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1.xml" ContentType="application/vnd.openxmlformats-officedocument.spreadsheetml.comments+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Users/brendantoole/projects3/ooxml_build_pipelines_light/projects/army/"/>
    </mc:Choice>
  </mc:AlternateContent>
  <xr:revisionPtr revIDLastSave="0" documentId="11_E7624A08A8EBB5E17E49F5DDB90D5F0EBF67D879" xr6:coauthVersionLast="47" xr6:coauthVersionMax="47" xr10:uidLastSave="{00000000-0000-0000-0000-000000000000}"/>
  <bookViews>
    <workbookView xWindow="0" yWindow="760" windowWidth="28800" windowHeight="16800" xr2:uid="{00000000-000D-0000-FFFF-FFFF00000000}"/>
  </bookViews>
  <sheets>
    <sheet name="Overview" sheetId="1" r:id="rId1"/>
    <sheet name="Scope &amp; Assumptions" sheetId="2" r:id="rId2"/>
    <sheet name="Market Assumptions" sheetId="3" r:id="rId3"/>
    <sheet name="Recompete Reviews" sheetId="4" r:id="rId4"/>
    <sheet name="Customer Map" sheetId="5" r:id="rId5"/>
    <sheet name="Budget Market" sheetId="6" r:id="rId6"/>
    <sheet name="Market Size" sheetId="7" r:id="rId7"/>
    <sheet name="Timing &amp; Incumbent Screen" sheetId="8" r:id="rId8"/>
    <sheet name="Recompete Research Queue" sheetId="9" r:id="rId9"/>
    <sheet name="Timing Detail" sheetId="10" r:id="rId10"/>
    <sheet name="Contract Awards" sheetId="11" r:id="rId11"/>
    <sheet name="Award Actions" sheetId="12" r:id="rId12"/>
    <sheet name="Subawards" sheetId="13" r:id="rId13"/>
    <sheet name="Pipeline Events" sheetId="14" r:id="rId14"/>
    <sheet name="Notice Links" sheetId="15" r:id="rId15"/>
    <sheet name="Budget Facts" sheetId="16" r:id="rId16"/>
    <sheet name="P-5 Cost Elements" sheetId="17" r:id="rId17"/>
    <sheet name="O&amp;M Watercraft Notes" sheetId="18" r:id="rId18"/>
    <sheet name="Contract Families" sheetId="19" r:id="rId19"/>
    <sheet name="QA &amp; Reconciliation" sheetId="20" r:id="rId20"/>
    <sheet name="Data Freshness" sheetId="21" r:id="rId21"/>
    <sheet name="Source Log" sheetId="22" r:id="rId2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20" l="1"/>
  <c r="C42" i="20"/>
  <c r="C41" i="20"/>
  <c r="C35" i="20"/>
  <c r="C34" i="20"/>
  <c r="C33" i="20"/>
  <c r="C32" i="20"/>
  <c r="C31" i="20"/>
  <c r="C30" i="20"/>
  <c r="C24" i="20"/>
  <c r="C23" i="20"/>
  <c r="C22" i="20"/>
  <c r="C21" i="20"/>
  <c r="C20" i="20"/>
  <c r="C19" i="20"/>
  <c r="C13" i="20"/>
  <c r="C12" i="20"/>
  <c r="C11" i="20"/>
  <c r="C10" i="20"/>
  <c r="C9" i="20"/>
  <c r="Y45" i="14"/>
  <c r="X45" i="14"/>
  <c r="Y44" i="14"/>
  <c r="X44" i="14"/>
  <c r="Y43" i="14"/>
  <c r="X43" i="14"/>
  <c r="Y42" i="14"/>
  <c r="X42" i="14"/>
  <c r="Y41" i="14"/>
  <c r="X41" i="14"/>
  <c r="Y40" i="14"/>
  <c r="X40" i="14"/>
  <c r="Y39" i="14"/>
  <c r="X39" i="14"/>
  <c r="Y38" i="14"/>
  <c r="X38" i="14"/>
  <c r="Y37" i="14"/>
  <c r="X37" i="14"/>
  <c r="Y36" i="14"/>
  <c r="X36" i="14"/>
  <c r="Y35" i="14"/>
  <c r="X35" i="14"/>
  <c r="Y34" i="14"/>
  <c r="X34" i="14"/>
  <c r="Y33" i="14"/>
  <c r="X33" i="14"/>
  <c r="Y32" i="14"/>
  <c r="X32" i="14"/>
  <c r="Y31" i="14"/>
  <c r="X31" i="14"/>
  <c r="Y30" i="14"/>
  <c r="X30" i="14"/>
  <c r="Y29" i="14"/>
  <c r="X29" i="14"/>
  <c r="Y28" i="14"/>
  <c r="X28" i="14"/>
  <c r="Y27" i="14"/>
  <c r="X27" i="14"/>
  <c r="Y26" i="14"/>
  <c r="X26" i="14"/>
  <c r="Y25" i="14"/>
  <c r="X25" i="14"/>
  <c r="Y24" i="14"/>
  <c r="X24" i="14"/>
  <c r="Y23" i="14"/>
  <c r="X23" i="14"/>
  <c r="Y22" i="14"/>
  <c r="X22" i="14"/>
  <c r="Y21" i="14"/>
  <c r="X21" i="14"/>
  <c r="Y20" i="14"/>
  <c r="X20" i="14"/>
  <c r="Y19" i="14"/>
  <c r="X19" i="14"/>
  <c r="Y18" i="14"/>
  <c r="X18" i="14"/>
  <c r="Y17" i="14"/>
  <c r="X17" i="14"/>
  <c r="Y16" i="14"/>
  <c r="X16" i="14"/>
  <c r="Y15" i="14"/>
  <c r="X15" i="14"/>
  <c r="Y14" i="14"/>
  <c r="X14" i="14"/>
  <c r="Y13" i="14"/>
  <c r="X13" i="14"/>
  <c r="Y12" i="14"/>
  <c r="X12" i="14"/>
  <c r="Y11" i="14"/>
  <c r="X11" i="14"/>
  <c r="Y10" i="14"/>
  <c r="X10" i="14"/>
  <c r="Y9" i="14"/>
  <c r="X9" i="14"/>
  <c r="AA234" i="10"/>
  <c r="Z234" i="10"/>
  <c r="Y234" i="10"/>
  <c r="AB234" i="10" s="1"/>
  <c r="X234" i="10"/>
  <c r="U234" i="10"/>
  <c r="AD234" i="10" s="1"/>
  <c r="T234" i="10"/>
  <c r="Q234" i="10"/>
  <c r="P234" i="10"/>
  <c r="O234" i="10"/>
  <c r="I234" i="10"/>
  <c r="AA233" i="10"/>
  <c r="Z233" i="10"/>
  <c r="Y233" i="10"/>
  <c r="X233" i="10"/>
  <c r="U233" i="10"/>
  <c r="AD233" i="10" s="1"/>
  <c r="T233" i="10"/>
  <c r="Q233" i="10"/>
  <c r="P233" i="10"/>
  <c r="O233" i="10"/>
  <c r="I233" i="10"/>
  <c r="AA232" i="10"/>
  <c r="Z232" i="10"/>
  <c r="Y232" i="10"/>
  <c r="X232" i="10"/>
  <c r="U232" i="10"/>
  <c r="T232" i="10"/>
  <c r="Q232" i="10"/>
  <c r="P232" i="10"/>
  <c r="O232" i="10"/>
  <c r="I232" i="10"/>
  <c r="AA231" i="10"/>
  <c r="Z231" i="10"/>
  <c r="Y231" i="10"/>
  <c r="X231" i="10"/>
  <c r="U231" i="10"/>
  <c r="AD231" i="10" s="1"/>
  <c r="T231" i="10"/>
  <c r="Q231" i="10"/>
  <c r="P231" i="10"/>
  <c r="O231" i="10"/>
  <c r="I231" i="10"/>
  <c r="AA230" i="10"/>
  <c r="Z230" i="10"/>
  <c r="Y230" i="10"/>
  <c r="X230" i="10"/>
  <c r="U230" i="10"/>
  <c r="AD230" i="10" s="1"/>
  <c r="T230" i="10"/>
  <c r="Q230" i="10"/>
  <c r="P230" i="10"/>
  <c r="O230" i="10"/>
  <c r="I230" i="10"/>
  <c r="AA229" i="10"/>
  <c r="Z229" i="10"/>
  <c r="Y229" i="10"/>
  <c r="X229" i="10"/>
  <c r="U229" i="10"/>
  <c r="T229" i="10"/>
  <c r="Q229" i="10"/>
  <c r="P229" i="10"/>
  <c r="R229" i="10" s="1"/>
  <c r="O229" i="10"/>
  <c r="I229" i="10"/>
  <c r="AA228" i="10"/>
  <c r="Z228" i="10"/>
  <c r="Y228" i="10"/>
  <c r="AB228" i="10" s="1"/>
  <c r="X228" i="10"/>
  <c r="U228" i="10"/>
  <c r="AD228" i="10" s="1"/>
  <c r="T228" i="10"/>
  <c r="Q228" i="10"/>
  <c r="P228" i="10"/>
  <c r="O228" i="10"/>
  <c r="I228" i="10"/>
  <c r="AA227" i="10"/>
  <c r="Z227" i="10"/>
  <c r="Y227" i="10"/>
  <c r="X227" i="10"/>
  <c r="U227" i="10"/>
  <c r="AD227" i="10" s="1"/>
  <c r="T227" i="10"/>
  <c r="Q227" i="10"/>
  <c r="P227" i="10"/>
  <c r="O227" i="10"/>
  <c r="I227" i="10"/>
  <c r="AA226" i="10"/>
  <c r="Z226" i="10"/>
  <c r="Y226" i="10"/>
  <c r="X226" i="10"/>
  <c r="U226" i="10"/>
  <c r="AD226" i="10" s="1"/>
  <c r="T226" i="10"/>
  <c r="Q226" i="10"/>
  <c r="P226" i="10"/>
  <c r="O226" i="10"/>
  <c r="I226" i="10"/>
  <c r="AA225" i="10"/>
  <c r="Z225" i="10"/>
  <c r="Y225" i="10"/>
  <c r="X225" i="10"/>
  <c r="U225" i="10"/>
  <c r="AD225" i="10" s="1"/>
  <c r="T225" i="10"/>
  <c r="Q225" i="10"/>
  <c r="P225" i="10"/>
  <c r="O225" i="10"/>
  <c r="I225" i="10"/>
  <c r="AA224" i="10"/>
  <c r="Z224" i="10"/>
  <c r="Y224" i="10"/>
  <c r="X224" i="10"/>
  <c r="U224" i="10"/>
  <c r="AD224" i="10" s="1"/>
  <c r="T224" i="10"/>
  <c r="Q224" i="10"/>
  <c r="P224" i="10"/>
  <c r="O224" i="10"/>
  <c r="I224" i="10"/>
  <c r="AA223" i="10"/>
  <c r="Z223" i="10"/>
  <c r="Y223" i="10"/>
  <c r="X223" i="10"/>
  <c r="U223" i="10"/>
  <c r="AD223" i="10" s="1"/>
  <c r="T223" i="10"/>
  <c r="Q223" i="10"/>
  <c r="P223" i="10"/>
  <c r="O223" i="10"/>
  <c r="I223" i="10"/>
  <c r="AA222" i="10"/>
  <c r="Z222" i="10"/>
  <c r="Y222" i="10"/>
  <c r="X222" i="10"/>
  <c r="U222" i="10"/>
  <c r="AD222" i="10" s="1"/>
  <c r="T222" i="10"/>
  <c r="Q222" i="10"/>
  <c r="P222" i="10"/>
  <c r="O222" i="10"/>
  <c r="I222" i="10"/>
  <c r="AA221" i="10"/>
  <c r="Z221" i="10"/>
  <c r="Y221" i="10"/>
  <c r="X221" i="10"/>
  <c r="U221" i="10"/>
  <c r="AD221" i="10" s="1"/>
  <c r="T221" i="10"/>
  <c r="Q221" i="10"/>
  <c r="P221" i="10"/>
  <c r="R221" i="10" s="1"/>
  <c r="O221" i="10"/>
  <c r="I221" i="10"/>
  <c r="AD220" i="10"/>
  <c r="AA220" i="10"/>
  <c r="Z220" i="10"/>
  <c r="Y220" i="10"/>
  <c r="AB220" i="10" s="1"/>
  <c r="X220" i="10"/>
  <c r="U220" i="10"/>
  <c r="T220" i="10"/>
  <c r="Q220" i="10"/>
  <c r="P220" i="10"/>
  <c r="O220" i="10"/>
  <c r="I220" i="10"/>
  <c r="AA219" i="10"/>
  <c r="Z219" i="10"/>
  <c r="Y219" i="10"/>
  <c r="X219" i="10"/>
  <c r="U219" i="10"/>
  <c r="AB219" i="10" s="1"/>
  <c r="T219" i="10"/>
  <c r="Q219" i="10"/>
  <c r="R219" i="10" s="1"/>
  <c r="P219" i="10"/>
  <c r="O219" i="10"/>
  <c r="I219" i="10"/>
  <c r="AA218" i="10"/>
  <c r="Z218" i="10"/>
  <c r="Y218" i="10"/>
  <c r="X218" i="10"/>
  <c r="U218" i="10"/>
  <c r="AD218" i="10" s="1"/>
  <c r="T218" i="10"/>
  <c r="Q218" i="10"/>
  <c r="P218" i="10"/>
  <c r="O218" i="10"/>
  <c r="I218" i="10"/>
  <c r="AA217" i="10"/>
  <c r="Z217" i="10"/>
  <c r="Y217" i="10"/>
  <c r="X217" i="10"/>
  <c r="U217" i="10"/>
  <c r="AD217" i="10" s="1"/>
  <c r="T217" i="10"/>
  <c r="Q217" i="10"/>
  <c r="P217" i="10"/>
  <c r="O217" i="10"/>
  <c r="I217" i="10"/>
  <c r="AA216" i="10"/>
  <c r="Z216" i="10"/>
  <c r="Y216" i="10"/>
  <c r="X216" i="10"/>
  <c r="U216" i="10"/>
  <c r="AD216" i="10" s="1"/>
  <c r="T216" i="10"/>
  <c r="Q216" i="10"/>
  <c r="R216" i="10" s="1"/>
  <c r="P216" i="10"/>
  <c r="O216" i="10"/>
  <c r="I216" i="10"/>
  <c r="AA215" i="10"/>
  <c r="Z215" i="10"/>
  <c r="Y215" i="10"/>
  <c r="X215" i="10"/>
  <c r="U215" i="10"/>
  <c r="AD215" i="10" s="1"/>
  <c r="T215" i="10"/>
  <c r="Q215" i="10"/>
  <c r="P215" i="10"/>
  <c r="O215" i="10"/>
  <c r="I215" i="10"/>
  <c r="AA214" i="10"/>
  <c r="Z214" i="10"/>
  <c r="Y214" i="10"/>
  <c r="X214" i="10"/>
  <c r="U214" i="10"/>
  <c r="AD214" i="10" s="1"/>
  <c r="T214" i="10"/>
  <c r="Q214" i="10"/>
  <c r="P214" i="10"/>
  <c r="O214" i="10"/>
  <c r="I214" i="10"/>
  <c r="AD213" i="10"/>
  <c r="AA213" i="10"/>
  <c r="Z213" i="10"/>
  <c r="Y213" i="10"/>
  <c r="X213" i="10"/>
  <c r="U213" i="10"/>
  <c r="T213" i="10"/>
  <c r="Q213" i="10"/>
  <c r="P213" i="10"/>
  <c r="O213" i="10"/>
  <c r="I213" i="10"/>
  <c r="AA212" i="10"/>
  <c r="Z212" i="10"/>
  <c r="Y212" i="10"/>
  <c r="X212" i="10"/>
  <c r="U212" i="10"/>
  <c r="AD212" i="10" s="1"/>
  <c r="T212" i="10"/>
  <c r="Q212" i="10"/>
  <c r="R212" i="10" s="1"/>
  <c r="P212" i="10"/>
  <c r="O212" i="10"/>
  <c r="I212" i="10"/>
  <c r="AA211" i="10"/>
  <c r="Z211" i="10"/>
  <c r="Y211" i="10"/>
  <c r="X211" i="10"/>
  <c r="U211" i="10"/>
  <c r="AD211" i="10" s="1"/>
  <c r="T211" i="10"/>
  <c r="Q211" i="10"/>
  <c r="P211" i="10"/>
  <c r="O211" i="10"/>
  <c r="I211" i="10"/>
  <c r="AA210" i="10"/>
  <c r="Z210" i="10"/>
  <c r="Y210" i="10"/>
  <c r="X210" i="10"/>
  <c r="U210" i="10"/>
  <c r="AD210" i="10" s="1"/>
  <c r="T210" i="10"/>
  <c r="Q210" i="10"/>
  <c r="P210" i="10"/>
  <c r="O210" i="10"/>
  <c r="I210" i="10"/>
  <c r="AA209" i="10"/>
  <c r="Z209" i="10"/>
  <c r="Y209" i="10"/>
  <c r="X209" i="10"/>
  <c r="U209" i="10"/>
  <c r="AD209" i="10" s="1"/>
  <c r="T209" i="10"/>
  <c r="Q209" i="10"/>
  <c r="P209" i="10"/>
  <c r="O209" i="10"/>
  <c r="I209" i="10"/>
  <c r="AA208" i="10"/>
  <c r="Z208" i="10"/>
  <c r="Y208" i="10"/>
  <c r="X208" i="10"/>
  <c r="U208" i="10"/>
  <c r="AD208" i="10" s="1"/>
  <c r="T208" i="10"/>
  <c r="Q208" i="10"/>
  <c r="P208" i="10"/>
  <c r="O208" i="10"/>
  <c r="I208" i="10"/>
  <c r="AA207" i="10"/>
  <c r="Z207" i="10"/>
  <c r="Y207" i="10"/>
  <c r="X207" i="10"/>
  <c r="U207" i="10"/>
  <c r="AD207" i="10" s="1"/>
  <c r="T207" i="10"/>
  <c r="Q207" i="10"/>
  <c r="P207" i="10"/>
  <c r="O207" i="10"/>
  <c r="I207" i="10"/>
  <c r="AA206" i="10"/>
  <c r="Z206" i="10"/>
  <c r="Y206" i="10"/>
  <c r="X206" i="10"/>
  <c r="U206" i="10"/>
  <c r="AD206" i="10" s="1"/>
  <c r="T206" i="10"/>
  <c r="Q206" i="10"/>
  <c r="P206" i="10"/>
  <c r="O206" i="10"/>
  <c r="I206" i="10"/>
  <c r="AA205" i="10"/>
  <c r="Z205" i="10"/>
  <c r="Y205" i="10"/>
  <c r="X205" i="10"/>
  <c r="U205" i="10"/>
  <c r="AD205" i="10" s="1"/>
  <c r="T205" i="10"/>
  <c r="Q205" i="10"/>
  <c r="P205" i="10"/>
  <c r="R205" i="10" s="1"/>
  <c r="O205" i="10"/>
  <c r="I205" i="10"/>
  <c r="AA204" i="10"/>
  <c r="Z204" i="10"/>
  <c r="Y204" i="10"/>
  <c r="X204" i="10"/>
  <c r="U204" i="10"/>
  <c r="AD204" i="10" s="1"/>
  <c r="T204" i="10"/>
  <c r="Q204" i="10"/>
  <c r="P204" i="10"/>
  <c r="O204" i="10"/>
  <c r="I204" i="10"/>
  <c r="AA203" i="10"/>
  <c r="Z203" i="10"/>
  <c r="Y203" i="10"/>
  <c r="X203" i="10"/>
  <c r="U203" i="10"/>
  <c r="AD203" i="10" s="1"/>
  <c r="T203" i="10"/>
  <c r="Q203" i="10"/>
  <c r="P203" i="10"/>
  <c r="O203" i="10"/>
  <c r="I203" i="10"/>
  <c r="AA202" i="10"/>
  <c r="Z202" i="10"/>
  <c r="Y202" i="10"/>
  <c r="AB202" i="10" s="1"/>
  <c r="X202" i="10"/>
  <c r="U202" i="10"/>
  <c r="AD202" i="10" s="1"/>
  <c r="T202" i="10"/>
  <c r="Q202" i="10"/>
  <c r="P202" i="10"/>
  <c r="O202" i="10"/>
  <c r="I202" i="10"/>
  <c r="AA201" i="10"/>
  <c r="Z201" i="10"/>
  <c r="Y201" i="10"/>
  <c r="X201" i="10"/>
  <c r="U201" i="10"/>
  <c r="AD201" i="10" s="1"/>
  <c r="T201" i="10"/>
  <c r="Q201" i="10"/>
  <c r="P201" i="10"/>
  <c r="R201" i="10" s="1"/>
  <c r="O201" i="10"/>
  <c r="I201" i="10"/>
  <c r="AA200" i="10"/>
  <c r="Z200" i="10"/>
  <c r="Y200" i="10"/>
  <c r="X200" i="10"/>
  <c r="U200" i="10"/>
  <c r="AD200" i="10" s="1"/>
  <c r="T200" i="10"/>
  <c r="Q200" i="10"/>
  <c r="P200" i="10"/>
  <c r="O200" i="10"/>
  <c r="I200" i="10"/>
  <c r="AA199" i="10"/>
  <c r="Z199" i="10"/>
  <c r="Y199" i="10"/>
  <c r="X199" i="10"/>
  <c r="U199" i="10"/>
  <c r="AD199" i="10" s="1"/>
  <c r="T199" i="10"/>
  <c r="Q199" i="10"/>
  <c r="P199" i="10"/>
  <c r="O199" i="10"/>
  <c r="I199" i="10"/>
  <c r="AA198" i="10"/>
  <c r="Z198" i="10"/>
  <c r="Y198" i="10"/>
  <c r="X198" i="10"/>
  <c r="U198" i="10"/>
  <c r="AD198" i="10" s="1"/>
  <c r="T198" i="10"/>
  <c r="Q198" i="10"/>
  <c r="P198" i="10"/>
  <c r="O198" i="10"/>
  <c r="I198" i="10"/>
  <c r="AA197" i="10"/>
  <c r="Z197" i="10"/>
  <c r="Y197" i="10"/>
  <c r="X197" i="10"/>
  <c r="U197" i="10"/>
  <c r="T197" i="10"/>
  <c r="Q197" i="10"/>
  <c r="P197" i="10"/>
  <c r="O197" i="10"/>
  <c r="I197" i="10"/>
  <c r="AA196" i="10"/>
  <c r="Z196" i="10"/>
  <c r="Y196" i="10"/>
  <c r="X196" i="10"/>
  <c r="U196" i="10"/>
  <c r="T196" i="10"/>
  <c r="Q196" i="10"/>
  <c r="P196" i="10"/>
  <c r="O196" i="10"/>
  <c r="I196" i="10"/>
  <c r="AA195" i="10"/>
  <c r="Z195" i="10"/>
  <c r="Y195" i="10"/>
  <c r="X195" i="10"/>
  <c r="U195" i="10"/>
  <c r="AD195" i="10" s="1"/>
  <c r="T195" i="10"/>
  <c r="Q195" i="10"/>
  <c r="P195" i="10"/>
  <c r="O195" i="10"/>
  <c r="I195" i="10"/>
  <c r="AA194" i="10"/>
  <c r="Z194" i="10"/>
  <c r="Y194" i="10"/>
  <c r="X194" i="10"/>
  <c r="U194" i="10"/>
  <c r="AD194" i="10" s="1"/>
  <c r="T194" i="10"/>
  <c r="Q194" i="10"/>
  <c r="P194" i="10"/>
  <c r="R194" i="10" s="1"/>
  <c r="O194" i="10"/>
  <c r="I194" i="10"/>
  <c r="AA193" i="10"/>
  <c r="Z193" i="10"/>
  <c r="Y193" i="10"/>
  <c r="X193" i="10"/>
  <c r="U193" i="10"/>
  <c r="T193" i="10"/>
  <c r="Q193" i="10"/>
  <c r="P193" i="10"/>
  <c r="O193" i="10"/>
  <c r="I193" i="10"/>
  <c r="AA192" i="10"/>
  <c r="Z192" i="10"/>
  <c r="Y192" i="10"/>
  <c r="X192" i="10"/>
  <c r="U192" i="10"/>
  <c r="AD192" i="10" s="1"/>
  <c r="T192" i="10"/>
  <c r="Q192" i="10"/>
  <c r="P192" i="10"/>
  <c r="R192" i="10" s="1"/>
  <c r="O192" i="10"/>
  <c r="I192" i="10"/>
  <c r="AA191" i="10"/>
  <c r="Z191" i="10"/>
  <c r="Y191" i="10"/>
  <c r="X191" i="10"/>
  <c r="U191" i="10"/>
  <c r="AD191" i="10" s="1"/>
  <c r="T191" i="10"/>
  <c r="Q191" i="10"/>
  <c r="P191" i="10"/>
  <c r="O191" i="10"/>
  <c r="I191" i="10"/>
  <c r="AD190" i="10"/>
  <c r="AA190" i="10"/>
  <c r="Z190" i="10"/>
  <c r="Y190" i="10"/>
  <c r="X190" i="10"/>
  <c r="U190" i="10"/>
  <c r="T190" i="10"/>
  <c r="Q190" i="10"/>
  <c r="P190" i="10"/>
  <c r="O190" i="10"/>
  <c r="I190" i="10"/>
  <c r="AA189" i="10"/>
  <c r="Z189" i="10"/>
  <c r="Y189" i="10"/>
  <c r="X189" i="10"/>
  <c r="U189" i="10"/>
  <c r="AD189" i="10" s="1"/>
  <c r="T189" i="10"/>
  <c r="Q189" i="10"/>
  <c r="P189" i="10"/>
  <c r="O189" i="10"/>
  <c r="I189" i="10"/>
  <c r="AA188" i="10"/>
  <c r="Z188" i="10"/>
  <c r="Y188" i="10"/>
  <c r="X188" i="10"/>
  <c r="U188" i="10"/>
  <c r="AD188" i="10" s="1"/>
  <c r="T188" i="10"/>
  <c r="Q188" i="10"/>
  <c r="P188" i="10"/>
  <c r="O188" i="10"/>
  <c r="I188" i="10"/>
  <c r="AA187" i="10"/>
  <c r="Z187" i="10"/>
  <c r="Y187" i="10"/>
  <c r="X187" i="10"/>
  <c r="U187" i="10"/>
  <c r="AD187" i="10" s="1"/>
  <c r="T187" i="10"/>
  <c r="Q187" i="10"/>
  <c r="P187" i="10"/>
  <c r="O187" i="10"/>
  <c r="I187" i="10"/>
  <c r="AD186" i="10"/>
  <c r="AA186" i="10"/>
  <c r="Z186" i="10"/>
  <c r="Y186" i="10"/>
  <c r="X186" i="10"/>
  <c r="U186" i="10"/>
  <c r="T186" i="10"/>
  <c r="Q186" i="10"/>
  <c r="P186" i="10"/>
  <c r="O186" i="10"/>
  <c r="I186" i="10"/>
  <c r="AA185" i="10"/>
  <c r="Z185" i="10"/>
  <c r="Y185" i="10"/>
  <c r="X185" i="10"/>
  <c r="U185" i="10"/>
  <c r="AD185" i="10" s="1"/>
  <c r="T185" i="10"/>
  <c r="Q185" i="10"/>
  <c r="P185" i="10"/>
  <c r="O185" i="10"/>
  <c r="I185" i="10"/>
  <c r="AA184" i="10"/>
  <c r="Z184" i="10"/>
  <c r="Y184" i="10"/>
  <c r="X184" i="10"/>
  <c r="U184" i="10"/>
  <c r="AD184" i="10" s="1"/>
  <c r="T184" i="10"/>
  <c r="Q184" i="10"/>
  <c r="P184" i="10"/>
  <c r="O184" i="10"/>
  <c r="I184" i="10"/>
  <c r="AD183" i="10"/>
  <c r="AA183" i="10"/>
  <c r="Z183" i="10"/>
  <c r="Y183" i="10"/>
  <c r="X183" i="10"/>
  <c r="U183" i="10"/>
  <c r="T183" i="10"/>
  <c r="Q183" i="10"/>
  <c r="P183" i="10"/>
  <c r="O183" i="10"/>
  <c r="I183" i="10"/>
  <c r="AA182" i="10"/>
  <c r="Z182" i="10"/>
  <c r="Y182" i="10"/>
  <c r="X182" i="10"/>
  <c r="U182" i="10"/>
  <c r="AD182" i="10" s="1"/>
  <c r="T182" i="10"/>
  <c r="Q182" i="10"/>
  <c r="P182" i="10"/>
  <c r="O182" i="10"/>
  <c r="I182" i="10"/>
  <c r="AA181" i="10"/>
  <c r="Z181" i="10"/>
  <c r="Y181" i="10"/>
  <c r="X181" i="10"/>
  <c r="U181" i="10"/>
  <c r="T181" i="10"/>
  <c r="Q181" i="10"/>
  <c r="P181" i="10"/>
  <c r="O181" i="10"/>
  <c r="I181" i="10"/>
  <c r="AA180" i="10"/>
  <c r="Z180" i="10"/>
  <c r="Y180" i="10"/>
  <c r="X180" i="10"/>
  <c r="U180" i="10"/>
  <c r="T180" i="10"/>
  <c r="Q180" i="10"/>
  <c r="P180" i="10"/>
  <c r="O180" i="10"/>
  <c r="I180" i="10"/>
  <c r="AA179" i="10"/>
  <c r="Z179" i="10"/>
  <c r="Y179" i="10"/>
  <c r="X179" i="10"/>
  <c r="U179" i="10"/>
  <c r="AD179" i="10" s="1"/>
  <c r="T179" i="10"/>
  <c r="Q179" i="10"/>
  <c r="P179" i="10"/>
  <c r="O179" i="10"/>
  <c r="I179" i="10"/>
  <c r="AA178" i="10"/>
  <c r="Z178" i="10"/>
  <c r="Y178" i="10"/>
  <c r="X178" i="10"/>
  <c r="U178" i="10"/>
  <c r="AD178" i="10" s="1"/>
  <c r="T178" i="10"/>
  <c r="Q178" i="10"/>
  <c r="P178" i="10"/>
  <c r="O178" i="10"/>
  <c r="I178" i="10"/>
  <c r="AA177" i="10"/>
  <c r="Z177" i="10"/>
  <c r="Y177" i="10"/>
  <c r="X177" i="10"/>
  <c r="U177" i="10"/>
  <c r="T177" i="10"/>
  <c r="Q177" i="10"/>
  <c r="P177" i="10"/>
  <c r="O177" i="10"/>
  <c r="I177" i="10"/>
  <c r="AA176" i="10"/>
  <c r="Z176" i="10"/>
  <c r="Y176" i="10"/>
  <c r="X176" i="10"/>
  <c r="U176" i="10"/>
  <c r="AD176" i="10" s="1"/>
  <c r="T176" i="10"/>
  <c r="Q176" i="10"/>
  <c r="P176" i="10"/>
  <c r="R176" i="10" s="1"/>
  <c r="O176" i="10"/>
  <c r="I176" i="10"/>
  <c r="AA175" i="10"/>
  <c r="Z175" i="10"/>
  <c r="Y175" i="10"/>
  <c r="X175" i="10"/>
  <c r="U175" i="10"/>
  <c r="AD175" i="10" s="1"/>
  <c r="T175" i="10"/>
  <c r="Q175" i="10"/>
  <c r="P175" i="10"/>
  <c r="O175" i="10"/>
  <c r="I175" i="10"/>
  <c r="AA174" i="10"/>
  <c r="Z174" i="10"/>
  <c r="Y174" i="10"/>
  <c r="X174" i="10"/>
  <c r="U174" i="10"/>
  <c r="AD174" i="10" s="1"/>
  <c r="T174" i="10"/>
  <c r="Q174" i="10"/>
  <c r="R174" i="10" s="1"/>
  <c r="P174" i="10"/>
  <c r="O174" i="10"/>
  <c r="I174" i="10"/>
  <c r="AA173" i="10"/>
  <c r="Z173" i="10"/>
  <c r="Y173" i="10"/>
  <c r="X173" i="10"/>
  <c r="U173" i="10"/>
  <c r="AD173" i="10" s="1"/>
  <c r="T173" i="10"/>
  <c r="Q173" i="10"/>
  <c r="P173" i="10"/>
  <c r="O173" i="10"/>
  <c r="I173" i="10"/>
  <c r="AA172" i="10"/>
  <c r="Z172" i="10"/>
  <c r="Y172" i="10"/>
  <c r="AB172" i="10" s="1"/>
  <c r="X172" i="10"/>
  <c r="U172" i="10"/>
  <c r="AD172" i="10" s="1"/>
  <c r="T172" i="10"/>
  <c r="Q172" i="10"/>
  <c r="P172" i="10"/>
  <c r="O172" i="10"/>
  <c r="I172" i="10"/>
  <c r="AA171" i="10"/>
  <c r="Z171" i="10"/>
  <c r="Y171" i="10"/>
  <c r="X171" i="10"/>
  <c r="U171" i="10"/>
  <c r="AD171" i="10" s="1"/>
  <c r="T171" i="10"/>
  <c r="Q171" i="10"/>
  <c r="P171" i="10"/>
  <c r="O171" i="10"/>
  <c r="I171" i="10"/>
  <c r="AA170" i="10"/>
  <c r="Z170" i="10"/>
  <c r="Y170" i="10"/>
  <c r="X170" i="10"/>
  <c r="U170" i="10"/>
  <c r="AD170" i="10" s="1"/>
  <c r="T170" i="10"/>
  <c r="Q170" i="10"/>
  <c r="P170" i="10"/>
  <c r="O170" i="10"/>
  <c r="I170" i="10"/>
  <c r="AA169" i="10"/>
  <c r="Z169" i="10"/>
  <c r="Y169" i="10"/>
  <c r="X169" i="10"/>
  <c r="U169" i="10"/>
  <c r="AD169" i="10" s="1"/>
  <c r="T169" i="10"/>
  <c r="Q169" i="10"/>
  <c r="P169" i="10"/>
  <c r="O169" i="10"/>
  <c r="I169" i="10"/>
  <c r="AA168" i="10"/>
  <c r="Z168" i="10"/>
  <c r="Y168" i="10"/>
  <c r="X168" i="10"/>
  <c r="U168" i="10"/>
  <c r="AD168" i="10" s="1"/>
  <c r="T168" i="10"/>
  <c r="Q168" i="10"/>
  <c r="P168" i="10"/>
  <c r="O168" i="10"/>
  <c r="I168" i="10"/>
  <c r="AA167" i="10"/>
  <c r="Z167" i="10"/>
  <c r="Y167" i="10"/>
  <c r="X167" i="10"/>
  <c r="U167" i="10"/>
  <c r="T167" i="10"/>
  <c r="Q167" i="10"/>
  <c r="P167" i="10"/>
  <c r="O167" i="10"/>
  <c r="I167" i="10"/>
  <c r="AA166" i="10"/>
  <c r="Z166" i="10"/>
  <c r="Y166" i="10"/>
  <c r="X166" i="10"/>
  <c r="U166" i="10"/>
  <c r="AD166" i="10" s="1"/>
  <c r="T166" i="10"/>
  <c r="Q166" i="10"/>
  <c r="P166" i="10"/>
  <c r="O166" i="10"/>
  <c r="I166" i="10"/>
  <c r="AA165" i="10"/>
  <c r="Z165" i="10"/>
  <c r="Y165" i="10"/>
  <c r="X165" i="10"/>
  <c r="U165" i="10"/>
  <c r="T165" i="10"/>
  <c r="Q165" i="10"/>
  <c r="P165" i="10"/>
  <c r="O165" i="10"/>
  <c r="I165" i="10"/>
  <c r="AA164" i="10"/>
  <c r="Z164" i="10"/>
  <c r="Y164" i="10"/>
  <c r="X164" i="10"/>
  <c r="U164" i="10"/>
  <c r="T164" i="10"/>
  <c r="Q164" i="10"/>
  <c r="P164" i="10"/>
  <c r="O164" i="10"/>
  <c r="I164" i="10"/>
  <c r="AA163" i="10"/>
  <c r="Z163" i="10"/>
  <c r="Y163" i="10"/>
  <c r="X163" i="10"/>
  <c r="U163" i="10"/>
  <c r="AD163" i="10" s="1"/>
  <c r="T163" i="10"/>
  <c r="Q163" i="10"/>
  <c r="P163" i="10"/>
  <c r="O163" i="10"/>
  <c r="I163" i="10"/>
  <c r="AA162" i="10"/>
  <c r="Z162" i="10"/>
  <c r="Y162" i="10"/>
  <c r="X162" i="10"/>
  <c r="U162" i="10"/>
  <c r="AD162" i="10" s="1"/>
  <c r="T162" i="10"/>
  <c r="R162" i="10"/>
  <c r="Q162" i="10"/>
  <c r="P162" i="10"/>
  <c r="O162" i="10"/>
  <c r="I162" i="10"/>
  <c r="AA161" i="10"/>
  <c r="Z161" i="10"/>
  <c r="Y161" i="10"/>
  <c r="X161" i="10"/>
  <c r="U161" i="10"/>
  <c r="T161" i="10"/>
  <c r="Q161" i="10"/>
  <c r="P161" i="10"/>
  <c r="O161" i="10"/>
  <c r="I161" i="10"/>
  <c r="AD160" i="10"/>
  <c r="AA160" i="10"/>
  <c r="Z160" i="10"/>
  <c r="Y160" i="10"/>
  <c r="X160" i="10"/>
  <c r="U160" i="10"/>
  <c r="T160" i="10"/>
  <c r="Q160" i="10"/>
  <c r="P160" i="10"/>
  <c r="O160" i="10"/>
  <c r="I160" i="10"/>
  <c r="AA159" i="10"/>
  <c r="Z159" i="10"/>
  <c r="Y159" i="10"/>
  <c r="X159" i="10"/>
  <c r="U159" i="10"/>
  <c r="AD159" i="10" s="1"/>
  <c r="T159" i="10"/>
  <c r="Q159" i="10"/>
  <c r="P159" i="10"/>
  <c r="O159" i="10"/>
  <c r="I159" i="10"/>
  <c r="AA158" i="10"/>
  <c r="Z158" i="10"/>
  <c r="Y158" i="10"/>
  <c r="X158" i="10"/>
  <c r="U158" i="10"/>
  <c r="AD158" i="10" s="1"/>
  <c r="T158" i="10"/>
  <c r="Q158" i="10"/>
  <c r="P158" i="10"/>
  <c r="O158" i="10"/>
  <c r="I158" i="10"/>
  <c r="AA157" i="10"/>
  <c r="Z157" i="10"/>
  <c r="Y157" i="10"/>
  <c r="X157" i="10"/>
  <c r="U157" i="10"/>
  <c r="AD157" i="10" s="1"/>
  <c r="T157" i="10"/>
  <c r="Q157" i="10"/>
  <c r="P157" i="10"/>
  <c r="O157" i="10"/>
  <c r="I157" i="10"/>
  <c r="AA156" i="10"/>
  <c r="Z156" i="10"/>
  <c r="Y156" i="10"/>
  <c r="X156" i="10"/>
  <c r="U156" i="10"/>
  <c r="AD156" i="10" s="1"/>
  <c r="T156" i="10"/>
  <c r="Q156" i="10"/>
  <c r="P156" i="10"/>
  <c r="O156" i="10"/>
  <c r="I156" i="10"/>
  <c r="AD155" i="10"/>
  <c r="AA155" i="10"/>
  <c r="Z155" i="10"/>
  <c r="Y155" i="10"/>
  <c r="X155" i="10"/>
  <c r="U155" i="10"/>
  <c r="T155" i="10"/>
  <c r="Q155" i="10"/>
  <c r="P155" i="10"/>
  <c r="O155" i="10"/>
  <c r="I155" i="10"/>
  <c r="AA154" i="10"/>
  <c r="Z154" i="10"/>
  <c r="Y154" i="10"/>
  <c r="X154" i="10"/>
  <c r="U154" i="10"/>
  <c r="AD154" i="10" s="1"/>
  <c r="T154" i="10"/>
  <c r="Q154" i="10"/>
  <c r="P154" i="10"/>
  <c r="O154" i="10"/>
  <c r="I154" i="10"/>
  <c r="AA153" i="10"/>
  <c r="Z153" i="10"/>
  <c r="Y153" i="10"/>
  <c r="X153" i="10"/>
  <c r="U153" i="10"/>
  <c r="AD153" i="10" s="1"/>
  <c r="T153" i="10"/>
  <c r="Q153" i="10"/>
  <c r="P153" i="10"/>
  <c r="O153" i="10"/>
  <c r="I153" i="10"/>
  <c r="AA152" i="10"/>
  <c r="Z152" i="10"/>
  <c r="Y152" i="10"/>
  <c r="X152" i="10"/>
  <c r="U152" i="10"/>
  <c r="AB152" i="10" s="1"/>
  <c r="T152" i="10"/>
  <c r="Q152" i="10"/>
  <c r="P152" i="10"/>
  <c r="R152" i="10" s="1"/>
  <c r="O152" i="10"/>
  <c r="I152" i="10"/>
  <c r="AA151" i="10"/>
  <c r="Z151" i="10"/>
  <c r="Y151" i="10"/>
  <c r="X151" i="10"/>
  <c r="U151" i="10"/>
  <c r="AB151" i="10" s="1"/>
  <c r="T151" i="10"/>
  <c r="Q151" i="10"/>
  <c r="P151" i="10"/>
  <c r="O151" i="10"/>
  <c r="I151" i="10"/>
  <c r="AA150" i="10"/>
  <c r="Z150" i="10"/>
  <c r="Y150" i="10"/>
  <c r="X150" i="10"/>
  <c r="U150" i="10"/>
  <c r="AD150" i="10" s="1"/>
  <c r="T150" i="10"/>
  <c r="Q150" i="10"/>
  <c r="P150" i="10"/>
  <c r="O150" i="10"/>
  <c r="I150" i="10"/>
  <c r="AA149" i="10"/>
  <c r="Z149" i="10"/>
  <c r="Y149" i="10"/>
  <c r="X149" i="10"/>
  <c r="U149" i="10"/>
  <c r="T149" i="10"/>
  <c r="Q149" i="10"/>
  <c r="P149" i="10"/>
  <c r="O149" i="10"/>
  <c r="I149" i="10"/>
  <c r="AA148" i="10"/>
  <c r="Z148" i="10"/>
  <c r="Y148" i="10"/>
  <c r="X148" i="10"/>
  <c r="U148" i="10"/>
  <c r="AD148" i="10" s="1"/>
  <c r="T148" i="10"/>
  <c r="Q148" i="10"/>
  <c r="P148" i="10"/>
  <c r="O148" i="10"/>
  <c r="I148" i="10"/>
  <c r="AA147" i="10"/>
  <c r="Z147" i="10"/>
  <c r="Y147" i="10"/>
  <c r="X147" i="10"/>
  <c r="U147" i="10"/>
  <c r="AD147" i="10" s="1"/>
  <c r="T147" i="10"/>
  <c r="Q147" i="10"/>
  <c r="P147" i="10"/>
  <c r="O147" i="10"/>
  <c r="I147" i="10"/>
  <c r="AA146" i="10"/>
  <c r="Z146" i="10"/>
  <c r="Y146" i="10"/>
  <c r="X146" i="10"/>
  <c r="U146" i="10"/>
  <c r="AD146" i="10" s="1"/>
  <c r="T146" i="10"/>
  <c r="Q146" i="10"/>
  <c r="P146" i="10"/>
  <c r="R146" i="10" s="1"/>
  <c r="O146" i="10"/>
  <c r="I146" i="10"/>
  <c r="AD145" i="10"/>
  <c r="AA145" i="10"/>
  <c r="Z145" i="10"/>
  <c r="Y145" i="10"/>
  <c r="X145" i="10"/>
  <c r="U145" i="10"/>
  <c r="T145" i="10"/>
  <c r="Q145" i="10"/>
  <c r="P145" i="10"/>
  <c r="O145" i="10"/>
  <c r="I145" i="10"/>
  <c r="AA144" i="10"/>
  <c r="Z144" i="10"/>
  <c r="Y144" i="10"/>
  <c r="X144" i="10"/>
  <c r="U144" i="10"/>
  <c r="AD144" i="10" s="1"/>
  <c r="T144" i="10"/>
  <c r="Q144" i="10"/>
  <c r="P144" i="10"/>
  <c r="R144" i="10" s="1"/>
  <c r="O144" i="10"/>
  <c r="I144" i="10"/>
  <c r="AA143" i="10"/>
  <c r="Z143" i="10"/>
  <c r="Y143" i="10"/>
  <c r="X143" i="10"/>
  <c r="U143" i="10"/>
  <c r="AD143" i="10" s="1"/>
  <c r="T143" i="10"/>
  <c r="Q143" i="10"/>
  <c r="P143" i="10"/>
  <c r="O143" i="10"/>
  <c r="I143" i="10"/>
  <c r="AD142" i="10"/>
  <c r="AA142" i="10"/>
  <c r="Z142" i="10"/>
  <c r="Y142" i="10"/>
  <c r="AB142" i="10" s="1"/>
  <c r="X142" i="10"/>
  <c r="U142" i="10"/>
  <c r="T142" i="10"/>
  <c r="Q142" i="10"/>
  <c r="R142" i="10" s="1"/>
  <c r="P142" i="10"/>
  <c r="O142" i="10"/>
  <c r="I142" i="10"/>
  <c r="AA141" i="10"/>
  <c r="Z141" i="10"/>
  <c r="Y141" i="10"/>
  <c r="X141" i="10"/>
  <c r="U141" i="10"/>
  <c r="AD141" i="10" s="1"/>
  <c r="T141" i="10"/>
  <c r="Q141" i="10"/>
  <c r="P141" i="10"/>
  <c r="O141" i="10"/>
  <c r="I141" i="10"/>
  <c r="AA140" i="10"/>
  <c r="Z140" i="10"/>
  <c r="Y140" i="10"/>
  <c r="X140" i="10"/>
  <c r="U140" i="10"/>
  <c r="AD140" i="10" s="1"/>
  <c r="T140" i="10"/>
  <c r="Q140" i="10"/>
  <c r="P140" i="10"/>
  <c r="O140" i="10"/>
  <c r="I140" i="10"/>
  <c r="AA139" i="10"/>
  <c r="Z139" i="10"/>
  <c r="Y139" i="10"/>
  <c r="X139" i="10"/>
  <c r="U139" i="10"/>
  <c r="AD139" i="10" s="1"/>
  <c r="T139" i="10"/>
  <c r="Q139" i="10"/>
  <c r="P139" i="10"/>
  <c r="R139" i="10" s="1"/>
  <c r="O139" i="10"/>
  <c r="I139" i="10"/>
  <c r="AA138" i="10"/>
  <c r="Z138" i="10"/>
  <c r="Y138" i="10"/>
  <c r="X138" i="10"/>
  <c r="U138" i="10"/>
  <c r="T138" i="10"/>
  <c r="Q138" i="10"/>
  <c r="P138" i="10"/>
  <c r="O138" i="10"/>
  <c r="I138" i="10"/>
  <c r="AA137" i="10"/>
  <c r="Z137" i="10"/>
  <c r="Y137" i="10"/>
  <c r="X137" i="10"/>
  <c r="U137" i="10"/>
  <c r="AD137" i="10" s="1"/>
  <c r="T137" i="10"/>
  <c r="Q137" i="10"/>
  <c r="P137" i="10"/>
  <c r="O137" i="10"/>
  <c r="I137" i="10"/>
  <c r="AA136" i="10"/>
  <c r="Z136" i="10"/>
  <c r="Y136" i="10"/>
  <c r="X136" i="10"/>
  <c r="U136" i="10"/>
  <c r="T136" i="10"/>
  <c r="Q136" i="10"/>
  <c r="P136" i="10"/>
  <c r="O136" i="10"/>
  <c r="I136" i="10"/>
  <c r="AA135" i="10"/>
  <c r="Z135" i="10"/>
  <c r="Y135" i="10"/>
  <c r="X135" i="10"/>
  <c r="U135" i="10"/>
  <c r="AD135" i="10" s="1"/>
  <c r="T135" i="10"/>
  <c r="Q135" i="10"/>
  <c r="P135" i="10"/>
  <c r="R135" i="10" s="1"/>
  <c r="O135" i="10"/>
  <c r="I135" i="10"/>
  <c r="AA134" i="10"/>
  <c r="Z134" i="10"/>
  <c r="Y134" i="10"/>
  <c r="X134" i="10"/>
  <c r="U134" i="10"/>
  <c r="AD134" i="10" s="1"/>
  <c r="T134" i="10"/>
  <c r="Q134" i="10"/>
  <c r="P134" i="10"/>
  <c r="O134" i="10"/>
  <c r="I134" i="10"/>
  <c r="AA133" i="10"/>
  <c r="Z133" i="10"/>
  <c r="Y133" i="10"/>
  <c r="X133" i="10"/>
  <c r="U133" i="10"/>
  <c r="AB133" i="10" s="1"/>
  <c r="T133" i="10"/>
  <c r="Q133" i="10"/>
  <c r="P133" i="10"/>
  <c r="O133" i="10"/>
  <c r="I133" i="10"/>
  <c r="AA132" i="10"/>
  <c r="Z132" i="10"/>
  <c r="Y132" i="10"/>
  <c r="X132" i="10"/>
  <c r="U132" i="10"/>
  <c r="AD132" i="10" s="1"/>
  <c r="T132" i="10"/>
  <c r="Q132" i="10"/>
  <c r="P132" i="10"/>
  <c r="O132" i="10"/>
  <c r="I132" i="10"/>
  <c r="AA131" i="10"/>
  <c r="Z131" i="10"/>
  <c r="Y131" i="10"/>
  <c r="X131" i="10"/>
  <c r="U131" i="10"/>
  <c r="AD131" i="10" s="1"/>
  <c r="T131" i="10"/>
  <c r="Q131" i="10"/>
  <c r="P131" i="10"/>
  <c r="O131" i="10"/>
  <c r="I131" i="10"/>
  <c r="AA130" i="10"/>
  <c r="Z130" i="10"/>
  <c r="Y130" i="10"/>
  <c r="X130" i="10"/>
  <c r="U130" i="10"/>
  <c r="AD130" i="10" s="1"/>
  <c r="T130" i="10"/>
  <c r="Q130" i="10"/>
  <c r="P130" i="10"/>
  <c r="R130" i="10" s="1"/>
  <c r="O130" i="10"/>
  <c r="I130" i="10"/>
  <c r="AA129" i="10"/>
  <c r="Z129" i="10"/>
  <c r="Y129" i="10"/>
  <c r="X129" i="10"/>
  <c r="U129" i="10"/>
  <c r="AD129" i="10" s="1"/>
  <c r="T129" i="10"/>
  <c r="Q129" i="10"/>
  <c r="P129" i="10"/>
  <c r="R129" i="10" s="1"/>
  <c r="O129" i="10"/>
  <c r="I129" i="10"/>
  <c r="AA128" i="10"/>
  <c r="Z128" i="10"/>
  <c r="Y128" i="10"/>
  <c r="X128" i="10"/>
  <c r="U128" i="10"/>
  <c r="AD128" i="10" s="1"/>
  <c r="T128" i="10"/>
  <c r="Q128" i="10"/>
  <c r="P128" i="10"/>
  <c r="O128" i="10"/>
  <c r="I128" i="10"/>
  <c r="AA127" i="10"/>
  <c r="Z127" i="10"/>
  <c r="Y127" i="10"/>
  <c r="X127" i="10"/>
  <c r="U127" i="10"/>
  <c r="AD127" i="10" s="1"/>
  <c r="T127" i="10"/>
  <c r="Q127" i="10"/>
  <c r="P127" i="10"/>
  <c r="O127" i="10"/>
  <c r="I127" i="10"/>
  <c r="AA126" i="10"/>
  <c r="Z126" i="10"/>
  <c r="Y126" i="10"/>
  <c r="X126" i="10"/>
  <c r="U126" i="10"/>
  <c r="AD126" i="10" s="1"/>
  <c r="T126" i="10"/>
  <c r="Q126" i="10"/>
  <c r="P126" i="10"/>
  <c r="O126" i="10"/>
  <c r="I126" i="10"/>
  <c r="AA125" i="10"/>
  <c r="Z125" i="10"/>
  <c r="Y125" i="10"/>
  <c r="AB125" i="10" s="1"/>
  <c r="X125" i="10"/>
  <c r="U125" i="10"/>
  <c r="AD125" i="10" s="1"/>
  <c r="T125" i="10"/>
  <c r="Q125" i="10"/>
  <c r="R125" i="10" s="1"/>
  <c r="P125" i="10"/>
  <c r="O125" i="10"/>
  <c r="I125" i="10"/>
  <c r="AA124" i="10"/>
  <c r="Z124" i="10"/>
  <c r="Y124" i="10"/>
  <c r="X124" i="10"/>
  <c r="U124" i="10"/>
  <c r="AD124" i="10" s="1"/>
  <c r="T124" i="10"/>
  <c r="Q124" i="10"/>
  <c r="R124" i="10" s="1"/>
  <c r="P124" i="10"/>
  <c r="O124" i="10"/>
  <c r="I124" i="10"/>
  <c r="AA123" i="10"/>
  <c r="Z123" i="10"/>
  <c r="Y123" i="10"/>
  <c r="AB123" i="10" s="1"/>
  <c r="X123" i="10"/>
  <c r="U123" i="10"/>
  <c r="AD123" i="10" s="1"/>
  <c r="T123" i="10"/>
  <c r="Q123" i="10"/>
  <c r="P123" i="10"/>
  <c r="R123" i="10" s="1"/>
  <c r="O123" i="10"/>
  <c r="I123" i="10"/>
  <c r="AA122" i="10"/>
  <c r="Z122" i="10"/>
  <c r="Y122" i="10"/>
  <c r="X122" i="10"/>
  <c r="U122" i="10"/>
  <c r="AD122" i="10" s="1"/>
  <c r="T122" i="10"/>
  <c r="Q122" i="10"/>
  <c r="P122" i="10"/>
  <c r="O122" i="10"/>
  <c r="I122" i="10"/>
  <c r="AA121" i="10"/>
  <c r="Z121" i="10"/>
  <c r="Y121" i="10"/>
  <c r="X121" i="10"/>
  <c r="U121" i="10"/>
  <c r="AD121" i="10" s="1"/>
  <c r="T121" i="10"/>
  <c r="Q121" i="10"/>
  <c r="P121" i="10"/>
  <c r="O121" i="10"/>
  <c r="I121" i="10"/>
  <c r="AA120" i="10"/>
  <c r="Z120" i="10"/>
  <c r="Y120" i="10"/>
  <c r="X120" i="10"/>
  <c r="U120" i="10"/>
  <c r="T120" i="10"/>
  <c r="Q120" i="10"/>
  <c r="P120" i="10"/>
  <c r="O120" i="10"/>
  <c r="I120" i="10"/>
  <c r="AA119" i="10"/>
  <c r="Z119" i="10"/>
  <c r="Y119" i="10"/>
  <c r="X119" i="10"/>
  <c r="U119" i="10"/>
  <c r="T119" i="10"/>
  <c r="Q119" i="10"/>
  <c r="P119" i="10"/>
  <c r="O119" i="10"/>
  <c r="I119" i="10"/>
  <c r="AA118" i="10"/>
  <c r="Z118" i="10"/>
  <c r="Y118" i="10"/>
  <c r="X118" i="10"/>
  <c r="U118" i="10"/>
  <c r="AD118" i="10" s="1"/>
  <c r="T118" i="10"/>
  <c r="Q118" i="10"/>
  <c r="P118" i="10"/>
  <c r="O118" i="10"/>
  <c r="I118" i="10"/>
  <c r="AA117" i="10"/>
  <c r="Z117" i="10"/>
  <c r="Y117" i="10"/>
  <c r="X117" i="10"/>
  <c r="U117" i="10"/>
  <c r="T117" i="10"/>
  <c r="Q117" i="10"/>
  <c r="P117" i="10"/>
  <c r="O117" i="10"/>
  <c r="I117" i="10"/>
  <c r="AA116" i="10"/>
  <c r="Z116" i="10"/>
  <c r="Y116" i="10"/>
  <c r="X116" i="10"/>
  <c r="U116" i="10"/>
  <c r="T116" i="10"/>
  <c r="Q116" i="10"/>
  <c r="P116" i="10"/>
  <c r="O116" i="10"/>
  <c r="I116" i="10"/>
  <c r="AA115" i="10"/>
  <c r="Z115" i="10"/>
  <c r="Y115" i="10"/>
  <c r="X115" i="10"/>
  <c r="U115" i="10"/>
  <c r="AD115" i="10" s="1"/>
  <c r="T115" i="10"/>
  <c r="Q115" i="10"/>
  <c r="P115" i="10"/>
  <c r="O115" i="10"/>
  <c r="I115" i="10"/>
  <c r="AA114" i="10"/>
  <c r="Z114" i="10"/>
  <c r="Y114" i="10"/>
  <c r="X114" i="10"/>
  <c r="U114" i="10"/>
  <c r="AD114" i="10" s="1"/>
  <c r="T114" i="10"/>
  <c r="Q114" i="10"/>
  <c r="P114" i="10"/>
  <c r="O114" i="10"/>
  <c r="I114" i="10"/>
  <c r="AA113" i="10"/>
  <c r="Z113" i="10"/>
  <c r="Y113" i="10"/>
  <c r="X113" i="10"/>
  <c r="U113" i="10"/>
  <c r="AD113" i="10" s="1"/>
  <c r="T113" i="10"/>
  <c r="Q113" i="10"/>
  <c r="R113" i="10" s="1"/>
  <c r="P113" i="10"/>
  <c r="O113" i="10"/>
  <c r="I113" i="10"/>
  <c r="AA112" i="10"/>
  <c r="Z112" i="10"/>
  <c r="Y112" i="10"/>
  <c r="X112" i="10"/>
  <c r="U112" i="10"/>
  <c r="AD112" i="10" s="1"/>
  <c r="T112" i="10"/>
  <c r="Q112" i="10"/>
  <c r="P112" i="10"/>
  <c r="O112" i="10"/>
  <c r="I112" i="10"/>
  <c r="AA111" i="10"/>
  <c r="Z111" i="10"/>
  <c r="Y111" i="10"/>
  <c r="X111" i="10"/>
  <c r="U111" i="10"/>
  <c r="T111" i="10"/>
  <c r="Q111" i="10"/>
  <c r="P111" i="10"/>
  <c r="O111" i="10"/>
  <c r="I111" i="10"/>
  <c r="AA110" i="10"/>
  <c r="Z110" i="10"/>
  <c r="Y110" i="10"/>
  <c r="X110" i="10"/>
  <c r="U110" i="10"/>
  <c r="AD110" i="10" s="1"/>
  <c r="T110" i="10"/>
  <c r="Q110" i="10"/>
  <c r="P110" i="10"/>
  <c r="O110" i="10"/>
  <c r="I110" i="10"/>
  <c r="AA109" i="10"/>
  <c r="Z109" i="10"/>
  <c r="Y109" i="10"/>
  <c r="X109" i="10"/>
  <c r="U109" i="10"/>
  <c r="AD109" i="10" s="1"/>
  <c r="T109" i="10"/>
  <c r="Q109" i="10"/>
  <c r="P109" i="10"/>
  <c r="R109" i="10" s="1"/>
  <c r="O109" i="10"/>
  <c r="I109" i="10"/>
  <c r="AA108" i="10"/>
  <c r="Z108" i="10"/>
  <c r="Y108" i="10"/>
  <c r="AB108" i="10" s="1"/>
  <c r="X108" i="10"/>
  <c r="U108" i="10"/>
  <c r="AD108" i="10" s="1"/>
  <c r="T108" i="10"/>
  <c r="Q108" i="10"/>
  <c r="P108" i="10"/>
  <c r="R108" i="10" s="1"/>
  <c r="O108" i="10"/>
  <c r="I108" i="10"/>
  <c r="AA107" i="10"/>
  <c r="Z107" i="10"/>
  <c r="Y107" i="10"/>
  <c r="X107" i="10"/>
  <c r="U107" i="10"/>
  <c r="AD107" i="10" s="1"/>
  <c r="T107" i="10"/>
  <c r="Q107" i="10"/>
  <c r="P107" i="10"/>
  <c r="O107" i="10"/>
  <c r="I107" i="10"/>
  <c r="AA106" i="10"/>
  <c r="Z106" i="10"/>
  <c r="Y106" i="10"/>
  <c r="X106" i="10"/>
  <c r="U106" i="10"/>
  <c r="AD106" i="10" s="1"/>
  <c r="T106" i="10"/>
  <c r="Q106" i="10"/>
  <c r="P106" i="10"/>
  <c r="O106" i="10"/>
  <c r="I106" i="10"/>
  <c r="AB105" i="10"/>
  <c r="AA105" i="10"/>
  <c r="Z105" i="10"/>
  <c r="Y105" i="10"/>
  <c r="X105" i="10"/>
  <c r="U105" i="10"/>
  <c r="AD105" i="10" s="1"/>
  <c r="T105" i="10"/>
  <c r="Q105" i="10"/>
  <c r="P105" i="10"/>
  <c r="O105" i="10"/>
  <c r="I105" i="10"/>
  <c r="AA104" i="10"/>
  <c r="Z104" i="10"/>
  <c r="Y104" i="10"/>
  <c r="X104" i="10"/>
  <c r="U104" i="10"/>
  <c r="AD104" i="10" s="1"/>
  <c r="T104" i="10"/>
  <c r="Q104" i="10"/>
  <c r="P104" i="10"/>
  <c r="R104" i="10" s="1"/>
  <c r="O104" i="10"/>
  <c r="I104" i="10"/>
  <c r="AA103" i="10"/>
  <c r="Z103" i="10"/>
  <c r="Y103" i="10"/>
  <c r="X103" i="10"/>
  <c r="U103" i="10"/>
  <c r="AB103" i="10" s="1"/>
  <c r="T103" i="10"/>
  <c r="Q103" i="10"/>
  <c r="P103" i="10"/>
  <c r="O103" i="10"/>
  <c r="I103" i="10"/>
  <c r="AA102" i="10"/>
  <c r="Z102" i="10"/>
  <c r="Y102" i="10"/>
  <c r="X102" i="10"/>
  <c r="U102" i="10"/>
  <c r="AD102" i="10" s="1"/>
  <c r="T102" i="10"/>
  <c r="Q102" i="10"/>
  <c r="P102" i="10"/>
  <c r="O102" i="10"/>
  <c r="I102" i="10"/>
  <c r="AA101" i="10"/>
  <c r="Z101" i="10"/>
  <c r="Y101" i="10"/>
  <c r="X101" i="10"/>
  <c r="U101" i="10"/>
  <c r="T101" i="10"/>
  <c r="Q101" i="10"/>
  <c r="R101" i="10" s="1"/>
  <c r="P101" i="10"/>
  <c r="O101" i="10"/>
  <c r="I101" i="10"/>
  <c r="AA100" i="10"/>
  <c r="Z100" i="10"/>
  <c r="Y100" i="10"/>
  <c r="X100" i="10"/>
  <c r="U100" i="10"/>
  <c r="AD100" i="10" s="1"/>
  <c r="T100" i="10"/>
  <c r="Q100" i="10"/>
  <c r="R100" i="10" s="1"/>
  <c r="P100" i="10"/>
  <c r="O100" i="10"/>
  <c r="I100" i="10"/>
  <c r="AA99" i="10"/>
  <c r="Z99" i="10"/>
  <c r="Y99" i="10"/>
  <c r="X99" i="10"/>
  <c r="U99" i="10"/>
  <c r="AD99" i="10" s="1"/>
  <c r="T99" i="10"/>
  <c r="Q99" i="10"/>
  <c r="P99" i="10"/>
  <c r="O99" i="10"/>
  <c r="I99" i="10"/>
  <c r="AA98" i="10"/>
  <c r="Z98" i="10"/>
  <c r="Y98" i="10"/>
  <c r="X98" i="10"/>
  <c r="U98" i="10"/>
  <c r="T98" i="10"/>
  <c r="Q98" i="10"/>
  <c r="P98" i="10"/>
  <c r="O98" i="10"/>
  <c r="I98" i="10"/>
  <c r="AA97" i="10"/>
  <c r="Z97" i="10"/>
  <c r="Y97" i="10"/>
  <c r="X97" i="10"/>
  <c r="U97" i="10"/>
  <c r="AD97" i="10" s="1"/>
  <c r="T97" i="10"/>
  <c r="Q97" i="10"/>
  <c r="P97" i="10"/>
  <c r="O97" i="10"/>
  <c r="I97" i="10"/>
  <c r="AA96" i="10"/>
  <c r="Z96" i="10"/>
  <c r="Y96" i="10"/>
  <c r="X96" i="10"/>
  <c r="U96" i="10"/>
  <c r="AD96" i="10" s="1"/>
  <c r="T96" i="10"/>
  <c r="Q96" i="10"/>
  <c r="P96" i="10"/>
  <c r="R96" i="10" s="1"/>
  <c r="O96" i="10"/>
  <c r="I96" i="10"/>
  <c r="AA95" i="10"/>
  <c r="Z95" i="10"/>
  <c r="Y95" i="10"/>
  <c r="X95" i="10"/>
  <c r="U95" i="10"/>
  <c r="AD95" i="10" s="1"/>
  <c r="T95" i="10"/>
  <c r="Q95" i="10"/>
  <c r="P95" i="10"/>
  <c r="O95" i="10"/>
  <c r="I95" i="10"/>
  <c r="AA94" i="10"/>
  <c r="Z94" i="10"/>
  <c r="Y94" i="10"/>
  <c r="X94" i="10"/>
  <c r="U94" i="10"/>
  <c r="T94" i="10"/>
  <c r="Q94" i="10"/>
  <c r="P94" i="10"/>
  <c r="O94" i="10"/>
  <c r="I94" i="10"/>
  <c r="AA93" i="10"/>
  <c r="Z93" i="10"/>
  <c r="Y93" i="10"/>
  <c r="X93" i="10"/>
  <c r="U93" i="10"/>
  <c r="AD93" i="10" s="1"/>
  <c r="T93" i="10"/>
  <c r="Q93" i="10"/>
  <c r="P93" i="10"/>
  <c r="O93" i="10"/>
  <c r="I93" i="10"/>
  <c r="AA92" i="10"/>
  <c r="Z92" i="10"/>
  <c r="Y92" i="10"/>
  <c r="X92" i="10"/>
  <c r="U92" i="10"/>
  <c r="AD92" i="10" s="1"/>
  <c r="T92" i="10"/>
  <c r="Q92" i="10"/>
  <c r="P92" i="10"/>
  <c r="O92" i="10"/>
  <c r="I92" i="10"/>
  <c r="AA91" i="10"/>
  <c r="Z91" i="10"/>
  <c r="Y91" i="10"/>
  <c r="X91" i="10"/>
  <c r="U91" i="10"/>
  <c r="AD91" i="10" s="1"/>
  <c r="T91" i="10"/>
  <c r="Q91" i="10"/>
  <c r="P91" i="10"/>
  <c r="O91" i="10"/>
  <c r="I91" i="10"/>
  <c r="AA90" i="10"/>
  <c r="Z90" i="10"/>
  <c r="Y90" i="10"/>
  <c r="X90" i="10"/>
  <c r="U90" i="10"/>
  <c r="AD90" i="10" s="1"/>
  <c r="T90" i="10"/>
  <c r="Q90" i="10"/>
  <c r="P90" i="10"/>
  <c r="O90" i="10"/>
  <c r="I90" i="10"/>
  <c r="AA89" i="10"/>
  <c r="Z89" i="10"/>
  <c r="Y89" i="10"/>
  <c r="X89" i="10"/>
  <c r="U89" i="10"/>
  <c r="AD89" i="10" s="1"/>
  <c r="T89" i="10"/>
  <c r="Q89" i="10"/>
  <c r="P89" i="10"/>
  <c r="R89" i="10" s="1"/>
  <c r="O89" i="10"/>
  <c r="I89" i="10"/>
  <c r="AA88" i="10"/>
  <c r="Z88" i="10"/>
  <c r="Y88" i="10"/>
  <c r="X88" i="10"/>
  <c r="U88" i="10"/>
  <c r="AD88" i="10" s="1"/>
  <c r="T88" i="10"/>
  <c r="Q88" i="10"/>
  <c r="P88" i="10"/>
  <c r="O88" i="10"/>
  <c r="I88" i="10"/>
  <c r="AA87" i="10"/>
  <c r="Z87" i="10"/>
  <c r="Y87" i="10"/>
  <c r="X87" i="10"/>
  <c r="U87" i="10"/>
  <c r="T87" i="10"/>
  <c r="Q87" i="10"/>
  <c r="P87" i="10"/>
  <c r="R87" i="10" s="1"/>
  <c r="O87" i="10"/>
  <c r="I87" i="10"/>
  <c r="AA86" i="10"/>
  <c r="Z86" i="10"/>
  <c r="Y86" i="10"/>
  <c r="X86" i="10"/>
  <c r="U86" i="10"/>
  <c r="T86" i="10"/>
  <c r="Q86" i="10"/>
  <c r="P86" i="10"/>
  <c r="O86" i="10"/>
  <c r="I86" i="10"/>
  <c r="AA85" i="10"/>
  <c r="Z85" i="10"/>
  <c r="Y85" i="10"/>
  <c r="X85" i="10"/>
  <c r="U85" i="10"/>
  <c r="T85" i="10"/>
  <c r="Q85" i="10"/>
  <c r="P85" i="10"/>
  <c r="O85" i="10"/>
  <c r="I85" i="10"/>
  <c r="AA84" i="10"/>
  <c r="Z84" i="10"/>
  <c r="Y84" i="10"/>
  <c r="X84" i="10"/>
  <c r="U84" i="10"/>
  <c r="AD84" i="10" s="1"/>
  <c r="T84" i="10"/>
  <c r="Q84" i="10"/>
  <c r="R84" i="10" s="1"/>
  <c r="P84" i="10"/>
  <c r="O84" i="10"/>
  <c r="I84" i="10"/>
  <c r="AA83" i="10"/>
  <c r="Z83" i="10"/>
  <c r="Y83" i="10"/>
  <c r="X83" i="10"/>
  <c r="U83" i="10"/>
  <c r="AD83" i="10" s="1"/>
  <c r="T83" i="10"/>
  <c r="Q83" i="10"/>
  <c r="P83" i="10"/>
  <c r="O83" i="10"/>
  <c r="I83" i="10"/>
  <c r="AA82" i="10"/>
  <c r="Z82" i="10"/>
  <c r="Y82" i="10"/>
  <c r="X82" i="10"/>
  <c r="U82" i="10"/>
  <c r="T82" i="10"/>
  <c r="R82" i="10"/>
  <c r="Q82" i="10"/>
  <c r="P82" i="10"/>
  <c r="O82" i="10"/>
  <c r="I82" i="10"/>
  <c r="AA81" i="10"/>
  <c r="Z81" i="10"/>
  <c r="Y81" i="10"/>
  <c r="X81" i="10"/>
  <c r="U81" i="10"/>
  <c r="AD81" i="10" s="1"/>
  <c r="T81" i="10"/>
  <c r="Q81" i="10"/>
  <c r="R81" i="10" s="1"/>
  <c r="P81" i="10"/>
  <c r="O81" i="10"/>
  <c r="I81" i="10"/>
  <c r="AA80" i="10"/>
  <c r="Z80" i="10"/>
  <c r="Y80" i="10"/>
  <c r="X80" i="10"/>
  <c r="U80" i="10"/>
  <c r="AD80" i="10" s="1"/>
  <c r="T80" i="10"/>
  <c r="Q80" i="10"/>
  <c r="P80" i="10"/>
  <c r="O80" i="10"/>
  <c r="I80" i="10"/>
  <c r="AB79" i="10"/>
  <c r="AA79" i="10"/>
  <c r="Z79" i="10"/>
  <c r="Y79" i="10"/>
  <c r="X79" i="10"/>
  <c r="U79" i="10"/>
  <c r="AD79" i="10" s="1"/>
  <c r="T79" i="10"/>
  <c r="Q79" i="10"/>
  <c r="P79" i="10"/>
  <c r="O79" i="10"/>
  <c r="I79" i="10"/>
  <c r="AA78" i="10"/>
  <c r="Z78" i="10"/>
  <c r="Y78" i="10"/>
  <c r="X78" i="10"/>
  <c r="U78" i="10"/>
  <c r="AD78" i="10" s="1"/>
  <c r="T78" i="10"/>
  <c r="Q78" i="10"/>
  <c r="P78" i="10"/>
  <c r="O78" i="10"/>
  <c r="I78" i="10"/>
  <c r="AA77" i="10"/>
  <c r="Z77" i="10"/>
  <c r="Y77" i="10"/>
  <c r="X77" i="10"/>
  <c r="U77" i="10"/>
  <c r="AD77" i="10" s="1"/>
  <c r="T77" i="10"/>
  <c r="Q77" i="10"/>
  <c r="P77" i="10"/>
  <c r="O77" i="10"/>
  <c r="I77" i="10"/>
  <c r="AA76" i="10"/>
  <c r="Z76" i="10"/>
  <c r="Y76" i="10"/>
  <c r="X76" i="10"/>
  <c r="U76" i="10"/>
  <c r="AD76" i="10" s="1"/>
  <c r="T76" i="10"/>
  <c r="Q76" i="10"/>
  <c r="P76" i="10"/>
  <c r="O76" i="10"/>
  <c r="I76" i="10"/>
  <c r="AA75" i="10"/>
  <c r="Z75" i="10"/>
  <c r="Y75" i="10"/>
  <c r="X75" i="10"/>
  <c r="U75" i="10"/>
  <c r="AD75" i="10" s="1"/>
  <c r="T75" i="10"/>
  <c r="Q75" i="10"/>
  <c r="P75" i="10"/>
  <c r="O75" i="10"/>
  <c r="I75" i="10"/>
  <c r="AA74" i="10"/>
  <c r="Z74" i="10"/>
  <c r="Y74" i="10"/>
  <c r="X74" i="10"/>
  <c r="U74" i="10"/>
  <c r="T74" i="10"/>
  <c r="Q74" i="10"/>
  <c r="P74" i="10"/>
  <c r="R74" i="10" s="1"/>
  <c r="O74" i="10"/>
  <c r="I74" i="10"/>
  <c r="AA73" i="10"/>
  <c r="Z73" i="10"/>
  <c r="Y73" i="10"/>
  <c r="X73" i="10"/>
  <c r="U73" i="10"/>
  <c r="AD73" i="10" s="1"/>
  <c r="T73" i="10"/>
  <c r="Q73" i="10"/>
  <c r="P73" i="10"/>
  <c r="O73" i="10"/>
  <c r="I73" i="10"/>
  <c r="AA72" i="10"/>
  <c r="Z72" i="10"/>
  <c r="Y72" i="10"/>
  <c r="X72" i="10"/>
  <c r="U72" i="10"/>
  <c r="T72" i="10"/>
  <c r="Q72" i="10"/>
  <c r="P72" i="10"/>
  <c r="O72" i="10"/>
  <c r="I72" i="10"/>
  <c r="AA71" i="10"/>
  <c r="Z71" i="10"/>
  <c r="Y71" i="10"/>
  <c r="X71" i="10"/>
  <c r="U71" i="10"/>
  <c r="AD71" i="10" s="1"/>
  <c r="T71" i="10"/>
  <c r="Q71" i="10"/>
  <c r="P71" i="10"/>
  <c r="O71" i="10"/>
  <c r="I71" i="10"/>
  <c r="AA70" i="10"/>
  <c r="Z70" i="10"/>
  <c r="Y70" i="10"/>
  <c r="X70" i="10"/>
  <c r="U70" i="10"/>
  <c r="T70" i="10"/>
  <c r="Q70" i="10"/>
  <c r="P70" i="10"/>
  <c r="O70" i="10"/>
  <c r="I70" i="10"/>
  <c r="AA69" i="10"/>
  <c r="Z69" i="10"/>
  <c r="Y69" i="10"/>
  <c r="X69" i="10"/>
  <c r="U69" i="10"/>
  <c r="T69" i="10"/>
  <c r="Q69" i="10"/>
  <c r="P69" i="10"/>
  <c r="O69" i="10"/>
  <c r="I69" i="10"/>
  <c r="AA68" i="10"/>
  <c r="Z68" i="10"/>
  <c r="Y68" i="10"/>
  <c r="X68" i="10"/>
  <c r="U68" i="10"/>
  <c r="T68" i="10"/>
  <c r="Q68" i="10"/>
  <c r="P68" i="10"/>
  <c r="O68" i="10"/>
  <c r="I68" i="10"/>
  <c r="AA67" i="10"/>
  <c r="Z67" i="10"/>
  <c r="Y67" i="10"/>
  <c r="X67" i="10"/>
  <c r="U67" i="10"/>
  <c r="AD67" i="10" s="1"/>
  <c r="T67" i="10"/>
  <c r="Q67" i="10"/>
  <c r="P67" i="10"/>
  <c r="O67" i="10"/>
  <c r="I67" i="10"/>
  <c r="AA66" i="10"/>
  <c r="Z66" i="10"/>
  <c r="Y66" i="10"/>
  <c r="X66" i="10"/>
  <c r="U66" i="10"/>
  <c r="T66" i="10"/>
  <c r="Q66" i="10"/>
  <c r="P66" i="10"/>
  <c r="O66" i="10"/>
  <c r="I66" i="10"/>
  <c r="AA65" i="10"/>
  <c r="Z65" i="10"/>
  <c r="Y65" i="10"/>
  <c r="X65" i="10"/>
  <c r="U65" i="10"/>
  <c r="AD65" i="10" s="1"/>
  <c r="T65" i="10"/>
  <c r="Q65" i="10"/>
  <c r="P65" i="10"/>
  <c r="O65" i="10"/>
  <c r="I65" i="10"/>
  <c r="AD64" i="10"/>
  <c r="AA64" i="10"/>
  <c r="Z64" i="10"/>
  <c r="Y64" i="10"/>
  <c r="X64" i="10"/>
  <c r="U64" i="10"/>
  <c r="T64" i="10"/>
  <c r="Q64" i="10"/>
  <c r="P64" i="10"/>
  <c r="O64" i="10"/>
  <c r="I64" i="10"/>
  <c r="AA63" i="10"/>
  <c r="Z63" i="10"/>
  <c r="Y63" i="10"/>
  <c r="X63" i="10"/>
  <c r="U63" i="10"/>
  <c r="T63" i="10"/>
  <c r="Q63" i="10"/>
  <c r="P63" i="10"/>
  <c r="R63" i="10" s="1"/>
  <c r="O63" i="10"/>
  <c r="I63" i="10"/>
  <c r="AA62" i="10"/>
  <c r="Z62" i="10"/>
  <c r="Y62" i="10"/>
  <c r="X62" i="10"/>
  <c r="U62" i="10"/>
  <c r="AD62" i="10" s="1"/>
  <c r="T62" i="10"/>
  <c r="Q62" i="10"/>
  <c r="P62" i="10"/>
  <c r="O62" i="10"/>
  <c r="I62" i="10"/>
  <c r="AA61" i="10"/>
  <c r="Z61" i="10"/>
  <c r="Y61" i="10"/>
  <c r="X61" i="10"/>
  <c r="U61" i="10"/>
  <c r="AD61" i="10" s="1"/>
  <c r="T61" i="10"/>
  <c r="Q61" i="10"/>
  <c r="R61" i="10" s="1"/>
  <c r="P61" i="10"/>
  <c r="O61" i="10"/>
  <c r="I61" i="10"/>
  <c r="AA60" i="10"/>
  <c r="Z60" i="10"/>
  <c r="Y60" i="10"/>
  <c r="X60" i="10"/>
  <c r="U60" i="10"/>
  <c r="AD60" i="10" s="1"/>
  <c r="T60" i="10"/>
  <c r="Q60" i="10"/>
  <c r="P60" i="10"/>
  <c r="O60" i="10"/>
  <c r="I60" i="10"/>
  <c r="AA59" i="10"/>
  <c r="Z59" i="10"/>
  <c r="Y59" i="10"/>
  <c r="X59" i="10"/>
  <c r="U59" i="10"/>
  <c r="AD59" i="10" s="1"/>
  <c r="T59" i="10"/>
  <c r="Q59" i="10"/>
  <c r="P59" i="10"/>
  <c r="O59" i="10"/>
  <c r="I59" i="10"/>
  <c r="AA58" i="10"/>
  <c r="Z58" i="10"/>
  <c r="Y58" i="10"/>
  <c r="X58" i="10"/>
  <c r="U58" i="10"/>
  <c r="T58" i="10"/>
  <c r="Q58" i="10"/>
  <c r="P58" i="10"/>
  <c r="O58" i="10"/>
  <c r="I58" i="10"/>
  <c r="AA57" i="10"/>
  <c r="Z57" i="10"/>
  <c r="Y57" i="10"/>
  <c r="X57" i="10"/>
  <c r="U57" i="10"/>
  <c r="AD57" i="10" s="1"/>
  <c r="T57" i="10"/>
  <c r="Q57" i="10"/>
  <c r="P57" i="10"/>
  <c r="O57" i="10"/>
  <c r="I57" i="10"/>
  <c r="AA56" i="10"/>
  <c r="Z56" i="10"/>
  <c r="Y56" i="10"/>
  <c r="X56" i="10"/>
  <c r="U56" i="10"/>
  <c r="T56" i="10"/>
  <c r="Q56" i="10"/>
  <c r="P56" i="10"/>
  <c r="R56" i="10" s="1"/>
  <c r="O56" i="10"/>
  <c r="I56" i="10"/>
  <c r="AA55" i="10"/>
  <c r="Z55" i="10"/>
  <c r="Y55" i="10"/>
  <c r="X55" i="10"/>
  <c r="U55" i="10"/>
  <c r="T55" i="10"/>
  <c r="Q55" i="10"/>
  <c r="P55" i="10"/>
  <c r="O55" i="10"/>
  <c r="I55" i="10"/>
  <c r="AA54" i="10"/>
  <c r="Z54" i="10"/>
  <c r="Y54" i="10"/>
  <c r="X54" i="10"/>
  <c r="U54" i="10"/>
  <c r="T54" i="10"/>
  <c r="Q54" i="10"/>
  <c r="P54" i="10"/>
  <c r="O54" i="10"/>
  <c r="I54" i="10"/>
  <c r="AA53" i="10"/>
  <c r="Z53" i="10"/>
  <c r="Y53" i="10"/>
  <c r="X53" i="10"/>
  <c r="U53" i="10"/>
  <c r="T53" i="10"/>
  <c r="Q53" i="10"/>
  <c r="P53" i="10"/>
  <c r="O53" i="10"/>
  <c r="I53" i="10"/>
  <c r="AA52" i="10"/>
  <c r="Z52" i="10"/>
  <c r="Y52" i="10"/>
  <c r="X52" i="10"/>
  <c r="U52" i="10"/>
  <c r="T52" i="10"/>
  <c r="Q52" i="10"/>
  <c r="P52" i="10"/>
  <c r="O52" i="10"/>
  <c r="I52" i="10"/>
  <c r="AA51" i="10"/>
  <c r="Z51" i="10"/>
  <c r="Y51" i="10"/>
  <c r="X51" i="10"/>
  <c r="U51" i="10"/>
  <c r="AD51" i="10" s="1"/>
  <c r="T51" i="10"/>
  <c r="Q51" i="10"/>
  <c r="P51" i="10"/>
  <c r="O51" i="10"/>
  <c r="I51" i="10"/>
  <c r="AA50" i="10"/>
  <c r="Z50" i="10"/>
  <c r="Y50" i="10"/>
  <c r="X50" i="10"/>
  <c r="U50" i="10"/>
  <c r="T50" i="10"/>
  <c r="Q50" i="10"/>
  <c r="P50" i="10"/>
  <c r="R50" i="10" s="1"/>
  <c r="O50" i="10"/>
  <c r="I50" i="10"/>
  <c r="AA49" i="10"/>
  <c r="Z49" i="10"/>
  <c r="Y49" i="10"/>
  <c r="X49" i="10"/>
  <c r="U49" i="10"/>
  <c r="AD49" i="10" s="1"/>
  <c r="T49" i="10"/>
  <c r="Q49" i="10"/>
  <c r="P49" i="10"/>
  <c r="O49" i="10"/>
  <c r="I49" i="10"/>
  <c r="AA48" i="10"/>
  <c r="Z48" i="10"/>
  <c r="Y48" i="10"/>
  <c r="X48" i="10"/>
  <c r="U48" i="10"/>
  <c r="AD48" i="10" s="1"/>
  <c r="T48" i="10"/>
  <c r="Q48" i="10"/>
  <c r="R48" i="10" s="1"/>
  <c r="P48" i="10"/>
  <c r="O48" i="10"/>
  <c r="I48" i="10"/>
  <c r="AA47" i="10"/>
  <c r="Z47" i="10"/>
  <c r="Y47" i="10"/>
  <c r="X47" i="10"/>
  <c r="U47" i="10"/>
  <c r="AD47" i="10" s="1"/>
  <c r="T47" i="10"/>
  <c r="Q47" i="10"/>
  <c r="P47" i="10"/>
  <c r="O47" i="10"/>
  <c r="I47" i="10"/>
  <c r="AA46" i="10"/>
  <c r="Z46" i="10"/>
  <c r="Y46" i="10"/>
  <c r="X46" i="10"/>
  <c r="U46" i="10"/>
  <c r="AD46" i="10" s="1"/>
  <c r="T46" i="10"/>
  <c r="Q46" i="10"/>
  <c r="P46" i="10"/>
  <c r="R46" i="10" s="1"/>
  <c r="O46" i="10"/>
  <c r="I46" i="10"/>
  <c r="AA45" i="10"/>
  <c r="Z45" i="10"/>
  <c r="Y45" i="10"/>
  <c r="X45" i="10"/>
  <c r="U45" i="10"/>
  <c r="AD45" i="10" s="1"/>
  <c r="T45" i="10"/>
  <c r="Q45" i="10"/>
  <c r="P45" i="10"/>
  <c r="O45" i="10"/>
  <c r="I45" i="10"/>
  <c r="AA44" i="10"/>
  <c r="Z44" i="10"/>
  <c r="Y44" i="10"/>
  <c r="X44" i="10"/>
  <c r="U44" i="10"/>
  <c r="AD44" i="10" s="1"/>
  <c r="T44" i="10"/>
  <c r="Q44" i="10"/>
  <c r="P44" i="10"/>
  <c r="O44" i="10"/>
  <c r="I44" i="10"/>
  <c r="AA43" i="10"/>
  <c r="Z43" i="10"/>
  <c r="Y43" i="10"/>
  <c r="X43" i="10"/>
  <c r="U43" i="10"/>
  <c r="AD43" i="10" s="1"/>
  <c r="T43" i="10"/>
  <c r="Q43" i="10"/>
  <c r="P43" i="10"/>
  <c r="O43" i="10"/>
  <c r="I43" i="10"/>
  <c r="AA42" i="10"/>
  <c r="Z42" i="10"/>
  <c r="Y42" i="10"/>
  <c r="X42" i="10"/>
  <c r="U42" i="10"/>
  <c r="T42" i="10"/>
  <c r="Q42" i="10"/>
  <c r="P42" i="10"/>
  <c r="O42" i="10"/>
  <c r="I42" i="10"/>
  <c r="AA41" i="10"/>
  <c r="Z41" i="10"/>
  <c r="Y41" i="10"/>
  <c r="X41" i="10"/>
  <c r="U41" i="10"/>
  <c r="AD41" i="10" s="1"/>
  <c r="T41" i="10"/>
  <c r="Q41" i="10"/>
  <c r="P41" i="10"/>
  <c r="O41" i="10"/>
  <c r="I41" i="10"/>
  <c r="AA40" i="10"/>
  <c r="Z40" i="10"/>
  <c r="Y40" i="10"/>
  <c r="X40" i="10"/>
  <c r="U40" i="10"/>
  <c r="AD40" i="10" s="1"/>
  <c r="T40" i="10"/>
  <c r="Q40" i="10"/>
  <c r="P40" i="10"/>
  <c r="O40" i="10"/>
  <c r="I40" i="10"/>
  <c r="AA39" i="10"/>
  <c r="Z39" i="10"/>
  <c r="Y39" i="10"/>
  <c r="X39" i="10"/>
  <c r="U39" i="10"/>
  <c r="T39" i="10"/>
  <c r="Q39" i="10"/>
  <c r="P39" i="10"/>
  <c r="O39" i="10"/>
  <c r="I39" i="10"/>
  <c r="AA38" i="10"/>
  <c r="Z38" i="10"/>
  <c r="Y38" i="10"/>
  <c r="X38" i="10"/>
  <c r="U38" i="10"/>
  <c r="T38" i="10"/>
  <c r="Q38" i="10"/>
  <c r="P38" i="10"/>
  <c r="O38" i="10"/>
  <c r="I38" i="10"/>
  <c r="AA37" i="10"/>
  <c r="Z37" i="10"/>
  <c r="Y37" i="10"/>
  <c r="X37" i="10"/>
  <c r="U37" i="10"/>
  <c r="T37" i="10"/>
  <c r="Q37" i="10"/>
  <c r="R37" i="10" s="1"/>
  <c r="P37" i="10"/>
  <c r="O37" i="10"/>
  <c r="I37" i="10"/>
  <c r="AA36" i="10"/>
  <c r="Z36" i="10"/>
  <c r="Y36" i="10"/>
  <c r="X36" i="10"/>
  <c r="U36" i="10"/>
  <c r="T36" i="10"/>
  <c r="Q36" i="10"/>
  <c r="R36" i="10" s="1"/>
  <c r="P36" i="10"/>
  <c r="O36" i="10"/>
  <c r="I36" i="10"/>
  <c r="AA35" i="10"/>
  <c r="Z35" i="10"/>
  <c r="Y35" i="10"/>
  <c r="X35" i="10"/>
  <c r="U35" i="10"/>
  <c r="AD35" i="10" s="1"/>
  <c r="T35" i="10"/>
  <c r="Q35" i="10"/>
  <c r="P35" i="10"/>
  <c r="O35" i="10"/>
  <c r="I35" i="10"/>
  <c r="AA34" i="10"/>
  <c r="Z34" i="10"/>
  <c r="Y34" i="10"/>
  <c r="X34" i="10"/>
  <c r="U34" i="10"/>
  <c r="T34" i="10"/>
  <c r="Q34" i="10"/>
  <c r="P34" i="10"/>
  <c r="O34" i="10"/>
  <c r="I34" i="10"/>
  <c r="AA33" i="10"/>
  <c r="Z33" i="10"/>
  <c r="Y33" i="10"/>
  <c r="X33" i="10"/>
  <c r="U33" i="10"/>
  <c r="AD33" i="10" s="1"/>
  <c r="T33" i="10"/>
  <c r="Q33" i="10"/>
  <c r="P33" i="10"/>
  <c r="O33" i="10"/>
  <c r="I33" i="10"/>
  <c r="AA32" i="10"/>
  <c r="Z32" i="10"/>
  <c r="Y32" i="10"/>
  <c r="X32" i="10"/>
  <c r="U32" i="10"/>
  <c r="AD32" i="10" s="1"/>
  <c r="T32" i="10"/>
  <c r="Q32" i="10"/>
  <c r="P32" i="10"/>
  <c r="O32" i="10"/>
  <c r="I32" i="10"/>
  <c r="AA31" i="10"/>
  <c r="Z31" i="10"/>
  <c r="Y31" i="10"/>
  <c r="X31" i="10"/>
  <c r="U31" i="10"/>
  <c r="T31" i="10"/>
  <c r="Q31" i="10"/>
  <c r="P31" i="10"/>
  <c r="O31" i="10"/>
  <c r="I31" i="10"/>
  <c r="AA30" i="10"/>
  <c r="Z30" i="10"/>
  <c r="Y30" i="10"/>
  <c r="AB30" i="10" s="1"/>
  <c r="X30" i="10"/>
  <c r="U30" i="10"/>
  <c r="AD30" i="10" s="1"/>
  <c r="T30" i="10"/>
  <c r="Q30" i="10"/>
  <c r="P30" i="10"/>
  <c r="R30" i="10" s="1"/>
  <c r="O30" i="10"/>
  <c r="I30" i="10"/>
  <c r="AA29" i="10"/>
  <c r="Z29" i="10"/>
  <c r="Y29" i="10"/>
  <c r="X29" i="10"/>
  <c r="U29" i="10"/>
  <c r="AD29" i="10" s="1"/>
  <c r="T29" i="10"/>
  <c r="Q29" i="10"/>
  <c r="P29" i="10"/>
  <c r="O29" i="10"/>
  <c r="I29" i="10"/>
  <c r="AA28" i="10"/>
  <c r="Z28" i="10"/>
  <c r="Y28" i="10"/>
  <c r="X28" i="10"/>
  <c r="U28" i="10"/>
  <c r="AD28" i="10" s="1"/>
  <c r="T28" i="10"/>
  <c r="Q28" i="10"/>
  <c r="P28" i="10"/>
  <c r="O28" i="10"/>
  <c r="I28" i="10"/>
  <c r="AA27" i="10"/>
  <c r="Z27" i="10"/>
  <c r="Y27" i="10"/>
  <c r="X27" i="10"/>
  <c r="U27" i="10"/>
  <c r="AD27" i="10" s="1"/>
  <c r="T27" i="10"/>
  <c r="Q27" i="10"/>
  <c r="P27" i="10"/>
  <c r="O27" i="10"/>
  <c r="I27" i="10"/>
  <c r="AA26" i="10"/>
  <c r="Z26" i="10"/>
  <c r="Y26" i="10"/>
  <c r="X26" i="10"/>
  <c r="U26" i="10"/>
  <c r="AD26" i="10" s="1"/>
  <c r="T26" i="10"/>
  <c r="Q26" i="10"/>
  <c r="P26" i="10"/>
  <c r="R26" i="10" s="1"/>
  <c r="O26" i="10"/>
  <c r="I26" i="10"/>
  <c r="AA25" i="10"/>
  <c r="Z25" i="10"/>
  <c r="Y25" i="10"/>
  <c r="X25" i="10"/>
  <c r="U25" i="10"/>
  <c r="AD25" i="10" s="1"/>
  <c r="T25" i="10"/>
  <c r="Q25" i="10"/>
  <c r="P25" i="10"/>
  <c r="O25" i="10"/>
  <c r="I25" i="10"/>
  <c r="AA24" i="10"/>
  <c r="Z24" i="10"/>
  <c r="Y24" i="10"/>
  <c r="X24" i="10"/>
  <c r="U24" i="10"/>
  <c r="AD24" i="10" s="1"/>
  <c r="T24" i="10"/>
  <c r="Q24" i="10"/>
  <c r="P24" i="10"/>
  <c r="O24" i="10"/>
  <c r="I24" i="10"/>
  <c r="AA23" i="10"/>
  <c r="Z23" i="10"/>
  <c r="Y23" i="10"/>
  <c r="X23" i="10"/>
  <c r="U23" i="10"/>
  <c r="AD23" i="10" s="1"/>
  <c r="T23" i="10"/>
  <c r="Q23" i="10"/>
  <c r="P23" i="10"/>
  <c r="O23" i="10"/>
  <c r="I23" i="10"/>
  <c r="AA22" i="10"/>
  <c r="Z22" i="10"/>
  <c r="Y22" i="10"/>
  <c r="X22" i="10"/>
  <c r="U22" i="10"/>
  <c r="T22" i="10"/>
  <c r="Q22" i="10"/>
  <c r="P22" i="10"/>
  <c r="O22" i="10"/>
  <c r="I22" i="10"/>
  <c r="AA21" i="10"/>
  <c r="Z21" i="10"/>
  <c r="Y21" i="10"/>
  <c r="X21" i="10"/>
  <c r="U21" i="10"/>
  <c r="T21" i="10"/>
  <c r="Q21" i="10"/>
  <c r="P21" i="10"/>
  <c r="O21" i="10"/>
  <c r="I21" i="10"/>
  <c r="AA20" i="10"/>
  <c r="Z20" i="10"/>
  <c r="Y20" i="10"/>
  <c r="X20" i="10"/>
  <c r="U20" i="10"/>
  <c r="T20" i="10"/>
  <c r="Q20" i="10"/>
  <c r="P20" i="10"/>
  <c r="O20" i="10"/>
  <c r="I20" i="10"/>
  <c r="AA19" i="10"/>
  <c r="Z19" i="10"/>
  <c r="Y19" i="10"/>
  <c r="X19" i="10"/>
  <c r="U19" i="10"/>
  <c r="T19" i="10"/>
  <c r="Q19" i="10"/>
  <c r="P19" i="10"/>
  <c r="O19" i="10"/>
  <c r="I19" i="10"/>
  <c r="AA18" i="10"/>
  <c r="Z18" i="10"/>
  <c r="Y18" i="10"/>
  <c r="X18" i="10"/>
  <c r="U18" i="10"/>
  <c r="T18" i="10"/>
  <c r="Q18" i="10"/>
  <c r="R18" i="10" s="1"/>
  <c r="P18" i="10"/>
  <c r="O18" i="10"/>
  <c r="I18" i="10"/>
  <c r="AA17" i="10"/>
  <c r="Z17" i="10"/>
  <c r="Y17" i="10"/>
  <c r="X17" i="10"/>
  <c r="U17" i="10"/>
  <c r="AD17" i="10" s="1"/>
  <c r="T17" i="10"/>
  <c r="Q17" i="10"/>
  <c r="P17" i="10"/>
  <c r="O17" i="10"/>
  <c r="I17" i="10"/>
  <c r="AA16" i="10"/>
  <c r="Z16" i="10"/>
  <c r="Y16" i="10"/>
  <c r="X16" i="10"/>
  <c r="U16" i="10"/>
  <c r="AD16" i="10" s="1"/>
  <c r="T16" i="10"/>
  <c r="Q16" i="10"/>
  <c r="P16" i="10"/>
  <c r="O16" i="10"/>
  <c r="I16" i="10"/>
  <c r="AA15" i="10"/>
  <c r="Z15" i="10"/>
  <c r="Y15" i="10"/>
  <c r="X15" i="10"/>
  <c r="U15" i="10"/>
  <c r="T15" i="10"/>
  <c r="Q15" i="10"/>
  <c r="P15" i="10"/>
  <c r="R15" i="10" s="1"/>
  <c r="O15" i="10"/>
  <c r="I15" i="10"/>
  <c r="AA14" i="10"/>
  <c r="Z14" i="10"/>
  <c r="Y14" i="10"/>
  <c r="X14" i="10"/>
  <c r="U14" i="10"/>
  <c r="AD14" i="10" s="1"/>
  <c r="T14" i="10"/>
  <c r="Q14" i="10"/>
  <c r="P14" i="10"/>
  <c r="O14" i="10"/>
  <c r="I14" i="10"/>
  <c r="AA13" i="10"/>
  <c r="Z13" i="10"/>
  <c r="Y13" i="10"/>
  <c r="X13" i="10"/>
  <c r="U13" i="10"/>
  <c r="T13" i="10"/>
  <c r="Q13" i="10"/>
  <c r="R13" i="10" s="1"/>
  <c r="P13" i="10"/>
  <c r="O13" i="10"/>
  <c r="I13" i="10"/>
  <c r="AA12" i="10"/>
  <c r="Z12" i="10"/>
  <c r="Y12" i="10"/>
  <c r="AB12" i="10" s="1"/>
  <c r="X12" i="10"/>
  <c r="U12" i="10"/>
  <c r="T12" i="10"/>
  <c r="Q12" i="10"/>
  <c r="P12" i="10"/>
  <c r="O12" i="10"/>
  <c r="I12" i="10"/>
  <c r="AD11" i="10"/>
  <c r="AA11" i="10"/>
  <c r="Z11" i="10"/>
  <c r="Y11" i="10"/>
  <c r="X11" i="10"/>
  <c r="U11" i="10"/>
  <c r="T11" i="10"/>
  <c r="Q11" i="10"/>
  <c r="P11" i="10"/>
  <c r="R11" i="10" s="1"/>
  <c r="O11" i="10"/>
  <c r="I11" i="10"/>
  <c r="AA10" i="10"/>
  <c r="Z10" i="10"/>
  <c r="Y10" i="10"/>
  <c r="X10" i="10"/>
  <c r="U10" i="10"/>
  <c r="AD10" i="10" s="1"/>
  <c r="T10" i="10"/>
  <c r="R10" i="10"/>
  <c r="Q10" i="10"/>
  <c r="P10" i="10"/>
  <c r="O10" i="10"/>
  <c r="I10" i="10"/>
  <c r="AA9" i="10"/>
  <c r="Z9" i="10"/>
  <c r="Y9" i="10"/>
  <c r="X9" i="10"/>
  <c r="U9" i="10"/>
  <c r="AD9" i="10" s="1"/>
  <c r="T9" i="10"/>
  <c r="Q9" i="10"/>
  <c r="R9" i="10" s="1"/>
  <c r="P9" i="10"/>
  <c r="O9" i="10"/>
  <c r="I9" i="10"/>
  <c r="Z233" i="9"/>
  <c r="Y233" i="9"/>
  <c r="X233" i="9"/>
  <c r="W233" i="9"/>
  <c r="V233" i="9"/>
  <c r="T233" i="9"/>
  <c r="S233" i="9"/>
  <c r="R233" i="9"/>
  <c r="P233" i="9"/>
  <c r="J233" i="9"/>
  <c r="E233" i="9"/>
  <c r="B233" i="9" s="1"/>
  <c r="Z232" i="9"/>
  <c r="Y232" i="9"/>
  <c r="X232" i="9"/>
  <c r="W232" i="9"/>
  <c r="V232" i="9"/>
  <c r="T232" i="9"/>
  <c r="S232" i="9"/>
  <c r="R232" i="9"/>
  <c r="P232" i="9"/>
  <c r="J232" i="9"/>
  <c r="E232" i="9"/>
  <c r="I232" i="9" s="1"/>
  <c r="Z231" i="9"/>
  <c r="Y231" i="9"/>
  <c r="X231" i="9"/>
  <c r="W231" i="9"/>
  <c r="V231" i="9"/>
  <c r="T231" i="9"/>
  <c r="S231" i="9"/>
  <c r="R231" i="9"/>
  <c r="P231" i="9"/>
  <c r="J231" i="9"/>
  <c r="E231" i="9"/>
  <c r="I231" i="9" s="1"/>
  <c r="D231" i="9"/>
  <c r="C231" i="9"/>
  <c r="Z230" i="9"/>
  <c r="Y230" i="9"/>
  <c r="X230" i="9"/>
  <c r="W230" i="9"/>
  <c r="V230" i="9"/>
  <c r="T230" i="9"/>
  <c r="S230" i="9"/>
  <c r="R230" i="9"/>
  <c r="P230" i="9"/>
  <c r="J230" i="9"/>
  <c r="E230" i="9"/>
  <c r="D230" i="9" s="1"/>
  <c r="Z229" i="9"/>
  <c r="Y229" i="9"/>
  <c r="X229" i="9"/>
  <c r="W229" i="9"/>
  <c r="V229" i="9"/>
  <c r="T229" i="9"/>
  <c r="S229" i="9"/>
  <c r="R229" i="9"/>
  <c r="P229" i="9"/>
  <c r="J229" i="9"/>
  <c r="E229" i="9"/>
  <c r="B229" i="9" s="1"/>
  <c r="Z228" i="9"/>
  <c r="Y228" i="9"/>
  <c r="X228" i="9"/>
  <c r="W228" i="9"/>
  <c r="V228" i="9"/>
  <c r="T228" i="9"/>
  <c r="S228" i="9"/>
  <c r="R228" i="9"/>
  <c r="P228" i="9"/>
  <c r="J228" i="9"/>
  <c r="E228" i="9"/>
  <c r="D228" i="9" s="1"/>
  <c r="Z227" i="9"/>
  <c r="Y227" i="9"/>
  <c r="X227" i="9"/>
  <c r="W227" i="9"/>
  <c r="V227" i="9"/>
  <c r="T227" i="9"/>
  <c r="S227" i="9"/>
  <c r="R227" i="9"/>
  <c r="P227" i="9"/>
  <c r="J227" i="9"/>
  <c r="E227" i="9"/>
  <c r="C227" i="9" s="1"/>
  <c r="Z226" i="9"/>
  <c r="Y226" i="9"/>
  <c r="X226" i="9"/>
  <c r="W226" i="9"/>
  <c r="V226" i="9"/>
  <c r="T226" i="9"/>
  <c r="S226" i="9"/>
  <c r="R226" i="9"/>
  <c r="P226" i="9"/>
  <c r="J226" i="9"/>
  <c r="E226" i="9"/>
  <c r="C226" i="9" s="1"/>
  <c r="Z225" i="9"/>
  <c r="Y225" i="9"/>
  <c r="X225" i="9"/>
  <c r="W225" i="9"/>
  <c r="V225" i="9"/>
  <c r="T225" i="9"/>
  <c r="S225" i="9"/>
  <c r="R225" i="9"/>
  <c r="P225" i="9"/>
  <c r="J225" i="9"/>
  <c r="E225" i="9"/>
  <c r="D225" i="9" s="1"/>
  <c r="Z224" i="9"/>
  <c r="Y224" i="9"/>
  <c r="X224" i="9"/>
  <c r="W224" i="9"/>
  <c r="V224" i="9"/>
  <c r="T224" i="9"/>
  <c r="S224" i="9"/>
  <c r="R224" i="9"/>
  <c r="P224" i="9"/>
  <c r="J224" i="9"/>
  <c r="E224" i="9"/>
  <c r="I224" i="9" s="1"/>
  <c r="D224" i="9"/>
  <c r="Z223" i="9"/>
  <c r="Y223" i="9"/>
  <c r="X223" i="9"/>
  <c r="W223" i="9"/>
  <c r="V223" i="9"/>
  <c r="T223" i="9"/>
  <c r="S223" i="9"/>
  <c r="R223" i="9"/>
  <c r="P223" i="9"/>
  <c r="J223" i="9"/>
  <c r="H223" i="9" s="1"/>
  <c r="I223" i="9"/>
  <c r="G223" i="9"/>
  <c r="E223" i="9"/>
  <c r="D223" i="9" s="1"/>
  <c r="Z222" i="9"/>
  <c r="Y222" i="9"/>
  <c r="X222" i="9"/>
  <c r="W222" i="9"/>
  <c r="V222" i="9"/>
  <c r="T222" i="9"/>
  <c r="S222" i="9"/>
  <c r="R222" i="9"/>
  <c r="P222" i="9"/>
  <c r="J222" i="9"/>
  <c r="E222" i="9"/>
  <c r="D222" i="9" s="1"/>
  <c r="Z221" i="9"/>
  <c r="Y221" i="9"/>
  <c r="X221" i="9"/>
  <c r="W221" i="9"/>
  <c r="V221" i="9"/>
  <c r="T221" i="9"/>
  <c r="U221" i="9" s="1"/>
  <c r="S221" i="9"/>
  <c r="R221" i="9"/>
  <c r="P221" i="9"/>
  <c r="J221" i="9"/>
  <c r="E221" i="9"/>
  <c r="D221" i="9" s="1"/>
  <c r="Z220" i="9"/>
  <c r="Y220" i="9"/>
  <c r="X220" i="9"/>
  <c r="W220" i="9"/>
  <c r="V220" i="9"/>
  <c r="T220" i="9"/>
  <c r="S220" i="9"/>
  <c r="R220" i="9"/>
  <c r="P220" i="9"/>
  <c r="J220" i="9"/>
  <c r="E220" i="9"/>
  <c r="D220" i="9" s="1"/>
  <c r="Z219" i="9"/>
  <c r="Y219" i="9"/>
  <c r="X219" i="9"/>
  <c r="W219" i="9"/>
  <c r="V219" i="9"/>
  <c r="T219" i="9"/>
  <c r="S219" i="9"/>
  <c r="R219" i="9"/>
  <c r="P219" i="9"/>
  <c r="J219" i="9"/>
  <c r="E219" i="9"/>
  <c r="U219" i="9" s="1"/>
  <c r="Z218" i="9"/>
  <c r="Y218" i="9"/>
  <c r="X218" i="9"/>
  <c r="W218" i="9"/>
  <c r="V218" i="9"/>
  <c r="T218" i="9"/>
  <c r="S218" i="9"/>
  <c r="R218" i="9"/>
  <c r="P218" i="9"/>
  <c r="J218" i="9"/>
  <c r="H218" i="9" s="1"/>
  <c r="E218" i="9"/>
  <c r="C218" i="9" s="1"/>
  <c r="Z217" i="9"/>
  <c r="Y217" i="9"/>
  <c r="X217" i="9"/>
  <c r="W217" i="9"/>
  <c r="V217" i="9"/>
  <c r="T217" i="9"/>
  <c r="S217" i="9"/>
  <c r="R217" i="9"/>
  <c r="P217" i="9"/>
  <c r="J217" i="9"/>
  <c r="E217" i="9"/>
  <c r="C217" i="9" s="1"/>
  <c r="Z216" i="9"/>
  <c r="Y216" i="9"/>
  <c r="X216" i="9"/>
  <c r="W216" i="9"/>
  <c r="V216" i="9"/>
  <c r="T216" i="9"/>
  <c r="S216" i="9"/>
  <c r="R216" i="9"/>
  <c r="P216" i="9"/>
  <c r="J216" i="9"/>
  <c r="E216" i="9"/>
  <c r="D216" i="9" s="1"/>
  <c r="Z215" i="9"/>
  <c r="Y215" i="9"/>
  <c r="X215" i="9"/>
  <c r="W215" i="9"/>
  <c r="V215" i="9"/>
  <c r="T215" i="9"/>
  <c r="U215" i="9" s="1"/>
  <c r="S215" i="9"/>
  <c r="R215" i="9"/>
  <c r="P215" i="9"/>
  <c r="J215" i="9"/>
  <c r="G215" i="9"/>
  <c r="E215" i="9"/>
  <c r="B215" i="9" s="1"/>
  <c r="Z214" i="9"/>
  <c r="Y214" i="9"/>
  <c r="X214" i="9"/>
  <c r="W214" i="9"/>
  <c r="V214" i="9"/>
  <c r="T214" i="9"/>
  <c r="S214" i="9"/>
  <c r="R214" i="9"/>
  <c r="P214" i="9"/>
  <c r="J214" i="9"/>
  <c r="E214" i="9"/>
  <c r="D214" i="9" s="1"/>
  <c r="Z213" i="9"/>
  <c r="Y213" i="9"/>
  <c r="X213" i="9"/>
  <c r="W213" i="9"/>
  <c r="V213" i="9"/>
  <c r="T213" i="9"/>
  <c r="S213" i="9"/>
  <c r="R213" i="9"/>
  <c r="P213" i="9"/>
  <c r="J213" i="9"/>
  <c r="E213" i="9"/>
  <c r="I213" i="9" s="1"/>
  <c r="D213" i="9"/>
  <c r="Z212" i="9"/>
  <c r="Y212" i="9"/>
  <c r="X212" i="9"/>
  <c r="W212" i="9"/>
  <c r="V212" i="9"/>
  <c r="T212" i="9"/>
  <c r="S212" i="9"/>
  <c r="R212" i="9"/>
  <c r="P212" i="9"/>
  <c r="J212" i="9"/>
  <c r="E212" i="9"/>
  <c r="Z211" i="9"/>
  <c r="Y211" i="9"/>
  <c r="X211" i="9"/>
  <c r="W211" i="9"/>
  <c r="V211" i="9"/>
  <c r="T211" i="9"/>
  <c r="S211" i="9"/>
  <c r="R211" i="9"/>
  <c r="P211" i="9"/>
  <c r="J211" i="9"/>
  <c r="E211" i="9"/>
  <c r="G211" i="9" s="1"/>
  <c r="Z210" i="9"/>
  <c r="Y210" i="9"/>
  <c r="X210" i="9"/>
  <c r="W210" i="9"/>
  <c r="V210" i="9"/>
  <c r="T210" i="9"/>
  <c r="S210" i="9"/>
  <c r="R210" i="9"/>
  <c r="P210" i="9"/>
  <c r="J210" i="9"/>
  <c r="E210" i="9"/>
  <c r="C210" i="9" s="1"/>
  <c r="Z209" i="9"/>
  <c r="Y209" i="9"/>
  <c r="X209" i="9"/>
  <c r="W209" i="9"/>
  <c r="V209" i="9"/>
  <c r="T209" i="9"/>
  <c r="S209" i="9"/>
  <c r="R209" i="9"/>
  <c r="P209" i="9"/>
  <c r="J209" i="9"/>
  <c r="E209" i="9"/>
  <c r="G209" i="9" s="1"/>
  <c r="Z208" i="9"/>
  <c r="Y208" i="9"/>
  <c r="X208" i="9"/>
  <c r="W208" i="9"/>
  <c r="V208" i="9"/>
  <c r="T208" i="9"/>
  <c r="S208" i="9"/>
  <c r="R208" i="9"/>
  <c r="P208" i="9"/>
  <c r="J208" i="9"/>
  <c r="E208" i="9"/>
  <c r="Z207" i="9"/>
  <c r="Y207" i="9"/>
  <c r="X207" i="9"/>
  <c r="W207" i="9"/>
  <c r="V207" i="9"/>
  <c r="T207" i="9"/>
  <c r="S207" i="9"/>
  <c r="R207" i="9"/>
  <c r="P207" i="9"/>
  <c r="J207" i="9"/>
  <c r="E207" i="9"/>
  <c r="G207" i="9" s="1"/>
  <c r="D207" i="9"/>
  <c r="Z206" i="9"/>
  <c r="Y206" i="9"/>
  <c r="X206" i="9"/>
  <c r="W206" i="9"/>
  <c r="V206" i="9"/>
  <c r="T206" i="9"/>
  <c r="S206" i="9"/>
  <c r="R206" i="9"/>
  <c r="P206" i="9"/>
  <c r="J206" i="9"/>
  <c r="E206" i="9"/>
  <c r="Z205" i="9"/>
  <c r="Y205" i="9"/>
  <c r="X205" i="9"/>
  <c r="W205" i="9"/>
  <c r="V205" i="9"/>
  <c r="T205" i="9"/>
  <c r="S205" i="9"/>
  <c r="R205" i="9"/>
  <c r="P205" i="9"/>
  <c r="J205" i="9"/>
  <c r="E205" i="9"/>
  <c r="B205" i="9" s="1"/>
  <c r="Z204" i="9"/>
  <c r="Y204" i="9"/>
  <c r="X204" i="9"/>
  <c r="W204" i="9"/>
  <c r="V204" i="9"/>
  <c r="T204" i="9"/>
  <c r="S204" i="9"/>
  <c r="R204" i="9"/>
  <c r="P204" i="9"/>
  <c r="J204" i="9"/>
  <c r="E204" i="9"/>
  <c r="D204" i="9" s="1"/>
  <c r="Z203" i="9"/>
  <c r="Y203" i="9"/>
  <c r="X203" i="9"/>
  <c r="W203" i="9"/>
  <c r="V203" i="9"/>
  <c r="T203" i="9"/>
  <c r="S203" i="9"/>
  <c r="R203" i="9"/>
  <c r="P203" i="9"/>
  <c r="J203" i="9"/>
  <c r="E203" i="9"/>
  <c r="Z202" i="9"/>
  <c r="Y202" i="9"/>
  <c r="X202" i="9"/>
  <c r="W202" i="9"/>
  <c r="V202" i="9"/>
  <c r="T202" i="9"/>
  <c r="S202" i="9"/>
  <c r="R202" i="9"/>
  <c r="P202" i="9"/>
  <c r="J202" i="9"/>
  <c r="E202" i="9"/>
  <c r="G202" i="9" s="1"/>
  <c r="Z201" i="9"/>
  <c r="Y201" i="9"/>
  <c r="X201" i="9"/>
  <c r="W201" i="9"/>
  <c r="V201" i="9"/>
  <c r="T201" i="9"/>
  <c r="S201" i="9"/>
  <c r="R201" i="9"/>
  <c r="P201" i="9"/>
  <c r="J201" i="9"/>
  <c r="E201" i="9"/>
  <c r="I201" i="9" s="1"/>
  <c r="Z200" i="9"/>
  <c r="Y200" i="9"/>
  <c r="X200" i="9"/>
  <c r="W200" i="9"/>
  <c r="V200" i="9"/>
  <c r="T200" i="9"/>
  <c r="U200" i="9" s="1"/>
  <c r="S200" i="9"/>
  <c r="R200" i="9"/>
  <c r="P200" i="9"/>
  <c r="J200" i="9"/>
  <c r="H200" i="9" s="1"/>
  <c r="E200" i="9"/>
  <c r="D200" i="9" s="1"/>
  <c r="Z199" i="9"/>
  <c r="Y199" i="9"/>
  <c r="X199" i="9"/>
  <c r="W199" i="9"/>
  <c r="V199" i="9"/>
  <c r="T199" i="9"/>
  <c r="S199" i="9"/>
  <c r="R199" i="9"/>
  <c r="P199" i="9"/>
  <c r="J199" i="9"/>
  <c r="I199" i="9"/>
  <c r="E199" i="9"/>
  <c r="D199" i="9" s="1"/>
  <c r="Z198" i="9"/>
  <c r="Y198" i="9"/>
  <c r="X198" i="9"/>
  <c r="W198" i="9"/>
  <c r="V198" i="9"/>
  <c r="T198" i="9"/>
  <c r="S198" i="9"/>
  <c r="R198" i="9"/>
  <c r="P198" i="9"/>
  <c r="J198" i="9"/>
  <c r="E198" i="9"/>
  <c r="D198" i="9" s="1"/>
  <c r="Z197" i="9"/>
  <c r="Y197" i="9"/>
  <c r="X197" i="9"/>
  <c r="W197" i="9"/>
  <c r="V197" i="9"/>
  <c r="T197" i="9"/>
  <c r="S197" i="9"/>
  <c r="R197" i="9"/>
  <c r="P197" i="9"/>
  <c r="J197" i="9"/>
  <c r="E197" i="9"/>
  <c r="I197" i="9" s="1"/>
  <c r="Z196" i="9"/>
  <c r="Y196" i="9"/>
  <c r="X196" i="9"/>
  <c r="W196" i="9"/>
  <c r="V196" i="9"/>
  <c r="T196" i="9"/>
  <c r="S196" i="9"/>
  <c r="R196" i="9"/>
  <c r="P196" i="9"/>
  <c r="J196" i="9"/>
  <c r="E196" i="9"/>
  <c r="I196" i="9" s="1"/>
  <c r="Z195" i="9"/>
  <c r="Y195" i="9"/>
  <c r="X195" i="9"/>
  <c r="W195" i="9"/>
  <c r="V195" i="9"/>
  <c r="T195" i="9"/>
  <c r="S195" i="9"/>
  <c r="R195" i="9"/>
  <c r="P195" i="9"/>
  <c r="J195" i="9"/>
  <c r="E195" i="9"/>
  <c r="C195" i="9" s="1"/>
  <c r="Z194" i="9"/>
  <c r="Y194" i="9"/>
  <c r="X194" i="9"/>
  <c r="W194" i="9"/>
  <c r="V194" i="9"/>
  <c r="T194" i="9"/>
  <c r="S194" i="9"/>
  <c r="R194" i="9"/>
  <c r="P194" i="9"/>
  <c r="J194" i="9"/>
  <c r="E194" i="9"/>
  <c r="C194" i="9" s="1"/>
  <c r="Z193" i="9"/>
  <c r="Y193" i="9"/>
  <c r="X193" i="9"/>
  <c r="W193" i="9"/>
  <c r="V193" i="9"/>
  <c r="T193" i="9"/>
  <c r="S193" i="9"/>
  <c r="R193" i="9"/>
  <c r="P193" i="9"/>
  <c r="J193" i="9"/>
  <c r="E193" i="9"/>
  <c r="C193" i="9"/>
  <c r="Z192" i="9"/>
  <c r="Y192" i="9"/>
  <c r="X192" i="9"/>
  <c r="W192" i="9"/>
  <c r="V192" i="9"/>
  <c r="T192" i="9"/>
  <c r="S192" i="9"/>
  <c r="R192" i="9"/>
  <c r="P192" i="9"/>
  <c r="J192" i="9"/>
  <c r="E192" i="9"/>
  <c r="C192" i="9" s="1"/>
  <c r="Z191" i="9"/>
  <c r="Y191" i="9"/>
  <c r="X191" i="9"/>
  <c r="W191" i="9"/>
  <c r="V191" i="9"/>
  <c r="T191" i="9"/>
  <c r="S191" i="9"/>
  <c r="R191" i="9"/>
  <c r="P191" i="9"/>
  <c r="J191" i="9"/>
  <c r="E191" i="9"/>
  <c r="D191" i="9" s="1"/>
  <c r="Z190" i="9"/>
  <c r="Y190" i="9"/>
  <c r="X190" i="9"/>
  <c r="W190" i="9"/>
  <c r="V190" i="9"/>
  <c r="T190" i="9"/>
  <c r="S190" i="9"/>
  <c r="R190" i="9"/>
  <c r="P190" i="9"/>
  <c r="J190" i="9"/>
  <c r="E190" i="9"/>
  <c r="D190" i="9" s="1"/>
  <c r="Z189" i="9"/>
  <c r="Y189" i="9"/>
  <c r="X189" i="9"/>
  <c r="W189" i="9"/>
  <c r="V189" i="9"/>
  <c r="T189" i="9"/>
  <c r="S189" i="9"/>
  <c r="R189" i="9"/>
  <c r="P189" i="9"/>
  <c r="J189" i="9"/>
  <c r="E189" i="9"/>
  <c r="I189" i="9" s="1"/>
  <c r="Z188" i="9"/>
  <c r="Y188" i="9"/>
  <c r="X188" i="9"/>
  <c r="W188" i="9"/>
  <c r="V188" i="9"/>
  <c r="T188" i="9"/>
  <c r="S188" i="9"/>
  <c r="R188" i="9"/>
  <c r="P188" i="9"/>
  <c r="J188" i="9"/>
  <c r="E188" i="9"/>
  <c r="U188" i="9" s="1"/>
  <c r="Z187" i="9"/>
  <c r="Y187" i="9"/>
  <c r="X187" i="9"/>
  <c r="W187" i="9"/>
  <c r="V187" i="9"/>
  <c r="T187" i="9"/>
  <c r="S187" i="9"/>
  <c r="R187" i="9"/>
  <c r="P187" i="9"/>
  <c r="J187" i="9"/>
  <c r="E187" i="9"/>
  <c r="B187" i="9" s="1"/>
  <c r="Z186" i="9"/>
  <c r="Y186" i="9"/>
  <c r="X186" i="9"/>
  <c r="W186" i="9"/>
  <c r="V186" i="9"/>
  <c r="T186" i="9"/>
  <c r="S186" i="9"/>
  <c r="R186" i="9"/>
  <c r="P186" i="9"/>
  <c r="J186" i="9"/>
  <c r="E186" i="9"/>
  <c r="C186" i="9" s="1"/>
  <c r="Z185" i="9"/>
  <c r="Y185" i="9"/>
  <c r="X185" i="9"/>
  <c r="W185" i="9"/>
  <c r="V185" i="9"/>
  <c r="T185" i="9"/>
  <c r="S185" i="9"/>
  <c r="R185" i="9"/>
  <c r="P185" i="9"/>
  <c r="J185" i="9"/>
  <c r="E185" i="9"/>
  <c r="D185" i="9"/>
  <c r="B185" i="9"/>
  <c r="Z184" i="9"/>
  <c r="Y184" i="9"/>
  <c r="X184" i="9"/>
  <c r="W184" i="9"/>
  <c r="V184" i="9"/>
  <c r="T184" i="9"/>
  <c r="S184" i="9"/>
  <c r="R184" i="9"/>
  <c r="P184" i="9"/>
  <c r="J184" i="9"/>
  <c r="E184" i="9"/>
  <c r="D184" i="9" s="1"/>
  <c r="Z183" i="9"/>
  <c r="Y183" i="9"/>
  <c r="X183" i="9"/>
  <c r="W183" i="9"/>
  <c r="V183" i="9"/>
  <c r="T183" i="9"/>
  <c r="S183" i="9"/>
  <c r="R183" i="9"/>
  <c r="P183" i="9"/>
  <c r="J183" i="9"/>
  <c r="E183" i="9"/>
  <c r="C183" i="9" s="1"/>
  <c r="Z182" i="9"/>
  <c r="Y182" i="9"/>
  <c r="X182" i="9"/>
  <c r="W182" i="9"/>
  <c r="V182" i="9"/>
  <c r="T182" i="9"/>
  <c r="S182" i="9"/>
  <c r="R182" i="9"/>
  <c r="P182" i="9"/>
  <c r="J182" i="9"/>
  <c r="E182" i="9"/>
  <c r="D182" i="9" s="1"/>
  <c r="Z181" i="9"/>
  <c r="Y181" i="9"/>
  <c r="X181" i="9"/>
  <c r="W181" i="9"/>
  <c r="V181" i="9"/>
  <c r="T181" i="9"/>
  <c r="S181" i="9"/>
  <c r="R181" i="9"/>
  <c r="P181" i="9"/>
  <c r="J181" i="9"/>
  <c r="E181" i="9"/>
  <c r="B181" i="9" s="1"/>
  <c r="Z180" i="9"/>
  <c r="Y180" i="9"/>
  <c r="X180" i="9"/>
  <c r="W180" i="9"/>
  <c r="V180" i="9"/>
  <c r="T180" i="9"/>
  <c r="S180" i="9"/>
  <c r="R180" i="9"/>
  <c r="P180" i="9"/>
  <c r="J180" i="9"/>
  <c r="E180" i="9"/>
  <c r="G180" i="9" s="1"/>
  <c r="Z179" i="9"/>
  <c r="Y179" i="9"/>
  <c r="X179" i="9"/>
  <c r="W179" i="9"/>
  <c r="V179" i="9"/>
  <c r="T179" i="9"/>
  <c r="S179" i="9"/>
  <c r="R179" i="9"/>
  <c r="P179" i="9"/>
  <c r="J179" i="9"/>
  <c r="G179" i="9"/>
  <c r="E179" i="9"/>
  <c r="B179" i="9" s="1"/>
  <c r="Z178" i="9"/>
  <c r="Y178" i="9"/>
  <c r="X178" i="9"/>
  <c r="W178" i="9"/>
  <c r="V178" i="9"/>
  <c r="T178" i="9"/>
  <c r="S178" i="9"/>
  <c r="R178" i="9"/>
  <c r="P178" i="9"/>
  <c r="J178" i="9"/>
  <c r="E178" i="9"/>
  <c r="Z177" i="9"/>
  <c r="Y177" i="9"/>
  <c r="X177" i="9"/>
  <c r="W177" i="9"/>
  <c r="V177" i="9"/>
  <c r="T177" i="9"/>
  <c r="S177" i="9"/>
  <c r="R177" i="9"/>
  <c r="P177" i="9"/>
  <c r="J177" i="9"/>
  <c r="E177" i="9"/>
  <c r="Z176" i="9"/>
  <c r="Y176" i="9"/>
  <c r="X176" i="9"/>
  <c r="W176" i="9"/>
  <c r="V176" i="9"/>
  <c r="T176" i="9"/>
  <c r="S176" i="9"/>
  <c r="R176" i="9"/>
  <c r="P176" i="9"/>
  <c r="J176" i="9"/>
  <c r="E176" i="9"/>
  <c r="D176" i="9" s="1"/>
  <c r="Z175" i="9"/>
  <c r="Y175" i="9"/>
  <c r="X175" i="9"/>
  <c r="W175" i="9"/>
  <c r="V175" i="9"/>
  <c r="T175" i="9"/>
  <c r="S175" i="9"/>
  <c r="R175" i="9"/>
  <c r="P175" i="9"/>
  <c r="J175" i="9"/>
  <c r="E175" i="9"/>
  <c r="I175" i="9" s="1"/>
  <c r="Z174" i="9"/>
  <c r="Y174" i="9"/>
  <c r="X174" i="9"/>
  <c r="W174" i="9"/>
  <c r="V174" i="9"/>
  <c r="T174" i="9"/>
  <c r="S174" i="9"/>
  <c r="R174" i="9"/>
  <c r="P174" i="9"/>
  <c r="J174" i="9"/>
  <c r="E174" i="9"/>
  <c r="B174" i="9" s="1"/>
  <c r="Z173" i="9"/>
  <c r="Y173" i="9"/>
  <c r="X173" i="9"/>
  <c r="W173" i="9"/>
  <c r="V173" i="9"/>
  <c r="T173" i="9"/>
  <c r="S173" i="9"/>
  <c r="R173" i="9"/>
  <c r="P173" i="9"/>
  <c r="J173" i="9"/>
  <c r="H173" i="9" s="1"/>
  <c r="G173" i="9"/>
  <c r="E173" i="9"/>
  <c r="D173" i="9" s="1"/>
  <c r="Z172" i="9"/>
  <c r="Y172" i="9"/>
  <c r="X172" i="9"/>
  <c r="W172" i="9"/>
  <c r="V172" i="9"/>
  <c r="T172" i="9"/>
  <c r="S172" i="9"/>
  <c r="R172" i="9"/>
  <c r="P172" i="9"/>
  <c r="J172" i="9"/>
  <c r="E172" i="9"/>
  <c r="D172" i="9" s="1"/>
  <c r="Z171" i="9"/>
  <c r="Y171" i="9"/>
  <c r="X171" i="9"/>
  <c r="W171" i="9"/>
  <c r="V171" i="9"/>
  <c r="T171" i="9"/>
  <c r="S171" i="9"/>
  <c r="R171" i="9"/>
  <c r="P171" i="9"/>
  <c r="J171" i="9"/>
  <c r="E171" i="9"/>
  <c r="B171" i="9" s="1"/>
  <c r="Z170" i="9"/>
  <c r="Y170" i="9"/>
  <c r="X170" i="9"/>
  <c r="W170" i="9"/>
  <c r="V170" i="9"/>
  <c r="T170" i="9"/>
  <c r="S170" i="9"/>
  <c r="R170" i="9"/>
  <c r="P170" i="9"/>
  <c r="J170" i="9"/>
  <c r="E170" i="9"/>
  <c r="C170" i="9" s="1"/>
  <c r="Z169" i="9"/>
  <c r="Y169" i="9"/>
  <c r="X169" i="9"/>
  <c r="W169" i="9"/>
  <c r="V169" i="9"/>
  <c r="T169" i="9"/>
  <c r="S169" i="9"/>
  <c r="R169" i="9"/>
  <c r="P169" i="9"/>
  <c r="J169" i="9"/>
  <c r="E169" i="9"/>
  <c r="G169" i="9" s="1"/>
  <c r="Z168" i="9"/>
  <c r="Y168" i="9"/>
  <c r="X168" i="9"/>
  <c r="W168" i="9"/>
  <c r="V168" i="9"/>
  <c r="T168" i="9"/>
  <c r="U168" i="9" s="1"/>
  <c r="S168" i="9"/>
  <c r="R168" i="9"/>
  <c r="P168" i="9"/>
  <c r="J168" i="9"/>
  <c r="E168" i="9"/>
  <c r="D168" i="9"/>
  <c r="Z167" i="9"/>
  <c r="Y167" i="9"/>
  <c r="X167" i="9"/>
  <c r="W167" i="9"/>
  <c r="V167" i="9"/>
  <c r="T167" i="9"/>
  <c r="S167" i="9"/>
  <c r="R167" i="9"/>
  <c r="P167" i="9"/>
  <c r="J167" i="9"/>
  <c r="I167" i="9"/>
  <c r="E167" i="9"/>
  <c r="D167" i="9" s="1"/>
  <c r="Z166" i="9"/>
  <c r="Y166" i="9"/>
  <c r="X166" i="9"/>
  <c r="W166" i="9"/>
  <c r="V166" i="9"/>
  <c r="T166" i="9"/>
  <c r="S166" i="9"/>
  <c r="R166" i="9"/>
  <c r="P166" i="9"/>
  <c r="J166" i="9"/>
  <c r="E166" i="9"/>
  <c r="Z165" i="9"/>
  <c r="Y165" i="9"/>
  <c r="X165" i="9"/>
  <c r="W165" i="9"/>
  <c r="V165" i="9"/>
  <c r="T165" i="9"/>
  <c r="S165" i="9"/>
  <c r="R165" i="9"/>
  <c r="P165" i="9"/>
  <c r="J165" i="9"/>
  <c r="E165" i="9"/>
  <c r="D165" i="9" s="1"/>
  <c r="Z164" i="9"/>
  <c r="Y164" i="9"/>
  <c r="X164" i="9"/>
  <c r="W164" i="9"/>
  <c r="V164" i="9"/>
  <c r="T164" i="9"/>
  <c r="U164" i="9" s="1"/>
  <c r="S164" i="9"/>
  <c r="R164" i="9"/>
  <c r="P164" i="9"/>
  <c r="J164" i="9"/>
  <c r="E164" i="9"/>
  <c r="D164" i="9" s="1"/>
  <c r="Z163" i="9"/>
  <c r="Y163" i="9"/>
  <c r="X163" i="9"/>
  <c r="W163" i="9"/>
  <c r="V163" i="9"/>
  <c r="T163" i="9"/>
  <c r="S163" i="9"/>
  <c r="R163" i="9"/>
  <c r="P163" i="9"/>
  <c r="J163" i="9"/>
  <c r="E163" i="9"/>
  <c r="D163" i="9" s="1"/>
  <c r="Z162" i="9"/>
  <c r="Y162" i="9"/>
  <c r="X162" i="9"/>
  <c r="W162" i="9"/>
  <c r="V162" i="9"/>
  <c r="T162" i="9"/>
  <c r="S162" i="9"/>
  <c r="R162" i="9"/>
  <c r="P162" i="9"/>
  <c r="J162" i="9"/>
  <c r="E162" i="9"/>
  <c r="G162" i="9" s="1"/>
  <c r="Z161" i="9"/>
  <c r="Y161" i="9"/>
  <c r="X161" i="9"/>
  <c r="W161" i="9"/>
  <c r="V161" i="9"/>
  <c r="T161" i="9"/>
  <c r="S161" i="9"/>
  <c r="R161" i="9"/>
  <c r="P161" i="9"/>
  <c r="J161" i="9"/>
  <c r="H161" i="9" s="1"/>
  <c r="G161" i="9"/>
  <c r="E161" i="9"/>
  <c r="D161" i="9" s="1"/>
  <c r="Z160" i="9"/>
  <c r="Y160" i="9"/>
  <c r="X160" i="9"/>
  <c r="W160" i="9"/>
  <c r="V160" i="9"/>
  <c r="T160" i="9"/>
  <c r="S160" i="9"/>
  <c r="R160" i="9"/>
  <c r="P160" i="9"/>
  <c r="J160" i="9"/>
  <c r="E160" i="9"/>
  <c r="D160" i="9" s="1"/>
  <c r="Z159" i="9"/>
  <c r="Y159" i="9"/>
  <c r="X159" i="9"/>
  <c r="W159" i="9"/>
  <c r="V159" i="9"/>
  <c r="T159" i="9"/>
  <c r="S159" i="9"/>
  <c r="R159" i="9"/>
  <c r="P159" i="9"/>
  <c r="J159" i="9"/>
  <c r="E159" i="9"/>
  <c r="C159" i="9" s="1"/>
  <c r="Z158" i="9"/>
  <c r="Y158" i="9"/>
  <c r="X158" i="9"/>
  <c r="W158" i="9"/>
  <c r="V158" i="9"/>
  <c r="T158" i="9"/>
  <c r="S158" i="9"/>
  <c r="R158" i="9"/>
  <c r="P158" i="9"/>
  <c r="J158" i="9"/>
  <c r="E158" i="9"/>
  <c r="Z157" i="9"/>
  <c r="Y157" i="9"/>
  <c r="X157" i="9"/>
  <c r="W157" i="9"/>
  <c r="V157" i="9"/>
  <c r="T157" i="9"/>
  <c r="S157" i="9"/>
  <c r="R157" i="9"/>
  <c r="P157" i="9"/>
  <c r="J157" i="9"/>
  <c r="E157" i="9"/>
  <c r="I157" i="9" s="1"/>
  <c r="Z156" i="9"/>
  <c r="Y156" i="9"/>
  <c r="X156" i="9"/>
  <c r="W156" i="9"/>
  <c r="V156" i="9"/>
  <c r="T156" i="9"/>
  <c r="S156" i="9"/>
  <c r="R156" i="9"/>
  <c r="P156" i="9"/>
  <c r="J156" i="9"/>
  <c r="E156" i="9"/>
  <c r="I156" i="9" s="1"/>
  <c r="Z155" i="9"/>
  <c r="Y155" i="9"/>
  <c r="X155" i="9"/>
  <c r="W155" i="9"/>
  <c r="V155" i="9"/>
  <c r="T155" i="9"/>
  <c r="S155" i="9"/>
  <c r="R155" i="9"/>
  <c r="P155" i="9"/>
  <c r="J155" i="9"/>
  <c r="E155" i="9"/>
  <c r="D155" i="9" s="1"/>
  <c r="Z154" i="9"/>
  <c r="Y154" i="9"/>
  <c r="X154" i="9"/>
  <c r="W154" i="9"/>
  <c r="V154" i="9"/>
  <c r="T154" i="9"/>
  <c r="S154" i="9"/>
  <c r="R154" i="9"/>
  <c r="P154" i="9"/>
  <c r="J154" i="9"/>
  <c r="E154" i="9"/>
  <c r="D154" i="9" s="1"/>
  <c r="Z153" i="9"/>
  <c r="Y153" i="9"/>
  <c r="X153" i="9"/>
  <c r="W153" i="9"/>
  <c r="V153" i="9"/>
  <c r="T153" i="9"/>
  <c r="S153" i="9"/>
  <c r="R153" i="9"/>
  <c r="P153" i="9"/>
  <c r="J153" i="9"/>
  <c r="E153" i="9"/>
  <c r="G153" i="9" s="1"/>
  <c r="Z152" i="9"/>
  <c r="Y152" i="9"/>
  <c r="X152" i="9"/>
  <c r="W152" i="9"/>
  <c r="V152" i="9"/>
  <c r="T152" i="9"/>
  <c r="S152" i="9"/>
  <c r="R152" i="9"/>
  <c r="P152" i="9"/>
  <c r="J152" i="9"/>
  <c r="E152" i="9"/>
  <c r="G152" i="9" s="1"/>
  <c r="Z151" i="9"/>
  <c r="Y151" i="9"/>
  <c r="X151" i="9"/>
  <c r="W151" i="9"/>
  <c r="V151" i="9"/>
  <c r="T151" i="9"/>
  <c r="S151" i="9"/>
  <c r="R151" i="9"/>
  <c r="P151" i="9"/>
  <c r="J151" i="9"/>
  <c r="E151" i="9"/>
  <c r="I151" i="9" s="1"/>
  <c r="Z150" i="9"/>
  <c r="Y150" i="9"/>
  <c r="X150" i="9"/>
  <c r="W150" i="9"/>
  <c r="V150" i="9"/>
  <c r="T150" i="9"/>
  <c r="S150" i="9"/>
  <c r="R150" i="9"/>
  <c r="P150" i="9"/>
  <c r="J150" i="9"/>
  <c r="E150" i="9"/>
  <c r="Z149" i="9"/>
  <c r="Y149" i="9"/>
  <c r="X149" i="9"/>
  <c r="W149" i="9"/>
  <c r="V149" i="9"/>
  <c r="T149" i="9"/>
  <c r="S149" i="9"/>
  <c r="R149" i="9"/>
  <c r="P149" i="9"/>
  <c r="J149" i="9"/>
  <c r="E149" i="9"/>
  <c r="Z148" i="9"/>
  <c r="Y148" i="9"/>
  <c r="X148" i="9"/>
  <c r="W148" i="9"/>
  <c r="V148" i="9"/>
  <c r="T148" i="9"/>
  <c r="S148" i="9"/>
  <c r="R148" i="9"/>
  <c r="P148" i="9"/>
  <c r="J148" i="9"/>
  <c r="E148" i="9"/>
  <c r="B148" i="9" s="1"/>
  <c r="Z147" i="9"/>
  <c r="Y147" i="9"/>
  <c r="X147" i="9"/>
  <c r="W147" i="9"/>
  <c r="V147" i="9"/>
  <c r="T147" i="9"/>
  <c r="S147" i="9"/>
  <c r="R147" i="9"/>
  <c r="P147" i="9"/>
  <c r="J147" i="9"/>
  <c r="E147" i="9"/>
  <c r="Z146" i="9"/>
  <c r="Y146" i="9"/>
  <c r="X146" i="9"/>
  <c r="W146" i="9"/>
  <c r="V146" i="9"/>
  <c r="T146" i="9"/>
  <c r="S146" i="9"/>
  <c r="R146" i="9"/>
  <c r="P146" i="9"/>
  <c r="J146" i="9"/>
  <c r="E146" i="9"/>
  <c r="C146" i="9" s="1"/>
  <c r="Z145" i="9"/>
  <c r="Y145" i="9"/>
  <c r="X145" i="9"/>
  <c r="W145" i="9"/>
  <c r="V145" i="9"/>
  <c r="T145" i="9"/>
  <c r="S145" i="9"/>
  <c r="R145" i="9"/>
  <c r="P145" i="9"/>
  <c r="J145" i="9"/>
  <c r="E145" i="9"/>
  <c r="D145" i="9" s="1"/>
  <c r="Z144" i="9"/>
  <c r="Y144" i="9"/>
  <c r="X144" i="9"/>
  <c r="W144" i="9"/>
  <c r="V144" i="9"/>
  <c r="T144" i="9"/>
  <c r="S144" i="9"/>
  <c r="R144" i="9"/>
  <c r="P144" i="9"/>
  <c r="J144" i="9"/>
  <c r="E144" i="9"/>
  <c r="Z143" i="9"/>
  <c r="Y143" i="9"/>
  <c r="X143" i="9"/>
  <c r="W143" i="9"/>
  <c r="V143" i="9"/>
  <c r="T143" i="9"/>
  <c r="S143" i="9"/>
  <c r="R143" i="9"/>
  <c r="P143" i="9"/>
  <c r="J143" i="9"/>
  <c r="H143" i="9" s="1"/>
  <c r="I143" i="9"/>
  <c r="G143" i="9"/>
  <c r="E143" i="9"/>
  <c r="D143" i="9" s="1"/>
  <c r="Z142" i="9"/>
  <c r="Y142" i="9"/>
  <c r="X142" i="9"/>
  <c r="W142" i="9"/>
  <c r="V142" i="9"/>
  <c r="T142" i="9"/>
  <c r="S142" i="9"/>
  <c r="R142" i="9"/>
  <c r="P142" i="9"/>
  <c r="J142" i="9"/>
  <c r="E142" i="9"/>
  <c r="Z141" i="9"/>
  <c r="Y141" i="9"/>
  <c r="X141" i="9"/>
  <c r="W141" i="9"/>
  <c r="V141" i="9"/>
  <c r="T141" i="9"/>
  <c r="S141" i="9"/>
  <c r="R141" i="9"/>
  <c r="P141" i="9"/>
  <c r="J141" i="9"/>
  <c r="E141" i="9"/>
  <c r="I141" i="9" s="1"/>
  <c r="Z140" i="9"/>
  <c r="Y140" i="9"/>
  <c r="X140" i="9"/>
  <c r="W140" i="9"/>
  <c r="V140" i="9"/>
  <c r="T140" i="9"/>
  <c r="S140" i="9"/>
  <c r="R140" i="9"/>
  <c r="P140" i="9"/>
  <c r="J140" i="9"/>
  <c r="E140" i="9"/>
  <c r="I140" i="9" s="1"/>
  <c r="Z139" i="9"/>
  <c r="Y139" i="9"/>
  <c r="X139" i="9"/>
  <c r="W139" i="9"/>
  <c r="V139" i="9"/>
  <c r="T139" i="9"/>
  <c r="S139" i="9"/>
  <c r="R139" i="9"/>
  <c r="P139" i="9"/>
  <c r="J139" i="9"/>
  <c r="E139" i="9"/>
  <c r="D139" i="9" s="1"/>
  <c r="Z138" i="9"/>
  <c r="Y138" i="9"/>
  <c r="X138" i="9"/>
  <c r="W138" i="9"/>
  <c r="V138" i="9"/>
  <c r="T138" i="9"/>
  <c r="S138" i="9"/>
  <c r="R138" i="9"/>
  <c r="P138" i="9"/>
  <c r="J138" i="9"/>
  <c r="E138" i="9"/>
  <c r="G138" i="9" s="1"/>
  <c r="Z137" i="9"/>
  <c r="Y137" i="9"/>
  <c r="X137" i="9"/>
  <c r="W137" i="9"/>
  <c r="V137" i="9"/>
  <c r="T137" i="9"/>
  <c r="S137" i="9"/>
  <c r="R137" i="9"/>
  <c r="P137" i="9"/>
  <c r="J137" i="9"/>
  <c r="E137" i="9"/>
  <c r="C137" i="9" s="1"/>
  <c r="D137" i="9"/>
  <c r="Z136" i="9"/>
  <c r="Y136" i="9"/>
  <c r="X136" i="9"/>
  <c r="W136" i="9"/>
  <c r="V136" i="9"/>
  <c r="T136" i="9"/>
  <c r="S136" i="9"/>
  <c r="R136" i="9"/>
  <c r="P136" i="9"/>
  <c r="J136" i="9"/>
  <c r="I136" i="9"/>
  <c r="E136" i="9"/>
  <c r="Z135" i="9"/>
  <c r="Y135" i="9"/>
  <c r="X135" i="9"/>
  <c r="W135" i="9"/>
  <c r="V135" i="9"/>
  <c r="T135" i="9"/>
  <c r="S135" i="9"/>
  <c r="R135" i="9"/>
  <c r="P135" i="9"/>
  <c r="J135" i="9"/>
  <c r="E135" i="9"/>
  <c r="C135" i="9" s="1"/>
  <c r="Z134" i="9"/>
  <c r="Y134" i="9"/>
  <c r="X134" i="9"/>
  <c r="W134" i="9"/>
  <c r="V134" i="9"/>
  <c r="T134" i="9"/>
  <c r="S134" i="9"/>
  <c r="R134" i="9"/>
  <c r="P134" i="9"/>
  <c r="J134" i="9"/>
  <c r="E134" i="9"/>
  <c r="C134" i="9" s="1"/>
  <c r="Z133" i="9"/>
  <c r="Y133" i="9"/>
  <c r="X133" i="9"/>
  <c r="W133" i="9"/>
  <c r="V133" i="9"/>
  <c r="T133" i="9"/>
  <c r="S133" i="9"/>
  <c r="R133" i="9"/>
  <c r="P133" i="9"/>
  <c r="J133" i="9"/>
  <c r="E133" i="9"/>
  <c r="Z132" i="9"/>
  <c r="Y132" i="9"/>
  <c r="X132" i="9"/>
  <c r="W132" i="9"/>
  <c r="V132" i="9"/>
  <c r="T132" i="9"/>
  <c r="S132" i="9"/>
  <c r="R132" i="9"/>
  <c r="P132" i="9"/>
  <c r="J132" i="9"/>
  <c r="E132" i="9"/>
  <c r="B132" i="9" s="1"/>
  <c r="Z131" i="9"/>
  <c r="Y131" i="9"/>
  <c r="X131" i="9"/>
  <c r="W131" i="9"/>
  <c r="V131" i="9"/>
  <c r="T131" i="9"/>
  <c r="S131" i="9"/>
  <c r="R131" i="9"/>
  <c r="P131" i="9"/>
  <c r="J131" i="9"/>
  <c r="E131" i="9"/>
  <c r="D131" i="9" s="1"/>
  <c r="Z130" i="9"/>
  <c r="Y130" i="9"/>
  <c r="X130" i="9"/>
  <c r="W130" i="9"/>
  <c r="V130" i="9"/>
  <c r="T130" i="9"/>
  <c r="S130" i="9"/>
  <c r="R130" i="9"/>
  <c r="P130" i="9"/>
  <c r="J130" i="9"/>
  <c r="E130" i="9"/>
  <c r="B130" i="9" s="1"/>
  <c r="D130" i="9"/>
  <c r="Z129" i="9"/>
  <c r="Y129" i="9"/>
  <c r="X129" i="9"/>
  <c r="W129" i="9"/>
  <c r="V129" i="9"/>
  <c r="T129" i="9"/>
  <c r="S129" i="9"/>
  <c r="R129" i="9"/>
  <c r="P129" i="9"/>
  <c r="J129" i="9"/>
  <c r="E129" i="9"/>
  <c r="D129" i="9" s="1"/>
  <c r="Z128" i="9"/>
  <c r="Y128" i="9"/>
  <c r="X128" i="9"/>
  <c r="W128" i="9"/>
  <c r="V128" i="9"/>
  <c r="T128" i="9"/>
  <c r="S128" i="9"/>
  <c r="R128" i="9"/>
  <c r="P128" i="9"/>
  <c r="J128" i="9"/>
  <c r="E128" i="9"/>
  <c r="C128" i="9"/>
  <c r="Z127" i="9"/>
  <c r="Y127" i="9"/>
  <c r="X127" i="9"/>
  <c r="W127" i="9"/>
  <c r="V127" i="9"/>
  <c r="T127" i="9"/>
  <c r="S127" i="9"/>
  <c r="R127" i="9"/>
  <c r="P127" i="9"/>
  <c r="J127" i="9"/>
  <c r="E127" i="9"/>
  <c r="C127" i="9" s="1"/>
  <c r="Z126" i="9"/>
  <c r="Y126" i="9"/>
  <c r="X126" i="9"/>
  <c r="W126" i="9"/>
  <c r="V126" i="9"/>
  <c r="T126" i="9"/>
  <c r="S126" i="9"/>
  <c r="R126" i="9"/>
  <c r="P126" i="9"/>
  <c r="J126" i="9"/>
  <c r="E126" i="9"/>
  <c r="Z125" i="9"/>
  <c r="Y125" i="9"/>
  <c r="X125" i="9"/>
  <c r="W125" i="9"/>
  <c r="V125" i="9"/>
  <c r="T125" i="9"/>
  <c r="S125" i="9"/>
  <c r="R125" i="9"/>
  <c r="P125" i="9"/>
  <c r="J125" i="9"/>
  <c r="E125" i="9"/>
  <c r="Z124" i="9"/>
  <c r="Y124" i="9"/>
  <c r="X124" i="9"/>
  <c r="W124" i="9"/>
  <c r="V124" i="9"/>
  <c r="T124" i="9"/>
  <c r="S124" i="9"/>
  <c r="R124" i="9"/>
  <c r="P124" i="9"/>
  <c r="J124" i="9"/>
  <c r="E124" i="9"/>
  <c r="B124" i="9" s="1"/>
  <c r="Z123" i="9"/>
  <c r="Y123" i="9"/>
  <c r="X123" i="9"/>
  <c r="W123" i="9"/>
  <c r="V123" i="9"/>
  <c r="T123" i="9"/>
  <c r="S123" i="9"/>
  <c r="R123" i="9"/>
  <c r="P123" i="9"/>
  <c r="J123" i="9"/>
  <c r="E123" i="9"/>
  <c r="D123" i="9" s="1"/>
  <c r="Z122" i="9"/>
  <c r="Y122" i="9"/>
  <c r="X122" i="9"/>
  <c r="W122" i="9"/>
  <c r="V122" i="9"/>
  <c r="T122" i="9"/>
  <c r="S122" i="9"/>
  <c r="R122" i="9"/>
  <c r="P122" i="9"/>
  <c r="J122" i="9"/>
  <c r="E122" i="9"/>
  <c r="D122" i="9" s="1"/>
  <c r="Z121" i="9"/>
  <c r="Y121" i="9"/>
  <c r="X121" i="9"/>
  <c r="W121" i="9"/>
  <c r="V121" i="9"/>
  <c r="T121" i="9"/>
  <c r="S121" i="9"/>
  <c r="R121" i="9"/>
  <c r="P121" i="9"/>
  <c r="J121" i="9"/>
  <c r="E121" i="9"/>
  <c r="Z120" i="9"/>
  <c r="Y120" i="9"/>
  <c r="X120" i="9"/>
  <c r="W120" i="9"/>
  <c r="V120" i="9"/>
  <c r="T120" i="9"/>
  <c r="S120" i="9"/>
  <c r="R120" i="9"/>
  <c r="P120" i="9"/>
  <c r="J120" i="9"/>
  <c r="E120" i="9"/>
  <c r="C120" i="9" s="1"/>
  <c r="Z119" i="9"/>
  <c r="Y119" i="9"/>
  <c r="X119" i="9"/>
  <c r="W119" i="9"/>
  <c r="V119" i="9"/>
  <c r="T119" i="9"/>
  <c r="S119" i="9"/>
  <c r="R119" i="9"/>
  <c r="P119" i="9"/>
  <c r="J119" i="9"/>
  <c r="E119" i="9"/>
  <c r="C119" i="9" s="1"/>
  <c r="Z118" i="9"/>
  <c r="Y118" i="9"/>
  <c r="X118" i="9"/>
  <c r="W118" i="9"/>
  <c r="V118" i="9"/>
  <c r="T118" i="9"/>
  <c r="S118" i="9"/>
  <c r="R118" i="9"/>
  <c r="P118" i="9"/>
  <c r="J118" i="9"/>
  <c r="E118" i="9"/>
  <c r="C118" i="9" s="1"/>
  <c r="Z117" i="9"/>
  <c r="Y117" i="9"/>
  <c r="X117" i="9"/>
  <c r="W117" i="9"/>
  <c r="V117" i="9"/>
  <c r="T117" i="9"/>
  <c r="S117" i="9"/>
  <c r="R117" i="9"/>
  <c r="P117" i="9"/>
  <c r="J117" i="9"/>
  <c r="E117" i="9"/>
  <c r="Z116" i="9"/>
  <c r="Y116" i="9"/>
  <c r="X116" i="9"/>
  <c r="W116" i="9"/>
  <c r="V116" i="9"/>
  <c r="T116" i="9"/>
  <c r="S116" i="9"/>
  <c r="R116" i="9"/>
  <c r="P116" i="9"/>
  <c r="J116" i="9"/>
  <c r="I116" i="9"/>
  <c r="E116" i="9"/>
  <c r="D116" i="9" s="1"/>
  <c r="Z115" i="9"/>
  <c r="Y115" i="9"/>
  <c r="X115" i="9"/>
  <c r="W115" i="9"/>
  <c r="V115" i="9"/>
  <c r="T115" i="9"/>
  <c r="S115" i="9"/>
  <c r="R115" i="9"/>
  <c r="P115" i="9"/>
  <c r="J115" i="9"/>
  <c r="E115" i="9"/>
  <c r="B115" i="9" s="1"/>
  <c r="Z114" i="9"/>
  <c r="Y114" i="9"/>
  <c r="X114" i="9"/>
  <c r="W114" i="9"/>
  <c r="V114" i="9"/>
  <c r="T114" i="9"/>
  <c r="S114" i="9"/>
  <c r="R114" i="9"/>
  <c r="P114" i="9"/>
  <c r="J114" i="9"/>
  <c r="E114" i="9"/>
  <c r="B114" i="9" s="1"/>
  <c r="D114" i="9"/>
  <c r="C114" i="9"/>
  <c r="Z113" i="9"/>
  <c r="Y113" i="9"/>
  <c r="X113" i="9"/>
  <c r="W113" i="9"/>
  <c r="V113" i="9"/>
  <c r="T113" i="9"/>
  <c r="S113" i="9"/>
  <c r="R113" i="9"/>
  <c r="P113" i="9"/>
  <c r="J113" i="9"/>
  <c r="E113" i="9"/>
  <c r="B113" i="9" s="1"/>
  <c r="Z112" i="9"/>
  <c r="Y112" i="9"/>
  <c r="X112" i="9"/>
  <c r="W112" i="9"/>
  <c r="V112" i="9"/>
  <c r="T112" i="9"/>
  <c r="S112" i="9"/>
  <c r="R112" i="9"/>
  <c r="P112" i="9"/>
  <c r="J112" i="9"/>
  <c r="E112" i="9"/>
  <c r="D112" i="9" s="1"/>
  <c r="Z111" i="9"/>
  <c r="Y111" i="9"/>
  <c r="X111" i="9"/>
  <c r="W111" i="9"/>
  <c r="V111" i="9"/>
  <c r="T111" i="9"/>
  <c r="S111" i="9"/>
  <c r="R111" i="9"/>
  <c r="P111" i="9"/>
  <c r="J111" i="9"/>
  <c r="E111" i="9"/>
  <c r="C111" i="9" s="1"/>
  <c r="Z110" i="9"/>
  <c r="Y110" i="9"/>
  <c r="X110" i="9"/>
  <c r="W110" i="9"/>
  <c r="V110" i="9"/>
  <c r="T110" i="9"/>
  <c r="S110" i="9"/>
  <c r="R110" i="9"/>
  <c r="P110" i="9"/>
  <c r="J110" i="9"/>
  <c r="E110" i="9"/>
  <c r="B110" i="9" s="1"/>
  <c r="C110" i="9"/>
  <c r="Z109" i="9"/>
  <c r="Y109" i="9"/>
  <c r="X109" i="9"/>
  <c r="W109" i="9"/>
  <c r="V109" i="9"/>
  <c r="T109" i="9"/>
  <c r="S109" i="9"/>
  <c r="R109" i="9"/>
  <c r="P109" i="9"/>
  <c r="J109" i="9"/>
  <c r="E109" i="9"/>
  <c r="D109" i="9" s="1"/>
  <c r="Z108" i="9"/>
  <c r="Y108" i="9"/>
  <c r="X108" i="9"/>
  <c r="W108" i="9"/>
  <c r="V108" i="9"/>
  <c r="T108" i="9"/>
  <c r="S108" i="9"/>
  <c r="R108" i="9"/>
  <c r="P108" i="9"/>
  <c r="J108" i="9"/>
  <c r="E108" i="9"/>
  <c r="D108" i="9" s="1"/>
  <c r="Z107" i="9"/>
  <c r="Y107" i="9"/>
  <c r="X107" i="9"/>
  <c r="W107" i="9"/>
  <c r="V107" i="9"/>
  <c r="T107" i="9"/>
  <c r="S107" i="9"/>
  <c r="R107" i="9"/>
  <c r="P107" i="9"/>
  <c r="J107" i="9"/>
  <c r="E107" i="9"/>
  <c r="D107" i="9" s="1"/>
  <c r="Z106" i="9"/>
  <c r="Y106" i="9"/>
  <c r="X106" i="9"/>
  <c r="W106" i="9"/>
  <c r="V106" i="9"/>
  <c r="T106" i="9"/>
  <c r="S106" i="9"/>
  <c r="R106" i="9"/>
  <c r="P106" i="9"/>
  <c r="J106" i="9"/>
  <c r="E106" i="9"/>
  <c r="C106" i="9" s="1"/>
  <c r="Z105" i="9"/>
  <c r="Y105" i="9"/>
  <c r="X105" i="9"/>
  <c r="W105" i="9"/>
  <c r="V105" i="9"/>
  <c r="T105" i="9"/>
  <c r="S105" i="9"/>
  <c r="R105" i="9"/>
  <c r="P105" i="9"/>
  <c r="J105" i="9"/>
  <c r="E105" i="9"/>
  <c r="C105" i="9" s="1"/>
  <c r="D105" i="9"/>
  <c r="Z104" i="9"/>
  <c r="Y104" i="9"/>
  <c r="X104" i="9"/>
  <c r="W104" i="9"/>
  <c r="V104" i="9"/>
  <c r="T104" i="9"/>
  <c r="S104" i="9"/>
  <c r="R104" i="9"/>
  <c r="P104" i="9"/>
  <c r="J104" i="9"/>
  <c r="E104" i="9"/>
  <c r="C104" i="9" s="1"/>
  <c r="Z103" i="9"/>
  <c r="Y103" i="9"/>
  <c r="X103" i="9"/>
  <c r="W103" i="9"/>
  <c r="V103" i="9"/>
  <c r="T103" i="9"/>
  <c r="S103" i="9"/>
  <c r="R103" i="9"/>
  <c r="P103" i="9"/>
  <c r="J103" i="9"/>
  <c r="E103" i="9"/>
  <c r="Z102" i="9"/>
  <c r="Y102" i="9"/>
  <c r="X102" i="9"/>
  <c r="W102" i="9"/>
  <c r="V102" i="9"/>
  <c r="T102" i="9"/>
  <c r="S102" i="9"/>
  <c r="R102" i="9"/>
  <c r="P102" i="9"/>
  <c r="J102" i="9"/>
  <c r="E102" i="9"/>
  <c r="G102" i="9" s="1"/>
  <c r="D102" i="9"/>
  <c r="B102" i="9"/>
  <c r="Z101" i="9"/>
  <c r="Y101" i="9"/>
  <c r="X101" i="9"/>
  <c r="W101" i="9"/>
  <c r="V101" i="9"/>
  <c r="T101" i="9"/>
  <c r="S101" i="9"/>
  <c r="R101" i="9"/>
  <c r="P101" i="9"/>
  <c r="J101" i="9"/>
  <c r="E101" i="9"/>
  <c r="D101" i="9" s="1"/>
  <c r="Z100" i="9"/>
  <c r="Y100" i="9"/>
  <c r="X100" i="9"/>
  <c r="W100" i="9"/>
  <c r="V100" i="9"/>
  <c r="T100" i="9"/>
  <c r="S100" i="9"/>
  <c r="R100" i="9"/>
  <c r="P100" i="9"/>
  <c r="J100" i="9"/>
  <c r="E100" i="9"/>
  <c r="D100" i="9" s="1"/>
  <c r="Z99" i="9"/>
  <c r="Y99" i="9"/>
  <c r="X99" i="9"/>
  <c r="W99" i="9"/>
  <c r="V99" i="9"/>
  <c r="T99" i="9"/>
  <c r="S99" i="9"/>
  <c r="R99" i="9"/>
  <c r="P99" i="9"/>
  <c r="J99" i="9"/>
  <c r="H99" i="9" s="1"/>
  <c r="E99" i="9"/>
  <c r="Z98" i="9"/>
  <c r="Y98" i="9"/>
  <c r="X98" i="9"/>
  <c r="W98" i="9"/>
  <c r="V98" i="9"/>
  <c r="T98" i="9"/>
  <c r="S98" i="9"/>
  <c r="R98" i="9"/>
  <c r="P98" i="9"/>
  <c r="J98" i="9"/>
  <c r="E98" i="9"/>
  <c r="Z97" i="9"/>
  <c r="Y97" i="9"/>
  <c r="X97" i="9"/>
  <c r="W97" i="9"/>
  <c r="V97" i="9"/>
  <c r="T97" i="9"/>
  <c r="S97" i="9"/>
  <c r="R97" i="9"/>
  <c r="P97" i="9"/>
  <c r="J97" i="9"/>
  <c r="E97" i="9"/>
  <c r="B97" i="9" s="1"/>
  <c r="Z96" i="9"/>
  <c r="Y96" i="9"/>
  <c r="X96" i="9"/>
  <c r="W96" i="9"/>
  <c r="V96" i="9"/>
  <c r="T96" i="9"/>
  <c r="S96" i="9"/>
  <c r="R96" i="9"/>
  <c r="P96" i="9"/>
  <c r="J96" i="9"/>
  <c r="I96" i="9"/>
  <c r="E96" i="9"/>
  <c r="B96" i="9" s="1"/>
  <c r="Z95" i="9"/>
  <c r="Y95" i="9"/>
  <c r="X95" i="9"/>
  <c r="W95" i="9"/>
  <c r="V95" i="9"/>
  <c r="T95" i="9"/>
  <c r="S95" i="9"/>
  <c r="R95" i="9"/>
  <c r="P95" i="9"/>
  <c r="J95" i="9"/>
  <c r="E95" i="9"/>
  <c r="C95" i="9" s="1"/>
  <c r="Z94" i="9"/>
  <c r="Y94" i="9"/>
  <c r="X94" i="9"/>
  <c r="W94" i="9"/>
  <c r="V94" i="9"/>
  <c r="T94" i="9"/>
  <c r="S94" i="9"/>
  <c r="R94" i="9"/>
  <c r="P94" i="9"/>
  <c r="J94" i="9"/>
  <c r="E94" i="9"/>
  <c r="G94" i="9" s="1"/>
  <c r="Z93" i="9"/>
  <c r="Y93" i="9"/>
  <c r="X93" i="9"/>
  <c r="W93" i="9"/>
  <c r="V93" i="9"/>
  <c r="T93" i="9"/>
  <c r="S93" i="9"/>
  <c r="R93" i="9"/>
  <c r="P93" i="9"/>
  <c r="J93" i="9"/>
  <c r="E93" i="9"/>
  <c r="C93" i="9" s="1"/>
  <c r="Z92" i="9"/>
  <c r="Y92" i="9"/>
  <c r="X92" i="9"/>
  <c r="W92" i="9"/>
  <c r="V92" i="9"/>
  <c r="T92" i="9"/>
  <c r="S92" i="9"/>
  <c r="R92" i="9"/>
  <c r="P92" i="9"/>
  <c r="J92" i="9"/>
  <c r="H92" i="9" s="1"/>
  <c r="E92" i="9"/>
  <c r="D92" i="9" s="1"/>
  <c r="Z91" i="9"/>
  <c r="Y91" i="9"/>
  <c r="X91" i="9"/>
  <c r="W91" i="9"/>
  <c r="V91" i="9"/>
  <c r="T91" i="9"/>
  <c r="U91" i="9" s="1"/>
  <c r="S91" i="9"/>
  <c r="R91" i="9"/>
  <c r="P91" i="9"/>
  <c r="J91" i="9"/>
  <c r="E91" i="9"/>
  <c r="G91" i="9" s="1"/>
  <c r="C91" i="9"/>
  <c r="Z90" i="9"/>
  <c r="Y90" i="9"/>
  <c r="X90" i="9"/>
  <c r="W90" i="9"/>
  <c r="V90" i="9"/>
  <c r="T90" i="9"/>
  <c r="S90" i="9"/>
  <c r="R90" i="9"/>
  <c r="P90" i="9"/>
  <c r="J90" i="9"/>
  <c r="E90" i="9"/>
  <c r="D90" i="9" s="1"/>
  <c r="C90" i="9"/>
  <c r="Z89" i="9"/>
  <c r="Y89" i="9"/>
  <c r="X89" i="9"/>
  <c r="W89" i="9"/>
  <c r="V89" i="9"/>
  <c r="T89" i="9"/>
  <c r="S89" i="9"/>
  <c r="R89" i="9"/>
  <c r="P89" i="9"/>
  <c r="J89" i="9"/>
  <c r="E89" i="9"/>
  <c r="I89" i="9" s="1"/>
  <c r="Z88" i="9"/>
  <c r="Y88" i="9"/>
  <c r="X88" i="9"/>
  <c r="W88" i="9"/>
  <c r="V88" i="9"/>
  <c r="T88" i="9"/>
  <c r="S88" i="9"/>
  <c r="R88" i="9"/>
  <c r="P88" i="9"/>
  <c r="J88" i="9"/>
  <c r="E88" i="9"/>
  <c r="C88" i="9" s="1"/>
  <c r="Z87" i="9"/>
  <c r="Y87" i="9"/>
  <c r="X87" i="9"/>
  <c r="W87" i="9"/>
  <c r="V87" i="9"/>
  <c r="T87" i="9"/>
  <c r="S87" i="9"/>
  <c r="R87" i="9"/>
  <c r="P87" i="9"/>
  <c r="J87" i="9"/>
  <c r="E87" i="9"/>
  <c r="C87" i="9" s="1"/>
  <c r="Z86" i="9"/>
  <c r="Y86" i="9"/>
  <c r="X86" i="9"/>
  <c r="W86" i="9"/>
  <c r="V86" i="9"/>
  <c r="T86" i="9"/>
  <c r="S86" i="9"/>
  <c r="R86" i="9"/>
  <c r="P86" i="9"/>
  <c r="J86" i="9"/>
  <c r="E86" i="9"/>
  <c r="C86" i="9" s="1"/>
  <c r="Z85" i="9"/>
  <c r="Y85" i="9"/>
  <c r="X85" i="9"/>
  <c r="W85" i="9"/>
  <c r="V85" i="9"/>
  <c r="T85" i="9"/>
  <c r="S85" i="9"/>
  <c r="R85" i="9"/>
  <c r="P85" i="9"/>
  <c r="J85" i="9"/>
  <c r="E85" i="9"/>
  <c r="D85" i="9" s="1"/>
  <c r="Z84" i="9"/>
  <c r="Y84" i="9"/>
  <c r="X84" i="9"/>
  <c r="W84" i="9"/>
  <c r="V84" i="9"/>
  <c r="T84" i="9"/>
  <c r="S84" i="9"/>
  <c r="R84" i="9"/>
  <c r="P84" i="9"/>
  <c r="J84" i="9"/>
  <c r="E84" i="9"/>
  <c r="D84" i="9" s="1"/>
  <c r="Z83" i="9"/>
  <c r="Y83" i="9"/>
  <c r="X83" i="9"/>
  <c r="W83" i="9"/>
  <c r="V83" i="9"/>
  <c r="T83" i="9"/>
  <c r="S83" i="9"/>
  <c r="R83" i="9"/>
  <c r="P83" i="9"/>
  <c r="J83" i="9"/>
  <c r="E83" i="9"/>
  <c r="B83" i="9" s="1"/>
  <c r="Z82" i="9"/>
  <c r="Y82" i="9"/>
  <c r="X82" i="9"/>
  <c r="W82" i="9"/>
  <c r="V82" i="9"/>
  <c r="T82" i="9"/>
  <c r="S82" i="9"/>
  <c r="R82" i="9"/>
  <c r="P82" i="9"/>
  <c r="J82" i="9"/>
  <c r="E82" i="9"/>
  <c r="D82" i="9" s="1"/>
  <c r="B82" i="9"/>
  <c r="Z81" i="9"/>
  <c r="Y81" i="9"/>
  <c r="X81" i="9"/>
  <c r="W81" i="9"/>
  <c r="V81" i="9"/>
  <c r="T81" i="9"/>
  <c r="S81" i="9"/>
  <c r="R81" i="9"/>
  <c r="P81" i="9"/>
  <c r="J81" i="9"/>
  <c r="E81" i="9"/>
  <c r="B81" i="9" s="1"/>
  <c r="D81" i="9"/>
  <c r="Z80" i="9"/>
  <c r="Y80" i="9"/>
  <c r="X80" i="9"/>
  <c r="W80" i="9"/>
  <c r="V80" i="9"/>
  <c r="T80" i="9"/>
  <c r="S80" i="9"/>
  <c r="R80" i="9"/>
  <c r="P80" i="9"/>
  <c r="J80" i="9"/>
  <c r="E80" i="9"/>
  <c r="Z79" i="9"/>
  <c r="Y79" i="9"/>
  <c r="X79" i="9"/>
  <c r="W79" i="9"/>
  <c r="V79" i="9"/>
  <c r="T79" i="9"/>
  <c r="S79" i="9"/>
  <c r="R79" i="9"/>
  <c r="P79" i="9"/>
  <c r="J79" i="9"/>
  <c r="E79" i="9"/>
  <c r="G79" i="9" s="1"/>
  <c r="Z78" i="9"/>
  <c r="Y78" i="9"/>
  <c r="X78" i="9"/>
  <c r="W78" i="9"/>
  <c r="V78" i="9"/>
  <c r="T78" i="9"/>
  <c r="S78" i="9"/>
  <c r="R78" i="9"/>
  <c r="P78" i="9"/>
  <c r="J78" i="9"/>
  <c r="E78" i="9"/>
  <c r="G78" i="9" s="1"/>
  <c r="Z77" i="9"/>
  <c r="Y77" i="9"/>
  <c r="X77" i="9"/>
  <c r="W77" i="9"/>
  <c r="V77" i="9"/>
  <c r="T77" i="9"/>
  <c r="S77" i="9"/>
  <c r="R77" i="9"/>
  <c r="P77" i="9"/>
  <c r="J77" i="9"/>
  <c r="E77" i="9"/>
  <c r="D77" i="9" s="1"/>
  <c r="Z76" i="9"/>
  <c r="Y76" i="9"/>
  <c r="X76" i="9"/>
  <c r="W76" i="9"/>
  <c r="V76" i="9"/>
  <c r="T76" i="9"/>
  <c r="S76" i="9"/>
  <c r="R76" i="9"/>
  <c r="P76" i="9"/>
  <c r="J76" i="9"/>
  <c r="E76" i="9"/>
  <c r="B76" i="9" s="1"/>
  <c r="Z75" i="9"/>
  <c r="Y75" i="9"/>
  <c r="X75" i="9"/>
  <c r="W75" i="9"/>
  <c r="V75" i="9"/>
  <c r="T75" i="9"/>
  <c r="S75" i="9"/>
  <c r="R75" i="9"/>
  <c r="P75" i="9"/>
  <c r="J75" i="9"/>
  <c r="E75" i="9"/>
  <c r="B75" i="9"/>
  <c r="Z74" i="9"/>
  <c r="Y74" i="9"/>
  <c r="X74" i="9"/>
  <c r="W74" i="9"/>
  <c r="V74" i="9"/>
  <c r="T74" i="9"/>
  <c r="S74" i="9"/>
  <c r="R74" i="9"/>
  <c r="P74" i="9"/>
  <c r="J74" i="9"/>
  <c r="E74" i="9"/>
  <c r="G74" i="9" s="1"/>
  <c r="Z73" i="9"/>
  <c r="Y73" i="9"/>
  <c r="X73" i="9"/>
  <c r="W73" i="9"/>
  <c r="V73" i="9"/>
  <c r="T73" i="9"/>
  <c r="S73" i="9"/>
  <c r="R73" i="9"/>
  <c r="P73" i="9"/>
  <c r="J73" i="9"/>
  <c r="E73" i="9"/>
  <c r="Z72" i="9"/>
  <c r="Y72" i="9"/>
  <c r="X72" i="9"/>
  <c r="W72" i="9"/>
  <c r="V72" i="9"/>
  <c r="T72" i="9"/>
  <c r="S72" i="9"/>
  <c r="R72" i="9"/>
  <c r="P72" i="9"/>
  <c r="J72" i="9"/>
  <c r="E72" i="9"/>
  <c r="B72" i="9" s="1"/>
  <c r="Z71" i="9"/>
  <c r="Y71" i="9"/>
  <c r="X71" i="9"/>
  <c r="W71" i="9"/>
  <c r="V71" i="9"/>
  <c r="T71" i="9"/>
  <c r="S71" i="9"/>
  <c r="R71" i="9"/>
  <c r="P71" i="9"/>
  <c r="J71" i="9"/>
  <c r="E71" i="9"/>
  <c r="C71" i="9" s="1"/>
  <c r="B71" i="9"/>
  <c r="Z70" i="9"/>
  <c r="Y70" i="9"/>
  <c r="X70" i="9"/>
  <c r="W70" i="9"/>
  <c r="V70" i="9"/>
  <c r="T70" i="9"/>
  <c r="S70" i="9"/>
  <c r="R70" i="9"/>
  <c r="P70" i="9"/>
  <c r="J70" i="9"/>
  <c r="E70" i="9"/>
  <c r="G70" i="9" s="1"/>
  <c r="Z69" i="9"/>
  <c r="Y69" i="9"/>
  <c r="X69" i="9"/>
  <c r="W69" i="9"/>
  <c r="V69" i="9"/>
  <c r="T69" i="9"/>
  <c r="S69" i="9"/>
  <c r="R69" i="9"/>
  <c r="P69" i="9"/>
  <c r="J69" i="9"/>
  <c r="E69" i="9"/>
  <c r="U69" i="9" s="1"/>
  <c r="Z68" i="9"/>
  <c r="Y68" i="9"/>
  <c r="X68" i="9"/>
  <c r="W68" i="9"/>
  <c r="V68" i="9"/>
  <c r="T68" i="9"/>
  <c r="U68" i="9" s="1"/>
  <c r="S68" i="9"/>
  <c r="R68" i="9"/>
  <c r="P68" i="9"/>
  <c r="J68" i="9"/>
  <c r="E68" i="9"/>
  <c r="D68" i="9" s="1"/>
  <c r="Z67" i="9"/>
  <c r="Y67" i="9"/>
  <c r="X67" i="9"/>
  <c r="W67" i="9"/>
  <c r="V67" i="9"/>
  <c r="T67" i="9"/>
  <c r="S67" i="9"/>
  <c r="R67" i="9"/>
  <c r="P67" i="9"/>
  <c r="J67" i="9"/>
  <c r="E67" i="9"/>
  <c r="G67" i="9" s="1"/>
  <c r="Z66" i="9"/>
  <c r="Y66" i="9"/>
  <c r="X66" i="9"/>
  <c r="W66" i="9"/>
  <c r="V66" i="9"/>
  <c r="T66" i="9"/>
  <c r="S66" i="9"/>
  <c r="R66" i="9"/>
  <c r="P66" i="9"/>
  <c r="J66" i="9"/>
  <c r="E66" i="9"/>
  <c r="D66" i="9" s="1"/>
  <c r="Z65" i="9"/>
  <c r="Y65" i="9"/>
  <c r="X65" i="9"/>
  <c r="W65" i="9"/>
  <c r="V65" i="9"/>
  <c r="T65" i="9"/>
  <c r="S65" i="9"/>
  <c r="R65" i="9"/>
  <c r="P65" i="9"/>
  <c r="J65" i="9"/>
  <c r="E65" i="9"/>
  <c r="C65" i="9" s="1"/>
  <c r="Z64" i="9"/>
  <c r="Y64" i="9"/>
  <c r="X64" i="9"/>
  <c r="W64" i="9"/>
  <c r="V64" i="9"/>
  <c r="T64" i="9"/>
  <c r="S64" i="9"/>
  <c r="R64" i="9"/>
  <c r="P64" i="9"/>
  <c r="J64" i="9"/>
  <c r="E64" i="9"/>
  <c r="B64" i="9" s="1"/>
  <c r="Z63" i="9"/>
  <c r="Y63" i="9"/>
  <c r="X63" i="9"/>
  <c r="W63" i="9"/>
  <c r="V63" i="9"/>
  <c r="T63" i="9"/>
  <c r="S63" i="9"/>
  <c r="R63" i="9"/>
  <c r="P63" i="9"/>
  <c r="J63" i="9"/>
  <c r="E63" i="9"/>
  <c r="Z62" i="9"/>
  <c r="Y62" i="9"/>
  <c r="X62" i="9"/>
  <c r="W62" i="9"/>
  <c r="V62" i="9"/>
  <c r="T62" i="9"/>
  <c r="S62" i="9"/>
  <c r="R62" i="9"/>
  <c r="P62" i="9"/>
  <c r="J62" i="9"/>
  <c r="E62" i="9"/>
  <c r="G62" i="9" s="1"/>
  <c r="Z61" i="9"/>
  <c r="Y61" i="9"/>
  <c r="X61" i="9"/>
  <c r="W61" i="9"/>
  <c r="V61" i="9"/>
  <c r="T61" i="9"/>
  <c r="S61" i="9"/>
  <c r="R61" i="9"/>
  <c r="P61" i="9"/>
  <c r="J61" i="9"/>
  <c r="E61" i="9"/>
  <c r="D61" i="9" s="1"/>
  <c r="Z60" i="9"/>
  <c r="Y60" i="9"/>
  <c r="X60" i="9"/>
  <c r="W60" i="9"/>
  <c r="V60" i="9"/>
  <c r="T60" i="9"/>
  <c r="S60" i="9"/>
  <c r="R60" i="9"/>
  <c r="P60" i="9"/>
  <c r="J60" i="9"/>
  <c r="E60" i="9"/>
  <c r="C60" i="9" s="1"/>
  <c r="Z59" i="9"/>
  <c r="Y59" i="9"/>
  <c r="X59" i="9"/>
  <c r="W59" i="9"/>
  <c r="V59" i="9"/>
  <c r="T59" i="9"/>
  <c r="S59" i="9"/>
  <c r="R59" i="9"/>
  <c r="P59" i="9"/>
  <c r="J59" i="9"/>
  <c r="E59" i="9"/>
  <c r="D59" i="9" s="1"/>
  <c r="Z58" i="9"/>
  <c r="Y58" i="9"/>
  <c r="X58" i="9"/>
  <c r="W58" i="9"/>
  <c r="V58" i="9"/>
  <c r="T58" i="9"/>
  <c r="S58" i="9"/>
  <c r="R58" i="9"/>
  <c r="P58" i="9"/>
  <c r="J58" i="9"/>
  <c r="E58" i="9"/>
  <c r="D58" i="9" s="1"/>
  <c r="Z57" i="9"/>
  <c r="Y57" i="9"/>
  <c r="X57" i="9"/>
  <c r="W57" i="9"/>
  <c r="V57" i="9"/>
  <c r="T57" i="9"/>
  <c r="S57" i="9"/>
  <c r="R57" i="9"/>
  <c r="P57" i="9"/>
  <c r="J57" i="9"/>
  <c r="E57" i="9"/>
  <c r="D57" i="9" s="1"/>
  <c r="Z56" i="9"/>
  <c r="Y56" i="9"/>
  <c r="X56" i="9"/>
  <c r="W56" i="9"/>
  <c r="V56" i="9"/>
  <c r="T56" i="9"/>
  <c r="S56" i="9"/>
  <c r="R56" i="9"/>
  <c r="P56" i="9"/>
  <c r="J56" i="9"/>
  <c r="E56" i="9"/>
  <c r="B56" i="9" s="1"/>
  <c r="C56" i="9"/>
  <c r="Z55" i="9"/>
  <c r="Y55" i="9"/>
  <c r="X55" i="9"/>
  <c r="W55" i="9"/>
  <c r="V55" i="9"/>
  <c r="T55" i="9"/>
  <c r="S55" i="9"/>
  <c r="R55" i="9"/>
  <c r="P55" i="9"/>
  <c r="J55" i="9"/>
  <c r="E55" i="9"/>
  <c r="B55" i="9" s="1"/>
  <c r="Z54" i="9"/>
  <c r="Y54" i="9"/>
  <c r="X54" i="9"/>
  <c r="W54" i="9"/>
  <c r="V54" i="9"/>
  <c r="T54" i="9"/>
  <c r="S54" i="9"/>
  <c r="R54" i="9"/>
  <c r="P54" i="9"/>
  <c r="J54" i="9"/>
  <c r="E54" i="9"/>
  <c r="I54" i="9" s="1"/>
  <c r="B54" i="9"/>
  <c r="Z53" i="9"/>
  <c r="Y53" i="9"/>
  <c r="X53" i="9"/>
  <c r="W53" i="9"/>
  <c r="V53" i="9"/>
  <c r="T53" i="9"/>
  <c r="S53" i="9"/>
  <c r="R53" i="9"/>
  <c r="P53" i="9"/>
  <c r="J53" i="9"/>
  <c r="E53" i="9"/>
  <c r="C53" i="9" s="1"/>
  <c r="D53" i="9"/>
  <c r="Z52" i="9"/>
  <c r="Y52" i="9"/>
  <c r="X52" i="9"/>
  <c r="W52" i="9"/>
  <c r="V52" i="9"/>
  <c r="T52" i="9"/>
  <c r="S52" i="9"/>
  <c r="R52" i="9"/>
  <c r="P52" i="9"/>
  <c r="J52" i="9"/>
  <c r="E52" i="9"/>
  <c r="Z51" i="9"/>
  <c r="Y51" i="9"/>
  <c r="X51" i="9"/>
  <c r="W51" i="9"/>
  <c r="V51" i="9"/>
  <c r="T51" i="9"/>
  <c r="S51" i="9"/>
  <c r="R51" i="9"/>
  <c r="P51" i="9"/>
  <c r="J51" i="9"/>
  <c r="E51" i="9"/>
  <c r="I51" i="9" s="1"/>
  <c r="Z50" i="9"/>
  <c r="Y50" i="9"/>
  <c r="X50" i="9"/>
  <c r="W50" i="9"/>
  <c r="V50" i="9"/>
  <c r="T50" i="9"/>
  <c r="S50" i="9"/>
  <c r="R50" i="9"/>
  <c r="P50" i="9"/>
  <c r="J50" i="9"/>
  <c r="I50" i="9"/>
  <c r="G50" i="9"/>
  <c r="E50" i="9"/>
  <c r="C50" i="9" s="1"/>
  <c r="D50" i="9"/>
  <c r="B50" i="9"/>
  <c r="Z49" i="9"/>
  <c r="Y49" i="9"/>
  <c r="X49" i="9"/>
  <c r="W49" i="9"/>
  <c r="V49" i="9"/>
  <c r="T49" i="9"/>
  <c r="S49" i="9"/>
  <c r="R49" i="9"/>
  <c r="P49" i="9"/>
  <c r="J49" i="9"/>
  <c r="E49" i="9"/>
  <c r="Z48" i="9"/>
  <c r="Y48" i="9"/>
  <c r="X48" i="9"/>
  <c r="W48" i="9"/>
  <c r="V48" i="9"/>
  <c r="T48" i="9"/>
  <c r="S48" i="9"/>
  <c r="R48" i="9"/>
  <c r="P48" i="9"/>
  <c r="J48" i="9"/>
  <c r="E48" i="9"/>
  <c r="B48" i="9" s="1"/>
  <c r="Z47" i="9"/>
  <c r="Y47" i="9"/>
  <c r="X47" i="9"/>
  <c r="W47" i="9"/>
  <c r="V47" i="9"/>
  <c r="T47" i="9"/>
  <c r="S47" i="9"/>
  <c r="R47" i="9"/>
  <c r="P47" i="9"/>
  <c r="J47" i="9"/>
  <c r="E47" i="9"/>
  <c r="D47" i="9" s="1"/>
  <c r="Z46" i="9"/>
  <c r="Y46" i="9"/>
  <c r="X46" i="9"/>
  <c r="W46" i="9"/>
  <c r="V46" i="9"/>
  <c r="T46" i="9"/>
  <c r="S46" i="9"/>
  <c r="R46" i="9"/>
  <c r="P46" i="9"/>
  <c r="J46" i="9"/>
  <c r="E46" i="9"/>
  <c r="G46" i="9" s="1"/>
  <c r="Z45" i="9"/>
  <c r="Y45" i="9"/>
  <c r="X45" i="9"/>
  <c r="W45" i="9"/>
  <c r="V45" i="9"/>
  <c r="T45" i="9"/>
  <c r="S45" i="9"/>
  <c r="R45" i="9"/>
  <c r="P45" i="9"/>
  <c r="J45" i="9"/>
  <c r="E45" i="9"/>
  <c r="I45" i="9" s="1"/>
  <c r="D45" i="9"/>
  <c r="B45" i="9"/>
  <c r="Z44" i="9"/>
  <c r="Y44" i="9"/>
  <c r="X44" i="9"/>
  <c r="W44" i="9"/>
  <c r="V44" i="9"/>
  <c r="T44" i="9"/>
  <c r="S44" i="9"/>
  <c r="R44" i="9"/>
  <c r="P44" i="9"/>
  <c r="J44" i="9"/>
  <c r="E44" i="9"/>
  <c r="C44" i="9" s="1"/>
  <c r="Z43" i="9"/>
  <c r="Y43" i="9"/>
  <c r="X43" i="9"/>
  <c r="W43" i="9"/>
  <c r="V43" i="9"/>
  <c r="T43" i="9"/>
  <c r="S43" i="9"/>
  <c r="R43" i="9"/>
  <c r="P43" i="9"/>
  <c r="J43" i="9"/>
  <c r="E43" i="9"/>
  <c r="Z42" i="9"/>
  <c r="Y42" i="9"/>
  <c r="X42" i="9"/>
  <c r="W42" i="9"/>
  <c r="V42" i="9"/>
  <c r="T42" i="9"/>
  <c r="S42" i="9"/>
  <c r="R42" i="9"/>
  <c r="P42" i="9"/>
  <c r="J42" i="9"/>
  <c r="E42" i="9"/>
  <c r="I42" i="9" s="1"/>
  <c r="Z41" i="9"/>
  <c r="Y41" i="9"/>
  <c r="X41" i="9"/>
  <c r="W41" i="9"/>
  <c r="V41" i="9"/>
  <c r="T41" i="9"/>
  <c r="S41" i="9"/>
  <c r="R41" i="9"/>
  <c r="P41" i="9"/>
  <c r="J41" i="9"/>
  <c r="E41" i="9"/>
  <c r="G41" i="9" s="1"/>
  <c r="Z40" i="9"/>
  <c r="Y40" i="9"/>
  <c r="X40" i="9"/>
  <c r="W40" i="9"/>
  <c r="V40" i="9"/>
  <c r="T40" i="9"/>
  <c r="S40" i="9"/>
  <c r="R40" i="9"/>
  <c r="P40" i="9"/>
  <c r="J40" i="9"/>
  <c r="E40" i="9"/>
  <c r="B40" i="9" s="1"/>
  <c r="Z39" i="9"/>
  <c r="Y39" i="9"/>
  <c r="X39" i="9"/>
  <c r="W39" i="9"/>
  <c r="V39" i="9"/>
  <c r="T39" i="9"/>
  <c r="S39" i="9"/>
  <c r="R39" i="9"/>
  <c r="P39" i="9"/>
  <c r="J39" i="9"/>
  <c r="E39" i="9"/>
  <c r="D39" i="9" s="1"/>
  <c r="Z38" i="9"/>
  <c r="Y38" i="9"/>
  <c r="X38" i="9"/>
  <c r="W38" i="9"/>
  <c r="V38" i="9"/>
  <c r="T38" i="9"/>
  <c r="S38" i="9"/>
  <c r="R38" i="9"/>
  <c r="P38" i="9"/>
  <c r="J38" i="9"/>
  <c r="E38" i="9"/>
  <c r="G38" i="9" s="1"/>
  <c r="Z37" i="9"/>
  <c r="Y37" i="9"/>
  <c r="X37" i="9"/>
  <c r="W37" i="9"/>
  <c r="V37" i="9"/>
  <c r="T37" i="9"/>
  <c r="S37" i="9"/>
  <c r="R37" i="9"/>
  <c r="P37" i="9"/>
  <c r="J37" i="9"/>
  <c r="E37" i="9"/>
  <c r="I37" i="9" s="1"/>
  <c r="Z36" i="9"/>
  <c r="Y36" i="9"/>
  <c r="X36" i="9"/>
  <c r="W36" i="9"/>
  <c r="V36" i="9"/>
  <c r="T36" i="9"/>
  <c r="S36" i="9"/>
  <c r="R36" i="9"/>
  <c r="P36" i="9"/>
  <c r="J36" i="9"/>
  <c r="E36" i="9"/>
  <c r="I36" i="9" s="1"/>
  <c r="Z35" i="9"/>
  <c r="Y35" i="9"/>
  <c r="X35" i="9"/>
  <c r="W35" i="9"/>
  <c r="V35" i="9"/>
  <c r="T35" i="9"/>
  <c r="S35" i="9"/>
  <c r="R35" i="9"/>
  <c r="P35" i="9"/>
  <c r="J35" i="9"/>
  <c r="E35" i="9"/>
  <c r="C35" i="9" s="1"/>
  <c r="Z34" i="9"/>
  <c r="Y34" i="9"/>
  <c r="X34" i="9"/>
  <c r="W34" i="9"/>
  <c r="V34" i="9"/>
  <c r="T34" i="9"/>
  <c r="S34" i="9"/>
  <c r="R34" i="9"/>
  <c r="P34" i="9"/>
  <c r="J34" i="9"/>
  <c r="E34" i="9"/>
  <c r="I34" i="9" s="1"/>
  <c r="Z33" i="9"/>
  <c r="Y33" i="9"/>
  <c r="X33" i="9"/>
  <c r="W33" i="9"/>
  <c r="V33" i="9"/>
  <c r="T33" i="9"/>
  <c r="S33" i="9"/>
  <c r="R33" i="9"/>
  <c r="P33" i="9"/>
  <c r="J33" i="9"/>
  <c r="E33" i="9"/>
  <c r="D33" i="9" s="1"/>
  <c r="Z32" i="9"/>
  <c r="Y32" i="9"/>
  <c r="X32" i="9"/>
  <c r="W32" i="9"/>
  <c r="V32" i="9"/>
  <c r="T32" i="9"/>
  <c r="S32" i="9"/>
  <c r="R32" i="9"/>
  <c r="P32" i="9"/>
  <c r="J32" i="9"/>
  <c r="E32" i="9"/>
  <c r="I32" i="9" s="1"/>
  <c r="Z31" i="9"/>
  <c r="Y31" i="9"/>
  <c r="X31" i="9"/>
  <c r="W31" i="9"/>
  <c r="V31" i="9"/>
  <c r="T31" i="9"/>
  <c r="S31" i="9"/>
  <c r="R31" i="9"/>
  <c r="P31" i="9"/>
  <c r="J31" i="9"/>
  <c r="E31" i="9"/>
  <c r="D31" i="9" s="1"/>
  <c r="Z30" i="9"/>
  <c r="Y30" i="9"/>
  <c r="X30" i="9"/>
  <c r="W30" i="9"/>
  <c r="V30" i="9"/>
  <c r="T30" i="9"/>
  <c r="S30" i="9"/>
  <c r="R30" i="9"/>
  <c r="P30" i="9"/>
  <c r="J30" i="9"/>
  <c r="E30" i="9"/>
  <c r="G30" i="9" s="1"/>
  <c r="Z29" i="9"/>
  <c r="Y29" i="9"/>
  <c r="X29" i="9"/>
  <c r="W29" i="9"/>
  <c r="V29" i="9"/>
  <c r="T29" i="9"/>
  <c r="S29" i="9"/>
  <c r="R29" i="9"/>
  <c r="P29" i="9"/>
  <c r="J29" i="9"/>
  <c r="E29" i="9"/>
  <c r="I29" i="9" s="1"/>
  <c r="Z28" i="9"/>
  <c r="Y28" i="9"/>
  <c r="X28" i="9"/>
  <c r="W28" i="9"/>
  <c r="V28" i="9"/>
  <c r="T28" i="9"/>
  <c r="U28" i="9" s="1"/>
  <c r="S28" i="9"/>
  <c r="R28" i="9"/>
  <c r="P28" i="9"/>
  <c r="J28" i="9"/>
  <c r="E28" i="9"/>
  <c r="G28" i="9" s="1"/>
  <c r="Z27" i="9"/>
  <c r="Y27" i="9"/>
  <c r="X27" i="9"/>
  <c r="W27" i="9"/>
  <c r="V27" i="9"/>
  <c r="T27" i="9"/>
  <c r="U27" i="9" s="1"/>
  <c r="S27" i="9"/>
  <c r="R27" i="9"/>
  <c r="P27" i="9"/>
  <c r="J27" i="9"/>
  <c r="G27" i="9"/>
  <c r="E27" i="9"/>
  <c r="C27" i="9" s="1"/>
  <c r="B27" i="9"/>
  <c r="Z26" i="9"/>
  <c r="Y26" i="9"/>
  <c r="X26" i="9"/>
  <c r="W26" i="9"/>
  <c r="V26" i="9"/>
  <c r="T26" i="9"/>
  <c r="S26" i="9"/>
  <c r="R26" i="9"/>
  <c r="P26" i="9"/>
  <c r="J26" i="9"/>
  <c r="E26" i="9"/>
  <c r="D26" i="9" s="1"/>
  <c r="Z25" i="9"/>
  <c r="Y25" i="9"/>
  <c r="X25" i="9"/>
  <c r="W25" i="9"/>
  <c r="V25" i="9"/>
  <c r="T25" i="9"/>
  <c r="S25" i="9"/>
  <c r="R25" i="9"/>
  <c r="P25" i="9"/>
  <c r="J25" i="9"/>
  <c r="E25" i="9"/>
  <c r="Z24" i="9"/>
  <c r="Y24" i="9"/>
  <c r="X24" i="9"/>
  <c r="W24" i="9"/>
  <c r="V24" i="9"/>
  <c r="T24" i="9"/>
  <c r="S24" i="9"/>
  <c r="R24" i="9"/>
  <c r="P24" i="9"/>
  <c r="J24" i="9"/>
  <c r="E24" i="9"/>
  <c r="B24" i="9" s="1"/>
  <c r="Z23" i="9"/>
  <c r="Y23" i="9"/>
  <c r="X23" i="9"/>
  <c r="W23" i="9"/>
  <c r="V23" i="9"/>
  <c r="T23" i="9"/>
  <c r="S23" i="9"/>
  <c r="R23" i="9"/>
  <c r="P23" i="9"/>
  <c r="J23" i="9"/>
  <c r="E23" i="9"/>
  <c r="D23" i="9" s="1"/>
  <c r="Z22" i="9"/>
  <c r="Y22" i="9"/>
  <c r="X22" i="9"/>
  <c r="W22" i="9"/>
  <c r="V22" i="9"/>
  <c r="T22" i="9"/>
  <c r="S22" i="9"/>
  <c r="R22" i="9"/>
  <c r="P22" i="9"/>
  <c r="J22" i="9"/>
  <c r="E22" i="9"/>
  <c r="G22" i="9" s="1"/>
  <c r="C22" i="9"/>
  <c r="Z21" i="9"/>
  <c r="Y21" i="9"/>
  <c r="X21" i="9"/>
  <c r="W21" i="9"/>
  <c r="V21" i="9"/>
  <c r="T21" i="9"/>
  <c r="S21" i="9"/>
  <c r="R21" i="9"/>
  <c r="P21" i="9"/>
  <c r="J21" i="9"/>
  <c r="E21" i="9"/>
  <c r="D21" i="9" s="1"/>
  <c r="Z20" i="9"/>
  <c r="Y20" i="9"/>
  <c r="X20" i="9"/>
  <c r="W20" i="9"/>
  <c r="V20" i="9"/>
  <c r="T20" i="9"/>
  <c r="S20" i="9"/>
  <c r="R20" i="9"/>
  <c r="P20" i="9"/>
  <c r="J20" i="9"/>
  <c r="E20" i="9"/>
  <c r="Z19" i="9"/>
  <c r="Y19" i="9"/>
  <c r="X19" i="9"/>
  <c r="W19" i="9"/>
  <c r="V19" i="9"/>
  <c r="T19" i="9"/>
  <c r="S19" i="9"/>
  <c r="R19" i="9"/>
  <c r="P19" i="9"/>
  <c r="J19" i="9"/>
  <c r="E19" i="9"/>
  <c r="B19" i="9" s="1"/>
  <c r="C19" i="9"/>
  <c r="Z18" i="9"/>
  <c r="Y18" i="9"/>
  <c r="X18" i="9"/>
  <c r="W18" i="9"/>
  <c r="V18" i="9"/>
  <c r="T18" i="9"/>
  <c r="S18" i="9"/>
  <c r="R18" i="9"/>
  <c r="P18" i="9"/>
  <c r="J18" i="9"/>
  <c r="H18" i="9" s="1"/>
  <c r="I18" i="9"/>
  <c r="E18" i="9"/>
  <c r="G18" i="9" s="1"/>
  <c r="Z17" i="9"/>
  <c r="Y17" i="9"/>
  <c r="X17" i="9"/>
  <c r="W17" i="9"/>
  <c r="V17" i="9"/>
  <c r="T17" i="9"/>
  <c r="S17" i="9"/>
  <c r="R17" i="9"/>
  <c r="P17" i="9"/>
  <c r="J17" i="9"/>
  <c r="E17" i="9"/>
  <c r="G17" i="9" s="1"/>
  <c r="Z16" i="9"/>
  <c r="Y16" i="9"/>
  <c r="X16" i="9"/>
  <c r="W16" i="9"/>
  <c r="V16" i="9"/>
  <c r="T16" i="9"/>
  <c r="S16" i="9"/>
  <c r="R16" i="9"/>
  <c r="P16" i="9"/>
  <c r="J16" i="9"/>
  <c r="E16" i="9"/>
  <c r="G16" i="9" s="1"/>
  <c r="Z15" i="9"/>
  <c r="Y15" i="9"/>
  <c r="X15" i="9"/>
  <c r="W15" i="9"/>
  <c r="V15" i="9"/>
  <c r="T15" i="9"/>
  <c r="S15" i="9"/>
  <c r="R15" i="9"/>
  <c r="P15" i="9"/>
  <c r="J15" i="9"/>
  <c r="E15" i="9"/>
  <c r="D15" i="9" s="1"/>
  <c r="Z14" i="9"/>
  <c r="Y14" i="9"/>
  <c r="X14" i="9"/>
  <c r="W14" i="9"/>
  <c r="V14" i="9"/>
  <c r="T14" i="9"/>
  <c r="S14" i="9"/>
  <c r="R14" i="9"/>
  <c r="P14" i="9"/>
  <c r="J14" i="9"/>
  <c r="E14" i="9"/>
  <c r="G14" i="9" s="1"/>
  <c r="Z13" i="9"/>
  <c r="Y13" i="9"/>
  <c r="X13" i="9"/>
  <c r="W13" i="9"/>
  <c r="V13" i="9"/>
  <c r="T13" i="9"/>
  <c r="U13" i="9" s="1"/>
  <c r="S13" i="9"/>
  <c r="R13" i="9"/>
  <c r="P13" i="9"/>
  <c r="J13" i="9"/>
  <c r="H13" i="9" s="1"/>
  <c r="E13" i="9"/>
  <c r="I13" i="9" s="1"/>
  <c r="Z12" i="9"/>
  <c r="Y12" i="9"/>
  <c r="X12" i="9"/>
  <c r="W12" i="9"/>
  <c r="V12" i="9"/>
  <c r="T12" i="9"/>
  <c r="S12" i="9"/>
  <c r="R12" i="9"/>
  <c r="P12" i="9"/>
  <c r="J12" i="9"/>
  <c r="E12" i="9"/>
  <c r="I12" i="9" s="1"/>
  <c r="Z11" i="9"/>
  <c r="Y11" i="9"/>
  <c r="X11" i="9"/>
  <c r="W11" i="9"/>
  <c r="V11" i="9"/>
  <c r="T11" i="9"/>
  <c r="S11" i="9"/>
  <c r="R11" i="9"/>
  <c r="P11" i="9"/>
  <c r="J11" i="9"/>
  <c r="E11" i="9"/>
  <c r="D11" i="9" s="1"/>
  <c r="C11" i="9"/>
  <c r="B11" i="9"/>
  <c r="Z10" i="9"/>
  <c r="Y10" i="9"/>
  <c r="X10" i="9"/>
  <c r="W10" i="9"/>
  <c r="V10" i="9"/>
  <c r="T10" i="9"/>
  <c r="S10" i="9"/>
  <c r="R10" i="9"/>
  <c r="P10" i="9"/>
  <c r="J10" i="9"/>
  <c r="E10" i="9"/>
  <c r="C10" i="9" s="1"/>
  <c r="Z9" i="9"/>
  <c r="Y9" i="9"/>
  <c r="X9" i="9"/>
  <c r="W9" i="9"/>
  <c r="V9" i="9"/>
  <c r="T9" i="9"/>
  <c r="S9" i="9"/>
  <c r="R9" i="9"/>
  <c r="P9" i="9"/>
  <c r="J9" i="9"/>
  <c r="E9" i="9"/>
  <c r="P237" i="8"/>
  <c r="O237" i="8"/>
  <c r="N237" i="8"/>
  <c r="L237" i="8"/>
  <c r="I237" i="8"/>
  <c r="H237" i="8"/>
  <c r="J237" i="8" s="1"/>
  <c r="G237" i="8"/>
  <c r="F237" i="8"/>
  <c r="P236" i="8"/>
  <c r="O236" i="8"/>
  <c r="N236" i="8"/>
  <c r="L236" i="8"/>
  <c r="H236" i="8"/>
  <c r="I236" i="8" s="1"/>
  <c r="G236" i="8"/>
  <c r="F236" i="8"/>
  <c r="P235" i="8"/>
  <c r="O235" i="8"/>
  <c r="N235" i="8"/>
  <c r="L235" i="8"/>
  <c r="H235" i="8"/>
  <c r="J235" i="8" s="1"/>
  <c r="G235" i="8"/>
  <c r="F235" i="8"/>
  <c r="P234" i="8"/>
  <c r="O234" i="8"/>
  <c r="N234" i="8"/>
  <c r="L234" i="8"/>
  <c r="H234" i="8"/>
  <c r="I234" i="8" s="1"/>
  <c r="G234" i="8"/>
  <c r="F234" i="8"/>
  <c r="P233" i="8"/>
  <c r="O233" i="8"/>
  <c r="N233" i="8"/>
  <c r="L233" i="8"/>
  <c r="H233" i="8"/>
  <c r="G233" i="8"/>
  <c r="F233" i="8"/>
  <c r="P232" i="8"/>
  <c r="O232" i="8"/>
  <c r="N232" i="8"/>
  <c r="L232" i="8"/>
  <c r="H232" i="8"/>
  <c r="J232" i="8" s="1"/>
  <c r="G232" i="8"/>
  <c r="F232" i="8"/>
  <c r="P231" i="8"/>
  <c r="O231" i="8"/>
  <c r="N231" i="8"/>
  <c r="L231" i="8"/>
  <c r="H231" i="8"/>
  <c r="J231" i="8" s="1"/>
  <c r="G231" i="8"/>
  <c r="F231" i="8"/>
  <c r="P230" i="8"/>
  <c r="O230" i="8"/>
  <c r="N230" i="8"/>
  <c r="L230" i="8"/>
  <c r="H230" i="8"/>
  <c r="I230" i="8" s="1"/>
  <c r="J230" i="8" s="1"/>
  <c r="G230" i="8"/>
  <c r="F230" i="8"/>
  <c r="P229" i="8"/>
  <c r="O229" i="8"/>
  <c r="N229" i="8"/>
  <c r="L229" i="8"/>
  <c r="I229" i="8"/>
  <c r="H229" i="8"/>
  <c r="J229" i="8" s="1"/>
  <c r="G229" i="8"/>
  <c r="F229" i="8"/>
  <c r="P228" i="8"/>
  <c r="O228" i="8"/>
  <c r="N228" i="8"/>
  <c r="L228" i="8"/>
  <c r="H228" i="8"/>
  <c r="I228" i="8" s="1"/>
  <c r="G228" i="8"/>
  <c r="F228" i="8"/>
  <c r="P227" i="8"/>
  <c r="O227" i="8"/>
  <c r="N227" i="8"/>
  <c r="L227" i="8"/>
  <c r="H227" i="8"/>
  <c r="J227" i="8" s="1"/>
  <c r="G227" i="8"/>
  <c r="F227" i="8"/>
  <c r="P226" i="8"/>
  <c r="O226" i="8"/>
  <c r="N226" i="8"/>
  <c r="L226" i="8"/>
  <c r="I226" i="8"/>
  <c r="H226" i="8"/>
  <c r="J226" i="8" s="1"/>
  <c r="G226" i="8"/>
  <c r="F226" i="8"/>
  <c r="P225" i="8"/>
  <c r="O225" i="8"/>
  <c r="N225" i="8"/>
  <c r="L225" i="8"/>
  <c r="H225" i="8"/>
  <c r="G225" i="8"/>
  <c r="F225" i="8"/>
  <c r="P224" i="8"/>
  <c r="O224" i="8"/>
  <c r="N224" i="8"/>
  <c r="L224" i="8"/>
  <c r="H224" i="8"/>
  <c r="J224" i="8" s="1"/>
  <c r="G224" i="8"/>
  <c r="F224" i="8"/>
  <c r="P223" i="8"/>
  <c r="O223" i="8"/>
  <c r="N223" i="8"/>
  <c r="L223" i="8"/>
  <c r="H223" i="8"/>
  <c r="I223" i="8" s="1"/>
  <c r="G223" i="8"/>
  <c r="F223" i="8"/>
  <c r="P222" i="8"/>
  <c r="O222" i="8"/>
  <c r="N222" i="8"/>
  <c r="L222" i="8"/>
  <c r="H222" i="8"/>
  <c r="J222" i="8" s="1"/>
  <c r="G222" i="8"/>
  <c r="F222" i="8"/>
  <c r="P221" i="8"/>
  <c r="O221" i="8"/>
  <c r="N221" i="8"/>
  <c r="L221" i="8"/>
  <c r="H221" i="8"/>
  <c r="I221" i="8" s="1"/>
  <c r="J221" i="8" s="1"/>
  <c r="G221" i="8"/>
  <c r="F221" i="8"/>
  <c r="P220" i="8"/>
  <c r="O220" i="8"/>
  <c r="N220" i="8"/>
  <c r="L220" i="8"/>
  <c r="H220" i="8"/>
  <c r="J220" i="8" s="1"/>
  <c r="G220" i="8"/>
  <c r="F220" i="8"/>
  <c r="P219" i="8"/>
  <c r="O219" i="8"/>
  <c r="N219" i="8"/>
  <c r="L219" i="8"/>
  <c r="H219" i="8"/>
  <c r="J219" i="8" s="1"/>
  <c r="G219" i="8"/>
  <c r="F219" i="8"/>
  <c r="P218" i="8"/>
  <c r="O218" i="8"/>
  <c r="N218" i="8"/>
  <c r="L218" i="8"/>
  <c r="H218" i="8"/>
  <c r="J218" i="8" s="1"/>
  <c r="G218" i="8"/>
  <c r="F218" i="8"/>
  <c r="P217" i="8"/>
  <c r="O217" i="8"/>
  <c r="N217" i="8"/>
  <c r="L217" i="8"/>
  <c r="H217" i="8"/>
  <c r="G217" i="8"/>
  <c r="F217" i="8"/>
  <c r="P216" i="8"/>
  <c r="O216" i="8"/>
  <c r="N216" i="8"/>
  <c r="L216" i="8"/>
  <c r="H216" i="8"/>
  <c r="I216" i="8" s="1"/>
  <c r="G216" i="8"/>
  <c r="F216" i="8"/>
  <c r="P215" i="8"/>
  <c r="O215" i="8"/>
  <c r="N215" i="8"/>
  <c r="L215" i="8"/>
  <c r="H215" i="8"/>
  <c r="J215" i="8" s="1"/>
  <c r="G215" i="8"/>
  <c r="F215" i="8"/>
  <c r="P214" i="8"/>
  <c r="O214" i="8"/>
  <c r="N214" i="8"/>
  <c r="L214" i="8"/>
  <c r="H214" i="8"/>
  <c r="I214" i="8" s="1"/>
  <c r="G214" i="8"/>
  <c r="F214" i="8"/>
  <c r="P213" i="8"/>
  <c r="O213" i="8"/>
  <c r="N213" i="8"/>
  <c r="L213" i="8"/>
  <c r="I213" i="8"/>
  <c r="J213" i="8" s="1"/>
  <c r="H213" i="8"/>
  <c r="G213" i="8"/>
  <c r="F213" i="8"/>
  <c r="P212" i="8"/>
  <c r="O212" i="8"/>
  <c r="N212" i="8"/>
  <c r="L212" i="8"/>
  <c r="H212" i="8"/>
  <c r="I212" i="8" s="1"/>
  <c r="G212" i="8"/>
  <c r="F212" i="8"/>
  <c r="P211" i="8"/>
  <c r="O211" i="8"/>
  <c r="N211" i="8"/>
  <c r="L211" i="8"/>
  <c r="H211" i="8"/>
  <c r="G211" i="8"/>
  <c r="F211" i="8"/>
  <c r="P210" i="8"/>
  <c r="O210" i="8"/>
  <c r="N210" i="8"/>
  <c r="L210" i="8"/>
  <c r="H210" i="8"/>
  <c r="J210" i="8" s="1"/>
  <c r="G210" i="8"/>
  <c r="F210" i="8"/>
  <c r="P209" i="8"/>
  <c r="O209" i="8"/>
  <c r="N209" i="8"/>
  <c r="L209" i="8"/>
  <c r="J209" i="8"/>
  <c r="H209" i="8"/>
  <c r="I209" i="8" s="1"/>
  <c r="G209" i="8"/>
  <c r="F209" i="8"/>
  <c r="P208" i="8"/>
  <c r="O208" i="8"/>
  <c r="N208" i="8"/>
  <c r="L208" i="8"/>
  <c r="H208" i="8"/>
  <c r="J208" i="8" s="1"/>
  <c r="G208" i="8"/>
  <c r="F208" i="8"/>
  <c r="P207" i="8"/>
  <c r="O207" i="8"/>
  <c r="N207" i="8"/>
  <c r="L207" i="8"/>
  <c r="H207" i="8"/>
  <c r="I207" i="8" s="1"/>
  <c r="G207" i="8"/>
  <c r="F207" i="8"/>
  <c r="P206" i="8"/>
  <c r="O206" i="8"/>
  <c r="N206" i="8"/>
  <c r="L206" i="8"/>
  <c r="H206" i="8"/>
  <c r="G206" i="8"/>
  <c r="F206" i="8"/>
  <c r="P205" i="8"/>
  <c r="O205" i="8"/>
  <c r="N205" i="8"/>
  <c r="L205" i="8"/>
  <c r="J205" i="8"/>
  <c r="H205" i="8"/>
  <c r="I205" i="8" s="1"/>
  <c r="G205" i="8"/>
  <c r="F205" i="8"/>
  <c r="P204" i="8"/>
  <c r="O204" i="8"/>
  <c r="N204" i="8"/>
  <c r="L204" i="8"/>
  <c r="H204" i="8"/>
  <c r="J204" i="8" s="1"/>
  <c r="G204" i="8"/>
  <c r="F204" i="8"/>
  <c r="P203" i="8"/>
  <c r="O203" i="8"/>
  <c r="N203" i="8"/>
  <c r="L203" i="8"/>
  <c r="H203" i="8"/>
  <c r="J203" i="8" s="1"/>
  <c r="G203" i="8"/>
  <c r="F203" i="8"/>
  <c r="P202" i="8"/>
  <c r="O202" i="8"/>
  <c r="N202" i="8"/>
  <c r="L202" i="8"/>
  <c r="H202" i="8"/>
  <c r="J202" i="8" s="1"/>
  <c r="G202" i="8"/>
  <c r="F202" i="8"/>
  <c r="P201" i="8"/>
  <c r="O201" i="8"/>
  <c r="N201" i="8"/>
  <c r="L201" i="8"/>
  <c r="H201" i="8"/>
  <c r="G201" i="8"/>
  <c r="F201" i="8"/>
  <c r="P200" i="8"/>
  <c r="O200" i="8"/>
  <c r="N200" i="8"/>
  <c r="L200" i="8"/>
  <c r="H200" i="8"/>
  <c r="J200" i="8" s="1"/>
  <c r="G200" i="8"/>
  <c r="F200" i="8"/>
  <c r="P199" i="8"/>
  <c r="O199" i="8"/>
  <c r="N199" i="8"/>
  <c r="L199" i="8"/>
  <c r="H199" i="8"/>
  <c r="J199" i="8" s="1"/>
  <c r="G199" i="8"/>
  <c r="F199" i="8"/>
  <c r="P198" i="8"/>
  <c r="O198" i="8"/>
  <c r="N198" i="8"/>
  <c r="L198" i="8"/>
  <c r="H198" i="8"/>
  <c r="I198" i="8" s="1"/>
  <c r="G198" i="8"/>
  <c r="F198" i="8"/>
  <c r="P197" i="8"/>
  <c r="O197" i="8"/>
  <c r="N197" i="8"/>
  <c r="L197" i="8"/>
  <c r="H197" i="8"/>
  <c r="G197" i="8"/>
  <c r="F197" i="8"/>
  <c r="P196" i="8"/>
  <c r="O196" i="8"/>
  <c r="N196" i="8"/>
  <c r="L196" i="8"/>
  <c r="J196" i="8"/>
  <c r="H196" i="8"/>
  <c r="I196" i="8" s="1"/>
  <c r="G196" i="8"/>
  <c r="F196" i="8"/>
  <c r="P195" i="8"/>
  <c r="O195" i="8"/>
  <c r="N195" i="8"/>
  <c r="L195" i="8"/>
  <c r="H195" i="8"/>
  <c r="G195" i="8"/>
  <c r="F195" i="8"/>
  <c r="P194" i="8"/>
  <c r="O194" i="8"/>
  <c r="N194" i="8"/>
  <c r="L194" i="8"/>
  <c r="I194" i="8"/>
  <c r="H194" i="8"/>
  <c r="J194" i="8" s="1"/>
  <c r="G194" i="8"/>
  <c r="F194" i="8"/>
  <c r="P193" i="8"/>
  <c r="O193" i="8"/>
  <c r="N193" i="8"/>
  <c r="L193" i="8"/>
  <c r="H193" i="8"/>
  <c r="J193" i="8" s="1"/>
  <c r="G193" i="8"/>
  <c r="F193" i="8"/>
  <c r="P192" i="8"/>
  <c r="O192" i="8"/>
  <c r="N192" i="8"/>
  <c r="L192" i="8"/>
  <c r="H192" i="8"/>
  <c r="J192" i="8" s="1"/>
  <c r="G192" i="8"/>
  <c r="F192" i="8"/>
  <c r="P191" i="8"/>
  <c r="O191" i="8"/>
  <c r="N191" i="8"/>
  <c r="L191" i="8"/>
  <c r="H191" i="8"/>
  <c r="I191" i="8" s="1"/>
  <c r="G191" i="8"/>
  <c r="F191" i="8"/>
  <c r="P190" i="8"/>
  <c r="O190" i="8"/>
  <c r="N190" i="8"/>
  <c r="L190" i="8"/>
  <c r="H190" i="8"/>
  <c r="I190" i="8" s="1"/>
  <c r="J190" i="8" s="1"/>
  <c r="G190" i="8"/>
  <c r="F190" i="8"/>
  <c r="P189" i="8"/>
  <c r="O189" i="8"/>
  <c r="N189" i="8"/>
  <c r="L189" i="8"/>
  <c r="H189" i="8"/>
  <c r="I189" i="8" s="1"/>
  <c r="J189" i="8" s="1"/>
  <c r="G189" i="8"/>
  <c r="F189" i="8"/>
  <c r="P188" i="8"/>
  <c r="O188" i="8"/>
  <c r="N188" i="8"/>
  <c r="L188" i="8"/>
  <c r="H188" i="8"/>
  <c r="J188" i="8" s="1"/>
  <c r="G188" i="8"/>
  <c r="F188" i="8"/>
  <c r="P187" i="8"/>
  <c r="O187" i="8"/>
  <c r="N187" i="8"/>
  <c r="L187" i="8"/>
  <c r="H187" i="8"/>
  <c r="G187" i="8"/>
  <c r="F187" i="8"/>
  <c r="P186" i="8"/>
  <c r="O186" i="8"/>
  <c r="N186" i="8"/>
  <c r="L186" i="8"/>
  <c r="H186" i="8"/>
  <c r="I186" i="8" s="1"/>
  <c r="G186" i="8"/>
  <c r="F186" i="8"/>
  <c r="P185" i="8"/>
  <c r="O185" i="8"/>
  <c r="N185" i="8"/>
  <c r="L185" i="8"/>
  <c r="H185" i="8"/>
  <c r="G185" i="8"/>
  <c r="F185" i="8"/>
  <c r="P184" i="8"/>
  <c r="O184" i="8"/>
  <c r="N184" i="8"/>
  <c r="L184" i="8"/>
  <c r="H184" i="8"/>
  <c r="J184" i="8" s="1"/>
  <c r="G184" i="8"/>
  <c r="F184" i="8"/>
  <c r="P183" i="8"/>
  <c r="O183" i="8"/>
  <c r="N183" i="8"/>
  <c r="L183" i="8"/>
  <c r="H183" i="8"/>
  <c r="I183" i="8" s="1"/>
  <c r="J183" i="8" s="1"/>
  <c r="G183" i="8"/>
  <c r="F183" i="8"/>
  <c r="P182" i="8"/>
  <c r="O182" i="8"/>
  <c r="N182" i="8"/>
  <c r="L182" i="8"/>
  <c r="J182" i="8"/>
  <c r="I182" i="8"/>
  <c r="H182" i="8"/>
  <c r="G182" i="8"/>
  <c r="F182" i="8"/>
  <c r="P181" i="8"/>
  <c r="O181" i="8"/>
  <c r="N181" i="8"/>
  <c r="L181" i="8"/>
  <c r="H181" i="8"/>
  <c r="J181" i="8" s="1"/>
  <c r="G181" i="8"/>
  <c r="F181" i="8"/>
  <c r="P180" i="8"/>
  <c r="O180" i="8"/>
  <c r="N180" i="8"/>
  <c r="L180" i="8"/>
  <c r="H180" i="8"/>
  <c r="I180" i="8" s="1"/>
  <c r="G180" i="8"/>
  <c r="F180" i="8"/>
  <c r="P179" i="8"/>
  <c r="O179" i="8"/>
  <c r="N179" i="8"/>
  <c r="L179" i="8"/>
  <c r="H179" i="8"/>
  <c r="G179" i="8"/>
  <c r="F179" i="8"/>
  <c r="P178" i="8"/>
  <c r="O178" i="8"/>
  <c r="N178" i="8"/>
  <c r="L178" i="8"/>
  <c r="H178" i="8"/>
  <c r="J178" i="8" s="1"/>
  <c r="G178" i="8"/>
  <c r="F178" i="8"/>
  <c r="P177" i="8"/>
  <c r="O177" i="8"/>
  <c r="N177" i="8"/>
  <c r="L177" i="8"/>
  <c r="H177" i="8"/>
  <c r="J177" i="8" s="1"/>
  <c r="G177" i="8"/>
  <c r="F177" i="8"/>
  <c r="P176" i="8"/>
  <c r="O176" i="8"/>
  <c r="N176" i="8"/>
  <c r="L176" i="8"/>
  <c r="H176" i="8"/>
  <c r="J176" i="8" s="1"/>
  <c r="G176" i="8"/>
  <c r="F176" i="8"/>
  <c r="P175" i="8"/>
  <c r="O175" i="8"/>
  <c r="N175" i="8"/>
  <c r="L175" i="8"/>
  <c r="H175" i="8"/>
  <c r="I175" i="8" s="1"/>
  <c r="G175" i="8"/>
  <c r="F175" i="8"/>
  <c r="P174" i="8"/>
  <c r="O174" i="8"/>
  <c r="N174" i="8"/>
  <c r="L174" i="8"/>
  <c r="I174" i="8"/>
  <c r="J174" i="8" s="1"/>
  <c r="H174" i="8"/>
  <c r="G174" i="8"/>
  <c r="F174" i="8"/>
  <c r="P173" i="8"/>
  <c r="O173" i="8"/>
  <c r="N173" i="8"/>
  <c r="L173" i="8"/>
  <c r="H173" i="8"/>
  <c r="I173" i="8" s="1"/>
  <c r="J173" i="8" s="1"/>
  <c r="G173" i="8"/>
  <c r="F173" i="8"/>
  <c r="P172" i="8"/>
  <c r="O172" i="8"/>
  <c r="N172" i="8"/>
  <c r="L172" i="8"/>
  <c r="I172" i="8"/>
  <c r="J172" i="8" s="1"/>
  <c r="H172" i="8"/>
  <c r="G172" i="8"/>
  <c r="F172" i="8"/>
  <c r="P171" i="8"/>
  <c r="O171" i="8"/>
  <c r="N171" i="8"/>
  <c r="L171" i="8"/>
  <c r="H171" i="8"/>
  <c r="J171" i="8" s="1"/>
  <c r="G171" i="8"/>
  <c r="F171" i="8"/>
  <c r="P170" i="8"/>
  <c r="O170" i="8"/>
  <c r="N170" i="8"/>
  <c r="L170" i="8"/>
  <c r="H170" i="8"/>
  <c r="J170" i="8" s="1"/>
  <c r="G170" i="8"/>
  <c r="F170" i="8"/>
  <c r="P169" i="8"/>
  <c r="O169" i="8"/>
  <c r="N169" i="8"/>
  <c r="L169" i="8"/>
  <c r="H169" i="8"/>
  <c r="G169" i="8"/>
  <c r="F169" i="8"/>
  <c r="P168" i="8"/>
  <c r="O168" i="8"/>
  <c r="N168" i="8"/>
  <c r="L168" i="8"/>
  <c r="H168" i="8"/>
  <c r="J168" i="8" s="1"/>
  <c r="G168" i="8"/>
  <c r="F168" i="8"/>
  <c r="P167" i="8"/>
  <c r="O167" i="8"/>
  <c r="N167" i="8"/>
  <c r="L167" i="8"/>
  <c r="H167" i="8"/>
  <c r="G167" i="8"/>
  <c r="F167" i="8"/>
  <c r="P166" i="8"/>
  <c r="O166" i="8"/>
  <c r="N166" i="8"/>
  <c r="L166" i="8"/>
  <c r="H166" i="8"/>
  <c r="I166" i="8" s="1"/>
  <c r="J166" i="8" s="1"/>
  <c r="G166" i="8"/>
  <c r="F166" i="8"/>
  <c r="P165" i="8"/>
  <c r="O165" i="8"/>
  <c r="N165" i="8"/>
  <c r="L165" i="8"/>
  <c r="H165" i="8"/>
  <c r="I165" i="8" s="1"/>
  <c r="G165" i="8"/>
  <c r="F165" i="8"/>
  <c r="P164" i="8"/>
  <c r="O164" i="8"/>
  <c r="N164" i="8"/>
  <c r="L164" i="8"/>
  <c r="H164" i="8"/>
  <c r="I164" i="8" s="1"/>
  <c r="J164" i="8" s="1"/>
  <c r="G164" i="8"/>
  <c r="F164" i="8"/>
  <c r="P163" i="8"/>
  <c r="O163" i="8"/>
  <c r="N163" i="8"/>
  <c r="L163" i="8"/>
  <c r="H163" i="8"/>
  <c r="G163" i="8"/>
  <c r="F163" i="8"/>
  <c r="P162" i="8"/>
  <c r="O162" i="8"/>
  <c r="N162" i="8"/>
  <c r="L162" i="8"/>
  <c r="H162" i="8"/>
  <c r="J162" i="8" s="1"/>
  <c r="G162" i="8"/>
  <c r="F162" i="8"/>
  <c r="P161" i="8"/>
  <c r="O161" i="8"/>
  <c r="N161" i="8"/>
  <c r="L161" i="8"/>
  <c r="H161" i="8"/>
  <c r="I161" i="8" s="1"/>
  <c r="G161" i="8"/>
  <c r="F161" i="8"/>
  <c r="P160" i="8"/>
  <c r="O160" i="8"/>
  <c r="N160" i="8"/>
  <c r="L160" i="8"/>
  <c r="H160" i="8"/>
  <c r="J160" i="8" s="1"/>
  <c r="G160" i="8"/>
  <c r="F160" i="8"/>
  <c r="P159" i="8"/>
  <c r="O159" i="8"/>
  <c r="N159" i="8"/>
  <c r="L159" i="8"/>
  <c r="H159" i="8"/>
  <c r="I159" i="8" s="1"/>
  <c r="G159" i="8"/>
  <c r="F159" i="8"/>
  <c r="P158" i="8"/>
  <c r="O158" i="8"/>
  <c r="N158" i="8"/>
  <c r="L158" i="8"/>
  <c r="H158" i="8"/>
  <c r="J158" i="8" s="1"/>
  <c r="G158" i="8"/>
  <c r="F158" i="8"/>
  <c r="P157" i="8"/>
  <c r="O157" i="8"/>
  <c r="N157" i="8"/>
  <c r="L157" i="8"/>
  <c r="H157" i="8"/>
  <c r="I157" i="8" s="1"/>
  <c r="G157" i="8"/>
  <c r="F157" i="8"/>
  <c r="P156" i="8"/>
  <c r="O156" i="8"/>
  <c r="N156" i="8"/>
  <c r="L156" i="8"/>
  <c r="H156" i="8"/>
  <c r="J156" i="8" s="1"/>
  <c r="G156" i="8"/>
  <c r="F156" i="8"/>
  <c r="P155" i="8"/>
  <c r="O155" i="8"/>
  <c r="N155" i="8"/>
  <c r="L155" i="8"/>
  <c r="H155" i="8"/>
  <c r="G155" i="8"/>
  <c r="F155" i="8"/>
  <c r="P154" i="8"/>
  <c r="O154" i="8"/>
  <c r="N154" i="8"/>
  <c r="L154" i="8"/>
  <c r="H154" i="8"/>
  <c r="J154" i="8" s="1"/>
  <c r="G154" i="8"/>
  <c r="F154" i="8"/>
  <c r="P153" i="8"/>
  <c r="O153" i="8"/>
  <c r="N153" i="8"/>
  <c r="L153" i="8"/>
  <c r="H153" i="8"/>
  <c r="I153" i="8" s="1"/>
  <c r="G153" i="8"/>
  <c r="F153" i="8"/>
  <c r="P152" i="8"/>
  <c r="O152" i="8"/>
  <c r="N152" i="8"/>
  <c r="L152" i="8"/>
  <c r="I152" i="8"/>
  <c r="H152" i="8"/>
  <c r="J152" i="8" s="1"/>
  <c r="G152" i="8"/>
  <c r="F152" i="8"/>
  <c r="P151" i="8"/>
  <c r="O151" i="8"/>
  <c r="N151" i="8"/>
  <c r="L151" i="8"/>
  <c r="H151" i="8"/>
  <c r="I151" i="8" s="1"/>
  <c r="J151" i="8" s="1"/>
  <c r="G151" i="8"/>
  <c r="F151" i="8"/>
  <c r="P150" i="8"/>
  <c r="O150" i="8"/>
  <c r="N150" i="8"/>
  <c r="L150" i="8"/>
  <c r="H150" i="8"/>
  <c r="J150" i="8" s="1"/>
  <c r="G150" i="8"/>
  <c r="F150" i="8"/>
  <c r="P149" i="8"/>
  <c r="O149" i="8"/>
  <c r="N149" i="8"/>
  <c r="L149" i="8"/>
  <c r="I149" i="8"/>
  <c r="J149" i="8" s="1"/>
  <c r="H149" i="8"/>
  <c r="G149" i="8"/>
  <c r="F149" i="8"/>
  <c r="P148" i="8"/>
  <c r="O148" i="8"/>
  <c r="N148" i="8"/>
  <c r="L148" i="8"/>
  <c r="H148" i="8"/>
  <c r="J148" i="8" s="1"/>
  <c r="G148" i="8"/>
  <c r="F148" i="8"/>
  <c r="P147" i="8"/>
  <c r="O147" i="8"/>
  <c r="N147" i="8"/>
  <c r="L147" i="8"/>
  <c r="H147" i="8"/>
  <c r="G147" i="8"/>
  <c r="F147" i="8"/>
  <c r="P146" i="8"/>
  <c r="O146" i="8"/>
  <c r="N146" i="8"/>
  <c r="L146" i="8"/>
  <c r="H146" i="8"/>
  <c r="J146" i="8" s="1"/>
  <c r="G146" i="8"/>
  <c r="F146" i="8"/>
  <c r="P145" i="8"/>
  <c r="O145" i="8"/>
  <c r="N145" i="8"/>
  <c r="L145" i="8"/>
  <c r="H145" i="8"/>
  <c r="I145" i="8" s="1"/>
  <c r="G145" i="8"/>
  <c r="F145" i="8"/>
  <c r="P144" i="8"/>
  <c r="O144" i="8"/>
  <c r="N144" i="8"/>
  <c r="L144" i="8"/>
  <c r="H144" i="8"/>
  <c r="J144" i="8" s="1"/>
  <c r="G144" i="8"/>
  <c r="F144" i="8"/>
  <c r="P143" i="8"/>
  <c r="O143" i="8"/>
  <c r="N143" i="8"/>
  <c r="L143" i="8"/>
  <c r="H143" i="8"/>
  <c r="I143" i="8" s="1"/>
  <c r="G143" i="8"/>
  <c r="F143" i="8"/>
  <c r="P142" i="8"/>
  <c r="O142" i="8"/>
  <c r="N142" i="8"/>
  <c r="L142" i="8"/>
  <c r="H142" i="8"/>
  <c r="J142" i="8" s="1"/>
  <c r="G142" i="8"/>
  <c r="F142" i="8"/>
  <c r="P141" i="8"/>
  <c r="O141" i="8"/>
  <c r="N141" i="8"/>
  <c r="L141" i="8"/>
  <c r="H141" i="8"/>
  <c r="I141" i="8" s="1"/>
  <c r="G141" i="8"/>
  <c r="F141" i="8"/>
  <c r="P140" i="8"/>
  <c r="O140" i="8"/>
  <c r="N140" i="8"/>
  <c r="L140" i="8"/>
  <c r="H140" i="8"/>
  <c r="J140" i="8" s="1"/>
  <c r="G140" i="8"/>
  <c r="F140" i="8"/>
  <c r="P139" i="8"/>
  <c r="O139" i="8"/>
  <c r="N139" i="8"/>
  <c r="L139" i="8"/>
  <c r="H139" i="8"/>
  <c r="I139" i="8" s="1"/>
  <c r="G139" i="8"/>
  <c r="F139" i="8"/>
  <c r="P138" i="8"/>
  <c r="O138" i="8"/>
  <c r="N138" i="8"/>
  <c r="L138" i="8"/>
  <c r="H138" i="8"/>
  <c r="J138" i="8" s="1"/>
  <c r="G138" i="8"/>
  <c r="F138" i="8"/>
  <c r="P137" i="8"/>
  <c r="O137" i="8"/>
  <c r="N137" i="8"/>
  <c r="L137" i="8"/>
  <c r="H137" i="8"/>
  <c r="I137" i="8" s="1"/>
  <c r="G137" i="8"/>
  <c r="F137" i="8"/>
  <c r="P136" i="8"/>
  <c r="O136" i="8"/>
  <c r="N136" i="8"/>
  <c r="L136" i="8"/>
  <c r="H136" i="8"/>
  <c r="J136" i="8" s="1"/>
  <c r="G136" i="8"/>
  <c r="F136" i="8"/>
  <c r="P135" i="8"/>
  <c r="O135" i="8"/>
  <c r="N135" i="8"/>
  <c r="L135" i="8"/>
  <c r="H135" i="8"/>
  <c r="I135" i="8" s="1"/>
  <c r="G135" i="8"/>
  <c r="F135" i="8"/>
  <c r="P134" i="8"/>
  <c r="O134" i="8"/>
  <c r="N134" i="8"/>
  <c r="L134" i="8"/>
  <c r="H134" i="8"/>
  <c r="I134" i="8" s="1"/>
  <c r="G134" i="8"/>
  <c r="F134" i="8"/>
  <c r="P133" i="8"/>
  <c r="O133" i="8"/>
  <c r="N133" i="8"/>
  <c r="L133" i="8"/>
  <c r="H133" i="8"/>
  <c r="I133" i="8" s="1"/>
  <c r="G133" i="8"/>
  <c r="F133" i="8"/>
  <c r="P132" i="8"/>
  <c r="O132" i="8"/>
  <c r="N132" i="8"/>
  <c r="L132" i="8"/>
  <c r="H132" i="8"/>
  <c r="J132" i="8" s="1"/>
  <c r="G132" i="8"/>
  <c r="F132" i="8"/>
  <c r="P131" i="8"/>
  <c r="O131" i="8"/>
  <c r="N131" i="8"/>
  <c r="L131" i="8"/>
  <c r="H131" i="8"/>
  <c r="G131" i="8"/>
  <c r="F131" i="8"/>
  <c r="P130" i="8"/>
  <c r="O130" i="8"/>
  <c r="N130" i="8"/>
  <c r="L130" i="8"/>
  <c r="H130" i="8"/>
  <c r="J130" i="8" s="1"/>
  <c r="G130" i="8"/>
  <c r="F130" i="8"/>
  <c r="P129" i="8"/>
  <c r="O129" i="8"/>
  <c r="N129" i="8"/>
  <c r="L129" i="8"/>
  <c r="H129" i="8"/>
  <c r="J129" i="8" s="1"/>
  <c r="G129" i="8"/>
  <c r="F129" i="8"/>
  <c r="P128" i="8"/>
  <c r="O128" i="8"/>
  <c r="N128" i="8"/>
  <c r="L128" i="8"/>
  <c r="H128" i="8"/>
  <c r="J128" i="8" s="1"/>
  <c r="G128" i="8"/>
  <c r="F128" i="8"/>
  <c r="P127" i="8"/>
  <c r="O127" i="8"/>
  <c r="N127" i="8"/>
  <c r="L127" i="8"/>
  <c r="H127" i="8"/>
  <c r="J127" i="8" s="1"/>
  <c r="G127" i="8"/>
  <c r="F127" i="8"/>
  <c r="P126" i="8"/>
  <c r="O126" i="8"/>
  <c r="N126" i="8"/>
  <c r="L126" i="8"/>
  <c r="H126" i="8"/>
  <c r="J126" i="8" s="1"/>
  <c r="G126" i="8"/>
  <c r="F126" i="8"/>
  <c r="P125" i="8"/>
  <c r="O125" i="8"/>
  <c r="N125" i="8"/>
  <c r="L125" i="8"/>
  <c r="H125" i="8"/>
  <c r="I125" i="8" s="1"/>
  <c r="G125" i="8"/>
  <c r="F125" i="8"/>
  <c r="P124" i="8"/>
  <c r="O124" i="8"/>
  <c r="N124" i="8"/>
  <c r="L124" i="8"/>
  <c r="H124" i="8"/>
  <c r="J124" i="8" s="1"/>
  <c r="G124" i="8"/>
  <c r="F124" i="8"/>
  <c r="P123" i="8"/>
  <c r="O123" i="8"/>
  <c r="N123" i="8"/>
  <c r="L123" i="8"/>
  <c r="H123" i="8"/>
  <c r="I123" i="8" s="1"/>
  <c r="G123" i="8"/>
  <c r="F123" i="8"/>
  <c r="P122" i="8"/>
  <c r="O122" i="8"/>
  <c r="N122" i="8"/>
  <c r="L122" i="8"/>
  <c r="H122" i="8"/>
  <c r="J122" i="8" s="1"/>
  <c r="G122" i="8"/>
  <c r="F122" i="8"/>
  <c r="P121" i="8"/>
  <c r="O121" i="8"/>
  <c r="N121" i="8"/>
  <c r="L121" i="8"/>
  <c r="H121" i="8"/>
  <c r="I121" i="8" s="1"/>
  <c r="G121" i="8"/>
  <c r="F121" i="8"/>
  <c r="P120" i="8"/>
  <c r="O120" i="8"/>
  <c r="N120" i="8"/>
  <c r="L120" i="8"/>
  <c r="H120" i="8"/>
  <c r="J120" i="8" s="1"/>
  <c r="G120" i="8"/>
  <c r="F120" i="8"/>
  <c r="P119" i="8"/>
  <c r="O119" i="8"/>
  <c r="N119" i="8"/>
  <c r="L119" i="8"/>
  <c r="H119" i="8"/>
  <c r="I119" i="8" s="1"/>
  <c r="G119" i="8"/>
  <c r="F119" i="8"/>
  <c r="P118" i="8"/>
  <c r="O118" i="8"/>
  <c r="N118" i="8"/>
  <c r="L118" i="8"/>
  <c r="H118" i="8"/>
  <c r="J118" i="8" s="1"/>
  <c r="G118" i="8"/>
  <c r="F118" i="8"/>
  <c r="P117" i="8"/>
  <c r="O117" i="8"/>
  <c r="N117" i="8"/>
  <c r="L117" i="8"/>
  <c r="H117" i="8"/>
  <c r="I117" i="8" s="1"/>
  <c r="G117" i="8"/>
  <c r="F117" i="8"/>
  <c r="P116" i="8"/>
  <c r="O116" i="8"/>
  <c r="N116" i="8"/>
  <c r="L116" i="8"/>
  <c r="H116" i="8"/>
  <c r="J116" i="8" s="1"/>
  <c r="G116" i="8"/>
  <c r="F116" i="8"/>
  <c r="P115" i="8"/>
  <c r="O115" i="8"/>
  <c r="N115" i="8"/>
  <c r="L115" i="8"/>
  <c r="H115" i="8"/>
  <c r="G115" i="8"/>
  <c r="F115" i="8"/>
  <c r="P114" i="8"/>
  <c r="O114" i="8"/>
  <c r="N114" i="8"/>
  <c r="L114" i="8"/>
  <c r="H114" i="8"/>
  <c r="I114" i="8" s="1"/>
  <c r="G114" i="8"/>
  <c r="F114" i="8"/>
  <c r="P113" i="8"/>
  <c r="O113" i="8"/>
  <c r="N113" i="8"/>
  <c r="L113" i="8"/>
  <c r="H113" i="8"/>
  <c r="I113" i="8" s="1"/>
  <c r="G113" i="8"/>
  <c r="F113" i="8"/>
  <c r="P112" i="8"/>
  <c r="O112" i="8"/>
  <c r="N112" i="8"/>
  <c r="L112" i="8"/>
  <c r="H112" i="8"/>
  <c r="J112" i="8" s="1"/>
  <c r="G112" i="8"/>
  <c r="F112" i="8"/>
  <c r="P111" i="8"/>
  <c r="O111" i="8"/>
  <c r="N111" i="8"/>
  <c r="L111" i="8"/>
  <c r="H111" i="8"/>
  <c r="J111" i="8" s="1"/>
  <c r="G111" i="8"/>
  <c r="F111" i="8"/>
  <c r="P110" i="8"/>
  <c r="O110" i="8"/>
  <c r="N110" i="8"/>
  <c r="L110" i="8"/>
  <c r="H110" i="8"/>
  <c r="G110" i="8"/>
  <c r="F110" i="8"/>
  <c r="P109" i="8"/>
  <c r="O109" i="8"/>
  <c r="N109" i="8"/>
  <c r="L109" i="8"/>
  <c r="H109" i="8"/>
  <c r="I109" i="8" s="1"/>
  <c r="G109" i="8"/>
  <c r="F109" i="8"/>
  <c r="P108" i="8"/>
  <c r="O108" i="8"/>
  <c r="N108" i="8"/>
  <c r="L108" i="8"/>
  <c r="H108" i="8"/>
  <c r="J108" i="8" s="1"/>
  <c r="G108" i="8"/>
  <c r="F108" i="8"/>
  <c r="P107" i="8"/>
  <c r="O107" i="8"/>
  <c r="N107" i="8"/>
  <c r="L107" i="8"/>
  <c r="H107" i="8"/>
  <c r="I107" i="8" s="1"/>
  <c r="G107" i="8"/>
  <c r="F107" i="8"/>
  <c r="P106" i="8"/>
  <c r="O106" i="8"/>
  <c r="N106" i="8"/>
  <c r="L106" i="8"/>
  <c r="H106" i="8"/>
  <c r="J106" i="8" s="1"/>
  <c r="G106" i="8"/>
  <c r="F106" i="8"/>
  <c r="P105" i="8"/>
  <c r="O105" i="8"/>
  <c r="N105" i="8"/>
  <c r="L105" i="8"/>
  <c r="H105" i="8"/>
  <c r="I105" i="8" s="1"/>
  <c r="G105" i="8"/>
  <c r="F105" i="8"/>
  <c r="P104" i="8"/>
  <c r="O104" i="8"/>
  <c r="N104" i="8"/>
  <c r="L104" i="8"/>
  <c r="H104" i="8"/>
  <c r="I104" i="8" s="1"/>
  <c r="G104" i="8"/>
  <c r="F104" i="8"/>
  <c r="P103" i="8"/>
  <c r="O103" i="8"/>
  <c r="N103" i="8"/>
  <c r="L103" i="8"/>
  <c r="H103" i="8"/>
  <c r="I103" i="8" s="1"/>
  <c r="G103" i="8"/>
  <c r="F103" i="8"/>
  <c r="P102" i="8"/>
  <c r="O102" i="8"/>
  <c r="N102" i="8"/>
  <c r="L102" i="8"/>
  <c r="H102" i="8"/>
  <c r="J102" i="8" s="1"/>
  <c r="G102" i="8"/>
  <c r="F102" i="8"/>
  <c r="P101" i="8"/>
  <c r="O101" i="8"/>
  <c r="N101" i="8"/>
  <c r="L101" i="8"/>
  <c r="H101" i="8"/>
  <c r="J101" i="8" s="1"/>
  <c r="G101" i="8"/>
  <c r="F101" i="8"/>
  <c r="P100" i="8"/>
  <c r="O100" i="8"/>
  <c r="N100" i="8"/>
  <c r="L100" i="8"/>
  <c r="I100" i="8"/>
  <c r="H100" i="8"/>
  <c r="J100" i="8" s="1"/>
  <c r="G100" i="8"/>
  <c r="F100" i="8"/>
  <c r="P99" i="8"/>
  <c r="O99" i="8"/>
  <c r="N99" i="8"/>
  <c r="L99" i="8"/>
  <c r="H99" i="8"/>
  <c r="I99" i="8" s="1"/>
  <c r="G99" i="8"/>
  <c r="F99" i="8"/>
  <c r="P98" i="8"/>
  <c r="O98" i="8"/>
  <c r="N98" i="8"/>
  <c r="L98" i="8"/>
  <c r="H98" i="8"/>
  <c r="J98" i="8" s="1"/>
  <c r="G98" i="8"/>
  <c r="F98" i="8"/>
  <c r="P97" i="8"/>
  <c r="O97" i="8"/>
  <c r="N97" i="8"/>
  <c r="L97" i="8"/>
  <c r="H97" i="8"/>
  <c r="J97" i="8" s="1"/>
  <c r="G97" i="8"/>
  <c r="F97" i="8"/>
  <c r="P96" i="8"/>
  <c r="O96" i="8"/>
  <c r="N96" i="8"/>
  <c r="L96" i="8"/>
  <c r="H96" i="8"/>
  <c r="J96" i="8" s="1"/>
  <c r="G96" i="8"/>
  <c r="F96" i="8"/>
  <c r="P95" i="8"/>
  <c r="O95" i="8"/>
  <c r="N95" i="8"/>
  <c r="L95" i="8"/>
  <c r="H95" i="8"/>
  <c r="J95" i="8" s="1"/>
  <c r="G95" i="8"/>
  <c r="F95" i="8"/>
  <c r="P94" i="8"/>
  <c r="O94" i="8"/>
  <c r="N94" i="8"/>
  <c r="L94" i="8"/>
  <c r="H94" i="8"/>
  <c r="J94" i="8" s="1"/>
  <c r="G94" i="8"/>
  <c r="F94" i="8"/>
  <c r="P93" i="8"/>
  <c r="O93" i="8"/>
  <c r="N93" i="8"/>
  <c r="L93" i="8"/>
  <c r="H93" i="8"/>
  <c r="I93" i="8" s="1"/>
  <c r="G93" i="8"/>
  <c r="F93" i="8"/>
  <c r="P92" i="8"/>
  <c r="O92" i="8"/>
  <c r="N92" i="8"/>
  <c r="L92" i="8"/>
  <c r="H92" i="8"/>
  <c r="I92" i="8" s="1"/>
  <c r="J92" i="8" s="1"/>
  <c r="G92" i="8"/>
  <c r="F92" i="8"/>
  <c r="P91" i="8"/>
  <c r="O91" i="8"/>
  <c r="N91" i="8"/>
  <c r="L91" i="8"/>
  <c r="H91" i="8"/>
  <c r="I91" i="8" s="1"/>
  <c r="G91" i="8"/>
  <c r="F91" i="8"/>
  <c r="P90" i="8"/>
  <c r="O90" i="8"/>
  <c r="N90" i="8"/>
  <c r="L90" i="8"/>
  <c r="H90" i="8"/>
  <c r="J90" i="8" s="1"/>
  <c r="G90" i="8"/>
  <c r="F90" i="8"/>
  <c r="P89" i="8"/>
  <c r="O89" i="8"/>
  <c r="N89" i="8"/>
  <c r="L89" i="8"/>
  <c r="H89" i="8"/>
  <c r="I89" i="8" s="1"/>
  <c r="G89" i="8"/>
  <c r="F89" i="8"/>
  <c r="P88" i="8"/>
  <c r="O88" i="8"/>
  <c r="N88" i="8"/>
  <c r="L88" i="8"/>
  <c r="H88" i="8"/>
  <c r="I88" i="8" s="1"/>
  <c r="J88" i="8" s="1"/>
  <c r="G88" i="8"/>
  <c r="F88" i="8"/>
  <c r="P87" i="8"/>
  <c r="O87" i="8"/>
  <c r="N87" i="8"/>
  <c r="L87" i="8"/>
  <c r="H87" i="8"/>
  <c r="I87" i="8" s="1"/>
  <c r="J87" i="8" s="1"/>
  <c r="G87" i="8"/>
  <c r="F87" i="8"/>
  <c r="P86" i="8"/>
  <c r="O86" i="8"/>
  <c r="N86" i="8"/>
  <c r="L86" i="8"/>
  <c r="H86" i="8"/>
  <c r="J86" i="8" s="1"/>
  <c r="G86" i="8"/>
  <c r="F86" i="8"/>
  <c r="P85" i="8"/>
  <c r="O85" i="8"/>
  <c r="N85" i="8"/>
  <c r="L85" i="8"/>
  <c r="H85" i="8"/>
  <c r="I85" i="8" s="1"/>
  <c r="J85" i="8" s="1"/>
  <c r="G85" i="8"/>
  <c r="F85" i="8"/>
  <c r="P84" i="8"/>
  <c r="O84" i="8"/>
  <c r="N84" i="8"/>
  <c r="L84" i="8"/>
  <c r="H84" i="8"/>
  <c r="J84" i="8" s="1"/>
  <c r="G84" i="8"/>
  <c r="F84" i="8"/>
  <c r="P83" i="8"/>
  <c r="O83" i="8"/>
  <c r="N83" i="8"/>
  <c r="L83" i="8"/>
  <c r="H83" i="8"/>
  <c r="I83" i="8" s="1"/>
  <c r="G83" i="8"/>
  <c r="F83" i="8"/>
  <c r="P82" i="8"/>
  <c r="O82" i="8"/>
  <c r="N82" i="8"/>
  <c r="L82" i="8"/>
  <c r="I82" i="8"/>
  <c r="H82" i="8"/>
  <c r="J82" i="8" s="1"/>
  <c r="G82" i="8"/>
  <c r="F82" i="8"/>
  <c r="P81" i="8"/>
  <c r="O81" i="8"/>
  <c r="N81" i="8"/>
  <c r="L81" i="8"/>
  <c r="H81" i="8"/>
  <c r="J81" i="8" s="1"/>
  <c r="G81" i="8"/>
  <c r="F81" i="8"/>
  <c r="P80" i="8"/>
  <c r="O80" i="8"/>
  <c r="N80" i="8"/>
  <c r="L80" i="8"/>
  <c r="H80" i="8"/>
  <c r="J80" i="8" s="1"/>
  <c r="G80" i="8"/>
  <c r="F80" i="8"/>
  <c r="P79" i="8"/>
  <c r="O79" i="8"/>
  <c r="N79" i="8"/>
  <c r="L79" i="8"/>
  <c r="H79" i="8"/>
  <c r="J79" i="8" s="1"/>
  <c r="G79" i="8"/>
  <c r="F79" i="8"/>
  <c r="P78" i="8"/>
  <c r="O78" i="8"/>
  <c r="N78" i="8"/>
  <c r="L78" i="8"/>
  <c r="H78" i="8"/>
  <c r="I78" i="8" s="1"/>
  <c r="G78" i="8"/>
  <c r="F78" i="8"/>
  <c r="P77" i="8"/>
  <c r="O77" i="8"/>
  <c r="N77" i="8"/>
  <c r="L77" i="8"/>
  <c r="H77" i="8"/>
  <c r="I77" i="8" s="1"/>
  <c r="G77" i="8"/>
  <c r="F77" i="8"/>
  <c r="P76" i="8"/>
  <c r="O76" i="8"/>
  <c r="N76" i="8"/>
  <c r="L76" i="8"/>
  <c r="H76" i="8"/>
  <c r="I76" i="8" s="1"/>
  <c r="G76" i="8"/>
  <c r="F76" i="8"/>
  <c r="P75" i="8"/>
  <c r="O75" i="8"/>
  <c r="N75" i="8"/>
  <c r="L75" i="8"/>
  <c r="H75" i="8"/>
  <c r="I75" i="8" s="1"/>
  <c r="G75" i="8"/>
  <c r="F75" i="8"/>
  <c r="P74" i="8"/>
  <c r="O74" i="8"/>
  <c r="N74" i="8"/>
  <c r="L74" i="8"/>
  <c r="H74" i="8"/>
  <c r="I74" i="8" s="1"/>
  <c r="G74" i="8"/>
  <c r="F74" i="8"/>
  <c r="P73" i="8"/>
  <c r="O73" i="8"/>
  <c r="N73" i="8"/>
  <c r="L73" i="8"/>
  <c r="H73" i="8"/>
  <c r="I73" i="8" s="1"/>
  <c r="G73" i="8"/>
  <c r="F73" i="8"/>
  <c r="P72" i="8"/>
  <c r="O72" i="8"/>
  <c r="N72" i="8"/>
  <c r="L72" i="8"/>
  <c r="H72" i="8"/>
  <c r="I72" i="8" s="1"/>
  <c r="G72" i="8"/>
  <c r="F72" i="8"/>
  <c r="P71" i="8"/>
  <c r="O71" i="8"/>
  <c r="N71" i="8"/>
  <c r="L71" i="8"/>
  <c r="I71" i="8"/>
  <c r="H71" i="8"/>
  <c r="G71" i="8"/>
  <c r="F71" i="8"/>
  <c r="P70" i="8"/>
  <c r="O70" i="8"/>
  <c r="N70" i="8"/>
  <c r="L70" i="8"/>
  <c r="H70" i="8"/>
  <c r="J70" i="8" s="1"/>
  <c r="G70" i="8"/>
  <c r="F70" i="8"/>
  <c r="P69" i="8"/>
  <c r="O69" i="8"/>
  <c r="N69" i="8"/>
  <c r="L69" i="8"/>
  <c r="H69" i="8"/>
  <c r="J69" i="8" s="1"/>
  <c r="G69" i="8"/>
  <c r="F69" i="8"/>
  <c r="P68" i="8"/>
  <c r="O68" i="8"/>
  <c r="N68" i="8"/>
  <c r="L68" i="8"/>
  <c r="H68" i="8"/>
  <c r="I68" i="8" s="1"/>
  <c r="J68" i="8" s="1"/>
  <c r="G68" i="8"/>
  <c r="F68" i="8"/>
  <c r="P67" i="8"/>
  <c r="O67" i="8"/>
  <c r="N67" i="8"/>
  <c r="L67" i="8"/>
  <c r="H67" i="8"/>
  <c r="I67" i="8" s="1"/>
  <c r="G67" i="8"/>
  <c r="F67" i="8"/>
  <c r="P66" i="8"/>
  <c r="O66" i="8"/>
  <c r="N66" i="8"/>
  <c r="L66" i="8"/>
  <c r="H66" i="8"/>
  <c r="J66" i="8" s="1"/>
  <c r="G66" i="8"/>
  <c r="F66" i="8"/>
  <c r="P65" i="8"/>
  <c r="O65" i="8"/>
  <c r="N65" i="8"/>
  <c r="L65" i="8"/>
  <c r="H65" i="8"/>
  <c r="J65" i="8" s="1"/>
  <c r="G65" i="8"/>
  <c r="F65" i="8"/>
  <c r="P64" i="8"/>
  <c r="O64" i="8"/>
  <c r="N64" i="8"/>
  <c r="L64" i="8"/>
  <c r="H64" i="8"/>
  <c r="J64" i="8" s="1"/>
  <c r="G64" i="8"/>
  <c r="F64" i="8"/>
  <c r="P63" i="8"/>
  <c r="O63" i="8"/>
  <c r="N63" i="8"/>
  <c r="L63" i="8"/>
  <c r="H63" i="8"/>
  <c r="I63" i="8" s="1"/>
  <c r="G63" i="8"/>
  <c r="F63" i="8"/>
  <c r="P62" i="8"/>
  <c r="O62" i="8"/>
  <c r="N62" i="8"/>
  <c r="L62" i="8"/>
  <c r="H62" i="8"/>
  <c r="I62" i="8" s="1"/>
  <c r="J62" i="8" s="1"/>
  <c r="G62" i="8"/>
  <c r="F62" i="8"/>
  <c r="P61" i="8"/>
  <c r="O61" i="8"/>
  <c r="N61" i="8"/>
  <c r="L61" i="8"/>
  <c r="H61" i="8"/>
  <c r="I61" i="8" s="1"/>
  <c r="G61" i="8"/>
  <c r="F61" i="8"/>
  <c r="P60" i="8"/>
  <c r="O60" i="8"/>
  <c r="N60" i="8"/>
  <c r="L60" i="8"/>
  <c r="H60" i="8"/>
  <c r="I60" i="8" s="1"/>
  <c r="G60" i="8"/>
  <c r="F60" i="8"/>
  <c r="P59" i="8"/>
  <c r="O59" i="8"/>
  <c r="N59" i="8"/>
  <c r="L59" i="8"/>
  <c r="H59" i="8"/>
  <c r="I59" i="8" s="1"/>
  <c r="G59" i="8"/>
  <c r="F59" i="8"/>
  <c r="P58" i="8"/>
  <c r="O58" i="8"/>
  <c r="N58" i="8"/>
  <c r="L58" i="8"/>
  <c r="H58" i="8"/>
  <c r="G58" i="8"/>
  <c r="F58" i="8"/>
  <c r="P57" i="8"/>
  <c r="O57" i="8"/>
  <c r="N57" i="8"/>
  <c r="L57" i="8"/>
  <c r="J57" i="8"/>
  <c r="H57" i="8"/>
  <c r="I57" i="8" s="1"/>
  <c r="G57" i="8"/>
  <c r="F57" i="8"/>
  <c r="P56" i="8"/>
  <c r="O56" i="8"/>
  <c r="N56" i="8"/>
  <c r="L56" i="8"/>
  <c r="H56" i="8"/>
  <c r="J56" i="8" s="1"/>
  <c r="G56" i="8"/>
  <c r="F56" i="8"/>
  <c r="P55" i="8"/>
  <c r="O55" i="8"/>
  <c r="N55" i="8"/>
  <c r="L55" i="8"/>
  <c r="H55" i="8"/>
  <c r="I55" i="8" s="1"/>
  <c r="G55" i="8"/>
  <c r="F55" i="8"/>
  <c r="P54" i="8"/>
  <c r="O54" i="8"/>
  <c r="N54" i="8"/>
  <c r="L54" i="8"/>
  <c r="H54" i="8"/>
  <c r="I54" i="8" s="1"/>
  <c r="G54" i="8"/>
  <c r="F54" i="8"/>
  <c r="P53" i="8"/>
  <c r="O53" i="8"/>
  <c r="N53" i="8"/>
  <c r="L53" i="8"/>
  <c r="H53" i="8"/>
  <c r="J53" i="8" s="1"/>
  <c r="G53" i="8"/>
  <c r="F53" i="8"/>
  <c r="P52" i="8"/>
  <c r="O52" i="8"/>
  <c r="N52" i="8"/>
  <c r="L52" i="8"/>
  <c r="H52" i="8"/>
  <c r="I52" i="8" s="1"/>
  <c r="G52" i="8"/>
  <c r="F52" i="8"/>
  <c r="P51" i="8"/>
  <c r="O51" i="8"/>
  <c r="N51" i="8"/>
  <c r="L51" i="8"/>
  <c r="H51" i="8"/>
  <c r="I51" i="8" s="1"/>
  <c r="G51" i="8"/>
  <c r="F51" i="8"/>
  <c r="P50" i="8"/>
  <c r="O50" i="8"/>
  <c r="N50" i="8"/>
  <c r="L50" i="8"/>
  <c r="H50" i="8"/>
  <c r="J50" i="8" s="1"/>
  <c r="G50" i="8"/>
  <c r="F50" i="8"/>
  <c r="P49" i="8"/>
  <c r="O49" i="8"/>
  <c r="N49" i="8"/>
  <c r="L49" i="8"/>
  <c r="I49" i="8"/>
  <c r="H49" i="8"/>
  <c r="J49" i="8" s="1"/>
  <c r="G49" i="8"/>
  <c r="F49" i="8"/>
  <c r="P48" i="8"/>
  <c r="O48" i="8"/>
  <c r="N48" i="8"/>
  <c r="L48" i="8"/>
  <c r="H48" i="8"/>
  <c r="I48" i="8" s="1"/>
  <c r="G48" i="8"/>
  <c r="F48" i="8"/>
  <c r="P47" i="8"/>
  <c r="O47" i="8"/>
  <c r="N47" i="8"/>
  <c r="L47" i="8"/>
  <c r="I47" i="8"/>
  <c r="H47" i="8"/>
  <c r="J47" i="8" s="1"/>
  <c r="G47" i="8"/>
  <c r="F47" i="8"/>
  <c r="P46" i="8"/>
  <c r="O46" i="8"/>
  <c r="N46" i="8"/>
  <c r="L46" i="8"/>
  <c r="H46" i="8"/>
  <c r="J46" i="8" s="1"/>
  <c r="G46" i="8"/>
  <c r="F46" i="8"/>
  <c r="P45" i="8"/>
  <c r="O45" i="8"/>
  <c r="N45" i="8"/>
  <c r="L45" i="8"/>
  <c r="H45" i="8"/>
  <c r="I45" i="8" s="1"/>
  <c r="G45" i="8"/>
  <c r="F45" i="8"/>
  <c r="P44" i="8"/>
  <c r="O44" i="8"/>
  <c r="N44" i="8"/>
  <c r="L44" i="8"/>
  <c r="H44" i="8"/>
  <c r="I44" i="8" s="1"/>
  <c r="J44" i="8" s="1"/>
  <c r="G44" i="8"/>
  <c r="F44" i="8"/>
  <c r="P43" i="8"/>
  <c r="O43" i="8"/>
  <c r="N43" i="8"/>
  <c r="L43" i="8"/>
  <c r="H43" i="8"/>
  <c r="I43" i="8" s="1"/>
  <c r="G43" i="8"/>
  <c r="F43" i="8"/>
  <c r="P42" i="8"/>
  <c r="O42" i="8"/>
  <c r="N42" i="8"/>
  <c r="L42" i="8"/>
  <c r="H42" i="8"/>
  <c r="J42" i="8" s="1"/>
  <c r="G42" i="8"/>
  <c r="F42" i="8"/>
  <c r="P41" i="8"/>
  <c r="O41" i="8"/>
  <c r="N41" i="8"/>
  <c r="L41" i="8"/>
  <c r="H41" i="8"/>
  <c r="J41" i="8" s="1"/>
  <c r="G41" i="8"/>
  <c r="F41" i="8"/>
  <c r="P40" i="8"/>
  <c r="O40" i="8"/>
  <c r="N40" i="8"/>
  <c r="L40" i="8"/>
  <c r="H40" i="8"/>
  <c r="J40" i="8" s="1"/>
  <c r="G40" i="8"/>
  <c r="F40" i="8"/>
  <c r="P39" i="8"/>
  <c r="O39" i="8"/>
  <c r="N39" i="8"/>
  <c r="L39" i="8"/>
  <c r="H39" i="8"/>
  <c r="J39" i="8" s="1"/>
  <c r="G39" i="8"/>
  <c r="F39" i="8"/>
  <c r="P38" i="8"/>
  <c r="O38" i="8"/>
  <c r="N38" i="8"/>
  <c r="L38" i="8"/>
  <c r="H38" i="8"/>
  <c r="I38" i="8" s="1"/>
  <c r="G38" i="8"/>
  <c r="F38" i="8"/>
  <c r="P37" i="8"/>
  <c r="O37" i="8"/>
  <c r="N37" i="8"/>
  <c r="L37" i="8"/>
  <c r="H37" i="8"/>
  <c r="J37" i="8" s="1"/>
  <c r="G37" i="8"/>
  <c r="F37" i="8"/>
  <c r="P36" i="8"/>
  <c r="O36" i="8"/>
  <c r="N36" i="8"/>
  <c r="L36" i="8"/>
  <c r="I36" i="8"/>
  <c r="H36" i="8"/>
  <c r="J36" i="8" s="1"/>
  <c r="G36" i="8"/>
  <c r="F36" i="8"/>
  <c r="P35" i="8"/>
  <c r="O35" i="8"/>
  <c r="N35" i="8"/>
  <c r="L35" i="8"/>
  <c r="H35" i="8"/>
  <c r="I35" i="8" s="1"/>
  <c r="G35" i="8"/>
  <c r="F35" i="8"/>
  <c r="P34" i="8"/>
  <c r="O34" i="8"/>
  <c r="N34" i="8"/>
  <c r="L34" i="8"/>
  <c r="H34" i="8"/>
  <c r="J34" i="8" s="1"/>
  <c r="G34" i="8"/>
  <c r="F34" i="8"/>
  <c r="P33" i="8"/>
  <c r="O33" i="8"/>
  <c r="N33" i="8"/>
  <c r="L33" i="8"/>
  <c r="J33" i="8"/>
  <c r="H33" i="8"/>
  <c r="I33" i="8" s="1"/>
  <c r="G33" i="8"/>
  <c r="F33" i="8"/>
  <c r="P32" i="8"/>
  <c r="O32" i="8"/>
  <c r="N32" i="8"/>
  <c r="L32" i="8"/>
  <c r="H32" i="8"/>
  <c r="J32" i="8" s="1"/>
  <c r="G32" i="8"/>
  <c r="F32" i="8"/>
  <c r="P31" i="8"/>
  <c r="O31" i="8"/>
  <c r="N31" i="8"/>
  <c r="L31" i="8"/>
  <c r="H31" i="8"/>
  <c r="J31" i="8" s="1"/>
  <c r="G31" i="8"/>
  <c r="F31" i="8"/>
  <c r="P30" i="8"/>
  <c r="O30" i="8"/>
  <c r="N30" i="8"/>
  <c r="L30" i="8"/>
  <c r="H30" i="8"/>
  <c r="I30" i="8" s="1"/>
  <c r="G30" i="8"/>
  <c r="F30" i="8"/>
  <c r="P29" i="8"/>
  <c r="O29" i="8"/>
  <c r="N29" i="8"/>
  <c r="L29" i="8"/>
  <c r="H29" i="8"/>
  <c r="J29" i="8" s="1"/>
  <c r="G29" i="8"/>
  <c r="F29" i="8"/>
  <c r="P28" i="8"/>
  <c r="O28" i="8"/>
  <c r="N28" i="8"/>
  <c r="L28" i="8"/>
  <c r="H28" i="8"/>
  <c r="I28" i="8" s="1"/>
  <c r="G28" i="8"/>
  <c r="F28" i="8"/>
  <c r="P27" i="8"/>
  <c r="O27" i="8"/>
  <c r="N27" i="8"/>
  <c r="L27" i="8"/>
  <c r="J27" i="8"/>
  <c r="H27" i="8"/>
  <c r="I27" i="8" s="1"/>
  <c r="G27" i="8"/>
  <c r="F27" i="8"/>
  <c r="P26" i="8"/>
  <c r="O26" i="8"/>
  <c r="N26" i="8"/>
  <c r="L26" i="8"/>
  <c r="H26" i="8"/>
  <c r="J26" i="8" s="1"/>
  <c r="G26" i="8"/>
  <c r="F26" i="8"/>
  <c r="P25" i="8"/>
  <c r="O25" i="8"/>
  <c r="N25" i="8"/>
  <c r="L25" i="8"/>
  <c r="J25" i="8"/>
  <c r="H25" i="8"/>
  <c r="I25" i="8" s="1"/>
  <c r="G25" i="8"/>
  <c r="F25" i="8"/>
  <c r="P24" i="8"/>
  <c r="O24" i="8"/>
  <c r="N24" i="8"/>
  <c r="L24" i="8"/>
  <c r="H24" i="8"/>
  <c r="I24" i="8" s="1"/>
  <c r="G24" i="8"/>
  <c r="F24" i="8"/>
  <c r="P23" i="8"/>
  <c r="O23" i="8"/>
  <c r="N23" i="8"/>
  <c r="L23" i="8"/>
  <c r="H23" i="8"/>
  <c r="J23" i="8" s="1"/>
  <c r="G23" i="8"/>
  <c r="F23" i="8"/>
  <c r="P22" i="8"/>
  <c r="O22" i="8"/>
  <c r="N22" i="8"/>
  <c r="L22" i="8"/>
  <c r="H22" i="8"/>
  <c r="I22" i="8" s="1"/>
  <c r="J22" i="8" s="1"/>
  <c r="G22" i="8"/>
  <c r="F22" i="8"/>
  <c r="P21" i="8"/>
  <c r="O21" i="8"/>
  <c r="N21" i="8"/>
  <c r="L21" i="8"/>
  <c r="H21" i="8"/>
  <c r="J21" i="8" s="1"/>
  <c r="G21" i="8"/>
  <c r="F21" i="8"/>
  <c r="P20" i="8"/>
  <c r="O20" i="8"/>
  <c r="N20" i="8"/>
  <c r="L20" i="8"/>
  <c r="J20" i="8"/>
  <c r="I20" i="8"/>
  <c r="H20" i="8"/>
  <c r="G20" i="8"/>
  <c r="F20" i="8"/>
  <c r="P19" i="8"/>
  <c r="O19" i="8"/>
  <c r="N19" i="8"/>
  <c r="L19" i="8"/>
  <c r="H19" i="8"/>
  <c r="I19" i="8" s="1"/>
  <c r="G19" i="8"/>
  <c r="F19" i="8"/>
  <c r="P18" i="8"/>
  <c r="O18" i="8"/>
  <c r="N18" i="8"/>
  <c r="L18" i="8"/>
  <c r="H18" i="8"/>
  <c r="J18" i="8" s="1"/>
  <c r="G18" i="8"/>
  <c r="F18" i="8"/>
  <c r="P17" i="8"/>
  <c r="O17" i="8"/>
  <c r="N17" i="8"/>
  <c r="L17" i="8"/>
  <c r="H17" i="8"/>
  <c r="J17" i="8" s="1"/>
  <c r="G17" i="8"/>
  <c r="F17" i="8"/>
  <c r="P16" i="8"/>
  <c r="O16" i="8"/>
  <c r="N16" i="8"/>
  <c r="L16" i="8"/>
  <c r="H16" i="8"/>
  <c r="I16" i="8" s="1"/>
  <c r="G16" i="8"/>
  <c r="F16" i="8"/>
  <c r="P15" i="8"/>
  <c r="O15" i="8"/>
  <c r="N15" i="8"/>
  <c r="L15" i="8"/>
  <c r="I15" i="8"/>
  <c r="H15" i="8"/>
  <c r="J15" i="8" s="1"/>
  <c r="G15" i="8"/>
  <c r="F15" i="8"/>
  <c r="P14" i="8"/>
  <c r="O14" i="8"/>
  <c r="N14" i="8"/>
  <c r="L14" i="8"/>
  <c r="H14" i="8"/>
  <c r="J14" i="8" s="1"/>
  <c r="G14" i="8"/>
  <c r="F14" i="8"/>
  <c r="P13" i="8"/>
  <c r="O13" i="8"/>
  <c r="N13" i="8"/>
  <c r="L13" i="8"/>
  <c r="J13" i="8"/>
  <c r="I13" i="8"/>
  <c r="H13" i="8"/>
  <c r="G13" i="8"/>
  <c r="F13" i="8"/>
  <c r="P12" i="8"/>
  <c r="O12" i="8"/>
  <c r="L12" i="8"/>
  <c r="H12" i="8"/>
  <c r="I12" i="8" s="1"/>
  <c r="J12" i="8" s="1"/>
  <c r="G12" i="8"/>
  <c r="F12" i="8"/>
  <c r="P11" i="7"/>
  <c r="O11" i="7"/>
  <c r="N11" i="7"/>
  <c r="L11" i="7"/>
  <c r="K11" i="7"/>
  <c r="J11" i="7"/>
  <c r="H11" i="7"/>
  <c r="F11" i="7"/>
  <c r="E11" i="7"/>
  <c r="P10" i="7"/>
  <c r="O10" i="7"/>
  <c r="N10" i="7"/>
  <c r="L10" i="7"/>
  <c r="K10" i="7"/>
  <c r="J10" i="7"/>
  <c r="H10" i="7"/>
  <c r="F10" i="7"/>
  <c r="E10" i="7"/>
  <c r="P9" i="7"/>
  <c r="O9" i="7"/>
  <c r="N9" i="7"/>
  <c r="L9" i="7"/>
  <c r="K9" i="7"/>
  <c r="J9" i="7"/>
  <c r="H9" i="7"/>
  <c r="F9" i="7"/>
  <c r="E9" i="7"/>
  <c r="K19" i="6"/>
  <c r="J19" i="6"/>
  <c r="I19" i="6"/>
  <c r="H19" i="6"/>
  <c r="G19" i="6"/>
  <c r="F19" i="6"/>
  <c r="E19" i="6"/>
  <c r="K18" i="6"/>
  <c r="J18" i="6"/>
  <c r="I18" i="6"/>
  <c r="H18" i="6"/>
  <c r="G18" i="6"/>
  <c r="F18" i="6"/>
  <c r="E18" i="6"/>
  <c r="K11" i="6"/>
  <c r="J11" i="6"/>
  <c r="I11" i="6"/>
  <c r="H11" i="6"/>
  <c r="G11" i="6"/>
  <c r="F11" i="6"/>
  <c r="E11" i="6"/>
  <c r="K10" i="6"/>
  <c r="J10" i="6"/>
  <c r="I10" i="6"/>
  <c r="H10" i="6"/>
  <c r="G10" i="6"/>
  <c r="F10" i="6"/>
  <c r="E10" i="6"/>
  <c r="K9" i="6"/>
  <c r="J9" i="6"/>
  <c r="I9" i="6"/>
  <c r="H9" i="6"/>
  <c r="G9" i="6"/>
  <c r="F9" i="6"/>
  <c r="E9" i="6"/>
  <c r="V21" i="5"/>
  <c r="V20" i="5"/>
  <c r="V19" i="5"/>
  <c r="V18" i="5"/>
  <c r="V17" i="5"/>
  <c r="V16" i="5"/>
  <c r="V15" i="5"/>
  <c r="V14" i="5"/>
  <c r="V13" i="5"/>
  <c r="V12" i="5"/>
  <c r="V11" i="5"/>
  <c r="V10" i="5"/>
  <c r="V9" i="5"/>
  <c r="C42" i="1"/>
  <c r="C25" i="1"/>
  <c r="C24" i="1"/>
  <c r="C23" i="1"/>
  <c r="C22" i="1"/>
  <c r="C21" i="1"/>
  <c r="B34" i="9" l="1"/>
  <c r="H108" i="9"/>
  <c r="H119" i="9"/>
  <c r="U169" i="9"/>
  <c r="D192" i="9"/>
  <c r="R31" i="10"/>
  <c r="R47" i="10"/>
  <c r="AB122" i="10"/>
  <c r="U39" i="9"/>
  <c r="I233" i="9"/>
  <c r="R12" i="10"/>
  <c r="I21" i="8"/>
  <c r="J54" i="8"/>
  <c r="J76" i="8"/>
  <c r="I116" i="8"/>
  <c r="I136" i="8"/>
  <c r="J223" i="8"/>
  <c r="J234" i="8"/>
  <c r="H27" i="9"/>
  <c r="G45" i="9"/>
  <c r="G53" i="9"/>
  <c r="G85" i="9"/>
  <c r="C139" i="9"/>
  <c r="D146" i="9"/>
  <c r="C153" i="9"/>
  <c r="G160" i="9"/>
  <c r="G192" i="9"/>
  <c r="C196" i="9"/>
  <c r="H233" i="9"/>
  <c r="R44" i="10"/>
  <c r="R178" i="10"/>
  <c r="R200" i="10"/>
  <c r="R208" i="10"/>
  <c r="J52" i="8"/>
  <c r="J134" i="8"/>
  <c r="C12" i="9"/>
  <c r="H53" i="9"/>
  <c r="D153" i="9"/>
  <c r="D181" i="9"/>
  <c r="H192" i="9"/>
  <c r="B231" i="9"/>
  <c r="D232" i="9"/>
  <c r="AB55" i="10"/>
  <c r="R60" i="10"/>
  <c r="R79" i="10"/>
  <c r="AB181" i="10"/>
  <c r="U108" i="9"/>
  <c r="R33" i="10"/>
  <c r="R134" i="10"/>
  <c r="R175" i="10"/>
  <c r="I95" i="9"/>
  <c r="H153" i="9"/>
  <c r="H177" i="9"/>
  <c r="I70" i="9"/>
  <c r="H199" i="9"/>
  <c r="H209" i="9"/>
  <c r="I70" i="8"/>
  <c r="I37" i="8"/>
  <c r="J59" i="8"/>
  <c r="I108" i="8"/>
  <c r="J121" i="8"/>
  <c r="G11" i="9"/>
  <c r="B18" i="9"/>
  <c r="U45" i="9"/>
  <c r="U67" i="9"/>
  <c r="I124" i="9"/>
  <c r="B131" i="9"/>
  <c r="I209" i="9"/>
  <c r="H213" i="9"/>
  <c r="B223" i="9"/>
  <c r="U228" i="9"/>
  <c r="G231" i="9"/>
  <c r="U233" i="9"/>
  <c r="R128" i="10"/>
  <c r="AB137" i="10"/>
  <c r="R161" i="10"/>
  <c r="D10" i="9"/>
  <c r="I11" i="9"/>
  <c r="B29" i="9"/>
  <c r="B47" i="9"/>
  <c r="U53" i="9"/>
  <c r="C69" i="9"/>
  <c r="B87" i="9"/>
  <c r="B105" i="9"/>
  <c r="U132" i="9"/>
  <c r="U167" i="9"/>
  <c r="C187" i="9"/>
  <c r="U192" i="9"/>
  <c r="R16" i="10"/>
  <c r="R43" i="10"/>
  <c r="R51" i="10"/>
  <c r="R62" i="10"/>
  <c r="R65" i="10"/>
  <c r="AB93" i="10"/>
  <c r="R136" i="10"/>
  <c r="R207" i="10"/>
  <c r="U61" i="9"/>
  <c r="C39" i="9"/>
  <c r="D69" i="9"/>
  <c r="C101" i="9"/>
  <c r="H231" i="9"/>
  <c r="R59" i="10"/>
  <c r="R92" i="10"/>
  <c r="AB120" i="10"/>
  <c r="AB164" i="10"/>
  <c r="R226" i="10"/>
  <c r="C169" i="9"/>
  <c r="U191" i="9"/>
  <c r="B194" i="9"/>
  <c r="U199" i="9"/>
  <c r="R114" i="10"/>
  <c r="AB161" i="10"/>
  <c r="G39" i="9"/>
  <c r="H69" i="9"/>
  <c r="G76" i="9"/>
  <c r="G55" i="9"/>
  <c r="I220" i="8"/>
  <c r="I39" i="9"/>
  <c r="B108" i="9"/>
  <c r="C112" i="9"/>
  <c r="H169" i="9"/>
  <c r="H179" i="9"/>
  <c r="G194" i="9"/>
  <c r="R45" i="10"/>
  <c r="AB62" i="10"/>
  <c r="AB73" i="10"/>
  <c r="AB128" i="10"/>
  <c r="R138" i="10"/>
  <c r="J191" i="8"/>
  <c r="U11" i="9"/>
  <c r="D38" i="9"/>
  <c r="H39" i="9"/>
  <c r="D93" i="9"/>
  <c r="H97" i="9"/>
  <c r="C108" i="9"/>
  <c r="I179" i="9"/>
  <c r="U231" i="9"/>
  <c r="R72" i="10"/>
  <c r="R94" i="10"/>
  <c r="R127" i="10"/>
  <c r="AB169" i="10"/>
  <c r="J89" i="8"/>
  <c r="D27" i="9"/>
  <c r="C45" i="9"/>
  <c r="U49" i="9"/>
  <c r="H50" i="9"/>
  <c r="G61" i="9"/>
  <c r="U75" i="9"/>
  <c r="C82" i="9"/>
  <c r="I108" i="9"/>
  <c r="I119" i="9"/>
  <c r="U148" i="9"/>
  <c r="I161" i="9"/>
  <c r="U190" i="9"/>
  <c r="U223" i="9"/>
  <c r="R58" i="10"/>
  <c r="R143" i="10"/>
  <c r="R154" i="10"/>
  <c r="R157" i="10"/>
  <c r="AB160" i="10"/>
  <c r="AB204" i="10"/>
  <c r="U25" i="9"/>
  <c r="U48" i="9"/>
  <c r="D132" i="9"/>
  <c r="D156" i="9"/>
  <c r="C181" i="9"/>
  <c r="D229" i="9"/>
  <c r="AB26" i="10"/>
  <c r="R75" i="10"/>
  <c r="R95" i="10"/>
  <c r="R98" i="10"/>
  <c r="R145" i="10"/>
  <c r="R168" i="10"/>
  <c r="R171" i="10"/>
  <c r="I46" i="8"/>
  <c r="J104" i="8"/>
  <c r="I14" i="9"/>
  <c r="H160" i="9"/>
  <c r="I215" i="9"/>
  <c r="G219" i="9"/>
  <c r="G229" i="9"/>
  <c r="U232" i="9"/>
  <c r="AB48" i="10"/>
  <c r="R210" i="10"/>
  <c r="I41" i="8"/>
  <c r="I101" i="8"/>
  <c r="I140" i="8"/>
  <c r="J153" i="8"/>
  <c r="I188" i="8"/>
  <c r="U38" i="9"/>
  <c r="I41" i="9"/>
  <c r="U93" i="9"/>
  <c r="H132" i="9"/>
  <c r="H152" i="9"/>
  <c r="I39" i="8"/>
  <c r="I86" i="8"/>
  <c r="I138" i="8"/>
  <c r="J214" i="8"/>
  <c r="C18" i="9"/>
  <c r="G19" i="9"/>
  <c r="H32" i="9"/>
  <c r="C36" i="9"/>
  <c r="H71" i="9"/>
  <c r="C75" i="9"/>
  <c r="G87" i="9"/>
  <c r="U97" i="9"/>
  <c r="C131" i="9"/>
  <c r="I132" i="9"/>
  <c r="B143" i="9"/>
  <c r="G151" i="9"/>
  <c r="U157" i="9"/>
  <c r="I160" i="9"/>
  <c r="D180" i="9"/>
  <c r="G181" i="9"/>
  <c r="H219" i="9"/>
  <c r="C223" i="9"/>
  <c r="G224" i="9"/>
  <c r="H229" i="9"/>
  <c r="AB14" i="10"/>
  <c r="R41" i="10"/>
  <c r="R69" i="10"/>
  <c r="AB78" i="10"/>
  <c r="AB81" i="10"/>
  <c r="R86" i="10"/>
  <c r="R103" i="10"/>
  <c r="R112" i="10"/>
  <c r="AB143" i="10"/>
  <c r="R159" i="10"/>
  <c r="AB185" i="10"/>
  <c r="R193" i="10"/>
  <c r="AB196" i="10"/>
  <c r="AB213" i="10"/>
  <c r="J145" i="8"/>
  <c r="Q9" i="7"/>
  <c r="N12" i="8" s="1"/>
  <c r="J75" i="8"/>
  <c r="B13" i="9"/>
  <c r="D18" i="9"/>
  <c r="C23" i="9"/>
  <c r="D44" i="9"/>
  <c r="C70" i="9"/>
  <c r="B74" i="9"/>
  <c r="H87" i="9"/>
  <c r="C143" i="9"/>
  <c r="H151" i="9"/>
  <c r="B159" i="9"/>
  <c r="U207" i="9"/>
  <c r="H224" i="9"/>
  <c r="I229" i="9"/>
  <c r="R24" i="10"/>
  <c r="AB64" i="10"/>
  <c r="R66" i="10"/>
  <c r="R77" i="10"/>
  <c r="R80" i="10"/>
  <c r="AB110" i="10"/>
  <c r="R120" i="10"/>
  <c r="AB121" i="10"/>
  <c r="R156" i="10"/>
  <c r="R173" i="10"/>
  <c r="R184" i="10"/>
  <c r="R218" i="10"/>
  <c r="J16" i="8"/>
  <c r="J63" i="8"/>
  <c r="I204" i="8"/>
  <c r="D17" i="9"/>
  <c r="B22" i="9"/>
  <c r="U46" i="9"/>
  <c r="C62" i="9"/>
  <c r="C74" i="9"/>
  <c r="I87" i="9"/>
  <c r="U124" i="9"/>
  <c r="D189" i="9"/>
  <c r="C213" i="9"/>
  <c r="R97" i="10"/>
  <c r="R106" i="10"/>
  <c r="AB136" i="10"/>
  <c r="R141" i="10"/>
  <c r="AB193" i="10"/>
  <c r="AB188" i="10"/>
  <c r="I130" i="8"/>
  <c r="D22" i="9"/>
  <c r="B35" i="9"/>
  <c r="D48" i="9"/>
  <c r="C54" i="9"/>
  <c r="D78" i="9"/>
  <c r="H86" i="9"/>
  <c r="C171" i="9"/>
  <c r="G175" i="9"/>
  <c r="B188" i="9"/>
  <c r="C197" i="9"/>
  <c r="G227" i="9"/>
  <c r="R88" i="10"/>
  <c r="R206" i="10"/>
  <c r="AD219" i="10"/>
  <c r="J78" i="8"/>
  <c r="J117" i="8"/>
  <c r="J165" i="8"/>
  <c r="I176" i="8"/>
  <c r="H16" i="9"/>
  <c r="H22" i="9"/>
  <c r="B30" i="9"/>
  <c r="C34" i="9"/>
  <c r="G48" i="9"/>
  <c r="H78" i="9"/>
  <c r="B106" i="9"/>
  <c r="C129" i="9"/>
  <c r="B138" i="9"/>
  <c r="B183" i="9"/>
  <c r="G188" i="9"/>
  <c r="B207" i="9"/>
  <c r="U224" i="9"/>
  <c r="U229" i="9"/>
  <c r="R29" i="10"/>
  <c r="R68" i="10"/>
  <c r="AB80" i="10"/>
  <c r="R111" i="10"/>
  <c r="AB156" i="10"/>
  <c r="R164" i="10"/>
  <c r="AB167" i="10"/>
  <c r="AB173" i="10"/>
  <c r="R183" i="10"/>
  <c r="R186" i="10"/>
  <c r="R189" i="10"/>
  <c r="R203" i="10"/>
  <c r="AB218" i="10"/>
  <c r="I65" i="8"/>
  <c r="B10" i="9"/>
  <c r="I16" i="9"/>
  <c r="C30" i="9"/>
  <c r="D34" i="9"/>
  <c r="B38" i="9"/>
  <c r="I48" i="9"/>
  <c r="H65" i="9"/>
  <c r="D106" i="9"/>
  <c r="D138" i="9"/>
  <c r="B170" i="9"/>
  <c r="I188" i="9"/>
  <c r="C207" i="9"/>
  <c r="H208" i="9"/>
  <c r="C221" i="9"/>
  <c r="B232" i="9"/>
  <c r="R76" i="10"/>
  <c r="AB97" i="10"/>
  <c r="AB109" i="10"/>
  <c r="AB212" i="10"/>
  <c r="R217" i="10"/>
  <c r="R223" i="10"/>
  <c r="R234" i="10"/>
  <c r="H74" i="9"/>
  <c r="AB27" i="10"/>
  <c r="AB41" i="10"/>
  <c r="AD103" i="10"/>
  <c r="AB153" i="10"/>
  <c r="R231" i="10"/>
  <c r="I50" i="8"/>
  <c r="I221" i="9"/>
  <c r="AD120" i="10"/>
  <c r="AB170" i="10"/>
  <c r="J72" i="8"/>
  <c r="I124" i="8"/>
  <c r="J161" i="8"/>
  <c r="G34" i="9"/>
  <c r="U62" i="9"/>
  <c r="G170" i="9"/>
  <c r="J133" i="8"/>
  <c r="J159" i="8"/>
  <c r="I181" i="8"/>
  <c r="C29" i="9"/>
  <c r="I38" i="9"/>
  <c r="C42" i="9"/>
  <c r="C64" i="9"/>
  <c r="G93" i="9"/>
  <c r="G97" i="9"/>
  <c r="C124" i="9"/>
  <c r="G157" i="9"/>
  <c r="U197" i="9"/>
  <c r="H207" i="9"/>
  <c r="U227" i="9"/>
  <c r="G232" i="9"/>
  <c r="AB43" i="10"/>
  <c r="AB46" i="10"/>
  <c r="AB57" i="10"/>
  <c r="R93" i="10"/>
  <c r="R116" i="10"/>
  <c r="AB119" i="10"/>
  <c r="AB149" i="10"/>
  <c r="R160" i="10"/>
  <c r="AB175" i="10"/>
  <c r="R177" i="10"/>
  <c r="G11" i="7"/>
  <c r="I11" i="7" s="1"/>
  <c r="M11" i="7" s="1"/>
  <c r="U12" i="9"/>
  <c r="H20" i="9"/>
  <c r="U22" i="9"/>
  <c r="H38" i="9"/>
  <c r="U54" i="9"/>
  <c r="B92" i="9"/>
  <c r="D124" i="9"/>
  <c r="I137" i="9"/>
  <c r="H157" i="9"/>
  <c r="B165" i="9"/>
  <c r="B186" i="9"/>
  <c r="I207" i="9"/>
  <c r="H232" i="9"/>
  <c r="AB9" i="10"/>
  <c r="R25" i="10"/>
  <c r="R28" i="10"/>
  <c r="R151" i="10"/>
  <c r="AB180" i="10"/>
  <c r="AB186" i="10"/>
  <c r="R191" i="10"/>
  <c r="R225" i="10"/>
  <c r="H9" i="9"/>
  <c r="D148" i="9"/>
  <c r="C229" i="9"/>
  <c r="R64" i="10"/>
  <c r="AB90" i="10"/>
  <c r="R107" i="10"/>
  <c r="AB177" i="10"/>
  <c r="I184" i="8"/>
  <c r="I192" i="8"/>
  <c r="I218" i="8"/>
  <c r="H12" i="6"/>
  <c r="E12" i="7"/>
  <c r="C9" i="1" s="1"/>
  <c r="I14" i="8"/>
  <c r="J24" i="8"/>
  <c r="J28" i="8"/>
  <c r="J30" i="8"/>
  <c r="J38" i="8"/>
  <c r="J48" i="8"/>
  <c r="J60" i="8"/>
  <c r="J113" i="8"/>
  <c r="J123" i="8"/>
  <c r="J135" i="8"/>
  <c r="I178" i="8"/>
  <c r="J180" i="8"/>
  <c r="I210" i="8"/>
  <c r="J212" i="8"/>
  <c r="I222" i="8"/>
  <c r="J228" i="8"/>
  <c r="B23" i="9"/>
  <c r="C24" i="9"/>
  <c r="B31" i="9"/>
  <c r="H37" i="9"/>
  <c r="B42" i="9"/>
  <c r="D49" i="9"/>
  <c r="G69" i="9"/>
  <c r="H75" i="9"/>
  <c r="B84" i="9"/>
  <c r="H90" i="9"/>
  <c r="G132" i="9"/>
  <c r="C132" i="9"/>
  <c r="D151" i="9"/>
  <c r="B151" i="9"/>
  <c r="C156" i="9"/>
  <c r="B182" i="9"/>
  <c r="D205" i="9"/>
  <c r="B211" i="9"/>
  <c r="H211" i="9"/>
  <c r="D211" i="9"/>
  <c r="G217" i="9"/>
  <c r="I217" i="9"/>
  <c r="B217" i="9"/>
  <c r="AB10" i="10"/>
  <c r="R32" i="10"/>
  <c r="R35" i="10"/>
  <c r="AD58" i="10"/>
  <c r="AB58" i="10"/>
  <c r="G99" i="9"/>
  <c r="D99" i="9"/>
  <c r="I172" i="9"/>
  <c r="C172" i="9"/>
  <c r="B172" i="9"/>
  <c r="G172" i="9"/>
  <c r="G193" i="9"/>
  <c r="U193" i="9"/>
  <c r="H193" i="9"/>
  <c r="G205" i="9"/>
  <c r="I148" i="8"/>
  <c r="J198" i="8"/>
  <c r="B103" i="9"/>
  <c r="C103" i="9"/>
  <c r="U113" i="9"/>
  <c r="D113" i="9"/>
  <c r="C113" i="9"/>
  <c r="U126" i="9"/>
  <c r="C126" i="9"/>
  <c r="G156" i="9"/>
  <c r="G166" i="9"/>
  <c r="B166" i="9"/>
  <c r="G204" i="9"/>
  <c r="H205" i="9"/>
  <c r="AB52" i="10"/>
  <c r="AD52" i="10"/>
  <c r="J119" i="8"/>
  <c r="G31" i="9"/>
  <c r="G49" i="9"/>
  <c r="K12" i="6"/>
  <c r="I95" i="8"/>
  <c r="J103" i="8"/>
  <c r="I168" i="8"/>
  <c r="I200" i="8"/>
  <c r="J216" i="8"/>
  <c r="G23" i="9"/>
  <c r="I31" i="9"/>
  <c r="G42" i="9"/>
  <c r="I49" i="9"/>
  <c r="G56" i="9"/>
  <c r="L18" i="6"/>
  <c r="J71" i="8"/>
  <c r="J91" i="8"/>
  <c r="J93" i="8"/>
  <c r="I132" i="8"/>
  <c r="I146" i="8"/>
  <c r="I150" i="8"/>
  <c r="I156" i="8"/>
  <c r="I162" i="8"/>
  <c r="I15" i="9"/>
  <c r="I23" i="9"/>
  <c r="D28" i="9"/>
  <c r="D29" i="9"/>
  <c r="I30" i="9"/>
  <c r="H31" i="9"/>
  <c r="H36" i="9"/>
  <c r="H49" i="9"/>
  <c r="H55" i="9"/>
  <c r="I56" i="9"/>
  <c r="U70" i="9"/>
  <c r="G73" i="9"/>
  <c r="I73" i="9"/>
  <c r="U76" i="9"/>
  <c r="U116" i="9"/>
  <c r="H126" i="9"/>
  <c r="C130" i="9"/>
  <c r="G135" i="9"/>
  <c r="I135" i="9"/>
  <c r="H156" i="9"/>
  <c r="G171" i="9"/>
  <c r="G176" i="9"/>
  <c r="U181" i="9"/>
  <c r="H181" i="9"/>
  <c r="I204" i="9"/>
  <c r="I205" i="9"/>
  <c r="H210" i="9"/>
  <c r="G210" i="9"/>
  <c r="D215" i="9"/>
  <c r="C215" i="9"/>
  <c r="U225" i="9"/>
  <c r="AD63" i="10"/>
  <c r="AB63" i="10"/>
  <c r="H15" i="9"/>
  <c r="H30" i="9"/>
  <c r="U37" i="9"/>
  <c r="H42" i="9"/>
  <c r="B46" i="9"/>
  <c r="G83" i="9"/>
  <c r="C83" i="9"/>
  <c r="U83" i="9"/>
  <c r="B88" i="9"/>
  <c r="U88" i="9"/>
  <c r="G88" i="9"/>
  <c r="C98" i="9"/>
  <c r="D98" i="9"/>
  <c r="B140" i="9"/>
  <c r="H176" i="9"/>
  <c r="C199" i="9"/>
  <c r="B199" i="9"/>
  <c r="B203" i="9"/>
  <c r="H203" i="9"/>
  <c r="I228" i="9"/>
  <c r="G228" i="9"/>
  <c r="B228" i="9"/>
  <c r="B79" i="9"/>
  <c r="C79" i="9"/>
  <c r="L10" i="6"/>
  <c r="J73" i="8"/>
  <c r="I128" i="8"/>
  <c r="I227" i="8"/>
  <c r="I235" i="8"/>
  <c r="G29" i="9"/>
  <c r="C46" i="9"/>
  <c r="G54" i="9"/>
  <c r="H54" i="9"/>
  <c r="I55" i="9"/>
  <c r="H88" i="9"/>
  <c r="D97" i="9"/>
  <c r="C97" i="9"/>
  <c r="G98" i="9"/>
  <c r="U109" i="9"/>
  <c r="C140" i="9"/>
  <c r="H141" i="9"/>
  <c r="D175" i="9"/>
  <c r="H175" i="9"/>
  <c r="G185" i="9"/>
  <c r="C185" i="9"/>
  <c r="I191" i="9"/>
  <c r="G199" i="9"/>
  <c r="G203" i="9"/>
  <c r="B214" i="9"/>
  <c r="U217" i="9"/>
  <c r="R34" i="10"/>
  <c r="AD74" i="10"/>
  <c r="AB74" i="10"/>
  <c r="Q11" i="7"/>
  <c r="B12" i="9"/>
  <c r="U16" i="9"/>
  <c r="D20" i="9"/>
  <c r="H29" i="9"/>
  <c r="U35" i="9"/>
  <c r="C63" i="9"/>
  <c r="B63" i="9"/>
  <c r="C72" i="9"/>
  <c r="I88" i="9"/>
  <c r="C107" i="9"/>
  <c r="B107" i="9"/>
  <c r="B139" i="9"/>
  <c r="D140" i="9"/>
  <c r="U172" i="9"/>
  <c r="B196" i="9"/>
  <c r="B197" i="9"/>
  <c r="B198" i="9"/>
  <c r="I203" i="9"/>
  <c r="H221" i="9"/>
  <c r="G221" i="9"/>
  <c r="B221" i="9"/>
  <c r="B227" i="9"/>
  <c r="I227" i="9"/>
  <c r="H227" i="9"/>
  <c r="D227" i="9"/>
  <c r="U230" i="9"/>
  <c r="AB49" i="10"/>
  <c r="I12" i="6"/>
  <c r="U31" i="9"/>
  <c r="D121" i="9"/>
  <c r="G121" i="9"/>
  <c r="I149" i="9"/>
  <c r="H149" i="9"/>
  <c r="D149" i="9"/>
  <c r="I220" i="9"/>
  <c r="B220" i="9"/>
  <c r="AB68" i="10"/>
  <c r="AD68" i="10"/>
  <c r="AD94" i="10"/>
  <c r="AB94" i="10"/>
  <c r="J12" i="6"/>
  <c r="I17" i="8"/>
  <c r="J19" i="8"/>
  <c r="J55" i="8"/>
  <c r="I98" i="8"/>
  <c r="I102" i="8"/>
  <c r="I118" i="8"/>
  <c r="I197" i="8"/>
  <c r="J197" i="8" s="1"/>
  <c r="J207" i="8"/>
  <c r="I215" i="8"/>
  <c r="H11" i="9"/>
  <c r="D12" i="9"/>
  <c r="D13" i="9"/>
  <c r="U15" i="9"/>
  <c r="G20" i="9"/>
  <c r="I26" i="9"/>
  <c r="I27" i="9"/>
  <c r="U36" i="9"/>
  <c r="H40" i="9"/>
  <c r="B62" i="9"/>
  <c r="H72" i="9"/>
  <c r="I97" i="9"/>
  <c r="B116" i="9"/>
  <c r="C138" i="9"/>
  <c r="G140" i="9"/>
  <c r="G149" i="9"/>
  <c r="U156" i="9"/>
  <c r="U166" i="9"/>
  <c r="D196" i="9"/>
  <c r="D197" i="9"/>
  <c r="I198" i="9"/>
  <c r="C202" i="9"/>
  <c r="I202" i="9"/>
  <c r="G213" i="9"/>
  <c r="B213" i="9"/>
  <c r="B219" i="9"/>
  <c r="I219" i="9"/>
  <c r="D219" i="9"/>
  <c r="C219" i="9"/>
  <c r="G220" i="9"/>
  <c r="U222" i="9"/>
  <c r="AB22" i="10"/>
  <c r="AD31" i="10"/>
  <c r="AB31" i="10"/>
  <c r="U23" i="9"/>
  <c r="H26" i="9"/>
  <c r="U30" i="9"/>
  <c r="G52" i="9"/>
  <c r="I52" i="9"/>
  <c r="G86" i="9"/>
  <c r="U86" i="9"/>
  <c r="I86" i="9"/>
  <c r="B86" i="9"/>
  <c r="C116" i="9"/>
  <c r="D159" i="9"/>
  <c r="I159" i="9"/>
  <c r="G159" i="9"/>
  <c r="I164" i="9"/>
  <c r="C164" i="9"/>
  <c r="B164" i="9"/>
  <c r="U171" i="9"/>
  <c r="AB25" i="10"/>
  <c r="AD138" i="10"/>
  <c r="AB138" i="10"/>
  <c r="L19" i="6"/>
  <c r="G10" i="7"/>
  <c r="I10" i="7" s="1"/>
  <c r="M10" i="7" s="1"/>
  <c r="I84" i="8"/>
  <c r="I106" i="8"/>
  <c r="I199" i="8"/>
  <c r="D9" i="9"/>
  <c r="G12" i="9"/>
  <c r="G13" i="9"/>
  <c r="D19" i="9"/>
  <c r="I19" i="9"/>
  <c r="C61" i="9"/>
  <c r="G148" i="9"/>
  <c r="C148" i="9"/>
  <c r="H159" i="9"/>
  <c r="H164" i="9"/>
  <c r="G174" i="9"/>
  <c r="I174" i="9"/>
  <c r="C189" i="9"/>
  <c r="B189" i="9"/>
  <c r="B195" i="9"/>
  <c r="U195" i="9"/>
  <c r="G196" i="9"/>
  <c r="G197" i="9"/>
  <c r="I226" i="9"/>
  <c r="G226" i="9"/>
  <c r="B226" i="9"/>
  <c r="AD42" i="10"/>
  <c r="AB42" i="10"/>
  <c r="R67" i="10"/>
  <c r="R90" i="10"/>
  <c r="AD111" i="10"/>
  <c r="AB111" i="10"/>
  <c r="I25" i="9"/>
  <c r="C25" i="9"/>
  <c r="C85" i="9"/>
  <c r="C115" i="9"/>
  <c r="G116" i="9"/>
  <c r="H124" i="9"/>
  <c r="G124" i="9"/>
  <c r="H138" i="9"/>
  <c r="I148" i="9"/>
  <c r="C168" i="9"/>
  <c r="H168" i="9"/>
  <c r="D188" i="9"/>
  <c r="C188" i="9"/>
  <c r="G189" i="9"/>
  <c r="G195" i="9"/>
  <c r="H197" i="9"/>
  <c r="U89" i="9"/>
  <c r="E12" i="6"/>
  <c r="L11" i="6"/>
  <c r="Q10" i="7"/>
  <c r="I80" i="8"/>
  <c r="J157" i="8"/>
  <c r="H12" i="9"/>
  <c r="U14" i="9"/>
  <c r="H19" i="9"/>
  <c r="H25" i="9"/>
  <c r="D76" i="9"/>
  <c r="I76" i="9"/>
  <c r="C100" i="9"/>
  <c r="D115" i="9"/>
  <c r="H116" i="9"/>
  <c r="G120" i="9"/>
  <c r="U125" i="9"/>
  <c r="H148" i="9"/>
  <c r="G168" i="9"/>
  <c r="H189" i="9"/>
  <c r="G201" i="9"/>
  <c r="B201" i="9"/>
  <c r="I218" i="9"/>
  <c r="B218" i="9"/>
  <c r="AD13" i="10"/>
  <c r="AB13" i="10"/>
  <c r="R21" i="10"/>
  <c r="AB28" i="10"/>
  <c r="AB36" i="10"/>
  <c r="AD36" i="10"/>
  <c r="B49" i="9"/>
  <c r="B80" i="9"/>
  <c r="H80" i="9"/>
  <c r="D80" i="9"/>
  <c r="C147" i="9"/>
  <c r="D147" i="9"/>
  <c r="U198" i="9"/>
  <c r="I225" i="9"/>
  <c r="H225" i="9"/>
  <c r="B225" i="9"/>
  <c r="AB116" i="10"/>
  <c r="AD116" i="10"/>
  <c r="F12" i="6"/>
  <c r="L9" i="6"/>
  <c r="I34" i="8"/>
  <c r="I232" i="8"/>
  <c r="B16" i="9"/>
  <c r="D16" i="9"/>
  <c r="C49" i="9"/>
  <c r="H51" i="9"/>
  <c r="I65" i="9"/>
  <c r="U65" i="9"/>
  <c r="G75" i="9"/>
  <c r="I75" i="9"/>
  <c r="H76" i="9"/>
  <c r="G80" i="9"/>
  <c r="H85" i="9"/>
  <c r="G100" i="9"/>
  <c r="B104" i="9"/>
  <c r="D104" i="9"/>
  <c r="U140" i="9"/>
  <c r="C151" i="9"/>
  <c r="B156" i="9"/>
  <c r="D157" i="9"/>
  <c r="U159" i="9"/>
  <c r="D187" i="9"/>
  <c r="H201" i="9"/>
  <c r="C205" i="9"/>
  <c r="C211" i="9"/>
  <c r="D217" i="9"/>
  <c r="U220" i="9"/>
  <c r="AB87" i="10"/>
  <c r="R155" i="10"/>
  <c r="R179" i="10"/>
  <c r="H17" i="9"/>
  <c r="U29" i="9"/>
  <c r="H56" i="9"/>
  <c r="U81" i="9"/>
  <c r="U107" i="9"/>
  <c r="H127" i="9"/>
  <c r="H140" i="9"/>
  <c r="U141" i="9"/>
  <c r="AB16" i="10"/>
  <c r="AB29" i="10"/>
  <c r="AB33" i="10"/>
  <c r="R38" i="10"/>
  <c r="R57" i="10"/>
  <c r="AB65" i="10"/>
  <c r="R70" i="10"/>
  <c r="R73" i="10"/>
  <c r="AB84" i="10"/>
  <c r="AB95" i="10"/>
  <c r="R110" i="10"/>
  <c r="R117" i="10"/>
  <c r="R131" i="10"/>
  <c r="R137" i="10"/>
  <c r="R148" i="10"/>
  <c r="R158" i="10"/>
  <c r="R165" i="10"/>
  <c r="AD177" i="10"/>
  <c r="AD180" i="10"/>
  <c r="R188" i="10"/>
  <c r="R198" i="10"/>
  <c r="R204" i="10"/>
  <c r="R211" i="10"/>
  <c r="R214" i="10"/>
  <c r="R220" i="10"/>
  <c r="R195" i="10"/>
  <c r="U150" i="9"/>
  <c r="B173" i="9"/>
  <c r="U189" i="9"/>
  <c r="D209" i="9"/>
  <c r="R27" i="10"/>
  <c r="AB45" i="10"/>
  <c r="AB61" i="10"/>
  <c r="R83" i="10"/>
  <c r="AB100" i="10"/>
  <c r="R119" i="10"/>
  <c r="R140" i="10"/>
  <c r="AB145" i="10"/>
  <c r="AB148" i="10"/>
  <c r="AD152" i="10"/>
  <c r="AB155" i="10"/>
  <c r="AB165" i="10"/>
  <c r="R181" i="10"/>
  <c r="AD193" i="10"/>
  <c r="AD196" i="10"/>
  <c r="R232" i="10"/>
  <c r="H174" i="9"/>
  <c r="U196" i="9"/>
  <c r="H202" i="9"/>
  <c r="U205" i="9"/>
  <c r="U213" i="9"/>
  <c r="AB21" i="10"/>
  <c r="AB32" i="10"/>
  <c r="R40" i="10"/>
  <c r="AB77" i="10"/>
  <c r="AB141" i="10"/>
  <c r="AB159" i="10"/>
  <c r="R167" i="10"/>
  <c r="AB176" i="10"/>
  <c r="AB189" i="10"/>
  <c r="AB201" i="10"/>
  <c r="AB205" i="10"/>
  <c r="AB217" i="10"/>
  <c r="AB224" i="10"/>
  <c r="R126" i="10"/>
  <c r="R133" i="10"/>
  <c r="R150" i="10"/>
  <c r="R187" i="10"/>
  <c r="R213" i="10"/>
  <c r="AB229" i="10"/>
  <c r="AB232" i="10"/>
  <c r="R99" i="10"/>
  <c r="R105" i="10"/>
  <c r="R122" i="10"/>
  <c r="AB124" i="10"/>
  <c r="R147" i="10"/>
  <c r="R153" i="10"/>
  <c r="R170" i="10"/>
  <c r="R197" i="10"/>
  <c r="AB208" i="10"/>
  <c r="AD151" i="10"/>
  <c r="AB158" i="10"/>
  <c r="AB171" i="10"/>
  <c r="AB192" i="10"/>
  <c r="R222" i="10"/>
  <c r="U149" i="9"/>
  <c r="AB11" i="10"/>
  <c r="R14" i="10"/>
  <c r="R53" i="10"/>
  <c r="AB60" i="10"/>
  <c r="R190" i="10"/>
  <c r="R228" i="10"/>
  <c r="I91" i="9"/>
  <c r="G108" i="9"/>
  <c r="H135" i="9"/>
  <c r="H172" i="9"/>
  <c r="G200" i="9"/>
  <c r="R17" i="10"/>
  <c r="AD21" i="10"/>
  <c r="AB23" i="10"/>
  <c r="AB56" i="10"/>
  <c r="R85" i="10"/>
  <c r="AB96" i="10"/>
  <c r="AB113" i="10"/>
  <c r="R118" i="10"/>
  <c r="AB127" i="10"/>
  <c r="AB174" i="10"/>
  <c r="R180" i="10"/>
  <c r="AB197" i="10"/>
  <c r="R202" i="10"/>
  <c r="AB20" i="10"/>
  <c r="R39" i="10"/>
  <c r="AB44" i="10"/>
  <c r="R78" i="10"/>
  <c r="AB89" i="10"/>
  <c r="R91" i="10"/>
  <c r="AB106" i="10"/>
  <c r="R115" i="10"/>
  <c r="R121" i="10"/>
  <c r="R132" i="10"/>
  <c r="AB154" i="10"/>
  <c r="AB157" i="10"/>
  <c r="R166" i="10"/>
  <c r="R169" i="10"/>
  <c r="AB183" i="10"/>
  <c r="AB187" i="10"/>
  <c r="AB190" i="10"/>
  <c r="R199" i="10"/>
  <c r="AB203" i="10"/>
  <c r="AB207" i="10"/>
  <c r="R209" i="10"/>
  <c r="R215" i="10"/>
  <c r="AD229" i="10"/>
  <c r="AB231" i="10"/>
  <c r="AD232" i="10"/>
  <c r="R42" i="10"/>
  <c r="R55" i="10"/>
  <c r="AB76" i="10"/>
  <c r="AD119" i="10"/>
  <c r="AB140" i="10"/>
  <c r="AB144" i="10"/>
  <c r="R149" i="10"/>
  <c r="R163" i="10"/>
  <c r="AB191" i="10"/>
  <c r="AB225" i="10"/>
  <c r="AB135" i="10"/>
  <c r="AD167" i="10"/>
  <c r="R196" i="10"/>
  <c r="R224" i="10"/>
  <c r="H215" i="9"/>
  <c r="AB17" i="10"/>
  <c r="AB39" i="10"/>
  <c r="AB47" i="10"/>
  <c r="R49" i="10"/>
  <c r="R52" i="10"/>
  <c r="AB59" i="10"/>
  <c r="AB71" i="10"/>
  <c r="AB92" i="10"/>
  <c r="AB112" i="10"/>
  <c r="AB126" i="10"/>
  <c r="AB129" i="10"/>
  <c r="AB132" i="10"/>
  <c r="AD136" i="10"/>
  <c r="AB139" i="10"/>
  <c r="AD161" i="10"/>
  <c r="AD164" i="10"/>
  <c r="R172" i="10"/>
  <c r="R182" i="10"/>
  <c r="R185" i="10"/>
  <c r="AB199" i="10"/>
  <c r="AB209" i="10"/>
  <c r="AB215" i="10"/>
  <c r="R227" i="10"/>
  <c r="R230" i="10"/>
  <c r="R233" i="10"/>
  <c r="G12" i="6"/>
  <c r="I26" i="8"/>
  <c r="J61" i="8"/>
  <c r="J155" i="8"/>
  <c r="I155" i="8"/>
  <c r="J186" i="8"/>
  <c r="B20" i="9"/>
  <c r="U20" i="9"/>
  <c r="I20" i="9"/>
  <c r="C20" i="9"/>
  <c r="I21" i="9"/>
  <c r="U21" i="9"/>
  <c r="H21" i="9"/>
  <c r="G21" i="9"/>
  <c r="C58" i="9"/>
  <c r="G59" i="9"/>
  <c r="U59" i="9"/>
  <c r="I59" i="9"/>
  <c r="H59" i="9"/>
  <c r="F238" i="8"/>
  <c r="J225" i="8"/>
  <c r="I225" i="8"/>
  <c r="H28" i="9"/>
  <c r="I163" i="8"/>
  <c r="J163" i="8"/>
  <c r="I217" i="8"/>
  <c r="J217" i="8" s="1"/>
  <c r="B57" i="9"/>
  <c r="U57" i="9"/>
  <c r="I57" i="9"/>
  <c r="C57" i="9"/>
  <c r="U58" i="9"/>
  <c r="I58" i="9"/>
  <c r="H58" i="9"/>
  <c r="G58" i="9"/>
  <c r="I110" i="8"/>
  <c r="J110" i="8" s="1"/>
  <c r="J125" i="8"/>
  <c r="I142" i="8"/>
  <c r="I167" i="8"/>
  <c r="J167" i="8" s="1"/>
  <c r="G57" i="9"/>
  <c r="I32" i="8"/>
  <c r="I127" i="8"/>
  <c r="I144" i="8"/>
  <c r="J169" i="8"/>
  <c r="I169" i="8"/>
  <c r="I231" i="8"/>
  <c r="H57" i="9"/>
  <c r="J43" i="8"/>
  <c r="J67" i="8"/>
  <c r="I69" i="8"/>
  <c r="I97" i="8"/>
  <c r="I23" i="8"/>
  <c r="J45" i="8"/>
  <c r="I56" i="8"/>
  <c r="J99" i="8"/>
  <c r="I112" i="8"/>
  <c r="J114" i="8"/>
  <c r="I129" i="8"/>
  <c r="I131" i="8"/>
  <c r="J131" i="8"/>
  <c r="J175" i="8"/>
  <c r="I177" i="8"/>
  <c r="I179" i="8"/>
  <c r="J179" i="8"/>
  <c r="J233" i="8"/>
  <c r="I233" i="8"/>
  <c r="I202" i="8"/>
  <c r="I206" i="8"/>
  <c r="J206" i="8" s="1"/>
  <c r="I58" i="8"/>
  <c r="J58" i="8" s="1"/>
  <c r="I208" i="8"/>
  <c r="C43" i="9"/>
  <c r="B43" i="9"/>
  <c r="U43" i="9"/>
  <c r="D43" i="9"/>
  <c r="U44" i="9"/>
  <c r="I44" i="9"/>
  <c r="H44" i="9"/>
  <c r="B44" i="9"/>
  <c r="G9" i="7"/>
  <c r="G43" i="9"/>
  <c r="G44" i="9"/>
  <c r="I29" i="8"/>
  <c r="J51" i="8"/>
  <c r="J77" i="8"/>
  <c r="I90" i="8"/>
  <c r="I120" i="8"/>
  <c r="I154" i="8"/>
  <c r="I158" i="8"/>
  <c r="J185" i="8"/>
  <c r="I185" i="8"/>
  <c r="H43" i="9"/>
  <c r="I18" i="8"/>
  <c r="I40" i="8"/>
  <c r="I53" i="8"/>
  <c r="I64" i="8"/>
  <c r="I79" i="8"/>
  <c r="I94" i="8"/>
  <c r="J105" i="8"/>
  <c r="J107" i="8"/>
  <c r="I122" i="8"/>
  <c r="J137" i="8"/>
  <c r="J139" i="8"/>
  <c r="I160" i="8"/>
  <c r="I193" i="8"/>
  <c r="I195" i="8"/>
  <c r="J195" i="8"/>
  <c r="I224" i="8"/>
  <c r="I43" i="9"/>
  <c r="I31" i="8"/>
  <c r="I81" i="8"/>
  <c r="J109" i="8"/>
  <c r="I126" i="8"/>
  <c r="J141" i="8"/>
  <c r="B9" i="9"/>
  <c r="U9" i="9"/>
  <c r="I9" i="9"/>
  <c r="C9" i="9"/>
  <c r="U10" i="9"/>
  <c r="I10" i="9"/>
  <c r="H10" i="9"/>
  <c r="G10" i="9"/>
  <c r="C33" i="9"/>
  <c r="B60" i="9"/>
  <c r="I42" i="8"/>
  <c r="I66" i="8"/>
  <c r="J83" i="8"/>
  <c r="I96" i="8"/>
  <c r="I111" i="8"/>
  <c r="J143" i="8"/>
  <c r="I147" i="8"/>
  <c r="J147" i="8"/>
  <c r="I170" i="8"/>
  <c r="G9" i="9"/>
  <c r="I115" i="8"/>
  <c r="J115" i="8" s="1"/>
  <c r="B21" i="9"/>
  <c r="B32" i="9"/>
  <c r="C32" i="9"/>
  <c r="U32" i="9"/>
  <c r="D32" i="9"/>
  <c r="U33" i="9"/>
  <c r="I33" i="9"/>
  <c r="H33" i="9"/>
  <c r="B33" i="9"/>
  <c r="B59" i="9"/>
  <c r="D60" i="9"/>
  <c r="U60" i="9"/>
  <c r="I60" i="9"/>
  <c r="H60" i="9"/>
  <c r="G60" i="9"/>
  <c r="J35" i="8"/>
  <c r="J201" i="8"/>
  <c r="I201" i="8"/>
  <c r="I211" i="8"/>
  <c r="J211" i="8" s="1"/>
  <c r="C21" i="9"/>
  <c r="G32" i="9"/>
  <c r="G33" i="9"/>
  <c r="C59" i="9"/>
  <c r="J74" i="8"/>
  <c r="B58" i="9"/>
  <c r="J236" i="8"/>
  <c r="I17" i="9"/>
  <c r="I28" i="9"/>
  <c r="H41" i="9"/>
  <c r="U42" i="9"/>
  <c r="H52" i="9"/>
  <c r="D55" i="9"/>
  <c r="U55" i="9"/>
  <c r="H73" i="9"/>
  <c r="U74" i="9"/>
  <c r="I74" i="9"/>
  <c r="C78" i="9"/>
  <c r="C80" i="9"/>
  <c r="I94" i="9"/>
  <c r="H95" i="9"/>
  <c r="H96" i="9"/>
  <c r="C99" i="9"/>
  <c r="B100" i="9"/>
  <c r="I120" i="9"/>
  <c r="I121" i="9"/>
  <c r="H122" i="9"/>
  <c r="U162" i="9"/>
  <c r="I162" i="9"/>
  <c r="H162" i="9"/>
  <c r="C184" i="9"/>
  <c r="H212" i="9"/>
  <c r="U212" i="9"/>
  <c r="I212" i="9"/>
  <c r="G212" i="9"/>
  <c r="C212" i="9"/>
  <c r="I77" i="9"/>
  <c r="B77" i="9"/>
  <c r="I118" i="9"/>
  <c r="G118" i="9"/>
  <c r="D118" i="9"/>
  <c r="B118" i="9"/>
  <c r="I134" i="9"/>
  <c r="H134" i="9"/>
  <c r="G134" i="9"/>
  <c r="D134" i="9"/>
  <c r="B134" i="9"/>
  <c r="D144" i="9"/>
  <c r="C144" i="9"/>
  <c r="B144" i="9"/>
  <c r="U144" i="9"/>
  <c r="B145" i="9"/>
  <c r="U145" i="9"/>
  <c r="G77" i="9"/>
  <c r="D79" i="9"/>
  <c r="U79" i="9"/>
  <c r="C81" i="9"/>
  <c r="U98" i="9"/>
  <c r="I98" i="9"/>
  <c r="C102" i="9"/>
  <c r="H118" i="9"/>
  <c r="G144" i="9"/>
  <c r="G145" i="9"/>
  <c r="U146" i="9"/>
  <c r="I146" i="9"/>
  <c r="U147" i="9"/>
  <c r="I147" i="9"/>
  <c r="H147" i="9"/>
  <c r="G147" i="9"/>
  <c r="I184" i="9"/>
  <c r="B184" i="9"/>
  <c r="U184" i="9"/>
  <c r="H184" i="9"/>
  <c r="G184" i="9"/>
  <c r="H77" i="9"/>
  <c r="I101" i="9"/>
  <c r="B101" i="9"/>
  <c r="I117" i="9"/>
  <c r="G117" i="9"/>
  <c r="D117" i="9"/>
  <c r="C117" i="9"/>
  <c r="B117" i="9"/>
  <c r="I133" i="9"/>
  <c r="G133" i="9"/>
  <c r="D133" i="9"/>
  <c r="C133" i="9"/>
  <c r="B133" i="9"/>
  <c r="H144" i="9"/>
  <c r="H145" i="9"/>
  <c r="G146" i="9"/>
  <c r="I78" i="9"/>
  <c r="H79" i="9"/>
  <c r="H98" i="9"/>
  <c r="I99" i="9"/>
  <c r="H100" i="9"/>
  <c r="G101" i="9"/>
  <c r="D103" i="9"/>
  <c r="U103" i="9"/>
  <c r="D111" i="9"/>
  <c r="B111" i="9"/>
  <c r="U111" i="9"/>
  <c r="B112" i="9"/>
  <c r="U112" i="9"/>
  <c r="H117" i="9"/>
  <c r="H133" i="9"/>
  <c r="I144" i="9"/>
  <c r="I145" i="9"/>
  <c r="H146" i="9"/>
  <c r="D183" i="9"/>
  <c r="U183" i="9"/>
  <c r="I183" i="9"/>
  <c r="H183" i="9"/>
  <c r="D24" i="9"/>
  <c r="B25" i="9"/>
  <c r="U34" i="9"/>
  <c r="D35" i="9"/>
  <c r="B36" i="9"/>
  <c r="U40" i="9"/>
  <c r="D46" i="9"/>
  <c r="C47" i="9"/>
  <c r="C48" i="9"/>
  <c r="U51" i="9"/>
  <c r="I61" i="9"/>
  <c r="B61" i="9"/>
  <c r="D62" i="9"/>
  <c r="D64" i="9"/>
  <c r="B65" i="9"/>
  <c r="U72" i="9"/>
  <c r="I79" i="9"/>
  <c r="I80" i="9"/>
  <c r="G81" i="9"/>
  <c r="D83" i="9"/>
  <c r="C84" i="9"/>
  <c r="U92" i="9"/>
  <c r="I100" i="9"/>
  <c r="H101" i="9"/>
  <c r="H102" i="9"/>
  <c r="G103" i="9"/>
  <c r="G104" i="9"/>
  <c r="G110" i="9"/>
  <c r="D110" i="9"/>
  <c r="G111" i="9"/>
  <c r="G112" i="9"/>
  <c r="D128" i="9"/>
  <c r="B128" i="9"/>
  <c r="U128" i="9"/>
  <c r="B129" i="9"/>
  <c r="U129" i="9"/>
  <c r="I142" i="9"/>
  <c r="H142" i="9"/>
  <c r="G142" i="9"/>
  <c r="D142" i="9"/>
  <c r="C142" i="9"/>
  <c r="B142" i="9"/>
  <c r="I158" i="9"/>
  <c r="H158" i="9"/>
  <c r="G158" i="9"/>
  <c r="D158" i="9"/>
  <c r="C158" i="9"/>
  <c r="B158" i="9"/>
  <c r="G183" i="9"/>
  <c r="U17" i="9"/>
  <c r="D63" i="9"/>
  <c r="U63" i="9"/>
  <c r="H81" i="9"/>
  <c r="U82" i="9"/>
  <c r="I82" i="9"/>
  <c r="U94" i="9"/>
  <c r="I102" i="9"/>
  <c r="H103" i="9"/>
  <c r="H104" i="9"/>
  <c r="U105" i="9"/>
  <c r="I109" i="9"/>
  <c r="G109" i="9"/>
  <c r="C109" i="9"/>
  <c r="B109" i="9"/>
  <c r="H110" i="9"/>
  <c r="H111" i="9"/>
  <c r="H112" i="9"/>
  <c r="G113" i="9"/>
  <c r="U114" i="9"/>
  <c r="I114" i="9"/>
  <c r="U115" i="9"/>
  <c r="I115" i="9"/>
  <c r="H115" i="9"/>
  <c r="G115" i="9"/>
  <c r="G128" i="9"/>
  <c r="G129" i="9"/>
  <c r="U130" i="9"/>
  <c r="I130" i="9"/>
  <c r="U131" i="9"/>
  <c r="I131" i="9"/>
  <c r="H131" i="9"/>
  <c r="G131" i="9"/>
  <c r="G182" i="9"/>
  <c r="C182" i="9"/>
  <c r="U182" i="9"/>
  <c r="I182" i="9"/>
  <c r="I171" i="8"/>
  <c r="I187" i="8"/>
  <c r="J187" i="8" s="1"/>
  <c r="I203" i="8"/>
  <c r="I219" i="8"/>
  <c r="C13" i="9"/>
  <c r="B14" i="9"/>
  <c r="I22" i="9"/>
  <c r="H23" i="9"/>
  <c r="G24" i="9"/>
  <c r="D25" i="9"/>
  <c r="B26" i="9"/>
  <c r="H34" i="9"/>
  <c r="G35" i="9"/>
  <c r="D36" i="9"/>
  <c r="B37" i="9"/>
  <c r="U41" i="9"/>
  <c r="H45" i="9"/>
  <c r="H46" i="9"/>
  <c r="G47" i="9"/>
  <c r="U52" i="9"/>
  <c r="H61" i="9"/>
  <c r="H62" i="9"/>
  <c r="G63" i="9"/>
  <c r="G64" i="9"/>
  <c r="D65" i="9"/>
  <c r="B66" i="9"/>
  <c r="B67" i="9"/>
  <c r="U73" i="9"/>
  <c r="I81" i="9"/>
  <c r="G82" i="9"/>
  <c r="H83" i="9"/>
  <c r="G84" i="9"/>
  <c r="I85" i="9"/>
  <c r="B85" i="9"/>
  <c r="D86" i="9"/>
  <c r="D88" i="9"/>
  <c r="B89" i="9"/>
  <c r="U96" i="9"/>
  <c r="I103" i="9"/>
  <c r="I104" i="9"/>
  <c r="G105" i="9"/>
  <c r="U106" i="9"/>
  <c r="I106" i="9"/>
  <c r="H107" i="9"/>
  <c r="G107" i="9"/>
  <c r="H109" i="9"/>
  <c r="I110" i="9"/>
  <c r="I111" i="9"/>
  <c r="I112" i="9"/>
  <c r="H113" i="9"/>
  <c r="G114" i="9"/>
  <c r="G127" i="9"/>
  <c r="D127" i="9"/>
  <c r="B127" i="9"/>
  <c r="U127" i="9"/>
  <c r="H128" i="9"/>
  <c r="H129" i="9"/>
  <c r="G130" i="9"/>
  <c r="U134" i="9"/>
  <c r="B154" i="9"/>
  <c r="B155" i="9"/>
  <c r="C180" i="9"/>
  <c r="B180" i="9"/>
  <c r="U180" i="9"/>
  <c r="I180" i="9"/>
  <c r="H182" i="9"/>
  <c r="I208" i="9"/>
  <c r="C208" i="9"/>
  <c r="B208" i="9"/>
  <c r="D208" i="9"/>
  <c r="U208" i="9"/>
  <c r="G208" i="9"/>
  <c r="AD15" i="10"/>
  <c r="AB15" i="10"/>
  <c r="C14" i="9"/>
  <c r="B15" i="9"/>
  <c r="H24" i="9"/>
  <c r="C26" i="9"/>
  <c r="H35" i="9"/>
  <c r="C37" i="9"/>
  <c r="I46" i="9"/>
  <c r="H47" i="9"/>
  <c r="I62" i="9"/>
  <c r="H63" i="9"/>
  <c r="H64" i="9"/>
  <c r="C66" i="9"/>
  <c r="C67" i="9"/>
  <c r="B68" i="9"/>
  <c r="H82" i="9"/>
  <c r="I83" i="9"/>
  <c r="H84" i="9"/>
  <c r="D87" i="9"/>
  <c r="U87" i="9"/>
  <c r="C89" i="9"/>
  <c r="H105" i="9"/>
  <c r="G106" i="9"/>
  <c r="I107" i="9"/>
  <c r="I113" i="9"/>
  <c r="H114" i="9"/>
  <c r="U118" i="9"/>
  <c r="I128" i="9"/>
  <c r="I129" i="9"/>
  <c r="H130" i="9"/>
  <c r="C154" i="9"/>
  <c r="C155" i="9"/>
  <c r="D14" i="9"/>
  <c r="C15" i="9"/>
  <c r="C16" i="9"/>
  <c r="U19" i="9"/>
  <c r="I24" i="9"/>
  <c r="G25" i="9"/>
  <c r="I35" i="9"/>
  <c r="G36" i="9"/>
  <c r="D37" i="9"/>
  <c r="C38" i="9"/>
  <c r="B39" i="9"/>
  <c r="I47" i="9"/>
  <c r="H48" i="9"/>
  <c r="B51" i="9"/>
  <c r="U56" i="9"/>
  <c r="I63" i="9"/>
  <c r="I64" i="9"/>
  <c r="G65" i="9"/>
  <c r="D67" i="9"/>
  <c r="C68" i="9"/>
  <c r="B70" i="9"/>
  <c r="U77" i="9"/>
  <c r="I84" i="9"/>
  <c r="D89" i="9"/>
  <c r="B90" i="9"/>
  <c r="B91" i="9"/>
  <c r="I105" i="9"/>
  <c r="H106" i="9"/>
  <c r="I126" i="9"/>
  <c r="G126" i="9"/>
  <c r="D126" i="9"/>
  <c r="B126" i="9"/>
  <c r="I127" i="9"/>
  <c r="D152" i="9"/>
  <c r="C152" i="9"/>
  <c r="B152" i="9"/>
  <c r="U152" i="9"/>
  <c r="B153" i="9"/>
  <c r="U153" i="9"/>
  <c r="H180" i="9"/>
  <c r="B17" i="9"/>
  <c r="U26" i="9"/>
  <c r="B28" i="9"/>
  <c r="C40" i="9"/>
  <c r="C51" i="9"/>
  <c r="U66" i="9"/>
  <c r="I66" i="9"/>
  <c r="U78" i="9"/>
  <c r="U99" i="9"/>
  <c r="U117" i="9"/>
  <c r="U133" i="9"/>
  <c r="U154" i="9"/>
  <c r="I154" i="9"/>
  <c r="U155" i="9"/>
  <c r="I155" i="9"/>
  <c r="H155" i="9"/>
  <c r="G155" i="9"/>
  <c r="D178" i="9"/>
  <c r="U178" i="9"/>
  <c r="C178" i="9"/>
  <c r="B178" i="9"/>
  <c r="H206" i="9"/>
  <c r="G206" i="9"/>
  <c r="C206" i="9"/>
  <c r="D206" i="9"/>
  <c r="B206" i="9"/>
  <c r="U206" i="9"/>
  <c r="I206" i="9"/>
  <c r="H14" i="9"/>
  <c r="G15" i="9"/>
  <c r="C17" i="9"/>
  <c r="G26" i="9"/>
  <c r="C28" i="9"/>
  <c r="G37" i="9"/>
  <c r="D40" i="9"/>
  <c r="B41" i="9"/>
  <c r="U50" i="9"/>
  <c r="D51" i="9"/>
  <c r="B52" i="9"/>
  <c r="G66" i="9"/>
  <c r="H67" i="9"/>
  <c r="G68" i="9"/>
  <c r="I69" i="9"/>
  <c r="B69" i="9"/>
  <c r="D70" i="9"/>
  <c r="D72" i="9"/>
  <c r="B73" i="9"/>
  <c r="U80" i="9"/>
  <c r="G89" i="9"/>
  <c r="D91" i="9"/>
  <c r="C92" i="9"/>
  <c r="B94" i="9"/>
  <c r="U100" i="9"/>
  <c r="U101" i="9"/>
  <c r="C121" i="9"/>
  <c r="B122" i="9"/>
  <c r="B123" i="9"/>
  <c r="I125" i="9"/>
  <c r="G125" i="9"/>
  <c r="D125" i="9"/>
  <c r="C125" i="9"/>
  <c r="B125" i="9"/>
  <c r="D136" i="9"/>
  <c r="C136" i="9"/>
  <c r="B136" i="9"/>
  <c r="U136" i="9"/>
  <c r="B137" i="9"/>
  <c r="U137" i="9"/>
  <c r="U142" i="9"/>
  <c r="G154" i="9"/>
  <c r="U158" i="9"/>
  <c r="G178" i="9"/>
  <c r="C41" i="9"/>
  <c r="C52" i="9"/>
  <c r="H66" i="9"/>
  <c r="I67" i="9"/>
  <c r="H68" i="9"/>
  <c r="D71" i="9"/>
  <c r="U71" i="9"/>
  <c r="C73" i="9"/>
  <c r="H89" i="9"/>
  <c r="U90" i="9"/>
  <c r="I90" i="9"/>
  <c r="C94" i="9"/>
  <c r="B95" i="9"/>
  <c r="C96" i="9"/>
  <c r="U102" i="9"/>
  <c r="C122" i="9"/>
  <c r="C123" i="9"/>
  <c r="H125" i="9"/>
  <c r="G136" i="9"/>
  <c r="G137" i="9"/>
  <c r="U138" i="9"/>
  <c r="I138" i="9"/>
  <c r="U139" i="9"/>
  <c r="I139" i="9"/>
  <c r="H139" i="9"/>
  <c r="G139" i="9"/>
  <c r="I152" i="9"/>
  <c r="I153" i="9"/>
  <c r="H154" i="9"/>
  <c r="C163" i="9"/>
  <c r="H178" i="9"/>
  <c r="G40" i="9"/>
  <c r="D41" i="9"/>
  <c r="G51" i="9"/>
  <c r="D52" i="9"/>
  <c r="I68" i="9"/>
  <c r="H70" i="9"/>
  <c r="G71" i="9"/>
  <c r="G72" i="9"/>
  <c r="D73" i="9"/>
  <c r="G90" i="9"/>
  <c r="H91" i="9"/>
  <c r="G92" i="9"/>
  <c r="I93" i="9"/>
  <c r="B93" i="9"/>
  <c r="D94" i="9"/>
  <c r="D96" i="9"/>
  <c r="U104" i="9"/>
  <c r="U110" i="9"/>
  <c r="D120" i="9"/>
  <c r="B120" i="9"/>
  <c r="U120" i="9"/>
  <c r="B121" i="9"/>
  <c r="U121" i="9"/>
  <c r="H136" i="9"/>
  <c r="H137" i="9"/>
  <c r="I150" i="9"/>
  <c r="H150" i="9"/>
  <c r="G150" i="9"/>
  <c r="D150" i="9"/>
  <c r="C150" i="9"/>
  <c r="B150" i="9"/>
  <c r="B162" i="9"/>
  <c r="G177" i="9"/>
  <c r="D177" i="9"/>
  <c r="C177" i="9"/>
  <c r="B177" i="9"/>
  <c r="U177" i="9"/>
  <c r="I178" i="9"/>
  <c r="D95" i="9"/>
  <c r="U95" i="9"/>
  <c r="U122" i="9"/>
  <c r="I122" i="9"/>
  <c r="U123" i="9"/>
  <c r="I123" i="9"/>
  <c r="H123" i="9"/>
  <c r="G123" i="9"/>
  <c r="C162" i="9"/>
  <c r="B163" i="9"/>
  <c r="U163" i="9"/>
  <c r="I163" i="9"/>
  <c r="H163" i="9"/>
  <c r="G163" i="9"/>
  <c r="B212" i="9"/>
  <c r="U18" i="9"/>
  <c r="U24" i="9"/>
  <c r="D30" i="9"/>
  <c r="C31" i="9"/>
  <c r="I40" i="9"/>
  <c r="D42" i="9"/>
  <c r="U47" i="9"/>
  <c r="I53" i="9"/>
  <c r="B53" i="9"/>
  <c r="D54" i="9"/>
  <c r="C55" i="9"/>
  <c r="D56" i="9"/>
  <c r="U64" i="9"/>
  <c r="I71" i="9"/>
  <c r="I72" i="9"/>
  <c r="D74" i="9"/>
  <c r="D75" i="9"/>
  <c r="C76" i="9"/>
  <c r="C77" i="9"/>
  <c r="B78" i="9"/>
  <c r="U84" i="9"/>
  <c r="U85" i="9"/>
  <c r="I92" i="9"/>
  <c r="H93" i="9"/>
  <c r="H94" i="9"/>
  <c r="G95" i="9"/>
  <c r="G96" i="9"/>
  <c r="B98" i="9"/>
  <c r="B99" i="9"/>
  <c r="G119" i="9"/>
  <c r="D119" i="9"/>
  <c r="B119" i="9"/>
  <c r="U119" i="9"/>
  <c r="H120" i="9"/>
  <c r="H121" i="9"/>
  <c r="G122" i="9"/>
  <c r="C145" i="9"/>
  <c r="B146" i="9"/>
  <c r="B147" i="9"/>
  <c r="C161" i="9"/>
  <c r="B161" i="9"/>
  <c r="U161" i="9"/>
  <c r="D162" i="9"/>
  <c r="I177" i="9"/>
  <c r="D212" i="9"/>
  <c r="AD19" i="10"/>
  <c r="AB19" i="10"/>
  <c r="AB101" i="10"/>
  <c r="AD101" i="10"/>
  <c r="AB104" i="10"/>
  <c r="D210" i="9"/>
  <c r="U210" i="9"/>
  <c r="AD70" i="10"/>
  <c r="AB70" i="10"/>
  <c r="AD98" i="10"/>
  <c r="AB98" i="10"/>
  <c r="AB53" i="10"/>
  <c r="AD53" i="10"/>
  <c r="AD50" i="10"/>
  <c r="AB50" i="10"/>
  <c r="D186" i="9"/>
  <c r="U186" i="9"/>
  <c r="I210" i="9"/>
  <c r="I211" i="9"/>
  <c r="H214" i="9"/>
  <c r="G214" i="9"/>
  <c r="C214" i="9"/>
  <c r="I216" i="9"/>
  <c r="C216" i="9"/>
  <c r="B216" i="9"/>
  <c r="AB117" i="10"/>
  <c r="AD117" i="10"/>
  <c r="U135" i="9"/>
  <c r="B141" i="9"/>
  <c r="U143" i="9"/>
  <c r="B149" i="9"/>
  <c r="U151" i="9"/>
  <c r="B157" i="9"/>
  <c r="C165" i="9"/>
  <c r="C166" i="9"/>
  <c r="B167" i="9"/>
  <c r="U174" i="9"/>
  <c r="H185" i="9"/>
  <c r="G186" i="9"/>
  <c r="G187" i="9"/>
  <c r="B190" i="9"/>
  <c r="B191" i="9"/>
  <c r="U201" i="9"/>
  <c r="I214" i="9"/>
  <c r="G216" i="9"/>
  <c r="D218" i="9"/>
  <c r="U218" i="9"/>
  <c r="B222" i="9"/>
  <c r="B230" i="9"/>
  <c r="AD22" i="10"/>
  <c r="AD87" i="10"/>
  <c r="C141" i="9"/>
  <c r="C149" i="9"/>
  <c r="C157" i="9"/>
  <c r="G164" i="9"/>
  <c r="D166" i="9"/>
  <c r="C167" i="9"/>
  <c r="B169" i="9"/>
  <c r="U175" i="9"/>
  <c r="U176" i="9"/>
  <c r="I185" i="9"/>
  <c r="H186" i="9"/>
  <c r="H187" i="9"/>
  <c r="H188" i="9"/>
  <c r="C191" i="9"/>
  <c r="B193" i="9"/>
  <c r="U203" i="9"/>
  <c r="H216" i="9"/>
  <c r="H217" i="9"/>
  <c r="G218" i="9"/>
  <c r="C220" i="9"/>
  <c r="H220" i="9"/>
  <c r="G225" i="9"/>
  <c r="C225" i="9"/>
  <c r="H226" i="9"/>
  <c r="D226" i="9"/>
  <c r="U226" i="9"/>
  <c r="C228" i="9"/>
  <c r="H228" i="9"/>
  <c r="G233" i="9"/>
  <c r="D233" i="9"/>
  <c r="C233" i="9"/>
  <c r="AD18" i="10"/>
  <c r="AB18" i="10"/>
  <c r="AB24" i="10"/>
  <c r="AD39" i="10"/>
  <c r="AD86" i="10"/>
  <c r="AB86" i="10"/>
  <c r="D141" i="9"/>
  <c r="U160" i="9"/>
  <c r="U165" i="9"/>
  <c r="I165" i="9"/>
  <c r="I186" i="9"/>
  <c r="I187" i="9"/>
  <c r="G190" i="9"/>
  <c r="C190" i="9"/>
  <c r="U204" i="9"/>
  <c r="H222" i="9"/>
  <c r="G222" i="9"/>
  <c r="C222" i="9"/>
  <c r="H230" i="9"/>
  <c r="G230" i="9"/>
  <c r="C230" i="9"/>
  <c r="R20" i="10"/>
  <c r="AD38" i="10"/>
  <c r="AB38" i="10"/>
  <c r="AD56" i="10"/>
  <c r="AB69" i="10"/>
  <c r="AD69" i="10"/>
  <c r="AB72" i="10"/>
  <c r="R102" i="10"/>
  <c r="G165" i="9"/>
  <c r="H166" i="9"/>
  <c r="G167" i="9"/>
  <c r="I168" i="9"/>
  <c r="B168" i="9"/>
  <c r="D169" i="9"/>
  <c r="D171" i="9"/>
  <c r="U179" i="9"/>
  <c r="H190" i="9"/>
  <c r="G191" i="9"/>
  <c r="I192" i="9"/>
  <c r="B192" i="9"/>
  <c r="D193" i="9"/>
  <c r="D195" i="9"/>
  <c r="I222" i="9"/>
  <c r="I230" i="9"/>
  <c r="R23" i="10"/>
  <c r="AD66" i="10"/>
  <c r="AB66" i="10"/>
  <c r="R71" i="10"/>
  <c r="B135" i="9"/>
  <c r="G141" i="9"/>
  <c r="H165" i="9"/>
  <c r="I166" i="9"/>
  <c r="H167" i="9"/>
  <c r="D170" i="9"/>
  <c r="U170" i="9"/>
  <c r="I190" i="9"/>
  <c r="H191" i="9"/>
  <c r="D194" i="9"/>
  <c r="U194" i="9"/>
  <c r="U209" i="9"/>
  <c r="R54" i="10"/>
  <c r="U211" i="9"/>
  <c r="D135" i="9"/>
  <c r="B160" i="9"/>
  <c r="I169" i="9"/>
  <c r="H170" i="9"/>
  <c r="H171" i="9"/>
  <c r="C173" i="9"/>
  <c r="C174" i="9"/>
  <c r="B175" i="9"/>
  <c r="I193" i="9"/>
  <c r="H194" i="9"/>
  <c r="H195" i="9"/>
  <c r="H196" i="9"/>
  <c r="C201" i="9"/>
  <c r="B202" i="9"/>
  <c r="C203" i="9"/>
  <c r="U214" i="9"/>
  <c r="AD55" i="10"/>
  <c r="C160" i="9"/>
  <c r="I170" i="9"/>
  <c r="I171" i="9"/>
  <c r="D174" i="9"/>
  <c r="C175" i="9"/>
  <c r="C176" i="9"/>
  <c r="U185" i="9"/>
  <c r="I194" i="9"/>
  <c r="I195" i="9"/>
  <c r="H198" i="9"/>
  <c r="G198" i="9"/>
  <c r="C198" i="9"/>
  <c r="I200" i="9"/>
  <c r="C200" i="9"/>
  <c r="B200" i="9"/>
  <c r="D201" i="9"/>
  <c r="D203" i="9"/>
  <c r="B204" i="9"/>
  <c r="U216" i="9"/>
  <c r="AB40" i="10"/>
  <c r="AD54" i="10"/>
  <c r="AB54" i="10"/>
  <c r="AD72" i="10"/>
  <c r="AB85" i="10"/>
  <c r="AD85" i="10"/>
  <c r="AB88" i="10"/>
  <c r="U173" i="9"/>
  <c r="I173" i="9"/>
  <c r="C179" i="9"/>
  <c r="U187" i="9"/>
  <c r="D202" i="9"/>
  <c r="U202" i="9"/>
  <c r="C204" i="9"/>
  <c r="R19" i="10"/>
  <c r="R22" i="10"/>
  <c r="AB37" i="10"/>
  <c r="AD37" i="10"/>
  <c r="AD82" i="10"/>
  <c r="AB82" i="10"/>
  <c r="I176" i="9"/>
  <c r="B176" i="9"/>
  <c r="D179" i="9"/>
  <c r="B209" i="9"/>
  <c r="AD34" i="10"/>
  <c r="AB34" i="10"/>
  <c r="H204" i="9"/>
  <c r="C209" i="9"/>
  <c r="B210" i="9"/>
  <c r="AD20" i="10"/>
  <c r="AD133" i="10"/>
  <c r="AD149" i="10"/>
  <c r="AD165" i="10"/>
  <c r="AD181" i="10"/>
  <c r="AD197" i="10"/>
  <c r="AB223" i="10"/>
  <c r="AB233" i="10"/>
  <c r="AB206" i="10"/>
  <c r="AB222" i="10"/>
  <c r="I181" i="9"/>
  <c r="B224" i="9"/>
  <c r="AB35" i="10"/>
  <c r="AB51" i="10"/>
  <c r="AB67" i="10"/>
  <c r="AB83" i="10"/>
  <c r="AB99" i="10"/>
  <c r="AB115" i="10"/>
  <c r="AB131" i="10"/>
  <c r="AB147" i="10"/>
  <c r="AB163" i="10"/>
  <c r="AB179" i="10"/>
  <c r="AB195" i="10"/>
  <c r="AB211" i="10"/>
  <c r="AB227" i="10"/>
  <c r="C224" i="9"/>
  <c r="C232" i="9"/>
  <c r="AB168" i="10"/>
  <c r="AB184" i="10"/>
  <c r="AB200" i="10"/>
  <c r="AB216" i="10"/>
  <c r="AB221" i="10"/>
  <c r="AB114" i="10"/>
  <c r="AB130" i="10"/>
  <c r="AB146" i="10"/>
  <c r="AB162" i="10"/>
  <c r="AB178" i="10"/>
  <c r="AB194" i="10"/>
  <c r="AB210" i="10"/>
  <c r="AB226" i="10"/>
  <c r="AB102" i="10"/>
  <c r="AB118" i="10"/>
  <c r="AB134" i="10"/>
  <c r="AB150" i="10"/>
  <c r="AB166" i="10"/>
  <c r="AB182" i="10"/>
  <c r="AB198" i="10"/>
  <c r="AB214" i="10"/>
  <c r="AB230" i="10"/>
  <c r="AB75" i="10"/>
  <c r="AB91" i="10"/>
  <c r="AB107" i="10"/>
  <c r="L12" i="6" l="1"/>
  <c r="C13" i="1" s="1"/>
  <c r="G12" i="7"/>
  <c r="C10" i="1" s="1"/>
  <c r="I9" i="7"/>
  <c r="I12" i="7" l="1"/>
  <c r="C11" i="1" s="1"/>
  <c r="M9" i="7"/>
  <c r="M12" i="7" s="1"/>
  <c r="C1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Model</author>
  </authors>
  <commentList>
    <comment ref="G9" authorId="0" shapeId="0" xr:uid="{00000000-0006-0000-1000-000001000000}">
      <text>
        <r>
          <rPr>
            <sz val="8"/>
            <color indexed="81"/>
            <rFont val="Arial"/>
            <family val="2"/>
          </rPr>
          <t>SLEP Vessels | (†) | (LCU-2000)</t>
        </r>
      </text>
    </comment>
    <comment ref="G10" authorId="0" shapeId="0" xr:uid="{00000000-0006-0000-1000-000002000000}">
      <text>
        <r>
          <rPr>
            <sz val="8"/>
            <color indexed="81"/>
            <rFont val="Arial"/>
            <family val="2"/>
          </rPr>
          <t>SLEP Vessels | (†) | (LCU-2000)</t>
        </r>
      </text>
    </comment>
    <comment ref="G11" authorId="0" shapeId="0" xr:uid="{00000000-0006-0000-1000-000003000000}">
      <text>
        <r>
          <rPr>
            <sz val="8"/>
            <color indexed="81"/>
            <rFont val="Arial"/>
            <family val="2"/>
          </rPr>
          <t>SLEP Vessels | (†) | (LCU-2000)</t>
        </r>
      </text>
    </comment>
    <comment ref="G12" authorId="0" shapeId="0" xr:uid="{00000000-0006-0000-1000-000004000000}">
      <text>
        <r>
          <rPr>
            <sz val="8"/>
            <color indexed="81"/>
            <rFont val="Arial"/>
            <family val="2"/>
          </rPr>
          <t>SLEP Vessels | (†) | (LCU-2000)</t>
        </r>
      </text>
    </comment>
    <comment ref="G13" authorId="0" shapeId="0" xr:uid="{00000000-0006-0000-1000-000005000000}">
      <text>
        <r>
          <rPr>
            <sz val="8"/>
            <color indexed="81"/>
            <rFont val="Arial"/>
            <family val="2"/>
          </rPr>
          <t>SLEP Vessels | (†) | (LCU-2000)</t>
        </r>
      </text>
    </comment>
    <comment ref="G14" authorId="0" shapeId="0" xr:uid="{00000000-0006-0000-1000-000006000000}">
      <text>
        <r>
          <rPr>
            <sz val="8"/>
            <color indexed="81"/>
            <rFont val="Arial"/>
            <family val="2"/>
          </rPr>
          <t>SLEP Vessels | (†) | (LCU-2000)</t>
        </r>
      </text>
    </comment>
    <comment ref="G15" authorId="0" shapeId="0" xr:uid="{00000000-0006-0000-1000-000007000000}">
      <text>
        <r>
          <rPr>
            <sz val="8"/>
            <color indexed="81"/>
            <rFont val="Arial"/>
            <family val="2"/>
          </rPr>
          <t>LCU Technical |  | Manuals and Spares</t>
        </r>
      </text>
    </comment>
    <comment ref="G16" authorId="0" shapeId="0" xr:uid="{00000000-0006-0000-1000-000008000000}">
      <text>
        <r>
          <rPr>
            <sz val="8"/>
            <color indexed="81"/>
            <rFont val="Arial"/>
            <family val="2"/>
          </rPr>
          <t>LCU Technical |  | Manuals and Spares</t>
        </r>
      </text>
    </comment>
    <comment ref="G17" authorId="0" shapeId="0" xr:uid="{00000000-0006-0000-1000-000009000000}">
      <text>
        <r>
          <rPr>
            <sz val="8"/>
            <color indexed="81"/>
            <rFont val="Arial"/>
            <family val="2"/>
          </rPr>
          <t>LCU Technical |  | Manuals and Spares</t>
        </r>
      </text>
    </comment>
    <comment ref="G18" authorId="0" shapeId="0" xr:uid="{00000000-0006-0000-1000-00000A000000}">
      <text>
        <r>
          <rPr>
            <sz val="8"/>
            <color indexed="81"/>
            <rFont val="Arial"/>
            <family val="2"/>
          </rPr>
          <t>LCU Technical |  | Manuals and Spares</t>
        </r>
      </text>
    </comment>
    <comment ref="G19" authorId="0" shapeId="0" xr:uid="{00000000-0006-0000-1000-00000B000000}">
      <text>
        <r>
          <rPr>
            <sz val="8"/>
            <color indexed="81"/>
            <rFont val="Arial"/>
            <family val="2"/>
          </rPr>
          <t>LCU Technical |  | Manuals and Spares</t>
        </r>
      </text>
    </comment>
    <comment ref="G20" authorId="0" shapeId="0" xr:uid="{00000000-0006-0000-1000-00000C000000}">
      <text>
        <r>
          <rPr>
            <sz val="8"/>
            <color indexed="81"/>
            <rFont val="Arial"/>
            <family val="2"/>
          </rPr>
          <t>LCU Technical |  | Manuals and Spares</t>
        </r>
      </text>
    </comment>
    <comment ref="G21" authorId="0" shapeId="0" xr:uid="{00000000-0006-0000-1000-00000D000000}">
      <text>
        <r>
          <rPr>
            <sz val="8"/>
            <color indexed="81"/>
            <rFont val="Arial"/>
            <family val="2"/>
          </rPr>
          <t>LCU SLEP Contractor | Logistics Support | (CLS)</t>
        </r>
      </text>
    </comment>
    <comment ref="G22" authorId="0" shapeId="0" xr:uid="{00000000-0006-0000-1000-00000E000000}">
      <text>
        <r>
          <rPr>
            <sz val="8"/>
            <color indexed="81"/>
            <rFont val="Arial"/>
            <family val="2"/>
          </rPr>
          <t>LCU SLEP Contractor | Logistics Support | (CLS)</t>
        </r>
      </text>
    </comment>
    <comment ref="G23" authorId="0" shapeId="0" xr:uid="{00000000-0006-0000-1000-00000F000000}">
      <text>
        <r>
          <rPr>
            <sz val="8"/>
            <color indexed="81"/>
            <rFont val="Arial"/>
            <family val="2"/>
          </rPr>
          <t>LCU SLEP Contractor | Logistics Support | (CLS)</t>
        </r>
      </text>
    </comment>
    <comment ref="G24" authorId="0" shapeId="0" xr:uid="{00000000-0006-0000-1000-000010000000}">
      <text>
        <r>
          <rPr>
            <sz val="8"/>
            <color indexed="81"/>
            <rFont val="Arial"/>
            <family val="2"/>
          </rPr>
          <t>LCU SLEP Contractor | Logistics Support | (CLS)</t>
        </r>
      </text>
    </comment>
    <comment ref="G25" authorId="0" shapeId="0" xr:uid="{00000000-0006-0000-1000-000011000000}">
      <text>
        <r>
          <rPr>
            <sz val="8"/>
            <color indexed="81"/>
            <rFont val="Arial"/>
            <family val="2"/>
          </rPr>
          <t>LCU SLEP Contractor | Logistics Support | (CLS)</t>
        </r>
      </text>
    </comment>
    <comment ref="G26" authorId="0" shapeId="0" xr:uid="{00000000-0006-0000-1000-000012000000}">
      <text>
        <r>
          <rPr>
            <sz val="8"/>
            <color indexed="81"/>
            <rFont val="Arial"/>
            <family val="2"/>
          </rPr>
          <t>LCU SLEP Contractor | Logistics Support | (CLS)</t>
        </r>
      </text>
    </comment>
    <comment ref="G27" authorId="0" shapeId="0" xr:uid="{00000000-0006-0000-1000-000013000000}">
      <text>
        <r>
          <rPr>
            <sz val="8"/>
            <color indexed="81"/>
            <rFont val="Arial"/>
            <family val="2"/>
          </rPr>
          <t>New Equipment |  | Training (NET)</t>
        </r>
      </text>
    </comment>
    <comment ref="G28" authorId="0" shapeId="0" xr:uid="{00000000-0006-0000-1000-000014000000}">
      <text>
        <r>
          <rPr>
            <sz val="8"/>
            <color indexed="81"/>
            <rFont val="Arial"/>
            <family val="2"/>
          </rPr>
          <t>New Equipment |  | Training (NET)</t>
        </r>
      </text>
    </comment>
    <comment ref="G29" authorId="0" shapeId="0" xr:uid="{00000000-0006-0000-1000-000015000000}">
      <text>
        <r>
          <rPr>
            <sz val="8"/>
            <color indexed="81"/>
            <rFont val="Arial"/>
            <family val="2"/>
          </rPr>
          <t>New Equipment |  | Training (NET)</t>
        </r>
      </text>
    </comment>
    <comment ref="G30" authorId="0" shapeId="0" xr:uid="{00000000-0006-0000-1000-000016000000}">
      <text>
        <r>
          <rPr>
            <sz val="8"/>
            <color indexed="81"/>
            <rFont val="Arial"/>
            <family val="2"/>
          </rPr>
          <t>New Equipment |  | Training (NET)</t>
        </r>
      </text>
    </comment>
    <comment ref="G31" authorId="0" shapeId="0" xr:uid="{00000000-0006-0000-1000-000017000000}">
      <text>
        <r>
          <rPr>
            <sz val="8"/>
            <color indexed="81"/>
            <rFont val="Arial"/>
            <family val="2"/>
          </rPr>
          <t>New Equipment |  | Training (NET)</t>
        </r>
      </text>
    </comment>
    <comment ref="G32" authorId="0" shapeId="0" xr:uid="{00000000-0006-0000-1000-000018000000}">
      <text>
        <r>
          <rPr>
            <sz val="8"/>
            <color indexed="81"/>
            <rFont val="Arial"/>
            <family val="2"/>
          </rPr>
          <t>New Equipment |  | Training (NET)</t>
        </r>
      </text>
    </comment>
    <comment ref="G33" authorId="0" shapeId="0" xr:uid="{00000000-0006-0000-1000-000019000000}">
      <text>
        <r>
          <rPr>
            <sz val="8"/>
            <color indexed="81"/>
            <rFont val="Arial"/>
            <family val="2"/>
          </rPr>
          <t>SLEP Vessels | (†) | (MCS)</t>
        </r>
      </text>
    </comment>
    <comment ref="G34" authorId="0" shapeId="0" xr:uid="{00000000-0006-0000-1000-00001A000000}">
      <text>
        <r>
          <rPr>
            <sz val="8"/>
            <color indexed="81"/>
            <rFont val="Arial"/>
            <family val="2"/>
          </rPr>
          <t>SLEP Vessels | (†) | (MCS)</t>
        </r>
      </text>
    </comment>
    <comment ref="G35" authorId="0" shapeId="0" xr:uid="{00000000-0006-0000-1000-00001B000000}">
      <text>
        <r>
          <rPr>
            <sz val="8"/>
            <color indexed="81"/>
            <rFont val="Arial"/>
            <family val="2"/>
          </rPr>
          <t>SLEP Vessels | (†) | (MCS)</t>
        </r>
      </text>
    </comment>
    <comment ref="G36" authorId="0" shapeId="0" xr:uid="{00000000-0006-0000-1000-00001C000000}">
      <text>
        <r>
          <rPr>
            <sz val="8"/>
            <color indexed="81"/>
            <rFont val="Arial"/>
            <family val="2"/>
          </rPr>
          <t>SLEP Vessels | (†) | (MCS)</t>
        </r>
      </text>
    </comment>
    <comment ref="G37" authorId="0" shapeId="0" xr:uid="{00000000-0006-0000-1000-00001D000000}">
      <text>
        <r>
          <rPr>
            <sz val="8"/>
            <color indexed="81"/>
            <rFont val="Arial"/>
            <family val="2"/>
          </rPr>
          <t>SLEP Vessels | (†) | (MCS)</t>
        </r>
      </text>
    </comment>
    <comment ref="G38" authorId="0" shapeId="0" xr:uid="{00000000-0006-0000-1000-00001E000000}">
      <text>
        <r>
          <rPr>
            <sz val="8"/>
            <color indexed="81"/>
            <rFont val="Arial"/>
            <family val="2"/>
          </rPr>
          <t>SLEP Vessels | (†) | (MCS)</t>
        </r>
      </text>
    </comment>
    <comment ref="G39" authorId="0" shapeId="0" xr:uid="{00000000-0006-0000-1000-00001F000000}">
      <text>
        <r>
          <rPr>
            <sz val="8"/>
            <color indexed="81"/>
            <rFont val="Arial"/>
            <family val="2"/>
          </rPr>
          <t>MCS SLEP Fielding &amp; |  | Transportation</t>
        </r>
      </text>
    </comment>
    <comment ref="G40" authorId="0" shapeId="0" xr:uid="{00000000-0006-0000-1000-000020000000}">
      <text>
        <r>
          <rPr>
            <sz val="8"/>
            <color indexed="81"/>
            <rFont val="Arial"/>
            <family val="2"/>
          </rPr>
          <t>MCS SLEP Fielding &amp; |  | Transportation</t>
        </r>
      </text>
    </comment>
    <comment ref="G41" authorId="0" shapeId="0" xr:uid="{00000000-0006-0000-1000-000021000000}">
      <text>
        <r>
          <rPr>
            <sz val="8"/>
            <color indexed="81"/>
            <rFont val="Arial"/>
            <family val="2"/>
          </rPr>
          <t>MCS SLEP Fielding &amp; |  | Transportation</t>
        </r>
      </text>
    </comment>
    <comment ref="G42" authorId="0" shapeId="0" xr:uid="{00000000-0006-0000-1000-000022000000}">
      <text>
        <r>
          <rPr>
            <sz val="8"/>
            <color indexed="81"/>
            <rFont val="Arial"/>
            <family val="2"/>
          </rPr>
          <t>MCS SLEP Fielding &amp; |  | Transportation</t>
        </r>
      </text>
    </comment>
    <comment ref="G43" authorId="0" shapeId="0" xr:uid="{00000000-0006-0000-1000-000023000000}">
      <text>
        <r>
          <rPr>
            <sz val="8"/>
            <color indexed="81"/>
            <rFont val="Arial"/>
            <family val="2"/>
          </rPr>
          <t>MCS SLEP Fielding &amp; |  | Transportation</t>
        </r>
      </text>
    </comment>
    <comment ref="G44" authorId="0" shapeId="0" xr:uid="{00000000-0006-0000-1000-000024000000}">
      <text>
        <r>
          <rPr>
            <sz val="8"/>
            <color indexed="81"/>
            <rFont val="Arial"/>
            <family val="2"/>
          </rPr>
          <t>MCS SLEP Fielding &amp; |  | Transportation</t>
        </r>
      </text>
    </comment>
    <comment ref="G45" authorId="0" shapeId="0" xr:uid="{00000000-0006-0000-1000-000025000000}">
      <text>
        <r>
          <rPr>
            <sz val="8"/>
            <color indexed="81"/>
            <rFont val="Arial"/>
            <family val="2"/>
          </rPr>
          <t>MCS SLEP New | Equipment Training | (NET)</t>
        </r>
      </text>
    </comment>
    <comment ref="G46" authorId="0" shapeId="0" xr:uid="{00000000-0006-0000-1000-000026000000}">
      <text>
        <r>
          <rPr>
            <sz val="8"/>
            <color indexed="81"/>
            <rFont val="Arial"/>
            <family val="2"/>
          </rPr>
          <t>MCS SLEP New | Equipment Training | (NET)</t>
        </r>
      </text>
    </comment>
    <comment ref="G47" authorId="0" shapeId="0" xr:uid="{00000000-0006-0000-1000-000027000000}">
      <text>
        <r>
          <rPr>
            <sz val="8"/>
            <color indexed="81"/>
            <rFont val="Arial"/>
            <family val="2"/>
          </rPr>
          <t>MCS SLEP New | Equipment Training | (NET)</t>
        </r>
      </text>
    </comment>
    <comment ref="G48" authorId="0" shapeId="0" xr:uid="{00000000-0006-0000-1000-000028000000}">
      <text>
        <r>
          <rPr>
            <sz val="8"/>
            <color indexed="81"/>
            <rFont val="Arial"/>
            <family val="2"/>
          </rPr>
          <t>MCS SLEP New | Equipment Training | (NET)</t>
        </r>
      </text>
    </comment>
    <comment ref="G49" authorId="0" shapeId="0" xr:uid="{00000000-0006-0000-1000-000029000000}">
      <text>
        <r>
          <rPr>
            <sz val="8"/>
            <color indexed="81"/>
            <rFont val="Arial"/>
            <family val="2"/>
          </rPr>
          <t>MCS SLEP New | Equipment Training | (NET)</t>
        </r>
      </text>
    </comment>
    <comment ref="G50" authorId="0" shapeId="0" xr:uid="{00000000-0006-0000-1000-00002A000000}">
      <text>
        <r>
          <rPr>
            <sz val="8"/>
            <color indexed="81"/>
            <rFont val="Arial"/>
            <family val="2"/>
          </rPr>
          <t>MCS SLEP New | Equipment Training | (NET)</t>
        </r>
      </text>
    </comment>
    <comment ref="G51" authorId="0" shapeId="0" xr:uid="{00000000-0006-0000-1000-00002B000000}">
      <text>
        <r>
          <rPr>
            <sz val="8"/>
            <color indexed="81"/>
            <rFont val="Arial"/>
            <family val="2"/>
          </rPr>
          <t>MIBS Vessels |  | (LCU-2000)</t>
        </r>
      </text>
    </comment>
    <comment ref="G52" authorId="0" shapeId="0" xr:uid="{00000000-0006-0000-1000-00002C000000}">
      <text>
        <r>
          <rPr>
            <sz val="8"/>
            <color indexed="81"/>
            <rFont val="Arial"/>
            <family val="2"/>
          </rPr>
          <t>MIBS Vessels |  | (LCU-2000)</t>
        </r>
      </text>
    </comment>
    <comment ref="G53" authorId="0" shapeId="0" xr:uid="{00000000-0006-0000-1000-00002D000000}">
      <text>
        <r>
          <rPr>
            <sz val="8"/>
            <color indexed="81"/>
            <rFont val="Arial"/>
            <family val="2"/>
          </rPr>
          <t>MIBS Vessels |  | (LCU-2000)</t>
        </r>
      </text>
    </comment>
    <comment ref="G54" authorId="0" shapeId="0" xr:uid="{00000000-0006-0000-1000-00002E000000}">
      <text>
        <r>
          <rPr>
            <sz val="8"/>
            <color indexed="81"/>
            <rFont val="Arial"/>
            <family val="2"/>
          </rPr>
          <t>MIBS Vessels |  | (LCU-2000)</t>
        </r>
      </text>
    </comment>
    <comment ref="G55" authorId="0" shapeId="0" xr:uid="{00000000-0006-0000-1000-00002F000000}">
      <text>
        <r>
          <rPr>
            <sz val="8"/>
            <color indexed="81"/>
            <rFont val="Arial"/>
            <family val="2"/>
          </rPr>
          <t>MIBS Vessels |  | (LCU-2000)</t>
        </r>
      </text>
    </comment>
    <comment ref="G56" authorId="0" shapeId="0" xr:uid="{00000000-0006-0000-1000-000030000000}">
      <text>
        <r>
          <rPr>
            <sz val="8"/>
            <color indexed="81"/>
            <rFont val="Arial"/>
            <family val="2"/>
          </rPr>
          <t>MIBS Vessels |  | (LCU-2000)</t>
        </r>
      </text>
    </comment>
    <comment ref="G57" authorId="0" shapeId="0" xr:uid="{00000000-0006-0000-1000-000031000000}">
      <text>
        <r>
          <rPr>
            <sz val="8"/>
            <color indexed="81"/>
            <rFont val="Arial"/>
            <family val="2"/>
          </rPr>
          <t>Program | Management/Matrix | Support</t>
        </r>
      </text>
    </comment>
    <comment ref="G58" authorId="0" shapeId="0" xr:uid="{00000000-0006-0000-1000-000032000000}">
      <text>
        <r>
          <rPr>
            <sz val="8"/>
            <color indexed="81"/>
            <rFont val="Arial"/>
            <family val="2"/>
          </rPr>
          <t>Program | Management/Matrix | Support</t>
        </r>
      </text>
    </comment>
    <comment ref="G59" authorId="0" shapeId="0" xr:uid="{00000000-0006-0000-1000-000033000000}">
      <text>
        <r>
          <rPr>
            <sz val="8"/>
            <color indexed="81"/>
            <rFont val="Arial"/>
            <family val="2"/>
          </rPr>
          <t>Program | Management/Matrix | Support</t>
        </r>
      </text>
    </comment>
    <comment ref="G60" authorId="0" shapeId="0" xr:uid="{00000000-0006-0000-1000-000034000000}">
      <text>
        <r>
          <rPr>
            <sz val="8"/>
            <color indexed="81"/>
            <rFont val="Arial"/>
            <family val="2"/>
          </rPr>
          <t>Program | Management/Matrix | Support</t>
        </r>
      </text>
    </comment>
    <comment ref="G61" authorId="0" shapeId="0" xr:uid="{00000000-0006-0000-1000-000035000000}">
      <text>
        <r>
          <rPr>
            <sz val="8"/>
            <color indexed="81"/>
            <rFont val="Arial"/>
            <family val="2"/>
          </rPr>
          <t>Program | Management/Matrix | Support</t>
        </r>
      </text>
    </comment>
    <comment ref="G62" authorId="0" shapeId="0" xr:uid="{00000000-0006-0000-1000-000036000000}">
      <text>
        <r>
          <rPr>
            <sz val="8"/>
            <color indexed="81"/>
            <rFont val="Arial"/>
            <family val="2"/>
          </rPr>
          <t>Program | Management/Matrix | Support</t>
        </r>
      </text>
    </comment>
    <comment ref="G63" authorId="0" shapeId="0" xr:uid="{00000000-0006-0000-1000-000037000000}">
      <text>
        <r>
          <rPr>
            <sz val="8"/>
            <color indexed="81"/>
            <rFont val="Arial"/>
            <family val="2"/>
          </rPr>
          <t>Subtotal: Recurring Cost</t>
        </r>
      </text>
    </comment>
    <comment ref="G64" authorId="0" shapeId="0" xr:uid="{00000000-0006-0000-1000-000038000000}">
      <text>
        <r>
          <rPr>
            <sz val="8"/>
            <color indexed="81"/>
            <rFont val="Arial"/>
            <family val="2"/>
          </rPr>
          <t>Subtotal: Recurring Cost</t>
        </r>
      </text>
    </comment>
    <comment ref="G65" authorId="0" shapeId="0" xr:uid="{00000000-0006-0000-1000-000039000000}">
      <text>
        <r>
          <rPr>
            <sz val="8"/>
            <color indexed="81"/>
            <rFont val="Arial"/>
            <family val="2"/>
          </rPr>
          <t>Subtotal: Recurring Cost</t>
        </r>
      </text>
    </comment>
    <comment ref="G66" authorId="0" shapeId="0" xr:uid="{00000000-0006-0000-1000-00003A000000}">
      <text>
        <r>
          <rPr>
            <sz val="8"/>
            <color indexed="81"/>
            <rFont val="Arial"/>
            <family val="2"/>
          </rPr>
          <t>Subtotal: Recurring Cost</t>
        </r>
      </text>
    </comment>
    <comment ref="G67" authorId="0" shapeId="0" xr:uid="{00000000-0006-0000-1000-00003B000000}">
      <text>
        <r>
          <rPr>
            <sz val="8"/>
            <color indexed="81"/>
            <rFont val="Arial"/>
            <family val="2"/>
          </rPr>
          <t>Subtotal: Recurring Cost</t>
        </r>
      </text>
    </comment>
    <comment ref="G68" authorId="0" shapeId="0" xr:uid="{00000000-0006-0000-1000-00003C000000}">
      <text>
        <r>
          <rPr>
            <sz val="8"/>
            <color indexed="81"/>
            <rFont val="Arial"/>
            <family val="2"/>
          </rPr>
          <t>Subtotal: Recurring Cost</t>
        </r>
      </text>
    </comment>
    <comment ref="G69" authorId="0" shapeId="0" xr:uid="{00000000-0006-0000-1000-00003D000000}">
      <text>
        <r>
          <rPr>
            <sz val="8"/>
            <color indexed="81"/>
            <rFont val="Arial"/>
            <family val="2"/>
          </rPr>
          <t>MCS Logistics</t>
        </r>
      </text>
    </comment>
    <comment ref="G70" authorId="0" shapeId="0" xr:uid="{00000000-0006-0000-1000-00003E000000}">
      <text>
        <r>
          <rPr>
            <sz val="8"/>
            <color indexed="81"/>
            <rFont val="Arial"/>
            <family val="2"/>
          </rPr>
          <t>MCS Logistics</t>
        </r>
      </text>
    </comment>
    <comment ref="G71" authorId="0" shapeId="0" xr:uid="{00000000-0006-0000-1000-00003F000000}">
      <text>
        <r>
          <rPr>
            <sz val="8"/>
            <color indexed="81"/>
            <rFont val="Arial"/>
            <family val="2"/>
          </rPr>
          <t>MCS Logistics</t>
        </r>
      </text>
    </comment>
    <comment ref="G72" authorId="0" shapeId="0" xr:uid="{00000000-0006-0000-1000-000040000000}">
      <text>
        <r>
          <rPr>
            <sz val="8"/>
            <color indexed="81"/>
            <rFont val="Arial"/>
            <family val="2"/>
          </rPr>
          <t>MCS Logistics</t>
        </r>
      </text>
    </comment>
    <comment ref="G73" authorId="0" shapeId="0" xr:uid="{00000000-0006-0000-1000-000041000000}">
      <text>
        <r>
          <rPr>
            <sz val="8"/>
            <color indexed="81"/>
            <rFont val="Arial"/>
            <family val="2"/>
          </rPr>
          <t>MCS Logistics</t>
        </r>
      </text>
    </comment>
    <comment ref="G74" authorId="0" shapeId="0" xr:uid="{00000000-0006-0000-1000-000042000000}">
      <text>
        <r>
          <rPr>
            <sz val="8"/>
            <color indexed="81"/>
            <rFont val="Arial"/>
            <family val="2"/>
          </rPr>
          <t>MCS Logistics</t>
        </r>
      </text>
    </comment>
    <comment ref="G75" authorId="0" shapeId="0" xr:uid="{00000000-0006-0000-1000-000043000000}">
      <text>
        <r>
          <rPr>
            <sz val="8"/>
            <color indexed="81"/>
            <rFont val="Arial"/>
            <family val="2"/>
          </rPr>
          <t>MIBS Logistics |  | (LCU-2000)</t>
        </r>
      </text>
    </comment>
    <comment ref="G76" authorId="0" shapeId="0" xr:uid="{00000000-0006-0000-1000-000044000000}">
      <text>
        <r>
          <rPr>
            <sz val="8"/>
            <color indexed="81"/>
            <rFont val="Arial"/>
            <family val="2"/>
          </rPr>
          <t>MIBS Logistics |  | (LCU-2000)</t>
        </r>
      </text>
    </comment>
    <comment ref="G77" authorId="0" shapeId="0" xr:uid="{00000000-0006-0000-1000-000045000000}">
      <text>
        <r>
          <rPr>
            <sz val="8"/>
            <color indexed="81"/>
            <rFont val="Arial"/>
            <family val="2"/>
          </rPr>
          <t>MIBS Logistics |  | (LCU-2000)</t>
        </r>
      </text>
    </comment>
    <comment ref="G78" authorId="0" shapeId="0" xr:uid="{00000000-0006-0000-1000-000046000000}">
      <text>
        <r>
          <rPr>
            <sz val="8"/>
            <color indexed="81"/>
            <rFont val="Arial"/>
            <family val="2"/>
          </rPr>
          <t>MIBS Logistics |  | (LCU-2000)</t>
        </r>
      </text>
    </comment>
    <comment ref="G79" authorId="0" shapeId="0" xr:uid="{00000000-0006-0000-1000-000047000000}">
      <text>
        <r>
          <rPr>
            <sz val="8"/>
            <color indexed="81"/>
            <rFont val="Arial"/>
            <family val="2"/>
          </rPr>
          <t>MIBS Logistics |  | (LCU-2000)</t>
        </r>
      </text>
    </comment>
    <comment ref="G80" authorId="0" shapeId="0" xr:uid="{00000000-0006-0000-1000-000048000000}">
      <text>
        <r>
          <rPr>
            <sz val="8"/>
            <color indexed="81"/>
            <rFont val="Arial"/>
            <family val="2"/>
          </rPr>
          <t>MIBS Logistics |  | (LCU-2000)</t>
        </r>
      </text>
    </comment>
    <comment ref="G81" authorId="0" shapeId="0" xr:uid="{00000000-0006-0000-1000-000049000000}">
      <text>
        <r>
          <rPr>
            <sz val="8"/>
            <color indexed="81"/>
            <rFont val="Arial"/>
            <family val="2"/>
          </rPr>
          <t>MIBS Engineering |  | (LCU-2000)</t>
        </r>
      </text>
    </comment>
    <comment ref="G82" authorId="0" shapeId="0" xr:uid="{00000000-0006-0000-1000-00004A000000}">
      <text>
        <r>
          <rPr>
            <sz val="8"/>
            <color indexed="81"/>
            <rFont val="Arial"/>
            <family val="2"/>
          </rPr>
          <t>MIBS Engineering |  | (LCU-2000)</t>
        </r>
      </text>
    </comment>
    <comment ref="G83" authorId="0" shapeId="0" xr:uid="{00000000-0006-0000-1000-00004B000000}">
      <text>
        <r>
          <rPr>
            <sz val="8"/>
            <color indexed="81"/>
            <rFont val="Arial"/>
            <family val="2"/>
          </rPr>
          <t>MIBS Engineering |  | (LCU-2000)</t>
        </r>
      </text>
    </comment>
    <comment ref="G84" authorId="0" shapeId="0" xr:uid="{00000000-0006-0000-1000-00004C000000}">
      <text>
        <r>
          <rPr>
            <sz val="8"/>
            <color indexed="81"/>
            <rFont val="Arial"/>
            <family val="2"/>
          </rPr>
          <t>MIBS Engineering |  | (LCU-2000)</t>
        </r>
      </text>
    </comment>
    <comment ref="G85" authorId="0" shapeId="0" xr:uid="{00000000-0006-0000-1000-00004D000000}">
      <text>
        <r>
          <rPr>
            <sz val="8"/>
            <color indexed="81"/>
            <rFont val="Arial"/>
            <family val="2"/>
          </rPr>
          <t>MIBS Engineering |  | (LCU-2000)</t>
        </r>
      </text>
    </comment>
    <comment ref="G86" authorId="0" shapeId="0" xr:uid="{00000000-0006-0000-1000-00004E000000}">
      <text>
        <r>
          <rPr>
            <sz val="8"/>
            <color indexed="81"/>
            <rFont val="Arial"/>
            <family val="2"/>
          </rPr>
          <t>MIBS Engineering |  | (LCU-2000)</t>
        </r>
      </text>
    </comment>
    <comment ref="G87" authorId="0" shapeId="0" xr:uid="{00000000-0006-0000-1000-00004F000000}">
      <text>
        <r>
          <rPr>
            <sz val="8"/>
            <color indexed="81"/>
            <rFont val="Arial"/>
            <family val="2"/>
          </rPr>
          <t>MIBS Engineering |  | (LSV)</t>
        </r>
      </text>
    </comment>
    <comment ref="G88" authorId="0" shapeId="0" xr:uid="{00000000-0006-0000-1000-000050000000}">
      <text>
        <r>
          <rPr>
            <sz val="8"/>
            <color indexed="81"/>
            <rFont val="Arial"/>
            <family val="2"/>
          </rPr>
          <t>MIBS Engineering |  | (LSV)</t>
        </r>
      </text>
    </comment>
    <comment ref="G89" authorId="0" shapeId="0" xr:uid="{00000000-0006-0000-1000-000051000000}">
      <text>
        <r>
          <rPr>
            <sz val="8"/>
            <color indexed="81"/>
            <rFont val="Arial"/>
            <family val="2"/>
          </rPr>
          <t>MIBS Engineering |  | (LSV)</t>
        </r>
      </text>
    </comment>
    <comment ref="G90" authorId="0" shapeId="0" xr:uid="{00000000-0006-0000-1000-000052000000}">
      <text>
        <r>
          <rPr>
            <sz val="8"/>
            <color indexed="81"/>
            <rFont val="Arial"/>
            <family val="2"/>
          </rPr>
          <t>MIBS Engineering |  | (LSV)</t>
        </r>
      </text>
    </comment>
    <comment ref="G91" authorId="0" shapeId="0" xr:uid="{00000000-0006-0000-1000-000053000000}">
      <text>
        <r>
          <rPr>
            <sz val="8"/>
            <color indexed="81"/>
            <rFont val="Arial"/>
            <family val="2"/>
          </rPr>
          <t>MIBS Engineering |  | (LSV)</t>
        </r>
      </text>
    </comment>
    <comment ref="G92" authorId="0" shapeId="0" xr:uid="{00000000-0006-0000-1000-000054000000}">
      <text>
        <r>
          <rPr>
            <sz val="8"/>
            <color indexed="81"/>
            <rFont val="Arial"/>
            <family val="2"/>
          </rPr>
          <t>MIBS Engineering |  | (LSV)</t>
        </r>
      </text>
    </comment>
    <comment ref="G93" authorId="0" shapeId="0" xr:uid="{00000000-0006-0000-1000-000055000000}">
      <text>
        <r>
          <rPr>
            <sz val="8"/>
            <color indexed="81"/>
            <rFont val="Arial"/>
            <family val="2"/>
          </rPr>
          <t>Subtotal: Non Recurring |  | Cost</t>
        </r>
      </text>
    </comment>
    <comment ref="G94" authorId="0" shapeId="0" xr:uid="{00000000-0006-0000-1000-000056000000}">
      <text>
        <r>
          <rPr>
            <sz val="8"/>
            <color indexed="81"/>
            <rFont val="Arial"/>
            <family val="2"/>
          </rPr>
          <t>Subtotal: Non Recurring |  | Cost</t>
        </r>
      </text>
    </comment>
    <comment ref="G95" authorId="0" shapeId="0" xr:uid="{00000000-0006-0000-1000-000057000000}">
      <text>
        <r>
          <rPr>
            <sz val="8"/>
            <color indexed="81"/>
            <rFont val="Arial"/>
            <family val="2"/>
          </rPr>
          <t>Subtotal: Non Recurring |  | Cost</t>
        </r>
      </text>
    </comment>
    <comment ref="G96" authorId="0" shapeId="0" xr:uid="{00000000-0006-0000-1000-000058000000}">
      <text>
        <r>
          <rPr>
            <sz val="8"/>
            <color indexed="81"/>
            <rFont val="Arial"/>
            <family val="2"/>
          </rPr>
          <t>Subtotal: Non Recurring |  | Cost</t>
        </r>
      </text>
    </comment>
    <comment ref="G97" authorId="0" shapeId="0" xr:uid="{00000000-0006-0000-1000-000059000000}">
      <text>
        <r>
          <rPr>
            <sz val="8"/>
            <color indexed="81"/>
            <rFont val="Arial"/>
            <family val="2"/>
          </rPr>
          <t>Subtotal: Non Recurring |  | Cost</t>
        </r>
      </text>
    </comment>
    <comment ref="G98" authorId="0" shapeId="0" xr:uid="{00000000-0006-0000-1000-00005A000000}">
      <text>
        <r>
          <rPr>
            <sz val="8"/>
            <color indexed="81"/>
            <rFont val="Arial"/>
            <family val="2"/>
          </rPr>
          <t>Subtotal: Non Recurring |  | Cost</t>
        </r>
      </text>
    </comment>
    <comment ref="G99" authorId="0" shapeId="0" xr:uid="{00000000-0006-0000-1000-00005B000000}">
      <text>
        <r>
          <rPr>
            <sz val="8"/>
            <color indexed="81"/>
            <rFont val="Arial"/>
            <family val="2"/>
          </rPr>
          <t>Subtotal: Flyaway Cost</t>
        </r>
      </text>
    </comment>
    <comment ref="G100" authorId="0" shapeId="0" xr:uid="{00000000-0006-0000-1000-00005C000000}">
      <text>
        <r>
          <rPr>
            <sz val="8"/>
            <color indexed="81"/>
            <rFont val="Arial"/>
            <family val="2"/>
          </rPr>
          <t>Subtotal: Flyaway Cost</t>
        </r>
      </text>
    </comment>
    <comment ref="G101" authorId="0" shapeId="0" xr:uid="{00000000-0006-0000-1000-00005D000000}">
      <text>
        <r>
          <rPr>
            <sz val="8"/>
            <color indexed="81"/>
            <rFont val="Arial"/>
            <family val="2"/>
          </rPr>
          <t>Subtotal: Flyaway Cost</t>
        </r>
      </text>
    </comment>
    <comment ref="G102" authorId="0" shapeId="0" xr:uid="{00000000-0006-0000-1000-00005E000000}">
      <text>
        <r>
          <rPr>
            <sz val="8"/>
            <color indexed="81"/>
            <rFont val="Arial"/>
            <family val="2"/>
          </rPr>
          <t>Subtotal: Flyaway Cost</t>
        </r>
      </text>
    </comment>
    <comment ref="G103" authorId="0" shapeId="0" xr:uid="{00000000-0006-0000-1000-00005F000000}">
      <text>
        <r>
          <rPr>
            <sz val="8"/>
            <color indexed="81"/>
            <rFont val="Arial"/>
            <family val="2"/>
          </rPr>
          <t>Subtotal: Flyaway Cost</t>
        </r>
      </text>
    </comment>
    <comment ref="G104" authorId="0" shapeId="0" xr:uid="{00000000-0006-0000-1000-000060000000}">
      <text>
        <r>
          <rPr>
            <sz val="8"/>
            <color indexed="81"/>
            <rFont val="Arial"/>
            <family val="2"/>
          </rPr>
          <t>Subtotal: Flyaway Cost</t>
        </r>
      </text>
    </comment>
    <comment ref="G105" authorId="0" shapeId="0" xr:uid="{00000000-0006-0000-1000-000061000000}">
      <text>
        <r>
          <rPr>
            <sz val="8"/>
            <color indexed="81"/>
            <rFont val="Arial"/>
            <family val="2"/>
          </rPr>
          <t>Gross/Weapon System |  | Cost</t>
        </r>
      </text>
    </comment>
    <comment ref="G106" authorId="0" shapeId="0" xr:uid="{00000000-0006-0000-1000-000062000000}">
      <text>
        <r>
          <rPr>
            <sz val="8"/>
            <color indexed="81"/>
            <rFont val="Arial"/>
            <family val="2"/>
          </rPr>
          <t>Gross/Weapon System |  | Cost</t>
        </r>
      </text>
    </comment>
    <comment ref="G107" authorId="0" shapeId="0" xr:uid="{00000000-0006-0000-1000-000063000000}">
      <text>
        <r>
          <rPr>
            <sz val="8"/>
            <color indexed="81"/>
            <rFont val="Arial"/>
            <family val="2"/>
          </rPr>
          <t>Gross/Weapon System |  | Cost</t>
        </r>
      </text>
    </comment>
    <comment ref="G108" authorId="0" shapeId="0" xr:uid="{00000000-0006-0000-1000-000064000000}">
      <text>
        <r>
          <rPr>
            <sz val="8"/>
            <color indexed="81"/>
            <rFont val="Arial"/>
            <family val="2"/>
          </rPr>
          <t>Gross/Weapon System |  | Cost</t>
        </r>
      </text>
    </comment>
    <comment ref="G109" authorId="0" shapeId="0" xr:uid="{00000000-0006-0000-1000-000065000000}">
      <text>
        <r>
          <rPr>
            <sz val="8"/>
            <color indexed="81"/>
            <rFont val="Arial"/>
            <family val="2"/>
          </rPr>
          <t>Gross/Weapon System |  | Cost</t>
        </r>
      </text>
    </comment>
    <comment ref="G110" authorId="0" shapeId="0" xr:uid="{00000000-0006-0000-1000-000066000000}">
      <text>
        <r>
          <rPr>
            <sz val="8"/>
            <color indexed="81"/>
            <rFont val="Arial"/>
            <family val="2"/>
          </rPr>
          <t>Gross/Weapon System |  | Cost</t>
        </r>
      </text>
    </comment>
    <comment ref="G111" authorId="0" shapeId="0" xr:uid="{00000000-0006-0000-1000-000067000000}">
      <text>
        <r>
          <rPr>
            <sz val="8"/>
            <color indexed="81"/>
            <rFont val="Arial"/>
            <family val="2"/>
          </rPr>
          <t>Recurring Production | (†) | - Vessels</t>
        </r>
      </text>
    </comment>
    <comment ref="G112" authorId="0" shapeId="0" xr:uid="{00000000-0006-0000-1000-000068000000}">
      <text>
        <r>
          <rPr>
            <sz val="8"/>
            <color indexed="81"/>
            <rFont val="Arial"/>
            <family val="2"/>
          </rPr>
          <t>Recurring Production | (†) | - Vessels</t>
        </r>
      </text>
    </comment>
    <comment ref="G113" authorId="0" shapeId="0" xr:uid="{00000000-0006-0000-1000-000069000000}">
      <text>
        <r>
          <rPr>
            <sz val="8"/>
            <color indexed="81"/>
            <rFont val="Arial"/>
            <family val="2"/>
          </rPr>
          <t>Recurring Production | (†) | - Vessels</t>
        </r>
      </text>
    </comment>
    <comment ref="G114" authorId="0" shapeId="0" xr:uid="{00000000-0006-0000-1000-00006A000000}">
      <text>
        <r>
          <rPr>
            <sz val="8"/>
            <color indexed="81"/>
            <rFont val="Arial"/>
            <family val="2"/>
          </rPr>
          <t>Recurring Production | (†) | - Vessels</t>
        </r>
      </text>
    </comment>
    <comment ref="G115" authorId="0" shapeId="0" xr:uid="{00000000-0006-0000-1000-00006B000000}">
      <text>
        <r>
          <rPr>
            <sz val="8"/>
            <color indexed="81"/>
            <rFont val="Arial"/>
            <family val="2"/>
          </rPr>
          <t>Recurring Production | (†) | - Vessels</t>
        </r>
      </text>
    </comment>
    <comment ref="G116" authorId="0" shapeId="0" xr:uid="{00000000-0006-0000-1000-00006C000000}">
      <text>
        <r>
          <rPr>
            <sz val="8"/>
            <color indexed="81"/>
            <rFont val="Arial"/>
            <family val="2"/>
          </rPr>
          <t>Recurring Production | (†) | - Vessels</t>
        </r>
      </text>
    </comment>
    <comment ref="G117" authorId="0" shapeId="0" xr:uid="{00000000-0006-0000-1000-00006D000000}">
      <text>
        <r>
          <rPr>
            <sz val="8"/>
            <color indexed="81"/>
            <rFont val="Arial"/>
            <family val="2"/>
          </rPr>
          <t>Government |  | Furnished Equipment</t>
        </r>
      </text>
    </comment>
    <comment ref="G118" authorId="0" shapeId="0" xr:uid="{00000000-0006-0000-1000-00006E000000}">
      <text>
        <r>
          <rPr>
            <sz val="8"/>
            <color indexed="81"/>
            <rFont val="Arial"/>
            <family val="2"/>
          </rPr>
          <t>Government |  | Furnished Equipment</t>
        </r>
      </text>
    </comment>
    <comment ref="G119" authorId="0" shapeId="0" xr:uid="{00000000-0006-0000-1000-00006F000000}">
      <text>
        <r>
          <rPr>
            <sz val="8"/>
            <color indexed="81"/>
            <rFont val="Arial"/>
            <family val="2"/>
          </rPr>
          <t>Government |  | Furnished Equipment</t>
        </r>
      </text>
    </comment>
    <comment ref="G120" authorId="0" shapeId="0" xr:uid="{00000000-0006-0000-1000-000070000000}">
      <text>
        <r>
          <rPr>
            <sz val="8"/>
            <color indexed="81"/>
            <rFont val="Arial"/>
            <family val="2"/>
          </rPr>
          <t>Government |  | Furnished Equipment</t>
        </r>
      </text>
    </comment>
    <comment ref="G121" authorId="0" shapeId="0" xr:uid="{00000000-0006-0000-1000-000071000000}">
      <text>
        <r>
          <rPr>
            <sz val="8"/>
            <color indexed="81"/>
            <rFont val="Arial"/>
            <family val="2"/>
          </rPr>
          <t>Government |  | Furnished Equipment</t>
        </r>
      </text>
    </comment>
    <comment ref="G122" authorId="0" shapeId="0" xr:uid="{00000000-0006-0000-1000-000072000000}">
      <text>
        <r>
          <rPr>
            <sz val="8"/>
            <color indexed="81"/>
            <rFont val="Arial"/>
            <family val="2"/>
          </rPr>
          <t>Government |  | Furnished Equipment</t>
        </r>
      </text>
    </comment>
    <comment ref="G123" authorId="0" shapeId="0" xr:uid="{00000000-0006-0000-1000-000073000000}">
      <text>
        <r>
          <rPr>
            <sz val="8"/>
            <color indexed="81"/>
            <rFont val="Arial"/>
            <family val="2"/>
          </rPr>
          <t>Engineering Changes</t>
        </r>
      </text>
    </comment>
    <comment ref="G124" authorId="0" shapeId="0" xr:uid="{00000000-0006-0000-1000-000074000000}">
      <text>
        <r>
          <rPr>
            <sz val="8"/>
            <color indexed="81"/>
            <rFont val="Arial"/>
            <family val="2"/>
          </rPr>
          <t>Engineering Changes</t>
        </r>
      </text>
    </comment>
    <comment ref="G125" authorId="0" shapeId="0" xr:uid="{00000000-0006-0000-1000-000075000000}">
      <text>
        <r>
          <rPr>
            <sz val="8"/>
            <color indexed="81"/>
            <rFont val="Arial"/>
            <family val="2"/>
          </rPr>
          <t>Engineering Changes</t>
        </r>
      </text>
    </comment>
    <comment ref="G126" authorId="0" shapeId="0" xr:uid="{00000000-0006-0000-1000-000076000000}">
      <text>
        <r>
          <rPr>
            <sz val="8"/>
            <color indexed="81"/>
            <rFont val="Arial"/>
            <family val="2"/>
          </rPr>
          <t>Engineering Changes</t>
        </r>
      </text>
    </comment>
    <comment ref="G127" authorId="0" shapeId="0" xr:uid="{00000000-0006-0000-1000-000077000000}">
      <text>
        <r>
          <rPr>
            <sz val="8"/>
            <color indexed="81"/>
            <rFont val="Arial"/>
            <family val="2"/>
          </rPr>
          <t>Engineering Changes</t>
        </r>
      </text>
    </comment>
    <comment ref="G128" authorId="0" shapeId="0" xr:uid="{00000000-0006-0000-1000-000078000000}">
      <text>
        <r>
          <rPr>
            <sz val="8"/>
            <color indexed="81"/>
            <rFont val="Arial"/>
            <family val="2"/>
          </rPr>
          <t>Engineering Changes</t>
        </r>
      </text>
    </comment>
    <comment ref="G129" authorId="0" shapeId="0" xr:uid="{00000000-0006-0000-1000-000079000000}">
      <text>
        <r>
          <rPr>
            <sz val="8"/>
            <color indexed="81"/>
            <rFont val="Arial"/>
            <family val="2"/>
          </rPr>
          <t>Technical Publications</t>
        </r>
      </text>
    </comment>
    <comment ref="G130" authorId="0" shapeId="0" xr:uid="{00000000-0006-0000-1000-00007A000000}">
      <text>
        <r>
          <rPr>
            <sz val="8"/>
            <color indexed="81"/>
            <rFont val="Arial"/>
            <family val="2"/>
          </rPr>
          <t>Technical Publications</t>
        </r>
      </text>
    </comment>
    <comment ref="G131" authorId="0" shapeId="0" xr:uid="{00000000-0006-0000-1000-00007B000000}">
      <text>
        <r>
          <rPr>
            <sz val="8"/>
            <color indexed="81"/>
            <rFont val="Arial"/>
            <family val="2"/>
          </rPr>
          <t>Technical Publications</t>
        </r>
      </text>
    </comment>
    <comment ref="G132" authorId="0" shapeId="0" xr:uid="{00000000-0006-0000-1000-00007C000000}">
      <text>
        <r>
          <rPr>
            <sz val="8"/>
            <color indexed="81"/>
            <rFont val="Arial"/>
            <family val="2"/>
          </rPr>
          <t>Technical Publications</t>
        </r>
      </text>
    </comment>
    <comment ref="G133" authorId="0" shapeId="0" xr:uid="{00000000-0006-0000-1000-00007D000000}">
      <text>
        <r>
          <rPr>
            <sz val="8"/>
            <color indexed="81"/>
            <rFont val="Arial"/>
            <family val="2"/>
          </rPr>
          <t>Technical Publications</t>
        </r>
      </text>
    </comment>
    <comment ref="G134" authorId="0" shapeId="0" xr:uid="{00000000-0006-0000-1000-00007E000000}">
      <text>
        <r>
          <rPr>
            <sz val="8"/>
            <color indexed="81"/>
            <rFont val="Arial"/>
            <family val="2"/>
          </rPr>
          <t>Technical Publications</t>
        </r>
      </text>
    </comment>
    <comment ref="G135" authorId="0" shapeId="0" xr:uid="{00000000-0006-0000-1000-00007F000000}">
      <text>
        <r>
          <rPr>
            <sz val="8"/>
            <color indexed="81"/>
            <rFont val="Arial"/>
            <family val="2"/>
          </rPr>
          <t>Program | Management:</t>
        </r>
      </text>
    </comment>
    <comment ref="G136" authorId="0" shapeId="0" xr:uid="{00000000-0006-0000-1000-000080000000}">
      <text>
        <r>
          <rPr>
            <sz val="8"/>
            <color indexed="81"/>
            <rFont val="Arial"/>
            <family val="2"/>
          </rPr>
          <t>Program | Management:</t>
        </r>
      </text>
    </comment>
    <comment ref="G137" authorId="0" shapeId="0" xr:uid="{00000000-0006-0000-1000-000081000000}">
      <text>
        <r>
          <rPr>
            <sz val="8"/>
            <color indexed="81"/>
            <rFont val="Arial"/>
            <family val="2"/>
          </rPr>
          <t>Program | Management:</t>
        </r>
      </text>
    </comment>
    <comment ref="G138" authorId="0" shapeId="0" xr:uid="{00000000-0006-0000-1000-000082000000}">
      <text>
        <r>
          <rPr>
            <sz val="8"/>
            <color indexed="81"/>
            <rFont val="Arial"/>
            <family val="2"/>
          </rPr>
          <t>Program | Management:</t>
        </r>
      </text>
    </comment>
    <comment ref="G139" authorId="0" shapeId="0" xr:uid="{00000000-0006-0000-1000-000083000000}">
      <text>
        <r>
          <rPr>
            <sz val="8"/>
            <color indexed="81"/>
            <rFont val="Arial"/>
            <family val="2"/>
          </rPr>
          <t>Program | Management:</t>
        </r>
      </text>
    </comment>
    <comment ref="G140" authorId="0" shapeId="0" xr:uid="{00000000-0006-0000-1000-000084000000}">
      <text>
        <r>
          <rPr>
            <sz val="8"/>
            <color indexed="81"/>
            <rFont val="Arial"/>
            <family val="2"/>
          </rPr>
          <t>Program | Management:</t>
        </r>
      </text>
    </comment>
    <comment ref="G141" authorId="0" shapeId="0" xr:uid="{00000000-0006-0000-1000-000085000000}">
      <text>
        <r>
          <rPr>
            <sz val="8"/>
            <color indexed="81"/>
            <rFont val="Arial"/>
            <family val="2"/>
          </rPr>
          <t>Contractor / Matrix | First Destination |  | Transportation</t>
        </r>
      </text>
    </comment>
    <comment ref="G142" authorId="0" shapeId="0" xr:uid="{00000000-0006-0000-1000-000086000000}">
      <text>
        <r>
          <rPr>
            <sz val="8"/>
            <color indexed="81"/>
            <rFont val="Arial"/>
            <family val="2"/>
          </rPr>
          <t>Contractor / Matrix | First Destination |  | Transportation</t>
        </r>
      </text>
    </comment>
    <comment ref="G143" authorId="0" shapeId="0" xr:uid="{00000000-0006-0000-1000-000087000000}">
      <text>
        <r>
          <rPr>
            <sz val="8"/>
            <color indexed="81"/>
            <rFont val="Arial"/>
            <family val="2"/>
          </rPr>
          <t>Contractor / Matrix | First Destination |  | Transportation</t>
        </r>
      </text>
    </comment>
    <comment ref="G144" authorId="0" shapeId="0" xr:uid="{00000000-0006-0000-1000-000088000000}">
      <text>
        <r>
          <rPr>
            <sz val="8"/>
            <color indexed="81"/>
            <rFont val="Arial"/>
            <family val="2"/>
          </rPr>
          <t>Contractor / Matrix | First Destination |  | Transportation</t>
        </r>
      </text>
    </comment>
    <comment ref="G145" authorId="0" shapeId="0" xr:uid="{00000000-0006-0000-1000-000089000000}">
      <text>
        <r>
          <rPr>
            <sz val="8"/>
            <color indexed="81"/>
            <rFont val="Arial"/>
            <family val="2"/>
          </rPr>
          <t>Contractor / Matrix | First Destination |  | Transportation</t>
        </r>
      </text>
    </comment>
    <comment ref="G146" authorId="0" shapeId="0" xr:uid="{00000000-0006-0000-1000-00008A000000}">
      <text>
        <r>
          <rPr>
            <sz val="8"/>
            <color indexed="81"/>
            <rFont val="Arial"/>
            <family val="2"/>
          </rPr>
          <t>Contractor / Matrix | First Destination |  | Transportation</t>
        </r>
      </text>
    </comment>
    <comment ref="G147" authorId="0" shapeId="0" xr:uid="{00000000-0006-0000-1000-00008B000000}">
      <text>
        <r>
          <rPr>
            <sz val="8"/>
            <color indexed="81"/>
            <rFont val="Arial"/>
            <family val="2"/>
          </rPr>
          <t>Subtotal: Recurring Cost</t>
        </r>
      </text>
    </comment>
    <comment ref="G148" authorId="0" shapeId="0" xr:uid="{00000000-0006-0000-1000-00008C000000}">
      <text>
        <r>
          <rPr>
            <sz val="8"/>
            <color indexed="81"/>
            <rFont val="Arial"/>
            <family val="2"/>
          </rPr>
          <t>Subtotal: Recurring Cost</t>
        </r>
      </text>
    </comment>
    <comment ref="G149" authorId="0" shapeId="0" xr:uid="{00000000-0006-0000-1000-00008D000000}">
      <text>
        <r>
          <rPr>
            <sz val="8"/>
            <color indexed="81"/>
            <rFont val="Arial"/>
            <family val="2"/>
          </rPr>
          <t>Subtotal: Recurring Cost</t>
        </r>
      </text>
    </comment>
    <comment ref="G150" authorId="0" shapeId="0" xr:uid="{00000000-0006-0000-1000-00008E000000}">
      <text>
        <r>
          <rPr>
            <sz val="8"/>
            <color indexed="81"/>
            <rFont val="Arial"/>
            <family val="2"/>
          </rPr>
          <t>Subtotal: Recurring Cost</t>
        </r>
      </text>
    </comment>
    <comment ref="G151" authorId="0" shapeId="0" xr:uid="{00000000-0006-0000-1000-00008F000000}">
      <text>
        <r>
          <rPr>
            <sz val="8"/>
            <color indexed="81"/>
            <rFont val="Arial"/>
            <family val="2"/>
          </rPr>
          <t>Subtotal: Recurring Cost</t>
        </r>
      </text>
    </comment>
    <comment ref="G152" authorId="0" shapeId="0" xr:uid="{00000000-0006-0000-1000-000090000000}">
      <text>
        <r>
          <rPr>
            <sz val="8"/>
            <color indexed="81"/>
            <rFont val="Arial"/>
            <family val="2"/>
          </rPr>
          <t>Subtotal: Recurring Cost</t>
        </r>
      </text>
    </comment>
    <comment ref="G153" authorId="0" shapeId="0" xr:uid="{00000000-0006-0000-1000-000091000000}">
      <text>
        <r>
          <rPr>
            <sz val="8"/>
            <color indexed="81"/>
            <rFont val="Arial"/>
            <family val="2"/>
          </rPr>
          <t>Test and Evaluation</t>
        </r>
      </text>
    </comment>
    <comment ref="G154" authorId="0" shapeId="0" xr:uid="{00000000-0006-0000-1000-000092000000}">
      <text>
        <r>
          <rPr>
            <sz val="8"/>
            <color indexed="81"/>
            <rFont val="Arial"/>
            <family val="2"/>
          </rPr>
          <t>Test and Evaluation</t>
        </r>
      </text>
    </comment>
    <comment ref="G155" authorId="0" shapeId="0" xr:uid="{00000000-0006-0000-1000-000093000000}">
      <text>
        <r>
          <rPr>
            <sz val="8"/>
            <color indexed="81"/>
            <rFont val="Arial"/>
            <family val="2"/>
          </rPr>
          <t>Test and Evaluation</t>
        </r>
      </text>
    </comment>
    <comment ref="G156" authorId="0" shapeId="0" xr:uid="{00000000-0006-0000-1000-000094000000}">
      <text>
        <r>
          <rPr>
            <sz val="8"/>
            <color indexed="81"/>
            <rFont val="Arial"/>
            <family val="2"/>
          </rPr>
          <t>Test and Evaluation</t>
        </r>
      </text>
    </comment>
    <comment ref="G157" authorId="0" shapeId="0" xr:uid="{00000000-0006-0000-1000-000095000000}">
      <text>
        <r>
          <rPr>
            <sz val="8"/>
            <color indexed="81"/>
            <rFont val="Arial"/>
            <family val="2"/>
          </rPr>
          <t>Test and Evaluation</t>
        </r>
      </text>
    </comment>
    <comment ref="G158" authorId="0" shapeId="0" xr:uid="{00000000-0006-0000-1000-000096000000}">
      <text>
        <r>
          <rPr>
            <sz val="8"/>
            <color indexed="81"/>
            <rFont val="Arial"/>
            <family val="2"/>
          </rPr>
          <t>Test and Evaluation</t>
        </r>
      </text>
    </comment>
    <comment ref="G159" authorId="0" shapeId="0" xr:uid="{00000000-0006-0000-1000-000097000000}">
      <text>
        <r>
          <rPr>
            <sz val="8"/>
            <color indexed="81"/>
            <rFont val="Arial"/>
            <family val="2"/>
          </rPr>
          <t>Subtotal: Non Recurring |  | Cost</t>
        </r>
      </text>
    </comment>
    <comment ref="G160" authorId="0" shapeId="0" xr:uid="{00000000-0006-0000-1000-000098000000}">
      <text>
        <r>
          <rPr>
            <sz val="8"/>
            <color indexed="81"/>
            <rFont val="Arial"/>
            <family val="2"/>
          </rPr>
          <t>Subtotal: Non Recurring |  | Cost</t>
        </r>
      </text>
    </comment>
    <comment ref="G161" authorId="0" shapeId="0" xr:uid="{00000000-0006-0000-1000-000099000000}">
      <text>
        <r>
          <rPr>
            <sz val="8"/>
            <color indexed="81"/>
            <rFont val="Arial"/>
            <family val="2"/>
          </rPr>
          <t>Subtotal: Non Recurring |  | Cost</t>
        </r>
      </text>
    </comment>
    <comment ref="G162" authorId="0" shapeId="0" xr:uid="{00000000-0006-0000-1000-00009A000000}">
      <text>
        <r>
          <rPr>
            <sz val="8"/>
            <color indexed="81"/>
            <rFont val="Arial"/>
            <family val="2"/>
          </rPr>
          <t>Subtotal: Non Recurring |  | Cost</t>
        </r>
      </text>
    </comment>
    <comment ref="G163" authorId="0" shapeId="0" xr:uid="{00000000-0006-0000-1000-00009B000000}">
      <text>
        <r>
          <rPr>
            <sz val="8"/>
            <color indexed="81"/>
            <rFont val="Arial"/>
            <family val="2"/>
          </rPr>
          <t>Subtotal: Non Recurring |  | Cost</t>
        </r>
      </text>
    </comment>
    <comment ref="G164" authorId="0" shapeId="0" xr:uid="{00000000-0006-0000-1000-00009C000000}">
      <text>
        <r>
          <rPr>
            <sz val="8"/>
            <color indexed="81"/>
            <rFont val="Arial"/>
            <family val="2"/>
          </rPr>
          <t>Subtotal: Non Recurring |  | Cost</t>
        </r>
      </text>
    </comment>
    <comment ref="G165" authorId="0" shapeId="0" xr:uid="{00000000-0006-0000-1000-00009D000000}">
      <text>
        <r>
          <rPr>
            <sz val="8"/>
            <color indexed="81"/>
            <rFont val="Arial"/>
            <family val="2"/>
          </rPr>
          <t>Subtotal: Flyaway Cost</t>
        </r>
      </text>
    </comment>
    <comment ref="G166" authorId="0" shapeId="0" xr:uid="{00000000-0006-0000-1000-00009E000000}">
      <text>
        <r>
          <rPr>
            <sz val="8"/>
            <color indexed="81"/>
            <rFont val="Arial"/>
            <family val="2"/>
          </rPr>
          <t>Subtotal: Flyaway Cost</t>
        </r>
      </text>
    </comment>
    <comment ref="G167" authorId="0" shapeId="0" xr:uid="{00000000-0006-0000-1000-00009F000000}">
      <text>
        <r>
          <rPr>
            <sz val="8"/>
            <color indexed="81"/>
            <rFont val="Arial"/>
            <family val="2"/>
          </rPr>
          <t>Subtotal: Flyaway Cost</t>
        </r>
      </text>
    </comment>
    <comment ref="G168" authorId="0" shapeId="0" xr:uid="{00000000-0006-0000-1000-0000A0000000}">
      <text>
        <r>
          <rPr>
            <sz val="8"/>
            <color indexed="81"/>
            <rFont val="Arial"/>
            <family val="2"/>
          </rPr>
          <t>Subtotal: Flyaway Cost</t>
        </r>
      </text>
    </comment>
    <comment ref="G169" authorId="0" shapeId="0" xr:uid="{00000000-0006-0000-1000-0000A1000000}">
      <text>
        <r>
          <rPr>
            <sz val="8"/>
            <color indexed="81"/>
            <rFont val="Arial"/>
            <family val="2"/>
          </rPr>
          <t>Subtotal: Flyaway Cost</t>
        </r>
      </text>
    </comment>
    <comment ref="G170" authorId="0" shapeId="0" xr:uid="{00000000-0006-0000-1000-0000A2000000}">
      <text>
        <r>
          <rPr>
            <sz val="8"/>
            <color indexed="81"/>
            <rFont val="Arial"/>
            <family val="2"/>
          </rPr>
          <t>Subtotal: Flyaway Cost</t>
        </r>
      </text>
    </comment>
    <comment ref="G171" authorId="0" shapeId="0" xr:uid="{00000000-0006-0000-1000-0000A3000000}">
      <text>
        <r>
          <rPr>
            <sz val="8"/>
            <color indexed="81"/>
            <rFont val="Arial"/>
            <family val="2"/>
          </rPr>
          <t>Support - Training Cost | Equipment</t>
        </r>
      </text>
    </comment>
    <comment ref="G172" authorId="0" shapeId="0" xr:uid="{00000000-0006-0000-1000-0000A4000000}">
      <text>
        <r>
          <rPr>
            <sz val="8"/>
            <color indexed="81"/>
            <rFont val="Arial"/>
            <family val="2"/>
          </rPr>
          <t>Support - Training Cost | Equipment</t>
        </r>
      </text>
    </comment>
    <comment ref="G173" authorId="0" shapeId="0" xr:uid="{00000000-0006-0000-1000-0000A5000000}">
      <text>
        <r>
          <rPr>
            <sz val="8"/>
            <color indexed="81"/>
            <rFont val="Arial"/>
            <family val="2"/>
          </rPr>
          <t>Support - Training Cost | Equipment</t>
        </r>
      </text>
    </comment>
    <comment ref="G174" authorId="0" shapeId="0" xr:uid="{00000000-0006-0000-1000-0000A6000000}">
      <text>
        <r>
          <rPr>
            <sz val="8"/>
            <color indexed="81"/>
            <rFont val="Arial"/>
            <family val="2"/>
          </rPr>
          <t>Support - Training Cost | Equipment</t>
        </r>
      </text>
    </comment>
    <comment ref="G175" authorId="0" shapeId="0" xr:uid="{00000000-0006-0000-1000-0000A7000000}">
      <text>
        <r>
          <rPr>
            <sz val="8"/>
            <color indexed="81"/>
            <rFont val="Arial"/>
            <family val="2"/>
          </rPr>
          <t>Support - Training Cost | Equipment</t>
        </r>
      </text>
    </comment>
    <comment ref="G176" authorId="0" shapeId="0" xr:uid="{00000000-0006-0000-1000-0000A8000000}">
      <text>
        <r>
          <rPr>
            <sz val="8"/>
            <color indexed="81"/>
            <rFont val="Arial"/>
            <family val="2"/>
          </rPr>
          <t>Support - Training Cost | Equipment</t>
        </r>
      </text>
    </comment>
    <comment ref="G177" authorId="0" shapeId="0" xr:uid="{00000000-0006-0000-1000-0000A9000000}">
      <text>
        <r>
          <rPr>
            <sz val="8"/>
            <color indexed="81"/>
            <rFont val="Arial"/>
            <family val="2"/>
          </rPr>
          <t>Subtotal: Support - Training |  | Cost</t>
        </r>
      </text>
    </comment>
    <comment ref="G178" authorId="0" shapeId="0" xr:uid="{00000000-0006-0000-1000-0000AA000000}">
      <text>
        <r>
          <rPr>
            <sz val="8"/>
            <color indexed="81"/>
            <rFont val="Arial"/>
            <family val="2"/>
          </rPr>
          <t>Subtotal: Support - Training |  | Cost</t>
        </r>
      </text>
    </comment>
    <comment ref="G179" authorId="0" shapeId="0" xr:uid="{00000000-0006-0000-1000-0000AB000000}">
      <text>
        <r>
          <rPr>
            <sz val="8"/>
            <color indexed="81"/>
            <rFont val="Arial"/>
            <family val="2"/>
          </rPr>
          <t>Subtotal: Support - Training |  | Cost</t>
        </r>
      </text>
    </comment>
    <comment ref="G180" authorId="0" shapeId="0" xr:uid="{00000000-0006-0000-1000-0000AC000000}">
      <text>
        <r>
          <rPr>
            <sz val="8"/>
            <color indexed="81"/>
            <rFont val="Arial"/>
            <family val="2"/>
          </rPr>
          <t>Subtotal: Support - Training |  | Cost</t>
        </r>
      </text>
    </comment>
    <comment ref="G181" authorId="0" shapeId="0" xr:uid="{00000000-0006-0000-1000-0000AD000000}">
      <text>
        <r>
          <rPr>
            <sz val="8"/>
            <color indexed="81"/>
            <rFont val="Arial"/>
            <family val="2"/>
          </rPr>
          <t>Subtotal: Support - Training |  | Cost</t>
        </r>
      </text>
    </comment>
    <comment ref="G182" authorId="0" shapeId="0" xr:uid="{00000000-0006-0000-1000-0000AE000000}">
      <text>
        <r>
          <rPr>
            <sz val="8"/>
            <color indexed="81"/>
            <rFont val="Arial"/>
            <family val="2"/>
          </rPr>
          <t>Subtotal: Support - Training |  | Cost</t>
        </r>
      </text>
    </comment>
    <comment ref="G183" authorId="0" shapeId="0" xr:uid="{00000000-0006-0000-1000-0000AF000000}">
      <text>
        <r>
          <rPr>
            <sz val="8"/>
            <color indexed="81"/>
            <rFont val="Arial"/>
            <family val="2"/>
          </rPr>
          <t>Gross/Weapon System |  | Cost</t>
        </r>
      </text>
    </comment>
    <comment ref="G184" authorId="0" shapeId="0" xr:uid="{00000000-0006-0000-1000-0000B0000000}">
      <text>
        <r>
          <rPr>
            <sz val="8"/>
            <color indexed="81"/>
            <rFont val="Arial"/>
            <family val="2"/>
          </rPr>
          <t>Gross/Weapon System |  | Cost</t>
        </r>
      </text>
    </comment>
    <comment ref="G185" authorId="0" shapeId="0" xr:uid="{00000000-0006-0000-1000-0000B1000000}">
      <text>
        <r>
          <rPr>
            <sz val="8"/>
            <color indexed="81"/>
            <rFont val="Arial"/>
            <family val="2"/>
          </rPr>
          <t>Gross/Weapon System |  | Cost</t>
        </r>
      </text>
    </comment>
    <comment ref="G186" authorId="0" shapeId="0" xr:uid="{00000000-0006-0000-1000-0000B2000000}">
      <text>
        <r>
          <rPr>
            <sz val="8"/>
            <color indexed="81"/>
            <rFont val="Arial"/>
            <family val="2"/>
          </rPr>
          <t>Gross/Weapon System |  | Cost</t>
        </r>
      </text>
    </comment>
    <comment ref="G187" authorId="0" shapeId="0" xr:uid="{00000000-0006-0000-1000-0000B3000000}">
      <text>
        <r>
          <rPr>
            <sz val="8"/>
            <color indexed="81"/>
            <rFont val="Arial"/>
            <family val="2"/>
          </rPr>
          <t>Gross/Weapon System |  | Cost</t>
        </r>
      </text>
    </comment>
    <comment ref="G188" authorId="0" shapeId="0" xr:uid="{00000000-0006-0000-1000-0000B4000000}">
      <text>
        <r>
          <rPr>
            <sz val="8"/>
            <color indexed="81"/>
            <rFont val="Arial"/>
            <family val="2"/>
          </rPr>
          <t>Gross/Weapon System |  | Cost</t>
        </r>
      </text>
    </comment>
    <comment ref="G189" authorId="0" shapeId="0" xr:uid="{00000000-0006-0000-1000-0000B5000000}">
      <text>
        <r>
          <rPr>
            <sz val="8"/>
            <color indexed="81"/>
            <rFont val="Arial"/>
            <family val="2"/>
          </rPr>
          <t>SLEP Vessels | (†) | (LCU-2000)</t>
        </r>
      </text>
    </comment>
    <comment ref="G190" authorId="0" shapeId="0" xr:uid="{00000000-0006-0000-1000-0000B6000000}">
      <text>
        <r>
          <rPr>
            <sz val="8"/>
            <color indexed="81"/>
            <rFont val="Arial"/>
            <family val="2"/>
          </rPr>
          <t>SLEP Vessels | (†) | (LCU-2000)</t>
        </r>
      </text>
    </comment>
    <comment ref="G191" authorId="0" shapeId="0" xr:uid="{00000000-0006-0000-1000-0000B7000000}">
      <text>
        <r>
          <rPr>
            <sz val="8"/>
            <color indexed="81"/>
            <rFont val="Arial"/>
            <family val="2"/>
          </rPr>
          <t>SLEP Vessels | (†) | (LCU-2000)</t>
        </r>
      </text>
    </comment>
    <comment ref="G192" authorId="0" shapeId="0" xr:uid="{00000000-0006-0000-1000-0000B8000000}">
      <text>
        <r>
          <rPr>
            <sz val="8"/>
            <color indexed="81"/>
            <rFont val="Arial"/>
            <family val="2"/>
          </rPr>
          <t>SLEP Vessels | (†) | (LCU-2000)</t>
        </r>
      </text>
    </comment>
    <comment ref="G193" authorId="0" shapeId="0" xr:uid="{00000000-0006-0000-1000-0000B9000000}">
      <text>
        <r>
          <rPr>
            <sz val="8"/>
            <color indexed="81"/>
            <rFont val="Arial"/>
            <family val="2"/>
          </rPr>
          <t>SLEP Vessels | (†) | (LCU-2000)</t>
        </r>
      </text>
    </comment>
    <comment ref="G194" authorId="0" shapeId="0" xr:uid="{00000000-0006-0000-1000-0000BA000000}">
      <text>
        <r>
          <rPr>
            <sz val="8"/>
            <color indexed="81"/>
            <rFont val="Arial"/>
            <family val="2"/>
          </rPr>
          <t>SLEP Vessels | (†) | (LCU-2000)</t>
        </r>
      </text>
    </comment>
    <comment ref="G195" authorId="0" shapeId="0" xr:uid="{00000000-0006-0000-1000-0000BB000000}">
      <text>
        <r>
          <rPr>
            <sz val="8"/>
            <color indexed="81"/>
            <rFont val="Arial"/>
            <family val="2"/>
          </rPr>
          <t>LCU Technical |  | Manuals and Spares</t>
        </r>
      </text>
    </comment>
    <comment ref="G196" authorId="0" shapeId="0" xr:uid="{00000000-0006-0000-1000-0000BC000000}">
      <text>
        <r>
          <rPr>
            <sz val="8"/>
            <color indexed="81"/>
            <rFont val="Arial"/>
            <family val="2"/>
          </rPr>
          <t>LCU Technical |  | Manuals and Spares</t>
        </r>
      </text>
    </comment>
    <comment ref="G197" authorId="0" shapeId="0" xr:uid="{00000000-0006-0000-1000-0000BD000000}">
      <text>
        <r>
          <rPr>
            <sz val="8"/>
            <color indexed="81"/>
            <rFont val="Arial"/>
            <family val="2"/>
          </rPr>
          <t>LCU Technical |  | Manuals and Spares</t>
        </r>
      </text>
    </comment>
    <comment ref="G198" authorId="0" shapeId="0" xr:uid="{00000000-0006-0000-1000-0000BE000000}">
      <text>
        <r>
          <rPr>
            <sz val="8"/>
            <color indexed="81"/>
            <rFont val="Arial"/>
            <family val="2"/>
          </rPr>
          <t>LCU Technical |  | Manuals and Spares</t>
        </r>
      </text>
    </comment>
    <comment ref="G199" authorId="0" shapeId="0" xr:uid="{00000000-0006-0000-1000-0000BF000000}">
      <text>
        <r>
          <rPr>
            <sz val="8"/>
            <color indexed="81"/>
            <rFont val="Arial"/>
            <family val="2"/>
          </rPr>
          <t>LCU Technical |  | Manuals and Spares</t>
        </r>
      </text>
    </comment>
    <comment ref="G200" authorId="0" shapeId="0" xr:uid="{00000000-0006-0000-1000-0000C0000000}">
      <text>
        <r>
          <rPr>
            <sz val="8"/>
            <color indexed="81"/>
            <rFont val="Arial"/>
            <family val="2"/>
          </rPr>
          <t>LCU Technical |  | Manuals and Spares</t>
        </r>
      </text>
    </comment>
    <comment ref="G201" authorId="0" shapeId="0" xr:uid="{00000000-0006-0000-1000-0000C1000000}">
      <text>
        <r>
          <rPr>
            <sz val="8"/>
            <color indexed="81"/>
            <rFont val="Arial"/>
            <family val="2"/>
          </rPr>
          <t>LCU SLEP Contractor | Logistics Support | (CLS)</t>
        </r>
      </text>
    </comment>
    <comment ref="G202" authorId="0" shapeId="0" xr:uid="{00000000-0006-0000-1000-0000C2000000}">
      <text>
        <r>
          <rPr>
            <sz val="8"/>
            <color indexed="81"/>
            <rFont val="Arial"/>
            <family val="2"/>
          </rPr>
          <t>LCU SLEP Contractor | Logistics Support | (CLS)</t>
        </r>
      </text>
    </comment>
    <comment ref="G203" authorId="0" shapeId="0" xr:uid="{00000000-0006-0000-1000-0000C3000000}">
      <text>
        <r>
          <rPr>
            <sz val="8"/>
            <color indexed="81"/>
            <rFont val="Arial"/>
            <family val="2"/>
          </rPr>
          <t>LCU SLEP Contractor | Logistics Support | (CLS)</t>
        </r>
      </text>
    </comment>
    <comment ref="G204" authorId="0" shapeId="0" xr:uid="{00000000-0006-0000-1000-0000C4000000}">
      <text>
        <r>
          <rPr>
            <sz val="8"/>
            <color indexed="81"/>
            <rFont val="Arial"/>
            <family val="2"/>
          </rPr>
          <t>LCU SLEP Contractor | Logistics Support | (CLS)</t>
        </r>
      </text>
    </comment>
    <comment ref="G205" authorId="0" shapeId="0" xr:uid="{00000000-0006-0000-1000-0000C5000000}">
      <text>
        <r>
          <rPr>
            <sz val="8"/>
            <color indexed="81"/>
            <rFont val="Arial"/>
            <family val="2"/>
          </rPr>
          <t>LCU SLEP Contractor | Logistics Support | (CLS)</t>
        </r>
      </text>
    </comment>
    <comment ref="G206" authorId="0" shapeId="0" xr:uid="{00000000-0006-0000-1000-0000C6000000}">
      <text>
        <r>
          <rPr>
            <sz val="8"/>
            <color indexed="81"/>
            <rFont val="Arial"/>
            <family val="2"/>
          </rPr>
          <t>LCU SLEP Contractor | Logistics Support | (CLS)</t>
        </r>
      </text>
    </comment>
    <comment ref="G207" authorId="0" shapeId="0" xr:uid="{00000000-0006-0000-1000-0000C7000000}">
      <text>
        <r>
          <rPr>
            <sz val="8"/>
            <color indexed="81"/>
            <rFont val="Arial"/>
            <family val="2"/>
          </rPr>
          <t>New Equipment |  | Training (NET)</t>
        </r>
      </text>
    </comment>
    <comment ref="G208" authorId="0" shapeId="0" xr:uid="{00000000-0006-0000-1000-0000C8000000}">
      <text>
        <r>
          <rPr>
            <sz val="8"/>
            <color indexed="81"/>
            <rFont val="Arial"/>
            <family val="2"/>
          </rPr>
          <t>New Equipment |  | Training (NET)</t>
        </r>
      </text>
    </comment>
    <comment ref="G209" authorId="0" shapeId="0" xr:uid="{00000000-0006-0000-1000-0000C9000000}">
      <text>
        <r>
          <rPr>
            <sz val="8"/>
            <color indexed="81"/>
            <rFont val="Arial"/>
            <family val="2"/>
          </rPr>
          <t>New Equipment |  | Training (NET)</t>
        </r>
      </text>
    </comment>
    <comment ref="G210" authorId="0" shapeId="0" xr:uid="{00000000-0006-0000-1000-0000CA000000}">
      <text>
        <r>
          <rPr>
            <sz val="8"/>
            <color indexed="81"/>
            <rFont val="Arial"/>
            <family val="2"/>
          </rPr>
          <t>New Equipment |  | Training (NET)</t>
        </r>
      </text>
    </comment>
    <comment ref="G211" authorId="0" shapeId="0" xr:uid="{00000000-0006-0000-1000-0000CB000000}">
      <text>
        <r>
          <rPr>
            <sz val="8"/>
            <color indexed="81"/>
            <rFont val="Arial"/>
            <family val="2"/>
          </rPr>
          <t>New Equipment |  | Training (NET)</t>
        </r>
      </text>
    </comment>
    <comment ref="G212" authorId="0" shapeId="0" xr:uid="{00000000-0006-0000-1000-0000CC000000}">
      <text>
        <r>
          <rPr>
            <sz val="8"/>
            <color indexed="81"/>
            <rFont val="Arial"/>
            <family val="2"/>
          </rPr>
          <t>New Equipment |  | Training (NET)</t>
        </r>
      </text>
    </comment>
    <comment ref="G213" authorId="0" shapeId="0" xr:uid="{00000000-0006-0000-1000-0000CD000000}">
      <text>
        <r>
          <rPr>
            <sz val="8"/>
            <color indexed="81"/>
            <rFont val="Arial"/>
            <family val="2"/>
          </rPr>
          <t>SLEP Vessels | (†) | (MCS)</t>
        </r>
      </text>
    </comment>
    <comment ref="G214" authorId="0" shapeId="0" xr:uid="{00000000-0006-0000-1000-0000CE000000}">
      <text>
        <r>
          <rPr>
            <sz val="8"/>
            <color indexed="81"/>
            <rFont val="Arial"/>
            <family val="2"/>
          </rPr>
          <t>SLEP Vessels | (†) | (MCS)</t>
        </r>
      </text>
    </comment>
    <comment ref="G215" authorId="0" shapeId="0" xr:uid="{00000000-0006-0000-1000-0000CF000000}">
      <text>
        <r>
          <rPr>
            <sz val="8"/>
            <color indexed="81"/>
            <rFont val="Arial"/>
            <family val="2"/>
          </rPr>
          <t>SLEP Vessels | (†) | (MCS)</t>
        </r>
      </text>
    </comment>
    <comment ref="G216" authorId="0" shapeId="0" xr:uid="{00000000-0006-0000-1000-0000D0000000}">
      <text>
        <r>
          <rPr>
            <sz val="8"/>
            <color indexed="81"/>
            <rFont val="Arial"/>
            <family val="2"/>
          </rPr>
          <t>SLEP Vessels | (†) | (MCS)</t>
        </r>
      </text>
    </comment>
    <comment ref="G217" authorId="0" shapeId="0" xr:uid="{00000000-0006-0000-1000-0000D1000000}">
      <text>
        <r>
          <rPr>
            <sz val="8"/>
            <color indexed="81"/>
            <rFont val="Arial"/>
            <family val="2"/>
          </rPr>
          <t>SLEP Vessels | (†) | (MCS)</t>
        </r>
      </text>
    </comment>
    <comment ref="G218" authorId="0" shapeId="0" xr:uid="{00000000-0006-0000-1000-0000D2000000}">
      <text>
        <r>
          <rPr>
            <sz val="8"/>
            <color indexed="81"/>
            <rFont val="Arial"/>
            <family val="2"/>
          </rPr>
          <t>SLEP Vessels | (†) | (MCS)</t>
        </r>
      </text>
    </comment>
    <comment ref="G219" authorId="0" shapeId="0" xr:uid="{00000000-0006-0000-1000-0000D3000000}">
      <text>
        <r>
          <rPr>
            <sz val="8"/>
            <color indexed="81"/>
            <rFont val="Arial"/>
            <family val="2"/>
          </rPr>
          <t>MIBS Vessels |  | (LCU-2000)</t>
        </r>
      </text>
    </comment>
    <comment ref="G220" authorId="0" shapeId="0" xr:uid="{00000000-0006-0000-1000-0000D4000000}">
      <text>
        <r>
          <rPr>
            <sz val="8"/>
            <color indexed="81"/>
            <rFont val="Arial"/>
            <family val="2"/>
          </rPr>
          <t>MIBS Vessels |  | (LCU-2000)</t>
        </r>
      </text>
    </comment>
    <comment ref="G221" authorId="0" shapeId="0" xr:uid="{00000000-0006-0000-1000-0000D5000000}">
      <text>
        <r>
          <rPr>
            <sz val="8"/>
            <color indexed="81"/>
            <rFont val="Arial"/>
            <family val="2"/>
          </rPr>
          <t>MIBS Vessels |  | (LCU-2000)</t>
        </r>
      </text>
    </comment>
    <comment ref="G222" authorId="0" shapeId="0" xr:uid="{00000000-0006-0000-1000-0000D6000000}">
      <text>
        <r>
          <rPr>
            <sz val="8"/>
            <color indexed="81"/>
            <rFont val="Arial"/>
            <family val="2"/>
          </rPr>
          <t>MIBS Vessels |  | (LCU-2000)</t>
        </r>
      </text>
    </comment>
    <comment ref="G223" authorId="0" shapeId="0" xr:uid="{00000000-0006-0000-1000-0000D7000000}">
      <text>
        <r>
          <rPr>
            <sz val="8"/>
            <color indexed="81"/>
            <rFont val="Arial"/>
            <family val="2"/>
          </rPr>
          <t>MIBS Vessels |  | (LCU-2000)</t>
        </r>
      </text>
    </comment>
    <comment ref="G224" authorId="0" shapeId="0" xr:uid="{00000000-0006-0000-1000-0000D8000000}">
      <text>
        <r>
          <rPr>
            <sz val="8"/>
            <color indexed="81"/>
            <rFont val="Arial"/>
            <family val="2"/>
          </rPr>
          <t>MIBS Vessels |  | (LCU-2000)</t>
        </r>
      </text>
    </comment>
    <comment ref="G225" authorId="0" shapeId="0" xr:uid="{00000000-0006-0000-1000-0000D9000000}">
      <text>
        <r>
          <rPr>
            <sz val="8"/>
            <color indexed="81"/>
            <rFont val="Arial"/>
            <family val="2"/>
          </rPr>
          <t>Program | Management/Matrix | Support</t>
        </r>
      </text>
    </comment>
    <comment ref="G226" authorId="0" shapeId="0" xr:uid="{00000000-0006-0000-1000-0000DA000000}">
      <text>
        <r>
          <rPr>
            <sz val="8"/>
            <color indexed="81"/>
            <rFont val="Arial"/>
            <family val="2"/>
          </rPr>
          <t>Program | Management/Matrix | Support</t>
        </r>
      </text>
    </comment>
    <comment ref="G227" authorId="0" shapeId="0" xr:uid="{00000000-0006-0000-1000-0000DB000000}">
      <text>
        <r>
          <rPr>
            <sz val="8"/>
            <color indexed="81"/>
            <rFont val="Arial"/>
            <family val="2"/>
          </rPr>
          <t>Program | Management/Matrix | Support</t>
        </r>
      </text>
    </comment>
    <comment ref="G228" authorId="0" shapeId="0" xr:uid="{00000000-0006-0000-1000-0000DC000000}">
      <text>
        <r>
          <rPr>
            <sz val="8"/>
            <color indexed="81"/>
            <rFont val="Arial"/>
            <family val="2"/>
          </rPr>
          <t>Program | Management/Matrix | Support</t>
        </r>
      </text>
    </comment>
    <comment ref="G229" authorId="0" shapeId="0" xr:uid="{00000000-0006-0000-1000-0000DD000000}">
      <text>
        <r>
          <rPr>
            <sz val="8"/>
            <color indexed="81"/>
            <rFont val="Arial"/>
            <family val="2"/>
          </rPr>
          <t>Program | Management/Matrix | Support</t>
        </r>
      </text>
    </comment>
    <comment ref="G230" authorId="0" shapeId="0" xr:uid="{00000000-0006-0000-1000-0000DE000000}">
      <text>
        <r>
          <rPr>
            <sz val="8"/>
            <color indexed="81"/>
            <rFont val="Arial"/>
            <family val="2"/>
          </rPr>
          <t>Program | Management/Matrix | Support</t>
        </r>
      </text>
    </comment>
    <comment ref="G231" authorId="0" shapeId="0" xr:uid="{00000000-0006-0000-1000-0000DF000000}">
      <text>
        <r>
          <rPr>
            <sz val="8"/>
            <color indexed="81"/>
            <rFont val="Arial"/>
            <family val="2"/>
          </rPr>
          <t>Subtotal: Recurring Cost</t>
        </r>
      </text>
    </comment>
    <comment ref="G232" authorId="0" shapeId="0" xr:uid="{00000000-0006-0000-1000-0000E0000000}">
      <text>
        <r>
          <rPr>
            <sz val="8"/>
            <color indexed="81"/>
            <rFont val="Arial"/>
            <family val="2"/>
          </rPr>
          <t>Subtotal: Recurring Cost</t>
        </r>
      </text>
    </comment>
    <comment ref="G233" authorId="0" shapeId="0" xr:uid="{00000000-0006-0000-1000-0000E1000000}">
      <text>
        <r>
          <rPr>
            <sz val="8"/>
            <color indexed="81"/>
            <rFont val="Arial"/>
            <family val="2"/>
          </rPr>
          <t>Subtotal: Recurring Cost</t>
        </r>
      </text>
    </comment>
    <comment ref="G234" authorId="0" shapeId="0" xr:uid="{00000000-0006-0000-1000-0000E2000000}">
      <text>
        <r>
          <rPr>
            <sz val="8"/>
            <color indexed="81"/>
            <rFont val="Arial"/>
            <family val="2"/>
          </rPr>
          <t>Subtotal: Recurring Cost</t>
        </r>
      </text>
    </comment>
    <comment ref="G235" authorId="0" shapeId="0" xr:uid="{00000000-0006-0000-1000-0000E3000000}">
      <text>
        <r>
          <rPr>
            <sz val="8"/>
            <color indexed="81"/>
            <rFont val="Arial"/>
            <family val="2"/>
          </rPr>
          <t>Subtotal: Recurring Cost</t>
        </r>
      </text>
    </comment>
    <comment ref="G236" authorId="0" shapeId="0" xr:uid="{00000000-0006-0000-1000-0000E4000000}">
      <text>
        <r>
          <rPr>
            <sz val="8"/>
            <color indexed="81"/>
            <rFont val="Arial"/>
            <family val="2"/>
          </rPr>
          <t>Subtotal: Recurring Cost</t>
        </r>
      </text>
    </comment>
    <comment ref="G237" authorId="0" shapeId="0" xr:uid="{00000000-0006-0000-1000-0000E5000000}">
      <text>
        <r>
          <rPr>
            <sz val="8"/>
            <color indexed="81"/>
            <rFont val="Arial"/>
            <family val="2"/>
          </rPr>
          <t>MCS Logistics</t>
        </r>
      </text>
    </comment>
    <comment ref="G238" authorId="0" shapeId="0" xr:uid="{00000000-0006-0000-1000-0000E6000000}">
      <text>
        <r>
          <rPr>
            <sz val="8"/>
            <color indexed="81"/>
            <rFont val="Arial"/>
            <family val="2"/>
          </rPr>
          <t>MCS Logistics</t>
        </r>
      </text>
    </comment>
    <comment ref="G239" authorId="0" shapeId="0" xr:uid="{00000000-0006-0000-1000-0000E7000000}">
      <text>
        <r>
          <rPr>
            <sz val="8"/>
            <color indexed="81"/>
            <rFont val="Arial"/>
            <family val="2"/>
          </rPr>
          <t>MCS Logistics</t>
        </r>
      </text>
    </comment>
    <comment ref="G240" authorId="0" shapeId="0" xr:uid="{00000000-0006-0000-1000-0000E8000000}">
      <text>
        <r>
          <rPr>
            <sz val="8"/>
            <color indexed="81"/>
            <rFont val="Arial"/>
            <family val="2"/>
          </rPr>
          <t>MCS Logistics</t>
        </r>
      </text>
    </comment>
    <comment ref="G241" authorId="0" shapeId="0" xr:uid="{00000000-0006-0000-1000-0000E9000000}">
      <text>
        <r>
          <rPr>
            <sz val="8"/>
            <color indexed="81"/>
            <rFont val="Arial"/>
            <family val="2"/>
          </rPr>
          <t>MCS Logistics</t>
        </r>
      </text>
    </comment>
    <comment ref="G242" authorId="0" shapeId="0" xr:uid="{00000000-0006-0000-1000-0000EA000000}">
      <text>
        <r>
          <rPr>
            <sz val="8"/>
            <color indexed="81"/>
            <rFont val="Arial"/>
            <family val="2"/>
          </rPr>
          <t>MCS Logistics</t>
        </r>
      </text>
    </comment>
    <comment ref="G243" authorId="0" shapeId="0" xr:uid="{00000000-0006-0000-1000-0000EB000000}">
      <text>
        <r>
          <rPr>
            <sz val="8"/>
            <color indexed="81"/>
            <rFont val="Arial"/>
            <family val="2"/>
          </rPr>
          <t>MIBS Logistics |  | (LCU-2000)</t>
        </r>
      </text>
    </comment>
    <comment ref="G244" authorId="0" shapeId="0" xr:uid="{00000000-0006-0000-1000-0000EC000000}">
      <text>
        <r>
          <rPr>
            <sz val="8"/>
            <color indexed="81"/>
            <rFont val="Arial"/>
            <family val="2"/>
          </rPr>
          <t>MIBS Logistics |  | (LCU-2000)</t>
        </r>
      </text>
    </comment>
    <comment ref="G245" authorId="0" shapeId="0" xr:uid="{00000000-0006-0000-1000-0000ED000000}">
      <text>
        <r>
          <rPr>
            <sz val="8"/>
            <color indexed="81"/>
            <rFont val="Arial"/>
            <family val="2"/>
          </rPr>
          <t>MIBS Logistics |  | (LCU-2000)</t>
        </r>
      </text>
    </comment>
    <comment ref="G246" authorId="0" shapeId="0" xr:uid="{00000000-0006-0000-1000-0000EE000000}">
      <text>
        <r>
          <rPr>
            <sz val="8"/>
            <color indexed="81"/>
            <rFont val="Arial"/>
            <family val="2"/>
          </rPr>
          <t>MIBS Logistics |  | (LCU-2000)</t>
        </r>
      </text>
    </comment>
    <comment ref="G247" authorId="0" shapeId="0" xr:uid="{00000000-0006-0000-1000-0000EF000000}">
      <text>
        <r>
          <rPr>
            <sz val="8"/>
            <color indexed="81"/>
            <rFont val="Arial"/>
            <family val="2"/>
          </rPr>
          <t>MIBS Logistics |  | (LCU-2000)</t>
        </r>
      </text>
    </comment>
    <comment ref="G248" authorId="0" shapeId="0" xr:uid="{00000000-0006-0000-1000-0000F0000000}">
      <text>
        <r>
          <rPr>
            <sz val="8"/>
            <color indexed="81"/>
            <rFont val="Arial"/>
            <family val="2"/>
          </rPr>
          <t>MIBS Logistics |  | (LCU-2000)</t>
        </r>
      </text>
    </comment>
    <comment ref="G249" authorId="0" shapeId="0" xr:uid="{00000000-0006-0000-1000-0000F1000000}">
      <text>
        <r>
          <rPr>
            <sz val="8"/>
            <color indexed="81"/>
            <rFont val="Arial"/>
            <family val="2"/>
          </rPr>
          <t>MIBS Engineering |  | (LCU-2000)</t>
        </r>
      </text>
    </comment>
    <comment ref="G250" authorId="0" shapeId="0" xr:uid="{00000000-0006-0000-1000-0000F2000000}">
      <text>
        <r>
          <rPr>
            <sz val="8"/>
            <color indexed="81"/>
            <rFont val="Arial"/>
            <family val="2"/>
          </rPr>
          <t>MIBS Engineering |  | (LCU-2000)</t>
        </r>
      </text>
    </comment>
    <comment ref="G251" authorId="0" shapeId="0" xr:uid="{00000000-0006-0000-1000-0000F3000000}">
      <text>
        <r>
          <rPr>
            <sz val="8"/>
            <color indexed="81"/>
            <rFont val="Arial"/>
            <family val="2"/>
          </rPr>
          <t>MIBS Engineering |  | (LCU-2000)</t>
        </r>
      </text>
    </comment>
    <comment ref="G252" authorId="0" shapeId="0" xr:uid="{00000000-0006-0000-1000-0000F4000000}">
      <text>
        <r>
          <rPr>
            <sz val="8"/>
            <color indexed="81"/>
            <rFont val="Arial"/>
            <family val="2"/>
          </rPr>
          <t>MIBS Engineering |  | (LCU-2000)</t>
        </r>
      </text>
    </comment>
    <comment ref="G253" authorId="0" shapeId="0" xr:uid="{00000000-0006-0000-1000-0000F5000000}">
      <text>
        <r>
          <rPr>
            <sz val="8"/>
            <color indexed="81"/>
            <rFont val="Arial"/>
            <family val="2"/>
          </rPr>
          <t>MIBS Engineering |  | (LCU-2000)</t>
        </r>
      </text>
    </comment>
    <comment ref="G254" authorId="0" shapeId="0" xr:uid="{00000000-0006-0000-1000-0000F6000000}">
      <text>
        <r>
          <rPr>
            <sz val="8"/>
            <color indexed="81"/>
            <rFont val="Arial"/>
            <family val="2"/>
          </rPr>
          <t>MIBS Engineering |  | (LCU-2000)</t>
        </r>
      </text>
    </comment>
    <comment ref="G255" authorId="0" shapeId="0" xr:uid="{00000000-0006-0000-1000-0000F7000000}">
      <text>
        <r>
          <rPr>
            <sz val="8"/>
            <color indexed="81"/>
            <rFont val="Arial"/>
            <family val="2"/>
          </rPr>
          <t>MIBS Engineering |  | (LSV)</t>
        </r>
      </text>
    </comment>
    <comment ref="G256" authorId="0" shapeId="0" xr:uid="{00000000-0006-0000-1000-0000F8000000}">
      <text>
        <r>
          <rPr>
            <sz val="8"/>
            <color indexed="81"/>
            <rFont val="Arial"/>
            <family val="2"/>
          </rPr>
          <t>MIBS Engineering |  | (LSV)</t>
        </r>
      </text>
    </comment>
    <comment ref="G257" authorId="0" shapeId="0" xr:uid="{00000000-0006-0000-1000-0000F9000000}">
      <text>
        <r>
          <rPr>
            <sz val="8"/>
            <color indexed="81"/>
            <rFont val="Arial"/>
            <family val="2"/>
          </rPr>
          <t>MIBS Engineering |  | (LSV)</t>
        </r>
      </text>
    </comment>
    <comment ref="G258" authorId="0" shapeId="0" xr:uid="{00000000-0006-0000-1000-0000FA000000}">
      <text>
        <r>
          <rPr>
            <sz val="8"/>
            <color indexed="81"/>
            <rFont val="Arial"/>
            <family val="2"/>
          </rPr>
          <t>MIBS Engineering |  | (LSV)</t>
        </r>
      </text>
    </comment>
    <comment ref="G259" authorId="0" shapeId="0" xr:uid="{00000000-0006-0000-1000-0000FB000000}">
      <text>
        <r>
          <rPr>
            <sz val="8"/>
            <color indexed="81"/>
            <rFont val="Arial"/>
            <family val="2"/>
          </rPr>
          <t>MIBS Engineering |  | (LSV)</t>
        </r>
      </text>
    </comment>
    <comment ref="G260" authorId="0" shapeId="0" xr:uid="{00000000-0006-0000-1000-0000FC000000}">
      <text>
        <r>
          <rPr>
            <sz val="8"/>
            <color indexed="81"/>
            <rFont val="Arial"/>
            <family val="2"/>
          </rPr>
          <t>MIBS Engineering |  | (LSV)</t>
        </r>
      </text>
    </comment>
    <comment ref="G261" authorId="0" shapeId="0" xr:uid="{00000000-0006-0000-1000-0000FD000000}">
      <text>
        <r>
          <rPr>
            <sz val="8"/>
            <color indexed="81"/>
            <rFont val="Arial"/>
            <family val="2"/>
          </rPr>
          <t>Subtotal: Non Recurring |  | Cost</t>
        </r>
      </text>
    </comment>
    <comment ref="G262" authorId="0" shapeId="0" xr:uid="{00000000-0006-0000-1000-0000FE000000}">
      <text>
        <r>
          <rPr>
            <sz val="8"/>
            <color indexed="81"/>
            <rFont val="Arial"/>
            <family val="2"/>
          </rPr>
          <t>Subtotal: Non Recurring |  | Cost</t>
        </r>
      </text>
    </comment>
    <comment ref="G263" authorId="0" shapeId="0" xr:uid="{00000000-0006-0000-1000-0000FF000000}">
      <text>
        <r>
          <rPr>
            <sz val="8"/>
            <color indexed="81"/>
            <rFont val="Arial"/>
            <family val="2"/>
          </rPr>
          <t>Subtotal: Non Recurring |  | Cost</t>
        </r>
      </text>
    </comment>
    <comment ref="G264" authorId="0" shapeId="0" xr:uid="{00000000-0006-0000-1000-000000010000}">
      <text>
        <r>
          <rPr>
            <sz val="8"/>
            <color indexed="81"/>
            <rFont val="Arial"/>
            <family val="2"/>
          </rPr>
          <t>Subtotal: Non Recurring |  | Cost</t>
        </r>
      </text>
    </comment>
    <comment ref="G265" authorId="0" shapeId="0" xr:uid="{00000000-0006-0000-1000-000001010000}">
      <text>
        <r>
          <rPr>
            <sz val="8"/>
            <color indexed="81"/>
            <rFont val="Arial"/>
            <family val="2"/>
          </rPr>
          <t>Subtotal: Non Recurring |  | Cost</t>
        </r>
      </text>
    </comment>
    <comment ref="G266" authorId="0" shapeId="0" xr:uid="{00000000-0006-0000-1000-000002010000}">
      <text>
        <r>
          <rPr>
            <sz val="8"/>
            <color indexed="81"/>
            <rFont val="Arial"/>
            <family val="2"/>
          </rPr>
          <t>Subtotal: Non Recurring |  | Cost</t>
        </r>
      </text>
    </comment>
    <comment ref="G267" authorId="0" shapeId="0" xr:uid="{00000000-0006-0000-1000-000003010000}">
      <text>
        <r>
          <rPr>
            <sz val="8"/>
            <color indexed="81"/>
            <rFont val="Arial"/>
            <family val="2"/>
          </rPr>
          <t>Subtotal: Flyaway Cost</t>
        </r>
      </text>
    </comment>
    <comment ref="G268" authorId="0" shapeId="0" xr:uid="{00000000-0006-0000-1000-000004010000}">
      <text>
        <r>
          <rPr>
            <sz val="8"/>
            <color indexed="81"/>
            <rFont val="Arial"/>
            <family val="2"/>
          </rPr>
          <t>Subtotal: Flyaway Cost</t>
        </r>
      </text>
    </comment>
    <comment ref="G269" authorId="0" shapeId="0" xr:uid="{00000000-0006-0000-1000-000005010000}">
      <text>
        <r>
          <rPr>
            <sz val="8"/>
            <color indexed="81"/>
            <rFont val="Arial"/>
            <family val="2"/>
          </rPr>
          <t>Subtotal: Flyaway Cost</t>
        </r>
      </text>
    </comment>
    <comment ref="G270" authorId="0" shapeId="0" xr:uid="{00000000-0006-0000-1000-000006010000}">
      <text>
        <r>
          <rPr>
            <sz val="8"/>
            <color indexed="81"/>
            <rFont val="Arial"/>
            <family val="2"/>
          </rPr>
          <t>Subtotal: Flyaway Cost</t>
        </r>
      </text>
    </comment>
    <comment ref="G271" authorId="0" shapeId="0" xr:uid="{00000000-0006-0000-1000-000007010000}">
      <text>
        <r>
          <rPr>
            <sz val="8"/>
            <color indexed="81"/>
            <rFont val="Arial"/>
            <family val="2"/>
          </rPr>
          <t>Subtotal: Flyaway Cost</t>
        </r>
      </text>
    </comment>
    <comment ref="G272" authorId="0" shapeId="0" xr:uid="{00000000-0006-0000-1000-000008010000}">
      <text>
        <r>
          <rPr>
            <sz val="8"/>
            <color indexed="81"/>
            <rFont val="Arial"/>
            <family val="2"/>
          </rPr>
          <t>Subtotal: Flyaway Cost</t>
        </r>
      </text>
    </comment>
    <comment ref="G273" authorId="0" shapeId="0" xr:uid="{00000000-0006-0000-1000-000009010000}">
      <text>
        <r>
          <rPr>
            <sz val="8"/>
            <color indexed="81"/>
            <rFont val="Arial"/>
            <family val="2"/>
          </rPr>
          <t>Gross/Weapon System |  | Cost</t>
        </r>
      </text>
    </comment>
    <comment ref="G274" authorId="0" shapeId="0" xr:uid="{00000000-0006-0000-1000-00000A010000}">
      <text>
        <r>
          <rPr>
            <sz val="8"/>
            <color indexed="81"/>
            <rFont val="Arial"/>
            <family val="2"/>
          </rPr>
          <t>Gross/Weapon System |  | Cost</t>
        </r>
      </text>
    </comment>
    <comment ref="G275" authorId="0" shapeId="0" xr:uid="{00000000-0006-0000-1000-00000B010000}">
      <text>
        <r>
          <rPr>
            <sz val="8"/>
            <color indexed="81"/>
            <rFont val="Arial"/>
            <family val="2"/>
          </rPr>
          <t>Gross/Weapon System |  | Cost</t>
        </r>
      </text>
    </comment>
    <comment ref="G276" authorId="0" shapeId="0" xr:uid="{00000000-0006-0000-1000-00000C010000}">
      <text>
        <r>
          <rPr>
            <sz val="8"/>
            <color indexed="81"/>
            <rFont val="Arial"/>
            <family val="2"/>
          </rPr>
          <t>Gross/Weapon System |  | Cost</t>
        </r>
      </text>
    </comment>
    <comment ref="G277" authorId="0" shapeId="0" xr:uid="{00000000-0006-0000-1000-00000D010000}">
      <text>
        <r>
          <rPr>
            <sz val="8"/>
            <color indexed="81"/>
            <rFont val="Arial"/>
            <family val="2"/>
          </rPr>
          <t>Gross/Weapon System |  | Cost</t>
        </r>
      </text>
    </comment>
    <comment ref="G278" authorId="0" shapeId="0" xr:uid="{00000000-0006-0000-1000-00000E010000}">
      <text>
        <r>
          <rPr>
            <sz val="8"/>
            <color indexed="81"/>
            <rFont val="Arial"/>
            <family val="2"/>
          </rPr>
          <t>Gross/Weapon System |  | Cost</t>
        </r>
      </text>
    </comment>
    <comment ref="G279" authorId="0" shapeId="0" xr:uid="{00000000-0006-0000-1000-00000F010000}">
      <text>
        <r>
          <rPr>
            <sz val="8"/>
            <color indexed="81"/>
            <rFont val="Arial"/>
            <family val="2"/>
          </rPr>
          <t>Recurring Production | (†) | - Vessels</t>
        </r>
      </text>
    </comment>
    <comment ref="G280" authorId="0" shapeId="0" xr:uid="{00000000-0006-0000-1000-000010010000}">
      <text>
        <r>
          <rPr>
            <sz val="8"/>
            <color indexed="81"/>
            <rFont val="Arial"/>
            <family val="2"/>
          </rPr>
          <t>Recurring Production | (†) | - Vessels</t>
        </r>
      </text>
    </comment>
    <comment ref="G281" authorId="0" shapeId="0" xr:uid="{00000000-0006-0000-1000-000011010000}">
      <text>
        <r>
          <rPr>
            <sz val="8"/>
            <color indexed="81"/>
            <rFont val="Arial"/>
            <family val="2"/>
          </rPr>
          <t>Recurring Production | (†) | - Vessels</t>
        </r>
      </text>
    </comment>
    <comment ref="G282" authorId="0" shapeId="0" xr:uid="{00000000-0006-0000-1000-000012010000}">
      <text>
        <r>
          <rPr>
            <sz val="8"/>
            <color indexed="81"/>
            <rFont val="Arial"/>
            <family val="2"/>
          </rPr>
          <t>Recurring Production | (†) | - Vessels</t>
        </r>
      </text>
    </comment>
    <comment ref="G283" authorId="0" shapeId="0" xr:uid="{00000000-0006-0000-1000-000013010000}">
      <text>
        <r>
          <rPr>
            <sz val="8"/>
            <color indexed="81"/>
            <rFont val="Arial"/>
            <family val="2"/>
          </rPr>
          <t>Recurring Production | (†) | - Vessels</t>
        </r>
      </text>
    </comment>
    <comment ref="G284" authorId="0" shapeId="0" xr:uid="{00000000-0006-0000-1000-000014010000}">
      <text>
        <r>
          <rPr>
            <sz val="8"/>
            <color indexed="81"/>
            <rFont val="Arial"/>
            <family val="2"/>
          </rPr>
          <t>Recurring Production | (†) | - Vessels</t>
        </r>
      </text>
    </comment>
    <comment ref="G285" authorId="0" shapeId="0" xr:uid="{00000000-0006-0000-1000-000015010000}">
      <text>
        <r>
          <rPr>
            <sz val="8"/>
            <color indexed="81"/>
            <rFont val="Arial"/>
            <family val="2"/>
          </rPr>
          <t>Government |  | Furnished Equipment</t>
        </r>
      </text>
    </comment>
    <comment ref="G286" authorId="0" shapeId="0" xr:uid="{00000000-0006-0000-1000-000016010000}">
      <text>
        <r>
          <rPr>
            <sz val="8"/>
            <color indexed="81"/>
            <rFont val="Arial"/>
            <family val="2"/>
          </rPr>
          <t>Government |  | Furnished Equipment</t>
        </r>
      </text>
    </comment>
    <comment ref="G287" authorId="0" shapeId="0" xr:uid="{00000000-0006-0000-1000-000017010000}">
      <text>
        <r>
          <rPr>
            <sz val="8"/>
            <color indexed="81"/>
            <rFont val="Arial"/>
            <family val="2"/>
          </rPr>
          <t>Government |  | Furnished Equipment</t>
        </r>
      </text>
    </comment>
    <comment ref="G288" authorId="0" shapeId="0" xr:uid="{00000000-0006-0000-1000-000018010000}">
      <text>
        <r>
          <rPr>
            <sz val="8"/>
            <color indexed="81"/>
            <rFont val="Arial"/>
            <family val="2"/>
          </rPr>
          <t>Government |  | Furnished Equipment</t>
        </r>
      </text>
    </comment>
    <comment ref="G289" authorId="0" shapeId="0" xr:uid="{00000000-0006-0000-1000-000019010000}">
      <text>
        <r>
          <rPr>
            <sz val="8"/>
            <color indexed="81"/>
            <rFont val="Arial"/>
            <family val="2"/>
          </rPr>
          <t>Government |  | Furnished Equipment</t>
        </r>
      </text>
    </comment>
    <comment ref="G290" authorId="0" shapeId="0" xr:uid="{00000000-0006-0000-1000-00001A010000}">
      <text>
        <r>
          <rPr>
            <sz val="8"/>
            <color indexed="81"/>
            <rFont val="Arial"/>
            <family val="2"/>
          </rPr>
          <t>Government |  | Furnished Equipment</t>
        </r>
      </text>
    </comment>
    <comment ref="G291" authorId="0" shapeId="0" xr:uid="{00000000-0006-0000-1000-00001B010000}">
      <text>
        <r>
          <rPr>
            <sz val="8"/>
            <color indexed="81"/>
            <rFont val="Arial"/>
            <family val="2"/>
          </rPr>
          <t>Engineering Changes</t>
        </r>
      </text>
    </comment>
    <comment ref="G292" authorId="0" shapeId="0" xr:uid="{00000000-0006-0000-1000-00001C010000}">
      <text>
        <r>
          <rPr>
            <sz val="8"/>
            <color indexed="81"/>
            <rFont val="Arial"/>
            <family val="2"/>
          </rPr>
          <t>Engineering Changes</t>
        </r>
      </text>
    </comment>
    <comment ref="G293" authorId="0" shapeId="0" xr:uid="{00000000-0006-0000-1000-00001D010000}">
      <text>
        <r>
          <rPr>
            <sz val="8"/>
            <color indexed="81"/>
            <rFont val="Arial"/>
            <family val="2"/>
          </rPr>
          <t>Engineering Changes</t>
        </r>
      </text>
    </comment>
    <comment ref="G294" authorId="0" shapeId="0" xr:uid="{00000000-0006-0000-1000-00001E010000}">
      <text>
        <r>
          <rPr>
            <sz val="8"/>
            <color indexed="81"/>
            <rFont val="Arial"/>
            <family val="2"/>
          </rPr>
          <t>Engineering Changes</t>
        </r>
      </text>
    </comment>
    <comment ref="G295" authorId="0" shapeId="0" xr:uid="{00000000-0006-0000-1000-00001F010000}">
      <text>
        <r>
          <rPr>
            <sz val="8"/>
            <color indexed="81"/>
            <rFont val="Arial"/>
            <family val="2"/>
          </rPr>
          <t>Engineering Changes</t>
        </r>
      </text>
    </comment>
    <comment ref="G296" authorId="0" shapeId="0" xr:uid="{00000000-0006-0000-1000-000020010000}">
      <text>
        <r>
          <rPr>
            <sz val="8"/>
            <color indexed="81"/>
            <rFont val="Arial"/>
            <family val="2"/>
          </rPr>
          <t>Engineering Changes</t>
        </r>
      </text>
    </comment>
    <comment ref="G297" authorId="0" shapeId="0" xr:uid="{00000000-0006-0000-1000-000021010000}">
      <text>
        <r>
          <rPr>
            <sz val="8"/>
            <color indexed="81"/>
            <rFont val="Arial"/>
            <family val="2"/>
          </rPr>
          <t>Technical Publications</t>
        </r>
      </text>
    </comment>
    <comment ref="G298" authorId="0" shapeId="0" xr:uid="{00000000-0006-0000-1000-000022010000}">
      <text>
        <r>
          <rPr>
            <sz val="8"/>
            <color indexed="81"/>
            <rFont val="Arial"/>
            <family val="2"/>
          </rPr>
          <t>Technical Publications</t>
        </r>
      </text>
    </comment>
    <comment ref="G299" authorId="0" shapeId="0" xr:uid="{00000000-0006-0000-1000-000023010000}">
      <text>
        <r>
          <rPr>
            <sz val="8"/>
            <color indexed="81"/>
            <rFont val="Arial"/>
            <family val="2"/>
          </rPr>
          <t>Technical Publications</t>
        </r>
      </text>
    </comment>
    <comment ref="G300" authorId="0" shapeId="0" xr:uid="{00000000-0006-0000-1000-000024010000}">
      <text>
        <r>
          <rPr>
            <sz val="8"/>
            <color indexed="81"/>
            <rFont val="Arial"/>
            <family val="2"/>
          </rPr>
          <t>Technical Publications</t>
        </r>
      </text>
    </comment>
    <comment ref="G301" authorId="0" shapeId="0" xr:uid="{00000000-0006-0000-1000-000025010000}">
      <text>
        <r>
          <rPr>
            <sz val="8"/>
            <color indexed="81"/>
            <rFont val="Arial"/>
            <family val="2"/>
          </rPr>
          <t>Technical Publications</t>
        </r>
      </text>
    </comment>
    <comment ref="G302" authorId="0" shapeId="0" xr:uid="{00000000-0006-0000-1000-000026010000}">
      <text>
        <r>
          <rPr>
            <sz val="8"/>
            <color indexed="81"/>
            <rFont val="Arial"/>
            <family val="2"/>
          </rPr>
          <t>Technical Publications</t>
        </r>
      </text>
    </comment>
    <comment ref="G303" authorId="0" shapeId="0" xr:uid="{00000000-0006-0000-1000-000027010000}">
      <text>
        <r>
          <rPr>
            <sz val="8"/>
            <color indexed="81"/>
            <rFont val="Arial"/>
            <family val="2"/>
          </rPr>
          <t>First Destination |  | Transportation</t>
        </r>
      </text>
    </comment>
    <comment ref="G304" authorId="0" shapeId="0" xr:uid="{00000000-0006-0000-1000-000028010000}">
      <text>
        <r>
          <rPr>
            <sz val="8"/>
            <color indexed="81"/>
            <rFont val="Arial"/>
            <family val="2"/>
          </rPr>
          <t>First Destination |  | Transportation</t>
        </r>
      </text>
    </comment>
    <comment ref="G305" authorId="0" shapeId="0" xr:uid="{00000000-0006-0000-1000-000029010000}">
      <text>
        <r>
          <rPr>
            <sz val="8"/>
            <color indexed="81"/>
            <rFont val="Arial"/>
            <family val="2"/>
          </rPr>
          <t>First Destination |  | Transportation</t>
        </r>
      </text>
    </comment>
    <comment ref="G306" authorId="0" shapeId="0" xr:uid="{00000000-0006-0000-1000-00002A010000}">
      <text>
        <r>
          <rPr>
            <sz val="8"/>
            <color indexed="81"/>
            <rFont val="Arial"/>
            <family val="2"/>
          </rPr>
          <t>First Destination |  | Transportation</t>
        </r>
      </text>
    </comment>
    <comment ref="G307" authorId="0" shapeId="0" xr:uid="{00000000-0006-0000-1000-00002B010000}">
      <text>
        <r>
          <rPr>
            <sz val="8"/>
            <color indexed="81"/>
            <rFont val="Arial"/>
            <family val="2"/>
          </rPr>
          <t>First Destination |  | Transportation</t>
        </r>
      </text>
    </comment>
    <comment ref="G308" authorId="0" shapeId="0" xr:uid="{00000000-0006-0000-1000-00002C010000}">
      <text>
        <r>
          <rPr>
            <sz val="8"/>
            <color indexed="81"/>
            <rFont val="Arial"/>
            <family val="2"/>
          </rPr>
          <t>First Destination |  | Transportation</t>
        </r>
      </text>
    </comment>
    <comment ref="G309" authorId="0" shapeId="0" xr:uid="{00000000-0006-0000-1000-00002D010000}">
      <text>
        <r>
          <rPr>
            <sz val="8"/>
            <color indexed="81"/>
            <rFont val="Arial"/>
            <family val="2"/>
          </rPr>
          <t>Program | Management:</t>
        </r>
      </text>
    </comment>
    <comment ref="G310" authorId="0" shapeId="0" xr:uid="{00000000-0006-0000-1000-00002E010000}">
      <text>
        <r>
          <rPr>
            <sz val="8"/>
            <color indexed="81"/>
            <rFont val="Arial"/>
            <family val="2"/>
          </rPr>
          <t>Program | Management:</t>
        </r>
      </text>
    </comment>
    <comment ref="G311" authorId="0" shapeId="0" xr:uid="{00000000-0006-0000-1000-00002F010000}">
      <text>
        <r>
          <rPr>
            <sz val="8"/>
            <color indexed="81"/>
            <rFont val="Arial"/>
            <family val="2"/>
          </rPr>
          <t>Program | Management:</t>
        </r>
      </text>
    </comment>
    <comment ref="G312" authorId="0" shapeId="0" xr:uid="{00000000-0006-0000-1000-000030010000}">
      <text>
        <r>
          <rPr>
            <sz val="8"/>
            <color indexed="81"/>
            <rFont val="Arial"/>
            <family val="2"/>
          </rPr>
          <t>Program | Management:</t>
        </r>
      </text>
    </comment>
    <comment ref="G313" authorId="0" shapeId="0" xr:uid="{00000000-0006-0000-1000-000031010000}">
      <text>
        <r>
          <rPr>
            <sz val="8"/>
            <color indexed="81"/>
            <rFont val="Arial"/>
            <family val="2"/>
          </rPr>
          <t>Program | Management:</t>
        </r>
      </text>
    </comment>
    <comment ref="G314" authorId="0" shapeId="0" xr:uid="{00000000-0006-0000-1000-000032010000}">
      <text>
        <r>
          <rPr>
            <sz val="8"/>
            <color indexed="81"/>
            <rFont val="Arial"/>
            <family val="2"/>
          </rPr>
          <t>Program | Management:</t>
        </r>
      </text>
    </comment>
    <comment ref="G315" authorId="0" shapeId="0" xr:uid="{00000000-0006-0000-1000-000033010000}">
      <text>
        <r>
          <rPr>
            <sz val="8"/>
            <color indexed="81"/>
            <rFont val="Arial"/>
            <family val="2"/>
          </rPr>
          <t>Contractor / Matrix | Subtotal: Recurring Cost</t>
        </r>
      </text>
    </comment>
    <comment ref="G316" authorId="0" shapeId="0" xr:uid="{00000000-0006-0000-1000-000034010000}">
      <text>
        <r>
          <rPr>
            <sz val="8"/>
            <color indexed="81"/>
            <rFont val="Arial"/>
            <family val="2"/>
          </rPr>
          <t>Contractor / Matrix | Subtotal: Recurring Cost</t>
        </r>
      </text>
    </comment>
    <comment ref="G317" authorId="0" shapeId="0" xr:uid="{00000000-0006-0000-1000-000035010000}">
      <text>
        <r>
          <rPr>
            <sz val="8"/>
            <color indexed="81"/>
            <rFont val="Arial"/>
            <family val="2"/>
          </rPr>
          <t>Contractor / Matrix | Subtotal: Recurring Cost</t>
        </r>
      </text>
    </comment>
    <comment ref="G318" authorId="0" shapeId="0" xr:uid="{00000000-0006-0000-1000-000036010000}">
      <text>
        <r>
          <rPr>
            <sz val="8"/>
            <color indexed="81"/>
            <rFont val="Arial"/>
            <family val="2"/>
          </rPr>
          <t>Contractor / Matrix | Subtotal: Recurring Cost</t>
        </r>
      </text>
    </comment>
    <comment ref="G319" authorId="0" shapeId="0" xr:uid="{00000000-0006-0000-1000-000037010000}">
      <text>
        <r>
          <rPr>
            <sz val="8"/>
            <color indexed="81"/>
            <rFont val="Arial"/>
            <family val="2"/>
          </rPr>
          <t>Contractor / Matrix | Subtotal: Recurring Cost</t>
        </r>
      </text>
    </comment>
    <comment ref="G320" authorId="0" shapeId="0" xr:uid="{00000000-0006-0000-1000-000038010000}">
      <text>
        <r>
          <rPr>
            <sz val="8"/>
            <color indexed="81"/>
            <rFont val="Arial"/>
            <family val="2"/>
          </rPr>
          <t>Contractor / Matrix | Subtotal: Recurring Cost</t>
        </r>
      </text>
    </comment>
    <comment ref="G321" authorId="0" shapeId="0" xr:uid="{00000000-0006-0000-1000-000039010000}">
      <text>
        <r>
          <rPr>
            <sz val="8"/>
            <color indexed="81"/>
            <rFont val="Arial"/>
            <family val="2"/>
          </rPr>
          <t>Test and Evaluation</t>
        </r>
      </text>
    </comment>
    <comment ref="G322" authorId="0" shapeId="0" xr:uid="{00000000-0006-0000-1000-00003A010000}">
      <text>
        <r>
          <rPr>
            <sz val="8"/>
            <color indexed="81"/>
            <rFont val="Arial"/>
            <family val="2"/>
          </rPr>
          <t>Test and Evaluation</t>
        </r>
      </text>
    </comment>
    <comment ref="G323" authorId="0" shapeId="0" xr:uid="{00000000-0006-0000-1000-00003B010000}">
      <text>
        <r>
          <rPr>
            <sz val="8"/>
            <color indexed="81"/>
            <rFont val="Arial"/>
            <family val="2"/>
          </rPr>
          <t>Test and Evaluation</t>
        </r>
      </text>
    </comment>
    <comment ref="G324" authorId="0" shapeId="0" xr:uid="{00000000-0006-0000-1000-00003C010000}">
      <text>
        <r>
          <rPr>
            <sz val="8"/>
            <color indexed="81"/>
            <rFont val="Arial"/>
            <family val="2"/>
          </rPr>
          <t>Test and Evaluation</t>
        </r>
      </text>
    </comment>
    <comment ref="G325" authorId="0" shapeId="0" xr:uid="{00000000-0006-0000-1000-00003D010000}">
      <text>
        <r>
          <rPr>
            <sz val="8"/>
            <color indexed="81"/>
            <rFont val="Arial"/>
            <family val="2"/>
          </rPr>
          <t>Test and Evaluation</t>
        </r>
      </text>
    </comment>
    <comment ref="G326" authorId="0" shapeId="0" xr:uid="{00000000-0006-0000-1000-00003E010000}">
      <text>
        <r>
          <rPr>
            <sz val="8"/>
            <color indexed="81"/>
            <rFont val="Arial"/>
            <family val="2"/>
          </rPr>
          <t>Test and Evaluation</t>
        </r>
      </text>
    </comment>
    <comment ref="G327" authorId="0" shapeId="0" xr:uid="{00000000-0006-0000-1000-00003F010000}">
      <text>
        <r>
          <rPr>
            <sz val="8"/>
            <color indexed="81"/>
            <rFont val="Arial"/>
            <family val="2"/>
          </rPr>
          <t>Subtotal: Non Recurring |  | Cost</t>
        </r>
      </text>
    </comment>
    <comment ref="G328" authorId="0" shapeId="0" xr:uid="{00000000-0006-0000-1000-000040010000}">
      <text>
        <r>
          <rPr>
            <sz val="8"/>
            <color indexed="81"/>
            <rFont val="Arial"/>
            <family val="2"/>
          </rPr>
          <t>Subtotal: Non Recurring |  | Cost</t>
        </r>
      </text>
    </comment>
    <comment ref="G329" authorId="0" shapeId="0" xr:uid="{00000000-0006-0000-1000-000041010000}">
      <text>
        <r>
          <rPr>
            <sz val="8"/>
            <color indexed="81"/>
            <rFont val="Arial"/>
            <family val="2"/>
          </rPr>
          <t>Subtotal: Non Recurring |  | Cost</t>
        </r>
      </text>
    </comment>
    <comment ref="G330" authorId="0" shapeId="0" xr:uid="{00000000-0006-0000-1000-000042010000}">
      <text>
        <r>
          <rPr>
            <sz val="8"/>
            <color indexed="81"/>
            <rFont val="Arial"/>
            <family val="2"/>
          </rPr>
          <t>Subtotal: Non Recurring |  | Cost</t>
        </r>
      </text>
    </comment>
    <comment ref="G331" authorId="0" shapeId="0" xr:uid="{00000000-0006-0000-1000-000043010000}">
      <text>
        <r>
          <rPr>
            <sz val="8"/>
            <color indexed="81"/>
            <rFont val="Arial"/>
            <family val="2"/>
          </rPr>
          <t>Subtotal: Non Recurring |  | Cost</t>
        </r>
      </text>
    </comment>
    <comment ref="G332" authorId="0" shapeId="0" xr:uid="{00000000-0006-0000-1000-000044010000}">
      <text>
        <r>
          <rPr>
            <sz val="8"/>
            <color indexed="81"/>
            <rFont val="Arial"/>
            <family val="2"/>
          </rPr>
          <t>Subtotal: Non Recurring |  | Cost</t>
        </r>
      </text>
    </comment>
    <comment ref="G333" authorId="0" shapeId="0" xr:uid="{00000000-0006-0000-1000-000045010000}">
      <text>
        <r>
          <rPr>
            <sz val="8"/>
            <color indexed="81"/>
            <rFont val="Arial"/>
            <family val="2"/>
          </rPr>
          <t>Subtotal: Flyaway Cost</t>
        </r>
      </text>
    </comment>
    <comment ref="G334" authorId="0" shapeId="0" xr:uid="{00000000-0006-0000-1000-000046010000}">
      <text>
        <r>
          <rPr>
            <sz val="8"/>
            <color indexed="81"/>
            <rFont val="Arial"/>
            <family val="2"/>
          </rPr>
          <t>Subtotal: Flyaway Cost</t>
        </r>
      </text>
    </comment>
    <comment ref="G335" authorId="0" shapeId="0" xr:uid="{00000000-0006-0000-1000-000047010000}">
      <text>
        <r>
          <rPr>
            <sz val="8"/>
            <color indexed="81"/>
            <rFont val="Arial"/>
            <family val="2"/>
          </rPr>
          <t>Subtotal: Flyaway Cost</t>
        </r>
      </text>
    </comment>
    <comment ref="G336" authorId="0" shapeId="0" xr:uid="{00000000-0006-0000-1000-000048010000}">
      <text>
        <r>
          <rPr>
            <sz val="8"/>
            <color indexed="81"/>
            <rFont val="Arial"/>
            <family val="2"/>
          </rPr>
          <t>Subtotal: Flyaway Cost</t>
        </r>
      </text>
    </comment>
    <comment ref="G337" authorId="0" shapeId="0" xr:uid="{00000000-0006-0000-1000-000049010000}">
      <text>
        <r>
          <rPr>
            <sz val="8"/>
            <color indexed="81"/>
            <rFont val="Arial"/>
            <family val="2"/>
          </rPr>
          <t>Subtotal: Flyaway Cost</t>
        </r>
      </text>
    </comment>
    <comment ref="G338" authorId="0" shapeId="0" xr:uid="{00000000-0006-0000-1000-00004A010000}">
      <text>
        <r>
          <rPr>
            <sz val="8"/>
            <color indexed="81"/>
            <rFont val="Arial"/>
            <family val="2"/>
          </rPr>
          <t>Subtotal: Flyaway Cost</t>
        </r>
      </text>
    </comment>
    <comment ref="G339" authorId="0" shapeId="0" xr:uid="{00000000-0006-0000-1000-00004B010000}">
      <text>
        <r>
          <rPr>
            <sz val="8"/>
            <color indexed="81"/>
            <rFont val="Arial"/>
            <family val="2"/>
          </rPr>
          <t>Support - Training Cost | Equipment</t>
        </r>
      </text>
    </comment>
    <comment ref="G340" authorId="0" shapeId="0" xr:uid="{00000000-0006-0000-1000-00004C010000}">
      <text>
        <r>
          <rPr>
            <sz val="8"/>
            <color indexed="81"/>
            <rFont val="Arial"/>
            <family val="2"/>
          </rPr>
          <t>Support - Training Cost | Equipment</t>
        </r>
      </text>
    </comment>
    <comment ref="G341" authorId="0" shapeId="0" xr:uid="{00000000-0006-0000-1000-00004D010000}">
      <text>
        <r>
          <rPr>
            <sz val="8"/>
            <color indexed="81"/>
            <rFont val="Arial"/>
            <family val="2"/>
          </rPr>
          <t>Support - Training Cost | Equipment</t>
        </r>
      </text>
    </comment>
    <comment ref="G342" authorId="0" shapeId="0" xr:uid="{00000000-0006-0000-1000-00004E010000}">
      <text>
        <r>
          <rPr>
            <sz val="8"/>
            <color indexed="81"/>
            <rFont val="Arial"/>
            <family val="2"/>
          </rPr>
          <t>Support - Training Cost | Equipment</t>
        </r>
      </text>
    </comment>
    <comment ref="G343" authorId="0" shapeId="0" xr:uid="{00000000-0006-0000-1000-00004F010000}">
      <text>
        <r>
          <rPr>
            <sz val="8"/>
            <color indexed="81"/>
            <rFont val="Arial"/>
            <family val="2"/>
          </rPr>
          <t>Support - Training Cost | Equipment</t>
        </r>
      </text>
    </comment>
    <comment ref="G344" authorId="0" shapeId="0" xr:uid="{00000000-0006-0000-1000-000050010000}">
      <text>
        <r>
          <rPr>
            <sz val="8"/>
            <color indexed="81"/>
            <rFont val="Arial"/>
            <family val="2"/>
          </rPr>
          <t>Support - Training Cost | Equipment</t>
        </r>
      </text>
    </comment>
    <comment ref="G345" authorId="0" shapeId="0" xr:uid="{00000000-0006-0000-1000-000051010000}">
      <text>
        <r>
          <rPr>
            <sz val="8"/>
            <color indexed="81"/>
            <rFont val="Arial"/>
            <family val="2"/>
          </rPr>
          <t>Subtotal: Support - Training |  | Cost</t>
        </r>
      </text>
    </comment>
    <comment ref="G346" authorId="0" shapeId="0" xr:uid="{00000000-0006-0000-1000-000052010000}">
      <text>
        <r>
          <rPr>
            <sz val="8"/>
            <color indexed="81"/>
            <rFont val="Arial"/>
            <family val="2"/>
          </rPr>
          <t>Subtotal: Support - Training |  | Cost</t>
        </r>
      </text>
    </comment>
    <comment ref="G347" authorId="0" shapeId="0" xr:uid="{00000000-0006-0000-1000-000053010000}">
      <text>
        <r>
          <rPr>
            <sz val="8"/>
            <color indexed="81"/>
            <rFont val="Arial"/>
            <family val="2"/>
          </rPr>
          <t>Subtotal: Support - Training |  | Cost</t>
        </r>
      </text>
    </comment>
    <comment ref="G348" authorId="0" shapeId="0" xr:uid="{00000000-0006-0000-1000-000054010000}">
      <text>
        <r>
          <rPr>
            <sz val="8"/>
            <color indexed="81"/>
            <rFont val="Arial"/>
            <family val="2"/>
          </rPr>
          <t>Subtotal: Support - Training |  | Cost</t>
        </r>
      </text>
    </comment>
    <comment ref="G349" authorId="0" shapeId="0" xr:uid="{00000000-0006-0000-1000-000055010000}">
      <text>
        <r>
          <rPr>
            <sz val="8"/>
            <color indexed="81"/>
            <rFont val="Arial"/>
            <family val="2"/>
          </rPr>
          <t>Subtotal: Support - Training |  | Cost</t>
        </r>
      </text>
    </comment>
    <comment ref="G350" authorId="0" shapeId="0" xr:uid="{00000000-0006-0000-1000-000056010000}">
      <text>
        <r>
          <rPr>
            <sz val="8"/>
            <color indexed="81"/>
            <rFont val="Arial"/>
            <family val="2"/>
          </rPr>
          <t>Subtotal: Support - Training |  | Cost</t>
        </r>
      </text>
    </comment>
    <comment ref="G351" authorId="0" shapeId="0" xr:uid="{00000000-0006-0000-1000-000057010000}">
      <text>
        <r>
          <rPr>
            <sz val="8"/>
            <color indexed="81"/>
            <rFont val="Arial"/>
            <family val="2"/>
          </rPr>
          <t>Gross/Weapon System |  | Cost</t>
        </r>
      </text>
    </comment>
    <comment ref="G352" authorId="0" shapeId="0" xr:uid="{00000000-0006-0000-1000-000058010000}">
      <text>
        <r>
          <rPr>
            <sz val="8"/>
            <color indexed="81"/>
            <rFont val="Arial"/>
            <family val="2"/>
          </rPr>
          <t>Gross/Weapon System |  | Cost</t>
        </r>
      </text>
    </comment>
    <comment ref="G353" authorId="0" shapeId="0" xr:uid="{00000000-0006-0000-1000-000059010000}">
      <text>
        <r>
          <rPr>
            <sz val="8"/>
            <color indexed="81"/>
            <rFont val="Arial"/>
            <family val="2"/>
          </rPr>
          <t>Gross/Weapon System |  | Cost</t>
        </r>
      </text>
    </comment>
    <comment ref="G354" authorId="0" shapeId="0" xr:uid="{00000000-0006-0000-1000-00005A010000}">
      <text>
        <r>
          <rPr>
            <sz val="8"/>
            <color indexed="81"/>
            <rFont val="Arial"/>
            <family val="2"/>
          </rPr>
          <t>Gross/Weapon System |  | Cost</t>
        </r>
      </text>
    </comment>
    <comment ref="G355" authorId="0" shapeId="0" xr:uid="{00000000-0006-0000-1000-00005B010000}">
      <text>
        <r>
          <rPr>
            <sz val="8"/>
            <color indexed="81"/>
            <rFont val="Arial"/>
            <family val="2"/>
          </rPr>
          <t>Gross/Weapon System |  | Cost</t>
        </r>
      </text>
    </comment>
    <comment ref="G356" authorId="0" shapeId="0" xr:uid="{00000000-0006-0000-1000-00005C010000}">
      <text>
        <r>
          <rPr>
            <sz val="8"/>
            <color indexed="81"/>
            <rFont val="Arial"/>
            <family val="2"/>
          </rPr>
          <t>Gross/Weapon System |  | Cost</t>
        </r>
      </text>
    </comment>
    <comment ref="G357" authorId="0" shapeId="0" xr:uid="{00000000-0006-0000-1000-00005D010000}">
      <text>
        <r>
          <rPr>
            <sz val="8"/>
            <color indexed="81"/>
            <rFont val="Arial"/>
            <family val="2"/>
          </rPr>
          <t>Float/Rail Prior Years</t>
        </r>
      </text>
    </comment>
    <comment ref="G358" authorId="0" shapeId="0" xr:uid="{00000000-0006-0000-1000-00005E010000}">
      <text>
        <r>
          <rPr>
            <sz val="8"/>
            <color indexed="81"/>
            <rFont val="Arial"/>
            <family val="2"/>
          </rPr>
          <t>Float/Rail Prior Years</t>
        </r>
      </text>
    </comment>
    <comment ref="G359" authorId="0" shapeId="0" xr:uid="{00000000-0006-0000-1000-00005F010000}">
      <text>
        <r>
          <rPr>
            <sz val="8"/>
            <color indexed="81"/>
            <rFont val="Arial"/>
            <family val="2"/>
          </rPr>
          <t>Float/Rail Prior Years</t>
        </r>
      </text>
    </comment>
    <comment ref="G360" authorId="0" shapeId="0" xr:uid="{00000000-0006-0000-1000-000060010000}">
      <text>
        <r>
          <rPr>
            <sz val="8"/>
            <color indexed="81"/>
            <rFont val="Arial"/>
            <family val="2"/>
          </rPr>
          <t>Float/Rail Prior Years</t>
        </r>
      </text>
    </comment>
    <comment ref="G361" authorId="0" shapeId="0" xr:uid="{00000000-0006-0000-1000-000061010000}">
      <text>
        <r>
          <rPr>
            <sz val="8"/>
            <color indexed="81"/>
            <rFont val="Arial"/>
            <family val="2"/>
          </rPr>
          <t>Float/Rail Prior Years</t>
        </r>
      </text>
    </comment>
    <comment ref="G362" authorId="0" shapeId="0" xr:uid="{00000000-0006-0000-1000-000062010000}">
      <text>
        <r>
          <rPr>
            <sz val="8"/>
            <color indexed="81"/>
            <rFont val="Arial"/>
            <family val="2"/>
          </rPr>
          <t>Float/Rail Prior Years</t>
        </r>
      </text>
    </comment>
    <comment ref="G363" authorId="0" shapeId="0" xr:uid="{00000000-0006-0000-1000-000063010000}">
      <text>
        <r>
          <rPr>
            <sz val="8"/>
            <color indexed="81"/>
            <rFont val="Arial"/>
            <family val="2"/>
          </rPr>
          <t>AWS Material / |  | Hardware</t>
        </r>
      </text>
    </comment>
    <comment ref="G364" authorId="0" shapeId="0" xr:uid="{00000000-0006-0000-1000-000064010000}">
      <text>
        <r>
          <rPr>
            <sz val="8"/>
            <color indexed="81"/>
            <rFont val="Arial"/>
            <family val="2"/>
          </rPr>
          <t>AWS Material / |  | Hardware</t>
        </r>
      </text>
    </comment>
    <comment ref="G365" authorId="0" shapeId="0" xr:uid="{00000000-0006-0000-1000-000065010000}">
      <text>
        <r>
          <rPr>
            <sz val="8"/>
            <color indexed="81"/>
            <rFont val="Arial"/>
            <family val="2"/>
          </rPr>
          <t>AWS Material / |  | Hardware</t>
        </r>
      </text>
    </comment>
    <comment ref="G366" authorId="0" shapeId="0" xr:uid="{00000000-0006-0000-1000-000066010000}">
      <text>
        <r>
          <rPr>
            <sz val="8"/>
            <color indexed="81"/>
            <rFont val="Arial"/>
            <family val="2"/>
          </rPr>
          <t>AWS Material / |  | Hardware</t>
        </r>
      </text>
    </comment>
    <comment ref="G367" authorId="0" shapeId="0" xr:uid="{00000000-0006-0000-1000-000067010000}">
      <text>
        <r>
          <rPr>
            <sz val="8"/>
            <color indexed="81"/>
            <rFont val="Arial"/>
            <family val="2"/>
          </rPr>
          <t>AWS Material / |  | Hardware</t>
        </r>
      </text>
    </comment>
    <comment ref="G368" authorId="0" shapeId="0" xr:uid="{00000000-0006-0000-1000-000068010000}">
      <text>
        <r>
          <rPr>
            <sz val="8"/>
            <color indexed="81"/>
            <rFont val="Arial"/>
            <family val="2"/>
          </rPr>
          <t>AWS Material / |  | Hardware</t>
        </r>
      </text>
    </comment>
    <comment ref="G369" authorId="0" shapeId="0" xr:uid="{00000000-0006-0000-1000-000069010000}">
      <text>
        <r>
          <rPr>
            <sz val="8"/>
            <color indexed="81"/>
            <rFont val="Arial"/>
            <family val="2"/>
          </rPr>
          <t>Subtotal: Recurring Cost</t>
        </r>
      </text>
    </comment>
    <comment ref="G370" authorId="0" shapeId="0" xr:uid="{00000000-0006-0000-1000-00006A010000}">
      <text>
        <r>
          <rPr>
            <sz val="8"/>
            <color indexed="81"/>
            <rFont val="Arial"/>
            <family val="2"/>
          </rPr>
          <t>Subtotal: Recurring Cost</t>
        </r>
      </text>
    </comment>
    <comment ref="G371" authorId="0" shapeId="0" xr:uid="{00000000-0006-0000-1000-00006B010000}">
      <text>
        <r>
          <rPr>
            <sz val="8"/>
            <color indexed="81"/>
            <rFont val="Arial"/>
            <family val="2"/>
          </rPr>
          <t>Subtotal: Recurring Cost</t>
        </r>
      </text>
    </comment>
    <comment ref="G372" authorId="0" shapeId="0" xr:uid="{00000000-0006-0000-1000-00006C010000}">
      <text>
        <r>
          <rPr>
            <sz val="8"/>
            <color indexed="81"/>
            <rFont val="Arial"/>
            <family val="2"/>
          </rPr>
          <t>Subtotal: Recurring Cost</t>
        </r>
      </text>
    </comment>
    <comment ref="G373" authorId="0" shapeId="0" xr:uid="{00000000-0006-0000-1000-00006D010000}">
      <text>
        <r>
          <rPr>
            <sz val="8"/>
            <color indexed="81"/>
            <rFont val="Arial"/>
            <family val="2"/>
          </rPr>
          <t>Subtotal: Recurring Cost</t>
        </r>
      </text>
    </comment>
    <comment ref="G374" authorId="0" shapeId="0" xr:uid="{00000000-0006-0000-1000-00006E010000}">
      <text>
        <r>
          <rPr>
            <sz val="8"/>
            <color indexed="81"/>
            <rFont val="Arial"/>
            <family val="2"/>
          </rPr>
          <t>Subtotal: Recurring Cost</t>
        </r>
      </text>
    </comment>
    <comment ref="G375" authorId="0" shapeId="0" xr:uid="{00000000-0006-0000-1000-00006F010000}">
      <text>
        <r>
          <rPr>
            <sz val="8"/>
            <color indexed="81"/>
            <rFont val="Arial"/>
            <family val="2"/>
          </rPr>
          <t>Subtotal: Flyaway Cost</t>
        </r>
      </text>
    </comment>
    <comment ref="G376" authorId="0" shapeId="0" xr:uid="{00000000-0006-0000-1000-000070010000}">
      <text>
        <r>
          <rPr>
            <sz val="8"/>
            <color indexed="81"/>
            <rFont val="Arial"/>
            <family val="2"/>
          </rPr>
          <t>Subtotal: Flyaway Cost</t>
        </r>
      </text>
    </comment>
    <comment ref="G377" authorId="0" shapeId="0" xr:uid="{00000000-0006-0000-1000-000071010000}">
      <text>
        <r>
          <rPr>
            <sz val="8"/>
            <color indexed="81"/>
            <rFont val="Arial"/>
            <family val="2"/>
          </rPr>
          <t>Subtotal: Flyaway Cost</t>
        </r>
      </text>
    </comment>
    <comment ref="G378" authorId="0" shapeId="0" xr:uid="{00000000-0006-0000-1000-000072010000}">
      <text>
        <r>
          <rPr>
            <sz val="8"/>
            <color indexed="81"/>
            <rFont val="Arial"/>
            <family val="2"/>
          </rPr>
          <t>Subtotal: Flyaway Cost</t>
        </r>
      </text>
    </comment>
    <comment ref="G379" authorId="0" shapeId="0" xr:uid="{00000000-0006-0000-1000-000073010000}">
      <text>
        <r>
          <rPr>
            <sz val="8"/>
            <color indexed="81"/>
            <rFont val="Arial"/>
            <family val="2"/>
          </rPr>
          <t>Subtotal: Flyaway Cost</t>
        </r>
      </text>
    </comment>
    <comment ref="G380" authorId="0" shapeId="0" xr:uid="{00000000-0006-0000-1000-000074010000}">
      <text>
        <r>
          <rPr>
            <sz val="8"/>
            <color indexed="81"/>
            <rFont val="Arial"/>
            <family val="2"/>
          </rPr>
          <t>Subtotal: Flyaway Cost</t>
        </r>
      </text>
    </comment>
    <comment ref="G381" authorId="0" shapeId="0" xr:uid="{00000000-0006-0000-1000-000075010000}">
      <text>
        <r>
          <rPr>
            <sz val="8"/>
            <color indexed="81"/>
            <rFont val="Arial"/>
            <family val="2"/>
          </rPr>
          <t>Railroad Locomotives |  | and railway cars</t>
        </r>
      </text>
    </comment>
    <comment ref="G382" authorId="0" shapeId="0" xr:uid="{00000000-0006-0000-1000-000076010000}">
      <text>
        <r>
          <rPr>
            <sz val="8"/>
            <color indexed="81"/>
            <rFont val="Arial"/>
            <family val="2"/>
          </rPr>
          <t>Railroad Locomotives |  | and railway cars</t>
        </r>
      </text>
    </comment>
    <comment ref="G383" authorId="0" shapeId="0" xr:uid="{00000000-0006-0000-1000-000077010000}">
      <text>
        <r>
          <rPr>
            <sz val="8"/>
            <color indexed="81"/>
            <rFont val="Arial"/>
            <family val="2"/>
          </rPr>
          <t>Railroad Locomotives |  | and railway cars</t>
        </r>
      </text>
    </comment>
    <comment ref="G384" authorId="0" shapeId="0" xr:uid="{00000000-0006-0000-1000-000078010000}">
      <text>
        <r>
          <rPr>
            <sz val="8"/>
            <color indexed="81"/>
            <rFont val="Arial"/>
            <family val="2"/>
          </rPr>
          <t>Railroad Locomotives |  | and railway cars</t>
        </r>
      </text>
    </comment>
    <comment ref="G385" authorId="0" shapeId="0" xr:uid="{00000000-0006-0000-1000-000079010000}">
      <text>
        <r>
          <rPr>
            <sz val="8"/>
            <color indexed="81"/>
            <rFont val="Arial"/>
            <family val="2"/>
          </rPr>
          <t>Railroad Locomotives |  | and railway cars</t>
        </r>
      </text>
    </comment>
    <comment ref="G386" authorId="0" shapeId="0" xr:uid="{00000000-0006-0000-1000-00007A010000}">
      <text>
        <r>
          <rPr>
            <sz val="8"/>
            <color indexed="81"/>
            <rFont val="Arial"/>
            <family val="2"/>
          </rPr>
          <t>Railroad Locomotives |  | and railway cars</t>
        </r>
      </text>
    </comment>
    <comment ref="G387" authorId="0" shapeId="0" xr:uid="{00000000-0006-0000-1000-00007B010000}">
      <text>
        <r>
          <rPr>
            <sz val="8"/>
            <color indexed="81"/>
            <rFont val="Arial"/>
            <family val="2"/>
          </rPr>
          <t>Subtotal: Vehicles Cost</t>
        </r>
      </text>
    </comment>
    <comment ref="G388" authorId="0" shapeId="0" xr:uid="{00000000-0006-0000-1000-00007C010000}">
      <text>
        <r>
          <rPr>
            <sz val="8"/>
            <color indexed="81"/>
            <rFont val="Arial"/>
            <family val="2"/>
          </rPr>
          <t>Subtotal: Vehicles Cost</t>
        </r>
      </text>
    </comment>
    <comment ref="G389" authorId="0" shapeId="0" xr:uid="{00000000-0006-0000-1000-00007D010000}">
      <text>
        <r>
          <rPr>
            <sz val="8"/>
            <color indexed="81"/>
            <rFont val="Arial"/>
            <family val="2"/>
          </rPr>
          <t>Subtotal: Vehicles Cost</t>
        </r>
      </text>
    </comment>
    <comment ref="G390" authorId="0" shapeId="0" xr:uid="{00000000-0006-0000-1000-00007E010000}">
      <text>
        <r>
          <rPr>
            <sz val="8"/>
            <color indexed="81"/>
            <rFont val="Arial"/>
            <family val="2"/>
          </rPr>
          <t>Subtotal: Vehicles Cost</t>
        </r>
      </text>
    </comment>
    <comment ref="G391" authorId="0" shapeId="0" xr:uid="{00000000-0006-0000-1000-00007F010000}">
      <text>
        <r>
          <rPr>
            <sz val="8"/>
            <color indexed="81"/>
            <rFont val="Arial"/>
            <family val="2"/>
          </rPr>
          <t>Subtotal: Vehicles Cost</t>
        </r>
      </text>
    </comment>
    <comment ref="G392" authorId="0" shapeId="0" xr:uid="{00000000-0006-0000-1000-000080010000}">
      <text>
        <r>
          <rPr>
            <sz val="8"/>
            <color indexed="81"/>
            <rFont val="Arial"/>
            <family val="2"/>
          </rPr>
          <t>Subtotal: Vehicles Cost</t>
        </r>
      </text>
    </comment>
    <comment ref="G393" authorId="0" shapeId="0" xr:uid="{00000000-0006-0000-1000-000081010000}">
      <text>
        <r>
          <rPr>
            <sz val="8"/>
            <color indexed="81"/>
            <rFont val="Arial"/>
            <family val="2"/>
          </rPr>
          <t>Gross/Weapon System |  | Cost</t>
        </r>
      </text>
    </comment>
    <comment ref="G394" authorId="0" shapeId="0" xr:uid="{00000000-0006-0000-1000-000082010000}">
      <text>
        <r>
          <rPr>
            <sz val="8"/>
            <color indexed="81"/>
            <rFont val="Arial"/>
            <family val="2"/>
          </rPr>
          <t>Gross/Weapon System |  | Cost</t>
        </r>
      </text>
    </comment>
    <comment ref="G395" authorId="0" shapeId="0" xr:uid="{00000000-0006-0000-1000-000083010000}">
      <text>
        <r>
          <rPr>
            <sz val="8"/>
            <color indexed="81"/>
            <rFont val="Arial"/>
            <family val="2"/>
          </rPr>
          <t>Gross/Weapon System |  | Cost</t>
        </r>
      </text>
    </comment>
    <comment ref="G396" authorId="0" shapeId="0" xr:uid="{00000000-0006-0000-1000-000084010000}">
      <text>
        <r>
          <rPr>
            <sz val="8"/>
            <color indexed="81"/>
            <rFont val="Arial"/>
            <family val="2"/>
          </rPr>
          <t>Gross/Weapon System |  | Cost</t>
        </r>
      </text>
    </comment>
    <comment ref="G397" authorId="0" shapeId="0" xr:uid="{00000000-0006-0000-1000-000085010000}">
      <text>
        <r>
          <rPr>
            <sz val="8"/>
            <color indexed="81"/>
            <rFont val="Arial"/>
            <family val="2"/>
          </rPr>
          <t>Gross/Weapon System |  | Cost</t>
        </r>
      </text>
    </comment>
    <comment ref="G398" authorId="0" shapeId="0" xr:uid="{00000000-0006-0000-1000-000086010000}">
      <text>
        <r>
          <rPr>
            <sz val="8"/>
            <color indexed="81"/>
            <rFont val="Arial"/>
            <family val="2"/>
          </rPr>
          <t>Gross/Weapon System |  | Cost</t>
        </r>
      </text>
    </comment>
    <comment ref="G399" authorId="0" shapeId="0" xr:uid="{00000000-0006-0000-1000-000087010000}">
      <text>
        <r>
          <rPr>
            <sz val="8"/>
            <color indexed="81"/>
            <rFont val="Arial"/>
            <family val="2"/>
          </rPr>
          <t>SLEP Vessels | (†) | (LCU-2000)</t>
        </r>
      </text>
    </comment>
    <comment ref="G400" authorId="0" shapeId="0" xr:uid="{00000000-0006-0000-1000-000088010000}">
      <text>
        <r>
          <rPr>
            <sz val="8"/>
            <color indexed="81"/>
            <rFont val="Arial"/>
            <family val="2"/>
          </rPr>
          <t>SLEP Vessels | (†) | (LCU-2000)</t>
        </r>
      </text>
    </comment>
    <comment ref="G401" authorId="0" shapeId="0" xr:uid="{00000000-0006-0000-1000-000089010000}">
      <text>
        <r>
          <rPr>
            <sz val="8"/>
            <color indexed="81"/>
            <rFont val="Arial"/>
            <family val="2"/>
          </rPr>
          <t>SLEP Vessels | (†) | (LCU-2000)</t>
        </r>
      </text>
    </comment>
    <comment ref="G402" authorId="0" shapeId="0" xr:uid="{00000000-0006-0000-1000-00008A010000}">
      <text>
        <r>
          <rPr>
            <sz val="8"/>
            <color indexed="81"/>
            <rFont val="Arial"/>
            <family val="2"/>
          </rPr>
          <t>SLEP Vessels | (†) | (LCU-2000)</t>
        </r>
      </text>
    </comment>
    <comment ref="G403" authorId="0" shapeId="0" xr:uid="{00000000-0006-0000-1000-00008B010000}">
      <text>
        <r>
          <rPr>
            <sz val="8"/>
            <color indexed="81"/>
            <rFont val="Arial"/>
            <family val="2"/>
          </rPr>
          <t>SLEP Vessels | (†) | (LCU-2000)</t>
        </r>
      </text>
    </comment>
    <comment ref="G404" authorId="0" shapeId="0" xr:uid="{00000000-0006-0000-1000-00008C010000}">
      <text>
        <r>
          <rPr>
            <sz val="8"/>
            <color indexed="81"/>
            <rFont val="Arial"/>
            <family val="2"/>
          </rPr>
          <t>SLEP Vessels | (†) | (LCU-2000)</t>
        </r>
      </text>
    </comment>
    <comment ref="G405" authorId="0" shapeId="0" xr:uid="{00000000-0006-0000-1000-00008D010000}">
      <text>
        <r>
          <rPr>
            <sz val="8"/>
            <color indexed="81"/>
            <rFont val="Arial"/>
            <family val="2"/>
          </rPr>
          <t>LCU Technical |  | Manuals and Spares</t>
        </r>
      </text>
    </comment>
    <comment ref="G406" authorId="0" shapeId="0" xr:uid="{00000000-0006-0000-1000-00008E010000}">
      <text>
        <r>
          <rPr>
            <sz val="8"/>
            <color indexed="81"/>
            <rFont val="Arial"/>
            <family val="2"/>
          </rPr>
          <t>LCU Technical |  | Manuals and Spares</t>
        </r>
      </text>
    </comment>
    <comment ref="G407" authorId="0" shapeId="0" xr:uid="{00000000-0006-0000-1000-00008F010000}">
      <text>
        <r>
          <rPr>
            <sz val="8"/>
            <color indexed="81"/>
            <rFont val="Arial"/>
            <family val="2"/>
          </rPr>
          <t>LCU Technical |  | Manuals and Spares</t>
        </r>
      </text>
    </comment>
    <comment ref="G408" authorId="0" shapeId="0" xr:uid="{00000000-0006-0000-1000-000090010000}">
      <text>
        <r>
          <rPr>
            <sz val="8"/>
            <color indexed="81"/>
            <rFont val="Arial"/>
            <family val="2"/>
          </rPr>
          <t>LCU Technical |  | Manuals and Spares</t>
        </r>
      </text>
    </comment>
    <comment ref="G409" authorId="0" shapeId="0" xr:uid="{00000000-0006-0000-1000-000091010000}">
      <text>
        <r>
          <rPr>
            <sz val="8"/>
            <color indexed="81"/>
            <rFont val="Arial"/>
            <family val="2"/>
          </rPr>
          <t>LCU Technical |  | Manuals and Spares</t>
        </r>
      </text>
    </comment>
    <comment ref="G410" authorId="0" shapeId="0" xr:uid="{00000000-0006-0000-1000-000092010000}">
      <text>
        <r>
          <rPr>
            <sz val="8"/>
            <color indexed="81"/>
            <rFont val="Arial"/>
            <family val="2"/>
          </rPr>
          <t>LCU Technical |  | Manuals and Spares</t>
        </r>
      </text>
    </comment>
    <comment ref="G411" authorId="0" shapeId="0" xr:uid="{00000000-0006-0000-1000-000093010000}">
      <text>
        <r>
          <rPr>
            <sz val="8"/>
            <color indexed="81"/>
            <rFont val="Arial"/>
            <family val="2"/>
          </rPr>
          <t>LCU SLEP Contractor | Logistics Support | (CLS)</t>
        </r>
      </text>
    </comment>
    <comment ref="G412" authorId="0" shapeId="0" xr:uid="{00000000-0006-0000-1000-000094010000}">
      <text>
        <r>
          <rPr>
            <sz val="8"/>
            <color indexed="81"/>
            <rFont val="Arial"/>
            <family val="2"/>
          </rPr>
          <t>LCU SLEP Contractor | Logistics Support | (CLS)</t>
        </r>
      </text>
    </comment>
    <comment ref="G413" authorId="0" shapeId="0" xr:uid="{00000000-0006-0000-1000-000095010000}">
      <text>
        <r>
          <rPr>
            <sz val="8"/>
            <color indexed="81"/>
            <rFont val="Arial"/>
            <family val="2"/>
          </rPr>
          <t>LCU SLEP Contractor | Logistics Support | (CLS)</t>
        </r>
      </text>
    </comment>
    <comment ref="G414" authorId="0" shapeId="0" xr:uid="{00000000-0006-0000-1000-000096010000}">
      <text>
        <r>
          <rPr>
            <sz val="8"/>
            <color indexed="81"/>
            <rFont val="Arial"/>
            <family val="2"/>
          </rPr>
          <t>LCU SLEP Contractor | Logistics Support | (CLS)</t>
        </r>
      </text>
    </comment>
    <comment ref="G415" authorId="0" shapeId="0" xr:uid="{00000000-0006-0000-1000-000097010000}">
      <text>
        <r>
          <rPr>
            <sz val="8"/>
            <color indexed="81"/>
            <rFont val="Arial"/>
            <family val="2"/>
          </rPr>
          <t>LCU SLEP Contractor | Logistics Support | (CLS)</t>
        </r>
      </text>
    </comment>
    <comment ref="G416" authorId="0" shapeId="0" xr:uid="{00000000-0006-0000-1000-000098010000}">
      <text>
        <r>
          <rPr>
            <sz val="8"/>
            <color indexed="81"/>
            <rFont val="Arial"/>
            <family val="2"/>
          </rPr>
          <t>LCU SLEP Contractor | Logistics Support | (CLS)</t>
        </r>
      </text>
    </comment>
    <comment ref="G417" authorId="0" shapeId="0" xr:uid="{00000000-0006-0000-1000-000099010000}">
      <text>
        <r>
          <rPr>
            <sz val="8"/>
            <color indexed="81"/>
            <rFont val="Arial"/>
            <family val="2"/>
          </rPr>
          <t>New Equipment |  | Training (NET)</t>
        </r>
      </text>
    </comment>
    <comment ref="G418" authorId="0" shapeId="0" xr:uid="{00000000-0006-0000-1000-00009A010000}">
      <text>
        <r>
          <rPr>
            <sz val="8"/>
            <color indexed="81"/>
            <rFont val="Arial"/>
            <family val="2"/>
          </rPr>
          <t>New Equipment |  | Training (NET)</t>
        </r>
      </text>
    </comment>
    <comment ref="G419" authorId="0" shapeId="0" xr:uid="{00000000-0006-0000-1000-00009B010000}">
      <text>
        <r>
          <rPr>
            <sz val="8"/>
            <color indexed="81"/>
            <rFont val="Arial"/>
            <family val="2"/>
          </rPr>
          <t>New Equipment |  | Training (NET)</t>
        </r>
      </text>
    </comment>
    <comment ref="G420" authorId="0" shapeId="0" xr:uid="{00000000-0006-0000-1000-00009C010000}">
      <text>
        <r>
          <rPr>
            <sz val="8"/>
            <color indexed="81"/>
            <rFont val="Arial"/>
            <family val="2"/>
          </rPr>
          <t>New Equipment |  | Training (NET)</t>
        </r>
      </text>
    </comment>
    <comment ref="G421" authorId="0" shapeId="0" xr:uid="{00000000-0006-0000-1000-00009D010000}">
      <text>
        <r>
          <rPr>
            <sz val="8"/>
            <color indexed="81"/>
            <rFont val="Arial"/>
            <family val="2"/>
          </rPr>
          <t>New Equipment |  | Training (NET)</t>
        </r>
      </text>
    </comment>
    <comment ref="G422" authorId="0" shapeId="0" xr:uid="{00000000-0006-0000-1000-00009E010000}">
      <text>
        <r>
          <rPr>
            <sz val="8"/>
            <color indexed="81"/>
            <rFont val="Arial"/>
            <family val="2"/>
          </rPr>
          <t>New Equipment |  | Training (NET)</t>
        </r>
      </text>
    </comment>
    <comment ref="G423" authorId="0" shapeId="0" xr:uid="{00000000-0006-0000-1000-00009F010000}">
      <text>
        <r>
          <rPr>
            <sz val="8"/>
            <color indexed="81"/>
            <rFont val="Arial"/>
            <family val="2"/>
          </rPr>
          <t>SLEP Vessels (MCS)</t>
        </r>
      </text>
    </comment>
    <comment ref="G424" authorId="0" shapeId="0" xr:uid="{00000000-0006-0000-1000-0000A0010000}">
      <text>
        <r>
          <rPr>
            <sz val="8"/>
            <color indexed="81"/>
            <rFont val="Arial"/>
            <family val="2"/>
          </rPr>
          <t>SLEP Vessels (MCS)</t>
        </r>
      </text>
    </comment>
    <comment ref="G425" authorId="0" shapeId="0" xr:uid="{00000000-0006-0000-1000-0000A1010000}">
      <text>
        <r>
          <rPr>
            <sz val="8"/>
            <color indexed="81"/>
            <rFont val="Arial"/>
            <family val="2"/>
          </rPr>
          <t>SLEP Vessels (MCS)</t>
        </r>
      </text>
    </comment>
    <comment ref="G426" authorId="0" shapeId="0" xr:uid="{00000000-0006-0000-1000-0000A2010000}">
      <text>
        <r>
          <rPr>
            <sz val="8"/>
            <color indexed="81"/>
            <rFont val="Arial"/>
            <family val="2"/>
          </rPr>
          <t>SLEP Vessels (MCS)</t>
        </r>
      </text>
    </comment>
    <comment ref="G427" authorId="0" shapeId="0" xr:uid="{00000000-0006-0000-1000-0000A3010000}">
      <text>
        <r>
          <rPr>
            <sz val="8"/>
            <color indexed="81"/>
            <rFont val="Arial"/>
            <family val="2"/>
          </rPr>
          <t>SLEP Vessels (MCS)</t>
        </r>
      </text>
    </comment>
    <comment ref="G428" authorId="0" shapeId="0" xr:uid="{00000000-0006-0000-1000-0000A4010000}">
      <text>
        <r>
          <rPr>
            <sz val="8"/>
            <color indexed="81"/>
            <rFont val="Arial"/>
            <family val="2"/>
          </rPr>
          <t>SLEP Vessels (MCS)</t>
        </r>
      </text>
    </comment>
    <comment ref="G429" authorId="0" shapeId="0" xr:uid="{00000000-0006-0000-1000-0000A5010000}">
      <text>
        <r>
          <rPr>
            <sz val="8"/>
            <color indexed="81"/>
            <rFont val="Arial"/>
            <family val="2"/>
          </rPr>
          <t>MIBS Vessels |  | (LCU-2000)</t>
        </r>
      </text>
    </comment>
    <comment ref="G430" authorId="0" shapeId="0" xr:uid="{00000000-0006-0000-1000-0000A6010000}">
      <text>
        <r>
          <rPr>
            <sz val="8"/>
            <color indexed="81"/>
            <rFont val="Arial"/>
            <family val="2"/>
          </rPr>
          <t>MIBS Vessels |  | (LCU-2000)</t>
        </r>
      </text>
    </comment>
    <comment ref="G431" authorId="0" shapeId="0" xr:uid="{00000000-0006-0000-1000-0000A7010000}">
      <text>
        <r>
          <rPr>
            <sz val="8"/>
            <color indexed="81"/>
            <rFont val="Arial"/>
            <family val="2"/>
          </rPr>
          <t>MIBS Vessels |  | (LCU-2000)</t>
        </r>
      </text>
    </comment>
    <comment ref="G432" authorId="0" shapeId="0" xr:uid="{00000000-0006-0000-1000-0000A8010000}">
      <text>
        <r>
          <rPr>
            <sz val="8"/>
            <color indexed="81"/>
            <rFont val="Arial"/>
            <family val="2"/>
          </rPr>
          <t>MIBS Vessels |  | (LCU-2000)</t>
        </r>
      </text>
    </comment>
    <comment ref="G433" authorId="0" shapeId="0" xr:uid="{00000000-0006-0000-1000-0000A9010000}">
      <text>
        <r>
          <rPr>
            <sz val="8"/>
            <color indexed="81"/>
            <rFont val="Arial"/>
            <family val="2"/>
          </rPr>
          <t>MIBS Vessels |  | (LCU-2000)</t>
        </r>
      </text>
    </comment>
    <comment ref="G434" authorId="0" shapeId="0" xr:uid="{00000000-0006-0000-1000-0000AA010000}">
      <text>
        <r>
          <rPr>
            <sz val="8"/>
            <color indexed="81"/>
            <rFont val="Arial"/>
            <family val="2"/>
          </rPr>
          <t>MIBS Vessels |  | (LCU-2000)</t>
        </r>
      </text>
    </comment>
    <comment ref="G435" authorId="0" shapeId="0" xr:uid="{00000000-0006-0000-1000-0000AB010000}">
      <text>
        <r>
          <rPr>
            <sz val="8"/>
            <color indexed="81"/>
            <rFont val="Arial"/>
            <family val="2"/>
          </rPr>
          <t>Program | Management/Matrix | Support</t>
        </r>
      </text>
    </comment>
    <comment ref="G436" authorId="0" shapeId="0" xr:uid="{00000000-0006-0000-1000-0000AC010000}">
      <text>
        <r>
          <rPr>
            <sz val="8"/>
            <color indexed="81"/>
            <rFont val="Arial"/>
            <family val="2"/>
          </rPr>
          <t>Program | Management/Matrix | Support</t>
        </r>
      </text>
    </comment>
    <comment ref="G437" authorId="0" shapeId="0" xr:uid="{00000000-0006-0000-1000-0000AD010000}">
      <text>
        <r>
          <rPr>
            <sz val="8"/>
            <color indexed="81"/>
            <rFont val="Arial"/>
            <family val="2"/>
          </rPr>
          <t>Program | Management/Matrix | Support</t>
        </r>
      </text>
    </comment>
    <comment ref="G438" authorId="0" shapeId="0" xr:uid="{00000000-0006-0000-1000-0000AE010000}">
      <text>
        <r>
          <rPr>
            <sz val="8"/>
            <color indexed="81"/>
            <rFont val="Arial"/>
            <family val="2"/>
          </rPr>
          <t>Program | Management/Matrix | Support</t>
        </r>
      </text>
    </comment>
    <comment ref="G439" authorId="0" shapeId="0" xr:uid="{00000000-0006-0000-1000-0000AF010000}">
      <text>
        <r>
          <rPr>
            <sz val="8"/>
            <color indexed="81"/>
            <rFont val="Arial"/>
            <family val="2"/>
          </rPr>
          <t>Program | Management/Matrix | Support</t>
        </r>
      </text>
    </comment>
    <comment ref="G440" authorId="0" shapeId="0" xr:uid="{00000000-0006-0000-1000-0000B0010000}">
      <text>
        <r>
          <rPr>
            <sz val="8"/>
            <color indexed="81"/>
            <rFont val="Arial"/>
            <family val="2"/>
          </rPr>
          <t>Program | Management/Matrix | Support</t>
        </r>
      </text>
    </comment>
    <comment ref="G441" authorId="0" shapeId="0" xr:uid="{00000000-0006-0000-1000-0000B1010000}">
      <text>
        <r>
          <rPr>
            <sz val="8"/>
            <color indexed="81"/>
            <rFont val="Arial"/>
            <family val="2"/>
          </rPr>
          <t>Subtotal: Recurring Cost</t>
        </r>
      </text>
    </comment>
    <comment ref="G442" authorId="0" shapeId="0" xr:uid="{00000000-0006-0000-1000-0000B2010000}">
      <text>
        <r>
          <rPr>
            <sz val="8"/>
            <color indexed="81"/>
            <rFont val="Arial"/>
            <family val="2"/>
          </rPr>
          <t>Subtotal: Recurring Cost</t>
        </r>
      </text>
    </comment>
    <comment ref="G443" authorId="0" shapeId="0" xr:uid="{00000000-0006-0000-1000-0000B3010000}">
      <text>
        <r>
          <rPr>
            <sz val="8"/>
            <color indexed="81"/>
            <rFont val="Arial"/>
            <family val="2"/>
          </rPr>
          <t>Subtotal: Recurring Cost</t>
        </r>
      </text>
    </comment>
    <comment ref="G444" authorId="0" shapeId="0" xr:uid="{00000000-0006-0000-1000-0000B4010000}">
      <text>
        <r>
          <rPr>
            <sz val="8"/>
            <color indexed="81"/>
            <rFont val="Arial"/>
            <family val="2"/>
          </rPr>
          <t>Subtotal: Recurring Cost</t>
        </r>
      </text>
    </comment>
    <comment ref="G445" authorId="0" shapeId="0" xr:uid="{00000000-0006-0000-1000-0000B5010000}">
      <text>
        <r>
          <rPr>
            <sz val="8"/>
            <color indexed="81"/>
            <rFont val="Arial"/>
            <family val="2"/>
          </rPr>
          <t>Subtotal: Recurring Cost</t>
        </r>
      </text>
    </comment>
    <comment ref="G446" authorId="0" shapeId="0" xr:uid="{00000000-0006-0000-1000-0000B6010000}">
      <text>
        <r>
          <rPr>
            <sz val="8"/>
            <color indexed="81"/>
            <rFont val="Arial"/>
            <family val="2"/>
          </rPr>
          <t>Subtotal: Recurring Cost</t>
        </r>
      </text>
    </comment>
    <comment ref="G447" authorId="0" shapeId="0" xr:uid="{00000000-0006-0000-1000-0000B7010000}">
      <text>
        <r>
          <rPr>
            <sz val="8"/>
            <color indexed="81"/>
            <rFont val="Arial"/>
            <family val="2"/>
          </rPr>
          <t>MCS Logistics</t>
        </r>
      </text>
    </comment>
    <comment ref="G448" authorId="0" shapeId="0" xr:uid="{00000000-0006-0000-1000-0000B8010000}">
      <text>
        <r>
          <rPr>
            <sz val="8"/>
            <color indexed="81"/>
            <rFont val="Arial"/>
            <family val="2"/>
          </rPr>
          <t>MCS Logistics</t>
        </r>
      </text>
    </comment>
    <comment ref="G449" authorId="0" shapeId="0" xr:uid="{00000000-0006-0000-1000-0000B9010000}">
      <text>
        <r>
          <rPr>
            <sz val="8"/>
            <color indexed="81"/>
            <rFont val="Arial"/>
            <family val="2"/>
          </rPr>
          <t>MCS Logistics</t>
        </r>
      </text>
    </comment>
    <comment ref="G450" authorId="0" shapeId="0" xr:uid="{00000000-0006-0000-1000-0000BA010000}">
      <text>
        <r>
          <rPr>
            <sz val="8"/>
            <color indexed="81"/>
            <rFont val="Arial"/>
            <family val="2"/>
          </rPr>
          <t>MCS Logistics</t>
        </r>
      </text>
    </comment>
    <comment ref="G451" authorId="0" shapeId="0" xr:uid="{00000000-0006-0000-1000-0000BB010000}">
      <text>
        <r>
          <rPr>
            <sz val="8"/>
            <color indexed="81"/>
            <rFont val="Arial"/>
            <family val="2"/>
          </rPr>
          <t>MCS Logistics</t>
        </r>
      </text>
    </comment>
    <comment ref="G452" authorId="0" shapeId="0" xr:uid="{00000000-0006-0000-1000-0000BC010000}">
      <text>
        <r>
          <rPr>
            <sz val="8"/>
            <color indexed="81"/>
            <rFont val="Arial"/>
            <family val="2"/>
          </rPr>
          <t>MCS Logistics</t>
        </r>
      </text>
    </comment>
    <comment ref="G453" authorId="0" shapeId="0" xr:uid="{00000000-0006-0000-1000-0000BD010000}">
      <text>
        <r>
          <rPr>
            <sz val="8"/>
            <color indexed="81"/>
            <rFont val="Arial"/>
            <family val="2"/>
          </rPr>
          <t>MIBS Logistics |  | (LCU-2000)</t>
        </r>
      </text>
    </comment>
    <comment ref="G454" authorId="0" shapeId="0" xr:uid="{00000000-0006-0000-1000-0000BE010000}">
      <text>
        <r>
          <rPr>
            <sz val="8"/>
            <color indexed="81"/>
            <rFont val="Arial"/>
            <family val="2"/>
          </rPr>
          <t>MIBS Logistics |  | (LCU-2000)</t>
        </r>
      </text>
    </comment>
    <comment ref="G455" authorId="0" shapeId="0" xr:uid="{00000000-0006-0000-1000-0000BF010000}">
      <text>
        <r>
          <rPr>
            <sz val="8"/>
            <color indexed="81"/>
            <rFont val="Arial"/>
            <family val="2"/>
          </rPr>
          <t>MIBS Logistics |  | (LCU-2000)</t>
        </r>
      </text>
    </comment>
    <comment ref="G456" authorId="0" shapeId="0" xr:uid="{00000000-0006-0000-1000-0000C0010000}">
      <text>
        <r>
          <rPr>
            <sz val="8"/>
            <color indexed="81"/>
            <rFont val="Arial"/>
            <family val="2"/>
          </rPr>
          <t>MIBS Logistics |  | (LCU-2000)</t>
        </r>
      </text>
    </comment>
    <comment ref="G457" authorId="0" shapeId="0" xr:uid="{00000000-0006-0000-1000-0000C1010000}">
      <text>
        <r>
          <rPr>
            <sz val="8"/>
            <color indexed="81"/>
            <rFont val="Arial"/>
            <family val="2"/>
          </rPr>
          <t>MIBS Logistics |  | (LCU-2000)</t>
        </r>
      </text>
    </comment>
    <comment ref="G458" authorId="0" shapeId="0" xr:uid="{00000000-0006-0000-1000-0000C2010000}">
      <text>
        <r>
          <rPr>
            <sz val="8"/>
            <color indexed="81"/>
            <rFont val="Arial"/>
            <family val="2"/>
          </rPr>
          <t>MIBS Logistics |  | (LCU-2000)</t>
        </r>
      </text>
    </comment>
    <comment ref="G459" authorId="0" shapeId="0" xr:uid="{00000000-0006-0000-1000-0000C3010000}">
      <text>
        <r>
          <rPr>
            <sz val="8"/>
            <color indexed="81"/>
            <rFont val="Arial"/>
            <family val="2"/>
          </rPr>
          <t>MIBS Engineering |  | (LCU-2000)</t>
        </r>
      </text>
    </comment>
    <comment ref="G460" authorId="0" shapeId="0" xr:uid="{00000000-0006-0000-1000-0000C4010000}">
      <text>
        <r>
          <rPr>
            <sz val="8"/>
            <color indexed="81"/>
            <rFont val="Arial"/>
            <family val="2"/>
          </rPr>
          <t>MIBS Engineering |  | (LCU-2000)</t>
        </r>
      </text>
    </comment>
    <comment ref="G461" authorId="0" shapeId="0" xr:uid="{00000000-0006-0000-1000-0000C5010000}">
      <text>
        <r>
          <rPr>
            <sz val="8"/>
            <color indexed="81"/>
            <rFont val="Arial"/>
            <family val="2"/>
          </rPr>
          <t>MIBS Engineering |  | (LCU-2000)</t>
        </r>
      </text>
    </comment>
    <comment ref="G462" authorId="0" shapeId="0" xr:uid="{00000000-0006-0000-1000-0000C6010000}">
      <text>
        <r>
          <rPr>
            <sz val="8"/>
            <color indexed="81"/>
            <rFont val="Arial"/>
            <family val="2"/>
          </rPr>
          <t>MIBS Engineering |  | (LCU-2000)</t>
        </r>
      </text>
    </comment>
    <comment ref="G463" authorId="0" shapeId="0" xr:uid="{00000000-0006-0000-1000-0000C7010000}">
      <text>
        <r>
          <rPr>
            <sz val="8"/>
            <color indexed="81"/>
            <rFont val="Arial"/>
            <family val="2"/>
          </rPr>
          <t>MIBS Engineering |  | (LCU-2000)</t>
        </r>
      </text>
    </comment>
    <comment ref="G464" authorId="0" shapeId="0" xr:uid="{00000000-0006-0000-1000-0000C8010000}">
      <text>
        <r>
          <rPr>
            <sz val="8"/>
            <color indexed="81"/>
            <rFont val="Arial"/>
            <family val="2"/>
          </rPr>
          <t>MIBS Engineering |  | (LCU-2000)</t>
        </r>
      </text>
    </comment>
    <comment ref="G465" authorId="0" shapeId="0" xr:uid="{00000000-0006-0000-1000-0000C9010000}">
      <text>
        <r>
          <rPr>
            <sz val="8"/>
            <color indexed="81"/>
            <rFont val="Arial"/>
            <family val="2"/>
          </rPr>
          <t>MIBS Engineering |  | (LSV)</t>
        </r>
      </text>
    </comment>
    <comment ref="G466" authorId="0" shapeId="0" xr:uid="{00000000-0006-0000-1000-0000CA010000}">
      <text>
        <r>
          <rPr>
            <sz val="8"/>
            <color indexed="81"/>
            <rFont val="Arial"/>
            <family val="2"/>
          </rPr>
          <t>MIBS Engineering |  | (LSV)</t>
        </r>
      </text>
    </comment>
    <comment ref="G467" authorId="0" shapeId="0" xr:uid="{00000000-0006-0000-1000-0000CB010000}">
      <text>
        <r>
          <rPr>
            <sz val="8"/>
            <color indexed="81"/>
            <rFont val="Arial"/>
            <family val="2"/>
          </rPr>
          <t>MIBS Engineering |  | (LSV)</t>
        </r>
      </text>
    </comment>
    <comment ref="G468" authorId="0" shapeId="0" xr:uid="{00000000-0006-0000-1000-0000CC010000}">
      <text>
        <r>
          <rPr>
            <sz val="8"/>
            <color indexed="81"/>
            <rFont val="Arial"/>
            <family val="2"/>
          </rPr>
          <t>MIBS Engineering |  | (LSV)</t>
        </r>
      </text>
    </comment>
    <comment ref="G469" authorId="0" shapeId="0" xr:uid="{00000000-0006-0000-1000-0000CD010000}">
      <text>
        <r>
          <rPr>
            <sz val="8"/>
            <color indexed="81"/>
            <rFont val="Arial"/>
            <family val="2"/>
          </rPr>
          <t>MIBS Engineering |  | (LSV)</t>
        </r>
      </text>
    </comment>
    <comment ref="G470" authorId="0" shapeId="0" xr:uid="{00000000-0006-0000-1000-0000CE010000}">
      <text>
        <r>
          <rPr>
            <sz val="8"/>
            <color indexed="81"/>
            <rFont val="Arial"/>
            <family val="2"/>
          </rPr>
          <t>MIBS Engineering |  | (LSV)</t>
        </r>
      </text>
    </comment>
    <comment ref="G471" authorId="0" shapeId="0" xr:uid="{00000000-0006-0000-1000-0000CF010000}">
      <text>
        <r>
          <rPr>
            <sz val="8"/>
            <color indexed="81"/>
            <rFont val="Arial"/>
            <family val="2"/>
          </rPr>
          <t>Subtotal: Non Recurring |  | Cost</t>
        </r>
      </text>
    </comment>
    <comment ref="G472" authorId="0" shapeId="0" xr:uid="{00000000-0006-0000-1000-0000D0010000}">
      <text>
        <r>
          <rPr>
            <sz val="8"/>
            <color indexed="81"/>
            <rFont val="Arial"/>
            <family val="2"/>
          </rPr>
          <t>Subtotal: Non Recurring |  | Cost</t>
        </r>
      </text>
    </comment>
    <comment ref="G473" authorId="0" shapeId="0" xr:uid="{00000000-0006-0000-1000-0000D1010000}">
      <text>
        <r>
          <rPr>
            <sz val="8"/>
            <color indexed="81"/>
            <rFont val="Arial"/>
            <family val="2"/>
          </rPr>
          <t>Subtotal: Non Recurring |  | Cost</t>
        </r>
      </text>
    </comment>
    <comment ref="G474" authorId="0" shapeId="0" xr:uid="{00000000-0006-0000-1000-0000D2010000}">
      <text>
        <r>
          <rPr>
            <sz val="8"/>
            <color indexed="81"/>
            <rFont val="Arial"/>
            <family val="2"/>
          </rPr>
          <t>Subtotal: Non Recurring |  | Cost</t>
        </r>
      </text>
    </comment>
    <comment ref="G475" authorId="0" shapeId="0" xr:uid="{00000000-0006-0000-1000-0000D3010000}">
      <text>
        <r>
          <rPr>
            <sz val="8"/>
            <color indexed="81"/>
            <rFont val="Arial"/>
            <family val="2"/>
          </rPr>
          <t>Subtotal: Non Recurring |  | Cost</t>
        </r>
      </text>
    </comment>
    <comment ref="G476" authorId="0" shapeId="0" xr:uid="{00000000-0006-0000-1000-0000D4010000}">
      <text>
        <r>
          <rPr>
            <sz val="8"/>
            <color indexed="81"/>
            <rFont val="Arial"/>
            <family val="2"/>
          </rPr>
          <t>Subtotal: Non Recurring |  | Cost</t>
        </r>
      </text>
    </comment>
    <comment ref="G477" authorId="0" shapeId="0" xr:uid="{00000000-0006-0000-1000-0000D5010000}">
      <text>
        <r>
          <rPr>
            <sz val="8"/>
            <color indexed="81"/>
            <rFont val="Arial"/>
            <family val="2"/>
          </rPr>
          <t>Subtotal: Flyaway Cost</t>
        </r>
      </text>
    </comment>
    <comment ref="G478" authorId="0" shapeId="0" xr:uid="{00000000-0006-0000-1000-0000D6010000}">
      <text>
        <r>
          <rPr>
            <sz val="8"/>
            <color indexed="81"/>
            <rFont val="Arial"/>
            <family val="2"/>
          </rPr>
          <t>Subtotal: Flyaway Cost</t>
        </r>
      </text>
    </comment>
    <comment ref="G479" authorId="0" shapeId="0" xr:uid="{00000000-0006-0000-1000-0000D7010000}">
      <text>
        <r>
          <rPr>
            <sz val="8"/>
            <color indexed="81"/>
            <rFont val="Arial"/>
            <family val="2"/>
          </rPr>
          <t>Subtotal: Flyaway Cost</t>
        </r>
      </text>
    </comment>
    <comment ref="G480" authorId="0" shapeId="0" xr:uid="{00000000-0006-0000-1000-0000D8010000}">
      <text>
        <r>
          <rPr>
            <sz val="8"/>
            <color indexed="81"/>
            <rFont val="Arial"/>
            <family val="2"/>
          </rPr>
          <t>Subtotal: Flyaway Cost</t>
        </r>
      </text>
    </comment>
    <comment ref="G481" authorId="0" shapeId="0" xr:uid="{00000000-0006-0000-1000-0000D9010000}">
      <text>
        <r>
          <rPr>
            <sz val="8"/>
            <color indexed="81"/>
            <rFont val="Arial"/>
            <family val="2"/>
          </rPr>
          <t>Subtotal: Flyaway Cost</t>
        </r>
      </text>
    </comment>
    <comment ref="G482" authorId="0" shapeId="0" xr:uid="{00000000-0006-0000-1000-0000DA010000}">
      <text>
        <r>
          <rPr>
            <sz val="8"/>
            <color indexed="81"/>
            <rFont val="Arial"/>
            <family val="2"/>
          </rPr>
          <t>Subtotal: Flyaway Cost</t>
        </r>
      </text>
    </comment>
    <comment ref="G483" authorId="0" shapeId="0" xr:uid="{00000000-0006-0000-1000-0000DB010000}">
      <text>
        <r>
          <rPr>
            <sz val="8"/>
            <color indexed="81"/>
            <rFont val="Arial"/>
            <family val="2"/>
          </rPr>
          <t>Gross/Weapon System |  | Cost</t>
        </r>
      </text>
    </comment>
    <comment ref="G484" authorId="0" shapeId="0" xr:uid="{00000000-0006-0000-1000-0000DC010000}">
      <text>
        <r>
          <rPr>
            <sz val="8"/>
            <color indexed="81"/>
            <rFont val="Arial"/>
            <family val="2"/>
          </rPr>
          <t>Gross/Weapon System |  | Cost</t>
        </r>
      </text>
    </comment>
    <comment ref="G485" authorId="0" shapeId="0" xr:uid="{00000000-0006-0000-1000-0000DD010000}">
      <text>
        <r>
          <rPr>
            <sz val="8"/>
            <color indexed="81"/>
            <rFont val="Arial"/>
            <family val="2"/>
          </rPr>
          <t>Gross/Weapon System |  | Cost</t>
        </r>
      </text>
    </comment>
    <comment ref="G486" authorId="0" shapeId="0" xr:uid="{00000000-0006-0000-1000-0000DE010000}">
      <text>
        <r>
          <rPr>
            <sz val="8"/>
            <color indexed="81"/>
            <rFont val="Arial"/>
            <family val="2"/>
          </rPr>
          <t>Gross/Weapon System |  | Cost</t>
        </r>
      </text>
    </comment>
    <comment ref="G487" authorId="0" shapeId="0" xr:uid="{00000000-0006-0000-1000-0000DF010000}">
      <text>
        <r>
          <rPr>
            <sz val="8"/>
            <color indexed="81"/>
            <rFont val="Arial"/>
            <family val="2"/>
          </rPr>
          <t>Gross/Weapon System |  | Cost</t>
        </r>
      </text>
    </comment>
    <comment ref="G488" authorId="0" shapeId="0" xr:uid="{00000000-0006-0000-1000-0000E0010000}">
      <text>
        <r>
          <rPr>
            <sz val="8"/>
            <color indexed="81"/>
            <rFont val="Arial"/>
            <family val="2"/>
          </rPr>
          <t>Gross/Weapon System |  | Cost</t>
        </r>
      </text>
    </comment>
    <comment ref="G489" authorId="0" shapeId="0" xr:uid="{00000000-0006-0000-1000-0000E1010000}">
      <text>
        <r>
          <rPr>
            <sz val="8"/>
            <color indexed="81"/>
            <rFont val="Arial"/>
            <family val="2"/>
          </rPr>
          <t>Recurring Production | (†) | - Vessels</t>
        </r>
      </text>
    </comment>
    <comment ref="G490" authorId="0" shapeId="0" xr:uid="{00000000-0006-0000-1000-0000E2010000}">
      <text>
        <r>
          <rPr>
            <sz val="8"/>
            <color indexed="81"/>
            <rFont val="Arial"/>
            <family val="2"/>
          </rPr>
          <t>Recurring Production | (†) | - Vessels</t>
        </r>
      </text>
    </comment>
    <comment ref="G491" authorId="0" shapeId="0" xr:uid="{00000000-0006-0000-1000-0000E3010000}">
      <text>
        <r>
          <rPr>
            <sz val="8"/>
            <color indexed="81"/>
            <rFont val="Arial"/>
            <family val="2"/>
          </rPr>
          <t>Recurring Production | (†) | - Vessels</t>
        </r>
      </text>
    </comment>
    <comment ref="G492" authorId="0" shapeId="0" xr:uid="{00000000-0006-0000-1000-0000E4010000}">
      <text>
        <r>
          <rPr>
            <sz val="8"/>
            <color indexed="81"/>
            <rFont val="Arial"/>
            <family val="2"/>
          </rPr>
          <t>Recurring Production | (†) | - Vessels</t>
        </r>
      </text>
    </comment>
    <comment ref="G493" authorId="0" shapeId="0" xr:uid="{00000000-0006-0000-1000-0000E5010000}">
      <text>
        <r>
          <rPr>
            <sz val="8"/>
            <color indexed="81"/>
            <rFont val="Arial"/>
            <family val="2"/>
          </rPr>
          <t>Recurring Production | (†) | - Vessels</t>
        </r>
      </text>
    </comment>
    <comment ref="G494" authorId="0" shapeId="0" xr:uid="{00000000-0006-0000-1000-0000E6010000}">
      <text>
        <r>
          <rPr>
            <sz val="8"/>
            <color indexed="81"/>
            <rFont val="Arial"/>
            <family val="2"/>
          </rPr>
          <t>Recurring Production | (†) | - Vessels</t>
        </r>
      </text>
    </comment>
    <comment ref="G495" authorId="0" shapeId="0" xr:uid="{00000000-0006-0000-1000-0000E7010000}">
      <text>
        <r>
          <rPr>
            <sz val="8"/>
            <color indexed="81"/>
            <rFont val="Arial"/>
            <family val="2"/>
          </rPr>
          <t>Government |  | Furnished Equipment</t>
        </r>
      </text>
    </comment>
    <comment ref="G496" authorId="0" shapeId="0" xr:uid="{00000000-0006-0000-1000-0000E8010000}">
      <text>
        <r>
          <rPr>
            <sz val="8"/>
            <color indexed="81"/>
            <rFont val="Arial"/>
            <family val="2"/>
          </rPr>
          <t>Government |  | Furnished Equipment</t>
        </r>
      </text>
    </comment>
    <comment ref="G497" authorId="0" shapeId="0" xr:uid="{00000000-0006-0000-1000-0000E9010000}">
      <text>
        <r>
          <rPr>
            <sz val="8"/>
            <color indexed="81"/>
            <rFont val="Arial"/>
            <family val="2"/>
          </rPr>
          <t>Government |  | Furnished Equipment</t>
        </r>
      </text>
    </comment>
    <comment ref="G498" authorId="0" shapeId="0" xr:uid="{00000000-0006-0000-1000-0000EA010000}">
      <text>
        <r>
          <rPr>
            <sz val="8"/>
            <color indexed="81"/>
            <rFont val="Arial"/>
            <family val="2"/>
          </rPr>
          <t>Government |  | Furnished Equipment</t>
        </r>
      </text>
    </comment>
    <comment ref="G499" authorId="0" shapeId="0" xr:uid="{00000000-0006-0000-1000-0000EB010000}">
      <text>
        <r>
          <rPr>
            <sz val="8"/>
            <color indexed="81"/>
            <rFont val="Arial"/>
            <family val="2"/>
          </rPr>
          <t>Government |  | Furnished Equipment</t>
        </r>
      </text>
    </comment>
    <comment ref="G500" authorId="0" shapeId="0" xr:uid="{00000000-0006-0000-1000-0000EC010000}">
      <text>
        <r>
          <rPr>
            <sz val="8"/>
            <color indexed="81"/>
            <rFont val="Arial"/>
            <family val="2"/>
          </rPr>
          <t>Government |  | Furnished Equipment</t>
        </r>
      </text>
    </comment>
    <comment ref="G501" authorId="0" shapeId="0" xr:uid="{00000000-0006-0000-1000-0000ED010000}">
      <text>
        <r>
          <rPr>
            <sz val="8"/>
            <color indexed="81"/>
            <rFont val="Arial"/>
            <family val="2"/>
          </rPr>
          <t>Engineering Changes</t>
        </r>
      </text>
    </comment>
    <comment ref="G502" authorId="0" shapeId="0" xr:uid="{00000000-0006-0000-1000-0000EE010000}">
      <text>
        <r>
          <rPr>
            <sz val="8"/>
            <color indexed="81"/>
            <rFont val="Arial"/>
            <family val="2"/>
          </rPr>
          <t>Engineering Changes</t>
        </r>
      </text>
    </comment>
    <comment ref="G503" authorId="0" shapeId="0" xr:uid="{00000000-0006-0000-1000-0000EF010000}">
      <text>
        <r>
          <rPr>
            <sz val="8"/>
            <color indexed="81"/>
            <rFont val="Arial"/>
            <family val="2"/>
          </rPr>
          <t>Engineering Changes</t>
        </r>
      </text>
    </comment>
    <comment ref="G504" authorId="0" shapeId="0" xr:uid="{00000000-0006-0000-1000-0000F0010000}">
      <text>
        <r>
          <rPr>
            <sz val="8"/>
            <color indexed="81"/>
            <rFont val="Arial"/>
            <family val="2"/>
          </rPr>
          <t>Engineering Changes</t>
        </r>
      </text>
    </comment>
    <comment ref="G505" authorId="0" shapeId="0" xr:uid="{00000000-0006-0000-1000-0000F1010000}">
      <text>
        <r>
          <rPr>
            <sz val="8"/>
            <color indexed="81"/>
            <rFont val="Arial"/>
            <family val="2"/>
          </rPr>
          <t>Engineering Changes</t>
        </r>
      </text>
    </comment>
    <comment ref="G506" authorId="0" shapeId="0" xr:uid="{00000000-0006-0000-1000-0000F2010000}">
      <text>
        <r>
          <rPr>
            <sz val="8"/>
            <color indexed="81"/>
            <rFont val="Arial"/>
            <family val="2"/>
          </rPr>
          <t>Engineering Changes</t>
        </r>
      </text>
    </comment>
    <comment ref="G507" authorId="0" shapeId="0" xr:uid="{00000000-0006-0000-1000-0000F3010000}">
      <text>
        <r>
          <rPr>
            <sz val="8"/>
            <color indexed="81"/>
            <rFont val="Arial"/>
            <family val="2"/>
          </rPr>
          <t>Technical Publications</t>
        </r>
      </text>
    </comment>
    <comment ref="G508" authorId="0" shapeId="0" xr:uid="{00000000-0006-0000-1000-0000F4010000}">
      <text>
        <r>
          <rPr>
            <sz val="8"/>
            <color indexed="81"/>
            <rFont val="Arial"/>
            <family val="2"/>
          </rPr>
          <t>Technical Publications</t>
        </r>
      </text>
    </comment>
    <comment ref="G509" authorId="0" shapeId="0" xr:uid="{00000000-0006-0000-1000-0000F5010000}">
      <text>
        <r>
          <rPr>
            <sz val="8"/>
            <color indexed="81"/>
            <rFont val="Arial"/>
            <family val="2"/>
          </rPr>
          <t>Technical Publications</t>
        </r>
      </text>
    </comment>
    <comment ref="G510" authorId="0" shapeId="0" xr:uid="{00000000-0006-0000-1000-0000F6010000}">
      <text>
        <r>
          <rPr>
            <sz val="8"/>
            <color indexed="81"/>
            <rFont val="Arial"/>
            <family val="2"/>
          </rPr>
          <t>Technical Publications</t>
        </r>
      </text>
    </comment>
    <comment ref="G511" authorId="0" shapeId="0" xr:uid="{00000000-0006-0000-1000-0000F7010000}">
      <text>
        <r>
          <rPr>
            <sz val="8"/>
            <color indexed="81"/>
            <rFont val="Arial"/>
            <family val="2"/>
          </rPr>
          <t>Technical Publications</t>
        </r>
      </text>
    </comment>
    <comment ref="G512" authorId="0" shapeId="0" xr:uid="{00000000-0006-0000-1000-0000F8010000}">
      <text>
        <r>
          <rPr>
            <sz val="8"/>
            <color indexed="81"/>
            <rFont val="Arial"/>
            <family val="2"/>
          </rPr>
          <t>Technical Publications</t>
        </r>
      </text>
    </comment>
    <comment ref="G513" authorId="0" shapeId="0" xr:uid="{00000000-0006-0000-1000-0000F9010000}">
      <text>
        <r>
          <rPr>
            <sz val="8"/>
            <color indexed="81"/>
            <rFont val="Arial"/>
            <family val="2"/>
          </rPr>
          <t>First Destination |  | Transportation</t>
        </r>
      </text>
    </comment>
    <comment ref="G514" authorId="0" shapeId="0" xr:uid="{00000000-0006-0000-1000-0000FA010000}">
      <text>
        <r>
          <rPr>
            <sz val="8"/>
            <color indexed="81"/>
            <rFont val="Arial"/>
            <family val="2"/>
          </rPr>
          <t>First Destination |  | Transportation</t>
        </r>
      </text>
    </comment>
    <comment ref="G515" authorId="0" shapeId="0" xr:uid="{00000000-0006-0000-1000-0000FB010000}">
      <text>
        <r>
          <rPr>
            <sz val="8"/>
            <color indexed="81"/>
            <rFont val="Arial"/>
            <family val="2"/>
          </rPr>
          <t>First Destination |  | Transportation</t>
        </r>
      </text>
    </comment>
    <comment ref="G516" authorId="0" shapeId="0" xr:uid="{00000000-0006-0000-1000-0000FC010000}">
      <text>
        <r>
          <rPr>
            <sz val="8"/>
            <color indexed="81"/>
            <rFont val="Arial"/>
            <family val="2"/>
          </rPr>
          <t>First Destination |  | Transportation</t>
        </r>
      </text>
    </comment>
    <comment ref="G517" authorId="0" shapeId="0" xr:uid="{00000000-0006-0000-1000-0000FD010000}">
      <text>
        <r>
          <rPr>
            <sz val="8"/>
            <color indexed="81"/>
            <rFont val="Arial"/>
            <family val="2"/>
          </rPr>
          <t>First Destination |  | Transportation</t>
        </r>
      </text>
    </comment>
    <comment ref="G518" authorId="0" shapeId="0" xr:uid="{00000000-0006-0000-1000-0000FE010000}">
      <text>
        <r>
          <rPr>
            <sz val="8"/>
            <color indexed="81"/>
            <rFont val="Arial"/>
            <family val="2"/>
          </rPr>
          <t>First Destination |  | Transportation</t>
        </r>
      </text>
    </comment>
    <comment ref="G519" authorId="0" shapeId="0" xr:uid="{00000000-0006-0000-1000-0000FF010000}">
      <text>
        <r>
          <rPr>
            <sz val="8"/>
            <color indexed="81"/>
            <rFont val="Arial"/>
            <family val="2"/>
          </rPr>
          <t>Program | Management:</t>
        </r>
      </text>
    </comment>
    <comment ref="G520" authorId="0" shapeId="0" xr:uid="{00000000-0006-0000-1000-000000020000}">
      <text>
        <r>
          <rPr>
            <sz val="8"/>
            <color indexed="81"/>
            <rFont val="Arial"/>
            <family val="2"/>
          </rPr>
          <t>Program | Management:</t>
        </r>
      </text>
    </comment>
    <comment ref="G521" authorId="0" shapeId="0" xr:uid="{00000000-0006-0000-1000-000001020000}">
      <text>
        <r>
          <rPr>
            <sz val="8"/>
            <color indexed="81"/>
            <rFont val="Arial"/>
            <family val="2"/>
          </rPr>
          <t>Program | Management:</t>
        </r>
      </text>
    </comment>
    <comment ref="G522" authorId="0" shapeId="0" xr:uid="{00000000-0006-0000-1000-000002020000}">
      <text>
        <r>
          <rPr>
            <sz val="8"/>
            <color indexed="81"/>
            <rFont val="Arial"/>
            <family val="2"/>
          </rPr>
          <t>Program | Management:</t>
        </r>
      </text>
    </comment>
    <comment ref="G523" authorId="0" shapeId="0" xr:uid="{00000000-0006-0000-1000-000003020000}">
      <text>
        <r>
          <rPr>
            <sz val="8"/>
            <color indexed="81"/>
            <rFont val="Arial"/>
            <family val="2"/>
          </rPr>
          <t>Program | Management:</t>
        </r>
      </text>
    </comment>
    <comment ref="G524" authorId="0" shapeId="0" xr:uid="{00000000-0006-0000-1000-000004020000}">
      <text>
        <r>
          <rPr>
            <sz val="8"/>
            <color indexed="81"/>
            <rFont val="Arial"/>
            <family val="2"/>
          </rPr>
          <t>Program | Management:</t>
        </r>
      </text>
    </comment>
    <comment ref="G525" authorId="0" shapeId="0" xr:uid="{00000000-0006-0000-1000-000005020000}">
      <text>
        <r>
          <rPr>
            <sz val="8"/>
            <color indexed="81"/>
            <rFont val="Arial"/>
            <family val="2"/>
          </rPr>
          <t>Contractor / Matrix | Subtotal: Recurring Cost</t>
        </r>
      </text>
    </comment>
    <comment ref="G526" authorId="0" shapeId="0" xr:uid="{00000000-0006-0000-1000-000006020000}">
      <text>
        <r>
          <rPr>
            <sz val="8"/>
            <color indexed="81"/>
            <rFont val="Arial"/>
            <family val="2"/>
          </rPr>
          <t>Contractor / Matrix | Subtotal: Recurring Cost</t>
        </r>
      </text>
    </comment>
    <comment ref="G527" authorId="0" shapeId="0" xr:uid="{00000000-0006-0000-1000-000007020000}">
      <text>
        <r>
          <rPr>
            <sz val="8"/>
            <color indexed="81"/>
            <rFont val="Arial"/>
            <family val="2"/>
          </rPr>
          <t>Contractor / Matrix | Subtotal: Recurring Cost</t>
        </r>
      </text>
    </comment>
    <comment ref="G528" authorId="0" shapeId="0" xr:uid="{00000000-0006-0000-1000-000008020000}">
      <text>
        <r>
          <rPr>
            <sz val="8"/>
            <color indexed="81"/>
            <rFont val="Arial"/>
            <family val="2"/>
          </rPr>
          <t>Contractor / Matrix | Subtotal: Recurring Cost</t>
        </r>
      </text>
    </comment>
    <comment ref="G529" authorId="0" shapeId="0" xr:uid="{00000000-0006-0000-1000-000009020000}">
      <text>
        <r>
          <rPr>
            <sz val="8"/>
            <color indexed="81"/>
            <rFont val="Arial"/>
            <family val="2"/>
          </rPr>
          <t>Contractor / Matrix | Subtotal: Recurring Cost</t>
        </r>
      </text>
    </comment>
    <comment ref="G530" authorId="0" shapeId="0" xr:uid="{00000000-0006-0000-1000-00000A020000}">
      <text>
        <r>
          <rPr>
            <sz val="8"/>
            <color indexed="81"/>
            <rFont val="Arial"/>
            <family val="2"/>
          </rPr>
          <t>Contractor / Matrix | Subtotal: Recurring Cost</t>
        </r>
      </text>
    </comment>
    <comment ref="G531" authorId="0" shapeId="0" xr:uid="{00000000-0006-0000-1000-00000B020000}">
      <text>
        <r>
          <rPr>
            <sz val="8"/>
            <color indexed="81"/>
            <rFont val="Arial"/>
            <family val="2"/>
          </rPr>
          <t>Test and Evaluation</t>
        </r>
      </text>
    </comment>
    <comment ref="G532" authorId="0" shapeId="0" xr:uid="{00000000-0006-0000-1000-00000C020000}">
      <text>
        <r>
          <rPr>
            <sz val="8"/>
            <color indexed="81"/>
            <rFont val="Arial"/>
            <family val="2"/>
          </rPr>
          <t>Test and Evaluation</t>
        </r>
      </text>
    </comment>
    <comment ref="G533" authorId="0" shapeId="0" xr:uid="{00000000-0006-0000-1000-00000D020000}">
      <text>
        <r>
          <rPr>
            <sz val="8"/>
            <color indexed="81"/>
            <rFont val="Arial"/>
            <family val="2"/>
          </rPr>
          <t>Test and Evaluation</t>
        </r>
      </text>
    </comment>
    <comment ref="G534" authorId="0" shapeId="0" xr:uid="{00000000-0006-0000-1000-00000E020000}">
      <text>
        <r>
          <rPr>
            <sz val="8"/>
            <color indexed="81"/>
            <rFont val="Arial"/>
            <family val="2"/>
          </rPr>
          <t>Test and Evaluation</t>
        </r>
      </text>
    </comment>
    <comment ref="G535" authorId="0" shapeId="0" xr:uid="{00000000-0006-0000-1000-00000F020000}">
      <text>
        <r>
          <rPr>
            <sz val="8"/>
            <color indexed="81"/>
            <rFont val="Arial"/>
            <family val="2"/>
          </rPr>
          <t>Test and Evaluation</t>
        </r>
      </text>
    </comment>
    <comment ref="G536" authorId="0" shapeId="0" xr:uid="{00000000-0006-0000-1000-000010020000}">
      <text>
        <r>
          <rPr>
            <sz val="8"/>
            <color indexed="81"/>
            <rFont val="Arial"/>
            <family val="2"/>
          </rPr>
          <t>Test and Evaluation</t>
        </r>
      </text>
    </comment>
    <comment ref="G537" authorId="0" shapeId="0" xr:uid="{00000000-0006-0000-1000-000011020000}">
      <text>
        <r>
          <rPr>
            <sz val="8"/>
            <color indexed="81"/>
            <rFont val="Arial"/>
            <family val="2"/>
          </rPr>
          <t>RAM Incentive</t>
        </r>
      </text>
    </comment>
    <comment ref="G538" authorId="0" shapeId="0" xr:uid="{00000000-0006-0000-1000-000012020000}">
      <text>
        <r>
          <rPr>
            <sz val="8"/>
            <color indexed="81"/>
            <rFont val="Arial"/>
            <family val="2"/>
          </rPr>
          <t>RAM Incentive</t>
        </r>
      </text>
    </comment>
    <comment ref="G539" authorId="0" shapeId="0" xr:uid="{00000000-0006-0000-1000-000013020000}">
      <text>
        <r>
          <rPr>
            <sz val="8"/>
            <color indexed="81"/>
            <rFont val="Arial"/>
            <family val="2"/>
          </rPr>
          <t>RAM Incentive</t>
        </r>
      </text>
    </comment>
    <comment ref="G540" authorId="0" shapeId="0" xr:uid="{00000000-0006-0000-1000-000014020000}">
      <text>
        <r>
          <rPr>
            <sz val="8"/>
            <color indexed="81"/>
            <rFont val="Arial"/>
            <family val="2"/>
          </rPr>
          <t>RAM Incentive</t>
        </r>
      </text>
    </comment>
    <comment ref="G541" authorId="0" shapeId="0" xr:uid="{00000000-0006-0000-1000-000015020000}">
      <text>
        <r>
          <rPr>
            <sz val="8"/>
            <color indexed="81"/>
            <rFont val="Arial"/>
            <family val="2"/>
          </rPr>
          <t>RAM Incentive</t>
        </r>
      </text>
    </comment>
    <comment ref="G542" authorId="0" shapeId="0" xr:uid="{00000000-0006-0000-1000-000016020000}">
      <text>
        <r>
          <rPr>
            <sz val="8"/>
            <color indexed="81"/>
            <rFont val="Arial"/>
            <family val="2"/>
          </rPr>
          <t>RAM Incentive</t>
        </r>
      </text>
    </comment>
    <comment ref="G543" authorId="0" shapeId="0" xr:uid="{00000000-0006-0000-1000-000017020000}">
      <text>
        <r>
          <rPr>
            <sz val="8"/>
            <color indexed="81"/>
            <rFont val="Arial"/>
            <family val="2"/>
          </rPr>
          <t>Subtotal: Non Recurring |  | Cost</t>
        </r>
      </text>
    </comment>
    <comment ref="G544" authorId="0" shapeId="0" xr:uid="{00000000-0006-0000-1000-000018020000}">
      <text>
        <r>
          <rPr>
            <sz val="8"/>
            <color indexed="81"/>
            <rFont val="Arial"/>
            <family val="2"/>
          </rPr>
          <t>Subtotal: Non Recurring |  | Cost</t>
        </r>
      </text>
    </comment>
    <comment ref="G545" authorId="0" shapeId="0" xr:uid="{00000000-0006-0000-1000-000019020000}">
      <text>
        <r>
          <rPr>
            <sz val="8"/>
            <color indexed="81"/>
            <rFont val="Arial"/>
            <family val="2"/>
          </rPr>
          <t>Subtotal: Non Recurring |  | Cost</t>
        </r>
      </text>
    </comment>
    <comment ref="G546" authorId="0" shapeId="0" xr:uid="{00000000-0006-0000-1000-00001A020000}">
      <text>
        <r>
          <rPr>
            <sz val="8"/>
            <color indexed="81"/>
            <rFont val="Arial"/>
            <family val="2"/>
          </rPr>
          <t>Subtotal: Non Recurring |  | Cost</t>
        </r>
      </text>
    </comment>
    <comment ref="G547" authorId="0" shapeId="0" xr:uid="{00000000-0006-0000-1000-00001B020000}">
      <text>
        <r>
          <rPr>
            <sz val="8"/>
            <color indexed="81"/>
            <rFont val="Arial"/>
            <family val="2"/>
          </rPr>
          <t>Subtotal: Non Recurring |  | Cost</t>
        </r>
      </text>
    </comment>
    <comment ref="G548" authorId="0" shapeId="0" xr:uid="{00000000-0006-0000-1000-00001C020000}">
      <text>
        <r>
          <rPr>
            <sz val="8"/>
            <color indexed="81"/>
            <rFont val="Arial"/>
            <family val="2"/>
          </rPr>
          <t>Subtotal: Non Recurring |  | Cost</t>
        </r>
      </text>
    </comment>
    <comment ref="G549" authorId="0" shapeId="0" xr:uid="{00000000-0006-0000-1000-00001D020000}">
      <text>
        <r>
          <rPr>
            <sz val="8"/>
            <color indexed="81"/>
            <rFont val="Arial"/>
            <family val="2"/>
          </rPr>
          <t>Subtotal: Flyaway Cost</t>
        </r>
      </text>
    </comment>
    <comment ref="G550" authorId="0" shapeId="0" xr:uid="{00000000-0006-0000-1000-00001E020000}">
      <text>
        <r>
          <rPr>
            <sz val="8"/>
            <color indexed="81"/>
            <rFont val="Arial"/>
            <family val="2"/>
          </rPr>
          <t>Subtotal: Flyaway Cost</t>
        </r>
      </text>
    </comment>
    <comment ref="G551" authorId="0" shapeId="0" xr:uid="{00000000-0006-0000-1000-00001F020000}">
      <text>
        <r>
          <rPr>
            <sz val="8"/>
            <color indexed="81"/>
            <rFont val="Arial"/>
            <family val="2"/>
          </rPr>
          <t>Subtotal: Flyaway Cost</t>
        </r>
      </text>
    </comment>
    <comment ref="G552" authorId="0" shapeId="0" xr:uid="{00000000-0006-0000-1000-000020020000}">
      <text>
        <r>
          <rPr>
            <sz val="8"/>
            <color indexed="81"/>
            <rFont val="Arial"/>
            <family val="2"/>
          </rPr>
          <t>Subtotal: Flyaway Cost</t>
        </r>
      </text>
    </comment>
    <comment ref="G553" authorId="0" shapeId="0" xr:uid="{00000000-0006-0000-1000-000021020000}">
      <text>
        <r>
          <rPr>
            <sz val="8"/>
            <color indexed="81"/>
            <rFont val="Arial"/>
            <family val="2"/>
          </rPr>
          <t>Subtotal: Flyaway Cost</t>
        </r>
      </text>
    </comment>
    <comment ref="G554" authorId="0" shapeId="0" xr:uid="{00000000-0006-0000-1000-000022020000}">
      <text>
        <r>
          <rPr>
            <sz val="8"/>
            <color indexed="81"/>
            <rFont val="Arial"/>
            <family val="2"/>
          </rPr>
          <t>Subtotal: Flyaway Cost</t>
        </r>
      </text>
    </comment>
    <comment ref="G555" authorId="0" shapeId="0" xr:uid="{00000000-0006-0000-1000-000023020000}">
      <text>
        <r>
          <rPr>
            <sz val="8"/>
            <color indexed="81"/>
            <rFont val="Arial"/>
            <family val="2"/>
          </rPr>
          <t>Support - Training Cost | Equipment</t>
        </r>
      </text>
    </comment>
    <comment ref="G556" authorId="0" shapeId="0" xr:uid="{00000000-0006-0000-1000-000024020000}">
      <text>
        <r>
          <rPr>
            <sz val="8"/>
            <color indexed="81"/>
            <rFont val="Arial"/>
            <family val="2"/>
          </rPr>
          <t>Support - Training Cost | Equipment</t>
        </r>
      </text>
    </comment>
    <comment ref="G557" authorId="0" shapeId="0" xr:uid="{00000000-0006-0000-1000-000025020000}">
      <text>
        <r>
          <rPr>
            <sz val="8"/>
            <color indexed="81"/>
            <rFont val="Arial"/>
            <family val="2"/>
          </rPr>
          <t>Support - Training Cost | Equipment</t>
        </r>
      </text>
    </comment>
    <comment ref="G558" authorId="0" shapeId="0" xr:uid="{00000000-0006-0000-1000-000026020000}">
      <text>
        <r>
          <rPr>
            <sz val="8"/>
            <color indexed="81"/>
            <rFont val="Arial"/>
            <family val="2"/>
          </rPr>
          <t>Support - Training Cost | Equipment</t>
        </r>
      </text>
    </comment>
    <comment ref="G559" authorId="0" shapeId="0" xr:uid="{00000000-0006-0000-1000-000027020000}">
      <text>
        <r>
          <rPr>
            <sz val="8"/>
            <color indexed="81"/>
            <rFont val="Arial"/>
            <family val="2"/>
          </rPr>
          <t>Support - Training Cost | Equipment</t>
        </r>
      </text>
    </comment>
    <comment ref="G560" authorId="0" shapeId="0" xr:uid="{00000000-0006-0000-1000-000028020000}">
      <text>
        <r>
          <rPr>
            <sz val="8"/>
            <color indexed="81"/>
            <rFont val="Arial"/>
            <family val="2"/>
          </rPr>
          <t>Support - Training Cost | Equipment</t>
        </r>
      </text>
    </comment>
    <comment ref="G561" authorId="0" shapeId="0" xr:uid="{00000000-0006-0000-1000-000029020000}">
      <text>
        <r>
          <rPr>
            <sz val="8"/>
            <color indexed="81"/>
            <rFont val="Arial"/>
            <family val="2"/>
          </rPr>
          <t>Subtotal: Support - Training |  | Cost</t>
        </r>
      </text>
    </comment>
    <comment ref="G562" authorId="0" shapeId="0" xr:uid="{00000000-0006-0000-1000-00002A020000}">
      <text>
        <r>
          <rPr>
            <sz val="8"/>
            <color indexed="81"/>
            <rFont val="Arial"/>
            <family val="2"/>
          </rPr>
          <t>Subtotal: Support - Training |  | Cost</t>
        </r>
      </text>
    </comment>
    <comment ref="G563" authorId="0" shapeId="0" xr:uid="{00000000-0006-0000-1000-00002B020000}">
      <text>
        <r>
          <rPr>
            <sz val="8"/>
            <color indexed="81"/>
            <rFont val="Arial"/>
            <family val="2"/>
          </rPr>
          <t>Subtotal: Support - Training |  | Cost</t>
        </r>
      </text>
    </comment>
    <comment ref="G564" authorId="0" shapeId="0" xr:uid="{00000000-0006-0000-1000-00002C020000}">
      <text>
        <r>
          <rPr>
            <sz val="8"/>
            <color indexed="81"/>
            <rFont val="Arial"/>
            <family val="2"/>
          </rPr>
          <t>Subtotal: Support - Training |  | Cost</t>
        </r>
      </text>
    </comment>
    <comment ref="G565" authorId="0" shapeId="0" xr:uid="{00000000-0006-0000-1000-00002D020000}">
      <text>
        <r>
          <rPr>
            <sz val="8"/>
            <color indexed="81"/>
            <rFont val="Arial"/>
            <family val="2"/>
          </rPr>
          <t>Subtotal: Support - Training |  | Cost</t>
        </r>
      </text>
    </comment>
    <comment ref="G566" authorId="0" shapeId="0" xr:uid="{00000000-0006-0000-1000-00002E020000}">
      <text>
        <r>
          <rPr>
            <sz val="8"/>
            <color indexed="81"/>
            <rFont val="Arial"/>
            <family val="2"/>
          </rPr>
          <t>Subtotal: Support - Training |  | Cost</t>
        </r>
      </text>
    </comment>
    <comment ref="G567" authorId="0" shapeId="0" xr:uid="{00000000-0006-0000-1000-00002F020000}">
      <text>
        <r>
          <rPr>
            <sz val="8"/>
            <color indexed="81"/>
            <rFont val="Arial"/>
            <family val="2"/>
          </rPr>
          <t>Gross/Weapon System |  | Cost</t>
        </r>
      </text>
    </comment>
    <comment ref="G568" authorId="0" shapeId="0" xr:uid="{00000000-0006-0000-1000-000030020000}">
      <text>
        <r>
          <rPr>
            <sz val="8"/>
            <color indexed="81"/>
            <rFont val="Arial"/>
            <family val="2"/>
          </rPr>
          <t>Gross/Weapon System |  | Cost</t>
        </r>
      </text>
    </comment>
    <comment ref="G569" authorId="0" shapeId="0" xr:uid="{00000000-0006-0000-1000-000031020000}">
      <text>
        <r>
          <rPr>
            <sz val="8"/>
            <color indexed="81"/>
            <rFont val="Arial"/>
            <family val="2"/>
          </rPr>
          <t>Gross/Weapon System |  | Cost</t>
        </r>
      </text>
    </comment>
    <comment ref="G570" authorId="0" shapeId="0" xr:uid="{00000000-0006-0000-1000-000032020000}">
      <text>
        <r>
          <rPr>
            <sz val="8"/>
            <color indexed="81"/>
            <rFont val="Arial"/>
            <family val="2"/>
          </rPr>
          <t>Gross/Weapon System |  | Cost</t>
        </r>
      </text>
    </comment>
    <comment ref="G571" authorId="0" shapeId="0" xr:uid="{00000000-0006-0000-1000-000033020000}">
      <text>
        <r>
          <rPr>
            <sz val="8"/>
            <color indexed="81"/>
            <rFont val="Arial"/>
            <family val="2"/>
          </rPr>
          <t>Gross/Weapon System |  | Cost</t>
        </r>
      </text>
    </comment>
    <comment ref="G572" authorId="0" shapeId="0" xr:uid="{00000000-0006-0000-1000-000034020000}">
      <text>
        <r>
          <rPr>
            <sz val="8"/>
            <color indexed="81"/>
            <rFont val="Arial"/>
            <family val="2"/>
          </rPr>
          <t>Gross/Weapon System |  | Cost</t>
        </r>
      </text>
    </comment>
    <comment ref="G573" authorId="0" shapeId="0" xr:uid="{00000000-0006-0000-1000-000035020000}">
      <text>
        <r>
          <rPr>
            <sz val="8"/>
            <color indexed="81"/>
            <rFont val="Arial"/>
            <family val="2"/>
          </rPr>
          <t>SLEP Vessels | (†) | (LCU-2000)</t>
        </r>
      </text>
    </comment>
    <comment ref="G574" authorId="0" shapeId="0" xr:uid="{00000000-0006-0000-1000-000036020000}">
      <text>
        <r>
          <rPr>
            <sz val="8"/>
            <color indexed="81"/>
            <rFont val="Arial"/>
            <family val="2"/>
          </rPr>
          <t>SLEP Vessels | (†) | (LCU-2000)</t>
        </r>
      </text>
    </comment>
    <comment ref="G575" authorId="0" shapeId="0" xr:uid="{00000000-0006-0000-1000-000037020000}">
      <text>
        <r>
          <rPr>
            <sz val="8"/>
            <color indexed="81"/>
            <rFont val="Arial"/>
            <family val="2"/>
          </rPr>
          <t>SLEP Vessels | (†) | (LCU-2000)</t>
        </r>
      </text>
    </comment>
    <comment ref="G576" authorId="0" shapeId="0" xr:uid="{00000000-0006-0000-1000-000038020000}">
      <text>
        <r>
          <rPr>
            <sz val="8"/>
            <color indexed="81"/>
            <rFont val="Arial"/>
            <family val="2"/>
          </rPr>
          <t>SLEP Vessels | (†) | (LCU-2000)</t>
        </r>
      </text>
    </comment>
    <comment ref="G577" authorId="0" shapeId="0" xr:uid="{00000000-0006-0000-1000-000039020000}">
      <text>
        <r>
          <rPr>
            <sz val="8"/>
            <color indexed="81"/>
            <rFont val="Arial"/>
            <family val="2"/>
          </rPr>
          <t>SLEP Vessels | (†) | (LCU-2000)</t>
        </r>
      </text>
    </comment>
    <comment ref="G578" authorId="0" shapeId="0" xr:uid="{00000000-0006-0000-1000-00003A020000}">
      <text>
        <r>
          <rPr>
            <sz val="8"/>
            <color indexed="81"/>
            <rFont val="Arial"/>
            <family val="2"/>
          </rPr>
          <t>SLEP Vessels | (†) | (LCU-2000)</t>
        </r>
      </text>
    </comment>
    <comment ref="G579" authorId="0" shapeId="0" xr:uid="{00000000-0006-0000-1000-00003B020000}">
      <text>
        <r>
          <rPr>
            <sz val="8"/>
            <color indexed="81"/>
            <rFont val="Arial"/>
            <family val="2"/>
          </rPr>
          <t>LCU Technical |  | Manuals and Spares</t>
        </r>
      </text>
    </comment>
    <comment ref="G580" authorId="0" shapeId="0" xr:uid="{00000000-0006-0000-1000-00003C020000}">
      <text>
        <r>
          <rPr>
            <sz val="8"/>
            <color indexed="81"/>
            <rFont val="Arial"/>
            <family val="2"/>
          </rPr>
          <t>LCU Technical |  | Manuals and Spares</t>
        </r>
      </text>
    </comment>
    <comment ref="G581" authorId="0" shapeId="0" xr:uid="{00000000-0006-0000-1000-00003D020000}">
      <text>
        <r>
          <rPr>
            <sz val="8"/>
            <color indexed="81"/>
            <rFont val="Arial"/>
            <family val="2"/>
          </rPr>
          <t>LCU Technical |  | Manuals and Spares</t>
        </r>
      </text>
    </comment>
    <comment ref="G582" authorId="0" shapeId="0" xr:uid="{00000000-0006-0000-1000-00003E020000}">
      <text>
        <r>
          <rPr>
            <sz val="8"/>
            <color indexed="81"/>
            <rFont val="Arial"/>
            <family val="2"/>
          </rPr>
          <t>LCU Technical |  | Manuals and Spares</t>
        </r>
      </text>
    </comment>
    <comment ref="G583" authorId="0" shapeId="0" xr:uid="{00000000-0006-0000-1000-00003F020000}">
      <text>
        <r>
          <rPr>
            <sz val="8"/>
            <color indexed="81"/>
            <rFont val="Arial"/>
            <family val="2"/>
          </rPr>
          <t>LCU Technical |  | Manuals and Spares</t>
        </r>
      </text>
    </comment>
    <comment ref="G584" authorId="0" shapeId="0" xr:uid="{00000000-0006-0000-1000-000040020000}">
      <text>
        <r>
          <rPr>
            <sz val="8"/>
            <color indexed="81"/>
            <rFont val="Arial"/>
            <family val="2"/>
          </rPr>
          <t>LCU Technical |  | Manuals and Spares</t>
        </r>
      </text>
    </comment>
    <comment ref="G585" authorId="0" shapeId="0" xr:uid="{00000000-0006-0000-1000-000041020000}">
      <text>
        <r>
          <rPr>
            <sz val="8"/>
            <color indexed="81"/>
            <rFont val="Arial"/>
            <family val="2"/>
          </rPr>
          <t>LCU SLEP Contractor | Logistics Support | (CLS)</t>
        </r>
      </text>
    </comment>
    <comment ref="G586" authorId="0" shapeId="0" xr:uid="{00000000-0006-0000-1000-000042020000}">
      <text>
        <r>
          <rPr>
            <sz val="8"/>
            <color indexed="81"/>
            <rFont val="Arial"/>
            <family val="2"/>
          </rPr>
          <t>LCU SLEP Contractor | Logistics Support | (CLS)</t>
        </r>
      </text>
    </comment>
    <comment ref="G587" authorId="0" shapeId="0" xr:uid="{00000000-0006-0000-1000-000043020000}">
      <text>
        <r>
          <rPr>
            <sz val="8"/>
            <color indexed="81"/>
            <rFont val="Arial"/>
            <family val="2"/>
          </rPr>
          <t>LCU SLEP Contractor | Logistics Support | (CLS)</t>
        </r>
      </text>
    </comment>
    <comment ref="G588" authorId="0" shapeId="0" xr:uid="{00000000-0006-0000-1000-000044020000}">
      <text>
        <r>
          <rPr>
            <sz val="8"/>
            <color indexed="81"/>
            <rFont val="Arial"/>
            <family val="2"/>
          </rPr>
          <t>LCU SLEP Contractor | Logistics Support | (CLS)</t>
        </r>
      </text>
    </comment>
    <comment ref="G589" authorId="0" shapeId="0" xr:uid="{00000000-0006-0000-1000-000045020000}">
      <text>
        <r>
          <rPr>
            <sz val="8"/>
            <color indexed="81"/>
            <rFont val="Arial"/>
            <family val="2"/>
          </rPr>
          <t>LCU SLEP Contractor | Logistics Support | (CLS)</t>
        </r>
      </text>
    </comment>
    <comment ref="G590" authorId="0" shapeId="0" xr:uid="{00000000-0006-0000-1000-000046020000}">
      <text>
        <r>
          <rPr>
            <sz val="8"/>
            <color indexed="81"/>
            <rFont val="Arial"/>
            <family val="2"/>
          </rPr>
          <t>LCU SLEP Contractor | Logistics Support | (CLS)</t>
        </r>
      </text>
    </comment>
    <comment ref="G591" authorId="0" shapeId="0" xr:uid="{00000000-0006-0000-1000-000047020000}">
      <text>
        <r>
          <rPr>
            <sz val="8"/>
            <color indexed="81"/>
            <rFont val="Arial"/>
            <family val="2"/>
          </rPr>
          <t>New Equipment |  | Training (NET)</t>
        </r>
      </text>
    </comment>
    <comment ref="G592" authorId="0" shapeId="0" xr:uid="{00000000-0006-0000-1000-000048020000}">
      <text>
        <r>
          <rPr>
            <sz val="8"/>
            <color indexed="81"/>
            <rFont val="Arial"/>
            <family val="2"/>
          </rPr>
          <t>New Equipment |  | Training (NET)</t>
        </r>
      </text>
    </comment>
    <comment ref="G593" authorId="0" shapeId="0" xr:uid="{00000000-0006-0000-1000-000049020000}">
      <text>
        <r>
          <rPr>
            <sz val="8"/>
            <color indexed="81"/>
            <rFont val="Arial"/>
            <family val="2"/>
          </rPr>
          <t>New Equipment |  | Training (NET)</t>
        </r>
      </text>
    </comment>
    <comment ref="G594" authorId="0" shapeId="0" xr:uid="{00000000-0006-0000-1000-00004A020000}">
      <text>
        <r>
          <rPr>
            <sz val="8"/>
            <color indexed="81"/>
            <rFont val="Arial"/>
            <family val="2"/>
          </rPr>
          <t>New Equipment |  | Training (NET)</t>
        </r>
      </text>
    </comment>
    <comment ref="G595" authorId="0" shapeId="0" xr:uid="{00000000-0006-0000-1000-00004B020000}">
      <text>
        <r>
          <rPr>
            <sz val="8"/>
            <color indexed="81"/>
            <rFont val="Arial"/>
            <family val="2"/>
          </rPr>
          <t>New Equipment |  | Training (NET)</t>
        </r>
      </text>
    </comment>
    <comment ref="G596" authorId="0" shapeId="0" xr:uid="{00000000-0006-0000-1000-00004C020000}">
      <text>
        <r>
          <rPr>
            <sz val="8"/>
            <color indexed="81"/>
            <rFont val="Arial"/>
            <family val="2"/>
          </rPr>
          <t>New Equipment |  | Training (NET)</t>
        </r>
      </text>
    </comment>
    <comment ref="G597" authorId="0" shapeId="0" xr:uid="{00000000-0006-0000-1000-00004D020000}">
      <text>
        <r>
          <rPr>
            <sz val="8"/>
            <color indexed="81"/>
            <rFont val="Arial"/>
            <family val="2"/>
          </rPr>
          <t>SLEP Vessels (MCS)</t>
        </r>
      </text>
    </comment>
    <comment ref="G598" authorId="0" shapeId="0" xr:uid="{00000000-0006-0000-1000-00004E020000}">
      <text>
        <r>
          <rPr>
            <sz val="8"/>
            <color indexed="81"/>
            <rFont val="Arial"/>
            <family val="2"/>
          </rPr>
          <t>SLEP Vessels (MCS)</t>
        </r>
      </text>
    </comment>
    <comment ref="G599" authorId="0" shapeId="0" xr:uid="{00000000-0006-0000-1000-00004F020000}">
      <text>
        <r>
          <rPr>
            <sz val="8"/>
            <color indexed="81"/>
            <rFont val="Arial"/>
            <family val="2"/>
          </rPr>
          <t>SLEP Vessels (MCS)</t>
        </r>
      </text>
    </comment>
    <comment ref="G600" authorId="0" shapeId="0" xr:uid="{00000000-0006-0000-1000-000050020000}">
      <text>
        <r>
          <rPr>
            <sz val="8"/>
            <color indexed="81"/>
            <rFont val="Arial"/>
            <family val="2"/>
          </rPr>
          <t>SLEP Vessels (MCS)</t>
        </r>
      </text>
    </comment>
    <comment ref="G601" authorId="0" shapeId="0" xr:uid="{00000000-0006-0000-1000-000051020000}">
      <text>
        <r>
          <rPr>
            <sz val="8"/>
            <color indexed="81"/>
            <rFont val="Arial"/>
            <family val="2"/>
          </rPr>
          <t>SLEP Vessels (MCS)</t>
        </r>
      </text>
    </comment>
    <comment ref="G602" authorId="0" shapeId="0" xr:uid="{00000000-0006-0000-1000-000052020000}">
      <text>
        <r>
          <rPr>
            <sz val="8"/>
            <color indexed="81"/>
            <rFont val="Arial"/>
            <family val="2"/>
          </rPr>
          <t>SLEP Vessels (MCS)</t>
        </r>
      </text>
    </comment>
    <comment ref="G603" authorId="0" shapeId="0" xr:uid="{00000000-0006-0000-1000-000053020000}">
      <text>
        <r>
          <rPr>
            <sz val="8"/>
            <color indexed="81"/>
            <rFont val="Arial"/>
            <family val="2"/>
          </rPr>
          <t>MIBS Vessels |  | (LCU-2000)</t>
        </r>
      </text>
    </comment>
    <comment ref="G604" authorId="0" shapeId="0" xr:uid="{00000000-0006-0000-1000-000054020000}">
      <text>
        <r>
          <rPr>
            <sz val="8"/>
            <color indexed="81"/>
            <rFont val="Arial"/>
            <family val="2"/>
          </rPr>
          <t>MIBS Vessels |  | (LCU-2000)</t>
        </r>
      </text>
    </comment>
    <comment ref="G605" authorId="0" shapeId="0" xr:uid="{00000000-0006-0000-1000-000055020000}">
      <text>
        <r>
          <rPr>
            <sz val="8"/>
            <color indexed="81"/>
            <rFont val="Arial"/>
            <family val="2"/>
          </rPr>
          <t>MIBS Vessels |  | (LCU-2000)</t>
        </r>
      </text>
    </comment>
    <comment ref="G606" authorId="0" shapeId="0" xr:uid="{00000000-0006-0000-1000-000056020000}">
      <text>
        <r>
          <rPr>
            <sz val="8"/>
            <color indexed="81"/>
            <rFont val="Arial"/>
            <family val="2"/>
          </rPr>
          <t>MIBS Vessels |  | (LCU-2000)</t>
        </r>
      </text>
    </comment>
    <comment ref="G607" authorId="0" shapeId="0" xr:uid="{00000000-0006-0000-1000-000057020000}">
      <text>
        <r>
          <rPr>
            <sz val="8"/>
            <color indexed="81"/>
            <rFont val="Arial"/>
            <family val="2"/>
          </rPr>
          <t>MIBS Vessels |  | (LCU-2000)</t>
        </r>
      </text>
    </comment>
    <comment ref="G608" authorId="0" shapeId="0" xr:uid="{00000000-0006-0000-1000-000058020000}">
      <text>
        <r>
          <rPr>
            <sz val="8"/>
            <color indexed="81"/>
            <rFont val="Arial"/>
            <family val="2"/>
          </rPr>
          <t>MIBS Vessels |  | (LCU-2000)</t>
        </r>
      </text>
    </comment>
    <comment ref="G609" authorId="0" shapeId="0" xr:uid="{00000000-0006-0000-1000-000059020000}">
      <text>
        <r>
          <rPr>
            <sz val="8"/>
            <color indexed="81"/>
            <rFont val="Arial"/>
            <family val="2"/>
          </rPr>
          <t>MIBS Vessels</t>
        </r>
      </text>
    </comment>
    <comment ref="G610" authorId="0" shapeId="0" xr:uid="{00000000-0006-0000-1000-00005A020000}">
      <text>
        <r>
          <rPr>
            <sz val="8"/>
            <color indexed="81"/>
            <rFont val="Arial"/>
            <family val="2"/>
          </rPr>
          <t>MIBS Vessels</t>
        </r>
      </text>
    </comment>
    <comment ref="G611" authorId="0" shapeId="0" xr:uid="{00000000-0006-0000-1000-00005B020000}">
      <text>
        <r>
          <rPr>
            <sz val="8"/>
            <color indexed="81"/>
            <rFont val="Arial"/>
            <family val="2"/>
          </rPr>
          <t>MIBS Vessels</t>
        </r>
      </text>
    </comment>
    <comment ref="G612" authorId="0" shapeId="0" xr:uid="{00000000-0006-0000-1000-00005C020000}">
      <text>
        <r>
          <rPr>
            <sz val="8"/>
            <color indexed="81"/>
            <rFont val="Arial"/>
            <family val="2"/>
          </rPr>
          <t>MIBS Vessels</t>
        </r>
      </text>
    </comment>
    <comment ref="G613" authorId="0" shapeId="0" xr:uid="{00000000-0006-0000-1000-00005D020000}">
      <text>
        <r>
          <rPr>
            <sz val="8"/>
            <color indexed="81"/>
            <rFont val="Arial"/>
            <family val="2"/>
          </rPr>
          <t>MIBS Vessels</t>
        </r>
      </text>
    </comment>
    <comment ref="G614" authorId="0" shapeId="0" xr:uid="{00000000-0006-0000-1000-00005E020000}">
      <text>
        <r>
          <rPr>
            <sz val="8"/>
            <color indexed="81"/>
            <rFont val="Arial"/>
            <family val="2"/>
          </rPr>
          <t>MIBS Vessels</t>
        </r>
      </text>
    </comment>
    <comment ref="G615" authorId="0" shapeId="0" xr:uid="{00000000-0006-0000-1000-00005F020000}">
      <text>
        <r>
          <rPr>
            <sz val="8"/>
            <color indexed="81"/>
            <rFont val="Arial"/>
            <family val="2"/>
          </rPr>
          <t>Program | Management/Matrix | Support</t>
        </r>
      </text>
    </comment>
    <comment ref="G616" authorId="0" shapeId="0" xr:uid="{00000000-0006-0000-1000-000060020000}">
      <text>
        <r>
          <rPr>
            <sz val="8"/>
            <color indexed="81"/>
            <rFont val="Arial"/>
            <family val="2"/>
          </rPr>
          <t>Program | Management/Matrix | Support</t>
        </r>
      </text>
    </comment>
    <comment ref="G617" authorId="0" shapeId="0" xr:uid="{00000000-0006-0000-1000-000061020000}">
      <text>
        <r>
          <rPr>
            <sz val="8"/>
            <color indexed="81"/>
            <rFont val="Arial"/>
            <family val="2"/>
          </rPr>
          <t>Program | Management/Matrix | Support</t>
        </r>
      </text>
    </comment>
    <comment ref="G618" authorId="0" shapeId="0" xr:uid="{00000000-0006-0000-1000-000062020000}">
      <text>
        <r>
          <rPr>
            <sz val="8"/>
            <color indexed="81"/>
            <rFont val="Arial"/>
            <family val="2"/>
          </rPr>
          <t>Program | Management/Matrix | Support</t>
        </r>
      </text>
    </comment>
    <comment ref="G619" authorId="0" shapeId="0" xr:uid="{00000000-0006-0000-1000-000063020000}">
      <text>
        <r>
          <rPr>
            <sz val="8"/>
            <color indexed="81"/>
            <rFont val="Arial"/>
            <family val="2"/>
          </rPr>
          <t>Program | Management/Matrix | Support</t>
        </r>
      </text>
    </comment>
    <comment ref="G620" authorId="0" shapeId="0" xr:uid="{00000000-0006-0000-1000-000064020000}">
      <text>
        <r>
          <rPr>
            <sz val="8"/>
            <color indexed="81"/>
            <rFont val="Arial"/>
            <family val="2"/>
          </rPr>
          <t>Program | Management/Matrix | Support</t>
        </r>
      </text>
    </comment>
    <comment ref="G621" authorId="0" shapeId="0" xr:uid="{00000000-0006-0000-1000-000065020000}">
      <text>
        <r>
          <rPr>
            <sz val="8"/>
            <color indexed="81"/>
            <rFont val="Arial"/>
            <family val="2"/>
          </rPr>
          <t>Subtotal: Recurring Cost</t>
        </r>
      </text>
    </comment>
    <comment ref="G622" authorId="0" shapeId="0" xr:uid="{00000000-0006-0000-1000-000066020000}">
      <text>
        <r>
          <rPr>
            <sz val="8"/>
            <color indexed="81"/>
            <rFont val="Arial"/>
            <family val="2"/>
          </rPr>
          <t>Subtotal: Recurring Cost</t>
        </r>
      </text>
    </comment>
    <comment ref="G623" authorId="0" shapeId="0" xr:uid="{00000000-0006-0000-1000-000067020000}">
      <text>
        <r>
          <rPr>
            <sz val="8"/>
            <color indexed="81"/>
            <rFont val="Arial"/>
            <family val="2"/>
          </rPr>
          <t>Subtotal: Recurring Cost</t>
        </r>
      </text>
    </comment>
    <comment ref="G624" authorId="0" shapeId="0" xr:uid="{00000000-0006-0000-1000-000068020000}">
      <text>
        <r>
          <rPr>
            <sz val="8"/>
            <color indexed="81"/>
            <rFont val="Arial"/>
            <family val="2"/>
          </rPr>
          <t>Subtotal: Recurring Cost</t>
        </r>
      </text>
    </comment>
    <comment ref="G625" authorId="0" shapeId="0" xr:uid="{00000000-0006-0000-1000-000069020000}">
      <text>
        <r>
          <rPr>
            <sz val="8"/>
            <color indexed="81"/>
            <rFont val="Arial"/>
            <family val="2"/>
          </rPr>
          <t>Subtotal: Recurring Cost</t>
        </r>
      </text>
    </comment>
    <comment ref="G626" authorId="0" shapeId="0" xr:uid="{00000000-0006-0000-1000-00006A020000}">
      <text>
        <r>
          <rPr>
            <sz val="8"/>
            <color indexed="81"/>
            <rFont val="Arial"/>
            <family val="2"/>
          </rPr>
          <t>Subtotal: Recurring Cost</t>
        </r>
      </text>
    </comment>
    <comment ref="G627" authorId="0" shapeId="0" xr:uid="{00000000-0006-0000-1000-00006B020000}">
      <text>
        <r>
          <rPr>
            <sz val="8"/>
            <color indexed="81"/>
            <rFont val="Arial"/>
            <family val="2"/>
          </rPr>
          <t>MCS Logistics</t>
        </r>
      </text>
    </comment>
    <comment ref="G628" authorId="0" shapeId="0" xr:uid="{00000000-0006-0000-1000-00006C020000}">
      <text>
        <r>
          <rPr>
            <sz val="8"/>
            <color indexed="81"/>
            <rFont val="Arial"/>
            <family val="2"/>
          </rPr>
          <t>MCS Logistics</t>
        </r>
      </text>
    </comment>
    <comment ref="G629" authorId="0" shapeId="0" xr:uid="{00000000-0006-0000-1000-00006D020000}">
      <text>
        <r>
          <rPr>
            <sz val="8"/>
            <color indexed="81"/>
            <rFont val="Arial"/>
            <family val="2"/>
          </rPr>
          <t>MCS Logistics</t>
        </r>
      </text>
    </comment>
    <comment ref="G630" authorId="0" shapeId="0" xr:uid="{00000000-0006-0000-1000-00006E020000}">
      <text>
        <r>
          <rPr>
            <sz val="8"/>
            <color indexed="81"/>
            <rFont val="Arial"/>
            <family val="2"/>
          </rPr>
          <t>MCS Logistics</t>
        </r>
      </text>
    </comment>
    <comment ref="G631" authorId="0" shapeId="0" xr:uid="{00000000-0006-0000-1000-00006F020000}">
      <text>
        <r>
          <rPr>
            <sz val="8"/>
            <color indexed="81"/>
            <rFont val="Arial"/>
            <family val="2"/>
          </rPr>
          <t>MCS Logistics</t>
        </r>
      </text>
    </comment>
    <comment ref="G632" authorId="0" shapeId="0" xr:uid="{00000000-0006-0000-1000-000070020000}">
      <text>
        <r>
          <rPr>
            <sz val="8"/>
            <color indexed="81"/>
            <rFont val="Arial"/>
            <family val="2"/>
          </rPr>
          <t>MCS Logistics</t>
        </r>
      </text>
    </comment>
    <comment ref="G633" authorId="0" shapeId="0" xr:uid="{00000000-0006-0000-1000-000071020000}">
      <text>
        <r>
          <rPr>
            <sz val="8"/>
            <color indexed="81"/>
            <rFont val="Arial"/>
            <family val="2"/>
          </rPr>
          <t>MIBS Logistics |  | (LCU-2000)</t>
        </r>
      </text>
    </comment>
    <comment ref="G634" authorId="0" shapeId="0" xr:uid="{00000000-0006-0000-1000-000072020000}">
      <text>
        <r>
          <rPr>
            <sz val="8"/>
            <color indexed="81"/>
            <rFont val="Arial"/>
            <family val="2"/>
          </rPr>
          <t>MIBS Logistics |  | (LCU-2000)</t>
        </r>
      </text>
    </comment>
    <comment ref="G635" authorId="0" shapeId="0" xr:uid="{00000000-0006-0000-1000-000073020000}">
      <text>
        <r>
          <rPr>
            <sz val="8"/>
            <color indexed="81"/>
            <rFont val="Arial"/>
            <family val="2"/>
          </rPr>
          <t>MIBS Logistics |  | (LCU-2000)</t>
        </r>
      </text>
    </comment>
    <comment ref="G636" authorId="0" shapeId="0" xr:uid="{00000000-0006-0000-1000-000074020000}">
      <text>
        <r>
          <rPr>
            <sz val="8"/>
            <color indexed="81"/>
            <rFont val="Arial"/>
            <family val="2"/>
          </rPr>
          <t>MIBS Logistics |  | (LCU-2000)</t>
        </r>
      </text>
    </comment>
    <comment ref="G637" authorId="0" shapeId="0" xr:uid="{00000000-0006-0000-1000-000075020000}">
      <text>
        <r>
          <rPr>
            <sz val="8"/>
            <color indexed="81"/>
            <rFont val="Arial"/>
            <family val="2"/>
          </rPr>
          <t>MIBS Logistics |  | (LCU-2000)</t>
        </r>
      </text>
    </comment>
    <comment ref="G638" authorId="0" shapeId="0" xr:uid="{00000000-0006-0000-1000-000076020000}">
      <text>
        <r>
          <rPr>
            <sz val="8"/>
            <color indexed="81"/>
            <rFont val="Arial"/>
            <family val="2"/>
          </rPr>
          <t>MIBS Logistics |  | (LCU-2000)</t>
        </r>
      </text>
    </comment>
    <comment ref="G639" authorId="0" shapeId="0" xr:uid="{00000000-0006-0000-1000-000077020000}">
      <text>
        <r>
          <rPr>
            <sz val="8"/>
            <color indexed="81"/>
            <rFont val="Arial"/>
            <family val="2"/>
          </rPr>
          <t>MIBS Engineering |  | (LCU-2000)</t>
        </r>
      </text>
    </comment>
    <comment ref="G640" authorId="0" shapeId="0" xr:uid="{00000000-0006-0000-1000-000078020000}">
      <text>
        <r>
          <rPr>
            <sz val="8"/>
            <color indexed="81"/>
            <rFont val="Arial"/>
            <family val="2"/>
          </rPr>
          <t>MIBS Engineering |  | (LCU-2000)</t>
        </r>
      </text>
    </comment>
    <comment ref="G641" authorId="0" shapeId="0" xr:uid="{00000000-0006-0000-1000-000079020000}">
      <text>
        <r>
          <rPr>
            <sz val="8"/>
            <color indexed="81"/>
            <rFont val="Arial"/>
            <family val="2"/>
          </rPr>
          <t>MIBS Engineering |  | (LCU-2000)</t>
        </r>
      </text>
    </comment>
    <comment ref="G642" authorId="0" shapeId="0" xr:uid="{00000000-0006-0000-1000-00007A020000}">
      <text>
        <r>
          <rPr>
            <sz val="8"/>
            <color indexed="81"/>
            <rFont val="Arial"/>
            <family val="2"/>
          </rPr>
          <t>MIBS Engineering |  | (LCU-2000)</t>
        </r>
      </text>
    </comment>
    <comment ref="G643" authorId="0" shapeId="0" xr:uid="{00000000-0006-0000-1000-00007B020000}">
      <text>
        <r>
          <rPr>
            <sz val="8"/>
            <color indexed="81"/>
            <rFont val="Arial"/>
            <family val="2"/>
          </rPr>
          <t>MIBS Engineering |  | (LCU-2000)</t>
        </r>
      </text>
    </comment>
    <comment ref="G644" authorId="0" shapeId="0" xr:uid="{00000000-0006-0000-1000-00007C020000}">
      <text>
        <r>
          <rPr>
            <sz val="8"/>
            <color indexed="81"/>
            <rFont val="Arial"/>
            <family val="2"/>
          </rPr>
          <t>MIBS Engineering |  | (LCU-2000)</t>
        </r>
      </text>
    </comment>
    <comment ref="G645" authorId="0" shapeId="0" xr:uid="{00000000-0006-0000-1000-00007D020000}">
      <text>
        <r>
          <rPr>
            <sz val="8"/>
            <color indexed="81"/>
            <rFont val="Arial"/>
            <family val="2"/>
          </rPr>
          <t>MIBS Engineering |  | (LSV)</t>
        </r>
      </text>
    </comment>
    <comment ref="G646" authorId="0" shapeId="0" xr:uid="{00000000-0006-0000-1000-00007E020000}">
      <text>
        <r>
          <rPr>
            <sz val="8"/>
            <color indexed="81"/>
            <rFont val="Arial"/>
            <family val="2"/>
          </rPr>
          <t>MIBS Engineering |  | (LSV)</t>
        </r>
      </text>
    </comment>
    <comment ref="G647" authorId="0" shapeId="0" xr:uid="{00000000-0006-0000-1000-00007F020000}">
      <text>
        <r>
          <rPr>
            <sz val="8"/>
            <color indexed="81"/>
            <rFont val="Arial"/>
            <family val="2"/>
          </rPr>
          <t>MIBS Engineering |  | (LSV)</t>
        </r>
      </text>
    </comment>
    <comment ref="G648" authorId="0" shapeId="0" xr:uid="{00000000-0006-0000-1000-000080020000}">
      <text>
        <r>
          <rPr>
            <sz val="8"/>
            <color indexed="81"/>
            <rFont val="Arial"/>
            <family val="2"/>
          </rPr>
          <t>MIBS Engineering |  | (LSV)</t>
        </r>
      </text>
    </comment>
    <comment ref="G649" authorId="0" shapeId="0" xr:uid="{00000000-0006-0000-1000-000081020000}">
      <text>
        <r>
          <rPr>
            <sz val="8"/>
            <color indexed="81"/>
            <rFont val="Arial"/>
            <family val="2"/>
          </rPr>
          <t>MIBS Engineering |  | (LSV)</t>
        </r>
      </text>
    </comment>
    <comment ref="G650" authorId="0" shapeId="0" xr:uid="{00000000-0006-0000-1000-000082020000}">
      <text>
        <r>
          <rPr>
            <sz val="8"/>
            <color indexed="81"/>
            <rFont val="Arial"/>
            <family val="2"/>
          </rPr>
          <t>MIBS Engineering |  | (LSV)</t>
        </r>
      </text>
    </comment>
    <comment ref="G651" authorId="0" shapeId="0" xr:uid="{00000000-0006-0000-1000-000083020000}">
      <text>
        <r>
          <rPr>
            <sz val="8"/>
            <color indexed="81"/>
            <rFont val="Arial"/>
            <family val="2"/>
          </rPr>
          <t>Subtotal: Non Recurring |  | Cost</t>
        </r>
      </text>
    </comment>
    <comment ref="G652" authorId="0" shapeId="0" xr:uid="{00000000-0006-0000-1000-000084020000}">
      <text>
        <r>
          <rPr>
            <sz val="8"/>
            <color indexed="81"/>
            <rFont val="Arial"/>
            <family val="2"/>
          </rPr>
          <t>Subtotal: Non Recurring |  | Cost</t>
        </r>
      </text>
    </comment>
    <comment ref="G653" authorId="0" shapeId="0" xr:uid="{00000000-0006-0000-1000-000085020000}">
      <text>
        <r>
          <rPr>
            <sz val="8"/>
            <color indexed="81"/>
            <rFont val="Arial"/>
            <family val="2"/>
          </rPr>
          <t>Subtotal: Non Recurring |  | Cost</t>
        </r>
      </text>
    </comment>
    <comment ref="G654" authorId="0" shapeId="0" xr:uid="{00000000-0006-0000-1000-000086020000}">
      <text>
        <r>
          <rPr>
            <sz val="8"/>
            <color indexed="81"/>
            <rFont val="Arial"/>
            <family val="2"/>
          </rPr>
          <t>Subtotal: Non Recurring |  | Cost</t>
        </r>
      </text>
    </comment>
    <comment ref="G655" authorId="0" shapeId="0" xr:uid="{00000000-0006-0000-1000-000087020000}">
      <text>
        <r>
          <rPr>
            <sz val="8"/>
            <color indexed="81"/>
            <rFont val="Arial"/>
            <family val="2"/>
          </rPr>
          <t>Subtotal: Non Recurring |  | Cost</t>
        </r>
      </text>
    </comment>
    <comment ref="G656" authorId="0" shapeId="0" xr:uid="{00000000-0006-0000-1000-000088020000}">
      <text>
        <r>
          <rPr>
            <sz val="8"/>
            <color indexed="81"/>
            <rFont val="Arial"/>
            <family val="2"/>
          </rPr>
          <t>Subtotal: Non Recurring |  | Cost</t>
        </r>
      </text>
    </comment>
    <comment ref="G657" authorId="0" shapeId="0" xr:uid="{00000000-0006-0000-1000-000089020000}">
      <text>
        <r>
          <rPr>
            <sz val="8"/>
            <color indexed="81"/>
            <rFont val="Arial"/>
            <family val="2"/>
          </rPr>
          <t>Subtotal: Flyaway Cost</t>
        </r>
      </text>
    </comment>
    <comment ref="G658" authorId="0" shapeId="0" xr:uid="{00000000-0006-0000-1000-00008A020000}">
      <text>
        <r>
          <rPr>
            <sz val="8"/>
            <color indexed="81"/>
            <rFont val="Arial"/>
            <family val="2"/>
          </rPr>
          <t>Subtotal: Flyaway Cost</t>
        </r>
      </text>
    </comment>
    <comment ref="G659" authorId="0" shapeId="0" xr:uid="{00000000-0006-0000-1000-00008B020000}">
      <text>
        <r>
          <rPr>
            <sz val="8"/>
            <color indexed="81"/>
            <rFont val="Arial"/>
            <family val="2"/>
          </rPr>
          <t>Subtotal: Flyaway Cost</t>
        </r>
      </text>
    </comment>
    <comment ref="G660" authorId="0" shapeId="0" xr:uid="{00000000-0006-0000-1000-00008C020000}">
      <text>
        <r>
          <rPr>
            <sz val="8"/>
            <color indexed="81"/>
            <rFont val="Arial"/>
            <family val="2"/>
          </rPr>
          <t>Subtotal: Flyaway Cost</t>
        </r>
      </text>
    </comment>
    <comment ref="G661" authorId="0" shapeId="0" xr:uid="{00000000-0006-0000-1000-00008D020000}">
      <text>
        <r>
          <rPr>
            <sz val="8"/>
            <color indexed="81"/>
            <rFont val="Arial"/>
            <family val="2"/>
          </rPr>
          <t>Subtotal: Flyaway Cost</t>
        </r>
      </text>
    </comment>
    <comment ref="G662" authorId="0" shapeId="0" xr:uid="{00000000-0006-0000-1000-00008E020000}">
      <text>
        <r>
          <rPr>
            <sz val="8"/>
            <color indexed="81"/>
            <rFont val="Arial"/>
            <family val="2"/>
          </rPr>
          <t>Subtotal: Flyaway Cost</t>
        </r>
      </text>
    </comment>
    <comment ref="G663" authorId="0" shapeId="0" xr:uid="{00000000-0006-0000-1000-00008F020000}">
      <text>
        <r>
          <rPr>
            <sz val="8"/>
            <color indexed="81"/>
            <rFont val="Arial"/>
            <family val="2"/>
          </rPr>
          <t>Gross/Weapon System |  | Cost</t>
        </r>
      </text>
    </comment>
    <comment ref="G664" authorId="0" shapeId="0" xr:uid="{00000000-0006-0000-1000-000090020000}">
      <text>
        <r>
          <rPr>
            <sz val="8"/>
            <color indexed="81"/>
            <rFont val="Arial"/>
            <family val="2"/>
          </rPr>
          <t>Gross/Weapon System |  | Cost</t>
        </r>
      </text>
    </comment>
    <comment ref="G665" authorId="0" shapeId="0" xr:uid="{00000000-0006-0000-1000-000091020000}">
      <text>
        <r>
          <rPr>
            <sz val="8"/>
            <color indexed="81"/>
            <rFont val="Arial"/>
            <family val="2"/>
          </rPr>
          <t>Gross/Weapon System |  | Cost</t>
        </r>
      </text>
    </comment>
    <comment ref="G666" authorId="0" shapeId="0" xr:uid="{00000000-0006-0000-1000-000092020000}">
      <text>
        <r>
          <rPr>
            <sz val="8"/>
            <color indexed="81"/>
            <rFont val="Arial"/>
            <family val="2"/>
          </rPr>
          <t>Gross/Weapon System |  | Cost</t>
        </r>
      </text>
    </comment>
    <comment ref="G667" authorId="0" shapeId="0" xr:uid="{00000000-0006-0000-1000-000093020000}">
      <text>
        <r>
          <rPr>
            <sz val="8"/>
            <color indexed="81"/>
            <rFont val="Arial"/>
            <family val="2"/>
          </rPr>
          <t>Gross/Weapon System |  | Cost</t>
        </r>
      </text>
    </comment>
    <comment ref="G668" authorId="0" shapeId="0" xr:uid="{00000000-0006-0000-1000-000094020000}">
      <text>
        <r>
          <rPr>
            <sz val="8"/>
            <color indexed="81"/>
            <rFont val="Arial"/>
            <family val="2"/>
          </rPr>
          <t>Gross/Weapon System |  | Cost</t>
        </r>
      </text>
    </comment>
    <comment ref="G669" authorId="0" shapeId="0" xr:uid="{00000000-0006-0000-1000-000095020000}">
      <text>
        <r>
          <rPr>
            <sz val="8"/>
            <color indexed="81"/>
            <rFont val="Arial"/>
            <family val="2"/>
          </rPr>
          <t>Recurring Production | (†) | - Vessels</t>
        </r>
      </text>
    </comment>
    <comment ref="G670" authorId="0" shapeId="0" xr:uid="{00000000-0006-0000-1000-000096020000}">
      <text>
        <r>
          <rPr>
            <sz val="8"/>
            <color indexed="81"/>
            <rFont val="Arial"/>
            <family val="2"/>
          </rPr>
          <t>Recurring Production | (†) | - Vessels</t>
        </r>
      </text>
    </comment>
    <comment ref="G671" authorId="0" shapeId="0" xr:uid="{00000000-0006-0000-1000-000097020000}">
      <text>
        <r>
          <rPr>
            <sz val="8"/>
            <color indexed="81"/>
            <rFont val="Arial"/>
            <family val="2"/>
          </rPr>
          <t>Recurring Production | (†) | - Vessels</t>
        </r>
      </text>
    </comment>
    <comment ref="G672" authorId="0" shapeId="0" xr:uid="{00000000-0006-0000-1000-000098020000}">
      <text>
        <r>
          <rPr>
            <sz val="8"/>
            <color indexed="81"/>
            <rFont val="Arial"/>
            <family val="2"/>
          </rPr>
          <t>Recurring Production | (†) | - Vessels</t>
        </r>
      </text>
    </comment>
    <comment ref="G673" authorId="0" shapeId="0" xr:uid="{00000000-0006-0000-1000-000099020000}">
      <text>
        <r>
          <rPr>
            <sz val="8"/>
            <color indexed="81"/>
            <rFont val="Arial"/>
            <family val="2"/>
          </rPr>
          <t>Recurring Production | (†) | - Vessels</t>
        </r>
      </text>
    </comment>
    <comment ref="G674" authorId="0" shapeId="0" xr:uid="{00000000-0006-0000-1000-00009A020000}">
      <text>
        <r>
          <rPr>
            <sz val="8"/>
            <color indexed="81"/>
            <rFont val="Arial"/>
            <family val="2"/>
          </rPr>
          <t>Recurring Production | (†) | - Vessels</t>
        </r>
      </text>
    </comment>
    <comment ref="G675" authorId="0" shapeId="0" xr:uid="{00000000-0006-0000-1000-00009B020000}">
      <text>
        <r>
          <rPr>
            <sz val="8"/>
            <color indexed="81"/>
            <rFont val="Arial"/>
            <family val="2"/>
          </rPr>
          <t>Government |  | Furnished Equipment</t>
        </r>
      </text>
    </comment>
    <comment ref="G676" authorId="0" shapeId="0" xr:uid="{00000000-0006-0000-1000-00009C020000}">
      <text>
        <r>
          <rPr>
            <sz val="8"/>
            <color indexed="81"/>
            <rFont val="Arial"/>
            <family val="2"/>
          </rPr>
          <t>Government |  | Furnished Equipment</t>
        </r>
      </text>
    </comment>
    <comment ref="G677" authorId="0" shapeId="0" xr:uid="{00000000-0006-0000-1000-00009D020000}">
      <text>
        <r>
          <rPr>
            <sz val="8"/>
            <color indexed="81"/>
            <rFont val="Arial"/>
            <family val="2"/>
          </rPr>
          <t>Government |  | Furnished Equipment</t>
        </r>
      </text>
    </comment>
    <comment ref="G678" authorId="0" shapeId="0" xr:uid="{00000000-0006-0000-1000-00009E020000}">
      <text>
        <r>
          <rPr>
            <sz val="8"/>
            <color indexed="81"/>
            <rFont val="Arial"/>
            <family val="2"/>
          </rPr>
          <t>Government |  | Furnished Equipment</t>
        </r>
      </text>
    </comment>
    <comment ref="G679" authorId="0" shapeId="0" xr:uid="{00000000-0006-0000-1000-00009F020000}">
      <text>
        <r>
          <rPr>
            <sz val="8"/>
            <color indexed="81"/>
            <rFont val="Arial"/>
            <family val="2"/>
          </rPr>
          <t>Government |  | Furnished Equipment</t>
        </r>
      </text>
    </comment>
    <comment ref="G680" authorId="0" shapeId="0" xr:uid="{00000000-0006-0000-1000-0000A0020000}">
      <text>
        <r>
          <rPr>
            <sz val="8"/>
            <color indexed="81"/>
            <rFont val="Arial"/>
            <family val="2"/>
          </rPr>
          <t>Government |  | Furnished Equipment</t>
        </r>
      </text>
    </comment>
    <comment ref="G681" authorId="0" shapeId="0" xr:uid="{00000000-0006-0000-1000-0000A1020000}">
      <text>
        <r>
          <rPr>
            <sz val="8"/>
            <color indexed="81"/>
            <rFont val="Arial"/>
            <family val="2"/>
          </rPr>
          <t>Engineering Changes</t>
        </r>
      </text>
    </comment>
    <comment ref="G682" authorId="0" shapeId="0" xr:uid="{00000000-0006-0000-1000-0000A2020000}">
      <text>
        <r>
          <rPr>
            <sz val="8"/>
            <color indexed="81"/>
            <rFont val="Arial"/>
            <family val="2"/>
          </rPr>
          <t>Engineering Changes</t>
        </r>
      </text>
    </comment>
    <comment ref="G683" authorId="0" shapeId="0" xr:uid="{00000000-0006-0000-1000-0000A3020000}">
      <text>
        <r>
          <rPr>
            <sz val="8"/>
            <color indexed="81"/>
            <rFont val="Arial"/>
            <family val="2"/>
          </rPr>
          <t>Engineering Changes</t>
        </r>
      </text>
    </comment>
    <comment ref="G684" authorId="0" shapeId="0" xr:uid="{00000000-0006-0000-1000-0000A4020000}">
      <text>
        <r>
          <rPr>
            <sz val="8"/>
            <color indexed="81"/>
            <rFont val="Arial"/>
            <family val="2"/>
          </rPr>
          <t>Engineering Changes</t>
        </r>
      </text>
    </comment>
    <comment ref="G685" authorId="0" shapeId="0" xr:uid="{00000000-0006-0000-1000-0000A5020000}">
      <text>
        <r>
          <rPr>
            <sz val="8"/>
            <color indexed="81"/>
            <rFont val="Arial"/>
            <family val="2"/>
          </rPr>
          <t>Engineering Changes</t>
        </r>
      </text>
    </comment>
    <comment ref="G686" authorId="0" shapeId="0" xr:uid="{00000000-0006-0000-1000-0000A6020000}">
      <text>
        <r>
          <rPr>
            <sz val="8"/>
            <color indexed="81"/>
            <rFont val="Arial"/>
            <family val="2"/>
          </rPr>
          <t>Engineering Changes</t>
        </r>
      </text>
    </comment>
    <comment ref="G687" authorId="0" shapeId="0" xr:uid="{00000000-0006-0000-1000-0000A7020000}">
      <text>
        <r>
          <rPr>
            <sz val="8"/>
            <color indexed="81"/>
            <rFont val="Arial"/>
            <family val="2"/>
          </rPr>
          <t>Technical Publications</t>
        </r>
      </text>
    </comment>
    <comment ref="G688" authorId="0" shapeId="0" xr:uid="{00000000-0006-0000-1000-0000A8020000}">
      <text>
        <r>
          <rPr>
            <sz val="8"/>
            <color indexed="81"/>
            <rFont val="Arial"/>
            <family val="2"/>
          </rPr>
          <t>Technical Publications</t>
        </r>
      </text>
    </comment>
    <comment ref="G689" authorId="0" shapeId="0" xr:uid="{00000000-0006-0000-1000-0000A9020000}">
      <text>
        <r>
          <rPr>
            <sz val="8"/>
            <color indexed="81"/>
            <rFont val="Arial"/>
            <family val="2"/>
          </rPr>
          <t>Technical Publications</t>
        </r>
      </text>
    </comment>
    <comment ref="G690" authorId="0" shapeId="0" xr:uid="{00000000-0006-0000-1000-0000AA020000}">
      <text>
        <r>
          <rPr>
            <sz val="8"/>
            <color indexed="81"/>
            <rFont val="Arial"/>
            <family val="2"/>
          </rPr>
          <t>Technical Publications</t>
        </r>
      </text>
    </comment>
    <comment ref="G691" authorId="0" shapeId="0" xr:uid="{00000000-0006-0000-1000-0000AB020000}">
      <text>
        <r>
          <rPr>
            <sz val="8"/>
            <color indexed="81"/>
            <rFont val="Arial"/>
            <family val="2"/>
          </rPr>
          <t>Technical Publications</t>
        </r>
      </text>
    </comment>
    <comment ref="G692" authorId="0" shapeId="0" xr:uid="{00000000-0006-0000-1000-0000AC020000}">
      <text>
        <r>
          <rPr>
            <sz val="8"/>
            <color indexed="81"/>
            <rFont val="Arial"/>
            <family val="2"/>
          </rPr>
          <t>Technical Publications</t>
        </r>
      </text>
    </comment>
    <comment ref="G693" authorId="0" shapeId="0" xr:uid="{00000000-0006-0000-1000-0000AD020000}">
      <text>
        <r>
          <rPr>
            <sz val="8"/>
            <color indexed="81"/>
            <rFont val="Arial"/>
            <family val="2"/>
          </rPr>
          <t>First Destination |  | Transportation</t>
        </r>
      </text>
    </comment>
    <comment ref="G694" authorId="0" shapeId="0" xr:uid="{00000000-0006-0000-1000-0000AE020000}">
      <text>
        <r>
          <rPr>
            <sz val="8"/>
            <color indexed="81"/>
            <rFont val="Arial"/>
            <family val="2"/>
          </rPr>
          <t>First Destination |  | Transportation</t>
        </r>
      </text>
    </comment>
    <comment ref="G695" authorId="0" shapeId="0" xr:uid="{00000000-0006-0000-1000-0000AF020000}">
      <text>
        <r>
          <rPr>
            <sz val="8"/>
            <color indexed="81"/>
            <rFont val="Arial"/>
            <family val="2"/>
          </rPr>
          <t>First Destination |  | Transportation</t>
        </r>
      </text>
    </comment>
    <comment ref="G696" authorId="0" shapeId="0" xr:uid="{00000000-0006-0000-1000-0000B0020000}">
      <text>
        <r>
          <rPr>
            <sz val="8"/>
            <color indexed="81"/>
            <rFont val="Arial"/>
            <family val="2"/>
          </rPr>
          <t>First Destination |  | Transportation</t>
        </r>
      </text>
    </comment>
    <comment ref="G697" authorId="0" shapeId="0" xr:uid="{00000000-0006-0000-1000-0000B1020000}">
      <text>
        <r>
          <rPr>
            <sz val="8"/>
            <color indexed="81"/>
            <rFont val="Arial"/>
            <family val="2"/>
          </rPr>
          <t>First Destination |  | Transportation</t>
        </r>
      </text>
    </comment>
    <comment ref="G698" authorId="0" shapeId="0" xr:uid="{00000000-0006-0000-1000-0000B2020000}">
      <text>
        <r>
          <rPr>
            <sz val="8"/>
            <color indexed="81"/>
            <rFont val="Arial"/>
            <family val="2"/>
          </rPr>
          <t>First Destination |  | Transportation</t>
        </r>
      </text>
    </comment>
    <comment ref="G699" authorId="0" shapeId="0" xr:uid="{00000000-0006-0000-1000-0000B3020000}">
      <text>
        <r>
          <rPr>
            <sz val="8"/>
            <color indexed="81"/>
            <rFont val="Arial"/>
            <family val="2"/>
          </rPr>
          <t>Program | Management:</t>
        </r>
      </text>
    </comment>
    <comment ref="G700" authorId="0" shapeId="0" xr:uid="{00000000-0006-0000-1000-0000B4020000}">
      <text>
        <r>
          <rPr>
            <sz val="8"/>
            <color indexed="81"/>
            <rFont val="Arial"/>
            <family val="2"/>
          </rPr>
          <t>Program | Management:</t>
        </r>
      </text>
    </comment>
    <comment ref="G701" authorId="0" shapeId="0" xr:uid="{00000000-0006-0000-1000-0000B5020000}">
      <text>
        <r>
          <rPr>
            <sz val="8"/>
            <color indexed="81"/>
            <rFont val="Arial"/>
            <family val="2"/>
          </rPr>
          <t>Program | Management:</t>
        </r>
      </text>
    </comment>
    <comment ref="G702" authorId="0" shapeId="0" xr:uid="{00000000-0006-0000-1000-0000B6020000}">
      <text>
        <r>
          <rPr>
            <sz val="8"/>
            <color indexed="81"/>
            <rFont val="Arial"/>
            <family val="2"/>
          </rPr>
          <t>Program | Management:</t>
        </r>
      </text>
    </comment>
    <comment ref="G703" authorId="0" shapeId="0" xr:uid="{00000000-0006-0000-1000-0000B7020000}">
      <text>
        <r>
          <rPr>
            <sz val="8"/>
            <color indexed="81"/>
            <rFont val="Arial"/>
            <family val="2"/>
          </rPr>
          <t>Program | Management:</t>
        </r>
      </text>
    </comment>
    <comment ref="G704" authorId="0" shapeId="0" xr:uid="{00000000-0006-0000-1000-0000B8020000}">
      <text>
        <r>
          <rPr>
            <sz val="8"/>
            <color indexed="81"/>
            <rFont val="Arial"/>
            <family val="2"/>
          </rPr>
          <t>Program | Management:</t>
        </r>
      </text>
    </comment>
    <comment ref="G705" authorId="0" shapeId="0" xr:uid="{00000000-0006-0000-1000-0000B9020000}">
      <text>
        <r>
          <rPr>
            <sz val="8"/>
            <color indexed="81"/>
            <rFont val="Arial"/>
            <family val="2"/>
          </rPr>
          <t>Contractor / Matrix | Subtotal: Recurring Cost</t>
        </r>
      </text>
    </comment>
    <comment ref="G706" authorId="0" shapeId="0" xr:uid="{00000000-0006-0000-1000-0000BA020000}">
      <text>
        <r>
          <rPr>
            <sz val="8"/>
            <color indexed="81"/>
            <rFont val="Arial"/>
            <family val="2"/>
          </rPr>
          <t>Contractor / Matrix | Subtotal: Recurring Cost</t>
        </r>
      </text>
    </comment>
    <comment ref="G707" authorId="0" shapeId="0" xr:uid="{00000000-0006-0000-1000-0000BB020000}">
      <text>
        <r>
          <rPr>
            <sz val="8"/>
            <color indexed="81"/>
            <rFont val="Arial"/>
            <family val="2"/>
          </rPr>
          <t>Contractor / Matrix | Subtotal: Recurring Cost</t>
        </r>
      </text>
    </comment>
    <comment ref="G708" authorId="0" shapeId="0" xr:uid="{00000000-0006-0000-1000-0000BC020000}">
      <text>
        <r>
          <rPr>
            <sz val="8"/>
            <color indexed="81"/>
            <rFont val="Arial"/>
            <family val="2"/>
          </rPr>
          <t>Contractor / Matrix | Subtotal: Recurring Cost</t>
        </r>
      </text>
    </comment>
    <comment ref="G709" authorId="0" shapeId="0" xr:uid="{00000000-0006-0000-1000-0000BD020000}">
      <text>
        <r>
          <rPr>
            <sz val="8"/>
            <color indexed="81"/>
            <rFont val="Arial"/>
            <family val="2"/>
          </rPr>
          <t>Contractor / Matrix | Subtotal: Recurring Cost</t>
        </r>
      </text>
    </comment>
    <comment ref="G710" authorId="0" shapeId="0" xr:uid="{00000000-0006-0000-1000-0000BE020000}">
      <text>
        <r>
          <rPr>
            <sz val="8"/>
            <color indexed="81"/>
            <rFont val="Arial"/>
            <family val="2"/>
          </rPr>
          <t>Contractor / Matrix | Subtotal: Recurring Cost</t>
        </r>
      </text>
    </comment>
    <comment ref="G711" authorId="0" shapeId="0" xr:uid="{00000000-0006-0000-1000-0000BF020000}">
      <text>
        <r>
          <rPr>
            <sz val="8"/>
            <color indexed="81"/>
            <rFont val="Arial"/>
            <family val="2"/>
          </rPr>
          <t>Test and Evaluation</t>
        </r>
      </text>
    </comment>
    <comment ref="G712" authorId="0" shapeId="0" xr:uid="{00000000-0006-0000-1000-0000C0020000}">
      <text>
        <r>
          <rPr>
            <sz val="8"/>
            <color indexed="81"/>
            <rFont val="Arial"/>
            <family val="2"/>
          </rPr>
          <t>Test and Evaluation</t>
        </r>
      </text>
    </comment>
    <comment ref="G713" authorId="0" shapeId="0" xr:uid="{00000000-0006-0000-1000-0000C1020000}">
      <text>
        <r>
          <rPr>
            <sz val="8"/>
            <color indexed="81"/>
            <rFont val="Arial"/>
            <family val="2"/>
          </rPr>
          <t>Test and Evaluation</t>
        </r>
      </text>
    </comment>
    <comment ref="G714" authorId="0" shapeId="0" xr:uid="{00000000-0006-0000-1000-0000C2020000}">
      <text>
        <r>
          <rPr>
            <sz val="8"/>
            <color indexed="81"/>
            <rFont val="Arial"/>
            <family val="2"/>
          </rPr>
          <t>Test and Evaluation</t>
        </r>
      </text>
    </comment>
    <comment ref="G715" authorId="0" shapeId="0" xr:uid="{00000000-0006-0000-1000-0000C3020000}">
      <text>
        <r>
          <rPr>
            <sz val="8"/>
            <color indexed="81"/>
            <rFont val="Arial"/>
            <family val="2"/>
          </rPr>
          <t>Test and Evaluation</t>
        </r>
      </text>
    </comment>
    <comment ref="G716" authorId="0" shapeId="0" xr:uid="{00000000-0006-0000-1000-0000C4020000}">
      <text>
        <r>
          <rPr>
            <sz val="8"/>
            <color indexed="81"/>
            <rFont val="Arial"/>
            <family val="2"/>
          </rPr>
          <t>Test and Evaluation</t>
        </r>
      </text>
    </comment>
    <comment ref="G717" authorId="0" shapeId="0" xr:uid="{00000000-0006-0000-1000-0000C5020000}">
      <text>
        <r>
          <rPr>
            <sz val="8"/>
            <color indexed="81"/>
            <rFont val="Arial"/>
            <family val="2"/>
          </rPr>
          <t>RAM Incentive</t>
        </r>
      </text>
    </comment>
    <comment ref="G718" authorId="0" shapeId="0" xr:uid="{00000000-0006-0000-1000-0000C6020000}">
      <text>
        <r>
          <rPr>
            <sz val="8"/>
            <color indexed="81"/>
            <rFont val="Arial"/>
            <family val="2"/>
          </rPr>
          <t>RAM Incentive</t>
        </r>
      </text>
    </comment>
    <comment ref="G719" authorId="0" shapeId="0" xr:uid="{00000000-0006-0000-1000-0000C7020000}">
      <text>
        <r>
          <rPr>
            <sz val="8"/>
            <color indexed="81"/>
            <rFont val="Arial"/>
            <family val="2"/>
          </rPr>
          <t>RAM Incentive</t>
        </r>
      </text>
    </comment>
    <comment ref="G720" authorId="0" shapeId="0" xr:uid="{00000000-0006-0000-1000-0000C8020000}">
      <text>
        <r>
          <rPr>
            <sz val="8"/>
            <color indexed="81"/>
            <rFont val="Arial"/>
            <family val="2"/>
          </rPr>
          <t>RAM Incentive</t>
        </r>
      </text>
    </comment>
    <comment ref="G721" authorId="0" shapeId="0" xr:uid="{00000000-0006-0000-1000-0000C9020000}">
      <text>
        <r>
          <rPr>
            <sz val="8"/>
            <color indexed="81"/>
            <rFont val="Arial"/>
            <family val="2"/>
          </rPr>
          <t>RAM Incentive</t>
        </r>
      </text>
    </comment>
    <comment ref="G722" authorId="0" shapeId="0" xr:uid="{00000000-0006-0000-1000-0000CA020000}">
      <text>
        <r>
          <rPr>
            <sz val="8"/>
            <color indexed="81"/>
            <rFont val="Arial"/>
            <family val="2"/>
          </rPr>
          <t>RAM Incentive</t>
        </r>
      </text>
    </comment>
    <comment ref="G723" authorId="0" shapeId="0" xr:uid="{00000000-0006-0000-1000-0000CB020000}">
      <text>
        <r>
          <rPr>
            <sz val="8"/>
            <color indexed="81"/>
            <rFont val="Arial"/>
            <family val="2"/>
          </rPr>
          <t>Subtotal: Non Recurring |  | Cost</t>
        </r>
      </text>
    </comment>
    <comment ref="G724" authorId="0" shapeId="0" xr:uid="{00000000-0006-0000-1000-0000CC020000}">
      <text>
        <r>
          <rPr>
            <sz val="8"/>
            <color indexed="81"/>
            <rFont val="Arial"/>
            <family val="2"/>
          </rPr>
          <t>Subtotal: Non Recurring |  | Cost</t>
        </r>
      </text>
    </comment>
    <comment ref="G725" authorId="0" shapeId="0" xr:uid="{00000000-0006-0000-1000-0000CD020000}">
      <text>
        <r>
          <rPr>
            <sz val="8"/>
            <color indexed="81"/>
            <rFont val="Arial"/>
            <family val="2"/>
          </rPr>
          <t>Subtotal: Non Recurring |  | Cost</t>
        </r>
      </text>
    </comment>
    <comment ref="G726" authorId="0" shapeId="0" xr:uid="{00000000-0006-0000-1000-0000CE020000}">
      <text>
        <r>
          <rPr>
            <sz val="8"/>
            <color indexed="81"/>
            <rFont val="Arial"/>
            <family val="2"/>
          </rPr>
          <t>Subtotal: Non Recurring |  | Cost</t>
        </r>
      </text>
    </comment>
    <comment ref="G727" authorId="0" shapeId="0" xr:uid="{00000000-0006-0000-1000-0000CF020000}">
      <text>
        <r>
          <rPr>
            <sz val="8"/>
            <color indexed="81"/>
            <rFont val="Arial"/>
            <family val="2"/>
          </rPr>
          <t>Subtotal: Non Recurring |  | Cost</t>
        </r>
      </text>
    </comment>
    <comment ref="G728" authorId="0" shapeId="0" xr:uid="{00000000-0006-0000-1000-0000D0020000}">
      <text>
        <r>
          <rPr>
            <sz val="8"/>
            <color indexed="81"/>
            <rFont val="Arial"/>
            <family val="2"/>
          </rPr>
          <t>Subtotal: Non Recurring |  | Cost</t>
        </r>
      </text>
    </comment>
    <comment ref="G729" authorId="0" shapeId="0" xr:uid="{00000000-0006-0000-1000-0000D1020000}">
      <text>
        <r>
          <rPr>
            <sz val="8"/>
            <color indexed="81"/>
            <rFont val="Arial"/>
            <family val="2"/>
          </rPr>
          <t>Subtotal: Flyaway Cost</t>
        </r>
      </text>
    </comment>
    <comment ref="G730" authorId="0" shapeId="0" xr:uid="{00000000-0006-0000-1000-0000D2020000}">
      <text>
        <r>
          <rPr>
            <sz val="8"/>
            <color indexed="81"/>
            <rFont val="Arial"/>
            <family val="2"/>
          </rPr>
          <t>Subtotal: Flyaway Cost</t>
        </r>
      </text>
    </comment>
    <comment ref="G731" authorId="0" shapeId="0" xr:uid="{00000000-0006-0000-1000-0000D3020000}">
      <text>
        <r>
          <rPr>
            <sz val="8"/>
            <color indexed="81"/>
            <rFont val="Arial"/>
            <family val="2"/>
          </rPr>
          <t>Subtotal: Flyaway Cost</t>
        </r>
      </text>
    </comment>
    <comment ref="G732" authorId="0" shapeId="0" xr:uid="{00000000-0006-0000-1000-0000D4020000}">
      <text>
        <r>
          <rPr>
            <sz val="8"/>
            <color indexed="81"/>
            <rFont val="Arial"/>
            <family val="2"/>
          </rPr>
          <t>Subtotal: Flyaway Cost</t>
        </r>
      </text>
    </comment>
    <comment ref="G733" authorId="0" shapeId="0" xr:uid="{00000000-0006-0000-1000-0000D5020000}">
      <text>
        <r>
          <rPr>
            <sz val="8"/>
            <color indexed="81"/>
            <rFont val="Arial"/>
            <family val="2"/>
          </rPr>
          <t>Subtotal: Flyaway Cost</t>
        </r>
      </text>
    </comment>
    <comment ref="G734" authorId="0" shapeId="0" xr:uid="{00000000-0006-0000-1000-0000D6020000}">
      <text>
        <r>
          <rPr>
            <sz val="8"/>
            <color indexed="81"/>
            <rFont val="Arial"/>
            <family val="2"/>
          </rPr>
          <t>Subtotal: Flyaway Cost</t>
        </r>
      </text>
    </comment>
    <comment ref="G735" authorId="0" shapeId="0" xr:uid="{00000000-0006-0000-1000-0000D7020000}">
      <text>
        <r>
          <rPr>
            <sz val="8"/>
            <color indexed="81"/>
            <rFont val="Arial"/>
            <family val="2"/>
          </rPr>
          <t>Support - Training Cost | Equipment</t>
        </r>
      </text>
    </comment>
    <comment ref="G736" authorId="0" shapeId="0" xr:uid="{00000000-0006-0000-1000-0000D8020000}">
      <text>
        <r>
          <rPr>
            <sz val="8"/>
            <color indexed="81"/>
            <rFont val="Arial"/>
            <family val="2"/>
          </rPr>
          <t>Support - Training Cost | Equipment</t>
        </r>
      </text>
    </comment>
    <comment ref="G737" authorId="0" shapeId="0" xr:uid="{00000000-0006-0000-1000-0000D9020000}">
      <text>
        <r>
          <rPr>
            <sz val="8"/>
            <color indexed="81"/>
            <rFont val="Arial"/>
            <family val="2"/>
          </rPr>
          <t>Support - Training Cost | Equipment</t>
        </r>
      </text>
    </comment>
    <comment ref="G738" authorId="0" shapeId="0" xr:uid="{00000000-0006-0000-1000-0000DA020000}">
      <text>
        <r>
          <rPr>
            <sz val="8"/>
            <color indexed="81"/>
            <rFont val="Arial"/>
            <family val="2"/>
          </rPr>
          <t>Support - Training Cost | Equipment</t>
        </r>
      </text>
    </comment>
    <comment ref="G739" authorId="0" shapeId="0" xr:uid="{00000000-0006-0000-1000-0000DB020000}">
      <text>
        <r>
          <rPr>
            <sz val="8"/>
            <color indexed="81"/>
            <rFont val="Arial"/>
            <family val="2"/>
          </rPr>
          <t>Support - Training Cost | Equipment</t>
        </r>
      </text>
    </comment>
    <comment ref="G740" authorId="0" shapeId="0" xr:uid="{00000000-0006-0000-1000-0000DC020000}">
      <text>
        <r>
          <rPr>
            <sz val="8"/>
            <color indexed="81"/>
            <rFont val="Arial"/>
            <family val="2"/>
          </rPr>
          <t>Support - Training Cost | Equipment</t>
        </r>
      </text>
    </comment>
    <comment ref="G741" authorId="0" shapeId="0" xr:uid="{00000000-0006-0000-1000-0000DD020000}">
      <text>
        <r>
          <rPr>
            <sz val="8"/>
            <color indexed="81"/>
            <rFont val="Arial"/>
            <family val="2"/>
          </rPr>
          <t>Subtotal: Support - Training |  | Cost</t>
        </r>
      </text>
    </comment>
    <comment ref="G742" authorId="0" shapeId="0" xr:uid="{00000000-0006-0000-1000-0000DE020000}">
      <text>
        <r>
          <rPr>
            <sz val="8"/>
            <color indexed="81"/>
            <rFont val="Arial"/>
            <family val="2"/>
          </rPr>
          <t>Subtotal: Support - Training |  | Cost</t>
        </r>
      </text>
    </comment>
    <comment ref="G743" authorId="0" shapeId="0" xr:uid="{00000000-0006-0000-1000-0000DF020000}">
      <text>
        <r>
          <rPr>
            <sz val="8"/>
            <color indexed="81"/>
            <rFont val="Arial"/>
            <family val="2"/>
          </rPr>
          <t>Subtotal: Support - Training |  | Cost</t>
        </r>
      </text>
    </comment>
    <comment ref="G744" authorId="0" shapeId="0" xr:uid="{00000000-0006-0000-1000-0000E0020000}">
      <text>
        <r>
          <rPr>
            <sz val="8"/>
            <color indexed="81"/>
            <rFont val="Arial"/>
            <family val="2"/>
          </rPr>
          <t>Subtotal: Support - Training |  | Cost</t>
        </r>
      </text>
    </comment>
    <comment ref="G745" authorId="0" shapeId="0" xr:uid="{00000000-0006-0000-1000-0000E1020000}">
      <text>
        <r>
          <rPr>
            <sz val="8"/>
            <color indexed="81"/>
            <rFont val="Arial"/>
            <family val="2"/>
          </rPr>
          <t>Subtotal: Support - Training |  | Cost</t>
        </r>
      </text>
    </comment>
    <comment ref="G746" authorId="0" shapeId="0" xr:uid="{00000000-0006-0000-1000-0000E2020000}">
      <text>
        <r>
          <rPr>
            <sz val="8"/>
            <color indexed="81"/>
            <rFont val="Arial"/>
            <family val="2"/>
          </rPr>
          <t>Subtotal: Support - Training |  | Cost</t>
        </r>
      </text>
    </comment>
    <comment ref="G747" authorId="0" shapeId="0" xr:uid="{00000000-0006-0000-1000-0000E3020000}">
      <text>
        <r>
          <rPr>
            <sz val="8"/>
            <color indexed="81"/>
            <rFont val="Arial"/>
            <family val="2"/>
          </rPr>
          <t>Gross/Weapon System |  | Cost</t>
        </r>
      </text>
    </comment>
    <comment ref="G748" authorId="0" shapeId="0" xr:uid="{00000000-0006-0000-1000-0000E4020000}">
      <text>
        <r>
          <rPr>
            <sz val="8"/>
            <color indexed="81"/>
            <rFont val="Arial"/>
            <family val="2"/>
          </rPr>
          <t>Gross/Weapon System |  | Cost</t>
        </r>
      </text>
    </comment>
    <comment ref="G749" authorId="0" shapeId="0" xr:uid="{00000000-0006-0000-1000-0000E5020000}">
      <text>
        <r>
          <rPr>
            <sz val="8"/>
            <color indexed="81"/>
            <rFont val="Arial"/>
            <family val="2"/>
          </rPr>
          <t>Gross/Weapon System |  | Cost</t>
        </r>
      </text>
    </comment>
    <comment ref="G750" authorId="0" shapeId="0" xr:uid="{00000000-0006-0000-1000-0000E6020000}">
      <text>
        <r>
          <rPr>
            <sz val="8"/>
            <color indexed="81"/>
            <rFont val="Arial"/>
            <family val="2"/>
          </rPr>
          <t>Gross/Weapon System |  | Cost</t>
        </r>
      </text>
    </comment>
    <comment ref="G751" authorId="0" shapeId="0" xr:uid="{00000000-0006-0000-1000-0000E7020000}">
      <text>
        <r>
          <rPr>
            <sz val="8"/>
            <color indexed="81"/>
            <rFont val="Arial"/>
            <family val="2"/>
          </rPr>
          <t>Gross/Weapon System |  | Cost</t>
        </r>
      </text>
    </comment>
    <comment ref="G752" authorId="0" shapeId="0" xr:uid="{00000000-0006-0000-1000-0000E8020000}">
      <text>
        <r>
          <rPr>
            <sz val="8"/>
            <color indexed="81"/>
            <rFont val="Arial"/>
            <family val="2"/>
          </rPr>
          <t>Gross/Weapon System |  | Cost</t>
        </r>
      </text>
    </comment>
    <comment ref="G753" authorId="0" shapeId="0" xr:uid="{00000000-0006-0000-1000-0000E9020000}">
      <text>
        <r>
          <rPr>
            <sz val="8"/>
            <color indexed="81"/>
            <rFont val="Arial"/>
            <family val="2"/>
          </rPr>
          <t>Float/Rail Prior Years</t>
        </r>
      </text>
    </comment>
    <comment ref="G754" authorId="0" shapeId="0" xr:uid="{00000000-0006-0000-1000-0000EA020000}">
      <text>
        <r>
          <rPr>
            <sz val="8"/>
            <color indexed="81"/>
            <rFont val="Arial"/>
            <family val="2"/>
          </rPr>
          <t>Float/Rail Prior Years</t>
        </r>
      </text>
    </comment>
    <comment ref="G755" authorId="0" shapeId="0" xr:uid="{00000000-0006-0000-1000-0000EB020000}">
      <text>
        <r>
          <rPr>
            <sz val="8"/>
            <color indexed="81"/>
            <rFont val="Arial"/>
            <family val="2"/>
          </rPr>
          <t>Float/Rail Prior Years</t>
        </r>
      </text>
    </comment>
    <comment ref="G756" authorId="0" shapeId="0" xr:uid="{00000000-0006-0000-1000-0000EC020000}">
      <text>
        <r>
          <rPr>
            <sz val="8"/>
            <color indexed="81"/>
            <rFont val="Arial"/>
            <family val="2"/>
          </rPr>
          <t>Float/Rail Prior Years</t>
        </r>
      </text>
    </comment>
    <comment ref="G757" authorId="0" shapeId="0" xr:uid="{00000000-0006-0000-1000-0000ED020000}">
      <text>
        <r>
          <rPr>
            <sz val="8"/>
            <color indexed="81"/>
            <rFont val="Arial"/>
            <family val="2"/>
          </rPr>
          <t>Float/Rail Prior Years</t>
        </r>
      </text>
    </comment>
    <comment ref="G758" authorId="0" shapeId="0" xr:uid="{00000000-0006-0000-1000-0000EE020000}">
      <text>
        <r>
          <rPr>
            <sz val="8"/>
            <color indexed="81"/>
            <rFont val="Arial"/>
            <family val="2"/>
          </rPr>
          <t>Float/Rail Prior Years</t>
        </r>
      </text>
    </comment>
    <comment ref="G759" authorId="0" shapeId="0" xr:uid="{00000000-0006-0000-1000-0000EF020000}">
      <text>
        <r>
          <rPr>
            <sz val="8"/>
            <color indexed="81"/>
            <rFont val="Arial"/>
            <family val="2"/>
          </rPr>
          <t>Army Rail Hardware</t>
        </r>
      </text>
    </comment>
    <comment ref="G760" authorId="0" shapeId="0" xr:uid="{00000000-0006-0000-1000-0000F0020000}">
      <text>
        <r>
          <rPr>
            <sz val="8"/>
            <color indexed="81"/>
            <rFont val="Arial"/>
            <family val="2"/>
          </rPr>
          <t>Army Rail Hardware</t>
        </r>
      </text>
    </comment>
    <comment ref="G761" authorId="0" shapeId="0" xr:uid="{00000000-0006-0000-1000-0000F1020000}">
      <text>
        <r>
          <rPr>
            <sz val="8"/>
            <color indexed="81"/>
            <rFont val="Arial"/>
            <family val="2"/>
          </rPr>
          <t>Army Rail Hardware</t>
        </r>
      </text>
    </comment>
    <comment ref="G762" authorId="0" shapeId="0" xr:uid="{00000000-0006-0000-1000-0000F2020000}">
      <text>
        <r>
          <rPr>
            <sz val="8"/>
            <color indexed="81"/>
            <rFont val="Arial"/>
            <family val="2"/>
          </rPr>
          <t>Army Rail Hardware</t>
        </r>
      </text>
    </comment>
    <comment ref="G763" authorId="0" shapeId="0" xr:uid="{00000000-0006-0000-1000-0000F3020000}">
      <text>
        <r>
          <rPr>
            <sz val="8"/>
            <color indexed="81"/>
            <rFont val="Arial"/>
            <family val="2"/>
          </rPr>
          <t>Army Rail Hardware</t>
        </r>
      </text>
    </comment>
    <comment ref="G764" authorId="0" shapeId="0" xr:uid="{00000000-0006-0000-1000-0000F4020000}">
      <text>
        <r>
          <rPr>
            <sz val="8"/>
            <color indexed="81"/>
            <rFont val="Arial"/>
            <family val="2"/>
          </rPr>
          <t>Army Rail Hardware</t>
        </r>
      </text>
    </comment>
    <comment ref="G765" authorId="0" shapeId="0" xr:uid="{00000000-0006-0000-1000-0000F5020000}">
      <text>
        <r>
          <rPr>
            <sz val="8"/>
            <color indexed="81"/>
            <rFont val="Arial"/>
            <family val="2"/>
          </rPr>
          <t>Subtotal: Recurring Cost</t>
        </r>
      </text>
    </comment>
    <comment ref="G766" authorId="0" shapeId="0" xr:uid="{00000000-0006-0000-1000-0000F6020000}">
      <text>
        <r>
          <rPr>
            <sz val="8"/>
            <color indexed="81"/>
            <rFont val="Arial"/>
            <family val="2"/>
          </rPr>
          <t>Subtotal: Recurring Cost</t>
        </r>
      </text>
    </comment>
    <comment ref="G767" authorId="0" shapeId="0" xr:uid="{00000000-0006-0000-1000-0000F7020000}">
      <text>
        <r>
          <rPr>
            <sz val="8"/>
            <color indexed="81"/>
            <rFont val="Arial"/>
            <family val="2"/>
          </rPr>
          <t>Subtotal: Recurring Cost</t>
        </r>
      </text>
    </comment>
    <comment ref="G768" authorId="0" shapeId="0" xr:uid="{00000000-0006-0000-1000-0000F8020000}">
      <text>
        <r>
          <rPr>
            <sz val="8"/>
            <color indexed="81"/>
            <rFont val="Arial"/>
            <family val="2"/>
          </rPr>
          <t>Subtotal: Recurring Cost</t>
        </r>
      </text>
    </comment>
    <comment ref="G769" authorId="0" shapeId="0" xr:uid="{00000000-0006-0000-1000-0000F9020000}">
      <text>
        <r>
          <rPr>
            <sz val="8"/>
            <color indexed="81"/>
            <rFont val="Arial"/>
            <family val="2"/>
          </rPr>
          <t>Subtotal: Recurring Cost</t>
        </r>
      </text>
    </comment>
    <comment ref="G770" authorId="0" shapeId="0" xr:uid="{00000000-0006-0000-1000-0000FA020000}">
      <text>
        <r>
          <rPr>
            <sz val="8"/>
            <color indexed="81"/>
            <rFont val="Arial"/>
            <family val="2"/>
          </rPr>
          <t>Subtotal: Recurring Cost</t>
        </r>
      </text>
    </comment>
    <comment ref="G771" authorId="0" shapeId="0" xr:uid="{00000000-0006-0000-1000-0000FB020000}">
      <text>
        <r>
          <rPr>
            <sz val="8"/>
            <color indexed="81"/>
            <rFont val="Arial"/>
            <family val="2"/>
          </rPr>
          <t>Subtotal: Flyaway Cost</t>
        </r>
      </text>
    </comment>
    <comment ref="G772" authorId="0" shapeId="0" xr:uid="{00000000-0006-0000-1000-0000FC020000}">
      <text>
        <r>
          <rPr>
            <sz val="8"/>
            <color indexed="81"/>
            <rFont val="Arial"/>
            <family val="2"/>
          </rPr>
          <t>Subtotal: Flyaway Cost</t>
        </r>
      </text>
    </comment>
    <comment ref="G773" authorId="0" shapeId="0" xr:uid="{00000000-0006-0000-1000-0000FD020000}">
      <text>
        <r>
          <rPr>
            <sz val="8"/>
            <color indexed="81"/>
            <rFont val="Arial"/>
            <family val="2"/>
          </rPr>
          <t>Subtotal: Flyaway Cost</t>
        </r>
      </text>
    </comment>
    <comment ref="G774" authorId="0" shapeId="0" xr:uid="{00000000-0006-0000-1000-0000FE020000}">
      <text>
        <r>
          <rPr>
            <sz val="8"/>
            <color indexed="81"/>
            <rFont val="Arial"/>
            <family val="2"/>
          </rPr>
          <t>Subtotal: Flyaway Cost</t>
        </r>
      </text>
    </comment>
    <comment ref="G775" authorId="0" shapeId="0" xr:uid="{00000000-0006-0000-1000-0000FF020000}">
      <text>
        <r>
          <rPr>
            <sz val="8"/>
            <color indexed="81"/>
            <rFont val="Arial"/>
            <family val="2"/>
          </rPr>
          <t>Subtotal: Flyaway Cost</t>
        </r>
      </text>
    </comment>
    <comment ref="G776" authorId="0" shapeId="0" xr:uid="{00000000-0006-0000-1000-000000030000}">
      <text>
        <r>
          <rPr>
            <sz val="8"/>
            <color indexed="81"/>
            <rFont val="Arial"/>
            <family val="2"/>
          </rPr>
          <t>Subtotal: Flyaway Cost</t>
        </r>
      </text>
    </comment>
    <comment ref="G777" authorId="0" shapeId="0" xr:uid="{00000000-0006-0000-1000-000001030000}">
      <text>
        <r>
          <rPr>
            <sz val="8"/>
            <color indexed="81"/>
            <rFont val="Arial"/>
            <family val="2"/>
          </rPr>
          <t>Railroad Locomotives |  | and railway cars</t>
        </r>
      </text>
    </comment>
    <comment ref="G778" authorId="0" shapeId="0" xr:uid="{00000000-0006-0000-1000-000002030000}">
      <text>
        <r>
          <rPr>
            <sz val="8"/>
            <color indexed="81"/>
            <rFont val="Arial"/>
            <family val="2"/>
          </rPr>
          <t>Railroad Locomotives |  | and railway cars</t>
        </r>
      </text>
    </comment>
    <comment ref="G779" authorId="0" shapeId="0" xr:uid="{00000000-0006-0000-1000-000003030000}">
      <text>
        <r>
          <rPr>
            <sz val="8"/>
            <color indexed="81"/>
            <rFont val="Arial"/>
            <family val="2"/>
          </rPr>
          <t>Railroad Locomotives |  | and railway cars</t>
        </r>
      </text>
    </comment>
    <comment ref="G780" authorId="0" shapeId="0" xr:uid="{00000000-0006-0000-1000-000004030000}">
      <text>
        <r>
          <rPr>
            <sz val="8"/>
            <color indexed="81"/>
            <rFont val="Arial"/>
            <family val="2"/>
          </rPr>
          <t>Railroad Locomotives |  | and railway cars</t>
        </r>
      </text>
    </comment>
    <comment ref="G781" authorId="0" shapeId="0" xr:uid="{00000000-0006-0000-1000-000005030000}">
      <text>
        <r>
          <rPr>
            <sz val="8"/>
            <color indexed="81"/>
            <rFont val="Arial"/>
            <family val="2"/>
          </rPr>
          <t>Railroad Locomotives |  | and railway cars</t>
        </r>
      </text>
    </comment>
    <comment ref="G782" authorId="0" shapeId="0" xr:uid="{00000000-0006-0000-1000-000006030000}">
      <text>
        <r>
          <rPr>
            <sz val="8"/>
            <color indexed="81"/>
            <rFont val="Arial"/>
            <family val="2"/>
          </rPr>
          <t>Railroad Locomotives |  | and railway cars</t>
        </r>
      </text>
    </comment>
    <comment ref="G783" authorId="0" shapeId="0" xr:uid="{00000000-0006-0000-1000-000007030000}">
      <text>
        <r>
          <rPr>
            <sz val="8"/>
            <color indexed="81"/>
            <rFont val="Arial"/>
            <family val="2"/>
          </rPr>
          <t>Subtotal: Vehicles Cost</t>
        </r>
      </text>
    </comment>
    <comment ref="G784" authorId="0" shapeId="0" xr:uid="{00000000-0006-0000-1000-000008030000}">
      <text>
        <r>
          <rPr>
            <sz val="8"/>
            <color indexed="81"/>
            <rFont val="Arial"/>
            <family val="2"/>
          </rPr>
          <t>Subtotal: Vehicles Cost</t>
        </r>
      </text>
    </comment>
    <comment ref="G785" authorId="0" shapeId="0" xr:uid="{00000000-0006-0000-1000-000009030000}">
      <text>
        <r>
          <rPr>
            <sz val="8"/>
            <color indexed="81"/>
            <rFont val="Arial"/>
            <family val="2"/>
          </rPr>
          <t>Subtotal: Vehicles Cost</t>
        </r>
      </text>
    </comment>
    <comment ref="G786" authorId="0" shapeId="0" xr:uid="{00000000-0006-0000-1000-00000A030000}">
      <text>
        <r>
          <rPr>
            <sz val="8"/>
            <color indexed="81"/>
            <rFont val="Arial"/>
            <family val="2"/>
          </rPr>
          <t>Subtotal: Vehicles Cost</t>
        </r>
      </text>
    </comment>
    <comment ref="G787" authorId="0" shapeId="0" xr:uid="{00000000-0006-0000-1000-00000B030000}">
      <text>
        <r>
          <rPr>
            <sz val="8"/>
            <color indexed="81"/>
            <rFont val="Arial"/>
            <family val="2"/>
          </rPr>
          <t>Subtotal: Vehicles Cost</t>
        </r>
      </text>
    </comment>
    <comment ref="G788" authorId="0" shapeId="0" xr:uid="{00000000-0006-0000-1000-00000C030000}">
      <text>
        <r>
          <rPr>
            <sz val="8"/>
            <color indexed="81"/>
            <rFont val="Arial"/>
            <family val="2"/>
          </rPr>
          <t>Subtotal: Vehicles Cost</t>
        </r>
      </text>
    </comment>
    <comment ref="G789" authorId="0" shapeId="0" xr:uid="{00000000-0006-0000-1000-00000D030000}">
      <text>
        <r>
          <rPr>
            <sz val="8"/>
            <color indexed="81"/>
            <rFont val="Arial"/>
            <family val="2"/>
          </rPr>
          <t>Gross/Weapon System |  | Cost</t>
        </r>
      </text>
    </comment>
    <comment ref="G790" authorId="0" shapeId="0" xr:uid="{00000000-0006-0000-1000-00000E030000}">
      <text>
        <r>
          <rPr>
            <sz val="8"/>
            <color indexed="81"/>
            <rFont val="Arial"/>
            <family val="2"/>
          </rPr>
          <t>Gross/Weapon System |  | Cost</t>
        </r>
      </text>
    </comment>
    <comment ref="G791" authorId="0" shapeId="0" xr:uid="{00000000-0006-0000-1000-00000F030000}">
      <text>
        <r>
          <rPr>
            <sz val="8"/>
            <color indexed="81"/>
            <rFont val="Arial"/>
            <family val="2"/>
          </rPr>
          <t>Gross/Weapon System |  | Cost</t>
        </r>
      </text>
    </comment>
    <comment ref="G792" authorId="0" shapeId="0" xr:uid="{00000000-0006-0000-1000-000010030000}">
      <text>
        <r>
          <rPr>
            <sz val="8"/>
            <color indexed="81"/>
            <rFont val="Arial"/>
            <family val="2"/>
          </rPr>
          <t>Gross/Weapon System |  | Cost</t>
        </r>
      </text>
    </comment>
    <comment ref="G793" authorId="0" shapeId="0" xr:uid="{00000000-0006-0000-1000-000011030000}">
      <text>
        <r>
          <rPr>
            <sz val="8"/>
            <color indexed="81"/>
            <rFont val="Arial"/>
            <family val="2"/>
          </rPr>
          <t>Gross/Weapon System |  | Cost</t>
        </r>
      </text>
    </comment>
    <comment ref="G794" authorId="0" shapeId="0" xr:uid="{00000000-0006-0000-1000-000012030000}">
      <text>
        <r>
          <rPr>
            <sz val="8"/>
            <color indexed="81"/>
            <rFont val="Arial"/>
            <family val="2"/>
          </rPr>
          <t>Gross/Weapon System |  | Cost</t>
        </r>
      </text>
    </comment>
    <comment ref="G795" authorId="0" shapeId="0" xr:uid="{00000000-0006-0000-1000-000013030000}">
      <text>
        <r>
          <rPr>
            <sz val="8"/>
            <color indexed="81"/>
            <rFont val="Arial"/>
            <family val="2"/>
          </rPr>
          <t>SLEP Vessels | (†) | (LCU-2000)</t>
        </r>
      </text>
    </comment>
    <comment ref="G796" authorId="0" shapeId="0" xr:uid="{00000000-0006-0000-1000-000014030000}">
      <text>
        <r>
          <rPr>
            <sz val="8"/>
            <color indexed="81"/>
            <rFont val="Arial"/>
            <family val="2"/>
          </rPr>
          <t>SLEP Vessels | (†) | (LCU-2000)</t>
        </r>
      </text>
    </comment>
    <comment ref="G797" authorId="0" shapeId="0" xr:uid="{00000000-0006-0000-1000-000015030000}">
      <text>
        <r>
          <rPr>
            <sz val="8"/>
            <color indexed="81"/>
            <rFont val="Arial"/>
            <family val="2"/>
          </rPr>
          <t>SLEP Vessels | (†) | (LCU-2000)</t>
        </r>
      </text>
    </comment>
    <comment ref="G798" authorId="0" shapeId="0" xr:uid="{00000000-0006-0000-1000-000016030000}">
      <text>
        <r>
          <rPr>
            <sz val="8"/>
            <color indexed="81"/>
            <rFont val="Arial"/>
            <family val="2"/>
          </rPr>
          <t>SLEP Vessels | (†) | (LCU-2000)</t>
        </r>
      </text>
    </comment>
    <comment ref="G799" authorId="0" shapeId="0" xr:uid="{00000000-0006-0000-1000-000017030000}">
      <text>
        <r>
          <rPr>
            <sz val="8"/>
            <color indexed="81"/>
            <rFont val="Arial"/>
            <family val="2"/>
          </rPr>
          <t>SLEP Vessels | (†) | (LCU-2000)</t>
        </r>
      </text>
    </comment>
    <comment ref="G800" authorId="0" shapeId="0" xr:uid="{00000000-0006-0000-1000-000018030000}">
      <text>
        <r>
          <rPr>
            <sz val="8"/>
            <color indexed="81"/>
            <rFont val="Arial"/>
            <family val="2"/>
          </rPr>
          <t>SLEP Vessels | (†) | (LCU-2000)</t>
        </r>
      </text>
    </comment>
    <comment ref="G801" authorId="0" shapeId="0" xr:uid="{00000000-0006-0000-1000-000019030000}">
      <text>
        <r>
          <rPr>
            <sz val="8"/>
            <color indexed="81"/>
            <rFont val="Arial"/>
            <family val="2"/>
          </rPr>
          <t>LCU Technical |  | Manuals and Spares</t>
        </r>
      </text>
    </comment>
    <comment ref="G802" authorId="0" shapeId="0" xr:uid="{00000000-0006-0000-1000-00001A030000}">
      <text>
        <r>
          <rPr>
            <sz val="8"/>
            <color indexed="81"/>
            <rFont val="Arial"/>
            <family val="2"/>
          </rPr>
          <t>LCU Technical |  | Manuals and Spares</t>
        </r>
      </text>
    </comment>
    <comment ref="G803" authorId="0" shapeId="0" xr:uid="{00000000-0006-0000-1000-00001B030000}">
      <text>
        <r>
          <rPr>
            <sz val="8"/>
            <color indexed="81"/>
            <rFont val="Arial"/>
            <family val="2"/>
          </rPr>
          <t>LCU Technical |  | Manuals and Spares</t>
        </r>
      </text>
    </comment>
    <comment ref="G804" authorId="0" shapeId="0" xr:uid="{00000000-0006-0000-1000-00001C030000}">
      <text>
        <r>
          <rPr>
            <sz val="8"/>
            <color indexed="81"/>
            <rFont val="Arial"/>
            <family val="2"/>
          </rPr>
          <t>LCU Technical |  | Manuals and Spares</t>
        </r>
      </text>
    </comment>
    <comment ref="G805" authorId="0" shapeId="0" xr:uid="{00000000-0006-0000-1000-00001D030000}">
      <text>
        <r>
          <rPr>
            <sz val="8"/>
            <color indexed="81"/>
            <rFont val="Arial"/>
            <family val="2"/>
          </rPr>
          <t>LCU Technical |  | Manuals and Spares</t>
        </r>
      </text>
    </comment>
    <comment ref="G806" authorId="0" shapeId="0" xr:uid="{00000000-0006-0000-1000-00001E030000}">
      <text>
        <r>
          <rPr>
            <sz val="8"/>
            <color indexed="81"/>
            <rFont val="Arial"/>
            <family val="2"/>
          </rPr>
          <t>LCU Technical |  | Manuals and Spares</t>
        </r>
      </text>
    </comment>
    <comment ref="G807" authorId="0" shapeId="0" xr:uid="{00000000-0006-0000-1000-00001F030000}">
      <text>
        <r>
          <rPr>
            <sz val="8"/>
            <color indexed="81"/>
            <rFont val="Arial"/>
            <family val="2"/>
          </rPr>
          <t>LCU SLEP Contractor | Logistics Support | (CLS)</t>
        </r>
      </text>
    </comment>
    <comment ref="G808" authorId="0" shapeId="0" xr:uid="{00000000-0006-0000-1000-000020030000}">
      <text>
        <r>
          <rPr>
            <sz val="8"/>
            <color indexed="81"/>
            <rFont val="Arial"/>
            <family val="2"/>
          </rPr>
          <t>LCU SLEP Contractor | Logistics Support | (CLS)</t>
        </r>
      </text>
    </comment>
    <comment ref="G809" authorId="0" shapeId="0" xr:uid="{00000000-0006-0000-1000-000021030000}">
      <text>
        <r>
          <rPr>
            <sz val="8"/>
            <color indexed="81"/>
            <rFont val="Arial"/>
            <family val="2"/>
          </rPr>
          <t>LCU SLEP Contractor | Logistics Support | (CLS)</t>
        </r>
      </text>
    </comment>
    <comment ref="G810" authorId="0" shapeId="0" xr:uid="{00000000-0006-0000-1000-000022030000}">
      <text>
        <r>
          <rPr>
            <sz val="8"/>
            <color indexed="81"/>
            <rFont val="Arial"/>
            <family val="2"/>
          </rPr>
          <t>LCU SLEP Contractor | Logistics Support | (CLS)</t>
        </r>
      </text>
    </comment>
    <comment ref="G811" authorId="0" shapeId="0" xr:uid="{00000000-0006-0000-1000-000023030000}">
      <text>
        <r>
          <rPr>
            <sz val="8"/>
            <color indexed="81"/>
            <rFont val="Arial"/>
            <family val="2"/>
          </rPr>
          <t>LCU SLEP Contractor | Logistics Support | (CLS)</t>
        </r>
      </text>
    </comment>
    <comment ref="G812" authorId="0" shapeId="0" xr:uid="{00000000-0006-0000-1000-000024030000}">
      <text>
        <r>
          <rPr>
            <sz val="8"/>
            <color indexed="81"/>
            <rFont val="Arial"/>
            <family val="2"/>
          </rPr>
          <t>LCU SLEP Contractor | Logistics Support | (CLS)</t>
        </r>
      </text>
    </comment>
    <comment ref="G813" authorId="0" shapeId="0" xr:uid="{00000000-0006-0000-1000-000025030000}">
      <text>
        <r>
          <rPr>
            <sz val="8"/>
            <color indexed="81"/>
            <rFont val="Arial"/>
            <family val="2"/>
          </rPr>
          <t>New Equipment |  | Training (NET)</t>
        </r>
      </text>
    </comment>
    <comment ref="G814" authorId="0" shapeId="0" xr:uid="{00000000-0006-0000-1000-000026030000}">
      <text>
        <r>
          <rPr>
            <sz val="8"/>
            <color indexed="81"/>
            <rFont val="Arial"/>
            <family val="2"/>
          </rPr>
          <t>New Equipment |  | Training (NET)</t>
        </r>
      </text>
    </comment>
    <comment ref="G815" authorId="0" shapeId="0" xr:uid="{00000000-0006-0000-1000-000027030000}">
      <text>
        <r>
          <rPr>
            <sz val="8"/>
            <color indexed="81"/>
            <rFont val="Arial"/>
            <family val="2"/>
          </rPr>
          <t>New Equipment |  | Training (NET)</t>
        </r>
      </text>
    </comment>
    <comment ref="G816" authorId="0" shapeId="0" xr:uid="{00000000-0006-0000-1000-000028030000}">
      <text>
        <r>
          <rPr>
            <sz val="8"/>
            <color indexed="81"/>
            <rFont val="Arial"/>
            <family val="2"/>
          </rPr>
          <t>New Equipment |  | Training (NET)</t>
        </r>
      </text>
    </comment>
    <comment ref="G817" authorId="0" shapeId="0" xr:uid="{00000000-0006-0000-1000-000029030000}">
      <text>
        <r>
          <rPr>
            <sz val="8"/>
            <color indexed="81"/>
            <rFont val="Arial"/>
            <family val="2"/>
          </rPr>
          <t>New Equipment |  | Training (NET)</t>
        </r>
      </text>
    </comment>
    <comment ref="G818" authorId="0" shapeId="0" xr:uid="{00000000-0006-0000-1000-00002A030000}">
      <text>
        <r>
          <rPr>
            <sz val="8"/>
            <color indexed="81"/>
            <rFont val="Arial"/>
            <family val="2"/>
          </rPr>
          <t>New Equipment |  | Training (NET)</t>
        </r>
      </text>
    </comment>
    <comment ref="G819" authorId="0" shapeId="0" xr:uid="{00000000-0006-0000-1000-00002B030000}">
      <text>
        <r>
          <rPr>
            <sz val="8"/>
            <color indexed="81"/>
            <rFont val="Arial"/>
            <family val="2"/>
          </rPr>
          <t>SLEP Vessels | (†) | (MCS)</t>
        </r>
      </text>
    </comment>
    <comment ref="G820" authorId="0" shapeId="0" xr:uid="{00000000-0006-0000-1000-00002C030000}">
      <text>
        <r>
          <rPr>
            <sz val="8"/>
            <color indexed="81"/>
            <rFont val="Arial"/>
            <family val="2"/>
          </rPr>
          <t>SLEP Vessels | (†) | (MCS)</t>
        </r>
      </text>
    </comment>
    <comment ref="G821" authorId="0" shapeId="0" xr:uid="{00000000-0006-0000-1000-00002D030000}">
      <text>
        <r>
          <rPr>
            <sz val="8"/>
            <color indexed="81"/>
            <rFont val="Arial"/>
            <family val="2"/>
          </rPr>
          <t>SLEP Vessels | (†) | (MCS)</t>
        </r>
      </text>
    </comment>
    <comment ref="G822" authorId="0" shapeId="0" xr:uid="{00000000-0006-0000-1000-00002E030000}">
      <text>
        <r>
          <rPr>
            <sz val="8"/>
            <color indexed="81"/>
            <rFont val="Arial"/>
            <family val="2"/>
          </rPr>
          <t>SLEP Vessels | (†) | (MCS)</t>
        </r>
      </text>
    </comment>
    <comment ref="G823" authorId="0" shapeId="0" xr:uid="{00000000-0006-0000-1000-00002F030000}">
      <text>
        <r>
          <rPr>
            <sz val="8"/>
            <color indexed="81"/>
            <rFont val="Arial"/>
            <family val="2"/>
          </rPr>
          <t>SLEP Vessels | (†) | (MCS)</t>
        </r>
      </text>
    </comment>
    <comment ref="G824" authorId="0" shapeId="0" xr:uid="{00000000-0006-0000-1000-000030030000}">
      <text>
        <r>
          <rPr>
            <sz val="8"/>
            <color indexed="81"/>
            <rFont val="Arial"/>
            <family val="2"/>
          </rPr>
          <t>SLEP Vessels | (†) | (MCS)</t>
        </r>
      </text>
    </comment>
    <comment ref="G825" authorId="0" shapeId="0" xr:uid="{00000000-0006-0000-1000-000031030000}">
      <text>
        <r>
          <rPr>
            <sz val="8"/>
            <color indexed="81"/>
            <rFont val="Arial"/>
            <family val="2"/>
          </rPr>
          <t>MIBS Vessels</t>
        </r>
      </text>
    </comment>
    <comment ref="G826" authorId="0" shapeId="0" xr:uid="{00000000-0006-0000-1000-000032030000}">
      <text>
        <r>
          <rPr>
            <sz val="8"/>
            <color indexed="81"/>
            <rFont val="Arial"/>
            <family val="2"/>
          </rPr>
          <t>MIBS Vessels</t>
        </r>
      </text>
    </comment>
    <comment ref="G827" authorId="0" shapeId="0" xr:uid="{00000000-0006-0000-1000-000033030000}">
      <text>
        <r>
          <rPr>
            <sz val="8"/>
            <color indexed="81"/>
            <rFont val="Arial"/>
            <family val="2"/>
          </rPr>
          <t>MIBS Vessels</t>
        </r>
      </text>
    </comment>
    <comment ref="G828" authorId="0" shapeId="0" xr:uid="{00000000-0006-0000-1000-000034030000}">
      <text>
        <r>
          <rPr>
            <sz val="8"/>
            <color indexed="81"/>
            <rFont val="Arial"/>
            <family val="2"/>
          </rPr>
          <t>MIBS Vessels</t>
        </r>
      </text>
    </comment>
    <comment ref="G829" authorId="0" shapeId="0" xr:uid="{00000000-0006-0000-1000-000035030000}">
      <text>
        <r>
          <rPr>
            <sz val="8"/>
            <color indexed="81"/>
            <rFont val="Arial"/>
            <family val="2"/>
          </rPr>
          <t>MIBS Vessels</t>
        </r>
      </text>
    </comment>
    <comment ref="G830" authorId="0" shapeId="0" xr:uid="{00000000-0006-0000-1000-000036030000}">
      <text>
        <r>
          <rPr>
            <sz val="8"/>
            <color indexed="81"/>
            <rFont val="Arial"/>
            <family val="2"/>
          </rPr>
          <t>MIBS Vessels</t>
        </r>
      </text>
    </comment>
    <comment ref="G831" authorId="0" shapeId="0" xr:uid="{00000000-0006-0000-1000-000037030000}">
      <text>
        <r>
          <rPr>
            <sz val="8"/>
            <color indexed="81"/>
            <rFont val="Arial"/>
            <family val="2"/>
          </rPr>
          <t>Program | Management/Matrix | Support</t>
        </r>
      </text>
    </comment>
    <comment ref="G832" authorId="0" shapeId="0" xr:uid="{00000000-0006-0000-1000-000038030000}">
      <text>
        <r>
          <rPr>
            <sz val="8"/>
            <color indexed="81"/>
            <rFont val="Arial"/>
            <family val="2"/>
          </rPr>
          <t>Program | Management/Matrix | Support</t>
        </r>
      </text>
    </comment>
    <comment ref="G833" authorId="0" shapeId="0" xr:uid="{00000000-0006-0000-1000-000039030000}">
      <text>
        <r>
          <rPr>
            <sz val="8"/>
            <color indexed="81"/>
            <rFont val="Arial"/>
            <family val="2"/>
          </rPr>
          <t>Program | Management/Matrix | Support</t>
        </r>
      </text>
    </comment>
    <comment ref="G834" authorId="0" shapeId="0" xr:uid="{00000000-0006-0000-1000-00003A030000}">
      <text>
        <r>
          <rPr>
            <sz val="8"/>
            <color indexed="81"/>
            <rFont val="Arial"/>
            <family val="2"/>
          </rPr>
          <t>Program | Management/Matrix | Support</t>
        </r>
      </text>
    </comment>
    <comment ref="G835" authorId="0" shapeId="0" xr:uid="{00000000-0006-0000-1000-00003B030000}">
      <text>
        <r>
          <rPr>
            <sz val="8"/>
            <color indexed="81"/>
            <rFont val="Arial"/>
            <family val="2"/>
          </rPr>
          <t>Program | Management/Matrix | Support</t>
        </r>
      </text>
    </comment>
    <comment ref="G836" authorId="0" shapeId="0" xr:uid="{00000000-0006-0000-1000-00003C030000}">
      <text>
        <r>
          <rPr>
            <sz val="8"/>
            <color indexed="81"/>
            <rFont val="Arial"/>
            <family val="2"/>
          </rPr>
          <t>Program | Management/Matrix | Support</t>
        </r>
      </text>
    </comment>
    <comment ref="G837" authorId="0" shapeId="0" xr:uid="{00000000-0006-0000-1000-00003D030000}">
      <text>
        <r>
          <rPr>
            <sz val="8"/>
            <color indexed="81"/>
            <rFont val="Arial"/>
            <family val="2"/>
          </rPr>
          <t>Subtotal: Recurring Cost</t>
        </r>
      </text>
    </comment>
    <comment ref="G838" authorId="0" shapeId="0" xr:uid="{00000000-0006-0000-1000-00003E030000}">
      <text>
        <r>
          <rPr>
            <sz val="8"/>
            <color indexed="81"/>
            <rFont val="Arial"/>
            <family val="2"/>
          </rPr>
          <t>Subtotal: Recurring Cost</t>
        </r>
      </text>
    </comment>
    <comment ref="G839" authorId="0" shapeId="0" xr:uid="{00000000-0006-0000-1000-00003F030000}">
      <text>
        <r>
          <rPr>
            <sz val="8"/>
            <color indexed="81"/>
            <rFont val="Arial"/>
            <family val="2"/>
          </rPr>
          <t>Subtotal: Recurring Cost</t>
        </r>
      </text>
    </comment>
    <comment ref="G840" authorId="0" shapeId="0" xr:uid="{00000000-0006-0000-1000-000040030000}">
      <text>
        <r>
          <rPr>
            <sz val="8"/>
            <color indexed="81"/>
            <rFont val="Arial"/>
            <family val="2"/>
          </rPr>
          <t>Subtotal: Recurring Cost</t>
        </r>
      </text>
    </comment>
    <comment ref="G841" authorId="0" shapeId="0" xr:uid="{00000000-0006-0000-1000-000041030000}">
      <text>
        <r>
          <rPr>
            <sz val="8"/>
            <color indexed="81"/>
            <rFont val="Arial"/>
            <family val="2"/>
          </rPr>
          <t>Subtotal: Recurring Cost</t>
        </r>
      </text>
    </comment>
    <comment ref="G842" authorId="0" shapeId="0" xr:uid="{00000000-0006-0000-1000-000042030000}">
      <text>
        <r>
          <rPr>
            <sz val="8"/>
            <color indexed="81"/>
            <rFont val="Arial"/>
            <family val="2"/>
          </rPr>
          <t>Subtotal: Recurring Cost</t>
        </r>
      </text>
    </comment>
    <comment ref="G843" authorId="0" shapeId="0" xr:uid="{00000000-0006-0000-1000-000043030000}">
      <text>
        <r>
          <rPr>
            <sz val="8"/>
            <color indexed="81"/>
            <rFont val="Arial"/>
            <family val="2"/>
          </rPr>
          <t>MCS Logistics</t>
        </r>
      </text>
    </comment>
    <comment ref="G844" authorId="0" shapeId="0" xr:uid="{00000000-0006-0000-1000-000044030000}">
      <text>
        <r>
          <rPr>
            <sz val="8"/>
            <color indexed="81"/>
            <rFont val="Arial"/>
            <family val="2"/>
          </rPr>
          <t>MCS Logistics</t>
        </r>
      </text>
    </comment>
    <comment ref="G845" authorId="0" shapeId="0" xr:uid="{00000000-0006-0000-1000-000045030000}">
      <text>
        <r>
          <rPr>
            <sz val="8"/>
            <color indexed="81"/>
            <rFont val="Arial"/>
            <family val="2"/>
          </rPr>
          <t>MCS Logistics</t>
        </r>
      </text>
    </comment>
    <comment ref="G846" authorId="0" shapeId="0" xr:uid="{00000000-0006-0000-1000-000046030000}">
      <text>
        <r>
          <rPr>
            <sz val="8"/>
            <color indexed="81"/>
            <rFont val="Arial"/>
            <family val="2"/>
          </rPr>
          <t>MCS Logistics</t>
        </r>
      </text>
    </comment>
    <comment ref="G847" authorId="0" shapeId="0" xr:uid="{00000000-0006-0000-1000-000047030000}">
      <text>
        <r>
          <rPr>
            <sz val="8"/>
            <color indexed="81"/>
            <rFont val="Arial"/>
            <family val="2"/>
          </rPr>
          <t>MCS Logistics</t>
        </r>
      </text>
    </comment>
    <comment ref="G848" authorId="0" shapeId="0" xr:uid="{00000000-0006-0000-1000-000048030000}">
      <text>
        <r>
          <rPr>
            <sz val="8"/>
            <color indexed="81"/>
            <rFont val="Arial"/>
            <family val="2"/>
          </rPr>
          <t>MCS Logistics</t>
        </r>
      </text>
    </comment>
    <comment ref="G849" authorId="0" shapeId="0" xr:uid="{00000000-0006-0000-1000-000049030000}">
      <text>
        <r>
          <rPr>
            <sz val="8"/>
            <color indexed="81"/>
            <rFont val="Arial"/>
            <family val="2"/>
          </rPr>
          <t>MIBS Logistics |  | (LCU-2000)</t>
        </r>
      </text>
    </comment>
    <comment ref="G850" authorId="0" shapeId="0" xr:uid="{00000000-0006-0000-1000-00004A030000}">
      <text>
        <r>
          <rPr>
            <sz val="8"/>
            <color indexed="81"/>
            <rFont val="Arial"/>
            <family val="2"/>
          </rPr>
          <t>MIBS Logistics |  | (LCU-2000)</t>
        </r>
      </text>
    </comment>
    <comment ref="G851" authorId="0" shapeId="0" xr:uid="{00000000-0006-0000-1000-00004B030000}">
      <text>
        <r>
          <rPr>
            <sz val="8"/>
            <color indexed="81"/>
            <rFont val="Arial"/>
            <family val="2"/>
          </rPr>
          <t>MIBS Logistics |  | (LCU-2000)</t>
        </r>
      </text>
    </comment>
    <comment ref="G852" authorId="0" shapeId="0" xr:uid="{00000000-0006-0000-1000-00004C030000}">
      <text>
        <r>
          <rPr>
            <sz val="8"/>
            <color indexed="81"/>
            <rFont val="Arial"/>
            <family val="2"/>
          </rPr>
          <t>MIBS Logistics |  | (LCU-2000)</t>
        </r>
      </text>
    </comment>
    <comment ref="G853" authorId="0" shapeId="0" xr:uid="{00000000-0006-0000-1000-00004D030000}">
      <text>
        <r>
          <rPr>
            <sz val="8"/>
            <color indexed="81"/>
            <rFont val="Arial"/>
            <family val="2"/>
          </rPr>
          <t>MIBS Logistics |  | (LCU-2000)</t>
        </r>
      </text>
    </comment>
    <comment ref="G854" authorId="0" shapeId="0" xr:uid="{00000000-0006-0000-1000-00004E030000}">
      <text>
        <r>
          <rPr>
            <sz val="8"/>
            <color indexed="81"/>
            <rFont val="Arial"/>
            <family val="2"/>
          </rPr>
          <t>MIBS Logistics |  | (LCU-2000)</t>
        </r>
      </text>
    </comment>
    <comment ref="G855" authorId="0" shapeId="0" xr:uid="{00000000-0006-0000-1000-00004F030000}">
      <text>
        <r>
          <rPr>
            <sz val="8"/>
            <color indexed="81"/>
            <rFont val="Arial"/>
            <family val="2"/>
          </rPr>
          <t>MIBS Engineering |  | (LCU-2000)</t>
        </r>
      </text>
    </comment>
    <comment ref="G856" authorId="0" shapeId="0" xr:uid="{00000000-0006-0000-1000-000050030000}">
      <text>
        <r>
          <rPr>
            <sz val="8"/>
            <color indexed="81"/>
            <rFont val="Arial"/>
            <family val="2"/>
          </rPr>
          <t>MIBS Engineering |  | (LCU-2000)</t>
        </r>
      </text>
    </comment>
    <comment ref="G857" authorId="0" shapeId="0" xr:uid="{00000000-0006-0000-1000-000051030000}">
      <text>
        <r>
          <rPr>
            <sz val="8"/>
            <color indexed="81"/>
            <rFont val="Arial"/>
            <family val="2"/>
          </rPr>
          <t>MIBS Engineering |  | (LCU-2000)</t>
        </r>
      </text>
    </comment>
    <comment ref="G858" authorId="0" shapeId="0" xr:uid="{00000000-0006-0000-1000-000052030000}">
      <text>
        <r>
          <rPr>
            <sz val="8"/>
            <color indexed="81"/>
            <rFont val="Arial"/>
            <family val="2"/>
          </rPr>
          <t>MIBS Engineering |  | (LCU-2000)</t>
        </r>
      </text>
    </comment>
    <comment ref="G859" authorId="0" shapeId="0" xr:uid="{00000000-0006-0000-1000-000053030000}">
      <text>
        <r>
          <rPr>
            <sz val="8"/>
            <color indexed="81"/>
            <rFont val="Arial"/>
            <family val="2"/>
          </rPr>
          <t>MIBS Engineering |  | (LCU-2000)</t>
        </r>
      </text>
    </comment>
    <comment ref="G860" authorId="0" shapeId="0" xr:uid="{00000000-0006-0000-1000-000054030000}">
      <text>
        <r>
          <rPr>
            <sz val="8"/>
            <color indexed="81"/>
            <rFont val="Arial"/>
            <family val="2"/>
          </rPr>
          <t>MIBS Engineering |  | (LCU-2000)</t>
        </r>
      </text>
    </comment>
    <comment ref="G861" authorId="0" shapeId="0" xr:uid="{00000000-0006-0000-1000-000055030000}">
      <text>
        <r>
          <rPr>
            <sz val="8"/>
            <color indexed="81"/>
            <rFont val="Arial"/>
            <family val="2"/>
          </rPr>
          <t>MIBS Engineering |  | (LSV)</t>
        </r>
      </text>
    </comment>
    <comment ref="G862" authorId="0" shapeId="0" xr:uid="{00000000-0006-0000-1000-000056030000}">
      <text>
        <r>
          <rPr>
            <sz val="8"/>
            <color indexed="81"/>
            <rFont val="Arial"/>
            <family val="2"/>
          </rPr>
          <t>MIBS Engineering |  | (LSV)</t>
        </r>
      </text>
    </comment>
    <comment ref="G863" authorId="0" shapeId="0" xr:uid="{00000000-0006-0000-1000-000057030000}">
      <text>
        <r>
          <rPr>
            <sz val="8"/>
            <color indexed="81"/>
            <rFont val="Arial"/>
            <family val="2"/>
          </rPr>
          <t>MIBS Engineering |  | (LSV)</t>
        </r>
      </text>
    </comment>
    <comment ref="G864" authorId="0" shapeId="0" xr:uid="{00000000-0006-0000-1000-000058030000}">
      <text>
        <r>
          <rPr>
            <sz val="8"/>
            <color indexed="81"/>
            <rFont val="Arial"/>
            <family val="2"/>
          </rPr>
          <t>MIBS Engineering |  | (LSV)</t>
        </r>
      </text>
    </comment>
    <comment ref="G865" authorId="0" shapeId="0" xr:uid="{00000000-0006-0000-1000-000059030000}">
      <text>
        <r>
          <rPr>
            <sz val="8"/>
            <color indexed="81"/>
            <rFont val="Arial"/>
            <family val="2"/>
          </rPr>
          <t>MIBS Engineering |  | (LSV)</t>
        </r>
      </text>
    </comment>
    <comment ref="G866" authorId="0" shapeId="0" xr:uid="{00000000-0006-0000-1000-00005A030000}">
      <text>
        <r>
          <rPr>
            <sz val="8"/>
            <color indexed="81"/>
            <rFont val="Arial"/>
            <family val="2"/>
          </rPr>
          <t>MIBS Engineering |  | (LSV)</t>
        </r>
      </text>
    </comment>
    <comment ref="G867" authorId="0" shapeId="0" xr:uid="{00000000-0006-0000-1000-00005B030000}">
      <text>
        <r>
          <rPr>
            <sz val="8"/>
            <color indexed="81"/>
            <rFont val="Arial"/>
            <family val="2"/>
          </rPr>
          <t>MIBS Vessels |  | (LCU-2000)</t>
        </r>
      </text>
    </comment>
    <comment ref="G868" authorId="0" shapeId="0" xr:uid="{00000000-0006-0000-1000-00005C030000}">
      <text>
        <r>
          <rPr>
            <sz val="8"/>
            <color indexed="81"/>
            <rFont val="Arial"/>
            <family val="2"/>
          </rPr>
          <t>MIBS Vessels |  | (LCU-2000)</t>
        </r>
      </text>
    </comment>
    <comment ref="G869" authorId="0" shapeId="0" xr:uid="{00000000-0006-0000-1000-00005D030000}">
      <text>
        <r>
          <rPr>
            <sz val="8"/>
            <color indexed="81"/>
            <rFont val="Arial"/>
            <family val="2"/>
          </rPr>
          <t>MIBS Vessels |  | (LCU-2000)</t>
        </r>
      </text>
    </comment>
    <comment ref="G870" authorId="0" shapeId="0" xr:uid="{00000000-0006-0000-1000-00005E030000}">
      <text>
        <r>
          <rPr>
            <sz val="8"/>
            <color indexed="81"/>
            <rFont val="Arial"/>
            <family val="2"/>
          </rPr>
          <t>MIBS Vessels |  | (LCU-2000)</t>
        </r>
      </text>
    </comment>
    <comment ref="G871" authorId="0" shapeId="0" xr:uid="{00000000-0006-0000-1000-00005F030000}">
      <text>
        <r>
          <rPr>
            <sz val="8"/>
            <color indexed="81"/>
            <rFont val="Arial"/>
            <family val="2"/>
          </rPr>
          <t>MIBS Vessels |  | (LCU-2000)</t>
        </r>
      </text>
    </comment>
    <comment ref="G872" authorId="0" shapeId="0" xr:uid="{00000000-0006-0000-1000-000060030000}">
      <text>
        <r>
          <rPr>
            <sz val="8"/>
            <color indexed="81"/>
            <rFont val="Arial"/>
            <family val="2"/>
          </rPr>
          <t>MIBS Vessels |  | (LCU-2000)</t>
        </r>
      </text>
    </comment>
    <comment ref="G873" authorId="0" shapeId="0" xr:uid="{00000000-0006-0000-1000-000061030000}">
      <text>
        <r>
          <rPr>
            <sz val="8"/>
            <color indexed="81"/>
            <rFont val="Arial"/>
            <family val="2"/>
          </rPr>
          <t>Subtotal: Non Recurring |  | Cost</t>
        </r>
      </text>
    </comment>
    <comment ref="G874" authorId="0" shapeId="0" xr:uid="{00000000-0006-0000-1000-000062030000}">
      <text>
        <r>
          <rPr>
            <sz val="8"/>
            <color indexed="81"/>
            <rFont val="Arial"/>
            <family val="2"/>
          </rPr>
          <t>Subtotal: Non Recurring |  | Cost</t>
        </r>
      </text>
    </comment>
    <comment ref="G875" authorId="0" shapeId="0" xr:uid="{00000000-0006-0000-1000-000063030000}">
      <text>
        <r>
          <rPr>
            <sz val="8"/>
            <color indexed="81"/>
            <rFont val="Arial"/>
            <family val="2"/>
          </rPr>
          <t>Subtotal: Non Recurring |  | Cost</t>
        </r>
      </text>
    </comment>
    <comment ref="G876" authorId="0" shapeId="0" xr:uid="{00000000-0006-0000-1000-000064030000}">
      <text>
        <r>
          <rPr>
            <sz val="8"/>
            <color indexed="81"/>
            <rFont val="Arial"/>
            <family val="2"/>
          </rPr>
          <t>Subtotal: Non Recurring |  | Cost</t>
        </r>
      </text>
    </comment>
    <comment ref="G877" authorId="0" shapeId="0" xr:uid="{00000000-0006-0000-1000-000065030000}">
      <text>
        <r>
          <rPr>
            <sz val="8"/>
            <color indexed="81"/>
            <rFont val="Arial"/>
            <family val="2"/>
          </rPr>
          <t>Subtotal: Non Recurring |  | Cost</t>
        </r>
      </text>
    </comment>
    <comment ref="G878" authorId="0" shapeId="0" xr:uid="{00000000-0006-0000-1000-000066030000}">
      <text>
        <r>
          <rPr>
            <sz val="8"/>
            <color indexed="81"/>
            <rFont val="Arial"/>
            <family val="2"/>
          </rPr>
          <t>Subtotal: Non Recurring |  | Cost</t>
        </r>
      </text>
    </comment>
    <comment ref="G879" authorId="0" shapeId="0" xr:uid="{00000000-0006-0000-1000-000067030000}">
      <text>
        <r>
          <rPr>
            <sz val="8"/>
            <color indexed="81"/>
            <rFont val="Arial"/>
            <family val="2"/>
          </rPr>
          <t>Subtotal: Flyaway Cost</t>
        </r>
      </text>
    </comment>
    <comment ref="G880" authorId="0" shapeId="0" xr:uid="{00000000-0006-0000-1000-000068030000}">
      <text>
        <r>
          <rPr>
            <sz val="8"/>
            <color indexed="81"/>
            <rFont val="Arial"/>
            <family val="2"/>
          </rPr>
          <t>Subtotal: Flyaway Cost</t>
        </r>
      </text>
    </comment>
    <comment ref="G881" authorId="0" shapeId="0" xr:uid="{00000000-0006-0000-1000-000069030000}">
      <text>
        <r>
          <rPr>
            <sz val="8"/>
            <color indexed="81"/>
            <rFont val="Arial"/>
            <family val="2"/>
          </rPr>
          <t>Subtotal: Flyaway Cost</t>
        </r>
      </text>
    </comment>
    <comment ref="G882" authorId="0" shapeId="0" xr:uid="{00000000-0006-0000-1000-00006A030000}">
      <text>
        <r>
          <rPr>
            <sz val="8"/>
            <color indexed="81"/>
            <rFont val="Arial"/>
            <family val="2"/>
          </rPr>
          <t>Subtotal: Flyaway Cost</t>
        </r>
      </text>
    </comment>
    <comment ref="G883" authorId="0" shapeId="0" xr:uid="{00000000-0006-0000-1000-00006B030000}">
      <text>
        <r>
          <rPr>
            <sz val="8"/>
            <color indexed="81"/>
            <rFont val="Arial"/>
            <family val="2"/>
          </rPr>
          <t>Subtotal: Flyaway Cost</t>
        </r>
      </text>
    </comment>
    <comment ref="G884" authorId="0" shapeId="0" xr:uid="{00000000-0006-0000-1000-00006C030000}">
      <text>
        <r>
          <rPr>
            <sz val="8"/>
            <color indexed="81"/>
            <rFont val="Arial"/>
            <family val="2"/>
          </rPr>
          <t>Subtotal: Flyaway Cost</t>
        </r>
      </text>
    </comment>
    <comment ref="G885" authorId="0" shapeId="0" xr:uid="{00000000-0006-0000-1000-00006D030000}">
      <text>
        <r>
          <rPr>
            <sz val="8"/>
            <color indexed="81"/>
            <rFont val="Arial"/>
            <family val="2"/>
          </rPr>
          <t>Gross/Weapon System |  | Cost</t>
        </r>
      </text>
    </comment>
    <comment ref="G886" authorId="0" shapeId="0" xr:uid="{00000000-0006-0000-1000-00006E030000}">
      <text>
        <r>
          <rPr>
            <sz val="8"/>
            <color indexed="81"/>
            <rFont val="Arial"/>
            <family val="2"/>
          </rPr>
          <t>Gross/Weapon System |  | Cost</t>
        </r>
      </text>
    </comment>
    <comment ref="G887" authorId="0" shapeId="0" xr:uid="{00000000-0006-0000-1000-00006F030000}">
      <text>
        <r>
          <rPr>
            <sz val="8"/>
            <color indexed="81"/>
            <rFont val="Arial"/>
            <family val="2"/>
          </rPr>
          <t>Gross/Weapon System |  | Cost</t>
        </r>
      </text>
    </comment>
    <comment ref="G888" authorId="0" shapeId="0" xr:uid="{00000000-0006-0000-1000-000070030000}">
      <text>
        <r>
          <rPr>
            <sz val="8"/>
            <color indexed="81"/>
            <rFont val="Arial"/>
            <family val="2"/>
          </rPr>
          <t>Gross/Weapon System |  | Cost</t>
        </r>
      </text>
    </comment>
    <comment ref="G889" authorId="0" shapeId="0" xr:uid="{00000000-0006-0000-1000-000071030000}">
      <text>
        <r>
          <rPr>
            <sz val="8"/>
            <color indexed="81"/>
            <rFont val="Arial"/>
            <family val="2"/>
          </rPr>
          <t>Gross/Weapon System |  | Cost</t>
        </r>
      </text>
    </comment>
    <comment ref="G890" authorId="0" shapeId="0" xr:uid="{00000000-0006-0000-1000-000072030000}">
      <text>
        <r>
          <rPr>
            <sz val="8"/>
            <color indexed="81"/>
            <rFont val="Arial"/>
            <family val="2"/>
          </rPr>
          <t>Gross/Weapon System |  | Cost</t>
        </r>
      </text>
    </comment>
    <comment ref="G891" authorId="0" shapeId="0" xr:uid="{00000000-0006-0000-1000-000073030000}">
      <text>
        <r>
          <rPr>
            <sz val="8"/>
            <color indexed="81"/>
            <rFont val="Arial"/>
            <family val="2"/>
          </rPr>
          <t>Recurring Production | (†) | - Vessels</t>
        </r>
      </text>
    </comment>
    <comment ref="G892" authorId="0" shapeId="0" xr:uid="{00000000-0006-0000-1000-000074030000}">
      <text>
        <r>
          <rPr>
            <sz val="8"/>
            <color indexed="81"/>
            <rFont val="Arial"/>
            <family val="2"/>
          </rPr>
          <t>Recurring Production | (†) | - Vessels</t>
        </r>
      </text>
    </comment>
    <comment ref="G893" authorId="0" shapeId="0" xr:uid="{00000000-0006-0000-1000-000075030000}">
      <text>
        <r>
          <rPr>
            <sz val="8"/>
            <color indexed="81"/>
            <rFont val="Arial"/>
            <family val="2"/>
          </rPr>
          <t>Recurring Production | (†) | - Vessels</t>
        </r>
      </text>
    </comment>
    <comment ref="G894" authorId="0" shapeId="0" xr:uid="{00000000-0006-0000-1000-000076030000}">
      <text>
        <r>
          <rPr>
            <sz val="8"/>
            <color indexed="81"/>
            <rFont val="Arial"/>
            <family val="2"/>
          </rPr>
          <t>Recurring Production | (†) | - Vessels</t>
        </r>
      </text>
    </comment>
    <comment ref="G895" authorId="0" shapeId="0" xr:uid="{00000000-0006-0000-1000-000077030000}">
      <text>
        <r>
          <rPr>
            <sz val="8"/>
            <color indexed="81"/>
            <rFont val="Arial"/>
            <family val="2"/>
          </rPr>
          <t>Recurring Production | (†) | - Vessels</t>
        </r>
      </text>
    </comment>
    <comment ref="G896" authorId="0" shapeId="0" xr:uid="{00000000-0006-0000-1000-000078030000}">
      <text>
        <r>
          <rPr>
            <sz val="8"/>
            <color indexed="81"/>
            <rFont val="Arial"/>
            <family val="2"/>
          </rPr>
          <t>Recurring Production | (†) | - Vessels</t>
        </r>
      </text>
    </comment>
    <comment ref="G897" authorId="0" shapeId="0" xr:uid="{00000000-0006-0000-1000-000079030000}">
      <text>
        <r>
          <rPr>
            <sz val="8"/>
            <color indexed="81"/>
            <rFont val="Arial"/>
            <family val="2"/>
          </rPr>
          <t>REA</t>
        </r>
      </text>
    </comment>
    <comment ref="G898" authorId="0" shapeId="0" xr:uid="{00000000-0006-0000-1000-00007A030000}">
      <text>
        <r>
          <rPr>
            <sz val="8"/>
            <color indexed="81"/>
            <rFont val="Arial"/>
            <family val="2"/>
          </rPr>
          <t>REA</t>
        </r>
      </text>
    </comment>
    <comment ref="G899" authorId="0" shapeId="0" xr:uid="{00000000-0006-0000-1000-00007B030000}">
      <text>
        <r>
          <rPr>
            <sz val="8"/>
            <color indexed="81"/>
            <rFont val="Arial"/>
            <family val="2"/>
          </rPr>
          <t>REA</t>
        </r>
      </text>
    </comment>
    <comment ref="G900" authorId="0" shapeId="0" xr:uid="{00000000-0006-0000-1000-00007C030000}">
      <text>
        <r>
          <rPr>
            <sz val="8"/>
            <color indexed="81"/>
            <rFont val="Arial"/>
            <family val="2"/>
          </rPr>
          <t>REA</t>
        </r>
      </text>
    </comment>
    <comment ref="G901" authorId="0" shapeId="0" xr:uid="{00000000-0006-0000-1000-00007D030000}">
      <text>
        <r>
          <rPr>
            <sz val="8"/>
            <color indexed="81"/>
            <rFont val="Arial"/>
            <family val="2"/>
          </rPr>
          <t>REA</t>
        </r>
      </text>
    </comment>
    <comment ref="G902" authorId="0" shapeId="0" xr:uid="{00000000-0006-0000-1000-00007E030000}">
      <text>
        <r>
          <rPr>
            <sz val="8"/>
            <color indexed="81"/>
            <rFont val="Arial"/>
            <family val="2"/>
          </rPr>
          <t>REA</t>
        </r>
      </text>
    </comment>
    <comment ref="G903" authorId="0" shapeId="0" xr:uid="{00000000-0006-0000-1000-00007F030000}">
      <text>
        <r>
          <rPr>
            <sz val="8"/>
            <color indexed="81"/>
            <rFont val="Arial"/>
            <family val="2"/>
          </rPr>
          <t>Engineering Changes</t>
        </r>
      </text>
    </comment>
    <comment ref="G904" authorId="0" shapeId="0" xr:uid="{00000000-0006-0000-1000-000080030000}">
      <text>
        <r>
          <rPr>
            <sz val="8"/>
            <color indexed="81"/>
            <rFont val="Arial"/>
            <family val="2"/>
          </rPr>
          <t>Engineering Changes</t>
        </r>
      </text>
    </comment>
    <comment ref="G905" authorId="0" shapeId="0" xr:uid="{00000000-0006-0000-1000-000081030000}">
      <text>
        <r>
          <rPr>
            <sz val="8"/>
            <color indexed="81"/>
            <rFont val="Arial"/>
            <family val="2"/>
          </rPr>
          <t>Engineering Changes</t>
        </r>
      </text>
    </comment>
    <comment ref="G906" authorId="0" shapeId="0" xr:uid="{00000000-0006-0000-1000-000082030000}">
      <text>
        <r>
          <rPr>
            <sz val="8"/>
            <color indexed="81"/>
            <rFont val="Arial"/>
            <family val="2"/>
          </rPr>
          <t>Engineering Changes</t>
        </r>
      </text>
    </comment>
    <comment ref="G907" authorId="0" shapeId="0" xr:uid="{00000000-0006-0000-1000-000083030000}">
      <text>
        <r>
          <rPr>
            <sz val="8"/>
            <color indexed="81"/>
            <rFont val="Arial"/>
            <family val="2"/>
          </rPr>
          <t>Engineering Changes</t>
        </r>
      </text>
    </comment>
    <comment ref="G908" authorId="0" shapeId="0" xr:uid="{00000000-0006-0000-1000-000084030000}">
      <text>
        <r>
          <rPr>
            <sz val="8"/>
            <color indexed="81"/>
            <rFont val="Arial"/>
            <family val="2"/>
          </rPr>
          <t>Engineering Changes</t>
        </r>
      </text>
    </comment>
    <comment ref="G909" authorId="0" shapeId="0" xr:uid="{00000000-0006-0000-1000-000085030000}">
      <text>
        <r>
          <rPr>
            <sz val="8"/>
            <color indexed="81"/>
            <rFont val="Arial"/>
            <family val="2"/>
          </rPr>
          <t>Government |  | Furnished Equipment</t>
        </r>
      </text>
    </comment>
    <comment ref="G910" authorId="0" shapeId="0" xr:uid="{00000000-0006-0000-1000-000086030000}">
      <text>
        <r>
          <rPr>
            <sz val="8"/>
            <color indexed="81"/>
            <rFont val="Arial"/>
            <family val="2"/>
          </rPr>
          <t>Government |  | Furnished Equipment</t>
        </r>
      </text>
    </comment>
    <comment ref="G911" authorId="0" shapeId="0" xr:uid="{00000000-0006-0000-1000-000087030000}">
      <text>
        <r>
          <rPr>
            <sz val="8"/>
            <color indexed="81"/>
            <rFont val="Arial"/>
            <family val="2"/>
          </rPr>
          <t>Government |  | Furnished Equipment</t>
        </r>
      </text>
    </comment>
    <comment ref="G912" authorId="0" shapeId="0" xr:uid="{00000000-0006-0000-1000-000088030000}">
      <text>
        <r>
          <rPr>
            <sz val="8"/>
            <color indexed="81"/>
            <rFont val="Arial"/>
            <family val="2"/>
          </rPr>
          <t>Government |  | Furnished Equipment</t>
        </r>
      </text>
    </comment>
    <comment ref="G913" authorId="0" shapeId="0" xr:uid="{00000000-0006-0000-1000-000089030000}">
      <text>
        <r>
          <rPr>
            <sz val="8"/>
            <color indexed="81"/>
            <rFont val="Arial"/>
            <family val="2"/>
          </rPr>
          <t>Government |  | Furnished Equipment</t>
        </r>
      </text>
    </comment>
    <comment ref="G914" authorId="0" shapeId="0" xr:uid="{00000000-0006-0000-1000-00008A030000}">
      <text>
        <r>
          <rPr>
            <sz val="8"/>
            <color indexed="81"/>
            <rFont val="Arial"/>
            <family val="2"/>
          </rPr>
          <t>Government |  | Furnished Equipment</t>
        </r>
      </text>
    </comment>
    <comment ref="G915" authorId="0" shapeId="0" xr:uid="{00000000-0006-0000-1000-00008B030000}">
      <text>
        <r>
          <rPr>
            <sz val="8"/>
            <color indexed="81"/>
            <rFont val="Arial"/>
            <family val="2"/>
          </rPr>
          <t>Technical Publications</t>
        </r>
      </text>
    </comment>
    <comment ref="G916" authorId="0" shapeId="0" xr:uid="{00000000-0006-0000-1000-00008C030000}">
      <text>
        <r>
          <rPr>
            <sz val="8"/>
            <color indexed="81"/>
            <rFont val="Arial"/>
            <family val="2"/>
          </rPr>
          <t>Technical Publications</t>
        </r>
      </text>
    </comment>
    <comment ref="G917" authorId="0" shapeId="0" xr:uid="{00000000-0006-0000-1000-00008D030000}">
      <text>
        <r>
          <rPr>
            <sz val="8"/>
            <color indexed="81"/>
            <rFont val="Arial"/>
            <family val="2"/>
          </rPr>
          <t>Technical Publications</t>
        </r>
      </text>
    </comment>
    <comment ref="G918" authorId="0" shapeId="0" xr:uid="{00000000-0006-0000-1000-00008E030000}">
      <text>
        <r>
          <rPr>
            <sz val="8"/>
            <color indexed="81"/>
            <rFont val="Arial"/>
            <family val="2"/>
          </rPr>
          <t>Technical Publications</t>
        </r>
      </text>
    </comment>
    <comment ref="G919" authorId="0" shapeId="0" xr:uid="{00000000-0006-0000-1000-00008F030000}">
      <text>
        <r>
          <rPr>
            <sz val="8"/>
            <color indexed="81"/>
            <rFont val="Arial"/>
            <family val="2"/>
          </rPr>
          <t>Technical Publications</t>
        </r>
      </text>
    </comment>
    <comment ref="G920" authorId="0" shapeId="0" xr:uid="{00000000-0006-0000-1000-000090030000}">
      <text>
        <r>
          <rPr>
            <sz val="8"/>
            <color indexed="81"/>
            <rFont val="Arial"/>
            <family val="2"/>
          </rPr>
          <t>Technical Publications</t>
        </r>
      </text>
    </comment>
    <comment ref="G921" authorId="0" shapeId="0" xr:uid="{00000000-0006-0000-1000-000091030000}">
      <text>
        <r>
          <rPr>
            <sz val="8"/>
            <color indexed="81"/>
            <rFont val="Arial"/>
            <family val="2"/>
          </rPr>
          <t>First Destination |  | Transportation</t>
        </r>
      </text>
    </comment>
    <comment ref="G922" authorId="0" shapeId="0" xr:uid="{00000000-0006-0000-1000-000092030000}">
      <text>
        <r>
          <rPr>
            <sz val="8"/>
            <color indexed="81"/>
            <rFont val="Arial"/>
            <family val="2"/>
          </rPr>
          <t>First Destination |  | Transportation</t>
        </r>
      </text>
    </comment>
    <comment ref="G923" authorId="0" shapeId="0" xr:uid="{00000000-0006-0000-1000-000093030000}">
      <text>
        <r>
          <rPr>
            <sz val="8"/>
            <color indexed="81"/>
            <rFont val="Arial"/>
            <family val="2"/>
          </rPr>
          <t>First Destination |  | Transportation</t>
        </r>
      </text>
    </comment>
    <comment ref="G924" authorId="0" shapeId="0" xr:uid="{00000000-0006-0000-1000-000094030000}">
      <text>
        <r>
          <rPr>
            <sz val="8"/>
            <color indexed="81"/>
            <rFont val="Arial"/>
            <family val="2"/>
          </rPr>
          <t>First Destination |  | Transportation</t>
        </r>
      </text>
    </comment>
    <comment ref="G925" authorId="0" shapeId="0" xr:uid="{00000000-0006-0000-1000-000095030000}">
      <text>
        <r>
          <rPr>
            <sz val="8"/>
            <color indexed="81"/>
            <rFont val="Arial"/>
            <family val="2"/>
          </rPr>
          <t>First Destination |  | Transportation</t>
        </r>
      </text>
    </comment>
    <comment ref="G926" authorId="0" shapeId="0" xr:uid="{00000000-0006-0000-1000-000096030000}">
      <text>
        <r>
          <rPr>
            <sz val="8"/>
            <color indexed="81"/>
            <rFont val="Arial"/>
            <family val="2"/>
          </rPr>
          <t>First Destination |  | Transportation</t>
        </r>
      </text>
    </comment>
    <comment ref="G927" authorId="0" shapeId="0" xr:uid="{00000000-0006-0000-1000-000097030000}">
      <text>
        <r>
          <rPr>
            <sz val="8"/>
            <color indexed="81"/>
            <rFont val="Arial"/>
            <family val="2"/>
          </rPr>
          <t>Program | Management:</t>
        </r>
      </text>
    </comment>
    <comment ref="G928" authorId="0" shapeId="0" xr:uid="{00000000-0006-0000-1000-000098030000}">
      <text>
        <r>
          <rPr>
            <sz val="8"/>
            <color indexed="81"/>
            <rFont val="Arial"/>
            <family val="2"/>
          </rPr>
          <t>Program | Management:</t>
        </r>
      </text>
    </comment>
    <comment ref="G929" authorId="0" shapeId="0" xr:uid="{00000000-0006-0000-1000-000099030000}">
      <text>
        <r>
          <rPr>
            <sz val="8"/>
            <color indexed="81"/>
            <rFont val="Arial"/>
            <family val="2"/>
          </rPr>
          <t>Program | Management:</t>
        </r>
      </text>
    </comment>
    <comment ref="G930" authorId="0" shapeId="0" xr:uid="{00000000-0006-0000-1000-00009A030000}">
      <text>
        <r>
          <rPr>
            <sz val="8"/>
            <color indexed="81"/>
            <rFont val="Arial"/>
            <family val="2"/>
          </rPr>
          <t>Program | Management:</t>
        </r>
      </text>
    </comment>
    <comment ref="G931" authorId="0" shapeId="0" xr:uid="{00000000-0006-0000-1000-00009B030000}">
      <text>
        <r>
          <rPr>
            <sz val="8"/>
            <color indexed="81"/>
            <rFont val="Arial"/>
            <family val="2"/>
          </rPr>
          <t>Program | Management:</t>
        </r>
      </text>
    </comment>
    <comment ref="G932" authorId="0" shapeId="0" xr:uid="{00000000-0006-0000-1000-00009C030000}">
      <text>
        <r>
          <rPr>
            <sz val="8"/>
            <color indexed="81"/>
            <rFont val="Arial"/>
            <family val="2"/>
          </rPr>
          <t>Program | Management:</t>
        </r>
      </text>
    </comment>
    <comment ref="G933" authorId="0" shapeId="0" xr:uid="{00000000-0006-0000-1000-00009D030000}">
      <text>
        <r>
          <rPr>
            <sz val="8"/>
            <color indexed="81"/>
            <rFont val="Arial"/>
            <family val="2"/>
          </rPr>
          <t>Contractor / Matrix | Fielding</t>
        </r>
      </text>
    </comment>
    <comment ref="G934" authorId="0" shapeId="0" xr:uid="{00000000-0006-0000-1000-00009E030000}">
      <text>
        <r>
          <rPr>
            <sz val="8"/>
            <color indexed="81"/>
            <rFont val="Arial"/>
            <family val="2"/>
          </rPr>
          <t>Contractor / Matrix | Fielding</t>
        </r>
      </text>
    </comment>
    <comment ref="G935" authorId="0" shapeId="0" xr:uid="{00000000-0006-0000-1000-00009F030000}">
      <text>
        <r>
          <rPr>
            <sz val="8"/>
            <color indexed="81"/>
            <rFont val="Arial"/>
            <family val="2"/>
          </rPr>
          <t>Contractor / Matrix | Fielding</t>
        </r>
      </text>
    </comment>
    <comment ref="G936" authorId="0" shapeId="0" xr:uid="{00000000-0006-0000-1000-0000A0030000}">
      <text>
        <r>
          <rPr>
            <sz val="8"/>
            <color indexed="81"/>
            <rFont val="Arial"/>
            <family val="2"/>
          </rPr>
          <t>Contractor / Matrix | Fielding</t>
        </r>
      </text>
    </comment>
    <comment ref="G937" authorId="0" shapeId="0" xr:uid="{00000000-0006-0000-1000-0000A1030000}">
      <text>
        <r>
          <rPr>
            <sz val="8"/>
            <color indexed="81"/>
            <rFont val="Arial"/>
            <family val="2"/>
          </rPr>
          <t>Contractor / Matrix | Fielding</t>
        </r>
      </text>
    </comment>
    <comment ref="G938" authorId="0" shapeId="0" xr:uid="{00000000-0006-0000-1000-0000A2030000}">
      <text>
        <r>
          <rPr>
            <sz val="8"/>
            <color indexed="81"/>
            <rFont val="Arial"/>
            <family val="2"/>
          </rPr>
          <t>Contractor / Matrix | Fielding</t>
        </r>
      </text>
    </comment>
    <comment ref="G939" authorId="0" shapeId="0" xr:uid="{00000000-0006-0000-1000-0000A3030000}">
      <text>
        <r>
          <rPr>
            <sz val="8"/>
            <color indexed="81"/>
            <rFont val="Arial"/>
            <family val="2"/>
          </rPr>
          <t>Subtotal: Recurring Cost</t>
        </r>
      </text>
    </comment>
    <comment ref="G940" authorId="0" shapeId="0" xr:uid="{00000000-0006-0000-1000-0000A4030000}">
      <text>
        <r>
          <rPr>
            <sz val="8"/>
            <color indexed="81"/>
            <rFont val="Arial"/>
            <family val="2"/>
          </rPr>
          <t>Subtotal: Recurring Cost</t>
        </r>
      </text>
    </comment>
    <comment ref="G941" authorId="0" shapeId="0" xr:uid="{00000000-0006-0000-1000-0000A5030000}">
      <text>
        <r>
          <rPr>
            <sz val="8"/>
            <color indexed="81"/>
            <rFont val="Arial"/>
            <family val="2"/>
          </rPr>
          <t>Subtotal: Recurring Cost</t>
        </r>
      </text>
    </comment>
    <comment ref="G942" authorId="0" shapeId="0" xr:uid="{00000000-0006-0000-1000-0000A6030000}">
      <text>
        <r>
          <rPr>
            <sz val="8"/>
            <color indexed="81"/>
            <rFont val="Arial"/>
            <family val="2"/>
          </rPr>
          <t>Subtotal: Recurring Cost</t>
        </r>
      </text>
    </comment>
    <comment ref="G943" authorId="0" shapeId="0" xr:uid="{00000000-0006-0000-1000-0000A7030000}">
      <text>
        <r>
          <rPr>
            <sz val="8"/>
            <color indexed="81"/>
            <rFont val="Arial"/>
            <family val="2"/>
          </rPr>
          <t>Subtotal: Recurring Cost</t>
        </r>
      </text>
    </comment>
    <comment ref="G944" authorId="0" shapeId="0" xr:uid="{00000000-0006-0000-1000-0000A8030000}">
      <text>
        <r>
          <rPr>
            <sz val="8"/>
            <color indexed="81"/>
            <rFont val="Arial"/>
            <family val="2"/>
          </rPr>
          <t>Subtotal: Recurring Cost</t>
        </r>
      </text>
    </comment>
    <comment ref="G945" authorId="0" shapeId="0" xr:uid="{00000000-0006-0000-1000-0000A9030000}">
      <text>
        <r>
          <rPr>
            <sz val="8"/>
            <color indexed="81"/>
            <rFont val="Arial"/>
            <family val="2"/>
          </rPr>
          <t>Test and Evaluation</t>
        </r>
      </text>
    </comment>
    <comment ref="G946" authorId="0" shapeId="0" xr:uid="{00000000-0006-0000-1000-0000AA030000}">
      <text>
        <r>
          <rPr>
            <sz val="8"/>
            <color indexed="81"/>
            <rFont val="Arial"/>
            <family val="2"/>
          </rPr>
          <t>Test and Evaluation</t>
        </r>
      </text>
    </comment>
    <comment ref="G947" authorId="0" shapeId="0" xr:uid="{00000000-0006-0000-1000-0000AB030000}">
      <text>
        <r>
          <rPr>
            <sz val="8"/>
            <color indexed="81"/>
            <rFont val="Arial"/>
            <family val="2"/>
          </rPr>
          <t>Test and Evaluation</t>
        </r>
      </text>
    </comment>
    <comment ref="G948" authorId="0" shapeId="0" xr:uid="{00000000-0006-0000-1000-0000AC030000}">
      <text>
        <r>
          <rPr>
            <sz val="8"/>
            <color indexed="81"/>
            <rFont val="Arial"/>
            <family val="2"/>
          </rPr>
          <t>Test and Evaluation</t>
        </r>
      </text>
    </comment>
    <comment ref="G949" authorId="0" shapeId="0" xr:uid="{00000000-0006-0000-1000-0000AD030000}">
      <text>
        <r>
          <rPr>
            <sz val="8"/>
            <color indexed="81"/>
            <rFont val="Arial"/>
            <family val="2"/>
          </rPr>
          <t>Test and Evaluation</t>
        </r>
      </text>
    </comment>
    <comment ref="G950" authorId="0" shapeId="0" xr:uid="{00000000-0006-0000-1000-0000AE030000}">
      <text>
        <r>
          <rPr>
            <sz val="8"/>
            <color indexed="81"/>
            <rFont val="Arial"/>
            <family val="2"/>
          </rPr>
          <t>Test and Evaluation</t>
        </r>
      </text>
    </comment>
    <comment ref="G951" authorId="0" shapeId="0" xr:uid="{00000000-0006-0000-1000-0000AF030000}">
      <text>
        <r>
          <rPr>
            <sz val="8"/>
            <color indexed="81"/>
            <rFont val="Arial"/>
            <family val="2"/>
          </rPr>
          <t>Subtotal: Non Recurring |  | Cost</t>
        </r>
      </text>
    </comment>
    <comment ref="G952" authorId="0" shapeId="0" xr:uid="{00000000-0006-0000-1000-0000B0030000}">
      <text>
        <r>
          <rPr>
            <sz val="8"/>
            <color indexed="81"/>
            <rFont val="Arial"/>
            <family val="2"/>
          </rPr>
          <t>Subtotal: Non Recurring |  | Cost</t>
        </r>
      </text>
    </comment>
    <comment ref="G953" authorId="0" shapeId="0" xr:uid="{00000000-0006-0000-1000-0000B1030000}">
      <text>
        <r>
          <rPr>
            <sz val="8"/>
            <color indexed="81"/>
            <rFont val="Arial"/>
            <family val="2"/>
          </rPr>
          <t>Subtotal: Non Recurring |  | Cost</t>
        </r>
      </text>
    </comment>
    <comment ref="G954" authorId="0" shapeId="0" xr:uid="{00000000-0006-0000-1000-0000B2030000}">
      <text>
        <r>
          <rPr>
            <sz val="8"/>
            <color indexed="81"/>
            <rFont val="Arial"/>
            <family val="2"/>
          </rPr>
          <t>Subtotal: Non Recurring |  | Cost</t>
        </r>
      </text>
    </comment>
    <comment ref="G955" authorId="0" shapeId="0" xr:uid="{00000000-0006-0000-1000-0000B3030000}">
      <text>
        <r>
          <rPr>
            <sz val="8"/>
            <color indexed="81"/>
            <rFont val="Arial"/>
            <family val="2"/>
          </rPr>
          <t>Subtotal: Non Recurring |  | Cost</t>
        </r>
      </text>
    </comment>
    <comment ref="G956" authorId="0" shapeId="0" xr:uid="{00000000-0006-0000-1000-0000B4030000}">
      <text>
        <r>
          <rPr>
            <sz val="8"/>
            <color indexed="81"/>
            <rFont val="Arial"/>
            <family val="2"/>
          </rPr>
          <t>Subtotal: Non Recurring |  | Cost</t>
        </r>
      </text>
    </comment>
    <comment ref="G957" authorId="0" shapeId="0" xr:uid="{00000000-0006-0000-1000-0000B5030000}">
      <text>
        <r>
          <rPr>
            <sz val="8"/>
            <color indexed="81"/>
            <rFont val="Arial"/>
            <family val="2"/>
          </rPr>
          <t>Subtotal: Flyaway Cost</t>
        </r>
      </text>
    </comment>
    <comment ref="G958" authorId="0" shapeId="0" xr:uid="{00000000-0006-0000-1000-0000B6030000}">
      <text>
        <r>
          <rPr>
            <sz val="8"/>
            <color indexed="81"/>
            <rFont val="Arial"/>
            <family val="2"/>
          </rPr>
          <t>Subtotal: Flyaway Cost</t>
        </r>
      </text>
    </comment>
    <comment ref="G959" authorId="0" shapeId="0" xr:uid="{00000000-0006-0000-1000-0000B7030000}">
      <text>
        <r>
          <rPr>
            <sz val="8"/>
            <color indexed="81"/>
            <rFont val="Arial"/>
            <family val="2"/>
          </rPr>
          <t>Subtotal: Flyaway Cost</t>
        </r>
      </text>
    </comment>
    <comment ref="G960" authorId="0" shapeId="0" xr:uid="{00000000-0006-0000-1000-0000B8030000}">
      <text>
        <r>
          <rPr>
            <sz val="8"/>
            <color indexed="81"/>
            <rFont val="Arial"/>
            <family val="2"/>
          </rPr>
          <t>Subtotal: Flyaway Cost</t>
        </r>
      </text>
    </comment>
    <comment ref="G961" authorId="0" shapeId="0" xr:uid="{00000000-0006-0000-1000-0000B9030000}">
      <text>
        <r>
          <rPr>
            <sz val="8"/>
            <color indexed="81"/>
            <rFont val="Arial"/>
            <family val="2"/>
          </rPr>
          <t>Subtotal: Flyaway Cost</t>
        </r>
      </text>
    </comment>
    <comment ref="G962" authorId="0" shapeId="0" xr:uid="{00000000-0006-0000-1000-0000BA030000}">
      <text>
        <r>
          <rPr>
            <sz val="8"/>
            <color indexed="81"/>
            <rFont val="Arial"/>
            <family val="2"/>
          </rPr>
          <t>Subtotal: Flyaway Cost</t>
        </r>
      </text>
    </comment>
    <comment ref="G963" authorId="0" shapeId="0" xr:uid="{00000000-0006-0000-1000-0000BB030000}">
      <text>
        <r>
          <rPr>
            <sz val="8"/>
            <color indexed="81"/>
            <rFont val="Arial"/>
            <family val="2"/>
          </rPr>
          <t>Support - Training Cost | Equipment</t>
        </r>
      </text>
    </comment>
    <comment ref="G964" authorId="0" shapeId="0" xr:uid="{00000000-0006-0000-1000-0000BC030000}">
      <text>
        <r>
          <rPr>
            <sz val="8"/>
            <color indexed="81"/>
            <rFont val="Arial"/>
            <family val="2"/>
          </rPr>
          <t>Support - Training Cost | Equipment</t>
        </r>
      </text>
    </comment>
    <comment ref="G965" authorId="0" shapeId="0" xr:uid="{00000000-0006-0000-1000-0000BD030000}">
      <text>
        <r>
          <rPr>
            <sz val="8"/>
            <color indexed="81"/>
            <rFont val="Arial"/>
            <family val="2"/>
          </rPr>
          <t>Support - Training Cost | Equipment</t>
        </r>
      </text>
    </comment>
    <comment ref="G966" authorId="0" shapeId="0" xr:uid="{00000000-0006-0000-1000-0000BE030000}">
      <text>
        <r>
          <rPr>
            <sz val="8"/>
            <color indexed="81"/>
            <rFont val="Arial"/>
            <family val="2"/>
          </rPr>
          <t>Support - Training Cost | Equipment</t>
        </r>
      </text>
    </comment>
    <comment ref="G967" authorId="0" shapeId="0" xr:uid="{00000000-0006-0000-1000-0000BF030000}">
      <text>
        <r>
          <rPr>
            <sz val="8"/>
            <color indexed="81"/>
            <rFont val="Arial"/>
            <family val="2"/>
          </rPr>
          <t>Support - Training Cost | Equipment</t>
        </r>
      </text>
    </comment>
    <comment ref="G968" authorId="0" shapeId="0" xr:uid="{00000000-0006-0000-1000-0000C0030000}">
      <text>
        <r>
          <rPr>
            <sz val="8"/>
            <color indexed="81"/>
            <rFont val="Arial"/>
            <family val="2"/>
          </rPr>
          <t>Support - Training Cost | Equipment</t>
        </r>
      </text>
    </comment>
    <comment ref="G969" authorId="0" shapeId="0" xr:uid="{00000000-0006-0000-1000-0000C1030000}">
      <text>
        <r>
          <rPr>
            <sz val="8"/>
            <color indexed="81"/>
            <rFont val="Arial"/>
            <family val="2"/>
          </rPr>
          <t>Subtotal: Support - Training |  | Cost</t>
        </r>
      </text>
    </comment>
    <comment ref="G970" authorId="0" shapeId="0" xr:uid="{00000000-0006-0000-1000-0000C2030000}">
      <text>
        <r>
          <rPr>
            <sz val="8"/>
            <color indexed="81"/>
            <rFont val="Arial"/>
            <family val="2"/>
          </rPr>
          <t>Subtotal: Support - Training |  | Cost</t>
        </r>
      </text>
    </comment>
    <comment ref="G971" authorId="0" shapeId="0" xr:uid="{00000000-0006-0000-1000-0000C3030000}">
      <text>
        <r>
          <rPr>
            <sz val="8"/>
            <color indexed="81"/>
            <rFont val="Arial"/>
            <family val="2"/>
          </rPr>
          <t>Subtotal: Support - Training |  | Cost</t>
        </r>
      </text>
    </comment>
    <comment ref="G972" authorId="0" shapeId="0" xr:uid="{00000000-0006-0000-1000-0000C4030000}">
      <text>
        <r>
          <rPr>
            <sz val="8"/>
            <color indexed="81"/>
            <rFont val="Arial"/>
            <family val="2"/>
          </rPr>
          <t>Subtotal: Support - Training |  | Cost</t>
        </r>
      </text>
    </comment>
    <comment ref="G973" authorId="0" shapeId="0" xr:uid="{00000000-0006-0000-1000-0000C5030000}">
      <text>
        <r>
          <rPr>
            <sz val="8"/>
            <color indexed="81"/>
            <rFont val="Arial"/>
            <family val="2"/>
          </rPr>
          <t>Subtotal: Support - Training |  | Cost</t>
        </r>
      </text>
    </comment>
    <comment ref="G974" authorId="0" shapeId="0" xr:uid="{00000000-0006-0000-1000-0000C6030000}">
      <text>
        <r>
          <rPr>
            <sz val="8"/>
            <color indexed="81"/>
            <rFont val="Arial"/>
            <family val="2"/>
          </rPr>
          <t>Subtotal: Support - Training |  | Cost</t>
        </r>
      </text>
    </comment>
    <comment ref="G975" authorId="0" shapeId="0" xr:uid="{00000000-0006-0000-1000-0000C7030000}">
      <text>
        <r>
          <rPr>
            <sz val="8"/>
            <color indexed="81"/>
            <rFont val="Arial"/>
            <family val="2"/>
          </rPr>
          <t>Gross/Weapon System |  | Cost</t>
        </r>
      </text>
    </comment>
    <comment ref="G976" authorId="0" shapeId="0" xr:uid="{00000000-0006-0000-1000-0000C8030000}">
      <text>
        <r>
          <rPr>
            <sz val="8"/>
            <color indexed="81"/>
            <rFont val="Arial"/>
            <family val="2"/>
          </rPr>
          <t>Gross/Weapon System |  | Cost</t>
        </r>
      </text>
    </comment>
    <comment ref="G977" authorId="0" shapeId="0" xr:uid="{00000000-0006-0000-1000-0000C9030000}">
      <text>
        <r>
          <rPr>
            <sz val="8"/>
            <color indexed="81"/>
            <rFont val="Arial"/>
            <family val="2"/>
          </rPr>
          <t>Gross/Weapon System |  | Cost</t>
        </r>
      </text>
    </comment>
    <comment ref="G978" authorId="0" shapeId="0" xr:uid="{00000000-0006-0000-1000-0000CA030000}">
      <text>
        <r>
          <rPr>
            <sz val="8"/>
            <color indexed="81"/>
            <rFont val="Arial"/>
            <family val="2"/>
          </rPr>
          <t>Gross/Weapon System |  | Cost</t>
        </r>
      </text>
    </comment>
    <comment ref="G979" authorId="0" shapeId="0" xr:uid="{00000000-0006-0000-1000-0000CB030000}">
      <text>
        <r>
          <rPr>
            <sz val="8"/>
            <color indexed="81"/>
            <rFont val="Arial"/>
            <family val="2"/>
          </rPr>
          <t>Gross/Weapon System |  | Cost</t>
        </r>
      </text>
    </comment>
    <comment ref="G980" authorId="0" shapeId="0" xr:uid="{00000000-0006-0000-1000-0000CC030000}">
      <text>
        <r>
          <rPr>
            <sz val="8"/>
            <color indexed="81"/>
            <rFont val="Arial"/>
            <family val="2"/>
          </rPr>
          <t>Gross/Weapon System |  | Cost</t>
        </r>
      </text>
    </comment>
    <comment ref="G981" authorId="0" shapeId="0" xr:uid="{00000000-0006-0000-1000-0000CD030000}">
      <text>
        <r>
          <rPr>
            <sz val="8"/>
            <color indexed="81"/>
            <rFont val="Arial"/>
            <family val="2"/>
          </rPr>
          <t>Float/Rail Prior Years</t>
        </r>
      </text>
    </comment>
    <comment ref="G982" authorId="0" shapeId="0" xr:uid="{00000000-0006-0000-1000-0000CE030000}">
      <text>
        <r>
          <rPr>
            <sz val="8"/>
            <color indexed="81"/>
            <rFont val="Arial"/>
            <family val="2"/>
          </rPr>
          <t>Float/Rail Prior Years</t>
        </r>
      </text>
    </comment>
    <comment ref="G983" authorId="0" shapeId="0" xr:uid="{00000000-0006-0000-1000-0000CF030000}">
      <text>
        <r>
          <rPr>
            <sz val="8"/>
            <color indexed="81"/>
            <rFont val="Arial"/>
            <family val="2"/>
          </rPr>
          <t>Float/Rail Prior Years</t>
        </r>
      </text>
    </comment>
    <comment ref="G984" authorId="0" shapeId="0" xr:uid="{00000000-0006-0000-1000-0000D0030000}">
      <text>
        <r>
          <rPr>
            <sz val="8"/>
            <color indexed="81"/>
            <rFont val="Arial"/>
            <family val="2"/>
          </rPr>
          <t>Float/Rail Prior Years</t>
        </r>
      </text>
    </comment>
    <comment ref="G985" authorId="0" shapeId="0" xr:uid="{00000000-0006-0000-1000-0000D1030000}">
      <text>
        <r>
          <rPr>
            <sz val="8"/>
            <color indexed="81"/>
            <rFont val="Arial"/>
            <family val="2"/>
          </rPr>
          <t>Float/Rail Prior Years</t>
        </r>
      </text>
    </comment>
    <comment ref="G986" authorId="0" shapeId="0" xr:uid="{00000000-0006-0000-1000-0000D2030000}">
      <text>
        <r>
          <rPr>
            <sz val="8"/>
            <color indexed="81"/>
            <rFont val="Arial"/>
            <family val="2"/>
          </rPr>
          <t>Float/Rail Prior Years</t>
        </r>
      </text>
    </comment>
    <comment ref="G987" authorId="0" shapeId="0" xr:uid="{00000000-0006-0000-1000-0000D3030000}">
      <text>
        <r>
          <rPr>
            <sz val="8"/>
            <color indexed="81"/>
            <rFont val="Arial"/>
            <family val="2"/>
          </rPr>
          <t>Army Rail Hardware</t>
        </r>
      </text>
    </comment>
    <comment ref="G988" authorId="0" shapeId="0" xr:uid="{00000000-0006-0000-1000-0000D4030000}">
      <text>
        <r>
          <rPr>
            <sz val="8"/>
            <color indexed="81"/>
            <rFont val="Arial"/>
            <family val="2"/>
          </rPr>
          <t>Army Rail Hardware</t>
        </r>
      </text>
    </comment>
    <comment ref="G989" authorId="0" shapeId="0" xr:uid="{00000000-0006-0000-1000-0000D5030000}">
      <text>
        <r>
          <rPr>
            <sz val="8"/>
            <color indexed="81"/>
            <rFont val="Arial"/>
            <family val="2"/>
          </rPr>
          <t>Army Rail Hardware</t>
        </r>
      </text>
    </comment>
    <comment ref="G990" authorId="0" shapeId="0" xr:uid="{00000000-0006-0000-1000-0000D6030000}">
      <text>
        <r>
          <rPr>
            <sz val="8"/>
            <color indexed="81"/>
            <rFont val="Arial"/>
            <family val="2"/>
          </rPr>
          <t>Army Rail Hardware</t>
        </r>
      </text>
    </comment>
    <comment ref="G991" authorId="0" shapeId="0" xr:uid="{00000000-0006-0000-1000-0000D7030000}">
      <text>
        <r>
          <rPr>
            <sz val="8"/>
            <color indexed="81"/>
            <rFont val="Arial"/>
            <family val="2"/>
          </rPr>
          <t>Army Rail Hardware</t>
        </r>
      </text>
    </comment>
    <comment ref="G992" authorId="0" shapeId="0" xr:uid="{00000000-0006-0000-1000-0000D8030000}">
      <text>
        <r>
          <rPr>
            <sz val="8"/>
            <color indexed="81"/>
            <rFont val="Arial"/>
            <family val="2"/>
          </rPr>
          <t>Army Rail Hardware</t>
        </r>
      </text>
    </comment>
    <comment ref="G993" authorId="0" shapeId="0" xr:uid="{00000000-0006-0000-1000-0000D9030000}">
      <text>
        <r>
          <rPr>
            <sz val="8"/>
            <color indexed="81"/>
            <rFont val="Arial"/>
            <family val="2"/>
          </rPr>
          <t>Subtotal: Recurring Cost</t>
        </r>
      </text>
    </comment>
    <comment ref="G994" authorId="0" shapeId="0" xr:uid="{00000000-0006-0000-1000-0000DA030000}">
      <text>
        <r>
          <rPr>
            <sz val="8"/>
            <color indexed="81"/>
            <rFont val="Arial"/>
            <family val="2"/>
          </rPr>
          <t>Subtotal: Recurring Cost</t>
        </r>
      </text>
    </comment>
    <comment ref="G995" authorId="0" shapeId="0" xr:uid="{00000000-0006-0000-1000-0000DB030000}">
      <text>
        <r>
          <rPr>
            <sz val="8"/>
            <color indexed="81"/>
            <rFont val="Arial"/>
            <family val="2"/>
          </rPr>
          <t>Subtotal: Recurring Cost</t>
        </r>
      </text>
    </comment>
    <comment ref="G996" authorId="0" shapeId="0" xr:uid="{00000000-0006-0000-1000-0000DC030000}">
      <text>
        <r>
          <rPr>
            <sz val="8"/>
            <color indexed="81"/>
            <rFont val="Arial"/>
            <family val="2"/>
          </rPr>
          <t>Subtotal: Recurring Cost</t>
        </r>
      </text>
    </comment>
    <comment ref="G997" authorId="0" shapeId="0" xr:uid="{00000000-0006-0000-1000-0000DD030000}">
      <text>
        <r>
          <rPr>
            <sz val="8"/>
            <color indexed="81"/>
            <rFont val="Arial"/>
            <family val="2"/>
          </rPr>
          <t>Subtotal: Recurring Cost</t>
        </r>
      </text>
    </comment>
    <comment ref="G998" authorId="0" shapeId="0" xr:uid="{00000000-0006-0000-1000-0000DE030000}">
      <text>
        <r>
          <rPr>
            <sz val="8"/>
            <color indexed="81"/>
            <rFont val="Arial"/>
            <family val="2"/>
          </rPr>
          <t>Subtotal: Recurring Cost</t>
        </r>
      </text>
    </comment>
    <comment ref="G999" authorId="0" shapeId="0" xr:uid="{00000000-0006-0000-1000-0000DF030000}">
      <text>
        <r>
          <rPr>
            <sz val="8"/>
            <color indexed="81"/>
            <rFont val="Arial"/>
            <family val="2"/>
          </rPr>
          <t>Subtotal: Recurring Cost</t>
        </r>
      </text>
    </comment>
    <comment ref="G1000" authorId="0" shapeId="0" xr:uid="{00000000-0006-0000-1000-0000E0030000}">
      <text>
        <r>
          <rPr>
            <sz val="8"/>
            <color indexed="81"/>
            <rFont val="Arial"/>
            <family val="2"/>
          </rPr>
          <t>Subtotal: Flyaway Cost</t>
        </r>
      </text>
    </comment>
    <comment ref="G1001" authorId="0" shapeId="0" xr:uid="{00000000-0006-0000-1000-0000E1030000}">
      <text>
        <r>
          <rPr>
            <sz val="8"/>
            <color indexed="81"/>
            <rFont val="Arial"/>
            <family val="2"/>
          </rPr>
          <t>Subtotal: Flyaway Cost</t>
        </r>
      </text>
    </comment>
    <comment ref="G1002" authorId="0" shapeId="0" xr:uid="{00000000-0006-0000-1000-0000E2030000}">
      <text>
        <r>
          <rPr>
            <sz val="8"/>
            <color indexed="81"/>
            <rFont val="Arial"/>
            <family val="2"/>
          </rPr>
          <t>Subtotal: Flyaway Cost</t>
        </r>
      </text>
    </comment>
    <comment ref="G1003" authorId="0" shapeId="0" xr:uid="{00000000-0006-0000-1000-0000E3030000}">
      <text>
        <r>
          <rPr>
            <sz val="8"/>
            <color indexed="81"/>
            <rFont val="Arial"/>
            <family val="2"/>
          </rPr>
          <t>Subtotal: Flyaway Cost</t>
        </r>
      </text>
    </comment>
    <comment ref="G1004" authorId="0" shapeId="0" xr:uid="{00000000-0006-0000-1000-0000E4030000}">
      <text>
        <r>
          <rPr>
            <sz val="8"/>
            <color indexed="81"/>
            <rFont val="Arial"/>
            <family val="2"/>
          </rPr>
          <t>Subtotal: Flyaway Cost</t>
        </r>
      </text>
    </comment>
    <comment ref="G1005" authorId="0" shapeId="0" xr:uid="{00000000-0006-0000-1000-0000E5030000}">
      <text>
        <r>
          <rPr>
            <sz val="8"/>
            <color indexed="81"/>
            <rFont val="Arial"/>
            <family val="2"/>
          </rPr>
          <t>Subtotal: Flyaway Cost</t>
        </r>
      </text>
    </comment>
    <comment ref="G1006" authorId="0" shapeId="0" xr:uid="{00000000-0006-0000-1000-0000E6030000}">
      <text>
        <r>
          <rPr>
            <sz val="8"/>
            <color indexed="81"/>
            <rFont val="Arial"/>
            <family val="2"/>
          </rPr>
          <t>Railroad Locomotives |  | and railway cars</t>
        </r>
      </text>
    </comment>
    <comment ref="G1007" authorId="0" shapeId="0" xr:uid="{00000000-0006-0000-1000-0000E7030000}">
      <text>
        <r>
          <rPr>
            <sz val="8"/>
            <color indexed="81"/>
            <rFont val="Arial"/>
            <family val="2"/>
          </rPr>
          <t>Railroad Locomotives |  | and railway cars</t>
        </r>
      </text>
    </comment>
    <comment ref="G1008" authorId="0" shapeId="0" xr:uid="{00000000-0006-0000-1000-0000E8030000}">
      <text>
        <r>
          <rPr>
            <sz val="8"/>
            <color indexed="81"/>
            <rFont val="Arial"/>
            <family val="2"/>
          </rPr>
          <t>Railroad Locomotives |  | and railway cars</t>
        </r>
      </text>
    </comment>
    <comment ref="G1009" authorId="0" shapeId="0" xr:uid="{00000000-0006-0000-1000-0000E9030000}">
      <text>
        <r>
          <rPr>
            <sz val="8"/>
            <color indexed="81"/>
            <rFont val="Arial"/>
            <family val="2"/>
          </rPr>
          <t>Railroad Locomotives |  | and railway cars</t>
        </r>
      </text>
    </comment>
    <comment ref="G1010" authorId="0" shapeId="0" xr:uid="{00000000-0006-0000-1000-0000EA030000}">
      <text>
        <r>
          <rPr>
            <sz val="8"/>
            <color indexed="81"/>
            <rFont val="Arial"/>
            <family val="2"/>
          </rPr>
          <t>Railroad Locomotives |  | and railway cars</t>
        </r>
      </text>
    </comment>
    <comment ref="G1011" authorId="0" shapeId="0" xr:uid="{00000000-0006-0000-1000-0000EB030000}">
      <text>
        <r>
          <rPr>
            <sz val="8"/>
            <color indexed="81"/>
            <rFont val="Arial"/>
            <family val="2"/>
          </rPr>
          <t>Railroad Locomotives |  | and railway cars</t>
        </r>
      </text>
    </comment>
    <comment ref="G1012" authorId="0" shapeId="0" xr:uid="{00000000-0006-0000-1000-0000EC030000}">
      <text>
        <r>
          <rPr>
            <sz val="8"/>
            <color indexed="81"/>
            <rFont val="Arial"/>
            <family val="2"/>
          </rPr>
          <t>Subtotal: Vehicles Cost</t>
        </r>
      </text>
    </comment>
    <comment ref="G1013" authorId="0" shapeId="0" xr:uid="{00000000-0006-0000-1000-0000ED030000}">
      <text>
        <r>
          <rPr>
            <sz val="8"/>
            <color indexed="81"/>
            <rFont val="Arial"/>
            <family val="2"/>
          </rPr>
          <t>Subtotal: Vehicles Cost</t>
        </r>
      </text>
    </comment>
    <comment ref="G1014" authorId="0" shapeId="0" xr:uid="{00000000-0006-0000-1000-0000EE030000}">
      <text>
        <r>
          <rPr>
            <sz val="8"/>
            <color indexed="81"/>
            <rFont val="Arial"/>
            <family val="2"/>
          </rPr>
          <t>Subtotal: Vehicles Cost</t>
        </r>
      </text>
    </comment>
    <comment ref="G1015" authorId="0" shapeId="0" xr:uid="{00000000-0006-0000-1000-0000EF030000}">
      <text>
        <r>
          <rPr>
            <sz val="8"/>
            <color indexed="81"/>
            <rFont val="Arial"/>
            <family val="2"/>
          </rPr>
          <t>Subtotal: Vehicles Cost</t>
        </r>
      </text>
    </comment>
    <comment ref="G1016" authorId="0" shapeId="0" xr:uid="{00000000-0006-0000-1000-0000F0030000}">
      <text>
        <r>
          <rPr>
            <sz val="8"/>
            <color indexed="81"/>
            <rFont val="Arial"/>
            <family val="2"/>
          </rPr>
          <t>Subtotal: Vehicles Cost</t>
        </r>
      </text>
    </comment>
    <comment ref="G1017" authorId="0" shapeId="0" xr:uid="{00000000-0006-0000-1000-0000F1030000}">
      <text>
        <r>
          <rPr>
            <sz val="8"/>
            <color indexed="81"/>
            <rFont val="Arial"/>
            <family val="2"/>
          </rPr>
          <t>Subtotal: Vehicles Cost</t>
        </r>
      </text>
    </comment>
    <comment ref="G1018" authorId="0" shapeId="0" xr:uid="{00000000-0006-0000-1000-0000F2030000}">
      <text>
        <r>
          <rPr>
            <sz val="8"/>
            <color indexed="81"/>
            <rFont val="Arial"/>
            <family val="2"/>
          </rPr>
          <t>Gross/Weapon System |  | Cost</t>
        </r>
      </text>
    </comment>
    <comment ref="G1019" authorId="0" shapeId="0" xr:uid="{00000000-0006-0000-1000-0000F3030000}">
      <text>
        <r>
          <rPr>
            <sz val="8"/>
            <color indexed="81"/>
            <rFont val="Arial"/>
            <family val="2"/>
          </rPr>
          <t>Gross/Weapon System |  | Cost</t>
        </r>
      </text>
    </comment>
    <comment ref="G1020" authorId="0" shapeId="0" xr:uid="{00000000-0006-0000-1000-0000F4030000}">
      <text>
        <r>
          <rPr>
            <sz val="8"/>
            <color indexed="81"/>
            <rFont val="Arial"/>
            <family val="2"/>
          </rPr>
          <t>Gross/Weapon System |  | Cost</t>
        </r>
      </text>
    </comment>
    <comment ref="G1021" authorId="0" shapeId="0" xr:uid="{00000000-0006-0000-1000-0000F5030000}">
      <text>
        <r>
          <rPr>
            <sz val="8"/>
            <color indexed="81"/>
            <rFont val="Arial"/>
            <family val="2"/>
          </rPr>
          <t>Gross/Weapon System |  | Cost</t>
        </r>
      </text>
    </comment>
    <comment ref="G1022" authorId="0" shapeId="0" xr:uid="{00000000-0006-0000-1000-0000F6030000}">
      <text>
        <r>
          <rPr>
            <sz val="8"/>
            <color indexed="81"/>
            <rFont val="Arial"/>
            <family val="2"/>
          </rPr>
          <t>Gross/Weapon System |  | Cost</t>
        </r>
      </text>
    </comment>
    <comment ref="G1023" authorId="0" shapeId="0" xr:uid="{00000000-0006-0000-1000-0000F7030000}">
      <text>
        <r>
          <rPr>
            <sz val="8"/>
            <color indexed="81"/>
            <rFont val="Arial"/>
            <family val="2"/>
          </rPr>
          <t>Gross/Weapon System |  | Cost</t>
        </r>
      </text>
    </comment>
    <comment ref="G1024" authorId="0" shapeId="0" xr:uid="{00000000-0006-0000-1000-0000F8030000}">
      <text>
        <r>
          <rPr>
            <sz val="8"/>
            <color indexed="81"/>
            <rFont val="Arial"/>
            <family val="2"/>
          </rPr>
          <t>SLEP Vessels | (†) | (LCU-2000)</t>
        </r>
      </text>
    </comment>
    <comment ref="G1025" authorId="0" shapeId="0" xr:uid="{00000000-0006-0000-1000-0000F9030000}">
      <text>
        <r>
          <rPr>
            <sz val="8"/>
            <color indexed="81"/>
            <rFont val="Arial"/>
            <family val="2"/>
          </rPr>
          <t>SLEP Vessels | (†) | (LCU-2000)</t>
        </r>
      </text>
    </comment>
    <comment ref="G1026" authorId="0" shapeId="0" xr:uid="{00000000-0006-0000-1000-0000FA030000}">
      <text>
        <r>
          <rPr>
            <sz val="8"/>
            <color indexed="81"/>
            <rFont val="Arial"/>
            <family val="2"/>
          </rPr>
          <t>SLEP Vessels | (†) | (LCU-2000)</t>
        </r>
      </text>
    </comment>
    <comment ref="G1027" authorId="0" shapeId="0" xr:uid="{00000000-0006-0000-1000-0000FB030000}">
      <text>
        <r>
          <rPr>
            <sz val="8"/>
            <color indexed="81"/>
            <rFont val="Arial"/>
            <family val="2"/>
          </rPr>
          <t>SLEP Vessels | (†) | (LCU-2000)</t>
        </r>
      </text>
    </comment>
    <comment ref="G1028" authorId="0" shapeId="0" xr:uid="{00000000-0006-0000-1000-0000FC030000}">
      <text>
        <r>
          <rPr>
            <sz val="8"/>
            <color indexed="81"/>
            <rFont val="Arial"/>
            <family val="2"/>
          </rPr>
          <t>SLEP Vessels | (†) | (LCU-2000)</t>
        </r>
      </text>
    </comment>
    <comment ref="G1029" authorId="0" shapeId="0" xr:uid="{00000000-0006-0000-1000-0000FD030000}">
      <text>
        <r>
          <rPr>
            <sz val="8"/>
            <color indexed="81"/>
            <rFont val="Arial"/>
            <family val="2"/>
          </rPr>
          <t>SLEP Vessels | (†) | (LCU-2000)</t>
        </r>
      </text>
    </comment>
    <comment ref="G1030" authorId="0" shapeId="0" xr:uid="{00000000-0006-0000-1000-0000FE030000}">
      <text>
        <r>
          <rPr>
            <sz val="8"/>
            <color indexed="81"/>
            <rFont val="Arial"/>
            <family val="2"/>
          </rPr>
          <t>SLEP Vessels | (†) | (MCS)</t>
        </r>
      </text>
    </comment>
    <comment ref="G1031" authorId="0" shapeId="0" xr:uid="{00000000-0006-0000-1000-0000FF030000}">
      <text>
        <r>
          <rPr>
            <sz val="8"/>
            <color indexed="81"/>
            <rFont val="Arial"/>
            <family val="2"/>
          </rPr>
          <t>SLEP Vessels | (†) | (MCS)</t>
        </r>
      </text>
    </comment>
    <comment ref="G1032" authorId="0" shapeId="0" xr:uid="{00000000-0006-0000-1000-000000040000}">
      <text>
        <r>
          <rPr>
            <sz val="8"/>
            <color indexed="81"/>
            <rFont val="Arial"/>
            <family val="2"/>
          </rPr>
          <t>SLEP Vessels | (†) | (MCS)</t>
        </r>
      </text>
    </comment>
    <comment ref="G1033" authorId="0" shapeId="0" xr:uid="{00000000-0006-0000-1000-000001040000}">
      <text>
        <r>
          <rPr>
            <sz val="8"/>
            <color indexed="81"/>
            <rFont val="Arial"/>
            <family val="2"/>
          </rPr>
          <t>SLEP Vessels | (†) | (MCS)</t>
        </r>
      </text>
    </comment>
    <comment ref="G1034" authorId="0" shapeId="0" xr:uid="{00000000-0006-0000-1000-000002040000}">
      <text>
        <r>
          <rPr>
            <sz val="8"/>
            <color indexed="81"/>
            <rFont val="Arial"/>
            <family val="2"/>
          </rPr>
          <t>SLEP Vessels | (†) | (MCS)</t>
        </r>
      </text>
    </comment>
    <comment ref="G1035" authorId="0" shapeId="0" xr:uid="{00000000-0006-0000-1000-000003040000}">
      <text>
        <r>
          <rPr>
            <sz val="8"/>
            <color indexed="81"/>
            <rFont val="Arial"/>
            <family val="2"/>
          </rPr>
          <t>SLEP Vessels | (†) | (MCS)</t>
        </r>
      </text>
    </comment>
    <comment ref="G1036" authorId="0" shapeId="0" xr:uid="{00000000-0006-0000-1000-000004040000}">
      <text>
        <r>
          <rPr>
            <sz val="8"/>
            <color indexed="81"/>
            <rFont val="Arial"/>
            <family val="2"/>
          </rPr>
          <t>MIBS Vessels</t>
        </r>
      </text>
    </comment>
    <comment ref="G1037" authorId="0" shapeId="0" xr:uid="{00000000-0006-0000-1000-000005040000}">
      <text>
        <r>
          <rPr>
            <sz val="8"/>
            <color indexed="81"/>
            <rFont val="Arial"/>
            <family val="2"/>
          </rPr>
          <t>MIBS Vessels</t>
        </r>
      </text>
    </comment>
    <comment ref="G1038" authorId="0" shapeId="0" xr:uid="{00000000-0006-0000-1000-000006040000}">
      <text>
        <r>
          <rPr>
            <sz val="8"/>
            <color indexed="81"/>
            <rFont val="Arial"/>
            <family val="2"/>
          </rPr>
          <t>MIBS Vessels</t>
        </r>
      </text>
    </comment>
    <comment ref="G1039" authorId="0" shapeId="0" xr:uid="{00000000-0006-0000-1000-000007040000}">
      <text>
        <r>
          <rPr>
            <sz val="8"/>
            <color indexed="81"/>
            <rFont val="Arial"/>
            <family val="2"/>
          </rPr>
          <t>MIBS Vessels</t>
        </r>
      </text>
    </comment>
    <comment ref="G1040" authorId="0" shapeId="0" xr:uid="{00000000-0006-0000-1000-000008040000}">
      <text>
        <r>
          <rPr>
            <sz val="8"/>
            <color indexed="81"/>
            <rFont val="Arial"/>
            <family val="2"/>
          </rPr>
          <t>MIBS Vessels</t>
        </r>
      </text>
    </comment>
    <comment ref="G1041" authorId="0" shapeId="0" xr:uid="{00000000-0006-0000-1000-000009040000}">
      <text>
        <r>
          <rPr>
            <sz val="8"/>
            <color indexed="81"/>
            <rFont val="Arial"/>
            <family val="2"/>
          </rPr>
          <t>MIBS Vessels</t>
        </r>
      </text>
    </comment>
    <comment ref="G1042" authorId="0" shapeId="0" xr:uid="{00000000-0006-0000-1000-00000A040000}">
      <text>
        <r>
          <rPr>
            <sz val="8"/>
            <color indexed="81"/>
            <rFont val="Arial"/>
            <family val="2"/>
          </rPr>
          <t>Harbormaster | command and control | center (HCCC)</t>
        </r>
      </text>
    </comment>
    <comment ref="G1043" authorId="0" shapeId="0" xr:uid="{00000000-0006-0000-1000-00000B040000}">
      <text>
        <r>
          <rPr>
            <sz val="8"/>
            <color indexed="81"/>
            <rFont val="Arial"/>
            <family val="2"/>
          </rPr>
          <t>Harbormaster | command and control | center (HCCC)</t>
        </r>
      </text>
    </comment>
    <comment ref="G1044" authorId="0" shapeId="0" xr:uid="{00000000-0006-0000-1000-00000C040000}">
      <text>
        <r>
          <rPr>
            <sz val="8"/>
            <color indexed="81"/>
            <rFont val="Arial"/>
            <family val="2"/>
          </rPr>
          <t>Harbormaster | command and control | center (HCCC)</t>
        </r>
      </text>
    </comment>
    <comment ref="G1045" authorId="0" shapeId="0" xr:uid="{00000000-0006-0000-1000-00000D040000}">
      <text>
        <r>
          <rPr>
            <sz val="8"/>
            <color indexed="81"/>
            <rFont val="Arial"/>
            <family val="2"/>
          </rPr>
          <t>Harbormaster | command and control | center (HCCC)</t>
        </r>
      </text>
    </comment>
    <comment ref="G1046" authorId="0" shapeId="0" xr:uid="{00000000-0006-0000-1000-00000E040000}">
      <text>
        <r>
          <rPr>
            <sz val="8"/>
            <color indexed="81"/>
            <rFont val="Arial"/>
            <family val="2"/>
          </rPr>
          <t>Harbormaster | command and control | center (HCCC)</t>
        </r>
      </text>
    </comment>
    <comment ref="G1047" authorId="0" shapeId="0" xr:uid="{00000000-0006-0000-1000-00000F040000}">
      <text>
        <r>
          <rPr>
            <sz val="8"/>
            <color indexed="81"/>
            <rFont val="Arial"/>
            <family val="2"/>
          </rPr>
          <t>Harbormaster | command and control | center (HCCC)</t>
        </r>
      </text>
    </comment>
    <comment ref="G1048" authorId="0" shapeId="0" xr:uid="{00000000-0006-0000-1000-000010040000}">
      <text>
        <r>
          <rPr>
            <sz val="8"/>
            <color indexed="81"/>
            <rFont val="Arial"/>
            <family val="2"/>
          </rPr>
          <t>LCU Technical |  | Manuals and Spares</t>
        </r>
      </text>
    </comment>
    <comment ref="G1049" authorId="0" shapeId="0" xr:uid="{00000000-0006-0000-1000-000011040000}">
      <text>
        <r>
          <rPr>
            <sz val="8"/>
            <color indexed="81"/>
            <rFont val="Arial"/>
            <family val="2"/>
          </rPr>
          <t>LCU Technical |  | Manuals and Spares</t>
        </r>
      </text>
    </comment>
    <comment ref="G1050" authorId="0" shapeId="0" xr:uid="{00000000-0006-0000-1000-000012040000}">
      <text>
        <r>
          <rPr>
            <sz val="8"/>
            <color indexed="81"/>
            <rFont val="Arial"/>
            <family val="2"/>
          </rPr>
          <t>LCU Technical |  | Manuals and Spares</t>
        </r>
      </text>
    </comment>
    <comment ref="G1051" authorId="0" shapeId="0" xr:uid="{00000000-0006-0000-1000-000013040000}">
      <text>
        <r>
          <rPr>
            <sz val="8"/>
            <color indexed="81"/>
            <rFont val="Arial"/>
            <family val="2"/>
          </rPr>
          <t>LCU Technical |  | Manuals and Spares</t>
        </r>
      </text>
    </comment>
    <comment ref="G1052" authorId="0" shapeId="0" xr:uid="{00000000-0006-0000-1000-000014040000}">
      <text>
        <r>
          <rPr>
            <sz val="8"/>
            <color indexed="81"/>
            <rFont val="Arial"/>
            <family val="2"/>
          </rPr>
          <t>LCU Technical |  | Manuals and Spares</t>
        </r>
      </text>
    </comment>
    <comment ref="G1053" authorId="0" shapeId="0" xr:uid="{00000000-0006-0000-1000-000015040000}">
      <text>
        <r>
          <rPr>
            <sz val="8"/>
            <color indexed="81"/>
            <rFont val="Arial"/>
            <family val="2"/>
          </rPr>
          <t>LCU Technical |  | Manuals and Spares</t>
        </r>
      </text>
    </comment>
    <comment ref="G1054" authorId="0" shapeId="0" xr:uid="{00000000-0006-0000-1000-000016040000}">
      <text>
        <r>
          <rPr>
            <sz val="8"/>
            <color indexed="81"/>
            <rFont val="Arial"/>
            <family val="2"/>
          </rPr>
          <t>Program | Management/Matrix | Support</t>
        </r>
      </text>
    </comment>
    <comment ref="G1055" authorId="0" shapeId="0" xr:uid="{00000000-0006-0000-1000-000017040000}">
      <text>
        <r>
          <rPr>
            <sz val="8"/>
            <color indexed="81"/>
            <rFont val="Arial"/>
            <family val="2"/>
          </rPr>
          <t>Program | Management/Matrix | Support</t>
        </r>
      </text>
    </comment>
    <comment ref="G1056" authorId="0" shapeId="0" xr:uid="{00000000-0006-0000-1000-000018040000}">
      <text>
        <r>
          <rPr>
            <sz val="8"/>
            <color indexed="81"/>
            <rFont val="Arial"/>
            <family val="2"/>
          </rPr>
          <t>Program | Management/Matrix | Support</t>
        </r>
      </text>
    </comment>
    <comment ref="G1057" authorId="0" shapeId="0" xr:uid="{00000000-0006-0000-1000-000019040000}">
      <text>
        <r>
          <rPr>
            <sz val="8"/>
            <color indexed="81"/>
            <rFont val="Arial"/>
            <family val="2"/>
          </rPr>
          <t>Program | Management/Matrix | Support</t>
        </r>
      </text>
    </comment>
    <comment ref="G1058" authorId="0" shapeId="0" xr:uid="{00000000-0006-0000-1000-00001A040000}">
      <text>
        <r>
          <rPr>
            <sz val="8"/>
            <color indexed="81"/>
            <rFont val="Arial"/>
            <family val="2"/>
          </rPr>
          <t>Program | Management/Matrix | Support</t>
        </r>
      </text>
    </comment>
    <comment ref="G1059" authorId="0" shapeId="0" xr:uid="{00000000-0006-0000-1000-00001B040000}">
      <text>
        <r>
          <rPr>
            <sz val="8"/>
            <color indexed="81"/>
            <rFont val="Arial"/>
            <family val="2"/>
          </rPr>
          <t>Program | Management/Matrix | Support</t>
        </r>
      </text>
    </comment>
    <comment ref="G1060" authorId="0" shapeId="0" xr:uid="{00000000-0006-0000-1000-00001C040000}">
      <text>
        <r>
          <rPr>
            <sz val="8"/>
            <color indexed="81"/>
            <rFont val="Arial"/>
            <family val="2"/>
          </rPr>
          <t>LCU SLEP Contractor | Logistics Support | (CLS)</t>
        </r>
      </text>
    </comment>
    <comment ref="G1061" authorId="0" shapeId="0" xr:uid="{00000000-0006-0000-1000-00001D040000}">
      <text>
        <r>
          <rPr>
            <sz val="8"/>
            <color indexed="81"/>
            <rFont val="Arial"/>
            <family val="2"/>
          </rPr>
          <t>LCU SLEP Contractor | Logistics Support | (CLS)</t>
        </r>
      </text>
    </comment>
    <comment ref="G1062" authorId="0" shapeId="0" xr:uid="{00000000-0006-0000-1000-00001E040000}">
      <text>
        <r>
          <rPr>
            <sz val="8"/>
            <color indexed="81"/>
            <rFont val="Arial"/>
            <family val="2"/>
          </rPr>
          <t>LCU SLEP Contractor | Logistics Support | (CLS)</t>
        </r>
      </text>
    </comment>
    <comment ref="G1063" authorId="0" shapeId="0" xr:uid="{00000000-0006-0000-1000-00001F040000}">
      <text>
        <r>
          <rPr>
            <sz val="8"/>
            <color indexed="81"/>
            <rFont val="Arial"/>
            <family val="2"/>
          </rPr>
          <t>LCU SLEP Contractor | Logistics Support | (CLS)</t>
        </r>
      </text>
    </comment>
    <comment ref="G1064" authorId="0" shapeId="0" xr:uid="{00000000-0006-0000-1000-000020040000}">
      <text>
        <r>
          <rPr>
            <sz val="8"/>
            <color indexed="81"/>
            <rFont val="Arial"/>
            <family val="2"/>
          </rPr>
          <t>LCU SLEP Contractor | Logistics Support | (CLS)</t>
        </r>
      </text>
    </comment>
    <comment ref="G1065" authorId="0" shapeId="0" xr:uid="{00000000-0006-0000-1000-000021040000}">
      <text>
        <r>
          <rPr>
            <sz val="8"/>
            <color indexed="81"/>
            <rFont val="Arial"/>
            <family val="2"/>
          </rPr>
          <t>LCU SLEP Contractor | Logistics Support | (CLS)</t>
        </r>
      </text>
    </comment>
    <comment ref="G1066" authorId="0" shapeId="0" xr:uid="{00000000-0006-0000-1000-000022040000}">
      <text>
        <r>
          <rPr>
            <sz val="8"/>
            <color indexed="81"/>
            <rFont val="Arial"/>
            <family val="2"/>
          </rPr>
          <t>Subtotal: Recurring Cost</t>
        </r>
      </text>
    </comment>
    <comment ref="G1067" authorId="0" shapeId="0" xr:uid="{00000000-0006-0000-1000-000023040000}">
      <text>
        <r>
          <rPr>
            <sz val="8"/>
            <color indexed="81"/>
            <rFont val="Arial"/>
            <family val="2"/>
          </rPr>
          <t>Subtotal: Recurring Cost</t>
        </r>
      </text>
    </comment>
    <comment ref="G1068" authorId="0" shapeId="0" xr:uid="{00000000-0006-0000-1000-000024040000}">
      <text>
        <r>
          <rPr>
            <sz val="8"/>
            <color indexed="81"/>
            <rFont val="Arial"/>
            <family val="2"/>
          </rPr>
          <t>Subtotal: Recurring Cost</t>
        </r>
      </text>
    </comment>
    <comment ref="G1069" authorId="0" shapeId="0" xr:uid="{00000000-0006-0000-1000-000025040000}">
      <text>
        <r>
          <rPr>
            <sz val="8"/>
            <color indexed="81"/>
            <rFont val="Arial"/>
            <family val="2"/>
          </rPr>
          <t>Subtotal: Recurring Cost</t>
        </r>
      </text>
    </comment>
    <comment ref="G1070" authorId="0" shapeId="0" xr:uid="{00000000-0006-0000-1000-000026040000}">
      <text>
        <r>
          <rPr>
            <sz val="8"/>
            <color indexed="81"/>
            <rFont val="Arial"/>
            <family val="2"/>
          </rPr>
          <t>Subtotal: Recurring Cost</t>
        </r>
      </text>
    </comment>
    <comment ref="G1071" authorId="0" shapeId="0" xr:uid="{00000000-0006-0000-1000-000027040000}">
      <text>
        <r>
          <rPr>
            <sz val="8"/>
            <color indexed="81"/>
            <rFont val="Arial"/>
            <family val="2"/>
          </rPr>
          <t>Subtotal: Recurring Cost</t>
        </r>
      </text>
    </comment>
    <comment ref="G1072" authorId="0" shapeId="0" xr:uid="{00000000-0006-0000-1000-000028040000}">
      <text>
        <r>
          <rPr>
            <sz val="8"/>
            <color indexed="81"/>
            <rFont val="Arial"/>
            <family val="2"/>
          </rPr>
          <t>MCS Logistics</t>
        </r>
      </text>
    </comment>
    <comment ref="G1073" authorId="0" shapeId="0" xr:uid="{00000000-0006-0000-1000-000029040000}">
      <text>
        <r>
          <rPr>
            <sz val="8"/>
            <color indexed="81"/>
            <rFont val="Arial"/>
            <family val="2"/>
          </rPr>
          <t>MCS Logistics</t>
        </r>
      </text>
    </comment>
    <comment ref="G1074" authorId="0" shapeId="0" xr:uid="{00000000-0006-0000-1000-00002A040000}">
      <text>
        <r>
          <rPr>
            <sz val="8"/>
            <color indexed="81"/>
            <rFont val="Arial"/>
            <family val="2"/>
          </rPr>
          <t>MCS Logistics</t>
        </r>
      </text>
    </comment>
    <comment ref="G1075" authorId="0" shapeId="0" xr:uid="{00000000-0006-0000-1000-00002B040000}">
      <text>
        <r>
          <rPr>
            <sz val="8"/>
            <color indexed="81"/>
            <rFont val="Arial"/>
            <family val="2"/>
          </rPr>
          <t>MCS Logistics</t>
        </r>
      </text>
    </comment>
    <comment ref="G1076" authorId="0" shapeId="0" xr:uid="{00000000-0006-0000-1000-00002C040000}">
      <text>
        <r>
          <rPr>
            <sz val="8"/>
            <color indexed="81"/>
            <rFont val="Arial"/>
            <family val="2"/>
          </rPr>
          <t>MCS Logistics</t>
        </r>
      </text>
    </comment>
    <comment ref="G1077" authorId="0" shapeId="0" xr:uid="{00000000-0006-0000-1000-00002D040000}">
      <text>
        <r>
          <rPr>
            <sz val="8"/>
            <color indexed="81"/>
            <rFont val="Arial"/>
            <family val="2"/>
          </rPr>
          <t>MCS Logistics</t>
        </r>
      </text>
    </comment>
    <comment ref="G1078" authorId="0" shapeId="0" xr:uid="{00000000-0006-0000-1000-00002E040000}">
      <text>
        <r>
          <rPr>
            <sz val="8"/>
            <color indexed="81"/>
            <rFont val="Arial"/>
            <family val="2"/>
          </rPr>
          <t>MIBS Logistics |  | (LCU-2000)</t>
        </r>
      </text>
    </comment>
    <comment ref="G1079" authorId="0" shapeId="0" xr:uid="{00000000-0006-0000-1000-00002F040000}">
      <text>
        <r>
          <rPr>
            <sz val="8"/>
            <color indexed="81"/>
            <rFont val="Arial"/>
            <family val="2"/>
          </rPr>
          <t>MIBS Logistics |  | (LCU-2000)</t>
        </r>
      </text>
    </comment>
    <comment ref="G1080" authorId="0" shapeId="0" xr:uid="{00000000-0006-0000-1000-000030040000}">
      <text>
        <r>
          <rPr>
            <sz val="8"/>
            <color indexed="81"/>
            <rFont val="Arial"/>
            <family val="2"/>
          </rPr>
          <t>MIBS Logistics |  | (LCU-2000)</t>
        </r>
      </text>
    </comment>
    <comment ref="G1081" authorId="0" shapeId="0" xr:uid="{00000000-0006-0000-1000-000031040000}">
      <text>
        <r>
          <rPr>
            <sz val="8"/>
            <color indexed="81"/>
            <rFont val="Arial"/>
            <family val="2"/>
          </rPr>
          <t>MIBS Logistics |  | (LCU-2000)</t>
        </r>
      </text>
    </comment>
    <comment ref="G1082" authorId="0" shapeId="0" xr:uid="{00000000-0006-0000-1000-000032040000}">
      <text>
        <r>
          <rPr>
            <sz val="8"/>
            <color indexed="81"/>
            <rFont val="Arial"/>
            <family val="2"/>
          </rPr>
          <t>MIBS Logistics |  | (LCU-2000)</t>
        </r>
      </text>
    </comment>
    <comment ref="G1083" authorId="0" shapeId="0" xr:uid="{00000000-0006-0000-1000-000033040000}">
      <text>
        <r>
          <rPr>
            <sz val="8"/>
            <color indexed="81"/>
            <rFont val="Arial"/>
            <family val="2"/>
          </rPr>
          <t>MIBS Logistics |  | (LCU-2000)</t>
        </r>
      </text>
    </comment>
    <comment ref="G1084" authorId="0" shapeId="0" xr:uid="{00000000-0006-0000-1000-000034040000}">
      <text>
        <r>
          <rPr>
            <sz val="8"/>
            <color indexed="81"/>
            <rFont val="Arial"/>
            <family val="2"/>
          </rPr>
          <t>MIBS Engineering |  | (LCU-2000)</t>
        </r>
      </text>
    </comment>
    <comment ref="G1085" authorId="0" shapeId="0" xr:uid="{00000000-0006-0000-1000-000035040000}">
      <text>
        <r>
          <rPr>
            <sz val="8"/>
            <color indexed="81"/>
            <rFont val="Arial"/>
            <family val="2"/>
          </rPr>
          <t>MIBS Engineering |  | (LCU-2000)</t>
        </r>
      </text>
    </comment>
    <comment ref="G1086" authorId="0" shapeId="0" xr:uid="{00000000-0006-0000-1000-000036040000}">
      <text>
        <r>
          <rPr>
            <sz val="8"/>
            <color indexed="81"/>
            <rFont val="Arial"/>
            <family val="2"/>
          </rPr>
          <t>MIBS Engineering |  | (LCU-2000)</t>
        </r>
      </text>
    </comment>
    <comment ref="G1087" authorId="0" shapeId="0" xr:uid="{00000000-0006-0000-1000-000037040000}">
      <text>
        <r>
          <rPr>
            <sz val="8"/>
            <color indexed="81"/>
            <rFont val="Arial"/>
            <family val="2"/>
          </rPr>
          <t>MIBS Engineering |  | (LCU-2000)</t>
        </r>
      </text>
    </comment>
    <comment ref="G1088" authorId="0" shapeId="0" xr:uid="{00000000-0006-0000-1000-000038040000}">
      <text>
        <r>
          <rPr>
            <sz val="8"/>
            <color indexed="81"/>
            <rFont val="Arial"/>
            <family val="2"/>
          </rPr>
          <t>MIBS Engineering |  | (LCU-2000)</t>
        </r>
      </text>
    </comment>
    <comment ref="G1089" authorId="0" shapeId="0" xr:uid="{00000000-0006-0000-1000-000039040000}">
      <text>
        <r>
          <rPr>
            <sz val="8"/>
            <color indexed="81"/>
            <rFont val="Arial"/>
            <family val="2"/>
          </rPr>
          <t>MIBS Engineering |  | (LCU-2000)</t>
        </r>
      </text>
    </comment>
    <comment ref="G1090" authorId="0" shapeId="0" xr:uid="{00000000-0006-0000-1000-00003A040000}">
      <text>
        <r>
          <rPr>
            <sz val="8"/>
            <color indexed="81"/>
            <rFont val="Arial"/>
            <family val="2"/>
          </rPr>
          <t>MIBS Engineering |  | (LSV)</t>
        </r>
      </text>
    </comment>
    <comment ref="G1091" authorId="0" shapeId="0" xr:uid="{00000000-0006-0000-1000-00003B040000}">
      <text>
        <r>
          <rPr>
            <sz val="8"/>
            <color indexed="81"/>
            <rFont val="Arial"/>
            <family val="2"/>
          </rPr>
          <t>MIBS Engineering |  | (LSV)</t>
        </r>
      </text>
    </comment>
    <comment ref="G1092" authorId="0" shapeId="0" xr:uid="{00000000-0006-0000-1000-00003C040000}">
      <text>
        <r>
          <rPr>
            <sz val="8"/>
            <color indexed="81"/>
            <rFont val="Arial"/>
            <family val="2"/>
          </rPr>
          <t>MIBS Engineering |  | (LSV)</t>
        </r>
      </text>
    </comment>
    <comment ref="G1093" authorId="0" shapeId="0" xr:uid="{00000000-0006-0000-1000-00003D040000}">
      <text>
        <r>
          <rPr>
            <sz val="8"/>
            <color indexed="81"/>
            <rFont val="Arial"/>
            <family val="2"/>
          </rPr>
          <t>MIBS Engineering |  | (LSV)</t>
        </r>
      </text>
    </comment>
    <comment ref="G1094" authorId="0" shapeId="0" xr:uid="{00000000-0006-0000-1000-00003E040000}">
      <text>
        <r>
          <rPr>
            <sz val="8"/>
            <color indexed="81"/>
            <rFont val="Arial"/>
            <family val="2"/>
          </rPr>
          <t>MIBS Engineering |  | (LSV)</t>
        </r>
      </text>
    </comment>
    <comment ref="G1095" authorId="0" shapeId="0" xr:uid="{00000000-0006-0000-1000-00003F040000}">
      <text>
        <r>
          <rPr>
            <sz val="8"/>
            <color indexed="81"/>
            <rFont val="Arial"/>
            <family val="2"/>
          </rPr>
          <t>MIBS Engineering |  | (LSV)</t>
        </r>
      </text>
    </comment>
    <comment ref="G1096" authorId="0" shapeId="0" xr:uid="{00000000-0006-0000-1000-000040040000}">
      <text>
        <r>
          <rPr>
            <sz val="8"/>
            <color indexed="81"/>
            <rFont val="Arial"/>
            <family val="2"/>
          </rPr>
          <t>MIBS Vessels |  | (LCU-2000)</t>
        </r>
      </text>
    </comment>
    <comment ref="G1097" authorId="0" shapeId="0" xr:uid="{00000000-0006-0000-1000-000041040000}">
      <text>
        <r>
          <rPr>
            <sz val="8"/>
            <color indexed="81"/>
            <rFont val="Arial"/>
            <family val="2"/>
          </rPr>
          <t>MIBS Vessels |  | (LCU-2000)</t>
        </r>
      </text>
    </comment>
    <comment ref="G1098" authorId="0" shapeId="0" xr:uid="{00000000-0006-0000-1000-000042040000}">
      <text>
        <r>
          <rPr>
            <sz val="8"/>
            <color indexed="81"/>
            <rFont val="Arial"/>
            <family val="2"/>
          </rPr>
          <t>MIBS Vessels |  | (LCU-2000)</t>
        </r>
      </text>
    </comment>
    <comment ref="G1099" authorId="0" shapeId="0" xr:uid="{00000000-0006-0000-1000-000043040000}">
      <text>
        <r>
          <rPr>
            <sz val="8"/>
            <color indexed="81"/>
            <rFont val="Arial"/>
            <family val="2"/>
          </rPr>
          <t>MIBS Vessels |  | (LCU-2000)</t>
        </r>
      </text>
    </comment>
    <comment ref="G1100" authorId="0" shapeId="0" xr:uid="{00000000-0006-0000-1000-000044040000}">
      <text>
        <r>
          <rPr>
            <sz val="8"/>
            <color indexed="81"/>
            <rFont val="Arial"/>
            <family val="2"/>
          </rPr>
          <t>MIBS Vessels |  | (LCU-2000)</t>
        </r>
      </text>
    </comment>
    <comment ref="G1101" authorId="0" shapeId="0" xr:uid="{00000000-0006-0000-1000-000045040000}">
      <text>
        <r>
          <rPr>
            <sz val="8"/>
            <color indexed="81"/>
            <rFont val="Arial"/>
            <family val="2"/>
          </rPr>
          <t>MIBS Vessels |  | (LCU-2000)</t>
        </r>
      </text>
    </comment>
    <comment ref="G1102" authorId="0" shapeId="0" xr:uid="{00000000-0006-0000-1000-000046040000}">
      <text>
        <r>
          <rPr>
            <sz val="8"/>
            <color indexed="81"/>
            <rFont val="Arial"/>
            <family val="2"/>
          </rPr>
          <t>New Equipment |  | Training (NET)</t>
        </r>
      </text>
    </comment>
    <comment ref="G1103" authorId="0" shapeId="0" xr:uid="{00000000-0006-0000-1000-000047040000}">
      <text>
        <r>
          <rPr>
            <sz val="8"/>
            <color indexed="81"/>
            <rFont val="Arial"/>
            <family val="2"/>
          </rPr>
          <t>New Equipment |  | Training (NET)</t>
        </r>
      </text>
    </comment>
    <comment ref="G1104" authorId="0" shapeId="0" xr:uid="{00000000-0006-0000-1000-000048040000}">
      <text>
        <r>
          <rPr>
            <sz val="8"/>
            <color indexed="81"/>
            <rFont val="Arial"/>
            <family val="2"/>
          </rPr>
          <t>New Equipment |  | Training (NET)</t>
        </r>
      </text>
    </comment>
    <comment ref="G1105" authorId="0" shapeId="0" xr:uid="{00000000-0006-0000-1000-000049040000}">
      <text>
        <r>
          <rPr>
            <sz val="8"/>
            <color indexed="81"/>
            <rFont val="Arial"/>
            <family val="2"/>
          </rPr>
          <t>New Equipment |  | Training (NET)</t>
        </r>
      </text>
    </comment>
    <comment ref="G1106" authorId="0" shapeId="0" xr:uid="{00000000-0006-0000-1000-00004A040000}">
      <text>
        <r>
          <rPr>
            <sz val="8"/>
            <color indexed="81"/>
            <rFont val="Arial"/>
            <family val="2"/>
          </rPr>
          <t>New Equipment |  | Training (NET)</t>
        </r>
      </text>
    </comment>
    <comment ref="G1107" authorId="0" shapeId="0" xr:uid="{00000000-0006-0000-1000-00004B040000}">
      <text>
        <r>
          <rPr>
            <sz val="8"/>
            <color indexed="81"/>
            <rFont val="Arial"/>
            <family val="2"/>
          </rPr>
          <t>New Equipment |  | Training (NET)</t>
        </r>
      </text>
    </comment>
    <comment ref="G1108" authorId="0" shapeId="0" xr:uid="{00000000-0006-0000-1000-00004C040000}">
      <text>
        <r>
          <rPr>
            <sz val="8"/>
            <color indexed="81"/>
            <rFont val="Arial"/>
            <family val="2"/>
          </rPr>
          <t>Subtotal: Non Recurring |  | Cost</t>
        </r>
      </text>
    </comment>
    <comment ref="G1109" authorId="0" shapeId="0" xr:uid="{00000000-0006-0000-1000-00004D040000}">
      <text>
        <r>
          <rPr>
            <sz val="8"/>
            <color indexed="81"/>
            <rFont val="Arial"/>
            <family val="2"/>
          </rPr>
          <t>Subtotal: Non Recurring |  | Cost</t>
        </r>
      </text>
    </comment>
    <comment ref="G1110" authorId="0" shapeId="0" xr:uid="{00000000-0006-0000-1000-00004E040000}">
      <text>
        <r>
          <rPr>
            <sz val="8"/>
            <color indexed="81"/>
            <rFont val="Arial"/>
            <family val="2"/>
          </rPr>
          <t>Subtotal: Non Recurring |  | Cost</t>
        </r>
      </text>
    </comment>
    <comment ref="G1111" authorId="0" shapeId="0" xr:uid="{00000000-0006-0000-1000-00004F040000}">
      <text>
        <r>
          <rPr>
            <sz val="8"/>
            <color indexed="81"/>
            <rFont val="Arial"/>
            <family val="2"/>
          </rPr>
          <t>Subtotal: Non Recurring |  | Cost</t>
        </r>
      </text>
    </comment>
    <comment ref="G1112" authorId="0" shapeId="0" xr:uid="{00000000-0006-0000-1000-000050040000}">
      <text>
        <r>
          <rPr>
            <sz val="8"/>
            <color indexed="81"/>
            <rFont val="Arial"/>
            <family val="2"/>
          </rPr>
          <t>Subtotal: Non Recurring |  | Cost</t>
        </r>
      </text>
    </comment>
    <comment ref="G1113" authorId="0" shapeId="0" xr:uid="{00000000-0006-0000-1000-000051040000}">
      <text>
        <r>
          <rPr>
            <sz val="8"/>
            <color indexed="81"/>
            <rFont val="Arial"/>
            <family val="2"/>
          </rPr>
          <t>Subtotal: Non Recurring |  | Cost</t>
        </r>
      </text>
    </comment>
    <comment ref="G1114" authorId="0" shapeId="0" xr:uid="{00000000-0006-0000-1000-000052040000}">
      <text>
        <r>
          <rPr>
            <sz val="8"/>
            <color indexed="81"/>
            <rFont val="Arial"/>
            <family val="2"/>
          </rPr>
          <t>Subtotal: Flyaway Cost</t>
        </r>
      </text>
    </comment>
    <comment ref="G1115" authorId="0" shapeId="0" xr:uid="{00000000-0006-0000-1000-000053040000}">
      <text>
        <r>
          <rPr>
            <sz val="8"/>
            <color indexed="81"/>
            <rFont val="Arial"/>
            <family val="2"/>
          </rPr>
          <t>Subtotal: Flyaway Cost</t>
        </r>
      </text>
    </comment>
    <comment ref="G1116" authorId="0" shapeId="0" xr:uid="{00000000-0006-0000-1000-000054040000}">
      <text>
        <r>
          <rPr>
            <sz val="8"/>
            <color indexed="81"/>
            <rFont val="Arial"/>
            <family val="2"/>
          </rPr>
          <t>Subtotal: Flyaway Cost</t>
        </r>
      </text>
    </comment>
    <comment ref="G1117" authorId="0" shapeId="0" xr:uid="{00000000-0006-0000-1000-000055040000}">
      <text>
        <r>
          <rPr>
            <sz val="8"/>
            <color indexed="81"/>
            <rFont val="Arial"/>
            <family val="2"/>
          </rPr>
          <t>Subtotal: Flyaway Cost</t>
        </r>
      </text>
    </comment>
    <comment ref="G1118" authorId="0" shapeId="0" xr:uid="{00000000-0006-0000-1000-000056040000}">
      <text>
        <r>
          <rPr>
            <sz val="8"/>
            <color indexed="81"/>
            <rFont val="Arial"/>
            <family val="2"/>
          </rPr>
          <t>Subtotal: Flyaway Cost</t>
        </r>
      </text>
    </comment>
    <comment ref="G1119" authorId="0" shapeId="0" xr:uid="{00000000-0006-0000-1000-000057040000}">
      <text>
        <r>
          <rPr>
            <sz val="8"/>
            <color indexed="81"/>
            <rFont val="Arial"/>
            <family val="2"/>
          </rPr>
          <t>Subtotal: Flyaway Cost</t>
        </r>
      </text>
    </comment>
    <comment ref="G1120" authorId="0" shapeId="0" xr:uid="{00000000-0006-0000-1000-000058040000}">
      <text>
        <r>
          <rPr>
            <sz val="8"/>
            <color indexed="81"/>
            <rFont val="Arial"/>
            <family val="2"/>
          </rPr>
          <t>Gross/Weapon System |  | Cost</t>
        </r>
      </text>
    </comment>
    <comment ref="G1121" authorId="0" shapeId="0" xr:uid="{00000000-0006-0000-1000-000059040000}">
      <text>
        <r>
          <rPr>
            <sz val="8"/>
            <color indexed="81"/>
            <rFont val="Arial"/>
            <family val="2"/>
          </rPr>
          <t>Gross/Weapon System |  | Cost</t>
        </r>
      </text>
    </comment>
    <comment ref="G1122" authorId="0" shapeId="0" xr:uid="{00000000-0006-0000-1000-00005A040000}">
      <text>
        <r>
          <rPr>
            <sz val="8"/>
            <color indexed="81"/>
            <rFont val="Arial"/>
            <family val="2"/>
          </rPr>
          <t>Gross/Weapon System |  | Cost</t>
        </r>
      </text>
    </comment>
    <comment ref="G1123" authorId="0" shapeId="0" xr:uid="{00000000-0006-0000-1000-00005B040000}">
      <text>
        <r>
          <rPr>
            <sz val="8"/>
            <color indexed="81"/>
            <rFont val="Arial"/>
            <family val="2"/>
          </rPr>
          <t>Gross/Weapon System |  | Cost</t>
        </r>
      </text>
    </comment>
    <comment ref="G1124" authorId="0" shapeId="0" xr:uid="{00000000-0006-0000-1000-00005C040000}">
      <text>
        <r>
          <rPr>
            <sz val="8"/>
            <color indexed="81"/>
            <rFont val="Arial"/>
            <family val="2"/>
          </rPr>
          <t>Gross/Weapon System |  | Cost</t>
        </r>
      </text>
    </comment>
    <comment ref="G1125" authorId="0" shapeId="0" xr:uid="{00000000-0006-0000-1000-00005D040000}">
      <text>
        <r>
          <rPr>
            <sz val="8"/>
            <color indexed="81"/>
            <rFont val="Arial"/>
            <family val="2"/>
          </rPr>
          <t>Gross/Weapon System |  | Cost</t>
        </r>
      </text>
    </comment>
    <comment ref="G1126" authorId="0" shapeId="0" xr:uid="{00000000-0006-0000-1000-00005E040000}">
      <text>
        <r>
          <rPr>
            <sz val="8"/>
            <color indexed="81"/>
            <rFont val="Arial"/>
            <family val="2"/>
          </rPr>
          <t>Recurring Production | (†) | - Vessels</t>
        </r>
      </text>
    </comment>
    <comment ref="G1127" authorId="0" shapeId="0" xr:uid="{00000000-0006-0000-1000-00005F040000}">
      <text>
        <r>
          <rPr>
            <sz val="8"/>
            <color indexed="81"/>
            <rFont val="Arial"/>
            <family val="2"/>
          </rPr>
          <t>Recurring Production | (†) | - Vessels</t>
        </r>
      </text>
    </comment>
    <comment ref="G1128" authorId="0" shapeId="0" xr:uid="{00000000-0006-0000-1000-000060040000}">
      <text>
        <r>
          <rPr>
            <sz val="8"/>
            <color indexed="81"/>
            <rFont val="Arial"/>
            <family val="2"/>
          </rPr>
          <t>Recurring Production | (†) | - Vessels</t>
        </r>
      </text>
    </comment>
    <comment ref="G1129" authorId="0" shapeId="0" xr:uid="{00000000-0006-0000-1000-000061040000}">
      <text>
        <r>
          <rPr>
            <sz val="8"/>
            <color indexed="81"/>
            <rFont val="Arial"/>
            <family val="2"/>
          </rPr>
          <t>Recurring Production | (†) | - Vessels</t>
        </r>
      </text>
    </comment>
    <comment ref="G1130" authorId="0" shapeId="0" xr:uid="{00000000-0006-0000-1000-000062040000}">
      <text>
        <r>
          <rPr>
            <sz val="8"/>
            <color indexed="81"/>
            <rFont val="Arial"/>
            <family val="2"/>
          </rPr>
          <t>Recurring Production | (†) | - Vessels</t>
        </r>
      </text>
    </comment>
    <comment ref="G1131" authorId="0" shapeId="0" xr:uid="{00000000-0006-0000-1000-000063040000}">
      <text>
        <r>
          <rPr>
            <sz val="8"/>
            <color indexed="81"/>
            <rFont val="Arial"/>
            <family val="2"/>
          </rPr>
          <t>Recurring Production | (†) | - Vessels</t>
        </r>
      </text>
    </comment>
    <comment ref="G1132" authorId="0" shapeId="0" xr:uid="{00000000-0006-0000-1000-000064040000}">
      <text>
        <r>
          <rPr>
            <sz val="8"/>
            <color indexed="81"/>
            <rFont val="Arial"/>
            <family val="2"/>
          </rPr>
          <t>REA</t>
        </r>
      </text>
    </comment>
    <comment ref="G1133" authorId="0" shapeId="0" xr:uid="{00000000-0006-0000-1000-000065040000}">
      <text>
        <r>
          <rPr>
            <sz val="8"/>
            <color indexed="81"/>
            <rFont val="Arial"/>
            <family val="2"/>
          </rPr>
          <t>REA</t>
        </r>
      </text>
    </comment>
    <comment ref="G1134" authorId="0" shapeId="0" xr:uid="{00000000-0006-0000-1000-000066040000}">
      <text>
        <r>
          <rPr>
            <sz val="8"/>
            <color indexed="81"/>
            <rFont val="Arial"/>
            <family val="2"/>
          </rPr>
          <t>REA</t>
        </r>
      </text>
    </comment>
    <comment ref="G1135" authorId="0" shapeId="0" xr:uid="{00000000-0006-0000-1000-000067040000}">
      <text>
        <r>
          <rPr>
            <sz val="8"/>
            <color indexed="81"/>
            <rFont val="Arial"/>
            <family val="2"/>
          </rPr>
          <t>REA</t>
        </r>
      </text>
    </comment>
    <comment ref="G1136" authorId="0" shapeId="0" xr:uid="{00000000-0006-0000-1000-000068040000}">
      <text>
        <r>
          <rPr>
            <sz val="8"/>
            <color indexed="81"/>
            <rFont val="Arial"/>
            <family val="2"/>
          </rPr>
          <t>REA</t>
        </r>
      </text>
    </comment>
    <comment ref="G1137" authorId="0" shapeId="0" xr:uid="{00000000-0006-0000-1000-000069040000}">
      <text>
        <r>
          <rPr>
            <sz val="8"/>
            <color indexed="81"/>
            <rFont val="Arial"/>
            <family val="2"/>
          </rPr>
          <t>REA</t>
        </r>
      </text>
    </comment>
    <comment ref="G1138" authorId="0" shapeId="0" xr:uid="{00000000-0006-0000-1000-00006A040000}">
      <text>
        <r>
          <rPr>
            <sz val="8"/>
            <color indexed="81"/>
            <rFont val="Arial"/>
            <family val="2"/>
          </rPr>
          <t>Engineering Changes</t>
        </r>
      </text>
    </comment>
    <comment ref="G1139" authorId="0" shapeId="0" xr:uid="{00000000-0006-0000-1000-00006B040000}">
      <text>
        <r>
          <rPr>
            <sz val="8"/>
            <color indexed="81"/>
            <rFont val="Arial"/>
            <family val="2"/>
          </rPr>
          <t>Engineering Changes</t>
        </r>
      </text>
    </comment>
    <comment ref="G1140" authorId="0" shapeId="0" xr:uid="{00000000-0006-0000-1000-00006C040000}">
      <text>
        <r>
          <rPr>
            <sz val="8"/>
            <color indexed="81"/>
            <rFont val="Arial"/>
            <family val="2"/>
          </rPr>
          <t>Engineering Changes</t>
        </r>
      </text>
    </comment>
    <comment ref="G1141" authorId="0" shapeId="0" xr:uid="{00000000-0006-0000-1000-00006D040000}">
      <text>
        <r>
          <rPr>
            <sz val="8"/>
            <color indexed="81"/>
            <rFont val="Arial"/>
            <family val="2"/>
          </rPr>
          <t>Engineering Changes</t>
        </r>
      </text>
    </comment>
    <comment ref="G1142" authorId="0" shapeId="0" xr:uid="{00000000-0006-0000-1000-00006E040000}">
      <text>
        <r>
          <rPr>
            <sz val="8"/>
            <color indexed="81"/>
            <rFont val="Arial"/>
            <family val="2"/>
          </rPr>
          <t>Engineering Changes</t>
        </r>
      </text>
    </comment>
    <comment ref="G1143" authorId="0" shapeId="0" xr:uid="{00000000-0006-0000-1000-00006F040000}">
      <text>
        <r>
          <rPr>
            <sz val="8"/>
            <color indexed="81"/>
            <rFont val="Arial"/>
            <family val="2"/>
          </rPr>
          <t>Engineering Changes</t>
        </r>
      </text>
    </comment>
    <comment ref="G1144" authorId="0" shapeId="0" xr:uid="{00000000-0006-0000-1000-000070040000}">
      <text>
        <r>
          <rPr>
            <sz val="8"/>
            <color indexed="81"/>
            <rFont val="Arial"/>
            <family val="2"/>
          </rPr>
          <t>Government |  | Furnished Equipment</t>
        </r>
      </text>
    </comment>
    <comment ref="G1145" authorId="0" shapeId="0" xr:uid="{00000000-0006-0000-1000-000071040000}">
      <text>
        <r>
          <rPr>
            <sz val="8"/>
            <color indexed="81"/>
            <rFont val="Arial"/>
            <family val="2"/>
          </rPr>
          <t>Government |  | Furnished Equipment</t>
        </r>
      </text>
    </comment>
    <comment ref="G1146" authorId="0" shapeId="0" xr:uid="{00000000-0006-0000-1000-000072040000}">
      <text>
        <r>
          <rPr>
            <sz val="8"/>
            <color indexed="81"/>
            <rFont val="Arial"/>
            <family val="2"/>
          </rPr>
          <t>Government |  | Furnished Equipment</t>
        </r>
      </text>
    </comment>
    <comment ref="G1147" authorId="0" shapeId="0" xr:uid="{00000000-0006-0000-1000-000073040000}">
      <text>
        <r>
          <rPr>
            <sz val="8"/>
            <color indexed="81"/>
            <rFont val="Arial"/>
            <family val="2"/>
          </rPr>
          <t>Government |  | Furnished Equipment</t>
        </r>
      </text>
    </comment>
    <comment ref="G1148" authorId="0" shapeId="0" xr:uid="{00000000-0006-0000-1000-000074040000}">
      <text>
        <r>
          <rPr>
            <sz val="8"/>
            <color indexed="81"/>
            <rFont val="Arial"/>
            <family val="2"/>
          </rPr>
          <t>Government |  | Furnished Equipment</t>
        </r>
      </text>
    </comment>
    <comment ref="G1149" authorId="0" shapeId="0" xr:uid="{00000000-0006-0000-1000-000075040000}">
      <text>
        <r>
          <rPr>
            <sz val="8"/>
            <color indexed="81"/>
            <rFont val="Arial"/>
            <family val="2"/>
          </rPr>
          <t>Government |  | Furnished Equipment</t>
        </r>
      </text>
    </comment>
    <comment ref="G1150" authorId="0" shapeId="0" xr:uid="{00000000-0006-0000-1000-000076040000}">
      <text>
        <r>
          <rPr>
            <sz val="8"/>
            <color indexed="81"/>
            <rFont val="Arial"/>
            <family val="2"/>
          </rPr>
          <t>Technical Publications</t>
        </r>
      </text>
    </comment>
    <comment ref="G1151" authorId="0" shapeId="0" xr:uid="{00000000-0006-0000-1000-000077040000}">
      <text>
        <r>
          <rPr>
            <sz val="8"/>
            <color indexed="81"/>
            <rFont val="Arial"/>
            <family val="2"/>
          </rPr>
          <t>Technical Publications</t>
        </r>
      </text>
    </comment>
    <comment ref="G1152" authorId="0" shapeId="0" xr:uid="{00000000-0006-0000-1000-000078040000}">
      <text>
        <r>
          <rPr>
            <sz val="8"/>
            <color indexed="81"/>
            <rFont val="Arial"/>
            <family val="2"/>
          </rPr>
          <t>Technical Publications</t>
        </r>
      </text>
    </comment>
    <comment ref="G1153" authorId="0" shapeId="0" xr:uid="{00000000-0006-0000-1000-000079040000}">
      <text>
        <r>
          <rPr>
            <sz val="8"/>
            <color indexed="81"/>
            <rFont val="Arial"/>
            <family val="2"/>
          </rPr>
          <t>Technical Publications</t>
        </r>
      </text>
    </comment>
    <comment ref="G1154" authorId="0" shapeId="0" xr:uid="{00000000-0006-0000-1000-00007A040000}">
      <text>
        <r>
          <rPr>
            <sz val="8"/>
            <color indexed="81"/>
            <rFont val="Arial"/>
            <family val="2"/>
          </rPr>
          <t>Technical Publications</t>
        </r>
      </text>
    </comment>
    <comment ref="G1155" authorId="0" shapeId="0" xr:uid="{00000000-0006-0000-1000-00007B040000}">
      <text>
        <r>
          <rPr>
            <sz val="8"/>
            <color indexed="81"/>
            <rFont val="Arial"/>
            <family val="2"/>
          </rPr>
          <t>Technical Publications</t>
        </r>
      </text>
    </comment>
    <comment ref="G1156" authorId="0" shapeId="0" xr:uid="{00000000-0006-0000-1000-00007C040000}">
      <text>
        <r>
          <rPr>
            <sz val="8"/>
            <color indexed="81"/>
            <rFont val="Arial"/>
            <family val="2"/>
          </rPr>
          <t>First Destination |  | Transportation</t>
        </r>
      </text>
    </comment>
    <comment ref="G1157" authorId="0" shapeId="0" xr:uid="{00000000-0006-0000-1000-00007D040000}">
      <text>
        <r>
          <rPr>
            <sz val="8"/>
            <color indexed="81"/>
            <rFont val="Arial"/>
            <family val="2"/>
          </rPr>
          <t>First Destination |  | Transportation</t>
        </r>
      </text>
    </comment>
    <comment ref="G1158" authorId="0" shapeId="0" xr:uid="{00000000-0006-0000-1000-00007E040000}">
      <text>
        <r>
          <rPr>
            <sz val="8"/>
            <color indexed="81"/>
            <rFont val="Arial"/>
            <family val="2"/>
          </rPr>
          <t>First Destination |  | Transportation</t>
        </r>
      </text>
    </comment>
    <comment ref="G1159" authorId="0" shapeId="0" xr:uid="{00000000-0006-0000-1000-00007F040000}">
      <text>
        <r>
          <rPr>
            <sz val="8"/>
            <color indexed="81"/>
            <rFont val="Arial"/>
            <family val="2"/>
          </rPr>
          <t>First Destination |  | Transportation</t>
        </r>
      </text>
    </comment>
    <comment ref="G1160" authorId="0" shapeId="0" xr:uid="{00000000-0006-0000-1000-000080040000}">
      <text>
        <r>
          <rPr>
            <sz val="8"/>
            <color indexed="81"/>
            <rFont val="Arial"/>
            <family val="2"/>
          </rPr>
          <t>First Destination |  | Transportation</t>
        </r>
      </text>
    </comment>
    <comment ref="G1161" authorId="0" shapeId="0" xr:uid="{00000000-0006-0000-1000-000081040000}">
      <text>
        <r>
          <rPr>
            <sz val="8"/>
            <color indexed="81"/>
            <rFont val="Arial"/>
            <family val="2"/>
          </rPr>
          <t>First Destination |  | Transportation</t>
        </r>
      </text>
    </comment>
    <comment ref="G1162" authorId="0" shapeId="0" xr:uid="{00000000-0006-0000-1000-000082040000}">
      <text>
        <r>
          <rPr>
            <sz val="8"/>
            <color indexed="81"/>
            <rFont val="Arial"/>
            <family val="2"/>
          </rPr>
          <t>Program | Management:</t>
        </r>
      </text>
    </comment>
    <comment ref="G1163" authorId="0" shapeId="0" xr:uid="{00000000-0006-0000-1000-000083040000}">
      <text>
        <r>
          <rPr>
            <sz val="8"/>
            <color indexed="81"/>
            <rFont val="Arial"/>
            <family val="2"/>
          </rPr>
          <t>Program | Management:</t>
        </r>
      </text>
    </comment>
    <comment ref="G1164" authorId="0" shapeId="0" xr:uid="{00000000-0006-0000-1000-000084040000}">
      <text>
        <r>
          <rPr>
            <sz val="8"/>
            <color indexed="81"/>
            <rFont val="Arial"/>
            <family val="2"/>
          </rPr>
          <t>Program | Management:</t>
        </r>
      </text>
    </comment>
    <comment ref="G1165" authorId="0" shapeId="0" xr:uid="{00000000-0006-0000-1000-000085040000}">
      <text>
        <r>
          <rPr>
            <sz val="8"/>
            <color indexed="81"/>
            <rFont val="Arial"/>
            <family val="2"/>
          </rPr>
          <t>Program | Management:</t>
        </r>
      </text>
    </comment>
    <comment ref="G1166" authorId="0" shapeId="0" xr:uid="{00000000-0006-0000-1000-000086040000}">
      <text>
        <r>
          <rPr>
            <sz val="8"/>
            <color indexed="81"/>
            <rFont val="Arial"/>
            <family val="2"/>
          </rPr>
          <t>Program | Management:</t>
        </r>
      </text>
    </comment>
    <comment ref="G1167" authorId="0" shapeId="0" xr:uid="{00000000-0006-0000-1000-000087040000}">
      <text>
        <r>
          <rPr>
            <sz val="8"/>
            <color indexed="81"/>
            <rFont val="Arial"/>
            <family val="2"/>
          </rPr>
          <t>Program | Management:</t>
        </r>
      </text>
    </comment>
    <comment ref="G1168" authorId="0" shapeId="0" xr:uid="{00000000-0006-0000-1000-000088040000}">
      <text>
        <r>
          <rPr>
            <sz val="8"/>
            <color indexed="81"/>
            <rFont val="Arial"/>
            <family val="2"/>
          </rPr>
          <t>Contractor / Matrix | Fielding</t>
        </r>
      </text>
    </comment>
    <comment ref="G1169" authorId="0" shapeId="0" xr:uid="{00000000-0006-0000-1000-000089040000}">
      <text>
        <r>
          <rPr>
            <sz val="8"/>
            <color indexed="81"/>
            <rFont val="Arial"/>
            <family val="2"/>
          </rPr>
          <t>Contractor / Matrix | Fielding</t>
        </r>
      </text>
    </comment>
    <comment ref="G1170" authorId="0" shapeId="0" xr:uid="{00000000-0006-0000-1000-00008A040000}">
      <text>
        <r>
          <rPr>
            <sz val="8"/>
            <color indexed="81"/>
            <rFont val="Arial"/>
            <family val="2"/>
          </rPr>
          <t>Contractor / Matrix | Fielding</t>
        </r>
      </text>
    </comment>
    <comment ref="G1171" authorId="0" shapeId="0" xr:uid="{00000000-0006-0000-1000-00008B040000}">
      <text>
        <r>
          <rPr>
            <sz val="8"/>
            <color indexed="81"/>
            <rFont val="Arial"/>
            <family val="2"/>
          </rPr>
          <t>Contractor / Matrix | Fielding</t>
        </r>
      </text>
    </comment>
    <comment ref="G1172" authorId="0" shapeId="0" xr:uid="{00000000-0006-0000-1000-00008C040000}">
      <text>
        <r>
          <rPr>
            <sz val="8"/>
            <color indexed="81"/>
            <rFont val="Arial"/>
            <family val="2"/>
          </rPr>
          <t>Contractor / Matrix | Fielding</t>
        </r>
      </text>
    </comment>
    <comment ref="G1173" authorId="0" shapeId="0" xr:uid="{00000000-0006-0000-1000-00008D040000}">
      <text>
        <r>
          <rPr>
            <sz val="8"/>
            <color indexed="81"/>
            <rFont val="Arial"/>
            <family val="2"/>
          </rPr>
          <t>Contractor / Matrix | Fielding</t>
        </r>
      </text>
    </comment>
    <comment ref="G1174" authorId="0" shapeId="0" xr:uid="{00000000-0006-0000-1000-00008E040000}">
      <text>
        <r>
          <rPr>
            <sz val="8"/>
            <color indexed="81"/>
            <rFont val="Arial"/>
            <family val="2"/>
          </rPr>
          <t>Subtotal: Recurring Cost</t>
        </r>
      </text>
    </comment>
    <comment ref="G1175" authorId="0" shapeId="0" xr:uid="{00000000-0006-0000-1000-00008F040000}">
      <text>
        <r>
          <rPr>
            <sz val="8"/>
            <color indexed="81"/>
            <rFont val="Arial"/>
            <family val="2"/>
          </rPr>
          <t>Subtotal: Recurring Cost</t>
        </r>
      </text>
    </comment>
    <comment ref="G1176" authorId="0" shapeId="0" xr:uid="{00000000-0006-0000-1000-000090040000}">
      <text>
        <r>
          <rPr>
            <sz val="8"/>
            <color indexed="81"/>
            <rFont val="Arial"/>
            <family val="2"/>
          </rPr>
          <t>Subtotal: Recurring Cost</t>
        </r>
      </text>
    </comment>
    <comment ref="G1177" authorId="0" shapeId="0" xr:uid="{00000000-0006-0000-1000-000091040000}">
      <text>
        <r>
          <rPr>
            <sz val="8"/>
            <color indexed="81"/>
            <rFont val="Arial"/>
            <family val="2"/>
          </rPr>
          <t>Subtotal: Recurring Cost</t>
        </r>
      </text>
    </comment>
    <comment ref="G1178" authorId="0" shapeId="0" xr:uid="{00000000-0006-0000-1000-000092040000}">
      <text>
        <r>
          <rPr>
            <sz val="8"/>
            <color indexed="81"/>
            <rFont val="Arial"/>
            <family val="2"/>
          </rPr>
          <t>Subtotal: Recurring Cost</t>
        </r>
      </text>
    </comment>
    <comment ref="G1179" authorId="0" shapeId="0" xr:uid="{00000000-0006-0000-1000-000093040000}">
      <text>
        <r>
          <rPr>
            <sz val="8"/>
            <color indexed="81"/>
            <rFont val="Arial"/>
            <family val="2"/>
          </rPr>
          <t>Subtotal: Recurring Cost</t>
        </r>
      </text>
    </comment>
    <comment ref="G1180" authorId="0" shapeId="0" xr:uid="{00000000-0006-0000-1000-000094040000}">
      <text>
        <r>
          <rPr>
            <sz val="8"/>
            <color indexed="81"/>
            <rFont val="Arial"/>
            <family val="2"/>
          </rPr>
          <t>Test and Evaluation</t>
        </r>
      </text>
    </comment>
    <comment ref="G1181" authorId="0" shapeId="0" xr:uid="{00000000-0006-0000-1000-000095040000}">
      <text>
        <r>
          <rPr>
            <sz val="8"/>
            <color indexed="81"/>
            <rFont val="Arial"/>
            <family val="2"/>
          </rPr>
          <t>Test and Evaluation</t>
        </r>
      </text>
    </comment>
    <comment ref="G1182" authorId="0" shapeId="0" xr:uid="{00000000-0006-0000-1000-000096040000}">
      <text>
        <r>
          <rPr>
            <sz val="8"/>
            <color indexed="81"/>
            <rFont val="Arial"/>
            <family val="2"/>
          </rPr>
          <t>Test and Evaluation</t>
        </r>
      </text>
    </comment>
    <comment ref="G1183" authorId="0" shapeId="0" xr:uid="{00000000-0006-0000-1000-000097040000}">
      <text>
        <r>
          <rPr>
            <sz val="8"/>
            <color indexed="81"/>
            <rFont val="Arial"/>
            <family val="2"/>
          </rPr>
          <t>Test and Evaluation</t>
        </r>
      </text>
    </comment>
    <comment ref="G1184" authorId="0" shapeId="0" xr:uid="{00000000-0006-0000-1000-000098040000}">
      <text>
        <r>
          <rPr>
            <sz val="8"/>
            <color indexed="81"/>
            <rFont val="Arial"/>
            <family val="2"/>
          </rPr>
          <t>Test and Evaluation</t>
        </r>
      </text>
    </comment>
    <comment ref="G1185" authorId="0" shapeId="0" xr:uid="{00000000-0006-0000-1000-000099040000}">
      <text>
        <r>
          <rPr>
            <sz val="8"/>
            <color indexed="81"/>
            <rFont val="Arial"/>
            <family val="2"/>
          </rPr>
          <t>Test and Evaluation</t>
        </r>
      </text>
    </comment>
    <comment ref="G1186" authorId="0" shapeId="0" xr:uid="{00000000-0006-0000-1000-00009A040000}">
      <text>
        <r>
          <rPr>
            <sz val="8"/>
            <color indexed="81"/>
            <rFont val="Arial"/>
            <family val="2"/>
          </rPr>
          <t>Subtotal: Non Recurring |  | Cost</t>
        </r>
      </text>
    </comment>
    <comment ref="G1187" authorId="0" shapeId="0" xr:uid="{00000000-0006-0000-1000-00009B040000}">
      <text>
        <r>
          <rPr>
            <sz val="8"/>
            <color indexed="81"/>
            <rFont val="Arial"/>
            <family val="2"/>
          </rPr>
          <t>Subtotal: Non Recurring |  | Cost</t>
        </r>
      </text>
    </comment>
    <comment ref="G1188" authorId="0" shapeId="0" xr:uid="{00000000-0006-0000-1000-00009C040000}">
      <text>
        <r>
          <rPr>
            <sz val="8"/>
            <color indexed="81"/>
            <rFont val="Arial"/>
            <family val="2"/>
          </rPr>
          <t>Subtotal: Non Recurring |  | Cost</t>
        </r>
      </text>
    </comment>
    <comment ref="G1189" authorId="0" shapeId="0" xr:uid="{00000000-0006-0000-1000-00009D040000}">
      <text>
        <r>
          <rPr>
            <sz val="8"/>
            <color indexed="81"/>
            <rFont val="Arial"/>
            <family val="2"/>
          </rPr>
          <t>Subtotal: Non Recurring |  | Cost</t>
        </r>
      </text>
    </comment>
    <comment ref="G1190" authorId="0" shapeId="0" xr:uid="{00000000-0006-0000-1000-00009E040000}">
      <text>
        <r>
          <rPr>
            <sz val="8"/>
            <color indexed="81"/>
            <rFont val="Arial"/>
            <family val="2"/>
          </rPr>
          <t>Subtotal: Non Recurring |  | Cost</t>
        </r>
      </text>
    </comment>
    <comment ref="G1191" authorId="0" shapeId="0" xr:uid="{00000000-0006-0000-1000-00009F040000}">
      <text>
        <r>
          <rPr>
            <sz val="8"/>
            <color indexed="81"/>
            <rFont val="Arial"/>
            <family val="2"/>
          </rPr>
          <t>Subtotal: Non Recurring |  | Cost</t>
        </r>
      </text>
    </comment>
    <comment ref="G1192" authorId="0" shapeId="0" xr:uid="{00000000-0006-0000-1000-0000A0040000}">
      <text>
        <r>
          <rPr>
            <sz val="8"/>
            <color indexed="81"/>
            <rFont val="Arial"/>
            <family val="2"/>
          </rPr>
          <t>Subtotal: Flyaway Cost</t>
        </r>
      </text>
    </comment>
    <comment ref="G1193" authorId="0" shapeId="0" xr:uid="{00000000-0006-0000-1000-0000A1040000}">
      <text>
        <r>
          <rPr>
            <sz val="8"/>
            <color indexed="81"/>
            <rFont val="Arial"/>
            <family val="2"/>
          </rPr>
          <t>Subtotal: Flyaway Cost</t>
        </r>
      </text>
    </comment>
    <comment ref="G1194" authorId="0" shapeId="0" xr:uid="{00000000-0006-0000-1000-0000A2040000}">
      <text>
        <r>
          <rPr>
            <sz val="8"/>
            <color indexed="81"/>
            <rFont val="Arial"/>
            <family val="2"/>
          </rPr>
          <t>Subtotal: Flyaway Cost</t>
        </r>
      </text>
    </comment>
    <comment ref="G1195" authorId="0" shapeId="0" xr:uid="{00000000-0006-0000-1000-0000A3040000}">
      <text>
        <r>
          <rPr>
            <sz val="8"/>
            <color indexed="81"/>
            <rFont val="Arial"/>
            <family val="2"/>
          </rPr>
          <t>Subtotal: Flyaway Cost</t>
        </r>
      </text>
    </comment>
    <comment ref="G1196" authorId="0" shapeId="0" xr:uid="{00000000-0006-0000-1000-0000A4040000}">
      <text>
        <r>
          <rPr>
            <sz val="8"/>
            <color indexed="81"/>
            <rFont val="Arial"/>
            <family val="2"/>
          </rPr>
          <t>Subtotal: Flyaway Cost</t>
        </r>
      </text>
    </comment>
    <comment ref="G1197" authorId="0" shapeId="0" xr:uid="{00000000-0006-0000-1000-0000A5040000}">
      <text>
        <r>
          <rPr>
            <sz val="8"/>
            <color indexed="81"/>
            <rFont val="Arial"/>
            <family val="2"/>
          </rPr>
          <t>Subtotal: Flyaway Cost</t>
        </r>
      </text>
    </comment>
    <comment ref="G1198" authorId="0" shapeId="0" xr:uid="{00000000-0006-0000-1000-0000A6040000}">
      <text>
        <r>
          <rPr>
            <sz val="8"/>
            <color indexed="81"/>
            <rFont val="Arial"/>
            <family val="2"/>
          </rPr>
          <t>Support - Training Cost | Equipment</t>
        </r>
      </text>
    </comment>
    <comment ref="G1199" authorId="0" shapeId="0" xr:uid="{00000000-0006-0000-1000-0000A7040000}">
      <text>
        <r>
          <rPr>
            <sz val="8"/>
            <color indexed="81"/>
            <rFont val="Arial"/>
            <family val="2"/>
          </rPr>
          <t>Support - Training Cost | Equipment</t>
        </r>
      </text>
    </comment>
    <comment ref="G1200" authorId="0" shapeId="0" xr:uid="{00000000-0006-0000-1000-0000A8040000}">
      <text>
        <r>
          <rPr>
            <sz val="8"/>
            <color indexed="81"/>
            <rFont val="Arial"/>
            <family val="2"/>
          </rPr>
          <t>Support - Training Cost | Equipment</t>
        </r>
      </text>
    </comment>
    <comment ref="G1201" authorId="0" shapeId="0" xr:uid="{00000000-0006-0000-1000-0000A9040000}">
      <text>
        <r>
          <rPr>
            <sz val="8"/>
            <color indexed="81"/>
            <rFont val="Arial"/>
            <family val="2"/>
          </rPr>
          <t>Support - Training Cost | Equipment</t>
        </r>
      </text>
    </comment>
    <comment ref="G1202" authorId="0" shapeId="0" xr:uid="{00000000-0006-0000-1000-0000AA040000}">
      <text>
        <r>
          <rPr>
            <sz val="8"/>
            <color indexed="81"/>
            <rFont val="Arial"/>
            <family val="2"/>
          </rPr>
          <t>Support - Training Cost | Equipment</t>
        </r>
      </text>
    </comment>
    <comment ref="G1203" authorId="0" shapeId="0" xr:uid="{00000000-0006-0000-1000-0000AB040000}">
      <text>
        <r>
          <rPr>
            <sz val="8"/>
            <color indexed="81"/>
            <rFont val="Arial"/>
            <family val="2"/>
          </rPr>
          <t>Support - Training Cost | Equipment</t>
        </r>
      </text>
    </comment>
    <comment ref="G1204" authorId="0" shapeId="0" xr:uid="{00000000-0006-0000-1000-0000AC040000}">
      <text>
        <r>
          <rPr>
            <sz val="8"/>
            <color indexed="81"/>
            <rFont val="Arial"/>
            <family val="2"/>
          </rPr>
          <t>Subtotal: Support - Training |  | Cost</t>
        </r>
      </text>
    </comment>
    <comment ref="G1205" authorId="0" shapeId="0" xr:uid="{00000000-0006-0000-1000-0000AD040000}">
      <text>
        <r>
          <rPr>
            <sz val="8"/>
            <color indexed="81"/>
            <rFont val="Arial"/>
            <family val="2"/>
          </rPr>
          <t>Subtotal: Support - Training |  | Cost</t>
        </r>
      </text>
    </comment>
    <comment ref="G1206" authorId="0" shapeId="0" xr:uid="{00000000-0006-0000-1000-0000AE040000}">
      <text>
        <r>
          <rPr>
            <sz val="8"/>
            <color indexed="81"/>
            <rFont val="Arial"/>
            <family val="2"/>
          </rPr>
          <t>Subtotal: Support - Training |  | Cost</t>
        </r>
      </text>
    </comment>
    <comment ref="G1207" authorId="0" shapeId="0" xr:uid="{00000000-0006-0000-1000-0000AF040000}">
      <text>
        <r>
          <rPr>
            <sz val="8"/>
            <color indexed="81"/>
            <rFont val="Arial"/>
            <family val="2"/>
          </rPr>
          <t>Subtotal: Support - Training |  | Cost</t>
        </r>
      </text>
    </comment>
    <comment ref="G1208" authorId="0" shapeId="0" xr:uid="{00000000-0006-0000-1000-0000B0040000}">
      <text>
        <r>
          <rPr>
            <sz val="8"/>
            <color indexed="81"/>
            <rFont val="Arial"/>
            <family val="2"/>
          </rPr>
          <t>Subtotal: Support - Training |  | Cost</t>
        </r>
      </text>
    </comment>
    <comment ref="G1209" authorId="0" shapeId="0" xr:uid="{00000000-0006-0000-1000-0000B1040000}">
      <text>
        <r>
          <rPr>
            <sz val="8"/>
            <color indexed="81"/>
            <rFont val="Arial"/>
            <family val="2"/>
          </rPr>
          <t>Subtotal: Support - Training |  | Cost</t>
        </r>
      </text>
    </comment>
    <comment ref="G1210" authorId="0" shapeId="0" xr:uid="{00000000-0006-0000-1000-0000B2040000}">
      <text>
        <r>
          <rPr>
            <sz val="8"/>
            <color indexed="81"/>
            <rFont val="Arial"/>
            <family val="2"/>
          </rPr>
          <t>Gross/Weapon System |  | Cost</t>
        </r>
      </text>
    </comment>
    <comment ref="G1211" authorId="0" shapeId="0" xr:uid="{00000000-0006-0000-1000-0000B3040000}">
      <text>
        <r>
          <rPr>
            <sz val="8"/>
            <color indexed="81"/>
            <rFont val="Arial"/>
            <family val="2"/>
          </rPr>
          <t>Gross/Weapon System |  | Cost</t>
        </r>
      </text>
    </comment>
    <comment ref="G1212" authorId="0" shapeId="0" xr:uid="{00000000-0006-0000-1000-0000B4040000}">
      <text>
        <r>
          <rPr>
            <sz val="8"/>
            <color indexed="81"/>
            <rFont val="Arial"/>
            <family val="2"/>
          </rPr>
          <t>Gross/Weapon System |  | Cost</t>
        </r>
      </text>
    </comment>
    <comment ref="G1213" authorId="0" shapeId="0" xr:uid="{00000000-0006-0000-1000-0000B5040000}">
      <text>
        <r>
          <rPr>
            <sz val="8"/>
            <color indexed="81"/>
            <rFont val="Arial"/>
            <family val="2"/>
          </rPr>
          <t>Gross/Weapon System |  | Cost</t>
        </r>
      </text>
    </comment>
    <comment ref="G1214" authorId="0" shapeId="0" xr:uid="{00000000-0006-0000-1000-0000B6040000}">
      <text>
        <r>
          <rPr>
            <sz val="8"/>
            <color indexed="81"/>
            <rFont val="Arial"/>
            <family val="2"/>
          </rPr>
          <t>Gross/Weapon System |  | Cost</t>
        </r>
      </text>
    </comment>
    <comment ref="G1215" authorId="0" shapeId="0" xr:uid="{00000000-0006-0000-1000-0000B7040000}">
      <text>
        <r>
          <rPr>
            <sz val="8"/>
            <color indexed="81"/>
            <rFont val="Arial"/>
            <family val="2"/>
          </rPr>
          <t>Gross/Weapon System |  | Cost</t>
        </r>
      </text>
    </comment>
    <comment ref="G1216" authorId="0" shapeId="0" xr:uid="{00000000-0006-0000-1000-0000B8040000}">
      <text>
        <r>
          <rPr>
            <sz val="8"/>
            <color indexed="81"/>
            <rFont val="Arial"/>
            <family val="2"/>
          </rPr>
          <t>Float/Rail Prior Years</t>
        </r>
      </text>
    </comment>
    <comment ref="G1217" authorId="0" shapeId="0" xr:uid="{00000000-0006-0000-1000-0000B9040000}">
      <text>
        <r>
          <rPr>
            <sz val="8"/>
            <color indexed="81"/>
            <rFont val="Arial"/>
            <family val="2"/>
          </rPr>
          <t>Float/Rail Prior Years</t>
        </r>
      </text>
    </comment>
    <comment ref="G1218" authorId="0" shapeId="0" xr:uid="{00000000-0006-0000-1000-0000BA040000}">
      <text>
        <r>
          <rPr>
            <sz val="8"/>
            <color indexed="81"/>
            <rFont val="Arial"/>
            <family val="2"/>
          </rPr>
          <t>Float/Rail Prior Years</t>
        </r>
      </text>
    </comment>
    <comment ref="G1219" authorId="0" shapeId="0" xr:uid="{00000000-0006-0000-1000-0000BB040000}">
      <text>
        <r>
          <rPr>
            <sz val="8"/>
            <color indexed="81"/>
            <rFont val="Arial"/>
            <family val="2"/>
          </rPr>
          <t>Float/Rail Prior Years</t>
        </r>
      </text>
    </comment>
    <comment ref="G1220" authorId="0" shapeId="0" xr:uid="{00000000-0006-0000-1000-0000BC040000}">
      <text>
        <r>
          <rPr>
            <sz val="8"/>
            <color indexed="81"/>
            <rFont val="Arial"/>
            <family val="2"/>
          </rPr>
          <t>Float/Rail Prior Years</t>
        </r>
      </text>
    </comment>
    <comment ref="G1221" authorId="0" shapeId="0" xr:uid="{00000000-0006-0000-1000-0000BD040000}">
      <text>
        <r>
          <rPr>
            <sz val="8"/>
            <color indexed="81"/>
            <rFont val="Arial"/>
            <family val="2"/>
          </rPr>
          <t>Float/Rail Prior Years</t>
        </r>
      </text>
    </comment>
    <comment ref="G1222" authorId="0" shapeId="0" xr:uid="{00000000-0006-0000-1000-0000BE040000}">
      <text>
        <r>
          <rPr>
            <sz val="8"/>
            <color indexed="81"/>
            <rFont val="Arial"/>
            <family val="2"/>
          </rPr>
          <t>Army Rail Hardware</t>
        </r>
      </text>
    </comment>
    <comment ref="G1223" authorId="0" shapeId="0" xr:uid="{00000000-0006-0000-1000-0000BF040000}">
      <text>
        <r>
          <rPr>
            <sz val="8"/>
            <color indexed="81"/>
            <rFont val="Arial"/>
            <family val="2"/>
          </rPr>
          <t>Army Rail Hardware</t>
        </r>
      </text>
    </comment>
    <comment ref="G1224" authorId="0" shapeId="0" xr:uid="{00000000-0006-0000-1000-0000C0040000}">
      <text>
        <r>
          <rPr>
            <sz val="8"/>
            <color indexed="81"/>
            <rFont val="Arial"/>
            <family val="2"/>
          </rPr>
          <t>Army Rail Hardware</t>
        </r>
      </text>
    </comment>
    <comment ref="G1225" authorId="0" shapeId="0" xr:uid="{00000000-0006-0000-1000-0000C1040000}">
      <text>
        <r>
          <rPr>
            <sz val="8"/>
            <color indexed="81"/>
            <rFont val="Arial"/>
            <family val="2"/>
          </rPr>
          <t>Army Rail Hardware</t>
        </r>
      </text>
    </comment>
    <comment ref="G1226" authorId="0" shapeId="0" xr:uid="{00000000-0006-0000-1000-0000C2040000}">
      <text>
        <r>
          <rPr>
            <sz val="8"/>
            <color indexed="81"/>
            <rFont val="Arial"/>
            <family val="2"/>
          </rPr>
          <t>Army Rail Hardware</t>
        </r>
      </text>
    </comment>
    <comment ref="G1227" authorId="0" shapeId="0" xr:uid="{00000000-0006-0000-1000-0000C3040000}">
      <text>
        <r>
          <rPr>
            <sz val="8"/>
            <color indexed="81"/>
            <rFont val="Arial"/>
            <family val="2"/>
          </rPr>
          <t>Army Rail Hardware</t>
        </r>
      </text>
    </comment>
    <comment ref="G1228" authorId="0" shapeId="0" xr:uid="{00000000-0006-0000-1000-0000C4040000}">
      <text>
        <r>
          <rPr>
            <sz val="8"/>
            <color indexed="81"/>
            <rFont val="Arial"/>
            <family val="2"/>
          </rPr>
          <t>Subtotal: Recurring Cost</t>
        </r>
      </text>
    </comment>
    <comment ref="G1229" authorId="0" shapeId="0" xr:uid="{00000000-0006-0000-1000-0000C5040000}">
      <text>
        <r>
          <rPr>
            <sz val="8"/>
            <color indexed="81"/>
            <rFont val="Arial"/>
            <family val="2"/>
          </rPr>
          <t>Subtotal: Recurring Cost</t>
        </r>
      </text>
    </comment>
    <comment ref="G1230" authorId="0" shapeId="0" xr:uid="{00000000-0006-0000-1000-0000C6040000}">
      <text>
        <r>
          <rPr>
            <sz val="8"/>
            <color indexed="81"/>
            <rFont val="Arial"/>
            <family val="2"/>
          </rPr>
          <t>Subtotal: Recurring Cost</t>
        </r>
      </text>
    </comment>
    <comment ref="G1231" authorId="0" shapeId="0" xr:uid="{00000000-0006-0000-1000-0000C7040000}">
      <text>
        <r>
          <rPr>
            <sz val="8"/>
            <color indexed="81"/>
            <rFont val="Arial"/>
            <family val="2"/>
          </rPr>
          <t>Subtotal: Recurring Cost</t>
        </r>
      </text>
    </comment>
    <comment ref="G1232" authorId="0" shapeId="0" xr:uid="{00000000-0006-0000-1000-0000C8040000}">
      <text>
        <r>
          <rPr>
            <sz val="8"/>
            <color indexed="81"/>
            <rFont val="Arial"/>
            <family val="2"/>
          </rPr>
          <t>Subtotal: Recurring Cost</t>
        </r>
      </text>
    </comment>
    <comment ref="G1233" authorId="0" shapeId="0" xr:uid="{00000000-0006-0000-1000-0000C9040000}">
      <text>
        <r>
          <rPr>
            <sz val="8"/>
            <color indexed="81"/>
            <rFont val="Arial"/>
            <family val="2"/>
          </rPr>
          <t>Subtotal: Recurring Cost</t>
        </r>
      </text>
    </comment>
    <comment ref="G1234" authorId="0" shapeId="0" xr:uid="{00000000-0006-0000-1000-0000CA040000}">
      <text>
        <r>
          <rPr>
            <sz val="8"/>
            <color indexed="81"/>
            <rFont val="Arial"/>
            <family val="2"/>
          </rPr>
          <t>Subtotal: Recurring Cost</t>
        </r>
      </text>
    </comment>
    <comment ref="G1235" authorId="0" shapeId="0" xr:uid="{00000000-0006-0000-1000-0000CB040000}">
      <text>
        <r>
          <rPr>
            <sz val="8"/>
            <color indexed="81"/>
            <rFont val="Arial"/>
            <family val="2"/>
          </rPr>
          <t>Subtotal: Flyaway Cost</t>
        </r>
      </text>
    </comment>
    <comment ref="G1236" authorId="0" shapeId="0" xr:uid="{00000000-0006-0000-1000-0000CC040000}">
      <text>
        <r>
          <rPr>
            <sz val="8"/>
            <color indexed="81"/>
            <rFont val="Arial"/>
            <family val="2"/>
          </rPr>
          <t>Subtotal: Flyaway Cost</t>
        </r>
      </text>
    </comment>
    <comment ref="G1237" authorId="0" shapeId="0" xr:uid="{00000000-0006-0000-1000-0000CD040000}">
      <text>
        <r>
          <rPr>
            <sz val="8"/>
            <color indexed="81"/>
            <rFont val="Arial"/>
            <family val="2"/>
          </rPr>
          <t>Subtotal: Flyaway Cost</t>
        </r>
      </text>
    </comment>
    <comment ref="G1238" authorId="0" shapeId="0" xr:uid="{00000000-0006-0000-1000-0000CE040000}">
      <text>
        <r>
          <rPr>
            <sz val="8"/>
            <color indexed="81"/>
            <rFont val="Arial"/>
            <family val="2"/>
          </rPr>
          <t>Subtotal: Flyaway Cost</t>
        </r>
      </text>
    </comment>
    <comment ref="G1239" authorId="0" shapeId="0" xr:uid="{00000000-0006-0000-1000-0000CF040000}">
      <text>
        <r>
          <rPr>
            <sz val="8"/>
            <color indexed="81"/>
            <rFont val="Arial"/>
            <family val="2"/>
          </rPr>
          <t>Subtotal: Flyaway Cost</t>
        </r>
      </text>
    </comment>
    <comment ref="G1240" authorId="0" shapeId="0" xr:uid="{00000000-0006-0000-1000-0000D0040000}">
      <text>
        <r>
          <rPr>
            <sz val="8"/>
            <color indexed="81"/>
            <rFont val="Arial"/>
            <family val="2"/>
          </rPr>
          <t>Subtotal: Flyaway Cost</t>
        </r>
      </text>
    </comment>
    <comment ref="G1241" authorId="0" shapeId="0" xr:uid="{00000000-0006-0000-1000-0000D1040000}">
      <text>
        <r>
          <rPr>
            <sz val="8"/>
            <color indexed="81"/>
            <rFont val="Arial"/>
            <family val="2"/>
          </rPr>
          <t>Railroad Locomotives |  | and railway cars</t>
        </r>
      </text>
    </comment>
    <comment ref="G1242" authorId="0" shapeId="0" xr:uid="{00000000-0006-0000-1000-0000D2040000}">
      <text>
        <r>
          <rPr>
            <sz val="8"/>
            <color indexed="81"/>
            <rFont val="Arial"/>
            <family val="2"/>
          </rPr>
          <t>Railroad Locomotives |  | and railway cars</t>
        </r>
      </text>
    </comment>
    <comment ref="G1243" authorId="0" shapeId="0" xr:uid="{00000000-0006-0000-1000-0000D3040000}">
      <text>
        <r>
          <rPr>
            <sz val="8"/>
            <color indexed="81"/>
            <rFont val="Arial"/>
            <family val="2"/>
          </rPr>
          <t>Railroad Locomotives |  | and railway cars</t>
        </r>
      </text>
    </comment>
    <comment ref="G1244" authorId="0" shapeId="0" xr:uid="{00000000-0006-0000-1000-0000D4040000}">
      <text>
        <r>
          <rPr>
            <sz val="8"/>
            <color indexed="81"/>
            <rFont val="Arial"/>
            <family val="2"/>
          </rPr>
          <t>Railroad Locomotives |  | and railway cars</t>
        </r>
      </text>
    </comment>
    <comment ref="G1245" authorId="0" shapeId="0" xr:uid="{00000000-0006-0000-1000-0000D5040000}">
      <text>
        <r>
          <rPr>
            <sz val="8"/>
            <color indexed="81"/>
            <rFont val="Arial"/>
            <family val="2"/>
          </rPr>
          <t>Railroad Locomotives |  | and railway cars</t>
        </r>
      </text>
    </comment>
    <comment ref="G1246" authorId="0" shapeId="0" xr:uid="{00000000-0006-0000-1000-0000D6040000}">
      <text>
        <r>
          <rPr>
            <sz val="8"/>
            <color indexed="81"/>
            <rFont val="Arial"/>
            <family val="2"/>
          </rPr>
          <t>Railroad Locomotives |  | and railway cars</t>
        </r>
      </text>
    </comment>
    <comment ref="G1247" authorId="0" shapeId="0" xr:uid="{00000000-0006-0000-1000-0000D7040000}">
      <text>
        <r>
          <rPr>
            <sz val="8"/>
            <color indexed="81"/>
            <rFont val="Arial"/>
            <family val="2"/>
          </rPr>
          <t>Subtotal: Vehicles Cost</t>
        </r>
      </text>
    </comment>
    <comment ref="G1248" authorId="0" shapeId="0" xr:uid="{00000000-0006-0000-1000-0000D8040000}">
      <text>
        <r>
          <rPr>
            <sz val="8"/>
            <color indexed="81"/>
            <rFont val="Arial"/>
            <family val="2"/>
          </rPr>
          <t>Subtotal: Vehicles Cost</t>
        </r>
      </text>
    </comment>
    <comment ref="G1249" authorId="0" shapeId="0" xr:uid="{00000000-0006-0000-1000-0000D9040000}">
      <text>
        <r>
          <rPr>
            <sz val="8"/>
            <color indexed="81"/>
            <rFont val="Arial"/>
            <family val="2"/>
          </rPr>
          <t>Subtotal: Vehicles Cost</t>
        </r>
      </text>
    </comment>
    <comment ref="G1250" authorId="0" shapeId="0" xr:uid="{00000000-0006-0000-1000-0000DA040000}">
      <text>
        <r>
          <rPr>
            <sz val="8"/>
            <color indexed="81"/>
            <rFont val="Arial"/>
            <family val="2"/>
          </rPr>
          <t>Subtotal: Vehicles Cost</t>
        </r>
      </text>
    </comment>
    <comment ref="G1251" authorId="0" shapeId="0" xr:uid="{00000000-0006-0000-1000-0000DB040000}">
      <text>
        <r>
          <rPr>
            <sz val="8"/>
            <color indexed="81"/>
            <rFont val="Arial"/>
            <family val="2"/>
          </rPr>
          <t>Subtotal: Vehicles Cost</t>
        </r>
      </text>
    </comment>
    <comment ref="G1252" authorId="0" shapeId="0" xr:uid="{00000000-0006-0000-1000-0000DC040000}">
      <text>
        <r>
          <rPr>
            <sz val="8"/>
            <color indexed="81"/>
            <rFont val="Arial"/>
            <family val="2"/>
          </rPr>
          <t>Subtotal: Vehicles Cost</t>
        </r>
      </text>
    </comment>
    <comment ref="G1253" authorId="0" shapeId="0" xr:uid="{00000000-0006-0000-1000-0000DD040000}">
      <text>
        <r>
          <rPr>
            <sz val="8"/>
            <color indexed="81"/>
            <rFont val="Arial"/>
            <family val="2"/>
          </rPr>
          <t>Gross/Weapon System |  | Cost</t>
        </r>
      </text>
    </comment>
    <comment ref="G1254" authorId="0" shapeId="0" xr:uid="{00000000-0006-0000-1000-0000DE040000}">
      <text>
        <r>
          <rPr>
            <sz val="8"/>
            <color indexed="81"/>
            <rFont val="Arial"/>
            <family val="2"/>
          </rPr>
          <t>Gross/Weapon System |  | Cost</t>
        </r>
      </text>
    </comment>
    <comment ref="G1255" authorId="0" shapeId="0" xr:uid="{00000000-0006-0000-1000-0000DF040000}">
      <text>
        <r>
          <rPr>
            <sz val="8"/>
            <color indexed="81"/>
            <rFont val="Arial"/>
            <family val="2"/>
          </rPr>
          <t>Gross/Weapon System |  | Cost</t>
        </r>
      </text>
    </comment>
    <comment ref="G1256" authorId="0" shapeId="0" xr:uid="{00000000-0006-0000-1000-0000E0040000}">
      <text>
        <r>
          <rPr>
            <sz val="8"/>
            <color indexed="81"/>
            <rFont val="Arial"/>
            <family val="2"/>
          </rPr>
          <t>Gross/Weapon System |  | Cost</t>
        </r>
      </text>
    </comment>
    <comment ref="G1257" authorId="0" shapeId="0" xr:uid="{00000000-0006-0000-1000-0000E1040000}">
      <text>
        <r>
          <rPr>
            <sz val="8"/>
            <color indexed="81"/>
            <rFont val="Arial"/>
            <family val="2"/>
          </rPr>
          <t>Gross/Weapon System |  | Cost</t>
        </r>
      </text>
    </comment>
    <comment ref="G1258" authorId="0" shapeId="0" xr:uid="{00000000-0006-0000-1000-0000E2040000}">
      <text>
        <r>
          <rPr>
            <sz val="8"/>
            <color indexed="81"/>
            <rFont val="Arial"/>
            <family val="2"/>
          </rPr>
          <t>Gross/Weapon System |  | Cost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Model</author>
  </authors>
  <commentList>
    <comment ref="C12" authorId="0" shapeId="0" xr:uid="{00000000-0006-0000-1500-000001000000}">
      <text>
        <r>
          <rPr>
            <sz val="8"/>
            <color indexed="81"/>
            <rFont val="Arial"/>
            <family val="2"/>
          </rPr>
          <t>https://www.asafm.army.mil/Portals/72/Documents/BudgetMaterial/2022/Base%20Budget/Procurement/OPA_BA_34_FY_2022_PB_Other_Procurement_BA3&amp;4_Other_Support_Equipment.pdf</t>
        </r>
      </text>
    </comment>
    <comment ref="C13" authorId="0" shapeId="0" xr:uid="{00000000-0006-0000-1500-000002000000}">
      <text>
        <r>
          <rPr>
            <sz val="8"/>
            <color indexed="81"/>
            <rFont val="Arial"/>
            <family val="2"/>
          </rPr>
          <t>https://www.asafm.army.mil/Portals/72/Documents/BudgetMaterial/2023/Base%20Budget/Procurement/OPA_BA3_4_Other_Support_Equipment.pdf</t>
        </r>
      </text>
    </comment>
    <comment ref="C14" authorId="0" shapeId="0" xr:uid="{00000000-0006-0000-1500-000003000000}">
      <text>
        <r>
          <rPr>
            <sz val="8"/>
            <color indexed="81"/>
            <rFont val="Arial"/>
            <family val="2"/>
          </rPr>
          <t>https://www.asafm.army.mil/Portals/72/Documents/BudgetMaterial/2024/Base%20Budget/Procurement/Other%20Procurement%20-%20BA%203%20&amp;%204%20-%20Other%20Support%20Equipment.pdf</t>
        </r>
      </text>
    </comment>
    <comment ref="C15" authorId="0" shapeId="0" xr:uid="{00000000-0006-0000-1500-000004000000}">
      <text>
        <r>
          <rPr>
            <sz val="8"/>
            <color indexed="81"/>
            <rFont val="Arial"/>
            <family val="2"/>
          </rPr>
          <t>https://www.asafm.army.mil/Portals/72/Documents/BudgetMaterial/2025/Base%20Budget/Procurement/Other%20Procurement%20-%20BA%203%20&amp;%204%20-%20Other%20Support%20Vehicles.pdf</t>
        </r>
      </text>
    </comment>
    <comment ref="C16" authorId="0" shapeId="0" xr:uid="{00000000-0006-0000-1500-000005000000}">
      <text>
        <r>
          <rPr>
            <sz val="8"/>
            <color indexed="81"/>
            <rFont val="Arial"/>
            <family val="2"/>
          </rPr>
          <t>https://www.asafm.army.mil/Portals/72/Documents/BudgetMaterial/2026/Discretionary%20Budget/Procurement/Other%20Procurement%20-%20BA%203,%204%20&amp;%206%20-%20Other%20Support%20Equipment,%20Initial%20Spares%20and%20Agile%20Portfolio%20Management.pdf</t>
        </r>
      </text>
    </comment>
    <comment ref="C17" authorId="0" shapeId="0" xr:uid="{00000000-0006-0000-1500-000006000000}">
      <text>
        <r>
          <rPr>
            <sz val="8"/>
            <color indexed="81"/>
            <rFont val="Arial"/>
            <family val="2"/>
          </rPr>
          <t>https://www.asafm.army.mil/Portals/72/Documents/BudgetMaterial/2027/Discretionary%20Budget/Procurement/Other%20Procurement%20-%20BA3%20&amp;%204%20-%20Other%20Support%20Equipment%20&amp;%20Initial%20Spares.pdf</t>
        </r>
      </text>
    </comment>
  </commentList>
</comments>
</file>

<file path=xl/sharedStrings.xml><?xml version="1.0" encoding="utf-8"?>
<sst xmlns="http://schemas.openxmlformats.org/spreadsheetml/2006/main" count="289709" uniqueCount="29794">
  <si>
    <t>Overview</t>
  </si>
  <si>
    <t>Market sizes, the contract evidence behind them, and analyst-layer readiness. Seed estimates until the analyst pass.</t>
  </si>
  <si>
    <t>x</t>
  </si>
  <si>
    <t>§1 - Market size</t>
  </si>
  <si>
    <t>Measure</t>
  </si>
  <si>
    <t>$M</t>
  </si>
  <si>
    <t>Definition</t>
  </si>
  <si>
    <t>Gross funded market (FY27-31)</t>
  </si>
  <si>
    <t>funded demand: FY27 request + FY28-31 outyears (PB2027)</t>
  </si>
  <si>
    <t>Addressable market</t>
  </si>
  <si>
    <t>Gross x addressable %</t>
  </si>
  <si>
    <t>Saronic-serviceable market (SAM)</t>
  </si>
  <si>
    <t>Addressable x Saronic fit %</t>
  </si>
  <si>
    <t>Weighted pursuit value (SOM)</t>
  </si>
  <si>
    <t>Serviceable x timing x pursuit x win</t>
  </si>
  <si>
    <t>Budget Market forward spine (cross-check)</t>
  </si>
  <si>
    <t>should equal Gross funded - same source</t>
  </si>
  <si>
    <t>Then-year $M on seed assumptions - not a validated estimate, and not additive to the historical obligations below.</t>
  </si>
  <si>
    <t>§2 - Contract evidence</t>
  </si>
  <si>
    <t>Metric</t>
  </si>
  <si>
    <t>Value</t>
  </si>
  <si>
    <t>Note</t>
  </si>
  <si>
    <t>Screened universe (watercraft families &gt;= $1.0M)</t>
  </si>
  <si>
    <t>the screened decision set</t>
  </si>
  <si>
    <t>Army operational watercraft families</t>
  </si>
  <si>
    <t>the Saronic-relevant operational core</t>
  </si>
  <si>
    <t>USACE civil-works families</t>
  </si>
  <si>
    <t>different buyer/mission - not the same market</t>
  </si>
  <si>
    <t>IDV vehicles with hydrated parent end</t>
  </si>
  <si>
    <t>SAM Contract Awards API hydration</t>
  </si>
  <si>
    <t>Historical obligations represented ($M, award-reported)</t>
  </si>
  <si>
    <t>SEPARATE lens - evidence of spend, never added to budget</t>
  </si>
  <si>
    <t>§3 - Analyst readiness</t>
  </si>
  <si>
    <t>Readiness</t>
  </si>
  <si>
    <t>Filled / total</t>
  </si>
  <si>
    <t>Where to fill</t>
  </si>
  <si>
    <t>Core families attributed to an opportunity</t>
  </si>
  <si>
    <t>1 / 38</t>
  </si>
  <si>
    <t>Opportunity attribution</t>
  </si>
  <si>
    <t>Forward pursuits reviewed (confidence / pursuit)</t>
  </si>
  <si>
    <t>0 / 43</t>
  </si>
  <si>
    <t>Recompete reviews</t>
  </si>
  <si>
    <t>Customer organizations owned (beyond 'Not started')</t>
  </si>
  <si>
    <t>0 / 13</t>
  </si>
  <si>
    <t>Customer map</t>
  </si>
  <si>
    <t>Lineage candidates dispositioned</t>
  </si>
  <si>
    <t>1 / 454</t>
  </si>
  <si>
    <t>Lineage dispositions</t>
  </si>
  <si>
    <t>Market assumptions independently sourced</t>
  </si>
  <si>
    <t>0 / 3</t>
  </si>
  <si>
    <t>Market Assumptions</t>
  </si>
  <si>
    <t>Build-time snapshot; reads low until the analyst pass fills the bridges. Re-run the build to refresh.</t>
  </si>
  <si>
    <t>§4 - Freshness</t>
  </si>
  <si>
    <t>Model As-of date</t>
  </si>
  <si>
    <t>editable on Timing &amp; Incumbent Screen; re-clocks every expiry column</t>
  </si>
  <si>
    <t>Detail: Market Size, Budget Market, Timing Screen + Research Queue, Notice Links + Pipeline, QA, Data Freshness, Scope, Source Log.</t>
  </si>
  <si>
    <t>Caveats: SAM Contract Awards is Revealed-only (DoD &lt; 90 days excluded); market knobs are seed; lineage + notice links are candidate evidence, not verdicts.</t>
  </si>
  <si>
    <t>Scope &amp; Assumptions</t>
  </si>
  <si>
    <t>Scope, money discipline, and how the market sizes are built.</t>
  </si>
  <si>
    <t>§1 - Purpose</t>
  </si>
  <si>
    <t>Where-to-play market map for Saronic in Army autonomous surface vessels.</t>
  </si>
  <si>
    <t>Chain: mission -&gt; user -&gt; requirement -&gt; funding -&gt; contract -&gt; timing -&gt; route.</t>
  </si>
  <si>
    <t>§2 - Scope</t>
  </si>
  <si>
    <t>Topic</t>
  </si>
  <si>
    <t>Rule</t>
  </si>
  <si>
    <t>Where enforced</t>
  </si>
  <si>
    <t>In scope</t>
  </si>
  <si>
    <t>U.S. Army + USACE/ERDC watercraft</t>
  </si>
  <si>
    <t>Contract Families</t>
  </si>
  <si>
    <t>Relevance</t>
  </si>
  <si>
    <t>PSC 19xx, NAICS 33661x, vessel terms, primes</t>
  </si>
  <si>
    <t>Out of scope</t>
  </si>
  <si>
    <t>Navy / USMC (dropped at discovery)</t>
  </si>
  <si>
    <t>-</t>
  </si>
  <si>
    <t>Segments</t>
  </si>
  <si>
    <t>Army ops vs USACE vs MRO vs RDT&amp;E</t>
  </si>
  <si>
    <t>Timing Screen</t>
  </si>
  <si>
    <t>Materiality</t>
  </si>
  <si>
    <t>Selected measure &gt;= $1.0M</t>
  </si>
  <si>
    <t>§3 - Money discipline</t>
  </si>
  <si>
    <t>Amount types</t>
  </si>
  <si>
    <t>Never sum different money types</t>
  </si>
  <si>
    <t>Budget Facts</t>
  </si>
  <si>
    <t>Request</t>
  </si>
  <si>
    <t>Use request_total, not base+oco+total</t>
  </si>
  <si>
    <t>Budget Market</t>
  </si>
  <si>
    <t>Budget vs contracts</t>
  </si>
  <si>
    <t>Separate lenses - never added</t>
  </si>
  <si>
    <t>QA</t>
  </si>
  <si>
    <t>Obligations</t>
  </si>
  <si>
    <t>Evidence of spend, not TAM/SAM</t>
  </si>
  <si>
    <t>Selected measure</t>
  </si>
  <si>
    <t>One per family (action, else award)</t>
  </si>
  <si>
    <t>§4 - Market sizing</t>
  </si>
  <si>
    <t>Gross funded</t>
  </si>
  <si>
    <t>FY27-31 spine (request + outyears, PB2027)</t>
  </si>
  <si>
    <t>Addressable</t>
  </si>
  <si>
    <t>Market Size</t>
  </si>
  <si>
    <t>Serviceable (SAM)</t>
  </si>
  <si>
    <t>Weighted (SOM)</t>
  </si>
  <si>
    <t>Serviceable x timing x access x win</t>
  </si>
  <si>
    <t>Knobs</t>
  </si>
  <si>
    <t>Seed until independently sourced</t>
  </si>
  <si>
    <t>§5 - Lineage &amp; pipeline</t>
  </si>
  <si>
    <t>Lineage</t>
  </si>
  <si>
    <t>Evidence-scored; Superseded only if confirmed</t>
  </si>
  <si>
    <t>Pipeline</t>
  </si>
  <si>
    <t>One row per solicitation lifecycle</t>
  </si>
  <si>
    <t>Pipeline Events</t>
  </si>
  <si>
    <t>Notice links</t>
  </si>
  <si>
    <t>Confirmed link fires it; same-PSC doesn't</t>
  </si>
  <si>
    <t>Notice Links</t>
  </si>
  <si>
    <t>Decision dates</t>
  </si>
  <si>
    <t>PoP-end proxies; Notice-by = 90-day est.</t>
  </si>
  <si>
    <t>§6 - Sources &amp; freshness</t>
  </si>
  <si>
    <t>Freshness</t>
  </si>
  <si>
    <t>Per-source data-through dates + lag</t>
  </si>
  <si>
    <t>Data Freshness</t>
  </si>
  <si>
    <t>SAM CA</t>
  </si>
  <si>
    <t>Revealed-only; DoD &lt; 90 days excluded</t>
  </si>
  <si>
    <t>Citations</t>
  </si>
  <si>
    <t>Cited budget books + pull dates</t>
  </si>
  <si>
    <t>Source Log</t>
  </si>
  <si>
    <t>Analyst layer</t>
  </si>
  <si>
    <t>Durable record; survives rebuild</t>
  </si>
  <si>
    <t>Inputs tabs</t>
  </si>
  <si>
    <t>Editable levers that size the Saronic-addressable market; Market Size links to them. Seeded illustrations - replace in the analyst pass.</t>
  </si>
  <si>
    <t>§1 - Market-sizing knobs (per opportunity)</t>
  </si>
  <si>
    <t>Opportunity</t>
  </si>
  <si>
    <t>Addressable %</t>
  </si>
  <si>
    <t>Saronic fit %</t>
  </si>
  <si>
    <t>Timing conf</t>
  </si>
  <si>
    <t>Pursuit access</t>
  </si>
  <si>
    <t>Win prob</t>
  </si>
  <si>
    <t>Mission fit</t>
  </si>
  <si>
    <t>Platform fit</t>
  </si>
  <si>
    <t>Autonomy/C2 fit</t>
  </si>
  <si>
    <t>Basis</t>
  </si>
  <si>
    <t>Source</t>
  </si>
  <si>
    <t>Maneuver Support Vessel (Light) - MSV(L)</t>
  </si>
  <si>
    <t>seed: manned connector; USV/autonomy + shipyard-partner share</t>
  </si>
  <si>
    <t>seed</t>
  </si>
  <si>
    <t>Army Watercraft Extended Service Program (ESP)</t>
  </si>
  <si>
    <t>seed: SLEP/sustainment; small autonomy + integration addressable</t>
  </si>
  <si>
    <t>Army Watercraft Systems autonomy / C2 (Project 526)</t>
  </si>
  <si>
    <t>seed: marine autonomy S&amp;T -&gt; Echelon route</t>
  </si>
  <si>
    <t>Recompete Reviews</t>
  </si>
  <si>
    <t>Analyst judgment per contract family; the Timing Screen and Research Queue link to it. Blank until the analyst pass.</t>
  </si>
  <si>
    <t>§1 - Recompete reviews (per family)</t>
  </si>
  <si>
    <t>Family (vehicle PIID)</t>
  </si>
  <si>
    <t>Window</t>
  </si>
  <si>
    <t>Confidence</t>
  </si>
  <si>
    <t>Program</t>
  </si>
  <si>
    <t>Capability node</t>
  </si>
  <si>
    <t>Notes</t>
  </si>
  <si>
    <t>Reviewed</t>
  </si>
  <si>
    <t>Planned RFI</t>
  </si>
  <si>
    <t>Planned solicitation</t>
  </si>
  <si>
    <t>Planned award</t>
  </si>
  <si>
    <t>Capture lead (days)</t>
  </si>
  <si>
    <t>Milestone source</t>
  </si>
  <si>
    <t>W56HZV17D0086</t>
  </si>
  <si>
    <t>W912BU23C0020</t>
  </si>
  <si>
    <t>W56HZV19D0093</t>
  </si>
  <si>
    <t>W56HZV21DL002</t>
  </si>
  <si>
    <t>W56HZV14C0015</t>
  </si>
  <si>
    <t>W56HZV21DL024</t>
  </si>
  <si>
    <t>W911S016D0001</t>
  </si>
  <si>
    <t>W911S014C0004</t>
  </si>
  <si>
    <t>W56HZV16D0061</t>
  </si>
  <si>
    <t>W56HZV21DL010</t>
  </si>
  <si>
    <t>W56HZV21DL003</t>
  </si>
  <si>
    <t>W912BU24C0046</t>
  </si>
  <si>
    <t>W58RGZ18D0001</t>
  </si>
  <si>
    <t>W52P1J09C0049</t>
  </si>
  <si>
    <t>W912BU25CA018</t>
  </si>
  <si>
    <t>W912P824C0031</t>
  </si>
  <si>
    <t>W911S015D0038</t>
  </si>
  <si>
    <t>W912BU19C0042</t>
  </si>
  <si>
    <t>W911S016D0013</t>
  </si>
  <si>
    <t>W9127N20G0002</t>
  </si>
  <si>
    <t>W912BU25C0001</t>
  </si>
  <si>
    <t>W56HZV21C0130</t>
  </si>
  <si>
    <t>W912BU07G0001</t>
  </si>
  <si>
    <t>N6264914G0005</t>
  </si>
  <si>
    <t>W912BU21C0064</t>
  </si>
  <si>
    <t>W911S016D0010</t>
  </si>
  <si>
    <t>W912BU21C0012</t>
  </si>
  <si>
    <t>W9113M11D0007</t>
  </si>
  <si>
    <t>W9127N23G0002</t>
  </si>
  <si>
    <t>W911S012D0006</t>
  </si>
  <si>
    <t>W9127N24G0002</t>
  </si>
  <si>
    <t>W912BU24C0042</t>
  </si>
  <si>
    <t>W912BU22C0014</t>
  </si>
  <si>
    <t>W9127N15G0002</t>
  </si>
  <si>
    <t>W912BU16C0046</t>
  </si>
  <si>
    <t>W911S013D0002</t>
  </si>
  <si>
    <t>W912P820C0004</t>
  </si>
  <si>
    <t>W912BU19P0051</t>
  </si>
  <si>
    <t>W911S016D0008</t>
  </si>
  <si>
    <t>W56HZV13D0151</t>
  </si>
  <si>
    <t>W912P815C0064</t>
  </si>
  <si>
    <t>W9127N19G0002</t>
  </si>
  <si>
    <t>W9127N18G0002</t>
  </si>
  <si>
    <t>W912P817C0043</t>
  </si>
  <si>
    <t>47QRCA25DS177</t>
  </si>
  <si>
    <t>W912P820C0078</t>
  </si>
  <si>
    <t>W912BU25CA034</t>
  </si>
  <si>
    <t>W912BU23C0036</t>
  </si>
  <si>
    <t>W911S013D0007</t>
  </si>
  <si>
    <t>W912ES26PA044</t>
  </si>
  <si>
    <t>W911S016D0015</t>
  </si>
  <si>
    <t>W912EQ19C0015</t>
  </si>
  <si>
    <t>W911S012D0011</t>
  </si>
  <si>
    <t>W912BU24C0040</t>
  </si>
  <si>
    <t>W912BU22C0043</t>
  </si>
  <si>
    <t>W56HZV21DL008</t>
  </si>
  <si>
    <t>W912BU13C0062</t>
  </si>
  <si>
    <t>W912BU24C0020</t>
  </si>
  <si>
    <t>W912BU19C0065</t>
  </si>
  <si>
    <t>W912QR23C0014</t>
  </si>
  <si>
    <t>W912QR19C0003</t>
  </si>
  <si>
    <t>W9127N21C0048</t>
  </si>
  <si>
    <t>W56HZV21DL011</t>
  </si>
  <si>
    <t>W912BU14G0002</t>
  </si>
  <si>
    <t>W912BU10C0031</t>
  </si>
  <si>
    <t>W912BU10C0051</t>
  </si>
  <si>
    <t>W912BU21C0039</t>
  </si>
  <si>
    <t>W912QR20C0002</t>
  </si>
  <si>
    <t>W912BU16C0035</t>
  </si>
  <si>
    <t>W912BU23C0033</t>
  </si>
  <si>
    <t>W9127N15D0005</t>
  </si>
  <si>
    <t>W15P7T10DA218</t>
  </si>
  <si>
    <t>W912BU21C0014</t>
  </si>
  <si>
    <t>W9127N15D0002</t>
  </si>
  <si>
    <t>W912BU22C0023</t>
  </si>
  <si>
    <t>W912BU19C0048</t>
  </si>
  <si>
    <t>W912P917G0001</t>
  </si>
  <si>
    <t>W912P821D0001</t>
  </si>
  <si>
    <t>W912EQ25CA001</t>
  </si>
  <si>
    <t>W912BU25CA012</t>
  </si>
  <si>
    <t>W912EQ19C0014</t>
  </si>
  <si>
    <t>W56HZV21DL023</t>
  </si>
  <si>
    <t>W912BU23C0004</t>
  </si>
  <si>
    <t>W912BU23C0034</t>
  </si>
  <si>
    <t>W912BU18C0031</t>
  </si>
  <si>
    <t>W912QR18P0056</t>
  </si>
  <si>
    <t>W912BU18G0001</t>
  </si>
  <si>
    <t>W912P816D0003</t>
  </si>
  <si>
    <t>W912BU11C0031</t>
  </si>
  <si>
    <t>W912P823C0002</t>
  </si>
  <si>
    <t>W912EE19A0001</t>
  </si>
  <si>
    <t>W56HZV21DL038</t>
  </si>
  <si>
    <t>W912BU23C0046</t>
  </si>
  <si>
    <t>W9127N22G0002</t>
  </si>
  <si>
    <t>W912BU24C0023</t>
  </si>
  <si>
    <t>W9127N19G0001</t>
  </si>
  <si>
    <t>W912DQ19C1102</t>
  </si>
  <si>
    <t>W9127N15G0001</t>
  </si>
  <si>
    <t>N6264918C0004</t>
  </si>
  <si>
    <t>N6264919C0006</t>
  </si>
  <si>
    <t>W912P913G0601</t>
  </si>
  <si>
    <t>W912P823C0053</t>
  </si>
  <si>
    <t>W52P1J14C0041</t>
  </si>
  <si>
    <t>W912BU16C0062</t>
  </si>
  <si>
    <t>W912BU15C0035</t>
  </si>
  <si>
    <t>W912BU11C0027</t>
  </si>
  <si>
    <t>N6264919C0003</t>
  </si>
  <si>
    <t>GS07F069DA</t>
  </si>
  <si>
    <t>W912PM24P0008</t>
  </si>
  <si>
    <t>W9123614C0061</t>
  </si>
  <si>
    <t>W911S017P0052</t>
  </si>
  <si>
    <t>N6264913G0007</t>
  </si>
  <si>
    <t>W56HZV17C0246</t>
  </si>
  <si>
    <t>W912BU16C0045</t>
  </si>
  <si>
    <t>W9113M12D0001</t>
  </si>
  <si>
    <t>W912BU23P0012</t>
  </si>
  <si>
    <t>W912BU19C0039</t>
  </si>
  <si>
    <t>W56HZV17C0233</t>
  </si>
  <si>
    <t>W9127N15P0012</t>
  </si>
  <si>
    <t>W912BU18G0002</t>
  </si>
  <si>
    <t>W912P825C0007</t>
  </si>
  <si>
    <t>W9123621D5046</t>
  </si>
  <si>
    <t>N6264914G0004</t>
  </si>
  <si>
    <t>W912PM25P0045</t>
  </si>
  <si>
    <t>W912BU23P0025</t>
  </si>
  <si>
    <t>W911XK25PA010</t>
  </si>
  <si>
    <t>W912BU16C0012</t>
  </si>
  <si>
    <t>W912BU23C0048</t>
  </si>
  <si>
    <t>W912BU19C0038</t>
  </si>
  <si>
    <t>W9127N09D0003</t>
  </si>
  <si>
    <t>W912P415C0002</t>
  </si>
  <si>
    <t>W911S015P0073</t>
  </si>
  <si>
    <t>W911S016D0005</t>
  </si>
  <si>
    <t>W56HZV21DL031</t>
  </si>
  <si>
    <t>W56HZV21DL034</t>
  </si>
  <si>
    <t>W912BU16C0005</t>
  </si>
  <si>
    <t>W912P810D0065</t>
  </si>
  <si>
    <t>W912BU15C0028</t>
  </si>
  <si>
    <t>W9123723P0043</t>
  </si>
  <si>
    <t>47QRCA25DSB02</t>
  </si>
  <si>
    <t>W9127N13D0008</t>
  </si>
  <si>
    <t>W912EP22A0003</t>
  </si>
  <si>
    <t>W912P922A0032</t>
  </si>
  <si>
    <t>W912P912G0601</t>
  </si>
  <si>
    <t>W912BU16C0061</t>
  </si>
  <si>
    <t>W912BU23C0007</t>
  </si>
  <si>
    <t>W912BU13C0056</t>
  </si>
  <si>
    <t>W912P922A0031</t>
  </si>
  <si>
    <t>W912ES22G0005</t>
  </si>
  <si>
    <t>W912P922A0034</t>
  </si>
  <si>
    <t>W912BU16C0029</t>
  </si>
  <si>
    <t>W56HZV21DL015</t>
  </si>
  <si>
    <t>W912BU18C0019</t>
  </si>
  <si>
    <t>W912BU14C0021</t>
  </si>
  <si>
    <t>W9127N25P0032</t>
  </si>
  <si>
    <t>W912BU20C0008</t>
  </si>
  <si>
    <t>W912P823C0022</t>
  </si>
  <si>
    <t>W911S013D0006</t>
  </si>
  <si>
    <t>W912CH25C0037</t>
  </si>
  <si>
    <t>W912EE23P0064</t>
  </si>
  <si>
    <t>W912P525P0006</t>
  </si>
  <si>
    <t>W912DS24C0007</t>
  </si>
  <si>
    <t>W912BU20C0035</t>
  </si>
  <si>
    <t>47QRCA25DA005</t>
  </si>
  <si>
    <t>W912DQ26PA013</t>
  </si>
  <si>
    <t>W56HZV21DL022</t>
  </si>
  <si>
    <t>W912BU07G0006</t>
  </si>
  <si>
    <t>W912BU10G0005</t>
  </si>
  <si>
    <t>47QRCA25DS519</t>
  </si>
  <si>
    <t>W912BU18C0035</t>
  </si>
  <si>
    <t>W911S016D0009</t>
  </si>
  <si>
    <t>W912QM12D0001</t>
  </si>
  <si>
    <t>47QSWA22D006M</t>
  </si>
  <si>
    <t>W912P917G0002</t>
  </si>
  <si>
    <t>W912BU15C0005</t>
  </si>
  <si>
    <t>W912BU24P0001</t>
  </si>
  <si>
    <t>W912EQ23P0016</t>
  </si>
  <si>
    <t>W912EE24A0003</t>
  </si>
  <si>
    <t>47QSWA18D004E</t>
  </si>
  <si>
    <t>N6264918C0005</t>
  </si>
  <si>
    <t>W9123724P0008</t>
  </si>
  <si>
    <t>W912QM14D0001</t>
  </si>
  <si>
    <t>W9123718C0003</t>
  </si>
  <si>
    <t>W911XK23C0007</t>
  </si>
  <si>
    <t>W912EE24P0025</t>
  </si>
  <si>
    <t>W912EQ19P0059</t>
  </si>
  <si>
    <t>W912EQ20P0008</t>
  </si>
  <si>
    <t>W912PM25P0020</t>
  </si>
  <si>
    <t>47QSWA18D009G</t>
  </si>
  <si>
    <t>W912BU18G0003</t>
  </si>
  <si>
    <t>W912P416C0003</t>
  </si>
  <si>
    <t>W912EK17C0052</t>
  </si>
  <si>
    <t>W912P823C0009</t>
  </si>
  <si>
    <t>W912P823C0007</t>
  </si>
  <si>
    <t>W912BU19C0052</t>
  </si>
  <si>
    <t>W912EE24A0002</t>
  </si>
  <si>
    <t>W9123724P0001</t>
  </si>
  <si>
    <t>W911S013D0010</t>
  </si>
  <si>
    <t>W912DW17P0006</t>
  </si>
  <si>
    <t>W15QKN17C0014</t>
  </si>
  <si>
    <t>47QRCA25DA283</t>
  </si>
  <si>
    <t>W912BU16P0120</t>
  </si>
  <si>
    <t>W9127817C0020</t>
  </si>
  <si>
    <t>W911XK22C0005</t>
  </si>
  <si>
    <t>W911S016D0003</t>
  </si>
  <si>
    <t>W912P720P0013</t>
  </si>
  <si>
    <t>W912QR25PA047</t>
  </si>
  <si>
    <t>W9123726CA001</t>
  </si>
  <si>
    <t>W912P908G0606</t>
  </si>
  <si>
    <t>W911XK21C0011</t>
  </si>
  <si>
    <t>W912BU15C0022</t>
  </si>
  <si>
    <t>W911S016D0002</t>
  </si>
  <si>
    <t>W912EQ25C0003</t>
  </si>
  <si>
    <t>W912P815C0015</t>
  </si>
  <si>
    <t>W912BU13P0125</t>
  </si>
  <si>
    <t>W912P724C0008</t>
  </si>
  <si>
    <t>GS07F0123H</t>
  </si>
  <si>
    <t>W912EQ24P0006</t>
  </si>
  <si>
    <t>W9123621D5045</t>
  </si>
  <si>
    <t>W912BU18C0044</t>
  </si>
  <si>
    <t>W912DS25C0002</t>
  </si>
  <si>
    <t>W912P721C0015</t>
  </si>
  <si>
    <t>W9127N24G0004</t>
  </si>
  <si>
    <t>W912P418P0004</t>
  </si>
  <si>
    <t>W912P515P0082</t>
  </si>
  <si>
    <t>W912BU23P0043</t>
  </si>
  <si>
    <t>Customer Map</t>
  </si>
  <si>
    <t>Army autonomous-surface-vessel stakeholders: operational user -&gt; requirement -&gt; program / acquisition -&gt; contracting, with each office's screened vehicles.</t>
  </si>
  <si>
    <t>§1 - Customer / acquisition relationship map</t>
  </si>
  <si>
    <t>Org ID</t>
  </si>
  <si>
    <t>Parent org</t>
  </si>
  <si>
    <t>Organization</t>
  </si>
  <si>
    <t>Current official name</t>
  </si>
  <si>
    <t>Role</t>
  </si>
  <si>
    <t>Decision rights</t>
  </si>
  <si>
    <t>Command</t>
  </si>
  <si>
    <t>Echelon</t>
  </si>
  <si>
    <t>Portfolio / program</t>
  </si>
  <si>
    <t>Opportunities</t>
  </si>
  <si>
    <t>Customer segment</t>
  </si>
  <si>
    <t>Geography</t>
  </si>
  <si>
    <t>Contracting office</t>
  </si>
  <si>
    <t>Pathways</t>
  </si>
  <si>
    <t>Relationship owner</t>
  </si>
  <si>
    <t>Engagement status</t>
  </si>
  <si>
    <t>Next action</t>
  </si>
  <si>
    <t>As-of</t>
  </si>
  <si>
    <t>Screened vehicles at office (wc &gt;= $1M)</t>
  </si>
  <si>
    <t>ASA-ALT</t>
  </si>
  <si>
    <t>ASA(ALT)</t>
  </si>
  <si>
    <t>Assistant Secretary of the Army (Acquisition, Logistics &amp; Technology)</t>
  </si>
  <si>
    <t>Service acquisition executive</t>
  </si>
  <si>
    <t>Milestone decision authority</t>
  </si>
  <si>
    <t>HQDA</t>
  </si>
  <si>
    <t>Army acquisition enterprise</t>
  </si>
  <si>
    <t>Washington DC</t>
  </si>
  <si>
    <t>FAR;OTA</t>
  </si>
  <si>
    <t>Not started</t>
  </si>
  <si>
    <t>seed: SAE/MDA; named in the 2025 autonomous ship-to-shore demo</t>
  </si>
  <si>
    <t>AMC</t>
  </si>
  <si>
    <t>Army Materiel Command</t>
  </si>
  <si>
    <t>U.S. Army Materiel Command</t>
  </si>
  <si>
    <t>Materiel / logistics enterprise</t>
  </si>
  <si>
    <t>Materiel release</t>
  </si>
  <si>
    <t>ACOM</t>
  </si>
  <si>
    <t>Materiel &amp; sustainment</t>
  </si>
  <si>
    <t>Redstone Arsenal AL</t>
  </si>
  <si>
    <t>FAR</t>
  </si>
  <si>
    <t>seed: parent of Army Contracting Command</t>
  </si>
  <si>
    <t>AFC</t>
  </si>
  <si>
    <t>Army Futures Command</t>
  </si>
  <si>
    <t>U.S. Army Futures Command</t>
  </si>
  <si>
    <t>Requirements / modernization</t>
  </si>
  <si>
    <t>Capability requirements</t>
  </si>
  <si>
    <t>Modernization (CFTs/CDIDs)</t>
  </si>
  <si>
    <t>OPP-AWS-AUTONOMY</t>
  </si>
  <si>
    <t>Army experimentation / autonomy / sensors / RDT&amp;E</t>
  </si>
  <si>
    <t>Austin TX</t>
  </si>
  <si>
    <t>OTA;prototype;experiment</t>
  </si>
  <si>
    <t>seed: requirements + experimentation home for autonomy</t>
  </si>
  <si>
    <t>ACC</t>
  </si>
  <si>
    <t>Army Contracting Command</t>
  </si>
  <si>
    <t>U.S. Army Contracting Command</t>
  </si>
  <si>
    <t>Contracting enterprise</t>
  </si>
  <si>
    <t>Contract strategy</t>
  </si>
  <si>
    <t>MSC</t>
  </si>
  <si>
    <t>Contracting</t>
  </si>
  <si>
    <t>FAR;OTA;CSO</t>
  </si>
  <si>
    <t>ACC-DTA</t>
  </si>
  <si>
    <t>ACC-Detroit Arsenal</t>
  </si>
  <si>
    <t>Army Contracting Command - Detroit Arsenal</t>
  </si>
  <si>
    <t>Contracting office (Army watercraft)</t>
  </si>
  <si>
    <t>Contract award</t>
  </si>
  <si>
    <t>Ground &amp; watercraft systems</t>
  </si>
  <si>
    <t>OPP-MSVL;OPP-ESP</t>
  </si>
  <si>
    <t>Army operational watercraft &amp; bridging</t>
  </si>
  <si>
    <t>Detroit Arsenal MI</t>
  </si>
  <si>
    <t>W56HZV</t>
  </si>
  <si>
    <t>FAR;OTA;CSO;prototype</t>
  </si>
  <si>
    <t>seed: ACC-DTA publicly highlights Commercial Solutions Openings (CSO) as a route for commercial/autonomy capabilities (2026 ACC-DTA brief)</t>
  </si>
  <si>
    <t>CPE-CS</t>
  </si>
  <si>
    <t>CPE Combat Sustainment</t>
  </si>
  <si>
    <t>Capability Program Executive, Combat Sustainment</t>
  </si>
  <si>
    <t>Program executive portfolio (new nomenclature; replaces the PEO CS&amp;CSS framing)</t>
  </si>
  <si>
    <t>Program execution</t>
  </si>
  <si>
    <t>CPE</t>
  </si>
  <si>
    <t>Transportation/Engineer/Quartermaster/Ordnance</t>
  </si>
  <si>
    <t>seed: June 2026 Army article - 'Link assumes helm at CPE Combat Sustainment'</t>
  </si>
  <si>
    <t>PM-TRANS</t>
  </si>
  <si>
    <t>PM Transportation Systems</t>
  </si>
  <si>
    <t>Project Manager Transportation Systems</t>
  </si>
  <si>
    <t>Program / requirement owner (watercraft)</t>
  </si>
  <si>
    <t>Program requirements</t>
  </si>
  <si>
    <t>PM</t>
  </si>
  <si>
    <t>Army watercraft (MSV(L), LCU/LSV, ESP)</t>
  </si>
  <si>
    <t>seed: 2026 ACC-DTA brief places Watercraft under PM Transportation Systems in the Combat Support &amp; Services Directorate</t>
  </si>
  <si>
    <t>SUST-CDID</t>
  </si>
  <si>
    <t>Sustainment CDID</t>
  </si>
  <si>
    <t>Sustainment Capability Development Integration Directorate</t>
  </si>
  <si>
    <t>Capability development / requirements</t>
  </si>
  <si>
    <t>Requirements shaping</t>
  </si>
  <si>
    <t>AFC / CASCOM</t>
  </si>
  <si>
    <t>CDID</t>
  </si>
  <si>
    <t>Sustainment capabilities</t>
  </si>
  <si>
    <t>Fort Gregg-Adams VA</t>
  </si>
  <si>
    <t>experiment;prototype</t>
  </si>
  <si>
    <t>seed: named in the 2025 autonomous ship-to-shore demo</t>
  </si>
  <si>
    <t>CL-CFT</t>
  </si>
  <si>
    <t>Contested Logistics CFT</t>
  </si>
  <si>
    <t>Contested Logistics Cross-Functional Team</t>
  </si>
  <si>
    <t>Requirements priority (contested logistics)</t>
  </si>
  <si>
    <t>Modernization priority</t>
  </si>
  <si>
    <t>CFT</t>
  </si>
  <si>
    <t>Contested logistics</t>
  </si>
  <si>
    <t>OPP-MSVL;OPP-AWS-AUTONOMY</t>
  </si>
  <si>
    <t>experiment;OTA</t>
  </si>
  <si>
    <t>USARPAC</t>
  </si>
  <si>
    <t>U.S. Army Pacific</t>
  </si>
  <si>
    <t>Theater command / operational user</t>
  </si>
  <si>
    <t>Operational demand</t>
  </si>
  <si>
    <t>ASCC</t>
  </si>
  <si>
    <t>Theater sustainment demand</t>
  </si>
  <si>
    <t>OPP-MSVL</t>
  </si>
  <si>
    <t>INDOPACOM</t>
  </si>
  <si>
    <t>experiment</t>
  </si>
  <si>
    <t>seed: theater demand signal; 2025 demo</t>
  </si>
  <si>
    <t>8TSC</t>
  </si>
  <si>
    <t>8th Theater Sustainment Command</t>
  </si>
  <si>
    <t>Operational user</t>
  </si>
  <si>
    <t>Operational requirements / feedback</t>
  </si>
  <si>
    <t>TSC</t>
  </si>
  <si>
    <t>Theater sustainment</t>
  </si>
  <si>
    <t>Hawaii / INDOPACOM</t>
  </si>
  <si>
    <t>seed: 2025 autonomous ship-to-shore demo participant</t>
  </si>
  <si>
    <t>569-DIVE</t>
  </si>
  <si>
    <t>569th Dive Detachment</t>
  </si>
  <si>
    <t>569th Engineer Dive Detachment</t>
  </si>
  <si>
    <t>Operational user (dive &amp; salvage)</t>
  </si>
  <si>
    <t>Operational feedback</t>
  </si>
  <si>
    <t>8th TSC</t>
  </si>
  <si>
    <t>Detachment</t>
  </si>
  <si>
    <t>Dive &amp; salvage</t>
  </si>
  <si>
    <t>USACE-ERDC</t>
  </si>
  <si>
    <t>ERDC (Coastal &amp; Hydraulics Lab)</t>
  </si>
  <si>
    <t>U.S. Army Engineer Research and Development Center</t>
  </si>
  <si>
    <t>RDT&amp;E / user</t>
  </si>
  <si>
    <t>S&amp;T direction</t>
  </si>
  <si>
    <t>USACE</t>
  </si>
  <si>
    <t>Lab</t>
  </si>
  <si>
    <t>Civil-works floating plant + marine S&amp;T</t>
  </si>
  <si>
    <t>USACE floating plant / civil works</t>
  </si>
  <si>
    <t>Vicksburg MS</t>
  </si>
  <si>
    <t>W912HZ</t>
  </si>
  <si>
    <t>FAR;CSO;prototype</t>
  </si>
  <si>
    <t>seed: civil-works floating plant + marine S&amp;T (ERDC DoDAAC W912HZ; other USACE districts contract under W912xx)</t>
  </si>
  <si>
    <t>Army watercraft funded market by program x FY (live from Budget Facts). FYs are different money-types - never summed across types. Then-year $M.</t>
  </si>
  <si>
    <t>§1 - Eligible watercraft funding lines</t>
  </si>
  <si>
    <t>Line item</t>
  </si>
  <si>
    <t>Approp / measure</t>
  </si>
  <si>
    <t>FY25 actual</t>
  </si>
  <si>
    <t>FY26 enacted</t>
  </si>
  <si>
    <t>FY27 request</t>
  </si>
  <si>
    <t>FY28 (out)</t>
  </si>
  <si>
    <t>FY29 (out)</t>
  </si>
  <si>
    <t>FY30 (out)</t>
  </si>
  <si>
    <t>FY31 (out)</t>
  </si>
  <si>
    <t>Forward FY27-31 $M</t>
  </si>
  <si>
    <t>MSV(L) - Maneuver Support Vessel (Light)</t>
  </si>
  <si>
    <t>8211R01001</t>
  </si>
  <si>
    <t>OPA / net P-1</t>
  </si>
  <si>
    <t>Army Watercraft ESP (SLEP)</t>
  </si>
  <si>
    <t>3569M11101</t>
  </si>
  <si>
    <t>Project 526 - Marine S&amp;T (autonomy/C2)</t>
  </si>
  <si>
    <t>RDTE-0603804A-526</t>
  </si>
  <si>
    <t>RDT&amp;E / cost</t>
  </si>
  <si>
    <t>Gross funded spine (eligible)</t>
  </si>
  <si>
    <t>§2 - Memo (excluded from the spine)</t>
  </si>
  <si>
    <t>Items &lt; $5.0M (Float/Rail) - minor</t>
  </si>
  <si>
    <t>9552ML5355</t>
  </si>
  <si>
    <t>OPA / net P-1 (minor)</t>
  </si>
  <si>
    <t>PE 0603804A total (context only)</t>
  </si>
  <si>
    <t>RDTE-0603804A</t>
  </si>
  <si>
    <t>RDT&amp;E / PE total (context)</t>
  </si>
  <si>
    <t>Memo rows (float/rail &lt; $5M; PE total) are excluded from the spine. Request uses request_total, never base+oco+total.</t>
  </si>
  <si>
    <t>Funded $ is a demand signal - the Saronic share is applied on Market Size; never added to contract obligations.</t>
  </si>
  <si>
    <t>FY27-31 funded demand x addressability x Saronic fit x timing x access x win, per opportunity. Knobs on Market Assumptions.</t>
  </si>
  <si>
    <t>§1 - Market-size bridge (per opportunity)</t>
  </si>
  <si>
    <t>Segment</t>
  </si>
  <si>
    <t>Primary line</t>
  </si>
  <si>
    <t>Gross funded $M (FY27-31)</t>
  </si>
  <si>
    <t>Addressable $M</t>
  </si>
  <si>
    <t>Serviceable $M</t>
  </si>
  <si>
    <t>Weighted pursuit $M</t>
  </si>
  <si>
    <t>Saronic priority</t>
  </si>
  <si>
    <t>Maintenance, repair &amp; vessel support</t>
  </si>
  <si>
    <t>TOTAL - 3 opportunities</t>
  </si>
  <si>
    <t>§2 - Method &amp; caveats</t>
  </si>
  <si>
    <t>Bridge: Gross funded -&gt; Addressable -&gt; Serviceable (SAM) -&gt; Weighted pursuit (SOM).</t>
  </si>
  <si>
    <t>Gross funded = FY27-31 forward spine - the same numbers as Budget Market.</t>
  </si>
  <si>
    <t>Knobs live on Market Assumptions; seed illustrations until sourced, not validated.</t>
  </si>
  <si>
    <t>A separate lens from historical obligations - never summed with them.</t>
  </si>
  <si>
    <t>Timing &amp; Incumbent Screen</t>
  </si>
  <si>
    <t>One row per watercraft contract family: incumbent, decision timing and Saronic priority. A screen, not a forecast.</t>
  </si>
  <si>
    <t>As-of date</t>
  </si>
  <si>
    <t>edit to re-clock every timing column (row order is fixed at build)</t>
  </si>
  <si>
    <t>§1 - Contract timing &amp; incumbent screen</t>
  </si>
  <si>
    <t>Incumbent</t>
  </si>
  <si>
    <t>Saronic tier</t>
  </si>
  <si>
    <t>Selected $M</t>
  </si>
  <si>
    <t>Coverage</t>
  </si>
  <si>
    <t>Decision date</t>
  </si>
  <si>
    <t>Months to decision</t>
  </si>
  <si>
    <t>Decision window</t>
  </si>
  <si>
    <t>Date confidence</t>
  </si>
  <si>
    <t>In-market notice</t>
  </si>
  <si>
    <t>Saronic priority score</t>
  </si>
  <si>
    <t>VIGOR WORKS LLC</t>
  </si>
  <si>
    <t>Core (Army ops + autonomy/RDT&amp;E)</t>
  </si>
  <si>
    <t>High</t>
  </si>
  <si>
    <t>BIRDON AMERICA INC</t>
  </si>
  <si>
    <t>BAY SHIP &amp; YACHT CO</t>
  </si>
  <si>
    <t>SERCO INC</t>
  </si>
  <si>
    <t>METAL TRADES, LLC</t>
  </si>
  <si>
    <t>COLONNA'S SHIP YARD, INCORPORATED</t>
  </si>
  <si>
    <t>DEFENSE SYSTEMS AND SOLUTIONS</t>
  </si>
  <si>
    <t>MAERSK LINE, LIMITED</t>
  </si>
  <si>
    <t>GENERAL DYNAMICS EUROPEAN LAND SYSTEMS-BRIDGE SYSTEMS GMBH</t>
  </si>
  <si>
    <t>VIGOR MARINE LLC</t>
  </si>
  <si>
    <t>ATLANTIC DIVING SUPPLY, INC.</t>
  </si>
  <si>
    <t>LYON SHIPYARD INC</t>
  </si>
  <si>
    <t>MURTECH, INC.</t>
  </si>
  <si>
    <t>CONLEY &amp; ASSOCIATES INC</t>
  </si>
  <si>
    <t>SUNJIN ENTECH CO.,LTD.</t>
  </si>
  <si>
    <t>LAKE ASSAULT BOATS, LLC</t>
  </si>
  <si>
    <t>AMTIS, INC.</t>
  </si>
  <si>
    <t>SAGEONE, INC</t>
  </si>
  <si>
    <t>ADDON SERVICES LLC</t>
  </si>
  <si>
    <t>PLATYPUS MARINE INC</t>
  </si>
  <si>
    <t>HII FLEET SUPPORT GROUP LLC</t>
  </si>
  <si>
    <t>YANK MARINE SERVICES LLC</t>
  </si>
  <si>
    <t>SUMITOMO HEAVY INDUSTRIES, LTD</t>
  </si>
  <si>
    <t>GMD SHIPYARD CORP.</t>
  </si>
  <si>
    <t>WILLIAM E. MUNSON COMPANY</t>
  </si>
  <si>
    <t>WORKSKIFF, INC.</t>
  </si>
  <si>
    <t>YANK MARINE INC</t>
  </si>
  <si>
    <t>MARE ISLAND DRY DOCK LLC</t>
  </si>
  <si>
    <t>FOSS MARITIME COMPANY, LLC.</t>
  </si>
  <si>
    <t>WILLARD MARINE, INC.</t>
  </si>
  <si>
    <t>Adjacent (MRO + logistics)</t>
  </si>
  <si>
    <t>JAPAN MARINE UNITED CORPORATION</t>
  </si>
  <si>
    <t>Low</t>
  </si>
  <si>
    <t>2A LLC</t>
  </si>
  <si>
    <t>FRASER SHIPYARDS LLC</t>
  </si>
  <si>
    <t>THE GREAT LAKES TOWING COMPANY LLC</t>
  </si>
  <si>
    <t>EASTERN SHIPBUILDING GROUP, INC.</t>
  </si>
  <si>
    <t>Peripheral (USACE + excluded)</t>
  </si>
  <si>
    <t>YOKOHAMA ENGINEERING WORKS, LTD.</t>
  </si>
  <si>
    <t>HEAVY ENGINEERING INDUSTRIES AND SHIPBUILDING COMPANY K.S.C.</t>
  </si>
  <si>
    <t>GUNDERSON MARINE LLC</t>
  </si>
  <si>
    <t>CONRAD SHIPYARD, L.L.C</t>
  </si>
  <si>
    <t>ALABAMA SHIPYARD LLC</t>
  </si>
  <si>
    <t>THOMA-SEA MARINE CONSTRUCTORS, L.L.C.</t>
  </si>
  <si>
    <t>SUPERIOR MARINE WAYS, INC</t>
  </si>
  <si>
    <t>BRUNSWICK COMMERCIAL &amp; GOVERNMENT PRODUCTS, INC.</t>
  </si>
  <si>
    <t>Peripheral / excluded maritime</t>
  </si>
  <si>
    <t>PACIFIC SHIPYARDS INTERNATIONAL, LLC</t>
  </si>
  <si>
    <t>DETYENS SHIPYARDS INC</t>
  </si>
  <si>
    <t>POSEIDON,LLC</t>
  </si>
  <si>
    <t>WORLD MARINE OF ALABAMA, LLC</t>
  </si>
  <si>
    <t>TOTAL TECHNOLOGY, INC</t>
  </si>
  <si>
    <t>MODERN AMERICAN RECYCLING &amp; REPAIR SERVICES OF ALABAMA, LLC</t>
  </si>
  <si>
    <t>SOUTHWEST SHIPYARD LP</t>
  </si>
  <si>
    <t>STERLING SHIPYARD LLC</t>
  </si>
  <si>
    <t>TAI HOLDINGS, INC</t>
  </si>
  <si>
    <t>HORIZON SHIPBUILDING INC</t>
  </si>
  <si>
    <t>CONRAD ORANGE SHIPYARD, INC.</t>
  </si>
  <si>
    <t>C. J. MAHAN CONSTRUCTION COMPANY, LLC</t>
  </si>
  <si>
    <t>STEELWAYS, INC.</t>
  </si>
  <si>
    <t>STERLING SHIPYARD LP</t>
  </si>
  <si>
    <t>NATIONAL MAINTENANCE &amp; REPAIR INC</t>
  </si>
  <si>
    <t>BOLAND MARINE &amp; INDUSTRIAL LLC</t>
  </si>
  <si>
    <t>TAI ENGINEERS, LLC</t>
  </si>
  <si>
    <t>MARQUETTE TRANSPORTATION COMPANY, LLC</t>
  </si>
  <si>
    <t>PATTI MARINE ENTERPRISES, INC.</t>
  </si>
  <si>
    <t>BIG RIVER SHIPBUILDERS INC</t>
  </si>
  <si>
    <t>Medium</t>
  </si>
  <si>
    <t>EVERETT SHIP REPAIR, LLC</t>
  </si>
  <si>
    <t>ST JOHNS SHIP BUILDING INC</t>
  </si>
  <si>
    <t>MATERIAL SALES COMPANY, INC.</t>
  </si>
  <si>
    <t>PROMETHEAN GENERAL CONTRACTORS, LLC</t>
  </si>
  <si>
    <t>ALL AMERICAN MARINE INC</t>
  </si>
  <si>
    <t>SPI MOBILE PULLEY WORKS, LLC</t>
  </si>
  <si>
    <t>GULF COPPER &amp; MANUFACTURING CORPORATION</t>
  </si>
  <si>
    <t>TEAM HENRY ENTERPRISES, LLC</t>
  </si>
  <si>
    <t>GRAVOIS ALUMINUM BOATS LLC</t>
  </si>
  <si>
    <t>BAYONNE DRYDOCK &amp; REPAIR CORP.</t>
  </si>
  <si>
    <t>THE GENERAL SHIP REPAIR CORPORATION</t>
  </si>
  <si>
    <t>TAMPA SHIP LLC</t>
  </si>
  <si>
    <t>SEVERN YACHTING LLC</t>
  </si>
  <si>
    <t>MACGREGOR USA INC</t>
  </si>
  <si>
    <t>LINK-BELT CRANES, L.P., LLLP</t>
  </si>
  <si>
    <t>MCGINNIS, INC.</t>
  </si>
  <si>
    <t>TDX LLC</t>
  </si>
  <si>
    <t>SHEARWATER MARINE FL, INC.</t>
  </si>
  <si>
    <t>NATIONAL MAINTENANCE &amp; REPAIR OF KENTUCKY, INC.</t>
  </si>
  <si>
    <t>BASIC MARINE, INC.</t>
  </si>
  <si>
    <t>BRENNAN MARINE INC</t>
  </si>
  <si>
    <t>JOHN FABICK TRACTOR CO</t>
  </si>
  <si>
    <t>HENDRY CORPORATION</t>
  </si>
  <si>
    <t>PROPULSION SYSTEMS, INC.</t>
  </si>
  <si>
    <t>SILVER SHIPS, INC</t>
  </si>
  <si>
    <t>CONRAD SHIPYARD AMELIA, LLC</t>
  </si>
  <si>
    <t>LAKE SHORE SYSTEMS, INC.</t>
  </si>
  <si>
    <t>SISCO MARINE LLC</t>
  </si>
  <si>
    <t>DNI EMERGING TECHNOLOGIES, LLC</t>
  </si>
  <si>
    <t>VMI INC</t>
  </si>
  <si>
    <t>MAY SHIP REPAIR CONTRACTING CORP.</t>
  </si>
  <si>
    <t>THAMES SHIPYARD &amp; REPAIR COMPANY THE</t>
  </si>
  <si>
    <t>NEXTSTEP TECHNOLOGY INC</t>
  </si>
  <si>
    <t>MISCELLANEOUS FOREIGN AWARDEES</t>
  </si>
  <si>
    <t>FABICK POWER SYSTEMS, INC.</t>
  </si>
  <si>
    <t>CARDINAL MARINE GROUP INC</t>
  </si>
  <si>
    <t>JAMES MARINE INC</t>
  </si>
  <si>
    <t>ROBISHAW ENGINEERING INC</t>
  </si>
  <si>
    <t>ROSS LABS, LLC</t>
  </si>
  <si>
    <t>UHP PROJECTS, LLC</t>
  </si>
  <si>
    <t>DSC DREDGE, LLC</t>
  </si>
  <si>
    <t>D &amp; D PRODUCTS INCORPORATED</t>
  </si>
  <si>
    <t>INTEGRATED CONSULTING SERVICES, INC.</t>
  </si>
  <si>
    <t>EAGLE GOVERNMENT SOLUTIONS, LLC</t>
  </si>
  <si>
    <t>BAY MARINE BOATWORKS, INC.</t>
  </si>
  <si>
    <t>NEXT GENERATION LOGISTICS, LLC</t>
  </si>
  <si>
    <t>FAIRLEAD BOATWORKS, INC.</t>
  </si>
  <si>
    <t>US WORKBOATS LLC</t>
  </si>
  <si>
    <t>PACIFIC POWER GROUP, LLC</t>
  </si>
  <si>
    <t>CONNEAUT CREEK SHIP REPAIR CO., INC.</t>
  </si>
  <si>
    <t>Total - 226 vehicles screened</t>
  </si>
  <si>
    <t>Selected $M, Coverage and Decision date link Contract Families; Months and Decision window re-clock off As-of.</t>
  </si>
  <si>
    <t>Cohort, end-date lenses, reconciliation, lineage and anomalies: Timing Detail. Per-family reviews: Recompete Reviews.</t>
  </si>
  <si>
    <t>Historical obligations, not TAM/SAM.</t>
  </si>
  <si>
    <t>Recompete Research Queue</t>
  </si>
  <si>
    <t>Saronic-first capture queue: actionable watercraft vehicles by decision date. Filter Scope = Active for the capture work.</t>
  </si>
  <si>
    <t>§1 - Research queue</t>
  </si>
  <si>
    <t>Scope</t>
  </si>
  <si>
    <t>Phase</t>
  </si>
  <si>
    <t>Decision FY</t>
  </si>
  <si>
    <t>Capture-start (est)</t>
  </si>
  <si>
    <t>Notice-by (est)</t>
  </si>
  <si>
    <t>Incumbent since</t>
  </si>
  <si>
    <t>Tenure (yrs)</t>
  </si>
  <si>
    <t>PSC</t>
  </si>
  <si>
    <t>Potential end</t>
  </si>
  <si>
    <t>Option yrs left</t>
  </si>
  <si>
    <t>Related activity (PSC)</t>
  </si>
  <si>
    <t>In-market (confirmed)</t>
  </si>
  <si>
    <t>5420</t>
  </si>
  <si>
    <t>1940</t>
  </si>
  <si>
    <t>1990</t>
  </si>
  <si>
    <t>1905</t>
  </si>
  <si>
    <t>J019</t>
  </si>
  <si>
    <t>1935</t>
  </si>
  <si>
    <t>J014</t>
  </si>
  <si>
    <t>1925</t>
  </si>
  <si>
    <t>J999</t>
  </si>
  <si>
    <t>1915</t>
  </si>
  <si>
    <t>1955</t>
  </si>
  <si>
    <t>R799</t>
  </si>
  <si>
    <t>J020</t>
  </si>
  <si>
    <t>Z1PZ</t>
  </si>
  <si>
    <t>2090</t>
  </si>
  <si>
    <t>R410</t>
  </si>
  <si>
    <t>R425</t>
  </si>
  <si>
    <t>R499</t>
  </si>
  <si>
    <t>Z2ED</t>
  </si>
  <si>
    <t>J998</t>
  </si>
  <si>
    <t>C216</t>
  </si>
  <si>
    <t>2010</t>
  </si>
  <si>
    <t>J091</t>
  </si>
  <si>
    <t>1945</t>
  </si>
  <si>
    <t>1930</t>
  </si>
  <si>
    <t>3950</t>
  </si>
  <si>
    <t>1950</t>
  </si>
  <si>
    <t>Z1ED</t>
  </si>
  <si>
    <t>X1ED</t>
  </si>
  <si>
    <t>1921</t>
  </si>
  <si>
    <t>43 forward + 182 expired-unresolved. Counts and row order are fixed at build (Scope / Phase re-clock live) - re-run to re-sort.</t>
  </si>
  <si>
    <t>Decision date / Selected $M / Coverage link Contract Families; Capture-start = decision - 18 mo. Reconciliation + anomaly: Timing Detail. Reviews: Recompete Reviews.</t>
  </si>
  <si>
    <t>Timing Detail</t>
  </si>
  <si>
    <t>Provenance for the Timing &amp; Incumbent Screen: reconciliation, end-date lenses, cohort, lineage and anomalies. Same row order as the screen.</t>
  </si>
  <si>
    <t>§1 - Timing &amp; reconciliation detail</t>
  </si>
  <si>
    <t>Relevance basis</t>
  </si>
  <si>
    <t>NAICS</t>
  </si>
  <si>
    <t>Last competition</t>
  </si>
  <si>
    <t>Predecessor vehicle</t>
  </si>
  <si>
    <t>Successor vehicle</t>
  </si>
  <si>
    <t>Vehicle type</t>
  </si>
  <si>
    <t>Agreement type</t>
  </si>
  <si>
    <t>Award structure</t>
  </si>
  <si>
    <t>Cohort</t>
  </si>
  <si>
    <t>Cohort role</t>
  </si>
  <si>
    <t>Cohort size</t>
  </si>
  <si>
    <t>Task orders</t>
  </si>
  <si>
    <t>Award-reported $M</t>
  </si>
  <si>
    <t>Recon. $M (actions)</t>
  </si>
  <si>
    <t>Materiality basis</t>
  </si>
  <si>
    <t>Actions</t>
  </si>
  <si>
    <t>Date basis</t>
  </si>
  <si>
    <t>Current end</t>
  </si>
  <si>
    <t>Parent/vehicle end</t>
  </si>
  <si>
    <t>Latest task-order end</t>
  </si>
  <si>
    <t>Option headroom (mo)</t>
  </si>
  <si>
    <t>Anomaly flag</t>
  </si>
  <si>
    <t>Lineage status</t>
  </si>
  <si>
    <t>PSC 1990</t>
  </si>
  <si>
    <t>336611</t>
  </si>
  <si>
    <t>FULL AND OPEN COMPETITION</t>
  </si>
  <si>
    <t>Hydrated-IDV</t>
  </si>
  <si>
    <t>SINGLE AWARD</t>
  </si>
  <si>
    <t>Standalone</t>
  </si>
  <si>
    <t>action</t>
  </si>
  <si>
    <t>IDV ordering-period end (hydrated SAM CA)</t>
  </si>
  <si>
    <t>PSC 1940</t>
  </si>
  <si>
    <t>336612</t>
  </si>
  <si>
    <t>NOT COMPETED</t>
  </si>
  <si>
    <t>child order ends &gt;5y after vehicle end</t>
  </si>
  <si>
    <t>NAICS 336611</t>
  </si>
  <si>
    <t>MULTIPLE AWARD</t>
  </si>
  <si>
    <t>COH-W56HZV-J999-2021</t>
  </si>
  <si>
    <t>Lead vehicle</t>
  </si>
  <si>
    <t>award (fallback)</t>
  </si>
  <si>
    <t>Standalone contract PoP end</t>
  </si>
  <si>
    <t>Superseded</t>
  </si>
  <si>
    <t>PSC 1915</t>
  </si>
  <si>
    <t>COH-W56HZV-J998-2021</t>
  </si>
  <si>
    <t>Co-awarded vehicle</t>
  </si>
  <si>
    <t>PSC 1905</t>
  </si>
  <si>
    <t>336413</t>
  </si>
  <si>
    <t>FULL AND OPEN COMPETITION AFTER EXCLUSION OF SOURCES</t>
  </si>
  <si>
    <t>COH-W911S0-1905-2016</t>
  </si>
  <si>
    <t>NAICS 336612</t>
  </si>
  <si>
    <t>PSC 1925</t>
  </si>
  <si>
    <t>COH-W911S0-1925-2013</t>
  </si>
  <si>
    <t>desc: marine</t>
  </si>
  <si>
    <t>541330</t>
  </si>
  <si>
    <t>COMPETED UNDER SAP</t>
  </si>
  <si>
    <t>NOT COMPETED UNDER SAP</t>
  </si>
  <si>
    <t>NOT AVAILABLE FOR COMPETITION</t>
  </si>
  <si>
    <t>desc: ship repair</t>
  </si>
  <si>
    <t>488390</t>
  </si>
  <si>
    <t>prime: Metal Trades</t>
  </si>
  <si>
    <t>COH-W56HZV-J019-2021</t>
  </si>
  <si>
    <t>GS07F0442M</t>
  </si>
  <si>
    <t>GS07F0063J</t>
  </si>
  <si>
    <t>COH-47QSWA-1940-2018</t>
  </si>
  <si>
    <t>BOA</t>
  </si>
  <si>
    <t>BOA nominal end - NOT a guaranteed recompete (master agreement)</t>
  </si>
  <si>
    <t>PSC 1935</t>
  </si>
  <si>
    <t>decision date 2050 &gt; As-of+15y; ceiling &gt; $50B</t>
  </si>
  <si>
    <t>W912BU19P0043</t>
  </si>
  <si>
    <t>COH-W9127N-J999-2015</t>
  </si>
  <si>
    <t>PSC 1945</t>
  </si>
  <si>
    <t>W912P519P0070</t>
  </si>
  <si>
    <t>W9127N16G0002</t>
  </si>
  <si>
    <t>W912CN21P0015</t>
  </si>
  <si>
    <t>W912P816C0068</t>
  </si>
  <si>
    <t>COH-47QRCA-R425-2024</t>
  </si>
  <si>
    <t>ceiling &gt; $50B</t>
  </si>
  <si>
    <t>W912EE21P0048</t>
  </si>
  <si>
    <t>W912D111A0026</t>
  </si>
  <si>
    <t>PSC 1930</t>
  </si>
  <si>
    <t>W912EK21P0089</t>
  </si>
  <si>
    <t>532411</t>
  </si>
  <si>
    <t>decision date 2048 &gt; As-of+15y</t>
  </si>
  <si>
    <t>BPA</t>
  </si>
  <si>
    <t>BPA call-period end - orders may continue under the parent schedule</t>
  </si>
  <si>
    <t>desc: pontoon</t>
  </si>
  <si>
    <t>W9127N25G0001</t>
  </si>
  <si>
    <t>W912P922A0029</t>
  </si>
  <si>
    <t>PSC 2090</t>
  </si>
  <si>
    <t>333911</t>
  </si>
  <si>
    <t>237990</t>
  </si>
  <si>
    <t>W911S016P0070</t>
  </si>
  <si>
    <t>W912DS22P0004</t>
  </si>
  <si>
    <t>W912DR15P0079</t>
  </si>
  <si>
    <t>333999</t>
  </si>
  <si>
    <t>423830</t>
  </si>
  <si>
    <t>W912QR22P0096</t>
  </si>
  <si>
    <t>W9123725P0002</t>
  </si>
  <si>
    <t>COH-W912EP-J020-2022</t>
  </si>
  <si>
    <t>COH-W912P9-J019-2022</t>
  </si>
  <si>
    <t>W912ES21P0066</t>
  </si>
  <si>
    <t>W56HZV22P0039</t>
  </si>
  <si>
    <t>W911SD24P0136</t>
  </si>
  <si>
    <t>W912QM16P0042</t>
  </si>
  <si>
    <t>W912P907G0604</t>
  </si>
  <si>
    <t>COH-W912P9-J019-2017</t>
  </si>
  <si>
    <t>COH-W912EE-J020-2024</t>
  </si>
  <si>
    <t>W912EE24A0005</t>
  </si>
  <si>
    <t>W912P819C0007</t>
  </si>
  <si>
    <t>332312</t>
  </si>
  <si>
    <t>W912EQ21P0014</t>
  </si>
  <si>
    <t>W912EE20P0008</t>
  </si>
  <si>
    <t>W912BU24C0021</t>
  </si>
  <si>
    <t>decision date 2050 &gt; As-of+15y</t>
  </si>
  <si>
    <t>W912EK18P0093</t>
  </si>
  <si>
    <t>W912DW21P0030</t>
  </si>
  <si>
    <t>334511</t>
  </si>
  <si>
    <t>W912BU16C0003</t>
  </si>
  <si>
    <t>W912P519A0004</t>
  </si>
  <si>
    <t>W912P917G0003</t>
  </si>
  <si>
    <t>W912P820A0005</t>
  </si>
  <si>
    <t>W912P725P0013</t>
  </si>
  <si>
    <t>W912EQ24P0049</t>
  </si>
  <si>
    <t>W9123620P5003</t>
  </si>
  <si>
    <t>W50S8625PA002</t>
  </si>
  <si>
    <t>W912BU22P0039</t>
  </si>
  <si>
    <t>W912BU25C0034</t>
  </si>
  <si>
    <t>W912P719P0003</t>
  </si>
  <si>
    <t>W9127N22P0006</t>
  </si>
  <si>
    <t>W9127N25G0002</t>
  </si>
  <si>
    <t>336111</t>
  </si>
  <si>
    <t>W912P517P0004</t>
  </si>
  <si>
    <t>Award-reported $M = award-level obligation; Recon. $M (actions) = per-mod sum; Coverage = Recon / Award-reported.</t>
  </si>
  <si>
    <t>Anomaly flag marks implausible inputs; Lineage status = Superseded only when an analyst confirms the successor. Historical obligations, not TAM/SAM.</t>
  </si>
  <si>
    <t>Contract Awards</t>
  </si>
  <si>
    <t>Raw Army + USACE prime-award register, one row per PIID. Obligation / Current value / Ceiling are distinct money columns - never summed.</t>
  </si>
  <si>
    <t>§1 - Prime contract awards</t>
  </si>
  <si>
    <t>award_id</t>
  </si>
  <si>
    <t>piid</t>
  </si>
  <si>
    <t>parent_idv_piid</t>
  </si>
  <si>
    <t>idv_type</t>
  </si>
  <si>
    <t>single_or_multiple_award</t>
  </si>
  <si>
    <t>award_type</t>
  </si>
  <si>
    <t>award_type_description</t>
  </si>
  <si>
    <t>category</t>
  </si>
  <si>
    <t>recipient_name</t>
  </si>
  <si>
    <t>recipient_uei</t>
  </si>
  <si>
    <t>parent_recipient_name</t>
  </si>
  <si>
    <t>obligation_amount</t>
  </si>
  <si>
    <t>current_value</t>
  </si>
  <si>
    <t>ceiling_value</t>
  </si>
  <si>
    <t>total_outlay</t>
  </si>
  <si>
    <t>subaward_count</t>
  </si>
  <si>
    <t>total_subaward_amount</t>
  </si>
  <si>
    <t>date_signed</t>
  </si>
  <si>
    <t>pop_start_date</t>
  </si>
  <si>
    <t>pop_current_end_date</t>
  </si>
  <si>
    <t>pop_potential_end_date</t>
  </si>
  <si>
    <t>first_action_date</t>
  </si>
  <si>
    <t>last_action_date</t>
  </si>
  <si>
    <t>extent_competed</t>
  </si>
  <si>
    <t>extent_competed_description</t>
  </si>
  <si>
    <t>solicitation_procedures</t>
  </si>
  <si>
    <t>fair_opportunity_limited</t>
  </si>
  <si>
    <t>number_of_offers</t>
  </si>
  <si>
    <t>naics_code</t>
  </si>
  <si>
    <t>naics_description</t>
  </si>
  <si>
    <t>psc_code</t>
  </si>
  <si>
    <t>psc_description</t>
  </si>
  <si>
    <t>funding_tas</t>
  </si>
  <si>
    <t>funding_account_titles</t>
  </si>
  <si>
    <t>has_tas</t>
  </si>
  <si>
    <t>matched_axes</t>
  </si>
  <si>
    <t>actions_source</t>
  </si>
  <si>
    <t>customer_segment</t>
  </si>
  <si>
    <t>program</t>
  </si>
  <si>
    <t>capability_node</t>
  </si>
  <si>
    <t>hydrated</t>
  </si>
  <si>
    <t>dollars_basis</t>
  </si>
  <si>
    <t>source_system</t>
  </si>
  <si>
    <t>source_id</t>
  </si>
  <si>
    <t>extract_run_id</t>
  </si>
  <si>
    <t>row_hash</t>
  </si>
  <si>
    <t>CONT_AWD_W912BU23C0020_9700_-NONE-_-NONE-</t>
  </si>
  <si>
    <t>D</t>
  </si>
  <si>
    <t>DEFINITIVE CONTRACT</t>
  </si>
  <si>
    <t>contract</t>
  </si>
  <si>
    <t>XJTAAHL58NB6</t>
  </si>
  <si>
    <t>A</t>
  </si>
  <si>
    <t>NEGOTIATED PROPOSAL/QUOTE</t>
  </si>
  <si>
    <t>Ship Building and Repairing</t>
  </si>
  <si>
    <t>DREDGES</t>
  </si>
  <si>
    <t>False</t>
  </si>
  <si>
    <t>naics:336611</t>
  </si>
  <si>
    <t>fpds</t>
  </si>
  <si>
    <t>N</t>
  </si>
  <si>
    <t>then_year</t>
  </si>
  <si>
    <t>usaspending+fpds</t>
  </si>
  <si>
    <t>USASP-AWARD-DETAIL</t>
  </si>
  <si>
    <t>army-contracts-aggregate-2026-06-20</t>
  </si>
  <si>
    <t>1685ea91fa2ee970</t>
  </si>
  <si>
    <t>CONT_AWD_W56HZV14C0015_9700_-NONE-_-NONE-</t>
  </si>
  <si>
    <t>X59QGBTBZK65</t>
  </si>
  <si>
    <t>Boat Building</t>
  </si>
  <si>
    <t>SMALL CRAFT</t>
  </si>
  <si>
    <t>021-2035</t>
  </si>
  <si>
    <t>Other Procurement, Army</t>
  </si>
  <si>
    <t>True</t>
  </si>
  <si>
    <t>naics:336612; psc:1940</t>
  </si>
  <si>
    <t>e586b69efe1586d4</t>
  </si>
  <si>
    <t>CONT_AWD_0001_9700_W56HZV17D0086_9700</t>
  </si>
  <si>
    <t>0001</t>
  </si>
  <si>
    <t>IDC</t>
  </si>
  <si>
    <t>C</t>
  </si>
  <si>
    <t>DELIVERY ORDER</t>
  </si>
  <si>
    <t>NJ2RRT5BMCX1</t>
  </si>
  <si>
    <t>VIGOR INDUSTRIAL LLC</t>
  </si>
  <si>
    <t>MISCELLANEOUS VESSELS</t>
  </si>
  <si>
    <t>naics:336611; psc:1990</t>
  </si>
  <si>
    <t>665bf8e137251b34</t>
  </si>
  <si>
    <t>CONT_AWD_W911S014C0004_9700_-NONE-_-NONE-</t>
  </si>
  <si>
    <t>H84KLLUBJKL6</t>
  </si>
  <si>
    <t>COMBAT SHIPS AND LANDING VESSELS</t>
  </si>
  <si>
    <t>021-2020; 021-2035</t>
  </si>
  <si>
    <t>Operation and Maintenance, Army; Other Procurement, Army</t>
  </si>
  <si>
    <t>naics:336611; psc:1905</t>
  </si>
  <si>
    <t>cacc170bcf7906cb</t>
  </si>
  <si>
    <t>CONT_AWD_W56HZV22F0057_9700_W56HZV19D0093_9700</t>
  </si>
  <si>
    <t>W56HZV22F0057</t>
  </si>
  <si>
    <t>ONLY ONE SOURCE</t>
  </si>
  <si>
    <t>c604c540b13c9fe2</t>
  </si>
  <si>
    <t>CONT_AWD_W56HZV21F0381_9700_W56HZV17D0086_9700</t>
  </si>
  <si>
    <t>W56HZV21F0381</t>
  </si>
  <si>
    <t>5aade9ae73d097d3</t>
  </si>
  <si>
    <t>CONT_AWD_W56HZV21F0040_9700_W56HZV19D0093_9700</t>
  </si>
  <si>
    <t>W56HZV21F0040</t>
  </si>
  <si>
    <t>7432b5a028e27d10</t>
  </si>
  <si>
    <t>CONT_AWD_W56HZV23F0479_9700_W56HZV17D0086_9700</t>
  </si>
  <si>
    <t>W56HZV23F0479</t>
  </si>
  <si>
    <t>0558725af70381ff</t>
  </si>
  <si>
    <t>CONT_AWD_W912CH24F0171_9700_W56HZV17D0086_9700</t>
  </si>
  <si>
    <t>W912CH24F0171</t>
  </si>
  <si>
    <t>6dada9864821bfcc</t>
  </si>
  <si>
    <t>CONT_AWD_W912CH24F0172_9700_W56HZV17D0086_9700</t>
  </si>
  <si>
    <t>W912CH24F0172</t>
  </si>
  <si>
    <t>392a3cf7dc84ab02</t>
  </si>
  <si>
    <t>CONT_AWD_W912CH25F0041_9700_W56HZV17D0086_9700</t>
  </si>
  <si>
    <t>W912CH25F0041</t>
  </si>
  <si>
    <t>a49e828f7f6f9939</t>
  </si>
  <si>
    <t>CONT_AWD_W56HZV22FL181_9700_W56HZV21DL002_9700</t>
  </si>
  <si>
    <t>W56HZV22FL181</t>
  </si>
  <si>
    <t>NQELRXR7L3J6</t>
  </si>
  <si>
    <t>SUBJECT TO MULTIPLE AWARD FAIR OPPORTUNITY</t>
  </si>
  <si>
    <t>FAIR</t>
  </si>
  <si>
    <t>NON-NUCLEAR SHIP REPAIR (WEST)</t>
  </si>
  <si>
    <t>keyword; naics:336611</t>
  </si>
  <si>
    <t>ae950716a6c8bef0</t>
  </si>
  <si>
    <t>CONT_AWD_W912BU24C0046_9700_-NONE-_-NONE-</t>
  </si>
  <si>
    <t>GXWDFF7M2AQ6</t>
  </si>
  <si>
    <t>SEALED BID</t>
  </si>
  <si>
    <t>BARGES AND LIGHTERS, SPECIAL PURPOSE</t>
  </si>
  <si>
    <t>1812cfb6a9d8f427</t>
  </si>
  <si>
    <t>CONT_AWD_W52P1J09C0049_9700_-NONE-_-NONE-</t>
  </si>
  <si>
    <t>CYKLKH72LLJ5</t>
  </si>
  <si>
    <t>APM TERMINALS PACIFIC LLC</t>
  </si>
  <si>
    <t>MAINT/REPAIR/REBUILD OF EQUIPMENT- SHIPS, SMALL CRAFT, PONTOONS, AND FLOATING DOCKS</t>
  </si>
  <si>
    <t>021-2020; 097-0100</t>
  </si>
  <si>
    <t>Operation and Maintenance, Army; Operation and Maintenance, Defense-Wide, Defense</t>
  </si>
  <si>
    <t>1574aac16ced0165</t>
  </si>
  <si>
    <t>CONT_AWD_W56HZV20F0083_9700_W56HZV19D0093_9700</t>
  </si>
  <si>
    <t>W56HZV20F0083</t>
  </si>
  <si>
    <t>310e42e77f19a8ff</t>
  </si>
  <si>
    <t>CONT_AWD_W912BU25CA018_9700_-NONE-_-NONE-</t>
  </si>
  <si>
    <t>W1JVE3BNA7P1</t>
  </si>
  <si>
    <t>CONRAD INDUSTRIES, INC.</t>
  </si>
  <si>
    <t>d664d952ec9fc2aa</t>
  </si>
  <si>
    <t>CONT_AWD_W56HZV21FL147_9700_W56HZV21DL002_9700</t>
  </si>
  <si>
    <t>W56HZV21FL147</t>
  </si>
  <si>
    <t>NON-NUCLEAR SHIP REPAIR (EAST)</t>
  </si>
  <si>
    <t>c0b168e0c437b196</t>
  </si>
  <si>
    <t>CONT_AWD_W56HZV23FL163_9700_W56HZV21DL024_9700</t>
  </si>
  <si>
    <t>W56HZV23FL163</t>
  </si>
  <si>
    <t>LYCFB7X6PJJ6</t>
  </si>
  <si>
    <t>f2886ec09c962cf7</t>
  </si>
  <si>
    <t>CONT_AWD_W912P824C0031_9700_-NONE-_-NONE-</t>
  </si>
  <si>
    <t>EEN8SHG8AAC7</t>
  </si>
  <si>
    <t>MAINT/REPAIR/REBUILD OF EQUIPMENT- SHIP AND MARINE EQUIPMENT</t>
  </si>
  <si>
    <t>096-4902</t>
  </si>
  <si>
    <t>Revolving Fund, Corps of Engineers, Civil</t>
  </si>
  <si>
    <t>57de61738ba1fba0</t>
  </si>
  <si>
    <t>CONT_AWD_W912BU19C0042_9700_-NONE-_-NONE-</t>
  </si>
  <si>
    <t>CHEUP6NNZHL9</t>
  </si>
  <si>
    <t>096-3112; 096-3123</t>
  </si>
  <si>
    <t>Mississippi River and Tributaries, Corps of Engineers, Civil; Operation and Maintenance, Corps of Engineers-Civil</t>
  </si>
  <si>
    <t>c7bf54007afea48d</t>
  </si>
  <si>
    <t>CONT_AWD_W56HZV20FL171_9700_W911S016D0001_9700</t>
  </si>
  <si>
    <t>W56HZV20FL171</t>
  </si>
  <si>
    <t>9e9a91915809b0a0</t>
  </si>
  <si>
    <t>CONT_AWD_0001_9700_W56HZV16D0061_9700</t>
  </si>
  <si>
    <t>DKJ1R5ABCN48</t>
  </si>
  <si>
    <t>CARGO AND TANKER VESSELS</t>
  </si>
  <si>
    <t>fc2ad73cc4d54056</t>
  </si>
  <si>
    <t>CONT_AWD_W912BU25C0001_9700_-NONE-_-NONE-</t>
  </si>
  <si>
    <t>NLMSVRUJHGD9</t>
  </si>
  <si>
    <t>SPECIAL SERVICE VESSELS</t>
  </si>
  <si>
    <t>naics:336611; psc:1925</t>
  </si>
  <si>
    <t>1637f929a2d8d9ae</t>
  </si>
  <si>
    <t>CONT_AWD_W56HZV21C0130_9700_-NONE-_-NONE-</t>
  </si>
  <si>
    <t>MLABDELSCKN3</t>
  </si>
  <si>
    <t>GENERAL DYNAMICS CORP</t>
  </si>
  <si>
    <t>BRIDGES, FIXED AND FLOATING</t>
  </si>
  <si>
    <t>naics:336612</t>
  </si>
  <si>
    <t>797e587b50ecf467</t>
  </si>
  <si>
    <t>CONT_AWD_W912CH24F0063_9700_W56HZV19D0093_9700</t>
  </si>
  <si>
    <t>W912CH24F0063</t>
  </si>
  <si>
    <t>a1d19abe712443c4</t>
  </si>
  <si>
    <t>CONT_AWD_W912BU21C0064_9700_-NONE-_-NONE-</t>
  </si>
  <si>
    <t>JSAXGRLNEJ63</t>
  </si>
  <si>
    <t>c0b8a089edc8ce29</t>
  </si>
  <si>
    <t>CONT_AWD_W912CH25FA120_9700_W56HZV21DL002_9700</t>
  </si>
  <si>
    <t>W912CH25FA120</t>
  </si>
  <si>
    <t>7289e4e681510b12</t>
  </si>
  <si>
    <t>CONT_AWD_W912CH24FL143_9700_W56HZV21DL024_9700</t>
  </si>
  <si>
    <t>W912CH24FL143</t>
  </si>
  <si>
    <t>8991b28cd2cf742f</t>
  </si>
  <si>
    <t>CONT_AWD_W912CH25F0348_9700_W56HZV19D0093_9700</t>
  </si>
  <si>
    <t>W912CH25F0348</t>
  </si>
  <si>
    <t>b3f1a9b9d9a19a96</t>
  </si>
  <si>
    <t>CONT_AWD_W912CH25FA109_9700_W56HZV21DL024_9700</t>
  </si>
  <si>
    <t>W912CH25FA109</t>
  </si>
  <si>
    <t>7a7518c70fc11687</t>
  </si>
  <si>
    <t>CONT_AWD_W912BU21C0012_9700_-NONE-_-NONE-</t>
  </si>
  <si>
    <t>a1ecd0b71deb4872</t>
  </si>
  <si>
    <t>CONT_AWD_W58RGZ19F0500_9700_W58RGZ18D0001_9700</t>
  </si>
  <si>
    <t>W58RGZ19F0500</t>
  </si>
  <si>
    <t>NWKQVQED4C81</t>
  </si>
  <si>
    <t>Other Aircraft Parts and Auxiliary Equipment Manufacturing</t>
  </si>
  <si>
    <t>017-1804; 017-1810</t>
  </si>
  <si>
    <t>Operation and Maintenance, Navy; Other Procurement, Navy</t>
  </si>
  <si>
    <t>psc:1905</t>
  </si>
  <si>
    <t>74fa3c04993b849d</t>
  </si>
  <si>
    <t>CONT_AWD_W912BU24C0042_9700_-NONE-_-NONE-</t>
  </si>
  <si>
    <t>605d80db31abdbb3</t>
  </si>
  <si>
    <t>CONT_AWD_W912BU22C0014_9700_-NONE-_-NONE-</t>
  </si>
  <si>
    <t>096-3123; 096-4902</t>
  </si>
  <si>
    <t>Operation and Maintenance, Corps of Engineers-Civil; Revolving Fund, Corps of Engineers, Civil</t>
  </si>
  <si>
    <t>7c4662122ba96c14</t>
  </si>
  <si>
    <t>CONT_AWD_W58RGZ19F0632_9700_W58RGZ18D0001_9700</t>
  </si>
  <si>
    <t>W58RGZ19F0632</t>
  </si>
  <si>
    <t>021-2035; 021-2040</t>
  </si>
  <si>
    <t>Other Procurement, Army; Research, Development, Test and Evaluation, Army</t>
  </si>
  <si>
    <t>2d749238d4dc8c67</t>
  </si>
  <si>
    <t>CONT_AWD_W912BU16C0046_9700_-NONE-_-NONE-</t>
  </si>
  <si>
    <t>9448bf31d71b549c</t>
  </si>
  <si>
    <t>CONT_AWD_W56HZV24F0026_9700_W56HZV23D0017_9700</t>
  </si>
  <si>
    <t>W56HZV24F0026</t>
  </si>
  <si>
    <t>W56HZV23D0017</t>
  </si>
  <si>
    <t>DCS CORPORATION</t>
  </si>
  <si>
    <t>FJS8P9C6B368</t>
  </si>
  <si>
    <t>Engineering Services</t>
  </si>
  <si>
    <t>AC33</t>
  </si>
  <si>
    <t>NATIONAL DEFENSE R&amp;D SERVICES; DEFENSE-RELATED ACTIVITIES; EXPERIMENTAL DEVELOPMENT</t>
  </si>
  <si>
    <t>keyword</t>
  </si>
  <si>
    <t>bbfb4f358aec95bd</t>
  </si>
  <si>
    <t>CONT_AWD_W912P820C0004_9700_-NONE-_-NONE-</t>
  </si>
  <si>
    <t>VLXGTHQE5ES7</t>
  </si>
  <si>
    <t>MAINTENANCE OF SHIP CONSTRUCTION AND REPAIR FACILITIES</t>
  </si>
  <si>
    <t>351046136902e937</t>
  </si>
  <si>
    <t>CONT_AWD_W912BU19P0051_9700_-NONE-_-NONE-</t>
  </si>
  <si>
    <t>B</t>
  </si>
  <si>
    <t>PURCHASE ORDER</t>
  </si>
  <si>
    <t>TCYEPH3BN7L6</t>
  </si>
  <si>
    <t>PONTOONS AND FLOATING DOCKS</t>
  </si>
  <si>
    <t>160f7c1c84a8dc3e</t>
  </si>
  <si>
    <t>CONT_AWD_W912BU19F0055_9700_W912BU07G0001_9700</t>
  </si>
  <si>
    <t>W912BU19F0055</t>
  </si>
  <si>
    <t>76288a324dfe298c</t>
  </si>
  <si>
    <t>CONT_AWD_0002_9700_W56HZV16D0061_9700</t>
  </si>
  <si>
    <t>0002</t>
  </si>
  <si>
    <t>ce94a3f1d1ed80b2</t>
  </si>
  <si>
    <t>CONT_AWD_W912P815C0064_9700_-NONE-_-NONE-</t>
  </si>
  <si>
    <t>715f5b16013489c5</t>
  </si>
  <si>
    <t>CONT_AWD_W912CH25FL021_9700_W56HZV21DL003_9700</t>
  </si>
  <si>
    <t>W912CH25FL021</t>
  </si>
  <si>
    <t>7d18da7ca33c2081</t>
  </si>
  <si>
    <t>CONT_AWD_W9127N18F0178_9700_W9127N18G0002_9700</t>
  </si>
  <si>
    <t>W9127N18F0178</t>
  </si>
  <si>
    <t>K84MXRVQ8BW5</t>
  </si>
  <si>
    <t>7d42e2e56e5e958a</t>
  </si>
  <si>
    <t>CONT_AWD_W912P817C0043_9700_-NONE-_-NONE-</t>
  </si>
  <si>
    <t>H6QPV31XHHD8</t>
  </si>
  <si>
    <t>ALABAMA, STATE OF</t>
  </si>
  <si>
    <t>dc2d0fe67ca3bf40</t>
  </si>
  <si>
    <t>CONT_AWD_W912P820C0078_9700_-NONE-_-NONE-</t>
  </si>
  <si>
    <t>VC8MCPJ58KY7</t>
  </si>
  <si>
    <t>31f43461d0e7a186</t>
  </si>
  <si>
    <t>CONT_AWD_W912BU25CA034_9700_-NONE-_-NONE-</t>
  </si>
  <si>
    <t>XPM6UTXVLSB1</t>
  </si>
  <si>
    <t>70f77c3c4a33d9f3</t>
  </si>
  <si>
    <t>CONT_AWD_W912BU23C0036_9700_-NONE-_-NONE-</t>
  </si>
  <si>
    <t>Y53KF4XDCAD6</t>
  </si>
  <si>
    <t>658a4e5433a0ff94</t>
  </si>
  <si>
    <t>CONT_AWD_W56HZV23FL045_9700_W56HZV21DL003_9700</t>
  </si>
  <si>
    <t>W56HZV23FL045</t>
  </si>
  <si>
    <t>7dd2538f2e944555</t>
  </si>
  <si>
    <t>CONT_AWD_W912ES26PA044_9700_-NONE-_-NONE-</t>
  </si>
  <si>
    <t>VFTMUZKK1NU7</t>
  </si>
  <si>
    <t>F</t>
  </si>
  <si>
    <t>SIMPLIFIED ACQUISITION</t>
  </si>
  <si>
    <t>naics:336612; psc:1925</t>
  </si>
  <si>
    <t>ea0191d7a3e3ebde</t>
  </si>
  <si>
    <t>CONT_AWD_W9127N20F0100_9700_W9127N20G0002_9700</t>
  </si>
  <si>
    <t>W9127N20F0100</t>
  </si>
  <si>
    <t>L7ZETMM4M9R3</t>
  </si>
  <si>
    <t>2389fedbcecacf87</t>
  </si>
  <si>
    <t>CONT_AWD_W9127N23F0074_9700_W9127N23G0002_9700</t>
  </si>
  <si>
    <t>W9127N23F0074</t>
  </si>
  <si>
    <t>4283e83cd22b56d0</t>
  </si>
  <si>
    <t>CONT_AWD_W912EQ19C0015_9700_-NONE-_-NONE-</t>
  </si>
  <si>
    <t>abacffe6caef2236</t>
  </si>
  <si>
    <t>CONT_AWD_W912CH25FA127_9700_W56HZV21DL003_9700</t>
  </si>
  <si>
    <t>W912CH25FA127</t>
  </si>
  <si>
    <t>021-2020</t>
  </si>
  <si>
    <t>Operation and Maintenance, Army</t>
  </si>
  <si>
    <t>70a02152a023ba00</t>
  </si>
  <si>
    <t>CONT_AWD_W912BU24C0040_9700_-NONE-_-NONE-</t>
  </si>
  <si>
    <t>419d2a54a868de8a</t>
  </si>
  <si>
    <t>CONT_AWD_0006_9700_W912BU07G0001_9700</t>
  </si>
  <si>
    <t>0006</t>
  </si>
  <si>
    <t>93a739fe15036b9d</t>
  </si>
  <si>
    <t>CONT_AWD_W912BU22C0043_9700_-NONE-_-NONE-</t>
  </si>
  <si>
    <t>096-3123</t>
  </si>
  <si>
    <t>Operation and Maintenance, Corps of Engineers-Civil</t>
  </si>
  <si>
    <t>fb5bc37f16423a6a</t>
  </si>
  <si>
    <t>CONT_AWD_0006_9700_W56HZV16D0061_9700</t>
  </si>
  <si>
    <t>9344bc40fd434978</t>
  </si>
  <si>
    <t>CONT_AWD_W912BU13C0062_9700_-NONE-_-NONE-</t>
  </si>
  <si>
    <t>L7MSWJCQLHN8</t>
  </si>
  <si>
    <t>9b625fa458347351</t>
  </si>
  <si>
    <t>CONT_AWD_W9127N25FA046_9700_W9127N23G0002_9700</t>
  </si>
  <si>
    <t>W9127N25FA046</t>
  </si>
  <si>
    <t>7e6df106b080847d</t>
  </si>
  <si>
    <t>CONT_AWD_W912BU24C0020_9700_-NONE-_-NONE-</t>
  </si>
  <si>
    <t>MB4DCMTXLQ51</t>
  </si>
  <si>
    <t>86b5831d00c9e2b1</t>
  </si>
  <si>
    <t>CONT_AWD_W56HZV22FL1A3_9700_W56HZV21DL002_9700</t>
  </si>
  <si>
    <t>W56HZV22FL1A3</t>
  </si>
  <si>
    <t>3796f7fb35933f59</t>
  </si>
  <si>
    <t>CONT_AWD_W56HZV20FL205_9700_W911S016D0001_9700</t>
  </si>
  <si>
    <t>W56HZV20FL205</t>
  </si>
  <si>
    <t>b578bdb69d5870a7</t>
  </si>
  <si>
    <t>CONT_AWD_W912BU19C0065_9700_-NONE-_-NONE-</t>
  </si>
  <si>
    <t>BARGES AND LIGHTERS, CARGO</t>
  </si>
  <si>
    <t>1d9638882dbe213b</t>
  </si>
  <si>
    <t>CONT_AWD_W9127N17F0132_9700_W9127N15G0002_9700</t>
  </si>
  <si>
    <t>W9127N17F0132</t>
  </si>
  <si>
    <t>228821adb0bc2229</t>
  </si>
  <si>
    <t>CONT_AWD_W9127N21C0048_9700_-NONE-_-NONE-</t>
  </si>
  <si>
    <t>6d0a652014aafd90</t>
  </si>
  <si>
    <t>CONT_AWD_W912QR23C0014_9700_-NONE-_-NONE-</t>
  </si>
  <si>
    <t>GGGWC8MCSGT7</t>
  </si>
  <si>
    <t>096-3122</t>
  </si>
  <si>
    <t>Construction, Corps of Engineers - Civil</t>
  </si>
  <si>
    <t>0dd1989f2d263812</t>
  </si>
  <si>
    <t>CONT_AWD_W9127N24F0102_9700_W9127N24G0002_9700</t>
  </si>
  <si>
    <t>W9127N24F0102</t>
  </si>
  <si>
    <t>afb1114ee765c95b</t>
  </si>
  <si>
    <t>CONT_AWD_W912QR19C0003_9700_-NONE-_-NONE-</t>
  </si>
  <si>
    <t>096-3122; 096-3123</t>
  </si>
  <si>
    <t>Construction, Corps of Engineers - Civil; Operation and Maintenance, Corps of Engineers-Civil</t>
  </si>
  <si>
    <t>3abf3a9b3ec340d2</t>
  </si>
  <si>
    <t>CONT_AWD_0001_9700_W912BU14G0002_9700</t>
  </si>
  <si>
    <t>1f60be9dd0307d93</t>
  </si>
  <si>
    <t>CONT_AWD_W9127N20F0003_9700_W9127N19G0002_9700</t>
  </si>
  <si>
    <t>W9127N20F0003</t>
  </si>
  <si>
    <t>THE CARLYLE GROUP L P</t>
  </si>
  <si>
    <t>1037c4087a2ca8c1</t>
  </si>
  <si>
    <t>CONT_AWD_0002_9700_W911S016D0008_9700</t>
  </si>
  <si>
    <t>2c353379c13c09d7</t>
  </si>
  <si>
    <t>CONT_AWD_W912BU10C0031_9700_-NONE-_-NONE-</t>
  </si>
  <si>
    <t>TUGS AND TOWBOATS</t>
  </si>
  <si>
    <t>f4bd67fd5002863f</t>
  </si>
  <si>
    <t>CONT_AWD_W912BU10C0051_9700_-NONE-_-NONE-</t>
  </si>
  <si>
    <t>ZQYLDUM1R739</t>
  </si>
  <si>
    <t>STEELWAYS HOLDINGS GROUP  INC.</t>
  </si>
  <si>
    <t>194dda3c7baef38b</t>
  </si>
  <si>
    <t>CONT_AWD_W912BU21C0039_9700_-NONE-_-NONE-</t>
  </si>
  <si>
    <t>FLOATING DRYDOCKS</t>
  </si>
  <si>
    <t>dff1ee6600618047</t>
  </si>
  <si>
    <t>CONT_AWD_W9127N22F0054_9700_W9127N20G0002_9700</t>
  </si>
  <si>
    <t>W9127N22F0054</t>
  </si>
  <si>
    <t>CARLYLE GROUP MANAGEMENT L.L.C.</t>
  </si>
  <si>
    <t>b027f21bb0c5b879</t>
  </si>
  <si>
    <t>CONT_AWD_W56HZV22FL129_9700_W56HZV21DL003_9700</t>
  </si>
  <si>
    <t>W56HZV22FL129</t>
  </si>
  <si>
    <t>8d5dde1bc83498e2</t>
  </si>
  <si>
    <t>CONT_AWD_W912QR20C0002_9700_-NONE-_-NONE-</t>
  </si>
  <si>
    <t>WINCHES, HOISTS, CRANES, AND DERRICKS</t>
  </si>
  <si>
    <t>2067b37d1d346698</t>
  </si>
  <si>
    <t>CONT_AWD_0011_9700_W911S012D0006_9700</t>
  </si>
  <si>
    <t>0011</t>
  </si>
  <si>
    <t>DO</t>
  </si>
  <si>
    <t>08140419a5643351</t>
  </si>
  <si>
    <t>CONT_AWD_0001_9700_W9127N15G0002_9700</t>
  </si>
  <si>
    <t>1125610809602f5d</t>
  </si>
  <si>
    <t>CONT_AWD_W912BU16C0035_9700_-NONE-_-NONE-</t>
  </si>
  <si>
    <t>133b9549c105009c</t>
  </si>
  <si>
    <t>CONT_AWD_W912BU23C0033_9700_-NONE-_-NONE-</t>
  </si>
  <si>
    <t>768484075ac2e036</t>
  </si>
  <si>
    <t>CONT_AWD_W912CH25FA065_9700_W56HZV21DL002_9700</t>
  </si>
  <si>
    <t>W912CH25FA065</t>
  </si>
  <si>
    <t>fa9b41153b30ff73</t>
  </si>
  <si>
    <t>CONT_AWD_W912BU21C0014_9700_-NONE-_-NONE-</t>
  </si>
  <si>
    <t>DX2PKJJJVZV1</t>
  </si>
  <si>
    <t>2207c1245db48403</t>
  </si>
  <si>
    <t>CONT_AWD_W15QKN25FA338_9700_47QRCA25DS177_4732</t>
  </si>
  <si>
    <t>W15QKN25FA338</t>
  </si>
  <si>
    <t>UJNDRNKA27Q9</t>
  </si>
  <si>
    <t>CSA</t>
  </si>
  <si>
    <t>SUPPORT- PROFESSIONAL: ENGINEERING/TECHNICAL</t>
  </si>
  <si>
    <t>aab1b2cd17f02a1f</t>
  </si>
  <si>
    <t>CONT_AWD_W56HZV23FL106_9700_W56HZV21DL008_9700</t>
  </si>
  <si>
    <t>W56HZV23FL106</t>
  </si>
  <si>
    <t>C1F2V6232KT5</t>
  </si>
  <si>
    <t>42538fc3297c5e76</t>
  </si>
  <si>
    <t>CONT_AWD_W912BU22C0023_9700_-NONE-_-NONE-</t>
  </si>
  <si>
    <t>b0978f0cb365f547</t>
  </si>
  <si>
    <t>CONT_AWD_W912BU19C0048_9700_-NONE-_-NONE-</t>
  </si>
  <si>
    <t>F8CDPL2GPP32</t>
  </si>
  <si>
    <t>71fed87f8619a33e</t>
  </si>
  <si>
    <t>CONT_AWD_0001_9700_W911S013D0002_9700</t>
  </si>
  <si>
    <t>7983f5af573da90c</t>
  </si>
  <si>
    <t>CONT_AWD_W912EQ25CA001_9700_-NONE-_-NONE-</t>
  </si>
  <si>
    <t>SUPPORT- MANAGEMENT: OTHER</t>
  </si>
  <si>
    <t>80f310bc3cc196ca</t>
  </si>
  <si>
    <t>CONT_AWD_W56HZV20F0279_9700_W56HZV17D0086_9700</t>
  </si>
  <si>
    <t>W56HZV20F0279</t>
  </si>
  <si>
    <t>8c42d9194e80f9d7</t>
  </si>
  <si>
    <t>CONT_AWD_W912BU25CA012_9700_-NONE-_-NONE-</t>
  </si>
  <si>
    <t>465cf3f2d1fe110d</t>
  </si>
  <si>
    <t>CONT_AWD_W56HZV20FL138_9700_W911S016D0015_9700</t>
  </si>
  <si>
    <t>W56HZV20FL138</t>
  </si>
  <si>
    <t>cea97608a70f819d</t>
  </si>
  <si>
    <t>CONT_AWD_W56HZV18FL216_9700_W911S016D0001_9700</t>
  </si>
  <si>
    <t>W56HZV18FL216</t>
  </si>
  <si>
    <t>f4826e720274b1ef</t>
  </si>
  <si>
    <t>CONT_AWD_W912EQ19C0014_9700_-NONE-_-NONE-</t>
  </si>
  <si>
    <t>096-3112</t>
  </si>
  <si>
    <t>Mississippi River and Tributaries, Corps of Engineers, Civil</t>
  </si>
  <si>
    <t>494a97ee8b932573</t>
  </si>
  <si>
    <t>CONT_AWD_0017_9700_W911S012D0006_9700</t>
  </si>
  <si>
    <t>0017</t>
  </si>
  <si>
    <t>20b72b2a6878f8c0</t>
  </si>
  <si>
    <t>CONT_AWD_W912CH24FL041_9700_W56HZV21DL023_9700</t>
  </si>
  <si>
    <t>W912CH24FL041</t>
  </si>
  <si>
    <t>VPNPDF9ALS28</t>
  </si>
  <si>
    <t>8de957cd7a517b8d</t>
  </si>
  <si>
    <t>CONT_AWD_W912BU23C0004_9700_-NONE-_-NONE-</t>
  </si>
  <si>
    <t>0d783fa95033140f</t>
  </si>
  <si>
    <t>CONT_AWD_W912BU23C0034_9700_-NONE-_-NONE-</t>
  </si>
  <si>
    <t>43d7908d9e55b6cf</t>
  </si>
  <si>
    <t>CONT_AWD_W56HZV23F0480_9700_W56HZV17D0086_9700</t>
  </si>
  <si>
    <t>W56HZV23F0480</t>
  </si>
  <si>
    <t>keyword; naics:336611; psc:1990</t>
  </si>
  <si>
    <t>c3776521c7d19636</t>
  </si>
  <si>
    <t>CONT_AWD_0009_9700_W15P7T10DA218_9700</t>
  </si>
  <si>
    <t>0009</t>
  </si>
  <si>
    <t>HNUWZ61E1NT3</t>
  </si>
  <si>
    <t>ARCHITECT AND ENGINEERING- GENERAL: MARINE ENGINEERING</t>
  </si>
  <si>
    <t>usaspending</t>
  </si>
  <si>
    <t>f23cd4504226e820</t>
  </si>
  <si>
    <t>CONT_AWD_W912BU18C0031_9700_-NONE-_-NONE-</t>
  </si>
  <si>
    <t>XLUMWGRZWMD5</t>
  </si>
  <si>
    <t>S &amp; B ENGINEERS AND CONSTRUCTORS, INC</t>
  </si>
  <si>
    <t>ca588af3d35f57b5</t>
  </si>
  <si>
    <t>CONT_AWD_W9127N20F0113_9700_W9127N20G0002_9700</t>
  </si>
  <si>
    <t>W9127N20F0113</t>
  </si>
  <si>
    <t>c9b33f1534c6524e</t>
  </si>
  <si>
    <t>CONT_AWD_W56HZV19FL028_9700_W911S016D0001_9700</t>
  </si>
  <si>
    <t>W56HZV19FL028</t>
  </si>
  <si>
    <t>26c2355a375d8cd6</t>
  </si>
  <si>
    <t>CONT_AWD_W56JSR16C0027_9700_-NONE-_-NONE-</t>
  </si>
  <si>
    <t>W56JSR16C0027</t>
  </si>
  <si>
    <t>CONLEY &amp; ASSOCIATES, INC.</t>
  </si>
  <si>
    <t>Other Support Activities for Water Transportation</t>
  </si>
  <si>
    <t>J059</t>
  </si>
  <si>
    <t>MAINT/REPAIR/REBUILD OF EQUIPMENT- ELECTRICAL AND ELECTRONIC EQUIPMENT COMPONENTS</t>
  </si>
  <si>
    <t>edb1ff0cc835dc90</t>
  </si>
  <si>
    <t>CONT_AWD_0242_9700_DAAB0703DB010_9700</t>
  </si>
  <si>
    <t>0242</t>
  </si>
  <si>
    <t>DAAB0703DB010</t>
  </si>
  <si>
    <t>URS FEDERAL SERVICES INC.</t>
  </si>
  <si>
    <t>QBX4QNGYXGB4</t>
  </si>
  <si>
    <t>AECOM</t>
  </si>
  <si>
    <t>541710</t>
  </si>
  <si>
    <t>Research and Development in the Physical, Engineering, and Life Sciences</t>
  </si>
  <si>
    <t>R414</t>
  </si>
  <si>
    <t>SYSTEMS ENGINEERING SERVICES</t>
  </si>
  <si>
    <t>5036d0b9206bb4ca</t>
  </si>
  <si>
    <t>CONT_AWD_W56HZV22FL172_9700_W56HZV21DL024_9700</t>
  </si>
  <si>
    <t>W56HZV22FL172</t>
  </si>
  <si>
    <t>11808ef1de713f5c</t>
  </si>
  <si>
    <t>CONT_AWD_W912QR18P0056_9700_-NONE-_-NONE-</t>
  </si>
  <si>
    <t>EYETNRAE5LV9</t>
  </si>
  <si>
    <t>Commercial Air, Rail, and Water Transportation Equipment Rental and Leasing</t>
  </si>
  <si>
    <t>psc:1925</t>
  </si>
  <si>
    <t>f4ba3844d2ee4ccc</t>
  </si>
  <si>
    <t>CONT_AWD_W912CH25FA132_9700_W56HZV21DL010_9700</t>
  </si>
  <si>
    <t>W912CH25FA132</t>
  </si>
  <si>
    <t>METAL TRADES  LLC</t>
  </si>
  <si>
    <t>453e3670a1be1294</t>
  </si>
  <si>
    <t>CONT_AWD_0003_9700_W911S016D0010_9700</t>
  </si>
  <si>
    <t>0003</t>
  </si>
  <si>
    <t>98ca0216b05a3b71</t>
  </si>
  <si>
    <t>CONT_AWD_0003_9700_W911S016D0008_9700</t>
  </si>
  <si>
    <t>277e651e28f1d6cd</t>
  </si>
  <si>
    <t>CONT_AWD_W9127N23F0068_9700_W9127N20G0002_9700</t>
  </si>
  <si>
    <t>W9127N23F0068</t>
  </si>
  <si>
    <t>c1f6b461a8cde6ad</t>
  </si>
  <si>
    <t>CONT_AWD_W912CH26FA001_9700_W56HZV21DL038_9700</t>
  </si>
  <si>
    <t>W912CH26FA001</t>
  </si>
  <si>
    <t>ffd5d1309b0b97de</t>
  </si>
  <si>
    <t>CONT_AWD_W56HZV21FL219_9700_W56HZV21DL010_9700</t>
  </si>
  <si>
    <t>W56HZV21FL219</t>
  </si>
  <si>
    <t>d4fe447716647eee</t>
  </si>
  <si>
    <t>CONT_AWD_W9127N25FA047_9700_W9127N24G0002_9700</t>
  </si>
  <si>
    <t>W9127N25FA047</t>
  </si>
  <si>
    <t>da0c999ebac9a181</t>
  </si>
  <si>
    <t>CONT_AWD_W912BU11C0031_9700_-NONE-_-NONE-</t>
  </si>
  <si>
    <t>UHHKGK7K6WV7</t>
  </si>
  <si>
    <t>25fce14667afda14</t>
  </si>
  <si>
    <t>CONT_AWD_W912P823C0002_9700_-NONE-_-NONE-</t>
  </si>
  <si>
    <t>DETYENS SHIPYARDS, INC.</t>
  </si>
  <si>
    <t>8b28b5edfa1a3ce8</t>
  </si>
  <si>
    <t>CONT_AWD_W56HZV18FL836_9700_W911S016D0001_9700</t>
  </si>
  <si>
    <t>W56HZV18FL836</t>
  </si>
  <si>
    <t>eeef9399d7d55802</t>
  </si>
  <si>
    <t>CONT_AWD_W56HZV20F0187_9700_W56HZV18D0077_9700</t>
  </si>
  <si>
    <t>W56HZV20F0187</t>
  </si>
  <si>
    <t>W56HZV18D0077</t>
  </si>
  <si>
    <t>NOBLIS MSD LLC</t>
  </si>
  <si>
    <t>G9VKEZM3P5Y5</t>
  </si>
  <si>
    <t>NOBLIS, INC.</t>
  </si>
  <si>
    <t>072bdf6844105a5f</t>
  </si>
  <si>
    <t>CONT_AWD_W15QKN25FA366_9700_47QRCA25DS177_4732</t>
  </si>
  <si>
    <t>W15QKN25FA366</t>
  </si>
  <si>
    <t>1781f5e4a0b60d6f</t>
  </si>
  <si>
    <t>CONT_AWD_0009_9700_W911S016D0010_9700</t>
  </si>
  <si>
    <t>6d91607451ffff6f</t>
  </si>
  <si>
    <t>CONT_AWD_W9127N19F0115_9700_W9127N19G0002_9700</t>
  </si>
  <si>
    <t>W9127N19F0115</t>
  </si>
  <si>
    <t>b040b9dc9075e7ec</t>
  </si>
  <si>
    <t>CONT_AWD_0003_9700_W56HZV16D0061_9700</t>
  </si>
  <si>
    <t>1ba6ebc1559ea73d</t>
  </si>
  <si>
    <t>CONT_AWD_W912BU23C0046_9700_-NONE-_-NONE-</t>
  </si>
  <si>
    <t>ef67eb8600216e48</t>
  </si>
  <si>
    <t>CONT_AWD_W56HZV23FL236_9700_W56HZV21DL010_9700</t>
  </si>
  <si>
    <t>W56HZV23FL236</t>
  </si>
  <si>
    <t>863fe36b9f970446</t>
  </si>
  <si>
    <t>CONT_AWD_W9127N22F0062_9700_W9127N22G0002_9700</t>
  </si>
  <si>
    <t>W9127N22F0062</t>
  </si>
  <si>
    <t>G1W7ESJQW8L1</t>
  </si>
  <si>
    <t>2240c6a08590da58</t>
  </si>
  <si>
    <t>CONT_AWD_W9127N24F0103_9700_W9127N24G0002_9700</t>
  </si>
  <si>
    <t>W9127N24F0103</t>
  </si>
  <si>
    <t>716b945cb15af0f1</t>
  </si>
  <si>
    <t>CONT_AWD_W56HZV18FL997_9700_W911S016D0013_9700</t>
  </si>
  <si>
    <t>W56HZV18FL997</t>
  </si>
  <si>
    <t>6f234c1b34e56183</t>
  </si>
  <si>
    <t>CONT_AWD_W912BU24C0023_9700_-NONE-_-NONE-</t>
  </si>
  <si>
    <t>WJG3K6KR1AA1</t>
  </si>
  <si>
    <t>e7f89e95ecbd329c</t>
  </si>
  <si>
    <t>CONT_AWD_W9127N19F0002_9700_W9127N19G0001_9700</t>
  </si>
  <si>
    <t>W9127N19F0002</t>
  </si>
  <si>
    <t>36d55c5cf076ce46</t>
  </si>
  <si>
    <t>CONT_AWD_BR28_9700_W911S015D0038_9700</t>
  </si>
  <si>
    <t>BR28</t>
  </si>
  <si>
    <t>07b45c8003c2d14f</t>
  </si>
  <si>
    <t>CONT_AWD_W912DQ19C1102_9700_-NONE-_-NONE-</t>
  </si>
  <si>
    <t>8a9706e201329b79</t>
  </si>
  <si>
    <t>CONT_AWD_0001_9700_W9127N15G0001_9700</t>
  </si>
  <si>
    <t>GJG2NRS9L5W7</t>
  </si>
  <si>
    <t>dfb2d731b3eda2b4</t>
  </si>
  <si>
    <t>CONT_AWD_W56HZV19FA004_9700_W911S015D0038_9700</t>
  </si>
  <si>
    <t>W56HZV19FA004</t>
  </si>
  <si>
    <t>00486ef20f52a96b</t>
  </si>
  <si>
    <t>CONT_AWD_N6264918C0004_9700_-NONE-_-NONE-</t>
  </si>
  <si>
    <t>bcfdceccf0697142</t>
  </si>
  <si>
    <t>CONT_AWD_W912CH25FA191_9700_W56HZV21DL010_9700</t>
  </si>
  <si>
    <t>W912CH25FA191</t>
  </si>
  <si>
    <t>c424e2f5ef7d8389</t>
  </si>
  <si>
    <t>CONT_AWD_N6264919C0006_9700_-NONE-_-NONE-</t>
  </si>
  <si>
    <t>066d2aa766d0aaa9</t>
  </si>
  <si>
    <t>CONT_AWD_N6264917F0637_9700_N6264914G0005_9700</t>
  </si>
  <si>
    <t>N6264917F0637</t>
  </si>
  <si>
    <t>e313b8148f48563c</t>
  </si>
  <si>
    <t>CONT_AWD_W912P823C0053_9700_-NONE-_-NONE-</t>
  </si>
  <si>
    <t>Q27FFN382KR5</t>
  </si>
  <si>
    <t>4f9525b02b5f8a6c</t>
  </si>
  <si>
    <t>CONT_AWD_N6264918F0384_9700_N6264914G0005_9700</t>
  </si>
  <si>
    <t>N6264918F0384</t>
  </si>
  <si>
    <t>c87f0e3be1fd4623</t>
  </si>
  <si>
    <t>CONT_AWD_W912CH25FA048_9700_W56HZV21DL011_9700</t>
  </si>
  <si>
    <t>W912CH25FA048</t>
  </si>
  <si>
    <t>DC9PZU5TNFJ6</t>
  </si>
  <si>
    <t>5ff6cd782c2dee09</t>
  </si>
  <si>
    <t>CONT_AWD_W52P1J14C0041_9700_-NONE-_-NONE-</t>
  </si>
  <si>
    <t>DCA</t>
  </si>
  <si>
    <t>0d938f21af181dd2</t>
  </si>
  <si>
    <t>CONT_AWD_0007_9700_W911S016D0010_9700</t>
  </si>
  <si>
    <t>0007</t>
  </si>
  <si>
    <t>b75ad8e941011ada</t>
  </si>
  <si>
    <t>CONT_AWD_W912BU20F0010_9700_W912BU18G0001_9700</t>
  </si>
  <si>
    <t>W912BU20F0010</t>
  </si>
  <si>
    <t>REPAIR OR ALTERATION OF SHIP CONSTRUCTION AND REPAIR FACILITIES</t>
  </si>
  <si>
    <t>cf4bcb1d779ed5d5</t>
  </si>
  <si>
    <t>CONT_AWD_W56JSR23C0008_9700_-NONE-_-NONE-</t>
  </si>
  <si>
    <t>W56JSR23C0008</t>
  </si>
  <si>
    <t>AD HOC RESEARCH ASSOCIATES LLC</t>
  </si>
  <si>
    <t>LN6HVDFD34S6</t>
  </si>
  <si>
    <t>541614</t>
  </si>
  <si>
    <t>Process, Physical Distribution, and Logistics Consulting Services</t>
  </si>
  <si>
    <t>R706</t>
  </si>
  <si>
    <t>SUPPORT- MANAGEMENT: LOGISTICS SUPPORT</t>
  </si>
  <si>
    <t>9d2c20353bcf79cf</t>
  </si>
  <si>
    <t>CONT_AWD_0012_9700_W912P913G0601_9700</t>
  </si>
  <si>
    <t>0012</t>
  </si>
  <si>
    <t>KHF9J7MNFX73</t>
  </si>
  <si>
    <t>7915ad2c81a1e99e</t>
  </si>
  <si>
    <t>CONT_AWD_W912BU16C0062_9700_-NONE-_-NONE-</t>
  </si>
  <si>
    <t>e3fc3673106bbefd</t>
  </si>
  <si>
    <t>CONT_AWD_W912BU15C0035_9700_-NONE-_-NONE-</t>
  </si>
  <si>
    <t>Y315BJMNJ8X7</t>
  </si>
  <si>
    <t>naics:336611; psc:1940</t>
  </si>
  <si>
    <t>5ba87c79ee7a49ee</t>
  </si>
  <si>
    <t>CONT_AWD_W56HZV22FL191_9700_W56HZV21DL010_9700</t>
  </si>
  <si>
    <t>W56HZV22FL191</t>
  </si>
  <si>
    <t>aef39349f3dd244e</t>
  </si>
  <si>
    <t>CONT_AWD_W912CH25FA059_9700_W56HZV21DL010_9700</t>
  </si>
  <si>
    <t>W912CH25FA059</t>
  </si>
  <si>
    <t>1f5ed06e887635a4</t>
  </si>
  <si>
    <t>CONT_AWD_W912BU11C0027_9700_-NONE-_-NONE-</t>
  </si>
  <si>
    <t>M9VSJ42LDQN6</t>
  </si>
  <si>
    <t>Pump and Pumping Equipment Manufacturing</t>
  </si>
  <si>
    <t>MISCELLANEOUS SHIP AND MARINE EQUIPMENT</t>
  </si>
  <si>
    <t>psc:2090</t>
  </si>
  <si>
    <t>cd45f5ccd1ac5fcb</t>
  </si>
  <si>
    <t>CONT_AWD_0005_9700_N6264914G0005_9700</t>
  </si>
  <si>
    <t>0005</t>
  </si>
  <si>
    <t>edbd7fc162ff2f18</t>
  </si>
  <si>
    <t>CONT_AWD_N6264919C0003_9700_-NONE-_-NONE-</t>
  </si>
  <si>
    <t>344fe2afff9cbd9a</t>
  </si>
  <si>
    <t>CONT_AWD_0007_9700_W911S016D0001_9700</t>
  </si>
  <si>
    <t>c872440a637bd9fd</t>
  </si>
  <si>
    <t>CONT_AWD_0006_9700_W911S016D0001_9700</t>
  </si>
  <si>
    <t>900f8b4baa0c4987</t>
  </si>
  <si>
    <t>CONT_AWD_W912PM24P0008_9700_-NONE-_-NONE-</t>
  </si>
  <si>
    <t>G5KAKGGBDJ74</t>
  </si>
  <si>
    <t>c88184ad37216b82</t>
  </si>
  <si>
    <t>CONT_AWD_W9123614C0061_9700_-NONE-_-NONE-</t>
  </si>
  <si>
    <t>KMTVMJMR24Y1</t>
  </si>
  <si>
    <t>Other Heavy and Civil Engineering Construction</t>
  </si>
  <si>
    <t>8761942ea2bf9568</t>
  </si>
  <si>
    <t>CONT_AWD_W912CH24FL189_9700_W56HZV21DL010_9700</t>
  </si>
  <si>
    <t>W912CH24FL189</t>
  </si>
  <si>
    <t>01bdd943e31a346d</t>
  </si>
  <si>
    <t>CONT_AWD_W56HZV22FL017_9700_W56HZV21DL010_9700</t>
  </si>
  <si>
    <t>W56HZV22FL017</t>
  </si>
  <si>
    <t>d81ffe30a7858009</t>
  </si>
  <si>
    <t>CONT_AWD_W911S017P0052_9700_-NONE-_-NONE-</t>
  </si>
  <si>
    <t>N2CXY8SVWS23</t>
  </si>
  <si>
    <t>BLACKFISH FEDERAL, LLC</t>
  </si>
  <si>
    <t>G</t>
  </si>
  <si>
    <t>9fa473cb01b64ab5</t>
  </si>
  <si>
    <t>CONT_AWD_0010_9700_W56HZV13D0151_9700</t>
  </si>
  <si>
    <t>0010</t>
  </si>
  <si>
    <t>GJMSFBCNMSK3</t>
  </si>
  <si>
    <t>ADS TACTICAL, INC.</t>
  </si>
  <si>
    <t>00d4eed9224da5e6</t>
  </si>
  <si>
    <t>CONT_AWD_W56HZV17C0246_9700_-NONE-_-NONE-</t>
  </si>
  <si>
    <t>KQ28S8P2BLC9</t>
  </si>
  <si>
    <t>44cff71e30242da2</t>
  </si>
  <si>
    <t>CONT_AWD_W912BU16C0045_9700_-NONE-_-NONE-</t>
  </si>
  <si>
    <t>32dc0ea1cf54d7fb</t>
  </si>
  <si>
    <t>CONT_AWD_0006_9700_W56HZV13D0151_9700</t>
  </si>
  <si>
    <t>65acef7c12104d72</t>
  </si>
  <si>
    <t>CONT_AWD_W56JSR20C0008_9700_-NONE-_-NONE-</t>
  </si>
  <si>
    <t>W56JSR20C0008</t>
  </si>
  <si>
    <t>edfbab33de00525e</t>
  </si>
  <si>
    <t>CONT_AWD_W912CH24FL214_9700_W56HZV21DL010_9700</t>
  </si>
  <si>
    <t>W912CH24FL214</t>
  </si>
  <si>
    <t>b63408049482a7e4</t>
  </si>
  <si>
    <t>CONT_AWD_W900KK21F0085_9700_W900KK16D0011_9700</t>
  </si>
  <si>
    <t>W900KK21F0085</t>
  </si>
  <si>
    <t>W900KK16D0011</t>
  </si>
  <si>
    <t>PINNACLE SOLUTIONS, LLC</t>
  </si>
  <si>
    <t>VKXJJWSTE438</t>
  </si>
  <si>
    <t>NANA REGIONAL CORPORATION INC.</t>
  </si>
  <si>
    <t>541519</t>
  </si>
  <si>
    <t>Other Computer Related Services</t>
  </si>
  <si>
    <t>U099</t>
  </si>
  <si>
    <t>EDUCATION/TRAINING- OTHER</t>
  </si>
  <si>
    <t>3ac13981d2aabd1f</t>
  </si>
  <si>
    <t>CONT_AWD_W56JSR18C0014_9700_-NONE-_-NONE-</t>
  </si>
  <si>
    <t>W56JSR18C0014</t>
  </si>
  <si>
    <t>GNCSKLHLNM59</t>
  </si>
  <si>
    <t>c09c77e749815859</t>
  </si>
  <si>
    <t>CONT_AWD_W912BU23P0012_9700_-NONE-_-NONE-</t>
  </si>
  <si>
    <t>JQ8KFGG5RCL4</t>
  </si>
  <si>
    <t>3c91276b49608b3f</t>
  </si>
  <si>
    <t>CONT_AWD_0002_9700_W9127N15D0002_9700</t>
  </si>
  <si>
    <t>adb703dbeb4163e8</t>
  </si>
  <si>
    <t>CONT_AWD_0026_9700_W911S013D0007_9700</t>
  </si>
  <si>
    <t>0026</t>
  </si>
  <si>
    <t>488611e4ff24a4d0</t>
  </si>
  <si>
    <t>CONT_AWD_W912BU19C0039_9700_-NONE-_-NONE-</t>
  </si>
  <si>
    <t>480978f547ed3637</t>
  </si>
  <si>
    <t>CONT_AWD_W56HZV17C0233_9700_-NONE-_-NONE-</t>
  </si>
  <si>
    <t>C1J1B6AJTQK4</t>
  </si>
  <si>
    <t>369f39e4feceb130</t>
  </si>
  <si>
    <t>CONT_AWD_W912CH25FA047_9700_W56HZV21DL010_9700</t>
  </si>
  <si>
    <t>W912CH25FA047</t>
  </si>
  <si>
    <t>2dacd6e468f788e5</t>
  </si>
  <si>
    <t>CONT_AWD_W56HZV20F0437_9700_W56HZV19D0093_9700</t>
  </si>
  <si>
    <t>W56HZV20F0437</t>
  </si>
  <si>
    <t>e7fede8ea2e85f7a</t>
  </si>
  <si>
    <t>CONT_AWD_W52P1J20F0673_9700_GS07F069DA_4732</t>
  </si>
  <si>
    <t>W52P1J20F0673</t>
  </si>
  <si>
    <t>FSS</t>
  </si>
  <si>
    <t>NQ75NT9851W9</t>
  </si>
  <si>
    <t>naics:336612; psc:1905</t>
  </si>
  <si>
    <t>973452d1bddae2fd</t>
  </si>
  <si>
    <t>CONT_AWD_W56HZV18F0100_9700_W56HZV18D0077_9700</t>
  </si>
  <si>
    <t>W56HZV18F0100</t>
  </si>
  <si>
    <t>44ff4e1dd1bd63d8</t>
  </si>
  <si>
    <t>CONT_AWD_0006_9700_N6264914G0005_9700</t>
  </si>
  <si>
    <t>fa2f585a30127203</t>
  </si>
  <si>
    <t>CONT_AWD_W56HZV22FL156_9700_W56HZV21DL010_9700</t>
  </si>
  <si>
    <t>W56HZV22FL156</t>
  </si>
  <si>
    <t>e79334fbeb6d0fbd</t>
  </si>
  <si>
    <t>CONT_AWD_0011_9700_N6264914G0005_9700</t>
  </si>
  <si>
    <t>9ea57cba4468c752</t>
  </si>
  <si>
    <t>CONT_AWD_0002_9700_W15P7T13D0018_9700</t>
  </si>
  <si>
    <t>W15P7T13D0018</t>
  </si>
  <si>
    <t>TELECOMMUNICATION SYSTEMS INC</t>
  </si>
  <si>
    <t>SPD8Y16LCPM6</t>
  </si>
  <si>
    <t>COMTECH TELECOMMUNICATIONS CORP.</t>
  </si>
  <si>
    <t>334290</t>
  </si>
  <si>
    <t>Other Communications Equipment Manufacturing</t>
  </si>
  <si>
    <t>5810</t>
  </si>
  <si>
    <t>COMMUNICATIONS SECURITY EQUIPMENT AND COMPONENTS</t>
  </si>
  <si>
    <t>b962e2101c1161f0</t>
  </si>
  <si>
    <t>CONT_AWD_0017_9700_W911S013D0002_9700</t>
  </si>
  <si>
    <t>afdb3a7cc2ce8074</t>
  </si>
  <si>
    <t>CONT_AWD_0028_9700_W911S012D0011_9700</t>
  </si>
  <si>
    <t>0028</t>
  </si>
  <si>
    <t>f6f74c213cd7715b</t>
  </si>
  <si>
    <t>CONT_AWD_0031_9700_W911S012D0011_9700</t>
  </si>
  <si>
    <t>0031</t>
  </si>
  <si>
    <t>91e706cef7aac166</t>
  </si>
  <si>
    <t>CONT_AWD_0009_9700_W911S013D0007_9700</t>
  </si>
  <si>
    <t>f2346039d3eaf59e</t>
  </si>
  <si>
    <t>CONT_AWD_0002_9700_W911S016D0001_9700</t>
  </si>
  <si>
    <t>15d2298bba092692</t>
  </si>
  <si>
    <t>CONT_AWD_W9127N15P0012_9700_-NONE-_-NONE-</t>
  </si>
  <si>
    <t>6728f416e7ae6b49</t>
  </si>
  <si>
    <t>CONT_AWD_N6264917F0672_9700_N6264914G0005_9700</t>
  </si>
  <si>
    <t>N6264917F0672</t>
  </si>
  <si>
    <t>cfeb77eb08c37802</t>
  </si>
  <si>
    <t>CONT_AWD_0014_9700_W911S012D0006_9700</t>
  </si>
  <si>
    <t>0014</t>
  </si>
  <si>
    <t>f04c5347b804bf85</t>
  </si>
  <si>
    <t>CONT_AWD_W912P825C0007_9700_-NONE-_-NONE-</t>
  </si>
  <si>
    <t>HH1YJD5LVTE5</t>
  </si>
  <si>
    <t>865bace8d9dd5f96</t>
  </si>
  <si>
    <t>CONT_AWD_W912PM25P0045_9700_-NONE-_-NONE-</t>
  </si>
  <si>
    <t>66d446032300de6f</t>
  </si>
  <si>
    <t>CONT_AWD_0008_9700_W911S016D0010_9700</t>
  </si>
  <si>
    <t>0008</t>
  </si>
  <si>
    <t>0a027601317ec286</t>
  </si>
  <si>
    <t>CONT_AWD_W912BU23P0025_9700_-NONE-_-NONE-</t>
  </si>
  <si>
    <t>49f2e7c6565d448c</t>
  </si>
  <si>
    <t>CONT_AWD_W911XK25PA010_9700_-NONE-_-NONE-</t>
  </si>
  <si>
    <t>GZ67CL86SJR6</t>
  </si>
  <si>
    <t>e82cfe5010841d4f</t>
  </si>
  <si>
    <t>CONT_AWD_0002_9700_W911S016D0013_9700</t>
  </si>
  <si>
    <t>ec60258f3eae0abf</t>
  </si>
  <si>
    <t>CONT_AWD_W912BU16C0012_9700_-NONE-_-NONE-</t>
  </si>
  <si>
    <t>4099fbdbd433ae7f</t>
  </si>
  <si>
    <t>CONT_AWD_W912BU23C0048_9700_-NONE-_-NONE-</t>
  </si>
  <si>
    <t>4568a9ac0f562e78</t>
  </si>
  <si>
    <t>CONT_AWD_W912BU19C0038_9700_-NONE-_-NONE-</t>
  </si>
  <si>
    <t>e1da6bdaa64747c4</t>
  </si>
  <si>
    <t>CONT_AWD_W56HZV19FL427_9700_W911S016D0013_9700</t>
  </si>
  <si>
    <t>W56HZV19FL427</t>
  </si>
  <si>
    <t>72477813959ef49b</t>
  </si>
  <si>
    <t>CONT_AWD_0003_9700_W911S016D0001_9700</t>
  </si>
  <si>
    <t>20187fde879d2771</t>
  </si>
  <si>
    <t>CONT_AWD_W912P415C0002_9700_-NONE-_-NONE-</t>
  </si>
  <si>
    <t>LLM1EMVAMKH1</t>
  </si>
  <si>
    <t>naics:336611; psc:2090</t>
  </si>
  <si>
    <t>09b5b86dd2d1cca3</t>
  </si>
  <si>
    <t>CONT_AWD_0007_9700_W911S016D0013_9700</t>
  </si>
  <si>
    <t>8b15b0ef7cc4acac</t>
  </si>
  <si>
    <t>CONT_AWD_W9123623F0003_9700_W9123621D5046_9700</t>
  </si>
  <si>
    <t>W9123623F0003</t>
  </si>
  <si>
    <t>KPKVMARLBHB6</t>
  </si>
  <si>
    <t>MAINT/REPAIR/REBUILD OF EQUIPMENT- GUIDED MISSILES</t>
  </si>
  <si>
    <t>c25082f0a09ce50b</t>
  </si>
  <si>
    <t>CONT_AWD_W911S015P0073_9700_-NONE-_-NONE-</t>
  </si>
  <si>
    <t>X5ZNL3EX5KE4</t>
  </si>
  <si>
    <t>MACGREGOR USA INC.</t>
  </si>
  <si>
    <t>All Other Miscellaneous General Purpose Machinery Manufacturing</t>
  </si>
  <si>
    <t>4a73dc23dfd516f1</t>
  </si>
  <si>
    <t>CONT_AWD_W56HZV20FL193_9700_W911S016D0015_9700</t>
  </si>
  <si>
    <t>W56HZV20FL193</t>
  </si>
  <si>
    <t>3ec5c64163fd08b7</t>
  </si>
  <si>
    <t>CONT_AWD_W56HZV14C0301_9700_-NONE-_-NONE-</t>
  </si>
  <si>
    <t>W56HZV14C0301</t>
  </si>
  <si>
    <t>541990</t>
  </si>
  <si>
    <t>All Other Professional, Scientific, and Technical Services</t>
  </si>
  <si>
    <t>R408</t>
  </si>
  <si>
    <t>SUPPORT- PROFESSIONAL: PROGRAM MANAGEMENT/SUPPORT</t>
  </si>
  <si>
    <t>e0e09839cd5d4200</t>
  </si>
  <si>
    <t>CONT_AWD_0001_9700_W15P7T10DA218_9700</t>
  </si>
  <si>
    <t>e4884874aeacb580</t>
  </si>
  <si>
    <t>CONT_AWD_0015_9700_W911S012D0006_9700</t>
  </si>
  <si>
    <t>0015</t>
  </si>
  <si>
    <t>2b2bf006bcc56574</t>
  </si>
  <si>
    <t>CONT_AWD_W912P918F0197_9700_W912P917G0001_9700</t>
  </si>
  <si>
    <t>W912P918F0197</t>
  </si>
  <si>
    <t>JDFEVGMHUDZ8</t>
  </si>
  <si>
    <t>MCNATIONAL, INC.</t>
  </si>
  <si>
    <t>a2a934182d3bb7ef</t>
  </si>
  <si>
    <t>CONT_AWD_W56HZV20F0052_9700_W56HZV19D0093_9700</t>
  </si>
  <si>
    <t>W56HZV20F0052</t>
  </si>
  <si>
    <t>6ae2394c969ab2d1</t>
  </si>
  <si>
    <t>CONT_AWD_W56HZV18FL821_9700_W911S016D0013_9700</t>
  </si>
  <si>
    <t>W56HZV18FL821</t>
  </si>
  <si>
    <t>4991b08fbd31b6db</t>
  </si>
  <si>
    <t>CONT_AWD_W56HZV21F0376_9700_W56HZV19D0093_9700</t>
  </si>
  <si>
    <t>W56HZV21F0376</t>
  </si>
  <si>
    <t>b5706ed45e2c16c2</t>
  </si>
  <si>
    <t>CONT_AWD_0010_9700_W911S016D0013_9700</t>
  </si>
  <si>
    <t>57638968dd0d26ef</t>
  </si>
  <si>
    <t>CONT_AWD_0008_9700_W911S013D0002_9700</t>
  </si>
  <si>
    <t>64f972089380d78d</t>
  </si>
  <si>
    <t>CONT_AWD_W912BU16C0005_9700_-NONE-_-NONE-</t>
  </si>
  <si>
    <t>10827e25bd43094c</t>
  </si>
  <si>
    <t>CONT_AWD_W912BU15C0028_9700_-NONE-_-NONE-</t>
  </si>
  <si>
    <t>SWBHW9MD79J9</t>
  </si>
  <si>
    <t>SUMITOMO HEAVY INDUSTRIES, LTD.</t>
  </si>
  <si>
    <t>Industrial Machinery and Equipment Merchant Wholesalers</t>
  </si>
  <si>
    <t>3591e7797efe33d2</t>
  </si>
  <si>
    <t>CONT_AWD_W56HZV18FL824_9700_W911S016D0013_9700</t>
  </si>
  <si>
    <t>W56HZV18FL824</t>
  </si>
  <si>
    <t>add07ffe9262a108</t>
  </si>
  <si>
    <t>CONT_AWD_W9123723P0043_9700_-NONE-_-NONE-</t>
  </si>
  <si>
    <t>X2GGKKEB5VX6</t>
  </si>
  <si>
    <t>441b524eb0c4cc5a</t>
  </si>
  <si>
    <t>CONT_AWD_W911QY25FA099_9700_47QRCA25DSB02_4732</t>
  </si>
  <si>
    <t>W911QY25FA099</t>
  </si>
  <si>
    <t>P8L4B3DSAKP3</t>
  </si>
  <si>
    <t>SUPPORT- PROFESSIONAL: OTHER</t>
  </si>
  <si>
    <t>017-1106; 097-0300; 097-0400</t>
  </si>
  <si>
    <t>Operation and Maintenance, Marine Corps; Procurement, Defense-Wide; Research, Development, Test, and Evaluation, Defense-Wide</t>
  </si>
  <si>
    <t>21441c9cad75c76e</t>
  </si>
  <si>
    <t>CONT_AWD_W56HZV20FL151_9700_W911S016D0010_9700</t>
  </si>
  <si>
    <t>W56HZV20FL151</t>
  </si>
  <si>
    <t>021-2020; 021-2080</t>
  </si>
  <si>
    <t>Operation and Maintenance, Army; Operation and Maintenance, Army Reserve</t>
  </si>
  <si>
    <t>704d9d34f2db5c12</t>
  </si>
  <si>
    <t>CONT_AWD_0024_9700_W911S012D0011_9700</t>
  </si>
  <si>
    <t>0024</t>
  </si>
  <si>
    <t>73b9b8be61f2e101</t>
  </si>
  <si>
    <t>CONT_AWD_W56HZV23FL272_9700_W56HZV21DL010_9700</t>
  </si>
  <si>
    <t>W56HZV23FL272</t>
  </si>
  <si>
    <t>146b07446e118dcf</t>
  </si>
  <si>
    <t>CONT_AWD_W56HZV18FA010_9700_W911S015D0038_9700</t>
  </si>
  <si>
    <t>W56HZV18FA010</t>
  </si>
  <si>
    <t>028aeed0c5992ae7</t>
  </si>
  <si>
    <t>CONT_AWD_0030_9700_W911S012D0011_9700</t>
  </si>
  <si>
    <t>0030</t>
  </si>
  <si>
    <t>dfe8998693148782</t>
  </si>
  <si>
    <t>CONT_AWD_W912BU16C0061_9700_-NONE-_-NONE-</t>
  </si>
  <si>
    <t>MN1DLSSXLYH6</t>
  </si>
  <si>
    <t>ca38ce6c67bea1b4</t>
  </si>
  <si>
    <t>CONT_AWD_W912BU23C0007_9700_-NONE-_-NONE-</t>
  </si>
  <si>
    <t>0e6d217122159768</t>
  </si>
  <si>
    <t>CONT_AWD_BR22_9700_W911S015D0038_9700</t>
  </si>
  <si>
    <t>BR22</t>
  </si>
  <si>
    <t>e15d5851ffd51ad1</t>
  </si>
  <si>
    <t>CONT_AWD_W912BU13C0056_9700_-NONE-_-NONE-</t>
  </si>
  <si>
    <t>KSVNMBJTZ2K8</t>
  </si>
  <si>
    <t>fa33c1d9e09021c1</t>
  </si>
  <si>
    <t>CONT_AWD_BR26_9700_W911S015D0038_9700</t>
  </si>
  <si>
    <t>BR26</t>
  </si>
  <si>
    <t>keyword; naics:336611; psc:1905</t>
  </si>
  <si>
    <t>b0586c4d0a2d7c2d</t>
  </si>
  <si>
    <t>CONT_AWD_0003_9700_W911S016D0013_9700</t>
  </si>
  <si>
    <t>40e0d1db89bf4f95</t>
  </si>
  <si>
    <t>CONT_AWD_W56HZV20F0274_9700_W56HZV18D0077_9700</t>
  </si>
  <si>
    <t>W56HZV20F0274</t>
  </si>
  <si>
    <t>f806fa06e552700f</t>
  </si>
  <si>
    <t>CONT_AWD_BR23_9700_W911S015D0038_9700</t>
  </si>
  <si>
    <t>BR23</t>
  </si>
  <si>
    <t>88c883f1e13d165d</t>
  </si>
  <si>
    <t>CONT_AWD_W56HZV18FA017_9700_W911S015D0038_9700</t>
  </si>
  <si>
    <t>W56HZV18FA017</t>
  </si>
  <si>
    <t>a7ae928aadaedc16</t>
  </si>
  <si>
    <t>CONT_AWD_BR04_9700_W911S015D0038_9700</t>
  </si>
  <si>
    <t>BR04</t>
  </si>
  <si>
    <t>cc054b3395c00295</t>
  </si>
  <si>
    <t>CONT_AWD_W912BU16C0029_9700_-NONE-_-NONE-</t>
  </si>
  <si>
    <t>9ab0588738a13a6f</t>
  </si>
  <si>
    <t>CONT_AWD_W56HZV19F0222_9700_W56HZV18D0077_9700</t>
  </si>
  <si>
    <t>W56HZV19F0222</t>
  </si>
  <si>
    <t>f23faf71ca5cc23b</t>
  </si>
  <si>
    <t>CONT_AWD_W912BU18C0019_9700_-NONE-_-NONE-</t>
  </si>
  <si>
    <t>94d993eee0da51b2</t>
  </si>
  <si>
    <t>CONT_AWD_W912BU14C0021_9700_-NONE-_-NONE-</t>
  </si>
  <si>
    <t>L39LPJ2NJRT5</t>
  </si>
  <si>
    <t>d7a868ec422997b8</t>
  </si>
  <si>
    <t>CONT_AWD_W58RGZ19F0669_9700_W58RGZ18D0001_9700</t>
  </si>
  <si>
    <t>W58RGZ19F0669</t>
  </si>
  <si>
    <t>021-2040</t>
  </si>
  <si>
    <t>Research, Development, Test and Evaluation, Army</t>
  </si>
  <si>
    <t>0cdc91ef8f5e18c1</t>
  </si>
  <si>
    <t>CONT_AWD_W9127N25P0032_9700_-NONE-_-NONE-</t>
  </si>
  <si>
    <t>SGAMHWDXFTB5</t>
  </si>
  <si>
    <t>SHIP AND BOAT PROPULSION COMPONENTS</t>
  </si>
  <si>
    <t>912efe9e1b6ca914</t>
  </si>
  <si>
    <t>CONT_AWD_BR25_9700_W911S015D0038_9700</t>
  </si>
  <si>
    <t>BR25</t>
  </si>
  <si>
    <t>4f3d2d1d7ee75814</t>
  </si>
  <si>
    <t>CONT_AWD_W912BU20C0008_9700_-NONE-_-NONE-</t>
  </si>
  <si>
    <t>FQX1AMM39BH6</t>
  </si>
  <si>
    <t>c31d9d912796a817</t>
  </si>
  <si>
    <t>CONT_AWD_W56HZV23F0483_9700_W56HZV17D0086_9700</t>
  </si>
  <si>
    <t>W56HZV23F0483</t>
  </si>
  <si>
    <t>d7cff3ecd741fd90</t>
  </si>
  <si>
    <t>CONT_AWD_0030_9700_W9127N09D0003_9700</t>
  </si>
  <si>
    <t>a16a3063f8cf3f18</t>
  </si>
  <si>
    <t>CONT_AWD_W912P823C0022_9700_-NONE-_-NONE-</t>
  </si>
  <si>
    <t>RFLVMU3PLHQ5</t>
  </si>
  <si>
    <t>18be5102c5267a66</t>
  </si>
  <si>
    <t>CONT_AWD_0137_9700_N6264914G0004_9700</t>
  </si>
  <si>
    <t>0137</t>
  </si>
  <si>
    <t>JZUMWWR4MAF7</t>
  </si>
  <si>
    <t>6603b5c3d43903f3</t>
  </si>
  <si>
    <t>CONT_AWD_W912CH25C0037_9700_-NONE-_-NONE-</t>
  </si>
  <si>
    <t>YELYMYLF82L9</t>
  </si>
  <si>
    <t>097-4930</t>
  </si>
  <si>
    <t>Defense Working Capital Fund, Defense</t>
  </si>
  <si>
    <t>0b7cdcaee25f8f32</t>
  </si>
  <si>
    <t>CONT_AWD_W912EE23P0064_9700_-NONE-_-NONE-</t>
  </si>
  <si>
    <t>02ff4ca3d6c87528</t>
  </si>
  <si>
    <t>CONT_AWD_W56HZV18FA002_9700_W911S015D0038_9700</t>
  </si>
  <si>
    <t>W56HZV18FA002</t>
  </si>
  <si>
    <t>0141d254f56c7056</t>
  </si>
  <si>
    <t>CONT_AWD_W912P525P0006_9700_-NONE-_-NONE-</t>
  </si>
  <si>
    <t>Y55NZMNWNUJ6</t>
  </si>
  <si>
    <t>651edbaeed6a7c8c</t>
  </si>
  <si>
    <t>CONT_AWD_W912CH25FL012_9700_W56HZV21DL024_9700</t>
  </si>
  <si>
    <t>W912CH25FL012</t>
  </si>
  <si>
    <t>3acb0d574e34f36a</t>
  </si>
  <si>
    <t>CONT_AWD_W912CH25FL010_9700_W56HZV21DL024_9700</t>
  </si>
  <si>
    <t>W912CH25FL010</t>
  </si>
  <si>
    <t>d85cfa6ff1d83c48</t>
  </si>
  <si>
    <t>CONT_AWD_0007_9700_N6264913G0007_9700</t>
  </si>
  <si>
    <t>TUQ9ALUD5CN5</t>
  </si>
  <si>
    <t>059f36b76455c1db</t>
  </si>
  <si>
    <t>CONT_AWD_W912DS24C0007_9700_-NONE-_-NONE-</t>
  </si>
  <si>
    <t>b15c76b53052fa86</t>
  </si>
  <si>
    <t>CONT_AWD_W912BU20C0035_9700_-NONE-_-NONE-</t>
  </si>
  <si>
    <t>096-3123; 096-5125</t>
  </si>
  <si>
    <t>Maintenance and Operation of Dams and Other Improvements of Navigable Waters, Corps of Engineers - Civil; Operation and Maintenance, Corps of Engineers-Civil</t>
  </si>
  <si>
    <t>3e0fea6b598d5fbe</t>
  </si>
  <si>
    <t>CONT_AWD_W58RGZ19F0671_9700_W58RGZ18D0001_9700</t>
  </si>
  <si>
    <t>W58RGZ19F0671</t>
  </si>
  <si>
    <t>58e9bb0e3bd74c50</t>
  </si>
  <si>
    <t>CONT_AWD_W912CH25FA034_9700_W56HZV21DL008_9700</t>
  </si>
  <si>
    <t>W912CH25FA034</t>
  </si>
  <si>
    <t>710e2b55b4d09219</t>
  </si>
  <si>
    <t>CONT_AWD_W912CH24FL186_9700_W56HZV21DL024_9700</t>
  </si>
  <si>
    <t>W912CH24FL186</t>
  </si>
  <si>
    <t>fbd25519128bc18e</t>
  </si>
  <si>
    <t>CONT_AWD_W56HZV20F0192_9700_W56HZV18D0077_9700</t>
  </si>
  <si>
    <t>W56HZV20F0192</t>
  </si>
  <si>
    <t>c99a549c490ab832</t>
  </si>
  <si>
    <t>CONT_AWD_0003_9700_W9127N15D0005_9700</t>
  </si>
  <si>
    <t>780ceac029837589</t>
  </si>
  <si>
    <t>CONT_AWD_W9133L25FA038_9700_47QRCA25DA005_4732</t>
  </si>
  <si>
    <t>W9133L25FA038</t>
  </si>
  <si>
    <t>MKAQAB8ECG69</t>
  </si>
  <si>
    <t>SUPPORT- PROFESSIONAL: PROGRAM EVALUATION/REVIEW/DEVELOPMENT</t>
  </si>
  <si>
    <t>377c3a83ac87c53b</t>
  </si>
  <si>
    <t>CONT_AWD_W912DQ26PA013_9700_-NONE-_-NONE-</t>
  </si>
  <si>
    <t>C8WQRNWE7MN6</t>
  </si>
  <si>
    <t>d8a2a6dad3c5daeb</t>
  </si>
  <si>
    <t>CONT_AWD_W9133L25FA024_9700_47QRCA25DS519_4732</t>
  </si>
  <si>
    <t>W9133L25FA024</t>
  </si>
  <si>
    <t>MFP3NPP378C5</t>
  </si>
  <si>
    <t>021-2065</t>
  </si>
  <si>
    <t>Operation and Maintenance, Army National Guard</t>
  </si>
  <si>
    <t>5ac17e2c429e50dc</t>
  </si>
  <si>
    <t>CONT_AWD_W912BU18C0035_9700_-NONE-_-NONE-</t>
  </si>
  <si>
    <t>5f0a218bb7b63ff7</t>
  </si>
  <si>
    <t>CONT_AWD_W912CH24FL207_9700_W56HZV21DL024_9700</t>
  </si>
  <si>
    <t>W912CH24FL207</t>
  </si>
  <si>
    <t>382d58500fb0a2b9</t>
  </si>
  <si>
    <t>CONT_AWD_W912CH25FA182_9700_W56HZV21DL024_9700</t>
  </si>
  <si>
    <t>W912CH25FA182</t>
  </si>
  <si>
    <t>ae9aebede2b2b6d8</t>
  </si>
  <si>
    <t>CONT_AWD_W912CH25FA179_9700_W56HZV21DL024_9700</t>
  </si>
  <si>
    <t>W912CH25FA179</t>
  </si>
  <si>
    <t>6a6a7fffb76e65e8</t>
  </si>
  <si>
    <t>CONT_AWD_W912CH24FL062_9700_W56HZV21DL031_9700</t>
  </si>
  <si>
    <t>W912CH24FL062</t>
  </si>
  <si>
    <t>VGCPT3NSM831</t>
  </si>
  <si>
    <t>HUNTINGTON INGALLS INDUSTRIES, INC</t>
  </si>
  <si>
    <t>2578759e09fc501e</t>
  </si>
  <si>
    <t>CONT_AWD_W56HZV22F0460_9700_W56HZV19D0093_9700</t>
  </si>
  <si>
    <t>W56HZV22F0460</t>
  </si>
  <si>
    <t>d165f895a94089d4</t>
  </si>
  <si>
    <t>CONT_AWD_W912BU15C0005_9700_-NONE-_-NONE-</t>
  </si>
  <si>
    <t>e6e2deced6028f6d</t>
  </si>
  <si>
    <t>CONT_AWD_W912BU24P0001_9700_-NONE-_-NONE-</t>
  </si>
  <si>
    <t>DBCSB15MENM7</t>
  </si>
  <si>
    <t>378dd67054f35ed2</t>
  </si>
  <si>
    <t>CONT_AWD_W912EE21F0057_9700_W912EE19A0001_9700</t>
  </si>
  <si>
    <t>W912EE21F0057</t>
  </si>
  <si>
    <t>BPA CALL</t>
  </si>
  <si>
    <t>NU7JDKSH43K3</t>
  </si>
  <si>
    <t>1262c35ec2e5c2b9</t>
  </si>
  <si>
    <t>CONT_AWD_W912EQ23P0016_9700_-NONE-_-NONE-</t>
  </si>
  <si>
    <t>ZZ4JKLLQGLH5</t>
  </si>
  <si>
    <t>dcf5e9b5296e9b3c</t>
  </si>
  <si>
    <t>CONT_AWD_W56HZV21FL248_9700_W56HZV21DL011_9700</t>
  </si>
  <si>
    <t>W56HZV21FL248</t>
  </si>
  <si>
    <t>514c1de09ac9cf0a</t>
  </si>
  <si>
    <t>CONT_AWD_W9127N18F0003_9700_W9127N15D0005_9700</t>
  </si>
  <si>
    <t>W9127N18F0003</t>
  </si>
  <si>
    <t>a84b7b0f659e5491</t>
  </si>
  <si>
    <t>CONT_AWD_W912CH25FA040_9700_W56HZV21DL011_9700</t>
  </si>
  <si>
    <t>W912CH25FA040</t>
  </si>
  <si>
    <t>7db9cd7de38fdcd2</t>
  </si>
  <si>
    <t>CONT_AWD_W912EE25FA002_9700_W912EE24A0003_9700</t>
  </si>
  <si>
    <t>W912EE25FA002</t>
  </si>
  <si>
    <t>2bd88e4d5ba41abc</t>
  </si>
  <si>
    <t>CONT_AWD_N6264918C0005_9700_-NONE-_-NONE-</t>
  </si>
  <si>
    <t>34366e3c3c24ddeb</t>
  </si>
  <si>
    <t>CONT_AWD_0008_9700_W56HZV13D0151_9700</t>
  </si>
  <si>
    <t>e270bf6f9f0fbd49</t>
  </si>
  <si>
    <t>CONT_AWD_0030_9700_W9113M11D0007_9700</t>
  </si>
  <si>
    <t>L81KUEVMG738</t>
  </si>
  <si>
    <t>BRUNSWICK CORPORATION</t>
  </si>
  <si>
    <t>naics:336612; psc:1990</t>
  </si>
  <si>
    <t>e061e7c4100ea328</t>
  </si>
  <si>
    <t>CONT_AWD_W9123724P0008_9700_-NONE-_-NONE-</t>
  </si>
  <si>
    <t>6f338410403864e1</t>
  </si>
  <si>
    <t>CONT_AWD_W9123718C0003_9700_-NONE-_-NONE-</t>
  </si>
  <si>
    <t>0446e96846e25916</t>
  </si>
  <si>
    <t>CONT_AWD_0014_9700_W9113M11D0007_9700</t>
  </si>
  <si>
    <t>c7cf0e2f1e57479b</t>
  </si>
  <si>
    <t>CONT_AWD_W911XK23C0007_9700_-NONE-_-NONE-</t>
  </si>
  <si>
    <t>NC8ZD363BCT5</t>
  </si>
  <si>
    <t>Fabricated Structural Metal Manufacturing</t>
  </si>
  <si>
    <t>ad1644f0eaa6717e</t>
  </si>
  <si>
    <t>CONT_AWD_W912CH25FA050_9700_W56HZV21DL010_9700</t>
  </si>
  <si>
    <t>W912CH25FA050</t>
  </si>
  <si>
    <t>38f44f5feff45f2c</t>
  </si>
  <si>
    <t>CONT_AWD_0007_9700_W9113M11D0007_9700</t>
  </si>
  <si>
    <t>27995ebe057a0126</t>
  </si>
  <si>
    <t>CONT_AWD_W912CH25FA052_9700_W56HZV21DL010_9700</t>
  </si>
  <si>
    <t>W912CH25FA052</t>
  </si>
  <si>
    <t>675829f586dc11f2</t>
  </si>
  <si>
    <t>CONT_AWD_W912EP22F0197_9700_W912EP22A0003_9700</t>
  </si>
  <si>
    <t>W912EP22F0197</t>
  </si>
  <si>
    <t>L6L2C6WJ96M9</t>
  </si>
  <si>
    <t>60f758e4925fa131</t>
  </si>
  <si>
    <t>CONT_AWD_W912EE24P0025_9700_-NONE-_-NONE-</t>
  </si>
  <si>
    <t>3a6c24220c5a02fc</t>
  </si>
  <si>
    <t>CONT_AWD_W912EQ19P0059_9700_-NONE-_-NONE-</t>
  </si>
  <si>
    <t>7ae7a595aacabd4d</t>
  </si>
  <si>
    <t>CONT_AWD_W912EQ20P0008_9700_-NONE-_-NONE-</t>
  </si>
  <si>
    <t>651a1da590100483</t>
  </si>
  <si>
    <t>CONT_AWD_0002_9700_W911S016D0009_9700</t>
  </si>
  <si>
    <t>LA4TY9AQQGA9</t>
  </si>
  <si>
    <t>924a5f896a0cabd9</t>
  </si>
  <si>
    <t>CONT_AWD_0002_9700_W9113M11D0007_9700</t>
  </si>
  <si>
    <t>2d645223a0db39a3</t>
  </si>
  <si>
    <t>CONT_AWD_0001_9700_W9113M11D0007_9700</t>
  </si>
  <si>
    <t>77442c4cb691892b</t>
  </si>
  <si>
    <t>CONT_AWD_0003_9700_W9127N15D0002_9700</t>
  </si>
  <si>
    <t>2cb076467a12799b</t>
  </si>
  <si>
    <t>CONT_AWD_W56HZV20F0290_9700_W56HZV18D0077_9700</t>
  </si>
  <si>
    <t>W56HZV20F0290</t>
  </si>
  <si>
    <t>6ce3bddf353c8fcd</t>
  </si>
  <si>
    <t>CONT_AWD_W912PM25P0020_9700_-NONE-_-NONE-</t>
  </si>
  <si>
    <t>b7ed42babf5a6dea</t>
  </si>
  <si>
    <t>CONT_AWD_W912CH24FL043_9700_W56HZV21DL024_9700</t>
  </si>
  <si>
    <t>W912CH24FL043</t>
  </si>
  <si>
    <t>4331a8e15c44254c</t>
  </si>
  <si>
    <t>CONT_AWD_W56JSR18C0001_9700_-NONE-_-NONE-</t>
  </si>
  <si>
    <t>W56JSR18C0001</t>
  </si>
  <si>
    <t>80d750f029269a08</t>
  </si>
  <si>
    <t>CONT_AWD_W56HZV21F0052_9700_W56HZV19D0093_9700</t>
  </si>
  <si>
    <t>W56HZV21F0052</t>
  </si>
  <si>
    <t>2263032b4a642e76</t>
  </si>
  <si>
    <t>CONT_AWD_W912BU18F0091_9700_W912BU18G0003_9700</t>
  </si>
  <si>
    <t>W912BU18F0091</t>
  </si>
  <si>
    <t>ad9d29209dc50870</t>
  </si>
  <si>
    <t>CONT_AWD_W912P416C0003_9700_-NONE-_-NONE-</t>
  </si>
  <si>
    <t>f14555fa28255ae9</t>
  </si>
  <si>
    <t>CONT_AWD_0011_9700_W911S013D0007_9700</t>
  </si>
  <si>
    <t>91c740c3be4b7d6d</t>
  </si>
  <si>
    <t>CONT_AWD_W912EK17C0052_9700_-NONE-_-NONE-</t>
  </si>
  <si>
    <t>QZQJNMFKF3Y4</t>
  </si>
  <si>
    <t>fe8b8f1f5c0c1f04</t>
  </si>
  <si>
    <t>CONT_AWD_W56HZV23FL206_9700_W56HZV21DL010_9700</t>
  </si>
  <si>
    <t>W56HZV23FL206</t>
  </si>
  <si>
    <t>592599224929c53d</t>
  </si>
  <si>
    <t>CONT_AWD_W912P823C0009_9700_-NONE-_-NONE-</t>
  </si>
  <si>
    <t>47c04c8df031c48c</t>
  </si>
  <si>
    <t>CONT_AWD_W912P823C0007_9700_-NONE-_-NONE-</t>
  </si>
  <si>
    <t>KVVLCK54KWG7</t>
  </si>
  <si>
    <t>7ef556e0b009451e</t>
  </si>
  <si>
    <t>CONT_AWD_W912BU19C0052_9700_-NONE-_-NONE-</t>
  </si>
  <si>
    <t>EL22A937Z8Q4</t>
  </si>
  <si>
    <t>021-2050</t>
  </si>
  <si>
    <t>Military Construction, Army</t>
  </si>
  <si>
    <t>e8a4ee575695c60c</t>
  </si>
  <si>
    <t>CONT_AWD_W912CH24FL038_9700_W56HZV21DL024_9700</t>
  </si>
  <si>
    <t>W912CH24FL038</t>
  </si>
  <si>
    <t>6759018503c0a6aa</t>
  </si>
  <si>
    <t>CONT_AWD_W9123724P0001_9700_-NONE-_-NONE-</t>
  </si>
  <si>
    <t>V7Y6SJAC8QN7</t>
  </si>
  <si>
    <t>3778c3f45ba9e909</t>
  </si>
  <si>
    <t>CONT_AWD_W56HZV21F0007_9700_W56HZV18D0077_9700</t>
  </si>
  <si>
    <t>W56HZV21F0007</t>
  </si>
  <si>
    <t>9129b0f79e5d987f</t>
  </si>
  <si>
    <t>CONT_AWD_0009_9700_W56HZV13D0151_9700</t>
  </si>
  <si>
    <t>f2bf8dcaec946287</t>
  </si>
  <si>
    <t>CONT_AWD_0023_9700_W9113M11D0007_9700</t>
  </si>
  <si>
    <t>0023</t>
  </si>
  <si>
    <t>ee6ea755ebec9564</t>
  </si>
  <si>
    <t>CONT_AWD_W912DW17P0006_9700_-NONE-_-NONE-</t>
  </si>
  <si>
    <t>QMDNVX8Y9Y48</t>
  </si>
  <si>
    <t>cf89c9841bab2c0a</t>
  </si>
  <si>
    <t>CONT_AWD_W912CH25FA163_9700_W56HZV21DL015_9700</t>
  </si>
  <si>
    <t>W912CH25FA163</t>
  </si>
  <si>
    <t>EN6EA4NCM9D3</t>
  </si>
  <si>
    <t>773628b7b748573c</t>
  </si>
  <si>
    <t>CONT_AWD_0008_9700_W9127N15D0002_9700</t>
  </si>
  <si>
    <t>70dfb5f573412eb9</t>
  </si>
  <si>
    <t>CONT_AWD_W15QKN17C0014_9700_-NONE-_-NONE-</t>
  </si>
  <si>
    <t>VXLGD89DGXW7</t>
  </si>
  <si>
    <t>ORBIT INTERNATIONAL CORP.</t>
  </si>
  <si>
    <t>Search, Detection, Navigation, Guidance, Aeronautical, and Nautical System and Instrument Manufacturing</t>
  </si>
  <si>
    <t>0b6bb14bceab839c</t>
  </si>
  <si>
    <t>CONT_AWD_W912CH25FA056_9700_W56HZV21DL008_9700</t>
  </si>
  <si>
    <t>W912CH25FA056</t>
  </si>
  <si>
    <t>4fca1ab678b60686</t>
  </si>
  <si>
    <t>CONT_AWD_W9133L26FA018_9700_47QRCA25DA283_4732</t>
  </si>
  <si>
    <t>W9133L26FA018</t>
  </si>
  <si>
    <t>J3ZDWPC6TLA3</t>
  </si>
  <si>
    <t>1324fc4083b8132e</t>
  </si>
  <si>
    <t>CONT_AWD_W56HZV23FL257_9700_W56HZV21DL011_9700</t>
  </si>
  <si>
    <t>W56HZV23FL257</t>
  </si>
  <si>
    <t>7ff882135916fd2b</t>
  </si>
  <si>
    <t>CONT_AWD_W912BU16P0120_9700_-NONE-_-NONE-</t>
  </si>
  <si>
    <t>6926495f27e124bc</t>
  </si>
  <si>
    <t>CONT_AWD_0020_9700_W9113M11D0007_9700</t>
  </si>
  <si>
    <t>0020</t>
  </si>
  <si>
    <t>c8564dc26bd297c4</t>
  </si>
  <si>
    <t>CONT_AWD_W9127817C0020_9700_-NONE-_-NONE-</t>
  </si>
  <si>
    <t>7817ef1ad4bbb605</t>
  </si>
  <si>
    <t>CONT_AWD_W911XK22C0005_9700_-NONE-_-NONE-</t>
  </si>
  <si>
    <t>CDNFXRN9K5E4</t>
  </si>
  <si>
    <t>59b040cac6b86bff</t>
  </si>
  <si>
    <t>CONT_AWD_0002_9700_W911S016D0003_9700</t>
  </si>
  <si>
    <t>6b0278cc821b7d8c</t>
  </si>
  <si>
    <t>CONT_AWD_W912P720P0013_9700_-NONE-_-NONE-</t>
  </si>
  <si>
    <t>LAN8Y54MJ244</t>
  </si>
  <si>
    <t>7ca2a7409e1dc470</t>
  </si>
  <si>
    <t>CONT_AWD_W912QR25PA047_9700_-NONE-_-NONE-</t>
  </si>
  <si>
    <t>N39NP4MJNE67</t>
  </si>
  <si>
    <t>3f71b425a956e20b</t>
  </si>
  <si>
    <t>CONT_AWD_W9123726CA001_9700_-NONE-_-NONE-</t>
  </si>
  <si>
    <t>MAINT/REPAIR/REBUILD OF EQUIPMENT- FUELS, LUBRICANTS, OILS, AND WAXES</t>
  </si>
  <si>
    <t>b197335a9ad4cdb5</t>
  </si>
  <si>
    <t>CONT_AWD_W911XK21C0011_9700_-NONE-_-NONE-</t>
  </si>
  <si>
    <t>a04a78dfe028e729</t>
  </si>
  <si>
    <t>CONT_AWD_W912BU15C0022_9700_-NONE-_-NONE-</t>
  </si>
  <si>
    <t>2306bd5d57b4ff53</t>
  </si>
  <si>
    <t>CONT_AWD_W912EQ25C0003_9700_-NONE-_-NONE-</t>
  </si>
  <si>
    <t>ESTXCGSHP8W5</t>
  </si>
  <si>
    <t>8616be91d13d3292</t>
  </si>
  <si>
    <t>CONT_AWD_W912CH24FL183_9700_W56HZV21DL024_9700</t>
  </si>
  <si>
    <t>W912CH24FL183</t>
  </si>
  <si>
    <t>a04e4589b4fe59c0</t>
  </si>
  <si>
    <t>CONT_AWD_W912P815C0015_9700_-NONE-_-NONE-</t>
  </si>
  <si>
    <t>LEASE/RENTAL OF SHIP CONSTRUCTION AND REPAIR FACILITIES</t>
  </si>
  <si>
    <t>28d85d90a0936f9b</t>
  </si>
  <si>
    <t>CONT_AWD_W56HZV22FL130_9700_W56HZV21DL010_9700</t>
  </si>
  <si>
    <t>W56HZV22FL130</t>
  </si>
  <si>
    <t>a803257621dcc874</t>
  </si>
  <si>
    <t>CONT_AWD_0004_9700_N6264913G0007_9700</t>
  </si>
  <si>
    <t>0004</t>
  </si>
  <si>
    <t>77f256872f78f993</t>
  </si>
  <si>
    <t>CONT_AWD_W912BU13P0125_9700_-NONE-_-NONE-</t>
  </si>
  <si>
    <t>0ca321ca2675c7a6</t>
  </si>
  <si>
    <t>CONT_AWD_W912P923F0077_9700_W912P922A0031_9700</t>
  </si>
  <si>
    <t>W912P923F0077</t>
  </si>
  <si>
    <t>dce76f03db1b8ee1</t>
  </si>
  <si>
    <t>CONT_AWD_W912P724C0008_9700_-NONE-_-NONE-</t>
  </si>
  <si>
    <t>1c6fa2b77efd2a16</t>
  </si>
  <si>
    <t>CONT_AWD_W56HZV19FA005_9700_W911S015D0038_9700</t>
  </si>
  <si>
    <t>W56HZV19FA005</t>
  </si>
  <si>
    <t>404ee40688849bdb</t>
  </si>
  <si>
    <t>CONT_AWD_0022_9700_W911S013D0002_9700</t>
  </si>
  <si>
    <t>0022</t>
  </si>
  <si>
    <t>fbe68da88b2edbac</t>
  </si>
  <si>
    <t>CONT_AWD_W56HZV18FL906_9700_W911S016D0013_9700</t>
  </si>
  <si>
    <t>W56HZV18FL906</t>
  </si>
  <si>
    <t>4e990d217645dfaf</t>
  </si>
  <si>
    <t>CONT_AWD_W912EQ24P0006_9700_-NONE-_-NONE-</t>
  </si>
  <si>
    <t>d3171e8cd514f0a3</t>
  </si>
  <si>
    <t>CONT_AWD_0002_9700_W9127N15D0005_9700</t>
  </si>
  <si>
    <t>5b876d16fa7f5701</t>
  </si>
  <si>
    <t>CONT_AWD_W912BU18F0034_9700_W912BU18G0002_9700</t>
  </si>
  <si>
    <t>W912BU18F0034</t>
  </si>
  <si>
    <t>LBSLQ36ND5W3</t>
  </si>
  <si>
    <t>344d79ca2704621e</t>
  </si>
  <si>
    <t>CONT_AWD_0017_9700_W56HZV13D0151_9700</t>
  </si>
  <si>
    <t>5aae39b3c17080f1</t>
  </si>
  <si>
    <t>CONT_AWD_0016_9700_W9113M11D0007_9700</t>
  </si>
  <si>
    <t>0016</t>
  </si>
  <si>
    <t>a10a3568ce24ecac</t>
  </si>
  <si>
    <t>CONT_AWD_W912BU18C0044_9700_-NONE-_-NONE-</t>
  </si>
  <si>
    <t>DKLJD272LKN3</t>
  </si>
  <si>
    <t>3a1cabf0a1a990a0</t>
  </si>
  <si>
    <t>CONT_AWD_0002_9700_W911S016D0005_9700</t>
  </si>
  <si>
    <t>e686ec3706f40f51</t>
  </si>
  <si>
    <t>CONT_AWD_W56HZV19FA009_9700_W911S015D0038_9700</t>
  </si>
  <si>
    <t>W56HZV19FA009</t>
  </si>
  <si>
    <t>e57f3ed342138180</t>
  </si>
  <si>
    <t>CONT_AWD_0004_9700_W56HZV13D0151_9700</t>
  </si>
  <si>
    <t>7bf84b0bdfdc20b1</t>
  </si>
  <si>
    <t>CONT_AWD_W912DS25C0002_9700_-NONE-_-NONE-</t>
  </si>
  <si>
    <t>MQCECAX11EL5</t>
  </si>
  <si>
    <t>393519c1adcbef31</t>
  </si>
  <si>
    <t>CONT_AWD_0029_9700_W9113M11D0007_9700</t>
  </si>
  <si>
    <t>0029</t>
  </si>
  <si>
    <t>e4a6c76a535ca5bf</t>
  </si>
  <si>
    <t>CONT_AWD_W912P721C0015_9700_-NONE-_-NONE-</t>
  </si>
  <si>
    <t>e9961682fd878bf9</t>
  </si>
  <si>
    <t>CONT_AWD_0009_9700_W912BU07G0006_9700</t>
  </si>
  <si>
    <t>YLTLY4L6UET7</t>
  </si>
  <si>
    <t>95d611581e5e2fb8</t>
  </si>
  <si>
    <t>CONT_AWD_W9127N24F0105_9700_W9127N24G0004_9700</t>
  </si>
  <si>
    <t>W9127N24F0105</t>
  </si>
  <si>
    <t>VCWRFP45TJA9</t>
  </si>
  <si>
    <t>6405f5b381645dd6</t>
  </si>
  <si>
    <t>CONT_AWD_W912BU20F0024_9700_W912BU18G0002_9700</t>
  </si>
  <si>
    <t>W912BU20F0024</t>
  </si>
  <si>
    <t>3a510b0ca357619f</t>
  </si>
  <si>
    <t>CONT_AWD_W912P418P0004_9700_-NONE-_-NONE-</t>
  </si>
  <si>
    <t>TPS3M6GYAL48</t>
  </si>
  <si>
    <t>HEIL TRAILER INTERNATIONAL  LLC</t>
  </si>
  <si>
    <t>Automobile Manufacturing</t>
  </si>
  <si>
    <t>495b484b79ef6fcc</t>
  </si>
  <si>
    <t>CONT_AWD_W56HZV20F0221_9700_W56HZV19D0093_9700</t>
  </si>
  <si>
    <t>W56HZV20F0221</t>
  </si>
  <si>
    <t>39d3013d38e1d785</t>
  </si>
  <si>
    <t>CONT_AWD_W56HZV23FL239_9700_W56HZV21DL010_9700</t>
  </si>
  <si>
    <t>W56HZV23FL239</t>
  </si>
  <si>
    <t>32fb5909c23f8f99</t>
  </si>
  <si>
    <t>CONT_AWD_W912P515P0082_9700_-NONE-_-NONE-</t>
  </si>
  <si>
    <t>62579c159d8d05da</t>
  </si>
  <si>
    <t>CONT_AWD_W56HZV18FA016_9700_W911S015D0038_9700</t>
  </si>
  <si>
    <t>W56HZV18FA016</t>
  </si>
  <si>
    <t>b0af7284a4caf5c0</t>
  </si>
  <si>
    <t>CONT_AWD_0013_9700_W912P912G0601_9700</t>
  </si>
  <si>
    <t>0013</t>
  </si>
  <si>
    <t>ffcf1cedf0143f13</t>
  </si>
  <si>
    <t>CONT_AWD_0003_9700_W911S016D0005_9700</t>
  </si>
  <si>
    <t>57a28beb380d732e</t>
  </si>
  <si>
    <t>CONT_AWD_W912BU23P0043_9700_-NONE-_-NONE-</t>
  </si>
  <si>
    <t>a7decdc993e6feda</t>
  </si>
  <si>
    <t>CONT_AWD_W912P918F0111_9700_W912P917G0001_9700</t>
  </si>
  <si>
    <t>W912P918F0111</t>
  </si>
  <si>
    <t>064293e560ce760f</t>
  </si>
  <si>
    <t>CONT_AWD_0015_9700_W911S013D0002_9700</t>
  </si>
  <si>
    <t>1401bed790c6f8af</t>
  </si>
  <si>
    <t>CONT_AWD_W9123618C0011_9700_-NONE-_-NONE-</t>
  </si>
  <si>
    <t>W9123618C0011</t>
  </si>
  <si>
    <t>ac76ac733761296a</t>
  </si>
  <si>
    <t>CONT_AWD_W912EK24P0054_9700_-NONE-_-NONE-</t>
  </si>
  <si>
    <t>W912EK24P0054</t>
  </si>
  <si>
    <t>ILLINOIS MARINE TOWING INC</t>
  </si>
  <si>
    <t>JHHNDWQVYC96</t>
  </si>
  <si>
    <t>7c1a9be296742fc1</t>
  </si>
  <si>
    <t>CONT_AWD_0008_9700_N6264914G0005_9700</t>
  </si>
  <si>
    <t>41573471a5cdc59f</t>
  </si>
  <si>
    <t>CONT_AWD_W56HZV23FL229_9700_W56HZV21DL022_9700</t>
  </si>
  <si>
    <t>W56HZV23FL229</t>
  </si>
  <si>
    <t>36b5e6f4fd779945</t>
  </si>
  <si>
    <t>CONT_AWD_W912P524P0052_9700_-NONE-_-NONE-</t>
  </si>
  <si>
    <t>W912P524P0052</t>
  </si>
  <si>
    <t>d9c0b732e083ae45</t>
  </si>
  <si>
    <t>CONT_AWD_W912CH24F0061_9700_W56HZV23D0064_9700</t>
  </si>
  <si>
    <t>W912CH24F0061</t>
  </si>
  <si>
    <t>W56HZV23D0064</t>
  </si>
  <si>
    <t>ddd0bb3850c27416</t>
  </si>
  <si>
    <t>CONT_AWD_0007_9700_N6264914G0005_9700</t>
  </si>
  <si>
    <t>f8804324ea54302a</t>
  </si>
  <si>
    <t>CONT_AWD_0018_9700_W912P912G0601_9700</t>
  </si>
  <si>
    <t>0018</t>
  </si>
  <si>
    <t>e2409226d3530356</t>
  </si>
  <si>
    <t>CONT_AWD_0003_9700_W9113M12D0001_9700</t>
  </si>
  <si>
    <t>a92efd22fabf789c</t>
  </si>
  <si>
    <t>CONT_AWD_0005_9700_W9127N15D0005_9700</t>
  </si>
  <si>
    <t>9ac39296e5196c7a</t>
  </si>
  <si>
    <t>CONT_AWD_W912P815C0029_9700_-NONE-_-NONE-</t>
  </si>
  <si>
    <t>W912P815C0029</t>
  </si>
  <si>
    <t>SIGNAL SHIP REPAIR, LLC</t>
  </si>
  <si>
    <t>LLBTKUG2P5S7</t>
  </si>
  <si>
    <t>SIGNAL INTERNATIONAL  INC.</t>
  </si>
  <si>
    <t>11c9e862a3c5bd50</t>
  </si>
  <si>
    <t>CONT_AWD_W56HZV19F0324_9700_W56HZV18D0077_9700</t>
  </si>
  <si>
    <t>W56HZV19F0324</t>
  </si>
  <si>
    <t>9d8d6fc868c15495</t>
  </si>
  <si>
    <t>CONT_AWD_W58RGZ19F0545_9700_W58RGZ18D0001_9700</t>
  </si>
  <si>
    <t>W58RGZ19F0545</t>
  </si>
  <si>
    <t>017-1319</t>
  </si>
  <si>
    <t>Research, Development, Test, and Evaluation, Navy</t>
  </si>
  <si>
    <t>c43fb25335ae6ba2</t>
  </si>
  <si>
    <t>CONT_AWD_0013_9700_W911S016D0013_9700</t>
  </si>
  <si>
    <t>4240e7141a44e795</t>
  </si>
  <si>
    <t>CONT_AWD_0014_9700_W911S016D0013_9700</t>
  </si>
  <si>
    <t>c80bc32a0691fe0a</t>
  </si>
  <si>
    <t>CONT_AWD_W912P926FA001_9700_W912P922A0032_9700</t>
  </si>
  <si>
    <t>W912P926FA001</t>
  </si>
  <si>
    <t>MAINTENANCE OF OTHER NON-BUILDING FACILITIES</t>
  </si>
  <si>
    <t>0fef220040febdcf</t>
  </si>
  <si>
    <t>CONT_AWD_W912BU20F0056_9700_W912BU18G0001_9700</t>
  </si>
  <si>
    <t>W912BU20F0056</t>
  </si>
  <si>
    <t>cfaac318ddf59879</t>
  </si>
  <si>
    <t>CONT_AWD_W56HZV22FL164_9700_W56HZV21DL011_9700</t>
  </si>
  <si>
    <t>W56HZV22FL164</t>
  </si>
  <si>
    <t>e92e2ba178685903</t>
  </si>
  <si>
    <t>CONT_AWD_W58RGZ19F0546_9700_W58RGZ18D0001_9700</t>
  </si>
  <si>
    <t>W58RGZ19F0546</t>
  </si>
  <si>
    <t>021-2031</t>
  </si>
  <si>
    <t>Aircraft Procurement, Army</t>
  </si>
  <si>
    <t>dae10d9972f5f45c</t>
  </si>
  <si>
    <t>CONT_AWD_W9123725P0004_9700_-NONE-_-NONE-</t>
  </si>
  <si>
    <t>W9123725P0004</t>
  </si>
  <si>
    <t>e2641c8587e4489f</t>
  </si>
  <si>
    <t>CONT_AWD_W912BU15C0056_9700_-NONE-_-NONE-</t>
  </si>
  <si>
    <t>W912BU15C0056</t>
  </si>
  <si>
    <t>naics:336612; psc:2090</t>
  </si>
  <si>
    <t>1890b25e65ac8562</t>
  </si>
  <si>
    <t>CONT_AWD_W9123721P0001_9700_-NONE-_-NONE-</t>
  </si>
  <si>
    <t>W9123721P0001</t>
  </si>
  <si>
    <t>d7cdcf904f85d018</t>
  </si>
  <si>
    <t>CONT_AWD_W56HZV20FL256_9700_W911S016D0010_9700</t>
  </si>
  <si>
    <t>W56HZV20FL256</t>
  </si>
  <si>
    <t>c47949e680b471e0</t>
  </si>
  <si>
    <t>CONT_AWD_0004_9700_W9113M12D0001_9700</t>
  </si>
  <si>
    <t>cf6b522f72c5e117</t>
  </si>
  <si>
    <t>CONT_AWD_0006_9700_W9127N13D0008_9700</t>
  </si>
  <si>
    <t>9b2eab39e400efa4</t>
  </si>
  <si>
    <t>CONT_AWD_0013_9700_W9113M11D0007_9700</t>
  </si>
  <si>
    <t>9f25441a337eebdf</t>
  </si>
  <si>
    <t>CONT_AWD_W912BU21F0057_9700_W912BU18G0002_9700</t>
  </si>
  <si>
    <t>W912BU21F0057</t>
  </si>
  <si>
    <t>38bbd44e9677d488</t>
  </si>
  <si>
    <t>CONT_AWD_W912CH25FL018_9700_W56HZV21DL034_9700</t>
  </si>
  <si>
    <t>W912CH25FL018</t>
  </si>
  <si>
    <t>68f462c7ca3fb853</t>
  </si>
  <si>
    <t>CONT_AWD_W912P715C0021_9700_-NONE-_-NONE-</t>
  </si>
  <si>
    <t>W912P715C0021</t>
  </si>
  <si>
    <t>dc0a91ef63ab71a2</t>
  </si>
  <si>
    <t>CONT_AWD_W56HZV22FL203_9700_W56HZV21DL011_9700</t>
  </si>
  <si>
    <t>W56HZV22FL203</t>
  </si>
  <si>
    <t>de087abb794fad87</t>
  </si>
  <si>
    <t>CONT_AWD_0016_9700_W911S012D0006_9700</t>
  </si>
  <si>
    <t>834143d6101c5e85</t>
  </si>
  <si>
    <t>CONT_AWD_0005_9700_W9113M11D0007_9700</t>
  </si>
  <si>
    <t>738a457ef1777f03</t>
  </si>
  <si>
    <t>CONT_AWD_0003_9700_W9113M11D0007_9700</t>
  </si>
  <si>
    <t>e3e5d376047bd943</t>
  </si>
  <si>
    <t>CONT_AWD_W912BU22P0039_9700_-NONE-_-NONE-</t>
  </si>
  <si>
    <t>77e146f0ffd4b5c5</t>
  </si>
  <si>
    <t>CONT_AWD_W56HZV21F0164_9700_W56HZV18D0077_9700</t>
  </si>
  <si>
    <t>W56HZV21F0164</t>
  </si>
  <si>
    <t>4fcc855c4e84da28</t>
  </si>
  <si>
    <t>CONT_AWD_W56HZV21FL244_9700_W56HZV21DL015_9700</t>
  </si>
  <si>
    <t>W56HZV21FL244</t>
  </si>
  <si>
    <t>49f864606e27276f</t>
  </si>
  <si>
    <t>CONT_AWD_W9127S23P0003_9700_-NONE-_-NONE-</t>
  </si>
  <si>
    <t>W9127S23P0003</t>
  </si>
  <si>
    <t>4012cd266f8ef7b0</t>
  </si>
  <si>
    <t>CONT_AWD_BR03_9700_W911S015D0038_9700</t>
  </si>
  <si>
    <t>BR03</t>
  </si>
  <si>
    <t>b5a5d68a953e37a3</t>
  </si>
  <si>
    <t>CONT_AWD_0004_9700_W9113M11D0007_9700</t>
  </si>
  <si>
    <t>b794756ab79591c7</t>
  </si>
  <si>
    <t>CONT_AWD_W9127N23F0040_9700_W9127N20G0002_9700</t>
  </si>
  <si>
    <t>W9127N23F0040</t>
  </si>
  <si>
    <t>3b46fbb04d09031d</t>
  </si>
  <si>
    <t>CONT_AWD_W912QR15C0020_9700_-NONE-_-NONE-</t>
  </si>
  <si>
    <t>W912QR15C0020</t>
  </si>
  <si>
    <t>b342e7e4247e74f2</t>
  </si>
  <si>
    <t>CONT_AWD_W912CH24FL500_9700_W56HZV21DL034_9700</t>
  </si>
  <si>
    <t>W912CH24FL500</t>
  </si>
  <si>
    <t>1fda133620a41b7b</t>
  </si>
  <si>
    <t>CONT_AWD_W912P825F0080_9700_W912P821D0001_9700</t>
  </si>
  <si>
    <t>W912P825F0080</t>
  </si>
  <si>
    <t>DSVCC3S92J21</t>
  </si>
  <si>
    <t>c8d608e6d049d3bb</t>
  </si>
  <si>
    <t>CONT_AWD_W912P825F0024_9700_W912P821D0001_9700</t>
  </si>
  <si>
    <t>W912P825F0024</t>
  </si>
  <si>
    <t>a8ec976b4c683a10</t>
  </si>
  <si>
    <t>CONT_AWD_W912P824F0173_9700_W912P821D0001_9700</t>
  </si>
  <si>
    <t>W912P824F0173</t>
  </si>
  <si>
    <t>ef3be5cebf3291c0</t>
  </si>
  <si>
    <t>CONT_AWD_0006_9700_W912P816D0003_9700</t>
  </si>
  <si>
    <t>8537e01335366dbc</t>
  </si>
  <si>
    <t>CONT_AWD_0015_9700_W9113M11D0007_9700</t>
  </si>
  <si>
    <t>f003dab3334b719a</t>
  </si>
  <si>
    <t>CONT_AWD_0010_9700_W9113M11D0007_9700</t>
  </si>
  <si>
    <t>6d9005cfc61c1ffd</t>
  </si>
  <si>
    <t>CONT_AWD_W9133L25FA049_9700_47QRCA25DS687_4732</t>
  </si>
  <si>
    <t>W9133L25FA049</t>
  </si>
  <si>
    <t>47QRCA25DS687</t>
  </si>
  <si>
    <t>DAWSON MCG, INC.</t>
  </si>
  <si>
    <t>HS3VC3KDDGJ6</t>
  </si>
  <si>
    <t>F999</t>
  </si>
  <si>
    <t>OTHER ENVIRONMENTAL SERVICES</t>
  </si>
  <si>
    <t>74b8398a98de5c79</t>
  </si>
  <si>
    <t>CONT_AWD_W912BU24P0036_9700_-NONE-_-NONE-</t>
  </si>
  <si>
    <t>W912BU24P0036</t>
  </si>
  <si>
    <t>PHILADELPHIA SHIP SERVICES LLP</t>
  </si>
  <si>
    <t>HQBFFUB7Z6J7</t>
  </si>
  <si>
    <t>J038</t>
  </si>
  <si>
    <t>MAINT/REPAIR/REBUILD OF EQUIPMENT- CONSTRUCTION/MINING/EXCAVATING/HIGHWAY MAINTENANCE EQUIPMENT</t>
  </si>
  <si>
    <t>6a4377beef447e8a</t>
  </si>
  <si>
    <t>CONT_AWD_0004_9700_W911S016D0001_9700</t>
  </si>
  <si>
    <t>a449b04b18794063</t>
  </si>
  <si>
    <t>CONT_AWD_0012_9700_W9113M11D0007_9700</t>
  </si>
  <si>
    <t>37fea4b2c567b07c</t>
  </si>
  <si>
    <t>CONT_AWD_W56HZV18FL932_9700_W911S016D0013_9700</t>
  </si>
  <si>
    <t>W56HZV18FL932</t>
  </si>
  <si>
    <t>eda14a64cd089a74</t>
  </si>
  <si>
    <t>CONT_AWD_0001_9700_W9127N15D0002_9700</t>
  </si>
  <si>
    <t>627dfb0a566527a0</t>
  </si>
  <si>
    <t>CONT_AWD_W56HZV23FL214_9700_W56HZV21DL022_9700</t>
  </si>
  <si>
    <t>W56HZV23FL214</t>
  </si>
  <si>
    <t>84cc2a8c0d16b1ce</t>
  </si>
  <si>
    <t>CONT_AWD_W912QR20C0051_9700_-NONE-_-NONE-</t>
  </si>
  <si>
    <t>W912QR20C0051</t>
  </si>
  <si>
    <t>4c6757951fe85a06</t>
  </si>
  <si>
    <t>CONT_AWD_W9127822C0038_9700_-NONE-_-NONE-</t>
  </si>
  <si>
    <t>W9127822C0038</t>
  </si>
  <si>
    <t>d9261fa75f24f0e1</t>
  </si>
  <si>
    <t>CONT_AWD_W912CN24P0028_9700_-NONE-_-NONE-</t>
  </si>
  <si>
    <t>W912CN24P0028</t>
  </si>
  <si>
    <t>ca8581cc42f02db4</t>
  </si>
  <si>
    <t>CONT_AWD_W9127N22C0006_9700_-NONE-_-NONE-</t>
  </si>
  <si>
    <t>W9127N22C0006</t>
  </si>
  <si>
    <t>VANPORT MARINE, INC.</t>
  </si>
  <si>
    <t>RD9QKZJJEGE9</t>
  </si>
  <si>
    <t>466b4c2fdcc11d75</t>
  </si>
  <si>
    <t>CONT_AWD_W56HZV18FL820_9700_W911S016D0015_9700</t>
  </si>
  <si>
    <t>W56HZV18FL820</t>
  </si>
  <si>
    <t>f21c3c1d120e6760</t>
  </si>
  <si>
    <t>CONT_AWD_W912BU26PA008_9700_-NONE-_-NONE-</t>
  </si>
  <si>
    <t>W912BU26PA008</t>
  </si>
  <si>
    <t>972eeb1bdb88a116</t>
  </si>
  <si>
    <t>CONT_AWD_0006_9700_W9113M11D0007_9700</t>
  </si>
  <si>
    <t>686f38d643433bc8</t>
  </si>
  <si>
    <t>CONT_AWD_0015_9700_W56HZV13D0151_9700</t>
  </si>
  <si>
    <t>9a0f70d7282e4fba</t>
  </si>
  <si>
    <t>CONT_AWD_W912CH24F0160_9700_W56HZV19D0093_9700</t>
  </si>
  <si>
    <t>W912CH24F0160</t>
  </si>
  <si>
    <t>f0afc10d57addc6c</t>
  </si>
  <si>
    <t>CONT_AWD_W912P824F0081_9700_W912P821D0001_9700</t>
  </si>
  <si>
    <t>W912P824F0081</t>
  </si>
  <si>
    <t>0a667b1614df2d9c</t>
  </si>
  <si>
    <t>CONT_AWD_W912P824F0022_9700_W912P821D0001_9700</t>
  </si>
  <si>
    <t>W912P824F0022</t>
  </si>
  <si>
    <t>2392dcc4cb830a83</t>
  </si>
  <si>
    <t>CONT_AWD_W912P924F0133_9700_W912P922A0023_9700</t>
  </si>
  <si>
    <t>W912P924F0133</t>
  </si>
  <si>
    <t>W912P922A0023</t>
  </si>
  <si>
    <t>BUDROVICH CONTRACTING CO.</t>
  </si>
  <si>
    <t>UYEXVP5M63T3</t>
  </si>
  <si>
    <t>cd40dbd39553d685</t>
  </si>
  <si>
    <t>CONT_AWD_W912BU20P0045_9700_-NONE-_-NONE-</t>
  </si>
  <si>
    <t>W912BU20P0045</t>
  </si>
  <si>
    <t>af0179178b6b3f64</t>
  </si>
  <si>
    <t>CONT_AWD_W56HZV18FL921_9700_W911S016D0013_9700</t>
  </si>
  <si>
    <t>W56HZV18FL921</t>
  </si>
  <si>
    <t>206bec4991a10e35</t>
  </si>
  <si>
    <t>CONT_AWD_W912P925F0046_9700_W912P922A0031_9700</t>
  </si>
  <si>
    <t>W912P925F0046</t>
  </si>
  <si>
    <t>NATIONAL MAINTENANCE &amp; REPAIR OF LOUISIANA, INC</t>
  </si>
  <si>
    <t>0e1b8952dd4fcc01</t>
  </si>
  <si>
    <t>CONT_AWD_W9123722P0038_9700_-NONE-_-NONE-</t>
  </si>
  <si>
    <t>W9123722P0038</t>
  </si>
  <si>
    <t>AMHERST MADISON, INC.</t>
  </si>
  <si>
    <t>Q33YDB6H2D39</t>
  </si>
  <si>
    <t>PORT AMHERST  LTD.</t>
  </si>
  <si>
    <t>eebb1f548542ede9</t>
  </si>
  <si>
    <t>CONT_AWD_W9127N23P0109_9700_-NONE-_-NONE-</t>
  </si>
  <si>
    <t>W9127N23P0109</t>
  </si>
  <si>
    <t>IHC AMERICA INC</t>
  </si>
  <si>
    <t>HHL5BNA39E48</t>
  </si>
  <si>
    <t>IHC AMERICA INC.</t>
  </si>
  <si>
    <t>a4c554b5a672491d</t>
  </si>
  <si>
    <t>CONT_AWD_W912EF25FA018_9700_47QSWA22D006M_4732</t>
  </si>
  <si>
    <t>W912EF25FA018</t>
  </si>
  <si>
    <t>M8BJXXE2NG25</t>
  </si>
  <si>
    <t>04bc34f73df34dbb</t>
  </si>
  <si>
    <t>CONT_AWD_0026_9700_W9113M11D0007_9700</t>
  </si>
  <si>
    <t>1ecc700810d047c7</t>
  </si>
  <si>
    <t>CONT_AWD_W912BU24C0021_9700_-NONE-_-NONE-</t>
  </si>
  <si>
    <t>1e33dadf77492b41</t>
  </si>
  <si>
    <t>CONT_AWD_W912PM26PA015_9700_-NONE-_-NONE-</t>
  </si>
  <si>
    <t>W912PM26PA015</t>
  </si>
  <si>
    <t>f68a2103d3630fc4</t>
  </si>
  <si>
    <t>CONT_AWD_W56HZV18FL923_9700_W911S016D0013_9700</t>
  </si>
  <si>
    <t>W56HZV18FL923</t>
  </si>
  <si>
    <t>eb06fd5b95a59d90</t>
  </si>
  <si>
    <t>CONT_AWD_0019_9700_W911S013D0007_9700</t>
  </si>
  <si>
    <t>0019</t>
  </si>
  <si>
    <t>004f6e55dbdb5776</t>
  </si>
  <si>
    <t>CONT_AWD_0004_9700_W912QM14D0001_9700</t>
  </si>
  <si>
    <t>LN9PU5M2YZN5</t>
  </si>
  <si>
    <t>e5d324088b2af6f6</t>
  </si>
  <si>
    <t>CONT_AWD_0352_9700_N6264914G0004_9700</t>
  </si>
  <si>
    <t>0352</t>
  </si>
  <si>
    <t>22140fda91739632</t>
  </si>
  <si>
    <t>CONT_AWD_0028_9700_W9113M11D0007_9700</t>
  </si>
  <si>
    <t>f1ff5d1298fba6c6</t>
  </si>
  <si>
    <t>CONT_AWD_0025_9700_W9113M11D0007_9700</t>
  </si>
  <si>
    <t>0025</t>
  </si>
  <si>
    <t>b3e7fd57e17cff65</t>
  </si>
  <si>
    <t>CONT_AWD_0024_9700_W9113M11D0007_9700</t>
  </si>
  <si>
    <t>38ec7b778f464e2b</t>
  </si>
  <si>
    <t>CONT_AWD_W912P821F0140_9700_W912P821D0001_9700</t>
  </si>
  <si>
    <t>W912P821F0140</t>
  </si>
  <si>
    <t>7f648f90327aede8</t>
  </si>
  <si>
    <t>CONT_AWD_W912BU18F0032_9700_W912BU18G0001_9700</t>
  </si>
  <si>
    <t>W912BU18F0032</t>
  </si>
  <si>
    <t>d97e909529dfe8cc</t>
  </si>
  <si>
    <t>CONT_AWD_0015_9700_W911S013D0007_9700</t>
  </si>
  <si>
    <t>fb3cf3697be3c259</t>
  </si>
  <si>
    <t>CONT_AWD_W912EQ23P0062_9700_-NONE-_-NONE-</t>
  </si>
  <si>
    <t>W912EQ23P0062</t>
  </si>
  <si>
    <t>OKIE MOORE DIVING &amp; MARINE SALVAGE, LLC</t>
  </si>
  <si>
    <t>KMNLH8PCJNK4</t>
  </si>
  <si>
    <t>0ccc2ee39edc9140</t>
  </si>
  <si>
    <t>CONT_AWD_W912ES25FA030_9700_W912ES25G0003_9700</t>
  </si>
  <si>
    <t>W912ES25FA030</t>
  </si>
  <si>
    <t>W912ES25G0003</t>
  </si>
  <si>
    <t>DUBUQUE BARGE AND FLEETING SERVICE CO</t>
  </si>
  <si>
    <t>L9NNGHXPV7N6</t>
  </si>
  <si>
    <t>a2d621c097979f7e</t>
  </si>
  <si>
    <t>CONT_AWD_W912CH24F0338_9700_W56HZV23D0064_9700</t>
  </si>
  <si>
    <t>W912CH24F0338</t>
  </si>
  <si>
    <t>399fc51addda0b7c</t>
  </si>
  <si>
    <t>CONT_AWD_W912PM25PA026_9700_-NONE-_-NONE-</t>
  </si>
  <si>
    <t>W912PM25PA026</t>
  </si>
  <si>
    <t>BAY DIESEL CORP</t>
  </si>
  <si>
    <t>YCJKD5MLGBE3</t>
  </si>
  <si>
    <t>8dae1bb99426abfb</t>
  </si>
  <si>
    <t>CONT_AWD_W51H7225FA016_9700_47QSWA18D009G_4732</t>
  </si>
  <si>
    <t>W51H7225FA016</t>
  </si>
  <si>
    <t>1da794fbec5644f4</t>
  </si>
  <si>
    <t>CONT_AWD_W58RGZ19F0547_9700_W58RGZ18D0001_9700</t>
  </si>
  <si>
    <t>W58RGZ19F0547</t>
  </si>
  <si>
    <t>448335c837962672</t>
  </si>
  <si>
    <t>CONT_AWD_W912BU19F0071_9700_W912BU10G0005_9700</t>
  </si>
  <si>
    <t>W912BU19F0071</t>
  </si>
  <si>
    <t>7fef1dfbec6fd4f9</t>
  </si>
  <si>
    <t>CONT_AWD_W912PM23P0055_9700_-NONE-_-NONE-</t>
  </si>
  <si>
    <t>W912PM23P0055</t>
  </si>
  <si>
    <t>B517</t>
  </si>
  <si>
    <t>SPECIAL STUDIES/ANALYSIS- GEOLOGICAL</t>
  </si>
  <si>
    <t>6f5f0546d73bbad0</t>
  </si>
  <si>
    <t>CONT_AWD_W912EP21F0283_9700_47QSWA18D009G_4732</t>
  </si>
  <si>
    <t>W912EP21F0283</t>
  </si>
  <si>
    <t>066bd90e490cafe0</t>
  </si>
  <si>
    <t>CONT_AWD_W912P826CA004_9700_-NONE-_-NONE-</t>
  </si>
  <si>
    <t>W912P826CA004</t>
  </si>
  <si>
    <t>NNXFJJMAHQ58</t>
  </si>
  <si>
    <t>aceceb811c201ae8</t>
  </si>
  <si>
    <t>CONT_AWD_W56HZV22F0071_9700_W56HZV18D0077_9700</t>
  </si>
  <si>
    <t>W56HZV22F0071</t>
  </si>
  <si>
    <t>f152e271b4e1bf67</t>
  </si>
  <si>
    <t>CONT_AWD_0016_9700_W912P810D0065_9700</t>
  </si>
  <si>
    <t>88a1b557ac1aadcf</t>
  </si>
  <si>
    <t>CONT_AWD_0002_9700_W912P816D0003_9700</t>
  </si>
  <si>
    <t>3e013c98cfb8f323</t>
  </si>
  <si>
    <t>CONT_AWD_W56HZV18FL823_9700_W911S016D0005_9700</t>
  </si>
  <si>
    <t>W56HZV18FL823</t>
  </si>
  <si>
    <t>2f2a2bdbf66877ad</t>
  </si>
  <si>
    <t>CONT_AWD_0003_9700_W912P908G0606_9700</t>
  </si>
  <si>
    <t>691d004ab20e451b</t>
  </si>
  <si>
    <t>CONT_AWD_0006_9700_W911S016D0010_9700</t>
  </si>
  <si>
    <t>f6f1e692c739d65e</t>
  </si>
  <si>
    <t>CONT_AWD_0009_9700_W911S013D0006_9700</t>
  </si>
  <si>
    <t>b5dcae4e7284453c</t>
  </si>
  <si>
    <t>CONT_AWD_W912CH25FL062_9700_W56HZV21DL003_9700</t>
  </si>
  <si>
    <t>W912CH25FL062</t>
  </si>
  <si>
    <t>ba0c7b1e8b840db6</t>
  </si>
  <si>
    <t>CONT_AWD_W912P924F0205_9700_W912P922A0032_9700</t>
  </si>
  <si>
    <t>W912P924F0205</t>
  </si>
  <si>
    <t>511419fba7d6f800</t>
  </si>
  <si>
    <t>CONT_AWD_W912P820F0157_9700_W912P816D0003_9700</t>
  </si>
  <si>
    <t>W912P820F0157</t>
  </si>
  <si>
    <t>90bfd5af32dc56fe</t>
  </si>
  <si>
    <t>CONT_AWD_W912P920F0100_9700_W912P917G0001_9700</t>
  </si>
  <si>
    <t>W912P920F0100</t>
  </si>
  <si>
    <t>ce44bac95a00beba</t>
  </si>
  <si>
    <t>CONT_AWD_W56HZV18FL919_9700_W911S016D0013_9700</t>
  </si>
  <si>
    <t>W56HZV18FL919</t>
  </si>
  <si>
    <t>61c9dc793708a76a</t>
  </si>
  <si>
    <t>CONT_AWD_W9123614C0056_9700_-NONE-_-NONE-</t>
  </si>
  <si>
    <t>W9123614C0056</t>
  </si>
  <si>
    <t>CROFTON CONSTRUCTION SERVICES, INCORPORATED</t>
  </si>
  <si>
    <t>MJMHL4XVFH74</t>
  </si>
  <si>
    <t>600575c76fc7c861</t>
  </si>
  <si>
    <t>CONT_AWD_W912P925F0001_9700_W912P922A0032_9700</t>
  </si>
  <si>
    <t>W912P925F0001</t>
  </si>
  <si>
    <t>8bfe93dcac86902b</t>
  </si>
  <si>
    <t>CONT_AWD_0013_9700_W911S013D0007_9700</t>
  </si>
  <si>
    <t>d5a81acf417f9dc0</t>
  </si>
  <si>
    <t>CONT_AWD_W912P821F0057_9700_W912P821D0001_9700</t>
  </si>
  <si>
    <t>W912P821F0057</t>
  </si>
  <si>
    <t>012965453b21c984</t>
  </si>
  <si>
    <t>CONT_AWD_0010_9700_W9127N15D0005_9700</t>
  </si>
  <si>
    <t>c22d81eac73dab6d</t>
  </si>
  <si>
    <t>CONT_AWD_0002_9700_W911S016D0002_9700</t>
  </si>
  <si>
    <t>VFRTNL77KKH5</t>
  </si>
  <si>
    <t>SALTCHUK RESOURCES, INC.</t>
  </si>
  <si>
    <t>9c3e2479300b19b3</t>
  </si>
  <si>
    <t>CONT_AWD_0004_9700_W911S016D0013_9700</t>
  </si>
  <si>
    <t>00a1d10ba423c7ed</t>
  </si>
  <si>
    <t>CONT_AWD_W56HZV20FL134_9700_W911S016D0001_9700</t>
  </si>
  <si>
    <t>W56HZV20FL134</t>
  </si>
  <si>
    <t>c40e6a0cf659e6c2</t>
  </si>
  <si>
    <t>CONT_AWD_W912ES16C0011_9700_-NONE-_-NONE-</t>
  </si>
  <si>
    <t>W912ES16C0011</t>
  </si>
  <si>
    <t>5140d10f6a29288e</t>
  </si>
  <si>
    <t>CONT_AWD_W912PM16P0050_9700_-NONE-_-NONE-</t>
  </si>
  <si>
    <t>W912PM16P0050</t>
  </si>
  <si>
    <t>BUFFERS USA, INC.</t>
  </si>
  <si>
    <t>F1KCXJKNBSG3</t>
  </si>
  <si>
    <t>332999</t>
  </si>
  <si>
    <t>All Other Miscellaneous Fabricated Metal Product Manufacturing</t>
  </si>
  <si>
    <t>9eb8552a0f96dba8</t>
  </si>
  <si>
    <t>CONT_AWD_0005_9700_W9127N13D0008_9700</t>
  </si>
  <si>
    <t>7b8c4f2c17a6cba8</t>
  </si>
  <si>
    <t>CONT_AWD_W9127N15C0005_9700_-NONE-_-NONE-</t>
  </si>
  <si>
    <t>W9127N15C0005</t>
  </si>
  <si>
    <t>ADVANCED AMERICAN CONSTRUCTION, INC.</t>
  </si>
  <si>
    <t>C2SKL5QBJRD3</t>
  </si>
  <si>
    <t>9d64cdda45f70746</t>
  </si>
  <si>
    <t>CONT_AWD_W58RGZ19F0661_9700_W58RGZ18D0001_9700</t>
  </si>
  <si>
    <t>W58RGZ19F0661</t>
  </si>
  <si>
    <t>017-1804</t>
  </si>
  <si>
    <t>Operation and Maintenance, Navy</t>
  </si>
  <si>
    <t>9a0f48122753e38b</t>
  </si>
  <si>
    <t>CONT_AWD_W912QR16C0005_9700_-NONE-_-NONE-</t>
  </si>
  <si>
    <t>W912QR16C0005</t>
  </si>
  <si>
    <t>8750b80a55147e4e</t>
  </si>
  <si>
    <t>CONT_AWD_W52P1J19F0644_9700_GS07F069DA_4732</t>
  </si>
  <si>
    <t>W52P1J19F0644</t>
  </si>
  <si>
    <t>9795b944853803e5</t>
  </si>
  <si>
    <t>CONT_AWD_W912P819C0023_9700_-NONE-_-NONE-</t>
  </si>
  <si>
    <t>W912P819C0023</t>
  </si>
  <si>
    <t>QUALITY FIRST CONSTRUCTION LLC</t>
  </si>
  <si>
    <t>CKXXZL52PLZ2</t>
  </si>
  <si>
    <t>483211</t>
  </si>
  <si>
    <t>Inland Water Freight Transportation</t>
  </si>
  <si>
    <t>04c593ea8a8bb6b3</t>
  </si>
  <si>
    <t>CONT_AWD_W9127819C0010_9700_-NONE-_-NONE-</t>
  </si>
  <si>
    <t>W9127819C0010</t>
  </si>
  <si>
    <t>MASTER MARINE, INC.</t>
  </si>
  <si>
    <t>DK8CMF5F2ZD9</t>
  </si>
  <si>
    <t>ARCO WINE MERCHANTS, INC.</t>
  </si>
  <si>
    <t>d75a316a91f73aed</t>
  </si>
  <si>
    <t>CONT_AWD_0018_9700_W911S013D0002_9700</t>
  </si>
  <si>
    <t>eaa163e12cb677c3</t>
  </si>
  <si>
    <t>CONT_AWD_0004_9700_W912P816D0003_9700</t>
  </si>
  <si>
    <t>1a1dc306b21d285e</t>
  </si>
  <si>
    <t>CONT_AWD_BR12_9700_W911S015D0038_9700</t>
  </si>
  <si>
    <t>BR12</t>
  </si>
  <si>
    <t>de8ec2ac87fde8a9</t>
  </si>
  <si>
    <t>CONT_AWD_BR20_9700_W911S015D0038_9700</t>
  </si>
  <si>
    <t>BR20</t>
  </si>
  <si>
    <t>be132c0b26497ae5</t>
  </si>
  <si>
    <t>CONT_AWD_W912P819F0279_9700_W912P816D0003_9700</t>
  </si>
  <si>
    <t>W912P819F0279</t>
  </si>
  <si>
    <t>768cec9a460fa8c8</t>
  </si>
  <si>
    <t>CONT_AWD_0002_9700_W911S016D0010_9700</t>
  </si>
  <si>
    <t>c519dc9fc96070ca</t>
  </si>
  <si>
    <t>CONT_AWD_W912P918F0237_9700_W912P917G0001_9700</t>
  </si>
  <si>
    <t>W912P918F0237</t>
  </si>
  <si>
    <t>56b1fa1ea16c08d3</t>
  </si>
  <si>
    <t>CONT_AWD_0019_9700_W9113M11D0007_9700</t>
  </si>
  <si>
    <t>f53fbe78ad270c49</t>
  </si>
  <si>
    <t>CONT_AWD_W56HZV23FL032_9700_W56HZV21DL024_9700</t>
  </si>
  <si>
    <t>W56HZV23FL032</t>
  </si>
  <si>
    <t>a839766069271bd8</t>
  </si>
  <si>
    <t>CONT_AWD_0002_9700_W911S016D0012_9700</t>
  </si>
  <si>
    <t>W911S016D0012</t>
  </si>
  <si>
    <t>T7F2DHN8NNS2</t>
  </si>
  <si>
    <t>ab35fa9bb63788f7</t>
  </si>
  <si>
    <t>CONT_AWD_W911XK16P0001_9700_-NONE-_-NONE-</t>
  </si>
  <si>
    <t>W911XK16P0001</t>
  </si>
  <si>
    <t>ee5e554f1bad3509</t>
  </si>
  <si>
    <t>CONT_AWD_W912P424P0003_9700_-NONE-_-NONE-</t>
  </si>
  <si>
    <t>W912P424P0003</t>
  </si>
  <si>
    <t>476ef9187287668f</t>
  </si>
  <si>
    <t>CONT_AWD_W56HZV18FL944_9700_W911S016D0015_9700</t>
  </si>
  <si>
    <t>W56HZV18FL944</t>
  </si>
  <si>
    <t>3ed2c43b55350d93</t>
  </si>
  <si>
    <t>CONT_AWD_W56HZV20F0334_9700_W56HZV18D0077_9700</t>
  </si>
  <si>
    <t>W56HZV20F0334</t>
  </si>
  <si>
    <t>d68d3d3ef69dc247</t>
  </si>
  <si>
    <t>CONT_AWD_W9127N17F0112_9700_W9127N16G0002_9700</t>
  </si>
  <si>
    <t>W9127N17F0112</t>
  </si>
  <si>
    <t>9b9240722c061927</t>
  </si>
  <si>
    <t>CONT_AWD_W9127N25PA021_9700_-NONE-_-NONE-</t>
  </si>
  <si>
    <t>W9127N25PA021</t>
  </si>
  <si>
    <t>BENDER CCP, INC.</t>
  </si>
  <si>
    <t>FLN7GYVCS5M7</t>
  </si>
  <si>
    <t>52e82292455a9adc</t>
  </si>
  <si>
    <t>CONT_AWD_W9127N18P0120_9700_-NONE-_-NONE-</t>
  </si>
  <si>
    <t>W9127N18P0120</t>
  </si>
  <si>
    <t>NORTH PACIFIC CRANE CO LLC</t>
  </si>
  <si>
    <t>QNB1M1NKQH36</t>
  </si>
  <si>
    <t>333923</t>
  </si>
  <si>
    <t>Overhead Traveling Crane, Hoist, and Monorail System Manufacturing</t>
  </si>
  <si>
    <t>dd4c7aea00f03a2b</t>
  </si>
  <si>
    <t>CONT_AWD_0021_9700_W9113M11D0007_9700</t>
  </si>
  <si>
    <t>0021</t>
  </si>
  <si>
    <t>76f5a9b080a08bb9</t>
  </si>
  <si>
    <t>CONT_AWD_0018_9700_W9113M11D0007_9700</t>
  </si>
  <si>
    <t>a4b32ecd64e29e3c</t>
  </si>
  <si>
    <t>CONT_AWD_W912P917F0253_9700_W912P917G0001_9700</t>
  </si>
  <si>
    <t>W912P917F0253</t>
  </si>
  <si>
    <t>458bd60f302859d1</t>
  </si>
  <si>
    <t>CONT_AWD_W912P818F0181_9700_W912P816D0003_9700</t>
  </si>
  <si>
    <t>W912P818F0181</t>
  </si>
  <si>
    <t>4c32a3867b93baf5</t>
  </si>
  <si>
    <t>CONT_AWD_W911WN15C0013_9700_-NONE-_-NONE-</t>
  </si>
  <si>
    <t>W911WN15C0013</t>
  </si>
  <si>
    <t>ef776acf64f1c05f</t>
  </si>
  <si>
    <t>CONT_AWD_0007_9700_W911S013D0006_9700</t>
  </si>
  <si>
    <t>058581e9ab0778eb</t>
  </si>
  <si>
    <t>CONT_AWD_0009_9700_N6264913G0007_9700</t>
  </si>
  <si>
    <t>d139d68d8b7a5a47</t>
  </si>
  <si>
    <t>CONT_AWD_W912P824F0050_9700_W912P821D0001_9700</t>
  </si>
  <si>
    <t>W912P824F0050</t>
  </si>
  <si>
    <t>3af74180183f371b</t>
  </si>
  <si>
    <t>CONT_AWD_W9127N22P0088_9700_-NONE-_-NONE-</t>
  </si>
  <si>
    <t>W9127N22P0088</t>
  </si>
  <si>
    <t>WESTERN MACHINE WORKS, LLC A LIMITED LIABILITY COMPANY OF DELAWARE</t>
  </si>
  <si>
    <t>HK86F83X3481</t>
  </si>
  <si>
    <t>8da2c712e72c7337</t>
  </si>
  <si>
    <t>CONT_AWD_0022_9700_W9113M11D0007_9700</t>
  </si>
  <si>
    <t>766c584e3066f2cc</t>
  </si>
  <si>
    <t>CONT_AWD_W56HZV18FL830_9700_W911S016D0013_9700</t>
  </si>
  <si>
    <t>W56HZV18FL830</t>
  </si>
  <si>
    <t>3f11447a21737d03</t>
  </si>
  <si>
    <t>CONT_AWD_W912BU15P0123_9700_-NONE-_-NONE-</t>
  </si>
  <si>
    <t>W912BU15P0123</t>
  </si>
  <si>
    <t>AMERICAN TURBOCHARGER TECHNOLOGIES, LLC</t>
  </si>
  <si>
    <t>X88JVMAHJ535</t>
  </si>
  <si>
    <t>2040</t>
  </si>
  <si>
    <t>MARINE HARDWARE AND HULL ITEMS</t>
  </si>
  <si>
    <t>a85c0863c78e7c44</t>
  </si>
  <si>
    <t>CONT_AWD_N6264917F0329_9700_N6264914G0005_9700</t>
  </si>
  <si>
    <t>N6264917F0329</t>
  </si>
  <si>
    <t>a00cb1b925c0d123</t>
  </si>
  <si>
    <t>CONT_AWD_W912EK25PA017_9700_-NONE-_-NONE-</t>
  </si>
  <si>
    <t>W912EK25PA017</t>
  </si>
  <si>
    <t>f0ec712a19e3737e</t>
  </si>
  <si>
    <t>CONT_AWD_0012_9700_W911S016D0013_9700</t>
  </si>
  <si>
    <t>ce7580f52a348818</t>
  </si>
  <si>
    <t>CONT_AWD_0018_9700_W911S013D0007_9700</t>
  </si>
  <si>
    <t>da896154a89fd111</t>
  </si>
  <si>
    <t>CONT_AWD_BR19_9700_W911S015D0038_9700</t>
  </si>
  <si>
    <t>BR19</t>
  </si>
  <si>
    <t>036972d43e34c6eb</t>
  </si>
  <si>
    <t>CONT_AWD_BR13_9700_W911S015D0038_9700</t>
  </si>
  <si>
    <t>BR13</t>
  </si>
  <si>
    <t>cd55bb768dd1dc48</t>
  </si>
  <si>
    <t>CONT_AWD_W912P823F0013_9700_W912P821D0001_9700</t>
  </si>
  <si>
    <t>W912P823F0013</t>
  </si>
  <si>
    <t>939adc63481bdf31</t>
  </si>
  <si>
    <t>CONT_AWD_W912ES23F0022_9700_W912ES23G0002_9700</t>
  </si>
  <si>
    <t>W912ES23F0022</t>
  </si>
  <si>
    <t>W912ES23G0002</t>
  </si>
  <si>
    <t>3bb239e3c783e057</t>
  </si>
  <si>
    <t>CONT_AWD_0008_9700_W911S016D0013_9700</t>
  </si>
  <si>
    <t>bade9fbdf05bd341</t>
  </si>
  <si>
    <t>CONT_AWD_W56HZV18FL905_9700_W911S016D0010_9700</t>
  </si>
  <si>
    <t>W56HZV18FL905</t>
  </si>
  <si>
    <t>4c061d92a83d4822</t>
  </si>
  <si>
    <t>CONT_AWD_W912P812C0028_9700_-NONE-_-NONE-</t>
  </si>
  <si>
    <t>W912P812C0028</t>
  </si>
  <si>
    <t>SOUTHERN REPAIR &amp; MAINTENANCE, LLC</t>
  </si>
  <si>
    <t>XYAAHV24G581</t>
  </si>
  <si>
    <t>f69f4ab7b01acd47</t>
  </si>
  <si>
    <t>CONT_AWD_0006_9700_W911S013D0006_9700</t>
  </si>
  <si>
    <t>e261ef02e9aaf669</t>
  </si>
  <si>
    <t>CONT_AWD_W912P823F0105_9700_W912P821D0001_9700</t>
  </si>
  <si>
    <t>W912P823F0105</t>
  </si>
  <si>
    <t>828dd267d08f4402</t>
  </si>
  <si>
    <t>CONT_AWD_W56HZV18FL889_9700_W911S016D0013_9700</t>
  </si>
  <si>
    <t>W56HZV18FL889</t>
  </si>
  <si>
    <t>ed1e517d0624ecd4</t>
  </si>
  <si>
    <t>CONT_AWD_W911XK17C0006_9700_-NONE-_-NONE-</t>
  </si>
  <si>
    <t>W911XK17C0006</t>
  </si>
  <si>
    <t>REUBEN JOHNSON &amp; SON INC</t>
  </si>
  <si>
    <t>b4477d87db49647c</t>
  </si>
  <si>
    <t>CONT_AWD_0002_9700_W9113M12D0001_9700</t>
  </si>
  <si>
    <t>9b5f593eb6423c10</t>
  </si>
  <si>
    <t>CONT_AWD_0001_9700_W9113M12D0001_9700</t>
  </si>
  <si>
    <t>6c7da19a4f7bd9b0</t>
  </si>
  <si>
    <t>CONT_AWD_W912BU19P0004_9700_-NONE-_-NONE-</t>
  </si>
  <si>
    <t>W912BU19P0004</t>
  </si>
  <si>
    <t>DREDGE CONSTRUCTORS LLC</t>
  </si>
  <si>
    <t>SLFMRCCEUQH9</t>
  </si>
  <si>
    <t>72b5db1162a7ee1a</t>
  </si>
  <si>
    <t>CONT_AWD_W912DW21P0082_9700_-NONE-_-NONE-</t>
  </si>
  <si>
    <t>W912DW21P0082</t>
  </si>
  <si>
    <t>PACIFIC NETTING PRODUCTS, INC.</t>
  </si>
  <si>
    <t>H9CFTL6Y2C66</t>
  </si>
  <si>
    <t>326199</t>
  </si>
  <si>
    <t>All Other Plastics Product Manufacturing</t>
  </si>
  <si>
    <t>4023ce16116a1dd7</t>
  </si>
  <si>
    <t>CONT_AWD_W9123721P0041_9700_-NONE-_-NONE-</t>
  </si>
  <si>
    <t>W9123721P0041</t>
  </si>
  <si>
    <t>e40b6a02afe73915</t>
  </si>
  <si>
    <t>CONT_AWD_W912ES24F0021_9700_W912ES22G0005_9700</t>
  </si>
  <si>
    <t>W912ES24F0021</t>
  </si>
  <si>
    <t>R5LQV73CELZ3</t>
  </si>
  <si>
    <t>e416580ca0992261</t>
  </si>
  <si>
    <t>CONT_AWD_W50S8625CA001_9700_-NONE-_-NONE-</t>
  </si>
  <si>
    <t>W50S8625CA001</t>
  </si>
  <si>
    <t>SAFE BOATS INTERNATIONAL LLC</t>
  </si>
  <si>
    <t>NG5DSM9C8EE7</t>
  </si>
  <si>
    <t>7823d605df618395</t>
  </si>
  <si>
    <t>CONT_AWD_W9123719P0015_9700_-NONE-_-NONE-</t>
  </si>
  <si>
    <t>W9123719P0015</t>
  </si>
  <si>
    <t>9e5d2d5c6987fb9e</t>
  </si>
  <si>
    <t>CONT_AWD_W912BU19P0014_9700_-NONE-_-NONE-</t>
  </si>
  <si>
    <t>W912BU19P0014</t>
  </si>
  <si>
    <t>fbd66e75a5b94f65</t>
  </si>
  <si>
    <t>CONT_AWD_W912P823F0046_9700_W912P821D0001_9700</t>
  </si>
  <si>
    <t>W912P823F0046</t>
  </si>
  <si>
    <t>708617ad03411112</t>
  </si>
  <si>
    <t>CONT_AWD_BR11_9700_W911S015D0038_9700</t>
  </si>
  <si>
    <t>BR11</t>
  </si>
  <si>
    <t>326444b0500197a8</t>
  </si>
  <si>
    <t>CONT_AWD_0011_9700_W911S016D0013_9700</t>
  </si>
  <si>
    <t>2285c9623392a7c3</t>
  </si>
  <si>
    <t>CONT_AWD_0005_9700_W9113M12D0001_9700</t>
  </si>
  <si>
    <t>2d87e0127c7fcac4</t>
  </si>
  <si>
    <t>CONT_AWD_W912EK25PA009_9700_-NONE-_-NONE-</t>
  </si>
  <si>
    <t>W912EK25PA009</t>
  </si>
  <si>
    <t>70025d620cb73d2c</t>
  </si>
  <si>
    <t>CONT_AWD_0018_9700_W56HZV13D0151_9700</t>
  </si>
  <si>
    <t>d304fec078d3bb85</t>
  </si>
  <si>
    <t>CONT_AWD_0021_9700_W911S013D0002_9700</t>
  </si>
  <si>
    <t>f8696289f3fe9351</t>
  </si>
  <si>
    <t>CONT_AWD_W912BU16P0105_9700_-NONE-_-NONE-</t>
  </si>
  <si>
    <t>W912BU16P0105</t>
  </si>
  <si>
    <t>CHESAPEAKE MACHINING &amp; FABRICATION, INC.</t>
  </si>
  <si>
    <t>SUHTNCHK2DK4</t>
  </si>
  <si>
    <t>6a368eef5278cb5a</t>
  </si>
  <si>
    <t>CONT_AWD_0001_9700_N6264914G0005_9700</t>
  </si>
  <si>
    <t>2102100e1e8ee01f</t>
  </si>
  <si>
    <t>CONT_AWD_W9123718P0059_9700_-NONE-_-NONE-</t>
  </si>
  <si>
    <t>W9123718P0059</t>
  </si>
  <si>
    <t>e73004943b5036b5</t>
  </si>
  <si>
    <t>CONT_AWD_W912EQ17P0090_9700_-NONE-_-NONE-</t>
  </si>
  <si>
    <t>W912EQ17P0090</t>
  </si>
  <si>
    <t>GP7LRKUV7BK9</t>
  </si>
  <si>
    <t>92a7bca5a2b983bf</t>
  </si>
  <si>
    <t>CONT_AWD_0006_9700_W911S013D0010_9700</t>
  </si>
  <si>
    <t>069aca8fff44e784</t>
  </si>
  <si>
    <t>CONT_AWD_W912P919F0164_9700_W912P915G0601_9700</t>
  </si>
  <si>
    <t>W912P919F0164</t>
  </si>
  <si>
    <t>W912P915G0601</t>
  </si>
  <si>
    <t>e782064932f12565</t>
  </si>
  <si>
    <t>CONT_AWD_W9127817C0006_9700_-NONE-_-NONE-</t>
  </si>
  <si>
    <t>W9127817C0006</t>
  </si>
  <si>
    <t>BOLLINGER MISSISSIPPI SHIPBUILDING, LLC</t>
  </si>
  <si>
    <t>MDQKF8LKF232</t>
  </si>
  <si>
    <t>STARHUB LTD.</t>
  </si>
  <si>
    <t>138c3249ef561e09</t>
  </si>
  <si>
    <t>CONT_AWD_W56HZV18FL831_9700_W911S016D0013_9700</t>
  </si>
  <si>
    <t>W56HZV18FL831</t>
  </si>
  <si>
    <t>eca3397496f51470</t>
  </si>
  <si>
    <t>CONT_AWD_0005_9700_W912P816D0003_9700</t>
  </si>
  <si>
    <t>5454d4ba261d991c</t>
  </si>
  <si>
    <t>CONT_AWD_W912P922F0283_9700_W912P922A0034_9700</t>
  </si>
  <si>
    <t>W912P922F0283</t>
  </si>
  <si>
    <t>UVNTGKXGSSL5</t>
  </si>
  <si>
    <t>ff9d901854b1d348</t>
  </si>
  <si>
    <t>CONT_AWD_W52P1J15F0045_9700_GS07F0123H_4730</t>
  </si>
  <si>
    <t>W52P1J15F0045</t>
  </si>
  <si>
    <t>FOO</t>
  </si>
  <si>
    <t>84db6dad3dd8482d</t>
  </si>
  <si>
    <t>CONT_AWD_W912EE25FA018_9700_W912EE24A0002_9700</t>
  </si>
  <si>
    <t>W912EE25FA018</t>
  </si>
  <si>
    <t>31086c9868d893db</t>
  </si>
  <si>
    <t>CONT_AWD_W912BU15P0092_9700_-NONE-_-NONE-</t>
  </si>
  <si>
    <t>W912BU15P0092</t>
  </si>
  <si>
    <t>B &amp; H INTERNATIONAL LLC</t>
  </si>
  <si>
    <t>JUHQFKK16M15</t>
  </si>
  <si>
    <t>332710</t>
  </si>
  <si>
    <t>Machine Shops</t>
  </si>
  <si>
    <t>36484272f6a7e42f</t>
  </si>
  <si>
    <t>CONT_AWD_N6264917F0582_9700_N6264914G0005_9700</t>
  </si>
  <si>
    <t>N6264917F0582</t>
  </si>
  <si>
    <t>de9bd441fe03fd87</t>
  </si>
  <si>
    <t>CONT_AWD_W56HZV18FL933_9700_W911S016D0013_9700</t>
  </si>
  <si>
    <t>W56HZV18FL933</t>
  </si>
  <si>
    <t>24b59d87c158a348</t>
  </si>
  <si>
    <t>CONT_AWD_W912EE20F0040_9700_W912EE19A0001_9700</t>
  </si>
  <si>
    <t>W912EE20F0040</t>
  </si>
  <si>
    <t>a1033c113a287f93</t>
  </si>
  <si>
    <t>CONT_AWD_W9127N23P0079_9700_-NONE-_-NONE-</t>
  </si>
  <si>
    <t>W9127N23P0079</t>
  </si>
  <si>
    <t>51d84f84e84e6941</t>
  </si>
  <si>
    <t>CONT_AWD_0003_9700_W912BU10G0005_9700</t>
  </si>
  <si>
    <t>6ef568046d4533ac</t>
  </si>
  <si>
    <t>CONT_AWD_W9128F20P0090_9700_-NONE-_-NONE-</t>
  </si>
  <si>
    <t>W9128F20P0090</t>
  </si>
  <si>
    <t>47cd1f8c132e0530</t>
  </si>
  <si>
    <t>CONT_AWD_0004_9700_W912BU10G0005_9700</t>
  </si>
  <si>
    <t>5b60f3e36634d8f1</t>
  </si>
  <si>
    <t>CONT_AWD_W9127S24P0001_9700_-NONE-_-NONE-</t>
  </si>
  <si>
    <t>W9127S24P0001</t>
  </si>
  <si>
    <t>01cb568c1568a1f7</t>
  </si>
  <si>
    <t>CONT_AWD_W912P921F0102_9700_W912P917G0002_9700</t>
  </si>
  <si>
    <t>W912P921F0102</t>
  </si>
  <si>
    <t>F5V3EY8LCZT5</t>
  </si>
  <si>
    <t>325d0f2da33c4342</t>
  </si>
  <si>
    <t>CONT_AWD_W912P917F0169_9700_W912P917G0001_9700</t>
  </si>
  <si>
    <t>W912P917F0169</t>
  </si>
  <si>
    <t>c7db13bdb981a91b</t>
  </si>
  <si>
    <t>CONT_AWD_0010_9700_W911S016D0010_9700</t>
  </si>
  <si>
    <t>42e027f86d204a99</t>
  </si>
  <si>
    <t>CONT_AWD_W56HZV18FL832_9700_W911S016D0015_9700</t>
  </si>
  <si>
    <t>W56HZV18FL832</t>
  </si>
  <si>
    <t>a0aaab67e44763aa</t>
  </si>
  <si>
    <t>CONT_AWD_W56HZV18FL967_9700_W911S016D0010_9700</t>
  </si>
  <si>
    <t>W56HZV18FL967</t>
  </si>
  <si>
    <t>2b5620d9621b695e</t>
  </si>
  <si>
    <t>CONT_AWD_W912P822F0036_9700_W912P821D0001_9700</t>
  </si>
  <si>
    <t>W912P822F0036</t>
  </si>
  <si>
    <t>097e6b37ce7f7c91</t>
  </si>
  <si>
    <t>CONT_AWD_0015_9700_W912P810D0065_9700</t>
  </si>
  <si>
    <t>ae9dc93d3d2a6fad</t>
  </si>
  <si>
    <t>CONT_AWD_W9127N20P0043_9700_-NONE-_-NONE-</t>
  </si>
  <si>
    <t>W9127N20P0043</t>
  </si>
  <si>
    <t>LAKE UNION DRYDOCK COMPANY</t>
  </si>
  <si>
    <t>LYLHME3UMLW7</t>
  </si>
  <si>
    <t>525b1be349425b56</t>
  </si>
  <si>
    <t>CONT_AWD_W9127N18C0079_9700_-NONE-_-NONE-</t>
  </si>
  <si>
    <t>W9127N18C0079</t>
  </si>
  <si>
    <t>1a678829d5a651e0</t>
  </si>
  <si>
    <t>CONT_AWD_0011_9700_W9127N15D0002_9700</t>
  </si>
  <si>
    <t>e13201230f310367</t>
  </si>
  <si>
    <t>CONT_AWD_W9127N18F0035_9700_W9127N15D0005_9700</t>
  </si>
  <si>
    <t>W9127N18F0035</t>
  </si>
  <si>
    <t>4e01e869988da65c</t>
  </si>
  <si>
    <t>CONT_AWD_W912DS24C0010_9700_-NONE-_-NONE-</t>
  </si>
  <si>
    <t>W912DS24C0010</t>
  </si>
  <si>
    <t>81ae800f6f7ad9fd</t>
  </si>
  <si>
    <t>CONT_AWD_W56HZV19FL018_9700_W911S016D0002_9700</t>
  </si>
  <si>
    <t>W56HZV19FL018</t>
  </si>
  <si>
    <t>a1a6dd5f54577c7f</t>
  </si>
  <si>
    <t>CONT_AWD_0021_9700_W911S013D0007_9700</t>
  </si>
  <si>
    <t>9f7d49ede51595a4</t>
  </si>
  <si>
    <t>CONT_AWD_N6264917F0168_9700_N6264914G0005_9700</t>
  </si>
  <si>
    <t>N6264917F0168</t>
  </si>
  <si>
    <t>f7553b9f6437af10</t>
  </si>
  <si>
    <t>CONT_AWD_W912DW25P0037_9700_-NONE-_-NONE-</t>
  </si>
  <si>
    <t>W912DW25P0037</t>
  </si>
  <si>
    <t>331cdba9934d7b15</t>
  </si>
  <si>
    <t>CONT_AWD_W912P821C0022_9700_-NONE-_-NONE-</t>
  </si>
  <si>
    <t>W912P821C0022</t>
  </si>
  <si>
    <t>0ecf104efe2b459a</t>
  </si>
  <si>
    <t>CONT_AWD_W912P822F0128_9700_W912P821D0001_9700</t>
  </si>
  <si>
    <t>W912P822F0128</t>
  </si>
  <si>
    <t>d177fa19566314dd</t>
  </si>
  <si>
    <t>CONT_AWD_0010_9700_W9127N15D0002_9700</t>
  </si>
  <si>
    <t>ba85e728118ae5fa</t>
  </si>
  <si>
    <t>CONT_AWD_0025_9700_W911S012D0011_9700</t>
  </si>
  <si>
    <t>8cfb512fb9081917</t>
  </si>
  <si>
    <t>CONT_AWD_0007_9700_W9127N15D0005_9700</t>
  </si>
  <si>
    <t>39eff7225c2f5ad2</t>
  </si>
  <si>
    <t>CONT_AWD_0001_9700_W912P816D0003_9700</t>
  </si>
  <si>
    <t>b381b9d6ce85397d</t>
  </si>
  <si>
    <t>CONT_AWD_0015_9700_W9127N13D0008_9700</t>
  </si>
  <si>
    <t>514b05d74662d532</t>
  </si>
  <si>
    <t>CONT_AWD_0006_9700_W9127N15D0005_9700</t>
  </si>
  <si>
    <t>bf9b5f74d18bab91</t>
  </si>
  <si>
    <t>CONT_AWD_W912BU11P0038_9700_-NONE-_-NONE-</t>
  </si>
  <si>
    <t>W912BU11P0038</t>
  </si>
  <si>
    <t>PERSAUD COMPANIES, INC.</t>
  </si>
  <si>
    <t>EL9XT4Q65F16</t>
  </si>
  <si>
    <t>775fa82745679065</t>
  </si>
  <si>
    <t>CONT_AWD_0026_9700_W911S012D0011_9700</t>
  </si>
  <si>
    <t>e5d5c9281e319aa4</t>
  </si>
  <si>
    <t>CONT_AWD_W9127N18F0019_9700_W9127N15D0005_9700</t>
  </si>
  <si>
    <t>W9127N18F0019</t>
  </si>
  <si>
    <t>5f022969ac8a8dea</t>
  </si>
  <si>
    <t>CONT_AWD_W9127N20P0044_9700_-NONE-_-NONE-</t>
  </si>
  <si>
    <t>W9127N20P0044</t>
  </si>
  <si>
    <t>4781f6834be70a63</t>
  </si>
  <si>
    <t>CONT_AWD_0016_9700_W56HZV13D0151_9700</t>
  </si>
  <si>
    <t>8059b3508fe207a3</t>
  </si>
  <si>
    <t>CONT_AWD_W912P923F0127_9700_W912P922A0034_9700</t>
  </si>
  <si>
    <t>W912P923F0127</t>
  </si>
  <si>
    <t>84a76f6105638cec</t>
  </si>
  <si>
    <t>CONT_AWD_W912EF20C0016_9700_-NONE-_-NONE-</t>
  </si>
  <si>
    <t>W912EF20C0016</t>
  </si>
  <si>
    <t>WCT MARINE &amp; CONSTRUCTION, INC.</t>
  </si>
  <si>
    <t>V8JHHN11XDY8</t>
  </si>
  <si>
    <t>0bc3a6a6bbfd6d72</t>
  </si>
  <si>
    <t>CONT_AWD_W9127N21P0022_9700_-NONE-_-NONE-</t>
  </si>
  <si>
    <t>W9127N21P0022</t>
  </si>
  <si>
    <t>MGRMMVXPS3J7</t>
  </si>
  <si>
    <t>dc251d0ad95e867b</t>
  </si>
  <si>
    <t>CONT_AWD_W912EE23F0019_9700_W912EE19A0001_9700</t>
  </si>
  <si>
    <t>W912EE23F0019</t>
  </si>
  <si>
    <t>046c201be98148e7</t>
  </si>
  <si>
    <t>CONT_AWD_0027_9700_W9127N09D0003_9700</t>
  </si>
  <si>
    <t>0027</t>
  </si>
  <si>
    <t>6f73565df76442ab</t>
  </si>
  <si>
    <t>CONT_AWD_W912QR22P0096_9700_-NONE-_-NONE-</t>
  </si>
  <si>
    <t>232b63a5fee7b960</t>
  </si>
  <si>
    <t>CONT_AWD_0017_9700_W911S013D0007_9700</t>
  </si>
  <si>
    <t>d4309d82c7329ca1</t>
  </si>
  <si>
    <t>CONT_AWD_0025_9700_W911S013D0007_9700</t>
  </si>
  <si>
    <t>d51d0e956d0be8e7</t>
  </si>
  <si>
    <t>CONT_AWD_W912ES21P0107_9700_-NONE-_-NONE-</t>
  </si>
  <si>
    <t>W912ES21P0107</t>
  </si>
  <si>
    <t>25b14ec15a37d40f</t>
  </si>
  <si>
    <t>CONT_AWD_W912P521P0034_9700_-NONE-_-NONE-</t>
  </si>
  <si>
    <t>W912P521P0034</t>
  </si>
  <si>
    <t>f6980c60b7ac79d6</t>
  </si>
  <si>
    <t>CONT_AWD_W9127N24P0042_9700_-NONE-_-NONE-</t>
  </si>
  <si>
    <t>W9127N24P0042</t>
  </si>
  <si>
    <t>INTEGRATED POWER SERVICES LLC</t>
  </si>
  <si>
    <t>M8KGYLHWFNE1</t>
  </si>
  <si>
    <t>ODYSSEY INVESTMENT PARTNERS LLC</t>
  </si>
  <si>
    <t>d9087fb979512d98</t>
  </si>
  <si>
    <t>CONT_AWD_W56HZV22FL182_9700_W56HZV21DL031_9700</t>
  </si>
  <si>
    <t>W56HZV22FL182</t>
  </si>
  <si>
    <t>7c57188e69f1ac35</t>
  </si>
  <si>
    <t>CONT_AWD_W9127N23F0045_9700_W9127N20G0002_9700</t>
  </si>
  <si>
    <t>W9127N23F0045</t>
  </si>
  <si>
    <t>af948fe8cbacc3c9</t>
  </si>
  <si>
    <t>CONT_AWD_W912EP21F0279_9700_47QSWA18D004E_4732</t>
  </si>
  <si>
    <t>W912EP21F0279</t>
  </si>
  <si>
    <t>09be52922d842d77</t>
  </si>
  <si>
    <t>CONT_AWD_W56HZV19F0005_9700_W56HZV18D0077_9700</t>
  </si>
  <si>
    <t>W56HZV19F0005</t>
  </si>
  <si>
    <t>a0c4292dd50fa745</t>
  </si>
  <si>
    <t>CONT_AWD_W912DR25PA019_9700_-NONE-_-NONE-</t>
  </si>
  <si>
    <t>W912DR25PA019</t>
  </si>
  <si>
    <t>bd1fb1756feebf42</t>
  </si>
  <si>
    <t>CONT_AWD_W912EP25F0061_9700_W912EP22A0003_9700</t>
  </si>
  <si>
    <t>W912EP25F0061</t>
  </si>
  <si>
    <t>602cf7c563c98aa0</t>
  </si>
  <si>
    <t>CONT_AWD_W56HZV20FL109_9700_W911S016D0013_9700</t>
  </si>
  <si>
    <t>W56HZV20FL109</t>
  </si>
  <si>
    <t>708a329578bb22a7</t>
  </si>
  <si>
    <t>CONT_AWD_W9132T20P0020_9700_-NONE-_-NONE-</t>
  </si>
  <si>
    <t>W9132T20P0020</t>
  </si>
  <si>
    <t>ELASTEC INC</t>
  </si>
  <si>
    <t>XF4NUZH88QY6</t>
  </si>
  <si>
    <t>a582f17b4d1c14ea</t>
  </si>
  <si>
    <t>CONT_AWD_W912ES21P0066_9700_-NONE-_-NONE-</t>
  </si>
  <si>
    <t>708045cc89ede9f1</t>
  </si>
  <si>
    <t>CONT_AWD_W912EE25PA011_9700_-NONE-_-NONE-</t>
  </si>
  <si>
    <t>W912EE25PA011</t>
  </si>
  <si>
    <t>J039</t>
  </si>
  <si>
    <t>MAINT/REPAIR/REBUILD OF EQUIPMENT- MATERIALS HANDLING EQUIPMENT</t>
  </si>
  <si>
    <t>05e656455aba5e4c</t>
  </si>
  <si>
    <t>CONT_AWD_W912P819F0024_9700_W912P816D0003_9700</t>
  </si>
  <si>
    <t>W912P819F0024</t>
  </si>
  <si>
    <t>c7c8b8e4369df435</t>
  </si>
  <si>
    <t>CONT_AWD_W9123719P0072_9700_-NONE-_-NONE-</t>
  </si>
  <si>
    <t>W9123719P0072</t>
  </si>
  <si>
    <t>840e1dcae1adf0c3</t>
  </si>
  <si>
    <t>CONT_AWD_W912ES14P0156_9700_-NONE-_-NONE-</t>
  </si>
  <si>
    <t>W912ES14P0156</t>
  </si>
  <si>
    <t>9e5c3c9bd45dcac2</t>
  </si>
  <si>
    <t>CONT_AWD_0002_9700_W912P908G0606_9700</t>
  </si>
  <si>
    <t>419be170c06c21f1</t>
  </si>
  <si>
    <t>CONT_AWD_W912BU15P0121_9700_-NONE-_-NONE-</t>
  </si>
  <si>
    <t>W912BU15P0121</t>
  </si>
  <si>
    <t>48f162b5653c2405</t>
  </si>
  <si>
    <t>CONT_AWD_BR18_9700_W911S015D0038_9700</t>
  </si>
  <si>
    <t>BR18</t>
  </si>
  <si>
    <t>5c30e92f6ba63e9a</t>
  </si>
  <si>
    <t>CONT_AWD_0032_9700_W9113M11D0007_9700</t>
  </si>
  <si>
    <t>0032</t>
  </si>
  <si>
    <t>332c8cbcc19da3ad</t>
  </si>
  <si>
    <t>CONT_AWD_W912P919F0043_9700_W912P917G0003_9700</t>
  </si>
  <si>
    <t>W912P919F0043</t>
  </si>
  <si>
    <t>a8e464b3fcea0772</t>
  </si>
  <si>
    <t>CONT_AWD_W56HZV18FL883_9700_W911S016D0013_9700</t>
  </si>
  <si>
    <t>W56HZV18FL883</t>
  </si>
  <si>
    <t>021-2080</t>
  </si>
  <si>
    <t>Operation and Maintenance, Army Reserve</t>
  </si>
  <si>
    <t>063625ce33df1412</t>
  </si>
  <si>
    <t>CONT_AWD_BR15_9700_W911S015D0038_9700</t>
  </si>
  <si>
    <t>BR15</t>
  </si>
  <si>
    <t>1d656119555261ea</t>
  </si>
  <si>
    <t>CONT_AWD_W912P922F0055_9700_W912P917G0001_9700</t>
  </si>
  <si>
    <t>W912P922F0055</t>
  </si>
  <si>
    <t>fd69d690c910146b</t>
  </si>
  <si>
    <t>CONT_AWD_W912EP21F0281_9700_47QSWA18D004E_4732</t>
  </si>
  <si>
    <t>W912EP21F0281</t>
  </si>
  <si>
    <t>781e6087316d1245</t>
  </si>
  <si>
    <t>CONT_AWD_W912P818F0088_9700_W912P816D0003_9700</t>
  </si>
  <si>
    <t>W912P818F0088</t>
  </si>
  <si>
    <t>b569cc6be4fdfc1b</t>
  </si>
  <si>
    <t>CONT_AWD_W912DW18P0004_9700_-NONE-_-NONE-</t>
  </si>
  <si>
    <t>W912DW18P0004</t>
  </si>
  <si>
    <t>280a201c63e5b9d6</t>
  </si>
  <si>
    <t>CONT_AWD_W912EQ21P0014_9700_-NONE-_-NONE-</t>
  </si>
  <si>
    <t>f48b6340f8d0ec90</t>
  </si>
  <si>
    <t>CONT_AWD_W9127N21P0128_9700_-NONE-_-NONE-</t>
  </si>
  <si>
    <t>W9127N21P0128</t>
  </si>
  <si>
    <t>cbdb799591866784</t>
  </si>
  <si>
    <t>CONT_AWD_W9123615C0020_9700_-NONE-_-NONE-</t>
  </si>
  <si>
    <t>W9123615C0020</t>
  </si>
  <si>
    <t>823baf6e2218bf4c</t>
  </si>
  <si>
    <t>CONT_AWD_W912DW19P0052_9700_-NONE-_-NONE-</t>
  </si>
  <si>
    <t>W912DW19P0052</t>
  </si>
  <si>
    <t>KNIGHT CONST. &amp; SUPPLY, INC</t>
  </si>
  <si>
    <t>S6HKH3KV35N3</t>
  </si>
  <si>
    <t>6bc13715c05bee13</t>
  </si>
  <si>
    <t>CONT_AWD_0004_9700_W9127N15D0005_9700</t>
  </si>
  <si>
    <t>35fcad6ec2feea68</t>
  </si>
  <si>
    <t>CONT_AWD_0005_9700_W9127N09D0003_9700</t>
  </si>
  <si>
    <t>2990</t>
  </si>
  <si>
    <t>MISCELLANEOUS ENGINE ACCESSORIES, NONAIRCRAFT</t>
  </si>
  <si>
    <t>a9742f2efc086932</t>
  </si>
  <si>
    <t>CONT_AWD_0003_9700_W912QM14D0001_9700</t>
  </si>
  <si>
    <t>61287ec5a9a162d7</t>
  </si>
  <si>
    <t>CONT_AWD_W9123721P0035_9700_-NONE-_-NONE-</t>
  </si>
  <si>
    <t>W9123721P0035</t>
  </si>
  <si>
    <t>d782717f2970eb52</t>
  </si>
  <si>
    <t>CONT_AWD_W9127N25F0034_9700_W9127N24G0002_9700</t>
  </si>
  <si>
    <t>W9127N25F0034</t>
  </si>
  <si>
    <t>11ab32c97ccf2d33</t>
  </si>
  <si>
    <t>CONT_AWD_W912P922F0146_9700_W912P922A0034_9700</t>
  </si>
  <si>
    <t>W912P922F0146</t>
  </si>
  <si>
    <t>adabc81235119687</t>
  </si>
  <si>
    <t>CONT_AWD_0019_9700_W56HZV13D0151_9700</t>
  </si>
  <si>
    <t>bc66a2b2ef3ecbcd</t>
  </si>
  <si>
    <t>CONT_AWD_W9123717P0010_9700_-NONE-_-NONE-</t>
  </si>
  <si>
    <t>W9123717P0010</t>
  </si>
  <si>
    <t>a6e37b9429555d2a</t>
  </si>
  <si>
    <t>CONT_AWD_W912EE20F0051_9700_W912EE19A0001_9700</t>
  </si>
  <si>
    <t>W912EE20F0051</t>
  </si>
  <si>
    <t>f2472723c38ac279</t>
  </si>
  <si>
    <t>CONT_AWD_0024_9700_W911S013D0007_9700</t>
  </si>
  <si>
    <t>e0fd0129b1cf5ee3</t>
  </si>
  <si>
    <t>CONT_AWD_W912P823P0043_9700_-NONE-_-NONE-</t>
  </si>
  <si>
    <t>W912P823P0043</t>
  </si>
  <si>
    <t>799d46d91e8ae8e5</t>
  </si>
  <si>
    <t>CONT_AWD_W56HZV20FL820_9700_W911S016D0001_9700</t>
  </si>
  <si>
    <t>W56HZV20FL820</t>
  </si>
  <si>
    <t>d06ad7144ecfd9a8</t>
  </si>
  <si>
    <t>CONT_AWD_W912PM24P0046_9700_-NONE-_-NONE-</t>
  </si>
  <si>
    <t>W912PM24P0046</t>
  </si>
  <si>
    <t>8e533505cf9f6204</t>
  </si>
  <si>
    <t>CONT_AWD_W912P819C0042_9700_-NONE-_-NONE-</t>
  </si>
  <si>
    <t>W912P819C0042</t>
  </si>
  <si>
    <t>483212</t>
  </si>
  <si>
    <t>Inland Water Passenger Transportation</t>
  </si>
  <si>
    <t>f1b9194b19adf7b6</t>
  </si>
  <si>
    <t>CONT_AWD_0005_9700_W911S016D0013_9700</t>
  </si>
  <si>
    <t>840f6de051a33d71</t>
  </si>
  <si>
    <t>CONT_AWD_W9127N19P0024_9700_-NONE-_-NONE-</t>
  </si>
  <si>
    <t>W9127N19P0024</t>
  </si>
  <si>
    <t>SEAHORSE GEOMATICS, INCORPORATED</t>
  </si>
  <si>
    <t>DNNMXRNCPFA4</t>
  </si>
  <si>
    <t>9825e87fedcf518c</t>
  </si>
  <si>
    <t>CONT_AWD_W912ES24P0144_9700_-NONE-_-NONE-</t>
  </si>
  <si>
    <t>W912ES24P0144</t>
  </si>
  <si>
    <t>e8b083b63e5918e9</t>
  </si>
  <si>
    <t>CONT_AWD_W9123626FA018_9700_W9123621D5045_9700</t>
  </si>
  <si>
    <t>W9123626FA018</t>
  </si>
  <si>
    <t>MLE8U3XRN187</t>
  </si>
  <si>
    <t>1291a24bb4848004</t>
  </si>
  <si>
    <t>CONT_AWD_W912EP24F0096_9700_W912EP22A0002_9700</t>
  </si>
  <si>
    <t>W912EP24F0096</t>
  </si>
  <si>
    <t>W912EP22A0002</t>
  </si>
  <si>
    <t>ST. JOHNS BOAT COMPANY</t>
  </si>
  <si>
    <t>CLMERFFQ8KN5</t>
  </si>
  <si>
    <t>757acc89b60e4947</t>
  </si>
  <si>
    <t>CONT_AWD_W9127N25PA056_9700_-NONE-_-NONE-</t>
  </si>
  <si>
    <t>W9127N25PA056</t>
  </si>
  <si>
    <t>b40153ad9583b7aa</t>
  </si>
  <si>
    <t>CONT_AWD_W9127N18F0073_9700_GS07F0123H_4730</t>
  </si>
  <si>
    <t>W9127N18F0073</t>
  </si>
  <si>
    <t>ONE</t>
  </si>
  <si>
    <t>21789bb2ec6b8755</t>
  </si>
  <si>
    <t>CONT_AWD_W9127N19C0031_9700_-NONE-_-NONE-</t>
  </si>
  <si>
    <t>W9127N19C0031</t>
  </si>
  <si>
    <t>DREDGE TECHNOLOGY CORPORATION</t>
  </si>
  <si>
    <t>5b9416dda4ad325d</t>
  </si>
  <si>
    <t>CONT_AWD_W912P719P0003_9700_-NONE-_-NONE-</t>
  </si>
  <si>
    <t>dc020b67fd378606</t>
  </si>
  <si>
    <t>CONT_AWD_0010_9700_W912BU07G0006_9700</t>
  </si>
  <si>
    <t>163617a784e2f917</t>
  </si>
  <si>
    <t>CONT_AWD_W56HZV18FL845_9700_W911S016D0015_9700</t>
  </si>
  <si>
    <t>W56HZV18FL845</t>
  </si>
  <si>
    <t>4c0f095434185f1c</t>
  </si>
  <si>
    <t>CONT_AWD_W912P920F0335_9700_W912P917G0002_9700</t>
  </si>
  <si>
    <t>W912P920F0335</t>
  </si>
  <si>
    <t>288ba69c46537f25</t>
  </si>
  <si>
    <t>CONT_AWD_W912DW21P0030_9700_-NONE-_-NONE-</t>
  </si>
  <si>
    <t>54d249a88bd7ce20</t>
  </si>
  <si>
    <t>CONT_AWD_0004_9700_W9127N15D0002_9700</t>
  </si>
  <si>
    <t>b09b13b1c91e5abd</t>
  </si>
  <si>
    <t>CONT_AWD_W911S016P0070_9700_-NONE-_-NONE-</t>
  </si>
  <si>
    <t>a274cbd969ff1433</t>
  </si>
  <si>
    <t>CONT_AWD_W56HZV19FL486_9700_W911S016D0015_9700</t>
  </si>
  <si>
    <t>W56HZV19FL486</t>
  </si>
  <si>
    <t>ce2697c234d91f9e</t>
  </si>
  <si>
    <t>CONT_AWD_W912BU20P0020_9700_-NONE-_-NONE-</t>
  </si>
  <si>
    <t>W912BU20P0020</t>
  </si>
  <si>
    <t>ROLLS-ROYCE MARINE NORTH AMERICA INC.</t>
  </si>
  <si>
    <t>HLVBPCA2LH41</t>
  </si>
  <si>
    <t>ROLLS-ROYCE HOLDINGS PLC</t>
  </si>
  <si>
    <t>e4ae9efa0daf38ed</t>
  </si>
  <si>
    <t>CONT_AWD_0005_9700_W911S016D0001_9700</t>
  </si>
  <si>
    <t>8313fa3b2b554559</t>
  </si>
  <si>
    <t>CONT_AWD_0007_9700_W56HZV13D0151_9700</t>
  </si>
  <si>
    <t>03b2e368820f8fd2</t>
  </si>
  <si>
    <t>CONT_AWD_W912QR13C0003_9700_-NONE-_-NONE-</t>
  </si>
  <si>
    <t>W912QR13C0003</t>
  </si>
  <si>
    <t>e9afb4f3ddce52f3</t>
  </si>
  <si>
    <t>CONT_AWD_W912QM16P0042_9700_-NONE-_-NONE-</t>
  </si>
  <si>
    <t>da3c0ec836ad6c69</t>
  </si>
  <si>
    <t>CONT_AWD_W912EQ24P0049_9700_-NONE-_-NONE-</t>
  </si>
  <si>
    <t>4d382b4b5417df95</t>
  </si>
  <si>
    <t>CONT_AWD_W50S8625PA002_9700_-NONE-_-NONE-</t>
  </si>
  <si>
    <t>06e8f8a411acc46d</t>
  </si>
  <si>
    <t>CONT_AWD_0008_9700_N6264913G0007_9700</t>
  </si>
  <si>
    <t>ca51f46fdff72dee</t>
  </si>
  <si>
    <t>CONT_AWD_W912P919F0347_9700_W912P917G0004_9700</t>
  </si>
  <si>
    <t>W912P919F0347</t>
  </si>
  <si>
    <t>W912P917G0004</t>
  </si>
  <si>
    <t>J.B. MARINE SERVICE, INC.</t>
  </si>
  <si>
    <t>F8FNRA8VPZX6</t>
  </si>
  <si>
    <t>8c288fddea1a7afa</t>
  </si>
  <si>
    <t>CONT_AWD_W912BU14C0016_9700_-NONE-_-NONE-</t>
  </si>
  <si>
    <t>W912BU14C0016</t>
  </si>
  <si>
    <t>00770bb912e08afc</t>
  </si>
  <si>
    <t>CONT_AWD_W912BU25C0034_9700_-NONE-_-NONE-</t>
  </si>
  <si>
    <t>cea121331cda4c83</t>
  </si>
  <si>
    <t>CONT_AWD_W9127N25PA025_9700_-NONE-_-NONE-</t>
  </si>
  <si>
    <t>W9127N25PA025</t>
  </si>
  <si>
    <t>13b113f97b0a06b6</t>
  </si>
  <si>
    <t>CONT_AWD_0008_9700_W912QM12D0001_9700</t>
  </si>
  <si>
    <t>173c779dedeef0b1</t>
  </si>
  <si>
    <t>CONT_AWD_W912BU19F0020_9700_W912BU06G0002_9700</t>
  </si>
  <si>
    <t>W912BU19F0020</t>
  </si>
  <si>
    <t>W912BU06G0002</t>
  </si>
  <si>
    <t>7acf7c5fa1f872d0</t>
  </si>
  <si>
    <t>CONT_AWD_W9123724P0040_9700_-NONE-_-NONE-</t>
  </si>
  <si>
    <t>W9123724P0040</t>
  </si>
  <si>
    <t>7c857521e0144446</t>
  </si>
  <si>
    <t>CONT_AWD_0004_9700_W911S016D0010_9700</t>
  </si>
  <si>
    <t>509aa7f3d98e7790</t>
  </si>
  <si>
    <t>CONT_AWD_BR07_9700_W911S015D0038_9700</t>
  </si>
  <si>
    <t>BR07</t>
  </si>
  <si>
    <t>fc659f6a90363eb9</t>
  </si>
  <si>
    <t>CONT_AWD_W912CH25FA070_9700_W56HZV21DL034_9700</t>
  </si>
  <si>
    <t>W912CH25FA070</t>
  </si>
  <si>
    <t>bf0c2fcd5c58662d</t>
  </si>
  <si>
    <t>CONT_AWD_0002_9700_W911S016D0015_9700</t>
  </si>
  <si>
    <t>d116f32c1a399af5</t>
  </si>
  <si>
    <t>CONT_AWD_W912EE25PA062_9700_-NONE-_-NONE-</t>
  </si>
  <si>
    <t>W912EE25PA062</t>
  </si>
  <si>
    <t>9200c5f3ea4dec19</t>
  </si>
  <si>
    <t>CONT_AWD_W912P816C0034_9700_-NONE-_-NONE-</t>
  </si>
  <si>
    <t>W912P816C0034</t>
  </si>
  <si>
    <t>BOLLINGER LAROSE, L.L.C.</t>
  </si>
  <si>
    <t>E4BNEJN3SM45</t>
  </si>
  <si>
    <t>BOLLINGER SHIPYARDS, INC</t>
  </si>
  <si>
    <t>f8e3ce714c69a032</t>
  </si>
  <si>
    <t>CONT_AWD_W56HZV20FL806_9700_W911S016D0010_9700</t>
  </si>
  <si>
    <t>W56HZV20FL806</t>
  </si>
  <si>
    <t>5c5819a67d1ed799</t>
  </si>
  <si>
    <t>CONT_AWD_0006_9700_W911S016D0013_9700</t>
  </si>
  <si>
    <t>7ec4b71db737749e</t>
  </si>
  <si>
    <t>CONT_AWD_W56HZV18FL870_9700_W911S016D0013_9700</t>
  </si>
  <si>
    <t>W56HZV18FL870</t>
  </si>
  <si>
    <t>1c8d44d4ef94f45b</t>
  </si>
  <si>
    <t>CONT_AWD_0018_9700_W912P810D0065_9700</t>
  </si>
  <si>
    <t>174093b79e880e1c</t>
  </si>
  <si>
    <t>CONT_AWD_0022_9700_W911S013D0007_9700</t>
  </si>
  <si>
    <t>af813937b224b5da</t>
  </si>
  <si>
    <t>CONT_AWD_W56HZV22FL068_9700_W56HZV21DL036_9700</t>
  </si>
  <si>
    <t>W56HZV22FL068</t>
  </si>
  <si>
    <t>W56HZV21DL036</t>
  </si>
  <si>
    <t>594385547602ecda</t>
  </si>
  <si>
    <t>CONT_AWD_W912HY19P0010_9700_-NONE-_-NONE-</t>
  </si>
  <si>
    <t>W912HY19P0010</t>
  </si>
  <si>
    <t>NATIONAL COTTON, INC</t>
  </si>
  <si>
    <t>TA66J7CXSGN4</t>
  </si>
  <si>
    <t>COLUMBIA STAR  INC.</t>
  </si>
  <si>
    <t>4940</t>
  </si>
  <si>
    <t>MISCELLANEOUS MAINTENANCE AND REPAIR SHOP SPECIALIZED EQUIPMENT</t>
  </si>
  <si>
    <t>097997f7db8296d9</t>
  </si>
  <si>
    <t>CONT_AWD_W9127S20P0008_9700_-NONE-_-NONE-</t>
  </si>
  <si>
    <t>W9127S20P0008</t>
  </si>
  <si>
    <t>76cd6a964c546215</t>
  </si>
  <si>
    <t>CONT_AWD_W912DS23P0014_9700_-NONE-_-NONE-</t>
  </si>
  <si>
    <t>W912DS23P0014</t>
  </si>
  <si>
    <t>STEWART &amp; STEVENSON POWER PRODUCTS LLC</t>
  </si>
  <si>
    <t>FBDJXPMN6DT3</t>
  </si>
  <si>
    <t>KIRBY CORPORATION</t>
  </si>
  <si>
    <t>J028</t>
  </si>
  <si>
    <t>MAINT/REPAIR/REBUILD OF EQUIPMENT- ENGINES, TURBINES, AND COMPONENTS</t>
  </si>
  <si>
    <t>5d4d7561ccd1fbca</t>
  </si>
  <si>
    <t>CONT_AWD_W912P420C0003_9700_-NONE-_-NONE-</t>
  </si>
  <si>
    <t>W912P420C0003</t>
  </si>
  <si>
    <t>71967546f6363f03</t>
  </si>
  <si>
    <t>CONT_AWD_0017_9700_W912P810D0065_9700</t>
  </si>
  <si>
    <t>babefb0b39e22b0d</t>
  </si>
  <si>
    <t>CONT_AWD_W912BU18P0001_9700_-NONE-_-NONE-</t>
  </si>
  <si>
    <t>W912BU18P0001</t>
  </si>
  <si>
    <t>a7dc65c542908114</t>
  </si>
  <si>
    <t>CONT_AWD_W912EE21P0078_9700_-NONE-_-NONE-</t>
  </si>
  <si>
    <t>W912EE21P0078</t>
  </si>
  <si>
    <t>KARL SENNER, L.L.C.</t>
  </si>
  <si>
    <t>L9K8NPNNKPK3</t>
  </si>
  <si>
    <t>ef93a8630ac78396</t>
  </si>
  <si>
    <t>CONT_AWD_0011_9700_W9127N11D0010_9700</t>
  </si>
  <si>
    <t>W9127N11D0010</t>
  </si>
  <si>
    <t>5721bbc11cec30b8</t>
  </si>
  <si>
    <t>CONT_AWD_W912CH25FA079_9700_W912CH25DL001_9700</t>
  </si>
  <si>
    <t>W912CH25FA079</t>
  </si>
  <si>
    <t>W912CH25DL001</t>
  </si>
  <si>
    <t>ASRC FEDERAL ADVANCED RESEARCH, LLC</t>
  </si>
  <si>
    <t>HQ6BEJMMEYJ3</t>
  </si>
  <si>
    <t>AC13</t>
  </si>
  <si>
    <t>NATIONAL DEFENSE R&amp;D SERVICES; DEPARTMENT OF DEFENSE - MILITARY; EXPERIMENTAL DEVELOPMENT</t>
  </si>
  <si>
    <t>fb723dc1937684c4</t>
  </si>
  <si>
    <t>CONT_AWD_W912CH24FL129_9700_W56HZV21DL031_9700</t>
  </si>
  <si>
    <t>W912CH24FL129</t>
  </si>
  <si>
    <t>9d017f71ee20dcd2</t>
  </si>
  <si>
    <t>CONT_AWD_W56HZV19F0223_9700_W56HZV18D0077_9700</t>
  </si>
  <si>
    <t>W56HZV19F0223</t>
  </si>
  <si>
    <t>faa85bad690feb46</t>
  </si>
  <si>
    <t>CONT_AWD_W56KGZ21P6111_9700_-NONE-_-NONE-</t>
  </si>
  <si>
    <t>W56KGZ21P6111</t>
  </si>
  <si>
    <t>ANWAR AL ADHAMYIA COMPANY</t>
  </si>
  <si>
    <t>URYCCSBPKBG4</t>
  </si>
  <si>
    <t>326299</t>
  </si>
  <si>
    <t>All Other Rubber Product Manufacturing</t>
  </si>
  <si>
    <t>psc:1940</t>
  </si>
  <si>
    <t>ac32bd8190b54368</t>
  </si>
  <si>
    <t>CONT_AWD_W9126G17C0070_9700_-NONE-_-NONE-</t>
  </si>
  <si>
    <t>W9126G17C0070</t>
  </si>
  <si>
    <t>NORTH SHORE BOAT WORKS INC</t>
  </si>
  <si>
    <t>LUAYMN1973H6</t>
  </si>
  <si>
    <t>cb86ec7f58988e03</t>
  </si>
  <si>
    <t>CONT_AWD_0012_9700_W912P810D0065_9700</t>
  </si>
  <si>
    <t>38d0c00ac7c8c033</t>
  </si>
  <si>
    <t>CONT_AWD_W912P816C0002_9700_-NONE-_-NONE-</t>
  </si>
  <si>
    <t>W912P816C0002</t>
  </si>
  <si>
    <t>91d22b6105d932bd</t>
  </si>
  <si>
    <t>CONT_AWD_W912ES20P0122_9700_-NONE-_-NONE-</t>
  </si>
  <si>
    <t>W912ES20P0122</t>
  </si>
  <si>
    <t>NORTHERN MACHINING &amp; REPAIR, INC</t>
  </si>
  <si>
    <t>KNGGJAHLJ225</t>
  </si>
  <si>
    <t>b6d5993ac7a9ea19</t>
  </si>
  <si>
    <t>CONT_AWD_W9123725P0002_9700_-NONE-_-NONE-</t>
  </si>
  <si>
    <t>c8ea277ed41d8a84</t>
  </si>
  <si>
    <t>CONT_AWD_W56HZV18FL897_9700_W911S016D0006_9700</t>
  </si>
  <si>
    <t>W56HZV18FL897</t>
  </si>
  <si>
    <t>W911S016D0006</t>
  </si>
  <si>
    <t>PUGLIA ENGINEERING INC</t>
  </si>
  <si>
    <t>NS84CMWSUY76</t>
  </si>
  <si>
    <t>e14e82bedbcff507</t>
  </si>
  <si>
    <t>CONT_AWD_W912P923F0235_9700_W912P922A0034_9700</t>
  </si>
  <si>
    <t>W912P923F0235</t>
  </si>
  <si>
    <t>0f412b2f2071691a</t>
  </si>
  <si>
    <t>CONT_AWD_W9126G17C0095_9700_-NONE-_-NONE-</t>
  </si>
  <si>
    <t>W9126G17C0095</t>
  </si>
  <si>
    <t>VETERANS' GROUP LLC</t>
  </si>
  <si>
    <t>SE6NBH1ZRQN5</t>
  </si>
  <si>
    <t>afb280beb4d5cb72</t>
  </si>
  <si>
    <t>CONT_AWD_W912EQ19P0042_9700_-NONE-_-NONE-</t>
  </si>
  <si>
    <t>W912EQ19P0042</t>
  </si>
  <si>
    <t>c242f90064a97e92</t>
  </si>
  <si>
    <t>CONT_AWD_0023_9700_W911S013D0007_9700</t>
  </si>
  <si>
    <t>48dc6bf39a490248</t>
  </si>
  <si>
    <t>CONT_AWD_W56HZV18FL891_9700_W911S016D0006_9700</t>
  </si>
  <si>
    <t>W56HZV18FL891</t>
  </si>
  <si>
    <t>e27d0c713077082c</t>
  </si>
  <si>
    <t>CONT_AWD_0007_9700_W912QM12D0001_9700</t>
  </si>
  <si>
    <t>4f06fbeb01978e4e</t>
  </si>
  <si>
    <t>CONT_AWD_W56HZV19F0567_9700_W56HZV19D0093_9700</t>
  </si>
  <si>
    <t>W56HZV19F0567</t>
  </si>
  <si>
    <t>9456fd442c074f5c</t>
  </si>
  <si>
    <t>CONT_AWD_W9127N25FA060_9700_W9127N25G0002_9700</t>
  </si>
  <si>
    <t>W9127N25FA060</t>
  </si>
  <si>
    <t>caa79b9f563f2a50</t>
  </si>
  <si>
    <t>CONT_AWD_W9127N25FA063_9700_W9127N25G0002_9700</t>
  </si>
  <si>
    <t>W9127N25FA063</t>
  </si>
  <si>
    <t>05257730773ed84d</t>
  </si>
  <si>
    <t>CONT_AWD_W912EK17C0065_9700_-NONE-_-NONE-</t>
  </si>
  <si>
    <t>W912EK17C0065</t>
  </si>
  <si>
    <t>CANAL BARGE COMPANY, INC.</t>
  </si>
  <si>
    <t>d987e75a7110eb8d</t>
  </si>
  <si>
    <t>CONT_AWD_W912BU19C0046_9700_-NONE-_-NONE-</t>
  </si>
  <si>
    <t>W912BU19C0046</t>
  </si>
  <si>
    <t>ENGINE SYSTEMS, INC.</t>
  </si>
  <si>
    <t>GF4DNC7HVML7</t>
  </si>
  <si>
    <t>793e36bb822247f6</t>
  </si>
  <si>
    <t>CONT_AWD_W911XK18C0017_9700_-NONE-_-NONE-</t>
  </si>
  <si>
    <t>W911XK18C0017</t>
  </si>
  <si>
    <t>FINCANTIERI MARINE GROUP LLC</t>
  </si>
  <si>
    <t>GG4FJ1ZEZN84</t>
  </si>
  <si>
    <t>CONSIGLIO NAZIONALE DELLE RICERCHE</t>
  </si>
  <si>
    <t>329f50fdb30b8adf</t>
  </si>
  <si>
    <t>CONT_AWD_0004_9700_W911S016D0015_9700</t>
  </si>
  <si>
    <t>a0b0135e710ba67b</t>
  </si>
  <si>
    <t>CONT_AWD_W9123719P0068_9700_-NONE-_-NONE-</t>
  </si>
  <si>
    <t>W9123719P0068</t>
  </si>
  <si>
    <t>b17947373e8ffc08</t>
  </si>
  <si>
    <t>CONT_AWD_W9127816C0015_9700_-NONE-_-NONE-</t>
  </si>
  <si>
    <t>W9127816C0015</t>
  </si>
  <si>
    <t>aec7782f518b78ad</t>
  </si>
  <si>
    <t>CONT_AWD_0012_9700_W56HZV13D0151_9700</t>
  </si>
  <si>
    <t>96c43f09de0d9a1d</t>
  </si>
  <si>
    <t>CONT_AWD_W56ZTN25FA060_9700_47QMCA18D0006_4732</t>
  </si>
  <si>
    <t>W56ZTN25FA060</t>
  </si>
  <si>
    <t>47QMCA18D0006</t>
  </si>
  <si>
    <t>PHOENIX TRADING INC.</t>
  </si>
  <si>
    <t>FXVMXKJGC2K6</t>
  </si>
  <si>
    <t>PHOENIX TRADING INC</t>
  </si>
  <si>
    <t>336390</t>
  </si>
  <si>
    <t>Other Motor Vehicle Parts Manufacturing</t>
  </si>
  <si>
    <t>2c80a910b4c386bc</t>
  </si>
  <si>
    <t>CONT_AWD_W912EQ16C0005_9700_-NONE-_-NONE-</t>
  </si>
  <si>
    <t>W912EQ16C0005</t>
  </si>
  <si>
    <t>WEPFER MARINE, INC.</t>
  </si>
  <si>
    <t>KTMNJUW5P1Z1</t>
  </si>
  <si>
    <t>P300</t>
  </si>
  <si>
    <t>SALVAGE- MARINE VESSELS</t>
  </si>
  <si>
    <t>86db23c9f53bd39a</t>
  </si>
  <si>
    <t>CONT_AWD_W56HZV21FL018_9700_W911S016D0013_9700</t>
  </si>
  <si>
    <t>W56HZV21FL018</t>
  </si>
  <si>
    <t>be79015489cf3b4b</t>
  </si>
  <si>
    <t>CONT_AWD_W58RGZ19F0293_9700_W58RGZ18D0001_9700</t>
  </si>
  <si>
    <t>W58RGZ19F0293</t>
  </si>
  <si>
    <t>1c1ebf009020434c</t>
  </si>
  <si>
    <t>CONT_AWD_0012_9700_W911S013D0007_9700</t>
  </si>
  <si>
    <t>317412f65505f7df</t>
  </si>
  <si>
    <t>CONT_AWD_W912EP23F0107_9700_W912EP22A0002_9700</t>
  </si>
  <si>
    <t>W912EP23F0107</t>
  </si>
  <si>
    <t>e26dda09b9404b4c</t>
  </si>
  <si>
    <t>CONT_AWD_W912PM16P0049_9700_-NONE-_-NONE-</t>
  </si>
  <si>
    <t>W912PM16P0049</t>
  </si>
  <si>
    <t>JONES WELDING SERVICES, LLC</t>
  </si>
  <si>
    <t>UBYDMR1ZK914</t>
  </si>
  <si>
    <t>20fd9baa857f635a</t>
  </si>
  <si>
    <t>CONT_AWD_W9127N18C0077_9700_-NONE-_-NONE-</t>
  </si>
  <si>
    <t>W9127N18C0077</t>
  </si>
  <si>
    <t>C.H.W. ENTERPRISES, LLC</t>
  </si>
  <si>
    <t>WVJPLXHL3FG6</t>
  </si>
  <si>
    <t>be5ef423aae7bfe4</t>
  </si>
  <si>
    <t>CONT_AWD_0002_9700_W912QM14D0001_9700</t>
  </si>
  <si>
    <t>77248b4420462ce0</t>
  </si>
  <si>
    <t>CONT_AWD_W912BU17P0046_9700_-NONE-_-NONE-</t>
  </si>
  <si>
    <t>W912BU17P0046</t>
  </si>
  <si>
    <t>ALLIED SYSTEMS COMPANY</t>
  </si>
  <si>
    <t>KL41H143P4X1</t>
  </si>
  <si>
    <t>1184a11ec813e45e</t>
  </si>
  <si>
    <t>CONT_AWD_W912P714C0003_9700_-NONE-_-NONE-</t>
  </si>
  <si>
    <t>W912P714C0003</t>
  </si>
  <si>
    <t>48044dcfd3a8ebfa</t>
  </si>
  <si>
    <t>CONT_AWD_W912CH25FA031_9700_W56HZV21DL034_9700</t>
  </si>
  <si>
    <t>W912CH25FA031</t>
  </si>
  <si>
    <t>OSA</t>
  </si>
  <si>
    <t>2af2d363fb1ea11d</t>
  </si>
  <si>
    <t>CONT_AWD_W912P921F0128_9700_W912P917G0001_9700</t>
  </si>
  <si>
    <t>W912P921F0128</t>
  </si>
  <si>
    <t>df7c3b375f808261</t>
  </si>
  <si>
    <t>CONT_AWD_W912HZ19C0039_9700_-NONE-_-NONE-</t>
  </si>
  <si>
    <t>W912HZ19C0039</t>
  </si>
  <si>
    <t>C-2 INNOVATIONS INC.</t>
  </si>
  <si>
    <t>ENF8Q9P64NP5</t>
  </si>
  <si>
    <t>psc:1990</t>
  </si>
  <si>
    <t>f8e7d40536a1f53f</t>
  </si>
  <si>
    <t>CONT_AWD_W912CH24FL051_9700_W56HZV21DL031_9700</t>
  </si>
  <si>
    <t>W912CH24FL051</t>
  </si>
  <si>
    <t>ce3431e3dcbad0d4</t>
  </si>
  <si>
    <t>CONT_AWD_W912ES23F0024_9700_W912ES22G0005_9700</t>
  </si>
  <si>
    <t>W912ES23F0024</t>
  </si>
  <si>
    <t>a0caca0e6a320d05</t>
  </si>
  <si>
    <t>CONT_AWD_W56HZV19C0179_9700_-NONE-_-NONE-</t>
  </si>
  <si>
    <t>W56HZV19C0179</t>
  </si>
  <si>
    <t>b5c6e6308ddea698</t>
  </si>
  <si>
    <t>CONT_AWD_W912EE22F0058_9700_W912EE19A0001_9700</t>
  </si>
  <si>
    <t>W912EE22F0058</t>
  </si>
  <si>
    <t>5492e0fd88d53781</t>
  </si>
  <si>
    <t>CONT_AWD_W912P813P0008_9700_-NONE-_-NONE-</t>
  </si>
  <si>
    <t>W912P813P0008</t>
  </si>
  <si>
    <t>3b7bc21f3c160d1a</t>
  </si>
  <si>
    <t>CONT_AWD_0011_9700_W912BU07G0006_9700</t>
  </si>
  <si>
    <t>c08399ab19c97d98</t>
  </si>
  <si>
    <t>CONT_AWD_W912EK19C0003_9700_-NONE-_-NONE-</t>
  </si>
  <si>
    <t>W912EK19C0003</t>
  </si>
  <si>
    <t>ae8d2be8e3a39f6c</t>
  </si>
  <si>
    <t>CONT_AWD_W912P816C0040_9700_-NONE-_-NONE-</t>
  </si>
  <si>
    <t>W912P816C0040</t>
  </si>
  <si>
    <t>VAST INDUSTRIES, LLC</t>
  </si>
  <si>
    <t>H9NUGAXP3V35</t>
  </si>
  <si>
    <t>c65575f96366b514</t>
  </si>
  <si>
    <t>CONT_AWD_W912EF23P0043_9700_-NONE-_-NONE-</t>
  </si>
  <si>
    <t>W912EF23P0043</t>
  </si>
  <si>
    <t>CANADIAN COMMERCIAL CORPORATION</t>
  </si>
  <si>
    <t>FA38CTVQM319</t>
  </si>
  <si>
    <t>GOVERNMENT OF CANADA</t>
  </si>
  <si>
    <t>fbe60db0fa00655f</t>
  </si>
  <si>
    <t>CONT_AWD_W56HZV22F0495_9700_W56HZV19D0093_9700</t>
  </si>
  <si>
    <t>W56HZV22F0495</t>
  </si>
  <si>
    <t>ee9ad7398b4f1e0b</t>
  </si>
  <si>
    <t>CONT_AWD_W912PM22P0067_9700_-NONE-_-NONE-</t>
  </si>
  <si>
    <t>W912PM22P0067</t>
  </si>
  <si>
    <t>403c1a9f2f3e4d2f</t>
  </si>
  <si>
    <t>CONT_AWD_0002_9700_W911S016D0004_9700</t>
  </si>
  <si>
    <t>W911S016D0004</t>
  </si>
  <si>
    <t>MARISCO, LTD.</t>
  </si>
  <si>
    <t>PM2FDF7CCNC2</t>
  </si>
  <si>
    <t>7e18add17e833375</t>
  </si>
  <si>
    <t>CONT_AWD_W9127S25PA007_9700_-NONE-_-NONE-</t>
  </si>
  <si>
    <t>W9127S25PA007</t>
  </si>
  <si>
    <t>THRUSTMASTER OF TEXAS, INC</t>
  </si>
  <si>
    <t>KH92FV2FJC26</t>
  </si>
  <si>
    <t>e0bc0493f71639a7</t>
  </si>
  <si>
    <t>CONT_AWD_W56HZV23F0268_9700_W56HZV20D0012_9700</t>
  </si>
  <si>
    <t>W56HZV23F0268</t>
  </si>
  <si>
    <t>W56HZV20D0012</t>
  </si>
  <si>
    <t>VISION POINT SYSTEMS, INC.</t>
  </si>
  <si>
    <t>FKJWLYVKDNK8</t>
  </si>
  <si>
    <t>BASIC RESEARCH</t>
  </si>
  <si>
    <t>AC12</t>
  </si>
  <si>
    <t>NATIONAL DEFENSE R&amp;D SERVICES; DEPARTMENT OF DEFENSE - MILITARY; APPLIED RESEARCH</t>
  </si>
  <si>
    <t>58927d2b7900c86a</t>
  </si>
  <si>
    <t>CONT_AWD_W9123717P0100_9700_-NONE-_-NONE-</t>
  </si>
  <si>
    <t>W9123717P0100</t>
  </si>
  <si>
    <t>c6d98fb150f0be70</t>
  </si>
  <si>
    <t>CONT_AWD_HHSP23337003_7570_HHSP233201700009B_7570</t>
  </si>
  <si>
    <t>HHSP23337003</t>
  </si>
  <si>
    <t>HHSP233201700009B</t>
  </si>
  <si>
    <t>BATTELLE MEMORIAL INSTITUTE</t>
  </si>
  <si>
    <t>F125YU6SWK59</t>
  </si>
  <si>
    <t>541611</t>
  </si>
  <si>
    <t>Administrative Management and General Management Consulting Services</t>
  </si>
  <si>
    <t>AD24</t>
  </si>
  <si>
    <t>R&amp;D- DEFENSE OTHER: SERVICES (ENGINEERING DEVELOPMENT)</t>
  </si>
  <si>
    <t>075-4552</t>
  </si>
  <si>
    <t>HHS Service and Supply Fund, Program Support Center, Health and Human Services</t>
  </si>
  <si>
    <t>dae4e7ab753322b5</t>
  </si>
  <si>
    <t>CONT_AWD_W912DR25PA022_9700_-NONE-_-NONE-</t>
  </si>
  <si>
    <t>W912DR25PA022</t>
  </si>
  <si>
    <t>e3fbfe426ed0ad62</t>
  </si>
  <si>
    <t>CONT_AWD_W912P517P0004_9700_-NONE-_-NONE-</t>
  </si>
  <si>
    <t>d369df15460a32a4</t>
  </si>
  <si>
    <t>CONT_AWD_W912EP19F0266_9700_W912EP17A0011_9700</t>
  </si>
  <si>
    <t>W912EP19F0266</t>
  </si>
  <si>
    <t>W912EP17A0011</t>
  </si>
  <si>
    <t>WHITICAR BOAT WORKS INC</t>
  </si>
  <si>
    <t>CMD1KDELERH1</t>
  </si>
  <si>
    <t>2973e0407d037cad</t>
  </si>
  <si>
    <t>CONT_AWD_0002_9700_W912QM12D0001_9700</t>
  </si>
  <si>
    <t>6c4937b3ef4efdaf</t>
  </si>
  <si>
    <t>CONT_AWD_W912DW24P0016_9700_-NONE-_-NONE-</t>
  </si>
  <si>
    <t>W912DW24P0016</t>
  </si>
  <si>
    <t>REDSIDE CONSTRUCTION LLC</t>
  </si>
  <si>
    <t>NJ9LDESHCQG5</t>
  </si>
  <si>
    <t>646b61cd3458c7d3</t>
  </si>
  <si>
    <t>CONT_AWD_W9127N21P0142_9700_-NONE-_-NONE-</t>
  </si>
  <si>
    <t>W9127N21P0142</t>
  </si>
  <si>
    <t>WEST COAST WIRE ROPE AND RIGGING, INC.</t>
  </si>
  <si>
    <t>E97JKPA2LK18</t>
  </si>
  <si>
    <t>314994</t>
  </si>
  <si>
    <t>Rope, Cordage, Twine, Tire Cord, and Tire Fabric Mills</t>
  </si>
  <si>
    <t>b99560c587f1e5ee</t>
  </si>
  <si>
    <t>CONT_AWD_W912BU12P0109_9700_-NONE-_-NONE-</t>
  </si>
  <si>
    <t>W912BU12P0109</t>
  </si>
  <si>
    <t>BARNHART CRANE AND RIGGING CO.</t>
  </si>
  <si>
    <t>M2MJR8KTEQU9</t>
  </si>
  <si>
    <t>076a0f3e13c21388</t>
  </si>
  <si>
    <t>CONT_AWD_W912PM23P0013_9700_-NONE-_-NONE-</t>
  </si>
  <si>
    <t>W912PM23P0013</t>
  </si>
  <si>
    <t>94213e52ad3cfe96</t>
  </si>
  <si>
    <t>CONT_AWD_W912ES26FA014_9700_W912ES22G0005_9700</t>
  </si>
  <si>
    <t>W912ES26FA014</t>
  </si>
  <si>
    <t>b805d448f68bd7c7</t>
  </si>
  <si>
    <t>CONT_AWD_W911WN14P0014_9700_-NONE-_-NONE-</t>
  </si>
  <si>
    <t>W911WN14P0014</t>
  </si>
  <si>
    <t>HFL 412 MARINE, INC.</t>
  </si>
  <si>
    <t>RRCXW8RNB5M3</t>
  </si>
  <si>
    <t>BLUE DANUBE INCORPORATED</t>
  </si>
  <si>
    <t>10d7b6cac2c9d54e</t>
  </si>
  <si>
    <t>CONT_AWD_W912P817C0005_9700_-NONE-_-NONE-</t>
  </si>
  <si>
    <t>W912P817C0005</t>
  </si>
  <si>
    <t>BOLLINGER QUICK REPAIR, L.L.C.</t>
  </si>
  <si>
    <t>T25DUU2MVZM7</t>
  </si>
  <si>
    <t>c32130eb8e4f5088</t>
  </si>
  <si>
    <t>CONT_AWD_W912DW19P0073_9700_-NONE-_-NONE-</t>
  </si>
  <si>
    <t>W912DW19P0073</t>
  </si>
  <si>
    <t>916188551839909f</t>
  </si>
  <si>
    <t>CONT_AWD_0014_9700_W56HZV13D0151_9700</t>
  </si>
  <si>
    <t>927cd9330ce72b1f</t>
  </si>
  <si>
    <t>CONT_AWD_W912EQ22P0055_9700_-NONE-_-NONE-</t>
  </si>
  <si>
    <t>W912EQ22P0055</t>
  </si>
  <si>
    <t>DAVISON MARINE L.L.C</t>
  </si>
  <si>
    <t>HAT9THZJ41B3</t>
  </si>
  <si>
    <t>ec2fe5e631c66391</t>
  </si>
  <si>
    <t>CONT_AWD_W912P923C0004_9700_-NONE-_-NONE-</t>
  </si>
  <si>
    <t>W912P923C0004</t>
  </si>
  <si>
    <t>b58751e53dfefdc5</t>
  </si>
  <si>
    <t>CONT_AWD_W912P924P0013_9700_-NONE-_-NONE-</t>
  </si>
  <si>
    <t>W912P924P0013</t>
  </si>
  <si>
    <t>5ccecd86a3ddc9c8</t>
  </si>
  <si>
    <t>CONT_AWD_W912EK24P0033_9700_-NONE-_-NONE-</t>
  </si>
  <si>
    <t>W912EK24P0033</t>
  </si>
  <si>
    <t>eaa4dedf72f4e53e</t>
  </si>
  <si>
    <t>CONT_AWD_W911S017P0026_9700_-NONE-_-NONE-</t>
  </si>
  <si>
    <t>W911S017P0026</t>
  </si>
  <si>
    <t>INMARSAT INC.</t>
  </si>
  <si>
    <t>EM1DSJLMB8S6</t>
  </si>
  <si>
    <t>INMARSAT PLC</t>
  </si>
  <si>
    <t>517410</t>
  </si>
  <si>
    <t>Satellite Telecommunications</t>
  </si>
  <si>
    <t>0a2b64a9613907a0</t>
  </si>
  <si>
    <t>CONT_AWD_W912DS25PA003_9700_-NONE-_-NONE-</t>
  </si>
  <si>
    <t>W912DS25PA003</t>
  </si>
  <si>
    <t>STEIMLING &amp; SON INC</t>
  </si>
  <si>
    <t>WX35XF5KYNK2</t>
  </si>
  <si>
    <t>333613</t>
  </si>
  <si>
    <t>Mechanical Power Transmission Equipment Manufacturing</t>
  </si>
  <si>
    <t>90f3999f99922269</t>
  </si>
  <si>
    <t>CONT_AWD_W912P922P0009_9700_-NONE-_-NONE-</t>
  </si>
  <si>
    <t>W912P922P0009</t>
  </si>
  <si>
    <t>3695</t>
  </si>
  <si>
    <t>MISCELLANEOUS SPECIAL INDUSTRY MACHINERY</t>
  </si>
  <si>
    <t>9497e9eda733bc17</t>
  </si>
  <si>
    <t>CONT_AWD_0004_9700_W911S013D0010_9700</t>
  </si>
  <si>
    <t>d472a282cef7c689</t>
  </si>
  <si>
    <t>CONT_AWD_0013_9700_W56HZV13D0151_9700</t>
  </si>
  <si>
    <t>f9d53089f26f6410</t>
  </si>
  <si>
    <t>CONT_AWD_W912P819C0007_9700_-NONE-_-NONE-</t>
  </si>
  <si>
    <t>c307b6ca42bfd0d7</t>
  </si>
  <si>
    <t>CONT_AWD_W912P826CA003_9700_-NONE-_-NONE-</t>
  </si>
  <si>
    <t>W912P826CA003</t>
  </si>
  <si>
    <t>2e12fb2f05412d09</t>
  </si>
  <si>
    <t>CONT_AWD_W912QR24P0103_9700_-NONE-_-NONE-</t>
  </si>
  <si>
    <t>W912QR24P0103</t>
  </si>
  <si>
    <t>4a8e4070bf6c1d50</t>
  </si>
  <si>
    <t>CONT_AWD_W912P918F0093_9700_W912P917G0001_9700</t>
  </si>
  <si>
    <t>W912P918F0093</t>
  </si>
  <si>
    <t>3f58954bf968360c</t>
  </si>
  <si>
    <t>CONT_AWD_W9127N21P0039_9700_-NONE-_-NONE-</t>
  </si>
  <si>
    <t>W9127N21P0039</t>
  </si>
  <si>
    <t>72874e3f1ac5ccdb</t>
  </si>
  <si>
    <t>CONT_AWD_W912ES21P0003_9700_-NONE-_-NONE-</t>
  </si>
  <si>
    <t>W912ES21P0003</t>
  </si>
  <si>
    <t>592f744443c293fe</t>
  </si>
  <si>
    <t>CONT_AWD_W912P624P0014_9700_-NONE-_-NONE-</t>
  </si>
  <si>
    <t>W912P624P0014</t>
  </si>
  <si>
    <t>NORTH SHORE MARINE TERMINAL &amp; LOGISTICS INC</t>
  </si>
  <si>
    <t>SNMYNS3PKM88</t>
  </si>
  <si>
    <t>c0512f8e84f9df7f</t>
  </si>
  <si>
    <t>CONT_AWD_0006_9700_W9127N15D0002_9700</t>
  </si>
  <si>
    <t>c3127ef7fcf91e27</t>
  </si>
  <si>
    <t>CONT_AWD_0005_9700_W911S013D0010_9700</t>
  </si>
  <si>
    <t>7e08aae0327c980f</t>
  </si>
  <si>
    <t>CONT_AWD_W912P714C0009_9700_-NONE-_-NONE-</t>
  </si>
  <si>
    <t>W912P714C0009</t>
  </si>
  <si>
    <t>a41cfee83d7c2237</t>
  </si>
  <si>
    <t>CONT_AWD_W912P720F0052_9700_47QSWA18D004E_4732</t>
  </si>
  <si>
    <t>W912P720F0052</t>
  </si>
  <si>
    <t>2e64349d6e366084</t>
  </si>
  <si>
    <t>CONT_AWD_W912P820C0016_9700_-NONE-_-NONE-</t>
  </si>
  <si>
    <t>W912P820C0016</t>
  </si>
  <si>
    <t>d4bb70877a7fd68b</t>
  </si>
  <si>
    <t>CONT_AWD_W912QR21P0042_9700_-NONE-_-NONE-</t>
  </si>
  <si>
    <t>W912QR21P0042</t>
  </si>
  <si>
    <t>3bb6d4a43a37d42a</t>
  </si>
  <si>
    <t>CONT_AWD_W912EQ20P0041_9700_-NONE-_-NONE-</t>
  </si>
  <si>
    <t>W912EQ20P0041</t>
  </si>
  <si>
    <t>J099</t>
  </si>
  <si>
    <t>MAINT/REPAIR/REBUILD OF EQUIPMENT- MISCELLANEOUS</t>
  </si>
  <si>
    <t>c0713c9bbc49452f</t>
  </si>
  <si>
    <t>CONT_AWD_W9127N24P0116_9700_-NONE-_-NONE-</t>
  </si>
  <si>
    <t>W9127N24P0116</t>
  </si>
  <si>
    <t>04811350a28bd143</t>
  </si>
  <si>
    <t>CONT_AWD_W912P921F0073_9700_W912P921G0001_9700</t>
  </si>
  <si>
    <t>W912P921F0073</t>
  </si>
  <si>
    <t>W912P921G0001</t>
  </si>
  <si>
    <t>0cfebbe5b21dbc42</t>
  </si>
  <si>
    <t>CONT_AWD_W912P819F0098_9700_W912P816D0003_9700</t>
  </si>
  <si>
    <t>W912P819F0098</t>
  </si>
  <si>
    <t>727dd26384cf86cb</t>
  </si>
  <si>
    <t>CONT_AWD_W912P920F0290_9700_W912P917G0001_9700</t>
  </si>
  <si>
    <t>W912P920F0290</t>
  </si>
  <si>
    <t>9677d4f3267ef663</t>
  </si>
  <si>
    <t>CONT_AWD_W9127815C0001_9700_-NONE-_-NONE-</t>
  </si>
  <si>
    <t>W9127815C0001</t>
  </si>
  <si>
    <t>e5ffdc6438637719</t>
  </si>
  <si>
    <t>CONT_AWD_W912DW23P0056_9700_-NONE-_-NONE-</t>
  </si>
  <si>
    <t>W912DW23P0056</t>
  </si>
  <si>
    <t>9e598b957d12f012</t>
  </si>
  <si>
    <t>CONT_AWD_W912DW16F5009_9700_GS07F0442M_4730</t>
  </si>
  <si>
    <t>W912DW16F5009</t>
  </si>
  <si>
    <t>3ee9a47710fe93aa</t>
  </si>
  <si>
    <t>CONT_AWD_W912EP17F0113_9700_GS07F0034J_4730</t>
  </si>
  <si>
    <t>W912EP17F0113</t>
  </si>
  <si>
    <t>GS07F0034J</t>
  </si>
  <si>
    <t>34aac7aa9d71c2c7</t>
  </si>
  <si>
    <t>CONT_AWD_W56ZTN15P0041_9700_-NONE-_-NONE-</t>
  </si>
  <si>
    <t>W56ZTN15P0041</t>
  </si>
  <si>
    <t>NW BEND BOATS, LLC</t>
  </si>
  <si>
    <t>Y22DF4DS9C24</t>
  </si>
  <si>
    <t>3cd6a050b637982f</t>
  </si>
  <si>
    <t>CONT_AWD_W911S223P1432_9700_-NONE-_-NONE-</t>
  </si>
  <si>
    <t>W911S223P1432</t>
  </si>
  <si>
    <t>SEAROBOTICS CORPORATION</t>
  </si>
  <si>
    <t>NJH6UXJNKKC6</t>
  </si>
  <si>
    <t>821570f51bce0c12</t>
  </si>
  <si>
    <t>CONT_AWD_BR16_9700_W911S015D0038_9700</t>
  </si>
  <si>
    <t>BR16</t>
  </si>
  <si>
    <t>71e190fcb6533cfe</t>
  </si>
  <si>
    <t>CONT_AWD_W912EQ23P0020_9700_-NONE-_-NONE-</t>
  </si>
  <si>
    <t>W912EQ23P0020</t>
  </si>
  <si>
    <t>333914</t>
  </si>
  <si>
    <t>Measuring, Dispensing, and Other Pumping Equipment Manufacturing</t>
  </si>
  <si>
    <t>e61f4f319aac239a</t>
  </si>
  <si>
    <t>CONT_AWD_W912EE22F0039_9700_W912EE19A0001_9700</t>
  </si>
  <si>
    <t>W912EE22F0039</t>
  </si>
  <si>
    <t>81310f8877d37955</t>
  </si>
  <si>
    <t>CONT_AWD_W912QR15P0006_9700_-NONE-_-NONE-</t>
  </si>
  <si>
    <t>W912QR15P0006</t>
  </si>
  <si>
    <t>AQUARIUS MARINE, LLC</t>
  </si>
  <si>
    <t>G9ZSF9UR9NM3</t>
  </si>
  <si>
    <t>17474a385d90e27e</t>
  </si>
  <si>
    <t>CONT_AWD_W912EQ17P0018_9700_-NONE-_-NONE-</t>
  </si>
  <si>
    <t>W912EQ17P0018</t>
  </si>
  <si>
    <t>BRIAN'S MARINE, LLC</t>
  </si>
  <si>
    <t>R134QG5G4JM7</t>
  </si>
  <si>
    <t>318bb657a1a2dc50</t>
  </si>
  <si>
    <t>CONT_AWD_W9127N24P0003_9700_-NONE-_-NONE-</t>
  </si>
  <si>
    <t>W9127N24P0003</t>
  </si>
  <si>
    <t>0381e34bc12f17d3</t>
  </si>
  <si>
    <t>CONT_AWD_W912EP17F0077_9700_GS07F0442M_4730</t>
  </si>
  <si>
    <t>W912EP17F0077</t>
  </si>
  <si>
    <t>50164741d215e230</t>
  </si>
  <si>
    <t>CONT_AWD_W912EK25P0043_9700_-NONE-_-NONE-</t>
  </si>
  <si>
    <t>W912EK25P0043</t>
  </si>
  <si>
    <t>GWO, INC.</t>
  </si>
  <si>
    <t>Y49RGAWC9MQ6</t>
  </si>
  <si>
    <t>4640e117fbea1130</t>
  </si>
  <si>
    <t>CONT_AWD_W91QEX25PA013_9700_-NONE-_-NONE-</t>
  </si>
  <si>
    <t>W91QEX25PA013</t>
  </si>
  <si>
    <t>BRUNSWICK CORP</t>
  </si>
  <si>
    <t>LLSFELBL6TZ5</t>
  </si>
  <si>
    <t>10fc9f5a98312be3</t>
  </si>
  <si>
    <t>CONT_AWD_W912P819P0037_9700_-NONE-_-NONE-</t>
  </si>
  <si>
    <t>W912P819P0037</t>
  </si>
  <si>
    <t>5a0bbfa1811e65a9</t>
  </si>
  <si>
    <t>CONT_AWD_W912EQ25P0030_9700_-NONE-_-NONE-</t>
  </si>
  <si>
    <t>W912EQ25P0030</t>
  </si>
  <si>
    <t>233d7e6fa7c2e30b</t>
  </si>
  <si>
    <t>CONT_AWD_W56HZV23FL203_9700_W56HZV21DL033_9700</t>
  </si>
  <si>
    <t>W56HZV23FL203</t>
  </si>
  <si>
    <t>W56HZV21DL033</t>
  </si>
  <si>
    <t>d53600b11d76cdc1</t>
  </si>
  <si>
    <t>CONT_AWD_W912BU14P0062_9700_-NONE-_-NONE-</t>
  </si>
  <si>
    <t>W912BU14P0062</t>
  </si>
  <si>
    <t>PO</t>
  </si>
  <si>
    <t>30a6c100e31b2d92</t>
  </si>
  <si>
    <t>CONT_AWD_W912PM15P0119_9700_-NONE-_-NONE-</t>
  </si>
  <si>
    <t>W912PM15P0119</t>
  </si>
  <si>
    <t>US WORKBOATS, INC</t>
  </si>
  <si>
    <t>PCWEG786XDX3</t>
  </si>
  <si>
    <t>51c64aeea34f1eb3</t>
  </si>
  <si>
    <t>CONT_AWD_W912DW14P0087_9700_-NONE-_-NONE-</t>
  </si>
  <si>
    <t>W912DW14P0087</t>
  </si>
  <si>
    <t>20ed245727fd1c84</t>
  </si>
  <si>
    <t>CONT_AWD_W912DW20P0052_9700_-NONE-_-NONE-</t>
  </si>
  <si>
    <t>W912DW20P0052</t>
  </si>
  <si>
    <t>483e75aa5a70dd61</t>
  </si>
  <si>
    <t>CONT_AWD_W9123720P0089_9700_-NONE-_-NONE-</t>
  </si>
  <si>
    <t>W9123720P0089</t>
  </si>
  <si>
    <t>ca408f69cebc9066</t>
  </si>
  <si>
    <t>CONT_AWD_W912P922F0160_9700_W912P922A0031_9700</t>
  </si>
  <si>
    <t>W912P922F0160</t>
  </si>
  <si>
    <t>24749e6d4536bc79</t>
  </si>
  <si>
    <t>CONT_AWD_W912EQ24P0055_9700_-NONE-_-NONE-</t>
  </si>
  <si>
    <t>W912EQ24P0055</t>
  </si>
  <si>
    <t>ceccadd030f6e259</t>
  </si>
  <si>
    <t>CONT_AWD_W912P524F0003_9700_W912P519A0004_9700</t>
  </si>
  <si>
    <t>W912P524F0003</t>
  </si>
  <si>
    <t>3b6b43f54d3fedc3</t>
  </si>
  <si>
    <t>CONT_AWD_W9123721P0106_9700_-NONE-_-NONE-</t>
  </si>
  <si>
    <t>W9123721P0106</t>
  </si>
  <si>
    <t>c61e83779725906f</t>
  </si>
  <si>
    <t>CONT_AWD_W912EP25F0131_9700_W912EP22A0003_9700</t>
  </si>
  <si>
    <t>W912EP25F0131</t>
  </si>
  <si>
    <t>67882e040c2e3444</t>
  </si>
  <si>
    <t>CONT_AWD_W9127N24P0117_9700_-NONE-_-NONE-</t>
  </si>
  <si>
    <t>W9127N24P0117</t>
  </si>
  <si>
    <t>f1a2775c75d2bff8</t>
  </si>
  <si>
    <t>CONT_AWD_W912P816P0144_9700_-NONE-_-NONE-</t>
  </si>
  <si>
    <t>W912P816P0144</t>
  </si>
  <si>
    <t>SEAFLOOR SYSTEMS, INC.</t>
  </si>
  <si>
    <t>V9LABYJKB3T9</t>
  </si>
  <si>
    <t>39d17674538e4ab1</t>
  </si>
  <si>
    <t>CONT_AWD_W56HZV20F0191_9700_W56HZV18D0077_9700</t>
  </si>
  <si>
    <t>W56HZV20F0191</t>
  </si>
  <si>
    <t>5560a35a73c8de7a</t>
  </si>
  <si>
    <t>CONT_AWD_W912P916P0127_9700_-NONE-_-NONE-</t>
  </si>
  <si>
    <t>W912P916P0127</t>
  </si>
  <si>
    <t>e318bb9b3c5bfa5f</t>
  </si>
  <si>
    <t>CONT_AWD_W912QR17P0096_9700_-NONE-_-NONE-</t>
  </si>
  <si>
    <t>W912QR17P0096</t>
  </si>
  <si>
    <t>07f2f09bab4033db</t>
  </si>
  <si>
    <t>CONT_AWD_W912ES22P0103_9700_-NONE-_-NONE-</t>
  </si>
  <si>
    <t>W912ES22P0103</t>
  </si>
  <si>
    <t>9037b9ba2b19e982</t>
  </si>
  <si>
    <t>CONT_AWD_W912PP19F0061_9700_GS07F0410W_4730</t>
  </si>
  <si>
    <t>W912PP19F0061</t>
  </si>
  <si>
    <t>GS07F0410W</t>
  </si>
  <si>
    <t>ROGUE JET BOATWORKS, INC</t>
  </si>
  <si>
    <t>C18DKNS1AM41</t>
  </si>
  <si>
    <t>e8926867d681bd0a</t>
  </si>
  <si>
    <t>CONT_AWD_W912HP15P0019_9700_-NONE-_-NONE-</t>
  </si>
  <si>
    <t>W912HP15P0019</t>
  </si>
  <si>
    <t>54af29280decfe4d</t>
  </si>
  <si>
    <t>CONT_AWD_W912EQ23P0019_9700_-NONE-_-NONE-</t>
  </si>
  <si>
    <t>W912EQ23P0019</t>
  </si>
  <si>
    <t>f3a031e3fd8db40d</t>
  </si>
  <si>
    <t>CONT_AWD_W912P525FA030_9700_W912P524A0002_9700</t>
  </si>
  <si>
    <t>W912P525FA030</t>
  </si>
  <si>
    <t>W912P524A0002</t>
  </si>
  <si>
    <t>81c2673b508a6495</t>
  </si>
  <si>
    <t>CONT_AWD_W912P421C0021_9700_-NONE-_-NONE-</t>
  </si>
  <si>
    <t>W912P421C0021</t>
  </si>
  <si>
    <t>84dfda380ee161b0</t>
  </si>
  <si>
    <t>CONT_AWD_W912P919F0098_9700_W912P917G0003_9700</t>
  </si>
  <si>
    <t>W912P919F0098</t>
  </si>
  <si>
    <t>eeb329bbc43e4cea</t>
  </si>
  <si>
    <t>CONT_AWD_W56HZV19FL003_9700_W911S016D0009_9700</t>
  </si>
  <si>
    <t>W56HZV19FL003</t>
  </si>
  <si>
    <t>a80197255f9a311b</t>
  </si>
  <si>
    <t>CONT_AWD_W912QR21P0030_9700_-NONE-_-NONE-</t>
  </si>
  <si>
    <t>W912QR21P0030</t>
  </si>
  <si>
    <t>87a604c590e087f4</t>
  </si>
  <si>
    <t>CONT_AWD_W912EE24P0005_9700_-NONE-_-NONE-</t>
  </si>
  <si>
    <t>W912EE24P0005</t>
  </si>
  <si>
    <t>02c65222744ef736</t>
  </si>
  <si>
    <t>CONT_AWD_0121_9700_N6264914G0004_9700</t>
  </si>
  <si>
    <t>0121</t>
  </si>
  <si>
    <t>16fda2b508f4b232</t>
  </si>
  <si>
    <t>CONT_AWD_W912EP20F0056_9700_W912EP17A0011_9700</t>
  </si>
  <si>
    <t>W912EP20F0056</t>
  </si>
  <si>
    <t>c571298de695702b</t>
  </si>
  <si>
    <t>CONT_AWD_W912EE20F0079_9700_W912EE19A0001_9700</t>
  </si>
  <si>
    <t>W912EE20F0079</t>
  </si>
  <si>
    <t>114ce1a62cb9e26d</t>
  </si>
  <si>
    <t>CONT_AWD_W911XK18C0011_9700_-NONE-_-NONE-</t>
  </si>
  <si>
    <t>W911XK18C0011</t>
  </si>
  <si>
    <t>0c8cc8ee07032a0f</t>
  </si>
  <si>
    <t>CONT_AWD_W912P919P0078_9700_-NONE-_-NONE-</t>
  </si>
  <si>
    <t>W912P919P0078</t>
  </si>
  <si>
    <t>1692f16075f30923</t>
  </si>
  <si>
    <t>CONT_AWD_0013_9700_W9123711D0016_9700</t>
  </si>
  <si>
    <t>W9123711D0016</t>
  </si>
  <si>
    <t>e87e3e9c0418c75a</t>
  </si>
  <si>
    <t>CONT_AWD_W912DQ15C1114_9700_-NONE-_-NONE-</t>
  </si>
  <si>
    <t>W912DQ15C1114</t>
  </si>
  <si>
    <t>de59bbc675a39c87</t>
  </si>
  <si>
    <t>CONT_AWD_W912BU16P0107_9700_-NONE-_-NONE-</t>
  </si>
  <si>
    <t>W912BU16P0107</t>
  </si>
  <si>
    <t>4fe1099e4d8bc591</t>
  </si>
  <si>
    <t>CONT_AWD_W911S015P0091_9700_-NONE-_-NONE-</t>
  </si>
  <si>
    <t>W911S015P0091</t>
  </si>
  <si>
    <t>270121d045dfa8c1</t>
  </si>
  <si>
    <t>CONT_AWD_W912P821P0008_9700_-NONE-_-NONE-</t>
  </si>
  <si>
    <t>W912P821P0008</t>
  </si>
  <si>
    <t>fe1734958e31fe64</t>
  </si>
  <si>
    <t>CONT_AWD_W912P919F0119_9700_W912P917G0002_9700</t>
  </si>
  <si>
    <t>W912P919F0119</t>
  </si>
  <si>
    <t>6115</t>
  </si>
  <si>
    <t>GENERATORS AND GENERATOR SETS, ELECTRICAL</t>
  </si>
  <si>
    <t>24e9c8fdc021d91e</t>
  </si>
  <si>
    <t>CONT_AWD_W912EK15P0141_9700_-NONE-_-NONE-</t>
  </si>
  <si>
    <t>W912EK15P0141</t>
  </si>
  <si>
    <t>SUNFLOWER ENTERPRISES, INC</t>
  </si>
  <si>
    <t>M65ECMFB3GA7</t>
  </si>
  <si>
    <t>daaf0c727f575362</t>
  </si>
  <si>
    <t>CONT_AWD_W9127N16C0056_9700_-NONE-_-NONE-</t>
  </si>
  <si>
    <t>W9127N16C0056</t>
  </si>
  <si>
    <t>TWO STEP</t>
  </si>
  <si>
    <t>bda984be5d8a9579</t>
  </si>
  <si>
    <t>CONT_AWD_W9127N25PA027_9700_-NONE-_-NONE-</t>
  </si>
  <si>
    <t>W9127N25PA027</t>
  </si>
  <si>
    <t>59a535256bebcda7</t>
  </si>
  <si>
    <t>CONT_AWD_W912P415P0023_9700_-NONE-_-NONE-</t>
  </si>
  <si>
    <t>W912P415P0023</t>
  </si>
  <si>
    <t>METAL CRAFT MARINE INCORPORATED</t>
  </si>
  <si>
    <t>LJTXYKTJMGK6</t>
  </si>
  <si>
    <t>88091f35939abc7c</t>
  </si>
  <si>
    <t>CONT_AWD_W912DW19P0047_9700_-NONE-_-NONE-</t>
  </si>
  <si>
    <t>W912DW19P0047</t>
  </si>
  <si>
    <t>STABBERT MARINE &amp; INDUSTRIAL, LLC</t>
  </si>
  <si>
    <t>XV68J3HEJ8X8</t>
  </si>
  <si>
    <t>0f748b383f1f3efa</t>
  </si>
  <si>
    <t>CONT_AWD_W912EF25P0025_9700_-NONE-_-NONE-</t>
  </si>
  <si>
    <t>W912EF25P0025</t>
  </si>
  <si>
    <t>AUDREY HSU</t>
  </si>
  <si>
    <t>CHC5UPVGTES9</t>
  </si>
  <si>
    <t>6105</t>
  </si>
  <si>
    <t>MOTORS, ELECTRICAL</t>
  </si>
  <si>
    <t>bc19781e1be19af3</t>
  </si>
  <si>
    <t>CONT_AWD_W912EK22C0031_9700_-NONE-_-NONE-</t>
  </si>
  <si>
    <t>W912EK22C0031</t>
  </si>
  <si>
    <t>SUPPLIED INDUSTRIAL SOLUTIONS, INC.</t>
  </si>
  <si>
    <t>NKFAQ2J467L3</t>
  </si>
  <si>
    <t>N046</t>
  </si>
  <si>
    <t>INSTALLATION OF EQUIPMENT- WATER PURIFICATION AND SEWAGE TREATMENT EQUIPMENT</t>
  </si>
  <si>
    <t>1d9da89c28d01886</t>
  </si>
  <si>
    <t>CONT_AWD_W912P818C0030_9700_-NONE-_-NONE-</t>
  </si>
  <si>
    <t>W912P818C0030</t>
  </si>
  <si>
    <t>b0994e13fa7ab2ba</t>
  </si>
  <si>
    <t>CONT_AWD_W9123722F0322_9700_47QSWA22D006M_4732</t>
  </si>
  <si>
    <t>W9123722F0322</t>
  </si>
  <si>
    <t>e322df22668b84bd</t>
  </si>
  <si>
    <t>CONT_AWD_W9123722F0299_9700_47QSWA22D006M_4732</t>
  </si>
  <si>
    <t>W9123722F0299</t>
  </si>
  <si>
    <t>48a56bd32763efd7</t>
  </si>
  <si>
    <t>CONT_AWD_W56HZV23F0481_9700_W56HZV17D0086_9700</t>
  </si>
  <si>
    <t>W56HZV23F0481</t>
  </si>
  <si>
    <t>1a0104883b700b53</t>
  </si>
  <si>
    <t>CONT_AWD_W9127N19C0027_9700_-NONE-_-NONE-</t>
  </si>
  <si>
    <t>W9127N19C0027</t>
  </si>
  <si>
    <t>VIGOR ALASKA LLC</t>
  </si>
  <si>
    <t>N8H7VNV9LRH9</t>
  </si>
  <si>
    <t>35e37e337a1f96f5</t>
  </si>
  <si>
    <t>CONT_AWD_W912EE25FA001_9700_W912EE24A0002_9700</t>
  </si>
  <si>
    <t>W912EE25FA001</t>
  </si>
  <si>
    <t>d9c9bacb45dffa11</t>
  </si>
  <si>
    <t>CONT_AWD_W9127N21P0040_9700_-NONE-_-NONE-</t>
  </si>
  <si>
    <t>W9127N21P0040</t>
  </si>
  <si>
    <t>2d7c04d4ffb628e3</t>
  </si>
  <si>
    <t>CONT_AWD_W912P522F0028_9700_W912P519A0004_9700</t>
  </si>
  <si>
    <t>W912P522F0028</t>
  </si>
  <si>
    <t>17952bdbde6682fc</t>
  </si>
  <si>
    <t>CONT_AWD_W912EP24F0130_9700_47QSWA22D006M_4732</t>
  </si>
  <si>
    <t>W912EP24F0130</t>
  </si>
  <si>
    <t>7b998c0c4e258cc3</t>
  </si>
  <si>
    <t>CONT_AWD_W912QR23P0110_9700_-NONE-_-NONE-</t>
  </si>
  <si>
    <t>W912QR23P0110</t>
  </si>
  <si>
    <t>3d3ff8216902b4ff</t>
  </si>
  <si>
    <t>CONT_AWD_W912HP19P5002_9700_-NONE-_-NONE-</t>
  </si>
  <si>
    <t>W912HP19P5002</t>
  </si>
  <si>
    <t>MARINE PROPULSION CORP</t>
  </si>
  <si>
    <t>RAZ6MN3NAGK8</t>
  </si>
  <si>
    <t>2664c1aafe4cd5b9</t>
  </si>
  <si>
    <t>CONT_AWD_BR08_9700_W911S015D0038_9700</t>
  </si>
  <si>
    <t>BR08</t>
  </si>
  <si>
    <t>67c11f7baabc375e</t>
  </si>
  <si>
    <t>CONT_AWD_W912DW22P0003_9700_-NONE-_-NONE-</t>
  </si>
  <si>
    <t>W912DW22P0003</t>
  </si>
  <si>
    <t>a32bb5a222fa3024</t>
  </si>
  <si>
    <t>CONT_AWD_W9127N23F0041_9700_47QSWA18D004E_4732</t>
  </si>
  <si>
    <t>W9127N23F0041</t>
  </si>
  <si>
    <t>591f2d9d08cae8db</t>
  </si>
  <si>
    <t>CONT_AWD_W912EQ24P0060_9700_-NONE-_-NONE-</t>
  </si>
  <si>
    <t>W912EQ24P0060</t>
  </si>
  <si>
    <t>df42bfa6e4f75a22</t>
  </si>
  <si>
    <t>CONT_AWD_0005_9700_W911S016D0010_9700</t>
  </si>
  <si>
    <t>03a4375bd0d60692</t>
  </si>
  <si>
    <t>CONT_AWD_W9123720P0081_9700_-NONE-_-NONE-</t>
  </si>
  <si>
    <t>W9123720P0081</t>
  </si>
  <si>
    <t>ec056a2f40c633bb</t>
  </si>
  <si>
    <t>CONT_AWD_W912BU16C0003_9700_-NONE-_-NONE-</t>
  </si>
  <si>
    <t>b2aef620f8c72838</t>
  </si>
  <si>
    <t>CONT_AWD_W9127N19P0009_9700_-NONE-_-NONE-</t>
  </si>
  <si>
    <t>W9127N19P0009</t>
  </si>
  <si>
    <t>ADI TECHNOLOGIES INC.</t>
  </si>
  <si>
    <t>LM35HWEVUPH3</t>
  </si>
  <si>
    <t>e266f838e5616cd6</t>
  </si>
  <si>
    <t>CONT_AWD_W912BU15P0079_9700_-NONE-_-NONE-</t>
  </si>
  <si>
    <t>W912BU15P0079</t>
  </si>
  <si>
    <t>441222</t>
  </si>
  <si>
    <t>Boat Dealers</t>
  </si>
  <si>
    <t>fa058f554d57e839</t>
  </si>
  <si>
    <t>CONT_AWD_W912EF23P0028_9700_-NONE-_-NONE-</t>
  </si>
  <si>
    <t>W912EF23P0028</t>
  </si>
  <si>
    <t>b63cfd637451fb63</t>
  </si>
  <si>
    <t>CONT_AWD_0005_9700_W912P909G0601_9700</t>
  </si>
  <si>
    <t>W912P909G0601</t>
  </si>
  <si>
    <t>60e1e403ea3c7335</t>
  </si>
  <si>
    <t>CONT_AWD_W911WN16P3027_9700_-NONE-_-NONE-</t>
  </si>
  <si>
    <t>W911WN16P3027</t>
  </si>
  <si>
    <t>8ea503c630233400</t>
  </si>
  <si>
    <t>CONT_AWD_W912BU15P0083_9700_-NONE-_-NONE-</t>
  </si>
  <si>
    <t>W912BU15P0083</t>
  </si>
  <si>
    <t>69f3afa7bcbfa9b5</t>
  </si>
  <si>
    <t>CONT_AWD_W912CH25FA063_9700_W912CH25DL001_9700</t>
  </si>
  <si>
    <t>W912CH25FA063</t>
  </si>
  <si>
    <t>6a257ec6cd695786</t>
  </si>
  <si>
    <t>CONT_AWD_W912EE25F0033_9700_W912EE24A0002_9700</t>
  </si>
  <si>
    <t>W912EE25F0033</t>
  </si>
  <si>
    <t>c78c64c3d61e0f29</t>
  </si>
  <si>
    <t>CONT_AWD_W912EF22P0002_9700_-NONE-_-NONE-</t>
  </si>
  <si>
    <t>W912EF22P0002</t>
  </si>
  <si>
    <t>e2d13b87ba50ac12</t>
  </si>
  <si>
    <t>CONT_AWD_W912P920F0192_9700_W912P917G0001_9700</t>
  </si>
  <si>
    <t>W912P920F0192</t>
  </si>
  <si>
    <t>0bf1d43cb691ba74</t>
  </si>
  <si>
    <t>CONT_AWD_W912ES18P0009_9700_-NONE-_-NONE-</t>
  </si>
  <si>
    <t>W912ES18P0009</t>
  </si>
  <si>
    <t>cdc747d1655d2113</t>
  </si>
  <si>
    <t>CONT_AWD_W912ES18P0125_9700_-NONE-_-NONE-</t>
  </si>
  <si>
    <t>W912ES18P0125</t>
  </si>
  <si>
    <t>5e47b6d59fc6e509</t>
  </si>
  <si>
    <t>CONT_AWD_W912P919F0105_9700_W912P917G0001_9700</t>
  </si>
  <si>
    <t>W912P919F0105</t>
  </si>
  <si>
    <t>c3fdf73de957eecd</t>
  </si>
  <si>
    <t>CONT_AWD_W912PM19P0072_9700_-NONE-_-NONE-</t>
  </si>
  <si>
    <t>W912PM19P0072</t>
  </si>
  <si>
    <t>JARRETT BAY BOATWORKS INC</t>
  </si>
  <si>
    <t>YHAWJRN3SVG5</t>
  </si>
  <si>
    <t>203d43fe525e072b</t>
  </si>
  <si>
    <t>CONT_AWD_W912CH26FA079_9700_W912CH26DA057_9700</t>
  </si>
  <si>
    <t>W912CH26FA079</t>
  </si>
  <si>
    <t>W912CH26DA057</t>
  </si>
  <si>
    <t>MID ATLANTIC ENGINEERING TECHNICAL SERVICES, INC.</t>
  </si>
  <si>
    <t>KH31DNAMP754</t>
  </si>
  <si>
    <t>210109bc39998b74</t>
  </si>
  <si>
    <t>CONT_AWD_W912HZ21P0118_9700_-NONE-_-NONE-</t>
  </si>
  <si>
    <t>W912HZ21P0118</t>
  </si>
  <si>
    <t>LIFE SAFETY GROUP, LLC</t>
  </si>
  <si>
    <t>W3WWDTKBJUC1</t>
  </si>
  <si>
    <t>1919717b4e51a921</t>
  </si>
  <si>
    <t>CONT_AWD_0006_9700_W912QM12D0001_9700</t>
  </si>
  <si>
    <t>4160f4f28bd3b82b</t>
  </si>
  <si>
    <t>CONT_AWD_W9127N15P0110_9700_-NONE-_-NONE-</t>
  </si>
  <si>
    <t>W9127N15P0110</t>
  </si>
  <si>
    <t>797dbadd3f967dae</t>
  </si>
  <si>
    <t>CONT_AWD_W911SD24P0136_9700_-NONE-_-NONE-</t>
  </si>
  <si>
    <t>1982f629835a879c</t>
  </si>
  <si>
    <t>CONT_AWD_W912CH25F0047_9700_W56HZV23D0064_9700</t>
  </si>
  <si>
    <t>W912CH25F0047</t>
  </si>
  <si>
    <t>0ba966bb9a03072e</t>
  </si>
  <si>
    <t>CONT_AWD_W912EE24F0095_9700_W912EE24A0002_9700</t>
  </si>
  <si>
    <t>W912EE24F0095</t>
  </si>
  <si>
    <t>4fdc2393c730ab88</t>
  </si>
  <si>
    <t>CONT_AWD_0016_9700_W912P913G0601_9700</t>
  </si>
  <si>
    <t>96e692d00ab42350</t>
  </si>
  <si>
    <t>CONT_AWD_W912CH25FA135_9700_W56HZV21DL010_9700</t>
  </si>
  <si>
    <t>W912CH25FA135</t>
  </si>
  <si>
    <t>168a062a139b4c39</t>
  </si>
  <si>
    <t>CONT_AWD_W50S8524P0009_9700_-NONE-_-NONE-</t>
  </si>
  <si>
    <t>W50S8524P0009</t>
  </si>
  <si>
    <t>LIFE SUPPORT INTERNATIONAL INC</t>
  </si>
  <si>
    <t>YKKJLJ7NEPG3</t>
  </si>
  <si>
    <t>716ec7777531b352</t>
  </si>
  <si>
    <t>CONT_AWD_W56HZV22F0411_9700_W56HZV19D0093_9700</t>
  </si>
  <si>
    <t>W56HZV22F0411</t>
  </si>
  <si>
    <t>43cade7007720298</t>
  </si>
  <si>
    <t>CONT_AWD_0017_9700_W9113M11D0007_9700</t>
  </si>
  <si>
    <t>8138bcf84fec7afb</t>
  </si>
  <si>
    <t>CONT_AWD_W912P920F0162_9700_W912P917G0002_9700</t>
  </si>
  <si>
    <t>W912P920F0162</t>
  </si>
  <si>
    <t>205bd487076f7054</t>
  </si>
  <si>
    <t>CONT_AWD_W9123626FA013_9700_W9123621D5045_9700</t>
  </si>
  <si>
    <t>W9123626FA013</t>
  </si>
  <si>
    <t>3346b4c87afb8a56</t>
  </si>
  <si>
    <t>CONT_AWD_W912ES24P0134_9700_-NONE-_-NONE-</t>
  </si>
  <si>
    <t>W912ES24P0134</t>
  </si>
  <si>
    <t>OUTLAND TECHNOLOGY INC.</t>
  </si>
  <si>
    <t>DN8HGRSV3LA6</t>
  </si>
  <si>
    <t>21bfad4ce821dafa</t>
  </si>
  <si>
    <t>CONT_AWD_W912EF20C0018_9700_-NONE-_-NONE-</t>
  </si>
  <si>
    <t>W912EF20C0018</t>
  </si>
  <si>
    <t>ANTHONY'S ALUMINUM BOATS, LLC</t>
  </si>
  <si>
    <t>KS45HVEJCJK9</t>
  </si>
  <si>
    <t>9e36cccf6e598eb9</t>
  </si>
  <si>
    <t>CONT_AWD_W9127N15P0147_9700_-NONE-_-NONE-</t>
  </si>
  <si>
    <t>W9127N15P0147</t>
  </si>
  <si>
    <t>3194f6b4efd34f45</t>
  </si>
  <si>
    <t>CONT_AWD_W912P817C0018_9700_-NONE-_-NONE-</t>
  </si>
  <si>
    <t>W912P817C0018</t>
  </si>
  <si>
    <t>SIGNET MARITIME CORPORATION</t>
  </si>
  <si>
    <t>G15JF2TNVBL6</t>
  </si>
  <si>
    <t>e6e3e8e94141d2e2</t>
  </si>
  <si>
    <t>CONT_AWD_W9123622F0015_9700_W9123621D5046_9700</t>
  </si>
  <si>
    <t>W9123622F0015</t>
  </si>
  <si>
    <t>505808f504ce3778</t>
  </si>
  <si>
    <t>CONT_AWD_W912P520P0042_9700_-NONE-_-NONE-</t>
  </si>
  <si>
    <t>W912P520P0042</t>
  </si>
  <si>
    <t>75c6bf46dde7fe82</t>
  </si>
  <si>
    <t>CONT_AWD_W912P813P0155_9700_-NONE-_-NONE-</t>
  </si>
  <si>
    <t>W912P813P0155</t>
  </si>
  <si>
    <t>TOTAL MARINE SERVICES OF JEFFERSON INC</t>
  </si>
  <si>
    <t>N6BBWXCLGZQ5</t>
  </si>
  <si>
    <t>4878442ae6eb7213</t>
  </si>
  <si>
    <t>CONT_AWD_W9123723P0049_9700_-NONE-_-NONE-</t>
  </si>
  <si>
    <t>W9123723P0049</t>
  </si>
  <si>
    <t>33e3df031494e872</t>
  </si>
  <si>
    <t>CONT_AWD_0007_9700_W911S013D0010_9700</t>
  </si>
  <si>
    <t>da638cb8dce0e7c7</t>
  </si>
  <si>
    <t>CONT_AWD_W9127N18P0163_9700_-NONE-_-NONE-</t>
  </si>
  <si>
    <t>W9127N18P0163</t>
  </si>
  <si>
    <t>MARITIME TACTICAL SYSTEMS INC.</t>
  </si>
  <si>
    <t>KGGBDKXSLV83</t>
  </si>
  <si>
    <t>4bb316cfc690df9c</t>
  </si>
  <si>
    <t>CONT_AWD_W9123615P0015_9700_-NONE-_-NONE-</t>
  </si>
  <si>
    <t>W9123615P0015</t>
  </si>
  <si>
    <t>SC MARINE GROUP, LLC</t>
  </si>
  <si>
    <t>NFLMML7WJBN6</t>
  </si>
  <si>
    <t>ba37b5e9c8d67f61</t>
  </si>
  <si>
    <t>CONT_AWD_W9127N18P0175_9700_-NONE-_-NONE-</t>
  </si>
  <si>
    <t>W9127N18P0175</t>
  </si>
  <si>
    <t>811219</t>
  </si>
  <si>
    <t>Other Electronic and Precision Equipment Repair and Maintenance</t>
  </si>
  <si>
    <t>d294f9f1229d4d00</t>
  </si>
  <si>
    <t>CONT_AWD_W912P525F0012_9700_W912P524A0002_9700</t>
  </si>
  <si>
    <t>W912P525F0012</t>
  </si>
  <si>
    <t>59618cc219293c13</t>
  </si>
  <si>
    <t>CONT_AWD_W912P820C0038_9700_-NONE-_-NONE-</t>
  </si>
  <si>
    <t>W912P820C0038</t>
  </si>
  <si>
    <t>8a8556aef7b3d3ec</t>
  </si>
  <si>
    <t>CONT_AWD_W52P1J14C0079_9700_-NONE-_-NONE-</t>
  </si>
  <si>
    <t>W52P1J14C0079</t>
  </si>
  <si>
    <t>BEARING MARINE BOAT WORKS LLC</t>
  </si>
  <si>
    <t>EM3PJC15EQN3</t>
  </si>
  <si>
    <t>3f71dfda28c963ce</t>
  </si>
  <si>
    <t>CONT_AWD_W912BU17P0034_9700_-NONE-_-NONE-</t>
  </si>
  <si>
    <t>W912BU17P0034</t>
  </si>
  <si>
    <t>c7d4ad9a39ea2608</t>
  </si>
  <si>
    <t>CONT_AWD_W912DR15P0079_9700_-NONE-_-NONE-</t>
  </si>
  <si>
    <t>c13889bcfe2b0654</t>
  </si>
  <si>
    <t>CONT_AWD_W9123714P0090_9700_-NONE-_-NONE-</t>
  </si>
  <si>
    <t>W9123714P0090</t>
  </si>
  <si>
    <t>b0138096226d05d5</t>
  </si>
  <si>
    <t>CONT_AWD_0011_9700_W9123711D0016_9700</t>
  </si>
  <si>
    <t>1feaed7f3bb026e0</t>
  </si>
  <si>
    <t>CONT_AWD_W9127N23P0002_9700_-NONE-_-NONE-</t>
  </si>
  <si>
    <t>W9127N23P0002</t>
  </si>
  <si>
    <t>LOUIS ALLIS LLC</t>
  </si>
  <si>
    <t>KG5QJRMLZHL4</t>
  </si>
  <si>
    <t>WORLDWIDE ELECTRIC CORPORATION LLC</t>
  </si>
  <si>
    <t>cf11a706a4d658f9</t>
  </si>
  <si>
    <t>CONT_AWD_W912P818P0078_9700_-NONE-_-NONE-</t>
  </si>
  <si>
    <t>W912P818P0078</t>
  </si>
  <si>
    <t>410553b452bd3047</t>
  </si>
  <si>
    <t>CONT_AWD_W912PM24P0009_9700_-NONE-_-NONE-</t>
  </si>
  <si>
    <t>W912PM24P0009</t>
  </si>
  <si>
    <t>ZF MARINE PROPULSION SYSTEMS MIRAMAR LLC</t>
  </si>
  <si>
    <t>NQDNNRTEMR53</t>
  </si>
  <si>
    <t>ZF MARINE PROPULSION SYSTEMS MIRAMAR  LLC</t>
  </si>
  <si>
    <t>933818ca43c174f2</t>
  </si>
  <si>
    <t>CONT_AWD_W912P620F0010_9700_W912P620D0001_9700</t>
  </si>
  <si>
    <t>W912P620F0010</t>
  </si>
  <si>
    <t>W912P620D0001</t>
  </si>
  <si>
    <t>ILLINOIS &amp; MICHIGAN OIL LLC</t>
  </si>
  <si>
    <t>E4EHMUJNR4Z3</t>
  </si>
  <si>
    <t>e672b0db385b4a90</t>
  </si>
  <si>
    <t>CONT_AWD_W9127N22P0073_9700_-NONE-_-NONE-</t>
  </si>
  <si>
    <t>W9127N22P0073</t>
  </si>
  <si>
    <t>4b9561857deaa963</t>
  </si>
  <si>
    <t>CONT_AWD_W912P921P0011_9700_-NONE-_-NONE-</t>
  </si>
  <si>
    <t>W912P921P0011</t>
  </si>
  <si>
    <t>3470</t>
  </si>
  <si>
    <t>MACHINE SHOP SETS, KITS, AND OUTFITS</t>
  </si>
  <si>
    <t>26d82d0d781da3cd</t>
  </si>
  <si>
    <t>CONT_AWD_W912QR15M0041_9700_-NONE-_-NONE-</t>
  </si>
  <si>
    <t>W912QR15M0041</t>
  </si>
  <si>
    <t>NORMAN WOOTEN, INCORPORATED</t>
  </si>
  <si>
    <t>FTANTUQTDMN3</t>
  </si>
  <si>
    <t>324110</t>
  </si>
  <si>
    <t>Petroleum Refineries</t>
  </si>
  <si>
    <t>e66e0d0dc7ef8c06</t>
  </si>
  <si>
    <t>CONT_AWD_W912EE20P0008_9700_-NONE-_-NONE-</t>
  </si>
  <si>
    <t>2b9cd68d09122034</t>
  </si>
  <si>
    <t>CONT_AWD_W56HZV20FA003_9700_W911S015D0038_9700</t>
  </si>
  <si>
    <t>W56HZV20FA003</t>
  </si>
  <si>
    <t>98ab7418d54a8d1c</t>
  </si>
  <si>
    <t>CONT_AWD_W9123816P0070_9700_-NONE-_-NONE-</t>
  </si>
  <si>
    <t>W9123816P0070</t>
  </si>
  <si>
    <t>LEICA GEOSYSTEMS INC.</t>
  </si>
  <si>
    <t>QAX4PS4VTD61</t>
  </si>
  <si>
    <t>HEXAGON US FEDERAL, INC</t>
  </si>
  <si>
    <t>ad06df4d34d4107e</t>
  </si>
  <si>
    <t>CONT_AWD_W912P815C0057_9700_-NONE-_-NONE-</t>
  </si>
  <si>
    <t>W912P815C0057</t>
  </si>
  <si>
    <t>SMITH-BERGER MARINE, INC</t>
  </si>
  <si>
    <t>JTH3J9CNJBG5</t>
  </si>
  <si>
    <t>fc3966194015b222</t>
  </si>
  <si>
    <t>CONT_AWD_W912EE22F0023_9700_W912EE19A0001_9700</t>
  </si>
  <si>
    <t>W912EE22F0023</t>
  </si>
  <si>
    <t>3546781791d405df</t>
  </si>
  <si>
    <t>CONT_AWD_0001_9700_W912QM12D0001_9700</t>
  </si>
  <si>
    <t>775410695c8f8f85</t>
  </si>
  <si>
    <t>CONT_AWD_W9098S16P0357_9700_-NONE-_-NONE-</t>
  </si>
  <si>
    <t>W9098S16P0357</t>
  </si>
  <si>
    <t>CS HYDE CO</t>
  </si>
  <si>
    <t>ZM52STGN32F8</t>
  </si>
  <si>
    <t>325211</t>
  </si>
  <si>
    <t>Plastics Material and Resin Manufacturing</t>
  </si>
  <si>
    <t>f04908b43dc75d35</t>
  </si>
  <si>
    <t>CONT_AWD_0006_9700_W9113M12D0001_9700</t>
  </si>
  <si>
    <t>4895f7a77040f896</t>
  </si>
  <si>
    <t>CONT_AWD_0004_9700_W912EP10D0002_9700</t>
  </si>
  <si>
    <t>W912EP10D0002</t>
  </si>
  <si>
    <t>VIKING BOAT WORKS COMPANY</t>
  </si>
  <si>
    <t>MDR2MSWHTY96</t>
  </si>
  <si>
    <t>b5a79906869a6e20</t>
  </si>
  <si>
    <t>CONT_AWD_W912P920F0089_9700_W912P917G0004_9700</t>
  </si>
  <si>
    <t>W912P920F0089</t>
  </si>
  <si>
    <t>a57c21c7575c2427</t>
  </si>
  <si>
    <t>CONT_AWD_0005_9700_W9127N15D0001_9700</t>
  </si>
  <si>
    <t>W9127N15D0001</t>
  </si>
  <si>
    <t>DIVERSIFIED MARINE, INC.</t>
  </si>
  <si>
    <t>NTDKU4D7ZMQ3</t>
  </si>
  <si>
    <t>63f05392951654dd</t>
  </si>
  <si>
    <t>CONT_AWD_W912BU20P0032_9700_-NONE-_-NONE-</t>
  </si>
  <si>
    <t>W912BU20P0032</t>
  </si>
  <si>
    <t>RHOADS INDUSTRIES, INC.</t>
  </si>
  <si>
    <t>LPY6KXBKHMK8</t>
  </si>
  <si>
    <t>18ddc167fefb027a</t>
  </si>
  <si>
    <t>CONT_AWD_W912P816C0068_9700_-NONE-_-NONE-</t>
  </si>
  <si>
    <t>94ed121cb47bfa28</t>
  </si>
  <si>
    <t>CONT_AWD_W9127N20C0010_9700_-NONE-_-NONE-</t>
  </si>
  <si>
    <t>W9127N20C0010</t>
  </si>
  <si>
    <t>2dd0960efc529bfd</t>
  </si>
  <si>
    <t>CONT_AWD_W912EE19P0055_9700_-NONE-_-NONE-</t>
  </si>
  <si>
    <t>W912EE19P0055</t>
  </si>
  <si>
    <t>1910</t>
  </si>
  <si>
    <t>TRANSPORT VESSELS, PASSENGER AND TROOP</t>
  </si>
  <si>
    <t>d6139cdb2f77e1ad</t>
  </si>
  <si>
    <t>CONT_AWD_W912PM19P0048_9700_-NONE-_-NONE-</t>
  </si>
  <si>
    <t>W912PM19P0048</t>
  </si>
  <si>
    <t>INTERNATIONAL QUALITY ADVANTAGE LLC</t>
  </si>
  <si>
    <t>CF8EMSTW1NG5</t>
  </si>
  <si>
    <t>a5c524be577f9402</t>
  </si>
  <si>
    <t>CONT_AWD_W912P821P0035_9700_-NONE-_-NONE-</t>
  </si>
  <si>
    <t>W912P821P0035</t>
  </si>
  <si>
    <t>SURVEY EQUIPMENT SERVICES, INC.</t>
  </si>
  <si>
    <t>FFFJVJFBEDS6</t>
  </si>
  <si>
    <t>a02a70e0cb8a794a</t>
  </si>
  <si>
    <t>CONT_AWD_W9127N16P0073_9700_-NONE-_-NONE-</t>
  </si>
  <si>
    <t>W9127N16P0073</t>
  </si>
  <si>
    <t>INTEGRATED POWER SERVICES, LLC</t>
  </si>
  <si>
    <t>PZ3TM26M8KU7</t>
  </si>
  <si>
    <t>0cbbf4741f949727</t>
  </si>
  <si>
    <t>CONT_AWD_0001_9700_W56JSR17D0014_9700</t>
  </si>
  <si>
    <t>W56JSR17D0014</t>
  </si>
  <si>
    <t>VALKYRIE ENTERPRISES, LLC</t>
  </si>
  <si>
    <t>X9C7KVWCMQJ6</t>
  </si>
  <si>
    <t>2ea0b1be5e434ac0</t>
  </si>
  <si>
    <t>CONT_AWD_W912P515P0058_9700_-NONE-_-NONE-</t>
  </si>
  <si>
    <t>W912P515P0058</t>
  </si>
  <si>
    <t>CD STEGER CONSTRUCTION, INC.</t>
  </si>
  <si>
    <t>QGCPC6KK9E51</t>
  </si>
  <si>
    <t>Y1JZ</t>
  </si>
  <si>
    <t>CONSTRUCTION OF MISCELLANEOUS BUILDINGS</t>
  </si>
  <si>
    <t>f32e1f16391de8d1</t>
  </si>
  <si>
    <t>CONT_AWD_W9127N25CA017_9700_-NONE-_-NONE-</t>
  </si>
  <si>
    <t>W9127N25CA017</t>
  </si>
  <si>
    <t>HAGLER SYSTEMS, INC.</t>
  </si>
  <si>
    <t>L6ZUJWBK5K22</t>
  </si>
  <si>
    <t>2030</t>
  </si>
  <si>
    <t>DECK MACHINERY</t>
  </si>
  <si>
    <t>50024fa7a3e240e9</t>
  </si>
  <si>
    <t>CONT_AWD_0011_9700_W9127N13D0008_9700</t>
  </si>
  <si>
    <t>eb16d545e165e3f2</t>
  </si>
  <si>
    <t>CONT_AWD_0010_9700_W9127N13D0008_9700</t>
  </si>
  <si>
    <t>060b5a0aa12339d8</t>
  </si>
  <si>
    <t>CONT_AWD_W9123823P0025_9700_-NONE-_-NONE-</t>
  </si>
  <si>
    <t>W9123823P0025</t>
  </si>
  <si>
    <t>WORTHINGTON PRODUCTS, LLC</t>
  </si>
  <si>
    <t>CSN1NN21HEK6</t>
  </si>
  <si>
    <t>488310</t>
  </si>
  <si>
    <t>Port and Harbor Operations</t>
  </si>
  <si>
    <t>a6594eccf57e227f</t>
  </si>
  <si>
    <t>CONT_AWD_W912EP16P0016_9700_-NONE-_-NONE-</t>
  </si>
  <si>
    <t>W912EP16P0016</t>
  </si>
  <si>
    <t>NORTH FLORIDA SHIPYARDS, INC.</t>
  </si>
  <si>
    <t>GS3PKC1B6FL4</t>
  </si>
  <si>
    <t>f12113895ca21b5a</t>
  </si>
  <si>
    <t>CONT_AWD_W912DR20P0046_9700_-NONE-_-NONE-</t>
  </si>
  <si>
    <t>W912DR20P0046</t>
  </si>
  <si>
    <t>CAMBRIDGE SHIPYARD FACILITY INC</t>
  </si>
  <si>
    <t>LU83Z6F7PT76</t>
  </si>
  <si>
    <t>08d830e239fe5a9f</t>
  </si>
  <si>
    <t>CONT_AWD_W912BV22F0151_9700_47QSWA22D006M_4732</t>
  </si>
  <si>
    <t>W912BV22F0151</t>
  </si>
  <si>
    <t>87f165cd5e282f24</t>
  </si>
  <si>
    <t>CONT_AWD_W912EE21F0079_9700_W912EE19A0001_9700</t>
  </si>
  <si>
    <t>W912EE21F0079</t>
  </si>
  <si>
    <t>9a3214f8035fa101</t>
  </si>
  <si>
    <t>CONT_AWD_W912EE21F0070_9700_W912EE18A0006_9700</t>
  </si>
  <si>
    <t>W912EE21F0070</t>
  </si>
  <si>
    <t>W912EE18A0006</t>
  </si>
  <si>
    <t>VERRET SHIPYARD, INC.</t>
  </si>
  <si>
    <t>RNNVEH2JKM35</t>
  </si>
  <si>
    <t>585150f66f09df45</t>
  </si>
  <si>
    <t>CONT_AWD_W912EQ24P0093_9700_-NONE-_-NONE-</t>
  </si>
  <si>
    <t>W912EQ24P0093</t>
  </si>
  <si>
    <t>HANKO BOATS, LLC</t>
  </si>
  <si>
    <t>GTH2LWXTADA3</t>
  </si>
  <si>
    <t>e143921a9e95fbea</t>
  </si>
  <si>
    <t>CONT_AWD_W56ZTN25F0005_9700_47QMCA18D0006_4732</t>
  </si>
  <si>
    <t>W56ZTN25F0005</t>
  </si>
  <si>
    <t>f6da228da353ef88</t>
  </si>
  <si>
    <t>CONT_AWD_W56ZTN24F0184_9700_47QMCA18D0006_4732</t>
  </si>
  <si>
    <t>W56ZTN24F0184</t>
  </si>
  <si>
    <t>9878cd8b27e5086b</t>
  </si>
  <si>
    <t>CONT_AWD_W912P819C0079_9700_-NONE-_-NONE-</t>
  </si>
  <si>
    <t>W912P819C0079</t>
  </si>
  <si>
    <t>APC CONSTRUCTION LLC</t>
  </si>
  <si>
    <t>J3C8JNEM8SB9</t>
  </si>
  <si>
    <t>796820295a503de1</t>
  </si>
  <si>
    <t>CONT_AWD_W9123823P0009_9700_-NONE-_-NONE-</t>
  </si>
  <si>
    <t>W9123823P0009</t>
  </si>
  <si>
    <t>e4a470b1964a7a98</t>
  </si>
  <si>
    <t>CONT_AWD_0019_9700_W912P912G0601_9700</t>
  </si>
  <si>
    <t>9f81479e3d4d7a46</t>
  </si>
  <si>
    <t>CONT_AWD_W9123726PA003_9700_-NONE-_-NONE-</t>
  </si>
  <si>
    <t>W9123726PA003</t>
  </si>
  <si>
    <t>e5045b7d64c0e336</t>
  </si>
  <si>
    <t>CONT_AWD_W911XK25CA014_9700_-NONE-_-NONE-</t>
  </si>
  <si>
    <t>W911XK25CA014</t>
  </si>
  <si>
    <t>e2948feae43b1663</t>
  </si>
  <si>
    <t>CONT_AWD_W9127822P0084_9700_-NONE-_-NONE-</t>
  </si>
  <si>
    <t>W9127822P0084</t>
  </si>
  <si>
    <t>SHARK TECH, LLC</t>
  </si>
  <si>
    <t>LUENZJT2L6K5</t>
  </si>
  <si>
    <t>3c9605a261227c76</t>
  </si>
  <si>
    <t>CONT_AWD_W912EQ24F0081_9700_47QSWA23D006A_4732</t>
  </si>
  <si>
    <t>W912EQ24F0081</t>
  </si>
  <si>
    <t>47QSWA23D006A</t>
  </si>
  <si>
    <t>CENTRAL FLORIDA YAMAHA INC</t>
  </si>
  <si>
    <t>NQLLL23LXVM6</t>
  </si>
  <si>
    <t>9da1ca1fa8ce907e</t>
  </si>
  <si>
    <t>CONT_AWD_W56HZV20FA002_9700_W911S015D0038_9700</t>
  </si>
  <si>
    <t>W56HZV20FA002</t>
  </si>
  <si>
    <t>2ef656d74599c28d</t>
  </si>
  <si>
    <t>CONT_AWD_W912EQ24P0005_9700_-NONE-_-NONE-</t>
  </si>
  <si>
    <t>W912EQ24P0005</t>
  </si>
  <si>
    <t>GREEN MARINE &amp; INDUSTRIAL EQUIPMENT COMPANY INC</t>
  </si>
  <si>
    <t>XLL8L5KAMLH4</t>
  </si>
  <si>
    <t>c4e4516c552bdeb9</t>
  </si>
  <si>
    <t>CONT_AWD_0002_9700_W912EP10D0005_9700</t>
  </si>
  <si>
    <t>W912EP10D0005</t>
  </si>
  <si>
    <t>dfa7b187eaa30460</t>
  </si>
  <si>
    <t>CONT_AWD_W9124C16F0023_9700_GS07F0063J_4730</t>
  </si>
  <si>
    <t>W9124C16F0023</t>
  </si>
  <si>
    <t>b2142449442973f0</t>
  </si>
  <si>
    <t>CONT_AWD_0031_9700_W9113M11D0007_9700</t>
  </si>
  <si>
    <t>dcc64202f7d7ae28</t>
  </si>
  <si>
    <t>CONT_AWD_W91QEX22P0037_9700_-NONE-_-NONE-</t>
  </si>
  <si>
    <t>W91QEX22P0037</t>
  </si>
  <si>
    <t>2895</t>
  </si>
  <si>
    <t>MISCELLANEOUS ENGINES AND COMPONENTS</t>
  </si>
  <si>
    <t>43f6d2f43c7a2d4f</t>
  </si>
  <si>
    <t>CONT_AWD_W912EK22P0046_9700_-NONE-_-NONE-</t>
  </si>
  <si>
    <t>W912EK22P0046</t>
  </si>
  <si>
    <t>57d18eaf219fd562</t>
  </si>
  <si>
    <t>CONT_AWD_W912EP20F0154_9700_W912EP17A0011_9700</t>
  </si>
  <si>
    <t>W912EP20F0154</t>
  </si>
  <si>
    <t>415d2641e27306e5</t>
  </si>
  <si>
    <t>CONT_AWD_W912P923F0158_9700_W912P922A0034_9700</t>
  </si>
  <si>
    <t>W912P923F0158</t>
  </si>
  <si>
    <t>0db31ac04a5bfd56</t>
  </si>
  <si>
    <t>CONT_AWD_BR05_9700_W911S015D0038_9700</t>
  </si>
  <si>
    <t>BR05</t>
  </si>
  <si>
    <t>cb2222449b6df38d</t>
  </si>
  <si>
    <t>CONT_AWD_W56HZV19FL432_9700_W911S016D0013_9700</t>
  </si>
  <si>
    <t>W56HZV19FL432</t>
  </si>
  <si>
    <t>1b9effcc337b9cfc</t>
  </si>
  <si>
    <t>CONT_AWD_W9127817P0078_9700_-NONE-_-NONE-</t>
  </si>
  <si>
    <t>W9127817P0078</t>
  </si>
  <si>
    <t>ef02ba0b9b0cb67e</t>
  </si>
  <si>
    <t>CONT_AWD_W911S220P1673_9700_-NONE-_-NONE-</t>
  </si>
  <si>
    <t>W911S220P1673</t>
  </si>
  <si>
    <t>DEFENDER INDUSTRIES, INC.</t>
  </si>
  <si>
    <t>JC7QDJNWE2D8</t>
  </si>
  <si>
    <t>e77688ef2aceb09a</t>
  </si>
  <si>
    <t>CONT_AWD_W912EE15P0052_9700_-NONE-_-NONE-</t>
  </si>
  <si>
    <t>W912EE15P0052</t>
  </si>
  <si>
    <t>3358dc7f92f79a07</t>
  </si>
  <si>
    <t>CONT_AWD_W912PM22P0008_9700_-NONE-_-NONE-</t>
  </si>
  <si>
    <t>W912PM22P0008</t>
  </si>
  <si>
    <t>42e0bf0c748d5639</t>
  </si>
  <si>
    <t>CONT_AWD_W9123721P0016_9700_-NONE-_-NONE-</t>
  </si>
  <si>
    <t>W9123721P0016</t>
  </si>
  <si>
    <t>229223adfb8e108d</t>
  </si>
  <si>
    <t>CONT_AWD_W912BU19P0020_9700_-NONE-_-NONE-</t>
  </si>
  <si>
    <t>W912BU19P0020</t>
  </si>
  <si>
    <t>29ec36853336c499</t>
  </si>
  <si>
    <t>CONT_AWD_W912EQ20P0019_9700_-NONE-_-NONE-</t>
  </si>
  <si>
    <t>W912EQ20P0019</t>
  </si>
  <si>
    <t>b29a4538697e12ec</t>
  </si>
  <si>
    <t>CONT_AWD_0016_9700_W911S013D0007_9700</t>
  </si>
  <si>
    <t>5fd75953dbde34a9</t>
  </si>
  <si>
    <t>CONT_AWD_W56HZV24F0070_9700_W56HZV23D0064_9700</t>
  </si>
  <si>
    <t>W56HZV24F0070</t>
  </si>
  <si>
    <t>52f464c437cb95da</t>
  </si>
  <si>
    <t>CONT_AWD_W912BU25CA026_9700_-NONE-_-NONE-</t>
  </si>
  <si>
    <t>W912BU25CA026</t>
  </si>
  <si>
    <t>DELAWARE BAY SHIP BUILDING COMPANY LLC</t>
  </si>
  <si>
    <t>N9JHAUXTCHC4</t>
  </si>
  <si>
    <t>274ef5d3ede582ff</t>
  </si>
  <si>
    <t>CONT_AWD_0002_9700_W56HZV13D0151_9700</t>
  </si>
  <si>
    <t>93d86d60616a4219</t>
  </si>
  <si>
    <t>CONT_AWD_0013_9700_W912P810D0065_9700</t>
  </si>
  <si>
    <t>7ed527cd08155025</t>
  </si>
  <si>
    <t>CONT_AWD_W9127N21P0042_9700_-NONE-_-NONE-</t>
  </si>
  <si>
    <t>W9127N21P0042</t>
  </si>
  <si>
    <t>ARMOR INDUSTRIES, LLC</t>
  </si>
  <si>
    <t>E3BXDK2R5LG3</t>
  </si>
  <si>
    <t>f52b6b73949a1266</t>
  </si>
  <si>
    <t>CONT_AWD_W912P824F0157_9700_W912P823A0002_9700</t>
  </si>
  <si>
    <t>W912P824F0157</t>
  </si>
  <si>
    <t>W912P823A0002</t>
  </si>
  <si>
    <t>c378b76899d428f7</t>
  </si>
  <si>
    <t>CONT_AWD_W912P920F0093_9700_W912P917G0001_9700</t>
  </si>
  <si>
    <t>W912P920F0093</t>
  </si>
  <si>
    <t>75634c4b4066ed04</t>
  </si>
  <si>
    <t>CONT_AWD_W912BU23C0009_9700_-NONE-_-NONE-</t>
  </si>
  <si>
    <t>W912BU23C0009</t>
  </si>
  <si>
    <t>7dc3405d1768cd92</t>
  </si>
  <si>
    <t>CONT_AWD_W912EP15P0009_9700_-NONE-_-NONE-</t>
  </si>
  <si>
    <t>W912EP15P0009</t>
  </si>
  <si>
    <t>cdde4befe9ae230a</t>
  </si>
  <si>
    <t>CONT_AWD_W912CH25FA114_9700_W912CH25DL001_9700</t>
  </si>
  <si>
    <t>W912CH25FA114</t>
  </si>
  <si>
    <t>3bc0a2f2f464b3e7</t>
  </si>
  <si>
    <t>CONT_AWD_W912DW21P0036_9700_-NONE-_-NONE-</t>
  </si>
  <si>
    <t>W912DW21P0036</t>
  </si>
  <si>
    <t>6945ded1d5c52ad3</t>
  </si>
  <si>
    <t>CONT_AWD_W912P815C0061_9700_-NONE-_-NONE-</t>
  </si>
  <si>
    <t>W912P815C0061</t>
  </si>
  <si>
    <t>507b6fbec758a1d3</t>
  </si>
  <si>
    <t>CONT_AWD_0322_9700_N6264914G0004_9700</t>
  </si>
  <si>
    <t>0322</t>
  </si>
  <si>
    <t>b327b708191143e3</t>
  </si>
  <si>
    <t>CONT_AWD_W912P625PA015_9700_-NONE-_-NONE-</t>
  </si>
  <si>
    <t>W912P625PA015</t>
  </si>
  <si>
    <t>874bbba781be8ce0</t>
  </si>
  <si>
    <t>CONT_AWD_W52P1J17C0039_9700_-NONE-_-NONE-</t>
  </si>
  <si>
    <t>W52P1J17C0039</t>
  </si>
  <si>
    <t>NBK MAINTENANCE, LLC</t>
  </si>
  <si>
    <t>VN39FJ3RGTG5</t>
  </si>
  <si>
    <t>cc269f49b31e3062</t>
  </si>
  <si>
    <t>CONT_AWD_W912BU15P0122_9700_-NONE-_-NONE-</t>
  </si>
  <si>
    <t>W912BU15P0122</t>
  </si>
  <si>
    <t>7c7f3cdbe280f559</t>
  </si>
  <si>
    <t>CONT_AWD_W9123816F0013_9700_GS07F0410W_4730</t>
  </si>
  <si>
    <t>W9123816F0013</t>
  </si>
  <si>
    <t>8f731be423a78b25</t>
  </si>
  <si>
    <t>CONT_AWD_W912P922F0314_9700_W912P922A0028_9700</t>
  </si>
  <si>
    <t>W912P922F0314</t>
  </si>
  <si>
    <t>W912P922A0028</t>
  </si>
  <si>
    <t>K &amp; M INDUSTRIAL LLC</t>
  </si>
  <si>
    <t>GWWHQ8N5MED6</t>
  </si>
  <si>
    <t>733cf589902b9df8</t>
  </si>
  <si>
    <t>CONT_AWD_W912DQ24F1020_9700_GS07F0172Y_4732</t>
  </si>
  <si>
    <t>W912DQ24F1020</t>
  </si>
  <si>
    <t>GS07F0172Y</t>
  </si>
  <si>
    <t>OQUAWKA BOATS &amp; FABRICATIONS INC</t>
  </si>
  <si>
    <t>L1YKUGWXUM67</t>
  </si>
  <si>
    <t>8707f13fdd615c33</t>
  </si>
  <si>
    <t>CONT_AWD_W912EE25P0017_9700_-NONE-_-NONE-</t>
  </si>
  <si>
    <t>W912EE25P0017</t>
  </si>
  <si>
    <t>PUCKETT MACHINERY COMPANY</t>
  </si>
  <si>
    <t>JMK7TF1JZQJ6</t>
  </si>
  <si>
    <t>333618</t>
  </si>
  <si>
    <t>Other Engine Equipment Manufacturing</t>
  </si>
  <si>
    <t>753e94872bca74d2</t>
  </si>
  <si>
    <t>CONT_AWD_0001_9700_W56HZV13D0151_9700</t>
  </si>
  <si>
    <t>f25ad2d9f8f10d6f</t>
  </si>
  <si>
    <t>CONT_AWD_W912EK24F0025_9700_47QSWA22D0051_4732</t>
  </si>
  <si>
    <t>W912EK24F0025</t>
  </si>
  <si>
    <t>47QSWA22D0051</t>
  </si>
  <si>
    <t>a402fd3510995ffe</t>
  </si>
  <si>
    <t>CONT_AWD_W9126G18P0228_9700_-NONE-_-NONE-</t>
  </si>
  <si>
    <t>W9126G18P0228</t>
  </si>
  <si>
    <t>d228917ed5b585be</t>
  </si>
  <si>
    <t>CONT_AWD_W911XK18P0019_9700_-NONE-_-NONE-</t>
  </si>
  <si>
    <t>W911XK18P0019</t>
  </si>
  <si>
    <t>MDM MAC ENTERPRISES INC</t>
  </si>
  <si>
    <t>HBLDD6L3QPL1</t>
  </si>
  <si>
    <t>27f1aa9a33a3297e</t>
  </si>
  <si>
    <t>CONT_AWD_W912BU15P0058_9700_-NONE-_-NONE-</t>
  </si>
  <si>
    <t>W912BU15P0058</t>
  </si>
  <si>
    <t>60ebe37a21ec4691</t>
  </si>
  <si>
    <t>CONT_AWD_W9123723P0029_9700_-NONE-_-NONE-</t>
  </si>
  <si>
    <t>W9123723P0029</t>
  </si>
  <si>
    <t>5a0c9f13dfd4441d</t>
  </si>
  <si>
    <t>CONT_AWD_W9123814P0126_9700_-NONE-_-NONE-</t>
  </si>
  <si>
    <t>W9123814P0126</t>
  </si>
  <si>
    <t>e489a1c4d43096a7</t>
  </si>
  <si>
    <t>CONT_AWD_W56HZV24FL016_9700_W56HZV21DL003_9700</t>
  </si>
  <si>
    <t>W56HZV24FL016</t>
  </si>
  <si>
    <t>0ae1e72de66424c9</t>
  </si>
  <si>
    <t>CONT_AWD_W912HZ24P0065_9700_-NONE-_-NONE-</t>
  </si>
  <si>
    <t>W912HZ24P0065</t>
  </si>
  <si>
    <t>LIFETYME BOATS, INC.</t>
  </si>
  <si>
    <t>N2H9GLH6ADD9</t>
  </si>
  <si>
    <t>6640</t>
  </si>
  <si>
    <t>LABORATORY EQUIPMENT AND SUPPLIES</t>
  </si>
  <si>
    <t>096-3121; 096-4902</t>
  </si>
  <si>
    <t>Investigations, Corps of Engineers-Civil; Revolving Fund, Corps of Engineers, Civil</t>
  </si>
  <si>
    <t>b0cc61e57a952692</t>
  </si>
  <si>
    <t>CONT_AWD_W56HZV22FL039_9700_W56HZV21DL034_9700</t>
  </si>
  <si>
    <t>W56HZV22FL039</t>
  </si>
  <si>
    <t>74f043b383ed9a6c</t>
  </si>
  <si>
    <t>CONT_AWD_W911S221P1848_9700_-NONE-_-NONE-</t>
  </si>
  <si>
    <t>W911S221P1848</t>
  </si>
  <si>
    <t>DIAMONDBACK MANUFACTURING LLC</t>
  </si>
  <si>
    <t>G46YJ5DNH8L4</t>
  </si>
  <si>
    <t>3b736925d38997c4</t>
  </si>
  <si>
    <t>CONT_AWD_W912P818P0029_9700_-NONE-_-NONE-</t>
  </si>
  <si>
    <t>W912P818P0029</t>
  </si>
  <si>
    <t>2ab77a6ae17fcf74</t>
  </si>
  <si>
    <t>CONT_AWD_W9123719P0024_9700_-NONE-_-NONE-</t>
  </si>
  <si>
    <t>W9123719P0024</t>
  </si>
  <si>
    <t>9e5e9810d6bef10b</t>
  </si>
  <si>
    <t>CONT_AWD_W56HZV20FL267_9700_W911S016D0013_9700</t>
  </si>
  <si>
    <t>W56HZV20FL267</t>
  </si>
  <si>
    <t>f43d9abae425dd9f</t>
  </si>
  <si>
    <t>CONT_AWD_W9123624F0027_9700_W9123621D5045_9700</t>
  </si>
  <si>
    <t>W9123624F0027</t>
  </si>
  <si>
    <t>aece32cfb248ca41</t>
  </si>
  <si>
    <t>CONT_AWD_W912EP21F0079_9700_W912EP17A0010_9700</t>
  </si>
  <si>
    <t>W912EP21F0079</t>
  </si>
  <si>
    <t>W912EP17A0010</t>
  </si>
  <si>
    <t>a0234694166c0d0d</t>
  </si>
  <si>
    <t>CONT_AWD_W912P924F0075_9700_W912P922A0032_9700</t>
  </si>
  <si>
    <t>W912P924F0075</t>
  </si>
  <si>
    <t>e025a4ef7f451dd4</t>
  </si>
  <si>
    <t>CONT_AWD_W9127N22P0078_9700_-NONE-_-NONE-</t>
  </si>
  <si>
    <t>W9127N22P0078</t>
  </si>
  <si>
    <t>933d7932c449e707</t>
  </si>
  <si>
    <t>CONT_AWD_W912P417P0023_9700_-NONE-_-NONE-</t>
  </si>
  <si>
    <t>W912P417P0023</t>
  </si>
  <si>
    <t>OIL STATES INDUSTRIES, INC.</t>
  </si>
  <si>
    <t>TF54MKNUJYG3</t>
  </si>
  <si>
    <t>OIL STATES INTERNATIONAL, INC.</t>
  </si>
  <si>
    <t>e1a6a1699b0cf028</t>
  </si>
  <si>
    <t>CONT_AWD_W9127N25FA051_9700_W9127N25G0002_9700</t>
  </si>
  <si>
    <t>W9127N25FA051</t>
  </si>
  <si>
    <t>78c3d6fe35e4d4a0</t>
  </si>
  <si>
    <t>CONT_AWD_W9123822P0050_9700_-NONE-_-NONE-</t>
  </si>
  <si>
    <t>W9123822P0050</t>
  </si>
  <si>
    <t>CLARK BOAT CO., INC.</t>
  </si>
  <si>
    <t>KU6JQAMWSKD1</t>
  </si>
  <si>
    <t>657cb47f3e4fb917</t>
  </si>
  <si>
    <t>CONT_AWD_0022_9700_W912P912G0601_9700</t>
  </si>
  <si>
    <t>656ee05e868827aa</t>
  </si>
  <si>
    <t>CONT_AWD_W9123717P0138_9700_-NONE-_-NONE-</t>
  </si>
  <si>
    <t>W9123717P0138</t>
  </si>
  <si>
    <t>94891b40320776d8</t>
  </si>
  <si>
    <t>CONT_AWD_W912P819P0072_9700_-NONE-_-NONE-</t>
  </si>
  <si>
    <t>W912P819P0072</t>
  </si>
  <si>
    <t>297308eca062b29a</t>
  </si>
  <si>
    <t>CONT_AWD_W912P520F0019_9700_W912P519A0004_9700</t>
  </si>
  <si>
    <t>W912P520F0019</t>
  </si>
  <si>
    <t>db85b32772c8aada</t>
  </si>
  <si>
    <t>CONT_AWD_W52P1J20P0044_9700_-NONE-_-NONE-</t>
  </si>
  <si>
    <t>W52P1J20P0044</t>
  </si>
  <si>
    <t>CAPE FEAR BOAT WORKS, INC</t>
  </si>
  <si>
    <t>NK4LKAFRXRU5</t>
  </si>
  <si>
    <t>811310</t>
  </si>
  <si>
    <t>Commercial and Industrial Machinery and Equipment (except Automotive and Electronic) Repair and Maintenance</t>
  </si>
  <si>
    <t>0ca4f96e687bd4db</t>
  </si>
  <si>
    <t>CONT_AWD_W9127N18F0038_9700_W9127N15D0005_9700</t>
  </si>
  <si>
    <t>W9127N18F0038</t>
  </si>
  <si>
    <t>33707f59922e3d54</t>
  </si>
  <si>
    <t>CONT_AWD_W9127N18F0040_9700_W9127N15D0005_9700</t>
  </si>
  <si>
    <t>W9127N18F0040</t>
  </si>
  <si>
    <t>0f2cb93ec8ad1aab</t>
  </si>
  <si>
    <t>CONT_AWD_W912EQ24F0023_9700_W912EQ24A0002_9700</t>
  </si>
  <si>
    <t>W912EQ24F0023</t>
  </si>
  <si>
    <t>W912EQ24A0002</t>
  </si>
  <si>
    <t>HUCO BLASTING SERVICES LLC</t>
  </si>
  <si>
    <t>KJ96GK1CNHR9</t>
  </si>
  <si>
    <t>99e31817910ffaba</t>
  </si>
  <si>
    <t>CONT_AWD_W912BU17P0087_9700_-NONE-_-NONE-</t>
  </si>
  <si>
    <t>W912BU17P0087</t>
  </si>
  <si>
    <t>60c1d53f38643f5e</t>
  </si>
  <si>
    <t>CONT_AWD_W9127N17P0095_9700_-NONE-_-NONE-</t>
  </si>
  <si>
    <t>W9127N17P0095</t>
  </si>
  <si>
    <t>b9a7e4f37a499c86</t>
  </si>
  <si>
    <t>CONT_AWD_W9127N18F0056_9700_W9127N15D0005_9700</t>
  </si>
  <si>
    <t>W9127N18F0056</t>
  </si>
  <si>
    <t>8a80642dff5eacc7</t>
  </si>
  <si>
    <t>CONT_AWD_W9127N18F0027_9700_W9127N15D0005_9700</t>
  </si>
  <si>
    <t>W9127N18F0027</t>
  </si>
  <si>
    <t>94c3e1ea92b51495</t>
  </si>
  <si>
    <t>CONT_AWD_W912HN18P5023_9700_-NONE-_-NONE-</t>
  </si>
  <si>
    <t>W912HN18P5023</t>
  </si>
  <si>
    <t>FORT MACON MARINA INC</t>
  </si>
  <si>
    <t>KSECKJAYNJM7</t>
  </si>
  <si>
    <t>4cfb174a71d53a6e</t>
  </si>
  <si>
    <t>CONT_AWD_W911S015P0050_9700_-NONE-_-NONE-</t>
  </si>
  <si>
    <t>W911S015P0050</t>
  </si>
  <si>
    <t>8fb1ec7bdf2fc9aa</t>
  </si>
  <si>
    <t>CONT_AWD_W912EQ21P0056_9700_-NONE-_-NONE-</t>
  </si>
  <si>
    <t>W912EQ21P0056</t>
  </si>
  <si>
    <t>da04647a29495e7d</t>
  </si>
  <si>
    <t>CONT_AWD_W9126G15F0012_9700_GS07F0442M_4730</t>
  </si>
  <si>
    <t>W9126G15F0012</t>
  </si>
  <si>
    <t>374a4963b98b08e0</t>
  </si>
  <si>
    <t>CONT_AWD_W912HZ20P0084_9700_-NONE-_-NONE-</t>
  </si>
  <si>
    <t>W912HZ20P0084</t>
  </si>
  <si>
    <t>206cdb43ba690afc</t>
  </si>
  <si>
    <t>CONT_AWD_W912EQ24P0004_9700_-NONE-_-NONE-</t>
  </si>
  <si>
    <t>W912EQ24P0004</t>
  </si>
  <si>
    <t>KAHLENBERG INDUSTRIES, INC.</t>
  </si>
  <si>
    <t>EH5CUZN2KCY5</t>
  </si>
  <si>
    <t>1070</t>
  </si>
  <si>
    <t>NETS AND BOOMS, ORDNANCE</t>
  </si>
  <si>
    <t>b6cc729adb84c38a</t>
  </si>
  <si>
    <t>CONT_AWD_W9126G23F0339_9700_47QSWA18D0025_4732</t>
  </si>
  <si>
    <t>W9126G23F0339</t>
  </si>
  <si>
    <t>47QSWA18D0025</t>
  </si>
  <si>
    <t>e962025daa2d3ac7</t>
  </si>
  <si>
    <t>CONT_AWD_W912P926FA029_9700_W912P922A0033_9700</t>
  </si>
  <si>
    <t>W912P926FA029</t>
  </si>
  <si>
    <t>W912P922A0033</t>
  </si>
  <si>
    <t>THOMAS INDUSTRIAL COATINGS, INC.</t>
  </si>
  <si>
    <t>EKP7SZJDLEL5</t>
  </si>
  <si>
    <t>THOMAS INDUSTRIAL COATINGS  INC.</t>
  </si>
  <si>
    <t>918cf7867059fe8d</t>
  </si>
  <si>
    <t>CONT_AWD_W912EK24P0026_9700_-NONE-_-NONE-</t>
  </si>
  <si>
    <t>W912EK24P0026</t>
  </si>
  <si>
    <t>GALE MARINE LLC</t>
  </si>
  <si>
    <t>PBSUUATPM1N3</t>
  </si>
  <si>
    <t>06d6098d24764553</t>
  </si>
  <si>
    <t>CONT_AWD_0010_9700_W912P810D0065_9700</t>
  </si>
  <si>
    <t>ef5237b6f4ce27df</t>
  </si>
  <si>
    <t>CONT_AWD_W912EK15P0084_9700_-NONE-_-NONE-</t>
  </si>
  <si>
    <t>W912EK15P0084</t>
  </si>
  <si>
    <t>c434ca02f2718dde</t>
  </si>
  <si>
    <t>CONT_AWD_W9127S22P0053_9700_-NONE-_-NONE-</t>
  </si>
  <si>
    <t>W9127S22P0053</t>
  </si>
  <si>
    <t>BRANSON WEST MARINE, LLC</t>
  </si>
  <si>
    <t>KG9SNGSGPZJ1</t>
  </si>
  <si>
    <t>6c8cde5f5a310133</t>
  </si>
  <si>
    <t>CONT_AWD_W912QR19P0144_9700_-NONE-_-NONE-</t>
  </si>
  <si>
    <t>W912QR19P0144</t>
  </si>
  <si>
    <t>0ef3cbe2335e951d</t>
  </si>
  <si>
    <t>CONT_AWD_W912JB16P9004_9700_-NONE-_-NONE-</t>
  </si>
  <si>
    <t>W912JB16P9004</t>
  </si>
  <si>
    <t>FOGG TOWING &amp; MARINE LLC</t>
  </si>
  <si>
    <t>HM25EJL5BF15</t>
  </si>
  <si>
    <t>483113</t>
  </si>
  <si>
    <t>Coastal and Great Lakes Freight Transportation</t>
  </si>
  <si>
    <t>68ff18c3e669f509</t>
  </si>
  <si>
    <t>CONT_AWD_W912BU21F0003_9700_W912BU18G0002_9700</t>
  </si>
  <si>
    <t>W912BU21F0003</t>
  </si>
  <si>
    <t>Y1ED</t>
  </si>
  <si>
    <t>CONSTRUCTION OF SHIP CONSTRUCTION AND REPAIR FACILITIES</t>
  </si>
  <si>
    <t>9e537bde76794e1d</t>
  </si>
  <si>
    <t>CONT_AWD_W912EK18F0094_9700_GS07F094GA_4732</t>
  </si>
  <si>
    <t>W912EK18F0094</t>
  </si>
  <si>
    <t>GS07F094GA</t>
  </si>
  <si>
    <t>163e7fd2cf76dc8f</t>
  </si>
  <si>
    <t>CONT_AWD_W912P918F0110_9700_W912P917G0001_9700</t>
  </si>
  <si>
    <t>W912P918F0110</t>
  </si>
  <si>
    <t>4eb8eb98c24d0f19</t>
  </si>
  <si>
    <t>CONT_AWD_BR14_9700_W911S015D0038_9700</t>
  </si>
  <si>
    <t>BR14</t>
  </si>
  <si>
    <t>78e0aab5049b7d56</t>
  </si>
  <si>
    <t>CONT_AWD_BR27_9700_W911S015D0038_9700</t>
  </si>
  <si>
    <t>BR27</t>
  </si>
  <si>
    <t>06f6614e3de1f5b2</t>
  </si>
  <si>
    <t>CONT_AWD_W912EF16P0078_9700_-NONE-_-NONE-</t>
  </si>
  <si>
    <t>W912EF16P0078</t>
  </si>
  <si>
    <t>SCHUYLER RUBBER COMPANY, INC.</t>
  </si>
  <si>
    <t>U4SKNCZ9UGK5</t>
  </si>
  <si>
    <t>e7c1d52129fe2001</t>
  </si>
  <si>
    <t>CONT_AWD_W9123823P0042_9700_-NONE-_-NONE-</t>
  </si>
  <si>
    <t>W9123823P0042</t>
  </si>
  <si>
    <t>fa4e6c53029d242c</t>
  </si>
  <si>
    <t>CONT_AWD_W912DS18P0029_9700_-NONE-_-NONE-</t>
  </si>
  <si>
    <t>W912DS18P0029</t>
  </si>
  <si>
    <t>1b25f46a38c47b58</t>
  </si>
  <si>
    <t>CONT_AWD_W9123719F0450_9700_GS07F0442M_4730</t>
  </si>
  <si>
    <t>W9123719F0450</t>
  </si>
  <si>
    <t>6cc4d13f63e3c5d1</t>
  </si>
  <si>
    <t>CONT_AWD_W56HZV18FA004_9700_W911S015D0038_9700</t>
  </si>
  <si>
    <t>W56HZV18FA004</t>
  </si>
  <si>
    <t>d1e672e33bde3ef6</t>
  </si>
  <si>
    <t>CONT_AWD_W912EE21F0016_9700_W912EE19A0001_9700</t>
  </si>
  <si>
    <t>W912EE21F0016</t>
  </si>
  <si>
    <t>ab341de5ad5262d9</t>
  </si>
  <si>
    <t>CONT_AWD_W9127N24P0097_9700_-NONE-_-NONE-</t>
  </si>
  <si>
    <t>W9127N24P0097</t>
  </si>
  <si>
    <t>ZEPPELIN-STIFTUNG</t>
  </si>
  <si>
    <t>1831f5420dbb50f2</t>
  </si>
  <si>
    <t>CONT_AWD_W912HP16F0001_9700_GS07F0414W_4730</t>
  </si>
  <si>
    <t>W912HP16F0001</t>
  </si>
  <si>
    <t>GS07F0414W</t>
  </si>
  <si>
    <t>R2SONIC, LLC</t>
  </si>
  <si>
    <t>ZM7ZF4FGKNN7</t>
  </si>
  <si>
    <t>334513</t>
  </si>
  <si>
    <t>Instruments and Related Products Manufacturing for Measuring, Displaying, and Controlling Industrial Process Variables</t>
  </si>
  <si>
    <t>bcb41d3789e2bba9</t>
  </si>
  <si>
    <t>CONT_AWD_W912ES22P0004_9700_-NONE-_-NONE-</t>
  </si>
  <si>
    <t>W912ES22P0004</t>
  </si>
  <si>
    <t>754c2dec62d97eef</t>
  </si>
  <si>
    <t>CONT_AWD_BR09_9700_W911S015D0038_9700</t>
  </si>
  <si>
    <t>BR09</t>
  </si>
  <si>
    <t>ae6ae10675c21cde</t>
  </si>
  <si>
    <t>CONT_AWD_W912EF19P0075_9700_-NONE-_-NONE-</t>
  </si>
  <si>
    <t>W912EF19P0075</t>
  </si>
  <si>
    <t>9f6e9fef8ae5aaab</t>
  </si>
  <si>
    <t>CONT_AWD_W912EE25FA082_9700_47QSWA18D0025_4732</t>
  </si>
  <si>
    <t>W912EE25FA082</t>
  </si>
  <si>
    <t>03d2c9766da0bbae</t>
  </si>
  <si>
    <t>CONT_AWD_W912P920F0268_9700_W912P917G0001_9700</t>
  </si>
  <si>
    <t>W912P920F0268</t>
  </si>
  <si>
    <t>99a2764795fbc840</t>
  </si>
  <si>
    <t>CONT_AWD_W912PM16P0068_9700_-NONE-_-NONE-</t>
  </si>
  <si>
    <t>W912PM16P0068</t>
  </si>
  <si>
    <t>2bf141c1b644c924</t>
  </si>
  <si>
    <t>CONT_AWD_W9127N21P0047_9700_-NONE-_-NONE-</t>
  </si>
  <si>
    <t>W9127N21P0047</t>
  </si>
  <si>
    <t>ea7b77172e6b4bdf</t>
  </si>
  <si>
    <t>CONT_AWD_W912EE25FA055_9700_W912EE25A0010_9700</t>
  </si>
  <si>
    <t>W912EE25FA055</t>
  </si>
  <si>
    <t>W912EE25A0010</t>
  </si>
  <si>
    <t>VICKSBURG SHIPYARD, LLC</t>
  </si>
  <si>
    <t>W6L7T5PSKBY5</t>
  </si>
  <si>
    <t>dead2389cf7b3779</t>
  </si>
  <si>
    <t>CONT_AWD_W9127N19P0143_9700_-NONE-_-NONE-</t>
  </si>
  <si>
    <t>W9127N19P0143</t>
  </si>
  <si>
    <t>80559b22b47fb754</t>
  </si>
  <si>
    <t>CONT_AWD_W9127N18F0021_9700_W9127N15D0005_9700</t>
  </si>
  <si>
    <t>W9127N18F0021</t>
  </si>
  <si>
    <t>3496e2b078ce8b88</t>
  </si>
  <si>
    <t>CONT_AWD_W56KGZ19P6016_9700_-NONE-_-NONE-</t>
  </si>
  <si>
    <t>W56KGZ19P6016</t>
  </si>
  <si>
    <t>LIGHTS VISIONS COMPANY</t>
  </si>
  <si>
    <t>MLGSZVLBB2Z3</t>
  </si>
  <si>
    <t>021-2099</t>
  </si>
  <si>
    <t>Counter-ISIS Train and Equip Fund, Army</t>
  </si>
  <si>
    <t>08ed357cd4ca1061</t>
  </si>
  <si>
    <t>CONT_AWD_BR06_9700_W911S015D0038_9700</t>
  </si>
  <si>
    <t>BR06</t>
  </si>
  <si>
    <t>aebed0877cd491d0</t>
  </si>
  <si>
    <t>CONT_AWD_0003_9700_W912EP10D0005_9700</t>
  </si>
  <si>
    <t>372bf17227a915ad</t>
  </si>
  <si>
    <t>CONT_AWD_W56HZV23FL130_9700_W56HZV21DL024_9700</t>
  </si>
  <si>
    <t>W56HZV23FL130</t>
  </si>
  <si>
    <t>ca4ea7f688f4201b</t>
  </si>
  <si>
    <t>CONT_AWD_W912P919F0026_9700_W912P917G0004_9700</t>
  </si>
  <si>
    <t>W912P919F0026</t>
  </si>
  <si>
    <t>405042b83bd6893d</t>
  </si>
  <si>
    <t>CONT_AWD_W9127N18F0052_9700_W9127N15D0005_9700</t>
  </si>
  <si>
    <t>W9127N18F0052</t>
  </si>
  <si>
    <t>ad8742b4d2847029</t>
  </si>
  <si>
    <t>CONT_AWD_W9127817P0146_9700_-NONE-_-NONE-</t>
  </si>
  <si>
    <t>W9127817P0146</t>
  </si>
  <si>
    <t>f8e8c20d0d95938a</t>
  </si>
  <si>
    <t>CONT_AWD_W911XK19P0021_9700_-NONE-_-NONE-</t>
  </si>
  <si>
    <t>W911XK19P0021</t>
  </si>
  <si>
    <t>44d80b091215b0e5</t>
  </si>
  <si>
    <t>CONT_AWD_W9127N22P0024_9700_-NONE-_-NONE-</t>
  </si>
  <si>
    <t>W9127N22P0024</t>
  </si>
  <si>
    <t>YACULTA COMPANIES, INC.</t>
  </si>
  <si>
    <t>9878806be28cc734</t>
  </si>
  <si>
    <t>CONT_AWD_W912P817P0040_9700_-NONE-_-NONE-</t>
  </si>
  <si>
    <t>W912P817P0040</t>
  </si>
  <si>
    <t>fceacc58704e1f9e</t>
  </si>
  <si>
    <t>CONT_AWD_W91ZLK20P0052_9700_-NONE-_-NONE-</t>
  </si>
  <si>
    <t>W91ZLK20P0052</t>
  </si>
  <si>
    <t>264f037dccbca476</t>
  </si>
  <si>
    <t>CONT_AWD_W912EE22P0042_9700_-NONE-_-NONE-</t>
  </si>
  <si>
    <t>W912EE22P0042</t>
  </si>
  <si>
    <t>4691870be8dc4ee7</t>
  </si>
  <si>
    <t>CONT_AWD_W91QEX23P0029_9700_-NONE-_-NONE-</t>
  </si>
  <si>
    <t>W91QEX23P0029</t>
  </si>
  <si>
    <t>RING POWER CORP</t>
  </si>
  <si>
    <t>MD59JF9UJM48</t>
  </si>
  <si>
    <t>RPC  INC.</t>
  </si>
  <si>
    <t>6a93659935826c7a</t>
  </si>
  <si>
    <t>CONT_AWD_W912QR15P0032_9700_-NONE-_-NONE-</t>
  </si>
  <si>
    <t>W912QR15P0032</t>
  </si>
  <si>
    <t>0372e21ca5a0882d</t>
  </si>
  <si>
    <t>CONT_AWD_0001_9700_W912P917G0001_9700</t>
  </si>
  <si>
    <t>24a6caa3c124ab20</t>
  </si>
  <si>
    <t>CONT_AWD_W56HZV18FA001_9700_W911S015D0038_9700</t>
  </si>
  <si>
    <t>W56HZV18FA001</t>
  </si>
  <si>
    <t>0df970bbbd292f79</t>
  </si>
  <si>
    <t>CONT_AWD_W912EE23P0035_9700_-NONE-_-NONE-</t>
  </si>
  <si>
    <t>W912EE23P0035</t>
  </si>
  <si>
    <t>fc2811ed8d890643</t>
  </si>
  <si>
    <t>CONT_AWD_W912BU13C0029_9700_-NONE-_-NONE-</t>
  </si>
  <si>
    <t>W912BU13C0029</t>
  </si>
  <si>
    <t>ACME INDUSTRIAL INC</t>
  </si>
  <si>
    <t>K4KLVXNHHBH1</t>
  </si>
  <si>
    <t>77fa024eab98dc54</t>
  </si>
  <si>
    <t>CONT_AWD_W9127817P0151_9700_-NONE-_-NONE-</t>
  </si>
  <si>
    <t>W9127817P0151</t>
  </si>
  <si>
    <t>00165fdd89d9993f</t>
  </si>
  <si>
    <t>CONT_AWD_W9126G23F0191_9700_47QSWA18D0025_4732</t>
  </si>
  <si>
    <t>W9126G23F0191</t>
  </si>
  <si>
    <t>f1a0737530ff6db6</t>
  </si>
  <si>
    <t>CONT_AWD_W56HZV20FA004_9700_W911S015D0038_9700</t>
  </si>
  <si>
    <t>W56HZV20FA004</t>
  </si>
  <si>
    <t>b7fef9902e56e9d8</t>
  </si>
  <si>
    <t>CONT_AWD_W52P1J16P0068_9700_-NONE-_-NONE-</t>
  </si>
  <si>
    <t>W52P1J16P0068</t>
  </si>
  <si>
    <t>NOBLE SUPPLY &amp; LOGISTICS, LLC</t>
  </si>
  <si>
    <t>YLE5AAYNVPK6</t>
  </si>
  <si>
    <t>71b59698fcf66691</t>
  </si>
  <si>
    <t>CONT_AWD_0005_9700_W9127N15D0002_9700</t>
  </si>
  <si>
    <t>339fe0c937ea1d9f</t>
  </si>
  <si>
    <t>CONT_AWD_W912EQ24P0045_9700_-NONE-_-NONE-</t>
  </si>
  <si>
    <t>W912EQ24P0045</t>
  </si>
  <si>
    <t>90c7e27ecaf7110e</t>
  </si>
  <si>
    <t>CONT_AWD_W9128F18F0323_9700_GS07F0011J_4730</t>
  </si>
  <si>
    <t>W9128F18F0323</t>
  </si>
  <si>
    <t>GS07F0011J</t>
  </si>
  <si>
    <t>0c59d8b985bfc735</t>
  </si>
  <si>
    <t>CONT_AWD_W912BU16P0071_9700_-NONE-_-NONE-</t>
  </si>
  <si>
    <t>W912BU16P0071</t>
  </si>
  <si>
    <t>336310</t>
  </si>
  <si>
    <t>Motor Vehicle Gasoline Engine and Engine Parts Manufacturing</t>
  </si>
  <si>
    <t>224c0056c068fb5f</t>
  </si>
  <si>
    <t>CONT_AWD_W912DW18F6007_9700_GS07F216CA_4732</t>
  </si>
  <si>
    <t>W912DW18F6007</t>
  </si>
  <si>
    <t>GS07F216CA</t>
  </si>
  <si>
    <t>a1a74b299433c30e</t>
  </si>
  <si>
    <t>CONT_AWD_0009_9700_W9127N15D0002_9700</t>
  </si>
  <si>
    <t>c12db1d9c50b6d85</t>
  </si>
  <si>
    <t>CONT_AWD_W912EE21F0076_9700_W912EE19A0001_9700</t>
  </si>
  <si>
    <t>W912EE21F0076</t>
  </si>
  <si>
    <t>f7ef6e6abdd12fe9</t>
  </si>
  <si>
    <t>CONT_AWD_0015_9700_W912DS16A0018_9700</t>
  </si>
  <si>
    <t>W912DS16A0018</t>
  </si>
  <si>
    <t>adf63ed95600e808</t>
  </si>
  <si>
    <t>CONT_AWD_W912P915F5025_9700_GS07F0011J_4730</t>
  </si>
  <si>
    <t>W912P915F5025</t>
  </si>
  <si>
    <t>655cfc3ec11c89e9</t>
  </si>
  <si>
    <t>CONT_AWD_W912BU14P0101_9700_-NONE-_-NONE-</t>
  </si>
  <si>
    <t>W912BU14P0101</t>
  </si>
  <si>
    <t>aec97e5a8fa10528</t>
  </si>
  <si>
    <t>CONT_AWD_W9123718P0035_9700_-NONE-_-NONE-</t>
  </si>
  <si>
    <t>W9123718P0035</t>
  </si>
  <si>
    <t>75e1dee581781609</t>
  </si>
  <si>
    <t>CONT_AWD_W9123717P0035_9700_-NONE-_-NONE-</t>
  </si>
  <si>
    <t>W9123717P0035</t>
  </si>
  <si>
    <t>fd1a7e1baf79c109</t>
  </si>
  <si>
    <t>CONT_AWD_W912DW20P0077_9700_-NONE-_-NONE-</t>
  </si>
  <si>
    <t>W912DW20P0077</t>
  </si>
  <si>
    <t>855d81a2498602e1</t>
  </si>
  <si>
    <t>CONT_AWD_W912EP18F0063_9700_W912EP17A0010_9700</t>
  </si>
  <si>
    <t>W912EP18F0063</t>
  </si>
  <si>
    <t>8d4336b0cd7ea6fa</t>
  </si>
  <si>
    <t>CONT_AWD_W912EE25FA068_9700_47QSWA18D0025_4732</t>
  </si>
  <si>
    <t>W912EE25FA068</t>
  </si>
  <si>
    <t>082e49de617cde80</t>
  </si>
  <si>
    <t>CONT_AWD_0007_9700_W9113M12D0001_9700</t>
  </si>
  <si>
    <t>ce423dbdc8528db9</t>
  </si>
  <si>
    <t>CONT_AWD_W912EP26FA018_9700_W912EP22A0003_9700</t>
  </si>
  <si>
    <t>W912EP26FA018</t>
  </si>
  <si>
    <t>d64c7938ba1e94f3</t>
  </si>
  <si>
    <t>CONT_AWD_W912BU17F0128_9700_W912BU06G0002_9700</t>
  </si>
  <si>
    <t>W912BU17F0128</t>
  </si>
  <si>
    <t>342bc936ac1f9f21</t>
  </si>
  <si>
    <t>CONT_AWD_W9127824P0068_9700_-NONE-_-NONE-</t>
  </si>
  <si>
    <t>W9127824P0068</t>
  </si>
  <si>
    <t>STEINER CONSTRUCTION COMPANY, INC.</t>
  </si>
  <si>
    <t>K9EEKYKFNJH4</t>
  </si>
  <si>
    <t>388c4c563c0ec072</t>
  </si>
  <si>
    <t>CONT_AWD_0008_9700_W9127N15D0005_9700</t>
  </si>
  <si>
    <t>921d428165be6557</t>
  </si>
  <si>
    <t>CONT_AWD_W9128F15MF007_9700_-NONE-_-NONE-</t>
  </si>
  <si>
    <t>W9128F15MF007</t>
  </si>
  <si>
    <t>6b85c8e1b9c0647a</t>
  </si>
  <si>
    <t>CONT_AWD_W912QR16P0039_9700_-NONE-_-NONE-</t>
  </si>
  <si>
    <t>W912QR16P0039</t>
  </si>
  <si>
    <t>TELL CITY BOAT WORKS INC.</t>
  </si>
  <si>
    <t>YRHHUJSP6495</t>
  </si>
  <si>
    <t>c583966039fef38f</t>
  </si>
  <si>
    <t>CONT_AWD_W912P820P0031_9700_-NONE-_-NONE-</t>
  </si>
  <si>
    <t>W912P820P0031</t>
  </si>
  <si>
    <t>a2a8b77c927dc6a8</t>
  </si>
  <si>
    <t>CONT_AWD_W912ES25FA018_9700_W912ES22G0005_9700</t>
  </si>
  <si>
    <t>W912ES25FA018</t>
  </si>
  <si>
    <t>c674e3063b77ef10</t>
  </si>
  <si>
    <t>CONT_AWD_W56HZV16PL557_9700_-NONE-_-NONE-</t>
  </si>
  <si>
    <t>W56HZV16PL557</t>
  </si>
  <si>
    <t>3d9034b8020de1a4</t>
  </si>
  <si>
    <t>CONT_AWD_0007_9700_W9127N15D0002_9700</t>
  </si>
  <si>
    <t>61e5078f0acfee95</t>
  </si>
  <si>
    <t>CONT_AWD_W912BU23P0036_9700_-NONE-_-NONE-</t>
  </si>
  <si>
    <t>W912BU23P0036</t>
  </si>
  <si>
    <t>b9d6953d35c41258</t>
  </si>
  <si>
    <t>CONT_AWD_W912DS15P0020_9700_-NONE-_-NONE-</t>
  </si>
  <si>
    <t>W912DS15P0020</t>
  </si>
  <si>
    <t>687a6629eda2fa6f</t>
  </si>
  <si>
    <t>CONT_AWD_0009_9700_W9127N15D0005_9700</t>
  </si>
  <si>
    <t>e28fd6d537eee518</t>
  </si>
  <si>
    <t>CONT_AWD_W912EP19P0016_9700_-NONE-_-NONE-</t>
  </si>
  <si>
    <t>W912EP19P0016</t>
  </si>
  <si>
    <t>RED TAIL LOGISTICS LLC</t>
  </si>
  <si>
    <t>DR1NA36L6K77</t>
  </si>
  <si>
    <t>719d034d5c91abd7</t>
  </si>
  <si>
    <t>CONT_AWD_W9127N23P0012_9700_-NONE-_-NONE-</t>
  </si>
  <si>
    <t>W9127N23P0012</t>
  </si>
  <si>
    <t>b6fea953739943da</t>
  </si>
  <si>
    <t>CONT_AWD_0003_9700_W9127N15D0001_9700</t>
  </si>
  <si>
    <t>093ea07dec29618e</t>
  </si>
  <si>
    <t>CONT_AWD_W9127N16P0183_9700_-NONE-_-NONE-</t>
  </si>
  <si>
    <t>W9127N16P0183</t>
  </si>
  <si>
    <t>f85e40664ba9f82c</t>
  </si>
  <si>
    <t>CONT_AWD_W912QR23P0058_9700_-NONE-_-NONE-</t>
  </si>
  <si>
    <t>W912QR23P0058</t>
  </si>
  <si>
    <t>UNCLE J CUSTOM BOATS LLP</t>
  </si>
  <si>
    <t>LH53F6A86JM3</t>
  </si>
  <si>
    <t>5ca72256b19cb44b</t>
  </si>
  <si>
    <t>CONT_AWD_W912EF20C0020_9700_-NONE-_-NONE-</t>
  </si>
  <si>
    <t>W912EF20C0020</t>
  </si>
  <si>
    <t>509d71ac00bd9052</t>
  </si>
  <si>
    <t>CONT_AWD_W9126G22F0328_9700_47QSWA18D0025_4732</t>
  </si>
  <si>
    <t>W9126G22F0328</t>
  </si>
  <si>
    <t>a719c76334074d22</t>
  </si>
  <si>
    <t>CONT_AWD_W9123625F0024_9700_W9123621D5045_9700</t>
  </si>
  <si>
    <t>W9123625F0024</t>
  </si>
  <si>
    <t>b5c7775ea10c358e</t>
  </si>
  <si>
    <t>CONT_AWD_W912P824P0004_9700_-NONE-_-NONE-</t>
  </si>
  <si>
    <t>W912P824P0004</t>
  </si>
  <si>
    <t>332911</t>
  </si>
  <si>
    <t>Industrial Valve Manufacturing</t>
  </si>
  <si>
    <t>fe068bdb38614290</t>
  </si>
  <si>
    <t>CONT_AWD_W912DR19P0098_9700_-NONE-_-NONE-</t>
  </si>
  <si>
    <t>W912DR19P0098</t>
  </si>
  <si>
    <t>435e04f59eb7f92a</t>
  </si>
  <si>
    <t>CONT_AWD_W912EE24F0131_9700_W912EE24A0002_9700</t>
  </si>
  <si>
    <t>W912EE24F0131</t>
  </si>
  <si>
    <t>251d575139208d32</t>
  </si>
  <si>
    <t>CONT_AWD_BR02_9700_W911S015D0038_9700</t>
  </si>
  <si>
    <t>BR02</t>
  </si>
  <si>
    <t>0e9407a66bfa96c7</t>
  </si>
  <si>
    <t>CONT_AWD_W912EP18F0146_9700_W912EP17A0011_9700</t>
  </si>
  <si>
    <t>W912EP18F0146</t>
  </si>
  <si>
    <t>e11a6fdc43f41dec</t>
  </si>
  <si>
    <t>CONT_AWD_0012_9700_W9127N15D0002_9700</t>
  </si>
  <si>
    <t>a01548dcff1d4001</t>
  </si>
  <si>
    <t>CONT_AWD_0008_9700_W911S013D0006_9700</t>
  </si>
  <si>
    <t>64884ebcbd8b1c80</t>
  </si>
  <si>
    <t>CONT_AWD_W912EP22F0050_9700_W912EP17A0008_9700</t>
  </si>
  <si>
    <t>W912EP22F0050</t>
  </si>
  <si>
    <t>W912EP17A0008</t>
  </si>
  <si>
    <t>e253acdded5302a4</t>
  </si>
  <si>
    <t>CONT_AWD_W56HZV22F0066_9700_W56HZV18D0077_9700</t>
  </si>
  <si>
    <t>W56HZV22F0066</t>
  </si>
  <si>
    <t>2151c854c8f0c67e</t>
  </si>
  <si>
    <t>CONT_AWD_W912EF24P0025_9700_-NONE-_-NONE-</t>
  </si>
  <si>
    <t>W912EF24P0025</t>
  </si>
  <si>
    <t>KOFFLER BOATS INC.</t>
  </si>
  <si>
    <t>Z4L3CKS6YJL5</t>
  </si>
  <si>
    <t>6630</t>
  </si>
  <si>
    <t>CHEMICAL ANALYSIS INSTRUMENTS</t>
  </si>
  <si>
    <t>648921bd1366da11</t>
  </si>
  <si>
    <t>CONT_AWD_W9126G20F0765_9700_GS07F0362T_4730</t>
  </si>
  <si>
    <t>W9126G20F0765</t>
  </si>
  <si>
    <t>GS07F0362T</t>
  </si>
  <si>
    <t>76527d3b5c9c2244</t>
  </si>
  <si>
    <t>CONT_AWD_W912EK17P0045_9700_-NONE-_-NONE-</t>
  </si>
  <si>
    <t>W912EK17P0045</t>
  </si>
  <si>
    <t>538dd2ab8e4616cc</t>
  </si>
  <si>
    <t>CONT_AWD_W912P919P0085_9700_-NONE-_-NONE-</t>
  </si>
  <si>
    <t>W912P919P0085</t>
  </si>
  <si>
    <t>HUMCO MARINE PRODUCTS, INC</t>
  </si>
  <si>
    <t>EDC1W5H1FRS5</t>
  </si>
  <si>
    <t>6f1cf8d810bb3bff</t>
  </si>
  <si>
    <t>CONT_AWD_W912P923F0052_9700_GS07F094GA_4732</t>
  </si>
  <si>
    <t>W912P923F0052</t>
  </si>
  <si>
    <t>H219</t>
  </si>
  <si>
    <t>EQUIPMENT AND MATERIALS TESTING- SHIPS, SMALL CRAFT, PONTOONS, AND FLOATING DOCKS</t>
  </si>
  <si>
    <t>df7f7939de29acb9</t>
  </si>
  <si>
    <t>CONT_AWD_W912P823P0036_9700_-NONE-_-NONE-</t>
  </si>
  <si>
    <t>W912P823P0036</t>
  </si>
  <si>
    <t>H320</t>
  </si>
  <si>
    <t>INSPECTION- SHIP AND MARINE EQUIPMENT</t>
  </si>
  <si>
    <t>a4678470ea016e5e</t>
  </si>
  <si>
    <t>CONT_AWD_W912EP26FA037_9700_W912EP22A0003_9700</t>
  </si>
  <si>
    <t>W912EP26FA037</t>
  </si>
  <si>
    <t>d7524eb8e0f32b33</t>
  </si>
  <si>
    <t>CONT_AWD_W9123720F0255_9700_GS07F0442M_4730</t>
  </si>
  <si>
    <t>W9123720F0255</t>
  </si>
  <si>
    <t>c9f1601d09b48eb6</t>
  </si>
  <si>
    <t>CONT_AWD_0005_9700_W912QM12D0001_9700</t>
  </si>
  <si>
    <t>64960578cb0b247b</t>
  </si>
  <si>
    <t>CONT_AWD_W9123820F0098_9700_GS07F0410W_4730</t>
  </si>
  <si>
    <t>W9123820F0098</t>
  </si>
  <si>
    <t>b850912299c0f258</t>
  </si>
  <si>
    <t>CONT_AWD_W912DW20P0069_9700_-NONE-_-NONE-</t>
  </si>
  <si>
    <t>W912DW20P0069</t>
  </si>
  <si>
    <t>0094da748b4d6b4f</t>
  </si>
  <si>
    <t>CONT_AWD_W56HZV19FA003_9700_W911S015D0038_9700</t>
  </si>
  <si>
    <t>W56HZV19FA003</t>
  </si>
  <si>
    <t>db5450a4512d5cca</t>
  </si>
  <si>
    <t>CONT_AWD_W912EQ24P0019_9700_-NONE-_-NONE-</t>
  </si>
  <si>
    <t>W912EQ24P0019</t>
  </si>
  <si>
    <t>332996</t>
  </si>
  <si>
    <t>Fabricated Pipe and Pipe Fitting Manufacturing</t>
  </si>
  <si>
    <t>60116bb952f6f1d8</t>
  </si>
  <si>
    <t>CONT_AWD_0018_9700_W912BU06G0002_9700</t>
  </si>
  <si>
    <t>e38786483c074937</t>
  </si>
  <si>
    <t>CONT_AWD_W912PM22P0021_9700_-NONE-_-NONE-</t>
  </si>
  <si>
    <t>W912PM22P0021</t>
  </si>
  <si>
    <t>ADVANCED MECHANICAL ENTERPRISES, INC.</t>
  </si>
  <si>
    <t>EVJDEGLEDKF7</t>
  </si>
  <si>
    <t>e8ea239f00cd12c2</t>
  </si>
  <si>
    <t>CONT_AWD_W912DW23P0053_9700_-NONE-_-NONE-</t>
  </si>
  <si>
    <t>W912DW23P0053</t>
  </si>
  <si>
    <t>3d0b9b9c69dbaa92</t>
  </si>
  <si>
    <t>CONT_AWD_W9127N21P0086_9700_-NONE-_-NONE-</t>
  </si>
  <si>
    <t>W9127N21P0086</t>
  </si>
  <si>
    <t>16e9ed3e74c18dd5</t>
  </si>
  <si>
    <t>CONT_AWD_W912ES25F0009_9700_W912ES22G0005_9700</t>
  </si>
  <si>
    <t>W912ES25F0009</t>
  </si>
  <si>
    <t>c25f7786507121db</t>
  </si>
  <si>
    <t>CONT_AWD_W912HP24P0007_9700_-NONE-_-NONE-</t>
  </si>
  <si>
    <t>W912HP24P0007</t>
  </si>
  <si>
    <t>ZIMMERMAN MARINE, INCORPORATED</t>
  </si>
  <si>
    <t>LDKXB7NLHXN5</t>
  </si>
  <si>
    <t>a30bd471350aee81</t>
  </si>
  <si>
    <t>CONT_AWD_W9123722P0116_9700_-NONE-_-NONE-</t>
  </si>
  <si>
    <t>W9123722P0116</t>
  </si>
  <si>
    <t>2f4e54de57836481</t>
  </si>
  <si>
    <t>CONT_AWD_W912EK19P0070_9700_-NONE-_-NONE-</t>
  </si>
  <si>
    <t>W912EK19P0070</t>
  </si>
  <si>
    <t>TELEDYNE INSTRUMENTS, INC.</t>
  </si>
  <si>
    <t>DUB4EVNK9NU5</t>
  </si>
  <si>
    <t>TELEDYNE TECHNOLOGIES INCORPORATED</t>
  </si>
  <si>
    <t>63030c51b92b39b4</t>
  </si>
  <si>
    <t>CONT_AWD_W9127N18P0138_9700_-NONE-_-NONE-</t>
  </si>
  <si>
    <t>W9127N18P0138</t>
  </si>
  <si>
    <t>39d98986c48a8de3</t>
  </si>
  <si>
    <t>CONT_AWD_W912BU24F0004_9700_W912BU19G0001_9700</t>
  </si>
  <si>
    <t>W912BU24F0004</t>
  </si>
  <si>
    <t>W912BU19G0001</t>
  </si>
  <si>
    <t>8f204baf458c0c11</t>
  </si>
  <si>
    <t>CONT_AWD_W56HZV20FL220_9700_W911S016D0013_9700</t>
  </si>
  <si>
    <t>W56HZV20FL220</t>
  </si>
  <si>
    <t>661e7598d7ec0cf0</t>
  </si>
  <si>
    <t>CONT_AWD_W912P818P0099_9700_-NONE-_-NONE-</t>
  </si>
  <si>
    <t>W912P818P0099</t>
  </si>
  <si>
    <t>7ad797c2e26b060a</t>
  </si>
  <si>
    <t>CONT_AWD_BR17_9700_W911S015D0038_9700</t>
  </si>
  <si>
    <t>BR17</t>
  </si>
  <si>
    <t>22fdab1945bb3f69</t>
  </si>
  <si>
    <t>CONT_AWD_W912P720F0033_9700_GS07F0357M_4730</t>
  </si>
  <si>
    <t>W912P720F0033</t>
  </si>
  <si>
    <t>GS07F0357M</t>
  </si>
  <si>
    <t>NORTH RIVER BOATS INCORPORATED</t>
  </si>
  <si>
    <t>NP38QTJDEQX4</t>
  </si>
  <si>
    <t>37b4acc23e5fcd7c</t>
  </si>
  <si>
    <t>CONT_AWD_W912ES24P0011_9700_-NONE-_-NONE-</t>
  </si>
  <si>
    <t>W912ES24P0011</t>
  </si>
  <si>
    <t>KANN MANUFACTURING CORP</t>
  </si>
  <si>
    <t>LUCAKJR1MK46</t>
  </si>
  <si>
    <t>bb525e0418cf8f0e</t>
  </si>
  <si>
    <t>CONT_AWD_W912EE25P0020_9700_-NONE-_-NONE-</t>
  </si>
  <si>
    <t>W912EE25P0020</t>
  </si>
  <si>
    <t>RE-ENGINEERED BUSINESS SOLUTIONS, INC</t>
  </si>
  <si>
    <t>ZLMVRKMN9X54</t>
  </si>
  <si>
    <t>578c8a5accb8361f</t>
  </si>
  <si>
    <t>CONT_AWD_W912P917F0166_9700_GS07F0123H_4730</t>
  </si>
  <si>
    <t>W912P917F0166</t>
  </si>
  <si>
    <t>8311418cbf2ca987</t>
  </si>
  <si>
    <t>CONT_AWD_W912P516F0005_9700_GS07F216CA_4732</t>
  </si>
  <si>
    <t>W912P516F0005</t>
  </si>
  <si>
    <t>1201f14f9d4b9b9b</t>
  </si>
  <si>
    <t>CONT_AWD_W56HZV18FA015_9700_W911S015D0038_9700</t>
  </si>
  <si>
    <t>W56HZV18FA015</t>
  </si>
  <si>
    <t>655fe73e158f8201</t>
  </si>
  <si>
    <t>CONT_AWD_W912EE24F0004_9700_W912EE19A0001_9700</t>
  </si>
  <si>
    <t>W912EE24F0004</t>
  </si>
  <si>
    <t>bddb8f155b5c339b</t>
  </si>
  <si>
    <t>CONT_AWD_W912EQ20P0062_9700_-NONE-_-NONE-</t>
  </si>
  <si>
    <t>W912EQ20P0062</t>
  </si>
  <si>
    <t>GFS SUPPLY &amp; SERVICES COMPANY, INC.</t>
  </si>
  <si>
    <t>TRKLSHEHX274</t>
  </si>
  <si>
    <t>29c73ed2bfc78db5</t>
  </si>
  <si>
    <t>CONT_AWD_W911WN24P0020_9700_-NONE-_-NONE-</t>
  </si>
  <si>
    <t>W911WN24P0020</t>
  </si>
  <si>
    <t>188d76fbcb88c815</t>
  </si>
  <si>
    <t>CONT_AWD_W912P619P0010_9700_-NONE-_-NONE-</t>
  </si>
  <si>
    <t>W912P619P0010</t>
  </si>
  <si>
    <t>SMITH-ROOT INC</t>
  </si>
  <si>
    <t>PD45MS78A175</t>
  </si>
  <si>
    <t>c7ad7c7233c553f1</t>
  </si>
  <si>
    <t>CONT_AWD_W911XK24P0010_9700_-NONE-_-NONE-</t>
  </si>
  <si>
    <t>W911XK24P0010</t>
  </si>
  <si>
    <t>9e243aba56cb8cec</t>
  </si>
  <si>
    <t>CONT_AWD_W9127N18P0108_9700_-NONE-_-NONE-</t>
  </si>
  <si>
    <t>W9127N18P0108</t>
  </si>
  <si>
    <t>c46be6afeec85756</t>
  </si>
  <si>
    <t>CONT_AWD_W912BU25CA008_9700_-NONE-_-NONE-</t>
  </si>
  <si>
    <t>W912BU25CA008</t>
  </si>
  <si>
    <t>5d38ffe3d15776ab</t>
  </si>
  <si>
    <t>CONT_AWD_W912P921F0130_9700_W912P917G0001_9700</t>
  </si>
  <si>
    <t>W912P921F0130</t>
  </si>
  <si>
    <t>5bac3e5a55eb4593</t>
  </si>
  <si>
    <t>CONT_AWD_W9123823P0018_9700_-NONE-_-NONE-</t>
  </si>
  <si>
    <t>W9123823P0018</t>
  </si>
  <si>
    <t>9999b287472c0424</t>
  </si>
  <si>
    <t>CONT_AWD_W56HZV19FL0A9_9700_W911S016D0010_9700</t>
  </si>
  <si>
    <t>W56HZV19FL0A9</t>
  </si>
  <si>
    <t>5dd0345c39a5b986</t>
  </si>
  <si>
    <t>CONT_AWD_W9128F19P0139_9700_-NONE-_-NONE-</t>
  </si>
  <si>
    <t>W9128F19P0139</t>
  </si>
  <si>
    <t>336999</t>
  </si>
  <si>
    <t>All Other Transportation Equipment Manufacturing</t>
  </si>
  <si>
    <t>1e87985781b2acf3</t>
  </si>
  <si>
    <t>CONT_AWD_W912EE20F0033_9700_W912EE19A0001_9700</t>
  </si>
  <si>
    <t>W912EE20F0033</t>
  </si>
  <si>
    <t>76e8311e0e420b4e</t>
  </si>
  <si>
    <t>CONT_AWD_W9127N23P0082_9700_-NONE-_-NONE-</t>
  </si>
  <si>
    <t>W9127N23P0082</t>
  </si>
  <si>
    <t>TIMKEN GEARS &amp; SERVICES INC.</t>
  </si>
  <si>
    <t>M2LXKY951V51</t>
  </si>
  <si>
    <t>THE TIMKEN COMPANY</t>
  </si>
  <si>
    <t>aab1e0329f772d8e</t>
  </si>
  <si>
    <t>CONT_AWD_W912BU21C0006_9700_-NONE-_-NONE-</t>
  </si>
  <si>
    <t>W912BU21C0006</t>
  </si>
  <si>
    <t>a18af9446e03d83a</t>
  </si>
  <si>
    <t>CONT_AWD_W911SF16P0046_9700_-NONE-_-NONE-</t>
  </si>
  <si>
    <t>W911SF16P0046</t>
  </si>
  <si>
    <t>f417fa9224cf64c6</t>
  </si>
  <si>
    <t>CONT_AWD_0023_9700_W911S012D0011_9700</t>
  </si>
  <si>
    <t>7334dbdde99ecdf0</t>
  </si>
  <si>
    <t>CONT_AWD_W912EP23P0012_9700_-NONE-_-NONE-</t>
  </si>
  <si>
    <t>W912EP23P0012</t>
  </si>
  <si>
    <t>SPARTAN MAT, INC.</t>
  </si>
  <si>
    <t>ZCZ4XJCZYH87</t>
  </si>
  <si>
    <t>504f4329a8be49d9</t>
  </si>
  <si>
    <t>CONT_AWD_W912EP17F0003_9700_GS07F0362T_4730</t>
  </si>
  <si>
    <t>W912EP17F0003</t>
  </si>
  <si>
    <t>ec6b4ccaf260d4a0</t>
  </si>
  <si>
    <t>CONT_AWD_W9127823P0097_9700_-NONE-_-NONE-</t>
  </si>
  <si>
    <t>W9127823P0097</t>
  </si>
  <si>
    <t>SAUNDERS ENGINE &amp; EQUIPMENT CO INC</t>
  </si>
  <si>
    <t>MLK6M7UUF2M7</t>
  </si>
  <si>
    <t>2d34702cfc32a0b6</t>
  </si>
  <si>
    <t>CONT_AWD_W912EK21F0056_9700_GS07F0172Y_4732</t>
  </si>
  <si>
    <t>W912EK21F0056</t>
  </si>
  <si>
    <t>4247938e0042147d</t>
  </si>
  <si>
    <t>CONT_AWD_0003_9700_W912EP10D0008_9700</t>
  </si>
  <si>
    <t>W912EP10D0008</t>
  </si>
  <si>
    <t>418bc38e33e2e18a</t>
  </si>
  <si>
    <t>CONT_AWD_W912BU19F0003_9700_W912BU19G0001_9700</t>
  </si>
  <si>
    <t>W912BU19F0003</t>
  </si>
  <si>
    <t>958b7f5eaccaea3c</t>
  </si>
  <si>
    <t>CONT_AWD_W912BU18F0132_9700_W912BU06G0002_9700</t>
  </si>
  <si>
    <t>W912BU18F0132</t>
  </si>
  <si>
    <t>29941e005103346b</t>
  </si>
  <si>
    <t>CONT_AWD_W9127N18P0030_9700_-NONE-_-NONE-</t>
  </si>
  <si>
    <t>W9127N18P0030</t>
  </si>
  <si>
    <t>f30ce7167413f8d8</t>
  </si>
  <si>
    <t>CONT_AWD_W9127N20P0075_9700_-NONE-_-NONE-</t>
  </si>
  <si>
    <t>W9127N20P0075</t>
  </si>
  <si>
    <t>a3594384e9a53415</t>
  </si>
  <si>
    <t>CONT_AWD_W912PP15F0015_9700_GS07F0011J_4730</t>
  </si>
  <si>
    <t>W912PP15F0015</t>
  </si>
  <si>
    <t>df8c9296f01d4e20</t>
  </si>
  <si>
    <t>CONT_AWD_W912DW14P0122_9700_-NONE-_-NONE-</t>
  </si>
  <si>
    <t>W912DW14P0122</t>
  </si>
  <si>
    <t>TACOMA DIESEL AND EQUIPMENT, INC.</t>
  </si>
  <si>
    <t>P21BU9R6BMM3</t>
  </si>
  <si>
    <t>bfea713b3ababef4</t>
  </si>
  <si>
    <t>CONT_AWD_W9123622F0046_9700_W9123621D5046_9700</t>
  </si>
  <si>
    <t>W9123622F0046</t>
  </si>
  <si>
    <t>f3451b3f3b94f6a5</t>
  </si>
  <si>
    <t>CONT_AWD_W912EE20F0038_9700_W912EE19A0001_9700</t>
  </si>
  <si>
    <t>W912EE20F0038</t>
  </si>
  <si>
    <t>4ab4b2d2f585c93e</t>
  </si>
  <si>
    <t>CONT_AWD_W911S015P0012_9700_-NONE-_-NONE-</t>
  </si>
  <si>
    <t>W911S015P0012</t>
  </si>
  <si>
    <t>6f08bf3c5289b77a</t>
  </si>
  <si>
    <t>CONT_AWD_W9127S25PA016_9700_-NONE-_-NONE-</t>
  </si>
  <si>
    <t>W9127S25PA016</t>
  </si>
  <si>
    <t>OZARK POWERSPORTS, LLC</t>
  </si>
  <si>
    <t>E6PMFX1QSMT5</t>
  </si>
  <si>
    <t>3c492f710d3a727b</t>
  </si>
  <si>
    <t>CONT_AWD_W911S225PA523_9700_-NONE-_-NONE-</t>
  </si>
  <si>
    <t>W911S225PA523</t>
  </si>
  <si>
    <t>MIDWEST LAKE MANAGEMENT, INC.</t>
  </si>
  <si>
    <t>P99KJDM2JEV3</t>
  </si>
  <si>
    <t>1920</t>
  </si>
  <si>
    <t>FISHING VESSELS</t>
  </si>
  <si>
    <t>3a94d2e47c67b528</t>
  </si>
  <si>
    <t>CONT_AWD_W912P926FA018_9700_W912P922A0034_9700</t>
  </si>
  <si>
    <t>W912P926FA018</t>
  </si>
  <si>
    <t>6ab4cd1a7c5f7cfe</t>
  </si>
  <si>
    <t>CONT_AWD_W912DW26PA037_9700_-NONE-_-NONE-</t>
  </si>
  <si>
    <t>W912DW26PA037</t>
  </si>
  <si>
    <t>71de1b4fb5d384c7</t>
  </si>
  <si>
    <t>CONT_AWD_W912EK15P0064_9700_-NONE-_-NONE-</t>
  </si>
  <si>
    <t>W912EK15P0064</t>
  </si>
  <si>
    <t>aaefe3974297138d</t>
  </si>
  <si>
    <t>CONT_AWD_W912P520P0055_9700_-NONE-_-NONE-</t>
  </si>
  <si>
    <t>W912P520P0055</t>
  </si>
  <si>
    <t>HEARTLAND FABRICATION LLC</t>
  </si>
  <si>
    <t>PNK1EVEW95P4</t>
  </si>
  <si>
    <t>096-5125</t>
  </si>
  <si>
    <t>Maintenance and Operation of Dams and Other Improvements of Navigable Waters, Corps of Engineers - Civil</t>
  </si>
  <si>
    <t>b0834e4062f19bbb</t>
  </si>
  <si>
    <t>CONT_AWD_W912L816F0062_9700_GS07F9386S_4730</t>
  </si>
  <si>
    <t>W912L816F0062</t>
  </si>
  <si>
    <t>GS07F9386S</t>
  </si>
  <si>
    <t>SHIELD TECHNOLOGIES CORP</t>
  </si>
  <si>
    <t>GJEXETZX4N96</t>
  </si>
  <si>
    <t>8340</t>
  </si>
  <si>
    <t>TENTS AND TARPAULINS</t>
  </si>
  <si>
    <t>46a8b5bc9f49dd66</t>
  </si>
  <si>
    <t>CONT_AWD_W912EP26FA006_9700_W912EP24A0002_9700</t>
  </si>
  <si>
    <t>W912EP26FA006</t>
  </si>
  <si>
    <t>W912EP24A0002</t>
  </si>
  <si>
    <t>KAMACK MARINE, LLC</t>
  </si>
  <si>
    <t>PSYLX8E628Y7</t>
  </si>
  <si>
    <t>87ce543f3b530bcc</t>
  </si>
  <si>
    <t>CONT_AWD_W9127819P0008_9700_-NONE-_-NONE-</t>
  </si>
  <si>
    <t>W9127819P0008</t>
  </si>
  <si>
    <t>a217d7cafb01f614</t>
  </si>
  <si>
    <t>CONT_AWD_W912ES17P0082_9700_-NONE-_-NONE-</t>
  </si>
  <si>
    <t>W912ES17P0082</t>
  </si>
  <si>
    <t>BENMAR FABRICATION LLC</t>
  </si>
  <si>
    <t>D82FEVKGV5H4</t>
  </si>
  <si>
    <t>e972cc77dcd43af9</t>
  </si>
  <si>
    <t>CONT_AWD_W9123621P5002_9700_-NONE-_-NONE-</t>
  </si>
  <si>
    <t>W9123621P5002</t>
  </si>
  <si>
    <t>32526bc21cf6b36c</t>
  </si>
  <si>
    <t>CONT_AWD_W9123719P0027_9700_-NONE-_-NONE-</t>
  </si>
  <si>
    <t>W9123719P0027</t>
  </si>
  <si>
    <t>APPLETON MARINE INC</t>
  </si>
  <si>
    <t>HWLGUR28KMS6</t>
  </si>
  <si>
    <t>f00780247f8df88d</t>
  </si>
  <si>
    <t>CONT_AWD_W912EQ17P0055_9700_-NONE-_-NONE-</t>
  </si>
  <si>
    <t>W912EQ17P0055</t>
  </si>
  <si>
    <t>DEHART MARINE ELECTRONICS INC</t>
  </si>
  <si>
    <t>L54JRKD4AS91</t>
  </si>
  <si>
    <t>ab93a89ea849d123</t>
  </si>
  <si>
    <t>CONT_AWD_0009_9700_W911S016D0013_9700</t>
  </si>
  <si>
    <t>be7d493eb20fd1cb</t>
  </si>
  <si>
    <t>CONT_AWD_W912BU18P0017_9700_-NONE-_-NONE-</t>
  </si>
  <si>
    <t>W912BU18P0017</t>
  </si>
  <si>
    <t>K031</t>
  </si>
  <si>
    <t>MODIFICATION OF EQUIPMENT- BEARINGS</t>
  </si>
  <si>
    <t>c6a2856796caac5b</t>
  </si>
  <si>
    <t>CONT_AWD_W912DQ20P1026_9700_-NONE-_-NONE-</t>
  </si>
  <si>
    <t>W912DQ20P1026</t>
  </si>
  <si>
    <t>9d191399df27b05e</t>
  </si>
  <si>
    <t>CONT_AWD_W912EQ15F0036_9700_GS07F5966R_4730</t>
  </si>
  <si>
    <t>W912EQ15F0036</t>
  </si>
  <si>
    <t>GS07F5966R</t>
  </si>
  <si>
    <t>VIDEORAY LLC</t>
  </si>
  <si>
    <t>GWCRBF5WJTL9</t>
  </si>
  <si>
    <t>315999</t>
  </si>
  <si>
    <t>Other Apparel Accessories and Other Apparel Manufacturing</t>
  </si>
  <si>
    <t>b0effa5a03c46265</t>
  </si>
  <si>
    <t>CONT_AWD_W9127815P0139_9700_-NONE-_-NONE-</t>
  </si>
  <si>
    <t>W9127815P0139</t>
  </si>
  <si>
    <t>4034760fc4091fcb</t>
  </si>
  <si>
    <t>CONT_AWD_0004_9700_W912QM12D0001_9700</t>
  </si>
  <si>
    <t>71168b890ef8d925</t>
  </si>
  <si>
    <t>CONT_AWD_W912EK18F0038_9700_GS07F094GA_4732</t>
  </si>
  <si>
    <t>W912EK18F0038</t>
  </si>
  <si>
    <t>6816e831aa18f6af</t>
  </si>
  <si>
    <t>CONT_AWD_W912EP20F0250_9700_47QSWA19D0007_4732</t>
  </si>
  <si>
    <t>W912EP20F0250</t>
  </si>
  <si>
    <t>47QSWA19D0007</t>
  </si>
  <si>
    <t>39f378e6551aad51</t>
  </si>
  <si>
    <t>CONT_AWD_W912DQ23P1032_9700_-NONE-_-NONE-</t>
  </si>
  <si>
    <t>W912DQ23P1032</t>
  </si>
  <si>
    <t>e85445f82f6cd978</t>
  </si>
  <si>
    <t>CONT_AWD_W912EE23F0040_9700_W912EE19A0001_9700</t>
  </si>
  <si>
    <t>W912EE23F0040</t>
  </si>
  <si>
    <t>a86667f4713bc208</t>
  </si>
  <si>
    <t>CONT_AWD_W9126G15P0003_9700_-NONE-_-NONE-</t>
  </si>
  <si>
    <t>W9126G15P0003</t>
  </si>
  <si>
    <t>HARVEY-LYNCH, INC.</t>
  </si>
  <si>
    <t>DD7KVANU64U5</t>
  </si>
  <si>
    <t>db8a36b25d7e3042</t>
  </si>
  <si>
    <t>CONT_AWD_W912BU18C0018_9700_-NONE-_-NONE-</t>
  </si>
  <si>
    <t>W912BU18C0018</t>
  </si>
  <si>
    <t>3ef4df73bd89ae53</t>
  </si>
  <si>
    <t>CONT_AWD_W56HZV18FL828_9700_W911S016D0010_9700</t>
  </si>
  <si>
    <t>W56HZV18FL828</t>
  </si>
  <si>
    <t>e46c7d45bf4e22a7</t>
  </si>
  <si>
    <t>CONT_AWD_W9127N23P0099_9700_-NONE-_-NONE-</t>
  </si>
  <si>
    <t>W9127N23P0099</t>
  </si>
  <si>
    <t>HAMILTON JET, INC.</t>
  </si>
  <si>
    <t>C45XVMFKMRN3</t>
  </si>
  <si>
    <t>HAMILTONJET  INC.</t>
  </si>
  <si>
    <t>56c351313037fd29</t>
  </si>
  <si>
    <t>CONT_AWD_W912P918F0308_9700_W912P917G0009_9700</t>
  </si>
  <si>
    <t>W912P918F0308</t>
  </si>
  <si>
    <t>W912P917G0009</t>
  </si>
  <si>
    <t>617ded37aae3328e</t>
  </si>
  <si>
    <t>CONT_AWD_W91QEX23P0037_9700_-NONE-_-NONE-</t>
  </si>
  <si>
    <t>W91QEX23P0037</t>
  </si>
  <si>
    <t>b77638bbacfd239e</t>
  </si>
  <si>
    <t>CONT_AWD_W9127819P0134_9700_-NONE-_-NONE-</t>
  </si>
  <si>
    <t>W9127819P0134</t>
  </si>
  <si>
    <t>JAG INDUSTRIAL SERVICES, INC</t>
  </si>
  <si>
    <t>KJSAXVVXK1E1</t>
  </si>
  <si>
    <t>dd233660e14c0d73</t>
  </si>
  <si>
    <t>CONT_AWD_W56HZV19FA007_9700_W911S015D0038_9700</t>
  </si>
  <si>
    <t>W56HZV19FA007</t>
  </si>
  <si>
    <t>17521871a2ab5c16</t>
  </si>
  <si>
    <t>CONT_AWD_W9127N18P0038_9700_-NONE-_-NONE-</t>
  </si>
  <si>
    <t>W9127N18P0038</t>
  </si>
  <si>
    <t>SUMGL6NGK4P5</t>
  </si>
  <si>
    <t>478913d14ba751e3</t>
  </si>
  <si>
    <t>CONT_AWD_W912ES25FA023_9700_W912ES22G0005_9700</t>
  </si>
  <si>
    <t>W912ES25FA023</t>
  </si>
  <si>
    <t>15f4128ec6c3d5c5</t>
  </si>
  <si>
    <t>CONT_AWD_W912EK25CA020_9700_-NONE-_-NONE-</t>
  </si>
  <si>
    <t>W912EK25CA020</t>
  </si>
  <si>
    <t>B &amp; R MARINE, LLC</t>
  </si>
  <si>
    <t>PMKUZPNS1HM6</t>
  </si>
  <si>
    <t>de697a32ca7cc389</t>
  </si>
  <si>
    <t>CONT_AWD_W912P918F0143_9700_W912P917G0001_9700</t>
  </si>
  <si>
    <t>W912P918F0143</t>
  </si>
  <si>
    <t>6528b5b811f9c3e5</t>
  </si>
  <si>
    <t>CONT_AWD_W9123719P0093_9700_-NONE-_-NONE-</t>
  </si>
  <si>
    <t>W9123719P0093</t>
  </si>
  <si>
    <t>NILOFER BATTIWALA</t>
  </si>
  <si>
    <t>F4ZEU11UQM87</t>
  </si>
  <si>
    <t>14230613a1ca242a</t>
  </si>
  <si>
    <t>CONT_AWD_W912PM19F0034_9700_GS07F280BA_4732</t>
  </si>
  <si>
    <t>W912PM19F0034</t>
  </si>
  <si>
    <t>GS07F280BA</t>
  </si>
  <si>
    <t>MIAMI CORDAGE, LLC.</t>
  </si>
  <si>
    <t>C1BVCA2N9YB4</t>
  </si>
  <si>
    <t>9b2ede5febfc27b5</t>
  </si>
  <si>
    <t>CONT_AWD_W912P625F0018_9700_GS07F094GA_4732</t>
  </si>
  <si>
    <t>W912P625F0018</t>
  </si>
  <si>
    <t>3fd1bfb311e66dec</t>
  </si>
  <si>
    <t>CONT_AWD_W9127N22P0006_9700_-NONE-_-NONE-</t>
  </si>
  <si>
    <t>f3029b617bd73b68</t>
  </si>
  <si>
    <t>CONT_AWD_W911S014F0009_9700_GS06F0004P_4730</t>
  </si>
  <si>
    <t>W911S014F0009</t>
  </si>
  <si>
    <t>GS06F0004P</t>
  </si>
  <si>
    <t>MEDIA PLUMBING &amp; HEATING INC</t>
  </si>
  <si>
    <t>ZMNPZJK8YVN3</t>
  </si>
  <si>
    <t>561621</t>
  </si>
  <si>
    <t>Security Systems Services (except Locksmiths)</t>
  </si>
  <si>
    <t>9ca20cfe24de2849</t>
  </si>
  <si>
    <t>CONT_AWD_W52P1J16P0026_9700_-NONE-_-NONE-</t>
  </si>
  <si>
    <t>W52P1J16P0026</t>
  </si>
  <si>
    <t>b5db43879be6a449</t>
  </si>
  <si>
    <t>CONT_AWD_W9127N24P0007_9700_-NONE-_-NONE-</t>
  </si>
  <si>
    <t>W9127N24P0007</t>
  </si>
  <si>
    <t>e562440effd6dac2</t>
  </si>
  <si>
    <t>CONT_AWD_W912P524P0053_9700_-NONE-_-NONE-</t>
  </si>
  <si>
    <t>W912P524P0053</t>
  </si>
  <si>
    <t>f3a3951047d97fa0</t>
  </si>
  <si>
    <t>CONT_AWD_W912QR20F0307_9700_GS07F0069M_4730</t>
  </si>
  <si>
    <t>W912QR20F0307</t>
  </si>
  <si>
    <t>GS07F0069M</t>
  </si>
  <si>
    <t>c35ca875caa57ff8</t>
  </si>
  <si>
    <t>CONT_AWD_W50S8E20P0022_9700_-NONE-_-NONE-</t>
  </si>
  <si>
    <t>W50S8E20P0022</t>
  </si>
  <si>
    <t>BINARY EXCHANGE TECHNOLOGIES LLC</t>
  </si>
  <si>
    <t>VUR8QKPP8NY3</t>
  </si>
  <si>
    <t>E1ED</t>
  </si>
  <si>
    <t>PURCHASE OF SHIP CONSTRUCTION AND REPAIR FACILITIES</t>
  </si>
  <si>
    <t>f7991000408ee4e7</t>
  </si>
  <si>
    <t>CONT_AWD_W912HZ21P0121_9700_-NONE-_-NONE-</t>
  </si>
  <si>
    <t>W912HZ21P0121</t>
  </si>
  <si>
    <t>cd2741f6437e10cf</t>
  </si>
  <si>
    <t>CONT_AWD_W9127N17P0122_9700_-NONE-_-NONE-</t>
  </si>
  <si>
    <t>W9127N17P0122</t>
  </si>
  <si>
    <t>PALFINGER MARINE USA, LLC</t>
  </si>
  <si>
    <t>K59MEC3D7ZW5</t>
  </si>
  <si>
    <t>PALFINGER MARINE USA INC</t>
  </si>
  <si>
    <t>973e639db828567b</t>
  </si>
  <si>
    <t>CONT_AWD_W912EK22F0014_9700_GS07F0172Y_4732</t>
  </si>
  <si>
    <t>W912EK22F0014</t>
  </si>
  <si>
    <t>447363c696790c2b</t>
  </si>
  <si>
    <t>CONT_AWD_W911S224P1268_9700_-NONE-_-NONE-</t>
  </si>
  <si>
    <t>W911S224P1268</t>
  </si>
  <si>
    <t>RAPTOR DESIGN &amp; ENGINEERING LLC</t>
  </si>
  <si>
    <t>C1UBUKSCTJD5</t>
  </si>
  <si>
    <t>b189c2c87d22cf57</t>
  </si>
  <si>
    <t>CONT_AWD_W9127N22P0138_9700_-NONE-_-NONE-</t>
  </si>
  <si>
    <t>W9127N22P0138</t>
  </si>
  <si>
    <t>c2ff74c398e38a2a</t>
  </si>
  <si>
    <t>CONT_AWD_0005_9700_W911S013D0009_9700</t>
  </si>
  <si>
    <t>W911S013D0009</t>
  </si>
  <si>
    <t>TECNICO CORPORATION</t>
  </si>
  <si>
    <t>ZTAFBECM35Z6</t>
  </si>
  <si>
    <t>AMERICAN MARITIME HOLDINGS, LLC</t>
  </si>
  <si>
    <t>f0bc3283f18499b8</t>
  </si>
  <si>
    <t>CONT_AWD_W911S016F0015_9700_GS07F0123H_4730</t>
  </si>
  <si>
    <t>W911S016F0015</t>
  </si>
  <si>
    <t>8b4780bc323853a5</t>
  </si>
  <si>
    <t>CONT_AWD_W9127N16P0131_9700_-NONE-_-NONE-</t>
  </si>
  <si>
    <t>W9127N16P0131</t>
  </si>
  <si>
    <t>62b11e6f06ea35be</t>
  </si>
  <si>
    <t>CONT_AWD_W912EK25CA002_9700_-NONE-_-NONE-</t>
  </si>
  <si>
    <t>W912EK25CA002</t>
  </si>
  <si>
    <t>bb8ccce6ca0f2e55</t>
  </si>
  <si>
    <t>CONT_AWD_W912P417P0016_9700_-NONE-_-NONE-</t>
  </si>
  <si>
    <t>W912P417P0016</t>
  </si>
  <si>
    <t>LAKE ERIE SHIP REPAIR AND FABRICATION LLC.</t>
  </si>
  <si>
    <t>W5EEPFHMLQ36</t>
  </si>
  <si>
    <t>97acaf3b1e474cec</t>
  </si>
  <si>
    <t>CONT_AWD_W912PM21P0069_9700_-NONE-_-NONE-</t>
  </si>
  <si>
    <t>W912PM21P0069</t>
  </si>
  <si>
    <t>INTERNATIONAL QUALITY ADVANTAGE 2020, LLC</t>
  </si>
  <si>
    <t>G2K8R334R5T6</t>
  </si>
  <si>
    <t>c6a426d142ac76d0</t>
  </si>
  <si>
    <t>CONT_AWD_W911S222P1442_9700_-NONE-_-NONE-</t>
  </si>
  <si>
    <t>W911S222P1442</t>
  </si>
  <si>
    <t>W S DARLEY &amp; CO</t>
  </si>
  <si>
    <t>TENRPZGMAGJ6</t>
  </si>
  <si>
    <t>057-3400</t>
  </si>
  <si>
    <t>Operation and Maintenance, Air Force</t>
  </si>
  <si>
    <t>5d81085a56bbef7b</t>
  </si>
  <si>
    <t>CONT_AWD_W912EK22F0015_9700_GS07F0172Y_4732</t>
  </si>
  <si>
    <t>W912EK22F0015</t>
  </si>
  <si>
    <t>466eda5f45281591</t>
  </si>
  <si>
    <t>CONT_AWD_W912EQ18P0021_9700_-NONE-_-NONE-</t>
  </si>
  <si>
    <t>W912EQ18P0021</t>
  </si>
  <si>
    <t>WALLER N AND ASSOCIATES CONSULTING ENGINEERS INC</t>
  </si>
  <si>
    <t>C3HKAYNGYQ23</t>
  </si>
  <si>
    <t>335314</t>
  </si>
  <si>
    <t>Relay and Industrial Control Manufacturing</t>
  </si>
  <si>
    <t>a801259520ac0f0c</t>
  </si>
  <si>
    <t>CONT_AWD_W56HZV22F0048_9700_W56HZV19D0093_9700</t>
  </si>
  <si>
    <t>W56HZV22F0048</t>
  </si>
  <si>
    <t>92daa5303009ba5c</t>
  </si>
  <si>
    <t>CONT_AWD_W912PM26PA019_9700_-NONE-_-NONE-</t>
  </si>
  <si>
    <t>W912PM26PA019</t>
  </si>
  <si>
    <t>GUARDIAN SYSTEMS LLC</t>
  </si>
  <si>
    <t>FLT5LFGMM741</t>
  </si>
  <si>
    <t>e35c525df1c96153</t>
  </si>
  <si>
    <t>CONT_AWD_W912BU16P0049_9700_-NONE-_-NONE-</t>
  </si>
  <si>
    <t>W912BU16P0049</t>
  </si>
  <si>
    <t>SANDMANS RCD INC</t>
  </si>
  <si>
    <t>J4K1WVL61WM8</t>
  </si>
  <si>
    <t>59c41eb6f74a010a</t>
  </si>
  <si>
    <t>CONT_AWD_W912P613C0007_9700_-NONE-_-NONE-</t>
  </si>
  <si>
    <t>W912P613C0007</t>
  </si>
  <si>
    <t>MATERIAL SERVICE CORPORATION</t>
  </si>
  <si>
    <t>H63JMMS4T358</t>
  </si>
  <si>
    <t>HEIDELBERGCEMENT AG</t>
  </si>
  <si>
    <t>488330</t>
  </si>
  <si>
    <t>Navigational Services to Shipping</t>
  </si>
  <si>
    <t>480f83dd59c0a0b1</t>
  </si>
  <si>
    <t>CONT_AWD_W9123625FA046_9700_W9123621D5045_9700</t>
  </si>
  <si>
    <t>W9123625FA046</t>
  </si>
  <si>
    <t>e827084b4a1595e8</t>
  </si>
  <si>
    <t>CONT_AWD_W912EP18F0100_9700_W912EP17A0008_9700</t>
  </si>
  <si>
    <t>W912EP18F0100</t>
  </si>
  <si>
    <t>23556ec8b95a4cec</t>
  </si>
  <si>
    <t>CONT_AWD_W91QEX20F0016_9700_GS07F0308V_4730</t>
  </si>
  <si>
    <t>W91QEX20F0016</t>
  </si>
  <si>
    <t>GS07F0308V</t>
  </si>
  <si>
    <t>JDCI ENTERPRISES, INC.</t>
  </si>
  <si>
    <t>X681CB75CHR5</t>
  </si>
  <si>
    <t>2330</t>
  </si>
  <si>
    <t>TRAILERS</t>
  </si>
  <si>
    <t>4d12fa07a267f3c3</t>
  </si>
  <si>
    <t>CONT_AWD_W912DS22P0004_9700_-NONE-_-NONE-</t>
  </si>
  <si>
    <t>fd166f41d074c882</t>
  </si>
  <si>
    <t>CONT_AWD_W912EE21P0048_9700_-NONE-_-NONE-</t>
  </si>
  <si>
    <t>2e6226d48b6482f2</t>
  </si>
  <si>
    <t>CONT_AWD_W912DQ21F1018_9700_GS07F0172Y_4732</t>
  </si>
  <si>
    <t>W912DQ21F1018</t>
  </si>
  <si>
    <t>8b91d2caf58e1201</t>
  </si>
  <si>
    <t>CONT_AWD_W912EK19F0040_9700_GS07F094GA_4732</t>
  </si>
  <si>
    <t>W912EK19F0040</t>
  </si>
  <si>
    <t>121cadbb5a6aeb5b</t>
  </si>
  <si>
    <t>CONT_AWD_W912EP22F0139_9700_W912EP22A0002_9700</t>
  </si>
  <si>
    <t>W912EP22F0139</t>
  </si>
  <si>
    <t>3aae07a734a4774c</t>
  </si>
  <si>
    <t>CONT_AWD_W912P520F0086_9700_47QSWA18D004E_4732</t>
  </si>
  <si>
    <t>W912P520F0086</t>
  </si>
  <si>
    <t>25bf75091faa6e61</t>
  </si>
  <si>
    <t>CONT_AWD_W912ES25F0046_9700_W912ES22G0005_9700</t>
  </si>
  <si>
    <t>W912ES25F0046</t>
  </si>
  <si>
    <t>b406781dfd3500c9</t>
  </si>
  <si>
    <t>CONT_AWD_W9136418P6022_9700_-NONE-_-NONE-</t>
  </si>
  <si>
    <t>W9136418P6022</t>
  </si>
  <si>
    <t>FINLEY FIRE EQUIPMENT CO.</t>
  </si>
  <si>
    <t>J9DJJJAXE7Y6</t>
  </si>
  <si>
    <t>c4e260ea03a6d93a</t>
  </si>
  <si>
    <t>CONT_AWD_W912EP17F0023_9700_GS07F0080J_4730</t>
  </si>
  <si>
    <t>W912EP17F0023</t>
  </si>
  <si>
    <t>GS07F0080J</t>
  </si>
  <si>
    <t>PANTHER AIR BOAT CORP</t>
  </si>
  <si>
    <t>ZK8TWEFLLU15</t>
  </si>
  <si>
    <t>6bfac8310cc979ea</t>
  </si>
  <si>
    <t>CONT_AWD_W912EQ24P0085_9700_-NONE-_-NONE-</t>
  </si>
  <si>
    <t>W912EQ24P0085</t>
  </si>
  <si>
    <t>R &amp; G STEEL, INC</t>
  </si>
  <si>
    <t>LFW3P6TLHTQ4</t>
  </si>
  <si>
    <t>a49575463ce6a347</t>
  </si>
  <si>
    <t>CONT_AWD_W912EK18F0073_9700_GS07F0172Y_4732</t>
  </si>
  <si>
    <t>W912EK18F0073</t>
  </si>
  <si>
    <t>c7e17d3d59458dfc</t>
  </si>
  <si>
    <t>CONT_AWD_W911WN23P0011_9700_-NONE-_-NONE-</t>
  </si>
  <si>
    <t>W911WN23P0011</t>
  </si>
  <si>
    <t>627dd3682519c584</t>
  </si>
  <si>
    <t>CONT_AWD_W912DW19P0040_9700_-NONE-_-NONE-</t>
  </si>
  <si>
    <t>W912DW19P0040</t>
  </si>
  <si>
    <t>GLOBAL COATINGS LLC</t>
  </si>
  <si>
    <t>NTRTFZMT1WD1</t>
  </si>
  <si>
    <t>0a1ab9a591be6cbb</t>
  </si>
  <si>
    <t>CONT_AWD_W911S016P0021_9700_-NONE-_-NONE-</t>
  </si>
  <si>
    <t>W911S016P0021</t>
  </si>
  <si>
    <t>THE CARPENTER GROUP</t>
  </si>
  <si>
    <t>DDLZMLU2JWC7</t>
  </si>
  <si>
    <t>6f42c632f3685ac5</t>
  </si>
  <si>
    <t>CONT_AWD_W912LR21P0029_9700_-NONE-_-NONE-</t>
  </si>
  <si>
    <t>W912LR21P0029</t>
  </si>
  <si>
    <t>SWITLIK PARACHUTE COMPANY, INC.</t>
  </si>
  <si>
    <t>PBMGLVJFCXK1</t>
  </si>
  <si>
    <t>4220</t>
  </si>
  <si>
    <t>MARINE LIFESAVING AND DIVING EQUIPMENT</t>
  </si>
  <si>
    <t>144bb5c5938b9e88</t>
  </si>
  <si>
    <t>CONT_AWD_W912EP20F0116_9700_W912EP17A0008_9700</t>
  </si>
  <si>
    <t>W912EP20F0116</t>
  </si>
  <si>
    <t>cf493ba482633098</t>
  </si>
  <si>
    <t>CONT_AWD_W912ES22F0031_9700_W912ES22G0005_9700</t>
  </si>
  <si>
    <t>W912ES22F0031</t>
  </si>
  <si>
    <t>b32c1ffc867744b2</t>
  </si>
  <si>
    <t>CONT_AWD_W912EK25P0036_9700_-NONE-_-NONE-</t>
  </si>
  <si>
    <t>W912EK25P0036</t>
  </si>
  <si>
    <t>a39d443ff0a59794</t>
  </si>
  <si>
    <t>CONT_AWD_W912P821F0112_9700_47QSWA18D0025_4732</t>
  </si>
  <si>
    <t>W912P821F0112</t>
  </si>
  <si>
    <t>64283b9e425040ae</t>
  </si>
  <si>
    <t>CONT_AWD_W912EK25C0009_9700_-NONE-_-NONE-</t>
  </si>
  <si>
    <t>W912EK25C0009</t>
  </si>
  <si>
    <t>0e8858c3bcc7a714</t>
  </si>
  <si>
    <t>CONT_AWD_W912P825F0034_9700_W912P820A0005_9700</t>
  </si>
  <si>
    <t>W912P825F0034</t>
  </si>
  <si>
    <t>e731adfb1f1b08aa</t>
  </si>
  <si>
    <t>CONT_AWD_W912DQ26PA015_9700_-NONE-_-NONE-</t>
  </si>
  <si>
    <t>W912DQ26PA015</t>
  </si>
  <si>
    <t>376b752f01509458</t>
  </si>
  <si>
    <t>CONT_AWD_W912DS24F0024_9700_W912DS23A0005_9700</t>
  </si>
  <si>
    <t>W912DS24F0024</t>
  </si>
  <si>
    <t>W912DS23A0005</t>
  </si>
  <si>
    <t>MEASUTRONICS CORPORATION</t>
  </si>
  <si>
    <t>MTNWQNAC4W27</t>
  </si>
  <si>
    <t>238990</t>
  </si>
  <si>
    <t>All Other Specialty Trade Contractors</t>
  </si>
  <si>
    <t>860bedd1d69ba4a6</t>
  </si>
  <si>
    <t>CONT_AWD_W912P818P0077_9700_-NONE-_-NONE-</t>
  </si>
  <si>
    <t>W912P818P0077</t>
  </si>
  <si>
    <t>J STAR ENTERPRISES INC</t>
  </si>
  <si>
    <t>P91BMWKMW825</t>
  </si>
  <si>
    <t>ffdae1493a9b3aab</t>
  </si>
  <si>
    <t>CONT_AWD_0011_9700_W56HZV13D0151_9700</t>
  </si>
  <si>
    <t>f691a81878851a34</t>
  </si>
  <si>
    <t>CONT_AWD_W91QEX22P0035_9700_-NONE-_-NONE-</t>
  </si>
  <si>
    <t>W91QEX22P0035</t>
  </si>
  <si>
    <t>a578ff98b1ab933a</t>
  </si>
  <si>
    <t>CONT_AWD_W56HZV19FL484_9700_W911S016D0016_9700</t>
  </si>
  <si>
    <t>W56HZV19FL484</t>
  </si>
  <si>
    <t>W911S016D0016</t>
  </si>
  <si>
    <t>85367f20d9a16f69</t>
  </si>
  <si>
    <t>CONT_AWD_W9126G21F0213_9700_47QSWA19D0007_4732</t>
  </si>
  <si>
    <t>W9126G21F0213</t>
  </si>
  <si>
    <t>30a4eebb57cf97f1</t>
  </si>
  <si>
    <t>CONT_AWD_0015_9700_W912BU06G0002_9700</t>
  </si>
  <si>
    <t>20002710d210e6bd</t>
  </si>
  <si>
    <t>CONT_AWD_0010_9700_N6264914G0005_9700</t>
  </si>
  <si>
    <t>a3a89b07d1d20f63</t>
  </si>
  <si>
    <t>CONT_AWD_W912P417P0018_9700_-NONE-_-NONE-</t>
  </si>
  <si>
    <t>W912P417P0018</t>
  </si>
  <si>
    <t>78e0add4a5e51d3a</t>
  </si>
  <si>
    <t>CONT_AWD_W912EQ15P0124_9700_-NONE-_-NONE-</t>
  </si>
  <si>
    <t>W912EQ15P0124</t>
  </si>
  <si>
    <t>201c2c958a255611</t>
  </si>
  <si>
    <t>CONT_AWD_W912CH25FA096_9700_W912CH25DL001_9700</t>
  </si>
  <si>
    <t>W912CH25FA096</t>
  </si>
  <si>
    <t>0c120fb562036733</t>
  </si>
  <si>
    <t>CONT_AWD_W91QEX23P0022_9700_-NONE-_-NONE-</t>
  </si>
  <si>
    <t>W91QEX23P0022</t>
  </si>
  <si>
    <t>37650bd7bc292400</t>
  </si>
  <si>
    <t>CONT_AWD_W912CN24P0016_9700_-NONE-_-NONE-</t>
  </si>
  <si>
    <t>W912CN24P0016</t>
  </si>
  <si>
    <t>fad1c2e61adbeeb8</t>
  </si>
  <si>
    <t>CONT_AWD_W91QEX22P0032_9700_-NONE-_-NONE-</t>
  </si>
  <si>
    <t>W91QEX22P0032</t>
  </si>
  <si>
    <t>68a380f90abd6f6c</t>
  </si>
  <si>
    <t>CONT_AWD_W912EQ19F0077_9700_W912EQ18A0007_9700</t>
  </si>
  <si>
    <t>W912EQ19F0077</t>
  </si>
  <si>
    <t>W912EQ18A0007</t>
  </si>
  <si>
    <t>MERS LLC</t>
  </si>
  <si>
    <t>ZH13C1D31ND8</t>
  </si>
  <si>
    <t>MERS  LLC</t>
  </si>
  <si>
    <t>332722</t>
  </si>
  <si>
    <t>Bolt, Nut, Screw, Rivet, and Washer Manufacturing</t>
  </si>
  <si>
    <t>b3979a26ea837984</t>
  </si>
  <si>
    <t>CONT_AWD_W912EK21P0052_9700_-NONE-_-NONE-</t>
  </si>
  <si>
    <t>W912EK21P0052</t>
  </si>
  <si>
    <t>HALL TOWING, INC.</t>
  </si>
  <si>
    <t>KJ27MLKMMN94</t>
  </si>
  <si>
    <t>8fb45a2843d84cf3</t>
  </si>
  <si>
    <t>CONT_AWD_W912BU18P0069_9700_-NONE-_-NONE-</t>
  </si>
  <si>
    <t>W912BU18P0069</t>
  </si>
  <si>
    <t>68d0b41ac5934075</t>
  </si>
  <si>
    <t>CONT_AWD_W912P416P0033_9700_-NONE-_-NONE-</t>
  </si>
  <si>
    <t>W912P416P0033</t>
  </si>
  <si>
    <t>MOODY ENVIRONMENTAL AND CONSULTING, LLC</t>
  </si>
  <si>
    <t>KVA1XFKYNQM3</t>
  </si>
  <si>
    <t>562910</t>
  </si>
  <si>
    <t>Remediation Services</t>
  </si>
  <si>
    <t>09fb17cb70820fea</t>
  </si>
  <si>
    <t>CONT_AWD_W912ES15P0044_9700_-NONE-_-NONE-</t>
  </si>
  <si>
    <t>W912ES15P0044</t>
  </si>
  <si>
    <t>016beb1488db8836</t>
  </si>
  <si>
    <t>CONT_AWD_W9126G18P0032_9700_-NONE-_-NONE-</t>
  </si>
  <si>
    <t>W9126G18P0032</t>
  </si>
  <si>
    <t>LAND &amp; SEA SERVICES 1, INC.</t>
  </si>
  <si>
    <t>YEPFFJZT62E9</t>
  </si>
  <si>
    <t>45330990bc824fd2</t>
  </si>
  <si>
    <t>CONT_AWD_W91QEX22P0034_9700_-NONE-_-NONE-</t>
  </si>
  <si>
    <t>W91QEX22P0034</t>
  </si>
  <si>
    <t>e826f84217fda393</t>
  </si>
  <si>
    <t>CONT_AWD_W912P425CA002_9700_-NONE-_-NONE-</t>
  </si>
  <si>
    <t>W912P425CA002</t>
  </si>
  <si>
    <t>1a37ecf4f63a3d51</t>
  </si>
  <si>
    <t>CONT_AWD_W912PM16P0120_9700_-NONE-_-NONE-</t>
  </si>
  <si>
    <t>W912PM16P0120</t>
  </si>
  <si>
    <t>HANN ENTERPRISES, INC.</t>
  </si>
  <si>
    <t>N49ASJXJZL13</t>
  </si>
  <si>
    <t>e8b003f2983fba58</t>
  </si>
  <si>
    <t>CONT_AWD_W912BU19F0005_9700_W912BU19G0001_9700</t>
  </si>
  <si>
    <t>W912BU19F0005</t>
  </si>
  <si>
    <t>046da7c123cd2684</t>
  </si>
  <si>
    <t>CONT_AWD_W912EF23P0033_9700_-NONE-_-NONE-</t>
  </si>
  <si>
    <t>W912EF23P0033</t>
  </si>
  <si>
    <t>c88967a3afc70684</t>
  </si>
  <si>
    <t>CONT_AWD_W912P612M0050_9700_-NONE-_-NONE-</t>
  </si>
  <si>
    <t>W912P612M0050</t>
  </si>
  <si>
    <t>ARCHER-DANIELS-MIDLAND COMPANY</t>
  </si>
  <si>
    <t>N1EULGPZUSK3</t>
  </si>
  <si>
    <t>a1be7e2d8d27a8f8</t>
  </si>
  <si>
    <t>CONT_AWD_W912BU16P0103_9700_-NONE-_-NONE-</t>
  </si>
  <si>
    <t>W912BU16P0103</t>
  </si>
  <si>
    <t>SUPPLYFORCE.COM, LLC</t>
  </si>
  <si>
    <t>DZWDMQBMGBD8</t>
  </si>
  <si>
    <t>332618</t>
  </si>
  <si>
    <t>Other Fabricated Wire Product Manufacturing</t>
  </si>
  <si>
    <t>15158f55475c9d84</t>
  </si>
  <si>
    <t>CONT_AWD_0017_9700_W9127N13D0008_9700</t>
  </si>
  <si>
    <t>ba7fd08689cf9efa</t>
  </si>
  <si>
    <t>CONT_AWD_W912PL15F0006_9700_GS07F0001I_4730</t>
  </si>
  <si>
    <t>W912PL15F0006</t>
  </si>
  <si>
    <t>GS07F0001I</t>
  </si>
  <si>
    <t>9b90b78af79838d0</t>
  </si>
  <si>
    <t>CONT_AWD_W91QEX22P0028_9700_-NONE-_-NONE-</t>
  </si>
  <si>
    <t>W91QEX22P0028</t>
  </si>
  <si>
    <t>WING INFLATABLES, INC.</t>
  </si>
  <si>
    <t>K8T6RF8WAKC3</t>
  </si>
  <si>
    <t>e72fac751352c572</t>
  </si>
  <si>
    <t>CONT_AWD_W912ES25F0017_9700_W912ES22G0005_9700</t>
  </si>
  <si>
    <t>W912ES25F0017</t>
  </si>
  <si>
    <t>ce2434ef3de29f7f</t>
  </si>
  <si>
    <t>CONT_AWD_W9123725PA032_9700_-NONE-_-NONE-</t>
  </si>
  <si>
    <t>W9123725PA032</t>
  </si>
  <si>
    <t>41669a821f1cdd7b</t>
  </si>
  <si>
    <t>CONT_AWD_W9126G17P0254_9700_-NONE-_-NONE-</t>
  </si>
  <si>
    <t>W9126G17P0254</t>
  </si>
  <si>
    <t>DARGEL BOATS, INC.</t>
  </si>
  <si>
    <t>X2QKEJ6YZFA3</t>
  </si>
  <si>
    <t>53b0d7141e029f11</t>
  </si>
  <si>
    <t>CONT_AWD_W912P524F0120_9700_W912P524A0002_9700</t>
  </si>
  <si>
    <t>W912P524F0120</t>
  </si>
  <si>
    <t>7d0f1dbf4b54a666</t>
  </si>
  <si>
    <t>CONT_AWD_W9127N20P0001_9700_-NONE-_-NONE-</t>
  </si>
  <si>
    <t>W9127N20P0001</t>
  </si>
  <si>
    <t>6cc6d1b827620c4a</t>
  </si>
  <si>
    <t>CONT_AWD_W912ES24F0017_9700_W912ES22G0005_9700</t>
  </si>
  <si>
    <t>W912ES24F0017</t>
  </si>
  <si>
    <t>6fa366f6ed585381</t>
  </si>
  <si>
    <t>CONT_AWD_W912LR20P0061_9700_-NONE-_-NONE-</t>
  </si>
  <si>
    <t>W912LR20P0061</t>
  </si>
  <si>
    <t>MTP DRIVETRAIN SERVICES, L.L.C.</t>
  </si>
  <si>
    <t>ML2YNFKLFGW3</t>
  </si>
  <si>
    <t>JOE GEAR HOLDINGS  L.L.C.</t>
  </si>
  <si>
    <t>2815</t>
  </si>
  <si>
    <t>DIESEL ENGINES AND COMPONENTS</t>
  </si>
  <si>
    <t>aeca8929b0c0953a</t>
  </si>
  <si>
    <t>CONT_AWD_W9123620P5003_9700_-NONE-_-NONE-</t>
  </si>
  <si>
    <t>5b8bf0ffc4fbc787</t>
  </si>
  <si>
    <t>CONT_AWD_W912EE23P0059_9700_-NONE-_-NONE-</t>
  </si>
  <si>
    <t>W912EE23P0059</t>
  </si>
  <si>
    <t>HYDRADYNE, LLC</t>
  </si>
  <si>
    <t>Q3D5NJUNNEK1</t>
  </si>
  <si>
    <t>967306fb3e5b7246</t>
  </si>
  <si>
    <t>CONT_AWD_W912P521F0122_9700_W912P519A0004_9700</t>
  </si>
  <si>
    <t>W912P521F0122</t>
  </si>
  <si>
    <t>2ca82a6312155fda</t>
  </si>
  <si>
    <t>CONT_AWD_W9127819F0138_9700_GS07F090GA_4732</t>
  </si>
  <si>
    <t>W9127819F0138</t>
  </si>
  <si>
    <t>GS07F090GA</t>
  </si>
  <si>
    <t>a0a7495c6d902e18</t>
  </si>
  <si>
    <t>CONT_AWD_0001_9700_W912DS16A0018_9700</t>
  </si>
  <si>
    <t>cc557056b9e1b2e8</t>
  </si>
  <si>
    <t>CONT_AWD_W91QEX17P0035_9700_-NONE-_-NONE-</t>
  </si>
  <si>
    <t>W91QEX17P0035</t>
  </si>
  <si>
    <t>e0272407175fcbbb</t>
  </si>
  <si>
    <t>CONT_AWD_W912EQ19P0039_9700_-NONE-_-NONE-</t>
  </si>
  <si>
    <t>W912EQ19P0039</t>
  </si>
  <si>
    <t>DREYFUS-CORTNEY INC</t>
  </si>
  <si>
    <t>LK17J3L4T6F9</t>
  </si>
  <si>
    <t>WASHINGTON CHAIN &amp; SUPPLY  INC.</t>
  </si>
  <si>
    <t>ae8b2fde4b441a73</t>
  </si>
  <si>
    <t>CONT_AWD_W9124L16P0049_9700_-NONE-_-NONE-</t>
  </si>
  <si>
    <t>W9124L16P0049</t>
  </si>
  <si>
    <t>57208f5254a6ab37</t>
  </si>
  <si>
    <t>CONT_AWD_0009_9700_W9123711D0016_9700</t>
  </si>
  <si>
    <t>0828ec7e8dc59f0a</t>
  </si>
  <si>
    <t>CONT_AWD_W9127N18P0137_9700_-NONE-_-NONE-</t>
  </si>
  <si>
    <t>W9127N18P0137</t>
  </si>
  <si>
    <t>d0782ab1df2bb2fb</t>
  </si>
  <si>
    <t>CONT_AWD_W912P623P0021_9700_-NONE-_-NONE-</t>
  </si>
  <si>
    <t>W912P623P0021</t>
  </si>
  <si>
    <t>d2b681653303550b</t>
  </si>
  <si>
    <t>CONT_AWD_W912P823P0010_9700_-NONE-_-NONE-</t>
  </si>
  <si>
    <t>W912P823P0010</t>
  </si>
  <si>
    <t>SURVEY EQUIPMENT SERVICES  INC.</t>
  </si>
  <si>
    <t>334519</t>
  </si>
  <si>
    <t>Other Measuring and Controlling Device Manufacturing</t>
  </si>
  <si>
    <t>8d8caf72d0eba51c</t>
  </si>
  <si>
    <t>CONT_AWD_W9115125PA047_9700_-NONE-_-NONE-</t>
  </si>
  <si>
    <t>W9115125PA047</t>
  </si>
  <si>
    <t>TRIAD MARINE &amp; INDUSTRIAL SUPPLY, INC.</t>
  </si>
  <si>
    <t>XAZRLSW43C73</t>
  </si>
  <si>
    <t>1ba91066b6d420ba</t>
  </si>
  <si>
    <t>CONT_AWD_W9127824P0006_9700_-NONE-_-NONE-</t>
  </si>
  <si>
    <t>W9127824P0006</t>
  </si>
  <si>
    <t>7ddc3c11a8356806</t>
  </si>
  <si>
    <t>CONT_AWD_0002_9700_W9127N15D0001_9700</t>
  </si>
  <si>
    <t>c050a6d854619e38</t>
  </si>
  <si>
    <t>CONT_AWD_W9127819F0126_9700_GS07F090GA_4732</t>
  </si>
  <si>
    <t>W9127819F0126</t>
  </si>
  <si>
    <t>4f59cd0d3def2a14</t>
  </si>
  <si>
    <t>CONT_AWD_W91QEX22P0040_9700_-NONE-_-NONE-</t>
  </si>
  <si>
    <t>W91QEX22P0040</t>
  </si>
  <si>
    <t>e0734d44f19ec976</t>
  </si>
  <si>
    <t>CONT_AWD_W912JB15C9000_9700_-NONE-_-NONE-</t>
  </si>
  <si>
    <t>W912JB15C9000</t>
  </si>
  <si>
    <t>d858ee553f85186f</t>
  </si>
  <si>
    <t>CONT_AWD_W912P725P0013_9700_-NONE-_-NONE-</t>
  </si>
  <si>
    <t>5661fe9cdd04e113</t>
  </si>
  <si>
    <t>CONT_AWD_W912EK15P0120_9700_-NONE-_-NONE-</t>
  </si>
  <si>
    <t>W912EK15P0120</t>
  </si>
  <si>
    <t>d888c529fd33b1b9</t>
  </si>
  <si>
    <t>CONT_AWD_W912EQ22P0017_9700_-NONE-_-NONE-</t>
  </si>
  <si>
    <t>W912EQ22P0017</t>
  </si>
  <si>
    <t>VALLIANT INDUSTRIES, INC.</t>
  </si>
  <si>
    <t>LNZ4JFZ6FG52</t>
  </si>
  <si>
    <t>34a84d4ec3f5ce8a</t>
  </si>
  <si>
    <t>CONT_AWD_W912EK24P0058_9700_-NONE-_-NONE-</t>
  </si>
  <si>
    <t>W912EK24P0058</t>
  </si>
  <si>
    <t>S202</t>
  </si>
  <si>
    <t>HOUSEKEEPING- FIRE PROTECTION</t>
  </si>
  <si>
    <t>01ebeb4dccf87740</t>
  </si>
  <si>
    <t>CONT_AWD_W912QR18P0125_9700_-NONE-_-NONE-</t>
  </si>
  <si>
    <t>W912QR18P0125</t>
  </si>
  <si>
    <t>STEVEN C. WESTELL</t>
  </si>
  <si>
    <t>TW47UN83AMN5</t>
  </si>
  <si>
    <t>WESTELL TECHNOLOGIES INC</t>
  </si>
  <si>
    <t>2278e733b9a8ee0a</t>
  </si>
  <si>
    <t>CONT_AWD_W912EE22P0041_9700_-NONE-_-NONE-</t>
  </si>
  <si>
    <t>W912EE22P0041</t>
  </si>
  <si>
    <t>PKJ INTERNATIONAL LLC</t>
  </si>
  <si>
    <t>LSKRACBMJJQ8</t>
  </si>
  <si>
    <t>326291</t>
  </si>
  <si>
    <t>Rubber Product Manufacturing for Mechanical Use</t>
  </si>
  <si>
    <t>bdbff19a5f443193</t>
  </si>
  <si>
    <t>CONT_AWD_W912CN21P0021_9700_-NONE-_-NONE-</t>
  </si>
  <si>
    <t>W912CN21P0021</t>
  </si>
  <si>
    <t>SHAKA ENGINEERING INC</t>
  </si>
  <si>
    <t>EE7NCBD81N49</t>
  </si>
  <si>
    <t>34bc5c820192663c</t>
  </si>
  <si>
    <t>CONT_AWD_W912HZ23P0096_9700_-NONE-_-NONE-</t>
  </si>
  <si>
    <t>W912HZ23P0096</t>
  </si>
  <si>
    <t>GREENSEA SYSTEMS, INC.</t>
  </si>
  <si>
    <t>K253L4KE81V7</t>
  </si>
  <si>
    <t>GREENSEA SYSTEMS  INC.</t>
  </si>
  <si>
    <t>f22d99d0f3279c4e</t>
  </si>
  <si>
    <t>CONT_AWD_W9127820P0107_9700_-NONE-_-NONE-</t>
  </si>
  <si>
    <t>W9127820P0107</t>
  </si>
  <si>
    <t>43aa2687ed5add50</t>
  </si>
  <si>
    <t>CONT_AWD_W912P819C0046_9700_-NONE-_-NONE-</t>
  </si>
  <si>
    <t>W912P819C0046</t>
  </si>
  <si>
    <t>PONTCHARTRAIN PARTNERS, LLC</t>
  </si>
  <si>
    <t>EQUGGRN48HG5</t>
  </si>
  <si>
    <t>07299d9da97b58bb</t>
  </si>
  <si>
    <t>CONT_AWD_W912P419F0010_9700_GS07F069DA_4732</t>
  </si>
  <si>
    <t>W912P419F0010</t>
  </si>
  <si>
    <t>ab0f7d30ac3d22b2</t>
  </si>
  <si>
    <t>CONT_AWD_W912EE22F0086_9700_W912EE19A0001_9700</t>
  </si>
  <si>
    <t>W912EE22F0086</t>
  </si>
  <si>
    <t>f11c316d0f2a4d17</t>
  </si>
  <si>
    <t>CONT_AWD_W912ES20P0055_9700_-NONE-_-NONE-</t>
  </si>
  <si>
    <t>W912ES20P0055</t>
  </si>
  <si>
    <t>2E FABRICATION LLC</t>
  </si>
  <si>
    <t>FUA7UUBRXMV4</t>
  </si>
  <si>
    <t>cb8c6f98c700c574</t>
  </si>
  <si>
    <t>CONT_AWD_W912EE23F0117_9700_W912EE19A0001_9700</t>
  </si>
  <si>
    <t>W912EE23F0117</t>
  </si>
  <si>
    <t>0809d09513920a08</t>
  </si>
  <si>
    <t>CONT_AWD_W9123721P0048_9700_-NONE-_-NONE-</t>
  </si>
  <si>
    <t>W9123721P0048</t>
  </si>
  <si>
    <t>4da0a282d654f777</t>
  </si>
  <si>
    <t>CONT_AWD_W912P922F0175_9700_W912P922A0034_9700</t>
  </si>
  <si>
    <t>W912P922F0175</t>
  </si>
  <si>
    <t>57f9f639710bb1e7</t>
  </si>
  <si>
    <t>CONT_AWD_0001_9700_W9127N15D0001_9700</t>
  </si>
  <si>
    <t>c1422ce5fbcb9f3c</t>
  </si>
  <si>
    <t>CONT_AWD_W912DR15P0098_9700_-NONE-_-NONE-</t>
  </si>
  <si>
    <t>W912DR15P0098</t>
  </si>
  <si>
    <t>2050</t>
  </si>
  <si>
    <t>BUOYS</t>
  </si>
  <si>
    <t>a62420709961d9a3</t>
  </si>
  <si>
    <t>CONT_AWD_W9127N24P0008_9700_-NONE-_-NONE-</t>
  </si>
  <si>
    <t>W9127N24P0008</t>
  </si>
  <si>
    <t>f9b8d9785c2a1056</t>
  </si>
  <si>
    <t>CONT_AWD_W912BU22P0036_9700_-NONE-_-NONE-</t>
  </si>
  <si>
    <t>W912BU22P0036</t>
  </si>
  <si>
    <t>982c31adffd2244d</t>
  </si>
  <si>
    <t>CONT_AWD_W9127S18P0168_9700_-NONE-_-NONE-</t>
  </si>
  <si>
    <t>W9127S18P0168</t>
  </si>
  <si>
    <t>CANADY ENTERPRISES INC.</t>
  </si>
  <si>
    <t>CDSJD31CLS28</t>
  </si>
  <si>
    <t>1c50b9ec6db51f59</t>
  </si>
  <si>
    <t>CONT_AWD_W56HZV20FA001_9700_W911S015D0038_9700</t>
  </si>
  <si>
    <t>W56HZV20FA001</t>
  </si>
  <si>
    <t>890b9bf93a4e8b26</t>
  </si>
  <si>
    <t>CONT_AWD_BR01_9700_W911S015D0038_9700</t>
  </si>
  <si>
    <t>BR01</t>
  </si>
  <si>
    <t>064753da6a760d5e</t>
  </si>
  <si>
    <t>CONT_AWD_W912EE21F0032_9700_W912EE19A0001_9700</t>
  </si>
  <si>
    <t>W912EE21F0032</t>
  </si>
  <si>
    <t>7a4ca18c07df596b</t>
  </si>
  <si>
    <t>CONT_AWD_W9127N15P0086_9700_-NONE-_-NONE-</t>
  </si>
  <si>
    <t>W9127N15P0086</t>
  </si>
  <si>
    <t>a371632e9a88f025</t>
  </si>
  <si>
    <t>CONT_AWD_W912EE22F0009_9700_W912EE19A0001_9700</t>
  </si>
  <si>
    <t>W912EE22F0009</t>
  </si>
  <si>
    <t>e37872b567878866</t>
  </si>
  <si>
    <t>CONT_AWD_W56HZV18FA008_9700_W911S015D0038_9700</t>
  </si>
  <si>
    <t>W56HZV18FA008</t>
  </si>
  <si>
    <t>294eb23c3f1eb315</t>
  </si>
  <si>
    <t>CONT_AWD_W912EP18F0103_9700_W912EP17A0010_9700</t>
  </si>
  <si>
    <t>W912EP18F0103</t>
  </si>
  <si>
    <t>c1a17d09531adae5</t>
  </si>
  <si>
    <t>CONT_AWD_W9127N18P0055_9700_-NONE-_-NONE-</t>
  </si>
  <si>
    <t>W9127N18P0055</t>
  </si>
  <si>
    <t>0ea667ee083d730e</t>
  </si>
  <si>
    <t>CONT_AWD_W912P921F0315_9700_W912P917G0002_9700</t>
  </si>
  <si>
    <t>W912P921F0315</t>
  </si>
  <si>
    <t>58f28fa3dc645b81</t>
  </si>
  <si>
    <t>CONT_AWD_W9127821P0096_9700_-NONE-_-NONE-</t>
  </si>
  <si>
    <t>W9127821P0096</t>
  </si>
  <si>
    <t>2d008f10fb357d86</t>
  </si>
  <si>
    <t>CONT_AWD_W912P924P0025_9700_-NONE-_-NONE-</t>
  </si>
  <si>
    <t>W912P924P0025</t>
  </si>
  <si>
    <t>d569936bb210d9ff</t>
  </si>
  <si>
    <t>CONT_AWD_W912BU17P0026_9700_-NONE-_-NONE-</t>
  </si>
  <si>
    <t>W912BU17P0026</t>
  </si>
  <si>
    <t>80369905cb23481b</t>
  </si>
  <si>
    <t>CONT_AWD_W912HN17P0017_9700_-NONE-_-NONE-</t>
  </si>
  <si>
    <t>W912HN17P0017</t>
  </si>
  <si>
    <t>b6c4250c31f2f5f5</t>
  </si>
  <si>
    <t>CONT_AWD_W912EE20P0069_9700_-NONE-_-NONE-</t>
  </si>
  <si>
    <t>W912EE20P0069</t>
  </si>
  <si>
    <t>WOODY FUTRELL MARINE AND AIRCRAFT, INC.</t>
  </si>
  <si>
    <t>LX3DSB39S9G5</t>
  </si>
  <si>
    <t>b1bac135c277d68e</t>
  </si>
  <si>
    <t>CONT_AWD_W912P817P0026_9700_-NONE-_-NONE-</t>
  </si>
  <si>
    <t>W912P817P0026</t>
  </si>
  <si>
    <t>CUMMINS MID-SOUTH LLC</t>
  </si>
  <si>
    <t>K2U7EFZ3LPU7</t>
  </si>
  <si>
    <t>CUMMINS INC.</t>
  </si>
  <si>
    <t>d057a995dd2dd855</t>
  </si>
  <si>
    <t>CONT_AWD_W912BU21P0001_9700_-NONE-_-NONE-</t>
  </si>
  <si>
    <t>W912BU21P0001</t>
  </si>
  <si>
    <t>TIM-CO MPS CORP</t>
  </si>
  <si>
    <t>C7NRFN96L5Z8</t>
  </si>
  <si>
    <t>fbb42c7e7d82b7ce</t>
  </si>
  <si>
    <t>CONT_AWD_W9127N15P0160_9700_-NONE-_-NONE-</t>
  </si>
  <si>
    <t>W9127N15P0160</t>
  </si>
  <si>
    <t>TRANSCO INDUSTRIES, INC.</t>
  </si>
  <si>
    <t>LC4YNJMC63N5</t>
  </si>
  <si>
    <t>b71b9c4abf120e3c</t>
  </si>
  <si>
    <t>CONT_AWD_W911S223P1413_9700_-NONE-_-NONE-</t>
  </si>
  <si>
    <t>W911S223P1413</t>
  </si>
  <si>
    <t>ADVANCED RESCUE BOATS AND EQUIPMENT LLC</t>
  </si>
  <si>
    <t>JDNSFAR2CKU8</t>
  </si>
  <si>
    <t>19762ef4b63059b9</t>
  </si>
  <si>
    <t>CONT_AWD_W912QR23P0078_9700_-NONE-_-NONE-</t>
  </si>
  <si>
    <t>W912QR23P0078</t>
  </si>
  <si>
    <t>bb5e6c089af686a3</t>
  </si>
  <si>
    <t>CONT_AWD_W912P918F0073_9700_W912P917G0011_9700</t>
  </si>
  <si>
    <t>W912P918F0073</t>
  </si>
  <si>
    <t>W912P917G0011</t>
  </si>
  <si>
    <t>VIGOR SHIPYARDS, LLC</t>
  </si>
  <si>
    <t>DTVHUAZYUJH6</t>
  </si>
  <si>
    <t>J010</t>
  </si>
  <si>
    <t>MAINT/REPAIR/REBUILD OF EQUIPMENT- WEAPONS</t>
  </si>
  <si>
    <t>d170a038000f5320</t>
  </si>
  <si>
    <t>CONT_AWD_W9123723P0011_9700_-NONE-_-NONE-</t>
  </si>
  <si>
    <t>W9123723P0011</t>
  </si>
  <si>
    <t>ab891de561cf0788</t>
  </si>
  <si>
    <t>CONT_AWD_W9123617P0014_9700_-NONE-_-NONE-</t>
  </si>
  <si>
    <t>W9123617P0014</t>
  </si>
  <si>
    <t>G I INDUSTRIAL-MARINE, LLC</t>
  </si>
  <si>
    <t>FYL1CNDDL4T3</t>
  </si>
  <si>
    <t>97bf5fd95dee1f7a</t>
  </si>
  <si>
    <t>CONT_AWD_W912P923F0100_9700_W912P922A0027_9700</t>
  </si>
  <si>
    <t>W912P923F0100</t>
  </si>
  <si>
    <t>W912P922A0027</t>
  </si>
  <si>
    <t>fd06b6a37216b331</t>
  </si>
  <si>
    <t>CONT_AWD_W912BU23P0024_9700_-NONE-_-NONE-</t>
  </si>
  <si>
    <t>W912BU23P0024</t>
  </si>
  <si>
    <t>5c14de434bf4d918</t>
  </si>
  <si>
    <t>CONT_AWD_W912CN21P0015_9700_-NONE-_-NONE-</t>
  </si>
  <si>
    <t>8420d84ca9aeccd9</t>
  </si>
  <si>
    <t>CONT_AWD_0011_9700_W912P913G0601_9700</t>
  </si>
  <si>
    <t>8e76eaf811cfc2d1</t>
  </si>
  <si>
    <t>CONT_AWD_W9123715P0116_9700_-NONE-_-NONE-</t>
  </si>
  <si>
    <t>W9123715P0116</t>
  </si>
  <si>
    <t>CAROLINA COMPOSITES LLC</t>
  </si>
  <si>
    <t>TAAZCLWLF478</t>
  </si>
  <si>
    <t>44d0707764efff28</t>
  </si>
  <si>
    <t>CONT_AWD_W9128F23P0079_9700_-NONE-_-NONE-</t>
  </si>
  <si>
    <t>W9128F23P0079</t>
  </si>
  <si>
    <t>b010101bc5494fc4</t>
  </si>
  <si>
    <t>CONT_AWD_W912PM16P0030_9700_-NONE-_-NONE-</t>
  </si>
  <si>
    <t>W912PM16P0030</t>
  </si>
  <si>
    <t>AIR-SEA SAFETY &amp; SURVIVAL, INC.</t>
  </si>
  <si>
    <t>LZF5SHDC9FM7</t>
  </si>
  <si>
    <t>7bbae2040be4ec95</t>
  </si>
  <si>
    <t>CONT_AWD_W912P816P0067_9700_-NONE-_-NONE-</t>
  </si>
  <si>
    <t>W912P816P0067</t>
  </si>
  <si>
    <t>5e5cfba233c786bd</t>
  </si>
  <si>
    <t>CONT_AWD_W912PP22P0029_9700_-NONE-_-NONE-</t>
  </si>
  <si>
    <t>W912PP22P0029</t>
  </si>
  <si>
    <t>c923d3326a69664c</t>
  </si>
  <si>
    <t>CONT_AWD_W912P525F0024_9700_W912P524A0002_9700</t>
  </si>
  <si>
    <t>W912P525F0024</t>
  </si>
  <si>
    <t>3413ba4840e2bc08</t>
  </si>
  <si>
    <t>CONT_AWD_W912P417P0008_9700_-NONE-_-NONE-</t>
  </si>
  <si>
    <t>W912P417P0008</t>
  </si>
  <si>
    <t>BOW &amp; STERN MARINE INC</t>
  </si>
  <si>
    <t>QN3TPYKZYZK5</t>
  </si>
  <si>
    <t>bc74def72629a7ed</t>
  </si>
  <si>
    <t>CONT_AWD_W912P519P0070_9700_-NONE-_-NONE-</t>
  </si>
  <si>
    <t>307a2111edc5c1b5</t>
  </si>
  <si>
    <t>CONT_AWD_W9127N23P0030_9700_-NONE-_-NONE-</t>
  </si>
  <si>
    <t>W9127N23P0030</t>
  </si>
  <si>
    <t>THE PROGRESS GROUP, INC.</t>
  </si>
  <si>
    <t>EQLRKDHBLQ27</t>
  </si>
  <si>
    <t>042a9256a289641d</t>
  </si>
  <si>
    <t>CONT_AWD_W9123722P0097_9700_-NONE-_-NONE-</t>
  </si>
  <si>
    <t>W9123722P0097</t>
  </si>
  <si>
    <t>BRAD FOOTE GEAR WORKS, INC</t>
  </si>
  <si>
    <t>EY3ADXJETPM7</t>
  </si>
  <si>
    <t>BROADWIND, INC.</t>
  </si>
  <si>
    <t>3010</t>
  </si>
  <si>
    <t>TORQUE CONVERTERS AND SPEED CHANGERS</t>
  </si>
  <si>
    <t>ee2a022264710805</t>
  </si>
  <si>
    <t>CONT_AWD_W91QEX23P0043_9700_-NONE-_-NONE-</t>
  </si>
  <si>
    <t>W91QEX23P0043</t>
  </si>
  <si>
    <t>ZODIAC OF NORTH AMERICA, INC.</t>
  </si>
  <si>
    <t>C4CGDYMULBF9</t>
  </si>
  <si>
    <t>ZMFH</t>
  </si>
  <si>
    <t>J036</t>
  </si>
  <si>
    <t>MAINT/REPAIR/REBUILD OF EQUIPMENT- SPECIAL INDUSTRY MACHINERY</t>
  </si>
  <si>
    <t>c1a1367e264a98f4</t>
  </si>
  <si>
    <t>CONT_AWD_W9127816F0019_9700_GS07F0066J_4730</t>
  </si>
  <si>
    <t>W9127816F0019</t>
  </si>
  <si>
    <t>GS07F0066J</t>
  </si>
  <si>
    <t>1c568bc5dc1c6fac</t>
  </si>
  <si>
    <t>CONT_AWD_W912CN22P0086_9700_-NONE-_-NONE-</t>
  </si>
  <si>
    <t>W912CN22P0086</t>
  </si>
  <si>
    <t>RED ORANGE NORTH AMERICA</t>
  </si>
  <si>
    <t>MWFGYJ5MJ878</t>
  </si>
  <si>
    <t>0f04eaa8a6e041cf</t>
  </si>
  <si>
    <t>CONT_AWD_W91QEX23P0027_9700_-NONE-_-NONE-</t>
  </si>
  <si>
    <t>W91QEX23P0027</t>
  </si>
  <si>
    <t>6081d728f2b0f579</t>
  </si>
  <si>
    <t>CONT_AWD_W912DW20P0008_9700_-NONE-_-NONE-</t>
  </si>
  <si>
    <t>W912DW20P0008</t>
  </si>
  <si>
    <t>353d91c22ec5aae8</t>
  </si>
  <si>
    <t>CONT_AWD_W912EQ15P0068_9700_-NONE-_-NONE-</t>
  </si>
  <si>
    <t>W912EQ15P0068</t>
  </si>
  <si>
    <t>TEMPERATURE, INC.</t>
  </si>
  <si>
    <t>HKWJKGMMFML6</t>
  </si>
  <si>
    <t>164aa25a6ec00cd6</t>
  </si>
  <si>
    <t>CONT_AWD_W912EE18F0147_9700_47QSWA18D0025_4732</t>
  </si>
  <si>
    <t>W912EE18F0147</t>
  </si>
  <si>
    <t>f2b3b3a53c7ed49e</t>
  </si>
  <si>
    <t>CONT_AWD_W912HZ24P0115_9700_-NONE-_-NONE-</t>
  </si>
  <si>
    <t>W912HZ24P0115</t>
  </si>
  <si>
    <t>bddee3e3c3705dc3</t>
  </si>
  <si>
    <t>CONT_AWD_W912EP21F0154_9700_W912EP17A0008_9700</t>
  </si>
  <si>
    <t>W912EP21F0154</t>
  </si>
  <si>
    <t>e0306bf4625426d6</t>
  </si>
  <si>
    <t>CONT_AWD_W56HZV22FL043_9700_W56HZV21DL034_9700</t>
  </si>
  <si>
    <t>W56HZV22FL043</t>
  </si>
  <si>
    <t>01cd8e6b7317fc11</t>
  </si>
  <si>
    <t>CONT_AWD_W912ES23F0109_9700_W912ES22G0005_9700</t>
  </si>
  <si>
    <t>W912ES23F0109</t>
  </si>
  <si>
    <t>295e765f8192d852</t>
  </si>
  <si>
    <t>CONT_AWD_W912P815F0006_9700_GS07F0294W_4730</t>
  </si>
  <si>
    <t>W912P815F0006</t>
  </si>
  <si>
    <t>GS07F0294W</t>
  </si>
  <si>
    <t>STARBOARD WAY, INC.</t>
  </si>
  <si>
    <t>N4AAGLNWAQR8</t>
  </si>
  <si>
    <t>a658cc33864b2e55</t>
  </si>
  <si>
    <t>CONT_AWD_W912BU15P0050_9700_-NONE-_-NONE-</t>
  </si>
  <si>
    <t>W912BU15P0050</t>
  </si>
  <si>
    <t>MORSE RUBBER, L.L.C.</t>
  </si>
  <si>
    <t>L5P1NJKMCYD5</t>
  </si>
  <si>
    <t>60556ab124cd7e94</t>
  </si>
  <si>
    <t>CONT_AWD_W9126G19P0002_9700_-NONE-_-NONE-</t>
  </si>
  <si>
    <t>W9126G19P0002</t>
  </si>
  <si>
    <t>BOAT RIGHT MARINE, INC</t>
  </si>
  <si>
    <t>CDAFJQWMXZB8</t>
  </si>
  <si>
    <t>8f426e768b119534</t>
  </si>
  <si>
    <t>CONT_AWD_W912EK20P0084_9700_-NONE-_-NONE-</t>
  </si>
  <si>
    <t>W912EK20P0084</t>
  </si>
  <si>
    <t>d36a68276b831834</t>
  </si>
  <si>
    <t>CONT_AWD_W912P916P0157_9700_-NONE-_-NONE-</t>
  </si>
  <si>
    <t>W912P916P0157</t>
  </si>
  <si>
    <t>c303822a4d315c02</t>
  </si>
  <si>
    <t>CONT_AWD_W56HZV18C0132_9700_-NONE-_-NONE-</t>
  </si>
  <si>
    <t>W56HZV18C0132</t>
  </si>
  <si>
    <t>S I T CORPORATION</t>
  </si>
  <si>
    <t>U4CGHHHKG2R5</t>
  </si>
  <si>
    <t>366ad2c38a84aba4</t>
  </si>
  <si>
    <t>CONT_AWD_W912ES15P0091_9700_-NONE-_-NONE-</t>
  </si>
  <si>
    <t>W912ES15P0091</t>
  </si>
  <si>
    <t>36aefa9fe6ae09d1</t>
  </si>
  <si>
    <t>CONT_AWD_W912BU16P0096_9700_-NONE-_-NONE-</t>
  </si>
  <si>
    <t>W912BU16P0096</t>
  </si>
  <si>
    <t>902d59e2032a0e1c</t>
  </si>
  <si>
    <t>CONT_AWD_W911S218P0298_9700_-NONE-_-NONE-</t>
  </si>
  <si>
    <t>W911S218P0298</t>
  </si>
  <si>
    <t>MAZZELLA LIFTING TECHNOLOGIES, INC.</t>
  </si>
  <si>
    <t>MNZGEAM8WG31</t>
  </si>
  <si>
    <t>MAZZELLA HOLDING COMPANY, INC.</t>
  </si>
  <si>
    <t>1e26ea938862ec05</t>
  </si>
  <si>
    <t>CONT_AWD_BR10_9700_W911S015D0038_9700</t>
  </si>
  <si>
    <t>BR10</t>
  </si>
  <si>
    <t>539bf9d2bb9499b2</t>
  </si>
  <si>
    <t>CONT_AWD_W912P918F0033_9700_W912P917G0011_9700</t>
  </si>
  <si>
    <t>W912P918F0033</t>
  </si>
  <si>
    <t>390314a6fd89666d</t>
  </si>
  <si>
    <t>CONT_AWD_W912QR17P0064_9700_-NONE-_-NONE-</t>
  </si>
  <si>
    <t>W912QR17P0064</t>
  </si>
  <si>
    <t>fa155a1980a2a326</t>
  </si>
  <si>
    <t>CONT_AWD_W56HZV19FL032_9700_W911S016D0013_9700</t>
  </si>
  <si>
    <t>W56HZV19FL032</t>
  </si>
  <si>
    <t>ec9682c1c6c9be5d</t>
  </si>
  <si>
    <t>CONT_AWD_0012_9700_W911S012D0006_9700</t>
  </si>
  <si>
    <t>2f615c7ed8c20803</t>
  </si>
  <si>
    <t>CONT_AWD_W912P817P0032_9700_-NONE-_-NONE-</t>
  </si>
  <si>
    <t>W912P817P0032</t>
  </si>
  <si>
    <t>f62ccef99d0931bb</t>
  </si>
  <si>
    <t>CONT_AWD_W912PP20P0056_9700_-NONE-_-NONE-</t>
  </si>
  <si>
    <t>W912PP20P0056</t>
  </si>
  <si>
    <t>ac2b4d450cb1a60c</t>
  </si>
  <si>
    <t>CONT_AWD_W9126G17P0253_9700_-NONE-_-NONE-</t>
  </si>
  <si>
    <t>W9126G17P0253</t>
  </si>
  <si>
    <t>ba9a53790cc27f0e</t>
  </si>
  <si>
    <t>CONT_AWD_W912EK17P0060_9700_-NONE-_-NONE-</t>
  </si>
  <si>
    <t>W912EK17P0060</t>
  </si>
  <si>
    <t>MONMOUTH MARINE ENGINES, INC.</t>
  </si>
  <si>
    <t>T1D6W8GJXFE3</t>
  </si>
  <si>
    <t>a335d75ae85c7c97</t>
  </si>
  <si>
    <t>CONT_AWD_W56HZV19FL052_9700_W911S016D0010_9700</t>
  </si>
  <si>
    <t>W56HZV19FL052</t>
  </si>
  <si>
    <t>dfa4a9d5780dddd7</t>
  </si>
  <si>
    <t>CONT_AWD_W912P823F0092_9700_W912P823A0002_9700</t>
  </si>
  <si>
    <t>W912P823F0092</t>
  </si>
  <si>
    <t>948252ad11eb1483</t>
  </si>
  <si>
    <t>CONT_AWD_W9126G17P0006_9700_-NONE-_-NONE-</t>
  </si>
  <si>
    <t>W9126G17P0006</t>
  </si>
  <si>
    <t>ebc8a0d24e679d34</t>
  </si>
  <si>
    <t>CONT_AWD_W912PM25P0061_9700_-NONE-_-NONE-</t>
  </si>
  <si>
    <t>W912PM25P0061</t>
  </si>
  <si>
    <t>ADAM N EVE SAFETY LLC</t>
  </si>
  <si>
    <t>RGHHWMBTQDV5</t>
  </si>
  <si>
    <t>4f6905e5e6faf1c5</t>
  </si>
  <si>
    <t>CONT_AWD_W912DQ20P1025_9700_-NONE-_-NONE-</t>
  </si>
  <si>
    <t>W912DQ20P1025</t>
  </si>
  <si>
    <t>7c9be5d3deb880d5</t>
  </si>
  <si>
    <t>CONT_AWD_W912EK22F0094_9700_GS07F0172Y_4732</t>
  </si>
  <si>
    <t>W912EK22F0094</t>
  </si>
  <si>
    <t>a0d4fe7e3a999cca</t>
  </si>
  <si>
    <t>CONT_AWD_W912EK20F0032_9700_GS07F0172Y_4732</t>
  </si>
  <si>
    <t>W912EK20F0032</t>
  </si>
  <si>
    <t>45fdf6b2d1d7a731</t>
  </si>
  <si>
    <t>CONT_AWD_W9123716P0128_9700_-NONE-_-NONE-</t>
  </si>
  <si>
    <t>W9123716P0128</t>
  </si>
  <si>
    <t>FIRE &amp; MARINE, INC.</t>
  </si>
  <si>
    <t>R9QDPL5MC6R1</t>
  </si>
  <si>
    <t>8f0ec586eb4024f8</t>
  </si>
  <si>
    <t>CONT_AWD_W56HZV19FA002_9700_W911S015D0038_9700</t>
  </si>
  <si>
    <t>W56HZV19FA002</t>
  </si>
  <si>
    <t>f230f93c9d7e04f9</t>
  </si>
  <si>
    <t>CONT_AWD_W912EP26FA024_9700_W912EP22A0009_9700</t>
  </si>
  <si>
    <t>W912EP26FA024</t>
  </si>
  <si>
    <t>W912EP22A0009</t>
  </si>
  <si>
    <t>CANNON MARINE PARTNERS, LLC</t>
  </si>
  <si>
    <t>P2M4QM6M7E35</t>
  </si>
  <si>
    <t>a28ff22768d35483</t>
  </si>
  <si>
    <t>CONT_AWD_W912D117P0001_9700_-NONE-_-NONE-</t>
  </si>
  <si>
    <t>W912D117P0001</t>
  </si>
  <si>
    <t>GULF PIONEER COMPANY L.L.C.</t>
  </si>
  <si>
    <t>GBMYD1WXPND3</t>
  </si>
  <si>
    <t>488490</t>
  </si>
  <si>
    <t>Other Support Activities for Road Transportation</t>
  </si>
  <si>
    <t>0caff9b710043e59</t>
  </si>
  <si>
    <t>CONT_AWD_W912PP22F0026_9700_47QSWA22D001D_4732</t>
  </si>
  <si>
    <t>W912PP22F0026</t>
  </si>
  <si>
    <t>47QSWA22D001D</t>
  </si>
  <si>
    <t>c8814daf974f46e2</t>
  </si>
  <si>
    <t>CONT_AWD_W912EE16P0025_9700_-NONE-_-NONE-</t>
  </si>
  <si>
    <t>W912EE16P0025</t>
  </si>
  <si>
    <t>SMITH TOWING COMPANY, INC.</t>
  </si>
  <si>
    <t>U9MWTV2UJW97</t>
  </si>
  <si>
    <t>cdbe88a673da63a7</t>
  </si>
  <si>
    <t>CONT_AWD_BR24_9700_W911S015D0038_9700</t>
  </si>
  <si>
    <t>BR24</t>
  </si>
  <si>
    <t>e836ba5664924f7c</t>
  </si>
  <si>
    <t>CONT_AWD_W912P725PA006_9700_-NONE-_-NONE-</t>
  </si>
  <si>
    <t>W912P725PA006</t>
  </si>
  <si>
    <t>KKMI, INC.</t>
  </si>
  <si>
    <t>W27PJW3SL995</t>
  </si>
  <si>
    <t>b9ff0df2eba8d20c</t>
  </si>
  <si>
    <t>CONT_AWD_W912DS19P0001_9700_-NONE-_-NONE-</t>
  </si>
  <si>
    <t>W912DS19P0001</t>
  </si>
  <si>
    <t>KIRTI INTERNATIONAL INC</t>
  </si>
  <si>
    <t>EM9XDU3C8683</t>
  </si>
  <si>
    <t>0956dd2507675fd1</t>
  </si>
  <si>
    <t>CONT_AWD_W912EE25PA063_9700_-NONE-_-NONE-</t>
  </si>
  <si>
    <t>W912EE25PA063</t>
  </si>
  <si>
    <t>KAY KAY LLC</t>
  </si>
  <si>
    <t>QFYKY4UL5XP3</t>
  </si>
  <si>
    <t>335139</t>
  </si>
  <si>
    <t>Electric Lamp Bulb and Other Lighting Equipment Manufacturing</t>
  </si>
  <si>
    <t>367b4e4bc3d77e44</t>
  </si>
  <si>
    <t>CONT_AWD_W911S225PA734_9700_-NONE-_-NONE-</t>
  </si>
  <si>
    <t>W911S225PA734</t>
  </si>
  <si>
    <t>VASTGLOBE LOGISTICS LLC</t>
  </si>
  <si>
    <t>W54AEMG1JYM1</t>
  </si>
  <si>
    <t>1924cfb971005323</t>
  </si>
  <si>
    <t>CONT_AWD_W912ES25P0029_9700_-NONE-_-NONE-</t>
  </si>
  <si>
    <t>W912ES25P0029</t>
  </si>
  <si>
    <t>4fcfb47f0f702603</t>
  </si>
  <si>
    <t>CONT_AWD_W912BV21P0011_9700_-NONE-_-NONE-</t>
  </si>
  <si>
    <t>W912BV21P0011</t>
  </si>
  <si>
    <t>AMERICAN AIRBOAT CORPORATION</t>
  </si>
  <si>
    <t>KBMJW8M31H68</t>
  </si>
  <si>
    <t>7688bf0c19659a09</t>
  </si>
  <si>
    <t>CONT_AWD_W91QEX19F0011_9700_GS07F0072N_4730</t>
  </si>
  <si>
    <t>W91QEX19F0011</t>
  </si>
  <si>
    <t>GS07F0072N</t>
  </si>
  <si>
    <t>603f0165ada03492</t>
  </si>
  <si>
    <t>CONT_AWD_W9123820F0117_9700_GS07F0410W_4730</t>
  </si>
  <si>
    <t>W9123820F0117</t>
  </si>
  <si>
    <t>e38c93b4ff5ecd18</t>
  </si>
  <si>
    <t>CONT_AWD_W912EK24F0078_9700_GS07F094GA_4732</t>
  </si>
  <si>
    <t>W912EK24F0078</t>
  </si>
  <si>
    <t>863a9e015f28c779</t>
  </si>
  <si>
    <t>CONT_AWD_W9127N25PA005_9700_-NONE-_-NONE-</t>
  </si>
  <si>
    <t>W9127N25PA005</t>
  </si>
  <si>
    <t>3bf9417f0d83ce85</t>
  </si>
  <si>
    <t>CONT_AWD_W9127S22P0061_9700_-NONE-_-NONE-</t>
  </si>
  <si>
    <t>W9127S22P0061</t>
  </si>
  <si>
    <t>5c718fafcce2b673</t>
  </si>
  <si>
    <t>CONT_AWD_W912CN18P0060_9700_-NONE-_-NONE-</t>
  </si>
  <si>
    <t>W912CN18P0060</t>
  </si>
  <si>
    <t>COORDINATED WIRE ROPE OF HAWAII, INC</t>
  </si>
  <si>
    <t>GLWUBJMZ71F6</t>
  </si>
  <si>
    <t>440ed8ad7c1f7dbd</t>
  </si>
  <si>
    <t>CONT_AWD_W912DW17P0038_9700_-NONE-_-NONE-</t>
  </si>
  <si>
    <t>W912DW17P0038</t>
  </si>
  <si>
    <t>398215afcb2e4a8a</t>
  </si>
  <si>
    <t>CONT_AWD_W9127N18P0014_9700_-NONE-_-NONE-</t>
  </si>
  <si>
    <t>W9127N18P0014</t>
  </si>
  <si>
    <t>fc51bd2e9ee43f36</t>
  </si>
  <si>
    <t>CONT_AWD_W911S220P2218_9700_-NONE-_-NONE-</t>
  </si>
  <si>
    <t>W911S220P2218</t>
  </si>
  <si>
    <t>LOGISTICS365 INC</t>
  </si>
  <si>
    <t>XRT9FXKM4KJ3</t>
  </si>
  <si>
    <t>5af7fa31997df094</t>
  </si>
  <si>
    <t>CONT_AWD_W912EE24F0014_9700_W912EE19A0001_9700</t>
  </si>
  <si>
    <t>W912EE24F0014</t>
  </si>
  <si>
    <t>c33d8a6896bed39b</t>
  </si>
  <si>
    <t>CONT_AWD_W56HZV23FL027_9700_W56HZV21DL034_9700</t>
  </si>
  <si>
    <t>W56HZV23FL027</t>
  </si>
  <si>
    <t>a7ad2efb01fffab0</t>
  </si>
  <si>
    <t>CONT_AWD_W912CN16P0133_9700_-NONE-_-NONE-</t>
  </si>
  <si>
    <t>W912CN16P0133</t>
  </si>
  <si>
    <t>WACO PRODUCTS, INC</t>
  </si>
  <si>
    <t>VP7EM3WJPGF3</t>
  </si>
  <si>
    <t>332323</t>
  </si>
  <si>
    <t>Ornamental and Architectural Metal Work Manufacturing</t>
  </si>
  <si>
    <t>66799c5d0bc587e9</t>
  </si>
  <si>
    <t>CONT_AWD_W912EQ18P0074_9700_-NONE-_-NONE-</t>
  </si>
  <si>
    <t>W912EQ18P0074</t>
  </si>
  <si>
    <t>2590</t>
  </si>
  <si>
    <t>MISCELLANEOUS VEHICULAR COMPONENTS</t>
  </si>
  <si>
    <t>3db562e8661f1c65</t>
  </si>
  <si>
    <t>CONT_AWD_W912P518P0007_9700_-NONE-_-NONE-</t>
  </si>
  <si>
    <t>W912P518P0007</t>
  </si>
  <si>
    <t>ece55e0d1f16d927</t>
  </si>
  <si>
    <t>CONT_AWD_W912CH26FA075_9700_W912CH26DA046_9700</t>
  </si>
  <si>
    <t>W912CH26FA075</t>
  </si>
  <si>
    <t>W912CH26DA046</t>
  </si>
  <si>
    <t>ATLANTIC FABRICATION &amp; BOILER SERVICES, INC.</t>
  </si>
  <si>
    <t>KGLGEURLKCH1</t>
  </si>
  <si>
    <t>ATLANTIC FABRICATION &amp; BOILER SERVICES  INC.</t>
  </si>
  <si>
    <t>4ded0681c7fba070</t>
  </si>
  <si>
    <t>CONT_AWD_W912ES24P0133_9700_-NONE-_-NONE-</t>
  </si>
  <si>
    <t>W912ES24P0133</t>
  </si>
  <si>
    <t>5d124b46dea94728</t>
  </si>
  <si>
    <t>CONT_AWD_W911SF16P0040_9700_-NONE-_-NONE-</t>
  </si>
  <si>
    <t>W911SF16P0040</t>
  </si>
  <si>
    <t>AMERICAN CLASSIC CONSTRUCTION INC.</t>
  </si>
  <si>
    <t>M94HJK6TJWQ8</t>
  </si>
  <si>
    <t>17fb00463087fbc1</t>
  </si>
  <si>
    <t>CONT_AWD_W912EE24F0003_9700_W912EE19A0001_9700</t>
  </si>
  <si>
    <t>W912EE24F0003</t>
  </si>
  <si>
    <t>12c7e3053dce6083</t>
  </si>
  <si>
    <t>CONT_AWD_W9123622F0016_9700_W9123621D5045_9700</t>
  </si>
  <si>
    <t>W9123622F0016</t>
  </si>
  <si>
    <t>6b1b6f8da64a3f26</t>
  </si>
  <si>
    <t>CONT_AWD_W912JM19P0091_9700_-NONE-_-NONE-</t>
  </si>
  <si>
    <t>W912JM19P0091</t>
  </si>
  <si>
    <t>ECOLOGY MIR GROUP LLC</t>
  </si>
  <si>
    <t>KH5HQMQVN6A5</t>
  </si>
  <si>
    <t>19bb274e41ca6e98</t>
  </si>
  <si>
    <t>CONT_AWD_W9123719P0077_9700_-NONE-_-NONE-</t>
  </si>
  <si>
    <t>W9123719P0077</t>
  </si>
  <si>
    <t>E. M. OIL TRANSPORT, INC.</t>
  </si>
  <si>
    <t>GDQ7J6Q1EFS6</t>
  </si>
  <si>
    <t>163e04b4e0f0d0dd</t>
  </si>
  <si>
    <t>CONT_AWD_W912P820P0001_9700_-NONE-_-NONE-</t>
  </si>
  <si>
    <t>W912P820P0001</t>
  </si>
  <si>
    <t>bd8ab40e92b178aa</t>
  </si>
  <si>
    <t>CONT_AWD_W912EQ19P0061_9700_-NONE-_-NONE-</t>
  </si>
  <si>
    <t>W912EQ19P0061</t>
  </si>
  <si>
    <t>QUALITY PARTS ON TIME LLC</t>
  </si>
  <si>
    <t>J87NBVAYEWL9</t>
  </si>
  <si>
    <t>e830374b742d8904</t>
  </si>
  <si>
    <t>CONT_AWD_W912P522F0015_9700_W912P519A0004_9700</t>
  </si>
  <si>
    <t>W912P522F0015</t>
  </si>
  <si>
    <t>d4f969d885daec63</t>
  </si>
  <si>
    <t>CONT_AWD_0001_9700_W912P908G0606_9700</t>
  </si>
  <si>
    <t>d61f07a83ef04ce5</t>
  </si>
  <si>
    <t>CONT_AWD_W91QEX22P0033_9700_-NONE-_-NONE-</t>
  </si>
  <si>
    <t>W91QEX22P0033</t>
  </si>
  <si>
    <t>17b7ee35fd3be180</t>
  </si>
  <si>
    <t>CONT_AWD_W912BU16P0025_9700_-NONE-_-NONE-</t>
  </si>
  <si>
    <t>W912BU16P0025</t>
  </si>
  <si>
    <t>MAZZELLA LIFTING TECHNOLOGIES INC</t>
  </si>
  <si>
    <t>SD4LDC1T4LK3</t>
  </si>
  <si>
    <t>c3d605ef49f4634f</t>
  </si>
  <si>
    <t>CONT_AWD_W912EP23F0028_9700_W912EP22A0009_9700</t>
  </si>
  <si>
    <t>W912EP23F0028</t>
  </si>
  <si>
    <t>7e7282a1751f2c99</t>
  </si>
  <si>
    <t>CONT_AWD_W912P822P0020_9700_-NONE-_-NONE-</t>
  </si>
  <si>
    <t>W912P822P0020</t>
  </si>
  <si>
    <t>78452e809b272b26</t>
  </si>
  <si>
    <t>CONT_AWD_W912P816P0057_9700_-NONE-_-NONE-</t>
  </si>
  <si>
    <t>W912P816P0057</t>
  </si>
  <si>
    <t>bf938d18fca8b32b</t>
  </si>
  <si>
    <t>CONT_AWD_W912EE23P0083_9700_-NONE-_-NONE-</t>
  </si>
  <si>
    <t>W912EE23P0083</t>
  </si>
  <si>
    <t>ada1da513af909e1</t>
  </si>
  <si>
    <t>CONT_AWD_W912ES16P0005_9700_-NONE-_-NONE-</t>
  </si>
  <si>
    <t>W912ES16P0005</t>
  </si>
  <si>
    <t>0da8cbfc55bf98e7</t>
  </si>
  <si>
    <t>CONT_AWD_W9127N20P0038_9700_-NONE-_-NONE-</t>
  </si>
  <si>
    <t>W9127N20P0038</t>
  </si>
  <si>
    <t>PERMACOLD ENGINEERING, INC.</t>
  </si>
  <si>
    <t>XV6NNN375UG7</t>
  </si>
  <si>
    <t>e2afe36805f9a7aa</t>
  </si>
  <si>
    <t>CONT_AWD_W912EP19F0078_9700_W912EP17A0011_9700</t>
  </si>
  <si>
    <t>W912EP19F0078</t>
  </si>
  <si>
    <t>11b21b72bafad58d</t>
  </si>
  <si>
    <t>CONT_AWD_W912CN21P0005_9700_-NONE-_-NONE-</t>
  </si>
  <si>
    <t>W912CN21P0005</t>
  </si>
  <si>
    <t>QUALITY PACIFIC MANUFACTURING INC.</t>
  </si>
  <si>
    <t>C221PQMU9CN3</t>
  </si>
  <si>
    <t>93d7f36d43bfe4e1</t>
  </si>
  <si>
    <t>CONT_AWD_0003_9700_W56HZV13D0151_9700</t>
  </si>
  <si>
    <t>822912d39332a5f0</t>
  </si>
  <si>
    <t>CONT_AWD_0014_9700_W912P913G0601_9700</t>
  </si>
  <si>
    <t>cd951e0c801f17fb</t>
  </si>
  <si>
    <t>CONT_AWD_W912ES15P0119_9700_-NONE-_-NONE-</t>
  </si>
  <si>
    <t>W912ES15P0119</t>
  </si>
  <si>
    <t>a4edb8b90b6025e2</t>
  </si>
  <si>
    <t>CONT_AWD_W912ES17P0136_9700_-NONE-_-NONE-</t>
  </si>
  <si>
    <t>W912ES17P0136</t>
  </si>
  <si>
    <t>4a416e067fa2a320</t>
  </si>
  <si>
    <t>CONT_AWD_W911WN24P0023_9700_-NONE-_-NONE-</t>
  </si>
  <si>
    <t>W911WN24P0023</t>
  </si>
  <si>
    <t>fa57a2d228269d78</t>
  </si>
  <si>
    <t>CONT_AWD_W9123719P0069_9700_-NONE-_-NONE-</t>
  </si>
  <si>
    <t>W9123719P0069</t>
  </si>
  <si>
    <t>38dcf349a476dabd</t>
  </si>
  <si>
    <t>CONT_AWD_W912KZ16F0035_9700_GS03F103DA_4732</t>
  </si>
  <si>
    <t>W912KZ16F0035</t>
  </si>
  <si>
    <t>GS03F103DA</t>
  </si>
  <si>
    <t>DAVIS SERVICE CENTER, INC.</t>
  </si>
  <si>
    <t>MWW7MCBHMGC7</t>
  </si>
  <si>
    <t>336112</t>
  </si>
  <si>
    <t>Light Truck and Utility Vehicle Manufacturing</t>
  </si>
  <si>
    <t>7cf1b2330de3ba2a</t>
  </si>
  <si>
    <t>CONT_AWD_W52P1J18F0394_9700_GS07F0308V_4730</t>
  </si>
  <si>
    <t>W52P1J18F0394</t>
  </si>
  <si>
    <t>7110</t>
  </si>
  <si>
    <t>OFFICE FURNITURE</t>
  </si>
  <si>
    <t>89b48a344bdc1d08</t>
  </si>
  <si>
    <t>CONT_AWD_W912P919F0285_9700_W912P919G0005_9700</t>
  </si>
  <si>
    <t>W912P919F0285</t>
  </si>
  <si>
    <t>W912P919G0005</t>
  </si>
  <si>
    <t>7a468b0e5180161a</t>
  </si>
  <si>
    <t>CONT_AWD_W56KJD15P0034_9700_-NONE-_-NONE-</t>
  </si>
  <si>
    <t>W56KJD15P0034</t>
  </si>
  <si>
    <t>DOMESTIC AWARDEES (UNDISCLOSED)</t>
  </si>
  <si>
    <t>KA5HQCLKUVW1</t>
  </si>
  <si>
    <t>811212</t>
  </si>
  <si>
    <t>Computer and Office Machine Repair and Maintenance</t>
  </si>
  <si>
    <t>1bc630dd7d30fd4a</t>
  </si>
  <si>
    <t>CONT_AWD_W912EK25F0038_9700_GS07F094GA_4732</t>
  </si>
  <si>
    <t>W912EK25F0038</t>
  </si>
  <si>
    <t>808c6fdf9d362fcf</t>
  </si>
  <si>
    <t>CONT_AWD_W912EE21P0014_9700_-NONE-_-NONE-</t>
  </si>
  <si>
    <t>W912EE21P0014</t>
  </si>
  <si>
    <t>b363db5a57a6f9f6</t>
  </si>
  <si>
    <t>CONT_AWD_W9124D18P0107_9700_-NONE-_-NONE-</t>
  </si>
  <si>
    <t>W9124D18P0107</t>
  </si>
  <si>
    <t>TALTON MARINE TERMINAL, LLC</t>
  </si>
  <si>
    <t>X9DTM4MRD6H1</t>
  </si>
  <si>
    <t>9eba77997e64b391</t>
  </si>
  <si>
    <t>CONT_AWD_W912BU18P0055_9700_-NONE-_-NONE-</t>
  </si>
  <si>
    <t>W912BU18P0055</t>
  </si>
  <si>
    <t>R &amp; D REPS, INC.</t>
  </si>
  <si>
    <t>N6TRJA5RKVG3</t>
  </si>
  <si>
    <t>3a99aeb9ef45b275</t>
  </si>
  <si>
    <t>CONT_AWD_W912P522P0049_9700_-NONE-_-NONE-</t>
  </si>
  <si>
    <t>W912P522P0049</t>
  </si>
  <si>
    <t>bcf8b5a700dee131</t>
  </si>
  <si>
    <t>CONT_AWD_W912EE24F0073_9700_W912EE19A0001_9700</t>
  </si>
  <si>
    <t>W912EE24F0073</t>
  </si>
  <si>
    <t>0e31696ea3e2ed5c</t>
  </si>
  <si>
    <t>CONT_AWD_W91QEX21P0028_9700_-NONE-_-NONE-</t>
  </si>
  <si>
    <t>W91QEX21P0028</t>
  </si>
  <si>
    <t>ZODIAC OF NORTH AMERICA  INC.</t>
  </si>
  <si>
    <t>54c0be1dea49d658</t>
  </si>
  <si>
    <t>CONT_AWD_W91QEX25PA005_9700_-NONE-_-NONE-</t>
  </si>
  <si>
    <t>W91QEX25PA005</t>
  </si>
  <si>
    <t>b2a42ace24dcf902</t>
  </si>
  <si>
    <t>CONT_AWD_BR21_9700_W911S015D0038_9700</t>
  </si>
  <si>
    <t>BR21</t>
  </si>
  <si>
    <t>7efd1b19a70d40d9</t>
  </si>
  <si>
    <t>CONT_AWD_W912P818F0128_9700_GS07F0159W_4730</t>
  </si>
  <si>
    <t>W912P818F0128</t>
  </si>
  <si>
    <t>GS07F0159W</t>
  </si>
  <si>
    <t>SCULLY'S ALUMINUM BOATS, INC.</t>
  </si>
  <si>
    <t>FM4LL3MBZFY6</t>
  </si>
  <si>
    <t>e8b810d23e19ecdd</t>
  </si>
  <si>
    <t>CONT_AWD_W912PM24P0050_9700_-NONE-_-NONE-</t>
  </si>
  <si>
    <t>W912PM24P0050</t>
  </si>
  <si>
    <t>TRANSPORTATION, NORTH CAROLINA DEPARTMENT OF</t>
  </si>
  <si>
    <t>D3FFSR4HFA77</t>
  </si>
  <si>
    <t>839479e421d59428</t>
  </si>
  <si>
    <t>CONT_AWD_W912EE18P0076_9700_-NONE-_-NONE-</t>
  </si>
  <si>
    <t>W912EE18P0076</t>
  </si>
  <si>
    <t>441f06ad12152b7f</t>
  </si>
  <si>
    <t>CONT_AWD_W911SF15P0107_9700_-NONE-_-NONE-</t>
  </si>
  <si>
    <t>W911SF15P0107</t>
  </si>
  <si>
    <t>MARCON INTERNATIONAL USA, INC</t>
  </si>
  <si>
    <t>EGDPQHRFHG84</t>
  </si>
  <si>
    <t>FIBER OPTIC SYSTEMS TECHNOLOGY  INC</t>
  </si>
  <si>
    <t>00d63883c03fdd31</t>
  </si>
  <si>
    <t>CONT_AWD_W911SF17P0063_9700_-NONE-_-NONE-</t>
  </si>
  <si>
    <t>W911SF17P0063</t>
  </si>
  <si>
    <t>f55e6c22bd0a285e</t>
  </si>
  <si>
    <t>CONT_AWD_W912EE20F0057_9700_W912EE19A0001_9700</t>
  </si>
  <si>
    <t>W912EE20F0057</t>
  </si>
  <si>
    <t>88078ef650e74ca7</t>
  </si>
  <si>
    <t>CONT_AWD_W912EE26PA011_9700_-NONE-_-NONE-</t>
  </si>
  <si>
    <t>W912EE26PA011</t>
  </si>
  <si>
    <t>J079</t>
  </si>
  <si>
    <t>MAINT/REPAIR/REBUILD OF EQUIPMENT- CLEANING EQUIPMENT AND SUPPLIES</t>
  </si>
  <si>
    <t>0228e552d27177b5</t>
  </si>
  <si>
    <t>CONT_AWD_W912EE22F0037_9700_W912EE19A0001_9700</t>
  </si>
  <si>
    <t>W912EE22F0037</t>
  </si>
  <si>
    <t>c4f1624d3820ba71</t>
  </si>
  <si>
    <t>CONT_AWD_W912P523F0091_9700_W912P519A0004_9700</t>
  </si>
  <si>
    <t>W912P523F0091</t>
  </si>
  <si>
    <t>ff3adee1a8a59757</t>
  </si>
  <si>
    <t>CONT_AWD_W9124G15F0063_9700_GS07F0066J_4730</t>
  </si>
  <si>
    <t>W9124G15F0063</t>
  </si>
  <si>
    <t>46f5153baf7ff3c2</t>
  </si>
  <si>
    <t>CONT_AWD_W912P818F0228_9700_47QSWA18D0025_4732</t>
  </si>
  <si>
    <t>W912P818F0228</t>
  </si>
  <si>
    <t>61d0f775dbcd3d93</t>
  </si>
  <si>
    <t>CONT_AWD_W912BU24C0006_9700_-NONE-_-NONE-</t>
  </si>
  <si>
    <t>W912BU24C0006</t>
  </si>
  <si>
    <t>52b3aa6de4ff0eea</t>
  </si>
  <si>
    <t>CONT_AWD_W912P918F0161_9700_W912P917G0011_9700</t>
  </si>
  <si>
    <t>W912P918F0161</t>
  </si>
  <si>
    <t>253e49a2e0ee9560</t>
  </si>
  <si>
    <t>CONT_AWD_W912WJ20P0032_9700_-NONE-_-NONE-</t>
  </si>
  <si>
    <t>W912WJ20P0032</t>
  </si>
  <si>
    <t>BROWNELL BOAT TRAILERS, INC</t>
  </si>
  <si>
    <t>XPH4P3NSFHK1</t>
  </si>
  <si>
    <t>ba93a48e56371b82</t>
  </si>
  <si>
    <t>CONT_AWD_W912P518P0046_9700_-NONE-_-NONE-</t>
  </si>
  <si>
    <t>W912P518P0046</t>
  </si>
  <si>
    <t>MARCON INTERNATIONAL (USA)  INC</t>
  </si>
  <si>
    <t>a4de9ca58791797f</t>
  </si>
  <si>
    <t>CONT_AWD_W912DW25P0006_9700_-NONE-_-NONE-</t>
  </si>
  <si>
    <t>W912DW25P0006</t>
  </si>
  <si>
    <t>COASTAL AMX MARINE LLC</t>
  </si>
  <si>
    <t>VGSXN5Z446L8</t>
  </si>
  <si>
    <t>ece6ef044e470a60</t>
  </si>
  <si>
    <t>CONT_AWD_W9127N18P0056_9700_-NONE-_-NONE-</t>
  </si>
  <si>
    <t>W9127N18P0056</t>
  </si>
  <si>
    <t>ANYBOAT MARINE ELECTRONICS INC</t>
  </si>
  <si>
    <t>YNN9FPCMETG5</t>
  </si>
  <si>
    <t>56137f53f47d74fd</t>
  </si>
  <si>
    <t>CONT_AWD_W911QY17P0289_9700_-NONE-_-NONE-</t>
  </si>
  <si>
    <t>W911QY17P0289</t>
  </si>
  <si>
    <t>DREAM BOATS GLOBAL, INC</t>
  </si>
  <si>
    <t>GM2CHK7MB483</t>
  </si>
  <si>
    <t>8194770f18fda087</t>
  </si>
  <si>
    <t>CONT_AWD_W9123716P0084_9700_-NONE-_-NONE-</t>
  </si>
  <si>
    <t>W9123716P0084</t>
  </si>
  <si>
    <t>40e60204dac56647</t>
  </si>
  <si>
    <t>CONT_AWD_W912J625PA010_9700_-NONE-_-NONE-</t>
  </si>
  <si>
    <t>W912J625PA010</t>
  </si>
  <si>
    <t>KAUAI BOAT ENTERPRISES LLC</t>
  </si>
  <si>
    <t>CBBPPLTZNV18</t>
  </si>
  <si>
    <t>6d74dedf24d229e5</t>
  </si>
  <si>
    <t>CONT_AWD_W9127N21P0094_9700_-NONE-_-NONE-</t>
  </si>
  <si>
    <t>W9127N21P0094</t>
  </si>
  <si>
    <t>b171bba3663a61d5</t>
  </si>
  <si>
    <t>CONT_AWD_W56HZV18FA009_9700_W911S015D0038_9700</t>
  </si>
  <si>
    <t>W56HZV18FA009</t>
  </si>
  <si>
    <t>8f55a738008268a8</t>
  </si>
  <si>
    <t>CONT_AWD_W56HZV22F0253_9700_W56HZV19D0093_9700</t>
  </si>
  <si>
    <t>W56HZV22F0253</t>
  </si>
  <si>
    <t>c6b545657a487074</t>
  </si>
  <si>
    <t>CONT_AWD_W912P817F0125_9700_GS07F0357M_4730</t>
  </si>
  <si>
    <t>W912P817F0125</t>
  </si>
  <si>
    <t>52b4d19e9766bff5</t>
  </si>
  <si>
    <t>CONT_AWD_W912ES25F0021_9700_W912ES22G0005_9700</t>
  </si>
  <si>
    <t>W912ES25F0021</t>
  </si>
  <si>
    <t>179987aefb4ee20a</t>
  </si>
  <si>
    <t>CONT_AWD_W9123718P0026_9700_-NONE-_-NONE-</t>
  </si>
  <si>
    <t>W9123718P0026</t>
  </si>
  <si>
    <t>P. &amp; J. ENTERPRISES, INC.</t>
  </si>
  <si>
    <t>EEKUGLMM6SM8</t>
  </si>
  <si>
    <t>8f610ad7c83fdf99</t>
  </si>
  <si>
    <t>CONT_AWD_W912P816P0036_9700_-NONE-_-NONE-</t>
  </si>
  <si>
    <t>W912P816P0036</t>
  </si>
  <si>
    <t>TELEDYNE RESON INC</t>
  </si>
  <si>
    <t>J3RRJT1JJT63</t>
  </si>
  <si>
    <t>2b5df69c783fe035</t>
  </si>
  <si>
    <t>CONT_AWD_W912P520F0094_9700_GS07F094GA_4732</t>
  </si>
  <si>
    <t>W912P520F0094</t>
  </si>
  <si>
    <t>dd6653f20086fb7b</t>
  </si>
  <si>
    <t>CONT_AWD_W912EP19F0188_9700_W912EP17A0006_9700</t>
  </si>
  <si>
    <t>W912EP19F0188</t>
  </si>
  <si>
    <t>W912EP17A0006</t>
  </si>
  <si>
    <t>8369fcfbf2d63d07</t>
  </si>
  <si>
    <t>CONT_AWD_W9123615P0009_9700_-NONE-_-NONE-</t>
  </si>
  <si>
    <t>W9123615P0009</t>
  </si>
  <si>
    <t>ROSSFELDER CORP</t>
  </si>
  <si>
    <t>MBFUU3LG4WM4</t>
  </si>
  <si>
    <t>334516</t>
  </si>
  <si>
    <t>Analytical Laboratory Instrument Manufacturing</t>
  </si>
  <si>
    <t>f73d5440acb114cc</t>
  </si>
  <si>
    <t>CONT_AWD_W9123616P0017_9700_-NONE-_-NONE-</t>
  </si>
  <si>
    <t>W9123616P0017</t>
  </si>
  <si>
    <t>e0cd5a6326ea66f7</t>
  </si>
  <si>
    <t>CONT_AWD_W912P921F0081_9700_W912P917G0002_9700</t>
  </si>
  <si>
    <t>W912P921F0081</t>
  </si>
  <si>
    <t>535d87cd2db21b7e</t>
  </si>
  <si>
    <t>CONT_AWD_W912PM25P0025_9700_-NONE-_-NONE-</t>
  </si>
  <si>
    <t>W912PM25P0025</t>
  </si>
  <si>
    <t>JOHNNY RAY CAMPBELL</t>
  </si>
  <si>
    <t>MVGQSELJYYH7</t>
  </si>
  <si>
    <t>5a5ef4960afb5e9c</t>
  </si>
  <si>
    <t>CONT_AWD_W912DW17P0168_9700_-NONE-_-NONE-</t>
  </si>
  <si>
    <t>W912DW17P0168</t>
  </si>
  <si>
    <t>MODUTECH MARINE, INC.</t>
  </si>
  <si>
    <t>YJPEZSLJ91Y8</t>
  </si>
  <si>
    <t>d06f5c057fff23b6</t>
  </si>
  <si>
    <t>CONT_AWD_W912DQ22F1030_9700_GS07F0172Y_4732</t>
  </si>
  <si>
    <t>W912DQ22F1030</t>
  </si>
  <si>
    <t>d2e1ab9bb0e8ba71</t>
  </si>
  <si>
    <t>CONT_AWD_W912EP19C0011_9700_-NONE-_-NONE-</t>
  </si>
  <si>
    <t>W912EP19C0011</t>
  </si>
  <si>
    <t>13a5b808a9849c68</t>
  </si>
  <si>
    <t>CONT_AWD_W912BU16P0006_9700_-NONE-_-NONE-</t>
  </si>
  <si>
    <t>W912BU16P0006</t>
  </si>
  <si>
    <t>JOHNSON &amp; TOWERS LLC</t>
  </si>
  <si>
    <t>Q7LMGN36FAN8</t>
  </si>
  <si>
    <t>JOHNSON &amp; TOWERS INC.</t>
  </si>
  <si>
    <t>b079aa872cc5e5a6</t>
  </si>
  <si>
    <t>CONT_AWD_W912PM16P0094_9700_-NONE-_-NONE-</t>
  </si>
  <si>
    <t>W912PM16P0094</t>
  </si>
  <si>
    <t>CUMMINS ATLANTIC LLC</t>
  </si>
  <si>
    <t>SF9HY5E8WD61</t>
  </si>
  <si>
    <t>63ca56b1f1e9ffc3</t>
  </si>
  <si>
    <t>CONT_AWD_W912QR18P0052_9700_-NONE-_-NONE-</t>
  </si>
  <si>
    <t>W912QR18P0052</t>
  </si>
  <si>
    <t>37b6126925c2bd7f</t>
  </si>
  <si>
    <t>CONT_AWD_W911WN17F0022_9700_GS07F094GA_4732</t>
  </si>
  <si>
    <t>W911WN17F0022</t>
  </si>
  <si>
    <t>67d1a4b79f055806</t>
  </si>
  <si>
    <t>CONT_AWD_W912EE23F0127_9700_W912EE23A0016_9700</t>
  </si>
  <si>
    <t>W912EE23F0127</t>
  </si>
  <si>
    <t>W912EE23A0016</t>
  </si>
  <si>
    <t>SCIENTIFIC SALES, INC.</t>
  </si>
  <si>
    <t>V15DH5BKFJQ5</t>
  </si>
  <si>
    <t>339999</t>
  </si>
  <si>
    <t>All Other Miscellaneous Manufacturing</t>
  </si>
  <si>
    <t>73840fb5a0e2ae36</t>
  </si>
  <si>
    <t>CONT_AWD_W912EE18P0078_9700_-NONE-_-NONE-</t>
  </si>
  <si>
    <t>W912EE18P0078</t>
  </si>
  <si>
    <t>c5fc3ca629509521</t>
  </si>
  <si>
    <t>CONT_AWD_W50S6L24PA008_9700_-NONE-_-NONE-</t>
  </si>
  <si>
    <t>W50S6L24PA008</t>
  </si>
  <si>
    <t>ANCHORAGE YAMAHA, INC.</t>
  </si>
  <si>
    <t>XJDEG16915J7</t>
  </si>
  <si>
    <t>0dd421eb56536ab1</t>
  </si>
  <si>
    <t>CONT_AWD_W912DQ15P1062_9700_-NONE-_-NONE-</t>
  </si>
  <si>
    <t>W912DQ15P1062</t>
  </si>
  <si>
    <t>437bacb6280606ec</t>
  </si>
  <si>
    <t>CONT_AWD_W911S218P0478_9700_-NONE-_-NONE-</t>
  </si>
  <si>
    <t>W911S218P0478</t>
  </si>
  <si>
    <t>OCEAN PRODUCTS RESEARCH, INC.</t>
  </si>
  <si>
    <t>DPBJFKTMK2T4</t>
  </si>
  <si>
    <t>bee686bf54426a72</t>
  </si>
  <si>
    <t>CONT_AWD_W9123720P0053_9700_-NONE-_-NONE-</t>
  </si>
  <si>
    <t>W9123720P0053</t>
  </si>
  <si>
    <t>POSEIDON INTERNATIONAL SPECIALIZED CONSULTING AND ENGINEERING SERVICES, LLC</t>
  </si>
  <si>
    <t>GF2GLZUE5XJ8</t>
  </si>
  <si>
    <t>97c5d971f6fc4648</t>
  </si>
  <si>
    <t>CONT_AWD_W9127S18F0124_9700_GS07F0172Y_4732</t>
  </si>
  <si>
    <t>W9127S18F0124</t>
  </si>
  <si>
    <t>c6ad754ce7677511</t>
  </si>
  <si>
    <t>CONT_AWD_W9126G15P0019_9700_-NONE-_-NONE-</t>
  </si>
  <si>
    <t>W9126G15P0019</t>
  </si>
  <si>
    <t>2c5269b92b4a5f4c</t>
  </si>
  <si>
    <t>CONT_AWD_W912PM16P0087_9700_-NONE-_-NONE-</t>
  </si>
  <si>
    <t>W912PM16P0087</t>
  </si>
  <si>
    <t>GREGORY POOLE EQUIPMENT COMPANY</t>
  </si>
  <si>
    <t>TRSJFMDLVK71</t>
  </si>
  <si>
    <t>PANTHER SUMMIT INDUSTRIES INC</t>
  </si>
  <si>
    <t>a44499a2a6b9843d</t>
  </si>
  <si>
    <t>CONT_AWD_W912P823P0007_9700_-NONE-_-NONE-</t>
  </si>
  <si>
    <t>W912P823P0007</t>
  </si>
  <si>
    <t>4c128791efb215a0</t>
  </si>
  <si>
    <t>CONT_AWD_W911KB16P0018_9700_-NONE-_-NONE-</t>
  </si>
  <si>
    <t>W911KB16P0018</t>
  </si>
  <si>
    <t>BOAT SHOP INCORPORATED</t>
  </si>
  <si>
    <t>KJMABWESN285</t>
  </si>
  <si>
    <t>55814a652298d7ac</t>
  </si>
  <si>
    <t>CONT_AWD_W91QEX19P0040_9700_-NONE-_-NONE-</t>
  </si>
  <si>
    <t>W91QEX19P0040</t>
  </si>
  <si>
    <t>62bf02149b9288c0</t>
  </si>
  <si>
    <t>CONT_AWD_W912EP20F0094_9700_W912EP17A0010_9700</t>
  </si>
  <si>
    <t>W912EP20F0094</t>
  </si>
  <si>
    <t>e4c64b98aba39f0a</t>
  </si>
  <si>
    <t>CONT_AWD_W9123618P0034_9700_-NONE-_-NONE-</t>
  </si>
  <si>
    <t>W9123618P0034</t>
  </si>
  <si>
    <t>Z2NE</t>
  </si>
  <si>
    <t>REPAIR OR ALTERATION OF WATER SUPPLY FACILITIES</t>
  </si>
  <si>
    <t>f5fb37c930962d2f</t>
  </si>
  <si>
    <t>CONT_AWD_W9127N24P0006_9700_-NONE-_-NONE-</t>
  </si>
  <si>
    <t>W9127N24P0006</t>
  </si>
  <si>
    <t>MAURER MARINE, INC.</t>
  </si>
  <si>
    <t>L56TWXD8G9E6</t>
  </si>
  <si>
    <t>1161046c05c29a0d</t>
  </si>
  <si>
    <t>CONT_AWD_W56HZV19FL055_9700_W911S016D0010_9700</t>
  </si>
  <si>
    <t>W56HZV19FL055</t>
  </si>
  <si>
    <t>5571726d5f076545</t>
  </si>
  <si>
    <t>CONT_AWD_W91QEX16P0009_9700_-NONE-_-NONE-</t>
  </si>
  <si>
    <t>W91QEX16P0009</t>
  </si>
  <si>
    <t>442961a85af973d0</t>
  </si>
  <si>
    <t>CONT_AWD_W9127S19P0123_9700_-NONE-_-NONE-</t>
  </si>
  <si>
    <t>W9127S19P0123</t>
  </si>
  <si>
    <t>ba31636c4efb03fc</t>
  </si>
  <si>
    <t>CONT_AWD_W911S015P0089_9700_-NONE-_-NONE-</t>
  </si>
  <si>
    <t>W911S015P0089</t>
  </si>
  <si>
    <t>WING INFLATABLES INC</t>
  </si>
  <si>
    <t>KJGJFA98UDM7</t>
  </si>
  <si>
    <t>PATTEN CO.  INC.</t>
  </si>
  <si>
    <t>3233116ec15b3627</t>
  </si>
  <si>
    <t>CONT_AWD_W912EP24F0076_9700_W912EP22A0003_9700</t>
  </si>
  <si>
    <t>W912EP24F0076</t>
  </si>
  <si>
    <t>27dfe68bc4be65db</t>
  </si>
  <si>
    <t>CONT_AWD_W912BU25C0035_9700_-NONE-_-NONE-</t>
  </si>
  <si>
    <t>W912BU25C0035</t>
  </si>
  <si>
    <t>ffd2dae68bde3e47</t>
  </si>
  <si>
    <t>CONT_AWD_W56HZV19FL411_9700_W911S016D0013_9700</t>
  </si>
  <si>
    <t>W56HZV19FL411</t>
  </si>
  <si>
    <t>9b86d458492cfc92</t>
  </si>
  <si>
    <t>CONT_AWD_W912DW19P0060_9700_-NONE-_-NONE-</t>
  </si>
  <si>
    <t>W912DW19P0060</t>
  </si>
  <si>
    <t>BOB FEIL BOATS &amp; MOTORS, INC</t>
  </si>
  <si>
    <t>JPMWUG9NVP76</t>
  </si>
  <si>
    <t>dff46ad20dd10967</t>
  </si>
  <si>
    <t>CONT_AWD_W9127Q19F5020_9700_GS07F0133K_4730</t>
  </si>
  <si>
    <t>W9127Q19F5020</t>
  </si>
  <si>
    <t>GS07F0133K</t>
  </si>
  <si>
    <t>AIR CRUISERS COMPANY, LLC</t>
  </si>
  <si>
    <t>FHQJU6JV3G67</t>
  </si>
  <si>
    <t>SAFRAN POWER USA LLC</t>
  </si>
  <si>
    <t>6910</t>
  </si>
  <si>
    <t>TRAINING AIDS</t>
  </si>
  <si>
    <t>057-3840</t>
  </si>
  <si>
    <t>Operation and Maintenance, Air National Guard</t>
  </si>
  <si>
    <t>7e7daf9ab3443c08</t>
  </si>
  <si>
    <t>CONT_AWD_W9128F21F0211_9700_GS07F094GA_4732</t>
  </si>
  <si>
    <t>W9128F21F0211</t>
  </si>
  <si>
    <t>5baa329453f85423</t>
  </si>
  <si>
    <t>CONT_AWD_W912EQ19F0024_9700_W912EQ18A0007_9700</t>
  </si>
  <si>
    <t>W912EQ19F0024</t>
  </si>
  <si>
    <t>a6c9dbd2abc65b58</t>
  </si>
  <si>
    <t>CONT_AWD_W9127S24P0087_9700_-NONE-_-NONE-</t>
  </si>
  <si>
    <t>W9127S24P0087</t>
  </si>
  <si>
    <t>SEAARK, LLC</t>
  </si>
  <si>
    <t>PRDNPC2GF546</t>
  </si>
  <si>
    <t>acdaaa613cd23ff7</t>
  </si>
  <si>
    <t>CONT_AWD_W912CN18P0116_9700_-NONE-_-NONE-</t>
  </si>
  <si>
    <t>W912CN18P0116</t>
  </si>
  <si>
    <t>66de4adb787b2670</t>
  </si>
  <si>
    <t>CONT_AWD_W912BU23P0010_9700_-NONE-_-NONE-</t>
  </si>
  <si>
    <t>W912BU23P0010</t>
  </si>
  <si>
    <t>MCR ENGINEERING COMPANY, INC.</t>
  </si>
  <si>
    <t>MSS7QD4MZYP4</t>
  </si>
  <si>
    <t>4f32c3e7b28714c3</t>
  </si>
  <si>
    <t>CONT_AWD_W9123718P0038_9700_-NONE-_-NONE-</t>
  </si>
  <si>
    <t>W9123718P0038</t>
  </si>
  <si>
    <t>150d7ce8cf3d9fd6</t>
  </si>
  <si>
    <t>CONT_AWD_W912DQ23P1088_9700_-NONE-_-NONE-</t>
  </si>
  <si>
    <t>W912DQ23P1088</t>
  </si>
  <si>
    <t>EBERLIN BOATS &amp; MOTORS, INC.</t>
  </si>
  <si>
    <t>X9SNQ1H2Y127</t>
  </si>
  <si>
    <t>b126b83e1b3fd937</t>
  </si>
  <si>
    <t>CONT_AWD_W912P622F0036_9700_GS07F0172Y_4732</t>
  </si>
  <si>
    <t>W912P622F0036</t>
  </si>
  <si>
    <t>6209d0f84aac9cdd</t>
  </si>
  <si>
    <t>CONT_AWD_W912PP25P0007_9700_-NONE-_-NONE-</t>
  </si>
  <si>
    <t>W912PP25P0007</t>
  </si>
  <si>
    <t>TECH O. R., LLC</t>
  </si>
  <si>
    <t>RGM9WWRD4CJ4</t>
  </si>
  <si>
    <t>f0435f7223b5d7da</t>
  </si>
  <si>
    <t>CONT_AWD_W9126G12P0064_9700_-NONE-_-NONE-</t>
  </si>
  <si>
    <t>W9126G12P0064</t>
  </si>
  <si>
    <t>TRETT ENTERPRISES INC</t>
  </si>
  <si>
    <t>CKQZF56KVXE3</t>
  </si>
  <si>
    <t>713930</t>
  </si>
  <si>
    <t>Marinas</t>
  </si>
  <si>
    <t>c95b6a95fc041ae0</t>
  </si>
  <si>
    <t>CONT_AWD_0003_9700_W912DS16A0018_9700</t>
  </si>
  <si>
    <t>5b2051dff41ba516</t>
  </si>
  <si>
    <t>CONT_AWD_W9123724P0103_9700_-NONE-_-NONE-</t>
  </si>
  <si>
    <t>W9123724P0103</t>
  </si>
  <si>
    <t>4d61591419f354d3</t>
  </si>
  <si>
    <t>CONT_AWD_W911XK19P0017_9700_-NONE-_-NONE-</t>
  </si>
  <si>
    <t>W911XK19P0017</t>
  </si>
  <si>
    <t>a534b945bbf799b3</t>
  </si>
  <si>
    <t>CONT_AWD_W9127N19P0144_9700_-NONE-_-NONE-</t>
  </si>
  <si>
    <t>W9127N19P0144</t>
  </si>
  <si>
    <t>93505e17249980b2</t>
  </si>
  <si>
    <t>CONT_AWD_W912P919P0100_9700_-NONE-_-NONE-</t>
  </si>
  <si>
    <t>W912P919P0100</t>
  </si>
  <si>
    <t>7e9db8f9253581cb</t>
  </si>
  <si>
    <t>CONT_AWD_W91QEX15P0024_9700_-NONE-_-NONE-</t>
  </si>
  <si>
    <t>W91QEX15P0024</t>
  </si>
  <si>
    <t>K019</t>
  </si>
  <si>
    <t>MODIFICATION OF EQUIPMENT- SHIPS, SMALL CRAFT, PONTOONS, AND FLOATING DOCKS</t>
  </si>
  <si>
    <t>7a356e72211e8849</t>
  </si>
  <si>
    <t>CONT_AWD_W9127S20P0137_9700_-NONE-_-NONE-</t>
  </si>
  <si>
    <t>W9127S20P0137</t>
  </si>
  <si>
    <t>4a5b13ae56efadc3</t>
  </si>
  <si>
    <t>CONT_AWD_W56HZV21FL019_9700_W911S016D0013_9700</t>
  </si>
  <si>
    <t>W56HZV21FL019</t>
  </si>
  <si>
    <t>a3ca7efde9a1c675</t>
  </si>
  <si>
    <t>CONT_AWD_W91QEX22P0015_9700_-NONE-_-NONE-</t>
  </si>
  <si>
    <t>W91QEX22P0015</t>
  </si>
  <si>
    <t>297f9969ae44e55a</t>
  </si>
  <si>
    <t>CONT_AWD_W912EQ21F0033_9700_W912EQ18A0007_9700</t>
  </si>
  <si>
    <t>W912EQ21F0033</t>
  </si>
  <si>
    <t>a01401225c3e578b</t>
  </si>
  <si>
    <t>CONT_AWD_W912BU14P0024_9700_-NONE-_-NONE-</t>
  </si>
  <si>
    <t>W912BU14P0024</t>
  </si>
  <si>
    <t>ELC5EVMWFVM8</t>
  </si>
  <si>
    <t>OLDENBURG GROUP INCORPORATED</t>
  </si>
  <si>
    <t>ba8106bec788cdae</t>
  </si>
  <si>
    <t>CONT_AWD_W912P721P0016_9700_-NONE-_-NONE-</t>
  </si>
  <si>
    <t>W912P721P0016</t>
  </si>
  <si>
    <t>LIND MARINE LLC</t>
  </si>
  <si>
    <t>M4NWSXSL9ET9</t>
  </si>
  <si>
    <t>44ecb84efab72641</t>
  </si>
  <si>
    <t>CONT_AWD_W912EE21P0079_9700_-NONE-_-NONE-</t>
  </si>
  <si>
    <t>W912EE21P0079</t>
  </si>
  <si>
    <t>5b17e73c9ec62615</t>
  </si>
  <si>
    <t>CONT_AWD_W912BU20F0002_9700_W912BU19G0001_9700</t>
  </si>
  <si>
    <t>W912BU20F0002</t>
  </si>
  <si>
    <t>70416093474a51db</t>
  </si>
  <si>
    <t>CONT_AWD_W91ZRU14P0047_9700_-NONE-_-NONE-</t>
  </si>
  <si>
    <t>W91ZRU14P0047</t>
  </si>
  <si>
    <t>MARITIME APPLIED PHYSICS CORPORATION</t>
  </si>
  <si>
    <t>RGFBAKWWL465</t>
  </si>
  <si>
    <t>AT94</t>
  </si>
  <si>
    <t>R&amp;D- OTHER TRANSPORTATION: OTHER GENERAL (ENGINEERING DEVELOPMENT)</t>
  </si>
  <si>
    <t>7fcdc2ebf1d7b19e</t>
  </si>
  <si>
    <t>CONT_AWD_W912EE23P0066_9700_-NONE-_-NONE-</t>
  </si>
  <si>
    <t>W912EE23P0066</t>
  </si>
  <si>
    <t>b4a8edaf10210dc4</t>
  </si>
  <si>
    <t>CONT_AWD_W912DQ16F1006_9700_GS07F0001I_4730</t>
  </si>
  <si>
    <t>W912DQ16F1006</t>
  </si>
  <si>
    <t>4f79448eb2688113</t>
  </si>
  <si>
    <t>CONT_AWD_W912ES17P0128_9700_-NONE-_-NONE-</t>
  </si>
  <si>
    <t>W912ES17P0128</t>
  </si>
  <si>
    <t>d24a5a976fb81bde</t>
  </si>
  <si>
    <t>CONT_AWD_W912ES25F0041_9700_W912ES22G0005_9700</t>
  </si>
  <si>
    <t>W912ES25F0041</t>
  </si>
  <si>
    <t>4919110510c84cec</t>
  </si>
  <si>
    <t>CONT_AWD_W912PM19F0001_9700_W912PM14D0002_9700</t>
  </si>
  <si>
    <t>W912PM19F0001</t>
  </si>
  <si>
    <t>W912PM14D0002</t>
  </si>
  <si>
    <t>SCOTT, BILLY</t>
  </si>
  <si>
    <t>ZGV2FNNGG5T4</t>
  </si>
  <si>
    <t>f1c67cfda08691df</t>
  </si>
  <si>
    <t>CONT_AWD_W56HZV23F0473_9700_W56HZV23D0064_9700</t>
  </si>
  <si>
    <t>W56HZV23F0473</t>
  </si>
  <si>
    <t>59cfe5f0ec5b93dd</t>
  </si>
  <si>
    <t>CONT_AWD_W912EE22F0013_9700_W912EE19A0001_9700</t>
  </si>
  <si>
    <t>W912EE22F0013</t>
  </si>
  <si>
    <t>bbb1bd4472be6377</t>
  </si>
  <si>
    <t>CONT_AWD_W912HZ23P0152_9700_-NONE-_-NONE-</t>
  </si>
  <si>
    <t>W912HZ23P0152</t>
  </si>
  <si>
    <t>AH12</t>
  </si>
  <si>
    <t>NATURAL RESOURCES AND ENVIRONMENT R&amp;D SERVICES; WATER RESOURCES; APPLIED RESEARCH</t>
  </si>
  <si>
    <t>f7ecd131b29c473f</t>
  </si>
  <si>
    <t>CONT_AWD_W912EE19F0123_9700_W912EE19A0001_9700</t>
  </si>
  <si>
    <t>W912EE19F0123</t>
  </si>
  <si>
    <t>b0bf2664a9cce48f</t>
  </si>
  <si>
    <t>CONT_AWD_W912BV16P0093_9700_-NONE-_-NONE-</t>
  </si>
  <si>
    <t>W912BV16P0093</t>
  </si>
  <si>
    <t>597428d024fbd4e4</t>
  </si>
  <si>
    <t>CONT_AWD_W911S220P0851_9700_-NONE-_-NONE-</t>
  </si>
  <si>
    <t>W911S220P0851</t>
  </si>
  <si>
    <t>SHAH, RUPAL</t>
  </si>
  <si>
    <t>V3LFATVDVJC8</t>
  </si>
  <si>
    <t>3f0e073005307af4</t>
  </si>
  <si>
    <t>CONT_AWD_W9127S19P0114_9700_-NONE-_-NONE-</t>
  </si>
  <si>
    <t>W9127S19P0114</t>
  </si>
  <si>
    <t>GREEN DREAM INTERNATIONAL LLC</t>
  </si>
  <si>
    <t>WLC9QL2G7LQ1</t>
  </si>
  <si>
    <t>9ff40e3730a5d3e8</t>
  </si>
  <si>
    <t>CONT_AWD_W912HZ19P0128_9700_-NONE-_-NONE-</t>
  </si>
  <si>
    <t>W912HZ19P0128</t>
  </si>
  <si>
    <t>SUBSEASAIL, INC</t>
  </si>
  <si>
    <t>HEL6EFFCS3U8</t>
  </si>
  <si>
    <t>keyword; psc:1990</t>
  </si>
  <si>
    <t>2f938e6a71df01f0</t>
  </si>
  <si>
    <t>CONT_AWD_0013_9700_W9127N15D0002_9700</t>
  </si>
  <si>
    <t>f5cdbad106a2ae59</t>
  </si>
  <si>
    <t>CONT_AWD_W912EQ19P0005_9700_-NONE-_-NONE-</t>
  </si>
  <si>
    <t>W912EQ19P0005</t>
  </si>
  <si>
    <t>OMEGA PRODUCTS INC</t>
  </si>
  <si>
    <t>TAGTK3AKZAA3</t>
  </si>
  <si>
    <t>332321</t>
  </si>
  <si>
    <t>Metal Window and Door Manufacturing</t>
  </si>
  <si>
    <t>f05bfe3ea8b84740</t>
  </si>
  <si>
    <t>CONT_AWD_W912P919F0195_9700_W912P915G0601_9700</t>
  </si>
  <si>
    <t>W912P919F0195</t>
  </si>
  <si>
    <t>09589971946f855b</t>
  </si>
  <si>
    <t>CONT_AWD_W912EK19P0104_9700_-NONE-_-NONE-</t>
  </si>
  <si>
    <t>W912EK19P0104</t>
  </si>
  <si>
    <t>DATATRONICS, INC.</t>
  </si>
  <si>
    <t>NKMCBP4UVJ46</t>
  </si>
  <si>
    <t>d35e67276db2518f</t>
  </si>
  <si>
    <t>CONT_AWD_W912P518P0076_9700_-NONE-_-NONE-</t>
  </si>
  <si>
    <t>W912P518P0076</t>
  </si>
  <si>
    <t>f50638ad09e89c36</t>
  </si>
  <si>
    <t>CONT_AWD_W912KC16F0090_9700_GS06F0032K_4730</t>
  </si>
  <si>
    <t>W912KC16F0090</t>
  </si>
  <si>
    <t>GS06F0032K</t>
  </si>
  <si>
    <t>444130</t>
  </si>
  <si>
    <t>Hardware Stores</t>
  </si>
  <si>
    <t>a4cc03bae4334469</t>
  </si>
  <si>
    <t>CONT_AWD_W912CN22P0107_9700_-NONE-_-NONE-</t>
  </si>
  <si>
    <t>W912CN22P0107</t>
  </si>
  <si>
    <t>ab8bcf3897045be9</t>
  </si>
  <si>
    <t>CONT_AWD_W912P416P0030_9700_-NONE-_-NONE-</t>
  </si>
  <si>
    <t>W912P416P0030</t>
  </si>
  <si>
    <t>FEDERAL CONTRACTS LLC</t>
  </si>
  <si>
    <t>TK67EL9NPMD9</t>
  </si>
  <si>
    <t>0cab73032f703957</t>
  </si>
  <si>
    <t>CONT_AWD_W912EE22P0051_9700_-NONE-_-NONE-</t>
  </si>
  <si>
    <t>W912EE22P0051</t>
  </si>
  <si>
    <t>a0bc2315b6bb27fc</t>
  </si>
  <si>
    <t>CONT_AWD_W912EQ25FA016_9700_W912EQ24A0003_9700</t>
  </si>
  <si>
    <t>W912EQ25FA016</t>
  </si>
  <si>
    <t>W912EQ24A0003</t>
  </si>
  <si>
    <t>TIMCO BLASTING &amp; COATINGS, INC</t>
  </si>
  <si>
    <t>C8Z7QZ1833A3</t>
  </si>
  <si>
    <t>5593ebadec5a68d0</t>
  </si>
  <si>
    <t>CONT_AWD_W912PM18P0038_9700_-NONE-_-NONE-</t>
  </si>
  <si>
    <t>W912PM18P0038</t>
  </si>
  <si>
    <t>PALMER INDUSTRIES INC</t>
  </si>
  <si>
    <t>MSNGEAENHZU6</t>
  </si>
  <si>
    <t>879c8ef31ff757f1</t>
  </si>
  <si>
    <t>CONT_AWD_W912EK23P0091_9700_-NONE-_-NONE-</t>
  </si>
  <si>
    <t>W912EK23P0091</t>
  </si>
  <si>
    <t>PERRY'S MARINE &amp; EQUIPMENT REPAIR, INC.</t>
  </si>
  <si>
    <t>HFFWM6J13FA1</t>
  </si>
  <si>
    <t>b90b63494b7dd94f</t>
  </si>
  <si>
    <t>CONT_AWD_W912PM20P0024_9700_-NONE-_-NONE-</t>
  </si>
  <si>
    <t>W912PM20P0024</t>
  </si>
  <si>
    <t>de49b5a9ef3b1b0a</t>
  </si>
  <si>
    <t>CONT_AWD_W912EK23P0043_9700_-NONE-_-NONE-</t>
  </si>
  <si>
    <t>W912EK23P0043</t>
  </si>
  <si>
    <t>cad7bd1b98ceebd7</t>
  </si>
  <si>
    <t>CONT_AWD_W912ES20P0032_9700_-NONE-_-NONE-</t>
  </si>
  <si>
    <t>W912ES20P0032</t>
  </si>
  <si>
    <t>5fa5d8ba95bc4569</t>
  </si>
  <si>
    <t>CONT_AWD_W912EP18P0026_9700_-NONE-_-NONE-</t>
  </si>
  <si>
    <t>W912EP18P0026</t>
  </si>
  <si>
    <t>3172a1e6cc6a78c7</t>
  </si>
  <si>
    <t>CONT_AWD_0004_9700_W911S016D0008_9700</t>
  </si>
  <si>
    <t>125f3912fd40c67c</t>
  </si>
  <si>
    <t>CONT_AWD_W912HN19P5001_9700_-NONE-_-NONE-</t>
  </si>
  <si>
    <t>W912HN19P5001</t>
  </si>
  <si>
    <t>THUNDERBOLT MARINE INC</t>
  </si>
  <si>
    <t>N2T1AGYNLHA1</t>
  </si>
  <si>
    <t>548cb41c750576a4</t>
  </si>
  <si>
    <t>CONT_AWD_W912PM15P0126_9700_-NONE-_-NONE-</t>
  </si>
  <si>
    <t>W912PM15P0126</t>
  </si>
  <si>
    <t>GRAHAM HARDWARE CO INC</t>
  </si>
  <si>
    <t>FCLKLL8S1LY3</t>
  </si>
  <si>
    <t>019c227a9885c223</t>
  </si>
  <si>
    <t>CONT_AWD_W9127820P0008_9700_-NONE-_-NONE-</t>
  </si>
  <si>
    <t>W9127820P0008</t>
  </si>
  <si>
    <t>d15459b59ff78a87</t>
  </si>
  <si>
    <t>CONT_AWD_W912ES26FA003_9700_W912ES22G0005_9700</t>
  </si>
  <si>
    <t>W912ES26FA003</t>
  </si>
  <si>
    <t>2636603c04b04bd6</t>
  </si>
  <si>
    <t>CONT_AWD_W912EP15P0022_9700_-NONE-_-NONE-</t>
  </si>
  <si>
    <t>W912EP15P0022</t>
  </si>
  <si>
    <t>5fe358609bf5b4c8</t>
  </si>
  <si>
    <t>CONT_AWD_W912EP22F0204_9700_W912EP19A0004_9700</t>
  </si>
  <si>
    <t>W912EP22F0204</t>
  </si>
  <si>
    <t>W912EP19A0004</t>
  </si>
  <si>
    <t>2437cc3a38ac60d2</t>
  </si>
  <si>
    <t>CONT_AWD_W9128F15P0101_9700_-NONE-_-NONE-</t>
  </si>
  <si>
    <t>W9128F15P0101</t>
  </si>
  <si>
    <t>1f5e3491f1c77fcb</t>
  </si>
  <si>
    <t>CONT_AWD_W912CH25F0342_9700_W56HZV23D0064_9700</t>
  </si>
  <si>
    <t>W912CH25F0342</t>
  </si>
  <si>
    <t>3f1cf28297d6e964</t>
  </si>
  <si>
    <t>CONT_AWD_W50S8X23FA012_9700_47QSWA20D00AR_4732</t>
  </si>
  <si>
    <t>W50S8X23FA012</t>
  </si>
  <si>
    <t>47QSWA20D00AR</t>
  </si>
  <si>
    <t>ALL HANDS FIRE EQUIPMENT LLC</t>
  </si>
  <si>
    <t>SKKBBG2DG7L7</t>
  </si>
  <si>
    <t>6b72eed5b7e5aa8d</t>
  </si>
  <si>
    <t>CONT_AWD_W912P924P0034_9700_-NONE-_-NONE-</t>
  </si>
  <si>
    <t>W912P924P0034</t>
  </si>
  <si>
    <t>35bfa9dc80e9bc54</t>
  </si>
  <si>
    <t>CONT_AWD_W912EE24F0030_9700_W912EE19A0001_9700</t>
  </si>
  <si>
    <t>W912EE24F0030</t>
  </si>
  <si>
    <t>59d878ffec4bc8b0</t>
  </si>
  <si>
    <t>CONT_AWD_W912EE21F0007_9700_W912EE19A0001_9700</t>
  </si>
  <si>
    <t>W912EE21F0007</t>
  </si>
  <si>
    <t>b77695a2bb00205e</t>
  </si>
  <si>
    <t>CONT_AWD_W911S223P0470_9700_-NONE-_-NONE-</t>
  </si>
  <si>
    <t>W911S223P0470</t>
  </si>
  <si>
    <t>FEWTURA INC</t>
  </si>
  <si>
    <t>RHFTPBL3GL66</t>
  </si>
  <si>
    <t>5340</t>
  </si>
  <si>
    <t>HARDWARE, COMMERCIAL</t>
  </si>
  <si>
    <t>1562c43c1e572368</t>
  </si>
  <si>
    <t>CONT_AWD_W912EP16P0018_9700_-NONE-_-NONE-</t>
  </si>
  <si>
    <t>W912EP16P0018</t>
  </si>
  <si>
    <t>f180f45004b97026</t>
  </si>
  <si>
    <t>CONT_AWD_W912BV16P0107_9700_-NONE-_-NONE-</t>
  </si>
  <si>
    <t>W912BV16P0107</t>
  </si>
  <si>
    <t>2c1bf73b971f2757</t>
  </si>
  <si>
    <t>CONT_AWD_W911S724P0027_9700_-NONE-_-NONE-</t>
  </si>
  <si>
    <t>W911S724P0027</t>
  </si>
  <si>
    <t>TRIGENT SOLUTIONS INC</t>
  </si>
  <si>
    <t>VN5DYE5D4EG6</t>
  </si>
  <si>
    <t>d17efd602b296f1c</t>
  </si>
  <si>
    <t>CONT_AWD_W912EQ22P0011_9700_-NONE-_-NONE-</t>
  </si>
  <si>
    <t>W912EQ22P0011</t>
  </si>
  <si>
    <t>2cb7f552b5b44583</t>
  </si>
  <si>
    <t>CONT_AWD_W912DQ15F1015_9700_GS07F0172Y_4732</t>
  </si>
  <si>
    <t>W912DQ15F1015</t>
  </si>
  <si>
    <t>f72d7fb453264363</t>
  </si>
  <si>
    <t>CONT_AWD_W9128F16P0005_9700_-NONE-_-NONE-</t>
  </si>
  <si>
    <t>W9128F16P0005</t>
  </si>
  <si>
    <t>SWENSON ENTERPRISES INC</t>
  </si>
  <si>
    <t>CE92Q4KF23C3</t>
  </si>
  <si>
    <t>edb16901c33c89a3</t>
  </si>
  <si>
    <t>CONT_AWD_W912EP21F0215_9700_W912EP17A0008_9700</t>
  </si>
  <si>
    <t>W912EP21F0215</t>
  </si>
  <si>
    <t>c66231e6b995f427</t>
  </si>
  <si>
    <t>CONT_AWD_W912P919F0161_9700_W912P917G0001_9700</t>
  </si>
  <si>
    <t>W912P919F0161</t>
  </si>
  <si>
    <t>77e409b8fd519cac</t>
  </si>
  <si>
    <t>CONT_AWD_W912EP21F0237_9700_W912EP20A0011_9700</t>
  </si>
  <si>
    <t>W912EP21F0237</t>
  </si>
  <si>
    <t>W912EP20A0011</t>
  </si>
  <si>
    <t>GL POWER, INC.</t>
  </si>
  <si>
    <t>LYG2CJPQT9D1</t>
  </si>
  <si>
    <t>65defb898d901b8f</t>
  </si>
  <si>
    <t>CONT_AWD_W9127N20P0134_9700_-NONE-_-NONE-</t>
  </si>
  <si>
    <t>W9127N20P0134</t>
  </si>
  <si>
    <t>f2dc48b6782d35a6</t>
  </si>
  <si>
    <t>CONT_AWD_W912DQ18P1024_9700_-NONE-_-NONE-</t>
  </si>
  <si>
    <t>W912DQ18P1024</t>
  </si>
  <si>
    <t>d0a3659072abfa85</t>
  </si>
  <si>
    <t>CONT_AWD_W912BU19P0043_9700_-NONE-_-NONE-</t>
  </si>
  <si>
    <t>0267edbedc78f4f9</t>
  </si>
  <si>
    <t>CONT_AWD_W912P824F0103_9700_W912P823A0002_9700</t>
  </si>
  <si>
    <t>W912P824F0103</t>
  </si>
  <si>
    <t>67c4417fe6f04843</t>
  </si>
  <si>
    <t>CONT_AWD_W912PM17P1155_9700_-NONE-_-NONE-</t>
  </si>
  <si>
    <t>W912PM17P1155</t>
  </si>
  <si>
    <t>f22ee0c6c786080b</t>
  </si>
  <si>
    <t>CONT_AWD_W912P919P0071_9700_-NONE-_-NONE-</t>
  </si>
  <si>
    <t>W912P919P0071</t>
  </si>
  <si>
    <t>S &amp; R MARINE &amp; EQUIPMENT INC</t>
  </si>
  <si>
    <t>XSGLQV6M2AL9</t>
  </si>
  <si>
    <t>a70e3b11bfe0e5d4</t>
  </si>
  <si>
    <t>CONT_AWD_0002_9700_W912EP16A0001_9700</t>
  </si>
  <si>
    <t>W912EP16A0001</t>
  </si>
  <si>
    <t>SOUTHEASTERN MARINE POWER, LLC</t>
  </si>
  <si>
    <t>EM9TLW7MTSL4</t>
  </si>
  <si>
    <t>b22c46731ee4160c</t>
  </si>
  <si>
    <t>CONT_AWD_W912EQ20P0003_9700_-NONE-_-NONE-</t>
  </si>
  <si>
    <t>W912EQ20P0003</t>
  </si>
  <si>
    <t>H &amp; H MARINE SERVICES, INC.</t>
  </si>
  <si>
    <t>YHANVVL1EM99</t>
  </si>
  <si>
    <t>33aafb40831d1929</t>
  </si>
  <si>
    <t>CONT_AWD_W9123722P0025_9700_-NONE-_-NONE-</t>
  </si>
  <si>
    <t>W9123722P0025</t>
  </si>
  <si>
    <t>ddf3e20704a4ab49</t>
  </si>
  <si>
    <t>CONT_AWD_W912P722P0003_9700_-NONE-_-NONE-</t>
  </si>
  <si>
    <t>W912P722P0003</t>
  </si>
  <si>
    <t>PETERSON POWER SYSTEMS, INC.</t>
  </si>
  <si>
    <t>KFWKL4Y3DDX1</t>
  </si>
  <si>
    <t>PETERSON HOLDING COMPANY</t>
  </si>
  <si>
    <t>0fd007a9649aa2a1</t>
  </si>
  <si>
    <t>CONT_AWD_W9127N22P0156_9700_-NONE-_-NONE-</t>
  </si>
  <si>
    <t>W9127N22P0156</t>
  </si>
  <si>
    <t>R.S. CORCORAN CO.</t>
  </si>
  <si>
    <t>JJN3H2RTJM27</t>
  </si>
  <si>
    <t>4310</t>
  </si>
  <si>
    <t>COMPRESSORS AND VACUUM PUMPS</t>
  </si>
  <si>
    <t>3dc9281f2e413203</t>
  </si>
  <si>
    <t>CONT_AWD_W911S223P1394_9700_-NONE-_-NONE-</t>
  </si>
  <si>
    <t>W911S223P1394</t>
  </si>
  <si>
    <t>37ee306238df5cfd</t>
  </si>
  <si>
    <t>CONT_AWD_W912P824F0105_9700_W912P823A0002_9700</t>
  </si>
  <si>
    <t>W912P824F0105</t>
  </si>
  <si>
    <t>53c526ee40968be7</t>
  </si>
  <si>
    <t>CONT_AWD_W912ES23P0058_9700_-NONE-_-NONE-</t>
  </si>
  <si>
    <t>W912ES23P0058</t>
  </si>
  <si>
    <t>H2O, L.L.C.</t>
  </si>
  <si>
    <t>FQ8BPC1K48Y5</t>
  </si>
  <si>
    <t>333310</t>
  </si>
  <si>
    <t>Commercial and Service Industry Machinery Manufacturing</t>
  </si>
  <si>
    <t>d6dd298452fbf004</t>
  </si>
  <si>
    <t>CONT_AWD_W912EQ17P0070_9700_-NONE-_-NONE-</t>
  </si>
  <si>
    <t>W912EQ17P0070</t>
  </si>
  <si>
    <t>AAA INSULATION GROUP, LLC</t>
  </si>
  <si>
    <t>C22GFN3YC5W9</t>
  </si>
  <si>
    <t>45a26f74b1d30cd9</t>
  </si>
  <si>
    <t>CONT_AWD_W912ES18P0059_9700_-NONE-_-NONE-</t>
  </si>
  <si>
    <t>W912ES18P0059</t>
  </si>
  <si>
    <t>55c958afd79027f9</t>
  </si>
  <si>
    <t>CONT_AWD_W912P926FA060_9700_W912P922A0031_9700</t>
  </si>
  <si>
    <t>W912P926FA060</t>
  </si>
  <si>
    <t>eb05dce005d83e67</t>
  </si>
  <si>
    <t>CONT_AWD_W9123716P0112_9700_-NONE-_-NONE-</t>
  </si>
  <si>
    <t>W9123716P0112</t>
  </si>
  <si>
    <t>J054</t>
  </si>
  <si>
    <t>MAINT/REPAIR/REBUILD OF EQUIPMENT- PREFABRICATED STRUCTURES AND SCAFFOLDING</t>
  </si>
  <si>
    <t>3f9787cfcd52a8a9</t>
  </si>
  <si>
    <t>CONT_AWD_W912EK20F0071_9700_GS07F094GA_4732</t>
  </si>
  <si>
    <t>W912EK20F0071</t>
  </si>
  <si>
    <t>9bb2f34f665619c6</t>
  </si>
  <si>
    <t>CONT_AWD_W9123716P0101_9700_-NONE-_-NONE-</t>
  </si>
  <si>
    <t>W9123716P0101</t>
  </si>
  <si>
    <t>SMITH MOUNTAIN BOAT &amp; TACKLE INC</t>
  </si>
  <si>
    <t>RA4GM4LKU6S1</t>
  </si>
  <si>
    <t>7e3cf06718c3d2eb</t>
  </si>
  <si>
    <t>CONT_AWD_W9127825P0056_9700_-NONE-_-NONE-</t>
  </si>
  <si>
    <t>W9127825P0056</t>
  </si>
  <si>
    <t>SAUNDERS ENGINE AND EQUIPMENT COMPANY, INC.</t>
  </si>
  <si>
    <t>dd5ef68fac008740</t>
  </si>
  <si>
    <t>CONT_AWD_W912PM15P0027_9700_-NONE-_-NONE-</t>
  </si>
  <si>
    <t>W912PM15P0027</t>
  </si>
  <si>
    <t>TWIN DISC, INCORPORATED</t>
  </si>
  <si>
    <t>ZPHZQ1Q9S347</t>
  </si>
  <si>
    <t>3a6427110f54ba56</t>
  </si>
  <si>
    <t>CONT_AWD_W912P521P0009_9700_-NONE-_-NONE-</t>
  </si>
  <si>
    <t>W912P521P0009</t>
  </si>
  <si>
    <t>96998ba2e0be6936</t>
  </si>
  <si>
    <t>CONT_AWD_W912P926PA007_9700_-NONE-_-NONE-</t>
  </si>
  <si>
    <t>W912P926PA007</t>
  </si>
  <si>
    <t>ALLIANCE NETWORK INTEGRATORS LLC</t>
  </si>
  <si>
    <t>XNANDAM4GXN3</t>
  </si>
  <si>
    <t>6843df16c774b7ea</t>
  </si>
  <si>
    <t>CONT_AWD_W912ES22P0109_9700_-NONE-_-NONE-</t>
  </si>
  <si>
    <t>W912ES22P0109</t>
  </si>
  <si>
    <t>f27a046f5ce0b299</t>
  </si>
  <si>
    <t>CONT_AWD_0036_9700_W912D111A0026_9700</t>
  </si>
  <si>
    <t>0036</t>
  </si>
  <si>
    <t>371f96bc9feb2c8c</t>
  </si>
  <si>
    <t>CONT_AWD_W9127N21P0091_9700_-NONE-_-NONE-</t>
  </si>
  <si>
    <t>W9127N21P0091</t>
  </si>
  <si>
    <t>KINETIC ENERGY SYSTEMS CORP</t>
  </si>
  <si>
    <t>LTLWB1AFL9M5</t>
  </si>
  <si>
    <t>b0121e7f04c8a150</t>
  </si>
  <si>
    <t>CONT_AWD_W9127N24P0083_9700_-NONE-_-NONE-</t>
  </si>
  <si>
    <t>W9127N24P0083</t>
  </si>
  <si>
    <t>52127cdc3196aa73</t>
  </si>
  <si>
    <t>CONT_AWD_W9123720P0083_9700_-NONE-_-NONE-</t>
  </si>
  <si>
    <t>W9123720P0083</t>
  </si>
  <si>
    <t>HIDENIS GROUP LLC</t>
  </si>
  <si>
    <t>XJ17HF9GLS46</t>
  </si>
  <si>
    <t>772cd66073dbf43e</t>
  </si>
  <si>
    <t>CONT_AWD_W91QEX21P0010_9700_-NONE-_-NONE-</t>
  </si>
  <si>
    <t>W91QEX21P0010</t>
  </si>
  <si>
    <t>DONATINI, INC.</t>
  </si>
  <si>
    <t>M5ULTXBAT8M4</t>
  </si>
  <si>
    <t>3182f7e74003d4c2</t>
  </si>
  <si>
    <t>CONT_AWD_W912HP18F5011_9700_GS07F0011J_4730</t>
  </si>
  <si>
    <t>W912HP18F5011</t>
  </si>
  <si>
    <t>8468a6c24eca35da</t>
  </si>
  <si>
    <t>CONT_AWD_W9127817P0007_9700_-NONE-_-NONE-</t>
  </si>
  <si>
    <t>W9127817P0007</t>
  </si>
  <si>
    <t>0441d3ef02b1839c</t>
  </si>
  <si>
    <t>CONT_AWD_W912DQ18P1028_9700_-NONE-_-NONE-</t>
  </si>
  <si>
    <t>W912DQ18P1028</t>
  </si>
  <si>
    <t>ab03a83e6bcdb323</t>
  </si>
  <si>
    <t>CONT_AWD_W912PM20P0061_9700_-NONE-_-NONE-</t>
  </si>
  <si>
    <t>W912PM20P0061</t>
  </si>
  <si>
    <t>STATE OF NORTH CAROLINA</t>
  </si>
  <si>
    <t>fee079b914c5b0c0</t>
  </si>
  <si>
    <t>CONT_AWD_W911S222P1050_9700_-NONE-_-NONE-</t>
  </si>
  <si>
    <t>W911S222P1050</t>
  </si>
  <si>
    <t>4240</t>
  </si>
  <si>
    <t>SAFETY AND RESCUE EQUIPMENT</t>
  </si>
  <si>
    <t>8903816a0665ae55</t>
  </si>
  <si>
    <t>CONT_AWD_W912DS19P0003_9700_-NONE-_-NONE-</t>
  </si>
  <si>
    <t>W912DS19P0003</t>
  </si>
  <si>
    <t>FILTER TECHNOLOGIES INC.</t>
  </si>
  <si>
    <t>CN3TS2ER1JD4</t>
  </si>
  <si>
    <t>7800596f42a45878</t>
  </si>
  <si>
    <t>CONT_AWD_W912PM17P1153_9700_-NONE-_-NONE-</t>
  </si>
  <si>
    <t>W912PM17P1153</t>
  </si>
  <si>
    <t>MARINELAND OF WACO INC</t>
  </si>
  <si>
    <t>K2QDL5J5FDJ3</t>
  </si>
  <si>
    <t>fc4458b2ef3aa4d6</t>
  </si>
  <si>
    <t>CONT_AWD_W911S014P0113_9700_-NONE-_-NONE-</t>
  </si>
  <si>
    <t>W911S014P0113</t>
  </si>
  <si>
    <t>CARTER MACHINERY COMPANY, INCORPORATED.</t>
  </si>
  <si>
    <t>LJNAVXHBW7G8</t>
  </si>
  <si>
    <t>CARTER MACHINERY COMPANY, INCORPORATED</t>
  </si>
  <si>
    <t>64a40e9c79c80308</t>
  </si>
  <si>
    <t>CONT_AWD_W9123723P0016_9700_-NONE-_-NONE-</t>
  </si>
  <si>
    <t>W9123723P0016</t>
  </si>
  <si>
    <t>b84487bd952893e7</t>
  </si>
  <si>
    <t>CONT_AWD_W56HZV19FL428_9700_GS27F0014V_4730</t>
  </si>
  <si>
    <t>W56HZV19FL428</t>
  </si>
  <si>
    <t>GS27F0014V</t>
  </si>
  <si>
    <t>STEELCASE INC.</t>
  </si>
  <si>
    <t>GGKLKCCKVZ16</t>
  </si>
  <si>
    <t>337214</t>
  </si>
  <si>
    <t>Office Furniture (except Wood) Manufacturing</t>
  </si>
  <si>
    <t>1dd0a94519973d3e</t>
  </si>
  <si>
    <t>CONT_AWD_W912EK23P0026_9700_-NONE-_-NONE-</t>
  </si>
  <si>
    <t>W912EK23P0026</t>
  </si>
  <si>
    <t>155b9ac55d21a75c</t>
  </si>
  <si>
    <t>CONT_AWD_W912EE22P0013_9700_-NONE-_-NONE-</t>
  </si>
  <si>
    <t>W912EE22P0013</t>
  </si>
  <si>
    <t>9ebc446a1f63bda9</t>
  </si>
  <si>
    <t>CONT_AWD_W912DW19F2121_9700_W912DW18A6010_9700</t>
  </si>
  <si>
    <t>W912DW19F2121</t>
  </si>
  <si>
    <t>W912DW18A6010</t>
  </si>
  <si>
    <t>VIZOCOM ICT LLC</t>
  </si>
  <si>
    <t>LVL3T6DMBCH8</t>
  </si>
  <si>
    <t>332216</t>
  </si>
  <si>
    <t>Saw Blade and Handtool Manufacturing</t>
  </si>
  <si>
    <t>16e440036048dc42</t>
  </si>
  <si>
    <t>CONT_AWD_W911S223P0724_9700_-NONE-_-NONE-</t>
  </si>
  <si>
    <t>W911S223P0724</t>
  </si>
  <si>
    <t>US21 INC</t>
  </si>
  <si>
    <t>DA9MR1TS7AZ9</t>
  </si>
  <si>
    <t>80755a21d4cb7a35</t>
  </si>
  <si>
    <t>CONT_AWD_W91QEX19P0021_9700_-NONE-_-NONE-</t>
  </si>
  <si>
    <t>W91QEX19P0021</t>
  </si>
  <si>
    <t>6c542bfa0658122d</t>
  </si>
  <si>
    <t>CONT_AWD_0026_9700_W912P907G0604_9700</t>
  </si>
  <si>
    <t>84cf2c28b3a90e32</t>
  </si>
  <si>
    <t>CONT_AWD_W912CN25PA052_9700_-NONE-_-NONE-</t>
  </si>
  <si>
    <t>W912CN25PA052</t>
  </si>
  <si>
    <t>TROPICAL REEF SHIPYARD PTY LTD</t>
  </si>
  <si>
    <t>JHKAAJE36DM6</t>
  </si>
  <si>
    <t>TRS 123 PTY LTD</t>
  </si>
  <si>
    <t>b38de8222093392a</t>
  </si>
  <si>
    <t>CONT_AWD_W912EP19P0017_9700_-NONE-_-NONE-</t>
  </si>
  <si>
    <t>W912EP19P0017</t>
  </si>
  <si>
    <t>48338e3ad31f9b7c</t>
  </si>
  <si>
    <t>CONT_AWD_W912ES24P0154_9700_-NONE-_-NONE-</t>
  </si>
  <si>
    <t>W912ES24P0154</t>
  </si>
  <si>
    <t>8fccb68fdb2998c6</t>
  </si>
  <si>
    <t>CONT_AWD_W912EQ21P0038_9700_-NONE-_-NONE-</t>
  </si>
  <si>
    <t>W912EQ21P0038</t>
  </si>
  <si>
    <t>2805</t>
  </si>
  <si>
    <t>GASOLINE RECIPROCATING ENGINES, EXCEPT AIRCRAFT; AND COMPONENTS</t>
  </si>
  <si>
    <t>1d03e23eafe45c0e</t>
  </si>
  <si>
    <t>CONT_AWD_W912PP15P0069_9700_-NONE-_-NONE-</t>
  </si>
  <si>
    <t>W912PP15P0069</t>
  </si>
  <si>
    <t>a9a21308c6be6552</t>
  </si>
  <si>
    <t>CONT_AWD_W912DS20P0005_9700_-NONE-_-NONE-</t>
  </si>
  <si>
    <t>W912DS20P0005</t>
  </si>
  <si>
    <t>SCHOELLHORN - ALBRECHT MACHINE CO INC</t>
  </si>
  <si>
    <t>P4XPJNTCHB68</t>
  </si>
  <si>
    <t>f801f29c1fbed769</t>
  </si>
  <si>
    <t>CONT_AWD_W912QR18F0252_9700_GS07F045DA_4732</t>
  </si>
  <si>
    <t>W912QR18F0252</t>
  </si>
  <si>
    <t>GS07F045DA</t>
  </si>
  <si>
    <t>DUCK WATER BOATS INC</t>
  </si>
  <si>
    <t>DL8WUJKSS9S7</t>
  </si>
  <si>
    <t>9640</t>
  </si>
  <si>
    <t>IRON AND STEEL PRIMARY AND SEMIFINISHED PRODUCTS</t>
  </si>
  <si>
    <t>7d4616bebba1af0d</t>
  </si>
  <si>
    <t>CONT_AWD_W56HZV21FJ352_9700_W56HZV21AJ016_9700</t>
  </si>
  <si>
    <t>W56HZV21FJ352</t>
  </si>
  <si>
    <t>W56HZV21AJ016</t>
  </si>
  <si>
    <t>STEPHEN PLANCICH</t>
  </si>
  <si>
    <t>ZNX3BAJ3H7L5</t>
  </si>
  <si>
    <t>082248250b5632af</t>
  </si>
  <si>
    <t>CONT_AWD_W912P817P0158_9700_-NONE-_-NONE-</t>
  </si>
  <si>
    <t>W912P817P0158</t>
  </si>
  <si>
    <t>B &amp; T WELDING LLC</t>
  </si>
  <si>
    <t>L5H5YXN3YL45</t>
  </si>
  <si>
    <t>290e41b5b58a723c</t>
  </si>
  <si>
    <t>CONT_AWD_W91QEX24P0051_9700_-NONE-_-NONE-</t>
  </si>
  <si>
    <t>W91QEX24P0051</t>
  </si>
  <si>
    <t>e8b8c042d8418542</t>
  </si>
  <si>
    <t>CONT_AWD_W912P920F0259_9700_W912P917G0001_9700</t>
  </si>
  <si>
    <t>W912P920F0259</t>
  </si>
  <si>
    <t>9ae584895242b5aa</t>
  </si>
  <si>
    <t>CONT_AWD_W912EP20F0217_9700_W912EP17A0011_9700</t>
  </si>
  <si>
    <t>W912EP20F0217</t>
  </si>
  <si>
    <t>759196a718321da3</t>
  </si>
  <si>
    <t>CONT_AWD_W912P524F0110_9700_47QSWA23D006A_4732</t>
  </si>
  <si>
    <t>W912P524F0110</t>
  </si>
  <si>
    <t>2992567f9eedc29b</t>
  </si>
  <si>
    <t>CONT_AWD_W912P915P1111_9700_-NONE-_-NONE-</t>
  </si>
  <si>
    <t>W912P915P1111</t>
  </si>
  <si>
    <t>f13bdbb9e0aadb18</t>
  </si>
  <si>
    <t>CONT_AWD_W912WJ21P0095_9700_-NONE-_-NONE-</t>
  </si>
  <si>
    <t>W912WJ21P0095</t>
  </si>
  <si>
    <t>b0b4f8dc26277e30</t>
  </si>
  <si>
    <t>CONT_AWD_W56HZV23F0491_9700_W56HZV19D0093_9700</t>
  </si>
  <si>
    <t>W56HZV23F0491</t>
  </si>
  <si>
    <t>3da51efc5c48f572</t>
  </si>
  <si>
    <t>CONT_AWD_W9123725FA049_9700_47QSWA22D001D_4732</t>
  </si>
  <si>
    <t>W9123725FA049</t>
  </si>
  <si>
    <t>2bb53e7b38f36de3</t>
  </si>
  <si>
    <t>CONT_AWD_W912ES20P0022_9700_-NONE-_-NONE-</t>
  </si>
  <si>
    <t>W912ES20P0022</t>
  </si>
  <si>
    <t>d6a9b20b785d738a</t>
  </si>
  <si>
    <t>CONT_AWD_W912EP23F0156_9700_47QSWA22D001D_4732</t>
  </si>
  <si>
    <t>W912EP23F0156</t>
  </si>
  <si>
    <t>fc11e9633db0e262</t>
  </si>
  <si>
    <t>CONT_AWD_W912EP22F0053_9700_W912EP17A0008_9700</t>
  </si>
  <si>
    <t>W912EP22F0053</t>
  </si>
  <si>
    <t>2c909a281595eb6b</t>
  </si>
  <si>
    <t>CONT_AWD_W912ES26FA023_9700_W912ES23G0002_9700</t>
  </si>
  <si>
    <t>W912ES26FA023</t>
  </si>
  <si>
    <t>77a7d4ac16dd5e04</t>
  </si>
  <si>
    <t>CONT_AWD_W912PM17P1118_9700_-NONE-_-NONE-</t>
  </si>
  <si>
    <t>W912PM17P1118</t>
  </si>
  <si>
    <t>08318d07feed0d29</t>
  </si>
  <si>
    <t>CONT_AWD_W912BV21P0073_9700_-NONE-_-NONE-</t>
  </si>
  <si>
    <t>W912BV21P0073</t>
  </si>
  <si>
    <t>ec891ffbb8ddde0b</t>
  </si>
  <si>
    <t>CONT_AWD_W912P919P0108_9700_-NONE-_-NONE-</t>
  </si>
  <si>
    <t>W912P919P0108</t>
  </si>
  <si>
    <t>GROUP INVESTMENTS INC</t>
  </si>
  <si>
    <t>MB1SDL6CLJ17</t>
  </si>
  <si>
    <t>681a8d73f0de6b7d</t>
  </si>
  <si>
    <t>CONT_AWD_W911S022P0010_9700_-NONE-_-NONE-</t>
  </si>
  <si>
    <t>W911S022P0010</t>
  </si>
  <si>
    <t>R420</t>
  </si>
  <si>
    <t>SUPPORT- PROFESSIONAL: CERTIFICATIONS AND ACCREDITATIONS (OTHER THAN EDUC OR INFO TECH C&amp;A)</t>
  </si>
  <si>
    <t>e71e278f052ef75a</t>
  </si>
  <si>
    <t>CONT_AWD_W912EK21P0089_9700_-NONE-_-NONE-</t>
  </si>
  <si>
    <t>faf86d07f1082c17</t>
  </si>
  <si>
    <t>CONT_AWD_W912BU16P0028_9700_-NONE-_-NONE-</t>
  </si>
  <si>
    <t>W912BU16P0028</t>
  </si>
  <si>
    <t>KERNEY SERVICE GROUP, INC.</t>
  </si>
  <si>
    <t>G6NAMXJE4PM7</t>
  </si>
  <si>
    <t>36cd7250fb4aa261</t>
  </si>
  <si>
    <t>CONT_AWD_W912P921F0195_9700_W912P917G0002_9700</t>
  </si>
  <si>
    <t>W912P921F0195</t>
  </si>
  <si>
    <t>165b855806213282</t>
  </si>
  <si>
    <t>CONT_AWD_W9127N20P0021_9700_-NONE-_-NONE-</t>
  </si>
  <si>
    <t>W9127N20P0021</t>
  </si>
  <si>
    <t>6befe0e3934d09aa</t>
  </si>
  <si>
    <t>CONT_AWD_W9127S20P0163_9700_-NONE-_-NONE-</t>
  </si>
  <si>
    <t>W9127S20P0163</t>
  </si>
  <si>
    <t>TEAM WARD, INC.</t>
  </si>
  <si>
    <t>Z2R4CULWB7Z5</t>
  </si>
  <si>
    <t>c92ff4c0645f9f5e</t>
  </si>
  <si>
    <t>CONT_AWD_W912P715P0026_9700_-NONE-_-NONE-</t>
  </si>
  <si>
    <t>W912P715P0026</t>
  </si>
  <si>
    <t>f36f5b085e033c96</t>
  </si>
  <si>
    <t>CONT_AWD_W912BV16P0017_9700_-NONE-_-NONE-</t>
  </si>
  <si>
    <t>W912BV16P0017</t>
  </si>
  <si>
    <t>BLACKBEARD MARINE, INC.</t>
  </si>
  <si>
    <t>MLMEC47ZBDK7</t>
  </si>
  <si>
    <t>281e5acc97f3ce45</t>
  </si>
  <si>
    <t>CONT_AWD_W912P822F0045_9700_W912P820A0005_9700</t>
  </si>
  <si>
    <t>W912P822F0045</t>
  </si>
  <si>
    <t>4adc62cc3e8141fd</t>
  </si>
  <si>
    <t>CONT_AWD_0019_9700_W911S013D0002_9700</t>
  </si>
  <si>
    <t>9ef80f059912b94d</t>
  </si>
  <si>
    <t>CONT_AWD_W912P821F0027_9700_W912P821D0001_9700</t>
  </si>
  <si>
    <t>W912P821F0027</t>
  </si>
  <si>
    <t>e366d847914d2a82</t>
  </si>
  <si>
    <t>CONT_AWD_W912CN25PA030_9700_-NONE-_-NONE-</t>
  </si>
  <si>
    <t>W912CN25PA030</t>
  </si>
  <si>
    <t>HAWTHORNE PACIFIC CORP.</t>
  </si>
  <si>
    <t>JTGTLEEUMJK5</t>
  </si>
  <si>
    <t>27911723d4c16a0d</t>
  </si>
  <si>
    <t>CONT_AWD_W912PQ17F0110_9700_GS07F5959P_4730</t>
  </si>
  <si>
    <t>W912PQ17F0110</t>
  </si>
  <si>
    <t>GS07F5959P</t>
  </si>
  <si>
    <t>78e3a7fd4655caa9</t>
  </si>
  <si>
    <t>CONT_AWD_0014_9700_W912P912G0601_9700</t>
  </si>
  <si>
    <t>20141975a4e0be9d</t>
  </si>
  <si>
    <t>CONT_AWD_W9123622F0020_9700_W9123621D5045_9700</t>
  </si>
  <si>
    <t>W9123622F0020</t>
  </si>
  <si>
    <t>16e13ac9a12eaa5a</t>
  </si>
  <si>
    <t>CONT_AWD_W912ES15P0050_9700_-NONE-_-NONE-</t>
  </si>
  <si>
    <t>W912ES15P0050</t>
  </si>
  <si>
    <t>aea97f9344094668</t>
  </si>
  <si>
    <t>CONT_AWD_W912EE22F0014_9700_W912EE19A0001_9700</t>
  </si>
  <si>
    <t>W912EE22F0014</t>
  </si>
  <si>
    <t>099f8e45172170e1</t>
  </si>
  <si>
    <t>CONT_AWD_W912DR10P0197_9700_-NONE-_-NONE-</t>
  </si>
  <si>
    <t>W912DR10P0197</t>
  </si>
  <si>
    <t>YACHT MAINTENANCE CO, INC</t>
  </si>
  <si>
    <t>L9SBBEGEN994</t>
  </si>
  <si>
    <t>fc4b4a12ee4ce4e0</t>
  </si>
  <si>
    <t>CONT_AWD_W912ES22F0035_9700_W912ES22G0005_9700</t>
  </si>
  <si>
    <t>W912ES22F0035</t>
  </si>
  <si>
    <t>c7b9abbfe56c9a8b</t>
  </si>
  <si>
    <t>CONT_AWD_W9127817P0070_9700_-NONE-_-NONE-</t>
  </si>
  <si>
    <t>W9127817P0070</t>
  </si>
  <si>
    <t>159b702057d54174</t>
  </si>
  <si>
    <t>CONT_AWD_W912PQ16F0087_9700_GS07F9386S_4730</t>
  </si>
  <si>
    <t>W912PQ16F0087</t>
  </si>
  <si>
    <t>2935</t>
  </si>
  <si>
    <t>ENGINE SYSTEM COOLING COMPONENTS, AIRCRAFT PRIME MOVING</t>
  </si>
  <si>
    <t>0dc50c0a5b0f824f</t>
  </si>
  <si>
    <t>CONT_AWD_W912PM20P0053_9700_-NONE-_-NONE-</t>
  </si>
  <si>
    <t>W912PM20P0053</t>
  </si>
  <si>
    <t>LAGUNA CRANE SERVICES, LLC</t>
  </si>
  <si>
    <t>NDX2F94BU8C5</t>
  </si>
  <si>
    <t>ae449123f895ba32</t>
  </si>
  <si>
    <t>CONT_AWD_W912ES20P0048_9700_-NONE-_-NONE-</t>
  </si>
  <si>
    <t>W912ES20P0048</t>
  </si>
  <si>
    <t>df4008110d576d6b</t>
  </si>
  <si>
    <t>CONT_AWD_W9127N24P0043_9700_-NONE-_-NONE-</t>
  </si>
  <si>
    <t>W9127N24P0043</t>
  </si>
  <si>
    <t>f382b5f72fd8dc2e</t>
  </si>
  <si>
    <t>CONT_AWD_W912PQ19P9018_9700_-NONE-_-NONE-</t>
  </si>
  <si>
    <t>W912PQ19P9018</t>
  </si>
  <si>
    <t>6282537a69358017</t>
  </si>
  <si>
    <t>CONT_AWD_W9127N24P0120_9700_-NONE-_-NONE-</t>
  </si>
  <si>
    <t>W9127N24P0120</t>
  </si>
  <si>
    <t>JA MOODY LLC</t>
  </si>
  <si>
    <t>LR2HQKYJLDZ7</t>
  </si>
  <si>
    <t>1d00e31a8d5652a5</t>
  </si>
  <si>
    <t>CONT_AWD_W912EK19F0102_9700_GS07F0172Y_4732</t>
  </si>
  <si>
    <t>W912EK19F0102</t>
  </si>
  <si>
    <t>9719b3dddb69eeeb</t>
  </si>
  <si>
    <t>CONT_AWD_W912BU21P0002_9700_-NONE-_-NONE-</t>
  </si>
  <si>
    <t>W912BU21P0002</t>
  </si>
  <si>
    <t>ea2a58c0c1317a08</t>
  </si>
  <si>
    <t>CONT_AWD_W9123718P0009_9700_-NONE-_-NONE-</t>
  </si>
  <si>
    <t>W9123718P0009</t>
  </si>
  <si>
    <t>7d89f570dfce9c8f</t>
  </si>
  <si>
    <t>CONT_AWD_0006_9700_W912P909G0601_9700</t>
  </si>
  <si>
    <t>529a3ecfd1b2c6cc</t>
  </si>
  <si>
    <t>CONT_AWD_W91QEX16P0054_9700_-NONE-_-NONE-</t>
  </si>
  <si>
    <t>W91QEX16P0054</t>
  </si>
  <si>
    <t>921ac261623b3879</t>
  </si>
  <si>
    <t>CONT_AWD_W912P917F0201_9700_W912P915G0601_9700</t>
  </si>
  <si>
    <t>W912P917F0201</t>
  </si>
  <si>
    <t>51eea3ae1b7057e2</t>
  </si>
  <si>
    <t>CONT_AWD_W9127N22P0111_9700_-NONE-_-NONE-</t>
  </si>
  <si>
    <t>W9127N22P0111</t>
  </si>
  <si>
    <t>PAF ELECTRICAL, INC.</t>
  </si>
  <si>
    <t>J93QMNBEQPY5</t>
  </si>
  <si>
    <t>2910</t>
  </si>
  <si>
    <t>ENGINE FUEL SYSTEM COMPONENTS, NONAIRCRAFT</t>
  </si>
  <si>
    <t>e8bd9421ca6ca810</t>
  </si>
  <si>
    <t>CONT_AWD_W912P820P0023_9700_-NONE-_-NONE-</t>
  </si>
  <si>
    <t>W912P820P0023</t>
  </si>
  <si>
    <t>JOHNSON DIESEL SERVICE INC</t>
  </si>
  <si>
    <t>VJCWDJFFF4J5</t>
  </si>
  <si>
    <t>23aa60953a9221b6</t>
  </si>
  <si>
    <t>CONT_AWD_W911S224P0058_9700_-NONE-_-NONE-</t>
  </si>
  <si>
    <t>W911S224P0058</t>
  </si>
  <si>
    <t>MORGAN INGLAND LLC</t>
  </si>
  <si>
    <t>ZP4AMPYVU926</t>
  </si>
  <si>
    <t>22587e03f5c45677</t>
  </si>
  <si>
    <t>CONT_AWD_W912P821P0044_9700_-NONE-_-NONE-</t>
  </si>
  <si>
    <t>W912P821P0044</t>
  </si>
  <si>
    <t>GATOR TAIL LLC</t>
  </si>
  <si>
    <t>CJTVFN9JM9W5</t>
  </si>
  <si>
    <t>6efc72b165e46935</t>
  </si>
  <si>
    <t>CONT_AWD_W912EK23P0024_9700_-NONE-_-NONE-</t>
  </si>
  <si>
    <t>W912EK23P0024</t>
  </si>
  <si>
    <t>8aa25647f931c3e6</t>
  </si>
  <si>
    <t>CONT_AWD_W912EK18P0117_9700_-NONE-_-NONE-</t>
  </si>
  <si>
    <t>W912EK18P0117</t>
  </si>
  <si>
    <t>NORTHWEST MECHANICAL, INC.</t>
  </si>
  <si>
    <t>H1Z6KDNEMAJ5</t>
  </si>
  <si>
    <t>332410</t>
  </si>
  <si>
    <t>Power Boiler and Heat Exchanger Manufacturing</t>
  </si>
  <si>
    <t>d74fe002a363fd31</t>
  </si>
  <si>
    <t>CONT_AWD_W911S224P0232_9700_-NONE-_-NONE-</t>
  </si>
  <si>
    <t>W911S224P0232</t>
  </si>
  <si>
    <t>d86a2e7b6917ce73</t>
  </si>
  <si>
    <t>CONT_AWD_W9123618P0032_9700_-NONE-_-NONE-</t>
  </si>
  <si>
    <t>W9123618P0032</t>
  </si>
  <si>
    <t>WESTERN BRANCH DIESEL, LLC</t>
  </si>
  <si>
    <t>NE6PN81PNSA3</t>
  </si>
  <si>
    <t>9a92c02d2fa84384</t>
  </si>
  <si>
    <t>CONT_AWD_W912PM22P0053_9700_-NONE-_-NONE-</t>
  </si>
  <si>
    <t>W912PM22P0053</t>
  </si>
  <si>
    <t>NORTH CAROLINA DEPT OF</t>
  </si>
  <si>
    <t>39dd7be29e2fd26f</t>
  </si>
  <si>
    <t>CONT_AWD_0001_9700_W912CN15A0018_9700</t>
  </si>
  <si>
    <t>W912CN15A0018</t>
  </si>
  <si>
    <t>9a4d487e39a581f9</t>
  </si>
  <si>
    <t>CONT_AWD_W912JV16P4028_9700_-NONE-_-NONE-</t>
  </si>
  <si>
    <t>W912JV16P4028</t>
  </si>
  <si>
    <t>MENTEN, BRIAN CHARLES</t>
  </si>
  <si>
    <t>VUGJU5Y7JV95</t>
  </si>
  <si>
    <t>33d737535b039264</t>
  </si>
  <si>
    <t>CONT_AWD_W911SF15P0109_9700_-NONE-_-NONE-</t>
  </si>
  <si>
    <t>W911SF15P0109</t>
  </si>
  <si>
    <t>16119a1a6bf3d4bd</t>
  </si>
  <si>
    <t>CONT_AWD_W912BV16F0001_9700_GS07F0414W_4730</t>
  </si>
  <si>
    <t>W912BV16F0001</t>
  </si>
  <si>
    <t>018d99f97037b437</t>
  </si>
  <si>
    <t>CONT_AWD_W912BU17P0011_9700_-NONE-_-NONE-</t>
  </si>
  <si>
    <t>W912BU17P0011</t>
  </si>
  <si>
    <t>8c317c9190d86079</t>
  </si>
  <si>
    <t>CONT_AWD_W912CH25FA092_9700_W56HZV21DL031_9700</t>
  </si>
  <si>
    <t>W912CH25FA092</t>
  </si>
  <si>
    <t>48ab0ff7ba24e4ea</t>
  </si>
  <si>
    <t>CONT_AWD_W912PM18P0080_9700_-NONE-_-NONE-</t>
  </si>
  <si>
    <t>W912PM18P0080</t>
  </si>
  <si>
    <t>4d01ab61dc685e0f</t>
  </si>
  <si>
    <t>CONT_AWD_W911S224P1367_9700_-NONE-_-NONE-</t>
  </si>
  <si>
    <t>W911S224P1367</t>
  </si>
  <si>
    <t>0cc3bdbee7b3e36e</t>
  </si>
  <si>
    <t>CONT_AWD_W9127N18P0136_9700_-NONE-_-NONE-</t>
  </si>
  <si>
    <t>W9127N18P0136</t>
  </si>
  <si>
    <t>7e6fea6b4aaba696</t>
  </si>
  <si>
    <t>CONT_AWD_W912PM15P0101_9700_-NONE-_-NONE-</t>
  </si>
  <si>
    <t>W912PM15P0101</t>
  </si>
  <si>
    <t>0eeea3b3c4a6664d</t>
  </si>
  <si>
    <t>CONT_AWD_W912CN15P0075_9700_-NONE-_-NONE-</t>
  </si>
  <si>
    <t>W912CN15P0075</t>
  </si>
  <si>
    <t>PL2CFGS34EH3</t>
  </si>
  <si>
    <t>331222</t>
  </si>
  <si>
    <t>Steel Wire Drawing</t>
  </si>
  <si>
    <t>2d8a569a8358b97f</t>
  </si>
  <si>
    <t>CONT_AWD_W912ES23F0064_9700_W912ES22G0005_9700</t>
  </si>
  <si>
    <t>W912ES23F0064</t>
  </si>
  <si>
    <t>a76f47aef14f1f63</t>
  </si>
  <si>
    <t>CONT_AWD_W912BU21P0003_9700_-NONE-_-NONE-</t>
  </si>
  <si>
    <t>W912BU21P0003</t>
  </si>
  <si>
    <t>GENERAL MARINE &amp; INDUSTRIAL SERVICES, INC</t>
  </si>
  <si>
    <t>H5R7CFP57MZ8</t>
  </si>
  <si>
    <t>55ae8928c834fd9a</t>
  </si>
  <si>
    <t>CONT_AWD_W912EE16P0082_9700_-NONE-_-NONE-</t>
  </si>
  <si>
    <t>W912EE16P0082</t>
  </si>
  <si>
    <t>MUD BUDDY L.L.C.</t>
  </si>
  <si>
    <t>VLZ2FUS3YKQ9</t>
  </si>
  <si>
    <t>3ebc90c6120c454c</t>
  </si>
  <si>
    <t>CONT_AWD_W912EE15P0081_9700_-NONE-_-NONE-</t>
  </si>
  <si>
    <t>W912EE15P0081</t>
  </si>
  <si>
    <t>1a956c0d5787c1b5</t>
  </si>
  <si>
    <t>CONT_AWD_W912HZ21P0089_9700_-NONE-_-NONE-</t>
  </si>
  <si>
    <t>W912HZ21P0089</t>
  </si>
  <si>
    <t>bae86b23d96b96e4</t>
  </si>
  <si>
    <t>CONT_AWD_W9127N22P0009_9700_-NONE-_-NONE-</t>
  </si>
  <si>
    <t>W9127N22P0009</t>
  </si>
  <si>
    <t>WESTERN FIRE &amp; SAFETY CO, INC</t>
  </si>
  <si>
    <t>LBALQVF2T4Q3</t>
  </si>
  <si>
    <t>REGIONAL BRANDS INC.</t>
  </si>
  <si>
    <t>32ec8407a215339c</t>
  </si>
  <si>
    <t>CONT_AWD_W912ES26PA007_9700_-NONE-_-NONE-</t>
  </si>
  <si>
    <t>W912ES26PA007</t>
  </si>
  <si>
    <t>TECHNOLOGISTY LLC</t>
  </si>
  <si>
    <t>N85TGKMQVTC3</t>
  </si>
  <si>
    <t>6497db4f9ea6da1d</t>
  </si>
  <si>
    <t>CONT_AWD_0023_9700_W912P907G0604_9700</t>
  </si>
  <si>
    <t>989fde519094b364</t>
  </si>
  <si>
    <t>CONT_AWD_W912HZ22P0110_9700_-NONE-_-NONE-</t>
  </si>
  <si>
    <t>W912HZ22P0110</t>
  </si>
  <si>
    <t>INTEGRATED COASTAL SOLUTIONS LLC</t>
  </si>
  <si>
    <t>CSCRCTKNKZ87</t>
  </si>
  <si>
    <t>c33d2a5928202a2f</t>
  </si>
  <si>
    <t>CONT_AWD_W912DW19F2093_9700_W912DW18A6010_9700</t>
  </si>
  <si>
    <t>W912DW19F2093</t>
  </si>
  <si>
    <t>aa83d3786855bebc</t>
  </si>
  <si>
    <t>CONT_AWD_W9124L16F0018_9700_GS07F0454T_4730</t>
  </si>
  <si>
    <t>W9124L16F0018</t>
  </si>
  <si>
    <t>GS07F0454T</t>
  </si>
  <si>
    <t>RESCUE ONE CORPORATION</t>
  </si>
  <si>
    <t>S9AXF6N8B449</t>
  </si>
  <si>
    <t>54e5ef12c783a37d</t>
  </si>
  <si>
    <t>CONT_AWD_W912ES19P0115_9700_-NONE-_-NONE-</t>
  </si>
  <si>
    <t>W912ES19P0115</t>
  </si>
  <si>
    <t>dd622720a021bf43</t>
  </si>
  <si>
    <t>CONT_AWD_W912EE24P0035_9700_-NONE-_-NONE-</t>
  </si>
  <si>
    <t>W912EE24P0035</t>
  </si>
  <si>
    <t>AMERICAN BEDDING MFG., LLC</t>
  </si>
  <si>
    <t>KJF3DGNKYVW7</t>
  </si>
  <si>
    <t>AMERICAN BEDDING MFG.  LLC</t>
  </si>
  <si>
    <t>337910</t>
  </si>
  <si>
    <t>Mattress Manufacturing</t>
  </si>
  <si>
    <t>15b4da30a0ed132e</t>
  </si>
  <si>
    <t>CONT_AWD_W912BU18P0057_9700_-NONE-_-NONE-</t>
  </si>
  <si>
    <t>W912BU18P0057</t>
  </si>
  <si>
    <t>213a050606015d59</t>
  </si>
  <si>
    <t>CONT_AWD_W912P921F0141_9700_W912P921G0001_9700</t>
  </si>
  <si>
    <t>W912P921F0141</t>
  </si>
  <si>
    <t>7bb977e41a252190</t>
  </si>
  <si>
    <t>CONT_AWD_W912BU12P0116_9700_-NONE-_-NONE-</t>
  </si>
  <si>
    <t>W912BU12P0116</t>
  </si>
  <si>
    <t>THE HILLER COMPANIES LLC</t>
  </si>
  <si>
    <t>FQJTKZNF6GY5</t>
  </si>
  <si>
    <t>PON HOLDINGS B.V.</t>
  </si>
  <si>
    <t>a24ab28075c20ea3</t>
  </si>
  <si>
    <t>CONT_AWD_W912EQ24P0092_9700_-NONE-_-NONE-</t>
  </si>
  <si>
    <t>W912EQ24P0092</t>
  </si>
  <si>
    <t>MOLLY PATTON</t>
  </si>
  <si>
    <t>EPKWS7VMUCG6</t>
  </si>
  <si>
    <t>f58fad2b160101fa</t>
  </si>
  <si>
    <t>CONT_AWD_W912PM19P0039_9700_-NONE-_-NONE-</t>
  </si>
  <si>
    <t>W912PM19P0039</t>
  </si>
  <si>
    <t>d5eae87126fab803</t>
  </si>
  <si>
    <t>CONT_AWD_W912QR18F0296_9700_W912QR18D0023_9700</t>
  </si>
  <si>
    <t>W912QR18F0296</t>
  </si>
  <si>
    <t>W912QR18D0023</t>
  </si>
  <si>
    <t>KENTUCKY MACHINE &amp; TOOL CO</t>
  </si>
  <si>
    <t>DK54C6A46VG9</t>
  </si>
  <si>
    <t>b894f89806fdd67d</t>
  </si>
  <si>
    <t>CONT_AWD_0015_9700_W912P913G0601_9700</t>
  </si>
  <si>
    <t>8b5cc25a7dac8f4d</t>
  </si>
  <si>
    <t>CONT_AWD_W56HZV18FL963_9700_W911S016D0002_9700</t>
  </si>
  <si>
    <t>W56HZV18FL963</t>
  </si>
  <si>
    <t>ba8629d694b3ef06</t>
  </si>
  <si>
    <t>CONT_AWD_W912BU18P0033_9700_-NONE-_-NONE-</t>
  </si>
  <si>
    <t>W912BU18P0033</t>
  </si>
  <si>
    <t>NORTH CAROLINA STATE PORT AUTHORITY</t>
  </si>
  <si>
    <t>UN7UAGWWAKD5</t>
  </si>
  <si>
    <t>488320</t>
  </si>
  <si>
    <t>Marine Cargo Handling</t>
  </si>
  <si>
    <t>f4114b4775d5ebc7</t>
  </si>
  <si>
    <t>CONT_AWD_W912P416P0021_9700_-NONE-_-NONE-</t>
  </si>
  <si>
    <t>W912P416P0021</t>
  </si>
  <si>
    <t>db73f5643a723774</t>
  </si>
  <si>
    <t>CONT_AWD_W912EP19F0089_9700_W912EP17A0006_9700</t>
  </si>
  <si>
    <t>W912EP19F0089</t>
  </si>
  <si>
    <t>b49a4b77a341fea8</t>
  </si>
  <si>
    <t>CONT_AWD_W912PM18P0052_9700_-NONE-_-NONE-</t>
  </si>
  <si>
    <t>W912PM18P0052</t>
  </si>
  <si>
    <t>CRANE CERTIFICATION INSPECTION SERVICES, LLC</t>
  </si>
  <si>
    <t>SM7KA75MTE23</t>
  </si>
  <si>
    <t>fdfc71889a940b48</t>
  </si>
  <si>
    <t>CONT_AWD_0012_9700_W9123711D0016_9700</t>
  </si>
  <si>
    <t>dcecceeb2b50bc2a</t>
  </si>
  <si>
    <t>CONT_AWD_W912QR21F0281_9700_GS07F094GA_4732</t>
  </si>
  <si>
    <t>W912QR21F0281</t>
  </si>
  <si>
    <t>cea7a691ed9bc0e2</t>
  </si>
  <si>
    <t>CONT_AWD_0022_9700_W911S012D0011_9700</t>
  </si>
  <si>
    <t>83bd9167c1f59270</t>
  </si>
  <si>
    <t>CONT_AWD_W912PM18F0059_9700_GS07F0072N_4730</t>
  </si>
  <si>
    <t>W912PM18F0059</t>
  </si>
  <si>
    <t>66e62577f8aee15b</t>
  </si>
  <si>
    <t>CONT_AWD_W912PM25PA017_9700_-NONE-_-NONE-</t>
  </si>
  <si>
    <t>W912PM25PA017</t>
  </si>
  <si>
    <t>3508d0ca4f9faf49</t>
  </si>
  <si>
    <t>CONT_AWD_W912EE16P0079_9700_-NONE-_-NONE-</t>
  </si>
  <si>
    <t>W912EE16P0079</t>
  </si>
  <si>
    <t>fd3d2e01daa7bab1</t>
  </si>
  <si>
    <t>CONT_AWD_W912EE20F0054_9700_W912EE19A0001_9700</t>
  </si>
  <si>
    <t>W912EE20F0054</t>
  </si>
  <si>
    <t>4f5fd9df740c583f</t>
  </si>
  <si>
    <t>CONT_AWD_W912P416P0045_9700_-NONE-_-NONE-</t>
  </si>
  <si>
    <t>W912P416P0045</t>
  </si>
  <si>
    <t>BI-STATE MARINE &amp; SNOWMOBILE SERVICE</t>
  </si>
  <si>
    <t>J9LJYFXC16P4</t>
  </si>
  <si>
    <t>099d01bce1772732</t>
  </si>
  <si>
    <t>CONT_AWD_W912PM18P0007_9700_-NONE-_-NONE-</t>
  </si>
  <si>
    <t>W912PM18P0007</t>
  </si>
  <si>
    <t>d9e3d9a3145b871a</t>
  </si>
  <si>
    <t>CONT_AWD_W912P817P0083_9700_-NONE-_-NONE-</t>
  </si>
  <si>
    <t>W912P817P0083</t>
  </si>
  <si>
    <t>ec7f553c54fc50f2</t>
  </si>
  <si>
    <t>CONT_AWD_W9127N19P0012_9700_-NONE-_-NONE-</t>
  </si>
  <si>
    <t>W9127N19P0012</t>
  </si>
  <si>
    <t>8e7b59bb676fa3f2</t>
  </si>
  <si>
    <t>CONT_AWD_W9127S18F0131_9700_GS07F5588P_4730</t>
  </si>
  <si>
    <t>W9127S18F0131</t>
  </si>
  <si>
    <t>GS07F5588P</t>
  </si>
  <si>
    <t>TRIMBLE INC</t>
  </si>
  <si>
    <t>PGCSXZ1SSA68</t>
  </si>
  <si>
    <t>TRIMBLE INC.</t>
  </si>
  <si>
    <t>72122075873d13f6</t>
  </si>
  <si>
    <t>CONT_AWD_W912P922P0053_9700_-NONE-_-NONE-</t>
  </si>
  <si>
    <t>W912P922P0053</t>
  </si>
  <si>
    <t>b5c7302a6b1be9af</t>
  </si>
  <si>
    <t>CONT_AWD_W912DW22P0047_9700_-NONE-_-NONE-</t>
  </si>
  <si>
    <t>W912DW22P0047</t>
  </si>
  <si>
    <t>f3aac883bb09b9c9</t>
  </si>
  <si>
    <t>CONT_AWD_W912BU25P0020_9700_-NONE-_-NONE-</t>
  </si>
  <si>
    <t>W912BU25P0020</t>
  </si>
  <si>
    <t>CUMMINS INC</t>
  </si>
  <si>
    <t>VFJPN7HZN331</t>
  </si>
  <si>
    <t>382fefec3f4cb2bb</t>
  </si>
  <si>
    <t>CONT_AWD_W912HN15P0049_9700_-NONE-_-NONE-</t>
  </si>
  <si>
    <t>W912HN15P0049</t>
  </si>
  <si>
    <t>LONG'S INC</t>
  </si>
  <si>
    <t>PDESSKUXYPP3</t>
  </si>
  <si>
    <t>d63ad2dd765d65bf</t>
  </si>
  <si>
    <t>CONT_AWD_W912ES15P0033_9700_-NONE-_-NONE-</t>
  </si>
  <si>
    <t>W912ES15P0033</t>
  </si>
  <si>
    <t>QM LLC</t>
  </si>
  <si>
    <t>E7TDQMTT8TF3</t>
  </si>
  <si>
    <t>332420</t>
  </si>
  <si>
    <t>Metal Tank (Heavy Gauge) Manufacturing</t>
  </si>
  <si>
    <t>d3c524c9e7fa609f</t>
  </si>
  <si>
    <t>CONT_AWD_W912LP16F0072_9700_GS07F9386S_4730</t>
  </si>
  <si>
    <t>W912LP16F0072</t>
  </si>
  <si>
    <t>1730</t>
  </si>
  <si>
    <t>AIRCRAFT GROUND SERVICING EQUIPMENT</t>
  </si>
  <si>
    <t>098cb79de01618b7</t>
  </si>
  <si>
    <t>CONT_AWD_W91B4N15P5004_9700_-NONE-_-NONE-</t>
  </si>
  <si>
    <t>W91B4N15P5004</t>
  </si>
  <si>
    <t>921190</t>
  </si>
  <si>
    <t>Other General Government Support</t>
  </si>
  <si>
    <t>79cd6375847991b1</t>
  </si>
  <si>
    <t>CONT_AWD_W9127N26FA041_9700_47QSWA22D0051_4732</t>
  </si>
  <si>
    <t>W9127N26FA041</t>
  </si>
  <si>
    <t>66b86786c6c38368</t>
  </si>
  <si>
    <t>CONT_AWD_W912QR17P0065_9700_-NONE-_-NONE-</t>
  </si>
  <si>
    <t>W912QR17P0065</t>
  </si>
  <si>
    <t>e23cc10257d023bd</t>
  </si>
  <si>
    <t>CONT_AWD_W912EK26PA021_9700_-NONE-_-NONE-</t>
  </si>
  <si>
    <t>W912EK26PA021</t>
  </si>
  <si>
    <t>c9308f3729d41618</t>
  </si>
  <si>
    <t>CONT_AWD_W912EP21F0260_9700_W912EP17A0008_9700</t>
  </si>
  <si>
    <t>W912EP21F0260</t>
  </si>
  <si>
    <t>c3fc09d8bfccd6f5</t>
  </si>
  <si>
    <t>CONT_AWD_W50S8E23P0008_9700_-NONE-_-NONE-</t>
  </si>
  <si>
    <t>W50S8E23P0008</t>
  </si>
  <si>
    <t>92fdb1dc0aaf1f62</t>
  </si>
  <si>
    <t>CONT_AWD_W912ES25PA074_9700_-NONE-_-NONE-</t>
  </si>
  <si>
    <t>W912ES25PA074</t>
  </si>
  <si>
    <t>ARHAB LLC</t>
  </si>
  <si>
    <t>SKN6ZCV2L174</t>
  </si>
  <si>
    <t>9fcd2e83f763dcc2</t>
  </si>
  <si>
    <t>CONT_AWD_W9127S16P0134_9700_-NONE-_-NONE-</t>
  </si>
  <si>
    <t>W9127S16P0134</t>
  </si>
  <si>
    <t>58e236947a20244f</t>
  </si>
  <si>
    <t>CONT_AWD_W912P818P0102_9700_-NONE-_-NONE-</t>
  </si>
  <si>
    <t>W912P818P0102</t>
  </si>
  <si>
    <t>73612e0617e2706e</t>
  </si>
  <si>
    <t>CONT_AWD_W912PM18P0096_9700_-NONE-_-NONE-</t>
  </si>
  <si>
    <t>W912PM18P0096</t>
  </si>
  <si>
    <t>d5f784a4f77fb16b</t>
  </si>
  <si>
    <t>CONT_AWD_W912HN20P5041_9700_-NONE-_-NONE-</t>
  </si>
  <si>
    <t>W912HN20P5041</t>
  </si>
  <si>
    <t>DOSS AUTOMOTIVE INC</t>
  </si>
  <si>
    <t>K4S5BDVJS6F3</t>
  </si>
  <si>
    <t>cf9acb3bf59b0152</t>
  </si>
  <si>
    <t>CONT_AWD_W56HZV21FL263_9700_W56HZV21DL031_9700</t>
  </si>
  <si>
    <t>W56HZV21FL263</t>
  </si>
  <si>
    <t>6b98c48c44db7367</t>
  </si>
  <si>
    <t>CONT_AWD_W91QEX24P0053_9700_-NONE-_-NONE-</t>
  </si>
  <si>
    <t>W91QEX24P0053</t>
  </si>
  <si>
    <t>DTSXKA2BGMD9</t>
  </si>
  <si>
    <t>1d740d1d79d842ae</t>
  </si>
  <si>
    <t>CONT_AWD_W9123717P0128_9700_-NONE-_-NONE-</t>
  </si>
  <si>
    <t>W9123717P0128</t>
  </si>
  <si>
    <t>981eddab9192773c</t>
  </si>
  <si>
    <t>CONT_AWD_W91QEX24P0056_9700_-NONE-_-NONE-</t>
  </si>
  <si>
    <t>W91QEX24P0056</t>
  </si>
  <si>
    <t>691c8d39e8246d52</t>
  </si>
  <si>
    <t>CONT_AWD_W911S218P1652_9700_-NONE-_-NONE-</t>
  </si>
  <si>
    <t>W911S218P1652</t>
  </si>
  <si>
    <t>5e3d21dfb7173700</t>
  </si>
  <si>
    <t>CONT_AWD_W912EP23F0152_9700_W912EP20A0011_9700</t>
  </si>
  <si>
    <t>W912EP23F0152</t>
  </si>
  <si>
    <t>8e3c6efe8caa83c6</t>
  </si>
  <si>
    <t>CONT_AWD_W912ES15P0146_9700_-NONE-_-NONE-</t>
  </si>
  <si>
    <t>W912ES15P0146</t>
  </si>
  <si>
    <t>1e74011c3d5fb3e4</t>
  </si>
  <si>
    <t>CONT_AWD_W9127N18P0172_9700_-NONE-_-NONE-</t>
  </si>
  <si>
    <t>W9127N18P0172</t>
  </si>
  <si>
    <t>9ab67deacec7b033</t>
  </si>
  <si>
    <t>CONT_AWD_W912P415P0005_9700_-NONE-_-NONE-</t>
  </si>
  <si>
    <t>W912P415P0005</t>
  </si>
  <si>
    <t>9150</t>
  </si>
  <si>
    <t>OILS AND GREASES: CUTTING, LUBRICATING, AND HYDRAULIC</t>
  </si>
  <si>
    <t>d222d20cea5fe915</t>
  </si>
  <si>
    <t>CONT_AWD_W912EE25F0020_9700_W912EE23A0017_9700</t>
  </si>
  <si>
    <t>W912EE25F0020</t>
  </si>
  <si>
    <t>W912EE23A0017</t>
  </si>
  <si>
    <t>BRENCO SUPPLY, INC.</t>
  </si>
  <si>
    <t>JQS8ECK4L264</t>
  </si>
  <si>
    <t>ca9f2ca18ce27fd8</t>
  </si>
  <si>
    <t>CONT_AWD_W90VN815P0030_9700_-NONE-_-NONE-</t>
  </si>
  <si>
    <t>W90VN815P0030</t>
  </si>
  <si>
    <t>KOAM PROCURE</t>
  </si>
  <si>
    <t>MUW1Q6S9A1F3</t>
  </si>
  <si>
    <t>444190</t>
  </si>
  <si>
    <t>Other Building Material Dealers</t>
  </si>
  <si>
    <t>d0fbca25347d5365</t>
  </si>
  <si>
    <t>CONT_AWD_W912EP20F0072_9700_W912EP19A0003_9700</t>
  </si>
  <si>
    <t>W912EP20F0072</t>
  </si>
  <si>
    <t>W912EP19A0003</t>
  </si>
  <si>
    <t>1a435868d08c982b</t>
  </si>
  <si>
    <t>CONT_AWD_W912HP15P0002_9700_-NONE-_-NONE-</t>
  </si>
  <si>
    <t>W912HP15P0002</t>
  </si>
  <si>
    <t>9fe24d2c7a6ffccd</t>
  </si>
  <si>
    <t>CONT_AWD_W912BU25CA011_9700_-NONE-_-NONE-</t>
  </si>
  <si>
    <t>W912BU25CA011</t>
  </si>
  <si>
    <t>6345063db3246869</t>
  </si>
  <si>
    <t>CONT_AWD_W912PM19P0070_9700_-NONE-_-NONE-</t>
  </si>
  <si>
    <t>W912PM19P0070</t>
  </si>
  <si>
    <t>589ab4dfbca14171</t>
  </si>
  <si>
    <t>CONT_AWD_W912J615P0018_9700_-NONE-_-NONE-</t>
  </si>
  <si>
    <t>W912J615P0018</t>
  </si>
  <si>
    <t>ALLIED INTERNATIONAL CORPORATION</t>
  </si>
  <si>
    <t>DEFBPWMG8A19</t>
  </si>
  <si>
    <t>f8a0b746e886e42d</t>
  </si>
  <si>
    <t>CONT_AWD_0027_9700_W911S012D0011_9700</t>
  </si>
  <si>
    <t>9fea5011184b28ab</t>
  </si>
  <si>
    <t>CONT_AWD_W912BU26PA009_9700_-NONE-_-NONE-</t>
  </si>
  <si>
    <t>W912BU26PA009</t>
  </si>
  <si>
    <t>DIESEL ENGINUITY, LLC</t>
  </si>
  <si>
    <t>YSWRLNLP7ND8</t>
  </si>
  <si>
    <t>ce6db0856b6d4e06</t>
  </si>
  <si>
    <t>CONT_AWD_W9123720P0020_9700_-NONE-_-NONE-</t>
  </si>
  <si>
    <t>W9123720P0020</t>
  </si>
  <si>
    <t>644ad266e5dec868</t>
  </si>
  <si>
    <t>CONT_AWD_W911S615P0021_9700_-NONE-_-NONE-</t>
  </si>
  <si>
    <t>W911S615P0021</t>
  </si>
  <si>
    <t>INTERNATIONAL QUALITY ADVANTAGE LLP</t>
  </si>
  <si>
    <t>FKXWJJJRPHR7</t>
  </si>
  <si>
    <t>332510</t>
  </si>
  <si>
    <t>Hardware Manufacturing</t>
  </si>
  <si>
    <t>0b1764074a3a3138</t>
  </si>
  <si>
    <t>CONT_AWD_W912P815P0074_9700_-NONE-_-NONE-</t>
  </si>
  <si>
    <t>W912P815P0074</t>
  </si>
  <si>
    <t>daa45811e5ff9da0</t>
  </si>
  <si>
    <t>CONT_AWD_W911S017P0023_9700_-NONE-_-NONE-</t>
  </si>
  <si>
    <t>W911S017P0023</t>
  </si>
  <si>
    <t>FEDERAL COMMUNICATIONS COMMISSION</t>
  </si>
  <si>
    <t>C2HKJUDMYP48</t>
  </si>
  <si>
    <t>GOVERNMENT OF THE UNITED STATES</t>
  </si>
  <si>
    <t>70eba90d8cfc321f</t>
  </si>
  <si>
    <t>CONT_AWD_W912ES15P0137_9700_-NONE-_-NONE-</t>
  </si>
  <si>
    <t>W912ES15P0137</t>
  </si>
  <si>
    <t>2283d7536fddd2da</t>
  </si>
  <si>
    <t>CONT_AWD_W912PM20P0009_9700_-NONE-_-NONE-</t>
  </si>
  <si>
    <t>W912PM20P0009</t>
  </si>
  <si>
    <t>8c724f1d3b1ae104</t>
  </si>
  <si>
    <t>CONT_AWD_0029_9700_W911S012D0011_9700</t>
  </si>
  <si>
    <t>5f495c839193da5e</t>
  </si>
  <si>
    <t>CONT_AWD_W912EQ25P0012_9700_-NONE-_-NONE-</t>
  </si>
  <si>
    <t>W912EQ25P0012</t>
  </si>
  <si>
    <t>965ccad750fa7230</t>
  </si>
  <si>
    <t>CONT_AWD_W912EP15P0013_9700_-NONE-_-NONE-</t>
  </si>
  <si>
    <t>W912EP15P0013</t>
  </si>
  <si>
    <t>343bc96abfc010a9</t>
  </si>
  <si>
    <t>CONT_AWD_W56HZV18FA018_9700_W911S015D0038_9700</t>
  </si>
  <si>
    <t>W56HZV18FA018</t>
  </si>
  <si>
    <t>c5a2261615209dc5</t>
  </si>
  <si>
    <t>CONT_AWD_W912PM16P0095_9700_-NONE-_-NONE-</t>
  </si>
  <si>
    <t>W912PM16P0095</t>
  </si>
  <si>
    <t>0de154197cfec0d2</t>
  </si>
  <si>
    <t>CONT_AWD_W912ES22F0029_9700_W912ES22G0005_9700</t>
  </si>
  <si>
    <t>W912ES22F0029</t>
  </si>
  <si>
    <t>5b5265bbf1c03cf1</t>
  </si>
  <si>
    <t>CONT_AWD_W9123823F0056_9700_47QSWA22D0002_4732</t>
  </si>
  <si>
    <t>W9123823F0056</t>
  </si>
  <si>
    <t>47QSWA22D0002</t>
  </si>
  <si>
    <t>TEXAS BOOM COMPANY LLC</t>
  </si>
  <si>
    <t>N4JRVKW9NWE1</t>
  </si>
  <si>
    <t>68149880c01d6be8</t>
  </si>
  <si>
    <t>CONT_AWD_W911YP15F0010_9700_GS07F9386S_4730</t>
  </si>
  <si>
    <t>W911YP15F0010</t>
  </si>
  <si>
    <t>2541</t>
  </si>
  <si>
    <t>WEAPONS SYSTEMS SPECIFIC VEHICULAR ACCESSORIES</t>
  </si>
  <si>
    <t>d4f8fe7cc37efc5f</t>
  </si>
  <si>
    <t>CONT_AWD_W912WJ19F0180_9700_47QSWA18D0025_4732</t>
  </si>
  <si>
    <t>W912WJ19F0180</t>
  </si>
  <si>
    <t>46192830b6cbacad</t>
  </si>
  <si>
    <t>CONT_AWD_W912BV15P0139_9700_-NONE-_-NONE-</t>
  </si>
  <si>
    <t>W912BV15P0139</t>
  </si>
  <si>
    <t>83d1432f25cf1bbc</t>
  </si>
  <si>
    <t>CONT_AWD_W912PQ24F0028_9700_GS07F5980R_4730</t>
  </si>
  <si>
    <t>W912PQ24F0028</t>
  </si>
  <si>
    <t>GS07F5980R</t>
  </si>
  <si>
    <t>e3ce8f3741378686</t>
  </si>
  <si>
    <t>CONT_AWD_W912P924F0124_9700_W912P922A0026_9700</t>
  </si>
  <si>
    <t>W912P924F0124</t>
  </si>
  <si>
    <t>W912P922A0026</t>
  </si>
  <si>
    <t>71b0ad41d9aac3b9</t>
  </si>
  <si>
    <t>CONT_AWD_W9132T22P0046_9700_-NONE-_-NONE-</t>
  </si>
  <si>
    <t>W9132T22P0046</t>
  </si>
  <si>
    <t>PHOENIX CONTRACTING LLC</t>
  </si>
  <si>
    <t>NPT4A3JQMD87</t>
  </si>
  <si>
    <t>4db41d704c2522b9</t>
  </si>
  <si>
    <t>CONT_AWD_W9127N25PA026_9700_-NONE-_-NONE-</t>
  </si>
  <si>
    <t>W9127N25PA026</t>
  </si>
  <si>
    <t>TORK SYSTEMS INC</t>
  </si>
  <si>
    <t>QMXJLLJZ5QY4</t>
  </si>
  <si>
    <t>3bd2354c244d6ac0</t>
  </si>
  <si>
    <t>CONT_AWD_W9123722P0094_9700_-NONE-_-NONE-</t>
  </si>
  <si>
    <t>W9123722P0094</t>
  </si>
  <si>
    <t>7d702c3150fb119d</t>
  </si>
  <si>
    <t>CONT_AWD_W912WJ24P0038_9700_-NONE-_-NONE-</t>
  </si>
  <si>
    <t>W912WJ24P0038</t>
  </si>
  <si>
    <t>EVOLUTION TRAILER TECHNOLOGIES INC.</t>
  </si>
  <si>
    <t>KHP5TG6X1GD9</t>
  </si>
  <si>
    <t>1a0dccce8da5dbf6</t>
  </si>
  <si>
    <t>CONT_AWD_W9123624F0077_9700_W9123621D5045_9700</t>
  </si>
  <si>
    <t>W9123624F0077</t>
  </si>
  <si>
    <t>40987fe5ca7b362b</t>
  </si>
  <si>
    <t>CONT_AWD_0020_9700_W911S013D0002_9700</t>
  </si>
  <si>
    <t>58b0bf4f07da4999</t>
  </si>
  <si>
    <t>CONT_AWD_W912PQ25FA034_9700_GS03F109DA_4732</t>
  </si>
  <si>
    <t>W912PQ25FA034</t>
  </si>
  <si>
    <t>GS03F109DA</t>
  </si>
  <si>
    <t>CPL INC</t>
  </si>
  <si>
    <t>CMBJR3FARVS8</t>
  </si>
  <si>
    <t>6c42feb65e43df31</t>
  </si>
  <si>
    <t>CONT_AWD_W912ES17P0155_9700_-NONE-_-NONE-</t>
  </si>
  <si>
    <t>W912ES17P0155</t>
  </si>
  <si>
    <t>NO WORRIES REPAIR, LLC</t>
  </si>
  <si>
    <t>LLZPLGBLMDD3</t>
  </si>
  <si>
    <t>748b9a48ec88982a</t>
  </si>
  <si>
    <t>CONT_AWD_W912PM24P0013_9700_-NONE-_-NONE-</t>
  </si>
  <si>
    <t>W912PM24P0013</t>
  </si>
  <si>
    <t>0d8d6ab242b546de</t>
  </si>
  <si>
    <t>CONT_AWD_W912PM24P0006_9700_-NONE-_-NONE-</t>
  </si>
  <si>
    <t>W912PM24P0006</t>
  </si>
  <si>
    <t>acc186bcb3e79250</t>
  </si>
  <si>
    <t>CONT_AWD_W912PM23P0050_9700_-NONE-_-NONE-</t>
  </si>
  <si>
    <t>W912PM23P0050</t>
  </si>
  <si>
    <t>0450f263191cbb9a</t>
  </si>
  <si>
    <t>CONT_AWD_W912P818P0103_9700_-NONE-_-NONE-</t>
  </si>
  <si>
    <t>W912P818P0103</t>
  </si>
  <si>
    <t>SEWART SUPPLY, L.L.C.</t>
  </si>
  <si>
    <t>VE5QV3DCAP17</t>
  </si>
  <si>
    <t>SEWART SUPPLY L.L.C.</t>
  </si>
  <si>
    <t>e3b1577f1241d51e</t>
  </si>
  <si>
    <t>CONT_AWD_W912BU21P0026_9700_-NONE-_-NONE-</t>
  </si>
  <si>
    <t>W912BU21P0026</t>
  </si>
  <si>
    <t>9520</t>
  </si>
  <si>
    <t>STRUCTURAL SHAPES</t>
  </si>
  <si>
    <t>04fa62dfd2ef5749</t>
  </si>
  <si>
    <t>CONT_AWD_W912QR16P0057_9700_-NONE-_-NONE-</t>
  </si>
  <si>
    <t>W912QR16P0057</t>
  </si>
  <si>
    <t>MARK MILLER MARINE, INC.</t>
  </si>
  <si>
    <t>H5VFKBSSY5T7</t>
  </si>
  <si>
    <t>e87d94669b102121</t>
  </si>
  <si>
    <t>CONT_AWD_W912P916P0087_9700_-NONE-_-NONE-</t>
  </si>
  <si>
    <t>W912P916P0087</t>
  </si>
  <si>
    <t>SKYSCRAPER MARINE LLC</t>
  </si>
  <si>
    <t>RJ1MJKGKDQJ9</t>
  </si>
  <si>
    <t>898ac91f2f58f581</t>
  </si>
  <si>
    <t>CONT_AWD_W912PM18P0036_9700_-NONE-_-NONE-</t>
  </si>
  <si>
    <t>W912PM18P0036</t>
  </si>
  <si>
    <t>GREAT LAKES POWER PRODUCTS INC</t>
  </si>
  <si>
    <t>KSH4HAFHTL66</t>
  </si>
  <si>
    <t>ec10c73ccf35a278</t>
  </si>
  <si>
    <t>CONT_AWD_W912EQ25P0002_9700_-NONE-_-NONE-</t>
  </si>
  <si>
    <t>W912EQ25P0002</t>
  </si>
  <si>
    <t>MILLERS ISLAND PROPELLER, INCORPORATED</t>
  </si>
  <si>
    <t>GBXWMKF676A7</t>
  </si>
  <si>
    <t>dece7456c979eb67</t>
  </si>
  <si>
    <t>CONT_AWD_W912P924P0043_9700_-NONE-_-NONE-</t>
  </si>
  <si>
    <t>W912P924P0043</t>
  </si>
  <si>
    <t>f8b6c0bd35299d4d</t>
  </si>
  <si>
    <t>CONT_AWD_W912BU18F0131_9700_W912BU18G0004_9700</t>
  </si>
  <si>
    <t>W912BU18F0131</t>
  </si>
  <si>
    <t>W912BU18G0004</t>
  </si>
  <si>
    <t>PORTSMOUTH BOATING CENTER LLC</t>
  </si>
  <si>
    <t>KLYKWYW4L278</t>
  </si>
  <si>
    <t>b67c569acea87852</t>
  </si>
  <si>
    <t>CONT_AWD_W912HP16P0005_9700_-NONE-_-NONE-</t>
  </si>
  <si>
    <t>W912HP16P0005</t>
  </si>
  <si>
    <t>4ed233ed6e95f727</t>
  </si>
  <si>
    <t>CONT_AWD_W912EF17P0064_9700_-NONE-_-NONE-</t>
  </si>
  <si>
    <t>W912EF17P0064</t>
  </si>
  <si>
    <t>GOMBOSH, ROBERT M</t>
  </si>
  <si>
    <t>LQ6MXVR65YE6</t>
  </si>
  <si>
    <t>c6605d25ac908fd7</t>
  </si>
  <si>
    <t>CONT_AWD_W911S218P0149_9700_-NONE-_-NONE-</t>
  </si>
  <si>
    <t>W911S218P0149</t>
  </si>
  <si>
    <t>SII LLC</t>
  </si>
  <si>
    <t>RE6WH4GVU8N5</t>
  </si>
  <si>
    <t>238290</t>
  </si>
  <si>
    <t>Other Building Equipment Contractors</t>
  </si>
  <si>
    <t>269ae309d92834e1</t>
  </si>
  <si>
    <t>CONT_AWD_W912PM22P0018_9700_-NONE-_-NONE-</t>
  </si>
  <si>
    <t>W912PM22P0018</t>
  </si>
  <si>
    <t>J030</t>
  </si>
  <si>
    <t>MAINT/REPAIR/REBUILD OF EQUIPMENT- MECHANICAL POWER TRANSMISSION EQUIPMENT</t>
  </si>
  <si>
    <t>d62b373820bfcb1e</t>
  </si>
  <si>
    <t>CONT_AWD_W912EE20F0157_9700_GS07F0072N_4730</t>
  </si>
  <si>
    <t>W912EE20F0157</t>
  </si>
  <si>
    <t>c3783a1d230b3506</t>
  </si>
  <si>
    <t>CONT_AWD_W912EQ23P0072_9700_-NONE-_-NONE-</t>
  </si>
  <si>
    <t>W912EQ23P0072</t>
  </si>
  <si>
    <t>MICHIGAN WHEEL OPERATIONS, LLC</t>
  </si>
  <si>
    <t>ZMNSX8LPPUH2</t>
  </si>
  <si>
    <t>MICHIGAN WHEEL OPERATIONS  LLC</t>
  </si>
  <si>
    <t>2520</t>
  </si>
  <si>
    <t>VEHICULAR POWER TRANSMISSION COMPONENTS</t>
  </si>
  <si>
    <t>2e961867e629d76b</t>
  </si>
  <si>
    <t>CONT_AWD_W912BV17P0014_9700_-NONE-_-NONE-</t>
  </si>
  <si>
    <t>W912BV17P0014</t>
  </si>
  <si>
    <t>d591047af0038eab</t>
  </si>
  <si>
    <t>CONT_AWD_W912HN18P5028_9700_-NONE-_-NONE-</t>
  </si>
  <si>
    <t>W912HN18P5028</t>
  </si>
  <si>
    <t>c6f64a00cc86ae96</t>
  </si>
  <si>
    <t>CONT_AWD_W912ES20P0034_9700_-NONE-_-NONE-</t>
  </si>
  <si>
    <t>W912ES20P0034</t>
  </si>
  <si>
    <t>8938c416a0e2ecad</t>
  </si>
  <si>
    <t>CONT_AWD_W912QR18P1007_9700_-NONE-_-NONE-</t>
  </si>
  <si>
    <t>W912QR18P1007</t>
  </si>
  <si>
    <t>5139979742fef7c5</t>
  </si>
  <si>
    <t>CONT_AWD_W912EQ17P0004_9700_-NONE-_-NONE-</t>
  </si>
  <si>
    <t>W912EQ17P0004</t>
  </si>
  <si>
    <t>335129</t>
  </si>
  <si>
    <t>Other Lighting Equipment Manufacturing</t>
  </si>
  <si>
    <t>4c9d705433914432</t>
  </si>
  <si>
    <t>CONT_AWD_W912P818P0061_9700_-NONE-_-NONE-</t>
  </si>
  <si>
    <t>W912P818P0061</t>
  </si>
  <si>
    <t>0f77179844898f6f</t>
  </si>
  <si>
    <t>CONT_AWD_W912PM20F0039_9700_W912PM19D0005_9700</t>
  </si>
  <si>
    <t>W912PM20F0039</t>
  </si>
  <si>
    <t>W912PM19D0005</t>
  </si>
  <si>
    <t>c199aad71ec0b9c1</t>
  </si>
  <si>
    <t>CONT_AWD_W912BU23P0018_9700_-NONE-_-NONE-</t>
  </si>
  <si>
    <t>W912BU23P0018</t>
  </si>
  <si>
    <t>ENTERLINE MARINE SOLUTIONS, LLC</t>
  </si>
  <si>
    <t>RUWJPEGRCB83</t>
  </si>
  <si>
    <t>2bd46e6e19eba95a</t>
  </si>
  <si>
    <t>CONT_AWD_W911S225PA890_9700_-NONE-_-NONE-</t>
  </si>
  <si>
    <t>W911S225PA890</t>
  </si>
  <si>
    <t>AANTILIA LLC</t>
  </si>
  <si>
    <t>M1WNFFFKYSX6</t>
  </si>
  <si>
    <t>c20f9e2073cb46cf</t>
  </si>
  <si>
    <t>CONT_AWD_W912EP25FA035_9700_W912EP22A0002_9700</t>
  </si>
  <si>
    <t>W912EP25FA035</t>
  </si>
  <si>
    <t>80acc8d40d49f9c1</t>
  </si>
  <si>
    <t>CONT_AWD_W912PM22P0023_9700_-NONE-_-NONE-</t>
  </si>
  <si>
    <t>W912PM22P0023</t>
  </si>
  <si>
    <t>6e457cfa4a955886</t>
  </si>
  <si>
    <t>CONT_AWD_W9127N20P0018_9700_-NONE-_-NONE-</t>
  </si>
  <si>
    <t>W9127N20P0018</t>
  </si>
  <si>
    <t>INDUSTRIAL LOGIC SYSTEMS, LLC</t>
  </si>
  <si>
    <t>CA3ECZQ2EMU3</t>
  </si>
  <si>
    <t>Y1KF</t>
  </si>
  <si>
    <t>CONSTRUCTION OF DREDGING FACILITIES</t>
  </si>
  <si>
    <t>639093fd8d8a339c</t>
  </si>
  <si>
    <t>CONT_AWD_W912P918F0178_9700_W912P917G0011_9700</t>
  </si>
  <si>
    <t>W912P918F0178</t>
  </si>
  <si>
    <t>59db2b5777a5d4cb</t>
  </si>
  <si>
    <t>CONT_AWD_W912EE19F0154_9700_W912EE19A0001_9700</t>
  </si>
  <si>
    <t>W912EE19F0154</t>
  </si>
  <si>
    <t>445eb34d026c7295</t>
  </si>
  <si>
    <t>CONT_AWD_W9127N15P0089_9700_-NONE-_-NONE-</t>
  </si>
  <si>
    <t>W9127N15P0089</t>
  </si>
  <si>
    <t>POWERSPORTS PLUS LLC</t>
  </si>
  <si>
    <t>FMNEH96EFMU5</t>
  </si>
  <si>
    <t>423110</t>
  </si>
  <si>
    <t>Automobile and Other Motor Vehicle Merchant Wholesalers</t>
  </si>
  <si>
    <t>4c447c6a6702b844</t>
  </si>
  <si>
    <t>CONT_AWD_W912BU18P0004_9700_-NONE-_-NONE-</t>
  </si>
  <si>
    <t>W912BU18P0004</t>
  </si>
  <si>
    <t>ec9c27ebb1b9b199</t>
  </si>
  <si>
    <t>CONT_AWD_W912EE25P0029_9700_-NONE-_-NONE-</t>
  </si>
  <si>
    <t>W912EE25P0029</t>
  </si>
  <si>
    <t>7cbd541f1f660242</t>
  </si>
  <si>
    <t>CONT_AWD_W912PM19P0013_9700_-NONE-_-NONE-</t>
  </si>
  <si>
    <t>W912PM19P0013</t>
  </si>
  <si>
    <t>DREDGEMASTERS INTERNATIONAL, INC.</t>
  </si>
  <si>
    <t>GSFSZ4P1APC2</t>
  </si>
  <si>
    <t>adfc6c6b1f21f5e4</t>
  </si>
  <si>
    <t>CONT_AWD_0001_9700_W912CN15A0016_9700</t>
  </si>
  <si>
    <t>W912CN15A0016</t>
  </si>
  <si>
    <t>QED SYSTEMS, INC.</t>
  </si>
  <si>
    <t>N62LME8FBJL6</t>
  </si>
  <si>
    <t>7084f45b83e552fa</t>
  </si>
  <si>
    <t>CONT_AWD_W912EK15P0012_9700_-NONE-_-NONE-</t>
  </si>
  <si>
    <t>W912EK15P0012</t>
  </si>
  <si>
    <t>PALMER JOHNSON POWER SYSTEMS LLC</t>
  </si>
  <si>
    <t>WGJSG2GA5KV9</t>
  </si>
  <si>
    <t>PALMER JOHNSON POWER SYSTEMS  LLC</t>
  </si>
  <si>
    <t>3040</t>
  </si>
  <si>
    <t>MISCELLANEOUS POWER TRANSMISSION EQUIPMENT</t>
  </si>
  <si>
    <t>4282ff6d56b1c978</t>
  </si>
  <si>
    <t>CONT_AWD_W9127N18P0131_9700_-NONE-_-NONE-</t>
  </si>
  <si>
    <t>W9127N18P0131</t>
  </si>
  <si>
    <t>STARBOARD MARINE INC</t>
  </si>
  <si>
    <t>CHV8CHY5QAK7</t>
  </si>
  <si>
    <t>9e9f589f62898f83</t>
  </si>
  <si>
    <t>CONT_AWD_W9127N18P0130_9700_-NONE-_-NONE-</t>
  </si>
  <si>
    <t>W9127N18P0130</t>
  </si>
  <si>
    <t>4576d1748f54c0e3</t>
  </si>
  <si>
    <t>CONT_AWD_W912QR20F0284_9700_GS07F094GA_4732</t>
  </si>
  <si>
    <t>W912QR20F0284</t>
  </si>
  <si>
    <t>W019</t>
  </si>
  <si>
    <t>LEASE OR RENTAL OF EQUIPMENT- SHIPS, SMALL CRAFT, PONTOONS, AND FLOATING DOCKS</t>
  </si>
  <si>
    <t>ed632429b48ffae5</t>
  </si>
  <si>
    <t>CONT_AWD_W912P622F0028_9700_GS07F0072N_4730</t>
  </si>
  <si>
    <t>W912P622F0028</t>
  </si>
  <si>
    <t>952c0e547e95ac06</t>
  </si>
  <si>
    <t>CONT_AWD_W912P820P0026_9700_-NONE-_-NONE-</t>
  </si>
  <si>
    <t>W912P820P0026</t>
  </si>
  <si>
    <t>VERIUS PROPERTY GROUP, LLC.</t>
  </si>
  <si>
    <t>KPQCB7CDXMB7</t>
  </si>
  <si>
    <t>954fda98a569cc70</t>
  </si>
  <si>
    <t>CONT_AWD_W911W615F0004_9700_GS07F9386S_4730</t>
  </si>
  <si>
    <t>W911W615F0004</t>
  </si>
  <si>
    <t>1680</t>
  </si>
  <si>
    <t>MISCELLANEOUS AIRCRAFT ACCESSORIES AND COMPONENTS</t>
  </si>
  <si>
    <t>b03e8b7bd115ab41</t>
  </si>
  <si>
    <t>CONT_AWD_W912HZ19P0097_9700_-NONE-_-NONE-</t>
  </si>
  <si>
    <t>W912HZ19P0097</t>
  </si>
  <si>
    <t>734544de9d815f73</t>
  </si>
  <si>
    <t>CONT_AWD_W912HP19P5003_9700_-NONE-_-NONE-</t>
  </si>
  <si>
    <t>W912HP19P5003</t>
  </si>
  <si>
    <t>97f2aa752e1095ac</t>
  </si>
  <si>
    <t>CONT_AWD_0015_9700_W912PM14D0002_9700</t>
  </si>
  <si>
    <t>932b504d52a0c12b</t>
  </si>
  <si>
    <t>CONT_AWD_W9127N18F0044_9700_GS07F0492Y_4732</t>
  </si>
  <si>
    <t>W9127N18F0044</t>
  </si>
  <si>
    <t>GS07F0492Y</t>
  </si>
  <si>
    <t>8373277e042b5703</t>
  </si>
  <si>
    <t>CONT_AWD_W912P917F0068_9700_W912P917G0001_9700</t>
  </si>
  <si>
    <t>W912P917F0068</t>
  </si>
  <si>
    <t>83897c21eaefe6b8</t>
  </si>
  <si>
    <t>CONT_AWD_W912PM16P0005_9700_-NONE-_-NONE-</t>
  </si>
  <si>
    <t>W912PM16P0005</t>
  </si>
  <si>
    <t>PALMETTO HYDRAULIC ENGINEERING LLC</t>
  </si>
  <si>
    <t>VCFDGBNABXR3</t>
  </si>
  <si>
    <t>09b9d1c3a310ef4e</t>
  </si>
  <si>
    <t>CONT_AWD_W912P925CA003_9700_-NONE-_-NONE-</t>
  </si>
  <si>
    <t>W912P925CA003</t>
  </si>
  <si>
    <t>WOOD RIVER ELECTRONICS INC</t>
  </si>
  <si>
    <t>UVXPHYHA6SV5</t>
  </si>
  <si>
    <t>e9bdff1a0cb0358f</t>
  </si>
  <si>
    <t>CONT_AWD_W912DQ25F1022_9700_47QSWA22D0051_4732</t>
  </si>
  <si>
    <t>W912DQ25F1022</t>
  </si>
  <si>
    <t>ee404b64ae32548b</t>
  </si>
  <si>
    <t>CONT_AWD_W912P517P0064_9700_-NONE-_-NONE-</t>
  </si>
  <si>
    <t>W912P517P0064</t>
  </si>
  <si>
    <t>ENVIROSMART, LLC</t>
  </si>
  <si>
    <t>FWDAM35VKJY8</t>
  </si>
  <si>
    <t>ENVIROSMART INC.</t>
  </si>
  <si>
    <t>4bf1e01b1b7d8b3f</t>
  </si>
  <si>
    <t>CONT_AWD_W912ES24P0128_9700_-NONE-_-NONE-</t>
  </si>
  <si>
    <t>W912ES24P0128</t>
  </si>
  <si>
    <t>FIRM FOUNDATION REALTY, LLC</t>
  </si>
  <si>
    <t>JXK3RJYEQWV1</t>
  </si>
  <si>
    <t>4a6d993df5bea75b</t>
  </si>
  <si>
    <t>CONT_AWD_W912DW22P0037_9700_-NONE-_-NONE-</t>
  </si>
  <si>
    <t>W912DW22P0037</t>
  </si>
  <si>
    <t>SHIPYARD LLC</t>
  </si>
  <si>
    <t>L51TAT91TQL9</t>
  </si>
  <si>
    <t>aeceddeb518c4b5d</t>
  </si>
  <si>
    <t>CONT_AWD_W912QR18P0112_9700_-NONE-_-NONE-</t>
  </si>
  <si>
    <t>W912QR18P0112</t>
  </si>
  <si>
    <t>cadef596930fb13b</t>
  </si>
  <si>
    <t>CONT_AWD_W912EP18F0098_9700_GS07F0308V_4730</t>
  </si>
  <si>
    <t>W912EP18F0098</t>
  </si>
  <si>
    <t>3e510f605f79972e</t>
  </si>
  <si>
    <t>CONT_AWD_W911S017P0036_9700_-NONE-_-NONE-</t>
  </si>
  <si>
    <t>W911S017P0036</t>
  </si>
  <si>
    <t>35f0b0d2704820ee</t>
  </si>
  <si>
    <t>CONT_AWD_0037_9700_W912D111A0026_9700</t>
  </si>
  <si>
    <t>0037</t>
  </si>
  <si>
    <t>ce44377d5c724eaf</t>
  </si>
  <si>
    <t>CONT_AWD_W912PM26PA027_9700_-NONE-_-NONE-</t>
  </si>
  <si>
    <t>W912PM26PA027</t>
  </si>
  <si>
    <t>7beb5d7c9fd24cee</t>
  </si>
  <si>
    <t>CONT_AWD_W9127N24P0013_9700_-NONE-_-NONE-</t>
  </si>
  <si>
    <t>W9127N24P0013</t>
  </si>
  <si>
    <t>e3a061ba25017db0</t>
  </si>
  <si>
    <t>CONT_AWD_W912EQ22P0020_9700_-NONE-_-NONE-</t>
  </si>
  <si>
    <t>W912EQ22P0020</t>
  </si>
  <si>
    <t>SIMPLEX AMERICAS LLC</t>
  </si>
  <si>
    <t>NYEKZ2MJK1M6</t>
  </si>
  <si>
    <t>339991</t>
  </si>
  <si>
    <t>Gasket, Packing, and Sealing Device Manufacturing</t>
  </si>
  <si>
    <t>b9115ade4e2b4299</t>
  </si>
  <si>
    <t>CONT_AWD_W912PM17P0032_9700_-NONE-_-NONE-</t>
  </si>
  <si>
    <t>W912PM17P0032</t>
  </si>
  <si>
    <t>b377c73cde6e3498</t>
  </si>
  <si>
    <t>CONT_AWD_0020_9700_W911S013D0007_9700</t>
  </si>
  <si>
    <t>8909e77baaf32d63</t>
  </si>
  <si>
    <t>CONT_AWD_W912ES19P0048_9700_-NONE-_-NONE-</t>
  </si>
  <si>
    <t>W912ES19P0048</t>
  </si>
  <si>
    <t>0249fc5f9785a3a3</t>
  </si>
  <si>
    <t>CONT_AWD_W912ES21P0068_9700_-NONE-_-NONE-</t>
  </si>
  <si>
    <t>W912ES21P0068</t>
  </si>
  <si>
    <t>d747976b9fb1fe6c</t>
  </si>
  <si>
    <t>CONT_AWD_W912HN18P5026_9700_-NONE-_-NONE-</t>
  </si>
  <si>
    <t>W912HN18P5026</t>
  </si>
  <si>
    <t>48ca948c4124dbf7</t>
  </si>
  <si>
    <t>CONT_AWD_W912HZ21P0090_9700_-NONE-_-NONE-</t>
  </si>
  <si>
    <t>W912HZ21P0090</t>
  </si>
  <si>
    <t>PRO DRIVE OUTBOARD L.L.C.</t>
  </si>
  <si>
    <t>WSXMT79WY5R1</t>
  </si>
  <si>
    <t>5107e5a80d9090ea</t>
  </si>
  <si>
    <t>CONT_AWD_W912EK16P0003_9700_-NONE-_-NONE-</t>
  </si>
  <si>
    <t>W912EK16P0003</t>
  </si>
  <si>
    <t>ELMER LOGSDON RIVER CONSTRUCTION CO</t>
  </si>
  <si>
    <t>RAK5YQNHNVX8</t>
  </si>
  <si>
    <t>0f4b4b394cf15427</t>
  </si>
  <si>
    <t>CONT_AWD_W912BU15P0066_9700_-NONE-_-NONE-</t>
  </si>
  <si>
    <t>W912BU15P0066</t>
  </si>
  <si>
    <t>BUD'S BOAT RENTAL, L.L.C.</t>
  </si>
  <si>
    <t>YKZSLG5KELH4</t>
  </si>
  <si>
    <t>63e2071e59ab1a8c</t>
  </si>
  <si>
    <t>CONT_AWD_W912QR20P0106_9700_-NONE-_-NONE-</t>
  </si>
  <si>
    <t>W912QR20P0106</t>
  </si>
  <si>
    <t>RENEGADE BASS TOURNAMENTS INC</t>
  </si>
  <si>
    <t>JL6BCTHNHXW5</t>
  </si>
  <si>
    <t>d8b166b35fbaf8aa</t>
  </si>
  <si>
    <t>CONT_AWD_W50S8E23P0009_9700_-NONE-_-NONE-</t>
  </si>
  <si>
    <t>W50S8E23P0009</t>
  </si>
  <si>
    <t>SAFRAN</t>
  </si>
  <si>
    <t>7099ce6811afb413</t>
  </si>
  <si>
    <t>CONT_AWD_W912EP20F0153_9700_W912EP17A0010_9700</t>
  </si>
  <si>
    <t>W912EP20F0153</t>
  </si>
  <si>
    <t>61744f746493a669</t>
  </si>
  <si>
    <t>CONT_AWD_W9123722P0076_9700_-NONE-_-NONE-</t>
  </si>
  <si>
    <t>W9123722P0076</t>
  </si>
  <si>
    <t>978d52c21fb29d57</t>
  </si>
  <si>
    <t>CONT_AWD_W912QR14P0093_9700_-NONE-_-NONE-</t>
  </si>
  <si>
    <t>W912QR14P0093</t>
  </si>
  <si>
    <t>6dfd94109ec79ba6</t>
  </si>
  <si>
    <t>CONT_AWD_0001_9700_W9127N15D0005_9700</t>
  </si>
  <si>
    <t>10fbff306414b6f8</t>
  </si>
  <si>
    <t>CONT_AWD_W912PM17P0016_9700_-NONE-_-NONE-</t>
  </si>
  <si>
    <t>W912PM17P0016</t>
  </si>
  <si>
    <t>HYDRADYNE LLC</t>
  </si>
  <si>
    <t>V2EHWJJRNFV9</t>
  </si>
  <si>
    <t>0b50b98bcb538c31</t>
  </si>
  <si>
    <t>CONT_AWD_W912EK16P0066_9700_-NONE-_-NONE-</t>
  </si>
  <si>
    <t>W912EK16P0066</t>
  </si>
  <si>
    <t>HELMUT'S MARINE SERVICE</t>
  </si>
  <si>
    <t>K8P8SQ4Z6JX4</t>
  </si>
  <si>
    <t>c93f8e11b8a6d49a</t>
  </si>
  <si>
    <t>CONT_AWD_W912ES19P0123_9700_-NONE-_-NONE-</t>
  </si>
  <si>
    <t>W912ES19P0123</t>
  </si>
  <si>
    <t>3895</t>
  </si>
  <si>
    <t>MISCELLANEOUS CONSTRUCTION EQUIPMENT</t>
  </si>
  <si>
    <t>10fdf8e1eab95817</t>
  </si>
  <si>
    <t>CONT_AWD_W9127N19P0028_9700_-NONE-_-NONE-</t>
  </si>
  <si>
    <t>W9127N19P0028</t>
  </si>
  <si>
    <t>fed115c0c20397ed</t>
  </si>
  <si>
    <t>CONT_AWD_W912PM21P0001_9700_-NONE-_-NONE-</t>
  </si>
  <si>
    <t>W912PM21P0001</t>
  </si>
  <si>
    <t>707b334802706f7d</t>
  </si>
  <si>
    <t>CONT_AWD_W911S218P0156_9700_-NONE-_-NONE-</t>
  </si>
  <si>
    <t>W911S218P0156</t>
  </si>
  <si>
    <t>80c766e6a65da418</t>
  </si>
  <si>
    <t>CONT_AWD_W912ES16P0132_9700_-NONE-_-NONE-</t>
  </si>
  <si>
    <t>W912ES16P0132</t>
  </si>
  <si>
    <t>c8e8001dc723af53</t>
  </si>
  <si>
    <t>CONT_AWD_0012_9700_W912PM14D0002_9700</t>
  </si>
  <si>
    <t>738f51c10faa207a</t>
  </si>
  <si>
    <t>CONT_AWD_W56HZV20P0017_9700_-NONE-_-NONE-</t>
  </si>
  <si>
    <t>W56HZV20P0017</t>
  </si>
  <si>
    <t>1cb172e8d0d87b8a</t>
  </si>
  <si>
    <t>CONT_AWD_W52P1J21C0029_9700_-NONE-_-NONE-</t>
  </si>
  <si>
    <t>W52P1J21C0029</t>
  </si>
  <si>
    <t>8866e0854e5870fc</t>
  </si>
  <si>
    <t>CONT_AWD_W912PM18P0078_9700_-NONE-_-NONE-</t>
  </si>
  <si>
    <t>W912PM18P0078</t>
  </si>
  <si>
    <t>BENNETT BROTHERS YACHTS, INC.</t>
  </si>
  <si>
    <t>TUY8KSFXEJA9</t>
  </si>
  <si>
    <t>a44dd12e7f23e286</t>
  </si>
  <si>
    <t>CONT_AWD_W912EP19F0045_9700_W912EP17A0010_9700</t>
  </si>
  <si>
    <t>W912EP19F0045</t>
  </si>
  <si>
    <t>53b7608e21d8134b</t>
  </si>
  <si>
    <t>CONT_AWD_W9127N16P0049_9700_-NONE-_-NONE-</t>
  </si>
  <si>
    <t>W9127N16P0049</t>
  </si>
  <si>
    <t>de991bd1478108ca</t>
  </si>
  <si>
    <t>CONT_AWD_W912PM17P1127_9700_-NONE-_-NONE-</t>
  </si>
  <si>
    <t>W912PM17P1127</t>
  </si>
  <si>
    <t>e6e0290f4288fbd9</t>
  </si>
  <si>
    <t>CONT_AWD_0009_9700_W9113M11D0007_9700</t>
  </si>
  <si>
    <t>634bac61e17c2df5</t>
  </si>
  <si>
    <t>CONT_AWD_0008_9700_W9113M11D0007_9700</t>
  </si>
  <si>
    <t>7015edd1846015ac</t>
  </si>
  <si>
    <t>CONT_AWD_W912PM17P1139_9700_-NONE-_-NONE-</t>
  </si>
  <si>
    <t>W912PM17P1139</t>
  </si>
  <si>
    <t>2e0d8ca2805cc2db</t>
  </si>
  <si>
    <t>CONT_AWD_W911S015P0064_9700_-NONE-_-NONE-</t>
  </si>
  <si>
    <t>W911S015P0064</t>
  </si>
  <si>
    <t>7021</t>
  </si>
  <si>
    <t>INFORMATION TECHNOLOGY CENTRAL PROCESSING UNIT (CPU, COMPUTER), DIGITAL</t>
  </si>
  <si>
    <t>63e49218b95f3ef9</t>
  </si>
  <si>
    <t>CONT_AWD_W912QR16M0008_9700_-NONE-_-NONE-</t>
  </si>
  <si>
    <t>W912QR16M0008</t>
  </si>
  <si>
    <t>f584735ea6e650f8</t>
  </si>
  <si>
    <t>CONT_AWD_W912P522P0030_9700_-NONE-_-NONE-</t>
  </si>
  <si>
    <t>W912P522P0030</t>
  </si>
  <si>
    <t>LEGACY MARINE LLC</t>
  </si>
  <si>
    <t>M3KWGN83GXJ3</t>
  </si>
  <si>
    <t>b0b6a34b97af4f06</t>
  </si>
  <si>
    <t>CONT_AWD_W911WN15P0088_9700_-NONE-_-NONE-</t>
  </si>
  <si>
    <t>W911WN15P0088</t>
  </si>
  <si>
    <t>WIEGEL BROTHERS MARINE, INC.</t>
  </si>
  <si>
    <t>SU1LRJ1DZMH6</t>
  </si>
  <si>
    <t>41ad8a04280d167e</t>
  </si>
  <si>
    <t>CONT_AWD_W912ES24F0077_9700_47QSWA22D0051_4732</t>
  </si>
  <si>
    <t>W912ES24F0077</t>
  </si>
  <si>
    <t>682eab8ab25da1c2</t>
  </si>
  <si>
    <t>CONT_AWD_W912DW20P0044_9700_-NONE-_-NONE-</t>
  </si>
  <si>
    <t>W912DW20P0044</t>
  </si>
  <si>
    <t>EAGLE HYDRAULICS INC</t>
  </si>
  <si>
    <t>CZYUTDM469R4</t>
  </si>
  <si>
    <t>001d5c381939d4b6</t>
  </si>
  <si>
    <t>CONT_AWD_W9127N23P0024_9700_-NONE-_-NONE-</t>
  </si>
  <si>
    <t>W9127N23P0024</t>
  </si>
  <si>
    <t>b5a85d5a4be79c45</t>
  </si>
  <si>
    <t>CONT_AWD_W912EE19F0126_9700_W912EE19A0001_9700</t>
  </si>
  <si>
    <t>W912EE19F0126</t>
  </si>
  <si>
    <t>53ce4871c7260182</t>
  </si>
  <si>
    <t>CONT_AWD_W912EE24F0080_9700_W912EE23A0027_9700</t>
  </si>
  <si>
    <t>W912EE24F0080</t>
  </si>
  <si>
    <t>W912EE23A0027</t>
  </si>
  <si>
    <t>RCG OF NORTH CAROLINA, LLC</t>
  </si>
  <si>
    <t>FMENMLE5CHB4</t>
  </si>
  <si>
    <t>333120</t>
  </si>
  <si>
    <t>Construction Machinery Manufacturing</t>
  </si>
  <si>
    <t>cab01666bca0a0d4</t>
  </si>
  <si>
    <t>CONT_AWD_W912DR17P0018_9700_-NONE-_-NONE-</t>
  </si>
  <si>
    <t>W912DR17P0018</t>
  </si>
  <si>
    <t>AGR, LLC</t>
  </si>
  <si>
    <t>SBMHYU8M2B89</t>
  </si>
  <si>
    <t>c4050d212718ad4f</t>
  </si>
  <si>
    <t>CONT_AWD_W912PQ17F0097_9700_GS07F5959P_4730</t>
  </si>
  <si>
    <t>W912PQ17F0097</t>
  </si>
  <si>
    <t>049a4236ef8a31e1</t>
  </si>
  <si>
    <t>CONT_AWD_W912PM23P0001_9700_-NONE-_-NONE-</t>
  </si>
  <si>
    <t>W912PM23P0001</t>
  </si>
  <si>
    <t>67fca4013aace08b</t>
  </si>
  <si>
    <t>CONT_AWD_W912P821P0024_9700_-NONE-_-NONE-</t>
  </si>
  <si>
    <t>W912P821P0024</t>
  </si>
  <si>
    <t>873cc2778e78e7d9</t>
  </si>
  <si>
    <t>CONT_AWD_W912BU16P0022_9700_-NONE-_-NONE-</t>
  </si>
  <si>
    <t>W912BU16P0022</t>
  </si>
  <si>
    <t>RIBARCHIK, JOHN</t>
  </si>
  <si>
    <t>VKRWQJBFH158</t>
  </si>
  <si>
    <t>c77f528176f280ae</t>
  </si>
  <si>
    <t>CONT_AWD_W912EQ17P0054_9700_-NONE-_-NONE-</t>
  </si>
  <si>
    <t>W912EQ17P0054</t>
  </si>
  <si>
    <t>1c5bb2a80dc978d2</t>
  </si>
  <si>
    <t>CONT_AWD_W912DW18P0036_9700_-NONE-_-NONE-</t>
  </si>
  <si>
    <t>W912DW18P0036</t>
  </si>
  <si>
    <t>720c9c99cec0673a</t>
  </si>
  <si>
    <t>CONT_AWD_W9127N16P0051_9700_-NONE-_-NONE-</t>
  </si>
  <si>
    <t>W9127N16P0051</t>
  </si>
  <si>
    <t>5a1804597b678f74</t>
  </si>
  <si>
    <t>CONT_AWD_W9128F18P0123_9700_-NONE-_-NONE-</t>
  </si>
  <si>
    <t>W9128F18P0123</t>
  </si>
  <si>
    <t>NILSEN BROTHERS, INC</t>
  </si>
  <si>
    <t>SNWELFWMNBD6</t>
  </si>
  <si>
    <t>73716cf02f7e7d33</t>
  </si>
  <si>
    <t>CONT_AWD_W911S218P0676_9700_-NONE-_-NONE-</t>
  </si>
  <si>
    <t>W911S218P0676</t>
  </si>
  <si>
    <t>GLOBAL MASS RESOURCES INC</t>
  </si>
  <si>
    <t>CSDAL28TULV7</t>
  </si>
  <si>
    <t>697b6aebc80be904</t>
  </si>
  <si>
    <t>CONT_AWD_W912HP17P5002_9700_-NONE-_-NONE-</t>
  </si>
  <si>
    <t>W912HP17P5002</t>
  </si>
  <si>
    <t>251a2c56ef454dca</t>
  </si>
  <si>
    <t>CONT_AWD_W912BU24P0018_9700_-NONE-_-NONE-</t>
  </si>
  <si>
    <t>W912BU24P0018</t>
  </si>
  <si>
    <t>0ef46ceb4a14fcd1</t>
  </si>
  <si>
    <t>CONT_AWD_W912HZ19P0104_9700_-NONE-_-NONE-</t>
  </si>
  <si>
    <t>W912HZ19P0104</t>
  </si>
  <si>
    <t>de3a61829388c0e1</t>
  </si>
  <si>
    <t>CONT_AWD_W56HZV22F0200_9700_W56HZV19D0093_9700</t>
  </si>
  <si>
    <t>W56HZV22F0200</t>
  </si>
  <si>
    <t>fa0917c0ad6770c5</t>
  </si>
  <si>
    <t>CONT_AWD_W911S220P0044_9700_-NONE-_-NONE-</t>
  </si>
  <si>
    <t>W911S220P0044</t>
  </si>
  <si>
    <t>HOUSE OF SCUBA, INC.</t>
  </si>
  <si>
    <t>G95BKN6CNUG1</t>
  </si>
  <si>
    <t>339920</t>
  </si>
  <si>
    <t>Sporting and Athletic Goods Manufacturing</t>
  </si>
  <si>
    <t>e1768bc81fe41842</t>
  </si>
  <si>
    <t>CONT_AWD_W912P816F0010_9700_GS28F0038W_4730</t>
  </si>
  <si>
    <t>W912P816F0010</t>
  </si>
  <si>
    <t>GS28F0038W</t>
  </si>
  <si>
    <t>INTERIOR RESOURCE GROUP INC</t>
  </si>
  <si>
    <t>EHNBFFLWC6A7</t>
  </si>
  <si>
    <t>a54127fca2c3c89d</t>
  </si>
  <si>
    <t>CONT_AWD_W912P816P0022_9700_-NONE-_-NONE-</t>
  </si>
  <si>
    <t>W912P816P0022</t>
  </si>
  <si>
    <t>NPD RESOURCES INC</t>
  </si>
  <si>
    <t>EW7PC1K8K7M9</t>
  </si>
  <si>
    <t>333318</t>
  </si>
  <si>
    <t>Other Commercial and Service Industry Machinery Manufacturing</t>
  </si>
  <si>
    <t>dbae80e3fe0395e9</t>
  </si>
  <si>
    <t>CONT_AWD_W912P822P0018_9700_-NONE-_-NONE-</t>
  </si>
  <si>
    <t>W912P822P0018</t>
  </si>
  <si>
    <t>096-3125</t>
  </si>
  <si>
    <t>Flood Control and Coastal Emergencies, Corps of Engineers, Civil</t>
  </si>
  <si>
    <t>2f1b792d88c168c5</t>
  </si>
  <si>
    <t>CONT_AWD_W9127N21P0038_9700_-NONE-_-NONE-</t>
  </si>
  <si>
    <t>W9127N21P0038</t>
  </si>
  <si>
    <t>8e4b18954992715b</t>
  </si>
  <si>
    <t>CONT_AWD_W912EE21F0039_9700_W912EE19A0001_9700</t>
  </si>
  <si>
    <t>W912EE21F0039</t>
  </si>
  <si>
    <t>b6f0e9287351d568</t>
  </si>
  <si>
    <t>CONT_AWD_W912LM25PA004_9700_-NONE-_-NONE-</t>
  </si>
  <si>
    <t>W912LM25PA004</t>
  </si>
  <si>
    <t>J042</t>
  </si>
  <si>
    <t>MAINT/REPAIR/REBUILD OF EQUIP- FIRE FIGHTING/RESCUE/SAFETY EQUIP; ENVIRON PROTECT EQUIP/MATLS</t>
  </si>
  <si>
    <t>d3ae65f7af33a081</t>
  </si>
  <si>
    <t>CONT_AWD_W9127S21P0115_9700_-NONE-_-NONE-</t>
  </si>
  <si>
    <t>W9127S21P0115</t>
  </si>
  <si>
    <t>PERFECT CATCH MARINE &amp; SPORTS, INC.</t>
  </si>
  <si>
    <t>QHEBV2F9Z3J4</t>
  </si>
  <si>
    <t>36a7bec6568f118a</t>
  </si>
  <si>
    <t>CONT_AWD_W912EP19F0043_9700_GS07F0308V_4730</t>
  </si>
  <si>
    <t>W912EP19F0043</t>
  </si>
  <si>
    <t>abccbc036f2e0707</t>
  </si>
  <si>
    <t>CONT_AWD_W911WN19P0007_9700_-NONE-_-NONE-</t>
  </si>
  <si>
    <t>W911WN19P0007</t>
  </si>
  <si>
    <t>9de74e3df002f9fa</t>
  </si>
  <si>
    <t>CONT_AWD_W51H7225FA008_9700_47QSWA19D002X_4732</t>
  </si>
  <si>
    <t>W51H7225FA008</t>
  </si>
  <si>
    <t>47QSWA19D002X</t>
  </si>
  <si>
    <t>DIVINE IMAGING INC.</t>
  </si>
  <si>
    <t>LGMVH2NYJH38</t>
  </si>
  <si>
    <t>316210</t>
  </si>
  <si>
    <t>Footwear Manufacturing</t>
  </si>
  <si>
    <t>dac6e6fb3f1add25</t>
  </si>
  <si>
    <t>CONT_AWD_W912BU24P0009_9700_-NONE-_-NONE-</t>
  </si>
  <si>
    <t>W912BU24P0009</t>
  </si>
  <si>
    <t>b3bd366a56d2b146</t>
  </si>
  <si>
    <t>CONT_AWD_W9127N16P0002_9700_-NONE-_-NONE-</t>
  </si>
  <si>
    <t>W9127N16P0002</t>
  </si>
  <si>
    <t>ALTURDYNE POWER SYSTEMS, LLC</t>
  </si>
  <si>
    <t>JN11H5UDTWE5</t>
  </si>
  <si>
    <t>8629ed569b45487b</t>
  </si>
  <si>
    <t>CONT_AWD_W912PM17F0012_9700_W912PM14D0002_9700</t>
  </si>
  <si>
    <t>W912PM17F0012</t>
  </si>
  <si>
    <t>b13e19805b0aadbf</t>
  </si>
  <si>
    <t>CONT_AWD_W912EE22F0122_9700_W912EE19A0001_9700</t>
  </si>
  <si>
    <t>W912EE22F0122</t>
  </si>
  <si>
    <t>10981d8a5c5d5081</t>
  </si>
  <si>
    <t>CONT_AWD_W912EP18F0096_9700_W912EP17A0006_9700</t>
  </si>
  <si>
    <t>W912EP18F0096</t>
  </si>
  <si>
    <t>26cf7121b80f98ed</t>
  </si>
  <si>
    <t>CONT_AWD_W912PM18P0077_9700_-NONE-_-NONE-</t>
  </si>
  <si>
    <t>W912PM18P0077</t>
  </si>
  <si>
    <t>94a54804ecd7f5c8</t>
  </si>
  <si>
    <t>CONT_AWD_W912P824F0066_9700_GS07F287BA_4732</t>
  </si>
  <si>
    <t>W912P824F0066</t>
  </si>
  <si>
    <t>GS07F287BA</t>
  </si>
  <si>
    <t>THE WASHINGTON MARINA COMPANY</t>
  </si>
  <si>
    <t>N6MCHBJCY8G8</t>
  </si>
  <si>
    <t>427c7a3745ac3e22</t>
  </si>
  <si>
    <t>CONT_AWD_W912PM17P0041_9700_-NONE-_-NONE-</t>
  </si>
  <si>
    <t>W912PM17P0041</t>
  </si>
  <si>
    <t>UNDERWATER MECHANIX SERVICES LLC</t>
  </si>
  <si>
    <t>WXBKMQ8RLLB5</t>
  </si>
  <si>
    <t>fe6bd2e73b3b0127</t>
  </si>
  <si>
    <t>CONT_AWD_W912DQ22P1048_9700_-NONE-_-NONE-</t>
  </si>
  <si>
    <t>W912DQ22P1048</t>
  </si>
  <si>
    <t>e9c91de3267ed6ff</t>
  </si>
  <si>
    <t>CONT_AWD_W912P821F0108_9700_W912P821D0001_9700</t>
  </si>
  <si>
    <t>W912P821F0108</t>
  </si>
  <si>
    <t>abc45eb8322635ca</t>
  </si>
  <si>
    <t>CONT_AWD_W9127N18F0132_9700_GS07F0072N_4730</t>
  </si>
  <si>
    <t>W9127N18F0132</t>
  </si>
  <si>
    <t>0bb58ba28dbe2559</t>
  </si>
  <si>
    <t>CONT_AWD_W9127820P0134_9700_-NONE-_-NONE-</t>
  </si>
  <si>
    <t>W9127820P0134</t>
  </si>
  <si>
    <t>f439342738e0e872</t>
  </si>
  <si>
    <t>CONT_AWD_W9126G15P0245_9700_-NONE-_-NONE-</t>
  </si>
  <si>
    <t>W9126G15P0245</t>
  </si>
  <si>
    <t>2d59dc29e329c355</t>
  </si>
  <si>
    <t>CONT_AWD_W912EK24P0056_9700_-NONE-_-NONE-</t>
  </si>
  <si>
    <t>W912EK24P0056</t>
  </si>
  <si>
    <t>HENNEPIN MARINE, INC</t>
  </si>
  <si>
    <t>FPJCMMM4EDL3</t>
  </si>
  <si>
    <t>09b470d47caf15a2</t>
  </si>
  <si>
    <t>CONT_AWD_W911S225PA872_9700_-NONE-_-NONE-</t>
  </si>
  <si>
    <t>W911S225PA872</t>
  </si>
  <si>
    <t>GRANDIDA, LLC</t>
  </si>
  <si>
    <t>J7M8XMDQ5F89</t>
  </si>
  <si>
    <t>333992</t>
  </si>
  <si>
    <t>Welding and Soldering Equipment Manufacturing</t>
  </si>
  <si>
    <t>709addb463fd8581</t>
  </si>
  <si>
    <t>CONT_AWD_W912EP17F0047_9700_W912EP17A0006_9700</t>
  </si>
  <si>
    <t>W912EP17F0047</t>
  </si>
  <si>
    <t>7d063178551b4159</t>
  </si>
  <si>
    <t>CONT_AWD_W912EP23F0052_9700_W912EP22A0002_9700</t>
  </si>
  <si>
    <t>W912EP23F0052</t>
  </si>
  <si>
    <t>8e60eeb1fc00fea5</t>
  </si>
  <si>
    <t>CONT_AWD_0008_9700_W9123711D0015_9700</t>
  </si>
  <si>
    <t>W9123711D0015</t>
  </si>
  <si>
    <t>020d1538f1d415a7</t>
  </si>
  <si>
    <t>CONT_AWD_W9123621F0071_9700_W9123621D5045_9700</t>
  </si>
  <si>
    <t>W9123621F0071</t>
  </si>
  <si>
    <t>6a120a1a71bd577e</t>
  </si>
  <si>
    <t>CONT_AWD_W912BU26CA010_9700_-NONE-_-NONE-</t>
  </si>
  <si>
    <t>W912BU26CA010</t>
  </si>
  <si>
    <t>58d4e0adb69985d7</t>
  </si>
  <si>
    <t>CONT_AWD_W9098S18P0134_9700_-NONE-_-NONE-</t>
  </si>
  <si>
    <t>W9098S18P0134</t>
  </si>
  <si>
    <t>7e7e81b0b69549ad</t>
  </si>
  <si>
    <t>CONT_AWD_W912EP18F0148_9700_W912EP17A0010_9700</t>
  </si>
  <si>
    <t>W912EP18F0148</t>
  </si>
  <si>
    <t>a710fd17e2626f29</t>
  </si>
  <si>
    <t>CONT_AWD_0002_9700_W912P915G0601_9700</t>
  </si>
  <si>
    <t>121618ef29708a48</t>
  </si>
  <si>
    <t>CONT_AWD_W912KZ13P0134_9700_-NONE-_-NONE-</t>
  </si>
  <si>
    <t>W912KZ13P0134</t>
  </si>
  <si>
    <t>ARNOLD'S BOATS AND MOTORS INC</t>
  </si>
  <si>
    <t>CXU5NY6V6RS5</t>
  </si>
  <si>
    <t>83378108600efa1c</t>
  </si>
  <si>
    <t>CONT_AWD_W912EK20P0046_9700_-NONE-_-NONE-</t>
  </si>
  <si>
    <t>W912EK20P0046</t>
  </si>
  <si>
    <t>9be945b370f10150</t>
  </si>
  <si>
    <t>CONT_AWD_W912HY20P0018_9700_-NONE-_-NONE-</t>
  </si>
  <si>
    <t>W912HY20P0018</t>
  </si>
  <si>
    <t>BARON'S MARINE WAYS, INC.</t>
  </si>
  <si>
    <t>K3PWLJ1BMXK9</t>
  </si>
  <si>
    <t>b6f39ca3945279a4</t>
  </si>
  <si>
    <t>CONT_AWD_W912EF19P0076_9700_-NONE-_-NONE-</t>
  </si>
  <si>
    <t>W912EF19P0076</t>
  </si>
  <si>
    <t>LIFTING TECHNOLOGIES, LLC</t>
  </si>
  <si>
    <t>PNGRZ8MAUFX4</t>
  </si>
  <si>
    <t>25450124ba36e0ed</t>
  </si>
  <si>
    <t>CONT_AWD_W912EE25P0023_9700_-NONE-_-NONE-</t>
  </si>
  <si>
    <t>W912EE25P0023</t>
  </si>
  <si>
    <t>1d0b03b512b8f47e</t>
  </si>
  <si>
    <t>CONT_AWD_0004_9700_W9127N15D0001_9700</t>
  </si>
  <si>
    <t>a1bb8b40be000d2e</t>
  </si>
  <si>
    <t>CONT_AWD_W912PM21P0075_9700_-NONE-_-NONE-</t>
  </si>
  <si>
    <t>W912PM21P0075</t>
  </si>
  <si>
    <t>4bf98e02ccc009f0</t>
  </si>
  <si>
    <t>CONT_AWD_0005_9700_W912PM14D0002_9700</t>
  </si>
  <si>
    <t>a9c871439e580cc1</t>
  </si>
  <si>
    <t>CONT_AWD_W911S225PA493_9700_-NONE-_-NONE-</t>
  </si>
  <si>
    <t>W911S225PA493</t>
  </si>
  <si>
    <t>e4e62224fbf59f25</t>
  </si>
  <si>
    <t>CONT_AWD_W912P818P0064_9700_-NONE-_-NONE-</t>
  </si>
  <si>
    <t>W912P818P0064</t>
  </si>
  <si>
    <t>56114ce532b32ae7</t>
  </si>
  <si>
    <t>CONT_AWD_W912EE26FA049_9700_W912EE24A0007_9700</t>
  </si>
  <si>
    <t>W912EE26FA049</t>
  </si>
  <si>
    <t>W912EE24A0007</t>
  </si>
  <si>
    <t>cb3e1a62c11907cd</t>
  </si>
  <si>
    <t>CONT_AWD_W912PM20P0043_9700_-NONE-_-NONE-</t>
  </si>
  <si>
    <t>W912PM20P0043</t>
  </si>
  <si>
    <t>197c94a654ebde32</t>
  </si>
  <si>
    <t>CONT_AWD_W912EK24F0067_9700_47QSWA22D0051_4732</t>
  </si>
  <si>
    <t>W912EK24F0067</t>
  </si>
  <si>
    <t>2164af3003bebaf3</t>
  </si>
  <si>
    <t>CONT_AWD_W912HN18P5004_9700_-NONE-_-NONE-</t>
  </si>
  <si>
    <t>W912HN18P5004</t>
  </si>
  <si>
    <t>THE W.W. WILLIAMS COMPANY, LLC</t>
  </si>
  <si>
    <t>N4FGTRD4EYL7</t>
  </si>
  <si>
    <t>OEP CAPITAL ADVISORS, L.P.</t>
  </si>
  <si>
    <t>18112aba4338b6d2</t>
  </si>
  <si>
    <t>CONT_AWD_W912P818P0041_9700_-NONE-_-NONE-</t>
  </si>
  <si>
    <t>W912P818P0041</t>
  </si>
  <si>
    <t>E. J. FIELDS MACHINE WORKS, INC.</t>
  </si>
  <si>
    <t>G6LUQPMAXYR3</t>
  </si>
  <si>
    <t>9da42d72d8eaa441</t>
  </si>
  <si>
    <t>CONT_AWD_W912EE24F0001_9700_W912EE19A0001_9700</t>
  </si>
  <si>
    <t>W912EE24F0001</t>
  </si>
  <si>
    <t>49f9f0b9e38a56fa</t>
  </si>
  <si>
    <t>CONT_AWD_W912PM18F0064_9700_W912PM14D0002_9700</t>
  </si>
  <si>
    <t>W912PM18F0064</t>
  </si>
  <si>
    <t>ba5c8b26fc429385</t>
  </si>
  <si>
    <t>CONT_AWD_W912DQ17P1023_9700_-NONE-_-NONE-</t>
  </si>
  <si>
    <t>W912DQ17P1023</t>
  </si>
  <si>
    <t>bf6b779c98674552</t>
  </si>
  <si>
    <t>CONT_AWD_W912EK18F0065_9700_GS07F094GA_4732</t>
  </si>
  <si>
    <t>W912EK18F0065</t>
  </si>
  <si>
    <t>2020</t>
  </si>
  <si>
    <t>RIGGING AND RIGGING GEAR</t>
  </si>
  <si>
    <t>4132530c71239486</t>
  </si>
  <si>
    <t>CONT_AWD_W912EE25FA098_9700_47QSWA23D006A_4732</t>
  </si>
  <si>
    <t>W912EE25FA098</t>
  </si>
  <si>
    <t>9fd4cd20cc475863</t>
  </si>
  <si>
    <t>CONT_AWD_0017_9700_W912P912G0601_9700</t>
  </si>
  <si>
    <t>8f8792b9aa27aace</t>
  </si>
  <si>
    <t>CONT_AWD_W911S015P0037_9700_-NONE-_-NONE-</t>
  </si>
  <si>
    <t>W911S015P0037</t>
  </si>
  <si>
    <t>AMERICAN BUREAU OF SHIPPING</t>
  </si>
  <si>
    <t>MMU8RZF8HMH9</t>
  </si>
  <si>
    <t>99b2672c9d0ea5fc</t>
  </si>
  <si>
    <t>CONT_AWD_W912PM18P0003_9700_-NONE-_-NONE-</t>
  </si>
  <si>
    <t>W912PM18P0003</t>
  </si>
  <si>
    <t>72135bf0a14fde77</t>
  </si>
  <si>
    <t>CONT_AWD_W9132T21P0030_9700_-NONE-_-NONE-</t>
  </si>
  <si>
    <t>W9132T21P0030</t>
  </si>
  <si>
    <t>59847b166b08d862</t>
  </si>
  <si>
    <t>CONT_AWD_W912P920F0327_9700_W912P917G0002_9700</t>
  </si>
  <si>
    <t>W912P920F0327</t>
  </si>
  <si>
    <t>8bab1482a0d27eab</t>
  </si>
  <si>
    <t>CONT_AWD_W912DW23P0052_9700_-NONE-_-NONE-</t>
  </si>
  <si>
    <t>W912DW23P0052</t>
  </si>
  <si>
    <t>DEEP OCEAN ENGINEERING, INCORPORATED</t>
  </si>
  <si>
    <t>NFCTMU2CU6U5</t>
  </si>
  <si>
    <t>a2645114de85af02</t>
  </si>
  <si>
    <t>CONT_AWD_W912P815P0105_9700_-NONE-_-NONE-</t>
  </si>
  <si>
    <t>W912P815P0105</t>
  </si>
  <si>
    <t>5945</t>
  </si>
  <si>
    <t>RELAYS AND SOLENOIDS</t>
  </si>
  <si>
    <t>e5f73a1cb4466dcf</t>
  </si>
  <si>
    <t>CONT_AWD_W9127N21P0087_9700_-NONE-_-NONE-</t>
  </si>
  <si>
    <t>W9127N21P0087</t>
  </si>
  <si>
    <t>AMERICAN VULKAN CORPORATION</t>
  </si>
  <si>
    <t>K8FJZDHMEP65</t>
  </si>
  <si>
    <t>HACKFORTH  HOLDING GMBH &amp; CO. KG</t>
  </si>
  <si>
    <t>48e742b41511de50</t>
  </si>
  <si>
    <t>CONT_AWD_W912P824P0006_9700_-NONE-_-NONE-</t>
  </si>
  <si>
    <t>W912P824P0006</t>
  </si>
  <si>
    <t>NOLA STEELE FABRICATION &amp; ERECTION, L.L.C.</t>
  </si>
  <si>
    <t>E8UKWJH4K6V6</t>
  </si>
  <si>
    <t>332322</t>
  </si>
  <si>
    <t>Sheet Metal Work Manufacturing</t>
  </si>
  <si>
    <t>a2b99dfb55ccada5</t>
  </si>
  <si>
    <t>CONT_AWD_W56HZV22F0309_9700_W56HZV19D0093_9700</t>
  </si>
  <si>
    <t>W56HZV22F0309</t>
  </si>
  <si>
    <t>ef7197c6b305435e</t>
  </si>
  <si>
    <t>CONT_AWD_W912BU19P0017_9700_-NONE-_-NONE-</t>
  </si>
  <si>
    <t>W912BU19P0017</t>
  </si>
  <si>
    <t>a2e3b12182c7d920</t>
  </si>
  <si>
    <t>CONT_AWD_W912EE22F0002_9700_W912EE19A0001_9700</t>
  </si>
  <si>
    <t>W912EE22F0002</t>
  </si>
  <si>
    <t>aa7712e64bf36ab9</t>
  </si>
  <si>
    <t>CONT_AWD_0016_9700_W912P912G0601_9700</t>
  </si>
  <si>
    <t>0a49b04bb1371770</t>
  </si>
  <si>
    <t>CONT_AWD_W912BU25PA006_9700_-NONE-_-NONE-</t>
  </si>
  <si>
    <t>W912BU25PA006</t>
  </si>
  <si>
    <t>INTERNATIONAL DIESEL PRODUCTS LLC</t>
  </si>
  <si>
    <t>NRTYGMULGL63</t>
  </si>
  <si>
    <t>J029</t>
  </si>
  <si>
    <t>MAINT/REPAIR/REBUILD OF EQUIPMENT- ENGINE ACCESSORIES</t>
  </si>
  <si>
    <t>81db45fba9735d1a</t>
  </si>
  <si>
    <t>CONT_AWD_W9127816F0022_9700_GS07F0308V_4730</t>
  </si>
  <si>
    <t>W9127816F0022</t>
  </si>
  <si>
    <t>6acc43061219c12d</t>
  </si>
  <si>
    <t>CONT_AWD_W911S224P0754_9700_-NONE-_-NONE-</t>
  </si>
  <si>
    <t>W911S224P0754</t>
  </si>
  <si>
    <t>3ffb479c9c12ce71</t>
  </si>
  <si>
    <t>CONT_AWD_W912EE21F0090_9700_W912EE19A0001_9700</t>
  </si>
  <si>
    <t>W912EE21F0090</t>
  </si>
  <si>
    <t>32f79e7af96f1651</t>
  </si>
  <si>
    <t>CONT_AWD_W9126G21P0091_9700_-NONE-_-NONE-</t>
  </si>
  <si>
    <t>W9126G21P0091</t>
  </si>
  <si>
    <t>PATRIOT AIRBOAT CORPORATION</t>
  </si>
  <si>
    <t>K3QVDQEP7KA9</t>
  </si>
  <si>
    <t>dc35226f1d81947e</t>
  </si>
  <si>
    <t>CONT_AWD_0017_9700_W912BU06G0002_9700</t>
  </si>
  <si>
    <t>8e379fb4146aea3f</t>
  </si>
  <si>
    <t>CONT_AWD_W912PM17P0009_9700_-NONE-_-NONE-</t>
  </si>
  <si>
    <t>W912PM17P0009</t>
  </si>
  <si>
    <t>93f8b85e8bdb410b</t>
  </si>
  <si>
    <t>CONT_AWD_W912BU21P0010_9700_-NONE-_-NONE-</t>
  </si>
  <si>
    <t>W912BU21P0010</t>
  </si>
  <si>
    <t>e16307f96c9308d6</t>
  </si>
  <si>
    <t>CONT_AWD_W912EP16F0001_9700_GS07F0308V_4730</t>
  </si>
  <si>
    <t>W912EP16F0001</t>
  </si>
  <si>
    <t>fb5f6e35369cec24</t>
  </si>
  <si>
    <t>CONT_AWD_W912PM25P0057_9700_-NONE-_-NONE-</t>
  </si>
  <si>
    <t>W912PM25P0057</t>
  </si>
  <si>
    <t>57f60525d6fe578e</t>
  </si>
  <si>
    <t>CONT_AWD_W912PM26PA043_9700_-NONE-_-NONE-</t>
  </si>
  <si>
    <t>W912PM26PA043</t>
  </si>
  <si>
    <t>d32420c8acd7d8eb</t>
  </si>
  <si>
    <t>CONT_AWD_W912P918F0039_9700_W912P917G0002_9700</t>
  </si>
  <si>
    <t>W912P918F0039</t>
  </si>
  <si>
    <t>1e7aeaf43df57889</t>
  </si>
  <si>
    <t>CONT_AWD_W912KC15F0045_9700_GS07F9386S_4730</t>
  </si>
  <si>
    <t>W912KC15F0045</t>
  </si>
  <si>
    <t>31cb821cca5381a5</t>
  </si>
  <si>
    <t>CONT_AWD_W912DW18P0115_9700_-NONE-_-NONE-</t>
  </si>
  <si>
    <t>W912DW18P0115</t>
  </si>
  <si>
    <t>30a03840d4f0d70c</t>
  </si>
  <si>
    <t>CONT_AWD_W912EQ20P0010_9700_-NONE-_-NONE-</t>
  </si>
  <si>
    <t>W912EQ20P0010</t>
  </si>
  <si>
    <t>9b2edd17b38edfd8</t>
  </si>
  <si>
    <t>CONT_AWD_W912EE16P0026_9700_-NONE-_-NONE-</t>
  </si>
  <si>
    <t>W912EE16P0026</t>
  </si>
  <si>
    <t>CARLINE MANAGEMENT COMPANY, INC.</t>
  </si>
  <si>
    <t>JRRED6C18YN8</t>
  </si>
  <si>
    <t>d525938b7df35f6a</t>
  </si>
  <si>
    <t>CONT_AWD_W912EP22F0016_9700_W912EP17A0008_9700</t>
  </si>
  <si>
    <t>W912EP22F0016</t>
  </si>
  <si>
    <t>03a7028f69d2c2a4</t>
  </si>
  <si>
    <t>CONT_AWD_W912P917F0124_9700_W912P917G0002_9700</t>
  </si>
  <si>
    <t>W912P917F0124</t>
  </si>
  <si>
    <t>986f0c213d6cf134</t>
  </si>
  <si>
    <t>CONT_AWD_W912DQ15F1018_9700_GS07F0072N_4730</t>
  </si>
  <si>
    <t>W912DQ15F1018</t>
  </si>
  <si>
    <t>1d1b4b8fefdf6040</t>
  </si>
  <si>
    <t>CONT_AWD_W912EP18F0079_9700_W912EP16A0001_9700</t>
  </si>
  <si>
    <t>W912EP18F0079</t>
  </si>
  <si>
    <t>b5320ab5a46b11e9</t>
  </si>
  <si>
    <t>CONT_AWD_W9127N18F0083_9700_W9127N15D0005_9700</t>
  </si>
  <si>
    <t>W9127N18F0083</t>
  </si>
  <si>
    <t>48b6b4c0d3b5e725</t>
  </si>
  <si>
    <t>CONT_AWD_W912EK25C0007_9700_-NONE-_-NONE-</t>
  </si>
  <si>
    <t>W912EK25C0007</t>
  </si>
  <si>
    <t>ac17f53af3189e29</t>
  </si>
  <si>
    <t>CONT_AWD_W911S218P1137_9700_-NONE-_-NONE-</t>
  </si>
  <si>
    <t>W911S218P1137</t>
  </si>
  <si>
    <t>NATIONWIDE SUPPLIES, L.P.</t>
  </si>
  <si>
    <t>E69XVKB6AMK3</t>
  </si>
  <si>
    <t>d15d66f4c9da7dc7</t>
  </si>
  <si>
    <t>CONT_AWD_W912JM18P0128_9700_-NONE-_-NONE-</t>
  </si>
  <si>
    <t>W912JM18P0128</t>
  </si>
  <si>
    <t>TONER CONNECT, LLC</t>
  </si>
  <si>
    <t>MWL6HXHKBR41</t>
  </si>
  <si>
    <t>440783fd02b6cde4</t>
  </si>
  <si>
    <t>CONT_AWD_W912EK15P0136_9700_-NONE-_-NONE-</t>
  </si>
  <si>
    <t>W912EK15P0136</t>
  </si>
  <si>
    <t>2d4a86806e02cc4d</t>
  </si>
  <si>
    <t>CONT_AWD_W912P815P0115_9700_-NONE-_-NONE-</t>
  </si>
  <si>
    <t>W912P815P0115</t>
  </si>
  <si>
    <t>10ec7649ad589b39</t>
  </si>
  <si>
    <t>CONT_AWD_W912HZ24PV163_9700_-NONE-_-NONE-</t>
  </si>
  <si>
    <t>W912HZ24PV163</t>
  </si>
  <si>
    <t>1412c11238676a0f</t>
  </si>
  <si>
    <t>CONT_AWD_W912P516P0064_9700_-NONE-_-NONE-</t>
  </si>
  <si>
    <t>W912P516P0064</t>
  </si>
  <si>
    <t>TATTERSALL SUPPLY, LLC</t>
  </si>
  <si>
    <t>FLYKR3CDM937</t>
  </si>
  <si>
    <t>c3ceec74e89eff1b</t>
  </si>
  <si>
    <t>CONT_AWD_W912P716P0015_9700_-NONE-_-NONE-</t>
  </si>
  <si>
    <t>W912P716P0015</t>
  </si>
  <si>
    <t>0e885f52354eb61f</t>
  </si>
  <si>
    <t>CONT_AWD_W912EE21F0052_9700_W912EE19A0001_9700</t>
  </si>
  <si>
    <t>W912EE21F0052</t>
  </si>
  <si>
    <t>3dc0f46a135af020</t>
  </si>
  <si>
    <t>CONT_AWD_W912EP19F0191_9700_W912EP17A0011_9700</t>
  </si>
  <si>
    <t>W912EP19F0191</t>
  </si>
  <si>
    <t>f079c0fea3a5c0eb</t>
  </si>
  <si>
    <t>CONT_AWD_W911S222P1052_9700_-NONE-_-NONE-</t>
  </si>
  <si>
    <t>W911S222P1052</t>
  </si>
  <si>
    <t>46c276f4ba31eb55</t>
  </si>
  <si>
    <t>CONT_AWD_W912DQ23P1072_9700_-NONE-_-NONE-</t>
  </si>
  <si>
    <t>W912DQ23P1072</t>
  </si>
  <si>
    <t>b989676b810e6079</t>
  </si>
  <si>
    <t>CONT_AWD_W912P418P0040_9700_-NONE-_-NONE-</t>
  </si>
  <si>
    <t>W912P418P0040</t>
  </si>
  <si>
    <t>TECHNOLOGY INTERNATIONAL INC</t>
  </si>
  <si>
    <t>DFVEM9N1F4J6</t>
  </si>
  <si>
    <t>7c54cd2905ab714d</t>
  </si>
  <si>
    <t>CONT_AWD_W912BU16P0023_9700_-NONE-_-NONE-</t>
  </si>
  <si>
    <t>W912BU16P0023</t>
  </si>
  <si>
    <t>abf7dca237e1bec1</t>
  </si>
  <si>
    <t>CONT_AWD_W912ES24F0002_9700_W912ES22G0005_9700</t>
  </si>
  <si>
    <t>W912ES24F0002</t>
  </si>
  <si>
    <t>5ca3100c51b1589d</t>
  </si>
  <si>
    <t>CONT_AWD_W912PM15P0055_9700_-NONE-_-NONE-</t>
  </si>
  <si>
    <t>W912PM15P0055</t>
  </si>
  <si>
    <t>c199a1f3dff0bda6</t>
  </si>
  <si>
    <t>CONT_AWD_W911WN16P0052_9700_-NONE-_-NONE-</t>
  </si>
  <si>
    <t>W911WN16P0052</t>
  </si>
  <si>
    <t>2060</t>
  </si>
  <si>
    <t>COMMERCIAL FISHING EQUIPMENT</t>
  </si>
  <si>
    <t>9a5476dbf8ac4e22</t>
  </si>
  <si>
    <t>CONT_AWD_W912EQ20P0013_9700_-NONE-_-NONE-</t>
  </si>
  <si>
    <t>W912EQ20P0013</t>
  </si>
  <si>
    <t>e985e1488d060547</t>
  </si>
  <si>
    <t>CONT_AWD_W912P816P0042_9700_-NONE-_-NONE-</t>
  </si>
  <si>
    <t>W912P816P0042</t>
  </si>
  <si>
    <t>A &amp; E INDUSTRIES, LLC</t>
  </si>
  <si>
    <t>UFYTMHYTSTU8</t>
  </si>
  <si>
    <t>f9c20d1dee05fb94</t>
  </si>
  <si>
    <t>CONT_AWD_W912HZ25PV077_9700_-NONE-_-NONE-</t>
  </si>
  <si>
    <t>W912HZ25PV077</t>
  </si>
  <si>
    <t>9820e1a8737c5419</t>
  </si>
  <si>
    <t>CONT_AWD_W912EP26FA004_9700_W912EP22A0002_9700</t>
  </si>
  <si>
    <t>W912EP26FA004</t>
  </si>
  <si>
    <t>201a80e1e2b75210</t>
  </si>
  <si>
    <t>CONT_AWD_W9123618P0002_9700_-NONE-_-NONE-</t>
  </si>
  <si>
    <t>W9123618P0002</t>
  </si>
  <si>
    <t>fbd875ff935fc4c1</t>
  </si>
  <si>
    <t>CONT_AWD_W91QEX25PA001_9700_-NONE-_-NONE-</t>
  </si>
  <si>
    <t>W91QEX25PA001</t>
  </si>
  <si>
    <t>LCWLY2VTJXB5</t>
  </si>
  <si>
    <t>7474c3fb1df18f41</t>
  </si>
  <si>
    <t>CONT_AWD_W912DW18P0075_9700_-NONE-_-NONE-</t>
  </si>
  <si>
    <t>W912DW18P0075</t>
  </si>
  <si>
    <t>REED SHORELINE CORP</t>
  </si>
  <si>
    <t>X7RJL54B29J5</t>
  </si>
  <si>
    <t>161bb69ffd3846d7</t>
  </si>
  <si>
    <t>CONT_AWD_W912EP21F0126_9700_W912EP19A0004_9700</t>
  </si>
  <si>
    <t>W912EP21F0126</t>
  </si>
  <si>
    <t>76d731f074d7cb57</t>
  </si>
  <si>
    <t>CONT_AWD_W56HZV22F0307_9700_W56HZV19D0093_9700</t>
  </si>
  <si>
    <t>W56HZV22F0307</t>
  </si>
  <si>
    <t>cf96152462ad5470</t>
  </si>
  <si>
    <t>CONT_AWD_W52P1J16F0051_9700_GS07F261BA_4732</t>
  </si>
  <si>
    <t>W52P1J16F0051</t>
  </si>
  <si>
    <t>GS07F261BA</t>
  </si>
  <si>
    <t>WATER-LAND MANUFACTURING, INC.</t>
  </si>
  <si>
    <t>NH7ULGR5FSF5</t>
  </si>
  <si>
    <t>8c736aa70075379e</t>
  </si>
  <si>
    <t>CONT_AWD_W912P919P0010_9700_-NONE-_-NONE-</t>
  </si>
  <si>
    <t>W912P919P0010</t>
  </si>
  <si>
    <t>GIERKE ROBINSON COMPANY, INC.</t>
  </si>
  <si>
    <t>MLQMTFHFL2G1</t>
  </si>
  <si>
    <t>695f8b1deed8e64c</t>
  </si>
  <si>
    <t>CONT_AWD_0001_9700_W912EP17A0010_9700</t>
  </si>
  <si>
    <t>baa639fd69b4be61</t>
  </si>
  <si>
    <t>CONT_AWD_W912BU15P0085_9700_-NONE-_-NONE-</t>
  </si>
  <si>
    <t>W912BU15P0085</t>
  </si>
  <si>
    <t>4266becf4d3df7d1</t>
  </si>
  <si>
    <t>CONT_AWD_W912P917P0149_9700_-NONE-_-NONE-</t>
  </si>
  <si>
    <t>W912P917P0149</t>
  </si>
  <si>
    <t>GTS-MC LLC</t>
  </si>
  <si>
    <t>TQL7ATXLPLZ7</t>
  </si>
  <si>
    <t>1bd586119c712180</t>
  </si>
  <si>
    <t>CONT_AWD_W912EK22P0020_9700_-NONE-_-NONE-</t>
  </si>
  <si>
    <t>W912EK22P0020</t>
  </si>
  <si>
    <t>d30421b7c11546f6</t>
  </si>
  <si>
    <t>CONT_AWD_W9127N16P0182_9700_-NONE-_-NONE-</t>
  </si>
  <si>
    <t>W9127N16P0182</t>
  </si>
  <si>
    <t>INFLATABLE BOAT CENTER, INC.</t>
  </si>
  <si>
    <t>ELN8YN77FG78</t>
  </si>
  <si>
    <t>b259c1975b9390de</t>
  </si>
  <si>
    <t>CONT_AWD_W912EK19P0065_9700_-NONE-_-NONE-</t>
  </si>
  <si>
    <t>W912EK19P0065</t>
  </si>
  <si>
    <t>b16886eb8cd5857d</t>
  </si>
  <si>
    <t>CONT_AWD_W912PM25PA019_9700_-NONE-_-NONE-</t>
  </si>
  <si>
    <t>W912PM25PA019</t>
  </si>
  <si>
    <t>9f1555c4f88ec107</t>
  </si>
  <si>
    <t>CONT_AWD_W912DR14P0022_9700_-NONE-_-NONE-</t>
  </si>
  <si>
    <t>W912DR14P0022</t>
  </si>
  <si>
    <t>ELLICOTT DREDGES LLC</t>
  </si>
  <si>
    <t>CX29SQJ6J4C5</t>
  </si>
  <si>
    <t>MARKEL CORPORATION</t>
  </si>
  <si>
    <t>Z1NE</t>
  </si>
  <si>
    <t>MAINTENANCE OF WATER SUPPLY FACILITIES</t>
  </si>
  <si>
    <t>99c833372dca9d20</t>
  </si>
  <si>
    <t>CONT_AWD_W912CN22P0108_9700_-NONE-_-NONE-</t>
  </si>
  <si>
    <t>W912CN22P0108</t>
  </si>
  <si>
    <t>OMEGA MARINE REFRIGERATION LLC</t>
  </si>
  <si>
    <t>CLC4A7M9V881</t>
  </si>
  <si>
    <t>J041</t>
  </si>
  <si>
    <t>MAINT/REPAIR/REBUILD OF EQUIPMENT- REFRIGERATION, AIR CONDITIONING, AND AIR CIRCULATING EQUIPMENT</t>
  </si>
  <si>
    <t>94efafda9738acc0</t>
  </si>
  <si>
    <t>CONT_AWD_W912HP18F5004_9700_GS07F0308V_4730</t>
  </si>
  <si>
    <t>W912HP18F5004</t>
  </si>
  <si>
    <t>e4389cd179b19061</t>
  </si>
  <si>
    <t>CONT_AWD_W911S219P0194_9700_-NONE-_-NONE-</t>
  </si>
  <si>
    <t>W911S219P0194</t>
  </si>
  <si>
    <t>AMERICAN DIVING SUPPLY LLC</t>
  </si>
  <si>
    <t>EAP8GY142XK5</t>
  </si>
  <si>
    <t>b10a8676e2b6acc1</t>
  </si>
  <si>
    <t>CONT_AWD_W912P918F0350_9700_W912P917G0002_9700</t>
  </si>
  <si>
    <t>W912P918F0350</t>
  </si>
  <si>
    <t>c0586cd8e6dc4733</t>
  </si>
  <si>
    <t>CONT_AWD_W912BU21C0034_9700_-NONE-_-NONE-</t>
  </si>
  <si>
    <t>W912BU21C0034</t>
  </si>
  <si>
    <t>Z1KF</t>
  </si>
  <si>
    <t>MAINTENANCE OF DREDGING FACILITIES</t>
  </si>
  <si>
    <t>314ab4743890c93e</t>
  </si>
  <si>
    <t>CONT_AWD_W912P815P0018_9700_-NONE-_-NONE-</t>
  </si>
  <si>
    <t>W912P815P0018</t>
  </si>
  <si>
    <t>1e0838d271328244</t>
  </si>
  <si>
    <t>CONT_AWD_W912DQ22P1055_9700_-NONE-_-NONE-</t>
  </si>
  <si>
    <t>W912DQ22P1055</t>
  </si>
  <si>
    <t>4c9341c3f762ea49</t>
  </si>
  <si>
    <t>CONT_AWD_0010_9700_W912PM14D0002_9700</t>
  </si>
  <si>
    <t>c7c6bf64fd8d7b65</t>
  </si>
  <si>
    <t>CONT_AWD_W9127819P0132_9700_-NONE-_-NONE-</t>
  </si>
  <si>
    <t>W9127819P0132</t>
  </si>
  <si>
    <t>DCO ADVANTAGE, LLC</t>
  </si>
  <si>
    <t>L6ENG6ZW6NF5</t>
  </si>
  <si>
    <t>a75c4abb227c09e1</t>
  </si>
  <si>
    <t>CONT_AWD_0035_9700_W912D111A0026_9700</t>
  </si>
  <si>
    <t>0035</t>
  </si>
  <si>
    <t>192afb29d19c1f5c</t>
  </si>
  <si>
    <t>CONT_AWD_W912LP16F0017_9700_GS07F9386S_4730</t>
  </si>
  <si>
    <t>W912LP16F0017</t>
  </si>
  <si>
    <t>535e1cb3d0d4cf04</t>
  </si>
  <si>
    <t>CONT_AWD_W911S218P1813_9700_-NONE-_-NONE-</t>
  </si>
  <si>
    <t>W911S218P1813</t>
  </si>
  <si>
    <t>CROLEY MARINE LLC</t>
  </si>
  <si>
    <t>VMFBPLJG4LN9</t>
  </si>
  <si>
    <t>5895</t>
  </si>
  <si>
    <t>MISCELLANEOUS COMMUNICATION EQUIPMENT</t>
  </si>
  <si>
    <t>f71c9109d4c5318f</t>
  </si>
  <si>
    <t>CONT_AWD_W912EK19P0028_9700_-NONE-_-NONE-</t>
  </si>
  <si>
    <t>W912EK19P0028</t>
  </si>
  <si>
    <t>216666745ae5512f</t>
  </si>
  <si>
    <t>CONT_AWD_0072_9700_W912D014A0003_9700</t>
  </si>
  <si>
    <t>0072</t>
  </si>
  <si>
    <t>W912D014A0003</t>
  </si>
  <si>
    <t>ARCTIC FIRE INC</t>
  </si>
  <si>
    <t>JJ9KJJM6MGA5</t>
  </si>
  <si>
    <t>339113</t>
  </si>
  <si>
    <t>Surgical Appliance and Supplies Manufacturing</t>
  </si>
  <si>
    <t>adf0df6b8d7e2903</t>
  </si>
  <si>
    <t>CONT_AWD_W912EK22P0101_9700_-NONE-_-NONE-</t>
  </si>
  <si>
    <t>W912EK22P0101</t>
  </si>
  <si>
    <t>4120</t>
  </si>
  <si>
    <t>AIR CONDITIONING EQUIPMENT</t>
  </si>
  <si>
    <t>e992ab93f0903881</t>
  </si>
  <si>
    <t>CONT_AWD_W912QR18P0038_9700_-NONE-_-NONE-</t>
  </si>
  <si>
    <t>W912QR18P0038</t>
  </si>
  <si>
    <t>M BOWLING INC</t>
  </si>
  <si>
    <t>J1HMHABGHS61</t>
  </si>
  <si>
    <t>480fe59efb94fe1c</t>
  </si>
  <si>
    <t>CONT_AWD_W912P922F0062_9700_W912P917G0001_9700</t>
  </si>
  <si>
    <t>W912P922F0062</t>
  </si>
  <si>
    <t>6373222ed77de71a</t>
  </si>
  <si>
    <t>CONT_AWD_W912BU12P0142_9700_-NONE-_-NONE-</t>
  </si>
  <si>
    <t>W912BU12P0142</t>
  </si>
  <si>
    <t>6f73cd02921cb814</t>
  </si>
  <si>
    <t>CONT_AWD_W911S221P0369_9700_-NONE-_-NONE-</t>
  </si>
  <si>
    <t>W911S221P0369</t>
  </si>
  <si>
    <t>FLAMING PHOENIX MD LLC</t>
  </si>
  <si>
    <t>RZVMVQ6KA327</t>
  </si>
  <si>
    <t>332311</t>
  </si>
  <si>
    <t>Prefabricated Metal Building and Component Manufacturing</t>
  </si>
  <si>
    <t>e6fdc71ee812f109</t>
  </si>
  <si>
    <t>CONT_AWD_W912P524F0031_9700_W912P519A0004_9700</t>
  </si>
  <si>
    <t>W912P524F0031</t>
  </si>
  <si>
    <t>03f46028dab7de26</t>
  </si>
  <si>
    <t>CONT_AWD_W912BU25CA028_9700_-NONE-_-NONE-</t>
  </si>
  <si>
    <t>W912BU25CA028</t>
  </si>
  <si>
    <t>ADISS INC</t>
  </si>
  <si>
    <t>ELUBVA5H2JH1</t>
  </si>
  <si>
    <t>dd54327bf2c6a624</t>
  </si>
  <si>
    <t>CONT_AWD_W912HY21P0005_9700_-NONE-_-NONE-</t>
  </si>
  <si>
    <t>W912HY21P0005</t>
  </si>
  <si>
    <t>8cf9cad9f3199f96</t>
  </si>
  <si>
    <t>CONT_AWD_W912ES23F0098_9700_W912ES22G0005_9700</t>
  </si>
  <si>
    <t>W912ES23F0098</t>
  </si>
  <si>
    <t>4dcee93f155f6dd4</t>
  </si>
  <si>
    <t>CONT_AWD_W9123615P0028_9700_-NONE-_-NONE-</t>
  </si>
  <si>
    <t>W9123615P0028</t>
  </si>
  <si>
    <t>70c0134a84b2ab9e</t>
  </si>
  <si>
    <t>CONT_AWD_W9127N22F0004_9700_W9127N20G0002_9700</t>
  </si>
  <si>
    <t>W9127N22F0004</t>
  </si>
  <si>
    <t>19d55538d3c40e7c</t>
  </si>
  <si>
    <t>CONT_AWD_W912EE16P0078_9700_-NONE-_-NONE-</t>
  </si>
  <si>
    <t>W912EE16P0078</t>
  </si>
  <si>
    <t>1c7472480e79a5da</t>
  </si>
  <si>
    <t>CONT_AWD_W912PM16P0031_9700_-NONE-_-NONE-</t>
  </si>
  <si>
    <t>W912PM16P0031</t>
  </si>
  <si>
    <t>bf779e334ad49ea8</t>
  </si>
  <si>
    <t>CONT_AWD_W911S218P0261_9700_-NONE-_-NONE-</t>
  </si>
  <si>
    <t>W911S218P0261</t>
  </si>
  <si>
    <t>333519</t>
  </si>
  <si>
    <t>Rolling Mill and Other Metalworking Machinery Manufacturing</t>
  </si>
  <si>
    <t>adbea9b87da30a38</t>
  </si>
  <si>
    <t>CONT_AWD_W912P917F0012_9700_W912P917G0003_9700</t>
  </si>
  <si>
    <t>W912P917F0012</t>
  </si>
  <si>
    <t>a453a7a42f2c0cc8</t>
  </si>
  <si>
    <t>CONT_AWD_W912EQ17P0016_9700_-NONE-_-NONE-</t>
  </si>
  <si>
    <t>W912EQ17P0016</t>
  </si>
  <si>
    <t>COASTAL MARINE EQUIPMENT, INC</t>
  </si>
  <si>
    <t>NFTFCKNL7Z57</t>
  </si>
  <si>
    <t>336340</t>
  </si>
  <si>
    <t>Motor Vehicle Brake System Manufacturing</t>
  </si>
  <si>
    <t>13d870ab7e1897d8</t>
  </si>
  <si>
    <t>CONT_AWD_W9123722P0089_9700_-NONE-_-NONE-</t>
  </si>
  <si>
    <t>W9123722P0089</t>
  </si>
  <si>
    <t>7644920e5b58ebdc</t>
  </si>
  <si>
    <t>CONT_AWD_W912BV17P0105_9700_-NONE-_-NONE-</t>
  </si>
  <si>
    <t>W912BV17P0105</t>
  </si>
  <si>
    <t>ANGLEN CRANE, INC.</t>
  </si>
  <si>
    <t>F5LCBZMNJLP6</t>
  </si>
  <si>
    <t>6fa4336e8603c21a</t>
  </si>
  <si>
    <t>CONT_AWD_0004_9700_W912P908G0606_9700</t>
  </si>
  <si>
    <t>2dadb96791fc5659</t>
  </si>
  <si>
    <t>CONT_AWD_W912EF19P0054_9700_-NONE-_-NONE-</t>
  </si>
  <si>
    <t>W912EF19P0054</t>
  </si>
  <si>
    <t>RIVERVIEW MARINA INC</t>
  </si>
  <si>
    <t>RZ14FLTNB3M6</t>
  </si>
  <si>
    <t>811490</t>
  </si>
  <si>
    <t>Other Personal and Household Goods Repair and Maintenance</t>
  </si>
  <si>
    <t>b41068fc6f461374</t>
  </si>
  <si>
    <t>CONT_AWD_W912P817P0088_9700_-NONE-_-NONE-</t>
  </si>
  <si>
    <t>W912P817P0088</t>
  </si>
  <si>
    <t>fe2f7851a856bd54</t>
  </si>
  <si>
    <t>CONT_AWD_W912PM19P0057_9700_-NONE-_-NONE-</t>
  </si>
  <si>
    <t>W912PM19P0057</t>
  </si>
  <si>
    <t>ALL STATE SUPPLY COMPANY, INC.</t>
  </si>
  <si>
    <t>YUYSJKC6Y5H7</t>
  </si>
  <si>
    <t>24d7d9868f7b75bc</t>
  </si>
  <si>
    <t>CONT_AWD_W911RX15P0182_9700_-NONE-_-NONE-</t>
  </si>
  <si>
    <t>W911RX15P0182</t>
  </si>
  <si>
    <t>3814ecb4acbffb52</t>
  </si>
  <si>
    <t>CONT_AWD_W912P917F0073_9700_W912P917G0011_9700</t>
  </si>
  <si>
    <t>W912P917F0073</t>
  </si>
  <si>
    <t>5fb27a5ded0e3d61</t>
  </si>
  <si>
    <t>CONT_AWD_W912P920P0088_9700_-NONE-_-NONE-</t>
  </si>
  <si>
    <t>W912P920P0088</t>
  </si>
  <si>
    <t>FRED ALDRICH</t>
  </si>
  <si>
    <t>REB4N1RR2265</t>
  </si>
  <si>
    <t>096-5607</t>
  </si>
  <si>
    <t>Special Use Permit Fees, Corps of Engineers-Civil</t>
  </si>
  <si>
    <t>b6beb014ef6bedd7</t>
  </si>
  <si>
    <t>CONT_AWD_W912ES15P0110_9700_-NONE-_-NONE-</t>
  </si>
  <si>
    <t>W912ES15P0110</t>
  </si>
  <si>
    <t>PHOENIX SYSTEMS INTERNATIONAL, INC</t>
  </si>
  <si>
    <t>VLRXLZZE3277</t>
  </si>
  <si>
    <t>b859442c1f91e8a1</t>
  </si>
  <si>
    <t>CONT_AWD_W912P919P0104_9700_-NONE-_-NONE-</t>
  </si>
  <si>
    <t>W912P919P0104</t>
  </si>
  <si>
    <t>TOMMY'S MOTORSPORTS, INC</t>
  </si>
  <si>
    <t>RNCJXCJEDB33</t>
  </si>
  <si>
    <t>485113</t>
  </si>
  <si>
    <t>Bus and Other Motor Vehicle Transit Systems</t>
  </si>
  <si>
    <t>7f01162052e060e1</t>
  </si>
  <si>
    <t>CONT_AWD_W911WN26FA015_9700_47QSWA22D0051_4732</t>
  </si>
  <si>
    <t>W911WN26FA015</t>
  </si>
  <si>
    <t>72612a2cc606c146</t>
  </si>
  <si>
    <t>CONT_AWD_W912EQ19P0088_9700_-NONE-_-NONE-</t>
  </si>
  <si>
    <t>W912EQ19P0088</t>
  </si>
  <si>
    <t>THOMPSON MACHINERY COMMERCE CORPORATION</t>
  </si>
  <si>
    <t>KN5HPHRHG4L5</t>
  </si>
  <si>
    <t>63685520f402e843</t>
  </si>
  <si>
    <t>CONT_AWD_W9115115P0079_9700_-NONE-_-NONE-</t>
  </si>
  <si>
    <t>W9115115P0079</t>
  </si>
  <si>
    <t>2d84d5e5154b3dc5</t>
  </si>
  <si>
    <t>CONT_AWD_W9127815P0148_9700_-NONE-_-NONE-</t>
  </si>
  <si>
    <t>W9127815P0148</t>
  </si>
  <si>
    <t>H D MARINE INC</t>
  </si>
  <si>
    <t>PM9BCEW4GL81</t>
  </si>
  <si>
    <t>3fb5b14f57a955a0</t>
  </si>
  <si>
    <t>CONT_AWD_W912PM22P0055_9700_-NONE-_-NONE-</t>
  </si>
  <si>
    <t>W912PM22P0055</t>
  </si>
  <si>
    <t>8e3cc4c0ba79781c</t>
  </si>
  <si>
    <t>CONT_AWD_W912CL20P0016_9700_-NONE-_-NONE-</t>
  </si>
  <si>
    <t>W912CL20P0016</t>
  </si>
  <si>
    <t>4a24d2150553897d</t>
  </si>
  <si>
    <t>CONT_AWD_W9127819P0106_9700_-NONE-_-NONE-</t>
  </si>
  <si>
    <t>W9127819P0106</t>
  </si>
  <si>
    <t>1a21bd35b079b857</t>
  </si>
  <si>
    <t>CONT_AWD_W9127N23P0047_9700_-NONE-_-NONE-</t>
  </si>
  <si>
    <t>W9127N23P0047</t>
  </si>
  <si>
    <t>bd02c1bfa30424fd</t>
  </si>
  <si>
    <t>CONT_AWD_0001_9700_W912EP17A0009_9700</t>
  </si>
  <si>
    <t>W912EP17A0009</t>
  </si>
  <si>
    <t>1c27789a39d81bf0</t>
  </si>
  <si>
    <t>CONT_AWD_W912EP18F0151_9700_W912EP17A0006_9700</t>
  </si>
  <si>
    <t>W912EP18F0151</t>
  </si>
  <si>
    <t>49cd19b6e6bf18f6</t>
  </si>
  <si>
    <t>CONT_AWD_W912EE25FA037_9700_W912EE25A0010_9700</t>
  </si>
  <si>
    <t>W912EE25FA037</t>
  </si>
  <si>
    <t>ed697aa3423958e6</t>
  </si>
  <si>
    <t>CONT_AWD_W912EE20F0014_9700_W912EE19A0001_9700</t>
  </si>
  <si>
    <t>W912EE20F0014</t>
  </si>
  <si>
    <t>ed63a54662746086</t>
  </si>
  <si>
    <t>CONT_AWD_W912EQ16P0023_9700_-NONE-_-NONE-</t>
  </si>
  <si>
    <t>W912EQ16P0023</t>
  </si>
  <si>
    <t>303896bbadad422d</t>
  </si>
  <si>
    <t>CONT_AWD_W912PM17P1152_9700_-NONE-_-NONE-</t>
  </si>
  <si>
    <t>W912PM17P1152</t>
  </si>
  <si>
    <t>SKIMOIL INC</t>
  </si>
  <si>
    <t>QTPGZVYGDVM3</t>
  </si>
  <si>
    <t>f2892c7dab539e7f</t>
  </si>
  <si>
    <t>CONT_AWD_W912DQ21P1056_9700_-NONE-_-NONE-</t>
  </si>
  <si>
    <t>W912DQ21P1056</t>
  </si>
  <si>
    <t>31941d096ebac56c</t>
  </si>
  <si>
    <t>CONT_AWD_W912P815P0130_9700_-NONE-_-NONE-</t>
  </si>
  <si>
    <t>W912P815P0130</t>
  </si>
  <si>
    <t>c4e100a35ebe77d5</t>
  </si>
  <si>
    <t>CONT_AWD_W912EK18P0159_9700_-NONE-_-NONE-</t>
  </si>
  <si>
    <t>W912EK18P0159</t>
  </si>
  <si>
    <t>ILLOWA RESOURCE DEVELOPMENT, INC</t>
  </si>
  <si>
    <t>RLYFCJA3LVM5</t>
  </si>
  <si>
    <t>1686d01b581854d0</t>
  </si>
  <si>
    <t>CONT_AWD_W912P819P0040_9700_-NONE-_-NONE-</t>
  </si>
  <si>
    <t>W912P819P0040</t>
  </si>
  <si>
    <t>CLAY CONSTRUCTION GROUP LLC</t>
  </si>
  <si>
    <t>Z763WMPK8FL8</t>
  </si>
  <si>
    <t>236220</t>
  </si>
  <si>
    <t>Commercial and Institutional Building Construction</t>
  </si>
  <si>
    <t>8c7aabea1d28f018</t>
  </si>
  <si>
    <t>CONT_AWD_W9127N22P0033_9700_-NONE-_-NONE-</t>
  </si>
  <si>
    <t>W9127N22P0033</t>
  </si>
  <si>
    <t>9bb52568ea87b88c</t>
  </si>
  <si>
    <t>CONT_AWD_W912P819P0042_9700_-NONE-_-NONE-</t>
  </si>
  <si>
    <t>W912P819P0042</t>
  </si>
  <si>
    <t>bc085cc5af86f283</t>
  </si>
  <si>
    <t>CONT_AWD_W912HY21P0012_9700_-NONE-_-NONE-</t>
  </si>
  <si>
    <t>W912HY21P0012</t>
  </si>
  <si>
    <t>3c68aecfd4a55d05</t>
  </si>
  <si>
    <t>CONT_AWD_W9126G16P0163_9700_-NONE-_-NONE-</t>
  </si>
  <si>
    <t>W9126G16P0163</t>
  </si>
  <si>
    <t>ELITE DIESEL SERVICE LLC</t>
  </si>
  <si>
    <t>LCABQ5F1YAT3</t>
  </si>
  <si>
    <t>65f2a875561186cb</t>
  </si>
  <si>
    <t>CONT_AWD_W9127824F0084_9700_47QSWA23D006A_4732</t>
  </si>
  <si>
    <t>W9127824F0084</t>
  </si>
  <si>
    <t>87f0e9f008b313b1</t>
  </si>
  <si>
    <t>CONT_AWD_W912BU19F0012_9700_GS07F0518T_4730</t>
  </si>
  <si>
    <t>W912BU19F0012</t>
  </si>
  <si>
    <t>GS07F0518T</t>
  </si>
  <si>
    <t>GOVERNMENT SALES, LLC</t>
  </si>
  <si>
    <t>J3M5EM9GLUW5</t>
  </si>
  <si>
    <t>325998</t>
  </si>
  <si>
    <t>All Other Miscellaneous Chemical Product and Preparation Manufacturing</t>
  </si>
  <si>
    <t>52f2bf60726292c5</t>
  </si>
  <si>
    <t>CONT_AWD_W912P918F0123_9700_W912P917G0011_9700</t>
  </si>
  <si>
    <t>W912P918F0123</t>
  </si>
  <si>
    <t>ff1b886d8ad11e08</t>
  </si>
  <si>
    <t>CONT_AWD_W912EQ15P0071_9700_-NONE-_-NONE-</t>
  </si>
  <si>
    <t>W912EQ15P0071</t>
  </si>
  <si>
    <t>COOPER- WILKINS WELDING &amp; MACHINE COMPANY, INC.</t>
  </si>
  <si>
    <t>GALNX4AC7AN7</t>
  </si>
  <si>
    <t>c5410f11d4215e1f</t>
  </si>
  <si>
    <t>CONT_AWD_W912QR16M0078_9700_-NONE-_-NONE-</t>
  </si>
  <si>
    <t>W912QR16M0078</t>
  </si>
  <si>
    <t>GEMINI INC</t>
  </si>
  <si>
    <t>LVV8PGPWA5A8</t>
  </si>
  <si>
    <t>6da38ccc547b8267</t>
  </si>
  <si>
    <t>CONT_AWD_W912PM23P0019_9700_-NONE-_-NONE-</t>
  </si>
  <si>
    <t>W912PM23P0019</t>
  </si>
  <si>
    <t>12d02892ed1f7c5e</t>
  </si>
  <si>
    <t>CONT_AWD_W911S217P0697_9700_-NONE-_-NONE-</t>
  </si>
  <si>
    <t>W911S217P0697</t>
  </si>
  <si>
    <t>DES, LLC</t>
  </si>
  <si>
    <t>LQHGMUJPMBX8</t>
  </si>
  <si>
    <t>402f7ded79859619</t>
  </si>
  <si>
    <t>CONT_AWD_W912PQ16F0146_9700_GS07F9386S_4730</t>
  </si>
  <si>
    <t>W912PQ16F0146</t>
  </si>
  <si>
    <t>85014e021c10dc00</t>
  </si>
  <si>
    <t>CONT_AWD_0010_9700_W912EF15A0012_9700</t>
  </si>
  <si>
    <t>W912EF15A0012</t>
  </si>
  <si>
    <t>36d89f4a72ed35c5</t>
  </si>
  <si>
    <t>CONT_AWD_W912PM21P0009_9700_-NONE-_-NONE-</t>
  </si>
  <si>
    <t>W912PM21P0009</t>
  </si>
  <si>
    <t>e18f5d50db334800</t>
  </si>
  <si>
    <t>CONT_AWD_W52P1J19P5006_9700_-NONE-_-NONE-</t>
  </si>
  <si>
    <t>W52P1J19P5006</t>
  </si>
  <si>
    <t>GLOBAL INNOVATION GROUP, INC</t>
  </si>
  <si>
    <t>K3AZZ1PDH5Q1</t>
  </si>
  <si>
    <t>8e589689d630614c</t>
  </si>
  <si>
    <t>CONT_AWD_W912P416P0022_9700_-NONE-_-NONE-</t>
  </si>
  <si>
    <t>W912P416P0022</t>
  </si>
  <si>
    <t>CENTRAL AIR COMPRESSOR COMPANY</t>
  </si>
  <si>
    <t>HD9JB95HMKG8</t>
  </si>
  <si>
    <t>4ed8182dfa6fee98</t>
  </si>
  <si>
    <t>CONT_AWD_W912PM17P1149_9700_-NONE-_-NONE-</t>
  </si>
  <si>
    <t>W912PM17P1149</t>
  </si>
  <si>
    <t>MAP ENTERPRISES, INC.</t>
  </si>
  <si>
    <t>CWLHAJPCWF99</t>
  </si>
  <si>
    <t>6a1acba20662ed8a</t>
  </si>
  <si>
    <t>CONT_AWD_W912WJ17F0024_9700_GS07F0069M_4730</t>
  </si>
  <si>
    <t>W912WJ17F0024</t>
  </si>
  <si>
    <t>9f35479df2ccbd46</t>
  </si>
  <si>
    <t>CONT_AWD_0001_9700_W912EP16A0001_9700</t>
  </si>
  <si>
    <t>16448a0b61ef1a8a</t>
  </si>
  <si>
    <t>CONT_AWD_W912PM17P0014_9700_-NONE-_-NONE-</t>
  </si>
  <si>
    <t>W912PM17P0014</t>
  </si>
  <si>
    <t>BOC WATER HYDRAULICS LLC</t>
  </si>
  <si>
    <t>YH5WANHDD4L7</t>
  </si>
  <si>
    <t>bfc71f6ea205566c</t>
  </si>
  <si>
    <t>CONT_AWD_W912EK18P0163_9700_-NONE-_-NONE-</t>
  </si>
  <si>
    <t>W912EK18P0163</t>
  </si>
  <si>
    <t>36f010a95fbac5bd</t>
  </si>
  <si>
    <t>CONT_AWD_0002_9700_W912CN15A0016_9700</t>
  </si>
  <si>
    <t>26f626dbcb9ffeb9</t>
  </si>
  <si>
    <t>CONT_AWD_W9127S19P7002_9700_-NONE-_-NONE-</t>
  </si>
  <si>
    <t>W9127S19P7002</t>
  </si>
  <si>
    <t>WHITS MARINE, INC</t>
  </si>
  <si>
    <t>KT3HSUDVH5B9</t>
  </si>
  <si>
    <t>e8fcdac8bb0c42b1</t>
  </si>
  <si>
    <t>CONT_AWD_0016_9700_W912PM14D0002_9700</t>
  </si>
  <si>
    <t>ff48ebd162710c73</t>
  </si>
  <si>
    <t>CONT_AWD_W9127N21P0017_9700_-NONE-_-NONE-</t>
  </si>
  <si>
    <t>W9127N21P0017</t>
  </si>
  <si>
    <t>d31cfa7b8b6fd834</t>
  </si>
  <si>
    <t>CONT_AWD_W912EK15P0171_9700_-NONE-_-NONE-</t>
  </si>
  <si>
    <t>W912EK15P0171</t>
  </si>
  <si>
    <t>689a3f4d0561b637</t>
  </si>
  <si>
    <t>CONT_AWD_W911YP15P0103_9700_-NONE-_-NONE-</t>
  </si>
  <si>
    <t>W911YP15P0103</t>
  </si>
  <si>
    <t>BAY CONTRACTING/SUPPLY L.L.C.</t>
  </si>
  <si>
    <t>MMY4BR27MGA5</t>
  </si>
  <si>
    <t>332439</t>
  </si>
  <si>
    <t>Other Metal Container Manufacturing</t>
  </si>
  <si>
    <t>5c343a6f65ae7c5e</t>
  </si>
  <si>
    <t>CONT_AWD_W912BU16P0004_9700_-NONE-_-NONE-</t>
  </si>
  <si>
    <t>W912BU16P0004</t>
  </si>
  <si>
    <t>8bd757a0d9f0f2de</t>
  </si>
  <si>
    <t>CONT_AWD_W912PM15P0066_9700_-NONE-_-NONE-</t>
  </si>
  <si>
    <t>W912PM15P0066</t>
  </si>
  <si>
    <t>12c6816fc020c9a6</t>
  </si>
  <si>
    <t>CONT_AWD_W9128F15P0040_9700_-NONE-_-NONE-</t>
  </si>
  <si>
    <t>W9128F15P0040</t>
  </si>
  <si>
    <t>336320</t>
  </si>
  <si>
    <t>Motor Vehicle Electrical and Electronic Equipment Manufacturing</t>
  </si>
  <si>
    <t>4a4f233af34047c6</t>
  </si>
  <si>
    <t>CONT_AWD_W9127N17P0091_9700_-NONE-_-NONE-</t>
  </si>
  <si>
    <t>W9127N17P0091</t>
  </si>
  <si>
    <t>SNOW &amp; COMPANY, INC.</t>
  </si>
  <si>
    <t>M86SBJYQJCL4</t>
  </si>
  <si>
    <t>46f5212d27961c30</t>
  </si>
  <si>
    <t>CONT_AWD_W56HZV18FA011_9700_W911S015D0038_9700</t>
  </si>
  <si>
    <t>W56HZV18FA011</t>
  </si>
  <si>
    <t>9838b3276dadbf30</t>
  </si>
  <si>
    <t>CONT_AWD_W912PQ16P0185_9700_-NONE-_-NONE-</t>
  </si>
  <si>
    <t>W912PQ16P0185</t>
  </si>
  <si>
    <t>ZODIAC AEROSPACE</t>
  </si>
  <si>
    <t>1caac7668dd5810a</t>
  </si>
  <si>
    <t>CONT_AWD_W912P819P0068_9700_-NONE-_-NONE-</t>
  </si>
  <si>
    <t>W912P819P0068</t>
  </si>
  <si>
    <t>8dc8f4a4b74bc1dd</t>
  </si>
  <si>
    <t>CONT_AWD_W912DQ15F1003_9700_GS07F0072N_4730</t>
  </si>
  <si>
    <t>W912DQ15F1003</t>
  </si>
  <si>
    <t>a4bbc8bd876812cc</t>
  </si>
  <si>
    <t>CONT_AWD_W912BU23P0008_9700_-NONE-_-NONE-</t>
  </si>
  <si>
    <t>W912BU23P0008</t>
  </si>
  <si>
    <t>WILLARD MARINE  INC.</t>
  </si>
  <si>
    <t>12382b3287239475</t>
  </si>
  <si>
    <t>CONT_AWD_W912PM13P0178_9700_-NONE-_-NONE-</t>
  </si>
  <si>
    <t>W912PM13P0178</t>
  </si>
  <si>
    <t>d6cf874123f9b29e</t>
  </si>
  <si>
    <t>CONT_AWD_0002_9700_W912EQ12A0002_9700</t>
  </si>
  <si>
    <t>W912EQ12A0002</t>
  </si>
  <si>
    <t>e4754bc89a40bbf7</t>
  </si>
  <si>
    <t>CONT_AWD_W912EK16P0081_9700_-NONE-_-NONE-</t>
  </si>
  <si>
    <t>W912EK16P0081</t>
  </si>
  <si>
    <t>032097be7317089c</t>
  </si>
  <si>
    <t>CONT_AWD_W9127S21P0149_9700_-NONE-_-NONE-</t>
  </si>
  <si>
    <t>W9127S21P0149</t>
  </si>
  <si>
    <t>ASTUTE ENGINEERING, PLLC</t>
  </si>
  <si>
    <t>DC96SWT35KX9</t>
  </si>
  <si>
    <t>f3e2aa73bbb1d878</t>
  </si>
  <si>
    <t>CONT_AWD_W9127N22P0148_9700_-NONE-_-NONE-</t>
  </si>
  <si>
    <t>W9127N22P0148</t>
  </si>
  <si>
    <t>ae84f2660a4a757f</t>
  </si>
  <si>
    <t>CONT_AWD_W9127N25P0005_9700_-NONE-_-NONE-</t>
  </si>
  <si>
    <t>W9127N25P0005</t>
  </si>
  <si>
    <t>5dbe6164c46ceb89</t>
  </si>
  <si>
    <t>CONT_AWD_W912EP19F0058_9700_W912EP17A0010_9700</t>
  </si>
  <si>
    <t>W912EP19F0058</t>
  </si>
  <si>
    <t>c3b2e5e1235a2af0</t>
  </si>
  <si>
    <t>CONT_AWD_W91QEX20P0022_9700_-NONE-_-NONE-</t>
  </si>
  <si>
    <t>W91QEX20P0022</t>
  </si>
  <si>
    <t>6d9ca3cb80fe7f52</t>
  </si>
  <si>
    <t>CONT_AWD_W912PM18P0065_9700_-NONE-_-NONE-</t>
  </si>
  <si>
    <t>W912PM18P0065</t>
  </si>
  <si>
    <t>J048</t>
  </si>
  <si>
    <t>MAINT/REPAIR/REBUILD OF EQUIPMENT- VALVES</t>
  </si>
  <si>
    <t>58a16172eec4636e</t>
  </si>
  <si>
    <t>CONT_AWD_W912EK18P0164_9700_-NONE-_-NONE-</t>
  </si>
  <si>
    <t>W912EK18P0164</t>
  </si>
  <si>
    <t>TY ROSE CORPORATION</t>
  </si>
  <si>
    <t>L5J3LSCG1AP5</t>
  </si>
  <si>
    <t>fe70df422bf4702f</t>
  </si>
  <si>
    <t>CONT_AWD_W912PM21P0055_9700_-NONE-_-NONE-</t>
  </si>
  <si>
    <t>W912PM21P0055</t>
  </si>
  <si>
    <t>edd02164dab3761c</t>
  </si>
  <si>
    <t>CONT_AWD_W912EE21P0062_9700_-NONE-_-NONE-</t>
  </si>
  <si>
    <t>W912EE21P0062</t>
  </si>
  <si>
    <t>KJD5EM57KL43</t>
  </si>
  <si>
    <t>LOR, INC</t>
  </si>
  <si>
    <t>9b71cfab9be715c8</t>
  </si>
  <si>
    <t>CONT_AWD_W9127N23P0087_9700_-NONE-_-NONE-</t>
  </si>
  <si>
    <t>W9127N23P0087</t>
  </si>
  <si>
    <t>beefc566a15179ad</t>
  </si>
  <si>
    <t>CONT_AWD_W912PM23P0022_9700_-NONE-_-NONE-</t>
  </si>
  <si>
    <t>W912PM23P0022</t>
  </si>
  <si>
    <t>17ca0dcf623b7ad0</t>
  </si>
  <si>
    <t>CONT_AWD_W912EK21P0017_9700_-NONE-_-NONE-</t>
  </si>
  <si>
    <t>W912EK21P0017</t>
  </si>
  <si>
    <t>719feaa0d8cfcc57</t>
  </si>
  <si>
    <t>CONT_AWD_W912PM21P0049_9700_-NONE-_-NONE-</t>
  </si>
  <si>
    <t>W912PM21P0049</t>
  </si>
  <si>
    <t>b9f1d54d000b3249</t>
  </si>
  <si>
    <t>CONT_AWD_W912EK18P0155_9700_-NONE-_-NONE-</t>
  </si>
  <si>
    <t>W912EK18P0155</t>
  </si>
  <si>
    <t>9f3c8344ef36b7db</t>
  </si>
  <si>
    <t>CONT_AWD_0003_9700_W912CN15A0016_9700</t>
  </si>
  <si>
    <t>9f21f8cc21013129</t>
  </si>
  <si>
    <t>CONT_AWD_W912BU12P0129_9700_-NONE-_-NONE-</t>
  </si>
  <si>
    <t>W912BU12P0129</t>
  </si>
  <si>
    <t>ELECTRONIC MARINE SYSTEMS, INC.</t>
  </si>
  <si>
    <t>U4HFNDDV2MZ7</t>
  </si>
  <si>
    <t>557ca77b9c36c782</t>
  </si>
  <si>
    <t>CONT_AWD_W912P919P0044_9700_-NONE-_-NONE-</t>
  </si>
  <si>
    <t>W912P919P0044</t>
  </si>
  <si>
    <t>REND LAKE MARINA, INC.</t>
  </si>
  <si>
    <t>LD31ML84DNM5</t>
  </si>
  <si>
    <t>6b6de66862518631</t>
  </si>
  <si>
    <t>CONT_AWD_W912PM19F0051_9700_W912PM19D0005_9700</t>
  </si>
  <si>
    <t>W912PM19F0051</t>
  </si>
  <si>
    <t>5912d73e2efec8ca</t>
  </si>
  <si>
    <t>CONT_AWD_W912PM15P0086_9700_-NONE-_-NONE-</t>
  </si>
  <si>
    <t>W912PM15P0086</t>
  </si>
  <si>
    <t>fb3b54336209a31e</t>
  </si>
  <si>
    <t>CONT_AWD_W912EQ18P0005_9700_-NONE-_-NONE-</t>
  </si>
  <si>
    <t>W912EQ18P0005</t>
  </si>
  <si>
    <t>6cdc2f2e54737b8e</t>
  </si>
  <si>
    <t>CONT_AWD_W912BU16P0050_9700_-NONE-_-NONE-</t>
  </si>
  <si>
    <t>W912BU16P0050</t>
  </si>
  <si>
    <t>e1577463e141d13f</t>
  </si>
  <si>
    <t>CONT_AWD_W912NR16F0018_9700_GS07F9386S_4730</t>
  </si>
  <si>
    <t>W912NR16F0018</t>
  </si>
  <si>
    <t>032d72513d4c16b3</t>
  </si>
  <si>
    <t>CONT_AWD_W91QEX16P0050_9700_-NONE-_-NONE-</t>
  </si>
  <si>
    <t>W91QEX16P0050</t>
  </si>
  <si>
    <t>DUSKY MARINE, INC</t>
  </si>
  <si>
    <t>PN34JV8JFSU7</t>
  </si>
  <si>
    <t>eadad5109634c613</t>
  </si>
  <si>
    <t>CONT_AWD_W912PM18P0069_9700_-NONE-_-NONE-</t>
  </si>
  <si>
    <t>W912PM18P0069</t>
  </si>
  <si>
    <t>1456c734b9c3fde3</t>
  </si>
  <si>
    <t>CONT_AWD_W912ES17P0040_9700_-NONE-_-NONE-</t>
  </si>
  <si>
    <t>W912ES17P0040</t>
  </si>
  <si>
    <t>8db323d01fb27171</t>
  </si>
  <si>
    <t>CONT_AWD_W912BU15P0021_9700_-NONE-_-NONE-</t>
  </si>
  <si>
    <t>W912BU15P0021</t>
  </si>
  <si>
    <t>273c6a2a02b80991</t>
  </si>
  <si>
    <t>CONT_AWD_W91QEX25PA007_9700_-NONE-_-NONE-</t>
  </si>
  <si>
    <t>W91QEX25PA007</t>
  </si>
  <si>
    <t>067a346de8f8cce7</t>
  </si>
  <si>
    <t>CONT_AWD_W912WJ15P0233_9700_-NONE-_-NONE-</t>
  </si>
  <si>
    <t>W912WJ15P0233</t>
  </si>
  <si>
    <t>MARITIME SOLUTIONS INC</t>
  </si>
  <si>
    <t>MAHANQ9AA6L3</t>
  </si>
  <si>
    <t>750cc9a77ac3ad11</t>
  </si>
  <si>
    <t>CONT_AWD_W912EQ15P0097_9700_-NONE-_-NONE-</t>
  </si>
  <si>
    <t>W912EQ15P0097</t>
  </si>
  <si>
    <t>08d0aaf5034ba70d</t>
  </si>
  <si>
    <t>CONT_AWD_W9127N22P0038_9700_-NONE-_-NONE-</t>
  </si>
  <si>
    <t>W9127N22P0038</t>
  </si>
  <si>
    <t>PRIME MOVER CONTROLS INC.</t>
  </si>
  <si>
    <t>UTNNJ9LWKXS7</t>
  </si>
  <si>
    <t>b8054e9175d18683</t>
  </si>
  <si>
    <t>CONT_AWD_W912BU23P0015_9700_-NONE-_-NONE-</t>
  </si>
  <si>
    <t>W912BU23P0015</t>
  </si>
  <si>
    <t>HARCON CORP</t>
  </si>
  <si>
    <t>ZDJYN2DK9SY7</t>
  </si>
  <si>
    <t>W099</t>
  </si>
  <si>
    <t>LEASE OR RENTAL OF EQUIPMENT- MISCELLANEOUS</t>
  </si>
  <si>
    <t>a6300f751712a7aa</t>
  </si>
  <si>
    <t>CONT_AWD_W912EP17P0014_9700_-NONE-_-NONE-</t>
  </si>
  <si>
    <t>W912EP17P0014</t>
  </si>
  <si>
    <t>CARDINAL POINT CAPTAINS, INC.</t>
  </si>
  <si>
    <t>GC4LJKJ6UWS9</t>
  </si>
  <si>
    <t>ce33d2ce866a489f</t>
  </si>
  <si>
    <t>CONT_AWD_W9127N18P0016_9700_-NONE-_-NONE-</t>
  </si>
  <si>
    <t>W9127N18P0016</t>
  </si>
  <si>
    <t>3ee1bff29222f427</t>
  </si>
  <si>
    <t>CONT_AWD_W912PM18P0093_9700_-NONE-_-NONE-</t>
  </si>
  <si>
    <t>W912PM18P0093</t>
  </si>
  <si>
    <t>G5KKVS5M1LL3</t>
  </si>
  <si>
    <t>094f4deb54e5f411</t>
  </si>
  <si>
    <t>CONT_AWD_W912BU15P0075_9700_-NONE-_-NONE-</t>
  </si>
  <si>
    <t>W912BU15P0075</t>
  </si>
  <si>
    <t>65637b4193e23838</t>
  </si>
  <si>
    <t>CONT_AWD_W912PM24P0029_9700_-NONE-_-NONE-</t>
  </si>
  <si>
    <t>W912PM24P0029</t>
  </si>
  <si>
    <t>44747b780da55be6</t>
  </si>
  <si>
    <t>CONT_AWD_W9127N24P0086_9700_-NONE-_-NONE-</t>
  </si>
  <si>
    <t>W9127N24P0086</t>
  </si>
  <si>
    <t>9f1694a7ae7dcbc4</t>
  </si>
  <si>
    <t>CONT_AWD_W912BU21C0018_9700_-NONE-_-NONE-</t>
  </si>
  <si>
    <t>W912BU21C0018</t>
  </si>
  <si>
    <t>c074029b97e164f4</t>
  </si>
  <si>
    <t>CONT_AWD_W912EQ16P0087_9700_-NONE-_-NONE-</t>
  </si>
  <si>
    <t>W912EQ16P0087</t>
  </si>
  <si>
    <t>3242b165a58c2deb</t>
  </si>
  <si>
    <t>CONT_AWD_0004_9700_W912DS16A0018_9700</t>
  </si>
  <si>
    <t>fa45ad8815d4c629</t>
  </si>
  <si>
    <t>CONT_AWD_W912PM20F0004_9700_W912PM19D0005_9700</t>
  </si>
  <si>
    <t>W912PM20F0004</t>
  </si>
  <si>
    <t>064cb476526d57c8</t>
  </si>
  <si>
    <t>CONT_AWD_W91SMC16F0014_9700_GS07F9386S_4730</t>
  </si>
  <si>
    <t>W91SMC16F0014</t>
  </si>
  <si>
    <t>4910</t>
  </si>
  <si>
    <t>MOTOR VEHICLE MAINTENANCE AND REPAIR SHOP SPECIALIZED EQUIPMENT</t>
  </si>
  <si>
    <t>8a55957f17977642</t>
  </si>
  <si>
    <t>CONT_AWD_W912EE16P0055_9700_-NONE-_-NONE-</t>
  </si>
  <si>
    <t>W912EE16P0055</t>
  </si>
  <si>
    <t>BIG RIVER PROPELLER, LLC</t>
  </si>
  <si>
    <t>LEJ9Z1HXTWM5</t>
  </si>
  <si>
    <t>c75d719c49a153b9</t>
  </si>
  <si>
    <t>CONT_AWD_W912WJ15P0162_9700_-NONE-_-NONE-</t>
  </si>
  <si>
    <t>W912WJ15P0162</t>
  </si>
  <si>
    <t>FAIRHAVEN SHIPYARD COMPANIES, INC.</t>
  </si>
  <si>
    <t>YKAHKNC8A929</t>
  </si>
  <si>
    <t>92bf62066d65d006</t>
  </si>
  <si>
    <t>CONT_AWD_W912BU17F0061_9700_GS07F0235U_4730</t>
  </si>
  <si>
    <t>W912BU17F0061</t>
  </si>
  <si>
    <t>GS07F0235U</t>
  </si>
  <si>
    <t>NORD/ATLANTIC TRADING, INC.</t>
  </si>
  <si>
    <t>MNKVKE1GA1N5</t>
  </si>
  <si>
    <t>334220</t>
  </si>
  <si>
    <t>Radio and Television Broadcasting and Wireless Communications Equipment Manufacturing</t>
  </si>
  <si>
    <t>918145a2b7ee9e0d</t>
  </si>
  <si>
    <t>CONT_AWD_W9128F24F0065_9700_47QSWA23D006A_4732</t>
  </si>
  <si>
    <t>W9128F24F0065</t>
  </si>
  <si>
    <t>8e9e717b134d33bf</t>
  </si>
  <si>
    <t>CONT_AWD_W912EE24F0100_9700_47QSWA23D006A_4732</t>
  </si>
  <si>
    <t>W912EE24F0100</t>
  </si>
  <si>
    <t>2920</t>
  </si>
  <si>
    <t>ENGINE ELECTRICAL SYSTEM COMPONENTS, NONAIRCRAFT</t>
  </si>
  <si>
    <t>d1041695ef5c9d62</t>
  </si>
  <si>
    <t>CONT_AWD_W9127S15P0145_9700_-NONE-_-NONE-</t>
  </si>
  <si>
    <t>W9127S15P0145</t>
  </si>
  <si>
    <t>GO-DEVIL MANUFACTURING CO OF LA, L.L.C</t>
  </si>
  <si>
    <t>TJQKKZNAGSB6</t>
  </si>
  <si>
    <t>b38207d19946b75a</t>
  </si>
  <si>
    <t>CONT_AWD_FA520924P0077_9700_-NONE-_-NONE-</t>
  </si>
  <si>
    <t>FA520924P0077</t>
  </si>
  <si>
    <t>JOYFUL HONDA CO.,LTD.</t>
  </si>
  <si>
    <t>WC5DYK42SA94</t>
  </si>
  <si>
    <t>4020</t>
  </si>
  <si>
    <t>FIBER ROPE, CORDAGE, AND TWINE</t>
  </si>
  <si>
    <t>b5af84c200130134</t>
  </si>
  <si>
    <t>CONT_AWD_W912EQ16P0024_9700_-NONE-_-NONE-</t>
  </si>
  <si>
    <t>W912EQ16P0024</t>
  </si>
  <si>
    <t>f467d8d5207f2ecb</t>
  </si>
  <si>
    <t>CONT_AWD_W50S8E20P0020_9700_-NONE-_-NONE-</t>
  </si>
  <si>
    <t>W50S8E20P0020</t>
  </si>
  <si>
    <t>2fc47f6e9dd0f2ec</t>
  </si>
  <si>
    <t>CONT_AWD_W9127N18P0035_9700_-NONE-_-NONE-</t>
  </si>
  <si>
    <t>W9127N18P0035</t>
  </si>
  <si>
    <t>10769825c731063c</t>
  </si>
  <si>
    <t>CONT_AWD_0PY1_9700_N6817114D0005_9700</t>
  </si>
  <si>
    <t>0PY1</t>
  </si>
  <si>
    <t>N6817114D0005</t>
  </si>
  <si>
    <t>MLS-MULTINATIONAL LOGISTIC SERVICES LIMITED</t>
  </si>
  <si>
    <t>ULS4GYD29YH5</t>
  </si>
  <si>
    <t>2b6468fa41eec5ed</t>
  </si>
  <si>
    <t>CONT_AWD_W912KZ18P0015_9700_-NONE-_-NONE-</t>
  </si>
  <si>
    <t>W912KZ18P0015</t>
  </si>
  <si>
    <t>KASCAR LLC</t>
  </si>
  <si>
    <t>C1GFJWQFBMG7</t>
  </si>
  <si>
    <t>e3b6f32b43954077</t>
  </si>
  <si>
    <t>CONT_AWD_W9127815P0169_9700_-NONE-_-NONE-</t>
  </si>
  <si>
    <t>W9127815P0169</t>
  </si>
  <si>
    <t>bcaa1cd20bc648b2</t>
  </si>
  <si>
    <t>CONT_AWD_W912CN25FA032_9700_W912CN24A0002_9700</t>
  </si>
  <si>
    <t>W912CN25FA032</t>
  </si>
  <si>
    <t>W912CN24A0002</t>
  </si>
  <si>
    <t>LINAMEN INVESTMENT COMPANY, LLC</t>
  </si>
  <si>
    <t>H2H9AGXLC7K5</t>
  </si>
  <si>
    <t>561210</t>
  </si>
  <si>
    <t>Facilities Support Services</t>
  </si>
  <si>
    <t>H342</t>
  </si>
  <si>
    <t>INSPECTION- FIRE FIGHTING/RESCUE/SAFETY EQUIPMENT; ENVIRON PROTECT EQUIPMENT/MATLS</t>
  </si>
  <si>
    <t>16d2a02c8a8dfd65</t>
  </si>
  <si>
    <t>CONT_AWD_W912PM17P0021_9700_-NONE-_-NONE-</t>
  </si>
  <si>
    <t>W912PM17P0021</t>
  </si>
  <si>
    <t>PHOENIX SYSTEMS ENGINEERING INC</t>
  </si>
  <si>
    <t>S9LKJLERDWT5</t>
  </si>
  <si>
    <t>335312</t>
  </si>
  <si>
    <t>Motor and Generator Manufacturing</t>
  </si>
  <si>
    <t>c2135ffff0e81663</t>
  </si>
  <si>
    <t>CONT_AWD_W912BU18P0022_9700_-NONE-_-NONE-</t>
  </si>
  <si>
    <t>W912BU18P0022</t>
  </si>
  <si>
    <t>cabd0664d8796878</t>
  </si>
  <si>
    <t>CONT_AWD_W912P915P1239_9700_-NONE-_-NONE-</t>
  </si>
  <si>
    <t>W912P915P1239</t>
  </si>
  <si>
    <t>bf5684d97804a8eb</t>
  </si>
  <si>
    <t>CONT_AWD_W91QEX21P0024_9700_-NONE-_-NONE-</t>
  </si>
  <si>
    <t>W91QEX21P0024</t>
  </si>
  <si>
    <t>2d8d1bccedbac1ea</t>
  </si>
  <si>
    <t>CONT_AWD_W912P918P0010_9700_-NONE-_-NONE-</t>
  </si>
  <si>
    <t>W912P918P0010</t>
  </si>
  <si>
    <t>HYDRALIFT AMCLYDE, INC.</t>
  </si>
  <si>
    <t>UVW3YT2MS6E1</t>
  </si>
  <si>
    <t>NATIONAL OILWELL VARCO INC.</t>
  </si>
  <si>
    <t>bf1a738b69e02ba6</t>
  </si>
  <si>
    <t>CONT_AWD_W912QR18F0546_9700_GS07F0315L_4730</t>
  </si>
  <si>
    <t>W912QR18F0546</t>
  </si>
  <si>
    <t>GS07F0315L</t>
  </si>
  <si>
    <t>SLIDELL MARINE INC</t>
  </si>
  <si>
    <t>QBJLXMZS5JD3</t>
  </si>
  <si>
    <t>2d9fcf9308685c0c</t>
  </si>
  <si>
    <t>CONT_AWD_W912EE24F0024_9700_W912EE23A0013_9700</t>
  </si>
  <si>
    <t>W912EE24F0024</t>
  </si>
  <si>
    <t>W912EE23A0013</t>
  </si>
  <si>
    <t>CAPITOL LOGISTICS LLC</t>
  </si>
  <si>
    <t>FJJYB14WKMM8</t>
  </si>
  <si>
    <t>87e405c4a047acfa</t>
  </si>
  <si>
    <t>CONT_AWD_W9123816P0078_9700_-NONE-_-NONE-</t>
  </si>
  <si>
    <t>W9123816P0078</t>
  </si>
  <si>
    <t>5509e71abf9f2b79</t>
  </si>
  <si>
    <t>CONT_AWD_W912D018P0032_9700_-NONE-_-NONE-</t>
  </si>
  <si>
    <t>W912D018P0032</t>
  </si>
  <si>
    <t>b1a9de595e73560e</t>
  </si>
  <si>
    <t>CONT_AWD_W911WN17P0024_9700_-NONE-_-NONE-</t>
  </si>
  <si>
    <t>W911WN17P0024</t>
  </si>
  <si>
    <t>S. DU MONT &amp; COMPANY, LLC</t>
  </si>
  <si>
    <t>JJNAA2WSNHX5</t>
  </si>
  <si>
    <t>5610</t>
  </si>
  <si>
    <t>MINERAL CONSTRUCTION MATERIALS, BULK</t>
  </si>
  <si>
    <t>f7ef4474de865789</t>
  </si>
  <si>
    <t>CONT_AWD_W52P1J18P0011_9700_-NONE-_-NONE-</t>
  </si>
  <si>
    <t>W52P1J18P0011</t>
  </si>
  <si>
    <t>2c5e9ea4a3e6ed54</t>
  </si>
  <si>
    <t>CONT_AWD_W9127S18P0117_9700_-NONE-_-NONE-</t>
  </si>
  <si>
    <t>W9127S18P0117</t>
  </si>
  <si>
    <t>d714566d55c560cd</t>
  </si>
  <si>
    <t>CONT_AWD_W911S219P1232_9700_-NONE-_-NONE-</t>
  </si>
  <si>
    <t>W911S219P1232</t>
  </si>
  <si>
    <t>SAN DIEGO OCEAN ENTERPRISES, INC</t>
  </si>
  <si>
    <t>DK5LFU3M5YA6</t>
  </si>
  <si>
    <t>420555e6008242b7</t>
  </si>
  <si>
    <t>CONT_AWD_W912EE15P0047_9700_-NONE-_-NONE-</t>
  </si>
  <si>
    <t>W912EE15P0047</t>
  </si>
  <si>
    <t>ffc7bbc9ce044eec</t>
  </si>
  <si>
    <t>CONT_AWD_W911WN16F0015_9700_GS24F0034M_4730</t>
  </si>
  <si>
    <t>W911WN16F0015</t>
  </si>
  <si>
    <t>GS24F0034M</t>
  </si>
  <si>
    <t>BIOSONICS, INC</t>
  </si>
  <si>
    <t>N3FGP5W9W1C8</t>
  </si>
  <si>
    <t>37345edeb49ebd49</t>
  </si>
  <si>
    <t>CONT_AWD_W912WJ23P0020_9700_-NONE-_-NONE-</t>
  </si>
  <si>
    <t>W912WJ23P0020</t>
  </si>
  <si>
    <t>PRO-LINE PROCUREMENT SERVICES LLC</t>
  </si>
  <si>
    <t>R8GUBNENQU14</t>
  </si>
  <si>
    <t>335999</t>
  </si>
  <si>
    <t>All Other Miscellaneous Electrical Equipment and Component Manufacturing</t>
  </si>
  <si>
    <t>cdce5645a458a697</t>
  </si>
  <si>
    <t>CONT_AWD_W912DR15F0114_9700_GS07F0356V_4730</t>
  </si>
  <si>
    <t>W912DR15F0114</t>
  </si>
  <si>
    <t>GS07F0356V</t>
  </si>
  <si>
    <t>JMSONLINE.NET, LLC</t>
  </si>
  <si>
    <t>RMEZGMVFZ852</t>
  </si>
  <si>
    <t>e04291bfa2beb968</t>
  </si>
  <si>
    <t>CONT_AWD_W9127N14F0003_9700_GS24F0034M_4730</t>
  </si>
  <si>
    <t>W9127N14F0003</t>
  </si>
  <si>
    <t>b13a62e7071d784c</t>
  </si>
  <si>
    <t>CONT_AWD_W912EE18P0030_9700_-NONE-_-NONE-</t>
  </si>
  <si>
    <t>W912EE18P0030</t>
  </si>
  <si>
    <t>BAYOU OUTDOOR SUPERCENTER LLC</t>
  </si>
  <si>
    <t>RX4BQNH21FY4</t>
  </si>
  <si>
    <t>75f4eb49034c0090</t>
  </si>
  <si>
    <t>CONT_AWD_0016_9700_W9123711D0015_9700</t>
  </si>
  <si>
    <t>2ecf56a3188eba64</t>
  </si>
  <si>
    <t>CONT_AWD_0010_9700_W9123711D0016_9700</t>
  </si>
  <si>
    <t>a4029ad005aab44e</t>
  </si>
  <si>
    <t>CONT_AWD_0008_9700_W9123711D0018_9700</t>
  </si>
  <si>
    <t>W9123711D0018</t>
  </si>
  <si>
    <t>ROBINSON CONTRACTING, INC.</t>
  </si>
  <si>
    <t>NGLWN4ZSFE89</t>
  </si>
  <si>
    <t>2b1a74f0a13d60ae</t>
  </si>
  <si>
    <t>CONT_AWD_0008_9700_W9123711D0017_9700</t>
  </si>
  <si>
    <t>W9123711D0017</t>
  </si>
  <si>
    <t>O-KAN MARINE REPAIR INC</t>
  </si>
  <si>
    <t>VMN9GA61TV85</t>
  </si>
  <si>
    <t>e654e7971baa6974</t>
  </si>
  <si>
    <t>CONT_AWD_W912LA15P7043_9700_-NONE-_-NONE-</t>
  </si>
  <si>
    <t>W912LA15P7043</t>
  </si>
  <si>
    <t>82c88503d3a0758b</t>
  </si>
  <si>
    <t>CONT_AWD_W9127N18P0141_9700_-NONE-_-NONE-</t>
  </si>
  <si>
    <t>W9127N18P0141</t>
  </si>
  <si>
    <t>21cfaef148be6ed5</t>
  </si>
  <si>
    <t>CONT_AWD_W9127N25PA054_9700_-NONE-_-NONE-</t>
  </si>
  <si>
    <t>W9127N25PA054</t>
  </si>
  <si>
    <t>RMUS LLC</t>
  </si>
  <si>
    <t>N2A3BCSQKNL3</t>
  </si>
  <si>
    <t>0d2e90097d4286ed</t>
  </si>
  <si>
    <t>CONT_AWD_W912L817F0089_9700_GS30F0025R_4730</t>
  </si>
  <si>
    <t>W912L817F0089</t>
  </si>
  <si>
    <t>GS30F0025R</t>
  </si>
  <si>
    <t>CONSOLIDATED TRAILERS, INC.</t>
  </si>
  <si>
    <t>USDMMAQFGNZ5</t>
  </si>
  <si>
    <t>336212</t>
  </si>
  <si>
    <t>Truck Trailer Manufacturing</t>
  </si>
  <si>
    <t>c834935026b1426f</t>
  </si>
  <si>
    <t>CONT_AWD_W912BU15P0072_9700_-NONE-_-NONE-</t>
  </si>
  <si>
    <t>W912BU15P0072</t>
  </si>
  <si>
    <t>HISCO, INC</t>
  </si>
  <si>
    <t>CWHDP9CM14N4</t>
  </si>
  <si>
    <t>9c8447a099c59ce2</t>
  </si>
  <si>
    <t>CONT_AWD_0003_9700_W911S013D0009_9700</t>
  </si>
  <si>
    <t>4a52b23a3ad3703b</t>
  </si>
  <si>
    <t>CONT_AWD_W91QEX16P0027_9700_-NONE-_-NONE-</t>
  </si>
  <si>
    <t>W91QEX16P0027</t>
  </si>
  <si>
    <t>d41b1b92d87868ad</t>
  </si>
  <si>
    <t>CONT_AWD_W912EQ16P0084_9700_-NONE-_-NONE-</t>
  </si>
  <si>
    <t>W912EQ16P0084</t>
  </si>
  <si>
    <t>MARINE INDUSTRIES CORPORATION</t>
  </si>
  <si>
    <t>KF5KQJCLB1Q4</t>
  </si>
  <si>
    <t>b5adc026b817bfb5</t>
  </si>
  <si>
    <t>CONT_AWD_W912EK18P0082_9700_-NONE-_-NONE-</t>
  </si>
  <si>
    <t>W912EK18P0082</t>
  </si>
  <si>
    <t>A2O BOATING AND MARINE SUPPLY, INC.</t>
  </si>
  <si>
    <t>KEU3VV6J8LX5</t>
  </si>
  <si>
    <t>df3084b5152350e3</t>
  </si>
  <si>
    <t>CONT_AWD_W912PM15P0074_9700_-NONE-_-NONE-</t>
  </si>
  <si>
    <t>W912PM15P0074</t>
  </si>
  <si>
    <t>LAKE SUPERIOR CABS, INC.</t>
  </si>
  <si>
    <t>DPWKJHBNTUD5</t>
  </si>
  <si>
    <t>f3d9d7e5be7e7e11</t>
  </si>
  <si>
    <t>CONT_AWD_W912DQ16P1026_9700_-NONE-_-NONE-</t>
  </si>
  <si>
    <t>W912DQ16P1026</t>
  </si>
  <si>
    <t>VMLJT4VZGWC5</t>
  </si>
  <si>
    <t>b2a11cc2a94d484f</t>
  </si>
  <si>
    <t>CONT_AWD_W912EK18P0126_9700_-NONE-_-NONE-</t>
  </si>
  <si>
    <t>W912EK18P0126</t>
  </si>
  <si>
    <t>9fe5cc1acb0a5888</t>
  </si>
  <si>
    <t>CONT_AWD_W912P418P0031_9700_-NONE-_-NONE-</t>
  </si>
  <si>
    <t>W912P418P0031</t>
  </si>
  <si>
    <t>PAINTED OCEAN, INC.</t>
  </si>
  <si>
    <t>YK94TEH1XSM7</t>
  </si>
  <si>
    <t>532289</t>
  </si>
  <si>
    <t>All Other Consumer Goods Rental</t>
  </si>
  <si>
    <t>bc5f72e05298f5c9</t>
  </si>
  <si>
    <t>CONT_AWD_W9115116PV047_9700_-NONE-_-NONE-</t>
  </si>
  <si>
    <t>W9115116PV047</t>
  </si>
  <si>
    <t>CONSOLIDATED CORDAGE CORPORATION</t>
  </si>
  <si>
    <t>UR97FSU4JNE5</t>
  </si>
  <si>
    <t>6543c05f2b0e05e5</t>
  </si>
  <si>
    <t>CONT_AWD_W9127S18P0133_9700_-NONE-_-NONE-</t>
  </si>
  <si>
    <t>W9127S18P0133</t>
  </si>
  <si>
    <t>SPENCER'S MARINE</t>
  </si>
  <si>
    <t>KNJAW49UJ435</t>
  </si>
  <si>
    <t>b3f118661076ab0c</t>
  </si>
  <si>
    <t>CONT_AWD_W9127N19P0013_9700_-NONE-_-NONE-</t>
  </si>
  <si>
    <t>W9127N19P0013</t>
  </si>
  <si>
    <t>6ebe29839a9ed859</t>
  </si>
  <si>
    <t>CONT_AWD_W9123717P0155_9700_-NONE-_-NONE-</t>
  </si>
  <si>
    <t>W9123717P0155</t>
  </si>
  <si>
    <t>e6028d99e16619d0</t>
  </si>
  <si>
    <t>CONT_AWD_W9127S18P0004_9700_-NONE-_-NONE-</t>
  </si>
  <si>
    <t>W9127S18P0004</t>
  </si>
  <si>
    <t>WESTSIDE MARINE, LLC</t>
  </si>
  <si>
    <t>MWS3SE62E478</t>
  </si>
  <si>
    <t>1933f90ed40aded1</t>
  </si>
  <si>
    <t>CONT_AWD_W912P820P0016_9700_-NONE-_-NONE-</t>
  </si>
  <si>
    <t>W912P820P0016</t>
  </si>
  <si>
    <t>MARKS AIRBOATS, INC.</t>
  </si>
  <si>
    <t>DKJMX22FSMD9</t>
  </si>
  <si>
    <t>14ca757d460751fa</t>
  </si>
  <si>
    <t>CONT_AWD_W912BU18P0058_9700_-NONE-_-NONE-</t>
  </si>
  <si>
    <t>W912BU18P0058</t>
  </si>
  <si>
    <t>PORT ISABEL LOGISTICAL OFFSHORE TERMINAL, INC.</t>
  </si>
  <si>
    <t>XA8BTL3GV2H8</t>
  </si>
  <si>
    <t>d01a8f3dd9111ed0</t>
  </si>
  <si>
    <t>CONT_AWD_W912BU19P0019_9700_-NONE-_-NONE-</t>
  </si>
  <si>
    <t>W912BU19P0019</t>
  </si>
  <si>
    <t>AVID CONTROLS INC</t>
  </si>
  <si>
    <t>XQSBP66TTGM5</t>
  </si>
  <si>
    <t>db75eca86d44328d</t>
  </si>
  <si>
    <t>CONT_AWD_W912HY22P0002_9700_-NONE-_-NONE-</t>
  </si>
  <si>
    <t>W912HY22P0002</t>
  </si>
  <si>
    <t>0ac3c7a99eda6c85</t>
  </si>
  <si>
    <t>CONT_AWD_W9128F15MK007_9700_-NONE-_-NONE-</t>
  </si>
  <si>
    <t>W9128F15MK007</t>
  </si>
  <si>
    <t>PIERRE SPORTS CENTER, INC</t>
  </si>
  <si>
    <t>LLECE43NK7F6</t>
  </si>
  <si>
    <t>d023feb9ceba4f0a</t>
  </si>
  <si>
    <t>CONT_AWD_W912HY20P0007_9700_-NONE-_-NONE-</t>
  </si>
  <si>
    <t>W912HY20P0007</t>
  </si>
  <si>
    <t>J &amp; S CONTRACTORS, INC.</t>
  </si>
  <si>
    <t>JMACFTNT8G95</t>
  </si>
  <si>
    <t>e5ce2339c21c8a7c</t>
  </si>
  <si>
    <t>CONT_AWD_W912P916P0005_9700_-NONE-_-NONE-</t>
  </si>
  <si>
    <t>W912P916P0005</t>
  </si>
  <si>
    <t>587595048dcbb133</t>
  </si>
  <si>
    <t>CONT_AWD_0034_9700_W912D111A0026_9700</t>
  </si>
  <si>
    <t>0034</t>
  </si>
  <si>
    <t>5e82a9db70240089</t>
  </si>
  <si>
    <t>CONT_AWD_W912PQ15P0045_9700_-NONE-_-NONE-</t>
  </si>
  <si>
    <t>W912PQ15P0045</t>
  </si>
  <si>
    <t>IGO PAUL</t>
  </si>
  <si>
    <t>MMB6NQJ37EC7</t>
  </si>
  <si>
    <t>e9f55bcfa0ba9a38</t>
  </si>
  <si>
    <t>CONT_AWD_W912EK18P0157_9700_-NONE-_-NONE-</t>
  </si>
  <si>
    <t>W912EK18P0157</t>
  </si>
  <si>
    <t>TED'S BOATARAMA, INC</t>
  </si>
  <si>
    <t>ZXKBL22KGRL3</t>
  </si>
  <si>
    <t>3b3ecde51e149456</t>
  </si>
  <si>
    <t>CONT_AWD_W9127N19P0019_9700_-NONE-_-NONE-</t>
  </si>
  <si>
    <t>W9127N19P0019</t>
  </si>
  <si>
    <t>88d6a4585adc2cbc</t>
  </si>
  <si>
    <t>CONT_AWD_W911S217P0689_9700_-NONE-_-NONE-</t>
  </si>
  <si>
    <t>W911S217P0689</t>
  </si>
  <si>
    <t>MILITARY TRUCKS &amp; PARTS, INC.</t>
  </si>
  <si>
    <t>GYJNLLNABP21</t>
  </si>
  <si>
    <t>239ad90d42581547</t>
  </si>
  <si>
    <t>CONT_AWD_W912HN15P0043_9700_-NONE-_-NONE-</t>
  </si>
  <si>
    <t>W912HN15P0043</t>
  </si>
  <si>
    <t>AMRON INTERNATIONAL INC</t>
  </si>
  <si>
    <t>T5PEM8N1QE25</t>
  </si>
  <si>
    <t>a9b8d9b753f57f42</t>
  </si>
  <si>
    <t>CONT_AWD_W912PM18P0056_9700_-NONE-_-NONE-</t>
  </si>
  <si>
    <t>W912PM18P0056</t>
  </si>
  <si>
    <t>WILMINGTON RUBBER &amp; GASKET CO INC</t>
  </si>
  <si>
    <t>L6LFDJYV7GG1</t>
  </si>
  <si>
    <t>326220</t>
  </si>
  <si>
    <t>Rubber and Plastics Hoses and Belting Manufacturing</t>
  </si>
  <si>
    <t>9ef22fb6b80d81f4</t>
  </si>
  <si>
    <t>CONT_AWD_W911S218P0324_9700_-NONE-_-NONE-</t>
  </si>
  <si>
    <t>W911S218P0324</t>
  </si>
  <si>
    <t>334419</t>
  </si>
  <si>
    <t>Other Electronic Component Manufacturing</t>
  </si>
  <si>
    <t>c9a9402ea960cc1b</t>
  </si>
  <si>
    <t>CONT_AWD_W912EK18P0122_9700_-NONE-_-NONE-</t>
  </si>
  <si>
    <t>W912EK18P0122</t>
  </si>
  <si>
    <t>b4eb5f6dd67cf0bd</t>
  </si>
  <si>
    <t>CONT_AWD_W912EF17P0019_9700_-NONE-_-NONE-</t>
  </si>
  <si>
    <t>W912EF17P0019</t>
  </si>
  <si>
    <t>d91cf1f2cfcbf868</t>
  </si>
  <si>
    <t>CONT_AWD_W912P817P0155_9700_-NONE-_-NONE-</t>
  </si>
  <si>
    <t>W912P817P0155</t>
  </si>
  <si>
    <t>JEFFERSON PROPELLER REPAIR &amp; SALES, INC.</t>
  </si>
  <si>
    <t>FHX4BMM744L6</t>
  </si>
  <si>
    <t>84768fdac2493e43</t>
  </si>
  <si>
    <t>CONT_AWD_W9127N17P0143_9700_-NONE-_-NONE-</t>
  </si>
  <si>
    <t>W9127N17P0143</t>
  </si>
  <si>
    <t>WHITEWATER MANUFACTURING, INC</t>
  </si>
  <si>
    <t>MX57J6KHZ581</t>
  </si>
  <si>
    <t>ddf061721d20bd6f</t>
  </si>
  <si>
    <t>CONT_AWD_W912BU17P0062_9700_-NONE-_-NONE-</t>
  </si>
  <si>
    <t>W912BU17P0062</t>
  </si>
  <si>
    <t>d5b094e1fa7f74cc</t>
  </si>
  <si>
    <t>CONT_AWD_W912BU16P0014_9700_-NONE-_-NONE-</t>
  </si>
  <si>
    <t>W912BU16P0014</t>
  </si>
  <si>
    <t>ANZELC WELDING &amp; FABRICATING, INC.</t>
  </si>
  <si>
    <t>L3LBDQK4RHX3</t>
  </si>
  <si>
    <t>00e638a5af70babb</t>
  </si>
  <si>
    <t>CONT_AWD_W912BU15P0024_9700_-NONE-_-NONE-</t>
  </si>
  <si>
    <t>W912BU15P0024</t>
  </si>
  <si>
    <t>1accf2e36d324986</t>
  </si>
  <si>
    <t>CONT_AWD_W912EQ17P0061_9700_-NONE-_-NONE-</t>
  </si>
  <si>
    <t>W912EQ17P0061</t>
  </si>
  <si>
    <t>LALIZAS/ALEXANDER L.L.C. HOUSTON</t>
  </si>
  <si>
    <t>J3DKF7NDTJQ6</t>
  </si>
  <si>
    <t>ACR ELECTRONICS  INC.</t>
  </si>
  <si>
    <t>850c4301543de3d9</t>
  </si>
  <si>
    <t>CONT_AWD_W912HP16P0001_9700_-NONE-_-NONE-</t>
  </si>
  <si>
    <t>W912HP16P0001</t>
  </si>
  <si>
    <t>823d0f684ee48f57</t>
  </si>
  <si>
    <t>CONT_AWD_W912QR15M0078_9700_-NONE-_-NONE-</t>
  </si>
  <si>
    <t>W912QR15M0078</t>
  </si>
  <si>
    <t>8bc6b57377052331</t>
  </si>
  <si>
    <t>CONT_AWD_W911S018P0019_9700_-NONE-_-NONE-</t>
  </si>
  <si>
    <t>W911S018P0019</t>
  </si>
  <si>
    <t>0ca44ac180ec8c9d</t>
  </si>
  <si>
    <t>CONT_AWD_W56HZV22P0039_9700_-NONE-_-NONE-</t>
  </si>
  <si>
    <t>e0606f878721558c</t>
  </si>
  <si>
    <t>CONT_AWD_W56HZV23F0358_9700_W56HZV23D0064_9700</t>
  </si>
  <si>
    <t>W56HZV23F0358</t>
  </si>
  <si>
    <t>35193cd6a2ca0508</t>
  </si>
  <si>
    <t>CONT_AWD_W912P817P0062_9700_-NONE-_-NONE-</t>
  </si>
  <si>
    <t>W912P817P0062</t>
  </si>
  <si>
    <t>NORTHSHORE INDUSTRIAL LLC</t>
  </si>
  <si>
    <t>JNY1C6CAU9V9</t>
  </si>
  <si>
    <t>336214</t>
  </si>
  <si>
    <t>Travel Trailer and Camper Manufacturing</t>
  </si>
  <si>
    <t>be35cd7dfc6e1526</t>
  </si>
  <si>
    <t>CONT_AWD_W9123717P0159_9700_-NONE-_-NONE-</t>
  </si>
  <si>
    <t>W9123717P0159</t>
  </si>
  <si>
    <t>CHARLESTON MARINE INCORPORATED</t>
  </si>
  <si>
    <t>U35YJMPLADD4</t>
  </si>
  <si>
    <t>5129fddcfa877b74</t>
  </si>
  <si>
    <t>CONT_AWD_W912CN18P0020_9700_-NONE-_-NONE-</t>
  </si>
  <si>
    <t>W912CN18P0020</t>
  </si>
  <si>
    <t>COAST MARINE &amp; INDUSTRIAL SUPPLY INC</t>
  </si>
  <si>
    <t>C461C5ZHBC78</t>
  </si>
  <si>
    <t>321999</t>
  </si>
  <si>
    <t>All Other Miscellaneous Wood Product Manufacturing</t>
  </si>
  <si>
    <t>9b71f090a8567326</t>
  </si>
  <si>
    <t>CONT_AWD_W912J318P5020_9700_-NONE-_-NONE-</t>
  </si>
  <si>
    <t>W912J318P5020</t>
  </si>
  <si>
    <t>FEDERAL RESOURCES SUPPLY COMPANY, LLC</t>
  </si>
  <si>
    <t>UR5TFK3LAVL5</t>
  </si>
  <si>
    <t>FRS HOLDINGS, INC.</t>
  </si>
  <si>
    <t>c577de0e9353b028</t>
  </si>
  <si>
    <t>CONT_AWD_W912EK16P0074_9700_-NONE-_-NONE-</t>
  </si>
  <si>
    <t>W912EK16P0074</t>
  </si>
  <si>
    <t>541370</t>
  </si>
  <si>
    <t>Surveying and Mapping (except Geophysical) Services</t>
  </si>
  <si>
    <t>c1697804f6b9de3d</t>
  </si>
  <si>
    <t>CONT_AWD_W912P717P0031_9700_-NONE-_-NONE-</t>
  </si>
  <si>
    <t>W912P717P0031</t>
  </si>
  <si>
    <t>ab3922db4ea85077</t>
  </si>
  <si>
    <t>CONT_AWD_W912P815P0118_9700_-NONE-_-NONE-</t>
  </si>
  <si>
    <t>W912P815P0118</t>
  </si>
  <si>
    <t>DONOVAN MARINE, INC.</t>
  </si>
  <si>
    <t>LMFRL4WJF675</t>
  </si>
  <si>
    <t>a4040f452ac0f50f</t>
  </si>
  <si>
    <t>CONT_AWD_W912EQ17P0051_9700_-NONE-_-NONE-</t>
  </si>
  <si>
    <t>W912EQ17P0051</t>
  </si>
  <si>
    <t>7152e1b2ffee0ce0</t>
  </si>
  <si>
    <t>CONT_AWD_W912EK15P0091_9700_-NONE-_-NONE-</t>
  </si>
  <si>
    <t>W912EK15P0091</t>
  </si>
  <si>
    <t>f99205056cd304c3</t>
  </si>
  <si>
    <t>CONT_AWD_W912EK15F0017_9700_GS07F287BA_4732</t>
  </si>
  <si>
    <t>W912EK15F0017</t>
  </si>
  <si>
    <t>1f530ef5006d4f2a</t>
  </si>
  <si>
    <t>CONT_AWD_W911S014P0035_9700_-NONE-_-NONE-</t>
  </si>
  <si>
    <t>W911S014P0035</t>
  </si>
  <si>
    <t>TIDEWATER TESTING SERVICES, INC.</t>
  </si>
  <si>
    <t>LSPJQ3UY6EA8</t>
  </si>
  <si>
    <t>954b9dc2b5f7fa2e</t>
  </si>
  <si>
    <t>CONT_AWD_W912EK16P0075_9700_-NONE-_-NONE-</t>
  </si>
  <si>
    <t>W912EK16P0075</t>
  </si>
  <si>
    <t>423860</t>
  </si>
  <si>
    <t>Transportation Equipment and Supplies (except Motor Vehicle) Merchant Wholesalers</t>
  </si>
  <si>
    <t>324dcb2dee3547f6</t>
  </si>
  <si>
    <t>CONT_AWD_W912P819P0076_9700_-NONE-_-NONE-</t>
  </si>
  <si>
    <t>W912P819P0076</t>
  </si>
  <si>
    <t>CRESCENT TOWING &amp; SALVAGE CO., INC</t>
  </si>
  <si>
    <t>CA12SHNR7L44</t>
  </si>
  <si>
    <t>SMITH COOPER/T CORPORATION</t>
  </si>
  <si>
    <t>4fc3e18337d28d18</t>
  </si>
  <si>
    <t>CONT_AWD_W912L818F5024_9700_GS07F0133K_4730</t>
  </si>
  <si>
    <t>W912L818F5024</t>
  </si>
  <si>
    <t>fcd4c710adc70c4c</t>
  </si>
  <si>
    <t>CONT_AWD_W912EQ17P0069_9700_-NONE-_-NONE-</t>
  </si>
  <si>
    <t>W912EQ17P0069</t>
  </si>
  <si>
    <t>2f8283a6baa866cd</t>
  </si>
  <si>
    <t>CONT_AWD_W911WN17P0047_9700_-NONE-_-NONE-</t>
  </si>
  <si>
    <t>W911WN17P0047</t>
  </si>
  <si>
    <t>CANFLEX USA INC</t>
  </si>
  <si>
    <t>HPA5N3E95TF5</t>
  </si>
  <si>
    <t>171488662e5a2c36</t>
  </si>
  <si>
    <t>CONT_AWD_W912DW16P0046_9700_-NONE-_-NONE-</t>
  </si>
  <si>
    <t>W912DW16P0046</t>
  </si>
  <si>
    <t>19a7c46e6a025f24</t>
  </si>
  <si>
    <t>CONT_AWD_W912ES15P0161_9700_-NONE-_-NONE-</t>
  </si>
  <si>
    <t>W912ES15P0161</t>
  </si>
  <si>
    <t>WATER WORKS MARINE, INC.</t>
  </si>
  <si>
    <t>NCACF2XW43L7</t>
  </si>
  <si>
    <t>621946cd6b02d723</t>
  </si>
  <si>
    <t>CONT_AWD_W912EK16F0008_9700_GS07F0072N_4730</t>
  </si>
  <si>
    <t>W912EK16F0008</t>
  </si>
  <si>
    <t>f79556d5484079fa</t>
  </si>
  <si>
    <t>CONT_AWD_W912P418P0035_9700_-NONE-_-NONE-</t>
  </si>
  <si>
    <t>W912P418P0035</t>
  </si>
  <si>
    <t>HILO OCEAN ADVENTURES LLC</t>
  </si>
  <si>
    <t>YGJ6ZE173YF3</t>
  </si>
  <si>
    <t>774962379409ecc8</t>
  </si>
  <si>
    <t>CONT_AWD_W912HY24P0010_9700_-NONE-_-NONE-</t>
  </si>
  <si>
    <t>W912HY24P0010</t>
  </si>
  <si>
    <t>322dc7bae207f6ae</t>
  </si>
  <si>
    <t>CONT_AWD_W912P916P0008_9700_-NONE-_-NONE-</t>
  </si>
  <si>
    <t>W912P916P0008</t>
  </si>
  <si>
    <t>AEROBASE GROUP INC</t>
  </si>
  <si>
    <t>TGYLLDWMNT95</t>
  </si>
  <si>
    <t>2e952fffe435df18</t>
  </si>
  <si>
    <t>CONT_AWD_W912BU12P0061_9700_-NONE-_-NONE-</t>
  </si>
  <si>
    <t>W912BU12P0061</t>
  </si>
  <si>
    <t>FABCO EQUIPMENT, INC.</t>
  </si>
  <si>
    <t>CCSKBS78KBS5</t>
  </si>
  <si>
    <t>9d1c64f2d5324920</t>
  </si>
  <si>
    <t>CONT_AWD_W912EK18P0093_9700_-NONE-_-NONE-</t>
  </si>
  <si>
    <t>efbe9b28dceef149</t>
  </si>
  <si>
    <t>CONT_AWD_W912P815P0143_9700_-NONE-_-NONE-</t>
  </si>
  <si>
    <t>W912P815P0143</t>
  </si>
  <si>
    <t>AHEAD SANITATION SYSTEMS INC</t>
  </si>
  <si>
    <t>RM2AMRN4K8B5</t>
  </si>
  <si>
    <t>33714695f63fa4e5</t>
  </si>
  <si>
    <t>CONT_AWD_W9127N18P0139_9700_-NONE-_-NONE-</t>
  </si>
  <si>
    <t>W9127N18P0139</t>
  </si>
  <si>
    <t>ALFA LAVAL INC</t>
  </si>
  <si>
    <t>WSK3WRSGKAU1</t>
  </si>
  <si>
    <t>ALFA LAVAL AB</t>
  </si>
  <si>
    <t>4e6482ee346229d1</t>
  </si>
  <si>
    <t>CONT_AWD_W912EQ15P0034_9700_-NONE-_-NONE-</t>
  </si>
  <si>
    <t>W912EQ15P0034</t>
  </si>
  <si>
    <t>423840</t>
  </si>
  <si>
    <t>Industrial Supplies Merchant Wholesalers</t>
  </si>
  <si>
    <t>d3c8c1945047df80</t>
  </si>
  <si>
    <t>CONT_AWD_W912PM17P1154_9700_-NONE-_-NONE-</t>
  </si>
  <si>
    <t>W912PM17P1154</t>
  </si>
  <si>
    <t>7ed23792b8b9a912</t>
  </si>
  <si>
    <t>CONT_AWD_W912BU16P0026_9700_-NONE-_-NONE-</t>
  </si>
  <si>
    <t>W912BU16P0026</t>
  </si>
  <si>
    <t>CHALMERS &amp; KUBECK, INC.</t>
  </si>
  <si>
    <t>U517SU1EZGK9</t>
  </si>
  <si>
    <t>3e3c8f766a5a228a</t>
  </si>
  <si>
    <t>CONT_AWD_W56HZV19FA001_9700_W911S015D0038_9700</t>
  </si>
  <si>
    <t>W56HZV19FA001</t>
  </si>
  <si>
    <t>a60b6508375bbc05</t>
  </si>
  <si>
    <t>CONT_AWD_W912P917P0150_9700_-NONE-_-NONE-</t>
  </si>
  <si>
    <t>W912P917P0150</t>
  </si>
  <si>
    <t>TIDELINE MARINE, INC.</t>
  </si>
  <si>
    <t>MF1FX1EF2962</t>
  </si>
  <si>
    <t>4aa4c0d7689cf0a0</t>
  </si>
  <si>
    <t>CONT_AWD_W912BV18P0130_9700_-NONE-_-NONE-</t>
  </si>
  <si>
    <t>W912BV18P0130</t>
  </si>
  <si>
    <t>5c29ccbdb6a0bfae</t>
  </si>
  <si>
    <t>CONT_AWD_W912EF17P0018_9700_-NONE-_-NONE-</t>
  </si>
  <si>
    <t>W912EF17P0018</t>
  </si>
  <si>
    <t>VOORHEES WOOD AND MANUFACTURED PRODUCTS INC</t>
  </si>
  <si>
    <t>F4UXLWGD7GJ9</t>
  </si>
  <si>
    <t>321912</t>
  </si>
  <si>
    <t>Cut Stock, Resawing Lumber, and Planing</t>
  </si>
  <si>
    <t>0e85808b3d971aa0</t>
  </si>
  <si>
    <t>CONT_AWD_W9127N17P0078_9700_-NONE-_-NONE-</t>
  </si>
  <si>
    <t>W9127N17P0078</t>
  </si>
  <si>
    <t>0a246edecd83bbdb</t>
  </si>
  <si>
    <t>CONT_AWD_0009_9700_W9113M12D0001_9700</t>
  </si>
  <si>
    <t>08cc4c501dc17587</t>
  </si>
  <si>
    <t>CONT_AWD_0008_9700_W9113M12D0001_9700</t>
  </si>
  <si>
    <t>f802d310c639a832</t>
  </si>
  <si>
    <t>CONT_AWD_W912EK16P0121_9700_-NONE-_-NONE-</t>
  </si>
  <si>
    <t>W912EK16P0121</t>
  </si>
  <si>
    <t>8e5c59645c8f3ff0</t>
  </si>
  <si>
    <t>CONT_AWD_W912DS20P0004_9700_-NONE-_-NONE-</t>
  </si>
  <si>
    <t>W912DS20P0004</t>
  </si>
  <si>
    <t>337127</t>
  </si>
  <si>
    <t>Institutional Furniture Manufacturing</t>
  </si>
  <si>
    <t>a74c833b6468f692</t>
  </si>
  <si>
    <t>CONT_AWD_W912LR17P0072_9700_-NONE-_-NONE-</t>
  </si>
  <si>
    <t>W912LR17P0072</t>
  </si>
  <si>
    <t>WEST MARINE PRODUCTS, INC.</t>
  </si>
  <si>
    <t>QKQ4UKVKNQ74</t>
  </si>
  <si>
    <t>5df8c4ce22c59f4b</t>
  </si>
  <si>
    <t>CONT_AWD_W912L616P0105_9700_-NONE-_-NONE-</t>
  </si>
  <si>
    <t>W912L616P0105</t>
  </si>
  <si>
    <t>WINSLOW MARINE PRODUCTS CORPORATION</t>
  </si>
  <si>
    <t>EBMXMH3LMEN8</t>
  </si>
  <si>
    <t>RTX CORP</t>
  </si>
  <si>
    <t>4ac8d89bc0193ab0</t>
  </si>
  <si>
    <t>CONT_AWD_W912PM19P0010_9700_-NONE-_-NONE-</t>
  </si>
  <si>
    <t>W912PM19P0010</t>
  </si>
  <si>
    <t>MOBILE MECHANICAL SERVICES, INC.</t>
  </si>
  <si>
    <t>DFZ4HJ3FZEG8</t>
  </si>
  <si>
    <t>333912</t>
  </si>
  <si>
    <t>Air and Gas Compressor Manufacturing</t>
  </si>
  <si>
    <t>d96a87ec32130211</t>
  </si>
  <si>
    <t>CONT_AWD_W911S717P0024_9700_-NONE-_-NONE-</t>
  </si>
  <si>
    <t>W911S717P0024</t>
  </si>
  <si>
    <t>2e11946714da51ff</t>
  </si>
  <si>
    <t>CONT_AWD_W912PM15P0093_9700_-NONE-_-NONE-</t>
  </si>
  <si>
    <t>W912PM15P0093</t>
  </si>
  <si>
    <t>OCEAN BREEZE AC, LLC</t>
  </si>
  <si>
    <t>NMTKYEJ6W6L8</t>
  </si>
  <si>
    <t>333415</t>
  </si>
  <si>
    <t>Air-Conditioning and Warm Air Heating Equipment and Commercial and Industrial Refrigeration Equipment Manufacturing</t>
  </si>
  <si>
    <t>ea39855292c44f1b</t>
  </si>
  <si>
    <t>CONT_AWD_W912QR18P0066_9700_-NONE-_-NONE-</t>
  </si>
  <si>
    <t>W912QR18P0066</t>
  </si>
  <si>
    <t>744e87f47725bc28</t>
  </si>
  <si>
    <t>CONT_AWD_W912J316P1015_9700_-NONE-_-NONE-</t>
  </si>
  <si>
    <t>W912J316P1015</t>
  </si>
  <si>
    <t>CORPORATE AIR PARTS, INC.</t>
  </si>
  <si>
    <t>NFSNU15TRR46</t>
  </si>
  <si>
    <t>6eedd67145220f1a</t>
  </si>
  <si>
    <t>CONT_AWD_W912P817P0016_9700_-NONE-_-NONE-</t>
  </si>
  <si>
    <t>W912P817P0016</t>
  </si>
  <si>
    <t>UNIVERSAL SONAR MOUNT</t>
  </si>
  <si>
    <t>R7EMP85PNWL7</t>
  </si>
  <si>
    <t>cbb98b58802200c1</t>
  </si>
  <si>
    <t>CONT_AWD_W912EQ16P0043_9700_-NONE-_-NONE-</t>
  </si>
  <si>
    <t>W912EQ16P0043</t>
  </si>
  <si>
    <t>416ece5c824ff424</t>
  </si>
  <si>
    <t>CONT_AWD_W912EQ17P0025_9700_-NONE-_-NONE-</t>
  </si>
  <si>
    <t>W912EQ17P0025</t>
  </si>
  <si>
    <t>HS MARINE PROPULSION LLC</t>
  </si>
  <si>
    <t>JSD8KFK6FLB5</t>
  </si>
  <si>
    <t>63fc94cf9406bbde</t>
  </si>
  <si>
    <t>CONT_AWD_W911S215P0047_9700_-NONE-_-NONE-</t>
  </si>
  <si>
    <t>W911S215P0047</t>
  </si>
  <si>
    <t>OCEANID, LLC</t>
  </si>
  <si>
    <t>M5XNJND2XYL6</t>
  </si>
  <si>
    <t>c9714ccad1409db7</t>
  </si>
  <si>
    <t>CONT_AWD_W9127N17P0006_9700_-NONE-_-NONE-</t>
  </si>
  <si>
    <t>W9127N17P0006</t>
  </si>
  <si>
    <t>b217d743f8b16f3b</t>
  </si>
  <si>
    <t>CONT_AWD_W9123718P0057_9700_-NONE-_-NONE-</t>
  </si>
  <si>
    <t>W9123718P0057</t>
  </si>
  <si>
    <t>SOLUTION ONE MARITIME, LLC</t>
  </si>
  <si>
    <t>C7FPUM7JJ1Q8</t>
  </si>
  <si>
    <t>85d871578bfbe6ce</t>
  </si>
  <si>
    <t>CONT_AWD_W912ES17P0138_9700_-NONE-_-NONE-</t>
  </si>
  <si>
    <t>W912ES17P0138</t>
  </si>
  <si>
    <t>MILLE LACS MOTORSPORTS, INC.</t>
  </si>
  <si>
    <t>CC9KHE8ZBEB8</t>
  </si>
  <si>
    <t>0bd297f22c7ab8c5</t>
  </si>
  <si>
    <t>CONT_AWD_W912PQ19P9005_9700_-NONE-_-NONE-</t>
  </si>
  <si>
    <t>W912PQ19P9005</t>
  </si>
  <si>
    <t>3474598c9eba3f23</t>
  </si>
  <si>
    <t>CONT_AWD_W912DS17F0002_9700_GS07F0101K_4730</t>
  </si>
  <si>
    <t>W912DS17F0002</t>
  </si>
  <si>
    <t>GS07F0101K</t>
  </si>
  <si>
    <t>STIDD SYSTEMS, INC.</t>
  </si>
  <si>
    <t>J9HLS6FBH5J8</t>
  </si>
  <si>
    <t>a668635d396c7bd3</t>
  </si>
  <si>
    <t>CONT_AWD_W911S717P0228_9700_-NONE-_-NONE-</t>
  </si>
  <si>
    <t>W911S717P0228</t>
  </si>
  <si>
    <t>77294f1c2ce2fbc1</t>
  </si>
  <si>
    <t>CONT_AWD_W56HZV23F0448_9700_W56HZV19D0093_9700</t>
  </si>
  <si>
    <t>W56HZV23F0448</t>
  </si>
  <si>
    <t>9b6c961bbccf71c1</t>
  </si>
  <si>
    <t>CONT_AWD_W9127816P0194_9700_-NONE-_-NONE-</t>
  </si>
  <si>
    <t>W9127816P0194</t>
  </si>
  <si>
    <t>T8HTLLAJAPC1</t>
  </si>
  <si>
    <t>32f7b30862c1e1ed</t>
  </si>
  <si>
    <t>CONT_AWD_W912WJ16P0071_9700_-NONE-_-NONE-</t>
  </si>
  <si>
    <t>W912WJ16P0071</t>
  </si>
  <si>
    <t>7d6db3b13971efc9</t>
  </si>
  <si>
    <t>CONT_AWD_W912DQ15P1039_9700_-NONE-_-NONE-</t>
  </si>
  <si>
    <t>W912DQ15P1039</t>
  </si>
  <si>
    <t>VALTEC HYDRAULICS, INC</t>
  </si>
  <si>
    <t>QGVHKN4TG5S5</t>
  </si>
  <si>
    <t>6e3a033ba49b7f44</t>
  </si>
  <si>
    <t>CONT_AWD_W911S219P0112_9700_-NONE-_-NONE-</t>
  </si>
  <si>
    <t>W911S219P0112</t>
  </si>
  <si>
    <t>JBMK MANAGEMENT LLC</t>
  </si>
  <si>
    <t>TKJ9XVRDMK99</t>
  </si>
  <si>
    <t>0f83d3b15bfea5dc</t>
  </si>
  <si>
    <t>CONT_AWD_W911XK15P0016_9700_-NONE-_-NONE-</t>
  </si>
  <si>
    <t>W911XK15P0016</t>
  </si>
  <si>
    <t>LIFE RAFT &amp; SURVIVAL EQUIPMENT, INC.</t>
  </si>
  <si>
    <t>ZXQ4JFEYLCL7</t>
  </si>
  <si>
    <t>927ed5c201996f2a</t>
  </si>
  <si>
    <t>CONT_AWD_W912HP17P0006_9700_-NONE-_-NONE-</t>
  </si>
  <si>
    <t>W912HP17P0006</t>
  </si>
  <si>
    <t>2114dc8a951fb3fd</t>
  </si>
  <si>
    <t>CONT_AWD_W912QR15M0022_9700_-NONE-_-NONE-</t>
  </si>
  <si>
    <t>W912QR15M0022</t>
  </si>
  <si>
    <t>TIMCO INDUSTRIES INC</t>
  </si>
  <si>
    <t>LNGCQLGK6AU9</t>
  </si>
  <si>
    <t>8ea48178c8a4d884</t>
  </si>
  <si>
    <t>CONT_AWD_W52P1J15P0050_9700_-NONE-_-NONE-</t>
  </si>
  <si>
    <t>W52P1J15P0050</t>
  </si>
  <si>
    <t>e950bb492466760e</t>
  </si>
  <si>
    <t>CONT_AWD_W912DS17P0023_9700_-NONE-_-NONE-</t>
  </si>
  <si>
    <t>W912DS17P0023</t>
  </si>
  <si>
    <t>MARINE SAFETY CORP</t>
  </si>
  <si>
    <t>J9Q6XKJZ8RX7</t>
  </si>
  <si>
    <t>a50ebf514db3db71</t>
  </si>
  <si>
    <t>CONT_AWD_W912DS17P0024_9700_-NONE-_-NONE-</t>
  </si>
  <si>
    <t>W912DS17P0024</t>
  </si>
  <si>
    <t>181c64464cbcb7b4</t>
  </si>
  <si>
    <t>CONT_AWD_W912DS18P0026_9700_-NONE-_-NONE-</t>
  </si>
  <si>
    <t>W912DS18P0026</t>
  </si>
  <si>
    <t>8db56e12f163d97e</t>
  </si>
  <si>
    <t>CONT_AWD_W9098S18V0048_9700_-NONE-_-NONE-</t>
  </si>
  <si>
    <t>W9098S18V0048</t>
  </si>
  <si>
    <t>119dfdbedae1107d</t>
  </si>
  <si>
    <t>CONT_AWD_W912DS18P0027_9700_-NONE-_-NONE-</t>
  </si>
  <si>
    <t>W912DS18P0027</t>
  </si>
  <si>
    <t>ad6ce163240a6e93</t>
  </si>
  <si>
    <t>CONT_AWD_W912DS17P0025_9700_-NONE-_-NONE-</t>
  </si>
  <si>
    <t>W912DS17P0025</t>
  </si>
  <si>
    <t>eb3d3379c3bdfb2d</t>
  </si>
  <si>
    <t>CONT_AWD_0001_9700_W911S016D0017_9700</t>
  </si>
  <si>
    <t>W911S016D0017</t>
  </si>
  <si>
    <t>EAST COAST REPAIR &amp; FABRICATION, LLC</t>
  </si>
  <si>
    <t>WRLNL96Z2KE4</t>
  </si>
  <si>
    <t>MG</t>
  </si>
  <si>
    <t>a0273f31f0c458d9</t>
  </si>
  <si>
    <t>CONT_AWD_0001_9700_W911S016D0016_9700</t>
  </si>
  <si>
    <t>02328b90205bb66c</t>
  </si>
  <si>
    <t>CONT_AWD_0001_9700_W911S016D0015_9700</t>
  </si>
  <si>
    <t>000eeb949832cf4f</t>
  </si>
  <si>
    <t>CONT_AWD_0001_9700_W911S016D0014_9700</t>
  </si>
  <si>
    <t>W911S016D0014</t>
  </si>
  <si>
    <t>c4a4714fb5b77690</t>
  </si>
  <si>
    <t>CONT_AWD_0001_9700_W911S016D0013_9700</t>
  </si>
  <si>
    <t>22d890940bdfc456</t>
  </si>
  <si>
    <t>CONT_AWD_0001_9700_W911S016D0012_9700</t>
  </si>
  <si>
    <t>f18d1df0e782a3cf</t>
  </si>
  <si>
    <t>CONT_AWD_0001_9700_W911S016D0011_9700</t>
  </si>
  <si>
    <t>W911S016D0011</t>
  </si>
  <si>
    <t>287f993cf8fe66a3</t>
  </si>
  <si>
    <t>CONT_AWD_0001_9700_W911S016D0010_9700</t>
  </si>
  <si>
    <t>e9cfbe35ccddd66b</t>
  </si>
  <si>
    <t>CONT_AWD_0001_9700_W911S016D0009_9700</t>
  </si>
  <si>
    <t>8b97d3c516ca82ba</t>
  </si>
  <si>
    <t>CONT_AWD_0001_9700_W911S016D0008_9700</t>
  </si>
  <si>
    <t>29e755d9231a3770</t>
  </si>
  <si>
    <t>CONT_AWD_0001_9700_W911S016D0007_9700</t>
  </si>
  <si>
    <t>W911S016D0007</t>
  </si>
  <si>
    <t>6988214c5b288403</t>
  </si>
  <si>
    <t>CONT_AWD_0001_9700_W911S016D0006_9700</t>
  </si>
  <si>
    <t>d80cce9f16bb4057</t>
  </si>
  <si>
    <t>CONT_AWD_0001_9700_W911S016D0005_9700</t>
  </si>
  <si>
    <t>972400ec12547a7b</t>
  </si>
  <si>
    <t>CONT_AWD_0001_9700_W911S016D0004_9700</t>
  </si>
  <si>
    <t>cb5ec11212e4cf58</t>
  </si>
  <si>
    <t>CONT_AWD_0001_9700_W911S016D0003_9700</t>
  </si>
  <si>
    <t>13da3d301b97c80c</t>
  </si>
  <si>
    <t>CONT_AWD_0001_9700_W911S016D0002_9700</t>
  </si>
  <si>
    <t>2cbffa227b6a6ca1</t>
  </si>
  <si>
    <t>CONT_AWD_0001_9700_W911S016D0001_9700</t>
  </si>
  <si>
    <t>8978aa840163085c</t>
  </si>
  <si>
    <t>CONT_AWD_W911SD23M0001_9700_GS07F0356V_4730</t>
  </si>
  <si>
    <t>W911SD23M0001</t>
  </si>
  <si>
    <t>9bd7f1b9057cf345</t>
  </si>
  <si>
    <t>CONT_AWD_W911SA23M00UX_9700_GS07F0356V_4730</t>
  </si>
  <si>
    <t>W911SA23M00UX</t>
  </si>
  <si>
    <t>98e2048455a44714</t>
  </si>
  <si>
    <t>CONT_AWD_W911SA24M0063_9700_GS07F0356V_4730</t>
  </si>
  <si>
    <t>W911SA24M0063</t>
  </si>
  <si>
    <t>f9893c7ff503c3de</t>
  </si>
  <si>
    <t>CONT_AWD_W911SA24M006H_9700_GS07F0356V_4730</t>
  </si>
  <si>
    <t>W911SA24M006H</t>
  </si>
  <si>
    <t>073444ae16c24e20</t>
  </si>
  <si>
    <t>CONT_AWD_W912P923M015C_9700_GS07F0356V_4730</t>
  </si>
  <si>
    <t>W912P923M015C</t>
  </si>
  <si>
    <t>89604479befc430c</t>
  </si>
  <si>
    <t>CONT_AWD_W911S225PA496_9700_-NONE-_-NONE-</t>
  </si>
  <si>
    <t>W911S225PA496</t>
  </si>
  <si>
    <t>3T BUSINESS GROUP LLC</t>
  </si>
  <si>
    <t>GNY6JEXTZM89</t>
  </si>
  <si>
    <t>2617f974e3a6a254</t>
  </si>
  <si>
    <t>CONT_IDV_HHSP233201700009B_7570</t>
  </si>
  <si>
    <t>GS00F084CA</t>
  </si>
  <si>
    <t>IDV_E</t>
  </si>
  <si>
    <t>idv</t>
  </si>
  <si>
    <t>U006</t>
  </si>
  <si>
    <t>EDUCATION/TRAINING- VOCATIONAL/TECHNICAL</t>
  </si>
  <si>
    <t>461f0b84df2ad06a</t>
  </si>
  <si>
    <t>CONT_IDV_FA527022A0017_9700</t>
  </si>
  <si>
    <t>FA527022A0017</t>
  </si>
  <si>
    <t>NIKO MARINE TRANSPORTATION CO., LTD</t>
  </si>
  <si>
    <t>KCLPWPZCGZA8</t>
  </si>
  <si>
    <t>562998</t>
  </si>
  <si>
    <t>All Other Miscellaneous Waste Management Services</t>
  </si>
  <si>
    <t>Z1ND</t>
  </si>
  <si>
    <t>MAINTENANCE OF SEWAGE AND WASTE FACILITIES</t>
  </si>
  <si>
    <t>5316516353b4b33e</t>
  </si>
  <si>
    <t>CONT_IDV_FA527021A0002_9700</t>
  </si>
  <si>
    <t>FA527021A0002</t>
  </si>
  <si>
    <t>KANTO KOSAN CO.,LTD.</t>
  </si>
  <si>
    <t>NB8YL2PLZSX4</t>
  </si>
  <si>
    <t>KANTO KOSAN CO.  LTD.</t>
  </si>
  <si>
    <t>Z1PD</t>
  </si>
  <si>
    <t>MAINTENANCE OF WASTE TREATMENT AND STORAGE FACILITIES</t>
  </si>
  <si>
    <t>4d44f28704fc785c</t>
  </si>
  <si>
    <t>CONT_IDV_W9127N25G0001_9700</t>
  </si>
  <si>
    <t>IDV_D</t>
  </si>
  <si>
    <t>99da847994b45c9d</t>
  </si>
  <si>
    <t>CONT_IDV_W912ES25G0003_9700</t>
  </si>
  <si>
    <t>52a002fff6d06bbd</t>
  </si>
  <si>
    <t>CONT_IDV_W9127N25G0003_9700</t>
  </si>
  <si>
    <t>W9127N25G0003</t>
  </si>
  <si>
    <t>JAG ALASKA INC.</t>
  </si>
  <si>
    <t>Z2JUCG8WMHL3</t>
  </si>
  <si>
    <t>45872cca07c4151f</t>
  </si>
  <si>
    <t>CONT_IDV_W912P825A0002_9700</t>
  </si>
  <si>
    <t>W912P825A0002</t>
  </si>
  <si>
    <t>8362c3543e596281</t>
  </si>
  <si>
    <t>CONT_IDV_W9127N25G0002_9700</t>
  </si>
  <si>
    <t>e3cb095d5410e02b</t>
  </si>
  <si>
    <t>CONT_IDV_W912P922A0037_9700</t>
  </si>
  <si>
    <t>W912P922A0037</t>
  </si>
  <si>
    <t>MARITECH LLC</t>
  </si>
  <si>
    <t>JDLGCK63JCH7</t>
  </si>
  <si>
    <t>55cebce1262df9f2</t>
  </si>
  <si>
    <t>CONT_IDV_W912P922A0034_9700</t>
  </si>
  <si>
    <t>5ef34ba4e6dff3a4</t>
  </si>
  <si>
    <t>CONT_IDV_W912P922A0033_9700</t>
  </si>
  <si>
    <t>0df3195a7ecd9eb4</t>
  </si>
  <si>
    <t>CONT_IDV_W912P922A0032_9700</t>
  </si>
  <si>
    <t>237db952d98c5455</t>
  </si>
  <si>
    <t>CONT_IDV_W912P922A0031_9700</t>
  </si>
  <si>
    <t>70a3938b0dd71594</t>
  </si>
  <si>
    <t>CONT_IDV_W912P922A0030_9700</t>
  </si>
  <si>
    <t>W912P922A0030</t>
  </si>
  <si>
    <t>MIKES INC</t>
  </si>
  <si>
    <t>DDKVQF3K4JM5</t>
  </si>
  <si>
    <t>f8f6a907eb1a36fe</t>
  </si>
  <si>
    <t>CONT_IDV_W912P922A0029_9700</t>
  </si>
  <si>
    <t>d19ec431b99fbfef</t>
  </si>
  <si>
    <t>CONT_IDV_W912P922A0028_9700</t>
  </si>
  <si>
    <t>f317c2e321b30509</t>
  </si>
  <si>
    <t>CONT_IDV_W912P922A0027_9700</t>
  </si>
  <si>
    <t>0ce4833b5fed6f48</t>
  </si>
  <si>
    <t>CONT_IDV_W912P922A0026_9700</t>
  </si>
  <si>
    <t>cef16f0ed2a7acb8</t>
  </si>
  <si>
    <t>CONT_IDV_W912P922A0025_9700</t>
  </si>
  <si>
    <t>W912P922A0025</t>
  </si>
  <si>
    <t>J - TAC LLC</t>
  </si>
  <si>
    <t>CPNUEF8U8DD3</t>
  </si>
  <si>
    <t>0cd17217927b0ca1</t>
  </si>
  <si>
    <t>CONT_IDV_W912P922A0024_9700</t>
  </si>
  <si>
    <t>W912P922A0024</t>
  </si>
  <si>
    <t>AGILIX SOLUTIONS, LLC</t>
  </si>
  <si>
    <t>VG2QTDXHNMR5</t>
  </si>
  <si>
    <t>31622eb033f41f0d</t>
  </si>
  <si>
    <t>CONT_IDV_W912P922A0023_9700</t>
  </si>
  <si>
    <t>34bf63decf5f63fb</t>
  </si>
  <si>
    <t>CONT_IDV_W912P921G0001_9700</t>
  </si>
  <si>
    <t>0eb370494f9c6591</t>
  </si>
  <si>
    <t>CONT_IDV_W912P919G0013_9700</t>
  </si>
  <si>
    <t>W912P919G0013</t>
  </si>
  <si>
    <t>C114HTL5ADV7</t>
  </si>
  <si>
    <t>e4f804661f09af2f</t>
  </si>
  <si>
    <t>CONT_IDV_W912P919G0012_9700</t>
  </si>
  <si>
    <t>W912P919G0012</t>
  </si>
  <si>
    <t>0213a7604d8bc7b2</t>
  </si>
  <si>
    <t>CONT_IDV_W912P919G0011_9700</t>
  </si>
  <si>
    <t>W912P919G0011</t>
  </si>
  <si>
    <t>KEY MECHANICAL CO. OF WASHINGTON</t>
  </si>
  <si>
    <t>FS5MQCR1BSH8</t>
  </si>
  <si>
    <t>2cdc145fc69f02e8</t>
  </si>
  <si>
    <t>CONT_IDV_W912P919G0010_9700</t>
  </si>
  <si>
    <t>W912P919G0010</t>
  </si>
  <si>
    <t>MARINE SYSTEMS, INC</t>
  </si>
  <si>
    <t>KXMAJRC6LZN7</t>
  </si>
  <si>
    <t>4bedcecad8f8d053</t>
  </si>
  <si>
    <t>CONT_IDV_W912P919G0009_9700</t>
  </si>
  <si>
    <t>W912P919G0009</t>
  </si>
  <si>
    <t>JT MARINE INC</t>
  </si>
  <si>
    <t>QK39F3UUVME5</t>
  </si>
  <si>
    <t>d650118471f4997d</t>
  </si>
  <si>
    <t>CONT_IDV_W912P919G0008_9700</t>
  </si>
  <si>
    <t>W912P919G0008</t>
  </si>
  <si>
    <t>528e1afcd54dd34b</t>
  </si>
  <si>
    <t>CONT_IDV_W912P919G0007_9700</t>
  </si>
  <si>
    <t>W912P919G0007</t>
  </si>
  <si>
    <t>SCHULER BROS. INVESTMENTS, INC.</t>
  </si>
  <si>
    <t>KCRZJM5LHSF3</t>
  </si>
  <si>
    <t>9928c96908905e0f</t>
  </si>
  <si>
    <t>CONT_IDV_W912P919G0006_9700</t>
  </si>
  <si>
    <t>W912P919G0006</t>
  </si>
  <si>
    <t>BOLLINGER AMELIA REPAIR, L.L.C.</t>
  </si>
  <si>
    <t>L6LMUK45JGK7</t>
  </si>
  <si>
    <t>4c26c3d58ad038d5</t>
  </si>
  <si>
    <t>CONT_IDV_W912P919G0005_9700</t>
  </si>
  <si>
    <t>72c94241c295be62</t>
  </si>
  <si>
    <t>CONT_IDV_W912P919G0004_9700</t>
  </si>
  <si>
    <t>W912P919G0004</t>
  </si>
  <si>
    <t>6f05bf7230a6aafb</t>
  </si>
  <si>
    <t>CONT_IDV_W912P919G0003_9700</t>
  </si>
  <si>
    <t>W912P919G0003</t>
  </si>
  <si>
    <t>PUGET SOUND REPAIR INC</t>
  </si>
  <si>
    <t>JMSMWKM5AMT9</t>
  </si>
  <si>
    <t>11232510c39f86ca</t>
  </si>
  <si>
    <t>CONT_IDV_W912P919G0002_9700</t>
  </si>
  <si>
    <t>W912P919G0002</t>
  </si>
  <si>
    <t>PACIFIC SHIP REPAIR &amp; FABRICATION, INC.</t>
  </si>
  <si>
    <t>EV4ZGUNNKMJ6</t>
  </si>
  <si>
    <t>2908afb0caec4ec9</t>
  </si>
  <si>
    <t>CONT_IDV_W912P917G0011_9700</t>
  </si>
  <si>
    <t>95e6684a40778c3b</t>
  </si>
  <si>
    <t>CONT_IDV_W912P917G0010_9700</t>
  </si>
  <si>
    <t>W912P917G0010</t>
  </si>
  <si>
    <t>e93df401ac792f25</t>
  </si>
  <si>
    <t>CONT_IDV_W912P917G0009_9700</t>
  </si>
  <si>
    <t>a36b48198862ad52</t>
  </si>
  <si>
    <t>CONT_IDV_W912P917G0007_9700</t>
  </si>
  <si>
    <t>W912P917G0007</t>
  </si>
  <si>
    <t>4cfcd69424d7ab75</t>
  </si>
  <si>
    <t>CONT_IDV_W912P917G0006_9700</t>
  </si>
  <si>
    <t>W912P917G0006</t>
  </si>
  <si>
    <t>d8dd0856b5f71f03</t>
  </si>
  <si>
    <t>CONT_IDV_W912P917G0004_9700</t>
  </si>
  <si>
    <t>83206aaeb3577323</t>
  </si>
  <si>
    <t>CONT_IDV_W912P917G0003_9700</t>
  </si>
  <si>
    <t>5ea2b5466a728946</t>
  </si>
  <si>
    <t>CONT_IDV_W912P917G0002_9700</t>
  </si>
  <si>
    <t>307fcf30edeb76df</t>
  </si>
  <si>
    <t>CONT_IDV_W912P917G0001_9700</t>
  </si>
  <si>
    <t>73ea900c2558564a</t>
  </si>
  <si>
    <t>CONT_IDV_W912P915G0601_9700</t>
  </si>
  <si>
    <t>f1773c466c716d9e</t>
  </si>
  <si>
    <t>CONT_IDV_W912P908G0606_9700</t>
  </si>
  <si>
    <t>IDV_B</t>
  </si>
  <si>
    <t>INDEFINITE DELIVERY CONTRACT</t>
  </si>
  <si>
    <t>4a3b9d725c909b97</t>
  </si>
  <si>
    <t>CONT_IDV_W912P823A0002_9700</t>
  </si>
  <si>
    <t>0ea59921736c5cfd</t>
  </si>
  <si>
    <t>CONT_IDV_W912P820A0005_9700</t>
  </si>
  <si>
    <t>e7dd964c3d5bbeb6</t>
  </si>
  <si>
    <t>CONT_IDV_W912P524A0002_9700</t>
  </si>
  <si>
    <t>ba6c2f67a54911fe</t>
  </si>
  <si>
    <t>CONT_IDV_W912P519A0004_9700</t>
  </si>
  <si>
    <t>df59590a95bf9d08</t>
  </si>
  <si>
    <t>CONT_IDV_W912ES23G0008_9700</t>
  </si>
  <si>
    <t>W912ES23G0008</t>
  </si>
  <si>
    <t>996cb875d788643a</t>
  </si>
  <si>
    <t>CONT_IDV_W912ES23G0002_9700</t>
  </si>
  <si>
    <t>7aaa115fa5293c27</t>
  </si>
  <si>
    <t>CONT_IDV_W912ES22G0005_9700</t>
  </si>
  <si>
    <t>c3235abe05f07b5c</t>
  </si>
  <si>
    <t>CONT_IDV_W912EQ24A0003_9700</t>
  </si>
  <si>
    <t>bec81732ce7a3d13</t>
  </si>
  <si>
    <t>CONT_IDV_W912EQ24A0002_9700</t>
  </si>
  <si>
    <t>82411024ad1037c5</t>
  </si>
  <si>
    <t>CONT_IDV_W912EQ24A0001_9700</t>
  </si>
  <si>
    <t>W912EQ24A0001</t>
  </si>
  <si>
    <t>EASE PAINTING AND CONSTRUCTION, INC</t>
  </si>
  <si>
    <t>H4XPSNT1JLX8</t>
  </si>
  <si>
    <t>ea1905bd5cf0416b</t>
  </si>
  <si>
    <t>CONT_IDV_W912EP24A0003_9700</t>
  </si>
  <si>
    <t>W912EP24A0003</t>
  </si>
  <si>
    <t>LAMB'S YACHT CENTER OPERATING COMPANY, LLC</t>
  </si>
  <si>
    <t>Q4J1J8M4LVX6</t>
  </si>
  <si>
    <t>01ac84a46db96f85</t>
  </si>
  <si>
    <t>CONT_IDV_W912EP24A0002_9700</t>
  </si>
  <si>
    <t>6c013f95420f40ca</t>
  </si>
  <si>
    <t>CONT_IDV_W912EP22A0009_9700</t>
  </si>
  <si>
    <t>c3a8cc4ca288bcd9</t>
  </si>
  <si>
    <t>CONT_IDV_W912EP22A0005_9700</t>
  </si>
  <si>
    <t>W912EP22A0005</t>
  </si>
  <si>
    <t>e6553ebbd9daea94</t>
  </si>
  <si>
    <t>CONT_IDV_W912EP22A0004_9700</t>
  </si>
  <si>
    <t>W912EP22A0004</t>
  </si>
  <si>
    <t>INTERNATIONAL SHIP REPAIR &amp; MARINE SERVICES, INC.</t>
  </si>
  <si>
    <t>J1CBJ9LNP4L5</t>
  </si>
  <si>
    <t>23978d61d2dd19dd</t>
  </si>
  <si>
    <t>CONT_IDV_W912EP22A0003_9700</t>
  </si>
  <si>
    <t>463068feee758796</t>
  </si>
  <si>
    <t>CONT_IDV_W912EP22A0002_9700</t>
  </si>
  <si>
    <t>1ad9449a512b8ca0</t>
  </si>
  <si>
    <t>CONT_IDV_W912EP22A0001_9700</t>
  </si>
  <si>
    <t>W912EP22A0001</t>
  </si>
  <si>
    <t>5351c7fd9bdfec77</t>
  </si>
  <si>
    <t>CONT_IDV_W912EP20A0011_9700</t>
  </si>
  <si>
    <t>5c5e23b6182db582</t>
  </si>
  <si>
    <t>CONT_IDV_W912EP19A0008_9700</t>
  </si>
  <si>
    <t>W912EP19A0008</t>
  </si>
  <si>
    <t>8fa90a1d1bd00b0a</t>
  </si>
  <si>
    <t>CONT_IDV_W912EP19A0007_9700</t>
  </si>
  <si>
    <t>W912EP19A0007</t>
  </si>
  <si>
    <t>MOBILE MARINE EXPRESS, INC.</t>
  </si>
  <si>
    <t>E1GQEJK6KR24</t>
  </si>
  <si>
    <t>2fa63a7554ad5ac0</t>
  </si>
  <si>
    <t>CONT_IDV_W912EP19A0006_9700</t>
  </si>
  <si>
    <t>W912EP19A0006</t>
  </si>
  <si>
    <t>SADLER POINT MARINA, INC.</t>
  </si>
  <si>
    <t>EUN2LWWBGF91</t>
  </si>
  <si>
    <t>668ab53329c3eb2a</t>
  </si>
  <si>
    <t>CONT_IDV_W912EP19A0004_9700</t>
  </si>
  <si>
    <t>efe1ed3acf3c7506</t>
  </si>
  <si>
    <t>CONT_IDV_W912EP19A0003_9700</t>
  </si>
  <si>
    <t>1993a1001a1fa527</t>
  </si>
  <si>
    <t>CONT_IDV_W912EP19A0002_9700</t>
  </si>
  <si>
    <t>W912EP19A0002</t>
  </si>
  <si>
    <t>TRIPLE W AIRBOAT PARTS</t>
  </si>
  <si>
    <t>YS2NPUJKQG84</t>
  </si>
  <si>
    <t>41be108c0499827d</t>
  </si>
  <si>
    <t>CONT_IDV_W912EP17A0011_9700</t>
  </si>
  <si>
    <t>4dc8fab23be20bf8</t>
  </si>
  <si>
    <t>CONT_IDV_W912EP17A0010_9700</t>
  </si>
  <si>
    <t>79a1e7cff994a3cc</t>
  </si>
  <si>
    <t>CONT_IDV_W912EP17A0009_9700</t>
  </si>
  <si>
    <t>52c4a34d78550b18</t>
  </si>
  <si>
    <t>CONT_IDV_W912EP17A0008_9700</t>
  </si>
  <si>
    <t>49c991219b43eaf5</t>
  </si>
  <si>
    <t>CONT_IDV_W912EP17A0007_9700</t>
  </si>
  <si>
    <t>W912EP17A0007</t>
  </si>
  <si>
    <t>c2647f13040d5d2d</t>
  </si>
  <si>
    <t>CONT_IDV_W912EP17A0006_9700</t>
  </si>
  <si>
    <t>214fae3d97377734</t>
  </si>
  <si>
    <t>CONT_IDV_W912EP17A0005_9700</t>
  </si>
  <si>
    <t>W912EP17A0005</t>
  </si>
  <si>
    <t>d85425e47446a6c9</t>
  </si>
  <si>
    <t>CONT_IDV_W912EP16A0001_9700</t>
  </si>
  <si>
    <t>b328a8929b1d672d</t>
  </si>
  <si>
    <t>CONT_IDV_W912EE25A0010_9700</t>
  </si>
  <si>
    <t>29103c1da56c3bf9</t>
  </si>
  <si>
    <t>CONT_IDV_W912EE24A0008_9700</t>
  </si>
  <si>
    <t>W912EE24A0008</t>
  </si>
  <si>
    <t>e5e792c24989f06d</t>
  </si>
  <si>
    <t>CONT_IDV_W912EE24A0007_9700</t>
  </si>
  <si>
    <t>d4e95b267a8cf928</t>
  </si>
  <si>
    <t>CONT_IDV_W912EE24A0006_9700</t>
  </si>
  <si>
    <t>W912EE24A0006</t>
  </si>
  <si>
    <t>249db56b3001be30</t>
  </si>
  <si>
    <t>CONT_IDV_W912EE24A0005_9700</t>
  </si>
  <si>
    <t>0b7d3dff72e07fc7</t>
  </si>
  <si>
    <t>CONT_IDV_W912EE24A0004_9700</t>
  </si>
  <si>
    <t>W912EE24A0004</t>
  </si>
  <si>
    <t>35f522c51492e625</t>
  </si>
  <si>
    <t>CONT_IDV_W912EE24A0003_9700</t>
  </si>
  <si>
    <t>535db765ff41dc70</t>
  </si>
  <si>
    <t>CONT_IDV_W912EE24A0002_9700</t>
  </si>
  <si>
    <t>b45615232c290657</t>
  </si>
  <si>
    <t>CONT_IDV_W912EE19A0001_9700</t>
  </si>
  <si>
    <t>6638fc35583a84a0</t>
  </si>
  <si>
    <t>CONT_IDV_W912EE18A0006_9700</t>
  </si>
  <si>
    <t>8f44f55ccec1ec99</t>
  </si>
  <si>
    <t>CONT_IDV_W912EE18A0005_9700</t>
  </si>
  <si>
    <t>W912EE18A0005</t>
  </si>
  <si>
    <t>VINTECH, LLC</t>
  </si>
  <si>
    <t>KFE7NVNYK2P5</t>
  </si>
  <si>
    <t>a4eefecad052ab27</t>
  </si>
  <si>
    <t>CONT_IDV_W912EE18A0004_9700</t>
  </si>
  <si>
    <t>W912EE18A0004</t>
  </si>
  <si>
    <t>8b551e2c4f21acec</t>
  </si>
  <si>
    <t>CONT_IDV_W912EE18A0003_9700</t>
  </si>
  <si>
    <t>W912EE18A0003</t>
  </si>
  <si>
    <t>de4039fd20310d49</t>
  </si>
  <si>
    <t>CONT_IDV_W912EE18A0002_9700</t>
  </si>
  <si>
    <t>W912EE18A0002</t>
  </si>
  <si>
    <t>AURORA ENERGY SERVICES INC</t>
  </si>
  <si>
    <t>QYJJUJL14JE8</t>
  </si>
  <si>
    <t>74cafd7402613c17</t>
  </si>
  <si>
    <t>CONT_IDV_W912DS25AA002_9700</t>
  </si>
  <si>
    <t>W912DS25AA002</t>
  </si>
  <si>
    <t>5b12e5074e69e746</t>
  </si>
  <si>
    <t>CONT_IDV_W912DS25A0005_9700</t>
  </si>
  <si>
    <t>W912DS25A0005</t>
  </si>
  <si>
    <t>SHIPWORX ENGINEERING LLC</t>
  </si>
  <si>
    <t>DQF5NRZVRWN9</t>
  </si>
  <si>
    <t>c64b509f66685658</t>
  </si>
  <si>
    <t>CONT_IDV_W912DS22A0011_9700</t>
  </si>
  <si>
    <t>W912DS22A0011</t>
  </si>
  <si>
    <t>CADDELL DRY DOCK &amp; REPAIR CO. INC.</t>
  </si>
  <si>
    <t>MKRJN5XJJBV8</t>
  </si>
  <si>
    <t>3d3c57ca47f4acc7</t>
  </si>
  <si>
    <t>CONT_IDV_W912DS17A0001_9700</t>
  </si>
  <si>
    <t>W912DS17A0001</t>
  </si>
  <si>
    <t>ROBERT E. DERECKTOR, INC.</t>
  </si>
  <si>
    <t>QYGFCCBSDGN3</t>
  </si>
  <si>
    <t>7a766d86a5e10ac5</t>
  </si>
  <si>
    <t>CONT_IDV_W912DS16A0020_9700</t>
  </si>
  <si>
    <t>W912DS16A0020</t>
  </si>
  <si>
    <t>6f5abc76cc722ef9</t>
  </si>
  <si>
    <t>CONT_IDV_W912DS16A0018_9700</t>
  </si>
  <si>
    <t>04d237d6004bc522</t>
  </si>
  <si>
    <t>CONT_IDV_W912DS15A0017_9700</t>
  </si>
  <si>
    <t>W912DS15A0017</t>
  </si>
  <si>
    <t>RETRO ELECTRICAL &amp; MECHANICAL CORP</t>
  </si>
  <si>
    <t>T9J5U5R27MD8</t>
  </si>
  <si>
    <t>4f9a9a35daf91fa4</t>
  </si>
  <si>
    <t>CONT_IDV_W912CN15A0019_9700</t>
  </si>
  <si>
    <t>W912CN15A0019</t>
  </si>
  <si>
    <t>CONFLUENCE CORP</t>
  </si>
  <si>
    <t>K5MNF84HN6H3</t>
  </si>
  <si>
    <t>f9cd02f4244bc7d3</t>
  </si>
  <si>
    <t>CONT_IDV_W912CN15A0018_9700</t>
  </si>
  <si>
    <t>199d42ee19bae579</t>
  </si>
  <si>
    <t>CONT_IDV_W912CN15A0016_9700</t>
  </si>
  <si>
    <t>2b9c96c6af93d062</t>
  </si>
  <si>
    <t>CONT_IDV_W912BU24G0001_9700</t>
  </si>
  <si>
    <t>W912BU24G0001</t>
  </si>
  <si>
    <t>5a780da69b3684cc</t>
  </si>
  <si>
    <t>CONT_IDV_W912BU19G0001_9700</t>
  </si>
  <si>
    <t>8670e8d8686e063b</t>
  </si>
  <si>
    <t>CONT_IDV_W912BU18G0004_9700</t>
  </si>
  <si>
    <t>a135cde9ac6d3cf7</t>
  </si>
  <si>
    <t>CONT_IDV_W912BU18G0003_9700</t>
  </si>
  <si>
    <t>b30159fcbce39ce5</t>
  </si>
  <si>
    <t>CONT_IDV_W912BU18G0002_9700</t>
  </si>
  <si>
    <t>52286f8dfee5c8ac</t>
  </si>
  <si>
    <t>CONT_IDV_W912BU18G0001_9700</t>
  </si>
  <si>
    <t>c08e98a7690dce02</t>
  </si>
  <si>
    <t>CONT_IDV_W9127N24G0004_9700</t>
  </si>
  <si>
    <t>d49256c8511a959a</t>
  </si>
  <si>
    <t>CONT_IDV_W9127N24G0002_9700</t>
  </si>
  <si>
    <t>2d4d5653b5a8328e</t>
  </si>
  <si>
    <t>CONT_IDV_W9127N23G0002_9700</t>
  </si>
  <si>
    <t>19927b06a16c67ee</t>
  </si>
  <si>
    <t>CONT_IDV_W9127N22G0002_9700</t>
  </si>
  <si>
    <t>6449ace1110fe73c</t>
  </si>
  <si>
    <t>CONT_IDV_W9127N20G0002_9700</t>
  </si>
  <si>
    <t>238f58a9846a87f4</t>
  </si>
  <si>
    <t>CONT_IDV_W9127N19G0002_9700</t>
  </si>
  <si>
    <t>9f437fac9c24f6b1</t>
  </si>
  <si>
    <t>CONT_IDV_W9127N19G0001_9700</t>
  </si>
  <si>
    <t>80220b9201c07ce6</t>
  </si>
  <si>
    <t>CONT_IDV_W9127N18G0002_9700</t>
  </si>
  <si>
    <t>f9aa3d8b47f99581</t>
  </si>
  <si>
    <t>CONT_IDV_W9127N16G0017_9700</t>
  </si>
  <si>
    <t>W9127N16G0017</t>
  </si>
  <si>
    <t>N C POWER SYSTEMS CO.</t>
  </si>
  <si>
    <t>JLEUWJ922HN3</t>
  </si>
  <si>
    <t>HARNISH GROUP INC.</t>
  </si>
  <si>
    <t>c6780818883ac305</t>
  </si>
  <si>
    <t>CONT_IDV_W9127N16G0016_9700</t>
  </si>
  <si>
    <t>W9127N16G0016</t>
  </si>
  <si>
    <t>PRECISION EQUIPMENT, INC.</t>
  </si>
  <si>
    <t>MS9QEH2JMKT3</t>
  </si>
  <si>
    <t>bf4d5cea7d1f7e70</t>
  </si>
  <si>
    <t>CONT_IDV_W9127N16G0015_9700</t>
  </si>
  <si>
    <t>W9127N16G0015</t>
  </si>
  <si>
    <t>f2ba44715d2e9f4b</t>
  </si>
  <si>
    <t>CONT_IDV_W9127N16G0013_9700</t>
  </si>
  <si>
    <t>W9127N16G0013</t>
  </si>
  <si>
    <t>TRIMOTOR &amp; MACHINERY CO INC</t>
  </si>
  <si>
    <t>G3TJAD2W6LJ4</t>
  </si>
  <si>
    <t>9800bc644ba0ad63</t>
  </si>
  <si>
    <t>CONT_IDV_W9127N16G0012_9700</t>
  </si>
  <si>
    <t>W9127N16G0012</t>
  </si>
  <si>
    <t>BRUCE S ROSENBLATT &amp; ASSOCIATES LLC</t>
  </si>
  <si>
    <t>DUABLJ5AQLJ3</t>
  </si>
  <si>
    <t>82cb378203c5de12</t>
  </si>
  <si>
    <t>CONT_IDV_W9127N16G0011_9700</t>
  </si>
  <si>
    <t>W9127N16G0011</t>
  </si>
  <si>
    <t>VIACS L.L.C.</t>
  </si>
  <si>
    <t>DL7SALCUJJK1</t>
  </si>
  <si>
    <t>c7ab0d07c3768800</t>
  </si>
  <si>
    <t>CONT_IDV_W9127N16G0010_9700</t>
  </si>
  <si>
    <t>W9127N16G0010</t>
  </si>
  <si>
    <t>a17a6772d84d36c5</t>
  </si>
  <si>
    <t>CONT_IDV_W9127N16G0009_9700</t>
  </si>
  <si>
    <t>W9127N16G0009</t>
  </si>
  <si>
    <t>dd029bf894009532</t>
  </si>
  <si>
    <t>CONT_IDV_W9127N16G0008_9700</t>
  </si>
  <si>
    <t>W9127N16G0008</t>
  </si>
  <si>
    <t>OCKERMAN AUTOMATION CONSULTING, INC.</t>
  </si>
  <si>
    <t>L3NWFQJCL8H6</t>
  </si>
  <si>
    <t>2358b1a61a00f7eb</t>
  </si>
  <si>
    <t>CONT_IDV_W9127N16G0007_9700</t>
  </si>
  <si>
    <t>W9127N16G0007</t>
  </si>
  <si>
    <t>FEDERAL MARINE &amp; DEFENSE SERVICES LLC</t>
  </si>
  <si>
    <t>JCH8KU1HE7N6</t>
  </si>
  <si>
    <t>da104bccd4d41d15</t>
  </si>
  <si>
    <t>CONT_IDV_W9127N16G0006_9700</t>
  </si>
  <si>
    <t>W9127N16G0006</t>
  </si>
  <si>
    <t>f031d51389800a20</t>
  </si>
  <si>
    <t>CONT_IDV_W9127N16G0005_9700</t>
  </si>
  <si>
    <t>W9127N16G0005</t>
  </si>
  <si>
    <t>INTERNATIONAL INSPECTION LLC</t>
  </si>
  <si>
    <t>RWWAK5A7FGJ1</t>
  </si>
  <si>
    <t>PLASTILEASE, INC.</t>
  </si>
  <si>
    <t>f6edd1bd2b46e25e</t>
  </si>
  <si>
    <t>CONT_IDV_W9127N16G0004_9700</t>
  </si>
  <si>
    <t>W9127N16G0004</t>
  </si>
  <si>
    <t>COASTAL SEAL SERVICES, LLC</t>
  </si>
  <si>
    <t>DK6MLUJVMNZ7</t>
  </si>
  <si>
    <t>25be918ad1242f88</t>
  </si>
  <si>
    <t>CONT_IDV_W9127N16G0003_9700</t>
  </si>
  <si>
    <t>W9127N16G0003</t>
  </si>
  <si>
    <t>SHAVER TRANSPORTATION CO</t>
  </si>
  <si>
    <t>N195FR41Z477</t>
  </si>
  <si>
    <t>2693d931040e5801</t>
  </si>
  <si>
    <t>CONT_IDV_W9127N16G0002_9700</t>
  </si>
  <si>
    <t>098e3f08053ba5c2</t>
  </si>
  <si>
    <t>CONT_IDV_W9127N16G0001_9700</t>
  </si>
  <si>
    <t>W9127N16G0001</t>
  </si>
  <si>
    <t>3e42a6aab3c08605</t>
  </si>
  <si>
    <t>CONT_IDV_W9127N15G0002_9700</t>
  </si>
  <si>
    <t>a497910d70f95879</t>
  </si>
  <si>
    <t>CONT_IDV_W9127N15G0001_9700</t>
  </si>
  <si>
    <t>dfa557c9d19e1ace</t>
  </si>
  <si>
    <t>CONT_IDV_W56HZV21AJ016_9700</t>
  </si>
  <si>
    <t>1353ca89d0cfd17a</t>
  </si>
  <si>
    <t>CONT_AWD_W912QR22P0079_9700_-NONE-_-NONE-</t>
  </si>
  <si>
    <t>W912QR22P0079</t>
  </si>
  <si>
    <t>REDEFINEFLOW, LLC</t>
  </si>
  <si>
    <t>WHA3ZGKR3BT5</t>
  </si>
  <si>
    <t>219191a2dd4352b3</t>
  </si>
  <si>
    <t>CONT_AWD_W912ES20P0073_9700_-NONE-_-NONE-</t>
  </si>
  <si>
    <t>W912ES20P0073</t>
  </si>
  <si>
    <t>839536331d32ec6f</t>
  </si>
  <si>
    <t>CONT_AWD_W912EF19P0050_9700_-NONE-_-NONE-</t>
  </si>
  <si>
    <t>W912EF19P0050</t>
  </si>
  <si>
    <t>dfa2293c496b19da</t>
  </si>
  <si>
    <t>CONT_AWD_W911S220P1726_9700_-NONE-_-NONE-</t>
  </si>
  <si>
    <t>W911S220P1726</t>
  </si>
  <si>
    <t>fbbeaac2865bd82b</t>
  </si>
  <si>
    <t>CONT_AWD_W52P1J19F0444_9700_GS07F069DA_4732</t>
  </si>
  <si>
    <t>W52P1J19F0444</t>
  </si>
  <si>
    <t>f378fb013814647b</t>
  </si>
  <si>
    <t>CONT_AWD_0005_9700_W56HZV13D0151_9700</t>
  </si>
  <si>
    <t>f9418e97165f98c2</t>
  </si>
  <si>
    <t>CONT_IDV_W912DS25A0001_9700</t>
  </si>
  <si>
    <t>W912DS25A0001</t>
  </si>
  <si>
    <t>SEALEGS US CORPORATION</t>
  </si>
  <si>
    <t>VM3ESVPAMEW4</t>
  </si>
  <si>
    <t>7487a3a7305526c9</t>
  </si>
  <si>
    <t>CONT_IDV_W912DS24A0003_9700</t>
  </si>
  <si>
    <t>W912DS24A0003</t>
  </si>
  <si>
    <t>H220</t>
  </si>
  <si>
    <t>EQUIPMENT AND MATERIALS TESTING- SHIP AND MARINE EQUIPMENT</t>
  </si>
  <si>
    <t>e01a17db8d2bb29d</t>
  </si>
  <si>
    <t>CONT_IDV_W912DS18A0011_9700</t>
  </si>
  <si>
    <t>W912DS18A0011</t>
  </si>
  <si>
    <t>f2ae6f95f34eda2d</t>
  </si>
  <si>
    <t>CONT_AWD_W911S218P0286_9700_-NONE-_-NONE-</t>
  </si>
  <si>
    <t>W911S218P0286</t>
  </si>
  <si>
    <t>SMART VISION BUILDING MATERIALS TRADING LLC</t>
  </si>
  <si>
    <t>ECU3QER92DN5</t>
  </si>
  <si>
    <t>a49bcdc3618c038e</t>
  </si>
  <si>
    <t>CONT_AWD_0004_9700_W911S013D0009_9700</t>
  </si>
  <si>
    <t>4cdbf01d13287065</t>
  </si>
  <si>
    <t>CONT_AWD_W912BU15C0018_9700_-NONE-_-NONE-</t>
  </si>
  <si>
    <t>W912BU15C0018</t>
  </si>
  <si>
    <t>159eca8d6648aa22</t>
  </si>
  <si>
    <t>CONT_AWD_W56KGZ21P6097_9700_-NONE-_-NONE-</t>
  </si>
  <si>
    <t>W56KGZ21P6097</t>
  </si>
  <si>
    <t>IRAQ AL IQUHOWAN COMPANY LTD</t>
  </si>
  <si>
    <t>KQGTY1M3SJU7</t>
  </si>
  <si>
    <t>13dabbdea4d0926c</t>
  </si>
  <si>
    <t>CONT_AWD_W9132T21P0024_9700_-NONE-_-NONE-</t>
  </si>
  <si>
    <t>W9132T21P0024</t>
  </si>
  <si>
    <t>RED ORANGE NORTH AMERICA INC.</t>
  </si>
  <si>
    <t>S8NPX3Q8MQH3</t>
  </si>
  <si>
    <t>09f5fc7df8189ad2</t>
  </si>
  <si>
    <t>CONT_AWD_W912QR15P0005_9700_-NONE-_-NONE-</t>
  </si>
  <si>
    <t>W912QR15P0005</t>
  </si>
  <si>
    <t>OHIO RIVER SALVAGE INC</t>
  </si>
  <si>
    <t>JTD5HBZCLW11</t>
  </si>
  <si>
    <t>5846d91c8f3d03bf</t>
  </si>
  <si>
    <t>CONT_AWD_W912QR15C0005_9700_-NONE-_-NONE-</t>
  </si>
  <si>
    <t>W912QR15C0005</t>
  </si>
  <si>
    <t>6ebbd48e50b8aa3d</t>
  </si>
  <si>
    <t>CONT_AWD_W912PQ16P0131_9700_-NONE-_-NONE-</t>
  </si>
  <si>
    <t>W912PQ16P0131</t>
  </si>
  <si>
    <t>8becbfeebef6bb15</t>
  </si>
  <si>
    <t>CONT_AWD_W912P415P0048_9700_-NONE-_-NONE-</t>
  </si>
  <si>
    <t>W912P415P0048</t>
  </si>
  <si>
    <t>790abbe02ab3e0c1</t>
  </si>
  <si>
    <t>CONT_AWD_W9123714P0030_9700_-NONE-_-NONE-</t>
  </si>
  <si>
    <t>W9123714P0030</t>
  </si>
  <si>
    <t>WINGATE ALLOYS INC</t>
  </si>
  <si>
    <t>RHD5PA91EGB3</t>
  </si>
  <si>
    <t>034c5a9e75afdef4</t>
  </si>
  <si>
    <t>CONT_AWD_W911S218P0082_9700_-NONE-_-NONE-</t>
  </si>
  <si>
    <t>W911S218P0082</t>
  </si>
  <si>
    <t>PAJARILLO, NATHANIEL</t>
  </si>
  <si>
    <t>H7RAHUGMLL58</t>
  </si>
  <si>
    <t>de21b4bba1ed62d2</t>
  </si>
  <si>
    <t>CONT_AWD_0012_9700_W9123711D0015_9700</t>
  </si>
  <si>
    <t>218da14f3fde09c2</t>
  </si>
  <si>
    <t>CONT_AWD_0006_9700_W9123711D0018_9700</t>
  </si>
  <si>
    <t>a59868e313b57b7d</t>
  </si>
  <si>
    <t>CONT_AWD_0005_9700_W9123711D0017_9700</t>
  </si>
  <si>
    <t>0304caaf7ee41ed5</t>
  </si>
  <si>
    <t>CONT_AWD_0004_9700_W9123711D0016_9700</t>
  </si>
  <si>
    <t>7cfda45b44e8e683</t>
  </si>
  <si>
    <t>CONT_AWD_0003_9700_W9123711D0018_9700</t>
  </si>
  <si>
    <t>d4ad059b4269b06c</t>
  </si>
  <si>
    <t>CONT_AWD_0003_9700_W9123711D0017_9700</t>
  </si>
  <si>
    <t>7d072a3ac3060912</t>
  </si>
  <si>
    <t>CONT_IDV_W912DS26AA010_9700</t>
  </si>
  <si>
    <t>W912DS26AA010</t>
  </si>
  <si>
    <t>W.W. GRAINGER, INC.</t>
  </si>
  <si>
    <t>DBQGN324ULK3</t>
  </si>
  <si>
    <t>333515</t>
  </si>
  <si>
    <t>Cutting Tool and Machine Tool Accessory Manufacturing</t>
  </si>
  <si>
    <t>ef3687235300a957</t>
  </si>
  <si>
    <t>CONT_IDV_W912EQ18A0007_9700</t>
  </si>
  <si>
    <t>da95633d2fd8be60</t>
  </si>
  <si>
    <t>CONT_IDV_W912DS23A0005_9700</t>
  </si>
  <si>
    <t>6981b9dfb95fef6f</t>
  </si>
  <si>
    <t>SAMCA_47QMCA18D0006</t>
  </si>
  <si>
    <t>IDV (hydrated)</t>
  </si>
  <si>
    <t>idv-hydration</t>
  </si>
  <si>
    <t>sam_contract_awards</t>
  </si>
  <si>
    <t>Y</t>
  </si>
  <si>
    <t>SAM-CA-AGG</t>
  </si>
  <si>
    <t>c8e42aafb7c1bf9a</t>
  </si>
  <si>
    <t>SAMCA_47QRCA25DA005</t>
  </si>
  <si>
    <t>a14c35f72c25e04e</t>
  </si>
  <si>
    <t>SAMCA_47QRCA25DA283</t>
  </si>
  <si>
    <t>e1b6689bef0f2149</t>
  </si>
  <si>
    <t>SAMCA_47QRCA25DS177</t>
  </si>
  <si>
    <t>6749d9e2ef81d07e</t>
  </si>
  <si>
    <t>SAMCA_47QRCA25DS519</t>
  </si>
  <si>
    <t>daad8ff1b042e618</t>
  </si>
  <si>
    <t>SAMCA_47QRCA25DS687</t>
  </si>
  <si>
    <t>0353655a27b871b5</t>
  </si>
  <si>
    <t>SAMCA_47QRCA25DSB02</t>
  </si>
  <si>
    <t>5ce5316ecd422d4c</t>
  </si>
  <si>
    <t>SAMCA_47QSWA18D0025</t>
  </si>
  <si>
    <t>c0dbfe3fe3dc82b9</t>
  </si>
  <si>
    <t>SAMCA_47QSWA18D004E</t>
  </si>
  <si>
    <t>b65a0987636726fd</t>
  </si>
  <si>
    <t>SAMCA_47QSWA18D009G</t>
  </si>
  <si>
    <t>0447d080a83886ef</t>
  </si>
  <si>
    <t>SAMCA_47QSWA22D0051</t>
  </si>
  <si>
    <t>9936a65723c8177d</t>
  </si>
  <si>
    <t>SAMCA_47QSWA22D006M</t>
  </si>
  <si>
    <t>ee254601b8dbc139</t>
  </si>
  <si>
    <t>SAMCA_47QSWA23D006A</t>
  </si>
  <si>
    <t>c7c6cb3dda6128cd</t>
  </si>
  <si>
    <t>SAMCA_DAAB0703DB010</t>
  </si>
  <si>
    <t>062b511f963e325c</t>
  </si>
  <si>
    <t>SAMCA_GS07F0011J</t>
  </si>
  <si>
    <t>aded4f3c09cbff24</t>
  </si>
  <si>
    <t>SAMCA_GS07F0123H</t>
  </si>
  <si>
    <t>b89d34069f63433f</t>
  </si>
  <si>
    <t>SAMCA_GS07F0172Y</t>
  </si>
  <si>
    <t>98d5fc77fd8a4f6e</t>
  </si>
  <si>
    <t>SAMCA_GS07F0410W</t>
  </si>
  <si>
    <t>b25164b107c60a64</t>
  </si>
  <si>
    <t>SAMCA_GS07F0442M</t>
  </si>
  <si>
    <t>7cd1bc58058c7de1</t>
  </si>
  <si>
    <t>SAMCA_GS07F069DA</t>
  </si>
  <si>
    <t>24cf07fc52990b8e</t>
  </si>
  <si>
    <t>SAMCA_GS07F094GA</t>
  </si>
  <si>
    <t>ed44b38f359b3d40</t>
  </si>
  <si>
    <t>SAMCA_GS07F9386S</t>
  </si>
  <si>
    <t>f08e418abf801268</t>
  </si>
  <si>
    <t>SAMCA_N6264913G0007</t>
  </si>
  <si>
    <t>fdbbb7de2d18b390</t>
  </si>
  <si>
    <t>SAMCA_N6264914G0004</t>
  </si>
  <si>
    <t>410a4cf06364216d</t>
  </si>
  <si>
    <t>SAMCA_N6264914G0005</t>
  </si>
  <si>
    <t>c268ee0a7cd865cf</t>
  </si>
  <si>
    <t>SAMCA_W15P7T10DA218</t>
  </si>
  <si>
    <t>46b5dd539721dfb0</t>
  </si>
  <si>
    <t>SAMCA_W15P7T13D0018</t>
  </si>
  <si>
    <t>51b53aeb1004a12e</t>
  </si>
  <si>
    <t>SAMCA_W56HZV13D0151</t>
  </si>
  <si>
    <t>f43bc70b2726c946</t>
  </si>
  <si>
    <t>SAMCA_W56HZV16D0061</t>
  </si>
  <si>
    <t>2367bf066e63e945</t>
  </si>
  <si>
    <t>SAMCA_W56HZV17D0086</t>
  </si>
  <si>
    <t>11c2789d69287b8c</t>
  </si>
  <si>
    <t>SAMCA_W56HZV18D0077</t>
  </si>
  <si>
    <t>436658f8be8858e2</t>
  </si>
  <si>
    <t>SAMCA_W56HZV19D0093</t>
  </si>
  <si>
    <t>27cf8e3bd31eb36a</t>
  </si>
  <si>
    <t>SAMCA_W56HZV20D0012</t>
  </si>
  <si>
    <t>7791e84532c27097</t>
  </si>
  <si>
    <t>SAMCA_W56HZV21DL002</t>
  </si>
  <si>
    <t>431dc57f78b57967</t>
  </si>
  <si>
    <t>SAMCA_W56HZV21DL003</t>
  </si>
  <si>
    <t>464948d45b72aac1</t>
  </si>
  <si>
    <t>SAMCA_W56HZV21DL008</t>
  </si>
  <si>
    <t>8c9dfcf4c18fc6d3</t>
  </si>
  <si>
    <t>SAMCA_W56HZV21DL010</t>
  </si>
  <si>
    <t>30922727842845c7</t>
  </si>
  <si>
    <t>SAMCA_W56HZV21DL011</t>
  </si>
  <si>
    <t>aec7ce356f6e7a16</t>
  </si>
  <si>
    <t>SAMCA_W56HZV21DL015</t>
  </si>
  <si>
    <t>f1b3daa7e9125784</t>
  </si>
  <si>
    <t>SAMCA_W56HZV21DL022</t>
  </si>
  <si>
    <t>19a4633abcfa0ebb</t>
  </si>
  <si>
    <t>SAMCA_W56HZV21DL023</t>
  </si>
  <si>
    <t>29f090973f0e707c</t>
  </si>
  <si>
    <t>SAMCA_W56HZV21DL024</t>
  </si>
  <si>
    <t>732e77938ff26139</t>
  </si>
  <si>
    <t>SAMCA_W56HZV21DL031</t>
  </si>
  <si>
    <t>7d32c086f9f79432</t>
  </si>
  <si>
    <t>SAMCA_W56HZV21DL034</t>
  </si>
  <si>
    <t>0920c8d3556643e3</t>
  </si>
  <si>
    <t>SAMCA_W56HZV21DL036</t>
  </si>
  <si>
    <t>e678ddae2916dace</t>
  </si>
  <si>
    <t>SAMCA_W56HZV21DL038</t>
  </si>
  <si>
    <t>345349460a83f860</t>
  </si>
  <si>
    <t>SAMCA_W56HZV23D0017</t>
  </si>
  <si>
    <t>f6f580b941efdbcf</t>
  </si>
  <si>
    <t>SAMCA_W56HZV23D0064</t>
  </si>
  <si>
    <t>0bde193d3c43e5a1</t>
  </si>
  <si>
    <t>SAMCA_W58RGZ18D0001</t>
  </si>
  <si>
    <t>2cf0c00452199c64</t>
  </si>
  <si>
    <t>SAMCA_W900KK16D0011</t>
  </si>
  <si>
    <t>756023dd6aa69f6c</t>
  </si>
  <si>
    <t>SAMCA_W9113M11D0007</t>
  </si>
  <si>
    <t>b0056821d378ef5b</t>
  </si>
  <si>
    <t>SAMCA_W9113M12D0001</t>
  </si>
  <si>
    <t>15f625da61114105</t>
  </si>
  <si>
    <t>SAMCA_W911S012D0006</t>
  </si>
  <si>
    <t>306ea44f07e30737</t>
  </si>
  <si>
    <t>SAMCA_W911S012D0011</t>
  </si>
  <si>
    <t>b193f51d09f5022a</t>
  </si>
  <si>
    <t>SAMCA_W911S013D0002</t>
  </si>
  <si>
    <t>2454631b316a5514</t>
  </si>
  <si>
    <t>SAMCA_W911S013D0006</t>
  </si>
  <si>
    <t>45d919ee8ff3cc1d</t>
  </si>
  <si>
    <t>SAMCA_W911S013D0007</t>
  </si>
  <si>
    <t>901e7f1be9f78092</t>
  </si>
  <si>
    <t>SAMCA_W911S013D0010</t>
  </si>
  <si>
    <t>130a21ed1e8b55dc</t>
  </si>
  <si>
    <t>SAMCA_W911S015D0038</t>
  </si>
  <si>
    <t>3e41381e774245c5</t>
  </si>
  <si>
    <t>SAMCA_W911S016D0001</t>
  </si>
  <si>
    <t>09f0ab37d63d20d1</t>
  </si>
  <si>
    <t>SAMCA_W911S016D0002</t>
  </si>
  <si>
    <t>34b20b3d022844c1</t>
  </si>
  <si>
    <t>SAMCA_W911S016D0003</t>
  </si>
  <si>
    <t>6df016b8504bb334</t>
  </si>
  <si>
    <t>SAMCA_W911S016D0004</t>
  </si>
  <si>
    <t>67cb3f814c1351d3</t>
  </si>
  <si>
    <t>SAMCA_W911S016D0005</t>
  </si>
  <si>
    <t>12f95f93ad1456c7</t>
  </si>
  <si>
    <t>SAMCA_W911S016D0006</t>
  </si>
  <si>
    <t>1b1b8301d117908a</t>
  </si>
  <si>
    <t>SAMCA_W911S016D0008</t>
  </si>
  <si>
    <t>a8da62900c64b877</t>
  </si>
  <si>
    <t>SAMCA_W911S016D0009</t>
  </si>
  <si>
    <t>b74921e1b6cafb2f</t>
  </si>
  <si>
    <t>SAMCA_W911S016D0010</t>
  </si>
  <si>
    <t>d2c7b1f487b3ccbe</t>
  </si>
  <si>
    <t>SAMCA_W911S016D0012</t>
  </si>
  <si>
    <t>ba38131e09c249c7</t>
  </si>
  <si>
    <t>SAMCA_W911S016D0013</t>
  </si>
  <si>
    <t>8d8229d218126fe4</t>
  </si>
  <si>
    <t>SAMCA_W911S016D0015</t>
  </si>
  <si>
    <t>621d1b6252d353b8</t>
  </si>
  <si>
    <t>SAMCA_W9123621D5045</t>
  </si>
  <si>
    <t>c5a5528104b9ce35</t>
  </si>
  <si>
    <t>SAMCA_W9123621D5046</t>
  </si>
  <si>
    <t>e95a5f49ddb57b69</t>
  </si>
  <si>
    <t>SAMCA_W9123711D0016</t>
  </si>
  <si>
    <t>8f759a9c6f9ed8c3</t>
  </si>
  <si>
    <t>SAMCA_W9127N09D0003</t>
  </si>
  <si>
    <t>58732c5b4de6a313</t>
  </si>
  <si>
    <t>SAMCA_W9127N11D0010</t>
  </si>
  <si>
    <t>067806aafc468a5b</t>
  </si>
  <si>
    <t>SAMCA_W9127N13D0008</t>
  </si>
  <si>
    <t>1f4c337d9194808b</t>
  </si>
  <si>
    <t>SAMCA_W9127N15D0001</t>
  </si>
  <si>
    <t>ec8b9cf9a0351101</t>
  </si>
  <si>
    <t>SAMCA_W9127N15D0002</t>
  </si>
  <si>
    <t>65dfbd156da6a725</t>
  </si>
  <si>
    <t>SAMCA_W9127N15D0005</t>
  </si>
  <si>
    <t>7e73730c32e1aa71</t>
  </si>
  <si>
    <t>SAMCA_W912BU06G0002</t>
  </si>
  <si>
    <t>0dac56505b6cbafd</t>
  </si>
  <si>
    <t>SAMCA_W912BU07G0001</t>
  </si>
  <si>
    <t>c4bf4034efb11500</t>
  </si>
  <si>
    <t>SAMCA_W912BU07G0006</t>
  </si>
  <si>
    <t>2638f213983e5356</t>
  </si>
  <si>
    <t>SAMCA_W912BU10G0005</t>
  </si>
  <si>
    <t>02cc4cc3b70bfef4</t>
  </si>
  <si>
    <t>SAMCA_W912BU14G0002</t>
  </si>
  <si>
    <t>e66d7b0df96bbd01</t>
  </si>
  <si>
    <t>SAMCA_W912CH25DL001</t>
  </si>
  <si>
    <t>71c0dd35455d9c9a</t>
  </si>
  <si>
    <t>SAMCA_W912EP10D0005</t>
  </si>
  <si>
    <t>e7fe9a4b884e6a03</t>
  </si>
  <si>
    <t>SAMCA_W912P810D0065</t>
  </si>
  <si>
    <t>2870765276ddf7f4</t>
  </si>
  <si>
    <t>SAMCA_W912P816D0003</t>
  </si>
  <si>
    <t>4c21f2a5d94adc41</t>
  </si>
  <si>
    <t>SAMCA_W912P821D0001</t>
  </si>
  <si>
    <t>768c222974493677</t>
  </si>
  <si>
    <t>SAMCA_W912P912G0601</t>
  </si>
  <si>
    <t>b45fcb15dbb44bbb</t>
  </si>
  <si>
    <t>SAMCA_W912P913G0601</t>
  </si>
  <si>
    <t>b3d0f0737aa12783</t>
  </si>
  <si>
    <t>SAMCA_W912QM12D0001</t>
  </si>
  <si>
    <t>6f8f6dbfd2135c37</t>
  </si>
  <si>
    <t>SAMCA_W912QM14D0001</t>
  </si>
  <si>
    <t>12ba02346d640fd8</t>
  </si>
  <si>
    <t>Award Actions</t>
  </si>
  <si>
    <t>Sum-able obligations, one row per modification (amount_type=obligation). Sum the Amount column for lifetime totals.</t>
  </si>
  <si>
    <t>§1 - Award modifications (per-mod obligations)</t>
  </si>
  <si>
    <t>mod_number</t>
  </si>
  <si>
    <t>action_date</t>
  </si>
  <si>
    <t>fiscal_year</t>
  </si>
  <si>
    <t>amount_type</t>
  </si>
  <si>
    <t>amount</t>
  </si>
  <si>
    <t>action_type</t>
  </si>
  <si>
    <t>pricing_type</t>
  </si>
  <si>
    <t>contracting_office</t>
  </si>
  <si>
    <t>funding_office</t>
  </si>
  <si>
    <t>description</t>
  </si>
  <si>
    <t>P00004</t>
  </si>
  <si>
    <t>EASTERN SHIPBUILDING GROUP INC</t>
  </si>
  <si>
    <t>obligation</t>
  </si>
  <si>
    <t>FIRM FIXED PRICE</t>
  </si>
  <si>
    <t>W2SD ENDIST PHILADELPHIA</t>
  </si>
  <si>
    <t>3010 MEDIUM CLASS HOPPER DREDGE, CHANGES R29-R30</t>
  </si>
  <si>
    <t>FPDS-ATOM</t>
  </si>
  <si>
    <t>4edecf68b5c7b7e8</t>
  </si>
  <si>
    <t>P00010</t>
  </si>
  <si>
    <t>3010 MEDIUM CLASS HOPPER DREDGE, CHANGES R61 - R68</t>
  </si>
  <si>
    <t>9e128a68938aa3cc</t>
  </si>
  <si>
    <t>P00003</t>
  </si>
  <si>
    <t>3010 MEDIUM CLASS HOPPER DREDGE, CHANGES R25-R28</t>
  </si>
  <si>
    <t>31eb82ab06b67e27</t>
  </si>
  <si>
    <t>P00009</t>
  </si>
  <si>
    <t>3010 MEDIUM CLASS HOPPER DREDGE, YEAR 1 ECONOMIC PRICE ADJUSTMENT</t>
  </si>
  <si>
    <t>26ee16e3a5d65e9b</t>
  </si>
  <si>
    <t>0</t>
  </si>
  <si>
    <t>3010 MEDIUM CLASS HOPPER DREDGE</t>
  </si>
  <si>
    <t>a027a75ca3333855</t>
  </si>
  <si>
    <t>P00001</t>
  </si>
  <si>
    <t>3010 MEDIUM CLASS HOPPER DREDGE - CHANGE IN PCO</t>
  </si>
  <si>
    <t>8d1a9ab6b0cfb5bf</t>
  </si>
  <si>
    <t>P00008</t>
  </si>
  <si>
    <t>3010 MEDIUM CLASS HOPPER DREDGE - MODIFICATION TO IMPLEMENT CLASS DEVIATION 2025-O0003 AND CLASS DEVIATION 2025-O0004</t>
  </si>
  <si>
    <t>1f26158ea15c72c4</t>
  </si>
  <si>
    <t>P00006</t>
  </si>
  <si>
    <t>3010 MEDIUM CLASS HOPPER DREDGE, CHANGES R33 - R39</t>
  </si>
  <si>
    <t>d7eb5247232f029e</t>
  </si>
  <si>
    <t>P00007</t>
  </si>
  <si>
    <t>3010 MEDIUM CLASS HOPPER DREDGE, CHANGES R40 - R60</t>
  </si>
  <si>
    <t>11a4103c1f094696</t>
  </si>
  <si>
    <t>P00002</t>
  </si>
  <si>
    <t>3010 MEDIUM CLASS HOPPER DREDGE - PHASE 1 COMPLETION MODIFICATION</t>
  </si>
  <si>
    <t>65bba8ae09146f36</t>
  </si>
  <si>
    <t>P00005</t>
  </si>
  <si>
    <t>3010 MEDIUM CLASS HOPPER DREDGE, DESIGN CHANGES R31-R32</t>
  </si>
  <si>
    <t>a44e9cd943ce1b6c</t>
  </si>
  <si>
    <t>P00021</t>
  </si>
  <si>
    <t>W4GG HQ US ARMY TACOM</t>
  </si>
  <si>
    <t>THE PURPOSE OF THIS NO-COST BILATERAL MODIFICATION P00021 TO CONTRACT W56HZV-14-C-0015 IS TO INCORPORATE BEB REFURBISHMENT INSTRUCTIONS INTO SECTION C, MOVE SECTION C.4.5.1 BI-WEEKLY MEETINGS FROM MODIFICATION P00019 NARRATIVE C0002, AND REVISE SECTION E.3 BEB OR CPK ACCEPTANCE.</t>
  </si>
  <si>
    <t>a08feefa582a064e</t>
  </si>
  <si>
    <t>P00031</t>
  </si>
  <si>
    <t>W6DW CPE CS</t>
  </si>
  <si>
    <t>MODIFICATION P00031 TO CONTRACT W56HZV-14-C-0015 IS TO PROCURE A GOVERNMENT INITIATED REDESIGN FOR THE CREW PROTECTION
KIT (CPK), REVISE THE CURRENT CPK DELIVERY SCHEDULE, UPDATE SECTION E CLAUSE 52.246-4028 TO REFLECT CHANGES IN THE INSPECTION AND ACCEPTANCE LOCATIONS AND STORAGE AND TRANSPORTATION</t>
  </si>
  <si>
    <t>844c4e2110e2d426</t>
  </si>
  <si>
    <t>P00039</t>
  </si>
  <si>
    <t>PROCUREMENT OF BRIDGE ERECTION BOATS (BEBS) TO HELP FACILITATE GAP CROSSING FOR THE BRIDGING TEAM IN PM FORCE PROJECTION. BILATERAL MODIFICATION P00039 IS TO REVISE THE CREW PROTECTION KIT (CPK) DELIVERY SCHEDULE AND DEPARTMENT OF DEFENSE ACTIVITY ADDRESS CODES (DODAAC) TO MATCH CPK SURROGATE DELIVE</t>
  </si>
  <si>
    <t>c2a99bf6ea08c193</t>
  </si>
  <si>
    <t>P00050</t>
  </si>
  <si>
    <t xml:space="preserve">THE BRIDGE ERECTION BOAT (BEB) CONTRACT WAS AWARDED TO BIRDON AMERICA, INC. (BAI) ON 18 NOVEMBER 2013, ON A COMPETITIVE BASIS AFTER COMPLETION OF BEST VALUE TRADE OFF SOURCE SELECTION PROCEDURES PURSUANT TO FAR 15.101-1.  THIS IS A FIVE YEAR, FIRM-FIXED PRICE LOW RATE INITIAL PRODUCTION (LRIP) FULL </t>
  </si>
  <si>
    <t>bcabb3d1b35d6626</t>
  </si>
  <si>
    <t>P00056</t>
  </si>
  <si>
    <t>W6DW CPE CS WARREN</t>
  </si>
  <si>
    <t>MOD TO ADJUST DELIVERY DATES</t>
  </si>
  <si>
    <t>065ca6f324649fda</t>
  </si>
  <si>
    <t>P00058</t>
  </si>
  <si>
    <t>MOD TO EXERCISE OPTION.</t>
  </si>
  <si>
    <t>5547cef31e861bd7</t>
  </si>
  <si>
    <t>P00060</t>
  </si>
  <si>
    <t>MOD TO EXERCISE BEB ASL OPTION</t>
  </si>
  <si>
    <t>b810d50e19c4dd72</t>
  </si>
  <si>
    <t>P00066</t>
  </si>
  <si>
    <t>BRIDGE ERECTION BOAT (BEB)</t>
  </si>
  <si>
    <t>46d5473ea1685e6c</t>
  </si>
  <si>
    <t>MOD TO ADD CRITICAL TASK LIST</t>
  </si>
  <si>
    <t>37cc02a41f3e6a83</t>
  </si>
  <si>
    <t>P00016</t>
  </si>
  <si>
    <t>CHANGE DODAAC.</t>
  </si>
  <si>
    <t>9ffa5c1e9e7d4dcf</t>
  </si>
  <si>
    <t>P00025</t>
  </si>
  <si>
    <t>EXERCISE THE OPTION TO PURCHASE 8EA BEBS AND 8EA CPKS.</t>
  </si>
  <si>
    <t>e20c23b4adafb732</t>
  </si>
  <si>
    <t>P00068</t>
  </si>
  <si>
    <t>BRIDGE ERECTION BOATS (BEB), CSR/OPNET/FLMNET OPTION</t>
  </si>
  <si>
    <t>20aff02e70a3b067</t>
  </si>
  <si>
    <t>P00079</t>
  </si>
  <si>
    <t>BRIDGE ERECTION BOAT PRODUCTION (BEB) AND SERVICES CONTRACT.  THIS MODIFICATION REMOVES THE GOVERNMENT FURNISHED PROPERTY (GFP) ATTACHMENT DUE TO THE GFP IS TRANSFERRED TO THE NEW BEB CONTRACT W56HZV-19-D-0093.</t>
  </si>
  <si>
    <t>d2adc090f5d0098a</t>
  </si>
  <si>
    <t>P00012</t>
  </si>
  <si>
    <t>MODIFICATION TO FUND TRAINING MANUAL AND TECHNICAL MANUAL CDRLS.</t>
  </si>
  <si>
    <t>79c9cf307566ec93</t>
  </si>
  <si>
    <t>P00017</t>
  </si>
  <si>
    <t>THE PURPOSE OF THIS BILATERAL MODIFICATION P00017 TO CONTRACT W56HZV-14-C-0015 IS TO REVISE THE ATTACHMENT #0003 - GFP LIST, ATTACHMENT #0022 IUID MARKINGS, AND TO EXERCISE OPTION SLINS 2003AA OPERATOR NEW EQUIPMENT TRAINING (OPNET) AND 2004AA FIELD LEVEL MAINTENANCE EQUIPMENT TRAINING (FLMNET).</t>
  </si>
  <si>
    <t>b638babd46cb718a</t>
  </si>
  <si>
    <t>P00042</t>
  </si>
  <si>
    <t>CONTRACT MODIFICATION TO BRIDGE ERECTION BOAT PRODUCTION CONTRACT.</t>
  </si>
  <si>
    <t>202f646a52bab4d4</t>
  </si>
  <si>
    <t>P00033</t>
  </si>
  <si>
    <t>BRIDGE ERECTION BOAT (BEB) CONTRACT IS COMPETITIVE BEST VALUE TRADE-OFF SOURCE SELECTION FIVE YEAR, FIRM-FIXED PRICE LOW RATE INITIAL PRODUCTION (LRIP) / FULL RATE PRODUCTION CONTRACT FOR THE PRODUCTION OF BEBS. THE CONTRACT INCLUDES A BASE AND FIVE OPTION PERIODS, WITH A TOTAL OF 257 BEBS AVAILABLE</t>
  </si>
  <si>
    <t>1af164fdbc935634</t>
  </si>
  <si>
    <t>P00055</t>
  </si>
  <si>
    <t>BRIDGE ERECTION BOAT CONTRACT. MODIFICATION TO INCORPORATE ENGINEERING CHANGE PROPOSALS.</t>
  </si>
  <si>
    <t>ead94b06f7c7a6ab</t>
  </si>
  <si>
    <t>NO COST MOD FOR SOW CHANGES IN SECTION C AND H.</t>
  </si>
  <si>
    <t>3adc9dab2960958a</t>
  </si>
  <si>
    <t>P00013</t>
  </si>
  <si>
    <t>MOD FOR SOW CHANGES.</t>
  </si>
  <si>
    <t>e6408547d1ca22b9</t>
  </si>
  <si>
    <t>P00027</t>
  </si>
  <si>
    <t>MODIFICATION TO EXERCISE STORAGE OPTION.</t>
  </si>
  <si>
    <t>0d211135957f9082</t>
  </si>
  <si>
    <t>P00034</t>
  </si>
  <si>
    <t>PROCUREMENT OF BRIDGE ERECTION BOATS (BEBS) TO HELP FACILITATE
GAP CROSSING FOR THE BRIDGING TEAM IN PM FORCE PROJECTION.
BILATERAL MODIFICATION P00034 IS TO INCORPORATE REQUESTS FOR VARIANCE - LIFT EYE SHACKLE (BRFV 018) AND DATA PLATE SUSPENSION (BRFV 019).</t>
  </si>
  <si>
    <t>6f7f74a0ec8e77b2</t>
  </si>
  <si>
    <t>P00044</t>
  </si>
  <si>
    <t>BRIDGE ERECTION BOAT (BEB) CONTRACT IS COMPETITIVE BEST VALUE
TRADE-OFF SOURCE SELECTION FIVE YEAR, FIRM-FIXED PRICE LOW RATE
INITIAL PRODUCTION (LRIP) / FULL RATE PRODUCTION CONTRACT FOR
THE PRODUCTION OF BEBS THE CONTRACT INCLUDES A BASE AND FIVE OPTION PERIODS.</t>
  </si>
  <si>
    <t>f700ab54db80db4e</t>
  </si>
  <si>
    <t>P00071</t>
  </si>
  <si>
    <t>2f207d1982266cdf</t>
  </si>
  <si>
    <t>REQUEST FOR EQUITABLE ADJUSTMENT AS A RESULT OF A STOP WORK ORDER</t>
  </si>
  <si>
    <t>d270802f0a82f55f</t>
  </si>
  <si>
    <t>P00022</t>
  </si>
  <si>
    <t>INCREASE BRIDGE ERECTION BOAT (BEB) STORAGE PERIOD OPTION III BY 18,013 DAYS.</t>
  </si>
  <si>
    <t>083a039214b12c03</t>
  </si>
  <si>
    <t>P00024</t>
  </si>
  <si>
    <t>THE PURPOSE OF THIS BILATERAL MODIFICATION P00024 TO CONTRACT W56HZV-14 C-0015 IS TO IMPLEMENT AND REVISE THE CIRCUIT BREAKER
REQUIREMENT BY UPDATING SECTION 3.4.3.6 WITHIN ATTACHMENT 0073 ATPD 2393, INCREASE THE RANGE PRICING TO REFLECT THE PROPOSED CIRCUIT BREAKER UL489 COST OF $3,223.64 IN BEB OP</t>
  </si>
  <si>
    <t>676054d6ae0fd921</t>
  </si>
  <si>
    <t>P00026</t>
  </si>
  <si>
    <t>THE PURPOSE OF THIS BILATERAL MODIFICATION, P00026, TO CONTRACT W56HZV-14-C-0015 IS TO EXERCISE THE OPTION FOR 23 BEBS EACH AND 23 CPKS EACH UNDER OPTION PERIOD TWO. THIS MODIFICATION WILL ALSO CLARIFY AND CORRECT REFERENCES ASSOCIATED WITH THIS OPTION PERIOD.</t>
  </si>
  <si>
    <t>c1c7a3a6ac9653c0</t>
  </si>
  <si>
    <t>P00045</t>
  </si>
  <si>
    <t>THIS CONTRACT ESTABLISHED PROCUREMENT OF M30 BRIDGE ERECTION BOATS (BEBS) TO HELP FACILITATE GAP CROSSING CAPABILITIES FOR PM FORCE PROJECTION.
NO-COST BILATERAL MODIFICATION P00045 IS TO CORRECT A TYPOGRAPHICAL ERROR IN MODIFICATION P00038 REGARDING THE TIER II PRICING FOR BEBS.</t>
  </si>
  <si>
    <t>41d609eb3275de18</t>
  </si>
  <si>
    <t>P00061</t>
  </si>
  <si>
    <t>MOD TO INCORPORATE ECP INTO THE CONTRACT.</t>
  </si>
  <si>
    <t>aef25123e18ffa30</t>
  </si>
  <si>
    <t>P00072</t>
  </si>
  <si>
    <t>BRIDGE ERECTION BOATS (BEB)</t>
  </si>
  <si>
    <t>b086d945ad7098fd</t>
  </si>
  <si>
    <t>P00077</t>
  </si>
  <si>
    <t>BRIDGE ERECTION BOAT PRODUCTION AND FIELD SERVICE REPRESENTATIVE SERVICES.</t>
  </si>
  <si>
    <t>1268577a683fd158</t>
  </si>
  <si>
    <t>MOD TO EXTEND DELIVERY SCHEDULE FOR HARDWARE AND CDRLS</t>
  </si>
  <si>
    <t>2d50ec86f4e0a437</t>
  </si>
  <si>
    <t>P00011</t>
  </si>
  <si>
    <t>ISSUE PBP PAYMENTS FOR LUT AND LRIP BRIDGE ERECTION BOATS.</t>
  </si>
  <si>
    <t>f47a4b2b5133d54b</t>
  </si>
  <si>
    <t>P00028</t>
  </si>
  <si>
    <t>THE PURPOSE OF THIS BILATERAL MODIFICATION P00028 TO CONTRACT W56HZV-14-C-0015 IS TO REVISE ATTACHMENT #0003 - GFP LIST TO ADD AND REMOVE COMMON BRIDGE TRANSPORTERS AND BRIDGE ADAPTER PALLETS.</t>
  </si>
  <si>
    <t>a14c3a3688decb01</t>
  </si>
  <si>
    <t>P00036</t>
  </si>
  <si>
    <t>BILATERAL MODIFICATION P00036 REVISES WEAPON MOUNTING BRACKET SLINS UNDER CLIN 0003.  BAI INITIALLY PROPOSED WEAPON MOUNT BRACKET SETS FOR 13 BEBS INSTEAD OF 23 BEBS ~ $10K DIFFERENCE.  AS A RESULT, THE MODIFICATION ALSO REALLOCATES $14,996 FROM HARDWARE SLIN 0003AE TO NON-RECURRING SLIN 0003AD.</t>
  </si>
  <si>
    <t>be791e8af2805164</t>
  </si>
  <si>
    <t>P00037</t>
  </si>
  <si>
    <t xml:space="preserve">BILATERAL MODIFICATION P00037 TO CONTRACT W56HZV-14-C-0015 IS TO UPDATE COMPONENT CHANGES IN THE SECTION H GOVERNMENT FURNISHED MATERIALS (GFM) LIST FOR THE SINCGARS AND SECTION J ATTACHMENTS 0003 GOVERNMENT FURNISHED PROPERTY (GFP) LIST AND 0073 AUTOMOTIVE TANK PURCHASE DESCRIPTION (ATPD) PURSUANT </t>
  </si>
  <si>
    <t>b82eb8d27720d229</t>
  </si>
  <si>
    <t>P00078</t>
  </si>
  <si>
    <t>BRIDGE ERECTION BOAT PRODUCTION AND FIELD SERVICE REPRESENTATIVE
SERVICES.</t>
  </si>
  <si>
    <t>bceef72090c39206</t>
  </si>
  <si>
    <t>P00047</t>
  </si>
  <si>
    <t>BRIDGE ERECTION BOAT (BEB) CONTRACT IS COMPETITIVE BEST VALUE
TRADE-OFF SOURCE SELECTION FIVE YEAR, FIRM-FIXED PRICE LOW RATE
INITIAL PRODUCTION (LRIP) / FULL RATE PRODUCTION CONTRACT FOR BEBS.</t>
  </si>
  <si>
    <t>248ce2a56623814a</t>
  </si>
  <si>
    <t>P00052</t>
  </si>
  <si>
    <t>THE BRIDGE ERECTION BOAT (BEB) CONTRACT WAS AWARDED TO BIRDON AMERICA, INC. (BAI) ON 18 NOVEMBER 2013, ON A COMPETITIVE BASIS AFTER COMPLETION OF BEST VALUE TRADE OFF SOURCE SELECTION PROCEDURES PURSUANT TO FAR 15.101-1.  THIS IS A FIVE YEAR, FIRM-FIXED PRICE LOW RATE INITIAL PRODUCTION (LRIP) / FUL</t>
  </si>
  <si>
    <t>3c4074718302d76e</t>
  </si>
  <si>
    <t>P00063</t>
  </si>
  <si>
    <t>MOD TO EXERCISE OPNET, FLMNET AND CSR SERVICES</t>
  </si>
  <si>
    <t>d7e13d2fa1a3be4c</t>
  </si>
  <si>
    <t>P00067</t>
  </si>
  <si>
    <t>ADMIN MOD.</t>
  </si>
  <si>
    <t>af5e01e082ead067</t>
  </si>
  <si>
    <t>P00070</t>
  </si>
  <si>
    <t>ECP INCORPORATION TO THE BEB CONTRACT</t>
  </si>
  <si>
    <t>15be9b2bc802b3ac</t>
  </si>
  <si>
    <t>P00074</t>
  </si>
  <si>
    <t>CONTRACT FOR THE PURCHASE BRIDGE ERECTION BOATS FOR MILITARY BRIDGE INSTALLATION. THIS MODIFICATION IS FOR A REQUEST FOR VARIANCE.</t>
  </si>
  <si>
    <t>85eef5975bec44f0</t>
  </si>
  <si>
    <t>P00076</t>
  </si>
  <si>
    <t>BRIDGE ERECTION BOAT (BEB) HARDWARE/SERVICE CONTRACT. MOD IS TO INCORPORATE MULTIPLE ENGINEERING CHANGE NOTICES.</t>
  </si>
  <si>
    <t>0f7bb4084f6f3a40</t>
  </si>
  <si>
    <t>P00019</t>
  </si>
  <si>
    <t>MOD TO UPDATE SOW AND EXTEND DELIVERY DATE OF TM CDRLS</t>
  </si>
  <si>
    <t>764068c4ca3b2821</t>
  </si>
  <si>
    <t>P00023</t>
  </si>
  <si>
    <t>THE PURPOSE OF THIS MODIFICATION IS TO UPDATE SECTIONS 3.7.1 AND 3.10 WITHIN THE PRODUCT DESCRIPTION AND ALSO INCORPORATE REVISION #6 OF THE FDSC.</t>
  </si>
  <si>
    <t>9b9bc159c66112fa</t>
  </si>
  <si>
    <t>P00032</t>
  </si>
  <si>
    <t>THE PURPOSE OF THIS MODIFICATION IS TO EXTEND THE DELIVERY SCHEDULE UNDER CONTRACT LINE ITEM NUMBER 2001AC (BRIDGE ERECTION BOAT).</t>
  </si>
  <si>
    <t>605f08c942178fc8</t>
  </si>
  <si>
    <t>P00029</t>
  </si>
  <si>
    <t>PROCUREMENT OF BRIDGE ERECTION BOATS (BEBS) TO HELP FACILITATE
GAP CROSSING FOR THE BRIDGING TEAM IN PM FORCE PROJECTION.
BILATERAL MODIFICATION P00029 IS TO ADD ADDITIONAL PROGRAM MANAGEMENT REVIEWS (PMRS).</t>
  </si>
  <si>
    <t>f6d8c0742f65fac8</t>
  </si>
  <si>
    <t>P00030</t>
  </si>
  <si>
    <t>MODIFICATION TO FUND A GOVERNMENT INITIATED CHANGE TO THE WEAPON MOUNT BRACKET.</t>
  </si>
  <si>
    <t>c7155e97d4f5573b</t>
  </si>
  <si>
    <t>P00035</t>
  </si>
  <si>
    <t>EXERCISE OPTION SLIN 3003AB FOR OPERATOR NEW EQUIPMENT
TRAINING (OPNET) AND OPTION SLIN 3004AB FOR FIELD LEVEL MAINTENANCE EQUIPMENT TRAINING (FLMNET) ON BRIDGE ERECTION BOAT CONTRACT W56HZV-14-C-0015.</t>
  </si>
  <si>
    <t>5581a8c733900274</t>
  </si>
  <si>
    <t>P00038</t>
  </si>
  <si>
    <t>PROCUREMENT OF BRIDGE ERECTION BOATS (BEBS) TO HELP FACILITATE
GAP CROSSING FOR THE BRIDGING TEAM IN PM FORCE PROJECTION.
MODIFICATION P00038 IS TO PROCURE 15 BEBS AND 15 CPKS UNDER OPTION 3.</t>
  </si>
  <si>
    <t>7ad476fab173526b</t>
  </si>
  <si>
    <t>P00053</t>
  </si>
  <si>
    <t>108b27f0162a12df</t>
  </si>
  <si>
    <t>P00046</t>
  </si>
  <si>
    <t>BRIDGE ERECTION BOAT (BEB) CONTRACT IS COMPETITIVE BEST VALUE
TRADE-OFF SOURCE SELECTION FIVE YEAR, FIRM-FIXED PRICE LOW RATE
INITIAL PRODUCTION (LRIP) / FULL RATE PRODUCTION CONTRACT FOR
THE PRODUCTION OF BEBS THE CONTRACT INCLUDES A BASE AND FIVE OPTION YEARS.
MOD P00046 IS TO ADD OPTIONS FOR SPE</t>
  </si>
  <si>
    <t>8ed7b5fae3741913</t>
  </si>
  <si>
    <t>P00048</t>
  </si>
  <si>
    <t>BRIDGE ERECTION BOAT (BEB) CONTRACT IS COMPETITIVE BEST VALUE
TRADE-OFF SOURCE SELECTION FIVE YEAR, FIRM-FIXED PRICE LOW RATE
INITIAL PRODUCTION (LRIP) / FULL RATE PRODUCTION CONTRACT FOR
THE PRODUCTION OF BEBS.</t>
  </si>
  <si>
    <t>8ce80424f3b90e3f</t>
  </si>
  <si>
    <t>P00051</t>
  </si>
  <si>
    <t>e22928074a6b336f</t>
  </si>
  <si>
    <t>P00054</t>
  </si>
  <si>
    <t>86b8eb2ab5c3b42f</t>
  </si>
  <si>
    <t>P00062</t>
  </si>
  <si>
    <t>MOD TO EXERCISE OPTION FOR BEB AND CPK.</t>
  </si>
  <si>
    <t>11f3983e105f5e5a</t>
  </si>
  <si>
    <t>P00064</t>
  </si>
  <si>
    <t>MOD TO EXTEND POP.</t>
  </si>
  <si>
    <t>e6a1b320d4dc3e47</t>
  </si>
  <si>
    <t>P00075</t>
  </si>
  <si>
    <t>ECP INCORPORATION - BEB</t>
  </si>
  <si>
    <t>28606bd77fdd66a6</t>
  </si>
  <si>
    <t>P00015</t>
  </si>
  <si>
    <t>MODIFY DELIVERY SCHEDULE FOR TWO BOATS FROM 26 MAY 2015 TO 01 JUNE 2015.</t>
  </si>
  <si>
    <t>8269d140b395bfb1</t>
  </si>
  <si>
    <t>P00040</t>
  </si>
  <si>
    <t>THIS CONTRACT ESTABLISHED PROCUREMENT OF M30 BRIDGE ERECTION BOATS (BEBS) TO HELP FACILITATE GAP CROSSING CAPABILITIES FOR PM FORCE PROJECTION.  
MODIFICATION P00040 IS TO EXERCISE THE HARDWARE OPTIONS UNDER OPTION PERIOD THREE FOR 18 EACH BEBS AND CREW PROTECTION KITS (CPKS) AND VARIOUS ADMINISTRA</t>
  </si>
  <si>
    <t>540746273bcd00e6</t>
  </si>
  <si>
    <t>P00014</t>
  </si>
  <si>
    <t>PURCHASE OF 4EA BEBS AND 4EA CPKS.</t>
  </si>
  <si>
    <t>a376370713204679</t>
  </si>
  <si>
    <t>P00020</t>
  </si>
  <si>
    <t>THE PURPOSE OF THIS BILATERAL MODIFICATION P00020 IS TO REVISE THE SINCGAR KIT REQUIREMENT TO PROVIDE THE HARDWARE AS GOVERNMENT FURNISHED PROPERTY.</t>
  </si>
  <si>
    <t>126ed1d97e29e8bb</t>
  </si>
  <si>
    <t>P00041</t>
  </si>
  <si>
    <t>PRODUCTION OF THE BRIDGE ERECTION BOAT (BEB).
THIS ACTION IS TO ADD .01 TO CONTRACT TO COVER INVOICING IN THE AMOUNT OF $8,703,093.43 VS. $8,703,093.42</t>
  </si>
  <si>
    <t>201387464fa5897b</t>
  </si>
  <si>
    <t>P00080</t>
  </si>
  <si>
    <t>BRIDGE ERECTION BOAT (BEB) CONTRACT TO PROCURE SYSTEMS. MOD TO DEOB .01 CENTS FOO CLIN 2001AC.</t>
  </si>
  <si>
    <t>c8dd2e1d295d17d0</t>
  </si>
  <si>
    <t>P00018</t>
  </si>
  <si>
    <t>BI-LATERAL MODIFICATION TO INCORPORATE SAFETY HANDHOLDS ONTO 43 BEBS, ADD SECTION C.21 INTO THE SCOPE OF WORK, AND UPDATE SECTION 3.4.1.15 WITHIN THE PD (ATTACHMENT 001). AS A RESULT OF THE ADDITION OF HANDHOLDS, THE RANGE PRICING HAS INCREASED TO REFLECT THE HANDHOLD NEW CONSTRUCTION COST OF $3,850</t>
  </si>
  <si>
    <t>5869cd585bb806e6</t>
  </si>
  <si>
    <t>P00057</t>
  </si>
  <si>
    <t>MOD TO EXERCISE OPTIONS</t>
  </si>
  <si>
    <t>fa3799378e7c9c71</t>
  </si>
  <si>
    <t>P00059</t>
  </si>
  <si>
    <t>PRODUCTION OF BRIDGE ERECTION BOATS AND CREW PROTECTION KITS.</t>
  </si>
  <si>
    <t>cd1d70a2c16d1f03</t>
  </si>
  <si>
    <t>P00065</t>
  </si>
  <si>
    <t>MOD TO EXERCISE CARE/STORAGE OPTION</t>
  </si>
  <si>
    <t>75b2f0a1b8cb1c7e</t>
  </si>
  <si>
    <t>P00069</t>
  </si>
  <si>
    <t>BRIDGE ERECTION BOAT (BEB) MOD</t>
  </si>
  <si>
    <t>a0906a7c61dcd3b5</t>
  </si>
  <si>
    <t>P00043</t>
  </si>
  <si>
    <t xml:space="preserve">THIS CONTRACT ESTABLISHED PROCUREMENT OF M30 BRIDGE ERECTION BOATS (BEBS) TO HELP FACILITATE GAP CROSSING CAPABILITIES FOR PM FORCE PROJECTION.
MODIFICATION P00043 IS TO REVISE THE SPECIAL CONTRACT REQUIREMENT LANGUAGE IN SECTION H TO INCREASE THE DAYS OF
STORAGE AND CARE FOR BRIDGE ERECTION BOATS </t>
  </si>
  <si>
    <t>fe852cd7254b1e01</t>
  </si>
  <si>
    <t>23</t>
  </si>
  <si>
    <t>FUNDING FOR MULTIPLE CLINS</t>
  </si>
  <si>
    <t>e3a3e41484c9c32e</t>
  </si>
  <si>
    <t>39</t>
  </si>
  <si>
    <t>W6QK ACC- DTA</t>
  </si>
  <si>
    <t>W6J1 RCCTO REDSTONE</t>
  </si>
  <si>
    <t>CYBER SCAN REMEDIATION</t>
  </si>
  <si>
    <t>90365c589a5041d6</t>
  </si>
  <si>
    <t>5</t>
  </si>
  <si>
    <t>MODIFICATION 05 REVISES THE INSPECTION AND ACCEPTANCE FOR CLIN 0027</t>
  </si>
  <si>
    <t>4c36d57b045e6970</t>
  </si>
  <si>
    <t>24</t>
  </si>
  <si>
    <t>EMD FUNDING</t>
  </si>
  <si>
    <t>eb9f4d184d667f59</t>
  </si>
  <si>
    <t>41</t>
  </si>
  <si>
    <t>W6DW PEO CS &amp; CSS WARREN</t>
  </si>
  <si>
    <t>SIT SPARES, HAWAII SPARES, POST DELIVERY AND PRE DELIVERY TIRS</t>
  </si>
  <si>
    <t>ccb2b4d837936e58</t>
  </si>
  <si>
    <t>40</t>
  </si>
  <si>
    <t>MODIFICATION FOR WORK WITHIN SCOPE.</t>
  </si>
  <si>
    <t>6f70ebf72916b46f</t>
  </si>
  <si>
    <t>42</t>
  </si>
  <si>
    <t>FUNDING FOR CRITICAL IMPROVEMENTS AND CERTIFICATIONS OF SUB-SYSTEMS</t>
  </si>
  <si>
    <t>ad22e73204f0dcc4</t>
  </si>
  <si>
    <t>7</t>
  </si>
  <si>
    <t>MODIFICATION 07 IS ISSUED TO FUND CLIN 0029 (PD-35 ROM)</t>
  </si>
  <si>
    <t>5cd38b95d30ce3be</t>
  </si>
  <si>
    <t>10</t>
  </si>
  <si>
    <t>MODIFICATION 1- ISSUED TO ESTABLISH AND FUND FY19 CLIN 000203</t>
  </si>
  <si>
    <t>8030cc6c35c43d66</t>
  </si>
  <si>
    <t>21</t>
  </si>
  <si>
    <t>ADDITIONAL NOISE STUDY</t>
  </si>
  <si>
    <t>6b22d94752ddc8d4</t>
  </si>
  <si>
    <t>26</t>
  </si>
  <si>
    <t>ELECTRICAL SURGE SUPPORT</t>
  </si>
  <si>
    <t>efa3d31a1c0cef14</t>
  </si>
  <si>
    <t>32</t>
  </si>
  <si>
    <t>E3 AND SCHEDULE REA</t>
  </si>
  <si>
    <t>4347a79f81851e00</t>
  </si>
  <si>
    <t>45</t>
  </si>
  <si>
    <t>HVAC REPAIR</t>
  </si>
  <si>
    <t>237e6ec9a9bbcc83</t>
  </si>
  <si>
    <t>4</t>
  </si>
  <si>
    <t>MODIFICATION 04 FUNDS THE REA SUBMITTED IN REGARD TO THE POST-AWARD PROTEST.</t>
  </si>
  <si>
    <t>5e3f4e84473c5c51</t>
  </si>
  <si>
    <t>6</t>
  </si>
  <si>
    <t>MODIFICATION 06 TO DO 0001 IS ISSUED TO INCREASE FY18 FUNDS ON CLIN 000202 BY $4,000,000.</t>
  </si>
  <si>
    <t>4a9efbaf4b6cf7c1</t>
  </si>
  <si>
    <t>49</t>
  </si>
  <si>
    <t>DELIVERY ORDER 0001 FOR MSV(L) EMD PHASE, CLIN 0002</t>
  </si>
  <si>
    <t>b9987264c17762f3</t>
  </si>
  <si>
    <t>12</t>
  </si>
  <si>
    <t>MODIFICATION 12 TO DO 0001 IS ISSUED TO INCREASE FUNDING ON CLIN 0028 FOR ADDITIONAL ABOVE AND BEYOND TRAVEL.</t>
  </si>
  <si>
    <t>6e8d14d97c2c1662</t>
  </si>
  <si>
    <t>9</t>
  </si>
  <si>
    <t>MODIFICATION 09 ISSUED TO ADD FY17 AND FY18 FUNDING</t>
  </si>
  <si>
    <t>2ab06034ba2d8897</t>
  </si>
  <si>
    <t>50</t>
  </si>
  <si>
    <t>669ca8dc0ac9899f</t>
  </si>
  <si>
    <t>14</t>
  </si>
  <si>
    <t>ADDING FUNDING FOR FY19 TRAVEL</t>
  </si>
  <si>
    <t>36dc7a84ad6a55b8</t>
  </si>
  <si>
    <t>17</t>
  </si>
  <si>
    <t>PBP ADMIN MOD</t>
  </si>
  <si>
    <t>31220bdef2dc7cbd</t>
  </si>
  <si>
    <t>18</t>
  </si>
  <si>
    <t>FUNDING FY19 AND FY 20 CLINS</t>
  </si>
  <si>
    <t>423c3821c1b4dd38</t>
  </si>
  <si>
    <t>fd65ba024d8f11d1</t>
  </si>
  <si>
    <t>2</t>
  </si>
  <si>
    <t>ADMINISTRATIVE MODIFICATION TO DELETE CLINS 0002AA AND 0002BA, WHICH WILL BE RE-ESTABLISHED AS INFORMATIONAL CLINS ON THE NEXT MODIFICATION (MOD 03)</t>
  </si>
  <si>
    <t>5a633b1e268bbff5</t>
  </si>
  <si>
    <t>36</t>
  </si>
  <si>
    <t>CONDITIONAL ACCEPTANCE</t>
  </si>
  <si>
    <t>1780aeb2a04a8dc8</t>
  </si>
  <si>
    <t>3</t>
  </si>
  <si>
    <t>MODIFICATION 03 IS ESTABLISHED TO REVISE CLIN 0002 STRUCTURING IN PADDS.</t>
  </si>
  <si>
    <t>22e76f535c2a2164</t>
  </si>
  <si>
    <t>8</t>
  </si>
  <si>
    <t>ADMINISTRATIVE MODIFICATION TO ADD FUNDING TO TRAVEL CLIN</t>
  </si>
  <si>
    <t>143696259ef9a2af</t>
  </si>
  <si>
    <t>33</t>
  </si>
  <si>
    <t>FINGER GUARDS FUNDING FOR PROTOTYPE</t>
  </si>
  <si>
    <t>3b3f4aee4aa94fc2</t>
  </si>
  <si>
    <t>51</t>
  </si>
  <si>
    <t>FSR EXTENSION</t>
  </si>
  <si>
    <t>3334c1b00b8d1d8c</t>
  </si>
  <si>
    <t>11</t>
  </si>
  <si>
    <t>MODIFICATION 11 TO DO 0001 IS ISSUED TO CREATE AND FUND CLIN 0030 FOR THE NOISE IMPACT STUDY</t>
  </si>
  <si>
    <t>dbb1d20432181f20</t>
  </si>
  <si>
    <t>20</t>
  </si>
  <si>
    <t>FY20 FUNDING AND FY20 TRAVEL ABOVE AND BEYOND FUNDING</t>
  </si>
  <si>
    <t>107ac661c3f7a93b</t>
  </si>
  <si>
    <t>29</t>
  </si>
  <si>
    <t>ILS REA</t>
  </si>
  <si>
    <t>9adefe202404d150</t>
  </si>
  <si>
    <t>15</t>
  </si>
  <si>
    <t>ADDED PBP CLAUSE AND ATTACHMENT SCHEDULE</t>
  </si>
  <si>
    <t>ce9e44ea7811fa50</t>
  </si>
  <si>
    <t>31</t>
  </si>
  <si>
    <t>REA FOR STRUCTURAL DESIGN CHANGES AND PREP COSTS</t>
  </si>
  <si>
    <t>cc8c0e59bd62ed0b</t>
  </si>
  <si>
    <t>43</t>
  </si>
  <si>
    <t>ABS LOAD LINE RECERTIFICATION</t>
  </si>
  <si>
    <t>bb594f66d351a108</t>
  </si>
  <si>
    <t>13</t>
  </si>
  <si>
    <t>MODIFICATION 13 ISSUED TO INCREASE FY18 AND FY 19 FUNDING.</t>
  </si>
  <si>
    <t>e64e22862ab7e859</t>
  </si>
  <si>
    <t>1</t>
  </si>
  <si>
    <t>MODIFICATION 01 TO DO 0001, UNDER CONTRACT W56HZ-17-D-0086, IS ISSUED TO ADD FY17 AND FY 18 FUNDING.</t>
  </si>
  <si>
    <t>fc8912f55a55edb9</t>
  </si>
  <si>
    <t>34</t>
  </si>
  <si>
    <t>REBASELINE PROPOSAL PREP</t>
  </si>
  <si>
    <t>9c05b1975ec6a887</t>
  </si>
  <si>
    <t>35</t>
  </si>
  <si>
    <t>MOORING LINES</t>
  </si>
  <si>
    <t>46d50702b90b0e25</t>
  </si>
  <si>
    <t>37</t>
  </si>
  <si>
    <t>$2.2MIL</t>
  </si>
  <si>
    <t>aeeb81739039d73f</t>
  </si>
  <si>
    <t>25</t>
  </si>
  <si>
    <t>FAM TRAINING FUNDING</t>
  </si>
  <si>
    <t>c0ad56808dc317a6</t>
  </si>
  <si>
    <t>27</t>
  </si>
  <si>
    <t>TA</t>
  </si>
  <si>
    <t>487ffe4f2a40bcef</t>
  </si>
  <si>
    <t>30</t>
  </si>
  <si>
    <t>RAMP REDESIGN REA</t>
  </si>
  <si>
    <t>6ed8c36ad9a410ba</t>
  </si>
  <si>
    <t>44</t>
  </si>
  <si>
    <t>FAM TRAINING SESSION 2</t>
  </si>
  <si>
    <t>340b09c35e3288a4</t>
  </si>
  <si>
    <t>48</t>
  </si>
  <si>
    <t>409c7fa975990baa</t>
  </si>
  <si>
    <t>16</t>
  </si>
  <si>
    <t>ADMINISTRATIVE MODIFICATION TO REVISE ATTACHMENT 0001 - MSV(L) PBP MILESTONE SCHEDULE AND ADD SECTION B AND SECTION G NARRATIVE, PER THE GUIDANCE OF THE ACO AND DFAS</t>
  </si>
  <si>
    <t>ecccae31faecdf9f</t>
  </si>
  <si>
    <t>19</t>
  </si>
  <si>
    <t>UPDATED PBP MILESTONE SCHEDULE</t>
  </si>
  <si>
    <t>edf66dee00c7fba7</t>
  </si>
  <si>
    <t>22</t>
  </si>
  <si>
    <t>INCREMENTAL FUNDING</t>
  </si>
  <si>
    <t>8ef88ef9bb87890e</t>
  </si>
  <si>
    <t>46</t>
  </si>
  <si>
    <t>EMD UPDATES</t>
  </si>
  <si>
    <t>80f9df79760c1b44</t>
  </si>
  <si>
    <t>47</t>
  </si>
  <si>
    <t>3ef4902332de6a38</t>
  </si>
  <si>
    <t>HEAVY ENGINEERING INDUSTRIES &amp; SHIPBUILDING CO. (KSC)</t>
  </si>
  <si>
    <t>W4MM USA JOINT MUNITIONS CMD</t>
  </si>
  <si>
    <t>THIS IS MODIFICATION P00025 THAT INCORPORATES WORKSHEETS 136, 137, 152, 153, 154, 155, 156, 157 AND 158 INTO THE CONTRACT.</t>
  </si>
  <si>
    <t>cb57e629bda35c33</t>
  </si>
  <si>
    <t>THIS MOD INCORPORATES ADDITIONAL WORKSHEETS INTO THE CONTRACT.</t>
  </si>
  <si>
    <t>686b0ba0878046b7</t>
  </si>
  <si>
    <t>W0DA US ARMY SUSTAINMENT CMD</t>
  </si>
  <si>
    <t>APS-5 WATERCRAFT AT KNB.  ACTIVATE WORKSHEETS 542-560 AND ADD CORRECT FUNDING FOR PURCHASE OF TEREX RTCH (INCORRECT FUNDING WILL BE DEOBLIGATED).</t>
  </si>
  <si>
    <t>0db13f439f903d1a</t>
  </si>
  <si>
    <t>THIS MODIFICATION IS FOR THE URGENT ADDITION OF THE TRANSFORMATION OF THE MODULAR CAUSEWAY SYSTEM.</t>
  </si>
  <si>
    <t>e4a6fb0575f686a8</t>
  </si>
  <si>
    <t>P00073</t>
  </si>
  <si>
    <t>APS-5 WATERCRAFT.  EXTEND THE POP ON CLIN 5003DD FOR THE MODULAR CAUSEWAY SYSTEM TRANSFORMATION. ACTIVATE WORKSHEETS 728-738.</t>
  </si>
  <si>
    <t>7a19c16181245798</t>
  </si>
  <si>
    <t>P00088</t>
  </si>
  <si>
    <t>APS-5 WATERCRAFT - SYNCRO-LIFT MAINTENANCE</t>
  </si>
  <si>
    <t>1375901d54931757</t>
  </si>
  <si>
    <t>THIS MODIFICATION P00032 TO COSIS CONTRACT W911S0-14-C-0004 INCORPORATES WORKSHEETS 217 THROUGH 231 INTO THE CONTRACT.</t>
  </si>
  <si>
    <t>58cd6afea1f5d9ee</t>
  </si>
  <si>
    <t>MOVEMENT OF 2 LCMS.</t>
  </si>
  <si>
    <t>88d553437a55282f</t>
  </si>
  <si>
    <t>APS-5 WATERCRAFT.  ACTIVATE WORKSHEETS 783-808 AND DECREASE EXCESS FUNDING.</t>
  </si>
  <si>
    <t>234378e5b699c98a</t>
  </si>
  <si>
    <t>W6QM MICC-FDO FT EUSTIS</t>
  </si>
  <si>
    <t>COSIS</t>
  </si>
  <si>
    <t>3713501e4224f755</t>
  </si>
  <si>
    <t>OPTION YEAR FOUR PERFORMANCE</t>
  </si>
  <si>
    <t>4051a4df673dae15</t>
  </si>
  <si>
    <t>W6WR USALRCTR DETROIT AR</t>
  </si>
  <si>
    <t>f9741a8395efe7f9</t>
  </si>
  <si>
    <t>APS-5 WATERCRAFT. WORKSHEET ACTIVATION.</t>
  </si>
  <si>
    <t>c23a389a82d90b92</t>
  </si>
  <si>
    <t>P00095</t>
  </si>
  <si>
    <t>APS-5 WATERCRAFT - ADDITION OF SYNCHROLIFT REPAIR REQUIREMENT.</t>
  </si>
  <si>
    <t>215cc5e6ae9372f0</t>
  </si>
  <si>
    <t>7358edac94708b2a</t>
  </si>
  <si>
    <t>THIS IS MODIFICATION P00022 THAT INCORPORATES WORKSHEETS 110 THROUGH 124 INTO THE CONTRACT.</t>
  </si>
  <si>
    <t>3e979ace4ff31409</t>
  </si>
  <si>
    <t>THIS MODIFICATION P00034 TO COSIS CONTRACT W911S0-14-C-0004
INCORPORATES WORKSHEETS 249 THROUGH 261 (WITHOUT WKS 260) INTO THE CONTRACT.</t>
  </si>
  <si>
    <t>f658f4d1608275f1</t>
  </si>
  <si>
    <t>a5f6291e0d535f54</t>
  </si>
  <si>
    <t>THE 401ST AFSBN LOCATED IN KUWAIT HAS A REQUIREMENT FOR BOATS TO BE TURNED BACK IN. THIS CONTRACT FOR THE EFFORT TO TURN THOSE 2 VESSELS BACK IN.</t>
  </si>
  <si>
    <t>e3fe75dfed724730</t>
  </si>
  <si>
    <t>P00081</t>
  </si>
  <si>
    <t>APS-5 WATERCRAFT - ADDITION OF LCM 8580 AND 8591 REPAIRS REQUIREMENT AND FUNDING REALIGNMENT.</t>
  </si>
  <si>
    <t>211ef8d2a6df5d52</t>
  </si>
  <si>
    <t>P00083</t>
  </si>
  <si>
    <t>APS-5 WATERCRAFT - ADDITIONAL OF LCU 2013 REPAIRS - STERN TUBE COOLING LINE</t>
  </si>
  <si>
    <t>54480f017c2dd21a</t>
  </si>
  <si>
    <t>24e1a20aa52b5f9f</t>
  </si>
  <si>
    <t>THIS IS MOD P00017 WHICH INCORPORATES WORKSHEETS 80, 81, 83, 84, 85, 86, 87, 88, 89 AND 90 INTO THE CONTRACT.</t>
  </si>
  <si>
    <t>e9d1fe825dedb329</t>
  </si>
  <si>
    <t>THIS IS MOD P00035 FOR CONTRACT W911S0-14-D-0004 THAT INCORPORATES WORKSHEETS 262 THROUGH 274 INTO THE CONTRACT.</t>
  </si>
  <si>
    <t>147012e1b199d170</t>
  </si>
  <si>
    <t>CARE FOR STOCK AND SUPPLIES IN STORAGE AND FIELD LEVEL
MAINTENANCE.</t>
  </si>
  <si>
    <t>5b231ca8e1d3506c</t>
  </si>
  <si>
    <t>APS-5 WATERCRAFT, WORKSHEETS 578-587.</t>
  </si>
  <si>
    <t>4626eba83f4c024c</t>
  </si>
  <si>
    <t>APS-5 WATERCRAFT COSIS MAINTENANCE.  EXERCISE ONE-YEAR EXTENSION.  ACTIVATE WORKSHEETS 709-717.</t>
  </si>
  <si>
    <t>e10d6c80b1818e56</t>
  </si>
  <si>
    <t>P00086</t>
  </si>
  <si>
    <t>APS-5 WATERCRAFT - MODIFICATION TO EXERCISE OPTION PERIOD 1 FOR REDUCED COSIS MAINTENANCE AND KNB SITE CLOSURE.</t>
  </si>
  <si>
    <t>7233d1ba81d52a11</t>
  </si>
  <si>
    <t>167f6143ccb23a28</t>
  </si>
  <si>
    <t>THIS IS MOD P00015 WHICH INCORPORATES WORKSHEETS 71, 72, 73, 74 AND 75 INTO THE CONTRACT AND TRANSFERS THE MVA AND ABR DATED AS 24 AUG 2011 FROM MICC, VA TO ACC-WRN, MI.</t>
  </si>
  <si>
    <t>014287148ecb53ad</t>
  </si>
  <si>
    <t>THIS MOD DE-OBLIGATES REMAINING UNUSED FUNDING FROM BASE YEAR - SEE WORKSHEET 91.</t>
  </si>
  <si>
    <t>c7d95009d00a85fc</t>
  </si>
  <si>
    <t>THIS IS MOD P00043 FOR COSIS CONTRACT W911S0-14-C-0004.</t>
  </si>
  <si>
    <t>18aa3e9514635981</t>
  </si>
  <si>
    <t>APS-5 WATERCRAFT AT THE KNB, KUWAIT.  ACTIVATION OF WORKSHEETS.</t>
  </si>
  <si>
    <t>60463f5b16cf92bb</t>
  </si>
  <si>
    <t>APS-5 WATERCRAFT.  INCREMENTAL FUNDING AND WORKSHEETS 640-657.</t>
  </si>
  <si>
    <t>5eaf713ab6f67f15</t>
  </si>
  <si>
    <t>P00082</t>
  </si>
  <si>
    <t>APS-5 WATERCRAFT - ADDITION OF FRAGO 4 KNB SITE CLOSURE REQUIREMENTS.</t>
  </si>
  <si>
    <t>e4db98a5c5e0190c</t>
  </si>
  <si>
    <t>P00084</t>
  </si>
  <si>
    <t>APS-5 WATERCRAFT - JLG MANLIFT REPAIR.</t>
  </si>
  <si>
    <t>8414fda196783686</t>
  </si>
  <si>
    <t>P00091</t>
  </si>
  <si>
    <t>APS-5 WATERCRAFT - ADDITIONAL WORK ORDERS (POLARIS AND FORKLIFT)</t>
  </si>
  <si>
    <t>9e174c05618637dd</t>
  </si>
  <si>
    <t>THIS IS MODIFICATION P00024 THAT INCORPORATES WORKSHEETS 138 THRU 151 INTO THE CONTRACT.</t>
  </si>
  <si>
    <t>2acc0d62109bbe82</t>
  </si>
  <si>
    <t>THIS MOD P00026 INCORPORATES WORKSHEETS 159, 160, 161, 162, 163, 165, 166, 167, 168, 169, 170, 171, 172, 173, 174, 175 AND 176.</t>
  </si>
  <si>
    <t>fac9100d806f3831</t>
  </si>
  <si>
    <t>P00096</t>
  </si>
  <si>
    <t>APS-5 WATERCRAFT - ADDITION OF PROPERTY LISTING</t>
  </si>
  <si>
    <t>99af03609dde9d54</t>
  </si>
  <si>
    <t>COSIS 1ST OPTION YEAR</t>
  </si>
  <si>
    <t>4891a82f043c25ed</t>
  </si>
  <si>
    <t>THIS IS MOD P00016 WHICH INCORPORATES WORKSHEETS 76, 77, 78 AND 79 INTO THE CONTRACT.</t>
  </si>
  <si>
    <t>e94147c91604df93</t>
  </si>
  <si>
    <t>THIS IS MOD P00036 FOR CONTRACT W911S0-14-C-0004 THAT
INCORPORATES WORKSHEETS 275 THROUGH 291 INTO THE CONTRACT.</t>
  </si>
  <si>
    <t>cf93c60aa0e7dcaa</t>
  </si>
  <si>
    <t>OPTION YEAR THREE PERFORMANCE</t>
  </si>
  <si>
    <t>227847046716aebd</t>
  </si>
  <si>
    <t>THIS IS MOD P00050 TO COSIS CONTRACT W911S0-14-C-0004</t>
  </si>
  <si>
    <t>e27c63bfcdb335a6</t>
  </si>
  <si>
    <t>APS-5 WATERCRAFT IN KUWAIT.</t>
  </si>
  <si>
    <t>e0fc0bbb0e0d309e</t>
  </si>
  <si>
    <t>P00094</t>
  </si>
  <si>
    <t>APS-5 WATERCRAFT - FULLY FUNDING OPTION PERIOD 1 CLINS</t>
  </si>
  <si>
    <t>dc41fb99a8a3a8a9</t>
  </si>
  <si>
    <t>THIS IS MODIFICATION P00023 THAT INCORPORATES WORKSHEETS 125 THROUGH 135 INTO THE CONTRACT.</t>
  </si>
  <si>
    <t>ae7a3f98b80b5cf3</t>
  </si>
  <si>
    <t>THIS IS MODIFICATION P00028 TO CONTRACT W911S0-14-C-0004 THAT INCORPORATES WORKSHEETS 178 THROUGH 195 INTO THE CONTRACT.</t>
  </si>
  <si>
    <t>116310373cc1e2f8</t>
  </si>
  <si>
    <t>CARE OF STOCK/SUPPLIES IN STORAGE (COSIS) AND FIELD LEVEL MAINTENANCE TO US ARMY VESSELS STATIONED AT MUHAMMAD AL-AHMAD NAVAL BASE AND CAMP ARIFJAN, KUWAIT.</t>
  </si>
  <si>
    <t>a52745c67607701f</t>
  </si>
  <si>
    <t>1eb1e24d5cd5cf34</t>
  </si>
  <si>
    <t>THIS IS MOD P00045 FOR CONTRACT W911S0-14-C-0004.</t>
  </si>
  <si>
    <t>6b2b05ee8bdbe839</t>
  </si>
  <si>
    <t>APS-5 WATERCRAFT.  ACTIVATE WORKSHEETS 718-727.  REVISE WORKSHEET 640. DEOBLIGATE EXCESS FUNDING FROM THE CANCELLATION OF WORK ITEMS ON WORKSHEET 723.</t>
  </si>
  <si>
    <t>a72e51db1f2fe4cb</t>
  </si>
  <si>
    <t>P00089</t>
  </si>
  <si>
    <t>APS-5 WATERCRAFT VESSEL MAINTENANCE AND KNB SITE CLOSURE.</t>
  </si>
  <si>
    <t>62270ac1421956d2</t>
  </si>
  <si>
    <t>3c80a62ec8f6288c</t>
  </si>
  <si>
    <t>P00049</t>
  </si>
  <si>
    <t>THIS IS MOD P00049 FOR COSIS CONTRACT W911S0-14-C-0004</t>
  </si>
  <si>
    <t>7c400bfc2da64a34</t>
  </si>
  <si>
    <t>9abb6b189d391498</t>
  </si>
  <si>
    <t>APS-5 WATERCRAFT, WORKSHEETS 561-577</t>
  </si>
  <si>
    <t>a09597446599719f</t>
  </si>
  <si>
    <t>P00090</t>
  </si>
  <si>
    <t>APS-5 WATERCRAFT - DEOBLIGATION OF FUNDS FROM EMERGENCY SERVICES CLIN</t>
  </si>
  <si>
    <t>518e86bd6eedb7cf</t>
  </si>
  <si>
    <t>2c2cd3661d4b0a50</t>
  </si>
  <si>
    <t>933ba3c138c309bf</t>
  </si>
  <si>
    <t>THIS MOD EXERCISES BASE CONTRACT OPTION YEAR TWO PERFORMANCE CLIN 2001.</t>
  </si>
  <si>
    <t>c22f62f13f1b1bbf</t>
  </si>
  <si>
    <t>THIS MODIFICATION P00031 TO COSIS CONTRACT W911S0-14-C-0004 INCORPORATES WORKSHEET 210 INTO THE CONTRACT.</t>
  </si>
  <si>
    <t>cbef6a396f7bd39b</t>
  </si>
  <si>
    <t>MOD P00048 FOR COSIS CONTRACT W911S0-14-C-0004</t>
  </si>
  <si>
    <t>da8d8ad6f42b008e</t>
  </si>
  <si>
    <t>INCORPORATE AND FULLY FUND NATIVE FURY EXERCISE.  ACTIVATE WORKSHEETS 672-694.</t>
  </si>
  <si>
    <t>1d3bab05acd5987d</t>
  </si>
  <si>
    <t>P00085</t>
  </si>
  <si>
    <t>APS-5 WATERCRAFT - GFE PRESSURE WASHER REPAIRS</t>
  </si>
  <si>
    <t>93c80d573eab638a</t>
  </si>
  <si>
    <t>APS-5 WATERCRAFT.  ADDITION OF EMERGENCY REPAIRS OF MCS EQUIPMENT AND AG CLEANING OF POWER MODULE TANKS AND VOIDS.</t>
  </si>
  <si>
    <t>b6cd0b16bba54e70</t>
  </si>
  <si>
    <t>APS-5 WATERCRAFT.  ACTIVATE WORKSHEETS 768-782 AND ADD FAR CLAUSE 52.204-25.</t>
  </si>
  <si>
    <t>ee7a4abf295a9293</t>
  </si>
  <si>
    <t>APS-5 WATERCRAFT - CONTRACT EXTENSION.</t>
  </si>
  <si>
    <t>0c668f9037d3cb83</t>
  </si>
  <si>
    <t>P00093</t>
  </si>
  <si>
    <t>APS-5 WATERCRAFT - JETTY SAFETY REPAIR</t>
  </si>
  <si>
    <t>c4ac44731d37b82b</t>
  </si>
  <si>
    <t>THIS IS MODIFICATION P00030 TO CONTRACT W911S0-14-C-0004 THAT
INCORPORATES WORKSHEETS 211 THROUGH 216 INTO THE CONTRACT.</t>
  </si>
  <si>
    <t>13defce29828dc44</t>
  </si>
  <si>
    <t>THIS MODIFICATION P00033 TO COSIS CONTRACT W911S0-14-C-0004
INCORPORATES WORKSHEETS 232 THROUGH 248 INTO THE CONTRACT.</t>
  </si>
  <si>
    <t>461fe52ed5dd21f6</t>
  </si>
  <si>
    <t>THIS ACTION TRANSFERS THE ADMINISTRATION OF THIS CONTRACT FROM ACC WARREN TO ACC ROCK ISLAND.</t>
  </si>
  <si>
    <t>b5854146957175db</t>
  </si>
  <si>
    <t>APS-5 WATERCRAFT EXERCISE OF OPTION PERIOD 4</t>
  </si>
  <si>
    <t>228b8133ce92f947</t>
  </si>
  <si>
    <t>APS-5 WATERCRAFT, SIX MONTH POP EXTENSION IAW FAR 52.217-8.</t>
  </si>
  <si>
    <t>0b6fb681c90e9b69</t>
  </si>
  <si>
    <t>P00098</t>
  </si>
  <si>
    <t>DE-OBLIGATION OF PRIOR YEAR FUNDS.</t>
  </si>
  <si>
    <t>9b2faaf226bf871a</t>
  </si>
  <si>
    <t>THIS IS MOD P00046 FOR COSIS CONTRACT W911S0-14-C-0004.</t>
  </si>
  <si>
    <t>f4df06b76233f7ea</t>
  </si>
  <si>
    <t>APS-5 WATERCRAFT AT KUWAIT NAVAL BASE.  WORKSHEETS 616-629.</t>
  </si>
  <si>
    <t>b119327e3bb3fd0f</t>
  </si>
  <si>
    <t>APS-5 WATERCRAFT AT KNB.  WORKSHEETS 630-639.</t>
  </si>
  <si>
    <t>8ee1bb39f12f7cd7</t>
  </si>
  <si>
    <t>APS-5 WATERCRAFT AT KNB, KUWAIT.  ACTIVATE WORKSHEETS 659-671.</t>
  </si>
  <si>
    <t>797c1d37c834db2e</t>
  </si>
  <si>
    <t>P00087</t>
  </si>
  <si>
    <t>APS-5 WATERCRAFT - ADDITIONAL OF FOUR (4) WORK ORDERS FOR INSPECTION, CERTIFICATION, AND/OR REPAIR.</t>
  </si>
  <si>
    <t>7a6e596c133e8954</t>
  </si>
  <si>
    <t>P00092</t>
  </si>
  <si>
    <t>APS-5 WATERCRAFT - ADDITION OF INCREMENTAL FUNDING.</t>
  </si>
  <si>
    <t>8a1b1ba4d30d88ba</t>
  </si>
  <si>
    <t>THIS IS MOD P00018 WHICH INCORPORATES WORKSHEET 92 INTO THE CONTRACT AND INCLUDES A MODIFICATION TO THE SCOPE OF WORK.</t>
  </si>
  <si>
    <t>c315bb28c8744285</t>
  </si>
  <si>
    <t>THIS IS MOD P00019 WHICH INCORPORATES WORKSHEETS 94, 95, 96, 97, 98, 99 AND 100 INTO THE CONTRACT.</t>
  </si>
  <si>
    <t>a1957026d603de11</t>
  </si>
  <si>
    <t>THIS IS MODIFICATION P00029 TO CONTRACT W911S0-14-C-0004 THAT
INCORPORATES WORKSHEETS 196 THROUGH 209 INTO THE CONTRACT.</t>
  </si>
  <si>
    <t>5dab14711fed0cfa</t>
  </si>
  <si>
    <t>MOD P00042 FOR COSIS CONTRACT W911S0-14-C-0004.</t>
  </si>
  <si>
    <t>016b1d0f1968ac40</t>
  </si>
  <si>
    <t>APS-5 WATERCRAFT IN KUWAIT.  INCORPORATION OF WORKSHEETS 506-519 AND GOVERNMENT PROPERTY CLAUSES.</t>
  </si>
  <si>
    <t>2e5f8469af8588b3</t>
  </si>
  <si>
    <t>APS-5 WATERCRAFT.  WORKSHEETS 588-615, UPDATE GFP CLAUSE, ADD GFP AND CAP ATTACHMENTS.</t>
  </si>
  <si>
    <t>6474b385aed23e0e</t>
  </si>
  <si>
    <t>APS-5 WATERCRAFT WORKSHEETS 695-708.</t>
  </si>
  <si>
    <t>a7fba457ef0a855f</t>
  </si>
  <si>
    <t>APS-5 WATERCRAFT, WORKSHEETS 809-829.</t>
  </si>
  <si>
    <t>80ae7b2fe2fbff7f</t>
  </si>
  <si>
    <t>APS-5 WATERCRAFT MODIFICATION TO ADD FUNDING FOR THE MOVEMENT OF VESSELS AND EMERGENCY SERVICES.</t>
  </si>
  <si>
    <t>5df6fa37461ae3cb</t>
  </si>
  <si>
    <t>P00097</t>
  </si>
  <si>
    <t>APS-5 WATERCRAFT - REMOVAL OF PROPERTY MODIFICATION</t>
  </si>
  <si>
    <t>ded4733226b33c1a</t>
  </si>
  <si>
    <t>BRIDGE ERECTION BOAT (BEB). CONTRACT TO PROCURE SYSTEMS. MOD TO ADD NRE COST AND CUT-IN PRICES FOR 36 BEBS.</t>
  </si>
  <si>
    <t>bfc7fe5145405c71</t>
  </si>
  <si>
    <t>THIS CONTRACT IS FOR BOTH HARDWARE AND SERVICES. THIS DELIVERY ORDER IS TO ADD AUTHORIZED STOCK LIST 9ASL) AND SPECIAL TOOLS &amp; TEST EQUIPMENT (STTE).</t>
  </si>
  <si>
    <t>74d56e9c1b68458d</t>
  </si>
  <si>
    <t>THIS CONTRACT IS FOR BOTH HARDWARE AND SERVICES. THIS MODIFICATION IS TO ADJUST THE SCHEDULE DELIVERY OR AUTHORIZED STOCK LIST AND SPECIAL TOOLS AND TEST EQUIPMENT.</t>
  </si>
  <si>
    <t>838a5f6cf5837c6b</t>
  </si>
  <si>
    <t>BRIDGE ERECTION BOAT (BEB). CONTRACT TO PROCURE BEB SYSTEMS. ADMIN MOD TO ADD DODAAC.</t>
  </si>
  <si>
    <t>67e393085312b99e</t>
  </si>
  <si>
    <t>BRIDGE ERECTION BOAT (BEB). CONTRACT TO PROCURE SYSTEMS. MOD TO CORRECT WHAT BEBS ARE RECEIVING THE CUT-INS.</t>
  </si>
  <si>
    <t>d77f4668c5210ddf</t>
  </si>
  <si>
    <t>THIS CONTRACT IS FOR THE PURCHASE OF THE BRIDGE ERECTION BOAT (BEB) TO INCLUDE BOTH HARDWARE AND SERVICES. THIS DELIVERY ORDER IS IN THE THIRD ORDERING YEAR TO PROCURE BEBS AND CREW PROTECTION KITS (CPKS)</t>
  </si>
  <si>
    <t>d21376eaa0d31df1</t>
  </si>
  <si>
    <t>BRIDGE ERECTION BOAT (BEB). CONTRACT TO PROCURE SYSTEMS. MOD TO ADD CARE AND STORAGE.</t>
  </si>
  <si>
    <t>a09ff3ead5ff2b8c</t>
  </si>
  <si>
    <t>THIS CONTRACT IS FOR BOTH HARDWARE AND SERVICES. THIS MODIFICATION IS TO ADD CAGE CODE FOR SHIP IN PLACE AND FOR SNIPE CUT IN.</t>
  </si>
  <si>
    <t>99ff2647653ab676</t>
  </si>
  <si>
    <t>BRIDGE ERECTION BOAT (BEB). CONTRACT TO PROCURE SYSTEMS. MOD TO ADD CSR TRAVEL AND SUPPORT.</t>
  </si>
  <si>
    <t>e725736e6897e11c</t>
  </si>
  <si>
    <t>BRIDGE ERECTION BOAT (BEB). CONTRACT TO PROCURE SYSTEMS. MOD TO CLEAR CDR</t>
  </si>
  <si>
    <t>4105d3e46ba0f945</t>
  </si>
  <si>
    <t>THE CONTRACT IS FOR THE PURCHASE OF THE BRIDGE ERECTION BOAT (BEB) TO INCLUDE BOTH HARDWARE AND SERVICES. THIS MODIFICATION IS TO PROCURE ADDITIONAL BEBS AND CREW PROTECTION KITS AS WELL AS TO ADJUST THE DELIVERY SCHEDULE.</t>
  </si>
  <si>
    <t>56a9ed90422eefdc</t>
  </si>
  <si>
    <t>BRIDGE ERECTION BOAT (BEB). CONTRACT TO PROCURE BEB SYSTEM. ADMIN MOD TO ADD FUNDING ON CLIN0313AF.</t>
  </si>
  <si>
    <t>2da6d44c20983aef</t>
  </si>
  <si>
    <t>BRIDGE ERECTION BOAT (BEB). CONTRACT TO PROCURE SYSTEMS. MOD TO REVISE SHIP TO LOCATIONS.</t>
  </si>
  <si>
    <t>cee4272bed898916</t>
  </si>
  <si>
    <t>ADD DODAAC</t>
  </si>
  <si>
    <t>5d67591266b001bf</t>
  </si>
  <si>
    <t>THIS CONTRACT IS FOR THE PURCHASE OF THE BRIDGE ERECTION BOAT (BEB) TO INCLUDE BOTH HARDWARE AND SERVICES. THIS MODIFICATION IS TO PROCURE ADDITIONAL BEBS AND CREW PROTECTION KITS.</t>
  </si>
  <si>
    <t>a129dc775f2c5ae0</t>
  </si>
  <si>
    <t>BRIDGE ERECTION BOAT (BEB) MOD TO REVISE POP DATES TO ALIGN WITH CONTRACT.</t>
  </si>
  <si>
    <t>67c88475afe6a64f</t>
  </si>
  <si>
    <t>BRIDGE ERECTION BOAT (BEB). CONTRACT TO PROCURE SYSTEMS. MOD TO ADD OBLIGATE GERMANY FIELDING.</t>
  </si>
  <si>
    <t>4b3f518b57298ec4</t>
  </si>
  <si>
    <t>GEARBOX RATIO UPDATE</t>
  </si>
  <si>
    <t>e5e9e899dcb8f3b6</t>
  </si>
  <si>
    <t>INCORPORATE MAST LADDER</t>
  </si>
  <si>
    <t>1b9732435ba4e522</t>
  </si>
  <si>
    <t>POP EXTENSION DUE TO INCLEMENT WEATHER</t>
  </si>
  <si>
    <t>80e1b7b05e4014a0</t>
  </si>
  <si>
    <t>UPDATED PERFORMANCE BASED PAYMENTS ATTACHMENT</t>
  </si>
  <si>
    <t>8272ded166131ad9</t>
  </si>
  <si>
    <t>LOW RATE INITIAL PRODUCTION - 1 VESSEL</t>
  </si>
  <si>
    <t>f6cfd049389f4c23</t>
  </si>
  <si>
    <t>60db84f440e7bf74</t>
  </si>
  <si>
    <t>LRIP 1 INCREASE</t>
  </si>
  <si>
    <t>c5243fb495597214</t>
  </si>
  <si>
    <t>CONTRACT FOR THE PURCHASE OF BRIDGE ERECTION BOATS. THIS MODIFICATION IS TO PROVIDE A DEPARTMENT OF DEFENSE ARMY ACTIVITY CODE.</t>
  </si>
  <si>
    <t>b26ac9510e6e5925</t>
  </si>
  <si>
    <t>CONTRACT FOR THE PURCHASE OF BRIDGE ERECTION BOATS SYSTEMS. THIS IS AN ADMINISTRATIVE MODIFICATION TO CHANGE A DEPARTMENT OF DEFENSE ARMY ACTIVITY CODE.</t>
  </si>
  <si>
    <t>ddc38134e3914829</t>
  </si>
  <si>
    <t>THIS CONTRACT IS FOR BOTH HARDWARE AND SERVICES. THIS MODIFICATION IS TO UPDATE THE DODAAC ON THE CONTRACT.</t>
  </si>
  <si>
    <t>bf254bfa42a6a154</t>
  </si>
  <si>
    <t>THIS CONTRACT IS FOR THE PURCHASE OF THE BRIDGE ERECTION BOAT TO
INCLUDE BOTH HARDWARE AND SERVICES. THIS MODIFICATION IS TO ADD
A DODAAC TO THE GFM TO THE DELIVERY ORDER W56HZV-21-F-0040.</t>
  </si>
  <si>
    <t>f071d8d350a67629</t>
  </si>
  <si>
    <t>THIS CONTRACT IS FOR THE PURCHASE OF THE BRIDGE ERECTION BOAT(BEB) TO INCLUDE BOTH HARDWARE AND SERVICES. THIS DELIVERY ORDER IS IN THE SECOND YEAR TO PROCURE BEBS, CREW PROTECTION KITS, AUTHORIZED STOCK LIST AND SPECIAL TOOLING TEST EQUIPMENT.</t>
  </si>
  <si>
    <t>c3632684ee593e47</t>
  </si>
  <si>
    <t>THIS CONTRACT IS FOR THE PURCHASE OF THE BRIDGE ERECTION BOAT
(BEB) TO INCLUDE BOTH HARDWARE AND SERVICES. THIS MODIFICATION  INCREASES THE QUANTITY OF BOTH BEBS AND BEB CREW PROTECTION KITS (CPK)UNDER THIS DELIVERY ORDER.</t>
  </si>
  <si>
    <t>ee60ceaa4ede9306</t>
  </si>
  <si>
    <t>THIS IS A HARDWARE DELIVERY ORDER WHERE CHANGES ARE BEING MADE TO THE DELIVERY SCHEDULE AND THE AMOUNT OF ITEMS SHIPPED.</t>
  </si>
  <si>
    <t>8801417090592df0</t>
  </si>
  <si>
    <t>LOW-RATE INITIAL PRODUCTION (LRIP) - 2 VESSEL</t>
  </si>
  <si>
    <t>4d37c0af0f9751f9</t>
  </si>
  <si>
    <t>LRIP 3</t>
  </si>
  <si>
    <t>724a2a435ea946ab</t>
  </si>
  <si>
    <t>LRIP 4</t>
  </si>
  <si>
    <t>2bd3125baf835873</t>
  </si>
  <si>
    <t>MSV-L FRP 1</t>
  </si>
  <si>
    <t>e21e69dfb1445720</t>
  </si>
  <si>
    <t>BAY SHIP &amp; YACHT CO.</t>
  </si>
  <si>
    <t>LANDING CRAFT UTILITY 2035 SERVICE LIFE EXTENSION PROGRAM</t>
  </si>
  <si>
    <t>2f2759bb15632404</t>
  </si>
  <si>
    <t>PROGRAMMED DRYDOCKING, CLEANING, PAINTING, REPAIRS AND SERVICE LIFE EXTENSION PROGRAM (SLEP) TO U.S. ARMY VESSELS LCU 2029 AND LCU 2035</t>
  </si>
  <si>
    <t>17df7a586975b45d</t>
  </si>
  <si>
    <t>d25c006f1f2f1d83</t>
  </si>
  <si>
    <t>dfe86b4faeaceec8</t>
  </si>
  <si>
    <t>c57d8505f4e7cf14</t>
  </si>
  <si>
    <t>8c61f4f1535b22ba</t>
  </si>
  <si>
    <t>0435dcd4b4d4b731</t>
  </si>
  <si>
    <t>597d3f5e9275b533</t>
  </si>
  <si>
    <t>39df3172f6621f88</t>
  </si>
  <si>
    <t>f50f766d11e0e447</t>
  </si>
  <si>
    <t>PROGRAMMED DRYDOCKING, CLEANING, PAINTING AND REPAIRS TO U.S. ARMY VESSEL LSV 4</t>
  </si>
  <si>
    <t>34bfa8455af890cc</t>
  </si>
  <si>
    <t>8fe5088725b17b7e</t>
  </si>
  <si>
    <t>a372055f1e9e4dc6</t>
  </si>
  <si>
    <t>e6bdabdd9ae583a1</t>
  </si>
  <si>
    <t>92ab1e9da1fb7eb0</t>
  </si>
  <si>
    <t>555cc790d150ef2d</t>
  </si>
  <si>
    <t>333d04328ac7eed0</t>
  </si>
  <si>
    <t>96ce41d526fe1be6</t>
  </si>
  <si>
    <t>PROGRAMMED DRYDOCKING, CLEANING, PAINTING, REPAIRS AND SERVICE LIFE 
EXTENSION PROGRAM (SLEP) TO U.S. ARMY VESSELS LCU 2029 AND LCU 2035</t>
  </si>
  <si>
    <t>d50d6ccbde056cde</t>
  </si>
  <si>
    <t>6e686e8a500ad05c</t>
  </si>
  <si>
    <t>4d13e3f6522d8732</t>
  </si>
  <si>
    <t>be4408515cf61aa6</t>
  </si>
  <si>
    <t>c9a3542710ecc4ac</t>
  </si>
  <si>
    <t>8cecb62e4500e5f3</t>
  </si>
  <si>
    <t>496d05682f4d644f</t>
  </si>
  <si>
    <t>MCMURDO STEEL DECK BARGE P00002 MOORING STRUTS</t>
  </si>
  <si>
    <t>5641cbcfd7e7d953</t>
  </si>
  <si>
    <t>MCMURDO STEEL DECK BARGE</t>
  </si>
  <si>
    <t>3456f6bff14b787a</t>
  </si>
  <si>
    <t>W2SF ENDIST PHILADELPHIA CW</t>
  </si>
  <si>
    <t>MARINE DESIGN CENTER/3438 W912BU-24-C-0046</t>
  </si>
  <si>
    <t>3603799f5d69ef30</t>
  </si>
  <si>
    <t>0b758935668170c3</t>
  </si>
  <si>
    <t>161050cd5204987b</t>
  </si>
  <si>
    <t>2fd217f13c25e3ed</t>
  </si>
  <si>
    <t>6ffcc37fbf64d7d0</t>
  </si>
  <si>
    <t>86d88dad26126c28</t>
  </si>
  <si>
    <t>MCMURDO STEEL DECK BARGE CR01</t>
  </si>
  <si>
    <t>6afa1ab025bbeb67</t>
  </si>
  <si>
    <t>SERVICES</t>
  </si>
  <si>
    <t>bbaea83f1fbb497a</t>
  </si>
  <si>
    <t>8aacdcb788223f3d</t>
  </si>
  <si>
    <t>REPAIR&amp;MAINTAIN WATER VESSELS</t>
  </si>
  <si>
    <t>5ef674dfa1ff1edb</t>
  </si>
  <si>
    <t>MAINT/REPAIR / DE-OB MOD</t>
  </si>
  <si>
    <t>fd71b91657c539e7</t>
  </si>
  <si>
    <t>DEOBLIGATE EXPIRING FUNDS FOR SERVICES.</t>
  </si>
  <si>
    <t>ad426292fc316b0d</t>
  </si>
  <si>
    <t>DE-OB MOD</t>
  </si>
  <si>
    <t>d42fcc3485a6de0a</t>
  </si>
  <si>
    <t>ULO DE-OB MOD FY 13 FUNDS.</t>
  </si>
  <si>
    <t>62e60f37ea31a46f</t>
  </si>
  <si>
    <t>CONTRACT FOR THE PRODUCTION OF BRIDGE ERECTION BOATS. THIS MODIFICATION IS TO ADD A DEPARTMENT OF DEFENSE ARMY ACTIVITY CODE.</t>
  </si>
  <si>
    <t>6d1270023e14e237</t>
  </si>
  <si>
    <t>CONTRACT FOR THE PURCHASE OF BRIDGE ERECTION BOAT SYSTEMS. THIS MODIFICATION IS FOR AN ADMINISTRATIVE DEPARTMENT OF DEFENSE ARMY ACTIVITY CODE CHANGE.</t>
  </si>
  <si>
    <t>f5a6b5a7c945d49e</t>
  </si>
  <si>
    <t>BRIDGE ERECTION BOAT PRODUCTION AND FIELD REPRESENTATIVE SERVICES.</t>
  </si>
  <si>
    <t>3a365173999e9fe4</t>
  </si>
  <si>
    <t>BRIDGE ERECTION BOAT (BEB) AND CREW PROTECTION KIT (CPK) PRODUCTION.  THIS IS A HARDWARE DELIVERY ORDER.</t>
  </si>
  <si>
    <t>0a18ff963676cc0a</t>
  </si>
  <si>
    <t>CONTRACT FOR THE PRODUCTIONS OF BRIDGE ERECTION BOATS. THIS MODIFICATION IS TO CHANGE THE PERFORMANCE ADDRESS FOR THE CREW PROTECTION KITS.</t>
  </si>
  <si>
    <t>2d3db58e6a871ee0</t>
  </si>
  <si>
    <t>CRANE BARGE FOR THE DETROIT DISTRICT OF THE U.S. ARMY CORPS OF ENGINEERS AND WILL BE USED BY THE DISTRICT IN SUPPORT OF LOCK MAINTENANCE AT THE SOO LOCKS OFFICE.</t>
  </si>
  <si>
    <t>2e6d0361a0453817</t>
  </si>
  <si>
    <t>LANDING CRAFT UTILITY (LCU) 2025 SERVICE LIFE EXTENSION PROGRAM</t>
  </si>
  <si>
    <t>bb2eb8cd74621d25</t>
  </si>
  <si>
    <t>PROGRAMMED DRYDOCKING, CLEANING, PAINTING, REPAIRS AND SERVICE LIFE EXTENSION PROGRAM (SLEP) TO U.S. ARMY VESSELS LCU 2025 AND LCU 2033</t>
  </si>
  <si>
    <t>7218e371fc94cfdc</t>
  </si>
  <si>
    <t>9c8be559c44c48d8</t>
  </si>
  <si>
    <t>1c2f8fe7df6bc5c9</t>
  </si>
  <si>
    <t>22f8657c25968e8c</t>
  </si>
  <si>
    <t>LANDING CRAFT UTILITY 2025 SERVICE LIFE EXTENSION PROGRAM</t>
  </si>
  <si>
    <t>3c655b480c295e4f</t>
  </si>
  <si>
    <t>378021e73b2a9b38</t>
  </si>
  <si>
    <t>LANDING CRAFT UTILITY (LCU) 2025 ON-CONDITION CYCLIC MAINTENANCE (OCCM) AND SERVICE LIFE EXTENSION PROGRAM (SLEP).</t>
  </si>
  <si>
    <t>8ddecef5e3bacb5f</t>
  </si>
  <si>
    <t>a579b63bc44f86ab</t>
  </si>
  <si>
    <t>93c32ad77c4b0e6e</t>
  </si>
  <si>
    <t>d93c52fae719ad6e</t>
  </si>
  <si>
    <t>LANDING CRAFT UNIT 2025 SERVICE LIFE EXTENSION PROGRAM</t>
  </si>
  <si>
    <t>049b56c4e81a23b4</t>
  </si>
  <si>
    <t>PROGRAMMED DRYDOCKING, CLEANING, PAINTING, REPAIRS AND SERVICE LIFE 
EXTENSION PROGRAM (SLEP) TO U.S. ARMY VESSELS LCU 2025 AND LCU 2033</t>
  </si>
  <si>
    <t>76202013c7b094c9</t>
  </si>
  <si>
    <t>8f290d13f20577ef</t>
  </si>
  <si>
    <t>d2643ad9a785fb3e</t>
  </si>
  <si>
    <t>596ff1588e00b96f</t>
  </si>
  <si>
    <t>5f86240704dd5f37</t>
  </si>
  <si>
    <t>bb0d5d1dc0c5d9b9</t>
  </si>
  <si>
    <t>2f31d67e272d13f3</t>
  </si>
  <si>
    <t>d7b7d5cf92555eea</t>
  </si>
  <si>
    <t>74c87e284779cca3</t>
  </si>
  <si>
    <t>47f389fd9d02ab1e</t>
  </si>
  <si>
    <t>4ab3e37adb707add</t>
  </si>
  <si>
    <t>LANDING CRAFT UTILITY (LCU) 2025 ON-CONDITION CYCLIC MAINTENANCE (OCCM) AND SERVICE LIFE EXTENSION PROGRAM (SLEP)</t>
  </si>
  <si>
    <t>d2d432a40b9ed8c4</t>
  </si>
  <si>
    <t>LCU 2025 SLEP</t>
  </si>
  <si>
    <t>a7e6cafdc882cd8b</t>
  </si>
  <si>
    <t>a9cdde50e7b6dd6d</t>
  </si>
  <si>
    <t>a05b03fb857c746c</t>
  </si>
  <si>
    <t>c7ec848688a263c5</t>
  </si>
  <si>
    <t>4f6538b4686cdd87</t>
  </si>
  <si>
    <t>57491202560002ae</t>
  </si>
  <si>
    <t>d06e9af7074b0762</t>
  </si>
  <si>
    <t>5d10043393785283</t>
  </si>
  <si>
    <t>d72af5810c139ca7</t>
  </si>
  <si>
    <t>02159f0d178871ec</t>
  </si>
  <si>
    <t>135ee40fe4b608f8</t>
  </si>
  <si>
    <t>e890018cc8ea69f1</t>
  </si>
  <si>
    <t>3ca943f62354a3fe</t>
  </si>
  <si>
    <t>a2fc56ebbdee5a1e</t>
  </si>
  <si>
    <t>483dd0f4de568078</t>
  </si>
  <si>
    <t>28debdfc5f26267f</t>
  </si>
  <si>
    <t>YOKOHAMA ENGINEERING WORKS ,LTD.</t>
  </si>
  <si>
    <t>PROGRAMMED DRYDOCKING, CLEANING, PAINTING, REPAIRS AND SERVICE LIFE EXTENSION PROGRAM (SLEP) TO U.S. ARMY VESSELS LCU 2022 AND LCU 2027</t>
  </si>
  <si>
    <t>f8e244abeffaa9b6</t>
  </si>
  <si>
    <t>PROGRAMMED DRYDOCKING, CLEANING, PAINTING, REPAIRS AND SERVICE LIFE
EXTENSION PROGRAM (SLEP) TO U.S. ARMY VESSELS LCU 2022 AND LCU 2027</t>
  </si>
  <si>
    <t>54e2d39e1bff7844</t>
  </si>
  <si>
    <t>LCU 2022 SLEP</t>
  </si>
  <si>
    <t>b31803b4e4ecd621</t>
  </si>
  <si>
    <t>c9d015f982e4b704</t>
  </si>
  <si>
    <t>0aeddfff47c2c1d1</t>
  </si>
  <si>
    <t>16683c66a8da9524</t>
  </si>
  <si>
    <t>f47cfa40135257f8</t>
  </si>
  <si>
    <t>158d592bb2ad36b9</t>
  </si>
  <si>
    <t>c769fa537db38be6</t>
  </si>
  <si>
    <t>ca28e0352d2d06d1</t>
  </si>
  <si>
    <t>c734e4a0c694c8e6</t>
  </si>
  <si>
    <t>54591741ab03ca52</t>
  </si>
  <si>
    <t>cc0f88cf269c68e3</t>
  </si>
  <si>
    <t>da8d1ac4cd9ad82f</t>
  </si>
  <si>
    <t>76d4c5704dbd48c9</t>
  </si>
  <si>
    <t>d939702aa50c62e7</t>
  </si>
  <si>
    <t>W07V ENDIST NEW ORLEANS</t>
  </si>
  <si>
    <t>ARMY CORPS OF ENGINEERS CIVIL WORKS</t>
  </si>
  <si>
    <t>MOD P00001 TO UPDATE CLAUSES AND ANSWER CONTRACTOR'S QUESTIONS/COMMENTS.</t>
  </si>
  <si>
    <t>36b6375e492ca638</t>
  </si>
  <si>
    <t>P00013 MOD</t>
  </si>
  <si>
    <t>94291c472c45d579</t>
  </si>
  <si>
    <t>P000010</t>
  </si>
  <si>
    <t>8f1eb5d3416e461e</t>
  </si>
  <si>
    <t>HULL STRUCTURES</t>
  </si>
  <si>
    <t>b4fe740be55944cc</t>
  </si>
  <si>
    <t>MODIFICATION P00021 SUPPLEMENTAL WORK WITHIN SCOPE</t>
  </si>
  <si>
    <t>cf8b4d5cc415c34d</t>
  </si>
  <si>
    <t>MOD P00011</t>
  </si>
  <si>
    <t>fb88c05c8f1f1b48</t>
  </si>
  <si>
    <t>P00006 MOD</t>
  </si>
  <si>
    <t>2a3d3c7abfbac9a7</t>
  </si>
  <si>
    <t>MOD P00008</t>
  </si>
  <si>
    <t>62fb532e265a4beb</t>
  </si>
  <si>
    <t>MOD P00009</t>
  </si>
  <si>
    <t>d1f5808826ada85f</t>
  </si>
  <si>
    <t>MOD P00014</t>
  </si>
  <si>
    <t>2b4f010d036148b9</t>
  </si>
  <si>
    <t>SEE ATTACHED SOW.</t>
  </si>
  <si>
    <t>8296dae141ea72a8</t>
  </si>
  <si>
    <t>d588ccfcc111faf7</t>
  </si>
  <si>
    <t>1646ef29e18a2244</t>
  </si>
  <si>
    <t>MODIFICATION P00022 SUPPLEMENTAL WORK WITHIN SCOPE</t>
  </si>
  <si>
    <t>d14645b183a355e2</t>
  </si>
  <si>
    <t>b112d62ce4657fda</t>
  </si>
  <si>
    <t>U.S. WHEELER DRYDOCKING AND REPAIRS 2024</t>
  </si>
  <si>
    <t>10aef5ab0a0bebb1</t>
  </si>
  <si>
    <t>WHEELER DRYDOCKING AND REPAIRS - ALABAMA SHIPYARD - MOD P00003</t>
  </si>
  <si>
    <t>23790717e1452663</t>
  </si>
  <si>
    <t>P00004 WHEELER DRYDOCKING AND REPAIRS</t>
  </si>
  <si>
    <t>db0feebb1811b26c</t>
  </si>
  <si>
    <t>MOD P00005</t>
  </si>
  <si>
    <t>fd7b64802199f84b</t>
  </si>
  <si>
    <t>2c635a2e197bb3b2</t>
  </si>
  <si>
    <t>MODIFICATION P00020 SUPPLEMENTAL WORK WITHIN SCOPE</t>
  </si>
  <si>
    <t>054f820151b12e3f</t>
  </si>
  <si>
    <t>b5f402270cdbb494</t>
  </si>
  <si>
    <t>W07V ENDIST VICKSBURG</t>
  </si>
  <si>
    <t>SPECIALTY STEEL BARGE</t>
  </si>
  <si>
    <t>6fbc1770a4cdca02</t>
  </si>
  <si>
    <t>CONSTRUCT BARGE CR 41-55  &amp; 58</t>
  </si>
  <si>
    <t>73ef0c30717f3970</t>
  </si>
  <si>
    <t>CONSTRUCT BARGE</t>
  </si>
  <si>
    <t>dd864ec5f16f0566</t>
  </si>
  <si>
    <t>21da32c23ae067c4</t>
  </si>
  <si>
    <t>8fd540caaae7f23f</t>
  </si>
  <si>
    <t>CHANGE REQUEST 14-15</t>
  </si>
  <si>
    <t>1b9969e1490135df</t>
  </si>
  <si>
    <t>112311fe8751d359</t>
  </si>
  <si>
    <t>CONSTRUCT BARGE CR 39-41</t>
  </si>
  <si>
    <t>553a8f72a5afd315</t>
  </si>
  <si>
    <t>CONSTRUCT BARGE - CHANGES 28-34</t>
  </si>
  <si>
    <t>1d2f1b8099f8e9f9</t>
  </si>
  <si>
    <t>CONSTRUCTION OF SPECIALTY STEEL DECK BARGE - MODIFICATION</t>
  </si>
  <si>
    <t>5ad5390dda882f2f</t>
  </si>
  <si>
    <t>CHANGE REQUESTS  6-13</t>
  </si>
  <si>
    <t>95cd13b631e4dbfb</t>
  </si>
  <si>
    <t>2e4db7657c7ee1b4</t>
  </si>
  <si>
    <t>MOD FOR CR35-38</t>
  </si>
  <si>
    <t>2883a3d6fe547152</t>
  </si>
  <si>
    <t>d69aaad1a3985209</t>
  </si>
  <si>
    <t>THE PURPOSE OF THIS MODIFICATION IS TO ADD THE FOLLOWING NEW WORK TO THE CONTRACT: DELETE REDUNDANT PIPING SYSTEM, INCREASE BARGE LENGTH AND DEPTH, AND TOGGLE SPUD &amp; SPUD WELL SHIPYARD DESIGN SCOPE.</t>
  </si>
  <si>
    <t>294537ffcf319044</t>
  </si>
  <si>
    <t>LCU 2030 SLEP</t>
  </si>
  <si>
    <t>01ab76c3bf0934a5</t>
  </si>
  <si>
    <t>f26adae4763ef802</t>
  </si>
  <si>
    <t>9b41529e368f4b09</t>
  </si>
  <si>
    <t>0e1c166d3b82f04c</t>
  </si>
  <si>
    <t>7a2567dca2ec6e26</t>
  </si>
  <si>
    <t>9c0ef21245691258</t>
  </si>
  <si>
    <t>6e9afd6faa7d2774</t>
  </si>
  <si>
    <t>4d1fe8e70f9c064d</t>
  </si>
  <si>
    <t>691d6d9a76b1ff65</t>
  </si>
  <si>
    <t>22ae1199a4cc5825</t>
  </si>
  <si>
    <t>LANDING CRAFT UNIT 2030 SERVICE LIFE EXTENSION PROGRAM</t>
  </si>
  <si>
    <t>c36cbeb9c603500f</t>
  </si>
  <si>
    <t>133286cd97ecc170</t>
  </si>
  <si>
    <t>6ec45fe7445de3f9</t>
  </si>
  <si>
    <t>7ad2c9df98c9ed2a</t>
  </si>
  <si>
    <t>661b8359cb98a340</t>
  </si>
  <si>
    <t>d298f92f241051a0</t>
  </si>
  <si>
    <t>49f3cba07d01e673</t>
  </si>
  <si>
    <t>8461bc8bd60c4fe2</t>
  </si>
  <si>
    <t>372a92449998756c</t>
  </si>
  <si>
    <t>b6638f24edee0bb6</t>
  </si>
  <si>
    <t>272a59676d5825b8</t>
  </si>
  <si>
    <t>221bc2c550ddad3b</t>
  </si>
  <si>
    <t>PROGRAMMED DRYDOCKING, CLEANING, PAINTING, REPAIRS AND SERVICE LIFE EXTENSION PROGRAM (SLEP) TO U.S. ARMY VESSELS LCU 2030 AND LCU 2032</t>
  </si>
  <si>
    <t>77ca102f33a51436</t>
  </si>
  <si>
    <t>d15ec8c7a05433ed</t>
  </si>
  <si>
    <t>1bd6884877db1f33</t>
  </si>
  <si>
    <t>e046266ca5985742</t>
  </si>
  <si>
    <t>5f85f92987859f7c</t>
  </si>
  <si>
    <t>95e08772445a9afe</t>
  </si>
  <si>
    <t>8455f4c5108658e9</t>
  </si>
  <si>
    <t>ON-CONDITION CYCLIC MAINTENANCE AND SERVICE LIFE EXTENSION PROGRAM FOR VESSELS LANDING CRAFT UTILITY 2030 AND 2032.</t>
  </si>
  <si>
    <t>a686948ff560b97c</t>
  </si>
  <si>
    <t>MODIFICATIONS, MODERNIZATIONS AND ON-CONDITION CYCLIC MAINTENANCE (OCCM) EFFORTS TO THE US ARMY VESSELS LCU 2030 AND US ARMY LCU 2032</t>
  </si>
  <si>
    <t>af06e9b9e0f91825</t>
  </si>
  <si>
    <t>7f50a823cd16fd94</t>
  </si>
  <si>
    <t>77f17e1f4be2ea7a</t>
  </si>
  <si>
    <t>92e7918b55dfba14</t>
  </si>
  <si>
    <t>5f03c282d723ba7e</t>
  </si>
  <si>
    <t>8a72da4a1f60f4ae</t>
  </si>
  <si>
    <t>LANDING CRAFT UTILITY (LCU) 2030 SERVICE LIFE EXTENSION PROGRAM</t>
  </si>
  <si>
    <t>3f8b62b7573e1d17</t>
  </si>
  <si>
    <t>8f6398ad35990064</t>
  </si>
  <si>
    <t>SERCO INC.</t>
  </si>
  <si>
    <t>ADMINISTRATIVE NO-COST MODIFICATION TO FIX AN ERROR EXECUTED UNDER MODIFICATION 14. ERROR WAS THE TITLE OF CFR 535, UNDER CLIN 1013AA.</t>
  </si>
  <si>
    <t>0fbbc6d1ef4d1ff1</t>
  </si>
  <si>
    <t>FUND ADDITIONAL CFRS UNDER THE OVER&amp;ABOVE CLIN.</t>
  </si>
  <si>
    <t>0a1188517471d740</t>
  </si>
  <si>
    <t>DEOBLIGATE EXCESS FUNDS AT SLINS 1013AD AND AE</t>
  </si>
  <si>
    <t>31f68db5d26033e4</t>
  </si>
  <si>
    <t>LANDING CRAFT UTILITY (LCU) 2000 SERVICE LIFE EXTENSION PROGRAM (SLEP) AND ON-CONDITION CYCLIC MAINTENANCE (OCCM)</t>
  </si>
  <si>
    <t>682e8fd99321eac0</t>
  </si>
  <si>
    <t>LCU 2000 SERIES SLEP AND OCCM.</t>
  </si>
  <si>
    <t>751faf434c3a896a</t>
  </si>
  <si>
    <t>MOD TO DESCOPE BALLISTIC PLATING ECP</t>
  </si>
  <si>
    <t>1c5af74a745aaffc</t>
  </si>
  <si>
    <t>LANDING CRAFT UTILITY (LCU) 2000 SERVICE LIFE EXTENSION PROGRAM (SLEP) AND ON-CONDITION CYCLIC MAINTENANCE (OCCM) RE-BASELINE</t>
  </si>
  <si>
    <t>0a462198d7ae35a2</t>
  </si>
  <si>
    <t>INCORPORATE SCFR INTO CONTRACT</t>
  </si>
  <si>
    <t>c95a3d4061926e5f</t>
  </si>
  <si>
    <t>ADD FUNDING FOR DELAY SETTLEMENT AND EXECUTE CFRS ON THE O/A CLINS. EXTEND POP TO 19 FEB 2020</t>
  </si>
  <si>
    <t>24fe1e33e5e6742b</t>
  </si>
  <si>
    <t>COVID-19 DIB.  LANDING CRAFT UTILITY (LCU) 2000 SERVICE LIFE EXTENSION PROGRAM (SLEP) AND ON-CONDITION CYCLIC MAINTENANCE (OCCM).  RELEASE OF 2% OF THE 10% WITHHOLD, IN ORDER TO RELIEVE LIQUIDITY STRAIN ON THE CONTRACTOR AS A RESULT OF THE COVID 19 EMERGENCY.</t>
  </si>
  <si>
    <t>1dd634e28d171eac</t>
  </si>
  <si>
    <t>INCORPORATION OF CFRS INTO THE OVER&amp;ABOVE CLIN.</t>
  </si>
  <si>
    <t>0c0405aeed0d2b5f</t>
  </si>
  <si>
    <t>ADD SCFR FOR ADDITIONAL WORK.</t>
  </si>
  <si>
    <t>f1c4785da34d5b4e</t>
  </si>
  <si>
    <t>MODIFICATION TO ADD ECPS AND CFRS</t>
  </si>
  <si>
    <t>9c0303f7c9d4f6a5</t>
  </si>
  <si>
    <t>MOD TO INCLUDE CFRS 007, 077, 082, 094, 096, 097 AND 124/126</t>
  </si>
  <si>
    <t>c900a1b601ca3381</t>
  </si>
  <si>
    <t>LANDING CRAFT UTILITY (LCU) 2000 SERVICE LIFE EXTENSION PROGRAM (SLEP) AND ON-CONDITION CYCLICAL MAINTENANCE (OCCM)</t>
  </si>
  <si>
    <t>d084a3415868388d</t>
  </si>
  <si>
    <t>INCORPORATION OF AN ECP INTO CLIN 3001, CDRLS A126 AND A151</t>
  </si>
  <si>
    <t>277ca37697523bcd</t>
  </si>
  <si>
    <t>INCORPORATE CFRS INTO OVER AND ABOVE CLIN.</t>
  </si>
  <si>
    <t>174b8b9ef0ec9aa5</t>
  </si>
  <si>
    <t>AWM-B DE-SCOPE</t>
  </si>
  <si>
    <t>9d09811dcd8eba3e</t>
  </si>
  <si>
    <t>28</t>
  </si>
  <si>
    <t>INCORPORATE SCFRS INTO THE DELIVERY ORDER.</t>
  </si>
  <si>
    <t>1033b2d08f64d509</t>
  </si>
  <si>
    <t>REAPPLYING FUNDING THAT WAS MISTAKENLY DEOBLIGATED BY DCMA.</t>
  </si>
  <si>
    <t>adbd3880d3416258</t>
  </si>
  <si>
    <t>UPDATE TO PERIOD OF PERFORMANCE AND EXECUTION OF CFRS ON OVER&amp;ABOVE.</t>
  </si>
  <si>
    <t>2403b245b94dd31b</t>
  </si>
  <si>
    <t>INCORPORATE CFR INTO OVER AND ABOVE CLIN.</t>
  </si>
  <si>
    <t>8c9ddba9e17888b3</t>
  </si>
  <si>
    <t>SLEP REPOWER/OCCM</t>
  </si>
  <si>
    <t>5e27529c9910745c</t>
  </si>
  <si>
    <t>SLEP OCCM</t>
  </si>
  <si>
    <t>18fa23abb7e274ca</t>
  </si>
  <si>
    <t>SETTLEMENT FOR WORK ITEMS NOT ORIGINALLY ON CONTRACT. THIS BOTTOM-LINE SETTLEMENT COMPLETES THE 17 WORK ITEMS NEGOTIATED.</t>
  </si>
  <si>
    <t>28a815aff3072d23</t>
  </si>
  <si>
    <t>ADDING ADDITIONAL FUNDING TO SUBCLIN 1013AC FOR FUTURE CFRS RELATED TO LCU 2004</t>
  </si>
  <si>
    <t>3cfe9559d2c571a4</t>
  </si>
  <si>
    <t>MODIFICATION 24 EXECUTES THE AGREED UPON FUNDING AMOUNT BETWEEN THE GOVERNMENT AND ALION FOR PROPOSED "DELAY COSTS". THESE DELAY COSTS WERE ORIGINALLY PROPOSED TO THE GOVERNMENT IN APRIL 2019 FOR A TOTAL OF $708K.</t>
  </si>
  <si>
    <t>4da74650a06e6f72</t>
  </si>
  <si>
    <t>SLEP/OCCM</t>
  </si>
  <si>
    <t>8da5a0a2f049e096</t>
  </si>
  <si>
    <t>66894cc87117eda4</t>
  </si>
  <si>
    <t>POP EXTENSION</t>
  </si>
  <si>
    <t>d76a8dda51bed582</t>
  </si>
  <si>
    <t>38</t>
  </si>
  <si>
    <t>DEOBLIGATION</t>
  </si>
  <si>
    <t>b7c1c17b030d7005</t>
  </si>
  <si>
    <t>MOD TO INCORPORATE CFRS ON OVER AND ABOVE CLIN 1013AA</t>
  </si>
  <si>
    <t>7863daead87e5b02</t>
  </si>
  <si>
    <t>EXERCISING OVER AND ABOVE WORK FOR LCU 2004</t>
  </si>
  <si>
    <t>9c03cc52a916e408</t>
  </si>
  <si>
    <t>INCORPORATION OF NEW CFRS ON OVER&amp;ABOVE AND IMPLEMENTATION OF ECPS.</t>
  </si>
  <si>
    <t>7bdc1bfdcee52b31</t>
  </si>
  <si>
    <t>EQUITABLE ADJUSTMENT</t>
  </si>
  <si>
    <t>ff01d00086f5d7be</t>
  </si>
  <si>
    <t>7843fd0a9739e79f</t>
  </si>
  <si>
    <t>ADD FUNDING FOR OVER AND ABOVE, AND EXTEND POP</t>
  </si>
  <si>
    <t>43e16539abc383fe</t>
  </si>
  <si>
    <t>SLEP REPOWER LCU 2004</t>
  </si>
  <si>
    <t>efc88470382fbf52</t>
  </si>
  <si>
    <t>TWO (2) TRIPLE SCREW TOWBOATS</t>
  </si>
  <si>
    <t>ea7c743e86d4894f</t>
  </si>
  <si>
    <t>b01a137d0bbba64b</t>
  </si>
  <si>
    <t>M3 AMPHIBIOUS BRIDGE CONTRACT TO PROCURE SYSTEMS. MOD TO FUND OPTIONS FOR TRAINING.</t>
  </si>
  <si>
    <t>3945d85e3693ecc5</t>
  </si>
  <si>
    <t>M3 AMPHIBIOUS BRIDGING SYSTEM</t>
  </si>
  <si>
    <t>6c931fe0b433ffcc</t>
  </si>
  <si>
    <t>M3 AMPHIBIOUS BRIDGE</t>
  </si>
  <si>
    <t>2a20630b49b76a7c</t>
  </si>
  <si>
    <t>M3 AMPHIBIOUS RIG. CONTRACT TO PROCURE SYSTEMS. MOD TO CHANGE DELIVERY DATES AND SHIP TO:/MARK FOR: ADDRESSES ON CONTRACT.</t>
  </si>
  <si>
    <t>8ce4c2aed8a52493</t>
  </si>
  <si>
    <t>FMS M3 LATVIA. CONTRACT TO PROCURE SYSTEMS. MOD TO PROCURE SYSTEMS AND EXTRAS.</t>
  </si>
  <si>
    <t>395075c5b6a6de1b</t>
  </si>
  <si>
    <t>M3 AMPHIBIOUS BRIDGE. CONTRACT TO PROCURE SYSTEMS. MOD TO ADD ATTACHMENTS AND TAC.</t>
  </si>
  <si>
    <t>be947209b6d11cad</t>
  </si>
  <si>
    <t>W3ZL OFC PM SANG MOD PROG</t>
  </si>
  <si>
    <t>ADD CLAUSES AND TAX RATE</t>
  </si>
  <si>
    <t>e66b4bf8684ca765</t>
  </si>
  <si>
    <t>M3 AMPHIBIOUS BRIDGE. CONTRACT TO PROCURE SYSTEMS. MOD TO REVISE DELIVERY DATES.</t>
  </si>
  <si>
    <t>e246fdb39b18b7ec</t>
  </si>
  <si>
    <t>M3 BRIDGE - CONTRACT TO PROCURE M3 SYSTEMS. MOD TO CHANGE SHIP/MARK FOR AND PROCURE RAMPS AND TRAINING.</t>
  </si>
  <si>
    <t>8d2191ff45fa5fa3</t>
  </si>
  <si>
    <t>M3 AMPHIBIOUS BRIDGE SYSTEM</t>
  </si>
  <si>
    <t>8063cc89b4a28411</t>
  </si>
  <si>
    <t>M3 LATVIA FMS. CONTRACT TO PROCURE SYSTEMS. MOD TO ADD 2 SYSTEMS</t>
  </si>
  <si>
    <t>39d85381efea5bd2</t>
  </si>
  <si>
    <t>BEB. CONTRACT TO BUY SYSTEMS. MOD TO CHANGE ADMIN ITEMS</t>
  </si>
  <si>
    <t>28a9405ab39eafd6</t>
  </si>
  <si>
    <t>BRIDGE ERECTION BOAT (BEB). CONTRACT TO PROCURE SYSTEMS. MOD TO ADD FUNDING AND ADMIN ACTIONS.</t>
  </si>
  <si>
    <t>4613440fd1964dc3</t>
  </si>
  <si>
    <t>BRIDGE ELECTRON BOAT (BEB). CONTRACT TO PROCURE SYSTEMS. DELIVERY ORDER TO PROCURE 34 BEBS.</t>
  </si>
  <si>
    <t>2f56256fdf07ff2b</t>
  </si>
  <si>
    <t>BRIDGE ERECTION BOAT (BEB). CONTRACT TO PROCURE SYSTEMS. MOD TO ADD DODAAC</t>
  </si>
  <si>
    <t>164a65580b66697d</t>
  </si>
  <si>
    <t>BRIDGE ERECTION BOAT (BEB). CONTRACT TO PROCURE SYSTEMS. MOD TO REVISE POP ON CLIN 0215AB.</t>
  </si>
  <si>
    <t>b523a51d42eea530</t>
  </si>
  <si>
    <t>CONTRACT FOR THE PURCHASE OF BRIDGE ERECTION BOATS.</t>
  </si>
  <si>
    <t>cae225ec0f181e2d</t>
  </si>
  <si>
    <t>BRIDGE ERECTION BOAT (BEB). CONTRACT TO PROCURE SYSTEMS. MOD TO ADJUST POP.</t>
  </si>
  <si>
    <t>620206b3e83b572b</t>
  </si>
  <si>
    <t>FY21 OVERHAUL OF DREDGE MCFARLAND - ADDITIONAL IN-SCOPE STEEL REPLACEMENT</t>
  </si>
  <si>
    <t>45ceb720ea01c11c</t>
  </si>
  <si>
    <t>FY21 OVERHAUL OF DREDGE MCFARLAND</t>
  </si>
  <si>
    <t>82ea3d988ccdc32e</t>
  </si>
  <si>
    <t>FY21 OVERHAUL OF DREDGE MCFARLAND, REPLACE HOPPER</t>
  </si>
  <si>
    <t>3046aefe4af9f586</t>
  </si>
  <si>
    <t>cd6ab444b8e03e81</t>
  </si>
  <si>
    <t>FY21 OVERHAUL OF DREDGE MCFARLAND MODIFICATION P00009</t>
  </si>
  <si>
    <t>9673e4b8ce25da1c</t>
  </si>
  <si>
    <t>79597f925446a194</t>
  </si>
  <si>
    <t>FY21 OVERHAUL OF DREDGE MCFARLAND EXTENSION OF POP.</t>
  </si>
  <si>
    <t>3a169a2b88ec2550</t>
  </si>
  <si>
    <t>FY21 OVERHAUL OF DREDGE MCFARLAND MODIFICATION P00007</t>
  </si>
  <si>
    <t>dada5f1b01eacc94</t>
  </si>
  <si>
    <t>0b98877717601bbb</t>
  </si>
  <si>
    <t>EXTENSION OF POP AND ADDITIONAL WORK AGREEMENT</t>
  </si>
  <si>
    <t>1ac7beb90483c4ae</t>
  </si>
  <si>
    <t>DE-OBLIGATION</t>
  </si>
  <si>
    <t>aefdb9314af32073</t>
  </si>
  <si>
    <t>PROGRAMMED DRYDOCKING, CLEANING, PAINTING, REPAIRS, MODIFICATION AND MODERNIZATION TO U.S. ARMY VESSEL LANDING CRAFT UTILITY 2023, STATIONED AT JBLE FORT EUSTIS, VIRGINIA.</t>
  </si>
  <si>
    <t>6e04b374d201fd01</t>
  </si>
  <si>
    <t>PROGRAMMED DRYDOCKING, CLEANING, PAINTING, REPAIRS, MODIFICATION AND MODERNIZATION TO U.S. ARMY VESSEL LCU 2023, STATIONED AT JBLE FORT EUSTIS, VIRGINIA.</t>
  </si>
  <si>
    <t>02623af0b929ae97</t>
  </si>
  <si>
    <t>PROGRAMMED DRYDOCKING, CLEANING, PAINTING, REPAIRS AND SERVICE LIFE EXTENSION PROGRAM (SLEP) TO U.S. ARMY VESSEL LCU 2009</t>
  </si>
  <si>
    <t>f8ad252102667bc5</t>
  </si>
  <si>
    <t>PROGRAMMED DRY-DOCKING, CLEANING, PAINTING, REPAIRS AND MODIFICATION AND MODERNIZATION TO THE U.S. ARMY VESSEL LANDING CRAFT UTILITY (LCU) 2009</t>
  </si>
  <si>
    <t>0f87e7cff6a524fd</t>
  </si>
  <si>
    <t>3064d77d660cb584</t>
  </si>
  <si>
    <t>f41af8b2768a2073</t>
  </si>
  <si>
    <t>b0e0abaf9ccf4296</t>
  </si>
  <si>
    <t>ff6a47899996a037</t>
  </si>
  <si>
    <t>0931c10e5b1d5f07</t>
  </si>
  <si>
    <t>b79d603fe49d1d64</t>
  </si>
  <si>
    <t>a30ca961c50b0136</t>
  </si>
  <si>
    <t>BRIDGE ERECTION BOAT (BEB). CONTRACT TO PROCURE SYSTEMS.</t>
  </si>
  <si>
    <t>ed9579bc1572b207</t>
  </si>
  <si>
    <t>BRIDGE ERECTION BOAT (BEB). CONTRACT TO PROCURE SYSTEMS. MOD TO ADD GFM AND DODAAC.</t>
  </si>
  <si>
    <t>d0f4986302233801</t>
  </si>
  <si>
    <t>BRIDGE ERECTION BOAT (BEB). CONTRACT TO PROCURE SYSTEMS. MOD TO CORRECT CDR #181422.</t>
  </si>
  <si>
    <t>6d6daa9ad389f68b</t>
  </si>
  <si>
    <t>BRIDGE ERECTION BOAT (BEB). CONTRACT TO PROCURE SYSTEMS. DO TO PROCURE 28 BEBS</t>
  </si>
  <si>
    <t>32d6ef8b002906c6</t>
  </si>
  <si>
    <t>U.S. ARMY VESSEL LCU 2020 SPECIFICATIONS</t>
  </si>
  <si>
    <t>f92f9d1f131bf79d</t>
  </si>
  <si>
    <t>2801 NAN DRIFTMASTER REPLACEMENT</t>
  </si>
  <si>
    <t>019a349d75e04463</t>
  </si>
  <si>
    <t>e586e0a761ad45fd</t>
  </si>
  <si>
    <t>2801 NAN DRIFTMASTER REPLACEMENT - WITHIN SCOPE CHANGES</t>
  </si>
  <si>
    <t>8700b6ed1bf2b998</t>
  </si>
  <si>
    <t>COST PLUS FIXED FEE</t>
  </si>
  <si>
    <t>W6QK ACC-RSA</t>
  </si>
  <si>
    <t>NAVSEA HQ</t>
  </si>
  <si>
    <t>REMUS 600 MK18 SYSTEMS INTEGRATION</t>
  </si>
  <si>
    <t>245a1c22a8e7c2f6</t>
  </si>
  <si>
    <t>REMUS 600 MK18.</t>
  </si>
  <si>
    <t>e3892f414fcbc2f1</t>
  </si>
  <si>
    <t>THIS IS A PROGRESS PAYMENT CLAUSE ADDITION MODIFICATION.</t>
  </si>
  <si>
    <t>46773f367673dbbf</t>
  </si>
  <si>
    <t>REMUS 600 MK 18 SYSTEM INTEGRATION SUPPORT AUV- POP EXTENSION</t>
  </si>
  <si>
    <t>00d3a5e847d4eb4e</t>
  </si>
  <si>
    <t>THE PROTOTYPE INTEGRATION FACILITY (PIF) HAS A REQUIREMENT TO BUILD AND INTEGRATE AUTONOMOUS UNDERWATER VEHICLE (AUV) SYSTEM COMPONENTS FOR THE NEXT GENERATION MARK (MK) 18 FAMILY REMUS 600</t>
  </si>
  <si>
    <t>5b7af2d72db526ba</t>
  </si>
  <si>
    <t>MARK 18 FAMILY REMUS 600 AUV INTEGRATION-PROGRESS PAYMENT MOD AUTHORITY CHANGE.</t>
  </si>
  <si>
    <t>278e19b125312f68</t>
  </si>
  <si>
    <t>REMUS 600 MK 18 SYSTEM INTEGRATION SUPPORT- STATEMENT OF WORK (SOW) REVISION</t>
  </si>
  <si>
    <t>0376539b574e7e48</t>
  </si>
  <si>
    <t>6991236081539120</t>
  </si>
  <si>
    <t>REMUS 600 MK 18 SYSTEM INTEGRATION SUPPORT</t>
  </si>
  <si>
    <t>a595f07ecccfdd5d</t>
  </si>
  <si>
    <t>BUILD&amp;INTEGRATE AUTONOMOUS UNDERWATER VEHICLE SYSTEM COMPONENTS FOR THE NEXT GENERATION MARK 18 FAMILY REMUS 600 AUV.</t>
  </si>
  <si>
    <t>df6cb3c96b4dd05a</t>
  </si>
  <si>
    <t>W1DF CCDC AV MISSILE CENTER</t>
  </si>
  <si>
    <t>THE PROTOTYPE INTEGRATION FACILITY (PIF) HAS A REQUIREMENT TO BUILD AND INTEGRATE AUTONOMOUS UNDERWATER VEHICLE (AUV)</t>
  </si>
  <si>
    <t>d95700c16252da00</t>
  </si>
  <si>
    <t>REMUS 600 MK18 SYSTEM INTEGRATION SUPPORT</t>
  </si>
  <si>
    <t>5b36dedefe9e46b2</t>
  </si>
  <si>
    <t>PHASE II: VESSEL REPOWER &amp; TESTING</t>
  </si>
  <si>
    <t>173fa527ca184245</t>
  </si>
  <si>
    <t>PHASE 1 : SHIPYARD PREPERATION</t>
  </si>
  <si>
    <t>b23d7262343fe9eb</t>
  </si>
  <si>
    <t>981d8b153fbc20df</t>
  </si>
  <si>
    <t>4ba6084eadcc7a99</t>
  </si>
  <si>
    <t>CONRAD SHIPYARD, L.L.C.</t>
  </si>
  <si>
    <t>CHANGE REQUEST 24-26.</t>
  </si>
  <si>
    <t>d3a2fe0fc7323c7c</t>
  </si>
  <si>
    <t>TUGBOAT (VESSEL NO. 1)</t>
  </si>
  <si>
    <t>2c5aef840d77fa37</t>
  </si>
  <si>
    <t>CHANGE REQUESTS 18-21 FOR TWO TUGS</t>
  </si>
  <si>
    <t>fee0975f4e1c7388</t>
  </si>
  <si>
    <t>315ccc13fa39f4c5</t>
  </si>
  <si>
    <t>9b7a8bd02e998d7c</t>
  </si>
  <si>
    <t>TUGBOATS</t>
  </si>
  <si>
    <t>0b525d02503b5737</t>
  </si>
  <si>
    <t>3696beb4fe2a233e</t>
  </si>
  <si>
    <t>CHANGE REQUESTS 22-23 FOR TUGS</t>
  </si>
  <si>
    <t>3710ccdbce92a80c</t>
  </si>
  <si>
    <t>CHANGE REQUEST 27-37.</t>
  </si>
  <si>
    <t>54819e85b540e5b6</t>
  </si>
  <si>
    <t>W6DQ CPE AVN HUNTSVILLE</t>
  </si>
  <si>
    <t>DEFENSE SYSTEMS AND SOLUTIONS IS TO DEVELOP A SEPARATE MWO FOR A NOSE MOUNTED FORWARD LOOKING INFRARED  SYSTEM AN EXTERNALLY INTEGRATED HOIST MOUNT INCLUDING THE HOIST BUMPER GUARD AND INTERIM MEDEVAC MISSION SUPPORT SYSTEM ON THE H60V.</t>
  </si>
  <si>
    <t>23f649cefb22e493</t>
  </si>
  <si>
    <t>H-60V MEDEVAC</t>
  </si>
  <si>
    <t>2b5971f38d395f5a</t>
  </si>
  <si>
    <t>f47535d889e7629f</t>
  </si>
  <si>
    <t>W6DQ 01 PEO AVN</t>
  </si>
  <si>
    <t>THIS EFFORT DESIGNS AND INTEGRATES H-60V MEDEVAC, INCLUDING INTEGRATION OF A NOSE MOUNTED FORWARD LOOKING INFARED (FLIR) SYSTEM, AN EXTERNAL HOIST MOUNT, AND MEDVEVAC MISSION SUPPORT SYSTEM.</t>
  </si>
  <si>
    <t>d821f32bac9a3bdc</t>
  </si>
  <si>
    <t>H-60V MEDEVAC DESIGN AND INTEGRATION, INCLUDING THE INTEGRATION OF A NOSE MOUNTED FORWARD LOOKING INFRARED SYSTEM ,AN EXTERNALLY INTEGRATED HOIST MOUNT, THE PENDANT, THE CONTROL PANEL, AND THE HOIST BUMPER GUARD</t>
  </si>
  <si>
    <t>86f834630b99ca7a</t>
  </si>
  <si>
    <t>THE PURPOSE OF THIS STATEMENT OF WORK (SOW) IS TO DELINEATE IN GENERAL TERMS, THE OVERALL REQUIREMENTS OF THE H-60V MEDEVAC DESIGN AND INTEGRATION, INCLUDING THE INTEGRATION OF A NOSE MOUNTED FORWARD LOOKING INFRARED (FLIR</t>
  </si>
  <si>
    <t>09baafb53aa7c082</t>
  </si>
  <si>
    <t>NO COST SOW REV H-60V MEDEVAC UHPO</t>
  </si>
  <si>
    <t>00f4b48cc9a0c201</t>
  </si>
  <si>
    <t>H-60V MEDEVAC DESIGN AND INTEGRATION, INCLUDING THE INTEGRATION OF A NOSE MOUNTED FORWARD LOOKING INFRARED SYSTEM, THE TALON FLIR, INCLUDING THE BREEZE EASTERN HOIST, PART NUMBER:  HS29900-30-1, THE PENDANT, THE CONTROL PANEL, &amp; HOIST BUMPER GUARD</t>
  </si>
  <si>
    <t>02bb8445e6959b0e</t>
  </si>
  <si>
    <t>INSTALLATION OF THE MEDEVAC KIT ON A THIRD UH-60V IN SUPPORT OF THE VERIFICATION</t>
  </si>
  <si>
    <t>a8bd294b724a611a</t>
  </si>
  <si>
    <t>INCREMENTAL FUNDING MODIFICATION.</t>
  </si>
  <si>
    <t>858ba38f39e03477</t>
  </si>
  <si>
    <t>SOW IS TO DELINEATE IN GENERAL TERMS, THE OVERALL REQUIREMENTS OF THE H-60V MEDEVAC DESIGN AND INTEGRATION, INCLUDING THE INTEGRATION OF A NOSE MOUNTED FLIR SYSTEM, AN EXTERNALLY INTEGRATED HOIST MOUNT AND  AND THE INTERIM MEDEVAC MISSION</t>
  </si>
  <si>
    <t>568f585b609fa8e5</t>
  </si>
  <si>
    <t>H-60V MEDEVAC DESIGN AND INTEGRATION, INCLUDING THE INTEGRATION OF A NOSE MOUNTED FORWARD LOOKING INFRARED SYSTEM, AN
EXTERNALLY INTEGRATED HOIST MOUNT INCLUDING A COMMUNICATION PLAN UPGRADE FOR THE RELOCATION OF THE CABIN INTERCOMMUNICATION
SYSTEM</t>
  </si>
  <si>
    <t>b6b9c205a0dc4123</t>
  </si>
  <si>
    <t>H-60V MEDEVAC DEV PRODUCTION LINE REPRESENTATIVE DRAWING TREE AND FABRICATION OF TWO PRODUCTION LINE REPRESENTATIVE A-KITS FOR THE 60V MEDEVAC VARIANT.OPTION 2 DESIGN, MANUFACTURE, INTEGRATION, TESTING, AND SUPPLY OF THREE P25 COMPLIANT RADIO ANTENNA</t>
  </si>
  <si>
    <t>814bc698eb2497f1</t>
  </si>
  <si>
    <t>8228d435ca14d464</t>
  </si>
  <si>
    <t>1.	SCOPE
THE PURPOSE OF THIS STATEMENT OF WORK (SOW) IS TO DELINEATE IN GENERAL TERMS, THE OVERALL REQUIREMENTS OF THE H-60V MEDEVAC DESIGN AND INTEGRATION, INCLUDING THE INTEGRATION OF A NOSE MOUNTED FORWARD LOOKING INFRARED (FLIR) SYSTEM.</t>
  </si>
  <si>
    <t>afbe39ceec77fe74</t>
  </si>
  <si>
    <t>df4b59f26dbd0560</t>
  </si>
  <si>
    <t>THE PURPOSE OF THIS MODIFICATION IS ISSUE A NOTICE TO PROCEED FOR CLIN 0001AB.</t>
  </si>
  <si>
    <t>6da7e0c2be44be8d</t>
  </si>
  <si>
    <t>CHANGES 32-40</t>
  </si>
  <si>
    <t>5781535d03cbfb48</t>
  </si>
  <si>
    <t>CONSTRUCT, TEST, AND DELIVER</t>
  </si>
  <si>
    <t>8d4dcaf18f6ee017</t>
  </si>
  <si>
    <t>57d823e224e85acd</t>
  </si>
  <si>
    <t>8b1b5aeaee025758</t>
  </si>
  <si>
    <t>a2f45750c01c0cb9</t>
  </si>
  <si>
    <t>c59a763eca5842cb</t>
  </si>
  <si>
    <t>IGF::CT::IGF CONSTRUCT, TEST, AND DELIVER</t>
  </si>
  <si>
    <t>eee13fcccb80b13d</t>
  </si>
  <si>
    <t>0528a791d4d064bc</t>
  </si>
  <si>
    <t>CHANGES 41-43</t>
  </si>
  <si>
    <t>ac242fdcbf862ab0</t>
  </si>
  <si>
    <t>THIS REQUIREMENT IS FOR THE CONTRACTOR TO CHANGE THE FLUSH DECK HATCHES AT FRAME NUMBERS 4, 10, 17, AND 22. ALSO THE CONTRACTOR SHALL PROVIDE AND INSTALL A RADIATOR ENCLOSURE ON THE HOUSE TOP ABOVE THE GENERATOR SET.</t>
  </si>
  <si>
    <t>ab59a8aecab84a7b</t>
  </si>
  <si>
    <t>5a815ba5680ca44c</t>
  </si>
  <si>
    <t>IN-SCOPE CHANGE ITEM NUMBER 44( SEATRAX CRANE HEEL PIN REPAIR)</t>
  </si>
  <si>
    <t>430047fb72e0c626</t>
  </si>
  <si>
    <t>4b8d1f98eb9046cb</t>
  </si>
  <si>
    <t>2a7e774608eefbdd</t>
  </si>
  <si>
    <t>TO INCORPORATE AN IN-SCOPE CHANGE TO ITEM NUMBERS 26, 27, 28, AND 29. IN ADDITION, THIS MODIFICATION CORRECTS THE PERFORMANCE OF PERFORMANCE FROM APRIL 30, 2018 TO APRIL 30, 2019 WHICH WAS ENTERED IN ERROR ON MODIFICATION P00007.</t>
  </si>
  <si>
    <t>3972ea8b57a6c530</t>
  </si>
  <si>
    <t>TECHNICAL AND ENGINEERING SERVICES (TES) SUPPORT FOR THE COMBAT CAPABILITIES DEVELOPMENT COMMAND GROUND VEHICLE SYSTEMS CENTER (DEVCOM GVCS) LABORATORIES AND ITS CUSTOMER, ARMY WATERCRAFT SYSTEMS (AWS).</t>
  </si>
  <si>
    <t>6d12003a575345ed</t>
  </si>
  <si>
    <t>TECHNICAL AND ENGINEERING SERVICES (TES) SUPPORT FOR THE COMBAT
CAPABILITIES DEVELOPMENT COMMAND GROUND VEHICLE SYSTEMS CENTER
(DEVCOM GVCS) LABORATORIES AND ITS CUSTOMER, ARMY WATERCRAFT SYSTEMS (AWS).</t>
  </si>
  <si>
    <t>034baefe5c3e7fad</t>
  </si>
  <si>
    <t>TECHNICAL AND ENGINEERING SERVICES (TES) FOR THE COMBAT CAPABILITIES DEVELOPMENT COMMAND GROUND VEHICLE SYSTEMS CENTER (DEVCOM GVSC) GROUND VEHICLE ROBOTICS GROUP.</t>
  </si>
  <si>
    <t>8f8ce21bc185b539</t>
  </si>
  <si>
    <t>bf9703d370325b1b</t>
  </si>
  <si>
    <t>3daff35257d65934</t>
  </si>
  <si>
    <t>bd13059683c227fe</t>
  </si>
  <si>
    <t>9e504080a4e5f7ec</t>
  </si>
  <si>
    <t>TECHNICAL AND ENGINEERING SERVICES (TES) SUPPORT FOR THE COMBAT CAPABILITIES DEVELOPMENT COMMAND GROUND VEHICLE SYSTEMS CENTER (DEVCOM GVSC) LABORATORIES AND ITS CUSTOMER, ARMY WATERCRAFT SYSTEMS (AWS)</t>
  </si>
  <si>
    <t>d0db9ad058c6707c</t>
  </si>
  <si>
    <t>DETYENS SHIPYARDS, INC</t>
  </si>
  <si>
    <t>MODIFICATION P00005</t>
  </si>
  <si>
    <t>4e6c01236b33c183</t>
  </si>
  <si>
    <t>MODIFICATION P00006</t>
  </si>
  <si>
    <t>17dc2437cd935467</t>
  </si>
  <si>
    <t>PORT STEERING GEAR&amp;RUDDER REPAIR</t>
  </si>
  <si>
    <t>c73943c3760c3034</t>
  </si>
  <si>
    <t>MODIFICATION P00004</t>
  </si>
  <si>
    <t>901a975162fb3013</t>
  </si>
  <si>
    <t>MODIFICATION P00007 FOR GROWTH WORK.</t>
  </si>
  <si>
    <t>8ac291106186135e</t>
  </si>
  <si>
    <t>INCORPORATE SECTIONS E,F AND G INTO CONTRACT</t>
  </si>
  <si>
    <t>b6310d02fc81988d</t>
  </si>
  <si>
    <t>DRYDOCK AND REPAIR OF THE DREDGE WHEELER</t>
  </si>
  <si>
    <t>934ece353240cff6</t>
  </si>
  <si>
    <t>4a66749011ccc693</t>
  </si>
  <si>
    <t>MODIFICATION FOR ADDITIONAL GROWTH WORK</t>
  </si>
  <si>
    <t>3ef6d2e6e2a8a493</t>
  </si>
  <si>
    <t>POSEIDON BARGE LTD.</t>
  </si>
  <si>
    <t>OPTION 2  - 20 PONTOONS</t>
  </si>
  <si>
    <t>380b14a1bc4e6177</t>
  </si>
  <si>
    <t>FLOATING MODULAR BARGES</t>
  </si>
  <si>
    <t>754f27c23237d1af</t>
  </si>
  <si>
    <t>ADDITIONAL FUNDING P00004</t>
  </si>
  <si>
    <t>6cf91f6a463bcf74</t>
  </si>
  <si>
    <t>CR 1-2 FOR PONTOONS</t>
  </si>
  <si>
    <t>b3e64fef66cbd2c3</t>
  </si>
  <si>
    <t>3054 EEY STRING OUT - MODULAR PONTOONS</t>
  </si>
  <si>
    <t>334d590077b49d6b</t>
  </si>
  <si>
    <t>ADDITIONAL FUNDING P00005</t>
  </si>
  <si>
    <t>26fc80f9ca7b5ff8</t>
  </si>
  <si>
    <t>EXERCISE OPTIONS FOR MODULAR PONTOONS</t>
  </si>
  <si>
    <t>80b95542a40a54f2</t>
  </si>
  <si>
    <t>COLONNAS SHIPYARD INCORPORATED</t>
  </si>
  <si>
    <t>DREDGE MCFARLAND OVERHAUL 2019</t>
  </si>
  <si>
    <t>52c725d9f64d84e0</t>
  </si>
  <si>
    <t>51c3e1179d962433</t>
  </si>
  <si>
    <t>26c7c6cb554b10d9</t>
  </si>
  <si>
    <t>c3162bd86769fae7</t>
  </si>
  <si>
    <t>89b0fc7160f00333</t>
  </si>
  <si>
    <t>912731d04070c324</t>
  </si>
  <si>
    <t>5baee800c3964998</t>
  </si>
  <si>
    <t>458986b984b2938a</t>
  </si>
  <si>
    <t>115ef04d884de2ce</t>
  </si>
  <si>
    <t>ee9a64be6e51851c</t>
  </si>
  <si>
    <t>59c938b164f422e9</t>
  </si>
  <si>
    <t>cc87fd3bfaf3e646</t>
  </si>
  <si>
    <t>DREDGE MCFARLAND OVERHAUL 2019 - TIME EXTENSION</t>
  </si>
  <si>
    <t>ce23e3fbf35e067a</t>
  </si>
  <si>
    <t>2a2ddc9a8edc4b89</t>
  </si>
  <si>
    <t>839b56acfb562dee</t>
  </si>
  <si>
    <t>ee206ca0740ec171</t>
  </si>
  <si>
    <t>COVID-19 DIB.  DELIVERY ORDER 0002 ON LANDING CRAFT UTILITY SERVICE LIFE EXTENSION PROGRAM. RELEASE OF 2% OF THE 10% WITHHOLD, IN ORDER TO RELIEVE LIQUIDITY STRAIN, DUE TO THE COVID 19 EMERGENCY.</t>
  </si>
  <si>
    <t>abfc8571f9555ad1</t>
  </si>
  <si>
    <t>ADDING CFRS</t>
  </si>
  <si>
    <t>4c28ec86ab648683</t>
  </si>
  <si>
    <t>INCORPORATE CFRS INTO CONTRACT.</t>
  </si>
  <si>
    <t>f202eb836911f7c8</t>
  </si>
  <si>
    <t>IMPLEMENTATION OF CFRS ON OVER&amp;ABOVE CLIN.</t>
  </si>
  <si>
    <t>8928b47f2e4e6a25</t>
  </si>
  <si>
    <t>ADD CFRS TO OVER&amp;ABOVE CLIN.</t>
  </si>
  <si>
    <t>a8f92c9789cad514</t>
  </si>
  <si>
    <t>EXTEND POP IN ACCORDANCE WITH GOVERNMENT CURE NOTICE RESPONSE.</t>
  </si>
  <si>
    <t>95e51413a56c7c90</t>
  </si>
  <si>
    <t>INCORPORATE SCFR BASED ON CONDITIONAL ACCEPTANCE DD250.</t>
  </si>
  <si>
    <t>9c51e7b8d4f2dae8</t>
  </si>
  <si>
    <t>ADMIN MOD</t>
  </si>
  <si>
    <t>92ca0c45807fd015</t>
  </si>
  <si>
    <t>a7c7e2df007be789</t>
  </si>
  <si>
    <t>ADDED TWO ECPS TO THE CONTRACT AND FUNDED BY THIS ACTION.</t>
  </si>
  <si>
    <t>93ae28c00378ac07</t>
  </si>
  <si>
    <t>DELIVERY ORDER 0002 ON LCU SLEP PROGRAM</t>
  </si>
  <si>
    <t>dc2310200731297a</t>
  </si>
  <si>
    <t>INCORPORATE CFRS INTO THE OVER&amp;ABOVE CLIN</t>
  </si>
  <si>
    <t>73f2df9194c4296d</t>
  </si>
  <si>
    <t>INCORPORATE CFR AND SCFR INTO CONTRACT.</t>
  </si>
  <si>
    <t>9aa32465767604e7</t>
  </si>
  <si>
    <t>EXECUTE OVER&amp;ABOVE WORK ASSOCIATED WITH OCCM ON LCU 2026.</t>
  </si>
  <si>
    <t>0b8e15a7262c8fad</t>
  </si>
  <si>
    <t>EXECUTION AND INCORPORATION OF MULTIPLE ENGINEERING CHANGE PROPOSALS (ECPS)</t>
  </si>
  <si>
    <t>9eca0d88f73983c1</t>
  </si>
  <si>
    <t>ADD CFRS TO OVER AND ABOVE CLIN.</t>
  </si>
  <si>
    <t>a7d6a532e4ff7ec3</t>
  </si>
  <si>
    <t>MODIFICATION 07 INCORPORATES ECPS IN THE AMOUNT OF $56,128.23 AND CFRS</t>
  </si>
  <si>
    <t>783ffd2c19090a62</t>
  </si>
  <si>
    <t>EXERCISE ELIN OPTION A050, ADDITIONAL LOAD LINE CERTIFICATION;
EXERCISE THE OPTIONS FOR THE FOLLOWING ECPS: NSWC-V-6017, NSWC-V-7688, NSWC-V-7690, AND THE REMAINING FIXED COSTS FOR THE REMOVED
NSWC-V-7686; AND REVISE PERIOD OF PERFORMANCE/DELIVERY DATE.</t>
  </si>
  <si>
    <t>d33ca530a37cc57f</t>
  </si>
  <si>
    <t>ADD CFRS TO OVER AND ABOVE</t>
  </si>
  <si>
    <t>fd135b0f9eb4e894</t>
  </si>
  <si>
    <t>AUTHORIZE VESSEL REPAIRS</t>
  </si>
  <si>
    <t>3b065b23788abd4b</t>
  </si>
  <si>
    <t>ADD CFRS FOR OVER&amp;ABOVE WORK</t>
  </si>
  <si>
    <t>cc01a330ea071b65</t>
  </si>
  <si>
    <t>DEOBLIGATE FUNDING THAT WILL NOT BE BILLED.</t>
  </si>
  <si>
    <t>c27d462b7ef7cf5a</t>
  </si>
  <si>
    <t>ESTABLISH AND FULLY FUND SUBCLIN 1014AB IN THE AMOUNT OF $100,000 FOR FUTURE CFRS RELATED TO LCU 2026 VESSEL</t>
  </si>
  <si>
    <t>27e034345077ddda</t>
  </si>
  <si>
    <t>EXTEND PERIOD OF PERFORMANCE TO 29 SEP 2020.</t>
  </si>
  <si>
    <t>912a166005707656</t>
  </si>
  <si>
    <t>INCORPORATION OF ECPS ON CLIN 1001AB AND CFRS ON CLIN 1014AA</t>
  </si>
  <si>
    <t>587868040fa43a35</t>
  </si>
  <si>
    <t>EXTEND POP AND INCORPORATE CFRS</t>
  </si>
  <si>
    <t>07759c1c732b3d62</t>
  </si>
  <si>
    <t>SLEP REPOWER/ OCCM</t>
  </si>
  <si>
    <t>706b6d5c3ecbf8e5</t>
  </si>
  <si>
    <t>INCORPORATE CFRS INTO O/A CLIN</t>
  </si>
  <si>
    <t>b826460c24760420</t>
  </si>
  <si>
    <t>MODIFICATION TO AUTHORIZE CFRS FOR LCU 2026.</t>
  </si>
  <si>
    <t>08b021d3bbbbd991</t>
  </si>
  <si>
    <t>db3090d7dd5b8bd4</t>
  </si>
  <si>
    <t>DRYDOCK AND REPAIR OF DREDGE WHEELER IGF::OT::IGF</t>
  </si>
  <si>
    <t>a265fd541e6edf50</t>
  </si>
  <si>
    <t>DRYDOCK AND REPAIR DREDGE WHEELER GROWTH WORK FOR MODIFICATION P00008 IGF::OT::IGF</t>
  </si>
  <si>
    <t>486e4a46f48488df</t>
  </si>
  <si>
    <t>DRYDOCK AND REPAIR OF THE DREDGE WHEELER IGF::OT::IGF</t>
  </si>
  <si>
    <t>b4b9b1363f1cca57</t>
  </si>
  <si>
    <t>DRYDOCK DREDGE WHEELER IGF::OT::IGF</t>
  </si>
  <si>
    <t>075a7956d0bbb33f</t>
  </si>
  <si>
    <t>ADDITIONAL SERVICES FOR EXTENSION  IGF::OT::IGF</t>
  </si>
  <si>
    <t>cf8240a0607f51ac</t>
  </si>
  <si>
    <t>DRYDOCK AND REPAIR DREDGE WHEELER IGF::OT::IGF</t>
  </si>
  <si>
    <t>4bc6bdcfd93d1bc1</t>
  </si>
  <si>
    <t>DREDGE WHEELER DRY DOCK, BERTHING AND REPAIR
IGF::OT::IGF FOR OTHER FUNCTIONS</t>
  </si>
  <si>
    <t>bbb6212c22e36824</t>
  </si>
  <si>
    <t>ADDITIONAL DRYDOCKING AND SERVICES IGF::OT::IGF</t>
  </si>
  <si>
    <t>90c6a6a80b4f55d0</t>
  </si>
  <si>
    <t>c97d2d41634baa5b</t>
  </si>
  <si>
    <t>PROGRAMMED DRY-DOCKING, CLEANING, PAINTING, REPAIRS AND MODIFICATION TO THE U.S. ARMY LOGISTICS SUPPORT VESSEL (LSV) 6</t>
  </si>
  <si>
    <t>4e26ca7c58a09a06</t>
  </si>
  <si>
    <t>PROGRAMMED DRYDOCKING, CLEANING, PAINTING, REPAIRS AND MODIFICATION TO U.S. ARMY LOGISTICS SUPPORT VESSEL (LSV) 6</t>
  </si>
  <si>
    <t>cd0936296949b5dc</t>
  </si>
  <si>
    <t>MODIFICATION TO ADD FUNDING, WORKSHEETS, EXTEND PERIOD OF PERFORMANCE, AND DFARS CLAUSE TO THE PROGRAMMED DRYDOCKING, CLEANING, PAINTING, REPAIRS AND MODIFICATION TO THE U.S. LOGISTICS SUPPORT VESSEL (LSV) 6 TASK ORDER.</t>
  </si>
  <si>
    <t>d05dc56e4cf23593</t>
  </si>
  <si>
    <t>MODIFICATION TO ADD FUNDING, WORKSHEETS, INCORPORATE TWO PCO LETTERS TO THE PROGRAMMED DRYDOCKING, CLEANING, PAINTING, REPAIRS AND MODIFICATION TO THE U.S. LOGISTICS SUPPORT VESSEL (LSV) 6 TASK ORDER.</t>
  </si>
  <si>
    <t>00f5a66b6cb4deb6</t>
  </si>
  <si>
    <t>8e874d34d2de3804</t>
  </si>
  <si>
    <t>6bcfdd4e37eb0913</t>
  </si>
  <si>
    <t>07f6363b2ce8c158</t>
  </si>
  <si>
    <t>f3fa529aea5c79e5</t>
  </si>
  <si>
    <t>90fd2fb04ff0bcb8</t>
  </si>
  <si>
    <t>6e28ffa1362f9356</t>
  </si>
  <si>
    <t>648c7caabec4349d</t>
  </si>
  <si>
    <t>W071 ENDIST PORTLAND</t>
  </si>
  <si>
    <t>FY19 DREDGE ESSAYONS OVERHAUL</t>
  </si>
  <si>
    <t>b8e3558e7cf1a8bd</t>
  </si>
  <si>
    <t>FY19 DREDGE ESSAYONS OVERHAUL - MODIFICATION TO REPLACE ELECTRONICS, STRAINERS, AND LIFE RAFT WATER MAKERS.</t>
  </si>
  <si>
    <t>5b3450ceda4e6031</t>
  </si>
  <si>
    <t>1ebcdb55c10c58d2</t>
  </si>
  <si>
    <t>FY19 DREDGE ESSAYONS OVERHAUL - ODSP PUMP MAINTENANCE</t>
  </si>
  <si>
    <t>25ee967330c015ae</t>
  </si>
  <si>
    <t>255a49518039ead5</t>
  </si>
  <si>
    <t>FY19 DREDGE ESSAYONS OVERHAUL - MODIFICATION TO REVISE WORK ITEM 5.22.5 FOR PORT TRUNNION CARRIAGE AND DRAG ARM REPAIRS.</t>
  </si>
  <si>
    <t>7a1be951c096538c</t>
  </si>
  <si>
    <t>ea4e3aa7c69c3e3f</t>
  </si>
  <si>
    <t>24dc841b4b25a1d0</t>
  </si>
  <si>
    <t>FY19 DREDGE ESSAYONS OVERHAUL:  STATEROOM FLOORING REPLACEMENT</t>
  </si>
  <si>
    <t>6f07643786aa0b27</t>
  </si>
  <si>
    <t>FY19 DREDGE ESSAYONS OVERHAUL - ESSAYONS HOPPER DREDGE DOOR AND HINGE REPAIR.</t>
  </si>
  <si>
    <t>6767ab70950b0f96</t>
  </si>
  <si>
    <t>8e3140d3a22f5cfe</t>
  </si>
  <si>
    <t>FY19 DREDGE ESSAYONS OVERHAUL - SEA VALVE INSPECTION AND MANUFACTURE OF PROPELLER LIFTING ASSEMBLY.</t>
  </si>
  <si>
    <t>15c3e001737fa495</t>
  </si>
  <si>
    <t>FY19 DREDGE ESSAYONS OVERHAUL - SURFACE PREP AND COAT INTERIOR CENTER HULL SECTION WHILE BOW THRUSTER TUNNEL CENTER SECTION IS REMOVED.</t>
  </si>
  <si>
    <t>983fa5e0056be7f4</t>
  </si>
  <si>
    <t>944b740ed11bb008</t>
  </si>
  <si>
    <t>FY19 DREDGE ESSAYONS OVERHAUL - REPAIR PORT TAILSHAFT, EXTEND TIME IN DRYDOCK, AND EXTEND CONTRACT DELIVERY DATE.</t>
  </si>
  <si>
    <t>856c2cd88aea9859</t>
  </si>
  <si>
    <t>FY19 DREDGE ESSAYONS OVERHAUL - MODIFICATION TO INCORPORATE ADDITIONAL IN-SCOPE WORK.</t>
  </si>
  <si>
    <t>eaf647435666c638</t>
  </si>
  <si>
    <t>4a9325670c7aba6d</t>
  </si>
  <si>
    <t>FY19 DREDGE ESSAYONS OVERHAUL MODIFICATION FOR WORK ITEM 5.51.2-1 - HOPPER DREDGE DOOR ACTUATOR</t>
  </si>
  <si>
    <t>9b1ac01ebfd9c52e</t>
  </si>
  <si>
    <t>FY19 DREDGE ESSAYONS OVERHAUL - MODIFICATION TO MAINTENANCE REQUESTS FOR PROPOSAL.</t>
  </si>
  <si>
    <t>fa744ba53d4be726</t>
  </si>
  <si>
    <t>5ca73a0feeaa68b8</t>
  </si>
  <si>
    <t>72c362ae07917494</t>
  </si>
  <si>
    <t>eb0e23a22f0ad329</t>
  </si>
  <si>
    <t>bf9372be1ae890d8</t>
  </si>
  <si>
    <t>67bb0aeabd6421fa</t>
  </si>
  <si>
    <t>GROWTH WORK FOR MODIFICATION P00013 - IGF::OT::IGF</t>
  </si>
  <si>
    <t>3812a35deef0094b</t>
  </si>
  <si>
    <t>W912P817C0043 P00010, DREDGE WHEELER SHIPYARD SERVICES CONTRACT,
MODIFICATION FOR THE COSTS ASSOCIATED WITH EXTENSION OF THE CONTRACT</t>
  </si>
  <si>
    <t>0cbb2d3ad4d8ab47</t>
  </si>
  <si>
    <t>GROWTH WORK FOR MODIFICATION P00004 - IGF::OT::IGF</t>
  </si>
  <si>
    <t>851520821f1d9324</t>
  </si>
  <si>
    <t>W912P817C0043 P00006 ASBESTOS REMOVAL FOR THE DREDGE WHEELER SHIPYARD REPAIRS</t>
  </si>
  <si>
    <t>e05bfb6800d2237b</t>
  </si>
  <si>
    <t>NO COST TIME EXTENSION - P00009-IGF::OT::IGF</t>
  </si>
  <si>
    <t>b9e38b0b972ae057</t>
  </si>
  <si>
    <t>GROWTH WORK FOR MODIFICATION P00005 - IGF::OT::IGF</t>
  </si>
  <si>
    <t>9d5371197b1ba389</t>
  </si>
  <si>
    <t>W912P817C0043 P00008, DREDGE WHEELER SHIPYARD SERVICES CONTRACT, MODIFICATION FOR THE COSTS ASSOCIATED EXTENSION OF THE CONTRACT</t>
  </si>
  <si>
    <t>d5238831a0a4c3bd</t>
  </si>
  <si>
    <t>W912P817C0043 P00012, DREDGE WHEELER SHIPYARD SERVICES CONTRACT,
MODIFICATION FOR THE COSTS ASSOCIATED EXTENSION OF THE CONTRACT</t>
  </si>
  <si>
    <t>bdfcae6df9cabf6b</t>
  </si>
  <si>
    <t>db628af033eb32eb</t>
  </si>
  <si>
    <t>GROWTH WORK FOR MODIFICATION P00007 - IGF::OT::IGF</t>
  </si>
  <si>
    <t>7e92301219d53182</t>
  </si>
  <si>
    <t>GROWTH WORK FOR MODIFICATION P00015 - IGF::OT::IGF</t>
  </si>
  <si>
    <t>b790af9393443a80</t>
  </si>
  <si>
    <t>GROWTH WORK FOR MODIFICATION P00003 - IGF::OT::IGF</t>
  </si>
  <si>
    <t>02ff08173c1a5a2f</t>
  </si>
  <si>
    <t>BETHAGE, DRYDOCKING AND SERVICES - GROWTH WORK - IGF::OT::IGF</t>
  </si>
  <si>
    <t>948ff4d27cc97f21</t>
  </si>
  <si>
    <t>GROWTH WORK FOR MODIFICATION P00011 - IGF::OT::IGF</t>
  </si>
  <si>
    <t>4e20ea0cf6165e5a</t>
  </si>
  <si>
    <t>DEOBLIGATION OF GROWTH WORK MODIFICATION P00016 - IGF::OT::IGF</t>
  </si>
  <si>
    <t>338061f5c5b47562</t>
  </si>
  <si>
    <t>BETHAGE, DRYDOCKING AND SERVICES FOR DREDGE WHEELER IGF::OT::IGF</t>
  </si>
  <si>
    <t>2027356c2548ae74</t>
  </si>
  <si>
    <t>GROWTH WORK FOR MODIFICATION P00014 - IGF::OT::IGF</t>
  </si>
  <si>
    <t>821979e26aed52f0</t>
  </si>
  <si>
    <t>EXERCISE OPTIONS AND RFP</t>
  </si>
  <si>
    <t>6cf5eade55e707d3</t>
  </si>
  <si>
    <t>EXERCISE OPTIONS AND RFP'S</t>
  </si>
  <si>
    <t>d5731b59855d9293</t>
  </si>
  <si>
    <t>ITEM 0001_SPEC DD-1</t>
  </si>
  <si>
    <t>10dc050746f5eabe</t>
  </si>
  <si>
    <t>RFP'S GROWTH OF WORK</t>
  </si>
  <si>
    <t>a0a4e0db431305d6</t>
  </si>
  <si>
    <t>OPTION 0043 AND RFP ITEMS</t>
  </si>
  <si>
    <t>05969262e71f3418</t>
  </si>
  <si>
    <t>EXERCISE OPTION'S AND RFP'S FOR GROWTH OF WORK</t>
  </si>
  <si>
    <t>0878a67341a9e21b</t>
  </si>
  <si>
    <t>6d7b0951a6561d58</t>
  </si>
  <si>
    <t>RFP'S FOR GROWTH OF WORK AND DE-OBLIGATION FOR INCOMPLETE WORK</t>
  </si>
  <si>
    <t>0d13d52147ca1714</t>
  </si>
  <si>
    <t>DREDGE WHEELER DRYDOCK AND REPAIR</t>
  </si>
  <si>
    <t>7a41acba6fc48074</t>
  </si>
  <si>
    <t>GROWTH WORK RFP'S</t>
  </si>
  <si>
    <t>6482145683e3f8ab</t>
  </si>
  <si>
    <t>EXERCISE OPTION AND RFP'S FOR GROWTH OF WORK</t>
  </si>
  <si>
    <t>21e8a4afd10c3655</t>
  </si>
  <si>
    <t>3251 MVS CRANE BARGE REPLACEMENT</t>
  </si>
  <si>
    <t>53dea96f82b8bc49</t>
  </si>
  <si>
    <t>c5710b530b83d43b</t>
  </si>
  <si>
    <t>EXCAVATOR BARGE</t>
  </si>
  <si>
    <t>f0f491a68fd13872</t>
  </si>
  <si>
    <t>3218 MVP EXCAVATOR BARGE</t>
  </si>
  <si>
    <t>d9f83706768b0d46</t>
  </si>
  <si>
    <t>44ee00a494d010a8</t>
  </si>
  <si>
    <t>PROGRAMMED DRYDOCKING, CLEANING, PAINTING, AND REPAIRS OF THE UNITED STATES ARMY LOGISTICS SUPPORT VESSEL 8, STATIONED IN HAWAII, LOCATED IN FORT EUSTIS VA.</t>
  </si>
  <si>
    <t>44d037cb5d4d898c</t>
  </si>
  <si>
    <t>LOGISTIC SUPPORT VESSEL 8 ON CONDITION CYCLIC MAINTENANCE</t>
  </si>
  <si>
    <t>8762e35b5ccb1bdc</t>
  </si>
  <si>
    <t>PROGRAMMED DRYDOCKING, CLEANING, PAINTING, AND REPAIRS OF THE UNITED STATES ARMY LOGISTICS SUPPORT VESSEL 8, LOCATED IN FORT EUSTIS VA.</t>
  </si>
  <si>
    <t>e2f8bc812b5de1ed</t>
  </si>
  <si>
    <t>e82f7f3f657bbaae</t>
  </si>
  <si>
    <t>4a6359d930770601</t>
  </si>
  <si>
    <t>PROGRAMMED. DRYDOCKING, CLEANING, PAINTING, AND REPAIRS OF THE UNITED STATES ARMY LOGISTICS SUPPORT VESSEL 8, LOCATED IN FORT EUSTIS VA</t>
  </si>
  <si>
    <t>e212035e3332319e</t>
  </si>
  <si>
    <t>PROGRAMMED DRYDOCKING, CLEANING, PAINTING, AND REPAIRS OF THE UNITED STATES ARMY LOGISTICS SUPPORT VESSEL 8, LOCATED IN FORT EUSTIS, VA.</t>
  </si>
  <si>
    <t>cfee80ea4379e0b3</t>
  </si>
  <si>
    <t>PROGRAMMED DRYDOCKING, CLEANING, PAINTING, AND REPAIRS OF THE UNITED STATES ARMY LOGISTICS SUPPORT VESSEL (LSV) 8, STATIONED IN HAWAII, LOCATED IN FORT EUSTIS VA.</t>
  </si>
  <si>
    <t>f32c17d85f39c143</t>
  </si>
  <si>
    <t>0b46784c606cc694</t>
  </si>
  <si>
    <t>b00e4aebc44fc4b1</t>
  </si>
  <si>
    <t>0569b35bc15b6dec</t>
  </si>
  <si>
    <t>b1d8d48fc8618647</t>
  </si>
  <si>
    <t>W07V ENDIST ST PAUL</t>
  </si>
  <si>
    <t>INLAND RIVER TOWBOAT</t>
  </si>
  <si>
    <t>db804cea58348e9f</t>
  </si>
  <si>
    <t>ESSAYONS SHIP REPAIR AND OVERHAUL</t>
  </si>
  <si>
    <t>a570b5e63a73ad9f</t>
  </si>
  <si>
    <t>98cc014099ccd081</t>
  </si>
  <si>
    <t>MODIFICATION TO DEOBLIGATE FUNDS AND COMPLETE CONTRACT CLOSEOUT FOR ESSAYONS SHIP REPAIR AND OVERHAUL</t>
  </si>
  <si>
    <t>7da70580f1e949af</t>
  </si>
  <si>
    <t>3cc16ab114837d3f</t>
  </si>
  <si>
    <t>fca30771616da390</t>
  </si>
  <si>
    <t>f6a1b92fa4ab5852</t>
  </si>
  <si>
    <t>c29c6f63bf10aa04</t>
  </si>
  <si>
    <t>a36f639e94a5d98f</t>
  </si>
  <si>
    <t>c535074ef5102ccb</t>
  </si>
  <si>
    <t>c3c4cf3023b6ac7a</t>
  </si>
  <si>
    <t>45e01f62b8d83cc3</t>
  </si>
  <si>
    <t>8c6459a534b7231e</t>
  </si>
  <si>
    <t>ESSAYONS REPAIR AND OVERHAUL</t>
  </si>
  <si>
    <t>621f00cf38a9130d</t>
  </si>
  <si>
    <t>ESSAYONS SHIP REPAIR AND OVERHAUL FY24</t>
  </si>
  <si>
    <t>12936d5795fdb683</t>
  </si>
  <si>
    <t>c53562e0c3a59d61</t>
  </si>
  <si>
    <t>767bc9db4b254d6c</t>
  </si>
  <si>
    <t>cb24c46a1e8ab36a</t>
  </si>
  <si>
    <t>dd27a7c6c2ca1b31</t>
  </si>
  <si>
    <t>11ca5acff0d8cffb</t>
  </si>
  <si>
    <t>85036fd6389b52ee</t>
  </si>
  <si>
    <t>387b071ab16f4533</t>
  </si>
  <si>
    <t>82c2dd3365832570</t>
  </si>
  <si>
    <t>f90889d0829c2474</t>
  </si>
  <si>
    <t>6be569a14176bd7d</t>
  </si>
  <si>
    <t>9ee37cdecc450274</t>
  </si>
  <si>
    <t>W07V ENDIST MEMPHIS</t>
  </si>
  <si>
    <t>FY 19 REPAIRS FOR THE 5801 DRYDOCK</t>
  </si>
  <si>
    <t>5fa714306d660978</t>
  </si>
  <si>
    <t>BOTTOM SHELL CROP AND RENEW</t>
  </si>
  <si>
    <t>2e4f9e4fd2797493</t>
  </si>
  <si>
    <t>16d694cfc974eaf6</t>
  </si>
  <si>
    <t>16d3814d906bf0f1</t>
  </si>
  <si>
    <t>DRY DOCK INSULATION DEDUCT</t>
  </si>
  <si>
    <t>e9da277b6874e200</t>
  </si>
  <si>
    <t>SIDE SHELL ADDITIONS AND ADDITIONAL ELECTRICAL CONDUIT</t>
  </si>
  <si>
    <t>09f45bae5e3f9a40</t>
  </si>
  <si>
    <t>LOGISTICS SUPPORT VESSEL 1 STATEMENT OF WORK</t>
  </si>
  <si>
    <t>ee2a3b790a21d870</t>
  </si>
  <si>
    <t>405a0391a197386e</t>
  </si>
  <si>
    <t>2641788b36c4d7b3</t>
  </si>
  <si>
    <t>SIX REVETMENT BARGES</t>
  </si>
  <si>
    <t>e33bda2f96e3d34c</t>
  </si>
  <si>
    <t>FOUR (4) REVETMENT BARGES</t>
  </si>
  <si>
    <t>6cb45f8a1a2abf54</t>
  </si>
  <si>
    <t>ed810f1b7b833245</t>
  </si>
  <si>
    <t>f5e43a77c34b03e6</t>
  </si>
  <si>
    <t>DREDGE MCFARLAND REPAIR AND OVERHAUL
IGF::OT::IGF</t>
  </si>
  <si>
    <t>694189161ee2456e</t>
  </si>
  <si>
    <t>IGF::CT::IGF DREDGE MCFARLAND REPAIR AND OVERHAUL</t>
  </si>
  <si>
    <t>da243c92717a9f42</t>
  </si>
  <si>
    <t>db2ab28b6cabce49</t>
  </si>
  <si>
    <t>DREDGE MCFARLAND REPAIR AND OVERHAUL FINAL CLAIM SETTLEMENT</t>
  </si>
  <si>
    <t>3d629c43f122e088</t>
  </si>
  <si>
    <t>036a7e745b777b91</t>
  </si>
  <si>
    <t>6efdcbda1d7fe1b1</t>
  </si>
  <si>
    <t>4234d8a6d51e516a</t>
  </si>
  <si>
    <t>dc774d7432cdf871</t>
  </si>
  <si>
    <t>9f7f8239bc9df06e</t>
  </si>
  <si>
    <t>7c09a7bb8cb0bc45</t>
  </si>
  <si>
    <t>6fff6e14182a601e</t>
  </si>
  <si>
    <t>5d7e226dda8a70f0</t>
  </si>
  <si>
    <t>a7fc3601a533086f</t>
  </si>
  <si>
    <t>e6038dd548c72d8b</t>
  </si>
  <si>
    <t>IGF::OT::IGF DREDGE MCFARLAND REPAIR AND OVERHAUL</t>
  </si>
  <si>
    <t>9f12c4a2ae8f0845</t>
  </si>
  <si>
    <t>04a426262a89eb24</t>
  </si>
  <si>
    <t>a03d35a0c28c417a</t>
  </si>
  <si>
    <t>0250e26314b0cea5</t>
  </si>
  <si>
    <t>CRANE BARGE</t>
  </si>
  <si>
    <t>3adc862fb042443d</t>
  </si>
  <si>
    <t>CRANE BARGE CR10</t>
  </si>
  <si>
    <t>435ad0c44f956e77</t>
  </si>
  <si>
    <t>CRANE BARGE CR01-09</t>
  </si>
  <si>
    <t>323a82ec4f447c42</t>
  </si>
  <si>
    <t>a7214e5527449966</t>
  </si>
  <si>
    <t>CRANE BARGE CR 11-13</t>
  </si>
  <si>
    <t>583d17ce33ed5eea</t>
  </si>
  <si>
    <t>CRANE BARGE NCTE</t>
  </si>
  <si>
    <t>349dd189a7690610</t>
  </si>
  <si>
    <t>259d1c93fc6ffaf4</t>
  </si>
  <si>
    <t>352331a8a1b87b1b</t>
  </si>
  <si>
    <t>2c18db0fbd92aa8c</t>
  </si>
  <si>
    <t>917f8c36f54af15b</t>
  </si>
  <si>
    <t>COVID-19 DIB. VESSEL 4 (LANDING CRAFT UNIT 2017) SERVICE LIFE EXTENSION PROGRAM EFFORT (DELIVERY ORDER 0006). RELEASE OF 2% OF 10% WITHHOLD IN ORDER TO GIVE THE KTR RELIEF DUE TO THE COVID-19 CRISIS.</t>
  </si>
  <si>
    <t>87cb87da5c342ac3</t>
  </si>
  <si>
    <t>ADD FUNDING FOR FUTURE CFRS RELATED TO LCU 2017.</t>
  </si>
  <si>
    <t>674524076bf5c6ce</t>
  </si>
  <si>
    <t>DEFINITIZE CFRS AND CORRECT THE CFRS IN MODIFICATION 33.</t>
  </si>
  <si>
    <t>dfabb2ce8074d3c8</t>
  </si>
  <si>
    <t>INCORPORATE ECPS INTO CLIN 2001AA AND CFRS INTO CLIN 2012AA</t>
  </si>
  <si>
    <t>ed7c6e669eef8d01</t>
  </si>
  <si>
    <t>ADD ADDITIONAL CFRS FOR WORK NEEDING TO BE PERFORMED ON THE LCU SLEP PROGRAM.</t>
  </si>
  <si>
    <t>1a04276dfab163bf</t>
  </si>
  <si>
    <t>ADD FUNDING FOR FUTURE CFR WORK RELATED O LCU 2017</t>
  </si>
  <si>
    <t>180eb960148896b1</t>
  </si>
  <si>
    <t>INCORPORATE ECPS AND CFRS</t>
  </si>
  <si>
    <t>1dfe024da7420b94</t>
  </si>
  <si>
    <t>INCORPORATE ECPS AND CFR INTO CONTRACT.</t>
  </si>
  <si>
    <t>fbfeb9b762670bfa</t>
  </si>
  <si>
    <t>INCORPORATE CFRS INTO DELIVERY ORDER 0006</t>
  </si>
  <si>
    <t>2800e3f5807a6f5f</t>
  </si>
  <si>
    <t>DEFINITIZE CFRS</t>
  </si>
  <si>
    <t>fbc4d45c1d9ad4b4</t>
  </si>
  <si>
    <t>DE-OBLIGATE EXCESS FUNDS ON SLINS</t>
  </si>
  <si>
    <t>f33fea68311a2ab2</t>
  </si>
  <si>
    <t>BILATERAL MODIFICATION TO ADD OCCM FUNDS IN THE AMOUNT OF $4,467,728.61</t>
  </si>
  <si>
    <t>20e11deedf58d4c6</t>
  </si>
  <si>
    <t>ADD SCFRS AND AN ECP.</t>
  </si>
  <si>
    <t>195433f5b3d2a3d0</t>
  </si>
  <si>
    <t>INCORPORATE SCFR INTO CONTRACT.</t>
  </si>
  <si>
    <t>325fa2b7cc643003</t>
  </si>
  <si>
    <t>ADD CFRS TO OVER &amp; ABOVE CLINS</t>
  </si>
  <si>
    <t>c39fb25aaabbcea7</t>
  </si>
  <si>
    <t>DEFINITIZE CFRS ON OVER &amp; ABOVE CLIN.</t>
  </si>
  <si>
    <t>512dbdd6251b2309</t>
  </si>
  <si>
    <t>DE-OBLIGATE EXCESS FUNDS ON SLIN 2012AG</t>
  </si>
  <si>
    <t>960cc87432176814</t>
  </si>
  <si>
    <t>INCORPORATION OF CFRS INTO CLIN 2012AA - OVER AND ABOVE VESSEL 4. THIS CHANGE IS MADE PURSUANT TO DFARS CLAUSE 252.217-7028, ENTITLED OVER AND ABOVE WORK</t>
  </si>
  <si>
    <t>cd4d15f566dcd8db</t>
  </si>
  <si>
    <t>INCORPORATE CFRS AND CREATE NEW O/A CLIN</t>
  </si>
  <si>
    <t>6b1dbb617280a651</t>
  </si>
  <si>
    <t>FUNDING ACTION.</t>
  </si>
  <si>
    <t>b9f18a94ea9522a7</t>
  </si>
  <si>
    <t>DEFINITIZE CFRS AND EXTEND POP DUE TO SUPPLY CHAIN ISSUES.</t>
  </si>
  <si>
    <t>c0caa27e1e654cf3</t>
  </si>
  <si>
    <t>INCREASE POP BY 29 DAYS DUE TO WEATHER DELAYS AWARDED ON DELIVERY ORDER 0002.</t>
  </si>
  <si>
    <t>01c7c68a3d80cddc</t>
  </si>
  <si>
    <t>NO COST MODIFICATION, ESTABLISHING THE PERIOD OF PERFORMANCE TO THE CONTRACT.</t>
  </si>
  <si>
    <t>95598673493680e1</t>
  </si>
  <si>
    <t>EXTEND THE POP</t>
  </si>
  <si>
    <t>b4630b5d59579e67</t>
  </si>
  <si>
    <t>INCORPORATION OF CFRS INTO OVER 7 ABOVE CLIN</t>
  </si>
  <si>
    <t>d2691193f3348b62</t>
  </si>
  <si>
    <t>ESTABLISH AND FULLY FUND SUBCLIN 2012AB FOR CFRS RELATED TO LCU 2017 VESSEL</t>
  </si>
  <si>
    <t>59a6bbd19967f5e4</t>
  </si>
  <si>
    <t>DEFINITIZE CONDITION FOUND REPORTS</t>
  </si>
  <si>
    <t>dcbbf32338d56231</t>
  </si>
  <si>
    <t>ADDING ADDITIONAL FUNDING TO THE DELIVERY ORDER FOR WORK ALREADY WITHIN SCOPE.</t>
  </si>
  <si>
    <t>e72e0c7321db0d81</t>
  </si>
  <si>
    <t>SCFR BEING INCORPORATED IN THE CONTRACT.</t>
  </si>
  <si>
    <t>961d8ace6d988c91</t>
  </si>
  <si>
    <t>OBLIGATE ADDITIONAL FUNDS FOR OVER AND ABOVE WORK.</t>
  </si>
  <si>
    <t>15fd677bcb1bf77d</t>
  </si>
  <si>
    <t>INCORPORATE CFR ONTO OVER&amp;ABOVE CLIN,</t>
  </si>
  <si>
    <t>0534d5292fda4053</t>
  </si>
  <si>
    <t>ADD CFRS TO THE OVER&amp;ABOVE CLIN.</t>
  </si>
  <si>
    <t>a3fe37556ee93d49</t>
  </si>
  <si>
    <t>INCORPORATE OUTSTANDING CFRS</t>
  </si>
  <si>
    <t>133e68a904ee8dc6</t>
  </si>
  <si>
    <t>INCORPORATE CFRS AND ADD FUNDING IN SUPPORT OF CFRS.</t>
  </si>
  <si>
    <t>357a4187a531e234</t>
  </si>
  <si>
    <t>0b19532759959db6</t>
  </si>
  <si>
    <t>CORRECT MOD TO FIX IDOC ERROR</t>
  </si>
  <si>
    <t>fb0c2fd5d2d39e0c</t>
  </si>
  <si>
    <t>APPLICATION OF ECPS FOR LCU 2017</t>
  </si>
  <si>
    <t>2e94e04382a42d1f</t>
  </si>
  <si>
    <t>AWARD OF VESSEL 4 (LCU 2017) SLEP EFFORT (DELIVERY ORDER 0006)</t>
  </si>
  <si>
    <t>8295e06d7fe78726</t>
  </si>
  <si>
    <t>INCORPORATE A POP EXTENSION AND CFRS.</t>
  </si>
  <si>
    <t>b68d0a883d9e1d70</t>
  </si>
  <si>
    <t>INCORPORATE SCFR AND DEFINITIZE CFRS UNDER THE OVER AND ABOVE.</t>
  </si>
  <si>
    <t>0480601cd21d08de</t>
  </si>
  <si>
    <t>ADDING FUNDING FOR EXISTING WORK WITHIN SCOPE. (OCCM).</t>
  </si>
  <si>
    <t>f3eb81a12bee278a</t>
  </si>
  <si>
    <t>EXECUTE OVER AND ABOVE WORK</t>
  </si>
  <si>
    <t>2f06cbd455fb23f4</t>
  </si>
  <si>
    <t>SETTLEMENT OF SSDG ISSUE.</t>
  </si>
  <si>
    <t>9a3c21a69e80e53f</t>
  </si>
  <si>
    <t>FUND CLIN 3001, CDRL A050 AND DE-OBLIGATE MATERIAL FROM CLIN 201AA AND FUND CLIN 2009AA</t>
  </si>
  <si>
    <t>a99fb009c8d07520</t>
  </si>
  <si>
    <t>CONSTRUCT, TEST AND DELIVER</t>
  </si>
  <si>
    <t>1d46a5de95b0200c</t>
  </si>
  <si>
    <t>8e4f5cfbbefb9f01</t>
  </si>
  <si>
    <t>86c167f123478031</t>
  </si>
  <si>
    <t>334f05690b4ce9d9</t>
  </si>
  <si>
    <t>c8d052d66e1bd148</t>
  </si>
  <si>
    <t>CONSTRUCT, TEST AND DELIVER AN INLAND RIVER STEEL TOWBOAT FOR THE LITTLE ROCK DISTRICT, RUSSELLVILLE PROJECT OFFICE</t>
  </si>
  <si>
    <t>b21d09e9a5f4139f</t>
  </si>
  <si>
    <t>7aaaae3ac2dafe48</t>
  </si>
  <si>
    <t>IGF::OT::IGF CONSTRUCT, TEST AND DELIVER</t>
  </si>
  <si>
    <t>ce1af70851a5834c</t>
  </si>
  <si>
    <t>DEOB. EXCESS  FUNDS-CONSTRUCT, TEST AND DELIVER</t>
  </si>
  <si>
    <t>1a8dac8799478fd1</t>
  </si>
  <si>
    <t>963140a5de2e3ab0</t>
  </si>
  <si>
    <t>FY 26 DREDGE ESSAYONS OVERHAUL</t>
  </si>
  <si>
    <t>c93d3154f6e63d96</t>
  </si>
  <si>
    <t>ce8b0b82c468b52f</t>
  </si>
  <si>
    <t>af272ee69e552673</t>
  </si>
  <si>
    <t>be9410e2d0d2fab9</t>
  </si>
  <si>
    <t>7d88cc42c49d8be7</t>
  </si>
  <si>
    <t>75a09cf2ac24c01c</t>
  </si>
  <si>
    <t>4f82f9ce1a8a9dcc</t>
  </si>
  <si>
    <t>cee842d9b045a9a0</t>
  </si>
  <si>
    <t>ae01506297b9a6a7</t>
  </si>
  <si>
    <t>DECK BARGE DELIVERY OPTIONS</t>
  </si>
  <si>
    <t>14b3766fb9fead91</t>
  </si>
  <si>
    <t>CELRE DECK CARGO BARGE #2</t>
  </si>
  <si>
    <t>caa8871c57edbeb4</t>
  </si>
  <si>
    <t>PROGRAMMED DRYDOCKING, CLEANING, PAINTING AND REPAIRS                        TO U.S. ARMY VESSEL LSV 4</t>
  </si>
  <si>
    <t>89a2c097936a4cb4</t>
  </si>
  <si>
    <t>91da42ec2e472158</t>
  </si>
  <si>
    <t>ON-CONDITION CYCLIC MAINTENANCE (OCCM) FOR LOGISTICS SUPPORT VESSEL (LSV) 4</t>
  </si>
  <si>
    <t>7f9373755d8bcd17</t>
  </si>
  <si>
    <t>LOGISTICS SUPPORT VESSEL 4 ON CONDITION CYCLIC MAINTENANCE</t>
  </si>
  <si>
    <t>a4157f09d974f54e</t>
  </si>
  <si>
    <t>PROGRAMMED DRYDOCKING, CLEANING, PAINTING, REPAIRS TO U.S. ARMY VESSEL LSV 4</t>
  </si>
  <si>
    <t>dd29fd66dc7b7df6</t>
  </si>
  <si>
    <t>LOGISTIC SUPPORT VESSEL 4 ON CONDITION CYCLICAL MAINTENANCE</t>
  </si>
  <si>
    <t>c8509c05e7b4e7a8</t>
  </si>
  <si>
    <t>ON-CONDITION CYCLIC MAINTENANCE (OCCM) AND MODIFICATION EFFORTS TO THE LOGISTICS SUPPORT VESSEL (LSV) 4</t>
  </si>
  <si>
    <t>551d91857996613d</t>
  </si>
  <si>
    <t>223564d05c7a5c77</t>
  </si>
  <si>
    <t>cdd3d5835b9b4c07</t>
  </si>
  <si>
    <t>LOGISTIC SUPPORT VESSEL 4 ON CONDITION CYCLIC MAINTENANCE</t>
  </si>
  <si>
    <t>901a7b12016aa7ee</t>
  </si>
  <si>
    <t>LSV 4 OCCM</t>
  </si>
  <si>
    <t>ef1facbd3212f09d</t>
  </si>
  <si>
    <t>4ee2e3642a97a825</t>
  </si>
  <si>
    <t>ae9294b35a2806ad</t>
  </si>
  <si>
    <t>PROGRAMMED DRYDOCKING, CLEANING, PAINTING AND REPAIRS             TO U.S. ARMY VESSEL LSV 4</t>
  </si>
  <si>
    <t>8c6d31530273d6e5</t>
  </si>
  <si>
    <t>e081c5c738a072b1</t>
  </si>
  <si>
    <t>LSV-7 OCCM</t>
  </si>
  <si>
    <t>dc28275e67a029ab</t>
  </si>
  <si>
    <t>acdf1259c14cb84f</t>
  </si>
  <si>
    <t>4767a3597ff5ee79</t>
  </si>
  <si>
    <t>b2c959a33052044a</t>
  </si>
  <si>
    <t>335c7b62f94f4b5a</t>
  </si>
  <si>
    <t>296eabb7f523cbc6</t>
  </si>
  <si>
    <t>04eb60bb2cbc4424</t>
  </si>
  <si>
    <t>8698518e4db82629</t>
  </si>
  <si>
    <t>68416fc66b44a160</t>
  </si>
  <si>
    <t>79e9dfea1c8e33f1</t>
  </si>
  <si>
    <t>310d5fbba7100ffd</t>
  </si>
  <si>
    <t>699dbd88e5f50724</t>
  </si>
  <si>
    <t>bc33c3d44931f745</t>
  </si>
  <si>
    <t>6715ff6e71f6e74f</t>
  </si>
  <si>
    <t>78ec8ce1364b177f</t>
  </si>
  <si>
    <t>34b6a02fd5c16caa</t>
  </si>
  <si>
    <t>DAVIS BARGE REPLACEMENT</t>
  </si>
  <si>
    <t>b6668dfb318117d6</t>
  </si>
  <si>
    <t>6c8af1e63cabff60</t>
  </si>
  <si>
    <t>42f7e14f9deac3b6</t>
  </si>
  <si>
    <t>309fac355e83db16</t>
  </si>
  <si>
    <t>DAVIS BARGE REPLACEMENT, CLIN 0004. ITEMS 13-16</t>
  </si>
  <si>
    <t>240d40de97fc9fe2</t>
  </si>
  <si>
    <t>5d4f0e9c25340ccc</t>
  </si>
  <si>
    <t>fc280015da76987b</t>
  </si>
  <si>
    <t>77aca766b3755b7d</t>
  </si>
  <si>
    <t>31fe04cbe2c18177</t>
  </si>
  <si>
    <t>baa8ac154391cb2d</t>
  </si>
  <si>
    <t>d84713b9ed83b461</t>
  </si>
  <si>
    <t>aed266ee2c8aaf1d</t>
  </si>
  <si>
    <t>IGF::OT::IGF USACE DREDGE ESSAYONS SHIP REPAIR AND OVERHAUL</t>
  </si>
  <si>
    <t>a7da411575b47be3</t>
  </si>
  <si>
    <t>7c6f97817ef6911c</t>
  </si>
  <si>
    <t>a6afdf7710d21957</t>
  </si>
  <si>
    <t>e4853696ed9394c8</t>
  </si>
  <si>
    <t>d1564207a54aaf79</t>
  </si>
  <si>
    <t>a857e0773ce9ec90</t>
  </si>
  <si>
    <t>ab3afecf758fbc05</t>
  </si>
  <si>
    <t>e65dcc874d79df90</t>
  </si>
  <si>
    <t>c2e6cfe00121fdf0</t>
  </si>
  <si>
    <t>07a751226ca725b9</t>
  </si>
  <si>
    <t>ESSAYONS SHIP REPAIR AND OVERHAUL MODIFICATION TO EXISTING WORK ITEMS.</t>
  </si>
  <si>
    <t>ebf758490016074b</t>
  </si>
  <si>
    <t>7e8920b3ede61040</t>
  </si>
  <si>
    <t>98528e22160ad6ee</t>
  </si>
  <si>
    <t>df080343122f14eb</t>
  </si>
  <si>
    <t>19ea78b7478a139f</t>
  </si>
  <si>
    <t>34a062f2305eb8ab</t>
  </si>
  <si>
    <t>b54ce974a7271b65</t>
  </si>
  <si>
    <t>0e9d7b330861a4dc</t>
  </si>
  <si>
    <t>ae68dfce865116db</t>
  </si>
  <si>
    <t>9a7527c9b4e11e53</t>
  </si>
  <si>
    <t>344bff17684b9ff8</t>
  </si>
  <si>
    <t>ESSAYONS SHIP REPAIR AND OVERHAUL ADD AND ACTIVATE WORK ITEM 5.10.4</t>
  </si>
  <si>
    <t>3c2f9246cb622af4</t>
  </si>
  <si>
    <t>ESSAYONS SHIP REPAIR AND OVERHAUL MODIFY VARIOUS WORK ITEMS.</t>
  </si>
  <si>
    <t>e937c9e893349d08</t>
  </si>
  <si>
    <t>c4a7f9851f5e575a</t>
  </si>
  <si>
    <t>67eaff5e273fdbc6</t>
  </si>
  <si>
    <t>CJ MAHAN CONSTRUCTION CO LLC</t>
  </si>
  <si>
    <t>W072 ENDIST LOUISVILLE</t>
  </si>
  <si>
    <t>IN SCOPE MODIFICATION TO ADD CRANE OPTIONS.</t>
  </si>
  <si>
    <t>583063b2c769a3bd</t>
  </si>
  <si>
    <t>W2SM ENDIST LOUISVILLE CW</t>
  </si>
  <si>
    <t>OLMSTED MAINTENANCE CRANE BARGE DESCOPE/RESCOPE GENERATOR RENTAL FOR AMCON WINCH REPAIRS MODIFICATION.</t>
  </si>
  <si>
    <t>9b454dfba4acc986</t>
  </si>
  <si>
    <t>OLMSTED MAINTENANCE CRANE BARGE MODIFICATION 15 - ADDRESSES TIMBERLAND WINCH REPAIRS, BLASTING AND PAINTING, BOOM REST CONSTRUCTION, AND TIME EXTENSION DUE TO LONG LEAD TIMES ON REPAIR PARTS FOR WINCHES.</t>
  </si>
  <si>
    <t>afa80cf211a1c41b</t>
  </si>
  <si>
    <t>DRY DOCKING, MAINTENANCE, AND REPAIR WORK ON A CRANE BARGE USED FOR MAINTENANCE AT THE OLMSTED LOCK AND DAM FOR THE CORPS OF ENGINEERS, LOUISVILLE DISTRICT NOTICE TO PROCEED.</t>
  </si>
  <si>
    <t>ef37ff60fa4c87ec</t>
  </si>
  <si>
    <t>OLMSTED LOCK AND DAM MAINTENACE CRANE BARGE MODIFICATION: NEW GENERATOR, GENERATOR RENTAL, ELECTRICAL, AND EXERCISE ONE CRANE ELECTRICAL OPTION, AND ONE CRANE MECHANICAL OPTION FOR REPAIRS. POP UPDATED TO 01 JUNE 2025 DUE TO GENERATOR PROCUREMENT.</t>
  </si>
  <si>
    <t>cd938c5aa54b6cd0</t>
  </si>
  <si>
    <t>PERIOD OF PERFORMANCE MODIFICATION TO EXTENDED DELIVERY DATE FROM 18 FEBRUARY 2025 TO 30 APRIL 2025 DUE TO GOVERNMENT DELAYS.</t>
  </si>
  <si>
    <t>82a5d73846b22ff3</t>
  </si>
  <si>
    <t>DRY DOCKING, MAINTENANCE, AND REPAIR WORK ON A CRANE BARGE USED FOR MAINTENANCE AT THE OLMSTED LOCK AND DAM FOR THE CORPS OF ENGINEERS, LOUISVILLE DISTRICT.</t>
  </si>
  <si>
    <t>43a3f98a0078885c</t>
  </si>
  <si>
    <t>EXERCISE OF OPTIONS CLIN 0008AA AND CLIN 0008AB</t>
  </si>
  <si>
    <t>e994a7a8c160ec9d</t>
  </si>
  <si>
    <t>MODIFICATION TO OLMSTED MAINTENANCE CRANE BARGE TO ADD WARRANTY INFORMATION, POP EXTENSION TO 18 FEBRUARY 2025, AND A REVISION TO THE HANDRAILS.</t>
  </si>
  <si>
    <t>e0a6c233c3d3e39a</t>
  </si>
  <si>
    <t>PRICE OPTION CLIN 0030</t>
  </si>
  <si>
    <t>5665d0e520de66da</t>
  </si>
  <si>
    <t>OPTION 3</t>
  </si>
  <si>
    <t>5b65f383c570b368</t>
  </si>
  <si>
    <t>EXERCISING PRE-PRICED OPTION CLIN 0008 THREE TIMES TO COVER ELECTRICAL ISSUES WITH THE CRANE.</t>
  </si>
  <si>
    <t>2a1904865732104d</t>
  </si>
  <si>
    <t>POP EXTENSION TO 15 OCTOBER 2025</t>
  </si>
  <si>
    <t>2f38e453c624abd6</t>
  </si>
  <si>
    <t>OPTION C825- CRANE ELECTRICAL 3 TIMES</t>
  </si>
  <si>
    <t>3f1d1af9c42f0dce</t>
  </si>
  <si>
    <t>FUNDING ACTION TO DEOB CLIN 26 AND ADD FUNDING TO CLIN 27</t>
  </si>
  <si>
    <t>f2f811b5a8ab1c63</t>
  </si>
  <si>
    <t>MODIFICATION TO REPAIR TIMBERLAND WINCH MOTORS AND PUMPS FOR THE OLMSTED LOCK AND DAM, LOCATED IN OLMSTED, IL.</t>
  </si>
  <si>
    <t>6572371d1c750cec</t>
  </si>
  <si>
    <t>ADDING CLINS 12 AND 13 FOR WIRE ROPE/HYDRO DRIVE</t>
  </si>
  <si>
    <t>cc0e032409d2ddd6</t>
  </si>
  <si>
    <t>EXERCISE OPTION FOR CRANE REPAIRS FOR OLMSTED L&amp;D MAINTENANCE CRANE BARGE.</t>
  </si>
  <si>
    <t>3a4ca33bcd5fdea8</t>
  </si>
  <si>
    <t>OLMSTED L&amp;D MAINTENANCE CRANE BARGE PERIOD OF PERFORMANCE EXTENSION FROM 22 NOVEMBER 2025 TO 30 DECEMBER 2025 DUE TO BARGE WINCH REPAIRS.</t>
  </si>
  <si>
    <t>275efb6d9a0fb0ee</t>
  </si>
  <si>
    <t>MODIFICATION TO EXTENDED THE PERIOD OF PERFORMANCE FROM 13 FEBRUARY 2026 TO 27 FEBRUARY 2026 TO REPAIR THE CRANE HOIST ON OLMSTED LOCK AND DAM MAINTENANCE CRANE BARGE AND BE SUBSTANTIAL COMPLETE AT NO COST TO EITHER THE GOVERNMENT OR CONTRACTOR.</t>
  </si>
  <si>
    <t>b8fa69d9019f2239</t>
  </si>
  <si>
    <t>CLIN 0011 ADDED FOR CORRECTION TO BULKHEADS.</t>
  </si>
  <si>
    <t>40f162be1fb49e29</t>
  </si>
  <si>
    <t>OLMSTED L&amp;D MAINTENANCE BARGE CRANE OPTION EXERCISE CLIN 0007 FOR CRANE MODIFICATIONS TWICE, AND EXTEND POP FROM 9/14/2024 TO 12/17/2024.</t>
  </si>
  <si>
    <t>5d00e4f2f135725d</t>
  </si>
  <si>
    <t>WINCH MOD AND POP MOD FROM 15 OCT TO 22 NOV</t>
  </si>
  <si>
    <t>ca88c388d3cde9ec</t>
  </si>
  <si>
    <t>74dad606bc5c7f22</t>
  </si>
  <si>
    <t>004f4ae14f2052fb</t>
  </si>
  <si>
    <t>0389e1e3fc3299dd</t>
  </si>
  <si>
    <t>f0d0be97fc4ce5d0</t>
  </si>
  <si>
    <t>b7264ae7a1c126d4</t>
  </si>
  <si>
    <t>d55a46b44a929940</t>
  </si>
  <si>
    <t>6100a1fa4c661c79</t>
  </si>
  <si>
    <t>3fc6411cee3a0c45</t>
  </si>
  <si>
    <t>c71227a90e28c90e</t>
  </si>
  <si>
    <t>9fb1603ef4007339</t>
  </si>
  <si>
    <t>eca5055ba4fd9438</t>
  </si>
  <si>
    <t>0cd2a67dfa0e41f3</t>
  </si>
  <si>
    <t>9487c5ec14b22479</t>
  </si>
  <si>
    <t>900bb7792acbf4a8</t>
  </si>
  <si>
    <t>0ba655c784794195</t>
  </si>
  <si>
    <t>fc704f2cff26892a</t>
  </si>
  <si>
    <t>8c8debef0a24ea9f</t>
  </si>
  <si>
    <t>POP MOD DUE TO COVID-19, FLOATING CRANE BARGE</t>
  </si>
  <si>
    <t>89041cfd45acb3cf</t>
  </si>
  <si>
    <t>MOD TO ADD ITEMS #23 AND #24 AND TO EXTEND POP</t>
  </si>
  <si>
    <t>6be7e9f4f4dcb8fa</t>
  </si>
  <si>
    <t>ISSUE NOTICE TO PROCEED MODIFICATION FOR THE FLOATING CRANE BARGE WITH A 476 CALENDAR DAY PERIOD OF PERFORMANCE.</t>
  </si>
  <si>
    <t>1f233c2ec1765c22</t>
  </si>
  <si>
    <t>WICKET LIFTER MODIFICATION - REMOVE PORT KEVEL AND RELOCATE PIN TRAY</t>
  </si>
  <si>
    <t>f6a9ed7406405e0f</t>
  </si>
  <si>
    <t>BACKUP WICKET LIFTER - MODIFICATION - IN-SCOPE - ITEMS 1-11</t>
  </si>
  <si>
    <t>62cce0ea70108ba3</t>
  </si>
  <si>
    <t>CHANGES MODIFICATION - FLOATING CRANE BARGE</t>
  </si>
  <si>
    <t>41a63e93c93758e4</t>
  </si>
  <si>
    <t>THE PURCHASE OF THE BACKUP BARGE TO BE USED AT OLMSTED LOCK AND DAM FOR AS A BACKUP WICKET LIFTER.</t>
  </si>
  <si>
    <t>ea81dbbf92b1194a</t>
  </si>
  <si>
    <t>FOR FUNDING ONLY - FLOATING CRANE BARGE</t>
  </si>
  <si>
    <t>6ef522bc882e8d45</t>
  </si>
  <si>
    <t>POP MOD TO EXTEND FROM 30 SEPT 2020 TO 31 DEC 2020 NTP FOR CLIN
0001AC - 12 OCT 2020 DELIVERY DATE.</t>
  </si>
  <si>
    <t>7bfb66d5504d363a</t>
  </si>
  <si>
    <t>IGF::CT::IGF VESSEL LENGTHENING AND REPAIR</t>
  </si>
  <si>
    <t>726b861795a48a4e</t>
  </si>
  <si>
    <t>IGF::OT::IGF VESSEL LENGTHENING AND REPAIR</t>
  </si>
  <si>
    <t>6190bec9f33a2bc6</t>
  </si>
  <si>
    <t>c45bb49c69688234</t>
  </si>
  <si>
    <t>22574ac7a57f1ae3</t>
  </si>
  <si>
    <t>2814d6d4fd41f2b4</t>
  </si>
  <si>
    <t>c897a9f6c766079c</t>
  </si>
  <si>
    <t>71cfc7a70b4662fc</t>
  </si>
  <si>
    <t>71777cc8558f219c</t>
  </si>
  <si>
    <t>efefaba984654e7c</t>
  </si>
  <si>
    <t>d6697b216bda682e</t>
  </si>
  <si>
    <t>6a7eaccfefb7637f</t>
  </si>
  <si>
    <t>f5483d489e16f6fc</t>
  </si>
  <si>
    <t>b860c40f57a5c576</t>
  </si>
  <si>
    <t>84a6058932cc5a5a</t>
  </si>
  <si>
    <t>2e78545aca3001ff</t>
  </si>
  <si>
    <t>13579d179f907fc4</t>
  </si>
  <si>
    <t>3db555c13256a4ee</t>
  </si>
  <si>
    <t>0c1cbb1bb0309646</t>
  </si>
  <si>
    <t>7f25bd78085c49b8</t>
  </si>
  <si>
    <t>087e62137dc6ab34</t>
  </si>
  <si>
    <t>6667abb2b376c9bf</t>
  </si>
  <si>
    <t>f02a27a89db4ab61</t>
  </si>
  <si>
    <t>5f285b1c10eaf668</t>
  </si>
  <si>
    <t>5c932601fde61ab2</t>
  </si>
  <si>
    <t>605c1b2d3a3f47f6</t>
  </si>
  <si>
    <t>2e126cb5893f9747</t>
  </si>
  <si>
    <t>5141936ef51b9212</t>
  </si>
  <si>
    <t>LSV-7 OCCM. SCHEDULED MAINTENANCE TO BRING THE VESSEL TO AN FMC STATUS.</t>
  </si>
  <si>
    <t>01d6d3f80d2c6297</t>
  </si>
  <si>
    <t>380006e37eff3a7c</t>
  </si>
  <si>
    <t>912f886c7381553c</t>
  </si>
  <si>
    <t>2730 MVM STRONG REPLACEMENT (TOWBOAT)
MOD 09 EQUITABLE ADJUSTMENT</t>
  </si>
  <si>
    <t>cb7b71daca3a0481</t>
  </si>
  <si>
    <t>MDC 2800 SNAG BARGE CONSTRUCT,TEST&amp;DELIV</t>
  </si>
  <si>
    <t>235f35d9a506b66d</t>
  </si>
  <si>
    <t>c42ccbf30b9c7871</t>
  </si>
  <si>
    <t>FLOATING DRY DOCK</t>
  </si>
  <si>
    <t>c93a48865c36f489</t>
  </si>
  <si>
    <t>c4ebf1a30bdea700</t>
  </si>
  <si>
    <t>FLOATING DRY DOCK MOD FOR 6 CHANGES</t>
  </si>
  <si>
    <t>0c937c6a35a6d2da</t>
  </si>
  <si>
    <t>d5f2d17c6685cb03</t>
  </si>
  <si>
    <t>ESSAYONS SHIP REPAIR AND OVERHAUL, MODIFICATION P00004</t>
  </si>
  <si>
    <t>15e5ca0925ccee7b</t>
  </si>
  <si>
    <t>42ec147e9abbffdb</t>
  </si>
  <si>
    <t>6240cb2329bdcbd8</t>
  </si>
  <si>
    <t>ESSAYONS SHIP REPAIR AND OVERHAUL (FY23), MODIFICATION P00009</t>
  </si>
  <si>
    <t>987f65ae04ca6e1d</t>
  </si>
  <si>
    <t>ESSAYONS SHIP REPAIR AND OVERHAUL, MODIFICATION P00005</t>
  </si>
  <si>
    <t>f1b0e64be82ea8d8</t>
  </si>
  <si>
    <t>72cf83ebfa525f4c</t>
  </si>
  <si>
    <t>c44c6ea4a95016ab</t>
  </si>
  <si>
    <t>ESSAYONS SHIP REPAIR AND OVERHAUL, MODIFICATION P00007</t>
  </si>
  <si>
    <t>3f9d2fc6def2896a</t>
  </si>
  <si>
    <t>FY23 ESSAYONS SHIP REPAIR AND OVERHAUL, MODIFICATION P00003</t>
  </si>
  <si>
    <t>18a2588d60b55517</t>
  </si>
  <si>
    <t>LOGISTIC SUPPORT VESSEL 2 ON CONDITION CYCLIC MAINTENANCE</t>
  </si>
  <si>
    <t>b949fb152611233f</t>
  </si>
  <si>
    <t>PROGRAMMED DRYDOCKING, CLEANING, PAINTING AND REPAIRS TO U.S. ARMY VESSEL LSV 2</t>
  </si>
  <si>
    <t>535ca2f4380bef18</t>
  </si>
  <si>
    <t>LOGISTICS SUPPORT VESSEL 2 ON CONDITION CYCLIC MAINTENANCE</t>
  </si>
  <si>
    <t>a2ce35ae8f76e23a</t>
  </si>
  <si>
    <t>PROGRAMMED DRYDOCKING, CLEANING, PAINTING AND REPAIRS TO THE U.S. ARMY LOGISTICS SUPPORT VESSEL 2, STATIONED AT FORT EUSTIS, VIRGINIA.</t>
  </si>
  <si>
    <t>81f4ac7de8871a10</t>
  </si>
  <si>
    <t>LOGISITICS SUPPORT VESSEL 2 ON CONDITION CYCLIC MAINTENANCE</t>
  </si>
  <si>
    <t>8795c93622dd8f9e</t>
  </si>
  <si>
    <t>2822ace7a7f66d52</t>
  </si>
  <si>
    <t>46ebe4b5ff2cabf7</t>
  </si>
  <si>
    <t>LOGISTIC SUPPORT VESSEL 2 ON CONDITION CYCLIC MAINTENANCE - PROGRAMMED DRYDOCKING, CLEANING, PAINTING AND REPAIRS TO UNITED STATES ARMY VESSEL LOGISTIC SUPPORT VESSEL 2.</t>
  </si>
  <si>
    <t>35a7d08a41612194</t>
  </si>
  <si>
    <t>LOGISTIC SUPPORT VESSEL 2 ON CONDITION CYCLIC MAINTENANCE PROGRAMMED DRYDOCKING, CLEANING, PAINTING AND REPAIRS TO U.S. ARMY VESSEL LOGISTIC SUPPORT VESSEL 2</t>
  </si>
  <si>
    <t>03eb31f241eed477</t>
  </si>
  <si>
    <t>58a0ae01b34b2ee2</t>
  </si>
  <si>
    <t>39bbf13a45159b28</t>
  </si>
  <si>
    <t>PROGRAMMED DRYDOCKING, CLEANING, PAINTING AND REPAIRS TO U.S. ARMY VESSEL LOGISTICS SUPPORT VESSEL 2.</t>
  </si>
  <si>
    <t>971d23bebcd18b3d</t>
  </si>
  <si>
    <t>556940a6e16cbabc</t>
  </si>
  <si>
    <t>NOTICE TO PROCEED CLIN0001AC OLMSTED TOWBOAT</t>
  </si>
  <si>
    <t>473bbc816b36f70f</t>
  </si>
  <si>
    <t>OLMSTED TOWBOAT POP MOD TO 17 SEP 22</t>
  </si>
  <si>
    <t>a6779db189cc027f</t>
  </si>
  <si>
    <t>POP MOD DUE TO KTR SUPPLY ISSUES</t>
  </si>
  <si>
    <t>8d0c8dd1765c32f2</t>
  </si>
  <si>
    <t>MODIFICATION FOR ITEM #37</t>
  </si>
  <si>
    <t>d33d6e9dd2644802</t>
  </si>
  <si>
    <t>OLMSTED TOWBOAT - NPT DELIVERY</t>
  </si>
  <si>
    <t>e9397aa8074c7064</t>
  </si>
  <si>
    <t>NTP FOR CLIN01AB</t>
  </si>
  <si>
    <t>496961ad37ed2d6e</t>
  </si>
  <si>
    <t>MODIFICATION TO INCORPORATE FAR CLAUSES 52.204-24&amp;52.204-25.</t>
  </si>
  <si>
    <t>77f5e1058c870dbd</t>
  </si>
  <si>
    <t>OLMSTED TOWBOAT- DE-OB</t>
  </si>
  <si>
    <t>d86481f2b0feff7e</t>
  </si>
  <si>
    <t>OLMSTED TOWBOAT ADDING FUNDING</t>
  </si>
  <si>
    <t>30afce81b052fc3e</t>
  </si>
  <si>
    <t>OLMSTED TOWBOAT ADD 22 ITEMS TO THE PWS.</t>
  </si>
  <si>
    <t>ad7ee443d1a09b34</t>
  </si>
  <si>
    <t>OLMSTED TOWBOAT PURCHASE</t>
  </si>
  <si>
    <t>66e93fcbd1c06e07</t>
  </si>
  <si>
    <t>NOTICE TO PROCEED OLMSTED TOWBOAT</t>
  </si>
  <si>
    <t>9fd449210fe1d3fe</t>
  </si>
  <si>
    <t>MODIFICATION FOR ITEMS #23- #36</t>
  </si>
  <si>
    <t>70cc90b56416bcdf</t>
  </si>
  <si>
    <t>OLMSTED TOWBOAT EXERCISE OPTION ONE (1) AND TWO (2).</t>
  </si>
  <si>
    <t>f33a5d590ef6328c</t>
  </si>
  <si>
    <t>OLMSTED TOWBOAT- REA SETTLEMENT</t>
  </si>
  <si>
    <t>3772fd742e9003ee</t>
  </si>
  <si>
    <t>LSV-4 OCCM</t>
  </si>
  <si>
    <t>880327923a47c808</t>
  </si>
  <si>
    <t>IGF::OT::IGF ESSAYONS SHIP REPAIR AND OVERHAUL</t>
  </si>
  <si>
    <t>524b667dfdfd4f9b</t>
  </si>
  <si>
    <t>937ba5ec1b1bf84b</t>
  </si>
  <si>
    <t>dae85483794cd505</t>
  </si>
  <si>
    <t>90e53bfa0d01423e</t>
  </si>
  <si>
    <t>92985395c2a22ca6</t>
  </si>
  <si>
    <t>3a50a4b61fda6a4e</t>
  </si>
  <si>
    <t>5b22e7953ebe220a</t>
  </si>
  <si>
    <t>ca4fdc9a90765b9e</t>
  </si>
  <si>
    <t>12dba3ab270695ca</t>
  </si>
  <si>
    <t>92f145699cf8b6df</t>
  </si>
  <si>
    <t>IGF::OT::IGF
ESSAYONS SHIP REPAIR AND OVERHAUL</t>
  </si>
  <si>
    <t>cbd14821acecda9c</t>
  </si>
  <si>
    <t>a7e367bfade9252c</t>
  </si>
  <si>
    <t>b6d03c403fd273f2</t>
  </si>
  <si>
    <t>2c50c5a378bdc8cd</t>
  </si>
  <si>
    <t>0b6ce8d2d01af48e</t>
  </si>
  <si>
    <t>1cfd952106adb766</t>
  </si>
  <si>
    <t>IGF::OT::IGF DREDGE ESSAYONS SHIP REPAIR AND OVERHAUL</t>
  </si>
  <si>
    <t>6712f8ce189420ca</t>
  </si>
  <si>
    <t>f626d7273723af6d</t>
  </si>
  <si>
    <t>1dbfd7b627c2e2f4</t>
  </si>
  <si>
    <t>09723c7f9588539a</t>
  </si>
  <si>
    <t>c98455dda93af2a1</t>
  </si>
  <si>
    <t>d3cfbd0b2afead88</t>
  </si>
  <si>
    <t>IGF::OT::IGF 
ESSAYONS SHIP REPAIR AND OVERHAUL</t>
  </si>
  <si>
    <t>04414b6bbc64925c</t>
  </si>
  <si>
    <t>1de6686029090e34</t>
  </si>
  <si>
    <t>d286c405d20668c4</t>
  </si>
  <si>
    <t>80350bbe4acfd2a9</t>
  </si>
  <si>
    <t>c496e33d8cb194a7</t>
  </si>
  <si>
    <t>CONSTRUCT, TEST, AND DELIVER THE OLMSTED WICKET LIFTER WINCH BARGE</t>
  </si>
  <si>
    <t>ddf025354351dd7d</t>
  </si>
  <si>
    <t>IGF::OT::IGF - CONSTRUCT, TEST, AND DELIVER OLMSTEAD WICKET LIFTER</t>
  </si>
  <si>
    <t>ed0f518f1cff759d</t>
  </si>
  <si>
    <t>5377e29c5628b488</t>
  </si>
  <si>
    <t>e42ec7457faba334</t>
  </si>
  <si>
    <t>2b97f1097fa8e4f9</t>
  </si>
  <si>
    <t>b3625f037933c361</t>
  </si>
  <si>
    <t>d4984d49de900322</t>
  </si>
  <si>
    <t>0361293270625739</t>
  </si>
  <si>
    <t>d569fbbdd6e761a2</t>
  </si>
  <si>
    <t>MODIFICATION TO EXTEND THE CONTRACT'S PERIOD OF PERFORMANCE BY 34 CALENDAR DAYS FROM SEPTEMBER 15, 2018 TO OCTOBER 19, 2018 AT NO COST TO THE GOVERNMENT</t>
  </si>
  <si>
    <t>9beb5cd338e3e7b3</t>
  </si>
  <si>
    <t>ITEM 36: CAPTURE COST ASSOCIATED WITH GOVERNMENT DELAY
ITEM 37: PROVIDE WINCH TRAINING
ITEM 38: PROVIDE SPARE PARTS TO VARIOUS SYSTEMS
ITEM 39: MODULAR RETRACTABLE RUNNERS</t>
  </si>
  <si>
    <t>31c2fceab2df5d34</t>
  </si>
  <si>
    <t>009691ffd971dd68</t>
  </si>
  <si>
    <t>cd11a68d1947ec73</t>
  </si>
  <si>
    <t>85cfb6e9403cdf7b</t>
  </si>
  <si>
    <t>SPUD BARGE P2 CRS 8-12</t>
  </si>
  <si>
    <t>27949aa33051a0a3</t>
  </si>
  <si>
    <t>W1J5 USACE FIN CTR</t>
  </si>
  <si>
    <t>GRATING INSTALLATION - REMOVE FLOOR GRATING INSTALLATION/SUPPORT FROM SCOPE FOR APPROXIMATELY 1,600 SF OF FLOOR.   UNINSTALLED GRATING TO BE DELIVERED LOOSE. REFERENCE CONTRACT DWG 815-B425-01, SHEET 2.I</t>
  </si>
  <si>
    <t>1f6edce9b6e422b9</t>
  </si>
  <si>
    <t>SPUD BARGE</t>
  </si>
  <si>
    <t>4bce75b7b02e5fe6</t>
  </si>
  <si>
    <t>3008 NWK SPUD BARGE</t>
  </si>
  <si>
    <t>e1251bf864a6895b</t>
  </si>
  <si>
    <t>cafe9dabe7ed2cb3</t>
  </si>
  <si>
    <t>SPUD BARGE CR 1-7</t>
  </si>
  <si>
    <t>65eb099e6dc561a6</t>
  </si>
  <si>
    <t>PROGRAMMED REPAIRS TO THE LSV-7</t>
  </si>
  <si>
    <t>569872f68218d577</t>
  </si>
  <si>
    <t>PROGRAMMED REPAIRS TO THE LOGISTICS SUPPORT VESSEL 7</t>
  </si>
  <si>
    <t>cf12e9518c0226b6</t>
  </si>
  <si>
    <t>STERLING SHIPYARD, LP</t>
  </si>
  <si>
    <t>MDC 3129 CRANE BARGE</t>
  </si>
  <si>
    <t>8f6616b1ab751d66</t>
  </si>
  <si>
    <t>MDC 3129 CRANE BARGE CHANGES 1 - 9 MOD 3</t>
  </si>
  <si>
    <t>99e5166f8b60ff0d</t>
  </si>
  <si>
    <t>cfbe80d3fcba225a</t>
  </si>
  <si>
    <t>ONE (1) STEEL INLAND RIVER(S) BARGE THAT CAN HOLD/PAIRED WITH A CRAWLER CRANE</t>
  </si>
  <si>
    <t>e0a515ec07d7ab29</t>
  </si>
  <si>
    <t>W6QK ACC-PICA</t>
  </si>
  <si>
    <t>COMMANDER</t>
  </si>
  <si>
    <t>ENGINEERING SERVICES RELATED TO HARDWARE AND SOFTWARE ARE REQUIRED TO CONTINUE DEVELOPMENT OF DIAGNOSTIC SOFTWARE AND TPSS TO SUPPORT WEAPONS SYSTEMS CURRENTLY IN THE FIELD, WHICH WILL HELP SUPPORT READINESS FUNCTIONS OF THOSE WEAPONS SYSTEMS.</t>
  </si>
  <si>
    <t>f4ae8844ea531eab</t>
  </si>
  <si>
    <t>W6DS CPE GSS PICATINNY</t>
  </si>
  <si>
    <t>8cc89a71c8a6cb6b</t>
  </si>
  <si>
    <t>W6DX CPE GCP WARREN</t>
  </si>
  <si>
    <t>255a45f234a0f612</t>
  </si>
  <si>
    <t>LYON SHIPYARD, INC.</t>
  </si>
  <si>
    <t>PROGRAMMED DRYDOCKING, CLEANING, PAINTING AND REPAIRS TO U.S. ARMY VESSEL LSV 5</t>
  </si>
  <si>
    <t>9466b0c8da114b9e</t>
  </si>
  <si>
    <t>6f8cba819c476866</t>
  </si>
  <si>
    <t>PROGRAMMED DRYDOCKING, CLEANING, PAINTING AND REPAIRS                     TO U.S. ARMY VESSEL LSV 5</t>
  </si>
  <si>
    <t>4ec82df3a644578f</t>
  </si>
  <si>
    <t>b7d287b50314dad9</t>
  </si>
  <si>
    <t>LSV 5 OCCM</t>
  </si>
  <si>
    <t>d7b01099ab0619df</t>
  </si>
  <si>
    <t>a45ef1a310519b42</t>
  </si>
  <si>
    <t>03f122b901968110</t>
  </si>
  <si>
    <t>af10ad9165247193</t>
  </si>
  <si>
    <t>61f253f1e043c6a3</t>
  </si>
  <si>
    <t>a36aaf00eea9b949</t>
  </si>
  <si>
    <t>fa248fb4b6f433da</t>
  </si>
  <si>
    <t>PROGRAMMED REPAIRS TO THE U.S. ARMY LOGISTICS SUPPORT VESSEL (LSV) 4</t>
  </si>
  <si>
    <t>add039fd174895a4</t>
  </si>
  <si>
    <t>e7606de2d8b4409f</t>
  </si>
  <si>
    <t>SUPERIOR MARINE WAYS, INC.</t>
  </si>
  <si>
    <t>R3F TOWBOAT REPLACEMENT</t>
  </si>
  <si>
    <t>3e8d142118f24f38</t>
  </si>
  <si>
    <t>b24702349e129158</t>
  </si>
  <si>
    <t>e07ed5055e840d67</t>
  </si>
  <si>
    <t>METAL TRADES, INC.</t>
  </si>
  <si>
    <t>a4cea3a27f43f9bb</t>
  </si>
  <si>
    <t>c51d2148b8a17395</t>
  </si>
  <si>
    <t>4a4856f18319b391</t>
  </si>
  <si>
    <t>CONSTRUCT, TEST, AND DELIVER FLOATING CRANE BARGE</t>
  </si>
  <si>
    <t>b535159b69b9959b</t>
  </si>
  <si>
    <t>78e58525dcbabe20</t>
  </si>
  <si>
    <t>d9b9169e6d4c7dbc</t>
  </si>
  <si>
    <t>3a08b993dfde7786</t>
  </si>
  <si>
    <t>THE PURPOSE OF THIS MODIFICATION IS TO ADD THE FOLLOWING NEW WORK TO THE CONTRACT: ADDITION OF TWO TRANSFORMERS, MODIFICATION OF SHORE POWER, AND MODIFICATION OF THE FUEL TANK.</t>
  </si>
  <si>
    <t>f08a587d6587777e</t>
  </si>
  <si>
    <t>LSV-8 REPAIRS</t>
  </si>
  <si>
    <t>401c2a968b62c8eb</t>
  </si>
  <si>
    <t>W2R9 ENDIST MEMPHIS CW</t>
  </si>
  <si>
    <t>THE U.S. ARMY CORPS OF ENGINEERS, MEMPHIS DISTRICT ON BEHALF OF THE MARINE DESIGN CENTER (MDC), IS PROCURING A STEEL-HULLED DECK BARGE. THE BARGE WILL BE USED AS A LANDING BARGE TO SUPPORT THE ENSLEY ENGINEER YARD (EEY) IN MEMPHIS, TENNESSEE.</t>
  </si>
  <si>
    <t>d16d325f89fc4efc</t>
  </si>
  <si>
    <t>7b22dfe35587450f</t>
  </si>
  <si>
    <t>5251775624d29154</t>
  </si>
  <si>
    <t>f459004a3883777b</t>
  </si>
  <si>
    <t>ADDITIONAL TRAINING ASSETS</t>
  </si>
  <si>
    <t>591fa82376460713</t>
  </si>
  <si>
    <t>LOGISTICS PRODUCTS AWARD FROM BASE CONTRACT</t>
  </si>
  <si>
    <t>090b541597b3eadc</t>
  </si>
  <si>
    <t>MDC 3289 CLIP INSTALLATION MOD</t>
  </si>
  <si>
    <t>b2230e524a1bba1a</t>
  </si>
  <si>
    <t>MFC 3289 REVETMENT BARGES FY25</t>
  </si>
  <si>
    <t>6179d6c939111c13</t>
  </si>
  <si>
    <t>LSV 1 OCCM-DEFINITE AND INDEFINITE ITEMS</t>
  </si>
  <si>
    <t>0c4ce91eded47ae2</t>
  </si>
  <si>
    <t>4951853e0558a1b9</t>
  </si>
  <si>
    <t>24ab58764f41a7f8</t>
  </si>
  <si>
    <t>f52864bfe7575f42</t>
  </si>
  <si>
    <t>d2eb40e78ac815f8</t>
  </si>
  <si>
    <t>84ae9eb17d215a8d</t>
  </si>
  <si>
    <t>cb820ace0d664283</t>
  </si>
  <si>
    <t>5e50777860b9b463</t>
  </si>
  <si>
    <t>4ff4d98102ca6427</t>
  </si>
  <si>
    <t>d323c241b28e1518</t>
  </si>
  <si>
    <t>c9d54de0aa42403f</t>
  </si>
  <si>
    <t>140fe66eca0af4a8</t>
  </si>
  <si>
    <t>1921b020543bec85</t>
  </si>
  <si>
    <t>c4f067342ba80d68</t>
  </si>
  <si>
    <t>a0695c05012f79f5</t>
  </si>
  <si>
    <t>4a68ebed3fe79911</t>
  </si>
  <si>
    <t>27edf1933b7286b1</t>
  </si>
  <si>
    <t>a5c04f4b9f3bbf92</t>
  </si>
  <si>
    <t>f0ea7454764dc7ba</t>
  </si>
  <si>
    <t>917dd4e914f0cf59</t>
  </si>
  <si>
    <t>LSV 4 VESSEL OCCM REPAIRS/MODIFICATIONS</t>
  </si>
  <si>
    <t>28c61bfda9daa548</t>
  </si>
  <si>
    <t>VESSEL OCCM REPAIRS/MODIFICATIONS</t>
  </si>
  <si>
    <t>56ed3618e995183a</t>
  </si>
  <si>
    <t>e0bd73d59129b0c5</t>
  </si>
  <si>
    <t>c157f9526291fc59</t>
  </si>
  <si>
    <t>VESSEL LSV 4 OCCM REPAIRS/MODIFICATIONS</t>
  </si>
  <si>
    <t>4a29c483e5c363a5</t>
  </si>
  <si>
    <t>c21ba99687da7953</t>
  </si>
  <si>
    <t>b95cb91bbdd7bd7a</t>
  </si>
  <si>
    <t>3670455b40b8ec04</t>
  </si>
  <si>
    <t>CONSTRUCT AND TEST</t>
  </si>
  <si>
    <t>9aaa74266d7e06c5</t>
  </si>
  <si>
    <t>545f68a47cad36f3</t>
  </si>
  <si>
    <t>BANK GRADING CRANE</t>
  </si>
  <si>
    <t>f4d21bfb934c81ed</t>
  </si>
  <si>
    <t>297496c4d50d1003</t>
  </si>
  <si>
    <t>28fa6039f80543f0</t>
  </si>
  <si>
    <t>c842f3f4db720f3a</t>
  </si>
  <si>
    <t>d3afdca183f5ec32</t>
  </si>
  <si>
    <t>6797e4a8f9e9f1d6</t>
  </si>
  <si>
    <t>bda38f464407bd4a</t>
  </si>
  <si>
    <t>d6f285c4d550723c</t>
  </si>
  <si>
    <t>156edd0d6956ae34</t>
  </si>
  <si>
    <t>LSV-3 REPAIRS</t>
  </si>
  <si>
    <t>780815aef7ffa7d7</t>
  </si>
  <si>
    <t>4fe325b9fc40db40</t>
  </si>
  <si>
    <t>d3ebf9ae192ed0a1</t>
  </si>
  <si>
    <t>c6ee4789e6c2aecf</t>
  </si>
  <si>
    <t>ed1b023cbda7fdad</t>
  </si>
  <si>
    <t>bd3bc193afa3740b</t>
  </si>
  <si>
    <t>469a70a84e26c613</t>
  </si>
  <si>
    <t>0404 CA BN     CO A CIVIL AFRS</t>
  </si>
  <si>
    <t>0ea245b5cbe9c3d4</t>
  </si>
  <si>
    <t>d96bb00a881a1274</t>
  </si>
  <si>
    <t>SUNJIN ENTECH CO., LTD.</t>
  </si>
  <si>
    <t>LSV-3 OCCM</t>
  </si>
  <si>
    <t>bbc7e4c8976fcfae</t>
  </si>
  <si>
    <t>LOGISTICS SUPPORT VESSEL (LSV) 3 ON-CONDITION CYCLIC MAINTENANCE (OCCM)</t>
  </si>
  <si>
    <t>2b2166a999e1418f</t>
  </si>
  <si>
    <t>LOGISTICS SUPPORT VESSEL -3 ON CONDITION CYCLICAL MAINTENANCE</t>
  </si>
  <si>
    <t>4c83ff136829166b</t>
  </si>
  <si>
    <t>a9b0643bf3f85b4e</t>
  </si>
  <si>
    <t>LOGISTICS SUPPORT VESSEL (LSV) 3 ON CONDITION CYCLIC MAINTENANCE (OCCM)</t>
  </si>
  <si>
    <t>21d30c541fd2ff2d</t>
  </si>
  <si>
    <t>LSV-3 ON-CONDITION CYCLIC MAINTENANCE (OCCM)</t>
  </si>
  <si>
    <t>008054b4292aeb3f</t>
  </si>
  <si>
    <t>74ff9b20229ad01b</t>
  </si>
  <si>
    <t>1100HP TOWBOAT CR 6-12</t>
  </si>
  <si>
    <t>3ed039caf134b1fb</t>
  </si>
  <si>
    <t>1100HP TOWBOAT</t>
  </si>
  <si>
    <t>faa12d694458fc62</t>
  </si>
  <si>
    <t>5629be83e2a3c7b8</t>
  </si>
  <si>
    <t>1100HP TOWBOAT CHANGE REQUESTS 1-5</t>
  </si>
  <si>
    <t>486c370a88efb53e</t>
  </si>
  <si>
    <t>MATERIAL BARRGES, CHANGE REQUESTS 1-8</t>
  </si>
  <si>
    <t>6247b5c71097c6a5</t>
  </si>
  <si>
    <t>EXERCISE OF OPTIONS FOR 2 ADDITIONAL BARGES WITH DELIVERY</t>
  </si>
  <si>
    <t>c8c6e2d468e925d6</t>
  </si>
  <si>
    <t>FOUR (4) DECK MATERIAL BARGES</t>
  </si>
  <si>
    <t>c90ddb666e035f2f</t>
  </si>
  <si>
    <t>ffdebc2364951796</t>
  </si>
  <si>
    <t>144f54be129306e8</t>
  </si>
  <si>
    <t>aebd01e667de332b</t>
  </si>
  <si>
    <t>ABS 2016+ RULESET</t>
  </si>
  <si>
    <t>2e1301cd494e8080</t>
  </si>
  <si>
    <t>UPDATE POP</t>
  </si>
  <si>
    <t>c1c9cf617da7faf4</t>
  </si>
  <si>
    <t>CONTRACTOR TO COMPLETE AND MAINTAIN THE MANEUVER SUPPORT VESSEL (LIGHT) (MSV(L)) TECHNICAL DATA PACKAGE (TDP).</t>
  </si>
  <si>
    <t>6f280cddbd2491d6</t>
  </si>
  <si>
    <t>UPDATES TO FUNDING</t>
  </si>
  <si>
    <t>cd209b3013f6b6d9</t>
  </si>
  <si>
    <t>IGF::OT::IGF  THE PURPOSE OF THIS TASK ORDER (0009) IS TO OBLIGATE FUNDS IN THE AMOUNT OF $6,716,796.35 ON SERVICE CLINS 0105, 0205, 0305, 0405, AND 0705 IN SUPPORT OF THE ARMY WATERCRAFT SYSTEMS (AWS) FOR 12 MONTHS FROM 2015 SEPT 29- 2016 SEPT 27.</t>
  </si>
  <si>
    <t>USASP-TXN</t>
  </si>
  <si>
    <t>6ba7c96a0d3c1abb</t>
  </si>
  <si>
    <t>OTHER ADMINISTRATIVE ACTION</t>
  </si>
  <si>
    <t>THE PURPOSE OF THIS MODIFICATION IS TO TRANSFER PURCHASING OFFICE RESPONSIBILITY FROM W15P7T (ACC-APG DIVISION B) TO W56JSR (ACC-APG DIVISION E).</t>
  </si>
  <si>
    <t>3014781c2a68ebc6</t>
  </si>
  <si>
    <t>THIS TRANSFER MODIFICATION IS TO MOVE PURCHASING OFFICE RESPONSIBILITY FROM ACC-APG DIVISION B TO ACC-APG DIVISION E.  THIS IS FOR THE ARMY WATERCRAFT PROGRAM.</t>
  </si>
  <si>
    <t>00fa73ff3cf74d87</t>
  </si>
  <si>
    <t>FUNDING ONLY ACTION</t>
  </si>
  <si>
    <t>DE-OBLIGATION OF EXCESS FUNDS</t>
  </si>
  <si>
    <t>bfae3f2cf089878a</t>
  </si>
  <si>
    <t>TECHNOLOGY ASSOCIATES, INC.</t>
  </si>
  <si>
    <t>f4d9bd3eeb00196b</t>
  </si>
  <si>
    <t>MODIFICATION P00001 TO ISSUE NTP AND INCORPORATE SECTION E INTO THE CONTRACT.</t>
  </si>
  <si>
    <t>4180082efd64234d</t>
  </si>
  <si>
    <t>CHANGES 1-11 ELLIS ISLAND VESSEL 3101</t>
  </si>
  <si>
    <t>fc01e8beba64737e</t>
  </si>
  <si>
    <t>CHANGE REQUEST 39-42</t>
  </si>
  <si>
    <t>a2389773a76f1319</t>
  </si>
  <si>
    <t>WITHIN SCOPE CHANGES FOR BUILDING NEW VESSEL, NAMED USNPS ANNIE MOORE, FOR THE NATIONAL PARK SERVICE (NPS) WHICH WILL TRANSPORT PASSENGERS, SUPPLIES AND EQUIPMENT TO THE STATUE OF LIBERTY AND ELLIS ISLAND.</t>
  </si>
  <si>
    <t>9a388d2492723007</t>
  </si>
  <si>
    <t>c1a84b1b4b77552f</t>
  </si>
  <si>
    <t>DESIGN, CONSTRUCT, TEST, AND DELIVER LIBERY AND ELLIS ISLAND UTILITY VESSEL FOR NATIONAL PARK SERVICE</t>
  </si>
  <si>
    <t>1b2711063ecab8be</t>
  </si>
  <si>
    <t>8848f8bc91d27abb</t>
  </si>
  <si>
    <t>62db7bdba8448338</t>
  </si>
  <si>
    <t>CHANGES ITEM #13 - 18</t>
  </si>
  <si>
    <t>7b836af59e877313</t>
  </si>
  <si>
    <t>YAQUINA SHIP REPAIR AND OVERHAUL</t>
  </si>
  <si>
    <t>1558b8bf0cc18394</t>
  </si>
  <si>
    <t>e5a901ba44f79440</t>
  </si>
  <si>
    <t>b83c284fc54a5698</t>
  </si>
  <si>
    <t>ecd8fc521948dee0</t>
  </si>
  <si>
    <t>c3698e8e40b15fae</t>
  </si>
  <si>
    <t>5d34cd18ae9aff6e</t>
  </si>
  <si>
    <t>6e375d9b3481111b</t>
  </si>
  <si>
    <t>f3ece688b0fdb838</t>
  </si>
  <si>
    <t>657c0379ede65348</t>
  </si>
  <si>
    <t>266ae151e69d7e91</t>
  </si>
  <si>
    <t>d628e4026d325ce2</t>
  </si>
  <si>
    <t>3e2637546de7b7ce</t>
  </si>
  <si>
    <t>05be32e19a748b76</t>
  </si>
  <si>
    <t>VESSEL OCCM REPAIRS/MODIFICATIONS AND ADDITIONAL PR FOR OIL WORK.</t>
  </si>
  <si>
    <t>583340d0ff58e7d2</t>
  </si>
  <si>
    <t>e79451270fe14244</t>
  </si>
  <si>
    <t>3c37e8594f86e6db</t>
  </si>
  <si>
    <t>007ed9dab896bcbf</t>
  </si>
  <si>
    <t>9df5355beecda388</t>
  </si>
  <si>
    <t>8f683d264a84a11a</t>
  </si>
  <si>
    <t>dcf96edb4fca3223</t>
  </si>
  <si>
    <t>IGF::OT::IGF   THIS BRIDGE CONTRACT WILL PROCURE ONE-YEAR OF SUSTAINMENT SUPPORT SERVICES FOR THE ARMY WATERCRAFT SYSTEMS (AWS) VESSELS.</t>
  </si>
  <si>
    <t>820156173e9a6e8d</t>
  </si>
  <si>
    <t>PZ0001</t>
  </si>
  <si>
    <t>DEFINITIZE LETTER CONTRACT</t>
  </si>
  <si>
    <t>IGF::OT::IGF THIS MODIFICATION IS TO DEFINITIZE THE UCA, W56JSR-16-C-0027, AS NEGOTIATIONS WERE COMPLETED ON 14 FEB 2017.</t>
  </si>
  <si>
    <t>de159656a420ad80</t>
  </si>
  <si>
    <t>IGF::CL,CT::IGF THIS MODIFICATION TO THE BASE IS TO INCORPORATE TWO(2)CLAUSES, CORRECT ONE (1) CLAUSE.</t>
  </si>
  <si>
    <t>a4a9edca1adebe56</t>
  </si>
  <si>
    <t>A00001</t>
  </si>
  <si>
    <t>a366b218ce4fe128</t>
  </si>
  <si>
    <t>TO CORRECT THE ADMIN DODAAC.</t>
  </si>
  <si>
    <t>f5561165f7c87efa</t>
  </si>
  <si>
    <t>TRANSFERRING PURCHASING OFFICE RESPONSIBILITY FROM W56JSR (ARMY CONTRACTING COMMAND - ABERDEEN PROVING GROUND DIVISION E) TO W15P7T (ARMY CONTRACTING COMMAND - ABERDEEN PROVING GROUND DIVISION B).</t>
  </si>
  <si>
    <t>ad61a8d587ad1c82</t>
  </si>
  <si>
    <t>URS FEDERAL SUPPORT SERVICES, INC.</t>
  </si>
  <si>
    <t>TIME AND MATERIALS</t>
  </si>
  <si>
    <t>W6QK ACC-APG</t>
  </si>
  <si>
    <t>W4GV USA HQ COMM ELECT CMD</t>
  </si>
  <si>
    <t>ed17baf167d9ff03</t>
  </si>
  <si>
    <t>MWT-01 SLEP</t>
  </si>
  <si>
    <t>def325ee265fb637</t>
  </si>
  <si>
    <t>5b0ffe6409998db3</t>
  </si>
  <si>
    <t>DEOBLIGATE UNUSED EXCESS FUNDS</t>
  </si>
  <si>
    <t>7fe46417640f1a32</t>
  </si>
  <si>
    <t>411763d21cc9190d</t>
  </si>
  <si>
    <t>e94a6abaad6fdf9d</t>
  </si>
  <si>
    <t>d330113e8d357c66</t>
  </si>
  <si>
    <t>edd7e6ed890026fd</t>
  </si>
  <si>
    <t>ec1a755e2f2c0cb9</t>
  </si>
  <si>
    <t>9663440fd39801c5</t>
  </si>
  <si>
    <t>GOVERNMENT EXERCISES OPTION YEAR ONE FOR A WORK BOAT LEASE.</t>
  </si>
  <si>
    <t>f130b2f1c5520925</t>
  </si>
  <si>
    <t>IN SCOPE MOD
CHARTER OF TOWBOAT</t>
  </si>
  <si>
    <t>79b044aebc9d6bdb</t>
  </si>
  <si>
    <t>EXERCISE OPTION YEAR 3</t>
  </si>
  <si>
    <t>364aca7e47b39963</t>
  </si>
  <si>
    <t>MODIFICATION TO REPLACE CONSUMABLES USED BY USACE WHEN CHARTERING THE MV ST. JAMES FOR OLMSTED LOCKS &amp; DAMN.</t>
  </si>
  <si>
    <t>dfe494d465f86fab</t>
  </si>
  <si>
    <t>OPTION YEAR 2</t>
  </si>
  <si>
    <t>9d669f84499b0d2d</t>
  </si>
  <si>
    <t>TELECOMMUNICATIONS MOD</t>
  </si>
  <si>
    <t>3c00beef37e757c0</t>
  </si>
  <si>
    <t>DEOBLIGATE REMAINING FUNDS</t>
  </si>
  <si>
    <t>02a8d1604fdadbca</t>
  </si>
  <si>
    <t>OPTION YEAR 4 EXERCISE ON CONTRACT W912QR18P0056 FOR OLMSTED CHARTER VESSEL</t>
  </si>
  <si>
    <t>bb7d9b023bb11b07</t>
  </si>
  <si>
    <t>CHARTER OF TOWBOAT</t>
  </si>
  <si>
    <t>faa19aef889f8db3</t>
  </si>
  <si>
    <t>MODULAR CAUSEWAY SYSTEM PONTOON MODULES STATEMENT OF WORK</t>
  </si>
  <si>
    <t>aa81a3a6bf111634</t>
  </si>
  <si>
    <t>89eea2d70f19af2d</t>
  </si>
  <si>
    <t>IGF::CT::IGF LSV-1 OCCM AND REPAIRS</t>
  </si>
  <si>
    <t>d51cbb0aa994c9ad</t>
  </si>
  <si>
    <t>IGF::CT::IGF LSV-1 OCCM</t>
  </si>
  <si>
    <t>bb98e3f1062ee4f6</t>
  </si>
  <si>
    <t>12ecf7ac678a4cb0</t>
  </si>
  <si>
    <t>LSV-1 OCCM AND REPAIRS IGF::CT::IGF</t>
  </si>
  <si>
    <t>86de0ada563f9fdb</t>
  </si>
  <si>
    <t>a69aad5373fa25b6</t>
  </si>
  <si>
    <t>c75ffdb93d658288</t>
  </si>
  <si>
    <t>6316021c08cc2839</t>
  </si>
  <si>
    <t>41f622569416ebb7</t>
  </si>
  <si>
    <t>0aea4d4b19853e61</t>
  </si>
  <si>
    <t>585c95d94dc455ad</t>
  </si>
  <si>
    <t>8a3b8cef031cea46</t>
  </si>
  <si>
    <t>LSV-1 OCCM AND REPAIRS, IGF::OT::IGF</t>
  </si>
  <si>
    <t>3e98d3bcb9bdbbeb</t>
  </si>
  <si>
    <t>LSV-2 OCCM</t>
  </si>
  <si>
    <t>d8c8f334ed940942</t>
  </si>
  <si>
    <t>16443f89ec91e0ae</t>
  </si>
  <si>
    <t>790466632c748a2c</t>
  </si>
  <si>
    <t>d44a52ee4abacc7e</t>
  </si>
  <si>
    <t>cc77c77c93ba20db</t>
  </si>
  <si>
    <t>DEOBLIGATION TO PREPARE FOR CLOSE OUT.</t>
  </si>
  <si>
    <t>341925b80741c032</t>
  </si>
  <si>
    <t>e71b5be788577812</t>
  </si>
  <si>
    <t>8458af956e9383fe</t>
  </si>
  <si>
    <t>a7d51a6b88aedd64</t>
  </si>
  <si>
    <t>c7d3f1e971d35652</t>
  </si>
  <si>
    <t>94881f12ef9406f2</t>
  </si>
  <si>
    <t>3e4f8300a4977c5c</t>
  </si>
  <si>
    <t>6689acfc241744ce</t>
  </si>
  <si>
    <t>d70fd3da38cdf2a2</t>
  </si>
  <si>
    <t>e10c4345e7cd5816</t>
  </si>
  <si>
    <t>57431c8125d31a5d</t>
  </si>
  <si>
    <t>2673a8ad5cf6f945</t>
  </si>
  <si>
    <t>af2a906b6dc2e9bd</t>
  </si>
  <si>
    <t>fa4c72b028dd2021</t>
  </si>
  <si>
    <t>c1c2cd41085f2db0</t>
  </si>
  <si>
    <t>07ed2ad3f9e89884</t>
  </si>
  <si>
    <t>LOGISTICS SUPPORT VESSEL (LSV) 3 AND 4</t>
  </si>
  <si>
    <t>e5fb69c5095f0965</t>
  </si>
  <si>
    <t>MODULAR WARPING TUG 07 SERVICE LIFE EXTENSION PROGRAM</t>
  </si>
  <si>
    <t>24f42dd028a46bbd</t>
  </si>
  <si>
    <t>8d9cb408b6c847da</t>
  </si>
  <si>
    <t>394fca7878e3f514</t>
  </si>
  <si>
    <t>MODULAR WARPING TUG 07 ON CONDITION CYCLIC MAINTENANCE</t>
  </si>
  <si>
    <t>bf3d4351ef0c41ad</t>
  </si>
  <si>
    <t>bfc6eb27cb84f018</t>
  </si>
  <si>
    <t>9ffaf4e483ed6e28</t>
  </si>
  <si>
    <t>7952e8887f652876</t>
  </si>
  <si>
    <t>ab2bc639b935cbd6</t>
  </si>
  <si>
    <t>b1c1bcdd5e057b14</t>
  </si>
  <si>
    <t>fa261dd82c344947</t>
  </si>
  <si>
    <t>e3c46c7243386ea1</t>
  </si>
  <si>
    <t>da79cbd5f1fb69b0</t>
  </si>
  <si>
    <t>23df4b7e79f22be5</t>
  </si>
  <si>
    <t>e5a5c26a2ce98c46</t>
  </si>
  <si>
    <t>3b19e3c0c7325267</t>
  </si>
  <si>
    <t>021ddb4e4195dc9b</t>
  </si>
  <si>
    <t>6327a2df4add4d5e</t>
  </si>
  <si>
    <t>c57c175fc1d53d91</t>
  </si>
  <si>
    <t>YAQUINA SHIPYARD OVERHAUL FY26</t>
  </si>
  <si>
    <t>a2641aa7d9c60528</t>
  </si>
  <si>
    <t>578e8a36de42e778</t>
  </si>
  <si>
    <t>656de0a6ed742586</t>
  </si>
  <si>
    <t>06ad6aaaee0fd872</t>
  </si>
  <si>
    <t>1ccec83b5a5ccba0</t>
  </si>
  <si>
    <t>ce7245f168a81e0d</t>
  </si>
  <si>
    <t>fde3c4c47a209c55</t>
  </si>
  <si>
    <t>e7d7bb4d4412a9ff</t>
  </si>
  <si>
    <t>3f0563335067937a</t>
  </si>
  <si>
    <t>CONTRUCT, TEST AND DELIVER</t>
  </si>
  <si>
    <t>c853e4b5f473e028</t>
  </si>
  <si>
    <t>DRYDOCKING AND BERTHING</t>
  </si>
  <si>
    <t>db5bb49296835238</t>
  </si>
  <si>
    <t>f2ab7ed6d6819065</t>
  </si>
  <si>
    <t>fe35379a25238990</t>
  </si>
  <si>
    <t>53b2561ec9d6ec2a</t>
  </si>
  <si>
    <t>MOD FOR ADDITIONAL WORK</t>
  </si>
  <si>
    <t>619dc6622f280ab3</t>
  </si>
  <si>
    <t>LCU 2021 VESSEL OCCM REPAIRS/MODS</t>
  </si>
  <si>
    <t>69cafdac298a592f</t>
  </si>
  <si>
    <t>d88fbfce4ed0ca2f</t>
  </si>
  <si>
    <t>e98fb79d87b7c45f</t>
  </si>
  <si>
    <t>8147816e7d04233f</t>
  </si>
  <si>
    <t>d9e1361ef2e97a81</t>
  </si>
  <si>
    <t>a5490a7f622f9b25</t>
  </si>
  <si>
    <t>b56c07a62ea3dfe4</t>
  </si>
  <si>
    <t>724d34358f8dae85</t>
  </si>
  <si>
    <t>504dc8fea121225c</t>
  </si>
  <si>
    <t>5165418ecaa46c43</t>
  </si>
  <si>
    <t>8deb8a0fdb67287a</t>
  </si>
  <si>
    <t>e476915b2d7259dc</t>
  </si>
  <si>
    <t>82e547fb3ed3e5da</t>
  </si>
  <si>
    <t>ef0c8ce837bced2d</t>
  </si>
  <si>
    <t>MCKEAN DEFENSE GROUP, LLC</t>
  </si>
  <si>
    <t>IMPLEMENT NEXT GENERATION NETWORK UPDATE TO MAINTAIN DOD NETWORK CONNECTIVITY ON PD AWS VESSELS.</t>
  </si>
  <si>
    <t>9ae847a77f89af3a</t>
  </si>
  <si>
    <t>AWARD OF NEXT GENERATION NETWORK ON ARMY WATERCRAFT</t>
  </si>
  <si>
    <t>464b094ad1c7256d</t>
  </si>
  <si>
    <t>REVISE LANGUAGE AND EXTEND POP.</t>
  </si>
  <si>
    <t>0b6953f01c0558e4</t>
  </si>
  <si>
    <t>IMPLEMENT NEXT GENERATION NETWORK (NGN), WHICH PROVIDES AN UPDATE TO MAINTAIN DOD NETWORK CONNECTIVITY ON PRODUCT DIRECTOR (PD) ARMY WATERCRAFT SYSTEMS (AWS) VESSELS.</t>
  </si>
  <si>
    <t>f54161d4a34fd828</t>
  </si>
  <si>
    <t>EXTEND THE PERIOD OF PERFORMANCE.</t>
  </si>
  <si>
    <t>5caae2ba20fc1b7c</t>
  </si>
  <si>
    <t>AHD INSTALLATION FOR LSV-7, LSV-8 AND LCU-2017 AND NGN SERVICES</t>
  </si>
  <si>
    <t>8fcef4a832a64f3a</t>
  </si>
  <si>
    <t>f7c0026c2e723537</t>
  </si>
  <si>
    <t>MODIFICATION TO EXTEND THE PERIOD OF PERFORMANCE.</t>
  </si>
  <si>
    <t>53571af43172933b</t>
  </si>
  <si>
    <t>THIS MODIFICATION EXTENDS THE PERIOD OF PERFORMANCE (POP) TO 31 JANUARY 2022 TO FUND THE COMPLETION OF THE NGN DOCUMENTATION EFFORT WITH UPDATES TO ENGINEERING, TRAINING AND TESTING DOCUMENTATION.</t>
  </si>
  <si>
    <t>7e1645d37bf952e1</t>
  </si>
  <si>
    <t>MODIFICATION TO EXTEND PERIOD OF PERFORMANCE.</t>
  </si>
  <si>
    <t>c42c23425e3994af</t>
  </si>
  <si>
    <t>SUPPORT THE CREATION AND MAINTENANCE OF MULTIPLE WEAPONS SOFTWARE SYSTEM INSTALLERS, TEST PROGRAM SET DEVELOPMENT, COMPUTER BASED TRAINERS AND TECHNICAL MANUAL ENHANCEMENTS.</t>
  </si>
  <si>
    <t>9a50f311bd0c4657</t>
  </si>
  <si>
    <t>VESSEL REPAIRS/MODIFICATIONS</t>
  </si>
  <si>
    <t>1b3144409b8228b4</t>
  </si>
  <si>
    <t>LSV 8 VESSEL REPAIRS</t>
  </si>
  <si>
    <t>e2013ac7dea6afac</t>
  </si>
  <si>
    <t>LSV 8 VESSEL REPAIRS/MODIFICATIONS</t>
  </si>
  <si>
    <t>41bb457e8daf7ee1</t>
  </si>
  <si>
    <t>b005b6bec4fa160a</t>
  </si>
  <si>
    <t>32c4f81ea382e21b</t>
  </si>
  <si>
    <t>0dccbbfc3fbb21ed</t>
  </si>
  <si>
    <t>LSV 8 OCCM REPAIRS</t>
  </si>
  <si>
    <t>4be47c284debb508</t>
  </si>
  <si>
    <t>b9cd1963854654b7</t>
  </si>
  <si>
    <t>LSV 8 OCCM</t>
  </si>
  <si>
    <t>ee852638568cdfe7</t>
  </si>
  <si>
    <t>e4df6d9acab39c58</t>
  </si>
  <si>
    <t>918b279d8c0f0cec</t>
  </si>
  <si>
    <t>c946f7bf5beb7940</t>
  </si>
  <si>
    <t>b290e5137c3df406</t>
  </si>
  <si>
    <t>8ea703b3ad51739d</t>
  </si>
  <si>
    <t>27ec495d79361692</t>
  </si>
  <si>
    <t>45693507be8ff6ec</t>
  </si>
  <si>
    <t>FY20 YAQUINA SHIP REPAIR AND OVERHAUL</t>
  </si>
  <si>
    <t>6b2c06983fd5f047</t>
  </si>
  <si>
    <t>b16d347ef6a89a3d</t>
  </si>
  <si>
    <t>621f6cffd0bda745</t>
  </si>
  <si>
    <t>36fefe03670e41f0</t>
  </si>
  <si>
    <t>270b4aae1c786d89</t>
  </si>
  <si>
    <t>66a92eecf22cb4c1</t>
  </si>
  <si>
    <t>7e1186f072b856b9</t>
  </si>
  <si>
    <t>FUND THE STORAGE OF LCU 2006</t>
  </si>
  <si>
    <t>c64930f6d2d3bd4e</t>
  </si>
  <si>
    <t>ADD FUNDING FOR 90 DAYS OF VESSEL STORAGE.</t>
  </si>
  <si>
    <t>8ba5e14740dbf062</t>
  </si>
  <si>
    <t>EXERCISE OCCM FOR VESSEL 3</t>
  </si>
  <si>
    <t>f5bf9c5a0a4ee8a0</t>
  </si>
  <si>
    <t>PAY FOR STORAGE OF ARMY LCU 2006 VESSEL.</t>
  </si>
  <si>
    <t>e8c003819b46fd0c</t>
  </si>
  <si>
    <t>SLEP//OCCM</t>
  </si>
  <si>
    <t>82c300cd08555833</t>
  </si>
  <si>
    <t>FUNDING FOR STORAGE OF ARMY EQUIPMENT WHILE WAITING ON DIRECTION OF DISPOSITION.</t>
  </si>
  <si>
    <t>877b1f66ecd9b506</t>
  </si>
  <si>
    <t>INCREASE FUNDING FOR ADDITIONAL STORAGE OF LCU2006</t>
  </si>
  <si>
    <t>45f0492aa6936599</t>
  </si>
  <si>
    <t>STORAGE FUNDING LCU 2006</t>
  </si>
  <si>
    <t>9493acdf1c57710b</t>
  </si>
  <si>
    <t>MODIFICATION TO DEOBLIGATE</t>
  </si>
  <si>
    <t>66e320a6ab68c4f0</t>
  </si>
  <si>
    <t>FUNDING OF REMAINING COSTS TO THE CONTRACTOR THAT WERE MISTAKENLY DEOBLIGATED.</t>
  </si>
  <si>
    <t>02dd8d1a6a12202c</t>
  </si>
  <si>
    <t>AWARD AND FUND CLIN 2002AB FOR CECOM SUPPORT AND REMOVAL OF C4ISR EQUIPMENT FROM THE LCU 2006 VESSEL</t>
  </si>
  <si>
    <t>bac438b10d52d976</t>
  </si>
  <si>
    <t>DEOBLIGATION OF FUNDS DUE TO STOP WORK ORDER.</t>
  </si>
  <si>
    <t>11b31cc3a95010d3</t>
  </si>
  <si>
    <t>FUND STORAGE OF VESSEL PENDING ARMY DECISION ON DISPOSITION.</t>
  </si>
  <si>
    <t>c110bb90e98b1aab</t>
  </si>
  <si>
    <t>CLIN DELETION</t>
  </si>
  <si>
    <t>64aa5a02b6078d81</t>
  </si>
  <si>
    <t>SLEP REPOWER / OCCM</t>
  </si>
  <si>
    <t>6f0b99e82a7a8e15</t>
  </si>
  <si>
    <t>DE-OBLIGATION OF SLEP AND OCCM FUNDS BASED ON STOP WORK ORDER ISSUED ON 03 JUL 2018 ON DO 0003</t>
  </si>
  <si>
    <t>108b6dfc59f551fc</t>
  </si>
  <si>
    <t>AWARD OF VESSEL 3 SLEP EFFORT (DELIVERY ORDER 0003)</t>
  </si>
  <si>
    <t>92204eb50a1e9d36</t>
  </si>
  <si>
    <t>INCREASE FUNDING FOR STORAGE OF LCU 2006.</t>
  </si>
  <si>
    <t>f33e1b76f56e8539</t>
  </si>
  <si>
    <t>15f094b21bb34fab</t>
  </si>
  <si>
    <t>DE-OBLIGATION OF UNUSED FUNDS FROM MULTIPLE CLINS. THIS DE-OBLIGATION OF FUNDS IS REQUIRED SINCE THIS DO HAS BEEN UNDER A SWO SINCE JUL 2018 AND THERE ARE FY17 EXPIRING FUNDS ON THE CONTRACT.</t>
  </si>
  <si>
    <t>dea1dd3dfa5b9bac</t>
  </si>
  <si>
    <t>2 TWO-STACK STOP LOG BARGES</t>
  </si>
  <si>
    <t>5b7daae38909c3a9</t>
  </si>
  <si>
    <t>86f5286b45c1ebc2</t>
  </si>
  <si>
    <t>e98f68a465bc24b1</t>
  </si>
  <si>
    <t>PROGRAMMED DRYDOCKING, CLEANING, PAINTING, REPAIRS AND MODIFICATIONS TO THE UNITED STATES ARMY VESSEL LANDING CRAFT UTILITY 2028.</t>
  </si>
  <si>
    <t>fc8a276811dbe439</t>
  </si>
  <si>
    <t>b8a9d24f68aad0b1</t>
  </si>
  <si>
    <t>062c036d2e924993</t>
  </si>
  <si>
    <t>LCU 2028 ON CONDITION CYCLIC MAINTENANCE AND MODIFICATION</t>
  </si>
  <si>
    <t>75ab1117f718b35b</t>
  </si>
  <si>
    <t>b29d763e44b98ff2</t>
  </si>
  <si>
    <t>34a34bec333b5ce3</t>
  </si>
  <si>
    <t>9f86c283e600e679</t>
  </si>
  <si>
    <t>08b7ef3308252bf2</t>
  </si>
  <si>
    <t>PROGRAMMED DRYDOCKING, CLEANING, PAINTING, REPAIRS AND MODIFICATIONS TO THE UNITED STATES ARMY VESSEL LANDING CRAT UTILITY 2028.</t>
  </si>
  <si>
    <t>b87a58eadf5a4495</t>
  </si>
  <si>
    <t>1f68cfc896b9ce75</t>
  </si>
  <si>
    <t>a1670e2294ea8453</t>
  </si>
  <si>
    <t>LCU 2028 OCCM</t>
  </si>
  <si>
    <t>d19f1839d39e89ad</t>
  </si>
  <si>
    <t>131292687f24ebf8</t>
  </si>
  <si>
    <t>34b65f565fc01a8c</t>
  </si>
  <si>
    <t>a0103162ba7f3840</t>
  </si>
  <si>
    <t>3e7bfb7c2129ede1</t>
  </si>
  <si>
    <t>684e9cb5fa1afac1</t>
  </si>
  <si>
    <t>YAQUINA REPAIR AND OVERHAUL</t>
  </si>
  <si>
    <t>dcb0882876edd8fa</t>
  </si>
  <si>
    <t>c7fdfb4f3f7e98ba</t>
  </si>
  <si>
    <t>1bba89a0c4f36141</t>
  </si>
  <si>
    <t>c4872f895746de28</t>
  </si>
  <si>
    <t>e02fe63a5a600130</t>
  </si>
  <si>
    <t>a27b7e8f40c9611c</t>
  </si>
  <si>
    <t>01fcf80866b74be0</t>
  </si>
  <si>
    <t>eadd1f9cca7e28bb</t>
  </si>
  <si>
    <t>c16eacfe1673ba53</t>
  </si>
  <si>
    <t>123aaa8d6e764416</t>
  </si>
  <si>
    <t>ebbf6b33abc7472f</t>
  </si>
  <si>
    <t>MC PONTOONS REPAIRS/MODIFICATIONS</t>
  </si>
  <si>
    <t>5493a4beee8c2797</t>
  </si>
  <si>
    <t>e66ce360c7fdca22</t>
  </si>
  <si>
    <t>1c536abf7c03660d</t>
  </si>
  <si>
    <t>857d25947b348208</t>
  </si>
  <si>
    <t>20c668bbfe8b054c</t>
  </si>
  <si>
    <t>cb553596191579ad</t>
  </si>
  <si>
    <t>5a77d96a8d1dfc77</t>
  </si>
  <si>
    <t>6ba3d2d9b07c4add</t>
  </si>
  <si>
    <t>608a94cb1dceef04</t>
  </si>
  <si>
    <t>8b74eebfc6bc2524</t>
  </si>
  <si>
    <t>a8001769482befb0</t>
  </si>
  <si>
    <t>0ca7f6b7516df5fb</t>
  </si>
  <si>
    <t>0b09f2234cccdf36</t>
  </si>
  <si>
    <t>2ba5f8dcd992aaf9</t>
  </si>
  <si>
    <t>1a886e674d0ba3c2</t>
  </si>
  <si>
    <t>b74226dc7bd4328d</t>
  </si>
  <si>
    <t>810d961f7c974440</t>
  </si>
  <si>
    <t>MC PONTOONS REPAIRS/MODIFICATION P00008, WORKSHEETS 30-40</t>
  </si>
  <si>
    <t>06e88a11f4472a00</t>
  </si>
  <si>
    <t>9b598fda4d127c1f</t>
  </si>
  <si>
    <t>17976518cf9247bd</t>
  </si>
  <si>
    <t>4c79b296c532dd13</t>
  </si>
  <si>
    <t>e8f46ab2d1eb3fb4</t>
  </si>
  <si>
    <t>TWO 2-STACK STOP LOG BARGES</t>
  </si>
  <si>
    <t>74f48fde28939e75</t>
  </si>
  <si>
    <t>ffb9fac0956b5ab6</t>
  </si>
  <si>
    <t>bf338e55ac00482c</t>
  </si>
  <si>
    <t>FY19 YAQUINA SHIP REPAIR AND OVERHAUL</t>
  </si>
  <si>
    <t>30f7dafc8dbf4a4b</t>
  </si>
  <si>
    <t>c3db9b1f9aa8fe27</t>
  </si>
  <si>
    <t>90f710ce543fd24e</t>
  </si>
  <si>
    <t>56bdfc4b7e690acd</t>
  </si>
  <si>
    <t>6a5291e41a683b00</t>
  </si>
  <si>
    <t>7d14abcad19b13fc</t>
  </si>
  <si>
    <t>815bcd129c43b5e2</t>
  </si>
  <si>
    <t>261fe53ab46b2b6b</t>
  </si>
  <si>
    <t>831533ae7e5ad0bf</t>
  </si>
  <si>
    <t>84752342698502bb</t>
  </si>
  <si>
    <t>b3f508a1fc057b11</t>
  </si>
  <si>
    <t>6115d46b23e1af36</t>
  </si>
  <si>
    <t>c22b0a5ee41894a8</t>
  </si>
  <si>
    <t>OCCM TO US VESSEL LSV 5</t>
  </si>
  <si>
    <t>2a6f3d2a2cdf4d9a</t>
  </si>
  <si>
    <t>THIS IS MOD 07 TO US VESSEL LSV 5, CONTRACT W911S0-15-D-0038/BR28.</t>
  </si>
  <si>
    <t>158bd3def823aefc</t>
  </si>
  <si>
    <t>ebe5d303a73af3fd</t>
  </si>
  <si>
    <t>55bfe20f7fb5f75c</t>
  </si>
  <si>
    <t>dcfae4b8ec7b4354</t>
  </si>
  <si>
    <t>90ac01fcd395233a</t>
  </si>
  <si>
    <t>e0514a8c203c8583</t>
  </si>
  <si>
    <t>MOD 08 FOR US VESSEL LSV 5 OCCM.</t>
  </si>
  <si>
    <t>82d092d6f339d3a6</t>
  </si>
  <si>
    <t>THIS IS MOD 03 TO US VESSEL LSV 5</t>
  </si>
  <si>
    <t>7a502b548b62b1e9</t>
  </si>
  <si>
    <t>81d3084fce4c23f7</t>
  </si>
  <si>
    <t>d7cf3ffdecfd0a10</t>
  </si>
  <si>
    <t>W071 ENDIST KANSAS CITY</t>
  </si>
  <si>
    <t>4f1c183ca956321d</t>
  </si>
  <si>
    <t>CONSTRUCT, TEST, AND DELIVER DOCK BARGE FOR USACE MVK (KANSAS CITY DIVISION)</t>
  </si>
  <si>
    <t>3515808c2fdd1fc5</t>
  </si>
  <si>
    <t>WELDED STEEL FLAT DOCK BARGE</t>
  </si>
  <si>
    <t>c384755e6f5a3776</t>
  </si>
  <si>
    <t>d5ddc43b99edaa1d</t>
  </si>
  <si>
    <t>TIME EXTENSION. CONSTRUCT, TEST, AND DELIVER</t>
  </si>
  <si>
    <t>b9f283ff1ab96930</t>
  </si>
  <si>
    <t>"IGF::OT::IGF"
REPAIR AND OVERHAUL OF ESSAYONS</t>
  </si>
  <si>
    <t>0b5553c55df4fe75</t>
  </si>
  <si>
    <t>IGF::OT::IGF  REPAIR AND OVERHAUL OF ESSAYONS</t>
  </si>
  <si>
    <t>f62e14d5ee5ae837</t>
  </si>
  <si>
    <t>"IGF::OT::IGF"
REPAIR AND OVERHAUL OF THE ESSAYONS</t>
  </si>
  <si>
    <t>b864a2b2e5c25a6d</t>
  </si>
  <si>
    <t>IGF::OT::IGF
REPAIR AND OVERHAUL OF ESSAYONS</t>
  </si>
  <si>
    <t>94277b396302261c</t>
  </si>
  <si>
    <t>c0cfe03ba3736a01</t>
  </si>
  <si>
    <t>ca624d6c2c2da91e</t>
  </si>
  <si>
    <t>IGF::OT::IGF  REPAIR AND OVERHAUL OF ESSAYONS - NWP SHIP</t>
  </si>
  <si>
    <t>571c2b74a894ea38</t>
  </si>
  <si>
    <t>7f6aaaf3d0d3ad4a</t>
  </si>
  <si>
    <t>3c8a8530ddc2462f</t>
  </si>
  <si>
    <t>5cbe3702db10a7cc</t>
  </si>
  <si>
    <t>13774bfcad64de8f</t>
  </si>
  <si>
    <t>30d192f4709ead4a</t>
  </si>
  <si>
    <t>IGF::OT::IGF
REPAIR AND OVERHAUL OF ESSAYONS - MODIFICATION TO ADD UNANTICIPATED IN-SCOPE ITEMS.</t>
  </si>
  <si>
    <t>509ef89136808654</t>
  </si>
  <si>
    <t>2da5e86991453b75</t>
  </si>
  <si>
    <t>LSV-6 OCCM</t>
  </si>
  <si>
    <t>9d75647580351408</t>
  </si>
  <si>
    <t>db93fe7c62818edc</t>
  </si>
  <si>
    <t>4d1348f70c0e92c7</t>
  </si>
  <si>
    <t>95d9b9ba969085ab</t>
  </si>
  <si>
    <t>837cfca03d130a2a</t>
  </si>
  <si>
    <t>3f973303db34ad97</t>
  </si>
  <si>
    <t>57d570300e803b92</t>
  </si>
  <si>
    <t>19664cfbef827a8b</t>
  </si>
  <si>
    <t>79b6b8a965b3ddca</t>
  </si>
  <si>
    <t>0b04c5ab02dd7a54</t>
  </si>
  <si>
    <t>39b1c20182960cbf</t>
  </si>
  <si>
    <t>d2fc96ebe46e1169</t>
  </si>
  <si>
    <t>28ecf7c79126210c</t>
  </si>
  <si>
    <t>YOKOHAMA ENGINEERING WORKS LTD., THE</t>
  </si>
  <si>
    <t>US ARMY VESSEL LCU-2014</t>
  </si>
  <si>
    <t>0ce7d4632a726af8</t>
  </si>
  <si>
    <t>6f6d61a7740bf487</t>
  </si>
  <si>
    <t>IGF::OT::IGF PROGRAMMED DRYDOCKING US ARMY VESSEL LCU-2014</t>
  </si>
  <si>
    <t>bab889675cf52dfd</t>
  </si>
  <si>
    <t>e0d314da3b3d467f</t>
  </si>
  <si>
    <t>25f348135ddee6b0</t>
  </si>
  <si>
    <t>c12bc1bdbb8da3b0</t>
  </si>
  <si>
    <t>b42a39ed41700b9a</t>
  </si>
  <si>
    <t>e142e737327bb8b4</t>
  </si>
  <si>
    <t>441358f338fac1c6</t>
  </si>
  <si>
    <t>0361075f8a7766cb</t>
  </si>
  <si>
    <t>b85d09c4fe469d02</t>
  </si>
  <si>
    <t>LANDING CRAFT MECHANIZED</t>
  </si>
  <si>
    <t>940caa58b1387b3a</t>
  </si>
  <si>
    <t>1ee96df4927d8f42</t>
  </si>
  <si>
    <t>f0eafd01803d4e0c</t>
  </si>
  <si>
    <t>LANDING CRAFT MECHANIZED 8542</t>
  </si>
  <si>
    <t>eef6bce4a370656a</t>
  </si>
  <si>
    <t>A00003</t>
  </si>
  <si>
    <t>REPAIR FOR US ARMY VESSEL LCU 2009</t>
  </si>
  <si>
    <t>c188085f78527fa0</t>
  </si>
  <si>
    <t>7ead873a2f942464</t>
  </si>
  <si>
    <t>690b388dbf1842ba</t>
  </si>
  <si>
    <t>A00002</t>
  </si>
  <si>
    <t>3368091a4f371110</t>
  </si>
  <si>
    <t>US ARMY VESSEL LCU-2015</t>
  </si>
  <si>
    <t>73086f9423a27e84</t>
  </si>
  <si>
    <t>fa43a0747063eaa2</t>
  </si>
  <si>
    <t>2379378a384e5338</t>
  </si>
  <si>
    <t>b8148bd9eb1e0096</t>
  </si>
  <si>
    <t>4a511684827b8334</t>
  </si>
  <si>
    <t>K-BELLE CONSULTANTS, L.L.C</t>
  </si>
  <si>
    <t>GROWTH WORK 015-016</t>
  </si>
  <si>
    <t>9d8711ed28de2abb</t>
  </si>
  <si>
    <t>CHANGE-OF-NAME</t>
  </si>
  <si>
    <t>525438be37497a26</t>
  </si>
  <si>
    <t>GROWTH WORK ITEM 064 - EXHAUST STACK MODIFICATION</t>
  </si>
  <si>
    <t>f76223978b9355d1</t>
  </si>
  <si>
    <t>GROWTH WORK 018 - BIENVILLE STRUT TUBES</t>
  </si>
  <si>
    <t>04659d170429feb7</t>
  </si>
  <si>
    <t>M/V KENT GROWTH WORK 068-075</t>
  </si>
  <si>
    <t>226d8e2dd99c1493</t>
  </si>
  <si>
    <t>KENT ADDITIONAL WIRING 082 AND KENT PORT MARINE GEAR OIL VALVE 083</t>
  </si>
  <si>
    <t>034671281cabbc22</t>
  </si>
  <si>
    <t>EXERCISE OPTIONS 0035, 0039, AND 0047</t>
  </si>
  <si>
    <t>f0c57691f5a525a7</t>
  </si>
  <si>
    <t>KENT GROWTH WORK ITEMS 062 AND 063</t>
  </si>
  <si>
    <t>9660f3e2bf769e30</t>
  </si>
  <si>
    <t>KENT AIR LINE FILTER AND THROTTLE LINKAGE</t>
  </si>
  <si>
    <t>0a966239e2000dad</t>
  </si>
  <si>
    <t>EXERCISE OPTIONS 0045, 0046, AND 0059.</t>
  </si>
  <si>
    <t>66620800e88d5ddb</t>
  </si>
  <si>
    <t>GROWTH WORK 001-009</t>
  </si>
  <si>
    <t>008d2c26706f62bf</t>
  </si>
  <si>
    <t>DRY DOCK REPAIR M/V KENT AND M/V BIENVILLE</t>
  </si>
  <si>
    <t>517e4d9e24b2c535</t>
  </si>
  <si>
    <t>GROWTH WORK 037, 051, 054-061</t>
  </si>
  <si>
    <t>a703ac761ebfca37</t>
  </si>
  <si>
    <t>RFP 080 AND 081</t>
  </si>
  <si>
    <t>2d67832403314a74</t>
  </si>
  <si>
    <t>KENT GROWTH WORK 045-049</t>
  </si>
  <si>
    <t>58e3f7df39843fa9</t>
  </si>
  <si>
    <t>DE-OBLIGATION AND CLOSE OUT</t>
  </si>
  <si>
    <t>ea30d0760a12733b</t>
  </si>
  <si>
    <t>RFP 017 FORWARD RAKE AND TOW KNEES</t>
  </si>
  <si>
    <t>e90e37fb7b617c9d</t>
  </si>
  <si>
    <t>KENT RFP 076-077</t>
  </si>
  <si>
    <t>538935f6fff6b219</t>
  </si>
  <si>
    <t>RFP 065 KENT AIR PRESSURE RELIEF VALVE REPLACMENT</t>
  </si>
  <si>
    <t>8dc92f371b090186</t>
  </si>
  <si>
    <t>GROWTH WORK 009.1, 010-014</t>
  </si>
  <si>
    <t>5ae6ebb0f92badfa</t>
  </si>
  <si>
    <t>RFP 019 AND RFP 020 AND CORRECTION TO CONTRACTOR NAME.</t>
  </si>
  <si>
    <t>fb72f57007ee5c6c</t>
  </si>
  <si>
    <t>KENT TECHNICAL SERVICE REPRESENTATIVE 026</t>
  </si>
  <si>
    <t>1fb40ac38270671e</t>
  </si>
  <si>
    <t>KENT RFP 036 038 040-044</t>
  </si>
  <si>
    <t>5918a567b76b8aeb</t>
  </si>
  <si>
    <t>RFP 066 AND 067</t>
  </si>
  <si>
    <t>45cda7d34898633f</t>
  </si>
  <si>
    <t>BIENVILLE STERN TUBE WATER SCOOPS</t>
  </si>
  <si>
    <t>d99e5e89e6995233</t>
  </si>
  <si>
    <t>EXERCISE OPTIONS 003, 0004, 0005, 0006, 0007 AND 0020</t>
  </si>
  <si>
    <t>cd31335e24b93f2c</t>
  </si>
  <si>
    <t>GROWTH WORK 028-032</t>
  </si>
  <si>
    <t>e66831061a260fed</t>
  </si>
  <si>
    <t>GROWTH WORK 022, 023, 025, 027.1, 033</t>
  </si>
  <si>
    <t>2013264d19d17379</t>
  </si>
  <si>
    <t>CORRECTIONS TO CLINS 0038 AND 0061</t>
  </si>
  <si>
    <t>1f158af8307bc7f6</t>
  </si>
  <si>
    <t>KENT OPT ITEMS 0012 AND 0013</t>
  </si>
  <si>
    <t>695d01d9752d17cd</t>
  </si>
  <si>
    <t>GROWTH WORK 034 052 053</t>
  </si>
  <si>
    <t>dc3e6bb236e92b56</t>
  </si>
  <si>
    <t>EXERCISE OPTION ITEM 0018</t>
  </si>
  <si>
    <t>1d5bb73d8f3c3018</t>
  </si>
  <si>
    <t>US ARMY LCU2022 DEFINITE AND OPTION ITEM</t>
  </si>
  <si>
    <t>05621d9595aedd0d</t>
  </si>
  <si>
    <t>0007 TC BDE    TRANSPORTATION</t>
  </si>
  <si>
    <t>MODULAR WARPING TUG 03 UNPROGRAMMED REPAIRS</t>
  </si>
  <si>
    <t>ab9644926b1ca00c</t>
  </si>
  <si>
    <t>MWT-03 UNPROGRAMMED REPAIRS</t>
  </si>
  <si>
    <t>d33e08615ca9e49e</t>
  </si>
  <si>
    <t>8f6086e4fdb62fc1</t>
  </si>
  <si>
    <t>W0QF HQ SURFACE DEPL &amp; DISTR CMD</t>
  </si>
  <si>
    <t>REVISE PERFORMANCE COMPLETION DATE TO 15 JUN 2015.</t>
  </si>
  <si>
    <t>3606446bf4987b0d</t>
  </si>
  <si>
    <t>LT-805 OCCM AND MODIFICATIONS</t>
  </si>
  <si>
    <t>4d6061db2185305c</t>
  </si>
  <si>
    <t>LT-805 OCCM</t>
  </si>
  <si>
    <t>3e83eafade4a508a</t>
  </si>
  <si>
    <t>7eebac468da84cff</t>
  </si>
  <si>
    <t>LT-805 OCCM, MOD TO ACTIVATE WORKSHEETS, ESTABLISH POP, AND INCORPORATE PAINT DEVIATION.</t>
  </si>
  <si>
    <t>ebd68020b6dab0d2</t>
  </si>
  <si>
    <t>276d409816fc77c7</t>
  </si>
  <si>
    <t>a61b711c7524a39d</t>
  </si>
  <si>
    <t>4e1d666308b306d0</t>
  </si>
  <si>
    <t>51c3b5154ab65921</t>
  </si>
  <si>
    <t>614970b8426d3379</t>
  </si>
  <si>
    <t>f7a9e2a129046a6d</t>
  </si>
  <si>
    <t>52809087705b6a2b</t>
  </si>
  <si>
    <t>98fcc78205940cb4</t>
  </si>
  <si>
    <t>ffbdf0a8de8509ec</t>
  </si>
  <si>
    <t>MODIFICATION THREE (3) WITHIN SCOPE CHANGES TO SOW. CHANGE ITEMS 11-15.</t>
  </si>
  <si>
    <t>491cf1fb57e96aa7</t>
  </si>
  <si>
    <t>MODIFICATION WITHIN SCOPE CHANGE ITEMS 16-24 (ANCHOR CHAINS, HOPPER BLAST AND PAINT, DECK VENTS, CRANE REPAIRS, ETC.)</t>
  </si>
  <si>
    <t>b7f71953a4d2a5f5</t>
  </si>
  <si>
    <t>MODIFICATION TO UPDATE PERIOD OF PERFORMANCE AND WITHIN SCOPE CHANGES. SOW SECTION TP 2.29 MAIN PROPULSION DIESEL ENGINE REPLACEMENT AND TP 2.30 DIESEL GENERATOR ENGINE REPLACEMENT.</t>
  </si>
  <si>
    <t>54506871b5c19fe8</t>
  </si>
  <si>
    <t>MODIFICATION P00002 SOW WITHIN SCOPE CHANGES 4-10. POP EXTENSION AS WELL.</t>
  </si>
  <si>
    <t>fd7a37ff462ec869</t>
  </si>
  <si>
    <t>MODIFICATION WITHIN SCOPE CHANGE ITEMS 25&amp;26 (DECKHOUSE AND DETA COUPLE)</t>
  </si>
  <si>
    <t>ffb4cf9bbb502e16</t>
  </si>
  <si>
    <t>MODIFICATION WITHIN SCOPE ITEMS IN STATEMENT OF WORK CHANGE 27-32. POP EXTENSION AS WELL.</t>
  </si>
  <si>
    <t>d9e418d8fabccf19</t>
  </si>
  <si>
    <t>DE-OB OF UNEXERCISED DIRECTIVES</t>
  </si>
  <si>
    <t>c0cc86b008572040</t>
  </si>
  <si>
    <t>MODIFICATION WITHIN SCOPE STATEMENT OF WORK CHANGES 33-41</t>
  </si>
  <si>
    <t>ee80acb0bf2c6df8</t>
  </si>
  <si>
    <t>MURDEN DRY DOCK REPAIRS. FURNISHING ALL LABOR, MATERIALS, FITTINGS, EQUIPMENT, TOOLS, POWER, COMPRESSED AIR, ETC., AND PERFORM THE WORK ON THE VESSEL.</t>
  </si>
  <si>
    <t>eb54d3d904251869</t>
  </si>
  <si>
    <t>AD HOC RESEARCH ASSOCIATES, LLC</t>
  </si>
  <si>
    <t>THIS CONTRACT PROVIDES SERVICES FOR PURCHASING, WAREHOUSING, TRACKING, AND SHIPPING PARTS/EQUIPMENT FOR SUPPORT OF THE ARMY WATERCRAFT SYSTEMS (AWS) REQUIREMENT. THIS IS THE 'LOGISTICS' CONTRACT THAT SUPPORTS THE 'INSTALLATION/REPLACEMENT" CONTRACT.</t>
  </si>
  <si>
    <t>4d3c5bee564d230b</t>
  </si>
  <si>
    <t>THIS CONTRACT PROVIDES SERVICES FOR PURCHASING, WAREHOUSING, TRACKING, AND SHIPPING PARTS/EQUIPMENT FOR SUPPORT OF THE ARMY WATERCRAFT SYSTEMS (AWS) REQUIREMENT. THIS IS THE 'LOGISTICS' CONTRACT THAT SUPPORTS THE "INSTALLATION/REPLACEMENT" CONTRACT.</t>
  </si>
  <si>
    <t>b834eb55036d25cb</t>
  </si>
  <si>
    <t>748f22e8e34f86b1</t>
  </si>
  <si>
    <t>e9ea0dd5bbe82997</t>
  </si>
  <si>
    <t>THIS CONTRACT PROVIDES SERVICES FOR PURCHASING WAREHOUSING, TRACKING, AND SHIPPING PARTS/EQUIPMENT FOR SUPPORT OF THE ARMY WATERCRAFT SYSTEMS (AWS) REQUIREMENT. THIS IS THE 'LOGISTICS' CONTRACT THAT SUPPORTS THE "INSTALLATION/REPLACEMENT" CONTRACT.</t>
  </si>
  <si>
    <t>862d1cf35eac31ee</t>
  </si>
  <si>
    <t>72264ff835e4b942</t>
  </si>
  <si>
    <t>8e62ebf3832e1186</t>
  </si>
  <si>
    <t>THE ARMY WATERCRAFT SYSTEMS (AWS) LOGISTICS SUPPORT REQUIREMENT PROVIDES CRITICAL LOGISTICS SUPPORT TO THE (C5ISR) SUSTAINMENT PARTS TO THE FIELD AND TO TECHNICIANS AROUND THE WORLD IN ORDER TO PROPERLY SUSTAIN ARMY VESSELS.</t>
  </si>
  <si>
    <t>13ed24f7a6cec966</t>
  </si>
  <si>
    <t>THE ARMY WATERCRAFT SYSTEMS (AWS) PROVIDES CRITICAL LOGISTICS SUPPORT SUSTAINMENT PARTS TO THE FIELD AND TO TECHNICIANS AROUND THE WORLD IN ORDER TO PROPERLY SUSTAIN ARMY VESSELS</t>
  </si>
  <si>
    <t>9c8016c62b3400c6</t>
  </si>
  <si>
    <t>dc66aea2fb65ed57</t>
  </si>
  <si>
    <t>W07V ENDIST ST LOUIS</t>
  </si>
  <si>
    <t>IGF::OT::IGF ADDED FUNDING FOR DEMOBILIZATION OF HEAVEY LIFT CRANK TASK ORDER 0012</t>
  </si>
  <si>
    <t>6e62661abb0de9bd</t>
  </si>
  <si>
    <t>IGF::OT::IGF MITER GATE REPAIR AND LOCK AND DAM 25 TASK ORDER 0012</t>
  </si>
  <si>
    <t>df5644e0e1870afe</t>
  </si>
  <si>
    <t>IGF::OT::IGF LD27 AUX MITER GATE REHAB TASK ORDER 0012</t>
  </si>
  <si>
    <t>41d7067d5c9bc68a</t>
  </si>
  <si>
    <t>IGF::OT::IGF TASK ORDER 0012 MOD 02, ST. LOUIS, MO</t>
  </si>
  <si>
    <t>c834442c6b59f931</t>
  </si>
  <si>
    <t>IRVINGTON REPLACEMENT</t>
  </si>
  <si>
    <t>db1c7222f9958b8d</t>
  </si>
  <si>
    <t>IRVINGTON REPLACEMENT CHANGES 25-29</t>
  </si>
  <si>
    <t>9e1f16d720d98082</t>
  </si>
  <si>
    <t>IRVINGTON REPLACEMENT CHANGES 30-35</t>
  </si>
  <si>
    <t>2f4f2fe03b58a8e3</t>
  </si>
  <si>
    <t>93016b683d481fa2</t>
  </si>
  <si>
    <t>8c49a3968cd007e2</t>
  </si>
  <si>
    <t>IGF::OT::IGF  IRVINGTON REPLACEMENT MOD P00003 ADDITIONAL WORK.</t>
  </si>
  <si>
    <t>29680240ed804b98</t>
  </si>
  <si>
    <t>W074 ENDIST MOBILE</t>
  </si>
  <si>
    <t>IRVINGTON REPLACEMENT POP EXTENSION DUE TO GOV'T DELAY</t>
  </si>
  <si>
    <t>98b206814de75f88</t>
  </si>
  <si>
    <t>79d64822439983c5</t>
  </si>
  <si>
    <t>e418cc7f08791e02</t>
  </si>
  <si>
    <t>ALL AMERICAN MARINE, INC.</t>
  </si>
  <si>
    <t>CONSTRUCT TEST AND DELIVER</t>
  </si>
  <si>
    <t>418c312c737b2a11</t>
  </si>
  <si>
    <t>CONSTRUCT TEST AND DELIVER ONE (1) SELF PROPELLED, FOIL
ASSISTED, CATAMARAN, ALUMINUM HYDROGRAPHIC SURVEY BOAT. MODIFICATION TO IMPROVE THE OPERATION AND EFFICIENCY OF THE NEW
VESSEL.</t>
  </si>
  <si>
    <t>cf2397a8ae1f1156</t>
  </si>
  <si>
    <t>CONSTRUCT TEST AND DELIVER ONE (1) SELF PROPELLED, FOIL ASSISTED, CATAMARAN, ALUMINUM HYDROGRAPHIC SURVEYBOAT.
MODIFICATION TO IMPROVE THE OPERATION AND EFFICIENCY OF THE NEW VESSEL.</t>
  </si>
  <si>
    <t>1e2edec828408813</t>
  </si>
  <si>
    <t>CONSTRUCT TEST AND DELIVER ONE (1) SELF PROPELLED, FOIL ASSISTED, CATAMARAN, ALUMINUM HYDROGRAPHIC SURVEY BOAT.  MODIFICATION TO IMPROVE THE OPERATION AND EFFICIENCY OF THE NEW VESSEL.</t>
  </si>
  <si>
    <t>ff199d994ce8e9bf</t>
  </si>
  <si>
    <t>CONSTRUCT TEST AND DELIVER ONE (1) SELF PROPELLED, FOIL ASSISTED, CATAMARAN, ALUMINUM HYDROGRAPHIC SURVEYBOAT, INCLUDING DELIVERY</t>
  </si>
  <si>
    <t>31d6aaebd1a0759f</t>
  </si>
  <si>
    <t>2d644c7167b7d60f</t>
  </si>
  <si>
    <t>PROGRAMMED DRYDOCKING, CLEANING, PAINTING, AND REPAIRS TO THE U.S. ARMY VESSEL LANDING CRAFT UTILITY (LCU) 2011.</t>
  </si>
  <si>
    <t>6522730cac212688</t>
  </si>
  <si>
    <t>93bd27a34a70a048</t>
  </si>
  <si>
    <t>PROGRAMMED DRYDOCKING, CLEANING, PAINTING, AND REPAIRS TO THE U.S. ARMY VESSEL LANDING CRAFT UTILITY 2011.</t>
  </si>
  <si>
    <t>559c14eeeb86c1a9</t>
  </si>
  <si>
    <t>PROGRAMMED REPAIRS TO THE LANDING CRAFT UTILITY - 2011</t>
  </si>
  <si>
    <t>cffcd87cc9734702</t>
  </si>
  <si>
    <t>1ad9045cea9be8f8</t>
  </si>
  <si>
    <t>28b4f5954a4ccdc5</t>
  </si>
  <si>
    <t>DE-OBLIGATE FUNDS FOR PROGRAMMED DRYDOCKING, CLEANING, PAINTING, AND REPAIRS TO THE U.S. ARMY VESSEL LANDING CRAFT UTILITY (LCU) 2011.</t>
  </si>
  <si>
    <t>8b4a9885247309b8</t>
  </si>
  <si>
    <t>200f0b2414bd65d1</t>
  </si>
  <si>
    <t>8606d1e6d3c9c699</t>
  </si>
  <si>
    <t>f9bae3757a0f2978</t>
  </si>
  <si>
    <t>f0250eb288aabe25</t>
  </si>
  <si>
    <t>LANDING CRAFT UTILITY 2026 PROGRAMMED REPAIRS</t>
  </si>
  <si>
    <t>393cb51a322d1b57</t>
  </si>
  <si>
    <t>1ee6835aaef4b930</t>
  </si>
  <si>
    <t>c2cdb921f6cdd494</t>
  </si>
  <si>
    <t>f3169e985f0b15f3</t>
  </si>
  <si>
    <t>26279b56e104a00c</t>
  </si>
  <si>
    <t>LANDING CRAFT UTILITY - 2026 PROGRAMMED REPAIRS</t>
  </si>
  <si>
    <t>c5be1d18f41565a4</t>
  </si>
  <si>
    <t>SPI/MOBILE PULLEY WORKS, INC.</t>
  </si>
  <si>
    <t>IGF::OT::IGF 2450 MVM HURLEY LADDER PUMP</t>
  </si>
  <si>
    <t>c76ef36057e21f00</t>
  </si>
  <si>
    <t>d3a7f6a000ea1192</t>
  </si>
  <si>
    <t>46794e297281fc58</t>
  </si>
  <si>
    <t>2450 MVM HURLEY LADDER PUMP.MOD TO DE-OBLIGATE EXCESS FUNDS.</t>
  </si>
  <si>
    <t>750f71854b844b98</t>
  </si>
  <si>
    <t>2450 MVM HURLEY LADDER PUMP</t>
  </si>
  <si>
    <t>00ac3c9ed6e94467</t>
  </si>
  <si>
    <t>f442b09277762907</t>
  </si>
  <si>
    <t>05e85fe511fabf04</t>
  </si>
  <si>
    <t>1415a04e90af538c</t>
  </si>
  <si>
    <t>e08101c381928363</t>
  </si>
  <si>
    <t>1A</t>
  </si>
  <si>
    <t>IGF::OT::IGF
U.S. ARMY VESSEL LCU-2035
MODIFICATION FOR ADMINISTRATIVE PURPOSES AND ACTIVATION OF WORK ITEMS</t>
  </si>
  <si>
    <t>76e1f32296a76334</t>
  </si>
  <si>
    <t>IGF::OT::IGF
ADMIN MOD TO CORRECT LINE OF ACCOUNTING INFORMATION
U.S. ARMY VESSEL LCU-2035</t>
  </si>
  <si>
    <t>18b72dd0bbdbf471</t>
  </si>
  <si>
    <t>IGF::OT::IGF
MODIFICATION TO ACTIVATE WORKSHEETS.
U.S. ARMY VESSEL LCU-2035</t>
  </si>
  <si>
    <t>6f5e1ee2c469e278</t>
  </si>
  <si>
    <t>IGF::OT::IGF
MODIFICATION TO EXTEND PERIOD OF PERFORMANCE AND ACTIVATE WORKSHEETS.
U.S. ARMY VESSEL LCU-2035</t>
  </si>
  <si>
    <t>e91264522847531d</t>
  </si>
  <si>
    <t>U.S. ARMY VESSEL LCU-2035 EXTEND POP AT NO ADDITIONAL COST TO THE GOVERNMENT. 
IGF::OT::IGF</t>
  </si>
  <si>
    <t>9486aff120a1107c</t>
  </si>
  <si>
    <t>IGF::OT::IGF
MODIFICATION TO ACTIVATE WORKSHEETS
U.S. ARMY VESSEL LCU-2035</t>
  </si>
  <si>
    <t>dcd297fb7bcfcba2</t>
  </si>
  <si>
    <t>08284038a8d456ed</t>
  </si>
  <si>
    <t>IGF::OT::IGF
MODIFICATION TO ACTIVATE WORKSHEET TO DE-OBLIGATE UNUSED FUNDS
U.S. ARMY VESSEL LCU-2035</t>
  </si>
  <si>
    <t>c954da80591fbac8</t>
  </si>
  <si>
    <t>U.S. ARMY VESSEL LCU-2035. MODIFICATION TO MAKE ADMINISTRATIVE CHANGES.
IGF::OT::IGF</t>
  </si>
  <si>
    <t>4241bb9338c2d3b8</t>
  </si>
  <si>
    <t>A00006</t>
  </si>
  <si>
    <t>US ARMY VESSEL LCU-2020</t>
  </si>
  <si>
    <t>eaabc00d2fdb37ea</t>
  </si>
  <si>
    <t>A00008</t>
  </si>
  <si>
    <t>6348ff2a70c4535c</t>
  </si>
  <si>
    <t>A00007</t>
  </si>
  <si>
    <t>dd9f3b3d96dcf056</t>
  </si>
  <si>
    <t>ba4f44ef98a8735a</t>
  </si>
  <si>
    <t>28bf4a2ecc8ab4e7</t>
  </si>
  <si>
    <t>A00005</t>
  </si>
  <si>
    <t>INCORPORATE WORKSHEETS 31-61</t>
  </si>
  <si>
    <t>f03cd14af3b27a60</t>
  </si>
  <si>
    <t>cada2a1ffa435cfe</t>
  </si>
  <si>
    <t>A00004</t>
  </si>
  <si>
    <t>WORKSHEETS 11-30</t>
  </si>
  <si>
    <t>be4c7e0e66c414ab</t>
  </si>
  <si>
    <t>LCU 2025 OCCM</t>
  </si>
  <si>
    <t>5820ce803a398ee7</t>
  </si>
  <si>
    <t>LCU 2025 OCCM MODIFICATION FOR SERVICES WITHIN SCOPE</t>
  </si>
  <si>
    <t>3545a55346e131f8</t>
  </si>
  <si>
    <t>bfd919b8a3f6f59d</t>
  </si>
  <si>
    <t>1f6e8f6df08928a1</t>
  </si>
  <si>
    <t>364c7388f858c233</t>
  </si>
  <si>
    <t>c6ee24efc9faee3a</t>
  </si>
  <si>
    <t>W47A US ARMY RESERVE COMMAND</t>
  </si>
  <si>
    <t>LCU 2025 OCCM DELIVERY ORDER</t>
  </si>
  <si>
    <t>f96f8b3fca743a34</t>
  </si>
  <si>
    <t>ec21f323e91ef4a4</t>
  </si>
  <si>
    <t>LCU 2033 OCCM</t>
  </si>
  <si>
    <t>f1b945d87e75f050</t>
  </si>
  <si>
    <t>8641bb529863ad2c</t>
  </si>
  <si>
    <t>1c8a7037d19986f2</t>
  </si>
  <si>
    <t>ba350dab4c7028b5</t>
  </si>
  <si>
    <t>953a8cdcdafcb637</t>
  </si>
  <si>
    <t>ac269620d85f9282</t>
  </si>
  <si>
    <t>c2d7f2fc20537293</t>
  </si>
  <si>
    <t>0d9bd74eecc4dce8</t>
  </si>
  <si>
    <t>946bb363c8ba98b0</t>
  </si>
  <si>
    <t>d4fe7ebeab9a531e</t>
  </si>
  <si>
    <t>LCU 2033 OCCM- NO COST MOD, POP EXTENSION</t>
  </si>
  <si>
    <t>e13af729af542d98</t>
  </si>
  <si>
    <t>W074 ENDIST WILMINGTON</t>
  </si>
  <si>
    <t>MVP BRANDY STATION SHIPYARD SERVICES - ADDITIONAL WORK</t>
  </si>
  <si>
    <t>5250913f41cb355f</t>
  </si>
  <si>
    <t>BRANDY STATION SHIPYARD SERVICES MODIFICATION TO EXTEND DEADLINE TO EXERCISE OPTIONS</t>
  </si>
  <si>
    <t>75db8a02d22907f0</t>
  </si>
  <si>
    <t>BRANDY STATION SHIPYARD SERVICES SUPPLEMENTAL WORK WITHIN SCOPE</t>
  </si>
  <si>
    <t>1470977faf5b8a68</t>
  </si>
  <si>
    <t>6d226cd8ef76f063</t>
  </si>
  <si>
    <t>ANNUAL FIREFIGHTING AND ALARM SYSTEM TESTING.</t>
  </si>
  <si>
    <t>c992fe65cb76e976</t>
  </si>
  <si>
    <t>MVP BRANDY STATION SHIPYARD SERVICES MOD TO EXERCISE OPTIONS AND ADD ADDITIONAL WITHIN SCOPE WORK.</t>
  </si>
  <si>
    <t>31ce7e619ab31818</t>
  </si>
  <si>
    <t>NEW CFR FOR REMOVING THE #1 TIE BREAKER AND SENDING FOR REBUILD.</t>
  </si>
  <si>
    <t>a799899387212f3c</t>
  </si>
  <si>
    <t>MVP BRANDY STATION SHIPYARD SERVICES EXERCISE OPTIONS AND ADD ADDITIONAL WORK</t>
  </si>
  <si>
    <t>c42b90621a331ba9</t>
  </si>
  <si>
    <t>NEW CFR FOR REEFERS - EVAPORATOR COIL FOR THE BRANDY STATION SHIPYARD REPAIRS</t>
  </si>
  <si>
    <t>8f817c9b33ddae58</t>
  </si>
  <si>
    <t>9804daa2f20c66c8</t>
  </si>
  <si>
    <t>REPLACE THE EXISTING STRAINERS WITH NEW ONES.</t>
  </si>
  <si>
    <t>b2d6e9c8370627f3</t>
  </si>
  <si>
    <t>1aeca5db54f82b19</t>
  </si>
  <si>
    <t>NEW CFR FOR INSTALLING NEW TELESCOPE CYLINDER REEL THAT HAS BEEN PROVIDED BY THE ACOE FOR BRANDY STATION SHIPYARD REPAIRS.</t>
  </si>
  <si>
    <t>0ecf34f36ad4eb46</t>
  </si>
  <si>
    <t>REPAIR AND REPLACE RAW WATER PIPING AND FITTINGS</t>
  </si>
  <si>
    <t>d8b3fe11d27cf58b</t>
  </si>
  <si>
    <t>BRANDY STATION SHIPYARD MODIFICATION FOR ADDITIONAL CONDITION FOUND REPORTS (CFR'S)</t>
  </si>
  <si>
    <t>e98709a253c1fd4c</t>
  </si>
  <si>
    <t>MVP BRANDY STATION SHIPYARD SERVICES MODIFICATION TO EXERCISE OPTIONS &amp; WITHIN SCOPE ADDITIONAL WORK</t>
  </si>
  <si>
    <t>59063bb7e6be3fec</t>
  </si>
  <si>
    <t>HYDRAULIC CONTROL VALVE RENEWAL, HYDRAULIC MOROR AND GENERATOR SERVICES</t>
  </si>
  <si>
    <t>0e9f790128a36c54</t>
  </si>
  <si>
    <t>NEW CFR FOR PROCURING A NEW MAIN CIRCUIT BOARD BREAKER</t>
  </si>
  <si>
    <t>6b2d67addfdf042a</t>
  </si>
  <si>
    <t>REMOVE ALL KEEL COOLERS AND REINSTALL WITH THE MANUFACTURER'S RECOMMENDED GASKETS AND HARDWARE.</t>
  </si>
  <si>
    <t>c3b59df53601bf49</t>
  </si>
  <si>
    <t>MPV BRANDY STATION SHIPYARD SERVICES MODIFICATION TO ADD ADDITIONAL WITHIN SCOPE WORK</t>
  </si>
  <si>
    <t>e7cdeb93eabf9e03</t>
  </si>
  <si>
    <t>909bbfd642af5f03</t>
  </si>
  <si>
    <t>MULTI-PURPOSE VESSEL BRANDY STATION SHIPYARD REPAIRS</t>
  </si>
  <si>
    <t>be1112907a7b81ea</t>
  </si>
  <si>
    <t>MVP BRANDY STATION SHIPYARD SERVICES - OPTION DEADLINE EXTENSION</t>
  </si>
  <si>
    <t>30039c50d2788a1a</t>
  </si>
  <si>
    <t>MVP BRANDY STATION SHIPYARD SERVICES ADDITIONAL WITHIN SCOPE WORK</t>
  </si>
  <si>
    <t>952dc4ca8731dfd5</t>
  </si>
  <si>
    <t>MPV BRANDY STATION SHIPYARD SERVICES MODIFICATION TO ADD WITHIN SCOPE WORK</t>
  </si>
  <si>
    <t>f0d83c47afa66ba3</t>
  </si>
  <si>
    <t>W2SD ENDIST NORFOLK</t>
  </si>
  <si>
    <t>FORT EUSTIS, SKIFFES CREEL DISPOSAL SITE REPAIRS, FIELD MODIFICATION M0001/A00001, IGF::OT::IGE</t>
  </si>
  <si>
    <t>3155ad5a3fb7539f</t>
  </si>
  <si>
    <t>W2SF ENDIST NORFOLK CW</t>
  </si>
  <si>
    <t>IGF::OT::IGF IMPROVE SKIFFES CREEK AT FT EUSTIS, VA</t>
  </si>
  <si>
    <t>913abf29a3ae71db</t>
  </si>
  <si>
    <t>PROGRAMMED REPAIRS TO THE LANDING CRAFT UTILITY - 2004</t>
  </si>
  <si>
    <t>06fa8ca8a66c7057</t>
  </si>
  <si>
    <t>LCU-2004 - INCORPORATE WORKSHEET AND EXTEND THE PERIOD OF PERFORMANCE.</t>
  </si>
  <si>
    <t>da82b6a428bf8dec</t>
  </si>
  <si>
    <t>PROGRAMMED REPAIRS TO THE LCU-2004</t>
  </si>
  <si>
    <t>a3abe7db30df5ca4</t>
  </si>
  <si>
    <t>PROGRAMMED REPAIRS TO THE LANDING CRAFT UTILITY-2004</t>
  </si>
  <si>
    <t>d4bcce783f9b773d</t>
  </si>
  <si>
    <t>e99cf5ba76bf5620</t>
  </si>
  <si>
    <t>ab7c94c24c63a7b8</t>
  </si>
  <si>
    <t>ddcbe1d509011aae</t>
  </si>
  <si>
    <t>79b6e4e51c1caf63</t>
  </si>
  <si>
    <t>3cafda33cc4cb00c</t>
  </si>
  <si>
    <t>LANDING CRAFT UTILITY 2031 ON-CONDITION CYCLIC MAINTENANCE</t>
  </si>
  <si>
    <t>d8bb30b7652966cb</t>
  </si>
  <si>
    <t>LANDING CRAFT UTILITY 2031 ON CONDITION CYCLIC MAINTENANCE</t>
  </si>
  <si>
    <t>7f7083d743bbbaff</t>
  </si>
  <si>
    <t>98933d5497484992</t>
  </si>
  <si>
    <t>391f22fd58400d61</t>
  </si>
  <si>
    <t>9c4344c0e1d42934</t>
  </si>
  <si>
    <t>c1b8027153212bf7</t>
  </si>
  <si>
    <t>9cc518cb1fc48f49</t>
  </si>
  <si>
    <t>LANDING CRAFT UTILITY 2031 ON CONDITION CYCLIC MAINTENACE</t>
  </si>
  <si>
    <t>0d682dd125ba2f1c</t>
  </si>
  <si>
    <t>788caa6e9580c163</t>
  </si>
  <si>
    <t>37a8fb4afcd952d5</t>
  </si>
  <si>
    <t>9c6624777dc4ac61</t>
  </si>
  <si>
    <t>3491d25b8665716c</t>
  </si>
  <si>
    <t>c7ddc652eec0e1f1</t>
  </si>
  <si>
    <t>FIELD LEVEL MAINTENANCE AND REPAIR</t>
  </si>
  <si>
    <t>f17dc584beb59d35</t>
  </si>
  <si>
    <t>FIELD LEVEL MAINTENANCE AND REPAIR OPTION YEAR FOUR (4) EXERCISE</t>
  </si>
  <si>
    <t>c536149291501c87</t>
  </si>
  <si>
    <t>FIELD LEVEL MAINTENANCE AND REPAIR MODIFICATION TO PARTIALLY RESCIND STOP-WORK ORDER</t>
  </si>
  <si>
    <t>c0a536a93a732a17</t>
  </si>
  <si>
    <t>69587668e1a26d0c</t>
  </si>
  <si>
    <t>056c2bbde511e123</t>
  </si>
  <si>
    <t>551446daa89b5cd2</t>
  </si>
  <si>
    <t>FIELD LEVEL MAINTENANCE AND REPAIR MODIFICATION TO EXTEND PARTIAL STOP-WORK ORDER AND ADD TELECOMMUNICATIONS PROVISION/CLAUSE.</t>
  </si>
  <si>
    <t>6bc9b1e0de5a5926</t>
  </si>
  <si>
    <t>FIELD LEVEL MAINTENANCE AND REPAIR OPTION YEAR 4 INCREMENTAL FUNDING MODIFICATION</t>
  </si>
  <si>
    <t>96d319bd7a15f302</t>
  </si>
  <si>
    <t>5b06e8514b4d50e2</t>
  </si>
  <si>
    <t>FIELD LEVEL MAINTENANCE AND REPAIR: MODIFICATION TO ISSUE A STOP-WORK ORDER TO THE CONTRACTOR.</t>
  </si>
  <si>
    <t>bd4a7a998eb7bf5d</t>
  </si>
  <si>
    <t>c9bbf634ee041d25</t>
  </si>
  <si>
    <t>IGC::CT::IGF FIELD LEVEL MAINTENANCE AND REPAIR</t>
  </si>
  <si>
    <t>88130238810db5fc</t>
  </si>
  <si>
    <t>799f51cad655faf1</t>
  </si>
  <si>
    <t>76c2c14c3b27b83e</t>
  </si>
  <si>
    <t>300b510a36336522</t>
  </si>
  <si>
    <t>b81e17d98f0691a6</t>
  </si>
  <si>
    <t>FIELD LEVEL MAINTENANCE AND REPAIR MODIFICATION TO INCREMENTALLY FUND OPTION FOUR (4).</t>
  </si>
  <si>
    <t>20c0efa8fdfbeb77</t>
  </si>
  <si>
    <t>FIELD LEVEL MAINTENANCE AND REPAIR: THE MODIFICATION WAS CREATED TO INCLUDE FAR 52.242-15, STOP-WORK ORDER.</t>
  </si>
  <si>
    <t>c97436201fc3f93b</t>
  </si>
  <si>
    <t>FIELD LEVEL MAINTENANCE AND REPAIR STOP WORK ORDER EXTENSION</t>
  </si>
  <si>
    <t>6fefa36a4238ba67</t>
  </si>
  <si>
    <t>FIELD LEVEL MAINTENANCE AND REPAIR. OPTION YEAR 3 DE-OBLIGATION MODIFICATION.</t>
  </si>
  <si>
    <t>6c12abd7059b355e</t>
  </si>
  <si>
    <t>DELIVERY ORDER FOR 15-PERSON BOATS AND MOTORS.</t>
  </si>
  <si>
    <t>25e1792f31236152</t>
  </si>
  <si>
    <t>SAGEONE, INC.</t>
  </si>
  <si>
    <t>IGF::OT::IGF LSV 7&amp;8 TECH MANUAL REVISIONS</t>
  </si>
  <si>
    <t>5c0cb29ce05f8957</t>
  </si>
  <si>
    <t>CHANGING OF ADMINISTRATION OFFICE.</t>
  </si>
  <si>
    <t>ddfaa743036c6af4</t>
  </si>
  <si>
    <t>db54b6e99939ca5b</t>
  </si>
  <si>
    <t>REALIGNMENT OF FUNDS AND CREATING NEW CDRLS.</t>
  </si>
  <si>
    <t>43bd6c0a25207e06</t>
  </si>
  <si>
    <t>40272c18243583fc</t>
  </si>
  <si>
    <t>REA</t>
  </si>
  <si>
    <t>18cf9c5e702e0fb9</t>
  </si>
  <si>
    <t>IGF::OT::IGF  PERIOD OF PERFORMANCE EXTENSION</t>
  </si>
  <si>
    <t>a8aaacc177697b48</t>
  </si>
  <si>
    <t>475daceb303a2078</t>
  </si>
  <si>
    <t>IGF::OT::IGF   NOTICE TO PROCEED WITH ADDITIONAL WORK IN CLIN 0001AB: CONSTRUCT, TEST, AND DELIVER</t>
  </si>
  <si>
    <t>2511a7055fb076ef</t>
  </si>
  <si>
    <t>38f3baa98a87d5ef</t>
  </si>
  <si>
    <t>IGF::OT::IGF MODIFICATIONS ITEMS 1 - 3 TO SUBCLIN 0001AB</t>
  </si>
  <si>
    <t>2397da82b79af0b7</t>
  </si>
  <si>
    <t>72d3d05a6dbd5614</t>
  </si>
  <si>
    <t>1f0b9081c74ebe48</t>
  </si>
  <si>
    <t>3895ad3739f65967</t>
  </si>
  <si>
    <t>DELIVERY ORDER OF I-CAC AND MOTORS</t>
  </si>
  <si>
    <t>a4a6edc6d6bbd55e</t>
  </si>
  <si>
    <t>THE PURPOSE OF THIS MODIFICATION P00002 TO CONTRACT W56JSR-20-C-0008 IS TO CORRECT THE ERRONEOUS INFORMATION LISTED IN THE WIDE AREA WORK FLOW (WAWF) PAYMENT INSTRUCTIONS UNDER THE ROUTING DATA TABLE.</t>
  </si>
  <si>
    <t>9a72e81c69c3dee0</t>
  </si>
  <si>
    <t>W4FH USA CECOM SEC CTR</t>
  </si>
  <si>
    <t>ADDING CAP, UPDATE GFP ATTACHMENT</t>
  </si>
  <si>
    <t>e7c3282a7a2d5501</t>
  </si>
  <si>
    <t>PHASE OUT PERIOD</t>
  </si>
  <si>
    <t>88ffbb2a33162d22</t>
  </si>
  <si>
    <t>C5ISR ARMY WATERCRAFT SYSTEMS LOGISTICS SUPPORT</t>
  </si>
  <si>
    <t>0aa5ec2ccdf4a0b5</t>
  </si>
  <si>
    <t>EXERCISE OPTION 2, ADD FUNDING
ARMY WATERCRAFT SYSTEMS LOGISTICS. SPECIALIZED LOGISTICS SUPPORT, MATERIAL ACQUISITION, WAREHOUSE MANAGEMENT,
AND OTHER SUPPORT ACTIVITIES AS REQUIRED IN SUPPORT OF A VARIETY OF AWS-CSB PROJECTS</t>
  </si>
  <si>
    <t>693789c97f778536</t>
  </si>
  <si>
    <t>THIS CONTRACT PROVIDES SEVERABLE SUPPORT SERVICES FOR THE COMMUNICATION ELECTRONIC COMMAND (CECOM) ARMY WATERCRAFT SYSTEMS (AWS) 'LOGISTICS' SUPPORT. THIS CONTRACT PURCHASES, STORES, AND SHIPS OUT PARTS IN SUPPORT OF AWS MAINTENANCE AND REPAIRS.</t>
  </si>
  <si>
    <t>24b4d2354a293a8d</t>
  </si>
  <si>
    <t>ADD APPROVED DD254 AND ITEM 13 CONTINUATION (DATED 26 AUGUST 2020) TO SECTION J OF THE BASE CONTRACT. ADD FAR 52.204-24 AND GET CERTIFIED TO SECTION K.</t>
  </si>
  <si>
    <t>967241e3b0df943d</t>
  </si>
  <si>
    <t>THIS MODIFICATION IS TO CORRECT THE CONTRACT ADMINISTRATION OFFICE (W56JSR) &amp; WAWF CLAUSE.</t>
  </si>
  <si>
    <t>23432b1bdfc64ee7</t>
  </si>
  <si>
    <t>EO14042
ADD CLAUSE 252.223-7999</t>
  </si>
  <si>
    <t>b17f206aa8c5c172</t>
  </si>
  <si>
    <t>OPTION PERIOD 1 EXERCISED</t>
  </si>
  <si>
    <t>41a999a2a3d2cda1</t>
  </si>
  <si>
    <t>PROGRAMMED DRYDOCKING, CLEANING, PAINTING, AND REPAIRS TO THE U.S. ARMY MODULAR CAUSEWAY SYSTEM PONTOON MODULES STATIONED AT FORT EUSTIS, VIRGINIA.</t>
  </si>
  <si>
    <t>33a7e7b42cb36555</t>
  </si>
  <si>
    <t>C.001 OVERVIEW
C.001.1 THE OBJECTIVE OF THIS SPECIFICATION IS TO PROVIDE A FULLY MISSION CAPABLE VESSEL TO THE U.S. ARMY. THE PERFORMANCE WILL BE ASSESSED AND TESTED TO DETERMINE ITS ABILITY TO MEET THE PROPOSAL REQUIREMENTS.C.002.  BACKGROUND:</t>
  </si>
  <si>
    <t>6220d1f62aca1358</t>
  </si>
  <si>
    <t>bb2b25273f8385f0</t>
  </si>
  <si>
    <t>PROGRAMMED CLEANING, PAINTING, AND REPAIRS TO THE UNITED STATES (US) ARMY MODULAR CAUSEWAY SYSTEM (MCS) PONTOON MODULES.</t>
  </si>
  <si>
    <t>16254e463565c087</t>
  </si>
  <si>
    <t>PINNACLE SOLUTIONS, INC.</t>
  </si>
  <si>
    <t>W6QK ACC-ORLANDO</t>
  </si>
  <si>
    <t>W6EC CPE ST3 ORLANDO</t>
  </si>
  <si>
    <t>UPDATING THE WAWF CLAUSE 252.232-7006</t>
  </si>
  <si>
    <t>d7d8446ac923d01e</t>
  </si>
  <si>
    <t>INTERACTIVE MULTIMEDIA INSTRUCTION DEVELOPMENT FOR ARMY WATERCRAFT TRAINING MODERNIZATION FOR PRODUCT DIRECTOR ARMY WATERCRAFT SYSTEMS, COMBINED ARMS SUPPORT COMMAND, AND LOGISTICS MATERIAL READINESS DIRECTORATE.</t>
  </si>
  <si>
    <t>9d0f279869212461</t>
  </si>
  <si>
    <t>PHASE 1 - MSD IMI &amp; AECS</t>
  </si>
  <si>
    <t>71052f38d2bd0775</t>
  </si>
  <si>
    <t>THIS CONTRACT PURCHASES COMPUTER BASED INSTRUCTIONAL DEVELOPMENT II SERVICES. THE ORDER FUNDS REQUIREMENTS FOR DIGITAL MARINE ENGINEERING TRAINING SYSTEMS. THE MODIFICATION FUNDS PHASE IV MTU IMI + IECSS AEC AND UPDATES COR APPOINTMENT.</t>
  </si>
  <si>
    <t>6c1a5fc68284023f</t>
  </si>
  <si>
    <t>a1fd1c7fc4496ac3</t>
  </si>
  <si>
    <t>f35181ee5d32dee7</t>
  </si>
  <si>
    <t>THIS ORDER UNDER THE COMPUTER BASED INSTRUCTIONAL DEVELOPMENT II CONTRACT IS FOR DIGITAL MARINE ENGINEERING TRAINING SYSTEMS INSTRUCTOR OPERATOR COMPUTER SYSTEM TRAINING SYSTEM SUPPORT AND INTERACTIVE MULTIMEDIA INSTRUCTION DEVELOPMENT</t>
  </si>
  <si>
    <t>a17d6ee10d99d9a3</t>
  </si>
  <si>
    <t>COMPUTER BASED INSTRUCTIONAL DEVELOPMENT II
CONTRACT IS FOR DIGITAL MARINE ENGINEERING TRAINING SYSTEMS
INSTRUCTOR OPERATOR COMPUTER SYSTEM TRAINING SYSTEM SUPPORT MODIFICATION TO DECREASE FUNDS AND ADD PROGRESS PAYMENT CLAUSE</t>
  </si>
  <si>
    <t>039c78b40147df1a</t>
  </si>
  <si>
    <t>COMPUTER BASED INSTRUCTIONAL DEVELOPMENT II DIGITAL MARINE ENGINEERING TRAINING SYSTEMS: ADD CONTRACT LINE ITEM NUMBER 0010 CHANGE DEFENSE FEDERAL ACQUISITION REGULATION SUPPLEMENT 242.232-7004 DEVIATION TO FULL TEXT REVISE SECTION F DELIVERY DATES</t>
  </si>
  <si>
    <t>8e40ba64bffa9028</t>
  </si>
  <si>
    <t>INTERACTIVE MULTIMEDIA INSTRUCTION DEVELOPMENT FOR ARMY WATERCRAFT TRAINING MODERNIZATION FOR PRODUCT DIRECTOR ARMY WATERCRAFT SYSTEMS, COMBINED ARMS SUPPORT COMMAND, AND LOGISTICS MATERIAL READINESS DIRECTORATE</t>
  </si>
  <si>
    <t>8381c2ba1bd4cce6</t>
  </si>
  <si>
    <t>CBID II DMETS: CHANGE ORDER TO ADD AND FULLY FUND ECP CLINS 0011-0013. UPDATE SECTION C TO ADD CLAUSES. DELETE CDRLS, UPDATE SOW AND SRD TO INCORPORATE CHANGES TO THE REQUIREMENT. ADDING PBPS AND SCR REQUIREMENTS AND TO CHANGE THE COR.</t>
  </si>
  <si>
    <t>af7c36e0addd5262</t>
  </si>
  <si>
    <t>271b4de34c0f569e</t>
  </si>
  <si>
    <t>ARMY WATERCRAFT SYSTEMS SERVICE SUPPORT.</t>
  </si>
  <si>
    <t>073f90b705d3fdee</t>
  </si>
  <si>
    <t>TO INCORPORATE INTO THE LETTER CONTRACT REQUESTED CHANGES TO DODAAC'S IN DFARS 252.232-7006 WIDE AREA WORKFLOW PAYMENT INSTRUCTIONS,CAGE CODE AND ADDRESS CHANGES. THE CUSTOMER CONCURS WITH THESE ACTIONS.</t>
  </si>
  <si>
    <t>2165919213dd13e2</t>
  </si>
  <si>
    <t>THE PURPOSE OF THIS MODIFICATION IS TO PERFORM A UNILATERAL CORRECTION TO THE CONTRACT COMPLETION DATE.</t>
  </si>
  <si>
    <t>c7ac596b31d7c2bc</t>
  </si>
  <si>
    <t>THIS MODIFICATION IS TO REMOVE EXCESS FUNDING.</t>
  </si>
  <si>
    <t>44f65b87bd3cb093</t>
  </si>
  <si>
    <t>EXERCISE OF ARMY WATERCRAFT SYSTEMS OPTION PERIOD 1.PROGRAM MANAGEMENT SUPPORT SERVICES, CORE TECHNICAL SUPPORT SERVICES, TRAVEL, AND NON-CORE TECHNICAL SUPPORT SERVICES.</t>
  </si>
  <si>
    <t>587afda873d158f7</t>
  </si>
  <si>
    <t>VARIOUS ADMIN MODIFICATIONS</t>
  </si>
  <si>
    <t>342c5b24089af0b0</t>
  </si>
  <si>
    <t>DE-OBLIGATION OF FUNDS</t>
  </si>
  <si>
    <t>c67f2b14bcad0d31</t>
  </si>
  <si>
    <t>THIS MODIFICATION IS TO EXERCISE THE 52.217-9 CLAUSE FOR A THREE MONTH OPTION.  FOR THE ARMY WATERCRAFT PROGRAM.</t>
  </si>
  <si>
    <t>630cd5ad39f6174e</t>
  </si>
  <si>
    <t>7bdf768859565fcc</t>
  </si>
  <si>
    <t>PZ0003</t>
  </si>
  <si>
    <t>THE MODIFICATION IS TO DEFINITIZE IAW DFARS 252.217-7027.</t>
  </si>
  <si>
    <t>1421774464346272</t>
  </si>
  <si>
    <t>THE PURPOSE OF MODIFICATION P00007 IS TO MOVE $40,000.00 IN EXISTING MATERIAL FUNDING FROM ONE CLIN TO ANOTHER IN ORDER TO BILL MATERIALS FOR THE ARMY WATERCRAFT SYSTEM PROGRAM.</t>
  </si>
  <si>
    <t>b514b57bbe07a002</t>
  </si>
  <si>
    <t>TO CHANGE THE ADMIN OFFICE FOR THIS REQUIREMENT.</t>
  </si>
  <si>
    <t>07b87cc6c41b3d53</t>
  </si>
  <si>
    <t>HAYWARD DRY DOCK REPAIRS</t>
  </si>
  <si>
    <t>c3b4a3c6aa019956</t>
  </si>
  <si>
    <t>7c6e30104952f968</t>
  </si>
  <si>
    <t>0006ca2afd1de858</t>
  </si>
  <si>
    <t>HAYWARD DRY DOCK REPAIRS CR34-37</t>
  </si>
  <si>
    <t>4c820395a949a49b</t>
  </si>
  <si>
    <t>HAYWARD DRY DOCK REPAIRS CR 45-49</t>
  </si>
  <si>
    <t>4d0fafe7fa4cb3b3</t>
  </si>
  <si>
    <t>a7670da20950c42d</t>
  </si>
  <si>
    <t>9e90a58e30b3313c</t>
  </si>
  <si>
    <t>df738d8f9e82c75e</t>
  </si>
  <si>
    <t>9800518becb417b0</t>
  </si>
  <si>
    <t>8e75b076cfdc0e90</t>
  </si>
  <si>
    <t>HAYWARD DRY DOCK REPAIRS CR38-43</t>
  </si>
  <si>
    <t>c5e32257bf11fc8a</t>
  </si>
  <si>
    <t>956d9a4ccbab9ada</t>
  </si>
  <si>
    <t>HAYWARD DRY DOCK REPAIRS CR 54-59</t>
  </si>
  <si>
    <t>bfbcaf59db327397</t>
  </si>
  <si>
    <t>HAYWARD DRY DOCK REPAIRS CR 50-53</t>
  </si>
  <si>
    <t>be0105d70403b24c</t>
  </si>
  <si>
    <t>IGF::OT::IGF
MODIFICATION MODIFIES WORK TASKS 5.19.3 (S/W PUMP CENTRAL COOLING REPAIRS) AND 5.20.1 (DRAG ARM SHEAVE OVERHAUL) FOR ADDITIONAL, DISCOVERED WORK FOUND DURING THE COURSE OF REPAIRS.</t>
  </si>
  <si>
    <t>97d4c076f9971a27</t>
  </si>
  <si>
    <t>IGF::OT::IGF
MODIFICATION EXTENDS THE DRYDOCK AND OVERALL PERIOD OF PERFORMANCE.  MODIFICATION ADJUSTS THE ORDERED QUANTITIES FROM THE BASE CONTRACT'S BID SCHEDULE.</t>
  </si>
  <si>
    <t>6b12f133c223880d</t>
  </si>
  <si>
    <t>IGF::OT::IGF
MODIFICATION ACCELERATES THE ESSAYONS' MAINTENANCE OVERHAUL IN ACCORDANCE WITH THE NEW TASK ORDER PERIOD OF PERFORMANCE.</t>
  </si>
  <si>
    <t>fd52637edd431d20</t>
  </si>
  <si>
    <t>IGF::OT::IGF
MODIFICATION MODIFIES WORK TASK 5.28 (DECKING REPLACEMENT).</t>
  </si>
  <si>
    <t>594512bbaabbf388</t>
  </si>
  <si>
    <t>IGF::OT::IGF
MODIFICATION AMENDS SIX (6) WORK TASKS BASED ON DISCOVERED, RELATED WORK FOUND DURING THE COURSE OF REPAIRS.</t>
  </si>
  <si>
    <t>77cdd24c05d94526</t>
  </si>
  <si>
    <t>IGF::OT::IGF
MODIFICATION MODIFIES WORK TASK 5.28 (DECKING REPLACEMENT) AND APPLIES A CREDIT FOR WORK TASK 5.20.3 (DRAG ARM WINCH MOTOR OVERHAUL).</t>
  </si>
  <si>
    <t>eaabc3c98d1079b9</t>
  </si>
  <si>
    <t>IGF::OT::IGF
WINTER OVERHAUL (2014-2015) - SCHEDULED WORK TASKS</t>
  </si>
  <si>
    <t>68a947ddb11aa8f4</t>
  </si>
  <si>
    <t>IF::OT::IF
LCU-2001 OCCM ITEMS</t>
  </si>
  <si>
    <t>acd9e38cc9181e6d</t>
  </si>
  <si>
    <t>MODIFICATION TO ACTIVATE FINAL WORKSHEET AND DEOBLIGATE UNUSED FUNDS
LCU-2001 OCCM ITEMS</t>
  </si>
  <si>
    <t>a7942d036a71fcaa</t>
  </si>
  <si>
    <t>LCU-2001 OCCM ITEMS</t>
  </si>
  <si>
    <t>97ce63937561288f</t>
  </si>
  <si>
    <t>3f37f0796cf0de5c</t>
  </si>
  <si>
    <t>d46b39a9dbdbb439</t>
  </si>
  <si>
    <t>9d880f2eb1368903</t>
  </si>
  <si>
    <t>5d82477b62720efd</t>
  </si>
  <si>
    <t>893abc38cd202dc7</t>
  </si>
  <si>
    <t>IGF::OT::IGF
LCU-2001 OCCM ITEMS</t>
  </si>
  <si>
    <t>24ccd0bfd9870001</t>
  </si>
  <si>
    <t>83d3d85e4295a0c6</t>
  </si>
  <si>
    <t>LCU-2001 OCCM</t>
  </si>
  <si>
    <t>1801351a383b8d2f</t>
  </si>
  <si>
    <t>1d1fae92c5f1e17a</t>
  </si>
  <si>
    <t>fc19e1d94db0a2ce</t>
  </si>
  <si>
    <t>MOORING BARGE 2 OVERHAUL</t>
  </si>
  <si>
    <t>7f57dedd00a0fb2e</t>
  </si>
  <si>
    <t>b4b6e7096a4a827f</t>
  </si>
  <si>
    <t>20a6103e8222bc3c</t>
  </si>
  <si>
    <t>02f2d118d471b072</t>
  </si>
  <si>
    <t>4db17227101c51e4</t>
  </si>
  <si>
    <t>f03087b0475412ca</t>
  </si>
  <si>
    <t>ADDON SERVICES, LLC</t>
  </si>
  <si>
    <t>0101 AV BN  05 CO D0 REAR DET</t>
  </si>
  <si>
    <t>ADD FUNDING TO CORRECT AN IDOC ERROR.</t>
  </si>
  <si>
    <t>4edb399d1af49a39</t>
  </si>
  <si>
    <t>IGF::OT::IGF</t>
  </si>
  <si>
    <t>f626ffea31a4fc9a</t>
  </si>
  <si>
    <t>TO CHANGE THE CONTRACT ADMINISTRATION DODAAC.</t>
  </si>
  <si>
    <t>c3a8c3b2feb4d64d</t>
  </si>
  <si>
    <t>DE-OBLIGATE CANCELLING FUNDS.</t>
  </si>
  <si>
    <t>3ca60afad022bcdf</t>
  </si>
  <si>
    <t>e31e1e47d8eb5074</t>
  </si>
  <si>
    <t>3b6d396dd51f23f1</t>
  </si>
  <si>
    <t>c50bc52c2059ab0e</t>
  </si>
  <si>
    <t>4999a49c524144f9</t>
  </si>
  <si>
    <t>FUNDING ACTION</t>
  </si>
  <si>
    <t>546ebfca6a146f09</t>
  </si>
  <si>
    <t>MODULAR WARPING TUG - 04 UNPROGRAMMED REPAIRS</t>
  </si>
  <si>
    <t>28ca40cb21b1743c</t>
  </si>
  <si>
    <t>MODULAR WARPING TUG-04 UNPROGRAMMED REPAIRS</t>
  </si>
  <si>
    <t>e03ef102d1bb316b</t>
  </si>
  <si>
    <t>8953cc8073625fc7</t>
  </si>
  <si>
    <t>CONTRACT FOR PRODUCTION OF BRIDGE ERECTION BOAT SYSTEMS. THIS IS AN ADMINISTRATIVE MODIFICATION FOR A DEPARTMENT OF DEFENSE ARMY ACTIVITY CODE CHANGE.</t>
  </si>
  <si>
    <t>b91eff3355bfc679</t>
  </si>
  <si>
    <t>THIS CONTRACT IS FOR THE PURCHASE OF THE BRIDGE ERECTION BOAT TO
INCLUDE BOTH HARDWARE AND SERVICES. THIS MODIFICATION IS TO ADD A DODAAC TO THE GFM TO THE DELIVERY ORDER W56HZV-20-F-0437.</t>
  </si>
  <si>
    <t>4b1ac0253e465c51</t>
  </si>
  <si>
    <t>THIS CONTRACT IS FOR THE PURCHASE OF THE BRIDGE ERECTION BOAT TO
INCLUDE BOTH HARDWARE AND SERVICES. THIS MODIFICATION IS TO ADD GFM TO THE DELIVERY ORDER W56HZV-20-F-0437.</t>
  </si>
  <si>
    <t>f62b3f8e5738e502</t>
  </si>
  <si>
    <t>BRIDGE ERECTION BOAT (BEB) AND CREW PROTECTION KIT (CPK)
PRODUCTION. THIS IS A HARDWARE DELIVERY ORDER IN THE FIRST
ORDERING YEAR TO PROCURE 5 BEBS AND 5 CPKS.</t>
  </si>
  <si>
    <t>6438f72f30dc42c8</t>
  </si>
  <si>
    <t>CONTRACT FOR THE PURCHASE OF BRIDGE ERECTION BOATS. THIS MODIFICATION IS TO ADD A DEPARTMENT OF DEFENSE ARMY ACTIVITY CODE.</t>
  </si>
  <si>
    <t>f50d45f33ed5f1b0</t>
  </si>
  <si>
    <t>INCORPORATE POST AWARD CHANGES.</t>
  </si>
  <si>
    <t>a3cfaf8b6f3b5899</t>
  </si>
  <si>
    <t>THIS MOD IS FOR PAINTING THE LAST THREE VESSELS.</t>
  </si>
  <si>
    <t>dfbd468c2882ed3b</t>
  </si>
  <si>
    <t>THIS MODIFICATION IS FOR PAYING TO SHRINK WRAP THE 4 REMAINING BOATS.</t>
  </si>
  <si>
    <t>6ce22c1b344de164</t>
  </si>
  <si>
    <t>PURCHASE OF 7 SECURITY PATROL BOATS FOR MOTCO/MOTSU.</t>
  </si>
  <si>
    <t>e15127ce9f93fd3a</t>
  </si>
  <si>
    <t>EXERCISE OPTION TO PURCHASE THREE ADDITIONAL BOATS.</t>
  </si>
  <si>
    <t>bb82512c9d5783c7</t>
  </si>
  <si>
    <t>MODIFICATION TO REMOVE LANGUAGE AND ADD FUNDING FOR ADDITIONAL ENGINEERING HOURS.</t>
  </si>
  <si>
    <t>db34e435578873ce</t>
  </si>
  <si>
    <t>UPDATING THE LOGISTICS SUPPORT VESSEL (LSV) CLASS 1 TECHNICAL MANUALS (TM) THAT SUPPORT PROGRAM DIRECTOR (PD) ARMY WATERCRAFT SYSTEMS (AWS), AND TACOM INTEGRATED LOGISTICS SUPPORT CENTER (ILSC).</t>
  </si>
  <si>
    <t>f2e53a135b530ceb</t>
  </si>
  <si>
    <t>REALIGN FUNDING AND EXTEND THE POP IN SECTION B, REVISE LANGUAGE IN SECTION C, AND REVISE THE CDRL IN SECTION J</t>
  </si>
  <si>
    <t>45d0c139494f406d</t>
  </si>
  <si>
    <t>THIS MODIFICATION IS FOR A PERIOD OF PERFORMANCE EXTENTION FOR TASK ORDER 2.</t>
  </si>
  <si>
    <t>39176c610882e137</t>
  </si>
  <si>
    <t>DE-OB</t>
  </si>
  <si>
    <t>e1ed805ce29ceb28</t>
  </si>
  <si>
    <t>REVISE LANGUAGE IN SECTION C AND EXTEND THE PERIOD OF PERFORMANCE.</t>
  </si>
  <si>
    <t>08e937413b13af59</t>
  </si>
  <si>
    <t>MUTUAL AGREEMENT OF THE PARTIES TO UPDATE THE PERFORMANCE WORK STATEMENT FOR THE LOGISTICS SUPPORT VESSEL (LSV) CLASS 1 TECHNICAL MANUALS (TM) EFFORT.</t>
  </si>
  <si>
    <t>7f47a4d45c741d75</t>
  </si>
  <si>
    <t>FURNISH AN ENGINEER WITH PMP EXPERIENCE TO TRAVEL TO JOINT BASE HICKAM-PEARL HARBOR HI</t>
  </si>
  <si>
    <t>f694ff4d20a085dd</t>
  </si>
  <si>
    <t>e108ee275c492166</t>
  </si>
  <si>
    <t>IGF::OT::IGF
PROGRAMMED DRYDOCKING, CLEANING, PAINTING AND REPAIRS TO THE U.S. ARMY VESSEL LANDING CRAFT UTILITY (LCU) 2007, STATIONED AT YOKOHAMA NORTH DOCK, YOKOHAMA, JAPAN.</t>
  </si>
  <si>
    <t>a7c2dceda5c466f1</t>
  </si>
  <si>
    <t>IGF::OT::IGF
MODIFICATION TO ACTIVATE WORKSHEETS, EXTEND POP, AND ALLOW PROGRESS PAYMENTS.
US ARMY VESSEL LCU-2007</t>
  </si>
  <si>
    <t>a6aa2a396693c594</t>
  </si>
  <si>
    <t>IGF::OT::IGF
MODIFICATION TO ACTIVATE WORKSHEETS
US ARMY VESSEL LCU-2007</t>
  </si>
  <si>
    <t>3313d49dd06b8e07</t>
  </si>
  <si>
    <t>IGF::OT::IGF
MODIFICATION TO DEOBLIGATE AND CLOSEOUT
US ARMY VESSEL LCU-2007</t>
  </si>
  <si>
    <t>588d68683b01d979</t>
  </si>
  <si>
    <t>1B</t>
  </si>
  <si>
    <t>1fa6652415fd31ce</t>
  </si>
  <si>
    <t>IGF::OT::IGF
ADMINISTRATIVE MODIFICATION TO ADD FUNDING INFORMATION MISSING FROM MODIFICATION 04
US ARMY VESSEL LCU-2007</t>
  </si>
  <si>
    <t>e963d9a3404dfa63</t>
  </si>
  <si>
    <t>US ARMY VESSEL LCU-2007</t>
  </si>
  <si>
    <t>3482075b4bfeb58d</t>
  </si>
  <si>
    <t>27b078d5bbe27af1</t>
  </si>
  <si>
    <t>MODULAR CAUSEWAY SYSTEM PONTOON</t>
  </si>
  <si>
    <t>56867e5353c8070c</t>
  </si>
  <si>
    <t>UNPROGRAMMED CLEANING, PAINTING AND REPAIRS TO THE U.S. ARMY MODULAR CAUSEWAY SYSTEM PONTOON.</t>
  </si>
  <si>
    <t>18e386603ec03811</t>
  </si>
  <si>
    <t>UNPROGRAMMED CLEANING, PAINTING AND REPAIRS TO THE U. S. ARMY MODULAR CAUSEWAY SYSTEM PONTOON MODULES.</t>
  </si>
  <si>
    <t>8b4ee9dd9ee5fb30</t>
  </si>
  <si>
    <t>a9e62c39682877f7</t>
  </si>
  <si>
    <t>UNPROGRAMMED CLEANING, PAINTING AND REPAIRS TO THE UNITED STATES ARMY MODULAR CAUSEWAY SYSTEM PONTOON.</t>
  </si>
  <si>
    <t>4b8e9e4af03e2d81</t>
  </si>
  <si>
    <t>97f4d72385d470b2</t>
  </si>
  <si>
    <t>1b78611a20c81e6e</t>
  </si>
  <si>
    <t>7746b9733d98e988</t>
  </si>
  <si>
    <t>7347e71446cc0eca</t>
  </si>
  <si>
    <t>IGF::OT::IGF PROGRAMMED DRYDOCKING, CLEANING, PAINTING AND
MODIFICATIONS FOR THE LT-801</t>
  </si>
  <si>
    <t>bff6c449d0214bbb</t>
  </si>
  <si>
    <t>IGF::OT::IGF PROGRAMMED DRYDOCKING, CLEANING, PAINTING AND MODIFICATIONS FOR THE LT-801</t>
  </si>
  <si>
    <t>fc0251f380480da1</t>
  </si>
  <si>
    <t>IGF::OT::IGF  PROGRAMMED DRYDOCKING, CLEANING, PAINTING AND MODIFICATIONS FOR THE LT-801</t>
  </si>
  <si>
    <t>dd0f401ae4418fe6</t>
  </si>
  <si>
    <t>IGF::OT::IGF  PROGRAMMED DRYDOCKING, CLEANING, PAINTING AND MODIFICATIONS FOR THE LT-801.</t>
  </si>
  <si>
    <t>3fd67f1817217d14</t>
  </si>
  <si>
    <t>LT-801</t>
  </si>
  <si>
    <t>e075cd3ee5fb0e8c</t>
  </si>
  <si>
    <t>TELECOMMUNICATION SYSTEMS, INC.</t>
  </si>
  <si>
    <t>W6DR PEO C3N</t>
  </si>
  <si>
    <t>THE PURPOSE OF DELIVERY ORDER 0002 ON CONTRACT W15P7T-13-D-0018 IS TO PROVIDE HARDWARE, MATERIALS AND SERVICES IN SUPPORT OF PROJECT MANAGER ARMY WATERCRAFT SYSTEMS (PM AWS).</t>
  </si>
  <si>
    <t>743393b9d193c38b</t>
  </si>
  <si>
    <t>THE PURPOSE OF THIS MODIFICATION IS TO DEOBLIGATE EXCESS FUNDS IN THE AMOUNT OF $74,758.64 FROM THE FOLLOWING SLINS 6002AA, 620401, 6501AB, 6502AB AND 6602AA</t>
  </si>
  <si>
    <t>6ca99beb87ecc03e</t>
  </si>
  <si>
    <t>THE PURPOSE OF MODIFICATION 11 IS TO:  1. FUNDING IN THE AMOUNT OF $49,718.50 IS DE-OBLIGATED FROM CLIN 6203 TO BE RETURNED TO CUSTOMER, THEREFORE, CLIN 6203 IS BEING DELETED.  
2.  CLIN 6204 IS REPLACEMENT FOR CLIN 6202, WHICH CLIN 6202 IS BEING DELETED DUE TO SOFTWARE GLITCH.
3. FUNDING IN THE AMO</t>
  </si>
  <si>
    <t>863a58602c533a86</t>
  </si>
  <si>
    <t>IGF::OT;;IGF
HARDWARE SLIN 3201AC IS REDUCED FROM: 4 BY: (2) TO: 2
AS SUCH, THE TOTAL AMOUNT OF THE DELIVERY ORDER IS REDUCED. FROM: $3,700,009.52 BY: ($194,942.00) TO: $3,505,065.52</t>
  </si>
  <si>
    <t>fe530967f925d0b1</t>
  </si>
  <si>
    <t>THE PURPOSE OF MODIFICATION 10 IS TO PROVIDE FUNDING FOR TRAVEL OPTION YEAR 2 CLIN 6203.</t>
  </si>
  <si>
    <t>6625e004b02eee27</t>
  </si>
  <si>
    <t>THE PURPOSE OF MOD 12 IS TO CORRECT THE PERFORMANCE COMPLETION DATE FOR TRAVEL, CLIN 6204 FROM 25 SEP 2016 TO THE CORRECT DATE OF 03 MAR 2017</t>
  </si>
  <si>
    <t>679697e7dbc0c6df</t>
  </si>
  <si>
    <t>ADDITIONAL FUNDING TO BE ADDED TO CLIN 3201 AWS HW 1 EA ($97,471.00); TRAINING AND TEST SUPPORT  SERVICES 4 EA ($56,024) AND 6202 TRAVEL ($17,363.88).</t>
  </si>
  <si>
    <t>d97ee1b2bbbcfae0</t>
  </si>
  <si>
    <t>ADDING FUNDING FOR 9 AWS AND CHANGE OF COR TO SANDRA ROPEL</t>
  </si>
  <si>
    <t>903fd55a83bc74ae</t>
  </si>
  <si>
    <t>LCU-2017 OCCM REPAIRS</t>
  </si>
  <si>
    <t>e05da914b742d889</t>
  </si>
  <si>
    <t>ec8a114c1930f2e3</t>
  </si>
  <si>
    <t>61cc39435d8f92b7</t>
  </si>
  <si>
    <t>5acfa7f12c7540be</t>
  </si>
  <si>
    <t>8b12bbe192828dc3</t>
  </si>
  <si>
    <t>d7c47aea56c185e1</t>
  </si>
  <si>
    <t>4d2fba211847cc58</t>
  </si>
  <si>
    <t>d7ee52dbc80af294</t>
  </si>
  <si>
    <t>5924185cd3927443</t>
  </si>
  <si>
    <t>d7749110744b0fd2</t>
  </si>
  <si>
    <t>HEAVY ENGINEERING INDUSTRIES AND SHIPBUILDING COMPANY(KSC)</t>
  </si>
  <si>
    <t>LCU 2013 VESSEL REPAIRS</t>
  </si>
  <si>
    <t>6e717c9a233d24ee</t>
  </si>
  <si>
    <t>9727065b6bfad560</t>
  </si>
  <si>
    <t>c693dc67c0de8927</t>
  </si>
  <si>
    <t>LCU 2013 VESSEL</t>
  </si>
  <si>
    <t>a5c4579c654d4307</t>
  </si>
  <si>
    <t>3b8aaa7467012bb1</t>
  </si>
  <si>
    <t>c0bd19fd972221f6</t>
  </si>
  <si>
    <t>739ad818c3148376</t>
  </si>
  <si>
    <t>753be3cc22afaf82</t>
  </si>
  <si>
    <t>LCU 2013 VESSELREPAIRS</t>
  </si>
  <si>
    <t>6f23b50968ca5bff</t>
  </si>
  <si>
    <t>f73443ad5d790ff4</t>
  </si>
  <si>
    <t>f68f90b8a191e3f4</t>
  </si>
  <si>
    <t>VESSEL REPAIRS</t>
  </si>
  <si>
    <t>cbe7e59cd76c0f9f</t>
  </si>
  <si>
    <t>45135af3b0780210</t>
  </si>
  <si>
    <t>623f92189b2320d1</t>
  </si>
  <si>
    <t>03e3388c6b3a200b</t>
  </si>
  <si>
    <t>5160f419b7a79f32</t>
  </si>
  <si>
    <t>7be7c56342aa9ec6</t>
  </si>
  <si>
    <t>f055f60093625eb1</t>
  </si>
  <si>
    <t>bc9b45de2caf197e</t>
  </si>
  <si>
    <t>e36f8fc61a46eeb4</t>
  </si>
  <si>
    <t>3d955d498c1d6dfa</t>
  </si>
  <si>
    <t>ac631aed400e42a9</t>
  </si>
  <si>
    <t>48c840bb7b6fa6d5</t>
  </si>
  <si>
    <t>8f0172f783b5a590</t>
  </si>
  <si>
    <t>5542a3c4a0ef7a1f</t>
  </si>
  <si>
    <t>9dc36970c58fa39a</t>
  </si>
  <si>
    <t>f5f909382dabd9e3</t>
  </si>
  <si>
    <t>LCU-2005 VESSEL REPAIRS</t>
  </si>
  <si>
    <t>f0ba4d3374419145</t>
  </si>
  <si>
    <t>080e27b8c0973f0a</t>
  </si>
  <si>
    <t>LCU-2005 REPAIRS</t>
  </si>
  <si>
    <t>62e2185708aa16e1</t>
  </si>
  <si>
    <t>68e0a39198470b96</t>
  </si>
  <si>
    <t>a5f2f8139ba039a9</t>
  </si>
  <si>
    <t>9b7d3389107b70a2</t>
  </si>
  <si>
    <t>b92403817739b90c</t>
  </si>
  <si>
    <t>9d223f367beb617d</t>
  </si>
  <si>
    <t>VESSEL REPAIRS/MODIFICATIONS - LCU 2032 OCCM</t>
  </si>
  <si>
    <t>d91d2e0262eac4bf</t>
  </si>
  <si>
    <t>IF::OT::IF
LCU 2032 OCCM</t>
  </si>
  <si>
    <t>946ae769017623c3</t>
  </si>
  <si>
    <t>LCU 2032 OCCM</t>
  </si>
  <si>
    <t>53b227238638893e</t>
  </si>
  <si>
    <t>IGF::OT::IGF
2032 OCCM</t>
  </si>
  <si>
    <t>155155be29ad8436</t>
  </si>
  <si>
    <t>9ba6c576713f484a</t>
  </si>
  <si>
    <t>3b31613aaab023ba</t>
  </si>
  <si>
    <t>b988e27f70a89901</t>
  </si>
  <si>
    <t>e4907a2667371341</t>
  </si>
  <si>
    <t>fb25d60a0d4e316c</t>
  </si>
  <si>
    <t>949db2e38c8f8ac4</t>
  </si>
  <si>
    <t>IGF::OT::IGF
MODIFICATION AND ADDITION OF PWS WORK TASKS</t>
  </si>
  <si>
    <t>64a0b27b771e0b9f</t>
  </si>
  <si>
    <t>IGF::OT::IGF
SHIP REPAIR, MAITENANCE AND OVERHAUL FOR THE USACE HOPPER DREDGE YAQUINA - WINTER 2015</t>
  </si>
  <si>
    <t>d7f45bcb37466561</t>
  </si>
  <si>
    <t>IGF::OT::IGF
THE PURPOSE OF THE MODIFICATION REVISES WORK TASKS 5.28, 5.38 AND 5.47, AND ADDS OVER AND ABOVE WORK TASKS 5.59 (RESCUE BOAT DAVIT RELOCATION) AND 5.60 (HOPPER VOID STEEL REPAIRS).</t>
  </si>
  <si>
    <t>844a05baffd5ddcf</t>
  </si>
  <si>
    <t>IGF::OT::IGF DREDGE YAQUINA CRPP SHAFT AND HUB REPAIRS</t>
  </si>
  <si>
    <t>d2910dac8ba87469</t>
  </si>
  <si>
    <t>"IGF::OT::IGF"
MOD 0005 YAQUINA OVERHAUL</t>
  </si>
  <si>
    <t>c904f46ab538610e</t>
  </si>
  <si>
    <t>2d08025b6090fc2f</t>
  </si>
  <si>
    <t>IGF::OT::IGF
MODOFOCATION OF PWS WORK TASKS</t>
  </si>
  <si>
    <t>f2bc59ae712b250b</t>
  </si>
  <si>
    <t>US ARMY VESSEL LCU-2034</t>
  </si>
  <si>
    <t>d060d00b0c2b7c10</t>
  </si>
  <si>
    <t>f6034d70bc21ad06</t>
  </si>
  <si>
    <t>bb653aff7e48fcb1</t>
  </si>
  <si>
    <t>f810d4c7f3e7ed0c</t>
  </si>
  <si>
    <t>BD-6804 OCCM REPAIRS</t>
  </si>
  <si>
    <t>66b3398030b05a77</t>
  </si>
  <si>
    <t>e594dd4816e782d0</t>
  </si>
  <si>
    <t>38d46b1c1ec23db7</t>
  </si>
  <si>
    <t>8dc729053975689f</t>
  </si>
  <si>
    <t>1a871b340ecc8344</t>
  </si>
  <si>
    <t>f017f13b56565d16</t>
  </si>
  <si>
    <t>54fb00b1a40aa2eb</t>
  </si>
  <si>
    <t>ea10a802e3be0786</t>
  </si>
  <si>
    <t>c3aab1794a6744f6</t>
  </si>
  <si>
    <t>17e2620c944cb787</t>
  </si>
  <si>
    <t>93b9cb80f1e55395</t>
  </si>
  <si>
    <t>0fcb43edc718dae9</t>
  </si>
  <si>
    <t>1367ce59d820d6c9</t>
  </si>
  <si>
    <t>MODIFICATION P00002</t>
  </si>
  <si>
    <t>a106baedaf192f67</t>
  </si>
  <si>
    <t>EMERGENCY DREDGE WHEELER DRYDOCKING</t>
  </si>
  <si>
    <t>15a445550fb19471</t>
  </si>
  <si>
    <t>MODIFICATION P00001</t>
  </si>
  <si>
    <t>9a882792817f2ee0</t>
  </si>
  <si>
    <t>EXERCISE OPTION ON CLIN 0037 FOR ELECTRICAL WORK.</t>
  </si>
  <si>
    <t>1ca96b0c1619a76e</t>
  </si>
  <si>
    <t>EXERCISE OPTION ON CLIN 0014 FOR METAL WORK.</t>
  </si>
  <si>
    <t>2314a5b364f0f722</t>
  </si>
  <si>
    <t>MISCELLANEOUS WORK ASSOCIATED WITH THE REPAIR OF THE VESSEL</t>
  </si>
  <si>
    <t>87bbfe51930d7e50</t>
  </si>
  <si>
    <t>EXERCISE OPTION ON CLIN 0013 TO CLEAN THE TANKS.</t>
  </si>
  <si>
    <t>53ff30d2aea08a49</t>
  </si>
  <si>
    <t>DREDGE MURDEN SHIPYARD EXTENSION OF PERIOD OF PERFORMANCE</t>
  </si>
  <si>
    <t>5688033cc896920a</t>
  </si>
  <si>
    <t>REPAIR GATES AND REPLACE SEALS ON VALVES.</t>
  </si>
  <si>
    <t>cd5099b7be25fa04</t>
  </si>
  <si>
    <t>DREDGE MURDEN SHIPYARD REPAIR SERVICES</t>
  </si>
  <si>
    <t>702fc4ebc0470f59</t>
  </si>
  <si>
    <t>CONTRACTOR SHALL REMOVAL OF THE EXISTING RADAR ANTENNA, CABLING, MONITOR, KEYBOARD AND PROCESSOR. CONTRACTOR SHALL COMPLETELY INSTALL REPLACEMENT GFE RADAR SYSTEM.</t>
  </si>
  <si>
    <t>fd579e0db8ffc939</t>
  </si>
  <si>
    <t>MURDEN SHIPYARD REPAIRS MOD FOR VALVE REBUILD.</t>
  </si>
  <si>
    <t>bd55a5d0df781333</t>
  </si>
  <si>
    <t>EXERCISE OPTION ON CLIN 0015 FOR WELD SEAMS.</t>
  </si>
  <si>
    <t>f0653a138c21df73</t>
  </si>
  <si>
    <t>BRANDY STATION SHIPYARD REPAIRS MODIFICATION TO EXTEND THE PERIOD OF PERFORMANCE.</t>
  </si>
  <si>
    <t>6eea31f5021658c5</t>
  </si>
  <si>
    <t>METAL WORK, ADDITIONAL WORK ON Z DRIVE COLLARS AND SLIDE RAILS, MISCELLANEOUS WORK ASSOCIATED WITH REPAIR OF THE VESSEL, AND ADDITIONAL DRY DOCK DAYS.</t>
  </si>
  <si>
    <t>a67b3f3ade2b5211</t>
  </si>
  <si>
    <t>ANCHOR WINDLASS DRIVE SHAFT REPAIRS AND SEAL REPLACEMENT.</t>
  </si>
  <si>
    <t>28a9df2570771776</t>
  </si>
  <si>
    <t>CONTRACTOR SHALL PERFORM BASE METAL REPAIRS AS IDENTIFIED IN THE CFR.</t>
  </si>
  <si>
    <t>0a988ff30bafab46</t>
  </si>
  <si>
    <t>MURDEN SHIPYARD REPAIRS MOD FOR ADDITIONAL REPAIRS</t>
  </si>
  <si>
    <t>b89e1a50e7dbcaec</t>
  </si>
  <si>
    <t>LT-803 OCCM</t>
  </si>
  <si>
    <t>5d10f00373739202</t>
  </si>
  <si>
    <t>ebe46f1701000ba4</t>
  </si>
  <si>
    <t>1556fb547dbb1f85</t>
  </si>
  <si>
    <t>6f8373a7d5699b02</t>
  </si>
  <si>
    <t>95049d43c713041f</t>
  </si>
  <si>
    <t>DRYDOCK MAINTENANCE FOR NASA PEGASUS</t>
  </si>
  <si>
    <t>46160b9096e80f3e</t>
  </si>
  <si>
    <t>9bcbeeddbea7e8a3</t>
  </si>
  <si>
    <t>951997c5ba692b33</t>
  </si>
  <si>
    <t>f1c6dffed659bb87</t>
  </si>
  <si>
    <t>W072 ENDIST DETROIT</t>
  </si>
  <si>
    <t>SOO PROJECT OFFICE DRYDOCK INSPECTION AND REPAIRS</t>
  </si>
  <si>
    <t>6cf75f9ee48712b0</t>
  </si>
  <si>
    <t>74a1fea21ea117ac</t>
  </si>
  <si>
    <t>5044678040352997</t>
  </si>
  <si>
    <t>e6f61cc23ff2e381</t>
  </si>
  <si>
    <t>cb17fb4f8ef08717</t>
  </si>
  <si>
    <t>IGF::OT::IGF
LCU 2023 OCCM</t>
  </si>
  <si>
    <t>c58b6a68d9a9dc27</t>
  </si>
  <si>
    <t>IGF::OT::IGF
MODIFICATION TO ACTIVATE WORKSHEET FOR THE LCU-2023
LCU 2023 OCCM</t>
  </si>
  <si>
    <t>08a8cd6f61d2837f</t>
  </si>
  <si>
    <t>IGF::OT::IGF
MOD TO ACTIVATE FINAL WORKSHEET AND DEOBLIGATE UNUSED FUNDS
LCU 2023 OCCM</t>
  </si>
  <si>
    <t>7192e965b6c463a9</t>
  </si>
  <si>
    <t>16b8c4870b18d790</t>
  </si>
  <si>
    <t>IGF::OT::IGF
VESSEL REPAIRS/MODIFICATION'S LCU 2023 OCCM</t>
  </si>
  <si>
    <t>1e382f19dbecd11c</t>
  </si>
  <si>
    <t>94751445d6825639</t>
  </si>
  <si>
    <t>VESSEL REPAIRS/MODIFICATIONS LCU 2023 OCCM.
IGF::OT::IGF</t>
  </si>
  <si>
    <t>028d08f64cfe03fe</t>
  </si>
  <si>
    <t>LCU 2023 OCCM
IGF::OT::IGF</t>
  </si>
  <si>
    <t>b19dc6c953a7c54a</t>
  </si>
  <si>
    <t>e81ad551fb9beacf</t>
  </si>
  <si>
    <t>IGF::OT::IGF
LCU 2023 OCCM</t>
  </si>
  <si>
    <t>9bba15730751c803</t>
  </si>
  <si>
    <t>39acc4e094a60308</t>
  </si>
  <si>
    <t>2895 NAO SURVEY CATAMARAN</t>
  </si>
  <si>
    <t>deed19aa93c29feb</t>
  </si>
  <si>
    <t>0ecf49ffa6573517</t>
  </si>
  <si>
    <t>THE CONTRACTOR SHALL INSTALL A HYDRAULICALLY OPERATED MORGAN MARINE DECK CRANE INSTEAD OF THE 24VDC OPTION. 2895.</t>
  </si>
  <si>
    <t>7920bc93cef0457d</t>
  </si>
  <si>
    <t>d6e7c0522c34c087</t>
  </si>
  <si>
    <t>cf1e8c19f76684c9</t>
  </si>
  <si>
    <t>edc6b84aa0fe0c99</t>
  </si>
  <si>
    <t>3-STACK STOP LOG BARGE</t>
  </si>
  <si>
    <t>d8f7518f7868772b</t>
  </si>
  <si>
    <t>61b02bad56571b8c</t>
  </si>
  <si>
    <t>ND-6 BARGE PROCUREMENT CHANGES IN DESIGN ELEMENTS</t>
  </si>
  <si>
    <t>9a9d27f72d86d430</t>
  </si>
  <si>
    <t>ND-6 BARGE PROCUREMENT</t>
  </si>
  <si>
    <t>5ed58ef1922e3c96</t>
  </si>
  <si>
    <t>bc4f08455ffe449f</t>
  </si>
  <si>
    <t>ND-7 BARGE PROCUREMENT - CR 18 P00005</t>
  </si>
  <si>
    <t>640e1ee0d7a81327</t>
  </si>
  <si>
    <t>c608ff1e13b6005a</t>
  </si>
  <si>
    <t>e8d4269b3cd70031</t>
  </si>
  <si>
    <t>887e263985898806</t>
  </si>
  <si>
    <t>FORWARD REPAIR ACTIVITY</t>
  </si>
  <si>
    <t>ffd299653acca8e8</t>
  </si>
  <si>
    <t>6c180ce5b9a1d5cc</t>
  </si>
  <si>
    <t>55a729d0cf07d203</t>
  </si>
  <si>
    <t>f18c918a787ad0c4</t>
  </si>
  <si>
    <t>ed2d6d17f4798858</t>
  </si>
  <si>
    <t>5cecdc5254840ec8</t>
  </si>
  <si>
    <t>0e3d54637d49ea08</t>
  </si>
  <si>
    <t>d3f2a43ce06a0224</t>
  </si>
  <si>
    <t>dc133f9af77ddbcd</t>
  </si>
  <si>
    <t>bf339a3d874ed9dd</t>
  </si>
  <si>
    <t>d071aaa040e74e5b</t>
  </si>
  <si>
    <t>951f1e8ba2da0ed6</t>
  </si>
  <si>
    <t>LCU 2030 OCCM NO COST MOD TO EXTEND POP AND DOCUMENT WORKSHEETS</t>
  </si>
  <si>
    <t>f1e1af2bbe0831cb</t>
  </si>
  <si>
    <t>LCU 2030 OCCM</t>
  </si>
  <si>
    <t>a54afebce602ab56</t>
  </si>
  <si>
    <t>MODIFICATION 01 TO ESTABLISH AND EXTEND PERIOD OF PERFORMANCE, TO ACTIVATE WORKSHEETS 1 THROUGH 31, INCORPORATE REVISED LIP (ATTACHMENT 1),  AND INCORPORATE PAINT SUBSTITUTION (ATTACHMENT  2) TO THE LCU-2030.
LCU 2030 OCCM</t>
  </si>
  <si>
    <t>6adad548a8ccbeae</t>
  </si>
  <si>
    <t>LCU 2030 OCCM DELIVERY ORDER</t>
  </si>
  <si>
    <t>6b97978fd6b45811</t>
  </si>
  <si>
    <t>LCU 2030 OCCM MODIFICATION TO DOCUMENT WORKSHEETS 46-51.</t>
  </si>
  <si>
    <t>66bad23e979aa9ce</t>
  </si>
  <si>
    <t>GREAT LAKES TOWING COMPANY, THE</t>
  </si>
  <si>
    <t>W072 ENDIST BUFFALO</t>
  </si>
  <si>
    <t>IGF::OT::IGF ADDITIONAL WORK BARGE BC-6459</t>
  </si>
  <si>
    <t>988f56f18cd14d36</t>
  </si>
  <si>
    <t>DRYDOCKING OF MULTIPLE VESSELS</t>
  </si>
  <si>
    <t>f41118aae23b4fe3</t>
  </si>
  <si>
    <t>OVERHAUL PROPULSION ENGINE, TUG CHERAW IGF::OT::IGF</t>
  </si>
  <si>
    <t>8e83de18184f42a9</t>
  </si>
  <si>
    <t>IGF::OT::IGF ADDITIONAL WORK</t>
  </si>
  <si>
    <t>f0c718a70c006699</t>
  </si>
  <si>
    <t>LCU 2031 OCCM MODIFICATION 3 FOR CONTRACT W911S0-16-D-0013-0007 THAT INCORPORATES WORKSHEETS 10-18 INTO THE CONTRACT.</t>
  </si>
  <si>
    <t>7f217dfc36fa7918</t>
  </si>
  <si>
    <t>LCU 2031 OCCM</t>
  </si>
  <si>
    <t>c86e32dcc1d072aa</t>
  </si>
  <si>
    <t>6a79e7370839524d</t>
  </si>
  <si>
    <t>IGF::CT::IGF</t>
  </si>
  <si>
    <t>1352e937711a159b</t>
  </si>
  <si>
    <t>aef516a8356ac9e2</t>
  </si>
  <si>
    <t>2df1211a04d751e0</t>
  </si>
  <si>
    <t>4b0911ffef3d0738</t>
  </si>
  <si>
    <t>989e56838b0a79e5</t>
  </si>
  <si>
    <t>35bf290b209efaa9</t>
  </si>
  <si>
    <t>6cc0ac21c4bc7fed</t>
  </si>
  <si>
    <t>60ded97a78e9df7c</t>
  </si>
  <si>
    <t>ff16bcb1662fded2</t>
  </si>
  <si>
    <t>SV ADAMS II SHIPYARD VESSEL REPAIRS - CONDITION FOUND REPORT 4</t>
  </si>
  <si>
    <t>24bdb7057cd4c455</t>
  </si>
  <si>
    <t>THIS MODIFICATION INCORPORATES CONDITION FOUND REPORT NUMBER 6, ADDING ADDITIONAL WITHIN SCOPE REPAIR WORK.</t>
  </si>
  <si>
    <t>6337db724aaa26a9</t>
  </si>
  <si>
    <t>SV ADAMS II SHIPYARD VESSEL REPAIR- CFR 07: STBD SEALS REPLACEMENT</t>
  </si>
  <si>
    <t>8396032dd938d776</t>
  </si>
  <si>
    <t>SERVICE VESSEL ADAMS II SHIPYARD MODIFICATION P00003 FOR ADDITIONAL CONDITION REPAIRS.</t>
  </si>
  <si>
    <t>b1328990f5127d51</t>
  </si>
  <si>
    <t>SERVICE VESSEL ADAMS II, SHIPYARD VESSEL REPAIR- SUPPLEMENTAL WORK WITHIN SCOPE BASED ON CONDITION FOUND REPORT 5</t>
  </si>
  <si>
    <t>25cc7912079e7d32</t>
  </si>
  <si>
    <t>OFFICE NAME UNKNOWN:CREATED FOR DOD MIGRATION 2005</t>
  </si>
  <si>
    <t>SV ADAMS II SHIPYARD VESSEL - EMERGENCY HAUL OUT AND MARINE SANITATION SYSTEM REPAIR</t>
  </si>
  <si>
    <t>5006d660e0a18dc6</t>
  </si>
  <si>
    <t>THE PURPOSE OF THIS MODIFICATION IS TO REVISE THE TASK ORDER TO ACCOMMODATE CONDITIONS FOUND BY THE CONTRACTOR AND INCORPORATE THE NEW REPAIRS.</t>
  </si>
  <si>
    <t>6a07534ad9a2ff5a</t>
  </si>
  <si>
    <t>SV ADAMS II SHIPYARD VESSEL REPAIR</t>
  </si>
  <si>
    <t>8e60089c09eece80</t>
  </si>
  <si>
    <t>b96fdad2f8da76c0</t>
  </si>
  <si>
    <t>W1D7 USATSCH</t>
  </si>
  <si>
    <t>HAGGLUNDS CRANE</t>
  </si>
  <si>
    <t>40ab54a0170a15b4</t>
  </si>
  <si>
    <t>8483c11a2fc43797</t>
  </si>
  <si>
    <t>26b509cea523e3bb</t>
  </si>
  <si>
    <t>LCU-2023</t>
  </si>
  <si>
    <t>1bc927ea13f105ed</t>
  </si>
  <si>
    <t>99c857bafaf03e05</t>
  </si>
  <si>
    <t>a20fc79591addebd</t>
  </si>
  <si>
    <t>55e8266d1c310c55</t>
  </si>
  <si>
    <t>b9eb2ef6a3308d62</t>
  </si>
  <si>
    <t>9e7bd08118bf3c4e</t>
  </si>
  <si>
    <t>d9b9eaf85d6392e1</t>
  </si>
  <si>
    <t>c2b46a6691de3a21</t>
  </si>
  <si>
    <t>9fa3ea4b0ed3fb64</t>
  </si>
  <si>
    <t>a7b3ff0ff639213d</t>
  </si>
  <si>
    <t>396b0fe28517b3a6</t>
  </si>
  <si>
    <t>4cd2c684be87195f</t>
  </si>
  <si>
    <t>3b92fecab86bab84</t>
  </si>
  <si>
    <t>aec3b87039ab10da</t>
  </si>
  <si>
    <t>REVISE DELIVERY DATES FOR DRAFT EQUIPMENT PUBLICATIONS (DEP) FROM 27 MARCH 2015 TO NEW DELIVERY DATE OF 24 APRIL 2015.</t>
  </si>
  <si>
    <t>9842118e87aaf680</t>
  </si>
  <si>
    <t>ARMY WATERCRAFT SERVICES</t>
  </si>
  <si>
    <t>640537f45882f160</t>
  </si>
  <si>
    <t>MODIFICATION TO PROVIDE ADDITIONAL FUNDS FOR INCIDENTAL PARTS/MATERIALS IN THE AMOUNT OF $50,000.00</t>
  </si>
  <si>
    <t>648afe831efda6e6</t>
  </si>
  <si>
    <t>MODIFICATION TO ADD FUNDING IN THE AMOUNT OF $100,000.00 FOR PACISIC RELIEF EFFORT.</t>
  </si>
  <si>
    <t>c4379477c516fcc7</t>
  </si>
  <si>
    <t>PLACING ADDTIONAL FUNDING ON DELIVERY ORDER FOR INCIDENTAL PARTS AND MATERIAL IN SUPPPORT OF ARMY WATERCRAFT SYSTEMS PROGRAM.</t>
  </si>
  <si>
    <t>00569c9c78e6ab8c</t>
  </si>
  <si>
    <t>AWS- DE-OB</t>
  </si>
  <si>
    <t>665edaf5624b3d2e</t>
  </si>
  <si>
    <t>CORRECTIVE MAINETNENCE</t>
  </si>
  <si>
    <t>20e589fb8f23291d</t>
  </si>
  <si>
    <t>DE-OB 16,030.00</t>
  </si>
  <si>
    <t>784e17c48b748398</t>
  </si>
  <si>
    <t>CLOSE OUT</t>
  </si>
  <si>
    <t>d6eff853922a5fd9</t>
  </si>
  <si>
    <t>f5fb6623abc717d8</t>
  </si>
  <si>
    <t>THE PURPOSE OF THIS MODIFICATION IS TO TRANSFER PURCHASING OFFICE RESPONSIBILITY FROM ACC-APG DIVISION B TO ACC-APG DIVISION E.</t>
  </si>
  <si>
    <t>d9fb5a651015a8a5</t>
  </si>
  <si>
    <t>LT 802 VESSEL REPAIRS</t>
  </si>
  <si>
    <t>749a285176c6a8fe</t>
  </si>
  <si>
    <t>4531cd1c59660f39</t>
  </si>
  <si>
    <t>61f58658b61d3e0b</t>
  </si>
  <si>
    <t>7cc3796a26431be6</t>
  </si>
  <si>
    <t>9fbf7c69a230db78</t>
  </si>
  <si>
    <t>c188279e722c3089</t>
  </si>
  <si>
    <t>1bba57426e105fa2</t>
  </si>
  <si>
    <t>7d9b8f898c3182fc</t>
  </si>
  <si>
    <t>db6cfd18465f5ea6</t>
  </si>
  <si>
    <t>b327e3b9ef540138</t>
  </si>
  <si>
    <t>16677dd43b41b093</t>
  </si>
  <si>
    <t>4011c8c5669f2184</t>
  </si>
  <si>
    <t>c69a4b111557ab07</t>
  </si>
  <si>
    <t>NATIONAL MAINTENANCE &amp; REPAIR, INC.</t>
  </si>
  <si>
    <t>MDC PROJECT 3168-EQUIP FOR CRUMP REPOWER</t>
  </si>
  <si>
    <t>5ff2404c1995f403</t>
  </si>
  <si>
    <t>ADD REPAIRS TO SCOPE OF WORK.</t>
  </si>
  <si>
    <t>b878c2f5fa9bdfc4</t>
  </si>
  <si>
    <t>INSTALLATION OF EQUIPMENT - MV CRUMP</t>
  </si>
  <si>
    <t>957232382ab623fc</t>
  </si>
  <si>
    <t>INSTALLATION OF EQUIPMENT</t>
  </si>
  <si>
    <t>07ad3face9e90ef7</t>
  </si>
  <si>
    <t>9f4d8bd51980154c</t>
  </si>
  <si>
    <t>d578aa71ee144228</t>
  </si>
  <si>
    <t>0607b6ce215758af</t>
  </si>
  <si>
    <t>d82544589d34c8ea</t>
  </si>
  <si>
    <t>999e912319288b3b</t>
  </si>
  <si>
    <t>THE CONTRACT IS FOR THE PURCHASE OF THE BRIDGE ERECTION BOAT SYSTEM TO INCLUDE BOTH HARDWARE AND SUPPORTING SERVICES. THIS MODIFICATION IS TO UPDATE WIDE AREA WORKFLOW FLOW INSTRUCTIONS.</t>
  </si>
  <si>
    <t>68d6ea56587d3157</t>
  </si>
  <si>
    <t>BRIDGE ERECTION BOAT PRODUCTION AND TRAINING&amp;SUPPORT SERVICES CONTRACT.</t>
  </si>
  <si>
    <t>bce03b71228362f7</t>
  </si>
  <si>
    <t>CONTRACT FOR THE PURCHASE OF BRIDGE ERECTION BOAT SYSTEMS. THIS MODIFICATION IS A NO COST CHANGE TO THE PLACE OF PERFORMANCE OF NEW EQUIPMENT TRAINING.</t>
  </si>
  <si>
    <t>586f24a084b3767a</t>
  </si>
  <si>
    <t>BRIDGE ERECTION BOAT PRODUCTION AND SERVICES CONTRACT.</t>
  </si>
  <si>
    <t>afdd3ec98864fad8</t>
  </si>
  <si>
    <t>262c32f2e6960484</t>
  </si>
  <si>
    <t>DELIVERY ORDER TO CONTRACT TO W56HZV-19-D-0093, BRIDGE ERECTION BOATS</t>
  </si>
  <si>
    <t>364718154d02688b</t>
  </si>
  <si>
    <t>THE CONTRACT IS FOR THE PURCHASE OF THE BRIDGE ERECTION BOAT
SYSTEM TO INCLUDE BOTH HARDWARE AND SUPPORTING SERVICES. THIS MODIFICATION IS TO REVISE THE PERIOD OF PERFORMANCE FOR MULTIPLE CLINS.</t>
  </si>
  <si>
    <t>581e6180009780b0</t>
  </si>
  <si>
    <t>LCU 2005 OCCM</t>
  </si>
  <si>
    <t>92ae71764facc0fd</t>
  </si>
  <si>
    <t>4f5fc06a7e9afa81</t>
  </si>
  <si>
    <t>c5b1bb52e8048cb7</t>
  </si>
  <si>
    <t>e4e1a2b3391e8836</t>
  </si>
  <si>
    <t>eb64ff62af27aa7f</t>
  </si>
  <si>
    <t>d38e36dc73ba731d</t>
  </si>
  <si>
    <t>7f4c86137e08e313</t>
  </si>
  <si>
    <t>1db1c8eccb10f37a</t>
  </si>
  <si>
    <t>THIS CONTRACT IS FOR BOTH HARDWARE AND SERVICES. THIS MODIFICATION IS FOR A LOCATION CHANGE.</t>
  </si>
  <si>
    <t>74b6a45c98150894</t>
  </si>
  <si>
    <t>THE BRIDGE ERECTION BOAT (BEB) CONTRACT IS FOR BOTH HARDWARE AND
SERVICES. THIS DELIVERY ORDER IS TO CALL UP BOTH SERVICES AND HARDWARE AGAINST THE BASE CONTRACT.</t>
  </si>
  <si>
    <t>8748c22dddfe5eb7</t>
  </si>
  <si>
    <t>THE BRIDGE ERECTION BOAT IS FOR BOTH HARDWARE AND SERVICES. THIS MODIFICATION TO THE DELIVERY ORDER IS FOR SERVICES.</t>
  </si>
  <si>
    <t>e4da22421c020535</t>
  </si>
  <si>
    <t>THIS DELIVERY ORDER IS FOR FIELDING TRAININGS TO OCCUR FOR THE BRIDGE ERECTION BOAT. THIS MODIFICATION IS TO CHANGE PERIOD OF PERFORMANCE FOR FIELDING AT AP HILL, VA.</t>
  </si>
  <si>
    <t>8fc57483d2289143</t>
  </si>
  <si>
    <t>US ARMY VESSEL LCU 2028 MOD 01</t>
  </si>
  <si>
    <t>1ede01f5db005607</t>
  </si>
  <si>
    <t>THIS IS MOD 03 FOR US ARMY VESSEL LCU 2028</t>
  </si>
  <si>
    <t>f0ae14d307bc630c</t>
  </si>
  <si>
    <t>US ARMY VESSEL LCU 2028</t>
  </si>
  <si>
    <t>badfc6c6c09a05d4</t>
  </si>
  <si>
    <t>6a2e1a33a0e952f9</t>
  </si>
  <si>
    <t>107d23a9af3af3ae</t>
  </si>
  <si>
    <t>384e372eb48c259d</t>
  </si>
  <si>
    <t>MOD 02 FOR US ARMY VESSEL LCU 2028</t>
  </si>
  <si>
    <t>cf0996788ac74323</t>
  </si>
  <si>
    <t>LCU-2028 REPAIRS</t>
  </si>
  <si>
    <t>540f73cd435f2312</t>
  </si>
  <si>
    <t>LCU-2028  VESSEL REPAIRS</t>
  </si>
  <si>
    <t>7a991db6b916a7c1</t>
  </si>
  <si>
    <t>d6a2e6ade9bda992</t>
  </si>
  <si>
    <t>dd3145ba4f7251c4</t>
  </si>
  <si>
    <t>5a581db2a6e4bba8</t>
  </si>
  <si>
    <t>e1775cb69b761059</t>
  </si>
  <si>
    <t>a43d0fc1ba108d15</t>
  </si>
  <si>
    <t>NAB SURVEYBOAT</t>
  </si>
  <si>
    <t>698a0cafc86e6115</t>
  </si>
  <si>
    <t>44634ddbc558e08f</t>
  </si>
  <si>
    <t>90d27c5b11a5862b</t>
  </si>
  <si>
    <t>IGF::OT::IGF NAB SURVEYBOAT</t>
  </si>
  <si>
    <t>38b0c797eb8511fb</t>
  </si>
  <si>
    <t>c752afc43451c800</t>
  </si>
  <si>
    <t>LINK-BELT CONSTRUCTION EQUIPMENT COMPANY, L.P., LLLP</t>
  </si>
  <si>
    <t>BIG ISLAND CRAWLER CRANE</t>
  </si>
  <si>
    <t>32162af88608d449</t>
  </si>
  <si>
    <t>NOTICE TO PROCEED FOR BIG ISLAND CRAWLER CRANE</t>
  </si>
  <si>
    <t>bdcdfc2065b37de5</t>
  </si>
  <si>
    <t>5d6637699ceab2d8</t>
  </si>
  <si>
    <t>LCU 2000 KTA-50M AND SSGS OVERHAUL</t>
  </si>
  <si>
    <t>8555cf81123f7dd6</t>
  </si>
  <si>
    <t>1df0ec8476f7226d</t>
  </si>
  <si>
    <t>ea19469f50ca5228</t>
  </si>
  <si>
    <t>9585a79045364f64</t>
  </si>
  <si>
    <t>7ca3fa78050b8d00</t>
  </si>
  <si>
    <t>9c76e7cb2d6398ab</t>
  </si>
  <si>
    <t>277a8552cb389073</t>
  </si>
  <si>
    <t>68e3512066e4255b</t>
  </si>
  <si>
    <t>cc3a9e3ddbe076e8</t>
  </si>
  <si>
    <t>417b4120161da7ea</t>
  </si>
  <si>
    <t>3a25baf6ce235776</t>
  </si>
  <si>
    <t>3bc4ddf54cc6d07b</t>
  </si>
  <si>
    <t>5d17869182e0e991</t>
  </si>
  <si>
    <t>W072 ENDIST HUNTINGTON</t>
  </si>
  <si>
    <t>DRY DOCK REPAIR OF TOWBOAT J.C. THOMAS BY THE ADDITION OF ONE AIR CONDITIONER AND THROTTLE ASSEMBLY.</t>
  </si>
  <si>
    <t>00980a326dabd04e</t>
  </si>
  <si>
    <t>DRY DOCK REPAIR OF TOWBOAT J.C. THOMAS MODIFICATION FOR ADDED WORK.</t>
  </si>
  <si>
    <t>939fd3c401d8cac2</t>
  </si>
  <si>
    <t>DRY DOCK REPAIR OF TOWBOAT J.C. THOMAS'S CAMSHAFTS AND FOLLOWERS, REGIONAL RIVERS REPAIR FLEET, HUNTINGTON DISTRICT.</t>
  </si>
  <si>
    <t>49d95778674f4a2c</t>
  </si>
  <si>
    <t>DRY DOCK REPAIR OF TOWBOAT J.C. THOMAS EXHAUST WRAP. USACE HUNTINGTON DISTRICT</t>
  </si>
  <si>
    <t>1d013c42454ae0a9</t>
  </si>
  <si>
    <t>MODIFICATION TO DE-OBLIGATE REMAINING FUNDS FOR DRY DOCK REPAIR OF TOWBOAT J.C. THOMAS, LOUISVILLE, KY, HUNTINGTON DISTRICT</t>
  </si>
  <si>
    <t>961286502cb1f157</t>
  </si>
  <si>
    <t>MODIFICATION TO ADD BUMPER REPAIRS TO DRY DOCK REPAIR OF TOWBOAT J.C. THOMAS, REGIONAL RIVERS REPAIR FLEEET, HUNTINGTON DISTRICT, HUNTINGTON, WV.</t>
  </si>
  <si>
    <t>f6a0d4f44549aad9</t>
  </si>
  <si>
    <t>DRY DOCK REPAIR OF TOWBOAT J.C. THOMAS, SOUTH POINT, OH.</t>
  </si>
  <si>
    <t>ae895350c151cfd8</t>
  </si>
  <si>
    <t>DRY DOCK REPAIR OF TOWBOAT J.C. THOMAS TO ADD DECK CRANES.</t>
  </si>
  <si>
    <t>df080be286aec56c</t>
  </si>
  <si>
    <t>W6QK ACC-APG NATICK</t>
  </si>
  <si>
    <t>W6DZ CPE CBRND STAFFORD</t>
  </si>
  <si>
    <t>PROFESSIONAL SERVICES</t>
  </si>
  <si>
    <t>ad0e67581291a297</t>
  </si>
  <si>
    <t>cfbf7d03f9856762</t>
  </si>
  <si>
    <t>036a9521e90364f1</t>
  </si>
  <si>
    <t>422d3d312294bdc9</t>
  </si>
  <si>
    <t>073bb43e0c84375e</t>
  </si>
  <si>
    <t>UNPROGRAMMED REPAIR FOR VESSEL LSV-08</t>
  </si>
  <si>
    <t>c5a72c08b9c2eb3a</t>
  </si>
  <si>
    <t>ADDITIONAL OVER AND ABOVE WORK</t>
  </si>
  <si>
    <t>4ca76f8314c36c2f</t>
  </si>
  <si>
    <t>f99b379db3135b7c</t>
  </si>
  <si>
    <t>508334f9f20e4422</t>
  </si>
  <si>
    <t>067637339f05fb03</t>
  </si>
  <si>
    <t>9ebe904bc33b67be</t>
  </si>
  <si>
    <t>f937f585dcfaf58a</t>
  </si>
  <si>
    <t>1e1fb5ffa82dfb65</t>
  </si>
  <si>
    <t>2fdda6ccef984e0a</t>
  </si>
  <si>
    <t>0a813fecbc5c81ab</t>
  </si>
  <si>
    <t>5b6e57096f635894</t>
  </si>
  <si>
    <t>8f96d3a540ba4b78</t>
  </si>
  <si>
    <t>2e8d2e8ebd1b7a03</t>
  </si>
  <si>
    <t>dcd8451c7bb532b7</t>
  </si>
  <si>
    <t>9f2e0c2cb83ddc0e</t>
  </si>
  <si>
    <t>7f2e8dc68bb756b8</t>
  </si>
  <si>
    <t>3a091f4d3fd63928</t>
  </si>
  <si>
    <t>476ee292520d1b11</t>
  </si>
  <si>
    <t>21363d76fca068b9</t>
  </si>
  <si>
    <t>ab44d6984ec014be</t>
  </si>
  <si>
    <t>230a13b30f6d4a0a</t>
  </si>
  <si>
    <t>f49d70684d275d17</t>
  </si>
  <si>
    <t>aa511bafc087fb6f</t>
  </si>
  <si>
    <t>bbbc7978cbbc3695</t>
  </si>
  <si>
    <t>938e8577fa81905f</t>
  </si>
  <si>
    <t>4809d2a76b95b07c</t>
  </si>
  <si>
    <t>VESSEL REPAIRS/MODIFICATIONS LCU-2029</t>
  </si>
  <si>
    <t>4cedea5aa0ef41af</t>
  </si>
  <si>
    <t>51c713c6c3e8dd52</t>
  </si>
  <si>
    <t>316546e54ab1d66f</t>
  </si>
  <si>
    <t>e669c10be294c6e2</t>
  </si>
  <si>
    <t>b84c413aed499931</t>
  </si>
  <si>
    <t>0a52681ed70252fe</t>
  </si>
  <si>
    <t>1e3bb1cec6bd474d</t>
  </si>
  <si>
    <t>a1cce09da5a149ba</t>
  </si>
  <si>
    <t>f3a7525054e18deb</t>
  </si>
  <si>
    <t>PROGRAMMED CLEANING, PAINTING, AND REPAIRS TO THE U. S. ARMY MODULAR CAUSEWAY SYSTEM (MCS) PONTOON MODULES</t>
  </si>
  <si>
    <t>c42458cf56b9deeb</t>
  </si>
  <si>
    <t>e3abe106e2a15273</t>
  </si>
  <si>
    <t>4d5fd67b4cb237bc</t>
  </si>
  <si>
    <t>6a91c40d8a5b610d</t>
  </si>
  <si>
    <t>PROGRAMMED DRYDOCKING, CLEANING, PAINTING, AND REPAIRS TO THE U.S. ARMY MODULAR CAUSEWAY SYSTEM (MCS) PONTOON MODULES STATIONED AT FORT EUSTIS, VIRGINIA.</t>
  </si>
  <si>
    <t>dee6e5ddd6a5a087</t>
  </si>
  <si>
    <t>PROGRAMMED DRYDOCKING, CLEANING, PAINTING, AND REPAIRS TO THE U.S. ARMY MODULAR CAUSEWAY SYSTEM MODULES STATIONED AT FORT EUSTIS, VIRGINIA.</t>
  </si>
  <si>
    <t>6c6fbe2e8cd20010</t>
  </si>
  <si>
    <t>PROGRAMMED REPAIRS TO LCU 2002</t>
  </si>
  <si>
    <t>14e6538baf4109cd</t>
  </si>
  <si>
    <t>92cbe89e48f11ceb</t>
  </si>
  <si>
    <t>a956ea5b49e0cac5</t>
  </si>
  <si>
    <t>e9bd37209bea89a9</t>
  </si>
  <si>
    <t>b3292f7e7fe8cd4a</t>
  </si>
  <si>
    <t>d799e8b4997f0a44</t>
  </si>
  <si>
    <t>b64c558a60330576</t>
  </si>
  <si>
    <t>0e6b9acdcf9390f0</t>
  </si>
  <si>
    <t>5ff8e1a41c178f12</t>
  </si>
  <si>
    <t>BD-6803 VESSEL REPAIRS</t>
  </si>
  <si>
    <t>91c9269d5ed7814d</t>
  </si>
  <si>
    <t>9a502eca1f9b3aaf</t>
  </si>
  <si>
    <t>b2a99dceb11b1acd</t>
  </si>
  <si>
    <t>fa2efd2ec00b03f9</t>
  </si>
  <si>
    <t>34a7e1bd4cf8fec7</t>
  </si>
  <si>
    <t>d62746c4acd806c2</t>
  </si>
  <si>
    <t>6dc2ff9d7e01740e</t>
  </si>
  <si>
    <t>2cdec0754a85d673</t>
  </si>
  <si>
    <t>058b8cc939eb3599</t>
  </si>
  <si>
    <t>88b72e6b8aea55b0</t>
  </si>
  <si>
    <t>GRAVOIS ALUMINUM BOATS, LLC</t>
  </si>
  <si>
    <t>ALUMINUM MONOHULL SURVEY VESSEL, CREDIT TO THE GOVERNMENT</t>
  </si>
  <si>
    <t>364915dfa8bbd2ca</t>
  </si>
  <si>
    <t>ALUMINUM MONOHULL SURVEY VESSEL CHANGE REQUEST 11</t>
  </si>
  <si>
    <t>798912376697e367</t>
  </si>
  <si>
    <t>ALUMINUM MONOHULL SURVEY VESSEL</t>
  </si>
  <si>
    <t>acea7dbba3c20e2d</t>
  </si>
  <si>
    <t>5b61348313f95f8c</t>
  </si>
  <si>
    <t>995bd3c1cd90116a</t>
  </si>
  <si>
    <t>b5c9fb157413fc25</t>
  </si>
  <si>
    <t>bd6e9b37d6edb954</t>
  </si>
  <si>
    <t>ALUMINUM MONOHULL SURVEY VESSEL CHANGES 12 AND 13.</t>
  </si>
  <si>
    <t>8694b5b4604851dd</t>
  </si>
  <si>
    <t>047b484898f5b2a6</t>
  </si>
  <si>
    <t>c85cdb48272fb3d3</t>
  </si>
  <si>
    <t>MODIFICATION P00005 FOR CHANGE REQUEST 9.</t>
  </si>
  <si>
    <t>8248fe5ef472f90e</t>
  </si>
  <si>
    <t>WELDED STEEL BARGES</t>
  </si>
  <si>
    <t>1b915dd883263b4c</t>
  </si>
  <si>
    <t>331875ad7e7fd9b4</t>
  </si>
  <si>
    <t>WELDED STEEL BARGES - MOD P00001</t>
  </si>
  <si>
    <t>22e81b3935180480</t>
  </si>
  <si>
    <t>LCU 2016 VESSEL REPAIRS/MODIFICATIONS</t>
  </si>
  <si>
    <t>999dd177dde02518</t>
  </si>
  <si>
    <t>US VESSEL LCU 2006</t>
  </si>
  <si>
    <t>e61621cfa671b6c0</t>
  </si>
  <si>
    <t>ab9f9c94eab704bd</t>
  </si>
  <si>
    <t>1aa6240369c9ba99</t>
  </si>
  <si>
    <t>LCU 2006 VESSEL REPAIRS/MODIFICATIONS</t>
  </si>
  <si>
    <t>4531de7d9a3b0ac5</t>
  </si>
  <si>
    <t>6ee93bbd92f98098</t>
  </si>
  <si>
    <t>d80b23a00d3fd3f5</t>
  </si>
  <si>
    <t>CESAM 3 DECK CARGO BARGES</t>
  </si>
  <si>
    <t>45ea3fb487974c59</t>
  </si>
  <si>
    <t>ed8a6999dabd72b0</t>
  </si>
  <si>
    <t>LANDING CRAFT UTILITY (LCU) 2008</t>
  </si>
  <si>
    <t>54788169803c7ef5</t>
  </si>
  <si>
    <t>69356b799c523b0d</t>
  </si>
  <si>
    <t>608fb54e0422c5d2</t>
  </si>
  <si>
    <t>THIS IS MOD 04 FOR VESSEL LANDING CRAFT UTILITY (LCU) 2008</t>
  </si>
  <si>
    <t>4f35bafbfe9f4faf</t>
  </si>
  <si>
    <t>d7b7d9ba2f0e159b</t>
  </si>
  <si>
    <t>MOD 01 TO LANDING CRAFT UTILITY (LCU) 2008</t>
  </si>
  <si>
    <t>3b1c1148a8389f79</t>
  </si>
  <si>
    <t>THIS IS MOD 03 TO LANDING CRAFT UTILITY (LCU) 2008</t>
  </si>
  <si>
    <t>ba566f10b7353235</t>
  </si>
  <si>
    <t>IGF::OT::IGF
LCU-2011 OCCM</t>
  </si>
  <si>
    <t>56344fe2606bbd90</t>
  </si>
  <si>
    <t>cfd65ecc1c1c36f7</t>
  </si>
  <si>
    <t>68811593d3d1d785</t>
  </si>
  <si>
    <t>d910404d1a0da71d</t>
  </si>
  <si>
    <t>85259610ab104070</t>
  </si>
  <si>
    <t>39a4a1a7ae292a68</t>
  </si>
  <si>
    <t>447292c08f94cfdc</t>
  </si>
  <si>
    <t>84af8e8601a99820</t>
  </si>
  <si>
    <t>LCU-2011 OCCM</t>
  </si>
  <si>
    <t>a57097040264fe14</t>
  </si>
  <si>
    <t>ae24c9c6a882f506</t>
  </si>
  <si>
    <t>d6a44665e7015be7</t>
  </si>
  <si>
    <t>1726c16868312eca</t>
  </si>
  <si>
    <t>901840210f4af5fb</t>
  </si>
  <si>
    <t>EXTEND POP</t>
  </si>
  <si>
    <t>c848107aa0a812f2</t>
  </si>
  <si>
    <t>REALIGNMENT OF FUNDING</t>
  </si>
  <si>
    <t>c47f1c6259484be2</t>
  </si>
  <si>
    <t>THE DEVELOPMENT OF A FINAL REPRODUCIBLE COPY (FRC) OF AN ARMY WATERCRAFT SYSTEMS (AWS) COMMAND, CONTROL, COMMUNICATIONS, COMPUTERS, CYBER, INTELLIGENCE, SURVEILLANCE AND RECONNAISSANCE SUITE TECHNICAL MANUAL AND LOGISTICS SUPPORT ANALYSIS (LSA) 036</t>
  </si>
  <si>
    <t>7c0469bb6e63bd26</t>
  </si>
  <si>
    <t>d28388a30411a46b</t>
  </si>
  <si>
    <t>POP EXT. AND FUND ADD</t>
  </si>
  <si>
    <t>8cd8c211ec4cde6c</t>
  </si>
  <si>
    <t>LANGUAGE CHANGES</t>
  </si>
  <si>
    <t>37037208542f947b</t>
  </si>
  <si>
    <t>UPDATE CDRL LANGUAGE</t>
  </si>
  <si>
    <t>7902a5d5be7664b5</t>
  </si>
  <si>
    <t>SWITCH FUNDING.</t>
  </si>
  <si>
    <t>a2efffab51846ec9</t>
  </si>
  <si>
    <t>CHANGE BEGINNING POP</t>
  </si>
  <si>
    <t>c459e7ac7cd3ca3d</t>
  </si>
  <si>
    <t>LCU 2024 VESSEL REPAIRS/MODIFICATIONS</t>
  </si>
  <si>
    <t>29cfa8fef0e9be92</t>
  </si>
  <si>
    <t>PROGRAMMED REPAIRS TO THE US ARMY VESSEL LCU 2024 LOCATED AT MUHAMMAD AL-AHMAD NAVAL BASE, KUWAIT.</t>
  </si>
  <si>
    <t>91a491c5d53f85dc</t>
  </si>
  <si>
    <t>027199afca31a227</t>
  </si>
  <si>
    <t>0eb7becfd3311bac</t>
  </si>
  <si>
    <t>44f8944556888fd6</t>
  </si>
  <si>
    <t>LANDING CRAFT UTILITY (LCU) 2003</t>
  </si>
  <si>
    <t>218d15d8d7ac1602</t>
  </si>
  <si>
    <t>7dd20e6bef13d22d</t>
  </si>
  <si>
    <t>4cbe3a7f74948f5f</t>
  </si>
  <si>
    <t>5ea4e11d66ac765e</t>
  </si>
  <si>
    <t>367b69a996b38582</t>
  </si>
  <si>
    <t>6b6706fc0fe1a729</t>
  </si>
  <si>
    <t>THIS IS MOD 01 TO CONTRACT W911S0-15-D-0038/BR04 FOR LCU-2027. THIS MOD INCORPORATES A PCO SIGNED LETTER INTO THE CONTRACT.</t>
  </si>
  <si>
    <t>b705d049185a28e3</t>
  </si>
  <si>
    <t>THIS IS MOD 03 TO CONTRACT W911S0-15-D-0038/BR04 FOR LCU-2027. THIS MOD INCORPORATES WORKSHEETS 12 THROUGH 27 INTO THE CONTRACT.</t>
  </si>
  <si>
    <t>5ed32d701480b685</t>
  </si>
  <si>
    <t>PROGRAMMED DRYDOCKING, CLEANING, PAINTING AND REPAIRS TO THE U.S. ARMY VESSEL LANDING CRAFT UTILITY (LCU) 2027</t>
  </si>
  <si>
    <t>5f6dc570d46211eb</t>
  </si>
  <si>
    <t>THIS MOD INCORPORATES WORKSHEETS 32 THROUGH 35 INTO THE CONTRACT
AND EXTENDS THE DELIVERY SCHEDULE.</t>
  </si>
  <si>
    <t>7a8b9684e1ae49e7</t>
  </si>
  <si>
    <t>THIS MOD INCORPORATES WORKSHEETS 36, 37 AND 38 INTO THE CONTRACT
AND EXTENDS THE DELIVERY SCHEDULE.</t>
  </si>
  <si>
    <t>3f3634cbc53f0fe2</t>
  </si>
  <si>
    <t>THIS IS MOD 02 TO CONTRACT W911S0-15-D-0038/BR04 FOR LCU-2027.
THIS MOD INCORPORATES WORKSHEETS 1 THRU 11 INTO THE CONTRACT.</t>
  </si>
  <si>
    <t>cb81cd079fa02b99</t>
  </si>
  <si>
    <t>THIS IS TASK ORDER BR04 FOR CONTRACT W911SO-15-D-0038 FOR PROGRAMMED REPAIRS FOR US ARMY VESSEL LCU-2027.</t>
  </si>
  <si>
    <t>082716e38cf71577</t>
  </si>
  <si>
    <t>THIS MOD INCORPORATES WORKSHEETS 28 THROUGH 31 INTO THE CONTRACT AND EXTENDS THE DELIVERY SCHEDULE.</t>
  </si>
  <si>
    <t>21f3033a76f4cb4c</t>
  </si>
  <si>
    <t>MODIFICATION TO EXTEND THE POP</t>
  </si>
  <si>
    <t>f6c5335479e3191d</t>
  </si>
  <si>
    <t>0fb6980452226c01</t>
  </si>
  <si>
    <t>ace02f0d32d79087</t>
  </si>
  <si>
    <t>3426258cffac2830</t>
  </si>
  <si>
    <t>CONSTRUCT, TEST, AND DELIVER A 120 FT. X 45 FT. X 10 FT. WELDED STEEL BARGE</t>
  </si>
  <si>
    <t>f210493e6854ce1e</t>
  </si>
  <si>
    <t>8f0d0d075a205656</t>
  </si>
  <si>
    <t>IGF::OT::IGF  CONSTRUCT, TEST, AND DELIVER</t>
  </si>
  <si>
    <t>0a6f3135ff683075</t>
  </si>
  <si>
    <t>41d025334302b5d4</t>
  </si>
  <si>
    <t>9f09d32d0239aefb</t>
  </si>
  <si>
    <t>TO INCORPORATE ONE (1) IN-SCOPE CHANGE TO ITEM NUMBER 12 (SPUD PIN SLOT) FOR THE SAJ SPUD BARGE</t>
  </si>
  <si>
    <t>3f202ec413f68d03</t>
  </si>
  <si>
    <t>REALIGNMENT OF FUNDS TO COVER OVERRUNS.</t>
  </si>
  <si>
    <t>0fa9df1e770528db</t>
  </si>
  <si>
    <t>*</t>
  </si>
  <si>
    <t>a57f8b2722307243</t>
  </si>
  <si>
    <t>UPDATES TO PD AND FUNDING</t>
  </si>
  <si>
    <t>15bbc49979dcd899</t>
  </si>
  <si>
    <t>487526d6e01ddee8</t>
  </si>
  <si>
    <t>FUND REALIGNMENT</t>
  </si>
  <si>
    <t>5dad3b83b04f0772</t>
  </si>
  <si>
    <t>REVIEW AND CORRECT THE LANDING CRAFT UTILITY (LCU)-2000 SERVICE LIFE EXTENSION PROGRAM (SLEP) TECHNICAL DATA PACKAGE (TDP) AND CREATE AN INDENTURED BILL OF MATERIALS (IBOM) FOR LCU-2000 SLEP BASED ON THE SLEP TDP.</t>
  </si>
  <si>
    <t>1300781f31723d0f</t>
  </si>
  <si>
    <t>1e98d599e0d3e7e6</t>
  </si>
  <si>
    <t>1fef81e68490d3f9</t>
  </si>
  <si>
    <t>MOD P00003 FOR BALLAST BOX RELOCATION MOD</t>
  </si>
  <si>
    <t>295e012938c1f6cf</t>
  </si>
  <si>
    <t>THIS MODIFICATION ADDS THE FOLLOWING CHANGES: ADDITIONAL CLAMSHELL THAT ALLOWS THE VESSEL TO REMOVE DEBRIS IN SMALLER AREAS, ADDING A BOARDING RAMP TO ENSURE SAFELY BOARDING THE VESSEL, AND HANDRAILS ARE REQUIRED TO BE ADDED.</t>
  </si>
  <si>
    <t>a04c53d5f1b71d2f</t>
  </si>
  <si>
    <t>W2SD ENDIST BALTIMORE</t>
  </si>
  <si>
    <t>NTP PLANNING AND DESIGN PHASE</t>
  </si>
  <si>
    <t>381b5fb5d0110ecb</t>
  </si>
  <si>
    <t>NTP FOR ENGINEERING PHASE</t>
  </si>
  <si>
    <t>3ad9239a07d8b887</t>
  </si>
  <si>
    <t>c6a6c7381e5cae07</t>
  </si>
  <si>
    <t>CHANGE TO MANHOLE REQUIREMENT</t>
  </si>
  <si>
    <t>87bdc03bbe13d265</t>
  </si>
  <si>
    <t>THE PURPOSE OF THIS STATEMENT OF WORK (SOW) IS TO DEFINE THE EFFORT REQUIRED TO INTEGRATE AUTOMATIC DEPENDENT SURVEILLANCE-BROADCAST (ADS-B) OUT ON A TOTAL OF FIVE.</t>
  </si>
  <si>
    <t>8db5b51b01f35381</t>
  </si>
  <si>
    <t>US BORDER PATROL</t>
  </si>
  <si>
    <t>THE PURPOSE OF THIS STATEMENT OF WORK (SOW) IS TO DEFINE THE EFFORT REQUIRED TO INTEGRATE AUTOMATIC DEPENDENT SURVEILLANCE-BROADCAST (ADS-B) OUT ON A TOTAL OF FIVE (5) EACH CBP DASH-8 FIXED WING AIRCRAFT.</t>
  </si>
  <si>
    <t>c06802b5c57383c2</t>
  </si>
  <si>
    <t>CUSTOMS&amp;BORDER PROTECTION DASH 8 ADS-B RETROFITS</t>
  </si>
  <si>
    <t>1e5a2dd06485236c</t>
  </si>
  <si>
    <t>8a2eedf50c91f56e</t>
  </si>
  <si>
    <t>THE EFFORT IS TO INTEGRATE AUTOMATIC DEPENDENT SURVEILLANCE-BROADCAST (ADS-B) OUT ON A TOTAL OF FIVE (5) EACH CBP DASH-8 FIXED WING AIRCRAFT. THE FIVE (5) AIRCRAFT CONSIST OF THREE (3) EACH DHC-8-200 AIRCRAFT AND TWO (2) EACH DHC-8-300 AIRCRAFT.</t>
  </si>
  <si>
    <t>07f973843f1ec763</t>
  </si>
  <si>
    <t>EQUITABLE COST ADJUSTMENT (ECA) REQUEST FOR THE ADDITIONAL LABOR AND TRAVEL REQUIRED DUE TO DELAYS IN PROVIDING THE FINAL AIRCRAFT TO COMPLETE THE DASH 8 AUTOMATIC DEPENDENT SURVEILLANCE-BROADCAST (ADS-B) MODIFICATION.</t>
  </si>
  <si>
    <t>e04313afb3dc7409</t>
  </si>
  <si>
    <t>ESSAYONS TAILSHAFT PROCUREMENT</t>
  </si>
  <si>
    <t>203e800aec1b1df2</t>
  </si>
  <si>
    <t>PROGRAMMED REPAIRS FOR LCU-2019 - MODIFICATION TO PROCESS WS 1 AND 2.</t>
  </si>
  <si>
    <t>e0107f9905086047</t>
  </si>
  <si>
    <t>DELIVERY ORDER FOR PROGRAMMED REPAIRS TO US ARMY VESSEL LCU-2019 LOCATED AT MUHAMMAD AL-AHMAD NAVAL BASE, KUWAIT.</t>
  </si>
  <si>
    <t>a88a72e898bc59a1</t>
  </si>
  <si>
    <t>PROGRAMMED REPAIRS FOR LCU-2019 - MODIFICATION TO PROCESS WORKSHEETS 10-25</t>
  </si>
  <si>
    <t>f6f93ce08df07a40</t>
  </si>
  <si>
    <t>PROGRAMMED REPAIRS FOR LCU-2019</t>
  </si>
  <si>
    <t>37c945faa045c6a5</t>
  </si>
  <si>
    <t>PROGRAMMED REPAIRS FOR LCU-2019;  MODIFICATION TO PROCESS WORKSHEETS 26-50</t>
  </si>
  <si>
    <t>408afc55d1fbc2d8</t>
  </si>
  <si>
    <t>PROGRAMMED REPAIRS FOR LCU-2019 - MODIFICATION TO PROCESS WORKSHEETS 3-9</t>
  </si>
  <si>
    <t>1c437d1b5eee0e90</t>
  </si>
  <si>
    <t>SILVER SHIPS, INC.</t>
  </si>
  <si>
    <t>CHANGE REQUEST 18-32</t>
  </si>
  <si>
    <t>27e737b9adc6c67b</t>
  </si>
  <si>
    <t>DESIGN&amp;CONSTRUCTION OF SURVEY VESSEL</t>
  </si>
  <si>
    <t>785c3494ffca6475</t>
  </si>
  <si>
    <t>e97c2ddc5bacf21a</t>
  </si>
  <si>
    <t>1cd687830c228380</t>
  </si>
  <si>
    <t>IGF::OT::IGF
4TH OY - DRYDOCK LAY DAY</t>
  </si>
  <si>
    <t>cc0040d3b693a05d</t>
  </si>
  <si>
    <t>EXERCISE OPTIONAL WORK ITEMS</t>
  </si>
  <si>
    <t>aa7893071966ced1</t>
  </si>
  <si>
    <t>DRY DOCKING</t>
  </si>
  <si>
    <t>c226b1118924e21a</t>
  </si>
  <si>
    <t>CHANGE CAGE CODE</t>
  </si>
  <si>
    <t>821840f355183900</t>
  </si>
  <si>
    <t>DRY-DOCK OF BROWNLEE</t>
  </si>
  <si>
    <t>7b7005c6ae95b659</t>
  </si>
  <si>
    <t>1/2" STEEL PLATE (OPTIONAL)</t>
  </si>
  <si>
    <t>39605cba44bbfd44</t>
  </si>
  <si>
    <t>6b58c3e4b5692946</t>
  </si>
  <si>
    <t>4c4bcbd726fb54a6</t>
  </si>
  <si>
    <t>IGF::OT::IGF   U.S. ARMY VESSEL BD 6802</t>
  </si>
  <si>
    <t>ed7dbb0bdac28673</t>
  </si>
  <si>
    <t>71d4a170d48877dc</t>
  </si>
  <si>
    <t>6b9385124060c944</t>
  </si>
  <si>
    <t>"IGF::OT::IGF"</t>
  </si>
  <si>
    <t>f0e9a7469ff45df1</t>
  </si>
  <si>
    <t>U.S. ARMY VESSEL BD 6802</t>
  </si>
  <si>
    <t>1ba1b4d23583c001</t>
  </si>
  <si>
    <t>5aea46a947fd6017</t>
  </si>
  <si>
    <t>c579fcf48ed77461</t>
  </si>
  <si>
    <t>IGF::OT::IGF  U.S. ARMY VESSEL BD 6802</t>
  </si>
  <si>
    <t>c6db3580ccb0cff1</t>
  </si>
  <si>
    <t>NOUN: INTERCONNECT GUILLOTINE
NSN: 1945-01-495-5249</t>
  </si>
  <si>
    <t>043355d5d85864d0</t>
  </si>
  <si>
    <t>ADDITIONAL SUPPLIES AND REPAIRS FOR M/V FRED LEE HULL REPAIRS</t>
  </si>
  <si>
    <t>b0bab2d5b9918d62</t>
  </si>
  <si>
    <t>CONTRACT W912EE23P0064 WAS AWARDED TO REPAIR THE MV FRED LEE TO "SEA-WORTHY" STATUS. THIS MODIFICATION IS REQUIRED TO REPAIR UNFORESEEN DAMAGE TO THE MARINE GEARS, INTERMEDIATE BEARINGS, AND STERN BEARINGS.</t>
  </si>
  <si>
    <t>5ae4fa1f0a8c0264</t>
  </si>
  <si>
    <t>M/V FRED LEE HULL REPAIRS</t>
  </si>
  <si>
    <t>70ee0a74cd006361</t>
  </si>
  <si>
    <t>PROGRAMMED REPAIRS FOR VESSEL LT-806</t>
  </si>
  <si>
    <t>81b5a92b731f8998</t>
  </si>
  <si>
    <t>1455f69dbef47534</t>
  </si>
  <si>
    <t>64b0f25f16b0bfa5</t>
  </si>
  <si>
    <t>f81764428a315729</t>
  </si>
  <si>
    <t>7a7d8ad06628954a</t>
  </si>
  <si>
    <t>3a732abaab0d3a30</t>
  </si>
  <si>
    <t>f1d70278e9d8afd6</t>
  </si>
  <si>
    <t>2b5bf9baaf2fcee0</t>
  </si>
  <si>
    <t>9a994da3c50221cb</t>
  </si>
  <si>
    <t>W072 ENDIST NASHVILLE</t>
  </si>
  <si>
    <t>W2SM ENDIST NASHVILLE CW</t>
  </si>
  <si>
    <t>PURCHASE OF BARGES AND EQUIPMENT FOR DEBRIS REMOVAL VESSEL.</t>
  </si>
  <si>
    <t>fa9ede64f2ea16eb</t>
  </si>
  <si>
    <t>DEBRIS REMOVAL VESSEL BARGES SUPPLY PURCHASE.</t>
  </si>
  <si>
    <t>7272dac3095f2346</t>
  </si>
  <si>
    <t>MODIFICATION TO RE-FUND THE PURCHASE OF THE DEBRIS REMOVAL BARGES IN ORDER TO FIX CEFMS UOM.</t>
  </si>
  <si>
    <t>152ac4530494b44f</t>
  </si>
  <si>
    <t>MODULAR WARPING TUG 2 ON CONDITION CYCLIC MAINTENANCE</t>
  </si>
  <si>
    <t>04622cc400017676</t>
  </si>
  <si>
    <t>MWT-2 PROGRAMMED OCCM</t>
  </si>
  <si>
    <t>fc35368efbbe29db</t>
  </si>
  <si>
    <t>C.100 OVERVIEW
C.100.1 THE OBJECTIVE OF THIS SPECIFICATION IS TO PROVIDE A FULLY MISSION CAPABLE VESSEL TO THE U.S. ARMY. THE PERFORMANCE WILL BE ASSESSED  AND TESTED TO DETERMINE ITS ABILITY TO MEET THE PROPOSAL REQUIREMENTS.C.101 BACKGROUND</t>
  </si>
  <si>
    <t>9975a8db771eeccd</t>
  </si>
  <si>
    <t>1a7a6ec447a8e050</t>
  </si>
  <si>
    <t>d6ce1418aff47da1</t>
  </si>
  <si>
    <t>PROGRAMMED DRY-DOCKING, CLEANING, PAINTING, AND REPAIRS TO THE U.S ARMY MODULAR WARPING TUG (MWT) 6</t>
  </si>
  <si>
    <t>9dd95740b06eba98</t>
  </si>
  <si>
    <t>SCHEDULED REPAIRS TO THE MWT-6</t>
  </si>
  <si>
    <t>59c34c1684ffa5c7</t>
  </si>
  <si>
    <t>PROGRAMMED DRY-DOCKING, CLEANING, PAINTING, AND REPAIRS TO THE U.S ARMY MODULAR WARPING TUG (MWT) 2</t>
  </si>
  <si>
    <t>604980c79fa7ef58</t>
  </si>
  <si>
    <t>MODULAR WARPING TUG 6</t>
  </si>
  <si>
    <t>8bf34308ba0f5426</t>
  </si>
  <si>
    <t>U.S. ARMY VESSEL LCU-2009</t>
  </si>
  <si>
    <t>258c511c9424a568</t>
  </si>
  <si>
    <t>IGF::OT::IGF U.S. ARMY VESSEL LCU-2009</t>
  </si>
  <si>
    <t>2393a17e72a8d231</t>
  </si>
  <si>
    <t>IGF::OT::IGF   U.S. ARMY VESSEL LCU-2009</t>
  </si>
  <si>
    <t>effb85124cbfe692</t>
  </si>
  <si>
    <t>2fd2e1f9f10e567c</t>
  </si>
  <si>
    <t>IGF::OT::IGF, U.S. ARMY VESSEL LCU-2009</t>
  </si>
  <si>
    <t>3fa4131b4db1728c</t>
  </si>
  <si>
    <t>IGF::OT::IGF  U.S. ARMY VESSEL LCU-2009</t>
  </si>
  <si>
    <t>726ba267eee0b84c</t>
  </si>
  <si>
    <t>a86c95c50385fbc0</t>
  </si>
  <si>
    <t>a661ff479c15d64e</t>
  </si>
  <si>
    <t>2da4a7dcc9ad5cff</t>
  </si>
  <si>
    <t>865eb86e860cfd50</t>
  </si>
  <si>
    <t>IGF::OT::IGF, U.S. ARMY VESSEL LCU-2009 REPAIRS</t>
  </si>
  <si>
    <t>9f3dd8f0f56c422e</t>
  </si>
  <si>
    <t>3a36120fc2ec706c</t>
  </si>
  <si>
    <t>b1c3e6c76ed40420</t>
  </si>
  <si>
    <t>63265ff138884736</t>
  </si>
  <si>
    <t>bc60bf1f0c780881</t>
  </si>
  <si>
    <t>5d5964a34de7cc33</t>
  </si>
  <si>
    <t>W2SD ENDIST NEW YORK</t>
  </si>
  <si>
    <t>ADDITIONAL ITEMS - MOD 1.01 - 1.05</t>
  </si>
  <si>
    <t>39cf7a3280d26c9c</t>
  </si>
  <si>
    <t>SHIPYARD DRYDOCKING AND REPAIR SERVICES OF DRIFT COLLECTION BARGE.</t>
  </si>
  <si>
    <t>eda03a486d14e308</t>
  </si>
  <si>
    <t>DRIFT BARGE REPAIRS</t>
  </si>
  <si>
    <t>a475296e9ea8aeb8</t>
  </si>
  <si>
    <t>WORK BOAT</t>
  </si>
  <si>
    <t>a76f4b5749bf5388</t>
  </si>
  <si>
    <t>6397c6dec9c0305f</t>
  </si>
  <si>
    <t>afa273d9b8b53276</t>
  </si>
  <si>
    <t>WORK BOAT
NO-COST EXTENSION TO 01/13/2023</t>
  </si>
  <si>
    <t>e7680619c623b1be</t>
  </si>
  <si>
    <t>ad828ba9bb03be1a</t>
  </si>
  <si>
    <t>RAZORBACK [LBS-AUV(S)] MAINTENANCE AND SHIPPING VAN</t>
  </si>
  <si>
    <t>2d55ef648ae4cd93</t>
  </si>
  <si>
    <t>RAZORBACK LITTORAL BATTLE SPACE-AUTONOMOUS UNDERWATER VEHICLE - SUBMARINE [LBS-AUV(S)] MAINTENANCE AND SHIPPING VANS. THE MAINTENANCE VAN WILL SERVE AS THE PRIMARY FORWARD-DEPLOYED MOBILE WORK SPACE AND SHIPPING CONTAINER FOR THE RAZORBACK VEHICLES.</t>
  </si>
  <si>
    <t>b2b5424400ea28e9</t>
  </si>
  <si>
    <t>NUWC DIV NEWPORT</t>
  </si>
  <si>
    <t>EXTENSION DUE TO CUSTOMERS INABILITY TO VIEW EQUIPMENT DELIVERED AT NAVAL UNDERWATER WARFARE CENTER - NEWPORT, RI DUE TO COVID-19 PANDEMIC. THE CUSTOMER HAS TO CHECK INTERFACES WITH THE EQUIPMENT.</t>
  </si>
  <si>
    <t>a5eaa41f82017635</t>
  </si>
  <si>
    <t>a49bd4f24930a9a2</t>
  </si>
  <si>
    <t>1f45550673ecc8cd</t>
  </si>
  <si>
    <t>TASK ORDER FOR "RAZORBACK [LBS-AUV(S)]MAINTENANCE AND SHIPPING VAN"</t>
  </si>
  <si>
    <t>989916f91fda668f</t>
  </si>
  <si>
    <t>RAZORBACK [LBS-AUV(S)] MAINTENANCE AND SHIPPING VAN.</t>
  </si>
  <si>
    <t>c220849976f0d537</t>
  </si>
  <si>
    <t>RAZORBACK LITTORAL BATTLE SPACE-AUTONOMOUS UNDERWATER VEHICLE - SUBMARINE [LBS-AUV(S)] MAINTENANCE AND SHIPPING VANS</t>
  </si>
  <si>
    <t>d3b1da75772b230e</t>
  </si>
  <si>
    <t>69454928bd3d7ce2</t>
  </si>
  <si>
    <t>THIS WORK IS FOR AN AUTONOMOUS UNDERWATER VEHICLE (SUBMARINE) MAINTENANCE AND SHIPPING.</t>
  </si>
  <si>
    <t>5bf84312f2e0eb43</t>
  </si>
  <si>
    <t>"RAZORBACK [LBS-AUV(S)]MAINTENANCE AND SHIPPING VAN"- PERIOD OF PERFORMANCE (POP) EXTENSION</t>
  </si>
  <si>
    <t>89a49091ead38928</t>
  </si>
  <si>
    <t>LANDING CRAFT MECHANIZED 8594 PROGRAMMED REPAIRS</t>
  </si>
  <si>
    <t>5f605ff5957b95d6</t>
  </si>
  <si>
    <t>17e2ce5471297c41</t>
  </si>
  <si>
    <t>c4706a49c6394420</t>
  </si>
  <si>
    <t>44c3a6029e1a0565</t>
  </si>
  <si>
    <t>2f7b275d2d71419e</t>
  </si>
  <si>
    <t>SCHEDULED REPAIRS TO THE MODULAR WARPING TUG 11</t>
  </si>
  <si>
    <t>9991515826dc4c55</t>
  </si>
  <si>
    <t>FUNDING IN ACCORDANCE WITH CLIN 0002 TO INCORPORATE WORKSHEET 2.</t>
  </si>
  <si>
    <t>244f528692da3ebd</t>
  </si>
  <si>
    <t>MODULAR WARPING TUG 11 REPAIRS.</t>
  </si>
  <si>
    <t>69bc1d628f164669</t>
  </si>
  <si>
    <t>aa7c7b8b8f7bcc1a</t>
  </si>
  <si>
    <t>SCHEDULED REPAIRS TO THE MODULAR WARPING TUG 11 (MWT-11)</t>
  </si>
  <si>
    <t>5ddbd10068bd02b9</t>
  </si>
  <si>
    <t>b5cb55abff7ba15c</t>
  </si>
  <si>
    <t>643e869635ee2f20</t>
  </si>
  <si>
    <t>c765e524ca2d4ece</t>
  </si>
  <si>
    <t>DESIGN, PRODUCE AND INSTALL AN A-KIT TO SUPPORT THE INTEGRATION KIT  
OF THE 450XL MODEL OF ACOUSTIC HAILING DEVICES (AHDS) ON THE OF THE 450XL MODEL OF ACOUSTIC HAILING DEVICES (AHDS) ON THE 
ARMY'S LSV AND LCU 2000 VESSEL FLEETS.</t>
  </si>
  <si>
    <t>44e79bd4c6bf349b</t>
  </si>
  <si>
    <t>EXTEND THE PERIOD OF PERFORMANCE AND FUND TRAVEL RELATED TO COID-19.</t>
  </si>
  <si>
    <t>ef7571b4c4eba2d7</t>
  </si>
  <si>
    <t>AN A KIT MUST BE DESIGNED, INSTALLED BY 15 SEPTEMBER 2020 ONTO
THELOGISTICS SUPPORT VESSEL LSV AND LANDING CRAFT UTILITY 2000
VESSEL FLEETS.</t>
  </si>
  <si>
    <t>a49aa2d09a553225</t>
  </si>
  <si>
    <t>POP EXTENSION FROM 29 NOV 21 TO 17 DEC 21.</t>
  </si>
  <si>
    <t>50c943105254d631</t>
  </si>
  <si>
    <t>DESIGN, PRODUCE AND INSTALL AN A-KIT TO SUPPORT THE INTEGRATION OF THE 450XL MODEL OF ACOUSTIC HAILING DEVICES (AHDS) ON THE ARMY'S LSV AND LCU 2000 VESSEL FLEETS.</t>
  </si>
  <si>
    <t>5e2e9e68123f930b</t>
  </si>
  <si>
    <t>POP EXTENSION AT NO ADDITIONAL COST.</t>
  </si>
  <si>
    <t>dd90c4d2a935b64b</t>
  </si>
  <si>
    <t>ADD ADDITIONAL HOURS AND MATERIALS DUE TO CHANGES FROM PRELIMINARY DESIGN REVIEW (PDR).</t>
  </si>
  <si>
    <t>5643c4585ebb1200</t>
  </si>
  <si>
    <t>THIS MODIFICATION IS FOR A POP EXTENSION FOR TASK ORDER 2</t>
  </si>
  <si>
    <t>6085195ea1b6d09a</t>
  </si>
  <si>
    <t>POP EXTENSION FROM 17 DEC 21 TO 31 MAY 22</t>
  </si>
  <si>
    <t>5261b68890921312</t>
  </si>
  <si>
    <t>IGF::OT::IGF
YAQUINA MAINTENANCE AND OVERHAUL TASKS</t>
  </si>
  <si>
    <t>f8bfd8881812d349</t>
  </si>
  <si>
    <t>cb9dbd7bf7dfe1a3</t>
  </si>
  <si>
    <t>"IGF::OT::IGF"
YAQUINA MAINTENANCE AND OVERHAUL TASKS</t>
  </si>
  <si>
    <t>0e31ec22d36ac99f</t>
  </si>
  <si>
    <t>W39L USA NG READINESS CENTER</t>
  </si>
  <si>
    <t>F9WFX NGB A8</t>
  </si>
  <si>
    <t>NGB A5/8 SP S SC STRATEGIC ANALYSIS SERVICES, PLANS AND PROGRAMS</t>
  </si>
  <si>
    <t>9b2bf4891eb15d7f</t>
  </si>
  <si>
    <t>THE USACE KANSAS CITY DISTRICT HARLAN COUNTY LAKE OFFICE REQUIRES A SUPPLY CONTRACT TO PROVIDE CUTTER HEAD SUCTION DREDGE. THE CONTRACTOR SHALL COMPLY WITH ALL LAWS, ORDINANCES, STATUTES, AND REGULATIONS PERTAINING TO SUPPLY AND INCIDENTAL SERVICES.</t>
  </si>
  <si>
    <t>2ccd10780b4e964c</t>
  </si>
  <si>
    <t>0652eaf820697ae2</t>
  </si>
  <si>
    <t>THE CONTRACTOR SHALL PROVIDE STRATEGIC LEVEL EXPERTISE TO ARMY NATIONAL GUARD AVIATION AND SAFETY DIVISION (ARNG-AV) IN DEVELOPING STRATEGIES AND PROGRAMS THAT SYNCHRONIZE THE ARNG AVIATION ENTERPRISE ACROSS ALL FUNCTIONS.</t>
  </si>
  <si>
    <t>eb993e93c48df05b</t>
  </si>
  <si>
    <t>CONSTRUCT, TEST, AND DELIVER 2 DECK BARGES FOR USACE ST. PAUL DISTRICT. MDC PROJECT 3128</t>
  </si>
  <si>
    <t>9fc439834fc8235e</t>
  </si>
  <si>
    <t>NTP SUBCLIN 0001AA</t>
  </si>
  <si>
    <t>eaa16a4016114062</t>
  </si>
  <si>
    <t>COMPENSATED TIME EXTENSION IN DELAY OF SUBMITTAL REVIEW.</t>
  </si>
  <si>
    <t>297d93b120774949</t>
  </si>
  <si>
    <t>CR 1-11</t>
  </si>
  <si>
    <t>d3a028524e23a979</t>
  </si>
  <si>
    <t>PROGRAMMED DRYDOCKING, CLEANING, PAINTING AND REPAIRS TO THE US ARMY CAUSEWAY FERRY (CF) 21</t>
  </si>
  <si>
    <t>870891f9e90b3f3e</t>
  </si>
  <si>
    <t>55d58daeae3d2d34</t>
  </si>
  <si>
    <t>464f553e7399b858</t>
  </si>
  <si>
    <t>721a5bdffea062ea</t>
  </si>
  <si>
    <t>1fba345dece876a5</t>
  </si>
  <si>
    <t>PROGRAMMED DRYDOCKING, CLEANING, PAINTING AND REPAIRS TO THE U.S. ARMY CAUSEWAY FERRY (CF) 21</t>
  </si>
  <si>
    <t>fe109b37f3aa59cd</t>
  </si>
  <si>
    <t>8236d2256386896b</t>
  </si>
  <si>
    <t>f5ba260872df6a99</t>
  </si>
  <si>
    <t>455bd50dcd379cb8</t>
  </si>
  <si>
    <t>b35437ad8931129a</t>
  </si>
  <si>
    <t>MODULAR WARPING TUG (MWT) 16</t>
  </si>
  <si>
    <t>b171f3376ff5c3a5</t>
  </si>
  <si>
    <t>ec60647ed543ae46</t>
  </si>
  <si>
    <t>2de22ab54abd1f1f</t>
  </si>
  <si>
    <t>MODULAR WARPING TUG (MWT) 13</t>
  </si>
  <si>
    <t>be0db9b10fa77c50</t>
  </si>
  <si>
    <t>0598a3122980774c</t>
  </si>
  <si>
    <t>734e162e08875681</t>
  </si>
  <si>
    <t>LANDING CRAFT UTILITY (LCU) 2017 UNPROGRAMMED REPAIR</t>
  </si>
  <si>
    <t>1222ec8785925ed3</t>
  </si>
  <si>
    <t>UNPROGRAMMED REPAIR FOR VESSEL LANDING CRAFT UTILITY 2017</t>
  </si>
  <si>
    <t>9000a28a9377ec8b</t>
  </si>
  <si>
    <t>9ce3892ebc785f92</t>
  </si>
  <si>
    <t>UNPROGRAMMED REPAIRS TO U.S. ARMY VESSEL LANDING CRAFT UTILITY (LCU) 2017</t>
  </si>
  <si>
    <t>bcb811843ed46616</t>
  </si>
  <si>
    <t>LANDING CRAFT UTILITY 2017 UNPROGRAMMED REPAIR</t>
  </si>
  <si>
    <t>55a4295e9897d922</t>
  </si>
  <si>
    <t>UNPROGRAMMED REPAIRS TO U.S. ARMY VESSEL LCU 2017</t>
  </si>
  <si>
    <t>28353e8c2a463692</t>
  </si>
  <si>
    <t>cdd04279d3afb5f4</t>
  </si>
  <si>
    <t>a65f6b756c8cd4bb</t>
  </si>
  <si>
    <t>UNPROGRAMMED REPAIR FOR US ARMY VESSEL LANDING CRAFT UTILITY (LCU) 2017</t>
  </si>
  <si>
    <t>6f42a9c236fc5874</t>
  </si>
  <si>
    <t>2153266008cb2ccf</t>
  </si>
  <si>
    <t>b9615a18805d8499</t>
  </si>
  <si>
    <t>42b12bf3b4c36fd3</t>
  </si>
  <si>
    <t>THIS CONTRACT IS FOR BOTH HARDWARE AND SERVICES. THIS DELIVERY ORDER IS TO CALL UP FIELDING SERVICES.</t>
  </si>
  <si>
    <t>734caa07d46fe756</t>
  </si>
  <si>
    <t>BRIDGE ERECTION BOAT (BEB). CONTRACT TO PROCURE SYSTEMS. MOD TO TERMINATE CLINS.</t>
  </si>
  <si>
    <t>8b69351c926dc72a</t>
  </si>
  <si>
    <t>DREDGE JADWIN LADDER ASSEMBLY</t>
  </si>
  <si>
    <t>e70f3b034440ed47</t>
  </si>
  <si>
    <t>9b7e268379e24b69</t>
  </si>
  <si>
    <t>c8854a3d43bb34ac</t>
  </si>
  <si>
    <t>47c15b50818c9ff1</t>
  </si>
  <si>
    <t>12b5d24581b3d6f2</t>
  </si>
  <si>
    <t>ARMOR ONE ROBOTICS INTEGRATOR</t>
  </si>
  <si>
    <t>c1bfd767d6b82d89</t>
  </si>
  <si>
    <t>BIG RIVER SHIPBUILDERS, INC.</t>
  </si>
  <si>
    <t>REBUILD OF THE M/V SANDERFORD</t>
  </si>
  <si>
    <t>0801a582b48b3bb9</t>
  </si>
  <si>
    <t>fd0c90fdfb3fe6af</t>
  </si>
  <si>
    <t>8cd5a8d1115dc1a9</t>
  </si>
  <si>
    <t>484a4a88a26764f9</t>
  </si>
  <si>
    <t>22dfda52e4697ce2</t>
  </si>
  <si>
    <t>DRY DOCK AND FUEL TANK REPAIR</t>
  </si>
  <si>
    <t>f74c0c3268741dd1</t>
  </si>
  <si>
    <t>REPAIRS IN FWD./AFT WORK SHOP ROOM</t>
  </si>
  <si>
    <t>68280aa3443b78f0</t>
  </si>
  <si>
    <t>PROGRAMMED REPAIRS TO THE CAUSEWAY FERRY-20</t>
  </si>
  <si>
    <t>61eac8ae22222de7</t>
  </si>
  <si>
    <t>097b5a4b74c985b4</t>
  </si>
  <si>
    <t>c4aea6c218e62b2d</t>
  </si>
  <si>
    <t>35c03eae4530dbb0</t>
  </si>
  <si>
    <t>3a1d19f2a8d5ca06</t>
  </si>
  <si>
    <t>67355bef4698cc67</t>
  </si>
  <si>
    <t>9774681ce6970422</t>
  </si>
  <si>
    <t>df075d5be4572962</t>
  </si>
  <si>
    <t>8bd03f84a62d2654</t>
  </si>
  <si>
    <t>699ad27e22c3f12d</t>
  </si>
  <si>
    <t>2ed030bb2a3d83ab</t>
  </si>
  <si>
    <t>YAQUINA OVERHAUL</t>
  </si>
  <si>
    <t>1b4bfb67a0f708b3</t>
  </si>
  <si>
    <t>960f0d1f0bd7ab89</t>
  </si>
  <si>
    <t>e6743e842de58c71</t>
  </si>
  <si>
    <t>4af143390bd50f13</t>
  </si>
  <si>
    <t>cb525d04732f05ca</t>
  </si>
  <si>
    <t>MWT 10 STATEMENT OF WORK</t>
  </si>
  <si>
    <t>67cf8e352e0008bf</t>
  </si>
  <si>
    <t>49a4705b3f5aae79</t>
  </si>
  <si>
    <t>MODULAR WARPING TUG 10 ON-CONDITION CYCLICAL MAINTENANCE</t>
  </si>
  <si>
    <t>00873fd8d5581193</t>
  </si>
  <si>
    <t>02e0d5d07b710588</t>
  </si>
  <si>
    <t>8e4494a6927abfa4</t>
  </si>
  <si>
    <t>a2eba5f04a53aa89</t>
  </si>
  <si>
    <t>W2R9 ENDIST VICKSBURG CW</t>
  </si>
  <si>
    <t>THE PURPOSE OF THIS MODIFICATION IS TO AUTHORIZE ADDITIONAL REPAIRS FOR MOORING BARGE 7403 AND TO INCREASE CONTRACT FUNDING.</t>
  </si>
  <si>
    <t>fa44b7f11980ae4e</t>
  </si>
  <si>
    <t>0e83241afaabd2ae</t>
  </si>
  <si>
    <t>W807PM50076821</t>
  </si>
  <si>
    <t>a52fe1b53b80ffa7</t>
  </si>
  <si>
    <t>MOD TO INCORPORATE WS 21-22.</t>
  </si>
  <si>
    <t>7cd083806177e1f1</t>
  </si>
  <si>
    <t>MOD</t>
  </si>
  <si>
    <t>5087a1d28380b83d</t>
  </si>
  <si>
    <t>CANCELLATION WS 23.</t>
  </si>
  <si>
    <t>ec6cf19fe375df76</t>
  </si>
  <si>
    <t>4408e7f1270ac8dd</t>
  </si>
  <si>
    <t>0004 AR HHC 03 HEADQUARTERS AN</t>
  </si>
  <si>
    <t>32- 15-PERSON INFLATABLE BOAT(I-CAC)
64- MOTORS(I-CAC)</t>
  </si>
  <si>
    <t>cdc8f406d2777869</t>
  </si>
  <si>
    <t>MOD 01</t>
  </si>
  <si>
    <t>4abd491c9e2f697c</t>
  </si>
  <si>
    <t>370 BOSTON WHALER-JAMAICA</t>
  </si>
  <si>
    <t>8d7a9df1a7832640</t>
  </si>
  <si>
    <t>W096 USA ELM HQ USSOUTHCOM</t>
  </si>
  <si>
    <t>MILESTONE PAYMENT CORRECTION FOR EVENT #3  IGF::OT::IGF</t>
  </si>
  <si>
    <t>8dbeeb2d8e7175e9</t>
  </si>
  <si>
    <t>DRY DOCK &amp; REPAIRS - CRANE BARGE BINKLEY MODIFICATION 2 FOR ADDITIONAL STARBOARD BOW REPAIRS.</t>
  </si>
  <si>
    <t>72fec1dcd4555eea</t>
  </si>
  <si>
    <t>DRY DOCK &amp; REPAIRS DESCOPE - CRANE BARGE BINKLEY CANCELATION OF LINE ITEM.</t>
  </si>
  <si>
    <t>b81f1b3e52c25aa1</t>
  </si>
  <si>
    <t>DRY DOCK &amp; REPAIRS - CRANE BARGE BINKLEY MODIFICATION</t>
  </si>
  <si>
    <t>ad8873b22408c0c0</t>
  </si>
  <si>
    <t>DRY DOCK &amp; REPAIRS -- CRANE BARGE BINKLEY MODIFICATION 3 FOR 
MINOR DESCOPE.</t>
  </si>
  <si>
    <t>97b13cd1f2a4b6d6</t>
  </si>
  <si>
    <t>DRY DOCK &amp; REPAIRS FOR THE CRANE BARGE BINKLEY, PART OF THE LIGHT CAPACITY FLEET, HUNTINGTON DISTRICT</t>
  </si>
  <si>
    <t>29106c01de383b63</t>
  </si>
  <si>
    <t>REPAIR OF DAMAGE ON STARBOARD SIDE OF THE HENRY M. SHREVE.</t>
  </si>
  <si>
    <t>d6e6b9a7212dbb13</t>
  </si>
  <si>
    <t>DE-WATERING OF THE BALLAST TANKS ON THE HENRY M SHREVE OF THE REGIONAL RIVERS REPAIR FLEET (R3F).</t>
  </si>
  <si>
    <t>b1b67793e4c7ac4f</t>
  </si>
  <si>
    <t>STRUCTURAL STEEL REPAIRS OF THE HENRY M. SHREVE OF THE REGIONAL RIVERS REPAIR FLEET.</t>
  </si>
  <si>
    <t>3a71c8d4760e6fcd</t>
  </si>
  <si>
    <t>HENRY M. SHREVE DRY DOCK AND REPAIRS AT MOBILE, AL.</t>
  </si>
  <si>
    <t>2a7d44c08d17399c</t>
  </si>
  <si>
    <t>MODIFICATION TO ADD HVAC REPLACEMENT AND REPAIRS FOR THE HENRY M SHREVE, REGIONAL RIVERS REPAIR FLEET, HUNTINGTON, WV</t>
  </si>
  <si>
    <t>16e31dc77132e103</t>
  </si>
  <si>
    <t>MODIFICATION FOR VALVE AND PIPE REPLACEMENT AND GRAY WATER TANK CLEANING ON THE HENRY M SHREVE.</t>
  </si>
  <si>
    <t>bdea40892c7699fd</t>
  </si>
  <si>
    <t>MODIFICATION TO CHANGE DELIVERY LOCATION FOR THE HENRY M. SHREVE</t>
  </si>
  <si>
    <t>47e4ee5cb41f787f</t>
  </si>
  <si>
    <t>370 BOSTON WHALER - YEAR TWO</t>
  </si>
  <si>
    <t>d9886c7a01702699</t>
  </si>
  <si>
    <t>JACKING SYSTEM FOR SELF-ELEVATING MARINE PLATFORM</t>
  </si>
  <si>
    <t>9b47fbc1b9b8f069</t>
  </si>
  <si>
    <t>LANDING CRAFT MECHANIZED 8558 ON CONDITION CYCLICAL MAINTENANCE</t>
  </si>
  <si>
    <t>129755d96ac134fa</t>
  </si>
  <si>
    <t>LCM 8558 WORK SPECIFICATIONS</t>
  </si>
  <si>
    <t>a95ab16e4b7d1a1d</t>
  </si>
  <si>
    <t>1587660b91365d65</t>
  </si>
  <si>
    <t>18a9261ed4105ed4</t>
  </si>
  <si>
    <t>370 BOSTON WHALER - PANAMA</t>
  </si>
  <si>
    <t>abb178a02c6eb2e1</t>
  </si>
  <si>
    <t>PROGRAMMED DRY-DOCKING, CLEANING, PAINTING, AND REPAIRS TO THE U.S. ARMY RESERVE VESSEL LANDING CRAFT MECHANIZED (LCM) 8541</t>
  </si>
  <si>
    <t>963f3db73637124b</t>
  </si>
  <si>
    <t>a20bfe84e66785b0</t>
  </si>
  <si>
    <t>d7a7a859a6ea2e6b</t>
  </si>
  <si>
    <t>W074 ENDIST JACKSNVLLE</t>
  </si>
  <si>
    <t>TUG LEITNER REPOWER - AD MATERIAL</t>
  </si>
  <si>
    <t>085ce891846a7f51</t>
  </si>
  <si>
    <t>ARMY CORP ENGINEERS</t>
  </si>
  <si>
    <t>MOD TO TUG LEITNER REPOWER - AD MATERIAL</t>
  </si>
  <si>
    <t>17fa7c81ac53d808</t>
  </si>
  <si>
    <t>MOD OT EXTEND POP LEITNER REPOWER.</t>
  </si>
  <si>
    <t>6878397f7305de7c</t>
  </si>
  <si>
    <t>ac7e5a2b8d2d0bf9</t>
  </si>
  <si>
    <t>4986f7febed9bc67</t>
  </si>
  <si>
    <t>MAT BARGE MODIFICATION</t>
  </si>
  <si>
    <t>31174e140b7cdba2</t>
  </si>
  <si>
    <t>FY 19  RECOVERING DRY DOCK 5801</t>
  </si>
  <si>
    <t>1c19119d222685aa</t>
  </si>
  <si>
    <t>DRY-DOCK AND EFFECT CERTAIN REPAIRS ON THE DREDGE HURLEY, AND ALASKAN CRANE BARGE 8501</t>
  </si>
  <si>
    <t>0ecc667939239a87</t>
  </si>
  <si>
    <t>(1) DRY DOCK DREDGE HURLEY, (2) REPLACE</t>
  </si>
  <si>
    <t>bebf2b9d5ca17fe0</t>
  </si>
  <si>
    <t>BD-6801 OCCM</t>
  </si>
  <si>
    <t>2d905621a6bed792</t>
  </si>
  <si>
    <t>6311c60e982a6229</t>
  </si>
  <si>
    <t>a3b0a724aae20b3e</t>
  </si>
  <si>
    <t>0f3b8c7d15f21d1c</t>
  </si>
  <si>
    <t>509564a22b974038</t>
  </si>
  <si>
    <t>184bb6ff639601cd</t>
  </si>
  <si>
    <t>6149083bfa80402b</t>
  </si>
  <si>
    <t>33dc2480e6c51e80</t>
  </si>
  <si>
    <t>IGF::OT::IGF
370 BOSTON WHALER - HONDURAS</t>
  </si>
  <si>
    <t>63816af8e47b0d25</t>
  </si>
  <si>
    <t>370 BOSTON WHALER - BELIZE</t>
  </si>
  <si>
    <t>2e7bda481ba713fc</t>
  </si>
  <si>
    <t>IGF::OT::IGF
MODIFICATION INCLUDES ADDITIONAL, WITHIN SCOPE WORK UNDER RFQS 026 (INSTALL POWER UNITS FOR SMATCO MOORING WINCHES) AND 048 (REGULATORY STEEL REPAIRS).</t>
  </si>
  <si>
    <t>13e8f28eb3010e45</t>
  </si>
  <si>
    <t>IGF::OT::IGF
MODIFICATION PROVIDES ADDITIONAL REPAIR WORK TO CLIN 0003 (RFQ 021 - DAVIT INSPECTION).  RECOMMENDED REPAIRS ARE BASED ON THE INITIAL INSPECTION.</t>
  </si>
  <si>
    <t>23378858aca45a25</t>
  </si>
  <si>
    <t>IGF::OT::IGF
MODIFICATION INCLUDES ADDITIONAL TERMS FOR CLIN 0006 (RFQ 027 - EPOXY DREDGE PIPING).  TERMS WERE OMMITTED FROM THE FINALIZED VERSION OF THE WORK SPECIFICATION.</t>
  </si>
  <si>
    <t>0e1655bc8611ed13</t>
  </si>
  <si>
    <t>IGF::OT::IGF
OVER AND ABOVE WORK FOR RFQS 010 (ICMS UPGRADES), 021 (DAVIT INSPECTION), 023 (REPLACE AFT WEIR VENT), 026 (INSTALL POWER UNITS FOR SMATCO MOORING WINCHES), 027 (EPOXY DREDGE PIPING), 034 (FRAME 64 STEEL REPAIRS), 047 (FRRAME 78S STEEL REPAIRS), 048 (REGULATORY STEEL REPAIRS) AND 062 (</t>
  </si>
  <si>
    <t>6d7ddf8748798d93</t>
  </si>
  <si>
    <t>f7328fe327e277bf</t>
  </si>
  <si>
    <t>FUND RE-ALIGNMENT.</t>
  </si>
  <si>
    <t>eaac60ba9b209fb1</t>
  </si>
  <si>
    <t>54bea34263ac45fb</t>
  </si>
  <si>
    <t>THIS MODIFICATION IS FOR A NO COST PERIOD OF PERFORMANCE EXTENTION OF THE SEAFLIR EFFORT.</t>
  </si>
  <si>
    <t>fe931ccddb85ba58</t>
  </si>
  <si>
    <t>TO INTEGRATE THE SEAFLIR 280 ONTO THE US ARMYS LOGISTICS SUPPORT VESSEL (LSV) 1 CLASS, LSV 7 CLASS AND LANDING CRAFT UTILITY (LCU) 2000 CLASS VESSELS.</t>
  </si>
  <si>
    <t>0e492654e20ab492</t>
  </si>
  <si>
    <t>POP EXTENSION FROM 30 NOV 21 TO 31 DEC 21.</t>
  </si>
  <si>
    <t>e04966c3e44325ec</t>
  </si>
  <si>
    <t>DEOBLIGATION OF FUNDS</t>
  </si>
  <si>
    <t>bf6ed7377ea9123b</t>
  </si>
  <si>
    <t>REVISE LANGUAGE IN TASK ORDER.</t>
  </si>
  <si>
    <t>83f0eca6f972dfc4</t>
  </si>
  <si>
    <t>RE OBLIGATION OF FUNDING</t>
  </si>
  <si>
    <t>4a16a6195d52a9c2</t>
  </si>
  <si>
    <t>RE-ALIGN FUNDS FROM CLIN 0023 MATERIAL/ODCS TO CLIN 0012 LABOR COST IN ORDER TO PROVIDE THE ADDITIONAL SUPPORT HOURS REQUIRED AS A RESULT OF THE POP EXTENSION THROUGH 28 OCTOBER 2021.</t>
  </si>
  <si>
    <t>1a6ce3026d5c0f61</t>
  </si>
  <si>
    <t>EXTEND POP FOR SEALIR</t>
  </si>
  <si>
    <t>729b0e612d5f6b12</t>
  </si>
  <si>
    <t>DREDGE MERRITT SHIPYARD SERVICES SUPPLEMENTAL WORK WITHIN SCOPE.</t>
  </si>
  <si>
    <t>4c41b69eef75d97a</t>
  </si>
  <si>
    <t>DREDGE MERRITT SHIPYARD SERVICES EXERCISE OPTIONS AND ADD ADDITIONAL WORK.</t>
  </si>
  <si>
    <t>16f683ea20be3a62</t>
  </si>
  <si>
    <t>f346da22a65c1c85</t>
  </si>
  <si>
    <t>SHIPYARD REPAIR SERVICES FOR THE DREDGE MERRITT</t>
  </si>
  <si>
    <t>de52e6fb0270fbbc</t>
  </si>
  <si>
    <t>ADDITIONAL REPAIRS FOR THE MERRITT SHIPYARD IAW CONDITION FOUND REPORTS (CFR'S)</t>
  </si>
  <si>
    <t>dec9f121ca7f1626</t>
  </si>
  <si>
    <t>ADDITIONAL REPAIRS FOR THE MERRIT SHIPYARD SERVICE IAW CONDITION FOUND REPORTS (CFR'S)</t>
  </si>
  <si>
    <t>a9af1eab49232815</t>
  </si>
  <si>
    <t>88adf5eb433b2c47</t>
  </si>
  <si>
    <t>PROGRAMMED DRY-DOCKING, CLEANING, PAINTING, AND REPAIRS TO THE US ARMY MODULAR WARPING TUG 5.</t>
  </si>
  <si>
    <t>43b02d44245fd016</t>
  </si>
  <si>
    <t>PROGRAMMED DRY-DOCKING, CLEANING, PAINTING, AND REPAIRS TO THE U.S. ARMY MODULAR WARPING TUG 5.</t>
  </si>
  <si>
    <t>60a81fd5cb830e34</t>
  </si>
  <si>
    <t>MODULAR WARPING TUG 5 ON CONDITION CYCLIC MAINTENANCE</t>
  </si>
  <si>
    <t>3df08fe98e138ae8</t>
  </si>
  <si>
    <t>MWT 5 OCCM</t>
  </si>
  <si>
    <t>e2fb5e696d191139</t>
  </si>
  <si>
    <t>C41SR ARMY WATERCRAFT SYSTEMS SERVICES.</t>
  </si>
  <si>
    <t>49f8772c670b32eb</t>
  </si>
  <si>
    <t>CHANGE ORDER</t>
  </si>
  <si>
    <t>MODIFICATION TO ADD CLAUSES TO THE BASE.</t>
  </si>
  <si>
    <t>34ba9761f3a5e65a</t>
  </si>
  <si>
    <t>THE PURPOSE OF THIS MODIFICATION IS TO DE-OBLIGATE EXCESS FUNDS</t>
  </si>
  <si>
    <t>42622d3b93cc1e87</t>
  </si>
  <si>
    <t>THE BRIDGE ERECTION BOAT (BEB) CONTRACT IS FOR BOTH HARDWARE AND SERVICES. THIS DELIVERY ORDER IS TO CALL UP SERVICES AGAINST THE BASE CONTRACT.</t>
  </si>
  <si>
    <t>26cf274e643ef449</t>
  </si>
  <si>
    <t>CHANGES 1-2, 4-7, 10-11, 13-16, 19 GELBERMAN OVERHAUL</t>
  </si>
  <si>
    <t>c2deaadf48c46d53</t>
  </si>
  <si>
    <t>CHANGES 8, 19-20, 22, 26-32</t>
  </si>
  <si>
    <t>eb67d4cd0a832ead</t>
  </si>
  <si>
    <t>2018 REPAIRS TO DCV "GELBERMAN"</t>
  </si>
  <si>
    <t>5871ed3231d05bd2</t>
  </si>
  <si>
    <t>88047d289e64bdf5</t>
  </si>
  <si>
    <t>CHANGES 3, 17-18, 24-25 FOR GELBERMAN OVERHAUL</t>
  </si>
  <si>
    <t>ec3c55d2fa86faa8</t>
  </si>
  <si>
    <t>CHANGES 9, 21, 23</t>
  </si>
  <si>
    <t>91a0a9aea79378ee</t>
  </si>
  <si>
    <t>CROP AND REPLACE PORT SIDE IGF::OT::IGF</t>
  </si>
  <si>
    <t>3b808f211d0596db</t>
  </si>
  <si>
    <t>REPAIR OF VESSELS IGF::OT::IGF</t>
  </si>
  <si>
    <t>6492bfadcc288c9e</t>
  </si>
  <si>
    <t>e145e6b02b1e3506</t>
  </si>
  <si>
    <t>b5ddbd279bfc4d23</t>
  </si>
  <si>
    <t>b4450b5be3201d8f</t>
  </si>
  <si>
    <t>LCU OWS PARTS</t>
  </si>
  <si>
    <t>55d5244cb10d0c1b</t>
  </si>
  <si>
    <t>W07V ENDIST ROCK ISLAND</t>
  </si>
  <si>
    <t>THE INTENT OF THIS MODIFICATION IS TO EXERCISE THE OPTION FOR THE SECOND VESSEL.</t>
  </si>
  <si>
    <t>e7089a882ff8f1a6</t>
  </si>
  <si>
    <t>THE REASON FOR THIS MODIFICATION IS TO ADD A STEERING PUMP UPGRADE FOR THE OPTION VESSEL, IN SUPPORT OF THE US ARMY CORPS OF ENGINEERS, ROCK ISLAND DISTRICT.</t>
  </si>
  <si>
    <t>a6da2d2404a1e9ff</t>
  </si>
  <si>
    <t>SURVEY VESSEL COMPLETE WITH ALL REQUIRED TECHNOLOGY FOR THE TECHNICAL SUPPORT BRANCH, US ARMY CORPS OF ENGINEERS, ROCK ISLAND DISTRICT</t>
  </si>
  <si>
    <t>77da05b6a7ff1d20</t>
  </si>
  <si>
    <t>THE REASON FOR THIS MODIFICATION IS TO SET THE CONTRACT COMPLETION DATED BASED ON KTRS ACKNOWLEDGED NTP DATED 9/12/17.</t>
  </si>
  <si>
    <t>520d2bdf4cfd7560</t>
  </si>
  <si>
    <t>MODIFICATION TO ADD A HYPER ARM FOR MULTI-BEAM SURVEY SYTEMS</t>
  </si>
  <si>
    <t>18b68e307a928a8c</t>
  </si>
  <si>
    <t>PROGRAMMED REPAIRS  MWT-15</t>
  </si>
  <si>
    <t>09a8a76be362abc8</t>
  </si>
  <si>
    <t>71aef84d4705365f</t>
  </si>
  <si>
    <t>c26191ba43f729fe</t>
  </si>
  <si>
    <t>f822edefeff08cf5</t>
  </si>
  <si>
    <t>81653f3726078f30</t>
  </si>
  <si>
    <t>d1855032874bf276</t>
  </si>
  <si>
    <t>ALABAMA SHIPYARD, LLC</t>
  </si>
  <si>
    <t>EMERGENCY DRYDOCK SERVICES FOR DREDGE WHEELER</t>
  </si>
  <si>
    <t>f707c0c3d2906ff9</t>
  </si>
  <si>
    <t>BERTHAGE, DRYDOCKING, AND SERVICES MOD # 2</t>
  </si>
  <si>
    <t>8a7630fa1eb5ab17</t>
  </si>
  <si>
    <t>EMERGENCY DRY-DOCK MOD#1</t>
  </si>
  <si>
    <t>1c29f6cb5af9c092</t>
  </si>
  <si>
    <t>UHP PROJECTS, INC.</t>
  </si>
  <si>
    <t>SEE MOD P00004 SUMMARY.</t>
  </si>
  <si>
    <t>c3eb5c4b6ff0901e</t>
  </si>
  <si>
    <t>EXERCISE OPTION YEAR 2 - SURFACE PREP &amp; PAINTING ABOARD THE DREDGE WHEELER, NEW ORLEANS, LA.</t>
  </si>
  <si>
    <t>03cbfe369f2cf337</t>
  </si>
  <si>
    <t>SURFACE PREP PAINTING</t>
  </si>
  <si>
    <t>869fcb61da777e03</t>
  </si>
  <si>
    <t>MVN WHEELER PAINTING 2024-2025</t>
  </si>
  <si>
    <t>4cf0767944be8c35</t>
  </si>
  <si>
    <t>SURFACE PERP&amp; PAINT</t>
  </si>
  <si>
    <t>595b187492f0094c</t>
  </si>
  <si>
    <t>MOD P00001 ADDITIONAL ANODES &amp; QUARANTINE</t>
  </si>
  <si>
    <t>f353c259dc498311</t>
  </si>
  <si>
    <t>CONSTRUCT&amp;TEST</t>
  </si>
  <si>
    <t>14615bc5863dffce</t>
  </si>
  <si>
    <t>PROGRAMMED REPAIRS TO THE CAUSEWAY FERRY-22</t>
  </si>
  <si>
    <t>ec90e738517a55ef</t>
  </si>
  <si>
    <t>3cb44e696a118b50</t>
  </si>
  <si>
    <t>PROGRAMMED REPAIRS TO THE CF-22</t>
  </si>
  <si>
    <t>833490a24eadb9fb</t>
  </si>
  <si>
    <t>6e4b07ba69f3d890</t>
  </si>
  <si>
    <t>b1788e5f67842e1f</t>
  </si>
  <si>
    <t>d6108a6cf0280a72</t>
  </si>
  <si>
    <t>d9e542bb70d65d91</t>
  </si>
  <si>
    <t>7be8b1e74ca2893d</t>
  </si>
  <si>
    <t>FABRICATION AND DELIVERY OF A TRASH HUNTER VESSEL, TRAILER, AND ACCOMPANYING PARTS FOR FISHTRAP LAKE, SHELBIANA, KENTUCKY. US ARMY CORPS OF ENGINEERS, HUNTINGTON DISTRICT</t>
  </si>
  <si>
    <t>df2cd529c588c4c4</t>
  </si>
  <si>
    <t>MODIFICATION TO EXTEND THE DELIVERY DATE FROM 30 JUNE 2025 TO 31 OCTOBER 2025 AND TO MODIFY THE SPARE PARTS LIST IN THE STATEMENT OF WORK FOR A TRASH HUNTER VESSEL FOR FISHTRAP LAKE, SHELBIANA, KY, US ARMY CORPS OF ENGINEERS, HUNTINGTON DISTRICT.</t>
  </si>
  <si>
    <t>585e34c351d00db7</t>
  </si>
  <si>
    <t>LCU SLEP</t>
  </si>
  <si>
    <t>98cf17f80e318cc1</t>
  </si>
  <si>
    <t>TECHNICAL SUPPORT TO THE GOVERNMENT FOR THE LANDING CRAFT UTILITY (LCU) 2000 SERVICE LIFE EXTENSION PROGRAM (SLEP) IN THE FORM OF AN ON-SITE ENGINEER.</t>
  </si>
  <si>
    <t>2334fb5ce3eb558a</t>
  </si>
  <si>
    <t>PROVIDE TECHNICAL SUPPORT FOR THE LANDING CRAFT UTILITY (LCU) 2000 SERVICE LIFE EXTENSION PROGRAM (SLEP) IN THE FORM OF AN ON-SITE ENGINEER.</t>
  </si>
  <si>
    <t>11f014d226c1e32a</t>
  </si>
  <si>
    <t>EXTEND OSR REPORT UNTIL 31 JAN 2025</t>
  </si>
  <si>
    <t>e2d46ee0dcfadc97</t>
  </si>
  <si>
    <t>TO ADD FUNDING AND TO EXTEND THE PERIOD OF PERFORMANCE FOR THIS TASKING IN SUPPORT OF LCU SLEP PHASE II.</t>
  </si>
  <si>
    <t>acbb54d5600d1013</t>
  </si>
  <si>
    <t>MOD TO EXTEND POP</t>
  </si>
  <si>
    <t>25b59239cfd0fcd3</t>
  </si>
  <si>
    <t>DELIVERY ORDER FOR QTY 46 UNITS I-CRC 7-PERSON INFLATABLE BOATS AND 46 UNITS I-CRC MOTORS</t>
  </si>
  <si>
    <t>973723704e16bf14</t>
  </si>
  <si>
    <t>IGF::OT::IGF
SHIPPING - YEAR THREE - REGIONAL ODC</t>
  </si>
  <si>
    <t>97556a1480945012</t>
  </si>
  <si>
    <t>PLATYPUS MARINE, INC.</t>
  </si>
  <si>
    <t>W071 ENDIST SEATTLE</t>
  </si>
  <si>
    <t>IGF::OT::IGF
PUGET DRY DOCK WORK - BASE YR</t>
  </si>
  <si>
    <t>836f78ee9d979fcb</t>
  </si>
  <si>
    <t>FY20 ADDITIONAL WORK- MV PUGET</t>
  </si>
  <si>
    <t>9d08555ef3c2b954</t>
  </si>
  <si>
    <t>e93b0a5dc80dbfcd</t>
  </si>
  <si>
    <t>PUGET DRY DOCK WORK - OY 2</t>
  </si>
  <si>
    <t>05a2870e67e28d72</t>
  </si>
  <si>
    <t>IGF::OT::IGF
FY17 PUGET HULL&amp;FREEBOARD PRESERVE&amp;PAINT</t>
  </si>
  <si>
    <t>b7e8c9f7bb04f5a2</t>
  </si>
  <si>
    <t>4db0fc906064b6ee</t>
  </si>
  <si>
    <t>PUGET DRY DOCK WORK - OP YR 1</t>
  </si>
  <si>
    <t>9969afc93defa46f</t>
  </si>
  <si>
    <t>EXERCISE OPTION YEAR 1. POP - 1 OCT 2017 - 30 SEP 2018
IGF::OT::IGF</t>
  </si>
  <si>
    <t>679674ea05884615</t>
  </si>
  <si>
    <t>9658ecd4e378dae9</t>
  </si>
  <si>
    <t>PUGET DRY DOCK WORK - ADDITIONAL IN SCOPE WORK</t>
  </si>
  <si>
    <t>5634e16cf5187fa1</t>
  </si>
  <si>
    <t>PUGET DRY DOCK WORK - EXERCISE OPTION YR 3</t>
  </si>
  <si>
    <t>3308b6ab04c2224c</t>
  </si>
  <si>
    <t>58833761c95ee2c8</t>
  </si>
  <si>
    <t>PUGET DRY DOCK WORK - OPTION YEAR 2</t>
  </si>
  <si>
    <t>636ef84aadfcb964</t>
  </si>
  <si>
    <t>FY20- DEOBLIGATE UNUSED FUNDS FROM OPTION YEAR 2.</t>
  </si>
  <si>
    <t>7ced5bdcdd22c626</t>
  </si>
  <si>
    <t>YANK MARINE SERVICES, LLC</t>
  </si>
  <si>
    <t>PROGRAMMED DRYDOCKING, CLEANING, PAINTING, AND REPAIRS TO THE U.S. ARMY ST-915</t>
  </si>
  <si>
    <t>6c57d61444747233</t>
  </si>
  <si>
    <t>2718e537a9e8e7a3</t>
  </si>
  <si>
    <t>c7b8718609c75322</t>
  </si>
  <si>
    <t>1b28d4b147fc6649</t>
  </si>
  <si>
    <t>IGF::OT::IGF
MODIFICATION IS FOR ADDITIONAL STEEL REPAIRS ALONG BULKHEAD 108.</t>
  </si>
  <si>
    <t>5b0bd32f4a93915a</t>
  </si>
  <si>
    <t>IGF::OT::IGF
OVER AND ABOVE WORK FOR RFQ 082 (STEEL REPAIRS TO BULKHEAD 108).</t>
  </si>
  <si>
    <t>006d0d5e7d1fed0a</t>
  </si>
  <si>
    <t>CHANGED WAWF CLAUSE TO ALLOW FOR INVOICE COMBO 2 IN 1</t>
  </si>
  <si>
    <t>bf4823556212c859</t>
  </si>
  <si>
    <t>THE PURPOSE OF THIS MODIFICATION TO CONTRACT W15QKN-17-C-0014 IS TO CHANGE THE PRIMARY TECHNICAL POINT OF CONTRACT (TPOC), DESIGNATE WAWF POC, CHANGE IN SCHEDULE FOR THE DELIVERY OF THE OBRP KITS, AND CHANGE SECTION 3.1.2.2 OF THE STATEMENT OF WORK (SOW).</t>
  </si>
  <si>
    <t>bc46c3caff31ad42</t>
  </si>
  <si>
    <t>DELIVERY DATE FOR CLIN 0001 "GUN COMPUTER SYSTEM CABINET MK119" IS HEREBY CHANGED:
A. DEL REL CODE 001
FROM: JANUARY 14, 2018; QTY 1
TO: MARCH 31, 2018; QTY 2
B. DEL REL CODE 002
FROM: FEBRUARY 13, 2018; QTY 1
TO: "DELETED"; TO INCORPORATE TWO (2) "GUN COMPUTER SYSTEM CABINET MK119" ILLUSTRATED UNDE</t>
  </si>
  <si>
    <t>60f05f59cb285839</t>
  </si>
  <si>
    <t>MOD TO CHANGE ADDRESS FROM: INTEGRATED CONSULTING SERVICES, INC.
130 ROCHESTER DR
LOUISVILLE, KY 40214-2600</t>
  </si>
  <si>
    <t>247c4f288f5f31f4</t>
  </si>
  <si>
    <t>CHANGE PAY OFFICE FROM HQ0304 TO PAY OFFICE N68732 UNDER THE ONE PAY LEGACY SYSTEM.</t>
  </si>
  <si>
    <t>889927a7847f860f</t>
  </si>
  <si>
    <t>MOD TO CHANGE ADDRESS FROM: INTEGRATED CONSULTING SERVICES, INC.
130 ROCHESTER DR
LOUISVILLE, KY 40214-2600
TO: INTEGRATED CONSULTING SERVICES, INC.
11400 DECIMAL DR STE 1001  
LOUISVILLE,  KY 40299-2450</t>
  </si>
  <si>
    <t>b0c5c3821e7718ba</t>
  </si>
  <si>
    <t>CHANGE THE WAWF CLAUSE "PAY OFFICIAL DODAAC" FROM (HQ0304) TO (HQ0337).</t>
  </si>
  <si>
    <t>9be6d2db3d892be8</t>
  </si>
  <si>
    <t>DELIVERY DATE CLIN 0001 CHANGE TO JULY 11 2018</t>
  </si>
  <si>
    <t>651dc7763ff1c6f7</t>
  </si>
  <si>
    <t>ACQUISITION OF GUN COMPUTER SYSTEM CABINETS (GCSC) MK119</t>
  </si>
  <si>
    <t>cc014283a4b57efe</t>
  </si>
  <si>
    <t>LOGISTICS SUPPORT VESSEL 5 STATEMENT OF WORK</t>
  </si>
  <si>
    <t>47688a9d3a3719ee</t>
  </si>
  <si>
    <t>59929f9591341b5d</t>
  </si>
  <si>
    <t>e337db16a7f72439</t>
  </si>
  <si>
    <t>LOGISTICS SUPPORT VESSEL 5 PROGRAMMED DRYDOCKING, CLEANING, PAINTING AND REPAIRS</t>
  </si>
  <si>
    <t>769f4bb0451ec38b</t>
  </si>
  <si>
    <t>0706a9567bb881f6</t>
  </si>
  <si>
    <t>d3d2bdab6a9d0bbf</t>
  </si>
  <si>
    <t>NGB CCY</t>
  </si>
  <si>
    <t>ACQUISITION AND CONTRACT MANAGEMENT SUPPORT SERVICES, WHICH WILL SERVE AS A SINGLE FOCAL POINT TO COORDINATE AND MANAGE ACQUISITION PROGRAMS ACROSS ANG READINESS CENTER (ANGRC) DIRECTORATES.</t>
  </si>
  <si>
    <t>98ac187b339dcb8c</t>
  </si>
  <si>
    <t>PROGRAMMED REPAIRS MODULAR WARPING TUG-09</t>
  </si>
  <si>
    <t>fb96298b206ba050</t>
  </si>
  <si>
    <t>PROGRAMMED REPAIRS MWT-09</t>
  </si>
  <si>
    <t>5bcf29277c9b7bf1</t>
  </si>
  <si>
    <t>a378993ba78c863d</t>
  </si>
  <si>
    <t>99a71d30b37dd68f</t>
  </si>
  <si>
    <t>467777a4bf099b84</t>
  </si>
  <si>
    <t>e503a338b3ad4c4a</t>
  </si>
  <si>
    <t>61d4d52964841271</t>
  </si>
  <si>
    <t>9ae99b33849ea5e9</t>
  </si>
  <si>
    <t>PROGRAMMED REPAIRS MODULAR WARPING TUG - 09</t>
  </si>
  <si>
    <t>94472397556e0565</t>
  </si>
  <si>
    <t>e0d020f375193d34</t>
  </si>
  <si>
    <t>654ece6b29be44b5</t>
  </si>
  <si>
    <t>TO OBTAIN ONE (1) TRUCKABLE WORKBOAT WITH AN OPTION FOR A SECOND BOAT TO INCLUDE DELIVERY.  THE VESSEL IS TO BE APPROXIMATELY 62 FEET LONG AND APPROXIMATELY 25 FEET WIDE. THE CONTRACT INCLUDES ONE (1) OPTION FOR A SECOND WORKBOAT.</t>
  </si>
  <si>
    <t>bbb70d248c537643</t>
  </si>
  <si>
    <t>IGF::OT::IGF  MODIFICATION TO ADD FUNDS TO CLIN 0002 AND CLIN 0003</t>
  </si>
  <si>
    <t>5efd1d0f89c9ae01</t>
  </si>
  <si>
    <t>THE PURPOSE OF THIS MODIFICATION IT SO CHANGE OUT SECTIONS "C"&amp;"H" TO MATCH THE AGREED UPON CHANGES AS SPECIFIED IN AMENDMENT 0003 TO THE SOLICITATION.  THESE CHANGES WERE INADVERTENTLY LEFT OUT OF THE CONTRACT WHEN AWARDED.  ALL OTHER TERMS AND CONDITIONS REMAIN UNCHANGED.</t>
  </si>
  <si>
    <t>d8d2dd34d21119a1</t>
  </si>
  <si>
    <t>CONSTRUCT, TEST AND DELIVER PROJ #455335</t>
  </si>
  <si>
    <t>c72fe379e51a539c</t>
  </si>
  <si>
    <t xml:space="preserve">THIS MODIFICATION SERVES AS THE OFFICIAL NOTICE TO PROCEED (NTP) FOR MDC PROJECT: #455335, TRUCKABLE WORKBOAT
PERIOD OF PERFORMANCE START DATE: 21 OCTOBER 2016
PERIOD OF PERFORMANCE END DATE: 19 JANUARY 2017
TOTAL PERIOD OF PERFORMANCE DAYS: 90 DAYS
ADDITIONAL CHANGES: 
-H02:  DELETE SUBMITTAL ITEM </t>
  </si>
  <si>
    <t>7b588e585fb4c3f4</t>
  </si>
  <si>
    <t>THE PURPOSE OF THIS MODIFICATION IS TO PROVIDE THE CONTRACTOR WITH A NOTICE TO PROCEED (NTP) ON CLINS 0002&amp;0003.</t>
  </si>
  <si>
    <t>2dc115179acf52e1</t>
  </si>
  <si>
    <t>370 BOSTON WHALER-YEAR THREE-NICARAGUA</t>
  </si>
  <si>
    <t>bc5528089b579c31</t>
  </si>
  <si>
    <t>IGF::OT::IGF ADD FAR CLAUSE AND ADJUST POP DATES FOR OPTION ITEMS</t>
  </si>
  <si>
    <t>dfee415ea7b83bc0</t>
  </si>
  <si>
    <t>SURVEY BOAT LANGUAGE AND POP MODIFICATION</t>
  </si>
  <si>
    <t>f347c789c1f3c0e3</t>
  </si>
  <si>
    <t>IGF::OT::IGF CORRECTION OF LANGUAGE MODIFICATION FOR SURVEY VESSELS</t>
  </si>
  <si>
    <t>0d4a5809a70c4a71</t>
  </si>
  <si>
    <t>MODIFICATION TO REDUCE CONTRACT VALUE, PANAMA CITY VESSEL</t>
  </si>
  <si>
    <t>deaea5aa07b5ddee</t>
  </si>
  <si>
    <t>IGF::OT::IGF  SURVEY VESSELS FOR IRVINGTON AND PANAMA CITY OFFICES</t>
  </si>
  <si>
    <t>761ee49a5a5ff0d6</t>
  </si>
  <si>
    <t>FRASER SHIPYARDS, LLC</t>
  </si>
  <si>
    <t>DULUTH FLOATING PLANT DRYDOCKING TIME EXTENSION MODIFICATION</t>
  </si>
  <si>
    <t>6a18d69bf505a7d9</t>
  </si>
  <si>
    <t>DULUTH FLOATING PLANT DRYDOCKING MODIFICATION TO ADD AND REMOVE TASKS THAT ARE WITHIN SCOPE</t>
  </si>
  <si>
    <t>48bd0563bbd4c6ad</t>
  </si>
  <si>
    <t>DULUTH FLOATING PLANT DRYDOCKING MODIFICATION TO ADD IN SCOPE TASKS TO REPAIR THE SHAFT.</t>
  </si>
  <si>
    <t>af46a81476fa106d</t>
  </si>
  <si>
    <t>FY22 DULUTH FLOATING PLANT DRYDOCKING</t>
  </si>
  <si>
    <t>b920b2ee07564bc2</t>
  </si>
  <si>
    <t>DRYDOCK/REPAIR TUG BILLMAIER BASE</t>
  </si>
  <si>
    <t>ebdae2cc88a0dc4c</t>
  </si>
  <si>
    <t>MODIFICATION TO UPDATE PERIOD OF PERFORMANCE AND ADD ADDITIONAL WORK TO BE COMPLETED ON THE TUG BILLMAIER</t>
  </si>
  <si>
    <t>d2e50d1df0b7fe8d</t>
  </si>
  <si>
    <t>FY22 DULUTH FLOATING PLANT DRYDOCKING TIME EXTENSION MODIFICATION</t>
  </si>
  <si>
    <t>cda5323e58a4566f</t>
  </si>
  <si>
    <t>DRYDOCK/REPAIR NO COST TIME EXTENSION</t>
  </si>
  <si>
    <t>7bd141fba4d671d1</t>
  </si>
  <si>
    <t>LSV-3 EMERGENCY BOW THRUSTER REPAIR</t>
  </si>
  <si>
    <t>c1a313a8260d7eec</t>
  </si>
  <si>
    <t>24e8d2461b9d7e17</t>
  </si>
  <si>
    <t>6ae37e98e82a70fd</t>
  </si>
  <si>
    <t>W075 ENDIST SAN FRAN</t>
  </si>
  <si>
    <t>RANDY S. CUMMINGS DRYDOCLK SERVICE</t>
  </si>
  <si>
    <t>67acf5770f9bc0d9</t>
  </si>
  <si>
    <t>RANDY CUMMING DRYDOCK-OPTION CLINS</t>
  </si>
  <si>
    <t>c488483d130db6cc</t>
  </si>
  <si>
    <t>OLMSTED VESSEL CLEANOUT, ASSESSMENT, AND STORAGE</t>
  </si>
  <si>
    <t>58354c0b25e803cc</t>
  </si>
  <si>
    <t>DRY DOCK AND REPAIR THE M/V KENNETH EDDY FOR THE LIGHT CAPACITY FLEET.</t>
  </si>
  <si>
    <t>c6f362feb93f73b2</t>
  </si>
  <si>
    <t>a34a55cca9a50e16</t>
  </si>
  <si>
    <t>DETROIT AREA OFFICE DRY DOCKING MOD 1 FOR CAPTURING THE CURRENT CONDITIONS REPORT APPROVED FOR EXECUTION UNDER THE TIME &amp; MATERIALS CLINS AND EXECUTED OPTIONS CLINS.</t>
  </si>
  <si>
    <t>5491d99026c30405</t>
  </si>
  <si>
    <t>DETROIT FLOATING PLANT DRYDOCKING</t>
  </si>
  <si>
    <t>00bdc11236599c57</t>
  </si>
  <si>
    <t>CONSTRUCT, TEST AND DELIVER TWO (2) STEEL DECK CARGO BARGES (120 FT X 30 FT X 7 FT)</t>
  </si>
  <si>
    <t>a4c206342ba64078</t>
  </si>
  <si>
    <t>REPLACEMENT OF HEAT EXCHANGERS</t>
  </si>
  <si>
    <t>60bd8d7093131e23</t>
  </si>
  <si>
    <t>c7470718a7dbb6f6</t>
  </si>
  <si>
    <t>1bff6ba0efc0ff50</t>
  </si>
  <si>
    <t>PROGRAMMED REPAIRS TO THE SMALL TUG - 902</t>
  </si>
  <si>
    <t>16ce6005679ba7d9</t>
  </si>
  <si>
    <t>ADD WORKSHEETS</t>
  </si>
  <si>
    <t>88068598f64cf947</t>
  </si>
  <si>
    <t>PROGRAMMED REPAIRS TO THE ST-902</t>
  </si>
  <si>
    <t>6eb8eb8fd589e847</t>
  </si>
  <si>
    <t>ST-902 WORKSHEETS AND POP EXTENSION.</t>
  </si>
  <si>
    <t>d5f023ee0d210aec</t>
  </si>
  <si>
    <t>PROGRAMMED REPAIRS TO THE SMALL TUG-902</t>
  </si>
  <si>
    <t>4e89152eaf5d3659</t>
  </si>
  <si>
    <t>842d6f13870fa355</t>
  </si>
  <si>
    <t>TAMPA SHIP, LLC</t>
  </si>
  <si>
    <t>EMERGENCY DRYDOCK FOR DREDGE WHEELER. IGF::OT::IGF</t>
  </si>
  <si>
    <t>6db91aaa637b1b47</t>
  </si>
  <si>
    <t>a0ab95c5d3c92036</t>
  </si>
  <si>
    <t>e9788e0fda218b93</t>
  </si>
  <si>
    <t>EMERGENCY DRYDOCK FOR DREDGE WHEELER.IGF::OT::IGF FOR OTHER FUNCTIONS</t>
  </si>
  <si>
    <t>dbb5bc7eee8ff833</t>
  </si>
  <si>
    <t>PROGRAMMED REPAIRS TO THE MODULAR WARPING TUG 14.</t>
  </si>
  <si>
    <t>ecac09e6c8764bce</t>
  </si>
  <si>
    <t>PROGRAMMED REPAIRS TO THE MODULAR WARPING TUG - 14</t>
  </si>
  <si>
    <t>4a2224693d766ba8</t>
  </si>
  <si>
    <t>PROGRAMMED REPAIRS TO THE MODULAR WARPING TUG -14</t>
  </si>
  <si>
    <t>7bf94d3e94912985</t>
  </si>
  <si>
    <t>d3523667a57d6327</t>
  </si>
  <si>
    <t>35eeea3626d8ac8e</t>
  </si>
  <si>
    <t>520435e1bec8c483</t>
  </si>
  <si>
    <t>605cf0fa33cdb6d6</t>
  </si>
  <si>
    <t>2623 CEMVN SURVEYBOAT BRETON REPLACEMENT</t>
  </si>
  <si>
    <t>5aabea4fca93c219</t>
  </si>
  <si>
    <t>1ef83a12b58ef4ba</t>
  </si>
  <si>
    <t>REPAIRS AFTER INSPECTION</t>
  </si>
  <si>
    <t>4ce8324bc589c238</t>
  </si>
  <si>
    <t>99caecdec32554e2</t>
  </si>
  <si>
    <t>REPAIRS AFTER INSPECTION-EXTENSION OF POP</t>
  </si>
  <si>
    <t>0a94da17a938e81a</t>
  </si>
  <si>
    <t>a3240789bda99fc1</t>
  </si>
  <si>
    <t>FY23 DREDGE POTTER DRY DOCK</t>
  </si>
  <si>
    <t>f2b37ccf048b8b48</t>
  </si>
  <si>
    <t>3103f3d9f77a5aa5</t>
  </si>
  <si>
    <t>TP-2.7  RENEW NON-SKID (WORKDECK, HEAD</t>
  </si>
  <si>
    <t>b384bfb527d39183</t>
  </si>
  <si>
    <t>M/V DILLARD DRYDOCK SERVICES AND REPAIRS - FUNDING DEOBLIGATION</t>
  </si>
  <si>
    <t>e50bba044bdcf632</t>
  </si>
  <si>
    <t>DILLARD DRYDOCK-OVER AND ABOVE WORK</t>
  </si>
  <si>
    <t>f70a4d243320c743</t>
  </si>
  <si>
    <t>MWT-8 WORKSHEET INCORPORATION.</t>
  </si>
  <si>
    <t>647ff1afc59c4a01</t>
  </si>
  <si>
    <t>PROGRAMMED DRYDOCKING, CLEANING, PAINTING, AND REPAIRS AND FIELD LEVEL REPAIRS TO THE U.S. ARMY VESSEL MWT-8.</t>
  </si>
  <si>
    <t>8f76599219f3e604</t>
  </si>
  <si>
    <t>MWT-8 OCCM</t>
  </si>
  <si>
    <t>a98133ee2da345ec</t>
  </si>
  <si>
    <t>59195eaf4701ad8f</t>
  </si>
  <si>
    <t>MWT-14 UNPROGRAMMED REPAIRS</t>
  </si>
  <si>
    <t>f93bb945df87cdd5</t>
  </si>
  <si>
    <t>47274d498490d616</t>
  </si>
  <si>
    <t>18322f2627da1062</t>
  </si>
  <si>
    <t>NO COST MODIFICATION TO EXTEND POP DUE TO GOV'T DELAY (DREADING 3RD PORT AT FT. EUSTIS, VA).</t>
  </si>
  <si>
    <t>3b9dec739eca2630</t>
  </si>
  <si>
    <t>NO COST MODIFICATION TO DOCUMENT FINAL WORKSHEETS.</t>
  </si>
  <si>
    <t>a55e323d82490fbd</t>
  </si>
  <si>
    <t>NO COST MODIFICATION TO CORRECT POPS.</t>
  </si>
  <si>
    <t>83d5d0b6dfdcf875</t>
  </si>
  <si>
    <t>ADD AND FUND UNFORESEEN REPAIRS.</t>
  </si>
  <si>
    <t>84a9f81e10667c4d</t>
  </si>
  <si>
    <t>4a13a1be02fbb7ed</t>
  </si>
  <si>
    <t>d52784d53f5d7103</t>
  </si>
  <si>
    <t>NO COST MODIFICATION TO EXTEND PERIOD OF PERFORMANCE DUE TO OVERHAUL TESTING ISSUES.</t>
  </si>
  <si>
    <t>f86a602f9a407da9</t>
  </si>
  <si>
    <t>NO COST MODIFICATION TO EXTEND PERIOD OF PERFORMANCE DUE TO UNFORESEEN CONDITIONS.</t>
  </si>
  <si>
    <t>bb6d55c9d4add889</t>
  </si>
  <si>
    <t>824da0b1f4f5760a</t>
  </si>
  <si>
    <t>8d72b02a14f63c1c</t>
  </si>
  <si>
    <t>a928bc6459c8f553</t>
  </si>
  <si>
    <t>MWT/CF UNPROGRAMMED REPAIRS</t>
  </si>
  <si>
    <t>7e06527f4cee3145</t>
  </si>
  <si>
    <t>ADD AND FUND CLIN 2006 FOR UNFORESEEN MWT-15  AND CF-20 REPAIRS.</t>
  </si>
  <si>
    <t>2bf5aaf626e15dd7</t>
  </si>
  <si>
    <t>MODIFICATION TO EXTEND POP ON MWT-15&amp;CF-20 DUE TO GOVERNMENT DELAY</t>
  </si>
  <si>
    <t>2d39884cc6e24fc7</t>
  </si>
  <si>
    <t>e272529716d572c4</t>
  </si>
  <si>
    <t>00b58ac3972ca17c</t>
  </si>
  <si>
    <t>ab1d3135b48a7ec8</t>
  </si>
  <si>
    <t>d4d5cf00ff5ecdd0</t>
  </si>
  <si>
    <t>cb4cdbfc37736c02</t>
  </si>
  <si>
    <t>3615e080eb730f2f</t>
  </si>
  <si>
    <t>dd83ea124fc3fb27</t>
  </si>
  <si>
    <t>59473561ada36278</t>
  </si>
  <si>
    <t>77adb5d09254c021</t>
  </si>
  <si>
    <t>fe640b52bd3e714c</t>
  </si>
  <si>
    <t>c0059dfa19f62c59</t>
  </si>
  <si>
    <t>dbed3e6da9ae3e65</t>
  </si>
  <si>
    <t>bf82c8b85b700a50</t>
  </si>
  <si>
    <t>6394a5ad5bf26e40</t>
  </si>
  <si>
    <t>dcf777d6e515b580</t>
  </si>
  <si>
    <t>HULL PLATING</t>
  </si>
  <si>
    <t>e484b8fdf9f2528f</t>
  </si>
  <si>
    <t>DRY DOCK REPAIRS AND MAINTENANCE</t>
  </si>
  <si>
    <t>1b79539d2be08049</t>
  </si>
  <si>
    <t>IGF::OT::IGF
YAQUINA REPAIRS TASKS</t>
  </si>
  <si>
    <t>abcf64477dc84018</t>
  </si>
  <si>
    <t>"IGF::OT::IGF"
YAQUINA REPAIRS TASK ORDER 2 MODIFICAITON TO REMOVE PARTIAL ITEM.</t>
  </si>
  <si>
    <t>3dd59b2614c86b32</t>
  </si>
  <si>
    <t>IGF::OT::IGF YAQUINA REPAIRS - US MOORINGS</t>
  </si>
  <si>
    <t>d92e5abb5e4f258a</t>
  </si>
  <si>
    <t>"IGF::OT::IGF"
YAQUINA SHIP REPAIR AND OVERHAUL</t>
  </si>
  <si>
    <t>545760f5aa7c9521</t>
  </si>
  <si>
    <t>"IGF::OT::IGF"
YAQUINA REPAIRS TASKS</t>
  </si>
  <si>
    <t>8aaaa68c4c8f4ed5</t>
  </si>
  <si>
    <t>36b0d84405603795</t>
  </si>
  <si>
    <t>GENERAL SHIP REPAIR CORPORATION THE</t>
  </si>
  <si>
    <t>JOB ORDER MODIFICATION P00005 IS TO IDENTIFY INDEFINITE ITEM QUANTITIES THAT WERE NOT ACTIVATED DURING THE CONTRACT POP AND DE-OBLIGATE UNUSED QUANTITIES ON ACTIVATED ITEMS.</t>
  </si>
  <si>
    <t>557e23d4d10a0c3c</t>
  </si>
  <si>
    <t>THE PURPOSE OF THIS JOB MODIFICATION IS TO INCORPORATE THE FOLLOWING CHANGE REQUESTS BELOW
CHANGE ORDER NO 10 WATER TANK MODIFICATION FOR NEW MARCON SENSORS
CHANGE ORDER NO 11 AC AND REDUCTION GEAR OVERBOARD PIPES
CHANGE ORDER NO 12 SEA VALVE REPLACEMENT
CHANGE ORDER NO 13 FOREPEAK CREDIT
CHANGE ORD</t>
  </si>
  <si>
    <t>485dc8d5b55c141f</t>
  </si>
  <si>
    <t>3199 HAYWARD DRY DOCKING CONTRACT</t>
  </si>
  <si>
    <t>fb87ba922b6cc1bf</t>
  </si>
  <si>
    <t>CONTRACTOR SHALL COMPLETE ADDITIONAL REPAIRS ON THE PETTIBONE DECK CRANE AND ACID CLEAN THE KEEL COOLER.</t>
  </si>
  <si>
    <t>b280677d6f590e2e</t>
  </si>
  <si>
    <t>IN-SCOPE CHANGES FOR ADDITIONAL WORK TO FABRICATE NEW COMPONENTS AND TUNE UP THE MAIN ENGINE OF THE HAYWARD OVERHAUL 3199.</t>
  </si>
  <si>
    <t>97ab6f03cfc47ada</t>
  </si>
  <si>
    <t>MODIFICATION IS TO RE-ALLOCATE FUND ON THE PRICE SCHEDULE FROM 0002BB STEELWORK (TP 1.21) AND 0002BC WELDING SEAMS (TP 1.22) TO 0004AA MISCELLANEOUS WORK (TP 3.01).</t>
  </si>
  <si>
    <t>34cce2c04219fb63</t>
  </si>
  <si>
    <t>ORDERED 56 15 MAN-BOATS</t>
  </si>
  <si>
    <t>073b1838a8e3dc9f</t>
  </si>
  <si>
    <t>6bec48bdf641e82f</t>
  </si>
  <si>
    <t>SHIPPING - YEAR TWO</t>
  </si>
  <si>
    <t>2b5fbcbcdc4e3619</t>
  </si>
  <si>
    <t>CHANGE REQUEST MODIFICATION FOR A CREDIT IN THE AMOUNT OF %434.89</t>
  </si>
  <si>
    <t>4887b44fab1ff01e</t>
  </si>
  <si>
    <t>W074 ENDIST SAVANNAH</t>
  </si>
  <si>
    <t>CONSTRUCT, TEST AND DELIVER (2) SURVEY VESSELS FOR SAVANNAH DISTRICT.</t>
  </si>
  <si>
    <t>ca14d8cee2cff349</t>
  </si>
  <si>
    <t>NTP CLIN 0001AA</t>
  </si>
  <si>
    <t>772480d3c4e14708</t>
  </si>
  <si>
    <t>dcea20d976f06ab3</t>
  </si>
  <si>
    <t>ST-905 OCCM</t>
  </si>
  <si>
    <t>3d7ad87329e18606</t>
  </si>
  <si>
    <t>7f40d838662c40d9</t>
  </si>
  <si>
    <t>2834345622b38580</t>
  </si>
  <si>
    <t>cdf80d25fe213173</t>
  </si>
  <si>
    <t>71938bf51702fae1</t>
  </si>
  <si>
    <t>VESSEL REPAIRS / MODIFICATIONS</t>
  </si>
  <si>
    <t>bde2bf65707bc81f</t>
  </si>
  <si>
    <t>PROGRAMMED DRYDOCKING, CLEANING, PAINTING, AND REPAIRS AND FIELD
LEVEL REPAIRS TO THE U.S. ARMY VESSEL MWT-9.</t>
  </si>
  <si>
    <t>2d16e34afd26946d</t>
  </si>
  <si>
    <t>84419f0f2eb441fd</t>
  </si>
  <si>
    <t>MWT 9 OCCM.  WORKSHEETS 1-13.</t>
  </si>
  <si>
    <t>78babef83a9e4c53</t>
  </si>
  <si>
    <t>87 EACH I-CRC BOATS AND 87 EACH MOTORS</t>
  </si>
  <si>
    <t>b3b4db4377541907</t>
  </si>
  <si>
    <t>DCV DRIFTMASTER SHIPYARD REPAIRS</t>
  </si>
  <si>
    <t>8d97d2ef936c79b0</t>
  </si>
  <si>
    <t>MOD DCV DRIFTMASTER SHIPYARD REPAIRS</t>
  </si>
  <si>
    <t>812cc788bdf127f2</t>
  </si>
  <si>
    <t>F2QF04  HQ ACC AMIC  DRR</t>
  </si>
  <si>
    <t>IGF::OT::IGF
CEILING/FUNDING REALIGNMENT (RE-OB)</t>
  </si>
  <si>
    <t>3be1f2b766f009bf</t>
  </si>
  <si>
    <t>POP EXTENSION
IGF::OT::IGF</t>
  </si>
  <si>
    <t>22d532458e221c61</t>
  </si>
  <si>
    <t>REVISED MPS.  IGF::OT::IGF</t>
  </si>
  <si>
    <t>b5e7ac432cdd0d5f</t>
  </si>
  <si>
    <t>IGF::OT::IGF  
REALIGN CEILING/GFEBS FUNDING TORP 0250DO 0029.</t>
  </si>
  <si>
    <t>be52ecf7ce89210b</t>
  </si>
  <si>
    <t>IGF::OT::IGF  MATERIAL</t>
  </si>
  <si>
    <t>d15ab1b90d0eafd9</t>
  </si>
  <si>
    <t>RACCOON DRYDOCK</t>
  </si>
  <si>
    <t>93618efe300c9728</t>
  </si>
  <si>
    <t>TP 1.01 THROUGH TP 1.13 DECREASE FUNDS FOR CLOSE OUT</t>
  </si>
  <si>
    <t>5c2fe0c985de3a1c</t>
  </si>
  <si>
    <t>RACCOON DRY DOCK SERVICE POP EXTENSION
EO14042</t>
  </si>
  <si>
    <t>c6c922b186963f25</t>
  </si>
  <si>
    <t>EXERCISE OPTINAL CLINS 1001-1007</t>
  </si>
  <si>
    <t>62488adaa35f27c8</t>
  </si>
  <si>
    <t>RACCOON DRYDOCK SERVICE EXTESION</t>
  </si>
  <si>
    <t>fa339f5b6bbfccf2</t>
  </si>
  <si>
    <t>RACCOON DRY DOCK SERVICE -AWPS 6-12</t>
  </si>
  <si>
    <t>af3299ca8e031b42</t>
  </si>
  <si>
    <t>MAY SHIP REPAIR CONTRACTING CORPORATION</t>
  </si>
  <si>
    <t>MASTERSHIP AGREEMENT - MAY SHIP REPAIR</t>
  </si>
  <si>
    <t>d9b8da92a43e8feb</t>
  </si>
  <si>
    <t>YAQUINA MTU ENGINES ANNUAL MAINTENANCE</t>
  </si>
  <si>
    <t>92ce477b18ae531a</t>
  </si>
  <si>
    <t>a1ddbba21d9926a0</t>
  </si>
  <si>
    <t>9246b668b112c518</t>
  </si>
  <si>
    <t>cecb129e91e4cbd2</t>
  </si>
  <si>
    <t>YAQUINA MTU ENGINES ANNUAL MAINTENANCE MODIFICATION P00002 NCTE</t>
  </si>
  <si>
    <t>5e768ab2af5c12c4</t>
  </si>
  <si>
    <t>5a6ae4973114e8e6</t>
  </si>
  <si>
    <t>HAYWARD DRYDOCKING</t>
  </si>
  <si>
    <t>d60529c6a72f581a</t>
  </si>
  <si>
    <t>90f64b381e212756</t>
  </si>
  <si>
    <t>a9afed69cd69f054</t>
  </si>
  <si>
    <t>3fbaf1fa26e2240a</t>
  </si>
  <si>
    <t>ef8f19a751c62012</t>
  </si>
  <si>
    <t>4dc53caafe50c645</t>
  </si>
  <si>
    <t>6550b746ee98ba0c</t>
  </si>
  <si>
    <t>FABRICATE&amp;INSTALL NEW CRANE FOUNDATION 
IGF::OT::IGF</t>
  </si>
  <si>
    <t>b1ae110bd86c1e00</t>
  </si>
  <si>
    <t>FABRICATE&amp;INSTALL NEW CRANE FOUNDATION IGF::OT::IGF</t>
  </si>
  <si>
    <t>7dc8ee30cb9edabf</t>
  </si>
  <si>
    <t>a3f0ba00473ba082</t>
  </si>
  <si>
    <t>IGF::OT::IGF
FABRICATE&amp;INSTALL NEW CRANE FOUNDATION</t>
  </si>
  <si>
    <t>19f0ea22c620f8ca</t>
  </si>
  <si>
    <t>7f06c671a6baa433</t>
  </si>
  <si>
    <t>THIS CONTRACT IS FOR THE PURCHASE OF THE BRIDGE ERECTION BOAT TO INCLUDE BOTH HARDWARE AND SERVICES. THIS MODIFICATION TO DELIVERY ORDER IS TO INCREASE THE DAYS FOR CARE AND STORAGE.</t>
  </si>
  <si>
    <t>3413dc17bb7acf52</t>
  </si>
  <si>
    <t>THIS CONTRACT IS FOR THE PURCHASE OF THE BRIDGE ERECTION BOAT TO
INCLUDE BOTH HARDWARE AND SERVICES. THIS MODIFICATION TO
DELIVERY ORDER IS TO INCREASE THE DAYS FOR CARE AND STORAGE.</t>
  </si>
  <si>
    <t>ba455a152735bb54</t>
  </si>
  <si>
    <t>DELIVERY ORDER TO BASE CONTRACT W56HZV-19-D-0093 BASE CONTRACT IS FOR THE BRIDGE ERECTION BOATS PRODUCTION, FIELD SERVICE REPRESENTATIVES, AND CARE AND STORAGE.</t>
  </si>
  <si>
    <t>2465aa0f683b9c25</t>
  </si>
  <si>
    <t>REPAIRS TO THE ST-912</t>
  </si>
  <si>
    <t>1a8aef85cb2aff8c</t>
  </si>
  <si>
    <t>DE-OBLIGATION TO PREP FOR CLOSEOUT OF ST912.</t>
  </si>
  <si>
    <t>ff947a77c9ca2691</t>
  </si>
  <si>
    <t>REPAIRS TO THE SMALL TUG 912</t>
  </si>
  <si>
    <t>99f3b02a9cb7f5ba</t>
  </si>
  <si>
    <t>8bc7026a6530d6f2</t>
  </si>
  <si>
    <t>IGF::OT::IGF
PERIOD OF PERFORMANCE EXTENSION</t>
  </si>
  <si>
    <t>03a34f2bcd143c5a</t>
  </si>
  <si>
    <t>IGF::OT::IGF DRY DOCK&amp;REPAIR M/V WARIOTO&amp;DB#11</t>
  </si>
  <si>
    <t>b416601806a19b4b</t>
  </si>
  <si>
    <t>IGF::OT::IGF DRY DOCK&amp;REPAIR M/V WARIOTO MOD</t>
  </si>
  <si>
    <t>36187d8c0cafcfcd</t>
  </si>
  <si>
    <t>IGF::OT::IGF DRY DOCK&amp;REPAIR M/V WARIOTO</t>
  </si>
  <si>
    <t>b8d9ed6855b29d75</t>
  </si>
  <si>
    <t>7d02a4c278a0731d</t>
  </si>
  <si>
    <t>6918141eeb06787e</t>
  </si>
  <si>
    <t>MODULAR WARPING TUG (MWT) 6</t>
  </si>
  <si>
    <t>881d3ddac49a0c18</t>
  </si>
  <si>
    <t>040ce5c618d7ad36</t>
  </si>
  <si>
    <t>378d2357ab64cbbe</t>
  </si>
  <si>
    <t>6df5e85f1c823564</t>
  </si>
  <si>
    <t>90288509ce2283ae</t>
  </si>
  <si>
    <t>86d2034a69071609</t>
  </si>
  <si>
    <t>412aee3723075b69</t>
  </si>
  <si>
    <t>IGF::OT::IGF MASTERSHIP AGREEMENT</t>
  </si>
  <si>
    <t>ba3594ca729a117d</t>
  </si>
  <si>
    <t>6fb8fbe6552d876d</t>
  </si>
  <si>
    <t>IGF::OT::IGF MASTERSHIP AGREEMENT, MOORING BITT REPAIR, ST. LOUIS, MO</t>
  </si>
  <si>
    <t>f9e83b706233530b</t>
  </si>
  <si>
    <t>ST-914 OCCM</t>
  </si>
  <si>
    <t>4aac4b278bcc1289</t>
  </si>
  <si>
    <t>4e89bf0d22fd349f</t>
  </si>
  <si>
    <t>a2b7a8cb5dee563c</t>
  </si>
  <si>
    <t>b921f03892fb6d5d</t>
  </si>
  <si>
    <t>fc4c990f651346d3</t>
  </si>
  <si>
    <t>STIPEND AWARD</t>
  </si>
  <si>
    <t>3f9b1f70314dbb43</t>
  </si>
  <si>
    <t>FY18 DRY DOCK MAINTENANCE AND REPAIRS</t>
  </si>
  <si>
    <t>54fe2d149f9f48d7</t>
  </si>
  <si>
    <t>d15c82c1ca8618c7</t>
  </si>
  <si>
    <t>7af9fa6b78907099</t>
  </si>
  <si>
    <t>VESSEL REPAIRS/MODIFICATION</t>
  </si>
  <si>
    <t>7386f8e291e2b468</t>
  </si>
  <si>
    <t>6f352933f7ab89c4</t>
  </si>
  <si>
    <t>VESSEL ELIZABETH DRYDOCK AND REPAIR</t>
  </si>
  <si>
    <t>b36ae90e0d2bf106</t>
  </si>
  <si>
    <t>ELIZABETH DRY-DOCK AND REPAIR POP EXTENSION</t>
  </si>
  <si>
    <t>fe58d365069c1810</t>
  </si>
  <si>
    <t>UNFORESEEN SITE CONDITIONS</t>
  </si>
  <si>
    <t>5e81a6a01eab92eb</t>
  </si>
  <si>
    <t>EMERGENCY MOD-FUEL TANK REPAIR, VESSEL ELIZABETH</t>
  </si>
  <si>
    <t>12428616da6e0e6c</t>
  </si>
  <si>
    <t>VESSEL ELIZABETH MOD- UN-FORESEEN SITE CONDITIONS</t>
  </si>
  <si>
    <t>f14e612f1247abcf</t>
  </si>
  <si>
    <t>REPAIRS TO MV CREVE COEUR</t>
  </si>
  <si>
    <t>a68b8ac0571eb226</t>
  </si>
  <si>
    <t>DRY DOCK INSPECTION</t>
  </si>
  <si>
    <t>ba21c21cdf072f70</t>
  </si>
  <si>
    <t>REPAIRS TO MV CREVE COEUR - ADDITIONAL REPAIRS</t>
  </si>
  <si>
    <t>d32c3d29db794787</t>
  </si>
  <si>
    <t>50403faaf39a994f</t>
  </si>
  <si>
    <t>IGF::OT::IGF
MODIFICATION TO DE-OBLIGATE REMAINING UNUSED FUNDING FROM TASK ORDER N62649-14-G-0005/0008 - SEE WORKSHEET 11.</t>
  </si>
  <si>
    <t>7e3150c3da104bdb</t>
  </si>
  <si>
    <t>IGF::OT::IGF
MODIFICATION TO ACTIVATE WORKSHEETS, ESTABLISH A PERIOD OF PERFORMANCE, AND TRANSFER WORKLOAD FROM THE MICC TO ACC-WRN.
US ARMY VESSELS MWT-5</t>
  </si>
  <si>
    <t>7f4766e4488fa676</t>
  </si>
  <si>
    <t>PROGRAMMED REPAIRS TO THE ST-903</t>
  </si>
  <si>
    <t>45c6dc6a3e53c579</t>
  </si>
  <si>
    <t>a902bf672059ed4b</t>
  </si>
  <si>
    <t>PROGRAMMED REPAIRS TO THE SMALL TUG 903.</t>
  </si>
  <si>
    <t>87311cee87b1ac53</t>
  </si>
  <si>
    <t>PUSH BOAT, DESIGNS AND DELIVERY CONTRACT FOR LAKE CUMBERLAND, KY</t>
  </si>
  <si>
    <t>155b339831de8419</t>
  </si>
  <si>
    <t>THE CONTRACTOR SHALL PROVIDE SUPPORT FOR LANDING CRAFT UTILITY (LCU) ENGINEERING, LOGISTICS, AND PROGRAM MANAGEMENT FOR ALL ON-CONDITION CYCLIC MAINTENANCE (OCCM) AND SERVICE LIFE EXTENSION PROGRAM (SLEP)...</t>
  </si>
  <si>
    <t>4e2d09dc38aff974</t>
  </si>
  <si>
    <t>SYSTEMS TECHNICAL SUPPORT</t>
  </si>
  <si>
    <t>70dcdf9108f4f507</t>
  </si>
  <si>
    <t>THE CONTRACTOR SHALL PROVIDE SUPPORT FOR LANDING CRAFT UTILITY (LCU) ENGINEERING, LOGISTICS, AND PROGRAM MANAGEMENT FOR ALL ON-CONDITION CYCLIC MAINTENANCE (OCCM) AND SERVICE LIFE EXTENSION PROGRAM (SLEP)</t>
  </si>
  <si>
    <t>a085b6e3c06896b1</t>
  </si>
  <si>
    <t>DESCOPE &amp; DE-OBLIGATE</t>
  </si>
  <si>
    <t>505ee5c8277f87b5</t>
  </si>
  <si>
    <t>SYSTEMS TECHNICAL SERVICES FOR ARMY WATERCRAFT</t>
  </si>
  <si>
    <t>320cf515e01af817</t>
  </si>
  <si>
    <t>IGF::OT::IGF
MODIFICATION TO DEBOLIGATE FUNDS AND CLOSEOUT
U.S. ARMY VESSEL SLWT-15</t>
  </si>
  <si>
    <t>015de72675f628bd</t>
  </si>
  <si>
    <t>IGF::OT::IGF
MOD TO ACTIVATE WORKSHEETS, EXTEND PERIOD OF PERFORMANCE, CHANGE PAINT SPECIFICATIONS, AND TRANSFER TO ACC-WRN.
U.S. ARMY VESSEL SLWT-15</t>
  </si>
  <si>
    <t>a58280fcb988ef1a</t>
  </si>
  <si>
    <t>IGF::OT::IGF  MASTERSHIP AGREEMENT POTTER DRYDOCK, ST. LOUIS</t>
  </si>
  <si>
    <t>cb136e39483dfa27</t>
  </si>
  <si>
    <t>IGF::OT::IGF MASTERSHIP AGREEMENT FOR DRYDOCK</t>
  </si>
  <si>
    <t>10c07e45c4d5e073</t>
  </si>
  <si>
    <t>5e8613d04a3ce6f5</t>
  </si>
  <si>
    <t>IGF::OT::IGF MASTERSHIP AGREEMENT DREDGE POTTER DRY DOCK, ST. LOUIS, MO</t>
  </si>
  <si>
    <t>28ffccf9e8a650de</t>
  </si>
  <si>
    <t>IGF::OT::IGF MASTERSHIP AGREEMENT DRY DOCKING NATIONAL MAINTENANCE ST. LOUIS DREDGE POTTER, ST. LOUIS, MO 63118</t>
  </si>
  <si>
    <t>0e3e127fe3fc5595</t>
  </si>
  <si>
    <t>IGF::OT::IGF DRYDOCKING THE DREDGE POTTER MASTERSHIP AGREEMENT</t>
  </si>
  <si>
    <t>f7e3df3d78f8a599</t>
  </si>
  <si>
    <t>MOST DEPLOYMENTS - YEAR ONE-MODIFICATION TO CLOSEOUT DO 0003</t>
  </si>
  <si>
    <t>eeb76090af50e9d0</t>
  </si>
  <si>
    <t>IGF::OT::IGF
ORDER LINE ITEMS FOR YAQUINA OVERHAUL</t>
  </si>
  <si>
    <t>ee411d5b2c6bc612</t>
  </si>
  <si>
    <t>7752f2c73a6b8ec5</t>
  </si>
  <si>
    <t>EMERGENCY REPAIR TO THE DREDGE WHEELER--ADDITIONAL WORK
IGF::OT::IGF FOR OTHER FUNCTIONS</t>
  </si>
  <si>
    <t>08cdd559fc962a4c</t>
  </si>
  <si>
    <t>EMERGENCY REPAIR TO THE DREDGE WHEELER'S; IGF::OT::IGF FOR OTHER FUNCTIONS</t>
  </si>
  <si>
    <t>4d940b6dd2eb2a2d</t>
  </si>
  <si>
    <t>EMERGENCY REPAIR TO THE DREDGE WHEELER IGF::OT::IGF</t>
  </si>
  <si>
    <t>79209ffe2800b0b6</t>
  </si>
  <si>
    <t>7efc7b20938da2c4</t>
  </si>
  <si>
    <t>MOD TO REALIGN FUNDS AND TO EXTEND THE POP</t>
  </si>
  <si>
    <t>e3b5e252935a7b6c</t>
  </si>
  <si>
    <t>9940e689618cec9f</t>
  </si>
  <si>
    <t>ADDING FUNDS AND POP EXTENSION</t>
  </si>
  <si>
    <t>ef4fd2f603fe5aaa</t>
  </si>
  <si>
    <t>MOD TO REALIGN FUNDS</t>
  </si>
  <si>
    <t>998c2f8df22135d7</t>
  </si>
  <si>
    <t>8fe10d9564f4fc01</t>
  </si>
  <si>
    <t>f6d0f1433856d58c</t>
  </si>
  <si>
    <t>TASK ORDER 6 DE-OBLIGATION.</t>
  </si>
  <si>
    <t>a53de03b151103e5</t>
  </si>
  <si>
    <t>CHANGE ADMINISTRATING OFFICE.</t>
  </si>
  <si>
    <t>93d67653b31a419a</t>
  </si>
  <si>
    <t>MOD TO ADD FUNDS AND EXTEND THE POP</t>
  </si>
  <si>
    <t>54fff60f36cfd9f2</t>
  </si>
  <si>
    <t>REALIGNMENT / POP EXTENSION</t>
  </si>
  <si>
    <t>68b171382f68000e</t>
  </si>
  <si>
    <t>THE PURPOSE OF MODIFICATION P00004 TO TASK ORDER W56HV-19-F-0324 UNDER CONTRACT W56HZV-18-D-0077 IS TO EXTEND THE PERIOD OF
PERFORMANCE IN ACCORDANCE WITH FAR 52.243-2 CHANGES-COST REIMBURSEMENT.</t>
  </si>
  <si>
    <t>98b98412b65cb77b</t>
  </si>
  <si>
    <t>TECHNICAL SUPPORT TO THE GOVERNMENT DURING THE ONGOING LANDING CRAFT UTILITY (LCU) 2000 SERVICE LIFE EXTENSION PROGRAM (SLEP) IN THE FORM OF AN ON-SITE ENGINEER.</t>
  </si>
  <si>
    <t>482c5479c4c3ae68</t>
  </si>
  <si>
    <t>POP EXTENSION FOR CLIN 0022 TO 31 MARCH 2022</t>
  </si>
  <si>
    <t>dd9b6e0dd9f009ee</t>
  </si>
  <si>
    <t>ADD FUNDING AND EXTEND PERIOD OF PERFORMANCE FOR 180 DAYS (6 MONTHS)</t>
  </si>
  <si>
    <t>d0a675ef02d128d6</t>
  </si>
  <si>
    <t>ADD FUNDS AND EXTEND THE POP</t>
  </si>
  <si>
    <t>c06a76e78a2a2fea</t>
  </si>
  <si>
    <t>MOD TO EXTEND THE POP</t>
  </si>
  <si>
    <t>759d98e76c71e67a</t>
  </si>
  <si>
    <t>f93535535a9168fd</t>
  </si>
  <si>
    <t>PERIOD OF PERFORMANCE EXTENSION AND ADDITION OF FUNDING</t>
  </si>
  <si>
    <t>ea6ccad0dd9f99dd</t>
  </si>
  <si>
    <t>BOURDON TUBE PRESSURE SWITCH, EQUITABLE COST ADJUSTMENT (ECA)</t>
  </si>
  <si>
    <t>18ed460ec55006b5</t>
  </si>
  <si>
    <t>BOURDON TUBE PRESSURE SWITCH</t>
  </si>
  <si>
    <t>db3b8c88477ef671</t>
  </si>
  <si>
    <t>PERIOD OF PERFORMANCE EXTENSION DUE TO GOVERNMENT DELAY.</t>
  </si>
  <si>
    <t>a2fb5f7a06456de5</t>
  </si>
  <si>
    <t>NONRECURRING ENGINEERING AND DELIVERY OF 10 BOURDON TUBE PRESSURE SWITCHES FOR TESTING ON THE NAVY'S DEPTH SENSING ELEMENT FOR THE NAVAL UNDERSEA WARFARE CENTER</t>
  </si>
  <si>
    <t>faaf41ea09d0b418</t>
  </si>
  <si>
    <t>11a680aea25b9e4c</t>
  </si>
  <si>
    <t>b6ece7cb67dca72d</t>
  </si>
  <si>
    <t>486a6141ce90ca15</t>
  </si>
  <si>
    <t>0573ed2bf0127309</t>
  </si>
  <si>
    <t>DESIGN, KIT, AND PROVIDE TEN (10) BOURDON TUBE PRESSURE SWITCHES FOR DESIGN AND QUALIFICATION TESTING</t>
  </si>
  <si>
    <t>f7592dfc4e524bd1</t>
  </si>
  <si>
    <t>THE PROTOTYPE INTEGRATION FACILITY (PIF) HAS A REQUIREMENT TO ACCOMPLISH THE NONRECURRING ENGINEERING WARFARE CENTER (NUWC). OPTION 1 DEFINES THE TESTING REQUIREMENTS FOR THE BOURDON TUBE PRESSURE SWITCHES.</t>
  </si>
  <si>
    <t>7f8423ed6cb237ac</t>
  </si>
  <si>
    <t>US ARMY VESSEL MWT 14, MODIFICATION TO PROCESS WS 1-13</t>
  </si>
  <si>
    <t>d3bc97abcaa09a20</t>
  </si>
  <si>
    <t>US ARMY VESSEL MWT 14</t>
  </si>
  <si>
    <t>4d19eb2a79c8731b</t>
  </si>
  <si>
    <t>US ARMY VESSEL MWT 14 MODIFICATION</t>
  </si>
  <si>
    <t>b97ae1696aedff2c</t>
  </si>
  <si>
    <t>OCCM FOR US ARMY VESSEL MWT 14</t>
  </si>
  <si>
    <t>2c213ce893178718</t>
  </si>
  <si>
    <t>US ARMY VESSEL MWT 14 - MODIFICATION TO PROCESS WORKSHEETS</t>
  </si>
  <si>
    <t>c1c58cfc3fb90d3d</t>
  </si>
  <si>
    <t>OCCM FOR US ARMY VESSEL MWT 15</t>
  </si>
  <si>
    <t>65d3a4169a098cee</t>
  </si>
  <si>
    <t>US ARMY VESSEL MWT 15; MODIFICATION TO PROCESS WS 1-13</t>
  </si>
  <si>
    <t>fc53a8434f726bda</t>
  </si>
  <si>
    <t>US ARMY VESSEL MWT 15 MODIFICATION TO CANCEL UNUSED INDEFINITE WORK ITEMS</t>
  </si>
  <si>
    <t>bf5948ff3076ab3d</t>
  </si>
  <si>
    <t>US ARMY VESSEL MWT 15 - MODIFICATION 02 TO PROCESS WORKSHEETS</t>
  </si>
  <si>
    <t>092d62c0306c8cad</t>
  </si>
  <si>
    <t>US ARMY VESSEL MWT 15</t>
  </si>
  <si>
    <t>b1cc6fe64385c80b</t>
  </si>
  <si>
    <t>US ARMY VESSEL MWT 15 - MODIFICATION TO ACTIVATE WORKSHEETS</t>
  </si>
  <si>
    <t>6a62eb8175013b6f</t>
  </si>
  <si>
    <t>W2R9 ENDIST ST LOUIS CW</t>
  </si>
  <si>
    <t>W81C8X51611808</t>
  </si>
  <si>
    <t>cb23466f3ab73c7d</t>
  </si>
  <si>
    <t>3e0e487c71cab2f2</t>
  </si>
  <si>
    <t>NO COST TIME EXTENSION</t>
  </si>
  <si>
    <t>8caa7f4961677719</t>
  </si>
  <si>
    <t>3299 NASA PEGASUS WORK</t>
  </si>
  <si>
    <t>5e30ef1ed106c3ea</t>
  </si>
  <si>
    <t>MODIFICATION P00001 AND P00002</t>
  </si>
  <si>
    <t>fcf89a141766b7e3</t>
  </si>
  <si>
    <t>3299 NASA PEGASUS MAINTENANCE REPAIR WORK</t>
  </si>
  <si>
    <t>3fa6bdd7e084a739</t>
  </si>
  <si>
    <t>MODULAR WARP TUG-4 REPAIRS</t>
  </si>
  <si>
    <t>d64bf9711eee833e</t>
  </si>
  <si>
    <t>MODULAR WARP TUG 4 REPAIRS POP EXTENSION.</t>
  </si>
  <si>
    <t>9f95d5b50301e74e</t>
  </si>
  <si>
    <t>ADDITIONAL FUNDING FOR OVER AND ABOVE REPAIRS FOR MODULAR WARPING TUG 4</t>
  </si>
  <si>
    <t>20eb34c9370f13b2</t>
  </si>
  <si>
    <t>MWT 4 - EMERGENCY REPAIRS PERIOD OF PERFORMANCE EXTENSION.</t>
  </si>
  <si>
    <t>9ff73fb32ed6ecf3</t>
  </si>
  <si>
    <t>MWT 4 - EMERGENCY REPAIRS</t>
  </si>
  <si>
    <t>47962486392fed9d</t>
  </si>
  <si>
    <t>MODULAR WARPING TUG 4 FINAL DEOBLIGATION.</t>
  </si>
  <si>
    <t>360192533bc19dc0</t>
  </si>
  <si>
    <t>MWT 4 - EMERGENCY REPAIRS POP EXTENSION</t>
  </si>
  <si>
    <t>4076d821307fa2c4</t>
  </si>
  <si>
    <t>MODULAR WARPING TUG 4 FUNDING ADDED ON CLINS 0005, 0006.</t>
  </si>
  <si>
    <t>757b171ce3910c01</t>
  </si>
  <si>
    <t>W0H9 US ARMY AVN &amp; MISSLES CMD</t>
  </si>
  <si>
    <t>THIS STATEMENT OF WORK (SOW) DEFINES THE EFFORT REQUIRED TO PROVIDE 38 UH-60A/L BFT-2 A KITS AND B KITS, SUPPORT OF GOVERNMENT-FURNISHED MATERIAL (GFM) PROVIDED FOR THOSE KITS, AND SUPPORT OF BFT-2 INSTALLATIONS PERFORMED BY THE GOVERNMENT.</t>
  </si>
  <si>
    <t>d470f27a0a453294</t>
  </si>
  <si>
    <t>THIS EFFORT WILL PROVIDE 38 UH-60A/L BFT-2 A KITS</t>
  </si>
  <si>
    <t>af7bca53e079d783</t>
  </si>
  <si>
    <t>THE EFFORT IS TO PROVIDE 38 UH-60 A/L BFT-2 A KITS AND B KITS, SUPPORT OF GOVERNMENT FURNISHED MATERIAL (GFM) PROVIDED FOR THOSE KITS AND SUPPORT OF BFT-2 INSTALLATIONS PERFORMED BY THE GOVERNMENT.</t>
  </si>
  <si>
    <t>9a3afe763a96f72b</t>
  </si>
  <si>
    <t>THE EFFORT IS TO PROVIDE 38 UH-60 A/L BFT-2 A KITS&amp;B KITS,
SUPPORT OF GOVERNMENT FURNISHED MATERIAL (GFM) PROVIDED FOR
THOSE KITS&amp;SUPPORT OF BFT-2 INSTALLATIONS PERFORMED BY THE GOVT</t>
  </si>
  <si>
    <t>63d59fda24fa412b</t>
  </si>
  <si>
    <t>ADMINISTRATIVE MODIFICATION TO CORRECT PERIOD OF PERFORMANCE FOR DRY DOCK AND REPAIRS OF THE SERVICE BARGE 101 AND M/V EVANICK, MEDIUM CAPACITY FLEET, PITTSBURGH, PA, HUNTINGTON DISTRICT.</t>
  </si>
  <si>
    <t>88a571a0e4a2ae19</t>
  </si>
  <si>
    <t>MODIFICATION TO SERVICE BARGE 101 AND M/V ENANICK DRY DOCK AND REPAIRS FOR THE MEDIUM CAPACITY FLEET, PITTSBURGH, PA, HUNTINGTON DISTRICT</t>
  </si>
  <si>
    <t>37605b8e9039a227</t>
  </si>
  <si>
    <t>DRY DOCK AND REPAIRS - SERVICE BARGE 101, PITTSBURGH, PA</t>
  </si>
  <si>
    <t>777cbdc216140e41</t>
  </si>
  <si>
    <t>DRY DOCK AND REPAIRS - SERVICE BARGE 101 AND M/V EVANICK FOR MEDIUM CAPACITY FLEET, PITTSBURG, PA,</t>
  </si>
  <si>
    <t>1101b18620dd8657</t>
  </si>
  <si>
    <t>MODIFICATION FOR DRY DOCK AND REPAIRS FOR SERVICE BARGE 101 AND M/V EVANICK FOR THE MEDIUM CAPACITY FLEET, PITTSBURGH, PA, HUNTINGTON DISTRICT.</t>
  </si>
  <si>
    <t>6414e07d1f8aa54f</t>
  </si>
  <si>
    <t>92d079aff114947b</t>
  </si>
  <si>
    <t>eddbeed887865c8a</t>
  </si>
  <si>
    <t>BLUESTONE BARGE REPLACEMENT</t>
  </si>
  <si>
    <t>3b0ab1c59ad38826</t>
  </si>
  <si>
    <t>16a4f8803b225191</t>
  </si>
  <si>
    <t>CONSTRUCT, TEST, AND DELIVER A MODULAR, DRIFT AND DEBRIS
MANAGEMENT VESSEL</t>
  </si>
  <si>
    <t>01cb5cfe5021e07b</t>
  </si>
  <si>
    <t>d6fd9512485369a1</t>
  </si>
  <si>
    <t>DATE EXTENSION FOR THE DRY DOCKING AND REPAIR OF THE OFFICE BARGE 405, CUMBERLAND OPERATIONS CENTER, OLD HICKORY TN.</t>
  </si>
  <si>
    <t>b07ced23a1eaf35d</t>
  </si>
  <si>
    <t>DRY-DOCKING AND REPAIRS OF BARGE LRD 405</t>
  </si>
  <si>
    <t>513afca66c240b46</t>
  </si>
  <si>
    <t>DATE EXTENSION FOR WORK OFFICE BARGE 405, CUMBERLAND OPERATIONS CENTER, OLD HICKORY TN.</t>
  </si>
  <si>
    <t>98c5f95419d6fe2d</t>
  </si>
  <si>
    <t>DATE EXTENSION AND ADDITIONAL LEAD ABATEMENT FOR OFFICE
BARGE 405, CUMBERLAND OPERATIONS CENTER, OLD HICKORY TN.</t>
  </si>
  <si>
    <t>40a05a8844da7ec6</t>
  </si>
  <si>
    <t>SANDBLASTING &amp; PAINT MODIFICATION FOR THE OFFICE BARGE 405, CUMBERLAND OPERATIONS CENTER, OLD HICKORY TN.</t>
  </si>
  <si>
    <t>ac9156e0dee09c75</t>
  </si>
  <si>
    <t>DATE EXTENSION AND ADDITIONAL HULL REPAIRS FOR OFFICE
BARGE 405, CUMBERLAND OPERATIONS CENTER, OLD HICKORY TN.</t>
  </si>
  <si>
    <t>bc34ce1b17ff68c6</t>
  </si>
  <si>
    <t>EMERGENCY REPAIRS FOR VESSEL LSV-6</t>
  </si>
  <si>
    <t>187c87ae363777f4</t>
  </si>
  <si>
    <t>1b0222066f34069a</t>
  </si>
  <si>
    <t>388bf203e9dd8f7a</t>
  </si>
  <si>
    <t>2b15892c49098bf5</t>
  </si>
  <si>
    <t>6c97f997931682d4</t>
  </si>
  <si>
    <t>963af98d400fa2ce</t>
  </si>
  <si>
    <t>a7784f59878fe1dd</t>
  </si>
  <si>
    <t>58f1281f74bfa2ce</t>
  </si>
  <si>
    <t>cfc3006a45a5fbcd</t>
  </si>
  <si>
    <t>IGF:OT:IGF</t>
  </si>
  <si>
    <t>5cac6f3ff3dd26ad</t>
  </si>
  <si>
    <t>f6cf01fb6e937696</t>
  </si>
  <si>
    <t>RIVERINE BOATS -YEAR TWO-GUATEMALA - POP EXTENSION THROUGH 30 APRIL 2015</t>
  </si>
  <si>
    <t>616da08b05ccffd7</t>
  </si>
  <si>
    <t>952d96a6d29d5242</t>
  </si>
  <si>
    <t>bc7e2e40cc0f8e78</t>
  </si>
  <si>
    <t>IGF::OT::IGF
RFQ14-133</t>
  </si>
  <si>
    <t>ceb828529c3afa0a</t>
  </si>
  <si>
    <t>d0f414a2ca027d3f</t>
  </si>
  <si>
    <t>3339 GEBERMAN DRYDOCK</t>
  </si>
  <si>
    <t>856893f72b67746e</t>
  </si>
  <si>
    <t>d3e48b433ced3fc7</t>
  </si>
  <si>
    <t>c4947a215d73d554</t>
  </si>
  <si>
    <t>UNSCHEDULED REPAIRS TO THE LOGISTICS SUPPORT VESSEL-8</t>
  </si>
  <si>
    <t>00cd7004ceaf4f20</t>
  </si>
  <si>
    <t>UNSCHEDULED REPAIRS TO THE LSV-8</t>
  </si>
  <si>
    <t>91d52d4ff5f518b0</t>
  </si>
  <si>
    <t>2288a5112b03bb51</t>
  </si>
  <si>
    <t>IGF::ICL::IGF DERRICK BOAT "RACCOON" REPAIRS</t>
  </si>
  <si>
    <t>1b0194369c0d0e43</t>
  </si>
  <si>
    <t>TIME EXTENSION TO COMPLETE REPAIRS</t>
  </si>
  <si>
    <t>19c30a3fe2f99cf8</t>
  </si>
  <si>
    <t>IGF::CL::IGF DERRICK "RACCOON" SHIP REPAIR</t>
  </si>
  <si>
    <t>eaccbac5e7eac74f</t>
  </si>
  <si>
    <t>EXHAUST STACKS RENEWAL</t>
  </si>
  <si>
    <t>62021f74168de607</t>
  </si>
  <si>
    <t>IGF::OT::IGF EXTEND COMPLETION DATE EXHAUST STACKS RENEWAL</t>
  </si>
  <si>
    <t>e7ec41fcb540a84b</t>
  </si>
  <si>
    <t>IGF::CL::IGF EXHAUST STACKS RENEWAL</t>
  </si>
  <si>
    <t>df8683201fae24a2</t>
  </si>
  <si>
    <t>DERRICK "RACCOON" SHIP REPAIRS 
- DE-OBLIGATION OF REMAINING FUNDS</t>
  </si>
  <si>
    <t>11c7441554055b31</t>
  </si>
  <si>
    <t>MODULAR WARPING TUG 10 REPAIRS</t>
  </si>
  <si>
    <t>949be2d0439b25aa</t>
  </si>
  <si>
    <t>REPAIRS FOR THE MODULAR WARP TUG 10.</t>
  </si>
  <si>
    <t>20704270823ef5b7</t>
  </si>
  <si>
    <t>MWT 10 - REPAIRS (POP EXTENSION IN P04)</t>
  </si>
  <si>
    <t>6c1cf693b464f596</t>
  </si>
  <si>
    <t>MWT 10 - REPAIRS</t>
  </si>
  <si>
    <t>1171addcc099f482</t>
  </si>
  <si>
    <t>PERIOD OF PERFORMANCE EXTENSION</t>
  </si>
  <si>
    <t>8495e143bb92c43b</t>
  </si>
  <si>
    <t>EXTEND POP FOR MWT 10.</t>
  </si>
  <si>
    <t>2385c106cb05663e</t>
  </si>
  <si>
    <t>MODULAR WARPING TUG 10 (MWT-10) REPAIRS.</t>
  </si>
  <si>
    <t>8e5de9cef251401f</t>
  </si>
  <si>
    <t>3794654518835bb3</t>
  </si>
  <si>
    <t>ST-906 REPAIRS</t>
  </si>
  <si>
    <t>973b0a7d0c58fce5</t>
  </si>
  <si>
    <t>8b30e165608a3708</t>
  </si>
  <si>
    <t>6197f9173b98d027</t>
  </si>
  <si>
    <t>acb74344a9e03bbc</t>
  </si>
  <si>
    <t>3c5caa124dde0904</t>
  </si>
  <si>
    <t>370 BOSTON WHALER - GUATEMALA</t>
  </si>
  <si>
    <t>b9e657cd1f7e8e6b</t>
  </si>
  <si>
    <t>IGF::OT::IGF
370 BOSTON WHALER - DOM REP</t>
  </si>
  <si>
    <t>dcaba5058fa790f3</t>
  </si>
  <si>
    <t>THE THAMES SHIPYARD &amp; REPAIR COMPANY</t>
  </si>
  <si>
    <t>DRIFTMASTER DRYDOCK REPAIRS</t>
  </si>
  <si>
    <t>af3134031affdb1c</t>
  </si>
  <si>
    <t>FUNDING CLIN</t>
  </si>
  <si>
    <t>47c4aba6821fad1e</t>
  </si>
  <si>
    <t>DRYDOCK REPAIRS TO DRIFTMASTER</t>
  </si>
  <si>
    <t>a0b919fba0304a35</t>
  </si>
  <si>
    <t>STS SERVICES FOR LCU SLEP PHASE II TDP</t>
  </si>
  <si>
    <t>68d0364c871be314</t>
  </si>
  <si>
    <t>0ebc3c4c8a3fd290</t>
  </si>
  <si>
    <t>969c2741ec665acc</t>
  </si>
  <si>
    <t>UPDATE THE LANDING CRAFT UTILITY (LCU)-2000 SERVICE LIFE EXTENSION PROGRAM (SLEP) TECHNICAL DATA PACKAGE (TDP).</t>
  </si>
  <si>
    <t>04365249c84d6600</t>
  </si>
  <si>
    <t>4b3f1ecf287855e1</t>
  </si>
  <si>
    <t>a8995d1fce158577</t>
  </si>
  <si>
    <t>POP EXTENSION FROM 21 MAR 22 TO 31 MAY 22.</t>
  </si>
  <si>
    <t>6c0df500f8a630e3</t>
  </si>
  <si>
    <t>15327a0c0f63d1fd</t>
  </si>
  <si>
    <t>UPDATE THE LANDING CRAFT UTILITY (LCU)-2000
SERVICE LIFE EXTENSION PROGRAM (SLEP) TECHNICAL DATA PACKAGE (TDP).</t>
  </si>
  <si>
    <t>23182d5a53bce028</t>
  </si>
  <si>
    <t>REVISE LANGUAGE IN SECTION C</t>
  </si>
  <si>
    <t>e5713450d6754af7</t>
  </si>
  <si>
    <t>283437c7e921b1c4</t>
  </si>
  <si>
    <t>PROGRAMMED REPAIRS TO THE SMALL TUG-915</t>
  </si>
  <si>
    <t>19e45a26a03f4791</t>
  </si>
  <si>
    <t>e5771616c6439c85</t>
  </si>
  <si>
    <t>1de6ad056e851fd8</t>
  </si>
  <si>
    <t>6b5396a2ad3d3361</t>
  </si>
  <si>
    <t>92df3afa0cf00223</t>
  </si>
  <si>
    <t>SILVER SHIPS INC</t>
  </si>
  <si>
    <t>W076 ENDIST LITTLE ROCK</t>
  </si>
  <si>
    <t>FABRICATE AND DELIVER A 26 FOOT CATAMARAN HYDROGRAPHIC SURVEY VESSEL EQUIPPED WITH FULLY FUNCTIONING SINGLE BEAM AND MULTIBEAM HYDROGRAPHIC SURVEYING SYSTEMS.</t>
  </si>
  <si>
    <t>f0eeefb50ffe8069</t>
  </si>
  <si>
    <t>EXTEND DELIVERY DATE TO 07/08/2024.</t>
  </si>
  <si>
    <t>523e3caadfe27189</t>
  </si>
  <si>
    <t>THIS IS MOD 03 TO CONTRACT W911S0-15-D-0038/BR03 FOR CF-21. THIS
MOD INCORPORATES WORKSHEETS 5 AND 6 INTO THE CONTRACT.</t>
  </si>
  <si>
    <t>15275c5807b639e4</t>
  </si>
  <si>
    <t>THIS IS MOD 02 TO CONTRACT W911S0-15-D-0038/BR03 FOR CF-21. THIS MOD INCORPORATES WORKSHEETS 1, 2, 3 AND 4 INTO THE CONTRACT IN ADDITION TO EXTENDING THE CONTRACT PERIOD OF PERFORMANCE.</t>
  </si>
  <si>
    <t>e996f5f0812f009f</t>
  </si>
  <si>
    <t>THIS IS TASK ORDER BR03 FOR CONTRACT W911S0-15-D-0038 FOR PROGRAMMED REPAIRS FOR US ARMY VESSEL CF-21.</t>
  </si>
  <si>
    <t>db75a763e93cf5fa</t>
  </si>
  <si>
    <t>THIS IS MOD 01 TO CONTRACT W911S0-15-D-0038/BR03 FOR CF-21. THIS MOD INCORPORATES A PCO SIGNED LETTER INTO THE CONTRACT.</t>
  </si>
  <si>
    <t>d8e2d69ae5a1afb5</t>
  </si>
  <si>
    <t>THIS IS MOD 04 TO CONTRACT W911S0-15-D-0038/BR04 FOR CF-21. THIS MOD INCORPORATES WORKSHEET 7 INTO THE CONTRACT.</t>
  </si>
  <si>
    <t>39f5bee73eb83b2e</t>
  </si>
  <si>
    <t>THIS MODIFICATION 05 TO CONTRACT W911S0-15-D-0038/BR03 DEOBLIGATES THE UNUSED AMOUNT AT THE END OF THE WORKING PHASE.</t>
  </si>
  <si>
    <t>882ebcedf1768ffc</t>
  </si>
  <si>
    <t>IGF::OT::IGF
370 BOSTON WHALER - EL SALVADOR</t>
  </si>
  <si>
    <t>5023235e5f405cfc</t>
  </si>
  <si>
    <t>ESSAYONS EMERGENT DRYDOCK</t>
  </si>
  <si>
    <t>bee5c018700d96f1</t>
  </si>
  <si>
    <t>0e527d0eff87b840</t>
  </si>
  <si>
    <t>DRYDOCK REPAIR M/V BROOKPORT
DE-OB MOD FOR EXCESS FUNDS
NATIONAL MAINTENANCE&amp;REPAIR OF KENTUCKY, INC.</t>
  </si>
  <si>
    <t>ddd5413dc4ac3f6f</t>
  </si>
  <si>
    <t>DRYDOCK AND REPAIR OF M/V BROOKPORT POP MOD</t>
  </si>
  <si>
    <t>7234a60635a2b572</t>
  </si>
  <si>
    <t>MODIFICATION TO REPLACE TAILSHAFTS OF THE M/V BROOKPORT WHILE DRYDOCKED</t>
  </si>
  <si>
    <t>c327d9c4c4027c34</t>
  </si>
  <si>
    <t>DRYDOCK REPAIR M/V BROOKPORT</t>
  </si>
  <si>
    <t>516c9abecb59765e</t>
  </si>
  <si>
    <t>IGF::OT::IGF DRYDOCK REPAIR M/V BROOKPORT</t>
  </si>
  <si>
    <t>4a7d0cb0e05d4037</t>
  </si>
  <si>
    <t>UNPROGRAMMED REPAIRS TO U.S. ARMY VESSEL LOGISTICS SUPPORT VESSEL 5</t>
  </si>
  <si>
    <t>1b19deb61c122588</t>
  </si>
  <si>
    <t>UNPROGRAMMED REPAIRS TO U.S. ARMY LOGISTICS SUPPORT VESSEL (LSV) 5</t>
  </si>
  <si>
    <t>be2bf91020a03e7e</t>
  </si>
  <si>
    <t>UNPROGRAMMED REPAIRS TO THE U.S. ARMY LOGISTICS SUPPORT VESSEL (LSV) 5</t>
  </si>
  <si>
    <t>2876845f08db5979</t>
  </si>
  <si>
    <t>UNPROGRAMMED REPAIRS TO U.S. ARMY VESSEL LOGISTICS SUPPORT VESSEL (LSV) 5</t>
  </si>
  <si>
    <t>8eec72e549741b83</t>
  </si>
  <si>
    <t>LSV 5 UNPROGRAMMED REPAIR</t>
  </si>
  <si>
    <t>397d62a3232a7cc8</t>
  </si>
  <si>
    <t>425cf4c4efa92427</t>
  </si>
  <si>
    <t>LOGISTICS SUPPORT VESSEL (LSV) 5 UNPROGRAMMED REPAIR</t>
  </si>
  <si>
    <t>8eb0fe1399ac2613</t>
  </si>
  <si>
    <t>BOLAND MARINE AND INDUSTRIAL, L.L.C.</t>
  </si>
  <si>
    <t>TOPSIDE REPAIRS FOR THE WHEELER, TASK ORDER #13</t>
  </si>
  <si>
    <t>9a906aafa70dfaf1</t>
  </si>
  <si>
    <t>NO-COST TIME EXTENSION.</t>
  </si>
  <si>
    <t>68ec489e4b60118c</t>
  </si>
  <si>
    <t>TOPSIDE REPAIRS FOR THE WHEELER</t>
  </si>
  <si>
    <t>22911d59b1d17436</t>
  </si>
  <si>
    <t>DESCRIPTION/SPECS./WORK STATEMENT
P.1	GENERAL. PROVIDE TOOLS, EQUIPMENT, MATERIALS AS NEEDED, PARTS, LABOR, AND SUPERVISION TO PERFORM THE FOLLOWING SCOPE OF WORK DURING THE PERIOD OF APPROXIMATELY 01 AUGUST 2024 THRU 31 FEBRUARY 2025.ALL WORK TO B</t>
  </si>
  <si>
    <t>c1a10c931e6a0a4e</t>
  </si>
  <si>
    <t>TOPSIDE REPAIRS FOR THE WHEELER - GENERAL OUTSIDE MACHINIST SUPPORT</t>
  </si>
  <si>
    <t>3745960bef4184cb</t>
  </si>
  <si>
    <t>TOPSIDE REPAIRS ABOARD THE DREDGE WHEELER IGF::OT::IGF</t>
  </si>
  <si>
    <t>05f2c24da10d9ae9</t>
  </si>
  <si>
    <t>DE-OBLIGATIONS OF EXCESS AND/OR UNUSED FUNDS AND CLOSE OUT.</t>
  </si>
  <si>
    <t>7edc555ab4091455</t>
  </si>
  <si>
    <t>0171fa480f858935</t>
  </si>
  <si>
    <t>b20598e4c4e9b741</t>
  </si>
  <si>
    <t>FY25 INSTALLATION RESTORATION PROGRAM SERVICES AT QUONSET STATE ANGB, RI, MCENTIRE JNGB, SC, AND CHEYENNE MUNICIPAL AIRPORT, WY</t>
  </si>
  <si>
    <t>66a7d52e99775ba8</t>
  </si>
  <si>
    <t>FUNDING AND IMPLEMENTATION OF CR02</t>
  </si>
  <si>
    <t>b971e13f12b0967b</t>
  </si>
  <si>
    <t>415097930cfbbec0</t>
  </si>
  <si>
    <t>ALIGMENT OF STARBOARD LAYSHAFT</t>
  </si>
  <si>
    <t>23cba4ed0b2cf3e1</t>
  </si>
  <si>
    <t>FUNDING AND IMPLEMENTATION OF CR01</t>
  </si>
  <si>
    <t>9e3a77e844be23c7</t>
  </si>
  <si>
    <t>ST-916 OCCM</t>
  </si>
  <si>
    <t>db7e5b457a327aeb</t>
  </si>
  <si>
    <t>85a51cd90fd66d35</t>
  </si>
  <si>
    <t>b9cca184f74d469e</t>
  </si>
  <si>
    <t>633e976f4061b33d</t>
  </si>
  <si>
    <t>4932698ed242e138</t>
  </si>
  <si>
    <t>370 BOSTON WHALER - EL SALVADOR</t>
  </si>
  <si>
    <t>f3e748b586eb4c8f</t>
  </si>
  <si>
    <t>LCM 8618 VESSEL REPAIRS/MODIFICATIONS</t>
  </si>
  <si>
    <t>a17db59f6b220b3e</t>
  </si>
  <si>
    <t>a863b3331c93f65c</t>
  </si>
  <si>
    <t>3d98dfd063331c24</t>
  </si>
  <si>
    <t>03213c68fcd4e832</t>
  </si>
  <si>
    <t>ab0812ea88f91fde</t>
  </si>
  <si>
    <t>a9405b1c57610de5</t>
  </si>
  <si>
    <t>96bb5dd441e9b31a</t>
  </si>
  <si>
    <t>9fd4357910021408</t>
  </si>
  <si>
    <t>d93e2ef18f147b6c</t>
  </si>
  <si>
    <t>IGF::OT::IGF
MODIFICATION TERMINATES TASK ORDER 0001 FOR THE CONVENIENCE OF THE GOVERNMENT.  MODIFICATION ALSO INCLUDES OVER AND ABOVE WORK FOR STARBOARD CPP HUB LEAK REPAIRS AND CPP SYSTEM FLUSH.</t>
  </si>
  <si>
    <t>a8ae42fd8de674eb</t>
  </si>
  <si>
    <t>PROGRAMMED REPAIRS TO THE ST-907</t>
  </si>
  <si>
    <t>403d00222d64bd12</t>
  </si>
  <si>
    <t>4d08f88c5f186000</t>
  </si>
  <si>
    <t>76353ff2747a7645</t>
  </si>
  <si>
    <t>057b20e6e952ca66</t>
  </si>
  <si>
    <t>9782f03cd90da98d</t>
  </si>
  <si>
    <t>OLMSTED DRYDOCK REPAIR REPAIRS</t>
  </si>
  <si>
    <t>6c0a3e7e63e38110</t>
  </si>
  <si>
    <t>ADMIN MOD TO CHANGE WAGE RATES OLMSTED DRYDOCK REPAIR REPAIRS</t>
  </si>
  <si>
    <t>d0fb30bf5b8d3ac0</t>
  </si>
  <si>
    <t>OLMSTED DRYDOCK REPAIR</t>
  </si>
  <si>
    <t>8d4ba2b50960c91a</t>
  </si>
  <si>
    <t>c2fb5a71e01a3d58</t>
  </si>
  <si>
    <t>OLMSTED DRYDOCK REPAIR REPAIRS - OPTION LD781 - WELDING UP OF PITTING AND OPTION LD781 - WELDING OF LINEAR SEAMS</t>
  </si>
  <si>
    <t>84622f5ad61e8b3d</t>
  </si>
  <si>
    <t>MOD P00002 WORK</t>
  </si>
  <si>
    <t>6551a2c30c7b8baf</t>
  </si>
  <si>
    <t>MODIFIED TO DE-OBLIGATE AND CLOSE-OUT</t>
  </si>
  <si>
    <t>c60851aa7938d7da</t>
  </si>
  <si>
    <t>MOD P00002 REPAIR WORK</t>
  </si>
  <si>
    <t>b80788259b99e50c</t>
  </si>
  <si>
    <t>MOD P00003 EXTEND THE DELIVERY DATE</t>
  </si>
  <si>
    <t>fc9f5f5081550bf0</t>
  </si>
  <si>
    <t>DRY DOCK AND REPAIR OF MV LAWSON AND CRANE BARGE</t>
  </si>
  <si>
    <t>995533db042fec46</t>
  </si>
  <si>
    <t>MOD P00001 FOR REPAIR WORK</t>
  </si>
  <si>
    <t>2b7a88df8ecbd562</t>
  </si>
  <si>
    <t>0413 AQ HQ     RCO-HI</t>
  </si>
  <si>
    <t>LSV-7 BOW RAMP CLEANING, LIFT/SECURE, TI, REPAIR</t>
  </si>
  <si>
    <t>df37040c91e872e9</t>
  </si>
  <si>
    <t>LSV-7 BOW RAMP REPAIR - MOD FOR IN-SCOPE REPAIR WORK</t>
  </si>
  <si>
    <t>a80b777e9eafa010</t>
  </si>
  <si>
    <t>YAQUINA PIER SIDE REPAIR</t>
  </si>
  <si>
    <t>f1aca68c15fe189b</t>
  </si>
  <si>
    <t>SUPPLEMENTAL AGREEMENT FOR WORK WITHIN SCOPE</t>
  </si>
  <si>
    <t>19e6fe37f073dc47</t>
  </si>
  <si>
    <t>61e155ce54a2ef89</t>
  </si>
  <si>
    <t>2cebb119697fb7fe</t>
  </si>
  <si>
    <t>VESSEL OCCM/REPAIRS/MODIFICATIONS</t>
  </si>
  <si>
    <t>2ffb3c27d6750a32</t>
  </si>
  <si>
    <t>db93b9fd1ca89123</t>
  </si>
  <si>
    <t>23c554f2064cd6cd</t>
  </si>
  <si>
    <t>62252ebfeced3c6f</t>
  </si>
  <si>
    <t>b8890572ff16563d</t>
  </si>
  <si>
    <t>THE CONTRACTOR SHALL REMOVE AND REPLACE IDENTIFIED SECTIONS OF STIFFENERS, WEB FRAMES, EQUIPMENT FOUNDATIONS, STUFFING TUBES, DECK PLATING, AND CO2 PIPING, AND PERFORM ALL REQUIRED EQUIPMENT REPAIRS ABOARD THE DREDGE MCFARLAND.</t>
  </si>
  <si>
    <t>89944aa91e0e7188</t>
  </si>
  <si>
    <t>SHIPPING</t>
  </si>
  <si>
    <t>3525ed262a6ad323</t>
  </si>
  <si>
    <t>THIS ACTION IS TO CORRECT THE PAYMENT OFFICE ID.</t>
  </si>
  <si>
    <t>0384c7faa74d6aa5</t>
  </si>
  <si>
    <t>THIS ACTION IS TO AMEND ALL OF THE ASSOCIATED CLINS DUE TO INACCURATE NSN'S.</t>
  </si>
  <si>
    <t>4cac03b2a5a798ea</t>
  </si>
  <si>
    <t>THE PURPOSE OF THIS BILATERAL MODIFICATION IS TO IS TO PROCURE 36 EA; INFLATABLE COMBAT RAIDING CRAFT (I-CRC)  7-PERSON BOAT AND MOTORS AND 15-PERSON COMBAT ASSAULT CRAFT.</t>
  </si>
  <si>
    <t>959636bcb1205080</t>
  </si>
  <si>
    <t>BRIDGE ERECTION BOAT (BEB). CONTRACT TO PROCURE SYSTEMS. MOD TO ADD ECPS TO ORDER.</t>
  </si>
  <si>
    <t>7271fabf98f0e446</t>
  </si>
  <si>
    <t>BRIDGE ERECTION BOAT (BEB) CONTRACT TO PROCURE SYSTEMS. DO TO PROCURE ONE BEB.</t>
  </si>
  <si>
    <t>daa00d3381a81d91</t>
  </si>
  <si>
    <t>BRIDGE ERECTION BOAT (BEB). CONTRACT TO PROCURE SYSTEMS. MOD TO ADJUST UNIT PRICE AND IA TO DESERTION.</t>
  </si>
  <si>
    <t>2218ee4c93414cf6</t>
  </si>
  <si>
    <t>BRIDGE ERECTION BOAT (BEB). CONTRACT TO PROCURE SYSTEMS. MOD TO ADD GFM.</t>
  </si>
  <si>
    <t>6494b241987cfbdf</t>
  </si>
  <si>
    <t>TASK ORDER #10, TOPSIDE WHEELER REPAIRS</t>
  </si>
  <si>
    <t>1f85136c959d06e5</t>
  </si>
  <si>
    <t>MACHINIST SUPPORT AND STEEL REPLACEMENT</t>
  </si>
  <si>
    <t>1da9b4e6354c9e55</t>
  </si>
  <si>
    <t>74640ddd719e65b6</t>
  </si>
  <si>
    <t>FY24 MANTIS 14010 TELESCOPING BOOM CRANE</t>
  </si>
  <si>
    <t>2e0610b71006a1ef</t>
  </si>
  <si>
    <t>FY24 MANTIS 1410 REPAIRS/MAINTENANCE</t>
  </si>
  <si>
    <t>9e3d00369d63897c</t>
  </si>
  <si>
    <t>ADMIN MOD TO EXTEND POP</t>
  </si>
  <si>
    <t>94ef5eaa9cdb3cc9</t>
  </si>
  <si>
    <t>83a0e648d535f68a</t>
  </si>
  <si>
    <t>ee2ac0f4be5041bb</t>
  </si>
  <si>
    <t>9ba7e5e27fc29977</t>
  </si>
  <si>
    <t>88e1e2e455dc16cb</t>
  </si>
  <si>
    <t>2685 - QUAD CITIES TEST TANK</t>
  </si>
  <si>
    <t>90af9937b17eafd1</t>
  </si>
  <si>
    <t>3de5182abf390d04</t>
  </si>
  <si>
    <t>2685 - QUAD CITIES TEST TANK
QUAD TEST TANK MOD (REVISE VESSEL DRAFT MARKS / ADDITIONAL NDT TESTING).</t>
  </si>
  <si>
    <t>612109ac520d3597</t>
  </si>
  <si>
    <t>2685 - QUAD CITIES TEST TANK NCTE</t>
  </si>
  <si>
    <t>6e1405a89c1bb35b</t>
  </si>
  <si>
    <t>LCM-8541 VESSEL REPAIRS</t>
  </si>
  <si>
    <t>41f21f6acedd9861</t>
  </si>
  <si>
    <t>fd8f881f6ee5a0b2</t>
  </si>
  <si>
    <t>9352c10e203419f2</t>
  </si>
  <si>
    <t>WORKSHEETS 1-2</t>
  </si>
  <si>
    <t>f2bcbfb0ee630dd7</t>
  </si>
  <si>
    <t>ae4ad60c094beab4</t>
  </si>
  <si>
    <t>LCM-8541 VESSEL REPAIRS WORKSHEETS</t>
  </si>
  <si>
    <t>87b6d34d346538c3</t>
  </si>
  <si>
    <t>261a35bad5810bfb</t>
  </si>
  <si>
    <t>0c9033eaffc26328</t>
  </si>
  <si>
    <t>d220ef2131d5f049</t>
  </si>
  <si>
    <t>DREDGE POTTER: DRY DOCK AND HULL INSPECTION</t>
  </si>
  <si>
    <t>7ffbfba3ac6bafbd</t>
  </si>
  <si>
    <t>FY25 DREDGE POTTER DRYDOCK INSPECTIONS</t>
  </si>
  <si>
    <t>2cecfaeec5aa56e3</t>
  </si>
  <si>
    <t>AMHERST MADISON, INC</t>
  </si>
  <si>
    <t>DEOBLIGATION REHABILITATION OF TWO DUMP SCOW BARGES -$5,000.00</t>
  </si>
  <si>
    <t>278c5e98b5217548</t>
  </si>
  <si>
    <t>EXTEND SERVICES PERFORMANCE PERIOD FOR REHABILITATION OF TWO DUMP SCOW BARGES TO 31 AUGUST 2022.</t>
  </si>
  <si>
    <t>2ac7c4aa5c294334</t>
  </si>
  <si>
    <t>ESSAYONS DCMS PLC REFRESH</t>
  </si>
  <si>
    <t>465f48b72186e6b9</t>
  </si>
  <si>
    <t>US ARMY ENGINEER DISTRICT WALLA WAL</t>
  </si>
  <si>
    <t>W2SJ ENDIST WALLA WALLA CW</t>
  </si>
  <si>
    <t>LLA NRM WORKBOAT</t>
  </si>
  <si>
    <t>736477fa0453ea86</t>
  </si>
  <si>
    <t>33495b6a3aae6671</t>
  </si>
  <si>
    <t>GELBERMAN DRY DOCK REPAIRS</t>
  </si>
  <si>
    <t>00ddfe55786a7090</t>
  </si>
  <si>
    <t>USACE PHILADELPHIA DISTRICT</t>
  </si>
  <si>
    <t>2dc4a1db4929e991</t>
  </si>
  <si>
    <t>adf769453aaef1b7</t>
  </si>
  <si>
    <t>BRANDY STATION SHIPYARD SERVICES</t>
  </si>
  <si>
    <t>da71f0cd68a7eee9</t>
  </si>
  <si>
    <t>af78f851a08c6dfc</t>
  </si>
  <si>
    <t>735b2cee783d66b6</t>
  </si>
  <si>
    <t>ef7c56636307318d</t>
  </si>
  <si>
    <t>71b63ff3b24eeac8</t>
  </si>
  <si>
    <t>ae7d17f5a04387f3</t>
  </si>
  <si>
    <t>LCM 8603</t>
  </si>
  <si>
    <t>e04f12b08b817ad1</t>
  </si>
  <si>
    <t>DE-OBLIGATE FUNDS FOR PROGRAMMED DRYDOCKING, CLEANING, PAINTING AND REPAIRS TO THE UNITED STATES ARMY VESSEL LANDING CRAFT MECHANIZED 8603 STATIONED AT FORT EUSTIS, VIRGINIA.</t>
  </si>
  <si>
    <t>97f62b1fc4cdf381</t>
  </si>
  <si>
    <t>183ae8deff6f692c</t>
  </si>
  <si>
    <t>67bc85918dbd7bb3</t>
  </si>
  <si>
    <t>eecc81dd119ac70d</t>
  </si>
  <si>
    <t>7cb6e620ff498bf4</t>
  </si>
  <si>
    <t>0929aadf766ab54a</t>
  </si>
  <si>
    <t>4a354a2ed34be80f</t>
  </si>
  <si>
    <t>d11518612363a42d</t>
  </si>
  <si>
    <t>323a23a78fa0323a</t>
  </si>
  <si>
    <t>LCM 8603 OCCM</t>
  </si>
  <si>
    <t>8b7897468d9f8e4c</t>
  </si>
  <si>
    <t>MWT-03 OCCM</t>
  </si>
  <si>
    <t>8bc463584880638c</t>
  </si>
  <si>
    <t>94153d5284904981</t>
  </si>
  <si>
    <t>a9ab930dc780f432</t>
  </si>
  <si>
    <t>5684f43f9121170d</t>
  </si>
  <si>
    <t>f783efacbf8c9710</t>
  </si>
  <si>
    <t>c1e9393a92e76f36</t>
  </si>
  <si>
    <t>REFURBISHMENT OF 7 32' EDUARDONO-TYPE BOAT AND 3 CONTINENTAL TRAILERS</t>
  </si>
  <si>
    <t>8327db07e0277bec</t>
  </si>
  <si>
    <t>32' REFURBISHMENT OF EDUARDONO-TYPE BOAT</t>
  </si>
  <si>
    <t>956436197dc91f68</t>
  </si>
  <si>
    <t>3cbd77b740f7c4cd</t>
  </si>
  <si>
    <t>IGF::OT::IGF
MODIFICATION TO DEOBLIGATE FUNDS AND CLOSEOUT
US ARMY VESSELS LCM-8600</t>
  </si>
  <si>
    <t>09964ddff05dbeda</t>
  </si>
  <si>
    <t>SRF AND JRMC YOKOSUKA</t>
  </si>
  <si>
    <t>US ARMY VESSELS LCM-8600 MODIFICATION FOR ADMINISTRATIVE ACTION. 
IGF::OT::IGF</t>
  </si>
  <si>
    <t>af6b566dce85b70e</t>
  </si>
  <si>
    <t>1C</t>
  </si>
  <si>
    <t>0237dc85c3a93107</t>
  </si>
  <si>
    <t>1acf6065581e6128</t>
  </si>
  <si>
    <t>a89f894d4a60d734</t>
  </si>
  <si>
    <t>366f31c41daee4a3</t>
  </si>
  <si>
    <t>IGF::OT::IGF
370 BOSTON WHALER - GUATEMALA</t>
  </si>
  <si>
    <t>f0cd3b4dc896538e</t>
  </si>
  <si>
    <t>3f34131a00fd7858</t>
  </si>
  <si>
    <t>69b4d143b6f90b79</t>
  </si>
  <si>
    <t>9b3ebf45796434f7</t>
  </si>
  <si>
    <t>BASE YEAR-TOPSIDE REPAIRS-TASK ORDER 02
10/01/21 - 03/01/22</t>
  </si>
  <si>
    <t>0b52af2f7c10bb85</t>
  </si>
  <si>
    <t>NASA BARGE PEGASUS OVERHAUL</t>
  </si>
  <si>
    <t>b29f28d0578224a0</t>
  </si>
  <si>
    <t>dc15c045af3388a4</t>
  </si>
  <si>
    <t>NASA BARGE PEGASUS OVERHAUL MOD P00002 FOR ADDITIONAL WORK AND DRAWING REVISIONS.</t>
  </si>
  <si>
    <t>1829c22f276def0e</t>
  </si>
  <si>
    <t>NASA BARGE PEGASUS OVERHAUL FINAL MODIFICATION</t>
  </si>
  <si>
    <t>f5eaf2eda7458b2b</t>
  </si>
  <si>
    <t>LCM 8603 VESSEL REPAIRS</t>
  </si>
  <si>
    <t>6a1e05d0ededd6aa</t>
  </si>
  <si>
    <t>6994b4ce137afe83</t>
  </si>
  <si>
    <t>6c77495325541cba</t>
  </si>
  <si>
    <t>f42fbfb279a064a9</t>
  </si>
  <si>
    <t>561f97f365fea04a</t>
  </si>
  <si>
    <t>587ebec747105674</t>
  </si>
  <si>
    <t>a8887e56ead84a48</t>
  </si>
  <si>
    <t>LCM VESSEL REPAIRS 8603</t>
  </si>
  <si>
    <t>d7a5c853f0899136</t>
  </si>
  <si>
    <t>7d44403281b0dc34</t>
  </si>
  <si>
    <t>URGENT RECOVERY OF STRINGOUT</t>
  </si>
  <si>
    <t>4e050eb18cf3a999</t>
  </si>
  <si>
    <t>DRYDOCK REPAIRS OF USACE BARGES 857, 850 AND 913</t>
  </si>
  <si>
    <t>b7a87e43450d954c</t>
  </si>
  <si>
    <t>f580a6f7458bf49f</t>
  </si>
  <si>
    <t>1bf6730d49d90ef3</t>
  </si>
  <si>
    <t>c5c4d7b0bba794a2</t>
  </si>
  <si>
    <t>PROCURE, MANUFACTURE, INSTALL AND SUPPORT THE TESTING OF THE RELEASED ECP DESIGN (BOW HOOK ASSEMBLY) FROM TASK ORDER 03 ON ONE LCU 2000.</t>
  </si>
  <si>
    <t>66da85480d06bb99</t>
  </si>
  <si>
    <t>ee3679ba5420c0ee</t>
  </si>
  <si>
    <t>PROCURE, MANUFACTURE, INSTALL AND SUPPORT THE TESTING OF THE RELEASED ECP DESIGN OF THE BOW RAMP HOOK FROM TASK ORDER 03 ON ONE LCU 2000.</t>
  </si>
  <si>
    <t>2061149c2112a1fd</t>
  </si>
  <si>
    <t>BOW RAMP HOOK FABRICATION/PROTOTYPE FOR THE LANDING CRAFT UTILITY (LCU)-2000 CLASS VESSELS.</t>
  </si>
  <si>
    <t>ceaf534c734ad5af</t>
  </si>
  <si>
    <t>PROCURE, MANUFACTURE, INSTALL AND SUPPORT THE TESTING OF THE RELEASED ECP DESIGN (BOW HOOK ASSEMBLY) FROM TASK ORDER 03 ON ONE LCU-2000.</t>
  </si>
  <si>
    <t>19afec9c43cbece2</t>
  </si>
  <si>
    <t>PROCURE, MANUFACTURE AND DELIVER 2 SETS OF THE RELEASED ECP DESIGN (BOW RAMP HOOK ASSEMBLY) FROM TASK ORDER 03 ONTO ONE LCU-2000.</t>
  </si>
  <si>
    <t>ba16e23ea88205c0</t>
  </si>
  <si>
    <t>PROCURE, MANUFACTURE, INSTALL AND SUPPORT THE TESTING OF THE RELEASED ECP DESIGN (BOW RAMP HOOK) FROM TASK ORDER 03 ON ONE LCU 2000.</t>
  </si>
  <si>
    <t>fcf56f5ab39d79b2</t>
  </si>
  <si>
    <t>REBUILD (2) CUMMINS KTA50-M MAIN PROPULSION DIESEL ENGINES (MPDE)</t>
  </si>
  <si>
    <t>ad95a0f40e480a15</t>
  </si>
  <si>
    <t>EXERCISE AN OPTION</t>
  </si>
  <si>
    <t>1caf3a8db5cc1cef</t>
  </si>
  <si>
    <t>5637de3ee1e478cd</t>
  </si>
  <si>
    <t>9d3a603e4845f043</t>
  </si>
  <si>
    <t>295b6cce53367e0b</t>
  </si>
  <si>
    <t>87e6adaf2b84a33f</t>
  </si>
  <si>
    <t>0419 AQ HQ     CONTRACTING SUP</t>
  </si>
  <si>
    <t>0020 EN HHC    HHC EN BDE</t>
  </si>
  <si>
    <t>ALL WELDED ALUMINUM V-HULL PATROL VESSELS FOR SERVICE IN SUPPORT OF THE US ARMY 86TH ENGINEER DETACHMENT (DIVE). ALUMINUM DUAL OUTBOARD ENGINES WORKBOATS DESIGNED FOR THE MISSION AND EXTREME OPERATING ENVIRONMENT.</t>
  </si>
  <si>
    <t>ebe58c4617ddb254</t>
  </si>
  <si>
    <t>21d9e67463a29d7a</t>
  </si>
  <si>
    <t>UH-72A ARC-231 COMPONENT REPAIR</t>
  </si>
  <si>
    <t>0871d870414df02b</t>
  </si>
  <si>
    <t>cd8183d7b884e2b8</t>
  </si>
  <si>
    <t>THIS STATEMENT OF WORK (SOW) DEFINES THE EFFORT REQUIRED TO REPAIR ARC-231 MULTI-MODE AVIATION RADIO COMPONENTS FOR THE UH-72A LAKOTA HELICOPTER.</t>
  </si>
  <si>
    <t>601a16cb9d5d4ff3</t>
  </si>
  <si>
    <t>CONTRACT W58RGZ-18-D-0001, ORDER 19F0547, UH-72A ARC-231 REPAIR UHPO</t>
  </si>
  <si>
    <t>ef3125681c769365</t>
  </si>
  <si>
    <t>REPAIR OF ARC-231 MULTI-MODE AVIATION RADIO COMPONENTS</t>
  </si>
  <si>
    <t>97b4c1b51548a840</t>
  </si>
  <si>
    <t>DRIFTMASTER DRY DOCK 2019</t>
  </si>
  <si>
    <t>00f121a2010677f5</t>
  </si>
  <si>
    <t>DRIFTMASTER DRY DOCK 2019 DE-OB AND CLOSEOUT</t>
  </si>
  <si>
    <t>1de561b4234c1a82</t>
  </si>
  <si>
    <t>4e97d330ffdb9a78</t>
  </si>
  <si>
    <t>COLONNA'S SHIP YARD INCORPORATED</t>
  </si>
  <si>
    <t>DREDGE MURDEN SHIPYARD REPAIR SERVICES EXTENSION OF PERIOD OF PERFORMANCE</t>
  </si>
  <si>
    <t>72a5f2eebff75fa9</t>
  </si>
  <si>
    <t>MURDEN SHIPYARD REPAIRS MOD TO EXTEND OPTIONS</t>
  </si>
  <si>
    <t>36d30263fedbc4cd</t>
  </si>
  <si>
    <t>31e95731803b6f71</t>
  </si>
  <si>
    <t>DREDGE MURDEN SHIPYARD REPAIR SERVICES MODIFICATION</t>
  </si>
  <si>
    <t>73e652b1d526e2d5</t>
  </si>
  <si>
    <t>DREDGE MURDEN SHIPYARD REPAIR SERVICES - ADDITIONAL REPAIRS &amp; DRY DOCKING DAYS.</t>
  </si>
  <si>
    <t>b346c09c7f68596d</t>
  </si>
  <si>
    <t>35' SURVEY BOAT AND TRAILER</t>
  </si>
  <si>
    <t>afb76c8dcaf025ac</t>
  </si>
  <si>
    <t>MODIFICATION TO UPGRADE MOTOR ENGINE TO 35' SURVEY BOAT AND TRAILER</t>
  </si>
  <si>
    <t>14d347abe818a3ac</t>
  </si>
  <si>
    <t>DRY DOCK SPUD BARGE CE 869</t>
  </si>
  <si>
    <t>41f3d854ff3b85df</t>
  </si>
  <si>
    <t>350f405b33c37e5d</t>
  </si>
  <si>
    <t>TO PROVIDE A FULL TIME ON SITE REPRESENTATIVE TO SUPPORT THE MANEUVER SUPPORT VEHICLE LIGHT MSV L UNDER PRODUCT DIRECTOR ARMY WATERCRAFT SYSTEMS</t>
  </si>
  <si>
    <t>fd10b22ba51a41a0</t>
  </si>
  <si>
    <t>6b8ae7ee11760e0f</t>
  </si>
  <si>
    <t>REPAIRS ABOARD THE DREDGE WHEELER. IGF::OT::IGF</t>
  </si>
  <si>
    <t>8e28da731e7522b8</t>
  </si>
  <si>
    <t>4TH OPTION YEAR. IGF::OT::IGF</t>
  </si>
  <si>
    <t>5ac3fb4fe54d3d80</t>
  </si>
  <si>
    <t>TOPSIDE MAINTENANCE REPAIRS  IGF::OT::IGF</t>
  </si>
  <si>
    <t>ddeaf85641de43de</t>
  </si>
  <si>
    <t>ST-906,VESSEL OCCM REPAIRS/MODIFICATIONS</t>
  </si>
  <si>
    <t>a9571f361aa10be7</t>
  </si>
  <si>
    <t>WORKSHEETS 33-36</t>
  </si>
  <si>
    <t>f8b680972aa201a7</t>
  </si>
  <si>
    <t>ST-906,VESSEL OCCM REPAIRS/MODIFICATIONS UTILIZING WORKSHEETS
5-18.</t>
  </si>
  <si>
    <t>fdbd872eb81811b4</t>
  </si>
  <si>
    <t>ST-906,VESSEL OCCM REPAIRS/MODIFICATIONS; ACTIVATE INDEFINITE WORK ITEMS</t>
  </si>
  <si>
    <t>dfdc05b9d3db5e35</t>
  </si>
  <si>
    <t>ST-906,VESSEL OCCM REPAIRS/MODIFICATIONS CANCELLATION WS 37</t>
  </si>
  <si>
    <t>9cd7135fa90deb2d</t>
  </si>
  <si>
    <t>ST-906,VESSEL OCCM REPAIRS/MODIFICATIONS TO INCORPORATE UP TO WS32.</t>
  </si>
  <si>
    <t>6e548a96dc5eb1d3</t>
  </si>
  <si>
    <t>INCORPORATE WS 19-23</t>
  </si>
  <si>
    <t>36c022ceeebfa286</t>
  </si>
  <si>
    <t>a427e228103aa20e</t>
  </si>
  <si>
    <t>IGF::OT::IGF REPAIRS TO MV SHORTY BAIRD</t>
  </si>
  <si>
    <t>1eab378552bf0685</t>
  </si>
  <si>
    <t>IGF::OT::IGF REPAIRS TO MV SHORTY BAIRD FOR SWL</t>
  </si>
  <si>
    <t>f1f757fa929753d7</t>
  </si>
  <si>
    <t>IGF::OT::IGF REPAIRS TO MV SHORTY BAIRD.  MODIFICATION TO REMOVE CLAUSE 52.223-17 AS EPA PRODUCTS ARE NOT REQUIRED.</t>
  </si>
  <si>
    <t>c0fad26f495d5e8a</t>
  </si>
  <si>
    <t>3c4f950579a5f03f</t>
  </si>
  <si>
    <t>REPAIRS TO MV SHORTY BAIRD</t>
  </si>
  <si>
    <t>02c8fe3b217363cd</t>
  </si>
  <si>
    <t>0cc4ca9abda06a78</t>
  </si>
  <si>
    <t>d50cb34efc20c82f</t>
  </si>
  <si>
    <t>71e423c0f66ebaf4</t>
  </si>
  <si>
    <t>72d847559158d868</t>
  </si>
  <si>
    <t>72bbfd46906e1eeb</t>
  </si>
  <si>
    <t>4ba666e7bc765585</t>
  </si>
  <si>
    <t>988148315bf5e376</t>
  </si>
  <si>
    <t>b606d8a851a21b04</t>
  </si>
  <si>
    <t>948d57194104b33a</t>
  </si>
  <si>
    <t>c1d9f4c5e5d93a08</t>
  </si>
  <si>
    <t>ST-911 OCCM</t>
  </si>
  <si>
    <t>4c67a6c2684d06e1</t>
  </si>
  <si>
    <t>cd90c6caa52e4c7d</t>
  </si>
  <si>
    <t>c664acd399e84cc6</t>
  </si>
  <si>
    <t>eb4c7e49d3282d57</t>
  </si>
  <si>
    <t>17d3cb64ca2c3445</t>
  </si>
  <si>
    <t>52157df6b479b6b8</t>
  </si>
  <si>
    <t>6a3c528f8ebfc8e3</t>
  </si>
  <si>
    <t>90a1103da8ac9590</t>
  </si>
  <si>
    <t>181acaa1a225279b</t>
  </si>
  <si>
    <t>b8b074235a3ac3ee</t>
  </si>
  <si>
    <t>630ffa8f6b6ab003</t>
  </si>
  <si>
    <t>EMERGENCY REPAIRS TO U.S. ARMY VESSEL LSV 1</t>
  </si>
  <si>
    <t>aed6dfd0cb02d2ae</t>
  </si>
  <si>
    <t>10ea5450b345df95</t>
  </si>
  <si>
    <t>LSV 1 EMERGENCY REPAIR</t>
  </si>
  <si>
    <t>4278d24f2b466e4b</t>
  </si>
  <si>
    <t>8cb3a3a56d1a58a9</t>
  </si>
  <si>
    <t>66aa66675485db96</t>
  </si>
  <si>
    <t>EMERGENCY REPAIRS TO THE U.S. ARMY LOGISTICS SUPPORT VESSEL (LSV) 1</t>
  </si>
  <si>
    <t>03717c213867c869</t>
  </si>
  <si>
    <t>a1fcd38951d70b61</t>
  </si>
  <si>
    <t>143702a9393363f7</t>
  </si>
  <si>
    <t>GRAND TOWER DRY DOCK REPAIRS AND PAINT</t>
  </si>
  <si>
    <t>6dc3295e3f9f7149</t>
  </si>
  <si>
    <t>FY24 PATHFINDER DRY DOCK INSPECTIONS</t>
  </si>
  <si>
    <t>ed1cff78abe11874</t>
  </si>
  <si>
    <t>881e21d81dd3ad13</t>
  </si>
  <si>
    <t>FY24 PATHFINDER AND GRAND TOWER DRY DOCK INSPECTIONS</t>
  </si>
  <si>
    <t>3dd9a3aba82422f0</t>
  </si>
  <si>
    <t>PATHFINDER DRYDOCK MOD 3</t>
  </si>
  <si>
    <t>debc56cf1eda7fbc</t>
  </si>
  <si>
    <t>NEW TASK ORDER FOR TOPSIDE REPAIRS ON DREDGE WHEELER LOCATED IN NEW ORLEANS, LA.</t>
  </si>
  <si>
    <t>ced6b2ed6f016de3</t>
  </si>
  <si>
    <t>NEW TASK ORDER FOR TOPSIDE REPAIRS</t>
  </si>
  <si>
    <t>4162c4ab2681182b</t>
  </si>
  <si>
    <t>DRY DOCKING OF DREDGE POTTER</t>
  </si>
  <si>
    <t>bc7696ee5bb6dbde</t>
  </si>
  <si>
    <t>434a891d8719eb79</t>
  </si>
  <si>
    <t>63568ad0b2950379</t>
  </si>
  <si>
    <t>3c252dd8998d4460</t>
  </si>
  <si>
    <t>8705554739f5c10c</t>
  </si>
  <si>
    <t>105c2278bfaae2de</t>
  </si>
  <si>
    <t>0e4e2e19215c896d</t>
  </si>
  <si>
    <t>b243bd35511fc384</t>
  </si>
  <si>
    <t>8aa7742bbb6c546d</t>
  </si>
  <si>
    <t>eb4d651c924ff729</t>
  </si>
  <si>
    <t>ca32e5225fada73b</t>
  </si>
  <si>
    <t>DREDGING PORTIONS OF NORFOLK HARBOR AND CRANEY ISLAND REACH FEDERAL NAVIGATION CHANNEL</t>
  </si>
  <si>
    <t>b33554aa718f7dd5</t>
  </si>
  <si>
    <t>INCLUDE PERMIT FOR MAINTENANCE REPAIRS TO FORT NORFOLK BULKHEAD AND SHORELINE PROTECTION, NORFOLK, VIRGINIA.</t>
  </si>
  <si>
    <t>03a74c7e1e621a95</t>
  </si>
  <si>
    <t>MAINTENANCE REPAIRS TO FORT NORFOLK BULKHEAD AND SHORELINE PROTECTION, NORFOLK, VIRGINIA</t>
  </si>
  <si>
    <t>e91cda4caea2bbba</t>
  </si>
  <si>
    <t>IGF::OT::IGF, MODIFICATION IS ISSUED AS A TIME EXTENSION DUE TO COLD WATER.</t>
  </si>
  <si>
    <t>7c04b675b0b4be95</t>
  </si>
  <si>
    <t>MAINTENANCE REPAIRS TO FORT NORFOLK BULKHEAD AND SHORELINE PROTECTION, NORFOLK, VIRGINIA.</t>
  </si>
  <si>
    <t>17a2f64f40d0d4ee</t>
  </si>
  <si>
    <t>f0ab2ba006ae947b</t>
  </si>
  <si>
    <t>3cf34781b310d39c</t>
  </si>
  <si>
    <t>IGF::OT::IGF - FT. NORFOLK BULKHEAD AND SHORELINE PROTECTION, NORFOLK, VA.</t>
  </si>
  <si>
    <t>a82158fcb25d47e8</t>
  </si>
  <si>
    <t>P00002 FY25 M/V JUMBO DRYDOCK POP EXTENSION</t>
  </si>
  <si>
    <t>8f2e28e01ed45673</t>
  </si>
  <si>
    <t>P00002 FY25 M/V STEPHENSON II DRYDOCK</t>
  </si>
  <si>
    <t>cb2e3579bcd22649</t>
  </si>
  <si>
    <t>MODIFICATION MV JUMBO RUDDERS/PROPELLERS</t>
  </si>
  <si>
    <t>48ffd8c7daccef66</t>
  </si>
  <si>
    <t>MV STEPHENSON II/JUMBO DRY DOCK</t>
  </si>
  <si>
    <t>809fedad1362dc83</t>
  </si>
  <si>
    <t>P00001 FY25 M/V STEPHENSON DRYDOCK</t>
  </si>
  <si>
    <t>4bf6c6da359ecd50</t>
  </si>
  <si>
    <t>LCM-8596</t>
  </si>
  <si>
    <t>a37329691b175db7</t>
  </si>
  <si>
    <t>LCM-8596 REPAIRS</t>
  </si>
  <si>
    <t>3f075d18fca02534</t>
  </si>
  <si>
    <t>6452d46b683079d1</t>
  </si>
  <si>
    <t>8ee82a7375e1f2d1</t>
  </si>
  <si>
    <t>fe735cfc73abdf6d</t>
  </si>
  <si>
    <t>ad17bbf57a442abc</t>
  </si>
  <si>
    <t>a024d0cef46c9a98</t>
  </si>
  <si>
    <t>39210e7c40f6f450</t>
  </si>
  <si>
    <t>BASE YEAR</t>
  </si>
  <si>
    <t>9dd943dacdbdaf7e</t>
  </si>
  <si>
    <t>CLOSEOUT</t>
  </si>
  <si>
    <t>0a111a76c3ad6459</t>
  </si>
  <si>
    <t>IGF::OT::IGF USACE DREDGE YAQUINA OVERHAUL AND REPAIR.</t>
  </si>
  <si>
    <t>e25c49d559137cd5</t>
  </si>
  <si>
    <t>50166aa34011cc45</t>
  </si>
  <si>
    <t>FOSS MARITIME COMPANY</t>
  </si>
  <si>
    <t>LCU 2033 VESSEL REPAIRS/MODIFICATIONS</t>
  </si>
  <si>
    <t>0f42921dc0d6522e</t>
  </si>
  <si>
    <t>cc11462c157e509d</t>
  </si>
  <si>
    <t>631b024815a23166</t>
  </si>
  <si>
    <t>b45019e6bfddb85d</t>
  </si>
  <si>
    <t>750d1e0e5968ef98</t>
  </si>
  <si>
    <t>c94e937e367e87e7</t>
  </si>
  <si>
    <t>THIS IS MOD 06 TO CONTRACT W911S0-16-D-0013/0004 THAT DE-OBLIGATES UNUSED FUNDING AT THE END OF THE CONTRACT PERIOD OF PERFORMANCE.</t>
  </si>
  <si>
    <t>de505b1a22601c4e</t>
  </si>
  <si>
    <t>THIS IS MODIFICATION 01 FOR CONTRACT W911S0-16-D-0013/0004 AND ADDRESSES SOME CONTRACT CHANGES IN ADDITION TO INCORPORATION OF WORKSHEETS 1,2 AND 3.</t>
  </si>
  <si>
    <t>798296aaef30bbf6</t>
  </si>
  <si>
    <t>THIS IS MODIFICATION 02 FOR CONTRACT W911S0-16-D-0013/0004 AND
INCORPORATES WORKSHEETS 4 THROUGH 7 INTO THE CONTRACT.</t>
  </si>
  <si>
    <t>454df376d26386f3</t>
  </si>
  <si>
    <t>THIS IS MOD 05 TO CONTRACT W911S0-16-D-0013/0004 THAT
INCORPORATES WORKSHEETS 18 INTO THE CONTRACT.</t>
  </si>
  <si>
    <t>f417184f5e0db713</t>
  </si>
  <si>
    <t>THIS IS DELIVERY ORDER 0004 FOR CONTRACT W911S0-16-D-0013 FOR REPAIR OF US VESSEL MWT-7.</t>
  </si>
  <si>
    <t>0cfe071bce73de57</t>
  </si>
  <si>
    <t>THIS IS MOD 03 TO CONTRACT W911S0-16-D-0013/0004 THAT INCORPORATES WORKSHEETS 8 THROUGH 12 INTO THE CONTRACT AND CHANGES THE PERIOD OF PERFORMANCE.</t>
  </si>
  <si>
    <t>460b988706e185d4</t>
  </si>
  <si>
    <t>THIS IS MOD 04 TO CONTRACT W911S0-16-D-0013/0004 THAT
INCORPORATES WORKSHEETS 4, 14, 15, 16 AND 17 INTO THE CONTRACT AND CHANGES THE PERIOD OF PERFORMANCE.</t>
  </si>
  <si>
    <t>bbab27dcefb5d399</t>
  </si>
  <si>
    <t>EMERGENCY REPAIRS TO US VESSEL LSV-2</t>
  </si>
  <si>
    <t>18d5a510b65a905a</t>
  </si>
  <si>
    <t>83b8276df9b5e7fe</t>
  </si>
  <si>
    <t>3f52bf8af023b1c8</t>
  </si>
  <si>
    <t>1ca3f8141a4a3112</t>
  </si>
  <si>
    <t>eea219a7a2b905ca</t>
  </si>
  <si>
    <t>HYDROGRAPHIC SURVEY BOAT</t>
  </si>
  <si>
    <t>bad3e7f108296dfe</t>
  </si>
  <si>
    <t>HYDROGRAPHIC SURVEY BOAT FOR FOUNTAIN CITY</t>
  </si>
  <si>
    <t>78a5905cbbcb3489</t>
  </si>
  <si>
    <t>HYDROGRAPHIC SURVEY BOAT - DELIVERY DATE EXTENSION DUE TO AVAILABILITY OF GOVERNMENT INSPECTOR</t>
  </si>
  <si>
    <t>bd5dff8d8518bc6f</t>
  </si>
  <si>
    <t>HYDROGRAPHIC SURVEY BOAT - MOD 2 - NO COST - DELIVERY TIME EXTENSION IN EXCHANGE FOR ADDING FUEL TANK DIP TUBES</t>
  </si>
  <si>
    <t>8e0efbc1843afaf4</t>
  </si>
  <si>
    <t>HYDROGRAPHIC SURVEY BOAT  -  MOD TO CHANGE DELIVERY DATE AND REPLACE TRAILER.  REPLACEMENT TRAILER TO BE DELIVERED NO LATER THAN 12/29/2017.</t>
  </si>
  <si>
    <t>2ddb99b7321367fd</t>
  </si>
  <si>
    <t>HYDROGRAPHIC SURVEY BOAT - MOD FOR REPLACEMENT TRAILER DELIVERY EXTENSION DUE TO RIVER ICED-OVER. CANNOT SWAP TRAILERS TILL RIVER OPENS UP.</t>
  </si>
  <si>
    <t>37390967169c3e77</t>
  </si>
  <si>
    <t>IGF::OT::IGF   STUD LINK ANCHOR CHAIN</t>
  </si>
  <si>
    <t>dda7cb2b9a6b6404</t>
  </si>
  <si>
    <t>IGF::OT::IGF  EXTEND PERIOD OF PERFORMANCE DUE TO PROTEST AND WITHDRAWAL OF PROTEST.</t>
  </si>
  <si>
    <t>0d6647f8ad54fdfc</t>
  </si>
  <si>
    <t>MODIFICATION TO CREATE NEW CLINS DUE TO ACCOUNT ERRORS. SCOPE AND AMOUNT OF FUNDING IS UNCHANGED. FOR CHAINS AND SHACKLES FOR THE SB SNELL IN GALVESTON, TX</t>
  </si>
  <si>
    <t>008d2f6d0fe166a9</t>
  </si>
  <si>
    <t>IGF::OT::IGF
MATERIAL</t>
  </si>
  <si>
    <t>2c98730834957c95</t>
  </si>
  <si>
    <t>IGF::OT::IGF  MODIFICATIONS TO A PORTABLE FLOATING FISH COLLECTOR LOCATED WITHIN THE WILLAMETTE VALLEY, AT COUGAR DAM.</t>
  </si>
  <si>
    <t>00ec6c2c9cce5050</t>
  </si>
  <si>
    <t>IGF::OT::IGF RAISE FISH COLLECTION MODULE</t>
  </si>
  <si>
    <t>beab1f3a2731d396</t>
  </si>
  <si>
    <t>IGF::OT::IGF  MODIFICATION IS TO ADD A FAN AND LOUVER KIT TO TEH JIB CRANE CONTROL PANEL.</t>
  </si>
  <si>
    <t>223758b1f079701a</t>
  </si>
  <si>
    <t>NAVAL AIR SYSTEMS COMMAND</t>
  </si>
  <si>
    <t>THIS IS A DOCUMENT SUMMARY LIST AND CONTRACT DATA REQUIREMENT LIST UPDAT MODIFICATION.</t>
  </si>
  <si>
    <t>ee338e162677b3f2</t>
  </si>
  <si>
    <t>DEVELOP AN H-1 COMMERCIAL MAINTENANCE CAPABILITY TO IMPROVE H-1 FLEET READINESS.  THE WORK INCLUDES H-1 AIRCRAFT TRANSPORTATION, INVENTORY, EVALUATION, PRESERVATION, AND MAINTENANCE SUPPORT.</t>
  </si>
  <si>
    <t>56522f4b15ff8a93</t>
  </si>
  <si>
    <t>THE STATEMENT OF WORK (SOW) DEFINES THE EFFORT REQUIRED TO DEVELOP AN H-1 COMMERCIAL MAINTENANCE CAPABILITY TO IMPROVE H-1 FLEET READINESS.  THE WORK INCLUDES H-1 AIRCRAFT TRANSPORTATION, INVENTORY, EVALUATION, PRESERVATION, AND MAINTENANCE SUPPORT.</t>
  </si>
  <si>
    <t>3996fa12bb4772aa</t>
  </si>
  <si>
    <t>THE STATEMENT OF WORK DEFINES THE EFFORT REQUIRED TO DEVELOP A H-1 COMMERCIAL MAINTENANCE CAPABILITY TO IMPROVE H-1 FLEET READINESS.</t>
  </si>
  <si>
    <t>b48798118638d445</t>
  </si>
  <si>
    <t>DRY DOCK REPAIR OF M/V JC THOMAS</t>
  </si>
  <si>
    <t>86164ad3018b59a9</t>
  </si>
  <si>
    <t>DRY DOCK REPAIR OF M/V JC THOMAS
IN SCOPE MODIFICATION</t>
  </si>
  <si>
    <t>50ccec815a299480</t>
  </si>
  <si>
    <t>3faa316d3ee6309f</t>
  </si>
  <si>
    <t>21b13a89f034acba</t>
  </si>
  <si>
    <t>DRY DOCK REPAIR OF M/V JC THOMAS
EXERCISE OPTION TWO (2) CLIN 003
MCGINNIS, INC.</t>
  </si>
  <si>
    <t>dd1cf6300bad78a8</t>
  </si>
  <si>
    <t>POP EXTENSION - DRY DOCK REPAIR OF M/V JC THOMAS AT LRS</t>
  </si>
  <si>
    <t>2ccddefe9c5ad9b0</t>
  </si>
  <si>
    <t>W6TC 596TH USA TRANS SURF BDE</t>
  </si>
  <si>
    <t>PURCHASED 2 SECURITY BOATS FOR MOTSU.</t>
  </si>
  <si>
    <t>3f420127b63ce0de</t>
  </si>
  <si>
    <t>ADD FUNDS FOR ADDITIONAL CRITICAL PARTS/WORK.</t>
  </si>
  <si>
    <t>1aef660ea406c122</t>
  </si>
  <si>
    <t>OPTION - PICKET BOAT</t>
  </si>
  <si>
    <t>40ef40487496355f</t>
  </si>
  <si>
    <t>MODIFICATION TO NOTIFY CONTRACTOR SERVICES ARE NO LONGER REQUIRED FOR PICKET BOAT AND MOORING FOR BONNET CARRE SPILLWAY</t>
  </si>
  <si>
    <t>dfffad05b510e643</t>
  </si>
  <si>
    <t>MODIFICATION TO EXERCISE OPTION - RENTAL OF PICKET BOAT AND MOORING (SPUD BARGE)</t>
  </si>
  <si>
    <t>2a6e6dec88ad0525</t>
  </si>
  <si>
    <t>PICKET BOAT (FIRST 20 DAYS) FOR BONNET CARRE SPILLWAY</t>
  </si>
  <si>
    <t>d926c5a673752816</t>
  </si>
  <si>
    <t>MODIFICATION TO ADD MOORING TO THE RENTAL OF PICKET BOAT FOR BONNET CARRE SPILLWAY OPENING</t>
  </si>
  <si>
    <t>e697630d62bfa3cb</t>
  </si>
  <si>
    <t>DRY DOCK AND PERFORM REPAIRS TO BARGES #68 AND #78 FOR THE BLACK WARRIOR&amp;TOMBIGBEE WATERWAY PROJECT MANAGEMENT OFFICE IN TUSCALOOSA, AL</t>
  </si>
  <si>
    <t>6b13cd25e1fcbf6a</t>
  </si>
  <si>
    <t>MODIFICATION FOR ADDITIONAL STEEL REPAIRS FOR DRY DOCK AND PERFORM REPAIRS TO BARGES #68 AND #78 FOR THE BLACK
WARRIOR&amp;TOMBIGBEE WATERWAY PROJECT MANAGEMENT OFFICE IN
TUSCALOOSA, AL</t>
  </si>
  <si>
    <t>e172e484772d9a16</t>
  </si>
  <si>
    <t>MODIFICATION TO EXTEND PERIOD OF PERFORMANCE FOR DRY DOCK AND PERFORM REPAIRS TO BARGES #68 AND #78 FOR THE BLACK WARRIOR&amp;TOMBIGBEE WATERWAY PROJECT MANAGEMENT OFFICE IN TUSCALOOSA, AL</t>
  </si>
  <si>
    <t>94390f658d8d464d</t>
  </si>
  <si>
    <t>MODIFICATION FOR ADDITIONAL STEEL REPAIRS AND DECK HATCH COVER ASSEMBLIES FOR DRY DOCK AND PERFORM REPAIRS TO BARGES #68 AND #78 FOR THE BLACK WARRIOR&amp;TOMBIGBEE WATERWAY PROJECT MANAGEMENT OFFICE IN TUSCALOOSA, AL</t>
  </si>
  <si>
    <t>f18033c60b77e569</t>
  </si>
  <si>
    <t>MWT-04 VESSEL REPAIRS</t>
  </si>
  <si>
    <t>1bdc24f5ef9e998e</t>
  </si>
  <si>
    <t>c6c762cd12c852fd</t>
  </si>
  <si>
    <t>e6c7edf483e8bcd8</t>
  </si>
  <si>
    <t>8f453cb07ae0c46e</t>
  </si>
  <si>
    <t>4aa4fa02107044cc</t>
  </si>
  <si>
    <t>a20bba547e047b17</t>
  </si>
  <si>
    <t>0ddae8848a5f42fe</t>
  </si>
  <si>
    <t>5b9a29cf9e05b1ba</t>
  </si>
  <si>
    <t>93cf6ea2a0628513</t>
  </si>
  <si>
    <t>TOPSIDE MAINTENANCE AND REPAIRS IGF::OT::IGF</t>
  </si>
  <si>
    <t>2b651c5bbbc26c80</t>
  </si>
  <si>
    <t>OPTION YEAR 1 TOPSIDE MAINT WHEELER.  DEOBLIGATION /CLOSEOUT DUE TO PHYSICALLY AND FINANCIALLY COMPLETE.  IGF::OT::IGF</t>
  </si>
  <si>
    <t>99030bd3accce910</t>
  </si>
  <si>
    <t>THIS IS MODIFICATION 05 TO CONTRACT W911S0-15-D-0038/BR12 FOR VESSEL LCM 8602. THIS MOD EXTENDS THE CONTRACT PERIOD OF PERFORMANCE.</t>
  </si>
  <si>
    <t>8b655b2a2d92299a</t>
  </si>
  <si>
    <t>THIS IS A DELIVERY ORDER FOR VESSEL LCM 8602.</t>
  </si>
  <si>
    <t>7ef4e62818d2d677</t>
  </si>
  <si>
    <t>THIS IS MODIFICATION 02 TO VESSEL LCM 8602 THAT INCORPORATES WORKSHEETS 10, 11, 12, 13 INTO THE CONTRACT.</t>
  </si>
  <si>
    <t>8e2b19660d259649</t>
  </si>
  <si>
    <t>MODIFICATION TO ACTIVATE WORKSHEETS 1 THROUGH 9.
VESSEL REPAIRS TO LCM 8602</t>
  </si>
  <si>
    <t>f3d01a97a186e845</t>
  </si>
  <si>
    <t>MOD TO ACTIVATE WORKSHEETS
VESSEL REPAIRS TO LCM 8602</t>
  </si>
  <si>
    <t>ff5c72851f5f51da</t>
  </si>
  <si>
    <t>MODIFICATION TO ACTIVATES WORKSHEETS AND EXTEND THE POP ON THE LCM-8602.
VESSEL REPAIRS TO LCM 8602</t>
  </si>
  <si>
    <t>62fa5a88b47f8e51</t>
  </si>
  <si>
    <t>MODIFICATION 06 DEOBLIGATES UNUSED FUNDS FOR CONTRACT CLOSEOUT.
VESSEL REPAIRS TO LCM 8602</t>
  </si>
  <si>
    <t>56bcb794af4f173f</t>
  </si>
  <si>
    <t>MODULAR WARPING TUG (MWT) 2</t>
  </si>
  <si>
    <t>033aa86363c64c35</t>
  </si>
  <si>
    <t>c1e8f551f876e6ea</t>
  </si>
  <si>
    <t>461db1f05e83c4f9</t>
  </si>
  <si>
    <t>ea4b5b67fb402506</t>
  </si>
  <si>
    <t>699cb08dd2143e6c</t>
  </si>
  <si>
    <t>facc210e5348c8ed</t>
  </si>
  <si>
    <t>aebd61a594c171ba</t>
  </si>
  <si>
    <t>1734b525a890b2f5</t>
  </si>
  <si>
    <t>dc1bf7843863e57c</t>
  </si>
  <si>
    <t>NEW TASK ORDER CONTRACT W912P816D0003</t>
  </si>
  <si>
    <t>c49dd19890daa424</t>
  </si>
  <si>
    <t>56bf3a8ab4cce0dc</t>
  </si>
  <si>
    <t>b5f85e9fae5d9a57</t>
  </si>
  <si>
    <t>IGF::CT::IGF LCU 2017 VESSEL REPAIRS/MODIFICATIONS</t>
  </si>
  <si>
    <t>9f5d9f5038051f2b</t>
  </si>
  <si>
    <t>d74313d493b3bdcd</t>
  </si>
  <si>
    <t>51063fa808768fec</t>
  </si>
  <si>
    <t>02042585c875cecc</t>
  </si>
  <si>
    <t>6cbb5574279ab72d</t>
  </si>
  <si>
    <t>JUMBO REPOWER INSTALL OF COMPONENTS</t>
  </si>
  <si>
    <t>416872a4ebf64ed7</t>
  </si>
  <si>
    <t>f612464d23300ccf</t>
  </si>
  <si>
    <t>56494f76d80e1d1a</t>
  </si>
  <si>
    <t>IGF::OT::IGF  JUMBO REPOWER INSTALL OF COMPONENTS</t>
  </si>
  <si>
    <t>e7040cf2c4a2c86a</t>
  </si>
  <si>
    <t>370 BOSTON WHALER-YEAR THREE-PANAMA</t>
  </si>
  <si>
    <t>bbdc9a96b76ec4b0</t>
  </si>
  <si>
    <t>ST-904 OCCM - DE-OB</t>
  </si>
  <si>
    <t>c528015b82ce03d8</t>
  </si>
  <si>
    <t>SMALL TUG-904 ON-CONDITION CYCLE MAINTENANCE</t>
  </si>
  <si>
    <t>c15991f494881f81</t>
  </si>
  <si>
    <t>ST-904 OCCM</t>
  </si>
  <si>
    <t>afe123a2fb2057b8</t>
  </si>
  <si>
    <t>e24163f6f6b03b52</t>
  </si>
  <si>
    <t>SMALL TUG - 904 ON-CONDITION CYCLE MAINTENANCE</t>
  </si>
  <si>
    <t>40e60814c6f9cac4</t>
  </si>
  <si>
    <t>YANK MARINE INC.</t>
  </si>
  <si>
    <t>IF::OT::IF 
ST 913 OCCM</t>
  </si>
  <si>
    <t>0e619372a4efe392</t>
  </si>
  <si>
    <t>ST 913 OCCM</t>
  </si>
  <si>
    <t>a43480a4065c5ff6</t>
  </si>
  <si>
    <t>MODIFICATION TO EXTEND THE PERIOD OF PERFORMANCE AND ACTIVATE WORKSHEETS ON THE ST-913
ST 913 OCCM</t>
  </si>
  <si>
    <t>fb2c91ed10e6dcae</t>
  </si>
  <si>
    <t>MODIFICATION TO ACTIVATE FINAL WORKSHEET AND DEOBLIGATE UNUSED FUNDS FOR CONTRACT CLOSEOUT.
ST 913 OCCM</t>
  </si>
  <si>
    <t>b99dc1850ecb1b71</t>
  </si>
  <si>
    <t>b176d2feeb1ab3db</t>
  </si>
  <si>
    <t>IF::OT::IF
ST 913 OCCM</t>
  </si>
  <si>
    <t>c18b96b1c58f2916</t>
  </si>
  <si>
    <t>MODIFICATION 05 TO ACTIVATE WORKSHEETS AND EXTEND THE PERIOD OF PERFORMANCE.
ST 913 OCCM</t>
  </si>
  <si>
    <t>36418d194ece819b</t>
  </si>
  <si>
    <t>IGF::OT::IGF DRY DOCK CLIN 7 - CRANE BARGE VELER LOAD AREA NEW DUNNAGE AND INSTALL PIG PEN STEEL SIDE WALLS</t>
  </si>
  <si>
    <t>dc7a1cace3dd128d</t>
  </si>
  <si>
    <t>IGF::OT::IGF DRY DOCK FOR THE TUG DEMOLE. MODIFICATION ISSUED TO EXTEND COMPLETION DATE 3 DAYS DUE TO SEVERE WEATHER.</t>
  </si>
  <si>
    <t>d4d0e4f3f73059f0</t>
  </si>
  <si>
    <t>IGF::OT::IGF AWARD IS FOR NECESSARY INSPECTIONS AND REPAIRS TO MARINE VESSELS.</t>
  </si>
  <si>
    <t>2707921c1614092c</t>
  </si>
  <si>
    <t>DEMOLEN BASE. IGF::OT::IGF MODIFICATION ISSUED FOR SCOW BC-6576 TESTING AND HULL PAINTING</t>
  </si>
  <si>
    <t>45c12ba1a13f0c40</t>
  </si>
  <si>
    <t>IGF::OT::IGF EXERCISE OPTION 0005B</t>
  </si>
  <si>
    <t>f5507240634bc671</t>
  </si>
  <si>
    <t>IGF::OT::IGF FY16 DAO FLOATING PLANT DRY DOCK. DT005 DEMOLEN SEACHEST VALVES&amp;DT006 CB VELER SPUD PIN SUPPORTS</t>
  </si>
  <si>
    <t>f67697af39809d12</t>
  </si>
  <si>
    <t>DEMOLEN BASE IGF::OT::IGF MODIFICATION ISSUED TO ADD VELER SEACHEST VALVE REPLACEMENT WORK.</t>
  </si>
  <si>
    <t>5fe5c6a2be89dd3c</t>
  </si>
  <si>
    <t>DRY DOCK CLIN 6. IGF::OT::IGF MODIFICATION ISSUED TO INSTALL NEW DUNNAGE AND BIN WALLS AS PER SUPPLIED SCOPE.</t>
  </si>
  <si>
    <t>5b98057f16f38844</t>
  </si>
  <si>
    <t>GREAT LAKES TOWING CO</t>
  </si>
  <si>
    <t>DE-OBLIGATE UNUSED FUNDS</t>
  </si>
  <si>
    <t>54a7b42e0dcd6899</t>
  </si>
  <si>
    <t>PERFORM MAINTENANCE AND REPAIRS OF DERRICKBOAT MCCAULEY WHILE DRY DOCKED</t>
  </si>
  <si>
    <t>30caeef5cc4181b2</t>
  </si>
  <si>
    <t>MOD 002 - HULL, SPUD WELL, AND ANODE STUD REPAIRS PER CFRS 002, 007, 008, 009, AND CRS 001, 003, AND
004</t>
  </si>
  <si>
    <t>966dc84c3d9ac28a</t>
  </si>
  <si>
    <t>MODIFICATION FOR SIZE CHANGES TO FENDERING</t>
  </si>
  <si>
    <t>a1e4a282f81a5d25</t>
  </si>
  <si>
    <t>LCM-8581 VESSEL REPAIRS</t>
  </si>
  <si>
    <t>19a3e82fd459d0eb</t>
  </si>
  <si>
    <t>15095ec1f61f4077</t>
  </si>
  <si>
    <t>fa5ca54813f16071</t>
  </si>
  <si>
    <t>9d07508e8729861d</t>
  </si>
  <si>
    <t>LCM-8581 VESSEL REPAIRS WORKSHEETS</t>
  </si>
  <si>
    <t>2983338bdf6a0dac</t>
  </si>
  <si>
    <t>PROVIDE A FULL-TIME TEST ENGINEER TO SUPPORT PRODUCT DIRECTOR (PD) ARMY WATERCRAFT SYSTEMS (AWS).</t>
  </si>
  <si>
    <t>33fc8ff647d5c08d</t>
  </si>
  <si>
    <t>THIS MODIFICATION IS A RE-ALIGNING, POP EXTENSION AND ADDITION FUNDS.</t>
  </si>
  <si>
    <t>73687f811d3e82fb</t>
  </si>
  <si>
    <t>EXTEND PERIOD OF PERFORMANCE FOR TEST ENGINEER AT NO COST.</t>
  </si>
  <si>
    <t>034ab9a6389c2595</t>
  </si>
  <si>
    <t>TEST ENGINEER FOR PDM AWS.</t>
  </si>
  <si>
    <t>6022480bef7d5194</t>
  </si>
  <si>
    <t>TEST ENGINEER FOR PRODUCT DIRECTOR ARMY WATERCRAFT SYSTEMS</t>
  </si>
  <si>
    <t>cf53e63130c28243</t>
  </si>
  <si>
    <t>IGF::OT::IGF EMERGENT DRYDOCKING FOR CPP SYSTEM LEAK</t>
  </si>
  <si>
    <t>6a2f609bb2982dfc</t>
  </si>
  <si>
    <t>IGF::OT::IGF USACE HOPPER DREDGE ESSAYONS EMERGENCY DRYDOCKING FOR CPP SYSTEM LEAK REPAIR</t>
  </si>
  <si>
    <t>bfb71ffe93f6081d</t>
  </si>
  <si>
    <t>ab2d1723ece9cf86</t>
  </si>
  <si>
    <t>OVERHAUL OF THE DREDGE YAQUINA PROPULSION SHAFTS AND HUBS</t>
  </si>
  <si>
    <t>8310a9feca62202d</t>
  </si>
  <si>
    <t>1c462e07893bb7e4</t>
  </si>
  <si>
    <t>7de7a71d9c3529ba</t>
  </si>
  <si>
    <t>SUPPLY NEW PEDESTAL CRANE</t>
  </si>
  <si>
    <t>819242f6a4251e67</t>
  </si>
  <si>
    <t>c87b2099984d819f</t>
  </si>
  <si>
    <t>IGF::OT::IG
370 BOSTON WHALER-YEAR THREE-DOM REP</t>
  </si>
  <si>
    <t>8ece2fc28e7b5dbf</t>
  </si>
  <si>
    <t>370 BOSTON WHALER-YEAR THREE-GUATEMALA</t>
  </si>
  <si>
    <t>abe4c107eeac5eb1</t>
  </si>
  <si>
    <t>IGF::OT::IGF DRY DOCK 3 DECK BARGES - LITTLE ROCK/SWL</t>
  </si>
  <si>
    <t>8623a3692a6a845c</t>
  </si>
  <si>
    <t>OPTION YEAR 3</t>
  </si>
  <si>
    <t>e4b0c042cfd5a072</t>
  </si>
  <si>
    <t>TOPSIDE REPAIRS FOR THE DREDGE WHEELER</t>
  </si>
  <si>
    <t>8cbc5dd9efd88af0</t>
  </si>
  <si>
    <t>W072 ENDIST PITTSBURGH</t>
  </si>
  <si>
    <t>IGF::OT::IGF
WORK BOATS</t>
  </si>
  <si>
    <t>16da22a06ba25d6a</t>
  </si>
  <si>
    <t>d934ff7c23c6dbc5</t>
  </si>
  <si>
    <t>LCU-2005 UNPROGRAMMED REPAIRS</t>
  </si>
  <si>
    <t>5fe911e45e41cfb6</t>
  </si>
  <si>
    <t>27dba60f36b2af10</t>
  </si>
  <si>
    <t>5236b280ca568347</t>
  </si>
  <si>
    <t>118b8854afd6bf7a</t>
  </si>
  <si>
    <t>88df52e4242b2f39</t>
  </si>
  <si>
    <t>85703acb5d1c203d</t>
  </si>
  <si>
    <t>IGF::OT::IGF CORRECTION OF PAYMENT OFFICE DODDAC
US ARMY VESSELS MWT-16</t>
  </si>
  <si>
    <t>6a00848d0383e84d</t>
  </si>
  <si>
    <t>IGF::OT::IGF ACTIVATION OF WORKSHEETS AND POP EXTENSION
US ARMY VESSELS MWT-16</t>
  </si>
  <si>
    <t>cbcaa531c8826210</t>
  </si>
  <si>
    <t>IGF::OT::IGF
US ARMY VESSELS MWT-16
PROGRAMMED REPAIRS</t>
  </si>
  <si>
    <t>e363751860e9a4d4</t>
  </si>
  <si>
    <t>IGF::OT::IGF ACTIVATION OF WORKSHEET 
US ARMY VESSELS MWT-16</t>
  </si>
  <si>
    <t>a39718ea105ffec4</t>
  </si>
  <si>
    <t>IGF::OT::IGF MODIFICATION TO ACTIVATE WORKSHEETS
US ARMY VESSELS MWT-16</t>
  </si>
  <si>
    <t>f3da12ce6f699f9e</t>
  </si>
  <si>
    <t>IGF::OT::IGF ACTIVATION OF WORKSHEETS
US ARMY VESSELS MWT-16</t>
  </si>
  <si>
    <t>c0be021fea2abf24</t>
  </si>
  <si>
    <t>3d512d65a1ddb077</t>
  </si>
  <si>
    <t>IGF::OT::IGF  WAWF CLAUSE ADDED
US ARMY VESSELS MWT-16</t>
  </si>
  <si>
    <t>2e041d36e521c73e</t>
  </si>
  <si>
    <t>1e5cb716f6f12dc1</t>
  </si>
  <si>
    <t>c1859cc21c37858b</t>
  </si>
  <si>
    <t>PORT AND STARBOARD HUB REPAIRS</t>
  </si>
  <si>
    <t>dee6ec703419158e</t>
  </si>
  <si>
    <t>083c5815629b57ec</t>
  </si>
  <si>
    <t>daedf6ac9bb68854</t>
  </si>
  <si>
    <t>LCM 8542 VESSEL REPAIRS/MODIFICATIONS</t>
  </si>
  <si>
    <t>62d83f62f1842c07</t>
  </si>
  <si>
    <t>855db7d5cc2f30ed</t>
  </si>
  <si>
    <t>0bb03b3411d2c44d</t>
  </si>
  <si>
    <t>9a021210ada048d1</t>
  </si>
  <si>
    <t>45def74e655d4805</t>
  </si>
  <si>
    <t>e3007543444b6e64</t>
  </si>
  <si>
    <t>25b4bae4170491e7</t>
  </si>
  <si>
    <t>a12bf6720ad81724</t>
  </si>
  <si>
    <t>fb5768a6f6e184df</t>
  </si>
  <si>
    <t>44d309e26a996adb</t>
  </si>
  <si>
    <t>AMERICAN TURBOCHARGER TECHNOLOGIES, L.L.C.</t>
  </si>
  <si>
    <t>ALCO POWER ASSEMBLIES PARTS</t>
  </si>
  <si>
    <t>e5d14b1b296c631c</t>
  </si>
  <si>
    <t>OCCM MODULAR WARPING TUG 13</t>
  </si>
  <si>
    <t>990e8b64d67fadda</t>
  </si>
  <si>
    <t>THE US ARMY CORPS OF ENGINEERS (USACE), ROCK ISLAND DISTRICT (RID), ILLINOIS WATERWAY PROJECT (ILWW) REQUIRES THE DRY DOCK, INSPECTION, AND THE OPTION TO REPAIR THE MOTOR VESSEL (MV) CHANNAHON.</t>
  </si>
  <si>
    <t>d27dba053d375d99</t>
  </si>
  <si>
    <t>1458f6bb8ae33cff</t>
  </si>
  <si>
    <t>3c9a8f9087abaedc</t>
  </si>
  <si>
    <t>14b93ef55f8e55ac</t>
  </si>
  <si>
    <t>891199cc12ddc965</t>
  </si>
  <si>
    <t>a76a75e921bf5683</t>
  </si>
  <si>
    <t>LCU 2005 UNPROGRAMMED REPAIRS</t>
  </si>
  <si>
    <t>215dbd116a4b7ed2</t>
  </si>
  <si>
    <t>THIS IS MOD 05 TO VESSEL LCU 2005 FOR CONTRACT W911S0-16-D-0013/0012.</t>
  </si>
  <si>
    <t>be127f25bb38a905</t>
  </si>
  <si>
    <t>THIS IS MOD 06 FOR VESSEL LCU 2005, CONTRACT W911S0-16-D-0013/0012.</t>
  </si>
  <si>
    <t>5bde4224e10c1bea</t>
  </si>
  <si>
    <t>ENGINE REBUILD FOR LCU 2005</t>
  </si>
  <si>
    <t>7124587b845d35f1</t>
  </si>
  <si>
    <t>e3e1c6f342df86ec</t>
  </si>
  <si>
    <t>LCM-8597 OCCM REPAIRS</t>
  </si>
  <si>
    <t>93eff1b46d00aeb8</t>
  </si>
  <si>
    <t>a0bef432d3fe5fc0</t>
  </si>
  <si>
    <t>0808f7fbf70a862b</t>
  </si>
  <si>
    <t>424464281cc066bc</t>
  </si>
  <si>
    <t>219140383e6b78a0</t>
  </si>
  <si>
    <t>bc6c6f120a91ce75</t>
  </si>
  <si>
    <t>8007db097c2b5024</t>
  </si>
  <si>
    <t>619a05a772386d15</t>
  </si>
  <si>
    <t>a8c93367f55360bc</t>
  </si>
  <si>
    <t>adc33bd971f297ad</t>
  </si>
  <si>
    <t>e40339e42d23225a</t>
  </si>
  <si>
    <t>4a783d6d3ba523b6</t>
  </si>
  <si>
    <t>MODULAR WARPING TUG (MWT) 1</t>
  </si>
  <si>
    <t>e77439a9d685356e</t>
  </si>
  <si>
    <t>674262188e9c36c4</t>
  </si>
  <si>
    <t>b88b4f6ecf6176c0</t>
  </si>
  <si>
    <t>1fd8c317d7ceb6a5</t>
  </si>
  <si>
    <t>82dd07bfdbc9907d</t>
  </si>
  <si>
    <t>ba1d98239c25ad41</t>
  </si>
  <si>
    <t>ff3519f98313e064</t>
  </si>
  <si>
    <t>bdcd9b82217b46d6</t>
  </si>
  <si>
    <t>20cd333c4986709a</t>
  </si>
  <si>
    <t>03f9fcb59ad1d42b</t>
  </si>
  <si>
    <t>ddd76dfd6e778f5a</t>
  </si>
  <si>
    <t>MODIFICATION TO ACTIVATE WORKSHEETS 1 THROUGH 7 ON THE LCM-8606.
VESSEL REPAIRS FOR LCM 8606</t>
  </si>
  <si>
    <t>0d503c58f4f74f04</t>
  </si>
  <si>
    <t>THIS IS A DELIVERY ORDER FOR VESSEL LCM 8606.</t>
  </si>
  <si>
    <t>56255463b2b9a4a3</t>
  </si>
  <si>
    <t>MODIFICATION 02 EXTENDS POP AND ACTIVATES WORKSHEETS.
VESSEL REPAIRS FOR LCM 8606</t>
  </si>
  <si>
    <t>3d013dc9e610dd73</t>
  </si>
  <si>
    <t>PROGRAMMED DRYDOCKING, CLEANING, PAINTING AND REPAIRS TO THE U.S. ARMY VESSEL LANDING CRAFT MECHANIZED (LCM) 8606</t>
  </si>
  <si>
    <t>381c699088ed1489</t>
  </si>
  <si>
    <t>THIS IS A MODIFICATION TO THE CONTRACT THAT EXTENDS THE PERIOD OF THE CONTRACT.</t>
  </si>
  <si>
    <t>6403d28a067cfb95</t>
  </si>
  <si>
    <t>GENERAL OUTSIDE MACHINIST SUPPORT</t>
  </si>
  <si>
    <t>8ecdfcd54db803cb</t>
  </si>
  <si>
    <t>a7deee947d2b5a6d</t>
  </si>
  <si>
    <t>DREDGE GOETZ ADDITIONAL DRY DOCK MAINTENANCE AND REPAIRS</t>
  </si>
  <si>
    <t>592f4498dd15bb55</t>
  </si>
  <si>
    <t>DREDGE GOETZ FLEET DRY DOCK INSPECTION, REPAIR, AND MAINTENANCE</t>
  </si>
  <si>
    <t>283db5ea2d9b27f2</t>
  </si>
  <si>
    <t>DREDGE GOETZ FLEET DRY DOCK MAINTENANCE - ELIMINATE MV GENERAL WARREN AND QB TAGGATZ MAINTENANCE &amp; REPAIR, CHANGE GOETZ WORK</t>
  </si>
  <si>
    <t>0bfc5283f07fa308</t>
  </si>
  <si>
    <t>M/V WARIOTO DRY DOCK MAINTENANCE - ADDITIONAL REPAIRS REQUIRED</t>
  </si>
  <si>
    <t>4eb59476e073a779</t>
  </si>
  <si>
    <t>98e558127ea6d63c</t>
  </si>
  <si>
    <t>4d87346903516d56</t>
  </si>
  <si>
    <t>738c10ba08c63d14</t>
  </si>
  <si>
    <t>c16e18dcc3d052fe</t>
  </si>
  <si>
    <t>IGF::CT::IGF ST 915 OCCM</t>
  </si>
  <si>
    <t>9719b4a467208588</t>
  </si>
  <si>
    <t>11d5148a785a7dfe</t>
  </si>
  <si>
    <t>LCM 8525 OCCM VESSEL REPAIRS</t>
  </si>
  <si>
    <t>0fa900738b3bb122</t>
  </si>
  <si>
    <t>146fec519e89ed22</t>
  </si>
  <si>
    <t>0e26071272d17ce6</t>
  </si>
  <si>
    <t>86b361c2d0a052f7</t>
  </si>
  <si>
    <t>d0ef85c24666cfe9</t>
  </si>
  <si>
    <t>0276eb987c0e71aa</t>
  </si>
  <si>
    <t>f52f16e79d5eb095</t>
  </si>
  <si>
    <t>f544d72651b7a44d</t>
  </si>
  <si>
    <t>191ef798e543e4f7</t>
  </si>
  <si>
    <t>CONTRACTOR SHALL FURNISH ALL LABOR, MANAGEMENT, SUPERVISION, FACILITIES, UTILITIES, EQUIPMENT, TOOLS, LUBRICANTS, FUEL, MATERIALS AND ARTICLES (EXCLUDING GOVERNMENT FURNISHED PROPERTY) NECESSARY, TO DRYDOCK DECK BARGE MCD 328, MCD 330, CE 859 AND CE 860 IN ACCORDANCE WITH THESE SPECIFICATIONS AND SU</t>
  </si>
  <si>
    <t>ae7a6a8cd24ac70e</t>
  </si>
  <si>
    <t>DRYDOCK DECK BARGE REPAIRS FAR 52.212-4 CONTRACT TERMS AND CONDITIONS-- COMMERCIAL ITEMS (FEB 2012) -- CHANGES</t>
  </si>
  <si>
    <t>4e5c0734a524b60b</t>
  </si>
  <si>
    <t>CONTRACTOR SHALL FURNISH FAR 52.212-4 CONTRACT TERMS AND CONDITIONS-- COMMERCIAL ITEMS (FEB 2012)- CHANGES</t>
  </si>
  <si>
    <t>96a820bfb2559eec</t>
  </si>
  <si>
    <t>DRYDOCK DECK BARGE REPAIRS FAR 52.211-18 -- VARIATION IN ESTIMATED QUANTITY (APR 1984) CHANGES IN QUANTITIES</t>
  </si>
  <si>
    <t>f9990aa14d2dfcb7</t>
  </si>
  <si>
    <t>CONTRACTOR SHALL FURNISH</t>
  </si>
  <si>
    <t>a51695672b3a9d15</t>
  </si>
  <si>
    <t>64e26f9796b89865</t>
  </si>
  <si>
    <t>CONTRACTOR SHALL FURNISH FAR 52.211-18 VARIATION IS ESTIMATED QUANTITY</t>
  </si>
  <si>
    <t>21e58d7db21a3a49</t>
  </si>
  <si>
    <t>CONTRACTOR SHALL FURNISH FAR 52.212-4 - CONTRACT TERMS AND CONDITONS -- COMMERCIAL ITEMS (CHANGES)</t>
  </si>
  <si>
    <t>7d9a13613c564466</t>
  </si>
  <si>
    <t>CONTRACTOR SHALL FURNISH FAR 52.2-14-4 CONTRACT TERMS AND CONDITIONS - COMMERCIAL ITEMS (FEB 2012)</t>
  </si>
  <si>
    <t>22343391785f8ca0</t>
  </si>
  <si>
    <t>130e820530cd08c7</t>
  </si>
  <si>
    <t>5ad19beee77392ee</t>
  </si>
  <si>
    <t>1cbe2f4f42a72a92</t>
  </si>
  <si>
    <t>CONTRACTOR SHALL FURNISH; CLOSE OUT; IGF::OT::IGF</t>
  </si>
  <si>
    <t>41cc6bfd419bca16</t>
  </si>
  <si>
    <t>ST 912 VESSEL REPAIRS</t>
  </si>
  <si>
    <t>a80282606d988b6a</t>
  </si>
  <si>
    <t>9a78c5fa2b215acb</t>
  </si>
  <si>
    <t>ef0e235447ee3df1</t>
  </si>
  <si>
    <t>1b1d5b3e838ee5f5</t>
  </si>
  <si>
    <t>81e070e60d64b178</t>
  </si>
  <si>
    <t>841af78e7baa0029</t>
  </si>
  <si>
    <t>84279f2665be423a</t>
  </si>
  <si>
    <t>67a2d03118d6dc20</t>
  </si>
  <si>
    <t>MISCELLANEOUS STEEL REPLACEMENT</t>
  </si>
  <si>
    <t>23a4d7994a4a22e2</t>
  </si>
  <si>
    <t>LCM 8558 VESSEL REPAIRS/MODIFICATIONS</t>
  </si>
  <si>
    <t>e734371834d6e19e</t>
  </si>
  <si>
    <t>e83d375e9c6b39c9</t>
  </si>
  <si>
    <t>9b9d0378bc8c02fc</t>
  </si>
  <si>
    <t>e1f9426a499b642a</t>
  </si>
  <si>
    <t>75d0b1971c7d5ae4</t>
  </si>
  <si>
    <t>c08588fc30555259</t>
  </si>
  <si>
    <t>32d170992a2e6190</t>
  </si>
  <si>
    <t>FRASER SHIPYARDS, INC.</t>
  </si>
  <si>
    <t>IGF::OT::IGF MODIFICATION TO REVISE SCOPE OF WORK AND PRICE SCHEDULE</t>
  </si>
  <si>
    <t>454cc7b9ef619c4a</t>
  </si>
  <si>
    <t>IGF::OT::IGF DULUTH DRYDOCK REPAIRS</t>
  </si>
  <si>
    <t>42dd791a611b2cc5</t>
  </si>
  <si>
    <t>0abf44eddc56cf43</t>
  </si>
  <si>
    <t>aeded4ebfff79055</t>
  </si>
  <si>
    <t>TO INCORPORATE THE UPDATED MILESTONE PAYMENT SCHEDULE
IGF::OT::IGF FOR OTHER FUNCTIONS</t>
  </si>
  <si>
    <t>e4e4708de78c91a8</t>
  </si>
  <si>
    <t>RIVERINE BOAT WITH TRAILER - YEAR ONE CLOSEOUT MODIFICATION FOR DO 0002</t>
  </si>
  <si>
    <t>6c740a043563552a</t>
  </si>
  <si>
    <t>PERIOD OF PERFORMANCE EXTENSION THROUGH 30 APRIL 2015</t>
  </si>
  <si>
    <t>ade28699d31fe262</t>
  </si>
  <si>
    <t>IGF::OT::IGF FOR OTHER FUNCTIONS</t>
  </si>
  <si>
    <t>4a847b733539b8fe</t>
  </si>
  <si>
    <t>RIVERINE BOAT WITH TRAILER - YEAR ONE</t>
  </si>
  <si>
    <t>e47109a08962f15e</t>
  </si>
  <si>
    <t>QUICK CONNECT COUPLINGS AND THROAT LINERS</t>
  </si>
  <si>
    <t>002c20ecdadd7cc3</t>
  </si>
  <si>
    <t>SHEAR BOOM SYSTEM</t>
  </si>
  <si>
    <t>db1db99de78cfc97</t>
  </si>
  <si>
    <t>MODIFICATION FOR ADDITIONAL REPAIRS TO THE DRY-DOCK &amp; REPAIR OF STORAGE BARGE 792 FOR THE REGIONAL RIVER REPAIR FLEET, US ARMY CORPS OF ENGINEERS, HUNTINGTON DISTRICT</t>
  </si>
  <si>
    <t>bd50dcfb57e1dd23</t>
  </si>
  <si>
    <t>MODIFICATION FOR ADDITIONAL REPAIRS TO THE STORAGE BARGE 792.</t>
  </si>
  <si>
    <t>5e3e7b4b0f209fad</t>
  </si>
  <si>
    <t>DE-OBLIGATION OF UNUSED FUNDS FOR THE DRY-DOCK &amp; REPAIR OF STORAGE BARGE 792, US ARMY CORPS OF ENGINEERS, HUNTINGTON DISTRICT</t>
  </si>
  <si>
    <t>67d7794ed6453382</t>
  </si>
  <si>
    <t>DRY-DOCK &amp; REPAIR OF STORAGE BARGE 792</t>
  </si>
  <si>
    <t>b8a7708a3fd80e92</t>
  </si>
  <si>
    <t>2dcef4ac347eaf49</t>
  </si>
  <si>
    <t>MODIFICATION FOR ADDITIONAL REPAIRS TO THE DRY-DOCK &amp; REPAIR OF
STORAGE BARGE 792 FOR THE REGIONAL RIVER REPAIR FLEET, US ARMY
CORPS OF ENGINEERS, HUNTINGTON DISTRICT</t>
  </si>
  <si>
    <t>37265ddec96401b7</t>
  </si>
  <si>
    <t>BRENNAN MARINE, INC.</t>
  </si>
  <si>
    <t>BARGE 786 REPAIR - FULL HULL PLATE REPLACEMENT, PAINT INTERIOR/EXTERIOR HULL, INSTALL ANODES, INSTALL STRAKE RAIL, TRANSPORT BARGE TO LD7</t>
  </si>
  <si>
    <t>28f7995ff0f6f4b9</t>
  </si>
  <si>
    <t>W7NF USPFO ACTIVITY MIANG CRTC</t>
  </si>
  <si>
    <t>DIRECTOR OPS</t>
  </si>
  <si>
    <t>INSPECTION, MAINTENANCE, AND ACTIVATION OF 3EA MARK VI</t>
  </si>
  <si>
    <t>234684e34e73585b</t>
  </si>
  <si>
    <t>e5e1fc550f5fe728</t>
  </si>
  <si>
    <t>3647d033607309b3</t>
  </si>
  <si>
    <t>F6A0CC COMMANDER</t>
  </si>
  <si>
    <t>0205c135fce97073</t>
  </si>
  <si>
    <t>fbe4f154625ba106</t>
  </si>
  <si>
    <t>SANDBLASTING, CLEANING, AND COATING PROPELLER SHAFTS, M/V RUSSELBURG DRY DOCK</t>
  </si>
  <si>
    <t>40504224d1977371</t>
  </si>
  <si>
    <t>DRY DOCK RUSSELBURG WORKBOAT - EXERCISE OPTIONS 1 THROUGH 6</t>
  </si>
  <si>
    <t>944fd0f874579539</t>
  </si>
  <si>
    <t>DRY DOCK AND REPAIR SERVICES TO M/V RUSSELBURG, REGIONAL RIVERS REPAIR FLEET</t>
  </si>
  <si>
    <t>7887be390f0bd1f3</t>
  </si>
  <si>
    <t>DRY DOCK RUSSELBURG WORKBOAT, KEEL COOLER REPAIRS</t>
  </si>
  <si>
    <t>039df28f19cb9e34</t>
  </si>
  <si>
    <t>DRY DOCK RUSSELBURG WORKBOAT, ADDITIONAL REPAIRS</t>
  </si>
  <si>
    <t>8238d9bec421c1f0</t>
  </si>
  <si>
    <t>DRY DOCK RUSSELBURG WORKBOAT, NO-COST DATE EXTENSION</t>
  </si>
  <si>
    <t>beeefedd1de20474</t>
  </si>
  <si>
    <t>DRY DOCK RUSSELBURG WORKBOAT DATE EXTENSION</t>
  </si>
  <si>
    <t>710f31589a3a6ed0</t>
  </si>
  <si>
    <t>IGF::OT::IGF REBUILD DREDGE MCFARLAND TAILSHAFTS</t>
  </si>
  <si>
    <t>b1116e957459f787</t>
  </si>
  <si>
    <t>REBUILD DREDGE MCFARLAND TAILSHAFTS</t>
  </si>
  <si>
    <t>11361402f0d15ac0</t>
  </si>
  <si>
    <t>a4f323f73fd0f296</t>
  </si>
  <si>
    <t>923d7733a9903e98</t>
  </si>
  <si>
    <t>VESSEL REPAIRS FOR LCM 8595</t>
  </si>
  <si>
    <t>610506234ccd39a9</t>
  </si>
  <si>
    <t>4a4ed9f8c87cd9e6</t>
  </si>
  <si>
    <t>THIS IS A DELIVERY ORDER FOR VESSEL LCM 8595.</t>
  </si>
  <si>
    <t>b9dbca830c2f5fff</t>
  </si>
  <si>
    <t>683eb8d3e3aca336</t>
  </si>
  <si>
    <t>US ARMY RESERVE VESSEL LCM 8526</t>
  </si>
  <si>
    <t>b3568f16a2c393e4</t>
  </si>
  <si>
    <t>0a16c964ada5b90f</t>
  </si>
  <si>
    <t>8c013974c36bb853</t>
  </si>
  <si>
    <t>US ARMY RESERVE VESSEL LCM 8526 - REPAIRS</t>
  </si>
  <si>
    <t>8a52ae7bf402ca8c</t>
  </si>
  <si>
    <t>6eb9940ac7ddb693</t>
  </si>
  <si>
    <t>6f8353b4a7c9ea31</t>
  </si>
  <si>
    <t>6c47a959c68b196a</t>
  </si>
  <si>
    <t>7b1b7414eb092210</t>
  </si>
  <si>
    <t>PROCUREMENT OF RIVERINE BOAT</t>
  </si>
  <si>
    <t>87a1361f8fd3a748</t>
  </si>
  <si>
    <t>ILWW - CITY OF OTTAWA - PROPELLER WORK - MOD FOR ADDITIONAL WORK WITHIN SCOPE.</t>
  </si>
  <si>
    <t>68a65fffdada58c4</t>
  </si>
  <si>
    <t>ILWW - CITY OF OTTAWA - PROPELLER WORK</t>
  </si>
  <si>
    <t>f1ff6b2235f4933a</t>
  </si>
  <si>
    <t>5d240abec9f8bdb5</t>
  </si>
  <si>
    <t>27 15-MAN BOATS WITH BII</t>
  </si>
  <si>
    <t>c305d0e11979d476</t>
  </si>
  <si>
    <t>LCU-2004 UNPROGRAMMED REPAIRS</t>
  </si>
  <si>
    <t>eabe7a8bee27ad45</t>
  </si>
  <si>
    <t>bd193a7501a4d70a</t>
  </si>
  <si>
    <t>3125fcdf535bc530</t>
  </si>
  <si>
    <t>c7c68ef34b488463</t>
  </si>
  <si>
    <t>f27afc3711e2466a</t>
  </si>
  <si>
    <t>83c05aa18de3dd9a</t>
  </si>
  <si>
    <t>92ed5bab89c204b1</t>
  </si>
  <si>
    <t>FABRICATE TWO (2) DRAGHEADS</t>
  </si>
  <si>
    <t>6d46f968d95ad5b5</t>
  </si>
  <si>
    <t>THE PURPOSE OF THIS IN-SCOPE MODIFICATION IS TO HAVE THE CONTRACTOR FABRICATE ONE "FOLLOW BOARD" PATTERN FOR THE GOVERNMENT FOR PATTERN 26910 IN ACCORDANCE WITH INDUSTRY AND FOUNDRIES NORMAL PRACTICES AND PROCEDURES.</t>
  </si>
  <si>
    <t>8e938b25891ccb64</t>
  </si>
  <si>
    <t>0aec945cacb8411a</t>
  </si>
  <si>
    <t>IGF::OT::IGF   U.S. ARMY VESSEL ST-904</t>
  </si>
  <si>
    <t>caa97a1c75e15d7f</t>
  </si>
  <si>
    <t>IGF::OT::IGF, U.S. ARMY VESSEL ST-904</t>
  </si>
  <si>
    <t>05c801e387802818</t>
  </si>
  <si>
    <t>IGF::OT::IGF U.S. ARMY VESSEL ST-904</t>
  </si>
  <si>
    <t>91558be9197988fe</t>
  </si>
  <si>
    <t>U.S. ARMY VESSEL ST-904</t>
  </si>
  <si>
    <t>173482218520c3c9</t>
  </si>
  <si>
    <t>f95ebcbf62e1715b</t>
  </si>
  <si>
    <t>df12dd5aa798cdd9</t>
  </si>
  <si>
    <t>f2b74bed64fc0f56</t>
  </si>
  <si>
    <t>155202b2b936d3a4</t>
  </si>
  <si>
    <t>IGF::OT::IGF  U.S. ARMY VESSEL ST-904</t>
  </si>
  <si>
    <t>8209918e5e816dd7</t>
  </si>
  <si>
    <t>MODIFICATION TO CHANGE TRANSPORTATION PLAN</t>
  </si>
  <si>
    <t>483463ccc6c6e8d9</t>
  </si>
  <si>
    <t>ADDITIONAL HULL REPAIRS FOR ND-33 AND ND-34 DRY DOCK, REGIONAL RIVERS REPAIR FLEET</t>
  </si>
  <si>
    <t>22e45f60111a2051</t>
  </si>
  <si>
    <t>CONTRACTOR SHALL DRY DOCK AND PERFORM REPAIRS TO TWO DECK CARGO BARGES OWNED AND OPERATED BY THE REGIONAL RIVERS REPAIR FLEET.</t>
  </si>
  <si>
    <t>4b610d4cb0af3c45</t>
  </si>
  <si>
    <t>HYDROGRAPHIC SURVEY BOAT&amp;SPARE MOTORS</t>
  </si>
  <si>
    <t>d2e021be336ae47d</t>
  </si>
  <si>
    <t>76b6f958fcbd4d7c</t>
  </si>
  <si>
    <t>TWO (2) HYDROGRAPHIC SURVEY BOATS, TRAILERS, MOTORS&amp;TWO (2) SPARE MOTORS</t>
  </si>
  <si>
    <t>9c3b20ca70f53da4</t>
  </si>
  <si>
    <t>01a9c2dbddb28f19</t>
  </si>
  <si>
    <t>389ac1690eb55650</t>
  </si>
  <si>
    <t>55096724a857b8ef</t>
  </si>
  <si>
    <t>b4465f08135f7ba1</t>
  </si>
  <si>
    <t>eb6df76fc64afb68</t>
  </si>
  <si>
    <t>9fb62b0fd1b3b536</t>
  </si>
  <si>
    <t>3ac652bb6613480c</t>
  </si>
  <si>
    <t>DELONG BARGE - SHELTERS&amp;ROLLERS</t>
  </si>
  <si>
    <t>336479509af18aec</t>
  </si>
  <si>
    <t>IGF::OT::IGF DRY DOCK AND PERFORM REPAIRS M/V LAWSON AND FLOATING CRANE CHOCTAWHATCHEE, BW&amp;T PROJECT, ALABAMA</t>
  </si>
  <si>
    <t>7e5fae95b1fb089d</t>
  </si>
  <si>
    <t>IGF::OT::IGF DRY DOCK AND REPAIR M/V LAWSON</t>
  </si>
  <si>
    <t>bcdfb3c4c2974bbf</t>
  </si>
  <si>
    <t>f6091105130d9a6d</t>
  </si>
  <si>
    <t>IGF::OT::IGF  DE-OBLIGATE AND CLOSE OUT  DRY DOCK AND REPAIR M/V LAWSON</t>
  </si>
  <si>
    <t>6cac7ada5d1e4425</t>
  </si>
  <si>
    <t>MOD TO INCORPORATE UP TO WS 22.</t>
  </si>
  <si>
    <t>7d5b88ea791f98b7</t>
  </si>
  <si>
    <t>LCM 8588 - PROGRAMMED REPAIRS</t>
  </si>
  <si>
    <t>04c318bedb7d2ec8</t>
  </si>
  <si>
    <t>2eded69974fe58bd</t>
  </si>
  <si>
    <t>56d1e4a296125931</t>
  </si>
  <si>
    <t>17bf2e777941a12c</t>
  </si>
  <si>
    <t>LCM 8588 - CANCELLATION WORKSHEET</t>
  </si>
  <si>
    <t>c5ff7f7713e63b5b</t>
  </si>
  <si>
    <t>9de651de35470d28</t>
  </si>
  <si>
    <t>OPTION YEAR 1</t>
  </si>
  <si>
    <t>1cac0ad5dc67ec3f</t>
  </si>
  <si>
    <t>TOPSIDE REPAIRS IGF::OT::IGF</t>
  </si>
  <si>
    <t>af1339f79110f331</t>
  </si>
  <si>
    <t>JOHN FABICK TRACTOR COMPANY</t>
  </si>
  <si>
    <t>FY22 QUINCY ENGINE OVERHAUL</t>
  </si>
  <si>
    <t>45702c3a2a80af95</t>
  </si>
  <si>
    <t>WILLARD MARINE, INC</t>
  </si>
  <si>
    <t>SECURITY PATROL BOATS</t>
  </si>
  <si>
    <t>0fa4f8267dc5ace0</t>
  </si>
  <si>
    <t>e06ff9f3b4d146d5</t>
  </si>
  <si>
    <t>MSU BARGES DRY DOCK MAINTENANCE 2025</t>
  </si>
  <si>
    <t>0aab07cfb27a1caa</t>
  </si>
  <si>
    <t>507937b8666bc50f</t>
  </si>
  <si>
    <t>THE PURPOSE OF THIS MODIFICATION IS TO AUTHORIZE ADDITIONAL WITHIN-SCOPE WORK FOR SPAR BARGE 7312.</t>
  </si>
  <si>
    <t>e40db529aa92454f</t>
  </si>
  <si>
    <t>0dc2dcf2ca9cdeec</t>
  </si>
  <si>
    <t>786501d28fa4ce40</t>
  </si>
  <si>
    <t>IGF::OT::IGF PORT DREDGE PUMP IMPELLERS FOR THE DREDGE MCFARLAND</t>
  </si>
  <si>
    <t>754d3a63fb7f44e6</t>
  </si>
  <si>
    <t>PORT DREDGE PUMP IMPELLER</t>
  </si>
  <si>
    <t>d13b06e84168682c</t>
  </si>
  <si>
    <t>195fce2c827b808b</t>
  </si>
  <si>
    <t>US ARMY LCM-8616</t>
  </si>
  <si>
    <t>6c7a54853aa5ad8d</t>
  </si>
  <si>
    <t>LCU 2007 VESSEL REPAIRS</t>
  </si>
  <si>
    <t>a58e2e142e4af154</t>
  </si>
  <si>
    <t>LCU 2007 UNPROGRAMMED VESSEL REPAIRS</t>
  </si>
  <si>
    <t>24f9cb0b8e2b1aee</t>
  </si>
  <si>
    <t>b94d1a6e9199e7fe</t>
  </si>
  <si>
    <t>6a80c5f863ef18f1</t>
  </si>
  <si>
    <t>BLAST AND PAINT BARGES</t>
  </si>
  <si>
    <t>0e08ef05199a926b</t>
  </si>
  <si>
    <t>8a56ddc66c6bae0d</t>
  </si>
  <si>
    <t>a4e967a6c636b154</t>
  </si>
  <si>
    <t>c22be41cc7677165</t>
  </si>
  <si>
    <t>ESSAYONS DRAG ARM SHEAVE PROCUREMENT</t>
  </si>
  <si>
    <t>7e9788ea64b3409b</t>
  </si>
  <si>
    <t>HULL REPAIRS</t>
  </si>
  <si>
    <t>608ba62cb315a437</t>
  </si>
  <si>
    <t>IGF::CT::IGF HULL REPAIRS</t>
  </si>
  <si>
    <t>021add3386151f50</t>
  </si>
  <si>
    <t>b1a914d999868e93</t>
  </si>
  <si>
    <t>a6477b93ef711067</t>
  </si>
  <si>
    <t>W071 ENDIST OMAHA</t>
  </si>
  <si>
    <t>TOW BOAT</t>
  </si>
  <si>
    <t>b707e13c373396e0</t>
  </si>
  <si>
    <t>94cd48f096225830</t>
  </si>
  <si>
    <t>f5cd38640f6870c7</t>
  </si>
  <si>
    <t>IGF::OT::IGF DRIFTMASTER DRY DOCK REPAIR</t>
  </si>
  <si>
    <t>2b2cc410872e929c</t>
  </si>
  <si>
    <t>JOB ORDER MODIFICATION 01 IS TO CORRECT THE ORIGINAL PRICE SCHEDULE, IDENTIFY INDEFINITE ITEM QUANTITIES THAT WERE NOT ACTIVATED DURING THE CONTRACT POP, DE-OBLIGATE UNUSED QUANTITIES ON ACTIVATED ITEMS, IN ORDER TO CLOSEOUT CONTRACT.</t>
  </si>
  <si>
    <t>49604b987ab269ab</t>
  </si>
  <si>
    <t>FABRICATE AND DELIVER A 26' WELDED ALUMINUM CATAMARAN LANDING CRAFT FOR DIVE OPERATIONS.</t>
  </si>
  <si>
    <t>4752631a8cf4bb28</t>
  </si>
  <si>
    <t>THIS MODIFICATION IS TO EXTEND THE DELIVERY DATE TO 07/16/2026.</t>
  </si>
  <si>
    <t>3e38c9a35efb86ce</t>
  </si>
  <si>
    <t>FABICK POWER SYSTEMS, INC</t>
  </si>
  <si>
    <t>OVERHAUL ENGINES</t>
  </si>
  <si>
    <t>ecf1913e676ac540</t>
  </si>
  <si>
    <t>OVERHAUL ENGINES - MODIFICATION #1 TO INCLUDE OIL</t>
  </si>
  <si>
    <t>59f5e61156788fde</t>
  </si>
  <si>
    <t>OVERHAUL ENGINES - MODIFICATION #2</t>
  </si>
  <si>
    <t>94994b7613d91e06</t>
  </si>
  <si>
    <t>IGF::OT::IGF   REPOWER OF NWK JUMBO</t>
  </si>
  <si>
    <t>2f7f95ce186c5ea9</t>
  </si>
  <si>
    <t>LSV 1 EMERGENCY REPAIRS</t>
  </si>
  <si>
    <t>74320473e554e749</t>
  </si>
  <si>
    <t>LSV 1 VESSEL EMERGENCY REPAIRS/MODIFICATIONS</t>
  </si>
  <si>
    <t>d3b9a5f74f379ac7</t>
  </si>
  <si>
    <t>LSV 1 VESSEL REPAIRS/MODIFICATIONS</t>
  </si>
  <si>
    <t>fa19d0ac0f0d8778</t>
  </si>
  <si>
    <t>68f5431bc97b3473</t>
  </si>
  <si>
    <t>877d155252f0e6fc</t>
  </si>
  <si>
    <t>723ef91760dfe3c8</t>
  </si>
  <si>
    <t>d3786641d31ea0b3</t>
  </si>
  <si>
    <t>2ceded732be00c89</t>
  </si>
  <si>
    <t>286da652a189ee92</t>
  </si>
  <si>
    <t>b1106b59340242ea</t>
  </si>
  <si>
    <t>17d548049ecda15e</t>
  </si>
  <si>
    <t>f1446b8e79ad588e</t>
  </si>
  <si>
    <t>6c5591483d533bf0</t>
  </si>
  <si>
    <t>5e25822adc33df63</t>
  </si>
  <si>
    <t>a9246e1b5f661eb2</t>
  </si>
  <si>
    <t>1291b7033df104a6</t>
  </si>
  <si>
    <t>b9544853ecb85b6a</t>
  </si>
  <si>
    <t>040bedf158ca3154</t>
  </si>
  <si>
    <t>BOLAND MARINE - WHEELER TOPSIDE REPAIRS - TASK ORDER</t>
  </si>
  <si>
    <t>1dc49372cc1cb27f</t>
  </si>
  <si>
    <t>DREDGE WHEELER REPAIRS.  IGF::OT::IGF FOR OTHER FUNCTIONS</t>
  </si>
  <si>
    <t>06279ea0103bf43a</t>
  </si>
  <si>
    <t>4TH OPTION YEAR  IGF::OT::IGF</t>
  </si>
  <si>
    <t>fabcf2432e047f36</t>
  </si>
  <si>
    <t>ELTON FY20 OVERHAUL CONTRACT</t>
  </si>
  <si>
    <t>03991c1b5824cb53</t>
  </si>
  <si>
    <t>f55f78d0d606c02f</t>
  </si>
  <si>
    <t>729b8226f5810dcb</t>
  </si>
  <si>
    <t>SHAFT AND CPP OVERHAUL</t>
  </si>
  <si>
    <t>e1a01ad032bc4989</t>
  </si>
  <si>
    <t>"IGF::OT::IGF"
OVER AND ABOVE WORK RFP 80</t>
  </si>
  <si>
    <t>5c17f30b51384647</t>
  </si>
  <si>
    <t>YAQUINA OVERHAUL TASK ORDER 15</t>
  </si>
  <si>
    <t>42b6d0d9534b1957</t>
  </si>
  <si>
    <t>DRYDOCKING OF CAVEN POINT</t>
  </si>
  <si>
    <t>90b099e0e2d0d43c</t>
  </si>
  <si>
    <t>LCU 2032 EMERGENCY REPAIRS</t>
  </si>
  <si>
    <t>e2ea51f492721c33</t>
  </si>
  <si>
    <t>487b741b6942e722</t>
  </si>
  <si>
    <t>c9a5c42726a31d75</t>
  </si>
  <si>
    <t>b0aa8ac3ae08b167</t>
  </si>
  <si>
    <t>LCM-8525 REPAIRS OCCM FUNDING</t>
  </si>
  <si>
    <t>24c8af7b05aa5524</t>
  </si>
  <si>
    <t>c1330f6c378b53ee</t>
  </si>
  <si>
    <t>LCM-8525 REPAIRS</t>
  </si>
  <si>
    <t>db0fac801dbfe5f6</t>
  </si>
  <si>
    <t>ca7dfa7f1f7fc749</t>
  </si>
  <si>
    <t>86fa62c1c48694ab</t>
  </si>
  <si>
    <t>146c629a66ca8c64</t>
  </si>
  <si>
    <t>d462396c51b6a2a0</t>
  </si>
  <si>
    <t>d96c7ae2d5298888</t>
  </si>
  <si>
    <t>9fdcf8e005178a3f</t>
  </si>
  <si>
    <t>3f3c7adf363b855d</t>
  </si>
  <si>
    <t>59e7e07c87085886</t>
  </si>
  <si>
    <t>US ARMY MODULAR WARPING TUG 12 OVERHAUL</t>
  </si>
  <si>
    <t>874466636de62f7c</t>
  </si>
  <si>
    <t>66a72ec7a2fa6776</t>
  </si>
  <si>
    <t>SAND BLAST AND PAINT CRANE DECK</t>
  </si>
  <si>
    <t>a4d4f67bb7f2865f</t>
  </si>
  <si>
    <t>FY25 MV PUGET DRYDOCK MAINTENANCE SERVICES</t>
  </si>
  <si>
    <t>e7ea115af4c1bf83</t>
  </si>
  <si>
    <t>THE PURPOSE OF THIS MODIFICATION IS TO CORRECT THE PERIOD OF PERFORMANCE ON CLIN 1003.</t>
  </si>
  <si>
    <t>f068759b0e814dbd</t>
  </si>
  <si>
    <t>TASK 5.1.7 OF THE PWS REVISED DUE TO REPLACING RUDDER WITH LIKE IN KIND PER THE IAW CFR #14</t>
  </si>
  <si>
    <t>2620d8d8982edf1f</t>
  </si>
  <si>
    <t>EMERGENCY REPAIR OF STARBOARD PROPULSION</t>
  </si>
  <si>
    <t>923d94bedd24a387</t>
  </si>
  <si>
    <t>651de0ba22828b05</t>
  </si>
  <si>
    <t>BASE YEAR TOPSIDE REPAIRS</t>
  </si>
  <si>
    <t>55021837673d3e74</t>
  </si>
  <si>
    <t>IGF::OT::IGF
OVER AND ABOVE WORK FOR RFQS 053 (FURNISH AND INSTALL PORT TRUNNION DRAGARM WINCH MOTOR), 068 (OVERHAUL STARBOARD CPP HUB) AND 090 (TUG SERVICES FOR ADDITIONAL DRYDOCKING).</t>
  </si>
  <si>
    <t>f05a2051f808c761</t>
  </si>
  <si>
    <t>LCM-8580 OCCM REPAIRS</t>
  </si>
  <si>
    <t>bd75fb052b350ce9</t>
  </si>
  <si>
    <t>7f43aeb8396eda22</t>
  </si>
  <si>
    <t>b8bdf49c134338a4</t>
  </si>
  <si>
    <t>046c4f3a780eb53c</t>
  </si>
  <si>
    <t>6cfe2d3c6a600d88</t>
  </si>
  <si>
    <t>28bdecff6f4b66cf</t>
  </si>
  <si>
    <t>7d5fdb4f4b39f148</t>
  </si>
  <si>
    <t>IGF::OT::IGF
YAQUINA OVERHAUL</t>
  </si>
  <si>
    <t>c8121f82502786bb</t>
  </si>
  <si>
    <t>f74e487f835f747d</t>
  </si>
  <si>
    <t>TOPSIDE REPAIRS - DREDGE WHEELER IGF::OT::IGF</t>
  </si>
  <si>
    <t>1156d6ae96b60da7</t>
  </si>
  <si>
    <t>IGF::OT::IGF
RFQ 14-193 - BOW THRUSTER POD</t>
  </si>
  <si>
    <t>77b097b174978468</t>
  </si>
  <si>
    <t>IGF::OT::IGF 
YAQUINA MAINTENANCE AND OVERHAUL</t>
  </si>
  <si>
    <t>59c393f8aaba6a6e</t>
  </si>
  <si>
    <t>IGF::OT::IGF
YAQUINA MAINTENANCE AND OVERHAUL</t>
  </si>
  <si>
    <t>0da0e9b06043231c</t>
  </si>
  <si>
    <t>2875 MVK JADWIN PILOT HOUSE COMPONENTS</t>
  </si>
  <si>
    <t>39943d7d6c8d30ce</t>
  </si>
  <si>
    <t>2875 MVK JADWIN PILOT HOUSE COMPONENTS MODIFICATION IS TO INSTALL EQUIPMENT THAT WAS MISSED DURING INITIAL SURVEY OF COMPONENTS</t>
  </si>
  <si>
    <t>21d410547181a4b1</t>
  </si>
  <si>
    <t>DEOBLIGATE EXCESS FUNDS IN THE AMOUNT OF $15,908.64 AND CLOSEOUT/RETIRE THE CONTRACT.</t>
  </si>
  <si>
    <t>65b56ad1952fe7d0</t>
  </si>
  <si>
    <t>LCM-8582 OCCM REPAIRS</t>
  </si>
  <si>
    <t>0a2ad5751a6ef23d</t>
  </si>
  <si>
    <t>f899a563a7f034a6</t>
  </si>
  <si>
    <t>22b6777e7dba96f5</t>
  </si>
  <si>
    <t>538fa1e3504b2612</t>
  </si>
  <si>
    <t>f5578ae1810b67fe</t>
  </si>
  <si>
    <t>9b5bd1bed6854062</t>
  </si>
  <si>
    <t>YAQUINA TASK ORDER 0012</t>
  </si>
  <si>
    <t>b140040fdf9be76a</t>
  </si>
  <si>
    <t>REDLINGER FY20 OVERHAUL CONTRACT</t>
  </si>
  <si>
    <t>25e018bdc7be32c8</t>
  </si>
  <si>
    <t>67edaa8873b06f4e</t>
  </si>
  <si>
    <t>REDLINGER FY20 OVERHAUL CONTRACT, MODIFICATION TO CAPTURE NEEDED REPAIRS</t>
  </si>
  <si>
    <t>43108e5546969e27</t>
  </si>
  <si>
    <t>ffd506ebe3e545f5</t>
  </si>
  <si>
    <t>PURCHASE9 EACH I-CRC 7- MAN BOATS AND I-CRC OUTBOARD, MOTORS</t>
  </si>
  <si>
    <t>ab13015e9d4a18e3</t>
  </si>
  <si>
    <t>CHANGE PAYING OFFICE</t>
  </si>
  <si>
    <t>5010f59cea72ae63</t>
  </si>
  <si>
    <t>INCREASE QTY BY 5 ON CLIN 0014AA AND CLIN 0024AA</t>
  </si>
  <si>
    <t>db5be6750e12e49c</t>
  </si>
  <si>
    <t>PATHFINDER MAIN ENGINE OVERHAUL MAR 23</t>
  </si>
  <si>
    <t>cc10ee033460c971</t>
  </si>
  <si>
    <t>7268fe127e3c1544</t>
  </si>
  <si>
    <t>1ae91c045112187a</t>
  </si>
  <si>
    <t>48e21b777bcef2f0</t>
  </si>
  <si>
    <t>fad0667cf4722214</t>
  </si>
  <si>
    <t>THE ACQUISITION ADDRESSED THE MANUFACTURE, OUTFITTING, AND DELIVERY OF ONE NEW ALL STEEL, TWIN DIESEL ENGINE POWERED, PROPELLER DRIVEN TRUCKABLE TOWBOAT/WORKBOAT READY FOR FRESHWATER OPERATION.</t>
  </si>
  <si>
    <t>26211436ededece2</t>
  </si>
  <si>
    <t>THIS NO-COST MODIFICATION IS TO EXTEND THE DELIVERY DATE FROM 17 SEPTEMBER 2020 TO 31 DECEMBER 2020.</t>
  </si>
  <si>
    <t>9561ca24fe8020a0</t>
  </si>
  <si>
    <t>THE PURPOSE OF THIS MODIFICATION IS TO INCORPORATE CHANGES TO THE TECHNICAL SPECIFICATIONS.</t>
  </si>
  <si>
    <t>6c528cd818c275f9</t>
  </si>
  <si>
    <t>ALUMINUM SURVEY VESSEL</t>
  </si>
  <si>
    <t>4a46b448d64cb6e2</t>
  </si>
  <si>
    <t>041f7f2e2f33b241</t>
  </si>
  <si>
    <t>8a43a47f859efef6</t>
  </si>
  <si>
    <t>f0e483a720b74aaa</t>
  </si>
  <si>
    <t>ADDITIONAL REPAIRS</t>
  </si>
  <si>
    <t>1c252c90727c6928</t>
  </si>
  <si>
    <t>REPLACE HATCHES ON MAT BARGES</t>
  </si>
  <si>
    <t>912d8e0c8ed31528</t>
  </si>
  <si>
    <t>MAT &amp; TRACTOR BARGES DRY DOCK, INSPECTION &amp; REPAIR (AS APPLICABLE)</t>
  </si>
  <si>
    <t>38e9803584d1f159</t>
  </si>
  <si>
    <t>7a11e2d6c4c1ca71</t>
  </si>
  <si>
    <t>IGF::OT::IGF DREDGE ESSAYONS STEERING GEAR</t>
  </si>
  <si>
    <t>aa08904d0c972262</t>
  </si>
  <si>
    <t>M/V EMERSON MEREDITH DRY DOCK REPAIR PERIOD OF PERFORMANCE EXTENSION TO 12 MAY 2023.</t>
  </si>
  <si>
    <t>b846386d410cfb61</t>
  </si>
  <si>
    <t>M/V EMERSON MEREDITH DRY DOCK REPAIR - IN SCOPE MOD</t>
  </si>
  <si>
    <t>76c14103fbdd6db1</t>
  </si>
  <si>
    <t>DE-OB REMAINING FUNDS FOR M/V EMERSON MEREDITH DRY DOCK REPAIR</t>
  </si>
  <si>
    <t>80248e0c2a832cdc</t>
  </si>
  <si>
    <t>M/V EMERSON MEREDITH DRY DOCK REPAIR</t>
  </si>
  <si>
    <t>ee9ce9eb861f608c</t>
  </si>
  <si>
    <t>M/V EMERSON MEREDITH DRY DOCK REPAIR EXERCISING OPTION CLINS 0002 THROUGH 0005.</t>
  </si>
  <si>
    <t>ebff362a976fbf07</t>
  </si>
  <si>
    <t>LCM -8541 VESSEL REPAIRS/OCCM</t>
  </si>
  <si>
    <t>c4b46bf1ebed33ec</t>
  </si>
  <si>
    <t>LCM -8541 VESSEL REPAIRS/MODIFICATIONS</t>
  </si>
  <si>
    <t>547a9e643af52b30</t>
  </si>
  <si>
    <t>abcfe6ff756d85e1</t>
  </si>
  <si>
    <t>fa45276704d681bb</t>
  </si>
  <si>
    <t>184b68cf2e953d9d</t>
  </si>
  <si>
    <t>22cd5c87e2da4c1a</t>
  </si>
  <si>
    <t>bf695ad98d88eb13</t>
  </si>
  <si>
    <t>9fd7fe87028a47a3</t>
  </si>
  <si>
    <t>cc3b1a20646cb0b3</t>
  </si>
  <si>
    <t>98a277ab1b1d6ff3</t>
  </si>
  <si>
    <t>2fa388bbe63a2125</t>
  </si>
  <si>
    <t>d702990a6130be64</t>
  </si>
  <si>
    <t>2cefac20885df9bd</t>
  </si>
  <si>
    <t>9a3aba97e7754717</t>
  </si>
  <si>
    <t>d48d50c933871eec</t>
  </si>
  <si>
    <t>LCM-8585</t>
  </si>
  <si>
    <t>903f0eb8050cdf24</t>
  </si>
  <si>
    <t>f71a261e8404a8c5</t>
  </si>
  <si>
    <t>LCM-8585 REPAIRS</t>
  </si>
  <si>
    <t>94573958fa72f842</t>
  </si>
  <si>
    <t>0d053af0fd5f4a15</t>
  </si>
  <si>
    <t>020a9d524ebb364d</t>
  </si>
  <si>
    <t>1708fe36649f4fea</t>
  </si>
  <si>
    <t>1a7b12d45dee94c3</t>
  </si>
  <si>
    <t>3436ef1c03437b54</t>
  </si>
  <si>
    <t>DUBUQUE BARGE AND FLEETING SERVICE COMPANY</t>
  </si>
  <si>
    <t>INSTALL TWO SPUD WELLS WITH FENDERING</t>
  </si>
  <si>
    <t>c227fea84465056e</t>
  </si>
  <si>
    <t>GENERATOR SUBSTITUTION</t>
  </si>
  <si>
    <t>de1a717463808a2c</t>
  </si>
  <si>
    <t>REFIT BARGE AS A CONVEYOR BARGE</t>
  </si>
  <si>
    <t>cad1dcd1c7da95a7</t>
  </si>
  <si>
    <t>RUN WINCH WIRING UNDER DECK WITH FLEX CONDUIT</t>
  </si>
  <si>
    <t>f7a7953a223c7b8d</t>
  </si>
  <si>
    <t>ADDITIONAL REPAIRS TO HULL</t>
  </si>
  <si>
    <t>b7cd894918a3f9f1</t>
  </si>
  <si>
    <t>50db248c5202ea03</t>
  </si>
  <si>
    <t>b3e039bf0b5104bb</t>
  </si>
  <si>
    <t>MODULAR PONTOON PURCHASE</t>
  </si>
  <si>
    <t>6b4cffd13f19f55f</t>
  </si>
  <si>
    <t>REPAIR ONE (1) ESSAYONS OSDP MOTOR AND OVERHAUL ONE (1) ESSAYONS OSDP MOTOR</t>
  </si>
  <si>
    <t>ffb884281dbfdead</t>
  </si>
  <si>
    <t>OVERHAUL ONE (1) ESSAYONS OSDP MOTOR</t>
  </si>
  <si>
    <t>dea6de4d444d0004</t>
  </si>
  <si>
    <t>90a2c913c6b334f3</t>
  </si>
  <si>
    <t>LSV-6 OVER AND ABOVE ADDITIONAL</t>
  </si>
  <si>
    <t>25232fa800231f80</t>
  </si>
  <si>
    <t>LOGISITICS SUPPORT VESSEL-6 OVER AND ABOVE</t>
  </si>
  <si>
    <t>9f3aeb1f3bfa2e38</t>
  </si>
  <si>
    <t>LSV-6 OVER AND ABOVE</t>
  </si>
  <si>
    <t>438552eb1314155b</t>
  </si>
  <si>
    <t>LOGISTICS SUPPORT VESSEL-6 UNPROGRAMMED PIERSIDE REPAIR</t>
  </si>
  <si>
    <t>e897f7efabf78459</t>
  </si>
  <si>
    <t>LOGISITICS SUPPORT VESSEL-6 UNPROGRAMMED PIERSIDE REPAIR</t>
  </si>
  <si>
    <t>bb571d68cee78ccf</t>
  </si>
  <si>
    <t>LOGISTICS SUPPORT VESSEL-6 OVER AND ABOVE</t>
  </si>
  <si>
    <t>9398ee0457400d84</t>
  </si>
  <si>
    <t>eeedff136d167278</t>
  </si>
  <si>
    <t>668bc1c8fed36ef9</t>
  </si>
  <si>
    <t>ed1f71a6ba2017cd</t>
  </si>
  <si>
    <t>LOGISTICS SUPPORT VESSEL - 6 OVER AND ABOVE ADDITIONAL</t>
  </si>
  <si>
    <t>c8f715a8cd554db4</t>
  </si>
  <si>
    <t>675ac76903d62202</t>
  </si>
  <si>
    <t>e622ddb72dab7452</t>
  </si>
  <si>
    <t>8436e097ba60385d</t>
  </si>
  <si>
    <t>a521f4886b06d8a2</t>
  </si>
  <si>
    <t>WORKSKIFF, INC</t>
  </si>
  <si>
    <t>26-30 FOOT ALUMINUM CATHEDRAL HULL BOAT</t>
  </si>
  <si>
    <t>e7c228474ec4be74</t>
  </si>
  <si>
    <t>328a2d1c46857f7a</t>
  </si>
  <si>
    <t>e82221e5e2cc6a33</t>
  </si>
  <si>
    <t>85f05f73ffaacbc5</t>
  </si>
  <si>
    <t>TASK ORDER 5 DE-OBLIGATION.</t>
  </si>
  <si>
    <t>fda52a025be77d6d</t>
  </si>
  <si>
    <t>RATE ADJUSTMENTS</t>
  </si>
  <si>
    <t>b5e5cdb69d031ab2</t>
  </si>
  <si>
    <t>THE CONTRACTOR WILL PROVIDE TECHNICAL SUPPORT TO THE GOVERNMENT DURING THE ONGOING LANDING CRAFT UTILITY (LCU) 2000 SERVICE LIFE EXTENSION PROGRAM (SLEP) IN THE FORM OF AN ON-SITE ENGINEER.</t>
  </si>
  <si>
    <t>7176cf2bc69ce1cd</t>
  </si>
  <si>
    <t>PROVIDE TECHNICAL SUPPORT TO THE GOVERNMENT DURING THE ONGOING LANDING CRAFT UTILITY (LCU) 2000 SERVICE LIFE EXTENSION PROGRAM (SLEP) IN THE FORM OF AN ON-SITE ENGINEER.</t>
  </si>
  <si>
    <t>ec971ceb8140e3e5</t>
  </si>
  <si>
    <t>FUNDING INCREASE - THE CONTRACTOR WILL PROVIDE TECHNICAL SUPPORT TO THE GOVERNMENT
DURING THE ONGOING LANDING CRAFT UTILITY (LCU) 2000 SERVICE LIFE
EXTENSION PROGRAM (SLEP) IN THE FORM OF AN ON-SITE ENGINEER.</t>
  </si>
  <si>
    <t>ee110d839b389c06</t>
  </si>
  <si>
    <t>FUNDING</t>
  </si>
  <si>
    <t>d43a014eabf99c3b</t>
  </si>
  <si>
    <t>DE-OBLIGATE EXCESS FUNDS.</t>
  </si>
  <si>
    <t>2e15211019917358</t>
  </si>
  <si>
    <t>PERIOD OF PERFORMANCE EXTENSION FROM 24 OCT 2019 - 23 OCT 2020. ESTABLISH AND FUND CLINS 0012AA AND 0022AA TO SUPPORT THIS EXTENSION.</t>
  </si>
  <si>
    <t>d115f8273569388b</t>
  </si>
  <si>
    <t>BD-5 DEBRIS VESSEL MAINTENANCE</t>
  </si>
  <si>
    <t>76dd67897a0d0741</t>
  </si>
  <si>
    <t>12eaab4998aaaf97</t>
  </si>
  <si>
    <t>1db5f310343e5a39</t>
  </si>
  <si>
    <t>387c62f9c48a87aa</t>
  </si>
  <si>
    <t>W2SR ENDIST JACKSONVILLE CW</t>
  </si>
  <si>
    <t>MODIFICATION TO ADD WORK WITHIN THE SCOPE OF THE BPA CALL.</t>
  </si>
  <si>
    <t>e6ac05fa8f321255</t>
  </si>
  <si>
    <t>REPAIRS AND MOD TO SURVEY VESSELS</t>
  </si>
  <si>
    <t>abfae6685bdf44e5</t>
  </si>
  <si>
    <t>EMERGENCY REPAIRS TO THE LCU 2031</t>
  </si>
  <si>
    <t>11ab904ae371e38d</t>
  </si>
  <si>
    <t>1efb037abe1a13f4</t>
  </si>
  <si>
    <t>ce6e8b161796d238</t>
  </si>
  <si>
    <t>9b9decf1ce863a2b</t>
  </si>
  <si>
    <t>MOBILE FLOATING CONTAINMENT SEPARATION SYSTEM  U435CFM</t>
  </si>
  <si>
    <t>d2d3da1df09f49fb</t>
  </si>
  <si>
    <t>ADDITIONAL WORK IDENTIFIED</t>
  </si>
  <si>
    <t>9255f0cdd40e9584</t>
  </si>
  <si>
    <t>d206dad4a97ea395</t>
  </si>
  <si>
    <t>3bd895b5bcf5b684</t>
  </si>
  <si>
    <t>0f69052fa18eb459</t>
  </si>
  <si>
    <t>COMPLIANCE WORK TO BE COMPLETED</t>
  </si>
  <si>
    <t>57bee562bc6bf84e</t>
  </si>
  <si>
    <t>REHABILITATION AND REBUILD OF THE ENGINE ROOM ALARM SYSTEMS, STEERING SYSTEM UPGRADES, AND FIRE SUPPRESSION/DETECTION SYSTEMS UPGRADES FOR MV STRONG</t>
  </si>
  <si>
    <t>a8f75f499ad4d9ff</t>
  </si>
  <si>
    <t>0b744549f0f3c198</t>
  </si>
  <si>
    <t>17a9d83cf23ba3e9</t>
  </si>
  <si>
    <t>4217530bc956eb9a</t>
  </si>
  <si>
    <t>DRY DOCK AND REPAIR SERVICES OF DECK CARGO BARGE 96 OF THE MIDDLE CAPACITY FLEET IN SOUTH POINT, OH</t>
  </si>
  <si>
    <t>1380e4428935eb3e</t>
  </si>
  <si>
    <t>IGF::OT::IGF REPAIRS TO MV LYON</t>
  </si>
  <si>
    <t>8a5e829c703def32</t>
  </si>
  <si>
    <t>IGF::OT::IGF REPAIRS TO MV LYON&amp;WELLS</t>
  </si>
  <si>
    <t>6d6c25a4c3cc47ca</t>
  </si>
  <si>
    <t>IGF::OT::IGF FLOATING BARGE CAISSON BARGE</t>
  </si>
  <si>
    <t>edeb9e41d03cd1cb</t>
  </si>
  <si>
    <t>e9a07adbcd057c3e</t>
  </si>
  <si>
    <t>POWER ASSEMBLY ENGINE PARTS</t>
  </si>
  <si>
    <t>76351e5ba822b486</t>
  </si>
  <si>
    <t>US VESSELS LCU 2002&amp;LCU 2029</t>
  </si>
  <si>
    <t>1579787267f177eb</t>
  </si>
  <si>
    <t>UN-PROGRAMMED REPAIRS TO US ARMY VESSELS LANDING CRAFT UTILITY (LCU) 2002&amp;2029.</t>
  </si>
  <si>
    <t>d90abddd203ede0b</t>
  </si>
  <si>
    <t>NO COST MODIFICATION TO DOCUMENT WORKSHEETS FOR US VESSELS LCU 2002&amp;LCU 2029</t>
  </si>
  <si>
    <t>9327267777d1010a</t>
  </si>
  <si>
    <t>US VESSELS LCU 2002 &amp; LCU 2029</t>
  </si>
  <si>
    <t>144377c3505c1a9f</t>
  </si>
  <si>
    <t>CONTRACT FOR US VESSELS LCU 2002&amp;LCU 2029</t>
  </si>
  <si>
    <t>a9fccda94c587b25</t>
  </si>
  <si>
    <t>e48205ed23e29253</t>
  </si>
  <si>
    <t>278f5caf1edaf14f</t>
  </si>
  <si>
    <t>TORP 0250 D/O 0032 - MOST TRAINING</t>
  </si>
  <si>
    <t>3e3ea62e5f1ec360</t>
  </si>
  <si>
    <t>IGT::OT::IGF
CDR G692353</t>
  </si>
  <si>
    <t>34b8f3e0d166c055</t>
  </si>
  <si>
    <t>DRY DOCK THE CELRN CAISSON BARGE</t>
  </si>
  <si>
    <t>4b092d0b284341e6</t>
  </si>
  <si>
    <t>cc0fd2a7b68ec3d3</t>
  </si>
  <si>
    <t>87731b033204c323</t>
  </si>
  <si>
    <t>DRY DOCK THE CELRN CAISSON BARGE. THIS MODIFICATION IS TO DEOBLIGATE ALL REMAINING FUNDS FOR CLOSEOUT.</t>
  </si>
  <si>
    <t>a46716d478241f50</t>
  </si>
  <si>
    <t>LCM 8596 VESSEL REPAIRS/MODIFICATIONS</t>
  </si>
  <si>
    <t>add063b5f5d8e23d</t>
  </si>
  <si>
    <t>29242a06933e8799</t>
  </si>
  <si>
    <t>8f68978ac635b103</t>
  </si>
  <si>
    <t>b5184ca7a1d8f4d6</t>
  </si>
  <si>
    <t>310e4adc9d379a2f</t>
  </si>
  <si>
    <t>9a47dfc907d251e1</t>
  </si>
  <si>
    <t>THIS MODIFICATION 01 TO CONTRACT W911S0-15-D-0038/BR15 INCORPORATES WORKSHEETS 1 AND 2 INTO THE CONTRACT.</t>
  </si>
  <si>
    <t>e50ad326d73d5ac5</t>
  </si>
  <si>
    <t>UNPROGRAMMED REPAIRS TO THE U.S. ARMY VESSELS LANDING CRAFT UTILITY (LCU) 2018&amp;2027</t>
  </si>
  <si>
    <t>478d59d1e6fb67d4</t>
  </si>
  <si>
    <t>THIS IS A DELIVERY ORDER FOR AN EMERGENCY REPAIR TO US VESSEL LCU 2018&amp;LCU 2027 LOCATED AT MUHAMMAD AL-AHMAD NAVAL BASE, KUWAIT.</t>
  </si>
  <si>
    <t>b7a25a634854fb1d</t>
  </si>
  <si>
    <t>THIS MODIFICATION 03 TO CONTRACT W911S0-15-D-0038/BR15
INCORPORATES WORKSHEETS 4, 5 AND 6 INTO THE CONTRACT AND CHANGES POP.</t>
  </si>
  <si>
    <t>b124804c0353e669</t>
  </si>
  <si>
    <t>THIS MODIFICATION 02 TO CONTRACT W911S0-15-D-0038/BR15
INCORPORATES WORKSHEET 3 INTO THE CONTRACT.</t>
  </si>
  <si>
    <t>670a54a80b3c08ff</t>
  </si>
  <si>
    <t>KIMMSWICK</t>
  </si>
  <si>
    <t>08636ea507caaeaa</t>
  </si>
  <si>
    <t>ROCHER HULL, ENGINE AND GEAR REPAIRS</t>
  </si>
  <si>
    <t>c455c03ed3d63e3c</t>
  </si>
  <si>
    <t>MASTERSHIP AGREEMENT FOR VESSEL REPAIRS AND ALTERATIONS, DREDGE POTTER</t>
  </si>
  <si>
    <t>e435af42769ed933</t>
  </si>
  <si>
    <t>26-30 FOOT MONOHULL SURVEY BOAT</t>
  </si>
  <si>
    <t>cb52f44446aec966</t>
  </si>
  <si>
    <t>MODIFICATION TO ADD PROGRESS PAYMENT &amp; INITIATE CABIN LAYOUT CHANGES.</t>
  </si>
  <si>
    <t>c55e0345528dade8</t>
  </si>
  <si>
    <t>W912P8-16-D-0003-W912P818F0088, TOPSIDE REPAIRS ONBOARD THE DREDGE WHEELER, TO INCLUDE TOOLS, EQUIPMENT, MATERIALS AS NEEDED, PARTS, LABOR, AND SUPERVISION TO PERFORM THE WORK.</t>
  </si>
  <si>
    <t>07c2808e64474971</t>
  </si>
  <si>
    <t>6eb4349182424f11</t>
  </si>
  <si>
    <t>M/V PUGET UNSCHEDULED MAINTENANCE - CLIN</t>
  </si>
  <si>
    <t>ee9827e98a83e332</t>
  </si>
  <si>
    <t>M/V PUGET UNSCHEDULED MAINTENANCE - REPAIR</t>
  </si>
  <si>
    <t>bd8f6a8eb658ef00</t>
  </si>
  <si>
    <t>M/V PUGET MAINTENANCE</t>
  </si>
  <si>
    <t>58dfdd8f0c239e43</t>
  </si>
  <si>
    <t>REPLATE HULL OF TENDER WARD</t>
  </si>
  <si>
    <t>5b3dda1256dd07dd</t>
  </si>
  <si>
    <t>02814055f17c538c</t>
  </si>
  <si>
    <t>REPLATE HULL OF TENDER WARD - MODIFICATION TO EXTEND PERIOD OF PERFORMANCE</t>
  </si>
  <si>
    <t>01aa700a974fa82a</t>
  </si>
  <si>
    <t>DRUM FOR DRAGHEAD WINCH.  ONE RH AND ONE</t>
  </si>
  <si>
    <t>1c77591f9d1af370</t>
  </si>
  <si>
    <t>IGF::OT::IGF ADAMS II -REPAIRS AND MAINTENANCE FENDER SYSTEM,  REPLACEMENT OF ZINC ANODES, PORT MAINE ENGINE OVERHAUL</t>
  </si>
  <si>
    <t>4a00ea7af9dc1ec1</t>
  </si>
  <si>
    <t>IGF::OT::IGF ADAMS II -REPAIRS AND MAINTENANCE</t>
  </si>
  <si>
    <t>68b45eda7f953b5f</t>
  </si>
  <si>
    <t>IGF::OT::IGF ADAMS II - REPAIRS AND MAINTENANCE ADDITIONAL WORK ITEMS</t>
  </si>
  <si>
    <t>aadc7e67050fdf9b</t>
  </si>
  <si>
    <t>IGF::OT::IGF VESSEL ADAMS II -REPAIRS AND MAINTENANCE, REPAIRS PER CFRS 47&amp;51</t>
  </si>
  <si>
    <t>6121110b6f787a94</t>
  </si>
  <si>
    <t>IGF::OT::IGF ADAMS II - P00005 ADDITIONAL REPAIRS AND MAINTENANCE</t>
  </si>
  <si>
    <t>e0ba4c58eeee7665</t>
  </si>
  <si>
    <t>SPILLWAY SAFETY BARRIER W/ INSTALLATION AT ALBENI FALLS DAM, OLDTOWN, IDAHO.</t>
  </si>
  <si>
    <t>a27b605f22834709</t>
  </si>
  <si>
    <t>"IGF::OT::IGF"
ORDERING LINE ITEM FOR YAQUINA REPAIRS</t>
  </si>
  <si>
    <t>304d656e0462f7d6</t>
  </si>
  <si>
    <t>IGF::OT::IGF
ORDERING LINE ITEM FOR YAQUINA REPAIRS</t>
  </si>
  <si>
    <t>da8b663dd7e40234</t>
  </si>
  <si>
    <t>IGF::OT::IGF
FOUR (4) CARBON  FIBER SHAFTS</t>
  </si>
  <si>
    <t>dd811a4c4d606dc6</t>
  </si>
  <si>
    <t>0410 AQ HQ     CONTRACT</t>
  </si>
  <si>
    <t>fd1397e69b4573e2</t>
  </si>
  <si>
    <t>DRY DOCK SERVICES FOR DB65 FOR THE REGIONAL RIVER REPAIR FLEET, US ARMY CORPS OF ENGINEERS, HUNTINGTON DISTRICT</t>
  </si>
  <si>
    <t>b9f07eb1c016c3df</t>
  </si>
  <si>
    <t>MODIFICATIION TO DE-OBLIGATE THE REMAINING FUNDS FOR THE DRYDOCK OF BARGE 65, REGIONAL RIVER REPAIR FLEET, US ARMY CORPS OF ENGINEERS, HUNTINGTON DISTRICT</t>
  </si>
  <si>
    <t>397915c472936d71</t>
  </si>
  <si>
    <t>ADDITIONAL REPAIRS TO THE DERRICKBOAT 65</t>
  </si>
  <si>
    <t>2f1892c737882cf3</t>
  </si>
  <si>
    <t>MODIFICATION FOR DATE EXTENSION FOR THE DB65 FOR THE REGIONAL RIVER REPAIR FLEET, US ARMY CORPS OF ENGINEERS, HUNTINGTON DISTRICT</t>
  </si>
  <si>
    <t>4107efe4491ccd02</t>
  </si>
  <si>
    <t>MODIFICATION TO REVISE PERFORMANCE WORK STATTEMENT FOR ADDITIONAL REPAIRS TO THE DB 65, REGIONAL RIVER REPAIR FLEET, US ARMY CORPS OF ENGINEERS, HUNTINGTON DISTRICT</t>
  </si>
  <si>
    <t>253dc6f9b1722dd8</t>
  </si>
  <si>
    <t>MODIFICATION FOR DATE EXTENSION FOR THE DB65</t>
  </si>
  <si>
    <t>6946a80763e32763</t>
  </si>
  <si>
    <t>EMERGENT DRY DOCKING- HOPPER DOOR REPAIR</t>
  </si>
  <si>
    <t>0a39edad13a3613e</t>
  </si>
  <si>
    <t>MV QUINCY ENGINE GEAR BOX REPAIRS</t>
  </si>
  <si>
    <t>ee9d8e4da95e4ef3</t>
  </si>
  <si>
    <t>MV QUINCY ENGINE GEAR BOX INSPECTION &amp; REPAIRS</t>
  </si>
  <si>
    <t>a61afd25718eaedb</t>
  </si>
  <si>
    <t>c9d708b419a1e876</t>
  </si>
  <si>
    <t>PURCHASE 3 EACH I CRC 7-MAN BOATS AND 19 I CAC 15-MAN BOATS</t>
  </si>
  <si>
    <t>89e0ff97a8f67910</t>
  </si>
  <si>
    <t>15 PERSON BOATS</t>
  </si>
  <si>
    <t>68bd80e40d91add6</t>
  </si>
  <si>
    <t>IGF::OT::IGF ADDITIONAL WORK ON THE M/V KENNETH EDDY, REGIONAL RIVERS REPAIR FLEET.</t>
  </si>
  <si>
    <t>fdb844f2ba4c8a6a</t>
  </si>
  <si>
    <t>IGF::OT::IGF DRY-DOCK AND REPAIR THE M/V KENNETH EDDY, REGIONAL RIVERS REPAIR FLEET</t>
  </si>
  <si>
    <t>2a61b1a653ad45cb</t>
  </si>
  <si>
    <t>faedad4b2332e392</t>
  </si>
  <si>
    <t>DRY DOCK, BLAST, PAINT, AND VARIOUS REPAIRS.</t>
  </si>
  <si>
    <t>6db77319621f979e</t>
  </si>
  <si>
    <t>SECURITY BARGE 7313</t>
  </si>
  <si>
    <t>c30a656ef7e724a7</t>
  </si>
  <si>
    <t>LCM 8524</t>
  </si>
  <si>
    <t>be7b9b274c3c4074</t>
  </si>
  <si>
    <t>LCM 8524 VESSEL REPAIRS</t>
  </si>
  <si>
    <t>d70d1377593c1df6</t>
  </si>
  <si>
    <t>69c90f1128d7ccf5</t>
  </si>
  <si>
    <t>b26f1683738924df</t>
  </si>
  <si>
    <t>d6a08bb51395da5b</t>
  </si>
  <si>
    <t>467d0a5c32612bc5</t>
  </si>
  <si>
    <t>62f3e5ba4f6a199a</t>
  </si>
  <si>
    <t>LCM 8524 REPAIRS</t>
  </si>
  <si>
    <t>e31f41af82cb3c02</t>
  </si>
  <si>
    <t>OPTION REPAIR THE RIGHT HAND PROPULSION</t>
  </si>
  <si>
    <t>1a3b2600dcb2106b</t>
  </si>
  <si>
    <t>NCTE MODIFICATION</t>
  </si>
  <si>
    <t>7c416e01350e9399</t>
  </si>
  <si>
    <t>RH PROPULSION HUB &amp; COUPLING REPAIR FOR DREDGE WHEELER</t>
  </si>
  <si>
    <t>1c66295a5e79367c</t>
  </si>
  <si>
    <t>LSV-3 AND LSV-4 EMERGENCY REPAIRS</t>
  </si>
  <si>
    <t>08212a7b140d3c1a</t>
  </si>
  <si>
    <t>0f4f6d686b404a2e</t>
  </si>
  <si>
    <t>1582a1a0d9c41642</t>
  </si>
  <si>
    <t>SHIPYARD REPAIRS ADDITION OF WATER AND SEWER.</t>
  </si>
  <si>
    <t>ac36e23aeec98ad6</t>
  </si>
  <si>
    <t>HAUL OUT AND DRY DOCK ADDITIONAL REPAIRS ADDITION OF FUNDS TO CLIN 0002</t>
  </si>
  <si>
    <t>7324d6a9ba3a147f</t>
  </si>
  <si>
    <t>MURDEN EMERGENCY SHIPYARD REPAIRS AND HAUL OUT</t>
  </si>
  <si>
    <t>fa3b0fb01671aed6</t>
  </si>
  <si>
    <t>FUNDING FOR ADDITIONAL EMERGENCY REPAIRS ON DREDGE MURDEN VIA CLIN 0002.</t>
  </si>
  <si>
    <t>87e5a339b82f6044</t>
  </si>
  <si>
    <t>MURDEN HAUL OUT AND DRY DOCK ADDITIONAL REQUIRED REPAIRS</t>
  </si>
  <si>
    <t>f0c23f850476ac94</t>
  </si>
  <si>
    <t>PICKET BOAT WITH MOORING BARGE IN SUPPORT OF BONNET CARRE SPILLWAY OPENING.</t>
  </si>
  <si>
    <t>0214a5079ae945e3</t>
  </si>
  <si>
    <t>IGF::OT::IGF
PROGRAMMED REPAIRS ON THE LCM-8607
VESSEL REPAIRS/MODIFICATIONS</t>
  </si>
  <si>
    <t>4f91305819527e2a</t>
  </si>
  <si>
    <t>VESSEL REPAIRS - MODIFICATION TO CANCEL INDEFINITE ITEMS</t>
  </si>
  <si>
    <t>6e39c3358d6cb598</t>
  </si>
  <si>
    <t>W12K JBLM  LEWIS PAIO</t>
  </si>
  <si>
    <t>MOD TO ESTABLISH POP, INCORPORATE PAINT DEVIATION AND ACTIVATE WORK SHEETS.
 VESSEL REPAIRS/MODIFICATIONS</t>
  </si>
  <si>
    <t>35277e1872a3e828</t>
  </si>
  <si>
    <t>MOD TO EXTEND POP  AND ACTIVATE WORKSHEETS
VESSEL REPAIRS/MODIFICATIONS</t>
  </si>
  <si>
    <t>b415b19d3d2231ff</t>
  </si>
  <si>
    <t>MOD TO ACTIVATE WORKSHEETS
VESSEL REPAIRS/MODIFICATIONS</t>
  </si>
  <si>
    <t>a253488ae00d3d7e</t>
  </si>
  <si>
    <t>VESSEL REPAIRS/MODIFICATIONS - MOD TO ACTIVATE WORKSHEETS</t>
  </si>
  <si>
    <t>180e15698f9acdc9</t>
  </si>
  <si>
    <t>VESSEL REPAIRS/MODIFICATIONS  MOD TO EXTEND POP AND ACTIVATE WORKSHEETS</t>
  </si>
  <si>
    <t>46efae69f480017c</t>
  </si>
  <si>
    <t>NORBIT IWBMSH STX SONAR</t>
  </si>
  <si>
    <t>cb8a2443e365d2ec</t>
  </si>
  <si>
    <t>40' HANDI FLAT WORK BARGE</t>
  </si>
  <si>
    <t>4f655152dabe2e69</t>
  </si>
  <si>
    <t>d60d7fca0e4ef2ec</t>
  </si>
  <si>
    <t>40' HANDI FLAT WORK BARGE MODI TO PROVIDE SCOPE CHANGES</t>
  </si>
  <si>
    <t>00b1dbb016421722</t>
  </si>
  <si>
    <t>THIS EMERGENCY TASK ORDER IS NEEDED TO DRYDOCK AND REPAIR THE NORFOLK DISTRICT DERRICK BOAT ELIZABETH.</t>
  </si>
  <si>
    <t>47ddd6bd2519957c</t>
  </si>
  <si>
    <t>64cd293fa0cc769d</t>
  </si>
  <si>
    <t>815ef46715098ce0</t>
  </si>
  <si>
    <t>66bf372e7ace2e92</t>
  </si>
  <si>
    <t>REMOVE PICTURES &amp; GRAPHS</t>
  </si>
  <si>
    <t>1ce18291ca8262e7</t>
  </si>
  <si>
    <t>SALZER OVERHAUL AND REPOWER, FY24 EXTENDING POP TO 20 MAY 2024.</t>
  </si>
  <si>
    <t>6e7051e57314dd56</t>
  </si>
  <si>
    <t>SALZER OVERHAUL AND REPOWER, FY24 BPA CALL ORDER.</t>
  </si>
  <si>
    <t>79817493cc5fc847</t>
  </si>
  <si>
    <t>MOD SALZER OVERHAUL AND REPOWER, FY24</t>
  </si>
  <si>
    <t>1fef8288f3dbe49e</t>
  </si>
  <si>
    <t>MOD TO INITIATE ADDITIONAL WITHIN SCOPE WORK TO SALZER OVERHAUL AND REPOWER, FY25.</t>
  </si>
  <si>
    <t>eeede5e587154374</t>
  </si>
  <si>
    <t>DREDGE ESSAYONS DCMS PLC SYSTEM UPGRADES</t>
  </si>
  <si>
    <t>63e1016bff2fd62d</t>
  </si>
  <si>
    <t>LAUNCH VESSEL FOR DREDGE YAQUINA</t>
  </si>
  <si>
    <t>fe3d9fbb5661fe40</t>
  </si>
  <si>
    <t>d5600586ad81e3ec</t>
  </si>
  <si>
    <t>PURCHASE AND INSTALL NEW DCMS COMPUTERS</t>
  </si>
  <si>
    <t>45b4d81c15dfe3e9</t>
  </si>
  <si>
    <t>PURCHASE AND INSTALL NEW DCMC COMPUTERS</t>
  </si>
  <si>
    <t>77f9052fbc8bd5a5</t>
  </si>
  <si>
    <t>7f3b7be882b9e114</t>
  </si>
  <si>
    <t>DILLARD DRY DOCK SERVICES AWP 011&amp;#61623; REMOVE 19EA HYDRAULIC HOSES SERVICING THE CRANE.&amp;#61623; FABRICATE 19EA NEW HOSES AND TEST.&amp;#61623; INSTALL NEW HYDRAULIC HOSES ON CRANE</t>
  </si>
  <si>
    <t>1ae549fca7cd2106</t>
  </si>
  <si>
    <t>DILLARD DRYDOCK</t>
  </si>
  <si>
    <t>048f2061ec4aed35</t>
  </si>
  <si>
    <t>NO COST TIME EXTENSION FOR DILLARD DRY DOCKING</t>
  </si>
  <si>
    <t>d878fe6caeb3d117</t>
  </si>
  <si>
    <t>HULL CLEANING&amp;PAINTING UNDERWATER HULL</t>
  </si>
  <si>
    <t>852da2b023127d65</t>
  </si>
  <si>
    <t>DILLARD DRY DOCK OVER AND ABOVE DISCOVERY</t>
  </si>
  <si>
    <t>be41b8dfa8f9604d</t>
  </si>
  <si>
    <t>DRY DOCK INSPECTION AND REPAIR</t>
  </si>
  <si>
    <t>d2592fd6537bbcc4</t>
  </si>
  <si>
    <t>05dff78d787577bc</t>
  </si>
  <si>
    <t>DILLARD DRY DOCK</t>
  </si>
  <si>
    <t>dc941252570303a2</t>
  </si>
  <si>
    <t>0156f20bdd5b47c0</t>
  </si>
  <si>
    <t>US ARMY VESSEL BC-6316</t>
  </si>
  <si>
    <t>504b8bdaef25d8df</t>
  </si>
  <si>
    <t>f239e7114904207a</t>
  </si>
  <si>
    <t>9bf92738843278e8</t>
  </si>
  <si>
    <t>DREDGE POTTER REPAIR GENERATOR #1</t>
  </si>
  <si>
    <t>f6ef487007efd2f5</t>
  </si>
  <si>
    <t>FY21 M/V SHOALHUNTER DRYDOCK- ADDITIONAL REPAIRS.</t>
  </si>
  <si>
    <t>1a2a9faa7a0da5d5</t>
  </si>
  <si>
    <t>FY21 M/V SHOALHUNTER DRYDOCK</t>
  </si>
  <si>
    <t>4e1f520fd9bf4d9a</t>
  </si>
  <si>
    <t>15f7461c78b460a1</t>
  </si>
  <si>
    <t>FY21 M/V SHOALHUNTER MARINE SURVEY AND INSPECTION.</t>
  </si>
  <si>
    <t>c96cd94bc633e657</t>
  </si>
  <si>
    <t>IGF::OT::IGF
SEVEN (7) OVER AND ABOVE WORK TASKS FOR THE USACE HOPPER DREDGE ESSAYONS.  RFQS INCLUDED ARE 024 (OVERHAUL FORWARD FIRE PUMP MANIFOLD), 028 (INSTALL STEEL DRAGARM PIPES), 030 (FLUSHING PUMPS OVERHAUL), 035 (HYDROTEST FIRE MAIN DISTRIBUTION SYSTEM), 042 (BOAT DECK AIR HANDLER OVERHAUL),</t>
  </si>
  <si>
    <t>da36a513a74a3ff0</t>
  </si>
  <si>
    <t>IGF::OT::IGF
MODIFICATION PROVIDES ADDITIONAL, WITHIN SCOPE WORK TO CLINS 0002 AND 0004.</t>
  </si>
  <si>
    <t>eb47f44a066cb85d</t>
  </si>
  <si>
    <t>CRANE, DAVIT, HOIST&amp;SLING CERTS (LCU)</t>
  </si>
  <si>
    <t>bd06f7d2dac6378d</t>
  </si>
  <si>
    <t>CRANE, DAVIT, HOIST &amp; SLING CERTS (LCU)</t>
  </si>
  <si>
    <t>ef130dbe3e76b268</t>
  </si>
  <si>
    <t>67bf2b4ab04a83d3</t>
  </si>
  <si>
    <t>938dc11a50b87691</t>
  </si>
  <si>
    <t>DE-OBLIGATION OF FUNDS FOR CRANE, DAVIT, HOIST &amp; SLING CERTS (LCU)</t>
  </si>
  <si>
    <t>ded4c639a2f3edb9</t>
  </si>
  <si>
    <t>38a053af54f9b630</t>
  </si>
  <si>
    <t>024912f782e7c28e</t>
  </si>
  <si>
    <t>27da44bab055f60b</t>
  </si>
  <si>
    <t>81a8a37a63c22df0</t>
  </si>
  <si>
    <t>1eceea933dd332d8</t>
  </si>
  <si>
    <t>65fce53cfc5736f1</t>
  </si>
  <si>
    <t>EMERGENCY REPAIRS TO THE THE LSV 1</t>
  </si>
  <si>
    <t>73a02aa0cd981e45</t>
  </si>
  <si>
    <t>676024924a88c13e</t>
  </si>
  <si>
    <t>813b674479e2d1de</t>
  </si>
  <si>
    <t>4508f32c21fc9a9c</t>
  </si>
  <si>
    <t>REPAIR RIGHT/LEFT HAND HUBS</t>
  </si>
  <si>
    <t>8d6cbb71efc3f9ac</t>
  </si>
  <si>
    <t>LSV-2 EMERGENCY REPAIRS</t>
  </si>
  <si>
    <t>ace830141ac66a7f</t>
  </si>
  <si>
    <t>95461850b6d10c2e</t>
  </si>
  <si>
    <t>LSV-2 EMERGENCY REPAIRS MODIFICATION</t>
  </si>
  <si>
    <t>6b4d5ac654e99694</t>
  </si>
  <si>
    <t>14-7-PERSON INFLATABLE BOAT(I-CRC)
14-MOTORS(I-CRC)</t>
  </si>
  <si>
    <t>2f887b17f87c9744</t>
  </si>
  <si>
    <t>CHANGE IN THE DELIVERY SCHEDULE FROM 31-JUL-2016 DEL REL CO 001 FOR A QUANTITY OF ONE TO 30-AUG-2016 DEL REL CO 002 QUANTITY OF TWO.</t>
  </si>
  <si>
    <t>3b4bb45cc9569d1b</t>
  </si>
  <si>
    <t>DRY DOCK&amp;REPAIR LD727 BARGE
THIS MODIFICATION IS TO CORRECT W912QR-13-C-0003-P00005, WHICH INCORRECTLY DEOBLIGATED FUNDS.</t>
  </si>
  <si>
    <t>c8c06d7b45ec7ea3</t>
  </si>
  <si>
    <t>DRY DOCK&amp;REPAIR LD727 BARGE</t>
  </si>
  <si>
    <t>8038875717a98ebb</t>
  </si>
  <si>
    <t>RIVERINE/MEDICAL RIVERBOAT (2ND)</t>
  </si>
  <si>
    <t>48a7f64fb326251f</t>
  </si>
  <si>
    <t>MVM DRY DOCK</t>
  </si>
  <si>
    <t>0db6f5c09fbb0d85</t>
  </si>
  <si>
    <t>W8AC MIARNG ELEMENT, JF HQ</t>
  </si>
  <si>
    <t>MARK VI PATROL BOAT LAYDOWN, STORAGE, AND MAINTENANCE SERVICES</t>
  </si>
  <si>
    <t>9325385b3eb60e51</t>
  </si>
  <si>
    <t>7583809f2c9da37b</t>
  </si>
  <si>
    <t>bf447223f5537a3a</t>
  </si>
  <si>
    <t>6053a920ab561e5f</t>
  </si>
  <si>
    <t>IGF::OT::IGF
U.S. ARMY VESSEL MWT-11
MOD 05 TO ACTIVATE FINAL WORKSHEET AND DEOBLIGATE UNUSED FUNDS ON THE MWT-11 FOR CONTRACT CLOSEOUT.</t>
  </si>
  <si>
    <t>b58d4f4033e1beae</t>
  </si>
  <si>
    <t>IGF::OT::IGF
U.S. ARMY VESSEL MWT-11</t>
  </si>
  <si>
    <t>0214aa243ef42d6a</t>
  </si>
  <si>
    <t>IGF::OT::IGF
ADMIN MOD TO REVISE WAWF CLAUSE.
U.S. ARMY VESSEL MWT-11</t>
  </si>
  <si>
    <t>4cd6326e4128c5a4</t>
  </si>
  <si>
    <t>IGF::OT::IGF
MOD TO ADD WAWF CLAUSE.
U.S. ARMY VESSEL MWT-11</t>
  </si>
  <si>
    <t>093a001a6c7c5453</t>
  </si>
  <si>
    <t>IGF::OT::IGF
MODIFICATION TO ACTIVATE WORKSHEETS.
U.S. ARMY VESSEL MWT-11</t>
  </si>
  <si>
    <t>5868838e51c5d831</t>
  </si>
  <si>
    <t>DRY DOCKING OF GRAND TOWER</t>
  </si>
  <si>
    <t>a24cd6c71365cd89</t>
  </si>
  <si>
    <t>2591252dbb0bacd4</t>
  </si>
  <si>
    <t>62783e1ce9d8f2d2</t>
  </si>
  <si>
    <t>de93384e01c717f6</t>
  </si>
  <si>
    <t>eb52355b5d27d0b7</t>
  </si>
  <si>
    <t>1e4c33f254b4a34a</t>
  </si>
  <si>
    <t>9c26e1d42eabb8f5</t>
  </si>
  <si>
    <t>GENERAL CONTRACT REQUIREMENTS</t>
  </si>
  <si>
    <t>76e5c86859edb38e</t>
  </si>
  <si>
    <t>HAYWARD FY25 DRYDOCK</t>
  </si>
  <si>
    <t>1fbe35669bc23a32</t>
  </si>
  <si>
    <t>OVERHAUL OF THE YAQUINA SPARE RUDDER AND STOCKS</t>
  </si>
  <si>
    <t>c929840e3ed85f46</t>
  </si>
  <si>
    <t>87efd44d5b72fcca</t>
  </si>
  <si>
    <t>REFURBISHMENT OF EDUARDONO-TYPE 32 FOOT</t>
  </si>
  <si>
    <t>e2f0d96a114f373f</t>
  </si>
  <si>
    <t>YANK MARINE INCORPORATED</t>
  </si>
  <si>
    <t>DOBRIN DRY DOCK - CR01</t>
  </si>
  <si>
    <t>2fa335d0f0ded26b</t>
  </si>
  <si>
    <t>DOBRIN DRY DOCK</t>
  </si>
  <si>
    <t>59e07a6ebbf3a2e5</t>
  </si>
  <si>
    <t>DE-OB IN THE AMOUNT OF  $151,290.44</t>
  </si>
  <si>
    <t>0505d0c19f582d67</t>
  </si>
  <si>
    <t>0c231a1eae3e9552</t>
  </si>
  <si>
    <t>4ae177dab7d1e87f</t>
  </si>
  <si>
    <t>3243 DOBRIN DRY DOCK</t>
  </si>
  <si>
    <t>8892561b27816781</t>
  </si>
  <si>
    <t>MODIFICATION TO ADD WORK TO THE DRY DOCK &amp; REPAIR - M/V KENNETH EDDY</t>
  </si>
  <si>
    <t>a7c9bec032360b5c</t>
  </si>
  <si>
    <t>DRY DOCK &amp; REPAIR - M/V KENNETH EDDY, DESCOPING OF COOLANT FLUSH.</t>
  </si>
  <si>
    <t>bd0b13246183aa9d</t>
  </si>
  <si>
    <t>MODIFICATION FOR EDDY DRY DOCK FOR LIGHT CAPACITY FLEET, OLD HICKORY, TN, HUNTINGTON DISTRICT.</t>
  </si>
  <si>
    <t>b7f05243061e422b</t>
  </si>
  <si>
    <t>DRY DOCK &amp; REPAIR OF THE M/V KENNETH EDDY FOR THE LIGHT CAPACITY FLEET, HUNTINGTON DISTRICT</t>
  </si>
  <si>
    <t>52ac9bbc989376bf</t>
  </si>
  <si>
    <t>IGF::OT::IGF
UNPROGRAMMED REPAIRS ON THE U.S. ARMY VESSEL LCU-2006</t>
  </si>
  <si>
    <t>dcc84a1e21e0753b</t>
  </si>
  <si>
    <t>MODIFICATION TO ACTIVATE WORKSHEETS, ADD ADDITIONAL FUNDS FOR NEW WORK, AND MAKE OTHER ADMINISTRATIVE CHANGES.
U.S. ARMY VESSEL LCU-2006</t>
  </si>
  <si>
    <t>380071f9c73d1969</t>
  </si>
  <si>
    <t>ADMINISTRATIVE MOD TO CORRECT TYPO ERROR IN MOD 02
U.S. ARMY VESSEL LCU-2006</t>
  </si>
  <si>
    <t>8a7165b404240e18</t>
  </si>
  <si>
    <t>MODIFICATION TO ACTIVATE WORKSHEET AND DE-OB UNUSED FUNDING.
U.S. ARMY VESSEL LCU-2006</t>
  </si>
  <si>
    <t>598d2a9f9e2c2c00</t>
  </si>
  <si>
    <t>THIS MOD 01 TO CONTRACT W911S0-15-D-0038/BR07 FOR VESSEL LCU 2027 DE-OBLIGATES UNUSED FUNDS AT THE END OF THE WORK CYCLE.</t>
  </si>
  <si>
    <t>d0ac4fa0f8e8edf6</t>
  </si>
  <si>
    <t>THIS IS TASK ORDER BR07 FOR CONTRACT W911SO-15-D-0038 FOR
EMERGENCY REPAIRS FOR US ARMY VESSEL LCU-2029.</t>
  </si>
  <si>
    <t>9a373ae2b0efd19c</t>
  </si>
  <si>
    <t>LANDING CRAFT UTILITY - 2030 PROGRAMMED REPAIRS</t>
  </si>
  <si>
    <t>95a45d94506bc2a5</t>
  </si>
  <si>
    <t>LCU 2030 STATEMENT OF WORK</t>
  </si>
  <si>
    <t>aaa4a3ff89f09b8b</t>
  </si>
  <si>
    <t>27672657445a0694</t>
  </si>
  <si>
    <t>f5abba4404d8f43a</t>
  </si>
  <si>
    <t>BC 6260 OCCM AND REPAIRS</t>
  </si>
  <si>
    <t>a5fea2241802f886</t>
  </si>
  <si>
    <t>aa2ba9bf6d76d103</t>
  </si>
  <si>
    <t>ac6634f71dfe8a49</t>
  </si>
  <si>
    <t>MVK REQUIRES THE REHABILITATION OF ENGINE ROOM ALARM SYSTEMS, PILOT HOUSE ALERTER SYSTEM, STEERING SYSTEM AND GENERATOR UPGRADES FOR THE MOTOR VESSEL FRED LEE.</t>
  </si>
  <si>
    <t>b5d9534a6cd490a0</t>
  </si>
  <si>
    <t>7174346d69e07092</t>
  </si>
  <si>
    <t>DRYDOCK CRANE BARGE 796  IGF::OT::IGF</t>
  </si>
  <si>
    <t>7be3e0b8b40c2b53</t>
  </si>
  <si>
    <t>DRYDOCK AND REPAIR CRANE BARGE 796 IGF::OT::IGF</t>
  </si>
  <si>
    <t>2bdc6b0d2a71904e</t>
  </si>
  <si>
    <t>40961ef4dff1ef7b</t>
  </si>
  <si>
    <t>e32b930f32427263</t>
  </si>
  <si>
    <t>ADDITIONAL WORK (NEW AGREEMENT, JUSTIFICATION REQUIRED)</t>
  </si>
  <si>
    <t>W912P8-16-C-0034 P00004, ADDITIONAL REPAIRS IGF::OT::IGF</t>
  </si>
  <si>
    <t>6e7e2ac2c3dcba91</t>
  </si>
  <si>
    <t>LCU 2028 EMERGENCY REPAIR</t>
  </si>
  <si>
    <t>277ea553f4c5ad22</t>
  </si>
  <si>
    <t>bb1536fa4e7555b8</t>
  </si>
  <si>
    <t>0cc8305c63b02d16</t>
  </si>
  <si>
    <t>803f997dbdede61c</t>
  </si>
  <si>
    <t>f5e35caa44aef0da</t>
  </si>
  <si>
    <t>MODIFICATION TO DE-OBLIGATE UNUSED FUNDS AND COMPLETE CONTRACT CLOSEOUT OF LCM 8604 OCCM.</t>
  </si>
  <si>
    <t>4a14d8831f5658ab</t>
  </si>
  <si>
    <t>LCM 8604 OCCM NO COST MODIFICATION TO DOCUMENT WS 24-28</t>
  </si>
  <si>
    <t>a967eb472355ebcc</t>
  </si>
  <si>
    <t>NO COST MODIFICATION TO DOCUMENT WORKSHEET 38 FOR LCM 8604 OCCM</t>
  </si>
  <si>
    <t>f6ed8c900e9f273b</t>
  </si>
  <si>
    <t>LCM 8604 OCCM
IF::OT::IF</t>
  </si>
  <si>
    <t>2c30b203803b9295</t>
  </si>
  <si>
    <t>MODIFICATION TO ADJUST POP TO DATE OF VESSEL ARRIVAL AT MTI.</t>
  </si>
  <si>
    <t>b1d3d4d36f879f45</t>
  </si>
  <si>
    <t>NO COST MODIFICATION TO LCM 8604 OCCM TO DOCUMENT WORKSHEETS.</t>
  </si>
  <si>
    <t>7cd0a107762170ae</t>
  </si>
  <si>
    <t>NO COST MODIFICATION TO EXTEND POP AND DOCUMENT WS 35-37 FOR LCM 8604 OCCM.</t>
  </si>
  <si>
    <t>e9cef95767ac04ff</t>
  </si>
  <si>
    <t>LCM 8604 OCCM. NO COST MODIFICATION TO INCORPORATE WORKSHEETS - ACTIVATE INDEFINITE ITEMS.</t>
  </si>
  <si>
    <t>ae2c8ecbfb8a432f</t>
  </si>
  <si>
    <t>LCM 8604 OCCM MODIFICATION TO DOCUMENT WORKSHEETS AND FUND CLIN 0003.</t>
  </si>
  <si>
    <t>5b3184aa45ad4f25</t>
  </si>
  <si>
    <t>b52e96fe6ee5e814</t>
  </si>
  <si>
    <t>8e2193b243394118</t>
  </si>
  <si>
    <t>ba588eac31f328ab</t>
  </si>
  <si>
    <t>5e5229536459c02a</t>
  </si>
  <si>
    <t>4eba3e165b7cdcba</t>
  </si>
  <si>
    <t>01dcb3ef04fe9eb6</t>
  </si>
  <si>
    <t>b0bc6ffecee46612</t>
  </si>
  <si>
    <t>WHEELER DRAGHEAD FABRICATION AND REPAIR CLOSEOUT MOD 
IGF::OT::IGF FOR OTHER FUNCTIONS</t>
  </si>
  <si>
    <t>a9b3c1c184e2405e</t>
  </si>
  <si>
    <t>WHEELER DRAGHEAD FABRICATION AND REPAIR
IGF::OT::IGF FOR OTHER FUNCATIONS</t>
  </si>
  <si>
    <t>c4b7d572fc5c35d7</t>
  </si>
  <si>
    <t>PIERSIDE REPAIRS - LCU-2017</t>
  </si>
  <si>
    <t>9cb8837a25ac0012</t>
  </si>
  <si>
    <t>PIERSIDE REPAIRS - LCU 2017</t>
  </si>
  <si>
    <t>4b593bc490b1dbc5</t>
  </si>
  <si>
    <t>ed29c02002e684e4</t>
  </si>
  <si>
    <t>1ad917f88dc3b948</t>
  </si>
  <si>
    <t>ac280b5f041372eb</t>
  </si>
  <si>
    <t>LANDING CRAFT UTILITY (LCU) 2009 EMERGENCY REPAIRS LOCATED IN JAPAN.</t>
  </si>
  <si>
    <t>1668c4aab7ddaadd</t>
  </si>
  <si>
    <t>LCU 2009 CANCELLATION BASED ON WORKSHEET 3</t>
  </si>
  <si>
    <t>034076969a4687f1</t>
  </si>
  <si>
    <t>CT::SWG::CT - ANNUAL REPAIRS TO LAUNCH TURPIN.</t>
  </si>
  <si>
    <t>b0390ca8d99b3121</t>
  </si>
  <si>
    <t>REMOVE EXISTING QSM11 610D WITH QSM11 455.  NO COST TO THE GOVERNMENT.</t>
  </si>
  <si>
    <t>550badee6aecef72</t>
  </si>
  <si>
    <t>REPLACE BOTH ENGINES WITH</t>
  </si>
  <si>
    <t>2a15e6f000a2057a</t>
  </si>
  <si>
    <t>CLOSEOUT MOD - BOAT REPLACE BOTH ENGINES WITH</t>
  </si>
  <si>
    <t>385c8e7a3fb02a66</t>
  </si>
  <si>
    <t>26' HYDROGRAPHIC SURVEY VESSEL/ TRAILER</t>
  </si>
  <si>
    <t>18258f8716dbea44</t>
  </si>
  <si>
    <t>OVERHAUL AND REBUILD OF PORT AND STARBOARD MAIN ENGINES ON DSV DOBRIN.</t>
  </si>
  <si>
    <t>06d5e928815120e0</t>
  </si>
  <si>
    <t>DOCKING AND UNLOCKING</t>
  </si>
  <si>
    <t>9b689bd3b8693c81</t>
  </si>
  <si>
    <t>7aac906a5b8ad88c</t>
  </si>
  <si>
    <t>98feba34e1a61005</t>
  </si>
  <si>
    <t>DRY DOCKING REPAIRS.</t>
  </si>
  <si>
    <t>c46577ea28e8ea47</t>
  </si>
  <si>
    <t>TOPSIDE MAINT AND REPAIRS - TO#0017  IGF::OT::IGF FOR OTHER FUNCTIONS</t>
  </si>
  <si>
    <t>845dc9de654f21e3</t>
  </si>
  <si>
    <t>POTTER DREDGE PUMP IMPELLER</t>
  </si>
  <si>
    <t>d55523ec065eb875</t>
  </si>
  <si>
    <t>GEAR OVERHAUL ON M/V WILLIAM JAMES</t>
  </si>
  <si>
    <t>34058eb3ffdc76c1</t>
  </si>
  <si>
    <t>83115b7c106b0c38</t>
  </si>
  <si>
    <t>IGF::OT::IGF
WINCH CONTROL UPGRADES</t>
  </si>
  <si>
    <t>7c5a6eb6434ecbb6</t>
  </si>
  <si>
    <t>SUPPORT SERVICES TO PROCURE PARTS FOR THE COMMON REMOTELY OPERATED WEAPON SYSTEM (CROWS) II INTEGRATION LANDING CRAFT UTILITY (LCU) PROJECT.</t>
  </si>
  <si>
    <t>bf6377e5dba282d6</t>
  </si>
  <si>
    <t>LANDING CRAFT UTILITY 2017 FIRE DETECTION SYSTEM UNPROGRAMMED REPAIR</t>
  </si>
  <si>
    <t>5cccd18f70185406</t>
  </si>
  <si>
    <t>07bf722c46745c73</t>
  </si>
  <si>
    <t>SYSTEM TECHNICAL SUPPORT (STS) SERVICES TO THE CURRENT FLEET OF
VESSELS WITHIN THE CONTINENTAL UNITED STATES (CONUS) AND OUTSIDE THE CONTINENTAL UNITED STATES (OCONUS).</t>
  </si>
  <si>
    <t>95b1adb0989c4e75</t>
  </si>
  <si>
    <t>MOD TO INCORPORATE PWS CHANGES AND TO ADD FUNDING.</t>
  </si>
  <si>
    <t>4ddeff08330ecfc5</t>
  </si>
  <si>
    <t>DE-OBLIGATION -$17.32</t>
  </si>
  <si>
    <t>7d5152263e273063</t>
  </si>
  <si>
    <t>THE CONTRACTOR SHALL PERFORM AN ENGINEERING ANALYSIS, TEST, INTEGRATION AND DEVELOPMENT OF AN ENGINEERING CHANGE PROPOSAL (ECP) FOR ALL COMPUTER HARDWARE CONNECTED TO THE NON-CLASSIFIED INTERNET PROTOCOL ROUTER (NIPR), SECRET INTERNET PROTOCOL ROUTER (SIPR) COMPUTERS, AND TO THE DEPARTMENT OF DEFENS</t>
  </si>
  <si>
    <t>aca5269e3717ea69</t>
  </si>
  <si>
    <t>SYSTEM TECHNICAL SUPPORT SERVICES - DE-OBLIGATE EXCESS FUNDS</t>
  </si>
  <si>
    <t>b148dc92a859b410</t>
  </si>
  <si>
    <t>CORRECTING DE-OBLIGATION OF EXCESS FUNDS</t>
  </si>
  <si>
    <t>95557c1ae4e85cf8</t>
  </si>
  <si>
    <t>2cee4be7a38ea570</t>
  </si>
  <si>
    <t>PWS CHANGES</t>
  </si>
  <si>
    <t>7ba1f7921bea29b5</t>
  </si>
  <si>
    <t>MOTORS (BATCH 1 OF 4)</t>
  </si>
  <si>
    <t>45dd2268eb63d535</t>
  </si>
  <si>
    <t>IGF::OT::IGF CT::SWG::CT - ANNUAL REPAIRS TO THE LAUNCH TEJEDA.</t>
  </si>
  <si>
    <t>d1c5b82d34a42dd7</t>
  </si>
  <si>
    <t>CT::SWG::CT - MOD NECESSARY FOR ADDITIONAL REPAIRS TO THE LAUNCH TEJEDA AND TIME EXTENSION.</t>
  </si>
  <si>
    <t>8b0ff564ae735310</t>
  </si>
  <si>
    <t>CT::SWG::CT PERIOD OF PERFORMANCE EXTENSION MOD</t>
  </si>
  <si>
    <t>61deb6b224addba4</t>
  </si>
  <si>
    <t>CT::SWG::CT - ADDITIONAL REPAIRS PERFORMED ON THE LAUNCH TEJEDA.</t>
  </si>
  <si>
    <t>17854f5c1a9b0e1f</t>
  </si>
  <si>
    <t>TASK ORDER 0012 IGF::OT::IGF</t>
  </si>
  <si>
    <t>ecc2e5334b016992</t>
  </si>
  <si>
    <t>SHIPYARD REPAIRS, CRANE BARGE 9701.  IGF::OT::IGF FOR OTHER FUNCTIONS</t>
  </si>
  <si>
    <t>a9f4c1d0e459f0fc</t>
  </si>
  <si>
    <t>SHIPYARD REPAIRS, CRANE BARGE 9701.  OPTIONAL CLINS 0004, 0005, 0007,&amp;0014 EXERCISED.  IGF::OT::IGF FOR OTHER FUNCTIONS</t>
  </si>
  <si>
    <t>a1fdcde34c1e4673</t>
  </si>
  <si>
    <t>SHIPYARD REPAIRS, CRANE BARGE 9701, GROWTH WORK.  IGF::OT::IGF FOR OTHER FUNCTIONS</t>
  </si>
  <si>
    <t>ed6797a46df0d2cd</t>
  </si>
  <si>
    <t>SHIPYARD REPAIRS, CRANE BARGE 9701. CHANGES TO CLINS 0004&amp;0005.  IGF::OT::IGF FOR OTHER FUNCTIONS.</t>
  </si>
  <si>
    <t>bc0b08f22cfb843a</t>
  </si>
  <si>
    <t>SHIPYARD REPAIRS, CRANE BARGE 9701.  NO COST CHANGE TO SCOPE OF WORK FOR SEA CHEST VALVES. IGF::OT::IGF FOR OTHER FUNCTIONS.</t>
  </si>
  <si>
    <t>bd52d17cbcbf6203</t>
  </si>
  <si>
    <t>SHIPYARD REPAIRS, CRANE BARGE 9701, GROWTH WORK.  IGF::OT::IGF FOR OTHER FUNCTIONS.</t>
  </si>
  <si>
    <t>46da8b5f56ec4e48</t>
  </si>
  <si>
    <t>SHIPYARD REPAIRS, CRANE BARGE 9701.  NO COST CHANGE TO SOW FOR PAINT ALTERNATIVE.  IGF::OT::IGF FOR OTHER FUNCTIONS</t>
  </si>
  <si>
    <t>c3a512f280aa7bfa</t>
  </si>
  <si>
    <t>HANDY FLATS BARGES (50'X16'X4')</t>
  </si>
  <si>
    <t>e4e0e4286f433a6f</t>
  </si>
  <si>
    <t>ACCEPTANCE OF SPEC VARIATION TO BARGE PLANS</t>
  </si>
  <si>
    <t>1f4bedfbc9d7376a</t>
  </si>
  <si>
    <t>MODIFICATION TO DRY DOCK &amp; REPAIR DERRICKBOAT 11 FOR THE LOUISVILLE REPAIR STATION, LOUISVILLE, KY, HUNTINGTON DISTRICT</t>
  </si>
  <si>
    <t>6e337bc96e61e485</t>
  </si>
  <si>
    <t>MODIFICATION TO DRY DOCK &amp; REPAIR DERRICKBOAT 11 FOR THE LOUISVILLE REPAIR STATION, LOUISVILLE, KY, HUNTINGTON DISTRICT.</t>
  </si>
  <si>
    <t>4a6644386da2a236</t>
  </si>
  <si>
    <t>DRY DOCK &amp; REPAIR OF DERRICKBOAT 11 FOR THE LOUISVILLE REPAIR STATION, LOUISVILLE, KY.</t>
  </si>
  <si>
    <t>2123ef127426697d</t>
  </si>
  <si>
    <t>BC-6612 VESSEL OCCM / REPAIRS</t>
  </si>
  <si>
    <t>a90d8d7762b328b3</t>
  </si>
  <si>
    <t>91502e27fc37c93f</t>
  </si>
  <si>
    <t>BC-6612 VESSEL OCCM / REPAIRS CANCELLATION WORKSHEET</t>
  </si>
  <si>
    <t>6d5aae1b5ef1278f</t>
  </si>
  <si>
    <t>FY23 KIMMSWICK ENGINES OVERHAUL</t>
  </si>
  <si>
    <t>665a0fb7654e55e0</t>
  </si>
  <si>
    <t>IGF::OT::IGF CT::SWG::CT - PURCHASE TWO 26FT WORK BOATS FOR THE US ARMY CORPS OF ENGINEERS, GALVESTON DISTRICT, COLORADO RIVER LOCKS AND BRAZOS RIVER FLOODGATES.</t>
  </si>
  <si>
    <t>5f8f828ba6bd4862</t>
  </si>
  <si>
    <t>CT::SWG::CT - MOD NECESSARY FOR UPGRADES TO THE WORKBOATS.</t>
  </si>
  <si>
    <t>c3e9a5c1d33c93ee</t>
  </si>
  <si>
    <t>SANDBLAST&amp;PAINT M/V GRUGETT AND BARGE 1301, PERFORMED AT CONTRACTORS LOCATION.</t>
  </si>
  <si>
    <t>bbc3351d30f1691c</t>
  </si>
  <si>
    <t>SUPPLEMENTAL WORK IN CONJUCTION WITH SANDBLAST&amp;PAINT OF M/V GRUGETT</t>
  </si>
  <si>
    <t>3d84e491cb4672b8</t>
  </si>
  <si>
    <t>SANDBLAST&amp;PAINT M/V GRUGETT - SUPPLEMENTAL WORK NEEDED FOR THE ALIGNMENT SYSTEM</t>
  </si>
  <si>
    <t>71e78a8b25fe4f2a</t>
  </si>
  <si>
    <t>VESSEL REPAIRS LCM-8610</t>
  </si>
  <si>
    <t>f601b96a0b7aef26</t>
  </si>
  <si>
    <t>c4a82bda34207892</t>
  </si>
  <si>
    <t>02f14ba327c65b37</t>
  </si>
  <si>
    <t>0adeba2591148a1c</t>
  </si>
  <si>
    <t>424f61edd54034fd</t>
  </si>
  <si>
    <t>c75d8f19793b93c3</t>
  </si>
  <si>
    <t>BK 8336 VESSEL OCCM/REPAIRS</t>
  </si>
  <si>
    <t>6245d3b9b781a18a</t>
  </si>
  <si>
    <t>e216b035ca9828b7</t>
  </si>
  <si>
    <t>45a89718fbac9996</t>
  </si>
  <si>
    <t>786f5c292d11540e</t>
  </si>
  <si>
    <t>42f6e7f7f5532a11</t>
  </si>
  <si>
    <t>DEOBLIGATION OF EXCESS FUNDS REMAINING AS A RESULT OF PROMPT PAYMENT DISCOUNT</t>
  </si>
  <si>
    <t>b384c4e00ece15d6</t>
  </si>
  <si>
    <t>BEB DELIVERY ORDER ONE FOR ASL AND STTE</t>
  </si>
  <si>
    <t>62c731810ca1d7a5</t>
  </si>
  <si>
    <t>FY25 ELTON MTU ENGINE MAINTENANCE CONTRACT</t>
  </si>
  <si>
    <t>d6077cb32eb95f20</t>
  </si>
  <si>
    <t>cb44d1724ad5b573</t>
  </si>
  <si>
    <t>55c570b9f75ed5f4</t>
  </si>
  <si>
    <t>FY 25 REDLINGER MTU ENGINE MAINTENANCE CONTRACT</t>
  </si>
  <si>
    <t>2a3c0015a206fdcd</t>
  </si>
  <si>
    <t>6372109a744c6ad7</t>
  </si>
  <si>
    <t>a3bb25fcdf59e0c8</t>
  </si>
  <si>
    <t>ILLINOIS MARINE TOWING</t>
  </si>
  <si>
    <t>IGF::OT::IGF REPAIRS TO THE MV CREVE COEUR, ILLINOIS WATER WAY, PEORIA, IL</t>
  </si>
  <si>
    <t>239798afbdedfe8d</t>
  </si>
  <si>
    <t>IGF::OT::IGF ADDITIONAL REPAIRS ON MV CREVE COEUR, ILLINOIS WATER WAY, PEORIA, IL</t>
  </si>
  <si>
    <t>8b52091416e4af79</t>
  </si>
  <si>
    <t>IGF::OT::IGF- THIS MODIFICATION EXTENDS THE COMPLETION DATE FROM 31 OCTOBER 2017 TO 14 NOVEMBER 2017.</t>
  </si>
  <si>
    <t>f7f6106389888d32</t>
  </si>
  <si>
    <t>IGF::OT::IGF MODIFICATION TO ADD SUSTAINABILITY CLAUSES AND VERBIAGE.</t>
  </si>
  <si>
    <t>aefa9e0523e75712</t>
  </si>
  <si>
    <t>ITEM 1 PRC W25PHS90994164</t>
  </si>
  <si>
    <t>fea8b7b7ea09377c</t>
  </si>
  <si>
    <t>POP EXTENSION HAYWARD REDUCTION GEARS</t>
  </si>
  <si>
    <t>c3ca840f344fe546</t>
  </si>
  <si>
    <t>HAYWARD GEAR REPAIRS FOR MARINE DESIGN CENTER</t>
  </si>
  <si>
    <t>c094b8f4ce366f73</t>
  </si>
  <si>
    <t>DRYDOCK BOAT REPAIR SERVICES FOR TWO CORPS OF ENGINEERS VESSELS: TUG RACING AND CRANE BARGE MANITOWOC</t>
  </si>
  <si>
    <t>f53a8516c05441a5</t>
  </si>
  <si>
    <t>SCOPE OF WORK MODIFICATION FOR DRYDOCK BOAT REPAIR SERVICES.</t>
  </si>
  <si>
    <t>6d7266e3aa7b9c76</t>
  </si>
  <si>
    <t>LSV1 EMERGENCY REPAIRS</t>
  </si>
  <si>
    <t>bb9b2f9d3e3cf31c</t>
  </si>
  <si>
    <t>639680cf5f65b744</t>
  </si>
  <si>
    <t>491eac58d234da01</t>
  </si>
  <si>
    <t>DEOBLIGATION OF REMAINING FUNDS OF PURCHASE ORDER.</t>
  </si>
  <si>
    <t>0208d10499daba40</t>
  </si>
  <si>
    <t>MODIFICATION TO ADD WORK TO THE MERRILL DRY DOCK AND REPAIR SERVICES.</t>
  </si>
  <si>
    <t>7812fc97554acdf6</t>
  </si>
  <si>
    <t>MERRILL DRYDOCK AND REPAIRS FOR THE LIGHT CAPACITY FLEET IN PADUCAH, KY</t>
  </si>
  <si>
    <t>3526a9169156b373</t>
  </si>
  <si>
    <t>IGF::OT::IGF MODIFICATION TO DRY DOCK AND PERFORM REPAIRS TO BARGES #75 AND #9201 FOR TUSCALOOSA SITE OFFICE, BLACK WARRIOR&amp;TOMBIGBEE WATERWAY, TUSCALOOSA, AL</t>
  </si>
  <si>
    <t>661b55cfb1856111</t>
  </si>
  <si>
    <t>IGF::OT::IGF DRY DOCK AND PERFORM REPAIRS TO BARGES #75 AND #9201 FOR TUSCALOOSA SITE OFFICE, BLACK WARRIOR&amp;TOMBIGBEE WATERWAY, TUSCALOOSA, AL</t>
  </si>
  <si>
    <t>74f4e522cfc6f9e5</t>
  </si>
  <si>
    <t>e3cdd47b7cc7f529</t>
  </si>
  <si>
    <t>571143d4ddf43424</t>
  </si>
  <si>
    <t>DELIVERY ORDER: (7) 15-PERSON BOATS AND (14) MOTORS.</t>
  </si>
  <si>
    <t>bb146ec8fac94da0</t>
  </si>
  <si>
    <t>THIS REQUIREMENT IS FOR THE PURCHASE OF A POLICE PATROL BOAT USED IN DAILY MISSIONS/ OPERATIONS PATROLLING AND SECURING THE WATERWAYS IN AND AROUND ABERDEEN PROVING GROUND.</t>
  </si>
  <si>
    <t>3fee321f46fb6f4b</t>
  </si>
  <si>
    <t>IGF::OT::IGF  SALVAGE OF SWL 539 BARGE</t>
  </si>
  <si>
    <t>8667c2812f0cd6cc</t>
  </si>
  <si>
    <t>LCU-2022</t>
  </si>
  <si>
    <t>2c09f814603ba6a6</t>
  </si>
  <si>
    <t>c6a5882b7630d0ed</t>
  </si>
  <si>
    <t>1accfe0e6b48665c</t>
  </si>
  <si>
    <t>eb2d5e87fd3067bb</t>
  </si>
  <si>
    <t>53b157eb54dcdc31</t>
  </si>
  <si>
    <t>e0fe592afcaaee91</t>
  </si>
  <si>
    <t>b9b514a14b2731fe</t>
  </si>
  <si>
    <t>THE CONTRACTOR SHALL PROVIDE ENGINEERING AND LOGISTICAL SUPPORT TO COVER ALL INITIAL H-60M AIRCRAFT DELIVERIES AND UNIT REALIGNMENTS.</t>
  </si>
  <si>
    <t>054eb5b929509f10</t>
  </si>
  <si>
    <t>SOW DEFINES THE EFFORT REQUIRED FOR THE ENGINEERING, ANALYSIS, KITTING, AND SHIPPING OF H-60M INITIAL AIRCRAFT AND UNIT FIELDING SUPPORT. INCLUDED ARE THE ASSOCIATED PROGRAM MANAGEMENT, ENGINEERING, AND LOGISTICS SUPPORT PLANNING REQUIREMENTS.</t>
  </si>
  <si>
    <t>83daa1bbf1308616</t>
  </si>
  <si>
    <t>H-60M INITIAL AIRCRAFT FIELDING</t>
  </si>
  <si>
    <t>1a1acf7b345beb1c</t>
  </si>
  <si>
    <t>LCM-8558 REPAIRS</t>
  </si>
  <si>
    <t>5be371e620d8fc2b</t>
  </si>
  <si>
    <t>695f5c89f2e9d3de</t>
  </si>
  <si>
    <t>d630a212732392aa</t>
  </si>
  <si>
    <t>669234e84f8af25e</t>
  </si>
  <si>
    <t>779b12570bec1936</t>
  </si>
  <si>
    <t>e3d288010911aa40</t>
  </si>
  <si>
    <t>d02fdcdbee16bbfb</t>
  </si>
  <si>
    <t>EXTENSION MOD SB FL II SERVICES</t>
  </si>
  <si>
    <t>224182ec2f118402</t>
  </si>
  <si>
    <t>MOD TO EXTEND POP 90 DAYS SERVICE TO SURVEY</t>
  </si>
  <si>
    <t>a049c9f9a39907b8</t>
  </si>
  <si>
    <t>MOD TO ADD ADDITIONAL REPAIR WORK TO SB FL II</t>
  </si>
  <si>
    <t>83cdc8761202dc14</t>
  </si>
  <si>
    <t>BPA CALL SERVICE TO SURVEY</t>
  </si>
  <si>
    <t>49acdba5b00f45f7</t>
  </si>
  <si>
    <t>MOD TO SERVICE TO SURVEY</t>
  </si>
  <si>
    <t>fdf62809638db414</t>
  </si>
  <si>
    <t>MOD TO INCREASE NTE FUNDING FOR ADDITIONAL REPAIR.</t>
  </si>
  <si>
    <t>b1f138f4b4263025</t>
  </si>
  <si>
    <t>BUOY ANCHOR SYSTEMS</t>
  </si>
  <si>
    <t>ba91c8d2d69f399c</t>
  </si>
  <si>
    <t>OSDP PUMP MOTOR OVERHAUL</t>
  </si>
  <si>
    <t>4ebc6e221ee3bb67</t>
  </si>
  <si>
    <t>ADDITIONAL WORK FOR OSDP PUMP MOTOR OVERHAUL</t>
  </si>
  <si>
    <t>37b210fbd6981975</t>
  </si>
  <si>
    <t>3EA 32' REFURBISHMENT OF EDUARDONO-TYPE BOAT AND 1EA BOAT TRAILER</t>
  </si>
  <si>
    <t>4da70b7fecf9f058</t>
  </si>
  <si>
    <t>FIXED MARINE STORES CRANES</t>
  </si>
  <si>
    <t>14193e3e435767c7</t>
  </si>
  <si>
    <t>0dd8b41a032662f5</t>
  </si>
  <si>
    <t>506e96f5bb37157e</t>
  </si>
  <si>
    <t>FIXED MARINE STORES CRANES - 120 DAY TIME EXTENSION</t>
  </si>
  <si>
    <t>edd8d56a7785d70b</t>
  </si>
  <si>
    <t>FIXED MARINE STORES CRANES - CHANGE IN ELECTRICAL ARRANGEMENT AND TIME EXTENSION</t>
  </si>
  <si>
    <t>8a2b66236fa2127b</t>
  </si>
  <si>
    <t>REBUILD/PAINT CRANE BOOM
- DE-OBLIGATION OF FUNDS</t>
  </si>
  <si>
    <t>0e9e556cc2fb46ed</t>
  </si>
  <si>
    <t>EMERGENCY REPAIRS TO THE U.S. ARMY LANDING CRAFT UTILITY (LCU) 2025 STATEMENT OF WORK</t>
  </si>
  <si>
    <t>d12333221d5df8a5</t>
  </si>
  <si>
    <t>8255004a72586639</t>
  </si>
  <si>
    <t>dfdd8c3ff9b223e5</t>
  </si>
  <si>
    <t>DRY DOCK DREDGE POTTER</t>
  </si>
  <si>
    <t>e079422af0c8cdb2</t>
  </si>
  <si>
    <t>DRY DOCK DREDGE POTTER - MODIFICATION #1</t>
  </si>
  <si>
    <t>ec3f62a2453508f9</t>
  </si>
  <si>
    <t>DRY DOCK DREDGE POTTER - MODIFICATION #2</t>
  </si>
  <si>
    <t>58efc2c1316bf412</t>
  </si>
  <si>
    <t>AUTONOMOUS CRAWLER  U430000</t>
  </si>
  <si>
    <t>98c8e2cd7764b36c</t>
  </si>
  <si>
    <t>UNPROGRAMMED DRY-DOCKING, CLEANING, PAINTING, AND REPAIRS TO THE U.S. ARMY LOGISTICS SUPPORT VESSEL 2.</t>
  </si>
  <si>
    <t>e538b049248c57fc</t>
  </si>
  <si>
    <t>PROGRAMMED DRY-DOCKING, CLEANING, PAINTING, AND REPAIRS TO THE U.S. ARMY LOGISTICS SUPPORT VESSEL 2.</t>
  </si>
  <si>
    <t>d51ed5ecdc3b1fd3</t>
  </si>
  <si>
    <t>7da320fcd73eb64e</t>
  </si>
  <si>
    <t>UNPROGRAMMED DRY-DOCKING, CLEANING, PAINTING, AND REPAIRS TO THE US ARMY LOGISTICS SUPPORT VESSEL 2.</t>
  </si>
  <si>
    <t>876e33371faa066c</t>
  </si>
  <si>
    <t>C.100 OVERVIEW
C.100.1.  THE OBJECTIVE OF THIS SPECIFICATION IS TO PROVIDE A FULLY MISSION CAPABLE VESSEL TO THE U.S. ARMY. THE PERFORMANCE WILL BE ASSESSED  AND TESTED TO DETERMINE ITS ABILITY TO MEET THE PROPOSAL REQUIREMENTS.C.101.  BACKGROUN</t>
  </si>
  <si>
    <t>23078d9d56a3936b</t>
  </si>
  <si>
    <t>d9ce9741d0f08e1e</t>
  </si>
  <si>
    <t>LSV 2 OCCM REPAIRS</t>
  </si>
  <si>
    <t>4b5c83fa9fec7266</t>
  </si>
  <si>
    <t>UNPROGRAMMED DRY-DOCKING, CLEANING, PAINTING, AND REPAIRS TO THE U.S. ARMY LOGISITICS SUPPORT VESSEL 2.</t>
  </si>
  <si>
    <t>7d92d91e2dd2aee2</t>
  </si>
  <si>
    <t>REPLACE BOTTOM HOPPER RUBBER SEAL</t>
  </si>
  <si>
    <t>c5fd6461fd767273</t>
  </si>
  <si>
    <t>BEB FIRE REPAIR</t>
  </si>
  <si>
    <t>9192345742f26aa4</t>
  </si>
  <si>
    <t>MV DREDGE DUBUQUE DRY DOCK &amp; REPAIRS</t>
  </si>
  <si>
    <t>638ede4c2df1a565</t>
  </si>
  <si>
    <t>488c032dbd633d9e</t>
  </si>
  <si>
    <t>8b490ff53e51d0de</t>
  </si>
  <si>
    <t>MAIN ENGINES, CLSEOUT IGF::OT::IGF</t>
  </si>
  <si>
    <t>1d8b88d305ea8ca5</t>
  </si>
  <si>
    <t>HULL REPAIRS - DEFINITE ITEMS
IGF::OT::IGF</t>
  </si>
  <si>
    <t>e8da40953462ed8d</t>
  </si>
  <si>
    <t>IGF::CT::IGF HULL REPAIRS - DEFINITE ITEMS</t>
  </si>
  <si>
    <t>cb51f343b42bfa2d</t>
  </si>
  <si>
    <t>IGF::CT::IGF GELBERMAN DRY DOCK</t>
  </si>
  <si>
    <t>b9068fcf4ebc300e</t>
  </si>
  <si>
    <t>106e64b828e989f0</t>
  </si>
  <si>
    <t>aef420f6984d2f99</t>
  </si>
  <si>
    <t>3ecae7159088016f</t>
  </si>
  <si>
    <t>ILLINOIS MARINE TOWING, INC.</t>
  </si>
  <si>
    <t>MV LA SALLE REPAIRS. THE REASON FOR THIS MODIFICATION IS TO REVISE THE SCOPE OF WORK AND DE-OBLIGATE EXCESS FUNDING.</t>
  </si>
  <si>
    <t>452aa849032885d9</t>
  </si>
  <si>
    <t>MV LA SALLE REPAIRS FOR ILLINOIS WATERWAY.</t>
  </si>
  <si>
    <t>afda063055b2c6ae</t>
  </si>
  <si>
    <t>PROVIDE TWO (2) OVERSIDE PUMP  IGF::OT::IGF</t>
  </si>
  <si>
    <t>0bad2e091adb34ec</t>
  </si>
  <si>
    <t>PROVIDE TWO (2) OVERSIDE PUMP HOUSING IGF::OT::IGF</t>
  </si>
  <si>
    <t>6adcccfc34d07084</t>
  </si>
  <si>
    <t>LLA Z-DRIVE BOOM BOAT/LOG BRONC</t>
  </si>
  <si>
    <t>cbf672d93a262656</t>
  </si>
  <si>
    <t>THIS CONTRACT IS FOR BOTH HARDWARE AND SERVICES. THIS DELIVERY ORDER IS FOR THE CARE AND STORAGE OF THE BRIDGE ERECTION BOAT.</t>
  </si>
  <si>
    <t>03264e45cb97fbc7</t>
  </si>
  <si>
    <t>BRANDY STATION MVP SHIPYARD REPAIRSEXTEND PERIOD OF PERFORMANCE, ADD ADDITIONAL CLINS, AND REVISE THE STATEMENT OF WORK</t>
  </si>
  <si>
    <t>ba25a7958ce3f875</t>
  </si>
  <si>
    <t>BRANDY STATION SHIPYARD REPAIRS - EXTEND POP, REVISE SOW, AND ADD ADDITIONAL CLINS</t>
  </si>
  <si>
    <t>71bf73a9b9afea12</t>
  </si>
  <si>
    <t>MVP BRANDY STATION SHIPYARD REPAIRS</t>
  </si>
  <si>
    <t>f62613fb379c6d2a</t>
  </si>
  <si>
    <t>829ba2f16fd30f0d</t>
  </si>
  <si>
    <t>LSV 3 EMERGENCY REPAIRS</t>
  </si>
  <si>
    <t>3f3e104946c9d110</t>
  </si>
  <si>
    <t>62202ba1a2c21af0</t>
  </si>
  <si>
    <t>bc81e7743bfe0b7b</t>
  </si>
  <si>
    <t>STANDARD OVERHAUL OF AN INLAND TOWBOAT, THRUSTMASTER Z DRIVE, FOR DARDANELLE MARINE TERMINAL</t>
  </si>
  <si>
    <t>d2a54bf715a5b155</t>
  </si>
  <si>
    <t>TASK ORDER FOR CORROSION AND ENGINEERING TECHNICAL SUPPORT TO PERFORM ARMY WATERCRAFT SHIP SURVEYS.</t>
  </si>
  <si>
    <t>0160631cefbab4a5</t>
  </si>
  <si>
    <t>POP EXT</t>
  </si>
  <si>
    <t>4f535d4252f27249</t>
  </si>
  <si>
    <t>TOWING, DRYDOCK&amp;REPAIR OF M/V TENNESSE</t>
  </si>
  <si>
    <t>e1d5663aeacd5476</t>
  </si>
  <si>
    <t>IGF::OT::IGF ADDITIONAL SERVICES FOR DRY-DOCKING OF THE M/V TENNESSEE, REGIONAL RIVERS REPAIR FLEET</t>
  </si>
  <si>
    <t>c3a1c191e47bd811</t>
  </si>
  <si>
    <t>IGF::OT::IGF DRY-DOCKING AND REPAIR SERVICES FOR THE MOTOR VESSEL TENNESSEE, HUNTINGTON DISTRICT REGIONAL RIVERS REPAIR FLEET</t>
  </si>
  <si>
    <t>b8a1015a6c4a0fba</t>
  </si>
  <si>
    <t>IGF::CT::IGF STRATEGIC MOBILITY ARMY WATERCRAFT STUDY</t>
  </si>
  <si>
    <t>90942e72f225776a</t>
  </si>
  <si>
    <t>CONTRACTOR WILL PERFORM VESSEL MAINTENANCE ON DEBRIS VESSEL REYNOLDS.</t>
  </si>
  <si>
    <t>b783e8d69fc200f8</t>
  </si>
  <si>
    <t>65d1425ca422e7bb</t>
  </si>
  <si>
    <t>b1f0b1952b18398a</t>
  </si>
  <si>
    <t>DEBRIS VESSEL REYNOLDS</t>
  </si>
  <si>
    <t>24457a7c8842f8f6</t>
  </si>
  <si>
    <t>IGF::OT::IGF EXTEND PERIOD OF PERFORMANCE TO NEGOTIATE ADDITIONAL MAINT/REPAIR WORK ON ND-40</t>
  </si>
  <si>
    <t>a14f7078c1e3ee49</t>
  </si>
  <si>
    <t>IGF::OT::IGF  MAINT/REPAIR WORK ON ND-40</t>
  </si>
  <si>
    <t>ce8c174bd6c38642</t>
  </si>
  <si>
    <t>IGF::OT::IGF DRYDOCK AND MAINT/REPAIR WORK ON ND-40</t>
  </si>
  <si>
    <t>28ba929127f3536e</t>
  </si>
  <si>
    <t>09838a5ee1318e77</t>
  </si>
  <si>
    <t>IGF::OT::IGF MAINT/REPAIR WORK ON ND-40, DESCOPE WORK</t>
  </si>
  <si>
    <t>4b4183c97d885956</t>
  </si>
  <si>
    <t>09b63c2c0f523a1f</t>
  </si>
  <si>
    <t>c4ee62673fd39e40</t>
  </si>
  <si>
    <t>SV FL II DRIVESHAFT REPLACEMENT</t>
  </si>
  <si>
    <t>807048d959d1a780</t>
  </si>
  <si>
    <t>MOD TO ADD ADDITIONAL FUNDS EMERGENCY REPAIRS</t>
  </si>
  <si>
    <t>c692225eb52c4fc0</t>
  </si>
  <si>
    <t>SV FL II DRIVESHAFTS REPLACEMENT</t>
  </si>
  <si>
    <t>2e6b55f4b66e448f</t>
  </si>
  <si>
    <t>1b414fe99bdeb1a3</t>
  </si>
  <si>
    <t>IGF::OT::IGF MODIFICATION TO DEOBLIGATE FUNDS REMAINING AS RESULT OF PROMPT PAYMENT DISCOUNT</t>
  </si>
  <si>
    <t>bcb1520de23ae213</t>
  </si>
  <si>
    <t>SPILLWAY SAFETY BARRIER W/INSTALLATION</t>
  </si>
  <si>
    <t>333fe4199c151b0d</t>
  </si>
  <si>
    <t>3ee0e1c7846f8489</t>
  </si>
  <si>
    <t>ADDITIONAL COST TO ENGINEER NEW NORHTH AND SOUTH ANCHOR POINTS, AND TO FURNISH AND INSTALL A NEW 40 TON WINTECH WINCH, WIRE, AND RIGGING AT THE NORTH ANCHOR POINT.</t>
  </si>
  <si>
    <t>bdba372ccf91fe23</t>
  </si>
  <si>
    <t>DRAGHEAD WIRE ROPE</t>
  </si>
  <si>
    <t>202d2b79b39d0f8a</t>
  </si>
  <si>
    <t>DREDGE HURLEY LADDER DREDGE PUMP INSTALLATION</t>
  </si>
  <si>
    <t>eea5e27e116cf01a</t>
  </si>
  <si>
    <t>68983a325bface8e</t>
  </si>
  <si>
    <t>d09fd8f1e118badf</t>
  </si>
  <si>
    <t>IGF::OT::IGF OPTION 3</t>
  </si>
  <si>
    <t>c6b75111fb35e835</t>
  </si>
  <si>
    <t>IGF::OT::IGF INSTALL NEW LADDER ON HURLEY</t>
  </si>
  <si>
    <t>d2b402f9a7cd5c07</t>
  </si>
  <si>
    <t>DE-OBLIGATE EXCESS FUNDS ON INSTALLATION OF NEW LADDER ON HURLEY</t>
  </si>
  <si>
    <t>bd008541a5a9d114</t>
  </si>
  <si>
    <t>MVP BRANDY STATION SHIPYARD REPAIRS MODIFICATION FOR WITHIN SCOPE ADDITIONAL WORK.</t>
  </si>
  <si>
    <t>b2e11ef5b07dc910</t>
  </si>
  <si>
    <t>MVP "BRANDY STATION" SHIPYARD REPAIRS</t>
  </si>
  <si>
    <t>656ce2dbd1c5ccaa</t>
  </si>
  <si>
    <t>BRANDY STATION SHIPYARD REPAIRS</t>
  </si>
  <si>
    <t>1f123d49594b1ea0</t>
  </si>
  <si>
    <t>MVP BRANDY STATION SHIPYARD REPAIRS REA</t>
  </si>
  <si>
    <t>abe8afd64c3bf695</t>
  </si>
  <si>
    <t>W81G6752894811</t>
  </si>
  <si>
    <t>24de0499fa3a71e9</t>
  </si>
  <si>
    <t>IGF::OT::IGF  DRY DOCK M/V EVANICK&amp;MISCELLANEOUS HULL COATING REPAIR.</t>
  </si>
  <si>
    <t>01277a542602905e</t>
  </si>
  <si>
    <t>DRY DOCK M/V EVANICK&amp;MISCELLANEOUS HULL COATING REPAIR.</t>
  </si>
  <si>
    <t>83f401d0200761a7</t>
  </si>
  <si>
    <t>IGF::OT::IGF - DRY DOCK M/V EVANICK&amp;MISCELLANEOUS HULL COATING REPAIR.</t>
  </si>
  <si>
    <t>e88bdf8d545ea74a</t>
  </si>
  <si>
    <t>61b2676e3ccff56b</t>
  </si>
  <si>
    <t>IGF::OT::IGF - DRY DOCK M/V EVANICK&amp;MISCELLANEOUS HULL COATING REPAIR.. MODIFICATION TO DELETE EXCESS SERVICES.</t>
  </si>
  <si>
    <t>f0bd6d74bf506a7b</t>
  </si>
  <si>
    <t>DRYDOCK MV KENT IGF::OT::IGF</t>
  </si>
  <si>
    <t>5293e37c820261d7</t>
  </si>
  <si>
    <t>DRYDOCK AND REPAIR TOWBOAT KENT IGF::OT::IGF</t>
  </si>
  <si>
    <t>a72f260a56c4c0b9</t>
  </si>
  <si>
    <t>48539994527e0db9</t>
  </si>
  <si>
    <t>DRYDOCK AND REPAIR MV KENT IGF::OT::IGF</t>
  </si>
  <si>
    <t>8c8d3a285368adc6</t>
  </si>
  <si>
    <t>DRYDOCK AND REPAIR KENT IGF::OT::IGF</t>
  </si>
  <si>
    <t>f04fe1f0d68cab28</t>
  </si>
  <si>
    <t>DRYDOCK TOWBOAT KENT  IGF::OT::IGF</t>
  </si>
  <si>
    <t>ae1ccb27c2ee7787</t>
  </si>
  <si>
    <t>e9d67ce5c1a6986b</t>
  </si>
  <si>
    <t>1.9 CLEANING AND PAINTING  IGF::OT::IGF</t>
  </si>
  <si>
    <t>699c48786f788c81</t>
  </si>
  <si>
    <t>1.9 CLEANING AND PAINTING HULL IGF::OT::IGF</t>
  </si>
  <si>
    <t>bd88d04d0d4f5c6d</t>
  </si>
  <si>
    <t>DEBRIS BOOM SYSTEM</t>
  </si>
  <si>
    <t>b8b17b14c642d955</t>
  </si>
  <si>
    <t>7382840c0b43e903</t>
  </si>
  <si>
    <t>DEBRIS BOOM SYSTEM- POP EXTENSION</t>
  </si>
  <si>
    <t>69a02478ccf785ff</t>
  </si>
  <si>
    <t>THE PURPOSE OF THIS DELIVERY ORDER IS TO FUND CLIN 0034AA AND CLIN 0034AB FOR 105 EA OF THE INFLATABLE COMBAT RAIDING CRAFT (I-CRC) SECONDARY ISSUE ITEMS (SII.</t>
  </si>
  <si>
    <t>487383e1c0ccb6ba</t>
  </si>
  <si>
    <t>SANDBLAST AND PAINT</t>
  </si>
  <si>
    <t>235b3f9bfdc851a1</t>
  </si>
  <si>
    <t>3bdd451f3513f48d</t>
  </si>
  <si>
    <t>587c6598139b812b</t>
  </si>
  <si>
    <t>FY23 VOSTA VL900 DREDGE PUMP PARTS</t>
  </si>
  <si>
    <t>ab29fbd93c447062</t>
  </si>
  <si>
    <t>FY24 VOSTA VL900 DREDGE PUMP SHELL AND</t>
  </si>
  <si>
    <t>e699ba4aeff9cf1c</t>
  </si>
  <si>
    <t>FY24 VOSTA VL900 DREDGE PUMP</t>
  </si>
  <si>
    <t>800c376fe3cdd2ab</t>
  </si>
  <si>
    <t>FY24 VOSTA VL900 DREDGE PUMP - BEARING #1 DAMAGED HOUSING RE-MANUFACTURE</t>
  </si>
  <si>
    <t>0bdbc10ead062780</t>
  </si>
  <si>
    <t>FY24 VOSTA VL900 DREDGE PUMP P00003</t>
  </si>
  <si>
    <t>14fe050eb2a52ca8</t>
  </si>
  <si>
    <t>USACE ROCK ISLAND MISSISSIPPI RIVER PROJECT OFFICE - MOTOR VESSEL ROCK ISLAND DRY DOCK INSPECTION.</t>
  </si>
  <si>
    <t>b20b6a64cdf437f5</t>
  </si>
  <si>
    <t>OVER AND ABOVE WORK DISCOVERED DURING ORIGINAL REPAIRS AND INSPECTION.</t>
  </si>
  <si>
    <t>f900eb50ba1b6c75</t>
  </si>
  <si>
    <t>MV ROCK ISLAND DRY DOCK - OPTION SERVICES (REPLACEMENT)</t>
  </si>
  <si>
    <t>ba90ea4467be0c85</t>
  </si>
  <si>
    <t>OPTION SERVICES (REPLACEMENT)</t>
  </si>
  <si>
    <t>868c7df224420ffc</t>
  </si>
  <si>
    <t>UAC FLEET 77/INMARSAT FY 14 IGF::OT::IGF</t>
  </si>
  <si>
    <t>a35b5dfaa2d76332</t>
  </si>
  <si>
    <t>d1e57a6215c81faa</t>
  </si>
  <si>
    <t>8f8d9884d85b9c37</t>
  </si>
  <si>
    <t>HAYWARD RUNNING GEAR</t>
  </si>
  <si>
    <t>83533fee813e5089</t>
  </si>
  <si>
    <t>VOSTA VL 900 DREDGE PUMP REPLACEMENT PAR</t>
  </si>
  <si>
    <t>32ab2f9fefa609fd</t>
  </si>
  <si>
    <t>LCM-8581 REPAIRS</t>
  </si>
  <si>
    <t>c18f49f1e18a20a8</t>
  </si>
  <si>
    <t>c2faa976f113da6f</t>
  </si>
  <si>
    <t>467f6dfd458596ac</t>
  </si>
  <si>
    <t>fbfb876bc3b9898d</t>
  </si>
  <si>
    <t>f5e88062e6c4eca6</t>
  </si>
  <si>
    <t>6809883a9e488c62</t>
  </si>
  <si>
    <t>9f7aa11fa9f1ba9d</t>
  </si>
  <si>
    <t>THE PURPOSE OF THIS DELIVERY ORDER IS TO PROCURE 3 EA. 7-PERSON INFLATABLE BOATS AND 12 EA 15-PERSON INFLATABLE BOATS.</t>
  </si>
  <si>
    <t>beb31b66a9e8fe4a</t>
  </si>
  <si>
    <t>DRYDOCKING AND SERVICES_ MODIFICATION P00001 FOR GROWTH WORK_IFG::OT::IGF</t>
  </si>
  <si>
    <t>d6efd637428b09ae</t>
  </si>
  <si>
    <t>DRYDOCKING AND SERVICES - P00002 - IGF::OT::IGF</t>
  </si>
  <si>
    <t>3571660bc4e74ddb</t>
  </si>
  <si>
    <t>DRYDOCKING AND SERVICES - IGF::OT::IGF</t>
  </si>
  <si>
    <t>f8718c9532a2295c</t>
  </si>
  <si>
    <t>PROVIDE ALL TRANSPORTATION, FACILITIES, LABOR, MATERIALS, EQUIPMENT, SUPPLIES, AND SUPERVISION TO PICK UP, INSPECT, RECONDITION, AND DELIVER TWO (2) PROPULSION TAIL SHAFTS IN ACCORDANCE WITH THE SCOPE OF WORK.</t>
  </si>
  <si>
    <t>08a1d1603d4c6cdf</t>
  </si>
  <si>
    <t>ADDITIONAL REPAIRS ON THE MV AUSTIN.</t>
  </si>
  <si>
    <t>3b4bc929adcf0fbc</t>
  </si>
  <si>
    <t>MV AUSTIN DRYDOCK REPAIR</t>
  </si>
  <si>
    <t>b8a2210869892232</t>
  </si>
  <si>
    <t>POP EXTENSION, APPROXIMATELY 180 DAYS NEEDED FOR CONTINUED REPAIRS AND MAINTENANCE ON THE MV AUSTIN.</t>
  </si>
  <si>
    <t>607cad86cb7e4234</t>
  </si>
  <si>
    <t>KIMMSWICK&amp;PRAIRIE DU ROCHER MAINTENANCE&amp;REPAIRS</t>
  </si>
  <si>
    <t>2c09ccb65aa42418</t>
  </si>
  <si>
    <t>PRAIRIE DU ROCHER</t>
  </si>
  <si>
    <t>9635356051ebfb39</t>
  </si>
  <si>
    <t>593c8d8016f1ad27</t>
  </si>
  <si>
    <t>IGF::OT::IGF   KIMMSWICK DRYDOCK AND INSPECTION</t>
  </si>
  <si>
    <t>7f8e3854faf03de5</t>
  </si>
  <si>
    <t>FY 2021 SV ELTON OVERHAUL CONTRACT</t>
  </si>
  <si>
    <t>aba3caf4c675a315</t>
  </si>
  <si>
    <t>44364d16fa40a571</t>
  </si>
  <si>
    <t>d045012690350921</t>
  </si>
  <si>
    <t>a50fffc3136202e2</t>
  </si>
  <si>
    <t>ADDITIONAL REPAIRS AND MAINTENANCE</t>
  </si>
  <si>
    <t>6f0db237ec2fa631</t>
  </si>
  <si>
    <t>ADDITIONAL REPAIRS TO MV BUTLER RUDDERS</t>
  </si>
  <si>
    <t>92a272bfceb24f48</t>
  </si>
  <si>
    <t>DRY DOCK REPAIRS OF GOVERNMENT VESSEL</t>
  </si>
  <si>
    <t>4239dcdb7bfa511a</t>
  </si>
  <si>
    <t>DRY DOCK REPAIR</t>
  </si>
  <si>
    <t>09f6a47ff3f068a0</t>
  </si>
  <si>
    <t>REPAIRS TO TUGBOAT</t>
  </si>
  <si>
    <t>071a9e5813102454</t>
  </si>
  <si>
    <t>THAW FROZEN WATER TO PUMP FROM HULL.</t>
  </si>
  <si>
    <t>d26dfb6f92a81a2a</t>
  </si>
  <si>
    <t>IGF::OT::IGF
DRAGARM POSISTION SENSORS + 5 RFQS.  ALL TASKS ARE OVER AND ABOVE WORK TASKS IAW DFARS 252.217-7028.</t>
  </si>
  <si>
    <t>f8eeac7b14fdd77d</t>
  </si>
  <si>
    <t>LCM-8551 REPAIRS</t>
  </si>
  <si>
    <t>cd9892a228aea22c</t>
  </si>
  <si>
    <t>3f1f35b1da85a9fc</t>
  </si>
  <si>
    <t>b557829aff8db928</t>
  </si>
  <si>
    <t>8c3bafeae495d6b5</t>
  </si>
  <si>
    <t>611542ebf071759c</t>
  </si>
  <si>
    <t>fd4cac5814943fca</t>
  </si>
  <si>
    <t>HULL CLEANING AND PAINTING</t>
  </si>
  <si>
    <t>77158714ec9a1c71</t>
  </si>
  <si>
    <t>29' COMMANDER SERIES VESSEL</t>
  </si>
  <si>
    <t>54c3e715b8367ba3</t>
  </si>
  <si>
    <t>152c5aa9c8968ed1</t>
  </si>
  <si>
    <t>CRITICAL SPARES PARTS FOR BOW THRUSTER</t>
  </si>
  <si>
    <t>3773bc2be99c9367</t>
  </si>
  <si>
    <t>MODIFIED TO INCLUDE ROLLS ROYCE PART NUMBERS</t>
  </si>
  <si>
    <t>86ad3425c2416e27</t>
  </si>
  <si>
    <t>MODIFICATION TO EXTEND DELIVERY DATE OF SHAFT "A" ASSY, TO 30 NOV 21.</t>
  </si>
  <si>
    <t>bd8b22023724d09b</t>
  </si>
  <si>
    <t>SMITHLAND M/V DRYDOCK REPAIRS BASE POP UNTIL 19 AUG</t>
  </si>
  <si>
    <t>f05eb43c8514bf2a</t>
  </si>
  <si>
    <t>SMITHLAND M/V DRYDOCK REPAIRS BASE</t>
  </si>
  <si>
    <t>6129b3018cdc7e8e</t>
  </si>
  <si>
    <t>SMITHLAND M/V DRYDOCK REPAIRS BASE - POP</t>
  </si>
  <si>
    <t>9b1b6c3a6af7c686</t>
  </si>
  <si>
    <t>POP MOD 19 AUG 2021 TO 2 SEP 2021- SMITHLAND M/V DRYDOCK REPAIRS BASE</t>
  </si>
  <si>
    <t>5be345fe99079904</t>
  </si>
  <si>
    <t>SMITHLAND M/V DRYDOCK REPAIRS BASE POP EXT 12 NOV 2021</t>
  </si>
  <si>
    <t>8709a1531ca09e5e</t>
  </si>
  <si>
    <t>e884ece45aea8e43</t>
  </si>
  <si>
    <t>4a6fa34a6ff7e3f1</t>
  </si>
  <si>
    <t>SMITHLAND M/V DRYDOCK REPAIRS BASE TAIL MOTOR GEAR BOX</t>
  </si>
  <si>
    <t>fc232c32372a9920</t>
  </si>
  <si>
    <t>JAMES MARINE, INC.</t>
  </si>
  <si>
    <t>FY 20 MV MISS DRY DOCK REAPIRS</t>
  </si>
  <si>
    <t>29b4fdea31f92893</t>
  </si>
  <si>
    <t>a61351d3210c738f</t>
  </si>
  <si>
    <t>2a094eb345556f7f</t>
  </si>
  <si>
    <t>P00002 REDLINGER REPAIR CONTRACT FY24</t>
  </si>
  <si>
    <t>5ba3ea78ec2a5bad</t>
  </si>
  <si>
    <t>REDLINGER REPAIR CONTRACT FY24</t>
  </si>
  <si>
    <t>a3d38a78abebcb20</t>
  </si>
  <si>
    <t>REDLINGER REPAIR MODIFICATION FOR WORK ITEM 5.7 (CAT B)</t>
  </si>
  <si>
    <t>91203b47c54c3de3</t>
  </si>
  <si>
    <t>REDLINGER REPAIR CONTRACT FY24 DESCOPE</t>
  </si>
  <si>
    <t>838bb478b6af3d50</t>
  </si>
  <si>
    <t>FY21 FLEET REPAIR SUPPORT (MOORING)- EXTEND POP</t>
  </si>
  <si>
    <t>c878d2f7b4878ea9</t>
  </si>
  <si>
    <t>FY21 FLEET REPAIR SUPPORT (MOORING)</t>
  </si>
  <si>
    <t>d8d49fd063fe6c51</t>
  </si>
  <si>
    <t>8a4e338baaff3fae</t>
  </si>
  <si>
    <t>DRY DOCKING PATHFINDER</t>
  </si>
  <si>
    <t>e2a55f1384f0abbe</t>
  </si>
  <si>
    <t>DRY DOCKING PATHFINDER - P00001 ADDITIONAL WORK ITEMS</t>
  </si>
  <si>
    <t>6792fb4a0e5789f7</t>
  </si>
  <si>
    <t>DRY DOCKING PATHFINDER - MODIFICATION P00002</t>
  </si>
  <si>
    <t>53a94c48e40426cd</t>
  </si>
  <si>
    <t>IGF::OT::IGF MODIFICATION TO EXTEND PERIOD OF PERFORMANCE FOR SURVEY VESSEL EB WALLACE REPAIRS</t>
  </si>
  <si>
    <t>9bd0efcfbc99cd3e</t>
  </si>
  <si>
    <t>IGF::OT::IGF MODIFICATION TO REPLACE FIRE SYSTEM PRESSURE SWITCH FOR SURVEY VESSEL EB WALLACE REPAIRS</t>
  </si>
  <si>
    <t>2cc2a320fd6d1e47</t>
  </si>
  <si>
    <t>IGF::OT::IGF MODIFICATION TO INCREASE SCOPE OF WORK AND EXTEND PERIOD OF PERFORMANCE FOR SURVEY VESSEL EB WALLACE REPAIRS</t>
  </si>
  <si>
    <t>13b5cb7c48683f59</t>
  </si>
  <si>
    <t>IGF::OT::IGF MODIFICATION TO INCREASE SCOPE OF WORK AND PRICE FOR FIRE SYSTEM AND EXTEND PERIOD OF PERFORMANCE FOR SURVEY VESSEL EB WALLACE REPAIRS</t>
  </si>
  <si>
    <t>061faea415f08e84</t>
  </si>
  <si>
    <t>PAINT</t>
  </si>
  <si>
    <t>c6b02706c888ae6a</t>
  </si>
  <si>
    <t>MV PUGET MAINTENANCE DRY DOCK</t>
  </si>
  <si>
    <t>fb9cd0bdfadfbc9a</t>
  </si>
  <si>
    <t>MV PUGET MAINTENANCE: MOD TO EXTEND POP</t>
  </si>
  <si>
    <t>529dbf428c65a1ef</t>
  </si>
  <si>
    <t>WILLIAM E MUNSON COMPANY INC</t>
  </si>
  <si>
    <t>ADD BOW THRUSTER TO TWIN ENGINE WORKBOAT</t>
  </si>
  <si>
    <t>aabfe8f1ce2a1310</t>
  </si>
  <si>
    <t>PURCHASE WORK BOAT FOR LWSC</t>
  </si>
  <si>
    <t>4b7000b38f53aed1</t>
  </si>
  <si>
    <t>28 ALUMINUM CATAMARAN HYDROGRAPHIC BOAT</t>
  </si>
  <si>
    <t>4eaec7455d9bfc64</t>
  </si>
  <si>
    <t>77a7e4ef3ae173d8</t>
  </si>
  <si>
    <t>IGT::CT::IGF EXTENSION MODIFICATION 28 ALUMINUM CATAMARAN HYDROGRAPHIC BOAT</t>
  </si>
  <si>
    <t>ce37da75133dc911</t>
  </si>
  <si>
    <t>04045692b32f715e</t>
  </si>
  <si>
    <t>W6QK ACC-APG DIR</t>
  </si>
  <si>
    <t>W4QV USAG ABERDEEN PG</t>
  </si>
  <si>
    <t>RESCUE BOAT</t>
  </si>
  <si>
    <t>c2b26ed743e88bd5</t>
  </si>
  <si>
    <t>b11a455ac8571731</t>
  </si>
  <si>
    <t>17e8123f7b3e6694</t>
  </si>
  <si>
    <t>400215A SR/1.8M ASV VEHICLE ASSEMBLY UNISON BUY# 1149853</t>
  </si>
  <si>
    <t>947008077abf4fe7</t>
  </si>
  <si>
    <t>UNISON BUY #1149853 400215A SR/1.8M ASV VEHICLE ASSEMBLY</t>
  </si>
  <si>
    <t>1e4ed4bb2742bf86</t>
  </si>
  <si>
    <t>400215A SR/1.8M ASV VEHICLE ASSEMBLY</t>
  </si>
  <si>
    <t>9551254b9d763795</t>
  </si>
  <si>
    <t>THIS MOD 02 FOR VESSEL LCU-2027 EXTENDS THE CONTRACT POP.</t>
  </si>
  <si>
    <t>e2891ecd69b566af</t>
  </si>
  <si>
    <t>THIS REQUIREMENT IS FOR UN-PROGRAMMED REPAIRS TO U.S. ARMY LANDING CRAFT UTILITY (LCU) 2027 LOCATEDAT MUHAMMAD AL-AHMAD NAVAL BASE, KUWAIT</t>
  </si>
  <si>
    <t>d2b3b62affc9ad82</t>
  </si>
  <si>
    <t>THIS MOD 01 FOR VESSEL LCU-2027 EXTENDS THE CONTRACT POP.</t>
  </si>
  <si>
    <t>8305db9c6a860637</t>
  </si>
  <si>
    <t>NAME CHANGE MOD</t>
  </si>
  <si>
    <t>10d20b081ea0d71c</t>
  </si>
  <si>
    <t>DREGE HURLEY LADDER PUMP PARTS</t>
  </si>
  <si>
    <t>07caa4615982fb7d</t>
  </si>
  <si>
    <t>MODIFICATION TO EXTEND DELIVERY DATE</t>
  </si>
  <si>
    <t>f01c9bf07e4fb564</t>
  </si>
  <si>
    <t>MV WILLIAM JAMES DRY DOCK &amp; REPAIRS</t>
  </si>
  <si>
    <t>7fa558bc12e70574</t>
  </si>
  <si>
    <t>DEOBLIGATE AND CLOSEOUT FOR W912EE22F0039</t>
  </si>
  <si>
    <t>3b84cefdc2de7dd1</t>
  </si>
  <si>
    <t>RECOVER&amp;STABILIZE WICKET LIFTER BARGE</t>
  </si>
  <si>
    <t>cb5626cd30b957a3</t>
  </si>
  <si>
    <t>TRUCKABLE TOWBOAT - 610 HP OR GREATER</t>
  </si>
  <si>
    <t>1d361ebee240d684</t>
  </si>
  <si>
    <t>TRUCKABLE TOWBOAT - 610 HP OR GREATER - MODIFICATION TO PARTS ON TOWBOAT</t>
  </si>
  <si>
    <t>13f4ec55fed98e80</t>
  </si>
  <si>
    <t>RESTORE ESSAYONS CPP HUB</t>
  </si>
  <si>
    <t>6e50812aa90d200c</t>
  </si>
  <si>
    <t>ALUMINUM CATAMARAN LANDING CRAFT</t>
  </si>
  <si>
    <t>e32dc778ea137a4b</t>
  </si>
  <si>
    <t>6021492698f5d2d4</t>
  </si>
  <si>
    <t>ALUMINUM LANDING CRAFT</t>
  </si>
  <si>
    <t>f6b73eec5c178686</t>
  </si>
  <si>
    <t>e252d781ea45bce4</t>
  </si>
  <si>
    <t>MISSISSIPPI RIVER PROJECT OFFICE MOTOR VESSEL SUPPLY</t>
  </si>
  <si>
    <t>a9e2c1c83234eb0f</t>
  </si>
  <si>
    <t>MERCURY SEAPRO 300 OUTBOARD ENGINES AND LOWER  GEAR CASE TRANSMISSION EQUIPMENT</t>
  </si>
  <si>
    <t>71dbcfec6a34a135</t>
  </si>
  <si>
    <t>PROVIDE COATING AND CLEANING PAINT</t>
  </si>
  <si>
    <t>bf864b52e46a6114</t>
  </si>
  <si>
    <t>1a82daa74aa35791</t>
  </si>
  <si>
    <t>69fa024709c5fca8</t>
  </si>
  <si>
    <t>IGF::OT::IGF   SHIPYARD REPAIRS ON SV JOHN BOPP</t>
  </si>
  <si>
    <t>c983c547dee37abd</t>
  </si>
  <si>
    <t>LADDER PUMP PARTS</t>
  </si>
  <si>
    <t>92bdcfc48a559e8e</t>
  </si>
  <si>
    <t>LSV-6 EMERGENCY REPAIRS - POP EXTENSION</t>
  </si>
  <si>
    <t>4ac7644a103cce29</t>
  </si>
  <si>
    <t>MODIFICATION TO INCORPORATE WORKSHEETS AND EXTEND THE POP.</t>
  </si>
  <si>
    <t>93a0b7b37980e5a0</t>
  </si>
  <si>
    <t>441c9d67ebca8c0a</t>
  </si>
  <si>
    <t>LSV-6 EMERGENCY REPAIRS</t>
  </si>
  <si>
    <t>d77703976b5ae820</t>
  </si>
  <si>
    <t>LOGISTICS SUPPORT VESSEL (LSV-6) EMERGENCY REPAIRS</t>
  </si>
  <si>
    <t>63b80d5a8386a5e1</t>
  </si>
  <si>
    <t>be8c9308ff8e8759</t>
  </si>
  <si>
    <t>LSV-6 EMERGENCY REPAIRS. ADDING WORKSHEETS.</t>
  </si>
  <si>
    <t>3755e53627eaa7ec</t>
  </si>
  <si>
    <t>e8020d797808d6cc</t>
  </si>
  <si>
    <t>b9c5b508a5409ba3</t>
  </si>
  <si>
    <t>MOD TO ADD WORKSHEETS AND EXTEND THE POP</t>
  </si>
  <si>
    <t>1777b15bddd7d79d</t>
  </si>
  <si>
    <t>0428ac33026de155</t>
  </si>
  <si>
    <t>INCORPORATE WORKSHEETS AND POP EXTENSION</t>
  </si>
  <si>
    <t>9f81ca3b6c792913</t>
  </si>
  <si>
    <t>NY DISTRICT SMALL SURVEY BOAT (MDC)</t>
  </si>
  <si>
    <t>e0f2d15237e2540c</t>
  </si>
  <si>
    <t>REPAIR&amp;RE-CONFIGURATION OF THE S/V SWART IGF::OT::IGF</t>
  </si>
  <si>
    <t>5e44aa18d890e0be</t>
  </si>
  <si>
    <t>IGF::OT::IGF BILATERAL MODIFICATION FOR THE SWART REPAIR AND RECONFIGURATION. MODIFICATION TO ADD WORK WITHIN SCOPE OF THE CONTRACT.</t>
  </si>
  <si>
    <t>71e5273beff239db</t>
  </si>
  <si>
    <t>IGF::OT::IGF, NO COST MODIFICATION TO ADD/REMOVE WORK FROM STATEMENT OF WORK.</t>
  </si>
  <si>
    <t>4f33dad62d38c348</t>
  </si>
  <si>
    <t>IGF::OT::IGF
FY14 PUGET DRY-DOCK CONTRACT</t>
  </si>
  <si>
    <t>1538c69dfb14531c</t>
  </si>
  <si>
    <t>FY20 BARGE NWS 1-12-1 DRY-DOCK- INSTALL NEW DOUBLER PLATE.</t>
  </si>
  <si>
    <t>82428648610eb613</t>
  </si>
  <si>
    <t>FY20 BARGE NWS 1-12-1 DRY-DOCK</t>
  </si>
  <si>
    <t>524856b975a37a76</t>
  </si>
  <si>
    <t>FY20 BARGE NWS 1-12-1 DRY-DOCK- ADDITIONAL IN SCOPE WORK.</t>
  </si>
  <si>
    <t>3bb7d84464f3d474</t>
  </si>
  <si>
    <t>MAR BOAT REPAIRS</t>
  </si>
  <si>
    <t>afdf966fa95c4ffd</t>
  </si>
  <si>
    <t>MAR WORK BOAT&amp;MANEUVER BOAT REPAIRS</t>
  </si>
  <si>
    <t>eaa4be4f5e4dd4ba</t>
  </si>
  <si>
    <t>M/V BRANDY FITZHUGH DRYDOCK REPAIRS</t>
  </si>
  <si>
    <t>72ee086d35af9650</t>
  </si>
  <si>
    <t>dc817a4bc6435abb</t>
  </si>
  <si>
    <t>MOD TO CHANGE THE CONTRACTOR NAME</t>
  </si>
  <si>
    <t>259009e3e05e1dcd</t>
  </si>
  <si>
    <t>613633a8cae3879c</t>
  </si>
  <si>
    <t>DRY DOCK REPAIRS</t>
  </si>
  <si>
    <t>5329a8e36e985149</t>
  </si>
  <si>
    <t>DRYDOCKING REPAIRS FOR MV IROQUOIS &amp; ND40 MOD TO ADD ADDITIONAL IN-SCOPE REPAIRS.</t>
  </si>
  <si>
    <t>c22739eea441d497</t>
  </si>
  <si>
    <t>JC THOMAS PROPS AND SHAFTS REFURBISHMENT FOR THE REGIONAL RIVER REPAIR FLEET, US ARMY CORPS OF ENGINEERS, HUNTINGTON DISTRICT</t>
  </si>
  <si>
    <t>f35924d811ccd8cc</t>
  </si>
  <si>
    <t>MODIFICATION FOR A DATE EXTENSION FOR THE JC THOMAS PROPS AND SHAFTS REFURBISHMENT FOR THE REGIONAL RIVER REPAIR FLEET, US ARMY CORPS OF ENGINEERS, HUNTINGTON DISTRICT</t>
  </si>
  <si>
    <t>bf94a42b06fd82e8</t>
  </si>
  <si>
    <t>TUG CHOBEE REPAIRS</t>
  </si>
  <si>
    <t>8559e7605935e547</t>
  </si>
  <si>
    <t>THE PURPOSE OF THIS MODIFICATION IS TO CLOSEOUT THIS BPA CALL.</t>
  </si>
  <si>
    <t>5b7debe176f1b3c3</t>
  </si>
  <si>
    <t>TUG CHOBEE REPAIRS PERIOD OF PERFORMANCE ADJUSTMENT</t>
  </si>
  <si>
    <t>9017338d5d8e92e9</t>
  </si>
  <si>
    <t>ELTON REPAIR CONTRACT FY24</t>
  </si>
  <si>
    <t>ed119aa7f2768662</t>
  </si>
  <si>
    <t>95f8f9abe3e5134a</t>
  </si>
  <si>
    <t>ELTON REPAIR CONTRACT FY24 DESCOPE</t>
  </si>
  <si>
    <t>4c9190a72821af37</t>
  </si>
  <si>
    <t>IGF::OT::IGF - SYS, SEABAT, T50-P, PORTABLE,</t>
  </si>
  <si>
    <t>958f796d24f86c6d</t>
  </si>
  <si>
    <t>634d1639dccfd1f9</t>
  </si>
  <si>
    <t>EXTEND PERIOD OF PERFORMANCE (POP).</t>
  </si>
  <si>
    <t>3f30a2a0df266f1d</t>
  </si>
  <si>
    <t>PERIOD OF PERFORMANCE EXTENSION.</t>
  </si>
  <si>
    <t>e928f236917ebddb</t>
  </si>
  <si>
    <t>4d2de8d3733b1e01</t>
  </si>
  <si>
    <t>e0cc9c45d57d9622</t>
  </si>
  <si>
    <t>EXTEND THE PERIOD OF PERFORMANCE</t>
  </si>
  <si>
    <t>d65e0e2dd99aa3f2</t>
  </si>
  <si>
    <t>INCREASE FUNDING FOR TRAVEL TO NEW LOCATION.</t>
  </si>
  <si>
    <t>3e6554075f1d410c</t>
  </si>
  <si>
    <t>08f2337084bc11d2</t>
  </si>
  <si>
    <t>102008d50f3b9ade</t>
  </si>
  <si>
    <t>POP EXTENSION AND FUND REALIGNMENT.</t>
  </si>
  <si>
    <t>a6e36087f2db233c</t>
  </si>
  <si>
    <t>PAYMENT OFFICE CHANGE</t>
  </si>
  <si>
    <t>c8cb2cb4a70ae943</t>
  </si>
  <si>
    <t>TO PROVIDE A USEABLE SET OF OPERATOR INSTRUCTIONS IN ORDER FOR THE USER TO SAFELY OPERATE THE VESSEL, AS WELL AS, CREW FAMILIARIZATION DEVELOPMENT AND TRAINING COURSES FOR THE SERVICE LIFE EXTENSION PROGRAM (SLEP) OF THE LANDING CRAFT UTILITY 2000.</t>
  </si>
  <si>
    <t>791f66d383350e4d</t>
  </si>
  <si>
    <t>fe5479cca92635ca</t>
  </si>
  <si>
    <t>IGF::OT::IGF PUSH BOAT SERVICE</t>
  </si>
  <si>
    <t>d7dab465de43d04e</t>
  </si>
  <si>
    <t>cafb025d03436a8c</t>
  </si>
  <si>
    <t>823637b64973b187</t>
  </si>
  <si>
    <t>IGF::OT::IGF  PUSH BOAT SERVICE, CARLYLE LAKE, CARLYLE, ILLINOIS  PROJECT NO.:107133</t>
  </si>
  <si>
    <t>f1a26fbd564a6dad</t>
  </si>
  <si>
    <t>c46d758539a8e526</t>
  </si>
  <si>
    <t>IGF::OT::IGF
ADDITIONAL REPAIRS TO M/V 775 FOR L&amp;D 53</t>
  </si>
  <si>
    <t>0a746e71ea980706</t>
  </si>
  <si>
    <t>IGF::OT::IGF
NTP FOR REPAIRS FOR L&amp;D53'S WORKBOAT MV 775 ---</t>
  </si>
  <si>
    <t>6cc13831f3fc94ae</t>
  </si>
  <si>
    <t>IGF::OT::IGF
EXTEND PERIOD OF PERFORMANCE-REPAIRS FOR L&amp;D53'S WORKBOAT MV 775 FROM 28 OCT 2017 TO 30 NOV 2017</t>
  </si>
  <si>
    <t>94319fd5c9b0973f</t>
  </si>
  <si>
    <t>IGF::OT::IGF
REPAIRS FOR L&amp;D53'S WORKBOAT MV 775 ---</t>
  </si>
  <si>
    <t>b1bba0819dd5a200</t>
  </si>
  <si>
    <t>IGF::OT::IGF
POP MODIFICATION FOR ADDITIONAL WORK ON M/V 775, L&amp;D 53</t>
  </si>
  <si>
    <t>2a76b9ffa5f751a8</t>
  </si>
  <si>
    <t>REPAIRS FOR L&amp;D53'S WORKBOAT MV 775 ---
MOD TO EXTEND POP FROM 30 NOV 2017 TO 12 DEC 2017 DUE TO TOW BOAT TRANSPORTATION SCHEDULING DIFFICULTIES</t>
  </si>
  <si>
    <t>3c0c545eb06cb77c</t>
  </si>
  <si>
    <t>HANDY FLATS MATERIAL BARGES 16 FT X 50 FT</t>
  </si>
  <si>
    <t>276891945aff3431</t>
  </si>
  <si>
    <t>HANDY FLATS BARGES</t>
  </si>
  <si>
    <t>37fe8af0de75eab2</t>
  </si>
  <si>
    <t>PATROL BOATS FOR ABIQUIU LAKE AND CONCHAS DAMS</t>
  </si>
  <si>
    <t>83fe8b5a0beacbee</t>
  </si>
  <si>
    <t>PATROL BOATS FOR ABIQUIU&amp;CONCHAS LAKES,  POP EXTENSION</t>
  </si>
  <si>
    <t>65fc347864819b90</t>
  </si>
  <si>
    <t>IGF::OT::IGF OUTBOARD POWERED ALUMINUM HYDROGRAPHIC SURVEY VESSEL, WITH TRAILER</t>
  </si>
  <si>
    <t>bfbae408b7461890</t>
  </si>
  <si>
    <t>BOAT</t>
  </si>
  <si>
    <t>d99e322c30f93144</t>
  </si>
  <si>
    <t>ALUMINUM SURVEY BOAT AND TRAILER REDUCTION OF FUNDS.</t>
  </si>
  <si>
    <t>9dd5672730e8549e</t>
  </si>
  <si>
    <t>DREDGE HURLEY MAIN PUMP PARTS</t>
  </si>
  <si>
    <t>277480ca871585b4</t>
  </si>
  <si>
    <t>34da892f2347b44a</t>
  </si>
  <si>
    <t>MV IROQUOIS DRY DOCKING AND REPAIRS</t>
  </si>
  <si>
    <t>fae979580b0d74c4</t>
  </si>
  <si>
    <t>LEAK TESTING, BARGE BC-6214 (OPTIONAL)</t>
  </si>
  <si>
    <t>90eb19435e5f4782</t>
  </si>
  <si>
    <t>8a44aab45d2ebac8</t>
  </si>
  <si>
    <t>c2d5d184c1b70886</t>
  </si>
  <si>
    <t>FY 19 M/V IROQUOIS REPAIR DRY DOCKING</t>
  </si>
  <si>
    <t>60f07f97529a372c</t>
  </si>
  <si>
    <t>c15b9a86e98e5187</t>
  </si>
  <si>
    <t>US ARMY RESERVE VESSEL BD-6801 CANCELLATION WORKSHEET</t>
  </si>
  <si>
    <t>aaa95f919664b14e</t>
  </si>
  <si>
    <t>US ARMY RESERVE VESSEL BD-6801 WORKSHEETS</t>
  </si>
  <si>
    <t>ff7c530bc3036f56</t>
  </si>
  <si>
    <t>US ARMY RESERVE VESSEL BD-6801 WORKSHEETS 3-4</t>
  </si>
  <si>
    <t>216d5778bd1241a1</t>
  </si>
  <si>
    <t>US ARMY RESERVE VESSEL BD-6801 UNPROGRAMMED</t>
  </si>
  <si>
    <t>4e940a68029d121e</t>
  </si>
  <si>
    <t>MV HODGES DRYDOCK REPAIR - OPTIONS - 46,250.00</t>
  </si>
  <si>
    <t>b971e23bd8e954fc</t>
  </si>
  <si>
    <t>MV HODGES DRYDOCK REPAIR - MODIFICATION</t>
  </si>
  <si>
    <t>9ed19c37c7bd67df</t>
  </si>
  <si>
    <t>MV HODGES DRYDOCK REPAIR - ADMIN MOD</t>
  </si>
  <si>
    <t>3926456c69162659</t>
  </si>
  <si>
    <t>EXERCISING OPTION 1,2,3,4, AND 5, EXTENDED POP FROM 5 AUG 2021 TO 19 AUG 2021. MV HODGES DRYDOCK REPAIR BASE</t>
  </si>
  <si>
    <t>6f4363c8750b0a22</t>
  </si>
  <si>
    <t>MV HODGES DRYDOCK REPAIR BASE</t>
  </si>
  <si>
    <t>59a58f161fb738d7</t>
  </si>
  <si>
    <t>89fe6d412589a6e2</t>
  </si>
  <si>
    <t>MV HODGES DRYDOCK REPAIR POP MOD</t>
  </si>
  <si>
    <t>7261451bbad8fa5d</t>
  </si>
  <si>
    <t>MV HODGES DRYDOCK REPAIR BASE. DEOBLIGATE CLIN 0002 $3,500.</t>
  </si>
  <si>
    <t>ab4f9625b270790e</t>
  </si>
  <si>
    <t>FY24 CONTRACT FOR JADWIN PUMP</t>
  </si>
  <si>
    <t>fd1d851f3f931eb7</t>
  </si>
  <si>
    <t>d3e288125e9be9cf</t>
  </si>
  <si>
    <t>8352b328dcc1900c</t>
  </si>
  <si>
    <t>IGF::OT::IGF, U.S. ARMY VESSEL LT 801/LT804 REPAIRS</t>
  </si>
  <si>
    <t>7a8cee525b748927</t>
  </si>
  <si>
    <t>SURVEY VESSEL SV FL II</t>
  </si>
  <si>
    <t>6a5f54c1a934fd05</t>
  </si>
  <si>
    <t>BPA CALL SURVEY VESSEL SV FL II</t>
  </si>
  <si>
    <t>d96e06b7e88686c9</t>
  </si>
  <si>
    <t>MOD TO ADD ADDITIONAL WORK AND EXTEND POP SURVEY VESSEL SV FL II</t>
  </si>
  <si>
    <t>3dc4697c5094be1e</t>
  </si>
  <si>
    <t>00a966b8323c23d4</t>
  </si>
  <si>
    <t>MOD TO EXTEND SERVICES AND ADD ADDITIONAL FUNDS SV FL II LIFE RAFT&amp;GENERATOR REPAIRS</t>
  </si>
  <si>
    <t>ade0519297e236d8</t>
  </si>
  <si>
    <t>THIS MODIFICATION ADDS INSCOPE REQUIREMENTS, ADDITIONAL FUNDING, AND VARIOUS OTHER ADMINISTRATIVE CHANGES.</t>
  </si>
  <si>
    <t>36f3284dfd3413e5</t>
  </si>
  <si>
    <t>M/V BENYAURD DRY DOCK&amp;REPAIRS</t>
  </si>
  <si>
    <t>05bcb85154c86089</t>
  </si>
  <si>
    <t>IGF::OT::IGF
MOD</t>
  </si>
  <si>
    <t>6308db1316c24baf</t>
  </si>
  <si>
    <t>IGF::OT::IGF
DULUTH  SURVEY VESSEL -- CHANGES IN SCOPE OF WORK REGARDING WARRANTY.</t>
  </si>
  <si>
    <t>da925c1964502ebf</t>
  </si>
  <si>
    <t>IGF::OT::IGF
NEW SURVEY VESSEL DULUTH AREA OFFICE</t>
  </si>
  <si>
    <t>b15ed7e5eec3050b</t>
  </si>
  <si>
    <t>FY19 POTTER STERN SWIVEL&amp;ELBOW COMPONE</t>
  </si>
  <si>
    <t>1053422b17654c39</t>
  </si>
  <si>
    <t>MODIFICATION TO CHANGE WELDS FOR THE REPLACEMENT OF THE EMERGENCY BULKHEAD AT DELAWARE LAKE, DELAWARE, OHIO</t>
  </si>
  <si>
    <t>d60246553fdc831e</t>
  </si>
  <si>
    <t>REPLACEMENT EMERGENCY BULKHEAD, DELAWARE DAM, DELAWARE, OH</t>
  </si>
  <si>
    <t>806ac878cc049b90</t>
  </si>
  <si>
    <t>CHANGE IN DELIVERY DATE FOR NEW SURVEY VESSEL 23 TO 26 FT ALUMINUM</t>
  </si>
  <si>
    <t>134cb60f75e8808f</t>
  </si>
  <si>
    <t>NEW SURVEY VESSEL 23 TO 26 FT ALUMINUM</t>
  </si>
  <si>
    <t>6d8502a236ed85d1</t>
  </si>
  <si>
    <t>FABRICATE TWO (2) NEW BALL JOINTS FOR DREDGE MCFARLAND</t>
  </si>
  <si>
    <t>1c9ed302f9401eee</t>
  </si>
  <si>
    <t>REPAIRS TO THE US ARMY RESERVE VESSELS</t>
  </si>
  <si>
    <t>95600a70107168b2</t>
  </si>
  <si>
    <t>f566bde185627d93</t>
  </si>
  <si>
    <t>67b858e9db6e1ce2</t>
  </si>
  <si>
    <t>40a0c30774413762</t>
  </si>
  <si>
    <t>W6KE MCALESTER AFRC</t>
  </si>
  <si>
    <t>69d7aba0f1760ef7</t>
  </si>
  <si>
    <t>PROPULSION SYSTEMS, INC</t>
  </si>
  <si>
    <t>OPTION</t>
  </si>
  <si>
    <t>fa316848725e05b8</t>
  </si>
  <si>
    <t>PROVIDE SHOP SERVICES TO DISASSEMBLE HUB</t>
  </si>
  <si>
    <t>f6623e320bd9cc29</t>
  </si>
  <si>
    <t>OPTION NEGOTIATED</t>
  </si>
  <si>
    <t>f5f3b53398d910de</t>
  </si>
  <si>
    <t>aa8b79cceebf8b74</t>
  </si>
  <si>
    <t>GENERATOR WITH SUPPLIES FOR DELONG BARGE</t>
  </si>
  <si>
    <t>e71eba9b7c48fd32</t>
  </si>
  <si>
    <t>IGF::OT::IGF EMERGENCY DRY DOCKING AND REPAIR SERVICES FOR MV BETTENDORF AND MV MOLINE. DUBUQUE COUNTY, DUBUQUE IA, 52001.</t>
  </si>
  <si>
    <t>161c57a079dbfdb1</t>
  </si>
  <si>
    <t>IGF::OT::IGF EMERGENCY DRY-DOCKING OF MV BETTENDORF AND MV MOLINE.  THE REASON FOR THIS MODIFICATION IS TO PROVIDE A REVISED SCHEDULE OF PRICES FOR MV BETTENDORF. DUBUQUE COUNTY, DUBUQUE IA, 52001.</t>
  </si>
  <si>
    <t>137ceacb9377473d</t>
  </si>
  <si>
    <t>IGF::OT::IGF EMERGENCY DRY-DOCKING OF MV BETTENDORF AND MV MOLINE. THE REASON FOR THIS MODIFICATION IS TO PROVIDE A REVISED SCHEDULE OF PRICES FOR MV BETTENDORF AND EXTEND THE CONTRACT COMPLETION DATE TO 3 AUGUST 2015 FOR MV BETTENDORF. DUBUQUE COUNTY, DUBUQUE, IOWA, 52001.</t>
  </si>
  <si>
    <t>5866cac90ed08c4a</t>
  </si>
  <si>
    <t>IGF::OT::IGF EMERGENCY DRY-DOCKING OF MV BETTENDORF AND MV MOLINE.  THE REASON FOR THIS MODIFICATION IS TO PROVIDE A REVISED SCHEDULE OF PRICES FOR MV BETTENDORF AND MV MOLINE.  DUBUQUE COUNTY, DUBUQUE, IOWA, 52001.</t>
  </si>
  <si>
    <t>2b547c178a68bce1</t>
  </si>
  <si>
    <t xml:space="preserve">IGF::OT::IGF EMERGENCY DRY-DOCKING OF MV BETTENDORF AND MV MOLINE. THE REASON FOR THIS MODIFICATION IS TO PROVIDE A REVISED SCHEDULE OF PRICES FOR MV MOLINE AND TO ADD THE EMERGENCY REPAIRS TO MV ROCK ISLAND. THE CONTRACT COMPLETION DATE IS EXTENDED FROM 19 AUGUST 2015 TO 15 SEPTEMBER 2015. DUBUQUE </t>
  </si>
  <si>
    <t>f16ab1c634a589ac</t>
  </si>
  <si>
    <t>IGF::OT::IGF EMERGENCY DRY-DOCKING OF MV BETTENDORF, MV MOLINE AND MV ROCK ISLAND. THE REASON FOR THIS MODIFICATION IS TO PROVIDE A REVISED SCHEDULE OF PRICES FOR MV ROCK ISLAND.  DUBUQUE COUNTY, DUBUQUE, IOWA, 52001.</t>
  </si>
  <si>
    <t>45f76619a82b8752</t>
  </si>
  <si>
    <t>TRUCKABLE TOWBOAT - REDUCTION TO AWARD AMOUNT.</t>
  </si>
  <si>
    <t>dc7f0dc7c069ea8e</t>
  </si>
  <si>
    <t>TRUCKABLE TOWBOAT JOHN DAY</t>
  </si>
  <si>
    <t>5cd2869a1116cd7e</t>
  </si>
  <si>
    <t>IGF::OT::IGF
TRUCKABLE TOWBOAT</t>
  </si>
  <si>
    <t>8676c9e2b8e217a3</t>
  </si>
  <si>
    <t>ESSAYONS CPP HUB REPAIR</t>
  </si>
  <si>
    <t>ca43f0788f68f5fa</t>
  </si>
  <si>
    <t>IGF::OI::IGF METALCRAFT MARINE SAMPLING BOAT</t>
  </si>
  <si>
    <t>55780d6c49bd906e</t>
  </si>
  <si>
    <t>FY19 BARGE NWS 1-12-2  DRY-DOCK</t>
  </si>
  <si>
    <t>adec8543b5f547f3</t>
  </si>
  <si>
    <t>FY19 BARGE NWS 1-12-2  DRY-DOCK- ADDITIONAL WORK</t>
  </si>
  <si>
    <t>3aba76b8e7f3fb26</t>
  </si>
  <si>
    <t>FY19 BARGE NWS 1-12-2  DRY-DOCK- ADDITIONAL NEEDED REPAIRS DISCOVERED DURING THE PRESERVATION PROCESS.</t>
  </si>
  <si>
    <t>0c6a819b8f80aeb6</t>
  </si>
  <si>
    <t>FY19 BARGE DRYDOCK- DEOBLIGATE UNUSED FUNDS.</t>
  </si>
  <si>
    <t>c5acb216ab011e38</t>
  </si>
  <si>
    <t>DWA OUTBOARD MOTORS</t>
  </si>
  <si>
    <t>20401de8c837fb0d</t>
  </si>
  <si>
    <t>DRESDEN BOILER REPAIRS</t>
  </si>
  <si>
    <t>aedd551565ff7550</t>
  </si>
  <si>
    <t>DRESDEN BOILER REPAIRS - MOD TO UPDATE CONTRACT COMPLETION DATE</t>
  </si>
  <si>
    <t>85eba1204f52199e</t>
  </si>
  <si>
    <t>DRESDEN BOILER REPAIRS -  MOD TO REVISE CLIN 0001 TO 30 NOV 2022</t>
  </si>
  <si>
    <t>356a05048bdfe2ed</t>
  </si>
  <si>
    <t>TRANSPORTATION, INSPECTION AND REPORT WHEELER PROPULSION HUB</t>
  </si>
  <si>
    <t>066668a344c4de99</t>
  </si>
  <si>
    <t>OPTION TO REPAIR</t>
  </si>
  <si>
    <t>fdb862206651f3d1</t>
  </si>
  <si>
    <t>2022 MAR LANDING CRAFT</t>
  </si>
  <si>
    <t>30c66fc7aba5c779</t>
  </si>
  <si>
    <t>LANDING CRAFT FOR MELDAHL LOCK AND DAM, US ARMY CORPS OF ENGINEERS, HUNTINGTON DISTRICT</t>
  </si>
  <si>
    <t>f59ec82a110600eb</t>
  </si>
  <si>
    <t>fd4dac85498124e4</t>
  </si>
  <si>
    <t>THE CONTRACTOR SHALL COMPLETE AND MAINTAIN THE MANEUVER SUPPORT VESSEL (LIGHT) (MSV(L)) LOGISTICS INTEGRATED PRODUCT SUPPORT (IPS) DELIVERABLES.</t>
  </si>
  <si>
    <t>007d8b7339a360d4</t>
  </si>
  <si>
    <t>41dfa3afe34e6b6d</t>
  </si>
  <si>
    <t>ESSAYONS PORT CPP SYSTEM LEAK REPAIRS</t>
  </si>
  <si>
    <t>93bfd6291cf7a5a5</t>
  </si>
  <si>
    <t>31ff0f4af0d254eb</t>
  </si>
  <si>
    <t>DRY DOCK AND REPAIR POWER BARGE 5014</t>
  </si>
  <si>
    <t>15731bf08398a4c5</t>
  </si>
  <si>
    <t>e5073c028c732022</t>
  </si>
  <si>
    <t>5588039f80851123</t>
  </si>
  <si>
    <t>SV REDLINGER OVERHAUL</t>
  </si>
  <si>
    <t>b65a7049703d8c86</t>
  </si>
  <si>
    <t>DRY DOCKING AND REPAIRING THE MV IROQUOIS AND ND-40 IN ACCORDANCE WITH THE PERFORMANCE WORK STATEMENT.</t>
  </si>
  <si>
    <t>9c19be62334c19f0</t>
  </si>
  <si>
    <t>24' NOMINAL WORKBOAT &amp; TRAILER / IIJA3-1</t>
  </si>
  <si>
    <t>b15eb6d639a57a04</t>
  </si>
  <si>
    <t>INSPECT VESSEL - MV AUSTIN</t>
  </si>
  <si>
    <t>44cf9e6b7c1fbffe</t>
  </si>
  <si>
    <t>ANNUAL SURVEY VESSEL SHIPYARD SERVICES</t>
  </si>
  <si>
    <t>ebef9e01a2120113</t>
  </si>
  <si>
    <t>S/V EVANS AND S/V HEISELMAN ANNUAL SHIPYARD MAINTENANCE SERVICES-OPTION PD. ONE(1)</t>
  </si>
  <si>
    <t>f8826bc7f3216d6c</t>
  </si>
  <si>
    <t>MODIFICATION TO ADD ONE TIME SERVICES DURING OPTION YEAR 1.</t>
  </si>
  <si>
    <t>f1221bdfa967ce8d</t>
  </si>
  <si>
    <t>S/V EVANS &amp; HEISELMAN SHIPYARD WORK - OPTION YEAR #2</t>
  </si>
  <si>
    <t>245e03d27620c42d</t>
  </si>
  <si>
    <t>S/V EVANS SHIPYARD WORK - OPTION YEAR 3</t>
  </si>
  <si>
    <t>5dcf20cb392d7e50</t>
  </si>
  <si>
    <t>S/V EVANS SHIPYARD MAINTENANCE SERVICE OPTION YEAR FOUR(4)</t>
  </si>
  <si>
    <t>2050f1dea18883f1</t>
  </si>
  <si>
    <t>ADDITIONAL ONE TIME SERVICES - OPT YR 4</t>
  </si>
  <si>
    <t>d28ed749de4b78a1</t>
  </si>
  <si>
    <t>THIS IS TASK ORDER BR08 FOR CONTRACT W911SO-15-D-0038 FOR
UNPROGRAMMED REPAIRS FOR US ARMY VESSEL LCU-2013.</t>
  </si>
  <si>
    <t>dfcfc18cb22f26a5</t>
  </si>
  <si>
    <t>THIS MOD DE-OBLIGATES ALL UNUSED FUNDING AT THE END OF THE CONTRACT POP.</t>
  </si>
  <si>
    <t>f5a99f222b000cd0</t>
  </si>
  <si>
    <t>THIS IS MOD 01 TO CONTRACT W911SO-15-D-0038/BR08 THAT INCORPORATES WORKSHEET 01 INTO THE CONTRACT.</t>
  </si>
  <si>
    <t>bad8b5bdcc0f3a4a</t>
  </si>
  <si>
    <t>BONNEVILLE POWER ADMINISTRATION</t>
  </si>
  <si>
    <t>LANDING CRAFT</t>
  </si>
  <si>
    <t>0d53773ed8dafa23</t>
  </si>
  <si>
    <t>5d27daf52b854074</t>
  </si>
  <si>
    <t>BOAT, UTILITY</t>
  </si>
  <si>
    <t>adf7fd3f6421be89</t>
  </si>
  <si>
    <t>NAME CHANGE</t>
  </si>
  <si>
    <t>a0c757a680eee6a4</t>
  </si>
  <si>
    <t>DREDGE HURLEY LADDER PIPELINE PARTS</t>
  </si>
  <si>
    <t>f91f158c17020f2c</t>
  </si>
  <si>
    <t>SLWT 28 OCCM - MODIFICATION FOR POP EXTENSION</t>
  </si>
  <si>
    <t>78c8b30e5b0333c6</t>
  </si>
  <si>
    <t>SLWT 28 OCCM MODIFICATION TO CANCEL UNUSED INDEFINITE ITEMS.</t>
  </si>
  <si>
    <t>2bdd1dc8abe06576</t>
  </si>
  <si>
    <t>SLWT 28 OCCM EXTENSION REQUEST. ADD AND FUND REFABRICATING COST OF NOZZLE.</t>
  </si>
  <si>
    <t>8b926c1f2643001f</t>
  </si>
  <si>
    <t>SLWT 28 OCCM</t>
  </si>
  <si>
    <t>b2e290701bb6623a</t>
  </si>
  <si>
    <t>SLWT 28 OCCM 
IT::OT::IT</t>
  </si>
  <si>
    <t>7eed1cc9b5aa17ef</t>
  </si>
  <si>
    <t>SLWT 28 OCCM. NO COST MODIFICATION TO ACTIVATE INDEFINITE ITEMS FROM WORKSHEETS.</t>
  </si>
  <si>
    <t>e01c6c6f7b75a3c4</t>
  </si>
  <si>
    <t>MODIFICATION TO EXTEND POP AND DOCUMENT WS 5 FOR SLWT 28 OCCM</t>
  </si>
  <si>
    <t>fdc87045d317855d</t>
  </si>
  <si>
    <t>BARGE DRY DOCK AND REPAIR</t>
  </si>
  <si>
    <t>61f4a13afa786d85</t>
  </si>
  <si>
    <t>V-HULL HYDROGRAPHIC SURVEY BOAT</t>
  </si>
  <si>
    <t>62844c87c720eacb</t>
  </si>
  <si>
    <t>85c3a6e24e27dc20</t>
  </si>
  <si>
    <t>0456ee78d822f453</t>
  </si>
  <si>
    <t>0cc2dbc71ed65d7a</t>
  </si>
  <si>
    <t>2fa419a6391c956c</t>
  </si>
  <si>
    <t>YAQUINA WATERTIGHT DOORS</t>
  </si>
  <si>
    <t>eb699e7e7d6556e1</t>
  </si>
  <si>
    <t>MODIFICATION TO DOORS</t>
  </si>
  <si>
    <t>f4d5d967f1308cc5</t>
  </si>
  <si>
    <t>SOLAS APPROVED RESCUR BOAT DAVIT ASSEMBLY IN ACCORDANCE WITH SPECIFICATIOS</t>
  </si>
  <si>
    <t>0fa723e2c18813b1</t>
  </si>
  <si>
    <t>PP0001</t>
  </si>
  <si>
    <t>"IMPLEMENT EXECUTIVE ORDER 14148 INITIAL RESCISSIONS OF HARMFUL EXECUTIVE ORDERS AND ACTIONS AND CLASS DEVIATION 2025-O0004-REVOCATION OF EXECUTIVE ORDER ON SUSTAINABILITY"</t>
  </si>
  <si>
    <t>849417830b224c77</t>
  </si>
  <si>
    <t>54700ffab388d1e7</t>
  </si>
  <si>
    <t>cc84cc8dc8356966</t>
  </si>
  <si>
    <t>IGF::OT::IGF CLOSING OUT TASK ORDER 0005 MASTERSHIP AGREEMENT</t>
  </si>
  <si>
    <t>1b015fab3f67ad85</t>
  </si>
  <si>
    <t>IGF::OT::IGF
BLAST AND PAINT HULL</t>
  </si>
  <si>
    <t>5a9ebdec52bc5fa1</t>
  </si>
  <si>
    <t>IGF::OT::IGF
ANODES AND GAS FREE TANK CLEANING</t>
  </si>
  <si>
    <t>152c2384abe47f27</t>
  </si>
  <si>
    <t>IGF::OT::IGF
SERVICE BARGE 101 REPAIRS</t>
  </si>
  <si>
    <t>5311e98964de318d</t>
  </si>
  <si>
    <t>IGF::OT::IGF
DRYDOCK AND REPAIR SERVICE BARGE 101</t>
  </si>
  <si>
    <t>e1347ea81cdefcb6</t>
  </si>
  <si>
    <t>PROVIDE ONE NEW USCG-APPROVED SOLAS FAST RESCUE BOAT</t>
  </si>
  <si>
    <t>e26550d6dae924e3</t>
  </si>
  <si>
    <t>COMMON REMOTELY OPERATED WEAPON SYSTEMS LANDING CRAFT UTILITY BOAD 2009 FIRE DETECTION SYSTEMS</t>
  </si>
  <si>
    <t>06f528500005e10a</t>
  </si>
  <si>
    <t>THE REQUIREMENTS ARE DELINEATED IN THE PERFORMANCE WORK STATEMENT (PWS) UNDER SECTION C - DESCRIPTION/SPECIFICATIONS/STATEMENT OF WORK.</t>
  </si>
  <si>
    <t>db4508da08ba8b90</t>
  </si>
  <si>
    <t>THIS REQUIREMENT IS FOR THE SALVAGE OF A DILAPIDATED FLAT MATERIAL BARGE LODGED AGAINST THE DAVID D. TERRY DAM AT NAVIGATIONAL MILE 108.1 ON THE MKARNS.</t>
  </si>
  <si>
    <t>a98004bb98921f6e</t>
  </si>
  <si>
    <t>HLD - WORK BOAT MOTOR CHANGE</t>
  </si>
  <si>
    <t>598e3256070ccafa</t>
  </si>
  <si>
    <t>HLD - WORK BOAT</t>
  </si>
  <si>
    <t>fd6dc9c8ac22fa4c</t>
  </si>
  <si>
    <t>ANCHOR 6 DRY-DOCKING</t>
  </si>
  <si>
    <t>ff1a43063678b8e3</t>
  </si>
  <si>
    <t>5ea613f4ed76084a</t>
  </si>
  <si>
    <t>00607aba64bdcb5a</t>
  </si>
  <si>
    <t>IGF::OT::IGF REPAIR OF BARGE - HULL PLATE PATCHING AND KEVEL FITTING INSTALLATION</t>
  </si>
  <si>
    <t>ad6cefec52f35149</t>
  </si>
  <si>
    <t>IGF::OT::IGF  ADDITIONAL HULL PLATING AND REPLACEMENT OF CORNER KEVEL FITTINGS</t>
  </si>
  <si>
    <t>7e84918630b12670</t>
  </si>
  <si>
    <t>IGF::OT::IGF DRY DOCK CLEANING, INSPECTION, REPAIR AND PAINTING OF TWO RIVER CARGO BARGES</t>
  </si>
  <si>
    <t>effe0afe8b2bd77a</t>
  </si>
  <si>
    <t>IGF::OT::IGF ADDITIONAL 170 SF HULL PLATE REPLACEMENT ON BARGE 708 AND RETURN TRANSPORTATION OF BARGES 708 AND 761 TO FOUNTAIN CITY SERVICE BASE</t>
  </si>
  <si>
    <t>6f02cc189d8183f9</t>
  </si>
  <si>
    <t>IGF::OT::IGF ADDITION OF SPUD WELLS TO BARGE</t>
  </si>
  <si>
    <t>da223d4e93dea746</t>
  </si>
  <si>
    <t>DRY DOCK, INSPECTION, AND REPAIR OF BARGE 719</t>
  </si>
  <si>
    <t>830d8d3590e8abcd</t>
  </si>
  <si>
    <t>HULL PLATING WORK - 1,800 SF</t>
  </si>
  <si>
    <t>f7538457f686837f</t>
  </si>
  <si>
    <t>DRY DOCKING EXTENSION OF PERIOD OF PERFORMANCE</t>
  </si>
  <si>
    <t>d03394020af02e4c</t>
  </si>
  <si>
    <t>INCREASE FUNDS FOR TOWKNEES - DRY DOCKING BARGE 401</t>
  </si>
  <si>
    <t>27e6143d0c368dfc</t>
  </si>
  <si>
    <t>c48f0e9997ae93a3</t>
  </si>
  <si>
    <t>REPAIR OF SURVEY VESSEL BEAUFORT</t>
  </si>
  <si>
    <t>a9390c080244174a</t>
  </si>
  <si>
    <t>ADDITIONAL REPAIRS NEEDED FOR SURVEY VESSEL BEAUFORT</t>
  </si>
  <si>
    <t>0543b7f0fe65414e</t>
  </si>
  <si>
    <t>MODIFICATION TO EXTEND THE PERIOD OF PERFORMANCE FOR REPAIRS TO THE VESSEL BEAUFORT FOR USACE - WILMINGTON DISTRICT.</t>
  </si>
  <si>
    <t>a429cb6cf67ba167</t>
  </si>
  <si>
    <t>ARMY WATERCRAFT SUSTAINMENT MAINTENANCE PROGRAM (AWSM) ZONE 3: PIER SIDELOGISTICS SUPPORT VESSEL (LSV) 8</t>
  </si>
  <si>
    <t>eea3c58fbb751f94</t>
  </si>
  <si>
    <t>FY21 CIP #1 COASTAL BOAT - PARKER BOAT 25-FT PARKER 2520 XLD SC</t>
  </si>
  <si>
    <t>63ca62a4b8ffc533</t>
  </si>
  <si>
    <t>MODIFICATION TO DEOBLIGATE FUNDS REMAINING AS RESULT OF PROMPT PAYMENT DISCOUNT FOR CLOSE OUT</t>
  </si>
  <si>
    <t>4c2941c228ede3a1</t>
  </si>
  <si>
    <t>57959516f55e07ef</t>
  </si>
  <si>
    <t>W6QM MICC-WEST POINT</t>
  </si>
  <si>
    <t>W6X1 USALRCTR US MIL WESTPOINT</t>
  </si>
  <si>
    <t>REPOWER-ENGINES AND TRANSMISSIONS</t>
  </si>
  <si>
    <t>0a138af5a95c2958</t>
  </si>
  <si>
    <t>bd65985bd90421e2</t>
  </si>
  <si>
    <t>TERMINATION FOR CONVENIENCE FOR FERRY BOAT MAINTENANCE</t>
  </si>
  <si>
    <t>4511776a1e1e3b5a</t>
  </si>
  <si>
    <t>PROVIDE A FULL-TIME JBLE TEST SUPPORT ENGINEER TO SUPPORT PRODUCT DIRECTOR (PD) ARMY WATERCRAFT SYSTEMS (AWS).</t>
  </si>
  <si>
    <t>3e17dc26b293e464</t>
  </si>
  <si>
    <t>PROVIDE A FULL-TIME JOINT BASE LANGLEY-EUSTIS (JBLE) TEST SUPPORT ENGINEER TO SUPPORT PRODUCT DIRECTOR (PD) ARMY WATERCRAFT SYSTEMS (AWS) FOR 365 DAYS.</t>
  </si>
  <si>
    <t>f63daff6d4bcbd16</t>
  </si>
  <si>
    <t>SYSTEMS TECHNICAL SUPPORT - ARMY WATERCRAFT</t>
  </si>
  <si>
    <t>fac7c92ffdcd8bc8</t>
  </si>
  <si>
    <t>DREDGE DUBUQUE DRY DOCK REPAIR</t>
  </si>
  <si>
    <t>c66b8eac15f42711</t>
  </si>
  <si>
    <t>DREDGE DUBUQUE DRY DOCK ADDITIONAL REPAIRS.</t>
  </si>
  <si>
    <t>9fb16c1e79d42986</t>
  </si>
  <si>
    <t>IGF::OT::IGF CREW BOAT</t>
  </si>
  <si>
    <t>5962f4bc0fbff5d6</t>
  </si>
  <si>
    <t>LANDING CRAFT UTILITY 2004</t>
  </si>
  <si>
    <t>4522c02b8c085879</t>
  </si>
  <si>
    <t>49f4fc73e6ddf3c1</t>
  </si>
  <si>
    <t>MIARNG LIFE RAFT PURCHASE.</t>
  </si>
  <si>
    <t>d16e5db23df178c1</t>
  </si>
  <si>
    <t>THIS CONTRACT IS FOR BOTH HARDWARE AND SERVICES. THIS DELIVERY ORDER IS FOR THE REPAIR OF BRIDGE ERECTION BOAT 059.</t>
  </si>
  <si>
    <t>13dc3293b68f755c</t>
  </si>
  <si>
    <t>MERCURY VERADO ENGINE SPARES - YEAR TWO</t>
  </si>
  <si>
    <t>8aa3a52ba892e13d</t>
  </si>
  <si>
    <t>MV MONTGOMERY POINT REPAIR</t>
  </si>
  <si>
    <t>481723d7f0b98867</t>
  </si>
  <si>
    <t>3b111f4706800a6f</t>
  </si>
  <si>
    <t>8a57d93083adf012</t>
  </si>
  <si>
    <t>S/V EWELL HULL AND MECHANICAL SERVICE</t>
  </si>
  <si>
    <t>1919edc5aa25f3a8</t>
  </si>
  <si>
    <t>116237979f0533b0</t>
  </si>
  <si>
    <t>2f8783656d19fd42</t>
  </si>
  <si>
    <t>DIVER UNDERWATER ROV SYSTEM WITH INTEGRATED SONAR</t>
  </si>
  <si>
    <t>9549d2260e582a88</t>
  </si>
  <si>
    <t>THIS PURCHASE COVERS THE MANUFACTURE, OUTFITTING, AND DELIVERY OF ONE NEW ALUMINUM, SINGLE GAS POWERED ENGINE, JET OR PROPELLER DRIVEN TRAILER-ABLE WORKBOAT READY FOR FRESHWATER OPERATION AND WITH SUITABLE TRAILER.</t>
  </si>
  <si>
    <t>30a5ac5cd063f73e</t>
  </si>
  <si>
    <t>THIS MODIFICATION CORRECTS THE DELIVERY DATE FROM 17 DECEMBER 2020 TO 02 FEBRUARY 2021 AND ALLOWS A CHANGE TO THE SPECIFICATIONS THAT CORRECTS A SAFETY HAZARD IN THE BOAT SPECIFICATIONS.</t>
  </si>
  <si>
    <t>1df7b64a86cd5bd8</t>
  </si>
  <si>
    <t>THE PURPOSE OF THIS MODIFICATION IS TO EXTEND THE CONTRACT TERM FROM 02 FEBRUARY 2021 TO 05 MARCH 2021.</t>
  </si>
  <si>
    <t>891fba797919c437</t>
  </si>
  <si>
    <t>THE PURPOSE OF THIS NO-COST MODIFICATION IS TO INCORPORATE A DELIVERY DATE EXTENSION REQUEST. AS A RESULT OF THIS MODIFICATION, THE DELIVERY DATE IS EXTENDED FROM 05 MARCH 2021 TO 19 MARCH 2021.</t>
  </si>
  <si>
    <t>0a003f082a2e53c9</t>
  </si>
  <si>
    <t>THE PURPOSE OF THIS MODIFICATION IS TO INCORPORATE A CONTRACT CHANGE REQUEST TO INCLUDE A REQUIREMENT THAT ANTHONY'S ALUMINUM BOATS PAINT THE PATROL BOAT PRIOR TO DELIVERY.</t>
  </si>
  <si>
    <t>34d71aac21172ada</t>
  </si>
  <si>
    <t>IGF::OT::IGF
27' SURVEY BOAT</t>
  </si>
  <si>
    <t>4a1b0b4fba23d22e</t>
  </si>
  <si>
    <t>57d1953be468223b</t>
  </si>
  <si>
    <t>4022bdd5318c4788</t>
  </si>
  <si>
    <t>DRYDOCK TOWBOAT BIENVILLE IGF::OT::IGF</t>
  </si>
  <si>
    <t>ce3cecaa8a1d047f</t>
  </si>
  <si>
    <t>DRYDOCK AND REPAIR BIENVILLE IGF::OT::IGF</t>
  </si>
  <si>
    <t>81e741ac88bd2328</t>
  </si>
  <si>
    <t>DRYDOCK BIENVILLE IGF::OT::IGF</t>
  </si>
  <si>
    <t>1d081e5cf0fc1e39</t>
  </si>
  <si>
    <t>b25f1b4298c3afda</t>
  </si>
  <si>
    <t>ba96ec59757c46e1</t>
  </si>
  <si>
    <t>HARRELL VESSEL REPAIR MODIFICATION TO INCORPORATE RECOMMENDATIONS FROM CFR (DATED 15AUG22)</t>
  </si>
  <si>
    <t>a9d112e913e5e59d</t>
  </si>
  <si>
    <t>CAS 3737 HARRELL VESSEL REPAIR SERVICES</t>
  </si>
  <si>
    <t>d9131fee8ff274a0</t>
  </si>
  <si>
    <t>EXHAUST SEAWATER &amp; HYDRAULIC RPRS MOD 4</t>
  </si>
  <si>
    <t>7fd067323bff7c02</t>
  </si>
  <si>
    <t>CAS 3737 HARRELL VESSEL REPAIR SERVICES P00001</t>
  </si>
  <si>
    <t>1b1add38a59368e3</t>
  </si>
  <si>
    <t>HARRELL VESSEL REPAIR MODIFICATION TO INCORPORATE RECOMMENDATIONS FROM CFR (DATED 22APR22)</t>
  </si>
  <si>
    <t>0e222d3513ce2bae</t>
  </si>
  <si>
    <t>WOL DECK BARGE --- PROJECT NO.: 111275</t>
  </si>
  <si>
    <t>459ede474a67d551</t>
  </si>
  <si>
    <t>WOL DECK BARGE MODIFICATION IS TO INCREASE FUNDING TO CONTRACT VALUE.</t>
  </si>
  <si>
    <t>be359c5a3dadcbc2</t>
  </si>
  <si>
    <t>INSPECTION AND REPAIR OF DECK BARGES</t>
  </si>
  <si>
    <t>9c9068e0bab76bf5</t>
  </si>
  <si>
    <t>INSPECTION AND REPAIR CHANGES</t>
  </si>
  <si>
    <t>e991f47a8ad289e6</t>
  </si>
  <si>
    <t>INSPECTION AND REPAIR TO BARGE 01882. FAR 52.212-4 - CONTRACT TERMS AND CONDITIONS -- COMMERCIAL ITEMS (FEB 2012)</t>
  </si>
  <si>
    <t>065f2cb73fb67f86</t>
  </si>
  <si>
    <t>INSPECTION AND REPAIR BARGES FAR 52.212-4 -- CONTRACT TERMS AND CONDITIONS-- COMMERCIAL ITEMS (FEB 2012)</t>
  </si>
  <si>
    <t>28b43c760257b5ea</t>
  </si>
  <si>
    <t>INSPECTION AND REPAIR OF BARGES 01880, 01881, AND 01882. FAR 52.212-4 -- CONTRACT TERMS AND CONDITIONS-- COMMERCIAL ITEMS (FEB 2012)</t>
  </si>
  <si>
    <t>e712f138c5171014</t>
  </si>
  <si>
    <t>INSPECTION AND REPAIR BARGE 01881. 52.212-4 CONTRACT TERMS AND CONDITIONS-- COMMERCIAL ITEMS</t>
  </si>
  <si>
    <t>61b16de9740a641e</t>
  </si>
  <si>
    <t>INSPECTION AND REPAIR OF BARGE 01881 -- MAHHOLE COVER REPLACEMENT. FAR 52.212-4 -- CONTRACT TERMS AND CONDITIONS-- COMMERCIAL ITEMS (FEB 2012)</t>
  </si>
  <si>
    <t>0189847fd0ecffa0</t>
  </si>
  <si>
    <t>INSPECTION AND REPAIR BARGE 01880 FAR 52.212-4 CONTRACT TERMS AND CONDITIONS -- COMMERCIAL ITEMS (FEB 2012)</t>
  </si>
  <si>
    <t>1745132a3580618f</t>
  </si>
  <si>
    <t>INSPECTION AND REPAIR BARGE 01880. FAR 52.214-4 CONTRACT TERMS AND CONDITIONS -- COMMERCIAL ITEMS (FEB 2012) CHANGES</t>
  </si>
  <si>
    <t>1215e8837948935c</t>
  </si>
  <si>
    <t>INSPECTION AND REPAIR--CLOSE OUT MODIFICATION  IGF::OT::IGF FOR OTHER FUNCTIONS</t>
  </si>
  <si>
    <t>c05c1d8e4c4a4354</t>
  </si>
  <si>
    <t>SUPPLY AND DELIVERY OF ECHOBOAT 160 SONAR VESSEL FOR USACE GEOSPATIAL SECTION, HUNTINGTON DISTRICT</t>
  </si>
  <si>
    <t>393afa9b0b9873ef</t>
  </si>
  <si>
    <t>LCM 8581&amp;8596</t>
  </si>
  <si>
    <t>accfdebdcc9f16e8</t>
  </si>
  <si>
    <t>ac4533ebbd4e3230</t>
  </si>
  <si>
    <t>LCM 8581&amp;8596 VESSEL REPAIRS</t>
  </si>
  <si>
    <t>6ccadb249678ecbb</t>
  </si>
  <si>
    <t>96124ca887b39bb1</t>
  </si>
  <si>
    <t>IGF::OT::IGF
LCM 8581&amp;8596</t>
  </si>
  <si>
    <t>1ab3d071883f9078</t>
  </si>
  <si>
    <t>af2f9bc54d51ddfd</t>
  </si>
  <si>
    <t>412ffb6b5bb820f5</t>
  </si>
  <si>
    <t>FY18 MANTAS T8 SURVEYOR UNMANNED VESSEL</t>
  </si>
  <si>
    <t>2621e0e9d5952f0f</t>
  </si>
  <si>
    <t>001eb74bf6db6cee</t>
  </si>
  <si>
    <t>4292865961f0f3f2</t>
  </si>
  <si>
    <t>IGF::OT::IGF VESSEL HARRELL DRY DOCKING AND REPAIRS</t>
  </si>
  <si>
    <t>2dc27569b982e4a8</t>
  </si>
  <si>
    <t>IGF::OT::IGF VESSEL HARRELL REPAIRS MODIFICATION P00001</t>
  </si>
  <si>
    <t>13a30e48125afbb5</t>
  </si>
  <si>
    <t>NORBIT STX MULTIBEAM SONAR</t>
  </si>
  <si>
    <t>3956e0adf2f2a210</t>
  </si>
  <si>
    <t>FY 24 ND-104 BPA FOR DRYDOCKING, HULL</t>
  </si>
  <si>
    <t>859778b320ffd1b1</t>
  </si>
  <si>
    <t>DRYDOCKING PREPARATION</t>
  </si>
  <si>
    <t>4b65e0381a6b7c89</t>
  </si>
  <si>
    <t>df8e29d7b891cfd2</t>
  </si>
  <si>
    <t>f0c26cd93fafc3b5</t>
  </si>
  <si>
    <t>ed7fbe42ae56dbca</t>
  </si>
  <si>
    <t>6e8de1bcdf7699a9</t>
  </si>
  <si>
    <t>IGF::OT::IGF HIGH SPEED BEARING REPLACEMENT</t>
  </si>
  <si>
    <t>2413bf9242f9a53c</t>
  </si>
  <si>
    <t>d45936b31ec7d5ca</t>
  </si>
  <si>
    <t>ac628f2930b2b818</t>
  </si>
  <si>
    <t>IGF::OT::IGF BD 1 MAINTENANCE</t>
  </si>
  <si>
    <t>dd6a630e1183d8c4</t>
  </si>
  <si>
    <t>IGF::OT::IGF BD 1&amp;BD 5 MAINTENANCE</t>
  </si>
  <si>
    <t>1b47b71a1537bf61</t>
  </si>
  <si>
    <t>MODIFICATION TO EXTEND DATE FOR DELIVERY OF SURVEY BOAT FOR WATERWAYS SECTION, HUNTINGTON DISTRICT, HUNTINGTON, WEST VIRGINIA.</t>
  </si>
  <si>
    <t>48b7af175a8f382a</t>
  </si>
  <si>
    <t>DRY DOCKING AND REHABILITATION FOR WILLOW ISLAND WORKBOAT - TIME EXTENSION</t>
  </si>
  <si>
    <t>1605ea9c56d06f15</t>
  </si>
  <si>
    <t>DRY DOCKING AND REHABILITATION FOR WILLOW ISLAND WORKBOAT</t>
  </si>
  <si>
    <t>4ae71ec0cb8563af</t>
  </si>
  <si>
    <t>DRY DOCKING AND REHABILITATION</t>
  </si>
  <si>
    <t>b32dbd14ced9ae3c</t>
  </si>
  <si>
    <t>81ed60628a040f00</t>
  </si>
  <si>
    <t>e6e7221b7bd30927</t>
  </si>
  <si>
    <t>9219196ac4ee7bb8</t>
  </si>
  <si>
    <t>3d0fa51383c9eff4</t>
  </si>
  <si>
    <t>DRAGHEAD IHC HEAVY</t>
  </si>
  <si>
    <t>f20af5be9a5c933d</t>
  </si>
  <si>
    <t>IGF::OT::IGF DRAGHEAD IHC HEAVY</t>
  </si>
  <si>
    <t>8c0e31f19c16ea61</t>
  </si>
  <si>
    <t>1f1566a6d1cdb9cb</t>
  </si>
  <si>
    <t>IGF::OT::IGF  DRAGHEAD IHC HEAVY</t>
  </si>
  <si>
    <t>783b1c3609eb25d4</t>
  </si>
  <si>
    <t>MURDEN PROPELLOR SHAFTS AND GEARBOX</t>
  </si>
  <si>
    <t>a5e6532d7b4b1d0e</t>
  </si>
  <si>
    <t>MURDEN GEAR HOUSES</t>
  </si>
  <si>
    <t>bed137abed79cfd3</t>
  </si>
  <si>
    <t>BARGE AND TOW SERVICES</t>
  </si>
  <si>
    <t>60826d1be683782a</t>
  </si>
  <si>
    <t>MOD TO CHANGE U/M AND UNIT PRICE FOR CLIN 0003, CHANGE POP</t>
  </si>
  <si>
    <t>a257a0f91bcd81ff</t>
  </si>
  <si>
    <t>BARGE USAGE</t>
  </si>
  <si>
    <t>530637d0e47f5d13</t>
  </si>
  <si>
    <t>FY22 OSDP MOTOR OVERHAUL</t>
  </si>
  <si>
    <t>ca8baf69b84b87d5</t>
  </si>
  <si>
    <t>POTTER PUMP SHELL</t>
  </si>
  <si>
    <t>37c16fc0fa963495</t>
  </si>
  <si>
    <t>a0755a80da1e6a4c</t>
  </si>
  <si>
    <t>MIDSTREAM FUEL DELIVERY - LRS</t>
  </si>
  <si>
    <t>a61ac473e0c5af61</t>
  </si>
  <si>
    <t>MV DREDGE JADWIN DRY DOCK REPAIRS</t>
  </si>
  <si>
    <t>8b079cc29c1c3eec</t>
  </si>
  <si>
    <t>47ac561a68302f0e</t>
  </si>
  <si>
    <t>9d18b82c6a63ba27</t>
  </si>
  <si>
    <t>095c28d12f5c2d9f</t>
  </si>
  <si>
    <t>UNSCHEDULED REPAIRS TO US VESSEL LSV-5</t>
  </si>
  <si>
    <t>42da3d2218b3c9ba</t>
  </si>
  <si>
    <t>8ade597e44791e82</t>
  </si>
  <si>
    <t>60bdfaeb5b4d2515</t>
  </si>
  <si>
    <t>LEICA MULTISYSTEM EQUIPMENT</t>
  </si>
  <si>
    <t>421da6c7f6d76d84</t>
  </si>
  <si>
    <t>MODEL 5C-429 FAIRLEAD ASSEMBLIES</t>
  </si>
  <si>
    <t>f58d1049c80b1ef0</t>
  </si>
  <si>
    <t>27bf97e0a0d2f373</t>
  </si>
  <si>
    <t>CONTRACT CLOSEOUT</t>
  </si>
  <si>
    <t>3814a477c1cc981f</t>
  </si>
  <si>
    <t>BLAST AND PAINT STRAND BARGES</t>
  </si>
  <si>
    <t>fa33ef6b15034dc2</t>
  </si>
  <si>
    <t>REFURBISHMENT OF EDUARDONO-TYPE BOATS</t>
  </si>
  <si>
    <t>a133c28278369b45</t>
  </si>
  <si>
    <t>IGF::OT::IGF DEOBLIGATE EXCESS FUNDS (REMAINING FROM PROMPT PAYMENT DISCOUNT)</t>
  </si>
  <si>
    <t>ec2eeeb7a3419055</t>
  </si>
  <si>
    <t>FSC: 2090   NAME: MTVR-REDUCED, PART NUMBER: 14016A0000-FILM</t>
  </si>
  <si>
    <t>42f5086aed8c9c16</t>
  </si>
  <si>
    <t>MOST DEPLOYMENTS - YEAR THRE
IGF::OT::IGF</t>
  </si>
  <si>
    <t>16bc017e784cf066</t>
  </si>
  <si>
    <t>POP EXTENSION FROM 10 MARCH 2015 TO 30 SEPTEMBER 2015</t>
  </si>
  <si>
    <t>6743ffe702e2ff4e</t>
  </si>
  <si>
    <t>OPTION YEAR 2 IDIQ JACKSONVILLE DISTRICT</t>
  </si>
  <si>
    <t>b7d052919d6f748c</t>
  </si>
  <si>
    <t>SURVEY BOAT JACKSONVILLE</t>
  </si>
  <si>
    <t>994084f064368dcb</t>
  </si>
  <si>
    <t>017f06f574b02e84</t>
  </si>
  <si>
    <t>SURVERY BOAT 34</t>
  </si>
  <si>
    <t>c676d973b34a6685</t>
  </si>
  <si>
    <t>ffec420090b7495d</t>
  </si>
  <si>
    <t>844d661e0a9c258a</t>
  </si>
  <si>
    <t>0f548ee0ed4753d1</t>
  </si>
  <si>
    <t>e2a66feb07728e99</t>
  </si>
  <si>
    <t>ADDITIONAL SURVEY BOAT JACKSONVILLE REPAIRS.</t>
  </si>
  <si>
    <t>14701317559ef499</t>
  </si>
  <si>
    <t>IGF::CT::IGF DEOBLIGATION OF REMAINING FUNDS IN PREPERATION FOR CLOSE OUT.</t>
  </si>
  <si>
    <t>f5e937eb41eb72bc</t>
  </si>
  <si>
    <t>DUROCHER DRY DOCKING</t>
  </si>
  <si>
    <t>8a6e70aa0e2277e4</t>
  </si>
  <si>
    <t>66a0f767e3fbac50</t>
  </si>
  <si>
    <t>KIMMSWICK DRY DOCKING</t>
  </si>
  <si>
    <t>7c773cc1fd32af8d</t>
  </si>
  <si>
    <t>IGF::OT::IGF OVERHAUL PORT/STARBOARD MAIN ENGINES</t>
  </si>
  <si>
    <t>a38916493077c669</t>
  </si>
  <si>
    <t>IGF::OT::IGFOVERHAUL PORT/STARBOARD MAIN ENGINES</t>
  </si>
  <si>
    <t>003fabf98f28fc2b</t>
  </si>
  <si>
    <t>ALIGNMENT/REPAIRS OF LAYSHAFTS</t>
  </si>
  <si>
    <t>b22da099f6e58540</t>
  </si>
  <si>
    <t>798e4c31a99f00a8</t>
  </si>
  <si>
    <t>e1fe62e0cdc0c210</t>
  </si>
  <si>
    <t>DRYDOCKING AND SERVICES  IGF::OT::IGF</t>
  </si>
  <si>
    <t>b471ea9a24dfa379</t>
  </si>
  <si>
    <t>46c33953cdc884a8</t>
  </si>
  <si>
    <t>FY20 OSDP MOTOR OVERHAUL</t>
  </si>
  <si>
    <t>69ce2bfedc3b6cbd</t>
  </si>
  <si>
    <t>e401f49638c67f3d</t>
  </si>
  <si>
    <t>55ccf6f301b590aa</t>
  </si>
  <si>
    <t>SURVEY VESSEL</t>
  </si>
  <si>
    <t>44a943ffd34bf108</t>
  </si>
  <si>
    <t>BUOY ANCHORS FOR THE SNELL WORK IN GALVESTON DISTRICT</t>
  </si>
  <si>
    <t>a048d757b4321ba8</t>
  </si>
  <si>
    <t>PURCHASE OF REPLACEMENT ONE (1) TELEDYNE T50-R HYDROGRAPHIC SURVEY SYSTEM</t>
  </si>
  <si>
    <t>47e6e9b1ea9bc6c3</t>
  </si>
  <si>
    <t>IGF::OT::IGF TAILSHAFT OVERHAUL</t>
  </si>
  <si>
    <t>8a49b579db0ad838</t>
  </si>
  <si>
    <t>ADDITIONAL WORK (NEW AGREEMENT,FAR PART 6 APPLIES)</t>
  </si>
  <si>
    <t>bac8c6b26fc56a60</t>
  </si>
  <si>
    <t>IGF::OT::IGF        TAILSHAFT REPAIR</t>
  </si>
  <si>
    <t>6d3c185d139dc98c</t>
  </si>
  <si>
    <t>d3d36411f9690c88</t>
  </si>
  <si>
    <t>IGF::OT::IGF THE PURPOSE OF THIS TASK ORDER 0001 UNDER CONTRACT, W56JSR-17-D-0014 BASED UPON NEGOTIATIONS THAT CONCLUDED ON 7 SEPTEMBER 2017 IS FOR C4ISR SUSTAINMENT SUPPORT SERVICES INCLUDING PROGRAM MANAGEMENT, CONFIGURATION MANAGEMENT, SUPPLY SUPPORT, FACILITIES, MAINTENANCE PLANNING, TRANSPORTAT</t>
  </si>
  <si>
    <t>ea83c520ec3e26c2</t>
  </si>
  <si>
    <t>5738f3645f69b606</t>
  </si>
  <si>
    <t>THE PURPOSE OF THIS MODIFICATION 01 TO TASK ORDER 0001 OF THE CONTRACT W56JSR-17-D-0014 IS AS FOLLOWS:  1. TO CORRECT DEFICIENCIES FROM CONTRACT DEFICIENCY REPORT (CDR) #CN21234 FROM DCMA HAMPTON. THE ADMINISTRATIVE CHANGES IAW FAR 43.103 (B) (1) IN THIS MODIFICATION ARE:  A. THE CORRECTIONS FROM CD</t>
  </si>
  <si>
    <t>ee18c30bf331a170</t>
  </si>
  <si>
    <t>730c46360e620d54</t>
  </si>
  <si>
    <t>DE OBLIGATION OF UNUSED FUNDS</t>
  </si>
  <si>
    <t>f0557c95eb6d482f</t>
  </si>
  <si>
    <t>MODIFICATION TO ADD FUNDS</t>
  </si>
  <si>
    <t>16e5b14b922cdaaa</t>
  </si>
  <si>
    <t>TERMINATE FOR CONVENIENCE (COMPLETE OR PARTIAL)</t>
  </si>
  <si>
    <t>THIS MODIFICATION IS FOR THE EXECUTION OF THE TERMINATION FOR CONVENIENCE ASSOCIATED WITH THE ARMY'S DIRECTIVE TO DOWNSIZE AND DIVEST OF THE ARMY WATERCRAFT SYSTEM (AWS) FLEET AND THE AWS PROGRAM.</t>
  </si>
  <si>
    <t>f4cf7428987c3ba3</t>
  </si>
  <si>
    <t>IGF::OT::IGF BOATHOUSE REPLACEMENT, JPP</t>
  </si>
  <si>
    <t>33c719fa6abf3545</t>
  </si>
  <si>
    <t>PROVIDE SERVICES TO PROCURE THE PARTS FOR THE DREDGE YAQUINA GIW 20X20 LHD-42 DREDGE PUMPS. ALL PARTS SHALL BE MANUFACTURED AS PER ORIGINAL SPECIFICATIONS FROM ORIGINAL EQUIPMENT MANUFACTURER (OEM) REFERENCED IN GIW MAINTENANCE G-168094 MANUAL.</t>
  </si>
  <si>
    <t>136672e303ce8e72</t>
  </si>
  <si>
    <t>IGF::OT::IGF
RFQ 177</t>
  </si>
  <si>
    <t>eb324f2fe4e50d29</t>
  </si>
  <si>
    <t>IGF::OT::IGF
RFQ 14-122</t>
  </si>
  <si>
    <t>f48083fa06c98e70</t>
  </si>
  <si>
    <t>LOG BOOM FOR ISABELLA DAM</t>
  </si>
  <si>
    <t>654fe5c1190bf00f</t>
  </si>
  <si>
    <t>IGF::OT::IGF SURVEY VESSEL FLORIDA II OVERHAUL</t>
  </si>
  <si>
    <t>b8036b6cc240ce9c</t>
  </si>
  <si>
    <t>e69d899571238ca4</t>
  </si>
  <si>
    <t>7a708a84858c94a4</t>
  </si>
  <si>
    <t>c215bde1a6fa1ef3</t>
  </si>
  <si>
    <t>IGF::CL::IGF SURVEY VESSEL FLORIDA II OVERHAUL</t>
  </si>
  <si>
    <t>a5c4ebb1767ba3bc</t>
  </si>
  <si>
    <t>8f6cf6768c0b8103</t>
  </si>
  <si>
    <t>c2fa3a452fb8e257</t>
  </si>
  <si>
    <t>5c8b055566741b9d</t>
  </si>
  <si>
    <t>2c57813f733d71df</t>
  </si>
  <si>
    <t>DEOB REMAINING BALANCE SURVEY VESSEL FLORIDA II OVERHAUL</t>
  </si>
  <si>
    <t>47baf4c9d2ecfce5</t>
  </si>
  <si>
    <t>VESSEL MAINTENANCE SERVICE</t>
  </si>
  <si>
    <t>efc23d52dc581d0d</t>
  </si>
  <si>
    <t>0d3a909d7a1e996c</t>
  </si>
  <si>
    <t>W076 ENDIST TULSA</t>
  </si>
  <si>
    <t>WISTER LAKE PATROL BOAT</t>
  </si>
  <si>
    <t>388151f330c19b04</t>
  </si>
  <si>
    <t>59a45edec0ca587b</t>
  </si>
  <si>
    <t>M/V HARRISON REPAIRS</t>
  </si>
  <si>
    <t>9d326ca728fe8f26</t>
  </si>
  <si>
    <t>NEW ADDITIONAL REPAIRS</t>
  </si>
  <si>
    <t>7d73013209c4f72d</t>
  </si>
  <si>
    <t>b093c2a2137c7cf6</t>
  </si>
  <si>
    <t>HANKO'S METAL WORKS, INC.</t>
  </si>
  <si>
    <t>26' CABIN BOAT</t>
  </si>
  <si>
    <t>445791bdb09501aa</t>
  </si>
  <si>
    <t>CLE FLUID PATROL BOAT PURCHASE FOR USE IN DAILY MISSIONS/OPERATIONS IN PATROLLING AND SECURING THE WATERWAYS IN/AROUND ABERDEEN PROVING GROUND BY LAW ENFORCEMENT PERSONNEL AT US ARMY ABERDEEN PROVING GROUNDS.</t>
  </si>
  <si>
    <t>b1a5c0801cab108a</t>
  </si>
  <si>
    <t>CLE FLUID PATROL BOAT</t>
  </si>
  <si>
    <t>d61bc4c7aed7c0b2</t>
  </si>
  <si>
    <t>BONNET CARRE PAINTING</t>
  </si>
  <si>
    <t>8db575c905961909</t>
  </si>
  <si>
    <t>PURCHASE OF LOG BOOM FOR SUCCESS LAKE/SCHAFER DAM.</t>
  </si>
  <si>
    <t>dd3ec7168fa39605</t>
  </si>
  <si>
    <t>IGF::OT::IGF PRAIRIE DU ROCHER DRY DOCK</t>
  </si>
  <si>
    <t>4c8b661aed84e6b9</t>
  </si>
  <si>
    <t>e07c65a850a6be2e</t>
  </si>
  <si>
    <t>08bb640f1da5d81f</t>
  </si>
  <si>
    <t>6357a725ff9324a6</t>
  </si>
  <si>
    <t>IGF::OT::IGF MASTERSHIP AGREEMENT, KIMMSWICK DRY DOCK AND PRAIRIE DU ROCHER DRY DOCK, PHYSICAL SUPPORT AND SERVICE BASE, STL.  MODIFICATION TO DE-OBLIGATE EXCESS FUNDS AND CLOSE TASK ORDER.</t>
  </si>
  <si>
    <t>5b133451bc2578da</t>
  </si>
  <si>
    <t>IGF::OT::IGF KIMMSWICK DRY DOCK,</t>
  </si>
  <si>
    <t>3665a4ccf6dda583</t>
  </si>
  <si>
    <t>110ff768ce4bfb28</t>
  </si>
  <si>
    <t>CONTRACTOR SHALL SUPPLY AND DELIVER R3F LXF BINKLEY BARGE SPUDS FOR LIGHT CAPACITY FLEET IN OLD HICKORY, TN IN ACCORDANCE WITH THE ATTACHED STATEMENT OF WORK.</t>
  </si>
  <si>
    <t>5fd6db65c29053e0</t>
  </si>
  <si>
    <t>FY25 DULUTH DL BILLMAIER AND LUFKIN UNFORESEEN REPAIRS</t>
  </si>
  <si>
    <t>23d77e04e664b688</t>
  </si>
  <si>
    <t>S/V DAMRELL ANNUAL MAINTENANCE</t>
  </si>
  <si>
    <t>c28e96ba07ecc3ea</t>
  </si>
  <si>
    <t>SV DAMRELL OVERHAUL</t>
  </si>
  <si>
    <t>6f5559fde1d577b9</t>
  </si>
  <si>
    <t>HULL PAINTING</t>
  </si>
  <si>
    <t>e9597f88689ca151</t>
  </si>
  <si>
    <t>bae378fd8f13ccda</t>
  </si>
  <si>
    <t>MODIFIED TO DE-OBLIGATE FUNDS AND CLOSEOUT CONTRACT ACTION</t>
  </si>
  <si>
    <t>ca24c2fb1e1986d4</t>
  </si>
  <si>
    <t>ENSLEY ENGINEER YARD OUTBOARD MOTORS.</t>
  </si>
  <si>
    <t>d9c81d72abadc135</t>
  </si>
  <si>
    <t>EMERGENCY REPAIRS TO US VESSEL LSV-6</t>
  </si>
  <si>
    <t>0dadd4a776b0a09a</t>
  </si>
  <si>
    <t>042784507f879f53</t>
  </si>
  <si>
    <t>6a3c0d7d9a5d7dfb</t>
  </si>
  <si>
    <t>MODEL PW5000 REVERSE OSMOSIS WATERMAKER,</t>
  </si>
  <si>
    <t>ff45cf4691f67ee7</t>
  </si>
  <si>
    <t>MODEL CC-PW6000 WATERMAKER, PN 45012004</t>
  </si>
  <si>
    <t>848560536ac40bf9</t>
  </si>
  <si>
    <t>ebf137433560a284</t>
  </si>
  <si>
    <t>67c08afa3016c7ea</t>
  </si>
  <si>
    <t>IGF::OT::IGF
IN-SCOPE WORK FOR REPAIRS, MAINTENANCE AND TECHNICAL SUPPORT OF SB FLORIDA II TO 12 AUGUST 2015.</t>
  </si>
  <si>
    <t>3457984c4ddf688d</t>
  </si>
  <si>
    <t>IGF::OT::IGF
ADMIN MOD TO CORRECT TYPO ON SUBCLIN 4001AC
REPAIR OF SB FLORIDA II</t>
  </si>
  <si>
    <t>b23604558d72219f</t>
  </si>
  <si>
    <t>REPAIR OF SB FLORIDA II</t>
  </si>
  <si>
    <t>441b5af73ce7483c</t>
  </si>
  <si>
    <t>WORKSKIFF INC</t>
  </si>
  <si>
    <t>W6QM MICC-FT JACKSON</t>
  </si>
  <si>
    <t>W8YM 0081 READINESS DIV USAR</t>
  </si>
  <si>
    <t>WORKSKIFF 23'X8.5' MEDIUM V HAZMAT BOATS</t>
  </si>
  <si>
    <t>781f0a77ff7f3341</t>
  </si>
  <si>
    <t>1353ef931ec9c48e</t>
  </si>
  <si>
    <t>bc6454fbb7a9ef27</t>
  </si>
  <si>
    <t>ADMINISTRATIVE MPS CORRECTION.  IGF::OT::IGF</t>
  </si>
  <si>
    <t>66f5427bc10856ef</t>
  </si>
  <si>
    <t>254e926f5329353b</t>
  </si>
  <si>
    <t>43bb25eb65b90166</t>
  </si>
  <si>
    <t>MERCURY VERADO 300 XL SEAPRO AMS DTS MERCURY VERADO 300 CXL SEAPRO AMS DTS MERCURY VERADO 300 XXL SEAPRO AMS DTS</t>
  </si>
  <si>
    <t>31f81e1927bff8f2</t>
  </si>
  <si>
    <t>CHANGE DELIVERY DATE AND POC</t>
  </si>
  <si>
    <t>6c47c479c1dec913</t>
  </si>
  <si>
    <t>CHANGE DELIVERY DATE</t>
  </si>
  <si>
    <t>bdf7cf32af5626e3</t>
  </si>
  <si>
    <t>MV BEARDSTOWN ENGINE REPAIR</t>
  </si>
  <si>
    <t>7fc9097294b65913</t>
  </si>
  <si>
    <t>MV BEARDSTOWN AND SANGAMAN ENGINE REPAIR</t>
  </si>
  <si>
    <t>6278c06b2cdaa3b8</t>
  </si>
  <si>
    <t>BPA TUGBOAT LEITNER HAUL IN</t>
  </si>
  <si>
    <t>748a374be5a63af6</t>
  </si>
  <si>
    <t>bc240f3252e9a2bc</t>
  </si>
  <si>
    <t>d19566b7a9c13a1b</t>
  </si>
  <si>
    <t>MOD TO ADD ADDITIONAL FUNDS AND EXTEND POP BPA TUGBOAT LEITNER HAUL IN</t>
  </si>
  <si>
    <t>dc25c7f94460b8d2</t>
  </si>
  <si>
    <t>FY23 GRAND TOWER ENGINE OVERHAUL</t>
  </si>
  <si>
    <t>0724e1b763d74cfc</t>
  </si>
  <si>
    <t>THIS IS TASK ORDER BR05 FOR CONTRACT W911SO-15-D-0038 FOR
PROGRAMMED REPAIRS FOR US ARMY VESSEL LT-806.</t>
  </si>
  <si>
    <t>0552f72eb3604354</t>
  </si>
  <si>
    <t>THIS IS MODIFICATION 02 TO CONTRACT W911S0-15-D-0038/BR05 WHICH
INCORPORATES WORKSHEET 3 INTO THE CONTRACT.</t>
  </si>
  <si>
    <t>e18643a124ba3cf8</t>
  </si>
  <si>
    <t>THIS IS A MODIFICATION TO CONTRACT W911S0-15-D-0038/BR05 WHICH INCORPORATES WORKSHEETS 1 AND 2 INTO THE CONTRACT.</t>
  </si>
  <si>
    <t>10435c02560ee1be</t>
  </si>
  <si>
    <t>LCU 2028 EMERGENCY</t>
  </si>
  <si>
    <t>dadb60bdd70ace33</t>
  </si>
  <si>
    <t>4c6be1fff7c313e8</t>
  </si>
  <si>
    <t>8b6235c31ca1252d</t>
  </si>
  <si>
    <t>99b8303b4a518ccd</t>
  </si>
  <si>
    <t>IGF::OT::IGF DRY DOCK AND PERFORM REPAIRS, S/V WALLACE</t>
  </si>
  <si>
    <t>d05fec318c62b3ba</t>
  </si>
  <si>
    <t>IGF::OT::IGF DRY DOCK AND PERFORM REPAIRS, S/V IRVINGTON</t>
  </si>
  <si>
    <t>8fa2b0d49838af9f</t>
  </si>
  <si>
    <t>IGF::OT::IGF DE-OBLIGATE AND CLOSE OUT DRY DOCK AND PERFORM REPAIRS,</t>
  </si>
  <si>
    <t>854272c7757ba9d7</t>
  </si>
  <si>
    <t>398ec951d3d02676</t>
  </si>
  <si>
    <t>e6a85fd5a6bf8603</t>
  </si>
  <si>
    <t>65394ba13f181ad2</t>
  </si>
  <si>
    <t>IGF::OT::IGF ADDITIONAL DRY DOCK AND REPAIRS, S/V IRVINGTON</t>
  </si>
  <si>
    <t>b821f25a0ce6b710</t>
  </si>
  <si>
    <t>f968cfc35c23b1d2</t>
  </si>
  <si>
    <t>UNISON BUY#  1029976_07  ZODIAK BOATS AND MOTORS</t>
  </si>
  <si>
    <t>2cbc81ae3258046a</t>
  </si>
  <si>
    <t>IGF::OT::IGF   B4R058C     M/V BENYAURD DRY DOCKING AND REPAIRS</t>
  </si>
  <si>
    <t>d52b8ac4c87c6614</t>
  </si>
  <si>
    <t>91abef1092c8058f</t>
  </si>
  <si>
    <t>346c73e1061ad2f2</t>
  </si>
  <si>
    <t>REPLACEMENT DREDGE PUMP PARTS FOR THE DREDGE MURDEN</t>
  </si>
  <si>
    <t>881105902ad5c8cc</t>
  </si>
  <si>
    <t>DRY DOCK SERVICES FOR 793/794 FOR REGIONAL RIVER REPAIR FLEET, US ARMY CORPS OF ENGINEERS</t>
  </si>
  <si>
    <t>66b4c30d404f8d49</t>
  </si>
  <si>
    <t>IGF::OT::IGF FUEL PUMP SUPPORTS OVERHAUL</t>
  </si>
  <si>
    <t>ad9b07ddfc1a6fdb</t>
  </si>
  <si>
    <t>FUEL BARGE 101</t>
  </si>
  <si>
    <t>0a93bcca5f0453d1</t>
  </si>
  <si>
    <t>2849f0706968027b</t>
  </si>
  <si>
    <t>LCU-2000 PROPELLERS FABRICATION</t>
  </si>
  <si>
    <t>1981b049d2f13981</t>
  </si>
  <si>
    <t>7017e9b1e9df4f7a</t>
  </si>
  <si>
    <t>60c7e2e95fc0efd2</t>
  </si>
  <si>
    <t>PROVIDE A FULL-TIME JOINT BASE LANGLEY- EUSTIS (JBLE) TEST LIAISON TO SUPPORT PRODUCT DIRECTOR (PD) ARMY WATERCRAFT SYSTEMS (AWS).</t>
  </si>
  <si>
    <t>6d2b3c479e8d949a</t>
  </si>
  <si>
    <t>PROVIDE A FULL-TIME JOINT BASE LANGLEY-EUSTIS (JBLE) TEST LIAISON TO SUPPORT PRODUCT DIRECTOR (PD) ARMY WATERCRAFT SYSTEMS (AWS).</t>
  </si>
  <si>
    <t>8a483ae3bfe97d50</t>
  </si>
  <si>
    <t>PROVIDE A FULL-TIME JOINT BASE LANGLEY-EUSTIS (JBLE) TEST SUPPORT ENGINEER TO SUPPORT PRODUCT DIRECTOR (PD) ARMY WATERCRAFT SYSTEMS (AWS).</t>
  </si>
  <si>
    <t>a6abdf3965214454</t>
  </si>
  <si>
    <t>055168d01dfbe094</t>
  </si>
  <si>
    <t>c2954d53d17dd6f2</t>
  </si>
  <si>
    <t>SHIPYARD OVERHAUL OF VESSEL CHERNESKI.</t>
  </si>
  <si>
    <t>9a1351d1a7681c48</t>
  </si>
  <si>
    <t>e30d71189ee5307f</t>
  </si>
  <si>
    <t>dd209e172931cf2a</t>
  </si>
  <si>
    <t>6a894cda6538abfd</t>
  </si>
  <si>
    <t>ESTABLISH PERFORMANCE COMPLETION DATE FOR CDRL A012</t>
  </si>
  <si>
    <t>d04d7832d36c52cf</t>
  </si>
  <si>
    <t>TOPSIDE REPAIR ; CLOSE OUT ; IGF::OT::IGF</t>
  </si>
  <si>
    <t>924cc82247f290ca</t>
  </si>
  <si>
    <t>BOAT, 26 FOOT, CATAMARAN HULL WVP</t>
  </si>
  <si>
    <t>ea27a7100d9ab097</t>
  </si>
  <si>
    <t>BOAT, 26 FOOT, CATAMARAN HULL</t>
  </si>
  <si>
    <t>2a0c747eb6f4deeb</t>
  </si>
  <si>
    <t>BPA W912P823A0002, CALL W912P824F0157 FLOATING PLANT REPLACEMENT EQUIPMENT</t>
  </si>
  <si>
    <t>eb523a3132527894</t>
  </si>
  <si>
    <t>CE-407 FUEL BARGE DRY DOCK</t>
  </si>
  <si>
    <t>6c72e47d91cafe5c</t>
  </si>
  <si>
    <t>af43a96ee87ad7b3</t>
  </si>
  <si>
    <t>MASTERSHIP AGREEMENT - FUNDING ONLY</t>
  </si>
  <si>
    <t>9202a582b047dcf8</t>
  </si>
  <si>
    <t>CHERNESKI DRYDOCK AND REPAIRS</t>
  </si>
  <si>
    <t>d9cf2b2e86296846</t>
  </si>
  <si>
    <t>aa6657d8e4b35781</t>
  </si>
  <si>
    <t>6a82737ace98ebef</t>
  </si>
  <si>
    <t>IGF::OT::IGF SURVEY BOAT-JACKSONVILLE</t>
  </si>
  <si>
    <t>7bef46d7de68f42b</t>
  </si>
  <si>
    <t>IGF::CL::IGF SURVEY BOAT-JACKSONVILLE</t>
  </si>
  <si>
    <t>9c6debc9acafa853</t>
  </si>
  <si>
    <t>IGF::CL::IGF SURVEY BOAT-JACKSONVILLE&amp;SB44</t>
  </si>
  <si>
    <t>58bd6079b0644ff3</t>
  </si>
  <si>
    <t>2d297970479fa7a3</t>
  </si>
  <si>
    <t>9a8258e6a2af5a9a</t>
  </si>
  <si>
    <t>IGF::CT::IGF SURVEY BOAT-JACKSONVILLE</t>
  </si>
  <si>
    <t>d60e51af11385be5</t>
  </si>
  <si>
    <t>SUPPORT SERVICES TO PROCURE PARTS FOR THE LANDING CRAFT UTILITY 2000 CROWS II PROJECT (PIFA24052).</t>
  </si>
  <si>
    <t>3e53b4298994504d</t>
  </si>
  <si>
    <t>CJD LANDING CRAFT WITH TRAILER</t>
  </si>
  <si>
    <t>da3aaea82acc4e16</t>
  </si>
  <si>
    <t>POP EXTENSION- CJD LANDING CRAFT WITH TRAILER</t>
  </si>
  <si>
    <t>476e6a8b3636e0ca</t>
  </si>
  <si>
    <t>INSPECTION OF HUB AND COUPLING  IGF::OT::IGF</t>
  </si>
  <si>
    <t>05844d27d6d16517</t>
  </si>
  <si>
    <t>INSPECTION OF HUB AND COUPLING
IGF::OT::IGF FOR OTHER FUNCATIONS</t>
  </si>
  <si>
    <t>914ae2f7d4a6604b</t>
  </si>
  <si>
    <t>IGF::OT::IGF US ARMY VESSELS LT 801</t>
  </si>
  <si>
    <t>dbe7e1f05489591d</t>
  </si>
  <si>
    <t>2f10c5cdb6dd9622</t>
  </si>
  <si>
    <t>a0e374aa683ef963</t>
  </si>
  <si>
    <t>THE PROJECT WORK IS TO PROVIDE ALL PERSONNEL, EQUIPMENT, SUPPLIES, FACILITIES, TRANSPORTATION, TOOLS, MATERIALS, SUPERVISION, AND OTHER ITEMS AND NON-PERSONAL SERVICES NECESSARY TO PERFORM TUG KENOSHA DRYDOCKING AND REPAIR AS DEFINED IN THE PWS.</t>
  </si>
  <si>
    <t>405f460ac56a029b</t>
  </si>
  <si>
    <t>08faee6621864664</t>
  </si>
  <si>
    <t>ff7663a0b0bc3e4a</t>
  </si>
  <si>
    <t>ADD WAWF CLAUSE</t>
  </si>
  <si>
    <t>dcd682aea0de677d</t>
  </si>
  <si>
    <t>REBUILT FUEL PUMP SUPPORTS</t>
  </si>
  <si>
    <t>96c862139c099714</t>
  </si>
  <si>
    <t>IGF::OT::IGF PATROL BOAT ENGLEBRIGHT LAKE</t>
  </si>
  <si>
    <t>eb0f67e6139fce5d</t>
  </si>
  <si>
    <t>MPLD DOCKING BARGE ANCHOR REPAIRS</t>
  </si>
  <si>
    <t>d35c4ea5fe10c36e</t>
  </si>
  <si>
    <t>9893f499e341dfdb</t>
  </si>
  <si>
    <t>FY24 2284 TRAWL BOAT</t>
  </si>
  <si>
    <t>71b19ebc021ae1d7</t>
  </si>
  <si>
    <t>MV BENYAURD PARTS FOR MARINE GENERATOR ENGINE OVERHAUL</t>
  </si>
  <si>
    <t>e887ad1c7d23b6fe</t>
  </si>
  <si>
    <t>ONE TIME CHANGE IN INSPECTION LOCATION TO BE DONE BY NAVY, DCMA INSPECTION IS WAIVED.</t>
  </si>
  <si>
    <t>d862a0d6464210ed</t>
  </si>
  <si>
    <t>EXTENDING TIME FOR ADS TO BORROW FAT ITEMS.</t>
  </si>
  <si>
    <t>1cec518b7419340f</t>
  </si>
  <si>
    <t>LOAN FAT BOATS, MOTORS, AND WATER BLADDERS TO CONTRACTOR FOR USE IN MAKING TRAINING VIDEO</t>
  </si>
  <si>
    <t>5f95dc6f30b41dd4</t>
  </si>
  <si>
    <t>OUTBOARD MOTOR REPLACEMENT</t>
  </si>
  <si>
    <t>89bbcce6613dcfaf</t>
  </si>
  <si>
    <t>CT::SWG::CT HAULOUT REPAIRS TO THE DE LA HUNT</t>
  </si>
  <si>
    <t>a41a723e9e46d9f1</t>
  </si>
  <si>
    <t>COMMERCIAL WORK BOAT AND TRAILER</t>
  </si>
  <si>
    <t>141f98eccc9c6b49</t>
  </si>
  <si>
    <t>NO-COST TIME EXTENSION TO CHANGE THE DELIVERY DATE FOR THE ALUMINUM WORK BOAT WITH TRAILER</t>
  </si>
  <si>
    <t>b68ae2718cadaeea</t>
  </si>
  <si>
    <t>IGF::OT::IGF
REPAIR 2 DREDGE MCFARLAND TAILSHAFTS</t>
  </si>
  <si>
    <t>cfd631363ce8acfa</t>
  </si>
  <si>
    <t>IGF::OT::IGF
REPAIR 2 DREDGE MCFARLAND TAILSHAFTS
THIS MODIFICATION IS TO CORRECT THE PER UNIT PRICE FROM $58,301.10 TO $69,808.00 WHICH INCREASES THE TOTAL CONTRACT AMOUNT FROM $116,602.20 TO $139,616.00.</t>
  </si>
  <si>
    <t>15a428247c537829</t>
  </si>
  <si>
    <t>IGF::OT::IGF
REPAIR 2 DREDGE MCFARLAND TAILSHAFTS.  THE PURPOSE OF THIS MODIFICATION IS TO ADD ADDITIONAL IN-SCOPE WORK.</t>
  </si>
  <si>
    <t>acd6235e3c32b526</t>
  </si>
  <si>
    <t>SERVICE BARGE 101 EMERGENCY DRY DOCK/REPAIR FOR THE MEDIUM CAPACITY FLEET, REGIONAL RIVERS REPAIR FLEET, US ARMY CORPS OF ENGINEERS, 
HUNTINGTON DISTRICT</t>
  </si>
  <si>
    <t>a37f8e4b777e3b47</t>
  </si>
  <si>
    <t>MOD TO CHANGE PICK-UP &amp; RETURN LOCATIONS FOR THE SERVICE BARGE 101 EMERGENCY DRY DOCK/REPAIR, MEDIUM CAPACITY FLEET, REGIONAL RIVERS REPAIR FLEET, US ARMY COPRS OF ENGINEERS, HUNTINGTON DISTRICT</t>
  </si>
  <si>
    <t>9d50b56072e181c4</t>
  </si>
  <si>
    <t>W075 ENDIST SACRAMENTO</t>
  </si>
  <si>
    <t>ADDITIONAL SIDE BOARDING DOOR.</t>
  </si>
  <si>
    <t>9b94110db83ddecc</t>
  </si>
  <si>
    <t>UNSCHEDULED REPAIRS TO THE ST-915</t>
  </si>
  <si>
    <t>3d696ab797f3a009</t>
  </si>
  <si>
    <t>321014fd5c656804</t>
  </si>
  <si>
    <t>0adecb687a2531ea</t>
  </si>
  <si>
    <t>53e20121465470ee</t>
  </si>
  <si>
    <t>7a5461fdad25de22</t>
  </si>
  <si>
    <t>a993ee5d5c313288</t>
  </si>
  <si>
    <t>f3cbf6d9b9666dda</t>
  </si>
  <si>
    <t>20 INCH IN LENGTH BOAT U433F30</t>
  </si>
  <si>
    <t>be79eb6a518e6791</t>
  </si>
  <si>
    <t>W912HZ24P0065 UPDATE PERIOD OF PERFORMANCE FOR CLINS 0003 AND 0004.</t>
  </si>
  <si>
    <t>3929538ac97b67d0</t>
  </si>
  <si>
    <t>20 INCH IN LENGTH BOAT U433F30 MODIFICATION TO EXERCISE OPTION CLIN 0003 &amp; 0004 24 INCH IN LENGTH BOAT U433F30.</t>
  </si>
  <si>
    <t>91618970db2d1e71</t>
  </si>
  <si>
    <t>LOGISTIC SUPPORT VESSEL 5 UNPROGRAMMED REPAIRS</t>
  </si>
  <si>
    <t>7612b63f1eda72e3</t>
  </si>
  <si>
    <t>c2220802145dd461</t>
  </si>
  <si>
    <t>FUNDING IN SUPPORT OF CLIN 0002.</t>
  </si>
  <si>
    <t>9edd85fef7120d94</t>
  </si>
  <si>
    <t>UNISON BUY# 1072759_01 AIRBOAT SM-1 PROJECT</t>
  </si>
  <si>
    <t>f05026ed97f9a484</t>
  </si>
  <si>
    <t>6f8d319b6eaa7b5d</t>
  </si>
  <si>
    <t>bf3247ee3adf1582</t>
  </si>
  <si>
    <t>W912P818P0029 P00003, CHANGE SEAL SIZE FOR PROPULSION SHAFTS, ADDITIONAL MV TECHE SHIPYARD REPAIRS</t>
  </si>
  <si>
    <t>e8be6b64e7c49e8a</t>
  </si>
  <si>
    <t>MODIFICATION TO DE-OB, SETTLE AND CLOSE OUT CONTRACT IN REFERENCE TO ASBCA NO. 62044.</t>
  </si>
  <si>
    <t>d48e0c81323e44a5</t>
  </si>
  <si>
    <t>W912P818P0029 P00008, NO COST MOD TO EXTEND POP FOR MV TECHE SHIPYARD REPAIRS</t>
  </si>
  <si>
    <t>97e25aa4c8ca87d9</t>
  </si>
  <si>
    <t>W912P818P0029 P00010, NO COST MOD TO EXTEND POP FOR MV TECHE SHIPYARD REPAIRS.</t>
  </si>
  <si>
    <t>6aafe6276123b474</t>
  </si>
  <si>
    <t>W912P818P0029 P00005, ADDITIONAL SERVICES FOR MV TECHE SHIPYARD REPAIRS.</t>
  </si>
  <si>
    <t>5e1b042c4c83d718</t>
  </si>
  <si>
    <t>W912P818P0029 P00007, MV TECHE SHIPYARD REPAIRS, REPLACE SEALS AND WORK OTHER ITEMS THAT HAD ISSUES DURING SEA TRIALS</t>
  </si>
  <si>
    <t>7c8d3a129cd3397b</t>
  </si>
  <si>
    <t>ADMIN MODIFIED TO ACCURATELY REFLECT AMOUNT OF DE-OBLIGATION. REDUCTION ON CLIN 0016 CONTAINED A TYPO IN THE AMOUNT. AMOUNT OF SETTLEMENT AGREEMENT REMAINS UNCHANGED.</t>
  </si>
  <si>
    <t>081165441b659f89</t>
  </si>
  <si>
    <t>W912P818P0029 MV TECHE SHIPYARD REPAIRS</t>
  </si>
  <si>
    <t>77df596b38d055ea</t>
  </si>
  <si>
    <t>W912P818P0029 P00006, NO COST TIME EXTENSION, MV TECHE SHIPYARD REPAIRS</t>
  </si>
  <si>
    <t>417a0255393419dd</t>
  </si>
  <si>
    <t>W912P818P0029 P00002, MV TECHE SHIPYARD REPAIRS, ADDITIONAL REPAIRS, EXERCISING AN OPTION CLIN 0006, AND DELETING CLIN 0014.</t>
  </si>
  <si>
    <t>747207c2b534982d</t>
  </si>
  <si>
    <t>REPAIR STBD PROPULSION SHAFT FWD COUPLING AND LASHING RINGS ON BOARD THE MV TECHE</t>
  </si>
  <si>
    <t>69ad936e7b926436</t>
  </si>
  <si>
    <t>W912P818P0029 P00001, MV TECHE, MOD FOR ADDITIONAL SHIPYARD REPAIRS</t>
  </si>
  <si>
    <t>4ca09f642aae696b</t>
  </si>
  <si>
    <t>W912P818P0029 P00005, MV TECHE, SHIPYARD REPAIRS, REAR CRANK SEAL PORT MAIN ENGINE LEAK REPAIRS</t>
  </si>
  <si>
    <t>acaec640ec9e2520</t>
  </si>
  <si>
    <t>BLUESTONE BARGE LOWER UNIT REPLACEMENT</t>
  </si>
  <si>
    <t>88d583c69f8fa02e</t>
  </si>
  <si>
    <t>7b9017a5ba5ca222</t>
  </si>
  <si>
    <t>d90fc681936df111</t>
  </si>
  <si>
    <t>06220b4953f21f55</t>
  </si>
  <si>
    <t>EMERGENCY REPAIRS TO THE U.S. ARMY VESSEL LANDING CRAFT UTILITY (LCU) 2028</t>
  </si>
  <si>
    <t>af99be7d37463970</t>
  </si>
  <si>
    <t>SERVICE VESSEL EWELL HULL &amp; MACHINERY PRESERVATION MULTIPLE AWARD TASK ORDER CONTRACT, NEGOTIATED TASK ORDER</t>
  </si>
  <si>
    <t>21f5321d2ffece09</t>
  </si>
  <si>
    <t>SERVICE VESSEL EWELL HULL &amp; MACHINERY PRESERVATION NO COST POP EXTENSION</t>
  </si>
  <si>
    <t>220682772074b459</t>
  </si>
  <si>
    <t>FL II EXHAUST OVERHAUL</t>
  </si>
  <si>
    <t>2542e5bc8145d4af</t>
  </si>
  <si>
    <t>836c50c54f7e188a</t>
  </si>
  <si>
    <t>76c6f92d83f1baf7</t>
  </si>
  <si>
    <t>FY24 LUFKIN CSF6000S GEARBOX OVERHAUL</t>
  </si>
  <si>
    <t>3dc6f262eccc08e1</t>
  </si>
  <si>
    <t>519704a2df6f2143</t>
  </si>
  <si>
    <t>ANNUAL MAINTENANCE</t>
  </si>
  <si>
    <t>0a38fec0ad3e7d29</t>
  </si>
  <si>
    <t>REFURBISHMENT OF SKAGIT WINCH IGF::OT::IGF</t>
  </si>
  <si>
    <t>477011954e879c7d</t>
  </si>
  <si>
    <t>REFURBISHMENT OF SKAGIT WINCH  IGF::OT::IGF</t>
  </si>
  <si>
    <t>5667252994d0ea27</t>
  </si>
  <si>
    <t>MTU ENGINE OPERATIONAL AND ANNUAL MAINTENANCE</t>
  </si>
  <si>
    <t>74c2dd0fece4df58</t>
  </si>
  <si>
    <t>dea6ed368b806ed3</t>
  </si>
  <si>
    <t>ccc0b0337fc8e5b5</t>
  </si>
  <si>
    <t>TRI TOON WORK BARGE AND TRAILER</t>
  </si>
  <si>
    <t>2eec6cdbaa5445ba</t>
  </si>
  <si>
    <t>IGF::OT::IGF DRY DOCK FOR KIMMSWICK</t>
  </si>
  <si>
    <t>24b47d1b04b00367</t>
  </si>
  <si>
    <t>578d284dd6de550c</t>
  </si>
  <si>
    <t>DRY DOCK AND REPAIR OF LONDON WORKBOAT- ADMINISTRATIVE MODIFICATION</t>
  </si>
  <si>
    <t>f7e047e291fef460</t>
  </si>
  <si>
    <t>IGF::OT::IGF DRY DOCK AND REPAIR OF LONDON WORKBOAT</t>
  </si>
  <si>
    <t>4204446fd44c5caf</t>
  </si>
  <si>
    <t>cfedf97b04d29821</t>
  </si>
  <si>
    <t>DRY DOCK AND REPAIR OF LONDON WORKBOAT- TIME EXTENSION</t>
  </si>
  <si>
    <t>f021ef635a66b13f</t>
  </si>
  <si>
    <t>ADDITIONAL WORK REQUIRED TO THE PORT AND STARBOARD ONBOARD THE CRANE BARGE BROWNLEE. MODIFICATION P00004.</t>
  </si>
  <si>
    <t>11e0014cab48755b</t>
  </si>
  <si>
    <t>IGF::OT::IGF
PORT GENERATOR ENGINE OVERHAUL</t>
  </si>
  <si>
    <t>c1c8d6247d9d1bdb</t>
  </si>
  <si>
    <t>MODIFICATION P00003, ADDITIONAL REPLACEMENT PARTS REQUIRED FOR CRANE BARGE BROWNLEE AFTER INSPECTION DONE.</t>
  </si>
  <si>
    <t>8480767f8c4cb405</t>
  </si>
  <si>
    <t>PORT GENERATOR ENGINE OVERHAUL</t>
  </si>
  <si>
    <t>3b5483f4de29f538</t>
  </si>
  <si>
    <t>35b2c9cb5058cacc</t>
  </si>
  <si>
    <t>REPAIRS TO ND-40 SHOP BARGE&amp;MV IROQUOIS</t>
  </si>
  <si>
    <t>bb4c1244d3dbd4b4</t>
  </si>
  <si>
    <t>ND-40 DE-OBLIGATION TO REFLECT CONTRACT AMOUNT</t>
  </si>
  <si>
    <t>3a4db8540b9b2403</t>
  </si>
  <si>
    <t>SOLE SOURCE AWARD FOR FIREBOAT RESPAIRS</t>
  </si>
  <si>
    <t>14a6b0b35bac3d7c</t>
  </si>
  <si>
    <t>ADD CLAUSE</t>
  </si>
  <si>
    <t>f03477fb2e8c2cb2</t>
  </si>
  <si>
    <t>ADMIN MOD TO CHANGE ADMIN BY OFFICE</t>
  </si>
  <si>
    <t>1c54cdb91429454a</t>
  </si>
  <si>
    <t>TASK ORDER 16</t>
  </si>
  <si>
    <t>641a0727875d81b5</t>
  </si>
  <si>
    <t>TASK ORDER 17</t>
  </si>
  <si>
    <t>f1a87a8a9b1d7042</t>
  </si>
  <si>
    <t>c873653d03bf6d50</t>
  </si>
  <si>
    <t>PROCUREMENT OF TWO (2) BOSTON WHALER GUARDIAN PATROL BOATS FOR BLUE MARSH LAKE.</t>
  </si>
  <si>
    <t>8856000ab5dec092</t>
  </si>
  <si>
    <t>WHALER 1 - PATROL BOAT BML. CHANGE PERIOD OF PERFORMANCE TO 150 DAYS AFTER RECEIPT OF AWARD.</t>
  </si>
  <si>
    <t>d5b09f58aecd2dd1</t>
  </si>
  <si>
    <t>LINER, SUCTION DOOR POS 13-19  GF::OT::GF</t>
  </si>
  <si>
    <t>c8f14324088401a0</t>
  </si>
  <si>
    <t>DREDGE YAQUINA PUMP PARTS.</t>
  </si>
  <si>
    <t>d1276839c3e16114</t>
  </si>
  <si>
    <t>TASK ORDER 19</t>
  </si>
  <si>
    <t>374c60d0b2eb4140</t>
  </si>
  <si>
    <t>TASK ORDER 14</t>
  </si>
  <si>
    <t>d9094b1ce6e2aef4</t>
  </si>
  <si>
    <t>25 FT. OUTBOARD POWERED FIBERGLASS SURVEY VESSEL - USACE SAVANNAH DISTRICT</t>
  </si>
  <si>
    <t>3d1306a367602c6f</t>
  </si>
  <si>
    <t>LSV-4 UNPROGRAMMED REPAIRS</t>
  </si>
  <si>
    <t>862a4dd52b205904</t>
  </si>
  <si>
    <t>41d0722f6b015f14</t>
  </si>
  <si>
    <t>8a05194bba9c430e</t>
  </si>
  <si>
    <t>84e78a8846151870</t>
  </si>
  <si>
    <t>2707e0f18fc1f406</t>
  </si>
  <si>
    <t>SANDBLAST AND PAINT BARGE 5507</t>
  </si>
  <si>
    <t>5bcebf26e00fd48c</t>
  </si>
  <si>
    <t>SANDBLAST AND PAINT BARGE 5507 PERIOD OF PERFORMANCE CHANGE</t>
  </si>
  <si>
    <t>c349afacdffa5dc6</t>
  </si>
  <si>
    <t>7343c294376a6ab2</t>
  </si>
  <si>
    <t>FUNDING OR REMOBILIZATION SANDBLAST AND PAINT BARGE 5507</t>
  </si>
  <si>
    <t>ffc8452c63dc1137</t>
  </si>
  <si>
    <t>FUNDING CORRECTION FOR CEFMS.  SANDBLAST AND PAINT BARGE 5507</t>
  </si>
  <si>
    <t>afc06a5993e23054</t>
  </si>
  <si>
    <t>W076 ENDIST FT WORTH</t>
  </si>
  <si>
    <t>W076 ENDIST GALVESTON</t>
  </si>
  <si>
    <t>IGF::OT::IGF CT::SWG::CT THIS PROJECT IS FOR REPLACEMENT OF VESSEL BAEHR AND TRAILER, WALLISVILLE LAKE, TEXAS; THE DURATION IS AWARD THROUGH 15 DEC 2015.</t>
  </si>
  <si>
    <t>d8e164c0a371d165</t>
  </si>
  <si>
    <t>IGF::OT::IGF CT::SWG::CT THIS MODIFICATION EXTENDS THE PERIOD OF PERFORMANCE FOR REPLACEMENT OF VESSEL BAEHR AND TRAILER.  DURATION: AWARD TO 5 JAN 2016.</t>
  </si>
  <si>
    <t>0a12885db416e317</t>
  </si>
  <si>
    <t>LARC RECOATING  HUCO  U430000</t>
  </si>
  <si>
    <t>8d0a2d69af611a6d</t>
  </si>
  <si>
    <t>LARC 561 REPAIR   HUCO  U430000</t>
  </si>
  <si>
    <t>26b6548b59753277</t>
  </si>
  <si>
    <t>LARC 935 REPAIRS U430000</t>
  </si>
  <si>
    <t>9d5f0a6e97359511</t>
  </si>
  <si>
    <t>LARC RECOATING, NCTE DUE TO COVID  430000</t>
  </si>
  <si>
    <t>b92d908c4b902356</t>
  </si>
  <si>
    <t>322a61fb05089a03</t>
  </si>
  <si>
    <t>SS82.5X56RH5B/.93/H/36830</t>
  </si>
  <si>
    <t>bdb37d0f9c02df23</t>
  </si>
  <si>
    <t>HANKO'S METAL WORKS INC</t>
  </si>
  <si>
    <t>WHITNEY LAKE ZEBRA MUSSEL WORK BARGE</t>
  </si>
  <si>
    <t>205d124f0ff079cc</t>
  </si>
  <si>
    <t>CLEARSPAN FABRICK TENT STRUCTURE REPAIR</t>
  </si>
  <si>
    <t>301e85c18c6e8eb1</t>
  </si>
  <si>
    <t>UTILITY VESSEL</t>
  </si>
  <si>
    <t>4bf10198a4bdc9ff</t>
  </si>
  <si>
    <t>UTILITY VESSEL. EXTEND DELIVERY DUE DATE.</t>
  </si>
  <si>
    <t>238cd418890c786e</t>
  </si>
  <si>
    <t>SERVICES TO THE DREDGE WHEELER  IGF::OT::IGF</t>
  </si>
  <si>
    <t>0f518878c25334a9</t>
  </si>
  <si>
    <t>1-NEW STEEL WORK BARGE FOR DUBUQUE L/D 11 ZIP CODE 52001 AND 1 NEW STEEL WORK BARGE FOR LECLAIRE L/D14 ZIP CODE 52767</t>
  </si>
  <si>
    <t>9badc1e45a240131</t>
  </si>
  <si>
    <t>TR BOAT</t>
  </si>
  <si>
    <t>51f289f4829a8ba5</t>
  </si>
  <si>
    <t>7511e8f59527c39a</t>
  </si>
  <si>
    <t>PATROL BOAT - GREEN RIVER</t>
  </si>
  <si>
    <t>98ecc044bb92ad2a</t>
  </si>
  <si>
    <t>PATROL BOAT - GREEN RIVER POP MOD</t>
  </si>
  <si>
    <t>9d97c8656f8b2094</t>
  </si>
  <si>
    <t>LABOR FOR TARGET TOWING PIKE LFX</t>
  </si>
  <si>
    <t>7a1f17a72aec75f8</t>
  </si>
  <si>
    <t>7257e220ec22a538</t>
  </si>
  <si>
    <t>OVERHAUL S/V CHERNESKI
EMERGENCY DRYDOCK AND HULL REPAIRS</t>
  </si>
  <si>
    <t>08ee4ad3c5e1e26a</t>
  </si>
  <si>
    <t>OVERHAUL S/V CHERNESKI</t>
  </si>
  <si>
    <t>a24abb68458bb253</t>
  </si>
  <si>
    <t>OVERHAUL S/V CHERNESKI
MODIFICATION TO SHIPYARD OVERHAUL OF S/V CHERNESKI</t>
  </si>
  <si>
    <t>8b4069af6fe6206a</t>
  </si>
  <si>
    <t>BOATS AND MOTORS FOR MULTIPLE LOCKS AND DAMS IN SUPPORT OF THE MISSISSIPPI RIVER PROJECT OFFICE, US ARMY CORPS OF ENGINEERS, ROCK ISLAND DISTRICT</t>
  </si>
  <si>
    <t>abf16fa03a8b1f9d</t>
  </si>
  <si>
    <t>IGF::OT::IGF   CE64 FUEL BARGE MODIFICATIONS</t>
  </si>
  <si>
    <t>5c0f9a4355348686</t>
  </si>
  <si>
    <t>CE64 FUEL BARGE MODIFICATIONS-</t>
  </si>
  <si>
    <t>2d183ff4386928ae</t>
  </si>
  <si>
    <t>d90ec38ff9be553b</t>
  </si>
  <si>
    <t>THIS MOD INCORPORATES WORKSHEET 6 INTO THE CONTRACT.</t>
  </si>
  <si>
    <t>6d062f82fc752159</t>
  </si>
  <si>
    <t>THIS IS A DELIVERY ORDER FOR AN EMERGENCY REPAIR TO US VESSEL
LSV 6 LOCATED AT MUHAMMAD AL-AHMAD NAVAL BASE, KUWAIT.</t>
  </si>
  <si>
    <t>4ba38ccaecb152b4</t>
  </si>
  <si>
    <t>THIS MOD 02 TO CONTRACT W911S0-15-D-0038/BR14 FOR EMERGENCY
REPAIR TO US VESSEL LSV 6 INCORPORATES WORKSHEETS 3, 4 AND 5 INTO
THE CONTRACT AS WELL AS IT EXTENDS THE POP.</t>
  </si>
  <si>
    <t>43c787a508b5f53c</t>
  </si>
  <si>
    <t>THIS MOD 01 TO CONTRACT W911S0-15-D-0038/BR14 FOR EMERGENCY REPAIR TO US VESSEL LSV 6 INCORPORATES WORKSHEETS 1 AND 2 INTO THE CONTRACT.</t>
  </si>
  <si>
    <t>17423f7ab2e8319f</t>
  </si>
  <si>
    <t>EMERGENCY REPAIR TO US VESSEL LSV 6</t>
  </si>
  <si>
    <t>10e2579a7c4ae764</t>
  </si>
  <si>
    <t>MODIFICATION TO ACTIVATE WORKSHEET 1.
EMERGENCY REPAIR TO US VESSEL LSV 6</t>
  </si>
  <si>
    <t>0a809de3413a0312</t>
  </si>
  <si>
    <t>MOD TO REVISE DELIVERY DATE, ACTIVATE WORKSHEET, AND ADD NEW WORK TO OVERHAUL STARBOARD SIDE GENERATOR ENGINE.
ER REPAIR TO LSV-6 IN KUWAIT</t>
  </si>
  <si>
    <t>2f40033eea8bf196</t>
  </si>
  <si>
    <t>OVERHAUL SHIP'S SERVICE GENERATOR ENGINE</t>
  </si>
  <si>
    <t>b713de5498f52304</t>
  </si>
  <si>
    <t>bebe07c093cfc36a</t>
  </si>
  <si>
    <t>PURCHASE OF WELD ON BARGE BUMPERS/FENDERS FOR USE ON 8 FISH BARGES LOCATED AT LOWER GRANITE LOCK AND DAM, POMEROY, WASHINGTON.</t>
  </si>
  <si>
    <t>4c93a462f7a3b057</t>
  </si>
  <si>
    <t>PATROL/WORK BOAT ENGLEBRIGHT LAKE.</t>
  </si>
  <si>
    <t>ad6b465345046668</t>
  </si>
  <si>
    <t>EXTEND PERIOD OF PERFORMANCE AT NO ADDITIONAL COST TO THE GOVERNMENT</t>
  </si>
  <si>
    <t>1b153672595a2c58</t>
  </si>
  <si>
    <t>MODIFICATION TO HOCKING SHIPYARD SERVICES</t>
  </si>
  <si>
    <t>910bb04202a64721</t>
  </si>
  <si>
    <t>MAINTENANCE AND REPAIR OF SHIP/MARINE VESSEL</t>
  </si>
  <si>
    <t>5bd9f56c9d53f084</t>
  </si>
  <si>
    <t>MAINTENANCE SERVICE BOAT FOR BLUESTONE LAKE</t>
  </si>
  <si>
    <t>62764353f9457aaa</t>
  </si>
  <si>
    <t>EMERGENCY REPAIRS FOR LCU 2013</t>
  </si>
  <si>
    <t>ff5620870d63f623</t>
  </si>
  <si>
    <t>425463dade4fb324</t>
  </si>
  <si>
    <t>0b7a8998a8e24096</t>
  </si>
  <si>
    <t>f6d0e2d5567c80b9</t>
  </si>
  <si>
    <t>LIFTING OF GANTRY CRANE AND INSPECTION</t>
  </si>
  <si>
    <t>a66e0da9aea63f06</t>
  </si>
  <si>
    <t>PROCUREMENT OF REPLACEMENT LOWER GEARBOX</t>
  </si>
  <si>
    <t>860163a251cc42a7</t>
  </si>
  <si>
    <t>IGF::OT::IGF R2SONIC MULTI BEAM SONAR</t>
  </si>
  <si>
    <t>5edd68ac255b6fbd</t>
  </si>
  <si>
    <t>WARIOTO STEERING UPGRADE</t>
  </si>
  <si>
    <t>c60d4db4b535d4a0</t>
  </si>
  <si>
    <t>2ecb159c2746fd3a</t>
  </si>
  <si>
    <t>31a45790caf97ff9</t>
  </si>
  <si>
    <t>THIS MOD INCORPORATES WORKSHEET 8 INTO THE CONTRACT.</t>
  </si>
  <si>
    <t>bc41b189377d958b</t>
  </si>
  <si>
    <t>THIS MODIFICATION INCLUDES THE STATEMENT OF WORK INTO THE CONTRACT. THIS IS AN ADMINISTRATIVE ACTION.</t>
  </si>
  <si>
    <t>b1081f91123103bb</t>
  </si>
  <si>
    <t>THIS MOD INCORPORATES WORKSHEETS 4, 5, 6 AND 7 INTO THE CONTRACT.</t>
  </si>
  <si>
    <t>c362638927420746</t>
  </si>
  <si>
    <t>THIS MOD INCORPORATES WORKSHEETS 1, 2 AND 3 INTO THE CONTRACT.</t>
  </si>
  <si>
    <t>6ed0781590064db4</t>
  </si>
  <si>
    <t>THIS IS TASK ORDER BR09 FOR CONTRACT W911S0-15-D-0038 FOR UNPROGRAMMED REPAIRS FOR THE US ARMY VESSEL LSV-5.</t>
  </si>
  <si>
    <t>7375563baab60a12</t>
  </si>
  <si>
    <t>WORKBOAT</t>
  </si>
  <si>
    <t>f826c646d6ef8ace</t>
  </si>
  <si>
    <t>WORKBOAT TO BE CONSTRUCTED PER SPECIFICATIONS AND DELIVERED TO LOWER MONUMENTAL PROJECT.</t>
  </si>
  <si>
    <t>2cd1da884ec0f3da</t>
  </si>
  <si>
    <t>e3a17c75f9342634</t>
  </si>
  <si>
    <t>OUACHITA PATROL BOAT</t>
  </si>
  <si>
    <t>680e02a7062206d8</t>
  </si>
  <si>
    <t>EMERGENCY CONTRACT</t>
  </si>
  <si>
    <t>c68510d0a064dc61</t>
  </si>
  <si>
    <t>EMERGENCY CONTRACT - EXTEND POP TO 08 JAN 2021</t>
  </si>
  <si>
    <t>b680e6418b83340b</t>
  </si>
  <si>
    <t>d50185f8391cf462</t>
  </si>
  <si>
    <t>25 FOOT SURVEY VESSEL FOR THE WILMINGTON DISTRICT.</t>
  </si>
  <si>
    <t>56b2c1278f871793</t>
  </si>
  <si>
    <t>MOD TO ADD POWER ASSISTED HYDRAULIC STEERING PUMP SYSTEM TWO (2) LADDER BACK HELM CHAIRS TO 25 FOOT SURVEY VESSEL</t>
  </si>
  <si>
    <t>305256f4e800882d</t>
  </si>
  <si>
    <t>FY21 OSDP MOTOR OVERHAUL</t>
  </si>
  <si>
    <t>9aca0b38bd0a5396</t>
  </si>
  <si>
    <t>4793ff7bad74759b</t>
  </si>
  <si>
    <t>640928f2f1199d21</t>
  </si>
  <si>
    <t>THE UNITED STATES ARMY CORPS OF ENGINEERS, VICKSBURG DISTRICT, REVETMENT BRANCH HAS A REQUIREMENT FOR THE DRY DOCKING OF THE M/V BENYAURD TO PERFORM MAINTENANCE ON THE VESSEL IN PREPARATION OF THE 2025 REVETMENT SEASON.</t>
  </si>
  <si>
    <t>65e36a295a3e6751</t>
  </si>
  <si>
    <t>THE UNITED STATES ARMY CORPS OF ENGINEERS, VICKSBURG DISTRICT, REVETMENT BRANCH, HAS A REQUIREMENT FOR THE DRY DOCKING OF THE M/V BENYAURD TO PERFORM MAINTENANCE ON THE VESSEL IN PREPARATION OF THE 2025 REVETMENT SEASON.</t>
  </si>
  <si>
    <t>d083a6b8ad5998ac</t>
  </si>
  <si>
    <t>24010-D REV B SHAFT FLANGE COVER</t>
  </si>
  <si>
    <t>2671bcb96f388122</t>
  </si>
  <si>
    <t>TASK ORDER 13</t>
  </si>
  <si>
    <t>6ec49f6dd0481f1d</t>
  </si>
  <si>
    <t>PATROL BOATS</t>
  </si>
  <si>
    <t>dbae9577a8b05de1</t>
  </si>
  <si>
    <t>THIS IS TASK ORDER BR06 FOR CONTRACT W911SO-15-D-0038 FOR
EMERGENCY REPAIRS FOR US ARMY VESSEL LSV-6.</t>
  </si>
  <si>
    <t>f6a815708ef730c8</t>
  </si>
  <si>
    <t>THIS IS MODIFICATION 01 TO CONTRACT W911S0-15-D-0038/BR06. THIS MOD INCORPORATES WORKSHEETS 1 AND 2 INTO THE CONTRACT.</t>
  </si>
  <si>
    <t>4f4bca95e847475a</t>
  </si>
  <si>
    <t>THIS IS A MODIFICATION TO CONTRACT W911S0-15-D-0038/BR06 THAT
INCORPORATES WORKSHEET 9 INTO THE CONTRACT.</t>
  </si>
  <si>
    <t>a41f3bdfb4af4ee3</t>
  </si>
  <si>
    <t>THIS IS A MODIFICATION TO CONTRACT W911S0-15-D-0038/BR06 THAT INCORPORATES WORKSHEETS 3, 4, 5, 6, 7 AND 8 INTO THE CONTRACT.</t>
  </si>
  <si>
    <t>55c93b76463bd9d7</t>
  </si>
  <si>
    <t>IGF::CL::IGF SB36 AND SB46</t>
  </si>
  <si>
    <t>ed1bb64fa048c584</t>
  </si>
  <si>
    <t>SB36 AND SB46 REPAIR ADDITIONAL INSCOPE WORK</t>
  </si>
  <si>
    <t>cabe41b712eee9cf</t>
  </si>
  <si>
    <t>LANDING CRAFT UTILITY 2009 - UNPROGRAMMED REPAIRS</t>
  </si>
  <si>
    <t>914820ae9c8269e2</t>
  </si>
  <si>
    <t>LCU 2009 - UNPROGRAMMED REPAIRS TO PREP FOR CLOSEOUT.</t>
  </si>
  <si>
    <t>f6618259eb1229bc</t>
  </si>
  <si>
    <t>MV SHORTY BAIRD DRY DOCK&amp;INSPECTIONS</t>
  </si>
  <si>
    <t>0d14cf66839fe01c</t>
  </si>
  <si>
    <t>MV SHORTY BAIRD DRY DOCK, INSPECTIONS</t>
  </si>
  <si>
    <t>951d702997be2e52</t>
  </si>
  <si>
    <t>a0f56be2c9badfb3</t>
  </si>
  <si>
    <t>7b759e659847f168</t>
  </si>
  <si>
    <t>cc54205db6acc513</t>
  </si>
  <si>
    <t>TASK ORDER 18</t>
  </si>
  <si>
    <t>7bfe92070859a9aa</t>
  </si>
  <si>
    <t>IGF::OT::IGF REPLACE STARBOARD MAIN GEAR</t>
  </si>
  <si>
    <t>cde6be87b081a920</t>
  </si>
  <si>
    <t>IGF::OT::IGF ADMIN MOD TO ADD FAR CLAUSE.</t>
  </si>
  <si>
    <t>c016dccd0a2c2b0d</t>
  </si>
  <si>
    <t>IGF::OT::IGF MODIFICATION TO ADD ADDITIONAL WORK</t>
  </si>
  <si>
    <t>12413f1a9ce60e1a</t>
  </si>
  <si>
    <t>IGF::OT::IGF ADD ADDITIONAL WORK TO THE PILLAR BLOCK AND EXERCISE OPTION FOR STRUT.</t>
  </si>
  <si>
    <t>d7c498d1e7e0016b</t>
  </si>
  <si>
    <t>FY19 DRYDOCK OF TUG KENOSHA</t>
  </si>
  <si>
    <t>9100ed96b064cc54</t>
  </si>
  <si>
    <t>MODIFICATION FOR DRYDOCKING OF THE TUG KENOSHA</t>
  </si>
  <si>
    <t>edde2d647e0860ee</t>
  </si>
  <si>
    <t>FY19 DRYDOCK OF TUG KENOSHA-DE-OBLIGATION TO REFLECT CONTRACT AMOUNT.</t>
  </si>
  <si>
    <t>39072002a8b22012</t>
  </si>
  <si>
    <t>MTU ANNUAL SERVICE</t>
  </si>
  <si>
    <t>3bff516a68b3993a</t>
  </si>
  <si>
    <t>1fc9b8eadf3eb30e</t>
  </si>
  <si>
    <t>aef7a7154c210550</t>
  </si>
  <si>
    <t>CLEANING AND COATING  IGF::OT::IGF</t>
  </si>
  <si>
    <t>0bec2e71e7392310</t>
  </si>
  <si>
    <t>CLEANING AND COATING (SOW 1.17) IGF::OT::IGF</t>
  </si>
  <si>
    <t>3a57bd479d8d14d5</t>
  </si>
  <si>
    <t>WIND MACHINES</t>
  </si>
  <si>
    <t>6dffacd769ff50f6</t>
  </si>
  <si>
    <t>DRY DOCK, PAINTING, AND REPAIRS</t>
  </si>
  <si>
    <t>a9f8bf86c0580a76</t>
  </si>
  <si>
    <t>4145c53391e64031</t>
  </si>
  <si>
    <t>49cbef8e06a413bf</t>
  </si>
  <si>
    <t>ce21a860730017fc</t>
  </si>
  <si>
    <t>COX CXO 0300 300HP ENGINES</t>
  </si>
  <si>
    <t>e5db285c3ddfa6c6</t>
  </si>
  <si>
    <t>IGF::OT::IGF; DRYDOCK, INSPECTION AND REPAIR OF LD-733, LOUISVILLE REPAIR STATION (LRS), LOUISVILLE, KY.</t>
  </si>
  <si>
    <t>e3a177e7274a927b</t>
  </si>
  <si>
    <t>IGF::OT::IGF LD 733 DRYDOCK REPAIRS - LOUISVILLE, KY</t>
  </si>
  <si>
    <t>a72ea7aea43d1f69</t>
  </si>
  <si>
    <t>IGF::OT::IGF
SANDBLAST AND PAINT HULL</t>
  </si>
  <si>
    <t>a00c98998033f591</t>
  </si>
  <si>
    <t>IGF::OT::IGF; SANDBLAST AND PAINT HULL OF LD-733 NOTICE TO PROCEED MOD</t>
  </si>
  <si>
    <t>d6004bc5eb48a791</t>
  </si>
  <si>
    <t>IGF::OT::IGF VESSEL REPAIR TO THE MV PRAIRIE DU ROCHER</t>
  </si>
  <si>
    <t>ac86b3b544287c87</t>
  </si>
  <si>
    <t>THIS MOD DE-OBLIGATES THE REMAINING UNUSED FUNDS FROM CONTRACT AT THE END OF POP.</t>
  </si>
  <si>
    <t>f5adfb0769cdba7b</t>
  </si>
  <si>
    <t>UNPROGRAMMED REPAIRS TO US VESSEL LSV-6</t>
  </si>
  <si>
    <t>522c3f28dc2ad35e</t>
  </si>
  <si>
    <t>8e7feb0b39620237</t>
  </si>
  <si>
    <t>44003f72d64124ad</t>
  </si>
  <si>
    <t>769715fdc9acb125</t>
  </si>
  <si>
    <t>RECONDITION OF SHAFTS, RUDDERS &amp; WHEELS</t>
  </si>
  <si>
    <t>0ed0af7b4801859e</t>
  </si>
  <si>
    <t>a5f6927d21238aa9</t>
  </si>
  <si>
    <t>REPAIR 2 DREDGE PUMP IMPELLERS IN ACCORD</t>
  </si>
  <si>
    <t>5370c813b271d68f</t>
  </si>
  <si>
    <t>7e0f461dddcd7857</t>
  </si>
  <si>
    <t>f28b22dce50e0d7e</t>
  </si>
  <si>
    <t>IGF::OT::IGF REHABILITATE AND PERFORM REPAIRS, S/V WALLACE</t>
  </si>
  <si>
    <t>ff665b211727207c</t>
  </si>
  <si>
    <t>IGF::CT::IGF REHABILITATE AND PERFORM REPAIRS, S/V WALLACE</t>
  </si>
  <si>
    <t>de5791f9197edc7d</t>
  </si>
  <si>
    <t>IGF::OT::IGF EXTEND PERIOD OF PERFORMANCE, REHABILIITATE AND PERFORM REPAIRS, WALLACE</t>
  </si>
  <si>
    <t>0c6513a76259d218</t>
  </si>
  <si>
    <t>REHABILIITATE AND PERFORM REPAIRS, S/V WALLACE</t>
  </si>
  <si>
    <t>dad48a2bf90b1268</t>
  </si>
  <si>
    <t>4e05e6eb79211a76</t>
  </si>
  <si>
    <t>ADDITIONAL REPAIRS, REHABILIITATE AND PERFORM REPAIRS, S/V WALLACE</t>
  </si>
  <si>
    <t>4f818524efa08ece</t>
  </si>
  <si>
    <t>STILLHOUSE HOLLOW LAKE HAUL BOAT</t>
  </si>
  <si>
    <t>f4a5796a2ffffaf7</t>
  </si>
  <si>
    <t>21c0ada612b4e487</t>
  </si>
  <si>
    <t>d95fe3d860c16069</t>
  </si>
  <si>
    <t>b02eb2fe469480c2</t>
  </si>
  <si>
    <t>2b3a978bd155b453</t>
  </si>
  <si>
    <t>IGF::OT::IGF
RENEW HULL INLET DOUBLERS + 2 RFQS.  ALL TASKS ARE OVER AND ABOVE WORK TASKS IAW DFARS 252.217-7028.</t>
  </si>
  <si>
    <t>6387fd9569cce31b</t>
  </si>
  <si>
    <t>IGF::OT::IGF
MODIFICATION PROVIDE ADDITIONAL WORK FOR CLIN 0002 (RFQ 020 - BOW THRUSTER LGB OVERHAUL).</t>
  </si>
  <si>
    <t>f4e8e48ff7c5a885</t>
  </si>
  <si>
    <t>FY 24 DRYDOCK MV GURGETT</t>
  </si>
  <si>
    <t>275195fa853eaa19</t>
  </si>
  <si>
    <t>BRUNSWICK COMMERCIAL AND GOVERNMENT PRODUCTS INCORPORATED</t>
  </si>
  <si>
    <t>OA18 PATROL BOAT - A1080-61610 OA18 JNT</t>
  </si>
  <si>
    <t>3ef4b8de4703545e</t>
  </si>
  <si>
    <t>41 MEXICAN HAT PISTONS. ALCO P/N 24200424</t>
  </si>
  <si>
    <t>0a79f74800fc1303</t>
  </si>
  <si>
    <t>CJD WORK BOAT W/ TRAILER</t>
  </si>
  <si>
    <t>de36b5a35cb153e6</t>
  </si>
  <si>
    <t>IGF::OT::IGF
OVER AND ABOVE WORK FOR RFQS 081 (REPAIR LEAKING PROPELLER BOLT HUBS), 083 (STARBOARD WEIR VENT REPLACEMENT) AND 088 (OVERHEAD INTERFERENCES FOR NDT GAGING ACCESS).</t>
  </si>
  <si>
    <t>ab00053b7f997964</t>
  </si>
  <si>
    <t>IGF::OT::IGF
MODIFICATION REMOVES LEAD SEPTUM AND REPLACES INSULATION FOR CLIN 0004 (RFQ 088 - OVERHEAD INTERFERENCES FOR NDT GAGING ACCESS).  LEAD SEPTUM AND DAMAGED INSULATION WAS NOT KNOWN PRIOR TO ISSUING ORIGINAL PERFORMANCE SPECIFICATION.</t>
  </si>
  <si>
    <t>88c2fb9167341ead</t>
  </si>
  <si>
    <t>MOORING BARGE 7403 ADDITIONAL WORK</t>
  </si>
  <si>
    <t>2a92b8396c3a2a45</t>
  </si>
  <si>
    <t>MOORING BARGE 7403 DRY DOCK, INSPECT, AND REPAIR.</t>
  </si>
  <si>
    <t>8c104dacd5fc42f4</t>
  </si>
  <si>
    <t>DRY DOCKING AND REPAIR OF SURVEY VESSEL MORITZ. IGF::OT::IGF</t>
  </si>
  <si>
    <t>560ca68cfcf4150b</t>
  </si>
  <si>
    <t>TWENTY-FOUR (24) FOOT BOSTON WHALER JUSTICE PATROL BOAT FOR REND LAKE, BENTON, IL.     EDGEWATER, FL.:107151</t>
  </si>
  <si>
    <t>263b18f0faae337b</t>
  </si>
  <si>
    <t>TWENTY-FOUR (24) FOOT BOSTON WHALER PATROL BOAT FOR REND LAKE PROJECT OFFICE, BENTON, IL.  PROJECT NO.:107151</t>
  </si>
  <si>
    <t>aeb1e497ada17673</t>
  </si>
  <si>
    <t>IGF::OT::IGF 2014 CHERNESKI OVERHAUL</t>
  </si>
  <si>
    <t>77be26cd51c1a7b6</t>
  </si>
  <si>
    <t>DRY DOCK&amp;REPAIR OF DUMP SCOW BARGES FOR ROBERT C. BYRD LOCKS AND DAM.</t>
  </si>
  <si>
    <t>55f2fc15b1550189</t>
  </si>
  <si>
    <t>IGF::OT::IGF DRYDOCK, INSPECT AND REPORT ON THE MEKELVEY, MELDHAL LOCKS AND DAM, FELICITY, OH.</t>
  </si>
  <si>
    <t>ab817ae8c5e0bf84</t>
  </si>
  <si>
    <t>IGF::OT::IGF REPAIRS TO THE MCKELVEY TOWBOAT, MELDAHL LOCKS AND DAM, FELICITY, OHIO</t>
  </si>
  <si>
    <t>9f31647ab3980f53</t>
  </si>
  <si>
    <t>IGF::OT::IGF REPAIR OF THE MCKELVEY, MELDAHL LOCKS AND DAM, FELICITY, OH</t>
  </si>
  <si>
    <t>1cf2c8d0438c6e65</t>
  </si>
  <si>
    <t>IGF::OT::IGF TIME EXTENSION TO EVALUATE INSPECTION REPORTS FOR DRYDOCK MCKELVEY, MELDAHL LOCKS AND DAM, OH.</t>
  </si>
  <si>
    <t>2cee2f422e89382e</t>
  </si>
  <si>
    <t>THIS CONTRACT IS MODIFIED TO CHANGE THE DELIVERY LOCATION FROM MELDAHL LOCKS AND DAM, FELICITY, OH TO GREENUP LOCKS AND DAM, GREENUP, KY.  THE DELIVERY DATE IS EXTENDED TO 31 OCTOBER 2017.  THE TOTAL CONTRACT COST IS DECREASED BY $1,810.24.  ALL OTHER TERMS AND CONDITIONS REMAIN UNCHANGED.</t>
  </si>
  <si>
    <t>39520784732f29d1</t>
  </si>
  <si>
    <t>23' WORK BOAT</t>
  </si>
  <si>
    <t>d26412822e8c7669</t>
  </si>
  <si>
    <t>23' WORK BOAT -MODIFICATION - DELIVERY DATE</t>
  </si>
  <si>
    <t>572d34ab70abb2ea</t>
  </si>
  <si>
    <t>CHOBEE OVERHAUL</t>
  </si>
  <si>
    <t>f0cc42a39ce6e217</t>
  </si>
  <si>
    <t>43126746c64d7404</t>
  </si>
  <si>
    <t>IGE::CT::IGE CHOBEE OVERHAUL MOD TO EXTEND SERVICES</t>
  </si>
  <si>
    <t>a1822ee3f4a3c46e</t>
  </si>
  <si>
    <t>IGF::CL::IGF CHOBEE OVERHAUL</t>
  </si>
  <si>
    <t>80923bd27e6249ee</t>
  </si>
  <si>
    <t>8429d29721d49d3f</t>
  </si>
  <si>
    <t>DEGRAY LAKE PATROL BOAT 2025</t>
  </si>
  <si>
    <t>a3b38bea1ce1c884</t>
  </si>
  <si>
    <t>IGF::OT::IGF LABOR - YEAR THREE</t>
  </si>
  <si>
    <t>13398f865f565aea</t>
  </si>
  <si>
    <t>FY26 SB52 DRY DOCK SERVICE</t>
  </si>
  <si>
    <t>775a9be5cc6e22de</t>
  </si>
  <si>
    <t>IGF::OT::IGF  CHERNESKI OVERHAUL</t>
  </si>
  <si>
    <t>9e5fe22ed0ebc53e</t>
  </si>
  <si>
    <t>S/V DAMRELL MAINTENANCE AND REPAIR</t>
  </si>
  <si>
    <t>0d3a6301765f5556</t>
  </si>
  <si>
    <t>S/V DAMRELL</t>
  </si>
  <si>
    <t>a3239e333913a9d2</t>
  </si>
  <si>
    <t>HAMILTON JET ANODE SERVICE</t>
  </si>
  <si>
    <t>01e2917eef93bee4</t>
  </si>
  <si>
    <t>f2c77338ce3d9400</t>
  </si>
  <si>
    <t>27a0f87f4b275b4e</t>
  </si>
  <si>
    <t>BIG BEND PROJECT/OAHE PROJECT - FURNISH ONE (1) 21' BOSTON WHALER GUARDIAN BOAT OR GOVT APPROVED EQUAL; FURNISH ONE (1) 19' BOSTON WHALER GUARDIAN BOAT OR GOVT APPROVED EQUAL</t>
  </si>
  <si>
    <t>8f4f64d66485b829</t>
  </si>
  <si>
    <t>M/V DAVID COOK REPAIRS</t>
  </si>
  <si>
    <t>9b37f0eb4ffff2fd</t>
  </si>
  <si>
    <t>NOTICE TO PROCEED FOR THE REPAIR OF M/V COOK</t>
  </si>
  <si>
    <t>a6b1e3f301084db8</t>
  </si>
  <si>
    <t>REPLACEMENT OF TWIN DISC MARINE REDUCTIO</t>
  </si>
  <si>
    <t>c74f9e0c880aafdb</t>
  </si>
  <si>
    <t>EXERCISING OF OPTION X005 AND ADDITIONAL WORK, WHICH CAN BE LOCATED UNDER CLIN 0007.</t>
  </si>
  <si>
    <t>1b8ee45e45a9d1e3</t>
  </si>
  <si>
    <t>7519faceabd1fab2</t>
  </si>
  <si>
    <t>REBUILD HYDRAULIC PUMP</t>
  </si>
  <si>
    <t>a26d117f3b0f7a5a</t>
  </si>
  <si>
    <t>DRY-DOCK THE SURVEY BOAT M/V BLANCHARD IN ACCORDANCE WITH THESE SPECIFICATIONS AND SUBJECT TO THE TERMS AND CONDITIONS OF THE CONTRACT.</t>
  </si>
  <si>
    <t>6404eec121203e9d</t>
  </si>
  <si>
    <t>DRYDOCK INSPECTION AND REPAIR OF USACE PUSHBOAT M/V MCNAMARA</t>
  </si>
  <si>
    <t>f9bc3b52ecbf2eb7</t>
  </si>
  <si>
    <t>9d3778076d4e4e84</t>
  </si>
  <si>
    <t>THIS IS A CONTRACT FOR REPLACEMENT OF LCU 2022 BOW THRUSTER</t>
  </si>
  <si>
    <t>e046ea12f46f9139</t>
  </si>
  <si>
    <t>THIS IS MOD P00001 THAT DE-OBLIGATES UNUSED FUNDING FOR CLIN 0001.</t>
  </si>
  <si>
    <t>301f8bdaa5baffdd</t>
  </si>
  <si>
    <t>IGF::OT::IGF
OVER AND ABOVE WORK TASK RFQ 070 (LOWER PORTSIDE RUDDER STOCK BUSHINGS) AND ORDERED WORK TASK 5.12.3 (HOPPER JETTING SYSTEM CLEANING).</t>
  </si>
  <si>
    <t>e577e951ded46e96</t>
  </si>
  <si>
    <t>IGF::OT::IGF
MODIFICATION INCLUDES ADDITIONAL, IN-SCOPE WORK FOR RFQ 070 (LOWER PORTSIDE RUDDERSTOCK BUSHINGS).</t>
  </si>
  <si>
    <t>a42d4f9e3b76ad6f</t>
  </si>
  <si>
    <t>PROVIDE THE SERVICES OF ROLLS ROYCE</t>
  </si>
  <si>
    <t>6efb5e73a08d00db</t>
  </si>
  <si>
    <t>4e54782a9cfbc522</t>
  </si>
  <si>
    <t>HYDROGRAPHIC GNSS MULTIBEAM ECHOSOUNDER</t>
  </si>
  <si>
    <t>dc27d48e7b963b6a</t>
  </si>
  <si>
    <t>3a5b007772bbbbec</t>
  </si>
  <si>
    <t>15'  ALUMINUM AIRBOAT, ENGINE,</t>
  </si>
  <si>
    <t>c01cb54340c596dd</t>
  </si>
  <si>
    <t>OSDP PUMP/MOTOR CONNECTION PIECE</t>
  </si>
  <si>
    <t>80b0b0db85a93299</t>
  </si>
  <si>
    <t>IGF::OT::IGF OVERHAUL MAIN ENGINES/REDUCTION GEARS</t>
  </si>
  <si>
    <t>ffdc4b7c1853ad37</t>
  </si>
  <si>
    <t>IGF::OT::IGF  OVERHAUL MAIN ENGINES/REDUCTION GEARS</t>
  </si>
  <si>
    <t>56bfd697e9439b69</t>
  </si>
  <si>
    <t>IGF::CT::IGF
24'-26' ALUMINUM HULL CUDDY CABIN VESSEL</t>
  </si>
  <si>
    <t>757401b144767e90</t>
  </si>
  <si>
    <t>BUCKHORN WORKBOAT</t>
  </si>
  <si>
    <t>bee8700b4155c2fc</t>
  </si>
  <si>
    <t>THIS ACQUISITION COVERS THE MANUFACTURE, OUTFITTING, AND DELIVERY OF ONE NEW 26 FOOT WELDED ALUMINUM PATROL BOAT WITH AT A MINIMUM TWO FOUR STOKE 200HP OUTBOARD ENGINES.</t>
  </si>
  <si>
    <t>a921003d1921ff23</t>
  </si>
  <si>
    <t>DUE TO WILDFIRE IN THE AREA OF THEIR BUSINESS ROGUE JET REQUESTS A DELIVERY DATE EXTENSION BECAUSE OF THE LOSS OF MAN HOURS FROM THE CURRENT WILDFIRES. DELIVERY DATE IS EXTENDED FROM 21 JANUARY 2021 TO 31 MARCH 2021.</t>
  </si>
  <si>
    <t>c66cdf15971545a7</t>
  </si>
  <si>
    <t>SAM RAYBURN BOAT VESSEL</t>
  </si>
  <si>
    <t>038e88beaf4d1358</t>
  </si>
  <si>
    <t>SERVICE VESSEL EWELL BELOW WATERLINE REPAIR</t>
  </si>
  <si>
    <t>f4af9050b7de53e4</t>
  </si>
  <si>
    <t>VALVE BODY</t>
  </si>
  <si>
    <t>0cab866594812d7a</t>
  </si>
  <si>
    <t>REYNOLDS MAINTENANCE SERVICE</t>
  </si>
  <si>
    <t>19ed0e8f20da9fc1</t>
  </si>
  <si>
    <t>M/V HARRISON DRY DOCK AND REPAIRS</t>
  </si>
  <si>
    <t>5a6cf279f483b8e7</t>
  </si>
  <si>
    <t>a751bca063d54e52</t>
  </si>
  <si>
    <t>THIS IS MODIFICATION 02 TO CONTRACT W911S0-15-D-0038/BR02 FOR
LCU 2003 THAT INCORPORATES WORKSHEET 5 INTO THE
CONTRACT.</t>
  </si>
  <si>
    <t>10be5828eb293e15</t>
  </si>
  <si>
    <t>THIS IS MODIFICATION 01 TO CONTRACT W911S0-15-D-0038/BR02 FOR LCU 2003 THAT INCORPORATES WORKSHEETS 1, 2, 3 AND 4 INTO THE CONTRACT.</t>
  </si>
  <si>
    <t>2fc9f87d5a427ec5</t>
  </si>
  <si>
    <t>THIS IS MODIFICATION 03 TO CONTRACT W911S0-15-D-0038/BR03 FOR LCU 2003 THAT INCORPORATES WORKSHEET 6 INTO THE CONTRACT. THIS IS A DE-OBLIGATION MOD.</t>
  </si>
  <si>
    <t>2c10db7c09455ee3</t>
  </si>
  <si>
    <t>THIS IS TASK ORDER BR02 FOR CONTRACT W911S0-15-D-0038 FOR UNPROGRAMMED REPAIR OF US VESSEL LCU 2003.</t>
  </si>
  <si>
    <t>9c68017ce1785bdb</t>
  </si>
  <si>
    <t>IGF::CT::IGF TUG BOAT LEITNER REPAIR</t>
  </si>
  <si>
    <t>a2aa5e090039c72f</t>
  </si>
  <si>
    <t>IGF::CT::IGF MOD TO EXTEND PERIOD OF PERFORMANCE TUG BOAT LEITNER REPAIR</t>
  </si>
  <si>
    <t>a4e99d201afc6e07</t>
  </si>
  <si>
    <t>IGF::CT::IGF MOD TO EXTEND PERIOD OF PERFORMANCE&amp;AND ADDITIONAL FUNDS TO TUG BOAT LEITNER REPAIR</t>
  </si>
  <si>
    <t>50c285e2eb6c332f</t>
  </si>
  <si>
    <t>IGF::OT::IGF
OVER AND ABOVE WORK FOR RFQ 092 (ABS STEEL HOPPER REPAIRS).</t>
  </si>
  <si>
    <t>d4b3fe06d42c0dc7</t>
  </si>
  <si>
    <t>LSV-8</t>
  </si>
  <si>
    <t>4e4e71c15fc5b201</t>
  </si>
  <si>
    <t>fffa11fabf798730</t>
  </si>
  <si>
    <t>b9befad5a727f37b</t>
  </si>
  <si>
    <t>f89532f7c1a01654</t>
  </si>
  <si>
    <t>a01943e6388ee2f0</t>
  </si>
  <si>
    <t>056d0f26b7e5aeca</t>
  </si>
  <si>
    <t>bb1cdd2ee4ab47c0</t>
  </si>
  <si>
    <t>4da0d49700db5395</t>
  </si>
  <si>
    <t>REPAIRS AND MODIFICATIONS TO SURVEY VESS</t>
  </si>
  <si>
    <t>b4c85a06df5c1c7a</t>
  </si>
  <si>
    <t>MOD TO ADD FUNDS AND EXTEND POP REPAIRS AND MODIFICATION TO SV</t>
  </si>
  <si>
    <t>4f84f96f615e2d12</t>
  </si>
  <si>
    <t>REPAIRS AND MODIFICATION TO SV</t>
  </si>
  <si>
    <t>ad4d9a6b57e824e5</t>
  </si>
  <si>
    <t>4 ADDITIONAL SLEP TRAINING SESSIONS</t>
  </si>
  <si>
    <t>c0d4fcbeb76c1e35</t>
  </si>
  <si>
    <t>59472ad06325799d</t>
  </si>
  <si>
    <t>OPERATOR FAMILIARIZATION TRAINING FOR THE SERVICE LIFE EXTENSION PROGRAM (SLEP) OF THE LANDING CRAFT UTILITY-2000.</t>
  </si>
  <si>
    <t>a0c0f4eee9d5afe0</t>
  </si>
  <si>
    <t>PROVIDE OPERATOR FAMILIARIZATION TRAINING FOR THE SERVICE LIFE EXTENSION PROGRAM (SLEP) OF THE LANDING CRAFT UTILITY-2000 (LCU) AT ARMY PREPOSITIONED STOCK-4 (APS-4) IN YOKOHAMA, JAPAN AND JOINT BASE LANGLEY EUSTIS (JBLE).</t>
  </si>
  <si>
    <t>df35250c20559ecc</t>
  </si>
  <si>
    <t>HQ JET WORKBOAT</t>
  </si>
  <si>
    <t>c25dded3205b495d</t>
  </si>
  <si>
    <t>JET WORKBOAT</t>
  </si>
  <si>
    <t>a4cbc95f87386786</t>
  </si>
  <si>
    <t>IMPLEMENT EXECUTIVE ORDER 14148 INITIAL RESCISSIONS OF HARMFUL EXECUTIVE ORDERS AND ACTIONS AND CLASS DEVIATION 2025-O0004-REVOCATION OF EXECUTIVE ORDER ON SUSTAINABILITY</t>
  </si>
  <si>
    <t>3b79e345e3d1b736</t>
  </si>
  <si>
    <t>GRAVOIS ALUMINUM BOATS</t>
  </si>
  <si>
    <t>WHITNEY PATROL BOAT</t>
  </si>
  <si>
    <t>6126648e290392aa</t>
  </si>
  <si>
    <t>c9e6a6488185d6a8</t>
  </si>
  <si>
    <t>IGF::OT::IGF
THE REASON FOR THIS MODIFICATION IS TO EXERCISE OPTION 7, SEA TRIALS AND ADD ADDITIONAL FUNDING FOR INSPECTIONS AND REPAIRS ON MV CITY OF OTTAWA</t>
  </si>
  <si>
    <t>ac274d90af3795fb</t>
  </si>
  <si>
    <t>IGF::OT::IGF
THE REASON FOR THIS MODIFCATION IS TO EXERCISE THE OPTIONS FOR ASDDITIONAL DRY DOCK AND INSPECTION OF MV CITY OF OTTAWA</t>
  </si>
  <si>
    <t>d8f9474691e75567</t>
  </si>
  <si>
    <t>IGF::OT::IGF
THE REASON FOR THIS MODIFICATION IS ADMINISTRATIVE TO CORRECT THE REPAIR DESCRIPTION OF THE KEEL COOLER SYSTEM. NO OTHER CHANGES ARE MADE DUE TO THIS MODIFICATION.</t>
  </si>
  <si>
    <t>6a2ee36ce46ab187</t>
  </si>
  <si>
    <t>IGF::OT::IGF
EMERGENCY DRY DOCK AND INSPECTION OF MOTOR VESSEL CITY OF OTTAWA IN SUPPORT OF THE ILLINOIS WATERWAY PROJECT OFFICE</t>
  </si>
  <si>
    <t>66b1c97277f0c4bb</t>
  </si>
  <si>
    <t>IGF::OT::IGF
THE INTENT OF THIS MODIFICAITON IS TO EXERCISE OPTIONS FOR INSPECTION AND REPAIR WORK FOR MOTOR VESSEL CITY OF OTTAWA</t>
  </si>
  <si>
    <t>ff0d51c29c52bacf</t>
  </si>
  <si>
    <t>IGF::OT::IGF DEOB UNUSED FUNDS AND CLOSE REPAIR WORK</t>
  </si>
  <si>
    <t>ab5a39726709729a</t>
  </si>
  <si>
    <t>DELONG BARGE SUPPLIES</t>
  </si>
  <si>
    <t>73955ae4863a62ae</t>
  </si>
  <si>
    <t>64c1d9510ac786c0</t>
  </si>
  <si>
    <t>24 FOOT PONTOON</t>
  </si>
  <si>
    <t>430d790aa5b5964b</t>
  </si>
  <si>
    <t>REPAIR DREDGE WHEELER TAIL SHAFT NCTE 9.27.24</t>
  </si>
  <si>
    <t>b570c29388633b26</t>
  </si>
  <si>
    <t>REPAIR DREDGE WHEELER TAIL SHAFT - NCTE 29 NOV 2024</t>
  </si>
  <si>
    <t>c20d520bc19899d7</t>
  </si>
  <si>
    <t>REPAIR DREDGE WHEELER TAIL SHAFT - WITHIN SOW MOD</t>
  </si>
  <si>
    <t>7996aa45c8b0cd4e</t>
  </si>
  <si>
    <t>REPAIR DREDGE WHEELER TAIL SHAFT</t>
  </si>
  <si>
    <t>1d62e9fed9a025af</t>
  </si>
  <si>
    <t>PROVIDE REPAIRS, REPLACEMENTS, AND RENEWALS AS DESCRIBED BELOW TO INCLUDE MECHANICAL REPLACEMENTS AND ELECTRICAL REPLACEMENTS TO THE REFERENCED TRAILER ASSET LIST.</t>
  </si>
  <si>
    <t>0671ee5eaf46d48b</t>
  </si>
  <si>
    <t>NEW PATROL BOAT FOR DELAWARE LAKE, DELAWARE OHIO</t>
  </si>
  <si>
    <t>45dc5a4180235faf</t>
  </si>
  <si>
    <t>MOD TO UPDATE/ADD FAR 52.204-24 AND FAR 52.204-25</t>
  </si>
  <si>
    <t>8128b45ce8d7be6d</t>
  </si>
  <si>
    <t>REFURBISHMENT OF EDUARDONO-TYPE 36 FOOT</t>
  </si>
  <si>
    <t>e2a2a43c9c16fc37</t>
  </si>
  <si>
    <t>DEOBLIGATION OF FUNDS REMAINING AS A RESULT OF PROMPT PAYMENT DISCOUNT FOR CLOSEOUT</t>
  </si>
  <si>
    <t>f5a61afb4638af77</t>
  </si>
  <si>
    <t>NEW HOGAN LAKE PATROL BOAT</t>
  </si>
  <si>
    <t>c59cc5e541178138</t>
  </si>
  <si>
    <t>FY20 M/V SHOALHUNTER DRYDOCK</t>
  </si>
  <si>
    <t>4926886cdd65a9e3</t>
  </si>
  <si>
    <t>FY20 M/V SHOALHUNTER DRYDOCK- ADDITIONAL REPAIRS</t>
  </si>
  <si>
    <t>00cc1317bdc614af</t>
  </si>
  <si>
    <t>UNPROGRAMMED REPAIRS TO VESSEL LCU 2027</t>
  </si>
  <si>
    <t>33faefb460a5f88b</t>
  </si>
  <si>
    <t>23bdbfce5b126556</t>
  </si>
  <si>
    <t>f47b6b43e4f6ed91</t>
  </si>
  <si>
    <t>2289f863910e7029</t>
  </si>
  <si>
    <t>b4eaad4177a26b78</t>
  </si>
  <si>
    <t>40e604b284ba5be9</t>
  </si>
  <si>
    <t>LONG SWEEP 90-DEGREE ELBOW</t>
  </si>
  <si>
    <t>59f6fc18ba5d9116</t>
  </si>
  <si>
    <t>b5ed1c19f9ef7eb1</t>
  </si>
  <si>
    <t>IGF::OT::IGF DRYDOCKING AND REPAIRS</t>
  </si>
  <si>
    <t>8dcc1ac7dcda155d</t>
  </si>
  <si>
    <t>DRYDOCK REPAIRS FOR THE SNAGBOAT SNELL</t>
  </si>
  <si>
    <t>01d36108fad18f46</t>
  </si>
  <si>
    <t>TASK 4: REPLACE PROPELLER SHAFTS</t>
  </si>
  <si>
    <t>89c29113b0ce3393</t>
  </si>
  <si>
    <t>LOT: DREDGE PUMP SPARE PARTS FOR YAQUINA</t>
  </si>
  <si>
    <t>494c13e0ed0d58d6</t>
  </si>
  <si>
    <t>TRANSPORT, DRY DOCK INSPECTION, HULL CLEANING &amp; PAINTING, AND REPAIR OF THREE BARGES</t>
  </si>
  <si>
    <t>744085dfb3658091</t>
  </si>
  <si>
    <t>HULL CLEANING &amp; PAINTING BARGE 773</t>
  </si>
  <si>
    <t>c5af8acf2953c469</t>
  </si>
  <si>
    <t>f313cf074092c220</t>
  </si>
  <si>
    <t>OPTION YEAR ONE FOR SHIPYARD MAINTENANCE OF TWO SHIPS</t>
  </si>
  <si>
    <t>75f92dd31cc59451</t>
  </si>
  <si>
    <t>MCKELVEY WORKBOAT DRY DOCK REPAIR AT CAPT MELDAHL LOCK AND DAM, US ARMY CORPS OF ENGINEERS, HUNTINGTON DISTRICT</t>
  </si>
  <si>
    <t>af787d56e2f29ce4</t>
  </si>
  <si>
    <t>REMOTE OPERATING VEHICLE WITH PERSONNEL TRAINING IN SUPPORT OF ROCK ISLAND DISTRICT</t>
  </si>
  <si>
    <t>7d405cae896fde6d</t>
  </si>
  <si>
    <t>FY18 ESSAYONS TAILSHAFT REPAIRS</t>
  </si>
  <si>
    <t>d77185cf84a84ef8</t>
  </si>
  <si>
    <t>REPAIRS TO S/V H.R. SPIES</t>
  </si>
  <si>
    <t>9b28fee43ea44289</t>
  </si>
  <si>
    <t>54281b514822ecc2</t>
  </si>
  <si>
    <t>UNPROGRAMMED REPAIR FOR VESSEL MWT-04</t>
  </si>
  <si>
    <t>b40c3719ec4c6aa8</t>
  </si>
  <si>
    <t>b91b66a0110b93ef</t>
  </si>
  <si>
    <t>MWT-04 UNPROGRAMMED</t>
  </si>
  <si>
    <t>d60600712539af53</t>
  </si>
  <si>
    <t>CLEANING AND COATING - REPAIR OF ENGINE
IGF::OT::IGF</t>
  </si>
  <si>
    <t>e05ffec46b79392f</t>
  </si>
  <si>
    <t>MODIFICATION PURPOSE:  DE-OBLIGATION OF CLIN 0007, 0008 AND 0011 TO REFLECT ACTUAL WORK PERFORMED ON SURVEY BOAT BEAUVAIS.</t>
  </si>
  <si>
    <t>83d4947c64cb5a6d</t>
  </si>
  <si>
    <t>REPAIR OF BEAUVAIS  IGF::OT::IGF</t>
  </si>
  <si>
    <t>67bbfe1a7dc02ef7</t>
  </si>
  <si>
    <t>CLEANING AND COATING</t>
  </si>
  <si>
    <t>8968567334baa42a</t>
  </si>
  <si>
    <t>THIS MOD 01 TO CONTRACT W911S0-15-D-0038/BR17 EXTENDS THE PERIOD OF PERFORMANCE.</t>
  </si>
  <si>
    <t>7d4d3f8f4f237fea</t>
  </si>
  <si>
    <t>THIS IS MODIFICATION 02 TO CONTRACT W911S0-15-D-0038 BR17 THAT INCORPORATES WORKSHEETS 1, 2 AND 3 INTO THE CONTRACT.</t>
  </si>
  <si>
    <t>0a433cb9228cbe41</t>
  </si>
  <si>
    <t>EMERGENCY REPAIRS TO THE U.S. ARMY VESSEL LOGISTICS SUPPORT VESSEL (LSV) 5</t>
  </si>
  <si>
    <t>4a9af72b5558d298</t>
  </si>
  <si>
    <t>THIS IS A DELIVERY ORDER FOR AN EMERGENCY REPAIR TO US VESSEL
LSV 5 LOCATED AT MUHAMMAD AL-AHMAD NAVAL BASE, KUWAIT.</t>
  </si>
  <si>
    <t>d881b680470e4510</t>
  </si>
  <si>
    <t>PATROL VESSEL FOR LAKE SONOMA</t>
  </si>
  <si>
    <t>78f962b6952bb881</t>
  </si>
  <si>
    <t>PATROL VESSEL MODIFICATION</t>
  </si>
  <si>
    <t>75dca9b3462d9304</t>
  </si>
  <si>
    <t>PATROL VESSEL- DECREASE UNUSED FUNDS</t>
  </si>
  <si>
    <t>dbb775d219851098</t>
  </si>
  <si>
    <t>GOETZ SKIFF #1</t>
  </si>
  <si>
    <t>daee3aba2adb158d</t>
  </si>
  <si>
    <t>THIS IS FOR THE PURCHASE OF 10 BOATS TO SUPPORT OPERATIONS AT THE LOCKS AND DAMS ALONG THE J. BENNETT JOHNSTON WATERWAY IN THE STATE OF LOUISIANA.</t>
  </si>
  <si>
    <t>727f5837a3397d5d</t>
  </si>
  <si>
    <t>PATROL BOAT FOR CARLYLE LAKE</t>
  </si>
  <si>
    <t>32d0daa1c4b463cb</t>
  </si>
  <si>
    <t>3d5a2560449edbb4</t>
  </si>
  <si>
    <t>15c9d8643c05a579</t>
  </si>
  <si>
    <t>NEW TENDER/WORK BOAT FOR KY LAKE</t>
  </si>
  <si>
    <t>f9b19e2a4920c468</t>
  </si>
  <si>
    <t>d0765897571187ef</t>
  </si>
  <si>
    <t>EMERGENCY REPAIRS TO US VESSEL LCU 2027</t>
  </si>
  <si>
    <t>bb906d4b5f54000a</t>
  </si>
  <si>
    <t>21800bb5376b4a10</t>
  </si>
  <si>
    <t>60b423d76ea782bb</t>
  </si>
  <si>
    <t>6b741c2e11f74e96</t>
  </si>
  <si>
    <t>SALVAGE OPERATIONS</t>
  </si>
  <si>
    <t>13e11d47f0332d37</t>
  </si>
  <si>
    <t>REMOVAL OF A SUNKEN BARGE FROM THE PORT OF VICKSBURG.  THE BARGE WILL BE DRY DOCKED AND REPAIRED.</t>
  </si>
  <si>
    <t>f9bd960876d44f3d</t>
  </si>
  <si>
    <t>FY 20 6000 LB DANFORTH STYLE ANCHOR</t>
  </si>
  <si>
    <t>fee0c84e6e00da5e</t>
  </si>
  <si>
    <t>FY24 TIO - PONTOON BOAT AT TIONESTA - M2</t>
  </si>
  <si>
    <t>59d2645bdb4d3d10</t>
  </si>
  <si>
    <t>ELECTROFISHING WORK BOAT AND TRAILER</t>
  </si>
  <si>
    <t>cacecb3ba3790846</t>
  </si>
  <si>
    <t>BILLMAIER LUFKIN REPAIRS NO COST TIME EXTENSION</t>
  </si>
  <si>
    <t>327b2cb0c42de7d3</t>
  </si>
  <si>
    <t>ab9d3a5242db583f</t>
  </si>
  <si>
    <t>NO COST TIME EXTENSION TO EXTEND THE PERIOD OF PERFORMANCE FROM 28 JUNE 2024 TO 01 SEPTEMBER 2024</t>
  </si>
  <si>
    <t>39ee37b84eec1719</t>
  </si>
  <si>
    <t>BILLMAIER TUG ENGINE &amp; LUFKIN REPAIRS</t>
  </si>
  <si>
    <t>ed91c22285558af7</t>
  </si>
  <si>
    <t>BILLMAIER LUFKIN REPAIRS</t>
  </si>
  <si>
    <t>8b84f5646c7de094</t>
  </si>
  <si>
    <t>FY18 YAQUINA PROPELLER REPAIRS</t>
  </si>
  <si>
    <t>abfbfd0bcfcf9c56</t>
  </si>
  <si>
    <t>DRYDOCK AND PERFORM REPAIRS TO SURVEYBOAT SPIES OF THE USACE PHILADELPHIA DISTRICT IN ACCORDANCE WITH THE ATTACHED PLANS AND SPECIFICATIONS</t>
  </si>
  <si>
    <t>ae7e028758c202dc</t>
  </si>
  <si>
    <t>919e76ef0d5366d7</t>
  </si>
  <si>
    <t>PATHFINDER REPAIR CRITICAL SPARE COMPONE</t>
  </si>
  <si>
    <t>2ef6da81153facc3</t>
  </si>
  <si>
    <t>SHALLOW DRAFT VESSEL AND HIGHWAY SAFE TRAILER, BRYTE YARD.</t>
  </si>
  <si>
    <t>b965dcd7fb9ce7a6</t>
  </si>
  <si>
    <t>BD 6801 UNPROGRAMMED REPAIRS</t>
  </si>
  <si>
    <t>5adebe76a4e0e078</t>
  </si>
  <si>
    <t>POP EXTENSION AND WS1-2</t>
  </si>
  <si>
    <t>0b02960965b5d2c5</t>
  </si>
  <si>
    <t>17e4cfc0256e10b1</t>
  </si>
  <si>
    <t>POP EXTENSION AND WS 3.</t>
  </si>
  <si>
    <t>9d132e9b8c2c984e</t>
  </si>
  <si>
    <t>BD 6801 UNPROGRAMMED REPAIRS CREDITS WORKSHEET.</t>
  </si>
  <si>
    <t>7d9fb5495b355d4f</t>
  </si>
  <si>
    <t>PURCHASE OF LANDING CRAFT</t>
  </si>
  <si>
    <t>2d3b76c747a59fc6</t>
  </si>
  <si>
    <t>MODIFICATION OF DELIVERY DATE PURCHASE OF LANDING CRAFT</t>
  </si>
  <si>
    <t>c56dcabd839befda</t>
  </si>
  <si>
    <t>DRY DOCK AND REPAIR M/V HARRISON 2020</t>
  </si>
  <si>
    <t>70fc00395f030acb</t>
  </si>
  <si>
    <t>b8f691e37e27d367</t>
  </si>
  <si>
    <t>ESSAYONS DRAGHEAD GEARBOX BEARINGS</t>
  </si>
  <si>
    <t>260385d269efc42d</t>
  </si>
  <si>
    <t>REPAIRS TO S/V H.R. SPIES
POP CHANGE FROM 30 DAYS TO 120 DAYS</t>
  </si>
  <si>
    <t>75a988a9874e0686</t>
  </si>
  <si>
    <t>400e760dcc3f11f8</t>
  </si>
  <si>
    <t>REPAIRS TO S/V H.R. SPIES
MOD O2 - TRANSDUCER MOUNT - STRUT MOD</t>
  </si>
  <si>
    <t>f170551da7ceed72</t>
  </si>
  <si>
    <t>REPAIRS TO S/V H.R. SPIES
DE-OBLIGATION MOD</t>
  </si>
  <si>
    <t>0aef41b4cf0b4fcf</t>
  </si>
  <si>
    <t>W6QM MICC-FT BENNING</t>
  </si>
  <si>
    <t>W1HC USA ABN RGR TRAINING BDE</t>
  </si>
  <si>
    <t>DIVE WATERCRAFT</t>
  </si>
  <si>
    <t>267228e774ea3b9e</t>
  </si>
  <si>
    <t>44b140edece76123</t>
  </si>
  <si>
    <t>c8b69be5bd471dc3</t>
  </si>
  <si>
    <t>EMERGENCY REPAIRS LCU-2035</t>
  </si>
  <si>
    <t>30d6b919508575db</t>
  </si>
  <si>
    <t>faf4c136c2b90cf4</t>
  </si>
  <si>
    <t>REPLACEMENT OF CRANE MATS FOR MANITOWOC</t>
  </si>
  <si>
    <t>6d5b3bd287c0e345</t>
  </si>
  <si>
    <t>IGF::CL::IGF SURVEY VESSEL</t>
  </si>
  <si>
    <t>0b09d9a058a69256</t>
  </si>
  <si>
    <t>80e88096d830000e</t>
  </si>
  <si>
    <t>IGF::CL::IGF 20' SURVEY VESSEL</t>
  </si>
  <si>
    <t>a7715e4de60e0489</t>
  </si>
  <si>
    <t>687e99e587a6855a</t>
  </si>
  <si>
    <t>SV DAMRELL MAIN ENGINE MAINTENANCE</t>
  </si>
  <si>
    <t>9248983ce40f855d</t>
  </si>
  <si>
    <t>SV DAMRELL MAIN ENGINE REPLACEMENT OF RAW WATER PUMP ASSEMBLY ON THE PORT AND STARBOARD ENGINES.</t>
  </si>
  <si>
    <t>57ade2cea40bc054</t>
  </si>
  <si>
    <t>SV DAMRELL MAIN ENGINE RAW WATER PIPE(S) REPLACEMENT.</t>
  </si>
  <si>
    <t>7bf5e28d53b12c53</t>
  </si>
  <si>
    <t>SV DAMRELL MAIN ENGINE MAINTENANCE PERIOD OF PERFORMANCE EXTENSION TO MARCH 4, 2024.</t>
  </si>
  <si>
    <t>77ee58f768a84b3d</t>
  </si>
  <si>
    <t>OQUAWKA BOATS AND FABRICATIONS, INC</t>
  </si>
  <si>
    <t>REASON FOR MODIFICATION IS TO ADD PROTECTION TO THE SIDES AND FRONT OF THE VESSELS ALONG WITH ADDING LIFTING EYES TO ALLOW THE VESSELS TO BE REMOVED FROM THE WATER BY CRANE.</t>
  </si>
  <si>
    <t>cf240ba8623140a8</t>
  </si>
  <si>
    <t>ONE, 20 FOOT ALUMINUM BOAT W/CAB, ONE 20 FOOT ALUMINUM BOAT</t>
  </si>
  <si>
    <t>98aca1c09781bae4</t>
  </si>
  <si>
    <t>IGF::CT::IGF DEOBLIGATION OF REMAINING FUNDS IN PREPERATION FOR CLOSEOUT.</t>
  </si>
  <si>
    <t>ee021541348642e7</t>
  </si>
  <si>
    <t>DOLPHIN II OVERHAUL</t>
  </si>
  <si>
    <t>4d26aaa774212d60</t>
  </si>
  <si>
    <t>fb79c9c65d90b2cf</t>
  </si>
  <si>
    <t>OVERFLOW CYLINDERS</t>
  </si>
  <si>
    <t>3e4c1187c4890a2b</t>
  </si>
  <si>
    <t>c34ac7856429dd5c</t>
  </si>
  <si>
    <t>CONTROLLABLE PITCH PROPULSIONN - CPP HUB</t>
  </si>
  <si>
    <t>808a0259438933d5</t>
  </si>
  <si>
    <t>W075 ENDIST ALBUQUERQUE</t>
  </si>
  <si>
    <t>PATROL BOAT FOR COCHITI, NM</t>
  </si>
  <si>
    <t>c2df5505a0afa3ab</t>
  </si>
  <si>
    <t>IGF::OT::IGF  FY14 MV SHOALHUNTER MAIN ENGINE OVERHAUL</t>
  </si>
  <si>
    <t>de32da5b32d05951</t>
  </si>
  <si>
    <t>IGF::OT::IGF FY14 MV SHOALHUNTER MAIN ENGINE OVERHAUL - THIS MODIFICATION PROVIDES FOR AN INCREASE IN FUNDS FOR ADDITIONAL IN-SCOPE WORK ON THE SHOALHUNTER.</t>
  </si>
  <si>
    <t>3879c10b3d9ef15b</t>
  </si>
  <si>
    <t>IGF::OT::IGF FY14 MV SHOALHUNTER MAIN ENGINE OVERHAUL-THIS MODIFICATION PROVIDES FOR AN INCREASE IN FUNDS FOR ADDITIONAL IN-SCOPE WORK ON THE MV SHOALHUNTER.</t>
  </si>
  <si>
    <t>5dfd731e2ae4842f</t>
  </si>
  <si>
    <t>ELIZABETH NAVIGATION SUPPORT REPAIRS TASK ORDER HVAC AND ENGINE REPAIRS</t>
  </si>
  <si>
    <t>591ca69e22d00dc7</t>
  </si>
  <si>
    <t>ACCEPT AND INCORPORATE CFR</t>
  </si>
  <si>
    <t>afdd1f245b679f9a</t>
  </si>
  <si>
    <t>EXTEND PERIOD OF PERFORMANCE AND INCORPORATE PROVISIONAL ACCEPTANCE OF DB ELIZABETH ON 18 NOVEMBER 2022 TO BE REDELIVERED 03 JANUARY 2023</t>
  </si>
  <si>
    <t>6fccd25c351bbfd9</t>
  </si>
  <si>
    <t>ACCEPT AND INCORPORATE CFR DATED 9.15.22 AND THIS IS A CHANGE ORDER FOR WORK WITHIN SCOPE.</t>
  </si>
  <si>
    <t>e177e4125cfedb54</t>
  </si>
  <si>
    <t>MV WILLIAM JAMES DRY DOCK AND REPAIR</t>
  </si>
  <si>
    <t>436972c85bbdca16</t>
  </si>
  <si>
    <t>67f13afe94eba20e</t>
  </si>
  <si>
    <t>LSV-7 EMERGENCY REPAIRS</t>
  </si>
  <si>
    <t>86d33a2427e738a0</t>
  </si>
  <si>
    <t>e3d1ebe47d96beea</t>
  </si>
  <si>
    <t>d907eb9c4b0e3384</t>
  </si>
  <si>
    <t>7b4b0f921da25104</t>
  </si>
  <si>
    <t>BEAVER LAKE BOAT/MOTOR/TRAILER PURCHASE AND DELIVERY</t>
  </si>
  <si>
    <t>6fdddd84dbb9a27e</t>
  </si>
  <si>
    <t>S2P2: CUSTOM ELECTROFISHING BOAT SOLICITATION# W911S225U0854</t>
  </si>
  <si>
    <t>fffbdf544afe126c</t>
  </si>
  <si>
    <t>FY26 PRAIRIE DU ROCHER GENSETS OVERHAUL</t>
  </si>
  <si>
    <t>2e7f28859d1405cc</t>
  </si>
  <si>
    <t>HULL CORROSION AND ENGINE REPAIRTS</t>
  </si>
  <si>
    <t>a2b8c701d949465d</t>
  </si>
  <si>
    <t>IGF::OT::IGF ADDITIONAL WORK AFTER SEA TRIAL WAS FOUND TO BE NEEDED ON MV OTTAWA VESSEL AT PEORIA IL. 61603</t>
  </si>
  <si>
    <t>45e867bb8b5fe625</t>
  </si>
  <si>
    <t>IGF::OT::IGF DRY DOCK THE CITY OF OTTAWA FOR INSPECTION AND RUDDER CHANGE PEORIA IL ON THE ILLINOIS RIVER 61603-3503</t>
  </si>
  <si>
    <t>d7d9518b9f35cfac</t>
  </si>
  <si>
    <t>IGF::OT::IGF ADDITIONAL WORK ON THE MV OTTAWA AFTER INSPECTION LOCATED IN PEORIA IL 61603</t>
  </si>
  <si>
    <t>d8503bf81905c463</t>
  </si>
  <si>
    <t>NICKAJACK&amp;PICKWICK- GATE FENDERS</t>
  </si>
  <si>
    <t>4ab7e5e5d1c66d16</t>
  </si>
  <si>
    <t>PALADIN M109A6 COVERS</t>
  </si>
  <si>
    <t>af907647d886943f</t>
  </si>
  <si>
    <t>FY26 MERCURY OUTBOARD SERVICES</t>
  </si>
  <si>
    <t>9daaf8d47e97a6a9</t>
  </si>
  <si>
    <t>LANIER PATROL BOAT MODIFICATION TO CORRECT SPEC TO MATCH ACCEPTED PROPOSAL</t>
  </si>
  <si>
    <t>2335d518aec57ba1</t>
  </si>
  <si>
    <t>LANIER PATROL BOAT AND ACCESSORIES</t>
  </si>
  <si>
    <t>cddfb027291ab074</t>
  </si>
  <si>
    <t>MODIFICAITON TO REVISE SPECS FOR LANIER PATROL BOAT</t>
  </si>
  <si>
    <t>9418f9281f172809</t>
  </si>
  <si>
    <t>SPUDS FOR DREDGE</t>
  </si>
  <si>
    <t>29ada331d90d0c9b</t>
  </si>
  <si>
    <t>e15e9a1bda7be92d</t>
  </si>
  <si>
    <t>6038839bdb870df1</t>
  </si>
  <si>
    <t>FABRICATE SURVEY STRUT AND TRACK SYSTEM</t>
  </si>
  <si>
    <t>9e9b690cacde864b</t>
  </si>
  <si>
    <t>ANGLE BRACKET REPAIRS</t>
  </si>
  <si>
    <t>ba5366df0f690e9d</t>
  </si>
  <si>
    <t>BLN CRANE SUPPLIES&amp;INSTALL</t>
  </si>
  <si>
    <t>1bf6d9711c0b2de1</t>
  </si>
  <si>
    <t>BLN CRANE SUPPLIES&amp;INSTALL MOD TO EXTEND COMPLETION DATE</t>
  </si>
  <si>
    <t>c8b22c616433a77f</t>
  </si>
  <si>
    <t>MV KEYWOODS STEERING UPGRADE</t>
  </si>
  <si>
    <t>53481b764ce380d0</t>
  </si>
  <si>
    <t>EMERGENCY LCU 2028 REPAIRS</t>
  </si>
  <si>
    <t>4d0da5ab09e13c7f</t>
  </si>
  <si>
    <t>IGF::CT::IGF
EMERGENCY LCU 2028 REPAIRS</t>
  </si>
  <si>
    <t>b06bff9b30d3968b</t>
  </si>
  <si>
    <t>IGF::CT:IGF
EMERGENCY LCU 2028 REPAIRS</t>
  </si>
  <si>
    <t>7c57f2b5c7739ac7</t>
  </si>
  <si>
    <t>IGF::OT::IGF  REMOVE EXISITING SHAFT SLEEVES&amp;INSTALL CERAMALLOY SHAFT SLEEVES</t>
  </si>
  <si>
    <t>f42daf12b15121c1</t>
  </si>
  <si>
    <t>IGF::OT::IGF  RESTORE SHAFT ON VESSEL HAYWARD</t>
  </si>
  <si>
    <t>27c742270cfc72cc</t>
  </si>
  <si>
    <t>BOAT HULL</t>
  </si>
  <si>
    <t>b87c06b13a04932a</t>
  </si>
  <si>
    <t>EXTEND P.O.P.</t>
  </si>
  <si>
    <t>250b368937f15f0b</t>
  </si>
  <si>
    <t>PRO 4 PLUS MODEL (NTSC FORMAT)-PART</t>
  </si>
  <si>
    <t>0d3d77bc412b78a3</t>
  </si>
  <si>
    <t>IGF::OT::IGF SURVEY VESSEL IRVINGTON DRY DOCK AND REPAIR</t>
  </si>
  <si>
    <t>62bc3ff6b9dde84b</t>
  </si>
  <si>
    <t>IGF::OT::IGF HULL AND DECK PAINTING</t>
  </si>
  <si>
    <t>70a6d14bf569fb70</t>
  </si>
  <si>
    <t>IGF::OT::IGF MODIFICATION TO EXTEND THE POP FOR HULL AND DECK PAINTING</t>
  </si>
  <si>
    <t>5aba469ba7e4aa68</t>
  </si>
  <si>
    <t>IGF::OT::IGF IRVINGTON VESSEL REPAIR, BAYOU LA BATRE, AL</t>
  </si>
  <si>
    <t>d9e0c075775b89bb</t>
  </si>
  <si>
    <t>0dc5f088b4449e0d</t>
  </si>
  <si>
    <t>MODIFICATION TO DEOBLIGATE UNUSED FUNDS RESULTING FROM PROMPT PAYMENT DISCOUNT</t>
  </si>
  <si>
    <t>53598cadb73264ab</t>
  </si>
  <si>
    <t>NO COST MODIFICATION TO CHANGE PART NUMBER TO 1F60483LZ</t>
  </si>
  <si>
    <t>4c95f58c182b429b</t>
  </si>
  <si>
    <t>ADDITIONAL TRADE IN OF 2001 MERCURY ELPT MOTOR</t>
  </si>
  <si>
    <t>75fd3829490f5dea</t>
  </si>
  <si>
    <t>MODIFICATION TO ADD SPRAY-LINER TO EACH BOAT, TOTAL OF THREE.</t>
  </si>
  <si>
    <t>d08b3ee4ddf1527e</t>
  </si>
  <si>
    <t>THREE RESCUE BOATS WITH MERCURY OUTBOARD MOTORS AND TRAILERS FOR LOCK AND DAM 14; AND TWO ADDITIONAL MERCURY OUTBOARD MOTORS FOR LOCK AND DAM 18, LESS TRADE-IN'S OF TWO BOATS AND TWO MOTORS.</t>
  </si>
  <si>
    <t>6a113fa7e908d329</t>
  </si>
  <si>
    <t>ALUMINUM WORK BOAT #1</t>
  </si>
  <si>
    <t>9c23eea5cb4e0fb0</t>
  </si>
  <si>
    <t>THIS IS A CONTRACT TO MANUFACTURE A JON BOAT FOR SMITHVILLE LAKE.</t>
  </si>
  <si>
    <t>f85c1b998c7a0b0f</t>
  </si>
  <si>
    <t>DRY DOCK AND REPAIRS TO MV WILLIAMS JAME</t>
  </si>
  <si>
    <t>daf265be1977200e</t>
  </si>
  <si>
    <t>62280eb04354700a</t>
  </si>
  <si>
    <t>IGF::OT::IGF CT::SWG::CT - SURVEY VESSEL LEASE FOR THE US ARMY CORPS OF ENGINEERS, RIO GRANDE VALLEY RESIDENT OFFICE, PORT ISABEL, TEXAS.</t>
  </si>
  <si>
    <t>50b782686b8a874c</t>
  </si>
  <si>
    <t>IGF::OT::IGF CT::SWG::CT - MOD NECESSARY TO RELOCATE THE EXISTING TRANSFUCER FROM REAR TO MID-SHIP ALLOWING FOR A BETTER QUALITY READING AND LESS TURBULENCE.</t>
  </si>
  <si>
    <t>128ddc429281e780</t>
  </si>
  <si>
    <t>IGF::OT::IGF CT::SWG::CT - MOD NECESSARY TO EXERCISE ONE ADDITIONAL MONTH OF SURVEY VESSEL LEASE.</t>
  </si>
  <si>
    <t>ae73a91b60297158</t>
  </si>
  <si>
    <t>IGF::OT::IGF HULL PAINTING</t>
  </si>
  <si>
    <t>f481d3285bd99e8f</t>
  </si>
  <si>
    <t>0cdad7d40324d1e4</t>
  </si>
  <si>
    <t>LSV 1 EMERGENCY AC REPAIRS</t>
  </si>
  <si>
    <t>ca53a5c26d05c28a</t>
  </si>
  <si>
    <t>f18ba682c4ea91cd</t>
  </si>
  <si>
    <t>6b3b9c2fc372ce01</t>
  </si>
  <si>
    <t>7899546553482d3f</t>
  </si>
  <si>
    <t>c0d5ce1b17ccab52</t>
  </si>
  <si>
    <t>da254cdee34ccd15</t>
  </si>
  <si>
    <t>RADIAL BEARING UPPER HOUSING</t>
  </si>
  <si>
    <t>28227a19796e0751</t>
  </si>
  <si>
    <t>REFRIGERATION AND PIPING REPAIR</t>
  </si>
  <si>
    <t>2dbec9b95eaa4a8b</t>
  </si>
  <si>
    <t>d3da262ca9cda6a7</t>
  </si>
  <si>
    <t>592161de1d1e0929</t>
  </si>
  <si>
    <t>MASTERSHIP AGREEMENT</t>
  </si>
  <si>
    <t>23af6637f5abff6f</t>
  </si>
  <si>
    <t>MERCURY SPARE PARTS</t>
  </si>
  <si>
    <t>45ade1f45b5489f2</t>
  </si>
  <si>
    <t>60b9a9b36540e910</t>
  </si>
  <si>
    <t>RIVET REPLACEMENT</t>
  </si>
  <si>
    <t>3227e8189b9c0239</t>
  </si>
  <si>
    <t>LOGISTICS SUPPORT VESSEL (LSV) 5</t>
  </si>
  <si>
    <t>dfbc9ce2dbdad163</t>
  </si>
  <si>
    <t>5c005b1dabf22bf6</t>
  </si>
  <si>
    <t>fa709cf034169681</t>
  </si>
  <si>
    <t>d263d73c77810b2d</t>
  </si>
  <si>
    <t>012d705813dbfb00</t>
  </si>
  <si>
    <t>28cf987ff3dfe47f</t>
  </si>
  <si>
    <t>MTU PARTS FOR YAQUINA</t>
  </si>
  <si>
    <t>1cc82caccbc8adf6</t>
  </si>
  <si>
    <t>3ac079b10d1d51c7</t>
  </si>
  <si>
    <t>BARGE 773 REPAIR INCLUDING REPLACEMENT OF BARGE CORNER KNUCKLES</t>
  </si>
  <si>
    <t>9a91e1c7be20523b</t>
  </si>
  <si>
    <t>THE U.S. ARMY CORPS OF ENGINEERS IS SEEKING TO PURCHASE ONE (1) PATROL BOAT WITH AN IN-LINE JET ENGINE AND TOWING TRAILER UNDER NAICS CODE: 336612 FOR A SMALL BUSINESS SIZE STANDARD OF UP TO 1,000 EMPLOYEES.</t>
  </si>
  <si>
    <t>ba4296486da2668e</t>
  </si>
  <si>
    <t>529cfe4d71257006</t>
  </si>
  <si>
    <t>IGF::OT::IGF   BARGE 56 - STORE</t>
  </si>
  <si>
    <t>ccbfabafe9879060</t>
  </si>
  <si>
    <t>PATROL BOAT FOR BURNSVILLE LAKE, BURNSVILLE, WV, US ARMY CORPS OF ENGINEERS, HUNTNGTON DISTRICT</t>
  </si>
  <si>
    <t>5ee2bbeb8d9a4585</t>
  </si>
  <si>
    <t>(132) SHACKLES, 2-1/2" ANCHOR BOLT TYPE</t>
  </si>
  <si>
    <t>688a4aef75ef7146</t>
  </si>
  <si>
    <t>W072 ENDIST CHICAGO</t>
  </si>
  <si>
    <t>LOCK PLATFORM WORK BOAT AND TRAILER.</t>
  </si>
  <si>
    <t>f0e5cacc4c0503d9</t>
  </si>
  <si>
    <t>YAQUINA BOW THRUSTER OVERHAUL</t>
  </si>
  <si>
    <t>50712ad0da6d85bd</t>
  </si>
  <si>
    <t>e2d914f87f9ab265</t>
  </si>
  <si>
    <t>956386bfd3adee73</t>
  </si>
  <si>
    <t>ANNUAL INSPECTION&amp;CERTIFICATION</t>
  </si>
  <si>
    <t>a9d483e9e1ac55da</t>
  </si>
  <si>
    <t>497252f8f36e5896</t>
  </si>
  <si>
    <t>3f0a07642f638324</t>
  </si>
  <si>
    <t>fa7afe5917cb75af</t>
  </si>
  <si>
    <t>993f59a6262f0963</t>
  </si>
  <si>
    <t>PARTS FOR DREDGE PUMPS ANNUAL MAINTENANC</t>
  </si>
  <si>
    <t>6e67f46dbdbd043e</t>
  </si>
  <si>
    <t>UNDERWATER ROV, MISC. PARTS &amp; ACCESSORIES, AND USER TRAINING.</t>
  </si>
  <si>
    <t>890ce16909164fc6</t>
  </si>
  <si>
    <t>BUCKHORN LAKE DEBRIS BOOMS</t>
  </si>
  <si>
    <t>925174e723ea52b6</t>
  </si>
  <si>
    <t>SAFE BOAT REPAIR</t>
  </si>
  <si>
    <t>784edf32a7dd1ab7</t>
  </si>
  <si>
    <t>fad2eb267291f7bb</t>
  </si>
  <si>
    <t>ELECTROFISHING BOAT FOR THE ARMY CORPS OF ENGINEERS U433B10</t>
  </si>
  <si>
    <t>75490901cb2a3bdd</t>
  </si>
  <si>
    <t>RESCUE BOAT DAVIT IGF:OT:IGF</t>
  </si>
  <si>
    <t>20ae782bff0bb507</t>
  </si>
  <si>
    <t>MISS LOCK 20 OQUAWKA FLAT BOTTOM BOAT A</t>
  </si>
  <si>
    <t>9f99a6d17ef93259</t>
  </si>
  <si>
    <t>RAPTOR RESCUE BOAT UNISON BUY PACKAGE: 1181354_01</t>
  </si>
  <si>
    <t>731af331a50245a0</t>
  </si>
  <si>
    <t>NEW BOAT FOR THE FERN RIDGE PROJECT.</t>
  </si>
  <si>
    <t>6aaba7aa6b715df2</t>
  </si>
  <si>
    <t>86e5bcdc0f3819e5</t>
  </si>
  <si>
    <t>2782aa5d104b7170</t>
  </si>
  <si>
    <t>92596363c2a5d316</t>
  </si>
  <si>
    <t>CHANGE DELIVERY SCHEDULE IN-LINE WITH GSA CONTRACT.  ANNOTATE NON-FSS ACCESSORY ITEMS ON ORDER.</t>
  </si>
  <si>
    <t>94d81403be26fa53</t>
  </si>
  <si>
    <t>SEA FORCE 490 BOAT PACKAGE</t>
  </si>
  <si>
    <t>3f8102a84337cf80</t>
  </si>
  <si>
    <t>IGF::OT::IGF 20" FLOWMETER ASSEMBLY</t>
  </si>
  <si>
    <t>572dac75dc57b41f</t>
  </si>
  <si>
    <t>0a3450a2de1250cd</t>
  </si>
  <si>
    <t>EMERGENCY - MV BETTENDORF DRY DOCK - INSPECT - REPAIR</t>
  </si>
  <si>
    <t>aa86d62106eb1aa8</t>
  </si>
  <si>
    <t>IGF::OT::IGF REMOVAL, REHABILITATION</t>
  </si>
  <si>
    <t>f923f5670c01d42a</t>
  </si>
  <si>
    <t>DRAG ARM TRUNNION TUBES FOR THE DREDGE MERRITT</t>
  </si>
  <si>
    <t>dfb7e2ec70b33e62</t>
  </si>
  <si>
    <t>UNISON BUY# 1115398 YAMAHA RESCUE UPFIT</t>
  </si>
  <si>
    <t>cf0a30776a55f1db</t>
  </si>
  <si>
    <t>MISS LOCK 22 OQUAWKA FLAT BOTTOM BOAT A</t>
  </si>
  <si>
    <t>27478296fd75ec88</t>
  </si>
  <si>
    <t>EGR DS381EGRB INSTALL, TEST, PROGRAM - PARTS FOR THE DREDGE HURLEY</t>
  </si>
  <si>
    <t>3041c02f52a949a7</t>
  </si>
  <si>
    <t>EGR DS381EGRB INSTALL, TEST, PROGRAM - ADDITIONAL DRIVE CARD ADDED</t>
  </si>
  <si>
    <t>b44c5dc4169c4a65</t>
  </si>
  <si>
    <t>THE BASE CONTRACT WAS AWARDED FOR BOTH HARDWARE AND SERVICES. THIS DELIVERY ORDER IS FOR CONTRACTOR SERVICE REPRESENTATIVE AND FIELD LEVEL MAINTENANCE NEW EQUIPMENT TRAINING</t>
  </si>
  <si>
    <t>3ea14621d83916f1</t>
  </si>
  <si>
    <t>MERRITT ENGINE OVERHAUL</t>
  </si>
  <si>
    <t>e4bb1c9ffe7c7557</t>
  </si>
  <si>
    <t>9302a7eed222b0ce</t>
  </si>
  <si>
    <t>IGF::OT::IGF REPAIR DREDGE PUMP IMPELLORS</t>
  </si>
  <si>
    <t>8cfb75bee87198e2</t>
  </si>
  <si>
    <t>IGF::OT::IGF REPAIR DREDGE PUMP IMPELLORS THE PURPOSE OF THIS MODIFICATION IS TO ADD ADDITIONAL IN-SCOPE WORK FOR REPAIRS TO THE DREDGE PUMP IMPELLERS IS SPECIFIED IN THE SOW.</t>
  </si>
  <si>
    <t>0ee32ae58f5e12e3</t>
  </si>
  <si>
    <t>BARGE TOW, AND DRY DOCK SERVICES IN SUPPORT OF PERFORMANCE TESTING AT THE CHICAGO SANITARY SHIP CANAL FISH BARRIERS</t>
  </si>
  <si>
    <t>b051807ef21446d8</t>
  </si>
  <si>
    <t>TOW SERVICE IGF::OT::IGF</t>
  </si>
  <si>
    <t>5128225994b4cae4</t>
  </si>
  <si>
    <t>THIS TO CORRECTS AND ALIGNS PSC J019 WITH THE SERVICES PERFORMED UNDER VESSEL REPAIR MATOC TO W9123625FA010 (T4C) FOR ADMINISTRATIVE PURPOSES.</t>
  </si>
  <si>
    <t>7f7a80cbe8ce809f</t>
  </si>
  <si>
    <t>IGF::CT::IGF SBFLII PERMANENT REPAIRS</t>
  </si>
  <si>
    <t>f3e473c1d5a38308</t>
  </si>
  <si>
    <t>AMERICON CONFERENCE ROOM TABLES. MODEL #1FS6 - 72 INCH COMMUNICATOR WORKSTATION/FLIP PANEL.</t>
  </si>
  <si>
    <t>8372dad84a826bc0</t>
  </si>
  <si>
    <t>BAYONNE DRYDOCK &amp; REPAIR CORP</t>
  </si>
  <si>
    <t>ELECTRICAL SERVICES PAYMENT</t>
  </si>
  <si>
    <t>efe4bf3e54c36f80</t>
  </si>
  <si>
    <t>DRYDOCKING OF THE GELBERMAN VESSEL</t>
  </si>
  <si>
    <t>5533f5f09c61bf04</t>
  </si>
  <si>
    <t>SOW UPDATE</t>
  </si>
  <si>
    <t>47d64d0487ae686e</t>
  </si>
  <si>
    <t>DRYDOCKING</t>
  </si>
  <si>
    <t>d9a567a4cf60e5df</t>
  </si>
  <si>
    <t>REPAIR PORT PROP COUPLING - JADWIN</t>
  </si>
  <si>
    <t>f68c30df9ac19df3</t>
  </si>
  <si>
    <t>bf6aac38df6cfb07</t>
  </si>
  <si>
    <t>PURCHASING A JON BOAT FOR THE SMITHVILLE LAKE PROJECT IN SMITHVILLE, MO. JON BOAT WILL BE DELIVERED TO SMITHVILLE LAKE PROJECT IN CLAY COUNTY, MO.</t>
  </si>
  <si>
    <t>17b98ed3b0c27ca7</t>
  </si>
  <si>
    <t>PONTOON BOAT</t>
  </si>
  <si>
    <t>782ba8888375dec2</t>
  </si>
  <si>
    <t>5.1.11. REPLACE NAVIGATION SYSTEM</t>
  </si>
  <si>
    <t>4c39dff7ac58902f</t>
  </si>
  <si>
    <t>WORK BOAT/DECK BARGE</t>
  </si>
  <si>
    <t>501d2dfe15ce9f8e</t>
  </si>
  <si>
    <t>FUEL BARGE 9551 USCG INSPECTION PREP</t>
  </si>
  <si>
    <t>234f0ce9fc55a17a</t>
  </si>
  <si>
    <t>FUEL BARGE 9551 USCG INSPECTION PREP - FUEL TANK CLEANING AND GAS FREE</t>
  </si>
  <si>
    <t>3a1cb92d7482df07</t>
  </si>
  <si>
    <t>FUEL BARGE DRY DOCK HULL CLEANING, PAINTING AND MAGNESIUM SACRIFICIAL ANODE INSTALLATION</t>
  </si>
  <si>
    <t>b1bd340c6eb98438</t>
  </si>
  <si>
    <t>SWIFT WATER RESCUE COMMAND BOATS, RESCUE BOATS, AND PPE.</t>
  </si>
  <si>
    <t>8b02dd161bf1e9f5</t>
  </si>
  <si>
    <t>IGF::CL::IGF HERBICIDE SPRAY AIRBOAT</t>
  </si>
  <si>
    <t>ce0e41a837e95227</t>
  </si>
  <si>
    <t>SHAFT MATERIAL</t>
  </si>
  <si>
    <t>e5d7031aaa36707f</t>
  </si>
  <si>
    <t>NEW SURVEY VESSEL FOR OD-T, USACE, ROCK ISLAND, ROCK ISLAND, IL</t>
  </si>
  <si>
    <t>d276443e75789a26</t>
  </si>
  <si>
    <t>THE REASON FOR THIS NO COST MODIFICATION IS TO ACCEPT AN ALTERNATIVE GENERATOR WHICH CONFORMS TO THE SPECIFICATIONS OF THE REQUIREMENT.</t>
  </si>
  <si>
    <t>24194e26669ed4cf</t>
  </si>
  <si>
    <t>MODIFICATION NEW SURVEY VESSEL - OD-T, GENERATOR AND DELIVERY DATE, USACE, ROCK ISLAND, ROCK ISLAND COUNTY, IL.</t>
  </si>
  <si>
    <t>f4d0b1b03042ac4d</t>
  </si>
  <si>
    <t>MODIFICATION TO INCREASE THE FUEL TANK SIZE FROM 20 GALLONS TO 30 GALLONS IN THE NEW SURVEY VESSEL</t>
  </si>
  <si>
    <t>ef88b0bee81edca0</t>
  </si>
  <si>
    <t>TO EXTEND DELIVERY DATE.</t>
  </si>
  <si>
    <t>97fca7276b6a3022</t>
  </si>
  <si>
    <t>46140bdcf002581a</t>
  </si>
  <si>
    <t>ALUMINUM PONTOON BOAT</t>
  </si>
  <si>
    <t>dc3bd3afc220aea7</t>
  </si>
  <si>
    <t>NWS VESSEL 1-16-32 REPAIR</t>
  </si>
  <si>
    <t>39fa15a80f9e44e3</t>
  </si>
  <si>
    <t>1-3/4 INCH X 500 FOOT QUANTUM 12 LINE</t>
  </si>
  <si>
    <t>f9593cbab30f3a29</t>
  </si>
  <si>
    <t>LIFE RAFTS 8-10 OCCUPANTS</t>
  </si>
  <si>
    <t>969c73a889e756dd</t>
  </si>
  <si>
    <t>487b13a5277b8f92</t>
  </si>
  <si>
    <t>9ab84980d6b7b220</t>
  </si>
  <si>
    <t>BPA CALL REPAIRS AND MODIFICATIONS TO SURVEY VESS</t>
  </si>
  <si>
    <t>1aecd1c231ef1f35</t>
  </si>
  <si>
    <t>MOD TO ADD FUNDS EXTEND POP</t>
  </si>
  <si>
    <t>9b5f44d72379d86d</t>
  </si>
  <si>
    <t>USCG SUBCHAPTER M COMPLIANCE REPAIRS</t>
  </si>
  <si>
    <t>84039b2b21c35521</t>
  </si>
  <si>
    <t>M/V MOLINE DRY DOCK INSPECTION AND REPAIRS.</t>
  </si>
  <si>
    <t>524d16d30358294a</t>
  </si>
  <si>
    <t>PURCHASE &amp; DELIVERY OF ONE SGE WORK BOAT FOR ENGINEERING DIVISION</t>
  </si>
  <si>
    <t>e57768a0228ef403</t>
  </si>
  <si>
    <t>MRPO FLEET FIRE SUPPRESSION REPAIRS</t>
  </si>
  <si>
    <t>2e2fa0063e3eab3f</t>
  </si>
  <si>
    <t>URGENT FIRE SUPPRESSION SYSTEMS REPAIRS 
THE REASON FOR THIS MODIFICATION IS TO REMOVE UNUSED FUNDS FROM THE CONTRACT.</t>
  </si>
  <si>
    <t>6de08b50864c02a6</t>
  </si>
  <si>
    <t>BPA CALL FOR UNIT A SPUDBARGE 9701 REPLACEMENT 140 KW</t>
  </si>
  <si>
    <t>bc9e1d7daad329a5</t>
  </si>
  <si>
    <t>THIS ACQUISITION IS FOR A REPLACEMENT WORK BOAT PACKAGE, INCLUDING THE BOAT, OUTBOARD MOTOR, TRAILER, ALL NECESSARY WIRING, RIGGING, ACCESSORIES, AND DELIVERY TO U.S. ARMY CORPS OF ENGINEERS 23697 COUNTY ROAD 218 HERMITAGE, MO 65668.</t>
  </si>
  <si>
    <t>53ea13d60e57ea3d</t>
  </si>
  <si>
    <t>GNSS RECEIVER COMPONENTS</t>
  </si>
  <si>
    <t>96043938026ae914</t>
  </si>
  <si>
    <t>IGF::OT::IGF  EXTERIOR HULL COATING</t>
  </si>
  <si>
    <t>c656c47daf0e7bcc</t>
  </si>
  <si>
    <t>EXTERIOR HULL COATING - EXERCISE OPTION CLIN</t>
  </si>
  <si>
    <t>24d732c12d0334ea</t>
  </si>
  <si>
    <t>FULLY EXECUTE THE REQUIRED CLAD WELD REPAIRS TO THE SEVEN IDENTIFIED AREAS OF PITTING LOCATED ON THE BOW-SIDE BOTTOM HULL PLATING IN ACCORDANCE WITH THE CONTRACT SPECIFICATIONS FOR CLIN 0004.  THIS TASK WILL REQUIRE 67 SF OF 5/16 INCH STEEL PLATE TO COMPLETE.</t>
  </si>
  <si>
    <t>486d565e1d116312</t>
  </si>
  <si>
    <t>3 EA. 7-PERSON BOATS AND MOTORS</t>
  </si>
  <si>
    <t>62758bd3b8b48df9</t>
  </si>
  <si>
    <t>GEAR HOUSING ASSEMBLY COUNTER ROTATION</t>
  </si>
  <si>
    <t>23b84974febcaa2d</t>
  </si>
  <si>
    <t>DAVIS BOAT WORKS, INC.</t>
  </si>
  <si>
    <t>MWT-15 UNPROGRAMMED</t>
  </si>
  <si>
    <t>c5f670bf091352c4</t>
  </si>
  <si>
    <t>46a46c4158651116</t>
  </si>
  <si>
    <t>52b94d97e4588531</t>
  </si>
  <si>
    <t>73e2082aa50cb9a5</t>
  </si>
  <si>
    <t>c84ee82ccd803ab7</t>
  </si>
  <si>
    <t>3b0609e05fc69457</t>
  </si>
  <si>
    <t>fee6541de899d3b7</t>
  </si>
  <si>
    <t>1cd29ae2e2bbfe85</t>
  </si>
  <si>
    <t>WACO WORK BARGE</t>
  </si>
  <si>
    <t>ee32ac53bfc7f0a8</t>
  </si>
  <si>
    <t>IGF::OT::IGF SURVEYBOAT CHERNISKI OVERHAUL 2015</t>
  </si>
  <si>
    <t>9d83f79cb98dd28d</t>
  </si>
  <si>
    <t>IGF::OT::IGF
SURVEYBOAT CHERNISKI OVERHAUL.  ADD ADDITIONAL WORK TO THE CONTRACT IAW THE STATEMENT OF WORK ATTACHED TO THE MODIFICATION.</t>
  </si>
  <si>
    <t>b6366931cc3229e1</t>
  </si>
  <si>
    <t>IGF::OT::IGF
US ARMY VESSEL ST-903, MOD TO DEOBLIGATE UNUSED FUNDING</t>
  </si>
  <si>
    <t>05c15cec24e42515</t>
  </si>
  <si>
    <t>IGF::OT::IGF
US ARMY VESSEL ST-903, ADMINISTRATIVE MOD TO CORRECT LINE OF ACCOUNTING IN MOD 05</t>
  </si>
  <si>
    <t>986bebbf658319b0</t>
  </si>
  <si>
    <t>IGF::OT::IGF
ADMIN MOD TO CORRECT PAYMENT DODAAC
US ARMY VESSEL ST-903</t>
  </si>
  <si>
    <t>bd3e3310d344d5bb</t>
  </si>
  <si>
    <t>IGF::OT::IGF
MOD TO EXTEND PERIOD OF PERFORMANCE AND EXERCISE OPTION ITEMS IN CLIN 0002.
US ARMY VESSEL ST-903</t>
  </si>
  <si>
    <t>ee11897e46fe556d</t>
  </si>
  <si>
    <t>IGF::OT::IGF
ADMIN MOD TO CORRECT LINE OF ACCOUNTING IN MOD 03
US ARMY VESSEL ST-903</t>
  </si>
  <si>
    <t>dfbf72e27773c0ad</t>
  </si>
  <si>
    <t>IGF::OT::IGF
MOD TO INCORPORATE WAWF CLAUSE
US ARMY VESSEL ST-903</t>
  </si>
  <si>
    <t>13b691639a21f88d</t>
  </si>
  <si>
    <t>PONTOON SEDIMENT SAMPLING VESSEL</t>
  </si>
  <si>
    <t>cf116cf293b7f516</t>
  </si>
  <si>
    <t>PROPELLER 82.5 DIAMETER X 61" PITCH BLADE</t>
  </si>
  <si>
    <t>148c3e76894f8dee</t>
  </si>
  <si>
    <t>PROCURE FIRE DETECTION SYSTEM PARTS FOR THE LANDING CRAFT UTILITY 2009 COMMON REMOTELY OPERATED WEAPONS SYSTEM PROJECT.</t>
  </si>
  <si>
    <t>f8778eaad6913373</t>
  </si>
  <si>
    <t>HULL REPAIR SERVICE (JAMAICA)</t>
  </si>
  <si>
    <t>3d1f8f6a8472eb90</t>
  </si>
  <si>
    <t>SVC LSV-7 SEACHEST VALVE REPAIR</t>
  </si>
  <si>
    <t>306d349b76e722b3</t>
  </si>
  <si>
    <t>SVC LSV-7 REINSTALLATION</t>
  </si>
  <si>
    <t>3b12c5eb9610977d</t>
  </si>
  <si>
    <t>SAFE BOATS INTERNATIONAL L.L.C.</t>
  </si>
  <si>
    <t>SAFE BOAT NOSE CONE REPAIR</t>
  </si>
  <si>
    <t>4a7f127dfd37240f</t>
  </si>
  <si>
    <t>EXTEND PERIOD OF PERFORMANCE</t>
  </si>
  <si>
    <t>94b7b984f1f37a48</t>
  </si>
  <si>
    <t>0dac4e3151e34fb2</t>
  </si>
  <si>
    <t>BPA CALL FOR MARINE SUPPLIES AND MATERIALS</t>
  </si>
  <si>
    <t>d23160a71c8ed21a</t>
  </si>
  <si>
    <t>MARINE SUPPLIES AND MATERIALS - EXTENSION TO POP</t>
  </si>
  <si>
    <t>66a28e0d9e056129</t>
  </si>
  <si>
    <t>MARINE SUPPLIES AND MATERIALS</t>
  </si>
  <si>
    <t>bd2cd140a3925110</t>
  </si>
  <si>
    <t>URGENT DRYDOCK AND REPAIR MV CLINTON</t>
  </si>
  <si>
    <t>99be154b84ca21f5</t>
  </si>
  <si>
    <t>IGF::OT::IGF INSPECT 32 PISTONS</t>
  </si>
  <si>
    <t>57cc66e9ed7a5a96</t>
  </si>
  <si>
    <t>REPAIR 32 PISTONS</t>
  </si>
  <si>
    <t>ef12fa70808ddc7d</t>
  </si>
  <si>
    <t>IGF::OT::IGF CLEAN LEAD FROM INTERIOR MCCAULEY</t>
  </si>
  <si>
    <t>72c366501f50d2cf</t>
  </si>
  <si>
    <t>IGF::OT::IGF BARGE 9511</t>
  </si>
  <si>
    <t>49ca044bf4cae863</t>
  </si>
  <si>
    <t>IGF::OT::IGF BARGE 9511 INSPECTION</t>
  </si>
  <si>
    <t>4d526c700e375339</t>
  </si>
  <si>
    <t>IGF::OT::IGF SWG::CT::SWG - FLOATING PLANT, TANNER II - REPAIRS</t>
  </si>
  <si>
    <t>8016dba26b5aab13</t>
  </si>
  <si>
    <t>IGF::OT::IGF CT::SWG::CT TANNER II - REPAIRS - ADD REPLACEMENT OF INSULATORS.</t>
  </si>
  <si>
    <t>7a3c2be1dd713849</t>
  </si>
  <si>
    <t>IGF::OT::IGF CT::SWG::CT REVISED DELIVERY DATE FOR TANNER II - REPAIRS</t>
  </si>
  <si>
    <t>dda57c236d39c074</t>
  </si>
  <si>
    <t>MODIFICATION TO REMOVE GFE/GFP CLAUSE 52.245-1</t>
  </si>
  <si>
    <t>fcba5ee44bb931a9</t>
  </si>
  <si>
    <t>fb3d3ad1bf57e716</t>
  </si>
  <si>
    <t>HULL REPAIR SERVICE (ST VINCENT)</t>
  </si>
  <si>
    <t>448b6f8c231556d7</t>
  </si>
  <si>
    <t>69c1b89dfe5c2c8c</t>
  </si>
  <si>
    <t>SAFE BOAT HULL REPAIR ADDITIONAL LABOR</t>
  </si>
  <si>
    <t>a67042266bd04bd3</t>
  </si>
  <si>
    <t>REPAIRS FOR DERRICK BOAT MCCAULEY.</t>
  </si>
  <si>
    <t>b146af948c175c27</t>
  </si>
  <si>
    <t>a7c8e13e4d9a93a1</t>
  </si>
  <si>
    <t>799837f85dc38f22</t>
  </si>
  <si>
    <t>IGF::OT::IGF TIBURON 22 - BAY SERIES BOAT AND TRAILER WITH SHIPPING FOR JHK IN BOYDTON, VA.</t>
  </si>
  <si>
    <t>fdf300e59f8c8c33</t>
  </si>
  <si>
    <t>CHERNESKI OVERHAUL</t>
  </si>
  <si>
    <t>0cd9f121d37382c2</t>
  </si>
  <si>
    <t>21 FT SKIFF WORK BOAT</t>
  </si>
  <si>
    <t>c794f6e2449f4824</t>
  </si>
  <si>
    <t>BARGES, STORAGE, DRY DOCK, WELDING, CRANE, LOADING AND TOW BOAT SERVICES TO ASSIST IN FIELD STRENGTH TESTING AT THE AQUATIC NUISANCE SPECIES DISPERSAL BARRIERS ON THE CHICAGO SANITARY AND SHIP CANAL</t>
  </si>
  <si>
    <t>fcd6823798cda08c</t>
  </si>
  <si>
    <t>DEOBLIGATION - CLOSEOUT MODIFICATION</t>
  </si>
  <si>
    <t>a975b457b5194293</t>
  </si>
  <si>
    <t>WIRE ROPE PURCHASE: ITEM 1: SPARES DESIGNATION GS-02-12-01, WIRE ROPE 1-1/2 INCH DIAMETER, LENGTH 195FEET, 10 INCHES EXACT. QUANTITY: 6 (SIX) ITEM 2: SPARES DESIGNATION GS-02-12-02, WIRE ROPE 1-1/2 INCH DIAMETER, LENGTH 230FEET, 10 INCHES EXACT.  QUANTITY: 6 (SIX) ITEM 3: SPARES DESIGNATION GS-02-12</t>
  </si>
  <si>
    <t>624a9074200db6c0</t>
  </si>
  <si>
    <t>IGF::OT::IGF
DE-SCOPE CLIN 1069AC (RFQ 15-107 - ELECTRONIC IUP PROCUREMENT) IN ITS ENTIRETY.</t>
  </si>
  <si>
    <t>c72abcb4f765c7c0</t>
  </si>
  <si>
    <t>CLARK BOAT CO, INC</t>
  </si>
  <si>
    <t>W075 ENDIST LOS ANGELES</t>
  </si>
  <si>
    <t>IGF::OT::IGF ALAMO DAM RESERVOIR PONTOON BOAT, WENDEN, AZ</t>
  </si>
  <si>
    <t>481e2ab626428ccc</t>
  </si>
  <si>
    <t>IGF::OT::IGF NEW DELIVERY DATE AND NEW CRANE ATTACHMENT FOR ALAMO RESERVOIR PONTOON BOAT</t>
  </si>
  <si>
    <t>27e5a00e9adbc875</t>
  </si>
  <si>
    <t>WING INFLATABLES 32 IN. COLLAR SET</t>
  </si>
  <si>
    <t>de2039d86e6e086a</t>
  </si>
  <si>
    <t>WING INFLATABLES 32 COLLAR SET</t>
  </si>
  <si>
    <t>93f30680a179088a</t>
  </si>
  <si>
    <t>EXTEND DELIVERY DATE - WINGS INFLATABLE COLLAR SET</t>
  </si>
  <si>
    <t>2be04e669d2d736d</t>
  </si>
  <si>
    <t>793a710c2f6a3512</t>
  </si>
  <si>
    <t>M/V WELLS ADDITIONAL REPAIRS FOR USCG SUB M COMPLIANCE</t>
  </si>
  <si>
    <t>30aeb56f71fa69ad</t>
  </si>
  <si>
    <t>M/V WELLS DRY DOCK REPAIRS</t>
  </si>
  <si>
    <t>6e740e6c787d9a2f</t>
  </si>
  <si>
    <t>TO DRY DOCK THE MV CHARLES MERRILL AND PERFORM REPAIRS.</t>
  </si>
  <si>
    <t>418b7e351fff9529</t>
  </si>
  <si>
    <t>ce14e436e7fb002d</t>
  </si>
  <si>
    <t>IGF::OT::IGF SWG::CT::SWG:: YAMAHA 250 SHO VF250LA&amp;TRIPLE AXLE TRAILER.</t>
  </si>
  <si>
    <t>eaf63e2b33efedca</t>
  </si>
  <si>
    <t>REPLACEMENT-IN-KIND ENGINE COOLING COMPONENTS FOR THE M/V IROQUOIS, CONSISTING OF 2 EA. MAIN ENGINE JACKET COOLERS, 2 EA. GENERATOR ENGINE COOLERS, AND 2 EA. AFTERCOOLER/GEAR COOLERS.</t>
  </si>
  <si>
    <t>2151639345a83a74</t>
  </si>
  <si>
    <t>OVERHAUL ESSAYONS CPP HUB</t>
  </si>
  <si>
    <t>fd24222c55d09ef2</t>
  </si>
  <si>
    <t>FIRE DETECTION SYSTEM</t>
  </si>
  <si>
    <t>60b9e82e328e6b36</t>
  </si>
  <si>
    <t>REFIT OF M/V FOUNTAIN CITY</t>
  </si>
  <si>
    <t>6d1f609cc1b58463</t>
  </si>
  <si>
    <t>RE-MANUFACTURED 12V71N DETROIT DIESEL ENGINE</t>
  </si>
  <si>
    <t>71a56044bdc70820</t>
  </si>
  <si>
    <t>S/V EWELL REPAIR WATER JET SYSTEM</t>
  </si>
  <si>
    <t>95d280df444ec0cd</t>
  </si>
  <si>
    <t>FUNDING KRAFT POWER OEM REQUIRED SUBKTR ADD'L TRAVEL, UNFORESEEN DELAY DUE TO WEATHER</t>
  </si>
  <si>
    <t>9b5aa207f153a667</t>
  </si>
  <si>
    <t>S/V EWELL EMERGENCY REPAIR WATER JET SYSTEM POP EXTENSION</t>
  </si>
  <si>
    <t>b0df80c556be3bd9</t>
  </si>
  <si>
    <t>S/V EWELL REPAIR WATER JET SYSTEM POP EXTENSION</t>
  </si>
  <si>
    <t>5cf94acbe64e72ff</t>
  </si>
  <si>
    <t>DREDGE DUBUQUE HYDRAULIC REPAIR</t>
  </si>
  <si>
    <t>ac18d483693b5294</t>
  </si>
  <si>
    <t>DE-OBLIGATION OF CONTRACT FOR THE DREDGE DUBUQUE HYDRAULIC REPAIRS.</t>
  </si>
  <si>
    <t>ba7758c0a4269fc1</t>
  </si>
  <si>
    <t>CHICKAMAUGA WORK BARGE REPAIRS AND PAINT</t>
  </si>
  <si>
    <t>6405354a873790dd</t>
  </si>
  <si>
    <t>18' ALUMINUM AIRBOAT W/PCM LS 550 HP EFI</t>
  </si>
  <si>
    <t>ad967d0b1f9dc785</t>
  </si>
  <si>
    <t>7545f88cd41934e3</t>
  </si>
  <si>
    <t>IGF::OT::IGF  BPA CALL FOR DRYDOCKING INSPECTION AND REPAIRS OF USACE VESSEL DOBRIN.</t>
  </si>
  <si>
    <t>2504f64a414b5cfa</t>
  </si>
  <si>
    <t>IGF::OT::IGF SAFEBOAT XDR COLLAR REPLACEMENT SETS</t>
  </si>
  <si>
    <t>951346e76a510701</t>
  </si>
  <si>
    <t>DANFORTH-STYLE STEEL ANCHORS, 6000 LBS</t>
  </si>
  <si>
    <t>9d222684886dc208</t>
  </si>
  <si>
    <t>223cce0d94a318c9</t>
  </si>
  <si>
    <t>IGF::OT::IGF BOAT 14 FOOT, ELECTROFISHER</t>
  </si>
  <si>
    <t>4e7623ea7c0f1214</t>
  </si>
  <si>
    <t>DRY DOCKING AND REHABILITATION FOR BELLEVILLE WORK FLAT</t>
  </si>
  <si>
    <t>176dde4a82314fd5</t>
  </si>
  <si>
    <t>dc57edc18924e193</t>
  </si>
  <si>
    <t>49e5f42678254698</t>
  </si>
  <si>
    <t>OSDP CONNECTING LANTERN PIECE</t>
  </si>
  <si>
    <t>b536f874cde4cad6</t>
  </si>
  <si>
    <t>63c76c34fe4303c2</t>
  </si>
  <si>
    <t>BARGE AND TOW SERVICES FOR SAFETY TESTING AT THE CHICAGO SANITARY AND SHIP CANAL (CSSC) FISH BARRIERS, WILL COUNTY, ILLINOIS</t>
  </si>
  <si>
    <t>21bbd5dbdd4dfe17</t>
  </si>
  <si>
    <t>SOUND VELOCITY PROBE - PURCHASE OF 11 PROBES</t>
  </si>
  <si>
    <t>9455db06770ecc25</t>
  </si>
  <si>
    <t>THE GOVERNMENT INTEND TO PROCURE 2EA MILITARY-GRADE INFLATABLE BOAT WITH TEXAS TASK FORCE PACKAGE, 4.2 METERS IN LENGTH; 2EA 40 HORSEPOWER OUTBOARD MOTORS WITH PIRANHA PROP KITS; AND 2EA GALVANIZED TRAILERS WITH BULL HORN WINCH STOP</t>
  </si>
  <si>
    <t>e081ce276bb8d726</t>
  </si>
  <si>
    <t>DRYDOCK AND REPAIR MV LAWSON</t>
  </si>
  <si>
    <t>f317926399f43365</t>
  </si>
  <si>
    <t>03b959f0d6af91bb</t>
  </si>
  <si>
    <t>b61312523e01576f</t>
  </si>
  <si>
    <t>42f3fbf79cd0a6b0</t>
  </si>
  <si>
    <t>612d62c8a9361f20</t>
  </si>
  <si>
    <t>IGF::OT::IGF REDLINGER ENGINE OVERHAUL</t>
  </si>
  <si>
    <t>6bab431efb6717c3</t>
  </si>
  <si>
    <t>IGF::OT::IGF CORRECT DELIVERY INFORMATION AND DATES.</t>
  </si>
  <si>
    <t>eb99ebc9190311f3</t>
  </si>
  <si>
    <t>AIRBOAT.19-DEMOPOLIS AIRBOAT PURCHASE</t>
  </si>
  <si>
    <t>027d112902b4f234</t>
  </si>
  <si>
    <t>a740d32105480f04</t>
  </si>
  <si>
    <t>f0b5fe5502034a80</t>
  </si>
  <si>
    <t>ENGINE SPARE PARTS</t>
  </si>
  <si>
    <t>d22ed68d8df5aa28</t>
  </si>
  <si>
    <t>IGF::OT::IGF: TRANSPORT OF MAVERICK MISSILE TARGETS</t>
  </si>
  <si>
    <t>e031fc58401faf30</t>
  </si>
  <si>
    <t>a6d92d7067dec555</t>
  </si>
  <si>
    <t>MAIN ENGINE MOUNT BRACKET SWAP - FUNDING DEOBLIGATION</t>
  </si>
  <si>
    <t>06a320ed9a6a97d4</t>
  </si>
  <si>
    <t>MAIN ENGINE MOUNT BRACKET SWAP</t>
  </si>
  <si>
    <t>5124cfb300ba9e94</t>
  </si>
  <si>
    <t>IGF::OT::IGF DRY DOCK THE M/V LASALLE FOR KEEL REPAIR FOR ILWW IN PEORIA IL 61603</t>
  </si>
  <si>
    <t>331d6f171bf4df1e</t>
  </si>
  <si>
    <t>IGF::OT::IGF EXTEND THE TIME 6 WEEKS TO DRY DOCK THE M/V LASALLE FOR KEEL REPAIR AND INSPECTION IN PEORIA IL 61603-3503</t>
  </si>
  <si>
    <t>5c83ab2f1a7f6276</t>
  </si>
  <si>
    <t>IGF::OT::IGF ADDITIONAL WORK TO BE COMPLETED AFTER INSPECTION ON THE MV LASALLE WHILE DRY DOCKED AT LEMONT IL ON THE ILLINOIS RIVER 60439</t>
  </si>
  <si>
    <t>64ac5a6cd90a430b</t>
  </si>
  <si>
    <t>2 DETROIT 8V92 MARINE ENGINES, TRANSMISSIONS FOR MV GRETNA</t>
  </si>
  <si>
    <t>3a1fe4b08d34db16</t>
  </si>
  <si>
    <t>ILWW NEW FLEET FIRE SERVICE OPTION PERIOD 1</t>
  </si>
  <si>
    <t>7313ba1dd3a6e9fb</t>
  </si>
  <si>
    <t>ILWW NEW FLEET FIRE SERVICE</t>
  </si>
  <si>
    <t>5ba3c40bd5001d89</t>
  </si>
  <si>
    <t>08cb67c98d8b48ce</t>
  </si>
  <si>
    <t>ILWW NEW FLEET FIRE SERVICE CONTRACT - CLAUSES ADDED</t>
  </si>
  <si>
    <t>95526d3f71294cb5</t>
  </si>
  <si>
    <t>PATROL BOAT FOR MONROE LAKE</t>
  </si>
  <si>
    <t>f20f25b44f903264</t>
  </si>
  <si>
    <t>D-SHAPED RUBBER BUMPER</t>
  </si>
  <si>
    <t>de21aa614cbe2e7b</t>
  </si>
  <si>
    <t>LSV-3 STERN ANCHOR CABLE REPLACEMENT</t>
  </si>
  <si>
    <t>4d545b3dc5ae21f7</t>
  </si>
  <si>
    <t>CRAWLER MOTOR UPGRADES</t>
  </si>
  <si>
    <t>fd7fc5d62f989ae4</t>
  </si>
  <si>
    <t>DRY DOCK REPAIR, S/V DAMRELL</t>
  </si>
  <si>
    <t>56c0e808db1ea907</t>
  </si>
  <si>
    <t>MAIN ENGINE OIL CHANGE AND RESERVE OIL CLOSE-OUT.</t>
  </si>
  <si>
    <t>652299a19de6a65d</t>
  </si>
  <si>
    <t>DRYDOCK FOR TOWBOAT KENT REPAIRS</t>
  </si>
  <si>
    <t>c47cc273f23d1421</t>
  </si>
  <si>
    <t>DE-SCOPING CLIN NOS. 0001, 0009, 0010, 0014, 0015, 0017, AND 0018. INCORPORATING NEW CLIN NOS. 0020-0025 FOR ADDITIONAL GROWTH WORK REQUIRED FOR THE KENT.</t>
  </si>
  <si>
    <t>9d24f6e3cbbe91c7</t>
  </si>
  <si>
    <t>VESSEL</t>
  </si>
  <si>
    <t>a7b97af1ebdb3566</t>
  </si>
  <si>
    <t>THIS MODIFICATION DE-OBLIGATES EXCESS FUNDING FOR TASK ORDER CLOSEOUT.</t>
  </si>
  <si>
    <t>6954e0dcdceee2fa</t>
  </si>
  <si>
    <t>DRY DOCK REPAIRS FOR FUEL BARGE 9701</t>
  </si>
  <si>
    <t>60ff4fea5ebb5a00</t>
  </si>
  <si>
    <t>ROLL-IN DOCKS - GALVANIZED STEEL</t>
  </si>
  <si>
    <t>69e2554a9f6a781c</t>
  </si>
  <si>
    <t>DRY DOCK AND REPAIRS FOR USACE-MVK'S MOTOR VESSEL HARRISON AND SECURITY BARGE 322.</t>
  </si>
  <si>
    <t>d4d02277e0077818</t>
  </si>
  <si>
    <t>ADDITIONAL REPAIRS FOR M/V HARRISON</t>
  </si>
  <si>
    <t>30dd3a376e3ccc8a</t>
  </si>
  <si>
    <t>DRY DOCK SERVICES FOR 793/794 FOR REGIONAL RIVER REPAIR FLEET,
US ARMY CORPS OF ENGINEERS</t>
  </si>
  <si>
    <t>99da57495bd224e6</t>
  </si>
  <si>
    <t>POST-INSPECTION GENERATORSET REPAIRS</t>
  </si>
  <si>
    <t>920dca82ecb34d72</t>
  </si>
  <si>
    <t>FY22 PATHFINDER GENSET OVERHAUL</t>
  </si>
  <si>
    <t>4fee65c5f2745361</t>
  </si>
  <si>
    <t>65cac1ffc2280228</t>
  </si>
  <si>
    <t>189b5243a24fa862</t>
  </si>
  <si>
    <t>IGF::OT::IGF  OVER AND ABOVE WORK FOR HAMILTONJET AND MTU MAIN ENGINE SERVICES.  SERVICING FOR VESSELS ELTON AND REDLINGER.</t>
  </si>
  <si>
    <t>e97b48c7a43d4286</t>
  </si>
  <si>
    <t>IGF::OT::IGF ORDERED WORK TASKS FROM BID SCHEDULE</t>
  </si>
  <si>
    <t>1a1264ab7d8036bd</t>
  </si>
  <si>
    <t>OPTION (INCIDENTALS FOR LINE ITEMS 1-19)</t>
  </si>
  <si>
    <t>30851c2b34914c98</t>
  </si>
  <si>
    <t>7b2787a534200b7c</t>
  </si>
  <si>
    <t>IGF::OT::IGF  (HAUL,  BLOCK,  REFLOAT) LINTHICUM</t>
  </si>
  <si>
    <t>8ae4a6a56a97ee08</t>
  </si>
  <si>
    <t>IGF::OT::IGF  LINTHICUM MAINTENANCE SERVICE FOR OPERATIONS DIVISION SURVEY/DEBRIS TEAM</t>
  </si>
  <si>
    <t>243283a1adc212d1</t>
  </si>
  <si>
    <t>RUBBER FLEX HOSE FOR YAQUINA DRAGARM</t>
  </si>
  <si>
    <t>c9de4c35733acafe</t>
  </si>
  <si>
    <t>SHIPYARD OVERHAUL OF THE H.R. SPIES</t>
  </si>
  <si>
    <t>62ad52eada30c776</t>
  </si>
  <si>
    <t>a9d70d0aef7c478d</t>
  </si>
  <si>
    <t>DIERKS LAKE - PATROL BOAT</t>
  </si>
  <si>
    <t>c030ad15e19e7e10</t>
  </si>
  <si>
    <t>45ec32a7d3213626</t>
  </si>
  <si>
    <t>8c89b1e22ad10f27</t>
  </si>
  <si>
    <t>7cd661aabbe7803e</t>
  </si>
  <si>
    <t>MODIFICATION TO CHANGE ERROR IN THE ISSUED BY WAWF CLAUSE.</t>
  </si>
  <si>
    <t>69611345e98e2f2a</t>
  </si>
  <si>
    <t>THIS MODIFICATION CHANGES THE PERIOD OF PERFORMANCE FOR TASK
ORDER BR01 TO 06 MAR 2016.</t>
  </si>
  <si>
    <t>35cb50ad82a91b0b</t>
  </si>
  <si>
    <t>THIS MOD DE-OBLIGATES REMAINING UNUSED FUNDING FROM TASK ORDER W911S0-15-D-0038/BR01 - SEE WORKSHEET 01.</t>
  </si>
  <si>
    <t>29bd9707c7435bf0</t>
  </si>
  <si>
    <t>THIS MODIFICATION CHANGES THE PERIOD OF PERFORMANCE FOR TASK ORDER BR01 TO 03 JAN 2015.</t>
  </si>
  <si>
    <t>a321af8cf8bea645</t>
  </si>
  <si>
    <t>1c6f9a3b397beb93</t>
  </si>
  <si>
    <t>DRY DOCK &amp; REPAIR BARGE 8803</t>
  </si>
  <si>
    <t>fc08042b17debc94</t>
  </si>
  <si>
    <t>TAIL SHAFT LINERS</t>
  </si>
  <si>
    <t>c661dacadeb6be84</t>
  </si>
  <si>
    <t>SUBMERGED PIPELINE BARGE RECOVERY</t>
  </si>
  <si>
    <t>63f0e6ffdb534861</t>
  </si>
  <si>
    <t>09c5f60f590b4bb3</t>
  </si>
  <si>
    <t>EMMERGENCY REPAIRS TO US VESSEL LCU 2027</t>
  </si>
  <si>
    <t>62570e44fa6f56c4</t>
  </si>
  <si>
    <t>THIS IS MOD P00001 FOR EMMERGENCY REPAIRS TO US VESSEL LCU 2027</t>
  </si>
  <si>
    <t>f62d5a9aeee1a491</t>
  </si>
  <si>
    <t>THIS IS MOD P00002 FOR EMMERGENCY REPAIRS TO US VESSEL LCU 2027</t>
  </si>
  <si>
    <t>665262e2e6287b2c</t>
  </si>
  <si>
    <t>35ee3470148e0601</t>
  </si>
  <si>
    <t>IGF::CT::IGF SURVEY VESSEL JACKSONVILLE REPAIR</t>
  </si>
  <si>
    <t>c41706642fa62ce0</t>
  </si>
  <si>
    <t>IGF::CT::IGF FUNDING INCREASE SURVEY VESSEL JACKSONVILLE REPAIRS</t>
  </si>
  <si>
    <t>b40c51a368afcdcc</t>
  </si>
  <si>
    <t>PSI PROPELLER HUB MODEL E 105/4</t>
  </si>
  <si>
    <t>4314588314b38006</t>
  </si>
  <si>
    <t>FY21 MONTGOMERY ENGINE REPAIR</t>
  </si>
  <si>
    <t>c8b48c9e863db3fc</t>
  </si>
  <si>
    <t>FY21 MONTGOMERY ENGINE REPAIR - MODP00001</t>
  </si>
  <si>
    <t>2d40f9e0d1316a6c</t>
  </si>
  <si>
    <t>MAIN ENGINE ANNUAL MAINTENANCE</t>
  </si>
  <si>
    <t>8e41cb79cf1abb4f</t>
  </si>
  <si>
    <t>8b18c4058c3405de</t>
  </si>
  <si>
    <t>e91bca2fa39f59aa</t>
  </si>
  <si>
    <t>98452c34632b70c3</t>
  </si>
  <si>
    <t>2c71b371da43037b</t>
  </si>
  <si>
    <t>FY24 POTTER HATCHES</t>
  </si>
  <si>
    <t>476388a188635ed5</t>
  </si>
  <si>
    <t>3118 JADWIN MONITORING SYSTEM UPGRADE</t>
  </si>
  <si>
    <t>2df275d12e6f14bc</t>
  </si>
  <si>
    <t>IGF::OT::IGF REPAIR/REBUILD REDUCTION GEAR FOR THE SURVEY VESSEL DOWNS, USACE-SAVANNAH OPERATIONS DEPOT</t>
  </si>
  <si>
    <t>278141b5d89b171b</t>
  </si>
  <si>
    <t>IGF::OT::IGF MODIFICATION TO AUTHORIZE GEAR RATIO MODIFICATION AND ADJUST THE PERFORMANCE PERIOD TO ALLOW FOR COMPLETION OF ALL TASKS.</t>
  </si>
  <si>
    <t>5ed4095cd54a1d98</t>
  </si>
  <si>
    <t>IGF::OT::IGF - MODIFICATION TO ADJUST THE PERFORMANCE PERIOD IN ORDER TO ALLOW THE CONTRACTOR TO MEET THE TIME NECESSARY TO COMPLETE THE WORK WITHIN THE CONTRACT.</t>
  </si>
  <si>
    <t>a4c2539232f43c7b</t>
  </si>
  <si>
    <t>IGF::OT::IGF MODIFICATION TO ADJUST THE PERFORMANCE PERIOD AND ADD FUNDING FOR TRANSPORT AND DIAGNOSE OF GEARS, SV DOWNS PORT, SAVANNAH DISTRICT</t>
  </si>
  <si>
    <t>ecea85a85ce36f55</t>
  </si>
  <si>
    <t>MODIFICATION TO ADJUST THE PERFORMANCE PERIOD 42 CALENDAR DAYS TO ALLOW FOR COMPLETION OF ALL TASKS.</t>
  </si>
  <si>
    <t>9ef344073f198bcf</t>
  </si>
  <si>
    <t>IGF::OT::IGF - MODIFICATION IS TO CHANGE THE LINE OF ACCOUNTING FOR THE SURVEY VESSEL DOWNS CONTRACT AS WELL AS AUTHORIZE IMPACT INSPECTION TO COMPLETE TASK 2.</t>
  </si>
  <si>
    <t>bfbba19477e48ea5</t>
  </si>
  <si>
    <t>MODIFICATION TO ADJUST THE PERFORMANCE PERIOD 30 CALENDAR DAYS
TO ALLOW FOR COMPLETION OF ALL REPAIR TASKS.</t>
  </si>
  <si>
    <t>b3cd365d40e5b3bf</t>
  </si>
  <si>
    <t>IGF::OT::IGF - MODIFICATION TO ADJUST THE PERFORMANCE PERIOD IN
ORDER TO ALLOW THE CONTRACTOR TO MEET THE TIME NECESSARY TO
COMPLETE THE WORK WITHIN THE CONTRACT.</t>
  </si>
  <si>
    <t>596e512be7fef239</t>
  </si>
  <si>
    <t>IGF::OT::IGF - MODIFICATION TO ADJUST THE PERFORMANCE PERIOD IN
ORDER TO ALLOW THE CONTRACTOR THE TIME TO OVERCOME THE HURRICANE AND THEN FIND AND IMPLEMENT WORKABLE SOLUTION.</t>
  </si>
  <si>
    <t>cf0d060a745af2ab</t>
  </si>
  <si>
    <t>PATROL BOAT FOR LAKE GREESON</t>
  </si>
  <si>
    <t>354a828c7416dc42</t>
  </si>
  <si>
    <t>M/V TECHE ENGINE REPAIR / REPLACEMENT.  IGF::OT::IGF</t>
  </si>
  <si>
    <t>fc408b482b03ed94</t>
  </si>
  <si>
    <t>M/V TECHE ENGINE WORK ON STARBOARD AND PORT ENGINES.  IGE::OT::IGF</t>
  </si>
  <si>
    <t>18621e7ed56808dc</t>
  </si>
  <si>
    <t>IGF::OT::IGF  CLOSE OUT  M/V TECHE</t>
  </si>
  <si>
    <t>33b5e714d16e32e9</t>
  </si>
  <si>
    <t>REPAIR ALCO ENGINES ON MCFARLAND</t>
  </si>
  <si>
    <t>5b5da9110aa55f62</t>
  </si>
  <si>
    <t>BELT, 7-3360/59 PBT 0.040 X 6 MESH 90-</t>
  </si>
  <si>
    <t>a44dc3dc57423cd5</t>
  </si>
  <si>
    <t>BOAT-STIFFBACK DOUBLE HULL UNISON BUY # 1151762</t>
  </si>
  <si>
    <t>68973940fbb77ce8</t>
  </si>
  <si>
    <t>PERIOD OF PERFORMANCE MODIFICATION TO EXTEND DELIVERY DATE TO 15 SEPTEMBER 2023</t>
  </si>
  <si>
    <t>b4ce55fcd279c2cd</t>
  </si>
  <si>
    <t>MV EMERSON MEREDITH - REPAIR</t>
  </si>
  <si>
    <t>a8d70c514534f07d</t>
  </si>
  <si>
    <t>MV EMERSON MEREDITH - REPAIR- POP MOD</t>
  </si>
  <si>
    <t>602cde35250d5961</t>
  </si>
  <si>
    <t>IGF::OT::IGF   MSTRSHP LSV7 HYDR/FIRE SYS RPR, TERRAZO</t>
  </si>
  <si>
    <t>ed68a68311e94f3c</t>
  </si>
  <si>
    <t>M/V EVANICK SHAFT PROPELLERS REFURBISH TIME EXTENSION MODIFICATION</t>
  </si>
  <si>
    <t>4534161e1dc4a327</t>
  </si>
  <si>
    <t>M/V EVANICK SHAFT PROPELLERS REFURBISH</t>
  </si>
  <si>
    <t>a257243bf25d63a3</t>
  </si>
  <si>
    <t>IGF::OT::IGF MODIFY CO2 FIRE SUPPRESSION SYSTEM IAW 46 CFR FOR DERRICK BOAT ELIZABETH</t>
  </si>
  <si>
    <t>1e8848f5bfbc56ed</t>
  </si>
  <si>
    <t>IGF::OT::IGF  NO COST POP EXTENSION MODIFY CO2 FIRE SUPPRESSION SYSTEM</t>
  </si>
  <si>
    <t>8c8ecb3117efe876</t>
  </si>
  <si>
    <t>IGF::OT::IGF NO-COST MOD ACCEPTING KTR CFR TO RELOCATE NATURAL AIR VENT</t>
  </si>
  <si>
    <t>21394164f03ddf08</t>
  </si>
  <si>
    <t>65da64a76245a89c</t>
  </si>
  <si>
    <t>FY23 BUOY BARGE DRY DOCK</t>
  </si>
  <si>
    <t>aa7488fecd86c6ee</t>
  </si>
  <si>
    <t>REPAIRS TO S/V RECONNAISSANCE-DEOB $1.00</t>
  </si>
  <si>
    <t>a85e8c061cf5a9d1</t>
  </si>
  <si>
    <t>REPAIRS TO S/V RECONNAISSANCE</t>
  </si>
  <si>
    <t>a16bf0233dc25d34</t>
  </si>
  <si>
    <t>0837d96f0643909f</t>
  </si>
  <si>
    <t>0545 TC DET    HARBORMASTER DE</t>
  </si>
  <si>
    <t>LSV-4 STERN ANCHOR CABLE REPLACEMENT</t>
  </si>
  <si>
    <t>9d1bb29eb726aec1</t>
  </si>
  <si>
    <t>IGF::OT::IGF MASTERSHIP AGREEMENT - CRANE/BOAT RENTAL, PHYSICAL SUPPORT AND SERVICE BASE, FOOT OF ARSENAL, ST. LOUIS, MO.  MODIFICATION TO DEOBLIGATE EXCESS FUNDS AND CLOSE OUT.</t>
  </si>
  <si>
    <t>a1045d8bfbddae9e</t>
  </si>
  <si>
    <t>PATROL BOAT FOR DEER CREEK LAKE, OHIO.</t>
  </si>
  <si>
    <t>ec35c8b748a45fa8</t>
  </si>
  <si>
    <t>CUSTOM ALUMINUM BOAT</t>
  </si>
  <si>
    <t>8d0dad58af13fc1c</t>
  </si>
  <si>
    <t>IGF::OT::IGF LIFE RAFT INSPECTION SERVICES FOR THE ENGINEER REPAIR YARD IN WILMINGTON, NC BASE PLUS OPTIONS.</t>
  </si>
  <si>
    <t>15b81d78e62eaddd</t>
  </si>
  <si>
    <t>HYDROSTATIC RELEASE UNITS IGF::OT::IGF</t>
  </si>
  <si>
    <t>5c82b18229b04ebb</t>
  </si>
  <si>
    <t>LIFERAFT INSEPCTIONS EXERCISE OPTION YEAR 1 IGF::OT::IGF</t>
  </si>
  <si>
    <t>52b2c1e0005e8c95</t>
  </si>
  <si>
    <t>MODIFICATION TO EXERCISE CLIN 1006 TO PURCHASE A NEW RAFT FOR THE SWART.</t>
  </si>
  <si>
    <t>77088f56c25e6b48</t>
  </si>
  <si>
    <t>LIFERAFT INSPECTIONS - OPTION YEAR 2</t>
  </si>
  <si>
    <t>938ff1137350c331</t>
  </si>
  <si>
    <t>LIFERAFT INSPECTIONS</t>
  </si>
  <si>
    <t>81b6529e997dcc6e</t>
  </si>
  <si>
    <t>LIFERAFT INSPECTIONS LIFERAFT REPLACEMENT</t>
  </si>
  <si>
    <t>1acb4a2ba349c416</t>
  </si>
  <si>
    <t>ADDITIONAL WORK:  LIFE RAFT CLEANING</t>
  </si>
  <si>
    <t>115526da5195e49f</t>
  </si>
  <si>
    <t>a58cd3301e93cd62</t>
  </si>
  <si>
    <t>EXERCISE OPTION FOR NEW RAFT VIKING 6CL</t>
  </si>
  <si>
    <t>95f5f29a65775bb7</t>
  </si>
  <si>
    <t>VIKING LIFE RAFT - OPTION YEAR 3</t>
  </si>
  <si>
    <t>0ec779312e0d25d8</t>
  </si>
  <si>
    <t>EXERCISE LIFERAFT CLEANINGS FOR MURDEN AND SNELL.</t>
  </si>
  <si>
    <t>52bbe2aaa7d776a7</t>
  </si>
  <si>
    <t>LIFERAFT INSPECTIONS DE-OBLIGATION OF EXCESS UNUSED FUNDS</t>
  </si>
  <si>
    <t>a42937663fc926d7</t>
  </si>
  <si>
    <t>OPTION YEAR 4 FOR LIFERAFT INSPECTIONS</t>
  </si>
  <si>
    <t>79011ab2237b3e59</t>
  </si>
  <si>
    <t>DE-OBLIGATION OF EXCESS UNUSED FUNDS FOR LIFERAFT SERVICES</t>
  </si>
  <si>
    <t>d8232793484a844f</t>
  </si>
  <si>
    <t>DE-OBLIGATION OF EXCESS UNUSED FUNDS FOR LIFERAFT SERVICES FOR THE CURRITUCK.</t>
  </si>
  <si>
    <t>369d10d7d52ec691</t>
  </si>
  <si>
    <t>LIFE RAFT SERVICES FOR USACE-SAW MARINE VESSELS.</t>
  </si>
  <si>
    <t>c0c75ba7ff7918be</t>
  </si>
  <si>
    <t>DRYDOCK AND REPAIR MV BLANCHARD  IGF::OT::IGF</t>
  </si>
  <si>
    <t>f0c1be6401c4f92a</t>
  </si>
  <si>
    <t>COCHITI BOAT MOTORS</t>
  </si>
  <si>
    <t>411f7b30823995bd</t>
  </si>
  <si>
    <t>ADDITIONAL ND-104 DRY-DOCKING REPAIRS</t>
  </si>
  <si>
    <t>036fb3ff55fc892d</t>
  </si>
  <si>
    <t>IGF::OT::IGF SMOKERCRAFT 202 PHANTOM (OR EQUIVALENT)</t>
  </si>
  <si>
    <t>a2cea31480099d43</t>
  </si>
  <si>
    <t>KENTUCKY LOCK MODULAR BARGE</t>
  </si>
  <si>
    <t>951b2b98475fdf68</t>
  </si>
  <si>
    <t>MODULAR BARGE - MOD TO REMOVE CLAUSE 52.222-20 CONTRACTS FOR MATERIALS, SUPPLIES, ARTICLES AND EQUIPMENT EXCEEDING $15,000 AND CHANGE DELIVERY DAY FROM 90 DAYS TO 110 DAYS.</t>
  </si>
  <si>
    <t>1cf83171289fdd26</t>
  </si>
  <si>
    <t>OSDP WEAR SLEEVES</t>
  </si>
  <si>
    <t>ce961a7adbbfc3ac</t>
  </si>
  <si>
    <t>REPLACEMENT GEAR SETS FOR TOM JENKINS DAM, US ARMY CORPS OF ENGINEERS, HUNTINGTON DISTRICT</t>
  </si>
  <si>
    <t>2520d664c9889703</t>
  </si>
  <si>
    <t>H920 GRAY/BLACK TUBESET DURA RIB</t>
  </si>
  <si>
    <t>f0f997b5317ea74b</t>
  </si>
  <si>
    <t>IGF::OT::IGF 18'  AIRBOAT STANDARD MARINE GRADE WITH ENGINE AND TRAILER.</t>
  </si>
  <si>
    <t>ec7e2087ceaf0906</t>
  </si>
  <si>
    <t>IGF::OT::IGF 18'  AIRBOAT STANDARD MARINE GRADE FOR TENN-TOM WATERWAY IN AL AND MS</t>
  </si>
  <si>
    <t>a37d016955095bc1</t>
  </si>
  <si>
    <t>IGF::OT::IGF 18'  AIRBOAT STANDARD MARINE GRADE FOR THE TENN-TOM PROJECT FACILITY IN COLUMBUS MS</t>
  </si>
  <si>
    <t>ea4148597d93e4af</t>
  </si>
  <si>
    <t>AVI SURVIVAL AVIATION LIFE RAFTS</t>
  </si>
  <si>
    <t>ab4f8e5d3d482144</t>
  </si>
  <si>
    <t>H923 GREY TUBESET DURA RIB</t>
  </si>
  <si>
    <t>e0b410d6905a0885</t>
  </si>
  <si>
    <t>M/V SHOALHUNTER GEARBOXES</t>
  </si>
  <si>
    <t>ae8d166d96021213</t>
  </si>
  <si>
    <t>DELIVERY EXTENSION DUE TO COVID 19 RESTRICTIONS.</t>
  </si>
  <si>
    <t>41d76da967aa26a8</t>
  </si>
  <si>
    <t>IGF::OT::IGF MV MISTER PAT STACK AND EXHAUST MODIFICATIONS</t>
  </si>
  <si>
    <t>48d54c0e5a11ba6a</t>
  </si>
  <si>
    <t>LAKE GREESON WORK BOAT W/TRAILER</t>
  </si>
  <si>
    <t>7e74849572df1b42</t>
  </si>
  <si>
    <t>CUSTOM BOAT U433F20</t>
  </si>
  <si>
    <t>4fa22667d902b7d2</t>
  </si>
  <si>
    <t>SALZER FY21 ANNUAL REPAIRS</t>
  </si>
  <si>
    <t>cc24d9759de15961</t>
  </si>
  <si>
    <t>LABOR CRAFTS</t>
  </si>
  <si>
    <t>db46813a0e751be0</t>
  </si>
  <si>
    <t>LOGISTICS SUPPORT VESSEL 3 UNPROGRAMMED REPAIRS</t>
  </si>
  <si>
    <t>45f8d02ed58e4109</t>
  </si>
  <si>
    <t>INCORPORATION OF WORKSHEETS 1,2 ON THE TASK ORDER.  WORKSHEET 2 DEOBLIGATES FUNDING FROM CLIN 0002.</t>
  </si>
  <si>
    <t>56dd1a09a0710bae</t>
  </si>
  <si>
    <t>TRANSPORT AND DRY DOCK HULL BLASTING, INSPECTION, REPAIR AND PAINTING OF USACE MATERIAL BARGES #772 AND #778</t>
  </si>
  <si>
    <t>1f4aa59bd864333c</t>
  </si>
  <si>
    <t>PURCHASE AND DELIVERY OF ONE VIKING V-24</t>
  </si>
  <si>
    <t>d0563baa249d8b40</t>
  </si>
  <si>
    <t>IGF::OT::IGF RE-LINE AFT BEARINGS</t>
  </si>
  <si>
    <t>c25a7965d1cab238</t>
  </si>
  <si>
    <t>IGF::OT::IGF THIS MODIFICATION IS A BILATERAL AGREEMENT BETWEEN THE PARTIES TO SHRINK WRAP THE BEARINGS INSTEAD OF COATING THEM IN A LIGHT COAT OF OIL AND WRAPPING THEM IN GREASE-PROOF PAPER PRIOR TO SHIPPING ONCE THE WORK IS COMPLETED.</t>
  </si>
  <si>
    <t>220e402d8df97156</t>
  </si>
  <si>
    <t>CT::SWG::CT FY18 NEW SKIFF FOR AO-NG (GRO)</t>
  </si>
  <si>
    <t>367cc9683ce66dab</t>
  </si>
  <si>
    <t>CT::SWG::CT - MOD NECESSARY TO UPGRADE THE ENGINE SIZE FROM 150HP TO 225HP FOR THE FY18 NEW SKIFF FOR AO-NG (GRO).</t>
  </si>
  <si>
    <t>14aaffb9379a18f4</t>
  </si>
  <si>
    <t>ILWW ARC FLASH STUDY</t>
  </si>
  <si>
    <t>213aa8cd629cc27d</t>
  </si>
  <si>
    <t>IGF::OT::IGF THE CONTRACTOR SHALL PROVIDE FLAT BOTTOM JON BOAT, MOTOR, TRAILER TO THE LAKE SHELBYVILLE PROJECT, SHELBYVILLE, ILLINOIS.</t>
  </si>
  <si>
    <t>6d9a73c1a7e82e0c</t>
  </si>
  <si>
    <t>MERCURY OUTBOARD SPARE PARTS</t>
  </si>
  <si>
    <t>f3185ddece4dca9c</t>
  </si>
  <si>
    <t>MERCURY OUTBOARD MOTOR SPARE PARTS</t>
  </si>
  <si>
    <t>2a7bd8dbddd63a48</t>
  </si>
  <si>
    <t>UPDATE PAY OFFICIAL DODAAC</t>
  </si>
  <si>
    <t>831db6830502c4c0</t>
  </si>
  <si>
    <t>IGF::OT::IGF BARGE 774 REPAIRS</t>
  </si>
  <si>
    <t>22556cd18c2f3725</t>
  </si>
  <si>
    <t>IGF::OT::IGF BARGE 774 (VARIOUS WORK)</t>
  </si>
  <si>
    <t>556e5e1b817ec03f</t>
  </si>
  <si>
    <t>DRAGARM ADAPTERS FOR THE DREDGE MCFARLAND</t>
  </si>
  <si>
    <t>6ab3e5cf7c1473a7</t>
  </si>
  <si>
    <t>SAMSON VULCAN 70FT PART#893 AND 706</t>
  </si>
  <si>
    <t>2cb9f6be1bd2e65c</t>
  </si>
  <si>
    <t>THIS IS A MODIFICATION TO CONTRACT W911S0-15-D-0038/BR10 FOR VESSEL LCU 2019 THAT DE-OBLIGATES UNUSED FUNDS AT THE CONTRACT PERIOD OF PERFORMANCE.</t>
  </si>
  <si>
    <t>e082dede661a76eb</t>
  </si>
  <si>
    <t>THIS IS MOD 01 FOR CONTRACT W911S0-15-D-0038/BR10 FOR VESSEL LCU 2019 WHICH INCORPORATES WORKSHEET 01 INTO THE CONTRACT.</t>
  </si>
  <si>
    <t>a228e0303f7b3a94</t>
  </si>
  <si>
    <t>THIS IS A DELIVERY ORDER FOR AN EMERGENCY REPAIR TO US VESSEL LCU 2019 LOCATED AT MUHAMMAD AL-AHMAD NAVAL BASE, KUWAIT.</t>
  </si>
  <si>
    <t>49b02526698dde77</t>
  </si>
  <si>
    <t>IGF::OT::IGF   BD CRAINE AUX HOIST REPAIRS</t>
  </si>
  <si>
    <t>d1593cd3f1c7ae7b</t>
  </si>
  <si>
    <t>19' PATROL BOAT FOR CAGLES MILL LAKE</t>
  </si>
  <si>
    <t>085fc5e850dd85f7</t>
  </si>
  <si>
    <t>UNPROGRAMMED REPAIR FOR THE MWT 15</t>
  </si>
  <si>
    <t>1fd23dde2118b398</t>
  </si>
  <si>
    <t>3e93f2d744959d6e</t>
  </si>
  <si>
    <t>174daa31599d51cf</t>
  </si>
  <si>
    <t>7e97e230471c39eb</t>
  </si>
  <si>
    <t>LT-802 UNPROGRAMMED VESSEL REPAIRS</t>
  </si>
  <si>
    <t>49d958a5ca326cac</t>
  </si>
  <si>
    <t>STARBOARD HOPPER DOORS
IGF::OT::IGF</t>
  </si>
  <si>
    <t>c3d5b4a7b0f98067</t>
  </si>
  <si>
    <t>FY20 MAINTENANCE PONTOON BOAT FOR TRINIDAD PROJECT OFFICE</t>
  </si>
  <si>
    <t>fb1a604538fc4672</t>
  </si>
  <si>
    <t>IGF::OT::IGF SWG::CT::SWG SKIFF WITH TRAILER-2478 TEXAS SCOOTER</t>
  </si>
  <si>
    <t>80a67d697ebd8d7f</t>
  </si>
  <si>
    <t>INSECTION/DIAGNOIS AND REPAIR OF SV HINDS ENGINES IN SUPPORT OF THE US ARMY CORPS OF ENGINEERS, ROCK ISLAND DISTRICT</t>
  </si>
  <si>
    <t>c38b66b955b7e2b9</t>
  </si>
  <si>
    <t>REPAIR AND REBUILD OF SV HINDS, VOLVO DIESEL ENGINES, MAINTENANCE SUPPORT UNIT</t>
  </si>
  <si>
    <t>b3e770525a718bac</t>
  </si>
  <si>
    <t>THE INTENT OF THIS MODIFICATION IS TO ADD INSCOPE REPAIR AND REPLACEMENT OF CORE PLUGS AND FUEL FEED PUMP ON ONE VOLVO PENTA ENGINE.</t>
  </si>
  <si>
    <t>f435b516998b6a8a</t>
  </si>
  <si>
    <t>EMERGENCY REPAIR LCM 8604</t>
  </si>
  <si>
    <t>bc6b59c3a5fcfc5a</t>
  </si>
  <si>
    <t>ca5d99b8e6194a66</t>
  </si>
  <si>
    <t>349bc4c5de1f1fa4</t>
  </si>
  <si>
    <t>0ed064316df4fe5a</t>
  </si>
  <si>
    <t>PORT SIDE TAILSHAFT</t>
  </si>
  <si>
    <t>8c9a5289f47f7789</t>
  </si>
  <si>
    <t>IGF:OT::IGF CT::SWG::CT SKIFF TEXAS SCOOTER 24' X 78", TRAILER AND ENGINE</t>
  </si>
  <si>
    <t>8f0c2cfa0ce15780</t>
  </si>
  <si>
    <t>SUPPLY OF TWO PROPELLERS FOR USACE DREDGE MURDEN.</t>
  </si>
  <si>
    <t>a2aa5a145f240e5c</t>
  </si>
  <si>
    <t>BOAT PURCHASE AND DELIVERY</t>
  </si>
  <si>
    <t>0a98a458b7c2cd3d</t>
  </si>
  <si>
    <t>A1590-MISS RIVER FY22 OQUAWKA BOAT -ASSE DELIVERY DATE UPDATE MOD.</t>
  </si>
  <si>
    <t>608e9047a7753e0b</t>
  </si>
  <si>
    <t>A1590-MISS RIVER FY22 OQUAWKA BOAT -ASSE</t>
  </si>
  <si>
    <t>996c43a99c2dfb1d</t>
  </si>
  <si>
    <t>TWO 18 FT ALUMINUM MODIFIED V HULL BOAT AND MERCURY MOTORS FOR LOCK AND DAM 18.</t>
  </si>
  <si>
    <t>c146827a9bd30cee</t>
  </si>
  <si>
    <t>SUPPLY AND DELIVER TWO (2) PONTOON BOATS TO CHARLES MILL LAKE DAM, LUCAS, OHIO.</t>
  </si>
  <si>
    <t>396fe90c3f864d6d</t>
  </si>
  <si>
    <t>UNPROGRAMMED REPAIRS TO US VESSEL LSV-5</t>
  </si>
  <si>
    <t>a41d8c868554f7c3</t>
  </si>
  <si>
    <t>e88702ae02fd7f11</t>
  </si>
  <si>
    <t>6d96eb2dde39a7f8</t>
  </si>
  <si>
    <t>2459ef8c9c83893f</t>
  </si>
  <si>
    <t>FY26 YAMAHA OUTBOARD MAINTENANCE SERVICES</t>
  </si>
  <si>
    <t>c90010efb35956af</t>
  </si>
  <si>
    <t>STEEL RAMP</t>
  </si>
  <si>
    <t>b0e2cd0a8db42f3d</t>
  </si>
  <si>
    <t>LOG BOOM FOR COCHITI</t>
  </si>
  <si>
    <t>16880aa3eb114800</t>
  </si>
  <si>
    <t>IGF::OT::IGF TOWING SERVICES 15 MAT BARGES TO VICKSBURG</t>
  </si>
  <si>
    <t>e094936b5e97ed03</t>
  </si>
  <si>
    <t>EMERGENCY REPAIRS FOR VESSEL LSV-5</t>
  </si>
  <si>
    <t>08dfd2fc1e0555de</t>
  </si>
  <si>
    <t>353212b497f58602</t>
  </si>
  <si>
    <t>REPLACE ENGINE FOR WATER VESSEL</t>
  </si>
  <si>
    <t>cba473fbf842f09f</t>
  </si>
  <si>
    <t>EXTRUDED RUBBER MARINE FENDERS.</t>
  </si>
  <si>
    <t>e40c35c64323ab84</t>
  </si>
  <si>
    <t>1000-WATT XENON SEARCHLIGHT FOR M/V BENYAURD</t>
  </si>
  <si>
    <t>d46177dd0d0dd33c</t>
  </si>
  <si>
    <t>PAY OFFICE: F87700 FUNDING ID: 5700DELIVERY/WAWF : DE_LORIS.BLACKWELL@US.AF.MIL DELORIS BLACKWELLDELIVERY ADDRESS:  1159 LEVITOW BLVDJBLM WA 98438 CERTIFIER: MISTY.L.DUVALL.CIV@MAIL.MILSOL# W911S225U0978 KYLE.MCNAMARA@US.AF.MIL</t>
  </si>
  <si>
    <t>12e6e673f3962b2b</t>
  </si>
  <si>
    <t>PAY OFFICE: F87700 FUNDING ID: 5700DELIVERY/WAWF : DE_LORIS.BLACKWELL@US.AF.MILDELORIS BLACKWELLDELIVERY ADDRESS:1159 LEVITOW BLVDJBLM WA 98438CERTIFIER: MISTY.L.DUVALL.CIV@MAIL.MILSOL# W911S225U0978KYLE.MCNAMARA@US.AF.MIL</t>
  </si>
  <si>
    <t>2391506024f598c1</t>
  </si>
  <si>
    <t>345a8c4f4f58bb7a</t>
  </si>
  <si>
    <t>TRAILER AND BOAT WITH TWO MUD MOTORS</t>
  </si>
  <si>
    <t>a2bfe57b9a3680bf</t>
  </si>
  <si>
    <t>PURCHASE OF AIRBOAT AMERICAN AIR RANGE 8</t>
  </si>
  <si>
    <t>f86e7b5802266e03</t>
  </si>
  <si>
    <t>YAMAHA 250 OUTBOARD #LF250XCA</t>
  </si>
  <si>
    <t>fa95cd464bd7de39</t>
  </si>
  <si>
    <t>EASTMAN LAKE PATROL BOAT AND TRAILER PURCHASE.</t>
  </si>
  <si>
    <t>89c8c6ace294db00</t>
  </si>
  <si>
    <t>EC-HQ WORKBOAT</t>
  </si>
  <si>
    <t>92d3abd3075e5346</t>
  </si>
  <si>
    <t>a656d64eece8a414</t>
  </si>
  <si>
    <t>SURVEY BOAT TO BE BUILT TO SPECIFICATIONS</t>
  </si>
  <si>
    <t>31097413fabb529e</t>
  </si>
  <si>
    <t>BOAT, MOTOR AND TRAILER</t>
  </si>
  <si>
    <t>41b9c35a3f7a0901</t>
  </si>
  <si>
    <t>BOAT, MOTOR AND TRAILER - DELIVERY DATE CHANGE FROM 15-SEP-2022 TO 4-JAN-2023.</t>
  </si>
  <si>
    <t>e6d76535add6b9bf</t>
  </si>
  <si>
    <t>FSC 2090  MISC SHIP&amp;MARINE EQUIPMENT MOORING LINES (POLYESTER)</t>
  </si>
  <si>
    <t>cf57bcf1efd28bce</t>
  </si>
  <si>
    <t>1b86107272b4c84c</t>
  </si>
  <si>
    <t>STAINLESS STEEL SLIDE PEDESTALS FOR USACE DREDGE YAQUINA</t>
  </si>
  <si>
    <t>1589230f747f7590</t>
  </si>
  <si>
    <t>UNISON 1040197BASS BOAT 20 FOOT</t>
  </si>
  <si>
    <t>efefbdf83e41f7d4</t>
  </si>
  <si>
    <t>ADDITIONAL REPAIRS REQUIRED</t>
  </si>
  <si>
    <t>62af8d6dad30dd61</t>
  </si>
  <si>
    <t>UPPER SET DRY DOCK 2024</t>
  </si>
  <si>
    <t>a62ec2ab3d385e50</t>
  </si>
  <si>
    <t>cf784cc3536cf940</t>
  </si>
  <si>
    <t>LSV-1 OVER &amp; ABOVE</t>
  </si>
  <si>
    <t>855754e65595a794</t>
  </si>
  <si>
    <t>UNSCHEDULED REPAIRS TO THE U.S. ARMY VESSEL LOGISTICS SUPPORT VESSEL-1</t>
  </si>
  <si>
    <t>d3c5a628bfcad60c</t>
  </si>
  <si>
    <t>DE-OBLIGATE FUNDS FOR UNSCHEDULED REPAIRS TO THE U.S. ARMY LOGISTICS SUPPORT VESSEL 1 STATIONED AT FORT EUSTIS, VIRGINIA.</t>
  </si>
  <si>
    <t>1c783bb1bd79d03c</t>
  </si>
  <si>
    <t>FSC/PSC 2090  LSV-4 ACCOMMADATION LADDER</t>
  </si>
  <si>
    <t>b1db836098ae8235</t>
  </si>
  <si>
    <t>PURCHASE OF 2 SKIFFS, TRAILERS AND YAMAHA ENGINES</t>
  </si>
  <si>
    <t>512ff030f57efeb8</t>
  </si>
  <si>
    <t>REPAIR WATER MANAGEMENT SURVEY BOAT</t>
  </si>
  <si>
    <t>df3ae6031cdd1f2b</t>
  </si>
  <si>
    <t>6cecadc918173493</t>
  </si>
  <si>
    <t>72a521a5c7f44cde</t>
  </si>
  <si>
    <t>ARMY WATERCRAFT SUSTAINMENT MAINTENANCE PROGRAM (AWSM) ZONE 3: PIER SIDELOGISTICS SUPPORT VESSEL (LSV) 2</t>
  </si>
  <si>
    <t>ac2e7437612ec703</t>
  </si>
  <si>
    <t>SHALLOW WATER WORK BOAT PACKAGE (BOAT, MOTOR, TRAILER, ELECTRONICS, ACCESSORIES)</t>
  </si>
  <si>
    <t>df8066b529f71ba9</t>
  </si>
  <si>
    <t>ALUMINUM WORK BOAT, OUTBOARD MOTOR, TRAILER AND ACCESSORIES</t>
  </si>
  <si>
    <t>ceaccc6d689e57a1</t>
  </si>
  <si>
    <t>CAROLINA SKIFF 178 DLV</t>
  </si>
  <si>
    <t>24ead01281788f64</t>
  </si>
  <si>
    <t>7e97433ee02734f2</t>
  </si>
  <si>
    <t>EMERGENCY - DREDGE DUBUQUE</t>
  </si>
  <si>
    <t>b438e98a7c0cd890</t>
  </si>
  <si>
    <t>EWELL VESSEL REPAIR SERVICES</t>
  </si>
  <si>
    <t>719ac6b806db53a4</t>
  </si>
  <si>
    <t>VESSEL REPAIR SERVICES</t>
  </si>
  <si>
    <t>837ddf1e04974d4c</t>
  </si>
  <si>
    <t>3807b7ad7ed5679d</t>
  </si>
  <si>
    <t>EWELL VESSEL REPAIR SERVICES HVAC MODIFICATION</t>
  </si>
  <si>
    <t>56a3cc8bccbe47f4</t>
  </si>
  <si>
    <t>LIFE RAFT SYSTEM</t>
  </si>
  <si>
    <t>80c9ea1525aa7faa</t>
  </si>
  <si>
    <t>PATROL BOAT AND TRAILER FOR EAST LYNN LAKE, US ARMY CORPS OF ENGINEERS, HUNTINGTON DISTRICT</t>
  </si>
  <si>
    <t>6c6ce0781ad0b2df</t>
  </si>
  <si>
    <t>MODIFICATION TO EXTEND THE DELIVERY DATE FOR A PATROL BOAT AND TRAILER FOR EAST LYNN LAKE, EAST LYNN, WV, US ARMY CORPS OF ENGINEERS, HUNTINGTON DISTRICT</t>
  </si>
  <si>
    <t>31844fd3c7439720</t>
  </si>
  <si>
    <t>RUDDER REPAIRS, MODIFICATION P00002</t>
  </si>
  <si>
    <t>478d9e47ecdfaa0b</t>
  </si>
  <si>
    <t>ADDITIONAL RUDDER REPAIRS AFTER DISASSEMBLY. MODIFICATION P00003</t>
  </si>
  <si>
    <t>8511a46eeeb47b3c</t>
  </si>
  <si>
    <t>DRY-DOCKING THE TOWBOAT BIENVILLE, EXERCISING OPTION CLIN 0003</t>
  </si>
  <si>
    <t>afde3ce118f370a6</t>
  </si>
  <si>
    <t>DRY-DOCKING</t>
  </si>
  <si>
    <t>fe20fd40e1fb2037</t>
  </si>
  <si>
    <t>10,000# WORKBOAT ANCHOR W/ ABS CERTI</t>
  </si>
  <si>
    <t>d358cc0b6a5bddab</t>
  </si>
  <si>
    <t>CHICK WORK BARGE LEAD ABATEMENT</t>
  </si>
  <si>
    <t>20ca798211ab53fa</t>
  </si>
  <si>
    <t>WORK BARGE LEAD ABATEMENT AND REPAIRS</t>
  </si>
  <si>
    <t>480ee1d5680018c9</t>
  </si>
  <si>
    <t>IGF::OT::IGF MV IROQUOIS REPAIRMASTERSHIP</t>
  </si>
  <si>
    <t>83ea6f222fd71231</t>
  </si>
  <si>
    <t>7749ccb25da4758a</t>
  </si>
  <si>
    <t>65f2a1a1e3de5b25</t>
  </si>
  <si>
    <t>4c60049cd890a7f6</t>
  </si>
  <si>
    <t>HULL REPAIR (ST LUCIA) ADDITIONAL LABOR</t>
  </si>
  <si>
    <t>b16f6cab79c9acb8</t>
  </si>
  <si>
    <t>7de3754325d88627</t>
  </si>
  <si>
    <t>HULL REPAIR (ST LUCIA)</t>
  </si>
  <si>
    <t>6161c1b28fcce73a</t>
  </si>
  <si>
    <t>MARINE DESIGN CENTER/2450</t>
  </si>
  <si>
    <t>311f18eaf964a569</t>
  </si>
  <si>
    <t>OUTBOARD ENGINE REPOWER SB48</t>
  </si>
  <si>
    <t>9492dfb613b01a6b</t>
  </si>
  <si>
    <t>OUTBOARD ENGINE REPOWER SB48 MODIFICATION.</t>
  </si>
  <si>
    <t>bcf3a075f99e2dc8</t>
  </si>
  <si>
    <t>PURCHASE OF 5 (FIVE) ECHOTRAC E20-DC DUAL CHANNEL AND REQUIRED CABLE ASSEMBLY</t>
  </si>
  <si>
    <t>bc0f04c8779260df</t>
  </si>
  <si>
    <t>PROVIDE LABOR, TOOLS, EQUIPMENT, PARTS,  IGF::OT::IGF FOR OTHER</t>
  </si>
  <si>
    <t>83f0e58bbf670538</t>
  </si>
  <si>
    <t>FY23 UTILITY BOAT FOR LCPP</t>
  </si>
  <si>
    <t>aed17628406a15a8</t>
  </si>
  <si>
    <t>IGF::OT::IGF BARGE 779 INSPECTION / REPAIR</t>
  </si>
  <si>
    <t>e7fc37a4efd9e072</t>
  </si>
  <si>
    <t>PROCURE&amp;INSTALL A/C COMPRESSOR</t>
  </si>
  <si>
    <t>481f755dd9af436a</t>
  </si>
  <si>
    <t>c2c592c6c5cecb40</t>
  </si>
  <si>
    <t>GENERAL REPAIRS TO SV FLORIDA II</t>
  </si>
  <si>
    <t>2a672e6a8aad02e4</t>
  </si>
  <si>
    <t>IGF::CT::IGF MOD P00002 FUNDING INCREASE GENERAL REPAIRS TO SV FLORIDA II</t>
  </si>
  <si>
    <t>a585c08dd593405c</t>
  </si>
  <si>
    <t>PRESSURE WASH HAUL SV FLORIDA II</t>
  </si>
  <si>
    <t>ab77bd65effea0c8</t>
  </si>
  <si>
    <t>PSC 2090 MISC SHIP&amp;MARINE EQUIPMENT - FUEL PURIFYING EQUIPMENT</t>
  </si>
  <si>
    <t>4a37104ad71c8c3d</t>
  </si>
  <si>
    <t>CHANGE PERFORMANCE COMPLETION DATE ON CLIN 0101, NET</t>
  </si>
  <si>
    <t>e80c4a6ee0343d74</t>
  </si>
  <si>
    <t>IGF::OT::IGF TASK ORDER 0014 BARRON DRY DOCK</t>
  </si>
  <si>
    <t>cc9ae6db5ed9f136</t>
  </si>
  <si>
    <t>IGF::OT::IGF TASK ORDER 0014</t>
  </si>
  <si>
    <t>3750c2c8b55d6d1e</t>
  </si>
  <si>
    <t>IGF::OT::IGF MASTERSHIP AGREEMENT BARRON DRY DOCK TASK ORDER 0014</t>
  </si>
  <si>
    <t>cd5d30d85d029915</t>
  </si>
  <si>
    <t>IGF::OT::IGF # 773 BARGE REPAIRS</t>
  </si>
  <si>
    <t>bfc8947b7df4713c</t>
  </si>
  <si>
    <t>IGF::OT::IGF BARGE REPAIRS</t>
  </si>
  <si>
    <t>ef6496fea638d781</t>
  </si>
  <si>
    <t>AIRBOAT WITH TRAILER AND TRADE-IN</t>
  </si>
  <si>
    <t>2770fff443aff029</t>
  </si>
  <si>
    <t>AIRBOAT WITH TRAILER AND TRADE-IN - MOD 1 - DELIVERY DATE CHANGE WITH A $250.00 CREDIT</t>
  </si>
  <si>
    <t>b5500ff2b4943606</t>
  </si>
  <si>
    <t>WATER QUALITY SHALLOW WATER JET BOAT</t>
  </si>
  <si>
    <t>93ab9e4226f85691</t>
  </si>
  <si>
    <t>PATROL BOAT AND TRAILER FOR JW FLANNAGAN DAM, HAYSI, VA, US ARMY CORPS OF ENGINEERS, HUNTINGTON DISTRICT</t>
  </si>
  <si>
    <t>b2bead8dab78ea53</t>
  </si>
  <si>
    <t>ARC JET-SKI</t>
  </si>
  <si>
    <t>6aee2cfa6f4c6002</t>
  </si>
  <si>
    <t>TO PURCHASE THREE BOAT TRAILERS</t>
  </si>
  <si>
    <t>eba2385727e59b71</t>
  </si>
  <si>
    <t>ADMINISTRATIVE MOD TO INCORPORATE WAWF CLAUSE</t>
  </si>
  <si>
    <t>dd5b2c5c7020553c</t>
  </si>
  <si>
    <t>US ARMY RESERVE PUMPING</t>
  </si>
  <si>
    <t>66dd0fae88bb31f9</t>
  </si>
  <si>
    <t>d4dbb59193039564</t>
  </si>
  <si>
    <t>US ARMY RESERVE PUMPING, THIS MOD IS DEOBLIGATING ALL REMAINING FUNDS FOR CLOSEOUT.</t>
  </si>
  <si>
    <t>7c88d849b333d306</t>
  </si>
  <si>
    <t>[PIIN: W56KJD-15-P-0034] [VENDOR: BLUE TECH INC.] [CAGE: 0CL10] BLACKBERRY SEVER SUPPORT</t>
  </si>
  <si>
    <t>04f8b7519c2d758c</t>
  </si>
  <si>
    <t>OUTBOARD MOTORS FOR OD-T MV DUBUQUE</t>
  </si>
  <si>
    <t>080f5be8e3d57c12</t>
  </si>
  <si>
    <t>JADWIN THRUST BEARING REBUILD</t>
  </si>
  <si>
    <t>40ba78447762bdec</t>
  </si>
  <si>
    <t>ae6c9677c6e143f9</t>
  </si>
  <si>
    <t>US ARMY TRAINING EXERCISE</t>
  </si>
  <si>
    <t>1071b431666d3531</t>
  </si>
  <si>
    <t>CLUTCH AND BRAKE BANDS FOR MCFARLAND</t>
  </si>
  <si>
    <t>fef377035cc074ae</t>
  </si>
  <si>
    <t>CLUTCH BAND</t>
  </si>
  <si>
    <t>3b01d6815f344446</t>
  </si>
  <si>
    <t>PATROL BOAT OUTBOARD MOTORS (JPP AND CENTER HILL LAKES)</t>
  </si>
  <si>
    <t>45bae1fbb1c665a8</t>
  </si>
  <si>
    <t>DRY DOCK AND REPAIRS FOR THE SPAR BARGE 9001, 9004, 7312, AND DOUBLE SPAR BARGE 9002 &amp; 9003</t>
  </si>
  <si>
    <t>d9246830b2d24145</t>
  </si>
  <si>
    <t>MODIFICATION TO ADD FUNDING FOR ADDITIONAL UNFORESEEN REPAIRS TO THE SPAR BARGE 7312</t>
  </si>
  <si>
    <t>21871087d44f07b9</t>
  </si>
  <si>
    <t>ADDITIONAL REPAIRS, SPAR BARGE 7312</t>
  </si>
  <si>
    <t>ae6d361196c01040</t>
  </si>
  <si>
    <t>MODIFICATION TO ADD ADDITIONAL IN-SCOPE REPAIRS TO SPAR BARGE 9004 DRY DOCK REPAIRS IN SUPPORT USACE-MVK.</t>
  </si>
  <si>
    <t>9c2219600ab8d1ae</t>
  </si>
  <si>
    <t>ZODIAC H920 GREY TUBESET DURARIB</t>
  </si>
  <si>
    <t>075ace037981cdc4</t>
  </si>
  <si>
    <t>BAHAMA YAMAHA ENGINES</t>
  </si>
  <si>
    <t>4fdaf7050822a62f</t>
  </si>
  <si>
    <t>d43bfd6772d506ae</t>
  </si>
  <si>
    <t>5014098d85d35a4e</t>
  </si>
  <si>
    <t>EMERGENCY REPAIR TO US VESSEL LSV 6.
MODIFICATION TO EXTEND DELIVERY DATE AND ACTIVATE WORKSHEETS.</t>
  </si>
  <si>
    <t>08b804512105cc81</t>
  </si>
  <si>
    <t>ef5712f0391e385d</t>
  </si>
  <si>
    <t>PURCHASE AND DELIVERY OF ONE DECK BARGE</t>
  </si>
  <si>
    <t>ab0d3f5682c892ba</t>
  </si>
  <si>
    <t>DREDGE MERRITT HAUL OUT &amp; DRY DOCK</t>
  </si>
  <si>
    <t>f77d839daf0d3fd2</t>
  </si>
  <si>
    <t>THIS REQUIREMENT IS FOR 6 WORKBOAT ANCHORS AT 6,000 POUNDS EACH.</t>
  </si>
  <si>
    <t>64072ce8c4e1718c</t>
  </si>
  <si>
    <t>6TH RTBN CAROLINA SKIFF 218 AND 178 DLV BOAT, MOTROS&amp;TRAILERS</t>
  </si>
  <si>
    <t>9bbe29630479466e</t>
  </si>
  <si>
    <t>6TH RTBN CAROLINA SKIFF 218 DLV BOAT</t>
  </si>
  <si>
    <t>55e3e0225d4f7b1e</t>
  </si>
  <si>
    <t>LCR, BOATS</t>
  </si>
  <si>
    <t>fc2ef72288530ab2</t>
  </si>
  <si>
    <t>9973e6a388a63ef5</t>
  </si>
  <si>
    <t>THIS MODIFICATION DE-OBLIGATES EXCESS FUNDING FOR TASK ORDER CLOSE OUT.</t>
  </si>
  <si>
    <t>b9f0a7780e85da36</t>
  </si>
  <si>
    <t>3d2021c6b33c824b</t>
  </si>
  <si>
    <t>MOORING BARGE 7403 EXTRA REPAIRS</t>
  </si>
  <si>
    <t>9e35722f07e20539</t>
  </si>
  <si>
    <t>FUEL BARGE 9511 CLEANING AND CERTIFICATION</t>
  </si>
  <si>
    <t>86f1aa79ec356ec7</t>
  </si>
  <si>
    <t>MV HARRISON PROPELLER REPAIRS</t>
  </si>
  <si>
    <t>3b11b72ed5f74a57</t>
  </si>
  <si>
    <t>MV HARRISON DRY DOCK AND PROPELLER REPAIRS</t>
  </si>
  <si>
    <t>9d8d6e095eaae8a3</t>
  </si>
  <si>
    <t>FR1918VBB RIVER RADAR PURCHASE</t>
  </si>
  <si>
    <t>ac1cfb50c495753f</t>
  </si>
  <si>
    <t>IGF::CT::IGF PROCUREMENT FOR ONE 16 FOOT AIRBOAT WITH SPRAY RIG AND TRAILER AT FORT RUCKER, ALABAMA.</t>
  </si>
  <si>
    <t>d69320ac0a6d0a10</t>
  </si>
  <si>
    <t>YAMAHA F90XB BOAT</t>
  </si>
  <si>
    <t>cbc8849eb80c3b84</t>
  </si>
  <si>
    <t>REPAIRS FOR RECERTIFICATION OF RESCUE BOAT</t>
  </si>
  <si>
    <t>c9e572f52f434b04</t>
  </si>
  <si>
    <t>RECERTIFICATION OF RESCUE BOAT</t>
  </si>
  <si>
    <t>5819a35c63656427</t>
  </si>
  <si>
    <t>IGF::OT::IGF   LSV 7 FIRE, SCBA, EXHAUST REPAIRS</t>
  </si>
  <si>
    <t>f42211e8a8222982</t>
  </si>
  <si>
    <t>EXHAUST STACK REPAIRS</t>
  </si>
  <si>
    <t>870aa5d4ae16813b</t>
  </si>
  <si>
    <t>BOAT COLLARS, CAPE COD CANAL, BOURNE, MA</t>
  </si>
  <si>
    <t>b989d0d4b8c66844</t>
  </si>
  <si>
    <t>MODIFICATION TO EXTEND THE POP FOR THE CCC BOAT COLLARS FOR THE CAPE COD CANAL.</t>
  </si>
  <si>
    <t>622b2859ea953558</t>
  </si>
  <si>
    <t>OLD HICKORY LAKE WORKBOAT, ENGINE AND TRAILER</t>
  </si>
  <si>
    <t>80820af0a9eb0c66</t>
  </si>
  <si>
    <t>WORKBOAT, ENGINE AND TRAILER</t>
  </si>
  <si>
    <t>3cfb9d4772082404</t>
  </si>
  <si>
    <t>ENGINE SERVICE REPAIR</t>
  </si>
  <si>
    <t>088ab87badf3dc84</t>
  </si>
  <si>
    <t>ENGINE SERVICE REPAIR ADDITIONAL WORK MOD</t>
  </si>
  <si>
    <t>02b5e60722043391</t>
  </si>
  <si>
    <t>INSTALL GMDSS RADIO AND U-AIS TRANSPONDER ON DREDGE ESSAYONS</t>
  </si>
  <si>
    <t>acec525f6bc79303</t>
  </si>
  <si>
    <t>GMDSS RADIO AND U-AIS TRANSPONDER. MODIFICATION TO ADD VESSEL DATA RECORDER INSTALL AND COMMISSIONING FOR DREDGE ESSAYONS.</t>
  </si>
  <si>
    <t>35aa31269e8c2cc7</t>
  </si>
  <si>
    <t>HAZMAT BOAT</t>
  </si>
  <si>
    <t>8e3a3e405de19cd4</t>
  </si>
  <si>
    <t>27c6e36966706e26</t>
  </si>
  <si>
    <t>PONTOON PATROL BOAT FOR YATESVILLE LAKE, LOUISA, KY.</t>
  </si>
  <si>
    <t>05887b127f807537</t>
  </si>
  <si>
    <t>TOTAL OF SEVEN (7) ZODIAC BOATS NEEDS REPAIRS AND SERVICES, THEN TESTED AND CERTIFICATION WITH WARRANTY. REPAIRS AND SERVICES WILL BE DONE AT THE FACILITY.POC  C-TRP 1-299 CAV SGT SEAN CANTERO SEAN.M.CANTERO.MIL@ARMY.MIL  808-844-6734</t>
  </si>
  <si>
    <t>c98ad12bdde8dedb</t>
  </si>
  <si>
    <t>IHC PARTS TO REBUILD SPARES FOR YAQUINA</t>
  </si>
  <si>
    <t>9fb93d70ce44aa7d</t>
  </si>
  <si>
    <t>EMERGENCY REPAIRS TO US VESSEL LCU 2018</t>
  </si>
  <si>
    <t>90e610cf7b125365</t>
  </si>
  <si>
    <t>f4dcb649d128303f</t>
  </si>
  <si>
    <t>1640652408483df5</t>
  </si>
  <si>
    <t>THIS CONTRACT IS FOR BOTH HARDWARE AND SERVICES. THIS DELIVERY ORDER IS FOR FIELD LEVEL MAINTENANCE NEW EQUIPMENT TRAINING AT FORT KNOX.</t>
  </si>
  <si>
    <t>0acabcc484fef20e</t>
  </si>
  <si>
    <t>PURCHASE AND DELIVERY OF ONE 22' HARDTOP  IGF::OT::IGF</t>
  </si>
  <si>
    <t>c42b784622f9e6e5</t>
  </si>
  <si>
    <t>ADDITIONAL REPAIRS TO CRANE BARGE WADE</t>
  </si>
  <si>
    <t>db5937e1047b155e</t>
  </si>
  <si>
    <t>REPAIR STRUCTURAL FAILURE ON USACE MECHANICAL DREDGE PLANT WADE</t>
  </si>
  <si>
    <t>a327968a20e8cf57</t>
  </si>
  <si>
    <t>PATROL BOAT FOR GRAYSON LAKE, GRAYSON, KY</t>
  </si>
  <si>
    <t>ecbde6d2e9fb2053</t>
  </si>
  <si>
    <t>IGF::OT::IGF  REPLACE RECEIVER ARRAY FOR SEABAT 7125 MULTIBEAM SYSTEM. UNIQUE SOURCE FOR PROPRIETARY SYSTEM, JUSTIFICATION AND APPROVAL COMPLETED IAW FAR PROCEDURES.</t>
  </si>
  <si>
    <t>0e9aee76403f92f0</t>
  </si>
  <si>
    <t>CHEATHAM LOCK WORK BOAT</t>
  </si>
  <si>
    <t>4d166b199ba0aa13</t>
  </si>
  <si>
    <t>SB36 MAINTENANCE OVERHAUL</t>
  </si>
  <si>
    <t>79bd75850f5fdd91</t>
  </si>
  <si>
    <t>MOD TO EXTEND POP SB36 OVERHAUL</t>
  </si>
  <si>
    <t>c59f3ee7e32d6ae7</t>
  </si>
  <si>
    <t>UNDERWATER VIBRACORING SYSTEM TO INCLUDE THE NECESSARY HARDWARE AND ELECTRICAL ACCESSORIES FOR THE SYSTEM TO FUNCTION ON A SEA GOING VESSEL</t>
  </si>
  <si>
    <t>b274f3e144f8a1ac</t>
  </si>
  <si>
    <t>IGF::OT::IGF DRYDOCKING AND UNDOCKING, VESSEL MOBJACK, ADMIN CORRECTION TO CLIN DESCRIPTION</t>
  </si>
  <si>
    <t>bc93e9755d9ff777</t>
  </si>
  <si>
    <t>PRESERVATION BILGES
IGF::OT::IGF</t>
  </si>
  <si>
    <t>058be5a68a583977</t>
  </si>
  <si>
    <t>IGF::OT::IGF PRESERVE HULL, PRESERVE BILGES, EXTRA LAYDAYS</t>
  </si>
  <si>
    <t>c4bc2aa6c56444bf</t>
  </si>
  <si>
    <t>IGF::OT::IGF DRYDOCKING AND UNDOCKING, VESSEL MOBJACK PLUS STORAGE UP TO 30 DAYS</t>
  </si>
  <si>
    <t>695b30e4168ee296</t>
  </si>
  <si>
    <t>MONTGOMERY POINT GEAR BOXES</t>
  </si>
  <si>
    <t>6e6fc971f431bd8b</t>
  </si>
  <si>
    <t>DREDGE MURDEN FIRE MAIN PIPE WELDING REPAIRS</t>
  </si>
  <si>
    <t>6572e29461500113</t>
  </si>
  <si>
    <t>ADDITIONAL FIRE MAIN PIPE WELDING REPAIRS ON THE DREDGE MURDEN</t>
  </si>
  <si>
    <t>55f9142a900c2bbd</t>
  </si>
  <si>
    <t>IGF::OT::IGF REPLACE WATER TIGHT DOORS</t>
  </si>
  <si>
    <t>afd7dbc2e6455639</t>
  </si>
  <si>
    <t>f87a3a40056797eb</t>
  </si>
  <si>
    <t>BOAT PURCHASE</t>
  </si>
  <si>
    <t>f623d9c86272d076</t>
  </si>
  <si>
    <t>SALVAGE RECOVER SUNKEN VESSEL -SB 46</t>
  </si>
  <si>
    <t>6285153e1fba7d22</t>
  </si>
  <si>
    <t>IGF::OT::IGF REPAIR STARBOARD MAIN PROPULSION ENGINE</t>
  </si>
  <si>
    <t>fe352f51eb2b2056</t>
  </si>
  <si>
    <t>IGF::OT::IGF REPAIR STARBOARD MAIN PROPULSION ENGINE.  THE PURPOSE OF THIS MODIFICATION IS TO ADD ADDITIONAL IN-SCOPE WORK TO THE CONTRACT.</t>
  </si>
  <si>
    <t>a7b8aad7014cfc9a</t>
  </si>
  <si>
    <t>OVERHAUL MURDEN GENERATOR ENGINE, IGF::OT::IGF</t>
  </si>
  <si>
    <t>3ebcc78aac8cc2b1</t>
  </si>
  <si>
    <t>IGF::OT::IGF MODIFICATION TO EXTEND - OVERHAUL MURDEN GENERATOR ENGINE</t>
  </si>
  <si>
    <t>8368e55c35a9c60e</t>
  </si>
  <si>
    <t>OVERHAUL MURDEN GENERATOR ENGINE MOD TO CHANGE WORK LOCATION IGF::OT::IGF</t>
  </si>
  <si>
    <t>2df2590f44a5619e</t>
  </si>
  <si>
    <t>M/V BROOPORT DRY DOCK</t>
  </si>
  <si>
    <t>bfd7e85817233903</t>
  </si>
  <si>
    <t>ADDITIONAL REPAIRS TO THE COOLERS</t>
  </si>
  <si>
    <t>9d8693dd6abe1963</t>
  </si>
  <si>
    <t>M/V BROOPORT DRY DOCK WAVING BONDING REQUIREMENT</t>
  </si>
  <si>
    <t>4a7c431d12447133</t>
  </si>
  <si>
    <t>POTOON WORK BOAT, 40 HP MOTOR AND TRAILER DELIVERED TO SHENANGO RIVER LAKE.</t>
  </si>
  <si>
    <t>e6fedc8de70b3a2c</t>
  </si>
  <si>
    <t>150 HATCH 18 FLUSH, WATERTIGHT, DF-430-18D</t>
  </si>
  <si>
    <t>916edaa51e5178ce</t>
  </si>
  <si>
    <t>ENID LAKE PATROL BOAT --- PROJECT NO.: 1</t>
  </si>
  <si>
    <t>f79df170d25a2ab4</t>
  </si>
  <si>
    <t>212RQS - ADVANCED RESCUE CRAFTS (ARCS)</t>
  </si>
  <si>
    <t>a07be11e6b7ee85c</t>
  </si>
  <si>
    <t>22 FABRICATED FOOT PONTOON BOAT WITH MOTOR AND TRAILER FOR RATHBUN LAKE PROJECT, CENTERVILLE, IOWA.</t>
  </si>
  <si>
    <t>d2f63b15d77b4899</t>
  </si>
  <si>
    <t>SAMSON VULCAN ROPE 50' LONG - 893</t>
  </si>
  <si>
    <t>f3f0d0d7add443a2</t>
  </si>
  <si>
    <t>WATER QUALITY SURVEY BOAT, MOTOR,&amp;TRAILER FOR WATER QUALITY OPERATIONS CENTER, GALLIPOLIS FERRY, WV</t>
  </si>
  <si>
    <t>5161829294a4f3b3</t>
  </si>
  <si>
    <t>RANGE PATROL BOAT</t>
  </si>
  <si>
    <t>b75abc7c9d790525</t>
  </si>
  <si>
    <t>IGF::OT::IGF CT::SWG::CT REPLACEMENT OF STEERING SYSTEM</t>
  </si>
  <si>
    <t>287946c6545c8ddc</t>
  </si>
  <si>
    <t>REPLACEMENT OF STEERING SYSTEM MODIFICATION TO ADD MISSING CLAUSE 52.222-55</t>
  </si>
  <si>
    <t>67a573df885f2a2c</t>
  </si>
  <si>
    <t>09b28f46e0243729</t>
  </si>
  <si>
    <t>MERRITT CAT PUMP ENGINE REBUILD IGF::OT::IGF</t>
  </si>
  <si>
    <t>ee0c50640c7fb3de</t>
  </si>
  <si>
    <t>PURCHASE OF FOUR TELEDYNE ODOM E20-DC PORTABLE</t>
  </si>
  <si>
    <t>b7fe11ec9f776c15</t>
  </si>
  <si>
    <t>CHENA PATROL BOAT AND TRAILER FOR THE CHENA RIVER LAKES FLOOD CONTROL PROJECT, NORTH POLE, ALASKA</t>
  </si>
  <si>
    <t>73ce7718a6fb1412</t>
  </si>
  <si>
    <t>MODEL CODE: 13000088A, MERCURY 300CXL</t>
  </si>
  <si>
    <t>e1310d5754e8f815</t>
  </si>
  <si>
    <t>BPA CALL SB 52 REPAIRS</t>
  </si>
  <si>
    <t>d2cb894302a11325</t>
  </si>
  <si>
    <t>SB 52 REPAIRS</t>
  </si>
  <si>
    <t>68653295631167fb</t>
  </si>
  <si>
    <t>MOD TO EXTEND POP SB 52 REPAIRS</t>
  </si>
  <si>
    <t>0ca7f6c9277774d5</t>
  </si>
  <si>
    <t>67f740a6a017ce17</t>
  </si>
  <si>
    <t>MOD TO ADD ADDITIONAL FUNDS SB 52 REPAIRS</t>
  </si>
  <si>
    <t>2793585562893cbf</t>
  </si>
  <si>
    <t>4490ad81a99d5a75</t>
  </si>
  <si>
    <t>8cc287ab1b046044</t>
  </si>
  <si>
    <t>ADMINISTRATIVE MOD TO CORRECT CONTRACTOR'S NAME TO SEVERN YACHTING LLC.</t>
  </si>
  <si>
    <t>f5d94b338bd1c139</t>
  </si>
  <si>
    <t>USCG APPROVED DURA RIB COLLAR TUBE SET F</t>
  </si>
  <si>
    <t>01e914f4119fac01</t>
  </si>
  <si>
    <t>UNPROGRAMMED VESSEL REPAIRS- LSV 1 - DEOBLIGATION MOD P00005</t>
  </si>
  <si>
    <t>a9ae69ad5fbc814e</t>
  </si>
  <si>
    <t>UNPROGRAMMED VESSEL REPAIRS- LSV 1</t>
  </si>
  <si>
    <t>0cebd27cc0a8bd99</t>
  </si>
  <si>
    <t>6cf7562c3ca3d39d</t>
  </si>
  <si>
    <t>UNPROGRAMMED VESSEL REPAIRS- LSV 1- MODIFICATION P00004 FOR REPLACEMENT OF WIRES TO AC COMPRESSOR</t>
  </si>
  <si>
    <t>60709cbbe9c63d15</t>
  </si>
  <si>
    <t>186bbc4551269cda</t>
  </si>
  <si>
    <t>UNPROGRAMMED VESSEL REPAIRS- LSV 1, MODIFICATION P00003</t>
  </si>
  <si>
    <t>04c092819050d192</t>
  </si>
  <si>
    <t>SEA ARK ENGINE CALIBRATION: PARTS</t>
  </si>
  <si>
    <t>170c7884ae510af2</t>
  </si>
  <si>
    <t>PATROL BOAT</t>
  </si>
  <si>
    <t>1af2a4027dc2be0a</t>
  </si>
  <si>
    <t>P-5.8 WITH AUTO INFLATION</t>
  </si>
  <si>
    <t>9e4abd8a6c172f77</t>
  </si>
  <si>
    <t>BPA CALL LEITNER PROPELLER RENEWALS, FY24</t>
  </si>
  <si>
    <t>4841e70ad60b6808</t>
  </si>
  <si>
    <t>REPAIRS TO TELEDYNE RESON RECEIVER</t>
  </si>
  <si>
    <t>6f564fed0f1f5f71</t>
  </si>
  <si>
    <t>c8efbe21a80ea6ff</t>
  </si>
  <si>
    <t>EMERGENCY REPAIRS LCU 2028</t>
  </si>
  <si>
    <t>af3f909934fb9be7</t>
  </si>
  <si>
    <t>EMERGENCY REPAIRS LCU 2028- DEOB MOD</t>
  </si>
  <si>
    <t>ac353d0e24afc5cd</t>
  </si>
  <si>
    <t>ONE SET OF TWIN FOUR-STROKE OUTBOARD ENG</t>
  </si>
  <si>
    <t>408bdb15f947fc96</t>
  </si>
  <si>
    <t>FY19 F41E9 C-26 304B00 AC-9 TRAINING LI</t>
  </si>
  <si>
    <t>7b32d6e1b7736e74</t>
  </si>
  <si>
    <t>bb9ab7aa0fb62b43</t>
  </si>
  <si>
    <t>2de139a1c5c5dce8</t>
  </si>
  <si>
    <t>MARINE SUPPLIES FOR DREDGE HURLEY</t>
  </si>
  <si>
    <t>04a715888840ad3c</t>
  </si>
  <si>
    <t>MARINE SUPPLIES - CLOSEOUT DOCUMENT</t>
  </si>
  <si>
    <t>307ccbf895ce8281</t>
  </si>
  <si>
    <t>SEAARK 2072 V-JON BOAT PURCHASE FOR GREERS FERRY PROJECT OFFICE.</t>
  </si>
  <si>
    <t>c8e56dd580a41d6e</t>
  </si>
  <si>
    <t>FSC 1910-TRANSPORT VESSELS</t>
  </si>
  <si>
    <t>92105704d5207264</t>
  </si>
  <si>
    <t>INSPECT, REPAIR, RECALIBRATE CPP/BT</t>
  </si>
  <si>
    <t>b5058229fc082be0</t>
  </si>
  <si>
    <t>d17507f467fda2c7</t>
  </si>
  <si>
    <t>DRY DOCK SERVICES FOR M/V KENNETH EDDY, PADUCAH, KY</t>
  </si>
  <si>
    <t>0da7c3ca004ac73c</t>
  </si>
  <si>
    <t>THIS CONTRACT IS TO SUPPLY A COTS JON BOAT, MOTOR AND TRAILER FOR HARRY S. TRUMAN LAKE PROJECT OFFICE.</t>
  </si>
  <si>
    <t>3f7f5d76ac66ca49</t>
  </si>
  <si>
    <t>MISSISSINEWA LAKE MAINTENANCE WORK BOAT</t>
  </si>
  <si>
    <t>2ecff2e30b855857</t>
  </si>
  <si>
    <t>BOAT MOTOR REMOVAL AND REPLACEMENT</t>
  </si>
  <si>
    <t>db906407534898dd</t>
  </si>
  <si>
    <t>BOAT MOTOR REMOVAL AND REPLACEMENT- MOD P00001 POP EXTENSION</t>
  </si>
  <si>
    <t>112eb45441dbb497</t>
  </si>
  <si>
    <t>TRINITY BOAT SLIP RENTAL FOR RENTAL SERVICES (BASE PERIOD)</t>
  </si>
  <si>
    <t>10887f0da4f0a4ef</t>
  </si>
  <si>
    <t>TRINITY REGIONAL PROJECT, EXERCISE OPTION 1, POP: 01 MAR 2013-28 FEB 2014 FOR BOAT SLIP RENTAL FOR 42" WORK BARGE AND 24" VESSEL</t>
  </si>
  <si>
    <t>c237cf2a61b01d18</t>
  </si>
  <si>
    <t>IGF::OTP:IGF EXERCISE OPTION YEAR 2. SLIP RENTAL FOR 42" WORK BARGE. POP:1 MAR 2014 - 28 FEB 2015</t>
  </si>
  <si>
    <t>0c232c4761ca56e1</t>
  </si>
  <si>
    <t>IGF::OT::IGF, SLIP RENTAL FOR 42" WORK BARGE AND 24" VESSEL (PATROL BOAT) AT LEWISVILLE LAKE, TX. PERIOD OF PERFORMANCE 1 MARCH 2015-29 FEBRUARY 2016</t>
  </si>
  <si>
    <t>86687d935ba85420</t>
  </si>
  <si>
    <t>IGF::OT::IGF OPTION YEAR 4 POP: 01 MAR 2016 - 28 FEB 2017 SLIP RENTAL FOR 42" WORK BARGE</t>
  </si>
  <si>
    <t>b06425af4e5e5f39</t>
  </si>
  <si>
    <t>IGF::OT::IGF MARINA BOAT SLIP RENTAL EXTENSION</t>
  </si>
  <si>
    <t>f10af647a5c8e884</t>
  </si>
  <si>
    <t>IGF::OT::IGF  BPA CALL FOR DRYDOCKING, INSPECTION AND REPAIRS OF USACE VESSEL HOCKING.</t>
  </si>
  <si>
    <t>042bc4a743a745e0</t>
  </si>
  <si>
    <t>SUPPLY CONTRACT FOR AN ADA PADDLE CRAFT LAUNCH FOR BURNSVILLE LAKE, BURNSVILLE, WV, US ARMY CORPS OF ENGINEERS, HUNTINGTON DISTRICT.</t>
  </si>
  <si>
    <t>b8999413becf5ca8</t>
  </si>
  <si>
    <t>FY19 GH SURVEY SKIFF</t>
  </si>
  <si>
    <t>66a1ea4da6440a72</t>
  </si>
  <si>
    <t>PROCURE&amp;INSTALL NEW A/C COMPRESSOR FOR</t>
  </si>
  <si>
    <t>9f729060e0e9848a</t>
  </si>
  <si>
    <t>UPGRADE CONTROL SYSTEMS USING ELECTRONIC</t>
  </si>
  <si>
    <t>4bd40f85e44b9ad1</t>
  </si>
  <si>
    <t>JON BOAT</t>
  </si>
  <si>
    <t>98555359efb12dcc</t>
  </si>
  <si>
    <t>SHIP REPAIR</t>
  </si>
  <si>
    <t>1352887995dcf32b</t>
  </si>
  <si>
    <t>MERCURY SEAPRO OUTBOARD MOTORS</t>
  </si>
  <si>
    <t>b74669896b9f4649</t>
  </si>
  <si>
    <t>LCU-2004</t>
  </si>
  <si>
    <t>4ef116555fcc2671</t>
  </si>
  <si>
    <t>ce3d54e1306f38ea</t>
  </si>
  <si>
    <t>MERCURY MARINE PARTS</t>
  </si>
  <si>
    <t>981f562dda5f3b18</t>
  </si>
  <si>
    <t>MARINE SUPPLIES AND MATERIALS - DREDGE HURLEY</t>
  </si>
  <si>
    <t>c38350321a223407</t>
  </si>
  <si>
    <t>MARINE SUPPLIES AND MATERIALS - DEOB MOD FOR UNUSED FUNDS.</t>
  </si>
  <si>
    <t>4a95d3f8e845984f</t>
  </si>
  <si>
    <t>INSPECTION&amp;REPAIR OF WELIN GRAVITY DAVIT SYSTEM&amp;COMPONENTS</t>
  </si>
  <si>
    <t>e7f312857dbbc762</t>
  </si>
  <si>
    <t>IGF::OT::IGF   TEAR DOWN&amp;INSPECT GRAVITY DAVITS</t>
  </si>
  <si>
    <t>fdd184ecd86654d5</t>
  </si>
  <si>
    <t>SERVICES CONTRACT TO PROVIDE REPAIR OF THE MV JOHN A.B. DILLARD EFFER CRANE MODEL NO. 44000SL/3S (SERIAL #117035).</t>
  </si>
  <si>
    <t>a1b7c415818be963</t>
  </si>
  <si>
    <t>REPAIR THE VERTICAL CRANE</t>
  </si>
  <si>
    <t>a738288fe6cb2e2d</t>
  </si>
  <si>
    <t>WORK BOAT SURVEYING VESSEL</t>
  </si>
  <si>
    <t>aba8c6152ecb9256</t>
  </si>
  <si>
    <t>DE-OB EXCESS FUNDS IN THE AMOUNT OF 4,470.40&amp;CLOSEOUT</t>
  </si>
  <si>
    <t>7c0351e45d80036e</t>
  </si>
  <si>
    <t>TASK ORDER TO FURNISH ALL ENGINEERING, DESIGN, LABOR, SERVICES, EQUIPMENT, PARTS AND MATERIALS NECESSARY TO PERFORM THE DRY DOCKING AND REPAIRS OF THE S/V RECONNAISSANCE.</t>
  </si>
  <si>
    <t>dbfaf4e56210c9c1</t>
  </si>
  <si>
    <t>IGF::OT::IGF / TRIM JET INSTALLATION - TRIP 2</t>
  </si>
  <si>
    <t>d9ad6c4029073c05</t>
  </si>
  <si>
    <t>IGF::CT::IGF TRIM JET INSTALLATION - TRIP 2 MOD 1 - DEOB AND CLOSE</t>
  </si>
  <si>
    <t>63f646da35d37cec</t>
  </si>
  <si>
    <t>HEADLOG FABRICATION FOR SPAR BARGES 9001 &amp; 9002</t>
  </si>
  <si>
    <t>cf6eaed8b0bce8c0</t>
  </si>
  <si>
    <t>PONTOON BARGE WORK BOAT FOR POMONA AND MELVERN LAKE</t>
  </si>
  <si>
    <t>e3ee0b8b1eff67af</t>
  </si>
  <si>
    <t>DIVE BOAT</t>
  </si>
  <si>
    <t>af7e6884cd9849b7</t>
  </si>
  <si>
    <t>TRANSPORT AND DRY DOCK BARGE 761</t>
  </si>
  <si>
    <t>906c096fac99fac0</t>
  </si>
  <si>
    <t>WELDING SERVICES FOR THE DREDGE MERRITT.</t>
  </si>
  <si>
    <t>506d430ff7472d5f</t>
  </si>
  <si>
    <t>ADDITIONAL DAYS FOR WELDING AT THE ENGINEER YARD.</t>
  </si>
  <si>
    <t>701eff1fcc496669</t>
  </si>
  <si>
    <t>WELDING SERVICES FOR THE MERRITT, DE-OBLIGATION OF EXCESS UNUSED FUNDS.</t>
  </si>
  <si>
    <t>b1f23c5f2907b52e</t>
  </si>
  <si>
    <t>THE CONTRACTOR SHALL PROVIDE TECHNICAL SUPPORT TO THE GOVERNMENT FOR THE LANDING CRAFT UTILITY (LCU) 2000 SERVICE LIFE EXTENSION PROGRAM (SLEP) IN THE FORM OF AN ON-SITE ENGINEER.</t>
  </si>
  <si>
    <t>3b259b5aabbde0ac</t>
  </si>
  <si>
    <t>efab05e1f48ed889</t>
  </si>
  <si>
    <t>REALIGN FUNDS</t>
  </si>
  <si>
    <t>54c88512e0bd931c</t>
  </si>
  <si>
    <t>0198ec29dc787b8a</t>
  </si>
  <si>
    <t>FUEL TANKS CLEANING AND CHEM FREE CERTIFICATION</t>
  </si>
  <si>
    <t>02203b1087cc3cfe</t>
  </si>
  <si>
    <t>CENTER TANK 2 (2C) AND PORT TANK 2 (2P)</t>
  </si>
  <si>
    <t>855bd3c37e8f5123</t>
  </si>
  <si>
    <t>JON BOAT WITH AIR-COOLED ENGINE</t>
  </si>
  <si>
    <t>5f1ac35d974ad2f1</t>
  </si>
  <si>
    <t>EMERGENCY BPA CALL TO RETRIEVE AND REPAIR</t>
  </si>
  <si>
    <t>e3dec4206794d51c</t>
  </si>
  <si>
    <t>IGF::OT::IGF  PROCURE ONE WORK BOAT WITH YAMAHA F200XB MOTOR OR EQUIVALENT, TANDEM AXLE TRAILER, AND GPS UNIT</t>
  </si>
  <si>
    <t>2eef404c28fbee93</t>
  </si>
  <si>
    <t>MOORING LINE 1.5X100</t>
  </si>
  <si>
    <t>ba8e37dcefbca2d4</t>
  </si>
  <si>
    <t>2019 SEARK WORKHORSE BOAT AND MOTOR ---</t>
  </si>
  <si>
    <t>1e9aacaad310508e</t>
  </si>
  <si>
    <t>SUBSEASAIL LIGHTWEIGHT UNMANNED SURFACE VESSEL U433D70</t>
  </si>
  <si>
    <t>f4789738d9773dc9</t>
  </si>
  <si>
    <t>SUBSEASAIL LIGHTWEIGHT UNMANNED SURFACE VESSEL NO COST TIME EXTENSION U433D70</t>
  </si>
  <si>
    <t>e9baa92dd14b7bce</t>
  </si>
  <si>
    <t>1d07b14b3893b943</t>
  </si>
  <si>
    <t>1656d49fd6f55c5d</t>
  </si>
  <si>
    <t>MV TENN TOM EXTERIOR MAN DOORS (14) EACH</t>
  </si>
  <si>
    <t>1f5c700b697779fc</t>
  </si>
  <si>
    <t>CRANE AND BOAT SERVICE</t>
  </si>
  <si>
    <t>58e3852e59033a11</t>
  </si>
  <si>
    <t>cd4fde9d2bd5a996</t>
  </si>
  <si>
    <t>PURCHASE 2 UPDATED RADAR SYSTEMS IN SUPPORT OF THE MOTOR VESSEL CITY OF OTTAWA TO INCLUDE THE INSTALLATION AND REMOVAL OF THE EXISTING FURNURO RADAR SYSTEMS LOCATED AT LOCKPORT, IL</t>
  </si>
  <si>
    <t>2070600f758e678b</t>
  </si>
  <si>
    <t>WORK BOAT AND TRAILER FOR JPP</t>
  </si>
  <si>
    <t>6d552586ea8705e3</t>
  </si>
  <si>
    <t>WORKBOAT, MOTOR,&amp;TRAILER</t>
  </si>
  <si>
    <t>f49747c171d2f14d</t>
  </si>
  <si>
    <t>WORKBOAT, MOTOR&amp;TRAILER</t>
  </si>
  <si>
    <t>435bf234c237de28</t>
  </si>
  <si>
    <t>Q148P35</t>
  </si>
  <si>
    <t>e34d2d5c0d6c3bc6</t>
  </si>
  <si>
    <t>POTABLE WATER SYSTEM CLEAN/DISINFECT</t>
  </si>
  <si>
    <t>b21c474efd565810</t>
  </si>
  <si>
    <t>d3d753b126f3f08b</t>
  </si>
  <si>
    <t>a31d40a75f0f0a91</t>
  </si>
  <si>
    <t>IGF::OT::IGF 2-15 TON CAPACITY STONE GRAPPLE</t>
  </si>
  <si>
    <t>5cfa1e0085241272</t>
  </si>
  <si>
    <t>QUARTERBOAT 9501 SHIFTING</t>
  </si>
  <si>
    <t>01249bc9e987f7f4</t>
  </si>
  <si>
    <t>LRN DISTRICTS CULVERT BULKHEAD STORAGE RACK AND SPREADER BEAM SANDBLASTED AND PAINTED.</t>
  </si>
  <si>
    <t>6f95dc13a82c3bf8</t>
  </si>
  <si>
    <t>SHAFT SAVER PALMER BEARINGS</t>
  </si>
  <si>
    <t>12331c42037a7479</t>
  </si>
  <si>
    <t>MV OTTAWA ALARM MONITORING EQUIPMENT TO MEET USCG SUBCHAPTER M REQUIREMENTS.</t>
  </si>
  <si>
    <t>2141e540b547e43f</t>
  </si>
  <si>
    <t>BEAUFORT VESSEL EMERGENCY REPAIRS</t>
  </si>
  <si>
    <t>8b047eeddc12900e</t>
  </si>
  <si>
    <t>REPLACEMENT OF BOAT MOTOR</t>
  </si>
  <si>
    <t>070549197befcd10</t>
  </si>
  <si>
    <t>BARGE 9511 INSPECTION</t>
  </si>
  <si>
    <t>7dfd2ff9e6b94f1f</t>
  </si>
  <si>
    <t>HERBICIDE SPRAY AIRBOAT</t>
  </si>
  <si>
    <t>7ae3123c76a7135b</t>
  </si>
  <si>
    <t>IGF::CT::IGF MOD TO ADD ADDITIONAL FUNDS HERBICIDE SPRAY AIRBOAT</t>
  </si>
  <si>
    <t>1371dba5fc25c498</t>
  </si>
  <si>
    <t>MOD TO EXTEND SERVICES HERBICIDE SPRAY AIRBOAT</t>
  </si>
  <si>
    <t>6399e2ac10d530ba</t>
  </si>
  <si>
    <t>LSV-3 EMERGENCY REPAIRS</t>
  </si>
  <si>
    <t>deb9d07d130dff0a</t>
  </si>
  <si>
    <t>164a81d07db51d51</t>
  </si>
  <si>
    <t>SURVEY VESSEL GEORGIA EMERGENCY REPAIR - USACE - SAVANNAH DISTRICT</t>
  </si>
  <si>
    <t>e322f1938bf89436</t>
  </si>
  <si>
    <t>EXHAUST REPAIRS TO THE SURVEY VESSEL GEORGIA - USACE - SAVANNAH DISTRICT</t>
  </si>
  <si>
    <t>de13044dbfc9e495</t>
  </si>
  <si>
    <t>SEAARK 2072 WORK BOAT OR EQUIVALENT, AT JH KERR POWERHOUSE, BOYDTON VA.</t>
  </si>
  <si>
    <t>5423bb3f43c721c8</t>
  </si>
  <si>
    <t>SEAARK 2072 WORK BOAT OR EQUIVALENT FOR JOHN H. KERR LAKE IN BOYDTON, VA. MODIFICATION TO EXTEND DELIVERY DUE TO DELAYS.</t>
  </si>
  <si>
    <t>0d33e698075b31da</t>
  </si>
  <si>
    <t>DRY-DOCK AND REPAIRS, M/V LAWSON PROPELLER</t>
  </si>
  <si>
    <t>21cdf0083ba4b981</t>
  </si>
  <si>
    <t>EXTEND PERIOD OF PERFORMANCE, M/V LAWSON REPAIRS</t>
  </si>
  <si>
    <t>f10a275540b790dd</t>
  </si>
  <si>
    <t>M/V LAWSON PROPELLER REPAIRS</t>
  </si>
  <si>
    <t>453f2aa0da11d5af</t>
  </si>
  <si>
    <t>40309e200484b94f</t>
  </si>
  <si>
    <t>TRANSPORT, DRY DOCK INSPECTION, WATER BLASTING AND PAINTING OF USACE FUEL BARGE 9511</t>
  </si>
  <si>
    <t>3fc1f7dd8e0bab47</t>
  </si>
  <si>
    <t>SPRAY AIRBOAT</t>
  </si>
  <si>
    <t>ab26816bd86aedc8</t>
  </si>
  <si>
    <t>e2deeed44f592d13</t>
  </si>
  <si>
    <t>AIRBOAT AB46 - 3004A MATERIAL</t>
  </si>
  <si>
    <t>89b0de113ff1a47b</t>
  </si>
  <si>
    <t>PURCHASE 20-FT ALUMINUM WORKBOAT</t>
  </si>
  <si>
    <t>77db92fe35143d96</t>
  </si>
  <si>
    <t>SYSTEMS TECHNICAL SUPPORT ARMY WATERCRAFT</t>
  </si>
  <si>
    <t>91aa70adc041adfd</t>
  </si>
  <si>
    <t>STS MTU ENGINE TRAINING</t>
  </si>
  <si>
    <t>f4b1176efc012436</t>
  </si>
  <si>
    <t>SYSTEMS TECHNICAL SERVICES - ARMY WATERCRAFT</t>
  </si>
  <si>
    <t>b141b57c5108d260</t>
  </si>
  <si>
    <t>aad52ac4e9cec72f</t>
  </si>
  <si>
    <t>WING RESCUE BOATS</t>
  </si>
  <si>
    <t>de8eed149fe421a8</t>
  </si>
  <si>
    <t>MVS BOAT PURCHASE</t>
  </si>
  <si>
    <t>7ca5879043ec9510</t>
  </si>
  <si>
    <t>M/V STRONG EMERGENCY REPAIRS</t>
  </si>
  <si>
    <t>fdcf70632317def3</t>
  </si>
  <si>
    <t>e59a15d2a45385c1</t>
  </si>
  <si>
    <t>MV STRONG DRY DOCK AND REPAIRS</t>
  </si>
  <si>
    <t>5e3dfc63f1c878a8</t>
  </si>
  <si>
    <t>UNISON BUY 1131129_01  -  GRIZZLY BOAT</t>
  </si>
  <si>
    <t>a0bafcfbb294fc62</t>
  </si>
  <si>
    <t>UNISON BUY 1131129_01  - GRIZZLY BOAT</t>
  </si>
  <si>
    <t>5d5d76ca06950729</t>
  </si>
  <si>
    <t>464ce91ca2cafabe</t>
  </si>
  <si>
    <t>IGF::OT::IGF  SEAARK MODEL BX220 OR EQUIVALENT</t>
  </si>
  <si>
    <t>3a040a29a9b6be17</t>
  </si>
  <si>
    <t>JETBOAT AND TRAILER</t>
  </si>
  <si>
    <t>8cc0987f4254b19a</t>
  </si>
  <si>
    <t>APPLICATION OF TANK LINER MV KEY WOODS</t>
  </si>
  <si>
    <t>a548e31c53ab5a1a</t>
  </si>
  <si>
    <t>APPLICATION OF 2 TANK LINERS MV KEY WOODS</t>
  </si>
  <si>
    <t>c96bb516e3d03d70</t>
  </si>
  <si>
    <t>FLAT BOTTOM BOAT WITTH ENGINE</t>
  </si>
  <si>
    <t>fa28b5c7d9b9bfe2</t>
  </si>
  <si>
    <t>ADD DUAL HYDRAULIC STEERING TO TRAWL BOAT.</t>
  </si>
  <si>
    <t>7204bb519bfb831d</t>
  </si>
  <si>
    <t>INSPECTION BOAT AND BOAT EQUIPMENT FOR THE FORT RANDALL PROJECT OFFICE</t>
  </si>
  <si>
    <t>19d6db1a8b24743f</t>
  </si>
  <si>
    <t>STEERING SYSTEM OVERHAUL - NO COST POP EXT MOD</t>
  </si>
  <si>
    <t>7ffcdd281d8b8352</t>
  </si>
  <si>
    <t>ST JOHNS SB48 STEERING OVERHAUL</t>
  </si>
  <si>
    <t>5aee8789041f03d9</t>
  </si>
  <si>
    <t>5.1.17 STEERING SYSTEM OVERHAUL - MATERI</t>
  </si>
  <si>
    <t>04147510aa65b2ec</t>
  </si>
  <si>
    <t>MOD TO ADD ADDITIONAL FUNDS TO LINE ITEM 0043 5.1.17 STEERING SYSTEM OVERHAUL - MATERI</t>
  </si>
  <si>
    <t>7a58384bbf0582f4</t>
  </si>
  <si>
    <t>DREDGE POTTER PLC REPAIRS</t>
  </si>
  <si>
    <t>052ca45409b87886</t>
  </si>
  <si>
    <t>5.1.3 STARBOARD JET DRIVE REPAIRS</t>
  </si>
  <si>
    <t>9106f0bcbfac8b79</t>
  </si>
  <si>
    <t>5.1.5 REFURBISH STATOR AND STEERING NOZZLE</t>
  </si>
  <si>
    <t>d5c6fd80661e238d</t>
  </si>
  <si>
    <t>f425a829a5c80978</t>
  </si>
  <si>
    <t>ESSAYONS SERVO BOX DRAIN REPAIR</t>
  </si>
  <si>
    <t>7ed9bf48325df94a</t>
  </si>
  <si>
    <t>THIS MODIFICATION IS NECESSARY IN ORDER TO INCORPORATE THE DISCOUNTED PRICE OF CLIN 0002 FOR THE PURCHASE OF A NEW ALUMINUM WORK BOAT FOR THE MISSOURI RIVER PROJECT.</t>
  </si>
  <si>
    <t>5fa9716d6de719e6</t>
  </si>
  <si>
    <t>MISSOURI RIVER RECOVERY PROGRAM
ALUMINUM WORK BOAT, MOTOR, TANDEM TRAILER REPLACEMENT</t>
  </si>
  <si>
    <t>75221ceabb86eb54</t>
  </si>
  <si>
    <t>PIERSIDE SERVICES MCFARLAND</t>
  </si>
  <si>
    <t>e8e5dcb6ef7fa261</t>
  </si>
  <si>
    <t>BPA W912P823A0002, CALL 0026, BROWNLEE LMI.</t>
  </si>
  <si>
    <t>ffc227176d1ef757</t>
  </si>
  <si>
    <t>REBUILD (2) GENERATOR ENGINES FOR DREDGE CURRITUCK  IGF::OT::IGF</t>
  </si>
  <si>
    <t>53c4b4ec53b59706</t>
  </si>
  <si>
    <t>REPLACEMENT PATROL BOAT, MOTOR, TRAILER - KASKASKIA</t>
  </si>
  <si>
    <t>b2b6b7939065117a</t>
  </si>
  <si>
    <t>IGF::CL::IGF EMERGENCY REPAIRS ON CUMMINS ENGINE</t>
  </si>
  <si>
    <t>2494674eed76d8c0</t>
  </si>
  <si>
    <t>GOVERNOR/ 0R-4106</t>
  </si>
  <si>
    <t>d159b1647e86c88a</t>
  </si>
  <si>
    <t>JC THOMAS PROPS AND SHAFTS FOR THE REGIONAL RIVER REPAIR FLEET, US ARMY CORPS OF ENGINEERS, HUNTINGTON DISTRICT</t>
  </si>
  <si>
    <t>11436ba8d86a9027</t>
  </si>
  <si>
    <t>REPAIR HEAT EXCHANGER</t>
  </si>
  <si>
    <t>052874b4d5bed4de</t>
  </si>
  <si>
    <t>REPLACE HEAT EXCHANGER</t>
  </si>
  <si>
    <t>1e0f1e3e601b7915</t>
  </si>
  <si>
    <t>GENERAL SALT WATER SERVICE PUMP</t>
  </si>
  <si>
    <t>5320c7731219e649</t>
  </si>
  <si>
    <t>BOAT BUY #1151768</t>
  </si>
  <si>
    <t>1e344c5b9e780030</t>
  </si>
  <si>
    <t>NEW TRANSMISSION FOR SURVERY VESSEL</t>
  </si>
  <si>
    <t>95224b709b6d3616</t>
  </si>
  <si>
    <t>BIOLOGICAL MARINE SANITATION DEVICE</t>
  </si>
  <si>
    <t>eb40351e5ae3f5b1</t>
  </si>
  <si>
    <t>IGF::OT::IGF - REMOVE EXHAUST MAINFOLD INSULATION AND REINSULATE</t>
  </si>
  <si>
    <t>f947bd5ac789118a</t>
  </si>
  <si>
    <t>IGF::OT::IGF DRY DOCK INSPECTION AND REPAIR OF TOW BOAT M/V WARIOTO</t>
  </si>
  <si>
    <t>92888083f51471f6</t>
  </si>
  <si>
    <t>FY26 PATHFINDER DRYDOCK INSPECTIONS AND REPAIRS</t>
  </si>
  <si>
    <t>6c7e8706f458fbc3</t>
  </si>
  <si>
    <t>IGF::OT::IGF  SANDBLASTING AND PAINTING OF BARGE AT BLUESTONE LAKE, HINTON, WV</t>
  </si>
  <si>
    <t>176f426885a4f3b0</t>
  </si>
  <si>
    <t>ALL-WELDED ALUMINUM WORK BOAT IN SUPPORT OF THE NATURAL RESOURCES SECTION, US ARMY CORPS OF ENGINEERS, ROCK ISLAND DISTRICT</t>
  </si>
  <si>
    <t>25c9486c426140ff</t>
  </si>
  <si>
    <t>PATROL BOAT FOR BEECH FORK LAKE, LAVALETTE, WV.</t>
  </si>
  <si>
    <t>d6ea9b81d34376b0</t>
  </si>
  <si>
    <t>MAIN ENGINE MAINTENANCE</t>
  </si>
  <si>
    <t>4292b8911adb8705</t>
  </si>
  <si>
    <t>5df625a87413ff85</t>
  </si>
  <si>
    <t>fbb5c81094a238bd</t>
  </si>
  <si>
    <t>IGF::OT::IGF   GEAR OVERHAUL AND REFURBISHMENT FOR VESSELS MERRITT AND CURRITUCK</t>
  </si>
  <si>
    <t>882a8dcb11058af6</t>
  </si>
  <si>
    <t>MODIFICATION TO CHANGE THE CAGE CODE TO THE CORRECT CODE THAT SHOULD HAVE BEEN USED AT AWARD. FOR THE ENGINEER REPAIR YARD IN WILMINGTON, NC. IGF::OT::IGF</t>
  </si>
  <si>
    <t>9952e248f3dec656</t>
  </si>
  <si>
    <t>PK0001</t>
  </si>
  <si>
    <t>FOUR TWIN DISC REDUCTION GEARS AND ONE HYDRAULIC PTO. IGF::OT::IGF</t>
  </si>
  <si>
    <t>464e47a065ba3bda</t>
  </si>
  <si>
    <t>ADDITIONAL STEERING REPAIRS</t>
  </si>
  <si>
    <t>25f9f886b9c32c31</t>
  </si>
  <si>
    <t>STEERING REPAIRS AND BILGE WATER REMOVAL</t>
  </si>
  <si>
    <t>8af3518678e25661</t>
  </si>
  <si>
    <t>PURCHASE DESCRIPTION</t>
  </si>
  <si>
    <t>8f2e45a45de95f6b</t>
  </si>
  <si>
    <t>fd12a8a56721c318</t>
  </si>
  <si>
    <t>ALUMINUM HULL WORKBOAT</t>
  </si>
  <si>
    <t>1ac7a3d9576a34b9</t>
  </si>
  <si>
    <t>0408 AQ HQ     KUWAIT</t>
  </si>
  <si>
    <t>0001 CS HHC    HHC X1 THTR SPT</t>
  </si>
  <si>
    <t>I GF::CL::GF 
LSV-5 FM200 FIRE SYSTEM</t>
  </si>
  <si>
    <t>80b75db1b07417bc</t>
  </si>
  <si>
    <t>IGF::CL::IGF ABS LSV-5 FM200 FIRE SYSTEM</t>
  </si>
  <si>
    <t>0d10902493f6a3b7</t>
  </si>
  <si>
    <t>LSV-5 FM200 FIRE SYSTEM</t>
  </si>
  <si>
    <t>e643ab9aa65bebbd</t>
  </si>
  <si>
    <t>SPECIAL ROTATING ASSEMBLY</t>
  </si>
  <si>
    <t>95b84fec457d11c3</t>
  </si>
  <si>
    <t>PSI REXROTH PROPULSION CONTROL MODIFICATION FOR DREDGE ESSAYONS</t>
  </si>
  <si>
    <t>59a19be123fbf35a</t>
  </si>
  <si>
    <t>SHREVE FIRE SUPPRESSION SYS VALVE REPAIR</t>
  </si>
  <si>
    <t>3ba46894d86ca2f8</t>
  </si>
  <si>
    <t>SHOXS 2000 VESSEL SEATS</t>
  </si>
  <si>
    <t>cb1a9b05367a97b3</t>
  </si>
  <si>
    <t>W074 ENDIST CHARLESTON</t>
  </si>
  <si>
    <t>17' BOAT, MOTOR, AND TRAILER</t>
  </si>
  <si>
    <t>1d2fdaa1038f1a09</t>
  </si>
  <si>
    <t>IGF::OT::IGF RADIFICATION PAYMENT FOR SERVICES RECEIVED FOR DRYDOCK AND REPAIR SURVEY VESSEL.</t>
  </si>
  <si>
    <t>7a849d16df0c3c7d</t>
  </si>
  <si>
    <t>THIS LINE ITEM INCLUDES ALL COSTS ASSOCIATED WITH MANUFACTURING AND DELIVERY OF THE ALUMINUM WORK BOAT, 115HP 4 STROKE ENGINE AND DRIVE SYSTEMS, AND HEAVY DUTY TRAILER AND ACCESSORIES. THE CONTRACTOR SHALL PERFORM ALL WORK IN ACCORDANCE TO THE SPECIFICATIONS LOCATED IN SECTION C.</t>
  </si>
  <si>
    <t>8905ead08ff02175</t>
  </si>
  <si>
    <t>HAUL-OUT AND DRY-DOCK SERVICES AT THE NCSSY FOR THE DREDGE MERRITT FOR USACE - WILMINGTON DISTRICT.</t>
  </si>
  <si>
    <t>ac0103d32361c025</t>
  </si>
  <si>
    <t>THIS MODIFICATION IS FOR THE DEOBLIGATION OF UNUSED FUNDS-</t>
  </si>
  <si>
    <t>5e44ed3f5688a384</t>
  </si>
  <si>
    <t>UNISON BUY# 1111463_01 ZODIAC SWIFT WATER RESCUE BOATS</t>
  </si>
  <si>
    <t>f39fa9a2d66e9f1c</t>
  </si>
  <si>
    <t>DUPLEX STRAINER MODEL 50 BTX</t>
  </si>
  <si>
    <t>fcb4430096241159</t>
  </si>
  <si>
    <t>CFLD WORK BOAT</t>
  </si>
  <si>
    <t>a09d6aacb2c81de1</t>
  </si>
  <si>
    <t>MODIFY BULLDOZER</t>
  </si>
  <si>
    <t>b558574f6b0f0d66</t>
  </si>
  <si>
    <t>PARTS</t>
  </si>
  <si>
    <t>0d77684b060493e6</t>
  </si>
  <si>
    <t>FOLLOW-ON CONTINUATION OF MCKELVEY WORKBOAT DRY DOCK REPAIR CONTRACT W9123722P0116 WITH ADDITIONAL SERVICES AT CAPT MELDAHL LOCK AND DAM, US ARMY CORPS OF ENGINEERS, HUNTINGTON DISTRICT</t>
  </si>
  <si>
    <t>4ca23938ac31be71</t>
  </si>
  <si>
    <t>PD AWS OFFICE RENOVATION</t>
  </si>
  <si>
    <t>2a0efb165d84b1af</t>
  </si>
  <si>
    <t>PD AWS OFFICE RENOVATION - FIX CAR CODES</t>
  </si>
  <si>
    <t>d3db6bb7d91ba554</t>
  </si>
  <si>
    <t>86e2012b2db3bce8</t>
  </si>
  <si>
    <t>SUPPLIES FOR MV JOHNATHAN ERICKSON</t>
  </si>
  <si>
    <t>ae8b5eda3346baee</t>
  </si>
  <si>
    <t>PROPELLER REPAIRS AND REPITCHING</t>
  </si>
  <si>
    <t>ed6ca3a2c414d45b</t>
  </si>
  <si>
    <t>8402c5347a119cad</t>
  </si>
  <si>
    <t>TOUGH GUY FIBERGLASS LIFE RING CABINET</t>
  </si>
  <si>
    <t>97cdee4f63317e90</t>
  </si>
  <si>
    <t>ALUMINUM ROUGHNECK BOAT UNISON BUY # 1139409</t>
  </si>
  <si>
    <t>0714d97f9f170958</t>
  </si>
  <si>
    <t>COLLAR 29D BLACK/BLACK 16167A</t>
  </si>
  <si>
    <t>d5ef6e44ee9ba007</t>
  </si>
  <si>
    <t>74b00a089ae5d390</t>
  </si>
  <si>
    <t>FABICK POWER SYSTEMS INCORPORATED</t>
  </si>
  <si>
    <t>IGF::OT::IGF REPAIRS BARRON ENGINE</t>
  </si>
  <si>
    <t>4f0a0cbfa27bff46</t>
  </si>
  <si>
    <t>IGF::OT::IGF BARRON ENGINE REPAIR</t>
  </si>
  <si>
    <t>db7a0514248ba6d6</t>
  </si>
  <si>
    <t>9944761d8cc5e952</t>
  </si>
  <si>
    <t>ARMY WATERCRAFT ENGINE DAMAGE ASSESSMENT</t>
  </si>
  <si>
    <t>e22294405e89aa25</t>
  </si>
  <si>
    <t>ARMY WATERCRAFT ENGINE DAMAGE ASSESSMENT (ADMIN MOD)</t>
  </si>
  <si>
    <t>9046b927c0586c90</t>
  </si>
  <si>
    <t>19FT FIBERGLASS SKIFF BOAT AND TRAILER</t>
  </si>
  <si>
    <t>6f63142090255374</t>
  </si>
  <si>
    <t>JON BOAT, MOTOR, AND TRAILER</t>
  </si>
  <si>
    <t>21936845a1273562</t>
  </si>
  <si>
    <t>HONDA OUTBOARD MOTORS</t>
  </si>
  <si>
    <t>b465a5b4e23bb481</t>
  </si>
  <si>
    <t>0b35d6ec8350ef97</t>
  </si>
  <si>
    <t>WORK BOAT FOR JOHN MARTIN RESERVOIR</t>
  </si>
  <si>
    <t>4aea28152b97022c</t>
  </si>
  <si>
    <t>THRU-DECK VERTICAL DECK CAPSTAN</t>
  </si>
  <si>
    <t>d70a227a771afcb1</t>
  </si>
  <si>
    <t>JON BOAT, TRAILER,&amp;MOTOR - ROUGH RIVER</t>
  </si>
  <si>
    <t>7174e76dc4a07ff4</t>
  </si>
  <si>
    <t>JON BOAT, TRAILER,&amp;MOTOR - ROUGH RIVER POP EXTENSION TO 19 OCT. 2018</t>
  </si>
  <si>
    <t>59cb5b6e04cc9d17</t>
  </si>
  <si>
    <t>APRIL 2021 - COMBINE ALL CALL ORDERS TO STEPHEN PLANCICH DBA PACIFIC MARINE</t>
  </si>
  <si>
    <t>b7062997f294a06a</t>
  </si>
  <si>
    <t>SURVEY BOAT BEAUVAIS REPAIRS  IGF::OT::IGF</t>
  </si>
  <si>
    <t>2931ec4c072d121b</t>
  </si>
  <si>
    <t>1) DEOB FUNDS FROM CLIN 0002 &amp; CLIN 0004, AND 2) CLOSEOUT.</t>
  </si>
  <si>
    <t>639625d16447d2ee</t>
  </si>
  <si>
    <t>HULL REPAIR AND INSPECTION</t>
  </si>
  <si>
    <t>f97be25b025b69e5</t>
  </si>
  <si>
    <t>CE-407 FUEL BARGE - WENCHES/WIRES</t>
  </si>
  <si>
    <t>3dde6c7440d1f6a7</t>
  </si>
  <si>
    <t>EMERGENCY FL II REPAIRS</t>
  </si>
  <si>
    <t>0f126e80427a2b83</t>
  </si>
  <si>
    <t>FL II REPAIRS</t>
  </si>
  <si>
    <t>7b1bdc1b5ae2301b</t>
  </si>
  <si>
    <t>FY24 CHI BOAT MOTOR</t>
  </si>
  <si>
    <t>64f97d88f1efe56c</t>
  </si>
  <si>
    <t>2 YAMAHA 300HP V6 BOAT ENGINES FOR GEOSPATIAL BRANCH.  BEARDSTOWN, IL.</t>
  </si>
  <si>
    <t>3a8d210f6b810a29</t>
  </si>
  <si>
    <t>W2SD ENDIST NEW ENGLAND</t>
  </si>
  <si>
    <t>BOAT, MOTOR AND TRAILER SUPPLY, HOPKINTON EVERETT LAKES, HOPKINTON, NH</t>
  </si>
  <si>
    <t>fb0820a621e25056</t>
  </si>
  <si>
    <t>BOAT, MOTOR AND TRAILER SUPPLY, HOPKINTON EVERETT LAKE, HOPKINTON, NH</t>
  </si>
  <si>
    <t>c8bc73b5e8c56b6b</t>
  </si>
  <si>
    <t>BRIDGE ERECTION BOAT (BEB). CONTRACT TO PROCURE SYSTEMS. DELIVERY ORDER TO FUND NON-RECURRING EXPENSE FOR FEEDBACK CABLE ECP.</t>
  </si>
  <si>
    <t>d61121fbaa81df3b</t>
  </si>
  <si>
    <t>FY25 FLOATING TRASH AND DEBRIS BOOM PURCHASE FOR BURNSVILLE LAKE, BURNSVILLE, WV, US ARMY CORPS OF ENGINEERS, HUNTINGTON DISTRICT.</t>
  </si>
  <si>
    <t>e3a35aac042bb1b1</t>
  </si>
  <si>
    <t>DRY DOCKING AND REPAIR OF MOTOR VESSEL WARRIOTO</t>
  </si>
  <si>
    <t>e0b1169ada04eb3f</t>
  </si>
  <si>
    <t>NAVIGATION BUOYS</t>
  </si>
  <si>
    <t>01fe1f8328b7f14c</t>
  </si>
  <si>
    <t>REPAIRS AND MODIFICATIONS TO SURVEY VESSEL SB48</t>
  </si>
  <si>
    <t>6ae3d623d18f6e24</t>
  </si>
  <si>
    <t>bedd96f79220adb9</t>
  </si>
  <si>
    <t>10af904c9441f598</t>
  </si>
  <si>
    <t>HULL INSPECTIONS AND COAST GUARD CERTIFICATION OF THE GENERAL WARREN.</t>
  </si>
  <si>
    <t>e901ee3c7b997ca1</t>
  </si>
  <si>
    <t>49819512281d0850</t>
  </si>
  <si>
    <t>847f0cc405d80a98</t>
  </si>
  <si>
    <t>IGF::OT::IGF EMERGENCY HAUL OF DREDGE MURDEN</t>
  </si>
  <si>
    <t>3f421aed0c2b4cc7</t>
  </si>
  <si>
    <t>IGF::OT::IGF - EMERGENCY HAUL OF DREDGE MURDEN</t>
  </si>
  <si>
    <t>08bc12b6752e9970</t>
  </si>
  <si>
    <t>EMERGENCY HAUL OUT OF DREDGE MURDEN IGF::OT::IGF</t>
  </si>
  <si>
    <t>db2dd8e44cb795fc</t>
  </si>
  <si>
    <t>FORT GIBSON BARGE MOTOR REPLACEMENT</t>
  </si>
  <si>
    <t>1944828cc6b8caa7</t>
  </si>
  <si>
    <t>W912BV21P0073 P00001:  FORT GIBSON BARGE MOTOR REPLACEMENT - EXTENSION OF PERIOD OF PERFORMANCE, FORT GIBSON LAKE, FORT GIBSON, OK.</t>
  </si>
  <si>
    <t>0aa28fafdc7a2d08</t>
  </si>
  <si>
    <t>ODS (VA-10) PATROL BOAT NEW MOTOR, REMOV</t>
  </si>
  <si>
    <t>b5a61631b79f3569</t>
  </si>
  <si>
    <t>14dcad0bece75eb1</t>
  </si>
  <si>
    <t>SERVICES NO LONGER REQUIRED ON FORT EUSTIS. TERMINATING THIS CONTRACT.  CRANE, DAVIT, HOIST &amp; SLING CERTS-LCU</t>
  </si>
  <si>
    <t>fc7ef0971f165137</t>
  </si>
  <si>
    <t>EXERCISING OY1 OF LIFTING GEAR SUPPORT SERVICES REQUIREMENT.</t>
  </si>
  <si>
    <t>e6afb4b2352dab90</t>
  </si>
  <si>
    <t>ADD CLAUSE DFARS 252.237-7023 CONTINUATION OF ESSENTIAL CONTRACTOR SERVICES</t>
  </si>
  <si>
    <t>ce46840b509aa799</t>
  </si>
  <si>
    <t>CRANE, DAVIT, HOIST SLING CERTS-LCM 8594</t>
  </si>
  <si>
    <t>8e667edf3dbc373a</t>
  </si>
  <si>
    <t>DRYDOCK INSPECTION AND REAPIR OF MV QUINCY</t>
  </si>
  <si>
    <t>a2b7c3f8914b8160</t>
  </si>
  <si>
    <t>IGF::OT::IGF REPLACE SECTION OF DPO SPOOL PIPE ON THE DREDGE MCFARLAND</t>
  </si>
  <si>
    <t>2860a66aeb8c2523</t>
  </si>
  <si>
    <t>IGF::OT::IGF REPLACE SECTION OF DPO SPOOL PIPE THIS MODIFICATION ADDS ADDITIONAL IN-SCOPE WORK TO THE CONTRACT. THE POP IS EXTENDED UNTIL 24 JUNE 2016.  ALL OTHER TERMS AND CONDITIONS REMAIN UNCHANGED.</t>
  </si>
  <si>
    <t>b8e0138b8e06e03d</t>
  </si>
  <si>
    <t>POTTER MAIN GENERATOR #1 INSTALLATI</t>
  </si>
  <si>
    <t>bf65ddb010d22c25</t>
  </si>
  <si>
    <t>REPLACEMENT LONG&amp;SHORT HYDRAULIC CYL</t>
  </si>
  <si>
    <t>7c5c2168b5bcb1b1</t>
  </si>
  <si>
    <t>BOAT, MOTOR, AND TRAILER</t>
  </si>
  <si>
    <t>e2fd402b4af99911</t>
  </si>
  <si>
    <t>IGF::OT::IGF  MAN OVERBOARD DAVIT INSTALLATION ON VESSEL JOHN AB DILLARD</t>
  </si>
  <si>
    <t>18b76e0be70d2413</t>
  </si>
  <si>
    <t>IGF::OT::IGF SUPPLY AND DELIVER ONE (1) SEAARK MODEL BOAT TO KEYSTONE LAKE</t>
  </si>
  <si>
    <t>14af0b44451c0910</t>
  </si>
  <si>
    <t>REPLACE M/V TECHE SHIP SERVICE GENERATOR</t>
  </si>
  <si>
    <t>9f0d065f821ad5ca</t>
  </si>
  <si>
    <t>LSV-8 UNPROGRAMMED REPAIRS</t>
  </si>
  <si>
    <t>35585f354be55ef9</t>
  </si>
  <si>
    <t>9a204684beb85ebf</t>
  </si>
  <si>
    <t>61ebcbb269e42960</t>
  </si>
  <si>
    <t>MINIMUM GUARANTEE - TASK ORDER FOR TOPSIDE REPAIRS AND MAINTENANCE</t>
  </si>
  <si>
    <t>2ee00dee3e98b252</t>
  </si>
  <si>
    <t>b503ae0c46054fa1</t>
  </si>
  <si>
    <t>EMERGENCY ENGINE REPAIR FOR LOGISTICS SUPPORT VESSEL 8</t>
  </si>
  <si>
    <t>198028bc395abd7e</t>
  </si>
  <si>
    <t>WING INFLATABLE CRRC - P4.7 ROLL UP FLOO</t>
  </si>
  <si>
    <t>7932fd98fe1eab65</t>
  </si>
  <si>
    <t>IGF::OT::IGF REPAIR STBD PROPELLER SHAFT COUPLING AT THE SERVICE BASE. MASTERSHIP AGREEMENT</t>
  </si>
  <si>
    <t>94ec4923b1c3144f</t>
  </si>
  <si>
    <t>EWELL WATERJET TRANSOM SEAL REPAIRS</t>
  </si>
  <si>
    <t>82ec8efa545fb89b</t>
  </si>
  <si>
    <t>DE-OBLIGATION MOD IAW CFR 0003, DE-SCOPE</t>
  </si>
  <si>
    <t>29dcc640c6016837</t>
  </si>
  <si>
    <t>EWELL WATER JET TRANSOM SEAL REPAIRS MODIFICATION TO ADDRESS CFR 1 AND CFR 2</t>
  </si>
  <si>
    <t>006fc64226cbcbe0</t>
  </si>
  <si>
    <t>HYDRAULIC MOUNTING SYSTEM</t>
  </si>
  <si>
    <t>6c1f213d19fadd94</t>
  </si>
  <si>
    <t>DRY DOCK REPAIRS FOR SPAR BARGE 9004</t>
  </si>
  <si>
    <t>b82784ceead76bd1</t>
  </si>
  <si>
    <t>ANNUAL MAINTENANCE AND GENERAL REPAIRS FOR THE BD5 VESSEL</t>
  </si>
  <si>
    <t>c09a91d31d1baeee</t>
  </si>
  <si>
    <t>ADMINISTRATIVE MODIFICATION TO CORRECT ERROR IN PERFORMANCE PERIOD. ANNUAL MAINTENANCE AND GENERAL REPAIRS</t>
  </si>
  <si>
    <t>f585e8593c0bd16e</t>
  </si>
  <si>
    <t>PRIME &amp; PAINT OUTSIDE OF BARGE</t>
  </si>
  <si>
    <t>39116b1c254bd302</t>
  </si>
  <si>
    <t>IGF::OT::IGF MODIFICATION TO DRY DOCK&amp;REPAIR OF M/V GENERAL IRWIN FOR ACF PROJECT OFFICE, EUFAULA, AL</t>
  </si>
  <si>
    <t>299830d98bfc8673</t>
  </si>
  <si>
    <t>IGF::OT::IGF DRY DOCK&amp;REPAIR OF M/V GENERAL IRWIN FOR ACF PROJECT OFFICE, EUFAULA, AL</t>
  </si>
  <si>
    <t>7136b4fd915c9926</t>
  </si>
  <si>
    <t>CORROSION PREVENTIVE COVERS FOR C-130 AIRCRAFT</t>
  </si>
  <si>
    <t>e018a99a375b0612</t>
  </si>
  <si>
    <t>THIS IS A CONTRACT TO REPLACE AND INSTALL THE SNAGBOAT SNELL LOAD MOMENT INDICATOR FOR USACE - WILMINGTON DISTRICT.</t>
  </si>
  <si>
    <t>bf715698cfacfa04</t>
  </si>
  <si>
    <t>LOAD MOMENT INDICATOR (LMI)  MODIFICATION TO ADD EMERGENCY OVERTIME LABOR AND ADDITION OF TWO REFURBISHED PARTS TO REPLACE PARTS LOST IN SHIPMENT AND UNAVAILABLE.</t>
  </si>
  <si>
    <t>e322abc92efe9a2b</t>
  </si>
  <si>
    <t>020f5138d0061685</t>
  </si>
  <si>
    <t>015bf45780c4063c</t>
  </si>
  <si>
    <t>DREDGE ESSAYONS PORT SIDE A/C REPAIR</t>
  </si>
  <si>
    <t>1b4389f34280346b</t>
  </si>
  <si>
    <t>2018 FX CRUISER SVHO SKI COLLAR</t>
  </si>
  <si>
    <t>b2b56dfd147be6c6</t>
  </si>
  <si>
    <t>R3020-64AA-1J 10" NORRIS BUTTERFLY VALVE</t>
  </si>
  <si>
    <t>73d1d7da9716b151</t>
  </si>
  <si>
    <t>FLAT BOTTOM V-BOW BOAT, TRAILER, AND MOTOR</t>
  </si>
  <si>
    <t>06a756b102b81e0a</t>
  </si>
  <si>
    <t>PROVIDE THE SERVICES OF A MCR ENGINEERING FIELD SERVICE REPRESENTATIVE AND COVID-19 QUARANTINE FEES</t>
  </si>
  <si>
    <t>0c0caa60655e6dd4</t>
  </si>
  <si>
    <t>M/V MCKELVEY REPAIR</t>
  </si>
  <si>
    <t>8d471666950229ba</t>
  </si>
  <si>
    <t>TIME EXTENSION MODIFICATION AND ADDITION OF WORK TO M/V MCKELVEY.</t>
  </si>
  <si>
    <t>960826b644d61630</t>
  </si>
  <si>
    <t>ffa0d6ec3e0b549c</t>
  </si>
  <si>
    <t>:IGF::OT::IGF MASTERSHIP AGREEMENT DRY DOCK FOR KIMMSWICK AND PRAIRIE DU ROCHER, ST. LOUIS, MO</t>
  </si>
  <si>
    <t>8f1e4be724ff3843</t>
  </si>
  <si>
    <t>ee87752dc75a5c2e</t>
  </si>
  <si>
    <t>LABOR IGF::OT::IGF</t>
  </si>
  <si>
    <t>5f9b2431228eb8de</t>
  </si>
  <si>
    <t>SAFEBOAT</t>
  </si>
  <si>
    <t>c6a0b146e61f4746</t>
  </si>
  <si>
    <t>REPAIRS TO LITTLE ROCK M/V PAUL BACON</t>
  </si>
  <si>
    <t>7eb204f2d995d4d4</t>
  </si>
  <si>
    <t>IGF::OT::IGF  REPAIRS TO LITTLE ROCK M/V PAUL BACON</t>
  </si>
  <si>
    <t>6ac00d3df75e9342</t>
  </si>
  <si>
    <t>480V 300HP RVSS W/CABINETS</t>
  </si>
  <si>
    <t>67712af3e2ced534</t>
  </si>
  <si>
    <t>TWIN DISC MARINE TRANSMISSION - MODEL MGX51546A 1.961</t>
  </si>
  <si>
    <t>265e3a563fb456fa</t>
  </si>
  <si>
    <t>EXTEND PERIOD OF PERFORMANCE DATE TO 11 SEPTEMBER 2020</t>
  </si>
  <si>
    <t>b90826dab893ecca</t>
  </si>
  <si>
    <t>ALUMINUM ROUGHNECK BOAT UNISON BUY # 1160748</t>
  </si>
  <si>
    <t>3feb8ac16e1e17c3</t>
  </si>
  <si>
    <t>SURFACE DRIVE BOAT, MOTOR &amp; TRAILER</t>
  </si>
  <si>
    <t>2c330365ae307848</t>
  </si>
  <si>
    <t>MOD - ADJUST CONTRACT COMPLETION DATE</t>
  </si>
  <si>
    <t>5f73f43b6a1202b8</t>
  </si>
  <si>
    <t>4a0ec167b31417c0</t>
  </si>
  <si>
    <t>REPLACE 9 HATCH RINGS AND 10 HATCHES WIT</t>
  </si>
  <si>
    <t>df250c38304aea68</t>
  </si>
  <si>
    <t>REPLACEMENT BOILER FOR 727 POWER BARGE</t>
  </si>
  <si>
    <t>6ad36c025a96e75f</t>
  </si>
  <si>
    <t>MODIFICATION TO REPLACEMENT BOILER FOR 727 POWER BARGE</t>
  </si>
  <si>
    <t>2a93e34945b48a12</t>
  </si>
  <si>
    <t>UNISON BUY 1164120_01  - BOAT GRIZZLY 20FT</t>
  </si>
  <si>
    <t>1b0def736b67a5af</t>
  </si>
  <si>
    <t>IGF::OT::IGF REPAIRS FOR STARBOARD MAIN ENGINE</t>
  </si>
  <si>
    <t>38f9d31965591bff</t>
  </si>
  <si>
    <t>REPAIRS FOR STARBOARD MAIN ENGINE</t>
  </si>
  <si>
    <t>88dedc013d4edad3</t>
  </si>
  <si>
    <t>MURDEN HAUL OUT &amp; DRY DOCK</t>
  </si>
  <si>
    <t>c5c45337ec1c4f64</t>
  </si>
  <si>
    <t>MODIFICATION FOR THE DEOBLIGATION OF EXCESS FUNDS.</t>
  </si>
  <si>
    <t>107920a9bde262c1</t>
  </si>
  <si>
    <t>IGF::OT::IGF  FSC J020 LAGGIN REPLACEMENT</t>
  </si>
  <si>
    <t>bffb704ebbea1e9f</t>
  </si>
  <si>
    <t>KAYAKS AND ACCESSORIES</t>
  </si>
  <si>
    <t>dffe6d6eee89298d</t>
  </si>
  <si>
    <t>b2d9a5703c5a440b</t>
  </si>
  <si>
    <t>RANGER BOATS MOTORS&amp;TRAILERS</t>
  </si>
  <si>
    <t>48f0ed005571c0b5</t>
  </si>
  <si>
    <t>IGF::OT::IGF  INSTALLATION OF MULTI-BEAM UNIT ON SURVEY BOAT, NAVIGATION PROJECT, OKLAHOMA</t>
  </si>
  <si>
    <t>91ffab78565fa92d</t>
  </si>
  <si>
    <t>PROVIDE THE SERVICES OF MCR ENGINEERING OT::IGF::OT</t>
  </si>
  <si>
    <t>c2eae3f785da4315</t>
  </si>
  <si>
    <t>UNPROGRAMMED REPAIRS TO THE U.S. ARMY VESSEL LANDING CRAFT UTILITY (LCU) 2028</t>
  </si>
  <si>
    <t>451a17a1235dbd9b</t>
  </si>
  <si>
    <t>d4e885cbc4abf352</t>
  </si>
  <si>
    <t>EMERGENCY HAUL OF DREDGE CURRITUCK FOR REPAIRS AT THE NORTH CAROLINA STATE SHIPYARD.</t>
  </si>
  <si>
    <t>83f76ac4f534e759</t>
  </si>
  <si>
    <t>EMERGENCY HAUL OF DREDGE CURRITUCK FOR REPAIRS, MODIFICATION TO EXTEND THE PERIOD OF PERFORMANCE 6 DAYS AS A RESULT OF EXTRA DAMAGE FOUND.</t>
  </si>
  <si>
    <t>cc70a98181b3268d</t>
  </si>
  <si>
    <t>EMERGENCY HAUL OF DREDGE CURRITUCK FOR REPAIRS - DE-OBLIGATION OF EXCESS FUNDS</t>
  </si>
  <si>
    <t>cbed8d9b90a84601</t>
  </si>
  <si>
    <t>UNISON BUY # 1179248 BOAT, GRIZZLEY 20 FT.</t>
  </si>
  <si>
    <t>449aee9feaf4d48f</t>
  </si>
  <si>
    <t>SWELL COMPENSATOR BLOCKING DEVICE</t>
  </si>
  <si>
    <t>6255848b48f6307c</t>
  </si>
  <si>
    <t>9394178fcb65f929</t>
  </si>
  <si>
    <t>BRAND NAME EATON MODEL 53BTX DUPLEX STRAINERS AND PARTS IGF::OT::IGF</t>
  </si>
  <si>
    <t>352118d3e9a8ac2c</t>
  </si>
  <si>
    <t>37470f78e17dc53e</t>
  </si>
  <si>
    <t>TWIN YAMAHA 115 HP OUTBOARD MOTORS AND CONTROLS, INSTALLED ON DIVE TEAM FLAT</t>
  </si>
  <si>
    <t>7ac335f52b02a043</t>
  </si>
  <si>
    <t>LEAKING #1 PORT DEEP FUEL TANK LEAKING</t>
  </si>
  <si>
    <t>de91e73d3caa1bd6</t>
  </si>
  <si>
    <t>BOAT, MOTOR AND TRAILER FOR GRENADA LAKE, MISSISSIPPI</t>
  </si>
  <si>
    <t>79314179607674b2</t>
  </si>
  <si>
    <t>18' BOAT, TRAILER, AND ACCESSORIES (SEE</t>
  </si>
  <si>
    <t>9ff069d3f7344f77</t>
  </si>
  <si>
    <t>LIFETYME MODEL 1652 TUNNEL BOAT FOR THE ARMY CORPS OF ENGINEERS U433F20</t>
  </si>
  <si>
    <t>a0ecb7f7f80cc00a</t>
  </si>
  <si>
    <t>FIRE SUPPRESSION SERVICE</t>
  </si>
  <si>
    <t>e55909d7b8cd704c</t>
  </si>
  <si>
    <t>a19a454ef2119267</t>
  </si>
  <si>
    <t>6bce53fff8b5ea67</t>
  </si>
  <si>
    <t>DE OBLIGATION ACTION TO PREP FOR CLOSE OUT</t>
  </si>
  <si>
    <t>896ebb441aa5800c</t>
  </si>
  <si>
    <t>THIS PROCUREMENT IS FOR THE MISSISSIPPI HEADWATERS, SANDY LAKE PROJECT OFFICE AND SHALL ENCOMPASS A JON BOAT, MOTOR, TRAILER, SETUP, AND DELIVERY.</t>
  </si>
  <si>
    <t>f2047b4fc7f56cc6</t>
  </si>
  <si>
    <t>IGF::OT::IGF MASTERSHIP AGREEMENT DREDGE POTTER FABICK PARTS</t>
  </si>
  <si>
    <t>86afed55e56c1de6</t>
  </si>
  <si>
    <t>YELLOWFIN EDRIVE UNMANNED SURFACE VESSEL - U430560</t>
  </si>
  <si>
    <t>f61a868a00c9a5d0</t>
  </si>
  <si>
    <t>REMOTE OPERATED VEHICLE - UNDERWATER</t>
  </si>
  <si>
    <t>f7cc59d442651191</t>
  </si>
  <si>
    <t>IGF::OT::OGF RESCUE BOAT</t>
  </si>
  <si>
    <t>a1693a405b934add</t>
  </si>
  <si>
    <t>OQUAWKA BOATS  1860 W/ MODIFIED V-HULL</t>
  </si>
  <si>
    <t>e0abe3fd76410679</t>
  </si>
  <si>
    <t>MSU STATEROOM MATTRESSES</t>
  </si>
  <si>
    <t>92f2fac3ad624cd4</t>
  </si>
  <si>
    <t>IGF::OT::IGF  CENAN GELBERMAN CAPSTAN</t>
  </si>
  <si>
    <t>9121fb1384b7b9ab</t>
  </si>
  <si>
    <t>USACE DREDGE POTTER TUGBOAT ASSIST.  THIS MODIFICATION IS TO DEOBLIGATE ALL REMAINING FUNDS AND CLOSEOUT.</t>
  </si>
  <si>
    <t>65c8dcc8c3fa0523</t>
  </si>
  <si>
    <t>USACE DREDGE POTTER TUGBOAT ASSIST</t>
  </si>
  <si>
    <t>832d2758ef2e63da</t>
  </si>
  <si>
    <t>ANNUAL FIREFIGHTING SYSTEM ON DREDGE MCFARLAND</t>
  </si>
  <si>
    <t>8abba42d1edd4eea</t>
  </si>
  <si>
    <t>INCREASE PURCHASE ORDER IN THE AMOUNT OF $5,451.00.</t>
  </si>
  <si>
    <t>534014923ae4bdb7</t>
  </si>
  <si>
    <t>INCREASE PURCHASE ORDER IN THE AMOUNT OF $876.62 FOR ADDITIONAL WORK ON MCFARLAND'S FIREFIGHTING SYSTEM.</t>
  </si>
  <si>
    <t>25b243cd0a187226</t>
  </si>
  <si>
    <t>ADDITIONAL WORK RELATING TO THE MCFARLAND'S FIREFIGHTING SYSTEM RECERTIFICATION, VG 7586-2 THRU VG7586-4</t>
  </si>
  <si>
    <t>99761e79868c4b8d</t>
  </si>
  <si>
    <t>ADDITIONAL REPAIRS RELATING TO THE MCFARLAND'S FIREFIGHTING SYSTEM RECERTIFICATION</t>
  </si>
  <si>
    <t>6b7dd628bf2c900e</t>
  </si>
  <si>
    <t>IGF::OT::IGF DEOBLIGATE EXCESS FUNDS IN THE AMOUNT OF $3,029.18 AND CLOSEOUT/RETIRE THE CONTRACT.</t>
  </si>
  <si>
    <t>975b957594f6ed7a</t>
  </si>
  <si>
    <t>LIFE BOAT SYSTEM</t>
  </si>
  <si>
    <t>91760b8de16b2694</t>
  </si>
  <si>
    <t>EMERGENCY HAUL AND DOCKAGE OF DREDGE MURDEN - PERIOD OF PERFORMANCE 29MARCH19 - 8APRIL19</t>
  </si>
  <si>
    <t>05cb0fca2c5cc880</t>
  </si>
  <si>
    <t>EMERGENCY HAUL AND DOCKAGE OF DREDGE MURDEN - MODIFICATION</t>
  </si>
  <si>
    <t>d151fa537c56e278</t>
  </si>
  <si>
    <t>DE-OBLIGATION OF EXCESS UNUSED FUNDS FOR THE EMERGENCY HAUL AND DOCKAGE OF THE DREDGE MURDEN</t>
  </si>
  <si>
    <t>66435cd2ee8f8147</t>
  </si>
  <si>
    <t>SPUDS FOR MANEUVERING BOAT  FOR L&amp;D 52</t>
  </si>
  <si>
    <t>d0a94da0b2bc6bad</t>
  </si>
  <si>
    <t>IGF::OT::IGF SEWELL WIRE ROPE REPLACEMENT</t>
  </si>
  <si>
    <t>993fd8ffac02821d</t>
  </si>
  <si>
    <t>6ee0843f2f632071</t>
  </si>
  <si>
    <t>31b617e829d8234e</t>
  </si>
  <si>
    <t>LCU 2025 UNPROGRAMMED REPAIRS</t>
  </si>
  <si>
    <t>85a5deb168d7393c</t>
  </si>
  <si>
    <t>c6a3c71c30381175</t>
  </si>
  <si>
    <t>235ad00c12b5bf28</t>
  </si>
  <si>
    <t>BERTHING FOR THE DREDGE MCFARLAND</t>
  </si>
  <si>
    <t>0bcc86482e52a5e7</t>
  </si>
  <si>
    <t>DOCKAGE RATE</t>
  </si>
  <si>
    <t>5f58b46d02101ddd</t>
  </si>
  <si>
    <t>DEOBLIGATION OF EXCESS FUNDS</t>
  </si>
  <si>
    <t>d04942ee6acbfa14</t>
  </si>
  <si>
    <t>IGF::OT::IGF  WINDOW WIPER SYSTEM FOR TUG CHEREW</t>
  </si>
  <si>
    <t>2ddfa66eb5c97acd</t>
  </si>
  <si>
    <t>SB 48 OVERHAUL</t>
  </si>
  <si>
    <t>9be9daa896f3eaf0</t>
  </si>
  <si>
    <t>IGF::CT::IGF SB 48 OVERHAUL POP EXTENSION</t>
  </si>
  <si>
    <t>2754fba45947ef99</t>
  </si>
  <si>
    <t>IGF::CT::IGF SB 48 OVERHAUL POP MOD</t>
  </si>
  <si>
    <t>11e2177e4885dce3</t>
  </si>
  <si>
    <t>1aadb0b403a62338</t>
  </si>
  <si>
    <t>SNELL CRANE BOOM REPAIRS AND INSPECTION</t>
  </si>
  <si>
    <t>39b56bd6bb2c719a</t>
  </si>
  <si>
    <t>LOAD TEST AND INSPECTION IN GALVESTON, TEXAS</t>
  </si>
  <si>
    <t>cae1686cdc2b7b58</t>
  </si>
  <si>
    <t>DRYDOCK&amp;REPAIR OF M/V KENNETH EDDY</t>
  </si>
  <si>
    <t>eea5952309004055</t>
  </si>
  <si>
    <t>WORK SURVEY BOAT - EXTENSION KIT MODIFICATION.</t>
  </si>
  <si>
    <t>48c6655730d0486a</t>
  </si>
  <si>
    <t>WORK SURVEY BOAT</t>
  </si>
  <si>
    <t>5636fd0d6a8ccbcb</t>
  </si>
  <si>
    <t>LCU-2013 REPAIRS</t>
  </si>
  <si>
    <t>4cde763fa55fd922</t>
  </si>
  <si>
    <t>7be0fba883390ced</t>
  </si>
  <si>
    <t>PURCHASE OF OUTBOARD ENGINE YAMAHA F150XB AND YAMAHA LF150XB, WITH REMOVAL OF THE EXISTING ENGINES AND INSTALLATION OF THE NEW ENGINES.</t>
  </si>
  <si>
    <t>e1345b5dc2d88e0e</t>
  </si>
  <si>
    <t>BRANDY STATION ENGINE REPAIRS</t>
  </si>
  <si>
    <t>4052360e5b16d992</t>
  </si>
  <si>
    <t>3042f7b633ed5b9b</t>
  </si>
  <si>
    <t>IGF::OT::IGF  WORKBOAT  ANCHORS 6000 LBS - NEW</t>
  </si>
  <si>
    <t>1ad95c53edda017f</t>
  </si>
  <si>
    <t>TASK ORDER FOR DRY DOCK AND VARIOUS REPAIRS TO BARGE LD 707 AND 9101.</t>
  </si>
  <si>
    <t>2004ec582e285703</t>
  </si>
  <si>
    <t>CONTRACT CLOSEOUT MODIFICATION</t>
  </si>
  <si>
    <t>8a01d8449fc5ec17</t>
  </si>
  <si>
    <t>HONDA 225 STANDARD MOTOR</t>
  </si>
  <si>
    <t>63b6958ad11b9738</t>
  </si>
  <si>
    <t>ADDITIONAL REPAIRS FOR (2) GENERATOR ENGINES- DREDGE CURRITUCK IGF::OT::IGF</t>
  </si>
  <si>
    <t>507526e134b129b5</t>
  </si>
  <si>
    <t>SAFETY SKIFF FABRICATION</t>
  </si>
  <si>
    <t>0caa33806241917a</t>
  </si>
  <si>
    <t>ESSAYONS HOPPER DOOR #5 REPAIR</t>
  </si>
  <si>
    <t>106a89e19519e738</t>
  </si>
  <si>
    <t>e413c31950e2b195</t>
  </si>
  <si>
    <t>UPGRADE LAND BASED SURVEYING SYSTEM</t>
  </si>
  <si>
    <t>0e3c8dd9daf9ff52</t>
  </si>
  <si>
    <t>BUOYS - COLOR, ORANGE &amp; WHITE</t>
  </si>
  <si>
    <t>1263f969f21abc48</t>
  </si>
  <si>
    <t>CJD VESSEL 3-13 SERVICE AND REPAIR</t>
  </si>
  <si>
    <t>4f22bd029457c65c</t>
  </si>
  <si>
    <t>3d64a8b905a12fb7</t>
  </si>
  <si>
    <t>REPAIR OF THE EMERGENCY DIESEL GENERATOR</t>
  </si>
  <si>
    <t>23f6577181b2b6a8</t>
  </si>
  <si>
    <t>BOAT - SEA ARK 2072 C.U.B. ALL WELDED HULL, MOTOR, AND TRAILER</t>
  </si>
  <si>
    <t>ba2d0b7e0aa3e0d0</t>
  </si>
  <si>
    <t>THE WORK TO BE PERFORMED UNDER THIS CONTRACT CONSISTS OF FABRICATION, TESTING AND DELIVERY OF A 6000 GALLON STAINLESS STEEL POTABLE WATER TANK FOR INSTALLATION ON A FLOATING PLATFORM.</t>
  </si>
  <si>
    <t>81afdd6580406371</t>
  </si>
  <si>
    <t>TUAS SHADOW COVERS</t>
  </si>
  <si>
    <t>f7ec4d2fa89566a7</t>
  </si>
  <si>
    <t>0000 HQ HSC    ARCENT SSA</t>
  </si>
  <si>
    <t>IGF::OT::IGF TWO FORKLIFT LEASE // 4 MONTH EXTENSION IN ACCORDANCE WITH FAR CLAUSE 52.217-8, OPTION TO EXTEND SERVICES.</t>
  </si>
  <si>
    <t>974f559cf7867529</t>
  </si>
  <si>
    <t>US ARMY CORP OF ENGINEERS, PORTLAND DISTRICT IS PURCHASING A QUANTITY OF TWO (2) REPLACEMENT ENGINES FOR THE SURVEY VESSEL HOPMAN. SEE PURCHASE DESCRIPTION FOR DETAILS.</t>
  </si>
  <si>
    <t>becf12ad47485fbe</t>
  </si>
  <si>
    <t>IGF::OT::IGF
BOAT REPAIR, LD790</t>
  </si>
  <si>
    <t>a71bf30090e97a50</t>
  </si>
  <si>
    <t>IGF::OT::IGF
ADDITIONAL WORK FOR REPAIRING BOAT, IN-SCOPE.</t>
  </si>
  <si>
    <t>1fb7be40e797b2a0</t>
  </si>
  <si>
    <t>URGENT REPAIRS ON MV LASALLE</t>
  </si>
  <si>
    <t>eee99a5578836b1e</t>
  </si>
  <si>
    <t>2e41bef27af2b995</t>
  </si>
  <si>
    <t>LANDING CRAFT UPGRADES</t>
  </si>
  <si>
    <t>a165dd209fc03b95</t>
  </si>
  <si>
    <t>103RQS/FY23 F41G3 337290 103RQS FM9 ALMA</t>
  </si>
  <si>
    <t>1f4e32d4fb114ed3</t>
  </si>
  <si>
    <t>HONDA MARINE MODEL BF150A2XA 150 HP OUTBOARD MOTORS</t>
  </si>
  <si>
    <t>52ce0c2d20493b32</t>
  </si>
  <si>
    <t>IGF::OT::IGF  20' ALUMINUM BAY BOAT, MOTOR, AND TRAILER</t>
  </si>
  <si>
    <t>3313b3d068a0c415</t>
  </si>
  <si>
    <t>DRY DOCK REPAIR OF MV TECHE</t>
  </si>
  <si>
    <t>e5e9e6b3f3671e33</t>
  </si>
  <si>
    <t>EMERGENCY HAUL AND DOCKAGE OF  THE DEBRIS VESSEL SNELL @NCSSY FROM 9-16 JULY - WILMINGTON DISTRICT, NC</t>
  </si>
  <si>
    <t>ed086df27ca378b0</t>
  </si>
  <si>
    <t>EMERGENCY HAUL AND DOCKAGE - MODIFICATION TO ADD BOTTOM PAINTING OF THE SNELL</t>
  </si>
  <si>
    <t>1434d58bb8bfe181</t>
  </si>
  <si>
    <t>EMERGENCY HAUL AND DOCKAGE FOR SNELL - DE-OB EXCESS FUNDS</t>
  </si>
  <si>
    <t>e559fcb1f30859ce</t>
  </si>
  <si>
    <t>18' BOAT, OUTBOARD MOTOR AND TRAILER, JST LAKE PROJECT - USACE - SAVANNAH DISTRICT</t>
  </si>
  <si>
    <t>3caf6f4947517e49</t>
  </si>
  <si>
    <t>LANDING CRAFT UTILITY-2026 UNPROGRAMMED</t>
  </si>
  <si>
    <t>1e717cae62e0eaaf</t>
  </si>
  <si>
    <t>565086db1100cb5e</t>
  </si>
  <si>
    <t>LCU-2026 UNPROGRAMMED CLOSEOUT</t>
  </si>
  <si>
    <t>d65c580f44c23248</t>
  </si>
  <si>
    <t>ENGINE INSTALLATION (ST KITTS)</t>
  </si>
  <si>
    <t>4322b5ecde2c6d46</t>
  </si>
  <si>
    <t>IGF::OT::IGF  MODIFICATION FOR CHANGES TO THE PERFORMANCE WORK STATEMENT FOR THE WINFIELD VESSELS</t>
  </si>
  <si>
    <t>be972fb8dddf3076</t>
  </si>
  <si>
    <t>IGF::OT::IGF DRY DOCKING AND REHABILITATION OF CRANE BARGE HD296 AND THE MV PH WORLEY, US ARMY CORPS OF ENGINEERS, WINFIELD LOCKS AND DAM ,WINFIELD WV</t>
  </si>
  <si>
    <t>a9a0812aeadb36af</t>
  </si>
  <si>
    <t>MERCURY OUTBOARD ENGINES AND PARTS</t>
  </si>
  <si>
    <t>a4bc965ac26ff8a9</t>
  </si>
  <si>
    <t>AIR BOAT PARTS</t>
  </si>
  <si>
    <t>6f81ce53314f16b1</t>
  </si>
  <si>
    <t>FOR MAINTENANCE ON SURVEY VESSEL SV FLOR</t>
  </si>
  <si>
    <t>33f3a59b4a385a59</t>
  </si>
  <si>
    <t>ALUMINUM WORKBOAT</t>
  </si>
  <si>
    <t>48cb9f7658c4486c</t>
  </si>
  <si>
    <t>MULTIBEAM SONAR</t>
  </si>
  <si>
    <t>b7a06b7c03a8c43c</t>
  </si>
  <si>
    <t>MULTIBEAM SONAR - TERMINATION FOR CONVENIENCE</t>
  </si>
  <si>
    <t>5c27f8a49775295c</t>
  </si>
  <si>
    <t>VESSEL FLUIDS</t>
  </si>
  <si>
    <t>175d8e9c1dab6a0d</t>
  </si>
  <si>
    <t>SHERWIN-WILLIAMS VARIOUS PAINT FOR 2025</t>
  </si>
  <si>
    <t>c0dd8293f5677d3c</t>
  </si>
  <si>
    <t>WORK PLATFORM</t>
  </si>
  <si>
    <t>5bc7201ef26c6632</t>
  </si>
  <si>
    <t>BPA CALL AIR BOAT AB-47 ENGINE REPLACEMENT</t>
  </si>
  <si>
    <t>06cf2549ae2ef67e</t>
  </si>
  <si>
    <t>IGF::OT::IGF SURVEY VELLSEL EVANS ANNUAL MAINTENANCE AND HAUL OUT.</t>
  </si>
  <si>
    <t>193b546b286773a9</t>
  </si>
  <si>
    <t>IGF::CL::IGF ADDITIONAL LABOR TO REPLACE PORT OIL PAN AT ALTERNATIVE SITE.</t>
  </si>
  <si>
    <t>7b3b0465340f49ef</t>
  </si>
  <si>
    <t>IGF::OT::IGF PROVIDE ALL LABOR EFFORT AND MATERIALS TO REPAIR PORT EXHAUST INCUDING SALVAGING THE TURBO AND DESIGN/FABRICATION OF EXHAUST.</t>
  </si>
  <si>
    <t>192bf5796aa204a3</t>
  </si>
  <si>
    <t>THE INTENT OF THIS PROCUREMENT IS TO INSPECT AND RECERTIFY THE WILLARD MARINE SEA FORCE 670 SOLAS RESCUE BOAT FOR CONTINUED USE ON THE DREDGE MCFARLAND.</t>
  </si>
  <si>
    <t>5f65475f58688b0e</t>
  </si>
  <si>
    <t>21ab0b334644072b</t>
  </si>
  <si>
    <t>HAUL AND DOCKAGE - DREDGE CURRITUCK</t>
  </si>
  <si>
    <t>5d3f7140ac3a4bc9</t>
  </si>
  <si>
    <t>88221db03cddaa91</t>
  </si>
  <si>
    <t>JACK 3 STG 5 TON (CE)</t>
  </si>
  <si>
    <t>24fb0ccbe79c3125</t>
  </si>
  <si>
    <t>35a622a811130d3c</t>
  </si>
  <si>
    <t>LSV  FIRE SUPPRESSION SYSTEM SERVICING</t>
  </si>
  <si>
    <t>419642608431cb14</t>
  </si>
  <si>
    <t>88f2e2e67fc2a11f</t>
  </si>
  <si>
    <t>ALCO TECH REP STATEMENT OF WORK</t>
  </si>
  <si>
    <t>6541ac3687cb8f53</t>
  </si>
  <si>
    <t>cf28d9414479ef09</t>
  </si>
  <si>
    <t>DB BARGE 96</t>
  </si>
  <si>
    <t>0853b4a9a71091e0</t>
  </si>
  <si>
    <t>WIND MACHINE</t>
  </si>
  <si>
    <t>1569feab477daa80</t>
  </si>
  <si>
    <t>DRY DOCK REPAIRS FOR MV BOPP.  IGF::OT::IGF FOR OTHER FUNCTIONS.</t>
  </si>
  <si>
    <t>df91f186c08d271b</t>
  </si>
  <si>
    <t>TIME EXTENSION, DRY-DOCK&amp;REPAIRS TO M/V BOPP.  IGF::OT::IGF FOR OTHER FUNCTIONS</t>
  </si>
  <si>
    <t>968d0946fb98598f</t>
  </si>
  <si>
    <t>UAC FLEET 77/INMARSAT SATELLITE FY 14</t>
  </si>
  <si>
    <t>0fa6efa46e84314e</t>
  </si>
  <si>
    <t>7725983dc99dfb51</t>
  </si>
  <si>
    <t>HAUL-OUT AND DRY-DOCK SERVICES FOR THE DREDGE CURRITUCK AT THE NCSSY FOR THE USACE - WILMINGTON DISTRICT.</t>
  </si>
  <si>
    <t>a7b5b8f7a27a00a7</t>
  </si>
  <si>
    <t>DE-OB CURRITUCK HAUL-OUT&amp;DRY-DOCK SERVICE AT THE NCSSY</t>
  </si>
  <si>
    <t>2552dcd23c1870b8</t>
  </si>
  <si>
    <t>c4d6c42e076cae88</t>
  </si>
  <si>
    <t>8393ffc4de1d47b9</t>
  </si>
  <si>
    <t>YAMAHA MOTOR LOWER UNITS REQUIREMENT</t>
  </si>
  <si>
    <t>9237875b6112d15f</t>
  </si>
  <si>
    <t>IGF::CT::IGF SURVEY BOAT 34 AND TRAILER MAINTENANCE</t>
  </si>
  <si>
    <t>e485db014a832c38</t>
  </si>
  <si>
    <t>UNPROGRAMMED REPAIRS TO VESSEL LCU 2029</t>
  </si>
  <si>
    <t>eeb4362b52be86b9</t>
  </si>
  <si>
    <t>690bc46661cdaab9</t>
  </si>
  <si>
    <t>5e9714936b304783</t>
  </si>
  <si>
    <t>IGF::OT::IGF DRY DOCKING OF DREDGE CURRITUCK AT MANNS HARBOR, NC.</t>
  </si>
  <si>
    <t>1f12117e0fa99a30</t>
  </si>
  <si>
    <t>IGF::OT::IGF MODIFICATION TO CURRITUCK HAUL OUT AND DRY-DOCK SERVICES CONTRACT TO EXTEND POP.</t>
  </si>
  <si>
    <t>c406ad5348c43a10</t>
  </si>
  <si>
    <t>CURRITUCK - HAULOUT AND DRYDROCK DE-OB EXCESS FUNDS IGF::OT::IGF</t>
  </si>
  <si>
    <t>8ffd6cb1834f2a85</t>
  </si>
  <si>
    <t>DRYDOCK INSPECTION, CLEAN, AND REPAINT BARGE HULL</t>
  </si>
  <si>
    <t>6c64726e7f7b6682</t>
  </si>
  <si>
    <t>53d2e887ccd79307</t>
  </si>
  <si>
    <t>IGF::OT::IGF M109 PALADIN CORROSION PROTECTIVE COVER</t>
  </si>
  <si>
    <t>8e416bf0ededfc65</t>
  </si>
  <si>
    <t>BOAT SUPPLY, FRANKLIN FALLS DAM, BERWICK, LA</t>
  </si>
  <si>
    <t>cb2c02aecc534311</t>
  </si>
  <si>
    <t>28bfc8479e6ee331</t>
  </si>
  <si>
    <t>IGF::OT:IGF:: PURCHASE SEAARK 2272MV BOAT FOR COPAN LAKE--- PROJECT NO.: 4035</t>
  </si>
  <si>
    <t>267ee242b6ae0c0c</t>
  </si>
  <si>
    <t>OFF-SHORE LIFE RAFT</t>
  </si>
  <si>
    <t>671f2a333d8b97b9</t>
  </si>
  <si>
    <t>FY24 FUEL BARGE 64 HYDROSTATIC TEST AND</t>
  </si>
  <si>
    <t>deca7770f6dddaf0</t>
  </si>
  <si>
    <t>1040e7cb995c88ec</t>
  </si>
  <si>
    <t>PONTOON BOAT U435CFM</t>
  </si>
  <si>
    <t>3f4a8d0be309ee46</t>
  </si>
  <si>
    <t>M130945 3 INCH CAST STEEL 150# FLANGED DUPLEX STRAINER</t>
  </si>
  <si>
    <t>9583c5c10396858e</t>
  </si>
  <si>
    <t>WORKBOAT REPAIR FOR BELLEVILLE LOCK AND DAM, US ARMY CORPS OF ENGINEERS, HUNTINGTON DISTRICT</t>
  </si>
  <si>
    <t>0e9a1b28d2504847</t>
  </si>
  <si>
    <t>MODIFICATION FOR F22 BEL WORKBOAT REPAIR TIME EXTENSION FOR US ARMY CORPS OF ENGINEERS, HUNTINGTON DISTRICT</t>
  </si>
  <si>
    <t>f0032befbd259e98</t>
  </si>
  <si>
    <t>TIME EXTENSION FOR BELLVILLE WORK BOAT REPAIR.</t>
  </si>
  <si>
    <t>f852f55b67000755</t>
  </si>
  <si>
    <t>MODIFICATION TO EXTEND THE COMPLETION DATE FOR THE WORKBOAT REPAIRS AT BELLEVILLE LOCK, US ARMY CORPS OF ENGINEERS, HUNTINGTON DISTRICT</t>
  </si>
  <si>
    <t>83a9266260be37e6</t>
  </si>
  <si>
    <t>MODIFICATION TO DE-SCOPE THE BEL WORKBOAT REPAIR</t>
  </si>
  <si>
    <t>4a10908f67fcd2aa</t>
  </si>
  <si>
    <t>SAFE TRAILER SUPPLY, U.S. ARMY CORPS OF ENGINEERS, NEW ENGLAND DISTRICT, DEVENS, MA</t>
  </si>
  <si>
    <t>771e58da0e40a1d8</t>
  </si>
  <si>
    <t>SAFE TRAILER SUPPLY AND DELIVERY, U.S. ARMY CORPS OF ENGINEERS, NEW ENGLAND DISTRICT, DEVENS, MA</t>
  </si>
  <si>
    <t>0d65b720cc3ced77</t>
  </si>
  <si>
    <t>DERRICK BOAT ELIZABETH DRYDOCK AND HULL REPAIR</t>
  </si>
  <si>
    <t>fac028b4ddba7e98</t>
  </si>
  <si>
    <t>9f6631d6a7956bef</t>
  </si>
  <si>
    <t>ff3fdb05ef38f3b7</t>
  </si>
  <si>
    <t>UTV FOR CAMP SMITH</t>
  </si>
  <si>
    <t>af128199872657ff</t>
  </si>
  <si>
    <t>IGF::OT::IGF PATROL BOAT/MOTOR/TRAILER</t>
  </si>
  <si>
    <t>e5118d3d5739d1f8</t>
  </si>
  <si>
    <t>DREDGE MERRITT NORTH CAROLINA DEPARTMENT OF TRANSPORTATION FERRY DIVISION, HAUL-OUT &amp; DRY-DOCK</t>
  </si>
  <si>
    <t>7def02c4489d7e70</t>
  </si>
  <si>
    <t>DREDGE MURDEN NORTH CAROLINA DEPARTMENT OF TRANSPORTATION, FERRY DIVISION, HAUL-OUT AND DRY-DOCK SERVICES</t>
  </si>
  <si>
    <t>6df9e2a99711cd30</t>
  </si>
  <si>
    <t>DREDGE MURDEN HAUL-OUT &amp; DRY-DOCK SERVICE AT NCDOT</t>
  </si>
  <si>
    <t>9d5ebd07198370e5</t>
  </si>
  <si>
    <t>DREDGE MURDEN SHIPYARD HAUL-OUT &amp; DRY-DOCK</t>
  </si>
  <si>
    <t>c6f2aee980e9ecc0</t>
  </si>
  <si>
    <t>DISASSEMBLE, REMOVE, ASSESS, OVERHAUL, REINSTALL AND TEST BIENVILLE OVERHAUL GEAR REPAIR</t>
  </si>
  <si>
    <t>5cd821b3f87359e1</t>
  </si>
  <si>
    <t>DISASSEMBLE, REMOVE, ASSESS, OVERHAUL,</t>
  </si>
  <si>
    <t>80fded7f136d3efe</t>
  </si>
  <si>
    <t>04c3ad40981a2517</t>
  </si>
  <si>
    <t>STEEL WORK FACILITATE INSTALLATOIN CRANE</t>
  </si>
  <si>
    <t>27e8992c13493271</t>
  </si>
  <si>
    <t>NEW JON BOAT, TRAILER, AND MOTOR</t>
  </si>
  <si>
    <t>b3dd38687dde1cb2</t>
  </si>
  <si>
    <t>afc5bd22399a142b</t>
  </si>
  <si>
    <t>FY16, L27 BOAT DAVITS</t>
  </si>
  <si>
    <t>aed6a6a1097aa8be</t>
  </si>
  <si>
    <t>cf33939835fd4752</t>
  </si>
  <si>
    <t>IGF::OT::IGF TWIN DISC MARINE TRANSMISSION</t>
  </si>
  <si>
    <t>1963785af6c94012</t>
  </si>
  <si>
    <t>TWIN DISC MARINE TRANSMISSION - MODIFICATION TO ADD FUNDS AND EXTEND WITHIN THE SCOPE OF THE CONTRACT. FOR USACE, WILMINGTON DISTRICT</t>
  </si>
  <si>
    <t>5b9c90d960a51b91</t>
  </si>
  <si>
    <t>HURLEY AND JADWIN PROPELLER REFURBISHMENT</t>
  </si>
  <si>
    <t>4efc295ea0ee0850</t>
  </si>
  <si>
    <t>LAKE SHELBYVILLE PURCHASE ORDER REPLACEM</t>
  </si>
  <si>
    <t>75908fcb4ac3631a</t>
  </si>
  <si>
    <t>IGF::OT::IGF 3262 EWELL BOTTOM PAINT</t>
  </si>
  <si>
    <t>f68981c39f3ec2d1</t>
  </si>
  <si>
    <t>3262 EWELL BOTTOM PAINT</t>
  </si>
  <si>
    <t>0e037b4c5ca79732</t>
  </si>
  <si>
    <t>87b31ffcbf741217</t>
  </si>
  <si>
    <t>ca75ada307c207a6</t>
  </si>
  <si>
    <t>18cc079087e3b73b</t>
  </si>
  <si>
    <t>IGF::OT::IGF EVANS ANNUAL MAINTENANCE</t>
  </si>
  <si>
    <t>87e450f2add6b71b</t>
  </si>
  <si>
    <t>IGF::OT::IGF MODIFICATION 01 SERVICES</t>
  </si>
  <si>
    <t>3def5b79dfb8cefd</t>
  </si>
  <si>
    <t>ROLLER B, 10-3/8" DIAM 17-4PH</t>
  </si>
  <si>
    <t>f652e4fd221fbe47</t>
  </si>
  <si>
    <t>b36ca6c7f6e67375</t>
  </si>
  <si>
    <t>NEW ENGLAND ROPES MODEL 567050</t>
  </si>
  <si>
    <t>fadfd4b94f15284d</t>
  </si>
  <si>
    <t>REBUILD TWO (2) TWIN DISC MARINE TRANSMISSION FOR THE DREDGE MERRITT</t>
  </si>
  <si>
    <t>50bb292ac47d7402</t>
  </si>
  <si>
    <t>MODIFICATION TO CORRECT MODEL AND SERIAL NUMBERS</t>
  </si>
  <si>
    <t>9156cf29169a0734</t>
  </si>
  <si>
    <t>MODIFICATION FOR SUPPLEMENT WORK WITHIN SCOPE, THERMAL METAL SPRAYING, LABOR, AND INBOUND FREIGHT.</t>
  </si>
  <si>
    <t>c952543cef10680a</t>
  </si>
  <si>
    <t>F150XB, YAMAHA 150HP, 4 STROKE, 25"</t>
  </si>
  <si>
    <t>674ce2a766066a44</t>
  </si>
  <si>
    <t>PROPELLER RIGHT HAND</t>
  </si>
  <si>
    <t>651f85e132ccde42</t>
  </si>
  <si>
    <t>IGF::OT::IGF  SEAARK 2072 V-JON MY 2017</t>
  </si>
  <si>
    <t>f44985f134fd866c</t>
  </si>
  <si>
    <t>REPAIR OF THE TAIL SHAFT BEARINGS ON THE SURVEY VESSEL GEORGIA</t>
  </si>
  <si>
    <t>676597ba6cd3cc71</t>
  </si>
  <si>
    <t>REPAIR TAIL SHAFTS AND SHAFT SEALS, PAINT HULL, RECONDITION PROPELLERS, REPAIR/RESTORE RUDDERS - SV GEORGIA - USACE - SAVANNAH DISTRICT</t>
  </si>
  <si>
    <t>a030914c2b4655e1</t>
  </si>
  <si>
    <t>BUTLER PROPELLER SHAFT REPAIR</t>
  </si>
  <si>
    <t>f4d07c04910d76ec</t>
  </si>
  <si>
    <t>JON BOAT W/TRAILER AND MOTOR FOR GREEN RIVER LOCK #1</t>
  </si>
  <si>
    <t>e2976a5f24976360</t>
  </si>
  <si>
    <t>MV KEYWOODS STBD LIGHT MV KEYWOODS PORT LIGHT</t>
  </si>
  <si>
    <t>90b901bd6ecdf233</t>
  </si>
  <si>
    <t>PURCHASE OF MOTION REFERENCE UNITS FOR SURVEY SECTION</t>
  </si>
  <si>
    <t>1fbbca83da0bcaab</t>
  </si>
  <si>
    <t>WELDING SERVICES FOR THE DREDGE MERRITT WHILE DRY-DOCKED AT THE NORTH CAROLINA STATE SHIPYARD (NCSSY) IN MANNS HARBOR, NC</t>
  </si>
  <si>
    <t>f95f06ce7a0054b3</t>
  </si>
  <si>
    <t>WELDING SERVICES, DREDGE MERRITT, NORTH CAROLINA DEPARTMENT OF TRANSPORTATION (NCDOT), NORTH CAROLINA STATE SHIPYARD (NCSSY), MANNS HARBOR, NC 27953</t>
  </si>
  <si>
    <t>c747c70460299bbe</t>
  </si>
  <si>
    <t>ENTERLINE TRIP #2</t>
  </si>
  <si>
    <t>18fc3ee9aa312b25</t>
  </si>
  <si>
    <t>S2P2: SWIFTWATER RESCUE BOAT: W911S225U1845</t>
  </si>
  <si>
    <t>4abeaca89e83ac34</t>
  </si>
  <si>
    <t>THIS REQUIREMENT IS TO PROVIDE REPAIRS, REPLACEMENTS, AND RENEWALS TO INCLUDE MECHANICAL REPLACEMENTS AND ELECTRICAL REPLACEMENTS TO SURVEY TRAILER ASSETS.</t>
  </si>
  <si>
    <t>bdbfd129f5607677</t>
  </si>
  <si>
    <t>94c56786077c5a6e</t>
  </si>
  <si>
    <t>EMERGENCY HAUL-OUT &amp; DRY-DOCK SERVICES FOR THE DREDGE MERRITT AT THE NORTH CAROLINA STATE SHIPYARD LOCATED IN MANNS HARBOR, NC.</t>
  </si>
  <si>
    <t>00a22866ef5f1163</t>
  </si>
  <si>
    <t>UPS UPGRADE YAQUINA</t>
  </si>
  <si>
    <t>29affe826d92a33b</t>
  </si>
  <si>
    <t>IGF::OT::IGF   BD 6804 TLI REPAIR AND CALIBRATION</t>
  </si>
  <si>
    <t>167f1fef49608a71</t>
  </si>
  <si>
    <t>GENERATOR REPAIRS M/V SANDERFORD</t>
  </si>
  <si>
    <t>d974d682a3a14842</t>
  </si>
  <si>
    <t>ALL TERRAIN VEHICLE</t>
  </si>
  <si>
    <t>68874d21a089374f</t>
  </si>
  <si>
    <t>IGF::OT::IGF  HAYWARD STARBOARD REDUCTION GEAR</t>
  </si>
  <si>
    <t>65417097f08eed1d</t>
  </si>
  <si>
    <t>HAYWARD STARBOARD REDUCTION GEAR</t>
  </si>
  <si>
    <t>22bc492aed8fdc79</t>
  </si>
  <si>
    <t>A CONTRACTOR IS NEEDED FOR EMERGENCY REPAIRS TO THE MV CLINTON AND WORKFLAT BARGE.</t>
  </si>
  <si>
    <t>f1d5092ba55dad69</t>
  </si>
  <si>
    <t>DREDGE PUMP BEARING PARTS</t>
  </si>
  <si>
    <t>77a00d559321b7ab</t>
  </si>
  <si>
    <t>IGF::OT::IGF  ASW SYSTEM REPAIR</t>
  </si>
  <si>
    <t>a6c6a80c892209e8</t>
  </si>
  <si>
    <t>REBUILD SPARE MOTOR VESSEL MARINE TRANSMISSION FROM MISSISSIPPI RIVER PROJECT LOCATED AT PLEASANT VALEY IOWA 52767</t>
  </si>
  <si>
    <t>bbae99e01d4ed961</t>
  </si>
  <si>
    <t>EXTEND THE DELIVERY TIME FOR PARTS TO REBUILD SPARE MOTOR VESSEL MARINE TRANSMISSION LOCATED AT PLEASANT VALLEY IOWA 52767</t>
  </si>
  <si>
    <t>b60a4cea2a072dd4</t>
  </si>
  <si>
    <t>DEOB PER VENDORS INVOICE OF REBUILD SPARE MOTOR VESSEL MARINE TRANSMISSION LOCATED AT PLEASANT VALLEY IOWA 52767</t>
  </si>
  <si>
    <t>84dfe17af27a6cfd</t>
  </si>
  <si>
    <t>FURUNO NAVIGATION EQUIPMENT - REDLINGER</t>
  </si>
  <si>
    <t>391d24997f63eb4f</t>
  </si>
  <si>
    <t>FURUNO NAVIGATION EQUIPMENT - ELTON</t>
  </si>
  <si>
    <t>c0914bc6beec98ef</t>
  </si>
  <si>
    <t>PURCHASE OF ALUMINUM JON BOAT FOR MONROE LAKE.</t>
  </si>
  <si>
    <t>97f364e3dce00097</t>
  </si>
  <si>
    <t>PATROL BOAT MOTOR MISSISSINEWA LAKE</t>
  </si>
  <si>
    <t>4147360088ad0873</t>
  </si>
  <si>
    <t>fa03ef06d02697d5</t>
  </si>
  <si>
    <t>SOLAR BOAT SHADES FOR DREDGE WHEELER, MVN</t>
  </si>
  <si>
    <t>b9975b5a8abb99f2</t>
  </si>
  <si>
    <t>MOD TO REMOVE CLIN 0003 AND EXTEND PERFORMANCE DUE TO COVID AND WEATHER DELAYS</t>
  </si>
  <si>
    <t>fe546b06e2b292b4</t>
  </si>
  <si>
    <t>POP TIME EXTENSION DUE TO DELIVERY DELAYS ASSOCIATED WITH COVID-19.</t>
  </si>
  <si>
    <t>5b6967ad39b14fb5</t>
  </si>
  <si>
    <t>351f369adfe834e1</t>
  </si>
  <si>
    <t>IGF::OT::IGF ASC AN/ASC 15E COMMAND CONSOLE</t>
  </si>
  <si>
    <t>d8daa32a7499c6e4</t>
  </si>
  <si>
    <t>MID SIZE RIVER BOAT U433000</t>
  </si>
  <si>
    <t>900c26ff4953736b</t>
  </si>
  <si>
    <t>MULTIPURPOSE SKIFF&amp;TRAILER</t>
  </si>
  <si>
    <t>0492007a5df415c5</t>
  </si>
  <si>
    <t>WELDING TASK ORDER FOR DREDGE MERRITT, IGF::OT::IGF</t>
  </si>
  <si>
    <t>47b3c774f8e470b5</t>
  </si>
  <si>
    <t>IGF::OT::IGF MODIFICATION TO EXTEND DUE TO GOVERNMENT DELAY. WELDING SERVICES FOR MERRITT.</t>
  </si>
  <si>
    <t>5262f2c57aff4d9d</t>
  </si>
  <si>
    <t>DE-OB EXCESS FUNDS FOR WELDING IGF::OT::IGF</t>
  </si>
  <si>
    <t>1d1ad32c2c208544</t>
  </si>
  <si>
    <t>GMDSS RADIO</t>
  </si>
  <si>
    <t>8fc6929e96d26152</t>
  </si>
  <si>
    <t>IGF::OT::IGF  FY17 DRY DOCK NASHVILLE MV IROQUOIS REPAIRS</t>
  </si>
  <si>
    <t>8bae8618c3b3823e</t>
  </si>
  <si>
    <t>IGF::OT::IGF REPAIR INSPECTION AND SERVICES TO CRANE ON SNAGBOAT "SNELL" AT THE ENGINEER REPAIR YARD, NC.</t>
  </si>
  <si>
    <t>a764b0c1eae73f45</t>
  </si>
  <si>
    <t>SUPPLY AND INSTALL ALL CABLING, HARDWARE, POWER SUPPLIES, ETC. REQUIRED FOR MOUNTING, WIRING AND INTERFACING. CONTRACTOR SHALL TEST AND DEMONSTRATE USAGE AND FUNCTION UPON COMPLETION. INSTALLATION SHALL BE COMPLETED BY FCC LICENSED TECHNICIAN(S).</t>
  </si>
  <si>
    <t>ad9d04e271d0b354</t>
  </si>
  <si>
    <t>76dc2bb432cca75f</t>
  </si>
  <si>
    <t>FY25 DUAL OUTBOARD ENGINES AND PROPELLERS</t>
  </si>
  <si>
    <t>d9d6bcafeb2ed34c</t>
  </si>
  <si>
    <t>DRY DOCK PRIDE VESSEL IGF::OT::IGF</t>
  </si>
  <si>
    <t>58047f66df8a31fc</t>
  </si>
  <si>
    <t>BOAT, MOTOR, TRAILER, ACCESSORIES</t>
  </si>
  <si>
    <t>827eb30fef4428a0</t>
  </si>
  <si>
    <t>SHOALHUNTER BOAT DRY DOCK REPAIR</t>
  </si>
  <si>
    <t>e407c141aba9bd7d</t>
  </si>
  <si>
    <t>SHOALHUNTER VESSEL REPAIR/MAINTENANCE-MOD1 TO INCLUDE PROPELLER REPAIR</t>
  </si>
  <si>
    <t>e81243c518607376</t>
  </si>
  <si>
    <t>BOAT REPAIR</t>
  </si>
  <si>
    <t>54d98070f138758a</t>
  </si>
  <si>
    <t>BOAT INSPECTION</t>
  </si>
  <si>
    <t>3b0459b45236cda5</t>
  </si>
  <si>
    <t>SURVEY VESSEL BOAT TRAILER</t>
  </si>
  <si>
    <t>9fc0f70be8dafd7b</t>
  </si>
  <si>
    <t>OGF::CT::IGF SURVEY VESSEL BOAT TRAILER</t>
  </si>
  <si>
    <t>517095e4d40827f0</t>
  </si>
  <si>
    <t>REPLACEMENT TUBSET FOR 27' COMMANDER RAM</t>
  </si>
  <si>
    <t>f80bd36750ebd2d3</t>
  </si>
  <si>
    <t>1721ecefda919621</t>
  </si>
  <si>
    <t>IGF::CL::CF::ABS 
LSV-6 HYDRAULIC SYSTEM REPAIR</t>
  </si>
  <si>
    <t>854a2db8722d8075</t>
  </si>
  <si>
    <t>I GF::CL::CF ABS 
LSV-6 HYDRAULIC SYSTEM REPAIR</t>
  </si>
  <si>
    <t>ed5b2eba69415a14</t>
  </si>
  <si>
    <t>USACE DREDGE MERRITT HAUL-OUT AND DRY-DOCK.</t>
  </si>
  <si>
    <t>ecccef71a99c958b</t>
  </si>
  <si>
    <t>1000 HOUR SERVICE - REPLACE FUEL INJECTO</t>
  </si>
  <si>
    <t>b1712c167c707827</t>
  </si>
  <si>
    <t>MOD TO MAKE AN IN-SCOPE CHANGE TO THE PWS</t>
  </si>
  <si>
    <t>c2a50aff94f9ce69</t>
  </si>
  <si>
    <t>MACHINIST MATERIALS FOR MV MR. PAT</t>
  </si>
  <si>
    <t>054bbd4e95dae581</t>
  </si>
  <si>
    <t>EMERGENCY HAUL OUT OF DREDGE MERRITT IGF::OT::IGF</t>
  </si>
  <si>
    <t>4ee470771eda156c</t>
  </si>
  <si>
    <t>DE-OB EXCESS UNUSED FUNDS IGF::OT::IGF</t>
  </si>
  <si>
    <t>f7a1ee4f740318ab</t>
  </si>
  <si>
    <t>LT-805 UNPROGRAMMED PIERSIDE REPAIRS</t>
  </si>
  <si>
    <t>b5ecc92f37275de5</t>
  </si>
  <si>
    <t>5534f3739be8d473</t>
  </si>
  <si>
    <t>991ccfc0bfc52883</t>
  </si>
  <si>
    <t>IGF::OT::IGF  REPAIR OF M/V LYON ENGINE COOLERS</t>
  </si>
  <si>
    <t>0c464fefe57b46e4</t>
  </si>
  <si>
    <t>16 FT JON BOAT, 40 HP OUTBOARD MOTOR, TRAILER AND ACCESSORIES</t>
  </si>
  <si>
    <t>8b65974139194104</t>
  </si>
  <si>
    <t>17 FIBERGLASS BOAT HULL FOR ENGINEER DEPOT - USACE SAVANNAH DISTRICT</t>
  </si>
  <si>
    <t>e31b0a865f5d9103</t>
  </si>
  <si>
    <t>PRO-DRIVE X SERIES MUD BOAT FOR THE ARMY CORPS OF ENGINEERS U433F20</t>
  </si>
  <si>
    <t>5e3c772f5f74b572</t>
  </si>
  <si>
    <t>IGF::OT::IGF DRY DOCK OF MOTOR VESSEL BEARDSTOWN, ILLINOIS WATERWAY, LA GRANGE LD, 62378.</t>
  </si>
  <si>
    <t>9cc338b330762f0f</t>
  </si>
  <si>
    <t>IGF::OT::IGF ILWW, MV BEARDSTOWN, REPAIR AND MAINTENANCE IN ACCORDANCE WITH THE DRY DOCKING INSPECTION REPORT.</t>
  </si>
  <si>
    <t>bd0f8af3a6a974bc</t>
  </si>
  <si>
    <t>IGF::OT::IGF DISCRETE 12HR RENTAL/SHIP TO SHORE (RT)</t>
  </si>
  <si>
    <t>49d0632dbe03d89a</t>
  </si>
  <si>
    <t>TAYLORSVILLE LAKE OUTBOARD MOTOR</t>
  </si>
  <si>
    <t>8b4c8de702ce9040</t>
  </si>
  <si>
    <t>LIFERAFT SYSTEM, 9 PERSON</t>
  </si>
  <si>
    <t>32bd8771326e111d</t>
  </si>
  <si>
    <t>MODIFICATION ISSUED TO CHANGE THE LINE OF ACCOUNTING FOR LIFERAFT SYSTEM, 9 PERSON</t>
  </si>
  <si>
    <t>99bcc958d224f724</t>
  </si>
  <si>
    <t>SB 44 BOAR REPAIR</t>
  </si>
  <si>
    <t>16e9d6ee8228cb96</t>
  </si>
  <si>
    <t>4793e8543cdcb68f</t>
  </si>
  <si>
    <t>945127f758897531</t>
  </si>
  <si>
    <t>J.C. THOMAS EMERGENCY DRY DOCK FOR THE HEAVY CAPACITY FLEET, REGIONAL RIVERS REPAIR FLEET, US ARMY CORPS OF ENGINEERS, HUNTINGTON DISTRICT</t>
  </si>
  <si>
    <t>ba5855955e0fe9d7</t>
  </si>
  <si>
    <t>J.C. THOMAS EMERGENCY DRY DOCK ADDITIONAL REPAIRS MODIFICATION</t>
  </si>
  <si>
    <t>3632f36d687221bb</t>
  </si>
  <si>
    <t>DRYDOCK&amp;REPAIR LD727 PER SOW</t>
  </si>
  <si>
    <t>fdd9c04459f3d338</t>
  </si>
  <si>
    <t>"IGF::OT::IGF"
EMERGENCY GENERATOR REPAIRS</t>
  </si>
  <si>
    <t>45f56359bdf14378</t>
  </si>
  <si>
    <t>IGF::OT::IGF - BRADEN WINCH</t>
  </si>
  <si>
    <t>23549b010e55bfa4</t>
  </si>
  <si>
    <t>IGF::OT::IGF AWARD : PENTA VOLVO OUTDRIVE AND TURBOCHARGER, 52767</t>
  </si>
  <si>
    <t>b0d9e2d24311b368</t>
  </si>
  <si>
    <t>DREDGE CUTTERHEAD WEAR PARTS</t>
  </si>
  <si>
    <t>f7ac2c1532805028</t>
  </si>
  <si>
    <t>IMPELLER LIFT JIG HS ILJ J3</t>
  </si>
  <si>
    <t>c67c996454515699</t>
  </si>
  <si>
    <t>THIS IS AN AWARD FOR HAUL-OUT AND DRY-DOCK SERVICES AT THE NORTH CAROLINA STATE SHIPYARD FOR THE DREDGE CURRITUCK FOR USACE - WILMINGTON DISTRICT.</t>
  </si>
  <si>
    <t>b57351adf077b561</t>
  </si>
  <si>
    <t>HAUL-OUT AND DRY-DOCK SERVICE FOR THE CURRITUCK - DE-OBLIGATION OF EXCESS UNUSED FUNDS</t>
  </si>
  <si>
    <t>6a1f49885c864f2a</t>
  </si>
  <si>
    <t>16FT JON BOAT WITH 25 ELPT</t>
  </si>
  <si>
    <t>ceba38b4dd8a7579</t>
  </si>
  <si>
    <t>18' ALUMINUM INSPECTION SKIFF BOAT WITH MOTOR AND TRAILER</t>
  </si>
  <si>
    <t>b151e7dd0f0ce2e4</t>
  </si>
  <si>
    <t>IGF::OT::IGF  WELDING SERVICES MURDEN</t>
  </si>
  <si>
    <t>d4601de8c5d725d3</t>
  </si>
  <si>
    <t>18a8f5f551d966c4</t>
  </si>
  <si>
    <t>W56HZV-20-P-0017, INTERCONNECT GUILLO, NSN: 1945-01-495-5249, QUANTITY: 31 EA, PLUS ONE 100% OPTION.  MANUFACTURER'S PART, PART NUMBER E04282.</t>
  </si>
  <si>
    <t>3e70b0bfd9cc568f</t>
  </si>
  <si>
    <t>SOLE SOURCE AWARD FOR FIREBOAT REPAIRS.</t>
  </si>
  <si>
    <t>675c2702b0a1ed54</t>
  </si>
  <si>
    <t>SIX (6) DRAG ARM DAVIT SWIVELS FOR DREDGE CURRITUCK DELIVERY TO ENGINEER REPAIR YARD IN WILMINGTON, NC</t>
  </si>
  <si>
    <t>d85c1a74f8da1934</t>
  </si>
  <si>
    <t>IGF::CT::IGF SB 52 PAINTING&amp;REPAIRS</t>
  </si>
  <si>
    <t>8118bd0ea08f65fe</t>
  </si>
  <si>
    <t>SB 52 PAINTING&amp;REPAIRS</t>
  </si>
  <si>
    <t>5d6aa3b98941cd01</t>
  </si>
  <si>
    <t>OIL MIST DETECTOR</t>
  </si>
  <si>
    <t>bf69af8a19a7eb73</t>
  </si>
  <si>
    <t>DE-OBLIGATED FUNDS TO REFLECT ACTUAL SHIPPING CHARGES ESTIMATE AT A HIGHER AMOUNT FOR OIL MIST DETECTOR USACE NW DIVISION PORTLAND DISTRICT, OREGON</t>
  </si>
  <si>
    <t>7092ad87f698df70</t>
  </si>
  <si>
    <t>EMERGENCY HAUL OF DREDGE MERRITT IGF::OT::IGF</t>
  </si>
  <si>
    <t>d20a169fb648434a</t>
  </si>
  <si>
    <t>6f30b6baac2a44e2</t>
  </si>
  <si>
    <t>COMPUTER DIAGNOSTIC SYSTEM - YEAR TWO</t>
  </si>
  <si>
    <t>866fa90dfb136f23</t>
  </si>
  <si>
    <t>3fea1f6ca215e957</t>
  </si>
  <si>
    <t>CURRITUCK TWO HYDRAULIC PTO REPAIR AND PAINT OVERHAULS. IGF::OT::IGF</t>
  </si>
  <si>
    <t>3fa07f2f864c0a6e</t>
  </si>
  <si>
    <t>CURRITUCK HYDRAULIC PTO REPAIR AND PAINT, ADDITIONAL PARTS IGF::OT::IGF</t>
  </si>
  <si>
    <t>e942111dcdb3f20b</t>
  </si>
  <si>
    <t>IGF::OT::IGF ANNUAL CRANE INSP, TEST,CERT FOR MULTIPLE VESSELS</t>
  </si>
  <si>
    <t>c0977cb080d9a5d5</t>
  </si>
  <si>
    <t>CRANE INSPECTION, TESTING AND CERTIFICAT</t>
  </si>
  <si>
    <t>4969ecd654884a1a</t>
  </si>
  <si>
    <t>BOAT TRAILER</t>
  </si>
  <si>
    <t>288b3a94c3324103</t>
  </si>
  <si>
    <t>a99af0a2151854dd</t>
  </si>
  <si>
    <t>FY22 REPLACEMENT EMERGENCY SKIFF/JON BOAT</t>
  </si>
  <si>
    <t>2e6dddd7f5c78437</t>
  </si>
  <si>
    <t>FY22 REPLACEMENT EMERGENCY SKIFF- POP MOD 21 JUNE 2022 TO 31 OCTOBER 2022</t>
  </si>
  <si>
    <t>e6d09e5073254c24</t>
  </si>
  <si>
    <t>f50bbc98f097487b</t>
  </si>
  <si>
    <t>150 HP OUTBOARD MOTOR - C&amp;H LAUNCH 22</t>
  </si>
  <si>
    <t>69d9b23c3824887c</t>
  </si>
  <si>
    <t>HYDRO DRIVE REBUILD</t>
  </si>
  <si>
    <t>8ae6b5a39bd37d92</t>
  </si>
  <si>
    <t>ADDITIONAL WORK FOR HYDRO DRIVE REBUILD</t>
  </si>
  <si>
    <t>9434e4ff8a4509d1</t>
  </si>
  <si>
    <t>RECUSE BOAT DIESEL ENGINE REPAIR</t>
  </si>
  <si>
    <t>e23c1cfbd508c8b0</t>
  </si>
  <si>
    <t>1aa0fad7a381cee8</t>
  </si>
  <si>
    <t>POWER BARGE 5014 ADDITIONAL REPAIRS</t>
  </si>
  <si>
    <t>29037e9edeb069dc</t>
  </si>
  <si>
    <t>POWER BARGE 5014 DRY DOCK AND REPAIR</t>
  </si>
  <si>
    <t>86ed0c98ad6bdc04</t>
  </si>
  <si>
    <t>(1) HONDA PIONEER DELUXE SIDE BY SIDE UT</t>
  </si>
  <si>
    <t>25ea02c906b19386</t>
  </si>
  <si>
    <t>IGF::OT::IGF PONTOON BOAT</t>
  </si>
  <si>
    <t>d590e3eaa7f61682</t>
  </si>
  <si>
    <t>WING INFLATABLE BOAT</t>
  </si>
  <si>
    <t>2b1d9e8def0ab964</t>
  </si>
  <si>
    <t>EMERGENCY HAUL-OUT &amp; DRY-DOCK SERVICES FOR THE SNAGBOAT SNELL AT THE NORTH CAROLINA STATE SHIPYARD LOCATED IN MANNS HARBOR, NC.</t>
  </si>
  <si>
    <t>a9e84c4ee2988da5</t>
  </si>
  <si>
    <t>SNELL SHIPYARD SERVICES DE-OBLIGATION OF EXCESS FUNDS</t>
  </si>
  <si>
    <t>00137980c5ce8785</t>
  </si>
  <si>
    <t>PURCHASE OF TWO (2) REPLACEMENT ECHOTRAC E20-DC AND REQUIRED CABLE ASSEMBLY</t>
  </si>
  <si>
    <t>ae43afd6301d52b2</t>
  </si>
  <si>
    <t>IGF::OT::IGF REPAIR STARBOARD ENGINE</t>
  </si>
  <si>
    <t>44d99fe08e2aef2b</t>
  </si>
  <si>
    <t>10,000LBS WORKBOAT ANCHORS NEW W//MILL C</t>
  </si>
  <si>
    <t>28dcc1b23ac690db</t>
  </si>
  <si>
    <t>MULTIBEAM TRANSDUCER DEPLOYMENT DEVICE</t>
  </si>
  <si>
    <t>fb50739903b23566</t>
  </si>
  <si>
    <t>#3 TAIL SHAFT LINER</t>
  </si>
  <si>
    <t>678547ab2450a94d</t>
  </si>
  <si>
    <t>PERSONAL WATER CRAFT (PWC)</t>
  </si>
  <si>
    <t>81ce79198cf73162</t>
  </si>
  <si>
    <t>FUNDING ONLY MODIFICATION.  ORIGINAL OBLIGATION WAS MISNUMBERED IN CEFMS.  NEW PRAC HAD TO BE ESTABLISHED TO CORRECTLY OBLIGATE.</t>
  </si>
  <si>
    <t>c102c7592f14df3e</t>
  </si>
  <si>
    <t>RESCUE WATERCRAFT JET SKI</t>
  </si>
  <si>
    <t>cfe4e23ed1ce9ad2</t>
  </si>
  <si>
    <t>IGF::OT::IGF SURVEY VESSEL EVANS REPAIRS</t>
  </si>
  <si>
    <t>c9fe9e1718331cb3</t>
  </si>
  <si>
    <t>d7f6d705581fa806</t>
  </si>
  <si>
    <t>8ecd7a94b91eb187</t>
  </si>
  <si>
    <t>REPAIRS TO S/V CHERNESKI IAW SOW</t>
  </si>
  <si>
    <t>d7d23ffd821011db</t>
  </si>
  <si>
    <t>PROVIDE ONE SURFACE-DRIVE BOAT U433F20</t>
  </si>
  <si>
    <t>ae0a00d177916979</t>
  </si>
  <si>
    <t>THIS CONTRACT IS FOR THE PURCHASE OF THE BRIDGE ERECTION BOAT AND INCLUDES BOTH HARDWARE AND SERVICES. THIS DELIVERY ORDER IS FOR AN APPROVED ENGINEERING CHANGE PROPOSAL.</t>
  </si>
  <si>
    <t>0a429581ce8809e1</t>
  </si>
  <si>
    <t>AQUA LUNG DIMENSION BCD SIZE MD</t>
  </si>
  <si>
    <t>715fa6f02d58b469</t>
  </si>
  <si>
    <t>NUCLEUS MID BACK WORK CHAIRS FOR CD</t>
  </si>
  <si>
    <t>3fac1846dc4ee356</t>
  </si>
  <si>
    <t>MARINE SANITATION DEVICE - P/N 97712HD M  IGF::OT::IGF</t>
  </si>
  <si>
    <t>73717a2f33cdda75</t>
  </si>
  <si>
    <t>MARINE SANITATION DEVICE - P/N 97712HD M, CLOSEOUT IGF::OT::IGF</t>
  </si>
  <si>
    <t>465900823fc02f69</t>
  </si>
  <si>
    <t>EQUIPMENT RENTAL</t>
  </si>
  <si>
    <t>9934578a6feec242</t>
  </si>
  <si>
    <t>STB A/C COMPRESSOR REPLACEMENT</t>
  </si>
  <si>
    <t>cc35e0cfb4f4f8bc</t>
  </si>
  <si>
    <t>CLEANING AND CHEM FREE CERTIFICATION</t>
  </si>
  <si>
    <t>712f503cb175ba38</t>
  </si>
  <si>
    <t>INSPECTION OF EIGHT HARD 7 FLO 3330AD LIFE SUPPORT INTERNATIONAL.</t>
  </si>
  <si>
    <t>8ac8106842243e2e</t>
  </si>
  <si>
    <t>17e5ff6b8f89e050</t>
  </si>
  <si>
    <t>MH BOAT MOTOR - 2021 MERCURY VERADO V-8HP - 25" SHAFT</t>
  </si>
  <si>
    <t>20881ad359a3ff41</t>
  </si>
  <si>
    <t>MH BOAT MOTOR REQUIREMENT MODIFICATION</t>
  </si>
  <si>
    <t>cad4622ccffc2c08</t>
  </si>
  <si>
    <t>SB36 REPLACEMENT TRAILER</t>
  </si>
  <si>
    <t>cb9133c8b29247c7</t>
  </si>
  <si>
    <t>JON BOAT WITH MOTOR, TRAILER AND ACCESSORIES.</t>
  </si>
  <si>
    <t>0bd4ab51fe3d71a3</t>
  </si>
  <si>
    <t>TWO SP-1200 SALVAGE PONTOONS, TWO SP-6000 SALVAGE PONTOONS, TWO SP-2000 SALVAGE PONTOONS, AND PF-1000 LIFT BAGS</t>
  </si>
  <si>
    <t>9b2d8edda121f7cf</t>
  </si>
  <si>
    <t>MCFARLAND RECEIVER RECERT</t>
  </si>
  <si>
    <t>54c05d0c88779134</t>
  </si>
  <si>
    <t>ALTURDYNE TURBANE POWER HEAD FOR YAQUINA</t>
  </si>
  <si>
    <t>432dcbf0a401ec27</t>
  </si>
  <si>
    <t>OY3 WELDING SERVICES- MURDEN, AT NCSSY AND WANCHESE SEAFOOD INDUSTRIAL PARK. IGF::OT::IGF</t>
  </si>
  <si>
    <t>1b632a60b756b1b5</t>
  </si>
  <si>
    <t>TASK ORDER 18 MODIFICATION TO EXTEND POP BY 4 DAYS IGF::OT::IGF</t>
  </si>
  <si>
    <t>cc0561d8c905afa3</t>
  </si>
  <si>
    <t>MOD TO DE-OB EXCESS UNUSED FUNDS IGF::OT::IGF</t>
  </si>
  <si>
    <t>a346e11bd062df02</t>
  </si>
  <si>
    <t>MV HARRISON EMERGENCY DRY DOCK</t>
  </si>
  <si>
    <t>9a606b2d76cc25a9</t>
  </si>
  <si>
    <t>IGF::CT::IGF WB-45 AND TRAILER REPAIR</t>
  </si>
  <si>
    <t>a3a026bc2c17a8b5</t>
  </si>
  <si>
    <t>ce7d36eade34221d</t>
  </si>
  <si>
    <t>IGF::CT::IGF FUNDING INCREASE WB-45 AND TRAILER REPAIR</t>
  </si>
  <si>
    <t>2f159338102d60f3</t>
  </si>
  <si>
    <t>REPAIRS AND MODIFICATIONS OF THE SURVEY VESSEL BUTLER IN WILMINGTON, NORTH CAROLINA</t>
  </si>
  <si>
    <t>a3a95d700b19add2</t>
  </si>
  <si>
    <t>MODIFICATION FOR REPAIRS AND MODIFICATIONS WITHIN SCOPE FOR THE S/V BUTLER LOCATED IN WILMINGTON, NORTH CAROLINA.</t>
  </si>
  <si>
    <t>4278e2b873f28cb7</t>
  </si>
  <si>
    <t>YAMAHA F300XCB OUTBOARD MOTOR</t>
  </si>
  <si>
    <t>79f74bada8649a44</t>
  </si>
  <si>
    <t>CURRITUCK EMERGENCY DIVE AND WELDING SVC IGF::OT::IGF</t>
  </si>
  <si>
    <t>be382a75b7900e6f</t>
  </si>
  <si>
    <t>250 HP OUTBOARD MOTOR</t>
  </si>
  <si>
    <t>551fc79d75a04f92</t>
  </si>
  <si>
    <t>PRODUCT ENGINEER</t>
  </si>
  <si>
    <t>461752a9965c277c</t>
  </si>
  <si>
    <t>329cff24738559ab</t>
  </si>
  <si>
    <t>OUTBOARD MOTOR W/COUNTER-CLOCKWISE ROT</t>
  </si>
  <si>
    <t>0e98b6767bc70912</t>
  </si>
  <si>
    <t>THE PURPOSE OF THIS CONTRACT ACTION IS TO PURCHASE A SPARE PROPELLER FOR THE MV LAWSON WHICH WAS RECENTLY REPLACED.</t>
  </si>
  <si>
    <t>92670754a55c34ed</t>
  </si>
  <si>
    <t>IGF::OT::IGF SHALLOW WATER BOAT, MOTOR&amp;TRAILER DELIVERY DATE: 60 DAYS AFTER AWARD</t>
  </si>
  <si>
    <t>52e0a4ae930853e7</t>
  </si>
  <si>
    <t>FY24 JON BOAT ON THE MV CITY OF OTTAWA</t>
  </si>
  <si>
    <t>92c56ae839bd918d</t>
  </si>
  <si>
    <t>S2P2: DIVE EQUIPMENT - SOLICITATION# W911S225U1649</t>
  </si>
  <si>
    <t>a207e4923a5ea212</t>
  </si>
  <si>
    <t>383eca8d219abc2a</t>
  </si>
  <si>
    <t>IGF::CL::IGF SV WELLS REPAIRS</t>
  </si>
  <si>
    <t>7c3f036ff3da1d88</t>
  </si>
  <si>
    <t>c971221f7d8dfa8d</t>
  </si>
  <si>
    <t>1b35f42bdb867a90</t>
  </si>
  <si>
    <t>REPAIRS AND MODIFICATIONS TO LANDING CRA</t>
  </si>
  <si>
    <t>8db15cff7ee41fb7</t>
  </si>
  <si>
    <t>REPAIRS AND MODIFICATIONS</t>
  </si>
  <si>
    <t>e82ac8e126002396</t>
  </si>
  <si>
    <t>FINAL INVOICE HAS BEEN RECEIVED, MODIFICATOIN IS TO DE-OBLIGATE THE REMAINING UNUSED FUNDS FOR MAGNOLIA LEVIE, BOLIVAR, OH.</t>
  </si>
  <si>
    <t>8272776890045284</t>
  </si>
  <si>
    <t>31beb86342bfe85f</t>
  </si>
  <si>
    <t>VESSEL REPAIR SERVICES POP EXTENSION AND SUPPLEMENTAL SOW</t>
  </si>
  <si>
    <t>ab1eb486c2c04cd1</t>
  </si>
  <si>
    <t>VESSEL REPAIR SERVICES ACCESS FOR HOT WORK</t>
  </si>
  <si>
    <t>63c02760ce2e1d0c</t>
  </si>
  <si>
    <t>W25PHS60347666</t>
  </si>
  <si>
    <t>ee031a639abbcc1e</t>
  </si>
  <si>
    <t>FSC: 2090   NAME: MTVR-NON-REDUC PART NUMBER: 14017A0000-FILM</t>
  </si>
  <si>
    <t>21625219c17a9ece</t>
  </si>
  <si>
    <t>IGF::CT::IGF SURVEY VESSEL SB 44 REPAIR</t>
  </si>
  <si>
    <t>65dc4eddc76cfb90</t>
  </si>
  <si>
    <t>IGF::CT::IGF MOD TO EXTEND PERIOD OF PERFORMANCE SURVEY VESSEL SB 44 REPAIR</t>
  </si>
  <si>
    <t>e72161dbc4ef332c</t>
  </si>
  <si>
    <t>IGF::OT::IGF LOCK 27 HABOR MASTER REPAIR</t>
  </si>
  <si>
    <t>86bcac58ea0a56cb</t>
  </si>
  <si>
    <t>59d4a265f48dd415</t>
  </si>
  <si>
    <t>LAUNCH AND RECOVERY SERVICES</t>
  </si>
  <si>
    <t>c8e3c0d10cec7a21</t>
  </si>
  <si>
    <t>BOAT STORAGE/LAUNCH AND RECOVERY SERVICES</t>
  </si>
  <si>
    <t>c605acd27165224c</t>
  </si>
  <si>
    <t>BOAT STORAGE II GFF:: :: CLL,, CTT:: :: II GFF</t>
  </si>
  <si>
    <t>156109a3b070f1ec</t>
  </si>
  <si>
    <t>147f2caf792c609f</t>
  </si>
  <si>
    <t>IGF::OT::IGF LAUNCH AND RECOVERY SERVICES</t>
  </si>
  <si>
    <t>08837c89971bb400</t>
  </si>
  <si>
    <t>MV LASALLE REAPIRS</t>
  </si>
  <si>
    <t>f06dcf4c14067b8c</t>
  </si>
  <si>
    <t>FY20 DE LA HUNT JET DRIVE REPAIR</t>
  </si>
  <si>
    <t>45cf79cdec849eac</t>
  </si>
  <si>
    <t>43d098e6499a63e6</t>
  </si>
  <si>
    <t>MANBASKET, CANTILEVER FOR USE AT LOWER MONUMENTAL DAM</t>
  </si>
  <si>
    <t>3bedf7b446d8cd8f</t>
  </si>
  <si>
    <t>USACE-MVK REQUIRES THE SUPPLY AND DELIVERY OF AFTERCOOLER CATERPILLAR PARTS TO SUPPORT REVETMENT OPERATIONS.</t>
  </si>
  <si>
    <t>857052211b2b6905</t>
  </si>
  <si>
    <t>IGF::OT::IGF PORT AND STARBOARD ENGINE GENERATOR SETS</t>
  </si>
  <si>
    <t>7a5d17c38a49647d</t>
  </si>
  <si>
    <t>BEAUFORT VESSEL HVAC REPAIRS</t>
  </si>
  <si>
    <t>b3ad46c23c92cfcd</t>
  </si>
  <si>
    <t>BEAUFORT HVAC REPAIRS MOD TO EXTEND POP DUE TO MANUFACTURER DELAYS.</t>
  </si>
  <si>
    <t>33be9a9a82604bd7</t>
  </si>
  <si>
    <t>IGF::OT::IGF   WELDING SERVICES FOR VESSEL MERRITT REPAIRS</t>
  </si>
  <si>
    <t>f875f95b85d2aa74</t>
  </si>
  <si>
    <t>IGF::OT::IGF  EXTENSION OF PERFORMANCE PERIOD AT NO COST TO THE GOVERNMENT FOR WELDING FOR MERRITT REPAIRS</t>
  </si>
  <si>
    <t>6c464c121d9d3fe5</t>
  </si>
  <si>
    <t>IGF::OT::IGF - DEOBLIGATION OF UNUSED FUNDS- WELDING FOR MERRITT REPAIRS</t>
  </si>
  <si>
    <t>1838f64991e00fdf</t>
  </si>
  <si>
    <t>S2P2: FIREBOAT WIPER ASSEMBLY - SOLICITATION# W911S225U1037</t>
  </si>
  <si>
    <t>2c26c9a1d0ae3127</t>
  </si>
  <si>
    <t>IGF::OT::IGF  -  REPLACE PORT AND STARBOARD LOWER</t>
  </si>
  <si>
    <t>e7bd63610826e73c</t>
  </si>
  <si>
    <t>REPLACE PORT AND STARBOARD LOWER MOD P00001 FURNISH ALL LABOR, SUPERVISION, TOOLS AND MATERIALS TO MAKE REPAIRS TO THE "26" WORKBOAT.  THE PERIOD OF PERFORMANCE IS THRU 6 JULY 2018.  IGF::OT::IGF</t>
  </si>
  <si>
    <t>36f846c5162f22f3</t>
  </si>
  <si>
    <t>EMERGENCY DRY DOCKING AND REPAIRS ARE NEEDED FOR THE MOTOR VESSEL STRONG.</t>
  </si>
  <si>
    <t>393ba0fd8b31e5d0</t>
  </si>
  <si>
    <t>HAUL-OUT AND DRY-DOCK SERVICES AT THE NCSSY FOR THE DREDGE CURRITUCK FOR USACE - WILMINGTON DISTRICT.</t>
  </si>
  <si>
    <t>4d44fae3b5215c38</t>
  </si>
  <si>
    <t>HAUL-OUT &amp; DRY-DOCK SERVICE AT THE NCSSY DE-OB OF EXCESS UNUSED FUNDS</t>
  </si>
  <si>
    <t>ca3c963eee8551aa</t>
  </si>
  <si>
    <t>OUTBOARD MOTOR</t>
  </si>
  <si>
    <t>13c7db6af4ba73bc</t>
  </si>
  <si>
    <t>SURVEY VESSEL GEORGIA COOLING JACKET WATER SYSTEM DIAGNOSIS - USACE - SAVANNAH DISTRICT</t>
  </si>
  <si>
    <t>1f583680a6bbaee5</t>
  </si>
  <si>
    <t>PERFORMANCE PERIOD TIME EXTENSION TO REPAIR SURVEY VESSEL GEORGIA'S COOLING JACKET ISSUE - USACE - SAVANNAH DISTRICT</t>
  </si>
  <si>
    <t>ed04fd947ff35e05</t>
  </si>
  <si>
    <t>FABRICATE NEW PROPELLER SHAFT_IGF::OT::IGF</t>
  </si>
  <si>
    <t>0252593b86215404</t>
  </si>
  <si>
    <t>USACE-MVK'S MOTOR VESSEL CLINTON REQUIRES EMERGENCY DRY DOCK &amp; REPAIR SERVICES.</t>
  </si>
  <si>
    <t>df4cea176268d754</t>
  </si>
  <si>
    <t>98107982cb4a19bd</t>
  </si>
  <si>
    <t>ADDITIONAL 15 DAYS OF WELDING SERVICE</t>
  </si>
  <si>
    <t>a4c4461b2e71ebb3</t>
  </si>
  <si>
    <t>WELDING SERVICES FOR THE MERRITT - DE-OBLIGATION OF EXCESS UNUSED FUNDS</t>
  </si>
  <si>
    <t>a52a5287740b4a11</t>
  </si>
  <si>
    <t>IGF::OT::IGF PURCHASE ALUMINUM WORK BOAT AND BOAT TRAILER.</t>
  </si>
  <si>
    <t>97236de48f8218f8</t>
  </si>
  <si>
    <t>MODIFICATION FOR DELIVERY DATE CHANGE.</t>
  </si>
  <si>
    <t>9c65665cb0122e93</t>
  </si>
  <si>
    <t>TWO BOAT MOTORS, 150 HP AND 90 HP, FOR NATURAL RESOURCES AT MRPO, PLEASANT VALLEY, IA 52767.</t>
  </si>
  <si>
    <t>e873ebfc89c1d664</t>
  </si>
  <si>
    <t>STATEMENT OF WORK</t>
  </si>
  <si>
    <t>26092a5610e4d29c</t>
  </si>
  <si>
    <t>IGF::OT::IGF DRYDOCKING FOR THE KANSAS CITY'S STEPHENSON'S VESSEL MASTERSHIP AGREEMENT</t>
  </si>
  <si>
    <t>91491b841bee57db</t>
  </si>
  <si>
    <t>IGF::OT::IGF DRY DOCK STEPHENSON II</t>
  </si>
  <si>
    <t>a997088ae2ed13bb</t>
  </si>
  <si>
    <t>IGF::OT::IGF DRY DOCK STEPHENSON II REPAIRS FOR THE KANSAS CITY DISTRICT.</t>
  </si>
  <si>
    <t>9a560e898b694b42</t>
  </si>
  <si>
    <t>VESSEL LOAD LINE INSPECTION, REPAIR, CERTIFICATIONS  AND PORT ADMINISTRATION QUANTITY -9 (USAV RUNNEYMEDE, LCU; USAV ALDIE, LCU, USAV BRANDY STATION, LCU;  USAV BRISTOE STATION LCU; USAV CHICKAHOMINY LCU; USAV EL CHANEY, LCU; USAV HOBKIRK LCU; USAV GENERAL FRANK S. BESSON, JR., LSV AND USAV MG WINFI</t>
  </si>
  <si>
    <t>53d1063b7ef00c18</t>
  </si>
  <si>
    <t>THE CAGE CODE WAS CHANGED AROUND THE JULY 2015 TIME FRAME BECAUSE OUR PREVIOUS CAGE CODE WAS LISTED AS ONLY BEING USED FOR FACILITY CLEARANCES ONLY AND NOT TO BE USED WITH CONTRACTS WITH MONEY.</t>
  </si>
  <si>
    <t>bc5a96042f842742</t>
  </si>
  <si>
    <t>TO UPDATE THE FACILITY CODE TO MATCH THE NEW CAGE CODE.</t>
  </si>
  <si>
    <t>23e003bd997aa664</t>
  </si>
  <si>
    <t>ADMINISTRATIVE MODIFICATION TO INCREASE QUANTITIES (TRANSPORTATION FEE/PORT ADMINISTRATION FEE 1 TO 9.  ADD CLIN FOR TRANSPORTATION FEE.  DE-OBLIGATE FUNDING FOR CMRA/MINOR REPAIRS.</t>
  </si>
  <si>
    <t>8a182ec3e1fab914</t>
  </si>
  <si>
    <t>LOAD LINE SURVEY CERTS - LCU</t>
  </si>
  <si>
    <t>7bbdc99f38bd91b7</t>
  </si>
  <si>
    <t>da478c98cde271d9</t>
  </si>
  <si>
    <t>LOAD LINE SURVEY CERTS - LCU  IGF::OT::IGF</t>
  </si>
  <si>
    <t>8b7bff43295cf4af</t>
  </si>
  <si>
    <t>414015789fa0f274</t>
  </si>
  <si>
    <t>c46567a5e446c58c</t>
  </si>
  <si>
    <t>dfd6e1ad7142d1c1</t>
  </si>
  <si>
    <t>e7a5caa18c258781</t>
  </si>
  <si>
    <t>d4cd6eb624e7f60a</t>
  </si>
  <si>
    <t>3144e669f9e10c73</t>
  </si>
  <si>
    <t>db03256dd0589920</t>
  </si>
  <si>
    <t>EMERGENCY HAUL OF DREDGE CURRITUCK</t>
  </si>
  <si>
    <t>7f68166f4a3ecba3</t>
  </si>
  <si>
    <t>18226b2fa834921a</t>
  </si>
  <si>
    <t>MODIFICATION OF DAF BARGE U435CFM</t>
  </si>
  <si>
    <t>64e36e1e824b497d</t>
  </si>
  <si>
    <t>MODIFICATION OF DAF BARGE</t>
  </si>
  <si>
    <t>40941a71cbae59e5</t>
  </si>
  <si>
    <t>DREDGE POTTER REPAIR GENERATOR 3</t>
  </si>
  <si>
    <t>83e313cd39c8c3e5</t>
  </si>
  <si>
    <t>SEGMENTS OF T5 SERIES ROV TETHER</t>
  </si>
  <si>
    <t>a476b8416984243b</t>
  </si>
  <si>
    <t>14b2b55e44d20d2c</t>
  </si>
  <si>
    <t>a96cd533910f7416</t>
  </si>
  <si>
    <t>CONTRACTOR SHALL SUPPLY FOUR (4) NEW IGF::OT::IGF</t>
  </si>
  <si>
    <t>733309219459621a</t>
  </si>
  <si>
    <t>VULKAN T-90 MOUNTS</t>
  </si>
  <si>
    <t>19516d53ad7170b7</t>
  </si>
  <si>
    <t>S-2 AND S-3 FIRE DAMPERS</t>
  </si>
  <si>
    <t>addc9255923c771b</t>
  </si>
  <si>
    <t>THIS CONTRACT IS FOR BOTH HARDWARE AND SERVICES. THIS DELIVERY ORDER IS FOR ADDITIONAL COST THAT WAS INCURRED FOR SHIPPING EXPENSES IN PUERTO RICO.</t>
  </si>
  <si>
    <t>d92693e9a520a4c4</t>
  </si>
  <si>
    <t>IGF:: OT:: IGF DREDGE MCFARLAND RESCUE BOAT RECERT</t>
  </si>
  <si>
    <t>a9d0a04ecb963127</t>
  </si>
  <si>
    <t>DREDGE MCFARLAND RESCUE BOAT RECERT</t>
  </si>
  <si>
    <t>545b46eb1690472c</t>
  </si>
  <si>
    <t>82fc5be7b985f208</t>
  </si>
  <si>
    <t>d7fdc0f2d7f82474</t>
  </si>
  <si>
    <t>EMERGENCY MV HARRISON DRY DOCK</t>
  </si>
  <si>
    <t>c8f30e3c5a828a4a</t>
  </si>
  <si>
    <t>c123b881593c58f8</t>
  </si>
  <si>
    <t>IGF::OT::IGF  DRY DOCK AND REPLACEMENT OF BENT WHEEL ON THE GRAND TOWER AT THE SERVICE BASE.  MASTERSHIP AGREEMENT.</t>
  </si>
  <si>
    <t>59359838542d7a11</t>
  </si>
  <si>
    <t>THIS PROCUREMENT ACTION IS FOR ALCO ORIGINAL EQUIPMENT MANUFACTURER (OEM) ENGINE PARTS FOR USE ON THE DREDGE MCFARLAND.</t>
  </si>
  <si>
    <t>350fe361e8187c1c</t>
  </si>
  <si>
    <t>REPLACEMENT BOAT TRAILER FOR SURVEY VESSEL BLACKWATER, PANAMA CITY SITE OFFICE.</t>
  </si>
  <si>
    <t>da2b31361480e317</t>
  </si>
  <si>
    <t>UNISON BUY # 1173565 ZODIAC RESCUE BOAT</t>
  </si>
  <si>
    <t>a719daae351a454f</t>
  </si>
  <si>
    <t>DRY DOCK AND REPAIR SPAR BARGE 7312</t>
  </si>
  <si>
    <t>e7fd40b85d10e253</t>
  </si>
  <si>
    <t>e8b7b05d7b96b396</t>
  </si>
  <si>
    <t>AIRBOAT REPAIR SERVICES</t>
  </si>
  <si>
    <t>8058da5911ec36c2</t>
  </si>
  <si>
    <t>IGF::OT::IGF
CHERNESKI HULL REPAIR</t>
  </si>
  <si>
    <t>74be877fb09524f6</t>
  </si>
  <si>
    <t>DRY DOCKING SERVICES IGF::OT::IGF</t>
  </si>
  <si>
    <t>6a1a7906c81cd19c</t>
  </si>
  <si>
    <t>DRY DOCKING SERVICES MOD TO DE-OB EXCESS FUNDS IGF::OT::IGF</t>
  </si>
  <si>
    <t>d3877c54d8b8651a</t>
  </si>
  <si>
    <t>ALCO TURBOCHARGER REPAIR</t>
  </si>
  <si>
    <t>38c74c1517933311</t>
  </si>
  <si>
    <t>26FT BOAT TRAILER</t>
  </si>
  <si>
    <t>53c5ade356b821c3</t>
  </si>
  <si>
    <t>686536ede1349c20</t>
  </si>
  <si>
    <t>HAUL-OUT AND DRY-DOCKING - DREDGE MERRITT</t>
  </si>
  <si>
    <t>a1a9537f1f5dab8c</t>
  </si>
  <si>
    <t>MURDEN PORT BOW-THRUSTER TROUBLESHOOTING AND REPAIRS</t>
  </si>
  <si>
    <t>041b895b07e05d07</t>
  </si>
  <si>
    <t>ad27fa585d1b8382</t>
  </si>
  <si>
    <t>GENERATOR REPAIR FOR POTTER AND PATHFINDER REPAIRS</t>
  </si>
  <si>
    <t>618b6e245cf73abf</t>
  </si>
  <si>
    <t>GENERATOR REPAIR FOR POTTE.  MODIFICATION TO DE-OBLIGATE AND CLOSE OUT.</t>
  </si>
  <si>
    <t>18d2886acfac6a55</t>
  </si>
  <si>
    <t>CH47-F ROTOR HEAD COVERS</t>
  </si>
  <si>
    <t>16c00d865c592d62</t>
  </si>
  <si>
    <t>IGF::OT::IGF
CHANGES FOR ADDITIONAL WORK, LOG BRONC ENGINE OVERHAUL</t>
  </si>
  <si>
    <t>dfcfeeb1bc35b867</t>
  </si>
  <si>
    <t>LOG BRONC ENGINE OVERHAUL</t>
  </si>
  <si>
    <t>4b287b0e9ec2ffa6</t>
  </si>
  <si>
    <t>PROPELLER REFURBISH</t>
  </si>
  <si>
    <t>19960dc3f17386f3</t>
  </si>
  <si>
    <t>IGF::OT::IGF  STANDBY VESSEL TO WATCH MAT BARGE FLEET</t>
  </si>
  <si>
    <t>d6acab661c4f4acb</t>
  </si>
  <si>
    <t>E014042 SB36 HULL REPAIRS</t>
  </si>
  <si>
    <t>05e90ca3be9b95e9</t>
  </si>
  <si>
    <t>SB36 HULL REPAIRS</t>
  </si>
  <si>
    <t>41c6e4a8666ee504</t>
  </si>
  <si>
    <t>IGF::OT::IGF   FY17 BARRON CYLINDER HEAD REPAIR</t>
  </si>
  <si>
    <t>b2e4a825b4287f28</t>
  </si>
  <si>
    <t>FY17 BARRON CYLINDER HEAD REPAIR</t>
  </si>
  <si>
    <t>7ab552ea982f8c23</t>
  </si>
  <si>
    <t>GSA ORDER FOR OUTBOARD ENGINE.</t>
  </si>
  <si>
    <t>efb04b35bbe87c32</t>
  </si>
  <si>
    <t>IGF::CT::IGF SB JACKSONVILLE EMERGENCY ENGINE&amp;GENER</t>
  </si>
  <si>
    <t>224351b6d48e93d7</t>
  </si>
  <si>
    <t>SB JACKSONVILLE EMERGENCY ENGINE &amp;</t>
  </si>
  <si>
    <t>ab05b734c889cf16</t>
  </si>
  <si>
    <t>TASK ORDER 20</t>
  </si>
  <si>
    <t>8739154c432c0cce</t>
  </si>
  <si>
    <t>baeb2dbf9ee79959</t>
  </si>
  <si>
    <t>MV OTTAWA EMERGENCY FUEL TANK REPAIR</t>
  </si>
  <si>
    <t>709c062990dcaecc</t>
  </si>
  <si>
    <t>LINCOLN ELECTRIC MOBIFLEX 200 PART#K4259</t>
  </si>
  <si>
    <t>1f8d231fe8be1cf0</t>
  </si>
  <si>
    <t>4f0bb4ea6c324aa9</t>
  </si>
  <si>
    <t>IGF::OT::IGF REPAIR SEVEN SPARE PROPS PLEASANT VALLEY MAINTENANCE UNIT 52767</t>
  </si>
  <si>
    <t>4be55e19e099d2b4</t>
  </si>
  <si>
    <t>IGF::OT::IGF ADD MV BETTENDORF PROP REPAIR FOUND DURING DRY DOCKING MRPO LOCATED ON THE MISSISSIPPI RIVER AT PLEASANT VALLEY IOWA 52767</t>
  </si>
  <si>
    <t>391de49229e97d32</t>
  </si>
  <si>
    <t>W912P8-15-P-0115, M/V LABORDE STARBOARD ENGINE REPAIR "IGF::OT::IGF"</t>
  </si>
  <si>
    <t>dad9f19f3a7c3208</t>
  </si>
  <si>
    <t>W2R2 USA ENGR R &amp; D CTR</t>
  </si>
  <si>
    <t>MERCURY 115HP BOAT MOTORS (QTY 2) FOR CHL.  U430450</t>
  </si>
  <si>
    <t>dae775e8341a6b68</t>
  </si>
  <si>
    <t>SUPPLY AND DELIVER (1) ONE JON BOAT TO LAKE CUMBERLAND, SOMERSET, KY.</t>
  </si>
  <si>
    <t>6255498dac91d63e</t>
  </si>
  <si>
    <t>SUPPLY AND DELIVER (1) ONE JON BOAT</t>
  </si>
  <si>
    <t>ee32985d3ad36065</t>
  </si>
  <si>
    <t>IGF::OT::IGF  EMERGENCY REPAIR ORDER TO REPLACE PROPELLER TO THE DEBRIS VESSEL JOHN A.B. DILLARD</t>
  </si>
  <si>
    <t>c967fbffc0fe99ce</t>
  </si>
  <si>
    <t>DE-OBLIGATION FOR TASK ORDER CLOSEOUT.</t>
  </si>
  <si>
    <t>2235c0f5200f2dde</t>
  </si>
  <si>
    <t>THIS TASK ORDER IS FOR THE DRY DOCK, INSPECTION, AND REPAIR OF BARGE LD 707.</t>
  </si>
  <si>
    <t>e58fcea82fd26d5c</t>
  </si>
  <si>
    <t>IGF::CL::IGF TUGBOAT CHOBEE TRANSMISSION REPAIR</t>
  </si>
  <si>
    <t>4137c93284c30b42</t>
  </si>
  <si>
    <t>UNISON BUY 1111058_01 - BOAT TRACKER GRIZZLY 1648 SC</t>
  </si>
  <si>
    <t>7e13685e370fdbfd</t>
  </si>
  <si>
    <t>189b26e2ee3b6e34</t>
  </si>
  <si>
    <t>IG::OT::IG FY18 FLOATING WORK PROGRAM</t>
  </si>
  <si>
    <t>49193a1aacf09602</t>
  </si>
  <si>
    <t>IGF::OT::IGF TO HAVE THE PORT FORWARD TRUNNION GUIDE PAD ASSEMBLY ON THE DREDGE MCFARLAND REPAIRED IAW THE SOW/PWS.</t>
  </si>
  <si>
    <t>ae178d4a327e21f5</t>
  </si>
  <si>
    <t>OFFICE BARGE #786 TEMPORARY REPAIRS TO KEEP AFLOAT UNTIL PERMANENT REPAIRS CAN BE MADE TO SEVERELY CORRODED HULL.</t>
  </si>
  <si>
    <t>2d1f26becd7f0054</t>
  </si>
  <si>
    <t>OFFICE BARGE #786 DRYDOCK REPAIR &amp; PAINT</t>
  </si>
  <si>
    <t>e506b1a75b06ea17</t>
  </si>
  <si>
    <t>IGF::OT::IGF  HAULING AND DRYDOCKING OF DREDGE VESSEL MURDEN FOR EMERGENCY REPAIRS AT MANNS HARBOUR, NC</t>
  </si>
  <si>
    <t>271e52f2cc8a6703</t>
  </si>
  <si>
    <t>IGF::OT::IGF 3 DAY DRY DOC EXTENSION</t>
  </si>
  <si>
    <t>7670aa3c2bc12caf</t>
  </si>
  <si>
    <t>IGF::OT::IGF - DEOB OF UNUSED FUNDS- HAULING AND DRYDOCKING OF DREDGE MURDEN</t>
  </si>
  <si>
    <t>5eebdc8eee1779d2</t>
  </si>
  <si>
    <t>16 FEET ALUMINUM TUNNEL BOAT FUEL INJECTED, ELECTRIC START, POWER TRIM MOTOR AND GALVANIZED TRAILER</t>
  </si>
  <si>
    <t>363819bf97fc1ad3</t>
  </si>
  <si>
    <t>FY20 RUDDER REPAIR FOR MV GRUGETT</t>
  </si>
  <si>
    <t>d7ebddf8893ea317</t>
  </si>
  <si>
    <t>IGF::OT::IGF  MICROPHOR M-50 MARINE SANITATION SYSTEM AND SUMP PUMP FOR SPUDBARGE 796</t>
  </si>
  <si>
    <t>39e09cf6cc3f82f7</t>
  </si>
  <si>
    <t>IGF::OT::IGF  CONTRACT MODIFIED TO ADD ESTIMATED SHIPPING AND DELIVERY ADDRESS.</t>
  </si>
  <si>
    <t>8386ab2255319065</t>
  </si>
  <si>
    <t>IGF::OT::IGF  MICROPHOR M-50 MARINE SANITATION SYSTEM</t>
  </si>
  <si>
    <t>7b18f5e0c17c6bbc</t>
  </si>
  <si>
    <t>MARINE GALAXY PILOT BOAT FOR CERL.  U435100</t>
  </si>
  <si>
    <t>fc1887dc9a730a9b</t>
  </si>
  <si>
    <t>SURVEY VESSEL SV SALZER REPAIR</t>
  </si>
  <si>
    <t>b7f47b526c530d5f</t>
  </si>
  <si>
    <t>IGF::OT::IGF S/V ADAMS II GENERATOR REPAIR</t>
  </si>
  <si>
    <t>65a3ff488c9cd010</t>
  </si>
  <si>
    <t>IGF::OT::IGF GENERATOR REPAIR MODIFICATION, ADD'L REPAIR NEEDED</t>
  </si>
  <si>
    <t>10f21641ef77737f</t>
  </si>
  <si>
    <t>CUMMINS QSB 6.7 ENGINE COMMISSIONING AND WARRANTY ACTIVATION IN ACCORDANCE WITH THE MANUFACTURER SPECIFICATIONS</t>
  </si>
  <si>
    <t>d9b0dbef9dd10838</t>
  </si>
  <si>
    <t>5a6876d5d43d4b0f</t>
  </si>
  <si>
    <t>VESSEL 3-9 BOAT REPAIR</t>
  </si>
  <si>
    <t>90dd00ccf6d7bd3e</t>
  </si>
  <si>
    <t>AB47 ENGINE REPLACEMENT</t>
  </si>
  <si>
    <t>148ce8e4ea96ee6b</t>
  </si>
  <si>
    <t>68b67fa1450c5027</t>
  </si>
  <si>
    <t>THIS CONTRACT IS FOR BOTH HARDWARE AND SERVICES. THIS DELIVERY ORDER IS FOR THE REPAIR OF BRIDGE ERECTION BOAT 291 AND CONTRACTOR REPRESENTATIVE SERVICES.</t>
  </si>
  <si>
    <t>d50fdaca00b60b00</t>
  </si>
  <si>
    <t>BOAT TRAILERS</t>
  </si>
  <si>
    <t>0aecfd94dc497d5e</t>
  </si>
  <si>
    <t>CRISAFULLI PUMP REPAIR PARTS</t>
  </si>
  <si>
    <t>fc1777705570d35e</t>
  </si>
  <si>
    <t>IGF::CL::IGF SB JACKSONVILLE REPAIRS</t>
  </si>
  <si>
    <t>38503c24033a915e</t>
  </si>
  <si>
    <t>INSPECTION/DISASSEMBLY OF KNOWN ISSUE</t>
  </si>
  <si>
    <t>3bb35bf87c5c93cf</t>
  </si>
  <si>
    <t>IGF::OT::IGF DEOBLIGATION MOD FOR PURPOSES OF CLOSEOUT</t>
  </si>
  <si>
    <t>f27e424185e09261</t>
  </si>
  <si>
    <t>IGF::OT::IGF   INSPECTION FOR BOOM REPAIR/SEWELL</t>
  </si>
  <si>
    <t>f9253af334a6cd04</t>
  </si>
  <si>
    <t>89d4225116ff902c</t>
  </si>
  <si>
    <t>IGF::OT::IGF INSPECTION FOR BOOM REPAIR/SEWELL</t>
  </si>
  <si>
    <t>96b4d78060645260</t>
  </si>
  <si>
    <t>REPAIR STARTERS, OIL LEAKS AND ELECTRICA</t>
  </si>
  <si>
    <t>fcfa011e3209af84</t>
  </si>
  <si>
    <t>IGF::OT::IGF INFLATABLE BOAT&amp;BOAT TRAILER FOR THE WILLAMETTE VALLEY PROJECT, LANE COUNTY, OREGON</t>
  </si>
  <si>
    <t>8c4936ad4f8e6e9c</t>
  </si>
  <si>
    <t>DRY DOCKING AND REPAIR OF THE MOTOR VESSEL ROCK ISLAND TO REMOVE ONE PROPELLER AND INSTALL A REPLACEMENT.</t>
  </si>
  <si>
    <t>c6bf7ad81ad73f00</t>
  </si>
  <si>
    <t>THE CONTRACTOR SHALL FURNISH ALL LABOR, MATERIALS, AND SERVICES TO PROVIDE THE U.S. ARMY CORPS OF ENGINEERS, WILMINGTON DISTRICT DREDGE MURDEN WITH (1) ZF TRANSMISSION OIL COOLER, AND (1) TRANSMISSION COUPLING.</t>
  </si>
  <si>
    <t>946f6e2704ab710f</t>
  </si>
  <si>
    <t>EMERGENCY CABLING SYSTEM REPAIRS</t>
  </si>
  <si>
    <t>7fb38b9ac8054f44</t>
  </si>
  <si>
    <t>4fd2f9f5e07e0f79</t>
  </si>
  <si>
    <t>LSV AC REPAIR</t>
  </si>
  <si>
    <t>8014e573c7e5b967</t>
  </si>
  <si>
    <t>BOATMASTER CUSTOM TRAILER</t>
  </si>
  <si>
    <t>61cca7c7c890d3d9</t>
  </si>
  <si>
    <t>357924d667e26bcc</t>
  </si>
  <si>
    <t>KIT, SPARE PART MILITARY C-XIV</t>
  </si>
  <si>
    <t>59e244c863a0438a</t>
  </si>
  <si>
    <t>4666e874af5ca19e</t>
  </si>
  <si>
    <t>MCFARLAND BOW THRUST CONTROL</t>
  </si>
  <si>
    <t>58c01a9076f56281</t>
  </si>
  <si>
    <t>PROCURE MARINE SIGNAL FOR THE OLD RIVER</t>
  </si>
  <si>
    <t>e2295afdb38fe9fb</t>
  </si>
  <si>
    <t>IGF::OT::IGF PROCURE MARINE SIGNAL FOR THE OLD RIVER</t>
  </si>
  <si>
    <t>68f8b01f47c4b677</t>
  </si>
  <si>
    <t>OFTC REPLACEMENT 150 HP OUTBOARD MOTOR FOR RANGERS PATROL BOAT.</t>
  </si>
  <si>
    <t>652b1f762b97cef0</t>
  </si>
  <si>
    <t>WELDING SERVICE REPAIRS FOR THE DREDGE MERRITT IN WILMINGTON, NC. IGF::OT::IGF</t>
  </si>
  <si>
    <t>a57419822ae614d4</t>
  </si>
  <si>
    <t>MOD TO DE-OBLIGATE EXCESS FUNDING  IGF::OT::IGF</t>
  </si>
  <si>
    <t>f82c70b6dbec6377</t>
  </si>
  <si>
    <t>f1f04d9eeb24eaf8</t>
  </si>
  <si>
    <t>I GF::CL::GF ABS LCU-2019 CRANE DAVIT</t>
  </si>
  <si>
    <t>18c23e5f9dae17bc</t>
  </si>
  <si>
    <t>IGF::CL::IGF
LCU-2019 CRANE DAVIT</t>
  </si>
  <si>
    <t>4c229a2909133583</t>
  </si>
  <si>
    <t>UH-60M BLACKHAWK STABILATOR COVERS</t>
  </si>
  <si>
    <t>3547f3439296e2e6</t>
  </si>
  <si>
    <t>30 HP INLINE 2-CYLINDER E-TEC DIRECT INJ</t>
  </si>
  <si>
    <t>90dfa07285a1bc2e</t>
  </si>
  <si>
    <t>ROSS LABS SINGLE FREQUENCY MODEL 825C</t>
  </si>
  <si>
    <t>017672ac26a6b41b</t>
  </si>
  <si>
    <t>18' ALUMINUM BOATS AND TRAILER</t>
  </si>
  <si>
    <t>b4c56778d4b5eb4a</t>
  </si>
  <si>
    <t>CRANE BARGE 11 HVAC COMPONENTS SUPPLY</t>
  </si>
  <si>
    <t>023e1031164e23ec</t>
  </si>
  <si>
    <t>MV HODGES BOAT REPAIR NEWBURGH LOCK AND DAM.</t>
  </si>
  <si>
    <t>cf7336017e21ac03</t>
  </si>
  <si>
    <t>M/V QUINCY WHEEL REPAIRS</t>
  </si>
  <si>
    <t>5706b22b7a21bd1c</t>
  </si>
  <si>
    <t>c458849741cc8bac</t>
  </si>
  <si>
    <t>INTEGRATE MCR PROPULSION CONTROL</t>
  </si>
  <si>
    <t>47980108c5ad6f90</t>
  </si>
  <si>
    <t>DEOBLIGATE EXCESS FUNDS IN THE AMOUNT OF $9,556.06 AND CLOSEOUT/RETIRE THE CONTRACT.</t>
  </si>
  <si>
    <t>682f1e0be69aea1c</t>
  </si>
  <si>
    <t>QUARTERDECK SHACK LSV-2 UNISON BUY PACKAGE: 1056002_01</t>
  </si>
  <si>
    <t>07f5c06e405669fe</t>
  </si>
  <si>
    <t>MV IROQUOIS REPAIRS FOR BUSTED PIPES, VALVES &amp; UNIONS.</t>
  </si>
  <si>
    <t>1c767fdd006283d9</t>
  </si>
  <si>
    <t>PROVIDE THE SERVICES OF ADISS TO INSPECT, REPAIR, CALIBRATE AND RECERTIFY THE DREDGING QUALITY MANAGEMENT (DQM) SYSTEM ONBOARD THE MCFARLAND AND TO BE PRESENT FOR TESTING OF THE SYSTEM BY USACE DQM PERSONNEL FOR RENEWAL OF THE DREDGES DQM CERTIFICATE</t>
  </si>
  <si>
    <t>fe781036c1b1da56</t>
  </si>
  <si>
    <t>REMOVE BOTH FUEL TANKS, INSPECT TANKS</t>
  </si>
  <si>
    <t>b415030935dab7ad</t>
  </si>
  <si>
    <t>77206fe3b1ca37bc</t>
  </si>
  <si>
    <t>00b012af64ae400d</t>
  </si>
  <si>
    <t>FUEL TANK REPAIRS FOR MV LYON</t>
  </si>
  <si>
    <t>0c8ac3cad671e683</t>
  </si>
  <si>
    <t>IGF::OT::IGF VESSEL ADAMS II REPAIRS</t>
  </si>
  <si>
    <t>7f9e0b2fc0873e44</t>
  </si>
  <si>
    <t>STBD GIMBAL DRAG ARM CRANE LIFT</t>
  </si>
  <si>
    <t>6eb9fa7948c5d0fe</t>
  </si>
  <si>
    <t>GRENADA BOAT MOTOR FOR GRENADA LAKE, MISSISSIPPI</t>
  </si>
  <si>
    <t>2b16523d35af5a8d</t>
  </si>
  <si>
    <t>EMERGENCY DRY DOCKING OF SNAGBOAT SNELL 29 FEB - 4 MAR 2016, IGF::OT::IGF</t>
  </si>
  <si>
    <t>79f96ebfe7ec2b08</t>
  </si>
  <si>
    <t>STUD LINK ANCHOR CHAIN</t>
  </si>
  <si>
    <t>a77c5e451819a38b</t>
  </si>
  <si>
    <t>IGF::OT::IGF VESSEL REPAIR FOR NASHVILLE DISTRICT THE IROQUOIS</t>
  </si>
  <si>
    <t>9f985688448a730e</t>
  </si>
  <si>
    <t>IGF::OT::IGF ADDITIONAL VESSEL REPAIR</t>
  </si>
  <si>
    <t>8a65ddc77ad3f2d1</t>
  </si>
  <si>
    <t>BRAKE DISC PART #C-4103-91-D2, MCELROY</t>
  </si>
  <si>
    <t>34c3bce2c5a54cb3</t>
  </si>
  <si>
    <t>DRY DOCK, INSPECT, AND TROUBLESHOOT A VI. MODIFICATION TO ADD ADDITIONAL FUNDING AND WORK.</t>
  </si>
  <si>
    <t>ceb0552fcca811b7</t>
  </si>
  <si>
    <t>DRY DOCK, INSPECT, AND TROUBLESHOOT A VI</t>
  </si>
  <si>
    <t>d1c14ad59b64cf53</t>
  </si>
  <si>
    <t>IGF::OT::IGF TOWBOAT ENGINE REPAIR, NAVIGATION MARINE, OZARK</t>
  </si>
  <si>
    <t>a82115eeaa7e3b12</t>
  </si>
  <si>
    <t>IGF::OT::IGF LRN CAISSON BARGE MASTERSHIP AGREEMENT</t>
  </si>
  <si>
    <t>8b2cc341f4f40797</t>
  </si>
  <si>
    <t>WATER QUALITY JET BOAT REPAIRS</t>
  </si>
  <si>
    <t>8747f49bfe76cbf4</t>
  </si>
  <si>
    <t>REPAIR PUSH BOAT, M-50  IGF::OT::IGF</t>
  </si>
  <si>
    <t>6cdf5d43a68a8de3</t>
  </si>
  <si>
    <t>SPIRIT AIR HOIST W/6' AIR PUSH BUTTON PE</t>
  </si>
  <si>
    <t>4430289d9a1629f8</t>
  </si>
  <si>
    <t>SWIFT WATER RESCUE BOAT</t>
  </si>
  <si>
    <t>b6aae671c69d5377</t>
  </si>
  <si>
    <t>IGF::OT::IGF  LSV-3 HYDRAULIC REPAIRS</t>
  </si>
  <si>
    <t>6c8a8a5a79ad6ddd</t>
  </si>
  <si>
    <t>REPLACEMENT BOAT MOTOR --- PROJECT NO.:</t>
  </si>
  <si>
    <t>f3ff1fdcfd0c9cc3</t>
  </si>
  <si>
    <t>ddf092fbc5884923</t>
  </si>
  <si>
    <t>SUPPLY AND DELIVER, ONE NEW JON BOAT, MOTOR, AND TRAILER FOR LAKE TRAVERSE PROJECT WITH TRADE-INS.</t>
  </si>
  <si>
    <t>66892c90d01fd776</t>
  </si>
  <si>
    <t>2019 HONDA</t>
  </si>
  <si>
    <t>76e8a5a1436b1370</t>
  </si>
  <si>
    <t>W2SM ENDIST PITTSBURGH CW</t>
  </si>
  <si>
    <t>FY25 OUTBOARD MOTOR PURCHASE FOR TYGART LAKE</t>
  </si>
  <si>
    <t>5c53d74f125b5082</t>
  </si>
  <si>
    <t>GOVERNOR /0R4106 PURCHASE AND INSTALLATION</t>
  </si>
  <si>
    <t>f7953d75ae9a11dd</t>
  </si>
  <si>
    <t>GOVERNOR /0R4106 - MODIFICATION FOR ADDITIONAL LABOR</t>
  </si>
  <si>
    <t>78d66289401d20ee</t>
  </si>
  <si>
    <t>WING INFLATABLES IS OFFERING A P4.2 RESC</t>
  </si>
  <si>
    <t>4882d46f947b73fa</t>
  </si>
  <si>
    <t>RIVER PATROL BOAT 16'5" G3 VESSEL</t>
  </si>
  <si>
    <t>2b143e2c1587e553</t>
  </si>
  <si>
    <t>c18956d9185014f1</t>
  </si>
  <si>
    <t>MODIFICATION TO DEOBLIGATE EXCESS FUNDS.</t>
  </si>
  <si>
    <t>2aef1d705878c095</t>
  </si>
  <si>
    <t>SAFE BOAT 33' COLLAR SYSTEM</t>
  </si>
  <si>
    <t>9afc8a6423f50963</t>
  </si>
  <si>
    <t>FY19 OP-CO EAST FORK WORK BOATS</t>
  </si>
  <si>
    <t>e2e5d8e8bdc014d8</t>
  </si>
  <si>
    <t>ALLIED SYSTEMS COMPANY TECH SERVICES</t>
  </si>
  <si>
    <t>4960912709346bde</t>
  </si>
  <si>
    <t>ST. JOHNS SHIP BUILDING, INC.</t>
  </si>
  <si>
    <t>IGF::CL::IGF SB-48 ELECTRICAL SYSTEM REPLACEMENT</t>
  </si>
  <si>
    <t>8ff2904023797012</t>
  </si>
  <si>
    <t>SB-48 ELECTRICAL SYSTEM REPLACEMENT</t>
  </si>
  <si>
    <t>d3a7d36bd0809c95</t>
  </si>
  <si>
    <t>IGF::CT::IGF SURVEY BOAT SB-36 TRAILER REPAIR</t>
  </si>
  <si>
    <t>3fd85f6625205e70</t>
  </si>
  <si>
    <t>THIS IS AN URGENT REQUIREMENT TO DRY DOCK THE M/V DREDGE DUBUQUE TO REPAIR AND REPLACE THE DAMAGED SEA SUCTION VALVE.</t>
  </si>
  <si>
    <t>cc94a3bdc27ff787</t>
  </si>
  <si>
    <t>EMERGENCY CONTRACT - DREDGE JADWIN SHIPY</t>
  </si>
  <si>
    <t>f7cd4f35ee4c1030</t>
  </si>
  <si>
    <t>10" CAPSTAN, STARTER 3 BUTTON CONTROL FOR DREDGE HURLEY</t>
  </si>
  <si>
    <t>9bf91602c913b83b</t>
  </si>
  <si>
    <t>TWO OILY WATER SEPARATORS FOR DREDGE MURDEN IGF::OT::IGF</t>
  </si>
  <si>
    <t>e77d750778517c6d</t>
  </si>
  <si>
    <t>REPLACE BOAT MOTOR.</t>
  </si>
  <si>
    <t>c4d6c12d604e44a6</t>
  </si>
  <si>
    <t>UNIVERSAL SONAR MOUNT (OR EQUAL)</t>
  </si>
  <si>
    <t>f033d93aeb8492b7</t>
  </si>
  <si>
    <t>SURFACE DRIVE BOAT FOR NATRUAL RESOURCES, MISSISSIPPI RIVER PROJECT OFFICE, PLEASANT VALLEY, IA 52767.</t>
  </si>
  <si>
    <t>e550e9335e03d773</t>
  </si>
  <si>
    <t>9.5 TON AIR HANDLER FOR DREDGE WHEELER</t>
  </si>
  <si>
    <t>9a970a6498e40a66</t>
  </si>
  <si>
    <t>NEW EXPANSION VALVE AND REFRIGERANT</t>
  </si>
  <si>
    <t>5a9a76e74685a75d</t>
  </si>
  <si>
    <t>IGF::OT::IGF_KENT PORT DECK WINCH OVERHAUL</t>
  </si>
  <si>
    <t>3e125286feabb0d1</t>
  </si>
  <si>
    <t>KENT PORT DECK WINCH OVERHAUL</t>
  </si>
  <si>
    <t>272b305d29c61a06</t>
  </si>
  <si>
    <t>FY21 REPAIRS TO DE LA HUNT</t>
  </si>
  <si>
    <t>8756060fb290a362</t>
  </si>
  <si>
    <t>IGF::OT::IGF CT::SWG::CT WORKBOAT NO 1 REPLACEMENT GENERATOR FOR USACE GALVESTON DISTRICT</t>
  </si>
  <si>
    <t>a52dd235f4247d9a</t>
  </si>
  <si>
    <t>MERCURY 90ELPT, 4S, 20" OUTBOARD</t>
  </si>
  <si>
    <t>9b7b76c20aab6856</t>
  </si>
  <si>
    <t>DISHWASHER MCFARLAND</t>
  </si>
  <si>
    <t>2eb17de5e9f94a0e</t>
  </si>
  <si>
    <t>IGF::OT::IGF  BD 6804 BARGE CRANE REPAIR</t>
  </si>
  <si>
    <t>d136fc8af3ae5b40</t>
  </si>
  <si>
    <t>IGF::OT::IGF - REFURBISH THREE (3) PROPELLER WHEELS</t>
  </si>
  <si>
    <t>e6dceec2baf21b0d</t>
  </si>
  <si>
    <t>IGF::OT::IGF - REFURBISH THREE (3) WHEELS</t>
  </si>
  <si>
    <t>21c44b03a353efa7</t>
  </si>
  <si>
    <t>RADAR/AIS SYSTEM</t>
  </si>
  <si>
    <t>041d9d43aa895d93</t>
  </si>
  <si>
    <t>DRY DOCK REPAIRS FOR DREDGE MERRITT</t>
  </si>
  <si>
    <t>265290286b57e280</t>
  </si>
  <si>
    <t>DRY-DOCKING AT THE NC STATE SHIPYARD DE-OBLIGATION OF EXCESS OF UNUSED FUNDS.</t>
  </si>
  <si>
    <t>f7039440ecf70d25</t>
  </si>
  <si>
    <t>3646323RXS HEAD CYLINDER CORE</t>
  </si>
  <si>
    <t>0fc2b40aa1a63947</t>
  </si>
  <si>
    <t>CUS-001 PROTECTIVE COVER</t>
  </si>
  <si>
    <t>c6948025370c28ad</t>
  </si>
  <si>
    <t>FLOATING WORK PLATFORM FOR LOWER GRANITE DAM</t>
  </si>
  <si>
    <t>f1791be091e35dd8</t>
  </si>
  <si>
    <t>EMERGENCY REPAIRS FOR THE SURVEY VESSEL BEAUFORT</t>
  </si>
  <si>
    <t>ca086f90b6fb3f1a</t>
  </si>
  <si>
    <t>BEAUFORT REPAIRS MODIFICATION TO DE-OBLIGATE EXCESS UNUSED FUNDS.</t>
  </si>
  <si>
    <t>13636296c7097964</t>
  </si>
  <si>
    <t>INFLATABLE RESCUE BOAT</t>
  </si>
  <si>
    <t>37361bb8260a9311</t>
  </si>
  <si>
    <t>IGF::OT::IGF AIR COMPRESSOR</t>
  </si>
  <si>
    <t>76cc15e6c9e41ab4</t>
  </si>
  <si>
    <t>TWO(2) BRADEN GEARMATIC PLANETARY HOISTS (WINCHES) FOR DREDGE CURRITUCK. IGF::OT::IGF</t>
  </si>
  <si>
    <t>044b43116283f481</t>
  </si>
  <si>
    <t>IGF::OT::IGF SYNTHETIC DEBRIS BOOMS - FFD</t>
  </si>
  <si>
    <t>ed08dd3e34013fdc</t>
  </si>
  <si>
    <t>IGF::CL::IGF PARTS</t>
  </si>
  <si>
    <t>279c03dac8e97431</t>
  </si>
  <si>
    <t>571bb44db33ecd49</t>
  </si>
  <si>
    <t>IGF::CL::IGF</t>
  </si>
  <si>
    <t>b16fada54b4403fa</t>
  </si>
  <si>
    <t>BOC AIR-DRIVEN INTENSIFIER PUMP</t>
  </si>
  <si>
    <t>c95f1258b2f33f24</t>
  </si>
  <si>
    <t>DIAGNOSIS AND REPAIR OF COOLANT SYSTEM IN MV MUSCATINE</t>
  </si>
  <si>
    <t>25ec06828138e9b8</t>
  </si>
  <si>
    <t>DRY DOCK MV MUSCATINE, ADDITIONAL REPAIRS FOUND</t>
  </si>
  <si>
    <t>bfed90b47cfc0bb2</t>
  </si>
  <si>
    <t>IGF::OT::IGF   3" BASKET AND STRAINER</t>
  </si>
  <si>
    <t>5c6f1398ca706e96</t>
  </si>
  <si>
    <t>BOAT, GENERAL PURPOSE</t>
  </si>
  <si>
    <t>06c77476e6850c61</t>
  </si>
  <si>
    <t>080eb458acbed270</t>
  </si>
  <si>
    <t>4a4058569ee20df4</t>
  </si>
  <si>
    <t>WELDING SERVICES OVERTIME TASK ORDER 16- CURRITUCK WELDING. IGF::OT::IGF</t>
  </si>
  <si>
    <t>39ab0eee03baec96</t>
  </si>
  <si>
    <t>MOD TO DE-OB EXCESS FUNDS FOR CURRITUCK WELDING IGF::OT::IGF</t>
  </si>
  <si>
    <t>56f6f2468e816bad</t>
  </si>
  <si>
    <t>REPLACEMENT TUB SET</t>
  </si>
  <si>
    <t>8f32d67e94d2b44e</t>
  </si>
  <si>
    <t>100 RUBBER WICKETS FOR PEORIA 6" W X 43 1/2" AND LAGRANGE LOCK AND DAMS ON THE ILLINOIS RIVER 61603</t>
  </si>
  <si>
    <t>b775f0c9161ba05a</t>
  </si>
  <si>
    <t>100 WICKET DAM BUMPER ASSEMBLIES - DELIVERED TO ILLINOIS WATERWAY PROJECT OFFICE, LOCATED IN PEORIA IL, 61603. THE REASON FOR THIS MODIFICATION IS TO EXTEND THE DELIVERY DATE TO 22 DECEMBER 2015. ALL OTHER TERMS AND CONDITIONS HAVE REMAINED THE SAME.</t>
  </si>
  <si>
    <t>49c4ac6766e5a4c1</t>
  </si>
  <si>
    <t>IGF::OT::IGF SB462.6 40' X 8'6" CONTAINER NEW</t>
  </si>
  <si>
    <t>b65f9b13cca16b94</t>
  </si>
  <si>
    <t>IGF::OT::IGF REPLACE BOLTS ON DRAGARM FLEX JOINT</t>
  </si>
  <si>
    <t>3b26ae257235df9d</t>
  </si>
  <si>
    <t>ONE (1)CUMMINS (STAMFORD) ALTERNATOR FOR THE DREDGE MURDEN - ENGINEER REPAIR YARD IN WILMINGTON, NC.</t>
  </si>
  <si>
    <t>5e6f3c9eccbc1679</t>
  </si>
  <si>
    <t>IGF::OT::IGF COMMERCIAL MARINE SPOTLIGHT</t>
  </si>
  <si>
    <t>39354b35b6c6dd47</t>
  </si>
  <si>
    <t>1 - 12FT WELDED ALUMINUM BOAT, 1 OUTBOARD 15HP MOTOR, AND 1 TRAILER (PLUS DELIVERY) FOR THE SPIRIT LAKE IN TOUTLE, WA</t>
  </si>
  <si>
    <t>a2480d60f28c2657</t>
  </si>
  <si>
    <t>ae5fa9c1672e0969</t>
  </si>
  <si>
    <t>5e0905a500a04594</t>
  </si>
  <si>
    <t>04ebdc3cced69076</t>
  </si>
  <si>
    <t>2 X AC-9 TRAINING LIFE RAFTS FOR YEARLY</t>
  </si>
  <si>
    <t>63b0fbca5f4e84fb</t>
  </si>
  <si>
    <t>IGF::OT::IGF
REPLACE PORT MAIN ENGINE OIL PAN GASKETS</t>
  </si>
  <si>
    <t>858275c157a4a2e2</t>
  </si>
  <si>
    <t>GSA ORDER FOR OUTBOARD MOTOR</t>
  </si>
  <si>
    <t>8fe43ce509aff780</t>
  </si>
  <si>
    <t>INSPECT AND RECERTIFY RESCUE BOAT</t>
  </si>
  <si>
    <t>fd284d53eed9862e</t>
  </si>
  <si>
    <t>IGF::OT::IGF  DRY DOCKING AND EMERGENCY REPAIR OF THE VESSEL SNELL AT MANNS HARBOUR, NC.</t>
  </si>
  <si>
    <t>ddb19d5cf27ee8c4</t>
  </si>
  <si>
    <t>IGF::OT::IGF - DEOB OF UNUSED FUNDS-DRY DOCKING OF SNELL FOR REPAIR</t>
  </si>
  <si>
    <t>181d8516a115b802</t>
  </si>
  <si>
    <t>CASE LINER FOR JOINT ASSEMBLY</t>
  </si>
  <si>
    <t>dd925fcdcee9b873</t>
  </si>
  <si>
    <t>18'LIFE BOAT FOR STARVED ROCK LOCK</t>
  </si>
  <si>
    <t>452f39b7aceae523</t>
  </si>
  <si>
    <t>ARC FLASH HAZARD ANALYSIS</t>
  </si>
  <si>
    <t>e2c23401600d996b</t>
  </si>
  <si>
    <t>ENGINEERING TO SUPPORT REMOVAL OF STORES</t>
  </si>
  <si>
    <t>73bb445d163fc63e</t>
  </si>
  <si>
    <t>IMPACT DAMAGE REPAIRS TO RESCUE BOAT AND ANNUAL MAINTENANCE</t>
  </si>
  <si>
    <t>79d341af9b7ff223</t>
  </si>
  <si>
    <t>IGF::CL::IGF SV JACKSONVILLE PROPELLER REPAIR</t>
  </si>
  <si>
    <t>89b3454eb561caf3</t>
  </si>
  <si>
    <t>FUNDING DEOB SV JACKSONVILLE PROPELLER REPAIR</t>
  </si>
  <si>
    <t>c34147d58c13c60c</t>
  </si>
  <si>
    <t>ZODIAC COLLAR H630 BLACK TUBESET</t>
  </si>
  <si>
    <t>576b1cd8927fc4c7</t>
  </si>
  <si>
    <t>cd013db80ff6529d</t>
  </si>
  <si>
    <t>REPAIR AND INSTALL EXPANSION JOINTS ON THE DREDGE MERRITT IN MEMPHIS, TN.</t>
  </si>
  <si>
    <t>56d5beabec76a4da</t>
  </si>
  <si>
    <t>BOAT MOTOR --- PROJECT NO.: 452870 LAKE RED ROCK</t>
  </si>
  <si>
    <t>c0f3d19708b98016</t>
  </si>
  <si>
    <t>THIS IS AN AWARD FOR HAUL-OUT AND DRY-DOCK SERVICES AT THE NORTH CAROLINA STATE SHIPYARD FOR THE DREDGE MERRITT FOR USACE - WILMINGTON DISTRICT.</t>
  </si>
  <si>
    <t>b55f6a56c5d8e590</t>
  </si>
  <si>
    <t>THIS MODIFICATION IS FOR THE DEOBLIGATION OF UNUSED FUNDS FOR THE MERRITT HAUL OUT.</t>
  </si>
  <si>
    <t>f11c9f9a08526d55</t>
  </si>
  <si>
    <t>M/V DUBUQUE HYDRAULIC SYSTEM REPAIRS</t>
  </si>
  <si>
    <t>e08156f4a324536c</t>
  </si>
  <si>
    <t>ZF MARINE REDUCTION GEAR, INSPECTION AND REPAIR</t>
  </si>
  <si>
    <t>caab391df1f8e6fd</t>
  </si>
  <si>
    <t>ZF MARINE REDUCTION GEAR, MODIFICATION TO ADD ADDITIONAL TRAVEL COSTS DUE TO CHANGE IN PLACE OF PERFORMANCE FOR YAQUINA VESSEL.</t>
  </si>
  <si>
    <t>65827392f8ac627d</t>
  </si>
  <si>
    <t>ZF MARINE REDUCTION GEAR, MODIFICATION TO DECREASE TOTAL AWARD AMOUNT DUE TO OIL PUMP COMPONENT NOT BEING USED.</t>
  </si>
  <si>
    <t>315440294aa0db99</t>
  </si>
  <si>
    <t>MERRITT TRANSMISSION REBUILD</t>
  </si>
  <si>
    <t>f8ba2a2341a2f832</t>
  </si>
  <si>
    <t>DRYDOCK REPAIRS</t>
  </si>
  <si>
    <t>cf9da74c9a06fa3e</t>
  </si>
  <si>
    <t>3e78fd45daccdf8f</t>
  </si>
  <si>
    <t>THIS MODIFICATION IS FOR THE DEOBLIGATION OF UNUSED FUNDS</t>
  </si>
  <si>
    <t>3ed49d3ea2b1ad3d</t>
  </si>
  <si>
    <t>BOAT MOTOR, HONDA 150 AK2XA</t>
  </si>
  <si>
    <t>6e730b39b8e56d94</t>
  </si>
  <si>
    <t>IGF::OT::IGF   FSC J020 REPAIR OF ASW SYSTEM</t>
  </si>
  <si>
    <t>b34d1c279f8b0177</t>
  </si>
  <si>
    <t>REPAIR EMS MARCON ENGINE MONITORING SYST</t>
  </si>
  <si>
    <t>2c2c0a9f28d624bb</t>
  </si>
  <si>
    <t>IGF::OT::IGF DEOBLIGATE EXCESS FUNDS IN THE AMOUNT OF $6,629.10 AND CLOSEOUT/RETIRE THE CONTRACT.</t>
  </si>
  <si>
    <t>13b807e1a24e819e</t>
  </si>
  <si>
    <t>REPLACE WORKBOAT OUTBOARD MOTOR/CONTROLS</t>
  </si>
  <si>
    <t>0e933defdc51fcee</t>
  </si>
  <si>
    <t>WELDING SERVICES FOR THE DREDGE CURRITUCK</t>
  </si>
  <si>
    <t>c77d674304ff7965</t>
  </si>
  <si>
    <t>a771e7405e0bfdb1</t>
  </si>
  <si>
    <t>PURCHASE OF ONE (1) NEW TWIN-DISC REDUCTION GEAR FOR THE DREDGE MERRITT - WILMINGTON</t>
  </si>
  <si>
    <t>323f91183d175ce4</t>
  </si>
  <si>
    <t>GOVERNOR DEVICE/MAIN ENGINE/0R-4106</t>
  </si>
  <si>
    <t>b1ad91e66c5c4c01</t>
  </si>
  <si>
    <t>IGF::OT::IGF PROVIDE TECH REP SERVICES TO TROUBLESHOO</t>
  </si>
  <si>
    <t>ffed5a0f5d65ed98</t>
  </si>
  <si>
    <t>HH-60, EXTERNAL RESCUE HOIST COVER#12204</t>
  </si>
  <si>
    <t>eb76366d9a1b0d3e</t>
  </si>
  <si>
    <t>THE US SPECIAL OPERATIONS COMMAND - SOUTH HAS A REQUIREMENT FOR A RIVERBOAT IN ORDER TO SUPPORT THEIR TRAINING.</t>
  </si>
  <si>
    <t>1594d72ea16fcbbb</t>
  </si>
  <si>
    <t>HAULOUT&amp;DRYDOCK SERVICE FOR TWO (2) DAYS FOR THE DREDGE MURDEN AT THE NORTH CAROLINA STATE SHIPYARD.</t>
  </si>
  <si>
    <t>470e9c84df090aef</t>
  </si>
  <si>
    <t>HAULOUT&amp;DRYDOCK SERVICE FOR THE DREDGE MURDEN DE-OBLIGATION OF EXCESS FUNDS</t>
  </si>
  <si>
    <t>00c63998ed6f463f</t>
  </si>
  <si>
    <t>WORK BOAT, MOTOR, AND TRAILER</t>
  </si>
  <si>
    <t>f6699c29783eaa76</t>
  </si>
  <si>
    <t>REPAIR PITCH PROPULSION CONTROL SYSTEM ON-BORD THE DREDGE MCFARLAND</t>
  </si>
  <si>
    <t>adab51bb16620dc3</t>
  </si>
  <si>
    <t>IGF::OT::IGF  THE PURPOSE OF THIS MODIFICATION IS TO DEOBLIGATE EXCESS FUNDS IN THE AMOUNT OF $1,938.29 AND THEN CLOSEOUT/RETIRE THE CONTRACT.</t>
  </si>
  <si>
    <t>ee02d7fc2bbe032a</t>
  </si>
  <si>
    <t>HAMILTON JET DRIVE PARTS: BEARING HOUSE REBUILD AND WATER SEAL REPLACEMENT</t>
  </si>
  <si>
    <t>3641e5bcd7d9c9da</t>
  </si>
  <si>
    <t>OUTBOARD MOTOR FOR A SURVEY VESSEL FOR THE NEW ENGLAND DISTRICT USACE.</t>
  </si>
  <si>
    <t>410b9d39816facec</t>
  </si>
  <si>
    <t>IGF::OT::IGF  REBUILD DREDGE HURLEY PROPELLERS</t>
  </si>
  <si>
    <t>fe02ee97d2851b27</t>
  </si>
  <si>
    <t>PMC CONTROL ANNUAL SERVICE</t>
  </si>
  <si>
    <t>23b6d903ed5e0a8e</t>
  </si>
  <si>
    <t>325e0755c602480b</t>
  </si>
  <si>
    <t>RENTAL OF BUCKET BOAT</t>
  </si>
  <si>
    <t>909365268ec75e85</t>
  </si>
  <si>
    <t>ff784164ae695e6c</t>
  </si>
  <si>
    <t>STARFISH 450H HULL MOUNT SIDESCAN SONAR</t>
  </si>
  <si>
    <t>54121a0c6d230b08</t>
  </si>
  <si>
    <t>IHC DRAUGHT TRANSMITTERS</t>
  </si>
  <si>
    <t>042dff36741e0aa9</t>
  </si>
  <si>
    <t>REBUILD SERVICE TWO MARINE GENERATORS FOR THE DREDGE MURDEN IN WILMINGTON NC</t>
  </si>
  <si>
    <t>ef044f47827e6eaf</t>
  </si>
  <si>
    <t>THIS MODIFICATION IS FOR THE DEOBLIGATION OF UNUSED FUNDS FROM THE REBUILD SERVICE STBD GENERATOR</t>
  </si>
  <si>
    <t>2173370989ac7edb</t>
  </si>
  <si>
    <t>DOUBLER ROLLER CHOCK ASSEMBLIES</t>
  </si>
  <si>
    <t>876d674ebaa90173</t>
  </si>
  <si>
    <t>DREDGE MERRITT HAUL-OUT &amp; DRY-DOCK AT NORTH CAROLINA DEPARTMENT OF TRANSPORTATION (NCDOT)</t>
  </si>
  <si>
    <t>f641a9b8093b2be4</t>
  </si>
  <si>
    <t>DREDGE ESSAYONS RESCUE BOAT REPAIRS</t>
  </si>
  <si>
    <t>d0f8d048b660bd91</t>
  </si>
  <si>
    <t>RE-CERTIFY MCFARLAND</t>
  </si>
  <si>
    <t>5d7923cd9e4d0d7b</t>
  </si>
  <si>
    <t>IGF::OT::IGF
M/V GOODWIN DRY DOCK REPAIR</t>
  </si>
  <si>
    <t>bde96c393ee0065f</t>
  </si>
  <si>
    <t>IGF::OT::IGF  INSPECTION AND REPAIR OF USACE VESSEL.</t>
  </si>
  <si>
    <t>ae7050aa380820a6</t>
  </si>
  <si>
    <t>WELDING SERVICES TO REPAIR THE DREDGES MERRITT AND CURRITUCK FOR USACE - WILMINGTON DISTRICT.</t>
  </si>
  <si>
    <t>26fa69105612c2e1</t>
  </si>
  <si>
    <t>MODIFICATION TO CHANGE A THE LOCATION, ADD PER DIEM AND TRANSPORTATION, REMOVE TWO CLINS, AND REMOVE A WAGE DETERMINATION FOR A WELDING SERVICES TASK ORDER TO REPAIR THE DREDGES MERRITT AND CURRITUCK FOR USACE - WILMINGTON DISTRICT.</t>
  </si>
  <si>
    <t>5eb0c3a362a8a19e</t>
  </si>
  <si>
    <t>DEOB EXCESS FUNDS CURRITUCK&amp;MERRITT WELDING</t>
  </si>
  <si>
    <t>e08c3278e9142210</t>
  </si>
  <si>
    <t>W93662 10 TON AIR/MANUAL SERVICE JACK</t>
  </si>
  <si>
    <t>120302e512a7e99f</t>
  </si>
  <si>
    <t>0767b75fcf6bf080</t>
  </si>
  <si>
    <t>RE-PITCH AND RECONDITION TWO WHEELS FOR IGF::OT::IGF</t>
  </si>
  <si>
    <t>22c0f47bdc7c5eee</t>
  </si>
  <si>
    <t>IGF::OT::IGF REQUIREMENT TO PROVIDE BOAT REPAIR WORK SHALL BE LOCATED IN FAIRHAVEN, MA</t>
  </si>
  <si>
    <t>e9fc369573de38dc</t>
  </si>
  <si>
    <t>FLIR CAMERA AND CABLES SURVEY BOAT CHERNESKI</t>
  </si>
  <si>
    <t>28b4e65bcf8d3923</t>
  </si>
  <si>
    <t>BOAT MOTOR</t>
  </si>
  <si>
    <t>f8be1ab81753bc55</t>
  </si>
  <si>
    <t>A14550-24 ENID REC MAINTENANCE [107221]-</t>
  </si>
  <si>
    <t>d07efb68f33d112d</t>
  </si>
  <si>
    <t>IGF::OT::IGF SURFACE DRIVE BOAT PURCHASE, PINE BLUFF PROJECT OFFICE</t>
  </si>
  <si>
    <t>5382ac01d0595303</t>
  </si>
  <si>
    <t>MOORING LINES FOR LANDING CRAFT UTILITY (LCU) VESSELS</t>
  </si>
  <si>
    <t>2651959daef74922</t>
  </si>
  <si>
    <t>SEALING RING PERBUUAN SC-2 SIZE 240 CLIN</t>
  </si>
  <si>
    <t>cc9fc709cdd80ef4</t>
  </si>
  <si>
    <t>ALMAR BOAT REPAIRS</t>
  </si>
  <si>
    <t>61babdc8b60c968b</t>
  </si>
  <si>
    <t>ALMAR REPAIRS</t>
  </si>
  <si>
    <t>fd9b353baee011dd</t>
  </si>
  <si>
    <t>WEAR RINGS BEARINGS FOR ELTON</t>
  </si>
  <si>
    <t>ed0b9fb8e1351f9e</t>
  </si>
  <si>
    <t>6c67a71d0fa40f6e</t>
  </si>
  <si>
    <t>IGF::OT::IGF PORT DUES - MODIFICATION IS TO DE-OBLIGATE UNUSED FUNDS FOR CLOSE-OUT.</t>
  </si>
  <si>
    <t>7706148a3c6dae05</t>
  </si>
  <si>
    <t>BILGE PUMP</t>
  </si>
  <si>
    <t>0f4218317bbfb99e</t>
  </si>
  <si>
    <t>PURCHASE OF BOAT, MOTOR&amp;TRAILER FOR US ARMY CORPS OF ENGINEERS, TENNESSE-TOMBIGBEE WATERWAY, COLUMBUS, MS</t>
  </si>
  <si>
    <t>2e77412c234f9af0</t>
  </si>
  <si>
    <t>ANNUAL FIRE SUPPRESSION INSPECTION AND CERTIFICATION FOR LOGISTICS SUPPORT VESSEL - 8</t>
  </si>
  <si>
    <t>ab62dab862dad5b3</t>
  </si>
  <si>
    <t>14" ENG-RM AIR INTAKE/EXHAUST FANS</t>
  </si>
  <si>
    <t>bdf41c250eede599</t>
  </si>
  <si>
    <t>ALLIED JOYSTICK BUNDLE</t>
  </si>
  <si>
    <t>4ff5dc194bb5be5e</t>
  </si>
  <si>
    <t>YAMAHA F150JA OUTBOARD MOTOR.   BEARDSTOWN, IL.  PROJECT NO.:397973</t>
  </si>
  <si>
    <t>a279ffe61d80576c</t>
  </si>
  <si>
    <t>SAFE BOAT 33 FOOT COLLAR SET</t>
  </si>
  <si>
    <t>885daa509cdedae6</t>
  </si>
  <si>
    <t>REPLACEMENT OF AMCLYDE MODULE ASSEMBLY</t>
  </si>
  <si>
    <t>1d4186c1c8a2c88f</t>
  </si>
  <si>
    <t>150HP OUTBOARD MOTOR</t>
  </si>
  <si>
    <t>1baa1aad058816ad</t>
  </si>
  <si>
    <t>150HP OUTBOARD MOTOR EXCHANGE</t>
  </si>
  <si>
    <t>25969e338b682b3b</t>
  </si>
  <si>
    <t>DURAPLATE 235 DECK GRAY PAINT</t>
  </si>
  <si>
    <t>f1189b4a2ccae6cd</t>
  </si>
  <si>
    <t>IGF::OT::IGF HONDA ENGINE</t>
  </si>
  <si>
    <t>5f1e4189fb4b34da</t>
  </si>
  <si>
    <t>BOAT AND TRAILER</t>
  </si>
  <si>
    <t>c52b642c131b157e</t>
  </si>
  <si>
    <t>16' ALUMINUM BOAT, 25 HP OUTBORAD MOTOR, AND GALVANIZED BOAT TRAILER</t>
  </si>
  <si>
    <t>946fdbd5216c49dc</t>
  </si>
  <si>
    <t>REPAIR OF FIREBOAT</t>
  </si>
  <si>
    <t>5ea0829e2ee9b76f</t>
  </si>
  <si>
    <t>MOD TO CHANGE WAWF ACCEPTANCE</t>
  </si>
  <si>
    <t>c3d1e28798656792</t>
  </si>
  <si>
    <t>MATERIAL, LABOR, DELIVERY</t>
  </si>
  <si>
    <t>98313c7f81b452d9</t>
  </si>
  <si>
    <t>MATERIAL &amp; LABOR</t>
  </si>
  <si>
    <t>8790bc0e1c3acb83</t>
  </si>
  <si>
    <t>MARES ABYSS 22 NAVY II</t>
  </si>
  <si>
    <t>a32656033534d445</t>
  </si>
  <si>
    <t>MERCURY 115 ELPT 4 STROKE OUTBOARD,</t>
  </si>
  <si>
    <t>7ab68fc66783ea39</t>
  </si>
  <si>
    <t>MX-200 BIOSONICS AQUATIC HABITAT ECHOSOUNDER SYSTEM</t>
  </si>
  <si>
    <t>c58422019385fc27</t>
  </si>
  <si>
    <t>MARINE POWER PEDESTALS SUPPLY, CAPE COD CANAL, BUZZARDS BAY, MA</t>
  </si>
  <si>
    <t>8fa5705641a73e6b</t>
  </si>
  <si>
    <t>GP2 2000 WINDLASS 800W, GYPSY WINCH (QUANTITY OF 10)</t>
  </si>
  <si>
    <t>21444cbf5a161c6e</t>
  </si>
  <si>
    <t>MX-200 BIOSONICS AQUATIC HABITAT ECHOSOU</t>
  </si>
  <si>
    <t>cbe9385b9961575f</t>
  </si>
  <si>
    <t>IGF::OT::IGF MX-200 BIOSONICS AQUATIC HABITAT ECHOSOU</t>
  </si>
  <si>
    <t>0c5564bf11f9df34</t>
  </si>
  <si>
    <t>75 HP MERCURY OUTBOARD MOTOR OR EQUAL</t>
  </si>
  <si>
    <t>43170cd956aa35e5</t>
  </si>
  <si>
    <t>FABRICATION OF L/D EQUIPMENT - GUARANTEED AMOUNT FOR OPTION YEAR 4</t>
  </si>
  <si>
    <t>dc9f2751642df23f</t>
  </si>
  <si>
    <t>IGF::OT::IGF ADMINISTRATIVE MODIFICATION TO COVER FUNDS OWED ON W91237-11-D-0015 FOR OPTION PERIOD 3.</t>
  </si>
  <si>
    <t>0652b827ae0f03f8</t>
  </si>
  <si>
    <t>FABRICATION OF L/D EQUIPMENT - OPTION PERIOD 4 GUARANTEED AMOUNT</t>
  </si>
  <si>
    <t>ecf297d3a5b903b8</t>
  </si>
  <si>
    <t>FABRICATION OF L/D EQUIPMENT - GUARANTEED AMOUNT OPTION YEAR 4</t>
  </si>
  <si>
    <t>51700de3bda042b9</t>
  </si>
  <si>
    <t>290dca8aedef88dc</t>
  </si>
  <si>
    <t>TRANSFER OF GUARANTEED AMOUNT</t>
  </si>
  <si>
    <t>334d599aa1c85132</t>
  </si>
  <si>
    <t>IGF::OT::IGF MAINTENANCE OF AC-9 LIFE RAFT</t>
  </si>
  <si>
    <t>71422c28ac1cf9e2</t>
  </si>
  <si>
    <t>99eccce6cdcf43b0</t>
  </si>
  <si>
    <t>40fa2b7fe4bfb01c</t>
  </si>
  <si>
    <t>FY18 PURCHASE SINGLE BEAM SONAR</t>
  </si>
  <si>
    <t>2c0f6ab3a8ff872e</t>
  </si>
  <si>
    <t>THIS ACQUISITION IS FOR A FIRM-FIXED PRICE (SUPPLY) CONTRACT FOR A DEEP TREKKER DTG3 ROV.</t>
  </si>
  <si>
    <t>7a3876fd300a8578</t>
  </si>
  <si>
    <t>IGF::OT::IGF CARGO TRAILER</t>
  </si>
  <si>
    <t>a714a07d3fedf44a</t>
  </si>
  <si>
    <t>CARGO TRAILER</t>
  </si>
  <si>
    <t>59042deb727805a6</t>
  </si>
  <si>
    <t>ONE USED JETTING PUMP ASSEMBLY WORTHINGTON 10-LN-14 VOLUTE PUMP FOR A RIGHT-HAND ROTATION APPLICATION.</t>
  </si>
  <si>
    <t>3255ce53974cba9f</t>
  </si>
  <si>
    <t>SLWT-28 REPAIRS</t>
  </si>
  <si>
    <t>848bdf0c9834f354</t>
  </si>
  <si>
    <t>41b0f537c9244494</t>
  </si>
  <si>
    <t>01a2e05059a7fef8</t>
  </si>
  <si>
    <t>ZODIAC HURRICANE ENGINE INSTALLATION</t>
  </si>
  <si>
    <t>d37c0da8c88275d9</t>
  </si>
  <si>
    <t>BLACK TRAPEZOIDAL FENDER 16.625" WIDE 13</t>
  </si>
  <si>
    <t>c7ff625368ec15e6</t>
  </si>
  <si>
    <t>BLACK TRAPEZOIDAL FENDER 16.625" WIDE 13 - SHIPPING COST ADDED ONLY</t>
  </si>
  <si>
    <t>dd4a2d215bd573ce</t>
  </si>
  <si>
    <t>MICROPHOR MARINE SANITATION DEVICE SYSTEM</t>
  </si>
  <si>
    <t>adeba62e8428717a</t>
  </si>
  <si>
    <t>MICROPHOR MARINE SANITATION DEVICE SYSTE</t>
  </si>
  <si>
    <t>115bdd5812c6e676</t>
  </si>
  <si>
    <t>MICROPHOR MARINE SANITATION DEVICE SYSTEM, MODIFICATION FOR CHANGE OF MSD.</t>
  </si>
  <si>
    <t>815fc43e8f329948</t>
  </si>
  <si>
    <t>PURCHASE CRANE CAB FOR THE VESSEL SNELL - USACE WILMINGTIN DISTRICT</t>
  </si>
  <si>
    <t>154d22ac582552af</t>
  </si>
  <si>
    <t>PURCHASE CRANE CAB FOR THE VESSEL SNELL - MODIFICATION TO EXTEND THE DELIVERY DATE AND INCORPORATE A SMALL CHANGE WITHIN THE SOW.</t>
  </si>
  <si>
    <t>ea0c0164db31e098</t>
  </si>
  <si>
    <t>ED-HR UPDATE SURVEY EQUIPMENT</t>
  </si>
  <si>
    <t>1e6ed7cbce45275f</t>
  </si>
  <si>
    <t>SHALLOW WATER BOAT MOTOR IN SUPPORT OF THE US ARMY CORPS OF ENGINEERS, ROCK ISLAND DISTRICT, CORALVILLE LAKE PROJECT</t>
  </si>
  <si>
    <t>b8ed0936ca244fb0</t>
  </si>
  <si>
    <t>BLUE MEDICINE (26' HEWESCAFT) IGF::OT::IGF</t>
  </si>
  <si>
    <t>db55fb7c9d826571</t>
  </si>
  <si>
    <t>UNIQUE ENTITY ID OR LEGAL BUSINESS NAME CHANGE - NON-NOVATION</t>
  </si>
  <si>
    <t>ca2941db30955cd2</t>
  </si>
  <si>
    <t>f5f1f18f19fc55bd</t>
  </si>
  <si>
    <t>ART-4982 FURNISH AND INSTALL A POWERHEAD</t>
  </si>
  <si>
    <t>6a465b73752b3280</t>
  </si>
  <si>
    <t>9d0fa1c784bd25bd</t>
  </si>
  <si>
    <t>PORTUS POLE MOUNT KIT FOR SURVEY VESSELS</t>
  </si>
  <si>
    <t>b3e71e4a0a14555a</t>
  </si>
  <si>
    <t>115 HP OUTBOARD BOAT ENGINE FOR FISHTRAP LAKE, SHELBIANA, KY</t>
  </si>
  <si>
    <t>80df3f1efd69d2b2</t>
  </si>
  <si>
    <t>INSTALLED LOCK SKIFF MOTOR, 50HP</t>
  </si>
  <si>
    <t>c685e00f8c846d19</t>
  </si>
  <si>
    <t>AIRBOAT HULL REPAIRS - ABFS</t>
  </si>
  <si>
    <t>0a210768117bfe42</t>
  </si>
  <si>
    <t>IGF::OT::IGF  REPLACE PORT FLEX JOINT CONNECTION HARDW</t>
  </si>
  <si>
    <t>84482cb90af1c4c5</t>
  </si>
  <si>
    <t>IGF:: OT:: IGF JADWIN JETTING PUMP MOTOR DRIVE REP</t>
  </si>
  <si>
    <t>670fb8780302be11</t>
  </si>
  <si>
    <t>AIRBOAT RENTAL WITH CAPTAIN</t>
  </si>
  <si>
    <t>eeae2a3fd388623e</t>
  </si>
  <si>
    <t>AIRBOAT RENTAL # 1 WITH CAPTAIN</t>
  </si>
  <si>
    <t>ccfd03f231768a32</t>
  </si>
  <si>
    <t>IGF::OT::IGF C - OA SUPPLY AND INSTALL OUTBOARD BOAT MOTOR</t>
  </si>
  <si>
    <t>e4046895967b9f4d</t>
  </si>
  <si>
    <t>FY20 GIWW VESSEL RECOVERY [471090] --- P</t>
  </si>
  <si>
    <t>b02a30f1afa1d286</t>
  </si>
  <si>
    <t>DREDGE POTTER H440 AIRHOLDING TUBESET FOR ZODIAC</t>
  </si>
  <si>
    <t>43d52e779da0fdc6</t>
  </si>
  <si>
    <t>H440 AIRHOLDING TUBESET FOR ZODIAC</t>
  </si>
  <si>
    <t>03894077dad4e6fa</t>
  </si>
  <si>
    <t>IGF::CL::IGF ABS LOAD LINE CERTIFICATION-LSV 5</t>
  </si>
  <si>
    <t>0768ef7fdb99de39</t>
  </si>
  <si>
    <t>ABS LOAD LINE CERTIFICATION-LSV 5</t>
  </si>
  <si>
    <t>600d57518d05f560</t>
  </si>
  <si>
    <t>PART# 0007830 ASSY TOP CABLE 4125 KEVLAR</t>
  </si>
  <si>
    <t>6d8dfb0648e26c30</t>
  </si>
  <si>
    <t>BOAT MOTOR FOR EC-TS</t>
  </si>
  <si>
    <t>3cb96cddc7e60252</t>
  </si>
  <si>
    <t>ZODIAC 472 - AIR/ORANGE TUBESET</t>
  </si>
  <si>
    <t>2c3787440cc4180a</t>
  </si>
  <si>
    <t>DETROIT PART # R5102771 CYLINDER HEAD</t>
  </si>
  <si>
    <t>029e267aa51a61e9</t>
  </si>
  <si>
    <t>DIVE HELMET FOR NAVIGATION BRANCH- SOUTH ATLANTIC DIVISION DIVE TEAM</t>
  </si>
  <si>
    <t>763e546662b63715</t>
  </si>
  <si>
    <t>HOSE ASSEMBLIES</t>
  </si>
  <si>
    <t>38b7937f8b886507</t>
  </si>
  <si>
    <t>SCROLLING WHITE BOARDS PART#624-630</t>
  </si>
  <si>
    <t>e6c3d6aa32d16f8e</t>
  </si>
  <si>
    <t>THE U.S. ARMY CORPS OF ENGNINEERS, ROCK ISLAND DISTRICT, IN SUPPORT OF ILWW, HAS A REQUIREMENT FOR REPAIR TO KEEL COOLER ON THE MV CITY OF OTTAWA, AT THE DRESEDEN LOCK AND DAM, MORRIS IL</t>
  </si>
  <si>
    <t>93d1793f336275d2</t>
  </si>
  <si>
    <t>DEOB UNUSED FUNDS AND CLOSE</t>
  </si>
  <si>
    <t>9978185019e2b53f</t>
  </si>
  <si>
    <t>LMO - NAVLOCK FLOATING GUIDEWALL BUMPERS</t>
  </si>
  <si>
    <t>0619d4f8cfee8ff7</t>
  </si>
  <si>
    <t>FFP-M/V BLANCHARD PROPULSION PROPELLER RIGHT/LEFT BLADE.  IGF::OT::IGF</t>
  </si>
  <si>
    <t>20222dd8f041b09a</t>
  </si>
  <si>
    <t>SPONSON REPLACEMENT IGF::OT::IGF</t>
  </si>
  <si>
    <t>8e10b85312027586</t>
  </si>
  <si>
    <t>IGF::CL::IGF REPAIRS TO SHUMAN ENGINE COOLER</t>
  </si>
  <si>
    <t>1a28bf477dc87434</t>
  </si>
  <si>
    <t>EXTERIOR PACKING GLANDS FOR THE DREDGE MCFARLAND IN ACCORDANCE WITH SCOPE OF WORK</t>
  </si>
  <si>
    <t>60ce8077fc7b61ca</t>
  </si>
  <si>
    <t>SHUMAN ENGINE COOLERS REPAIR</t>
  </si>
  <si>
    <t>ee89c5463fde14e5</t>
  </si>
  <si>
    <t>PURCHASE LIFE RAFTS</t>
  </si>
  <si>
    <t>8f4b060e8c19d781</t>
  </si>
  <si>
    <t>IGF::OT::IGF WARRANTY SERVICE PLAN, 2022</t>
  </si>
  <si>
    <t>95b14507eea5fec7</t>
  </si>
  <si>
    <t>IGF::OT::IGF - THIS PURCHASE ORDER IS TO PROVIDE THE HYDRO SURVEY BOATS IN USE BY USACE, LOUISVILLE DISTRICT WITH THE REPLACEMENT COMPUTERS THEY NEED.</t>
  </si>
  <si>
    <t>fb3ff042eb340211</t>
  </si>
  <si>
    <t>IGF::OT::IGF - THIS IS A DELIVERY DATE EXTENSION MODIFICATION FOR THE HYDRO SURVEY BOAT COMPUTERS BEING ORDERED BY USACE, LOUISVILLE DISTRICT.</t>
  </si>
  <si>
    <t>5c8f5cde0498a12e</t>
  </si>
  <si>
    <t>5db25c6de31e2793</t>
  </si>
  <si>
    <t>NOUN: INTERCONNECT GUILLO
NSN: 1945-01-495-5249
QTY: 08</t>
  </si>
  <si>
    <t>0051e243ee1090cf</t>
  </si>
  <si>
    <t>AWS STS</t>
  </si>
  <si>
    <t>4ceea5e428a0eb1c</t>
  </si>
  <si>
    <t>ARMY WATERCRAFT SYSTEMS TECHNICAL SUPPORT</t>
  </si>
  <si>
    <t>51b6ff8c034bc1a7</t>
  </si>
  <si>
    <t>SYSTEM TECHNICAL SUPPORT FOR ARMY WATERCRAFT</t>
  </si>
  <si>
    <t>d045e816811bf902</t>
  </si>
  <si>
    <t>TRAILER FOR OB-189  IGF::OT::IGF</t>
  </si>
  <si>
    <t>413b65f00ac6056f</t>
  </si>
  <si>
    <t>LOWES 1448T JON BOAT, WATER QUALITY LAB, ROBERT C BYRD LOCKS AND DAM, GALLIPOLIS FERRY, WV.</t>
  </si>
  <si>
    <t>332b0f646d6145cd</t>
  </si>
  <si>
    <t>FSC/PSC 2090 LSV-3 EMBARKATION LADDER</t>
  </si>
  <si>
    <t>1d1d76b80c020610</t>
  </si>
  <si>
    <t>AC9 LIFE RAFT</t>
  </si>
  <si>
    <t>487f781614ccf83a</t>
  </si>
  <si>
    <t>IGF::OT::IGF AWARD - SURVEY VESSELS CALIBRATION AND MAINTENANCE, 52767</t>
  </si>
  <si>
    <t>9643b40c9197cc51</t>
  </si>
  <si>
    <t>CALIBRATION AND CERTIFICATION IGF::CL::IGF</t>
  </si>
  <si>
    <t>ccee8cdea26c747d</t>
  </si>
  <si>
    <t>IGE::CL::IGE  BRAND OR EQUAL EMERGENCY  PURCHASE (2)</t>
  </si>
  <si>
    <t>515fd6d8d2003cce</t>
  </si>
  <si>
    <t>RED ALL AROUND 360 DEGREES 3 MILE UNED FO</t>
  </si>
  <si>
    <t>72fd5089a0a7d880</t>
  </si>
  <si>
    <t>SURVEY VESSEL CALIBRATION OF THREE SURVEY VESSELS (HINDS, HOLLING AND COOT).  LECLAIRE SERVICE BASE, PLEASANT VALLEY, IA 52767, SCOTT COUNTY AND PEORIA SERVICE BASE IN PEORIA IL, 61603, TAZWELL COUNTY.</t>
  </si>
  <si>
    <t>6c6951b8bcb288f8</t>
  </si>
  <si>
    <t>75 HP FOUR STROKE OUTBOARD MOTOR FOR ILLINOIS WATERWAY PROJECT OFFICE.  PEORIA COUNTY, PEORIA, IL 61603-3503.</t>
  </si>
  <si>
    <t>1a6cb68385f0a919</t>
  </si>
  <si>
    <t>LCU:  WORKBOAT DAVITS</t>
  </si>
  <si>
    <t>54efcb26d2ec4901</t>
  </si>
  <si>
    <t>MOD - CLOSEOUT - DEOBLIGATION OF EXCESS FUNDS (CLIN 0004) - $509.85 - LCU:  WORKBOAT DAVITS</t>
  </si>
  <si>
    <t>cc5cc871d12b2643</t>
  </si>
  <si>
    <t>REPLACEMENT BOAT MOTOR LOCK DAM 13, FULTON, IL</t>
  </si>
  <si>
    <t>02586bf7f1a58076</t>
  </si>
  <si>
    <t>PICKET BOAT SERVICES FOR EMERGENCY BONNET CARRE SPILLWAY OPENING - 18 HORU RENTAL</t>
  </si>
  <si>
    <t>04d10a379ed5189c</t>
  </si>
  <si>
    <t>PICKET BOAT SERVICES FOR EMERGENCY SPILL - CLOSEOUT</t>
  </si>
  <si>
    <t>8c30f280e14dd54a</t>
  </si>
  <si>
    <t>LIFE RAFT</t>
  </si>
  <si>
    <t>b63c57261f5d62a0</t>
  </si>
  <si>
    <t>THE CONTRACTOR SHALL PROVIDE ALL PERSONNEL, EQUIPMENT, SUPPLIES, FACILITIES, TOOLS, MATERIALS, SUPERVISION, AND OTHER ITEMS AND NON-PERSONAL SERVICES NECESSARY TO PERFORM THE REPAIR, STRAIGHTENING AND PITCH ADJUSTMENT OF TWO (2) 4 BLADE PROPELLERS AS DEFINED IN THIS PERFORMANCE WORK STATEMENT EXCEPT</t>
  </si>
  <si>
    <t>f21963935d60c784</t>
  </si>
  <si>
    <t>CRANE LOAD WATER TEST BAG, QTY 1</t>
  </si>
  <si>
    <t>29a3088bfdabdcc2</t>
  </si>
  <si>
    <t>42 PACKMAN, LIFTING EYE INSTALLATION</t>
  </si>
  <si>
    <t>3acd4f7c9f275efa</t>
  </si>
  <si>
    <t>ROLL-IN DOCK</t>
  </si>
  <si>
    <t>2b440fac16eaa39b</t>
  </si>
  <si>
    <t>OUTBOARD BOAT MOTOR FOR MAINTENANCE WORK AT LAKE RED ROCK PROJECT, KNOXVILLE, IA 50138</t>
  </si>
  <si>
    <t>08d4e73c6131e06e</t>
  </si>
  <si>
    <t>PRIVATE BOAT CHARTER</t>
  </si>
  <si>
    <t>eb79978ed8c50559</t>
  </si>
  <si>
    <t>3cf9217b0d5f796d</t>
  </si>
  <si>
    <t>Z BOAT REPAIR</t>
  </si>
  <si>
    <t>5e6f978f305c3a70</t>
  </si>
  <si>
    <t>6525960  GAS DETECTOR KIT FOR DREDGE POTTER, ST. LOUIS, MO 63118</t>
  </si>
  <si>
    <t>590e9b96e692397d</t>
  </si>
  <si>
    <t>6525960  GAS DETECTOR KIT</t>
  </si>
  <si>
    <t>58f218d870288d1d</t>
  </si>
  <si>
    <t>2922 CEMVP - MPD ENGINE DISPLAYS</t>
  </si>
  <si>
    <t>6e1a09ec349c95ce</t>
  </si>
  <si>
    <t>IGF::OT::IGF CLOSEOUT 2922 CEMVP - MPD ENGINE DISPLAYS</t>
  </si>
  <si>
    <t>b543580aacc81b3d</t>
  </si>
  <si>
    <t>BALL CHECK, FAIRING AND TRANSDUCER EQUIPMENT FOR ALL ROCK ISLAND DISTRICT, ROSS LABS LLC BUILT SURVEY VESSELS.</t>
  </si>
  <si>
    <t>7dd64ee7dd292104</t>
  </si>
  <si>
    <t>PART-PURCHASE (1) AT-6T US COAST GUARD C IGF::OT::IGF</t>
  </si>
  <si>
    <t>cb32b4e4a39398bb</t>
  </si>
  <si>
    <t>ALFA LAVAL FEED PUMP</t>
  </si>
  <si>
    <t>ca0a54a73a3d7a69</t>
  </si>
  <si>
    <t>VARIOUS STERN TUBE SEALS FOR THE MOTOR VESSEL MR. PAT</t>
  </si>
  <si>
    <t>1de455fd8504f610</t>
  </si>
  <si>
    <t>2017 TRACKER GRIZZLY 1648 MVX JON BOAT AND TRAILER</t>
  </si>
  <si>
    <t>e3d66f4193ca0caf</t>
  </si>
  <si>
    <t>LIMITORQUE WORM GEAR OPERATOR H3BC</t>
  </si>
  <si>
    <t>eec6419a6a894ed2</t>
  </si>
  <si>
    <t>LCU 2029 - UNPROGRAMMED REPAIRS CANCELLATION WORKSHEET</t>
  </si>
  <si>
    <t>e7460e12c3974fba</t>
  </si>
  <si>
    <t>LCU 2029 - UNPROGRAMMED REPAIRS</t>
  </si>
  <si>
    <t>021a73c25dcda315</t>
  </si>
  <si>
    <t>LCU 2029 - UNPROGRAMMED REPAIRS WORKSHEET 1</t>
  </si>
  <si>
    <t>f0dfbc057e9d4601</t>
  </si>
  <si>
    <t>IGF::OT::IGF   AMSA EVINRUDE E40DSLAG</t>
  </si>
  <si>
    <t>5e01166389304878</t>
  </si>
  <si>
    <t>AIRBOAT INSPECTION/REPAIR</t>
  </si>
  <si>
    <t>39a0affb6cfe0a3e</t>
  </si>
  <si>
    <t>AIRBOAT INSPECTION/REPAIR DE-OBLIGATION OF FUNDS</t>
  </si>
  <si>
    <t>5506572a19e6653f</t>
  </si>
  <si>
    <t>LMO - FLOATING GUIDE WALL TIMBERS</t>
  </si>
  <si>
    <t>a70a675e524198d3</t>
  </si>
  <si>
    <t>HELM ASSEMBLY GF::OT:GF</t>
  </si>
  <si>
    <t>72e053c88938f30f</t>
  </si>
  <si>
    <t>SPARE PARTS AND TOOLS - YEAR THREE
IGF::OT::IGF</t>
  </si>
  <si>
    <t>55b7b669720164c3</t>
  </si>
  <si>
    <t>NO-COST POP EXTENSION</t>
  </si>
  <si>
    <t>a922d875caf1b390</t>
  </si>
  <si>
    <t>753a085896a6f007</t>
  </si>
  <si>
    <t>AIRBOAT TRAILER FOR CEMVR-EC-HQ ROCK ISLAND COUNTY, ROCK ISLAND IL 61299.</t>
  </si>
  <si>
    <t>47e3193975f4a515</t>
  </si>
  <si>
    <t>AIRBOAT TRAILER FOR CEMVR-EC-HQ. THE REASON FOR THIS MODIFICATION IS TO EXTEND THE DUE DATE. ROCK ISLAND COUNTY, ROCK ISLAND, IL, 61201.</t>
  </si>
  <si>
    <t>d5ed46d5d4a3fb33</t>
  </si>
  <si>
    <t>MARINE BUNKS FOR USACE DRIFT COLLECTION VESSEL (DCV) GELBERMAN.</t>
  </si>
  <si>
    <t>9d10b3e918ce8a13</t>
  </si>
  <si>
    <t>GPS</t>
  </si>
  <si>
    <t>28dc1831119a8e3d</t>
  </si>
  <si>
    <t>TRAINING LIFE RAFT</t>
  </si>
  <si>
    <t>0af3c9d3cac2e971</t>
  </si>
  <si>
    <t>TWO AIR COMPRESSOR PUMPS FOR DREDGE MERRITT IN WILMINGTON, NORTH CAROLINA</t>
  </si>
  <si>
    <t>38e525fd14774088</t>
  </si>
  <si>
    <t>FLOOR BOARDS</t>
  </si>
  <si>
    <t>1373633e1444d586</t>
  </si>
  <si>
    <t>IGF::OT::IGF OB60CH 60,000 BTU MARINE AIR CONDITIONING SYSTEM FOR THE VESSEL SNELL</t>
  </si>
  <si>
    <t>91f05de63027106b</t>
  </si>
  <si>
    <t>REPAIRS TO PATROL BOAT LOWER UNIT</t>
  </si>
  <si>
    <t>5a89cf6b98c19ab4</t>
  </si>
  <si>
    <t>POP MOD  FROM 15JUN2018 TO 31JUL2018 REPAIRS TO PATROL BOAT LOWER UNIT</t>
  </si>
  <si>
    <t>6ec6162d040181b2</t>
  </si>
  <si>
    <t>TRAINING LIFE RAFT&amp;EQUIPMENT</t>
  </si>
  <si>
    <t>56f507ba5898a5cf</t>
  </si>
  <si>
    <t>IGF::OT::IGF  SONAR MOUNT MODIFICATION</t>
  </si>
  <si>
    <t>8b020ba16ea35a3d</t>
  </si>
  <si>
    <t>SIGMA 300 SWINGMETER</t>
  </si>
  <si>
    <t>0609789ab4bc56d9</t>
  </si>
  <si>
    <t>FIXED PITCH PROPELLER, STAINELESS STEEL,</t>
  </si>
  <si>
    <t>f9acaaa5dcfaead6</t>
  </si>
  <si>
    <t>RAPID DEPLOYMENT CRAFT BY OCEANID (SUPPLY)</t>
  </si>
  <si>
    <t>00fff7d4a4a02d42</t>
  </si>
  <si>
    <t>IGF::OT::IFG RESTORE CONTOURS AND POROSITY IN BLADES</t>
  </si>
  <si>
    <t>6a11e82890f4d187</t>
  </si>
  <si>
    <t>RESTORE CONTOURS AND POROSITY IN BLADES</t>
  </si>
  <si>
    <t>93540fff216208b0</t>
  </si>
  <si>
    <t>IGF::OT::IGF DESCOPE WORK DUE TO INABILITY TO RESTORE CONTOURS AND POROSITY IN BLADES</t>
  </si>
  <si>
    <t>643e4fc471cce8df</t>
  </si>
  <si>
    <t>BOAT PARTS FOR ALUM CREEK LAKE, LEWIS CENTER, OHIO, US ARMY CORPS OF ENGINEERS, HUNTINGTON DISTRICT</t>
  </si>
  <si>
    <t>39b4f876ed62b543</t>
  </si>
  <si>
    <t>MODIFICATION TO CORRECT ADMINISTRATIVE ERROR</t>
  </si>
  <si>
    <t>02be507b3d5e58fc</t>
  </si>
  <si>
    <t>BOAT, MOTOR, TRAILER - ORWELL</t>
  </si>
  <si>
    <t>6464d7de89f7dc7a</t>
  </si>
  <si>
    <t>INFLATABLE BOAT</t>
  </si>
  <si>
    <t>5eac3f5ee7ea8aee</t>
  </si>
  <si>
    <t>CHAIR, OPERATOR, BRIDGE OR HELM, HI BACK. HELM SEAT FOR SV DOBRIN.</t>
  </si>
  <si>
    <t>7d5e30e8c3447f51</t>
  </si>
  <si>
    <t>REPAIR CONTROL BOX MLES-INFINITY-UPDATE</t>
  </si>
  <si>
    <t>fc1221811cca591b</t>
  </si>
  <si>
    <t>THE BRIDGE ERECTION BOAT (BEB) CONTRACT IS FOR BOTH HARDWARE AND SERVICES. THIS DELIVERY ORDER IS FOR THE PROCUREMENT OF SPECIAL TOOLS AND TEST EQUIPMENT (STTE). THIS MODIFICATION IS TO CHANGE INSPECTION AND ACCEPTANCE AND SHIPPING ADDRESS.</t>
  </si>
  <si>
    <t>02aa622bed6998e6</t>
  </si>
  <si>
    <t>BRIDGE ERECTION BOAT (BEB). CONTRACT TO PROCURE SYSTEMS. DO TO PROCURE ONE STTE FOR BEB 059.</t>
  </si>
  <si>
    <t>2c2c525ad43742c3</t>
  </si>
  <si>
    <t>BRIDGE ERECTION BOAT (BEB). CONTRACT TO PROCURE SYSTEMS. MOD TO REVISE SHIP TO ADDRESS.</t>
  </si>
  <si>
    <t>7a34e5c4b6148669</t>
  </si>
  <si>
    <t>DIGIBARPRO PROBE, ALL DEPTHS</t>
  </si>
  <si>
    <t>b1142669cdcaa16a</t>
  </si>
  <si>
    <t>GENERATOR FOR SURVEY VESSEL FOR USACE NEW ENGLAND DISTRICT, CONCORD, MA.</t>
  </si>
  <si>
    <t>21fa43cc15c6c3f6</t>
  </si>
  <si>
    <t>HYDRAULIC WINCH SYSTEM</t>
  </si>
  <si>
    <t>35b53f1d3214034b</t>
  </si>
  <si>
    <t>SIT-STAND OFFICE SUPPLY</t>
  </si>
  <si>
    <t>de10d5eb40ea58da</t>
  </si>
  <si>
    <t>IGF::OT::IGF DULUTH TUG BILLMAIER LIFE RAFT</t>
  </si>
  <si>
    <t>e8ea61ea66fa89f6</t>
  </si>
  <si>
    <t>IGF::OT::IGF  WARRANTY SERVICE PLAN (OPTION YEAR)</t>
  </si>
  <si>
    <t>93456586eef7e959</t>
  </si>
  <si>
    <t>NAVIGATION LIGHTS FOR RUSSLEBURG LD750 TIMCO</t>
  </si>
  <si>
    <t>51744d0c0a548543</t>
  </si>
  <si>
    <t>REPAIR TO DIVE BOAT VESSEL</t>
  </si>
  <si>
    <t>ea1edf7b2cfc34b4</t>
  </si>
  <si>
    <t>REPLACEMENT LIFE RAFTS FOR DISTRICT SURVEY VESSEL MORITZ</t>
  </si>
  <si>
    <t>024e6cf5e3fd88c8</t>
  </si>
  <si>
    <t>INSPECTION OF LIFE RAFTS FOR DISTRICT SURVEY VESSEL HOCKING</t>
  </si>
  <si>
    <t>e98aeb20447fdc84</t>
  </si>
  <si>
    <t>DOBRIN - LIFE RAFT INSPECTIONS - RESOLVE</t>
  </si>
  <si>
    <t>4949e943f16d8b01</t>
  </si>
  <si>
    <t>ce21c2b58c600932</t>
  </si>
  <si>
    <t>GELBERMAN - LIFE RAFT INSPECTIONS - RESOLVED</t>
  </si>
  <si>
    <t>2187b25ac4e51694</t>
  </si>
  <si>
    <t>INSPECTION OF LIFE RAFT FOR DISTRICT SURVEY VESSEL DRIFTMASTER</t>
  </si>
  <si>
    <t>d152a2a386270db1</t>
  </si>
  <si>
    <t>GUARANTEED MINIMUM</t>
  </si>
  <si>
    <t>ce3ea5edc1a718e4</t>
  </si>
  <si>
    <t>fa305fad70189ce1</t>
  </si>
  <si>
    <t>GURANTEED MINIMUM</t>
  </si>
  <si>
    <t>c532ca11fca9a1d9</t>
  </si>
  <si>
    <t>bacb2194b2d2b7bd</t>
  </si>
  <si>
    <t>e9f5d084954377fc</t>
  </si>
  <si>
    <t>7e2bdcbb44deac2e</t>
  </si>
  <si>
    <t>22de712b23848d06</t>
  </si>
  <si>
    <t>GUARANTED MINIMUM</t>
  </si>
  <si>
    <t>aeba8fc112a24942</t>
  </si>
  <si>
    <t>MINIMUM GUARANTEE</t>
  </si>
  <si>
    <t>8acf1076a9f8a654</t>
  </si>
  <si>
    <t>564ea0334d13f73a</t>
  </si>
  <si>
    <t>MINIMUM GUARANTEE AMOUNT</t>
  </si>
  <si>
    <t>2fe0f6e79145f97b</t>
  </si>
  <si>
    <t>a1fb6c42843bb0d5</t>
  </si>
  <si>
    <t>e87321bb1b6efde0</t>
  </si>
  <si>
    <t>54a5dcd1c30085e1</t>
  </si>
  <si>
    <t>7f7ae864799c3fd4</t>
  </si>
  <si>
    <t>e229910458cf1898</t>
  </si>
  <si>
    <t>05609664607e6988</t>
  </si>
  <si>
    <t>984d22237e7bd3f9</t>
  </si>
  <si>
    <t>5266c45ca98c0235</t>
  </si>
  <si>
    <t>55a6fe446bb77d9e</t>
  </si>
  <si>
    <t>POR 15 POR-15 BLACK - GALLON 45001</t>
  </si>
  <si>
    <t>728f2005783919b4</t>
  </si>
  <si>
    <t>YUASA BATTERY BATTERY YTX20CH-BS AGM YUA</t>
  </si>
  <si>
    <t>9168dd7135577294</t>
  </si>
  <si>
    <t>YUASA BATTERY BATTERY YTX20H-BS AGM YUA-</t>
  </si>
  <si>
    <t>a827850ecabfea8c</t>
  </si>
  <si>
    <t>YUASA BATTERY BATTERY YB30L-B CONV YUA-Y</t>
  </si>
  <si>
    <t>64d714eee34ad213</t>
  </si>
  <si>
    <t>HAWKEYE DEPTHTRAX 1H HANDHELD DEPTH FINDER HWK-DT1H</t>
  </si>
  <si>
    <t>11dd42ff1d10919e</t>
  </si>
  <si>
    <t>JET SKI NEW 2025 YAMAHA VX1900B-BA 2 YEAR EXTENDED WARRANTY.</t>
  </si>
  <si>
    <t>47ae82c111390039</t>
  </si>
  <si>
    <t>LEGAL CONTRACT CANCELLATION</t>
  </si>
  <si>
    <t>22cb3a725991eba9</t>
  </si>
  <si>
    <t>IGF::CT::IGF STRATEGIC MOBILITY ARMY WATERCRAFT BLANK PURCHASE AGREEMENT</t>
  </si>
  <si>
    <t>32fa31febb987470</t>
  </si>
  <si>
    <t>STRATEGIC MOBILITY ARMY WATERCRAFT BLANK PURCHASE AGREEMENT</t>
  </si>
  <si>
    <t>7d60b36a49cf8aa6</t>
  </si>
  <si>
    <t>TO PERFORM PUMP OUT AND CLEANING SERVICES OF BILGES AND OIL/WATER SEPARATORS ON U. S. ARMY LANDING CRAFT UTILITIES (LCUS) AT THE FOLLOWING U.S MILLITARY INSTALLATIONS IN OKINAWA, JAPAN: NOT TO LIMIT NAHA MILITARY PORT AND WHITE BEACH, OKINAWA, JAPAN.</t>
  </si>
  <si>
    <t>5f9f11abd38df1e2</t>
  </si>
  <si>
    <t>THE CONTRACTOR SHALL PROVIDE LABOR/MANPOWER AND APPROPRIATE LICENSE/QUALIFICATION NECESSARY TO PERFORM PUMP OUT AND CLEANING SERVICES OF BILGES AND OIL/WATER SEPARATORS ON U. S. ARMY LANDING CRAFT UTILITIES (LCUS)</t>
  </si>
  <si>
    <t>7444c758275f922f</t>
  </si>
  <si>
    <t>UPDATE PWS AND PRICE LIST MODIFICATION</t>
  </si>
  <si>
    <t>2abf269486cdfd38</t>
  </si>
  <si>
    <t>PUMP OUT/CLEAN VESSEL BILGES AND OIL/WATER SEPARATORS, U.S. ARMY LANDING CRAFT UTILITIES (LCUS), OKINAWA JAPAN</t>
  </si>
  <si>
    <t>86d2ed2d73cc9b9b</t>
  </si>
  <si>
    <t>bbbb6c51343917fa</t>
  </si>
  <si>
    <t>EVERETT SHIP REPAIR LLC</t>
  </si>
  <si>
    <t>ORDER DEPENDENT (IDV ALLOWS PRICING ARRANGEMENT TO BE DETERMINED SEPARATELY FOR EACH ORDER)</t>
  </si>
  <si>
    <t>MASTER SHIP REPAIR AGREEMENT WITH EVERETT SHIP REPAIR</t>
  </si>
  <si>
    <t>1238813e0e5947a4</t>
  </si>
  <si>
    <t>REPAIR AND OR MAINTENANCE OF VESSELS</t>
  </si>
  <si>
    <t>01acb8bbf834c3bb</t>
  </si>
  <si>
    <t>MASTER SHIP REPAIR AGREEMENT WITH JAG ALASKA INC</t>
  </si>
  <si>
    <t>35579df423a96fa8</t>
  </si>
  <si>
    <t>ENGINE AND GENERATOR FLOATING PLANTS AND MACHINERY 5- YEAR BPA</t>
  </si>
  <si>
    <t>08c922a711c2278d</t>
  </si>
  <si>
    <t>PORTLAND DISTRICT MTU MSRA</t>
  </si>
  <si>
    <t>16560db3a454e191</t>
  </si>
  <si>
    <t>BPA FOR VESSEL REPAIRS &amp; MAINTENANCE - RPO SERVICE BASE</t>
  </si>
  <si>
    <t>6ec73270cdfa9a96</t>
  </si>
  <si>
    <t>MODIFICATION TO ADD CLAUSES AND REVISION TO STATEMENT OF WORK.</t>
  </si>
  <si>
    <t>d601e20b8a50f9e7</t>
  </si>
  <si>
    <t>EO MODIFICATION</t>
  </si>
  <si>
    <t>64cbc5ce6180b774</t>
  </si>
  <si>
    <t>THE PURPOSE OF THIS MODIFICATION IS TO UPDATE THE STATEMENT OF WORK AND ADD CLAUSES 217-8 AND 217-9. NO OTHER CHANGES</t>
  </si>
  <si>
    <t>fcc4518fc2f15180</t>
  </si>
  <si>
    <t>ddc2843e5f468d89</t>
  </si>
  <si>
    <t>EO COMPLIANCE MOD-FABICK</t>
  </si>
  <si>
    <t>e015ac0c68b2a8d2</t>
  </si>
  <si>
    <t>696b8444823b5666</t>
  </si>
  <si>
    <t>c75a473adebd629a</t>
  </si>
  <si>
    <t>EO COMPLIANCE MOD-THOMAS INDUSTRIAL</t>
  </si>
  <si>
    <t>92f4c51409e9ab86</t>
  </si>
  <si>
    <t>d9b4a42ee21e3369</t>
  </si>
  <si>
    <t>865cdb5ae3e73af6</t>
  </si>
  <si>
    <t>EO COMPLIANCE MOD-NATIONAL MAINTENANCE KY</t>
  </si>
  <si>
    <t>79071d8a48727248</t>
  </si>
  <si>
    <t>23eb0ed4d2f0bfda</t>
  </si>
  <si>
    <t>38b56d1fa4d0cb1d</t>
  </si>
  <si>
    <t>EO COMPLIANCE MOD-NATIONAL MAINTENANCE &amp; REPAIR</t>
  </si>
  <si>
    <t>3b3ec80d1e9cf9f1</t>
  </si>
  <si>
    <t>BPA FOR VESSEL REPAIR &amp; MAINTENANCE - RPO SERVICE BASE</t>
  </si>
  <si>
    <t>b83b9a1df8831180</t>
  </si>
  <si>
    <t>08057fc7c2746f05</t>
  </si>
  <si>
    <t>EO COMPLIANCE MOD-MIKE'S INC</t>
  </si>
  <si>
    <t>c07aa69b0723a522</t>
  </si>
  <si>
    <t>94a0972809fbd06e</t>
  </si>
  <si>
    <t>EO COMPLIANCE MOD- MATERIAL SALES CO.</t>
  </si>
  <si>
    <t>8829b5252dfc760f</t>
  </si>
  <si>
    <t>c3dafe36a7e1e1d0</t>
  </si>
  <si>
    <t>1a230e5a6dc1f462</t>
  </si>
  <si>
    <t>d6cca13fd6f32d91</t>
  </si>
  <si>
    <t>EO COMPLIANCE MOD-K&amp;M INDUSTRIAL LLC</t>
  </si>
  <si>
    <t>4e08f048b10e2936</t>
  </si>
  <si>
    <t>EO MOD W912P922A0027</t>
  </si>
  <si>
    <t>dcb520e3421e0927</t>
  </si>
  <si>
    <t>90baf7d29ff3c713</t>
  </si>
  <si>
    <t>c3e1b30329862065</t>
  </si>
  <si>
    <t>12778f1f98d0cfda</t>
  </si>
  <si>
    <t>EO MOD W912P922A0026</t>
  </si>
  <si>
    <t>ba53e524f13ffeb8</t>
  </si>
  <si>
    <t>ADD CLAUSES AND SOW UPDATE</t>
  </si>
  <si>
    <t>05e3be16e5bbc119</t>
  </si>
  <si>
    <t>c391afe858dbd4b8</t>
  </si>
  <si>
    <t>3304c17325fa3890</t>
  </si>
  <si>
    <t>EO MOD W912P922A0025</t>
  </si>
  <si>
    <t>42bcdc5d879888ee</t>
  </si>
  <si>
    <t>e18ac2ccfa046f5b</t>
  </si>
  <si>
    <t>5cb1ece33abac34e</t>
  </si>
  <si>
    <t>9cb197a06efed081</t>
  </si>
  <si>
    <t>e2388b285bd68b54</t>
  </si>
  <si>
    <t>EO MOD FOR W912P922A0023</t>
  </si>
  <si>
    <t>d42c5950a1b64fb6</t>
  </si>
  <si>
    <t>975344c4ec582a03</t>
  </si>
  <si>
    <t>2445784b6454aee8</t>
  </si>
  <si>
    <t>999d916db484e582</t>
  </si>
  <si>
    <t>d32da1ceb86ad378</t>
  </si>
  <si>
    <t>38caf9df8837bf34</t>
  </si>
  <si>
    <t>79c50fb2249483c2</t>
  </si>
  <si>
    <t>395a259d6e77ba09</t>
  </si>
  <si>
    <t>a5b6132b56b35a36</t>
  </si>
  <si>
    <t>2459ce17e9bb419f</t>
  </si>
  <si>
    <t>357552bc50c866f6</t>
  </si>
  <si>
    <t>c0d16f4f54989ec3</t>
  </si>
  <si>
    <t>0fb1c75e6e4c6dd1</t>
  </si>
  <si>
    <t>9a899fb7b7efceef</t>
  </si>
  <si>
    <t>IGF::OT::IGF MASTERSHIP AGREEMENT FOR REPAIR AND ALTERATIONS OF VESSELS</t>
  </si>
  <si>
    <t>ba8002c274a575a4</t>
  </si>
  <si>
    <t>IGF::OT::IGF MASTERSHIP AGREEMENT FOR VIGOR SHIPYARDS INC</t>
  </si>
  <si>
    <t>0da0cd6b6da99b84</t>
  </si>
  <si>
    <t>ce67fe5f8b8266f0</t>
  </si>
  <si>
    <t>IGF::OT::IGF MASTERSHIP AGREEMENT FOR REPAIRS AND ALTERATIONS OF VESSELS</t>
  </si>
  <si>
    <t>182fb3c25731bd76</t>
  </si>
  <si>
    <t>03bcec1bdddf4407</t>
  </si>
  <si>
    <t>IGF::OT::IGF MASTERSHIP AGREEMENT FOR REPAIRS AND ALTERNATIONS OF VESSELS</t>
  </si>
  <si>
    <t>a57bc989b65e2d8b</t>
  </si>
  <si>
    <t>IGF::OT::IGF MASTERSHIP AGREEMENT FOR REPAIR AND ALTERATION OF VESSELS</t>
  </si>
  <si>
    <t>73c8e8ba892cf3d2</t>
  </si>
  <si>
    <t>9c689dd6ae0e2ae1</t>
  </si>
  <si>
    <t>1842262183b8ac7d</t>
  </si>
  <si>
    <t>MASTERSHIP AGREEMENT - CBA</t>
  </si>
  <si>
    <t>74823342a2688bf3</t>
  </si>
  <si>
    <t>IGF::OT::IGF MASTERSHIP AGREEMENT FOR REPAIR AND ALTERATION OF VESSELS.</t>
  </si>
  <si>
    <t>fbbe1ad63ae052c8</t>
  </si>
  <si>
    <t>b8712a73f533fe58</t>
  </si>
  <si>
    <t>012f2d1fb71fb3c9</t>
  </si>
  <si>
    <t>FLOATING DOCK REPAIRS, CEMVN, 5-YEAR BPA</t>
  </si>
  <si>
    <t>9beaa956b2b537fd</t>
  </si>
  <si>
    <t>FLOATING DOCK ENGINE AND TRANSMISSION MAINTENANCE AND REPAIR: MODIFICATION TO CLARIFY GPC TERMS AND REVISE SUBMISSION OF PRICE CATALOGUE TO REFLECT SUBMISSION OF MFG. INVOICE WITH PAYMENT REQUEST.</t>
  </si>
  <si>
    <t>7c90ce2f9b7df912</t>
  </si>
  <si>
    <t>CONTRACTOR SHALL PERFORM MAINTENANCE AND REPAIRS TO ENGINES AND TRANSMISSIONS TO USACE'S FLOATING DOCKS LOCATED WITHIN 100 MILES OF THE NEW ORLEANS AREA. AUTHORIZED CALLERS WILL BE APPOINTED.</t>
  </si>
  <si>
    <t>9e0fe443a2911008</t>
  </si>
  <si>
    <t>BLANKET PURCHASE AGREEMENT FOR DRY DOCKING MAINTENANCE AND VESSEL REPAIRS. THE AGREEMENTS WILL HAVE A PERIOD OF PERFORMANCE FOR FIVE (5) YEARS FROM THE DATE OF THE MASTER AGREEMENT IS ESTABLISHED.</t>
  </si>
  <si>
    <t>3a26d4eb4806164a</t>
  </si>
  <si>
    <t xml:space="preserve">BLANKET PURCHASE AGREEMENTS FOR DRY DOCKING MAINTENANCE AND VESSEL REPAIRS. THE AGREEMENTS WILL HAVE A PERIOD OF PERFORMANCE OF FIVE (5) YEARS FROM THE DATE THE MASTER AGREEMENT IS ESTABLISHED. AS SERVICES ARE REQUIRED, THE GOVERNMENT WILL ISSUE A REQUEST FOR QUOTE (RFQ) TO VENDORS ACTIVELY HOLDING </t>
  </si>
  <si>
    <t>4e777b4082ca69e5</t>
  </si>
  <si>
    <t>MASTER SHIP REPAIR AGREEMENT</t>
  </si>
  <si>
    <t>f59d43529834c411</t>
  </si>
  <si>
    <t>M/V REPAIR</t>
  </si>
  <si>
    <t>3636e5f243dd020d</t>
  </si>
  <si>
    <t>7dc1eb1047dcae9a</t>
  </si>
  <si>
    <t>b40c8f74f6950e60</t>
  </si>
  <si>
    <t>SANDBLAST AND PAINT BPA</t>
  </si>
  <si>
    <t>72dcd6f992502284</t>
  </si>
  <si>
    <t>MODIFICATION TO REVISE THE BPA'S TERMS CONDITIONS SECTION.</t>
  </si>
  <si>
    <t>9823830f4e54e305</t>
  </si>
  <si>
    <t>MODIFICATION TO INCREASE BPA CALL LIMIT.</t>
  </si>
  <si>
    <t>52ae1fb0b93f15bd</t>
  </si>
  <si>
    <t>MOD TO UPDATE EXECUTIVE ORDER CLAUSES</t>
  </si>
  <si>
    <t>bb0092fa112d7a89</t>
  </si>
  <si>
    <t>SANDBLAST AND PAINTING BPA</t>
  </si>
  <si>
    <t>4e5459e837f17d93</t>
  </si>
  <si>
    <t>MODIFICATION TO REVISE THE BPA'S TERMS AND CONDITIONS SECTION.</t>
  </si>
  <si>
    <t>dd7c391ed858703f</t>
  </si>
  <si>
    <t>b085b40b50849d5d</t>
  </si>
  <si>
    <t>MODIFICATION TO UPDATE EXECUTIVE ORDER CLAUSES</t>
  </si>
  <si>
    <t>24d60c827d05b7c4</t>
  </si>
  <si>
    <t>ccf7058a157b9b89</t>
  </si>
  <si>
    <t>da3d3575c92e5721</t>
  </si>
  <si>
    <t>d239bcf6f4c61288</t>
  </si>
  <si>
    <t>UPDATE EXECUTIVE ORDER CLAUSES</t>
  </si>
  <si>
    <t>547d9993f9e3a0cf</t>
  </si>
  <si>
    <t>5 YEAR BPA MERCURY BOAT REPAIR</t>
  </si>
  <si>
    <t>effaa5f64cece4c6</t>
  </si>
  <si>
    <t>BPA MERCURY ENGINE REPAIR</t>
  </si>
  <si>
    <t>04f9e7274763070c</t>
  </si>
  <si>
    <t>NOVATION AGREEMENT</t>
  </si>
  <si>
    <t>THIS MODIFICATION IS ISSUED TO CHANGE THE NAME OF THE CONTRACTOR ON THE AWARD DOCUMENT DUE TO A SALE OF ASSETS TO ANOTHER CONTRACTOR. A NOVATION AGREEMENT WAS EXECUTED.</t>
  </si>
  <si>
    <t>4557ef8eaff50af5</t>
  </si>
  <si>
    <t>YAMAHA REPAIR SERVICES BPA</t>
  </si>
  <si>
    <t>386ea3ddf48b7898</t>
  </si>
  <si>
    <t>MODIFICATION TO INCREASE THE BPA CALL LIMIT FROM $100,000 TO $250,000.</t>
  </si>
  <si>
    <t>e2452ea2d07524d2</t>
  </si>
  <si>
    <t>MASTER BPA AGREEMENT FY22 SHIP REPAIRS</t>
  </si>
  <si>
    <t>9f93bf2836263a33</t>
  </si>
  <si>
    <t>MODIFICATION TO MASTER BPA AGREEMENT FY22 SHIP REPAIRS</t>
  </si>
  <si>
    <t>05a0145f082a9fda</t>
  </si>
  <si>
    <t>ADMINISTRATIVE MOD TO REMOVE COR AND ORDERING OFFICER</t>
  </si>
  <si>
    <t>40fd1da319d0a9c3</t>
  </si>
  <si>
    <t>MOD TO INCREASE CAPACITY</t>
  </si>
  <si>
    <t>2f9a042c0830d6be</t>
  </si>
  <si>
    <t>MASTER BPA AGREEMENT FOR FY22 SHIP REPAIRS</t>
  </si>
  <si>
    <t>b9737da2a11f6052</t>
  </si>
  <si>
    <t>MODIFICATION TO THE MASTER BPA AGREEMENT FY22 SHIP REPAIRS</t>
  </si>
  <si>
    <t>a7168d2fbfe429d1</t>
  </si>
  <si>
    <t>978f9400ebb01497</t>
  </si>
  <si>
    <t>INCREASE CAPACITY</t>
  </si>
  <si>
    <t>15614a57a8970462</t>
  </si>
  <si>
    <t>c220efe24dbb3c5c</t>
  </si>
  <si>
    <t>92cb3051eff5a283</t>
  </si>
  <si>
    <t>01b1221ee5b4641f</t>
  </si>
  <si>
    <t>THE CAPACITY GIVEN UNDER THIS BPA FOR SERVICES IS HEREBY MODIFIED AS FOLLOW S: 
1) BPA CAPACITY INCREASE FROM $2,000,000 TO $2,500,000.2) ALL OTHER TERMS AND CONDITIONS REMAIN UNCHANGED</t>
  </si>
  <si>
    <t>18796f7c314bf209</t>
  </si>
  <si>
    <t>THE CAPACITY GIVEN UNDER THIS BPA FOR SERVICES IS HEREBY MODIFIED AS FOLLOW S: 
1) BPA CAPACITY INCREASE FROM $2,000,000 TO $2,500,000.2) ALL OTHER TERMS AND CONDITIONS REMAIN UNCHANGED.</t>
  </si>
  <si>
    <t>0022323a14070663</t>
  </si>
  <si>
    <t>5ed090f52969ec2f</t>
  </si>
  <si>
    <t>ADMINISTRATIVE MODIFICATION TO REMOVE THE CONTRACTING OFFICER REPRESENTATIVE (COR) AND THE ORDERING OFFICER.</t>
  </si>
  <si>
    <t>166163715d4b8417</t>
  </si>
  <si>
    <t>cbc87649b4f62005</t>
  </si>
  <si>
    <t>cda4d49d8c8ddadf</t>
  </si>
  <si>
    <t>MODIFICATION TO THE BPA AGREEMENT FY22 SHIP REPAIRS</t>
  </si>
  <si>
    <t>2c7434135b2a4b49</t>
  </si>
  <si>
    <t>THIS IS A NON-PERSONAL SERVICES CONTRACT TO PROVIDE MAINTENANCE AND REPAIR OF HAMILTON JETS WATERJET PROPULSION SYSTEM.</t>
  </si>
  <si>
    <t>86c9a073bee4308b</t>
  </si>
  <si>
    <t>OUTBOARD ENGINE REPAIR AND MAINTENANCE BPA</t>
  </si>
  <si>
    <t>f17383f306c4ef88</t>
  </si>
  <si>
    <t>POP CORRECTION MOD</t>
  </si>
  <si>
    <t>f7dca73d04cc9c2d</t>
  </si>
  <si>
    <t>TIME EXTENSION</t>
  </si>
  <si>
    <t>d928ce0c5ee606cd</t>
  </si>
  <si>
    <t>a2939e7c87c852eb</t>
  </si>
  <si>
    <t>BPA MOD DONE TO CLOSE OUT CONTRACT.</t>
  </si>
  <si>
    <t>583c36df4973c80e</t>
  </si>
  <si>
    <t>49d8f6dfe75fabe3</t>
  </si>
  <si>
    <t>85df673f1248422a</t>
  </si>
  <si>
    <t>BPA MOD TO CLOSE OUT CONTRACT</t>
  </si>
  <si>
    <t>d0de80aa1ee5e62f</t>
  </si>
  <si>
    <t>26499a7dddcc8f0d</t>
  </si>
  <si>
    <t>98a5d4816e295f01</t>
  </si>
  <si>
    <t>BPA MOD TO CLOSE OUT THE CONTRACT.</t>
  </si>
  <si>
    <t>84d00bf13f52f293</t>
  </si>
  <si>
    <t>AIRBOAT SERVICES BPA</t>
  </si>
  <si>
    <t>d0aaf316d59d7dc7</t>
  </si>
  <si>
    <t>MOD TO INCREASE CALL LIMITS</t>
  </si>
  <si>
    <t>c28efc7ea74ea238</t>
  </si>
  <si>
    <t>MODIFICATION TO THE MASTER BPA AGREEMENT AIR BOAT MAINTENANCE</t>
  </si>
  <si>
    <t>ad8317c23b6b88a6</t>
  </si>
  <si>
    <t>MOD TO INCREASE MASTER BPA DOLLAR LIMIT</t>
  </si>
  <si>
    <t>a97254eaba06bdd1</t>
  </si>
  <si>
    <t>efafc67a8adce24f</t>
  </si>
  <si>
    <t>6299b05777bc9261</t>
  </si>
  <si>
    <t>53613fc61c13e506</t>
  </si>
  <si>
    <t>f4a434614448fa61</t>
  </si>
  <si>
    <t>5ccdcb0759477c50</t>
  </si>
  <si>
    <t>aad13cf26e7af2ce</t>
  </si>
  <si>
    <t>MOD TO INCREASE THE MASTER BPA CALL LIMIT</t>
  </si>
  <si>
    <t>502f5e4cf8f2b273</t>
  </si>
  <si>
    <t>MOD TO INCREASE BPA CALL LIMIT</t>
  </si>
  <si>
    <t>367c165e7e280160</t>
  </si>
  <si>
    <t>IGF::CL::IGF VESSEL REPAIR</t>
  </si>
  <si>
    <t>9e61be79e1c2c0a1</t>
  </si>
  <si>
    <t>IGF::CL::IGF VESSEL REPAIRS</t>
  </si>
  <si>
    <t>71d65aa53cc85fea</t>
  </si>
  <si>
    <t>BOAT SERVICE AND REPAIR</t>
  </si>
  <si>
    <t>8260c2a33c1e7616</t>
  </si>
  <si>
    <t>MOD TO EXTEND 17A0010 BPA 30 DAYS</t>
  </si>
  <si>
    <t>3bc8ff964e5c56fd</t>
  </si>
  <si>
    <t>c1a51d0430fb4873</t>
  </si>
  <si>
    <t>MOD TO CLOSEOUT MASTER BPA</t>
  </si>
  <si>
    <t>c962e6ef80bb252d</t>
  </si>
  <si>
    <t>95d98445e15856b0</t>
  </si>
  <si>
    <t>6e9b242a1a38d8a5</t>
  </si>
  <si>
    <t>MOD TO CORRECT THE MASTER BPA CALL LIMIT</t>
  </si>
  <si>
    <t>7a2894775a788080</t>
  </si>
  <si>
    <t>686dccb14aad9fe8</t>
  </si>
  <si>
    <t>8398b490ee070de4</t>
  </si>
  <si>
    <t>cb08b2837bff93fc</t>
  </si>
  <si>
    <t>MOD TO INCREASE BPA CALL LIMITS</t>
  </si>
  <si>
    <t>a19a184c767091a8</t>
  </si>
  <si>
    <t>834e18c400bd0392</t>
  </si>
  <si>
    <t>IGF::CL::IGF SURVEY VESSEL REPAIRS</t>
  </si>
  <si>
    <t>6d6a0b87f72b002a</t>
  </si>
  <si>
    <t>MOD TO EXTEND THE MASTER BPA 17A0008 ST JOHNS BOAT CO POP FOR 30 DAYS</t>
  </si>
  <si>
    <t>ea0e1cd24de6d8af</t>
  </si>
  <si>
    <t>35de313f368b63e5</t>
  </si>
  <si>
    <t>MOD TO INCREASE CALL LIMIT</t>
  </si>
  <si>
    <t>94b52807c5447330</t>
  </si>
  <si>
    <t>f66e468d6b1fc547</t>
  </si>
  <si>
    <t>ef9692edc8d57d4e</t>
  </si>
  <si>
    <t>9a6700c65ceb4971</t>
  </si>
  <si>
    <t>9fd75417779cfa63</t>
  </si>
  <si>
    <t>85ec4483effc2547</t>
  </si>
  <si>
    <t>IGF::CL::IGF BOAT ENGINE REPAIRS</t>
  </si>
  <si>
    <t>6c26d61c65f947ac</t>
  </si>
  <si>
    <t>6cc868e6725ac5e0</t>
  </si>
  <si>
    <t>MOD TO ADD REVISED PRICE SCHEDULE</t>
  </si>
  <si>
    <t>ce41344d204a0e62</t>
  </si>
  <si>
    <t>54369db60ab8ad66</t>
  </si>
  <si>
    <t>THIS ACTION IS FOR A MASTER BLANKET PURCHASE AGREEMENT FOR DRY DOCK SERVICES.</t>
  </si>
  <si>
    <t>dda9d2a6d6f88ce3</t>
  </si>
  <si>
    <t>DRY DOCK BPA</t>
  </si>
  <si>
    <t>deac5c61d8bf645a</t>
  </si>
  <si>
    <t>d530b97b713ab080</t>
  </si>
  <si>
    <t>518ce60577f81c3e</t>
  </si>
  <si>
    <t>3609d9b0eb97e330</t>
  </si>
  <si>
    <t>73db641b8e3e6b06</t>
  </si>
  <si>
    <t>fd42125de9087a19</t>
  </si>
  <si>
    <t>THIS ACTION IS FOR A MASTER BLANKET PURCHASE AGREEMENT FOR DRY
DOCK SERVICES.</t>
  </si>
  <si>
    <t>2a9ed23dc55d08e1</t>
  </si>
  <si>
    <t>5dc092df430166f1</t>
  </si>
  <si>
    <t>DRY DOCK MASTER BPA</t>
  </si>
  <si>
    <t>ed4f95eba8b25a11</t>
  </si>
  <si>
    <t>MODIFICATION P00001 UPDATES THE STATEMENT OF WORK TO REQUIRE THE NEW ORLEANS DISTRICT AND MEMPHIS DISTRICT TO COORDINATE WITH THE VICKSBURG CONTRACTING OFFICER PRIOR TO ISSUING ANY CALLS.</t>
  </si>
  <si>
    <t>096b2c4b25385822</t>
  </si>
  <si>
    <t>MASTER BPA DRY DOCK SERVICES</t>
  </si>
  <si>
    <t>533f2dea6116e4e0</t>
  </si>
  <si>
    <t>7f5c8855b7af95fd</t>
  </si>
  <si>
    <t>DRY DOCK SERVICES</t>
  </si>
  <si>
    <t>cfc5ae231fb93c4b</t>
  </si>
  <si>
    <t>c341ff900a2de34d</t>
  </si>
  <si>
    <t>DRY DOCKING SERVICES</t>
  </si>
  <si>
    <t>399aeb6625d49524</t>
  </si>
  <si>
    <t>a6494f5eaf87b8c6</t>
  </si>
  <si>
    <t>BPA INFORMATION UPDATE.</t>
  </si>
  <si>
    <t>f281730621e1a1aa</t>
  </si>
  <si>
    <t>PROVIDE MARINE SUPPLIES AND EQUIPMENT TO AFO TO SUPPORT OPERATION AND MAINTENANCE ACTIVITIES AT OR ON AFO VESSELS.</t>
  </si>
  <si>
    <t>cfd576fc8097a408</t>
  </si>
  <si>
    <t>MARINE DIESEL MECHANICAL SERVICES FOR USCAE VESSELS AT THE CAVEN POINT MARINE TERMINAL.</t>
  </si>
  <si>
    <t>d9b11c24a97d459b</t>
  </si>
  <si>
    <t>PROPELLER REPAIR</t>
  </si>
  <si>
    <t>efc6e92d379a403c</t>
  </si>
  <si>
    <t>BLANKET PURCHASE AGREEMENT FOR DRY DOCKING AND REPAIR SERVICES FOR USACE NEW YORK DISTRICT VESSELS.  IGF::OT::IGF</t>
  </si>
  <si>
    <t>3dae1bf9b5614afc</t>
  </si>
  <si>
    <t>IGF::OT::IGF  BLANKET PURCHASE AGREEMENT FOR TEMPORARY DRY DOCKING AND INSPECTION SERVICES FOR USACE NEW YORK DISTRICT VESSELS.</t>
  </si>
  <si>
    <t>89ebb6f529c30033</t>
  </si>
  <si>
    <t>IGF::OT::IGF  BLANKET PURCHASE AGREEMENT FOR TEMPORARY DRY DOCK SERVICES FOR REPAIR AND MAINTENANCE OF USACE NEW YORK DISTRICT VESSELS.</t>
  </si>
  <si>
    <t>ba50eb4a9e3c5958</t>
  </si>
  <si>
    <t>IGF::OT::IGF MODIFICATION TO INCREASE MASTER BPA LIMIT.</t>
  </si>
  <si>
    <t>56f4ea72584c02ab</t>
  </si>
  <si>
    <t>MODIFICATION TO BPA FOR DRY DOCKING SERVICES.  IGF::OT::IGF</t>
  </si>
  <si>
    <t>55808e66b71101cf</t>
  </si>
  <si>
    <t>IGF::OT::IGF  MAINTENANCE AND REPAIR OF MARINE PROPULSION SYSTEMS FOR USACE NEW YORK DISTRICT VESSELS.</t>
  </si>
  <si>
    <t>7203d020909b7664</t>
  </si>
  <si>
    <t>MODIFICATION TO BLANKET PURCHASE AGREEMENT</t>
  </si>
  <si>
    <t>f7650c8d64fc460b</t>
  </si>
  <si>
    <t>IGF::OT::IGF PSC J020, BLANKET PURCHASE AGREEMENT FOR MAINTENACE AND REPAIR LSV</t>
  </si>
  <si>
    <t>b9d7951d975247cb</t>
  </si>
  <si>
    <t>668f8e77aeb825c4</t>
  </si>
  <si>
    <t>IGF::OT::IGF PSC J020, BLANKET PURCHASE AGREEMENT FOR MAINTENANCE AND REPAIR LSV</t>
  </si>
  <si>
    <t>ebeb4f7b4f47c58e</t>
  </si>
  <si>
    <t>5e660aa102f7bbd7</t>
  </si>
  <si>
    <t>IGF::OT::IGF PSC J020, BLANKET PURCHASE AGREEMENT FOR MAINTENANCE AND REPAIR LSV VESSEL</t>
  </si>
  <si>
    <t>44c3bfef11ad4e00</t>
  </si>
  <si>
    <t>4f390b9f943ef50d</t>
  </si>
  <si>
    <t>MASTER SHIP AGREEMENT</t>
  </si>
  <si>
    <t>a81bedae4793de04</t>
  </si>
  <si>
    <t>MASTER SHIP AGREEMENT YANK MARINE SERVICES, LLC</t>
  </si>
  <si>
    <t>abc4e78a0fcaa07e</t>
  </si>
  <si>
    <t>22a05791213e688f</t>
  </si>
  <si>
    <t>MASTER SHIP AGREEMENT WITH GMD SHIPYARD CORP. AND USACE</t>
  </si>
  <si>
    <t>1ea88ec4031636e4</t>
  </si>
  <si>
    <t>516a94502ee46a54</t>
  </si>
  <si>
    <t>350cda304d570ad4</t>
  </si>
  <si>
    <t>PACIFIC POWER GROUP MSRA</t>
  </si>
  <si>
    <t>94e857b61adab603</t>
  </si>
  <si>
    <t>MASTER SHIP REPAIR AGREEMENT WITH VIGOR MARINE.</t>
  </si>
  <si>
    <t>9affd2d437461c23</t>
  </si>
  <si>
    <t>MASTER SHIP REPAIR AGREEMENT, USACE PORTLAND DISTRICT, ESSAYONS</t>
  </si>
  <si>
    <t>182d1193d504c3e4</t>
  </si>
  <si>
    <t>MASTER SHIP REPAIR AGREEMENT FOR REPAIR OF ESSAYONS &amp; YAQUINA</t>
  </si>
  <si>
    <t>39bf1869b92d3dc5</t>
  </si>
  <si>
    <t>39b81a55e0ac4e33</t>
  </si>
  <si>
    <t>DREDGE VESSEL ESSAYONS OVERHAUL&amp;REPAIR MSRA</t>
  </si>
  <si>
    <t>b7b06bb6cf81192e</t>
  </si>
  <si>
    <t>FY 19 YAQUINA OVERHAUL MSRA</t>
  </si>
  <si>
    <t>ac627208cad5a65b</t>
  </si>
  <si>
    <t>MASTER SHIP REPAIR AGREEMENT, USACE PORTLAND DISTRICT</t>
  </si>
  <si>
    <t>a818fb4b16e1d768</t>
  </si>
  <si>
    <t>"IGF::OT::IGF" MA FOR EMERGENCY AND OTHER REPAIRS</t>
  </si>
  <si>
    <t>1a60017cbcdd13e4</t>
  </si>
  <si>
    <t>89d9cff2e7be5f31</t>
  </si>
  <si>
    <t>87193e523e2f1037</t>
  </si>
  <si>
    <t>IGF::OT::IGF MA FOR EMERGENCY AND OTHER REPAIRS</t>
  </si>
  <si>
    <t>41d203b4baa31ef1</t>
  </si>
  <si>
    <t>e4b095fb64558f52</t>
  </si>
  <si>
    <t>04384cabf82ea08b</t>
  </si>
  <si>
    <t>IGF::OT::IGF
MA FOR EMERGENCY AND OTHER REPAIRS</t>
  </si>
  <si>
    <t>2b47c2d5fad997ac</t>
  </si>
  <si>
    <t>1ef27dd3816a21ee</t>
  </si>
  <si>
    <t>122e5d7287cc03f7</t>
  </si>
  <si>
    <t>12615b109434a781</t>
  </si>
  <si>
    <t>a24a8731ac1b3b19</t>
  </si>
  <si>
    <t>03a80655911cfcdf</t>
  </si>
  <si>
    <t>c0bf7f5f9122576f</t>
  </si>
  <si>
    <t>cb5a105a1e518a9f</t>
  </si>
  <si>
    <t>98a5d13f57092b21</t>
  </si>
  <si>
    <t>"IGF::OT::IGF"    EMERGENCY AND OTHER REPAIRS</t>
  </si>
  <si>
    <t>5a777fb5f2e0e68d</t>
  </si>
  <si>
    <t>"IGF::OT::IGF"
MASTER AGREEMENT FOR SHIP REPAIR AND ALTERATION</t>
  </si>
  <si>
    <t>a4764d17e5bd48a0</t>
  </si>
  <si>
    <t>b92d8f8be95e00ee</t>
  </si>
  <si>
    <t>BLANKET PURCHASE AGREEMENT</t>
  </si>
  <si>
    <t>982d8d885651852c</t>
  </si>
  <si>
    <t>BLANKET PURCHASE AGREEMENT - SPARE PARTS</t>
  </si>
  <si>
    <t>5cad8b0cdd5d2bd2</t>
  </si>
  <si>
    <t>PATROL BOAT FOR CARR CREEK LAKE</t>
  </si>
  <si>
    <t>dc7b627d371904ca</t>
  </si>
  <si>
    <t>PATROL BOAT FOR CARR CREEK LAKE- TERMINATION FOR CONVENIENCE</t>
  </si>
  <si>
    <t>61843acbe1ed1c4e</t>
  </si>
  <si>
    <t>16 FT WORKBOAT WITH 40HP OUTBOARD AND TRAILER</t>
  </si>
  <si>
    <t>50044dd2abe2ce40</t>
  </si>
  <si>
    <t>WORKBOAT, 16 FT</t>
  </si>
  <si>
    <t>d49b295c97f4d218</t>
  </si>
  <si>
    <t>THE CONTRACTOR SHALL PROVIDE ALL LABOR, MATERIAL, EQUIPMENT, AND ENGINEERING NECESSARY TO FURNISH A NEW, COMPLETE, READY FOR OPERATION, TRUCKABLE WORKBOAT/TOWBOAT/PUSHBOAT.</t>
  </si>
  <si>
    <t>0daff6d68c68a433</t>
  </si>
  <si>
    <t>THIS ACTION IS TO TERMINATE FOR THE CONVENIENCE OF THE GOVERNMENT THE CONTRACT FOR THE PURCHASE OF A WORKBOAT IN ITS ENTIRETY.</t>
  </si>
  <si>
    <t>89cee0c063d701dc</t>
  </si>
  <si>
    <t>UNISON BUY #1040197 BASS BOAT 20 FOOT</t>
  </si>
  <si>
    <t>31c35882b5069970</t>
  </si>
  <si>
    <t>BASS BOAT 20 FOOT</t>
  </si>
  <si>
    <t>37ab1bbf454f68f4</t>
  </si>
  <si>
    <t>DELIVERY ORDER TERMINATED AS A RESULT OF LAKE ASSAULT BOATS NOT BEING CAPABLE OF MEETING THE REQUIREMENTS WITHOUT MODIFYING ITS PROPOSAL.</t>
  </si>
  <si>
    <t>689bbd8aac628e89</t>
  </si>
  <si>
    <t>6f2567e9ca1665aa</t>
  </si>
  <si>
    <t>TOTAL CANCELLATION OF DELIVERY ORDER.</t>
  </si>
  <si>
    <t>e2adf972c58566cd</t>
  </si>
  <si>
    <t>87 EACH 15-PERSON BOATS AND 87 SETS MOTORS</t>
  </si>
  <si>
    <t>e24d3a816a5a4552</t>
  </si>
  <si>
    <t>AMPHIBIOUS BOAT MAINTENANCE</t>
  </si>
  <si>
    <t>6be0b4bfae6b0ace</t>
  </si>
  <si>
    <t>INSPECTION AND SERVICE OF LIFE RAFTS FOR USACE VESSELS AT THE CAVEN POINT MARINE TERMINAL, JERSEY CITY, NJ</t>
  </si>
  <si>
    <t>43ae8cec8f020d37</t>
  </si>
  <si>
    <t>INSPECTION AND SERVICE OF LIFE RAFTS FOR USACE VESSELS AT THE CAVEN POINT MARINE TERMINAL, JERSEY CITY, NJ.</t>
  </si>
  <si>
    <t>c82afe6153fb0fee</t>
  </si>
  <si>
    <t>SPREADERBAR 20' PART#N31000C-1PA</t>
  </si>
  <si>
    <t>e62d6002504377ac</t>
  </si>
  <si>
    <t>a20d4231de037379</t>
  </si>
  <si>
    <t>2406225402cbdc37</t>
  </si>
  <si>
    <t>MWT-15 UNPROGRAMMED REPAIRS</t>
  </si>
  <si>
    <t>38c04f4b71a10e04</t>
  </si>
  <si>
    <t>THREE ALUMINUM SURVEY VESSEL</t>
  </si>
  <si>
    <t>e355f6365a98040c</t>
  </si>
  <si>
    <t>TERMINATE FOR DEFAULT (COMPLETE OR PARTIAL)</t>
  </si>
  <si>
    <t>THREE CATAMARAN SURVEY VESSELS</t>
  </si>
  <si>
    <t>31aa46852612f9db</t>
  </si>
  <si>
    <t>INFLATABLE BOATS</t>
  </si>
  <si>
    <t>517bb280cbe44ef8</t>
  </si>
  <si>
    <t>0099db77846313c7</t>
  </si>
  <si>
    <t>TERMINATE FOR CAUSE</t>
  </si>
  <si>
    <t>7b5558b01e1f1a8d</t>
  </si>
  <si>
    <t>BOAT STABILIZATION SYSTEM - U435CFM</t>
  </si>
  <si>
    <t>2b5289cbfcc80994</t>
  </si>
  <si>
    <t>BOAT STABILIZATION SYSTEM</t>
  </si>
  <si>
    <t>df3e40e3b6604297</t>
  </si>
  <si>
    <t>RECOVER AND STABILIZE WICKET LIFTER LOCK</t>
  </si>
  <si>
    <t>e1eebd4dcf8a6a05</t>
  </si>
  <si>
    <t>CANCELLATION: RECOVER AND STABILIZE WICKET LIFTER LOCK</t>
  </si>
  <si>
    <t>1397badadd7c73c5</t>
  </si>
  <si>
    <t>DRY DOCK&amp;REPAIR LD-683</t>
  </si>
  <si>
    <t>320ac5b648d899a8</t>
  </si>
  <si>
    <t>7376f400d5075ed7</t>
  </si>
  <si>
    <t>66309-101 - LIFT RAFT</t>
  </si>
  <si>
    <t>cdd1728fc2b9a53b</t>
  </si>
  <si>
    <t>81682fa5eaf54fd4</t>
  </si>
  <si>
    <t>f42ceb5d9479b6ca</t>
  </si>
  <si>
    <t>POS MV OCEAN MASTER #1</t>
  </si>
  <si>
    <t>2b335b5c82165e7b</t>
  </si>
  <si>
    <t>FABRICATION AND DELIVERY OF U-BOLT ASSEMBLIES ONSISTING OF EIGHT (8) U-BOLTS, SIXTEEN (16) EACH HEX NUTS, HEX JAM NUTS AND FLAT WASHERS.  THE COMPLETED ASSEMBLIES SHALL BE DELIVERED TO C.A. MELDAHL LOCKS AND DAM, FELICITY, OHIO.</t>
  </si>
  <si>
    <t>6dc44d84ee5ba151</t>
  </si>
  <si>
    <t>FABRICATION AND DELIVERY OF EIGHT U-BOLT ASSEMBLIES, HEX NUTS AND WASHERS FOR C.A. MELDAHL LOCKS AND DAM, OHIO.</t>
  </si>
  <si>
    <t>417024f3a9674039</t>
  </si>
  <si>
    <t>DEOBLIGATION OF UNUSED FUNDS FOR CANCELLED CONTRACT - U-BOLT ASSEMBLIES FOR MELDAHL LOCKS&amp;DAM, FELICITY, OHIO.</t>
  </si>
  <si>
    <t>277feb7ea9ca93b6</t>
  </si>
  <si>
    <t>NEW ENGLAND ROPES MODEL 583718</t>
  </si>
  <si>
    <t>91f427fe8c30caca</t>
  </si>
  <si>
    <t>aa6c5a999fe15525</t>
  </si>
  <si>
    <t>DEOBLIGATE GUARANTEED AMOUNT FOR OPTION 2 FOR MARIETTA REPAIR STATION, MARIETTA, OH.</t>
  </si>
  <si>
    <t>34b9ac3c33f6b8cc</t>
  </si>
  <si>
    <t>GUARANTEED AMOUNT FOR OPTION PERIOD TWO - THIS GUARANTEED AMOUNT WILL BE DEOBLIGATED WHEN TASK ORDERS HAVE BEEN ISSUED DURING OPTION PERIOD TWO THAT EXCEED THE $10,000.00 GUARANTEED AMOUNT.</t>
  </si>
  <si>
    <t>2261cac24519067d</t>
  </si>
  <si>
    <t>IGF::OT::IGF DEOBLIGATE GUARANTEED AMOUNT FOR OPTION 2 FOR THE FABRICATION OF LOCK AND DAM EQUIPMENT FOR MARIETTA REPAIR STATION, MARIETTA, OH.</t>
  </si>
  <si>
    <t>f6f39e0faf82409f</t>
  </si>
  <si>
    <t>EXERCISE OF OPTION PERIOD TWO - MATOC CONTRACT FOR THE FABRICATION AND REHABILITATION OF LOCK AND DAM EQUIPMENT.</t>
  </si>
  <si>
    <t>25040038480fc148</t>
  </si>
  <si>
    <t>0a640c8cd255877c</t>
  </si>
  <si>
    <t>DEOBLIGATE GUARANTEED AMOUNT FOR OPTION 2 FOR STEEL FOR MARIETTA REPAIR STATION, MARIETTA, OH.</t>
  </si>
  <si>
    <t>de5e2ed4cc6dbf9c</t>
  </si>
  <si>
    <t>FABRICATION OF L/D EQUIPMENT - GTD AMOUNT FOR OPTION PERIOD ONE</t>
  </si>
  <si>
    <t>89f4296b0accfefe</t>
  </si>
  <si>
    <t>IGF::OT::IGF DEOBLIGATE GUARANTEED AMOUNT FOR OPTION 1 OF FABRICATION OF LOCK AND DAM EQUIPMENT FOR MARIETTA REPAIR STATION, MARIETTA, OH.</t>
  </si>
  <si>
    <t>d0b03816a77c7760</t>
  </si>
  <si>
    <t>FABRICATION OF L/D EQUIPMENT - OPTION PERIOD 1 GTD AMOUNT.</t>
  </si>
  <si>
    <t>5151215df2626971</t>
  </si>
  <si>
    <t>DEOBLIGATE GUARANTEED AMOUNT FOR OPTION 1 OF STEEL FOR MARIETTA REPAIR STATION, MARIETTA, OH.</t>
  </si>
  <si>
    <t>b039c6fe9d47d92f</t>
  </si>
  <si>
    <t>INDUSTRIAL TOOLS AND EQUIPMENT FOR CAVEN POINT MARINE TERMINAL</t>
  </si>
  <si>
    <t>7f879b3fa6d48a6a</t>
  </si>
  <si>
    <t>BPA FOR VARIOUS MARINE SUPPLIES</t>
  </si>
  <si>
    <t>8d8ef270482f85ce</t>
  </si>
  <si>
    <t>INCREASING BPA CALL LIMIT FROM $80,000.00 TO $150,000</t>
  </si>
  <si>
    <t>fbf408304be2a68f</t>
  </si>
  <si>
    <t>ADDING TWO FSC CODES TO BPA AGREEMENT</t>
  </si>
  <si>
    <t>df5e64de974bfdec</t>
  </si>
  <si>
    <t>SERVICES INCLUDE BUT NOT LIMITED TO INSTALLATION AND INTEGRATION OF GEOMATICS, SURVEYING, CONSTRUCTION, ELECTRONICS, MECHANICAL, MARINE AND MILITARY TECHNOLOGY SYSTEMS TO NATIONAL AND INTERNATIONAL SPECIFICATIONS.</t>
  </si>
  <si>
    <t>4c7a5cb27adf40f0</t>
  </si>
  <si>
    <t>Subawards</t>
  </si>
  <si>
    <t>Raw first-tier FFATA subawards (SAM, by prime PIID). amount_type=subaward - a separate money universe; never summed with prime obligations.</t>
  </si>
  <si>
    <t>§1 - First-tier subawards</t>
  </si>
  <si>
    <t>prime_piid</t>
  </si>
  <si>
    <t>prime_agency_id</t>
  </si>
  <si>
    <t>prime_referenced_idv_piid</t>
  </si>
  <si>
    <t>prime_recipient</t>
  </si>
  <si>
    <t>sub_award_report_id</t>
  </si>
  <si>
    <t>sub_award_number</t>
  </si>
  <si>
    <t>sub_action_date</t>
  </si>
  <si>
    <t>submitted_date</t>
  </si>
  <si>
    <t>sub_entity_name</t>
  </si>
  <si>
    <t>sub_entity_uei</t>
  </si>
  <si>
    <t>sub_parent_uei</t>
  </si>
  <si>
    <t>sub_parent_name</t>
  </si>
  <si>
    <t>sub_description</t>
  </si>
  <si>
    <t>prime_naics</t>
  </si>
  <si>
    <t>9700</t>
  </si>
  <si>
    <t>30084601</t>
  </si>
  <si>
    <t>M19756</t>
  </si>
  <si>
    <t>subaward</t>
  </si>
  <si>
    <t>ILS CONSULTANTS LLC</t>
  </si>
  <si>
    <t>F54EQD5J38C5</t>
  </si>
  <si>
    <t xml:space="preserve">Integrated Logistics Support Consultant - Misty Currier travel and labor to and from Hawaii for TM Verification.
</t>
  </si>
  <si>
    <t>sam_subaward</t>
  </si>
  <si>
    <t>SAM-SUBAWARD</t>
  </si>
  <si>
    <t>350fb298d3cbdb01</t>
  </si>
  <si>
    <t>30084598</t>
  </si>
  <si>
    <t>M19698</t>
  </si>
  <si>
    <t>TELEDYNE FLIR DEFENSE, INC.</t>
  </si>
  <si>
    <t>G7WGK6L5ES76</t>
  </si>
  <si>
    <t xml:space="preserve">"Teledyne - EMD FLIR repair
RMA Number: 30764719
Service  Number: 40583721"
</t>
  </si>
  <si>
    <t>480a145b819afce7</t>
  </si>
  <si>
    <t>29994550</t>
  </si>
  <si>
    <t>M19491</t>
  </si>
  <si>
    <t>CHAND, L.L.C.</t>
  </si>
  <si>
    <t>J8ATNVMEGLK1</t>
  </si>
  <si>
    <t xml:space="preserve">MSVL01 CDRL A090 BASE CONTRACT W56HZV17D0086/A025 STS CONTRACT W912CH25D0063 PAGE BASED ELECTRONIC TECHNICAL MANUAL 55-1910-100-10 OPERATOR LEVEL MANUAL
</t>
  </si>
  <si>
    <t>3fdbebe1fe1a22de</t>
  </si>
  <si>
    <t>29918644</t>
  </si>
  <si>
    <t>M19400</t>
  </si>
  <si>
    <t>SOLVERE TECHNICAL GROUP, LLC</t>
  </si>
  <si>
    <t>Y6K1PWLEWFR3</t>
  </si>
  <si>
    <t>CXKTCUW3DLD7</t>
  </si>
  <si>
    <t xml:space="preserve">Solvere Proposal #025-098, MSVL RFQ Brian Meachum to assist TM Validation Jan 12-30
</t>
  </si>
  <si>
    <t>a147789a21e1df0d</t>
  </si>
  <si>
    <t>29918623</t>
  </si>
  <si>
    <t>M18503</t>
  </si>
  <si>
    <t xml:space="preserve">Pump, Store, and Replenish approximately 3000 gallons of fuel, clean tanks for Marine chemist certification
</t>
  </si>
  <si>
    <t>c130bccb3dfe5c35</t>
  </si>
  <si>
    <t>29742604</t>
  </si>
  <si>
    <t>M18483</t>
  </si>
  <si>
    <t>VERSABAR INC</t>
  </si>
  <si>
    <t>Z7P7LRNVLJF2</t>
  </si>
  <si>
    <t>PQTNV43DG9A9</t>
  </si>
  <si>
    <t>VERSABAR, INC</t>
  </si>
  <si>
    <t xml:space="preserve">Custom Lift System
</t>
  </si>
  <si>
    <t>23bf7e369d6db40e</t>
  </si>
  <si>
    <t>29742601</t>
  </si>
  <si>
    <t>M18534</t>
  </si>
  <si>
    <t>Trident Maritime Systems, Inc.</t>
  </si>
  <si>
    <t>MP5UJHMEHFV1</t>
  </si>
  <si>
    <t xml:space="preserve">Onsite Support
</t>
  </si>
  <si>
    <t>1eea110825675aa9</t>
  </si>
  <si>
    <t>29742540</t>
  </si>
  <si>
    <t>M18010</t>
  </si>
  <si>
    <t>TRIDENT AEROSPACE AND ELECTRONICS INC.</t>
  </si>
  <si>
    <t>PBLLA2ZJC2N7</t>
  </si>
  <si>
    <t xml:space="preserve">Steel Locker
</t>
  </si>
  <si>
    <t>a41cc4c4316ade73</t>
  </si>
  <si>
    <t>29742515</t>
  </si>
  <si>
    <t>M18319</t>
  </si>
  <si>
    <t>SUPREME INTEGRATED TECHNOLOGY, INC.</t>
  </si>
  <si>
    <t>M8LCUMSL3TQ7</t>
  </si>
  <si>
    <t xml:space="preserve">Simultaneous Bow Ramp and Kedge Winch Operation
</t>
  </si>
  <si>
    <t>7a06a823712cfdb2</t>
  </si>
  <si>
    <t>29742513</t>
  </si>
  <si>
    <t>M17861</t>
  </si>
  <si>
    <t xml:space="preserve">Pump, Filter, Motor, and other accessories
</t>
  </si>
  <si>
    <t>38cab33689d5e929</t>
  </si>
  <si>
    <t>29742512</t>
  </si>
  <si>
    <t>M18510</t>
  </si>
  <si>
    <t xml:space="preserve">Technical Inspection
</t>
  </si>
  <si>
    <t>2c473c5af3122c30</t>
  </si>
  <si>
    <t>29742511</t>
  </si>
  <si>
    <t>M18289</t>
  </si>
  <si>
    <t>3e8d2c04f6d38059</t>
  </si>
  <si>
    <t>29742510</t>
  </si>
  <si>
    <t>M18560</t>
  </si>
  <si>
    <t xml:space="preserve">Ramp Repair
</t>
  </si>
  <si>
    <t>9ad2a1018f712a15</t>
  </si>
  <si>
    <t>29742507</t>
  </si>
  <si>
    <t>M18725</t>
  </si>
  <si>
    <t xml:space="preserve">Ramp Service
</t>
  </si>
  <si>
    <t>0b658892aa5210df</t>
  </si>
  <si>
    <t>29742505</t>
  </si>
  <si>
    <t>M18320</t>
  </si>
  <si>
    <t>176e09445cc1d510</t>
  </si>
  <si>
    <t>29742494</t>
  </si>
  <si>
    <t>M17476-1</t>
  </si>
  <si>
    <t>ROBICHAUX AUTOMATION AND CONTROL, INCORPORATED</t>
  </si>
  <si>
    <t>GL52MNUHMZ23</t>
  </si>
  <si>
    <t xml:space="preserve">Post Delivery Support and IECSS Troubleshooting
</t>
  </si>
  <si>
    <t>73b0bfcbcbe35e7d</t>
  </si>
  <si>
    <t>29742440</t>
  </si>
  <si>
    <t>M18296-1</t>
  </si>
  <si>
    <t>c65d9565de5d55ad</t>
  </si>
  <si>
    <t>29742412</t>
  </si>
  <si>
    <t>M17229</t>
  </si>
  <si>
    <t>RAYKON SOLUTIONS, LLC</t>
  </si>
  <si>
    <t>M2ATTJWSGFH6</t>
  </si>
  <si>
    <t xml:space="preserve">Manual MRP and M&amp;S Support for Production Program
</t>
  </si>
  <si>
    <t>fa13f728721bc8a7</t>
  </si>
  <si>
    <t>29742410</t>
  </si>
  <si>
    <t>M18765</t>
  </si>
  <si>
    <t xml:space="preserve">Engine Accessories
</t>
  </si>
  <si>
    <t>d26e6148074ea52b</t>
  </si>
  <si>
    <t>29742406</t>
  </si>
  <si>
    <t>M18506</t>
  </si>
  <si>
    <t xml:space="preserve">MSVL Engine Installation
</t>
  </si>
  <si>
    <t>b0abca7f761fa40d</t>
  </si>
  <si>
    <t>29742403</t>
  </si>
  <si>
    <t>M18291</t>
  </si>
  <si>
    <t>695f68f66324b2d8</t>
  </si>
  <si>
    <t>29742398</t>
  </si>
  <si>
    <t>M18745</t>
  </si>
  <si>
    <t xml:space="preserve">ROUTER FOR COPPER CABLES
</t>
  </si>
  <si>
    <t>9ebb5020282922a5</t>
  </si>
  <si>
    <t>29742397</t>
  </si>
  <si>
    <t>M15382</t>
  </si>
  <si>
    <t>NORTHROP GRUMMAN SYSTEMS CORPORATION</t>
  </si>
  <si>
    <t>FLFWQK6517M3</t>
  </si>
  <si>
    <t>NKVZLJL93QT6</t>
  </si>
  <si>
    <t>NORTHROP GRUMMAN CORPORATION</t>
  </si>
  <si>
    <t>0c67542de484ea39</t>
  </si>
  <si>
    <t>29742390</t>
  </si>
  <si>
    <t xml:space="preserve">Clean, Restoration, and Repair service
</t>
  </si>
  <si>
    <t>072559b0170e797b</t>
  </si>
  <si>
    <t>29742383</t>
  </si>
  <si>
    <t>M18288</t>
  </si>
  <si>
    <t xml:space="preserve">Berth, Shore power, and Fresh Watter Connections
</t>
  </si>
  <si>
    <t>0f84df365db03bde</t>
  </si>
  <si>
    <t>29742376</t>
  </si>
  <si>
    <t>M18927</t>
  </si>
  <si>
    <t xml:space="preserve">EMD mast Repair
</t>
  </si>
  <si>
    <t>374cac37ce6e7a4b</t>
  </si>
  <si>
    <t>29742373</t>
  </si>
  <si>
    <t>M18771</t>
  </si>
  <si>
    <t>MARINE JET POWER INC</t>
  </si>
  <si>
    <t>DV4GC4LJ1AW3</t>
  </si>
  <si>
    <t xml:space="preserve">41978 Cylinder 750 DRB Steer 100/65-358
</t>
  </si>
  <si>
    <t>ef1e34e9501823fa</t>
  </si>
  <si>
    <t>29742368</t>
  </si>
  <si>
    <t>M18545</t>
  </si>
  <si>
    <t>af8f6f407004f8db</t>
  </si>
  <si>
    <t>29742361</t>
  </si>
  <si>
    <t>M18772</t>
  </si>
  <si>
    <t xml:space="preserve">Pump, Axial Piston, WaterJets,
</t>
  </si>
  <si>
    <t>31867ed8d57fb920</t>
  </si>
  <si>
    <t>29742357</t>
  </si>
  <si>
    <t>M19009</t>
  </si>
  <si>
    <t xml:space="preserve">Consulting Service
</t>
  </si>
  <si>
    <t>c4b0ccfcb4a7c5ba</t>
  </si>
  <si>
    <t>29742350</t>
  </si>
  <si>
    <t>M12697-1</t>
  </si>
  <si>
    <t xml:space="preserve">Technical Manual and Training
</t>
  </si>
  <si>
    <t>c9440070348399f8</t>
  </si>
  <si>
    <t>29742336</t>
  </si>
  <si>
    <t>M18504</t>
  </si>
  <si>
    <t>BRONSWERK MARINE CORPORATION</t>
  </si>
  <si>
    <t>DX93N5ALFEC8</t>
  </si>
  <si>
    <t xml:space="preserve">Survey Service
</t>
  </si>
  <si>
    <t>127efef4abf68a6b</t>
  </si>
  <si>
    <t>29385179</t>
  </si>
  <si>
    <t>S212485N15 CO10</t>
  </si>
  <si>
    <t>DELPHINUS ENGINEERING, INC.</t>
  </si>
  <si>
    <t>KF3NGNBNQ271</t>
  </si>
  <si>
    <t>Emergency Repairs to the US Army Vessel, Landing Craft Utility (LCU) 2017 | Provide troubleshooting, diagnostics, and repair services on LCU 2017 supporting completion of tasks outlined in sections C.301, C.305, C.306, and M.301 in and in accordance with Work Specification for LCU 2017 _Rev1 and Sta</t>
  </si>
  <si>
    <t>8be6b1b930eddcf6</t>
  </si>
  <si>
    <t>21914473</t>
  </si>
  <si>
    <t>S212485N15</t>
  </si>
  <si>
    <t>7ad85664c6f4ad90</t>
  </si>
  <si>
    <t>30161654</t>
  </si>
  <si>
    <t>260918</t>
  </si>
  <si>
    <t>FORANNE MANUFACTURING, INC</t>
  </si>
  <si>
    <t>MHALNPNAJH16</t>
  </si>
  <si>
    <t>Cable Shield Ground ADAP"3" SS; SEEPA "C" Stuffing Tube; SEEPA "D" Stuffing Tube;</t>
  </si>
  <si>
    <t>5368720257d6a777</t>
  </si>
  <si>
    <t>29588245</t>
  </si>
  <si>
    <t>257636</t>
  </si>
  <si>
    <t>COMROD INC</t>
  </si>
  <si>
    <t>CSU4UK5CNUX1</t>
  </si>
  <si>
    <t>P3MDPXTW8Z49</t>
  </si>
  <si>
    <t>COMROD</t>
  </si>
  <si>
    <t>Triband antenna</t>
  </si>
  <si>
    <t>dd5af43e7264bd49</t>
  </si>
  <si>
    <t>29588239</t>
  </si>
  <si>
    <t>257714</t>
  </si>
  <si>
    <t>L3HARRIS TECHNOLOGIES, INC.</t>
  </si>
  <si>
    <t>LB5KVANFKPY7</t>
  </si>
  <si>
    <t>SJULQDJ8NZU7</t>
  </si>
  <si>
    <t>L3HARRIS TECHNOLOGIES, INC</t>
  </si>
  <si>
    <t>Power supply, cable assembly, shock mt assembly</t>
  </si>
  <si>
    <t>6d454ff6f7f587e3</t>
  </si>
  <si>
    <t>29588211</t>
  </si>
  <si>
    <t>257762</t>
  </si>
  <si>
    <t>CURTISS-WRIGHT DS, INC.</t>
  </si>
  <si>
    <t>V329X3PJGJB3</t>
  </si>
  <si>
    <t>PacStar w/Cisco Blackheart ESR, Small Form Factor GIG-E, Software P2400, PS200 router upgrade</t>
  </si>
  <si>
    <t>c8c3c2f908672607</t>
  </si>
  <si>
    <t>29023236</t>
  </si>
  <si>
    <t>255730</t>
  </si>
  <si>
    <t>PACIFIC STAR COMMUNICATIONS, INC.</t>
  </si>
  <si>
    <t>P4EGSZ1KNMN9</t>
  </si>
  <si>
    <t>ESR 6300 Network Essentials, PS400, PS200 Upgrade, GIG-E Switch module</t>
  </si>
  <si>
    <t>729473dec8dcbce1</t>
  </si>
  <si>
    <t>21906189</t>
  </si>
  <si>
    <t>536</t>
  </si>
  <si>
    <t>STEVENS TOWING CO., INC.</t>
  </si>
  <si>
    <t>CNTXSVDD5XT5</t>
  </si>
  <si>
    <t>Towing from MTI to Cleveland (quote is subject to change)</t>
  </si>
  <si>
    <t>5fcb63472aa1300a</t>
  </si>
  <si>
    <t>21906188</t>
  </si>
  <si>
    <t>BRISTOL HARBOR GROUP</t>
  </si>
  <si>
    <t>G5W8NZNYN1P6</t>
  </si>
  <si>
    <t xml:space="preserve">Engineering </t>
  </si>
  <si>
    <t>61236ef39cb14547</t>
  </si>
  <si>
    <t>21747476</t>
  </si>
  <si>
    <t>0077190081</t>
  </si>
  <si>
    <t>F9SDJAZFTLG6</t>
  </si>
  <si>
    <t>HUNTINGTON INGALLS INDUSTRIES, INC.</t>
  </si>
  <si>
    <t>Acoustic Hailing Device</t>
  </si>
  <si>
    <t>89355963a778556d</t>
  </si>
  <si>
    <t>29994801</t>
  </si>
  <si>
    <t>M19501</t>
  </si>
  <si>
    <t>ITEN DEFENSE LLC</t>
  </si>
  <si>
    <t>GFJ6HN3NNEQ5</t>
  </si>
  <si>
    <t xml:space="preserve">BALLISTIC ARMOR, OPAQUE
</t>
  </si>
  <si>
    <t>ad13d805d16861ac</t>
  </si>
  <si>
    <t>29994799</t>
  </si>
  <si>
    <t>M19498</t>
  </si>
  <si>
    <t xml:space="preserve">BALISTIC ARMOR, TRANSPARENT,
</t>
  </si>
  <si>
    <t>fd9a0ff696889b8f</t>
  </si>
  <si>
    <t>29994796</t>
  </si>
  <si>
    <t>M19555</t>
  </si>
  <si>
    <t xml:space="preserve">Cable Assembly and Electronics
</t>
  </si>
  <si>
    <t>ce7997a7aebc50f6</t>
  </si>
  <si>
    <t>29919509</t>
  </si>
  <si>
    <t>M18272</t>
  </si>
  <si>
    <t xml:space="preserve">MTU Engines
</t>
  </si>
  <si>
    <t>834f13aacf6429cb</t>
  </si>
  <si>
    <t>29919375</t>
  </si>
  <si>
    <t>M19324</t>
  </si>
  <si>
    <t xml:space="preserve">Classification Service
</t>
  </si>
  <si>
    <t>9a5059046a7562a8</t>
  </si>
  <si>
    <t>30084632</t>
  </si>
  <si>
    <t>M19790</t>
  </si>
  <si>
    <t>MILPOWER SOURCE, INC.</t>
  </si>
  <si>
    <t>M44TGLVY8LQ1</t>
  </si>
  <si>
    <t xml:space="preserve">ELECTRONICS, POWER SUPPLY, 24 VDC OUTPUT, 355-485 VAC INPUT, 2640W, MILPOWER M9204-102
</t>
  </si>
  <si>
    <t>00baf508d52a3dd2</t>
  </si>
  <si>
    <t>30084626</t>
  </si>
  <si>
    <t>M19753</t>
  </si>
  <si>
    <t>WESTERN INTEGRATED TECHNOLOGIES, INC.</t>
  </si>
  <si>
    <t>DHG4LHMMFKU4</t>
  </si>
  <si>
    <t>XKRMZCLZL2K3</t>
  </si>
  <si>
    <t>Western Integrated Technologies, LLC</t>
  </si>
  <si>
    <t xml:space="preserve">FITTING HOSE, JIC FLARE, 316, .750 CRIMP x .750 FJX, SHORT DROP 90 DEG, PARKER 77 SERIES 13977-12-12C
</t>
  </si>
  <si>
    <t>7ea970684b29d20b</t>
  </si>
  <si>
    <t>30084624</t>
  </si>
  <si>
    <t>M17763</t>
  </si>
  <si>
    <t>GIBBS &amp; COX INC</t>
  </si>
  <si>
    <t>FP4RE6MMV6P8</t>
  </si>
  <si>
    <t>ZL41ERXMPAR3</t>
  </si>
  <si>
    <t>LEIDOS HOLDINGS, INC.</t>
  </si>
  <si>
    <t xml:space="preserve">T&amp;M Line for Onsite Support
</t>
  </si>
  <si>
    <t>ba1f1494e806bfe9</t>
  </si>
  <si>
    <t>30084623</t>
  </si>
  <si>
    <t>M17779</t>
  </si>
  <si>
    <t xml:space="preserve">"NGSC On-site support of C5N equipment installation - Letter MGP-26-30635-01 
Northrop Grumman Systems Corporation (NGSC), is pleased to provide this Time and Material (T&amp;M) proposal to Vigor Works, LLC (Vigor), as requested via References (a), for Northrop Grumman on-site support of C5N equipment </t>
  </si>
  <si>
    <t>b2ab4d6f93b80c96</t>
  </si>
  <si>
    <t>30084620</t>
  </si>
  <si>
    <t>M19320</t>
  </si>
  <si>
    <t>JR MERIT, INC.</t>
  </si>
  <si>
    <t>GDL7K7FPEC13</t>
  </si>
  <si>
    <t>"LRIP-1 Handrail Fabrication – JR Merit Change Event #002
JR Merit is pleased to provide our proposal for procurement of additional labor and materials to complete the
fabrication work for the LRIP-1 Handrail Project. Our proposal for the subject matter project is as follows
based on Time and Materi</t>
  </si>
  <si>
    <t>41a090d725b6fcff</t>
  </si>
  <si>
    <t>30084618</t>
  </si>
  <si>
    <t>M19600</t>
  </si>
  <si>
    <t>QUALITY MARINE RESOURCES INC</t>
  </si>
  <si>
    <t>JMZ4KVYLJW13</t>
  </si>
  <si>
    <t>SY9KXMJAZ3Q8</t>
  </si>
  <si>
    <t>"QMR offers billing rate $103.50 per man hour.
Materials, or fittings required to adapt the piping to QMR flushing equipment, will be charged as they are procured. 
Estimated cost to accomplish this scope 1912 MH @ $103.50. Materials as defined on the quote $38,422.00.
Provide pressure testing with</t>
  </si>
  <si>
    <t>badd0dd185f43c1c</t>
  </si>
  <si>
    <t>30084615</t>
  </si>
  <si>
    <t>M18680</t>
  </si>
  <si>
    <t>"11731-99820 – JR Merit Change Event #98 11731-25600-411-C – Sea Water Cooling Production Booklet – Unit 1 Rev. C
Booklet Name: 11731-25600-411-C
 Sea Water Cooling Production Booklet – Unit 1 Rev. C
Inclusions:
• Fabrication Labor: $ 86,642.50
• Pressure Testing Labor: $ 11,746.87
• Pressure Testin</t>
  </si>
  <si>
    <t>a7b1d411e7e0ca03</t>
  </si>
  <si>
    <t>30084613</t>
  </si>
  <si>
    <t>M19269</t>
  </si>
  <si>
    <t>MARITIME TECHNOLOGY GROUP INC</t>
  </si>
  <si>
    <t>KG7ATM3AJ826</t>
  </si>
  <si>
    <t xml:space="preserve">Maritime Technology Group, Inc. (MTG) - Redline Assessment
</t>
  </si>
  <si>
    <t>273577132a46ee24</t>
  </si>
  <si>
    <t>29994531</t>
  </si>
  <si>
    <t>M19473</t>
  </si>
  <si>
    <t>THE SHERWIN-WILLIAMS COMPANY</t>
  </si>
  <si>
    <t>YJYCG49SBFL1</t>
  </si>
  <si>
    <t>GAJ1F3WQCWY5</t>
  </si>
  <si>
    <t xml:space="preserve">Paint
</t>
  </si>
  <si>
    <t>d02e889e4a62b0b5</t>
  </si>
  <si>
    <t>29994530</t>
  </si>
  <si>
    <t>M19291</t>
  </si>
  <si>
    <t>THE HILLER COMPANIES, LLC</t>
  </si>
  <si>
    <t>SSD8KRDXKG46</t>
  </si>
  <si>
    <t xml:space="preserve">ECR 2 Revise 11731-55500-001_I_Gaseous Fire Fighting Schematic_ and 11731-55500-014_J_Fixed_Gas_Extinguishing_Sys_Arrgt_CDRL_A023 to include the background 
</t>
  </si>
  <si>
    <t>81e70755835cf259</t>
  </si>
  <si>
    <t>29994501</t>
  </si>
  <si>
    <t>M19567</t>
  </si>
  <si>
    <t>SDD9PKYQAXZ7</t>
  </si>
  <si>
    <t>TORK SYSTEMS INCORPORATED</t>
  </si>
  <si>
    <t xml:space="preserve">VALVE, BALL, BRONZE, 1.500, CUNI END PIECES, TITANIUM BALL, SILVER BRAZE END PIECES, STRAIGHT CONFIGURATION, PER NAVSEA 803-5001003;  1-1/2 BRZ 700 SW 3-PC BALL VALVE TI BALL CUNI ENDS 90/10
</t>
  </si>
  <si>
    <t>9a442b94ab02ff7c</t>
  </si>
  <si>
    <t>29994500</t>
  </si>
  <si>
    <t>M19487</t>
  </si>
  <si>
    <t xml:space="preserve">Onsite Compartment Lead support at Vigor’s Vancouver facility for work on the MSVL program. 
</t>
  </si>
  <si>
    <t>8950369bb46beab6</t>
  </si>
  <si>
    <t>29994498</t>
  </si>
  <si>
    <t>M18800</t>
  </si>
  <si>
    <t xml:space="preserve">Ballistic Test Coupons 
</t>
  </si>
  <si>
    <t>b57f02b3abde0513</t>
  </si>
  <si>
    <t>29994495</t>
  </si>
  <si>
    <t>M19529</t>
  </si>
  <si>
    <t>GENUINE CABLE GROUP, LLC</t>
  </si>
  <si>
    <t>EP6JXEP15RF3</t>
  </si>
  <si>
    <t xml:space="preserve">CABLE, ANNEALED COPPER, 1 CONDUCTOR, 650 MCM, LOW SMOKE, 1kV, M24643/14-07UN, LSSSGU-650
</t>
  </si>
  <si>
    <t>420ee59cd3cb2d0b</t>
  </si>
  <si>
    <t>29919138</t>
  </si>
  <si>
    <t>M19446</t>
  </si>
  <si>
    <t>HARDWARE SPECIALTY CO. INC</t>
  </si>
  <si>
    <t>PP5UU6N2GGK9</t>
  </si>
  <si>
    <t xml:space="preserve">Cables
</t>
  </si>
  <si>
    <t>1fed460e55db11f4</t>
  </si>
  <si>
    <t>29919137</t>
  </si>
  <si>
    <t>M19440</t>
  </si>
  <si>
    <t>RAINIER INDUSTRIES, LIMITED</t>
  </si>
  <si>
    <t>V4GCDMHW9SF5</t>
  </si>
  <si>
    <t xml:space="preserve">Overhead Protection 
</t>
  </si>
  <si>
    <t>f76ff0ca8178dbfc</t>
  </si>
  <si>
    <t>29919134</t>
  </si>
  <si>
    <t>M19428</t>
  </si>
  <si>
    <t xml:space="preserve">Bronswerk A/C Unit and HVAC system
</t>
  </si>
  <si>
    <t>730b30e72f06dab6</t>
  </si>
  <si>
    <t>29919131</t>
  </si>
  <si>
    <t>M19425</t>
  </si>
  <si>
    <t>REXEL USA INC</t>
  </si>
  <si>
    <t>F4EVAJHGWSU5</t>
  </si>
  <si>
    <t xml:space="preserve">Siemens Breaker
</t>
  </si>
  <si>
    <t>af05226b8f224fca</t>
  </si>
  <si>
    <t>29919128</t>
  </si>
  <si>
    <t>M19417</t>
  </si>
  <si>
    <t>CENTARR CORPORATION</t>
  </si>
  <si>
    <t>UW7ANGMTBF23</t>
  </si>
  <si>
    <t xml:space="preserve">Blanket Order, Electrical parts for 2026. 
</t>
  </si>
  <si>
    <t>95a5fecab79a78e7</t>
  </si>
  <si>
    <t>29919126</t>
  </si>
  <si>
    <t>M19403</t>
  </si>
  <si>
    <t xml:space="preserve">Fire detection equipment and Engineering for fire detection system
</t>
  </si>
  <si>
    <t>304e66981157f99c</t>
  </si>
  <si>
    <t>29919122</t>
  </si>
  <si>
    <t>M19378</t>
  </si>
  <si>
    <t xml:space="preserve">Breaker and Enclosure
</t>
  </si>
  <si>
    <t>11e4d967f54be81d</t>
  </si>
  <si>
    <t>29918897</t>
  </si>
  <si>
    <t>M19377</t>
  </si>
  <si>
    <t>RADWELL INTERNATIONAL LLC</t>
  </si>
  <si>
    <t>LUYBVZTT5PS7</t>
  </si>
  <si>
    <t xml:space="preserve">INSULATION RESISTANCE MONITOR, 690VAC/1000VDC, AC/DC IT SYSTEMS, BENDER ISO685-D; B91067010
</t>
  </si>
  <si>
    <t>a9efcb8c5adcf78d</t>
  </si>
  <si>
    <t>29918891</t>
  </si>
  <si>
    <t>M19376</t>
  </si>
  <si>
    <t>NORTH COAST ELECTRIC COMPANY</t>
  </si>
  <si>
    <t>H5NQK16G91T1</t>
  </si>
  <si>
    <t>CBYPJKL3G8A4</t>
  </si>
  <si>
    <t>SOCIETE DE NEGOCE ET DE PARTICIPATION</t>
  </si>
  <si>
    <t xml:space="preserve">Breaker
</t>
  </si>
  <si>
    <t>86f0b7bb322b8434</t>
  </si>
  <si>
    <t>29918888</t>
  </si>
  <si>
    <t>M19369</t>
  </si>
  <si>
    <t xml:space="preserve">Breaker, Connector, Contact Block, and Enclosure 
</t>
  </si>
  <si>
    <t>a62fefbe2def4742</t>
  </si>
  <si>
    <t>29918883</t>
  </si>
  <si>
    <t>M19358</t>
  </si>
  <si>
    <t>ALASKAN COPPER COMPANIES INC</t>
  </si>
  <si>
    <t>ZYXHJHYGTNS8</t>
  </si>
  <si>
    <t>WYQZDLCJ3PL5</t>
  </si>
  <si>
    <t>ALCO INVESTMENT CO</t>
  </si>
  <si>
    <t xml:space="preserve">ASTM B221 Flat Bar and Tube
</t>
  </si>
  <si>
    <t>ef258035721688a9</t>
  </si>
  <si>
    <t>29918843</t>
  </si>
  <si>
    <t>M19357</t>
  </si>
  <si>
    <t>BECK ELECTRIC SUPPLY CO, INCORPORATED</t>
  </si>
  <si>
    <t>K7QTB7LTJRN7</t>
  </si>
  <si>
    <t xml:space="preserve">ENCLOSURE, NEMA 4, CARBON STEEL
</t>
  </si>
  <si>
    <t>9f452f351cff6aee</t>
  </si>
  <si>
    <t>29918833</t>
  </si>
  <si>
    <t>M19352</t>
  </si>
  <si>
    <t>EVERGREEN ENERGY SERVICES LLC</t>
  </si>
  <si>
    <t>HVF5YMKWP9M5</t>
  </si>
  <si>
    <t xml:space="preserve">LRIP 1 Production Phase Support, and Support updating all Electrical related Test plans and documents for LRIP 1
</t>
  </si>
  <si>
    <t>d89a5b9ca486a642</t>
  </si>
  <si>
    <t>29918831</t>
  </si>
  <si>
    <t>M19344</t>
  </si>
  <si>
    <t>WESTFLEX, INC.</t>
  </si>
  <si>
    <t>YKJTTMK4BMB4</t>
  </si>
  <si>
    <t xml:space="preserve">Flange Mounting Kit
</t>
  </si>
  <si>
    <t>bbe91498cdd7ea8d</t>
  </si>
  <si>
    <t>29918828</t>
  </si>
  <si>
    <t>M19341</t>
  </si>
  <si>
    <t>PIERCE ALUMINUM COMPANY, INC.</t>
  </si>
  <si>
    <t>N5HGL94UC1D6</t>
  </si>
  <si>
    <t xml:space="preserve">Aluminum Shapes
</t>
  </si>
  <si>
    <t>f01ed645f415e0cf</t>
  </si>
  <si>
    <t>29918827</t>
  </si>
  <si>
    <t>M19325</t>
  </si>
  <si>
    <t xml:space="preserve">Charger Battery
</t>
  </si>
  <si>
    <t>a7cc50463bfdf1a5</t>
  </si>
  <si>
    <t>29918823</t>
  </si>
  <si>
    <t xml:space="preserve">Handrails External Production Booklet 
</t>
  </si>
  <si>
    <t>1b336c3a07a52b21</t>
  </si>
  <si>
    <t>29918812</t>
  </si>
  <si>
    <t xml:space="preserve">11731-99820 JR Merit Change Events
</t>
  </si>
  <si>
    <t>baeef16955850005</t>
  </si>
  <si>
    <t>29918808</t>
  </si>
  <si>
    <t>M18238</t>
  </si>
  <si>
    <t xml:space="preserve">Pilothouse Display Update
</t>
  </si>
  <si>
    <t>db609d242ac04f2c</t>
  </si>
  <si>
    <t>29918661</t>
  </si>
  <si>
    <t xml:space="preserve">T&amp;M Line for completion of CMPIC support
</t>
  </si>
  <si>
    <t>5a896ec1d5022b32</t>
  </si>
  <si>
    <t>29918656</t>
  </si>
  <si>
    <t>3c38feb90548151f</t>
  </si>
  <si>
    <t>29918650</t>
  </si>
  <si>
    <t>M15990</t>
  </si>
  <si>
    <t>EBDG, INC.</t>
  </si>
  <si>
    <t>RKLZWNHGDHP7</t>
  </si>
  <si>
    <t xml:space="preserve">T&amp;M Line for Updating Production Design Drawings and supporting data to support Army CDRL’s A022/A024
</t>
  </si>
  <si>
    <t>f1d1fc19cfb60c68</t>
  </si>
  <si>
    <t>29833237</t>
  </si>
  <si>
    <t>M19295</t>
  </si>
  <si>
    <t>FUGUE LAUMAN LLC</t>
  </si>
  <si>
    <t>LK4FY27S3DV6</t>
  </si>
  <si>
    <t xml:space="preserve">FUGUE LAUMAN Electrical Support Service
</t>
  </si>
  <si>
    <t>e62347b4a6c1c1a1</t>
  </si>
  <si>
    <t>29833236</t>
  </si>
  <si>
    <t>M19293</t>
  </si>
  <si>
    <t>CURATED COMPENSATION, LLC</t>
  </si>
  <si>
    <t>CEH9XMLAACH4</t>
  </si>
  <si>
    <t xml:space="preserve">Fitting Pipe
</t>
  </si>
  <si>
    <t>a49e02730c9a9997</t>
  </si>
  <si>
    <t>29833235</t>
  </si>
  <si>
    <t xml:space="preserve">Main engine and generator spaces 2 600lb cylinders with combined 690 lbs of new FM-200 agent 6 108 in3 nitrogen pilot cylinders 4 lever control heads, 
</t>
  </si>
  <si>
    <t>2db2713d2a66e3d1</t>
  </si>
  <si>
    <t>29833234</t>
  </si>
  <si>
    <t xml:space="preserve">Onsite Engineering Support
</t>
  </si>
  <si>
    <t>4064d81110a15a07</t>
  </si>
  <si>
    <t>29833233</t>
  </si>
  <si>
    <t>M19222</t>
  </si>
  <si>
    <t>BAYOU METAL SUPPLY &amp; MANUFACTURING, L.L.C.</t>
  </si>
  <si>
    <t>RLFDUWJKD8Y7</t>
  </si>
  <si>
    <t xml:space="preserve">Aluminum Pipes, Tubes, and Angles
</t>
  </si>
  <si>
    <t>87999201d2ad21d3</t>
  </si>
  <si>
    <t>29833231</t>
  </si>
  <si>
    <t>M19176</t>
  </si>
  <si>
    <t>MORGAN INDUSTRIAL INC</t>
  </si>
  <si>
    <t>JZM8J7FA1JN7</t>
  </si>
  <si>
    <t>G1DQYYJLQ257</t>
  </si>
  <si>
    <t>OMEGA MORGAN INC</t>
  </si>
  <si>
    <t xml:space="preserve">MSVL Launch Service
</t>
  </si>
  <si>
    <t>03aff53fa0ddae35</t>
  </si>
  <si>
    <t>29833230</t>
  </si>
  <si>
    <t>M19173</t>
  </si>
  <si>
    <t>INDEPENDENT WELDING SUPPLY LLC</t>
  </si>
  <si>
    <t>K2LJWF244LD6</t>
  </si>
  <si>
    <t xml:space="preserve">Weld Wire
</t>
  </si>
  <si>
    <t>23f6e44d21f035d4</t>
  </si>
  <si>
    <t>29833229</t>
  </si>
  <si>
    <t>M19131</t>
  </si>
  <si>
    <t xml:space="preserve">Aluminum Plates
</t>
  </si>
  <si>
    <t>479117880998d452</t>
  </si>
  <si>
    <t>29833228</t>
  </si>
  <si>
    <t xml:space="preserve">11731-99820 – JR Merit Change Event
</t>
  </si>
  <si>
    <t>05805e4cca3c3289</t>
  </si>
  <si>
    <t>29833227</t>
  </si>
  <si>
    <t>M18235</t>
  </si>
  <si>
    <t>Centek Industries, Inc.</t>
  </si>
  <si>
    <t>P6RMB3PQK8V8</t>
  </si>
  <si>
    <t xml:space="preserve">Exhaust, Modular Muffler and Riser Kit
</t>
  </si>
  <si>
    <t>39d83afab7aa14ef</t>
  </si>
  <si>
    <t>29833225</t>
  </si>
  <si>
    <t xml:space="preserve">T&amp;M Line for Updating Functional Design Drawings and supporting data
</t>
  </si>
  <si>
    <t>aa5bc68ca076a98e</t>
  </si>
  <si>
    <t>29764124</t>
  </si>
  <si>
    <t>M17772</t>
  </si>
  <si>
    <t>82cc28c99b76683a</t>
  </si>
  <si>
    <t>29743182</t>
  </si>
  <si>
    <t>M18243</t>
  </si>
  <si>
    <t>Fitting Hose</t>
  </si>
  <si>
    <t>8056685506d22429</t>
  </si>
  <si>
    <t>29743177</t>
  </si>
  <si>
    <t>M18843</t>
  </si>
  <si>
    <t xml:space="preserve">Cable Assembly
</t>
  </si>
  <si>
    <t>7ce14d7bf5ce6b27</t>
  </si>
  <si>
    <t>29743077</t>
  </si>
  <si>
    <t>M18066</t>
  </si>
  <si>
    <t>Ramp Package</t>
  </si>
  <si>
    <t>df98f93ef487dd36</t>
  </si>
  <si>
    <t>29743021</t>
  </si>
  <si>
    <t>M18075</t>
  </si>
  <si>
    <t>Five Point Acquisitions, LLC</t>
  </si>
  <si>
    <t>RAZ9DVSKLLF4</t>
  </si>
  <si>
    <t xml:space="preserve">Fasteners
</t>
  </si>
  <si>
    <t>eca0500fdc094cf4</t>
  </si>
  <si>
    <t>29743020</t>
  </si>
  <si>
    <t>M17921</t>
  </si>
  <si>
    <t xml:space="preserve">Aluminum Plate
</t>
  </si>
  <si>
    <t>e48c1c0a50cbfa93</t>
  </si>
  <si>
    <t>29742978</t>
  </si>
  <si>
    <t>M18259</t>
  </si>
  <si>
    <t>0edf640a1042036d</t>
  </si>
  <si>
    <t>29742976</t>
  </si>
  <si>
    <t>M18283</t>
  </si>
  <si>
    <t>PHILIP M NORRIS CONSULTING</t>
  </si>
  <si>
    <t>EEP5QNZANT96</t>
  </si>
  <si>
    <t>ca9a823fc6d8ce3b</t>
  </si>
  <si>
    <t>29742933</t>
  </si>
  <si>
    <t>M18316</t>
  </si>
  <si>
    <t>PERFORMANCE CONTRACTING INC</t>
  </si>
  <si>
    <t>H1CYUDQAKXU8</t>
  </si>
  <si>
    <t xml:space="preserve">Insulation Service
</t>
  </si>
  <si>
    <t>a74032056bfa403e</t>
  </si>
  <si>
    <t>29742932</t>
  </si>
  <si>
    <t>M18293</t>
  </si>
  <si>
    <t xml:space="preserve">Joinery Service
</t>
  </si>
  <si>
    <t>bd3ae8a6897813c4</t>
  </si>
  <si>
    <t>29742931</t>
  </si>
  <si>
    <t>M18218</t>
  </si>
  <si>
    <t>PEGASUS STEEL, LLC</t>
  </si>
  <si>
    <t>TZVRTYNM3MN3</t>
  </si>
  <si>
    <t>f5471d7af261f414</t>
  </si>
  <si>
    <t>29742889</t>
  </si>
  <si>
    <t>M18329</t>
  </si>
  <si>
    <t xml:space="preserve">Engine Gear Repair
</t>
  </si>
  <si>
    <t>9fa1a76db451610d</t>
  </si>
  <si>
    <t>29742887</t>
  </si>
  <si>
    <t>M18737</t>
  </si>
  <si>
    <t xml:space="preserve">Engineering Service
</t>
  </si>
  <si>
    <t>abb8e57cffae0e15</t>
  </si>
  <si>
    <t>29742886</t>
  </si>
  <si>
    <t xml:space="preserve">Electronic Equipment for Navigation and Communication Systems as Contractor Furnished Equipment
</t>
  </si>
  <si>
    <t>339ad8675e64894b</t>
  </si>
  <si>
    <t>29742829</t>
  </si>
  <si>
    <t>M18880</t>
  </si>
  <si>
    <t>MOTION AND FLOW CONTROL PRODUCTS, INC</t>
  </si>
  <si>
    <t>PPSKHNE5N4N3</t>
  </si>
  <si>
    <t xml:space="preserve">Hose Fitting, Flange, and Hydraulics
</t>
  </si>
  <si>
    <t>1db3ef99c42d3808</t>
  </si>
  <si>
    <t>29742825</t>
  </si>
  <si>
    <t>M18279</t>
  </si>
  <si>
    <t>LINDE GAS &amp; EQUIPMENT INC.</t>
  </si>
  <si>
    <t>PBGNFLNFRWB9</t>
  </si>
  <si>
    <t xml:space="preserve">WIRE ALUM 5183 3/64 16# SP
</t>
  </si>
  <si>
    <t>8aba97fabf30cc95</t>
  </si>
  <si>
    <t>29742822</t>
  </si>
  <si>
    <t>M17457</t>
  </si>
  <si>
    <t xml:space="preserve">Fabrication Service
</t>
  </si>
  <si>
    <t>899920cc7c18575c</t>
  </si>
  <si>
    <t>29742783</t>
  </si>
  <si>
    <t>M18489</t>
  </si>
  <si>
    <t>79faa010017deb8d</t>
  </si>
  <si>
    <t>29742767</t>
  </si>
  <si>
    <t>dfd336642d6b1723</t>
  </si>
  <si>
    <t>29742765</t>
  </si>
  <si>
    <t>M17968</t>
  </si>
  <si>
    <t xml:space="preserve">Ballistic Armor
</t>
  </si>
  <si>
    <t>4087c877fd4af912</t>
  </si>
  <si>
    <t>29742764</t>
  </si>
  <si>
    <t>24731de6239a5878</t>
  </si>
  <si>
    <t>29742763</t>
  </si>
  <si>
    <t>M19083</t>
  </si>
  <si>
    <t>IN-PLACE MACHINING COMPANY, LLC</t>
  </si>
  <si>
    <t>KWHXKLAL87T5</t>
  </si>
  <si>
    <t xml:space="preserve">Line bore bow and stern ramp hinges
</t>
  </si>
  <si>
    <t>411f1ba63e4f5b72</t>
  </si>
  <si>
    <t>29742761</t>
  </si>
  <si>
    <t xml:space="preserve">IECSS System
</t>
  </si>
  <si>
    <t>2d49466a2d152724</t>
  </si>
  <si>
    <t>29742759</t>
  </si>
  <si>
    <t>M18251</t>
  </si>
  <si>
    <t xml:space="preserve">Switchboard
</t>
  </si>
  <si>
    <t>a42cdf380482f299</t>
  </si>
  <si>
    <t>29742711</t>
  </si>
  <si>
    <t>M18239</t>
  </si>
  <si>
    <t xml:space="preserve">Condition Based Monitoring System
</t>
  </si>
  <si>
    <t>06439fd24ee6af9e</t>
  </si>
  <si>
    <t>29742709</t>
  </si>
  <si>
    <t xml:space="preserve">Exhaust Modular Muffler and Riser Kit
</t>
  </si>
  <si>
    <t>b1f633bc677c65b6</t>
  </si>
  <si>
    <t>29742707</t>
  </si>
  <si>
    <t>M19059</t>
  </si>
  <si>
    <t>3M COMPANY</t>
  </si>
  <si>
    <t>YLQMY5SGNE55</t>
  </si>
  <si>
    <t>SCBA, PACK ASSEMBLY W/ VALVE, USE WITH CARBON FIBER TANK, 45 MIN, 4500 PSI,  NSN 4240-01-602-0608</t>
  </si>
  <si>
    <t>f65ecf06527626bd</t>
  </si>
  <si>
    <t>30264877</t>
  </si>
  <si>
    <t>M20007</t>
  </si>
  <si>
    <t>FISHERIES SUPPLY CO</t>
  </si>
  <si>
    <t>SL3AJ3MB5MN6</t>
  </si>
  <si>
    <t xml:space="preserve">STRAINER, RAW WATER, SIMPLEX, SELF-CLEANING, BRONZE BODY, MONEL BASKET, .077 SCREEN, 6.000 FLANGE (MIL-F-20042-CLASS 100/150) x 6.000 FLANGE (MIL-F-20042-CLASS 100/150), 115VAC, GROCO AHSEF-6001 115V
</t>
  </si>
  <si>
    <t>33d9ecac56f38b66</t>
  </si>
  <si>
    <t>30264876</t>
  </si>
  <si>
    <t>M20017</t>
  </si>
  <si>
    <t>W. &amp; O. SUPPLY, INC.</t>
  </si>
  <si>
    <t>RJSHP4TKENG3</t>
  </si>
  <si>
    <t xml:space="preserve">ACTUATOR, VALVE, ELECTRIC, MULTI TURN,  440-480 VAC, SILICON BRONZE BODY, 8.000 WHEEL, OUTPUT SPEED 24 RPM, FOR 2.000 - 6.000 GATE VALVE, DISCRETE I/O, PER MIL-M-17059
</t>
  </si>
  <si>
    <t>c2b4054efcc60caf</t>
  </si>
  <si>
    <t>30264875</t>
  </si>
  <si>
    <t>M20070</t>
  </si>
  <si>
    <t>"Omega Morgan Quote 5650-26: MSVL Airbag Launch Vancouver, WA (374K) - 2027 / 2028. 
SCOPE OF WORK:
Mobilize crew and equipment to Vigor Vancouver, WA
Vigor to load onto their SPMT
- 1 x MSVL 120’L x 27’W @ 374,786 lbs
Vigor to transport cargo to boat ramp
Set on cribbing, remove SPMT and jack down</t>
  </si>
  <si>
    <t>95adb544b2045f1b</t>
  </si>
  <si>
    <t>30264873</t>
  </si>
  <si>
    <t>M20073</t>
  </si>
  <si>
    <t>US Watermaker, Inc.</t>
  </si>
  <si>
    <t>HV5PCLHMLGB5</t>
  </si>
  <si>
    <t xml:space="preserve">WATERMAKER, 1500 GPD, 460 VAC, 60 Hz, 3 PHASE, US WATERMAKER WORKBOAT 3
</t>
  </si>
  <si>
    <t>3bbe7d2da5aaec12</t>
  </si>
  <si>
    <t>30264871</t>
  </si>
  <si>
    <t>M20079</t>
  </si>
  <si>
    <t xml:space="preserve">CABLE, ANNEALED COPPER, 2 CONDUCTOR, 1/0 AWG, LOW SMOKE, 1kV, M24643/15-08UN, LSDSGU-100
</t>
  </si>
  <si>
    <t>418851a3fa6128be</t>
  </si>
  <si>
    <t>30264870</t>
  </si>
  <si>
    <t>M20058</t>
  </si>
  <si>
    <t>JET, PACKAGE, HYDRAULIC SYSTEM, MARINE JET POWER, PER MJP 4113-10847</t>
  </si>
  <si>
    <t>7121a6042fb5c888</t>
  </si>
  <si>
    <t>30264869</t>
  </si>
  <si>
    <t>M20090</t>
  </si>
  <si>
    <t>PECK &amp; HALE, LLC</t>
  </si>
  <si>
    <t>DLZPMEMDC574</t>
  </si>
  <si>
    <t xml:space="preserve">DECK SOCKET, CLOVERLEAF, FLUSH, PECK &amp; HALE F518A-2, 13mm CHAMFER @30 DEGREES
</t>
  </si>
  <si>
    <t>ade10e58216f3e7e</t>
  </si>
  <si>
    <t>30186510</t>
  </si>
  <si>
    <t xml:space="preserve">T&amp;M Line to Revise production drawings in support of ABS comments and changes to electrical plant design, support engineering meetings and ABS correspondence.
</t>
  </si>
  <si>
    <t>bf72ff7481cc5cca</t>
  </si>
  <si>
    <t>30084672</t>
  </si>
  <si>
    <t>ccc6288deb1fd3b1</t>
  </si>
  <si>
    <t>29994778</t>
  </si>
  <si>
    <t>M19539</t>
  </si>
  <si>
    <t>7cbc8f87c44a2cfd</t>
  </si>
  <si>
    <t>29994776</t>
  </si>
  <si>
    <t>M19500</t>
  </si>
  <si>
    <t>8ef16a2d6bbaa7f4</t>
  </si>
  <si>
    <t>29994774</t>
  </si>
  <si>
    <t>M19497</t>
  </si>
  <si>
    <t>8999defa3199c2fd</t>
  </si>
  <si>
    <t>29994773</t>
  </si>
  <si>
    <t>M19554</t>
  </si>
  <si>
    <t>47776c1fe7b4a0da</t>
  </si>
  <si>
    <t>29919475</t>
  </si>
  <si>
    <t>M18271</t>
  </si>
  <si>
    <t>3e2da792a485facf</t>
  </si>
  <si>
    <t>29919248</t>
  </si>
  <si>
    <t>M19439</t>
  </si>
  <si>
    <t xml:space="preserve">Exaust Modular Muffler and Exhaust Riser Kit
</t>
  </si>
  <si>
    <t>a135a5be6447a450</t>
  </si>
  <si>
    <t>29919238</t>
  </si>
  <si>
    <t>1af5268bfbbbe5e7</t>
  </si>
  <si>
    <t>29919234</t>
  </si>
  <si>
    <t>3be57729e6879f01</t>
  </si>
  <si>
    <t>29833248</t>
  </si>
  <si>
    <t>M19292</t>
  </si>
  <si>
    <t>0c48a4435915a3a4</t>
  </si>
  <si>
    <t>29833247</t>
  </si>
  <si>
    <t>a7101271342b5b8e</t>
  </si>
  <si>
    <t>29743574</t>
  </si>
  <si>
    <t>M19094</t>
  </si>
  <si>
    <t>9e61bc4c98f45014</t>
  </si>
  <si>
    <t>29743573</t>
  </si>
  <si>
    <t>M18081</t>
  </si>
  <si>
    <t>24e021b61c39f0c6</t>
  </si>
  <si>
    <t>29743572</t>
  </si>
  <si>
    <t>M18748</t>
  </si>
  <si>
    <t xml:space="preserve">Aluminum Tubes, Bars, Pipes, and Angles
</t>
  </si>
  <si>
    <t>702ab8202e0782f4</t>
  </si>
  <si>
    <t>21905709</t>
  </si>
  <si>
    <t>531</t>
  </si>
  <si>
    <t>MARITIME DESIGN, INC.</t>
  </si>
  <si>
    <t>M8D9RJ569EG7</t>
  </si>
  <si>
    <t>Detailed design and engineering support</t>
  </si>
  <si>
    <t>313a6111db9501cc</t>
  </si>
  <si>
    <t>21905708</t>
  </si>
  <si>
    <t>MAIN INDUSTRIES, INC.</t>
  </si>
  <si>
    <t>EJB6ZB4NKGJ7</t>
  </si>
  <si>
    <t xml:space="preserve">Paint </t>
  </si>
  <si>
    <t>83f26556ebf481e6</t>
  </si>
  <si>
    <t>21905707</t>
  </si>
  <si>
    <t>K M D MARINE, INC</t>
  </si>
  <si>
    <t>FK25WFJJCL96</t>
  </si>
  <si>
    <t xml:space="preserve">Towing </t>
  </si>
  <si>
    <t>c6a798bac2d9be3d</t>
  </si>
  <si>
    <t>30084663</t>
  </si>
  <si>
    <t>M19622</t>
  </si>
  <si>
    <t>ANIXTER INC</t>
  </si>
  <si>
    <t>TAB4FBLR5UM1</t>
  </si>
  <si>
    <t>LU7KP9UJJ5L7</t>
  </si>
  <si>
    <t>WESCO INTERNATIONAL, INC</t>
  </si>
  <si>
    <t xml:space="preserve">CABLE, COAX, 50 OHM, DOUBLE SHIELDED, SOLID CONDUCTOR, TIMES MICROWAVE LMR-400
</t>
  </si>
  <si>
    <t>cf58496aa2cda584</t>
  </si>
  <si>
    <t>30084662</t>
  </si>
  <si>
    <t>92821a7384b79305</t>
  </si>
  <si>
    <t>30084661</t>
  </si>
  <si>
    <t>M19678</t>
  </si>
  <si>
    <t>VANGUARD DELTA LLC</t>
  </si>
  <si>
    <t>FKSEU2SA3NC7</t>
  </si>
  <si>
    <t xml:space="preserve">CABLE, TINNED ANNEALED COPPER, 3 PAIR, 18 AWG, LOW SMOKE, INDIVIDUALLY SHIELDED PAIRS COPPER BRAID, 600V, M24640/16-02UN, 2XSW-3
</t>
  </si>
  <si>
    <t>35e852aeb59559ae</t>
  </si>
  <si>
    <t>30084659</t>
  </si>
  <si>
    <t>M19712</t>
  </si>
  <si>
    <t>GRAYBAR ELECTRIC CO INC</t>
  </si>
  <si>
    <t>M6RKANMSZJC7</t>
  </si>
  <si>
    <t>WP8LRX9KNTC4</t>
  </si>
  <si>
    <t>GRAYBAR ELECTRIC COMPANY, INC.</t>
  </si>
  <si>
    <t xml:space="preserve">CABLE LADDER, ALUMINUM, 400mm WIDTH, OGLAEND SYSTEMS, RZE-R CL-400 AL OR EQUAL SOLD AS 3M EA
</t>
  </si>
  <si>
    <t>854e09f374e3868d</t>
  </si>
  <si>
    <t>30084658</t>
  </si>
  <si>
    <t>M19680</t>
  </si>
  <si>
    <t>HARDWARE SPECIALTY CO</t>
  </si>
  <si>
    <t>DMZLNDQW1RD6</t>
  </si>
  <si>
    <t>LZQFW2PSQ4C3</t>
  </si>
  <si>
    <t>HARDWARE SPECIALTIES</t>
  </si>
  <si>
    <t xml:space="preserve">CABLE, TINNED ANNEALED COPPER, 3 CONDUCTOR, 14 AWG, LOW SMOKE, OVERALL SHIELDED COPPER BRAID, 600V, M24643/43-14UO, LS3SJ-14
</t>
  </si>
  <si>
    <t>dd307bf2c93eb367</t>
  </si>
  <si>
    <t>30084656</t>
  </si>
  <si>
    <t>M19624</t>
  </si>
  <si>
    <t xml:space="preserve">CABLE, ANNEALED COPPER, 4 CONDUCTOR, 7 AWG, LOW SMOKE, 1kV, M24643/17-04UN, LSFSGU-23
</t>
  </si>
  <si>
    <t>fc8d9d5e8d39da65</t>
  </si>
  <si>
    <t>30084654</t>
  </si>
  <si>
    <t>M19708</t>
  </si>
  <si>
    <t>CHARGER, BATTERY, 24 VDC, 230 VAC, 100 AMP, EMS 26568-1 , 3 BANK, 3 OUTPUT, SMART CHARGING</t>
  </si>
  <si>
    <t>db5a1b24c70a3af3</t>
  </si>
  <si>
    <t>30084653</t>
  </si>
  <si>
    <t>M19785</t>
  </si>
  <si>
    <t>a309b115963a6998</t>
  </si>
  <si>
    <t>30084652</t>
  </si>
  <si>
    <t>M19625</t>
  </si>
  <si>
    <t xml:space="preserve">CABLE, TINNED ANNEALED COPPER, 2 CONDUCTOR, 10 AWG, LOW SMOKE, OVERALL SHIELDED COPPER BRAID, 1kV, M24643/66-03UO, LS2OW-9, NSN 6145016946291
</t>
  </si>
  <si>
    <t>bdb11ff8b7709461</t>
  </si>
  <si>
    <t>30084650</t>
  </si>
  <si>
    <t>c981ea5614c0ba59</t>
  </si>
  <si>
    <t>30084649</t>
  </si>
  <si>
    <t>M19623</t>
  </si>
  <si>
    <t>MURRAY BENJAMIN ELECTRIC CO LLC</t>
  </si>
  <si>
    <t>E5NZAXG4MNB7</t>
  </si>
  <si>
    <t xml:space="preserve">CABLE, ANNEALED COPPER, 4 PAIR, 24 AWG, LOW SMOKE, OVERALL SHIELDED ALUMINUM/POLYESTER, 300V, M24643/59-04UO, LSC5OSW-4, CAT 5e
</t>
  </si>
  <si>
    <t>bfd22e503ac9ad32</t>
  </si>
  <si>
    <t>30084648</t>
  </si>
  <si>
    <t>M19666</t>
  </si>
  <si>
    <t xml:space="preserve">GENSET, PACKAGE, MISC COMPONENTS, PACIFIC POWR GROUP, PER PPG 18-PPGMSVL-SSDG1 --Emergency Diesel Generator unit (EDG) - qty 1 - Ship Service Diesel Generator units (SSDG)  - QTY 2
</t>
  </si>
  <si>
    <t>731d3026e173c4dd</t>
  </si>
  <si>
    <t>30084647</t>
  </si>
  <si>
    <t>M19412</t>
  </si>
  <si>
    <t>"MSV(L) LRIP-2 – JR Merit Change Event #003 11731-52400-421 – Aux Sea Water Cooling Production Booklet – Unit 2
Booklet Name: 11731-52400-421
 Aux Sea Water Cooling Production Booklet – Unit 2
Inclusions:
• Fabrication Labor: $ 21,113.37
• Pressure Testing Labor: $ 8,332.50
• Pressure Testing Materi</t>
  </si>
  <si>
    <t>f579c53a1625d41c</t>
  </si>
  <si>
    <t>29994632</t>
  </si>
  <si>
    <t>fec85a71914e4cc5</t>
  </si>
  <si>
    <t>29994567</t>
  </si>
  <si>
    <t>M19548</t>
  </si>
  <si>
    <t>3eb7527c717326ec</t>
  </si>
  <si>
    <t>29994564</t>
  </si>
  <si>
    <t>M19511</t>
  </si>
  <si>
    <t>JANICKI INDUSTRIES, INC.</t>
  </si>
  <si>
    <t>F3XDPM56RAR8</t>
  </si>
  <si>
    <t>YDGZAKELWJX4</t>
  </si>
  <si>
    <t>JANICKI INDUSTRIES INC</t>
  </si>
  <si>
    <t xml:space="preserve">PLATE PART, AL 5086-H116, CUT FROM VIGOR PN 218699, .375, FORMING INFO: Curved, HOLES: No
</t>
  </si>
  <si>
    <t>7940b26abf59365f</t>
  </si>
  <si>
    <t>29919211</t>
  </si>
  <si>
    <t>M19414</t>
  </si>
  <si>
    <t xml:space="preserve">LRIP-2 Pipe Spools Phase 1 Material Supply 
</t>
  </si>
  <si>
    <t>d917689eef12484f</t>
  </si>
  <si>
    <t>29919208</t>
  </si>
  <si>
    <t>M19413</t>
  </si>
  <si>
    <t xml:space="preserve">MSVL Airbag Launch Vancouver, WA (374K) - 2026 / 2027
</t>
  </si>
  <si>
    <t>cd05a70e8e454523</t>
  </si>
  <si>
    <t>29919204</t>
  </si>
  <si>
    <t xml:space="preserve">Vigor Marine Fabrication Request for Proposal pp12236 – MSV(L) LRIP-2 Pipe Spool Fabrication
</t>
  </si>
  <si>
    <t>9a739835c0ec5b85</t>
  </si>
  <si>
    <t>29919200</t>
  </si>
  <si>
    <t>52ca54f21ecc2da3</t>
  </si>
  <si>
    <t>29919196</t>
  </si>
  <si>
    <t>4a388fed1bd8d091</t>
  </si>
  <si>
    <t>29919190</t>
  </si>
  <si>
    <t>b20b143f7d747d11</t>
  </si>
  <si>
    <t>29833241</t>
  </si>
  <si>
    <t>c9c0e394276e18e3</t>
  </si>
  <si>
    <t>29833240</t>
  </si>
  <si>
    <t>1437820353cd9c67</t>
  </si>
  <si>
    <t>29743441</t>
  </si>
  <si>
    <t>M18985</t>
  </si>
  <si>
    <t>3ce71f934866d390</t>
  </si>
  <si>
    <t>29743432</t>
  </si>
  <si>
    <t>M19066</t>
  </si>
  <si>
    <t>WATERMAKER, 1500 GPD, 460 VAC, 60 Hz, 3 PHASE, US WATERMAKER WORKBOAT 3</t>
  </si>
  <si>
    <t>cc47932c0b15b688</t>
  </si>
  <si>
    <t>29743430</t>
  </si>
  <si>
    <t>M17855</t>
  </si>
  <si>
    <t xml:space="preserve">Annealed Copper Cable
</t>
  </si>
  <si>
    <t>6c1d14c188a7fb38</t>
  </si>
  <si>
    <t>29743428</t>
  </si>
  <si>
    <t>M19100</t>
  </si>
  <si>
    <t xml:space="preserve">Ball Valve
</t>
  </si>
  <si>
    <t>cae0a1006cd0b8db</t>
  </si>
  <si>
    <t>29743424</t>
  </si>
  <si>
    <t>386367e8814e026e</t>
  </si>
  <si>
    <t>29743419</t>
  </si>
  <si>
    <t>M19103</t>
  </si>
  <si>
    <t>REVERE MARINE LLC</t>
  </si>
  <si>
    <t>PGNCM54YLZM5</t>
  </si>
  <si>
    <t>cbf2bbfc29342a3a</t>
  </si>
  <si>
    <t>29743413</t>
  </si>
  <si>
    <t>M18949</t>
  </si>
  <si>
    <t>REPUBLIC BRASS SALES INC.</t>
  </si>
  <si>
    <t>ZG9NMGGJRHF9</t>
  </si>
  <si>
    <t xml:space="preserve">Valves
</t>
  </si>
  <si>
    <t>704cffa39048f541</t>
  </si>
  <si>
    <t>29743411</t>
  </si>
  <si>
    <t>M18079</t>
  </si>
  <si>
    <t>48023d72115481eb</t>
  </si>
  <si>
    <t>29743408</t>
  </si>
  <si>
    <t>M17883</t>
  </si>
  <si>
    <t>2731ea21ffc70b5b</t>
  </si>
  <si>
    <t>29743404</t>
  </si>
  <si>
    <t>M18347</t>
  </si>
  <si>
    <t xml:space="preserve">Aluminum Material Cutting Service and Prefabrication
</t>
  </si>
  <si>
    <t>c92b587bbf3a24c3</t>
  </si>
  <si>
    <t>29743402</t>
  </si>
  <si>
    <t>2837d60fee7af2bf</t>
  </si>
  <si>
    <t>29743399</t>
  </si>
  <si>
    <t>107c16ff77167eb9</t>
  </si>
  <si>
    <t>29743396</t>
  </si>
  <si>
    <t>89d3eae848e59e93</t>
  </si>
  <si>
    <t>29743395</t>
  </si>
  <si>
    <t>137e8b8e75b19859</t>
  </si>
  <si>
    <t>29743370</t>
  </si>
  <si>
    <t>M17232-1</t>
  </si>
  <si>
    <t>MOTOR SERVICES HUGO STAMP INC</t>
  </si>
  <si>
    <t>MS5BUY1ZLGL1</t>
  </si>
  <si>
    <t>LDHFABTGMA87</t>
  </si>
  <si>
    <t>MOTOR-SERVICES HUGO STAMP, INC</t>
  </si>
  <si>
    <t xml:space="preserve">Gear, Couplings, Routers, and Button Panels
</t>
  </si>
  <si>
    <t>0deb34c64677bf77</t>
  </si>
  <si>
    <t>29743369</t>
  </si>
  <si>
    <t>f9c97f61b731b68f</t>
  </si>
  <si>
    <t>29743300</t>
  </si>
  <si>
    <t>5439e29f288bf31a</t>
  </si>
  <si>
    <t>29743264</t>
  </si>
  <si>
    <t>M18219</t>
  </si>
  <si>
    <t>IMTRA CORP</t>
  </si>
  <si>
    <t>K38UM4CSFFN1</t>
  </si>
  <si>
    <t xml:space="preserve">Watertight door and hatch
</t>
  </si>
  <si>
    <t>e8a3e017386b3c96</t>
  </si>
  <si>
    <t>29743263</t>
  </si>
  <si>
    <t>1ea1a23632d209d8</t>
  </si>
  <si>
    <t>29743241</t>
  </si>
  <si>
    <t>0e1c5851e6cb197e</t>
  </si>
  <si>
    <t>29743217</t>
  </si>
  <si>
    <t>79a2e622f0eba8e9</t>
  </si>
  <si>
    <t>29743215</t>
  </si>
  <si>
    <t>16193de19a456c8f</t>
  </si>
  <si>
    <t>19506786</t>
  </si>
  <si>
    <t>NSBU000315 Rel 3</t>
  </si>
  <si>
    <t>SWIFTSHIPS, LLC</t>
  </si>
  <si>
    <t>R148NULHK6H3</t>
  </si>
  <si>
    <t>Services</t>
  </si>
  <si>
    <t>5afc6f0fa8fc2db0</t>
  </si>
  <si>
    <t>19506785</t>
  </si>
  <si>
    <t>NSBU000315 - Release 3</t>
  </si>
  <si>
    <t>364d1c64a9c354ad</t>
  </si>
  <si>
    <t>19506784</t>
  </si>
  <si>
    <t>72a65653cb5836c5</t>
  </si>
  <si>
    <t>19506783</t>
  </si>
  <si>
    <t>9f7adde417c37d4f</t>
  </si>
  <si>
    <t>19506782</t>
  </si>
  <si>
    <t>ee55264da5245240</t>
  </si>
  <si>
    <t>19506781</t>
  </si>
  <si>
    <t>e877b9b9f958e335</t>
  </si>
  <si>
    <t>19506780</t>
  </si>
  <si>
    <t>NSBU000616</t>
  </si>
  <si>
    <t>CATERPILLAR INC.</t>
  </si>
  <si>
    <t>EGH3SHQPQJN9</t>
  </si>
  <si>
    <t>N9K8Y7U3RGA9</t>
  </si>
  <si>
    <t>Caterpillar Inc.</t>
  </si>
  <si>
    <t>e39fcb6dcaa44d0a</t>
  </si>
  <si>
    <t>19506779</t>
  </si>
  <si>
    <t>P000046797</t>
  </si>
  <si>
    <t>CATERPILLAR INC</t>
  </si>
  <si>
    <t>53735ed026d7616f</t>
  </si>
  <si>
    <t>19506778</t>
  </si>
  <si>
    <t>P000039217</t>
  </si>
  <si>
    <t>64f30f6313bdcde6</t>
  </si>
  <si>
    <t>19506777</t>
  </si>
  <si>
    <t>5a1d6d0698d37003</t>
  </si>
  <si>
    <t>21965597</t>
  </si>
  <si>
    <t>M128007</t>
  </si>
  <si>
    <t>WORTH INDUSTRIES, INC.</t>
  </si>
  <si>
    <t>YVKMD9NWFJP9</t>
  </si>
  <si>
    <t>New Insulation Installation (Rope Stowage &amp; Boatswain Stores)</t>
  </si>
  <si>
    <t>46d73ed8e0800e24</t>
  </si>
  <si>
    <t>21965596</t>
  </si>
  <si>
    <t>Weather deck insulation and vent ducting repairs and replacement</t>
  </si>
  <si>
    <t>09b5da8ccab33b60</t>
  </si>
  <si>
    <t>21965595</t>
  </si>
  <si>
    <t>New Overhead Insulation On Poop &amp; Upper Deck Passageways</t>
  </si>
  <si>
    <t>accd037c67d10484</t>
  </si>
  <si>
    <t>21965594</t>
  </si>
  <si>
    <t>M128029</t>
  </si>
  <si>
    <t>NVI, L.L.C.</t>
  </si>
  <si>
    <t>DSBXRMN5PKQ7</t>
  </si>
  <si>
    <t xml:space="preserve">Ultrasonic Thickness Measurements </t>
  </si>
  <si>
    <t>802d8eccb1a165a0</t>
  </si>
  <si>
    <t>21965593</t>
  </si>
  <si>
    <t>M128005</t>
  </si>
  <si>
    <t>MMIF, LLC</t>
  </si>
  <si>
    <t>ZX1NWFRTTJ89</t>
  </si>
  <si>
    <t>Various steel repairs and modifications throughout the vessel</t>
  </si>
  <si>
    <t>e8c983fc9637ce35</t>
  </si>
  <si>
    <t>21965592</t>
  </si>
  <si>
    <t>Hopper Bay Transverse Beams Replacement (First Hopper Area Ã¯Â¿Â½ Frame 61 To 83)</t>
  </si>
  <si>
    <t>b59cdc796776966e</t>
  </si>
  <si>
    <t>21965591</t>
  </si>
  <si>
    <t>Small Vert. T-Beam Section (Below Stringer)</t>
  </si>
  <si>
    <t>7b76aaabf6f55d0a</t>
  </si>
  <si>
    <t>21965590</t>
  </si>
  <si>
    <t>Small Vert. T-Beam Section (Above Stringer)</t>
  </si>
  <si>
    <t>4418ff67cb0aa7d6</t>
  </si>
  <si>
    <t>21965589</t>
  </si>
  <si>
    <t>Hopper Bay Transverse Beams Replacement Ã¯Â¿Â½ Box Shape Beams (Frame 83-84) Ã¯Â¿Â½ Port &amp; Starboard</t>
  </si>
  <si>
    <t>cafc7a0f8956354d</t>
  </si>
  <si>
    <t>21965588</t>
  </si>
  <si>
    <t>Medium Vertical T-Beam Section</t>
  </si>
  <si>
    <t>424f93783658739c</t>
  </si>
  <si>
    <t>21965587</t>
  </si>
  <si>
    <t>Ballast Tanks, Voids Suction Pipes Replacement</t>
  </si>
  <si>
    <t>677d0d4446c3a875</t>
  </si>
  <si>
    <t>21965586</t>
  </si>
  <si>
    <t>M128027</t>
  </si>
  <si>
    <t>HILL MARINE REFRIGERATION, INC.</t>
  </si>
  <si>
    <t>MMJ3LHM9AZ96</t>
  </si>
  <si>
    <t>Port &amp; Starboard AC Chilled Water Units Replacement And AMR Deck Plates Replacement</t>
  </si>
  <si>
    <t>9732a32737a3b350</t>
  </si>
  <si>
    <t>21965585</t>
  </si>
  <si>
    <t>M128010</t>
  </si>
  <si>
    <t>F &amp; S SUPERB MARINE &amp; INDUSTRIAL SERVICES, INC.</t>
  </si>
  <si>
    <t>KSL5QJBVMVN7</t>
  </si>
  <si>
    <t>Tate Temco Valve Manifolds</t>
  </si>
  <si>
    <t>b31958203ac08921</t>
  </si>
  <si>
    <t>21965584</t>
  </si>
  <si>
    <t>Repairs To Port #12 30 Inch Sluive Valve</t>
  </si>
  <si>
    <t>1afca21abb2dd966</t>
  </si>
  <si>
    <t>21965583</t>
  </si>
  <si>
    <t>Reach rod repairs and ballast tank vents inspection</t>
  </si>
  <si>
    <t>352ac2ff2c97d831</t>
  </si>
  <si>
    <t>21965582</t>
  </si>
  <si>
    <t>M128003</t>
  </si>
  <si>
    <t>Trunnion carriage and dragarm components repairs and modifications</t>
  </si>
  <si>
    <t>b86da469b93b2a7f</t>
  </si>
  <si>
    <t>21965581</t>
  </si>
  <si>
    <t>Repair Center Dragarm Components</t>
  </si>
  <si>
    <t>1d9cce55378c631b</t>
  </si>
  <si>
    <t>21965580</t>
  </si>
  <si>
    <t>Replace 9 Winches Wire Ropes</t>
  </si>
  <si>
    <t>352d3a64ddfbb866</t>
  </si>
  <si>
    <t>21965579</t>
  </si>
  <si>
    <t>Port Overside Trunnion Carriage Repairs/Modifications</t>
  </si>
  <si>
    <t>fe9686c0ee22f060</t>
  </si>
  <si>
    <t>21965578</t>
  </si>
  <si>
    <t>Replace Stbd. O/S Dredge Pump Motor</t>
  </si>
  <si>
    <t>5079b765004ec5f5</t>
  </si>
  <si>
    <t>21965577</t>
  </si>
  <si>
    <t>Center Dragarm Components Repair</t>
  </si>
  <si>
    <t>4ff330df32966e95</t>
  </si>
  <si>
    <t>21965576</t>
  </si>
  <si>
    <t>Gimbal Ring &amp; Yokes Ã¯Â¿Â½ Center Dragarm Repairs/Modifications</t>
  </si>
  <si>
    <t>da21d2c324ccf810</t>
  </si>
  <si>
    <t>21965575</t>
  </si>
  <si>
    <t>M127950</t>
  </si>
  <si>
    <t>AUSTAL USA, LLC</t>
  </si>
  <si>
    <t>RG6LJJM6JBS3</t>
  </si>
  <si>
    <t>HW4NQLRB6SX7</t>
  </si>
  <si>
    <t>AUSTAL LIMITED</t>
  </si>
  <si>
    <t>Berthage, Drydocking, and Services</t>
  </si>
  <si>
    <t>d7222a87b041a255</t>
  </si>
  <si>
    <t>21965574</t>
  </si>
  <si>
    <t>M127956</t>
  </si>
  <si>
    <t>Hopper Bay Inspection</t>
  </si>
  <si>
    <t>4d0631cbe0990aaa</t>
  </si>
  <si>
    <t>21965573</t>
  </si>
  <si>
    <t>M127975</t>
  </si>
  <si>
    <t>Bulkheads &amp; Sloped Plates Frame 114 (Port &amp; Starboard)</t>
  </si>
  <si>
    <t>8204b36520f77cbd</t>
  </si>
  <si>
    <t>21965572</t>
  </si>
  <si>
    <t>M127976</t>
  </si>
  <si>
    <t>Centerwell Bulkheads At Sloped Plates(Port, Starboard)</t>
  </si>
  <si>
    <t>0b11b177a07cf12a</t>
  </si>
  <si>
    <t>21965571</t>
  </si>
  <si>
    <t>M127983</t>
  </si>
  <si>
    <t>Main Plate Coolers, Cleaning And Inspection &amp; Pipes Replacement (Port &amp; Starboard)</t>
  </si>
  <si>
    <t>fd8f18791925bf46</t>
  </si>
  <si>
    <t>21965570</t>
  </si>
  <si>
    <t>M127962</t>
  </si>
  <si>
    <t>Ballast Tanks, Voids, and Coffer Dams</t>
  </si>
  <si>
    <t>be98124bc8c1e2e5</t>
  </si>
  <si>
    <t>21965569</t>
  </si>
  <si>
    <t>M127988</t>
  </si>
  <si>
    <t>Marine Sanitation Device Replacement</t>
  </si>
  <si>
    <t>0034274f4cceb7da</t>
  </si>
  <si>
    <t>21965568</t>
  </si>
  <si>
    <t>M127966</t>
  </si>
  <si>
    <t>Blast and Paint No. 7 Port, Starboard, Center Ballast Tanks and Oily Bilge Tank</t>
  </si>
  <si>
    <t>9e74925f15515d47</t>
  </si>
  <si>
    <t>21965567</t>
  </si>
  <si>
    <t>M127957</t>
  </si>
  <si>
    <t>Stringer Plate Section</t>
  </si>
  <si>
    <t>a9e51e25c28a982a</t>
  </si>
  <si>
    <t>21965566</t>
  </si>
  <si>
    <t>M127987</t>
  </si>
  <si>
    <t>Install New Centerwell Gimbal Winch Gearbox</t>
  </si>
  <si>
    <t>9d4bad94d3ac44e9</t>
  </si>
  <si>
    <t>21965565</t>
  </si>
  <si>
    <t>M127986</t>
  </si>
  <si>
    <t>Centerwell Swell Comp Cylinder</t>
  </si>
  <si>
    <t>c859726b13f7247c</t>
  </si>
  <si>
    <t>21965564</t>
  </si>
  <si>
    <t>M127974</t>
  </si>
  <si>
    <t>Bulkheads Frame 61</t>
  </si>
  <si>
    <t>5030aa4e1a477119</t>
  </si>
  <si>
    <t>21965563</t>
  </si>
  <si>
    <t>M127963</t>
  </si>
  <si>
    <t>Fuel Oil Tanks</t>
  </si>
  <si>
    <t>1d4d44634c1d263c</t>
  </si>
  <si>
    <t>21965562</t>
  </si>
  <si>
    <t>M127979</t>
  </si>
  <si>
    <t>Bow Thruster Inspection &amp; Maintenance</t>
  </si>
  <si>
    <t>b0c307fd685e4970</t>
  </si>
  <si>
    <t>21965561</t>
  </si>
  <si>
    <t>M127999</t>
  </si>
  <si>
    <t>Full Time Safety &amp; Planning</t>
  </si>
  <si>
    <t>f847fa0e40d4f5c7</t>
  </si>
  <si>
    <t>21965560</t>
  </si>
  <si>
    <t>M127953</t>
  </si>
  <si>
    <t>Sea Valves</t>
  </si>
  <si>
    <t>02453959bf104425</t>
  </si>
  <si>
    <t>21965559</t>
  </si>
  <si>
    <t>M127982</t>
  </si>
  <si>
    <t>Repair Center Dragarm Hoisting Blocks</t>
  </si>
  <si>
    <t>07110c3a59e59860</t>
  </si>
  <si>
    <t>21965558</t>
  </si>
  <si>
    <t>M127996</t>
  </si>
  <si>
    <t>Dragarm Winch Motors</t>
  </si>
  <si>
    <t>5f8ec7bf9c1adb6a</t>
  </si>
  <si>
    <t>21965557</t>
  </si>
  <si>
    <t>M127981</t>
  </si>
  <si>
    <t>Sluice Valve Inspection</t>
  </si>
  <si>
    <t>cdd1bc3f93436670</t>
  </si>
  <si>
    <t>21965556</t>
  </si>
  <si>
    <t>M127989</t>
  </si>
  <si>
    <t xml:space="preserve">Ship Service And Emergency Switchboard Maintenance </t>
  </si>
  <si>
    <t>64a0c2dd0f5b80f5</t>
  </si>
  <si>
    <t>21965555</t>
  </si>
  <si>
    <t>M127994</t>
  </si>
  <si>
    <t>Dredge Pump Motors And Generators</t>
  </si>
  <si>
    <t>1048f4af338a03a6</t>
  </si>
  <si>
    <t>21965554</t>
  </si>
  <si>
    <t>M127977</t>
  </si>
  <si>
    <t>Propeller Hydraulic System Inspection</t>
  </si>
  <si>
    <t>cd15501152074cc2</t>
  </si>
  <si>
    <t>21965553</t>
  </si>
  <si>
    <t>M127995</t>
  </si>
  <si>
    <t>Motor/Generator Sets</t>
  </si>
  <si>
    <t>62113d6ae155a78a</t>
  </si>
  <si>
    <t>21965552</t>
  </si>
  <si>
    <t>M127971</t>
  </si>
  <si>
    <t>Deck Plating Upper Deck #2 Starboard Void</t>
  </si>
  <si>
    <t>aa9ee37347c8591f</t>
  </si>
  <si>
    <t>21965551</t>
  </si>
  <si>
    <t>M128001</t>
  </si>
  <si>
    <t>ALLIANCE MECHANICAL SOLUTIONS, LLC</t>
  </si>
  <si>
    <t>JMGFXAYELY58</t>
  </si>
  <si>
    <t>Miscellaneous steel repair and replacement throughout the vessel</t>
  </si>
  <si>
    <t>5f44c95552e83d32</t>
  </si>
  <si>
    <t>21965550</t>
  </si>
  <si>
    <t>Poop Deck Winches Deck Plates Replacement</t>
  </si>
  <si>
    <t>a599d54ea8b3a4e6</t>
  </si>
  <si>
    <t>21965549</t>
  </si>
  <si>
    <t>M128028</t>
  </si>
  <si>
    <t>Chill Water System Misc. Pipe, Steel and Mechanical Repairs / Modification</t>
  </si>
  <si>
    <t>489764e68fbaeaee</t>
  </si>
  <si>
    <t>21965548</t>
  </si>
  <si>
    <t>Dredge Pipes &amp; Valves In Voids Replacement</t>
  </si>
  <si>
    <t>e78a04e8475d65d6</t>
  </si>
  <si>
    <t>21965547</t>
  </si>
  <si>
    <t>M128017</t>
  </si>
  <si>
    <t>ABC APPLICATORS INC</t>
  </si>
  <si>
    <t>KK9FFUUML8N1</t>
  </si>
  <si>
    <t>Blast and Paint Hopper Deck &amp; Associated Components</t>
  </si>
  <si>
    <t>7ccadd3e2c5a67d9</t>
  </si>
  <si>
    <t>21965546</t>
  </si>
  <si>
    <t>M128072</t>
  </si>
  <si>
    <t>Miscellaneous painting / service painting throughout the vessel</t>
  </si>
  <si>
    <t>2a340b7549a0f8f7</t>
  </si>
  <si>
    <t>29743513</t>
  </si>
  <si>
    <t>M19075</t>
  </si>
  <si>
    <t>306ebac8995a10c7</t>
  </si>
  <si>
    <t>29743511</t>
  </si>
  <si>
    <t>M17596</t>
  </si>
  <si>
    <t>QUALITY AERO INC</t>
  </si>
  <si>
    <t>K6PBS5DKCBW6</t>
  </si>
  <si>
    <t xml:space="preserve">ICS LOG CDRL support
</t>
  </si>
  <si>
    <t>6e1777891016521b</t>
  </si>
  <si>
    <t>21820684</t>
  </si>
  <si>
    <t>D19P001038</t>
  </si>
  <si>
    <t>OSI FEDERAL TECHNOLOGIES INC.</t>
  </si>
  <si>
    <t>NM13FLEJH5A8</t>
  </si>
  <si>
    <t>MATERIALS IN SUPPORT OF THE DSS CONTRACT.</t>
  </si>
  <si>
    <t>914d369c55b344d3</t>
  </si>
  <si>
    <t>21820683</t>
  </si>
  <si>
    <t>4605e61fc0f2fcda</t>
  </si>
  <si>
    <t>21820682</t>
  </si>
  <si>
    <t>D19P000705</t>
  </si>
  <si>
    <t>2d2e0fce43ce7e85</t>
  </si>
  <si>
    <t>21820681</t>
  </si>
  <si>
    <t>c285869e06f69c7b</t>
  </si>
  <si>
    <t>21820680</t>
  </si>
  <si>
    <t>D20P000017</t>
  </si>
  <si>
    <t>MULTIQUIP, INC</t>
  </si>
  <si>
    <t>NG8JWBJ25TX3</t>
  </si>
  <si>
    <t>VNG8ZMUKKSH9</t>
  </si>
  <si>
    <t>ITOCHU CORPORATION</t>
  </si>
  <si>
    <t>236fa066e2a4eb8a</t>
  </si>
  <si>
    <t>21820679</t>
  </si>
  <si>
    <t>D19P001025</t>
  </si>
  <si>
    <t>ADVANTEC MANUFACTURING USA, INC.</t>
  </si>
  <si>
    <t>K783PK4DZEE3</t>
  </si>
  <si>
    <t>MKMMHLWFUPD5</t>
  </si>
  <si>
    <t>Advantec Global Innovations Inc</t>
  </si>
  <si>
    <t>5426adf7dcee1d34</t>
  </si>
  <si>
    <t>21820678</t>
  </si>
  <si>
    <t>b1f5d2fa30e5cd40</t>
  </si>
  <si>
    <t>21820677</t>
  </si>
  <si>
    <t>D19P0001025 CO#1</t>
  </si>
  <si>
    <t>cfa2fea9e444d060</t>
  </si>
  <si>
    <t>21820676</t>
  </si>
  <si>
    <t>D19P001117</t>
  </si>
  <si>
    <t>AAR MANUFACTURING, INC.</t>
  </si>
  <si>
    <t>M26PK7RRJNR7</t>
  </si>
  <si>
    <t>EULWGLS7QNF6</t>
  </si>
  <si>
    <t>AAR CORP.</t>
  </si>
  <si>
    <t>d45c935e11383c63</t>
  </si>
  <si>
    <t>21820675</t>
  </si>
  <si>
    <t>c7efbb0387a2e42f</t>
  </si>
  <si>
    <t>21747662</t>
  </si>
  <si>
    <t>0077201747</t>
  </si>
  <si>
    <t>EH1FBFFGD4Q5</t>
  </si>
  <si>
    <t>System Technical Support C5ISR Suite TM</t>
  </si>
  <si>
    <t>4572e153ff45a935</t>
  </si>
  <si>
    <t>30084666</t>
  </si>
  <si>
    <t>c85e6949769740d8</t>
  </si>
  <si>
    <t>29919218</t>
  </si>
  <si>
    <t xml:space="preserve">T&amp;M Line for Updating Production Design Drawings and supporting data to support Army CDRL’s A024
</t>
  </si>
  <si>
    <t>8cf4da3f406d07e1</t>
  </si>
  <si>
    <t>29833242</t>
  </si>
  <si>
    <t xml:space="preserve">EBDG - A023 - Drawings to Complete - LRIP 1 - estimated hours 1,142. POP 10/1/25-12/31/25
</t>
  </si>
  <si>
    <t>b073be932661caed</t>
  </si>
  <si>
    <t>29743509</t>
  </si>
  <si>
    <t>M17107</t>
  </si>
  <si>
    <t>1abe5d8904ab651e</t>
  </si>
  <si>
    <t>29743463</t>
  </si>
  <si>
    <t>M18667</t>
  </si>
  <si>
    <t>d12fe735778260f1</t>
  </si>
  <si>
    <t>29743448</t>
  </si>
  <si>
    <t>M18077</t>
  </si>
  <si>
    <t>HANDY MARINE ENGINEERING PLLC</t>
  </si>
  <si>
    <t>G85KEB64L476</t>
  </si>
  <si>
    <t>f6b29e37b244c029</t>
  </si>
  <si>
    <t>29743447</t>
  </si>
  <si>
    <t xml:space="preserve">Engineering Support Service
</t>
  </si>
  <si>
    <t>444cc9d06643a386</t>
  </si>
  <si>
    <t>29743446</t>
  </si>
  <si>
    <t xml:space="preserve">MSVL Drawing Package
</t>
  </si>
  <si>
    <t>2c42faf2ec528639</t>
  </si>
  <si>
    <t>29743445</t>
  </si>
  <si>
    <t>M18822</t>
  </si>
  <si>
    <t>7dfe337abf820b26</t>
  </si>
  <si>
    <t>21747475</t>
  </si>
  <si>
    <t>0077190039</t>
  </si>
  <si>
    <t>SCIENCE APPLICATIONS INTERNATIONAL CORPORATION</t>
  </si>
  <si>
    <t>MMLKPW9JLX64</t>
  </si>
  <si>
    <t>RE7WMNV9L719</t>
  </si>
  <si>
    <t>System Technical Support for Next Generation Network</t>
  </si>
  <si>
    <t>a69909e2892a5bf7</t>
  </si>
  <si>
    <t>21747474</t>
  </si>
  <si>
    <t>SCIENCE APPLICATIONS INTERNATIONAL CORP</t>
  </si>
  <si>
    <t>5e0de0dbdcd82355</t>
  </si>
  <si>
    <t>21842151</t>
  </si>
  <si>
    <t>SC22TRI01</t>
  </si>
  <si>
    <t>TRIDENT MARITIME SYSTEMS, INC.</t>
  </si>
  <si>
    <t>KN4DLHTLNCS8</t>
  </si>
  <si>
    <t>Octopus Industries, Inc.</t>
  </si>
  <si>
    <t>The Subcontractor shall perform all requirements as described in this SOW to provide the CASCOM/LMRD Training System Support (TSS) for the Phase 4 Automated Electronic Classroom (AEC). The TSS consists of developing, installing, and integrating the AEC for the Integrated Engineering Control and Surv</t>
  </si>
  <si>
    <t>98a3a2d6a2b7108d</t>
  </si>
  <si>
    <t>30264867</t>
  </si>
  <si>
    <t>M20057</t>
  </si>
  <si>
    <t>f184a70cbf4f3e26</t>
  </si>
  <si>
    <t>30264866</t>
  </si>
  <si>
    <t>186cfbc0e80ba4e9</t>
  </si>
  <si>
    <t>30264862</t>
  </si>
  <si>
    <t>M19987</t>
  </si>
  <si>
    <t>DRIVE LINE SERVICE OF PORTLAND, LLC.</t>
  </si>
  <si>
    <t>TAREDGLA6JL5</t>
  </si>
  <si>
    <t>DRIVESHAFT, SHIPSET, COMPOSITE , ~4550mm, DRIVELINE SERVICES OF PORTLAND, INCLUDES GEAR ADAPTERS SEALS BEARINGS AND FASTENERS, PER K211033V-2 MSV-L Shipset 091918</t>
  </si>
  <si>
    <t>89005779c3cb0e0b</t>
  </si>
  <si>
    <t>30186404</t>
  </si>
  <si>
    <t>M19828</t>
  </si>
  <si>
    <t>Insulation Scopes per proposal Vancouver ISSD. Performance Contracting, Inc. (hereinafter designated as “CONTRACTOR”) proposes to furnish all materials and labor required for the application of the following (hereinafter designated as the “Work”) for the amount stated below: 2026 (1EA Vessel Pricing</t>
  </si>
  <si>
    <t>7d78776c63aecdca</t>
  </si>
  <si>
    <t>30186401</t>
  </si>
  <si>
    <t>b6a63f952f51077d</t>
  </si>
  <si>
    <t>30084669</t>
  </si>
  <si>
    <t>M19742</t>
  </si>
  <si>
    <t>b1ad3ddf29da6cf7</t>
  </si>
  <si>
    <t>30084668</t>
  </si>
  <si>
    <t>c6cfd92a34051899</t>
  </si>
  <si>
    <t>30084667</t>
  </si>
  <si>
    <t>30fe5953dbca7288</t>
  </si>
  <si>
    <t>29994711</t>
  </si>
  <si>
    <t>M19499</t>
  </si>
  <si>
    <t>c7873576e27db6d0</t>
  </si>
  <si>
    <t>29994708</t>
  </si>
  <si>
    <t>M19495</t>
  </si>
  <si>
    <t>783644a9a2e647d6</t>
  </si>
  <si>
    <t>29994705</t>
  </si>
  <si>
    <t>M19553</t>
  </si>
  <si>
    <t>5dec4863f30028f7</t>
  </si>
  <si>
    <t>29919228</t>
  </si>
  <si>
    <t>M19438</t>
  </si>
  <si>
    <t>992cfd99846087c2</t>
  </si>
  <si>
    <t>29919226</t>
  </si>
  <si>
    <t>M19308</t>
  </si>
  <si>
    <t>6fc49c990bac364d</t>
  </si>
  <si>
    <t>29919225</t>
  </si>
  <si>
    <t>702169243710fbee</t>
  </si>
  <si>
    <t>29919221</t>
  </si>
  <si>
    <t>fb7049a3cd3ab6ac</t>
  </si>
  <si>
    <t>29833246</t>
  </si>
  <si>
    <t>M19137</t>
  </si>
  <si>
    <t>PROFESSIONAL COMPONENTS LTD.</t>
  </si>
  <si>
    <t>HZGQH5BMDGL9</t>
  </si>
  <si>
    <t xml:space="preserve">Shockwave Seats
</t>
  </si>
  <si>
    <t>5bf1a96be4f44604</t>
  </si>
  <si>
    <t>29833244</t>
  </si>
  <si>
    <t>98305246068f9f04</t>
  </si>
  <si>
    <t>29743535</t>
  </si>
  <si>
    <t>1a1d18324cd226c5</t>
  </si>
  <si>
    <t>29743533</t>
  </si>
  <si>
    <t>M18080</t>
  </si>
  <si>
    <t>d852771454f54c3c</t>
  </si>
  <si>
    <t>29743531</t>
  </si>
  <si>
    <t>M18582</t>
  </si>
  <si>
    <t>d475d402c34264a2</t>
  </si>
  <si>
    <t>29743522</t>
  </si>
  <si>
    <t>26dae2c34d9295eb</t>
  </si>
  <si>
    <t>29743521</t>
  </si>
  <si>
    <t>M18262</t>
  </si>
  <si>
    <t>115298d3d7c3e1c8</t>
  </si>
  <si>
    <t>29743520</t>
  </si>
  <si>
    <t>M18366</t>
  </si>
  <si>
    <t xml:space="preserve">Production Optimization Study
</t>
  </si>
  <si>
    <t>e2080dbd9db5c05e</t>
  </si>
  <si>
    <t>29743518</t>
  </si>
  <si>
    <t>M18826</t>
  </si>
  <si>
    <t xml:space="preserve">Waterjet System
</t>
  </si>
  <si>
    <t>20a690274716b2db</t>
  </si>
  <si>
    <t>29743515</t>
  </si>
  <si>
    <t>M18925</t>
  </si>
  <si>
    <t xml:space="preserve">STRAINER, RAW WATER, SIMPLEX, SELF-CLEANING, BRONZE BODY, MONEL BASKET,
</t>
  </si>
  <si>
    <t>afbccb4ff39dbaf7</t>
  </si>
  <si>
    <t>29743514</t>
  </si>
  <si>
    <t>M19019</t>
  </si>
  <si>
    <t>1f632d0c7474432b</t>
  </si>
  <si>
    <t>Watercraft SAM notices, one row per solicitation lifecycle, soonest deadline first. Open? + Days to deadline are live vs the screen As-of.</t>
  </si>
  <si>
    <t>§1 - Pre-award pipeline (one row per solicitation lifecycle)</t>
  </si>
  <si>
    <t>notice_id</t>
  </si>
  <si>
    <t>title</t>
  </si>
  <si>
    <t>solicitation_number</t>
  </si>
  <si>
    <t>notice_type</t>
  </si>
  <si>
    <t>base_type</t>
  </si>
  <si>
    <t>first_posted_date</t>
  </si>
  <si>
    <t>posted_date</t>
  </si>
  <si>
    <t>n_notices</t>
  </si>
  <si>
    <t>response_deadline</t>
  </si>
  <si>
    <t>set_aside</t>
  </si>
  <si>
    <t>department</t>
  </si>
  <si>
    <t>award_number</t>
  </si>
  <si>
    <t>matched_term</t>
  </si>
  <si>
    <t>Open?</t>
  </si>
  <si>
    <t>Days to deadline</t>
  </si>
  <si>
    <t>88e9190d10804c5caafbb204ac1a1a36</t>
  </si>
  <si>
    <t>Helicopter Tug</t>
  </si>
  <si>
    <t>W911YP26QA003</t>
  </si>
  <si>
    <t>Combined Synopsis/Solicitation</t>
  </si>
  <si>
    <t>333924</t>
  </si>
  <si>
    <t>1740</t>
  </si>
  <si>
    <t>SBA</t>
  </si>
  <si>
    <t>DEPT OF DEFENSE.DEPT OF THE ARMY.NATIONAL GUARD BUREAU.JFHQ USPFO UT.USPFO UT PROCUREMENT.W7N3 USPFO ACTIVITY UT ARNG</t>
  </si>
  <si>
    <t>tug</t>
  </si>
  <si>
    <t>sam_opportunities</t>
  </si>
  <si>
    <t>SAM-OPPORTUNITY-LIFECYCLE</t>
  </si>
  <si>
    <t>e57793392dd78280</t>
  </si>
  <si>
    <t>ed4f6567c4d34b2fb8bba78794f03e61</t>
  </si>
  <si>
    <t>3315 MVK Crane Barge</t>
  </si>
  <si>
    <t>W912BU26BA013</t>
  </si>
  <si>
    <t>DEPT OF DEFENSE.DEPT OF THE ARMY.US ARMY CORPS OF ENGINEERS.ENGINEER DIVISION NORTH ATLANTIC.ENDIST PHILADELPHIA.W2SD ENDIST PHILADELPHIA</t>
  </si>
  <si>
    <t>barge</t>
  </si>
  <si>
    <t>784e23c65d511b8a</t>
  </si>
  <si>
    <t>f520b7f712174238aee9ad27bb41998c</t>
  </si>
  <si>
    <t xml:space="preserve"> Sources Sought Notice for Architect-Engineer Indefinite Delivery Indefinite Quantity (A-E IDIQ) Contract for Naval Architecture and Marine Engineering Design Services for barges and non-self-propelled floating plant </t>
  </si>
  <si>
    <t>W912BU26X3596</t>
  </si>
  <si>
    <t>Sources Sought</t>
  </si>
  <si>
    <t>c1ebe14894b672f8</t>
  </si>
  <si>
    <t>7f3443531b73480890236a1f5f8bbe6c</t>
  </si>
  <si>
    <t>3066 NAO Derrickboat Elizabeth Replacement</t>
  </si>
  <si>
    <t>W912BU26BA015</t>
  </si>
  <si>
    <t>Special Notice</t>
  </si>
  <si>
    <t>boat</t>
  </si>
  <si>
    <t>91649007105792bd</t>
  </si>
  <si>
    <t>29e22f8302df42dd99bfc32fff8ce22f</t>
  </si>
  <si>
    <t>Tampa Harbor Lift Boat Charter Services</t>
  </si>
  <si>
    <t>W912HN26QA017</t>
  </si>
  <si>
    <t>Solicitation</t>
  </si>
  <si>
    <t>V124</t>
  </si>
  <si>
    <t>DEPT OF DEFENSE.DEPT OF THE ARMY.US ARMY CORPS OF ENGINEERS.ENGINEER DIVISION SOUTH ATLANTIC.ENDIST SAVANNAH.W074 ENDIST SAVANNAH</t>
  </si>
  <si>
    <t>d83627a9d682fe43</t>
  </si>
  <si>
    <t>baf26f7c601741c7880ef475e30b927a</t>
  </si>
  <si>
    <t>ATCHAFALAYA RIVER BAY, BAR, AND CREWBOAT CUT CUTTERHEAD DREDGE NOS. 2-2026, OM26060</t>
  </si>
  <si>
    <t>W912P826BA005</t>
  </si>
  <si>
    <t>Presolicitation</t>
  </si>
  <si>
    <t>NONE</t>
  </si>
  <si>
    <t>DEPT OF DEFENSE.DEPT OF THE ARMY.US ARMY CORPS OF ENGINEERS.ENGINEER DIVISION MISSISSIPPI VALLEY.ENDIST NEW ORLEANS.W07V ENDIST NEW ORLEANS</t>
  </si>
  <si>
    <t>79ea8e0f67e0e1bd</t>
  </si>
  <si>
    <t>a53945c0339642239e519c02a9a7fd4b</t>
  </si>
  <si>
    <t>ATCHAFALAYA RIVER BAY, BAR, AND CREWBOAT CUT CUTTERHEAD DREDGE NOS. 4-2026, OM26062</t>
  </si>
  <si>
    <t>W912P826BA007</t>
  </si>
  <si>
    <t>bf5669e70bede919</t>
  </si>
  <si>
    <t>91e1c5c2865a410e900f3ca07c7332f4</t>
  </si>
  <si>
    <t>ATCHAFALAYA RIVER BAY, BAR, AND CREWBOAT CUT CUTTERHEAD DREDGE NOS. 3-2026, OM26061</t>
  </si>
  <si>
    <t>W912P826BA006</t>
  </si>
  <si>
    <t>31fc15fd846dc2c4</t>
  </si>
  <si>
    <t>2a942d059fe341be8601f109865a179c</t>
  </si>
  <si>
    <t>ATCHAFALAYA RIVER BAY, BAR, AND CREWBOAT CUT CUTTERHEAD DREDGE NOS. 1-2026, OM26059</t>
  </si>
  <si>
    <t>W912P826BA004</t>
  </si>
  <si>
    <t>fb30afc5305c068e</t>
  </si>
  <si>
    <t>d1962dbb18fa479590f71294bfa49991</t>
  </si>
  <si>
    <t>W912P826BA066</t>
  </si>
  <si>
    <t>7b4084edbba5beca</t>
  </si>
  <si>
    <t>839db82b27f64a76838607267c92c25b</t>
  </si>
  <si>
    <t>W912P826BA065</t>
  </si>
  <si>
    <t>dfe0bba80b9f51d4</t>
  </si>
  <si>
    <t>418ce3d1a0ef42609f7f9e06c9e75522</t>
  </si>
  <si>
    <t>W912P826BA067</t>
  </si>
  <si>
    <t>cad30cab47042d4e</t>
  </si>
  <si>
    <t>8b2b8d61e81741d4a5064d2288b6ecb4</t>
  </si>
  <si>
    <t>W912P826BA064</t>
  </si>
  <si>
    <t>3cf1dd7b7b9829c3</t>
  </si>
  <si>
    <t>5b634d68f1a94adb9fa60ae5911e0f21</t>
  </si>
  <si>
    <t>Army Watercraft Sustainment Maintenance (AWSM) Program Zone 1 CONUS (AWARD NOTICE)</t>
  </si>
  <si>
    <t>W912CH25RA005</t>
  </si>
  <si>
    <t>Award Notice</t>
  </si>
  <si>
    <t>SBP</t>
  </si>
  <si>
    <t>DEPT OF DEFENSE.DEPT OF THE ARMY.AMC.ACC.ACC-CTRS.ACC-DTA.W6QK ACC- DTA</t>
  </si>
  <si>
    <t>W912CH26DA028</t>
  </si>
  <si>
    <t>watercraft</t>
  </si>
  <si>
    <t>2b8c359af30792f0</t>
  </si>
  <si>
    <t>0cb9cee5e7c9458db523745eff83682b</t>
  </si>
  <si>
    <t>Army Watercraft Sustainment Maintenance (AWSM) Program Zone 3 Pier Side and Emergency Drydocking (AWARD NOTICE)</t>
  </si>
  <si>
    <t>W912CH25RA007</t>
  </si>
  <si>
    <t>W912CH26DA059</t>
  </si>
  <si>
    <t>c06b65fd7c113261</t>
  </si>
  <si>
    <t>14fa4d2d94cd4a758c460c913e70b26c</t>
  </si>
  <si>
    <t>Army Watercraft Sustainment Maintenance (AWSM) Program Zone 2 OCONUS (AWARD NOTICE)</t>
  </si>
  <si>
    <t>W912CH25RA006</t>
  </si>
  <si>
    <t>W912CH26DA038</t>
  </si>
  <si>
    <t>530884623c14f143</t>
  </si>
  <si>
    <t>41f1d99e9ab949bcb6582e1f182461cf</t>
  </si>
  <si>
    <t>CPMT Boatlift Maintenance</t>
  </si>
  <si>
    <t>W912DS26CA010</t>
  </si>
  <si>
    <t>DEPT OF DEFENSE.DEPT OF THE ARMY.US ARMY CORPS OF ENGINEERS.ENGINEER DIVISION NORTH ATLANTIC.ENDIST NEW YORK.W2SD ENDIST NEW YORK</t>
  </si>
  <si>
    <t>5ea922dce3060d5b</t>
  </si>
  <si>
    <t>2adfee6a0a7d41b3874fab6017b9b10b</t>
  </si>
  <si>
    <t>UNITED STATES MILITARY INFLATABLE RIGID BOAT (USMIRIB) TRAILER TIRES</t>
  </si>
  <si>
    <t>W912ER25QA001</t>
  </si>
  <si>
    <t>326211</t>
  </si>
  <si>
    <t>2610</t>
  </si>
  <si>
    <t>DEPT OF DEFENSE.DEPT OF THE ARMY.US ARMY CORPS OF ENGINEERS.ENGINEER DIVISION SOUTHWESTERN.W076 ENDIST MIDDLE EAS(PROVIS)</t>
  </si>
  <si>
    <t>W912ER26PA001</t>
  </si>
  <si>
    <t>cb7a793c61ae28fc</t>
  </si>
  <si>
    <t>f10b434a927349ee9d234d28c14862a9</t>
  </si>
  <si>
    <t>Tent Barge Recessed Shell Bitts</t>
  </si>
  <si>
    <t>W912P926QA006</t>
  </si>
  <si>
    <t>DEPT OF DEFENSE.DEPT OF THE ARMY.US ARMY CORPS OF ENGINEERS.ENGINEER DIVISION MISSISSIPPI VALLEY.ENDIST ST LOUIS.W07V ENDIST ST LOUIS</t>
  </si>
  <si>
    <t>3c068960ce441b4e</t>
  </si>
  <si>
    <t>0c73a6332d244a91ab96424ad751dbd5</t>
  </si>
  <si>
    <t>BARGE AND TOW SERVICES FOR SAFETY TESTING AT THE CHICAGO SANITARY AND SHIP CANAL (CSSC) FISH BARRIERS</t>
  </si>
  <si>
    <t>W912P626QA006</t>
  </si>
  <si>
    <t>V125</t>
  </si>
  <si>
    <t>DEPT OF DEFENSE.DEPT OF THE ARMY.US ARMY CORPS OF ENGINEERS.ENGINEER DIVISION GREAT LAKES AND OHIO.ENDIST CHICAGO.W072 ENDIST CHICAGO</t>
  </si>
  <si>
    <t>W912P626PA004</t>
  </si>
  <si>
    <t>bfc300625ffac69e</t>
  </si>
  <si>
    <t>2c45c479e05d431bac50030963b77f1d</t>
  </si>
  <si>
    <t>55HP Outboard Boat Engine</t>
  </si>
  <si>
    <t>W911S226U3398</t>
  </si>
  <si>
    <t>DEPT OF DEFENSE.DEPT OF THE ARMY.AMC.ACC.MISSION INSTALLATION CONTRACTING COMMAND.419TH CSB.W6QM MICC-FT DRUM</t>
  </si>
  <si>
    <t>abc00a9246104ace</t>
  </si>
  <si>
    <t>2307555b368e4967a21caf7a803e7da3</t>
  </si>
  <si>
    <t>Boat Mounts</t>
  </si>
  <si>
    <t>W911S226U3124</t>
  </si>
  <si>
    <t>0801eabdf63a70cc</t>
  </si>
  <si>
    <t>7a17f865f7904812b8b486f3c7dddaea</t>
  </si>
  <si>
    <t>Oologah Work Barge Motors</t>
  </si>
  <si>
    <t>W912BV26QA061</t>
  </si>
  <si>
    <t>DEPT OF DEFENSE.DEPT OF THE ARMY.US ARMY CORPS OF ENGINEERS.ENGINEER DIVISION SOUTHWESTERN.ENDIST TULSA.W076 ENDIST TULSA</t>
  </si>
  <si>
    <t>aa576e537ee4ff42</t>
  </si>
  <si>
    <t>d098731c8513497ea4b7e10dd6aa7084</t>
  </si>
  <si>
    <t>Rescue boat and trailer</t>
  </si>
  <si>
    <t>W911S226U3171</t>
  </si>
  <si>
    <t>4901d947cd5be51b</t>
  </si>
  <si>
    <t>fdc14f88aa674b82828d82752ac1680d</t>
  </si>
  <si>
    <t>ALL TERRAIN ELECTRIC TUGGER</t>
  </si>
  <si>
    <t>W911S226U3063</t>
  </si>
  <si>
    <t>3920</t>
  </si>
  <si>
    <t>d48a8cdfaf7c155e</t>
  </si>
  <si>
    <t>a6cfa3254a61485399a5efbab8411652</t>
  </si>
  <si>
    <t>Aircraft Pushback Tug</t>
  </si>
  <si>
    <t>W911S226U2780</t>
  </si>
  <si>
    <t>a5352e8a614035b8</t>
  </si>
  <si>
    <t>be929f9961b04bc4a4cb4c7507ae6f0e</t>
  </si>
  <si>
    <t>ARTB Boat Motors</t>
  </si>
  <si>
    <t>W911S226U2969</t>
  </si>
  <si>
    <t>1f5b1c778e7aaa61</t>
  </si>
  <si>
    <t>d177ca3b10a94d99a028de44375c4bdc</t>
  </si>
  <si>
    <t>Recertification of Dredge McFARLAND Rescue Boat</t>
  </si>
  <si>
    <t>W912BU26QA021</t>
  </si>
  <si>
    <t>7eb5d3ac720c4ade</t>
  </si>
  <si>
    <t>1f0e13b708104c73aef9b38065c8de93</t>
  </si>
  <si>
    <t>Sheboygan Harbor Breakwater Barge Rental</t>
  </si>
  <si>
    <t>W912P626QA010</t>
  </si>
  <si>
    <t>b829e5b6509ad3fe</t>
  </si>
  <si>
    <t>2b94277d34e645e096934a878f76aa50</t>
  </si>
  <si>
    <t>3577 NASA PEGASUS Barge FY25 Drydock</t>
  </si>
  <si>
    <t>W912BU25BA023</t>
  </si>
  <si>
    <t>e1238949b5bf7f2a</t>
  </si>
  <si>
    <t>a34fc62f6c674d0688feee44ce0d37f3</t>
  </si>
  <si>
    <t>R3F LCF Binkley Barge Spuds</t>
  </si>
  <si>
    <t>W9123726QA002</t>
  </si>
  <si>
    <t>DEPT OF DEFENSE.DEPT OF THE ARMY.US ARMY CORPS OF ENGINEERS.ENGINEER DIVISION GREAT LAKES AND OHIO.ENDIST HUNTINGTON.W072 ENDIST HUNTINGTON</t>
  </si>
  <si>
    <t>e64cda8688c57c3b</t>
  </si>
  <si>
    <t>73ecaea2f9894ad491fdc7bcdbfecb39</t>
  </si>
  <si>
    <t>3251 MVS Crane Barge Replacement</t>
  </si>
  <si>
    <t>W912BU25BA019</t>
  </si>
  <si>
    <t>98b2c1d9ca926ceb</t>
  </si>
  <si>
    <t>43074728570046e7a1cbb3739034a1f7</t>
  </si>
  <si>
    <t>W91237-25-Q-A057 Motor for Pontoon Boat at Summersville Lake</t>
  </si>
  <si>
    <t>W9123725QA057</t>
  </si>
  <si>
    <t>4842a6a2d4b2bcee</t>
  </si>
  <si>
    <t>18bbbda1a4c04b2daf9d89af7794c48c</t>
  </si>
  <si>
    <t>Swiftwater Rescue Boat</t>
  </si>
  <si>
    <t>W911S225U1845</t>
  </si>
  <si>
    <t>bfc1ba74897f1b2a</t>
  </si>
  <si>
    <t>84ddc8bf577548f481cea1ca5b1b9303</t>
  </si>
  <si>
    <t>Three Honda 150HP Outbaord Boat Motors</t>
  </si>
  <si>
    <t>W912ES25QA048</t>
  </si>
  <si>
    <t>DEPT OF DEFENSE.DEPT OF THE ARMY.US ARMY CORPS OF ENGINEERS.ENGINEER DIVISION MISSISSIPPI VALLEY.ENDIST ST PAUL.W07V ENDIST ST PAUL</t>
  </si>
  <si>
    <t>0565b793865b5c3e</t>
  </si>
  <si>
    <t>2a6193fa6ed6466f91f8bfce1a7a3cbc</t>
  </si>
  <si>
    <t>DRY DOCK OVERHAUL REPAIRS TO TUG KENOSHA</t>
  </si>
  <si>
    <t>W912P625QA007</t>
  </si>
  <si>
    <t>713d2e276e7757c2</t>
  </si>
  <si>
    <t>3dcc446cb6e9406dbdc6ebf40a77edc7</t>
  </si>
  <si>
    <t>Custom electrofishing boat</t>
  </si>
  <si>
    <t>W911S225U0854</t>
  </si>
  <si>
    <t>148127b9703bfe4f</t>
  </si>
  <si>
    <t>One row per open notice x candidate family. Confirm a real recompete link to fire the Timing Screen's in-market signal; a same-PSC match alone does not.</t>
  </si>
  <si>
    <t>§1 - Notice-family review</t>
  </si>
  <si>
    <t>notice_title</t>
  </si>
  <si>
    <t>family_key</t>
  </si>
  <si>
    <t>family_incumbent</t>
  </si>
  <si>
    <t>psc_match</t>
  </si>
  <si>
    <t>naics_match</t>
  </si>
  <si>
    <t>contracting_office_match</t>
  </si>
  <si>
    <t>evidence_score</t>
  </si>
  <si>
    <t>analyst_confirmed</t>
  </si>
  <si>
    <t>notes</t>
  </si>
  <si>
    <t>source</t>
  </si>
  <si>
    <t>seed-heuristic</t>
  </si>
  <si>
    <t>Funding facts from the FY22-27 PB books, one row per line x vintage x measure x year. Never sum across money types ($M, then-year).</t>
  </si>
  <si>
    <t>§1 - Budget funding facts (tidy/long; P-40 / R-2 / R-2A)</t>
  </si>
  <si>
    <t>line_item_id</t>
  </si>
  <si>
    <t>source_book_fy</t>
  </si>
  <si>
    <t>exhibit</t>
  </si>
  <si>
    <t>measure</t>
  </si>
  <si>
    <t>unit</t>
  </si>
  <si>
    <t>observed_fy</t>
  </si>
  <si>
    <t>column_role</t>
  </si>
  <si>
    <t>page</t>
  </si>
  <si>
    <t>2022</t>
  </si>
  <si>
    <t>P-40</t>
  </si>
  <si>
    <t>procurement_qty</t>
  </si>
  <si>
    <t>units</t>
  </si>
  <si>
    <t>prior_years</t>
  </si>
  <si>
    <t>prior_year</t>
  </si>
  <si>
    <t>BUD-OPA34-FY2022</t>
  </si>
  <si>
    <t>army-budget-extract-2026-06-20</t>
  </si>
  <si>
    <t>d40963777cb60cd9</t>
  </si>
  <si>
    <t>actual</t>
  </si>
  <si>
    <t>b6ec80d29cf215b9</t>
  </si>
  <si>
    <t>2021</t>
  </si>
  <si>
    <t>enacted</t>
  </si>
  <si>
    <t>f6b065c6a5f210da</t>
  </si>
  <si>
    <t>request_base</t>
  </si>
  <si>
    <t>request</t>
  </si>
  <si>
    <t>ee8b8775d853d47f</t>
  </si>
  <si>
    <t>request_oco</t>
  </si>
  <si>
    <t>a1b12f01d2688928</t>
  </si>
  <si>
    <t>request_total</t>
  </si>
  <si>
    <t>d6ea98580f0fc855</t>
  </si>
  <si>
    <t>2023</t>
  </si>
  <si>
    <t>outyear</t>
  </si>
  <si>
    <t>outyear_estimate</t>
  </si>
  <si>
    <t>9989a3ff1c0a2f22</t>
  </si>
  <si>
    <t>2024</t>
  </si>
  <si>
    <t>336d59e19e43e9b6</t>
  </si>
  <si>
    <t>2025</t>
  </si>
  <si>
    <t>38d968010e8e922f</t>
  </si>
  <si>
    <t>2026</t>
  </si>
  <si>
    <t>ddbccb36aaed3cdc</t>
  </si>
  <si>
    <t>to_complete</t>
  </si>
  <si>
    <t>a6b8ea08baffd43c</t>
  </si>
  <si>
    <t>total</t>
  </si>
  <si>
    <t>d61f1cce31e83c73</t>
  </si>
  <si>
    <t>gross_weapon_system_cost</t>
  </si>
  <si>
    <t>USD_millions</t>
  </si>
  <si>
    <t>277b2bd1d41fa6d6</t>
  </si>
  <si>
    <t>64410df0a710d3e4</t>
  </si>
  <si>
    <t>33bc70a934c8068d</t>
  </si>
  <si>
    <t>08495dc2583cda69</t>
  </si>
  <si>
    <t>525ba59f3d517cf0</t>
  </si>
  <si>
    <t>5db3994755642c2b</t>
  </si>
  <si>
    <t>adedb5616174e01c</t>
  </si>
  <si>
    <t>6b65c5f3dc87f90d</t>
  </si>
  <si>
    <t>5fbc6db716d6670f</t>
  </si>
  <si>
    <t>9f9a0fc965c38fff</t>
  </si>
  <si>
    <t>664d13d5aa6f7c0f</t>
  </si>
  <si>
    <t>8989a8c6474e13df</t>
  </si>
  <si>
    <t>net_procurement_p1</t>
  </si>
  <si>
    <t>62f557e8a8670291</t>
  </si>
  <si>
    <t>ddc68d20e9195765</t>
  </si>
  <si>
    <t>22f57fad6e69a7f3</t>
  </si>
  <si>
    <t>621da1e53a9d01e0</t>
  </si>
  <si>
    <t>7d0ab2602c9319af</t>
  </si>
  <si>
    <t>2bd294775624ece8</t>
  </si>
  <si>
    <t>d7b02aa0a191f77e</t>
  </si>
  <si>
    <t>30c4fe67877e6cb5</t>
  </si>
  <si>
    <t>cd16d0cc0a084026</t>
  </si>
  <si>
    <t>b5c1553e314c7ebe</t>
  </si>
  <si>
    <t>d3ced07accc423e1</t>
  </si>
  <si>
    <t>165d86d9253f5e12</t>
  </si>
  <si>
    <t>total_obligation_authority</t>
  </si>
  <si>
    <t>388d1ea8b0532490</t>
  </si>
  <si>
    <t>d135b353656fc6e5</t>
  </si>
  <si>
    <t>a44e45e9fab66621</t>
  </si>
  <si>
    <t>af30ccedf36f0b88</t>
  </si>
  <si>
    <t>1cd8e06332c31344</t>
  </si>
  <si>
    <t>50d46e20b6335526</t>
  </si>
  <si>
    <t>8317be2fa2afc1b5</t>
  </si>
  <si>
    <t>d47fa3e6432d7aaa</t>
  </si>
  <si>
    <t>4f1e4fd223a89948</t>
  </si>
  <si>
    <t>de534bdae7eb1b12</t>
  </si>
  <si>
    <t>6e1f74b731c89eb6</t>
  </si>
  <si>
    <t>747e19dfc1130efc</t>
  </si>
  <si>
    <t>811bd3295e24bf0d</t>
  </si>
  <si>
    <t>be3f3d44c1e50f82</t>
  </si>
  <si>
    <t>ff91bfb04698511f</t>
  </si>
  <si>
    <t>07cca3d2c89ab630</t>
  </si>
  <si>
    <t>4f792502e073db21</t>
  </si>
  <si>
    <t>b2a13c4070874b27</t>
  </si>
  <si>
    <t>1b601f2e636ee7db</t>
  </si>
  <si>
    <t>2a187077137754aa</t>
  </si>
  <si>
    <t>c8302375f6d567d4</t>
  </si>
  <si>
    <t>4ec0dff4ec527c8d</t>
  </si>
  <si>
    <t>ef2b78610cae1b67</t>
  </si>
  <si>
    <t>9b90dccc73f21fcf</t>
  </si>
  <si>
    <t>d545f87bcdba2f61</t>
  </si>
  <si>
    <t>aeef60a3c46924e3</t>
  </si>
  <si>
    <t>41b4c8151d67d725</t>
  </si>
  <si>
    <t>4b033f83b0679f88</t>
  </si>
  <si>
    <t>847d058106779c6e</t>
  </si>
  <si>
    <t>e0c69db144b70047</t>
  </si>
  <si>
    <t>2179a4aa9ea724b1</t>
  </si>
  <si>
    <t>74c067e54262a12c</t>
  </si>
  <si>
    <t>da6208cc0903e95d</t>
  </si>
  <si>
    <t>a5ace0c1648fae2d</t>
  </si>
  <si>
    <t>d0742168c7a62e4b</t>
  </si>
  <si>
    <t>11dca3df04a78daf</t>
  </si>
  <si>
    <t>2c475efc8b8bcd4f</t>
  </si>
  <si>
    <t>051e89cfcb272638</t>
  </si>
  <si>
    <t>1201a943b31aa9a8</t>
  </si>
  <si>
    <t>82c9688155d95ec3</t>
  </si>
  <si>
    <t>d312c9614fa22dd4</t>
  </si>
  <si>
    <t>963a00e8f086e650</t>
  </si>
  <si>
    <t>c2f739d5c20731b0</t>
  </si>
  <si>
    <t>689bb75c0ac6f5b4</t>
  </si>
  <si>
    <t>4142b4b2ffdb81c6</t>
  </si>
  <si>
    <t>2eac88fec93bca62</t>
  </si>
  <si>
    <t>e15cab87e42471c3</t>
  </si>
  <si>
    <t>4b8709a9dfeb18da</t>
  </si>
  <si>
    <t>4fc64749e80f9938</t>
  </si>
  <si>
    <t>e3201cd9abf0238c</t>
  </si>
  <si>
    <t>6533de4a25d5ac6a</t>
  </si>
  <si>
    <t>081ad126de0bd521</t>
  </si>
  <si>
    <t>19e0d392ed8c1f87</t>
  </si>
  <si>
    <t>3086ffba10282a67</t>
  </si>
  <si>
    <t>54608f76cf095ad2</t>
  </si>
  <si>
    <t>690065c60d5627d1</t>
  </si>
  <si>
    <t>8f0c5bf1cc1f3654</t>
  </si>
  <si>
    <t>eb39ed4050833b6e</t>
  </si>
  <si>
    <t>af690f4e2fea2ca8</t>
  </si>
  <si>
    <t>0b8d4faab6320ed6</t>
  </si>
  <si>
    <t>478a8b0733d9a36c</t>
  </si>
  <si>
    <t>8bd90a529a27076a</t>
  </si>
  <si>
    <t>192fb2ea198391dc</t>
  </si>
  <si>
    <t>01f51ee8326e4fd2</t>
  </si>
  <si>
    <t>5c6f99940104fcca</t>
  </si>
  <si>
    <t>d23955d748c56e65</t>
  </si>
  <si>
    <t>4fb9342df41b67cc</t>
  </si>
  <si>
    <t>d5782670c4396300</t>
  </si>
  <si>
    <t>25e14048e03eedce</t>
  </si>
  <si>
    <t>484e54e4d44e732b</t>
  </si>
  <si>
    <t>20a00ef90b229b12</t>
  </si>
  <si>
    <t>f87eccf926fd4a30</t>
  </si>
  <si>
    <t>1272fea6b68ab936</t>
  </si>
  <si>
    <t>147fa6ac74610e97</t>
  </si>
  <si>
    <t>bd7922e2e98f2efb</t>
  </si>
  <si>
    <t>cb59474c3fc9d737</t>
  </si>
  <si>
    <t>90a5beb667e7dd2e</t>
  </si>
  <si>
    <t>e21e6b4fb8656e9a</t>
  </si>
  <si>
    <t>0f108ced498325de</t>
  </si>
  <si>
    <t>db7870575086d245</t>
  </si>
  <si>
    <t>99f48ce7f1fc5038</t>
  </si>
  <si>
    <t>afef1e01f1dc3f48</t>
  </si>
  <si>
    <t>cd8afd8833a444ab</t>
  </si>
  <si>
    <t>4169db3b45d0f3fd</t>
  </si>
  <si>
    <t>9e7a1e3b9812e075</t>
  </si>
  <si>
    <t>5e485e20040d3d16</t>
  </si>
  <si>
    <t>50141a00b288a0fb</t>
  </si>
  <si>
    <t>d460325756edc116</t>
  </si>
  <si>
    <t>e8ade3f13c3b8dec</t>
  </si>
  <si>
    <t>45e58a930d470fcc</t>
  </si>
  <si>
    <t>a24347ab6c7d2b44</t>
  </si>
  <si>
    <t>9dc07f27a2b746ea</t>
  </si>
  <si>
    <t>f78e5f23128bc2c7</t>
  </si>
  <si>
    <t>d60379595b07d6cf</t>
  </si>
  <si>
    <t>48b98015ebb8fe15</t>
  </si>
  <si>
    <t>2689b07808984cbd</t>
  </si>
  <si>
    <t>40391221b4165a05</t>
  </si>
  <si>
    <t>86165643bb5cc88c</t>
  </si>
  <si>
    <t>691560b37011c49d</t>
  </si>
  <si>
    <t>6044c6f8ffeca912</t>
  </si>
  <si>
    <t>2080c046a8336b2e</t>
  </si>
  <si>
    <t>0a8ba9872ab3cc0b</t>
  </si>
  <si>
    <t>5db723713c87b758</t>
  </si>
  <si>
    <t>5c7d6a31ac900619</t>
  </si>
  <si>
    <t>92233c4210cc1213</t>
  </si>
  <si>
    <t>dd7da0d44a00bfdc</t>
  </si>
  <si>
    <t>e0d218111751ace9</t>
  </si>
  <si>
    <t>6475ed2b97305b37</t>
  </si>
  <si>
    <t>R-2</t>
  </si>
  <si>
    <t>rdte_cost</t>
  </si>
  <si>
    <t>BUD-RDTE_BA4-FY2022</t>
  </si>
  <si>
    <t>d6dc064fe86a5c4d</t>
  </si>
  <si>
    <t>8fad95ce4d765f33</t>
  </si>
  <si>
    <t>1afa10853881a89c</t>
  </si>
  <si>
    <t>785333800758f7fc</t>
  </si>
  <si>
    <t>b31530013feb9c64</t>
  </si>
  <si>
    <t>384e4e636f68cad8</t>
  </si>
  <si>
    <t>9a03cc348286a1b8</t>
  </si>
  <si>
    <t>3af9a6f623559045</t>
  </si>
  <si>
    <t>45db060e9f869a40</t>
  </si>
  <si>
    <t>d1a8fedc3c1441c4</t>
  </si>
  <si>
    <t>eb942ca4ef5460bf</t>
  </si>
  <si>
    <t>b5c806066a13ee67</t>
  </si>
  <si>
    <t>R-2A</t>
  </si>
  <si>
    <t>86f8e5c7c9164267</t>
  </si>
  <si>
    <t>525943f845a473cb</t>
  </si>
  <si>
    <t>10ebf9c88b50f0db</t>
  </si>
  <si>
    <t>54e195d3af3f362b</t>
  </si>
  <si>
    <t>fd459633245eea44</t>
  </si>
  <si>
    <t>1bc65f9399536905</t>
  </si>
  <si>
    <t>745af4983e0c7588</t>
  </si>
  <si>
    <t>77f94b9f464eaaa5</t>
  </si>
  <si>
    <t>5670c4ce05bb95cc</t>
  </si>
  <si>
    <t>5ca782dca4fcf348</t>
  </si>
  <si>
    <t>d607d71c2aba74a2</t>
  </si>
  <si>
    <t>16dea2b644b6e54c</t>
  </si>
  <si>
    <t>BUD-OPA34-FY2023</t>
  </si>
  <si>
    <t>669aa1657461dbcc</t>
  </si>
  <si>
    <t>2723dbfdfcc18a52</t>
  </si>
  <si>
    <t>62ddee05cf21aada</t>
  </si>
  <si>
    <t>254a3f0090b56bf5</t>
  </si>
  <si>
    <t>15fe6f5103dffffe</t>
  </si>
  <si>
    <t>8cc57ff1f633d149</t>
  </si>
  <si>
    <t>ec085fab9359c061</t>
  </si>
  <si>
    <t>6e34ec9984cbc040</t>
  </si>
  <si>
    <t>ad6d3a928ce5827d</t>
  </si>
  <si>
    <t>2027</t>
  </si>
  <si>
    <t>375aa850b158fecb</t>
  </si>
  <si>
    <t>e674ab3d5795f818</t>
  </si>
  <si>
    <t>c0f56aa0de004a9a</t>
  </si>
  <si>
    <t>9c5b7e4493cb0645</t>
  </si>
  <si>
    <t>d321a06edaee8c00</t>
  </si>
  <si>
    <t>5439f0dc425a7397</t>
  </si>
  <si>
    <t>43559e81fb221a22</t>
  </si>
  <si>
    <t>3ac363ba58de3fb5</t>
  </si>
  <si>
    <t>43f7331dc37ff539</t>
  </si>
  <si>
    <t>e3a38f64d33e130d</t>
  </si>
  <si>
    <t>b11e582dd472db94</t>
  </si>
  <si>
    <t>2e55680987d4195a</t>
  </si>
  <si>
    <t>42653707e7a2b846</t>
  </si>
  <si>
    <t>4303674cfd81efa4</t>
  </si>
  <si>
    <t>9ad5de17ff3a6e25</t>
  </si>
  <si>
    <t>f438fdaee00dfb8a</t>
  </si>
  <si>
    <t>bbb44a71319fc390</t>
  </si>
  <si>
    <t>8e14bff706d3964e</t>
  </si>
  <si>
    <t>3a541c22ea1d5d15</t>
  </si>
  <si>
    <t>4a91302032fde6b9</t>
  </si>
  <si>
    <t>9e9104cf19e574b7</t>
  </si>
  <si>
    <t>df397626b8e8f243</t>
  </si>
  <si>
    <t>50777263b8431eb9</t>
  </si>
  <si>
    <t>f92f7284b81312cb</t>
  </si>
  <si>
    <t>ef4be14d4725efb7</t>
  </si>
  <si>
    <t>77de805a51cc37f2</t>
  </si>
  <si>
    <t>357875cacf5b2c27</t>
  </si>
  <si>
    <t>4742dea280174b0c</t>
  </si>
  <si>
    <t>5a33d8fcdf03c1f7</t>
  </si>
  <si>
    <t>a165d1a88b677787</t>
  </si>
  <si>
    <t>2c3bb967fc714b8c</t>
  </si>
  <si>
    <t>e798d3771ba7de93</t>
  </si>
  <si>
    <t>d8fcd95138e8eb83</t>
  </si>
  <si>
    <t>c7c3ad472a7a213e</t>
  </si>
  <si>
    <t>a19d94265388a8dd</t>
  </si>
  <si>
    <t>8f3c9a88cf97396e</t>
  </si>
  <si>
    <t>504987470e466ae9</t>
  </si>
  <si>
    <t>1fb0a77148065915</t>
  </si>
  <si>
    <t>ca5383f568ace442</t>
  </si>
  <si>
    <t>7e6f8886e1bfdf89</t>
  </si>
  <si>
    <t>2d8393d5159879a6</t>
  </si>
  <si>
    <t>30fc2ce4fcc36c69</t>
  </si>
  <si>
    <t>281b64e42e5fdc7a</t>
  </si>
  <si>
    <t>3a925edcb7ef002e</t>
  </si>
  <si>
    <t>6ea097381b157acc</t>
  </si>
  <si>
    <t>a4cb0f63d922ad5f</t>
  </si>
  <si>
    <t>b8480dd50965545a</t>
  </si>
  <si>
    <t>556d8058b379cab1</t>
  </si>
  <si>
    <t>2c7b5e164c52a77b</t>
  </si>
  <si>
    <t>61f371035d97cbb9</t>
  </si>
  <si>
    <t>5ae5b87dcc4a1408</t>
  </si>
  <si>
    <t>250324b8cb432879</t>
  </si>
  <si>
    <t>bc7a71cf3b49294b</t>
  </si>
  <si>
    <t>d9dfe8c362c85314</t>
  </si>
  <si>
    <t>166dca2a7e3b829e</t>
  </si>
  <si>
    <t>bbbe3215cb9c2768</t>
  </si>
  <si>
    <t>0894e964ad8f49f4</t>
  </si>
  <si>
    <t>79f613b58fc24afb</t>
  </si>
  <si>
    <t>7cb908066bac13e3</t>
  </si>
  <si>
    <t>ae9ffa2b26bd072c</t>
  </si>
  <si>
    <t>f437521b07acad9f</t>
  </si>
  <si>
    <t>4d4f46d0106f1e2f</t>
  </si>
  <si>
    <t>3fcae3ff13403780</t>
  </si>
  <si>
    <t>f342a3fe48580529</t>
  </si>
  <si>
    <t>f866810e79b4f602</t>
  </si>
  <si>
    <t>d68147163267ebf2</t>
  </si>
  <si>
    <t>dcbee1dfdae617cc</t>
  </si>
  <si>
    <t>7fa21151a17400c3</t>
  </si>
  <si>
    <t>1436445ae3342586</t>
  </si>
  <si>
    <t>fdddc38266fccf01</t>
  </si>
  <si>
    <t>b4636cd3eaa5a9f3</t>
  </si>
  <si>
    <t>d3c1d1bbf39128bf</t>
  </si>
  <si>
    <t>8f6051aa4a7c7d9d</t>
  </si>
  <si>
    <t>978663d1d158bb4b</t>
  </si>
  <si>
    <t>cac25da24ebe0027</t>
  </si>
  <si>
    <t>f66e5229a650f56b</t>
  </si>
  <si>
    <t>af974d2466cd8f21</t>
  </si>
  <si>
    <t>6c8ff9ac0ce38ba2</t>
  </si>
  <si>
    <t>f28bd55b90aa37f3</t>
  </si>
  <si>
    <t>2b4a0600f3d9a53f</t>
  </si>
  <si>
    <t>5860dd5017a6e032</t>
  </si>
  <si>
    <t>64c333c696381d88</t>
  </si>
  <si>
    <t>368fc23e1634cd91</t>
  </si>
  <si>
    <t>a18227420815259e</t>
  </si>
  <si>
    <t>2e48b98a43f09277</t>
  </si>
  <si>
    <t>6f1cbd76d2e9b99b</t>
  </si>
  <si>
    <t>57950d0592321922</t>
  </si>
  <si>
    <t>9b599077b30a19d5</t>
  </si>
  <si>
    <t>e31d6af3cb5d8ee0</t>
  </si>
  <si>
    <t>159d4f780970602e</t>
  </si>
  <si>
    <t>27ae51b7e2aa3e0e</t>
  </si>
  <si>
    <t>a3c5170812efddff</t>
  </si>
  <si>
    <t>f326d609b7cd3e95</t>
  </si>
  <si>
    <t>c190908dd3892724</t>
  </si>
  <si>
    <t>5e2aa80c7bf5c83f</t>
  </si>
  <si>
    <t>ff84ead7572316ef</t>
  </si>
  <si>
    <t>e00643defcd049ee</t>
  </si>
  <si>
    <t>993c6da51965de1a</t>
  </si>
  <si>
    <t>83902fae6784e03d</t>
  </si>
  <si>
    <t>703627e0125e6bca</t>
  </si>
  <si>
    <t>6e42bc8807f7ea57</t>
  </si>
  <si>
    <t>0ebd01c5ef9e2c8e</t>
  </si>
  <si>
    <t>f91541dee45e4e06</t>
  </si>
  <si>
    <t>67f32aea8b9fc31a</t>
  </si>
  <si>
    <t>20f0976d995fe19f</t>
  </si>
  <si>
    <t>afcc8a0845eb290f</t>
  </si>
  <si>
    <t>1dd63ba64725a524</t>
  </si>
  <si>
    <t>ab1dbfc5025d529d</t>
  </si>
  <si>
    <t>17db5c51606b6220</t>
  </si>
  <si>
    <t>bd9e7a23b2ee6ac1</t>
  </si>
  <si>
    <t>f3a7f7f432286364</t>
  </si>
  <si>
    <t>8aad8df652ddf18e</t>
  </si>
  <si>
    <t>67745fd822980472</t>
  </si>
  <si>
    <t>7193bd97d601cc29</t>
  </si>
  <si>
    <t>01a201eb15a4c66a</t>
  </si>
  <si>
    <t>202c6d53f7870b8b</t>
  </si>
  <si>
    <t>fdf05480d362d94a</t>
  </si>
  <si>
    <t>fa537172c6adbbcd</t>
  </si>
  <si>
    <t>c4d77a289206a0cb</t>
  </si>
  <si>
    <t>1342b352e83d43c2</t>
  </si>
  <si>
    <t>fcc94140b554acde</t>
  </si>
  <si>
    <t>5e61f4a3082303e5</t>
  </si>
  <si>
    <t>944617160259641f</t>
  </si>
  <si>
    <t>f63d1b06d137ae6e</t>
  </si>
  <si>
    <t>d1bb3bd660b11388</t>
  </si>
  <si>
    <t>0622baf3516b9307</t>
  </si>
  <si>
    <t>4679add2a4ef0b1d</t>
  </si>
  <si>
    <t>fc0dd6c4d5da2b50</t>
  </si>
  <si>
    <t>b6f20203db5c400f</t>
  </si>
  <si>
    <t>ffc10f14af8ba49b</t>
  </si>
  <si>
    <t>58b7019ce76a1849</t>
  </si>
  <si>
    <t>b41b4479bdc27e7f</t>
  </si>
  <si>
    <t>70fbd78edcb446ab</t>
  </si>
  <si>
    <t>64b268dca1409ebf</t>
  </si>
  <si>
    <t>a1c20222603a5387</t>
  </si>
  <si>
    <t>BUD-RDTE_BA4-FY2023</t>
  </si>
  <si>
    <t>9ce00676940f3499</t>
  </si>
  <si>
    <t>29982ad1591e221a</t>
  </si>
  <si>
    <t>23641823fb74ecb7</t>
  </si>
  <si>
    <t>a6e1781985856716</t>
  </si>
  <si>
    <t>5448961cd889b8cd</t>
  </si>
  <si>
    <t>aefa544b84de7c56</t>
  </si>
  <si>
    <t>6db39d229af033bb</t>
  </si>
  <si>
    <t>d9d2a452e4f0dea3</t>
  </si>
  <si>
    <t>d182efd26c593c25</t>
  </si>
  <si>
    <t>f26074e21309d790</t>
  </si>
  <si>
    <t>78bb374d90242ad5</t>
  </si>
  <si>
    <t>5f75541078033f01</t>
  </si>
  <si>
    <t>439343ec88b99858</t>
  </si>
  <si>
    <t>d70531400bcfd9c4</t>
  </si>
  <si>
    <t>e3f8a9db5afd02d2</t>
  </si>
  <si>
    <t>c1b232923fcf92bd</t>
  </si>
  <si>
    <t>0c8c47004e877ba6</t>
  </si>
  <si>
    <t>bd0236555c9473dc</t>
  </si>
  <si>
    <t>b6b987836d9c3217</t>
  </si>
  <si>
    <t>e771898aca323b71</t>
  </si>
  <si>
    <t>cb161e1d11ec59ba</t>
  </si>
  <si>
    <t>0da1c92e6e8739b1</t>
  </si>
  <si>
    <t>d1536164cf16ab49</t>
  </si>
  <si>
    <t>7db9bd5ae79632ad</t>
  </si>
  <si>
    <t>BUD-OPA34-FY2024</t>
  </si>
  <si>
    <t>8ce106cef22f4bfb</t>
  </si>
  <si>
    <t>3bf5a2e7d5b005dd</t>
  </si>
  <si>
    <t>f33b71379c2c47e1</t>
  </si>
  <si>
    <t>f9d62cf6485cf15f</t>
  </si>
  <si>
    <t>8c618a0cfb97d478</t>
  </si>
  <si>
    <t>f3263994521a6f1a</t>
  </si>
  <si>
    <t>1b81cbded5e1bae3</t>
  </si>
  <si>
    <t>f600409121559a15</t>
  </si>
  <si>
    <t>6481d3bc997f79f9</t>
  </si>
  <si>
    <t>2028</t>
  </si>
  <si>
    <t>f408a62e8bc2e7a3</t>
  </si>
  <si>
    <t>897da4304ed3deec</t>
  </si>
  <si>
    <t>dfcf702a6262d789</t>
  </si>
  <si>
    <t>a4b5912aebe0df1a</t>
  </si>
  <si>
    <t>a04babcb4a96a442</t>
  </si>
  <si>
    <t>9e7db979e8b6386f</t>
  </si>
  <si>
    <t>e3d4c2cf694e643c</t>
  </si>
  <si>
    <t>39334d46f83cd59c</t>
  </si>
  <si>
    <t>df2c69b9b27fc178</t>
  </si>
  <si>
    <t>df1b21a3383124af</t>
  </si>
  <si>
    <t>17cf5b7e999fb309</t>
  </si>
  <si>
    <t>4eeae1db48886d5e</t>
  </si>
  <si>
    <t>236613f90ba0e98d</t>
  </si>
  <si>
    <t>996aad6210230c97</t>
  </si>
  <si>
    <t>a87405973f775970</t>
  </si>
  <si>
    <t>f19057e11ef9eec5</t>
  </si>
  <si>
    <t>f0202de12a0029f3</t>
  </si>
  <si>
    <t>faf975895d209ee7</t>
  </si>
  <si>
    <t>545376d7ab34fa0f</t>
  </si>
  <si>
    <t>95875669020d0c85</t>
  </si>
  <si>
    <t>7e1ba9e3435f6d07</t>
  </si>
  <si>
    <t>33fb23637a350819</t>
  </si>
  <si>
    <t>fd003f604e9b6d5d</t>
  </si>
  <si>
    <t>7a253c3cf2ac7d9f</t>
  </si>
  <si>
    <t>b53c708c9964b694</t>
  </si>
  <si>
    <t>54ba40a6eeb6a1f2</t>
  </si>
  <si>
    <t>f22c04f29fb60c07</t>
  </si>
  <si>
    <t>77fa0220a9f94ac6</t>
  </si>
  <si>
    <t>40c9cf9725e01dc0</t>
  </si>
  <si>
    <t>e03f0a45148ffe70</t>
  </si>
  <si>
    <t>173018548cfe0660</t>
  </si>
  <si>
    <t>423376ba13597956</t>
  </si>
  <si>
    <t>9b8e4e6d5eb1cba2</t>
  </si>
  <si>
    <t>c8d377c5d08a392a</t>
  </si>
  <si>
    <t>c253325707a3069b</t>
  </si>
  <si>
    <t>ae715420a42f45c8</t>
  </si>
  <si>
    <t>0785ef02d8b7d023</t>
  </si>
  <si>
    <t>0b979b29d04f354e</t>
  </si>
  <si>
    <t>4aafb7e6c727fcf4</t>
  </si>
  <si>
    <t>9aef3e2c899f1d85</t>
  </si>
  <si>
    <t>c5f81a2b1bd6cc7c</t>
  </si>
  <si>
    <t>a7c2f65cbd0c44b1</t>
  </si>
  <si>
    <t>4ae9f48f77fa1ce7</t>
  </si>
  <si>
    <t>bc1bf52dde161ac1</t>
  </si>
  <si>
    <t>98fb7aa76ef3c96e</t>
  </si>
  <si>
    <t>44caa30f33a59d7c</t>
  </si>
  <si>
    <t>71b53a2b78a7f936</t>
  </si>
  <si>
    <t>be3efd3e99fff1b0</t>
  </si>
  <si>
    <t>c0d29acc08887d1e</t>
  </si>
  <si>
    <t>32ac9b2660ec2cdd</t>
  </si>
  <si>
    <t>4a9449a5fbb3b649</t>
  </si>
  <si>
    <t>16218fb4622eeeea</t>
  </si>
  <si>
    <t>3308cd9900ffa3fd</t>
  </si>
  <si>
    <t>18e5c3e2da8379f5</t>
  </si>
  <si>
    <t>080f090ffd8bdf45</t>
  </si>
  <si>
    <t>2ab3ab9803d7f733</t>
  </si>
  <si>
    <t>d2a2e31c010aeb05</t>
  </si>
  <si>
    <t>5f8565ff3ba1a3f8</t>
  </si>
  <si>
    <t>8f5acf6389223ee4</t>
  </si>
  <si>
    <t>b76ca1dae1edadba</t>
  </si>
  <si>
    <t>fb9c6a72472b3efd</t>
  </si>
  <si>
    <t>08b4a3022ba4d80f</t>
  </si>
  <si>
    <t>6687462eb910301f</t>
  </si>
  <si>
    <t>8a207be74bf78889</t>
  </si>
  <si>
    <t>bb27c8a13377f66f</t>
  </si>
  <si>
    <t>64ee7e033503c5af</t>
  </si>
  <si>
    <t>89b60405b7a6b6af</t>
  </si>
  <si>
    <t>76624c573965d947</t>
  </si>
  <si>
    <t>02d0191e0d1291a6</t>
  </si>
  <si>
    <t>b8e8d23a842e23b2</t>
  </si>
  <si>
    <t>c99eaed9180c20c2</t>
  </si>
  <si>
    <t>b3f1ca8a7c8079fe</t>
  </si>
  <si>
    <t>d78dd5e8a8b43254</t>
  </si>
  <si>
    <t>a693f8062a1899e0</t>
  </si>
  <si>
    <t>66eeaaaba0d5c0c9</t>
  </si>
  <si>
    <t>82029fb466081a50</t>
  </si>
  <si>
    <t>51f8ee65663380f7</t>
  </si>
  <si>
    <t>0b1657c0eb8ca0ec</t>
  </si>
  <si>
    <t>a3a03c3f1ebf541b</t>
  </si>
  <si>
    <t>71ee1e3da0a1b1a3</t>
  </si>
  <si>
    <t>e4efbcb45cbb3f27</t>
  </si>
  <si>
    <t>e8791d5c8743ba44</t>
  </si>
  <si>
    <t>93fdd9c85ba8edb4</t>
  </si>
  <si>
    <t>eed2bc7d901dd893</t>
  </si>
  <si>
    <t>2594df77c9892a1b</t>
  </si>
  <si>
    <t>baaf37c4920cee75</t>
  </si>
  <si>
    <t>feda95e1af160b56</t>
  </si>
  <si>
    <t>c79be6c71334e7fe</t>
  </si>
  <si>
    <t>9f7040bd928deaa0</t>
  </si>
  <si>
    <t>00c95b5bf40d6134</t>
  </si>
  <si>
    <t>a17dcc9d8be8f9ad</t>
  </si>
  <si>
    <t>b03303ad17f43f83</t>
  </si>
  <si>
    <t>312e1551a320115a</t>
  </si>
  <si>
    <t>9b3e3a681f616e6f</t>
  </si>
  <si>
    <t>2f7dab6cccde463b</t>
  </si>
  <si>
    <t>3e9e0a83766cbb46</t>
  </si>
  <si>
    <t>a9a70fa9cead33f0</t>
  </si>
  <si>
    <t>6f1d93e19bfc7a3c</t>
  </si>
  <si>
    <t>15297c5b9bb234e1</t>
  </si>
  <si>
    <t>9c65b29abeda9ffe</t>
  </si>
  <si>
    <t>09858c84fc06218d</t>
  </si>
  <si>
    <t>3662a0ac35c4e540</t>
  </si>
  <si>
    <t>2669f6bf1834c782</t>
  </si>
  <si>
    <t>58071b42281d0f00</t>
  </si>
  <si>
    <t>117073096b4c473c</t>
  </si>
  <si>
    <t>13f32932576fe438</t>
  </si>
  <si>
    <t>3fb069f94b080c4a</t>
  </si>
  <si>
    <t>fb850cf4fd8bd80a</t>
  </si>
  <si>
    <t>e93c23874af4b55f</t>
  </si>
  <si>
    <t>1b6421e744e41232</t>
  </si>
  <si>
    <t>3abab396ddf2a71d</t>
  </si>
  <si>
    <t>16af6e22aae739ba</t>
  </si>
  <si>
    <t>383e5db8741a7252</t>
  </si>
  <si>
    <t>0920bb561e354187</t>
  </si>
  <si>
    <t>41fb6a2d5264feed</t>
  </si>
  <si>
    <t>7f55064a57f8bfbc</t>
  </si>
  <si>
    <t>5d5e4d24ecb30ca7</t>
  </si>
  <si>
    <t>a50a60d49709a75a</t>
  </si>
  <si>
    <t>ecd25bc646f5f251</t>
  </si>
  <si>
    <t>815436105b91b320</t>
  </si>
  <si>
    <t>7c63028a6a7b46f6</t>
  </si>
  <si>
    <t>1db7b563f81cb56d</t>
  </si>
  <si>
    <t>cf60e44bad862b2d</t>
  </si>
  <si>
    <t>eac61e6350e46d07</t>
  </si>
  <si>
    <t>6ea22a5153c556e7</t>
  </si>
  <si>
    <t>6e07860498e3a4f2</t>
  </si>
  <si>
    <t>fa6d3ba781b7db7b</t>
  </si>
  <si>
    <t>1a3f887f37297fbd</t>
  </si>
  <si>
    <t>3cd0f18104efd48f</t>
  </si>
  <si>
    <t>d3371be2a8496e12</t>
  </si>
  <si>
    <t>6b62f7eac3db3432</t>
  </si>
  <si>
    <t>c1630db11894534e</t>
  </si>
  <si>
    <t>f44e062de956d59b</t>
  </si>
  <si>
    <t>5b31765c2db38f3d</t>
  </si>
  <si>
    <t>ae3abc31ad596e20</t>
  </si>
  <si>
    <t>BUD-RDTE_BA4A-FY2024</t>
  </si>
  <si>
    <t>bb8ba73d2c4e3c64</t>
  </si>
  <si>
    <t>54137306f8edfb0c</t>
  </si>
  <si>
    <t>22497dea2854592a</t>
  </si>
  <si>
    <t>b4232ce821865969</t>
  </si>
  <si>
    <t>b14ebf796f42f36e</t>
  </si>
  <si>
    <t>7d15857e5eb994fc</t>
  </si>
  <si>
    <t>768d408ccf94101e</t>
  </si>
  <si>
    <t>e1aafe4fcbdec564</t>
  </si>
  <si>
    <t>0d081ce6c79e6d35</t>
  </si>
  <si>
    <t>287f086b30b5882e</t>
  </si>
  <si>
    <t>475a99af3a96a3d4</t>
  </si>
  <si>
    <t>a7f3666301bd4a26</t>
  </si>
  <si>
    <t>4b1e8a63bdfd7df2</t>
  </si>
  <si>
    <t>877532f3a7d87616</t>
  </si>
  <si>
    <t>ae675f0d80fe457c</t>
  </si>
  <si>
    <t>99cd636a6f7d0518</t>
  </si>
  <si>
    <t>97b5c6548e63a590</t>
  </si>
  <si>
    <t>83fe26a30f893212</t>
  </si>
  <si>
    <t>bede90a8c0aefa7d</t>
  </si>
  <si>
    <t>4856c385d07a2a9d</t>
  </si>
  <si>
    <t>ea029a82c25db278</t>
  </si>
  <si>
    <t>0ef84090ba2acc70</t>
  </si>
  <si>
    <t>ce8cc1f3d16d551f</t>
  </si>
  <si>
    <t>1d0a0487656da356</t>
  </si>
  <si>
    <t>BUD-OPA34-FY2025</t>
  </si>
  <si>
    <t>d29f6e547e936f8c</t>
  </si>
  <si>
    <t>cf287a02b0e3f801</t>
  </si>
  <si>
    <t>e999646738d62b52</t>
  </si>
  <si>
    <t>529cd7b529a46d0a</t>
  </si>
  <si>
    <t>74158351fdc286f0</t>
  </si>
  <si>
    <t>8c82cca9526909b3</t>
  </si>
  <si>
    <t>c0ad86dccc3fef12</t>
  </si>
  <si>
    <t>87fe3aecd1a3c8d8</t>
  </si>
  <si>
    <t>bc55159d39f984b3</t>
  </si>
  <si>
    <t>2029</t>
  </si>
  <si>
    <t>02fad10818ae3ddd</t>
  </si>
  <si>
    <t>b665b65335685b23</t>
  </si>
  <si>
    <t>773f3cce98c2f51e</t>
  </si>
  <si>
    <t>40ecc9ddc3226aec</t>
  </si>
  <si>
    <t>86b4c9e29b1b9da8</t>
  </si>
  <si>
    <t>b126b90080ea5d2f</t>
  </si>
  <si>
    <t>729058d2fdd99550</t>
  </si>
  <si>
    <t>e2a66bd31d0dacaf</t>
  </si>
  <si>
    <t>ea1afeb4dd7b6e6f</t>
  </si>
  <si>
    <t>4d65018f93f555f1</t>
  </si>
  <si>
    <t>d810dfc0bf60c556</t>
  </si>
  <si>
    <t>e6591e1e849f8be4</t>
  </si>
  <si>
    <t>3a384c5f8d2d7f7c</t>
  </si>
  <si>
    <t>9b7ebd6ced324043</t>
  </si>
  <si>
    <t>7e0e5261131d7f06</t>
  </si>
  <si>
    <t>a300b8209f092e64</t>
  </si>
  <si>
    <t>9fcc55c1998f7651</t>
  </si>
  <si>
    <t>3a40fa0883aa4eda</t>
  </si>
  <si>
    <t>08dfca97bf7a2603</t>
  </si>
  <si>
    <t>31b6cb5284924626</t>
  </si>
  <si>
    <t>1a9ee240b510c326</t>
  </si>
  <si>
    <t>fd08464277caa232</t>
  </si>
  <si>
    <t>280cfce4e679e964</t>
  </si>
  <si>
    <t>3f66d1c5838c68ca</t>
  </si>
  <si>
    <t>0425ad8ba290b0ee</t>
  </si>
  <si>
    <t>a84bf1c3c21a2c71</t>
  </si>
  <si>
    <t>0896ff10b83252b9</t>
  </si>
  <si>
    <t>5ea7e6f3d6b5fe66</t>
  </si>
  <si>
    <t>26e03f719a57a04e</t>
  </si>
  <si>
    <t>48a66bd2675da471</t>
  </si>
  <si>
    <t>fbe270c37ba64eb4</t>
  </si>
  <si>
    <t>98e214419496548a</t>
  </si>
  <si>
    <t>97685d4cec8b8181</t>
  </si>
  <si>
    <t>a9639d224c8f87e9</t>
  </si>
  <si>
    <t>f13cc9f0a113baaa</t>
  </si>
  <si>
    <t>857c19f8f1789250</t>
  </si>
  <si>
    <t>be480d6ab9f322c3</t>
  </si>
  <si>
    <t>61d92aa248486902</t>
  </si>
  <si>
    <t>fe668e65243dd22b</t>
  </si>
  <si>
    <t>2039cbe64d501c71</t>
  </si>
  <si>
    <t>3ab6f5a88d0cfd38</t>
  </si>
  <si>
    <t>3731836e6bced229</t>
  </si>
  <si>
    <t>0d42db241713f89b</t>
  </si>
  <si>
    <t>0de31454f5ddd12e</t>
  </si>
  <si>
    <t>4b708659544320a4</t>
  </si>
  <si>
    <t>fd9fae664f76d8cb</t>
  </si>
  <si>
    <t>9a84d0ff9e3b9f47</t>
  </si>
  <si>
    <t>d714a66c02d41d5f</t>
  </si>
  <si>
    <t>24a5c3d73379ac8c</t>
  </si>
  <si>
    <t>beb195ae9985f85f</t>
  </si>
  <si>
    <t>0322fa562c8b9a4b</t>
  </si>
  <si>
    <t>4f949725c053b723</t>
  </si>
  <si>
    <t>3ec254df328454d7</t>
  </si>
  <si>
    <t>fefb06cd875339d4</t>
  </si>
  <si>
    <t>0d6b697841228ac5</t>
  </si>
  <si>
    <t>d373afe00a2aece3</t>
  </si>
  <si>
    <t>e075d1b6f3ac6873</t>
  </si>
  <si>
    <t>95ceffd0c209602a</t>
  </si>
  <si>
    <t>e2748453259ffa23</t>
  </si>
  <si>
    <t>a48686b034ecd35b</t>
  </si>
  <si>
    <t>05c78a43726aab92</t>
  </si>
  <si>
    <t>efddb116eeab8af8</t>
  </si>
  <si>
    <t>4d343f3f9607bfc0</t>
  </si>
  <si>
    <t>5c98a756866ed24c</t>
  </si>
  <si>
    <t>9f3d6553acc10499</t>
  </si>
  <si>
    <t>f0f02056200880c7</t>
  </si>
  <si>
    <t>7d390dbde7ddcf22</t>
  </si>
  <si>
    <t>5d937286354ade02</t>
  </si>
  <si>
    <t>c456c07ee248fbb4</t>
  </si>
  <si>
    <t>687c2bce2bdd6576</t>
  </si>
  <si>
    <t>6c3b6bc04f714a0f</t>
  </si>
  <si>
    <t>156558061ab8e5d6</t>
  </si>
  <si>
    <t>72ee762904297ec6</t>
  </si>
  <si>
    <t>04efcd8f9b60937e</t>
  </si>
  <si>
    <t>cc371305a4c05d32</t>
  </si>
  <si>
    <t>df06cca411be99e2</t>
  </si>
  <si>
    <t>158965817ca00758</t>
  </si>
  <si>
    <t>f53ee95729b401ee</t>
  </si>
  <si>
    <t>7c645fe70a32812d</t>
  </si>
  <si>
    <t>366b3870177a4b61</t>
  </si>
  <si>
    <t>82bbda749f7907ba</t>
  </si>
  <si>
    <t>e5f322e147396c63</t>
  </si>
  <si>
    <t>e9a22a1c661f2802</t>
  </si>
  <si>
    <t>f1634611d4ea9c70</t>
  </si>
  <si>
    <t>d75900a3afc124a4</t>
  </si>
  <si>
    <t>eccb958de09d037c</t>
  </si>
  <si>
    <t>6cc3d852df15c981</t>
  </si>
  <si>
    <t>68bb2373b567e9c3</t>
  </si>
  <si>
    <t>51e870f25466ab57</t>
  </si>
  <si>
    <t>b1b2eb883399fbc0</t>
  </si>
  <si>
    <t>65c1ed26de5878b9</t>
  </si>
  <si>
    <t>b914722a5d629755</t>
  </si>
  <si>
    <t>95d95f9aa6018313</t>
  </si>
  <si>
    <t>115f1839d7c232f2</t>
  </si>
  <si>
    <t>54803f2e06452c85</t>
  </si>
  <si>
    <t>5f247c37a09d698b</t>
  </si>
  <si>
    <t>27eb9913fa9c5768</t>
  </si>
  <si>
    <t>d9cf8cb19b8f86f5</t>
  </si>
  <si>
    <t>8326c582d39c33ca</t>
  </si>
  <si>
    <t>f7e7689cee718d9e</t>
  </si>
  <si>
    <t>a919c9114d54d828</t>
  </si>
  <si>
    <t>24cda03e78fbcb88</t>
  </si>
  <si>
    <t>458ccb946fbe33ad</t>
  </si>
  <si>
    <t>3be9f221e909b8f9</t>
  </si>
  <si>
    <t>5c014725d345bee6</t>
  </si>
  <si>
    <t>a8fbcb20743c1214</t>
  </si>
  <si>
    <t>6e55b0eb9650d9b3</t>
  </si>
  <si>
    <t>35150bb12bc010c4</t>
  </si>
  <si>
    <t>0cdeb5e3ea07ea10</t>
  </si>
  <si>
    <t>492c8d2da615a146</t>
  </si>
  <si>
    <t>e9aa86112882e035</t>
  </si>
  <si>
    <t>5ad710be49fd9ff8</t>
  </si>
  <si>
    <t>d45ac403d39a2a84</t>
  </si>
  <si>
    <t>ece0371413aa3823</t>
  </si>
  <si>
    <t>110b8e22582bf7f7</t>
  </si>
  <si>
    <t>ab4b4de7b62cba05</t>
  </si>
  <si>
    <t>b716c29e599d4cda</t>
  </si>
  <si>
    <t>50fe5c254b015d24</t>
  </si>
  <si>
    <t>3f216d1d2f8f9cac</t>
  </si>
  <si>
    <t>2375a5ca78c3cf68</t>
  </si>
  <si>
    <t>b3b87e1ad34bcf94</t>
  </si>
  <si>
    <t>221260ef228b77d3</t>
  </si>
  <si>
    <t>48991f3d2cfdcaa3</t>
  </si>
  <si>
    <t>6e3ab909efd07aa1</t>
  </si>
  <si>
    <t>c7db01fe00aaff7f</t>
  </si>
  <si>
    <t>1492fa4cf2f1b97a</t>
  </si>
  <si>
    <t>3c73968b63fd8e7b</t>
  </si>
  <si>
    <t>4e2e1f2a8ec105a0</t>
  </si>
  <si>
    <t>7294da9f77653f75</t>
  </si>
  <si>
    <t>89dbe11637a7151b</t>
  </si>
  <si>
    <t>d2033741f6d88bd3</t>
  </si>
  <si>
    <t>211606abbd8ed0f2</t>
  </si>
  <si>
    <t>251c5ba51288c962</t>
  </si>
  <si>
    <t>57aadfa65b61536f</t>
  </si>
  <si>
    <t>63504683ca9e6c8a</t>
  </si>
  <si>
    <t>BUD-RDTE_BA4A-FY2025</t>
  </si>
  <si>
    <t>39fbfff80c6f2866</t>
  </si>
  <si>
    <t>cb1d158b8c65ccb0</t>
  </si>
  <si>
    <t>86e0a128a04edd48</t>
  </si>
  <si>
    <t>24360332468c2a65</t>
  </si>
  <si>
    <t>74b1c1b81f34ec56</t>
  </si>
  <si>
    <t>8d9f3865df027735</t>
  </si>
  <si>
    <t>921d9704b53ad772</t>
  </si>
  <si>
    <t>1b680e2aaa81d0f6</t>
  </si>
  <si>
    <t>27a2bb944a29a85e</t>
  </si>
  <si>
    <t>3d2fe4f378c3c626</t>
  </si>
  <si>
    <t>8c5804ac3f7215df</t>
  </si>
  <si>
    <t>cfb8e44ee412ac37</t>
  </si>
  <si>
    <t>52cb406ece3ad5d9</t>
  </si>
  <si>
    <t>119b86a70766e368</t>
  </si>
  <si>
    <t>b2a1ed2ff25cd77b</t>
  </si>
  <si>
    <t>aed6752c0c36b91d</t>
  </si>
  <si>
    <t>49b7f2ecbbc2d3b0</t>
  </si>
  <si>
    <t>5ef003f74501ad8e</t>
  </si>
  <si>
    <t>82773248efe49cef</t>
  </si>
  <si>
    <t>a2d6a814d8a655f5</t>
  </si>
  <si>
    <t>92aa345375f5f354</t>
  </si>
  <si>
    <t>90897a10bbc88089</t>
  </si>
  <si>
    <t>ba2c29bd10f53818</t>
  </si>
  <si>
    <t>6ed15935bc4630bd</t>
  </si>
  <si>
    <t>BUD-OPA34-FY2026</t>
  </si>
  <si>
    <t>73045c33ad002ac8</t>
  </si>
  <si>
    <t>8c842803f031a95c</t>
  </si>
  <si>
    <t>f01d243c874c03a4</t>
  </si>
  <si>
    <t>2d25f8076594f55e</t>
  </si>
  <si>
    <t>354948ccfe362019</t>
  </si>
  <si>
    <t>ef9b609793381f7c</t>
  </si>
  <si>
    <t>ad41bf3797e7b1e0</t>
  </si>
  <si>
    <t>1d92e7ffc98582df</t>
  </si>
  <si>
    <t>a4ca34675828d35d</t>
  </si>
  <si>
    <t>4d58ee54ec594b7f</t>
  </si>
  <si>
    <t>524da10a5c2809ff</t>
  </si>
  <si>
    <t>c2410a7ee6c59144</t>
  </si>
  <si>
    <t>c0f6fa81e61f017c</t>
  </si>
  <si>
    <t>9a9bc057e40f39d6</t>
  </si>
  <si>
    <t>4083a7f5774d51db</t>
  </si>
  <si>
    <t>d67c139ca03faaaa</t>
  </si>
  <si>
    <t>f37a0e700c207155</t>
  </si>
  <si>
    <t>0c11852cf7c77336</t>
  </si>
  <si>
    <t>48154e64dc516d15</t>
  </si>
  <si>
    <t>8adef3f7cb094931</t>
  </si>
  <si>
    <t>2e044ae0a7417461</t>
  </si>
  <si>
    <t>c863c43d7cbece87</t>
  </si>
  <si>
    <t>e331e81872f593a7</t>
  </si>
  <si>
    <t>9e8dc51285053a23</t>
  </si>
  <si>
    <t>5eae1b95e8b5cfcb</t>
  </si>
  <si>
    <t>c3b3bc737687031f</t>
  </si>
  <si>
    <t>ec130107d2e09d41</t>
  </si>
  <si>
    <t>b0c17a069adc2bce</t>
  </si>
  <si>
    <t>bbbe94c31382404c</t>
  </si>
  <si>
    <t>f29e298d89397628</t>
  </si>
  <si>
    <t>3180246f8c16add9</t>
  </si>
  <si>
    <t>052a385a06c63410</t>
  </si>
  <si>
    <t>82df2820e22aae92</t>
  </si>
  <si>
    <t>856a2d96829fffb6</t>
  </si>
  <si>
    <t>72d22587d5fd3074</t>
  </si>
  <si>
    <t>9a24986320c2e669</t>
  </si>
  <si>
    <t>3aef3cc0356651bc</t>
  </si>
  <si>
    <t>aab82482a25c8a6c</t>
  </si>
  <si>
    <t>6dc1588efc7598c6</t>
  </si>
  <si>
    <t>50af2c4f771221f4</t>
  </si>
  <si>
    <t>f53eea0bd26af403</t>
  </si>
  <si>
    <t>b838835a55321585</t>
  </si>
  <si>
    <t>e4dc9ddc9c1d8b89</t>
  </si>
  <si>
    <t>b642d176bd8299cc</t>
  </si>
  <si>
    <t>b3f7c79988378de6</t>
  </si>
  <si>
    <t>0c9bc65a12576c51</t>
  </si>
  <si>
    <t>1c0c84c75bff361e</t>
  </si>
  <si>
    <t>dec313311a00da7b</t>
  </si>
  <si>
    <t>dc3c5874a08b81f2</t>
  </si>
  <si>
    <t>92a19f86703522e9</t>
  </si>
  <si>
    <t>cf122fd3fed6bd5c</t>
  </si>
  <si>
    <t>9e94d4cfd274732b</t>
  </si>
  <si>
    <t>704c90041cfe3183</t>
  </si>
  <si>
    <t>424617bb732548f9</t>
  </si>
  <si>
    <t>7186acfa25110564</t>
  </si>
  <si>
    <t>d5eaae9a4ce61ce7</t>
  </si>
  <si>
    <t>364a03a2dec3bc49</t>
  </si>
  <si>
    <t>cc785e25e6a8e3ec</t>
  </si>
  <si>
    <t>6bb3c3cadf8ce610</t>
  </si>
  <si>
    <t>de6655879f8c42d1</t>
  </si>
  <si>
    <t>30fbe26dd2438a7e</t>
  </si>
  <si>
    <t>1766b1fffdbe13a2</t>
  </si>
  <si>
    <t>c4e36647cb25401b</t>
  </si>
  <si>
    <t>2fad6dfdee171efd</t>
  </si>
  <si>
    <t>663a04ee3a1ff928</t>
  </si>
  <si>
    <t>78e9202d51142ae6</t>
  </si>
  <si>
    <t>04dd9c73804ed20d</t>
  </si>
  <si>
    <t>dd9af2dd6a01f7ba</t>
  </si>
  <si>
    <t>c09a9592c75f1f89</t>
  </si>
  <si>
    <t>13f11aeb63c24d5f</t>
  </si>
  <si>
    <t>0834d35a3d95ca57</t>
  </si>
  <si>
    <t>dd003e3030f43852</t>
  </si>
  <si>
    <t>6af6d21832033541</t>
  </si>
  <si>
    <t>6c6b7c74c167caeb</t>
  </si>
  <si>
    <t>6275dc07cfe96f9b</t>
  </si>
  <si>
    <t>77ad07257a04fbc4</t>
  </si>
  <si>
    <t>4f8981809e5f877c</t>
  </si>
  <si>
    <t>4d97402bbef67f80</t>
  </si>
  <si>
    <t>379df6c862878fcb</t>
  </si>
  <si>
    <t>65f294d0d6f0dd63</t>
  </si>
  <si>
    <t>b1e8146d7180f810</t>
  </si>
  <si>
    <t>4308595adc07c261</t>
  </si>
  <si>
    <t>ee21c15e2bcc9cdd</t>
  </si>
  <si>
    <t>da35b5e3b7e5de3c</t>
  </si>
  <si>
    <t>cc56c5a05b3463c2</t>
  </si>
  <si>
    <t>b45ae604721a9dbc</t>
  </si>
  <si>
    <t>08f8bb890f6f939a</t>
  </si>
  <si>
    <t>7c7b907b3920f829</t>
  </si>
  <si>
    <t>4a03fa5d5d62a242</t>
  </si>
  <si>
    <t>946f0949907bd91a</t>
  </si>
  <si>
    <t>14054b97fe30efa5</t>
  </si>
  <si>
    <t>22e02e5b2f841790</t>
  </si>
  <si>
    <t>cb858b3f1a837689</t>
  </si>
  <si>
    <t>71cdf7b3f7247501</t>
  </si>
  <si>
    <t>0a52212356228f2a</t>
  </si>
  <si>
    <t>0240c0b60be42551</t>
  </si>
  <si>
    <t>f97172993cc30a59</t>
  </si>
  <si>
    <t>889bca60f6bf41c5</t>
  </si>
  <si>
    <t>c06c8256e1944800</t>
  </si>
  <si>
    <t>5195e71e6009caa2</t>
  </si>
  <si>
    <t>c1b01e8e1c21f96f</t>
  </si>
  <si>
    <t>9c99167e5fe4c615</t>
  </si>
  <si>
    <t>cbf1fa11e3d41440</t>
  </si>
  <si>
    <t>216d04d67221cff0</t>
  </si>
  <si>
    <t>10118781af54e284</t>
  </si>
  <si>
    <t>e8d695e49cb4689a</t>
  </si>
  <si>
    <t>8b7d3993ccf0a496</t>
  </si>
  <si>
    <t>82d396237f327a4f</t>
  </si>
  <si>
    <t>dec85cc47c8e669d</t>
  </si>
  <si>
    <t>d2635f2d993bc102</t>
  </si>
  <si>
    <t>948446078ed9c130</t>
  </si>
  <si>
    <t>7f5523a25a0e9fe9</t>
  </si>
  <si>
    <t>01376001c593bf66</t>
  </si>
  <si>
    <t>89d80cf9136ed257</t>
  </si>
  <si>
    <t>42103c01d9e390d3</t>
  </si>
  <si>
    <t>cfbfc90ebb6ade97</t>
  </si>
  <si>
    <t>16adf4be736cd98a</t>
  </si>
  <si>
    <t>87a659f418c20d05</t>
  </si>
  <si>
    <t>2aabee105844b853</t>
  </si>
  <si>
    <t>9f7e18ffa1236f20</t>
  </si>
  <si>
    <t>fd1126f46e880a11</t>
  </si>
  <si>
    <t>179695769006ae80</t>
  </si>
  <si>
    <t>90210b1a0fecc0ce</t>
  </si>
  <si>
    <t>5a25bad4f6fb4c27</t>
  </si>
  <si>
    <t>72c80e9698a2ae16</t>
  </si>
  <si>
    <t>d683fc2f980ad2dd</t>
  </si>
  <si>
    <t>795764e1e6e8e7ed</t>
  </si>
  <si>
    <t>022ebe52dbb738ba</t>
  </si>
  <si>
    <t>39cc5a8631649629</t>
  </si>
  <si>
    <t>dcaa4cf45976b9d7</t>
  </si>
  <si>
    <t>6066b87cdcdb015a</t>
  </si>
  <si>
    <t>81c1c7143d2caac5</t>
  </si>
  <si>
    <t>93c2dcb5c8378202</t>
  </si>
  <si>
    <t>8845fd288bc06d0c</t>
  </si>
  <si>
    <t>6e725ee989c5d9bb</t>
  </si>
  <si>
    <t>2df0988fdbcdc6b7</t>
  </si>
  <si>
    <t>f932d7711e9a50df</t>
  </si>
  <si>
    <t>3eea92450c10bb8a</t>
  </si>
  <si>
    <t>65d0c11782f9b59e</t>
  </si>
  <si>
    <t>25e5d50ee6c0bd77</t>
  </si>
  <si>
    <t>2986b9fb2e1efb3d</t>
  </si>
  <si>
    <t>494bd4de2e6d74a2</t>
  </si>
  <si>
    <t>7edc3e3c89c1b300</t>
  </si>
  <si>
    <t>ee4448e26bae7dab</t>
  </si>
  <si>
    <t>BUD-RDTE_BA4A-FY2026</t>
  </si>
  <si>
    <t>0ef31da3491368a8</t>
  </si>
  <si>
    <t>9fd641781f884243</t>
  </si>
  <si>
    <t>bc1fcfc16164858f</t>
  </si>
  <si>
    <t>507cf09e892c4604</t>
  </si>
  <si>
    <t>59c3f8ad660c52d7</t>
  </si>
  <si>
    <t>41a70b5bae5e41a6</t>
  </si>
  <si>
    <t>32c06fdac06ffbc6</t>
  </si>
  <si>
    <t>c02c0ebe93894749</t>
  </si>
  <si>
    <t>bc20c14ca0a821f6</t>
  </si>
  <si>
    <t>495fa0fbcbb02e0f</t>
  </si>
  <si>
    <t>98f1f75f01eadefb</t>
  </si>
  <si>
    <t>4ea89781d6bd94ef</t>
  </si>
  <si>
    <t>781ca4627cb88f60</t>
  </si>
  <si>
    <t>ba08896900def08e</t>
  </si>
  <si>
    <t>b5f755c95a7b68b8</t>
  </si>
  <si>
    <t>8c46e759c096d894</t>
  </si>
  <si>
    <t>d4b7a915df07b37d</t>
  </si>
  <si>
    <t>e28ecdd9916e92d4</t>
  </si>
  <si>
    <t>2e3164ac5258d648</t>
  </si>
  <si>
    <t>4a997eced15bd79f</t>
  </si>
  <si>
    <t>270e340698f95f92</t>
  </si>
  <si>
    <t>feb2c63ae70a31db</t>
  </si>
  <si>
    <t>ab86a99d27263c65</t>
  </si>
  <si>
    <t>874d7d80013df265</t>
  </si>
  <si>
    <t>BUD-OPA34-FY2027</t>
  </si>
  <si>
    <t>1c63269e1935be2c</t>
  </si>
  <si>
    <t>4156038d01f29b3a</t>
  </si>
  <si>
    <t>c492e46a0cf172d9</t>
  </si>
  <si>
    <t>834fceed6d03489d</t>
  </si>
  <si>
    <t>0917b28281611dfa</t>
  </si>
  <si>
    <t>d7164e07c5f8a9c9</t>
  </si>
  <si>
    <t>4dd21b25695d3d8c</t>
  </si>
  <si>
    <t>c0821e55c7668423</t>
  </si>
  <si>
    <t>3c9327d0d4711a32</t>
  </si>
  <si>
    <t>2031</t>
  </si>
  <si>
    <t>4b39c65003ca8db5</t>
  </si>
  <si>
    <t>bc2968378c3628d8</t>
  </si>
  <si>
    <t>5761d0968712127f</t>
  </si>
  <si>
    <t>7214a4772a6e262b</t>
  </si>
  <si>
    <t>2c4ae4ba37f7c33f</t>
  </si>
  <si>
    <t>08d4772873ed52dc</t>
  </si>
  <si>
    <t>809a2b6e90b75726</t>
  </si>
  <si>
    <t>79bc43abe803a03b</t>
  </si>
  <si>
    <t>55fcf139c6127562</t>
  </si>
  <si>
    <t>057c2aae880672f3</t>
  </si>
  <si>
    <t>f4da337926fd8f0a</t>
  </si>
  <si>
    <t>afc3eb652594ad3a</t>
  </si>
  <si>
    <t>85127269aa5cb7a2</t>
  </si>
  <si>
    <t>9e9f2068e566bc52</t>
  </si>
  <si>
    <t>29e4aebfd67b138d</t>
  </si>
  <si>
    <t>160db2da1040ecd5</t>
  </si>
  <si>
    <t>dcec23d731fa5666</t>
  </si>
  <si>
    <t>c0c575fd4a83bbe8</t>
  </si>
  <si>
    <t>43320529a623ae7c</t>
  </si>
  <si>
    <t>ad0378356a8ad22f</t>
  </si>
  <si>
    <t>b77f4116c3cfc1be</t>
  </si>
  <si>
    <t>31a07c93b86e9b48</t>
  </si>
  <si>
    <t>b008b7093fc64048</t>
  </si>
  <si>
    <t>90c56e7417007373</t>
  </si>
  <si>
    <t>1696f907651d0204</t>
  </si>
  <si>
    <t>271d19e2f9a069cb</t>
  </si>
  <si>
    <t>6cba94462376e8ff</t>
  </si>
  <si>
    <t>2d644ca13efc28c3</t>
  </si>
  <si>
    <t>180750409ac3846d</t>
  </si>
  <si>
    <t>639d7171465b9bdb</t>
  </si>
  <si>
    <t>33be71719b729ddc</t>
  </si>
  <si>
    <t>61a3dda81e9644e3</t>
  </si>
  <si>
    <t>9bdd80c21fda2de7</t>
  </si>
  <si>
    <t>0304ee0a2fb56d02</t>
  </si>
  <si>
    <t>0166fd4e492f04a2</t>
  </si>
  <si>
    <t>944ab12b9089a16c</t>
  </si>
  <si>
    <t>efd6854a04dd7dad</t>
  </si>
  <si>
    <t>17ae5dda9b8c6003</t>
  </si>
  <si>
    <t>0ba660fdae397894</t>
  </si>
  <si>
    <t>26fa7866e54251e1</t>
  </si>
  <si>
    <t>fda7efb106cace30</t>
  </si>
  <si>
    <t>04cfa50ab77fca54</t>
  </si>
  <si>
    <t>b47e199e76a92996</t>
  </si>
  <si>
    <t>6721c5d0bb214a51</t>
  </si>
  <si>
    <t>edc3972a33b3b3f8</t>
  </si>
  <si>
    <t>7a3d62cfb82cc3db</t>
  </si>
  <si>
    <t>f78b3be85f8412a3</t>
  </si>
  <si>
    <t>5be88ce973622ace</t>
  </si>
  <si>
    <t>874e131ac483519a</t>
  </si>
  <si>
    <t>826c12ac641cf74b</t>
  </si>
  <si>
    <t>1e852a72f8227298</t>
  </si>
  <si>
    <t>b0396692264d5f9f</t>
  </si>
  <si>
    <t>2ced03dad007c0e0</t>
  </si>
  <si>
    <t>5852678080c59d3d</t>
  </si>
  <si>
    <t>46910c7d34cacc5f</t>
  </si>
  <si>
    <t>15ef9dec8f6422a6</t>
  </si>
  <si>
    <t>2609db0f4c4e159b</t>
  </si>
  <si>
    <t>e167f672312ae1d0</t>
  </si>
  <si>
    <t>9a3be88773c5f75c</t>
  </si>
  <si>
    <t>f9ee459b6c25a360</t>
  </si>
  <si>
    <t>4324a450170c4e5a</t>
  </si>
  <si>
    <t>35b35caf4cc3cb63</t>
  </si>
  <si>
    <t>439321bd754c0fb9</t>
  </si>
  <si>
    <t>3890d5637fdc6860</t>
  </si>
  <si>
    <t>b7277d234afdba79</t>
  </si>
  <si>
    <t>2a2d4f808394d41b</t>
  </si>
  <si>
    <t>9e3d008ddec86238</t>
  </si>
  <si>
    <t>e685d618bc65dfbe</t>
  </si>
  <si>
    <t>d441c68e8f529c50</t>
  </si>
  <si>
    <t>6de538f1df7b0e2e</t>
  </si>
  <si>
    <t>4f3cecfd1aa80259</t>
  </si>
  <si>
    <t>41e3cc224ab90557</t>
  </si>
  <si>
    <t>ea9ca590b11187f3</t>
  </si>
  <si>
    <t>bfb78528bf5b4a2b</t>
  </si>
  <si>
    <t>0db03aa41aaf06f9</t>
  </si>
  <si>
    <t>e5cbe1da5e307ea8</t>
  </si>
  <si>
    <t>ca75dcd8a7710104</t>
  </si>
  <si>
    <t>0cef8cf1fcdaa39b</t>
  </si>
  <si>
    <t>6cd3a41ec437f74a</t>
  </si>
  <si>
    <t>02ef7b346245cca7</t>
  </si>
  <si>
    <t>3754548b60ccb556</t>
  </si>
  <si>
    <t>f8fe8bf7e8d3fb3b</t>
  </si>
  <si>
    <t>0ad3defec67f7c9b</t>
  </si>
  <si>
    <t>720965d3ac7c7734</t>
  </si>
  <si>
    <t>84f46667314e25dc</t>
  </si>
  <si>
    <t>9874c516c23de02e</t>
  </si>
  <si>
    <t>40a78ae942f236a1</t>
  </si>
  <si>
    <t>f9f15e3dbb24d1ad</t>
  </si>
  <si>
    <t>29d120c36f6615e3</t>
  </si>
  <si>
    <t>d293090fb49c8abb</t>
  </si>
  <si>
    <t>0b23adb53b9c60a8</t>
  </si>
  <si>
    <t>34ab96c32b5495d3</t>
  </si>
  <si>
    <t>f2fadf9eedeab197</t>
  </si>
  <si>
    <t>eecd2187c8662a9d</t>
  </si>
  <si>
    <t>c15f53710b15701d</t>
  </si>
  <si>
    <t>3718d018ce7f3fd5</t>
  </si>
  <si>
    <t>919d02774c526ac6</t>
  </si>
  <si>
    <t>49e804677e79010e</t>
  </si>
  <si>
    <t>8b58496005569ccd</t>
  </si>
  <si>
    <t>0f87f05a5d7906e8</t>
  </si>
  <si>
    <t>462cf0ff9c2664ca</t>
  </si>
  <si>
    <t>a1c642ab7be278f5</t>
  </si>
  <si>
    <t>09071fe3e2d04bac</t>
  </si>
  <si>
    <t>018a8c4b600cf061</t>
  </si>
  <si>
    <t>694d95a9e117c706</t>
  </si>
  <si>
    <t>71144f69952137a9</t>
  </si>
  <si>
    <t>6c6fd6dca70a16be</t>
  </si>
  <si>
    <t>12ac7a7203973a09</t>
  </si>
  <si>
    <t>e45e1f85cd89fe3a</t>
  </si>
  <si>
    <t>592ffb1662512f4d</t>
  </si>
  <si>
    <t>f0743b2657c02be8</t>
  </si>
  <si>
    <t>c02315ba1a93e4f0</t>
  </si>
  <si>
    <t>7de1e5f7021e35e1</t>
  </si>
  <si>
    <t>54f23a0a0272c406</t>
  </si>
  <si>
    <t>c791d212fbb36356</t>
  </si>
  <si>
    <t>f2e7f5641238e9bf</t>
  </si>
  <si>
    <t>75c98b548c737e67</t>
  </si>
  <si>
    <t>a09078e5ee5c4b49</t>
  </si>
  <si>
    <t>0fda489111870f74</t>
  </si>
  <si>
    <t>484f31ce8f961a5c</t>
  </si>
  <si>
    <t>8693ae4ad3d4049b</t>
  </si>
  <si>
    <t>4b21cc3600bd6968</t>
  </si>
  <si>
    <t>b138f08a7190f51f</t>
  </si>
  <si>
    <t>2ae1ff8f006a1841</t>
  </si>
  <si>
    <t>5d8518e061bbccf5</t>
  </si>
  <si>
    <t>670427908f4c59ed</t>
  </si>
  <si>
    <t>d82ada5191faf24f</t>
  </si>
  <si>
    <t>a91686a1de7faf09</t>
  </si>
  <si>
    <t>1a3ddfe2bb7da64b</t>
  </si>
  <si>
    <t>15e4712b2a467328</t>
  </si>
  <si>
    <t>b61324d691de3e2a</t>
  </si>
  <si>
    <t>77f4c604d27f1228</t>
  </si>
  <si>
    <t>1d2daf2f70fa3025</t>
  </si>
  <si>
    <t>5ab75a53b103e36b</t>
  </si>
  <si>
    <t>3fc87273415fc578</t>
  </si>
  <si>
    <t>BUD-RDTE_BA4A-FY2027</t>
  </si>
  <si>
    <t>5fa9f11665158f59</t>
  </si>
  <si>
    <t>f1a5fa699f8d947e</t>
  </si>
  <si>
    <t>b10caf19851856e2</t>
  </si>
  <si>
    <t>242a1fb31d5c747a</t>
  </si>
  <si>
    <t>e5c5fade483aeb93</t>
  </si>
  <si>
    <t>7ab6c8a41796a245</t>
  </si>
  <si>
    <t>0f92cbc1f6642f29</t>
  </si>
  <si>
    <t>629cfd01c2bf7752</t>
  </si>
  <si>
    <t>916efc68c78b96eb</t>
  </si>
  <si>
    <t>d7227ef58c1a3167</t>
  </si>
  <si>
    <t>4740b1929f1556fd</t>
  </si>
  <si>
    <t>6af8379fc5ae9074</t>
  </si>
  <si>
    <t>1ba1baca5581b4db</t>
  </si>
  <si>
    <t>4e7a38307efd4454</t>
  </si>
  <si>
    <t>88d13224a879af42</t>
  </si>
  <si>
    <t>647b6e0ca6824d43</t>
  </si>
  <si>
    <t>4db278997225890e</t>
  </si>
  <si>
    <t>afcfee8426e2a530</t>
  </si>
  <si>
    <t>7d48828d4d12c0f8</t>
  </si>
  <si>
    <t>289218f57c693417</t>
  </si>
  <si>
    <t>6dc9f54e1e30ad65</t>
  </si>
  <si>
    <t>00ee9c19cd2415d0</t>
  </si>
  <si>
    <t>309760c7c6af1fae</t>
  </si>
  <si>
    <t>958058a895df448e</t>
  </si>
  <si>
    <t>P-5 Cost Elements</t>
  </si>
  <si>
    <t>P-5 cost-element decomposition per P-1 line ($M). Subtotal rows are rollups - never sum a subtotal with its components.</t>
  </si>
  <si>
    <t>§1 - P-5 cost elements (sub-line; child-grain evidence)</t>
  </si>
  <si>
    <t>section</t>
  </si>
  <si>
    <t>is_subtotal</t>
  </si>
  <si>
    <t>cost_element</t>
  </si>
  <si>
    <t>unit_cost_k</t>
  </si>
  <si>
    <t>qty_each</t>
  </si>
  <si>
    <t>total_cost_m</t>
  </si>
  <si>
    <t>P-5</t>
  </si>
  <si>
    <t>Recurring Cost</t>
  </si>
  <si>
    <t>SLEP Vessels (LCU-2000)</t>
  </si>
  <si>
    <t>cad4d4fbd6d4a022</t>
  </si>
  <si>
    <t>3cea73bd563248fe</t>
  </si>
  <si>
    <t>503fef3cc640fe4d</t>
  </si>
  <si>
    <t>27b26931bdd7c387</t>
  </si>
  <si>
    <t>c3e9da70459d006a</t>
  </si>
  <si>
    <t>35a7b692681d0d28</t>
  </si>
  <si>
    <t>LCU Technical Manuals and Spares</t>
  </si>
  <si>
    <t>d86e211b98395fb5</t>
  </si>
  <si>
    <t>282921f08c04a9fc</t>
  </si>
  <si>
    <t>1eb5d8e6df717f44</t>
  </si>
  <si>
    <t>577627e92c43815d</t>
  </si>
  <si>
    <t>8c5b7326d6deaad8</t>
  </si>
  <si>
    <t>256139992a69047b</t>
  </si>
  <si>
    <t>LCU SLEP Contractor Logistics Support (CLS)</t>
  </si>
  <si>
    <t>12f20c055e60c135</t>
  </si>
  <si>
    <t>97735e970dacb20a</t>
  </si>
  <si>
    <t>d73d2a272ce224e5</t>
  </si>
  <si>
    <t>891e4dc5510c7ee5</t>
  </si>
  <si>
    <t>158113e911bf95a7</t>
  </si>
  <si>
    <t>2f2834bd1802173b</t>
  </si>
  <si>
    <t>New Equipment Training (NET)</t>
  </si>
  <si>
    <t>e9a90a7d452f6f1a</t>
  </si>
  <si>
    <t>1cc0397a03eab3ed</t>
  </si>
  <si>
    <t>6a4c881c21613cb0</t>
  </si>
  <si>
    <t>3e6b48579d834b82</t>
  </si>
  <si>
    <t>575573bf33b1b722</t>
  </si>
  <si>
    <t>efedf6a2edb2db4d</t>
  </si>
  <si>
    <t>SLEP Vessels (MCS)</t>
  </si>
  <si>
    <t>f269564ca880bd27</t>
  </si>
  <si>
    <t>5301b9e2b48a6924</t>
  </si>
  <si>
    <t>50409b6cf32fff98</t>
  </si>
  <si>
    <t>0cc01b0f65c7da0e</t>
  </si>
  <si>
    <t>f68e0a530fddc583</t>
  </si>
  <si>
    <t>081a838ebdb5c008</t>
  </si>
  <si>
    <t>MCS SLEP Fielding &amp; Transportation</t>
  </si>
  <si>
    <t>c38a32f70fa2211d</t>
  </si>
  <si>
    <t>f1fb54f19e733c01</t>
  </si>
  <si>
    <t>fdf23d38e08107b8</t>
  </si>
  <si>
    <t>354a7fd59f18674b</t>
  </si>
  <si>
    <t>6d93a333a52fe9fd</t>
  </si>
  <si>
    <t>76693f20822e6b48</t>
  </si>
  <si>
    <t>MCS SLEP New Equipment Training (NET)</t>
  </si>
  <si>
    <t>e9efc23aa61812fc</t>
  </si>
  <si>
    <t>54349d644e22e423</t>
  </si>
  <si>
    <t>c610971767d10d3f</t>
  </si>
  <si>
    <t>0b2446974facff85</t>
  </si>
  <si>
    <t>25f400996078487f</t>
  </si>
  <si>
    <t>c3fbfe51894ca018</t>
  </si>
  <si>
    <t>MIBS Vessels (LCU-2000)</t>
  </si>
  <si>
    <t>67002a0693f506c6</t>
  </si>
  <si>
    <t>f8e0c3e8f56cf595</t>
  </si>
  <si>
    <t>167ccdf65da80edb</t>
  </si>
  <si>
    <t>23795bef56e42e3b</t>
  </si>
  <si>
    <t>f52a2700c6a2de4a</t>
  </si>
  <si>
    <t>7addfe8c9e33786c</t>
  </si>
  <si>
    <t>Program Management/Matrix Support</t>
  </si>
  <si>
    <t>4fbb40c9c62c61da</t>
  </si>
  <si>
    <t>1b36e62c057db1b1</t>
  </si>
  <si>
    <t>9a7270934fdfd034</t>
  </si>
  <si>
    <t>44385a6d39ca4ee2</t>
  </si>
  <si>
    <t>21428b2ec2e3742c</t>
  </si>
  <si>
    <t>c2bfa4599863d504</t>
  </si>
  <si>
    <t>Subtotal: Recurring Cost</t>
  </si>
  <si>
    <t>54f52d57815670ba</t>
  </si>
  <si>
    <t>6fb2ec3841be6661</t>
  </si>
  <si>
    <t>b468b79041e47f83</t>
  </si>
  <si>
    <t>b20785eed9902b71</t>
  </si>
  <si>
    <t>d6740d29e7441012</t>
  </si>
  <si>
    <t>ece34d9c6dc5241f</t>
  </si>
  <si>
    <t>Non Recurring Cost</t>
  </si>
  <si>
    <t>MCS Logistics</t>
  </si>
  <si>
    <t>f8950b23956d07ed</t>
  </si>
  <si>
    <t>d5f1c91f034b97a1</t>
  </si>
  <si>
    <t>f25f726f1accf6a9</t>
  </si>
  <si>
    <t>1438a758d4b1e680</t>
  </si>
  <si>
    <t>8aafeb5e537bb7c5</t>
  </si>
  <si>
    <t>28a4179a157121e8</t>
  </si>
  <si>
    <t>MIBS Logistics (LCU-2000)</t>
  </si>
  <si>
    <t>d5b813af075e8a27</t>
  </si>
  <si>
    <t>6ea1a0ee8e7b5cd4</t>
  </si>
  <si>
    <t>ba2f3adc776fdb2b</t>
  </si>
  <si>
    <t>f42ecc2832f4a71d</t>
  </si>
  <si>
    <t>0508e1c7ee9e266c</t>
  </si>
  <si>
    <t>68081d2858ca1a01</t>
  </si>
  <si>
    <t>MIBS Engineering (LCU-2000)</t>
  </si>
  <si>
    <t>6f67a8b30e134b7e</t>
  </si>
  <si>
    <t>4712b6cf52873023</t>
  </si>
  <si>
    <t>8728011a269253cb</t>
  </si>
  <si>
    <t>8d73045acc051a89</t>
  </si>
  <si>
    <t>5362162feb7da1d2</t>
  </si>
  <si>
    <t>5fe23087be27ce16</t>
  </si>
  <si>
    <t>MIBS Engineering (LSV)</t>
  </si>
  <si>
    <t>3509c286152fcf6b</t>
  </si>
  <si>
    <t>8b22ea34d2c95425</t>
  </si>
  <si>
    <t>286e0da7fb77c466</t>
  </si>
  <si>
    <t>ae1e83afad2c0c2e</t>
  </si>
  <si>
    <t>5197461aa7d0f1d2</t>
  </si>
  <si>
    <t>ca88a4f325f480dd</t>
  </si>
  <si>
    <t>Subtotal: Non Recurring Cost</t>
  </si>
  <si>
    <t>b397b6e144e8743e</t>
  </si>
  <si>
    <t>4f3689b4fe37ac5a</t>
  </si>
  <si>
    <t>9b2ead7b6202841f</t>
  </si>
  <si>
    <t>e9353312b4ca1f66</t>
  </si>
  <si>
    <t>9ed760e782d3e91b</t>
  </si>
  <si>
    <t>c0724c92150d6492</t>
  </si>
  <si>
    <t>Subtotal: Flyaway Cost</t>
  </si>
  <si>
    <t>2894982fd95c8427</t>
  </si>
  <si>
    <t>c231bc214c7f78fa</t>
  </si>
  <si>
    <t>1626e8c2276f913c</t>
  </si>
  <si>
    <t>7eb14e15cbd1d771</t>
  </si>
  <si>
    <t>ffc568662bc2ea00</t>
  </si>
  <si>
    <t>7c21bf61482b06b0</t>
  </si>
  <si>
    <t>Gross/Weapon System Cost</t>
  </si>
  <si>
    <t>94721fa63b51207c</t>
  </si>
  <si>
    <t>5d8a47a782a6ee38</t>
  </si>
  <si>
    <t>59cf18eb35321a5f</t>
  </si>
  <si>
    <t>3ceab72738992cb1</t>
  </si>
  <si>
    <t>4bfd987d1982dfc6</t>
  </si>
  <si>
    <t>491ce372e11c11c6</t>
  </si>
  <si>
    <t>Recurring Production - Vessels</t>
  </si>
  <si>
    <t>ed719f877ccb727c</t>
  </si>
  <si>
    <t>2ad55131338b4bc2</t>
  </si>
  <si>
    <t>dc5f7e3fa48f73b6</t>
  </si>
  <si>
    <t>e07c338b7b8203aa</t>
  </si>
  <si>
    <t>b8cb5575cd62624e</t>
  </si>
  <si>
    <t>27dd694b9a8b0144</t>
  </si>
  <si>
    <t>Government Furnished Equipment</t>
  </si>
  <si>
    <t>01c4d4a6c715aebe</t>
  </si>
  <si>
    <t>72a1d5d9fab90c7e</t>
  </si>
  <si>
    <t>dcbd3b0974b64792</t>
  </si>
  <si>
    <t>bdf81c3a011e2ce8</t>
  </si>
  <si>
    <t>ab09533362033b15</t>
  </si>
  <si>
    <t>43fa6fc284cb390e</t>
  </si>
  <si>
    <t>Engineering Changes</t>
  </si>
  <si>
    <t>7097fbad4cf83adc</t>
  </si>
  <si>
    <t>4e9dcac88f5b0613</t>
  </si>
  <si>
    <t>50e9ee3894efab6a</t>
  </si>
  <si>
    <t>bec6d620e8838ac7</t>
  </si>
  <si>
    <t>a492e6a6414a1734</t>
  </si>
  <si>
    <t>207b27050bd611bc</t>
  </si>
  <si>
    <t>Technical Publications</t>
  </si>
  <si>
    <t>c9f389d5596336f0</t>
  </si>
  <si>
    <t>934262b3f27daddc</t>
  </si>
  <si>
    <t>b2c4270fd4bff3a7</t>
  </si>
  <si>
    <t>ea418426e9aa031a</t>
  </si>
  <si>
    <t>8e675b98bbf312e4</t>
  </si>
  <si>
    <t>a8c4b5ef30449f68</t>
  </si>
  <si>
    <t>Program Management:</t>
  </si>
  <si>
    <t>e778289ef13e1675</t>
  </si>
  <si>
    <t>d366a12c77f110d4</t>
  </si>
  <si>
    <t>941165d04c91e637</t>
  </si>
  <si>
    <t>83de18064f570a1f</t>
  </si>
  <si>
    <t>ab2b0f0d2deda8a7</t>
  </si>
  <si>
    <t>db15a84e482df038</t>
  </si>
  <si>
    <t>Contractor / Matrix First Destination Transportation</t>
  </si>
  <si>
    <t>689888462629c007</t>
  </si>
  <si>
    <t>ff68328bcf875752</t>
  </si>
  <si>
    <t>4f5721419cf7ddc4</t>
  </si>
  <si>
    <t>8aa7e6ea4c5829c6</t>
  </si>
  <si>
    <t>e8b300959bdd945b</t>
  </si>
  <si>
    <t>73ebfc7d68d9fa08</t>
  </si>
  <si>
    <t>28f3a0a2c133943f</t>
  </si>
  <si>
    <t>4484363ec36dba70</t>
  </si>
  <si>
    <t>3075cd953addfffc</t>
  </si>
  <si>
    <t>91f4f0a9b556369a</t>
  </si>
  <si>
    <t>07b3bf0a52c8f2c1</t>
  </si>
  <si>
    <t>2023e9b657ec7b0b</t>
  </si>
  <si>
    <t>Test and Evaluation</t>
  </si>
  <si>
    <t>467843aeff16628b</t>
  </si>
  <si>
    <t>2755df3f365f6362</t>
  </si>
  <si>
    <t>57dafc3aa6c2de6b</t>
  </si>
  <si>
    <t>f431be7e0376e08a</t>
  </si>
  <si>
    <t>516dd94a6c059837</t>
  </si>
  <si>
    <t>976e0eb5856fb10a</t>
  </si>
  <si>
    <t>7e51d84020e249b8</t>
  </si>
  <si>
    <t>a75fb4cdc226b643</t>
  </si>
  <si>
    <t>4d0428e6950a9203</t>
  </si>
  <si>
    <t>05439bf1dff9b227</t>
  </si>
  <si>
    <t>4415bcd7ab4c3c4d</t>
  </si>
  <si>
    <t>f95b07daea8eed8d</t>
  </si>
  <si>
    <t>b7584787c36723ab</t>
  </si>
  <si>
    <t>795ac7144511e9e7</t>
  </si>
  <si>
    <t>e911779521f0bcc5</t>
  </si>
  <si>
    <t>fd32b978619a017e</t>
  </si>
  <si>
    <t>35675838f85daa0e</t>
  </si>
  <si>
    <t>43f62b41f1aeec32</t>
  </si>
  <si>
    <t>Support - Training Cost Equipment</t>
  </si>
  <si>
    <t>dcc08a5faa26e15e</t>
  </si>
  <si>
    <t>f4c06c81bc7bab91</t>
  </si>
  <si>
    <t>f6590436cebb0291</t>
  </si>
  <si>
    <t>d596c3c7db3dd300</t>
  </si>
  <si>
    <t>e79b133c650269af</t>
  </si>
  <si>
    <t>cd4852e9c6d5933a</t>
  </si>
  <si>
    <t>Subtotal: Support - Training Cost</t>
  </si>
  <si>
    <t>46e1022b984ba825</t>
  </si>
  <si>
    <t>217dc691e3aa8545</t>
  </si>
  <si>
    <t>f37d1c640f4f1e5d</t>
  </si>
  <si>
    <t>144cb7483f56ccec</t>
  </si>
  <si>
    <t>49cdc5d70591a789</t>
  </si>
  <si>
    <t>421a27c182c02f12</t>
  </si>
  <si>
    <t>521843d24a870d85</t>
  </si>
  <si>
    <t>2b0ef24f6e32ec84</t>
  </si>
  <si>
    <t>7a7195b32a9da50e</t>
  </si>
  <si>
    <t>b45fc24e744b7e26</t>
  </si>
  <si>
    <t>0aae40c947af1bb4</t>
  </si>
  <si>
    <t>c37c0ca98e05b8bc</t>
  </si>
  <si>
    <t>730d781dbe14b813</t>
  </si>
  <si>
    <t>f89495e8b981f676</t>
  </si>
  <si>
    <t>a967acf72d6ba990</t>
  </si>
  <si>
    <t>7a27d2b316647759</t>
  </si>
  <si>
    <t>3eeaa95e79ee9cf3</t>
  </si>
  <si>
    <t>b2d257c25f3c97a2</t>
  </si>
  <si>
    <t>a2edec82d75fa592</t>
  </si>
  <si>
    <t>0db157719d82ce04</t>
  </si>
  <si>
    <t>6f38951cd11fc1f5</t>
  </si>
  <si>
    <t>32cab2806aaf23e2</t>
  </si>
  <si>
    <t>9fa838c54c52fc22</t>
  </si>
  <si>
    <t>101a0c4530543c96</t>
  </si>
  <si>
    <t>fa49b459b2fc3f76</t>
  </si>
  <si>
    <t>37ca278bd0c24a52</t>
  </si>
  <si>
    <t>dd08be2b624a7a9e</t>
  </si>
  <si>
    <t>3f6e5693ee19ecdd</t>
  </si>
  <si>
    <t>60be61fdb15d959a</t>
  </si>
  <si>
    <t>180c37a4be5bac82</t>
  </si>
  <si>
    <t>6a52a65f6a74aadb</t>
  </si>
  <si>
    <t>2242ded7bce65dce</t>
  </si>
  <si>
    <t>032bbf9d53a4cfee</t>
  </si>
  <si>
    <t>0631777beb528292</t>
  </si>
  <si>
    <t>daff649c62a39cd2</t>
  </si>
  <si>
    <t>a80fe94376e7034d</t>
  </si>
  <si>
    <t>d7b69a9da8c406b9</t>
  </si>
  <si>
    <t>c03d1a3e27513d4a</t>
  </si>
  <si>
    <t>9a632f661c7f381c</t>
  </si>
  <si>
    <t>35502524e0d1b84e</t>
  </si>
  <si>
    <t>d0ef2e5e590dfb14</t>
  </si>
  <si>
    <t>59cbd9054aa8c3f8</t>
  </si>
  <si>
    <t>07d16235686c8605</t>
  </si>
  <si>
    <t>18fdb57ebb31e6c2</t>
  </si>
  <si>
    <t>2bf5b494750348fa</t>
  </si>
  <si>
    <t>7c41a51cd51f8e24</t>
  </si>
  <si>
    <t>4f6cf0a9b3b77a17</t>
  </si>
  <si>
    <t>733f582fa61e1ca8</t>
  </si>
  <si>
    <t>b3cb7642c0f64ff5</t>
  </si>
  <si>
    <t>acb176b037841640</t>
  </si>
  <si>
    <t>303cf373679c6817</t>
  </si>
  <si>
    <t>4085c7d0ace77c3c</t>
  </si>
  <si>
    <t>6d1f1c546bffbd87</t>
  </si>
  <si>
    <t>3373cd7c453add27</t>
  </si>
  <si>
    <t>d3cf6e90176d0832</t>
  </si>
  <si>
    <t>39335fc2b48a9a35</t>
  </si>
  <si>
    <t>ee2bc2f0468819cb</t>
  </si>
  <si>
    <t>92a7da6473fba2a1</t>
  </si>
  <si>
    <t>c23b7c536553ed73</t>
  </si>
  <si>
    <t>d8bbc07daaf5db09</t>
  </si>
  <si>
    <t>f7e2e4154ea4aeac</t>
  </si>
  <si>
    <t>e48c1956a6563f5f</t>
  </si>
  <si>
    <t>1cd20a7c3af49bf6</t>
  </si>
  <si>
    <t>03032ceaff65c212</t>
  </si>
  <si>
    <t>1b9f6e79cb2554a0</t>
  </si>
  <si>
    <t>65f08ddb5da42230</t>
  </si>
  <si>
    <t>5c78857e7bb08fc2</t>
  </si>
  <si>
    <t>e7d7f0fac0479061</t>
  </si>
  <si>
    <t>4104de9ff793fa92</t>
  </si>
  <si>
    <t>265e9bd08de26faf</t>
  </si>
  <si>
    <t>1dd6bd8ae3603db9</t>
  </si>
  <si>
    <t>4c32918ed599242d</t>
  </si>
  <si>
    <t>0c1565096338e780</t>
  </si>
  <si>
    <t>c1dcc5eee62b5bf9</t>
  </si>
  <si>
    <t>ae167a7a1cf040f9</t>
  </si>
  <si>
    <t>4835ad7f24406cd4</t>
  </si>
  <si>
    <t>9a543df4dc8f0925</t>
  </si>
  <si>
    <t>55aa1070869745ec</t>
  </si>
  <si>
    <t>b19e85625883f4d9</t>
  </si>
  <si>
    <t>f9cf8b523482000f</t>
  </si>
  <si>
    <t>5ed3f6a1371b2ad7</t>
  </si>
  <si>
    <t>385e3c7647cf2175</t>
  </si>
  <si>
    <t>3a0479b2588a9268</t>
  </si>
  <si>
    <t>b94a4a953ccccd13</t>
  </si>
  <si>
    <t>f7f3a0dc8a750077</t>
  </si>
  <si>
    <t>20215e99fc215406</t>
  </si>
  <si>
    <t>ee41342d9c41c401</t>
  </si>
  <si>
    <t>75ee48bf532b8478</t>
  </si>
  <si>
    <t>fed10a70dbcdb082</t>
  </si>
  <si>
    <t>2bba87e06d79bfd7</t>
  </si>
  <si>
    <t>67132f30d7c29e7b</t>
  </si>
  <si>
    <t>f88ee700c897e77a</t>
  </si>
  <si>
    <t>28b05ecaee309cb7</t>
  </si>
  <si>
    <t>d52ecd10796b5154</t>
  </si>
  <si>
    <t>3a7c52c0999de0e8</t>
  </si>
  <si>
    <t>a611dec78f2a8d96</t>
  </si>
  <si>
    <t>232684da6649c016</t>
  </si>
  <si>
    <t>ae1f64975186993a</t>
  </si>
  <si>
    <t>cd3c0c4dfaceee61</t>
  </si>
  <si>
    <t>5df36f5997439691</t>
  </si>
  <si>
    <t>1246d17ac0885e7c</t>
  </si>
  <si>
    <t>f2af93fe03c11078</t>
  </si>
  <si>
    <t>ea35dfdaf4193297</t>
  </si>
  <si>
    <t>c943e2481070a24a</t>
  </si>
  <si>
    <t>067084d3fc4cb186</t>
  </si>
  <si>
    <t>a5a9db27555c772b</t>
  </si>
  <si>
    <t>a9739b41f43b4f77</t>
  </si>
  <si>
    <t>13602af62b5a7655</t>
  </si>
  <si>
    <t>54d992a942a67812</t>
  </si>
  <si>
    <t>4847bcdd29f3e213</t>
  </si>
  <si>
    <t>3e5d3c687c3795cf</t>
  </si>
  <si>
    <t>7acc9d08d58811b3</t>
  </si>
  <si>
    <t>6ca0b7fc750dd61a</t>
  </si>
  <si>
    <t>8b37d0fb68624141</t>
  </si>
  <si>
    <t>297a044e3db6290a</t>
  </si>
  <si>
    <t>a9ee8575762b8dc9</t>
  </si>
  <si>
    <t>caffa8e21a371b52</t>
  </si>
  <si>
    <t>53b00d72575dd465</t>
  </si>
  <si>
    <t>5b19df6dd84f7d79</t>
  </si>
  <si>
    <t>0c75775dbe7c1d03</t>
  </si>
  <si>
    <t>69359216cb92e4e6</t>
  </si>
  <si>
    <t>955830c3442cb903</t>
  </si>
  <si>
    <t>aaf7aff2f953649e</t>
  </si>
  <si>
    <t>9d984b8a72c69d5a</t>
  </si>
  <si>
    <t>308d6eff54811e5e</t>
  </si>
  <si>
    <t>5c1b4132c738dba2</t>
  </si>
  <si>
    <t>First Destination Transportation</t>
  </si>
  <si>
    <t>9e63a170013a2a99</t>
  </si>
  <si>
    <t>fdecda435b7a24c1</t>
  </si>
  <si>
    <t>cd8cf962680bd287</t>
  </si>
  <si>
    <t>0099431eb8f2d292</t>
  </si>
  <si>
    <t>4f18a71f316b1286</t>
  </si>
  <si>
    <t>fdea45b0febac310</t>
  </si>
  <si>
    <t>62497a4c60cb153b</t>
  </si>
  <si>
    <t>f66f969605999c00</t>
  </si>
  <si>
    <t>4f12630d11560c1c</t>
  </si>
  <si>
    <t>1e5049aae6705001</t>
  </si>
  <si>
    <t>636bacfe0041ec02</t>
  </si>
  <si>
    <t>809268b036f4dbd4</t>
  </si>
  <si>
    <t>Contractor / Matrix Subtotal: Recurring Cost</t>
  </si>
  <si>
    <t>22abafd847fd48fa</t>
  </si>
  <si>
    <t>02b17cfe98610ebe</t>
  </si>
  <si>
    <t>dad1e619d222d0bc</t>
  </si>
  <si>
    <t>bdf71e95010cbfa8</t>
  </si>
  <si>
    <t>a8996ee87ed83b5e</t>
  </si>
  <si>
    <t>d666a843a1858f6d</t>
  </si>
  <si>
    <t>7520af64145de7aa</t>
  </si>
  <si>
    <t>5a44ea2f0755f602</t>
  </si>
  <si>
    <t>677cc3655e790fde</t>
  </si>
  <si>
    <t>6d058a47d719f364</t>
  </si>
  <si>
    <t>bab8e42e8a5fe88a</t>
  </si>
  <si>
    <t>938afdf3e6535fb9</t>
  </si>
  <si>
    <t>88c7364452e6a2af</t>
  </si>
  <si>
    <t>3e3cb7cd20b77c85</t>
  </si>
  <si>
    <t>10e358b6039178ee</t>
  </si>
  <si>
    <t>13550612689984c6</t>
  </si>
  <si>
    <t>662a834e0aebd073</t>
  </si>
  <si>
    <t>1f1ca2548b6285f6</t>
  </si>
  <si>
    <t>076368e7d7e45a10</t>
  </si>
  <si>
    <t>7a9625f8bb61cdb6</t>
  </si>
  <si>
    <t>75053420a9cf5cbd</t>
  </si>
  <si>
    <t>4f2c40b0f2e42ec0</t>
  </si>
  <si>
    <t>c30e3286780c4ad0</t>
  </si>
  <si>
    <t>698dca06cdb7f822</t>
  </si>
  <si>
    <t>eb7029c99d4cbed5</t>
  </si>
  <si>
    <t>b84bdd99d356231a</t>
  </si>
  <si>
    <t>199849c66a8dce81</t>
  </si>
  <si>
    <t>a6d727fbac4293db</t>
  </si>
  <si>
    <t>040cdb5f838c7cfe</t>
  </si>
  <si>
    <t>4fbf3997ec80d834</t>
  </si>
  <si>
    <t>7f8648dc51e7c7a0</t>
  </si>
  <si>
    <t>30887af8d40842dc</t>
  </si>
  <si>
    <t>1c7310e79a826434</t>
  </si>
  <si>
    <t>e3ac15c8a6b6ea33</t>
  </si>
  <si>
    <t>c4960b3e5989423e</t>
  </si>
  <si>
    <t>384c5a9ae6e0af2c</t>
  </si>
  <si>
    <t>74f3e76008536144</t>
  </si>
  <si>
    <t>ad477a1a89add326</t>
  </si>
  <si>
    <t>74f3b134009791c3</t>
  </si>
  <si>
    <t>159f28779da34e90</t>
  </si>
  <si>
    <t>f90ff96e990d47ef</t>
  </si>
  <si>
    <t>8e79cd99ae139bf5</t>
  </si>
  <si>
    <t>Float/Rail Prior Years</t>
  </si>
  <si>
    <t>ba5e05ae328fcde2</t>
  </si>
  <si>
    <t>d514d2e74fc7cdab</t>
  </si>
  <si>
    <t>89c012d1f26f951d</t>
  </si>
  <si>
    <t>6b097a08efa40140</t>
  </si>
  <si>
    <t>8d0fa743020cc5db</t>
  </si>
  <si>
    <t>2a69a0039af4d062</t>
  </si>
  <si>
    <t>AWS Material / Hardware</t>
  </si>
  <si>
    <t>2ba78d0f2d5b8f15</t>
  </si>
  <si>
    <t>952a9f3ca233ee66</t>
  </si>
  <si>
    <t>bfa2a5e593102495</t>
  </si>
  <si>
    <t>fd857b6051ec9789</t>
  </si>
  <si>
    <t>76eda15e59d023c2</t>
  </si>
  <si>
    <t>0399e2e25f26b7b9</t>
  </si>
  <si>
    <t>e93b32f3b0176aa0</t>
  </si>
  <si>
    <t>322fd868e5526856</t>
  </si>
  <si>
    <t>4a88936f406a0ba4</t>
  </si>
  <si>
    <t>5e0b4595f9a3bdb1</t>
  </si>
  <si>
    <t>4f5961f98b807e3c</t>
  </si>
  <si>
    <t>948d56fb7fddd5e5</t>
  </si>
  <si>
    <t>096a319952e9dca6</t>
  </si>
  <si>
    <t>cd25781e8fefb416</t>
  </si>
  <si>
    <t>0e727c7ee0dcf204</t>
  </si>
  <si>
    <t>f86b1e5eb939e3f9</t>
  </si>
  <si>
    <t>51025f82a5d4eb30</t>
  </si>
  <si>
    <t>46def9ba60a0e514</t>
  </si>
  <si>
    <t>Railroad Locomotives and railway cars</t>
  </si>
  <si>
    <t>ac2e7cd2d4b4276c</t>
  </si>
  <si>
    <t>a3318f3e1200357a</t>
  </si>
  <si>
    <t>eff7271cbdd8cc8f</t>
  </si>
  <si>
    <t>eba44fc80312c4f7</t>
  </si>
  <si>
    <t>0b6bd8262d651573</t>
  </si>
  <si>
    <t>d1e3fa5221978acd</t>
  </si>
  <si>
    <t>Subtotal: Vehicles Cost</t>
  </si>
  <si>
    <t>d334a19c52f28343</t>
  </si>
  <si>
    <t>eaa0da08bd607daf</t>
  </si>
  <si>
    <t>43f77b03677d5821</t>
  </si>
  <si>
    <t>ff07cadc11fab294</t>
  </si>
  <si>
    <t>9c4a55cd0e103f94</t>
  </si>
  <si>
    <t>446bc55405bdbbeb</t>
  </si>
  <si>
    <t>5eaf82e16a6c81f8</t>
  </si>
  <si>
    <t>319b69e28aac0920</t>
  </si>
  <si>
    <t>716a0b610cb00697</t>
  </si>
  <si>
    <t>dabda75ad8ea9a50</t>
  </si>
  <si>
    <t>5b2c741e90202576</t>
  </si>
  <si>
    <t>ad514cec99f8e02f</t>
  </si>
  <si>
    <t>0fd613d234abaff5</t>
  </si>
  <si>
    <t>d2ffb1b3284544f9</t>
  </si>
  <si>
    <t>0014a7856f63f2fd</t>
  </si>
  <si>
    <t>cb976266d6b64ffd</t>
  </si>
  <si>
    <t>a62cafb52bc79d92</t>
  </si>
  <si>
    <t>9ee435b693bbec78</t>
  </si>
  <si>
    <t>b4c11228ffed3831</t>
  </si>
  <si>
    <t>bf440796cf5ea980</t>
  </si>
  <si>
    <t>c9a0c5e3b9b06fad</t>
  </si>
  <si>
    <t>1ec9ef77fa9f5fe6</t>
  </si>
  <si>
    <t>f119f575e48bbe73</t>
  </si>
  <si>
    <t>1c7dce42529ae865</t>
  </si>
  <si>
    <t>6c880100ad832948</t>
  </si>
  <si>
    <t>bd6fd6ebb72289a7</t>
  </si>
  <si>
    <t>8778ad1d795f22e9</t>
  </si>
  <si>
    <t>571b4392c8fddfef</t>
  </si>
  <si>
    <t>973ff851a528d567</t>
  </si>
  <si>
    <t>bf608a1614c0fa15</t>
  </si>
  <si>
    <t>d3e9b95f47eef00a</t>
  </si>
  <si>
    <t>136846f86de6368e</t>
  </si>
  <si>
    <t>11858b26517425e7</t>
  </si>
  <si>
    <t>c1be6d025b122aa8</t>
  </si>
  <si>
    <t>fedafc439d3ca450</t>
  </si>
  <si>
    <t>07b16f70a3fb104a</t>
  </si>
  <si>
    <t>b7eef827c9b9922b</t>
  </si>
  <si>
    <t>2baae88b40a51ee9</t>
  </si>
  <si>
    <t>510da6640a0b13ec</t>
  </si>
  <si>
    <t>4fe525cd361a16e0</t>
  </si>
  <si>
    <t>81a894e363fb50cf</t>
  </si>
  <si>
    <t>bb6dc5ddf1ac753c</t>
  </si>
  <si>
    <t>53bf82c00a876ea8</t>
  </si>
  <si>
    <t>4dfa3f77213ac9b0</t>
  </si>
  <si>
    <t>0a5870e892676c0c</t>
  </si>
  <si>
    <t>ab348a8e0e07cfa9</t>
  </si>
  <si>
    <t>c0a5fa05874c9844</t>
  </si>
  <si>
    <t>11e752d6bcf60972</t>
  </si>
  <si>
    <t>34e6de4739e68745</t>
  </si>
  <si>
    <t>6f1c8e7234ccf7fc</t>
  </si>
  <si>
    <t>3bf5020153409dd4</t>
  </si>
  <si>
    <t>7724de9d14296386</t>
  </si>
  <si>
    <t>aa623ea3994bde55</t>
  </si>
  <si>
    <t>b0e65a72dc067f71</t>
  </si>
  <si>
    <t>d08c66428267e73a</t>
  </si>
  <si>
    <t>c0d83997eadeaa64</t>
  </si>
  <si>
    <t>71091cad1dacc488</t>
  </si>
  <si>
    <t>7abf98bf16d3d111</t>
  </si>
  <si>
    <t>7d1a512eeb7c9b40</t>
  </si>
  <si>
    <t>117d11805552ab89</t>
  </si>
  <si>
    <t>fa626a332b5e29b9</t>
  </si>
  <si>
    <t>e0aaadc7b03e0792</t>
  </si>
  <si>
    <t>e0153b461cbb0e76</t>
  </si>
  <si>
    <t>3ae95ecf3066c7c0</t>
  </si>
  <si>
    <t>f739d92d15edf0a2</t>
  </si>
  <si>
    <t>ce3991986191c9e0</t>
  </si>
  <si>
    <t>57bfd7c6491884b1</t>
  </si>
  <si>
    <t>046c5898756a31b6</t>
  </si>
  <si>
    <t>dbfba108063e7c32</t>
  </si>
  <si>
    <t>0bd3d554b8d21190</t>
  </si>
  <si>
    <t>9ed46c4aea184b17</t>
  </si>
  <si>
    <t>b84e64c7fe801dc5</t>
  </si>
  <si>
    <t>e311c9f9b8b930c5</t>
  </si>
  <si>
    <t>7e45842f70978380</t>
  </si>
  <si>
    <t>b64c87fe4e492c87</t>
  </si>
  <si>
    <t>95964df39354cb92</t>
  </si>
  <si>
    <t>ed07d107b66bacbc</t>
  </si>
  <si>
    <t>818e0d5ecf1fd3dc</t>
  </si>
  <si>
    <t>d97da3b1072af179</t>
  </si>
  <si>
    <t>cbab625dfbe57159</t>
  </si>
  <si>
    <t>045d1cbb20c8fa39</t>
  </si>
  <si>
    <t>a983b1f565b6fb8a</t>
  </si>
  <si>
    <t>4689491fc44f3c19</t>
  </si>
  <si>
    <t>ffae3020c9300f8f</t>
  </si>
  <si>
    <t>7ac217807354b025</t>
  </si>
  <si>
    <t>f60e1405c746244b</t>
  </si>
  <si>
    <t>559c831cc9e69148</t>
  </si>
  <si>
    <t>04fc1cc6c6fcc6f7</t>
  </si>
  <si>
    <t>03433d7d4d552bf9</t>
  </si>
  <si>
    <t>b659bcb2d814c193</t>
  </si>
  <si>
    <t>fe1737d16e6c6035</t>
  </si>
  <si>
    <t>35cea815a9dfc7cc</t>
  </si>
  <si>
    <t>f7b3dd0ab74d613c</t>
  </si>
  <si>
    <t>449d15d5ca171b01</t>
  </si>
  <si>
    <t>a1b1ced72a584cf9</t>
  </si>
  <si>
    <t>7706fe178fe0c921</t>
  </si>
  <si>
    <t>4b4bdccbe1351302</t>
  </si>
  <si>
    <t>bf43cd9d82e6e8f5</t>
  </si>
  <si>
    <t>691c1abe89bb2cc4</t>
  </si>
  <si>
    <t>294c911ff340cabc</t>
  </si>
  <si>
    <t>ce53ff1965401bd3</t>
  </si>
  <si>
    <t>491ff1c679b030a3</t>
  </si>
  <si>
    <t>4170c220494f4658</t>
  </si>
  <si>
    <t>767433fda2a9a8f9</t>
  </si>
  <si>
    <t>cac38c5b21754cde</t>
  </si>
  <si>
    <t>04ed8497bfb34c00</t>
  </si>
  <si>
    <t>88c366c56485f729</t>
  </si>
  <si>
    <t>f7635797802c8d35</t>
  </si>
  <si>
    <t>33737e3ec7b72909</t>
  </si>
  <si>
    <t>45c84dfc99e8666a</t>
  </si>
  <si>
    <t>9ad5a67dcc14b32b</t>
  </si>
  <si>
    <t>41588bc8db2a59e6</t>
  </si>
  <si>
    <t>e38739981cfdca20</t>
  </si>
  <si>
    <t>2cbac8d2dc40f48f</t>
  </si>
  <si>
    <t>be28be18a8c56c22</t>
  </si>
  <si>
    <t>22ef30e5bc774b46</t>
  </si>
  <si>
    <t>0326242a07585656</t>
  </si>
  <si>
    <t>321ad25d57cc3e61</t>
  </si>
  <si>
    <t>af9749748ed2846a</t>
  </si>
  <si>
    <t>871a786e0f649216</t>
  </si>
  <si>
    <t>f9928362b69fb278</t>
  </si>
  <si>
    <t>46542fd53b05044d</t>
  </si>
  <si>
    <t>c9ce84c522c030d5</t>
  </si>
  <si>
    <t>eaa8cf5553d01a0a</t>
  </si>
  <si>
    <t>54ae9cf6ad2cbf5f</t>
  </si>
  <si>
    <t>eb7a2e2ec3c6eb41</t>
  </si>
  <si>
    <t>c6dd384c6364e779</t>
  </si>
  <si>
    <t>329ec85ea5fccb9b</t>
  </si>
  <si>
    <t>bede62b533ddf1f8</t>
  </si>
  <si>
    <t>514965c55ed6b93d</t>
  </si>
  <si>
    <t>45daff66ff88f10a</t>
  </si>
  <si>
    <t>bfe3f3fd122705ce</t>
  </si>
  <si>
    <t>00297950be2a27b9</t>
  </si>
  <si>
    <t>abcb01581d682695</t>
  </si>
  <si>
    <t>e05e5d30b8942fd3</t>
  </si>
  <si>
    <t>6f4850b552b7253a</t>
  </si>
  <si>
    <t>aead1fce554262e4</t>
  </si>
  <si>
    <t>717a007ef1b84e13</t>
  </si>
  <si>
    <t>8793b9a70710be49</t>
  </si>
  <si>
    <t>a7c2c3169649704f</t>
  </si>
  <si>
    <t>eda4bd01d3af97b3</t>
  </si>
  <si>
    <t>01dfb58f1f28454d</t>
  </si>
  <si>
    <t>21d1aeb08d04267f</t>
  </si>
  <si>
    <t>2a45aaf584665af4</t>
  </si>
  <si>
    <t>2306edd05a5a5b1f</t>
  </si>
  <si>
    <t>ed3f1bde826f4b35</t>
  </si>
  <si>
    <t>f41007542b98d4c2</t>
  </si>
  <si>
    <t>3ed8892b662836c4</t>
  </si>
  <si>
    <t>cac7ad3ad300d11e</t>
  </si>
  <si>
    <t>2b9ce37edd8821f2</t>
  </si>
  <si>
    <t>RAM Incentive</t>
  </si>
  <si>
    <t>22c650998f52ff9f</t>
  </si>
  <si>
    <t>4b424725e61e971d</t>
  </si>
  <si>
    <t>a986aba8f60c2df4</t>
  </si>
  <si>
    <t>bdfa2d47567bd65c</t>
  </si>
  <si>
    <t>e4bc4f52f0a28086</t>
  </si>
  <si>
    <t>c8071d237d7773fb</t>
  </si>
  <si>
    <t>02f41917ecc9072b</t>
  </si>
  <si>
    <t>b824ac10eafcdf59</t>
  </si>
  <si>
    <t>24444e0af4693558</t>
  </si>
  <si>
    <t>51dbc15a7ae3419a</t>
  </si>
  <si>
    <t>3f60476a129c7366</t>
  </si>
  <si>
    <t>f999f061c989e496</t>
  </si>
  <si>
    <t>ff914efef6c32a57</t>
  </si>
  <si>
    <t>26d04c282c908ba6</t>
  </si>
  <si>
    <t>0a02a986afe7daed</t>
  </si>
  <si>
    <t>d8c67932cd49f826</t>
  </si>
  <si>
    <t>2ba27cf02fb13d05</t>
  </si>
  <si>
    <t>33b9f9a2722a93ce</t>
  </si>
  <si>
    <t>4f5780df0e38d583</t>
  </si>
  <si>
    <t>6c0afac1969e6e40</t>
  </si>
  <si>
    <t>045832e63b1110be</t>
  </si>
  <si>
    <t>6c7a575f5b501f21</t>
  </si>
  <si>
    <t>c7e052039a2cea59</t>
  </si>
  <si>
    <t>a0ba0b9635dbc307</t>
  </si>
  <si>
    <t>8e37ea4f60b6f2d1</t>
  </si>
  <si>
    <t>de4e25d03adc29fd</t>
  </si>
  <si>
    <t>8117da7190977848</t>
  </si>
  <si>
    <t>745b7d2fc745d998</t>
  </si>
  <si>
    <t>318a7a0e25830f50</t>
  </si>
  <si>
    <t>3b79fb5a4c52b633</t>
  </si>
  <si>
    <t>7ca4efd51f357819</t>
  </si>
  <si>
    <t>283e5cd7f5b96521</t>
  </si>
  <si>
    <t>3c52dca0e7459293</t>
  </si>
  <si>
    <t>eaedaebfde355312</t>
  </si>
  <si>
    <t>0d0e490cf57d17aa</t>
  </si>
  <si>
    <t>5f053395261844fa</t>
  </si>
  <si>
    <t>5dae1984d868fff8</t>
  </si>
  <si>
    <t>b6073d5511bec473</t>
  </si>
  <si>
    <t>6514d9e05b2ea63a</t>
  </si>
  <si>
    <t>49aa245a1e6684d7</t>
  </si>
  <si>
    <t>75ffa167e16e1dbb</t>
  </si>
  <si>
    <t>917b5bea9bebad07</t>
  </si>
  <si>
    <t>0e3283da84851a69</t>
  </si>
  <si>
    <t>286d0e799f4c993a</t>
  </si>
  <si>
    <t>315c87fa0688a211</t>
  </si>
  <si>
    <t>d1a35907ba8f3218</t>
  </si>
  <si>
    <t>71a9dd3a08882cfa</t>
  </si>
  <si>
    <t>413e8e9d2fc01a1e</t>
  </si>
  <si>
    <t>b7b355e412c58c46</t>
  </si>
  <si>
    <t>6dfdc87f19a74664</t>
  </si>
  <si>
    <t>fa70b4f2e28d9b19</t>
  </si>
  <si>
    <t>c1b9f077ae7a3462</t>
  </si>
  <si>
    <t>7caf3f7d8db9045b</t>
  </si>
  <si>
    <t>aca20859d3910711</t>
  </si>
  <si>
    <t>3159a72f6b37e3ed</t>
  </si>
  <si>
    <t>62172de1a8654871</t>
  </si>
  <si>
    <t>6cb4680f398388af</t>
  </si>
  <si>
    <t>d9acbb12a6a976e5</t>
  </si>
  <si>
    <t>037d2f086526985e</t>
  </si>
  <si>
    <t>c232128c3e84f8e9</t>
  </si>
  <si>
    <t>2d761c755755e884</t>
  </si>
  <si>
    <t>f145628f8e7ba581</t>
  </si>
  <si>
    <t>949c353257b33573</t>
  </si>
  <si>
    <t>b784f6ffae119cf8</t>
  </si>
  <si>
    <t>7e058407793f7882</t>
  </si>
  <si>
    <t>e3e17960f2b694db</t>
  </si>
  <si>
    <t>b0fcf621dd37a296</t>
  </si>
  <si>
    <t>ff344e6ad213d8a2</t>
  </si>
  <si>
    <t>6ec82b3a6e236700</t>
  </si>
  <si>
    <t>aba4164a89f53fb6</t>
  </si>
  <si>
    <t>f64408e67569cc62</t>
  </si>
  <si>
    <t>e7ffd7a0a684551d</t>
  </si>
  <si>
    <t>MIBS Vessels</t>
  </si>
  <si>
    <t>a607bcd3aa10e11f</t>
  </si>
  <si>
    <t>74b2ea814f0c3507</t>
  </si>
  <si>
    <t>d5e5f573868d82e9</t>
  </si>
  <si>
    <t>0d9c907921484f3b</t>
  </si>
  <si>
    <t>060d63a6ccd66c6c</t>
  </si>
  <si>
    <t>8057dd28d1e7ce5d</t>
  </si>
  <si>
    <t>bdbdcd6efade39bd</t>
  </si>
  <si>
    <t>087f2b10cfef68c3</t>
  </si>
  <si>
    <t>22b731ecad861ca4</t>
  </si>
  <si>
    <t>c492b9d3cd864651</t>
  </si>
  <si>
    <t>d48659d1d1d66be6</t>
  </si>
  <si>
    <t>bb2b69a52ca93476</t>
  </si>
  <si>
    <t>cd380147cb80c939</t>
  </si>
  <si>
    <t>814e78c88b106079</t>
  </si>
  <si>
    <t>db6875aa421f3784</t>
  </si>
  <si>
    <t>c647056ff272b3b6</t>
  </si>
  <si>
    <t>a8db338750e84ac7</t>
  </si>
  <si>
    <t>86467a00944ff0ab</t>
  </si>
  <si>
    <t>8f4ea84e5b159a77</t>
  </si>
  <si>
    <t>f6f22e80a1e9b129</t>
  </si>
  <si>
    <t>78c127c61ec63fcd</t>
  </si>
  <si>
    <t>3d15a1f24efa2ab8</t>
  </si>
  <si>
    <t>6fc2436cc3a1be54</t>
  </si>
  <si>
    <t>327a818f989d0608</t>
  </si>
  <si>
    <t>5156ede967d7165f</t>
  </si>
  <si>
    <t>bd06b6afc6e5197c</t>
  </si>
  <si>
    <t>d64eaae5facf2652</t>
  </si>
  <si>
    <t>dc0eb478e4f3f970</t>
  </si>
  <si>
    <t>4099adaf8120d62f</t>
  </si>
  <si>
    <t>958d962461fd929f</t>
  </si>
  <si>
    <t>e7d7822dd4f65e68</t>
  </si>
  <si>
    <t>12b2c278c5981b10</t>
  </si>
  <si>
    <t>f9c528d710cd98e9</t>
  </si>
  <si>
    <t>ff2768d20256e9c9</t>
  </si>
  <si>
    <t>00bafa5c3adeeaf7</t>
  </si>
  <si>
    <t>70cb203e5e68b696</t>
  </si>
  <si>
    <t>b2614639162ac61b</t>
  </si>
  <si>
    <t>ca9d91f58d9d85cd</t>
  </si>
  <si>
    <t>e0c8b5b4325c2332</t>
  </si>
  <si>
    <t>4bc42f1ebf09e1e3</t>
  </si>
  <si>
    <t>275ba3b4285b812d</t>
  </si>
  <si>
    <t>25b679cb1c9007f4</t>
  </si>
  <si>
    <t>2c82fe88ab699b7f</t>
  </si>
  <si>
    <t>5ab0e3391981f7b5</t>
  </si>
  <si>
    <t>e2c90f17c0e9b24f</t>
  </si>
  <si>
    <t>66beaa7ca7f07eb3</t>
  </si>
  <si>
    <t>a9d7a958b6c4f23b</t>
  </si>
  <si>
    <t>6b9d4ef07720dd7d</t>
  </si>
  <si>
    <t>99552657b41ec320</t>
  </si>
  <si>
    <t>6d6ce2f0abca7650</t>
  </si>
  <si>
    <t>aef8e56b81aae037</t>
  </si>
  <si>
    <t>e8375a93dfacd406</t>
  </si>
  <si>
    <t>28a772490a3dd528</t>
  </si>
  <si>
    <t>197945ffe078bd8e</t>
  </si>
  <si>
    <t>f25e81f3bb0d42b5</t>
  </si>
  <si>
    <t>e1476971f8ec3f30</t>
  </si>
  <si>
    <t>8217ef9c67438aa0</t>
  </si>
  <si>
    <t>0e6bd3ef0a4adb69</t>
  </si>
  <si>
    <t>bfc527b575a58beb</t>
  </si>
  <si>
    <t>76a12ef43307e0e2</t>
  </si>
  <si>
    <t>9fae568b7611dfec</t>
  </si>
  <si>
    <t>9c2828abd67f3456</t>
  </si>
  <si>
    <t>569e2a1c7249f847</t>
  </si>
  <si>
    <t>1abe078180d0630b</t>
  </si>
  <si>
    <t>5e56212a9a71b61b</t>
  </si>
  <si>
    <t>330a412ace54cf7c</t>
  </si>
  <si>
    <t>26a8c0de18139375</t>
  </si>
  <si>
    <t>f0605b98ab38c80b</t>
  </si>
  <si>
    <t>f1911fcb1d55a019</t>
  </si>
  <si>
    <t>347817a6120c5110</t>
  </si>
  <si>
    <t>e6bc84e0cefa72b1</t>
  </si>
  <si>
    <t>654531d88c8c2200</t>
  </si>
  <si>
    <t>b46310ea24b60ff4</t>
  </si>
  <si>
    <t>9fc826f1b640c999</t>
  </si>
  <si>
    <t>05c48b5e2b52d701</t>
  </si>
  <si>
    <t>16354c8377195053</t>
  </si>
  <si>
    <t>22868d06345ebda8</t>
  </si>
  <si>
    <t>a73f610272add5c5</t>
  </si>
  <si>
    <t>7b78f98e2649b3eb</t>
  </si>
  <si>
    <t>9b3a11992d3083e6</t>
  </si>
  <si>
    <t>ab65bb2b19dbcbfb</t>
  </si>
  <si>
    <t>836bbe7cf7dff9d7</t>
  </si>
  <si>
    <t>6e0b112367864867</t>
  </si>
  <si>
    <t>236cf6ca21a52aba</t>
  </si>
  <si>
    <t>0c360cb93984c331</t>
  </si>
  <si>
    <t>bf43f83324be0227</t>
  </si>
  <si>
    <t>bda3dd1caf64ca76</t>
  </si>
  <si>
    <t>2b05a1bce1d2974f</t>
  </si>
  <si>
    <t>596468ff5a587481</t>
  </si>
  <si>
    <t>495bf096cee37806</t>
  </si>
  <si>
    <t>e5563f5153bf515e</t>
  </si>
  <si>
    <t>8d6a2788010a75c4</t>
  </si>
  <si>
    <t>7ae651ad7071db0c</t>
  </si>
  <si>
    <t>160f983c7befc667</t>
  </si>
  <si>
    <t>907395c89039263f</t>
  </si>
  <si>
    <t>ef71774aabe762d2</t>
  </si>
  <si>
    <t>e860e590e4f8b4d3</t>
  </si>
  <si>
    <t>4d0991f415e6ee72</t>
  </si>
  <si>
    <t>04f85fb64feb5bd0</t>
  </si>
  <si>
    <t>299f0ff7976ed93f</t>
  </si>
  <si>
    <t>0fdc233b632ffe1a</t>
  </si>
  <si>
    <t>e832fcc9f4f4a8ab</t>
  </si>
  <si>
    <t>b791513d7a249f82</t>
  </si>
  <si>
    <t>fa5eae2266d01772</t>
  </si>
  <si>
    <t>644d035a6160e719</t>
  </si>
  <si>
    <t>dd8ac339882de71b</t>
  </si>
  <si>
    <t>89b68334063422a7</t>
  </si>
  <si>
    <t>576afd77bfdf5c30</t>
  </si>
  <si>
    <t>e721d10905bb703a</t>
  </si>
  <si>
    <t>ebb302264d48fcb2</t>
  </si>
  <si>
    <t>eb2e28bf3b6444f6</t>
  </si>
  <si>
    <t>3f821cf98fb8eb2e</t>
  </si>
  <si>
    <t>96a68036c3d0c141</t>
  </si>
  <si>
    <t>bfedc073252cea42</t>
  </si>
  <si>
    <t>0362a0397c5d16eb</t>
  </si>
  <si>
    <t>d40503beabe0a5f4</t>
  </si>
  <si>
    <t>21b473b4abbc6f5c</t>
  </si>
  <si>
    <t>5d0fe07f646c92fd</t>
  </si>
  <si>
    <t>fc2bab949bea2159</t>
  </si>
  <si>
    <t>867dc0850dc9724e</t>
  </si>
  <si>
    <t>c607fdcfedd03d45</t>
  </si>
  <si>
    <t>4d513e85ebc509f5</t>
  </si>
  <si>
    <t>fb9e91042e56ea1d</t>
  </si>
  <si>
    <t>f5989f297d9c6cf6</t>
  </si>
  <si>
    <t>86abbe22c1486657</t>
  </si>
  <si>
    <t>aa54cad6b608ef81</t>
  </si>
  <si>
    <t>572109877616ae51</t>
  </si>
  <si>
    <t>8e37b3c1e56ec588</t>
  </si>
  <si>
    <t>c77cfe9db4c5b199</t>
  </si>
  <si>
    <t>5ead0d8cb051ec53</t>
  </si>
  <si>
    <t>6aefc0abe4a1d292</t>
  </si>
  <si>
    <t>082c906a0aad4329</t>
  </si>
  <si>
    <t>0bbc44f8a3dd479b</t>
  </si>
  <si>
    <t>c85c2b27fe5c11fc</t>
  </si>
  <si>
    <t>8ddd70bc000369b2</t>
  </si>
  <si>
    <t>b3785a247856f335</t>
  </si>
  <si>
    <t>05dae65447433b65</t>
  </si>
  <si>
    <t>f85501d393a9c46d</t>
  </si>
  <si>
    <t>13fe440aa0903efa</t>
  </si>
  <si>
    <t>f6db043e60ed9488</t>
  </si>
  <si>
    <t>4ff93503e864a5cb</t>
  </si>
  <si>
    <t>c0268ba85ca3493f</t>
  </si>
  <si>
    <t>a4474ab7e9742641</t>
  </si>
  <si>
    <t>5388cb86f1d87b11</t>
  </si>
  <si>
    <t>609f0914333c5ac6</t>
  </si>
  <si>
    <t>42f0c3e7d6d0e043</t>
  </si>
  <si>
    <t>de4872e367818914</t>
  </si>
  <si>
    <t>9e5d87c5f26a47b9</t>
  </si>
  <si>
    <t>6e45bc406e5d49f2</t>
  </si>
  <si>
    <t>cbc269131c4ef47b</t>
  </si>
  <si>
    <t>Army Rail Hardware</t>
  </si>
  <si>
    <t>827b02f118c78e47</t>
  </si>
  <si>
    <t>b103f660323d8b29</t>
  </si>
  <si>
    <t>b8b07e8a7890f214</t>
  </si>
  <si>
    <t>d516708b3bd4f8c6</t>
  </si>
  <si>
    <t>63f2411bd036e20c</t>
  </si>
  <si>
    <t>10ae1ade2ac211f0</t>
  </si>
  <si>
    <t>7c1de4526feae5cb</t>
  </si>
  <si>
    <t>a82233ad7073ef7d</t>
  </si>
  <si>
    <t>8957660cb60c6700</t>
  </si>
  <si>
    <t>03d5fd995711f839</t>
  </si>
  <si>
    <t>7a354cc053baed64</t>
  </si>
  <si>
    <t>1c32eecdbf04ad44</t>
  </si>
  <si>
    <t>5919712c67e92e6d</t>
  </si>
  <si>
    <t>ea8de8cbfa8474bc</t>
  </si>
  <si>
    <t>0400f05fdc92c8c2</t>
  </si>
  <si>
    <t>ee7f186cbfb1d5e5</t>
  </si>
  <si>
    <t>260a215d47e528f7</t>
  </si>
  <si>
    <t>480181992dddb8d9</t>
  </si>
  <si>
    <t>f5ef3d4aa8e85fb2</t>
  </si>
  <si>
    <t>3364a3c1c87d72c6</t>
  </si>
  <si>
    <t>59c829bdf634fce1</t>
  </si>
  <si>
    <t>c97da68511a2368e</t>
  </si>
  <si>
    <t>65e1a346ec0e2e70</t>
  </si>
  <si>
    <t>b78534adf5e655c4</t>
  </si>
  <si>
    <t>008ac999a0bded69</t>
  </si>
  <si>
    <t>a32a542cc68a84b8</t>
  </si>
  <si>
    <t>16f1532cb48b78ce</t>
  </si>
  <si>
    <t>72936368fab70b70</t>
  </si>
  <si>
    <t>916cda1755ec5d6c</t>
  </si>
  <si>
    <t>05bad9ab96756709</t>
  </si>
  <si>
    <t>d2af2a88a0e09df3</t>
  </si>
  <si>
    <t>97eeeb03e6404c39</t>
  </si>
  <si>
    <t>51d47acdcdc15d95</t>
  </si>
  <si>
    <t>8aeb4c42c473711b</t>
  </si>
  <si>
    <t>41abeb548307b777</t>
  </si>
  <si>
    <t>5235a02f58e56959</t>
  </si>
  <si>
    <t>4d762fa96efbf105</t>
  </si>
  <si>
    <t>ec52d382e3114d6a</t>
  </si>
  <si>
    <t>2890a468ab986d1a</t>
  </si>
  <si>
    <t>e711bf29882506c6</t>
  </si>
  <si>
    <t>53869d6d42f1d2c4</t>
  </si>
  <si>
    <t>69b06f2940922310</t>
  </si>
  <si>
    <t>e0a5f6019cb172f2</t>
  </si>
  <si>
    <t>b1d3e16c9f73cd3d</t>
  </si>
  <si>
    <t>1abbdfb0c914464d</t>
  </si>
  <si>
    <t>ddb755ddccd4e19c</t>
  </si>
  <si>
    <t>10f98702414c91bc</t>
  </si>
  <si>
    <t>7e86ff7e306a0414</t>
  </si>
  <si>
    <t>a342126dbb1a5278</t>
  </si>
  <si>
    <t>e7c1f81ad8a7aec8</t>
  </si>
  <si>
    <t>981f3253a16d3dd3</t>
  </si>
  <si>
    <t>42037066314fcf6f</t>
  </si>
  <si>
    <t>f800f4f42f9cfe8b</t>
  </si>
  <si>
    <t>353d47903f2b4de1</t>
  </si>
  <si>
    <t>437efe9e7c759062</t>
  </si>
  <si>
    <t>df809a760432c27b</t>
  </si>
  <si>
    <t>800472ee1da79d8b</t>
  </si>
  <si>
    <t>61c85566dd69e4d2</t>
  </si>
  <si>
    <t>3f0feb3086b9d4a5</t>
  </si>
  <si>
    <t>5ffd4752d35ae392</t>
  </si>
  <si>
    <t>efdf08c2ab03c9a1</t>
  </si>
  <si>
    <t>3f8e845681235d3e</t>
  </si>
  <si>
    <t>cd128b9cd4fe8696</t>
  </si>
  <si>
    <t>ec7b8c220ec6d87b</t>
  </si>
  <si>
    <t>7fb4585f0a0a4147</t>
  </si>
  <si>
    <t>b524ad530b22b3ec</t>
  </si>
  <si>
    <t>9176ca43536d624d</t>
  </si>
  <si>
    <t>321c75767e19ca0f</t>
  </si>
  <si>
    <t>ed1532fe2e1bc7f8</t>
  </si>
  <si>
    <t>9e0223e6c8af64bd</t>
  </si>
  <si>
    <t>c05e9ee52c114395</t>
  </si>
  <si>
    <t>4884f967fd19c964</t>
  </si>
  <si>
    <t>5b9857ba826342f1</t>
  </si>
  <si>
    <t>2bff2a6696e7ba7b</t>
  </si>
  <si>
    <t>7645a4dede96d51c</t>
  </si>
  <si>
    <t>d3c59ddaa9a04f87</t>
  </si>
  <si>
    <t>fec9f1f7c4b55b7e</t>
  </si>
  <si>
    <t>09c4254fa53253cd</t>
  </si>
  <si>
    <t>3efd74e8a6530d2d</t>
  </si>
  <si>
    <t>935e926da36868b0</t>
  </si>
  <si>
    <t>3ec1167d94a578cf</t>
  </si>
  <si>
    <t>0eeed913b72b9bc4</t>
  </si>
  <si>
    <t>c90bd5845fe3458c</t>
  </si>
  <si>
    <t>8009f1b426eb1c65</t>
  </si>
  <si>
    <t>501beb154a21b730</t>
  </si>
  <si>
    <t>4a1594ee64618c60</t>
  </si>
  <si>
    <t>73730b5f527c159e</t>
  </si>
  <si>
    <t>69c05359f4f6261a</t>
  </si>
  <si>
    <t>181ad9f03e1e7b3b</t>
  </si>
  <si>
    <t>e779e6cf0ccbdf6a</t>
  </si>
  <si>
    <t>91b803d426321e29</t>
  </si>
  <si>
    <t>64ae0354b8c5f815</t>
  </si>
  <si>
    <t>ccd333fc688b339a</t>
  </si>
  <si>
    <t>060a5a38c10d1c38</t>
  </si>
  <si>
    <t>6ef222eac51c65cd</t>
  </si>
  <si>
    <t>2ce09d67e96c9a13</t>
  </si>
  <si>
    <t>1eb6d1013b7ca641</t>
  </si>
  <si>
    <t>6ccdfdd7080b4461</t>
  </si>
  <si>
    <t>38c7f2bb509dee67</t>
  </si>
  <si>
    <t>110dbef16134fc18</t>
  </si>
  <si>
    <t>bdd396fb7e19a746</t>
  </si>
  <si>
    <t>a20237541f31dcdb</t>
  </si>
  <si>
    <t>ff8956351e9d298e</t>
  </si>
  <si>
    <t>64db953901afbb97</t>
  </si>
  <si>
    <t>334fbab4959f22f0</t>
  </si>
  <si>
    <t>f7cb3ea876d73175</t>
  </si>
  <si>
    <t>30204d432fb8b8e4</t>
  </si>
  <si>
    <t>1a5ef27277a648e6</t>
  </si>
  <si>
    <t>82cb6539a1e589fc</t>
  </si>
  <si>
    <t>cda5f27b485cd04f</t>
  </si>
  <si>
    <t>30e14d2459850926</t>
  </si>
  <si>
    <t>5c900374d966eb70</t>
  </si>
  <si>
    <t>feb81cde863333ac</t>
  </si>
  <si>
    <t>8cfe0c43034b9705</t>
  </si>
  <si>
    <t>06de7138065eb1b9</t>
  </si>
  <si>
    <t>66f15bcb641760c7</t>
  </si>
  <si>
    <t>446ea1a3c7b86c61</t>
  </si>
  <si>
    <t>e6b8dc8b9043310b</t>
  </si>
  <si>
    <t>e33ee39f3949ef93</t>
  </si>
  <si>
    <t>42e0ba6613abaf17</t>
  </si>
  <si>
    <t>62209f382e89fb74</t>
  </si>
  <si>
    <t>16654e658f87b368</t>
  </si>
  <si>
    <t>b513d23d3c76dfd4</t>
  </si>
  <si>
    <t>9b453120ad8c44ab</t>
  </si>
  <si>
    <t>c243594f0fba86bf</t>
  </si>
  <si>
    <t>7e86a349a3d281e4</t>
  </si>
  <si>
    <t>a05c40f000bc6539</t>
  </si>
  <si>
    <t>f3b4e15a90d0aa8f</t>
  </si>
  <si>
    <t>e32b5facc590434e</t>
  </si>
  <si>
    <t>7b8d9df36f36d0a3</t>
  </si>
  <si>
    <t>3038bb9b3953fd5a</t>
  </si>
  <si>
    <t>8d4b98df849b2cd6</t>
  </si>
  <si>
    <t>221f9f06031760dc</t>
  </si>
  <si>
    <t>9633232f5de2b5f3</t>
  </si>
  <si>
    <t>01a5b7573bbd8bac</t>
  </si>
  <si>
    <t>4db78cb327a633e6</t>
  </si>
  <si>
    <t>38981ed3ee6beff3</t>
  </si>
  <si>
    <t>7fdbc31af2be3e4a</t>
  </si>
  <si>
    <t>eb7502f09d5fbce0</t>
  </si>
  <si>
    <t>1639f10f8d918aa0</t>
  </si>
  <si>
    <t>f55cfaea60428371</t>
  </si>
  <si>
    <t>9f1bbb0fc8688bf5</t>
  </si>
  <si>
    <t>5485f880f0806f67</t>
  </si>
  <si>
    <t>b4dc9c2d9dfe9d1c</t>
  </si>
  <si>
    <t>09ce745786aa0b91</t>
  </si>
  <si>
    <t>4fd59dab3d1920c4</t>
  </si>
  <si>
    <t>06b52c0e053b7483</t>
  </si>
  <si>
    <t>4ba25c9912824556</t>
  </si>
  <si>
    <t>ea1f8dc5a12f84cf</t>
  </si>
  <si>
    <t>bb5e5fdd435dde80</t>
  </si>
  <si>
    <t>4cb2de5f8712b200</t>
  </si>
  <si>
    <t>f920011680eb4cc6</t>
  </si>
  <si>
    <t>974aaf5f80537af6</t>
  </si>
  <si>
    <t>5d7769b906581810</t>
  </si>
  <si>
    <t>970c960ec91aa3c5</t>
  </si>
  <si>
    <t>d41cc023705bcbf2</t>
  </si>
  <si>
    <t>9d071c6ee4fde226</t>
  </si>
  <si>
    <t>b174a529f71caa40</t>
  </si>
  <si>
    <t>1ef10baf716d397a</t>
  </si>
  <si>
    <t>ebfcb8460374c443</t>
  </si>
  <si>
    <t>945df7aeca6293df</t>
  </si>
  <si>
    <t>d200f752e6cf1c7b</t>
  </si>
  <si>
    <t>98fa092c2dbbb1b3</t>
  </si>
  <si>
    <t>e2bc75fbeb8eb75a</t>
  </si>
  <si>
    <t>f717d907fa0154f6</t>
  </si>
  <si>
    <t>f1993b4b07a097ac</t>
  </si>
  <si>
    <t>5c5c286c855703c7</t>
  </si>
  <si>
    <t>f728ed03a5e583f7</t>
  </si>
  <si>
    <t>85e330d604f32780</t>
  </si>
  <si>
    <t>2d2cc9f747c2e073</t>
  </si>
  <si>
    <t>c3ec2691a0120c18</t>
  </si>
  <si>
    <t>890c38d00e674ce3</t>
  </si>
  <si>
    <t>222b0c5ae9535d60</t>
  </si>
  <si>
    <t>1efba241298dcb34</t>
  </si>
  <si>
    <t>Contractor / Matrix Fielding</t>
  </si>
  <si>
    <t>6554f1852cc5cd57</t>
  </si>
  <si>
    <t>6a4a5da76ad03eef</t>
  </si>
  <si>
    <t>5cf4f109aba514ce</t>
  </si>
  <si>
    <t>901a08f72a798a11</t>
  </si>
  <si>
    <t>e3a0f33b1413d083</t>
  </si>
  <si>
    <t>f3b2f9228addbebb</t>
  </si>
  <si>
    <t>f287eae44248f1c0</t>
  </si>
  <si>
    <t>fb9e4ca46ad1484c</t>
  </si>
  <si>
    <t>a04efd96f2b886e3</t>
  </si>
  <si>
    <t>d9f8ca14a23ce110</t>
  </si>
  <si>
    <t>3364acc09a4104d7</t>
  </si>
  <si>
    <t>ab3957e73aa93c83</t>
  </si>
  <si>
    <t>b5f40e7f97de1de2</t>
  </si>
  <si>
    <t>f18d79543b39e2c8</t>
  </si>
  <si>
    <t>76489d58727b4d5d</t>
  </si>
  <si>
    <t>2bd05cc180122489</t>
  </si>
  <si>
    <t>55cbafa00f9d29df</t>
  </si>
  <si>
    <t>b1e31f13b1626d1f</t>
  </si>
  <si>
    <t>6e4c6a586ed6dd97</t>
  </si>
  <si>
    <t>c32807b0518192f4</t>
  </si>
  <si>
    <t>bc6dad693478f6f4</t>
  </si>
  <si>
    <t>2ed7718dda101884</t>
  </si>
  <si>
    <t>eab373aa5efac1bb</t>
  </si>
  <si>
    <t>29afa7015832339b</t>
  </si>
  <si>
    <t>70071d373cc21af2</t>
  </si>
  <si>
    <t>880dcb0ad8d773e4</t>
  </si>
  <si>
    <t>9dd0fa26e9cbcbdc</t>
  </si>
  <si>
    <t>8a248a9ca1f63d35</t>
  </si>
  <si>
    <t>b2d7549a0f6122ce</t>
  </si>
  <si>
    <t>a5c0d4257b6493c6</t>
  </si>
  <si>
    <t>ddce6d5f837b3546</t>
  </si>
  <si>
    <t>ca84a672d13944b1</t>
  </si>
  <si>
    <t>b35b1889759dc2ed</t>
  </si>
  <si>
    <t>2f372c304ec39701</t>
  </si>
  <si>
    <t>581cbe6fd5b2d13c</t>
  </si>
  <si>
    <t>eabcceab492afc42</t>
  </si>
  <si>
    <t>72643f834c586fb5</t>
  </si>
  <si>
    <t>057ea62993aeeb6a</t>
  </si>
  <si>
    <t>e8620ba30c8b4d26</t>
  </si>
  <si>
    <t>a480b50096096594</t>
  </si>
  <si>
    <t>e9983d4179562d48</t>
  </si>
  <si>
    <t>3c915529f00b4526</t>
  </si>
  <si>
    <t>fab602bb268e5b6a</t>
  </si>
  <si>
    <t>9bdda5d819c40d97</t>
  </si>
  <si>
    <t>6e08a9ce919c41d4</t>
  </si>
  <si>
    <t>b42fd4e467050fdf</t>
  </si>
  <si>
    <t>b20737d25d3965f2</t>
  </si>
  <si>
    <t>6f1b22dee353a16c</t>
  </si>
  <si>
    <t>5edd59cf48f42af4</t>
  </si>
  <si>
    <t>10372f41c5d1cc05</t>
  </si>
  <si>
    <t>a12e90709d25f5f6</t>
  </si>
  <si>
    <t>ebbc243f1f26d90b</t>
  </si>
  <si>
    <t>2eebcf6baacdbf19</t>
  </si>
  <si>
    <t>96fe02fde064541d</t>
  </si>
  <si>
    <t>73e855b3d545de35</t>
  </si>
  <si>
    <t>24ec3b666a19e6f1</t>
  </si>
  <si>
    <t>4920ffb0a2c9504a</t>
  </si>
  <si>
    <t>c8fcc2c9c2e1ee57</t>
  </si>
  <si>
    <t>b31d527fa8be8e04</t>
  </si>
  <si>
    <t>44b974d06271b981</t>
  </si>
  <si>
    <t>c37d45ebdd069d04</t>
  </si>
  <si>
    <t>c37d45ebdd069d04-2</t>
  </si>
  <si>
    <t>77aa776480ec0a56</t>
  </si>
  <si>
    <t>fbd5113a480c3210</t>
  </si>
  <si>
    <t>e28a01e0b171768f</t>
  </si>
  <si>
    <t>022249114a274d3e</t>
  </si>
  <si>
    <t>d0005e9061f1143e</t>
  </si>
  <si>
    <t>4ece51507df1adb3</t>
  </si>
  <si>
    <t>4e8b6bca9ad13bc4</t>
  </si>
  <si>
    <t>33a579d5b74337a9</t>
  </si>
  <si>
    <t>db69b390d6fae528</t>
  </si>
  <si>
    <t>735f920b5bc1fdd1</t>
  </si>
  <si>
    <t>d911dfc230cdf96f</t>
  </si>
  <si>
    <t>42073fbc8990b54d</t>
  </si>
  <si>
    <t>02e164ef23b61f64</t>
  </si>
  <si>
    <t>8381aa70d95e7b78</t>
  </si>
  <si>
    <t>35c95651e49fed1e</t>
  </si>
  <si>
    <t>2766f1436f32fbe0</t>
  </si>
  <si>
    <t>1d86911786f87e77</t>
  </si>
  <si>
    <t>50b5f18287d7c17d</t>
  </si>
  <si>
    <t>caf2666a30375a98</t>
  </si>
  <si>
    <t>7ee350d57b441176</t>
  </si>
  <si>
    <t>ac7f6884f1d53927</t>
  </si>
  <si>
    <t>1372d9b682d186ac</t>
  </si>
  <si>
    <t>07f16af3926e9d9b</t>
  </si>
  <si>
    <t>efcf8a06d478c1d9</t>
  </si>
  <si>
    <t>734467bfbf1442ca</t>
  </si>
  <si>
    <t>2b935ab22fb18706</t>
  </si>
  <si>
    <t>e80368950b0ef324</t>
  </si>
  <si>
    <t>ce7927b7d50e37a6</t>
  </si>
  <si>
    <t>3ca72736e5642b6b</t>
  </si>
  <si>
    <t>9c47593b96dd7454</t>
  </si>
  <si>
    <t>6b87225aa25b0ba8</t>
  </si>
  <si>
    <t>060ebbdddd3d19ee</t>
  </si>
  <si>
    <t>34222f43d245f4e4</t>
  </si>
  <si>
    <t>4e6a33c6b7740c73</t>
  </si>
  <si>
    <t>36ffda39200b7597</t>
  </si>
  <si>
    <t>84119d92bd377271</t>
  </si>
  <si>
    <t>2d29f28c33b92f88</t>
  </si>
  <si>
    <t>bffe83783691ad06</t>
  </si>
  <si>
    <t>ec70b245569773ad</t>
  </si>
  <si>
    <t>a88af11d501e1f8d</t>
  </si>
  <si>
    <t>1564228309cb14e6</t>
  </si>
  <si>
    <t>4e9883a4083363c0</t>
  </si>
  <si>
    <t>78e1bcfeaa0f4365</t>
  </si>
  <si>
    <t>e2d8fa6748c8590d</t>
  </si>
  <si>
    <t>d933a7eb51871a42</t>
  </si>
  <si>
    <t>bee97c9557455aa5</t>
  </si>
  <si>
    <t>82d356c05d668369</t>
  </si>
  <si>
    <t>Harbormaster command and control center (HCCC)</t>
  </si>
  <si>
    <t>23a4214807d4a5d6</t>
  </si>
  <si>
    <t>e0a178d0ce609021</t>
  </si>
  <si>
    <t>6c2442b0af5b8dc1</t>
  </si>
  <si>
    <t>1b734a7086c195f4</t>
  </si>
  <si>
    <t>d7c0e171917cd32b</t>
  </si>
  <si>
    <t>51749526e25dcfa7</t>
  </si>
  <si>
    <t>516d1288e2cbbabf</t>
  </si>
  <si>
    <t>6c415d9a7c2fad08</t>
  </si>
  <si>
    <t>84ac1f7242b91a4f</t>
  </si>
  <si>
    <t>cc4196e04cc454d9</t>
  </si>
  <si>
    <t>e62b79f671e37aef</t>
  </si>
  <si>
    <t>7b297c4d10700f97</t>
  </si>
  <si>
    <t>db05078edf77968c</t>
  </si>
  <si>
    <t>b1fd9ae35ff1496d</t>
  </si>
  <si>
    <t>8b66267608ddac24</t>
  </si>
  <si>
    <t>c2608c4c935462c7</t>
  </si>
  <si>
    <t>8f65fa3303840d4d</t>
  </si>
  <si>
    <t>df5f953a73034532</t>
  </si>
  <si>
    <t>e8638872551773d6</t>
  </si>
  <si>
    <t>43ca279c94c73c85</t>
  </si>
  <si>
    <t>73799d0a8175f6e5</t>
  </si>
  <si>
    <t>4e3ff2c03ff9cbc9</t>
  </si>
  <si>
    <t>6805795ac40b1a34</t>
  </si>
  <si>
    <t>8a6883137c9a46f0</t>
  </si>
  <si>
    <t>76e9a1d487ccc2ec</t>
  </si>
  <si>
    <t>c05b3212ffe9890c</t>
  </si>
  <si>
    <t>58e6218de69a6d73</t>
  </si>
  <si>
    <t>423fa2140e2e69b8</t>
  </si>
  <si>
    <t>7efa78cb30b0d76e</t>
  </si>
  <si>
    <t>b575fe091d082715</t>
  </si>
  <si>
    <t>3f76e1537cce6a93</t>
  </si>
  <si>
    <t>9063e44266458f17</t>
  </si>
  <si>
    <t>a3ae51ce7826d31c</t>
  </si>
  <si>
    <t>42cec30c8b7a9151</t>
  </si>
  <si>
    <t>79463f7d8c3b8533</t>
  </si>
  <si>
    <t>b798c2e843dc2bfa</t>
  </si>
  <si>
    <t>26f91a6f383ab7de</t>
  </si>
  <si>
    <t>2e96f721bc427554</t>
  </si>
  <si>
    <t>66af5fd34f926b31</t>
  </si>
  <si>
    <t>6188e878bdd8a607</t>
  </si>
  <si>
    <t>54a687f2550c0b75</t>
  </si>
  <si>
    <t>aa3917ba13e12d3e</t>
  </si>
  <si>
    <t>f7aaafb1fe8b1078</t>
  </si>
  <si>
    <t>ff8a59321ecd97d8</t>
  </si>
  <si>
    <t>abfa292c67960469</t>
  </si>
  <si>
    <t>04fb3d16e7740b46</t>
  </si>
  <si>
    <t>3e913b6f38e3dde0</t>
  </si>
  <si>
    <t>23678d2b66f803d3</t>
  </si>
  <si>
    <t>79477047e0871d7a</t>
  </si>
  <si>
    <t>b94436fd2a635c51</t>
  </si>
  <si>
    <t>16986459a91fcdbc</t>
  </si>
  <si>
    <t>1790c7b7584d493c</t>
  </si>
  <si>
    <t>06d602e3316718e6</t>
  </si>
  <si>
    <t>a43757730ddcde3a</t>
  </si>
  <si>
    <t>832f61b8be93d5fc</t>
  </si>
  <si>
    <t>7d67790c25551a13</t>
  </si>
  <si>
    <t>ed7e7e59121c5eed</t>
  </si>
  <si>
    <t>5363ec352c78efcc</t>
  </si>
  <si>
    <t>a6b6be320fded906</t>
  </si>
  <si>
    <t>e36df7a5fc1a7876</t>
  </si>
  <si>
    <t>644a9ffffce0c7db</t>
  </si>
  <si>
    <t>046c941f016d8237</t>
  </si>
  <si>
    <t>954a9e90a145a7ce</t>
  </si>
  <si>
    <t>152b5d3e74944204</t>
  </si>
  <si>
    <t>7e3d56ad74a0fc67</t>
  </si>
  <si>
    <t>46ff9d54d24c109a</t>
  </si>
  <si>
    <t>9c52b40adb5838aa</t>
  </si>
  <si>
    <t>17d589dbcf453b3f</t>
  </si>
  <si>
    <t>b977cf35d7bc1356</t>
  </si>
  <si>
    <t>776cb3de973ccc38</t>
  </si>
  <si>
    <t>d8fc7610f524129b</t>
  </si>
  <si>
    <t>c76375258fd6e590</t>
  </si>
  <si>
    <t>4f9b0c3a84740d2e</t>
  </si>
  <si>
    <t>9bfd32c85d3aaffe</t>
  </si>
  <si>
    <t>83e4d881bf8bc0a7</t>
  </si>
  <si>
    <t>aab0e6620b5d77e9</t>
  </si>
  <si>
    <t>39a1c2320dce2a28</t>
  </si>
  <si>
    <t>061cca5d4e7f23f8</t>
  </si>
  <si>
    <t>547409dcba20e3d5</t>
  </si>
  <si>
    <t>e788f5bf6878244f</t>
  </si>
  <si>
    <t>13217f550e40b99f</t>
  </si>
  <si>
    <t>458862477ef123f0</t>
  </si>
  <si>
    <t>ccfb0f21f1888f74</t>
  </si>
  <si>
    <t>d9c56a79b27fd66a</t>
  </si>
  <si>
    <t>97e535692234467d</t>
  </si>
  <si>
    <t>5499ecdf1fe2cc3e</t>
  </si>
  <si>
    <t>ddb93d5a713a4419</t>
  </si>
  <si>
    <t>45035b95a461f138</t>
  </si>
  <si>
    <t>7a4b7fe306ac73d7</t>
  </si>
  <si>
    <t>c3714fbadf33283f</t>
  </si>
  <si>
    <t>d47cff290b8e502b</t>
  </si>
  <si>
    <t>356f1b7ce38a8dcb</t>
  </si>
  <si>
    <t>ba334d0d3edf0cca</t>
  </si>
  <si>
    <t>66cdecf6b578cb73</t>
  </si>
  <si>
    <t>1cfb59040d87c635</t>
  </si>
  <si>
    <t>18938a6b32db00b1</t>
  </si>
  <si>
    <t>086103cdf5751b36</t>
  </si>
  <si>
    <t>f7d21a9356bbfa2c</t>
  </si>
  <si>
    <t>066dde954a521e88</t>
  </si>
  <si>
    <t>d1c43530ddcdb246</t>
  </si>
  <si>
    <t>b4344c7c0660b104</t>
  </si>
  <si>
    <t>c0fc10545ac97f95</t>
  </si>
  <si>
    <t>7d1f309994a34f18</t>
  </si>
  <si>
    <t>8d598f02da9abf41</t>
  </si>
  <si>
    <t>82d90870bd3ed38f</t>
  </si>
  <si>
    <t>0ebe5d58d99b2ab1</t>
  </si>
  <si>
    <t>effddb10f915fe03</t>
  </si>
  <si>
    <t>94a232e02aeb2a70</t>
  </si>
  <si>
    <t>721e08abba90e80f</t>
  </si>
  <si>
    <t>a3dcd303caa04cd2</t>
  </si>
  <si>
    <t>95ee8597553ae39b</t>
  </si>
  <si>
    <t>cd255692e05285e2</t>
  </si>
  <si>
    <t>a5096c13f2ea7785</t>
  </si>
  <si>
    <t>3cd1a466827776e9</t>
  </si>
  <si>
    <t>67c200b22304fb4d</t>
  </si>
  <si>
    <t>785691deeeb7edfa</t>
  </si>
  <si>
    <t>3db37375b9af94db</t>
  </si>
  <si>
    <t>54d3121e1c82d158</t>
  </si>
  <si>
    <t>d502ab3f05a1621a</t>
  </si>
  <si>
    <t>d69a64be0c676c58</t>
  </si>
  <si>
    <t>d5ae4a7bc15faf37</t>
  </si>
  <si>
    <t>63af23aa46dc3c88</t>
  </si>
  <si>
    <t>988a1ea736597496</t>
  </si>
  <si>
    <t>5e6d6b6f7e40ec95</t>
  </si>
  <si>
    <t>f447df16e44dcf33</t>
  </si>
  <si>
    <t>71b3092bcc508c02</t>
  </si>
  <si>
    <t>a08ac5ceb1b6a93c</t>
  </si>
  <si>
    <t>0a352efe48761356</t>
  </si>
  <si>
    <t>af223bf017810ddf</t>
  </si>
  <si>
    <t>944b6260964dfa3c</t>
  </si>
  <si>
    <t>a6dcf216af14fb4b</t>
  </si>
  <si>
    <t>2379713e6b652831</t>
  </si>
  <si>
    <t>a4cb7b1659688014</t>
  </si>
  <si>
    <t>2429f702c7e3027e</t>
  </si>
  <si>
    <t>b1cc89e42beca6a4</t>
  </si>
  <si>
    <t>3876684338a981d7</t>
  </si>
  <si>
    <t>681b518e8ab0757a</t>
  </si>
  <si>
    <t>6d7c121f8633a664</t>
  </si>
  <si>
    <t>9da933a29a90b7f6</t>
  </si>
  <si>
    <t>4940dc3ebc5d034e</t>
  </si>
  <si>
    <t>d5677b04f2193bc8</t>
  </si>
  <si>
    <t>1d4e6883bd47228e</t>
  </si>
  <si>
    <t>ed9a4bf491b84423</t>
  </si>
  <si>
    <t>f7a6b4396266f5d7</t>
  </si>
  <si>
    <t>76dc88090e460a1e</t>
  </si>
  <si>
    <t>e5370ce544c5fb70</t>
  </si>
  <si>
    <t>9f4bee89514e44e0</t>
  </si>
  <si>
    <t>145baea5c141c57f</t>
  </si>
  <si>
    <t>a7bd6d1748b959cf</t>
  </si>
  <si>
    <t>74e9723fe650fbdb</t>
  </si>
  <si>
    <t>e0a74cfae2410c09</t>
  </si>
  <si>
    <t>a63841fe72c96404</t>
  </si>
  <si>
    <t>6a4a1ec285fcbda7</t>
  </si>
  <si>
    <t>a855a5eab507fe7f</t>
  </si>
  <si>
    <t>1c9ab54113d48c9e</t>
  </si>
  <si>
    <t>3c7652ed652e96f7</t>
  </si>
  <si>
    <t>068a5276f0670aba</t>
  </si>
  <si>
    <t>8b2d77eb7db0703a</t>
  </si>
  <si>
    <t>878f513c29ad5093</t>
  </si>
  <si>
    <t>ddfa004a4f985022</t>
  </si>
  <si>
    <t>5ff9597d97bb55fa</t>
  </si>
  <si>
    <t>0eeaebfa4ad81519</t>
  </si>
  <si>
    <t>209270a79ab50ecb</t>
  </si>
  <si>
    <t>89909e3a4cbca496</t>
  </si>
  <si>
    <t>4a779333341e4a07</t>
  </si>
  <si>
    <t>43626b4d0f8ec056</t>
  </si>
  <si>
    <t>f403e8b1a5cca036</t>
  </si>
  <si>
    <t>7816d2d9bd1f91ab</t>
  </si>
  <si>
    <t>c6ec0bc2be582b73</t>
  </si>
  <si>
    <t>ad89aeb978851b91</t>
  </si>
  <si>
    <t>6f709983c431634e</t>
  </si>
  <si>
    <t>c6d44a22269edda9</t>
  </si>
  <si>
    <t>51a4683bf070d94f</t>
  </si>
  <si>
    <t>6cd4158278732a15</t>
  </si>
  <si>
    <t>bc06713635158870</t>
  </si>
  <si>
    <t>6078dbb42ba7b740</t>
  </si>
  <si>
    <t>97e90975f9fb48be</t>
  </si>
  <si>
    <t>4bcc23fbb407d068</t>
  </si>
  <si>
    <t>98b7f89df7ba4736</t>
  </si>
  <si>
    <t>19847b6a79367bf5</t>
  </si>
  <si>
    <t>eb95dc4bfcd4971e</t>
  </si>
  <si>
    <t>b28fa4f8075a5196</t>
  </si>
  <si>
    <t>3f0f0978fdbf112c</t>
  </si>
  <si>
    <t>434afabd62f3b2d1</t>
  </si>
  <si>
    <t>c758fb9a539274c1</t>
  </si>
  <si>
    <t>abb7ecd68089716b</t>
  </si>
  <si>
    <t>4c61819faae7fef8</t>
  </si>
  <si>
    <t>4c61819faae7fef8-2</t>
  </si>
  <si>
    <t>acd467219189f8d5</t>
  </si>
  <si>
    <t>e805bb731f4bc43f</t>
  </si>
  <si>
    <t>23c55af5e6287ddb</t>
  </si>
  <si>
    <t>3054fb32904f7109</t>
  </si>
  <si>
    <t>cef7d2fc44c030b8</t>
  </si>
  <si>
    <t>1eaef96282310728</t>
  </si>
  <si>
    <t>a539943b55283cbb</t>
  </si>
  <si>
    <t>1737ad8a9331f084</t>
  </si>
  <si>
    <t>988bf8416b7dfa17</t>
  </si>
  <si>
    <t>7bdb4a487851d505</t>
  </si>
  <si>
    <t>aebd92a751c21585</t>
  </si>
  <si>
    <t>3d5f639634a7905e</t>
  </si>
  <si>
    <t>8a35a4fbe7f23ed1</t>
  </si>
  <si>
    <t>de5efc3f29cc2d82</t>
  </si>
  <si>
    <t>aa7430628fb13cc6</t>
  </si>
  <si>
    <t>62aacb84ee9ab3da</t>
  </si>
  <si>
    <t>394418150725fb52</t>
  </si>
  <si>
    <t>ee921c9f81e98536</t>
  </si>
  <si>
    <t>f4bb57e05212d765</t>
  </si>
  <si>
    <t>6426de9ad4ec08ed</t>
  </si>
  <si>
    <t>9ab4d677bb94510b</t>
  </si>
  <si>
    <t>1cc07d0d9464ecd8</t>
  </si>
  <si>
    <t>58f246c33b6faa43</t>
  </si>
  <si>
    <t>327e1084f3b45629</t>
  </si>
  <si>
    <t>2fe44e7224773ec7</t>
  </si>
  <si>
    <t>26773c81fbacc6a2</t>
  </si>
  <si>
    <t>74a37e845ff2814b</t>
  </si>
  <si>
    <t>425db925f95f568e</t>
  </si>
  <si>
    <t>3897c971ed80476b</t>
  </si>
  <si>
    <t>O&amp;M Watercraft Notes</t>
  </si>
  <si>
    <t>Watercraft O&amp;M is bundled in OP-5 SAGs - context only, never summed. FY27 Composite Watercraft Company is the force-structure signal.</t>
  </si>
  <si>
    <t>§1 - O&amp;M evidence</t>
  </si>
  <si>
    <t>budget_activity</t>
  </si>
  <si>
    <t>activity_group</t>
  </si>
  <si>
    <t>sag_code</t>
  </si>
  <si>
    <t>sag_name</t>
  </si>
  <si>
    <t>item_type</t>
  </si>
  <si>
    <t>item_title</t>
  </si>
  <si>
    <t>amount_k</t>
  </si>
  <si>
    <t>watercraft_relevance</t>
  </si>
  <si>
    <t>amount_is_watercraft_discrete</t>
  </si>
  <si>
    <t>narrative</t>
  </si>
  <si>
    <t>BUD-OMA1-FY2025</t>
  </si>
  <si>
    <t>01 Operating Forces</t>
  </si>
  <si>
    <t>12 Land Forces Readiness</t>
  </si>
  <si>
    <t>123</t>
  </si>
  <si>
    <t>Land Forces Depot Maintenance</t>
  </si>
  <si>
    <t>program_change</t>
  </si>
  <si>
    <t>General Purpose</t>
  </si>
  <si>
    <t>lists-watercraft</t>
  </si>
  <si>
    <t>Increases funding and 3 FTEs to support the Army Watercraft depot maintenance program to improve vessel readiness ($48,480) and</t>
  </si>
  <si>
    <t>2a881b3345d1663d</t>
  </si>
  <si>
    <t>02 Mobilization</t>
  </si>
  <si>
    <t>21 Strategic Mobilization and War Reserves</t>
  </si>
  <si>
    <t>211</t>
  </si>
  <si>
    <t>Strategic Mobility</t>
  </si>
  <si>
    <t>APS-4 (Indo-Pacific)</t>
  </si>
  <si>
    <t>of APS watercraft and for Soldier training to conduct APS draw operations. (Baseline: $29,158)</t>
  </si>
  <si>
    <t>ab7dd00e87e2f7bc</t>
  </si>
  <si>
    <t>BUD-OMA1-FY2026</t>
  </si>
  <si>
    <t>APS-4 (Indo-Pacific) - Internal Realignment</t>
  </si>
  <si>
    <t>Internal realignment of funding from Pacific Deterrence Initiative (PDI) to APS-4 (Indo-Pacific) for watercraft care of supplies, storage and</t>
  </si>
  <si>
    <t>e4310aa33a8a0f1b</t>
  </si>
  <si>
    <t>BUD-OMA1-FY2027</t>
  </si>
  <si>
    <t>11 Land Forces</t>
  </si>
  <si>
    <t>113</t>
  </si>
  <si>
    <t>Echelons Above Brigade</t>
  </si>
  <si>
    <t>Home Station Training - Combat Service Support (CSS) Force Structure</t>
  </si>
  <si>
    <t>direct</t>
  </si>
  <si>
    <t>Increases funding for home station training for one new Composite Watercraft Company and three new Explosive Ordnance Detachments</t>
  </si>
  <si>
    <t>d52a0e0ec946e60b</t>
  </si>
  <si>
    <t>Increases funding for maintenance of 1 additional Logistics Support Vessel (LSV). Also increases funding for induction of 144 M1070A1</t>
  </si>
  <si>
    <t>b97f442540571816</t>
  </si>
  <si>
    <t>13 Land Forces Readiness Support</t>
  </si>
  <si>
    <t>137</t>
  </si>
  <si>
    <t>Reset</t>
  </si>
  <si>
    <t>Reset - Theater Equipment</t>
  </si>
  <si>
    <t>systems, trucks, watercraft, small arms, and NBC equipment. (Baseline: $1,055)</t>
  </si>
  <si>
    <t>18b48baef9ad2664</t>
  </si>
  <si>
    <t>One row per contract family: reconciled obligations, classified recompete timing, cohort and segment. Historical obligations, not TAM/SAM.</t>
  </si>
  <si>
    <t>§1 - Canonical contract families (reconciled)</t>
  </si>
  <si>
    <t>vehicle_type</t>
  </si>
  <si>
    <t>agreement_type</t>
  </si>
  <si>
    <t>is_multiple_award</t>
  </si>
  <si>
    <t>cohort_id</t>
  </si>
  <si>
    <t>cohort_size</t>
  </si>
  <si>
    <t>cohort_role</t>
  </si>
  <si>
    <t>incumbent</t>
  </si>
  <si>
    <t>relevance_basis</t>
  </si>
  <si>
    <t>is_watercraft</t>
  </si>
  <si>
    <t>saronic_tier</t>
  </si>
  <si>
    <t>n_awards</t>
  </si>
  <si>
    <t>n_task_orders</t>
  </si>
  <si>
    <t>action_count</t>
  </si>
  <si>
    <t>award_reported_obligation</t>
  </si>
  <si>
    <t>reconstructed_action_sum</t>
  </si>
  <si>
    <t>sam_family_obligated</t>
  </si>
  <si>
    <t>coverage_ratio</t>
  </si>
  <si>
    <t>coverage_status</t>
  </si>
  <si>
    <t>selected_measure</t>
  </si>
  <si>
    <t>materiality_basis</t>
  </si>
  <si>
    <t>ordering_period_end</t>
  </si>
  <si>
    <t>effective_decision_date</t>
  </si>
  <si>
    <t>date_basis</t>
  </si>
  <si>
    <t>date_confidence</t>
  </si>
  <si>
    <t>latest_task_order_end</t>
  </si>
  <si>
    <t>date_anomaly</t>
  </si>
  <si>
    <t>IDV vehicle</t>
  </si>
  <si>
    <t>complete</t>
  </si>
  <si>
    <t>fd642383bc009d59</t>
  </si>
  <si>
    <t>W912BU</t>
  </si>
  <si>
    <t>e00ae2d3c6d61473</t>
  </si>
  <si>
    <t>bce4a0f78fbda175</t>
  </si>
  <si>
    <t>2222091e1842ccdd</t>
  </si>
  <si>
    <t>partial</t>
  </si>
  <si>
    <t>62db88d32b93f611</t>
  </si>
  <si>
    <t>b7e10f311c3f8e2d</t>
  </si>
  <si>
    <t>W911S0</t>
  </si>
  <si>
    <t>78fd5b5b1518e777</t>
  </si>
  <si>
    <t>5e46d4e1ea376aa8</t>
  </si>
  <si>
    <t>58c3385a5900abbf</t>
  </si>
  <si>
    <t>d34c70736c8643f0</t>
  </si>
  <si>
    <t>040da6d62bfabb19</t>
  </si>
  <si>
    <t>33305384fb0f4b3f</t>
  </si>
  <si>
    <t>W58RGZ</t>
  </si>
  <si>
    <t>2bff12779783dc87</t>
  </si>
  <si>
    <t>W52P1J</t>
  </si>
  <si>
    <t>negative</t>
  </si>
  <si>
    <t>faa4c97d7f845213</t>
  </si>
  <si>
    <t>28d98b0a46ffdac1</t>
  </si>
  <si>
    <t>W912P8</t>
  </si>
  <si>
    <t>b9e263239a0d1e60</t>
  </si>
  <si>
    <t>5b86c98e612506b5</t>
  </si>
  <si>
    <t>0e8022c05df7df16</t>
  </si>
  <si>
    <t>af761616d05e769e</t>
  </si>
  <si>
    <t>W9127N</t>
  </si>
  <si>
    <t>682415470b6f27c2</t>
  </si>
  <si>
    <t>5e053dbd08370430</t>
  </si>
  <si>
    <t>c3edf18935aa7c3c</t>
  </si>
  <si>
    <t>23a2ec67224b4f66</t>
  </si>
  <si>
    <t>N62649</t>
  </si>
  <si>
    <t>c9974c31374b1b64</t>
  </si>
  <si>
    <t>3c7580b898da380e</t>
  </si>
  <si>
    <t>b82d58b8b4a19bf2</t>
  </si>
  <si>
    <t>7909c6f2a2d007e8</t>
  </si>
  <si>
    <t>W9113M</t>
  </si>
  <si>
    <t>0b7c2c21b3d67adb</t>
  </si>
  <si>
    <t>f449a071d1d1dff0</t>
  </si>
  <si>
    <t>779783e7492cbf2d</t>
  </si>
  <si>
    <t>157d0ef3955d8b45</t>
  </si>
  <si>
    <t>c909a457a0f03807</t>
  </si>
  <si>
    <t>08ac79c5babee39d</t>
  </si>
  <si>
    <t>7cd95e10d162b53f</t>
  </si>
  <si>
    <t>e58d7b50e23d95cb</t>
  </si>
  <si>
    <t>28ce98231f115517</t>
  </si>
  <si>
    <t>ec3be2378d771c95</t>
  </si>
  <si>
    <t>0fc28e3e015eaeda</t>
  </si>
  <si>
    <t>afa1e137d7846c87</t>
  </si>
  <si>
    <t>2aebdd14080c6a9f</t>
  </si>
  <si>
    <t>cff5c73182fb2fe0</t>
  </si>
  <si>
    <t>a4145e7cbe74ad47</t>
  </si>
  <si>
    <t>e1175ffef13c7f18</t>
  </si>
  <si>
    <t>3d87c4be7c08d0a4</t>
  </si>
  <si>
    <t>7ca8cd1a638ebec7</t>
  </si>
  <si>
    <t>6ddc70b8e0f0a8f9</t>
  </si>
  <si>
    <t>47QRCA</t>
  </si>
  <si>
    <t>2d3f4fc45b9c34a1</t>
  </si>
  <si>
    <t>41ee7f45ad755cad</t>
  </si>
  <si>
    <t>9d8ea69719f0b931</t>
  </si>
  <si>
    <t>9e7c8632e9f69137</t>
  </si>
  <si>
    <t>8c0a775e359bfedb</t>
  </si>
  <si>
    <t>W912ES</t>
  </si>
  <si>
    <t>4ab4f153aacc3114</t>
  </si>
  <si>
    <t>c68696556e222912</t>
  </si>
  <si>
    <t>W912EQ</t>
  </si>
  <si>
    <t>fa9da80b657ed7b5</t>
  </si>
  <si>
    <t>8cb862754688ab96</t>
  </si>
  <si>
    <t>227385419bcc5357</t>
  </si>
  <si>
    <t>c2909dbb28b2b238</t>
  </si>
  <si>
    <t>0524a0a1d6f2d71b</t>
  </si>
  <si>
    <t>c69a487591a094b6</t>
  </si>
  <si>
    <t>a23661cb2ad2744b</t>
  </si>
  <si>
    <t>7be318599d774fde</t>
  </si>
  <si>
    <t>W912QR</t>
  </si>
  <si>
    <t>dd82fefd5956ed1b</t>
  </si>
  <si>
    <t>dde95bc4621dca4b</t>
  </si>
  <si>
    <t>90da199cf08d17b3</t>
  </si>
  <si>
    <t>299c5219d11c2708</t>
  </si>
  <si>
    <t>68a7ebbc4ca1eded</t>
  </si>
  <si>
    <t>71fcbb3484992b5d</t>
  </si>
  <si>
    <t>0681ae358352550f</t>
  </si>
  <si>
    <t>330d1fb5bc80ac00</t>
  </si>
  <si>
    <t>0f5a1d684c20d492</t>
  </si>
  <si>
    <t>c6d158e503fddeb2</t>
  </si>
  <si>
    <t>f12eb2f2837a2b12</t>
  </si>
  <si>
    <t>f3408d3a30d15eb7</t>
  </si>
  <si>
    <t>W15P7T</t>
  </si>
  <si>
    <t>ddac388983656995</t>
  </si>
  <si>
    <t>499cf8199f4a28ef</t>
  </si>
  <si>
    <t>db58447905ef9eb3</t>
  </si>
  <si>
    <t>e2005a91e819bba6</t>
  </si>
  <si>
    <t>cbcd6715244f30b3</t>
  </si>
  <si>
    <t>W912P9</t>
  </si>
  <si>
    <t>976b5588b4ca3d32</t>
  </si>
  <si>
    <t>4a5ca33e4976d640</t>
  </si>
  <si>
    <t>7f52248de82e6d38</t>
  </si>
  <si>
    <t>89058e95a6ee4f81</t>
  </si>
  <si>
    <t>47f0363d54556b29</t>
  </si>
  <si>
    <t>d2f50f7831d571df</t>
  </si>
  <si>
    <t>148651c394ae0e7c</t>
  </si>
  <si>
    <t>6d10515f514572e0</t>
  </si>
  <si>
    <t>3b3018760c31add9</t>
  </si>
  <si>
    <t>W56JSR</t>
  </si>
  <si>
    <t>2884bcb060600ff7</t>
  </si>
  <si>
    <t>DAAB07</t>
  </si>
  <si>
    <t>e432ce75345a58d2</t>
  </si>
  <si>
    <t>7a2c6ad10114f897</t>
  </si>
  <si>
    <t>fe4215236a66cee2</t>
  </si>
  <si>
    <t>15ec0727e7fb72d2</t>
  </si>
  <si>
    <t>0c694d46dc0cdb05</t>
  </si>
  <si>
    <t>324e6501b33e302e</t>
  </si>
  <si>
    <t>W912EE</t>
  </si>
  <si>
    <t>6b8952a8ad6c7cd8</t>
  </si>
  <si>
    <t>6a3ba0623d500e68</t>
  </si>
  <si>
    <t>a1c2900631acda81</t>
  </si>
  <si>
    <t>0560c2ce3317d5aa</t>
  </si>
  <si>
    <t>325bd31bd8583849</t>
  </si>
  <si>
    <t>1864536c4916924c</t>
  </si>
  <si>
    <t>W912DQ</t>
  </si>
  <si>
    <t>6e6056262d31d201</t>
  </si>
  <si>
    <t>429de834c2d75cc1</t>
  </si>
  <si>
    <t>03c40c9ae3e6dd64</t>
  </si>
  <si>
    <t>a36431957509d320</t>
  </si>
  <si>
    <t>b33806cf133f3321</t>
  </si>
  <si>
    <t>48faba775e5d877e</t>
  </si>
  <si>
    <t>24044826de1c5518</t>
  </si>
  <si>
    <t>284f0546cdec910c</t>
  </si>
  <si>
    <t>9d82b392fcaebd8e</t>
  </si>
  <si>
    <t>66a20a9166b501fe</t>
  </si>
  <si>
    <t>553e1ddff6046881</t>
  </si>
  <si>
    <t>82d7c1a1724209fe</t>
  </si>
  <si>
    <t>GS07F0</t>
  </si>
  <si>
    <t>c054f635941d0c0d</t>
  </si>
  <si>
    <t>W912PM</t>
  </si>
  <si>
    <t>b42bb87478aa8924</t>
  </si>
  <si>
    <t>W91236</t>
  </si>
  <si>
    <t>50fb04271ee0990a</t>
  </si>
  <si>
    <t>bdeee2b5ce78c7f6</t>
  </si>
  <si>
    <t>13212e448899f8c0</t>
  </si>
  <si>
    <t>0bcb4f7d5eeb37fe</t>
  </si>
  <si>
    <t>ec8462056ac3ca72</t>
  </si>
  <si>
    <t>8ee3dc13d9c23ce6</t>
  </si>
  <si>
    <t>0b0df190a6c81c2a</t>
  </si>
  <si>
    <t>W900KK</t>
  </si>
  <si>
    <t>1a1fbd2c678963bc</t>
  </si>
  <si>
    <t>a6b09e4a6937c785</t>
  </si>
  <si>
    <t>155ac788ee2cfb90</t>
  </si>
  <si>
    <t>b5e3a85c3887bde5</t>
  </si>
  <si>
    <t>over</t>
  </si>
  <si>
    <t>30b2f85c466b6d6a</t>
  </si>
  <si>
    <t>f49e9ee3040042a0</t>
  </si>
  <si>
    <t>47ec40fad0903e14</t>
  </si>
  <si>
    <t>951d0f9ee5c9a356</t>
  </si>
  <si>
    <t>c07a57335f78517c</t>
  </si>
  <si>
    <t>1d8be24e90be88e1</t>
  </si>
  <si>
    <t>d2abac81e155149b</t>
  </si>
  <si>
    <t>bf3c3910d43d5b50</t>
  </si>
  <si>
    <t>ac135f6886979662</t>
  </si>
  <si>
    <t>W911XK</t>
  </si>
  <si>
    <t>da889e42b959f9c1</t>
  </si>
  <si>
    <t>266097722ca39155</t>
  </si>
  <si>
    <t>ea29083c6125f4ca</t>
  </si>
  <si>
    <t>789e9b3163357a83</t>
  </si>
  <si>
    <t>b5528f089aa8b378</t>
  </si>
  <si>
    <t>W912P4</t>
  </si>
  <si>
    <t>aea800c3e5493e3e</t>
  </si>
  <si>
    <t>882329701389370b</t>
  </si>
  <si>
    <t>44a59fe338ac7038</t>
  </si>
  <si>
    <t>f89eea733108d355</t>
  </si>
  <si>
    <t>c4504b8726f2df44</t>
  </si>
  <si>
    <t>7df757934c5ce045</t>
  </si>
  <si>
    <t>a3df950b40ac4305</t>
  </si>
  <si>
    <t>3b9b5512648d413a</t>
  </si>
  <si>
    <t>60a82320b9b31199</t>
  </si>
  <si>
    <t>W91237</t>
  </si>
  <si>
    <t>f1890858538b16b1</t>
  </si>
  <si>
    <t>c703520f20b6b8bb</t>
  </si>
  <si>
    <t>e3d1e947c52cf9db</t>
  </si>
  <si>
    <t>W912EP</t>
  </si>
  <si>
    <t>13f81156e6d37fbd</t>
  </si>
  <si>
    <t>4be432c12f074a55</t>
  </si>
  <si>
    <t>9c78c924e7a439bf</t>
  </si>
  <si>
    <t>a06bfb0ca4fef044</t>
  </si>
  <si>
    <t>91312df8deed0835</t>
  </si>
  <si>
    <t>62af1a5a46bdfae8</t>
  </si>
  <si>
    <t>fac9d4d0ffdf09ca</t>
  </si>
  <si>
    <t>3b3f3411c0ed02f6</t>
  </si>
  <si>
    <t>eaf54006ed28ee63</t>
  </si>
  <si>
    <t>49b500771d8a55cc</t>
  </si>
  <si>
    <t>d13f334e6bd3938c</t>
  </si>
  <si>
    <t>24ef7a2f24771579</t>
  </si>
  <si>
    <t>07af010ca2cbf41f</t>
  </si>
  <si>
    <t>2600af12a70b4494</t>
  </si>
  <si>
    <t>fe16e79fbf501a7e</t>
  </si>
  <si>
    <t>6289cb349e332864</t>
  </si>
  <si>
    <t>82e29ebfd213c3bc</t>
  </si>
  <si>
    <t>539bf19b03145969</t>
  </si>
  <si>
    <t>W912CH</t>
  </si>
  <si>
    <t>14eb2e1567f5f2ed</t>
  </si>
  <si>
    <t>1182defd599978b2</t>
  </si>
  <si>
    <t>W912P5</t>
  </si>
  <si>
    <t>118d69dd3e92c433</t>
  </si>
  <si>
    <t>W912DS</t>
  </si>
  <si>
    <t>ea8e2836c2e9507c</t>
  </si>
  <si>
    <t>67d8b57c25019b65</t>
  </si>
  <si>
    <t>6691f0df7307b97b</t>
  </si>
  <si>
    <t>f1ec634ddddbbfe0</t>
  </si>
  <si>
    <t>5e7b3cccd71cf210</t>
  </si>
  <si>
    <t>2505aba39435b267</t>
  </si>
  <si>
    <t>d89999b56c833ca1</t>
  </si>
  <si>
    <t>a3ffee12c9472e8a</t>
  </si>
  <si>
    <t>17aa06b2448f2ab5</t>
  </si>
  <si>
    <t>7487c25c189580a9</t>
  </si>
  <si>
    <t>W912QM</t>
  </si>
  <si>
    <t>a1c77fb40e7f1ce5</t>
  </si>
  <si>
    <t>47QSWA</t>
  </si>
  <si>
    <t>2658e8460eaa0218</t>
  </si>
  <si>
    <t>539cdd77e65136f7</t>
  </si>
  <si>
    <t>173901345a3832df</t>
  </si>
  <si>
    <t>e84d90ba24aa2c09</t>
  </si>
  <si>
    <t>e768e037a92b9e13</t>
  </si>
  <si>
    <t>b45e8d82ab3c3a2f</t>
  </si>
  <si>
    <t>3ede779b67f70bad</t>
  </si>
  <si>
    <t>25c70043d51e8150</t>
  </si>
  <si>
    <t>15c112aefc27ba4c</t>
  </si>
  <si>
    <t>b779b02b620f5603</t>
  </si>
  <si>
    <t>6e4a2a9f8b2ea329</t>
  </si>
  <si>
    <t>e15364266a9dfc08</t>
  </si>
  <si>
    <t>468664469c104975</t>
  </si>
  <si>
    <t>f2b3bd2662228083</t>
  </si>
  <si>
    <t>cffcf2a6ed5f7507</t>
  </si>
  <si>
    <t>f4a6bae816769058</t>
  </si>
  <si>
    <t>7d1b0c06f187d410</t>
  </si>
  <si>
    <t>3f619851b1fa0497</t>
  </si>
  <si>
    <t>6cf90f173f9a68ab</t>
  </si>
  <si>
    <t>a35f27240128ede8</t>
  </si>
  <si>
    <t>W912EK</t>
  </si>
  <si>
    <t>ed9ae1b321f7145f</t>
  </si>
  <si>
    <t>472b6b0746045e34</t>
  </si>
  <si>
    <t>f1715621ed19a128</t>
  </si>
  <si>
    <t>68b1e80fad543286</t>
  </si>
  <si>
    <t>7ebe0c98768a46f0</t>
  </si>
  <si>
    <t>271a17943170f746</t>
  </si>
  <si>
    <t>6ebd016054708b0f</t>
  </si>
  <si>
    <t>W912DW</t>
  </si>
  <si>
    <t>3957eeefcf717ba7</t>
  </si>
  <si>
    <t>W15QKN</t>
  </si>
  <si>
    <t>a86c6c4c08043058</t>
  </si>
  <si>
    <t>c069d8851d4e69fe</t>
  </si>
  <si>
    <t>4e9755a07140bbbf</t>
  </si>
  <si>
    <t>W91278</t>
  </si>
  <si>
    <t>305fbe9e6383e710</t>
  </si>
  <si>
    <t>3f482bb02ee676c7</t>
  </si>
  <si>
    <t>39b69dfd7eed42e1</t>
  </si>
  <si>
    <t>W912P7</t>
  </si>
  <si>
    <t>5ff22e0da5e2a6a4</t>
  </si>
  <si>
    <t>591fcff9bc52ed1b</t>
  </si>
  <si>
    <t>9ba541f64c4c7cb2</t>
  </si>
  <si>
    <t>5a29548c237031ac</t>
  </si>
  <si>
    <t>c43f842723f01bcc</t>
  </si>
  <si>
    <t>f5b55becaba3548d</t>
  </si>
  <si>
    <t>ef34d229150997fd</t>
  </si>
  <si>
    <t>c89895f253126ba3</t>
  </si>
  <si>
    <t>3ac18510dbb6e710</t>
  </si>
  <si>
    <t>47504b8a06626404</t>
  </si>
  <si>
    <t>1dba02e00275b223</t>
  </si>
  <si>
    <t>752130c6ab96b57b</t>
  </si>
  <si>
    <t>5b84c83039b486c9</t>
  </si>
  <si>
    <t>3c0d059546e92ab6</t>
  </si>
  <si>
    <t>3fe034d6878c4db3</t>
  </si>
  <si>
    <t>525fc06cf189de52</t>
  </si>
  <si>
    <t>e5116797514cfc59</t>
  </si>
  <si>
    <t>f4838d8cf57e8382</t>
  </si>
  <si>
    <t>d49ee23a6cb124da</t>
  </si>
  <si>
    <t>0a59213d9fc373b1</t>
  </si>
  <si>
    <t>f3e3c725a0f75855</t>
  </si>
  <si>
    <t>aa00be2b6704a2d9</t>
  </si>
  <si>
    <t>20045ce48092cd5e</t>
  </si>
  <si>
    <t>66d578a90bf94a2b</t>
  </si>
  <si>
    <t>d3c9c21d20318669</t>
  </si>
  <si>
    <t>9662d29c5ae8358c</t>
  </si>
  <si>
    <t>f6c8fdfe1d3b2ff6</t>
  </si>
  <si>
    <t>f3878e5695d42216</t>
  </si>
  <si>
    <t>5709b73dc1d73596</t>
  </si>
  <si>
    <t>7770e2abda7f74e7</t>
  </si>
  <si>
    <t>8b1dbac5c9c57608</t>
  </si>
  <si>
    <t>4fc177f2d7272a26</t>
  </si>
  <si>
    <t>b0f02e1b2ee0ed08</t>
  </si>
  <si>
    <t>823ff0e39f848db6</t>
  </si>
  <si>
    <t>11ac2741bad4c096</t>
  </si>
  <si>
    <t>2649e803b272d15e</t>
  </si>
  <si>
    <t>9a26d5b531de92c8</t>
  </si>
  <si>
    <t>W9127S</t>
  </si>
  <si>
    <t>1cc9be1a5342d5f7</t>
  </si>
  <si>
    <t>21aca3ff4775e536</t>
  </si>
  <si>
    <t>91ed55450c407722</t>
  </si>
  <si>
    <t>00cc838d6049859c</t>
  </si>
  <si>
    <t>af3a26599f00158c</t>
  </si>
  <si>
    <t>23b76522edd5e576</t>
  </si>
  <si>
    <t>f45c22f5d7cdff84</t>
  </si>
  <si>
    <t>2f7a85152f6dcea8</t>
  </si>
  <si>
    <t>1bd29912ca225b32</t>
  </si>
  <si>
    <t>W912CN</t>
  </si>
  <si>
    <t>ce4d5d4105965981</t>
  </si>
  <si>
    <t>3ae96c5c9a808405</t>
  </si>
  <si>
    <t>7a589d1d75aa0bd9</t>
  </si>
  <si>
    <t>4f1d8000c0a31c4a</t>
  </si>
  <si>
    <t>e3dce9c2cecda787</t>
  </si>
  <si>
    <t>123ac79128bb840f</t>
  </si>
  <si>
    <t>c0592fcb1c33c3fa</t>
  </si>
  <si>
    <t>f9cbe35a837b1102</t>
  </si>
  <si>
    <t>a74e62af1f317d04</t>
  </si>
  <si>
    <t>9a2e622c942d29c2</t>
  </si>
  <si>
    <t>61f9119247f6b483</t>
  </si>
  <si>
    <t>6d0baf12feb26c03</t>
  </si>
  <si>
    <t>b30cfd31ce90260e</t>
  </si>
  <si>
    <t>fc962617d97a1fa8</t>
  </si>
  <si>
    <t>ff85d6dde7fd66e5</t>
  </si>
  <si>
    <t>47QMCA</t>
  </si>
  <si>
    <t>5ccb92f74074fa55</t>
  </si>
  <si>
    <t>f5399ed28f3dc7e7</t>
  </si>
  <si>
    <t>f75a222d04ac76e3</t>
  </si>
  <si>
    <t>72aa021da4faa31c</t>
  </si>
  <si>
    <t>8ac8ee150db0b946</t>
  </si>
  <si>
    <t>cc362058b849f422</t>
  </si>
  <si>
    <t>cdcc415a19843a81</t>
  </si>
  <si>
    <t>3b3e714b5cdd0592</t>
  </si>
  <si>
    <t>7aa08e225aaa52fc</t>
  </si>
  <si>
    <t>30a37b6d032b3cc4</t>
  </si>
  <si>
    <t>2ebd4de84a6dec68</t>
  </si>
  <si>
    <t>5a201ec87ce7f4d4</t>
  </si>
  <si>
    <t>43afc249fb54e883</t>
  </si>
  <si>
    <t>0fa99b7def08dcf4</t>
  </si>
  <si>
    <t>2fd84b7166adf402</t>
  </si>
  <si>
    <t>ac3906d0ada46569</t>
  </si>
  <si>
    <t>1f1d835a46b4ae54</t>
  </si>
  <si>
    <t>3ba9bdb85bc3bfbc</t>
  </si>
  <si>
    <t>W911WN</t>
  </si>
  <si>
    <t>e39134bb5b32b375</t>
  </si>
  <si>
    <t>4948d0c628bbe721</t>
  </si>
  <si>
    <t>50750d540d666109</t>
  </si>
  <si>
    <t>a60b29564a0d0311</t>
  </si>
  <si>
    <t>bce51bbc4b374027</t>
  </si>
  <si>
    <t>726e84b8a47a5a3b</t>
  </si>
  <si>
    <t>4a0123c34f631136</t>
  </si>
  <si>
    <t>c3c031bdad56bc27</t>
  </si>
  <si>
    <t>0c22b7c2c6301fd1</t>
  </si>
  <si>
    <t>38802a6c83894502</t>
  </si>
  <si>
    <t>c86d1033815f8fb4</t>
  </si>
  <si>
    <t>W50S86</t>
  </si>
  <si>
    <t>124c92453f1c7377</t>
  </si>
  <si>
    <t>5d24f6bc37543138</t>
  </si>
  <si>
    <t>b98c355d3de08f79</t>
  </si>
  <si>
    <t>3841a41b4295e68e</t>
  </si>
  <si>
    <t>622449fb03bcdd2c</t>
  </si>
  <si>
    <t>6dc239d041023b34</t>
  </si>
  <si>
    <t>8cc9e4abbb4b87fa</t>
  </si>
  <si>
    <t>d42228f78fd685b4</t>
  </si>
  <si>
    <t>35207229cace22d9</t>
  </si>
  <si>
    <t>52346fab36919824</t>
  </si>
  <si>
    <t>0dd14e19eb997dda</t>
  </si>
  <si>
    <t>W9128F</t>
  </si>
  <si>
    <t>2e87ecf2613494e8</t>
  </si>
  <si>
    <t>a3bf4063d1da1e5b</t>
  </si>
  <si>
    <t>6fd1529315b955b4</t>
  </si>
  <si>
    <t>4b0aedd009360bef</t>
  </si>
  <si>
    <t>COH-W912EP-J019-2017</t>
  </si>
  <si>
    <t>57857368e6460cba</t>
  </si>
  <si>
    <t>a84e9f5acb2f8c26</t>
  </si>
  <si>
    <t>1c813eff804579d7</t>
  </si>
  <si>
    <t>81b385c58d0de7da</t>
  </si>
  <si>
    <t>215c5382fd76e905</t>
  </si>
  <si>
    <t>d5b493ecbd2492e9</t>
  </si>
  <si>
    <t>W912EF</t>
  </si>
  <si>
    <t>0703d2ed6c0109f3</t>
  </si>
  <si>
    <t>2af75be5e2b10d00</t>
  </si>
  <si>
    <t>a16d9faece0092a1</t>
  </si>
  <si>
    <t>7a5e59e0d01ed6ac</t>
  </si>
  <si>
    <t>124935627928b84a</t>
  </si>
  <si>
    <t>7cd92fac0079125c</t>
  </si>
  <si>
    <t>3af58ce5dccd2ca6</t>
  </si>
  <si>
    <t>3824de585876a3fe</t>
  </si>
  <si>
    <t>W912DR</t>
  </si>
  <si>
    <t>fa5ad79f5d84d477</t>
  </si>
  <si>
    <t>W9132T</t>
  </si>
  <si>
    <t>54f291948e2560e4</t>
  </si>
  <si>
    <t>68aa33654e71e43d</t>
  </si>
  <si>
    <t>b8f412577654804a</t>
  </si>
  <si>
    <t>b9002c78fa490a70</t>
  </si>
  <si>
    <t>06b931bb58d14d04</t>
  </si>
  <si>
    <t>f9b23553c8bf0a13</t>
  </si>
  <si>
    <t>a694d3526fc437fd</t>
  </si>
  <si>
    <t>3d24815b2008fe1b</t>
  </si>
  <si>
    <t>d1abddfebe7f5d3a</t>
  </si>
  <si>
    <t>1b6e2c2319c817a7</t>
  </si>
  <si>
    <t>762085300c86de39</t>
  </si>
  <si>
    <t>d047fe931b27d367</t>
  </si>
  <si>
    <t>825dd27f69e4ae23</t>
  </si>
  <si>
    <t>7ec319ab96549a9a</t>
  </si>
  <si>
    <t>bd3084e7ea0dc34b</t>
  </si>
  <si>
    <t>d10f936a21abd185</t>
  </si>
  <si>
    <t>bbdfaa42d9cc9993</t>
  </si>
  <si>
    <t>f22198df643f0937</t>
  </si>
  <si>
    <t>df6a09d3da372ffb</t>
  </si>
  <si>
    <t>39f29562e5c46671</t>
  </si>
  <si>
    <t>7b3f5d655ee2168a</t>
  </si>
  <si>
    <t>bd74eb13225c97a1</t>
  </si>
  <si>
    <t>e0f51d8a8d76d028</t>
  </si>
  <si>
    <t>8a72726d50b51475</t>
  </si>
  <si>
    <t>ee3fe2b0cc2eca94</t>
  </si>
  <si>
    <t>8a1c645e9adc5d9a</t>
  </si>
  <si>
    <t>1f7eba74d625ab0b</t>
  </si>
  <si>
    <t>681a40b81563bba1</t>
  </si>
  <si>
    <t>d197dd011613241e</t>
  </si>
  <si>
    <t>bff4ed84be18ac83</t>
  </si>
  <si>
    <t>1b5ae2f6d4714428</t>
  </si>
  <si>
    <t>2b76e6f0272c35d2</t>
  </si>
  <si>
    <t>e89603bd79cfe7f7</t>
  </si>
  <si>
    <t>e79542ec941b99b7</t>
  </si>
  <si>
    <t>9ea48b00f8abe2bf</t>
  </si>
  <si>
    <t>9c540a5a5a22453f</t>
  </si>
  <si>
    <t>W912HY</t>
  </si>
  <si>
    <t>b815255f33a7e295</t>
  </si>
  <si>
    <t>2a781ca1fdf0e0b8</t>
  </si>
  <si>
    <t>9b892a8390481f28</t>
  </si>
  <si>
    <t>0bf2ffd88bcaa064</t>
  </si>
  <si>
    <t>63c2c02eb669601f</t>
  </si>
  <si>
    <t>3f4f62e4b789d193</t>
  </si>
  <si>
    <t>b36db3f09e64263c</t>
  </si>
  <si>
    <t>W56KGZ</t>
  </si>
  <si>
    <t>f7e6208272cde6c8</t>
  </si>
  <si>
    <t>W9126G</t>
  </si>
  <si>
    <t>c042215d970202a7</t>
  </si>
  <si>
    <t>f0874c5c575e425f</t>
  </si>
  <si>
    <t>85a8192ea9b67ca2</t>
  </si>
  <si>
    <t>e37b6cd16ee4b51a</t>
  </si>
  <si>
    <t>6b1ce132b6fe597f</t>
  </si>
  <si>
    <t>ec633728a65a894b</t>
  </si>
  <si>
    <t>fc69e7c3a1590cc4</t>
  </si>
  <si>
    <t>f1a553b3933550a4</t>
  </si>
  <si>
    <t>6876340a71b4d213</t>
  </si>
  <si>
    <t>882adf24fa574ec1</t>
  </si>
  <si>
    <t>3e576ac4cd9a7be6</t>
  </si>
  <si>
    <t>5240ac7607c89d56</t>
  </si>
  <si>
    <t>41f2a45e06c2b550</t>
  </si>
  <si>
    <t>02aa742f18027410</t>
  </si>
  <si>
    <t>b717d6dfc0675e8b</t>
  </si>
  <si>
    <t>a2a7c9eab13bdebf</t>
  </si>
  <si>
    <t>f9bf70d6117a6a4d</t>
  </si>
  <si>
    <t>0b9a871edd638f1c</t>
  </si>
  <si>
    <t>8939cdaf1ffda9eb</t>
  </si>
  <si>
    <t>53e430b61be29084</t>
  </si>
  <si>
    <t>1bfb0435c399cae9</t>
  </si>
  <si>
    <t>908508d41202cbea</t>
  </si>
  <si>
    <t>c346c2961ac812c2</t>
  </si>
  <si>
    <t>487a4be91572520b</t>
  </si>
  <si>
    <t>469ded7fa4cc45a6</t>
  </si>
  <si>
    <t>2ea82955b7c2e6f3</t>
  </si>
  <si>
    <t>c480758ddee5215a</t>
  </si>
  <si>
    <t>02f48f871847f929</t>
  </si>
  <si>
    <t>9eae8b3297ff3cdd</t>
  </si>
  <si>
    <t>7151815779f96290</t>
  </si>
  <si>
    <t>HHSP23</t>
  </si>
  <si>
    <t>2bea642a92d6fbcf</t>
  </si>
  <si>
    <t>d213d954c1752c7e</t>
  </si>
  <si>
    <t>ca42f06f590b970c</t>
  </si>
  <si>
    <t>GS07F9</t>
  </si>
  <si>
    <t>ab5d01d78135896b</t>
  </si>
  <si>
    <t>9dabdf66e8dbf1ba</t>
  </si>
  <si>
    <t>319d3aa2c0c7ad2c</t>
  </si>
  <si>
    <t>e5660e1416bc8456</t>
  </si>
  <si>
    <t>9fe6f8dab46b575d</t>
  </si>
  <si>
    <t>26b16ee9a077e5ee</t>
  </si>
  <si>
    <t>e80d492b79f044f2</t>
  </si>
  <si>
    <t>0ea850be08f09bd6</t>
  </si>
  <si>
    <t>297dc2fe04e23914</t>
  </si>
  <si>
    <t>780ef439bd7cdb8f</t>
  </si>
  <si>
    <t>4b5c46eae7143e28</t>
  </si>
  <si>
    <t>899609f046672c07</t>
  </si>
  <si>
    <t>2ae9d6af67b39120</t>
  </si>
  <si>
    <t>bfb07640d6d0430c</t>
  </si>
  <si>
    <t>38115cfe73ad9d86</t>
  </si>
  <si>
    <t>1407c49791450fe2</t>
  </si>
  <si>
    <t>faec29b4516e5971</t>
  </si>
  <si>
    <t>2e2fe71d271a9ec0</t>
  </si>
  <si>
    <t>c9bdb9119a9211c7</t>
  </si>
  <si>
    <t>433c591bfd346bb4</t>
  </si>
  <si>
    <t>5327802a85fa6cee</t>
  </si>
  <si>
    <t>b7d5f6e354d7cb9a</t>
  </si>
  <si>
    <t>c89cdcaa5924661d</t>
  </si>
  <si>
    <t>W912P6</t>
  </si>
  <si>
    <t>d3503bec6cd1adc1</t>
  </si>
  <si>
    <t>ba5a52d66ed8f513</t>
  </si>
  <si>
    <t>67aa9ed6a52d99f3</t>
  </si>
  <si>
    <t>434f5fa5add268f7</t>
  </si>
  <si>
    <t>8d47804181f6aba8</t>
  </si>
  <si>
    <t>6d5766e52725b685</t>
  </si>
  <si>
    <t>adb28e07438e3a50</t>
  </si>
  <si>
    <t>4c43d0ea9fc9f02d</t>
  </si>
  <si>
    <t>8287ed248e339a28</t>
  </si>
  <si>
    <t>IDV fallback: latest child PoP end (no vehicle end on record)</t>
  </si>
  <si>
    <t>d6aad5eba9b7f165</t>
  </si>
  <si>
    <t>W56ZTN</t>
  </si>
  <si>
    <t>c0a1a500a9d85a24</t>
  </si>
  <si>
    <t>c4e00752dff597ed</t>
  </si>
  <si>
    <t>W911S2</t>
  </si>
  <si>
    <t>848801bb4522fe93</t>
  </si>
  <si>
    <t>e3008567d0de13e4</t>
  </si>
  <si>
    <t>7b4ad2b9f79ef16d</t>
  </si>
  <si>
    <t>308b1a45c891f9bf</t>
  </si>
  <si>
    <t>5b00a460b9d2afe1</t>
  </si>
  <si>
    <t>d5ce31984630333d</t>
  </si>
  <si>
    <t>W91QEX</t>
  </si>
  <si>
    <t>b9a1f8e2547091b6</t>
  </si>
  <si>
    <t>2a12f50f87e69623</t>
  </si>
  <si>
    <t>f3d32e3fe8eb86c6</t>
  </si>
  <si>
    <t>b3e6f40c71c2e784</t>
  </si>
  <si>
    <t>621fe347c4b09bbe</t>
  </si>
  <si>
    <t>d9ec90bdd116c632</t>
  </si>
  <si>
    <t>c98285d2cebe7891</t>
  </si>
  <si>
    <t>59707d74d16986bc</t>
  </si>
  <si>
    <t>e264a050f255d8ef</t>
  </si>
  <si>
    <t>38a1728d130c3fd4</t>
  </si>
  <si>
    <t>26a52b3a00bf7496</t>
  </si>
  <si>
    <t>455d6548ed616bcb</t>
  </si>
  <si>
    <t>9cc07fe39e0b4b5c</t>
  </si>
  <si>
    <t>c106ed23737e76f6</t>
  </si>
  <si>
    <t>14168f6351a0b3bd</t>
  </si>
  <si>
    <t>1c084ce1cbaceb60</t>
  </si>
  <si>
    <t>98433f121a0cccf4</t>
  </si>
  <si>
    <t>a5bef7f63034464c</t>
  </si>
  <si>
    <t>W912HP</t>
  </si>
  <si>
    <t>87ce9db8225e5381</t>
  </si>
  <si>
    <t>8d4d27ac1347db68</t>
  </si>
  <si>
    <t>5d40fa71e59b4eaa</t>
  </si>
  <si>
    <t>GS07F2</t>
  </si>
  <si>
    <t>a87bf233abf80592</t>
  </si>
  <si>
    <t>8fceb963a5445ca0</t>
  </si>
  <si>
    <t>243a850dab82c637</t>
  </si>
  <si>
    <t>256381d567b07e04</t>
  </si>
  <si>
    <t>5a5103c95a139a0d</t>
  </si>
  <si>
    <t>0f78cd44632f15f1</t>
  </si>
  <si>
    <t>cea5a0acc953492f</t>
  </si>
  <si>
    <t>fd7b8366bd39df53</t>
  </si>
  <si>
    <t>d906c07d52b43379</t>
  </si>
  <si>
    <t>4fcbe884040cb656</t>
  </si>
  <si>
    <t>a99b5d584df782ef</t>
  </si>
  <si>
    <t>ded076d8e7dc0324</t>
  </si>
  <si>
    <t>03933343b153ec48</t>
  </si>
  <si>
    <t>302696a292c721b7</t>
  </si>
  <si>
    <t>e55f89fcee8520be</t>
  </si>
  <si>
    <t>3d55f02292675644</t>
  </si>
  <si>
    <t>e2e673e18e8cc5a4</t>
  </si>
  <si>
    <t>0b71947fbd500f42</t>
  </si>
  <si>
    <t>c6afdb0d2484acb6</t>
  </si>
  <si>
    <t>6fb4b25c82e3919f</t>
  </si>
  <si>
    <t>6d259a18bc140780</t>
  </si>
  <si>
    <t>c6e4d4efb2cda0dd</t>
  </si>
  <si>
    <t>0ac03a9967058466</t>
  </si>
  <si>
    <t>a56f1009918b43d0</t>
  </si>
  <si>
    <t>c754911fb6082bb9</t>
  </si>
  <si>
    <t>ebf70e61677f2f00</t>
  </si>
  <si>
    <t>a38a86c908d8ae82</t>
  </si>
  <si>
    <t>e6c3a4616626ec92</t>
  </si>
  <si>
    <t>99e6bfddf3de5bea</t>
  </si>
  <si>
    <t>3a0b4580b2061da1</t>
  </si>
  <si>
    <t>3f66544bb8239290</t>
  </si>
  <si>
    <t>ee3da7acf3775798</t>
  </si>
  <si>
    <t>3adabfcf50fc2c24</t>
  </si>
  <si>
    <t>40d3f2d855fae6a8</t>
  </si>
  <si>
    <t>8d4fe133f8966c95</t>
  </si>
  <si>
    <t>COH-W912CH-J998-2026</t>
  </si>
  <si>
    <t>d3f7c74421b8a3ed</t>
  </si>
  <si>
    <t>7b55e086cb4cf225</t>
  </si>
  <si>
    <t>68418698c7d02f12</t>
  </si>
  <si>
    <t>W911SD</t>
  </si>
  <si>
    <t>14c466fb4d69fe21</t>
  </si>
  <si>
    <t>W50S85</t>
  </si>
  <si>
    <t>59a5fb16c3ee5310</t>
  </si>
  <si>
    <t>18cc1ef357ba0f6b</t>
  </si>
  <si>
    <t>076f0411fdf29aac</t>
  </si>
  <si>
    <t>3825150ff9dc18ad</t>
  </si>
  <si>
    <t>4a1c2bcd241bc26b</t>
  </si>
  <si>
    <t>6a3c75511fe1664c</t>
  </si>
  <si>
    <t>92732f5e8d80bdfd</t>
  </si>
  <si>
    <t>2c28f996a9114840</t>
  </si>
  <si>
    <t>03f7aa69db07095f</t>
  </si>
  <si>
    <t>3ffd65cf9039658a</t>
  </si>
  <si>
    <t>629f365fd86bed71</t>
  </si>
  <si>
    <t>e1c776fe31e35876</t>
  </si>
  <si>
    <t>dc6ac8760818ef50</t>
  </si>
  <si>
    <t>d4f37fa8567a606b</t>
  </si>
  <si>
    <t>fd19885564e18023</t>
  </si>
  <si>
    <t>810aa3c4e1758498</t>
  </si>
  <si>
    <t>3217524b452c3908</t>
  </si>
  <si>
    <t>05ee8242e6dab2cf</t>
  </si>
  <si>
    <t>f758bd325c8123dc</t>
  </si>
  <si>
    <t>2b49d84cbe6e002b</t>
  </si>
  <si>
    <t>fabe83b6137e726c</t>
  </si>
  <si>
    <t>41750d23d379e0db</t>
  </si>
  <si>
    <t>d4d3e157918f044d</t>
  </si>
  <si>
    <t>826dad305177edd3</t>
  </si>
  <si>
    <t>93622d54c96d5f7b</t>
  </si>
  <si>
    <t>W91238</t>
  </si>
  <si>
    <t>66d917f51c6e1592</t>
  </si>
  <si>
    <t>aa2684e4455c3acd</t>
  </si>
  <si>
    <t>W9098S</t>
  </si>
  <si>
    <t>d02b9df3c0a0521e</t>
  </si>
  <si>
    <t>6543e2714edccbe0</t>
  </si>
  <si>
    <t>3c4539a3b32cba2b</t>
  </si>
  <si>
    <t>645ae8999a62f4fc</t>
  </si>
  <si>
    <t>df1c60b8b548aa99</t>
  </si>
  <si>
    <t>8e69f5b5bacdb0eb</t>
  </si>
  <si>
    <t>46acf97df6720712</t>
  </si>
  <si>
    <t>2aa7885fc515014f</t>
  </si>
  <si>
    <t>82f07db146153e4e</t>
  </si>
  <si>
    <t>69dcedbacba28480</t>
  </si>
  <si>
    <t>13150050b4ed783b</t>
  </si>
  <si>
    <t>5b9ed0336d914f9b</t>
  </si>
  <si>
    <t>e77f0dd4d7e02658</t>
  </si>
  <si>
    <t>e480c41658635135</t>
  </si>
  <si>
    <t>07dd61c65f770310</t>
  </si>
  <si>
    <t>8af33f0ba9ab2d64</t>
  </si>
  <si>
    <t>7eac15658bacb289</t>
  </si>
  <si>
    <t>8e115a39a83a5abd</t>
  </si>
  <si>
    <t>fe9b81eeaab0863c</t>
  </si>
  <si>
    <t>c1f8b41d5454b144</t>
  </si>
  <si>
    <t>2523e576e1979fbc</t>
  </si>
  <si>
    <t>ddc8111e4307bfdb</t>
  </si>
  <si>
    <t>a542dbbb01000738</t>
  </si>
  <si>
    <t>f2494f96e56c7b03</t>
  </si>
  <si>
    <t>COH-GS07F0-1940-2016</t>
  </si>
  <si>
    <t>57a54678220d088b</t>
  </si>
  <si>
    <t>c5dd46cf0312823f</t>
  </si>
  <si>
    <t>9cfcd8326eb5d705</t>
  </si>
  <si>
    <t>5a7fc83a893aebbd</t>
  </si>
  <si>
    <t>a82d22cbd7ab8ef0</t>
  </si>
  <si>
    <t>889b8138df4fd7d4</t>
  </si>
  <si>
    <t>9063aef6fbe1d0d9</t>
  </si>
  <si>
    <t>e9430335ec9e0322</t>
  </si>
  <si>
    <t>1a15efb024874636</t>
  </si>
  <si>
    <t>0eb6ab89478094e4</t>
  </si>
  <si>
    <t>5cf649ec39cda31e</t>
  </si>
  <si>
    <t>4470df2cfbdd682e</t>
  </si>
  <si>
    <t>511cfbc6d3017590</t>
  </si>
  <si>
    <t>1aeffd34ada828b1</t>
  </si>
  <si>
    <t>76e80a530274e94a</t>
  </si>
  <si>
    <t>23c35cccfde1e291</t>
  </si>
  <si>
    <t>05b19fc9eec59ecc</t>
  </si>
  <si>
    <t>31f34de32aa8ca2f</t>
  </si>
  <si>
    <t>09813039ace9b4d3</t>
  </si>
  <si>
    <t>02fa5c1a1103c78e</t>
  </si>
  <si>
    <t>ab561628e3a9c557</t>
  </si>
  <si>
    <t>COH-GS07F0-1940-2017</t>
  </si>
  <si>
    <t>12e707103f03ac10</t>
  </si>
  <si>
    <t>875fb67aecc0ebb7</t>
  </si>
  <si>
    <t>35cd0fdc25b41a0d</t>
  </si>
  <si>
    <t>d1bbc93dde3d7ddc</t>
  </si>
  <si>
    <t>263be4cde57c5675</t>
  </si>
  <si>
    <t>410503c1861cfe91</t>
  </si>
  <si>
    <t>6461d91cb668beb3</t>
  </si>
  <si>
    <t>6863b102a6c3d998</t>
  </si>
  <si>
    <t>e7e90670574e1e04</t>
  </si>
  <si>
    <t>434b25794ce6127a</t>
  </si>
  <si>
    <t>2924076c4befb8fb</t>
  </si>
  <si>
    <t>9b2a40c0406527dc</t>
  </si>
  <si>
    <t>6ae9bdb42b80d9fe</t>
  </si>
  <si>
    <t>c99d2db581474791</t>
  </si>
  <si>
    <t>330a689691d77ca8</t>
  </si>
  <si>
    <t>03e03d4f776faaee</t>
  </si>
  <si>
    <t>9e27fed85e0f2d68</t>
  </si>
  <si>
    <t>13ffc951a019bee7</t>
  </si>
  <si>
    <t>143d253b7f11054c</t>
  </si>
  <si>
    <t>b061aa4100af48ca</t>
  </si>
  <si>
    <t>9fc4a0fb34adc82c</t>
  </si>
  <si>
    <t>3d807c03276e2f41</t>
  </si>
  <si>
    <t>ee7b3f498d26c52f</t>
  </si>
  <si>
    <t>d3d73984e8935b67</t>
  </si>
  <si>
    <t>W912HN</t>
  </si>
  <si>
    <t>4f5e9191bcd14191</t>
  </si>
  <si>
    <t>c83eddb6a6f5c566</t>
  </si>
  <si>
    <t>b7e74c97346fc7c7</t>
  </si>
  <si>
    <t>58d0acd1c44f3a6f</t>
  </si>
  <si>
    <t>a5f0dc8a6c540881</t>
  </si>
  <si>
    <t>COH-W912P9-J019-2022-2</t>
  </si>
  <si>
    <t>a0838841ae199a78</t>
  </si>
  <si>
    <t>af6724d990db03e9</t>
  </si>
  <si>
    <t>026d1830b9248286</t>
  </si>
  <si>
    <t>6e97b7b2197aad36</t>
  </si>
  <si>
    <t>643a20a05d39be4c</t>
  </si>
  <si>
    <t>W912JB</t>
  </si>
  <si>
    <t>b0e28c366f1ae5f4</t>
  </si>
  <si>
    <t>92ca8e6d07e7f16e</t>
  </si>
  <si>
    <t>f4dd1248ea580a35</t>
  </si>
  <si>
    <t>e644cfc84d9242fc</t>
  </si>
  <si>
    <t>86fe5fe98ce87ce3</t>
  </si>
  <si>
    <t>d738fd3284af6322</t>
  </si>
  <si>
    <t>149e16a758baba60</t>
  </si>
  <si>
    <t>d773bf1783586f83</t>
  </si>
  <si>
    <t>094a930d3e909d7f</t>
  </si>
  <si>
    <t>836b47c064bc0bac</t>
  </si>
  <si>
    <t>6f0a677e6679b344</t>
  </si>
  <si>
    <t>c0f3efafe223f7bd</t>
  </si>
  <si>
    <t>aac2907e8c888a69</t>
  </si>
  <si>
    <t>8a71e6cbb20ee7af</t>
  </si>
  <si>
    <t>4298fb0132156cae</t>
  </si>
  <si>
    <t>4c7d72dbc171bb7a</t>
  </si>
  <si>
    <t>W91ZLK</t>
  </si>
  <si>
    <t>4d7eb67cb97785e9</t>
  </si>
  <si>
    <t>2d7a9a745cc4e5f1</t>
  </si>
  <si>
    <t>a96e634ac6d31977</t>
  </si>
  <si>
    <t>75ad166bb7f33ab4</t>
  </si>
  <si>
    <t>f80ebea1a3a2b859</t>
  </si>
  <si>
    <t>87bbbca4d076c8a8</t>
  </si>
  <si>
    <t>069c2c10b38d5330</t>
  </si>
  <si>
    <t>5795ba787d10c96b</t>
  </si>
  <si>
    <t>9de4021f7a7b0575</t>
  </si>
  <si>
    <t>2537827545358e27</t>
  </si>
  <si>
    <t>53bdedf538e6998b</t>
  </si>
  <si>
    <t>b2a9a985c0a7d836</t>
  </si>
  <si>
    <t>9b80df61a7824653</t>
  </si>
  <si>
    <t>011999b307935323</t>
  </si>
  <si>
    <t>6d6e40be16e6922a</t>
  </si>
  <si>
    <t>c4f1af72f3925503</t>
  </si>
  <si>
    <t>b7c7c7af6732fadf</t>
  </si>
  <si>
    <t>8f38e8289cd3362f</t>
  </si>
  <si>
    <t>e5280d9a0794f9cb</t>
  </si>
  <si>
    <t>1ce576688751042c</t>
  </si>
  <si>
    <t>fa2442738ee5e70a</t>
  </si>
  <si>
    <t>3cebd26013edfe14</t>
  </si>
  <si>
    <t>b4fcc4d4081e9274</t>
  </si>
  <si>
    <t>79001be36031f474</t>
  </si>
  <si>
    <t>64e1bacb048e5042</t>
  </si>
  <si>
    <t>bb6d306148c14ebb</t>
  </si>
  <si>
    <t>77b6fc2f38a38663</t>
  </si>
  <si>
    <t>35588d183d11f635</t>
  </si>
  <si>
    <t>bef6898808f326f2</t>
  </si>
  <si>
    <t>2225ee0dc8d4e7ba</t>
  </si>
  <si>
    <t>83661ad808f81f38</t>
  </si>
  <si>
    <t>0f34be1df764790e</t>
  </si>
  <si>
    <t>57699b3085715b08</t>
  </si>
  <si>
    <t>ea5875c35d280f4c</t>
  </si>
  <si>
    <t>775284b065b6fc3e</t>
  </si>
  <si>
    <t>aa7b10e6a8784be2</t>
  </si>
  <si>
    <t>1e3477c2ceadb7d8</t>
  </si>
  <si>
    <t>53a9db619fd93245</t>
  </si>
  <si>
    <t>29bb918dd1188642</t>
  </si>
  <si>
    <t>f583de4faf22ca38</t>
  </si>
  <si>
    <t>10229a2950632faa</t>
  </si>
  <si>
    <t>14de725926f97ef5</t>
  </si>
  <si>
    <t>3c1f032ae883f1f0</t>
  </si>
  <si>
    <t>8542690063d820cf</t>
  </si>
  <si>
    <t>0ce9dfa85e6d992f</t>
  </si>
  <si>
    <t>7dc18f9bbdfd264e</t>
  </si>
  <si>
    <t>743ddf0ab8c170d6</t>
  </si>
  <si>
    <t>8e56325739f8389b</t>
  </si>
  <si>
    <t>1ac6cfe012795f6b</t>
  </si>
  <si>
    <t>9245126ce8d0920d</t>
  </si>
  <si>
    <t>c381980df1d5070d</t>
  </si>
  <si>
    <t>6b4e4f90d82f8bdb</t>
  </si>
  <si>
    <t>cbe43de276c680d1</t>
  </si>
  <si>
    <t>9c0e5173f8e4065a</t>
  </si>
  <si>
    <t>114c90c57d0430fd</t>
  </si>
  <si>
    <t>COH-GS07F0-2090-2017</t>
  </si>
  <si>
    <t>c17ba8625845b2ad</t>
  </si>
  <si>
    <t>c497b0991f3c19b8</t>
  </si>
  <si>
    <t>215dbee5f107f9de</t>
  </si>
  <si>
    <t>fd55fd7965189fb5</t>
  </si>
  <si>
    <t>d270c31153490250</t>
  </si>
  <si>
    <t>W911SF</t>
  </si>
  <si>
    <t>f1cbd953597b9087</t>
  </si>
  <si>
    <t>1e6fcf9c7ab7fc58</t>
  </si>
  <si>
    <t>684e6c06708ef32e</t>
  </si>
  <si>
    <t>8e1cf1a206379784</t>
  </si>
  <si>
    <t>6482f66f986a685f</t>
  </si>
  <si>
    <t>d2481a7474fcbc04</t>
  </si>
  <si>
    <t>e23a5168711c67e2</t>
  </si>
  <si>
    <t>4ddc07cc51637488</t>
  </si>
  <si>
    <t>9761aad378fa2269</t>
  </si>
  <si>
    <t>e6498d8f7c079a4b</t>
  </si>
  <si>
    <t>6301c292e52adbe4</t>
  </si>
  <si>
    <t>4b04a1a88bfbfcee</t>
  </si>
  <si>
    <t>ecbf7ec846022321</t>
  </si>
  <si>
    <t>da6d89ca70e4ffe8</t>
  </si>
  <si>
    <t>3cea2a14249217d7</t>
  </si>
  <si>
    <t>888505e162977577</t>
  </si>
  <si>
    <t>959197829f6a46a2</t>
  </si>
  <si>
    <t>042891a5831bb680</t>
  </si>
  <si>
    <t>4d29bfec827e44d0</t>
  </si>
  <si>
    <t>d3a1f2666670983e</t>
  </si>
  <si>
    <t>8c17db3a33b1e269</t>
  </si>
  <si>
    <t>aa9dcdede312ad1d</t>
  </si>
  <si>
    <t>GS07F5</t>
  </si>
  <si>
    <t>da0dafa260c6f1e2</t>
  </si>
  <si>
    <t>6af75dac5f13d14b</t>
  </si>
  <si>
    <t>2bbb1e038f33fb70</t>
  </si>
  <si>
    <t>c10e77d3087bbaad</t>
  </si>
  <si>
    <t>90b0a8944f9dba72</t>
  </si>
  <si>
    <t>bfeca918b3eb0e61</t>
  </si>
  <si>
    <t>94c3639b41ea97fe</t>
  </si>
  <si>
    <t>45e4d1fda4039357</t>
  </si>
  <si>
    <t>3a25586107f0a92f</t>
  </si>
  <si>
    <t>ca27164f593eef9f</t>
  </si>
  <si>
    <t>aad058e50798ad95</t>
  </si>
  <si>
    <t>7e0e73500c2ad034</t>
  </si>
  <si>
    <t>f60b2254459dca1c</t>
  </si>
  <si>
    <t>3ffb4b541afc65d4</t>
  </si>
  <si>
    <t>GS06F0</t>
  </si>
  <si>
    <t>46d1e3267ae5fd1a</t>
  </si>
  <si>
    <t>be43186019ca9eef</t>
  </si>
  <si>
    <t>f5a3913ad33fca3c</t>
  </si>
  <si>
    <t>4eff4140ea8fce4a</t>
  </si>
  <si>
    <t>W50S8E</t>
  </si>
  <si>
    <t>be0eea5e8f311869</t>
  </si>
  <si>
    <t>ad118aa5d75949e4</t>
  </si>
  <si>
    <t>2acb07c009bfdbbc</t>
  </si>
  <si>
    <t>24440e9d5ee48e9c</t>
  </si>
  <si>
    <t>8e3c1d7e86cc7d39</t>
  </si>
  <si>
    <t>d323475eea4ad78f</t>
  </si>
  <si>
    <t>5845a60a8d9c31a4</t>
  </si>
  <si>
    <t>a831ebbea9dd9041</t>
  </si>
  <si>
    <t>W912D1</t>
  </si>
  <si>
    <t>08ee919f71978221</t>
  </si>
  <si>
    <t>79d6f5ccd3517102</t>
  </si>
  <si>
    <t>15695243d72005bc</t>
  </si>
  <si>
    <t>56a49809cc773476</t>
  </si>
  <si>
    <t>1926ad9bca82adac</t>
  </si>
  <si>
    <t>28569f588b448216</t>
  </si>
  <si>
    <t>6007b8925ba31cdd</t>
  </si>
  <si>
    <t>49154d80a93fc170</t>
  </si>
  <si>
    <t>c17dafdda8a726d4</t>
  </si>
  <si>
    <t>W91364</t>
  </si>
  <si>
    <t>76d787acacd53c77</t>
  </si>
  <si>
    <t>94bbb5e0115cc48a</t>
  </si>
  <si>
    <t>a3b43bb8ae41e64b</t>
  </si>
  <si>
    <t>42c8d825bf5c5be5</t>
  </si>
  <si>
    <t>9374775ecfe13df5</t>
  </si>
  <si>
    <t>f9a0d130673f9cf5</t>
  </si>
  <si>
    <t>W912LR</t>
  </si>
  <si>
    <t>15846b31a92ecb9c</t>
  </si>
  <si>
    <t>9fda97b2d9f8108b</t>
  </si>
  <si>
    <t>8311f8d42e21b52e</t>
  </si>
  <si>
    <t>077cdd33794a8694</t>
  </si>
  <si>
    <t>808ff59c3222ca37</t>
  </si>
  <si>
    <t>COH-W911S0-1905-2016-2</t>
  </si>
  <si>
    <t>5231a48dc1b63387</t>
  </si>
  <si>
    <t>9253168be03fe396</t>
  </si>
  <si>
    <t>75539959f94c6df8</t>
  </si>
  <si>
    <t>53a14b63f0895186</t>
  </si>
  <si>
    <t>2bdb5ff7d0494325</t>
  </si>
  <si>
    <t>cf2c512f6fcaa58b</t>
  </si>
  <si>
    <t>dd0e267044a5584c</t>
  </si>
  <si>
    <t>77711f7708cae96f</t>
  </si>
  <si>
    <t>5751a78ffa3afddf</t>
  </si>
  <si>
    <t>6eb18ef995862a3e</t>
  </si>
  <si>
    <t>664b8fa4bea05129</t>
  </si>
  <si>
    <t>33bf356344f6bbd1</t>
  </si>
  <si>
    <t>bec4e9a47c109262</t>
  </si>
  <si>
    <t>a6c5360aecd30421</t>
  </si>
  <si>
    <t>6a8c509df05bb366</t>
  </si>
  <si>
    <t>7239633f02b50724</t>
  </si>
  <si>
    <t>19e4001603e6b49c</t>
  </si>
  <si>
    <t>e79fe1bfaf68de7e</t>
  </si>
  <si>
    <t>ddf8662632640478</t>
  </si>
  <si>
    <t>ecb86b2bda39b4d1</t>
  </si>
  <si>
    <t>a51ad1877fa28921</t>
  </si>
  <si>
    <t>aecf22721b267186</t>
  </si>
  <si>
    <t>a1498291fd2b3ace</t>
  </si>
  <si>
    <t>ac9014639098e848</t>
  </si>
  <si>
    <t>2ddc678718c6afbe</t>
  </si>
  <si>
    <t>3524c66f7896f377</t>
  </si>
  <si>
    <t>2a2fe992b7e5dfbb</t>
  </si>
  <si>
    <t>b598bc69282147e6</t>
  </si>
  <si>
    <t>W9124L</t>
  </si>
  <si>
    <t>f2a6154e4d6acb71</t>
  </si>
  <si>
    <t>281e7fa91ae759de</t>
  </si>
  <si>
    <t>552d8b1c043cd276</t>
  </si>
  <si>
    <t>e72eaadb5adf7b6d</t>
  </si>
  <si>
    <t>W91151</t>
  </si>
  <si>
    <t>7c699ebe56e825a7</t>
  </si>
  <si>
    <t>49d083f6120f91fa</t>
  </si>
  <si>
    <t>5cf7fbdb8587aa79</t>
  </si>
  <si>
    <t>3a3f7e6686a3a0ef</t>
  </si>
  <si>
    <t>51e6ef3ff7957e53</t>
  </si>
  <si>
    <t>4393c4d520777b94</t>
  </si>
  <si>
    <t>be7c6da9eb6700bd</t>
  </si>
  <si>
    <t>5bc517b18e8b2139</t>
  </si>
  <si>
    <t>a9ed0b528e1cb5e3</t>
  </si>
  <si>
    <t>85459fb69b140374</t>
  </si>
  <si>
    <t>9ba66490b4f81d13</t>
  </si>
  <si>
    <t>fc44b5d96ea23c99</t>
  </si>
  <si>
    <t>f23355d8ce8fd75c</t>
  </si>
  <si>
    <t>ff2ce4a9ded27bcc</t>
  </si>
  <si>
    <t>979c2eae6719294a</t>
  </si>
  <si>
    <t>89e3db8955b216cb</t>
  </si>
  <si>
    <t>b17ae3109f7bcbfc</t>
  </si>
  <si>
    <t>cde02072475f8c73</t>
  </si>
  <si>
    <t>ceb87749eb7a82d0</t>
  </si>
  <si>
    <t>184d38f28993a993</t>
  </si>
  <si>
    <t>3985f75475077492</t>
  </si>
  <si>
    <t>026501828d8997e0</t>
  </si>
  <si>
    <t>2de03d8cb9861694</t>
  </si>
  <si>
    <t>06bcfb948c154c8a</t>
  </si>
  <si>
    <t>9c501b8cf0de3474</t>
  </si>
  <si>
    <t>c85171199e33b7de</t>
  </si>
  <si>
    <t>12219574c2364c84</t>
  </si>
  <si>
    <t>cef752409180ccec</t>
  </si>
  <si>
    <t>97e9fecf5bc03300</t>
  </si>
  <si>
    <t>8aaec4751a93ead4</t>
  </si>
  <si>
    <t>e938f6d16317e6f2</t>
  </si>
  <si>
    <t>92f118c7808813dc</t>
  </si>
  <si>
    <t>bb8e3103b61fcc29</t>
  </si>
  <si>
    <t>f187285f961b35dc</t>
  </si>
  <si>
    <t>4853715cd913dc9f</t>
  </si>
  <si>
    <t>6498e24e2f870215</t>
  </si>
  <si>
    <t>5a2d90949e5d81e1</t>
  </si>
  <si>
    <t>841d2b912a839141</t>
  </si>
  <si>
    <t>9397bc8dece8fe6d</t>
  </si>
  <si>
    <t>23d7625eff143025</t>
  </si>
  <si>
    <t>5684cc4ba96aefc6</t>
  </si>
  <si>
    <t>342da7e07f4601a4</t>
  </si>
  <si>
    <t>45347582cc290826</t>
  </si>
  <si>
    <t>715e6d665d6a6e33</t>
  </si>
  <si>
    <t>98e64f3311c4afe9</t>
  </si>
  <si>
    <t>W912PP</t>
  </si>
  <si>
    <t>c01580c2e623a1d9</t>
  </si>
  <si>
    <t>7863a4f75cc9b1f8</t>
  </si>
  <si>
    <t>9025cbfb2abee898</t>
  </si>
  <si>
    <t>166e143c6bb67201</t>
  </si>
  <si>
    <t>ccc293d56d6e971b</t>
  </si>
  <si>
    <t>93b6a4850b555ad6</t>
  </si>
  <si>
    <t>f05fd5aaebd5f3fa</t>
  </si>
  <si>
    <t>0952a67f999bd662</t>
  </si>
  <si>
    <t>ea7d83576e4eac5d</t>
  </si>
  <si>
    <t>28561338e7cd87ac</t>
  </si>
  <si>
    <t>5d4a23f175680439</t>
  </si>
  <si>
    <t>1e985e8a1415ded0</t>
  </si>
  <si>
    <t>821f94065490eabe</t>
  </si>
  <si>
    <t>7068e58be0fbb0f6</t>
  </si>
  <si>
    <t>34de9e770d0ecf7b</t>
  </si>
  <si>
    <t>829524172f708be0</t>
  </si>
  <si>
    <t>2b957b2934be24df</t>
  </si>
  <si>
    <t>2b8286e938038fab</t>
  </si>
  <si>
    <t>cee0845bbfc82e13</t>
  </si>
  <si>
    <t>d598a4bbd697523d</t>
  </si>
  <si>
    <t>c6b7ba90908dd761</t>
  </si>
  <si>
    <t>c5100e426e4788e4</t>
  </si>
  <si>
    <t>620c435a73f0e931</t>
  </si>
  <si>
    <t>971b02d946d29ebe</t>
  </si>
  <si>
    <t>57cb1911adf8bef5</t>
  </si>
  <si>
    <t>495292cfc5d83844</t>
  </si>
  <si>
    <t>1c24cae0dcba8dc8</t>
  </si>
  <si>
    <t>825d06e25701937b</t>
  </si>
  <si>
    <t>044d16cdaa9311c4</t>
  </si>
  <si>
    <t>d60408d32542ea2f</t>
  </si>
  <si>
    <t>8a17a562b8c270a5</t>
  </si>
  <si>
    <t>c0241d94195d4489</t>
  </si>
  <si>
    <t>07ba539efb6a3786</t>
  </si>
  <si>
    <t>ef3d0941ed4855d3</t>
  </si>
  <si>
    <t>8525f7daa9be211a</t>
  </si>
  <si>
    <t>b0329c619235f2f6</t>
  </si>
  <si>
    <t>W912BV</t>
  </si>
  <si>
    <t>711128dd8de011b5</t>
  </si>
  <si>
    <t>COH-W912EP-J019-2019</t>
  </si>
  <si>
    <t>b97559e842085749</t>
  </si>
  <si>
    <t>8506749bc488cab5</t>
  </si>
  <si>
    <t>8d0e22c883bf0be4</t>
  </si>
  <si>
    <t>ec0faf45c74bddbe</t>
  </si>
  <si>
    <t>9d4f068f9bb93385</t>
  </si>
  <si>
    <t>290ebcd0cf5ad62f</t>
  </si>
  <si>
    <t>1038b92d8b802948</t>
  </si>
  <si>
    <t>335c3f6bced0f479</t>
  </si>
  <si>
    <t>2c61bada1a8bc13a</t>
  </si>
  <si>
    <t>8cad98eebead9d2b</t>
  </si>
  <si>
    <t>540b2e62f714179a</t>
  </si>
  <si>
    <t>b186f8ed309fa62f</t>
  </si>
  <si>
    <t>bceb2fa9db941a75</t>
  </si>
  <si>
    <t>8cdffc1d3c6c7335</t>
  </si>
  <si>
    <t>W912JM</t>
  </si>
  <si>
    <t>8d6cef90d9ab8c20</t>
  </si>
  <si>
    <t>bc70b480c64b1f3d</t>
  </si>
  <si>
    <t>4692aa42483dc35e</t>
  </si>
  <si>
    <t>a87e726958ccd2d7</t>
  </si>
  <si>
    <t>8524462b2e1f1d11</t>
  </si>
  <si>
    <t>9a36615889da4787</t>
  </si>
  <si>
    <t>21b3df41ab904de5</t>
  </si>
  <si>
    <t>43c20ad872ddbe2e</t>
  </si>
  <si>
    <t>271ba25c87b8bd00</t>
  </si>
  <si>
    <t>0a9c99c57cd7ddf7</t>
  </si>
  <si>
    <t>216a32feeeea55e5</t>
  </si>
  <si>
    <t>b0e43e365f07291c</t>
  </si>
  <si>
    <t>6f6bd333528cb0c4</t>
  </si>
  <si>
    <t>5a26525276381790</t>
  </si>
  <si>
    <t>70aa6f229a9b608c</t>
  </si>
  <si>
    <t>babf633fda610d89</t>
  </si>
  <si>
    <t>d4ed86875c2ad309</t>
  </si>
  <si>
    <t>GS03F1</t>
  </si>
  <si>
    <t>738688205642949c</t>
  </si>
  <si>
    <t>46fbb593065635af</t>
  </si>
  <si>
    <t>W56KJD</t>
  </si>
  <si>
    <t>71095f9582c2eaf1</t>
  </si>
  <si>
    <t>7d24556ff09f5535</t>
  </si>
  <si>
    <t>W9124D</t>
  </si>
  <si>
    <t>8cb003349fc2e76d</t>
  </si>
  <si>
    <t>9e3fbfe76d6f5f79</t>
  </si>
  <si>
    <t>0d7991b116b5ee79</t>
  </si>
  <si>
    <t>98138f159590f16a</t>
  </si>
  <si>
    <t>a68eb2caaafd7d24</t>
  </si>
  <si>
    <t>675b55a55b615453</t>
  </si>
  <si>
    <t>9f8016f6a2258d66</t>
  </si>
  <si>
    <t>87bf0d9d6880d3ac</t>
  </si>
  <si>
    <t>fd3228cd62391ebb</t>
  </si>
  <si>
    <t>870eeddcbee1f301</t>
  </si>
  <si>
    <t>d6e0908aaa9ebe5b</t>
  </si>
  <si>
    <t>09ddc94ccd53e38d</t>
  </si>
  <si>
    <t>97dab224b23d9474</t>
  </si>
  <si>
    <t>W912WJ</t>
  </si>
  <si>
    <t>c5632448a5899bcb</t>
  </si>
  <si>
    <t>49cdc63fdefa0e3f</t>
  </si>
  <si>
    <t>b3ebf9a077dcf0c5</t>
  </si>
  <si>
    <t>c1213d3f116cea19</t>
  </si>
  <si>
    <t>W911QY</t>
  </si>
  <si>
    <t>7b49c261a28106fb</t>
  </si>
  <si>
    <t>dd6b465406ab738e</t>
  </si>
  <si>
    <t>W912J6</t>
  </si>
  <si>
    <t>f70e724f700b664f</t>
  </si>
  <si>
    <t>db052ad67b46bb67</t>
  </si>
  <si>
    <t>9704f74408bccb0e</t>
  </si>
  <si>
    <t>ddecdc4bc22b1d28</t>
  </si>
  <si>
    <t>e9c691b8ff9367b0</t>
  </si>
  <si>
    <t>23bd5be7bf1bd7d7</t>
  </si>
  <si>
    <t>65eac307a386826a</t>
  </si>
  <si>
    <t>080a119b4f2a6977</t>
  </si>
  <si>
    <t>8b218388130b85d9</t>
  </si>
  <si>
    <t>60a295d04180a42a</t>
  </si>
  <si>
    <t>e0ffbaeb8744ba12</t>
  </si>
  <si>
    <t>75367865dfdb7a0d</t>
  </si>
  <si>
    <t>429f1632217c0a3b</t>
  </si>
  <si>
    <t>COH-W912EE-2090-2023</t>
  </si>
  <si>
    <t>f33bc1378e371e71</t>
  </si>
  <si>
    <t>e40a567cdf0dba09</t>
  </si>
  <si>
    <t>W50S6L</t>
  </si>
  <si>
    <t>91fe3ef6f2b609a6</t>
  </si>
  <si>
    <t>058b9e321c4ab1e4</t>
  </si>
  <si>
    <t>85f3e99c4c2a466d</t>
  </si>
  <si>
    <t>f8e662d8161a7302</t>
  </si>
  <si>
    <t>687b6512ff2c2d31</t>
  </si>
  <si>
    <t>11c9f12f7fc033da</t>
  </si>
  <si>
    <t>ca044a2a41a2e822</t>
  </si>
  <si>
    <t>W911KB</t>
  </si>
  <si>
    <t>e8b9c64f67b2a25e</t>
  </si>
  <si>
    <t>90980998a057858c</t>
  </si>
  <si>
    <t>287377261a1845ee</t>
  </si>
  <si>
    <t>6e41b99141c61969</t>
  </si>
  <si>
    <t>f2c163181c9d34cc</t>
  </si>
  <si>
    <t>d739f2f95ae402f2</t>
  </si>
  <si>
    <t>8d2225d8349767f6</t>
  </si>
  <si>
    <t>c0cae6a212667d19</t>
  </si>
  <si>
    <t>93ccdb8a17f2d5cf</t>
  </si>
  <si>
    <t>1969f9a04ca2d7e8</t>
  </si>
  <si>
    <t>b819bf9eca294001</t>
  </si>
  <si>
    <t>215c25f3d09337c4</t>
  </si>
  <si>
    <t>1559b0ce92ca79a2</t>
  </si>
  <si>
    <t>2207848f2a90e2de</t>
  </si>
  <si>
    <t>1fd7d220c46af9ef</t>
  </si>
  <si>
    <t>89c7fe7e1db26776</t>
  </si>
  <si>
    <t>c12d8cacae97fa46</t>
  </si>
  <si>
    <t>f0bfd7313eac6242</t>
  </si>
  <si>
    <t>fe93fdf0e658bb98</t>
  </si>
  <si>
    <t>14931f2ba7caa35e</t>
  </si>
  <si>
    <t>01d28b13e1c2e555</t>
  </si>
  <si>
    <t>42491aa47fbb4160</t>
  </si>
  <si>
    <t>ee25c16ad490dd59</t>
  </si>
  <si>
    <t>a11d45d48d1f315e</t>
  </si>
  <si>
    <t>ce32ad3d811df77c</t>
  </si>
  <si>
    <t>0d514880188e6f65</t>
  </si>
  <si>
    <t>W91ZRU</t>
  </si>
  <si>
    <t>c71aea522b129c8d</t>
  </si>
  <si>
    <t>93c7ce3a7ecb0cc3</t>
  </si>
  <si>
    <t>f94fbcbe38c251b1</t>
  </si>
  <si>
    <t>92b6e4c3cd4cfc6e</t>
  </si>
  <si>
    <t>653d702f6046348a</t>
  </si>
  <si>
    <t>59c7249dcfc3b83d</t>
  </si>
  <si>
    <t>330c5e8a96b353ef</t>
  </si>
  <si>
    <t>1cfc368983be0c2a</t>
  </si>
  <si>
    <t>2adbceb90589e170</t>
  </si>
  <si>
    <t>7128b87825859a4a</t>
  </si>
  <si>
    <t>0366d13dd08f4f37</t>
  </si>
  <si>
    <t>6fa50a95367237d6</t>
  </si>
  <si>
    <t>04984f989b382be7</t>
  </si>
  <si>
    <t>9122476e5d4d73d4</t>
  </si>
  <si>
    <t>95571182c41c42a3</t>
  </si>
  <si>
    <t>c4ede768e38b749d</t>
  </si>
  <si>
    <t>d66d4190269ba82c</t>
  </si>
  <si>
    <t>c51e95b046be4f1b</t>
  </si>
  <si>
    <t>030aae512fa9346c</t>
  </si>
  <si>
    <t>87e012881dfc6bae</t>
  </si>
  <si>
    <t>2f45d7cac86e1d02</t>
  </si>
  <si>
    <t>fa46988c1a654613</t>
  </si>
  <si>
    <t>8fc477164ee742c9</t>
  </si>
  <si>
    <t>6ca3f812b9f2ef67</t>
  </si>
  <si>
    <t>a5bb35b4a5df6f1f</t>
  </si>
  <si>
    <t>eb0ce0bdc70cfa0f</t>
  </si>
  <si>
    <t>d88116ae573d2822</t>
  </si>
  <si>
    <t>bfcf6bbb87abf4ad</t>
  </si>
  <si>
    <t>f162dca3e8641172</t>
  </si>
  <si>
    <t>3869831d6534ae9b</t>
  </si>
  <si>
    <t>39dd0d38e15803fa</t>
  </si>
  <si>
    <t>60946e99c41ae209</t>
  </si>
  <si>
    <t>W911S7</t>
  </si>
  <si>
    <t>1f7c0d4e5c13a576</t>
  </si>
  <si>
    <t>3576749504b2cf07</t>
  </si>
  <si>
    <t>4de0b62d29d1811f</t>
  </si>
  <si>
    <t>4ecf70602477b298</t>
  </si>
  <si>
    <t>4fba4011775084ad</t>
  </si>
  <si>
    <t>18f86c68bc60204f</t>
  </si>
  <si>
    <t>6d8b90b1a8ca1c61</t>
  </si>
  <si>
    <t>b92bef375c5d454d</t>
  </si>
  <si>
    <t>544b663b3c73b5db</t>
  </si>
  <si>
    <t>ffecc73067dd88e1</t>
  </si>
  <si>
    <t>cdc81dc21ff4ad64</t>
  </si>
  <si>
    <t>722e53c739d26968</t>
  </si>
  <si>
    <t>177efdef1235e908</t>
  </si>
  <si>
    <t>8080b9d137f8b1de</t>
  </si>
  <si>
    <t>33cb84e2d8ae566b</t>
  </si>
  <si>
    <t>25df7eb8e3609485</t>
  </si>
  <si>
    <t>34ea653d878605a0</t>
  </si>
  <si>
    <t>31006eb28f9167d8</t>
  </si>
  <si>
    <t>cc739b50e549a079</t>
  </si>
  <si>
    <t>1754f9773a580907</t>
  </si>
  <si>
    <t>21031f31efa391b3</t>
  </si>
  <si>
    <t>73dc7518658ae8d1</t>
  </si>
  <si>
    <t>a1115628ffa702e5</t>
  </si>
  <si>
    <t>4dd745a95d976b32</t>
  </si>
  <si>
    <t>1494c85ab36d54ff</t>
  </si>
  <si>
    <t>8db424e191fdb348</t>
  </si>
  <si>
    <t>177f9ef55a6e2da2</t>
  </si>
  <si>
    <t>9b628642d7b4265f</t>
  </si>
  <si>
    <t>058ec9dcd3e131b7</t>
  </si>
  <si>
    <t>9aa81f8eb3da5650</t>
  </si>
  <si>
    <t>0ef51eb52357099d</t>
  </si>
  <si>
    <t>30190aca8178368f</t>
  </si>
  <si>
    <t>5e784e6990df8430</t>
  </si>
  <si>
    <t>97b885fcab9bd56b</t>
  </si>
  <si>
    <t>5c41a259ac5be1f6</t>
  </si>
  <si>
    <t>GS27F0</t>
  </si>
  <si>
    <t>626e6b9636160e10</t>
  </si>
  <si>
    <t>3750f1ec389ee474</t>
  </si>
  <si>
    <t>10b60e5cb99b753a</t>
  </si>
  <si>
    <t>c9d934dcd040f082</t>
  </si>
  <si>
    <t>42ab40abb9b5383e</t>
  </si>
  <si>
    <t>01fc13985240cd14</t>
  </si>
  <si>
    <t>785ecc679d74c911</t>
  </si>
  <si>
    <t>8748de3c1d2370e9</t>
  </si>
  <si>
    <t>c7be8b566b385d01</t>
  </si>
  <si>
    <t>b00daefc286ceecd</t>
  </si>
  <si>
    <t>e351519428e00742</t>
  </si>
  <si>
    <t>7181ca1789916057</t>
  </si>
  <si>
    <t>7a3867fb889a9eb0</t>
  </si>
  <si>
    <t>257a0fbd20bf427d</t>
  </si>
  <si>
    <t>6b3dbfb9405e552f</t>
  </si>
  <si>
    <t>f9e0dc92a06bd4e7</t>
  </si>
  <si>
    <t>fee6990f04a61722</t>
  </si>
  <si>
    <t>563fc37a2a296727</t>
  </si>
  <si>
    <t>68a175c3a7a59f32</t>
  </si>
  <si>
    <t>1c17bfe51f337733</t>
  </si>
  <si>
    <t>24b42a9ab0cbb8ce</t>
  </si>
  <si>
    <t>509bcad5162092fa</t>
  </si>
  <si>
    <t>7484c5973694f92a</t>
  </si>
  <si>
    <t>b1e78ebcbd13e66c</t>
  </si>
  <si>
    <t>bc84b48685e82b80</t>
  </si>
  <si>
    <t>7be232fedeec6780</t>
  </si>
  <si>
    <t>193d16af9b956c99</t>
  </si>
  <si>
    <t>9c36de6e25facccf</t>
  </si>
  <si>
    <t>f871ba60568b3442</t>
  </si>
  <si>
    <t>49047fee4742273a</t>
  </si>
  <si>
    <t>932979cdd3f5209d</t>
  </si>
  <si>
    <t>a1b5e821eb929024</t>
  </si>
  <si>
    <t>dcbca7b40383e9a1</t>
  </si>
  <si>
    <t>262ac35a241392f1</t>
  </si>
  <si>
    <t>8b0bed46ddf17cf6</t>
  </si>
  <si>
    <t>W912PQ</t>
  </si>
  <si>
    <t>97be32077a1d8f88</t>
  </si>
  <si>
    <t>a54d2a99d537e353</t>
  </si>
  <si>
    <t>a34aec3e409f835f</t>
  </si>
  <si>
    <t>c2cf53ce651cc875</t>
  </si>
  <si>
    <t>f528eedbf907eb32</t>
  </si>
  <si>
    <t>2e00c14b073f7b5e</t>
  </si>
  <si>
    <t>85addd615ac3a2ce</t>
  </si>
  <si>
    <t>02897d4e95bcb895</t>
  </si>
  <si>
    <t>deddbc7143ae76c8</t>
  </si>
  <si>
    <t>29c997febcb0a386</t>
  </si>
  <si>
    <t>326cf22c87bd9565</t>
  </si>
  <si>
    <t>0e4ceee58bd455ef</t>
  </si>
  <si>
    <t>ffb8a78be5ea4978</t>
  </si>
  <si>
    <t>5c42cc76d01da9c9</t>
  </si>
  <si>
    <t>c8d50f2080c89345</t>
  </si>
  <si>
    <t>W912JV</t>
  </si>
  <si>
    <t>c3496b14cb28588d</t>
  </si>
  <si>
    <t>1b36dd6aa68b947e</t>
  </si>
  <si>
    <t>fb72a7c430bca1d6</t>
  </si>
  <si>
    <t>e3d10c38dbbd6d74</t>
  </si>
  <si>
    <t>61c6dc1270be6012</t>
  </si>
  <si>
    <t>e3b469607a1ea8e9</t>
  </si>
  <si>
    <t>416330f35cf1d35d</t>
  </si>
  <si>
    <t>f61d236c37be77d1</t>
  </si>
  <si>
    <t>773a766fc097c89c</t>
  </si>
  <si>
    <t>67ab0e49fbd8f3cb</t>
  </si>
  <si>
    <t>dec37436e8a2019f</t>
  </si>
  <si>
    <t>526fcfc0f477e65d</t>
  </si>
  <si>
    <t>44bd567e9c6489ea</t>
  </si>
  <si>
    <t>657a82213afd8834</t>
  </si>
  <si>
    <t>7371f9354f2df3b6</t>
  </si>
  <si>
    <t>258e3b9e18cf1af1</t>
  </si>
  <si>
    <t>5040ba4fa306a0bb</t>
  </si>
  <si>
    <t>fac646dc63008819</t>
  </si>
  <si>
    <t>5a99a597de39a7cc</t>
  </si>
  <si>
    <t>ec7f4756a10175cf</t>
  </si>
  <si>
    <t>ec125fa4ae01527e</t>
  </si>
  <si>
    <t>cec68ce9e8394da2</t>
  </si>
  <si>
    <t>adf26a79d34846fd</t>
  </si>
  <si>
    <t>8d1a9bc1286f501f</t>
  </si>
  <si>
    <t>d5c3269104d3b5f2</t>
  </si>
  <si>
    <t>7121de9c81cdeaac</t>
  </si>
  <si>
    <t>29eb7e5669adc9e4</t>
  </si>
  <si>
    <t>3f3386d27b77eae0</t>
  </si>
  <si>
    <t>561635540325cdf7</t>
  </si>
  <si>
    <t>2feed70d28d201d3</t>
  </si>
  <si>
    <t>bb18a682b12e34c9</t>
  </si>
  <si>
    <t>cc5d72e9e30d5c59</t>
  </si>
  <si>
    <t>f5dc538a90872316</t>
  </si>
  <si>
    <t>aec1ed0fe7c2d6d4</t>
  </si>
  <si>
    <t>8dc573c69e844b77</t>
  </si>
  <si>
    <t>f4b88e6308eb9b59</t>
  </si>
  <si>
    <t>210808918d7537b5</t>
  </si>
  <si>
    <t>e19d1388480c01f6</t>
  </si>
  <si>
    <t>79a771387a45bd04</t>
  </si>
  <si>
    <t>W91B4N</t>
  </si>
  <si>
    <t>7a2b918c078bf467</t>
  </si>
  <si>
    <t>8b59926b3bb489ed</t>
  </si>
  <si>
    <t>d354baa4a12d2ed2</t>
  </si>
  <si>
    <t>605fcb59bdbecb59</t>
  </si>
  <si>
    <t>f3f941f230ee9aad</t>
  </si>
  <si>
    <t>245120753e0ae636</t>
  </si>
  <si>
    <t>90b2035d73027bbe</t>
  </si>
  <si>
    <t>779bd0b4c0eb8180</t>
  </si>
  <si>
    <t>ede00d4945fd2278</t>
  </si>
  <si>
    <t>07a6de942b086444</t>
  </si>
  <si>
    <t>b4ad10efe42dc467</t>
  </si>
  <si>
    <t>bc3bc408adfb7195</t>
  </si>
  <si>
    <t>ab47e524fd7f3702</t>
  </si>
  <si>
    <t>ca440f449fb8037c</t>
  </si>
  <si>
    <t>0cfe9d753854dc9b</t>
  </si>
  <si>
    <t>e2b4fad4e41db4ac</t>
  </si>
  <si>
    <t>5e8dde180337c8f0</t>
  </si>
  <si>
    <t>W90VN8</t>
  </si>
  <si>
    <t>723d862eba3480e1</t>
  </si>
  <si>
    <t>6ef5ad554a40e356</t>
  </si>
  <si>
    <t>6691a9179cb2869e</t>
  </si>
  <si>
    <t>5a61363fcf8f0c1a</t>
  </si>
  <si>
    <t>5c5c32733c8d4f30</t>
  </si>
  <si>
    <t>b4ab7d482986f685</t>
  </si>
  <si>
    <t>58df6ebe211f2e30</t>
  </si>
  <si>
    <t>1ddcd491cfaa499a</t>
  </si>
  <si>
    <t>25f01ef300ef7105</t>
  </si>
  <si>
    <t>W911S6</t>
  </si>
  <si>
    <t>3f7f160febc586aa</t>
  </si>
  <si>
    <t>0c353cecb5f00588</t>
  </si>
  <si>
    <t>a2306d74ee845f97</t>
  </si>
  <si>
    <t>702e99a5893fde58</t>
  </si>
  <si>
    <t>ac06bdd10c945998</t>
  </si>
  <si>
    <t>f8c3531ee53377ae</t>
  </si>
  <si>
    <t>6e7cddbf4969aa5f</t>
  </si>
  <si>
    <t>de1a05db3e4ea2ae</t>
  </si>
  <si>
    <t>a49f59922be26353</t>
  </si>
  <si>
    <t>e5bfe5e6977b1c7c</t>
  </si>
  <si>
    <t>d516c3ec73a96c7a</t>
  </si>
  <si>
    <t>a378f0ead3145199</t>
  </si>
  <si>
    <t>58f27a6c56fe2af1</t>
  </si>
  <si>
    <t>34e98196badf2db7</t>
  </si>
  <si>
    <t>cb6605a20b468b2f</t>
  </si>
  <si>
    <t>0d033092ea83fb2c</t>
  </si>
  <si>
    <t>72a0d21d00e93603</t>
  </si>
  <si>
    <t>31ec8940a06e1e16</t>
  </si>
  <si>
    <t>78625c2c5f2580d4</t>
  </si>
  <si>
    <t>69ced5265c7ff215</t>
  </si>
  <si>
    <t>c101e282e87910f2</t>
  </si>
  <si>
    <t>1664b738290262bc</t>
  </si>
  <si>
    <t>c28750c0968c5f2f</t>
  </si>
  <si>
    <t>222ab3261c3d5ca1</t>
  </si>
  <si>
    <t>deff070d2c724acb</t>
  </si>
  <si>
    <t>17c7ef0687c7fb00</t>
  </si>
  <si>
    <t>8f0a4416e3e1dbb0</t>
  </si>
  <si>
    <t>7f4df377c60b82f0</t>
  </si>
  <si>
    <t>29ac177fec967a4f</t>
  </si>
  <si>
    <t>348db7e07130fc05</t>
  </si>
  <si>
    <t>ffd33656171f4fc5</t>
  </si>
  <si>
    <t>c11795776fee14ca</t>
  </si>
  <si>
    <t>e8cdc142e9ce2b3e</t>
  </si>
  <si>
    <t>3a1457444cd75851</t>
  </si>
  <si>
    <t>a23aaa800a9f9bb4</t>
  </si>
  <si>
    <t>bd30aa828b13a831</t>
  </si>
  <si>
    <t>784128f6f11d5dec</t>
  </si>
  <si>
    <t>389374a15be242f1</t>
  </si>
  <si>
    <t>d1bf621bf2ef674d</t>
  </si>
  <si>
    <t>a5c8683d31fefd31</t>
  </si>
  <si>
    <t>6c338a5bcf075809</t>
  </si>
  <si>
    <t>c4211d11ed9ec453</t>
  </si>
  <si>
    <t>f32843b591976240</t>
  </si>
  <si>
    <t>fbee79a31e4dee37</t>
  </si>
  <si>
    <t>5326ba27aa7d2378</t>
  </si>
  <si>
    <t>adb80acb11fff1ed</t>
  </si>
  <si>
    <t>a4a317ec2d99c6d2</t>
  </si>
  <si>
    <t>2217cbb9d0d786d1</t>
  </si>
  <si>
    <t>b339218d9df845b0</t>
  </si>
  <si>
    <t>94d2d79d582fda45</t>
  </si>
  <si>
    <t>c544015d4cb5bb27</t>
  </si>
  <si>
    <t>3b56c148bb2ac02a</t>
  </si>
  <si>
    <t>88b4c153bccf8cee</t>
  </si>
  <si>
    <t>eda3be7db0bae295</t>
  </si>
  <si>
    <t>COH-GS07F0-2090-2018</t>
  </si>
  <si>
    <t>c1ba63620c1b331b</t>
  </si>
  <si>
    <t>79e8d3be0e012c12</t>
  </si>
  <si>
    <t>f2271fa05ce30bcf</t>
  </si>
  <si>
    <t>f1f43a48c17b1ed0</t>
  </si>
  <si>
    <t>7f5d0513d1a9b14f</t>
  </si>
  <si>
    <t>e44ae662af47b205</t>
  </si>
  <si>
    <t>269a27aa9004e4ff</t>
  </si>
  <si>
    <t>1a2523ff7ca899f4</t>
  </si>
  <si>
    <t>64bb35e330a264d5</t>
  </si>
  <si>
    <t>b1d7a9307cd08f46</t>
  </si>
  <si>
    <t>68cb31fecd29ed09</t>
  </si>
  <si>
    <t>bf4dfcc46ceea732</t>
  </si>
  <si>
    <t>9b229bb3c41a2da9</t>
  </si>
  <si>
    <t>a9996eea1afd0660</t>
  </si>
  <si>
    <t>a2f890b35e9bd76d</t>
  </si>
  <si>
    <t>a9721daed609af7a</t>
  </si>
  <si>
    <t>67566b46ace6fae3</t>
  </si>
  <si>
    <t>1c08be806acdb0d3</t>
  </si>
  <si>
    <t>c312abfb8a435535</t>
  </si>
  <si>
    <t>02caa4ba7d383e73</t>
  </si>
  <si>
    <t>1db6feb7585ec9d9</t>
  </si>
  <si>
    <t>0b5e1361ca4bd049</t>
  </si>
  <si>
    <t>60a89cf5c535f6a5</t>
  </si>
  <si>
    <t>c824232ac96183ab</t>
  </si>
  <si>
    <t>41f3b48d0691f03a</t>
  </si>
  <si>
    <t>9703287207033808</t>
  </si>
  <si>
    <t>a22406a04a1af3ef</t>
  </si>
  <si>
    <t>1a993ff5e222d6a3</t>
  </si>
  <si>
    <t>504e35a5b45e25dd</t>
  </si>
  <si>
    <t>400c56a4e2366e23</t>
  </si>
  <si>
    <t>8eeeb5395868db87</t>
  </si>
  <si>
    <t>42017c14ebe7e799</t>
  </si>
  <si>
    <t>f59bb169ff55d9db</t>
  </si>
  <si>
    <t>fd9d067237be151d</t>
  </si>
  <si>
    <t>a8e70b11d6ac8ce0</t>
  </si>
  <si>
    <t>2ddeec67ca8c6704</t>
  </si>
  <si>
    <t>765d852f921935e3</t>
  </si>
  <si>
    <t>61889b1a883de491</t>
  </si>
  <si>
    <t>7780f5b47a8f54ef</t>
  </si>
  <si>
    <t>81ff1b79461c669e</t>
  </si>
  <si>
    <t>15040e450daffeea</t>
  </si>
  <si>
    <t>4e6d2ae59ce97b35</t>
  </si>
  <si>
    <t>cb8c7431b8d56931</t>
  </si>
  <si>
    <t>7bba41f38f3609cd</t>
  </si>
  <si>
    <t>30538a9f7d361129</t>
  </si>
  <si>
    <t>891e0bc0b85c6a75</t>
  </si>
  <si>
    <t>7eb79ee0868fbf14</t>
  </si>
  <si>
    <t>c85bdf905b45fbde</t>
  </si>
  <si>
    <t>024f326c5491bf17</t>
  </si>
  <si>
    <t>9c762d6f4b971f2c</t>
  </si>
  <si>
    <t>c7097ffc14fc5b67</t>
  </si>
  <si>
    <t>cac42b2b9c0017a8</t>
  </si>
  <si>
    <t>08cfe81712a5a459</t>
  </si>
  <si>
    <t>d358341a468d3de9</t>
  </si>
  <si>
    <t>813962b645d35e22</t>
  </si>
  <si>
    <t>GS28F0</t>
  </si>
  <si>
    <t>ba05c1a7f11bac6e</t>
  </si>
  <si>
    <t>d585f33bae9e0b82</t>
  </si>
  <si>
    <t>80070668a358bdd9</t>
  </si>
  <si>
    <t>054bb3383131b822</t>
  </si>
  <si>
    <t>W912LM</t>
  </si>
  <si>
    <t>5902435e5780711f</t>
  </si>
  <si>
    <t>8cf7765eafaf58c4</t>
  </si>
  <si>
    <t>0f20da23da19a6e9</t>
  </si>
  <si>
    <t>7836c8a571119113</t>
  </si>
  <si>
    <t>cc0279c03f68bb27</t>
  </si>
  <si>
    <t>26e9f5c551d4b08f</t>
  </si>
  <si>
    <t>afcb0666134e4939</t>
  </si>
  <si>
    <t>26b2d8e467ab3552</t>
  </si>
  <si>
    <t>fae152c18df72760</t>
  </si>
  <si>
    <t>0735f557e4389c70</t>
  </si>
  <si>
    <t>f9f41456c0e71868</t>
  </si>
  <si>
    <t>d233c2a94af32fc4</t>
  </si>
  <si>
    <t>b18ff270f2c9c3fa</t>
  </si>
  <si>
    <t>5fa7f3746927d427</t>
  </si>
  <si>
    <t>a90d4fa04cb7b6aa</t>
  </si>
  <si>
    <t>W912KZ</t>
  </si>
  <si>
    <t>8d1483a9fb33a14c</t>
  </si>
  <si>
    <t>04ea96b99866a7a8</t>
  </si>
  <si>
    <t>112c665a13c24034</t>
  </si>
  <si>
    <t>5e0ffd63e4e11119</t>
  </si>
  <si>
    <t>c9bc133471a4bb0c</t>
  </si>
  <si>
    <t>2e2b5f75cb011bb9</t>
  </si>
  <si>
    <t>d44954ccd4b31bc0</t>
  </si>
  <si>
    <t>adc24f0eb974ed02</t>
  </si>
  <si>
    <t>cad2de7c1e01bec3</t>
  </si>
  <si>
    <t>71bb671a40d6867e</t>
  </si>
  <si>
    <t>0d8e7af3740c3131</t>
  </si>
  <si>
    <t>5dd0e694a45b0c35</t>
  </si>
  <si>
    <t>GS24F0</t>
  </si>
  <si>
    <t>651ed5b62f8b5479</t>
  </si>
  <si>
    <t>1156011ea9ed4653</t>
  </si>
  <si>
    <t>5169f73225b4646e</t>
  </si>
  <si>
    <t>43127a01ab824428</t>
  </si>
  <si>
    <t>43d9b4a5fc7fbc28</t>
  </si>
  <si>
    <t>016bc6502355df48</t>
  </si>
  <si>
    <t>b786f61d92938737</t>
  </si>
  <si>
    <t>eb6653d1feee0b26</t>
  </si>
  <si>
    <t>f9db0f0d6f6a4cae</t>
  </si>
  <si>
    <t>e51781da24545bb8</t>
  </si>
  <si>
    <t>e9522c726c2fd78f</t>
  </si>
  <si>
    <t>1a52f8b22ccdc81e</t>
  </si>
  <si>
    <t>6779ecb52be196cd</t>
  </si>
  <si>
    <t>0fe2d32f768fbcf2</t>
  </si>
  <si>
    <t>238b81149aafd3bb</t>
  </si>
  <si>
    <t>71aaadc6c22f0a8a</t>
  </si>
  <si>
    <t>c2ee54bc735e2d74</t>
  </si>
  <si>
    <t>48cb31ab88f61841</t>
  </si>
  <si>
    <t>9a896383e38d9aac</t>
  </si>
  <si>
    <t>d5902a7c7cc5b7da</t>
  </si>
  <si>
    <t>0d5005795b9c21ad</t>
  </si>
  <si>
    <t>f85d04bcc64e5d87</t>
  </si>
  <si>
    <t>3c9ae879910f9e4f</t>
  </si>
  <si>
    <t>7c97d0f85f55616b</t>
  </si>
  <si>
    <t>28fa97f82447b794</t>
  </si>
  <si>
    <t>ae5b2a9459766b7c</t>
  </si>
  <si>
    <t>ee2a2b3cc33c9ca1</t>
  </si>
  <si>
    <t>c48afb8d454c46c1</t>
  </si>
  <si>
    <t>f2ed12bba7f1ccab</t>
  </si>
  <si>
    <t>311b9aca5fd0207d</t>
  </si>
  <si>
    <t>8e1fb8b2b3cd7b29</t>
  </si>
  <si>
    <t>a29f4a64b13d8da3</t>
  </si>
  <si>
    <t>b9a0b660583b113d</t>
  </si>
  <si>
    <t>737e78d77e89849c</t>
  </si>
  <si>
    <t>3775709f2640fb95</t>
  </si>
  <si>
    <t>1441c1b8edc8efe9</t>
  </si>
  <si>
    <t>14f0937403dbf8a7</t>
  </si>
  <si>
    <t>3009142fa219c0ce</t>
  </si>
  <si>
    <t>6ca06f640862c5fe</t>
  </si>
  <si>
    <t>89e43ff87b6f7406</t>
  </si>
  <si>
    <t>fde9858743ba68ff</t>
  </si>
  <si>
    <t>14058a09942d15b5</t>
  </si>
  <si>
    <t>fa92aaa5f05e07c3</t>
  </si>
  <si>
    <t>5194168117e3052f</t>
  </si>
  <si>
    <t>6fdc216f6de63dca</t>
  </si>
  <si>
    <t>c4d99f99269910ba</t>
  </si>
  <si>
    <t>c6705ee3d4a5c667</t>
  </si>
  <si>
    <t>de5fce73fe2e7939</t>
  </si>
  <si>
    <t>b31ccb7cc4e83dd8</t>
  </si>
  <si>
    <t>657a4c57cbbd437f</t>
  </si>
  <si>
    <t>0ee70a0699f9b41c</t>
  </si>
  <si>
    <t>9e964d166dff8c12</t>
  </si>
  <si>
    <t>5f3bd0c9a8d9de56</t>
  </si>
  <si>
    <t>12c518b2d2a1c622</t>
  </si>
  <si>
    <t>79e40e5903c82a76</t>
  </si>
  <si>
    <t>b190e8e150b63b37</t>
  </si>
  <si>
    <t>66f21b426ada9efa</t>
  </si>
  <si>
    <t>W912D0</t>
  </si>
  <si>
    <t>360246e479945293</t>
  </si>
  <si>
    <t>11b100578c849dfa</t>
  </si>
  <si>
    <t>349a5258fbda8de8</t>
  </si>
  <si>
    <t>fb3911da5523b1cc</t>
  </si>
  <si>
    <t>34e0dc2b52e1b054</t>
  </si>
  <si>
    <t>167d11c5ca5beb6f</t>
  </si>
  <si>
    <t>1eb07d80ffc1c14c</t>
  </si>
  <si>
    <t>cf9221baf9bc6b19</t>
  </si>
  <si>
    <t>4da55dab161e0a6a</t>
  </si>
  <si>
    <t>515e9d5c38c5a390</t>
  </si>
  <si>
    <t>400d69426bb274b3</t>
  </si>
  <si>
    <t>64875ada70d65a97</t>
  </si>
  <si>
    <t>5bef8c93cd6d6d11</t>
  </si>
  <si>
    <t>e9c17de00ddab734</t>
  </si>
  <si>
    <t>b88b5062c8cc1a22</t>
  </si>
  <si>
    <t>bf0fa67504e3de46</t>
  </si>
  <si>
    <t>54a874e9f4c03771</t>
  </si>
  <si>
    <t>W911RX</t>
  </si>
  <si>
    <t>1335d57f61e8a858</t>
  </si>
  <si>
    <t>e7c7958d300b0d13</t>
  </si>
  <si>
    <t>40698a8fa5c72f2a</t>
  </si>
  <si>
    <t>c42e895ea1bd02a0</t>
  </si>
  <si>
    <t>67a270898c7c3705</t>
  </si>
  <si>
    <t>7a46a8a5a04c9478</t>
  </si>
  <si>
    <t>8b32fb25a2175680</t>
  </si>
  <si>
    <t>9cba2b703e79c3c6</t>
  </si>
  <si>
    <t>W912CL</t>
  </si>
  <si>
    <t>2310103f0fe0c8ee</t>
  </si>
  <si>
    <t>524d9ec7f8a18e41</t>
  </si>
  <si>
    <t>4d23cfac5faafd4e</t>
  </si>
  <si>
    <t>ae47d9de2cdb45ad</t>
  </si>
  <si>
    <t>148fe1a982ccd6bb</t>
  </si>
  <si>
    <t>6ea7aa5460635717</t>
  </si>
  <si>
    <t>44ee0e9ac2d79200</t>
  </si>
  <si>
    <t>4d9871e1ac7b9fc1</t>
  </si>
  <si>
    <t>2f339f8e48edaad2</t>
  </si>
  <si>
    <t>153a3d548f9e9e5f</t>
  </si>
  <si>
    <t>75949d88ed7e6fa9</t>
  </si>
  <si>
    <t>d706175e011e3150</t>
  </si>
  <si>
    <t>e3937ab60018c77b</t>
  </si>
  <si>
    <t>860456dff661d179</t>
  </si>
  <si>
    <t>COH-GS07F0-2090-2018-2</t>
  </si>
  <si>
    <t>d6e61decc8e1abb0</t>
  </si>
  <si>
    <t>a6437201ca8287ed</t>
  </si>
  <si>
    <t>70dabdfd4cd8914e</t>
  </si>
  <si>
    <t>e9d721fe8c5d73a0</t>
  </si>
  <si>
    <t>5136a5bcfcb853c0</t>
  </si>
  <si>
    <t>ec07abc0014ebaf9</t>
  </si>
  <si>
    <t>eae78d8b872b23a7</t>
  </si>
  <si>
    <t>6c0914c5924489fe</t>
  </si>
  <si>
    <t>5d448ee702b96fce</t>
  </si>
  <si>
    <t>7895ca8ff203dfcd</t>
  </si>
  <si>
    <t>19c052777f6127d2</t>
  </si>
  <si>
    <t>0b9b4421e15ed2c7</t>
  </si>
  <si>
    <t>bc96c4015e52b0b5</t>
  </si>
  <si>
    <t>03fac167dc93004c</t>
  </si>
  <si>
    <t>85ffba92b582c96f</t>
  </si>
  <si>
    <t>W911YP</t>
  </si>
  <si>
    <t>3dc4b3b314c61a30</t>
  </si>
  <si>
    <t>e6ec2fcb74938ba1</t>
  </si>
  <si>
    <t>0de701c9d705f91d</t>
  </si>
  <si>
    <t>875317a4ef5e0f90</t>
  </si>
  <si>
    <t>521e1cdf7ef5678a</t>
  </si>
  <si>
    <t>18232295fb500920</t>
  </si>
  <si>
    <t>8ab020feeb1e786c</t>
  </si>
  <si>
    <t>1ace40d32ce3794e</t>
  </si>
  <si>
    <t>e72f87cac99f44d8</t>
  </si>
  <si>
    <t>625727d996988465</t>
  </si>
  <si>
    <t>141188288f989aa7</t>
  </si>
  <si>
    <t>4f02c770f2ae5960</t>
  </si>
  <si>
    <t>c826066543cb46e3</t>
  </si>
  <si>
    <t>070203bcce69f679</t>
  </si>
  <si>
    <t>50ac5cc08085e5c3</t>
  </si>
  <si>
    <t>6a73ed517d0a5a51</t>
  </si>
  <si>
    <t>6339bc3e53a3b5ae</t>
  </si>
  <si>
    <t>1b6e03226bed87bd</t>
  </si>
  <si>
    <t>7307231b06c599ef</t>
  </si>
  <si>
    <t>174ff07535eddd43</t>
  </si>
  <si>
    <t>0ecd58e212506f9b</t>
  </si>
  <si>
    <t>892a6abd310f5520</t>
  </si>
  <si>
    <t>0758c85b5b65e659</t>
  </si>
  <si>
    <t>bcb99f3007a0a0ee</t>
  </si>
  <si>
    <t>7429e10e8c889216</t>
  </si>
  <si>
    <t>1af4e5f5d851d48c</t>
  </si>
  <si>
    <t>a4477d2e4a3f463b</t>
  </si>
  <si>
    <t>a1fd71dafc69f60b</t>
  </si>
  <si>
    <t>8c8d60ec12c14c3f</t>
  </si>
  <si>
    <t>9ca344e7ccd94b8a</t>
  </si>
  <si>
    <t>867c5dfa543eb7cc</t>
  </si>
  <si>
    <t>294d1fd13c1334de</t>
  </si>
  <si>
    <t>a60fe25dadad33e9</t>
  </si>
  <si>
    <t>b1f6ce4cc8c6ec88</t>
  </si>
  <si>
    <t>a3a8c6dae7421666</t>
  </si>
  <si>
    <t>213d4f3bee7a76f4</t>
  </si>
  <si>
    <t>0d514e60515f2af8</t>
  </si>
  <si>
    <t>8396158b19fb5047</t>
  </si>
  <si>
    <t>b1f0f614b3ca99ba</t>
  </si>
  <si>
    <t>40e1ebaa032fd240</t>
  </si>
  <si>
    <t>132908540bf97b69</t>
  </si>
  <si>
    <t>6db0deb305fb671c</t>
  </si>
  <si>
    <t>ce29b9422b1ca391</t>
  </si>
  <si>
    <t>2ec6b5b73fa5d90f</t>
  </si>
  <si>
    <t>d9cc6327e2ac7afb</t>
  </si>
  <si>
    <t>f0893f0438d66d59</t>
  </si>
  <si>
    <t>6b848d5d0139f673</t>
  </si>
  <si>
    <t>c670e0514dce4fa1</t>
  </si>
  <si>
    <t>fe3831b66a29d2ad</t>
  </si>
  <si>
    <t>4d59a2102a0f232a</t>
  </si>
  <si>
    <t>FA5209</t>
  </si>
  <si>
    <t>582fffb8b16c2fd0</t>
  </si>
  <si>
    <t>b86a00a59477040b</t>
  </si>
  <si>
    <t>88b52e602bac56f9</t>
  </si>
  <si>
    <t>1bfccfd03a563556</t>
  </si>
  <si>
    <t>82905b8370f6b7c0</t>
  </si>
  <si>
    <t>N68171</t>
  </si>
  <si>
    <t>e1873dddfb6e7ef4</t>
  </si>
  <si>
    <t>ac0879bae4bfc0de</t>
  </si>
  <si>
    <t>b13e63fc66e60ae1</t>
  </si>
  <si>
    <t>dabc870433c3f150</t>
  </si>
  <si>
    <t>bcf74da8015d681f</t>
  </si>
  <si>
    <t>25f4f3a2ee273cf6</t>
  </si>
  <si>
    <t>fb8ff389373b2182</t>
  </si>
  <si>
    <t>1222aea411014bfb</t>
  </si>
  <si>
    <t>7dbc2813723ba8e7</t>
  </si>
  <si>
    <t>94ceb2a910db5824</t>
  </si>
  <si>
    <t>7517bccb07bd1a35</t>
  </si>
  <si>
    <t>b9c3264028ffa2fc</t>
  </si>
  <si>
    <t>e52e265e074b7c0f</t>
  </si>
  <si>
    <t>3136bf90d9c9005b</t>
  </si>
  <si>
    <t>765197e0c2e59cb8</t>
  </si>
  <si>
    <t>aa81f62cfa564eac</t>
  </si>
  <si>
    <t>53e301fa4d716cd7</t>
  </si>
  <si>
    <t>f99f7ee923576c52</t>
  </si>
  <si>
    <t>a95bbc33b4e8538c</t>
  </si>
  <si>
    <t>cbf22e6e1560508d</t>
  </si>
  <si>
    <t>COH-W91237-2090-2012</t>
  </si>
  <si>
    <t>305d41005a75090c</t>
  </si>
  <si>
    <t>be27ff0f63cf33d6</t>
  </si>
  <si>
    <t>W912LA</t>
  </si>
  <si>
    <t>31f1377772849725</t>
  </si>
  <si>
    <t>ace31aea0cff44e4</t>
  </si>
  <si>
    <t>22be22cda8ae0cf1</t>
  </si>
  <si>
    <t>GS30F0</t>
  </si>
  <si>
    <t>20e7dbefe862eb40</t>
  </si>
  <si>
    <t>c91934da2c36faaa</t>
  </si>
  <si>
    <t>75f7932f775057a5</t>
  </si>
  <si>
    <t>3045f5dafcb8b951</t>
  </si>
  <si>
    <t>0071f1c9db0544c2</t>
  </si>
  <si>
    <t>280c43ea5e1fe1b6</t>
  </si>
  <si>
    <t>f16a64f70491f5fc</t>
  </si>
  <si>
    <t>9dd878a546efa7c1</t>
  </si>
  <si>
    <t>e9cf26a9aa24a20e</t>
  </si>
  <si>
    <t>cde4d781b901c06c</t>
  </si>
  <si>
    <t>f880a9c556e2f4df</t>
  </si>
  <si>
    <t>915afe27abe73eac</t>
  </si>
  <si>
    <t>21cbab589891e5c7</t>
  </si>
  <si>
    <t>89545c53433c0f7b</t>
  </si>
  <si>
    <t>58446673f59eef4f</t>
  </si>
  <si>
    <t>a8a9cb292d7b8713</t>
  </si>
  <si>
    <t>b247474ec0f63013</t>
  </si>
  <si>
    <t>96413661cfc5e73a</t>
  </si>
  <si>
    <t>55ba994982371fb5</t>
  </si>
  <si>
    <t>7d7041c7f1bd8e72</t>
  </si>
  <si>
    <t>4a9d7053980504d4</t>
  </si>
  <si>
    <t>524a44c8c4a929ac</t>
  </si>
  <si>
    <t>49ea887f3cc69e1d</t>
  </si>
  <si>
    <t>3f0cdbd42870a30c</t>
  </si>
  <si>
    <t>e6ff48bc452deec4</t>
  </si>
  <si>
    <t>4fbd8892b23bf9b3</t>
  </si>
  <si>
    <t>17884c9cbf9ffa38</t>
  </si>
  <si>
    <t>225f717b27d163df</t>
  </si>
  <si>
    <t>95aaee325f645542</t>
  </si>
  <si>
    <t>dbd287d06bf0a69c</t>
  </si>
  <si>
    <t>bb4d2cdee3e41349</t>
  </si>
  <si>
    <t>147c2dc6b3094947</t>
  </si>
  <si>
    <t>1c0c74d20baf472f</t>
  </si>
  <si>
    <t>990c3d9d89f90538</t>
  </si>
  <si>
    <t>3343c818cd988d7f</t>
  </si>
  <si>
    <t>b3f7865938706aab</t>
  </si>
  <si>
    <t>ca9631f1a906aaa5</t>
  </si>
  <si>
    <t>f590fe9d6691950e</t>
  </si>
  <si>
    <t>f6fbb679615ad34a</t>
  </si>
  <si>
    <t>0eefaf35991ce370</t>
  </si>
  <si>
    <t>7eb266b244cc7ce1</t>
  </si>
  <si>
    <t>a721e816da80df7c</t>
  </si>
  <si>
    <t>765671c119b71625</t>
  </si>
  <si>
    <t>W912J3</t>
  </si>
  <si>
    <t>fa363b9f7a741e26</t>
  </si>
  <si>
    <t>c8046a9485d70bc3</t>
  </si>
  <si>
    <t>eff9e03fcd3f4a05</t>
  </si>
  <si>
    <t>55930e595a0618db</t>
  </si>
  <si>
    <t>cdfa9d905217ae9a</t>
  </si>
  <si>
    <t>2887e88a6e2cc1f3</t>
  </si>
  <si>
    <t>f1355855440e2d47</t>
  </si>
  <si>
    <t>bc154409a15d105e</t>
  </si>
  <si>
    <t>aafba434c5fc41aa</t>
  </si>
  <si>
    <t>db743332f14034b4</t>
  </si>
  <si>
    <t>cdbade94df9922b2</t>
  </si>
  <si>
    <t>26d337103525d7b9</t>
  </si>
  <si>
    <t>8ff395dcc4a36395</t>
  </si>
  <si>
    <t>83a5162b44fa7b57</t>
  </si>
  <si>
    <t>77b3862bd843d7d8</t>
  </si>
  <si>
    <t>c4f0cc73f56b4e80</t>
  </si>
  <si>
    <t>9391067cf0e7c5fb</t>
  </si>
  <si>
    <t>567b8cdb62401c7e</t>
  </si>
  <si>
    <t>46def2282729132b</t>
  </si>
  <si>
    <t>d1f0321701881bd8</t>
  </si>
  <si>
    <t>aaa6b2dca10588d2</t>
  </si>
  <si>
    <t>f1c5860023949eee</t>
  </si>
  <si>
    <t>b9199f9a76f3ffc7</t>
  </si>
  <si>
    <t>03406b054f0d1454</t>
  </si>
  <si>
    <t>bfd9def4352d535c</t>
  </si>
  <si>
    <t>70a29932b22596e2</t>
  </si>
  <si>
    <t>e11dff427a3a428e</t>
  </si>
  <si>
    <t>52fa66772339daec</t>
  </si>
  <si>
    <t>aac3479b14a1f39e</t>
  </si>
  <si>
    <t>2094f03983c1477a</t>
  </si>
  <si>
    <t>W912L6</t>
  </si>
  <si>
    <t>3af284750ce7b280</t>
  </si>
  <si>
    <t>9e5284d324fa1db1</t>
  </si>
  <si>
    <t>ac386b57405db300</t>
  </si>
  <si>
    <t>16e2db76ab6c827e</t>
  </si>
  <si>
    <t>72f968180843c562</t>
  </si>
  <si>
    <t>58db6241aee92fbb</t>
  </si>
  <si>
    <t>1bf6aff1005216b1</t>
  </si>
  <si>
    <t>17ba3313c88ee93c</t>
  </si>
  <si>
    <t>0975822cd7e7bc57</t>
  </si>
  <si>
    <t>129549fea2380eed</t>
  </si>
  <si>
    <t>f732e1b7856a5d74</t>
  </si>
  <si>
    <t>11640e3a881e8273</t>
  </si>
  <si>
    <t>cfd620eaed568073</t>
  </si>
  <si>
    <t>731b233c817f9eeb</t>
  </si>
  <si>
    <t>bca74600e828452a</t>
  </si>
  <si>
    <t>14e223d6b10b36f1</t>
  </si>
  <si>
    <t>558c0750ec0017eb</t>
  </si>
  <si>
    <t>a7766db0ba680cfc</t>
  </si>
  <si>
    <t>e16bee1420d866db</t>
  </si>
  <si>
    <t>3ae5c58510525528</t>
  </si>
  <si>
    <t>4d0b95ff7621a0bd</t>
  </si>
  <si>
    <t>eda73c0fca2f0ceb</t>
  </si>
  <si>
    <t>54e6068d7bdce2a1</t>
  </si>
  <si>
    <t>76caecc152ab3c80</t>
  </si>
  <si>
    <t>ec57e93e0a02a26f</t>
  </si>
  <si>
    <t>07f6c0b546e16dfc</t>
  </si>
  <si>
    <t>052eede3e1a0e4ed</t>
  </si>
  <si>
    <t>955524010913813b</t>
  </si>
  <si>
    <t>69ea3f25769b4a75</t>
  </si>
  <si>
    <t>0c8370c28e6dcded</t>
  </si>
  <si>
    <t>0b2fb7b3077e30d4</t>
  </si>
  <si>
    <t>4bc56e577d91882a</t>
  </si>
  <si>
    <t>cc8394658972096f</t>
  </si>
  <si>
    <t>8f110badc7eea682</t>
  </si>
  <si>
    <t>187972a28006a3a0</t>
  </si>
  <si>
    <t>GS00F0</t>
  </si>
  <si>
    <t>no-award-$</t>
  </si>
  <si>
    <t>action (no award $)</t>
  </si>
  <si>
    <t>20534329bf289cfe</t>
  </si>
  <si>
    <t>FA5270</t>
  </si>
  <si>
    <t>4a699b663aa182dc</t>
  </si>
  <si>
    <t>a0e42f3b2191086f</t>
  </si>
  <si>
    <t>0ea46b07df1e9445</t>
  </si>
  <si>
    <t>8840db3e22d80cd4</t>
  </si>
  <si>
    <t>2576144ebe5f6cf3</t>
  </si>
  <si>
    <t>2cad50e0e68af512</t>
  </si>
  <si>
    <t>7a2b53fce41579a0</t>
  </si>
  <si>
    <t>65c8222ff1ce804d</t>
  </si>
  <si>
    <t>0b7d834e49a48a04</t>
  </si>
  <si>
    <t>6c53f46d6bad75b1</t>
  </si>
  <si>
    <t>36103abfb70177c3</t>
  </si>
  <si>
    <t>97b23a5fb914c294</t>
  </si>
  <si>
    <t>a7864b12c48d0a59</t>
  </si>
  <si>
    <t>172db61fbf4155cd</t>
  </si>
  <si>
    <t>4d8cb2178de806dd</t>
  </si>
  <si>
    <t>a15b7fd27f5f1b11</t>
  </si>
  <si>
    <t>d50b9976c10ebfe7</t>
  </si>
  <si>
    <t>32834050a843e051</t>
  </si>
  <si>
    <t>2643ea9dccbc93f0</t>
  </si>
  <si>
    <t>77e1121a70b6ed82</t>
  </si>
  <si>
    <t>b7f6984bb7211f1a</t>
  </si>
  <si>
    <t>b04a8c03a7a800d3</t>
  </si>
  <si>
    <t>7762c5f1f4960dad</t>
  </si>
  <si>
    <t>b507440e78a95185</t>
  </si>
  <si>
    <t>23caecd058953c99</t>
  </si>
  <si>
    <t>1c180e74674eac1a</t>
  </si>
  <si>
    <t>03788f3b870f9a36</t>
  </si>
  <si>
    <t>4bc6d75009e3bd1c</t>
  </si>
  <si>
    <t>ff56319672143fa8</t>
  </si>
  <si>
    <t>1eab475dd67b29d4</t>
  </si>
  <si>
    <t>df0b759b04433828</t>
  </si>
  <si>
    <t>81ccbd807d57101b</t>
  </si>
  <si>
    <t>f4141eac94b81abd</t>
  </si>
  <si>
    <t>ebec4c76a16e19dd</t>
  </si>
  <si>
    <t>da7c93b164c874be</t>
  </si>
  <si>
    <t>e6cd41650a48e846</t>
  </si>
  <si>
    <t>554feb6455e17e88</t>
  </si>
  <si>
    <t>5715f5a7d32c0fba</t>
  </si>
  <si>
    <t>2319af056012b773</t>
  </si>
  <si>
    <t>f2df922df4046c30</t>
  </si>
  <si>
    <t>fe1f1a03edb608fd</t>
  </si>
  <si>
    <t>2b694ba3691ad0b9</t>
  </si>
  <si>
    <t>8a82a5660e8a62f3</t>
  </si>
  <si>
    <t>0459e6ac922be869</t>
  </si>
  <si>
    <t>96cba48928f7dcb8</t>
  </si>
  <si>
    <t>d1459f58e83a23fb</t>
  </si>
  <si>
    <t>adb64dc5d69a6e2f</t>
  </si>
  <si>
    <t>401daa4a190c1f0c</t>
  </si>
  <si>
    <t>80fc0189cbd2ac6c</t>
  </si>
  <si>
    <t>9732d294c9cda53c</t>
  </si>
  <si>
    <t>84a6b256a1a4592f</t>
  </si>
  <si>
    <t>decision date 2054 &gt; As-of+15y</t>
  </si>
  <si>
    <t>e6afdf400363b75c</t>
  </si>
  <si>
    <t>de023afce0a63e0d</t>
  </si>
  <si>
    <t>626ea7d6f1f8ecfe</t>
  </si>
  <si>
    <t>1b6fffe9c5fb7069</t>
  </si>
  <si>
    <t>dda277fbb9e83c52</t>
  </si>
  <si>
    <t>70b59003b8b70914</t>
  </si>
  <si>
    <t>95b9dcf5a8580034</t>
  </si>
  <si>
    <t>4a070247ca1350db</t>
  </si>
  <si>
    <t>65e03023d66c46bb</t>
  </si>
  <si>
    <t>1be6dca77f12e446</t>
  </si>
  <si>
    <t>ca74783568f236b2</t>
  </si>
  <si>
    <t>744d073617c38d7f</t>
  </si>
  <si>
    <t>0295e992d1a87999</t>
  </si>
  <si>
    <t>554b9a8018fbcfb2</t>
  </si>
  <si>
    <t>ea645c6872291799</t>
  </si>
  <si>
    <t>8f044a096fce65ee</t>
  </si>
  <si>
    <t>27fcbb3ef79b69d3</t>
  </si>
  <si>
    <t>0693c56331e7e0d2</t>
  </si>
  <si>
    <t>ebbae8c9487170a7</t>
  </si>
  <si>
    <t>c1485bbee877574e</t>
  </si>
  <si>
    <t>fbe6624b12b1d1a7</t>
  </si>
  <si>
    <t>ec229030c4819e73</t>
  </si>
  <si>
    <t>4275f231d365a286</t>
  </si>
  <si>
    <t>e55342000645db44</t>
  </si>
  <si>
    <t>4df81d38416f239b</t>
  </si>
  <si>
    <t>3fe88bf364bf638d</t>
  </si>
  <si>
    <t>221b0af5021526e8</t>
  </si>
  <si>
    <t>b5430055adfd2dbd</t>
  </si>
  <si>
    <t>c9ebab92aaa09182</t>
  </si>
  <si>
    <t>f8eaa3ea730d2132</t>
  </si>
  <si>
    <t>7ffe6126fc3c82c6</t>
  </si>
  <si>
    <t>a071a58e81a841fc</t>
  </si>
  <si>
    <t>6b2621540679b164</t>
  </si>
  <si>
    <t>e161d8815418ef71</t>
  </si>
  <si>
    <t>QA &amp; Reconciliation</t>
  </si>
  <si>
    <t>Reconciliation + scope QA over Contract Families. Screened universe = watercraft families with selected measure &gt;= $1.0M.</t>
  </si>
  <si>
    <t>§1 - Universe + scope</t>
  </si>
  <si>
    <t>Families in register (all)</t>
  </si>
  <si>
    <t>every contract family</t>
  </si>
  <si>
    <t>Watercraft-relevant families</t>
  </si>
  <si>
    <t>PSC 19xx / NAICS 33661x / descriptors / primes</t>
  </si>
  <si>
    <t>Screened universe (watercraft, selected &gt;= $1.0M)</t>
  </si>
  <si>
    <t>the decision set</t>
  </si>
  <si>
    <t>IDV vehicles in screened universe</t>
  </si>
  <si>
    <t xml:space="preserve">  of which hydrated (parent-IDV end resolved)</t>
  </si>
  <si>
    <t>SAM Contract Awards API ordering-period end</t>
  </si>
  <si>
    <t>§2 - Obligation coverage (screened universe)</t>
  </si>
  <si>
    <t>Coverage status</t>
  </si>
  <si>
    <t>Families</t>
  </si>
  <si>
    <t>Meaning</t>
  </si>
  <si>
    <t>action sum ties award-reported (selected on action)</t>
  </si>
  <si>
    <t>actions under-reconstruct award (selected on award fallback)</t>
  </si>
  <si>
    <t>actions exceed award-reported</t>
  </si>
  <si>
    <t>net deobligations -&gt; negative actions (award fallback)</t>
  </si>
  <si>
    <t>no-actions</t>
  </si>
  <si>
    <t>no per-mod rows reconstructed</t>
  </si>
  <si>
    <t>actions exist but award-level obligation is 0</t>
  </si>
  <si>
    <t>§3 - Customer segment split (screened universe)</t>
  </si>
  <si>
    <t>Army logistics / prepositioned / floating</t>
  </si>
  <si>
    <t>§4 - Historical obligations</t>
  </si>
  <si>
    <t>Lens</t>
  </si>
  <si>
    <t>Award-reported obligations (screened universe)</t>
  </si>
  <si>
    <t>cumulative award-level lens</t>
  </si>
  <si>
    <t>Reconstructed per-mod actions (screened universe)</t>
  </si>
  <si>
    <t>sum-able per-mod lens</t>
  </si>
  <si>
    <t>Army operational watercraft only (award-reported)</t>
  </si>
  <si>
    <t>Historical contract obligations - a separate lens from the budget-funded market, never added to budget dollars.</t>
  </si>
  <si>
    <t>What each source can and cannot see. The editable model clock is the Timing Screen As-of (live-linked on Overview); each row is a data-through date with its lag.</t>
  </si>
  <si>
    <t>§1 - Source data-through dates + reporting lag</t>
  </si>
  <si>
    <t>data_through_date</t>
  </si>
  <si>
    <t>reporting_lag</t>
  </si>
  <si>
    <t>note</t>
  </si>
  <si>
    <t>data_snapshot</t>
  </si>
  <si>
    <t>2026-06-20</t>
  </si>
  <si>
    <t>Date the source data was pulled (a fixed fact about this build). The EDITABLE model clock is a separate live cell - Timing &amp; Incumbent Screen $C$6 - which re-clocks every expiry column; see Overview &gt; Model As-of date.</t>
  </si>
  <si>
    <t>budget_vintage</t>
  </si>
  <si>
    <t>FY2022-FY2027 PB books</t>
  </si>
  <si>
    <t>Then-year $; 51-book corpus.</t>
  </si>
  <si>
    <t>usaspending_awards</t>
  </si>
  <si>
    <t>~1-2 wk</t>
  </si>
  <si>
    <t>Discovery+detail snapshot date.</t>
  </si>
  <si>
    <t>usaspending_actions</t>
  </si>
  <si>
    <t>Per-mod transactions (sum-able).</t>
  </si>
  <si>
    <t>fpds_actions</t>
  </si>
  <si>
    <t>varies</t>
  </si>
  <si>
    <t>Atom feed; authoritative per-mod obligations.</t>
  </si>
  <si>
    <t>sam_subawards</t>
  </si>
  <si>
    <t>6-18 mo</t>
  </si>
  <si>
    <t>FFATA first-tier; lags primes.</t>
  </si>
  <si>
    <t>n/a</t>
  </si>
  <si>
    <t>Trailing-363-day active pull.</t>
  </si>
  <si>
    <t>DoD 90-day</t>
  </si>
  <si>
    <t>REVEALED only: DoD awards signed &lt;90 days are EXCLUDED (non-federal key). Used for parent-IDV hydration + a third-lens family total, not as ground truth for obligations.</t>
  </si>
  <si>
    <t>The cited FY22-27 budget books behind the funding facts - source_id joins each budget fact to its book. Source URL is in the title cell note.</t>
  </si>
  <si>
    <t>§1 - Cited source log (budget books)</t>
  </si>
  <si>
    <t>book_id</t>
  </si>
  <si>
    <t>fy</t>
  </si>
  <si>
    <t>appropriation</t>
  </si>
  <si>
    <t>exhibits</t>
  </si>
  <si>
    <t>sha256_16</t>
  </si>
  <si>
    <t>pdf_pages</t>
  </si>
  <si>
    <t>pdf_path</t>
  </si>
  <si>
    <t>txt_path</t>
  </si>
  <si>
    <t>access_date</t>
  </si>
  <si>
    <t>Operation and Maintenance, Army - Volume 1 (Operating Forces), PB 2025</t>
  </si>
  <si>
    <t>OMA_Vol1_Operating_Forces</t>
  </si>
  <si>
    <t>2020 O&amp;M, Army</t>
  </si>
  <si>
    <t>OP-5</t>
  </si>
  <si>
    <t>395adfffd81ee986</t>
  </si>
  <si>
    <t>pdf_originals/FY2025/om/OMA_Vol1_Operating_Forces.pdf</t>
  </si>
  <si>
    <t>txt_versions/FY2025/om/OMA_Vol1_Operating_Forces.txt</t>
  </si>
  <si>
    <t>Operation and Maintenance, Army - Volume 1 (Operating Forces), PB 2026</t>
  </si>
  <si>
    <t>91b513dd3d0c77f0</t>
  </si>
  <si>
    <t>pdf_originals/FY2026/om/OMA_Vol1_Operating_Forces.pdf</t>
  </si>
  <si>
    <t>txt_versions/FY2026/om/OMA_Vol1_Operating_Forces.txt</t>
  </si>
  <si>
    <t>Operation and Maintenance, Army - Volume 1 (Operating Forces), PB 2027</t>
  </si>
  <si>
    <t>958e9d8b8ecf7830</t>
  </si>
  <si>
    <t>pdf_originals/FY2027/om/OMA_Vol1_Operating_Forces.pdf</t>
  </si>
  <si>
    <t>txt_versions/FY2027/om/OMA_Vol1_Operating_Forces.txt</t>
  </si>
  <si>
    <t>Other Procurement, Army - BA 3&amp;4 (Other Support Equipment &amp; Spares), PB 2022</t>
  </si>
  <si>
    <t>OPA_BA34_Other_Support_Equipment</t>
  </si>
  <si>
    <t>2035A Other Procurement, Army (OPA)</t>
  </si>
  <si>
    <t>P-40 / P-5 (incl. P-1 index, P-21)</t>
  </si>
  <si>
    <t>e09e5c72871e1f27</t>
  </si>
  <si>
    <t>pdf_originals/FY2022/procurement/OPA_BA34_Other_Support_Equipment.pdf</t>
  </si>
  <si>
    <t>txt_versions/FY2022/procurement/OPA_BA34_Other_Support_Equipment.txt</t>
  </si>
  <si>
    <t>Other Procurement, Army - BA 3&amp;4 (Other Support Equipment &amp; Spares), PB 2023</t>
  </si>
  <si>
    <t>2bcada540bd87eca</t>
  </si>
  <si>
    <t>pdf_originals/FY2023/procurement/OPA_BA34_Other_Support_Equipment.pdf</t>
  </si>
  <si>
    <t>txt_versions/FY2023/procurement/OPA_BA34_Other_Support_Equipment.txt</t>
  </si>
  <si>
    <t>Other Procurement, Army - BA 3&amp;4 (Other Support Equipment &amp; Spares), PB 2024</t>
  </si>
  <si>
    <t>b1b42de09c95b256</t>
  </si>
  <si>
    <t>pdf_originals/FY2024/procurement/OPA_BA34_Other_Support_Equipment.pdf</t>
  </si>
  <si>
    <t>txt_versions/FY2024/procurement/OPA_BA34_Other_Support_Equipment.txt</t>
  </si>
  <si>
    <t>Other Procurement, Army - BA 3&amp;4 (Other Support Equipment &amp; Spares), PB 2025</t>
  </si>
  <si>
    <t>8e06548843647ae3</t>
  </si>
  <si>
    <t>pdf_originals/FY2025/procurement/OPA_BA34_Other_Support_Equipment.pdf</t>
  </si>
  <si>
    <t>txt_versions/FY2025/procurement/OPA_BA34_Other_Support_Equipment.txt</t>
  </si>
  <si>
    <t>Other Procurement, Army - BA 3&amp;4 (Other Support Equipment &amp; Spares), PB 2026</t>
  </si>
  <si>
    <t>a0b31f94ab70ce33</t>
  </si>
  <si>
    <t>pdf_originals/FY2026/procurement/OPA_BA34_Other_Support_Equipment.pdf</t>
  </si>
  <si>
    <t>txt_versions/FY2026/procurement/OPA_BA34_Other_Support_Equipment.txt</t>
  </si>
  <si>
    <t>Other Procurement, Army - BA 3&amp;4 (Other Support Equipment &amp; Spares), PB 2027</t>
  </si>
  <si>
    <t>4e2c12bd6c5ed701</t>
  </si>
  <si>
    <t>pdf_originals/FY2027/procurement/OPA_BA34_Other_Support_Equipment.pdf</t>
  </si>
  <si>
    <t>txt_versions/FY2027/procurement/OPA_BA34_Other_Support_Equipment.txt</t>
  </si>
  <si>
    <t>RDT&amp;E, Army - Budget Activity 4 (ACD&amp;P), PB 2022</t>
  </si>
  <si>
    <t>RDTE_BA4</t>
  </si>
  <si>
    <t>2040 RDT&amp;E, Army</t>
  </si>
  <si>
    <t>R-2 / R-2A</t>
  </si>
  <si>
    <t>b3a71b47c3195804</t>
  </si>
  <si>
    <t>pdf_originals/FY2022/rdte/RDTE_BA4.pdf</t>
  </si>
  <si>
    <t>txt_versions/FY2022/rdte/RDTE_BA4.txt</t>
  </si>
  <si>
    <t>RDT&amp;E, Army - Budget Activity 4 (ACD&amp;P), PB 2023</t>
  </si>
  <si>
    <t>35b794c48f296df3</t>
  </si>
  <si>
    <t>pdf_originals/FY2023/rdte/RDTE_BA4.pdf</t>
  </si>
  <si>
    <t>txt_versions/FY2023/rdte/RDTE_BA4.txt</t>
  </si>
  <si>
    <t>RDT&amp;E, Army - Budget Activity 4A (ACD&amp;P), PB 2024</t>
  </si>
  <si>
    <t>RDTE_BA4A</t>
  </si>
  <si>
    <t>fe0c354803860e4a</t>
  </si>
  <si>
    <t>pdf_originals/FY2024/rdte/RDTE_BA4A.pdf</t>
  </si>
  <si>
    <t>txt_versions/FY2024/rdte/RDTE_BA4A.txt</t>
  </si>
  <si>
    <t>RDT&amp;E, Army - Budget Activity 4A (ACD&amp;P), PB 2025</t>
  </si>
  <si>
    <t>d401136b1abf97a2</t>
  </si>
  <si>
    <t>pdf_originals/FY2025/rdte/RDTE_BA4A.pdf</t>
  </si>
  <si>
    <t>txt_versions/FY2025/rdte/RDTE_BA4A.txt</t>
  </si>
  <si>
    <t>RDT&amp;E, Army - Budget Activity 4A (ACD&amp;P), PB 2026</t>
  </si>
  <si>
    <t>e5a5bc266a0211c7</t>
  </si>
  <si>
    <t>pdf_originals/FY2026/rdte/RDTE_BA4A.pdf</t>
  </si>
  <si>
    <t>txt_versions/FY2026/rdte/RDTE_BA4A.txt</t>
  </si>
  <si>
    <t>RDT&amp;E, Army - Budget Activity 4A (ACD&amp;P), PB 2027</t>
  </si>
  <si>
    <t>30c2c44077b9daca</t>
  </si>
  <si>
    <t>pdf_originals/FY2027/rdte/RDTE_BA4A.pdf</t>
  </si>
  <si>
    <t>txt_versions/FY2027/rdte/RDTE_BA4A.txt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</si>
</sst>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quot;-&quot;"/>
    <numFmt numFmtId="165" formatCode="0.0%;\-0.0%;&quot;-&quot;"/>
    <numFmt numFmtId="166" formatCode="#,##0;\-#,##0;&quot;-&quot;"/>
    <numFmt numFmtId="167" formatCode="yyyy\-mm\-dd"/>
  </numFmts>
  <fonts count="9" x14ac:knownFonts="1">
    <font>
      <sz val="8"/>
      <color rgb="FF000000"/>
      <name val="Arial"/>
    </font>
    <font>
      <b/>
      <sz val="8"/>
      <color rgb="FF000000"/>
      <name val="Arial"/>
      <family val="2"/>
    </font>
    <font>
      <b/>
      <sz val="8"/>
      <color rgb="FFFFFFFF"/>
      <name val="Arial"/>
      <family val="2"/>
    </font>
    <font>
      <sz val="8"/>
      <color rgb="FF0000FF"/>
      <name val="Arial"/>
      <family val="2"/>
    </font>
    <font>
      <sz val="8"/>
      <color rgb="FF008000"/>
      <name val="Arial"/>
      <family val="2"/>
    </font>
    <font>
      <i/>
      <sz val="8"/>
      <color rgb="FF000000"/>
      <name val="Arial"/>
      <family val="2"/>
    </font>
    <font>
      <i/>
      <sz val="8"/>
      <color rgb="FF0000FF"/>
      <name val="Arial"/>
      <family val="2"/>
    </font>
    <font>
      <i/>
      <sz val="8"/>
      <color rgb="FF008000"/>
      <name val="Arial"/>
      <family val="2"/>
    </font>
    <font>
      <sz val="8"/>
      <color indexed="81"/>
      <name val="Arial"/>
      <family val="2"/>
    </font>
  </fonts>
  <fills count="4">
    <fill>
      <patternFill patternType="none"/>
    </fill>
    <fill>
      <patternFill patternType="gray125"/>
    </fill>
    <fill>
      <patternFill patternType="solid">
        <fgColor rgb="FF000000"/>
      </patternFill>
    </fill>
    <fill>
      <patternFill patternType="solid">
        <fgColor rgb="FF808080"/>
      </patternFill>
    </fill>
  </fills>
  <borders count="3">
    <border>
      <left/>
      <right/>
      <top/>
      <bottom/>
      <diagonal/>
    </border>
    <border>
      <left/>
      <right/>
      <top/>
      <bottom style="thin">
        <color rgb="FF000000"/>
      </bottom>
      <diagonal/>
    </border>
    <border>
      <left/>
      <right/>
      <top style="medium">
        <color rgb="FF000000"/>
      </top>
      <bottom/>
      <diagonal/>
    </border>
  </borders>
  <cellStyleXfs count="1">
    <xf numFmtId="0" fontId="0" fillId="0" borderId="0"/>
  </cellStyleXfs>
  <cellXfs count="22">
    <xf numFmtId="0" fontId="0" fillId="0" borderId="0" xfId="0"/>
    <xf numFmtId="0" fontId="1" fillId="0" borderId="0" xfId="0" applyFont="1"/>
    <xf numFmtId="0" fontId="1" fillId="0" borderId="1" xfId="0" applyFont="1" applyBorder="1" applyAlignment="1">
      <alignment horizontal="left" vertical="center"/>
    </xf>
    <xf numFmtId="0" fontId="1" fillId="0" borderId="2" xfId="0" applyFont="1" applyBorder="1"/>
    <xf numFmtId="164" fontId="0" fillId="0" borderId="0" xfId="0" applyNumberFormat="1"/>
    <xf numFmtId="164" fontId="3" fillId="0" borderId="0" xfId="0" applyNumberFormat="1" applyFont="1"/>
    <xf numFmtId="165" fontId="5" fillId="0" borderId="0" xfId="0" applyNumberFormat="1" applyFont="1"/>
    <xf numFmtId="165" fontId="6" fillId="0" borderId="0" xfId="0" applyNumberFormat="1" applyFont="1"/>
    <xf numFmtId="0" fontId="2" fillId="2" borderId="0" xfId="0" applyFont="1" applyFill="1" applyAlignment="1">
      <alignment horizontal="left" vertical="center"/>
    </xf>
    <xf numFmtId="0" fontId="2" fillId="3" borderId="0" xfId="0" applyFont="1" applyFill="1" applyAlignment="1">
      <alignment horizontal="left" vertical="center"/>
    </xf>
    <xf numFmtId="164" fontId="4" fillId="0" borderId="0" xfId="0" applyNumberFormat="1" applyFont="1"/>
    <xf numFmtId="165" fontId="7" fillId="0" borderId="0" xfId="0" applyNumberFormat="1" applyFont="1"/>
    <xf numFmtId="164" fontId="1" fillId="0" borderId="2" xfId="0" applyNumberFormat="1" applyFont="1" applyBorder="1"/>
    <xf numFmtId="0" fontId="0" fillId="0" borderId="2" xfId="0" applyBorder="1"/>
    <xf numFmtId="0" fontId="1" fillId="0" borderId="1" xfId="0" applyFont="1" applyBorder="1" applyAlignment="1">
      <alignment horizontal="center" vertical="center"/>
    </xf>
    <xf numFmtId="166" fontId="0" fillId="0" borderId="0" xfId="0" applyNumberFormat="1"/>
    <xf numFmtId="166" fontId="3" fillId="0" borderId="0" xfId="0" applyNumberFormat="1" applyFont="1"/>
    <xf numFmtId="167" fontId="3" fillId="0" borderId="0" xfId="0" applyNumberFormat="1" applyFont="1"/>
    <xf numFmtId="167" fontId="4" fillId="0" borderId="0" xfId="0" applyNumberFormat="1" applyFont="1"/>
    <xf numFmtId="167" fontId="0" fillId="0" borderId="0" xfId="0" applyNumberFormat="1"/>
    <xf numFmtId="0" fontId="5" fillId="0" borderId="0" xfId="0" applyFont="1"/>
    <xf numFmtId="0" fontId="3" fillId="0" borderId="0" xfId="0" applyFont="1"/>
  </cellXfs>
  <cellStyles count="1">
    <cellStyle name="Normal" xfId="0" builtinId="0"/>
  </cellStyles>
  <dxfs count="8">
    <dxf>
      <fill>
        <patternFill>
          <bgColor rgb="FFF4CCCC"/>
        </patternFill>
      </fill>
    </dxf>
    <dxf>
      <fill>
        <patternFill>
          <bgColor rgb="FFFCE4D6"/>
        </patternFill>
      </fill>
    </dxf>
    <dxf>
      <fill>
        <patternFill>
          <bgColor rgb="FFE2EFDA"/>
        </patternFill>
      </fill>
    </dxf>
    <dxf>
      <fill>
        <patternFill>
          <bgColor rgb="FFFCE4D6"/>
        </patternFill>
      </fill>
    </dxf>
    <dxf>
      <fill>
        <patternFill>
          <bgColor rgb="FFFFF2CC"/>
        </patternFill>
      </fill>
    </dxf>
    <dxf>
      <fill>
        <patternFill>
          <bgColor rgb="FFE2EFDA"/>
        </patternFill>
      </fill>
    </dxf>
    <dxf>
      <fill>
        <patternFill>
          <bgColor rgb="FFFFF2CC"/>
        </patternFill>
      </fill>
    </dxf>
    <dxf>
      <fill>
        <patternFill>
          <bgColor rgb="FFFCE4D6"/>
        </patternFill>
      </fill>
    </dxf>
  </dxfs>
  <tableStyles count="1" defaultTableStyle="WorkbookCore_NoFormatTable" defaultPivotStyle="PivotStyleLight16">
    <tableStyle name="WorkbookCore_NoFormatTable" pivot="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rketAssumptions" displayName="MarketAssumptions" ref="B8:L11" totalsRowShown="0">
  <autoFilter ref="B8:L11" xr:uid="{00000000-0009-0000-0100-000001000000}"/>
  <tableColumns count="11">
    <tableColumn id="1" xr3:uid="{00000000-0010-0000-0000-000001000000}" name="Opportunity"/>
    <tableColumn id="2" xr3:uid="{00000000-0010-0000-0000-000002000000}" name="Addressable %"/>
    <tableColumn id="3" xr3:uid="{00000000-0010-0000-0000-000003000000}" name="Saronic fit %"/>
    <tableColumn id="4" xr3:uid="{00000000-0010-0000-0000-000004000000}" name="Timing conf"/>
    <tableColumn id="5" xr3:uid="{00000000-0010-0000-0000-000005000000}" name="Pursuit access"/>
    <tableColumn id="6" xr3:uid="{00000000-0010-0000-0000-000006000000}" name="Win prob"/>
    <tableColumn id="7" xr3:uid="{00000000-0010-0000-0000-000007000000}" name="Mission fit"/>
    <tableColumn id="8" xr3:uid="{00000000-0010-0000-0000-000008000000}" name="Platform fit"/>
    <tableColumn id="9" xr3:uid="{00000000-0010-0000-0000-000009000000}" name="Autonomy/C2 fit"/>
    <tableColumn id="10" xr3:uid="{00000000-0010-0000-0000-00000A000000}" name="Basis"/>
    <tableColumn id="11" xr3:uid="{00000000-0010-0000-0000-00000B000000}" name="Source"/>
  </tableColumns>
  <tableStyleInfo name="WorkbookCore_NoFormatTable"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competeReviews" displayName="RecompeteReviews" ref="B8:N234" totalsRowShown="0">
  <autoFilter ref="B8:N234" xr:uid="{00000000-0009-0000-0100-000002000000}"/>
  <tableColumns count="13">
    <tableColumn id="1" xr3:uid="{00000000-0010-0000-0100-000001000000}" name="Family (vehicle PIID)"/>
    <tableColumn id="2" xr3:uid="{00000000-0010-0000-0100-000002000000}" name="Window"/>
    <tableColumn id="3" xr3:uid="{00000000-0010-0000-0100-000003000000}" name="Confidence"/>
    <tableColumn id="4" xr3:uid="{00000000-0010-0000-0100-000004000000}" name="Pursuit access"/>
    <tableColumn id="5" xr3:uid="{00000000-0010-0000-0100-000005000000}" name="Program"/>
    <tableColumn id="6" xr3:uid="{00000000-0010-0000-0100-000006000000}" name="Capability node"/>
    <tableColumn id="7" xr3:uid="{00000000-0010-0000-0100-000007000000}" name="Notes"/>
    <tableColumn id="8" xr3:uid="{00000000-0010-0000-0100-000008000000}" name="Reviewed"/>
    <tableColumn id="9" xr3:uid="{00000000-0010-0000-0100-000009000000}" name="Planned RFI"/>
    <tableColumn id="10" xr3:uid="{00000000-0010-0000-0100-00000A000000}" name="Planned solicitation"/>
    <tableColumn id="11" xr3:uid="{00000000-0010-0000-0100-00000B000000}" name="Planned award"/>
    <tableColumn id="12" xr3:uid="{00000000-0010-0000-0100-00000C000000}" name="Capture lead (days)"/>
    <tableColumn id="13" xr3:uid="{00000000-0010-0000-0100-00000D000000}" name="Milestone source"/>
  </tableColumns>
  <tableStyleInfo name="WorkbookCore_NoFormatTable"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ustomerMap" displayName="CustomerMap" ref="B8:V21" totalsRowShown="0">
  <autoFilter ref="B8:V21" xr:uid="{00000000-0009-0000-0100-000003000000}"/>
  <tableColumns count="21">
    <tableColumn id="1" xr3:uid="{00000000-0010-0000-0200-000001000000}" name="Org ID"/>
    <tableColumn id="2" xr3:uid="{00000000-0010-0000-0200-000002000000}" name="Parent org"/>
    <tableColumn id="3" xr3:uid="{00000000-0010-0000-0200-000003000000}" name="Organization"/>
    <tableColumn id="4" xr3:uid="{00000000-0010-0000-0200-000004000000}" name="Current official name"/>
    <tableColumn id="5" xr3:uid="{00000000-0010-0000-0200-000005000000}" name="Role"/>
    <tableColumn id="6" xr3:uid="{00000000-0010-0000-0200-000006000000}" name="Decision rights"/>
    <tableColumn id="7" xr3:uid="{00000000-0010-0000-0200-000007000000}" name="Command"/>
    <tableColumn id="8" xr3:uid="{00000000-0010-0000-0200-000008000000}" name="Echelon"/>
    <tableColumn id="9" xr3:uid="{00000000-0010-0000-0200-000009000000}" name="Portfolio / program"/>
    <tableColumn id="10" xr3:uid="{00000000-0010-0000-0200-00000A000000}" name="Opportunities"/>
    <tableColumn id="11" xr3:uid="{00000000-0010-0000-0200-00000B000000}" name="Customer segment"/>
    <tableColumn id="12" xr3:uid="{00000000-0010-0000-0200-00000C000000}" name="Geography"/>
    <tableColumn id="13" xr3:uid="{00000000-0010-0000-0200-00000D000000}" name="Contracting office"/>
    <tableColumn id="14" xr3:uid="{00000000-0010-0000-0200-00000E000000}" name="Pathways"/>
    <tableColumn id="15" xr3:uid="{00000000-0010-0000-0200-00000F000000}" name="Relationship owner"/>
    <tableColumn id="16" xr3:uid="{00000000-0010-0000-0200-000010000000}" name="Engagement status"/>
    <tableColumn id="17" xr3:uid="{00000000-0010-0000-0200-000011000000}" name="Next action"/>
    <tableColumn id="18" xr3:uid="{00000000-0010-0000-0200-000012000000}" name="As-of"/>
    <tableColumn id="19" xr3:uid="{00000000-0010-0000-0200-000013000000}" name="Notes"/>
    <tableColumn id="20" xr3:uid="{00000000-0010-0000-0200-000014000000}" name="Source"/>
    <tableColumn id="21" xr3:uid="{00000000-0010-0000-0200-000015000000}" name="Screened vehicles at office (wc &gt;= $1M)"/>
  </tableColumns>
  <tableStyleInfo name="WorkbookCore_NoFormatTable"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imingIncumbentScreen" displayName="TimingIncumbentScreen" ref="B11:P237" totalsRowShown="0">
  <autoFilter ref="B11:P237" xr:uid="{00000000-0009-0000-0100-000004000000}"/>
  <tableColumns count="15">
    <tableColumn id="1" xr3:uid="{00000000-0010-0000-0300-000001000000}" name="Family (vehicle PIID)"/>
    <tableColumn id="2" xr3:uid="{00000000-0010-0000-0300-000002000000}" name="Incumbent"/>
    <tableColumn id="3" xr3:uid="{00000000-0010-0000-0300-000003000000}" name="Customer segment"/>
    <tableColumn id="4" xr3:uid="{00000000-0010-0000-0300-000004000000}" name="Saronic tier"/>
    <tableColumn id="5" xr3:uid="{00000000-0010-0000-0300-000005000000}" name="Selected $M"/>
    <tableColumn id="6" xr3:uid="{00000000-0010-0000-0300-000006000000}" name="Coverage"/>
    <tableColumn id="7" xr3:uid="{00000000-0010-0000-0300-000007000000}" name="Decision date"/>
    <tableColumn id="8" xr3:uid="{00000000-0010-0000-0300-000008000000}" name="Months to decision"/>
    <tableColumn id="9" xr3:uid="{00000000-0010-0000-0300-000009000000}" name="Decision window"/>
    <tableColumn id="10" xr3:uid="{00000000-0010-0000-0300-00000A000000}" name="Date confidence"/>
    <tableColumn id="11" xr3:uid="{00000000-0010-0000-0300-00000B000000}" name="In-market notice"/>
    <tableColumn id="12" xr3:uid="{00000000-0010-0000-0300-00000C000000}" name="Opportunity"/>
    <tableColumn id="13" xr3:uid="{00000000-0010-0000-0300-00000D000000}" name="Saronic priority score"/>
    <tableColumn id="14" xr3:uid="{00000000-0010-0000-0300-00000E000000}" name="Confidence"/>
    <tableColumn id="15" xr3:uid="{00000000-0010-0000-0300-00000F000000}" name="Pursuit access"/>
  </tableColumns>
  <tableStyleInfo name="WorkbookCore_NoFormatTable"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competeResearchQueue" displayName="RecompeteResearchQueue" ref="B8:Z233" totalsRowShown="0">
  <autoFilter ref="B8:Z233" xr:uid="{00000000-0009-0000-0100-000005000000}"/>
  <tableColumns count="25">
    <tableColumn id="1" xr3:uid="{00000000-0010-0000-0400-000001000000}" name="Scope"/>
    <tableColumn id="2" xr3:uid="{00000000-0010-0000-0400-000002000000}" name="Phase"/>
    <tableColumn id="3" xr3:uid="{00000000-0010-0000-0400-000003000000}" name="Decision FY"/>
    <tableColumn id="4" xr3:uid="{00000000-0010-0000-0400-000004000000}" name="Decision date"/>
    <tableColumn id="5" xr3:uid="{00000000-0010-0000-0400-000005000000}" name="Date confidence"/>
    <tableColumn id="6" xr3:uid="{00000000-0010-0000-0400-000006000000}" name="Months to decision"/>
    <tableColumn id="7" xr3:uid="{00000000-0010-0000-0400-000007000000}" name="Capture-start (est)"/>
    <tableColumn id="8" xr3:uid="{00000000-0010-0000-0400-000008000000}" name="Notice-by (est)"/>
    <tableColumn id="9" xr3:uid="{00000000-0010-0000-0400-000009000000}" name="Capture lead (days)"/>
    <tableColumn id="10" xr3:uid="{00000000-0010-0000-0400-00000A000000}" name="Family (vehicle PIID)"/>
    <tableColumn id="11" xr3:uid="{00000000-0010-0000-0400-00000B000000}" name="Incumbent"/>
    <tableColumn id="12" xr3:uid="{00000000-0010-0000-0400-00000C000000}" name="Customer segment"/>
    <tableColumn id="13" xr3:uid="{00000000-0010-0000-0400-00000D000000}" name="Saronic tier"/>
    <tableColumn id="14" xr3:uid="{00000000-0010-0000-0400-00000E000000}" name="Incumbent since"/>
    <tableColumn id="15" xr3:uid="{00000000-0010-0000-0400-00000F000000}" name="Tenure (yrs)"/>
    <tableColumn id="16" xr3:uid="{00000000-0010-0000-0400-000010000000}" name="PSC"/>
    <tableColumn id="17" xr3:uid="{00000000-0010-0000-0400-000011000000}" name="Selected $M"/>
    <tableColumn id="18" xr3:uid="{00000000-0010-0000-0400-000012000000}" name="Coverage"/>
    <tableColumn id="19" xr3:uid="{00000000-0010-0000-0400-000013000000}" name="Potential end"/>
    <tableColumn id="20" xr3:uid="{00000000-0010-0000-0400-000014000000}" name="Option yrs left"/>
    <tableColumn id="21" xr3:uid="{00000000-0010-0000-0400-000015000000}" name="Related activity (PSC)"/>
    <tableColumn id="22" xr3:uid="{00000000-0010-0000-0400-000016000000}" name="In-market (confirmed)"/>
    <tableColumn id="23" xr3:uid="{00000000-0010-0000-0400-000017000000}" name="Confidence"/>
    <tableColumn id="24" xr3:uid="{00000000-0010-0000-0400-000018000000}" name="Pursuit access"/>
    <tableColumn id="25" xr3:uid="{00000000-0010-0000-0400-000019000000}" name="Notes"/>
  </tableColumns>
  <tableStyleInfo name="WorkbookCore_NoFormatTable"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imingDetail" displayName="TimingDetail" ref="B8:AD234" totalsRowShown="0">
  <autoFilter ref="B8:AD234" xr:uid="{00000000-0009-0000-0100-000006000000}"/>
  <tableColumns count="29">
    <tableColumn id="1" xr3:uid="{00000000-0010-0000-0500-000001000000}" name="Family (vehicle PIID)"/>
    <tableColumn id="2" xr3:uid="{00000000-0010-0000-0500-000002000000}" name="Relevance basis"/>
    <tableColumn id="3" xr3:uid="{00000000-0010-0000-0500-000003000000}" name="PSC"/>
    <tableColumn id="4" xr3:uid="{00000000-0010-0000-0500-000004000000}" name="NAICS"/>
    <tableColumn id="5" xr3:uid="{00000000-0010-0000-0500-000005000000}" name="Last competition"/>
    <tableColumn id="6" xr3:uid="{00000000-0010-0000-0500-000006000000}" name="Predecessor vehicle"/>
    <tableColumn id="7" xr3:uid="{00000000-0010-0000-0500-000007000000}" name="Successor vehicle"/>
    <tableColumn id="8" xr3:uid="{00000000-0010-0000-0500-000008000000}" name="Vehicle type"/>
    <tableColumn id="9" xr3:uid="{00000000-0010-0000-0500-000009000000}" name="Agreement type"/>
    <tableColumn id="10" xr3:uid="{00000000-0010-0000-0500-00000A000000}" name="Award structure"/>
    <tableColumn id="11" xr3:uid="{00000000-0010-0000-0500-00000B000000}" name="Cohort"/>
    <tableColumn id="12" xr3:uid="{00000000-0010-0000-0500-00000C000000}" name="Cohort role"/>
    <tableColumn id="13" xr3:uid="{00000000-0010-0000-0500-00000D000000}" name="Cohort size"/>
    <tableColumn id="14" xr3:uid="{00000000-0010-0000-0500-00000E000000}" name="Task orders"/>
    <tableColumn id="15" xr3:uid="{00000000-0010-0000-0500-00000F000000}" name="Award-reported $M"/>
    <tableColumn id="16" xr3:uid="{00000000-0010-0000-0500-000010000000}" name="Recon. $M (actions)"/>
    <tableColumn id="17" xr3:uid="{00000000-0010-0000-0500-000011000000}" name="Coverage"/>
    <tableColumn id="18" xr3:uid="{00000000-0010-0000-0500-000012000000}" name="Materiality basis"/>
    <tableColumn id="19" xr3:uid="{00000000-0010-0000-0500-000013000000}" name="Actions"/>
    <tableColumn id="20" xr3:uid="{00000000-0010-0000-0500-000014000000}" name="Decision date"/>
    <tableColumn id="21" xr3:uid="{00000000-0010-0000-0500-000015000000}" name="Date basis"/>
    <tableColumn id="22" xr3:uid="{00000000-0010-0000-0500-000016000000}" name="Date confidence"/>
    <tableColumn id="23" xr3:uid="{00000000-0010-0000-0500-000017000000}" name="Current end"/>
    <tableColumn id="24" xr3:uid="{00000000-0010-0000-0500-000018000000}" name="Potential end"/>
    <tableColumn id="25" xr3:uid="{00000000-0010-0000-0500-000019000000}" name="Parent/vehicle end"/>
    <tableColumn id="26" xr3:uid="{00000000-0010-0000-0500-00001A000000}" name="Latest task-order end"/>
    <tableColumn id="27" xr3:uid="{00000000-0010-0000-0500-00001B000000}" name="Option headroom (mo)"/>
    <tableColumn id="28" xr3:uid="{00000000-0010-0000-0500-00001C000000}" name="Anomaly flag"/>
    <tableColumn id="29" xr3:uid="{00000000-0010-0000-0500-00001D000000}" name="Lineage status"/>
  </tableColumns>
  <tableStyleInfo name="WorkbookCore_NoFormatTable"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ntractAwards" displayName="ContractAwards" ref="B8:AU2697" totalsRowShown="0">
  <autoFilter ref="B8:AU2697" xr:uid="{00000000-0009-0000-0100-000007000000}"/>
  <tableColumns count="46">
    <tableColumn id="1" xr3:uid="{00000000-0010-0000-0600-000001000000}" name="award_id"/>
    <tableColumn id="2" xr3:uid="{00000000-0010-0000-0600-000002000000}" name="piid"/>
    <tableColumn id="3" xr3:uid="{00000000-0010-0000-0600-000003000000}" name="parent_idv_piid"/>
    <tableColumn id="4" xr3:uid="{00000000-0010-0000-0600-000004000000}" name="idv_type"/>
    <tableColumn id="5" xr3:uid="{00000000-0010-0000-0600-000005000000}" name="single_or_multiple_award"/>
    <tableColumn id="6" xr3:uid="{00000000-0010-0000-0600-000006000000}" name="award_type"/>
    <tableColumn id="7" xr3:uid="{00000000-0010-0000-0600-000007000000}" name="award_type_description"/>
    <tableColumn id="8" xr3:uid="{00000000-0010-0000-0600-000008000000}" name="category"/>
    <tableColumn id="9" xr3:uid="{00000000-0010-0000-0600-000009000000}" name="recipient_name"/>
    <tableColumn id="10" xr3:uid="{00000000-0010-0000-0600-00000A000000}" name="recipient_uei"/>
    <tableColumn id="11" xr3:uid="{00000000-0010-0000-0600-00000B000000}" name="parent_recipient_name"/>
    <tableColumn id="12" xr3:uid="{00000000-0010-0000-0600-00000C000000}" name="obligation_amount"/>
    <tableColumn id="13" xr3:uid="{00000000-0010-0000-0600-00000D000000}" name="current_value"/>
    <tableColumn id="14" xr3:uid="{00000000-0010-0000-0600-00000E000000}" name="ceiling_value"/>
    <tableColumn id="15" xr3:uid="{00000000-0010-0000-0600-00000F000000}" name="total_outlay"/>
    <tableColumn id="16" xr3:uid="{00000000-0010-0000-0600-000010000000}" name="subaward_count"/>
    <tableColumn id="17" xr3:uid="{00000000-0010-0000-0600-000011000000}" name="total_subaward_amount"/>
    <tableColumn id="18" xr3:uid="{00000000-0010-0000-0600-000012000000}" name="date_signed"/>
    <tableColumn id="19" xr3:uid="{00000000-0010-0000-0600-000013000000}" name="pop_start_date"/>
    <tableColumn id="20" xr3:uid="{00000000-0010-0000-0600-000014000000}" name="pop_current_end_date"/>
    <tableColumn id="21" xr3:uid="{00000000-0010-0000-0600-000015000000}" name="pop_potential_end_date"/>
    <tableColumn id="22" xr3:uid="{00000000-0010-0000-0600-000016000000}" name="first_action_date"/>
    <tableColumn id="23" xr3:uid="{00000000-0010-0000-0600-000017000000}" name="last_action_date"/>
    <tableColumn id="24" xr3:uid="{00000000-0010-0000-0600-000018000000}" name="extent_competed"/>
    <tableColumn id="25" xr3:uid="{00000000-0010-0000-0600-000019000000}" name="extent_competed_description"/>
    <tableColumn id="26" xr3:uid="{00000000-0010-0000-0600-00001A000000}" name="solicitation_procedures"/>
    <tableColumn id="27" xr3:uid="{00000000-0010-0000-0600-00001B000000}" name="fair_opportunity_limited"/>
    <tableColumn id="28" xr3:uid="{00000000-0010-0000-0600-00001C000000}" name="number_of_offers"/>
    <tableColumn id="29" xr3:uid="{00000000-0010-0000-0600-00001D000000}" name="naics_code"/>
    <tableColumn id="30" xr3:uid="{00000000-0010-0000-0600-00001E000000}" name="naics_description"/>
    <tableColumn id="31" xr3:uid="{00000000-0010-0000-0600-00001F000000}" name="psc_code"/>
    <tableColumn id="32" xr3:uid="{00000000-0010-0000-0600-000020000000}" name="psc_description"/>
    <tableColumn id="33" xr3:uid="{00000000-0010-0000-0600-000021000000}" name="funding_tas"/>
    <tableColumn id="34" xr3:uid="{00000000-0010-0000-0600-000022000000}" name="funding_account_titles"/>
    <tableColumn id="35" xr3:uid="{00000000-0010-0000-0600-000023000000}" name="has_tas"/>
    <tableColumn id="36" xr3:uid="{00000000-0010-0000-0600-000024000000}" name="matched_axes"/>
    <tableColumn id="37" xr3:uid="{00000000-0010-0000-0600-000025000000}" name="actions_source"/>
    <tableColumn id="38" xr3:uid="{00000000-0010-0000-0600-000026000000}" name="customer_segment"/>
    <tableColumn id="39" xr3:uid="{00000000-0010-0000-0600-000027000000}" name="program"/>
    <tableColumn id="40" xr3:uid="{00000000-0010-0000-0600-000028000000}" name="capability_node"/>
    <tableColumn id="41" xr3:uid="{00000000-0010-0000-0600-000029000000}" name="hydrated"/>
    <tableColumn id="42" xr3:uid="{00000000-0010-0000-0600-00002A000000}" name="dollars_basis"/>
    <tableColumn id="43" xr3:uid="{00000000-0010-0000-0600-00002B000000}" name="source_system"/>
    <tableColumn id="44" xr3:uid="{00000000-0010-0000-0600-00002C000000}" name="source_id"/>
    <tableColumn id="45" xr3:uid="{00000000-0010-0000-0600-00002D000000}" name="extract_run_id"/>
    <tableColumn id="46" xr3:uid="{00000000-0010-0000-0600-00002E000000}" name="row_hash"/>
  </tableColumns>
  <tableStyleInfo name="WorkbookCore_NoFormatTable"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wardActions" displayName="AwardActions" ref="B8:X7765" totalsRowShown="0">
  <autoFilter ref="B8:X7765" xr:uid="{00000000-0009-0000-0100-000008000000}"/>
  <tableColumns count="23">
    <tableColumn id="1" xr3:uid="{00000000-0010-0000-0700-000001000000}" name="award_id"/>
    <tableColumn id="2" xr3:uid="{00000000-0010-0000-0700-000002000000}" name="piid"/>
    <tableColumn id="3" xr3:uid="{00000000-0010-0000-0700-000003000000}" name="parent_idv_piid"/>
    <tableColumn id="4" xr3:uid="{00000000-0010-0000-0700-000004000000}" name="mod_number"/>
    <tableColumn id="5" xr3:uid="{00000000-0010-0000-0700-000005000000}" name="recipient_name"/>
    <tableColumn id="6" xr3:uid="{00000000-0010-0000-0700-000006000000}" name="recipient_uei"/>
    <tableColumn id="7" xr3:uid="{00000000-0010-0000-0700-000007000000}" name="action_date"/>
    <tableColumn id="8" xr3:uid="{00000000-0010-0000-0700-000008000000}" name="fiscal_year"/>
    <tableColumn id="9" xr3:uid="{00000000-0010-0000-0700-000009000000}" name="amount_type"/>
    <tableColumn id="10" xr3:uid="{00000000-0010-0000-0700-00000A000000}" name="amount"/>
    <tableColumn id="11" xr3:uid="{00000000-0010-0000-0700-00000B000000}" name="dollars_basis"/>
    <tableColumn id="12" xr3:uid="{00000000-0010-0000-0700-00000C000000}" name="action_type"/>
    <tableColumn id="13" xr3:uid="{00000000-0010-0000-0700-00000D000000}" name="pricing_type"/>
    <tableColumn id="14" xr3:uid="{00000000-0010-0000-0700-00000E000000}" name="extent_competed"/>
    <tableColumn id="15" xr3:uid="{00000000-0010-0000-0700-00000F000000}" name="contracting_office"/>
    <tableColumn id="16" xr3:uid="{00000000-0010-0000-0700-000010000000}" name="funding_office"/>
    <tableColumn id="17" xr3:uid="{00000000-0010-0000-0700-000011000000}" name="psc_code"/>
    <tableColumn id="18" xr3:uid="{00000000-0010-0000-0700-000012000000}" name="naics_code"/>
    <tableColumn id="19" xr3:uid="{00000000-0010-0000-0700-000013000000}" name="description"/>
    <tableColumn id="20" xr3:uid="{00000000-0010-0000-0700-000014000000}" name="source_system"/>
    <tableColumn id="21" xr3:uid="{00000000-0010-0000-0700-000015000000}" name="source_id"/>
    <tableColumn id="22" xr3:uid="{00000000-0010-0000-0700-000016000000}" name="extract_run_id"/>
    <tableColumn id="23" xr3:uid="{00000000-0010-0000-0700-000017000000}" name="row_hash"/>
  </tableColumns>
  <tableStyleInfo name="WorkbookCore_NoFormatTable"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ubawards" displayName="Subawards" ref="B8:X313" totalsRowShown="0">
  <autoFilter ref="B8:X313" xr:uid="{00000000-0009-0000-0100-000009000000}"/>
  <tableColumns count="23">
    <tableColumn id="1" xr3:uid="{00000000-0010-0000-0800-000001000000}" name="prime_piid"/>
    <tableColumn id="2" xr3:uid="{00000000-0010-0000-0800-000002000000}" name="prime_agency_id"/>
    <tableColumn id="3" xr3:uid="{00000000-0010-0000-0800-000003000000}" name="prime_referenced_idv_piid"/>
    <tableColumn id="4" xr3:uid="{00000000-0010-0000-0800-000004000000}" name="prime_recipient"/>
    <tableColumn id="5" xr3:uid="{00000000-0010-0000-0800-000005000000}" name="sub_award_report_id"/>
    <tableColumn id="6" xr3:uid="{00000000-0010-0000-0800-000006000000}" name="sub_award_number"/>
    <tableColumn id="7" xr3:uid="{00000000-0010-0000-0800-000007000000}" name="amount_type"/>
    <tableColumn id="8" xr3:uid="{00000000-0010-0000-0800-000008000000}" name="amount"/>
    <tableColumn id="9" xr3:uid="{00000000-0010-0000-0800-000009000000}" name="dollars_basis"/>
    <tableColumn id="10" xr3:uid="{00000000-0010-0000-0800-00000A000000}" name="sub_action_date"/>
    <tableColumn id="11" xr3:uid="{00000000-0010-0000-0800-00000B000000}" name="fiscal_year"/>
    <tableColumn id="12" xr3:uid="{00000000-0010-0000-0800-00000C000000}" name="submitted_date"/>
    <tableColumn id="13" xr3:uid="{00000000-0010-0000-0800-00000D000000}" name="sub_entity_name"/>
    <tableColumn id="14" xr3:uid="{00000000-0010-0000-0800-00000E000000}" name="sub_entity_uei"/>
    <tableColumn id="15" xr3:uid="{00000000-0010-0000-0800-00000F000000}" name="sub_parent_uei"/>
    <tableColumn id="16" xr3:uid="{00000000-0010-0000-0800-000010000000}" name="sub_parent_name"/>
    <tableColumn id="17" xr3:uid="{00000000-0010-0000-0800-000011000000}" name="sub_description"/>
    <tableColumn id="18" xr3:uid="{00000000-0010-0000-0800-000012000000}" name="prime_naics"/>
    <tableColumn id="19" xr3:uid="{00000000-0010-0000-0800-000013000000}" name="capability_node"/>
    <tableColumn id="20" xr3:uid="{00000000-0010-0000-0800-000014000000}" name="source_system"/>
    <tableColumn id="21" xr3:uid="{00000000-0010-0000-0800-000015000000}" name="source_id"/>
    <tableColumn id="22" xr3:uid="{00000000-0010-0000-0800-000016000000}" name="extract_run_id"/>
    <tableColumn id="23" xr3:uid="{00000000-0010-0000-0800-000017000000}" name="row_hash"/>
  </tableColumns>
  <tableStyleInfo name="WorkbookCore_NoFormatTable"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PipelineEvents" displayName="PipelineEvents" ref="B8:Y45" totalsRowShown="0">
  <autoFilter ref="B8:Y45" xr:uid="{00000000-0009-0000-0100-00000A000000}"/>
  <tableColumns count="24">
    <tableColumn id="1" xr3:uid="{00000000-0010-0000-0900-000001000000}" name="notice_id"/>
    <tableColumn id="2" xr3:uid="{00000000-0010-0000-0900-000002000000}" name="title"/>
    <tableColumn id="3" xr3:uid="{00000000-0010-0000-0900-000003000000}" name="solicitation_number"/>
    <tableColumn id="4" xr3:uid="{00000000-0010-0000-0900-000004000000}" name="notice_type"/>
    <tableColumn id="5" xr3:uid="{00000000-0010-0000-0900-000005000000}" name="base_type"/>
    <tableColumn id="6" xr3:uid="{00000000-0010-0000-0900-000006000000}" name="first_posted_date"/>
    <tableColumn id="7" xr3:uid="{00000000-0010-0000-0900-000007000000}" name="posted_date"/>
    <tableColumn id="8" xr3:uid="{00000000-0010-0000-0900-000008000000}" name="n_notices"/>
    <tableColumn id="9" xr3:uid="{00000000-0010-0000-0900-000009000000}" name="fiscal_year"/>
    <tableColumn id="10" xr3:uid="{00000000-0010-0000-0900-00000A000000}" name="response_deadline"/>
    <tableColumn id="11" xr3:uid="{00000000-0010-0000-0900-00000B000000}" name="naics_code"/>
    <tableColumn id="12" xr3:uid="{00000000-0010-0000-0900-00000C000000}" name="psc_code"/>
    <tableColumn id="13" xr3:uid="{00000000-0010-0000-0900-00000D000000}" name="set_aside"/>
    <tableColumn id="14" xr3:uid="{00000000-0010-0000-0900-00000E000000}" name="department"/>
    <tableColumn id="15" xr3:uid="{00000000-0010-0000-0900-00000F000000}" name="award_number"/>
    <tableColumn id="16" xr3:uid="{00000000-0010-0000-0900-000010000000}" name="matched_term"/>
    <tableColumn id="17" xr3:uid="{00000000-0010-0000-0900-000011000000}" name="customer_segment"/>
    <tableColumn id="18" xr3:uid="{00000000-0010-0000-0900-000012000000}" name="capability_node"/>
    <tableColumn id="19" xr3:uid="{00000000-0010-0000-0900-000013000000}" name="source_system"/>
    <tableColumn id="20" xr3:uid="{00000000-0010-0000-0900-000014000000}" name="source_id"/>
    <tableColumn id="21" xr3:uid="{00000000-0010-0000-0900-000015000000}" name="extract_run_id"/>
    <tableColumn id="22" xr3:uid="{00000000-0010-0000-0900-000016000000}" name="row_hash"/>
    <tableColumn id="23" xr3:uid="{00000000-0010-0000-0900-000017000000}" name="Open?"/>
    <tableColumn id="24" xr3:uid="{00000000-0010-0000-0900-000018000000}" name="Days to deadline"/>
  </tableColumns>
  <tableStyleInfo name="WorkbookCore_NoFormatTable"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NoticeLinks" displayName="NoticeLinks" ref="B8:N59" totalsRowShown="0">
  <autoFilter ref="B8:N59" xr:uid="{00000000-0009-0000-0100-00000B000000}"/>
  <tableColumns count="13">
    <tableColumn id="1" xr3:uid="{00000000-0010-0000-0A00-000001000000}" name="notice_id"/>
    <tableColumn id="2" xr3:uid="{00000000-0010-0000-0A00-000002000000}" name="solicitation_number"/>
    <tableColumn id="3" xr3:uid="{00000000-0010-0000-0A00-000003000000}" name="notice_title"/>
    <tableColumn id="4" xr3:uid="{00000000-0010-0000-0A00-000004000000}" name="family_key"/>
    <tableColumn id="5" xr3:uid="{00000000-0010-0000-0A00-000005000000}" name="family_incumbent"/>
    <tableColumn id="6" xr3:uid="{00000000-0010-0000-0A00-000006000000}" name="psc_match"/>
    <tableColumn id="7" xr3:uid="{00000000-0010-0000-0A00-000007000000}" name="naics_match"/>
    <tableColumn id="8" xr3:uid="{00000000-0010-0000-0A00-000008000000}" name="contracting_office_match"/>
    <tableColumn id="9" xr3:uid="{00000000-0010-0000-0A00-000009000000}" name="response_deadline"/>
    <tableColumn id="10" xr3:uid="{00000000-0010-0000-0A00-00000A000000}" name="evidence_score"/>
    <tableColumn id="11" xr3:uid="{00000000-0010-0000-0A00-00000B000000}" name="analyst_confirmed"/>
    <tableColumn id="12" xr3:uid="{00000000-0010-0000-0A00-00000C000000}" name="notes"/>
    <tableColumn id="13" xr3:uid="{00000000-0010-0000-0A00-00000D000000}" name="source"/>
  </tableColumns>
  <tableStyleInfo name="WorkbookCore_NoFormatTable"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BudgetFacts" displayName="BudgetFacts" ref="B8:O1016" totalsRowShown="0">
  <autoFilter ref="B8:O1016" xr:uid="{00000000-0009-0000-0100-00000C000000}"/>
  <tableColumns count="14">
    <tableColumn id="1" xr3:uid="{00000000-0010-0000-0B00-000001000000}" name="line_item_id"/>
    <tableColumn id="2" xr3:uid="{00000000-0010-0000-0B00-000002000000}" name="source_book_fy"/>
    <tableColumn id="3" xr3:uid="{00000000-0010-0000-0B00-000003000000}" name="exhibit"/>
    <tableColumn id="4" xr3:uid="{00000000-0010-0000-0B00-000004000000}" name="measure"/>
    <tableColumn id="5" xr3:uid="{00000000-0010-0000-0B00-000005000000}" name="unit"/>
    <tableColumn id="6" xr3:uid="{00000000-0010-0000-0B00-000006000000}" name="observed_fy"/>
    <tableColumn id="7" xr3:uid="{00000000-0010-0000-0B00-000007000000}" name="column_role"/>
    <tableColumn id="8" xr3:uid="{00000000-0010-0000-0B00-000008000000}" name="amount_type"/>
    <tableColumn id="9" xr3:uid="{00000000-0010-0000-0B00-000009000000}" name="amount"/>
    <tableColumn id="10" xr3:uid="{00000000-0010-0000-0B00-00000A000000}" name="dollars_basis"/>
    <tableColumn id="11" xr3:uid="{00000000-0010-0000-0B00-00000B000000}" name="page"/>
    <tableColumn id="12" xr3:uid="{00000000-0010-0000-0B00-00000C000000}" name="source_id"/>
    <tableColumn id="13" xr3:uid="{00000000-0010-0000-0B00-00000D000000}" name="extract_run_id"/>
    <tableColumn id="14" xr3:uid="{00000000-0010-0000-0B00-00000E000000}" name="row_hash"/>
  </tableColumns>
  <tableStyleInfo name="WorkbookCore_NoFormatTable"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P5CostElements" displayName="P5CostElements" ref="B8:R1258" totalsRowShown="0">
  <autoFilter ref="B8:R1258" xr:uid="{00000000-0009-0000-0100-00000D000000}"/>
  <tableColumns count="17">
    <tableColumn id="1" xr3:uid="{00000000-0010-0000-0C00-000001000000}" name="line_item_id"/>
    <tableColumn id="2" xr3:uid="{00000000-0010-0000-0C00-000002000000}" name="source_book_fy"/>
    <tableColumn id="3" xr3:uid="{00000000-0010-0000-0C00-000003000000}" name="exhibit"/>
    <tableColumn id="4" xr3:uid="{00000000-0010-0000-0C00-000004000000}" name="section"/>
    <tableColumn id="5" xr3:uid="{00000000-0010-0000-0C00-000005000000}" name="is_subtotal"/>
    <tableColumn id="6" xr3:uid="{00000000-0010-0000-0C00-000006000000}" name="cost_element"/>
    <tableColumn id="7" xr3:uid="{00000000-0010-0000-0C00-000007000000}" name="observed_fy"/>
    <tableColumn id="8" xr3:uid="{00000000-0010-0000-0C00-000008000000}" name="column_role"/>
    <tableColumn id="9" xr3:uid="{00000000-0010-0000-0C00-000009000000}" name="amount_type"/>
    <tableColumn id="10" xr3:uid="{00000000-0010-0000-0C00-00000A000000}" name="unit_cost_k"/>
    <tableColumn id="11" xr3:uid="{00000000-0010-0000-0C00-00000B000000}" name="qty_each"/>
    <tableColumn id="12" xr3:uid="{00000000-0010-0000-0C00-00000C000000}" name="total_cost_m"/>
    <tableColumn id="13" xr3:uid="{00000000-0010-0000-0C00-00000D000000}" name="dollars_basis"/>
    <tableColumn id="14" xr3:uid="{00000000-0010-0000-0C00-00000E000000}" name="page"/>
    <tableColumn id="15" xr3:uid="{00000000-0010-0000-0C00-00000F000000}" name="source_id"/>
    <tableColumn id="16" xr3:uid="{00000000-0010-0000-0C00-000010000000}" name="extract_run_id"/>
    <tableColumn id="17" xr3:uid="{00000000-0010-0000-0C00-000011000000}" name="row_hash"/>
  </tableColumns>
  <tableStyleInfo name="WorkbookCore_NoFormatTable"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OmaWatercraftNotes" displayName="OmaWatercraftNotes" ref="B8:P14" totalsRowShown="0">
  <autoFilter ref="B8:P14" xr:uid="{00000000-0009-0000-0100-00000E000000}"/>
  <tableColumns count="15">
    <tableColumn id="1" xr3:uid="{00000000-0010-0000-0D00-000001000000}" name="source_id"/>
    <tableColumn id="2" xr3:uid="{00000000-0010-0000-0D00-000002000000}" name="source_book_fy"/>
    <tableColumn id="3" xr3:uid="{00000000-0010-0000-0D00-000003000000}" name="budget_activity"/>
    <tableColumn id="4" xr3:uid="{00000000-0010-0000-0D00-000004000000}" name="activity_group"/>
    <tableColumn id="5" xr3:uid="{00000000-0010-0000-0D00-000005000000}" name="sag_code"/>
    <tableColumn id="6" xr3:uid="{00000000-0010-0000-0D00-000006000000}" name="sag_name"/>
    <tableColumn id="7" xr3:uid="{00000000-0010-0000-0D00-000007000000}" name="item_type"/>
    <tableColumn id="8" xr3:uid="{00000000-0010-0000-0D00-000008000000}" name="item_title"/>
    <tableColumn id="9" xr3:uid="{00000000-0010-0000-0D00-000009000000}" name="amount_k"/>
    <tableColumn id="10" xr3:uid="{00000000-0010-0000-0D00-00000A000000}" name="watercraft_relevance"/>
    <tableColumn id="11" xr3:uid="{00000000-0010-0000-0D00-00000B000000}" name="amount_is_watercraft_discrete"/>
    <tableColumn id="12" xr3:uid="{00000000-0010-0000-0D00-00000C000000}" name="narrative"/>
    <tableColumn id="13" xr3:uid="{00000000-0010-0000-0D00-00000D000000}" name="page"/>
    <tableColumn id="14" xr3:uid="{00000000-0010-0000-0D00-00000E000000}" name="extract_run_id"/>
    <tableColumn id="15" xr3:uid="{00000000-0010-0000-0D00-00000F000000}" name="row_hash"/>
  </tableColumns>
  <tableStyleInfo name="WorkbookCore_NoFormatTable"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ContractFamilies" displayName="ContractFamilies" ref="B8:AR1696" totalsRowShown="0">
  <autoFilter ref="B8:AR1696" xr:uid="{00000000-0009-0000-0100-00000F000000}"/>
  <tableColumns count="43">
    <tableColumn id="1" xr3:uid="{00000000-0010-0000-0E00-000001000000}" name="family_key"/>
    <tableColumn id="2" xr3:uid="{00000000-0010-0000-0E00-000002000000}" name="vehicle_type"/>
    <tableColumn id="3" xr3:uid="{00000000-0010-0000-0E00-000003000000}" name="agreement_type"/>
    <tableColumn id="4" xr3:uid="{00000000-0010-0000-0E00-000004000000}" name="single_or_multiple_award"/>
    <tableColumn id="5" xr3:uid="{00000000-0010-0000-0E00-000005000000}" name="is_multiple_award"/>
    <tableColumn id="6" xr3:uid="{00000000-0010-0000-0E00-000006000000}" name="cohort_id"/>
    <tableColumn id="7" xr3:uid="{00000000-0010-0000-0E00-000007000000}" name="cohort_size"/>
    <tableColumn id="8" xr3:uid="{00000000-0010-0000-0E00-000008000000}" name="cohort_role"/>
    <tableColumn id="9" xr3:uid="{00000000-0010-0000-0E00-000009000000}" name="incumbent"/>
    <tableColumn id="10" xr3:uid="{00000000-0010-0000-0E00-00000A000000}" name="recipient_uei"/>
    <tableColumn id="11" xr3:uid="{00000000-0010-0000-0E00-00000B000000}" name="contracting_office"/>
    <tableColumn id="12" xr3:uid="{00000000-0010-0000-0E00-00000C000000}" name="psc_code"/>
    <tableColumn id="13" xr3:uid="{00000000-0010-0000-0E00-00000D000000}" name="naics_code"/>
    <tableColumn id="14" xr3:uid="{00000000-0010-0000-0E00-00000E000000}" name="extent_competed"/>
    <tableColumn id="15" xr3:uid="{00000000-0010-0000-0E00-00000F000000}" name="relevance_basis"/>
    <tableColumn id="16" xr3:uid="{00000000-0010-0000-0E00-000010000000}" name="is_watercraft"/>
    <tableColumn id="17" xr3:uid="{00000000-0010-0000-0E00-000011000000}" name="customer_segment"/>
    <tableColumn id="18" xr3:uid="{00000000-0010-0000-0E00-000012000000}" name="saronic_tier"/>
    <tableColumn id="19" xr3:uid="{00000000-0010-0000-0E00-000013000000}" name="n_awards"/>
    <tableColumn id="20" xr3:uid="{00000000-0010-0000-0E00-000014000000}" name="n_task_orders"/>
    <tableColumn id="21" xr3:uid="{00000000-0010-0000-0E00-000015000000}" name="action_count"/>
    <tableColumn id="22" xr3:uid="{00000000-0010-0000-0E00-000016000000}" name="award_reported_obligation"/>
    <tableColumn id="23" xr3:uid="{00000000-0010-0000-0E00-000017000000}" name="reconstructed_action_sum"/>
    <tableColumn id="24" xr3:uid="{00000000-0010-0000-0E00-000018000000}" name="sam_family_obligated"/>
    <tableColumn id="25" xr3:uid="{00000000-0010-0000-0E00-000019000000}" name="coverage_ratio"/>
    <tableColumn id="26" xr3:uid="{00000000-0010-0000-0E00-00001A000000}" name="coverage_status"/>
    <tableColumn id="27" xr3:uid="{00000000-0010-0000-0E00-00001B000000}" name="selected_measure"/>
    <tableColumn id="28" xr3:uid="{00000000-0010-0000-0E00-00001C000000}" name="materiality_basis"/>
    <tableColumn id="29" xr3:uid="{00000000-0010-0000-0E00-00001D000000}" name="first_action_date"/>
    <tableColumn id="30" xr3:uid="{00000000-0010-0000-0E00-00001E000000}" name="last_action_date"/>
    <tableColumn id="31" xr3:uid="{00000000-0010-0000-0E00-00001F000000}" name="pop_start_date"/>
    <tableColumn id="32" xr3:uid="{00000000-0010-0000-0E00-000020000000}" name="pop_current_end_date"/>
    <tableColumn id="33" xr3:uid="{00000000-0010-0000-0E00-000021000000}" name="pop_potential_end_date"/>
    <tableColumn id="34" xr3:uid="{00000000-0010-0000-0E00-000022000000}" name="ordering_period_end"/>
    <tableColumn id="35" xr3:uid="{00000000-0010-0000-0E00-000023000000}" name="ceiling_value"/>
    <tableColumn id="36" xr3:uid="{00000000-0010-0000-0E00-000024000000}" name="effective_decision_date"/>
    <tableColumn id="37" xr3:uid="{00000000-0010-0000-0E00-000025000000}" name="date_basis"/>
    <tableColumn id="38" xr3:uid="{00000000-0010-0000-0E00-000026000000}" name="date_confidence"/>
    <tableColumn id="39" xr3:uid="{00000000-0010-0000-0E00-000027000000}" name="latest_task_order_end"/>
    <tableColumn id="40" xr3:uid="{00000000-0010-0000-0E00-000028000000}" name="date_anomaly"/>
    <tableColumn id="41" xr3:uid="{00000000-0010-0000-0E00-000029000000}" name="hydrated"/>
    <tableColumn id="42" xr3:uid="{00000000-0010-0000-0E00-00002A000000}" name="extract_run_id"/>
    <tableColumn id="43" xr3:uid="{00000000-0010-0000-0E00-00002B000000}" name="row_hash"/>
  </tableColumns>
  <tableStyleInfo name="WorkbookCore_NoFormatTable"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DataFreshness" displayName="DataFreshness" ref="B8:E16" totalsRowShown="0">
  <autoFilter ref="B8:E16" xr:uid="{00000000-0009-0000-0100-000010000000}"/>
  <tableColumns count="4">
    <tableColumn id="1" xr3:uid="{00000000-0010-0000-0F00-000001000000}" name="source"/>
    <tableColumn id="2" xr3:uid="{00000000-0010-0000-0F00-000002000000}" name="data_through_date"/>
    <tableColumn id="3" xr3:uid="{00000000-0010-0000-0F00-000003000000}" name="reporting_lag"/>
    <tableColumn id="4" xr3:uid="{00000000-0010-0000-0F00-000004000000}" name="note"/>
  </tableColumns>
  <tableStyleInfo name="WorkbookCore_NoFormatTable"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SourceLog" displayName="SourceLog" ref="B8:L23" totalsRowShown="0">
  <autoFilter ref="B8:L23" xr:uid="{00000000-0009-0000-0100-000011000000}"/>
  <tableColumns count="11">
    <tableColumn id="1" xr3:uid="{00000000-0010-0000-1000-000001000000}" name="source_id"/>
    <tableColumn id="2" xr3:uid="{00000000-0010-0000-1000-000002000000}" name="title"/>
    <tableColumn id="3" xr3:uid="{00000000-0010-0000-1000-000003000000}" name="book_id"/>
    <tableColumn id="4" xr3:uid="{00000000-0010-0000-1000-000004000000}" name="fy"/>
    <tableColumn id="5" xr3:uid="{00000000-0010-0000-1000-000005000000}" name="appropriation"/>
    <tableColumn id="6" xr3:uid="{00000000-0010-0000-1000-000006000000}" name="exhibits"/>
    <tableColumn id="7" xr3:uid="{00000000-0010-0000-1000-000007000000}" name="sha256_16"/>
    <tableColumn id="8" xr3:uid="{00000000-0010-0000-1000-000008000000}" name="pdf_pages"/>
    <tableColumn id="9" xr3:uid="{00000000-0010-0000-1000-000009000000}" name="pdf_path"/>
    <tableColumn id="10" xr3:uid="{00000000-0010-0000-1000-00000A000000}" name="txt_path"/>
    <tableColumn id="11" xr3:uid="{00000000-0010-0000-1000-00000B000000}" name="access_date"/>
  </tableColumns>
  <tableStyleInfo name="WorkbookCore_NoFormatTable" showFirstColumn="0" showLastColumn="0" showRowStripes="0"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3.xml"/><Relationship Id="rId1" Type="http://schemas.openxmlformats.org/officeDocument/2006/relationships/vmlDrawing" Target="../drawings/vmlDrawing1.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7.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A4C93"/>
    <outlinePr summaryBelow="0"/>
  </sheetPr>
  <dimension ref="A2:D44"/>
  <sheetViews>
    <sheetView showGridLines="0" tabSelected="1" showOutlineSymbols="0" workbookViewId="0">
      <selection activeCell="B1" sqref="B1"/>
    </sheetView>
  </sheetViews>
  <sheetFormatPr baseColWidth="10" defaultColWidth="8.75" defaultRowHeight="10" customHeight="1" x14ac:dyDescent="0.15"/>
  <cols>
    <col min="1" max="1" width="2.25" customWidth="1"/>
    <col min="2" max="2" width="46" customWidth="1"/>
    <col min="3" max="3" width="18" customWidth="1"/>
    <col min="4" max="4" width="46" customWidth="1"/>
  </cols>
  <sheetData>
    <row r="2" spans="1:4" ht="10" customHeight="1" x14ac:dyDescent="0.15">
      <c r="B2" s="8" t="s">
        <v>0</v>
      </c>
      <c r="C2" s="8"/>
      <c r="D2" s="8"/>
    </row>
    <row r="3" spans="1:4" ht="10" customHeight="1" x14ac:dyDescent="0.15">
      <c r="B3" s="20" t="s">
        <v>1</v>
      </c>
    </row>
    <row r="6" spans="1:4" ht="10" customHeight="1" x14ac:dyDescent="0.15">
      <c r="A6" t="s">
        <v>2</v>
      </c>
      <c r="B6" s="9" t="s">
        <v>3</v>
      </c>
      <c r="C6" s="9"/>
      <c r="D6" s="9"/>
    </row>
    <row r="8" spans="1:4" ht="10" customHeight="1" x14ac:dyDescent="0.15">
      <c r="B8" s="2" t="s">
        <v>4</v>
      </c>
      <c r="C8" s="2" t="s">
        <v>5</v>
      </c>
      <c r="D8" s="2" t="s">
        <v>6</v>
      </c>
    </row>
    <row r="9" spans="1:4" ht="10" customHeight="1" x14ac:dyDescent="0.15">
      <c r="B9" t="s">
        <v>7</v>
      </c>
      <c r="C9" s="10">
        <f>'Market Size'!$E$12</f>
        <v>443.05799999999999</v>
      </c>
      <c r="D9" s="20" t="s">
        <v>8</v>
      </c>
    </row>
    <row r="10" spans="1:4" ht="10" customHeight="1" x14ac:dyDescent="0.15">
      <c r="B10" t="s">
        <v>9</v>
      </c>
      <c r="C10" s="10">
        <f>'Market Size'!$G$12</f>
        <v>129.6824</v>
      </c>
      <c r="D10" s="20" t="s">
        <v>10</v>
      </c>
    </row>
    <row r="11" spans="1:4" ht="10" customHeight="1" x14ac:dyDescent="0.15">
      <c r="B11" t="s">
        <v>11</v>
      </c>
      <c r="C11" s="10">
        <f>'Market Size'!$I$12</f>
        <v>61.832560000000001</v>
      </c>
      <c r="D11" s="20" t="s">
        <v>12</v>
      </c>
    </row>
    <row r="12" spans="1:4" ht="10" customHeight="1" x14ac:dyDescent="0.15">
      <c r="B12" t="s">
        <v>13</v>
      </c>
      <c r="C12" s="10">
        <f>'Market Size'!$M$12</f>
        <v>4.8168827999999992</v>
      </c>
      <c r="D12" s="20" t="s">
        <v>14</v>
      </c>
    </row>
    <row r="13" spans="1:4" ht="10" customHeight="1" x14ac:dyDescent="0.15">
      <c r="B13" t="s">
        <v>15</v>
      </c>
      <c r="C13" s="10">
        <f>'Budget Market'!$L$12</f>
        <v>443.05800000000005</v>
      </c>
      <c r="D13" s="20" t="s">
        <v>16</v>
      </c>
    </row>
    <row r="15" spans="1:4" ht="10" customHeight="1" x14ac:dyDescent="0.15">
      <c r="B15" s="20" t="s">
        <v>17</v>
      </c>
    </row>
    <row r="18" spans="1:4" ht="10" customHeight="1" x14ac:dyDescent="0.15">
      <c r="A18" t="s">
        <v>2</v>
      </c>
      <c r="B18" s="9" t="s">
        <v>18</v>
      </c>
      <c r="C18" s="9"/>
      <c r="D18" s="9"/>
    </row>
    <row r="20" spans="1:4" ht="10" customHeight="1" x14ac:dyDescent="0.15">
      <c r="B20" s="2" t="s">
        <v>19</v>
      </c>
      <c r="C20" s="2" t="s">
        <v>20</v>
      </c>
      <c r="D20" s="2" t="s">
        <v>21</v>
      </c>
    </row>
    <row r="21" spans="1:4" ht="10" customHeight="1" x14ac:dyDescent="0.15">
      <c r="B21" t="s">
        <v>22</v>
      </c>
      <c r="C21" s="15">
        <f>COUNTIFS('Contract Families'!$Q$9:$Q$1696,"Y",'Contract Families'!$AB$9:$AB$1696,"&gt;="&amp;1000000)</f>
        <v>226</v>
      </c>
      <c r="D21" s="20" t="s">
        <v>23</v>
      </c>
    </row>
    <row r="22" spans="1:4" ht="10" customHeight="1" x14ac:dyDescent="0.15">
      <c r="B22" t="s">
        <v>24</v>
      </c>
      <c r="C22" s="15">
        <f>COUNTIFS('Contract Families'!$Q$9:$Q$1696,"Y",'Contract Families'!$AB$9:$AB$1696,"&gt;="&amp;1000000,'Contract Families'!$R$9:$R$1696,"Army operational watercraft &amp; bridging")</f>
        <v>36</v>
      </c>
      <c r="D22" s="20" t="s">
        <v>25</v>
      </c>
    </row>
    <row r="23" spans="1:4" ht="10" customHeight="1" x14ac:dyDescent="0.15">
      <c r="B23" t="s">
        <v>26</v>
      </c>
      <c r="C23" s="15">
        <f>COUNTIFS('Contract Families'!$Q$9:$Q$1696,"Y",'Contract Families'!$AB$9:$AB$1696,"&gt;="&amp;1000000,'Contract Families'!$R$9:$R$1696,"USACE floating plant / civil works")</f>
        <v>172</v>
      </c>
      <c r="D23" s="20" t="s">
        <v>27</v>
      </c>
    </row>
    <row r="24" spans="1:4" ht="10" customHeight="1" x14ac:dyDescent="0.15">
      <c r="B24" t="s">
        <v>28</v>
      </c>
      <c r="C24" s="15">
        <f>COUNTIFS('Contract Families'!$Q$9:$Q$1696,"Y",'Contract Families'!$AB$9:$AB$1696,"&gt;="&amp;1000000,'Contract Families'!$C$9:$C$1696,"IDV vehicle",'Contract Families'!$AP$9:$AP$1696,"Y")</f>
        <v>66</v>
      </c>
      <c r="D24" s="20" t="s">
        <v>29</v>
      </c>
    </row>
    <row r="25" spans="1:4" ht="10" customHeight="1" x14ac:dyDescent="0.15">
      <c r="B25" t="s">
        <v>30</v>
      </c>
      <c r="C25" s="4">
        <f>SUMIFS('Contract Families'!$W$9:$W$1696,'Contract Families'!$Q$9:$Q$1696,"Y",'Contract Families'!$AB$9:$AB$1696,"&gt;="&amp;1000000)/1000000</f>
        <v>3331.4539525800014</v>
      </c>
      <c r="D25" s="20" t="s">
        <v>31</v>
      </c>
    </row>
    <row r="28" spans="1:4" ht="10" customHeight="1" x14ac:dyDescent="0.15">
      <c r="A28" t="s">
        <v>2</v>
      </c>
      <c r="B28" s="9" t="s">
        <v>32</v>
      </c>
      <c r="C28" s="9"/>
      <c r="D28" s="9"/>
    </row>
    <row r="30" spans="1:4" ht="10" customHeight="1" x14ac:dyDescent="0.15">
      <c r="B30" s="2" t="s">
        <v>33</v>
      </c>
      <c r="C30" s="2" t="s">
        <v>34</v>
      </c>
      <c r="D30" s="2" t="s">
        <v>35</v>
      </c>
    </row>
    <row r="31" spans="1:4" ht="10" customHeight="1" x14ac:dyDescent="0.15">
      <c r="B31" t="s">
        <v>36</v>
      </c>
      <c r="C31" t="s">
        <v>37</v>
      </c>
      <c r="D31" s="20" t="s">
        <v>38</v>
      </c>
    </row>
    <row r="32" spans="1:4" ht="10" customHeight="1" x14ac:dyDescent="0.15">
      <c r="B32" t="s">
        <v>39</v>
      </c>
      <c r="C32" t="s">
        <v>40</v>
      </c>
      <c r="D32" s="20" t="s">
        <v>41</v>
      </c>
    </row>
    <row r="33" spans="2:4" ht="10" customHeight="1" x14ac:dyDescent="0.15">
      <c r="B33" t="s">
        <v>42</v>
      </c>
      <c r="C33" t="s">
        <v>43</v>
      </c>
      <c r="D33" s="20" t="s">
        <v>44</v>
      </c>
    </row>
    <row r="34" spans="2:4" ht="10" customHeight="1" x14ac:dyDescent="0.15">
      <c r="B34" t="s">
        <v>45</v>
      </c>
      <c r="C34" t="s">
        <v>46</v>
      </c>
      <c r="D34" s="20" t="s">
        <v>47</v>
      </c>
    </row>
    <row r="35" spans="2:4" ht="10" customHeight="1" x14ac:dyDescent="0.15">
      <c r="B35" t="s">
        <v>48</v>
      </c>
      <c r="C35" t="s">
        <v>49</v>
      </c>
      <c r="D35" s="20" t="s">
        <v>50</v>
      </c>
    </row>
    <row r="37" spans="2:4" ht="10" customHeight="1" x14ac:dyDescent="0.15">
      <c r="B37" s="20" t="s">
        <v>51</v>
      </c>
    </row>
    <row r="40" spans="2:4" ht="10" customHeight="1" x14ac:dyDescent="0.15">
      <c r="B40" s="9" t="s">
        <v>52</v>
      </c>
      <c r="C40" s="9"/>
      <c r="D40" s="9"/>
    </row>
    <row r="42" spans="2:4" ht="10" customHeight="1" x14ac:dyDescent="0.15">
      <c r="B42" t="s">
        <v>53</v>
      </c>
      <c r="C42" s="18">
        <f>'Timing &amp; Incumbent Screen'!$C$6</f>
        <v>46193</v>
      </c>
      <c r="D42" s="20" t="s">
        <v>54</v>
      </c>
    </row>
    <row r="43" spans="2:4" ht="10" customHeight="1" x14ac:dyDescent="0.15">
      <c r="B43" t="s">
        <v>55</v>
      </c>
    </row>
    <row r="44" spans="2:4" ht="10" customHeight="1" x14ac:dyDescent="0.15">
      <c r="B44" s="20" t="s">
        <v>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C6E6E"/>
    <outlinePr summaryBelow="0"/>
  </sheetPr>
  <dimension ref="B2:D57"/>
  <sheetViews>
    <sheetView showGridLines="0" showOutlineSymbols="0" workbookViewId="0"/>
  </sheetViews>
  <sheetFormatPr baseColWidth="10" defaultColWidth="8.75" defaultRowHeight="10" customHeight="1" x14ac:dyDescent="0.15"/>
  <cols>
    <col min="1" max="1" width="2.25" customWidth="1"/>
    <col min="2" max="2" width="22" customWidth="1"/>
    <col min="3" max="3" width="46" customWidth="1"/>
    <col min="4" max="4" width="24" customWidth="1"/>
  </cols>
  <sheetData>
    <row r="2" spans="2:4" ht="10" customHeight="1" x14ac:dyDescent="0.15">
      <c r="B2" s="8" t="s">
        <v>57</v>
      </c>
      <c r="C2" s="8"/>
      <c r="D2" s="8"/>
    </row>
    <row r="3" spans="2:4" ht="10" customHeight="1" x14ac:dyDescent="0.15">
      <c r="B3" s="20" t="s">
        <v>58</v>
      </c>
    </row>
    <row r="6" spans="2:4" ht="10" customHeight="1" x14ac:dyDescent="0.15">
      <c r="B6" s="9" t="s">
        <v>59</v>
      </c>
      <c r="C6" s="9"/>
      <c r="D6" s="9"/>
    </row>
    <row r="8" spans="2:4" ht="10" customHeight="1" x14ac:dyDescent="0.15">
      <c r="B8" t="s">
        <v>60</v>
      </c>
    </row>
    <row r="9" spans="2:4" ht="10" customHeight="1" x14ac:dyDescent="0.15">
      <c r="B9" t="s">
        <v>61</v>
      </c>
    </row>
    <row r="12" spans="2:4" ht="10" customHeight="1" x14ac:dyDescent="0.15">
      <c r="B12" s="9" t="s">
        <v>62</v>
      </c>
      <c r="C12" s="9"/>
      <c r="D12" s="9"/>
    </row>
    <row r="14" spans="2:4" ht="10" customHeight="1" x14ac:dyDescent="0.15">
      <c r="B14" s="2" t="s">
        <v>63</v>
      </c>
      <c r="C14" s="2" t="s">
        <v>64</v>
      </c>
      <c r="D14" s="2" t="s">
        <v>65</v>
      </c>
    </row>
    <row r="15" spans="2:4" ht="10" customHeight="1" x14ac:dyDescent="0.15">
      <c r="B15" t="s">
        <v>66</v>
      </c>
      <c r="C15" t="s">
        <v>67</v>
      </c>
      <c r="D15" t="s">
        <v>68</v>
      </c>
    </row>
    <row r="16" spans="2:4" ht="10" customHeight="1" x14ac:dyDescent="0.15">
      <c r="B16" t="s">
        <v>69</v>
      </c>
      <c r="C16" t="s">
        <v>70</v>
      </c>
      <c r="D16" t="s">
        <v>68</v>
      </c>
    </row>
    <row r="17" spans="2:4" ht="10" customHeight="1" x14ac:dyDescent="0.15">
      <c r="B17" t="s">
        <v>71</v>
      </c>
      <c r="C17" t="s">
        <v>72</v>
      </c>
      <c r="D17" t="s">
        <v>73</v>
      </c>
    </row>
    <row r="18" spans="2:4" ht="10" customHeight="1" x14ac:dyDescent="0.15">
      <c r="B18" t="s">
        <v>74</v>
      </c>
      <c r="C18" t="s">
        <v>75</v>
      </c>
      <c r="D18" t="s">
        <v>76</v>
      </c>
    </row>
    <row r="19" spans="2:4" ht="10" customHeight="1" x14ac:dyDescent="0.15">
      <c r="B19" t="s">
        <v>77</v>
      </c>
      <c r="C19" t="s">
        <v>78</v>
      </c>
      <c r="D19" t="s">
        <v>76</v>
      </c>
    </row>
    <row r="22" spans="2:4" ht="10" customHeight="1" x14ac:dyDescent="0.15">
      <c r="B22" s="9" t="s">
        <v>79</v>
      </c>
      <c r="C22" s="9"/>
      <c r="D22" s="9"/>
    </row>
    <row r="24" spans="2:4" ht="10" customHeight="1" x14ac:dyDescent="0.15">
      <c r="B24" s="2" t="s">
        <v>63</v>
      </c>
      <c r="C24" s="2" t="s">
        <v>64</v>
      </c>
      <c r="D24" s="2" t="s">
        <v>65</v>
      </c>
    </row>
    <row r="25" spans="2:4" ht="10" customHeight="1" x14ac:dyDescent="0.15">
      <c r="B25" t="s">
        <v>80</v>
      </c>
      <c r="C25" t="s">
        <v>81</v>
      </c>
      <c r="D25" t="s">
        <v>82</v>
      </c>
    </row>
    <row r="26" spans="2:4" ht="10" customHeight="1" x14ac:dyDescent="0.15">
      <c r="B26" t="s">
        <v>83</v>
      </c>
      <c r="C26" t="s">
        <v>84</v>
      </c>
      <c r="D26" t="s">
        <v>85</v>
      </c>
    </row>
    <row r="27" spans="2:4" ht="10" customHeight="1" x14ac:dyDescent="0.15">
      <c r="B27" t="s">
        <v>86</v>
      </c>
      <c r="C27" t="s">
        <v>87</v>
      </c>
      <c r="D27" t="s">
        <v>88</v>
      </c>
    </row>
    <row r="28" spans="2:4" ht="10" customHeight="1" x14ac:dyDescent="0.15">
      <c r="B28" t="s">
        <v>89</v>
      </c>
      <c r="C28" t="s">
        <v>90</v>
      </c>
      <c r="D28" t="s">
        <v>88</v>
      </c>
    </row>
    <row r="29" spans="2:4" ht="10" customHeight="1" x14ac:dyDescent="0.15">
      <c r="B29" t="s">
        <v>91</v>
      </c>
      <c r="C29" t="s">
        <v>92</v>
      </c>
      <c r="D29" t="s">
        <v>68</v>
      </c>
    </row>
    <row r="32" spans="2:4" ht="10" customHeight="1" x14ac:dyDescent="0.15">
      <c r="B32" s="9" t="s">
        <v>93</v>
      </c>
      <c r="C32" s="9"/>
      <c r="D32" s="9"/>
    </row>
    <row r="34" spans="2:4" ht="10" customHeight="1" x14ac:dyDescent="0.15">
      <c r="B34" s="2" t="s">
        <v>63</v>
      </c>
      <c r="C34" s="2" t="s">
        <v>64</v>
      </c>
      <c r="D34" s="2" t="s">
        <v>65</v>
      </c>
    </row>
    <row r="35" spans="2:4" ht="10" customHeight="1" x14ac:dyDescent="0.15">
      <c r="B35" t="s">
        <v>94</v>
      </c>
      <c r="C35" t="s">
        <v>95</v>
      </c>
      <c r="D35" t="s">
        <v>85</v>
      </c>
    </row>
    <row r="36" spans="2:4" ht="10" customHeight="1" x14ac:dyDescent="0.15">
      <c r="B36" t="s">
        <v>96</v>
      </c>
      <c r="C36" t="s">
        <v>10</v>
      </c>
      <c r="D36" t="s">
        <v>97</v>
      </c>
    </row>
    <row r="37" spans="2:4" ht="10" customHeight="1" x14ac:dyDescent="0.15">
      <c r="B37" t="s">
        <v>98</v>
      </c>
      <c r="C37" t="s">
        <v>12</v>
      </c>
      <c r="D37" t="s">
        <v>97</v>
      </c>
    </row>
    <row r="38" spans="2:4" ht="10" customHeight="1" x14ac:dyDescent="0.15">
      <c r="B38" t="s">
        <v>99</v>
      </c>
      <c r="C38" t="s">
        <v>100</v>
      </c>
      <c r="D38" t="s">
        <v>97</v>
      </c>
    </row>
    <row r="39" spans="2:4" ht="10" customHeight="1" x14ac:dyDescent="0.15">
      <c r="B39" t="s">
        <v>101</v>
      </c>
      <c r="C39" t="s">
        <v>102</v>
      </c>
      <c r="D39" t="s">
        <v>50</v>
      </c>
    </row>
    <row r="42" spans="2:4" ht="10" customHeight="1" x14ac:dyDescent="0.15">
      <c r="B42" s="9" t="s">
        <v>103</v>
      </c>
      <c r="C42" s="9"/>
      <c r="D42" s="9"/>
    </row>
    <row r="44" spans="2:4" ht="10" customHeight="1" x14ac:dyDescent="0.15">
      <c r="B44" s="2" t="s">
        <v>63</v>
      </c>
      <c r="C44" s="2" t="s">
        <v>64</v>
      </c>
      <c r="D44" s="2" t="s">
        <v>65</v>
      </c>
    </row>
    <row r="45" spans="2:4" ht="10" customHeight="1" x14ac:dyDescent="0.15">
      <c r="B45" t="s">
        <v>104</v>
      </c>
      <c r="C45" t="s">
        <v>105</v>
      </c>
      <c r="D45" t="s">
        <v>76</v>
      </c>
    </row>
    <row r="46" spans="2:4" ht="10" customHeight="1" x14ac:dyDescent="0.15">
      <c r="B46" t="s">
        <v>106</v>
      </c>
      <c r="C46" t="s">
        <v>107</v>
      </c>
      <c r="D46" t="s">
        <v>108</v>
      </c>
    </row>
    <row r="47" spans="2:4" ht="10" customHeight="1" x14ac:dyDescent="0.15">
      <c r="B47" t="s">
        <v>109</v>
      </c>
      <c r="C47" t="s">
        <v>110</v>
      </c>
      <c r="D47" t="s">
        <v>111</v>
      </c>
    </row>
    <row r="48" spans="2:4" ht="10" customHeight="1" x14ac:dyDescent="0.15">
      <c r="B48" t="s">
        <v>112</v>
      </c>
      <c r="C48" t="s">
        <v>113</v>
      </c>
      <c r="D48" t="s">
        <v>76</v>
      </c>
    </row>
    <row r="51" spans="2:4" ht="10" customHeight="1" x14ac:dyDescent="0.15">
      <c r="B51" s="9" t="s">
        <v>114</v>
      </c>
      <c r="C51" s="9"/>
      <c r="D51" s="9"/>
    </row>
    <row r="53" spans="2:4" ht="10" customHeight="1" x14ac:dyDescent="0.15">
      <c r="B53" s="2" t="s">
        <v>63</v>
      </c>
      <c r="C53" s="2" t="s">
        <v>64</v>
      </c>
      <c r="D53" s="2" t="s">
        <v>65</v>
      </c>
    </row>
    <row r="54" spans="2:4" ht="10" customHeight="1" x14ac:dyDescent="0.15">
      <c r="B54" t="s">
        <v>115</v>
      </c>
      <c r="C54" t="s">
        <v>116</v>
      </c>
      <c r="D54" t="s">
        <v>117</v>
      </c>
    </row>
    <row r="55" spans="2:4" ht="10" customHeight="1" x14ac:dyDescent="0.15">
      <c r="B55" t="s">
        <v>118</v>
      </c>
      <c r="C55" t="s">
        <v>119</v>
      </c>
      <c r="D55" t="s">
        <v>117</v>
      </c>
    </row>
    <row r="56" spans="2:4" ht="10" customHeight="1" x14ac:dyDescent="0.15">
      <c r="B56" t="s">
        <v>120</v>
      </c>
      <c r="C56" t="s">
        <v>121</v>
      </c>
      <c r="D56" t="s">
        <v>122</v>
      </c>
    </row>
    <row r="57" spans="2:4" ht="10" customHeight="1" x14ac:dyDescent="0.15">
      <c r="B57" t="s">
        <v>123</v>
      </c>
      <c r="C57" t="s">
        <v>124</v>
      </c>
      <c r="D57" t="s">
        <v>125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8860B"/>
    <outlinePr summaryBelow="0"/>
  </sheetPr>
  <dimension ref="A2:L11"/>
  <sheetViews>
    <sheetView showGridLines="0" showOutlineSymbols="0" workbookViewId="0"/>
  </sheetViews>
  <sheetFormatPr baseColWidth="10" defaultColWidth="8.75" defaultRowHeight="10" customHeight="1" outlineLevelRow="1" x14ac:dyDescent="0.15"/>
  <cols>
    <col min="1" max="1" width="2.25" customWidth="1"/>
    <col min="2" max="2" width="40" customWidth="1"/>
    <col min="3" max="4" width="13" customWidth="1"/>
    <col min="5" max="5" width="11" customWidth="1"/>
    <col min="6" max="6" width="14" customWidth="1"/>
    <col min="7" max="7" width="10" customWidth="1"/>
    <col min="8" max="9" width="11" customWidth="1"/>
    <col min="10" max="10" width="15" customWidth="1"/>
    <col min="11" max="11" width="46" customWidth="1"/>
    <col min="12" max="12" width="14" customWidth="1"/>
  </cols>
  <sheetData>
    <row r="2" spans="1:12" ht="10" customHeight="1" x14ac:dyDescent="0.15">
      <c r="B2" s="8" t="s">
        <v>50</v>
      </c>
      <c r="C2" s="8"/>
      <c r="D2" s="8"/>
      <c r="E2" s="8"/>
      <c r="F2" s="8"/>
      <c r="G2" s="8"/>
      <c r="H2" s="8"/>
      <c r="I2" s="8"/>
      <c r="J2" s="8"/>
      <c r="K2" s="8"/>
      <c r="L2" s="8"/>
    </row>
    <row r="3" spans="1:12" ht="10" customHeight="1" x14ac:dyDescent="0.15">
      <c r="B3" s="20" t="s">
        <v>126</v>
      </c>
    </row>
    <row r="6" spans="1:12" ht="10" customHeight="1" x14ac:dyDescent="0.15">
      <c r="A6" t="s">
        <v>2</v>
      </c>
      <c r="B6" s="9" t="s">
        <v>127</v>
      </c>
      <c r="C6" s="9"/>
      <c r="D6" s="9"/>
      <c r="E6" s="9"/>
      <c r="F6" s="9"/>
      <c r="G6" s="9"/>
      <c r="H6" s="9"/>
      <c r="I6" s="9"/>
      <c r="J6" s="9"/>
      <c r="K6" s="9"/>
      <c r="L6" s="9"/>
    </row>
    <row r="8" spans="1:12" ht="10" customHeight="1" x14ac:dyDescent="0.15">
      <c r="B8" s="2" t="s">
        <v>128</v>
      </c>
      <c r="C8" s="14" t="s">
        <v>129</v>
      </c>
      <c r="D8" s="14" t="s">
        <v>130</v>
      </c>
      <c r="E8" s="14" t="s">
        <v>131</v>
      </c>
      <c r="F8" s="14" t="s">
        <v>132</v>
      </c>
      <c r="G8" s="14" t="s">
        <v>133</v>
      </c>
      <c r="H8" s="14" t="s">
        <v>134</v>
      </c>
      <c r="I8" s="14" t="s">
        <v>135</v>
      </c>
      <c r="J8" s="14" t="s">
        <v>136</v>
      </c>
      <c r="K8" s="2" t="s">
        <v>137</v>
      </c>
      <c r="L8" s="2" t="s">
        <v>138</v>
      </c>
    </row>
    <row r="9" spans="1:12" ht="10" customHeight="1" outlineLevel="1" x14ac:dyDescent="0.15">
      <c r="B9" t="s">
        <v>139</v>
      </c>
      <c r="C9" s="7">
        <v>0.4</v>
      </c>
      <c r="D9" s="7">
        <v>0.5</v>
      </c>
      <c r="E9" s="7">
        <v>0.6</v>
      </c>
      <c r="F9" s="7">
        <v>0.5</v>
      </c>
      <c r="G9" s="7">
        <v>0.3</v>
      </c>
      <c r="H9" s="7">
        <v>0.6</v>
      </c>
      <c r="I9" s="7">
        <v>0.5</v>
      </c>
      <c r="J9" s="7">
        <v>0.7</v>
      </c>
      <c r="K9" t="s">
        <v>140</v>
      </c>
      <c r="L9" s="21" t="s">
        <v>141</v>
      </c>
    </row>
    <row r="10" spans="1:12" ht="10" customHeight="1" outlineLevel="1" x14ac:dyDescent="0.15">
      <c r="B10" t="s">
        <v>142</v>
      </c>
      <c r="C10" s="7">
        <v>0.15</v>
      </c>
      <c r="D10" s="7">
        <v>0.3</v>
      </c>
      <c r="E10" s="7">
        <v>0.5</v>
      </c>
      <c r="F10" s="7">
        <v>0.4</v>
      </c>
      <c r="G10" s="7">
        <v>0.2</v>
      </c>
      <c r="H10" s="7">
        <v>0.3</v>
      </c>
      <c r="I10" s="7">
        <v>0.4</v>
      </c>
      <c r="J10" s="7">
        <v>0.3</v>
      </c>
      <c r="K10" t="s">
        <v>143</v>
      </c>
      <c r="L10" s="21" t="s">
        <v>141</v>
      </c>
    </row>
    <row r="11" spans="1:12" ht="10" customHeight="1" outlineLevel="1" x14ac:dyDescent="0.15">
      <c r="B11" t="s">
        <v>144</v>
      </c>
      <c r="C11" s="7">
        <v>0.8</v>
      </c>
      <c r="D11" s="7">
        <v>0.8</v>
      </c>
      <c r="E11" s="7">
        <v>0.4</v>
      </c>
      <c r="F11" s="7">
        <v>0.5</v>
      </c>
      <c r="G11" s="7">
        <v>0.3</v>
      </c>
      <c r="H11" s="7">
        <v>0.8</v>
      </c>
      <c r="I11" s="7">
        <v>0.4</v>
      </c>
      <c r="J11" s="7">
        <v>0.9</v>
      </c>
      <c r="K11" t="s">
        <v>145</v>
      </c>
      <c r="L11" s="21" t="s">
        <v>141</v>
      </c>
    </row>
  </sheetData>
  <dataValidations count="1">
    <dataValidation type="decimal" allowBlank="1" showErrorMessage="1" sqref="C9:J11" xr:uid="{00000000-0002-0000-0200-000000000000}">
      <formula1>0</formula1>
      <formula2>1</formula2>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860B"/>
    <outlinePr summaryBelow="0"/>
  </sheetPr>
  <dimension ref="A2:N234"/>
  <sheetViews>
    <sheetView showGridLines="0" showOutlineSymbols="0" workbookViewId="0"/>
  </sheetViews>
  <sheetFormatPr baseColWidth="10" defaultColWidth="8.75" defaultRowHeight="10" customHeight="1" outlineLevelRow="1" x14ac:dyDescent="0.15"/>
  <cols>
    <col min="1" max="1" width="2.25" customWidth="1"/>
    <col min="2" max="5" width="18" customWidth="1"/>
    <col min="6" max="6" width="14" customWidth="1"/>
    <col min="7" max="7" width="16" customWidth="1"/>
    <col min="8" max="8" width="18" customWidth="1"/>
    <col min="9" max="12" width="14" customWidth="1"/>
    <col min="13" max="14" width="18" customWidth="1"/>
  </cols>
  <sheetData>
    <row r="2" spans="1:14" ht="10" customHeight="1" x14ac:dyDescent="0.15">
      <c r="B2" s="8" t="s">
        <v>146</v>
      </c>
      <c r="C2" s="8"/>
      <c r="D2" s="8"/>
      <c r="E2" s="8"/>
      <c r="F2" s="8"/>
      <c r="G2" s="8"/>
      <c r="H2" s="8"/>
      <c r="I2" s="8"/>
      <c r="J2" s="8"/>
      <c r="K2" s="8"/>
      <c r="L2" s="8"/>
      <c r="M2" s="8"/>
      <c r="N2" s="8"/>
    </row>
    <row r="3" spans="1:14" ht="10" customHeight="1" x14ac:dyDescent="0.15">
      <c r="B3" s="20" t="s">
        <v>147</v>
      </c>
    </row>
    <row r="6" spans="1:14" ht="10" customHeight="1" x14ac:dyDescent="0.15">
      <c r="A6" t="s">
        <v>2</v>
      </c>
      <c r="B6" s="9" t="s">
        <v>148</v>
      </c>
      <c r="C6" s="9"/>
      <c r="D6" s="9"/>
      <c r="E6" s="9"/>
      <c r="F6" s="9"/>
      <c r="G6" s="9"/>
      <c r="H6" s="9"/>
      <c r="I6" s="9"/>
      <c r="J6" s="9"/>
      <c r="K6" s="9"/>
      <c r="L6" s="9"/>
      <c r="M6" s="9"/>
      <c r="N6" s="9"/>
    </row>
    <row r="8" spans="1:14" ht="10" customHeight="1" x14ac:dyDescent="0.15">
      <c r="B8" s="2" t="s">
        <v>149</v>
      </c>
      <c r="C8" s="2" t="s">
        <v>150</v>
      </c>
      <c r="D8" s="2" t="s">
        <v>151</v>
      </c>
      <c r="E8" s="2" t="s">
        <v>132</v>
      </c>
      <c r="F8" s="2" t="s">
        <v>152</v>
      </c>
      <c r="G8" s="2" t="s">
        <v>153</v>
      </c>
      <c r="H8" s="2" t="s">
        <v>154</v>
      </c>
      <c r="I8" s="14" t="s">
        <v>155</v>
      </c>
      <c r="J8" s="14" t="s">
        <v>156</v>
      </c>
      <c r="K8" s="14" t="s">
        <v>157</v>
      </c>
      <c r="L8" s="14" t="s">
        <v>158</v>
      </c>
      <c r="M8" s="14" t="s">
        <v>159</v>
      </c>
      <c r="N8" s="2" t="s">
        <v>160</v>
      </c>
    </row>
    <row r="9" spans="1:14" ht="10" customHeight="1" outlineLevel="1" x14ac:dyDescent="0.15">
      <c r="B9" t="s">
        <v>161</v>
      </c>
      <c r="C9" s="21"/>
      <c r="D9" s="21"/>
      <c r="E9" s="21"/>
      <c r="F9" s="21"/>
      <c r="G9" s="21"/>
      <c r="H9" s="21"/>
      <c r="I9" s="17"/>
      <c r="J9" s="17"/>
      <c r="K9" s="17"/>
      <c r="L9" s="17"/>
      <c r="M9" s="16"/>
      <c r="N9" s="21"/>
    </row>
    <row r="10" spans="1:14" ht="10" customHeight="1" outlineLevel="1" x14ac:dyDescent="0.15">
      <c r="B10" t="s">
        <v>162</v>
      </c>
      <c r="C10" s="21"/>
      <c r="D10" s="21"/>
      <c r="E10" s="21"/>
      <c r="F10" s="21"/>
      <c r="G10" s="21"/>
      <c r="H10" s="21"/>
      <c r="I10" s="17"/>
      <c r="J10" s="17"/>
      <c r="K10" s="17"/>
      <c r="L10" s="17"/>
      <c r="M10" s="16"/>
      <c r="N10" s="21"/>
    </row>
    <row r="11" spans="1:14" ht="10" customHeight="1" outlineLevel="1" x14ac:dyDescent="0.15">
      <c r="B11" t="s">
        <v>163</v>
      </c>
      <c r="C11" s="21"/>
      <c r="D11" s="21"/>
      <c r="E11" s="21"/>
      <c r="F11" s="21"/>
      <c r="G11" s="21"/>
      <c r="H11" s="21"/>
      <c r="I11" s="17"/>
      <c r="J11" s="17"/>
      <c r="K11" s="17"/>
      <c r="L11" s="17"/>
      <c r="M11" s="16"/>
      <c r="N11" s="21"/>
    </row>
    <row r="12" spans="1:14" ht="10" customHeight="1" outlineLevel="1" x14ac:dyDescent="0.15">
      <c r="B12" t="s">
        <v>164</v>
      </c>
      <c r="C12" s="21"/>
      <c r="D12" s="21"/>
      <c r="E12" s="21"/>
      <c r="F12" s="21"/>
      <c r="G12" s="21"/>
      <c r="H12" s="21"/>
      <c r="I12" s="17"/>
      <c r="J12" s="17"/>
      <c r="K12" s="17"/>
      <c r="L12" s="17"/>
      <c r="M12" s="16"/>
      <c r="N12" s="21"/>
    </row>
    <row r="13" spans="1:14" ht="10" customHeight="1" outlineLevel="1" x14ac:dyDescent="0.15">
      <c r="B13" t="s">
        <v>165</v>
      </c>
      <c r="C13" s="21"/>
      <c r="D13" s="21"/>
      <c r="E13" s="21"/>
      <c r="F13" s="21"/>
      <c r="G13" s="21"/>
      <c r="H13" s="21"/>
      <c r="I13" s="17"/>
      <c r="J13" s="17"/>
      <c r="K13" s="17"/>
      <c r="L13" s="17"/>
      <c r="M13" s="16"/>
      <c r="N13" s="21"/>
    </row>
    <row r="14" spans="1:14" ht="10" customHeight="1" outlineLevel="1" x14ac:dyDescent="0.15">
      <c r="B14" t="s">
        <v>166</v>
      </c>
      <c r="C14" s="21"/>
      <c r="D14" s="21"/>
      <c r="E14" s="21"/>
      <c r="F14" s="21"/>
      <c r="G14" s="21"/>
      <c r="H14" s="21"/>
      <c r="I14" s="17"/>
      <c r="J14" s="17"/>
      <c r="K14" s="17"/>
      <c r="L14" s="17"/>
      <c r="M14" s="16"/>
      <c r="N14" s="21"/>
    </row>
    <row r="15" spans="1:14" ht="10" customHeight="1" outlineLevel="1" x14ac:dyDescent="0.15">
      <c r="B15" t="s">
        <v>167</v>
      </c>
      <c r="C15" s="21"/>
      <c r="D15" s="21"/>
      <c r="E15" s="21"/>
      <c r="F15" s="21"/>
      <c r="G15" s="21"/>
      <c r="H15" s="21"/>
      <c r="I15" s="17"/>
      <c r="J15" s="17"/>
      <c r="K15" s="17"/>
      <c r="L15" s="17"/>
      <c r="M15" s="16"/>
      <c r="N15" s="21"/>
    </row>
    <row r="16" spans="1:14" ht="10" customHeight="1" outlineLevel="1" x14ac:dyDescent="0.15">
      <c r="B16" t="s">
        <v>168</v>
      </c>
      <c r="C16" s="21"/>
      <c r="D16" s="21"/>
      <c r="E16" s="21"/>
      <c r="F16" s="21"/>
      <c r="G16" s="21"/>
      <c r="H16" s="21"/>
      <c r="I16" s="17"/>
      <c r="J16" s="17"/>
      <c r="K16" s="17"/>
      <c r="L16" s="17"/>
      <c r="M16" s="16"/>
      <c r="N16" s="21"/>
    </row>
    <row r="17" spans="2:14" ht="10" customHeight="1" outlineLevel="1" x14ac:dyDescent="0.15">
      <c r="B17" t="s">
        <v>169</v>
      </c>
      <c r="C17" s="21"/>
      <c r="D17" s="21"/>
      <c r="E17" s="21"/>
      <c r="F17" s="21"/>
      <c r="G17" s="21"/>
      <c r="H17" s="21"/>
      <c r="I17" s="17"/>
      <c r="J17" s="17"/>
      <c r="K17" s="17"/>
      <c r="L17" s="17"/>
      <c r="M17" s="16"/>
      <c r="N17" s="21"/>
    </row>
    <row r="18" spans="2:14" ht="10" customHeight="1" outlineLevel="1" x14ac:dyDescent="0.15">
      <c r="B18" t="s">
        <v>170</v>
      </c>
      <c r="C18" s="21"/>
      <c r="D18" s="21"/>
      <c r="E18" s="21"/>
      <c r="F18" s="21"/>
      <c r="G18" s="21"/>
      <c r="H18" s="21"/>
      <c r="I18" s="17"/>
      <c r="J18" s="17"/>
      <c r="K18" s="17"/>
      <c r="L18" s="17"/>
      <c r="M18" s="16"/>
      <c r="N18" s="21"/>
    </row>
    <row r="19" spans="2:14" ht="10" customHeight="1" outlineLevel="1" x14ac:dyDescent="0.15">
      <c r="B19" t="s">
        <v>171</v>
      </c>
      <c r="C19" s="21"/>
      <c r="D19" s="21"/>
      <c r="E19" s="21"/>
      <c r="F19" s="21"/>
      <c r="G19" s="21"/>
      <c r="H19" s="21"/>
      <c r="I19" s="17"/>
      <c r="J19" s="17"/>
      <c r="K19" s="17"/>
      <c r="L19" s="17"/>
      <c r="M19" s="16"/>
      <c r="N19" s="21"/>
    </row>
    <row r="20" spans="2:14" ht="10" customHeight="1" outlineLevel="1" x14ac:dyDescent="0.15">
      <c r="B20" t="s">
        <v>172</v>
      </c>
      <c r="C20" s="21"/>
      <c r="D20" s="21"/>
      <c r="E20" s="21"/>
      <c r="F20" s="21"/>
      <c r="G20" s="21"/>
      <c r="H20" s="21"/>
      <c r="I20" s="17"/>
      <c r="J20" s="17"/>
      <c r="K20" s="17"/>
      <c r="L20" s="17"/>
      <c r="M20" s="16"/>
      <c r="N20" s="21"/>
    </row>
    <row r="21" spans="2:14" ht="10" customHeight="1" outlineLevel="1" x14ac:dyDescent="0.15">
      <c r="B21" t="s">
        <v>173</v>
      </c>
      <c r="C21" s="21"/>
      <c r="D21" s="21"/>
      <c r="E21" s="21"/>
      <c r="F21" s="21"/>
      <c r="G21" s="21"/>
      <c r="H21" s="21"/>
      <c r="I21" s="17"/>
      <c r="J21" s="17"/>
      <c r="K21" s="17"/>
      <c r="L21" s="17"/>
      <c r="M21" s="16"/>
      <c r="N21" s="21"/>
    </row>
    <row r="22" spans="2:14" ht="10" customHeight="1" outlineLevel="1" x14ac:dyDescent="0.15">
      <c r="B22" t="s">
        <v>174</v>
      </c>
      <c r="C22" s="21"/>
      <c r="D22" s="21"/>
      <c r="E22" s="21"/>
      <c r="F22" s="21"/>
      <c r="G22" s="21"/>
      <c r="H22" s="21"/>
      <c r="I22" s="17"/>
      <c r="J22" s="17"/>
      <c r="K22" s="17"/>
      <c r="L22" s="17"/>
      <c r="M22" s="16"/>
      <c r="N22" s="21"/>
    </row>
    <row r="23" spans="2:14" ht="10" customHeight="1" outlineLevel="1" x14ac:dyDescent="0.15">
      <c r="B23" t="s">
        <v>175</v>
      </c>
      <c r="C23" s="21"/>
      <c r="D23" s="21"/>
      <c r="E23" s="21"/>
      <c r="F23" s="21"/>
      <c r="G23" s="21"/>
      <c r="H23" s="21"/>
      <c r="I23" s="17"/>
      <c r="J23" s="17"/>
      <c r="K23" s="17"/>
      <c r="L23" s="17"/>
      <c r="M23" s="16"/>
      <c r="N23" s="21"/>
    </row>
    <row r="24" spans="2:14" ht="10" customHeight="1" outlineLevel="1" x14ac:dyDescent="0.15">
      <c r="B24" t="s">
        <v>176</v>
      </c>
      <c r="C24" s="21"/>
      <c r="D24" s="21"/>
      <c r="E24" s="21"/>
      <c r="F24" s="21"/>
      <c r="G24" s="21"/>
      <c r="H24" s="21"/>
      <c r="I24" s="17"/>
      <c r="J24" s="17"/>
      <c r="K24" s="17"/>
      <c r="L24" s="17"/>
      <c r="M24" s="16"/>
      <c r="N24" s="21"/>
    </row>
    <row r="25" spans="2:14" ht="10" customHeight="1" outlineLevel="1" x14ac:dyDescent="0.15">
      <c r="B25" t="s">
        <v>177</v>
      </c>
      <c r="C25" s="21"/>
      <c r="D25" s="21"/>
      <c r="E25" s="21"/>
      <c r="F25" s="21"/>
      <c r="G25" s="21"/>
      <c r="H25" s="21"/>
      <c r="I25" s="17"/>
      <c r="J25" s="17"/>
      <c r="K25" s="17"/>
      <c r="L25" s="17"/>
      <c r="M25" s="16"/>
      <c r="N25" s="21"/>
    </row>
    <row r="26" spans="2:14" ht="10" customHeight="1" outlineLevel="1" x14ac:dyDescent="0.15">
      <c r="B26" t="s">
        <v>178</v>
      </c>
      <c r="C26" s="21"/>
      <c r="D26" s="21"/>
      <c r="E26" s="21"/>
      <c r="F26" s="21"/>
      <c r="G26" s="21"/>
      <c r="H26" s="21"/>
      <c r="I26" s="17"/>
      <c r="J26" s="17"/>
      <c r="K26" s="17"/>
      <c r="L26" s="17"/>
      <c r="M26" s="16"/>
      <c r="N26" s="21"/>
    </row>
    <row r="27" spans="2:14" ht="10" customHeight="1" outlineLevel="1" x14ac:dyDescent="0.15">
      <c r="B27" t="s">
        <v>179</v>
      </c>
      <c r="C27" s="21"/>
      <c r="D27" s="21"/>
      <c r="E27" s="21"/>
      <c r="F27" s="21"/>
      <c r="G27" s="21"/>
      <c r="H27" s="21"/>
      <c r="I27" s="17"/>
      <c r="J27" s="17"/>
      <c r="K27" s="17"/>
      <c r="L27" s="17"/>
      <c r="M27" s="16"/>
      <c r="N27" s="21"/>
    </row>
    <row r="28" spans="2:14" ht="10" customHeight="1" outlineLevel="1" x14ac:dyDescent="0.15">
      <c r="B28" t="s">
        <v>180</v>
      </c>
      <c r="C28" s="21"/>
      <c r="D28" s="21"/>
      <c r="E28" s="21"/>
      <c r="F28" s="21"/>
      <c r="G28" s="21"/>
      <c r="H28" s="21"/>
      <c r="I28" s="17"/>
      <c r="J28" s="17"/>
      <c r="K28" s="17"/>
      <c r="L28" s="17"/>
      <c r="M28" s="16"/>
      <c r="N28" s="21"/>
    </row>
    <row r="29" spans="2:14" ht="10" customHeight="1" outlineLevel="1" x14ac:dyDescent="0.15">
      <c r="B29" t="s">
        <v>181</v>
      </c>
      <c r="C29" s="21"/>
      <c r="D29" s="21"/>
      <c r="E29" s="21"/>
      <c r="F29" s="21"/>
      <c r="G29" s="21"/>
      <c r="H29" s="21"/>
      <c r="I29" s="17"/>
      <c r="J29" s="17"/>
      <c r="K29" s="17"/>
      <c r="L29" s="17"/>
      <c r="M29" s="16"/>
      <c r="N29" s="21"/>
    </row>
    <row r="30" spans="2:14" ht="10" customHeight="1" outlineLevel="1" x14ac:dyDescent="0.15">
      <c r="B30" t="s">
        <v>182</v>
      </c>
      <c r="C30" s="21"/>
      <c r="D30" s="21"/>
      <c r="E30" s="21"/>
      <c r="F30" s="21"/>
      <c r="G30" s="21"/>
      <c r="H30" s="21"/>
      <c r="I30" s="17"/>
      <c r="J30" s="17"/>
      <c r="K30" s="17"/>
      <c r="L30" s="17"/>
      <c r="M30" s="16"/>
      <c r="N30" s="21"/>
    </row>
    <row r="31" spans="2:14" ht="10" customHeight="1" outlineLevel="1" x14ac:dyDescent="0.15">
      <c r="B31" t="s">
        <v>183</v>
      </c>
      <c r="C31" s="21"/>
      <c r="D31" s="21"/>
      <c r="E31" s="21"/>
      <c r="F31" s="21"/>
      <c r="G31" s="21"/>
      <c r="H31" s="21"/>
      <c r="I31" s="17"/>
      <c r="J31" s="17"/>
      <c r="K31" s="17"/>
      <c r="L31" s="17"/>
      <c r="M31" s="16"/>
      <c r="N31" s="21"/>
    </row>
    <row r="32" spans="2:14" ht="10" customHeight="1" outlineLevel="1" x14ac:dyDescent="0.15">
      <c r="B32" t="s">
        <v>184</v>
      </c>
      <c r="C32" s="21"/>
      <c r="D32" s="21"/>
      <c r="E32" s="21"/>
      <c r="F32" s="21"/>
      <c r="G32" s="21"/>
      <c r="H32" s="21"/>
      <c r="I32" s="17"/>
      <c r="J32" s="17"/>
      <c r="K32" s="17"/>
      <c r="L32" s="17"/>
      <c r="M32" s="16"/>
      <c r="N32" s="21"/>
    </row>
    <row r="33" spans="2:14" ht="10" customHeight="1" outlineLevel="1" x14ac:dyDescent="0.15">
      <c r="B33" t="s">
        <v>185</v>
      </c>
      <c r="C33" s="21"/>
      <c r="D33" s="21"/>
      <c r="E33" s="21"/>
      <c r="F33" s="21"/>
      <c r="G33" s="21"/>
      <c r="H33" s="21"/>
      <c r="I33" s="17"/>
      <c r="J33" s="17"/>
      <c r="K33" s="17"/>
      <c r="L33" s="17"/>
      <c r="M33" s="16"/>
      <c r="N33" s="21"/>
    </row>
    <row r="34" spans="2:14" ht="10" customHeight="1" outlineLevel="1" x14ac:dyDescent="0.15">
      <c r="B34" t="s">
        <v>186</v>
      </c>
      <c r="C34" s="21"/>
      <c r="D34" s="21"/>
      <c r="E34" s="21"/>
      <c r="F34" s="21"/>
      <c r="G34" s="21"/>
      <c r="H34" s="21"/>
      <c r="I34" s="17"/>
      <c r="J34" s="17"/>
      <c r="K34" s="17"/>
      <c r="L34" s="17"/>
      <c r="M34" s="16"/>
      <c r="N34" s="21"/>
    </row>
    <row r="35" spans="2:14" ht="10" customHeight="1" outlineLevel="1" x14ac:dyDescent="0.15">
      <c r="B35" t="s">
        <v>187</v>
      </c>
      <c r="C35" s="21"/>
      <c r="D35" s="21"/>
      <c r="E35" s="21"/>
      <c r="F35" s="21"/>
      <c r="G35" s="21"/>
      <c r="H35" s="21"/>
      <c r="I35" s="17"/>
      <c r="J35" s="17"/>
      <c r="K35" s="17"/>
      <c r="L35" s="17"/>
      <c r="M35" s="16"/>
      <c r="N35" s="21"/>
    </row>
    <row r="36" spans="2:14" ht="10" customHeight="1" outlineLevel="1" x14ac:dyDescent="0.15">
      <c r="B36" t="s">
        <v>188</v>
      </c>
      <c r="C36" s="21"/>
      <c r="D36" s="21"/>
      <c r="E36" s="21"/>
      <c r="F36" s="21"/>
      <c r="G36" s="21"/>
      <c r="H36" s="21"/>
      <c r="I36" s="17"/>
      <c r="J36" s="17"/>
      <c r="K36" s="17"/>
      <c r="L36" s="17"/>
      <c r="M36" s="16"/>
      <c r="N36" s="21"/>
    </row>
    <row r="37" spans="2:14" ht="10" customHeight="1" outlineLevel="1" x14ac:dyDescent="0.15">
      <c r="B37" t="s">
        <v>189</v>
      </c>
      <c r="C37" s="21"/>
      <c r="D37" s="21"/>
      <c r="E37" s="21"/>
      <c r="F37" s="21"/>
      <c r="G37" s="21"/>
      <c r="H37" s="21"/>
      <c r="I37" s="17"/>
      <c r="J37" s="17"/>
      <c r="K37" s="17"/>
      <c r="L37" s="17"/>
      <c r="M37" s="16"/>
      <c r="N37" s="21"/>
    </row>
    <row r="38" spans="2:14" ht="10" customHeight="1" outlineLevel="1" x14ac:dyDescent="0.15">
      <c r="B38" t="s">
        <v>190</v>
      </c>
      <c r="C38" s="21"/>
      <c r="D38" s="21"/>
      <c r="E38" s="21"/>
      <c r="F38" s="21"/>
      <c r="G38" s="21"/>
      <c r="H38" s="21"/>
      <c r="I38" s="17"/>
      <c r="J38" s="17"/>
      <c r="K38" s="17"/>
      <c r="L38" s="17"/>
      <c r="M38" s="16"/>
      <c r="N38" s="21"/>
    </row>
    <row r="39" spans="2:14" ht="10" customHeight="1" outlineLevel="1" x14ac:dyDescent="0.15">
      <c r="B39" t="s">
        <v>191</v>
      </c>
      <c r="C39" s="21"/>
      <c r="D39" s="21"/>
      <c r="E39" s="21"/>
      <c r="F39" s="21"/>
      <c r="G39" s="21"/>
      <c r="H39" s="21"/>
      <c r="I39" s="17"/>
      <c r="J39" s="17"/>
      <c r="K39" s="17"/>
      <c r="L39" s="17"/>
      <c r="M39" s="16"/>
      <c r="N39" s="21"/>
    </row>
    <row r="40" spans="2:14" ht="10" customHeight="1" outlineLevel="1" x14ac:dyDescent="0.15">
      <c r="B40" t="s">
        <v>192</v>
      </c>
      <c r="C40" s="21"/>
      <c r="D40" s="21"/>
      <c r="E40" s="21"/>
      <c r="F40" s="21"/>
      <c r="G40" s="21"/>
      <c r="H40" s="21"/>
      <c r="I40" s="17"/>
      <c r="J40" s="17"/>
      <c r="K40" s="17"/>
      <c r="L40" s="17"/>
      <c r="M40" s="16"/>
      <c r="N40" s="21"/>
    </row>
    <row r="41" spans="2:14" ht="10" customHeight="1" outlineLevel="1" x14ac:dyDescent="0.15">
      <c r="B41" t="s">
        <v>193</v>
      </c>
      <c r="C41" s="21"/>
      <c r="D41" s="21"/>
      <c r="E41" s="21"/>
      <c r="F41" s="21"/>
      <c r="G41" s="21"/>
      <c r="H41" s="21"/>
      <c r="I41" s="17"/>
      <c r="J41" s="17"/>
      <c r="K41" s="17"/>
      <c r="L41" s="17"/>
      <c r="M41" s="16"/>
      <c r="N41" s="21"/>
    </row>
    <row r="42" spans="2:14" ht="10" customHeight="1" outlineLevel="1" x14ac:dyDescent="0.15">
      <c r="B42" t="s">
        <v>194</v>
      </c>
      <c r="C42" s="21"/>
      <c r="D42" s="21"/>
      <c r="E42" s="21"/>
      <c r="F42" s="21"/>
      <c r="G42" s="21"/>
      <c r="H42" s="21"/>
      <c r="I42" s="17"/>
      <c r="J42" s="17"/>
      <c r="K42" s="17"/>
      <c r="L42" s="17"/>
      <c r="M42" s="16"/>
      <c r="N42" s="21"/>
    </row>
    <row r="43" spans="2:14" ht="10" customHeight="1" outlineLevel="1" x14ac:dyDescent="0.15">
      <c r="B43" t="s">
        <v>195</v>
      </c>
      <c r="C43" s="21"/>
      <c r="D43" s="21"/>
      <c r="E43" s="21"/>
      <c r="F43" s="21"/>
      <c r="G43" s="21"/>
      <c r="H43" s="21"/>
      <c r="I43" s="17"/>
      <c r="J43" s="17"/>
      <c r="K43" s="17"/>
      <c r="L43" s="17"/>
      <c r="M43" s="16"/>
      <c r="N43" s="21"/>
    </row>
    <row r="44" spans="2:14" ht="10" customHeight="1" outlineLevel="1" x14ac:dyDescent="0.15">
      <c r="B44" t="s">
        <v>196</v>
      </c>
      <c r="C44" s="21"/>
      <c r="D44" s="21"/>
      <c r="E44" s="21"/>
      <c r="F44" s="21"/>
      <c r="G44" s="21"/>
      <c r="H44" s="21"/>
      <c r="I44" s="17"/>
      <c r="J44" s="17"/>
      <c r="K44" s="17"/>
      <c r="L44" s="17"/>
      <c r="M44" s="16"/>
      <c r="N44" s="21"/>
    </row>
    <row r="45" spans="2:14" ht="10" customHeight="1" outlineLevel="1" x14ac:dyDescent="0.15">
      <c r="B45" t="s">
        <v>197</v>
      </c>
      <c r="C45" s="21"/>
      <c r="D45" s="21"/>
      <c r="E45" s="21"/>
      <c r="F45" s="21"/>
      <c r="G45" s="21"/>
      <c r="H45" s="21"/>
      <c r="I45" s="17"/>
      <c r="J45" s="17"/>
      <c r="K45" s="17"/>
      <c r="L45" s="17"/>
      <c r="M45" s="16"/>
      <c r="N45" s="21"/>
    </row>
    <row r="46" spans="2:14" ht="10" customHeight="1" outlineLevel="1" x14ac:dyDescent="0.15">
      <c r="B46" t="s">
        <v>198</v>
      </c>
      <c r="C46" s="21"/>
      <c r="D46" s="21"/>
      <c r="E46" s="21"/>
      <c r="F46" s="21"/>
      <c r="G46" s="21"/>
      <c r="H46" s="21"/>
      <c r="I46" s="17"/>
      <c r="J46" s="17"/>
      <c r="K46" s="17"/>
      <c r="L46" s="17"/>
      <c r="M46" s="16"/>
      <c r="N46" s="21"/>
    </row>
    <row r="47" spans="2:14" ht="10" customHeight="1" outlineLevel="1" x14ac:dyDescent="0.15">
      <c r="B47" t="s">
        <v>199</v>
      </c>
      <c r="C47" s="21"/>
      <c r="D47" s="21"/>
      <c r="E47" s="21"/>
      <c r="F47" s="21"/>
      <c r="G47" s="21"/>
      <c r="H47" s="21"/>
      <c r="I47" s="17"/>
      <c r="J47" s="17"/>
      <c r="K47" s="17"/>
      <c r="L47" s="17"/>
      <c r="M47" s="16"/>
      <c r="N47" s="21"/>
    </row>
    <row r="48" spans="2:14" ht="10" customHeight="1" outlineLevel="1" x14ac:dyDescent="0.15">
      <c r="B48" t="s">
        <v>200</v>
      </c>
      <c r="C48" s="21"/>
      <c r="D48" s="21"/>
      <c r="E48" s="21"/>
      <c r="F48" s="21"/>
      <c r="G48" s="21"/>
      <c r="H48" s="21"/>
      <c r="I48" s="17"/>
      <c r="J48" s="17"/>
      <c r="K48" s="17"/>
      <c r="L48" s="17"/>
      <c r="M48" s="16"/>
      <c r="N48" s="21"/>
    </row>
    <row r="49" spans="2:14" ht="10" customHeight="1" outlineLevel="1" x14ac:dyDescent="0.15">
      <c r="B49" t="s">
        <v>201</v>
      </c>
      <c r="C49" s="21"/>
      <c r="D49" s="21"/>
      <c r="E49" s="21"/>
      <c r="F49" s="21"/>
      <c r="G49" s="21"/>
      <c r="H49" s="21"/>
      <c r="I49" s="17"/>
      <c r="J49" s="17"/>
      <c r="K49" s="17"/>
      <c r="L49" s="17"/>
      <c r="M49" s="16"/>
      <c r="N49" s="21"/>
    </row>
    <row r="50" spans="2:14" ht="10" customHeight="1" outlineLevel="1" x14ac:dyDescent="0.15">
      <c r="B50" t="s">
        <v>202</v>
      </c>
      <c r="C50" s="21"/>
      <c r="D50" s="21"/>
      <c r="E50" s="21"/>
      <c r="F50" s="21"/>
      <c r="G50" s="21"/>
      <c r="H50" s="21"/>
      <c r="I50" s="17"/>
      <c r="J50" s="17"/>
      <c r="K50" s="17"/>
      <c r="L50" s="17"/>
      <c r="M50" s="16"/>
      <c r="N50" s="21"/>
    </row>
    <row r="51" spans="2:14" ht="10" customHeight="1" outlineLevel="1" x14ac:dyDescent="0.15">
      <c r="B51" t="s">
        <v>203</v>
      </c>
      <c r="C51" s="21"/>
      <c r="D51" s="21"/>
      <c r="E51" s="21"/>
      <c r="F51" s="21"/>
      <c r="G51" s="21"/>
      <c r="H51" s="21"/>
      <c r="I51" s="17"/>
      <c r="J51" s="17"/>
      <c r="K51" s="17"/>
      <c r="L51" s="17"/>
      <c r="M51" s="16"/>
      <c r="N51" s="21"/>
    </row>
    <row r="52" spans="2:14" ht="10" customHeight="1" outlineLevel="1" x14ac:dyDescent="0.15">
      <c r="B52" t="s">
        <v>204</v>
      </c>
      <c r="C52" s="21"/>
      <c r="D52" s="21"/>
      <c r="E52" s="21"/>
      <c r="F52" s="21"/>
      <c r="G52" s="21"/>
      <c r="H52" s="21"/>
      <c r="I52" s="17"/>
      <c r="J52" s="17"/>
      <c r="K52" s="17"/>
      <c r="L52" s="17"/>
      <c r="M52" s="16"/>
      <c r="N52" s="21"/>
    </row>
    <row r="53" spans="2:14" ht="10" customHeight="1" outlineLevel="1" x14ac:dyDescent="0.15">
      <c r="B53" t="s">
        <v>205</v>
      </c>
      <c r="C53" s="21"/>
      <c r="D53" s="21"/>
      <c r="E53" s="21"/>
      <c r="F53" s="21"/>
      <c r="G53" s="21"/>
      <c r="H53" s="21"/>
      <c r="I53" s="17"/>
      <c r="J53" s="17"/>
      <c r="K53" s="17"/>
      <c r="L53" s="17"/>
      <c r="M53" s="16"/>
      <c r="N53" s="21"/>
    </row>
    <row r="54" spans="2:14" ht="10" customHeight="1" outlineLevel="1" x14ac:dyDescent="0.15">
      <c r="B54" t="s">
        <v>206</v>
      </c>
      <c r="C54" s="21"/>
      <c r="D54" s="21"/>
      <c r="E54" s="21"/>
      <c r="F54" s="21"/>
      <c r="G54" s="21"/>
      <c r="H54" s="21"/>
      <c r="I54" s="17"/>
      <c r="J54" s="17"/>
      <c r="K54" s="17"/>
      <c r="L54" s="17"/>
      <c r="M54" s="16"/>
      <c r="N54" s="21"/>
    </row>
    <row r="55" spans="2:14" ht="10" customHeight="1" outlineLevel="1" x14ac:dyDescent="0.15">
      <c r="B55" t="s">
        <v>207</v>
      </c>
      <c r="C55" s="21"/>
      <c r="D55" s="21"/>
      <c r="E55" s="21"/>
      <c r="F55" s="21"/>
      <c r="G55" s="21"/>
      <c r="H55" s="21"/>
      <c r="I55" s="17"/>
      <c r="J55" s="17"/>
      <c r="K55" s="17"/>
      <c r="L55" s="17"/>
      <c r="M55" s="16"/>
      <c r="N55" s="21"/>
    </row>
    <row r="56" spans="2:14" ht="10" customHeight="1" outlineLevel="1" x14ac:dyDescent="0.15">
      <c r="B56" t="s">
        <v>208</v>
      </c>
      <c r="C56" s="21"/>
      <c r="D56" s="21"/>
      <c r="E56" s="21"/>
      <c r="F56" s="21"/>
      <c r="G56" s="21"/>
      <c r="H56" s="21"/>
      <c r="I56" s="17"/>
      <c r="J56" s="17"/>
      <c r="K56" s="17"/>
      <c r="L56" s="17"/>
      <c r="M56" s="16"/>
      <c r="N56" s="21"/>
    </row>
    <row r="57" spans="2:14" ht="10" customHeight="1" outlineLevel="1" x14ac:dyDescent="0.15">
      <c r="B57" t="s">
        <v>209</v>
      </c>
      <c r="C57" s="21"/>
      <c r="D57" s="21"/>
      <c r="E57" s="21"/>
      <c r="F57" s="21"/>
      <c r="G57" s="21"/>
      <c r="H57" s="21"/>
      <c r="I57" s="17"/>
      <c r="J57" s="17"/>
      <c r="K57" s="17"/>
      <c r="L57" s="17"/>
      <c r="M57" s="16"/>
      <c r="N57" s="21"/>
    </row>
    <row r="58" spans="2:14" ht="10" customHeight="1" outlineLevel="1" x14ac:dyDescent="0.15">
      <c r="B58" t="s">
        <v>210</v>
      </c>
      <c r="C58" s="21"/>
      <c r="D58" s="21"/>
      <c r="E58" s="21"/>
      <c r="F58" s="21"/>
      <c r="G58" s="21"/>
      <c r="H58" s="21"/>
      <c r="I58" s="17"/>
      <c r="J58" s="17"/>
      <c r="K58" s="17"/>
      <c r="L58" s="17"/>
      <c r="M58" s="16"/>
      <c r="N58" s="21"/>
    </row>
    <row r="59" spans="2:14" ht="10" customHeight="1" outlineLevel="1" x14ac:dyDescent="0.15">
      <c r="B59" t="s">
        <v>211</v>
      </c>
      <c r="C59" s="21"/>
      <c r="D59" s="21"/>
      <c r="E59" s="21"/>
      <c r="F59" s="21"/>
      <c r="G59" s="21"/>
      <c r="H59" s="21"/>
      <c r="I59" s="17"/>
      <c r="J59" s="17"/>
      <c r="K59" s="17"/>
      <c r="L59" s="17"/>
      <c r="M59" s="16"/>
      <c r="N59" s="21"/>
    </row>
    <row r="60" spans="2:14" ht="10" customHeight="1" outlineLevel="1" x14ac:dyDescent="0.15">
      <c r="B60" t="s">
        <v>212</v>
      </c>
      <c r="C60" s="21"/>
      <c r="D60" s="21"/>
      <c r="E60" s="21"/>
      <c r="F60" s="21"/>
      <c r="G60" s="21"/>
      <c r="H60" s="21"/>
      <c r="I60" s="17"/>
      <c r="J60" s="17"/>
      <c r="K60" s="17"/>
      <c r="L60" s="17"/>
      <c r="M60" s="16"/>
      <c r="N60" s="21"/>
    </row>
    <row r="61" spans="2:14" ht="10" customHeight="1" outlineLevel="1" x14ac:dyDescent="0.15">
      <c r="B61" t="s">
        <v>213</v>
      </c>
      <c r="C61" s="21"/>
      <c r="D61" s="21"/>
      <c r="E61" s="21"/>
      <c r="F61" s="21"/>
      <c r="G61" s="21"/>
      <c r="H61" s="21"/>
      <c r="I61" s="17"/>
      <c r="J61" s="17"/>
      <c r="K61" s="17"/>
      <c r="L61" s="17"/>
      <c r="M61" s="16"/>
      <c r="N61" s="21"/>
    </row>
    <row r="62" spans="2:14" ht="10" customHeight="1" outlineLevel="1" x14ac:dyDescent="0.15">
      <c r="B62" t="s">
        <v>214</v>
      </c>
      <c r="C62" s="21"/>
      <c r="D62" s="21"/>
      <c r="E62" s="21"/>
      <c r="F62" s="21"/>
      <c r="G62" s="21"/>
      <c r="H62" s="21"/>
      <c r="I62" s="17"/>
      <c r="J62" s="17"/>
      <c r="K62" s="17"/>
      <c r="L62" s="17"/>
      <c r="M62" s="16"/>
      <c r="N62" s="21"/>
    </row>
    <row r="63" spans="2:14" ht="10" customHeight="1" outlineLevel="1" x14ac:dyDescent="0.15">
      <c r="B63" t="s">
        <v>215</v>
      </c>
      <c r="C63" s="21"/>
      <c r="D63" s="21"/>
      <c r="E63" s="21"/>
      <c r="F63" s="21"/>
      <c r="G63" s="21"/>
      <c r="H63" s="21"/>
      <c r="I63" s="17"/>
      <c r="J63" s="17"/>
      <c r="K63" s="17"/>
      <c r="L63" s="17"/>
      <c r="M63" s="16"/>
      <c r="N63" s="21"/>
    </row>
    <row r="64" spans="2:14" ht="10" customHeight="1" outlineLevel="1" x14ac:dyDescent="0.15">
      <c r="B64" t="s">
        <v>216</v>
      </c>
      <c r="C64" s="21"/>
      <c r="D64" s="21"/>
      <c r="E64" s="21"/>
      <c r="F64" s="21"/>
      <c r="G64" s="21"/>
      <c r="H64" s="21"/>
      <c r="I64" s="17"/>
      <c r="J64" s="17"/>
      <c r="K64" s="17"/>
      <c r="L64" s="17"/>
      <c r="M64" s="16"/>
      <c r="N64" s="21"/>
    </row>
    <row r="65" spans="2:14" ht="10" customHeight="1" outlineLevel="1" x14ac:dyDescent="0.15">
      <c r="B65" t="s">
        <v>217</v>
      </c>
      <c r="C65" s="21"/>
      <c r="D65" s="21"/>
      <c r="E65" s="21"/>
      <c r="F65" s="21"/>
      <c r="G65" s="21"/>
      <c r="H65" s="21"/>
      <c r="I65" s="17"/>
      <c r="J65" s="17"/>
      <c r="K65" s="17"/>
      <c r="L65" s="17"/>
      <c r="M65" s="16"/>
      <c r="N65" s="21"/>
    </row>
    <row r="66" spans="2:14" ht="10" customHeight="1" outlineLevel="1" x14ac:dyDescent="0.15">
      <c r="B66" t="s">
        <v>218</v>
      </c>
      <c r="C66" s="21"/>
      <c r="D66" s="21"/>
      <c r="E66" s="21"/>
      <c r="F66" s="21"/>
      <c r="G66" s="21"/>
      <c r="H66" s="21"/>
      <c r="I66" s="17"/>
      <c r="J66" s="17"/>
      <c r="K66" s="17"/>
      <c r="L66" s="17"/>
      <c r="M66" s="16"/>
      <c r="N66" s="21"/>
    </row>
    <row r="67" spans="2:14" ht="10" customHeight="1" outlineLevel="1" x14ac:dyDescent="0.15">
      <c r="B67" t="s">
        <v>219</v>
      </c>
      <c r="C67" s="21"/>
      <c r="D67" s="21"/>
      <c r="E67" s="21"/>
      <c r="F67" s="21"/>
      <c r="G67" s="21"/>
      <c r="H67" s="21"/>
      <c r="I67" s="17"/>
      <c r="J67" s="17"/>
      <c r="K67" s="17"/>
      <c r="L67" s="17"/>
      <c r="M67" s="16"/>
      <c r="N67" s="21"/>
    </row>
    <row r="68" spans="2:14" ht="11" outlineLevel="1" x14ac:dyDescent="0.15">
      <c r="B68" t="s">
        <v>220</v>
      </c>
      <c r="C68" s="21"/>
      <c r="D68" s="21"/>
      <c r="E68" s="21"/>
      <c r="F68" s="21"/>
      <c r="G68" s="21"/>
      <c r="H68" s="21"/>
      <c r="I68" s="17"/>
      <c r="J68" s="17"/>
      <c r="K68" s="17"/>
      <c r="L68" s="17"/>
      <c r="M68" s="16"/>
      <c r="N68" s="21"/>
    </row>
    <row r="69" spans="2:14" ht="11" outlineLevel="1" x14ac:dyDescent="0.15">
      <c r="B69" t="s">
        <v>221</v>
      </c>
      <c r="C69" s="21"/>
      <c r="D69" s="21"/>
      <c r="E69" s="21"/>
      <c r="F69" s="21"/>
      <c r="G69" s="21"/>
      <c r="H69" s="21"/>
      <c r="I69" s="17"/>
      <c r="J69" s="17"/>
      <c r="K69" s="17"/>
      <c r="L69" s="17"/>
      <c r="M69" s="16"/>
      <c r="N69" s="21"/>
    </row>
    <row r="70" spans="2:14" ht="11" outlineLevel="1" x14ac:dyDescent="0.15">
      <c r="B70" t="s">
        <v>222</v>
      </c>
      <c r="C70" s="21"/>
      <c r="D70" s="21"/>
      <c r="E70" s="21"/>
      <c r="F70" s="21"/>
      <c r="G70" s="21"/>
      <c r="H70" s="21"/>
      <c r="I70" s="17"/>
      <c r="J70" s="17"/>
      <c r="K70" s="17"/>
      <c r="L70" s="17"/>
      <c r="M70" s="16"/>
      <c r="N70" s="21"/>
    </row>
    <row r="71" spans="2:14" ht="11" outlineLevel="1" x14ac:dyDescent="0.15">
      <c r="B71" t="s">
        <v>223</v>
      </c>
      <c r="C71" s="21"/>
      <c r="D71" s="21"/>
      <c r="E71" s="21"/>
      <c r="F71" s="21"/>
      <c r="G71" s="21"/>
      <c r="H71" s="21"/>
      <c r="I71" s="17"/>
      <c r="J71" s="17"/>
      <c r="K71" s="17"/>
      <c r="L71" s="17"/>
      <c r="M71" s="16"/>
      <c r="N71" s="21"/>
    </row>
    <row r="72" spans="2:14" ht="11" outlineLevel="1" x14ac:dyDescent="0.15">
      <c r="B72" t="s">
        <v>224</v>
      </c>
      <c r="C72" s="21"/>
      <c r="D72" s="21"/>
      <c r="E72" s="21"/>
      <c r="F72" s="21"/>
      <c r="G72" s="21"/>
      <c r="H72" s="21"/>
      <c r="I72" s="17"/>
      <c r="J72" s="17"/>
      <c r="K72" s="17"/>
      <c r="L72" s="17"/>
      <c r="M72" s="16"/>
      <c r="N72" s="21"/>
    </row>
    <row r="73" spans="2:14" ht="11" outlineLevel="1" x14ac:dyDescent="0.15">
      <c r="B73" t="s">
        <v>225</v>
      </c>
      <c r="C73" s="21"/>
      <c r="D73" s="21"/>
      <c r="E73" s="21"/>
      <c r="F73" s="21"/>
      <c r="G73" s="21"/>
      <c r="H73" s="21"/>
      <c r="I73" s="17"/>
      <c r="J73" s="17"/>
      <c r="K73" s="17"/>
      <c r="L73" s="17"/>
      <c r="M73" s="16"/>
      <c r="N73" s="21"/>
    </row>
    <row r="74" spans="2:14" ht="11" outlineLevel="1" x14ac:dyDescent="0.15">
      <c r="B74" t="s">
        <v>226</v>
      </c>
      <c r="C74" s="21"/>
      <c r="D74" s="21"/>
      <c r="E74" s="21"/>
      <c r="F74" s="21"/>
      <c r="G74" s="21"/>
      <c r="H74" s="21"/>
      <c r="I74" s="17"/>
      <c r="J74" s="17"/>
      <c r="K74" s="17"/>
      <c r="L74" s="17"/>
      <c r="M74" s="16"/>
      <c r="N74" s="21"/>
    </row>
    <row r="75" spans="2:14" ht="11" outlineLevel="1" x14ac:dyDescent="0.15">
      <c r="B75" t="s">
        <v>227</v>
      </c>
      <c r="C75" s="21"/>
      <c r="D75" s="21"/>
      <c r="E75" s="21"/>
      <c r="F75" s="21"/>
      <c r="G75" s="21"/>
      <c r="H75" s="21"/>
      <c r="I75" s="17"/>
      <c r="J75" s="17"/>
      <c r="K75" s="17"/>
      <c r="L75" s="17"/>
      <c r="M75" s="16"/>
      <c r="N75" s="21"/>
    </row>
    <row r="76" spans="2:14" ht="11" outlineLevel="1" x14ac:dyDescent="0.15">
      <c r="B76" t="s">
        <v>228</v>
      </c>
      <c r="C76" s="21"/>
      <c r="D76" s="21"/>
      <c r="E76" s="21"/>
      <c r="F76" s="21"/>
      <c r="G76" s="21"/>
      <c r="H76" s="21"/>
      <c r="I76" s="17"/>
      <c r="J76" s="17"/>
      <c r="K76" s="17"/>
      <c r="L76" s="17"/>
      <c r="M76" s="16"/>
      <c r="N76" s="21"/>
    </row>
    <row r="77" spans="2:14" ht="11" outlineLevel="1" x14ac:dyDescent="0.15">
      <c r="B77" t="s">
        <v>229</v>
      </c>
      <c r="C77" s="21"/>
      <c r="D77" s="21"/>
      <c r="E77" s="21"/>
      <c r="F77" s="21"/>
      <c r="G77" s="21"/>
      <c r="H77" s="21"/>
      <c r="I77" s="17"/>
      <c r="J77" s="17"/>
      <c r="K77" s="17"/>
      <c r="L77" s="17"/>
      <c r="M77" s="16"/>
      <c r="N77" s="21"/>
    </row>
    <row r="78" spans="2:14" ht="11" outlineLevel="1" x14ac:dyDescent="0.15">
      <c r="B78" t="s">
        <v>230</v>
      </c>
      <c r="C78" s="21"/>
      <c r="D78" s="21"/>
      <c r="E78" s="21"/>
      <c r="F78" s="21"/>
      <c r="G78" s="21"/>
      <c r="H78" s="21"/>
      <c r="I78" s="17"/>
      <c r="J78" s="17"/>
      <c r="K78" s="17"/>
      <c r="L78" s="17"/>
      <c r="M78" s="16"/>
      <c r="N78" s="21"/>
    </row>
    <row r="79" spans="2:14" ht="11" outlineLevel="1" x14ac:dyDescent="0.15">
      <c r="B79" t="s">
        <v>231</v>
      </c>
      <c r="C79" s="21"/>
      <c r="D79" s="21"/>
      <c r="E79" s="21"/>
      <c r="F79" s="21"/>
      <c r="G79" s="21"/>
      <c r="H79" s="21"/>
      <c r="I79" s="17"/>
      <c r="J79" s="17"/>
      <c r="K79" s="17"/>
      <c r="L79" s="17"/>
      <c r="M79" s="16"/>
      <c r="N79" s="21"/>
    </row>
    <row r="80" spans="2:14" ht="11" outlineLevel="1" x14ac:dyDescent="0.15">
      <c r="B80" t="s">
        <v>232</v>
      </c>
      <c r="C80" s="21"/>
      <c r="D80" s="21"/>
      <c r="E80" s="21"/>
      <c r="F80" s="21"/>
      <c r="G80" s="21"/>
      <c r="H80" s="21"/>
      <c r="I80" s="17"/>
      <c r="J80" s="17"/>
      <c r="K80" s="17"/>
      <c r="L80" s="17"/>
      <c r="M80" s="16"/>
      <c r="N80" s="21"/>
    </row>
    <row r="81" spans="2:14" ht="11" outlineLevel="1" x14ac:dyDescent="0.15">
      <c r="B81" t="s">
        <v>233</v>
      </c>
      <c r="C81" s="21"/>
      <c r="D81" s="21"/>
      <c r="E81" s="21"/>
      <c r="F81" s="21"/>
      <c r="G81" s="21"/>
      <c r="H81" s="21"/>
      <c r="I81" s="17"/>
      <c r="J81" s="17"/>
      <c r="K81" s="17"/>
      <c r="L81" s="17"/>
      <c r="M81" s="16"/>
      <c r="N81" s="21"/>
    </row>
    <row r="82" spans="2:14" ht="11" outlineLevel="1" x14ac:dyDescent="0.15">
      <c r="B82" t="s">
        <v>234</v>
      </c>
      <c r="C82" s="21"/>
      <c r="D82" s="21"/>
      <c r="E82" s="21"/>
      <c r="F82" s="21"/>
      <c r="G82" s="21"/>
      <c r="H82" s="21"/>
      <c r="I82" s="17"/>
      <c r="J82" s="17"/>
      <c r="K82" s="17"/>
      <c r="L82" s="17"/>
      <c r="M82" s="16"/>
      <c r="N82" s="21"/>
    </row>
    <row r="83" spans="2:14" ht="11" outlineLevel="1" x14ac:dyDescent="0.15">
      <c r="B83" t="s">
        <v>235</v>
      </c>
      <c r="C83" s="21"/>
      <c r="D83" s="21"/>
      <c r="E83" s="21"/>
      <c r="F83" s="21"/>
      <c r="G83" s="21"/>
      <c r="H83" s="21"/>
      <c r="I83" s="17"/>
      <c r="J83" s="17"/>
      <c r="K83" s="17"/>
      <c r="L83" s="17"/>
      <c r="M83" s="16"/>
      <c r="N83" s="21"/>
    </row>
    <row r="84" spans="2:14" ht="11" outlineLevel="1" x14ac:dyDescent="0.15">
      <c r="B84" t="s">
        <v>236</v>
      </c>
      <c r="C84" s="21"/>
      <c r="D84" s="21"/>
      <c r="E84" s="21"/>
      <c r="F84" s="21"/>
      <c r="G84" s="21"/>
      <c r="H84" s="21"/>
      <c r="I84" s="17"/>
      <c r="J84" s="17"/>
      <c r="K84" s="17"/>
      <c r="L84" s="17"/>
      <c r="M84" s="16"/>
      <c r="N84" s="21"/>
    </row>
    <row r="85" spans="2:14" ht="11" outlineLevel="1" x14ac:dyDescent="0.15">
      <c r="B85" t="s">
        <v>237</v>
      </c>
      <c r="C85" s="21"/>
      <c r="D85" s="21"/>
      <c r="E85" s="21"/>
      <c r="F85" s="21"/>
      <c r="G85" s="21"/>
      <c r="H85" s="21"/>
      <c r="I85" s="17"/>
      <c r="J85" s="17"/>
      <c r="K85" s="17"/>
      <c r="L85" s="17"/>
      <c r="M85" s="16"/>
      <c r="N85" s="21"/>
    </row>
    <row r="86" spans="2:14" ht="11" outlineLevel="1" x14ac:dyDescent="0.15">
      <c r="B86" t="s">
        <v>238</v>
      </c>
      <c r="C86" s="21"/>
      <c r="D86" s="21"/>
      <c r="E86" s="21"/>
      <c r="F86" s="21"/>
      <c r="G86" s="21"/>
      <c r="H86" s="21"/>
      <c r="I86" s="17"/>
      <c r="J86" s="17"/>
      <c r="K86" s="17"/>
      <c r="L86" s="17"/>
      <c r="M86" s="16"/>
      <c r="N86" s="21"/>
    </row>
    <row r="87" spans="2:14" ht="11" outlineLevel="1" x14ac:dyDescent="0.15">
      <c r="B87" t="s">
        <v>239</v>
      </c>
      <c r="C87" s="21"/>
      <c r="D87" s="21"/>
      <c r="E87" s="21"/>
      <c r="F87" s="21"/>
      <c r="G87" s="21"/>
      <c r="H87" s="21"/>
      <c r="I87" s="17"/>
      <c r="J87" s="17"/>
      <c r="K87" s="17"/>
      <c r="L87" s="17"/>
      <c r="M87" s="16"/>
      <c r="N87" s="21"/>
    </row>
    <row r="88" spans="2:14" ht="11" outlineLevel="1" x14ac:dyDescent="0.15">
      <c r="B88" t="s">
        <v>240</v>
      </c>
      <c r="C88" s="21"/>
      <c r="D88" s="21"/>
      <c r="E88" s="21"/>
      <c r="F88" s="21"/>
      <c r="G88" s="21"/>
      <c r="H88" s="21"/>
      <c r="I88" s="17"/>
      <c r="J88" s="17"/>
      <c r="K88" s="17"/>
      <c r="L88" s="17"/>
      <c r="M88" s="16"/>
      <c r="N88" s="21"/>
    </row>
    <row r="89" spans="2:14" ht="11" outlineLevel="1" x14ac:dyDescent="0.15">
      <c r="B89" t="s">
        <v>241</v>
      </c>
      <c r="C89" s="21"/>
      <c r="D89" s="21"/>
      <c r="E89" s="21"/>
      <c r="F89" s="21"/>
      <c r="G89" s="21"/>
      <c r="H89" s="21"/>
      <c r="I89" s="17"/>
      <c r="J89" s="17"/>
      <c r="K89" s="17"/>
      <c r="L89" s="17"/>
      <c r="M89" s="16"/>
      <c r="N89" s="21"/>
    </row>
    <row r="90" spans="2:14" ht="11" outlineLevel="1" x14ac:dyDescent="0.15">
      <c r="B90" t="s">
        <v>242</v>
      </c>
      <c r="C90" s="21"/>
      <c r="D90" s="21"/>
      <c r="E90" s="21"/>
      <c r="F90" s="21"/>
      <c r="G90" s="21"/>
      <c r="H90" s="21"/>
      <c r="I90" s="17"/>
      <c r="J90" s="17"/>
      <c r="K90" s="17"/>
      <c r="L90" s="17"/>
      <c r="M90" s="16"/>
      <c r="N90" s="21"/>
    </row>
    <row r="91" spans="2:14" ht="11" outlineLevel="1" x14ac:dyDescent="0.15">
      <c r="B91" t="s">
        <v>243</v>
      </c>
      <c r="C91" s="21"/>
      <c r="D91" s="21"/>
      <c r="E91" s="21"/>
      <c r="F91" s="21"/>
      <c r="G91" s="21"/>
      <c r="H91" s="21"/>
      <c r="I91" s="17"/>
      <c r="J91" s="17"/>
      <c r="K91" s="17"/>
      <c r="L91" s="17"/>
      <c r="M91" s="16"/>
      <c r="N91" s="21"/>
    </row>
    <row r="92" spans="2:14" ht="11" outlineLevel="1" x14ac:dyDescent="0.15">
      <c r="B92" t="s">
        <v>244</v>
      </c>
      <c r="C92" s="21"/>
      <c r="D92" s="21"/>
      <c r="E92" s="21"/>
      <c r="F92" s="21"/>
      <c r="G92" s="21"/>
      <c r="H92" s="21"/>
      <c r="I92" s="17"/>
      <c r="J92" s="17"/>
      <c r="K92" s="17"/>
      <c r="L92" s="17"/>
      <c r="M92" s="16"/>
      <c r="N92" s="21"/>
    </row>
    <row r="93" spans="2:14" ht="11" outlineLevel="1" x14ac:dyDescent="0.15">
      <c r="B93" t="s">
        <v>245</v>
      </c>
      <c r="C93" s="21"/>
      <c r="D93" s="21"/>
      <c r="E93" s="21"/>
      <c r="F93" s="21"/>
      <c r="G93" s="21"/>
      <c r="H93" s="21"/>
      <c r="I93" s="17"/>
      <c r="J93" s="17"/>
      <c r="K93" s="17"/>
      <c r="L93" s="17"/>
      <c r="M93" s="16"/>
      <c r="N93" s="21"/>
    </row>
    <row r="94" spans="2:14" ht="11" outlineLevel="1" x14ac:dyDescent="0.15">
      <c r="B94" t="s">
        <v>246</v>
      </c>
      <c r="C94" s="21"/>
      <c r="D94" s="21"/>
      <c r="E94" s="21"/>
      <c r="F94" s="21"/>
      <c r="G94" s="21"/>
      <c r="H94" s="21"/>
      <c r="I94" s="17"/>
      <c r="J94" s="17"/>
      <c r="K94" s="17"/>
      <c r="L94" s="17"/>
      <c r="M94" s="16"/>
      <c r="N94" s="21"/>
    </row>
    <row r="95" spans="2:14" ht="11" outlineLevel="1" x14ac:dyDescent="0.15">
      <c r="B95" t="s">
        <v>247</v>
      </c>
      <c r="C95" s="21"/>
      <c r="D95" s="21"/>
      <c r="E95" s="21"/>
      <c r="F95" s="21"/>
      <c r="G95" s="21"/>
      <c r="H95" s="21"/>
      <c r="I95" s="17"/>
      <c r="J95" s="17"/>
      <c r="K95" s="17"/>
      <c r="L95" s="17"/>
      <c r="M95" s="16"/>
      <c r="N95" s="21"/>
    </row>
    <row r="96" spans="2:14" ht="11" outlineLevel="1" x14ac:dyDescent="0.15">
      <c r="B96" t="s">
        <v>248</v>
      </c>
      <c r="C96" s="21"/>
      <c r="D96" s="21"/>
      <c r="E96" s="21"/>
      <c r="F96" s="21"/>
      <c r="G96" s="21"/>
      <c r="H96" s="21"/>
      <c r="I96" s="17"/>
      <c r="J96" s="17"/>
      <c r="K96" s="17"/>
      <c r="L96" s="17"/>
      <c r="M96" s="16"/>
      <c r="N96" s="21"/>
    </row>
    <row r="97" spans="2:14" ht="11" outlineLevel="1" x14ac:dyDescent="0.15">
      <c r="B97" t="s">
        <v>249</v>
      </c>
      <c r="C97" s="21"/>
      <c r="D97" s="21"/>
      <c r="E97" s="21"/>
      <c r="F97" s="21"/>
      <c r="G97" s="21"/>
      <c r="H97" s="21"/>
      <c r="I97" s="17"/>
      <c r="J97" s="17"/>
      <c r="K97" s="17"/>
      <c r="L97" s="17"/>
      <c r="M97" s="16"/>
      <c r="N97" s="21"/>
    </row>
    <row r="98" spans="2:14" ht="11" outlineLevel="1" x14ac:dyDescent="0.15">
      <c r="B98" t="s">
        <v>250</v>
      </c>
      <c r="C98" s="21"/>
      <c r="D98" s="21"/>
      <c r="E98" s="21"/>
      <c r="F98" s="21"/>
      <c r="G98" s="21"/>
      <c r="H98" s="21"/>
      <c r="I98" s="17"/>
      <c r="J98" s="17"/>
      <c r="K98" s="17"/>
      <c r="L98" s="17"/>
      <c r="M98" s="16"/>
      <c r="N98" s="21"/>
    </row>
    <row r="99" spans="2:14" ht="11" outlineLevel="1" x14ac:dyDescent="0.15">
      <c r="B99" t="s">
        <v>251</v>
      </c>
      <c r="C99" s="21"/>
      <c r="D99" s="21"/>
      <c r="E99" s="21"/>
      <c r="F99" s="21"/>
      <c r="G99" s="21"/>
      <c r="H99" s="21"/>
      <c r="I99" s="17"/>
      <c r="J99" s="17"/>
      <c r="K99" s="17"/>
      <c r="L99" s="17"/>
      <c r="M99" s="16"/>
      <c r="N99" s="21"/>
    </row>
    <row r="100" spans="2:14" ht="11" outlineLevel="1" x14ac:dyDescent="0.15">
      <c r="B100" t="s">
        <v>252</v>
      </c>
      <c r="C100" s="21"/>
      <c r="D100" s="21"/>
      <c r="E100" s="21"/>
      <c r="F100" s="21"/>
      <c r="G100" s="21"/>
      <c r="H100" s="21"/>
      <c r="I100" s="17"/>
      <c r="J100" s="17"/>
      <c r="K100" s="17"/>
      <c r="L100" s="17"/>
      <c r="M100" s="16"/>
      <c r="N100" s="21"/>
    </row>
    <row r="101" spans="2:14" ht="11" outlineLevel="1" x14ac:dyDescent="0.15">
      <c r="B101" t="s">
        <v>253</v>
      </c>
      <c r="C101" s="21"/>
      <c r="D101" s="21"/>
      <c r="E101" s="21"/>
      <c r="F101" s="21"/>
      <c r="G101" s="21"/>
      <c r="H101" s="21"/>
      <c r="I101" s="17"/>
      <c r="J101" s="17"/>
      <c r="K101" s="17"/>
      <c r="L101" s="17"/>
      <c r="M101" s="16"/>
      <c r="N101" s="21"/>
    </row>
    <row r="102" spans="2:14" ht="11" outlineLevel="1" x14ac:dyDescent="0.15">
      <c r="B102" t="s">
        <v>254</v>
      </c>
      <c r="C102" s="21"/>
      <c r="D102" s="21"/>
      <c r="E102" s="21"/>
      <c r="F102" s="21"/>
      <c r="G102" s="21"/>
      <c r="H102" s="21"/>
      <c r="I102" s="17"/>
      <c r="J102" s="17"/>
      <c r="K102" s="17"/>
      <c r="L102" s="17"/>
      <c r="M102" s="16"/>
      <c r="N102" s="21"/>
    </row>
    <row r="103" spans="2:14" ht="11" outlineLevel="1" x14ac:dyDescent="0.15">
      <c r="B103" t="s">
        <v>255</v>
      </c>
      <c r="C103" s="21"/>
      <c r="D103" s="21"/>
      <c r="E103" s="21"/>
      <c r="F103" s="21"/>
      <c r="G103" s="21"/>
      <c r="H103" s="21"/>
      <c r="I103" s="17"/>
      <c r="J103" s="17"/>
      <c r="K103" s="17"/>
      <c r="L103" s="17"/>
      <c r="M103" s="16"/>
      <c r="N103" s="21"/>
    </row>
    <row r="104" spans="2:14" ht="11" outlineLevel="1" x14ac:dyDescent="0.15">
      <c r="B104" t="s">
        <v>256</v>
      </c>
      <c r="C104" s="21"/>
      <c r="D104" s="21"/>
      <c r="E104" s="21"/>
      <c r="F104" s="21"/>
      <c r="G104" s="21"/>
      <c r="H104" s="21"/>
      <c r="I104" s="17"/>
      <c r="J104" s="17"/>
      <c r="K104" s="17"/>
      <c r="L104" s="17"/>
      <c r="M104" s="16"/>
      <c r="N104" s="21"/>
    </row>
    <row r="105" spans="2:14" ht="11" outlineLevel="1" x14ac:dyDescent="0.15">
      <c r="B105" t="s">
        <v>257</v>
      </c>
      <c r="C105" s="21"/>
      <c r="D105" s="21"/>
      <c r="E105" s="21"/>
      <c r="F105" s="21"/>
      <c r="G105" s="21"/>
      <c r="H105" s="21"/>
      <c r="I105" s="17"/>
      <c r="J105" s="17"/>
      <c r="K105" s="17"/>
      <c r="L105" s="17"/>
      <c r="M105" s="16"/>
      <c r="N105" s="21"/>
    </row>
    <row r="106" spans="2:14" ht="11" outlineLevel="1" x14ac:dyDescent="0.15">
      <c r="B106" t="s">
        <v>258</v>
      </c>
      <c r="C106" s="21"/>
      <c r="D106" s="21"/>
      <c r="E106" s="21"/>
      <c r="F106" s="21"/>
      <c r="G106" s="21"/>
      <c r="H106" s="21"/>
      <c r="I106" s="17"/>
      <c r="J106" s="17"/>
      <c r="K106" s="17"/>
      <c r="L106" s="17"/>
      <c r="M106" s="16"/>
      <c r="N106" s="21"/>
    </row>
    <row r="107" spans="2:14" ht="11" outlineLevel="1" x14ac:dyDescent="0.15">
      <c r="B107" t="s">
        <v>259</v>
      </c>
      <c r="C107" s="21"/>
      <c r="D107" s="21"/>
      <c r="E107" s="21"/>
      <c r="F107" s="21"/>
      <c r="G107" s="21"/>
      <c r="H107" s="21"/>
      <c r="I107" s="17"/>
      <c r="J107" s="17"/>
      <c r="K107" s="17"/>
      <c r="L107" s="17"/>
      <c r="M107" s="16"/>
      <c r="N107" s="21"/>
    </row>
    <row r="108" spans="2:14" ht="11" outlineLevel="1" x14ac:dyDescent="0.15">
      <c r="B108" t="s">
        <v>260</v>
      </c>
      <c r="C108" s="21"/>
      <c r="D108" s="21"/>
      <c r="E108" s="21"/>
      <c r="F108" s="21"/>
      <c r="G108" s="21"/>
      <c r="H108" s="21"/>
      <c r="I108" s="17"/>
      <c r="J108" s="17"/>
      <c r="K108" s="17"/>
      <c r="L108" s="17"/>
      <c r="M108" s="16"/>
      <c r="N108" s="21"/>
    </row>
    <row r="109" spans="2:14" ht="11" outlineLevel="1" x14ac:dyDescent="0.15">
      <c r="B109" t="s">
        <v>261</v>
      </c>
      <c r="C109" s="21"/>
      <c r="D109" s="21"/>
      <c r="E109" s="21"/>
      <c r="F109" s="21"/>
      <c r="G109" s="21"/>
      <c r="H109" s="21"/>
      <c r="I109" s="17"/>
      <c r="J109" s="17"/>
      <c r="K109" s="17"/>
      <c r="L109" s="17"/>
      <c r="M109" s="16"/>
      <c r="N109" s="21"/>
    </row>
    <row r="110" spans="2:14" ht="11" outlineLevel="1" x14ac:dyDescent="0.15">
      <c r="B110" t="s">
        <v>262</v>
      </c>
      <c r="C110" s="21"/>
      <c r="D110" s="21"/>
      <c r="E110" s="21"/>
      <c r="F110" s="21"/>
      <c r="G110" s="21"/>
      <c r="H110" s="21"/>
      <c r="I110" s="17"/>
      <c r="J110" s="17"/>
      <c r="K110" s="17"/>
      <c r="L110" s="17"/>
      <c r="M110" s="16"/>
      <c r="N110" s="21"/>
    </row>
    <row r="111" spans="2:14" ht="11" outlineLevel="1" x14ac:dyDescent="0.15">
      <c r="B111" t="s">
        <v>263</v>
      </c>
      <c r="C111" s="21"/>
      <c r="D111" s="21"/>
      <c r="E111" s="21"/>
      <c r="F111" s="21"/>
      <c r="G111" s="21"/>
      <c r="H111" s="21"/>
      <c r="I111" s="17"/>
      <c r="J111" s="17"/>
      <c r="K111" s="17"/>
      <c r="L111" s="17"/>
      <c r="M111" s="16"/>
      <c r="N111" s="21"/>
    </row>
    <row r="112" spans="2:14" ht="11" outlineLevel="1" x14ac:dyDescent="0.15">
      <c r="B112" t="s">
        <v>264</v>
      </c>
      <c r="C112" s="21"/>
      <c r="D112" s="21"/>
      <c r="E112" s="21"/>
      <c r="F112" s="21"/>
      <c r="G112" s="21"/>
      <c r="H112" s="21"/>
      <c r="I112" s="17"/>
      <c r="J112" s="17"/>
      <c r="K112" s="17"/>
      <c r="L112" s="17"/>
      <c r="M112" s="16"/>
      <c r="N112" s="21"/>
    </row>
    <row r="113" spans="2:14" ht="11" outlineLevel="1" x14ac:dyDescent="0.15">
      <c r="B113" t="s">
        <v>265</v>
      </c>
      <c r="C113" s="21"/>
      <c r="D113" s="21"/>
      <c r="E113" s="21"/>
      <c r="F113" s="21"/>
      <c r="G113" s="21"/>
      <c r="H113" s="21"/>
      <c r="I113" s="17"/>
      <c r="J113" s="17"/>
      <c r="K113" s="17"/>
      <c r="L113" s="17"/>
      <c r="M113" s="16"/>
      <c r="N113" s="21"/>
    </row>
    <row r="114" spans="2:14" ht="11" outlineLevel="1" x14ac:dyDescent="0.15">
      <c r="B114" t="s">
        <v>266</v>
      </c>
      <c r="C114" s="21"/>
      <c r="D114" s="21"/>
      <c r="E114" s="21"/>
      <c r="F114" s="21"/>
      <c r="G114" s="21"/>
      <c r="H114" s="21"/>
      <c r="I114" s="17"/>
      <c r="J114" s="17"/>
      <c r="K114" s="17"/>
      <c r="L114" s="17"/>
      <c r="M114" s="16"/>
      <c r="N114" s="21"/>
    </row>
    <row r="115" spans="2:14" ht="11" outlineLevel="1" x14ac:dyDescent="0.15">
      <c r="B115" t="s">
        <v>267</v>
      </c>
      <c r="C115" s="21"/>
      <c r="D115" s="21"/>
      <c r="E115" s="21"/>
      <c r="F115" s="21"/>
      <c r="G115" s="21"/>
      <c r="H115" s="21"/>
      <c r="I115" s="17"/>
      <c r="J115" s="17"/>
      <c r="K115" s="17"/>
      <c r="L115" s="17"/>
      <c r="M115" s="16"/>
      <c r="N115" s="21"/>
    </row>
    <row r="116" spans="2:14" ht="11" outlineLevel="1" x14ac:dyDescent="0.15">
      <c r="B116" t="s">
        <v>268</v>
      </c>
      <c r="C116" s="21"/>
      <c r="D116" s="21"/>
      <c r="E116" s="21"/>
      <c r="F116" s="21"/>
      <c r="G116" s="21"/>
      <c r="H116" s="21"/>
      <c r="I116" s="17"/>
      <c r="J116" s="17"/>
      <c r="K116" s="17"/>
      <c r="L116" s="17"/>
      <c r="M116" s="16"/>
      <c r="N116" s="21"/>
    </row>
    <row r="117" spans="2:14" ht="11" outlineLevel="1" x14ac:dyDescent="0.15">
      <c r="B117" t="s">
        <v>269</v>
      </c>
      <c r="C117" s="21"/>
      <c r="D117" s="21"/>
      <c r="E117" s="21"/>
      <c r="F117" s="21"/>
      <c r="G117" s="21"/>
      <c r="H117" s="21"/>
      <c r="I117" s="17"/>
      <c r="J117" s="17"/>
      <c r="K117" s="17"/>
      <c r="L117" s="17"/>
      <c r="M117" s="16"/>
      <c r="N117" s="21"/>
    </row>
    <row r="118" spans="2:14" ht="11" outlineLevel="1" x14ac:dyDescent="0.15">
      <c r="B118" t="s">
        <v>270</v>
      </c>
      <c r="C118" s="21"/>
      <c r="D118" s="21"/>
      <c r="E118" s="21"/>
      <c r="F118" s="21"/>
      <c r="G118" s="21"/>
      <c r="H118" s="21"/>
      <c r="I118" s="17"/>
      <c r="J118" s="17"/>
      <c r="K118" s="17"/>
      <c r="L118" s="17"/>
      <c r="M118" s="16"/>
      <c r="N118" s="21"/>
    </row>
    <row r="119" spans="2:14" ht="11" outlineLevel="1" x14ac:dyDescent="0.15">
      <c r="B119" t="s">
        <v>271</v>
      </c>
      <c r="C119" s="21"/>
      <c r="D119" s="21"/>
      <c r="E119" s="21"/>
      <c r="F119" s="21"/>
      <c r="G119" s="21"/>
      <c r="H119" s="21"/>
      <c r="I119" s="17"/>
      <c r="J119" s="17"/>
      <c r="K119" s="17"/>
      <c r="L119" s="17"/>
      <c r="M119" s="16"/>
      <c r="N119" s="21"/>
    </row>
    <row r="120" spans="2:14" ht="11" outlineLevel="1" x14ac:dyDescent="0.15">
      <c r="B120" t="s">
        <v>272</v>
      </c>
      <c r="C120" s="21"/>
      <c r="D120" s="21"/>
      <c r="E120" s="21"/>
      <c r="F120" s="21"/>
      <c r="G120" s="21"/>
      <c r="H120" s="21"/>
      <c r="I120" s="17"/>
      <c r="J120" s="17"/>
      <c r="K120" s="17"/>
      <c r="L120" s="17"/>
      <c r="M120" s="16"/>
      <c r="N120" s="21"/>
    </row>
    <row r="121" spans="2:14" ht="11" outlineLevel="1" x14ac:dyDescent="0.15">
      <c r="B121" t="s">
        <v>273</v>
      </c>
      <c r="C121" s="21"/>
      <c r="D121" s="21"/>
      <c r="E121" s="21"/>
      <c r="F121" s="21"/>
      <c r="G121" s="21"/>
      <c r="H121" s="21"/>
      <c r="I121" s="17"/>
      <c r="J121" s="17"/>
      <c r="K121" s="17"/>
      <c r="L121" s="17"/>
      <c r="M121" s="16"/>
      <c r="N121" s="21"/>
    </row>
    <row r="122" spans="2:14" ht="11" outlineLevel="1" x14ac:dyDescent="0.15">
      <c r="B122" t="s">
        <v>274</v>
      </c>
      <c r="C122" s="21"/>
      <c r="D122" s="21"/>
      <c r="E122" s="21"/>
      <c r="F122" s="21"/>
      <c r="G122" s="21"/>
      <c r="H122" s="21"/>
      <c r="I122" s="17"/>
      <c r="J122" s="17"/>
      <c r="K122" s="17"/>
      <c r="L122" s="17"/>
      <c r="M122" s="16"/>
      <c r="N122" s="21"/>
    </row>
    <row r="123" spans="2:14" ht="11" outlineLevel="1" x14ac:dyDescent="0.15">
      <c r="B123" t="s">
        <v>275</v>
      </c>
      <c r="C123" s="21"/>
      <c r="D123" s="21"/>
      <c r="E123" s="21"/>
      <c r="F123" s="21"/>
      <c r="G123" s="21"/>
      <c r="H123" s="21"/>
      <c r="I123" s="17"/>
      <c r="J123" s="17"/>
      <c r="K123" s="17"/>
      <c r="L123" s="17"/>
      <c r="M123" s="16"/>
      <c r="N123" s="21"/>
    </row>
    <row r="124" spans="2:14" ht="11" outlineLevel="1" x14ac:dyDescent="0.15">
      <c r="B124" t="s">
        <v>276</v>
      </c>
      <c r="C124" s="21"/>
      <c r="D124" s="21"/>
      <c r="E124" s="21"/>
      <c r="F124" s="21"/>
      <c r="G124" s="21"/>
      <c r="H124" s="21"/>
      <c r="I124" s="17"/>
      <c r="J124" s="17"/>
      <c r="K124" s="17"/>
      <c r="L124" s="17"/>
      <c r="M124" s="16"/>
      <c r="N124" s="21"/>
    </row>
    <row r="125" spans="2:14" ht="11" outlineLevel="1" x14ac:dyDescent="0.15">
      <c r="B125" t="s">
        <v>277</v>
      </c>
      <c r="C125" s="21"/>
      <c r="D125" s="21"/>
      <c r="E125" s="21"/>
      <c r="F125" s="21"/>
      <c r="G125" s="21"/>
      <c r="H125" s="21"/>
      <c r="I125" s="17"/>
      <c r="J125" s="17"/>
      <c r="K125" s="17"/>
      <c r="L125" s="17"/>
      <c r="M125" s="16"/>
      <c r="N125" s="21"/>
    </row>
    <row r="126" spans="2:14" ht="11" outlineLevel="1" x14ac:dyDescent="0.15">
      <c r="B126" t="s">
        <v>278</v>
      </c>
      <c r="C126" s="21"/>
      <c r="D126" s="21"/>
      <c r="E126" s="21"/>
      <c r="F126" s="21"/>
      <c r="G126" s="21"/>
      <c r="H126" s="21"/>
      <c r="I126" s="17"/>
      <c r="J126" s="17"/>
      <c r="K126" s="17"/>
      <c r="L126" s="17"/>
      <c r="M126" s="16"/>
      <c r="N126" s="21"/>
    </row>
    <row r="127" spans="2:14" ht="11" outlineLevel="1" x14ac:dyDescent="0.15">
      <c r="B127" t="s">
        <v>279</v>
      </c>
      <c r="C127" s="21"/>
      <c r="D127" s="21"/>
      <c r="E127" s="21"/>
      <c r="F127" s="21"/>
      <c r="G127" s="21"/>
      <c r="H127" s="21"/>
      <c r="I127" s="17"/>
      <c r="J127" s="17"/>
      <c r="K127" s="17"/>
      <c r="L127" s="17"/>
      <c r="M127" s="16"/>
      <c r="N127" s="21"/>
    </row>
    <row r="128" spans="2:14" ht="11" outlineLevel="1" x14ac:dyDescent="0.15">
      <c r="B128" t="s">
        <v>280</v>
      </c>
      <c r="C128" s="21"/>
      <c r="D128" s="21"/>
      <c r="E128" s="21"/>
      <c r="F128" s="21"/>
      <c r="G128" s="21"/>
      <c r="H128" s="21"/>
      <c r="I128" s="17"/>
      <c r="J128" s="17"/>
      <c r="K128" s="17"/>
      <c r="L128" s="17"/>
      <c r="M128" s="16"/>
      <c r="N128" s="21"/>
    </row>
    <row r="129" spans="2:14" ht="11" outlineLevel="1" x14ac:dyDescent="0.15">
      <c r="B129" t="s">
        <v>281</v>
      </c>
      <c r="C129" s="21"/>
      <c r="D129" s="21"/>
      <c r="E129" s="21"/>
      <c r="F129" s="21"/>
      <c r="G129" s="21"/>
      <c r="H129" s="21"/>
      <c r="I129" s="17"/>
      <c r="J129" s="17"/>
      <c r="K129" s="17"/>
      <c r="L129" s="17"/>
      <c r="M129" s="16"/>
      <c r="N129" s="21"/>
    </row>
    <row r="130" spans="2:14" ht="11" outlineLevel="1" x14ac:dyDescent="0.15">
      <c r="B130" t="s">
        <v>282</v>
      </c>
      <c r="C130" s="21"/>
      <c r="D130" s="21"/>
      <c r="E130" s="21"/>
      <c r="F130" s="21"/>
      <c r="G130" s="21"/>
      <c r="H130" s="21"/>
      <c r="I130" s="17"/>
      <c r="J130" s="17"/>
      <c r="K130" s="17"/>
      <c r="L130" s="17"/>
      <c r="M130" s="16"/>
      <c r="N130" s="21"/>
    </row>
    <row r="131" spans="2:14" ht="11" outlineLevel="1" x14ac:dyDescent="0.15">
      <c r="B131" t="s">
        <v>283</v>
      </c>
      <c r="C131" s="21"/>
      <c r="D131" s="21"/>
      <c r="E131" s="21"/>
      <c r="F131" s="21"/>
      <c r="G131" s="21"/>
      <c r="H131" s="21"/>
      <c r="I131" s="17"/>
      <c r="J131" s="17"/>
      <c r="K131" s="17"/>
      <c r="L131" s="17"/>
      <c r="M131" s="16"/>
      <c r="N131" s="21"/>
    </row>
    <row r="132" spans="2:14" ht="11" outlineLevel="1" x14ac:dyDescent="0.15">
      <c r="B132" t="s">
        <v>284</v>
      </c>
      <c r="C132" s="21"/>
      <c r="D132" s="21"/>
      <c r="E132" s="21"/>
      <c r="F132" s="21"/>
      <c r="G132" s="21"/>
      <c r="H132" s="21"/>
      <c r="I132" s="17"/>
      <c r="J132" s="17"/>
      <c r="K132" s="17"/>
      <c r="L132" s="17"/>
      <c r="M132" s="16"/>
      <c r="N132" s="21"/>
    </row>
    <row r="133" spans="2:14" ht="11" outlineLevel="1" x14ac:dyDescent="0.15">
      <c r="B133" t="s">
        <v>285</v>
      </c>
      <c r="C133" s="21"/>
      <c r="D133" s="21"/>
      <c r="E133" s="21"/>
      <c r="F133" s="21"/>
      <c r="G133" s="21"/>
      <c r="H133" s="21"/>
      <c r="I133" s="17"/>
      <c r="J133" s="17"/>
      <c r="K133" s="17"/>
      <c r="L133" s="17"/>
      <c r="M133" s="16"/>
      <c r="N133" s="21"/>
    </row>
    <row r="134" spans="2:14" ht="11" outlineLevel="1" x14ac:dyDescent="0.15">
      <c r="B134" t="s">
        <v>286</v>
      </c>
      <c r="C134" s="21"/>
      <c r="D134" s="21"/>
      <c r="E134" s="21"/>
      <c r="F134" s="21"/>
      <c r="G134" s="21"/>
      <c r="H134" s="21"/>
      <c r="I134" s="17"/>
      <c r="J134" s="17"/>
      <c r="K134" s="17"/>
      <c r="L134" s="17"/>
      <c r="M134" s="16"/>
      <c r="N134" s="21"/>
    </row>
    <row r="135" spans="2:14" ht="11" outlineLevel="1" x14ac:dyDescent="0.15">
      <c r="B135" t="s">
        <v>287</v>
      </c>
      <c r="C135" s="21"/>
      <c r="D135" s="21"/>
      <c r="E135" s="21"/>
      <c r="F135" s="21"/>
      <c r="G135" s="21"/>
      <c r="H135" s="21"/>
      <c r="I135" s="17"/>
      <c r="J135" s="17"/>
      <c r="K135" s="17"/>
      <c r="L135" s="17"/>
      <c r="M135" s="16"/>
      <c r="N135" s="21"/>
    </row>
    <row r="136" spans="2:14" ht="11" outlineLevel="1" x14ac:dyDescent="0.15">
      <c r="B136" t="s">
        <v>288</v>
      </c>
      <c r="C136" s="21"/>
      <c r="D136" s="21"/>
      <c r="E136" s="21"/>
      <c r="F136" s="21"/>
      <c r="G136" s="21"/>
      <c r="H136" s="21"/>
      <c r="I136" s="17"/>
      <c r="J136" s="17"/>
      <c r="K136" s="17"/>
      <c r="L136" s="17"/>
      <c r="M136" s="16"/>
      <c r="N136" s="21"/>
    </row>
    <row r="137" spans="2:14" ht="11" outlineLevel="1" x14ac:dyDescent="0.15">
      <c r="B137" t="s">
        <v>289</v>
      </c>
      <c r="C137" s="21"/>
      <c r="D137" s="21"/>
      <c r="E137" s="21"/>
      <c r="F137" s="21"/>
      <c r="G137" s="21"/>
      <c r="H137" s="21"/>
      <c r="I137" s="17"/>
      <c r="J137" s="17"/>
      <c r="K137" s="17"/>
      <c r="L137" s="17"/>
      <c r="M137" s="16"/>
      <c r="N137" s="21"/>
    </row>
    <row r="138" spans="2:14" ht="11" outlineLevel="1" x14ac:dyDescent="0.15">
      <c r="B138" t="s">
        <v>290</v>
      </c>
      <c r="C138" s="21"/>
      <c r="D138" s="21"/>
      <c r="E138" s="21"/>
      <c r="F138" s="21"/>
      <c r="G138" s="21"/>
      <c r="H138" s="21"/>
      <c r="I138" s="17"/>
      <c r="J138" s="17"/>
      <c r="K138" s="17"/>
      <c r="L138" s="17"/>
      <c r="M138" s="16"/>
      <c r="N138" s="21"/>
    </row>
    <row r="139" spans="2:14" ht="11" outlineLevel="1" x14ac:dyDescent="0.15">
      <c r="B139" t="s">
        <v>291</v>
      </c>
      <c r="C139" s="21"/>
      <c r="D139" s="21"/>
      <c r="E139" s="21"/>
      <c r="F139" s="21"/>
      <c r="G139" s="21"/>
      <c r="H139" s="21"/>
      <c r="I139" s="17"/>
      <c r="J139" s="17"/>
      <c r="K139" s="17"/>
      <c r="L139" s="17"/>
      <c r="M139" s="16"/>
      <c r="N139" s="21"/>
    </row>
    <row r="140" spans="2:14" ht="11" outlineLevel="1" x14ac:dyDescent="0.15">
      <c r="B140" t="s">
        <v>292</v>
      </c>
      <c r="C140" s="21"/>
      <c r="D140" s="21"/>
      <c r="E140" s="21"/>
      <c r="F140" s="21"/>
      <c r="G140" s="21"/>
      <c r="H140" s="21"/>
      <c r="I140" s="17"/>
      <c r="J140" s="17"/>
      <c r="K140" s="17"/>
      <c r="L140" s="17"/>
      <c r="M140" s="16"/>
      <c r="N140" s="21"/>
    </row>
    <row r="141" spans="2:14" ht="11" outlineLevel="1" x14ac:dyDescent="0.15">
      <c r="B141" t="s">
        <v>293</v>
      </c>
      <c r="C141" s="21"/>
      <c r="D141" s="21"/>
      <c r="E141" s="21"/>
      <c r="F141" s="21"/>
      <c r="G141" s="21"/>
      <c r="H141" s="21"/>
      <c r="I141" s="17"/>
      <c r="J141" s="17"/>
      <c r="K141" s="17"/>
      <c r="L141" s="17"/>
      <c r="M141" s="16"/>
      <c r="N141" s="21"/>
    </row>
    <row r="142" spans="2:14" ht="11" outlineLevel="1" x14ac:dyDescent="0.15">
      <c r="B142" t="s">
        <v>294</v>
      </c>
      <c r="C142" s="21"/>
      <c r="D142" s="21"/>
      <c r="E142" s="21"/>
      <c r="F142" s="21"/>
      <c r="G142" s="21"/>
      <c r="H142" s="21"/>
      <c r="I142" s="17"/>
      <c r="J142" s="17"/>
      <c r="K142" s="17"/>
      <c r="L142" s="17"/>
      <c r="M142" s="16"/>
      <c r="N142" s="21"/>
    </row>
    <row r="143" spans="2:14" ht="11" outlineLevel="1" x14ac:dyDescent="0.15">
      <c r="B143" t="s">
        <v>295</v>
      </c>
      <c r="C143" s="21"/>
      <c r="D143" s="21"/>
      <c r="E143" s="21"/>
      <c r="F143" s="21"/>
      <c r="G143" s="21"/>
      <c r="H143" s="21"/>
      <c r="I143" s="17"/>
      <c r="J143" s="17"/>
      <c r="K143" s="17"/>
      <c r="L143" s="17"/>
      <c r="M143" s="16"/>
      <c r="N143" s="21"/>
    </row>
    <row r="144" spans="2:14" ht="11" outlineLevel="1" x14ac:dyDescent="0.15">
      <c r="B144" t="s">
        <v>296</v>
      </c>
      <c r="C144" s="21"/>
      <c r="D144" s="21"/>
      <c r="E144" s="21"/>
      <c r="F144" s="21"/>
      <c r="G144" s="21"/>
      <c r="H144" s="21"/>
      <c r="I144" s="17"/>
      <c r="J144" s="17"/>
      <c r="K144" s="17"/>
      <c r="L144" s="17"/>
      <c r="M144" s="16"/>
      <c r="N144" s="21"/>
    </row>
    <row r="145" spans="2:14" ht="11" outlineLevel="1" x14ac:dyDescent="0.15">
      <c r="B145" t="s">
        <v>297</v>
      </c>
      <c r="C145" s="21"/>
      <c r="D145" s="21"/>
      <c r="E145" s="21"/>
      <c r="F145" s="21"/>
      <c r="G145" s="21"/>
      <c r="H145" s="21"/>
      <c r="I145" s="17"/>
      <c r="J145" s="17"/>
      <c r="K145" s="17"/>
      <c r="L145" s="17"/>
      <c r="M145" s="16"/>
      <c r="N145" s="21"/>
    </row>
    <row r="146" spans="2:14" ht="11" outlineLevel="1" x14ac:dyDescent="0.15">
      <c r="B146" t="s">
        <v>298</v>
      </c>
      <c r="C146" s="21"/>
      <c r="D146" s="21"/>
      <c r="E146" s="21"/>
      <c r="F146" s="21"/>
      <c r="G146" s="21"/>
      <c r="H146" s="21"/>
      <c r="I146" s="17"/>
      <c r="J146" s="17"/>
      <c r="K146" s="17"/>
      <c r="L146" s="17"/>
      <c r="M146" s="16"/>
      <c r="N146" s="21"/>
    </row>
    <row r="147" spans="2:14" ht="11" outlineLevel="1" x14ac:dyDescent="0.15">
      <c r="B147" t="s">
        <v>299</v>
      </c>
      <c r="C147" s="21"/>
      <c r="D147" s="21"/>
      <c r="E147" s="21"/>
      <c r="F147" s="21"/>
      <c r="G147" s="21"/>
      <c r="H147" s="21"/>
      <c r="I147" s="17"/>
      <c r="J147" s="17"/>
      <c r="K147" s="17"/>
      <c r="L147" s="17"/>
      <c r="M147" s="16"/>
      <c r="N147" s="21"/>
    </row>
    <row r="148" spans="2:14" ht="11" outlineLevel="1" x14ac:dyDescent="0.15">
      <c r="B148" t="s">
        <v>300</v>
      </c>
      <c r="C148" s="21"/>
      <c r="D148" s="21"/>
      <c r="E148" s="21"/>
      <c r="F148" s="21"/>
      <c r="G148" s="21"/>
      <c r="H148" s="21"/>
      <c r="I148" s="17"/>
      <c r="J148" s="17"/>
      <c r="K148" s="17"/>
      <c r="L148" s="17"/>
      <c r="M148" s="16"/>
      <c r="N148" s="21"/>
    </row>
    <row r="149" spans="2:14" ht="11" outlineLevel="1" x14ac:dyDescent="0.15">
      <c r="B149" t="s">
        <v>301</v>
      </c>
      <c r="C149" s="21"/>
      <c r="D149" s="21"/>
      <c r="E149" s="21"/>
      <c r="F149" s="21"/>
      <c r="G149" s="21"/>
      <c r="H149" s="21"/>
      <c r="I149" s="17"/>
      <c r="J149" s="17"/>
      <c r="K149" s="17"/>
      <c r="L149" s="17"/>
      <c r="M149" s="16"/>
      <c r="N149" s="21"/>
    </row>
    <row r="150" spans="2:14" ht="11" outlineLevel="1" x14ac:dyDescent="0.15">
      <c r="B150" t="s">
        <v>302</v>
      </c>
      <c r="C150" s="21"/>
      <c r="D150" s="21"/>
      <c r="E150" s="21"/>
      <c r="F150" s="21"/>
      <c r="G150" s="21"/>
      <c r="H150" s="21"/>
      <c r="I150" s="17"/>
      <c r="J150" s="17"/>
      <c r="K150" s="17"/>
      <c r="L150" s="17"/>
      <c r="M150" s="16"/>
      <c r="N150" s="21"/>
    </row>
    <row r="151" spans="2:14" ht="11" outlineLevel="1" x14ac:dyDescent="0.15">
      <c r="B151" t="s">
        <v>303</v>
      </c>
      <c r="C151" s="21"/>
      <c r="D151" s="21"/>
      <c r="E151" s="21"/>
      <c r="F151" s="21"/>
      <c r="G151" s="21"/>
      <c r="H151" s="21"/>
      <c r="I151" s="17"/>
      <c r="J151" s="17"/>
      <c r="K151" s="17"/>
      <c r="L151" s="17"/>
      <c r="M151" s="16"/>
      <c r="N151" s="21"/>
    </row>
    <row r="152" spans="2:14" ht="11" outlineLevel="1" x14ac:dyDescent="0.15">
      <c r="B152" t="s">
        <v>304</v>
      </c>
      <c r="C152" s="21"/>
      <c r="D152" s="21"/>
      <c r="E152" s="21"/>
      <c r="F152" s="21"/>
      <c r="G152" s="21"/>
      <c r="H152" s="21"/>
      <c r="I152" s="17"/>
      <c r="J152" s="17"/>
      <c r="K152" s="17"/>
      <c r="L152" s="17"/>
      <c r="M152" s="16"/>
      <c r="N152" s="21"/>
    </row>
    <row r="153" spans="2:14" ht="11" outlineLevel="1" x14ac:dyDescent="0.15">
      <c r="B153" t="s">
        <v>305</v>
      </c>
      <c r="C153" s="21"/>
      <c r="D153" s="21"/>
      <c r="E153" s="21"/>
      <c r="F153" s="21"/>
      <c r="G153" s="21"/>
      <c r="H153" s="21"/>
      <c r="I153" s="17"/>
      <c r="J153" s="17"/>
      <c r="K153" s="17"/>
      <c r="L153" s="17"/>
      <c r="M153" s="16"/>
      <c r="N153" s="21"/>
    </row>
    <row r="154" spans="2:14" ht="11" outlineLevel="1" x14ac:dyDescent="0.15">
      <c r="B154" t="s">
        <v>306</v>
      </c>
      <c r="C154" s="21"/>
      <c r="D154" s="21"/>
      <c r="E154" s="21"/>
      <c r="F154" s="21"/>
      <c r="G154" s="21"/>
      <c r="H154" s="21"/>
      <c r="I154" s="17"/>
      <c r="J154" s="17"/>
      <c r="K154" s="17"/>
      <c r="L154" s="17"/>
      <c r="M154" s="16"/>
      <c r="N154" s="21"/>
    </row>
    <row r="155" spans="2:14" ht="11" outlineLevel="1" x14ac:dyDescent="0.15">
      <c r="B155" t="s">
        <v>307</v>
      </c>
      <c r="C155" s="21"/>
      <c r="D155" s="21"/>
      <c r="E155" s="21"/>
      <c r="F155" s="21"/>
      <c r="G155" s="21"/>
      <c r="H155" s="21"/>
      <c r="I155" s="17"/>
      <c r="J155" s="17"/>
      <c r="K155" s="17"/>
      <c r="L155" s="17"/>
      <c r="M155" s="16"/>
      <c r="N155" s="21"/>
    </row>
    <row r="156" spans="2:14" ht="11" outlineLevel="1" x14ac:dyDescent="0.15">
      <c r="B156" t="s">
        <v>308</v>
      </c>
      <c r="C156" s="21"/>
      <c r="D156" s="21"/>
      <c r="E156" s="21"/>
      <c r="F156" s="21"/>
      <c r="G156" s="21"/>
      <c r="H156" s="21"/>
      <c r="I156" s="17"/>
      <c r="J156" s="17"/>
      <c r="K156" s="17"/>
      <c r="L156" s="17"/>
      <c r="M156" s="16"/>
      <c r="N156" s="21"/>
    </row>
    <row r="157" spans="2:14" ht="11" outlineLevel="1" x14ac:dyDescent="0.15">
      <c r="B157" t="s">
        <v>309</v>
      </c>
      <c r="C157" s="21"/>
      <c r="D157" s="21"/>
      <c r="E157" s="21"/>
      <c r="F157" s="21"/>
      <c r="G157" s="21"/>
      <c r="H157" s="21"/>
      <c r="I157" s="17"/>
      <c r="J157" s="17"/>
      <c r="K157" s="17"/>
      <c r="L157" s="17"/>
      <c r="M157" s="16"/>
      <c r="N157" s="21"/>
    </row>
    <row r="158" spans="2:14" ht="11" outlineLevel="1" x14ac:dyDescent="0.15">
      <c r="B158" t="s">
        <v>310</v>
      </c>
      <c r="C158" s="21"/>
      <c r="D158" s="21"/>
      <c r="E158" s="21"/>
      <c r="F158" s="21"/>
      <c r="G158" s="21"/>
      <c r="H158" s="21"/>
      <c r="I158" s="17"/>
      <c r="J158" s="17"/>
      <c r="K158" s="17"/>
      <c r="L158" s="17"/>
      <c r="M158" s="16"/>
      <c r="N158" s="21"/>
    </row>
    <row r="159" spans="2:14" ht="11" outlineLevel="1" x14ac:dyDescent="0.15">
      <c r="B159" t="s">
        <v>311</v>
      </c>
      <c r="C159" s="21"/>
      <c r="D159" s="21"/>
      <c r="E159" s="21"/>
      <c r="F159" s="21"/>
      <c r="G159" s="21"/>
      <c r="H159" s="21"/>
      <c r="I159" s="17"/>
      <c r="J159" s="17"/>
      <c r="K159" s="17"/>
      <c r="L159" s="17"/>
      <c r="M159" s="16"/>
      <c r="N159" s="21"/>
    </row>
    <row r="160" spans="2:14" ht="11" outlineLevel="1" x14ac:dyDescent="0.15">
      <c r="B160" t="s">
        <v>312</v>
      </c>
      <c r="C160" s="21"/>
      <c r="D160" s="21"/>
      <c r="E160" s="21"/>
      <c r="F160" s="21"/>
      <c r="G160" s="21"/>
      <c r="H160" s="21"/>
      <c r="I160" s="17"/>
      <c r="J160" s="17"/>
      <c r="K160" s="17"/>
      <c r="L160" s="17"/>
      <c r="M160" s="16"/>
      <c r="N160" s="21"/>
    </row>
    <row r="161" spans="2:14" ht="11" outlineLevel="1" x14ac:dyDescent="0.15">
      <c r="B161" t="s">
        <v>313</v>
      </c>
      <c r="C161" s="21"/>
      <c r="D161" s="21"/>
      <c r="E161" s="21"/>
      <c r="F161" s="21"/>
      <c r="G161" s="21"/>
      <c r="H161" s="21"/>
      <c r="I161" s="17"/>
      <c r="J161" s="17"/>
      <c r="K161" s="17"/>
      <c r="L161" s="17"/>
      <c r="M161" s="16"/>
      <c r="N161" s="21"/>
    </row>
    <row r="162" spans="2:14" ht="11" outlineLevel="1" x14ac:dyDescent="0.15">
      <c r="B162" t="s">
        <v>314</v>
      </c>
      <c r="C162" s="21"/>
      <c r="D162" s="21"/>
      <c r="E162" s="21"/>
      <c r="F162" s="21"/>
      <c r="G162" s="21"/>
      <c r="H162" s="21"/>
      <c r="I162" s="17"/>
      <c r="J162" s="17"/>
      <c r="K162" s="17"/>
      <c r="L162" s="17"/>
      <c r="M162" s="16"/>
      <c r="N162" s="21"/>
    </row>
    <row r="163" spans="2:14" ht="11" outlineLevel="1" x14ac:dyDescent="0.15">
      <c r="B163" t="s">
        <v>315</v>
      </c>
      <c r="C163" s="21"/>
      <c r="D163" s="21"/>
      <c r="E163" s="21"/>
      <c r="F163" s="21"/>
      <c r="G163" s="21"/>
      <c r="H163" s="21"/>
      <c r="I163" s="17"/>
      <c r="J163" s="17"/>
      <c r="K163" s="17"/>
      <c r="L163" s="17"/>
      <c r="M163" s="16"/>
      <c r="N163" s="21"/>
    </row>
    <row r="164" spans="2:14" ht="11" outlineLevel="1" x14ac:dyDescent="0.15">
      <c r="B164" t="s">
        <v>316</v>
      </c>
      <c r="C164" s="21"/>
      <c r="D164" s="21"/>
      <c r="E164" s="21"/>
      <c r="F164" s="21"/>
      <c r="G164" s="21"/>
      <c r="H164" s="21"/>
      <c r="I164" s="17"/>
      <c r="J164" s="17"/>
      <c r="K164" s="17"/>
      <c r="L164" s="17"/>
      <c r="M164" s="16"/>
      <c r="N164" s="21"/>
    </row>
    <row r="165" spans="2:14" ht="11" outlineLevel="1" x14ac:dyDescent="0.15">
      <c r="B165" t="s">
        <v>317</v>
      </c>
      <c r="C165" s="21"/>
      <c r="D165" s="21"/>
      <c r="E165" s="21"/>
      <c r="F165" s="21"/>
      <c r="G165" s="21"/>
      <c r="H165" s="21"/>
      <c r="I165" s="17"/>
      <c r="J165" s="17"/>
      <c r="K165" s="17"/>
      <c r="L165" s="17"/>
      <c r="M165" s="16"/>
      <c r="N165" s="21"/>
    </row>
    <row r="166" spans="2:14" ht="11" outlineLevel="1" x14ac:dyDescent="0.15">
      <c r="B166" t="s">
        <v>318</v>
      </c>
      <c r="C166" s="21"/>
      <c r="D166" s="21"/>
      <c r="E166" s="21"/>
      <c r="F166" s="21"/>
      <c r="G166" s="21"/>
      <c r="H166" s="21"/>
      <c r="I166" s="17"/>
      <c r="J166" s="17"/>
      <c r="K166" s="17"/>
      <c r="L166" s="17"/>
      <c r="M166" s="16"/>
      <c r="N166" s="21"/>
    </row>
    <row r="167" spans="2:14" ht="11" outlineLevel="1" x14ac:dyDescent="0.15">
      <c r="B167" t="s">
        <v>319</v>
      </c>
      <c r="C167" s="21"/>
      <c r="D167" s="21"/>
      <c r="E167" s="21"/>
      <c r="F167" s="21"/>
      <c r="G167" s="21"/>
      <c r="H167" s="21"/>
      <c r="I167" s="17"/>
      <c r="J167" s="17"/>
      <c r="K167" s="17"/>
      <c r="L167" s="17"/>
      <c r="M167" s="16"/>
      <c r="N167" s="21"/>
    </row>
    <row r="168" spans="2:14" ht="11" outlineLevel="1" x14ac:dyDescent="0.15">
      <c r="B168" t="s">
        <v>320</v>
      </c>
      <c r="C168" s="21"/>
      <c r="D168" s="21"/>
      <c r="E168" s="21"/>
      <c r="F168" s="21"/>
      <c r="G168" s="21"/>
      <c r="H168" s="21"/>
      <c r="I168" s="17"/>
      <c r="J168" s="17"/>
      <c r="K168" s="17"/>
      <c r="L168" s="17"/>
      <c r="M168" s="16"/>
      <c r="N168" s="21"/>
    </row>
    <row r="169" spans="2:14" ht="11" outlineLevel="1" x14ac:dyDescent="0.15">
      <c r="B169" t="s">
        <v>321</v>
      </c>
      <c r="C169" s="21"/>
      <c r="D169" s="21"/>
      <c r="E169" s="21"/>
      <c r="F169" s="21"/>
      <c r="G169" s="21"/>
      <c r="H169" s="21"/>
      <c r="I169" s="17"/>
      <c r="J169" s="17"/>
      <c r="K169" s="17"/>
      <c r="L169" s="17"/>
      <c r="M169" s="16"/>
      <c r="N169" s="21"/>
    </row>
    <row r="170" spans="2:14" ht="11" outlineLevel="1" x14ac:dyDescent="0.15">
      <c r="B170" t="s">
        <v>322</v>
      </c>
      <c r="C170" s="21"/>
      <c r="D170" s="21"/>
      <c r="E170" s="21"/>
      <c r="F170" s="21"/>
      <c r="G170" s="21"/>
      <c r="H170" s="21"/>
      <c r="I170" s="17"/>
      <c r="J170" s="17"/>
      <c r="K170" s="17"/>
      <c r="L170" s="17"/>
      <c r="M170" s="16"/>
      <c r="N170" s="21"/>
    </row>
    <row r="171" spans="2:14" ht="11" outlineLevel="1" x14ac:dyDescent="0.15">
      <c r="B171" t="s">
        <v>323</v>
      </c>
      <c r="C171" s="21"/>
      <c r="D171" s="21"/>
      <c r="E171" s="21"/>
      <c r="F171" s="21"/>
      <c r="G171" s="21"/>
      <c r="H171" s="21"/>
      <c r="I171" s="17"/>
      <c r="J171" s="17"/>
      <c r="K171" s="17"/>
      <c r="L171" s="17"/>
      <c r="M171" s="16"/>
      <c r="N171" s="21"/>
    </row>
    <row r="172" spans="2:14" ht="11" outlineLevel="1" x14ac:dyDescent="0.15">
      <c r="B172" t="s">
        <v>324</v>
      </c>
      <c r="C172" s="21"/>
      <c r="D172" s="21"/>
      <c r="E172" s="21"/>
      <c r="F172" s="21"/>
      <c r="G172" s="21"/>
      <c r="H172" s="21"/>
      <c r="I172" s="17"/>
      <c r="J172" s="17"/>
      <c r="K172" s="17"/>
      <c r="L172" s="17"/>
      <c r="M172" s="16"/>
      <c r="N172" s="21"/>
    </row>
    <row r="173" spans="2:14" ht="11" outlineLevel="1" x14ac:dyDescent="0.15">
      <c r="B173" t="s">
        <v>325</v>
      </c>
      <c r="C173" s="21"/>
      <c r="D173" s="21"/>
      <c r="E173" s="21"/>
      <c r="F173" s="21"/>
      <c r="G173" s="21"/>
      <c r="H173" s="21"/>
      <c r="I173" s="17"/>
      <c r="J173" s="17"/>
      <c r="K173" s="17"/>
      <c r="L173" s="17"/>
      <c r="M173" s="16"/>
      <c r="N173" s="21"/>
    </row>
    <row r="174" spans="2:14" ht="11" outlineLevel="1" x14ac:dyDescent="0.15">
      <c r="B174" t="s">
        <v>326</v>
      </c>
      <c r="C174" s="21"/>
      <c r="D174" s="21"/>
      <c r="E174" s="21"/>
      <c r="F174" s="21"/>
      <c r="G174" s="21"/>
      <c r="H174" s="21"/>
      <c r="I174" s="17"/>
      <c r="J174" s="17"/>
      <c r="K174" s="17"/>
      <c r="L174" s="17"/>
      <c r="M174" s="16"/>
      <c r="N174" s="21"/>
    </row>
    <row r="175" spans="2:14" ht="11" outlineLevel="1" x14ac:dyDescent="0.15">
      <c r="B175" t="s">
        <v>327</v>
      </c>
      <c r="C175" s="21"/>
      <c r="D175" s="21"/>
      <c r="E175" s="21"/>
      <c r="F175" s="21"/>
      <c r="G175" s="21"/>
      <c r="H175" s="21"/>
      <c r="I175" s="17"/>
      <c r="J175" s="17"/>
      <c r="K175" s="17"/>
      <c r="L175" s="17"/>
      <c r="M175" s="16"/>
      <c r="N175" s="21"/>
    </row>
    <row r="176" spans="2:14" ht="11" outlineLevel="1" x14ac:dyDescent="0.15">
      <c r="B176" t="s">
        <v>328</v>
      </c>
      <c r="C176" s="21"/>
      <c r="D176" s="21"/>
      <c r="E176" s="21"/>
      <c r="F176" s="21"/>
      <c r="G176" s="21"/>
      <c r="H176" s="21"/>
      <c r="I176" s="17"/>
      <c r="J176" s="17"/>
      <c r="K176" s="17"/>
      <c r="L176" s="17"/>
      <c r="M176" s="16"/>
      <c r="N176" s="21"/>
    </row>
    <row r="177" spans="2:14" ht="11" outlineLevel="1" x14ac:dyDescent="0.15">
      <c r="B177" t="s">
        <v>329</v>
      </c>
      <c r="C177" s="21"/>
      <c r="D177" s="21"/>
      <c r="E177" s="21"/>
      <c r="F177" s="21"/>
      <c r="G177" s="21"/>
      <c r="H177" s="21"/>
      <c r="I177" s="17"/>
      <c r="J177" s="17"/>
      <c r="K177" s="17"/>
      <c r="L177" s="17"/>
      <c r="M177" s="16"/>
      <c r="N177" s="21"/>
    </row>
    <row r="178" spans="2:14" ht="11" outlineLevel="1" x14ac:dyDescent="0.15">
      <c r="B178" t="s">
        <v>330</v>
      </c>
      <c r="C178" s="21"/>
      <c r="D178" s="21"/>
      <c r="E178" s="21"/>
      <c r="F178" s="21"/>
      <c r="G178" s="21"/>
      <c r="H178" s="21"/>
      <c r="I178" s="17"/>
      <c r="J178" s="17"/>
      <c r="K178" s="17"/>
      <c r="L178" s="17"/>
      <c r="M178" s="16"/>
      <c r="N178" s="21"/>
    </row>
    <row r="179" spans="2:14" ht="11" outlineLevel="1" x14ac:dyDescent="0.15">
      <c r="B179" t="s">
        <v>331</v>
      </c>
      <c r="C179" s="21"/>
      <c r="D179" s="21"/>
      <c r="E179" s="21"/>
      <c r="F179" s="21"/>
      <c r="G179" s="21"/>
      <c r="H179" s="21"/>
      <c r="I179" s="17"/>
      <c r="J179" s="17"/>
      <c r="K179" s="17"/>
      <c r="L179" s="17"/>
      <c r="M179" s="16"/>
      <c r="N179" s="21"/>
    </row>
    <row r="180" spans="2:14" ht="11" outlineLevel="1" x14ac:dyDescent="0.15">
      <c r="B180" t="s">
        <v>332</v>
      </c>
      <c r="C180" s="21"/>
      <c r="D180" s="21"/>
      <c r="E180" s="21"/>
      <c r="F180" s="21"/>
      <c r="G180" s="21"/>
      <c r="H180" s="21"/>
      <c r="I180" s="17"/>
      <c r="J180" s="17"/>
      <c r="K180" s="17"/>
      <c r="L180" s="17"/>
      <c r="M180" s="16"/>
      <c r="N180" s="21"/>
    </row>
    <row r="181" spans="2:14" ht="11" outlineLevel="1" x14ac:dyDescent="0.15">
      <c r="B181" t="s">
        <v>333</v>
      </c>
      <c r="C181" s="21"/>
      <c r="D181" s="21"/>
      <c r="E181" s="21"/>
      <c r="F181" s="21"/>
      <c r="G181" s="21"/>
      <c r="H181" s="21"/>
      <c r="I181" s="17"/>
      <c r="J181" s="17"/>
      <c r="K181" s="17"/>
      <c r="L181" s="17"/>
      <c r="M181" s="16"/>
      <c r="N181" s="21"/>
    </row>
    <row r="182" spans="2:14" ht="11" outlineLevel="1" x14ac:dyDescent="0.15">
      <c r="B182" t="s">
        <v>334</v>
      </c>
      <c r="C182" s="21"/>
      <c r="D182" s="21"/>
      <c r="E182" s="21"/>
      <c r="F182" s="21"/>
      <c r="G182" s="21"/>
      <c r="H182" s="21"/>
      <c r="I182" s="17"/>
      <c r="J182" s="17"/>
      <c r="K182" s="17"/>
      <c r="L182" s="17"/>
      <c r="M182" s="16"/>
      <c r="N182" s="21"/>
    </row>
    <row r="183" spans="2:14" ht="11" outlineLevel="1" x14ac:dyDescent="0.15">
      <c r="B183" t="s">
        <v>335</v>
      </c>
      <c r="C183" s="21"/>
      <c r="D183" s="21"/>
      <c r="E183" s="21"/>
      <c r="F183" s="21"/>
      <c r="G183" s="21"/>
      <c r="H183" s="21"/>
      <c r="I183" s="17"/>
      <c r="J183" s="17"/>
      <c r="K183" s="17"/>
      <c r="L183" s="17"/>
      <c r="M183" s="16"/>
      <c r="N183" s="21"/>
    </row>
    <row r="184" spans="2:14" ht="11" outlineLevel="1" x14ac:dyDescent="0.15">
      <c r="B184" t="s">
        <v>336</v>
      </c>
      <c r="C184" s="21"/>
      <c r="D184" s="21"/>
      <c r="E184" s="21"/>
      <c r="F184" s="21"/>
      <c r="G184" s="21"/>
      <c r="H184" s="21"/>
      <c r="I184" s="17"/>
      <c r="J184" s="17"/>
      <c r="K184" s="17"/>
      <c r="L184" s="17"/>
      <c r="M184" s="16"/>
      <c r="N184" s="21"/>
    </row>
    <row r="185" spans="2:14" ht="11" outlineLevel="1" x14ac:dyDescent="0.15">
      <c r="B185" t="s">
        <v>337</v>
      </c>
      <c r="C185" s="21"/>
      <c r="D185" s="21"/>
      <c r="E185" s="21"/>
      <c r="F185" s="21"/>
      <c r="G185" s="21"/>
      <c r="H185" s="21"/>
      <c r="I185" s="17"/>
      <c r="J185" s="17"/>
      <c r="K185" s="17"/>
      <c r="L185" s="17"/>
      <c r="M185" s="16"/>
      <c r="N185" s="21"/>
    </row>
    <row r="186" spans="2:14" ht="11" outlineLevel="1" x14ac:dyDescent="0.15">
      <c r="B186" t="s">
        <v>338</v>
      </c>
      <c r="C186" s="21"/>
      <c r="D186" s="21"/>
      <c r="E186" s="21"/>
      <c r="F186" s="21"/>
      <c r="G186" s="21"/>
      <c r="H186" s="21"/>
      <c r="I186" s="17"/>
      <c r="J186" s="17"/>
      <c r="K186" s="17"/>
      <c r="L186" s="17"/>
      <c r="M186" s="16"/>
      <c r="N186" s="21"/>
    </row>
    <row r="187" spans="2:14" ht="11" outlineLevel="1" x14ac:dyDescent="0.15">
      <c r="B187" t="s">
        <v>339</v>
      </c>
      <c r="C187" s="21"/>
      <c r="D187" s="21"/>
      <c r="E187" s="21"/>
      <c r="F187" s="21"/>
      <c r="G187" s="21"/>
      <c r="H187" s="21"/>
      <c r="I187" s="17"/>
      <c r="J187" s="17"/>
      <c r="K187" s="17"/>
      <c r="L187" s="17"/>
      <c r="M187" s="16"/>
      <c r="N187" s="21"/>
    </row>
    <row r="188" spans="2:14" ht="11" outlineLevel="1" x14ac:dyDescent="0.15">
      <c r="B188" t="s">
        <v>340</v>
      </c>
      <c r="C188" s="21"/>
      <c r="D188" s="21"/>
      <c r="E188" s="21"/>
      <c r="F188" s="21"/>
      <c r="G188" s="21"/>
      <c r="H188" s="21"/>
      <c r="I188" s="17"/>
      <c r="J188" s="17"/>
      <c r="K188" s="17"/>
      <c r="L188" s="17"/>
      <c r="M188" s="16"/>
      <c r="N188" s="21"/>
    </row>
    <row r="189" spans="2:14" ht="11" outlineLevel="1" x14ac:dyDescent="0.15">
      <c r="B189" t="s">
        <v>341</v>
      </c>
      <c r="C189" s="21"/>
      <c r="D189" s="21"/>
      <c r="E189" s="21"/>
      <c r="F189" s="21"/>
      <c r="G189" s="21"/>
      <c r="H189" s="21"/>
      <c r="I189" s="17"/>
      <c r="J189" s="17"/>
      <c r="K189" s="17"/>
      <c r="L189" s="17"/>
      <c r="M189" s="16"/>
      <c r="N189" s="21"/>
    </row>
    <row r="190" spans="2:14" ht="11" outlineLevel="1" x14ac:dyDescent="0.15">
      <c r="B190" t="s">
        <v>342</v>
      </c>
      <c r="C190" s="21"/>
      <c r="D190" s="21"/>
      <c r="E190" s="21"/>
      <c r="F190" s="21"/>
      <c r="G190" s="21"/>
      <c r="H190" s="21"/>
      <c r="I190" s="17"/>
      <c r="J190" s="17"/>
      <c r="K190" s="17"/>
      <c r="L190" s="17"/>
      <c r="M190" s="16"/>
      <c r="N190" s="21"/>
    </row>
    <row r="191" spans="2:14" ht="11" outlineLevel="1" x14ac:dyDescent="0.15">
      <c r="B191" t="s">
        <v>343</v>
      </c>
      <c r="C191" s="21"/>
      <c r="D191" s="21"/>
      <c r="E191" s="21"/>
      <c r="F191" s="21"/>
      <c r="G191" s="21"/>
      <c r="H191" s="21"/>
      <c r="I191" s="17"/>
      <c r="J191" s="17"/>
      <c r="K191" s="17"/>
      <c r="L191" s="17"/>
      <c r="M191" s="16"/>
      <c r="N191" s="21"/>
    </row>
    <row r="192" spans="2:14" ht="11" outlineLevel="1" x14ac:dyDescent="0.15">
      <c r="B192" t="s">
        <v>344</v>
      </c>
      <c r="C192" s="21"/>
      <c r="D192" s="21"/>
      <c r="E192" s="21"/>
      <c r="F192" s="21"/>
      <c r="G192" s="21"/>
      <c r="H192" s="21"/>
      <c r="I192" s="17"/>
      <c r="J192" s="17"/>
      <c r="K192" s="17"/>
      <c r="L192" s="17"/>
      <c r="M192" s="16"/>
      <c r="N192" s="21"/>
    </row>
    <row r="193" spans="2:14" ht="11" outlineLevel="1" x14ac:dyDescent="0.15">
      <c r="B193" t="s">
        <v>345</v>
      </c>
      <c r="C193" s="21"/>
      <c r="D193" s="21"/>
      <c r="E193" s="21"/>
      <c r="F193" s="21"/>
      <c r="G193" s="21"/>
      <c r="H193" s="21"/>
      <c r="I193" s="17"/>
      <c r="J193" s="17"/>
      <c r="K193" s="17"/>
      <c r="L193" s="17"/>
      <c r="M193" s="16"/>
      <c r="N193" s="21"/>
    </row>
    <row r="194" spans="2:14" ht="11" outlineLevel="1" x14ac:dyDescent="0.15">
      <c r="B194" t="s">
        <v>346</v>
      </c>
      <c r="C194" s="21"/>
      <c r="D194" s="21"/>
      <c r="E194" s="21"/>
      <c r="F194" s="21"/>
      <c r="G194" s="21"/>
      <c r="H194" s="21"/>
      <c r="I194" s="17"/>
      <c r="J194" s="17"/>
      <c r="K194" s="17"/>
      <c r="L194" s="17"/>
      <c r="M194" s="16"/>
      <c r="N194" s="21"/>
    </row>
    <row r="195" spans="2:14" ht="11" outlineLevel="1" x14ac:dyDescent="0.15">
      <c r="B195" t="s">
        <v>347</v>
      </c>
      <c r="C195" s="21"/>
      <c r="D195" s="21"/>
      <c r="E195" s="21"/>
      <c r="F195" s="21"/>
      <c r="G195" s="21"/>
      <c r="H195" s="21"/>
      <c r="I195" s="17"/>
      <c r="J195" s="17"/>
      <c r="K195" s="17"/>
      <c r="L195" s="17"/>
      <c r="M195" s="16"/>
      <c r="N195" s="21"/>
    </row>
    <row r="196" spans="2:14" ht="11" outlineLevel="1" x14ac:dyDescent="0.15">
      <c r="B196" t="s">
        <v>348</v>
      </c>
      <c r="C196" s="21"/>
      <c r="D196" s="21"/>
      <c r="E196" s="21"/>
      <c r="F196" s="21"/>
      <c r="G196" s="21"/>
      <c r="H196" s="21"/>
      <c r="I196" s="17"/>
      <c r="J196" s="17"/>
      <c r="K196" s="17"/>
      <c r="L196" s="17"/>
      <c r="M196" s="16"/>
      <c r="N196" s="21"/>
    </row>
    <row r="197" spans="2:14" ht="11" outlineLevel="1" x14ac:dyDescent="0.15">
      <c r="B197" t="s">
        <v>349</v>
      </c>
      <c r="C197" s="21"/>
      <c r="D197" s="21"/>
      <c r="E197" s="21"/>
      <c r="F197" s="21"/>
      <c r="G197" s="21"/>
      <c r="H197" s="21"/>
      <c r="I197" s="17"/>
      <c r="J197" s="17"/>
      <c r="K197" s="17"/>
      <c r="L197" s="17"/>
      <c r="M197" s="16"/>
      <c r="N197" s="21"/>
    </row>
    <row r="198" spans="2:14" ht="11" outlineLevel="1" x14ac:dyDescent="0.15">
      <c r="B198" t="s">
        <v>350</v>
      </c>
      <c r="C198" s="21"/>
      <c r="D198" s="21"/>
      <c r="E198" s="21"/>
      <c r="F198" s="21"/>
      <c r="G198" s="21"/>
      <c r="H198" s="21"/>
      <c r="I198" s="17"/>
      <c r="J198" s="17"/>
      <c r="K198" s="17"/>
      <c r="L198" s="17"/>
      <c r="M198" s="16"/>
      <c r="N198" s="21"/>
    </row>
    <row r="199" spans="2:14" ht="11" outlineLevel="1" x14ac:dyDescent="0.15">
      <c r="B199" t="s">
        <v>351</v>
      </c>
      <c r="C199" s="21"/>
      <c r="D199" s="21"/>
      <c r="E199" s="21"/>
      <c r="F199" s="21"/>
      <c r="G199" s="21"/>
      <c r="H199" s="21"/>
      <c r="I199" s="17"/>
      <c r="J199" s="17"/>
      <c r="K199" s="17"/>
      <c r="L199" s="17"/>
      <c r="M199" s="16"/>
      <c r="N199" s="21"/>
    </row>
    <row r="200" spans="2:14" ht="11" outlineLevel="1" x14ac:dyDescent="0.15">
      <c r="B200" t="s">
        <v>352</v>
      </c>
      <c r="C200" s="21"/>
      <c r="D200" s="21"/>
      <c r="E200" s="21"/>
      <c r="F200" s="21"/>
      <c r="G200" s="21"/>
      <c r="H200" s="21"/>
      <c r="I200" s="17"/>
      <c r="J200" s="17"/>
      <c r="K200" s="17"/>
      <c r="L200" s="17"/>
      <c r="M200" s="16"/>
      <c r="N200" s="21"/>
    </row>
    <row r="201" spans="2:14" ht="11" outlineLevel="1" x14ac:dyDescent="0.15">
      <c r="B201" t="s">
        <v>353</v>
      </c>
      <c r="C201" s="21"/>
      <c r="D201" s="21"/>
      <c r="E201" s="21"/>
      <c r="F201" s="21"/>
      <c r="G201" s="21"/>
      <c r="H201" s="21"/>
      <c r="I201" s="17"/>
      <c r="J201" s="17"/>
      <c r="K201" s="17"/>
      <c r="L201" s="17"/>
      <c r="M201" s="16"/>
      <c r="N201" s="21"/>
    </row>
    <row r="202" spans="2:14" ht="11" outlineLevel="1" x14ac:dyDescent="0.15">
      <c r="B202" t="s">
        <v>354</v>
      </c>
      <c r="C202" s="21"/>
      <c r="D202" s="21"/>
      <c r="E202" s="21"/>
      <c r="F202" s="21"/>
      <c r="G202" s="21"/>
      <c r="H202" s="21"/>
      <c r="I202" s="17"/>
      <c r="J202" s="17"/>
      <c r="K202" s="17"/>
      <c r="L202" s="17"/>
      <c r="M202" s="16"/>
      <c r="N202" s="21"/>
    </row>
    <row r="203" spans="2:14" ht="11" outlineLevel="1" x14ac:dyDescent="0.15">
      <c r="B203" t="s">
        <v>355</v>
      </c>
      <c r="C203" s="21"/>
      <c r="D203" s="21"/>
      <c r="E203" s="21"/>
      <c r="F203" s="21"/>
      <c r="G203" s="21"/>
      <c r="H203" s="21"/>
      <c r="I203" s="17"/>
      <c r="J203" s="17"/>
      <c r="K203" s="17"/>
      <c r="L203" s="17"/>
      <c r="M203" s="16"/>
      <c r="N203" s="21"/>
    </row>
    <row r="204" spans="2:14" ht="11" outlineLevel="1" x14ac:dyDescent="0.15">
      <c r="B204" t="s">
        <v>356</v>
      </c>
      <c r="C204" s="21"/>
      <c r="D204" s="21"/>
      <c r="E204" s="21"/>
      <c r="F204" s="21"/>
      <c r="G204" s="21"/>
      <c r="H204" s="21"/>
      <c r="I204" s="17"/>
      <c r="J204" s="17"/>
      <c r="K204" s="17"/>
      <c r="L204" s="17"/>
      <c r="M204" s="16"/>
      <c r="N204" s="21"/>
    </row>
    <row r="205" spans="2:14" ht="11" outlineLevel="1" x14ac:dyDescent="0.15">
      <c r="B205" t="s">
        <v>357</v>
      </c>
      <c r="C205" s="21"/>
      <c r="D205" s="21"/>
      <c r="E205" s="21"/>
      <c r="F205" s="21"/>
      <c r="G205" s="21"/>
      <c r="H205" s="21"/>
      <c r="I205" s="17"/>
      <c r="J205" s="17"/>
      <c r="K205" s="17"/>
      <c r="L205" s="17"/>
      <c r="M205" s="16"/>
      <c r="N205" s="21"/>
    </row>
    <row r="206" spans="2:14" ht="11" outlineLevel="1" x14ac:dyDescent="0.15">
      <c r="B206" t="s">
        <v>358</v>
      </c>
      <c r="C206" s="21"/>
      <c r="D206" s="21"/>
      <c r="E206" s="21"/>
      <c r="F206" s="21"/>
      <c r="G206" s="21"/>
      <c r="H206" s="21"/>
      <c r="I206" s="17"/>
      <c r="J206" s="17"/>
      <c r="K206" s="17"/>
      <c r="L206" s="17"/>
      <c r="M206" s="16"/>
      <c r="N206" s="21"/>
    </row>
    <row r="207" spans="2:14" ht="11" outlineLevel="1" x14ac:dyDescent="0.15">
      <c r="B207" t="s">
        <v>359</v>
      </c>
      <c r="C207" s="21"/>
      <c r="D207" s="21"/>
      <c r="E207" s="21"/>
      <c r="F207" s="21"/>
      <c r="G207" s="21"/>
      <c r="H207" s="21"/>
      <c r="I207" s="17"/>
      <c r="J207" s="17"/>
      <c r="K207" s="17"/>
      <c r="L207" s="17"/>
      <c r="M207" s="16"/>
      <c r="N207" s="21"/>
    </row>
    <row r="208" spans="2:14" ht="11" outlineLevel="1" x14ac:dyDescent="0.15">
      <c r="B208" t="s">
        <v>360</v>
      </c>
      <c r="C208" s="21"/>
      <c r="D208" s="21"/>
      <c r="E208" s="21"/>
      <c r="F208" s="21"/>
      <c r="G208" s="21"/>
      <c r="H208" s="21"/>
      <c r="I208" s="17"/>
      <c r="J208" s="17"/>
      <c r="K208" s="17"/>
      <c r="L208" s="17"/>
      <c r="M208" s="16"/>
      <c r="N208" s="21"/>
    </row>
    <row r="209" spans="2:14" ht="11" outlineLevel="1" x14ac:dyDescent="0.15">
      <c r="B209" t="s">
        <v>361</v>
      </c>
      <c r="C209" s="21"/>
      <c r="D209" s="21"/>
      <c r="E209" s="21"/>
      <c r="F209" s="21"/>
      <c r="G209" s="21"/>
      <c r="H209" s="21"/>
      <c r="I209" s="17"/>
      <c r="J209" s="17"/>
      <c r="K209" s="17"/>
      <c r="L209" s="17"/>
      <c r="M209" s="16"/>
      <c r="N209" s="21"/>
    </row>
    <row r="210" spans="2:14" ht="11" outlineLevel="1" x14ac:dyDescent="0.15">
      <c r="B210" t="s">
        <v>362</v>
      </c>
      <c r="C210" s="21"/>
      <c r="D210" s="21"/>
      <c r="E210" s="21"/>
      <c r="F210" s="21"/>
      <c r="G210" s="21"/>
      <c r="H210" s="21"/>
      <c r="I210" s="17"/>
      <c r="J210" s="17"/>
      <c r="K210" s="17"/>
      <c r="L210" s="17"/>
      <c r="M210" s="16"/>
      <c r="N210" s="21"/>
    </row>
    <row r="211" spans="2:14" ht="11" outlineLevel="1" x14ac:dyDescent="0.15">
      <c r="B211" t="s">
        <v>363</v>
      </c>
      <c r="C211" s="21"/>
      <c r="D211" s="21"/>
      <c r="E211" s="21"/>
      <c r="F211" s="21"/>
      <c r="G211" s="21"/>
      <c r="H211" s="21"/>
      <c r="I211" s="17"/>
      <c r="J211" s="17"/>
      <c r="K211" s="17"/>
      <c r="L211" s="17"/>
      <c r="M211" s="16"/>
      <c r="N211" s="21"/>
    </row>
    <row r="212" spans="2:14" ht="11" outlineLevel="1" x14ac:dyDescent="0.15">
      <c r="B212" t="s">
        <v>364</v>
      </c>
      <c r="C212" s="21"/>
      <c r="D212" s="21"/>
      <c r="E212" s="21"/>
      <c r="F212" s="21"/>
      <c r="G212" s="21"/>
      <c r="H212" s="21"/>
      <c r="I212" s="17"/>
      <c r="J212" s="17"/>
      <c r="K212" s="17"/>
      <c r="L212" s="17"/>
      <c r="M212" s="16"/>
      <c r="N212" s="21"/>
    </row>
    <row r="213" spans="2:14" ht="11" outlineLevel="1" x14ac:dyDescent="0.15">
      <c r="B213" t="s">
        <v>365</v>
      </c>
      <c r="C213" s="21"/>
      <c r="D213" s="21"/>
      <c r="E213" s="21"/>
      <c r="F213" s="21"/>
      <c r="G213" s="21"/>
      <c r="H213" s="21"/>
      <c r="I213" s="17"/>
      <c r="J213" s="17"/>
      <c r="K213" s="17"/>
      <c r="L213" s="17"/>
      <c r="M213" s="16"/>
      <c r="N213" s="21"/>
    </row>
    <row r="214" spans="2:14" ht="11" outlineLevel="1" x14ac:dyDescent="0.15">
      <c r="B214" t="s">
        <v>366</v>
      </c>
      <c r="C214" s="21"/>
      <c r="D214" s="21"/>
      <c r="E214" s="21"/>
      <c r="F214" s="21"/>
      <c r="G214" s="21"/>
      <c r="H214" s="21"/>
      <c r="I214" s="17"/>
      <c r="J214" s="17"/>
      <c r="K214" s="17"/>
      <c r="L214" s="17"/>
      <c r="M214" s="16"/>
      <c r="N214" s="21"/>
    </row>
    <row r="215" spans="2:14" ht="11" outlineLevel="1" x14ac:dyDescent="0.15">
      <c r="B215" t="s">
        <v>367</v>
      </c>
      <c r="C215" s="21"/>
      <c r="D215" s="21"/>
      <c r="E215" s="21"/>
      <c r="F215" s="21"/>
      <c r="G215" s="21"/>
      <c r="H215" s="21"/>
      <c r="I215" s="17"/>
      <c r="J215" s="17"/>
      <c r="K215" s="17"/>
      <c r="L215" s="17"/>
      <c r="M215" s="16"/>
      <c r="N215" s="21"/>
    </row>
    <row r="216" spans="2:14" ht="11" outlineLevel="1" x14ac:dyDescent="0.15">
      <c r="B216" t="s">
        <v>368</v>
      </c>
      <c r="C216" s="21"/>
      <c r="D216" s="21"/>
      <c r="E216" s="21"/>
      <c r="F216" s="21"/>
      <c r="G216" s="21"/>
      <c r="H216" s="21"/>
      <c r="I216" s="17"/>
      <c r="J216" s="17"/>
      <c r="K216" s="17"/>
      <c r="L216" s="17"/>
      <c r="M216" s="16"/>
      <c r="N216" s="21"/>
    </row>
    <row r="217" spans="2:14" ht="11" outlineLevel="1" x14ac:dyDescent="0.15">
      <c r="B217" t="s">
        <v>369</v>
      </c>
      <c r="C217" s="21"/>
      <c r="D217" s="21"/>
      <c r="E217" s="21"/>
      <c r="F217" s="21"/>
      <c r="G217" s="21"/>
      <c r="H217" s="21"/>
      <c r="I217" s="17"/>
      <c r="J217" s="17"/>
      <c r="K217" s="17"/>
      <c r="L217" s="17"/>
      <c r="M217" s="16"/>
      <c r="N217" s="21"/>
    </row>
    <row r="218" spans="2:14" ht="11" outlineLevel="1" x14ac:dyDescent="0.15">
      <c r="B218" t="s">
        <v>370</v>
      </c>
      <c r="C218" s="21"/>
      <c r="D218" s="21"/>
      <c r="E218" s="21"/>
      <c r="F218" s="21"/>
      <c r="G218" s="21"/>
      <c r="H218" s="21"/>
      <c r="I218" s="17"/>
      <c r="J218" s="17"/>
      <c r="K218" s="17"/>
      <c r="L218" s="17"/>
      <c r="M218" s="16"/>
      <c r="N218" s="21"/>
    </row>
    <row r="219" spans="2:14" ht="11" outlineLevel="1" x14ac:dyDescent="0.15">
      <c r="B219" t="s">
        <v>371</v>
      </c>
      <c r="C219" s="21"/>
      <c r="D219" s="21"/>
      <c r="E219" s="21"/>
      <c r="F219" s="21"/>
      <c r="G219" s="21"/>
      <c r="H219" s="21"/>
      <c r="I219" s="17"/>
      <c r="J219" s="17"/>
      <c r="K219" s="17"/>
      <c r="L219" s="17"/>
      <c r="M219" s="16"/>
      <c r="N219" s="21"/>
    </row>
    <row r="220" spans="2:14" ht="11" outlineLevel="1" x14ac:dyDescent="0.15">
      <c r="B220" t="s">
        <v>372</v>
      </c>
      <c r="C220" s="21"/>
      <c r="D220" s="21"/>
      <c r="E220" s="21"/>
      <c r="F220" s="21"/>
      <c r="G220" s="21"/>
      <c r="H220" s="21"/>
      <c r="I220" s="17"/>
      <c r="J220" s="17"/>
      <c r="K220" s="17"/>
      <c r="L220" s="17"/>
      <c r="M220" s="16"/>
      <c r="N220" s="21"/>
    </row>
    <row r="221" spans="2:14" ht="11" outlineLevel="1" x14ac:dyDescent="0.15">
      <c r="B221" t="s">
        <v>373</v>
      </c>
      <c r="C221" s="21"/>
      <c r="D221" s="21"/>
      <c r="E221" s="21"/>
      <c r="F221" s="21"/>
      <c r="G221" s="21"/>
      <c r="H221" s="21"/>
      <c r="I221" s="17"/>
      <c r="J221" s="17"/>
      <c r="K221" s="17"/>
      <c r="L221" s="17"/>
      <c r="M221" s="16"/>
      <c r="N221" s="21"/>
    </row>
    <row r="222" spans="2:14" ht="11" outlineLevel="1" x14ac:dyDescent="0.15">
      <c r="B222" t="s">
        <v>374</v>
      </c>
      <c r="C222" s="21"/>
      <c r="D222" s="21"/>
      <c r="E222" s="21"/>
      <c r="F222" s="21"/>
      <c r="G222" s="21"/>
      <c r="H222" s="21"/>
      <c r="I222" s="17"/>
      <c r="J222" s="17"/>
      <c r="K222" s="17"/>
      <c r="L222" s="17"/>
      <c r="M222" s="16"/>
      <c r="N222" s="21"/>
    </row>
    <row r="223" spans="2:14" ht="11" outlineLevel="1" x14ac:dyDescent="0.15">
      <c r="B223" t="s">
        <v>375</v>
      </c>
      <c r="C223" s="21"/>
      <c r="D223" s="21"/>
      <c r="E223" s="21"/>
      <c r="F223" s="21"/>
      <c r="G223" s="21"/>
      <c r="H223" s="21"/>
      <c r="I223" s="17"/>
      <c r="J223" s="17"/>
      <c r="K223" s="17"/>
      <c r="L223" s="17"/>
      <c r="M223" s="16"/>
      <c r="N223" s="21"/>
    </row>
    <row r="224" spans="2:14" ht="11" outlineLevel="1" x14ac:dyDescent="0.15">
      <c r="B224" t="s">
        <v>376</v>
      </c>
      <c r="C224" s="21"/>
      <c r="D224" s="21"/>
      <c r="E224" s="21"/>
      <c r="F224" s="21"/>
      <c r="G224" s="21"/>
      <c r="H224" s="21"/>
      <c r="I224" s="17"/>
      <c r="J224" s="17"/>
      <c r="K224" s="17"/>
      <c r="L224" s="17"/>
      <c r="M224" s="16"/>
      <c r="N224" s="21"/>
    </row>
    <row r="225" spans="2:14" ht="11" outlineLevel="1" x14ac:dyDescent="0.15">
      <c r="B225" t="s">
        <v>377</v>
      </c>
      <c r="C225" s="21"/>
      <c r="D225" s="21"/>
      <c r="E225" s="21"/>
      <c r="F225" s="21"/>
      <c r="G225" s="21"/>
      <c r="H225" s="21"/>
      <c r="I225" s="17"/>
      <c r="J225" s="17"/>
      <c r="K225" s="17"/>
      <c r="L225" s="17"/>
      <c r="M225" s="16"/>
      <c r="N225" s="21"/>
    </row>
    <row r="226" spans="2:14" ht="11" outlineLevel="1" x14ac:dyDescent="0.15">
      <c r="B226" t="s">
        <v>378</v>
      </c>
      <c r="C226" s="21"/>
      <c r="D226" s="21"/>
      <c r="E226" s="21"/>
      <c r="F226" s="21"/>
      <c r="G226" s="21"/>
      <c r="H226" s="21"/>
      <c r="I226" s="17"/>
      <c r="J226" s="17"/>
      <c r="K226" s="17"/>
      <c r="L226" s="17"/>
      <c r="M226" s="16"/>
      <c r="N226" s="21"/>
    </row>
    <row r="227" spans="2:14" ht="11" outlineLevel="1" x14ac:dyDescent="0.15">
      <c r="B227" t="s">
        <v>379</v>
      </c>
      <c r="C227" s="21"/>
      <c r="D227" s="21"/>
      <c r="E227" s="21"/>
      <c r="F227" s="21"/>
      <c r="G227" s="21"/>
      <c r="H227" s="21"/>
      <c r="I227" s="17"/>
      <c r="J227" s="17"/>
      <c r="K227" s="17"/>
      <c r="L227" s="17"/>
      <c r="M227" s="16"/>
      <c r="N227" s="21"/>
    </row>
    <row r="228" spans="2:14" ht="11" outlineLevel="1" x14ac:dyDescent="0.15">
      <c r="B228" t="s">
        <v>380</v>
      </c>
      <c r="C228" s="21"/>
      <c r="D228" s="21"/>
      <c r="E228" s="21"/>
      <c r="F228" s="21"/>
      <c r="G228" s="21"/>
      <c r="H228" s="21"/>
      <c r="I228" s="17"/>
      <c r="J228" s="17"/>
      <c r="K228" s="17"/>
      <c r="L228" s="17"/>
      <c r="M228" s="16"/>
      <c r="N228" s="21"/>
    </row>
    <row r="229" spans="2:14" ht="11" outlineLevel="1" x14ac:dyDescent="0.15">
      <c r="B229" t="s">
        <v>381</v>
      </c>
      <c r="C229" s="21"/>
      <c r="D229" s="21"/>
      <c r="E229" s="21"/>
      <c r="F229" s="21"/>
      <c r="G229" s="21"/>
      <c r="H229" s="21"/>
      <c r="I229" s="17"/>
      <c r="J229" s="17"/>
      <c r="K229" s="17"/>
      <c r="L229" s="17"/>
      <c r="M229" s="16"/>
      <c r="N229" s="21"/>
    </row>
    <row r="230" spans="2:14" ht="11" outlineLevel="1" x14ac:dyDescent="0.15">
      <c r="B230" t="s">
        <v>382</v>
      </c>
      <c r="C230" s="21"/>
      <c r="D230" s="21"/>
      <c r="E230" s="21"/>
      <c r="F230" s="21"/>
      <c r="G230" s="21"/>
      <c r="H230" s="21"/>
      <c r="I230" s="17"/>
      <c r="J230" s="17"/>
      <c r="K230" s="17"/>
      <c r="L230" s="17"/>
      <c r="M230" s="16"/>
      <c r="N230" s="21"/>
    </row>
    <row r="231" spans="2:14" ht="11" outlineLevel="1" x14ac:dyDescent="0.15">
      <c r="B231" t="s">
        <v>383</v>
      </c>
      <c r="C231" s="21"/>
      <c r="D231" s="21"/>
      <c r="E231" s="21"/>
      <c r="F231" s="21"/>
      <c r="G231" s="21"/>
      <c r="H231" s="21"/>
      <c r="I231" s="17"/>
      <c r="J231" s="17"/>
      <c r="K231" s="17"/>
      <c r="L231" s="17"/>
      <c r="M231" s="16"/>
      <c r="N231" s="21"/>
    </row>
    <row r="232" spans="2:14" ht="11" outlineLevel="1" x14ac:dyDescent="0.15">
      <c r="B232" t="s">
        <v>384</v>
      </c>
      <c r="C232" s="21"/>
      <c r="D232" s="21"/>
      <c r="E232" s="21"/>
      <c r="F232" s="21"/>
      <c r="G232" s="21"/>
      <c r="H232" s="21"/>
      <c r="I232" s="17"/>
      <c r="J232" s="17"/>
      <c r="K232" s="17"/>
      <c r="L232" s="17"/>
      <c r="M232" s="16"/>
      <c r="N232" s="21"/>
    </row>
    <row r="233" spans="2:14" ht="11" outlineLevel="1" x14ac:dyDescent="0.15">
      <c r="B233" t="s">
        <v>385</v>
      </c>
      <c r="C233" s="21"/>
      <c r="D233" s="21"/>
      <c r="E233" s="21"/>
      <c r="F233" s="21"/>
      <c r="G233" s="21"/>
      <c r="H233" s="21"/>
      <c r="I233" s="17"/>
      <c r="J233" s="17"/>
      <c r="K233" s="17"/>
      <c r="L233" s="17"/>
      <c r="M233" s="16"/>
      <c r="N233" s="21"/>
    </row>
    <row r="234" spans="2:14" ht="11" outlineLevel="1" x14ac:dyDescent="0.15">
      <c r="B234" t="s">
        <v>386</v>
      </c>
      <c r="C234" s="21"/>
      <c r="D234" s="21"/>
      <c r="E234" s="21"/>
      <c r="F234" s="21"/>
      <c r="G234" s="21"/>
      <c r="H234" s="21"/>
      <c r="I234" s="17"/>
      <c r="J234" s="17"/>
      <c r="K234" s="17"/>
      <c r="L234" s="17"/>
      <c r="M234" s="16"/>
      <c r="N234" s="21"/>
    </row>
  </sheetData>
  <dataValidations count="5">
    <dataValidation type="list" allowBlank="1" showErrorMessage="1" sqref="C9:C234" xr:uid="{00000000-0002-0000-0300-000000000000}">
      <formula1>"0-12 mo,12-24 mo,24-36 mo,36+ mo,Expired"</formula1>
    </dataValidation>
    <dataValidation type="list" allowBlank="1" showErrorMessage="1" sqref="D9:D234" xr:uid="{00000000-0002-0000-0300-000001000000}">
      <formula1>"High,Medium,Low"</formula1>
    </dataValidation>
    <dataValidation type="list" allowBlank="1" showErrorMessage="1" sqref="E9:E234" xr:uid="{00000000-0002-0000-0300-000002000000}">
      <formula1>"Strong,Moderate,Limited,None"</formula1>
    </dataValidation>
    <dataValidation type="date" operator="greaterThanOrEqual" allowBlank="1" showErrorMessage="1" sqref="I9:L234" xr:uid="{00000000-0002-0000-0300-000003000000}">
      <formula1>1</formula1>
    </dataValidation>
    <dataValidation type="whole" operator="greaterThanOrEqual" allowBlank="1" showErrorMessage="1" sqref="M9:M234" xr:uid="{00000000-0002-0000-0300-000007000000}">
      <formula1>0</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8860B"/>
    <outlinePr summaryBelow="0"/>
  </sheetPr>
  <dimension ref="A2:V21"/>
  <sheetViews>
    <sheetView showGridLines="0" showOutlineSymbols="0" workbookViewId="0"/>
  </sheetViews>
  <sheetFormatPr baseColWidth="10" defaultColWidth="8.75" defaultRowHeight="10" customHeight="1" outlineLevelRow="1" x14ac:dyDescent="0.15"/>
  <cols>
    <col min="1" max="1" width="2.25" customWidth="1"/>
    <col min="2" max="4" width="18" customWidth="1"/>
    <col min="5" max="5" width="34" customWidth="1"/>
    <col min="6" max="13" width="18" customWidth="1"/>
    <col min="14" max="14" width="30" customWidth="1"/>
    <col min="15" max="22" width="18" customWidth="1"/>
  </cols>
  <sheetData>
    <row r="2" spans="1:22" ht="10" customHeight="1" x14ac:dyDescent="0.15">
      <c r="B2" s="8" t="s">
        <v>387</v>
      </c>
      <c r="C2" s="8"/>
      <c r="D2" s="8"/>
      <c r="E2" s="8"/>
      <c r="F2" s="8"/>
      <c r="G2" s="8"/>
      <c r="H2" s="8"/>
      <c r="I2" s="8"/>
      <c r="J2" s="8"/>
      <c r="K2" s="8"/>
      <c r="L2" s="8"/>
      <c r="M2" s="8"/>
      <c r="N2" s="8"/>
      <c r="O2" s="8"/>
      <c r="P2" s="8"/>
      <c r="Q2" s="8"/>
      <c r="R2" s="8"/>
      <c r="S2" s="8"/>
      <c r="T2" s="8"/>
      <c r="U2" s="8"/>
      <c r="V2" s="8"/>
    </row>
    <row r="3" spans="1:22" ht="10" customHeight="1" x14ac:dyDescent="0.15">
      <c r="B3" s="20" t="s">
        <v>388</v>
      </c>
    </row>
    <row r="6" spans="1:22" ht="10" customHeight="1" x14ac:dyDescent="0.15">
      <c r="A6" t="s">
        <v>2</v>
      </c>
      <c r="B6" s="9" t="s">
        <v>389</v>
      </c>
      <c r="C6" s="9"/>
      <c r="D6" s="9"/>
      <c r="E6" s="9"/>
      <c r="F6" s="9"/>
      <c r="G6" s="9"/>
      <c r="H6" s="9"/>
      <c r="I6" s="9"/>
      <c r="J6" s="9"/>
      <c r="K6" s="9"/>
      <c r="L6" s="9"/>
      <c r="M6" s="9"/>
      <c r="N6" s="9"/>
      <c r="O6" s="9"/>
      <c r="P6" s="9"/>
      <c r="Q6" s="9"/>
      <c r="R6" s="9"/>
      <c r="S6" s="9"/>
      <c r="T6" s="9"/>
      <c r="U6" s="9"/>
      <c r="V6" s="9"/>
    </row>
    <row r="8" spans="1:22" ht="10" customHeight="1" x14ac:dyDescent="0.15">
      <c r="B8" s="2" t="s">
        <v>390</v>
      </c>
      <c r="C8" s="2" t="s">
        <v>391</v>
      </c>
      <c r="D8" s="2" t="s">
        <v>392</v>
      </c>
      <c r="E8" s="2" t="s">
        <v>393</v>
      </c>
      <c r="F8" s="2" t="s">
        <v>394</v>
      </c>
      <c r="G8" s="2" t="s">
        <v>395</v>
      </c>
      <c r="H8" s="2" t="s">
        <v>396</v>
      </c>
      <c r="I8" s="2" t="s">
        <v>397</v>
      </c>
      <c r="J8" s="2" t="s">
        <v>398</v>
      </c>
      <c r="K8" s="2" t="s">
        <v>399</v>
      </c>
      <c r="L8" s="2" t="s">
        <v>400</v>
      </c>
      <c r="M8" s="2" t="s">
        <v>401</v>
      </c>
      <c r="N8" s="2" t="s">
        <v>402</v>
      </c>
      <c r="O8" s="2" t="s">
        <v>403</v>
      </c>
      <c r="P8" s="2" t="s">
        <v>404</v>
      </c>
      <c r="Q8" s="2" t="s">
        <v>405</v>
      </c>
      <c r="R8" s="2" t="s">
        <v>406</v>
      </c>
      <c r="S8" s="14" t="s">
        <v>407</v>
      </c>
      <c r="T8" s="2" t="s">
        <v>154</v>
      </c>
      <c r="U8" s="2" t="s">
        <v>138</v>
      </c>
      <c r="V8" s="14" t="s">
        <v>408</v>
      </c>
    </row>
    <row r="9" spans="1:22" ht="10" customHeight="1" outlineLevel="1" x14ac:dyDescent="0.15">
      <c r="B9" t="s">
        <v>409</v>
      </c>
      <c r="D9" t="s">
        <v>410</v>
      </c>
      <c r="E9" t="s">
        <v>411</v>
      </c>
      <c r="F9" t="s">
        <v>412</v>
      </c>
      <c r="G9" t="s">
        <v>413</v>
      </c>
      <c r="H9" t="s">
        <v>414</v>
      </c>
      <c r="I9" t="s">
        <v>414</v>
      </c>
      <c r="J9" t="s">
        <v>415</v>
      </c>
      <c r="K9" s="21"/>
      <c r="M9" t="s">
        <v>416</v>
      </c>
      <c r="O9" t="s">
        <v>417</v>
      </c>
      <c r="P9" s="21"/>
      <c r="Q9" s="21" t="s">
        <v>418</v>
      </c>
      <c r="R9" s="21"/>
      <c r="S9" s="17">
        <v>46193</v>
      </c>
      <c r="T9" s="21" t="s">
        <v>419</v>
      </c>
      <c r="U9" t="s">
        <v>141</v>
      </c>
      <c r="V9" s="15" t="str">
        <f>IF($N9="","",COUNTIFS('Contract Families'!$L$9:$L$1696,$N9,'Contract Families'!$Q$9:$Q$1696,"Y",'Contract Families'!$AB$9:$AB$1696,"&gt;="&amp;1000000))</f>
        <v/>
      </c>
    </row>
    <row r="10" spans="1:22" ht="10" customHeight="1" outlineLevel="1" x14ac:dyDescent="0.15">
      <c r="B10" t="s">
        <v>420</v>
      </c>
      <c r="D10" t="s">
        <v>421</v>
      </c>
      <c r="E10" t="s">
        <v>422</v>
      </c>
      <c r="F10" t="s">
        <v>423</v>
      </c>
      <c r="G10" t="s">
        <v>424</v>
      </c>
      <c r="H10" t="s">
        <v>420</v>
      </c>
      <c r="I10" t="s">
        <v>425</v>
      </c>
      <c r="J10" t="s">
        <v>426</v>
      </c>
      <c r="K10" s="21"/>
      <c r="M10" t="s">
        <v>427</v>
      </c>
      <c r="O10" t="s">
        <v>428</v>
      </c>
      <c r="P10" s="21"/>
      <c r="Q10" s="21" t="s">
        <v>418</v>
      </c>
      <c r="R10" s="21"/>
      <c r="S10" s="17">
        <v>46193</v>
      </c>
      <c r="T10" s="21" t="s">
        <v>429</v>
      </c>
      <c r="U10" t="s">
        <v>141</v>
      </c>
      <c r="V10" s="15" t="str">
        <f>IF($N10="","",COUNTIFS('Contract Families'!$L$9:$L$1696,$N10,'Contract Families'!$Q$9:$Q$1696,"Y",'Contract Families'!$AB$9:$AB$1696,"&gt;="&amp;1000000))</f>
        <v/>
      </c>
    </row>
    <row r="11" spans="1:22" ht="10" customHeight="1" outlineLevel="1" x14ac:dyDescent="0.15">
      <c r="B11" t="s">
        <v>430</v>
      </c>
      <c r="D11" t="s">
        <v>431</v>
      </c>
      <c r="E11" t="s">
        <v>432</v>
      </c>
      <c r="F11" t="s">
        <v>433</v>
      </c>
      <c r="G11" t="s">
        <v>434</v>
      </c>
      <c r="H11" t="s">
        <v>430</v>
      </c>
      <c r="I11" t="s">
        <v>425</v>
      </c>
      <c r="J11" t="s">
        <v>435</v>
      </c>
      <c r="K11" s="21" t="s">
        <v>436</v>
      </c>
      <c r="L11" t="s">
        <v>437</v>
      </c>
      <c r="M11" t="s">
        <v>438</v>
      </c>
      <c r="O11" t="s">
        <v>439</v>
      </c>
      <c r="P11" s="21"/>
      <c r="Q11" s="21" t="s">
        <v>418</v>
      </c>
      <c r="R11" s="21"/>
      <c r="S11" s="17">
        <v>46193</v>
      </c>
      <c r="T11" s="21" t="s">
        <v>440</v>
      </c>
      <c r="U11" t="s">
        <v>141</v>
      </c>
      <c r="V11" s="15" t="str">
        <f>IF($N11="","",COUNTIFS('Contract Families'!$L$9:$L$1696,$N11,'Contract Families'!$Q$9:$Q$1696,"Y",'Contract Families'!$AB$9:$AB$1696,"&gt;="&amp;1000000))</f>
        <v/>
      </c>
    </row>
    <row r="12" spans="1:22" ht="10" customHeight="1" outlineLevel="1" x14ac:dyDescent="0.15">
      <c r="B12" t="s">
        <v>441</v>
      </c>
      <c r="C12" t="s">
        <v>420</v>
      </c>
      <c r="D12" t="s">
        <v>442</v>
      </c>
      <c r="E12" t="s">
        <v>443</v>
      </c>
      <c r="F12" t="s">
        <v>444</v>
      </c>
      <c r="G12" t="s">
        <v>445</v>
      </c>
      <c r="H12" t="s">
        <v>441</v>
      </c>
      <c r="I12" t="s">
        <v>446</v>
      </c>
      <c r="J12" t="s">
        <v>447</v>
      </c>
      <c r="K12" s="21"/>
      <c r="M12" t="s">
        <v>427</v>
      </c>
      <c r="O12" t="s">
        <v>448</v>
      </c>
      <c r="P12" s="21"/>
      <c r="Q12" s="21" t="s">
        <v>418</v>
      </c>
      <c r="R12" s="21"/>
      <c r="S12" s="17">
        <v>46193</v>
      </c>
      <c r="T12" s="21" t="s">
        <v>141</v>
      </c>
      <c r="U12" t="s">
        <v>141</v>
      </c>
      <c r="V12" s="15" t="str">
        <f>IF($N12="","",COUNTIFS('Contract Families'!$L$9:$L$1696,$N12,'Contract Families'!$Q$9:$Q$1696,"Y",'Contract Families'!$AB$9:$AB$1696,"&gt;="&amp;1000000))</f>
        <v/>
      </c>
    </row>
    <row r="13" spans="1:22" ht="10" customHeight="1" outlineLevel="1" x14ac:dyDescent="0.15">
      <c r="B13" t="s">
        <v>449</v>
      </c>
      <c r="C13" t="s">
        <v>441</v>
      </c>
      <c r="D13" t="s">
        <v>450</v>
      </c>
      <c r="E13" t="s">
        <v>451</v>
      </c>
      <c r="F13" t="s">
        <v>452</v>
      </c>
      <c r="G13" t="s">
        <v>453</v>
      </c>
      <c r="H13" t="s">
        <v>441</v>
      </c>
      <c r="I13" t="s">
        <v>402</v>
      </c>
      <c r="J13" t="s">
        <v>454</v>
      </c>
      <c r="K13" s="21" t="s">
        <v>455</v>
      </c>
      <c r="L13" t="s">
        <v>456</v>
      </c>
      <c r="M13" t="s">
        <v>457</v>
      </c>
      <c r="N13" t="s">
        <v>458</v>
      </c>
      <c r="O13" t="s">
        <v>459</v>
      </c>
      <c r="P13" s="21"/>
      <c r="Q13" s="21" t="s">
        <v>418</v>
      </c>
      <c r="R13" s="21"/>
      <c r="S13" s="17">
        <v>46193</v>
      </c>
      <c r="T13" s="21" t="s">
        <v>460</v>
      </c>
      <c r="U13" t="s">
        <v>141</v>
      </c>
      <c r="V13" s="15">
        <f>IF($N13="","",COUNTIFS('Contract Families'!$L$9:$L$1696,$N13,'Contract Families'!$Q$9:$Q$1696,"Y",'Contract Families'!$AB$9:$AB$1696,"&gt;="&amp;1000000))</f>
        <v>20</v>
      </c>
    </row>
    <row r="14" spans="1:22" ht="10" customHeight="1" outlineLevel="1" x14ac:dyDescent="0.15">
      <c r="B14" t="s">
        <v>461</v>
      </c>
      <c r="C14" t="s">
        <v>409</v>
      </c>
      <c r="D14" t="s">
        <v>462</v>
      </c>
      <c r="E14" t="s">
        <v>463</v>
      </c>
      <c r="F14" t="s">
        <v>464</v>
      </c>
      <c r="G14" t="s">
        <v>465</v>
      </c>
      <c r="H14" t="s">
        <v>410</v>
      </c>
      <c r="I14" t="s">
        <v>466</v>
      </c>
      <c r="J14" t="s">
        <v>467</v>
      </c>
      <c r="K14" s="21" t="s">
        <v>455</v>
      </c>
      <c r="M14" t="s">
        <v>457</v>
      </c>
      <c r="O14" t="s">
        <v>417</v>
      </c>
      <c r="P14" s="21"/>
      <c r="Q14" s="21" t="s">
        <v>418</v>
      </c>
      <c r="R14" s="21"/>
      <c r="S14" s="17">
        <v>46193</v>
      </c>
      <c r="T14" s="21" t="s">
        <v>468</v>
      </c>
      <c r="U14" t="s">
        <v>141</v>
      </c>
      <c r="V14" s="15" t="str">
        <f>IF($N14="","",COUNTIFS('Contract Families'!$L$9:$L$1696,$N14,'Contract Families'!$Q$9:$Q$1696,"Y",'Contract Families'!$AB$9:$AB$1696,"&gt;="&amp;1000000))</f>
        <v/>
      </c>
    </row>
    <row r="15" spans="1:22" ht="10" customHeight="1" outlineLevel="1" x14ac:dyDescent="0.15">
      <c r="B15" t="s">
        <v>469</v>
      </c>
      <c r="C15" t="s">
        <v>461</v>
      </c>
      <c r="D15" t="s">
        <v>470</v>
      </c>
      <c r="E15" t="s">
        <v>471</v>
      </c>
      <c r="F15" t="s">
        <v>472</v>
      </c>
      <c r="G15" t="s">
        <v>473</v>
      </c>
      <c r="H15" t="s">
        <v>462</v>
      </c>
      <c r="I15" t="s">
        <v>474</v>
      </c>
      <c r="J15" t="s">
        <v>475</v>
      </c>
      <c r="K15" s="21" t="s">
        <v>455</v>
      </c>
      <c r="L15" t="s">
        <v>456</v>
      </c>
      <c r="M15" t="s">
        <v>457</v>
      </c>
      <c r="N15" t="s">
        <v>458</v>
      </c>
      <c r="O15" t="s">
        <v>417</v>
      </c>
      <c r="P15" s="21"/>
      <c r="Q15" s="21" t="s">
        <v>418</v>
      </c>
      <c r="R15" s="21"/>
      <c r="S15" s="17">
        <v>46193</v>
      </c>
      <c r="T15" s="21" t="s">
        <v>476</v>
      </c>
      <c r="U15" t="s">
        <v>141</v>
      </c>
      <c r="V15" s="15">
        <f>IF($N15="","",COUNTIFS('Contract Families'!$L$9:$L$1696,$N15,'Contract Families'!$Q$9:$Q$1696,"Y",'Contract Families'!$AB$9:$AB$1696,"&gt;="&amp;1000000))</f>
        <v>20</v>
      </c>
    </row>
    <row r="16" spans="1:22" ht="10" customHeight="1" outlineLevel="1" x14ac:dyDescent="0.15">
      <c r="B16" t="s">
        <v>477</v>
      </c>
      <c r="C16" t="s">
        <v>430</v>
      </c>
      <c r="D16" t="s">
        <v>478</v>
      </c>
      <c r="E16" t="s">
        <v>479</v>
      </c>
      <c r="F16" t="s">
        <v>480</v>
      </c>
      <c r="G16" t="s">
        <v>481</v>
      </c>
      <c r="H16" t="s">
        <v>482</v>
      </c>
      <c r="I16" t="s">
        <v>483</v>
      </c>
      <c r="J16" t="s">
        <v>484</v>
      </c>
      <c r="K16" s="21" t="s">
        <v>436</v>
      </c>
      <c r="L16" t="s">
        <v>437</v>
      </c>
      <c r="M16" t="s">
        <v>485</v>
      </c>
      <c r="O16" t="s">
        <v>486</v>
      </c>
      <c r="P16" s="21"/>
      <c r="Q16" s="21" t="s">
        <v>418</v>
      </c>
      <c r="R16" s="21"/>
      <c r="S16" s="17">
        <v>46193</v>
      </c>
      <c r="T16" s="21" t="s">
        <v>487</v>
      </c>
      <c r="U16" t="s">
        <v>141</v>
      </c>
      <c r="V16" s="15" t="str">
        <f>IF($N16="","",COUNTIFS('Contract Families'!$L$9:$L$1696,$N16,'Contract Families'!$Q$9:$Q$1696,"Y",'Contract Families'!$AB$9:$AB$1696,"&gt;="&amp;1000000))</f>
        <v/>
      </c>
    </row>
    <row r="17" spans="2:22" ht="10" customHeight="1" outlineLevel="1" x14ac:dyDescent="0.15">
      <c r="B17" t="s">
        <v>488</v>
      </c>
      <c r="C17" t="s">
        <v>430</v>
      </c>
      <c r="D17" t="s">
        <v>489</v>
      </c>
      <c r="E17" t="s">
        <v>490</v>
      </c>
      <c r="F17" t="s">
        <v>491</v>
      </c>
      <c r="G17" t="s">
        <v>492</v>
      </c>
      <c r="H17" t="s">
        <v>430</v>
      </c>
      <c r="I17" t="s">
        <v>493</v>
      </c>
      <c r="J17" t="s">
        <v>494</v>
      </c>
      <c r="K17" s="21" t="s">
        <v>495</v>
      </c>
      <c r="L17" t="s">
        <v>437</v>
      </c>
      <c r="O17" t="s">
        <v>496</v>
      </c>
      <c r="P17" s="21"/>
      <c r="Q17" s="21" t="s">
        <v>418</v>
      </c>
      <c r="R17" s="21"/>
      <c r="S17" s="17">
        <v>46193</v>
      </c>
      <c r="T17" s="21" t="s">
        <v>487</v>
      </c>
      <c r="U17" t="s">
        <v>141</v>
      </c>
      <c r="V17" s="15" t="str">
        <f>IF($N17="","",COUNTIFS('Contract Families'!$L$9:$L$1696,$N17,'Contract Families'!$Q$9:$Q$1696,"Y",'Contract Families'!$AB$9:$AB$1696,"&gt;="&amp;1000000))</f>
        <v/>
      </c>
    </row>
    <row r="18" spans="2:22" ht="10" customHeight="1" outlineLevel="1" x14ac:dyDescent="0.15">
      <c r="B18" t="s">
        <v>497</v>
      </c>
      <c r="D18" t="s">
        <v>498</v>
      </c>
      <c r="E18" t="s">
        <v>498</v>
      </c>
      <c r="F18" t="s">
        <v>499</v>
      </c>
      <c r="G18" t="s">
        <v>500</v>
      </c>
      <c r="H18" t="s">
        <v>497</v>
      </c>
      <c r="I18" t="s">
        <v>501</v>
      </c>
      <c r="J18" t="s">
        <v>502</v>
      </c>
      <c r="K18" s="21" t="s">
        <v>503</v>
      </c>
      <c r="L18" t="s">
        <v>456</v>
      </c>
      <c r="M18" t="s">
        <v>504</v>
      </c>
      <c r="O18" t="s">
        <v>505</v>
      </c>
      <c r="P18" s="21"/>
      <c r="Q18" s="21" t="s">
        <v>418</v>
      </c>
      <c r="R18" s="21"/>
      <c r="S18" s="17">
        <v>46193</v>
      </c>
      <c r="T18" s="21" t="s">
        <v>506</v>
      </c>
      <c r="U18" t="s">
        <v>141</v>
      </c>
      <c r="V18" s="15" t="str">
        <f>IF($N18="","",COUNTIFS('Contract Families'!$L$9:$L$1696,$N18,'Contract Families'!$Q$9:$Q$1696,"Y",'Contract Families'!$AB$9:$AB$1696,"&gt;="&amp;1000000))</f>
        <v/>
      </c>
    </row>
    <row r="19" spans="2:22" ht="10" customHeight="1" outlineLevel="1" x14ac:dyDescent="0.15">
      <c r="B19" t="s">
        <v>507</v>
      </c>
      <c r="C19" t="s">
        <v>497</v>
      </c>
      <c r="D19" t="s">
        <v>508</v>
      </c>
      <c r="E19" t="s">
        <v>508</v>
      </c>
      <c r="F19" t="s">
        <v>509</v>
      </c>
      <c r="G19" t="s">
        <v>510</v>
      </c>
      <c r="H19" t="s">
        <v>497</v>
      </c>
      <c r="I19" t="s">
        <v>511</v>
      </c>
      <c r="J19" t="s">
        <v>512</v>
      </c>
      <c r="K19" s="21" t="s">
        <v>503</v>
      </c>
      <c r="L19" t="s">
        <v>456</v>
      </c>
      <c r="M19" t="s">
        <v>513</v>
      </c>
      <c r="O19" t="s">
        <v>505</v>
      </c>
      <c r="P19" s="21"/>
      <c r="Q19" s="21" t="s">
        <v>418</v>
      </c>
      <c r="R19" s="21"/>
      <c r="S19" s="17">
        <v>46193</v>
      </c>
      <c r="T19" s="21" t="s">
        <v>514</v>
      </c>
      <c r="U19" t="s">
        <v>141</v>
      </c>
      <c r="V19" s="15" t="str">
        <f>IF($N19="","",COUNTIFS('Contract Families'!$L$9:$L$1696,$N19,'Contract Families'!$Q$9:$Q$1696,"Y",'Contract Families'!$AB$9:$AB$1696,"&gt;="&amp;1000000))</f>
        <v/>
      </c>
    </row>
    <row r="20" spans="2:22" ht="10" customHeight="1" outlineLevel="1" x14ac:dyDescent="0.15">
      <c r="B20" t="s">
        <v>515</v>
      </c>
      <c r="C20" t="s">
        <v>507</v>
      </c>
      <c r="D20" t="s">
        <v>516</v>
      </c>
      <c r="E20" t="s">
        <v>517</v>
      </c>
      <c r="F20" t="s">
        <v>518</v>
      </c>
      <c r="G20" t="s">
        <v>519</v>
      </c>
      <c r="H20" t="s">
        <v>520</v>
      </c>
      <c r="I20" t="s">
        <v>521</v>
      </c>
      <c r="J20" t="s">
        <v>522</v>
      </c>
      <c r="K20" s="21"/>
      <c r="L20" t="s">
        <v>456</v>
      </c>
      <c r="M20" t="s">
        <v>504</v>
      </c>
      <c r="O20" t="s">
        <v>505</v>
      </c>
      <c r="P20" s="21"/>
      <c r="Q20" s="21" t="s">
        <v>418</v>
      </c>
      <c r="R20" s="21"/>
      <c r="S20" s="17">
        <v>46193</v>
      </c>
      <c r="T20" s="21" t="s">
        <v>514</v>
      </c>
      <c r="U20" t="s">
        <v>141</v>
      </c>
      <c r="V20" s="15" t="str">
        <f>IF($N20="","",COUNTIFS('Contract Families'!$L$9:$L$1696,$N20,'Contract Families'!$Q$9:$Q$1696,"Y",'Contract Families'!$AB$9:$AB$1696,"&gt;="&amp;1000000))</f>
        <v/>
      </c>
    </row>
    <row r="21" spans="2:22" ht="10" customHeight="1" outlineLevel="1" x14ac:dyDescent="0.15">
      <c r="B21" t="s">
        <v>523</v>
      </c>
      <c r="D21" t="s">
        <v>524</v>
      </c>
      <c r="E21" t="s">
        <v>525</v>
      </c>
      <c r="F21" t="s">
        <v>526</v>
      </c>
      <c r="G21" t="s">
        <v>527</v>
      </c>
      <c r="H21" t="s">
        <v>528</v>
      </c>
      <c r="I21" t="s">
        <v>529</v>
      </c>
      <c r="J21" t="s">
        <v>530</v>
      </c>
      <c r="K21" s="21"/>
      <c r="L21" t="s">
        <v>531</v>
      </c>
      <c r="M21" t="s">
        <v>532</v>
      </c>
      <c r="N21" t="s">
        <v>533</v>
      </c>
      <c r="O21" t="s">
        <v>534</v>
      </c>
      <c r="P21" s="21"/>
      <c r="Q21" s="21" t="s">
        <v>418</v>
      </c>
      <c r="R21" s="21"/>
      <c r="S21" s="17">
        <v>46193</v>
      </c>
      <c r="T21" s="21" t="s">
        <v>535</v>
      </c>
      <c r="U21" t="s">
        <v>141</v>
      </c>
      <c r="V21" s="15">
        <f>IF($N21="","",COUNTIFS('Contract Families'!$L$9:$L$1696,$N21,'Contract Families'!$Q$9:$Q$1696,"Y",'Contract Families'!$AB$9:$AB$1696,"&gt;="&amp;1000000))</f>
        <v>0</v>
      </c>
    </row>
  </sheetData>
  <dataValidations count="2">
    <dataValidation type="list" allowBlank="1" showErrorMessage="1" sqref="Q9:Q21" xr:uid="{00000000-0002-0000-0400-000000000000}">
      <formula1>"Not started,Identified,Contacted,Engaged,Pursuing,Won,Lost,Declined"</formula1>
    </dataValidation>
    <dataValidation type="date" operator="greaterThanOrEqual" allowBlank="1" showErrorMessage="1" sqref="S9:S21" xr:uid="{00000000-0002-0000-0400-000001000000}">
      <formula1>1</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4406B"/>
    <outlinePr summaryBelow="0"/>
  </sheetPr>
  <dimension ref="A2:L23"/>
  <sheetViews>
    <sheetView showGridLines="0" showOutlineSymbols="0" workbookViewId="0"/>
  </sheetViews>
  <sheetFormatPr baseColWidth="10" defaultColWidth="8.75" defaultRowHeight="10" customHeight="1" x14ac:dyDescent="0.15"/>
  <cols>
    <col min="1" max="1" width="2.25" customWidth="1"/>
    <col min="2" max="2" width="38" customWidth="1"/>
    <col min="3" max="3" width="20" customWidth="1"/>
    <col min="4" max="4" width="22" customWidth="1"/>
    <col min="5" max="11" width="12" customWidth="1"/>
    <col min="12" max="12" width="16" customWidth="1"/>
  </cols>
  <sheetData>
    <row r="2" spans="1:12" ht="10" customHeight="1" x14ac:dyDescent="0.15">
      <c r="B2" s="8" t="s">
        <v>85</v>
      </c>
      <c r="C2" s="8"/>
      <c r="D2" s="8"/>
      <c r="E2" s="8"/>
      <c r="F2" s="8"/>
      <c r="G2" s="8"/>
      <c r="H2" s="8"/>
      <c r="I2" s="8"/>
      <c r="J2" s="8"/>
      <c r="K2" s="8"/>
      <c r="L2" s="8"/>
    </row>
    <row r="3" spans="1:12" ht="10" customHeight="1" x14ac:dyDescent="0.15">
      <c r="B3" s="20" t="s">
        <v>536</v>
      </c>
    </row>
    <row r="6" spans="1:12" ht="10" customHeight="1" x14ac:dyDescent="0.15">
      <c r="A6" t="s">
        <v>2</v>
      </c>
      <c r="B6" s="9" t="s">
        <v>537</v>
      </c>
      <c r="C6" s="9"/>
      <c r="D6" s="9"/>
      <c r="E6" s="9"/>
      <c r="F6" s="9"/>
      <c r="G6" s="9"/>
      <c r="H6" s="9"/>
      <c r="I6" s="9"/>
      <c r="J6" s="9"/>
      <c r="K6" s="9"/>
      <c r="L6" s="9"/>
    </row>
    <row r="8" spans="1:12" ht="10" customHeight="1" x14ac:dyDescent="0.15">
      <c r="B8" s="2" t="s">
        <v>152</v>
      </c>
      <c r="C8" s="2" t="s">
        <v>538</v>
      </c>
      <c r="D8" s="2" t="s">
        <v>539</v>
      </c>
      <c r="E8" s="14" t="s">
        <v>540</v>
      </c>
      <c r="F8" s="14" t="s">
        <v>541</v>
      </c>
      <c r="G8" s="14" t="s">
        <v>542</v>
      </c>
      <c r="H8" s="14" t="s">
        <v>543</v>
      </c>
      <c r="I8" s="14" t="s">
        <v>544</v>
      </c>
      <c r="J8" s="14" t="s">
        <v>545</v>
      </c>
      <c r="K8" s="14" t="s">
        <v>546</v>
      </c>
      <c r="L8" s="14" t="s">
        <v>547</v>
      </c>
    </row>
    <row r="9" spans="1:12" ht="10" customHeight="1" x14ac:dyDescent="0.15">
      <c r="B9" t="s">
        <v>548</v>
      </c>
      <c r="C9" t="s">
        <v>549</v>
      </c>
      <c r="D9" t="s">
        <v>550</v>
      </c>
      <c r="E9" s="4">
        <f>SUMIFS('Budget Facts'!$J$9:$J$1016,'Budget Facts'!$B$9:$B$1016,"8211R01001",'Budget Facts'!$C$9:$C$1016,"2027",'Budget Facts'!$E$9:$E$1016,"net_procurement_p1",'Budget Facts'!$G$9:$G$1016,"2025",'Budget Facts'!$H$9:$H$1016,"actual")</f>
        <v>88.634</v>
      </c>
      <c r="F9" s="4">
        <f>SUMIFS('Budget Facts'!$J$9:$J$1016,'Budget Facts'!$B$9:$B$1016,"8211R01001",'Budget Facts'!$C$9:$C$1016,"2027",'Budget Facts'!$E$9:$E$1016,"net_procurement_p1",'Budget Facts'!$G$9:$G$1016,"2026",'Budget Facts'!$H$9:$H$1016,"enacted")</f>
        <v>28.949000000000002</v>
      </c>
      <c r="G9" s="4">
        <f>SUMIFS('Budget Facts'!$J$9:$J$1016,'Budget Facts'!$B$9:$B$1016,"8211R01001",'Budget Facts'!$C$9:$C$1016,"2027",'Budget Facts'!$E$9:$E$1016,"net_procurement_p1",'Budget Facts'!$G$9:$G$1016,"2027",'Budget Facts'!$H$9:$H$1016,"request_total")</f>
        <v>104.705</v>
      </c>
      <c r="H9" s="4">
        <f>SUMIFS('Budget Facts'!$J$9:$J$1016,'Budget Facts'!$B$9:$B$1016,"8211R01001",'Budget Facts'!$C$9:$C$1016,"2027",'Budget Facts'!$E$9:$E$1016,"net_procurement_p1",'Budget Facts'!$G$9:$G$1016,"2028",'Budget Facts'!$H$9:$H$1016,"outyear")</f>
        <v>44.631</v>
      </c>
      <c r="I9" s="4">
        <f>SUMIFS('Budget Facts'!$J$9:$J$1016,'Budget Facts'!$B$9:$B$1016,"8211R01001",'Budget Facts'!$C$9:$C$1016,"2027",'Budget Facts'!$E$9:$E$1016,"net_procurement_p1",'Budget Facts'!$G$9:$G$1016,"2029",'Budget Facts'!$H$9:$H$1016,"outyear")</f>
        <v>23.614999999999998</v>
      </c>
      <c r="J9" s="4">
        <f>SUMIFS('Budget Facts'!$J$9:$J$1016,'Budget Facts'!$B$9:$B$1016,"8211R01001",'Budget Facts'!$C$9:$C$1016,"2027",'Budget Facts'!$E$9:$E$1016,"net_procurement_p1",'Budget Facts'!$G$9:$G$1016,"2030",'Budget Facts'!$H$9:$H$1016,"outyear")</f>
        <v>21.608000000000001</v>
      </c>
      <c r="K9" s="4">
        <f>SUMIFS('Budget Facts'!$J$9:$J$1016,'Budget Facts'!$B$9:$B$1016,"8211R01001",'Budget Facts'!$C$9:$C$1016,"2027",'Budget Facts'!$E$9:$E$1016,"net_procurement_p1",'Budget Facts'!$G$9:$G$1016,"2031",'Budget Facts'!$H$9:$H$1016,"outyear")</f>
        <v>21.824000000000002</v>
      </c>
      <c r="L9" s="4">
        <f>SUM(G9:K9)</f>
        <v>216.38300000000004</v>
      </c>
    </row>
    <row r="10" spans="1:12" ht="10" customHeight="1" x14ac:dyDescent="0.15">
      <c r="B10" t="s">
        <v>551</v>
      </c>
      <c r="C10" t="s">
        <v>552</v>
      </c>
      <c r="D10" t="s">
        <v>550</v>
      </c>
      <c r="E10" s="4">
        <f>SUMIFS('Budget Facts'!$J$9:$J$1016,'Budget Facts'!$B$9:$B$1016,"3569M11101",'Budget Facts'!$C$9:$C$1016,"2027",'Budget Facts'!$E$9:$E$1016,"net_procurement_p1",'Budget Facts'!$G$9:$G$1016,"2025",'Budget Facts'!$H$9:$H$1016,"actual")</f>
        <v>55.459000000000003</v>
      </c>
      <c r="F10" s="4">
        <f>SUMIFS('Budget Facts'!$J$9:$J$1016,'Budget Facts'!$B$9:$B$1016,"3569M11101",'Budget Facts'!$C$9:$C$1016,"2027",'Budget Facts'!$E$9:$E$1016,"net_procurement_p1",'Budget Facts'!$G$9:$G$1016,"2026",'Budget Facts'!$H$9:$H$1016,"enacted")</f>
        <v>57.341999999999999</v>
      </c>
      <c r="G10" s="4">
        <f>SUMIFS('Budget Facts'!$J$9:$J$1016,'Budget Facts'!$B$9:$B$1016,"3569M11101",'Budget Facts'!$C$9:$C$1016,"2027",'Budget Facts'!$E$9:$E$1016,"net_procurement_p1",'Budget Facts'!$G$9:$G$1016,"2027",'Budget Facts'!$H$9:$H$1016,"request_total")</f>
        <v>75.716999999999999</v>
      </c>
      <c r="H10" s="4">
        <f>SUMIFS('Budget Facts'!$J$9:$J$1016,'Budget Facts'!$B$9:$B$1016,"3569M11101",'Budget Facts'!$C$9:$C$1016,"2027",'Budget Facts'!$E$9:$E$1016,"net_procurement_p1",'Budget Facts'!$G$9:$G$1016,"2028",'Budget Facts'!$H$9:$H$1016,"outyear")</f>
        <v>49.323999999999998</v>
      </c>
      <c r="I10" s="4">
        <f>SUMIFS('Budget Facts'!$J$9:$J$1016,'Budget Facts'!$B$9:$B$1016,"3569M11101",'Budget Facts'!$C$9:$C$1016,"2027",'Budget Facts'!$E$9:$E$1016,"net_procurement_p1",'Budget Facts'!$G$9:$G$1016,"2029",'Budget Facts'!$H$9:$H$1016,"outyear")</f>
        <v>28.959</v>
      </c>
      <c r="J10" s="4">
        <f>SUMIFS('Budget Facts'!$J$9:$J$1016,'Budget Facts'!$B$9:$B$1016,"3569M11101",'Budget Facts'!$C$9:$C$1016,"2027",'Budget Facts'!$E$9:$E$1016,"net_procurement_p1",'Budget Facts'!$G$9:$G$1016,"2030",'Budget Facts'!$H$9:$H$1016,"outyear")</f>
        <v>28.931000000000001</v>
      </c>
      <c r="K10" s="4">
        <f>SUMIFS('Budget Facts'!$J$9:$J$1016,'Budget Facts'!$B$9:$B$1016,"3569M11101",'Budget Facts'!$C$9:$C$1016,"2027",'Budget Facts'!$E$9:$E$1016,"net_procurement_p1",'Budget Facts'!$G$9:$G$1016,"2031",'Budget Facts'!$H$9:$H$1016,"outyear")</f>
        <v>29.701000000000001</v>
      </c>
      <c r="L10" s="4">
        <f>SUM(G10:K10)</f>
        <v>212.63200000000001</v>
      </c>
    </row>
    <row r="11" spans="1:12" ht="10" customHeight="1" x14ac:dyDescent="0.15">
      <c r="B11" t="s">
        <v>553</v>
      </c>
      <c r="C11" t="s">
        <v>554</v>
      </c>
      <c r="D11" t="s">
        <v>555</v>
      </c>
      <c r="E11" s="4">
        <f>SUMIFS('Budget Facts'!$J$9:$J$1016,'Budget Facts'!$B$9:$B$1016,"RDTE-0603804A-526",'Budget Facts'!$C$9:$C$1016,"2027",'Budget Facts'!$E$9:$E$1016,"rdte_cost",'Budget Facts'!$G$9:$G$1016,"2025",'Budget Facts'!$H$9:$H$1016,"actual")</f>
        <v>2.2869999999999999</v>
      </c>
      <c r="F11" s="4">
        <f>SUMIFS('Budget Facts'!$J$9:$J$1016,'Budget Facts'!$B$9:$B$1016,"RDTE-0603804A-526",'Budget Facts'!$C$9:$C$1016,"2027",'Budget Facts'!$E$9:$E$1016,"rdte_cost",'Budget Facts'!$G$9:$G$1016,"2026",'Budget Facts'!$H$9:$H$1016,"enacted")</f>
        <v>2.7160000000000002</v>
      </c>
      <c r="G11" s="4">
        <f>SUMIFS('Budget Facts'!$J$9:$J$1016,'Budget Facts'!$B$9:$B$1016,"RDTE-0603804A-526",'Budget Facts'!$C$9:$C$1016,"2027",'Budget Facts'!$E$9:$E$1016,"rdte_cost",'Budget Facts'!$G$9:$G$1016,"2027",'Budget Facts'!$H$9:$H$1016,"request_total")</f>
        <v>2.7639999999999998</v>
      </c>
      <c r="H11" s="4">
        <f>SUMIFS('Budget Facts'!$J$9:$J$1016,'Budget Facts'!$B$9:$B$1016,"RDTE-0603804A-526",'Budget Facts'!$C$9:$C$1016,"2027",'Budget Facts'!$E$9:$E$1016,"rdte_cost",'Budget Facts'!$G$9:$G$1016,"2028",'Budget Facts'!$H$9:$H$1016,"outyear")</f>
        <v>2.7959999999999998</v>
      </c>
      <c r="I11" s="4">
        <f>SUMIFS('Budget Facts'!$J$9:$J$1016,'Budget Facts'!$B$9:$B$1016,"RDTE-0603804A-526",'Budget Facts'!$C$9:$C$1016,"2027",'Budget Facts'!$E$9:$E$1016,"rdte_cost",'Budget Facts'!$G$9:$G$1016,"2029",'Budget Facts'!$H$9:$H$1016,"outyear")</f>
        <v>2.8170000000000002</v>
      </c>
      <c r="J11" s="4">
        <f>SUMIFS('Budget Facts'!$J$9:$J$1016,'Budget Facts'!$B$9:$B$1016,"RDTE-0603804A-526",'Budget Facts'!$C$9:$C$1016,"2027",'Budget Facts'!$E$9:$E$1016,"rdte_cost",'Budget Facts'!$G$9:$G$1016,"2030",'Budget Facts'!$H$9:$H$1016,"outyear")</f>
        <v>2.819</v>
      </c>
      <c r="K11" s="4">
        <f>SUMIFS('Budget Facts'!$J$9:$J$1016,'Budget Facts'!$B$9:$B$1016,"RDTE-0603804A-526",'Budget Facts'!$C$9:$C$1016,"2027",'Budget Facts'!$E$9:$E$1016,"rdte_cost",'Budget Facts'!$G$9:$G$1016,"2031",'Budget Facts'!$H$9:$H$1016,"outyear")</f>
        <v>2.847</v>
      </c>
      <c r="L11" s="4">
        <f>SUM(G11:K11)</f>
        <v>14.042999999999997</v>
      </c>
    </row>
    <row r="12" spans="1:12" ht="10" customHeight="1" x14ac:dyDescent="0.15">
      <c r="B12" s="3" t="s">
        <v>556</v>
      </c>
      <c r="C12" s="13"/>
      <c r="D12" s="13"/>
      <c r="E12" s="12">
        <f t="shared" ref="E12:L12" si="0">SUM(E9:E11)</f>
        <v>146.38000000000002</v>
      </c>
      <c r="F12" s="12">
        <f t="shared" si="0"/>
        <v>89.006999999999991</v>
      </c>
      <c r="G12" s="12">
        <f t="shared" si="0"/>
        <v>183.18600000000001</v>
      </c>
      <c r="H12" s="12">
        <f t="shared" si="0"/>
        <v>96.751000000000005</v>
      </c>
      <c r="I12" s="12">
        <f t="shared" si="0"/>
        <v>55.390999999999998</v>
      </c>
      <c r="J12" s="12">
        <f t="shared" si="0"/>
        <v>53.358000000000004</v>
      </c>
      <c r="K12" s="12">
        <f t="shared" si="0"/>
        <v>54.372000000000007</v>
      </c>
      <c r="L12" s="12">
        <f t="shared" si="0"/>
        <v>443.05800000000005</v>
      </c>
    </row>
    <row r="15" spans="1:12" ht="10" customHeight="1" x14ac:dyDescent="0.15">
      <c r="B15" s="9" t="s">
        <v>557</v>
      </c>
      <c r="C15" s="9"/>
      <c r="D15" s="9"/>
      <c r="E15" s="9"/>
      <c r="F15" s="9"/>
      <c r="G15" s="9"/>
      <c r="H15" s="9"/>
      <c r="I15" s="9"/>
      <c r="J15" s="9"/>
      <c r="K15" s="9"/>
      <c r="L15" s="9"/>
    </row>
    <row r="17" spans="2:12" ht="10" customHeight="1" x14ac:dyDescent="0.15">
      <c r="B17" s="2" t="s">
        <v>152</v>
      </c>
      <c r="C17" s="2" t="s">
        <v>538</v>
      </c>
      <c r="D17" s="2" t="s">
        <v>539</v>
      </c>
      <c r="E17" s="14" t="s">
        <v>540</v>
      </c>
      <c r="F17" s="14" t="s">
        <v>541</v>
      </c>
      <c r="G17" s="14" t="s">
        <v>542</v>
      </c>
      <c r="H17" s="14" t="s">
        <v>543</v>
      </c>
      <c r="I17" s="14" t="s">
        <v>544</v>
      </c>
      <c r="J17" s="14" t="s">
        <v>545</v>
      </c>
      <c r="K17" s="14" t="s">
        <v>546</v>
      </c>
      <c r="L17" s="14" t="s">
        <v>547</v>
      </c>
    </row>
    <row r="18" spans="2:12" ht="10" customHeight="1" x14ac:dyDescent="0.15">
      <c r="B18" t="s">
        <v>558</v>
      </c>
      <c r="C18" t="s">
        <v>559</v>
      </c>
      <c r="D18" t="s">
        <v>560</v>
      </c>
      <c r="E18" s="4">
        <f>SUMIFS('Budget Facts'!$J$9:$J$1016,'Budget Facts'!$B$9:$B$1016,"9552ML5355",'Budget Facts'!$C$9:$C$1016,"2027",'Budget Facts'!$E$9:$E$1016,"net_procurement_p1",'Budget Facts'!$G$9:$G$1016,"2025",'Budget Facts'!$H$9:$H$1016,"actual")</f>
        <v>20.036000000000001</v>
      </c>
      <c r="F18" s="4">
        <f>SUMIFS('Budget Facts'!$J$9:$J$1016,'Budget Facts'!$B$9:$B$1016,"9552ML5355",'Budget Facts'!$C$9:$C$1016,"2027",'Budget Facts'!$E$9:$E$1016,"net_procurement_p1",'Budget Facts'!$G$9:$G$1016,"2026",'Budget Facts'!$H$9:$H$1016,"enacted")</f>
        <v>13.757999999999999</v>
      </c>
      <c r="G18" s="4">
        <f>SUMIFS('Budget Facts'!$J$9:$J$1016,'Budget Facts'!$B$9:$B$1016,"9552ML5355",'Budget Facts'!$C$9:$C$1016,"2027",'Budget Facts'!$E$9:$E$1016,"net_procurement_p1",'Budget Facts'!$G$9:$G$1016,"2027",'Budget Facts'!$H$9:$H$1016,"request_total")</f>
        <v>22.021000000000001</v>
      </c>
      <c r="H18" s="4">
        <f>SUMIFS('Budget Facts'!$J$9:$J$1016,'Budget Facts'!$B$9:$B$1016,"9552ML5355",'Budget Facts'!$C$9:$C$1016,"2027",'Budget Facts'!$E$9:$E$1016,"net_procurement_p1",'Budget Facts'!$G$9:$G$1016,"2028",'Budget Facts'!$H$9:$H$1016,"outyear")</f>
        <v>65.177000000000007</v>
      </c>
      <c r="I18" s="4">
        <f>SUMIFS('Budget Facts'!$J$9:$J$1016,'Budget Facts'!$B$9:$B$1016,"9552ML5355",'Budget Facts'!$C$9:$C$1016,"2027",'Budget Facts'!$E$9:$E$1016,"net_procurement_p1",'Budget Facts'!$G$9:$G$1016,"2029",'Budget Facts'!$H$9:$H$1016,"outyear")</f>
        <v>119.63200000000001</v>
      </c>
      <c r="J18" s="4">
        <f>SUMIFS('Budget Facts'!$J$9:$J$1016,'Budget Facts'!$B$9:$B$1016,"9552ML5355",'Budget Facts'!$C$9:$C$1016,"2027",'Budget Facts'!$E$9:$E$1016,"net_procurement_p1",'Budget Facts'!$G$9:$G$1016,"2030",'Budget Facts'!$H$9:$H$1016,"outyear")</f>
        <v>115.371</v>
      </c>
      <c r="K18" s="4">
        <f>SUMIFS('Budget Facts'!$J$9:$J$1016,'Budget Facts'!$B$9:$B$1016,"9552ML5355",'Budget Facts'!$C$9:$C$1016,"2027",'Budget Facts'!$E$9:$E$1016,"net_procurement_p1",'Budget Facts'!$G$9:$G$1016,"2031",'Budget Facts'!$H$9:$H$1016,"outyear")</f>
        <v>113.965</v>
      </c>
      <c r="L18" s="4">
        <f>SUM(G18:K18)</f>
        <v>436.16600000000005</v>
      </c>
    </row>
    <row r="19" spans="2:12" ht="10" customHeight="1" x14ac:dyDescent="0.15">
      <c r="B19" t="s">
        <v>561</v>
      </c>
      <c r="C19" t="s">
        <v>562</v>
      </c>
      <c r="D19" t="s">
        <v>563</v>
      </c>
      <c r="E19" s="4">
        <f>SUMIFS('Budget Facts'!$J$9:$J$1016,'Budget Facts'!$B$9:$B$1016,"RDTE-0603804A",'Budget Facts'!$C$9:$C$1016,"2027",'Budget Facts'!$E$9:$E$1016,"rdte_cost",'Budget Facts'!$G$9:$G$1016,"2025",'Budget Facts'!$H$9:$H$1016,"actual")</f>
        <v>20.946000000000002</v>
      </c>
      <c r="F19" s="4">
        <f>SUMIFS('Budget Facts'!$J$9:$J$1016,'Budget Facts'!$B$9:$B$1016,"RDTE-0603804A",'Budget Facts'!$C$9:$C$1016,"2027",'Budget Facts'!$E$9:$E$1016,"rdte_cost",'Budget Facts'!$G$9:$G$1016,"2026",'Budget Facts'!$H$9:$H$1016,"enacted")</f>
        <v>40.435000000000002</v>
      </c>
      <c r="G19" s="4">
        <f>SUMIFS('Budget Facts'!$J$9:$J$1016,'Budget Facts'!$B$9:$B$1016,"RDTE-0603804A",'Budget Facts'!$C$9:$C$1016,"2027",'Budget Facts'!$E$9:$E$1016,"rdte_cost",'Budget Facts'!$G$9:$G$1016,"2027",'Budget Facts'!$H$9:$H$1016,"request_total")</f>
        <v>12.821999999999999</v>
      </c>
      <c r="H19" s="4">
        <f>SUMIFS('Budget Facts'!$J$9:$J$1016,'Budget Facts'!$B$9:$B$1016,"RDTE-0603804A",'Budget Facts'!$C$9:$C$1016,"2027",'Budget Facts'!$E$9:$E$1016,"rdte_cost",'Budget Facts'!$G$9:$G$1016,"2028",'Budget Facts'!$H$9:$H$1016,"outyear")</f>
        <v>5.7930000000000001</v>
      </c>
      <c r="I19" s="4">
        <f>SUMIFS('Budget Facts'!$J$9:$J$1016,'Budget Facts'!$B$9:$B$1016,"RDTE-0603804A",'Budget Facts'!$C$9:$C$1016,"2027",'Budget Facts'!$E$9:$E$1016,"rdte_cost",'Budget Facts'!$G$9:$G$1016,"2029",'Budget Facts'!$H$9:$H$1016,"outyear")</f>
        <v>5.8070000000000004</v>
      </c>
      <c r="J19" s="4">
        <f>SUMIFS('Budget Facts'!$J$9:$J$1016,'Budget Facts'!$B$9:$B$1016,"RDTE-0603804A",'Budget Facts'!$C$9:$C$1016,"2027",'Budget Facts'!$E$9:$E$1016,"rdte_cost",'Budget Facts'!$G$9:$G$1016,"2030",'Budget Facts'!$H$9:$H$1016,"outyear")</f>
        <v>5.8109999999999999</v>
      </c>
      <c r="K19" s="4">
        <f>SUMIFS('Budget Facts'!$J$9:$J$1016,'Budget Facts'!$B$9:$B$1016,"RDTE-0603804A",'Budget Facts'!$C$9:$C$1016,"2027",'Budget Facts'!$E$9:$E$1016,"rdte_cost",'Budget Facts'!$G$9:$G$1016,"2031",'Budget Facts'!$H$9:$H$1016,"outyear")</f>
        <v>5.8689999999999998</v>
      </c>
      <c r="L19" s="4">
        <f>SUM(G19:K19)</f>
        <v>36.101999999999997</v>
      </c>
    </row>
    <row r="22" spans="2:12" ht="10" customHeight="1" x14ac:dyDescent="0.15">
      <c r="B22" t="s">
        <v>564</v>
      </c>
    </row>
    <row r="23" spans="2:12" ht="10" customHeight="1" x14ac:dyDescent="0.15">
      <c r="B23" t="s">
        <v>565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4406B"/>
    <outlinePr summaryBelow="0"/>
  </sheetPr>
  <dimension ref="A2:Q20"/>
  <sheetViews>
    <sheetView showGridLines="0" showOutlineSymbols="0" workbookViewId="0"/>
  </sheetViews>
  <sheetFormatPr baseColWidth="10" defaultColWidth="8.75" defaultRowHeight="10" customHeight="1" outlineLevelRow="1" x14ac:dyDescent="0.15"/>
  <cols>
    <col min="1" max="1" width="2.25" customWidth="1"/>
    <col min="2" max="2" width="40" customWidth="1"/>
    <col min="3" max="3" width="26" customWidth="1"/>
    <col min="4" max="4" width="18" customWidth="1"/>
    <col min="5" max="5" width="16" customWidth="1"/>
    <col min="6" max="6" width="12" customWidth="1"/>
    <col min="7" max="7" width="14" customWidth="1"/>
    <col min="8" max="8" width="12" customWidth="1"/>
    <col min="9" max="9" width="14" customWidth="1"/>
    <col min="10" max="10" width="11" customWidth="1"/>
    <col min="11" max="11" width="13" customWidth="1"/>
    <col min="12" max="12" width="10" customWidth="1"/>
    <col min="13" max="13" width="16" customWidth="1"/>
    <col min="14" max="15" width="11" customWidth="1"/>
    <col min="16" max="16" width="14" customWidth="1"/>
    <col min="17" max="17" width="13" customWidth="1"/>
  </cols>
  <sheetData>
    <row r="2" spans="1:17" ht="10" customHeight="1" x14ac:dyDescent="0.15">
      <c r="B2" s="8" t="s">
        <v>97</v>
      </c>
      <c r="C2" s="8"/>
      <c r="D2" s="8"/>
      <c r="E2" s="8"/>
      <c r="F2" s="8"/>
      <c r="G2" s="8"/>
      <c r="H2" s="8"/>
      <c r="I2" s="8"/>
      <c r="J2" s="8"/>
      <c r="K2" s="8"/>
      <c r="L2" s="8"/>
      <c r="M2" s="8"/>
      <c r="N2" s="8"/>
      <c r="O2" s="8"/>
      <c r="P2" s="8"/>
      <c r="Q2" s="8"/>
    </row>
    <row r="3" spans="1:17" ht="10" customHeight="1" x14ac:dyDescent="0.15">
      <c r="B3" s="20" t="s">
        <v>566</v>
      </c>
    </row>
    <row r="6" spans="1:17" ht="10" customHeight="1" x14ac:dyDescent="0.15">
      <c r="A6" t="s">
        <v>2</v>
      </c>
      <c r="B6" s="9" t="s">
        <v>567</v>
      </c>
      <c r="C6" s="9"/>
      <c r="D6" s="9"/>
      <c r="E6" s="9"/>
      <c r="F6" s="9"/>
      <c r="G6" s="9"/>
      <c r="H6" s="9"/>
      <c r="I6" s="9"/>
      <c r="J6" s="9"/>
      <c r="K6" s="9"/>
      <c r="L6" s="9"/>
      <c r="M6" s="9"/>
      <c r="N6" s="9"/>
      <c r="O6" s="9"/>
      <c r="P6" s="9"/>
      <c r="Q6" s="9"/>
    </row>
    <row r="8" spans="1:17" ht="10" customHeight="1" x14ac:dyDescent="0.15">
      <c r="B8" s="2" t="s">
        <v>128</v>
      </c>
      <c r="C8" s="2" t="s">
        <v>568</v>
      </c>
      <c r="D8" s="2" t="s">
        <v>569</v>
      </c>
      <c r="E8" s="14" t="s">
        <v>570</v>
      </c>
      <c r="F8" s="14" t="s">
        <v>129</v>
      </c>
      <c r="G8" s="14" t="s">
        <v>571</v>
      </c>
      <c r="H8" s="14" t="s">
        <v>130</v>
      </c>
      <c r="I8" s="14" t="s">
        <v>572</v>
      </c>
      <c r="J8" s="14" t="s">
        <v>131</v>
      </c>
      <c r="K8" s="14" t="s">
        <v>132</v>
      </c>
      <c r="L8" s="14" t="s">
        <v>133</v>
      </c>
      <c r="M8" s="14" t="s">
        <v>573</v>
      </c>
      <c r="N8" s="14" t="s">
        <v>134</v>
      </c>
      <c r="O8" s="14" t="s">
        <v>135</v>
      </c>
      <c r="P8" s="14" t="s">
        <v>136</v>
      </c>
      <c r="Q8" s="14" t="s">
        <v>574</v>
      </c>
    </row>
    <row r="9" spans="1:17" ht="10" customHeight="1" outlineLevel="1" x14ac:dyDescent="0.15">
      <c r="B9" t="s">
        <v>139</v>
      </c>
      <c r="C9" t="s">
        <v>456</v>
      </c>
      <c r="D9" t="s">
        <v>549</v>
      </c>
      <c r="E9" s="4">
        <f>SUMIFS('Budget Facts'!$J$9:$J$1016,'Budget Facts'!$B$9:$B$1016,"8211R01001",'Budget Facts'!$C$9:$C$1016,"2027",'Budget Facts'!$E$9:$E$1016,"net_procurement_p1",'Budget Facts'!$H$9:$H$1016,"request_total")+SUMIFS('Budget Facts'!$J$9:$J$1016,'Budget Facts'!$B$9:$B$1016,"8211R01001",'Budget Facts'!$C$9:$C$1016,"2027",'Budget Facts'!$E$9:$E$1016,"net_procurement_p1",'Budget Facts'!$H$9:$H$1016,"outyear")</f>
        <v>216.38299999999998</v>
      </c>
      <c r="F9" s="11">
        <f>IFERROR(INDEX('Market Assumptions'!$C$9:$C$11,MATCH($B9,'Market Assumptions'!$B$9:$B$11,0)),"")</f>
        <v>0.4</v>
      </c>
      <c r="G9" s="4">
        <f>E9*F9</f>
        <v>86.553200000000004</v>
      </c>
      <c r="H9" s="11">
        <f>IFERROR(INDEX('Market Assumptions'!$D$9:$D$11,MATCH($B9,'Market Assumptions'!$B$9:$B$11,0)),"")</f>
        <v>0.5</v>
      </c>
      <c r="I9" s="4">
        <f>G9*H9</f>
        <v>43.276600000000002</v>
      </c>
      <c r="J9" s="11">
        <f>IFERROR(INDEX('Market Assumptions'!$E$9:$E$11,MATCH($B9,'Market Assumptions'!$B$9:$B$11,0)),"")</f>
        <v>0.6</v>
      </c>
      <c r="K9" s="11">
        <f>IFERROR(INDEX('Market Assumptions'!$F$9:$F$11,MATCH($B9,'Market Assumptions'!$B$9:$B$11,0)),"")</f>
        <v>0.5</v>
      </c>
      <c r="L9" s="11">
        <f>IFERROR(INDEX('Market Assumptions'!$G$9:$G$11,MATCH($B9,'Market Assumptions'!$B$9:$B$11,0)),"")</f>
        <v>0.3</v>
      </c>
      <c r="M9" s="4">
        <f>I9*J9*K9*L9</f>
        <v>3.8948939999999999</v>
      </c>
      <c r="N9" s="11">
        <f>IFERROR(INDEX('Market Assumptions'!$H$9:$H$11,MATCH($B9,'Market Assumptions'!$B$9:$B$11,0)),"")</f>
        <v>0.6</v>
      </c>
      <c r="O9" s="11">
        <f>IFERROR(INDEX('Market Assumptions'!$I$9:$I$11,MATCH($B9,'Market Assumptions'!$B$9:$B$11,0)),"")</f>
        <v>0.5</v>
      </c>
      <c r="P9" s="11">
        <f>IFERROR(INDEX('Market Assumptions'!$J$9:$J$11,MATCH($B9,'Market Assumptions'!$B$9:$B$11,0)),"")</f>
        <v>0.7</v>
      </c>
      <c r="Q9" s="6">
        <f>AVERAGE(N9,O9,P9)*J9*K9*L9</f>
        <v>5.3999999999999999E-2</v>
      </c>
    </row>
    <row r="10" spans="1:17" ht="10" customHeight="1" outlineLevel="1" x14ac:dyDescent="0.15">
      <c r="B10" t="s">
        <v>142</v>
      </c>
      <c r="C10" t="s">
        <v>575</v>
      </c>
      <c r="D10" t="s">
        <v>552</v>
      </c>
      <c r="E10" s="4">
        <f>SUMIFS('Budget Facts'!$J$9:$J$1016,'Budget Facts'!$B$9:$B$1016,"3569M11101",'Budget Facts'!$C$9:$C$1016,"2027",'Budget Facts'!$E$9:$E$1016,"net_procurement_p1",'Budget Facts'!$H$9:$H$1016,"request_total")+SUMIFS('Budget Facts'!$J$9:$J$1016,'Budget Facts'!$B$9:$B$1016,"3569M11101",'Budget Facts'!$C$9:$C$1016,"2027",'Budget Facts'!$E$9:$E$1016,"net_procurement_p1",'Budget Facts'!$H$9:$H$1016,"outyear")</f>
        <v>212.63200000000001</v>
      </c>
      <c r="F10" s="11">
        <f>IFERROR(INDEX('Market Assumptions'!$C$9:$C$11,MATCH($B10,'Market Assumptions'!$B$9:$B$11,0)),"")</f>
        <v>0.15</v>
      </c>
      <c r="G10" s="4">
        <f>E10*F10</f>
        <v>31.8948</v>
      </c>
      <c r="H10" s="11">
        <f>IFERROR(INDEX('Market Assumptions'!$D$9:$D$11,MATCH($B10,'Market Assumptions'!$B$9:$B$11,0)),"")</f>
        <v>0.3</v>
      </c>
      <c r="I10" s="4">
        <f>G10*H10</f>
        <v>9.5684399999999989</v>
      </c>
      <c r="J10" s="11">
        <f>IFERROR(INDEX('Market Assumptions'!$E$9:$E$11,MATCH($B10,'Market Assumptions'!$B$9:$B$11,0)),"")</f>
        <v>0.5</v>
      </c>
      <c r="K10" s="11">
        <f>IFERROR(INDEX('Market Assumptions'!$F$9:$F$11,MATCH($B10,'Market Assumptions'!$B$9:$B$11,0)),"")</f>
        <v>0.4</v>
      </c>
      <c r="L10" s="11">
        <f>IFERROR(INDEX('Market Assumptions'!$G$9:$G$11,MATCH($B10,'Market Assumptions'!$B$9:$B$11,0)),"")</f>
        <v>0.2</v>
      </c>
      <c r="M10" s="4">
        <f>I10*J10*K10*L10</f>
        <v>0.38273760000000001</v>
      </c>
      <c r="N10" s="11">
        <f>IFERROR(INDEX('Market Assumptions'!$H$9:$H$11,MATCH($B10,'Market Assumptions'!$B$9:$B$11,0)),"")</f>
        <v>0.3</v>
      </c>
      <c r="O10" s="11">
        <f>IFERROR(INDEX('Market Assumptions'!$I$9:$I$11,MATCH($B10,'Market Assumptions'!$B$9:$B$11,0)),"")</f>
        <v>0.4</v>
      </c>
      <c r="P10" s="11">
        <f>IFERROR(INDEX('Market Assumptions'!$J$9:$J$11,MATCH($B10,'Market Assumptions'!$B$9:$B$11,0)),"")</f>
        <v>0.3</v>
      </c>
      <c r="Q10" s="6">
        <f>AVERAGE(N10,O10,P10)*J10*K10*L10</f>
        <v>1.3333333333333334E-2</v>
      </c>
    </row>
    <row r="11" spans="1:17" ht="10" customHeight="1" outlineLevel="1" x14ac:dyDescent="0.15">
      <c r="B11" t="s">
        <v>144</v>
      </c>
      <c r="C11" t="s">
        <v>437</v>
      </c>
      <c r="D11" t="s">
        <v>554</v>
      </c>
      <c r="E11" s="4">
        <f>SUMIFS('Budget Facts'!$J$9:$J$1016,'Budget Facts'!$B$9:$B$1016,"RDTE-0603804A-526",'Budget Facts'!$C$9:$C$1016,"2027",'Budget Facts'!$E$9:$E$1016,"rdte_cost",'Budget Facts'!$H$9:$H$1016,"request_total")+SUMIFS('Budget Facts'!$J$9:$J$1016,'Budget Facts'!$B$9:$B$1016,"RDTE-0603804A-526",'Budget Facts'!$C$9:$C$1016,"2027",'Budget Facts'!$E$9:$E$1016,"rdte_cost",'Budget Facts'!$H$9:$H$1016,"outyear")</f>
        <v>14.042999999999997</v>
      </c>
      <c r="F11" s="11">
        <f>IFERROR(INDEX('Market Assumptions'!$C$9:$C$11,MATCH($B11,'Market Assumptions'!$B$9:$B$11,0)),"")</f>
        <v>0.8</v>
      </c>
      <c r="G11" s="4">
        <f>E11*F11</f>
        <v>11.234399999999999</v>
      </c>
      <c r="H11" s="11">
        <f>IFERROR(INDEX('Market Assumptions'!$D$9:$D$11,MATCH($B11,'Market Assumptions'!$B$9:$B$11,0)),"")</f>
        <v>0.8</v>
      </c>
      <c r="I11" s="4">
        <f>G11*H11</f>
        <v>8.98752</v>
      </c>
      <c r="J11" s="11">
        <f>IFERROR(INDEX('Market Assumptions'!$E$9:$E$11,MATCH($B11,'Market Assumptions'!$B$9:$B$11,0)),"")</f>
        <v>0.4</v>
      </c>
      <c r="K11" s="11">
        <f>IFERROR(INDEX('Market Assumptions'!$F$9:$F$11,MATCH($B11,'Market Assumptions'!$B$9:$B$11,0)),"")</f>
        <v>0.5</v>
      </c>
      <c r="L11" s="11">
        <f>IFERROR(INDEX('Market Assumptions'!$G$9:$G$11,MATCH($B11,'Market Assumptions'!$B$9:$B$11,0)),"")</f>
        <v>0.3</v>
      </c>
      <c r="M11" s="4">
        <f>I11*J11*K11*L11</f>
        <v>0.53925119999999993</v>
      </c>
      <c r="N11" s="11">
        <f>IFERROR(INDEX('Market Assumptions'!$H$9:$H$11,MATCH($B11,'Market Assumptions'!$B$9:$B$11,0)),"")</f>
        <v>0.8</v>
      </c>
      <c r="O11" s="11">
        <f>IFERROR(INDEX('Market Assumptions'!$I$9:$I$11,MATCH($B11,'Market Assumptions'!$B$9:$B$11,0)),"")</f>
        <v>0.4</v>
      </c>
      <c r="P11" s="11">
        <f>IFERROR(INDEX('Market Assumptions'!$J$9:$J$11,MATCH($B11,'Market Assumptions'!$B$9:$B$11,0)),"")</f>
        <v>0.9</v>
      </c>
      <c r="Q11" s="6">
        <f>AVERAGE(N11,O11,P11)*J11*K11*L11</f>
        <v>4.2000000000000003E-2</v>
      </c>
    </row>
    <row r="12" spans="1:17" ht="10" customHeight="1" x14ac:dyDescent="0.15">
      <c r="B12" s="3" t="s">
        <v>576</v>
      </c>
      <c r="C12" s="13"/>
      <c r="D12" s="13"/>
      <c r="E12" s="12">
        <f>SUM(E9:E11)</f>
        <v>443.05799999999999</v>
      </c>
      <c r="F12" s="13"/>
      <c r="G12" s="12">
        <f>SUM(G9:G11)</f>
        <v>129.6824</v>
      </c>
      <c r="H12" s="13"/>
      <c r="I12" s="12">
        <f>SUM(I9:I11)</f>
        <v>61.832560000000001</v>
      </c>
      <c r="J12" s="13"/>
      <c r="K12" s="13"/>
      <c r="L12" s="13"/>
      <c r="M12" s="12">
        <f>SUM(M9:M11)</f>
        <v>4.8168827999999992</v>
      </c>
      <c r="N12" s="13"/>
      <c r="O12" s="13"/>
      <c r="P12" s="13"/>
      <c r="Q12" s="13"/>
    </row>
    <row r="15" spans="1:17" ht="10" customHeight="1" x14ac:dyDescent="0.15">
      <c r="B15" s="9" t="s">
        <v>577</v>
      </c>
      <c r="C15" s="9"/>
      <c r="D15" s="9"/>
      <c r="E15" s="9"/>
      <c r="F15" s="9"/>
      <c r="G15" s="9"/>
      <c r="H15" s="9"/>
      <c r="I15" s="9"/>
      <c r="J15" s="9"/>
      <c r="K15" s="9"/>
      <c r="L15" s="9"/>
      <c r="M15" s="9"/>
      <c r="N15" s="9"/>
      <c r="O15" s="9"/>
      <c r="P15" s="9"/>
      <c r="Q15" s="9"/>
    </row>
    <row r="17" spans="2:2" ht="10" customHeight="1" x14ac:dyDescent="0.15">
      <c r="B17" t="s">
        <v>578</v>
      </c>
    </row>
    <row r="18" spans="2:2" ht="10" customHeight="1" x14ac:dyDescent="0.15">
      <c r="B18" t="s">
        <v>579</v>
      </c>
    </row>
    <row r="19" spans="2:2" ht="10" customHeight="1" x14ac:dyDescent="0.15">
      <c r="B19" t="s">
        <v>580</v>
      </c>
    </row>
    <row r="20" spans="2:2" ht="10" customHeight="1" x14ac:dyDescent="0.15">
      <c r="B20"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4406B"/>
    <outlinePr summaryBelow="0"/>
  </sheetPr>
  <dimension ref="A2:P243"/>
  <sheetViews>
    <sheetView showGridLines="0" showOutlineSymbols="0" workbookViewId="0"/>
  </sheetViews>
  <sheetFormatPr baseColWidth="10" defaultColWidth="8.75" defaultRowHeight="10" customHeight="1" outlineLevelRow="1" x14ac:dyDescent="0.15"/>
  <cols>
    <col min="1" max="1" width="2.25" customWidth="1"/>
    <col min="2" max="2" width="22" customWidth="1"/>
    <col min="3" max="3" width="30" customWidth="1"/>
    <col min="4" max="4" width="26" customWidth="1"/>
    <col min="5" max="5" width="20" customWidth="1"/>
    <col min="6" max="6" width="12" customWidth="1"/>
    <col min="7" max="7" width="10" customWidth="1"/>
    <col min="8" max="8" width="15" customWidth="1"/>
    <col min="9" max="9" width="13" customWidth="1"/>
    <col min="10" max="10" width="14" customWidth="1"/>
    <col min="11" max="12" width="13" customWidth="1"/>
    <col min="13" max="13" width="28" customWidth="1"/>
    <col min="14" max="14" width="14" customWidth="1"/>
    <col min="15" max="15" width="13" customWidth="1"/>
    <col min="16" max="16" width="14" customWidth="1"/>
  </cols>
  <sheetData>
    <row r="2" spans="1:16" ht="10" customHeight="1" x14ac:dyDescent="0.15">
      <c r="B2" s="8" t="s">
        <v>582</v>
      </c>
      <c r="C2" s="8"/>
      <c r="D2" s="8"/>
      <c r="E2" s="8"/>
      <c r="F2" s="8"/>
      <c r="G2" s="8"/>
      <c r="H2" s="8"/>
      <c r="I2" s="8"/>
      <c r="J2" s="8"/>
      <c r="K2" s="8"/>
      <c r="L2" s="8"/>
      <c r="M2" s="8"/>
      <c r="N2" s="8"/>
      <c r="O2" s="8"/>
      <c r="P2" s="8"/>
    </row>
    <row r="3" spans="1:16" ht="10" customHeight="1" x14ac:dyDescent="0.15">
      <c r="B3" s="20" t="s">
        <v>583</v>
      </c>
    </row>
    <row r="6" spans="1:16" ht="10" customHeight="1" x14ac:dyDescent="0.15">
      <c r="B6" s="1" t="s">
        <v>584</v>
      </c>
      <c r="C6" s="17">
        <v>46193</v>
      </c>
      <c r="D6" s="20" t="s">
        <v>585</v>
      </c>
    </row>
    <row r="9" spans="1:16" ht="10" customHeight="1" x14ac:dyDescent="0.15">
      <c r="A9" t="s">
        <v>2</v>
      </c>
      <c r="B9" s="9" t="s">
        <v>586</v>
      </c>
      <c r="C9" s="9"/>
      <c r="D9" s="9"/>
      <c r="E9" s="9"/>
      <c r="F9" s="9"/>
      <c r="G9" s="9"/>
      <c r="H9" s="9"/>
      <c r="I9" s="9"/>
      <c r="J9" s="9"/>
      <c r="K9" s="9"/>
      <c r="L9" s="9"/>
      <c r="M9" s="9"/>
      <c r="N9" s="9"/>
      <c r="O9" s="9"/>
      <c r="P9" s="9"/>
    </row>
    <row r="11" spans="1:16" ht="10" customHeight="1" x14ac:dyDescent="0.15">
      <c r="B11" s="2" t="s">
        <v>149</v>
      </c>
      <c r="C11" s="2" t="s">
        <v>587</v>
      </c>
      <c r="D11" s="2" t="s">
        <v>400</v>
      </c>
      <c r="E11" s="2" t="s">
        <v>588</v>
      </c>
      <c r="F11" s="14" t="s">
        <v>589</v>
      </c>
      <c r="G11" s="14" t="s">
        <v>590</v>
      </c>
      <c r="H11" s="14" t="s">
        <v>591</v>
      </c>
      <c r="I11" s="14" t="s">
        <v>592</v>
      </c>
      <c r="J11" s="2" t="s">
        <v>593</v>
      </c>
      <c r="K11" s="2" t="s">
        <v>594</v>
      </c>
      <c r="L11" s="2" t="s">
        <v>595</v>
      </c>
      <c r="M11" s="2" t="s">
        <v>128</v>
      </c>
      <c r="N11" s="14" t="s">
        <v>596</v>
      </c>
      <c r="O11" s="2" t="s">
        <v>151</v>
      </c>
      <c r="P11" s="2" t="s">
        <v>132</v>
      </c>
    </row>
    <row r="12" spans="1:16" ht="10" customHeight="1" outlineLevel="1" x14ac:dyDescent="0.15">
      <c r="B12" t="s">
        <v>161</v>
      </c>
      <c r="C12" t="s">
        <v>597</v>
      </c>
      <c r="D12" t="s">
        <v>456</v>
      </c>
      <c r="E12" t="s">
        <v>598</v>
      </c>
      <c r="F12" s="10">
        <f>IF(INDEX('Contract Families'!$AB$9:$AB$1696,MATCH($B12,'Contract Families'!$B$9:$B$1696,0))="","",INDEX('Contract Families'!$AB$9:$AB$1696,MATCH($B12,'Contract Families'!$B$9:$B$1696,0))/1000000)</f>
        <v>417.84427302</v>
      </c>
      <c r="G12" s="11">
        <f>IF(INDEX('Contract Families'!$Z$9:$Z$1696,MATCH($B12,'Contract Families'!$B$9:$B$1696,0))="","",INDEX('Contract Families'!$Z$9:$Z$1696,MATCH($B12,'Contract Families'!$B$9:$B$1696,0)))</f>
        <v>0.99490000000000001</v>
      </c>
      <c r="H12" s="18">
        <f>IF(INDEX('Contract Families'!$AK$9:$AK$1696,MATCH($B12,'Contract Families'!$B$9:$B$1696,0))="","",INDEX('Contract Families'!$AK$9:$AK$1696,MATCH($B12,'Contract Families'!$B$9:$B$1696,0)))</f>
        <v>46659</v>
      </c>
      <c r="I12" s="15">
        <f>IF($H12="","",ROUND(($H12-'Timing &amp; Incumbent Screen'!$C$6)/30.44,0))</f>
        <v>15</v>
      </c>
      <c r="J12" t="str">
        <f>IF($H12="","n/a",IF($H12&lt;'Timing &amp; Incumbent Screen'!$C$6,"Expired",IF($I12&lt;=12,"0-12 mo",IF($I12&lt;=24,"12-24 mo",IF($I12&lt;=36,"24-36 mo","36+ mo")))))</f>
        <v>12-24 mo</v>
      </c>
      <c r="K12" t="s">
        <v>599</v>
      </c>
      <c r="L12" t="str">
        <f>IF(COUNTIFS('Notice Links'!$E$9:$E$59,$B12,'Notice Links'!$L$9:$L$59,"Y",'Notice Links'!$J$9:$J$59,"&gt;="&amp;'Timing &amp; Incumbent Screen'!$C$6)&gt;0,"Y","")</f>
        <v/>
      </c>
      <c r="M12" t="s">
        <v>139</v>
      </c>
      <c r="N12" s="11">
        <f>IF($M12="","",IFERROR(INDEX('Market Size'!$Q$9:$Q$11,MATCH($M12,'Market Size'!$B$9:$B$11,0)),""))</f>
        <v>5.3999999999999999E-2</v>
      </c>
      <c r="O12">
        <f>IFERROR(INDEX('Recompete Reviews'!$D$9:$D$234,MATCH($B12,'Recompete Reviews'!$B$9:$B$234,0)),"")</f>
        <v>0</v>
      </c>
      <c r="P12">
        <f>IFERROR(INDEX('Recompete Reviews'!$E$9:$E$234,MATCH($B12,'Recompete Reviews'!$B$9:$B$234,0)),"")</f>
        <v>0</v>
      </c>
    </row>
    <row r="13" spans="1:16" ht="10" customHeight="1" outlineLevel="1" x14ac:dyDescent="0.15">
      <c r="B13" t="s">
        <v>163</v>
      </c>
      <c r="C13" t="s">
        <v>600</v>
      </c>
      <c r="D13" t="s">
        <v>456</v>
      </c>
      <c r="E13" t="s">
        <v>598</v>
      </c>
      <c r="F13" s="10">
        <f>IF(INDEX('Contract Families'!$AB$9:$AB$1696,MATCH($B13,'Contract Families'!$B$9:$B$1696,0))="","",INDEX('Contract Families'!$AB$9:$AB$1696,MATCH($B13,'Contract Families'!$B$9:$B$1696,0))/1000000)</f>
        <v>241.61904382</v>
      </c>
      <c r="G13" s="11">
        <f>IF(INDEX('Contract Families'!$Z$9:$Z$1696,MATCH($B13,'Contract Families'!$B$9:$B$1696,0))="","",INDEX('Contract Families'!$Z$9:$Z$1696,MATCH($B13,'Contract Families'!$B$9:$B$1696,0)))</f>
        <v>0.997</v>
      </c>
      <c r="H13" s="18">
        <f>IF(INDEX('Contract Families'!$AK$9:$AK$1696,MATCH($B13,'Contract Families'!$B$9:$B$1696,0))="","",INDEX('Contract Families'!$AK$9:$AK$1696,MATCH($B13,'Contract Families'!$B$9:$B$1696,0)))</f>
        <v>45881</v>
      </c>
      <c r="I13" s="15">
        <f>IF($H13="","",ROUND(($H13-'Timing &amp; Incumbent Screen'!$C$6)/30.44,0))</f>
        <v>-10</v>
      </c>
      <c r="J13" t="str">
        <f>IF($H13="","n/a",IF($H13&lt;'Timing &amp; Incumbent Screen'!$C$6,"Expired",IF($I13&lt;=12,"0-12 mo",IF($I13&lt;=24,"12-24 mo",IF($I13&lt;=36,"24-36 mo","36+ mo")))))</f>
        <v>Expired</v>
      </c>
      <c r="K13" t="s">
        <v>599</v>
      </c>
      <c r="L13" t="str">
        <f>IF(COUNTIFS('Notice Links'!$E$9:$E$59,$B13,'Notice Links'!$L$9:$L$59,"Y",'Notice Links'!$J$9:$J$59,"&gt;="&amp;'Timing &amp; Incumbent Screen'!$C$6)&gt;0,"Y","")</f>
        <v/>
      </c>
      <c r="N13" s="11" t="str">
        <f>IF($M13="","",IFERROR(INDEX('Market Size'!$Q$9:$Q$11,MATCH($M13,'Market Size'!$B$9:$B$11,0)),""))</f>
        <v/>
      </c>
      <c r="O13">
        <f>IFERROR(INDEX('Recompete Reviews'!$D$9:$D$234,MATCH($B13,'Recompete Reviews'!$B$9:$B$234,0)),"")</f>
        <v>0</v>
      </c>
      <c r="P13">
        <f>IFERROR(INDEX('Recompete Reviews'!$E$9:$E$234,MATCH($B13,'Recompete Reviews'!$B$9:$B$234,0)),"")</f>
        <v>0</v>
      </c>
    </row>
    <row r="14" spans="1:16" ht="10" customHeight="1" outlineLevel="1" x14ac:dyDescent="0.15">
      <c r="B14" t="s">
        <v>164</v>
      </c>
      <c r="C14" t="s">
        <v>601</v>
      </c>
      <c r="D14" t="s">
        <v>456</v>
      </c>
      <c r="E14" t="s">
        <v>598</v>
      </c>
      <c r="F14" s="10">
        <f>IF(INDEX('Contract Families'!$AB$9:$AB$1696,MATCH($B14,'Contract Families'!$B$9:$B$1696,0))="","",INDEX('Contract Families'!$AB$9:$AB$1696,MATCH($B14,'Contract Families'!$B$9:$B$1696,0))/1000000)</f>
        <v>145.43729139999999</v>
      </c>
      <c r="G14" s="11">
        <f>IF(INDEX('Contract Families'!$Z$9:$Z$1696,MATCH($B14,'Contract Families'!$B$9:$B$1696,0))="","",INDEX('Contract Families'!$Z$9:$Z$1696,MATCH($B14,'Contract Families'!$B$9:$B$1696,0)))</f>
        <v>1</v>
      </c>
      <c r="H14" s="18">
        <f>IF(INDEX('Contract Families'!$AK$9:$AK$1696,MATCH($B14,'Contract Families'!$B$9:$B$1696,0))="","",INDEX('Contract Families'!$AK$9:$AK$1696,MATCH($B14,'Contract Families'!$B$9:$B$1696,0)))</f>
        <v>46047</v>
      </c>
      <c r="I14" s="15">
        <f>IF($H14="","",ROUND(($H14-'Timing &amp; Incumbent Screen'!$C$6)/30.44,0))</f>
        <v>-5</v>
      </c>
      <c r="J14" t="str">
        <f>IF($H14="","n/a",IF($H14&lt;'Timing &amp; Incumbent Screen'!$C$6,"Expired",IF($I14&lt;=12,"0-12 mo",IF($I14&lt;=24,"12-24 mo",IF($I14&lt;=36,"24-36 mo","36+ mo")))))</f>
        <v>Expired</v>
      </c>
      <c r="K14" t="s">
        <v>599</v>
      </c>
      <c r="L14" t="str">
        <f>IF(COUNTIFS('Notice Links'!$E$9:$E$59,$B14,'Notice Links'!$L$9:$L$59,"Y",'Notice Links'!$J$9:$J$59,"&gt;="&amp;'Timing &amp; Incumbent Screen'!$C$6)&gt;0,"Y","")</f>
        <v/>
      </c>
      <c r="N14" s="11" t="str">
        <f>IF($M14="","",IFERROR(INDEX('Market Size'!$Q$9:$Q$11,MATCH($M14,'Market Size'!$B$9:$B$11,0)),""))</f>
        <v/>
      </c>
      <c r="O14">
        <f>IFERROR(INDEX('Recompete Reviews'!$D$9:$D$234,MATCH($B14,'Recompete Reviews'!$B$9:$B$234,0)),"")</f>
        <v>0</v>
      </c>
      <c r="P14">
        <f>IFERROR(INDEX('Recompete Reviews'!$E$9:$E$234,MATCH($B14,'Recompete Reviews'!$B$9:$B$234,0)),"")</f>
        <v>0</v>
      </c>
    </row>
    <row r="15" spans="1:16" ht="10" customHeight="1" outlineLevel="1" x14ac:dyDescent="0.15">
      <c r="B15" t="s">
        <v>165</v>
      </c>
      <c r="C15" t="s">
        <v>600</v>
      </c>
      <c r="D15" t="s">
        <v>456</v>
      </c>
      <c r="E15" t="s">
        <v>598</v>
      </c>
      <c r="F15" s="10">
        <f>IF(INDEX('Contract Families'!$AB$9:$AB$1696,MATCH($B15,'Contract Families'!$B$9:$B$1696,0))="","",INDEX('Contract Families'!$AB$9:$AB$1696,MATCH($B15,'Contract Families'!$B$9:$B$1696,0))/1000000)</f>
        <v>140.79704355000001</v>
      </c>
      <c r="G15" s="11">
        <f>IF(INDEX('Contract Families'!$Z$9:$Z$1696,MATCH($B15,'Contract Families'!$B$9:$B$1696,0))="","",INDEX('Contract Families'!$Z$9:$Z$1696,MATCH($B15,'Contract Families'!$B$9:$B$1696,0)))</f>
        <v>0.77070000000000005</v>
      </c>
      <c r="H15" s="18">
        <f>IF(INDEX('Contract Families'!$AK$9:$AK$1696,MATCH($B15,'Contract Families'!$B$9:$B$1696,0))="","",INDEX('Contract Families'!$AK$9:$AK$1696,MATCH($B15,'Contract Families'!$B$9:$B$1696,0)))</f>
        <v>44104</v>
      </c>
      <c r="I15" s="15">
        <f>IF($H15="","",ROUND(($H15-'Timing &amp; Incumbent Screen'!$C$6)/30.44,0))</f>
        <v>-69</v>
      </c>
      <c r="J15" t="str">
        <f>IF($H15="","n/a",IF($H15&lt;'Timing &amp; Incumbent Screen'!$C$6,"Expired",IF($I15&lt;=12,"0-12 mo",IF($I15&lt;=24,"12-24 mo",IF($I15&lt;=36,"24-36 mo","36+ mo")))))</f>
        <v>Expired</v>
      </c>
      <c r="K15" t="s">
        <v>599</v>
      </c>
      <c r="L15" t="str">
        <f>IF(COUNTIFS('Notice Links'!$E$9:$E$59,$B15,'Notice Links'!$L$9:$L$59,"Y",'Notice Links'!$J$9:$J$59,"&gt;="&amp;'Timing &amp; Incumbent Screen'!$C$6)&gt;0,"Y","")</f>
        <v/>
      </c>
      <c r="N15" s="11" t="str">
        <f>IF($M15="","",IFERROR(INDEX('Market Size'!$Q$9:$Q$11,MATCH($M15,'Market Size'!$B$9:$B$11,0)),""))</f>
        <v/>
      </c>
      <c r="O15">
        <f>IFERROR(INDEX('Recompete Reviews'!$D$9:$D$234,MATCH($B15,'Recompete Reviews'!$B$9:$B$234,0)),"")</f>
        <v>0</v>
      </c>
      <c r="P15">
        <f>IFERROR(INDEX('Recompete Reviews'!$E$9:$E$234,MATCH($B15,'Recompete Reviews'!$B$9:$B$234,0)),"")</f>
        <v>0</v>
      </c>
    </row>
    <row r="16" spans="1:16" ht="10" customHeight="1" outlineLevel="1" x14ac:dyDescent="0.15">
      <c r="B16" t="s">
        <v>169</v>
      </c>
      <c r="C16" t="s">
        <v>602</v>
      </c>
      <c r="D16" t="s">
        <v>456</v>
      </c>
      <c r="E16" t="s">
        <v>598</v>
      </c>
      <c r="F16" s="10">
        <f>IF(INDEX('Contract Families'!$AB$9:$AB$1696,MATCH($B16,'Contract Families'!$B$9:$B$1696,0))="","",INDEX('Contract Families'!$AB$9:$AB$1696,MATCH($B16,'Contract Families'!$B$9:$B$1696,0))/1000000)</f>
        <v>63.89346106</v>
      </c>
      <c r="G16" s="11">
        <f>IF(INDEX('Contract Families'!$Z$9:$Z$1696,MATCH($B16,'Contract Families'!$B$9:$B$1696,0))="","",INDEX('Contract Families'!$Z$9:$Z$1696,MATCH($B16,'Contract Families'!$B$9:$B$1696,0)))</f>
        <v>1.0048999999999999</v>
      </c>
      <c r="H16" s="18">
        <f>IF(INDEX('Contract Families'!$AK$9:$AK$1696,MATCH($B16,'Contract Families'!$B$9:$B$1696,0))="","",INDEX('Contract Families'!$AK$9:$AK$1696,MATCH($B16,'Contract Families'!$B$9:$B$1696,0)))</f>
        <v>43373</v>
      </c>
      <c r="I16" s="15">
        <f>IF($H16="","",ROUND(($H16-'Timing &amp; Incumbent Screen'!$C$6)/30.44,0))</f>
        <v>-93</v>
      </c>
      <c r="J16" t="str">
        <f>IF($H16="","n/a",IF($H16&lt;'Timing &amp; Incumbent Screen'!$C$6,"Expired",IF($I16&lt;=12,"0-12 mo",IF($I16&lt;=24,"12-24 mo",IF($I16&lt;=36,"24-36 mo","36+ mo")))))</f>
        <v>Expired</v>
      </c>
      <c r="K16" t="s">
        <v>599</v>
      </c>
      <c r="L16" t="str">
        <f>IF(COUNTIFS('Notice Links'!$E$9:$E$59,$B16,'Notice Links'!$L$9:$L$59,"Y",'Notice Links'!$J$9:$J$59,"&gt;="&amp;'Timing &amp; Incumbent Screen'!$C$6)&gt;0,"Y","")</f>
        <v/>
      </c>
      <c r="N16" s="11" t="str">
        <f>IF($M16="","",IFERROR(INDEX('Market Size'!$Q$9:$Q$11,MATCH($M16,'Market Size'!$B$9:$B$11,0)),""))</f>
        <v/>
      </c>
      <c r="O16">
        <f>IFERROR(INDEX('Recompete Reviews'!$D$9:$D$234,MATCH($B16,'Recompete Reviews'!$B$9:$B$234,0)),"")</f>
        <v>0</v>
      </c>
      <c r="P16">
        <f>IFERROR(INDEX('Recompete Reviews'!$E$9:$E$234,MATCH($B16,'Recompete Reviews'!$B$9:$B$234,0)),"")</f>
        <v>0</v>
      </c>
    </row>
    <row r="17" spans="2:16" ht="10" customHeight="1" outlineLevel="1" x14ac:dyDescent="0.15">
      <c r="B17" t="s">
        <v>170</v>
      </c>
      <c r="C17" t="s">
        <v>603</v>
      </c>
      <c r="D17" t="s">
        <v>456</v>
      </c>
      <c r="E17" t="s">
        <v>598</v>
      </c>
      <c r="F17" s="10">
        <f>IF(INDEX('Contract Families'!$AB$9:$AB$1696,MATCH($B17,'Contract Families'!$B$9:$B$1696,0))="","",INDEX('Contract Families'!$AB$9:$AB$1696,MATCH($B17,'Contract Families'!$B$9:$B$1696,0))/1000000)</f>
        <v>58.865752369999996</v>
      </c>
      <c r="G17" s="11">
        <f>IF(INDEX('Contract Families'!$Z$9:$Z$1696,MATCH($B17,'Contract Families'!$B$9:$B$1696,0))="","",INDEX('Contract Families'!$Z$9:$Z$1696,MATCH($B17,'Contract Families'!$B$9:$B$1696,0)))</f>
        <v>1</v>
      </c>
      <c r="H17" s="18">
        <f>IF(INDEX('Contract Families'!$AK$9:$AK$1696,MATCH($B17,'Contract Families'!$B$9:$B$1696,0))="","",INDEX('Contract Families'!$AK$9:$AK$1696,MATCH($B17,'Contract Families'!$B$9:$B$1696,0)))</f>
        <v>46047</v>
      </c>
      <c r="I17" s="15">
        <f>IF($H17="","",ROUND(($H17-'Timing &amp; Incumbent Screen'!$C$6)/30.44,0))</f>
        <v>-5</v>
      </c>
      <c r="J17" t="str">
        <f>IF($H17="","n/a",IF($H17&lt;'Timing &amp; Incumbent Screen'!$C$6,"Expired",IF($I17&lt;=12,"0-12 mo",IF($I17&lt;=24,"12-24 mo",IF($I17&lt;=36,"24-36 mo","36+ mo")))))</f>
        <v>Expired</v>
      </c>
      <c r="K17" t="s">
        <v>599</v>
      </c>
      <c r="L17" t="str">
        <f>IF(COUNTIFS('Notice Links'!$E$9:$E$59,$B17,'Notice Links'!$L$9:$L$59,"Y",'Notice Links'!$J$9:$J$59,"&gt;="&amp;'Timing &amp; Incumbent Screen'!$C$6)&gt;0,"Y","")</f>
        <v/>
      </c>
      <c r="N17" s="11" t="str">
        <f>IF($M17="","",IFERROR(INDEX('Market Size'!$Q$9:$Q$11,MATCH($M17,'Market Size'!$B$9:$B$11,0)),""))</f>
        <v/>
      </c>
      <c r="O17">
        <f>IFERROR(INDEX('Recompete Reviews'!$D$9:$D$234,MATCH($B17,'Recompete Reviews'!$B$9:$B$234,0)),"")</f>
        <v>0</v>
      </c>
      <c r="P17">
        <f>IFERROR(INDEX('Recompete Reviews'!$E$9:$E$234,MATCH($B17,'Recompete Reviews'!$B$9:$B$234,0)),"")</f>
        <v>0</v>
      </c>
    </row>
    <row r="18" spans="2:16" ht="10" customHeight="1" outlineLevel="1" x14ac:dyDescent="0.15">
      <c r="B18" t="s">
        <v>171</v>
      </c>
      <c r="C18" t="s">
        <v>604</v>
      </c>
      <c r="D18" t="s">
        <v>456</v>
      </c>
      <c r="E18" t="s">
        <v>598</v>
      </c>
      <c r="F18" s="10">
        <f>IF(INDEX('Contract Families'!$AB$9:$AB$1696,MATCH($B18,'Contract Families'!$B$9:$B$1696,0))="","",INDEX('Contract Families'!$AB$9:$AB$1696,MATCH($B18,'Contract Families'!$B$9:$B$1696,0))/1000000)</f>
        <v>52.538608689999997</v>
      </c>
      <c r="G18" s="11">
        <f>IF(INDEX('Contract Families'!$Z$9:$Z$1696,MATCH($B18,'Contract Families'!$B$9:$B$1696,0))="","",INDEX('Contract Families'!$Z$9:$Z$1696,MATCH($B18,'Contract Families'!$B$9:$B$1696,0)))</f>
        <v>0.99350000000000005</v>
      </c>
      <c r="H18" s="18">
        <f>IF(INDEX('Contract Families'!$AK$9:$AK$1696,MATCH($B18,'Contract Families'!$B$9:$B$1696,0))="","",INDEX('Contract Families'!$AK$9:$AK$1696,MATCH($B18,'Contract Families'!$B$9:$B$1696,0)))</f>
        <v>46047</v>
      </c>
      <c r="I18" s="15">
        <f>IF($H18="","",ROUND(($H18-'Timing &amp; Incumbent Screen'!$C$6)/30.44,0))</f>
        <v>-5</v>
      </c>
      <c r="J18" t="str">
        <f>IF($H18="","n/a",IF($H18&lt;'Timing &amp; Incumbent Screen'!$C$6,"Expired",IF($I18&lt;=12,"0-12 mo",IF($I18&lt;=24,"12-24 mo",IF($I18&lt;=36,"24-36 mo","36+ mo")))))</f>
        <v>Expired</v>
      </c>
      <c r="K18" t="s">
        <v>599</v>
      </c>
      <c r="L18" t="str">
        <f>IF(COUNTIFS('Notice Links'!$E$9:$E$59,$B18,'Notice Links'!$L$9:$L$59,"Y",'Notice Links'!$J$9:$J$59,"&gt;="&amp;'Timing &amp; Incumbent Screen'!$C$6)&gt;0,"Y","")</f>
        <v/>
      </c>
      <c r="N18" s="11" t="str">
        <f>IF($M18="","",IFERROR(INDEX('Market Size'!$Q$9:$Q$11,MATCH($M18,'Market Size'!$B$9:$B$11,0)),""))</f>
        <v/>
      </c>
      <c r="O18">
        <f>IFERROR(INDEX('Recompete Reviews'!$D$9:$D$234,MATCH($B18,'Recompete Reviews'!$B$9:$B$234,0)),"")</f>
        <v>0</v>
      </c>
      <c r="P18">
        <f>IFERROR(INDEX('Recompete Reviews'!$E$9:$E$234,MATCH($B18,'Recompete Reviews'!$B$9:$B$234,0)),"")</f>
        <v>0</v>
      </c>
    </row>
    <row r="19" spans="2:16" ht="10" customHeight="1" outlineLevel="1" x14ac:dyDescent="0.15">
      <c r="B19" t="s">
        <v>173</v>
      </c>
      <c r="C19" t="s">
        <v>605</v>
      </c>
      <c r="D19" t="s">
        <v>456</v>
      </c>
      <c r="E19" t="s">
        <v>598</v>
      </c>
      <c r="F19" s="10">
        <f>IF(INDEX('Contract Families'!$AB$9:$AB$1696,MATCH($B19,'Contract Families'!$B$9:$B$1696,0))="","",INDEX('Contract Families'!$AB$9:$AB$1696,MATCH($B19,'Contract Families'!$B$9:$B$1696,0))/1000000)</f>
        <v>49.009601500000002</v>
      </c>
      <c r="G19" s="11">
        <f>IF(INDEX('Contract Families'!$Z$9:$Z$1696,MATCH($B19,'Contract Families'!$B$9:$B$1696,0))="","",INDEX('Contract Families'!$Z$9:$Z$1696,MATCH($B19,'Contract Families'!$B$9:$B$1696,0)))</f>
        <v>0.99839999999999995</v>
      </c>
      <c r="H19" s="18">
        <f>IF(INDEX('Contract Families'!$AK$9:$AK$1696,MATCH($B19,'Contract Families'!$B$9:$B$1696,0))="","",INDEX('Contract Families'!$AK$9:$AK$1696,MATCH($B19,'Contract Families'!$B$9:$B$1696,0)))</f>
        <v>46721</v>
      </c>
      <c r="I19" s="15">
        <f>IF($H19="","",ROUND(($H19-'Timing &amp; Incumbent Screen'!$C$6)/30.44,0))</f>
        <v>17</v>
      </c>
      <c r="J19" t="str">
        <f>IF($H19="","n/a",IF($H19&lt;'Timing &amp; Incumbent Screen'!$C$6,"Expired",IF($I19&lt;=12,"0-12 mo",IF($I19&lt;=24,"12-24 mo",IF($I19&lt;=36,"24-36 mo","36+ mo")))))</f>
        <v>12-24 mo</v>
      </c>
      <c r="K19" t="s">
        <v>599</v>
      </c>
      <c r="L19" t="str">
        <f>IF(COUNTIFS('Notice Links'!$E$9:$E$59,$B19,'Notice Links'!$L$9:$L$59,"Y",'Notice Links'!$J$9:$J$59,"&gt;="&amp;'Timing &amp; Incumbent Screen'!$C$6)&gt;0,"Y","")</f>
        <v/>
      </c>
      <c r="N19" s="11" t="str">
        <f>IF($M19="","",IFERROR(INDEX('Market Size'!$Q$9:$Q$11,MATCH($M19,'Market Size'!$B$9:$B$11,0)),""))</f>
        <v/>
      </c>
      <c r="O19">
        <f>IFERROR(INDEX('Recompete Reviews'!$D$9:$D$234,MATCH($B19,'Recompete Reviews'!$B$9:$B$234,0)),"")</f>
        <v>0</v>
      </c>
      <c r="P19">
        <f>IFERROR(INDEX('Recompete Reviews'!$E$9:$E$234,MATCH($B19,'Recompete Reviews'!$B$9:$B$234,0)),"")</f>
        <v>0</v>
      </c>
    </row>
    <row r="20" spans="2:16" ht="10" customHeight="1" outlineLevel="1" x14ac:dyDescent="0.15">
      <c r="B20" t="s">
        <v>174</v>
      </c>
      <c r="C20" t="s">
        <v>606</v>
      </c>
      <c r="D20" t="s">
        <v>456</v>
      </c>
      <c r="E20" t="s">
        <v>598</v>
      </c>
      <c r="F20" s="10">
        <f>IF(INDEX('Contract Families'!$AB$9:$AB$1696,MATCH($B20,'Contract Families'!$B$9:$B$1696,0))="","",INDEX('Contract Families'!$AB$9:$AB$1696,MATCH($B20,'Contract Families'!$B$9:$B$1696,0))/1000000)</f>
        <v>47.831720259999997</v>
      </c>
      <c r="G20" s="11">
        <f>IF(INDEX('Contract Families'!$Z$9:$Z$1696,MATCH($B20,'Contract Families'!$B$9:$B$1696,0))="","",INDEX('Contract Families'!$Z$9:$Z$1696,MATCH($B20,'Contract Families'!$B$9:$B$1696,0)))</f>
        <v>-3.3000000000000002E-2</v>
      </c>
      <c r="H20" s="18">
        <f>IF(INDEX('Contract Families'!$AK$9:$AK$1696,MATCH($B20,'Contract Families'!$B$9:$B$1696,0))="","",INDEX('Contract Families'!$AK$9:$AK$1696,MATCH($B20,'Contract Families'!$B$9:$B$1696,0)))</f>
        <v>41953</v>
      </c>
      <c r="I20" s="15">
        <f>IF($H20="","",ROUND(($H20-'Timing &amp; Incumbent Screen'!$C$6)/30.44,0))</f>
        <v>-139</v>
      </c>
      <c r="J20" t="str">
        <f>IF($H20="","n/a",IF($H20&lt;'Timing &amp; Incumbent Screen'!$C$6,"Expired",IF($I20&lt;=12,"0-12 mo",IF($I20&lt;=24,"12-24 mo",IF($I20&lt;=36,"24-36 mo","36+ mo")))))</f>
        <v>Expired</v>
      </c>
      <c r="K20" t="s">
        <v>599</v>
      </c>
      <c r="L20" t="str">
        <f>IF(COUNTIFS('Notice Links'!$E$9:$E$59,$B20,'Notice Links'!$L$9:$L$59,"Y",'Notice Links'!$J$9:$J$59,"&gt;="&amp;'Timing &amp; Incumbent Screen'!$C$6)&gt;0,"Y","")</f>
        <v/>
      </c>
      <c r="N20" s="11" t="str">
        <f>IF($M20="","",IFERROR(INDEX('Market Size'!$Q$9:$Q$11,MATCH($M20,'Market Size'!$B$9:$B$11,0)),""))</f>
        <v/>
      </c>
      <c r="O20">
        <f>IFERROR(INDEX('Recompete Reviews'!$D$9:$D$234,MATCH($B20,'Recompete Reviews'!$B$9:$B$234,0)),"")</f>
        <v>0</v>
      </c>
      <c r="P20">
        <f>IFERROR(INDEX('Recompete Reviews'!$E$9:$E$234,MATCH($B20,'Recompete Reviews'!$B$9:$B$234,0)),"")</f>
        <v>0</v>
      </c>
    </row>
    <row r="21" spans="2:16" ht="10" customHeight="1" outlineLevel="1" x14ac:dyDescent="0.15">
      <c r="B21" t="s">
        <v>179</v>
      </c>
      <c r="C21" t="s">
        <v>603</v>
      </c>
      <c r="D21" t="s">
        <v>456</v>
      </c>
      <c r="E21" t="s">
        <v>598</v>
      </c>
      <c r="F21" s="10">
        <f>IF(INDEX('Contract Families'!$AB$9:$AB$1696,MATCH($B21,'Contract Families'!$B$9:$B$1696,0))="","",INDEX('Contract Families'!$AB$9:$AB$1696,MATCH($B21,'Contract Families'!$B$9:$B$1696,0))/1000000)</f>
        <v>37.038794530000004</v>
      </c>
      <c r="G21" s="11">
        <f>IF(INDEX('Contract Families'!$Z$9:$Z$1696,MATCH($B21,'Contract Families'!$B$9:$B$1696,0))="","",INDEX('Contract Families'!$Z$9:$Z$1696,MATCH($B21,'Contract Families'!$B$9:$B$1696,0)))</f>
        <v>1</v>
      </c>
      <c r="H21" s="18">
        <f>IF(INDEX('Contract Families'!$AK$9:$AK$1696,MATCH($B21,'Contract Families'!$B$9:$B$1696,0))="","",INDEX('Contract Families'!$AK$9:$AK$1696,MATCH($B21,'Contract Families'!$B$9:$B$1696,0)))</f>
        <v>44252</v>
      </c>
      <c r="I21" s="15">
        <f>IF($H21="","",ROUND(($H21-'Timing &amp; Incumbent Screen'!$C$6)/30.44,0))</f>
        <v>-64</v>
      </c>
      <c r="J21" t="str">
        <f>IF($H21="","n/a",IF($H21&lt;'Timing &amp; Incumbent Screen'!$C$6,"Expired",IF($I21&lt;=12,"0-12 mo",IF($I21&lt;=24,"12-24 mo",IF($I21&lt;=36,"24-36 mo","36+ mo")))))</f>
        <v>Expired</v>
      </c>
      <c r="K21" t="s">
        <v>599</v>
      </c>
      <c r="L21" t="str">
        <f>IF(COUNTIFS('Notice Links'!$E$9:$E$59,$B21,'Notice Links'!$L$9:$L$59,"Y",'Notice Links'!$J$9:$J$59,"&gt;="&amp;'Timing &amp; Incumbent Screen'!$C$6)&gt;0,"Y","")</f>
        <v/>
      </c>
      <c r="N21" s="11" t="str">
        <f>IF($M21="","",IFERROR(INDEX('Market Size'!$Q$9:$Q$11,MATCH($M21,'Market Size'!$B$9:$B$11,0)),""))</f>
        <v/>
      </c>
      <c r="O21">
        <f>IFERROR(INDEX('Recompete Reviews'!$D$9:$D$234,MATCH($B21,'Recompete Reviews'!$B$9:$B$234,0)),"")</f>
        <v>0</v>
      </c>
      <c r="P21">
        <f>IFERROR(INDEX('Recompete Reviews'!$E$9:$E$234,MATCH($B21,'Recompete Reviews'!$B$9:$B$234,0)),"")</f>
        <v>0</v>
      </c>
    </row>
    <row r="22" spans="2:16" ht="10" customHeight="1" outlineLevel="1" x14ac:dyDescent="0.15">
      <c r="B22" t="s">
        <v>182</v>
      </c>
      <c r="C22" t="s">
        <v>607</v>
      </c>
      <c r="D22" t="s">
        <v>456</v>
      </c>
      <c r="E22" t="s">
        <v>598</v>
      </c>
      <c r="F22" s="10">
        <f>IF(INDEX('Contract Families'!$AB$9:$AB$1696,MATCH($B22,'Contract Families'!$B$9:$B$1696,0))="","",INDEX('Contract Families'!$AB$9:$AB$1696,MATCH($B22,'Contract Families'!$B$9:$B$1696,0))/1000000)</f>
        <v>29.067882739999998</v>
      </c>
      <c r="G22" s="11">
        <f>IF(INDEX('Contract Families'!$Z$9:$Z$1696,MATCH($B22,'Contract Families'!$B$9:$B$1696,0))="","",INDEX('Contract Families'!$Z$9:$Z$1696,MATCH($B22,'Contract Families'!$B$9:$B$1696,0)))</f>
        <v>1</v>
      </c>
      <c r="H22" s="18">
        <f>IF(INDEX('Contract Families'!$AK$9:$AK$1696,MATCH($B22,'Contract Families'!$B$9:$B$1696,0))="","",INDEX('Contract Families'!$AK$9:$AK$1696,MATCH($B22,'Contract Families'!$B$9:$B$1696,0)))</f>
        <v>46227</v>
      </c>
      <c r="I22" s="15">
        <f>IF($H22="","",ROUND(($H22-'Timing &amp; Incumbent Screen'!$C$6)/30.44,0))</f>
        <v>1</v>
      </c>
      <c r="J22" t="str">
        <f>IF($H22="","n/a",IF($H22&lt;'Timing &amp; Incumbent Screen'!$C$6,"Expired",IF($I22&lt;=12,"0-12 mo",IF($I22&lt;=24,"12-24 mo",IF($I22&lt;=36,"24-36 mo","36+ mo")))))</f>
        <v>0-12 mo</v>
      </c>
      <c r="K22" t="s">
        <v>599</v>
      </c>
      <c r="L22" t="str">
        <f>IF(COUNTIFS('Notice Links'!$E$9:$E$59,$B22,'Notice Links'!$L$9:$L$59,"Y",'Notice Links'!$J$9:$J$59,"&gt;="&amp;'Timing &amp; Incumbent Screen'!$C$6)&gt;0,"Y","")</f>
        <v/>
      </c>
      <c r="N22" s="11" t="str">
        <f>IF($M22="","",IFERROR(INDEX('Market Size'!$Q$9:$Q$11,MATCH($M22,'Market Size'!$B$9:$B$11,0)),""))</f>
        <v/>
      </c>
      <c r="O22">
        <f>IFERROR(INDEX('Recompete Reviews'!$D$9:$D$234,MATCH($B22,'Recompete Reviews'!$B$9:$B$234,0)),"")</f>
        <v>0</v>
      </c>
      <c r="P22">
        <f>IFERROR(INDEX('Recompete Reviews'!$E$9:$E$234,MATCH($B22,'Recompete Reviews'!$B$9:$B$234,0)),"")</f>
        <v>0</v>
      </c>
    </row>
    <row r="23" spans="2:16" ht="10" customHeight="1" outlineLevel="1" x14ac:dyDescent="0.15">
      <c r="B23" t="s">
        <v>186</v>
      </c>
      <c r="C23" t="s">
        <v>604</v>
      </c>
      <c r="D23" t="s">
        <v>456</v>
      </c>
      <c r="E23" t="s">
        <v>598</v>
      </c>
      <c r="F23" s="10">
        <f>IF(INDEX('Contract Families'!$AB$9:$AB$1696,MATCH($B23,'Contract Families'!$B$9:$B$1696,0))="","",INDEX('Contract Families'!$AB$9:$AB$1696,MATCH($B23,'Contract Families'!$B$9:$B$1696,0))/1000000)</f>
        <v>26.74380425</v>
      </c>
      <c r="G23" s="11">
        <f>IF(INDEX('Contract Families'!$Z$9:$Z$1696,MATCH($B23,'Contract Families'!$B$9:$B$1696,0))="","",INDEX('Contract Families'!$Z$9:$Z$1696,MATCH($B23,'Contract Families'!$B$9:$B$1696,0)))</f>
        <v>1.0053000000000001</v>
      </c>
      <c r="H23" s="18">
        <f>IF(INDEX('Contract Families'!$AK$9:$AK$1696,MATCH($B23,'Contract Families'!$B$9:$B$1696,0))="","",INDEX('Contract Families'!$AK$9:$AK$1696,MATCH($B23,'Contract Families'!$B$9:$B$1696,0)))</f>
        <v>44253</v>
      </c>
      <c r="I23" s="15">
        <f>IF($H23="","",ROUND(($H23-'Timing &amp; Incumbent Screen'!$C$6)/30.44,0))</f>
        <v>-64</v>
      </c>
      <c r="J23" t="str">
        <f>IF($H23="","n/a",IF($H23&lt;'Timing &amp; Incumbent Screen'!$C$6,"Expired",IF($I23&lt;=12,"0-12 mo",IF($I23&lt;=24,"12-24 mo",IF($I23&lt;=36,"24-36 mo","36+ mo")))))</f>
        <v>Expired</v>
      </c>
      <c r="K23" t="s">
        <v>599</v>
      </c>
      <c r="L23" t="str">
        <f>IF(COUNTIFS('Notice Links'!$E$9:$E$59,$B23,'Notice Links'!$L$9:$L$59,"Y",'Notice Links'!$J$9:$J$59,"&gt;="&amp;'Timing &amp; Incumbent Screen'!$C$6)&gt;0,"Y","")</f>
        <v/>
      </c>
      <c r="N23" s="11" t="str">
        <f>IF($M23="","",IFERROR(INDEX('Market Size'!$Q$9:$Q$11,MATCH($M23,'Market Size'!$B$9:$B$11,0)),""))</f>
        <v/>
      </c>
      <c r="O23">
        <f>IFERROR(INDEX('Recompete Reviews'!$D$9:$D$234,MATCH($B23,'Recompete Reviews'!$B$9:$B$234,0)),"")</f>
        <v>0</v>
      </c>
      <c r="P23">
        <f>IFERROR(INDEX('Recompete Reviews'!$E$9:$E$234,MATCH($B23,'Recompete Reviews'!$B$9:$B$234,0)),"")</f>
        <v>0</v>
      </c>
    </row>
    <row r="24" spans="2:16" ht="10" customHeight="1" outlineLevel="1" x14ac:dyDescent="0.15">
      <c r="B24" t="s">
        <v>190</v>
      </c>
      <c r="C24" t="s">
        <v>608</v>
      </c>
      <c r="D24" t="s">
        <v>456</v>
      </c>
      <c r="E24" t="s">
        <v>598</v>
      </c>
      <c r="F24" s="10">
        <f>IF(INDEX('Contract Families'!$AB$9:$AB$1696,MATCH($B24,'Contract Families'!$B$9:$B$1696,0))="","",INDEX('Contract Families'!$AB$9:$AB$1696,MATCH($B24,'Contract Families'!$B$9:$B$1696,0))/1000000)</f>
        <v>23.513505989999999</v>
      </c>
      <c r="G24" s="11">
        <f>IF(INDEX('Contract Families'!$Z$9:$Z$1696,MATCH($B24,'Contract Families'!$B$9:$B$1696,0))="","",INDEX('Contract Families'!$Z$9:$Z$1696,MATCH($B24,'Contract Families'!$B$9:$B$1696,0)))</f>
        <v>0.1028</v>
      </c>
      <c r="H24" s="18">
        <f>IF(INDEX('Contract Families'!$AK$9:$AK$1696,MATCH($B24,'Contract Families'!$B$9:$B$1696,0))="","",INDEX('Contract Families'!$AK$9:$AK$1696,MATCH($B24,'Contract Families'!$B$9:$B$1696,0)))</f>
        <v>42159</v>
      </c>
      <c r="I24" s="15">
        <f>IF($H24="","",ROUND(($H24-'Timing &amp; Incumbent Screen'!$C$6)/30.44,0))</f>
        <v>-133</v>
      </c>
      <c r="J24" t="str">
        <f>IF($H24="","n/a",IF($H24&lt;'Timing &amp; Incumbent Screen'!$C$6,"Expired",IF($I24&lt;=12,"0-12 mo",IF($I24&lt;=24,"12-24 mo",IF($I24&lt;=36,"24-36 mo","36+ mo")))))</f>
        <v>Expired</v>
      </c>
      <c r="K24" t="s">
        <v>599</v>
      </c>
      <c r="L24" t="str">
        <f>IF(COUNTIFS('Notice Links'!$E$9:$E$59,$B24,'Notice Links'!$L$9:$L$59,"Y",'Notice Links'!$J$9:$J$59,"&gt;="&amp;'Timing &amp; Incumbent Screen'!$C$6)&gt;0,"Y","")</f>
        <v/>
      </c>
      <c r="N24" s="11" t="str">
        <f>IF($M24="","",IFERROR(INDEX('Market Size'!$Q$9:$Q$11,MATCH($M24,'Market Size'!$B$9:$B$11,0)),""))</f>
        <v/>
      </c>
      <c r="O24">
        <f>IFERROR(INDEX('Recompete Reviews'!$D$9:$D$234,MATCH($B24,'Recompete Reviews'!$B$9:$B$234,0)),"")</f>
        <v>0</v>
      </c>
      <c r="P24">
        <f>IFERROR(INDEX('Recompete Reviews'!$E$9:$E$234,MATCH($B24,'Recompete Reviews'!$B$9:$B$234,0)),"")</f>
        <v>0</v>
      </c>
    </row>
    <row r="25" spans="2:16" ht="10" customHeight="1" outlineLevel="1" x14ac:dyDescent="0.15">
      <c r="B25" t="s">
        <v>196</v>
      </c>
      <c r="C25" t="s">
        <v>604</v>
      </c>
      <c r="D25" t="s">
        <v>456</v>
      </c>
      <c r="E25" t="s">
        <v>598</v>
      </c>
      <c r="F25" s="10">
        <f>IF(INDEX('Contract Families'!$AB$9:$AB$1696,MATCH($B25,'Contract Families'!$B$9:$B$1696,0))="","",INDEX('Contract Families'!$AB$9:$AB$1696,MATCH($B25,'Contract Families'!$B$9:$B$1696,0))/1000000)</f>
        <v>17.796562789999999</v>
      </c>
      <c r="G25" s="11">
        <f>IF(INDEX('Contract Families'!$Z$9:$Z$1696,MATCH($B25,'Contract Families'!$B$9:$B$1696,0))="","",INDEX('Contract Families'!$Z$9:$Z$1696,MATCH($B25,'Contract Families'!$B$9:$B$1696,0)))</f>
        <v>0.14560000000000001</v>
      </c>
      <c r="H25" s="18">
        <f>IF(INDEX('Contract Families'!$AK$9:$AK$1696,MATCH($B25,'Contract Families'!$B$9:$B$1696,0))="","",INDEX('Contract Families'!$AK$9:$AK$1696,MATCH($B25,'Contract Families'!$B$9:$B$1696,0)))</f>
        <v>42410</v>
      </c>
      <c r="I25" s="15">
        <f>IF($H25="","",ROUND(($H25-'Timing &amp; Incumbent Screen'!$C$6)/30.44,0))</f>
        <v>-124</v>
      </c>
      <c r="J25" t="str">
        <f>IF($H25="","n/a",IF($H25&lt;'Timing &amp; Incumbent Screen'!$C$6,"Expired",IF($I25&lt;=12,"0-12 mo",IF($I25&lt;=24,"12-24 mo",IF($I25&lt;=36,"24-36 mo","36+ mo")))))</f>
        <v>Expired</v>
      </c>
      <c r="K25" t="s">
        <v>599</v>
      </c>
      <c r="L25" t="str">
        <f>IF(COUNTIFS('Notice Links'!$E$9:$E$59,$B25,'Notice Links'!$L$9:$L$59,"Y",'Notice Links'!$J$9:$J$59,"&gt;="&amp;'Timing &amp; Incumbent Screen'!$C$6)&gt;0,"Y","")</f>
        <v/>
      </c>
      <c r="N25" s="11" t="str">
        <f>IF($M25="","",IFERROR(INDEX('Market Size'!$Q$9:$Q$11,MATCH($M25,'Market Size'!$B$9:$B$11,0)),""))</f>
        <v/>
      </c>
      <c r="O25">
        <f>IFERROR(INDEX('Recompete Reviews'!$D$9:$D$234,MATCH($B25,'Recompete Reviews'!$B$9:$B$234,0)),"")</f>
        <v>0</v>
      </c>
      <c r="P25">
        <f>IFERROR(INDEX('Recompete Reviews'!$E$9:$E$234,MATCH($B25,'Recompete Reviews'!$B$9:$B$234,0)),"")</f>
        <v>0</v>
      </c>
    </row>
    <row r="26" spans="2:16" ht="10" customHeight="1" outlineLevel="1" x14ac:dyDescent="0.15">
      <c r="B26" t="s">
        <v>199</v>
      </c>
      <c r="C26" t="s">
        <v>608</v>
      </c>
      <c r="D26" t="s">
        <v>456</v>
      </c>
      <c r="E26" t="s">
        <v>598</v>
      </c>
      <c r="F26" s="10">
        <f>IF(INDEX('Contract Families'!$AB$9:$AB$1696,MATCH($B26,'Contract Families'!$B$9:$B$1696,0))="","",INDEX('Contract Families'!$AB$9:$AB$1696,MATCH($B26,'Contract Families'!$B$9:$B$1696,0))/1000000)</f>
        <v>16.479886560000001</v>
      </c>
      <c r="G26" s="11">
        <f>IF(INDEX('Contract Families'!$Z$9:$Z$1696,MATCH($B26,'Contract Families'!$B$9:$B$1696,0))="","",INDEX('Contract Families'!$Z$9:$Z$1696,MATCH($B26,'Contract Families'!$B$9:$B$1696,0)))</f>
        <v>1</v>
      </c>
      <c r="H26" s="18">
        <f>IF(INDEX('Contract Families'!$AK$9:$AK$1696,MATCH($B26,'Contract Families'!$B$9:$B$1696,0))="","",INDEX('Contract Families'!$AK$9:$AK$1696,MATCH($B26,'Contract Families'!$B$9:$B$1696,0)))</f>
        <v>44185</v>
      </c>
      <c r="I26" s="15">
        <f>IF($H26="","",ROUND(($H26-'Timing &amp; Incumbent Screen'!$C$6)/30.44,0))</f>
        <v>-66</v>
      </c>
      <c r="J26" t="str">
        <f>IF($H26="","n/a",IF($H26&lt;'Timing &amp; Incumbent Screen'!$C$6,"Expired",IF($I26&lt;=12,"0-12 mo",IF($I26&lt;=24,"12-24 mo",IF($I26&lt;=36,"24-36 mo","36+ mo")))))</f>
        <v>Expired</v>
      </c>
      <c r="K26" t="s">
        <v>599</v>
      </c>
      <c r="L26" t="str">
        <f>IF(COUNTIFS('Notice Links'!$E$9:$E$59,$B26,'Notice Links'!$L$9:$L$59,"Y",'Notice Links'!$J$9:$J$59,"&gt;="&amp;'Timing &amp; Incumbent Screen'!$C$6)&gt;0,"Y","")</f>
        <v/>
      </c>
      <c r="N26" s="11" t="str">
        <f>IF($M26="","",IFERROR(INDEX('Market Size'!$Q$9:$Q$11,MATCH($M26,'Market Size'!$B$9:$B$11,0)),""))</f>
        <v/>
      </c>
      <c r="O26">
        <f>IFERROR(INDEX('Recompete Reviews'!$D$9:$D$234,MATCH($B26,'Recompete Reviews'!$B$9:$B$234,0)),"")</f>
        <v>0</v>
      </c>
      <c r="P26">
        <f>IFERROR(INDEX('Recompete Reviews'!$E$9:$E$234,MATCH($B26,'Recompete Reviews'!$B$9:$B$234,0)),"")</f>
        <v>0</v>
      </c>
    </row>
    <row r="27" spans="2:16" ht="10" customHeight="1" outlineLevel="1" x14ac:dyDescent="0.15">
      <c r="B27" t="s">
        <v>200</v>
      </c>
      <c r="C27" t="s">
        <v>609</v>
      </c>
      <c r="D27" t="s">
        <v>456</v>
      </c>
      <c r="E27" t="s">
        <v>598</v>
      </c>
      <c r="F27" s="10">
        <f>IF(INDEX('Contract Families'!$AB$9:$AB$1696,MATCH($B27,'Contract Families'!$B$9:$B$1696,0))="","",INDEX('Contract Families'!$AB$9:$AB$1696,MATCH($B27,'Contract Families'!$B$9:$B$1696,0))/1000000)</f>
        <v>16.28839949</v>
      </c>
      <c r="G27" s="11">
        <f>IF(INDEX('Contract Families'!$Z$9:$Z$1696,MATCH($B27,'Contract Families'!$B$9:$B$1696,0))="","",INDEX('Contract Families'!$Z$9:$Z$1696,MATCH($B27,'Contract Families'!$B$9:$B$1696,0)))</f>
        <v>0.97699999999999998</v>
      </c>
      <c r="H27" s="18">
        <f>IF(INDEX('Contract Families'!$AK$9:$AK$1696,MATCH($B27,'Contract Families'!$B$9:$B$1696,0))="","",INDEX('Contract Families'!$AK$9:$AK$1696,MATCH($B27,'Contract Families'!$B$9:$B$1696,0)))</f>
        <v>43367</v>
      </c>
      <c r="I27" s="15">
        <f>IF($H27="","",ROUND(($H27-'Timing &amp; Incumbent Screen'!$C$6)/30.44,0))</f>
        <v>-93</v>
      </c>
      <c r="J27" t="str">
        <f>IF($H27="","n/a",IF($H27&lt;'Timing &amp; Incumbent Screen'!$C$6,"Expired",IF($I27&lt;=12,"0-12 mo",IF($I27&lt;=24,"12-24 mo",IF($I27&lt;=36,"24-36 mo","36+ mo")))))</f>
        <v>Expired</v>
      </c>
      <c r="K27" t="s">
        <v>599</v>
      </c>
      <c r="L27" t="str">
        <f>IF(COUNTIFS('Notice Links'!$E$9:$E$59,$B27,'Notice Links'!$L$9:$L$59,"Y",'Notice Links'!$J$9:$J$59,"&gt;="&amp;'Timing &amp; Incumbent Screen'!$C$6)&gt;0,"Y","")</f>
        <v/>
      </c>
      <c r="N27" s="11" t="str">
        <f>IF($M27="","",IFERROR(INDEX('Market Size'!$Q$9:$Q$11,MATCH($M27,'Market Size'!$B$9:$B$11,0)),""))</f>
        <v/>
      </c>
      <c r="O27">
        <f>IFERROR(INDEX('Recompete Reviews'!$D$9:$D$234,MATCH($B27,'Recompete Reviews'!$B$9:$B$234,0)),"")</f>
        <v>0</v>
      </c>
      <c r="P27">
        <f>IFERROR(INDEX('Recompete Reviews'!$E$9:$E$234,MATCH($B27,'Recompete Reviews'!$B$9:$B$234,0)),"")</f>
        <v>0</v>
      </c>
    </row>
    <row r="28" spans="2:16" ht="10" customHeight="1" outlineLevel="1" x14ac:dyDescent="0.15">
      <c r="B28" t="s">
        <v>209</v>
      </c>
      <c r="C28" t="s">
        <v>603</v>
      </c>
      <c r="D28" t="s">
        <v>456</v>
      </c>
      <c r="E28" t="s">
        <v>598</v>
      </c>
      <c r="F28" s="10">
        <f>IF(INDEX('Contract Families'!$AB$9:$AB$1696,MATCH($B28,'Contract Families'!$B$9:$B$1696,0))="","",INDEX('Contract Families'!$AB$9:$AB$1696,MATCH($B28,'Contract Families'!$B$9:$B$1696,0))/1000000)</f>
        <v>13.838717460000002</v>
      </c>
      <c r="G28" s="11">
        <f>IF(INDEX('Contract Families'!$Z$9:$Z$1696,MATCH($B28,'Contract Families'!$B$9:$B$1696,0))="","",INDEX('Contract Families'!$Z$9:$Z$1696,MATCH($B28,'Contract Families'!$B$9:$B$1696,0)))</f>
        <v>0.48559999999999998</v>
      </c>
      <c r="H28" s="18">
        <f>IF(INDEX('Contract Families'!$AK$9:$AK$1696,MATCH($B28,'Contract Families'!$B$9:$B$1696,0))="","",INDEX('Contract Families'!$AK$9:$AK$1696,MATCH($B28,'Contract Families'!$B$9:$B$1696,0)))</f>
        <v>42410</v>
      </c>
      <c r="I28" s="15">
        <f>IF($H28="","",ROUND(($H28-'Timing &amp; Incumbent Screen'!$C$6)/30.44,0))</f>
        <v>-124</v>
      </c>
      <c r="J28" t="str">
        <f>IF($H28="","n/a",IF($H28&lt;'Timing &amp; Incumbent Screen'!$C$6,"Expired",IF($I28&lt;=12,"0-12 mo",IF($I28&lt;=24,"12-24 mo",IF($I28&lt;=36,"24-36 mo","36+ mo")))))</f>
        <v>Expired</v>
      </c>
      <c r="K28" t="s">
        <v>599</v>
      </c>
      <c r="L28" t="str">
        <f>IF(COUNTIFS('Notice Links'!$E$9:$E$59,$B28,'Notice Links'!$L$9:$L$59,"Y",'Notice Links'!$J$9:$J$59,"&gt;="&amp;'Timing &amp; Incumbent Screen'!$C$6)&gt;0,"Y","")</f>
        <v/>
      </c>
      <c r="N28" s="11" t="str">
        <f>IF($M28="","",IFERROR(INDEX('Market Size'!$Q$9:$Q$11,MATCH($M28,'Market Size'!$B$9:$B$11,0)),""))</f>
        <v/>
      </c>
      <c r="O28">
        <f>IFERROR(INDEX('Recompete Reviews'!$D$9:$D$234,MATCH($B28,'Recompete Reviews'!$B$9:$B$234,0)),"")</f>
        <v>0</v>
      </c>
      <c r="P28">
        <f>IFERROR(INDEX('Recompete Reviews'!$E$9:$E$234,MATCH($B28,'Recompete Reviews'!$B$9:$B$234,0)),"")</f>
        <v>0</v>
      </c>
    </row>
    <row r="29" spans="2:16" ht="10" customHeight="1" outlineLevel="1" x14ac:dyDescent="0.15">
      <c r="B29" t="s">
        <v>216</v>
      </c>
      <c r="C29" t="s">
        <v>610</v>
      </c>
      <c r="D29" t="s">
        <v>456</v>
      </c>
      <c r="E29" t="s">
        <v>598</v>
      </c>
      <c r="F29" s="10">
        <f>IF(INDEX('Contract Families'!$AB$9:$AB$1696,MATCH($B29,'Contract Families'!$B$9:$B$1696,0))="","",INDEX('Contract Families'!$AB$9:$AB$1696,MATCH($B29,'Contract Families'!$B$9:$B$1696,0))/1000000)</f>
        <v>11.926878</v>
      </c>
      <c r="G29" s="11">
        <f>IF(INDEX('Contract Families'!$Z$9:$Z$1696,MATCH($B29,'Contract Families'!$B$9:$B$1696,0))="","",INDEX('Contract Families'!$Z$9:$Z$1696,MATCH($B29,'Contract Families'!$B$9:$B$1696,0)))</f>
        <v>1</v>
      </c>
      <c r="H29" s="18">
        <f>IF(INDEX('Contract Families'!$AK$9:$AK$1696,MATCH($B29,'Contract Families'!$B$9:$B$1696,0))="","",INDEX('Contract Families'!$AK$9:$AK$1696,MATCH($B29,'Contract Families'!$B$9:$B$1696,0)))</f>
        <v>46047</v>
      </c>
      <c r="I29" s="15">
        <f>IF($H29="","",ROUND(($H29-'Timing &amp; Incumbent Screen'!$C$6)/30.44,0))</f>
        <v>-5</v>
      </c>
      <c r="J29" t="str">
        <f>IF($H29="","n/a",IF($H29&lt;'Timing &amp; Incumbent Screen'!$C$6,"Expired",IF($I29&lt;=12,"0-12 mo",IF($I29&lt;=24,"12-24 mo",IF($I29&lt;=36,"24-36 mo","36+ mo")))))</f>
        <v>Expired</v>
      </c>
      <c r="K29" t="s">
        <v>599</v>
      </c>
      <c r="L29" t="str">
        <f>IF(COUNTIFS('Notice Links'!$E$9:$E$59,$B29,'Notice Links'!$L$9:$L$59,"Y",'Notice Links'!$J$9:$J$59,"&gt;="&amp;'Timing &amp; Incumbent Screen'!$C$6)&gt;0,"Y","")</f>
        <v/>
      </c>
      <c r="N29" s="11" t="str">
        <f>IF($M29="","",IFERROR(INDEX('Market Size'!$Q$9:$Q$11,MATCH($M29,'Market Size'!$B$9:$B$11,0)),""))</f>
        <v/>
      </c>
      <c r="O29">
        <f>IFERROR(INDEX('Recompete Reviews'!$D$9:$D$234,MATCH($B29,'Recompete Reviews'!$B$9:$B$234,0)),"")</f>
        <v>0</v>
      </c>
      <c r="P29">
        <f>IFERROR(INDEX('Recompete Reviews'!$E$9:$E$234,MATCH($B29,'Recompete Reviews'!$B$9:$B$234,0)),"")</f>
        <v>0</v>
      </c>
    </row>
    <row r="30" spans="2:16" ht="10" customHeight="1" outlineLevel="1" x14ac:dyDescent="0.15">
      <c r="B30" t="s">
        <v>223</v>
      </c>
      <c r="C30" t="s">
        <v>611</v>
      </c>
      <c r="D30" t="s">
        <v>456</v>
      </c>
      <c r="E30" t="s">
        <v>598</v>
      </c>
      <c r="F30" s="10">
        <f>IF(INDEX('Contract Families'!$AB$9:$AB$1696,MATCH($B30,'Contract Families'!$B$9:$B$1696,0))="","",INDEX('Contract Families'!$AB$9:$AB$1696,MATCH($B30,'Contract Families'!$B$9:$B$1696,0))/1000000)</f>
        <v>10.48198075</v>
      </c>
      <c r="G30" s="11">
        <f>IF(INDEX('Contract Families'!$Z$9:$Z$1696,MATCH($B30,'Contract Families'!$B$9:$B$1696,0))="","",INDEX('Contract Families'!$Z$9:$Z$1696,MATCH($B30,'Contract Families'!$B$9:$B$1696,0)))</f>
        <v>0.92759999999999998</v>
      </c>
      <c r="H30" s="18">
        <f>IF(INDEX('Contract Families'!$AK$9:$AK$1696,MATCH($B30,'Contract Families'!$B$9:$B$1696,0))="","",INDEX('Contract Families'!$AK$9:$AK$1696,MATCH($B30,'Contract Families'!$B$9:$B$1696,0)))</f>
        <v>46047</v>
      </c>
      <c r="I30" s="15">
        <f>IF($H30="","",ROUND(($H30-'Timing &amp; Incumbent Screen'!$C$6)/30.44,0))</f>
        <v>-5</v>
      </c>
      <c r="J30" t="str">
        <f>IF($H30="","n/a",IF($H30&lt;'Timing &amp; Incumbent Screen'!$C$6,"Expired",IF($I30&lt;=12,"0-12 mo",IF($I30&lt;=24,"12-24 mo",IF($I30&lt;=36,"24-36 mo","36+ mo")))))</f>
        <v>Expired</v>
      </c>
      <c r="K30" t="s">
        <v>599</v>
      </c>
      <c r="L30" t="str">
        <f>IF(COUNTIFS('Notice Links'!$E$9:$E$59,$B30,'Notice Links'!$L$9:$L$59,"Y",'Notice Links'!$J$9:$J$59,"&gt;="&amp;'Timing &amp; Incumbent Screen'!$C$6)&gt;0,"Y","")</f>
        <v/>
      </c>
      <c r="N30" s="11" t="str">
        <f>IF($M30="","",IFERROR(INDEX('Market Size'!$Q$9:$Q$11,MATCH($M30,'Market Size'!$B$9:$B$11,0)),""))</f>
        <v/>
      </c>
      <c r="O30">
        <f>IFERROR(INDEX('Recompete Reviews'!$D$9:$D$234,MATCH($B30,'Recompete Reviews'!$B$9:$B$234,0)),"")</f>
        <v>0</v>
      </c>
      <c r="P30">
        <f>IFERROR(INDEX('Recompete Reviews'!$E$9:$E$234,MATCH($B30,'Recompete Reviews'!$B$9:$B$234,0)),"")</f>
        <v>0</v>
      </c>
    </row>
    <row r="31" spans="2:16" ht="10" customHeight="1" outlineLevel="1" x14ac:dyDescent="0.15">
      <c r="B31" t="s">
        <v>232</v>
      </c>
      <c r="C31" t="s">
        <v>612</v>
      </c>
      <c r="D31" t="s">
        <v>437</v>
      </c>
      <c r="E31" t="s">
        <v>598</v>
      </c>
      <c r="F31" s="10">
        <f>IF(INDEX('Contract Families'!$AB$9:$AB$1696,MATCH($B31,'Contract Families'!$B$9:$B$1696,0))="","",INDEX('Contract Families'!$AB$9:$AB$1696,MATCH($B31,'Contract Families'!$B$9:$B$1696,0))/1000000)</f>
        <v>9.389527150000001</v>
      </c>
      <c r="G31" s="11">
        <f>IF(INDEX('Contract Families'!$Z$9:$Z$1696,MATCH($B31,'Contract Families'!$B$9:$B$1696,0))="","",INDEX('Contract Families'!$Z$9:$Z$1696,MATCH($B31,'Contract Families'!$B$9:$B$1696,0)))</f>
        <v>1</v>
      </c>
      <c r="H31" s="18">
        <f>IF(INDEX('Contract Families'!$AK$9:$AK$1696,MATCH($B31,'Contract Families'!$B$9:$B$1696,0))="","",INDEX('Contract Families'!$AK$9:$AK$1696,MATCH($B31,'Contract Families'!$B$9:$B$1696,0)))</f>
        <v>42276</v>
      </c>
      <c r="I31" s="15">
        <f>IF($H31="","",ROUND(($H31-'Timing &amp; Incumbent Screen'!$C$6)/30.44,0))</f>
        <v>-129</v>
      </c>
      <c r="J31" t="str">
        <f>IF($H31="","n/a",IF($H31&lt;'Timing &amp; Incumbent Screen'!$C$6,"Expired",IF($I31&lt;=12,"0-12 mo",IF($I31&lt;=24,"12-24 mo",IF($I31&lt;=36,"24-36 mo","36+ mo")))))</f>
        <v>Expired</v>
      </c>
      <c r="K31" t="s">
        <v>599</v>
      </c>
      <c r="L31" t="str">
        <f>IF(COUNTIFS('Notice Links'!$E$9:$E$59,$B31,'Notice Links'!$L$9:$L$59,"Y",'Notice Links'!$J$9:$J$59,"&gt;="&amp;'Timing &amp; Incumbent Screen'!$C$6)&gt;0,"Y","")</f>
        <v/>
      </c>
      <c r="N31" s="11" t="str">
        <f>IF($M31="","",IFERROR(INDEX('Market Size'!$Q$9:$Q$11,MATCH($M31,'Market Size'!$B$9:$B$11,0)),""))</f>
        <v/>
      </c>
      <c r="O31">
        <f>IFERROR(INDEX('Recompete Reviews'!$D$9:$D$234,MATCH($B31,'Recompete Reviews'!$B$9:$B$234,0)),"")</f>
        <v>0</v>
      </c>
      <c r="P31">
        <f>IFERROR(INDEX('Recompete Reviews'!$E$9:$E$234,MATCH($B31,'Recompete Reviews'!$B$9:$B$234,0)),"")</f>
        <v>0</v>
      </c>
    </row>
    <row r="32" spans="2:16" ht="10" customHeight="1" outlineLevel="1" x14ac:dyDescent="0.15">
      <c r="B32" t="s">
        <v>242</v>
      </c>
      <c r="C32" t="s">
        <v>613</v>
      </c>
      <c r="D32" t="s">
        <v>456</v>
      </c>
      <c r="E32" t="s">
        <v>598</v>
      </c>
      <c r="F32" s="10">
        <f>IF(INDEX('Contract Families'!$AB$9:$AB$1696,MATCH($B32,'Contract Families'!$B$9:$B$1696,0))="","",INDEX('Contract Families'!$AB$9:$AB$1696,MATCH($B32,'Contract Families'!$B$9:$B$1696,0))/1000000)</f>
        <v>7.0419345199999999</v>
      </c>
      <c r="G32" s="11">
        <f>IF(INDEX('Contract Families'!$Z$9:$Z$1696,MATCH($B32,'Contract Families'!$B$9:$B$1696,0))="","",INDEX('Contract Families'!$Z$9:$Z$1696,MATCH($B32,'Contract Families'!$B$9:$B$1696,0)))</f>
        <v>1</v>
      </c>
      <c r="H32" s="18">
        <f>IF(INDEX('Contract Families'!$AK$9:$AK$1696,MATCH($B32,'Contract Families'!$B$9:$B$1696,0))="","",INDEX('Contract Families'!$AK$9:$AK$1696,MATCH($B32,'Contract Families'!$B$9:$B$1696,0)))</f>
        <v>46047</v>
      </c>
      <c r="I32" s="15">
        <f>IF($H32="","",ROUND(($H32-'Timing &amp; Incumbent Screen'!$C$6)/30.44,0))</f>
        <v>-5</v>
      </c>
      <c r="J32" t="str">
        <f>IF($H32="","n/a",IF($H32&lt;'Timing &amp; Incumbent Screen'!$C$6,"Expired",IF($I32&lt;=12,"0-12 mo",IF($I32&lt;=24,"12-24 mo",IF($I32&lt;=36,"24-36 mo","36+ mo")))))</f>
        <v>Expired</v>
      </c>
      <c r="K32" t="s">
        <v>599</v>
      </c>
      <c r="L32" t="str">
        <f>IF(COUNTIFS('Notice Links'!$E$9:$E$59,$B32,'Notice Links'!$L$9:$L$59,"Y",'Notice Links'!$J$9:$J$59,"&gt;="&amp;'Timing &amp; Incumbent Screen'!$C$6)&gt;0,"Y","")</f>
        <v/>
      </c>
      <c r="N32" s="11" t="str">
        <f>IF($M32="","",IFERROR(INDEX('Market Size'!$Q$9:$Q$11,MATCH($M32,'Market Size'!$B$9:$B$11,0)),""))</f>
        <v/>
      </c>
      <c r="O32">
        <f>IFERROR(INDEX('Recompete Reviews'!$D$9:$D$234,MATCH($B32,'Recompete Reviews'!$B$9:$B$234,0)),"")</f>
        <v>0</v>
      </c>
      <c r="P32">
        <f>IFERROR(INDEX('Recompete Reviews'!$E$9:$E$234,MATCH($B32,'Recompete Reviews'!$B$9:$B$234,0)),"")</f>
        <v>0</v>
      </c>
    </row>
    <row r="33" spans="2:16" ht="10" customHeight="1" outlineLevel="1" x14ac:dyDescent="0.15">
      <c r="B33" t="s">
        <v>268</v>
      </c>
      <c r="C33" t="s">
        <v>614</v>
      </c>
      <c r="D33" t="s">
        <v>456</v>
      </c>
      <c r="E33" t="s">
        <v>598</v>
      </c>
      <c r="F33" s="10">
        <f>IF(INDEX('Contract Families'!$AB$9:$AB$1696,MATCH($B33,'Contract Families'!$B$9:$B$1696,0))="","",INDEX('Contract Families'!$AB$9:$AB$1696,MATCH($B33,'Contract Families'!$B$9:$B$1696,0))/1000000)</f>
        <v>4.2248302799999999</v>
      </c>
      <c r="G33" s="11">
        <f>IF(INDEX('Contract Families'!$Z$9:$Z$1696,MATCH($B33,'Contract Families'!$B$9:$B$1696,0))="","",INDEX('Contract Families'!$Z$9:$Z$1696,MATCH($B33,'Contract Families'!$B$9:$B$1696,0)))</f>
        <v>1</v>
      </c>
      <c r="H33" s="18">
        <f>IF(INDEX('Contract Families'!$AK$9:$AK$1696,MATCH($B33,'Contract Families'!$B$9:$B$1696,0))="","",INDEX('Contract Families'!$AK$9:$AK$1696,MATCH($B33,'Contract Families'!$B$9:$B$1696,0)))</f>
        <v>46050</v>
      </c>
      <c r="I33" s="15">
        <f>IF($H33="","",ROUND(($H33-'Timing &amp; Incumbent Screen'!$C$6)/30.44,0))</f>
        <v>-5</v>
      </c>
      <c r="J33" t="str">
        <f>IF($H33="","n/a",IF($H33&lt;'Timing &amp; Incumbent Screen'!$C$6,"Expired",IF($I33&lt;=12,"0-12 mo",IF($I33&lt;=24,"12-24 mo",IF($I33&lt;=36,"24-36 mo","36+ mo")))))</f>
        <v>Expired</v>
      </c>
      <c r="K33" t="s">
        <v>599</v>
      </c>
      <c r="L33" t="str">
        <f>IF(COUNTIFS('Notice Links'!$E$9:$E$59,$B33,'Notice Links'!$L$9:$L$59,"Y",'Notice Links'!$J$9:$J$59,"&gt;="&amp;'Timing &amp; Incumbent Screen'!$C$6)&gt;0,"Y","")</f>
        <v/>
      </c>
      <c r="N33" s="11" t="str">
        <f>IF($M33="","",IFERROR(INDEX('Market Size'!$Q$9:$Q$11,MATCH($M33,'Market Size'!$B$9:$B$11,0)),""))</f>
        <v/>
      </c>
      <c r="O33">
        <f>IFERROR(INDEX('Recompete Reviews'!$D$9:$D$234,MATCH($B33,'Recompete Reviews'!$B$9:$B$234,0)),"")</f>
        <v>0</v>
      </c>
      <c r="P33">
        <f>IFERROR(INDEX('Recompete Reviews'!$E$9:$E$234,MATCH($B33,'Recompete Reviews'!$B$9:$B$234,0)),"")</f>
        <v>0</v>
      </c>
    </row>
    <row r="34" spans="2:16" ht="10" customHeight="1" outlineLevel="1" x14ac:dyDescent="0.15">
      <c r="B34" t="s">
        <v>271</v>
      </c>
      <c r="C34" t="s">
        <v>615</v>
      </c>
      <c r="D34" t="s">
        <v>437</v>
      </c>
      <c r="E34" t="s">
        <v>598</v>
      </c>
      <c r="F34" s="10">
        <f>IF(INDEX('Contract Families'!$AB$9:$AB$1696,MATCH($B34,'Contract Families'!$B$9:$B$1696,0))="","",INDEX('Contract Families'!$AB$9:$AB$1696,MATCH($B34,'Contract Families'!$B$9:$B$1696,0))/1000000)</f>
        <v>3.9904218599999997</v>
      </c>
      <c r="G34" s="11">
        <f>IF(INDEX('Contract Families'!$Z$9:$Z$1696,MATCH($B34,'Contract Families'!$B$9:$B$1696,0))="","",INDEX('Contract Families'!$Z$9:$Z$1696,MATCH($B34,'Contract Families'!$B$9:$B$1696,0)))</f>
        <v>1</v>
      </c>
      <c r="H34" s="18">
        <f>IF(INDEX('Contract Families'!$AK$9:$AK$1696,MATCH($B34,'Contract Families'!$B$9:$B$1696,0))="","",INDEX('Contract Families'!$AK$9:$AK$1696,MATCH($B34,'Contract Families'!$B$9:$B$1696,0)))</f>
        <v>44821</v>
      </c>
      <c r="I34" s="15">
        <f>IF($H34="","",ROUND(($H34-'Timing &amp; Incumbent Screen'!$C$6)/30.44,0))</f>
        <v>-45</v>
      </c>
      <c r="J34" t="str">
        <f>IF($H34="","n/a",IF($H34&lt;'Timing &amp; Incumbent Screen'!$C$6,"Expired",IF($I34&lt;=12,"0-12 mo",IF($I34&lt;=24,"12-24 mo",IF($I34&lt;=36,"24-36 mo","36+ mo")))))</f>
        <v>Expired</v>
      </c>
      <c r="K34" t="s">
        <v>599</v>
      </c>
      <c r="L34" t="str">
        <f>IF(COUNTIFS('Notice Links'!$E$9:$E$59,$B34,'Notice Links'!$L$9:$L$59,"Y",'Notice Links'!$J$9:$J$59,"&gt;="&amp;'Timing &amp; Incumbent Screen'!$C$6)&gt;0,"Y","")</f>
        <v/>
      </c>
      <c r="N34" s="11" t="str">
        <f>IF($M34="","",IFERROR(INDEX('Market Size'!$Q$9:$Q$11,MATCH($M34,'Market Size'!$B$9:$B$11,0)),""))</f>
        <v/>
      </c>
      <c r="O34">
        <f>IFERROR(INDEX('Recompete Reviews'!$D$9:$D$234,MATCH($B34,'Recompete Reviews'!$B$9:$B$234,0)),"")</f>
        <v>0</v>
      </c>
      <c r="P34">
        <f>IFERROR(INDEX('Recompete Reviews'!$E$9:$E$234,MATCH($B34,'Recompete Reviews'!$B$9:$B$234,0)),"")</f>
        <v>0</v>
      </c>
    </row>
    <row r="35" spans="2:16" ht="10" customHeight="1" outlineLevel="1" x14ac:dyDescent="0.15">
      <c r="B35" t="s">
        <v>273</v>
      </c>
      <c r="C35" t="s">
        <v>616</v>
      </c>
      <c r="D35" t="s">
        <v>456</v>
      </c>
      <c r="E35" t="s">
        <v>598</v>
      </c>
      <c r="F35" s="10">
        <f>IF(INDEX('Contract Families'!$AB$9:$AB$1696,MATCH($B35,'Contract Families'!$B$9:$B$1696,0))="","",INDEX('Contract Families'!$AB$9:$AB$1696,MATCH($B35,'Contract Families'!$B$9:$B$1696,0))/1000000)</f>
        <v>3.95025468</v>
      </c>
      <c r="G35" s="11">
        <f>IF(INDEX('Contract Families'!$Z$9:$Z$1696,MATCH($B35,'Contract Families'!$B$9:$B$1696,0))="","",INDEX('Contract Families'!$Z$9:$Z$1696,MATCH($B35,'Contract Families'!$B$9:$B$1696,0)))</f>
        <v>1</v>
      </c>
      <c r="H35" s="18">
        <f>IF(INDEX('Contract Families'!$AK$9:$AK$1696,MATCH($B35,'Contract Families'!$B$9:$B$1696,0))="","",INDEX('Contract Families'!$AK$9:$AK$1696,MATCH($B35,'Contract Families'!$B$9:$B$1696,0)))</f>
        <v>44455</v>
      </c>
      <c r="I35" s="15">
        <f>IF($H35="","",ROUND(($H35-'Timing &amp; Incumbent Screen'!$C$6)/30.44,0))</f>
        <v>-57</v>
      </c>
      <c r="J35" t="str">
        <f>IF($H35="","n/a",IF($H35&lt;'Timing &amp; Incumbent Screen'!$C$6,"Expired",IF($I35&lt;=12,"0-12 mo",IF($I35&lt;=24,"12-24 mo",IF($I35&lt;=36,"24-36 mo","36+ mo")))))</f>
        <v>Expired</v>
      </c>
      <c r="K35" t="s">
        <v>599</v>
      </c>
      <c r="L35" t="str">
        <f>IF(COUNTIFS('Notice Links'!$E$9:$E$59,$B35,'Notice Links'!$L$9:$L$59,"Y",'Notice Links'!$J$9:$J$59,"&gt;="&amp;'Timing &amp; Incumbent Screen'!$C$6)&gt;0,"Y","")</f>
        <v/>
      </c>
      <c r="N35" s="11" t="str">
        <f>IF($M35="","",IFERROR(INDEX('Market Size'!$Q$9:$Q$11,MATCH($M35,'Market Size'!$B$9:$B$11,0)),""))</f>
        <v/>
      </c>
      <c r="O35">
        <f>IFERROR(INDEX('Recompete Reviews'!$D$9:$D$234,MATCH($B35,'Recompete Reviews'!$B$9:$B$234,0)),"")</f>
        <v>0</v>
      </c>
      <c r="P35">
        <f>IFERROR(INDEX('Recompete Reviews'!$E$9:$E$234,MATCH($B35,'Recompete Reviews'!$B$9:$B$234,0)),"")</f>
        <v>0</v>
      </c>
    </row>
    <row r="36" spans="2:16" ht="10" customHeight="1" outlineLevel="1" x14ac:dyDescent="0.15">
      <c r="B36" t="s">
        <v>278</v>
      </c>
      <c r="C36" t="s">
        <v>617</v>
      </c>
      <c r="D36" t="s">
        <v>456</v>
      </c>
      <c r="E36" t="s">
        <v>598</v>
      </c>
      <c r="F36" s="10">
        <f>IF(INDEX('Contract Families'!$AB$9:$AB$1696,MATCH($B36,'Contract Families'!$B$9:$B$1696,0))="","",INDEX('Contract Families'!$AB$9:$AB$1696,MATCH($B36,'Contract Families'!$B$9:$B$1696,0))/1000000)</f>
        <v>3.54129103</v>
      </c>
      <c r="G36" s="11">
        <f>IF(INDEX('Contract Families'!$Z$9:$Z$1696,MATCH($B36,'Contract Families'!$B$9:$B$1696,0))="","",INDEX('Contract Families'!$Z$9:$Z$1696,MATCH($B36,'Contract Families'!$B$9:$B$1696,0)))</f>
        <v>1.0553999999999999</v>
      </c>
      <c r="H36" s="18">
        <f>IF(INDEX('Contract Families'!$AK$9:$AK$1696,MATCH($B36,'Contract Families'!$B$9:$B$1696,0))="","",INDEX('Contract Families'!$AK$9:$AK$1696,MATCH($B36,'Contract Families'!$B$9:$B$1696,0)))</f>
        <v>44085</v>
      </c>
      <c r="I36" s="15">
        <f>IF($H36="","",ROUND(($H36-'Timing &amp; Incumbent Screen'!$C$6)/30.44,0))</f>
        <v>-69</v>
      </c>
      <c r="J36" t="str">
        <f>IF($H36="","n/a",IF($H36&lt;'Timing &amp; Incumbent Screen'!$C$6,"Expired",IF($I36&lt;=12,"0-12 mo",IF($I36&lt;=24,"12-24 mo",IF($I36&lt;=36,"24-36 mo","36+ mo")))))</f>
        <v>Expired</v>
      </c>
      <c r="K36" t="s">
        <v>599</v>
      </c>
      <c r="L36" t="str">
        <f>IF(COUNTIFS('Notice Links'!$E$9:$E$59,$B36,'Notice Links'!$L$9:$L$59,"Y",'Notice Links'!$J$9:$J$59,"&gt;="&amp;'Timing &amp; Incumbent Screen'!$C$6)&gt;0,"Y","")</f>
        <v/>
      </c>
      <c r="N36" s="11" t="str">
        <f>IF($M36="","",IFERROR(INDEX('Market Size'!$Q$9:$Q$11,MATCH($M36,'Market Size'!$B$9:$B$11,0)),""))</f>
        <v/>
      </c>
      <c r="O36">
        <f>IFERROR(INDEX('Recompete Reviews'!$D$9:$D$234,MATCH($B36,'Recompete Reviews'!$B$9:$B$234,0)),"")</f>
        <v>0</v>
      </c>
      <c r="P36">
        <f>IFERROR(INDEX('Recompete Reviews'!$E$9:$E$234,MATCH($B36,'Recompete Reviews'!$B$9:$B$234,0)),"")</f>
        <v>0</v>
      </c>
    </row>
    <row r="37" spans="2:16" ht="10" customHeight="1" outlineLevel="1" x14ac:dyDescent="0.15">
      <c r="B37" t="s">
        <v>293</v>
      </c>
      <c r="C37" t="s">
        <v>618</v>
      </c>
      <c r="D37" t="s">
        <v>456</v>
      </c>
      <c r="E37" t="s">
        <v>598</v>
      </c>
      <c r="F37" s="10">
        <f>IF(INDEX('Contract Families'!$AB$9:$AB$1696,MATCH($B37,'Contract Families'!$B$9:$B$1696,0))="","",INDEX('Contract Families'!$AB$9:$AB$1696,MATCH($B37,'Contract Families'!$B$9:$B$1696,0))/1000000)</f>
        <v>2.7380016299999999</v>
      </c>
      <c r="G37" s="11">
        <f>IF(INDEX('Contract Families'!$Z$9:$Z$1696,MATCH($B37,'Contract Families'!$B$9:$B$1696,0))="","",INDEX('Contract Families'!$Z$9:$Z$1696,MATCH($B37,'Contract Families'!$B$9:$B$1696,0)))</f>
        <v>1</v>
      </c>
      <c r="H37" s="18">
        <f>IF(INDEX('Contract Families'!$AK$9:$AK$1696,MATCH($B37,'Contract Families'!$B$9:$B$1696,0))="","",INDEX('Contract Families'!$AK$9:$AK$1696,MATCH($B37,'Contract Families'!$B$9:$B$1696,0)))</f>
        <v>44185</v>
      </c>
      <c r="I37" s="15">
        <f>IF($H37="","",ROUND(($H37-'Timing &amp; Incumbent Screen'!$C$6)/30.44,0))</f>
        <v>-66</v>
      </c>
      <c r="J37" t="str">
        <f>IF($H37="","n/a",IF($H37&lt;'Timing &amp; Incumbent Screen'!$C$6,"Expired",IF($I37&lt;=12,"0-12 mo",IF($I37&lt;=24,"12-24 mo",IF($I37&lt;=36,"24-36 mo","36+ mo")))))</f>
        <v>Expired</v>
      </c>
      <c r="K37" t="s">
        <v>599</v>
      </c>
      <c r="L37" t="str">
        <f>IF(COUNTIFS('Notice Links'!$E$9:$E$59,$B37,'Notice Links'!$L$9:$L$59,"Y",'Notice Links'!$J$9:$J$59,"&gt;="&amp;'Timing &amp; Incumbent Screen'!$C$6)&gt;0,"Y","")</f>
        <v/>
      </c>
      <c r="N37" s="11" t="str">
        <f>IF($M37="","",IFERROR(INDEX('Market Size'!$Q$9:$Q$11,MATCH($M37,'Market Size'!$B$9:$B$11,0)),""))</f>
        <v/>
      </c>
      <c r="O37">
        <f>IFERROR(INDEX('Recompete Reviews'!$D$9:$D$234,MATCH($B37,'Recompete Reviews'!$B$9:$B$234,0)),"")</f>
        <v>0</v>
      </c>
      <c r="P37">
        <f>IFERROR(INDEX('Recompete Reviews'!$E$9:$E$234,MATCH($B37,'Recompete Reviews'!$B$9:$B$234,0)),"")</f>
        <v>0</v>
      </c>
    </row>
    <row r="38" spans="2:16" ht="10" customHeight="1" outlineLevel="1" x14ac:dyDescent="0.15">
      <c r="B38" t="s">
        <v>294</v>
      </c>
      <c r="C38" t="s">
        <v>619</v>
      </c>
      <c r="D38" t="s">
        <v>456</v>
      </c>
      <c r="E38" t="s">
        <v>598</v>
      </c>
      <c r="F38" s="10">
        <f>IF(INDEX('Contract Families'!$AB$9:$AB$1696,MATCH($B38,'Contract Families'!$B$9:$B$1696,0))="","",INDEX('Contract Families'!$AB$9:$AB$1696,MATCH($B38,'Contract Families'!$B$9:$B$1696,0))/1000000)</f>
        <v>2.6500604900000004</v>
      </c>
      <c r="G38" s="11">
        <f>IF(INDEX('Contract Families'!$Z$9:$Z$1696,MATCH($B38,'Contract Families'!$B$9:$B$1696,0))="","",INDEX('Contract Families'!$Z$9:$Z$1696,MATCH($B38,'Contract Families'!$B$9:$B$1696,0)))</f>
        <v>0.96879999999999999</v>
      </c>
      <c r="H38" s="18">
        <f>IF(INDEX('Contract Families'!$AK$9:$AK$1696,MATCH($B38,'Contract Families'!$B$9:$B$1696,0))="","",INDEX('Contract Families'!$AK$9:$AK$1696,MATCH($B38,'Contract Families'!$B$9:$B$1696,0)))</f>
        <v>46047</v>
      </c>
      <c r="I38" s="15">
        <f>IF($H38="","",ROUND(($H38-'Timing &amp; Incumbent Screen'!$C$6)/30.44,0))</f>
        <v>-5</v>
      </c>
      <c r="J38" t="str">
        <f>IF($H38="","n/a",IF($H38&lt;'Timing &amp; Incumbent Screen'!$C$6,"Expired",IF($I38&lt;=12,"0-12 mo",IF($I38&lt;=24,"12-24 mo",IF($I38&lt;=36,"24-36 mo","36+ mo")))))</f>
        <v>Expired</v>
      </c>
      <c r="K38" t="s">
        <v>599</v>
      </c>
      <c r="L38" t="str">
        <f>IF(COUNTIFS('Notice Links'!$E$9:$E$59,$B38,'Notice Links'!$L$9:$L$59,"Y",'Notice Links'!$J$9:$J$59,"&gt;="&amp;'Timing &amp; Incumbent Screen'!$C$6)&gt;0,"Y","")</f>
        <v/>
      </c>
      <c r="N38" s="11" t="str">
        <f>IF($M38="","",IFERROR(INDEX('Market Size'!$Q$9:$Q$11,MATCH($M38,'Market Size'!$B$9:$B$11,0)),""))</f>
        <v/>
      </c>
      <c r="O38">
        <f>IFERROR(INDEX('Recompete Reviews'!$D$9:$D$234,MATCH($B38,'Recompete Reviews'!$B$9:$B$234,0)),"")</f>
        <v>0</v>
      </c>
      <c r="P38">
        <f>IFERROR(INDEX('Recompete Reviews'!$E$9:$E$234,MATCH($B38,'Recompete Reviews'!$B$9:$B$234,0)),"")</f>
        <v>0</v>
      </c>
    </row>
    <row r="39" spans="2:16" ht="10" customHeight="1" outlineLevel="1" x14ac:dyDescent="0.15">
      <c r="B39" t="s">
        <v>295</v>
      </c>
      <c r="C39" t="s">
        <v>603</v>
      </c>
      <c r="D39" t="s">
        <v>456</v>
      </c>
      <c r="E39" t="s">
        <v>598</v>
      </c>
      <c r="F39" s="10">
        <f>IF(INDEX('Contract Families'!$AB$9:$AB$1696,MATCH($B39,'Contract Families'!$B$9:$B$1696,0))="","",INDEX('Contract Families'!$AB$9:$AB$1696,MATCH($B39,'Contract Families'!$B$9:$B$1696,0))/1000000)</f>
        <v>2.5886299400000001</v>
      </c>
      <c r="G39" s="11">
        <f>IF(INDEX('Contract Families'!$Z$9:$Z$1696,MATCH($B39,'Contract Families'!$B$9:$B$1696,0))="","",INDEX('Contract Families'!$Z$9:$Z$1696,MATCH($B39,'Contract Families'!$B$9:$B$1696,0)))</f>
        <v>1</v>
      </c>
      <c r="H39" s="18">
        <f>IF(INDEX('Contract Families'!$AK$9:$AK$1696,MATCH($B39,'Contract Families'!$B$9:$B$1696,0))="","",INDEX('Contract Families'!$AK$9:$AK$1696,MATCH($B39,'Contract Families'!$B$9:$B$1696,0)))</f>
        <v>46047</v>
      </c>
      <c r="I39" s="15">
        <f>IF($H39="","",ROUND(($H39-'Timing &amp; Incumbent Screen'!$C$6)/30.44,0))</f>
        <v>-5</v>
      </c>
      <c r="J39" t="str">
        <f>IF($H39="","n/a",IF($H39&lt;'Timing &amp; Incumbent Screen'!$C$6,"Expired",IF($I39&lt;=12,"0-12 mo",IF($I39&lt;=24,"12-24 mo",IF($I39&lt;=36,"24-36 mo","36+ mo")))))</f>
        <v>Expired</v>
      </c>
      <c r="K39" t="s">
        <v>599</v>
      </c>
      <c r="L39" t="str">
        <f>IF(COUNTIFS('Notice Links'!$E$9:$E$59,$B39,'Notice Links'!$L$9:$L$59,"Y",'Notice Links'!$J$9:$J$59,"&gt;="&amp;'Timing &amp; Incumbent Screen'!$C$6)&gt;0,"Y","")</f>
        <v/>
      </c>
      <c r="N39" s="11" t="str">
        <f>IF($M39="","",IFERROR(INDEX('Market Size'!$Q$9:$Q$11,MATCH($M39,'Market Size'!$B$9:$B$11,0)),""))</f>
        <v/>
      </c>
      <c r="O39">
        <f>IFERROR(INDEX('Recompete Reviews'!$D$9:$D$234,MATCH($B39,'Recompete Reviews'!$B$9:$B$234,0)),"")</f>
        <v>0</v>
      </c>
      <c r="P39">
        <f>IFERROR(INDEX('Recompete Reviews'!$E$9:$E$234,MATCH($B39,'Recompete Reviews'!$B$9:$B$234,0)),"")</f>
        <v>0</v>
      </c>
    </row>
    <row r="40" spans="2:16" ht="10" customHeight="1" outlineLevel="1" x14ac:dyDescent="0.15">
      <c r="B40" t="s">
        <v>312</v>
      </c>
      <c r="C40" t="s">
        <v>620</v>
      </c>
      <c r="D40" t="s">
        <v>456</v>
      </c>
      <c r="E40" t="s">
        <v>598</v>
      </c>
      <c r="F40" s="10">
        <f>IF(INDEX('Contract Families'!$AB$9:$AB$1696,MATCH($B40,'Contract Families'!$B$9:$B$1696,0))="","",INDEX('Contract Families'!$AB$9:$AB$1696,MATCH($B40,'Contract Families'!$B$9:$B$1696,0))/1000000)</f>
        <v>2.05175551</v>
      </c>
      <c r="G40" s="11">
        <f>IF(INDEX('Contract Families'!$Z$9:$Z$1696,MATCH($B40,'Contract Families'!$B$9:$B$1696,0))="","",INDEX('Contract Families'!$Z$9:$Z$1696,MATCH($B40,'Contract Families'!$B$9:$B$1696,0)))</f>
        <v>1</v>
      </c>
      <c r="H40" s="18">
        <f>IF(INDEX('Contract Families'!$AK$9:$AK$1696,MATCH($B40,'Contract Families'!$B$9:$B$1696,0))="","",INDEX('Contract Families'!$AK$9:$AK$1696,MATCH($B40,'Contract Families'!$B$9:$B$1696,0)))</f>
        <v>46047</v>
      </c>
      <c r="I40" s="15">
        <f>IF($H40="","",ROUND(($H40-'Timing &amp; Incumbent Screen'!$C$6)/30.44,0))</f>
        <v>-5</v>
      </c>
      <c r="J40" t="str">
        <f>IF($H40="","n/a",IF($H40&lt;'Timing &amp; Incumbent Screen'!$C$6,"Expired",IF($I40&lt;=12,"0-12 mo",IF($I40&lt;=24,"12-24 mo",IF($I40&lt;=36,"24-36 mo","36+ mo")))))</f>
        <v>Expired</v>
      </c>
      <c r="K40" t="s">
        <v>599</v>
      </c>
      <c r="L40" t="str">
        <f>IF(COUNTIFS('Notice Links'!$E$9:$E$59,$B40,'Notice Links'!$L$9:$L$59,"Y",'Notice Links'!$J$9:$J$59,"&gt;="&amp;'Timing &amp; Incumbent Screen'!$C$6)&gt;0,"Y","")</f>
        <v/>
      </c>
      <c r="N40" s="11" t="str">
        <f>IF($M40="","",IFERROR(INDEX('Market Size'!$Q$9:$Q$11,MATCH($M40,'Market Size'!$B$9:$B$11,0)),""))</f>
        <v/>
      </c>
      <c r="O40">
        <f>IFERROR(INDEX('Recompete Reviews'!$D$9:$D$234,MATCH($B40,'Recompete Reviews'!$B$9:$B$234,0)),"")</f>
        <v>0</v>
      </c>
      <c r="P40">
        <f>IFERROR(INDEX('Recompete Reviews'!$E$9:$E$234,MATCH($B40,'Recompete Reviews'!$B$9:$B$234,0)),"")</f>
        <v>0</v>
      </c>
    </row>
    <row r="41" spans="2:16" ht="10" customHeight="1" outlineLevel="1" x14ac:dyDescent="0.15">
      <c r="B41" t="s">
        <v>318</v>
      </c>
      <c r="C41" t="s">
        <v>610</v>
      </c>
      <c r="D41" t="s">
        <v>456</v>
      </c>
      <c r="E41" t="s">
        <v>598</v>
      </c>
      <c r="F41" s="10">
        <f>IF(INDEX('Contract Families'!$AB$9:$AB$1696,MATCH($B41,'Contract Families'!$B$9:$B$1696,0))="","",INDEX('Contract Families'!$AB$9:$AB$1696,MATCH($B41,'Contract Families'!$B$9:$B$1696,0))/1000000)</f>
        <v>1.9288513600000001</v>
      </c>
      <c r="G41" s="11">
        <f>IF(INDEX('Contract Families'!$Z$9:$Z$1696,MATCH($B41,'Contract Families'!$B$9:$B$1696,0))="","",INDEX('Contract Families'!$Z$9:$Z$1696,MATCH($B41,'Contract Families'!$B$9:$B$1696,0)))</f>
        <v>1</v>
      </c>
      <c r="H41" s="18">
        <f>IF(INDEX('Contract Families'!$AK$9:$AK$1696,MATCH($B41,'Contract Families'!$B$9:$B$1696,0))="","",INDEX('Contract Families'!$AK$9:$AK$1696,MATCH($B41,'Contract Families'!$B$9:$B$1696,0)))</f>
        <v>42410</v>
      </c>
      <c r="I41" s="15">
        <f>IF($H41="","",ROUND(($H41-'Timing &amp; Incumbent Screen'!$C$6)/30.44,0))</f>
        <v>-124</v>
      </c>
      <c r="J41" t="str">
        <f>IF($H41="","n/a",IF($H41&lt;'Timing &amp; Incumbent Screen'!$C$6,"Expired",IF($I41&lt;=12,"0-12 mo",IF($I41&lt;=24,"12-24 mo",IF($I41&lt;=36,"24-36 mo","36+ mo")))))</f>
        <v>Expired</v>
      </c>
      <c r="K41" t="s">
        <v>599</v>
      </c>
      <c r="L41" t="str">
        <f>IF(COUNTIFS('Notice Links'!$E$9:$E$59,$B41,'Notice Links'!$L$9:$L$59,"Y",'Notice Links'!$J$9:$J$59,"&gt;="&amp;'Timing &amp; Incumbent Screen'!$C$6)&gt;0,"Y","")</f>
        <v/>
      </c>
      <c r="N41" s="11" t="str">
        <f>IF($M41="","",IFERROR(INDEX('Market Size'!$Q$9:$Q$11,MATCH($M41,'Market Size'!$B$9:$B$11,0)),""))</f>
        <v/>
      </c>
      <c r="O41">
        <f>IFERROR(INDEX('Recompete Reviews'!$D$9:$D$234,MATCH($B41,'Recompete Reviews'!$B$9:$B$234,0)),"")</f>
        <v>0</v>
      </c>
      <c r="P41">
        <f>IFERROR(INDEX('Recompete Reviews'!$E$9:$E$234,MATCH($B41,'Recompete Reviews'!$B$9:$B$234,0)),"")</f>
        <v>0</v>
      </c>
    </row>
    <row r="42" spans="2:16" ht="10" customHeight="1" outlineLevel="1" x14ac:dyDescent="0.15">
      <c r="B42" t="s">
        <v>326</v>
      </c>
      <c r="C42" t="s">
        <v>621</v>
      </c>
      <c r="D42" t="s">
        <v>456</v>
      </c>
      <c r="E42" t="s">
        <v>598</v>
      </c>
      <c r="F42" s="10">
        <f>IF(INDEX('Contract Families'!$AB$9:$AB$1696,MATCH($B42,'Contract Families'!$B$9:$B$1696,0))="","",INDEX('Contract Families'!$AB$9:$AB$1696,MATCH($B42,'Contract Families'!$B$9:$B$1696,0))/1000000)</f>
        <v>1.7438777599999999</v>
      </c>
      <c r="G42" s="11">
        <f>IF(INDEX('Contract Families'!$Z$9:$Z$1696,MATCH($B42,'Contract Families'!$B$9:$B$1696,0))="","",INDEX('Contract Families'!$Z$9:$Z$1696,MATCH($B42,'Contract Families'!$B$9:$B$1696,0)))</f>
        <v>1</v>
      </c>
      <c r="H42" s="18">
        <f>IF(INDEX('Contract Families'!$AK$9:$AK$1696,MATCH($B42,'Contract Families'!$B$9:$B$1696,0))="","",INDEX('Contract Families'!$AK$9:$AK$1696,MATCH($B42,'Contract Families'!$B$9:$B$1696,0)))</f>
        <v>46047</v>
      </c>
      <c r="I42" s="15">
        <f>IF($H42="","",ROUND(($H42-'Timing &amp; Incumbent Screen'!$C$6)/30.44,0))</f>
        <v>-5</v>
      </c>
      <c r="J42" t="str">
        <f>IF($H42="","n/a",IF($H42&lt;'Timing &amp; Incumbent Screen'!$C$6,"Expired",IF($I42&lt;=12,"0-12 mo",IF($I42&lt;=24,"12-24 mo",IF($I42&lt;=36,"24-36 mo","36+ mo")))))</f>
        <v>Expired</v>
      </c>
      <c r="K42" t="s">
        <v>599</v>
      </c>
      <c r="L42" t="str">
        <f>IF(COUNTIFS('Notice Links'!$E$9:$E$59,$B42,'Notice Links'!$L$9:$L$59,"Y",'Notice Links'!$J$9:$J$59,"&gt;="&amp;'Timing &amp; Incumbent Screen'!$C$6)&gt;0,"Y","")</f>
        <v/>
      </c>
      <c r="N42" s="11" t="str">
        <f>IF($M42="","",IFERROR(INDEX('Market Size'!$Q$9:$Q$11,MATCH($M42,'Market Size'!$B$9:$B$11,0)),""))</f>
        <v/>
      </c>
      <c r="O42">
        <f>IFERROR(INDEX('Recompete Reviews'!$D$9:$D$234,MATCH($B42,'Recompete Reviews'!$B$9:$B$234,0)),"")</f>
        <v>0</v>
      </c>
      <c r="P42">
        <f>IFERROR(INDEX('Recompete Reviews'!$E$9:$E$234,MATCH($B42,'Recompete Reviews'!$B$9:$B$234,0)),"")</f>
        <v>0</v>
      </c>
    </row>
    <row r="43" spans="2:16" ht="10" customHeight="1" outlineLevel="1" x14ac:dyDescent="0.15">
      <c r="B43" t="s">
        <v>331</v>
      </c>
      <c r="C43" t="s">
        <v>622</v>
      </c>
      <c r="D43" t="s">
        <v>456</v>
      </c>
      <c r="E43" t="s">
        <v>598</v>
      </c>
      <c r="F43" s="10">
        <f>IF(INDEX('Contract Families'!$AB$9:$AB$1696,MATCH($B43,'Contract Families'!$B$9:$B$1696,0))="","",INDEX('Contract Families'!$AB$9:$AB$1696,MATCH($B43,'Contract Families'!$B$9:$B$1696,0))/1000000)</f>
        <v>1.61797561</v>
      </c>
      <c r="G43" s="11">
        <f>IF(INDEX('Contract Families'!$Z$9:$Z$1696,MATCH($B43,'Contract Families'!$B$9:$B$1696,0))="","",INDEX('Contract Families'!$Z$9:$Z$1696,MATCH($B43,'Contract Families'!$B$9:$B$1696,0)))</f>
        <v>1</v>
      </c>
      <c r="H43" s="18">
        <f>IF(INDEX('Contract Families'!$AK$9:$AK$1696,MATCH($B43,'Contract Families'!$B$9:$B$1696,0))="","",INDEX('Contract Families'!$AK$9:$AK$1696,MATCH($B43,'Contract Families'!$B$9:$B$1696,0)))</f>
        <v>44252</v>
      </c>
      <c r="I43" s="15">
        <f>IF($H43="","",ROUND(($H43-'Timing &amp; Incumbent Screen'!$C$6)/30.44,0))</f>
        <v>-64</v>
      </c>
      <c r="J43" t="str">
        <f>IF($H43="","n/a",IF($H43&lt;'Timing &amp; Incumbent Screen'!$C$6,"Expired",IF($I43&lt;=12,"0-12 mo",IF($I43&lt;=24,"12-24 mo",IF($I43&lt;=36,"24-36 mo","36+ mo")))))</f>
        <v>Expired</v>
      </c>
      <c r="K43" t="s">
        <v>599</v>
      </c>
      <c r="L43" t="str">
        <f>IF(COUNTIFS('Notice Links'!$E$9:$E$59,$B43,'Notice Links'!$L$9:$L$59,"Y",'Notice Links'!$J$9:$J$59,"&gt;="&amp;'Timing &amp; Incumbent Screen'!$C$6)&gt;0,"Y","")</f>
        <v/>
      </c>
      <c r="N43" s="11" t="str">
        <f>IF($M43="","",IFERROR(INDEX('Market Size'!$Q$9:$Q$11,MATCH($M43,'Market Size'!$B$9:$B$11,0)),""))</f>
        <v/>
      </c>
      <c r="O43">
        <f>IFERROR(INDEX('Recompete Reviews'!$D$9:$D$234,MATCH($B43,'Recompete Reviews'!$B$9:$B$234,0)),"")</f>
        <v>0</v>
      </c>
      <c r="P43">
        <f>IFERROR(INDEX('Recompete Reviews'!$E$9:$E$234,MATCH($B43,'Recompete Reviews'!$B$9:$B$234,0)),"")</f>
        <v>0</v>
      </c>
    </row>
    <row r="44" spans="2:16" ht="10" customHeight="1" outlineLevel="1" x14ac:dyDescent="0.15">
      <c r="B44" t="s">
        <v>333</v>
      </c>
      <c r="C44" t="s">
        <v>623</v>
      </c>
      <c r="D44" t="s">
        <v>456</v>
      </c>
      <c r="E44" t="s">
        <v>598</v>
      </c>
      <c r="F44" s="10">
        <f>IF(INDEX('Contract Families'!$AB$9:$AB$1696,MATCH($B44,'Contract Families'!$B$9:$B$1696,0))="","",INDEX('Contract Families'!$AB$9:$AB$1696,MATCH($B44,'Contract Families'!$B$9:$B$1696,0))/1000000)</f>
        <v>1.5856239999999999</v>
      </c>
      <c r="G44" s="11">
        <f>IF(INDEX('Contract Families'!$Z$9:$Z$1696,MATCH($B44,'Contract Families'!$B$9:$B$1696,0))="","",INDEX('Contract Families'!$Z$9:$Z$1696,MATCH($B44,'Contract Families'!$B$9:$B$1696,0)))</f>
        <v>1</v>
      </c>
      <c r="H44" s="18">
        <f>IF(INDEX('Contract Families'!$AK$9:$AK$1696,MATCH($B44,'Contract Families'!$B$9:$B$1696,0))="","",INDEX('Contract Families'!$AK$9:$AK$1696,MATCH($B44,'Contract Families'!$B$9:$B$1696,0)))</f>
        <v>46566</v>
      </c>
      <c r="I44" s="15">
        <f>IF($H44="","",ROUND(($H44-'Timing &amp; Incumbent Screen'!$C$6)/30.44,0))</f>
        <v>12</v>
      </c>
      <c r="J44" t="str">
        <f>IF($H44="","n/a",IF($H44&lt;'Timing &amp; Incumbent Screen'!$C$6,"Expired",IF($I44&lt;=12,"0-12 mo",IF($I44&lt;=24,"12-24 mo",IF($I44&lt;=36,"24-36 mo","36+ mo")))))</f>
        <v>0-12 mo</v>
      </c>
      <c r="K44" t="s">
        <v>599</v>
      </c>
      <c r="L44" t="str">
        <f>IF(COUNTIFS('Notice Links'!$E$9:$E$59,$B44,'Notice Links'!$L$9:$L$59,"Y",'Notice Links'!$J$9:$J$59,"&gt;="&amp;'Timing &amp; Incumbent Screen'!$C$6)&gt;0,"Y","")</f>
        <v/>
      </c>
      <c r="N44" s="11" t="str">
        <f>IF($M44="","",IFERROR(INDEX('Market Size'!$Q$9:$Q$11,MATCH($M44,'Market Size'!$B$9:$B$11,0)),""))</f>
        <v/>
      </c>
      <c r="O44">
        <f>IFERROR(INDEX('Recompete Reviews'!$D$9:$D$234,MATCH($B44,'Recompete Reviews'!$B$9:$B$234,0)),"")</f>
        <v>0</v>
      </c>
      <c r="P44">
        <f>IFERROR(INDEX('Recompete Reviews'!$E$9:$E$234,MATCH($B44,'Recompete Reviews'!$B$9:$B$234,0)),"")</f>
        <v>0</v>
      </c>
    </row>
    <row r="45" spans="2:16" ht="10" customHeight="1" outlineLevel="1" x14ac:dyDescent="0.15">
      <c r="B45" t="s">
        <v>339</v>
      </c>
      <c r="C45" t="s">
        <v>624</v>
      </c>
      <c r="D45" t="s">
        <v>456</v>
      </c>
      <c r="E45" t="s">
        <v>598</v>
      </c>
      <c r="F45" s="10">
        <f>IF(INDEX('Contract Families'!$AB$9:$AB$1696,MATCH($B45,'Contract Families'!$B$9:$B$1696,0))="","",INDEX('Contract Families'!$AB$9:$AB$1696,MATCH($B45,'Contract Families'!$B$9:$B$1696,0))/1000000)</f>
        <v>1.4600577100000001</v>
      </c>
      <c r="G45" s="11">
        <f>IF(INDEX('Contract Families'!$Z$9:$Z$1696,MATCH($B45,'Contract Families'!$B$9:$B$1696,0))="","",INDEX('Contract Families'!$Z$9:$Z$1696,MATCH($B45,'Contract Families'!$B$9:$B$1696,0)))</f>
        <v>1</v>
      </c>
      <c r="H45" s="18">
        <f>IF(INDEX('Contract Families'!$AK$9:$AK$1696,MATCH($B45,'Contract Families'!$B$9:$B$1696,0))="","",INDEX('Contract Families'!$AK$9:$AK$1696,MATCH($B45,'Contract Families'!$B$9:$B$1696,0)))</f>
        <v>46874</v>
      </c>
      <c r="I45" s="15">
        <f>IF($H45="","",ROUND(($H45-'Timing &amp; Incumbent Screen'!$C$6)/30.44,0))</f>
        <v>22</v>
      </c>
      <c r="J45" t="str">
        <f>IF($H45="","n/a",IF($H45&lt;'Timing &amp; Incumbent Screen'!$C$6,"Expired",IF($I45&lt;=12,"0-12 mo",IF($I45&lt;=24,"12-24 mo",IF($I45&lt;=36,"24-36 mo","36+ mo")))))</f>
        <v>12-24 mo</v>
      </c>
      <c r="K45" t="s">
        <v>599</v>
      </c>
      <c r="L45" t="str">
        <f>IF(COUNTIFS('Notice Links'!$E$9:$E$59,$B45,'Notice Links'!$L$9:$L$59,"Y",'Notice Links'!$J$9:$J$59,"&gt;="&amp;'Timing &amp; Incumbent Screen'!$C$6)&gt;0,"Y","")</f>
        <v/>
      </c>
      <c r="N45" s="11" t="str">
        <f>IF($M45="","",IFERROR(INDEX('Market Size'!$Q$9:$Q$11,MATCH($M45,'Market Size'!$B$9:$B$11,0)),""))</f>
        <v/>
      </c>
      <c r="O45">
        <f>IFERROR(INDEX('Recompete Reviews'!$D$9:$D$234,MATCH($B45,'Recompete Reviews'!$B$9:$B$234,0)),"")</f>
        <v>0</v>
      </c>
      <c r="P45">
        <f>IFERROR(INDEX('Recompete Reviews'!$E$9:$E$234,MATCH($B45,'Recompete Reviews'!$B$9:$B$234,0)),"")</f>
        <v>0</v>
      </c>
    </row>
    <row r="46" spans="2:16" ht="10" customHeight="1" outlineLevel="1" x14ac:dyDescent="0.15">
      <c r="B46" t="s">
        <v>358</v>
      </c>
      <c r="C46" t="s">
        <v>625</v>
      </c>
      <c r="D46" t="s">
        <v>456</v>
      </c>
      <c r="E46" t="s">
        <v>598</v>
      </c>
      <c r="F46" s="10">
        <f>IF(INDEX('Contract Families'!$AB$9:$AB$1696,MATCH($B46,'Contract Families'!$B$9:$B$1696,0))="","",INDEX('Contract Families'!$AB$9:$AB$1696,MATCH($B46,'Contract Families'!$B$9:$B$1696,0))/1000000)</f>
        <v>1.25967144</v>
      </c>
      <c r="G46" s="11">
        <f>IF(INDEX('Contract Families'!$Z$9:$Z$1696,MATCH($B46,'Contract Families'!$B$9:$B$1696,0))="","",INDEX('Contract Families'!$Z$9:$Z$1696,MATCH($B46,'Contract Families'!$B$9:$B$1696,0)))</f>
        <v>0.37159999999999999</v>
      </c>
      <c r="H46" s="18">
        <f>IF(INDEX('Contract Families'!$AK$9:$AK$1696,MATCH($B46,'Contract Families'!$B$9:$B$1696,0))="","",INDEX('Contract Families'!$AK$9:$AK$1696,MATCH($B46,'Contract Families'!$B$9:$B$1696,0)))</f>
        <v>42410</v>
      </c>
      <c r="I46" s="15">
        <f>IF($H46="","",ROUND(($H46-'Timing &amp; Incumbent Screen'!$C$6)/30.44,0))</f>
        <v>-124</v>
      </c>
      <c r="J46" t="str">
        <f>IF($H46="","n/a",IF($H46&lt;'Timing &amp; Incumbent Screen'!$C$6,"Expired",IF($I46&lt;=12,"0-12 mo",IF($I46&lt;=24,"12-24 mo",IF($I46&lt;=36,"24-36 mo","36+ mo")))))</f>
        <v>Expired</v>
      </c>
      <c r="K46" t="s">
        <v>599</v>
      </c>
      <c r="L46" t="str">
        <f>IF(COUNTIFS('Notice Links'!$E$9:$E$59,$B46,'Notice Links'!$L$9:$L$59,"Y",'Notice Links'!$J$9:$J$59,"&gt;="&amp;'Timing &amp; Incumbent Screen'!$C$6)&gt;0,"Y","")</f>
        <v/>
      </c>
      <c r="N46" s="11" t="str">
        <f>IF($M46="","",IFERROR(INDEX('Market Size'!$Q$9:$Q$11,MATCH($M46,'Market Size'!$B$9:$B$11,0)),""))</f>
        <v/>
      </c>
      <c r="O46">
        <f>IFERROR(INDEX('Recompete Reviews'!$D$9:$D$234,MATCH($B46,'Recompete Reviews'!$B$9:$B$234,0)),"")</f>
        <v>0</v>
      </c>
      <c r="P46">
        <f>IFERROR(INDEX('Recompete Reviews'!$E$9:$E$234,MATCH($B46,'Recompete Reviews'!$B$9:$B$234,0)),"")</f>
        <v>0</v>
      </c>
    </row>
    <row r="47" spans="2:16" ht="10" customHeight="1" outlineLevel="1" x14ac:dyDescent="0.15">
      <c r="B47" t="s">
        <v>365</v>
      </c>
      <c r="C47" t="s">
        <v>626</v>
      </c>
      <c r="D47" t="s">
        <v>456</v>
      </c>
      <c r="E47" t="s">
        <v>598</v>
      </c>
      <c r="F47" s="10">
        <f>IF(INDEX('Contract Families'!$AB$9:$AB$1696,MATCH($B47,'Contract Families'!$B$9:$B$1696,0))="","",INDEX('Contract Families'!$AB$9:$AB$1696,MATCH($B47,'Contract Families'!$B$9:$B$1696,0))/1000000)</f>
        <v>1.1969363</v>
      </c>
      <c r="G47" s="11">
        <f>IF(INDEX('Contract Families'!$Z$9:$Z$1696,MATCH($B47,'Contract Families'!$B$9:$B$1696,0))="","",INDEX('Contract Families'!$Z$9:$Z$1696,MATCH($B47,'Contract Families'!$B$9:$B$1696,0)))</f>
        <v>1</v>
      </c>
      <c r="H47" s="18">
        <f>IF(INDEX('Contract Families'!$AK$9:$AK$1696,MATCH($B47,'Contract Families'!$B$9:$B$1696,0))="","",INDEX('Contract Families'!$AK$9:$AK$1696,MATCH($B47,'Contract Families'!$B$9:$B$1696,0)))</f>
        <v>44185</v>
      </c>
      <c r="I47" s="15">
        <f>IF($H47="","",ROUND(($H47-'Timing &amp; Incumbent Screen'!$C$6)/30.44,0))</f>
        <v>-66</v>
      </c>
      <c r="J47" t="str">
        <f>IF($H47="","n/a",IF($H47&lt;'Timing &amp; Incumbent Screen'!$C$6,"Expired",IF($I47&lt;=12,"0-12 mo",IF($I47&lt;=24,"12-24 mo",IF($I47&lt;=36,"24-36 mo","36+ mo")))))</f>
        <v>Expired</v>
      </c>
      <c r="K47" t="s">
        <v>599</v>
      </c>
      <c r="L47" t="str">
        <f>IF(COUNTIFS('Notice Links'!$E$9:$E$59,$B47,'Notice Links'!$L$9:$L$59,"Y",'Notice Links'!$J$9:$J$59,"&gt;="&amp;'Timing &amp; Incumbent Screen'!$C$6)&gt;0,"Y","")</f>
        <v/>
      </c>
      <c r="N47" s="11" t="str">
        <f>IF($M47="","",IFERROR(INDEX('Market Size'!$Q$9:$Q$11,MATCH($M47,'Market Size'!$B$9:$B$11,0)),""))</f>
        <v/>
      </c>
      <c r="O47">
        <f>IFERROR(INDEX('Recompete Reviews'!$D$9:$D$234,MATCH($B47,'Recompete Reviews'!$B$9:$B$234,0)),"")</f>
        <v>0</v>
      </c>
      <c r="P47">
        <f>IFERROR(INDEX('Recompete Reviews'!$E$9:$E$234,MATCH($B47,'Recompete Reviews'!$B$9:$B$234,0)),"")</f>
        <v>0</v>
      </c>
    </row>
    <row r="48" spans="2:16" ht="10" customHeight="1" outlineLevel="1" x14ac:dyDescent="0.15">
      <c r="B48" t="s">
        <v>372</v>
      </c>
      <c r="C48" t="s">
        <v>627</v>
      </c>
      <c r="D48" t="s">
        <v>456</v>
      </c>
      <c r="E48" t="s">
        <v>598</v>
      </c>
      <c r="F48" s="10">
        <f>IF(INDEX('Contract Families'!$AB$9:$AB$1696,MATCH($B48,'Contract Families'!$B$9:$B$1696,0))="","",INDEX('Contract Families'!$AB$9:$AB$1696,MATCH($B48,'Contract Families'!$B$9:$B$1696,0))/1000000)</f>
        <v>1.1727153000000001</v>
      </c>
      <c r="G48" s="11">
        <f>IF(INDEX('Contract Families'!$Z$9:$Z$1696,MATCH($B48,'Contract Families'!$B$9:$B$1696,0))="","",INDEX('Contract Families'!$Z$9:$Z$1696,MATCH($B48,'Contract Families'!$B$9:$B$1696,0)))</f>
        <v>1</v>
      </c>
      <c r="H48" s="18">
        <f>IF(INDEX('Contract Families'!$AK$9:$AK$1696,MATCH($B48,'Contract Families'!$B$9:$B$1696,0))="","",INDEX('Contract Families'!$AK$9:$AK$1696,MATCH($B48,'Contract Families'!$B$9:$B$1696,0)))</f>
        <v>44185</v>
      </c>
      <c r="I48" s="15">
        <f>IF($H48="","",ROUND(($H48-'Timing &amp; Incumbent Screen'!$C$6)/30.44,0))</f>
        <v>-66</v>
      </c>
      <c r="J48" t="str">
        <f>IF($H48="","n/a",IF($H48&lt;'Timing &amp; Incumbent Screen'!$C$6,"Expired",IF($I48&lt;=12,"0-12 mo",IF($I48&lt;=24,"12-24 mo",IF($I48&lt;=36,"24-36 mo","36+ mo")))))</f>
        <v>Expired</v>
      </c>
      <c r="K48" t="s">
        <v>599</v>
      </c>
      <c r="L48" t="str">
        <f>IF(COUNTIFS('Notice Links'!$E$9:$E$59,$B48,'Notice Links'!$L$9:$L$59,"Y",'Notice Links'!$J$9:$J$59,"&gt;="&amp;'Timing &amp; Incumbent Screen'!$C$6)&gt;0,"Y","")</f>
        <v/>
      </c>
      <c r="N48" s="11" t="str">
        <f>IF($M48="","",IFERROR(INDEX('Market Size'!$Q$9:$Q$11,MATCH($M48,'Market Size'!$B$9:$B$11,0)),""))</f>
        <v/>
      </c>
      <c r="O48">
        <f>IFERROR(INDEX('Recompete Reviews'!$D$9:$D$234,MATCH($B48,'Recompete Reviews'!$B$9:$B$234,0)),"")</f>
        <v>0</v>
      </c>
      <c r="P48">
        <f>IFERROR(INDEX('Recompete Reviews'!$E$9:$E$234,MATCH($B48,'Recompete Reviews'!$B$9:$B$234,0)),"")</f>
        <v>0</v>
      </c>
    </row>
    <row r="49" spans="2:16" ht="10" customHeight="1" outlineLevel="1" x14ac:dyDescent="0.15">
      <c r="B49" t="s">
        <v>377</v>
      </c>
      <c r="C49" t="s">
        <v>628</v>
      </c>
      <c r="D49" t="s">
        <v>456</v>
      </c>
      <c r="E49" t="s">
        <v>598</v>
      </c>
      <c r="F49" s="10">
        <f>IF(INDEX('Contract Families'!$AB$9:$AB$1696,MATCH($B49,'Contract Families'!$B$9:$B$1696,0))="","",INDEX('Contract Families'!$AB$9:$AB$1696,MATCH($B49,'Contract Families'!$B$9:$B$1696,0))/1000000)</f>
        <v>1.105898</v>
      </c>
      <c r="G49" s="11">
        <f>IF(INDEX('Contract Families'!$Z$9:$Z$1696,MATCH($B49,'Contract Families'!$B$9:$B$1696,0))="","",INDEX('Contract Families'!$Z$9:$Z$1696,MATCH($B49,'Contract Families'!$B$9:$B$1696,0)))</f>
        <v>1</v>
      </c>
      <c r="H49" s="18">
        <f>IF(INDEX('Contract Families'!$AK$9:$AK$1696,MATCH($B49,'Contract Families'!$B$9:$B$1696,0))="","",INDEX('Contract Families'!$AK$9:$AK$1696,MATCH($B49,'Contract Families'!$B$9:$B$1696,0)))</f>
        <v>43357</v>
      </c>
      <c r="I49" s="15">
        <f>IF($H49="","",ROUND(($H49-'Timing &amp; Incumbent Screen'!$C$6)/30.44,0))</f>
        <v>-93</v>
      </c>
      <c r="J49" t="str">
        <f>IF($H49="","n/a",IF($H49&lt;'Timing &amp; Incumbent Screen'!$C$6,"Expired",IF($I49&lt;=12,"0-12 mo",IF($I49&lt;=24,"12-24 mo",IF($I49&lt;=36,"24-36 mo","36+ mo")))))</f>
        <v>Expired</v>
      </c>
      <c r="K49" t="s">
        <v>599</v>
      </c>
      <c r="L49" t="str">
        <f>IF(COUNTIFS('Notice Links'!$E$9:$E$59,$B49,'Notice Links'!$L$9:$L$59,"Y",'Notice Links'!$J$9:$J$59,"&gt;="&amp;'Timing &amp; Incumbent Screen'!$C$6)&gt;0,"Y","")</f>
        <v/>
      </c>
      <c r="N49" s="11" t="str">
        <f>IF($M49="","",IFERROR(INDEX('Market Size'!$Q$9:$Q$11,MATCH($M49,'Market Size'!$B$9:$B$11,0)),""))</f>
        <v/>
      </c>
      <c r="O49">
        <f>IFERROR(INDEX('Recompete Reviews'!$D$9:$D$234,MATCH($B49,'Recompete Reviews'!$B$9:$B$234,0)),"")</f>
        <v>0</v>
      </c>
      <c r="P49">
        <f>IFERROR(INDEX('Recompete Reviews'!$E$9:$E$234,MATCH($B49,'Recompete Reviews'!$B$9:$B$234,0)),"")</f>
        <v>0</v>
      </c>
    </row>
    <row r="50" spans="2:16" ht="10" customHeight="1" outlineLevel="1" x14ac:dyDescent="0.15">
      <c r="B50" t="s">
        <v>167</v>
      </c>
      <c r="C50" t="s">
        <v>601</v>
      </c>
      <c r="D50" t="s">
        <v>575</v>
      </c>
      <c r="E50" t="s">
        <v>629</v>
      </c>
      <c r="F50" s="10">
        <f>IF(INDEX('Contract Families'!$AB$9:$AB$1696,MATCH($B50,'Contract Families'!$B$9:$B$1696,0))="","",INDEX('Contract Families'!$AB$9:$AB$1696,MATCH($B50,'Contract Families'!$B$9:$B$1696,0))/1000000)</f>
        <v>84.99545105</v>
      </c>
      <c r="G50" s="11">
        <f>IF(INDEX('Contract Families'!$Z$9:$Z$1696,MATCH($B50,'Contract Families'!$B$9:$B$1696,0))="","",INDEX('Contract Families'!$Z$9:$Z$1696,MATCH($B50,'Contract Families'!$B$9:$B$1696,0)))</f>
        <v>1</v>
      </c>
      <c r="H50" s="18">
        <f>IF(INDEX('Contract Families'!$AK$9:$AK$1696,MATCH($B50,'Contract Families'!$B$9:$B$1696,0))="","",INDEX('Contract Families'!$AK$9:$AK$1696,MATCH($B50,'Contract Families'!$B$9:$B$1696,0)))</f>
        <v>44185</v>
      </c>
      <c r="I50" s="15">
        <f>IF($H50="","",ROUND(($H50-'Timing &amp; Incumbent Screen'!$C$6)/30.44,0))</f>
        <v>-66</v>
      </c>
      <c r="J50" t="str">
        <f>IF($H50="","n/a",IF($H50&lt;'Timing &amp; Incumbent Screen'!$C$6,"Expired",IF($I50&lt;=12,"0-12 mo",IF($I50&lt;=24,"12-24 mo",IF($I50&lt;=36,"24-36 mo","36+ mo")))))</f>
        <v>Expired</v>
      </c>
      <c r="K50" t="s">
        <v>599</v>
      </c>
      <c r="L50" t="str">
        <f>IF(COUNTIFS('Notice Links'!$E$9:$E$59,$B50,'Notice Links'!$L$9:$L$59,"Y",'Notice Links'!$J$9:$J$59,"&gt;="&amp;'Timing &amp; Incumbent Screen'!$C$6)&gt;0,"Y","")</f>
        <v/>
      </c>
      <c r="N50" s="11" t="str">
        <f>IF($M50="","",IFERROR(INDEX('Market Size'!$Q$9:$Q$11,MATCH($M50,'Market Size'!$B$9:$B$11,0)),""))</f>
        <v/>
      </c>
      <c r="O50">
        <f>IFERROR(INDEX('Recompete Reviews'!$D$9:$D$234,MATCH($B50,'Recompete Reviews'!$B$9:$B$234,0)),"")</f>
        <v>0</v>
      </c>
      <c r="P50">
        <f>IFERROR(INDEX('Recompete Reviews'!$E$9:$E$234,MATCH($B50,'Recompete Reviews'!$B$9:$B$234,0)),"")</f>
        <v>0</v>
      </c>
    </row>
    <row r="51" spans="2:16" ht="10" customHeight="1" outlineLevel="1" x14ac:dyDescent="0.15">
      <c r="B51" t="s">
        <v>211</v>
      </c>
      <c r="C51" t="s">
        <v>610</v>
      </c>
      <c r="D51" t="s">
        <v>575</v>
      </c>
      <c r="E51" t="s">
        <v>629</v>
      </c>
      <c r="F51" s="10">
        <f>IF(INDEX('Contract Families'!$AB$9:$AB$1696,MATCH($B51,'Contract Families'!$B$9:$B$1696,0))="","",INDEX('Contract Families'!$AB$9:$AB$1696,MATCH($B51,'Contract Families'!$B$9:$B$1696,0))/1000000)</f>
        <v>13.740297779999999</v>
      </c>
      <c r="G51" s="11">
        <f>IF(INDEX('Contract Families'!$Z$9:$Z$1696,MATCH($B51,'Contract Families'!$B$9:$B$1696,0))="","",INDEX('Contract Families'!$Z$9:$Z$1696,MATCH($B51,'Contract Families'!$B$9:$B$1696,0)))</f>
        <v>1</v>
      </c>
      <c r="H51" s="18">
        <f>IF(INDEX('Contract Families'!$AK$9:$AK$1696,MATCH($B51,'Contract Families'!$B$9:$B$1696,0))="","",INDEX('Contract Families'!$AK$9:$AK$1696,MATCH($B51,'Contract Families'!$B$9:$B$1696,0)))</f>
        <v>44252</v>
      </c>
      <c r="I51" s="15">
        <f>IF($H51="","",ROUND(($H51-'Timing &amp; Incumbent Screen'!$C$6)/30.44,0))</f>
        <v>-64</v>
      </c>
      <c r="J51" t="str">
        <f>IF($H51="","n/a",IF($H51&lt;'Timing &amp; Incumbent Screen'!$C$6,"Expired",IF($I51&lt;=12,"0-12 mo",IF($I51&lt;=24,"12-24 mo",IF($I51&lt;=36,"24-36 mo","36+ mo")))))</f>
        <v>Expired</v>
      </c>
      <c r="K51" t="s">
        <v>599</v>
      </c>
      <c r="L51" t="str">
        <f>IF(COUNTIFS('Notice Links'!$E$9:$E$59,$B51,'Notice Links'!$L$9:$L$59,"Y",'Notice Links'!$J$9:$J$59,"&gt;="&amp;'Timing &amp; Incumbent Screen'!$C$6)&gt;0,"Y","")</f>
        <v/>
      </c>
      <c r="N51" s="11" t="str">
        <f>IF($M51="","",IFERROR(INDEX('Market Size'!$Q$9:$Q$11,MATCH($M51,'Market Size'!$B$9:$B$11,0)),""))</f>
        <v/>
      </c>
      <c r="O51">
        <f>IFERROR(INDEX('Recompete Reviews'!$D$9:$D$234,MATCH($B51,'Recompete Reviews'!$B$9:$B$234,0)),"")</f>
        <v>0</v>
      </c>
      <c r="P51">
        <f>IFERROR(INDEX('Recompete Reviews'!$E$9:$E$234,MATCH($B51,'Recompete Reviews'!$B$9:$B$234,0)),"")</f>
        <v>0</v>
      </c>
    </row>
    <row r="52" spans="2:16" ht="10" customHeight="1" outlineLevel="1" x14ac:dyDescent="0.15">
      <c r="B52" t="s">
        <v>272</v>
      </c>
      <c r="C52" t="s">
        <v>630</v>
      </c>
      <c r="D52" t="s">
        <v>575</v>
      </c>
      <c r="E52" t="s">
        <v>629</v>
      </c>
      <c r="F52" s="10">
        <f>IF(INDEX('Contract Families'!$AB$9:$AB$1696,MATCH($B52,'Contract Families'!$B$9:$B$1696,0))="","",INDEX('Contract Families'!$AB$9:$AB$1696,MATCH($B52,'Contract Families'!$B$9:$B$1696,0))/1000000)</f>
        <v>3.9623267100000001</v>
      </c>
      <c r="G52" s="11">
        <f>IF(INDEX('Contract Families'!$Z$9:$Z$1696,MATCH($B52,'Contract Families'!$B$9:$B$1696,0))="","",INDEX('Contract Families'!$Z$9:$Z$1696,MATCH($B52,'Contract Families'!$B$9:$B$1696,0)))</f>
        <v>-8.6499999999999994E-2</v>
      </c>
      <c r="H52" s="18">
        <f>IF(INDEX('Contract Families'!$AK$9:$AK$1696,MATCH($B52,'Contract Families'!$B$9:$B$1696,0))="","",INDEX('Contract Families'!$AK$9:$AK$1696,MATCH($B52,'Contract Families'!$B$9:$B$1696,0)))</f>
        <v>42913</v>
      </c>
      <c r="I52" s="15">
        <f>IF($H52="","",ROUND(($H52-'Timing &amp; Incumbent Screen'!$C$6)/30.44,0))</f>
        <v>-108</v>
      </c>
      <c r="J52" t="str">
        <f>IF($H52="","n/a",IF($H52&lt;'Timing &amp; Incumbent Screen'!$C$6,"Expired",IF($I52&lt;=12,"0-12 mo",IF($I52&lt;=24,"12-24 mo",IF($I52&lt;=36,"24-36 mo","36+ mo")))))</f>
        <v>Expired</v>
      </c>
      <c r="K52" t="s">
        <v>631</v>
      </c>
      <c r="L52" t="str">
        <f>IF(COUNTIFS('Notice Links'!$E$9:$E$59,$B52,'Notice Links'!$L$9:$L$59,"Y",'Notice Links'!$J$9:$J$59,"&gt;="&amp;'Timing &amp; Incumbent Screen'!$C$6)&gt;0,"Y","")</f>
        <v/>
      </c>
      <c r="N52" s="11" t="str">
        <f>IF($M52="","",IFERROR(INDEX('Market Size'!$Q$9:$Q$11,MATCH($M52,'Market Size'!$B$9:$B$11,0)),""))</f>
        <v/>
      </c>
      <c r="O52">
        <f>IFERROR(INDEX('Recompete Reviews'!$D$9:$D$234,MATCH($B52,'Recompete Reviews'!$B$9:$B$234,0)),"")</f>
        <v>0</v>
      </c>
      <c r="P52">
        <f>IFERROR(INDEX('Recompete Reviews'!$E$9:$E$234,MATCH($B52,'Recompete Reviews'!$B$9:$B$234,0)),"")</f>
        <v>0</v>
      </c>
    </row>
    <row r="53" spans="2:16" ht="10" customHeight="1" outlineLevel="1" x14ac:dyDescent="0.15">
      <c r="B53" t="s">
        <v>283</v>
      </c>
      <c r="C53" t="s">
        <v>621</v>
      </c>
      <c r="D53" t="s">
        <v>575</v>
      </c>
      <c r="E53" t="s">
        <v>629</v>
      </c>
      <c r="F53" s="10">
        <f>IF(INDEX('Contract Families'!$AB$9:$AB$1696,MATCH($B53,'Contract Families'!$B$9:$B$1696,0))="","",INDEX('Contract Families'!$AB$9:$AB$1696,MATCH($B53,'Contract Families'!$B$9:$B$1696,0))/1000000)</f>
        <v>3.0610933999999999</v>
      </c>
      <c r="G53" s="11">
        <f>IF(INDEX('Contract Families'!$Z$9:$Z$1696,MATCH($B53,'Contract Families'!$B$9:$B$1696,0))="","",INDEX('Contract Families'!$Z$9:$Z$1696,MATCH($B53,'Contract Families'!$B$9:$B$1696,0)))</f>
        <v>-3.3E-3</v>
      </c>
      <c r="H53" s="18">
        <f>IF(INDEX('Contract Families'!$AK$9:$AK$1696,MATCH($B53,'Contract Families'!$B$9:$B$1696,0))="","",INDEX('Contract Families'!$AK$9:$AK$1696,MATCH($B53,'Contract Families'!$B$9:$B$1696,0)))</f>
        <v>42954</v>
      </c>
      <c r="I53" s="15">
        <f>IF($H53="","",ROUND(($H53-'Timing &amp; Incumbent Screen'!$C$6)/30.44,0))</f>
        <v>-106</v>
      </c>
      <c r="J53" t="str">
        <f>IF($H53="","n/a",IF($H53&lt;'Timing &amp; Incumbent Screen'!$C$6,"Expired",IF($I53&lt;=12,"0-12 mo",IF($I53&lt;=24,"12-24 mo",IF($I53&lt;=36,"24-36 mo","36+ mo")))))</f>
        <v>Expired</v>
      </c>
      <c r="K53" t="s">
        <v>631</v>
      </c>
      <c r="L53" t="str">
        <f>IF(COUNTIFS('Notice Links'!$E$9:$E$59,$B53,'Notice Links'!$L$9:$L$59,"Y",'Notice Links'!$J$9:$J$59,"&gt;="&amp;'Timing &amp; Incumbent Screen'!$C$6)&gt;0,"Y","")</f>
        <v/>
      </c>
      <c r="N53" s="11" t="str">
        <f>IF($M53="","",IFERROR(INDEX('Market Size'!$Q$9:$Q$11,MATCH($M53,'Market Size'!$B$9:$B$11,0)),""))</f>
        <v/>
      </c>
      <c r="O53">
        <f>IFERROR(INDEX('Recompete Reviews'!$D$9:$D$234,MATCH($B53,'Recompete Reviews'!$B$9:$B$234,0)),"")</f>
        <v>0</v>
      </c>
      <c r="P53">
        <f>IFERROR(INDEX('Recompete Reviews'!$E$9:$E$234,MATCH($B53,'Recompete Reviews'!$B$9:$B$234,0)),"")</f>
        <v>0</v>
      </c>
    </row>
    <row r="54" spans="2:16" ht="10" customHeight="1" outlineLevel="1" x14ac:dyDescent="0.15">
      <c r="B54" t="s">
        <v>286</v>
      </c>
      <c r="C54" t="s">
        <v>632</v>
      </c>
      <c r="D54" t="s">
        <v>575</v>
      </c>
      <c r="E54" t="s">
        <v>629</v>
      </c>
      <c r="F54" s="10">
        <f>IF(INDEX('Contract Families'!$AB$9:$AB$1696,MATCH($B54,'Contract Families'!$B$9:$B$1696,0))="","",INDEX('Contract Families'!$AB$9:$AB$1696,MATCH($B54,'Contract Families'!$B$9:$B$1696,0))/1000000)</f>
        <v>2.9034910800000002</v>
      </c>
      <c r="G54" s="11">
        <f>IF(INDEX('Contract Families'!$Z$9:$Z$1696,MATCH($B54,'Contract Families'!$B$9:$B$1696,0))="","",INDEX('Contract Families'!$Z$9:$Z$1696,MATCH($B54,'Contract Families'!$B$9:$B$1696,0)))</f>
        <v>1</v>
      </c>
      <c r="H54" s="18">
        <f>IF(INDEX('Contract Families'!$AK$9:$AK$1696,MATCH($B54,'Contract Families'!$B$9:$B$1696,0))="","",INDEX('Contract Families'!$AK$9:$AK$1696,MATCH($B54,'Contract Families'!$B$9:$B$1696,0)))</f>
        <v>45973</v>
      </c>
      <c r="I54" s="15">
        <f>IF($H54="","",ROUND(($H54-'Timing &amp; Incumbent Screen'!$C$6)/30.44,0))</f>
        <v>-7</v>
      </c>
      <c r="J54" t="str">
        <f>IF($H54="","n/a",IF($H54&lt;'Timing &amp; Incumbent Screen'!$C$6,"Expired",IF($I54&lt;=12,"0-12 mo",IF($I54&lt;=24,"12-24 mo",IF($I54&lt;=36,"24-36 mo","36+ mo")))))</f>
        <v>Expired</v>
      </c>
      <c r="K54" t="s">
        <v>599</v>
      </c>
      <c r="L54" t="str">
        <f>IF(COUNTIFS('Notice Links'!$E$9:$E$59,$B54,'Notice Links'!$L$9:$L$59,"Y",'Notice Links'!$J$9:$J$59,"&gt;="&amp;'Timing &amp; Incumbent Screen'!$C$6)&gt;0,"Y","")</f>
        <v/>
      </c>
      <c r="N54" s="11" t="str">
        <f>IF($M54="","",IFERROR(INDEX('Market Size'!$Q$9:$Q$11,MATCH($M54,'Market Size'!$B$9:$B$11,0)),""))</f>
        <v/>
      </c>
      <c r="O54">
        <f>IFERROR(INDEX('Recompete Reviews'!$D$9:$D$234,MATCH($B54,'Recompete Reviews'!$B$9:$B$234,0)),"")</f>
        <v>0</v>
      </c>
      <c r="P54">
        <f>IFERROR(INDEX('Recompete Reviews'!$E$9:$E$234,MATCH($B54,'Recompete Reviews'!$B$9:$B$234,0)),"")</f>
        <v>0</v>
      </c>
    </row>
    <row r="55" spans="2:16" ht="10" customHeight="1" outlineLevel="1" x14ac:dyDescent="0.15">
      <c r="B55" t="s">
        <v>340</v>
      </c>
      <c r="C55" t="s">
        <v>621</v>
      </c>
      <c r="D55" t="s">
        <v>575</v>
      </c>
      <c r="E55" t="s">
        <v>629</v>
      </c>
      <c r="F55" s="10">
        <f>IF(INDEX('Contract Families'!$AB$9:$AB$1696,MATCH($B55,'Contract Families'!$B$9:$B$1696,0))="","",INDEX('Contract Families'!$AB$9:$AB$1696,MATCH($B55,'Contract Families'!$B$9:$B$1696,0))/1000000)</f>
        <v>1.44872622</v>
      </c>
      <c r="G55" s="11">
        <f>IF(INDEX('Contract Families'!$Z$9:$Z$1696,MATCH($B55,'Contract Families'!$B$9:$B$1696,0))="","",INDEX('Contract Families'!$Z$9:$Z$1696,MATCH($B55,'Contract Families'!$B$9:$B$1696,0)))</f>
        <v>-0.19750000000000001</v>
      </c>
      <c r="H55" s="18">
        <f>IF(INDEX('Contract Families'!$AK$9:$AK$1696,MATCH($B55,'Contract Families'!$B$9:$B$1696,0))="","",INDEX('Contract Families'!$AK$9:$AK$1696,MATCH($B55,'Contract Families'!$B$9:$B$1696,0)))</f>
        <v>43539</v>
      </c>
      <c r="I55" s="15">
        <f>IF($H55="","",ROUND(($H55-'Timing &amp; Incumbent Screen'!$C$6)/30.44,0))</f>
        <v>-87</v>
      </c>
      <c r="J55" t="str">
        <f>IF($H55="","n/a",IF($H55&lt;'Timing &amp; Incumbent Screen'!$C$6,"Expired",IF($I55&lt;=12,"0-12 mo",IF($I55&lt;=24,"12-24 mo",IF($I55&lt;=36,"24-36 mo","36+ mo")))))</f>
        <v>Expired</v>
      </c>
      <c r="K55" t="s">
        <v>599</v>
      </c>
      <c r="L55" t="str">
        <f>IF(COUNTIFS('Notice Links'!$E$9:$E$59,$B55,'Notice Links'!$L$9:$L$59,"Y",'Notice Links'!$J$9:$J$59,"&gt;="&amp;'Timing &amp; Incumbent Screen'!$C$6)&gt;0,"Y","")</f>
        <v/>
      </c>
      <c r="N55" s="11" t="str">
        <f>IF($M55="","",IFERROR(INDEX('Market Size'!$Q$9:$Q$11,MATCH($M55,'Market Size'!$B$9:$B$11,0)),""))</f>
        <v/>
      </c>
      <c r="O55">
        <f>IFERROR(INDEX('Recompete Reviews'!$D$9:$D$234,MATCH($B55,'Recompete Reviews'!$B$9:$B$234,0)),"")</f>
        <v>0</v>
      </c>
      <c r="P55">
        <f>IFERROR(INDEX('Recompete Reviews'!$E$9:$E$234,MATCH($B55,'Recompete Reviews'!$B$9:$B$234,0)),"")</f>
        <v>0</v>
      </c>
    </row>
    <row r="56" spans="2:16" ht="10" customHeight="1" outlineLevel="1" x14ac:dyDescent="0.15">
      <c r="B56" t="s">
        <v>364</v>
      </c>
      <c r="C56" t="s">
        <v>633</v>
      </c>
      <c r="D56" t="s">
        <v>575</v>
      </c>
      <c r="E56" t="s">
        <v>629</v>
      </c>
      <c r="F56" s="10">
        <f>IF(INDEX('Contract Families'!$AB$9:$AB$1696,MATCH($B56,'Contract Families'!$B$9:$B$1696,0))="","",INDEX('Contract Families'!$AB$9:$AB$1696,MATCH($B56,'Contract Families'!$B$9:$B$1696,0))/1000000)</f>
        <v>1.1988516999999999</v>
      </c>
      <c r="G56" s="11">
        <f>IF(INDEX('Contract Families'!$Z$9:$Z$1696,MATCH($B56,'Contract Families'!$B$9:$B$1696,0))="","",INDEX('Contract Families'!$Z$9:$Z$1696,MATCH($B56,'Contract Families'!$B$9:$B$1696,0)))</f>
        <v>1</v>
      </c>
      <c r="H56" s="18">
        <f>IF(INDEX('Contract Families'!$AK$9:$AK$1696,MATCH($B56,'Contract Families'!$B$9:$B$1696,0))="","",INDEX('Contract Families'!$AK$9:$AK$1696,MATCH($B56,'Contract Families'!$B$9:$B$1696,0)))</f>
        <v>45061</v>
      </c>
      <c r="I56" s="15">
        <f>IF($H56="","",ROUND(($H56-'Timing &amp; Incumbent Screen'!$C$6)/30.44,0))</f>
        <v>-37</v>
      </c>
      <c r="J56" t="str">
        <f>IF($H56="","n/a",IF($H56&lt;'Timing &amp; Incumbent Screen'!$C$6,"Expired",IF($I56&lt;=12,"0-12 mo",IF($I56&lt;=24,"12-24 mo",IF($I56&lt;=36,"24-36 mo","36+ mo")))))</f>
        <v>Expired</v>
      </c>
      <c r="K56" t="s">
        <v>599</v>
      </c>
      <c r="L56" t="str">
        <f>IF(COUNTIFS('Notice Links'!$E$9:$E$59,$B56,'Notice Links'!$L$9:$L$59,"Y",'Notice Links'!$J$9:$J$59,"&gt;="&amp;'Timing &amp; Incumbent Screen'!$C$6)&gt;0,"Y","")</f>
        <v/>
      </c>
      <c r="N56" s="11" t="str">
        <f>IF($M56="","",IFERROR(INDEX('Market Size'!$Q$9:$Q$11,MATCH($M56,'Market Size'!$B$9:$B$11,0)),""))</f>
        <v/>
      </c>
      <c r="O56">
        <f>IFERROR(INDEX('Recompete Reviews'!$D$9:$D$234,MATCH($B56,'Recompete Reviews'!$B$9:$B$234,0)),"")</f>
        <v>0</v>
      </c>
      <c r="P56">
        <f>IFERROR(INDEX('Recompete Reviews'!$E$9:$E$234,MATCH($B56,'Recompete Reviews'!$B$9:$B$234,0)),"")</f>
        <v>0</v>
      </c>
    </row>
    <row r="57" spans="2:16" ht="10" customHeight="1" outlineLevel="1" x14ac:dyDescent="0.15">
      <c r="B57" t="s">
        <v>370</v>
      </c>
      <c r="C57" t="s">
        <v>634</v>
      </c>
      <c r="D57" t="s">
        <v>575</v>
      </c>
      <c r="E57" t="s">
        <v>629</v>
      </c>
      <c r="F57" s="10">
        <f>IF(INDEX('Contract Families'!$AB$9:$AB$1696,MATCH($B57,'Contract Families'!$B$9:$B$1696,0))="","",INDEX('Contract Families'!$AB$9:$AB$1696,MATCH($B57,'Contract Families'!$B$9:$B$1696,0))/1000000)</f>
        <v>1.1769456299999999</v>
      </c>
      <c r="G57" s="11">
        <f>IF(INDEX('Contract Families'!$Z$9:$Z$1696,MATCH($B57,'Contract Families'!$B$9:$B$1696,0))="","",INDEX('Contract Families'!$Z$9:$Z$1696,MATCH($B57,'Contract Families'!$B$9:$B$1696,0)))</f>
        <v>1</v>
      </c>
      <c r="H57" s="18">
        <f>IF(INDEX('Contract Families'!$AK$9:$AK$1696,MATCH($B57,'Contract Families'!$B$9:$B$1696,0))="","",INDEX('Contract Families'!$AK$9:$AK$1696,MATCH($B57,'Contract Families'!$B$9:$B$1696,0)))</f>
        <v>44559</v>
      </c>
      <c r="I57" s="15">
        <f>IF($H57="","",ROUND(($H57-'Timing &amp; Incumbent Screen'!$C$6)/30.44,0))</f>
        <v>-54</v>
      </c>
      <c r="J57" t="str">
        <f>IF($H57="","n/a",IF($H57&lt;'Timing &amp; Incumbent Screen'!$C$6,"Expired",IF($I57&lt;=12,"0-12 mo",IF($I57&lt;=24,"12-24 mo",IF($I57&lt;=36,"24-36 mo","36+ mo")))))</f>
        <v>Expired</v>
      </c>
      <c r="K57" t="s">
        <v>599</v>
      </c>
      <c r="L57" t="str">
        <f>IF(COUNTIFS('Notice Links'!$E$9:$E$59,$B57,'Notice Links'!$L$9:$L$59,"Y",'Notice Links'!$J$9:$J$59,"&gt;="&amp;'Timing &amp; Incumbent Screen'!$C$6)&gt;0,"Y","")</f>
        <v/>
      </c>
      <c r="N57" s="11" t="str">
        <f>IF($M57="","",IFERROR(INDEX('Market Size'!$Q$9:$Q$11,MATCH($M57,'Market Size'!$B$9:$B$11,0)),""))</f>
        <v/>
      </c>
      <c r="O57">
        <f>IFERROR(INDEX('Recompete Reviews'!$D$9:$D$234,MATCH($B57,'Recompete Reviews'!$B$9:$B$234,0)),"")</f>
        <v>0</v>
      </c>
      <c r="P57">
        <f>IFERROR(INDEX('Recompete Reviews'!$E$9:$E$234,MATCH($B57,'Recompete Reviews'!$B$9:$B$234,0)),"")</f>
        <v>0</v>
      </c>
    </row>
    <row r="58" spans="2:16" ht="10" customHeight="1" outlineLevel="1" x14ac:dyDescent="0.15">
      <c r="B58" t="s">
        <v>162</v>
      </c>
      <c r="C58" t="s">
        <v>635</v>
      </c>
      <c r="D58" t="s">
        <v>531</v>
      </c>
      <c r="E58" t="s">
        <v>636</v>
      </c>
      <c r="F58" s="10">
        <f>IF(INDEX('Contract Families'!$AB$9:$AB$1696,MATCH($B58,'Contract Families'!$B$9:$B$1696,0))="","",INDEX('Contract Families'!$AB$9:$AB$1696,MATCH($B58,'Contract Families'!$B$9:$B$1696,0))/1000000)</f>
        <v>258.50627363000001</v>
      </c>
      <c r="G58" s="11">
        <f>IF(INDEX('Contract Families'!$Z$9:$Z$1696,MATCH($B58,'Contract Families'!$B$9:$B$1696,0))="","",INDEX('Contract Families'!$Z$9:$Z$1696,MATCH($B58,'Contract Families'!$B$9:$B$1696,0)))</f>
        <v>1</v>
      </c>
      <c r="H58" s="18">
        <f>IF(INDEX('Contract Families'!$AK$9:$AK$1696,MATCH($B58,'Contract Families'!$B$9:$B$1696,0))="","",INDEX('Contract Families'!$AK$9:$AK$1696,MATCH($B58,'Contract Families'!$B$9:$B$1696,0)))</f>
        <v>46708</v>
      </c>
      <c r="I58" s="15">
        <f>IF($H58="","",ROUND(($H58-'Timing &amp; Incumbent Screen'!$C$6)/30.44,0))</f>
        <v>17</v>
      </c>
      <c r="J58" t="str">
        <f>IF($H58="","n/a",IF($H58&lt;'Timing &amp; Incumbent Screen'!$C$6,"Expired",IF($I58&lt;=12,"0-12 mo",IF($I58&lt;=24,"12-24 mo",IF($I58&lt;=36,"24-36 mo","36+ mo")))))</f>
        <v>12-24 mo</v>
      </c>
      <c r="K58" t="s">
        <v>599</v>
      </c>
      <c r="L58" t="str">
        <f>IF(COUNTIFS('Notice Links'!$E$9:$E$59,$B58,'Notice Links'!$L$9:$L$59,"Y",'Notice Links'!$J$9:$J$59,"&gt;="&amp;'Timing &amp; Incumbent Screen'!$C$6)&gt;0,"Y","")</f>
        <v/>
      </c>
      <c r="N58" s="11" t="str">
        <f>IF($M58="","",IFERROR(INDEX('Market Size'!$Q$9:$Q$11,MATCH($M58,'Market Size'!$B$9:$B$11,0)),""))</f>
        <v/>
      </c>
      <c r="O58">
        <f>IFERROR(INDEX('Recompete Reviews'!$D$9:$D$234,MATCH($B58,'Recompete Reviews'!$B$9:$B$234,0)),"")</f>
        <v>0</v>
      </c>
      <c r="P58">
        <f>IFERROR(INDEX('Recompete Reviews'!$E$9:$E$234,MATCH($B58,'Recompete Reviews'!$B$9:$B$234,0)),"")</f>
        <v>0</v>
      </c>
    </row>
    <row r="59" spans="2:16" ht="10" customHeight="1" outlineLevel="1" x14ac:dyDescent="0.15">
      <c r="B59" t="s">
        <v>166</v>
      </c>
      <c r="C59" t="s">
        <v>637</v>
      </c>
      <c r="D59" t="s">
        <v>531</v>
      </c>
      <c r="E59" t="s">
        <v>636</v>
      </c>
      <c r="F59" s="10">
        <f>IF(INDEX('Contract Families'!$AB$9:$AB$1696,MATCH($B59,'Contract Families'!$B$9:$B$1696,0))="","",INDEX('Contract Families'!$AB$9:$AB$1696,MATCH($B59,'Contract Families'!$B$9:$B$1696,0))/1000000)</f>
        <v>114.45560512</v>
      </c>
      <c r="G59" s="11">
        <f>IF(INDEX('Contract Families'!$Z$9:$Z$1696,MATCH($B59,'Contract Families'!$B$9:$B$1696,0))="","",INDEX('Contract Families'!$Z$9:$Z$1696,MATCH($B59,'Contract Families'!$B$9:$B$1696,0)))</f>
        <v>0.99929999999999997</v>
      </c>
      <c r="H59" s="18">
        <f>IF(INDEX('Contract Families'!$AK$9:$AK$1696,MATCH($B59,'Contract Families'!$B$9:$B$1696,0))="","",INDEX('Contract Families'!$AK$9:$AK$1696,MATCH($B59,'Contract Families'!$B$9:$B$1696,0)))</f>
        <v>46047</v>
      </c>
      <c r="I59" s="15">
        <f>IF($H59="","",ROUND(($H59-'Timing &amp; Incumbent Screen'!$C$6)/30.44,0))</f>
        <v>-5</v>
      </c>
      <c r="J59" t="str">
        <f>IF($H59="","n/a",IF($H59&lt;'Timing &amp; Incumbent Screen'!$C$6,"Expired",IF($I59&lt;=12,"0-12 mo",IF($I59&lt;=24,"12-24 mo",IF($I59&lt;=36,"24-36 mo","36+ mo")))))</f>
        <v>Expired</v>
      </c>
      <c r="K59" t="s">
        <v>599</v>
      </c>
      <c r="L59" t="str">
        <f>IF(COUNTIFS('Notice Links'!$E$9:$E$59,$B59,'Notice Links'!$L$9:$L$59,"Y",'Notice Links'!$J$9:$J$59,"&gt;="&amp;'Timing &amp; Incumbent Screen'!$C$6)&gt;0,"Y","")</f>
        <v/>
      </c>
      <c r="N59" s="11" t="str">
        <f>IF($M59="","",IFERROR(INDEX('Market Size'!$Q$9:$Q$11,MATCH($M59,'Market Size'!$B$9:$B$11,0)),""))</f>
        <v/>
      </c>
      <c r="O59">
        <f>IFERROR(INDEX('Recompete Reviews'!$D$9:$D$234,MATCH($B59,'Recompete Reviews'!$B$9:$B$234,0)),"")</f>
        <v>0</v>
      </c>
      <c r="P59">
        <f>IFERROR(INDEX('Recompete Reviews'!$E$9:$E$234,MATCH($B59,'Recompete Reviews'!$B$9:$B$234,0)),"")</f>
        <v>0</v>
      </c>
    </row>
    <row r="60" spans="2:16" ht="10" customHeight="1" outlineLevel="1" x14ac:dyDescent="0.15">
      <c r="B60" t="s">
        <v>168</v>
      </c>
      <c r="C60" t="s">
        <v>638</v>
      </c>
      <c r="D60" t="s">
        <v>531</v>
      </c>
      <c r="E60" t="s">
        <v>636</v>
      </c>
      <c r="F60" s="10">
        <f>IF(INDEX('Contract Families'!$AB$9:$AB$1696,MATCH($B60,'Contract Families'!$B$9:$B$1696,0))="","",INDEX('Contract Families'!$AB$9:$AB$1696,MATCH($B60,'Contract Families'!$B$9:$B$1696,0))/1000000)</f>
        <v>68.6465757</v>
      </c>
      <c r="G60" s="11">
        <f>IF(INDEX('Contract Families'!$Z$9:$Z$1696,MATCH($B60,'Contract Families'!$B$9:$B$1696,0))="","",INDEX('Contract Families'!$Z$9:$Z$1696,MATCH($B60,'Contract Families'!$B$9:$B$1696,0)))</f>
        <v>0.87009999999999998</v>
      </c>
      <c r="H60" s="18">
        <f>IF(INDEX('Contract Families'!$AK$9:$AK$1696,MATCH($B60,'Contract Families'!$B$9:$B$1696,0))="","",INDEX('Contract Families'!$AK$9:$AK$1696,MATCH($B60,'Contract Families'!$B$9:$B$1696,0)))</f>
        <v>44528</v>
      </c>
      <c r="I60" s="15">
        <f>IF($H60="","",ROUND(($H60-'Timing &amp; Incumbent Screen'!$C$6)/30.44,0))</f>
        <v>-55</v>
      </c>
      <c r="J60" t="str">
        <f>IF($H60="","n/a",IF($H60&lt;'Timing &amp; Incumbent Screen'!$C$6,"Expired",IF($I60&lt;=12,"0-12 mo",IF($I60&lt;=24,"12-24 mo",IF($I60&lt;=36,"24-36 mo","36+ mo")))))</f>
        <v>Expired</v>
      </c>
      <c r="K60" t="s">
        <v>599</v>
      </c>
      <c r="L60" t="str">
        <f>IF(COUNTIFS('Notice Links'!$E$9:$E$59,$B60,'Notice Links'!$L$9:$L$59,"Y",'Notice Links'!$J$9:$J$59,"&gt;="&amp;'Timing &amp; Incumbent Screen'!$C$6)&gt;0,"Y","")</f>
        <v/>
      </c>
      <c r="N60" s="11" t="str">
        <f>IF($M60="","",IFERROR(INDEX('Market Size'!$Q$9:$Q$11,MATCH($M60,'Market Size'!$B$9:$B$11,0)),""))</f>
        <v/>
      </c>
      <c r="O60">
        <f>IFERROR(INDEX('Recompete Reviews'!$D$9:$D$234,MATCH($B60,'Recompete Reviews'!$B$9:$B$234,0)),"")</f>
        <v>0</v>
      </c>
      <c r="P60">
        <f>IFERROR(INDEX('Recompete Reviews'!$E$9:$E$234,MATCH($B60,'Recompete Reviews'!$B$9:$B$234,0)),"")</f>
        <v>0</v>
      </c>
    </row>
    <row r="61" spans="2:16" ht="10" customHeight="1" outlineLevel="1" x14ac:dyDescent="0.15">
      <c r="B61" t="s">
        <v>172</v>
      </c>
      <c r="C61" t="s">
        <v>639</v>
      </c>
      <c r="D61" t="s">
        <v>531</v>
      </c>
      <c r="E61" t="s">
        <v>636</v>
      </c>
      <c r="F61" s="10">
        <f>IF(INDEX('Contract Families'!$AB$9:$AB$1696,MATCH($B61,'Contract Families'!$B$9:$B$1696,0))="","",INDEX('Contract Families'!$AB$9:$AB$1696,MATCH($B61,'Contract Families'!$B$9:$B$1696,0))/1000000)</f>
        <v>49.793885549999999</v>
      </c>
      <c r="G61" s="11">
        <f>IF(INDEX('Contract Families'!$Z$9:$Z$1696,MATCH($B61,'Contract Families'!$B$9:$B$1696,0))="","",INDEX('Contract Families'!$Z$9:$Z$1696,MATCH($B61,'Contract Families'!$B$9:$B$1696,0)))</f>
        <v>1</v>
      </c>
      <c r="H61" s="18">
        <f>IF(INDEX('Contract Families'!$AK$9:$AK$1696,MATCH($B61,'Contract Families'!$B$9:$B$1696,0))="","",INDEX('Contract Families'!$AK$9:$AK$1696,MATCH($B61,'Contract Families'!$B$9:$B$1696,0)))</f>
        <v>46204</v>
      </c>
      <c r="I61" s="15">
        <f>IF($H61="","",ROUND(($H61-'Timing &amp; Incumbent Screen'!$C$6)/30.44,0))</f>
        <v>0</v>
      </c>
      <c r="J61" t="str">
        <f>IF($H61="","n/a",IF($H61&lt;'Timing &amp; Incumbent Screen'!$C$6,"Expired",IF($I61&lt;=12,"0-12 mo",IF($I61&lt;=24,"12-24 mo",IF($I61&lt;=36,"24-36 mo","36+ mo")))))</f>
        <v>0-12 mo</v>
      </c>
      <c r="K61" t="s">
        <v>599</v>
      </c>
      <c r="L61" t="str">
        <f>IF(COUNTIFS('Notice Links'!$E$9:$E$59,$B61,'Notice Links'!$L$9:$L$59,"Y",'Notice Links'!$J$9:$J$59,"&gt;="&amp;'Timing &amp; Incumbent Screen'!$C$6)&gt;0,"Y","")</f>
        <v/>
      </c>
      <c r="N61" s="11" t="str">
        <f>IF($M61="","",IFERROR(INDEX('Market Size'!$Q$9:$Q$11,MATCH($M61,'Market Size'!$B$9:$B$11,0)),""))</f>
        <v/>
      </c>
      <c r="O61">
        <f>IFERROR(INDEX('Recompete Reviews'!$D$9:$D$234,MATCH($B61,'Recompete Reviews'!$B$9:$B$234,0)),"")</f>
        <v>0</v>
      </c>
      <c r="P61">
        <f>IFERROR(INDEX('Recompete Reviews'!$E$9:$E$234,MATCH($B61,'Recompete Reviews'!$B$9:$B$234,0)),"")</f>
        <v>0</v>
      </c>
    </row>
    <row r="62" spans="2:16" ht="10" customHeight="1" outlineLevel="1" x14ac:dyDescent="0.15">
      <c r="B62" t="s">
        <v>175</v>
      </c>
      <c r="C62" t="s">
        <v>640</v>
      </c>
      <c r="D62" t="s">
        <v>531</v>
      </c>
      <c r="E62" t="s">
        <v>636</v>
      </c>
      <c r="F62" s="10">
        <f>IF(INDEX('Contract Families'!$AB$9:$AB$1696,MATCH($B62,'Contract Families'!$B$9:$B$1696,0))="","",INDEX('Contract Families'!$AB$9:$AB$1696,MATCH($B62,'Contract Families'!$B$9:$B$1696,0))/1000000)</f>
        <v>45.83</v>
      </c>
      <c r="G62" s="11">
        <f>IF(INDEX('Contract Families'!$Z$9:$Z$1696,MATCH($B62,'Contract Families'!$B$9:$B$1696,0))="","",INDEX('Contract Families'!$Z$9:$Z$1696,MATCH($B62,'Contract Families'!$B$9:$B$1696,0)))</f>
        <v>1</v>
      </c>
      <c r="H62" s="18">
        <f>IF(INDEX('Contract Families'!$AK$9:$AK$1696,MATCH($B62,'Contract Families'!$B$9:$B$1696,0))="","",INDEX('Contract Families'!$AK$9:$AK$1696,MATCH($B62,'Contract Families'!$B$9:$B$1696,0)))</f>
        <v>47023</v>
      </c>
      <c r="I62" s="15">
        <f>IF($H62="","",ROUND(($H62-'Timing &amp; Incumbent Screen'!$C$6)/30.44,0))</f>
        <v>27</v>
      </c>
      <c r="J62" t="str">
        <f>IF($H62="","n/a",IF($H62&lt;'Timing &amp; Incumbent Screen'!$C$6,"Expired",IF($I62&lt;=12,"0-12 mo",IF($I62&lt;=24,"12-24 mo",IF($I62&lt;=36,"24-36 mo","36+ mo")))))</f>
        <v>24-36 mo</v>
      </c>
      <c r="K62" t="s">
        <v>599</v>
      </c>
      <c r="L62" t="str">
        <f>IF(COUNTIFS('Notice Links'!$E$9:$E$59,$B62,'Notice Links'!$L$9:$L$59,"Y",'Notice Links'!$J$9:$J$59,"&gt;="&amp;'Timing &amp; Incumbent Screen'!$C$6)&gt;0,"Y","")</f>
        <v/>
      </c>
      <c r="N62" s="11" t="str">
        <f>IF($M62="","",IFERROR(INDEX('Market Size'!$Q$9:$Q$11,MATCH($M62,'Market Size'!$B$9:$B$11,0)),""))</f>
        <v/>
      </c>
      <c r="O62">
        <f>IFERROR(INDEX('Recompete Reviews'!$D$9:$D$234,MATCH($B62,'Recompete Reviews'!$B$9:$B$234,0)),"")</f>
        <v>0</v>
      </c>
      <c r="P62">
        <f>IFERROR(INDEX('Recompete Reviews'!$E$9:$E$234,MATCH($B62,'Recompete Reviews'!$B$9:$B$234,0)),"")</f>
        <v>0</v>
      </c>
    </row>
    <row r="63" spans="2:16" ht="10" customHeight="1" outlineLevel="1" x14ac:dyDescent="0.15">
      <c r="B63" t="s">
        <v>176</v>
      </c>
      <c r="C63" t="s">
        <v>641</v>
      </c>
      <c r="D63" t="s">
        <v>531</v>
      </c>
      <c r="E63" t="s">
        <v>636</v>
      </c>
      <c r="F63" s="10">
        <f>IF(INDEX('Contract Families'!$AB$9:$AB$1696,MATCH($B63,'Contract Families'!$B$9:$B$1696,0))="","",INDEX('Contract Families'!$AB$9:$AB$1696,MATCH($B63,'Contract Families'!$B$9:$B$1696,0))/1000000)</f>
        <v>39.202272960000002</v>
      </c>
      <c r="G63" s="11">
        <f>IF(INDEX('Contract Families'!$Z$9:$Z$1696,MATCH($B63,'Contract Families'!$B$9:$B$1696,0))="","",INDEX('Contract Families'!$Z$9:$Z$1696,MATCH($B63,'Contract Families'!$B$9:$B$1696,0)))</f>
        <v>1</v>
      </c>
      <c r="H63" s="18">
        <f>IF(INDEX('Contract Families'!$AK$9:$AK$1696,MATCH($B63,'Contract Families'!$B$9:$B$1696,0))="","",INDEX('Contract Families'!$AK$9:$AK$1696,MATCH($B63,'Contract Families'!$B$9:$B$1696,0)))</f>
        <v>46084</v>
      </c>
      <c r="I63" s="15">
        <f>IF($H63="","",ROUND(($H63-'Timing &amp; Incumbent Screen'!$C$6)/30.44,0))</f>
        <v>-4</v>
      </c>
      <c r="J63" t="str">
        <f>IF($H63="","n/a",IF($H63&lt;'Timing &amp; Incumbent Screen'!$C$6,"Expired",IF($I63&lt;=12,"0-12 mo",IF($I63&lt;=24,"12-24 mo",IF($I63&lt;=36,"24-36 mo","36+ mo")))))</f>
        <v>Expired</v>
      </c>
      <c r="K63" t="s">
        <v>599</v>
      </c>
      <c r="L63" t="str">
        <f>IF(COUNTIFS('Notice Links'!$E$9:$E$59,$B63,'Notice Links'!$L$9:$L$59,"Y",'Notice Links'!$J$9:$J$59,"&gt;="&amp;'Timing &amp; Incumbent Screen'!$C$6)&gt;0,"Y","")</f>
        <v/>
      </c>
      <c r="N63" s="11" t="str">
        <f>IF($M63="","",IFERROR(INDEX('Market Size'!$Q$9:$Q$11,MATCH($M63,'Market Size'!$B$9:$B$11,0)),""))</f>
        <v/>
      </c>
      <c r="O63">
        <f>IFERROR(INDEX('Recompete Reviews'!$D$9:$D$234,MATCH($B63,'Recompete Reviews'!$B$9:$B$234,0)),"")</f>
        <v>0</v>
      </c>
      <c r="P63">
        <f>IFERROR(INDEX('Recompete Reviews'!$E$9:$E$234,MATCH($B63,'Recompete Reviews'!$B$9:$B$234,0)),"")</f>
        <v>0</v>
      </c>
    </row>
    <row r="64" spans="2:16" ht="10" customHeight="1" outlineLevel="1" x14ac:dyDescent="0.15">
      <c r="B64" t="s">
        <v>177</v>
      </c>
      <c r="C64" t="s">
        <v>638</v>
      </c>
      <c r="D64" t="s">
        <v>531</v>
      </c>
      <c r="E64" t="s">
        <v>636</v>
      </c>
      <c r="F64" s="10">
        <f>IF(INDEX('Contract Families'!$AB$9:$AB$1696,MATCH($B64,'Contract Families'!$B$9:$B$1696,0))="","",INDEX('Contract Families'!$AB$9:$AB$1696,MATCH($B64,'Contract Families'!$B$9:$B$1696,0))/1000000)</f>
        <v>38.326999280000003</v>
      </c>
      <c r="G64" s="11">
        <f>IF(INDEX('Contract Families'!$Z$9:$Z$1696,MATCH($B64,'Contract Families'!$B$9:$B$1696,0))="","",INDEX('Contract Families'!$Z$9:$Z$1696,MATCH($B64,'Contract Families'!$B$9:$B$1696,0)))</f>
        <v>1</v>
      </c>
      <c r="H64" s="18">
        <f>IF(INDEX('Contract Families'!$AK$9:$AK$1696,MATCH($B64,'Contract Families'!$B$9:$B$1696,0))="","",INDEX('Contract Families'!$AK$9:$AK$1696,MATCH($B64,'Contract Families'!$B$9:$B$1696,0)))</f>
        <v>44059</v>
      </c>
      <c r="I64" s="15">
        <f>IF($H64="","",ROUND(($H64-'Timing &amp; Incumbent Screen'!$C$6)/30.44,0))</f>
        <v>-70</v>
      </c>
      <c r="J64" t="str">
        <f>IF($H64="","n/a",IF($H64&lt;'Timing &amp; Incumbent Screen'!$C$6,"Expired",IF($I64&lt;=12,"0-12 mo",IF($I64&lt;=24,"12-24 mo",IF($I64&lt;=36,"24-36 mo","36+ mo")))))</f>
        <v>Expired</v>
      </c>
      <c r="K64" t="s">
        <v>599</v>
      </c>
      <c r="L64" t="str">
        <f>IF(COUNTIFS('Notice Links'!$E$9:$E$59,$B64,'Notice Links'!$L$9:$L$59,"Y",'Notice Links'!$J$9:$J$59,"&gt;="&amp;'Timing &amp; Incumbent Screen'!$C$6)&gt;0,"Y","")</f>
        <v/>
      </c>
      <c r="N64" s="11" t="str">
        <f>IF($M64="","",IFERROR(INDEX('Market Size'!$Q$9:$Q$11,MATCH($M64,'Market Size'!$B$9:$B$11,0)),""))</f>
        <v/>
      </c>
      <c r="O64">
        <f>IFERROR(INDEX('Recompete Reviews'!$D$9:$D$234,MATCH($B64,'Recompete Reviews'!$B$9:$B$234,0)),"")</f>
        <v>0</v>
      </c>
      <c r="P64">
        <f>IFERROR(INDEX('Recompete Reviews'!$E$9:$E$234,MATCH($B64,'Recompete Reviews'!$B$9:$B$234,0)),"")</f>
        <v>0</v>
      </c>
    </row>
    <row r="65" spans="2:16" ht="10" customHeight="1" outlineLevel="1" x14ac:dyDescent="0.15">
      <c r="B65" t="s">
        <v>178</v>
      </c>
      <c r="C65" t="s">
        <v>642</v>
      </c>
      <c r="D65" t="s">
        <v>531</v>
      </c>
      <c r="E65" t="s">
        <v>636</v>
      </c>
      <c r="F65" s="10">
        <f>IF(INDEX('Contract Families'!$AB$9:$AB$1696,MATCH($B65,'Contract Families'!$B$9:$B$1696,0))="","",INDEX('Contract Families'!$AB$9:$AB$1696,MATCH($B65,'Contract Families'!$B$9:$B$1696,0))/1000000)</f>
        <v>38.139690170000002</v>
      </c>
      <c r="G65" s="11">
        <f>IF(INDEX('Contract Families'!$Z$9:$Z$1696,MATCH($B65,'Contract Families'!$B$9:$B$1696,0))="","",INDEX('Contract Families'!$Z$9:$Z$1696,MATCH($B65,'Contract Families'!$B$9:$B$1696,0)))</f>
        <v>1</v>
      </c>
      <c r="H65" s="18">
        <f>IF(INDEX('Contract Families'!$AK$9:$AK$1696,MATCH($B65,'Contract Families'!$B$9:$B$1696,0))="","",INDEX('Contract Families'!$AK$9:$AK$1696,MATCH($B65,'Contract Families'!$B$9:$B$1696,0)))</f>
        <v>46180</v>
      </c>
      <c r="I65" s="15">
        <f>IF($H65="","",ROUND(($H65-'Timing &amp; Incumbent Screen'!$C$6)/30.44,0))</f>
        <v>0</v>
      </c>
      <c r="J65" t="str">
        <f>IF($H65="","n/a",IF($H65&lt;'Timing &amp; Incumbent Screen'!$C$6,"Expired",IF($I65&lt;=12,"0-12 mo",IF($I65&lt;=24,"12-24 mo",IF($I65&lt;=36,"24-36 mo","36+ mo")))))</f>
        <v>Expired</v>
      </c>
      <c r="K65" t="s">
        <v>599</v>
      </c>
      <c r="L65" t="str">
        <f>IF(COUNTIFS('Notice Links'!$E$9:$E$59,$B65,'Notice Links'!$L$9:$L$59,"Y",'Notice Links'!$J$9:$J$59,"&gt;="&amp;'Timing &amp; Incumbent Screen'!$C$6)&gt;0,"Y","")</f>
        <v/>
      </c>
      <c r="N65" s="11" t="str">
        <f>IF($M65="","",IFERROR(INDEX('Market Size'!$Q$9:$Q$11,MATCH($M65,'Market Size'!$B$9:$B$11,0)),""))</f>
        <v/>
      </c>
      <c r="O65">
        <f>IFERROR(INDEX('Recompete Reviews'!$D$9:$D$234,MATCH($B65,'Recompete Reviews'!$B$9:$B$234,0)),"")</f>
        <v>0</v>
      </c>
      <c r="P65">
        <f>IFERROR(INDEX('Recompete Reviews'!$E$9:$E$234,MATCH($B65,'Recompete Reviews'!$B$9:$B$234,0)),"")</f>
        <v>0</v>
      </c>
    </row>
    <row r="66" spans="2:16" ht="10" customHeight="1" outlineLevel="1" x14ac:dyDescent="0.15">
      <c r="B66" t="s">
        <v>180</v>
      </c>
      <c r="C66" t="s">
        <v>608</v>
      </c>
      <c r="D66" t="s">
        <v>531</v>
      </c>
      <c r="E66" t="s">
        <v>636</v>
      </c>
      <c r="F66" s="10">
        <f>IF(INDEX('Contract Families'!$AB$9:$AB$1696,MATCH($B66,'Contract Families'!$B$9:$B$1696,0))="","",INDEX('Contract Families'!$AB$9:$AB$1696,MATCH($B66,'Contract Families'!$B$9:$B$1696,0))/1000000)</f>
        <v>36.748684320000002</v>
      </c>
      <c r="G66" s="11">
        <f>IF(INDEX('Contract Families'!$Z$9:$Z$1696,MATCH($B66,'Contract Families'!$B$9:$B$1696,0))="","",INDEX('Contract Families'!$Z$9:$Z$1696,MATCH($B66,'Contract Families'!$B$9:$B$1696,0)))</f>
        <v>0.99339999999999995</v>
      </c>
      <c r="H66" s="18">
        <f>IF(INDEX('Contract Families'!$AK$9:$AK$1696,MATCH($B66,'Contract Families'!$B$9:$B$1696,0))="","",INDEX('Contract Families'!$AK$9:$AK$1696,MATCH($B66,'Contract Families'!$B$9:$B$1696,0)))</f>
        <v>45186</v>
      </c>
      <c r="I66" s="15">
        <f>IF($H66="","",ROUND(($H66-'Timing &amp; Incumbent Screen'!$C$6)/30.44,0))</f>
        <v>-33</v>
      </c>
      <c r="J66" t="str">
        <f>IF($H66="","n/a",IF($H66&lt;'Timing &amp; Incumbent Screen'!$C$6,"Expired",IF($I66&lt;=12,"0-12 mo",IF($I66&lt;=24,"12-24 mo",IF($I66&lt;=36,"24-36 mo","36+ mo")))))</f>
        <v>Expired</v>
      </c>
      <c r="K66" t="s">
        <v>631</v>
      </c>
      <c r="L66" t="str">
        <f>IF(COUNTIFS('Notice Links'!$E$9:$E$59,$B66,'Notice Links'!$L$9:$L$59,"Y",'Notice Links'!$J$9:$J$59,"&gt;="&amp;'Timing &amp; Incumbent Screen'!$C$6)&gt;0,"Y","")</f>
        <v/>
      </c>
      <c r="N66" s="11" t="str">
        <f>IF($M66="","",IFERROR(INDEX('Market Size'!$Q$9:$Q$11,MATCH($M66,'Market Size'!$B$9:$B$11,0)),""))</f>
        <v/>
      </c>
      <c r="O66">
        <f>IFERROR(INDEX('Recompete Reviews'!$D$9:$D$234,MATCH($B66,'Recompete Reviews'!$B$9:$B$234,0)),"")</f>
        <v>0</v>
      </c>
      <c r="P66">
        <f>IFERROR(INDEX('Recompete Reviews'!$E$9:$E$234,MATCH($B66,'Recompete Reviews'!$B$9:$B$234,0)),"")</f>
        <v>0</v>
      </c>
    </row>
    <row r="67" spans="2:16" ht="10" customHeight="1" outlineLevel="1" x14ac:dyDescent="0.15">
      <c r="B67" t="s">
        <v>181</v>
      </c>
      <c r="C67" t="s">
        <v>643</v>
      </c>
      <c r="D67" t="s">
        <v>531</v>
      </c>
      <c r="E67" t="s">
        <v>636</v>
      </c>
      <c r="F67" s="10">
        <f>IF(INDEX('Contract Families'!$AB$9:$AB$1696,MATCH($B67,'Contract Families'!$B$9:$B$1696,0))="","",INDEX('Contract Families'!$AB$9:$AB$1696,MATCH($B67,'Contract Families'!$B$9:$B$1696,0))/1000000)</f>
        <v>30</v>
      </c>
      <c r="G67" s="11">
        <f>IF(INDEX('Contract Families'!$Z$9:$Z$1696,MATCH($B67,'Contract Families'!$B$9:$B$1696,0))="","",INDEX('Contract Families'!$Z$9:$Z$1696,MATCH($B67,'Contract Families'!$B$9:$B$1696,0)))</f>
        <v>1</v>
      </c>
      <c r="H67" s="18">
        <f>IF(INDEX('Contract Families'!$AK$9:$AK$1696,MATCH($B67,'Contract Families'!$B$9:$B$1696,0))="","",INDEX('Contract Families'!$AK$9:$AK$1696,MATCH($B67,'Contract Families'!$B$9:$B$1696,0)))</f>
        <v>46587</v>
      </c>
      <c r="I67" s="15">
        <f>IF($H67="","",ROUND(($H67-'Timing &amp; Incumbent Screen'!$C$6)/30.44,0))</f>
        <v>13</v>
      </c>
      <c r="J67" t="str">
        <f>IF($H67="","n/a",IF($H67&lt;'Timing &amp; Incumbent Screen'!$C$6,"Expired",IF($I67&lt;=12,"0-12 mo",IF($I67&lt;=24,"12-24 mo",IF($I67&lt;=36,"24-36 mo","36+ mo")))))</f>
        <v>12-24 mo</v>
      </c>
      <c r="K67" t="s">
        <v>599</v>
      </c>
      <c r="L67" t="str">
        <f>IF(COUNTIFS('Notice Links'!$E$9:$E$59,$B67,'Notice Links'!$L$9:$L$59,"Y",'Notice Links'!$J$9:$J$59,"&gt;="&amp;'Timing &amp; Incumbent Screen'!$C$6)&gt;0,"Y","")</f>
        <v/>
      </c>
      <c r="N67" s="11" t="str">
        <f>IF($M67="","",IFERROR(INDEX('Market Size'!$Q$9:$Q$11,MATCH($M67,'Market Size'!$B$9:$B$11,0)),""))</f>
        <v/>
      </c>
      <c r="O67">
        <f>IFERROR(INDEX('Recompete Reviews'!$D$9:$D$234,MATCH($B67,'Recompete Reviews'!$B$9:$B$234,0)),"")</f>
        <v>0</v>
      </c>
      <c r="P67">
        <f>IFERROR(INDEX('Recompete Reviews'!$E$9:$E$234,MATCH($B67,'Recompete Reviews'!$B$9:$B$234,0)),"")</f>
        <v>0</v>
      </c>
    </row>
    <row r="68" spans="2:16" ht="11" outlineLevel="1" x14ac:dyDescent="0.15">
      <c r="B68" t="s">
        <v>183</v>
      </c>
      <c r="C68" t="s">
        <v>604</v>
      </c>
      <c r="D68" t="s">
        <v>531</v>
      </c>
      <c r="E68" t="s">
        <v>636</v>
      </c>
      <c r="F68" s="10">
        <f>IF(INDEX('Contract Families'!$AB$9:$AB$1696,MATCH($B68,'Contract Families'!$B$9:$B$1696,0))="","",INDEX('Contract Families'!$AB$9:$AB$1696,MATCH($B68,'Contract Families'!$B$9:$B$1696,0))/1000000)</f>
        <v>28.51834431</v>
      </c>
      <c r="G68" s="11">
        <f>IF(INDEX('Contract Families'!$Z$9:$Z$1696,MATCH($B68,'Contract Families'!$B$9:$B$1696,0))="","",INDEX('Contract Families'!$Z$9:$Z$1696,MATCH($B68,'Contract Families'!$B$9:$B$1696,0)))</f>
        <v>0.71130000000000004</v>
      </c>
      <c r="H68" s="18">
        <f>IF(INDEX('Contract Families'!$AK$9:$AK$1696,MATCH($B68,'Contract Families'!$B$9:$B$1696,0))="","",INDEX('Contract Families'!$AK$9:$AK$1696,MATCH($B68,'Contract Families'!$B$9:$B$1696,0)))</f>
        <v>55147</v>
      </c>
      <c r="I68" s="15">
        <f>IF($H68="","",ROUND(($H68-'Timing &amp; Incumbent Screen'!$C$6)/30.44,0))</f>
        <v>294</v>
      </c>
      <c r="J68" t="str">
        <f>IF($H68="","n/a",IF($H68&lt;'Timing &amp; Incumbent Screen'!$C$6,"Expired",IF($I68&lt;=12,"0-12 mo",IF($I68&lt;=24,"12-24 mo",IF($I68&lt;=36,"24-36 mo","36+ mo")))))</f>
        <v>36+ mo</v>
      </c>
      <c r="K68" t="s">
        <v>631</v>
      </c>
      <c r="L68" t="str">
        <f>IF(COUNTIFS('Notice Links'!$E$9:$E$59,$B68,'Notice Links'!$L$9:$L$59,"Y",'Notice Links'!$J$9:$J$59,"&gt;="&amp;'Timing &amp; Incumbent Screen'!$C$6)&gt;0,"Y","")</f>
        <v/>
      </c>
      <c r="N68" s="11" t="str">
        <f>IF($M68="","",IFERROR(INDEX('Market Size'!$Q$9:$Q$11,MATCH($M68,'Market Size'!$B$9:$B$11,0)),""))</f>
        <v/>
      </c>
      <c r="O68">
        <f>IFERROR(INDEX('Recompete Reviews'!$D$9:$D$234,MATCH($B68,'Recompete Reviews'!$B$9:$B$234,0)),"")</f>
        <v>0</v>
      </c>
      <c r="P68">
        <f>IFERROR(INDEX('Recompete Reviews'!$E$9:$E$234,MATCH($B68,'Recompete Reviews'!$B$9:$B$234,0)),"")</f>
        <v>0</v>
      </c>
    </row>
    <row r="69" spans="2:16" ht="11" outlineLevel="1" x14ac:dyDescent="0.15">
      <c r="B69" t="s">
        <v>184</v>
      </c>
      <c r="C69" t="s">
        <v>637</v>
      </c>
      <c r="D69" t="s">
        <v>531</v>
      </c>
      <c r="E69" t="s">
        <v>636</v>
      </c>
      <c r="F69" s="10">
        <f>IF(INDEX('Contract Families'!$AB$9:$AB$1696,MATCH($B69,'Contract Families'!$B$9:$B$1696,0))="","",INDEX('Contract Families'!$AB$9:$AB$1696,MATCH($B69,'Contract Families'!$B$9:$B$1696,0))/1000000)</f>
        <v>28.074823519999999</v>
      </c>
      <c r="G69" s="11">
        <f>IF(INDEX('Contract Families'!$Z$9:$Z$1696,MATCH($B69,'Contract Families'!$B$9:$B$1696,0))="","",INDEX('Contract Families'!$Z$9:$Z$1696,MATCH($B69,'Contract Families'!$B$9:$B$1696,0)))</f>
        <v>-5.4899999999999997E-2</v>
      </c>
      <c r="H69" s="18">
        <f>IF(INDEX('Contract Families'!$AK$9:$AK$1696,MATCH($B69,'Contract Families'!$B$9:$B$1696,0))="","",INDEX('Contract Families'!$AK$9:$AK$1696,MATCH($B69,'Contract Families'!$B$9:$B$1696,0)))</f>
        <v>43149</v>
      </c>
      <c r="I69" s="15">
        <f>IF($H69="","",ROUND(($H69-'Timing &amp; Incumbent Screen'!$C$6)/30.44,0))</f>
        <v>-100</v>
      </c>
      <c r="J69" t="str">
        <f>IF($H69="","n/a",IF($H69&lt;'Timing &amp; Incumbent Screen'!$C$6,"Expired",IF($I69&lt;=12,"0-12 mo",IF($I69&lt;=24,"12-24 mo",IF($I69&lt;=36,"24-36 mo","36+ mo")))))</f>
        <v>Expired</v>
      </c>
      <c r="K69" t="s">
        <v>631</v>
      </c>
      <c r="L69" t="str">
        <f>IF(COUNTIFS('Notice Links'!$E$9:$E$59,$B69,'Notice Links'!$L$9:$L$59,"Y",'Notice Links'!$J$9:$J$59,"&gt;="&amp;'Timing &amp; Incumbent Screen'!$C$6)&gt;0,"Y","")</f>
        <v/>
      </c>
      <c r="N69" s="11" t="str">
        <f>IF($M69="","",IFERROR(INDEX('Market Size'!$Q$9:$Q$11,MATCH($M69,'Market Size'!$B$9:$B$11,0)),""))</f>
        <v/>
      </c>
      <c r="O69">
        <f>IFERROR(INDEX('Recompete Reviews'!$D$9:$D$234,MATCH($B69,'Recompete Reviews'!$B$9:$B$234,0)),"")</f>
        <v>0</v>
      </c>
      <c r="P69">
        <f>IFERROR(INDEX('Recompete Reviews'!$E$9:$E$234,MATCH($B69,'Recompete Reviews'!$B$9:$B$234,0)),"")</f>
        <v>0</v>
      </c>
    </row>
    <row r="70" spans="2:16" ht="11" outlineLevel="1" x14ac:dyDescent="0.15">
      <c r="B70" t="s">
        <v>185</v>
      </c>
      <c r="C70" t="s">
        <v>604</v>
      </c>
      <c r="D70" t="s">
        <v>531</v>
      </c>
      <c r="E70" t="s">
        <v>636</v>
      </c>
      <c r="F70" s="10">
        <f>IF(INDEX('Contract Families'!$AB$9:$AB$1696,MATCH($B70,'Contract Families'!$B$9:$B$1696,0))="","",INDEX('Contract Families'!$AB$9:$AB$1696,MATCH($B70,'Contract Families'!$B$9:$B$1696,0))/1000000)</f>
        <v>27.797240379999998</v>
      </c>
      <c r="G70" s="11">
        <f>IF(INDEX('Contract Families'!$Z$9:$Z$1696,MATCH($B70,'Contract Families'!$B$9:$B$1696,0))="","",INDEX('Contract Families'!$Z$9:$Z$1696,MATCH($B70,'Contract Families'!$B$9:$B$1696,0)))</f>
        <v>1</v>
      </c>
      <c r="H70" s="18">
        <f>IF(INDEX('Contract Families'!$AK$9:$AK$1696,MATCH($B70,'Contract Families'!$B$9:$B$1696,0))="","",INDEX('Contract Families'!$AK$9:$AK$1696,MATCH($B70,'Contract Families'!$B$9:$B$1696,0)))</f>
        <v>45068</v>
      </c>
      <c r="I70" s="15">
        <f>IF($H70="","",ROUND(($H70-'Timing &amp; Incumbent Screen'!$C$6)/30.44,0))</f>
        <v>-37</v>
      </c>
      <c r="J70" t="str">
        <f>IF($H70="","n/a",IF($H70&lt;'Timing &amp; Incumbent Screen'!$C$6,"Expired",IF($I70&lt;=12,"0-12 mo",IF($I70&lt;=24,"12-24 mo",IF($I70&lt;=36,"24-36 mo","36+ mo")))))</f>
        <v>Expired</v>
      </c>
      <c r="K70" t="s">
        <v>599</v>
      </c>
      <c r="L70" t="str">
        <f>IF(COUNTIFS('Notice Links'!$E$9:$E$59,$B70,'Notice Links'!$L$9:$L$59,"Y",'Notice Links'!$J$9:$J$59,"&gt;="&amp;'Timing &amp; Incumbent Screen'!$C$6)&gt;0,"Y","")</f>
        <v/>
      </c>
      <c r="N70" s="11" t="str">
        <f>IF($M70="","",IFERROR(INDEX('Market Size'!$Q$9:$Q$11,MATCH($M70,'Market Size'!$B$9:$B$11,0)),""))</f>
        <v/>
      </c>
      <c r="O70">
        <f>IFERROR(INDEX('Recompete Reviews'!$D$9:$D$234,MATCH($B70,'Recompete Reviews'!$B$9:$B$234,0)),"")</f>
        <v>0</v>
      </c>
      <c r="P70">
        <f>IFERROR(INDEX('Recompete Reviews'!$E$9:$E$234,MATCH($B70,'Recompete Reviews'!$B$9:$B$234,0)),"")</f>
        <v>0</v>
      </c>
    </row>
    <row r="71" spans="2:16" ht="11" outlineLevel="1" x14ac:dyDescent="0.15">
      <c r="B71" t="s">
        <v>187</v>
      </c>
      <c r="C71" t="s">
        <v>642</v>
      </c>
      <c r="D71" t="s">
        <v>531</v>
      </c>
      <c r="E71" t="s">
        <v>636</v>
      </c>
      <c r="F71" s="10">
        <f>IF(INDEX('Contract Families'!$AB$9:$AB$1696,MATCH($B71,'Contract Families'!$B$9:$B$1696,0))="","",INDEX('Contract Families'!$AB$9:$AB$1696,MATCH($B71,'Contract Families'!$B$9:$B$1696,0))/1000000)</f>
        <v>24.767828359999999</v>
      </c>
      <c r="G71" s="11">
        <f>IF(INDEX('Contract Families'!$Z$9:$Z$1696,MATCH($B71,'Contract Families'!$B$9:$B$1696,0))="","",INDEX('Contract Families'!$Z$9:$Z$1696,MATCH($B71,'Contract Families'!$B$9:$B$1696,0)))</f>
        <v>1</v>
      </c>
      <c r="H71" s="18">
        <f>IF(INDEX('Contract Families'!$AK$9:$AK$1696,MATCH($B71,'Contract Families'!$B$9:$B$1696,0))="","",INDEX('Contract Families'!$AK$9:$AK$1696,MATCH($B71,'Contract Families'!$B$9:$B$1696,0)))</f>
        <v>46306</v>
      </c>
      <c r="I71" s="15">
        <f>IF($H71="","",ROUND(($H71-'Timing &amp; Incumbent Screen'!$C$6)/30.44,0))</f>
        <v>4</v>
      </c>
      <c r="J71" t="str">
        <f>IF($H71="","n/a",IF($H71&lt;'Timing &amp; Incumbent Screen'!$C$6,"Expired",IF($I71&lt;=12,"0-12 mo",IF($I71&lt;=24,"12-24 mo",IF($I71&lt;=36,"24-36 mo","36+ mo")))))</f>
        <v>0-12 mo</v>
      </c>
      <c r="K71" t="s">
        <v>599</v>
      </c>
      <c r="L71" t="str">
        <f>IF(COUNTIFS('Notice Links'!$E$9:$E$59,$B71,'Notice Links'!$L$9:$L$59,"Y",'Notice Links'!$J$9:$J$59,"&gt;="&amp;'Timing &amp; Incumbent Screen'!$C$6)&gt;0,"Y","")</f>
        <v/>
      </c>
      <c r="N71" s="11" t="str">
        <f>IF($M71="","",IFERROR(INDEX('Market Size'!$Q$9:$Q$11,MATCH($M71,'Market Size'!$B$9:$B$11,0)),""))</f>
        <v/>
      </c>
      <c r="O71">
        <f>IFERROR(INDEX('Recompete Reviews'!$D$9:$D$234,MATCH($B71,'Recompete Reviews'!$B$9:$B$234,0)),"")</f>
        <v>0</v>
      </c>
      <c r="P71">
        <f>IFERROR(INDEX('Recompete Reviews'!$E$9:$E$234,MATCH($B71,'Recompete Reviews'!$B$9:$B$234,0)),"")</f>
        <v>0</v>
      </c>
    </row>
    <row r="72" spans="2:16" ht="11" outlineLevel="1" x14ac:dyDescent="0.15">
      <c r="B72" t="s">
        <v>188</v>
      </c>
      <c r="C72" t="s">
        <v>644</v>
      </c>
      <c r="D72" t="s">
        <v>645</v>
      </c>
      <c r="E72" t="s">
        <v>636</v>
      </c>
      <c r="F72" s="10">
        <f>IF(INDEX('Contract Families'!$AB$9:$AB$1696,MATCH($B72,'Contract Families'!$B$9:$B$1696,0))="","",INDEX('Contract Families'!$AB$9:$AB$1696,MATCH($B72,'Contract Families'!$B$9:$B$1696,0))/1000000)</f>
        <v>24.203791010000003</v>
      </c>
      <c r="G72" s="11">
        <f>IF(INDEX('Contract Families'!$Z$9:$Z$1696,MATCH($B72,'Contract Families'!$B$9:$B$1696,0))="","",INDEX('Contract Families'!$Z$9:$Z$1696,MATCH($B72,'Contract Families'!$B$9:$B$1696,0)))</f>
        <v>1.7999999999999999E-2</v>
      </c>
      <c r="H72" s="18">
        <f>IF(INDEX('Contract Families'!$AK$9:$AK$1696,MATCH($B72,'Contract Families'!$B$9:$B$1696,0))="","",INDEX('Contract Families'!$AK$9:$AK$1696,MATCH($B72,'Contract Families'!$B$9:$B$1696,0)))</f>
        <v>42277</v>
      </c>
      <c r="I72" s="15">
        <f>IF($H72="","",ROUND(($H72-'Timing &amp; Incumbent Screen'!$C$6)/30.44,0))</f>
        <v>-129</v>
      </c>
      <c r="J72" t="str">
        <f>IF($H72="","n/a",IF($H72&lt;'Timing &amp; Incumbent Screen'!$C$6,"Expired",IF($I72&lt;=12,"0-12 mo",IF($I72&lt;=24,"12-24 mo",IF($I72&lt;=36,"24-36 mo","36+ mo")))))</f>
        <v>Expired</v>
      </c>
      <c r="K72" t="s">
        <v>599</v>
      </c>
      <c r="L72" t="str">
        <f>IF(COUNTIFS('Notice Links'!$E$9:$E$59,$B72,'Notice Links'!$L$9:$L$59,"Y",'Notice Links'!$J$9:$J$59,"&gt;="&amp;'Timing &amp; Incumbent Screen'!$C$6)&gt;0,"Y","")</f>
        <v/>
      </c>
      <c r="N72" s="11" t="str">
        <f>IF($M72="","",IFERROR(INDEX('Market Size'!$Q$9:$Q$11,MATCH($M72,'Market Size'!$B$9:$B$11,0)),""))</f>
        <v/>
      </c>
      <c r="O72">
        <f>IFERROR(INDEX('Recompete Reviews'!$D$9:$D$234,MATCH($B72,'Recompete Reviews'!$B$9:$B$234,0)),"")</f>
        <v>0</v>
      </c>
      <c r="P72">
        <f>IFERROR(INDEX('Recompete Reviews'!$E$9:$E$234,MATCH($B72,'Recompete Reviews'!$B$9:$B$234,0)),"")</f>
        <v>0</v>
      </c>
    </row>
    <row r="73" spans="2:16" ht="11" outlineLevel="1" x14ac:dyDescent="0.15">
      <c r="B73" t="s">
        <v>189</v>
      </c>
      <c r="C73" t="s">
        <v>646</v>
      </c>
      <c r="D73" t="s">
        <v>531</v>
      </c>
      <c r="E73" t="s">
        <v>636</v>
      </c>
      <c r="F73" s="10">
        <f>IF(INDEX('Contract Families'!$AB$9:$AB$1696,MATCH($B73,'Contract Families'!$B$9:$B$1696,0))="","",INDEX('Contract Families'!$AB$9:$AB$1696,MATCH($B73,'Contract Families'!$B$9:$B$1696,0))/1000000)</f>
        <v>23.844644760000001</v>
      </c>
      <c r="G73" s="11">
        <f>IF(INDEX('Contract Families'!$Z$9:$Z$1696,MATCH($B73,'Contract Families'!$B$9:$B$1696,0))="","",INDEX('Contract Families'!$Z$9:$Z$1696,MATCH($B73,'Contract Families'!$B$9:$B$1696,0)))</f>
        <v>0.96630000000000005</v>
      </c>
      <c r="H73" s="18">
        <f>IF(INDEX('Contract Families'!$AK$9:$AK$1696,MATCH($B73,'Contract Families'!$B$9:$B$1696,0))="","",INDEX('Contract Families'!$AK$9:$AK$1696,MATCH($B73,'Contract Families'!$B$9:$B$1696,0)))</f>
        <v>46254</v>
      </c>
      <c r="I73" s="15">
        <f>IF($H73="","",ROUND(($H73-'Timing &amp; Incumbent Screen'!$C$6)/30.44,0))</f>
        <v>2</v>
      </c>
      <c r="J73" t="str">
        <f>IF($H73="","n/a",IF($H73&lt;'Timing &amp; Incumbent Screen'!$C$6,"Expired",IF($I73&lt;=12,"0-12 mo",IF($I73&lt;=24,"12-24 mo",IF($I73&lt;=36,"24-36 mo","36+ mo")))))</f>
        <v>0-12 mo</v>
      </c>
      <c r="K73" t="s">
        <v>631</v>
      </c>
      <c r="L73" t="str">
        <f>IF(COUNTIFS('Notice Links'!$E$9:$E$59,$B73,'Notice Links'!$L$9:$L$59,"Y",'Notice Links'!$J$9:$J$59,"&gt;="&amp;'Timing &amp; Incumbent Screen'!$C$6)&gt;0,"Y","")</f>
        <v/>
      </c>
      <c r="N73" s="11" t="str">
        <f>IF($M73="","",IFERROR(INDEX('Market Size'!$Q$9:$Q$11,MATCH($M73,'Market Size'!$B$9:$B$11,0)),""))</f>
        <v/>
      </c>
      <c r="O73">
        <f>IFERROR(INDEX('Recompete Reviews'!$D$9:$D$234,MATCH($B73,'Recompete Reviews'!$B$9:$B$234,0)),"")</f>
        <v>0</v>
      </c>
      <c r="P73">
        <f>IFERROR(INDEX('Recompete Reviews'!$E$9:$E$234,MATCH($B73,'Recompete Reviews'!$B$9:$B$234,0)),"")</f>
        <v>0</v>
      </c>
    </row>
    <row r="74" spans="2:16" ht="11" outlineLevel="1" x14ac:dyDescent="0.15">
      <c r="B74" t="s">
        <v>191</v>
      </c>
      <c r="C74" t="s">
        <v>608</v>
      </c>
      <c r="D74" t="s">
        <v>531</v>
      </c>
      <c r="E74" t="s">
        <v>636</v>
      </c>
      <c r="F74" s="10">
        <f>IF(INDEX('Contract Families'!$AB$9:$AB$1696,MATCH($B74,'Contract Families'!$B$9:$B$1696,0))="","",INDEX('Contract Families'!$AB$9:$AB$1696,MATCH($B74,'Contract Families'!$B$9:$B$1696,0))/1000000)</f>
        <v>22.22808861</v>
      </c>
      <c r="G74" s="11">
        <f>IF(INDEX('Contract Families'!$Z$9:$Z$1696,MATCH($B74,'Contract Families'!$B$9:$B$1696,0))="","",INDEX('Contract Families'!$Z$9:$Z$1696,MATCH($B74,'Contract Families'!$B$9:$B$1696,0)))</f>
        <v>1</v>
      </c>
      <c r="H74" s="18">
        <f>IF(INDEX('Contract Families'!$AK$9:$AK$1696,MATCH($B74,'Contract Families'!$B$9:$B$1696,0))="","",INDEX('Contract Families'!$AK$9:$AK$1696,MATCH($B74,'Contract Families'!$B$9:$B$1696,0)))</f>
        <v>46373</v>
      </c>
      <c r="I74" s="15">
        <f>IF($H74="","",ROUND(($H74-'Timing &amp; Incumbent Screen'!$C$6)/30.44,0))</f>
        <v>6</v>
      </c>
      <c r="J74" t="str">
        <f>IF($H74="","n/a",IF($H74&lt;'Timing &amp; Incumbent Screen'!$C$6,"Expired",IF($I74&lt;=12,"0-12 mo",IF($I74&lt;=24,"12-24 mo",IF($I74&lt;=36,"24-36 mo","36+ mo")))))</f>
        <v>0-12 mo</v>
      </c>
      <c r="K74" t="s">
        <v>631</v>
      </c>
      <c r="L74" t="str">
        <f>IF(COUNTIFS('Notice Links'!$E$9:$E$59,$B74,'Notice Links'!$L$9:$L$59,"Y",'Notice Links'!$J$9:$J$59,"&gt;="&amp;'Timing &amp; Incumbent Screen'!$C$6)&gt;0,"Y","")</f>
        <v/>
      </c>
      <c r="N74" s="11" t="str">
        <f>IF($M74="","",IFERROR(INDEX('Market Size'!$Q$9:$Q$11,MATCH($M74,'Market Size'!$B$9:$B$11,0)),""))</f>
        <v/>
      </c>
      <c r="O74">
        <f>IFERROR(INDEX('Recompete Reviews'!$D$9:$D$234,MATCH($B74,'Recompete Reviews'!$B$9:$B$234,0)),"")</f>
        <v>0</v>
      </c>
      <c r="P74">
        <f>IFERROR(INDEX('Recompete Reviews'!$E$9:$E$234,MATCH($B74,'Recompete Reviews'!$B$9:$B$234,0)),"")</f>
        <v>0</v>
      </c>
    </row>
    <row r="75" spans="2:16" ht="11" outlineLevel="1" x14ac:dyDescent="0.15">
      <c r="B75" t="s">
        <v>192</v>
      </c>
      <c r="C75" t="s">
        <v>642</v>
      </c>
      <c r="D75" t="s">
        <v>531</v>
      </c>
      <c r="E75" t="s">
        <v>636</v>
      </c>
      <c r="F75" s="10">
        <f>IF(INDEX('Contract Families'!$AB$9:$AB$1696,MATCH($B75,'Contract Families'!$B$9:$B$1696,0))="","",INDEX('Contract Families'!$AB$9:$AB$1696,MATCH($B75,'Contract Families'!$B$9:$B$1696,0))/1000000)</f>
        <v>21.28372431</v>
      </c>
      <c r="G75" s="11">
        <f>IF(INDEX('Contract Families'!$Z$9:$Z$1696,MATCH($B75,'Contract Families'!$B$9:$B$1696,0))="","",INDEX('Contract Families'!$Z$9:$Z$1696,MATCH($B75,'Contract Families'!$B$9:$B$1696,0)))</f>
        <v>1</v>
      </c>
      <c r="H75" s="18">
        <f>IF(INDEX('Contract Families'!$AK$9:$AK$1696,MATCH($B75,'Contract Families'!$B$9:$B$1696,0))="","",INDEX('Contract Families'!$AK$9:$AK$1696,MATCH($B75,'Contract Families'!$B$9:$B$1696,0)))</f>
        <v>46188</v>
      </c>
      <c r="I75" s="15">
        <f>IF($H75="","",ROUND(($H75-'Timing &amp; Incumbent Screen'!$C$6)/30.44,0))</f>
        <v>0</v>
      </c>
      <c r="J75" t="str">
        <f>IF($H75="","n/a",IF($H75&lt;'Timing &amp; Incumbent Screen'!$C$6,"Expired",IF($I75&lt;=12,"0-12 mo",IF($I75&lt;=24,"12-24 mo",IF($I75&lt;=36,"24-36 mo","36+ mo")))))</f>
        <v>Expired</v>
      </c>
      <c r="K75" t="s">
        <v>599</v>
      </c>
      <c r="L75" t="str">
        <f>IF(COUNTIFS('Notice Links'!$E$9:$E$59,$B75,'Notice Links'!$L$9:$L$59,"Y",'Notice Links'!$J$9:$J$59,"&gt;="&amp;'Timing &amp; Incumbent Screen'!$C$6)&gt;0,"Y","")</f>
        <v/>
      </c>
      <c r="N75" s="11" t="str">
        <f>IF($M75="","",IFERROR(INDEX('Market Size'!$Q$9:$Q$11,MATCH($M75,'Market Size'!$B$9:$B$11,0)),""))</f>
        <v/>
      </c>
      <c r="O75">
        <f>IFERROR(INDEX('Recompete Reviews'!$D$9:$D$234,MATCH($B75,'Recompete Reviews'!$B$9:$B$234,0)),"")</f>
        <v>0</v>
      </c>
      <c r="P75">
        <f>IFERROR(INDEX('Recompete Reviews'!$E$9:$E$234,MATCH($B75,'Recompete Reviews'!$B$9:$B$234,0)),"")</f>
        <v>0</v>
      </c>
    </row>
    <row r="76" spans="2:16" ht="11" outlineLevel="1" x14ac:dyDescent="0.15">
      <c r="B76" t="s">
        <v>193</v>
      </c>
      <c r="C76" t="s">
        <v>640</v>
      </c>
      <c r="D76" t="s">
        <v>531</v>
      </c>
      <c r="E76" t="s">
        <v>636</v>
      </c>
      <c r="F76" s="10">
        <f>IF(INDEX('Contract Families'!$AB$9:$AB$1696,MATCH($B76,'Contract Families'!$B$9:$B$1696,0))="","",INDEX('Contract Families'!$AB$9:$AB$1696,MATCH($B76,'Contract Families'!$B$9:$B$1696,0))/1000000)</f>
        <v>20.302696000000001</v>
      </c>
      <c r="G76" s="11">
        <f>IF(INDEX('Contract Families'!$Z$9:$Z$1696,MATCH($B76,'Contract Families'!$B$9:$B$1696,0))="","",INDEX('Contract Families'!$Z$9:$Z$1696,MATCH($B76,'Contract Families'!$B$9:$B$1696,0)))</f>
        <v>1</v>
      </c>
      <c r="H76" s="18">
        <f>IF(INDEX('Contract Families'!$AK$9:$AK$1696,MATCH($B76,'Contract Families'!$B$9:$B$1696,0))="","",INDEX('Contract Families'!$AK$9:$AK$1696,MATCH($B76,'Contract Families'!$B$9:$B$1696,0)))</f>
        <v>46015</v>
      </c>
      <c r="I76" s="15">
        <f>IF($H76="","",ROUND(($H76-'Timing &amp; Incumbent Screen'!$C$6)/30.44,0))</f>
        <v>-6</v>
      </c>
      <c r="J76" t="str">
        <f>IF($H76="","n/a",IF($H76&lt;'Timing &amp; Incumbent Screen'!$C$6,"Expired",IF($I76&lt;=12,"0-12 mo",IF($I76&lt;=24,"12-24 mo",IF($I76&lt;=36,"24-36 mo","36+ mo")))))</f>
        <v>Expired</v>
      </c>
      <c r="K76" t="s">
        <v>599</v>
      </c>
      <c r="L76" t="str">
        <f>IF(COUNTIFS('Notice Links'!$E$9:$E$59,$B76,'Notice Links'!$L$9:$L$59,"Y",'Notice Links'!$J$9:$J$59,"&gt;="&amp;'Timing &amp; Incumbent Screen'!$C$6)&gt;0,"Y","")</f>
        <v/>
      </c>
      <c r="N76" s="11" t="str">
        <f>IF($M76="","",IFERROR(INDEX('Market Size'!$Q$9:$Q$11,MATCH($M76,'Market Size'!$B$9:$B$11,0)),""))</f>
        <v/>
      </c>
      <c r="O76">
        <f>IFERROR(INDEX('Recompete Reviews'!$D$9:$D$234,MATCH($B76,'Recompete Reviews'!$B$9:$B$234,0)),"")</f>
        <v>0</v>
      </c>
      <c r="P76">
        <f>IFERROR(INDEX('Recompete Reviews'!$E$9:$E$234,MATCH($B76,'Recompete Reviews'!$B$9:$B$234,0)),"")</f>
        <v>0</v>
      </c>
    </row>
    <row r="77" spans="2:16" ht="11" outlineLevel="1" x14ac:dyDescent="0.15">
      <c r="B77" t="s">
        <v>194</v>
      </c>
      <c r="C77" t="s">
        <v>608</v>
      </c>
      <c r="D77" t="s">
        <v>531</v>
      </c>
      <c r="E77" t="s">
        <v>636</v>
      </c>
      <c r="F77" s="10">
        <f>IF(INDEX('Contract Families'!$AB$9:$AB$1696,MATCH($B77,'Contract Families'!$B$9:$B$1696,0))="","",INDEX('Contract Families'!$AB$9:$AB$1696,MATCH($B77,'Contract Families'!$B$9:$B$1696,0))/1000000)</f>
        <v>20.294377170000001</v>
      </c>
      <c r="G77" s="11">
        <f>IF(INDEX('Contract Families'!$Z$9:$Z$1696,MATCH($B77,'Contract Families'!$B$9:$B$1696,0))="","",INDEX('Contract Families'!$Z$9:$Z$1696,MATCH($B77,'Contract Families'!$B$9:$B$1696,0)))</f>
        <v>0.98180000000000001</v>
      </c>
      <c r="H77" s="18">
        <f>IF(INDEX('Contract Families'!$AK$9:$AK$1696,MATCH($B77,'Contract Families'!$B$9:$B$1696,0))="","",INDEX('Contract Families'!$AK$9:$AK$1696,MATCH($B77,'Contract Families'!$B$9:$B$1696,0)))</f>
        <v>43373</v>
      </c>
      <c r="I77" s="15">
        <f>IF($H77="","",ROUND(($H77-'Timing &amp; Incumbent Screen'!$C$6)/30.44,0))</f>
        <v>-93</v>
      </c>
      <c r="J77" t="str">
        <f>IF($H77="","n/a",IF($H77&lt;'Timing &amp; Incumbent Screen'!$C$6,"Expired",IF($I77&lt;=12,"0-12 mo",IF($I77&lt;=24,"12-24 mo",IF($I77&lt;=36,"24-36 mo","36+ mo")))))</f>
        <v>Expired</v>
      </c>
      <c r="K77" t="s">
        <v>631</v>
      </c>
      <c r="L77" t="str">
        <f>IF(COUNTIFS('Notice Links'!$E$9:$E$59,$B77,'Notice Links'!$L$9:$L$59,"Y",'Notice Links'!$J$9:$J$59,"&gt;="&amp;'Timing &amp; Incumbent Screen'!$C$6)&gt;0,"Y","")</f>
        <v/>
      </c>
      <c r="N77" s="11" t="str">
        <f>IF($M77="","",IFERROR(INDEX('Market Size'!$Q$9:$Q$11,MATCH($M77,'Market Size'!$B$9:$B$11,0)),""))</f>
        <v/>
      </c>
      <c r="O77">
        <f>IFERROR(INDEX('Recompete Reviews'!$D$9:$D$234,MATCH($B77,'Recompete Reviews'!$B$9:$B$234,0)),"")</f>
        <v>0</v>
      </c>
      <c r="P77">
        <f>IFERROR(INDEX('Recompete Reviews'!$E$9:$E$234,MATCH($B77,'Recompete Reviews'!$B$9:$B$234,0)),"")</f>
        <v>0</v>
      </c>
    </row>
    <row r="78" spans="2:16" ht="11" outlineLevel="1" x14ac:dyDescent="0.15">
      <c r="B78" t="s">
        <v>195</v>
      </c>
      <c r="C78" t="s">
        <v>640</v>
      </c>
      <c r="D78" t="s">
        <v>531</v>
      </c>
      <c r="E78" t="s">
        <v>636</v>
      </c>
      <c r="F78" s="10">
        <f>IF(INDEX('Contract Families'!$AB$9:$AB$1696,MATCH($B78,'Contract Families'!$B$9:$B$1696,0))="","",INDEX('Contract Families'!$AB$9:$AB$1696,MATCH($B78,'Contract Families'!$B$9:$B$1696,0))/1000000)</f>
        <v>18.725759</v>
      </c>
      <c r="G78" s="11">
        <f>IF(INDEX('Contract Families'!$Z$9:$Z$1696,MATCH($B78,'Contract Families'!$B$9:$B$1696,0))="","",INDEX('Contract Families'!$Z$9:$Z$1696,MATCH($B78,'Contract Families'!$B$9:$B$1696,0)))</f>
        <v>1</v>
      </c>
      <c r="H78" s="18">
        <f>IF(INDEX('Contract Families'!$AK$9:$AK$1696,MATCH($B78,'Contract Families'!$B$9:$B$1696,0))="","",INDEX('Contract Families'!$AK$9:$AK$1696,MATCH($B78,'Contract Families'!$B$9:$B$1696,0)))</f>
        <v>43700</v>
      </c>
      <c r="I78" s="15">
        <f>IF($H78="","",ROUND(($H78-'Timing &amp; Incumbent Screen'!$C$6)/30.44,0))</f>
        <v>-82</v>
      </c>
      <c r="J78" t="str">
        <f>IF($H78="","n/a",IF($H78&lt;'Timing &amp; Incumbent Screen'!$C$6,"Expired",IF($I78&lt;=12,"0-12 mo",IF($I78&lt;=24,"12-24 mo",IF($I78&lt;=36,"24-36 mo","36+ mo")))))</f>
        <v>Expired</v>
      </c>
      <c r="K78" t="s">
        <v>599</v>
      </c>
      <c r="L78" t="str">
        <f>IF(COUNTIFS('Notice Links'!$E$9:$E$59,$B78,'Notice Links'!$L$9:$L$59,"Y",'Notice Links'!$J$9:$J$59,"&gt;="&amp;'Timing &amp; Incumbent Screen'!$C$6)&gt;0,"Y","")</f>
        <v/>
      </c>
      <c r="N78" s="11" t="str">
        <f>IF($M78="","",IFERROR(INDEX('Market Size'!$Q$9:$Q$11,MATCH($M78,'Market Size'!$B$9:$B$11,0)),""))</f>
        <v/>
      </c>
      <c r="O78">
        <f>IFERROR(INDEX('Recompete Reviews'!$D$9:$D$234,MATCH($B78,'Recompete Reviews'!$B$9:$B$234,0)),"")</f>
        <v>0</v>
      </c>
      <c r="P78">
        <f>IFERROR(INDEX('Recompete Reviews'!$E$9:$E$234,MATCH($B78,'Recompete Reviews'!$B$9:$B$234,0)),"")</f>
        <v>0</v>
      </c>
    </row>
    <row r="79" spans="2:16" ht="11" outlineLevel="1" x14ac:dyDescent="0.15">
      <c r="B79" t="s">
        <v>197</v>
      </c>
      <c r="C79" t="s">
        <v>647</v>
      </c>
      <c r="D79" t="s">
        <v>531</v>
      </c>
      <c r="E79" t="s">
        <v>636</v>
      </c>
      <c r="F79" s="10">
        <f>IF(INDEX('Contract Families'!$AB$9:$AB$1696,MATCH($B79,'Contract Families'!$B$9:$B$1696,0))="","",INDEX('Contract Families'!$AB$9:$AB$1696,MATCH($B79,'Contract Families'!$B$9:$B$1696,0))/1000000)</f>
        <v>17.02736324</v>
      </c>
      <c r="G79" s="11">
        <f>IF(INDEX('Contract Families'!$Z$9:$Z$1696,MATCH($B79,'Contract Families'!$B$9:$B$1696,0))="","",INDEX('Contract Families'!$Z$9:$Z$1696,MATCH($B79,'Contract Families'!$B$9:$B$1696,0)))</f>
        <v>1</v>
      </c>
      <c r="H79" s="18">
        <f>IF(INDEX('Contract Families'!$AK$9:$AK$1696,MATCH($B79,'Contract Families'!$B$9:$B$1696,0))="","",INDEX('Contract Families'!$AK$9:$AK$1696,MATCH($B79,'Contract Families'!$B$9:$B$1696,0)))</f>
        <v>43909</v>
      </c>
      <c r="I79" s="15">
        <f>IF($H79="","",ROUND(($H79-'Timing &amp; Incumbent Screen'!$C$6)/30.44,0))</f>
        <v>-75</v>
      </c>
      <c r="J79" t="str">
        <f>IF($H79="","n/a",IF($H79&lt;'Timing &amp; Incumbent Screen'!$C$6,"Expired",IF($I79&lt;=12,"0-12 mo",IF($I79&lt;=24,"12-24 mo",IF($I79&lt;=36,"24-36 mo","36+ mo")))))</f>
        <v>Expired</v>
      </c>
      <c r="K79" t="s">
        <v>599</v>
      </c>
      <c r="L79" t="str">
        <f>IF(COUNTIFS('Notice Links'!$E$9:$E$59,$B79,'Notice Links'!$L$9:$L$59,"Y",'Notice Links'!$J$9:$J$59,"&gt;="&amp;'Timing &amp; Incumbent Screen'!$C$6)&gt;0,"Y","")</f>
        <v/>
      </c>
      <c r="N79" s="11" t="str">
        <f>IF($M79="","",IFERROR(INDEX('Market Size'!$Q$9:$Q$11,MATCH($M79,'Market Size'!$B$9:$B$11,0)),""))</f>
        <v/>
      </c>
      <c r="O79">
        <f>IFERROR(INDEX('Recompete Reviews'!$D$9:$D$234,MATCH($B79,'Recompete Reviews'!$B$9:$B$234,0)),"")</f>
        <v>0</v>
      </c>
      <c r="P79">
        <f>IFERROR(INDEX('Recompete Reviews'!$E$9:$E$234,MATCH($B79,'Recompete Reviews'!$B$9:$B$234,0)),"")</f>
        <v>0</v>
      </c>
    </row>
    <row r="80" spans="2:16" ht="11" outlineLevel="1" x14ac:dyDescent="0.15">
      <c r="B80" t="s">
        <v>198</v>
      </c>
      <c r="C80" t="s">
        <v>648</v>
      </c>
      <c r="D80" t="s">
        <v>531</v>
      </c>
      <c r="E80" t="s">
        <v>636</v>
      </c>
      <c r="F80" s="10">
        <f>IF(INDEX('Contract Families'!$AB$9:$AB$1696,MATCH($B80,'Contract Families'!$B$9:$B$1696,0))="","",INDEX('Contract Families'!$AB$9:$AB$1696,MATCH($B80,'Contract Families'!$B$9:$B$1696,0))/1000000)</f>
        <v>17.007594999999998</v>
      </c>
      <c r="G80" s="11">
        <f>IF(INDEX('Contract Families'!$Z$9:$Z$1696,MATCH($B80,'Contract Families'!$B$9:$B$1696,0))="","",INDEX('Contract Families'!$Z$9:$Z$1696,MATCH($B80,'Contract Families'!$B$9:$B$1696,0)))</f>
        <v>1</v>
      </c>
      <c r="H80" s="18">
        <f>IF(INDEX('Contract Families'!$AK$9:$AK$1696,MATCH($B80,'Contract Families'!$B$9:$B$1696,0))="","",INDEX('Contract Families'!$AK$9:$AK$1696,MATCH($B80,'Contract Families'!$B$9:$B$1696,0)))</f>
        <v>45717</v>
      </c>
      <c r="I80" s="15">
        <f>IF($H80="","",ROUND(($H80-'Timing &amp; Incumbent Screen'!$C$6)/30.44,0))</f>
        <v>-16</v>
      </c>
      <c r="J80" t="str">
        <f>IF($H80="","n/a",IF($H80&lt;'Timing &amp; Incumbent Screen'!$C$6,"Expired",IF($I80&lt;=12,"0-12 mo",IF($I80&lt;=24,"12-24 mo",IF($I80&lt;=36,"24-36 mo","36+ mo")))))</f>
        <v>Expired</v>
      </c>
      <c r="K80" t="s">
        <v>599</v>
      </c>
      <c r="L80" t="str">
        <f>IF(COUNTIFS('Notice Links'!$E$9:$E$59,$B80,'Notice Links'!$L$9:$L$59,"Y",'Notice Links'!$J$9:$J$59,"&gt;="&amp;'Timing &amp; Incumbent Screen'!$C$6)&gt;0,"Y","")</f>
        <v/>
      </c>
      <c r="N80" s="11" t="str">
        <f>IF($M80="","",IFERROR(INDEX('Market Size'!$Q$9:$Q$11,MATCH($M80,'Market Size'!$B$9:$B$11,0)),""))</f>
        <v/>
      </c>
      <c r="O80">
        <f>IFERROR(INDEX('Recompete Reviews'!$D$9:$D$234,MATCH($B80,'Recompete Reviews'!$B$9:$B$234,0)),"")</f>
        <v>0</v>
      </c>
      <c r="P80">
        <f>IFERROR(INDEX('Recompete Reviews'!$E$9:$E$234,MATCH($B80,'Recompete Reviews'!$B$9:$B$234,0)),"")</f>
        <v>0</v>
      </c>
    </row>
    <row r="81" spans="2:16" ht="11" outlineLevel="1" x14ac:dyDescent="0.15">
      <c r="B81" t="s">
        <v>201</v>
      </c>
      <c r="C81" t="s">
        <v>647</v>
      </c>
      <c r="D81" t="s">
        <v>531</v>
      </c>
      <c r="E81" t="s">
        <v>636</v>
      </c>
      <c r="F81" s="10">
        <f>IF(INDEX('Contract Families'!$AB$9:$AB$1696,MATCH($B81,'Contract Families'!$B$9:$B$1696,0))="","",INDEX('Contract Families'!$AB$9:$AB$1696,MATCH($B81,'Contract Families'!$B$9:$B$1696,0))/1000000)</f>
        <v>15.894902310000001</v>
      </c>
      <c r="G81" s="11">
        <f>IF(INDEX('Contract Families'!$Z$9:$Z$1696,MATCH($B81,'Contract Families'!$B$9:$B$1696,0))="","",INDEX('Contract Families'!$Z$9:$Z$1696,MATCH($B81,'Contract Families'!$B$9:$B$1696,0)))</f>
        <v>1</v>
      </c>
      <c r="H81" s="18">
        <f>IF(INDEX('Contract Families'!$AK$9:$AK$1696,MATCH($B81,'Contract Families'!$B$9:$B$1696,0))="","",INDEX('Contract Families'!$AK$9:$AK$1696,MATCH($B81,'Contract Families'!$B$9:$B$1696,0)))</f>
        <v>42417</v>
      </c>
      <c r="I81" s="15">
        <f>IF($H81="","",ROUND(($H81-'Timing &amp; Incumbent Screen'!$C$6)/30.44,0))</f>
        <v>-124</v>
      </c>
      <c r="J81" t="str">
        <f>IF($H81="","n/a",IF($H81&lt;'Timing &amp; Incumbent Screen'!$C$6,"Expired",IF($I81&lt;=12,"0-12 mo",IF($I81&lt;=24,"12-24 mo",IF($I81&lt;=36,"24-36 mo","36+ mo")))))</f>
        <v>Expired</v>
      </c>
      <c r="K81" t="s">
        <v>599</v>
      </c>
      <c r="L81" t="str">
        <f>IF(COUNTIFS('Notice Links'!$E$9:$E$59,$B81,'Notice Links'!$L$9:$L$59,"Y",'Notice Links'!$J$9:$J$59,"&gt;="&amp;'Timing &amp; Incumbent Screen'!$C$6)&gt;0,"Y","")</f>
        <v/>
      </c>
      <c r="N81" s="11" t="str">
        <f>IF($M81="","",IFERROR(INDEX('Market Size'!$Q$9:$Q$11,MATCH($M81,'Market Size'!$B$9:$B$11,0)),""))</f>
        <v/>
      </c>
      <c r="O81">
        <f>IFERROR(INDEX('Recompete Reviews'!$D$9:$D$234,MATCH($B81,'Recompete Reviews'!$B$9:$B$234,0)),"")</f>
        <v>0</v>
      </c>
      <c r="P81">
        <f>IFERROR(INDEX('Recompete Reviews'!$E$9:$E$234,MATCH($B81,'Recompete Reviews'!$B$9:$B$234,0)),"")</f>
        <v>0</v>
      </c>
    </row>
    <row r="82" spans="2:16" ht="11" outlineLevel="1" x14ac:dyDescent="0.15">
      <c r="B82" t="s">
        <v>202</v>
      </c>
      <c r="C82" t="s">
        <v>608</v>
      </c>
      <c r="D82" t="s">
        <v>531</v>
      </c>
      <c r="E82" t="s">
        <v>636</v>
      </c>
      <c r="F82" s="10">
        <f>IF(INDEX('Contract Families'!$AB$9:$AB$1696,MATCH($B82,'Contract Families'!$B$9:$B$1696,0))="","",INDEX('Contract Families'!$AB$9:$AB$1696,MATCH($B82,'Contract Families'!$B$9:$B$1696,0))/1000000)</f>
        <v>15.76814663</v>
      </c>
      <c r="G82" s="11">
        <f>IF(INDEX('Contract Families'!$Z$9:$Z$1696,MATCH($B82,'Contract Families'!$B$9:$B$1696,0))="","",INDEX('Contract Families'!$Z$9:$Z$1696,MATCH($B82,'Contract Families'!$B$9:$B$1696,0)))</f>
        <v>0.76259999999999994</v>
      </c>
      <c r="H82" s="18">
        <f>IF(INDEX('Contract Families'!$AK$9:$AK$1696,MATCH($B82,'Contract Families'!$B$9:$B$1696,0))="","",INDEX('Contract Families'!$AK$9:$AK$1696,MATCH($B82,'Contract Families'!$B$9:$B$1696,0)))</f>
        <v>44819</v>
      </c>
      <c r="I82" s="15">
        <f>IF($H82="","",ROUND(($H82-'Timing &amp; Incumbent Screen'!$C$6)/30.44,0))</f>
        <v>-45</v>
      </c>
      <c r="J82" t="str">
        <f>IF($H82="","n/a",IF($H82&lt;'Timing &amp; Incumbent Screen'!$C$6,"Expired",IF($I82&lt;=12,"0-12 mo",IF($I82&lt;=24,"12-24 mo",IF($I82&lt;=36,"24-36 mo","36+ mo")))))</f>
        <v>Expired</v>
      </c>
      <c r="K82" t="s">
        <v>631</v>
      </c>
      <c r="L82" t="str">
        <f>IF(COUNTIFS('Notice Links'!$E$9:$E$59,$B82,'Notice Links'!$L$9:$L$59,"Y",'Notice Links'!$J$9:$J$59,"&gt;="&amp;'Timing &amp; Incumbent Screen'!$C$6)&gt;0,"Y","")</f>
        <v/>
      </c>
      <c r="N82" s="11" t="str">
        <f>IF($M82="","",IFERROR(INDEX('Market Size'!$Q$9:$Q$11,MATCH($M82,'Market Size'!$B$9:$B$11,0)),""))</f>
        <v/>
      </c>
      <c r="O82">
        <f>IFERROR(INDEX('Recompete Reviews'!$D$9:$D$234,MATCH($B82,'Recompete Reviews'!$B$9:$B$234,0)),"")</f>
        <v>0</v>
      </c>
      <c r="P82">
        <f>IFERROR(INDEX('Recompete Reviews'!$E$9:$E$234,MATCH($B82,'Recompete Reviews'!$B$9:$B$234,0)),"")</f>
        <v>0</v>
      </c>
    </row>
    <row r="83" spans="2:16" ht="11" outlineLevel="1" x14ac:dyDescent="0.15">
      <c r="B83" t="s">
        <v>203</v>
      </c>
      <c r="C83" t="s">
        <v>646</v>
      </c>
      <c r="D83" t="s">
        <v>531</v>
      </c>
      <c r="E83" t="s">
        <v>636</v>
      </c>
      <c r="F83" s="10">
        <f>IF(INDEX('Contract Families'!$AB$9:$AB$1696,MATCH($B83,'Contract Families'!$B$9:$B$1696,0))="","",INDEX('Contract Families'!$AB$9:$AB$1696,MATCH($B83,'Contract Families'!$B$9:$B$1696,0))/1000000)</f>
        <v>15.534560369999999</v>
      </c>
      <c r="G83" s="11">
        <f>IF(INDEX('Contract Families'!$Z$9:$Z$1696,MATCH($B83,'Contract Families'!$B$9:$B$1696,0))="","",INDEX('Contract Families'!$Z$9:$Z$1696,MATCH($B83,'Contract Families'!$B$9:$B$1696,0)))</f>
        <v>1</v>
      </c>
      <c r="H83" s="18">
        <f>IF(INDEX('Contract Families'!$AK$9:$AK$1696,MATCH($B83,'Contract Families'!$B$9:$B$1696,0))="","",INDEX('Contract Families'!$AK$9:$AK$1696,MATCH($B83,'Contract Families'!$B$9:$B$1696,0)))</f>
        <v>44456</v>
      </c>
      <c r="I83" s="15">
        <f>IF($H83="","",ROUND(($H83-'Timing &amp; Incumbent Screen'!$C$6)/30.44,0))</f>
        <v>-57</v>
      </c>
      <c r="J83" t="str">
        <f>IF($H83="","n/a",IF($H83&lt;'Timing &amp; Incumbent Screen'!$C$6,"Expired",IF($I83&lt;=12,"0-12 mo",IF($I83&lt;=24,"12-24 mo",IF($I83&lt;=36,"24-36 mo","36+ mo")))))</f>
        <v>Expired</v>
      </c>
      <c r="K83" t="s">
        <v>631</v>
      </c>
      <c r="L83" t="str">
        <f>IF(COUNTIFS('Notice Links'!$E$9:$E$59,$B83,'Notice Links'!$L$9:$L$59,"Y",'Notice Links'!$J$9:$J$59,"&gt;="&amp;'Timing &amp; Incumbent Screen'!$C$6)&gt;0,"Y","")</f>
        <v/>
      </c>
      <c r="N83" s="11" t="str">
        <f>IF($M83="","",IFERROR(INDEX('Market Size'!$Q$9:$Q$11,MATCH($M83,'Market Size'!$B$9:$B$11,0)),""))</f>
        <v/>
      </c>
      <c r="O83">
        <f>IFERROR(INDEX('Recompete Reviews'!$D$9:$D$234,MATCH($B83,'Recompete Reviews'!$B$9:$B$234,0)),"")</f>
        <v>0</v>
      </c>
      <c r="P83">
        <f>IFERROR(INDEX('Recompete Reviews'!$E$9:$E$234,MATCH($B83,'Recompete Reviews'!$B$9:$B$234,0)),"")</f>
        <v>0</v>
      </c>
    </row>
    <row r="84" spans="2:16" ht="11" outlineLevel="1" x14ac:dyDescent="0.15">
      <c r="B84" t="s">
        <v>204</v>
      </c>
      <c r="C84" t="s">
        <v>649</v>
      </c>
      <c r="D84" t="s">
        <v>531</v>
      </c>
      <c r="E84" t="s">
        <v>636</v>
      </c>
      <c r="F84" s="10">
        <f>IF(INDEX('Contract Families'!$AB$9:$AB$1696,MATCH($B84,'Contract Families'!$B$9:$B$1696,0))="","",INDEX('Contract Families'!$AB$9:$AB$1696,MATCH($B84,'Contract Families'!$B$9:$B$1696,0))/1000000)</f>
        <v>14.78865276</v>
      </c>
      <c r="G84" s="11">
        <f>IF(INDEX('Contract Families'!$Z$9:$Z$1696,MATCH($B84,'Contract Families'!$B$9:$B$1696,0))="","",INDEX('Contract Families'!$Z$9:$Z$1696,MATCH($B84,'Contract Families'!$B$9:$B$1696,0)))</f>
        <v>1</v>
      </c>
      <c r="H84" s="18">
        <f>IF(INDEX('Contract Families'!$AK$9:$AK$1696,MATCH($B84,'Contract Families'!$B$9:$B$1696,0))="","",INDEX('Contract Families'!$AK$9:$AK$1696,MATCH($B84,'Contract Families'!$B$9:$B$1696,0)))</f>
        <v>43187</v>
      </c>
      <c r="I84" s="15">
        <f>IF($H84="","",ROUND(($H84-'Timing &amp; Incumbent Screen'!$C$6)/30.44,0))</f>
        <v>-99</v>
      </c>
      <c r="J84" t="str">
        <f>IF($H84="","n/a",IF($H84&lt;'Timing &amp; Incumbent Screen'!$C$6,"Expired",IF($I84&lt;=12,"0-12 mo",IF($I84&lt;=24,"12-24 mo",IF($I84&lt;=36,"24-36 mo","36+ mo")))))</f>
        <v>Expired</v>
      </c>
      <c r="K84" t="s">
        <v>599</v>
      </c>
      <c r="L84" t="str">
        <f>IF(COUNTIFS('Notice Links'!$E$9:$E$59,$B84,'Notice Links'!$L$9:$L$59,"Y",'Notice Links'!$J$9:$J$59,"&gt;="&amp;'Timing &amp; Incumbent Screen'!$C$6)&gt;0,"Y","")</f>
        <v/>
      </c>
      <c r="N84" s="11" t="str">
        <f>IF($M84="","",IFERROR(INDEX('Market Size'!$Q$9:$Q$11,MATCH($M84,'Market Size'!$B$9:$B$11,0)),""))</f>
        <v/>
      </c>
      <c r="O84">
        <f>IFERROR(INDEX('Recompete Reviews'!$D$9:$D$234,MATCH($B84,'Recompete Reviews'!$B$9:$B$234,0)),"")</f>
        <v>0</v>
      </c>
      <c r="P84">
        <f>IFERROR(INDEX('Recompete Reviews'!$E$9:$E$234,MATCH($B84,'Recompete Reviews'!$B$9:$B$234,0)),"")</f>
        <v>0</v>
      </c>
    </row>
    <row r="85" spans="2:16" ht="11" outlineLevel="1" x14ac:dyDescent="0.15">
      <c r="B85" t="s">
        <v>205</v>
      </c>
      <c r="C85" t="s">
        <v>650</v>
      </c>
      <c r="D85" t="s">
        <v>531</v>
      </c>
      <c r="E85" t="s">
        <v>636</v>
      </c>
      <c r="F85" s="10">
        <f>IF(INDEX('Contract Families'!$AB$9:$AB$1696,MATCH($B85,'Contract Families'!$B$9:$B$1696,0))="","",INDEX('Contract Families'!$AB$9:$AB$1696,MATCH($B85,'Contract Families'!$B$9:$B$1696,0))/1000000)</f>
        <v>14.563406800000001</v>
      </c>
      <c r="G85" s="11">
        <f>IF(INDEX('Contract Families'!$Z$9:$Z$1696,MATCH($B85,'Contract Families'!$B$9:$B$1696,0))="","",INDEX('Contract Families'!$Z$9:$Z$1696,MATCH($B85,'Contract Families'!$B$9:$B$1696,0)))</f>
        <v>1</v>
      </c>
      <c r="H85" s="18">
        <f>IF(INDEX('Contract Families'!$AK$9:$AK$1696,MATCH($B85,'Contract Families'!$B$9:$B$1696,0))="","",INDEX('Contract Families'!$AK$9:$AK$1696,MATCH($B85,'Contract Families'!$B$9:$B$1696,0)))</f>
        <v>47470</v>
      </c>
      <c r="I85" s="15">
        <f>IF($H85="","",ROUND(($H85-'Timing &amp; Incumbent Screen'!$C$6)/30.44,0))</f>
        <v>42</v>
      </c>
      <c r="J85" t="str">
        <f>IF($H85="","n/a",IF($H85&lt;'Timing &amp; Incumbent Screen'!$C$6,"Expired",IF($I85&lt;=12,"0-12 mo",IF($I85&lt;=24,"12-24 mo",IF($I85&lt;=36,"24-36 mo","36+ mo")))))</f>
        <v>36+ mo</v>
      </c>
      <c r="K85" t="s">
        <v>599</v>
      </c>
      <c r="L85" t="str">
        <f>IF(COUNTIFS('Notice Links'!$E$9:$E$59,$B85,'Notice Links'!$L$9:$L$59,"Y",'Notice Links'!$J$9:$J$59,"&gt;="&amp;'Timing &amp; Incumbent Screen'!$C$6)&gt;0,"Y","")</f>
        <v/>
      </c>
      <c r="N85" s="11" t="str">
        <f>IF($M85="","",IFERROR(INDEX('Market Size'!$Q$9:$Q$11,MATCH($M85,'Market Size'!$B$9:$B$11,0)),""))</f>
        <v/>
      </c>
      <c r="O85">
        <f>IFERROR(INDEX('Recompete Reviews'!$D$9:$D$234,MATCH($B85,'Recompete Reviews'!$B$9:$B$234,0)),"")</f>
        <v>0</v>
      </c>
      <c r="P85">
        <f>IFERROR(INDEX('Recompete Reviews'!$E$9:$E$234,MATCH($B85,'Recompete Reviews'!$B$9:$B$234,0)),"")</f>
        <v>0</v>
      </c>
    </row>
    <row r="86" spans="2:16" ht="11" outlineLevel="1" x14ac:dyDescent="0.15">
      <c r="B86" t="s">
        <v>206</v>
      </c>
      <c r="C86" t="s">
        <v>651</v>
      </c>
      <c r="D86" t="s">
        <v>531</v>
      </c>
      <c r="E86" t="s">
        <v>636</v>
      </c>
      <c r="F86" s="10">
        <f>IF(INDEX('Contract Families'!$AB$9:$AB$1696,MATCH($B86,'Contract Families'!$B$9:$B$1696,0))="","",INDEX('Contract Families'!$AB$9:$AB$1696,MATCH($B86,'Contract Families'!$B$9:$B$1696,0))/1000000)</f>
        <v>14.430806</v>
      </c>
      <c r="G86" s="11">
        <f>IF(INDEX('Contract Families'!$Z$9:$Z$1696,MATCH($B86,'Contract Families'!$B$9:$B$1696,0))="","",INDEX('Contract Families'!$Z$9:$Z$1696,MATCH($B86,'Contract Families'!$B$9:$B$1696,0)))</f>
        <v>1</v>
      </c>
      <c r="H86" s="18">
        <f>IF(INDEX('Contract Families'!$AK$9:$AK$1696,MATCH($B86,'Contract Families'!$B$9:$B$1696,0))="","",INDEX('Contract Families'!$AK$9:$AK$1696,MATCH($B86,'Contract Families'!$B$9:$B$1696,0)))</f>
        <v>44274</v>
      </c>
      <c r="I86" s="15">
        <f>IF($H86="","",ROUND(($H86-'Timing &amp; Incumbent Screen'!$C$6)/30.44,0))</f>
        <v>-63</v>
      </c>
      <c r="J86" t="str">
        <f>IF($H86="","n/a",IF($H86&lt;'Timing &amp; Incumbent Screen'!$C$6,"Expired",IF($I86&lt;=12,"0-12 mo",IF($I86&lt;=24,"12-24 mo",IF($I86&lt;=36,"24-36 mo","36+ mo")))))</f>
        <v>Expired</v>
      </c>
      <c r="K86" t="s">
        <v>599</v>
      </c>
      <c r="L86" t="str">
        <f>IF(COUNTIFS('Notice Links'!$E$9:$E$59,$B86,'Notice Links'!$L$9:$L$59,"Y",'Notice Links'!$J$9:$J$59,"&gt;="&amp;'Timing &amp; Incumbent Screen'!$C$6)&gt;0,"Y","")</f>
        <v/>
      </c>
      <c r="N86" s="11" t="str">
        <f>IF($M86="","",IFERROR(INDEX('Market Size'!$Q$9:$Q$11,MATCH($M86,'Market Size'!$B$9:$B$11,0)),""))</f>
        <v/>
      </c>
      <c r="O86">
        <f>IFERROR(INDEX('Recompete Reviews'!$D$9:$D$234,MATCH($B86,'Recompete Reviews'!$B$9:$B$234,0)),"")</f>
        <v>0</v>
      </c>
      <c r="P86">
        <f>IFERROR(INDEX('Recompete Reviews'!$E$9:$E$234,MATCH($B86,'Recompete Reviews'!$B$9:$B$234,0)),"")</f>
        <v>0</v>
      </c>
    </row>
    <row r="87" spans="2:16" ht="11" outlineLevel="1" x14ac:dyDescent="0.15">
      <c r="B87" t="s">
        <v>207</v>
      </c>
      <c r="C87" t="s">
        <v>652</v>
      </c>
      <c r="D87" t="s">
        <v>531</v>
      </c>
      <c r="E87" t="s">
        <v>636</v>
      </c>
      <c r="F87" s="10">
        <f>IF(INDEX('Contract Families'!$AB$9:$AB$1696,MATCH($B87,'Contract Families'!$B$9:$B$1696,0))="","",INDEX('Contract Families'!$AB$9:$AB$1696,MATCH($B87,'Contract Families'!$B$9:$B$1696,0))/1000000)</f>
        <v>14.384084</v>
      </c>
      <c r="G87" s="11">
        <f>IF(INDEX('Contract Families'!$Z$9:$Z$1696,MATCH($B87,'Contract Families'!$B$9:$B$1696,0))="","",INDEX('Contract Families'!$Z$9:$Z$1696,MATCH($B87,'Contract Families'!$B$9:$B$1696,0)))</f>
        <v>1</v>
      </c>
      <c r="H87" s="18">
        <f>IF(INDEX('Contract Families'!$AK$9:$AK$1696,MATCH($B87,'Contract Families'!$B$9:$B$1696,0))="","",INDEX('Contract Families'!$AK$9:$AK$1696,MATCH($B87,'Contract Families'!$B$9:$B$1696,0)))</f>
        <v>46627</v>
      </c>
      <c r="I87" s="15">
        <f>IF($H87="","",ROUND(($H87-'Timing &amp; Incumbent Screen'!$C$6)/30.44,0))</f>
        <v>14</v>
      </c>
      <c r="J87" t="str">
        <f>IF($H87="","n/a",IF($H87&lt;'Timing &amp; Incumbent Screen'!$C$6,"Expired",IF($I87&lt;=12,"0-12 mo",IF($I87&lt;=24,"12-24 mo",IF($I87&lt;=36,"24-36 mo","36+ mo")))))</f>
        <v>12-24 mo</v>
      </c>
      <c r="K87" t="s">
        <v>599</v>
      </c>
      <c r="L87" t="str">
        <f>IF(COUNTIFS('Notice Links'!$E$9:$E$59,$B87,'Notice Links'!$L$9:$L$59,"Y",'Notice Links'!$J$9:$J$59,"&gt;="&amp;'Timing &amp; Incumbent Screen'!$C$6)&gt;0,"Y","")</f>
        <v/>
      </c>
      <c r="N87" s="11" t="str">
        <f>IF($M87="","",IFERROR(INDEX('Market Size'!$Q$9:$Q$11,MATCH($M87,'Market Size'!$B$9:$B$11,0)),""))</f>
        <v/>
      </c>
      <c r="O87">
        <f>IFERROR(INDEX('Recompete Reviews'!$D$9:$D$234,MATCH($B87,'Recompete Reviews'!$B$9:$B$234,0)),"")</f>
        <v>0</v>
      </c>
      <c r="P87">
        <f>IFERROR(INDEX('Recompete Reviews'!$E$9:$E$234,MATCH($B87,'Recompete Reviews'!$B$9:$B$234,0)),"")</f>
        <v>0</v>
      </c>
    </row>
    <row r="88" spans="2:16" ht="11" outlineLevel="1" x14ac:dyDescent="0.15">
      <c r="B88" t="s">
        <v>208</v>
      </c>
      <c r="C88" t="s">
        <v>653</v>
      </c>
      <c r="D88" t="s">
        <v>531</v>
      </c>
      <c r="E88" t="s">
        <v>636</v>
      </c>
      <c r="F88" s="10">
        <f>IF(INDEX('Contract Families'!$AB$9:$AB$1696,MATCH($B88,'Contract Families'!$B$9:$B$1696,0))="","",INDEX('Contract Families'!$AB$9:$AB$1696,MATCH($B88,'Contract Families'!$B$9:$B$1696,0))/1000000)</f>
        <v>14.284287000000001</v>
      </c>
      <c r="G88" s="11">
        <f>IF(INDEX('Contract Families'!$Z$9:$Z$1696,MATCH($B88,'Contract Families'!$B$9:$B$1696,0))="","",INDEX('Contract Families'!$Z$9:$Z$1696,MATCH($B88,'Contract Families'!$B$9:$B$1696,0)))</f>
        <v>1</v>
      </c>
      <c r="H88" s="18">
        <f>IF(INDEX('Contract Families'!$AK$9:$AK$1696,MATCH($B88,'Contract Families'!$B$9:$B$1696,0))="","",INDEX('Contract Families'!$AK$9:$AK$1696,MATCH($B88,'Contract Families'!$B$9:$B$1696,0)))</f>
        <v>46356</v>
      </c>
      <c r="I88" s="15">
        <f>IF($H88="","",ROUND(($H88-'Timing &amp; Incumbent Screen'!$C$6)/30.44,0))</f>
        <v>5</v>
      </c>
      <c r="J88" t="str">
        <f>IF($H88="","n/a",IF($H88&lt;'Timing &amp; Incumbent Screen'!$C$6,"Expired",IF($I88&lt;=12,"0-12 mo",IF($I88&lt;=24,"12-24 mo",IF($I88&lt;=36,"24-36 mo","36+ mo")))))</f>
        <v>0-12 mo</v>
      </c>
      <c r="K88" t="s">
        <v>599</v>
      </c>
      <c r="L88" t="str">
        <f>IF(COUNTIFS('Notice Links'!$E$9:$E$59,$B88,'Notice Links'!$L$9:$L$59,"Y",'Notice Links'!$J$9:$J$59,"&gt;="&amp;'Timing &amp; Incumbent Screen'!$C$6)&gt;0,"Y","")</f>
        <v/>
      </c>
      <c r="N88" s="11" t="str">
        <f>IF($M88="","",IFERROR(INDEX('Market Size'!$Q$9:$Q$11,MATCH($M88,'Market Size'!$B$9:$B$11,0)),""))</f>
        <v/>
      </c>
      <c r="O88">
        <f>IFERROR(INDEX('Recompete Reviews'!$D$9:$D$234,MATCH($B88,'Recompete Reviews'!$B$9:$B$234,0)),"")</f>
        <v>0</v>
      </c>
      <c r="P88">
        <f>IFERROR(INDEX('Recompete Reviews'!$E$9:$E$234,MATCH($B88,'Recompete Reviews'!$B$9:$B$234,0)),"")</f>
        <v>0</v>
      </c>
    </row>
    <row r="89" spans="2:16" ht="11" outlineLevel="1" x14ac:dyDescent="0.15">
      <c r="B89" t="s">
        <v>210</v>
      </c>
      <c r="C89" t="s">
        <v>654</v>
      </c>
      <c r="D89" t="s">
        <v>531</v>
      </c>
      <c r="E89" t="s">
        <v>636</v>
      </c>
      <c r="F89" s="10">
        <f>IF(INDEX('Contract Families'!$AB$9:$AB$1696,MATCH($B89,'Contract Families'!$B$9:$B$1696,0))="","",INDEX('Contract Families'!$AB$9:$AB$1696,MATCH($B89,'Contract Families'!$B$9:$B$1696,0))/1000000)</f>
        <v>13.742900000000001</v>
      </c>
      <c r="G89" s="11">
        <f>IF(INDEX('Contract Families'!$Z$9:$Z$1696,MATCH($B89,'Contract Families'!$B$9:$B$1696,0))="","",INDEX('Contract Families'!$Z$9:$Z$1696,MATCH($B89,'Contract Families'!$B$9:$B$1696,0)))</f>
        <v>1</v>
      </c>
      <c r="H89" s="18">
        <f>IF(INDEX('Contract Families'!$AK$9:$AK$1696,MATCH($B89,'Contract Families'!$B$9:$B$1696,0))="","",INDEX('Contract Families'!$AK$9:$AK$1696,MATCH($B89,'Contract Families'!$B$9:$B$1696,0)))</f>
        <v>46336</v>
      </c>
      <c r="I89" s="15">
        <f>IF($H89="","",ROUND(($H89-'Timing &amp; Incumbent Screen'!$C$6)/30.44,0))</f>
        <v>5</v>
      </c>
      <c r="J89" t="str">
        <f>IF($H89="","n/a",IF($H89&lt;'Timing &amp; Incumbent Screen'!$C$6,"Expired",IF($I89&lt;=12,"0-12 mo",IF($I89&lt;=24,"12-24 mo",IF($I89&lt;=36,"24-36 mo","36+ mo")))))</f>
        <v>0-12 mo</v>
      </c>
      <c r="K89" t="s">
        <v>599</v>
      </c>
      <c r="L89" t="str">
        <f>IF(COUNTIFS('Notice Links'!$E$9:$E$59,$B89,'Notice Links'!$L$9:$L$59,"Y",'Notice Links'!$J$9:$J$59,"&gt;="&amp;'Timing &amp; Incumbent Screen'!$C$6)&gt;0,"Y","")</f>
        <v/>
      </c>
      <c r="N89" s="11" t="str">
        <f>IF($M89="","",IFERROR(INDEX('Market Size'!$Q$9:$Q$11,MATCH($M89,'Market Size'!$B$9:$B$11,0)),""))</f>
        <v/>
      </c>
      <c r="O89">
        <f>IFERROR(INDEX('Recompete Reviews'!$D$9:$D$234,MATCH($B89,'Recompete Reviews'!$B$9:$B$234,0)),"")</f>
        <v>0</v>
      </c>
      <c r="P89">
        <f>IFERROR(INDEX('Recompete Reviews'!$E$9:$E$234,MATCH($B89,'Recompete Reviews'!$B$9:$B$234,0)),"")</f>
        <v>0</v>
      </c>
    </row>
    <row r="90" spans="2:16" ht="11" outlineLevel="1" x14ac:dyDescent="0.15">
      <c r="B90" t="s">
        <v>212</v>
      </c>
      <c r="C90" t="s">
        <v>640</v>
      </c>
      <c r="D90" t="s">
        <v>531</v>
      </c>
      <c r="E90" t="s">
        <v>636</v>
      </c>
      <c r="F90" s="10">
        <f>IF(INDEX('Contract Families'!$AB$9:$AB$1696,MATCH($B90,'Contract Families'!$B$9:$B$1696,0))="","",INDEX('Contract Families'!$AB$9:$AB$1696,MATCH($B90,'Contract Families'!$B$9:$B$1696,0))/1000000)</f>
        <v>12.676852419999999</v>
      </c>
      <c r="G90" s="11">
        <f>IF(INDEX('Contract Families'!$Z$9:$Z$1696,MATCH($B90,'Contract Families'!$B$9:$B$1696,0))="","",INDEX('Contract Families'!$Z$9:$Z$1696,MATCH($B90,'Contract Families'!$B$9:$B$1696,0)))</f>
        <v>1</v>
      </c>
      <c r="H90" s="18">
        <f>IF(INDEX('Contract Families'!$AK$9:$AK$1696,MATCH($B90,'Contract Families'!$B$9:$B$1696,0))="","",INDEX('Contract Families'!$AK$9:$AK$1696,MATCH($B90,'Contract Families'!$B$9:$B$1696,0)))</f>
        <v>44179</v>
      </c>
      <c r="I90" s="15">
        <f>IF($H90="","",ROUND(($H90-'Timing &amp; Incumbent Screen'!$C$6)/30.44,0))</f>
        <v>-66</v>
      </c>
      <c r="J90" t="str">
        <f>IF($H90="","n/a",IF($H90&lt;'Timing &amp; Incumbent Screen'!$C$6,"Expired",IF($I90&lt;=12,"0-12 mo",IF($I90&lt;=24,"12-24 mo",IF($I90&lt;=36,"24-36 mo","36+ mo")))))</f>
        <v>Expired</v>
      </c>
      <c r="K90" t="s">
        <v>599</v>
      </c>
      <c r="L90" t="str">
        <f>IF(COUNTIFS('Notice Links'!$E$9:$E$59,$B90,'Notice Links'!$L$9:$L$59,"Y",'Notice Links'!$J$9:$J$59,"&gt;="&amp;'Timing &amp; Incumbent Screen'!$C$6)&gt;0,"Y","")</f>
        <v/>
      </c>
      <c r="N90" s="11" t="str">
        <f>IF($M90="","",IFERROR(INDEX('Market Size'!$Q$9:$Q$11,MATCH($M90,'Market Size'!$B$9:$B$11,0)),""))</f>
        <v/>
      </c>
      <c r="O90">
        <f>IFERROR(INDEX('Recompete Reviews'!$D$9:$D$234,MATCH($B90,'Recompete Reviews'!$B$9:$B$234,0)),"")</f>
        <v>0</v>
      </c>
      <c r="P90">
        <f>IFERROR(INDEX('Recompete Reviews'!$E$9:$E$234,MATCH($B90,'Recompete Reviews'!$B$9:$B$234,0)),"")</f>
        <v>0</v>
      </c>
    </row>
    <row r="91" spans="2:16" ht="11" outlineLevel="1" x14ac:dyDescent="0.15">
      <c r="B91" t="s">
        <v>213</v>
      </c>
      <c r="C91" t="s">
        <v>638</v>
      </c>
      <c r="D91" t="s">
        <v>531</v>
      </c>
      <c r="E91" t="s">
        <v>636</v>
      </c>
      <c r="F91" s="10">
        <f>IF(INDEX('Contract Families'!$AB$9:$AB$1696,MATCH($B91,'Contract Families'!$B$9:$B$1696,0))="","",INDEX('Contract Families'!$AB$9:$AB$1696,MATCH($B91,'Contract Families'!$B$9:$B$1696,0))/1000000)</f>
        <v>12.655254970000001</v>
      </c>
      <c r="G91" s="11">
        <f>IF(INDEX('Contract Families'!$Z$9:$Z$1696,MATCH($B91,'Contract Families'!$B$9:$B$1696,0))="","",INDEX('Contract Families'!$Z$9:$Z$1696,MATCH($B91,'Contract Families'!$B$9:$B$1696,0)))</f>
        <v>0.7782</v>
      </c>
      <c r="H91" s="18">
        <f>IF(INDEX('Contract Families'!$AK$9:$AK$1696,MATCH($B91,'Contract Families'!$B$9:$B$1696,0))="","",INDEX('Contract Families'!$AK$9:$AK$1696,MATCH($B91,'Contract Families'!$B$9:$B$1696,0)))</f>
        <v>42200</v>
      </c>
      <c r="I91" s="15">
        <f>IF($H91="","",ROUND(($H91-'Timing &amp; Incumbent Screen'!$C$6)/30.44,0))</f>
        <v>-131</v>
      </c>
      <c r="J91" t="str">
        <f>IF($H91="","n/a",IF($H91&lt;'Timing &amp; Incumbent Screen'!$C$6,"Expired",IF($I91&lt;=12,"0-12 mo",IF($I91&lt;=24,"12-24 mo",IF($I91&lt;=36,"24-36 mo","36+ mo")))))</f>
        <v>Expired</v>
      </c>
      <c r="K91" t="s">
        <v>599</v>
      </c>
      <c r="L91" t="str">
        <f>IF(COUNTIFS('Notice Links'!$E$9:$E$59,$B91,'Notice Links'!$L$9:$L$59,"Y",'Notice Links'!$J$9:$J$59,"&gt;="&amp;'Timing &amp; Incumbent Screen'!$C$6)&gt;0,"Y","")</f>
        <v/>
      </c>
      <c r="N91" s="11" t="str">
        <f>IF($M91="","",IFERROR(INDEX('Market Size'!$Q$9:$Q$11,MATCH($M91,'Market Size'!$B$9:$B$11,0)),""))</f>
        <v/>
      </c>
      <c r="O91">
        <f>IFERROR(INDEX('Recompete Reviews'!$D$9:$D$234,MATCH($B91,'Recompete Reviews'!$B$9:$B$234,0)),"")</f>
        <v>0</v>
      </c>
      <c r="P91">
        <f>IFERROR(INDEX('Recompete Reviews'!$E$9:$E$234,MATCH($B91,'Recompete Reviews'!$B$9:$B$234,0)),"")</f>
        <v>0</v>
      </c>
    </row>
    <row r="92" spans="2:16" ht="11" outlineLevel="1" x14ac:dyDescent="0.15">
      <c r="B92" t="s">
        <v>214</v>
      </c>
      <c r="C92" t="s">
        <v>652</v>
      </c>
      <c r="D92" t="s">
        <v>531</v>
      </c>
      <c r="E92" t="s">
        <v>636</v>
      </c>
      <c r="F92" s="10">
        <f>IF(INDEX('Contract Families'!$AB$9:$AB$1696,MATCH($B92,'Contract Families'!$B$9:$B$1696,0))="","",INDEX('Contract Families'!$AB$9:$AB$1696,MATCH($B92,'Contract Families'!$B$9:$B$1696,0))/1000000)</f>
        <v>12.29290422</v>
      </c>
      <c r="G92" s="11">
        <f>IF(INDEX('Contract Families'!$Z$9:$Z$1696,MATCH($B92,'Contract Families'!$B$9:$B$1696,0))="","",INDEX('Contract Families'!$Z$9:$Z$1696,MATCH($B92,'Contract Families'!$B$9:$B$1696,0)))</f>
        <v>1</v>
      </c>
      <c r="H92" s="18">
        <f>IF(INDEX('Contract Families'!$AK$9:$AK$1696,MATCH($B92,'Contract Families'!$B$9:$B$1696,0))="","",INDEX('Contract Families'!$AK$9:$AK$1696,MATCH($B92,'Contract Families'!$B$9:$B$1696,0)))</f>
        <v>46247</v>
      </c>
      <c r="I92" s="15">
        <f>IF($H92="","",ROUND(($H92-'Timing &amp; Incumbent Screen'!$C$6)/30.44,0))</f>
        <v>2</v>
      </c>
      <c r="J92" t="str">
        <f>IF($H92="","n/a",IF($H92&lt;'Timing &amp; Incumbent Screen'!$C$6,"Expired",IF($I92&lt;=12,"0-12 mo",IF($I92&lt;=24,"12-24 mo",IF($I92&lt;=36,"24-36 mo","36+ mo")))))</f>
        <v>0-12 mo</v>
      </c>
      <c r="K92" t="s">
        <v>599</v>
      </c>
      <c r="L92" t="str">
        <f>IF(COUNTIFS('Notice Links'!$E$9:$E$59,$B92,'Notice Links'!$L$9:$L$59,"Y",'Notice Links'!$J$9:$J$59,"&gt;="&amp;'Timing &amp; Incumbent Screen'!$C$6)&gt;0,"Y","")</f>
        <v/>
      </c>
      <c r="N92" s="11" t="str">
        <f>IF($M92="","",IFERROR(INDEX('Market Size'!$Q$9:$Q$11,MATCH($M92,'Market Size'!$B$9:$B$11,0)),""))</f>
        <v/>
      </c>
      <c r="O92">
        <f>IFERROR(INDEX('Recompete Reviews'!$D$9:$D$234,MATCH($B92,'Recompete Reviews'!$B$9:$B$234,0)),"")</f>
        <v>0</v>
      </c>
      <c r="P92">
        <f>IFERROR(INDEX('Recompete Reviews'!$E$9:$E$234,MATCH($B92,'Recompete Reviews'!$B$9:$B$234,0)),"")</f>
        <v>0</v>
      </c>
    </row>
    <row r="93" spans="2:16" ht="11" outlineLevel="1" x14ac:dyDescent="0.15">
      <c r="B93" t="s">
        <v>215</v>
      </c>
      <c r="C93" t="s">
        <v>652</v>
      </c>
      <c r="D93" t="s">
        <v>531</v>
      </c>
      <c r="E93" t="s">
        <v>636</v>
      </c>
      <c r="F93" s="10">
        <f>IF(INDEX('Contract Families'!$AB$9:$AB$1696,MATCH($B93,'Contract Families'!$B$9:$B$1696,0))="","",INDEX('Contract Families'!$AB$9:$AB$1696,MATCH($B93,'Contract Families'!$B$9:$B$1696,0))/1000000)</f>
        <v>11.94714647</v>
      </c>
      <c r="G93" s="11">
        <f>IF(INDEX('Contract Families'!$Z$9:$Z$1696,MATCH($B93,'Contract Families'!$B$9:$B$1696,0))="","",INDEX('Contract Families'!$Z$9:$Z$1696,MATCH($B93,'Contract Families'!$B$9:$B$1696,0)))</f>
        <v>1</v>
      </c>
      <c r="H93" s="18">
        <f>IF(INDEX('Contract Families'!$AK$9:$AK$1696,MATCH($B93,'Contract Families'!$B$9:$B$1696,0))="","",INDEX('Contract Families'!$AK$9:$AK$1696,MATCH($B93,'Contract Families'!$B$9:$B$1696,0)))</f>
        <v>46006</v>
      </c>
      <c r="I93" s="15">
        <f>IF($H93="","",ROUND(($H93-'Timing &amp; Incumbent Screen'!$C$6)/30.44,0))</f>
        <v>-6</v>
      </c>
      <c r="J93" t="str">
        <f>IF($H93="","n/a",IF($H93&lt;'Timing &amp; Incumbent Screen'!$C$6,"Expired",IF($I93&lt;=12,"0-12 mo",IF($I93&lt;=24,"12-24 mo",IF($I93&lt;=36,"24-36 mo","36+ mo")))))</f>
        <v>Expired</v>
      </c>
      <c r="K93" t="s">
        <v>599</v>
      </c>
      <c r="L93" t="str">
        <f>IF(COUNTIFS('Notice Links'!$E$9:$E$59,$B93,'Notice Links'!$L$9:$L$59,"Y",'Notice Links'!$J$9:$J$59,"&gt;="&amp;'Timing &amp; Incumbent Screen'!$C$6)&gt;0,"Y","")</f>
        <v/>
      </c>
      <c r="N93" s="11" t="str">
        <f>IF($M93="","",IFERROR(INDEX('Market Size'!$Q$9:$Q$11,MATCH($M93,'Market Size'!$B$9:$B$11,0)),""))</f>
        <v/>
      </c>
      <c r="O93">
        <f>IFERROR(INDEX('Recompete Reviews'!$D$9:$D$234,MATCH($B93,'Recompete Reviews'!$B$9:$B$234,0)),"")</f>
        <v>0</v>
      </c>
      <c r="P93">
        <f>IFERROR(INDEX('Recompete Reviews'!$E$9:$E$234,MATCH($B93,'Recompete Reviews'!$B$9:$B$234,0)),"")</f>
        <v>0</v>
      </c>
    </row>
    <row r="94" spans="2:16" ht="11" outlineLevel="1" x14ac:dyDescent="0.15">
      <c r="B94" t="s">
        <v>217</v>
      </c>
      <c r="C94" t="s">
        <v>655</v>
      </c>
      <c r="D94" t="s">
        <v>531</v>
      </c>
      <c r="E94" t="s">
        <v>636</v>
      </c>
      <c r="F94" s="10">
        <f>IF(INDEX('Contract Families'!$AB$9:$AB$1696,MATCH($B94,'Contract Families'!$B$9:$B$1696,0))="","",INDEX('Contract Families'!$AB$9:$AB$1696,MATCH($B94,'Contract Families'!$B$9:$B$1696,0))/1000000)</f>
        <v>11.84764891</v>
      </c>
      <c r="G94" s="11">
        <f>IF(INDEX('Contract Families'!$Z$9:$Z$1696,MATCH($B94,'Contract Families'!$B$9:$B$1696,0))="","",INDEX('Contract Families'!$Z$9:$Z$1696,MATCH($B94,'Contract Families'!$B$9:$B$1696,0)))</f>
        <v>5.0000000000000001E-4</v>
      </c>
      <c r="H94" s="18">
        <f>IF(INDEX('Contract Families'!$AK$9:$AK$1696,MATCH($B94,'Contract Families'!$B$9:$B$1696,0))="","",INDEX('Contract Families'!$AK$9:$AK$1696,MATCH($B94,'Contract Families'!$B$9:$B$1696,0)))</f>
        <v>42235</v>
      </c>
      <c r="I94" s="15">
        <f>IF($H94="","",ROUND(($H94-'Timing &amp; Incumbent Screen'!$C$6)/30.44,0))</f>
        <v>-130</v>
      </c>
      <c r="J94" t="str">
        <f>IF($H94="","n/a",IF($H94&lt;'Timing &amp; Incumbent Screen'!$C$6,"Expired",IF($I94&lt;=12,"0-12 mo",IF($I94&lt;=24,"12-24 mo",IF($I94&lt;=36,"24-36 mo","36+ mo")))))</f>
        <v>Expired</v>
      </c>
      <c r="K94" t="s">
        <v>599</v>
      </c>
      <c r="L94" t="str">
        <f>IF(COUNTIFS('Notice Links'!$E$9:$E$59,$B94,'Notice Links'!$L$9:$L$59,"Y",'Notice Links'!$J$9:$J$59,"&gt;="&amp;'Timing &amp; Incumbent Screen'!$C$6)&gt;0,"Y","")</f>
        <v/>
      </c>
      <c r="N94" s="11" t="str">
        <f>IF($M94="","",IFERROR(INDEX('Market Size'!$Q$9:$Q$11,MATCH($M94,'Market Size'!$B$9:$B$11,0)),""))</f>
        <v/>
      </c>
      <c r="O94">
        <f>IFERROR(INDEX('Recompete Reviews'!$D$9:$D$234,MATCH($B94,'Recompete Reviews'!$B$9:$B$234,0)),"")</f>
        <v>0</v>
      </c>
      <c r="P94">
        <f>IFERROR(INDEX('Recompete Reviews'!$E$9:$E$234,MATCH($B94,'Recompete Reviews'!$B$9:$B$234,0)),"")</f>
        <v>0</v>
      </c>
    </row>
    <row r="95" spans="2:16" ht="11" outlineLevel="1" x14ac:dyDescent="0.15">
      <c r="B95" t="s">
        <v>218</v>
      </c>
      <c r="C95" t="s">
        <v>656</v>
      </c>
      <c r="D95" t="s">
        <v>531</v>
      </c>
      <c r="E95" t="s">
        <v>636</v>
      </c>
      <c r="F95" s="10">
        <f>IF(INDEX('Contract Families'!$AB$9:$AB$1696,MATCH($B95,'Contract Families'!$B$9:$B$1696,0))="","",INDEX('Contract Families'!$AB$9:$AB$1696,MATCH($B95,'Contract Families'!$B$9:$B$1696,0))/1000000)</f>
        <v>11.671799999999999</v>
      </c>
      <c r="G95" s="11">
        <f>IF(INDEX('Contract Families'!$Z$9:$Z$1696,MATCH($B95,'Contract Families'!$B$9:$B$1696,0))="","",INDEX('Contract Families'!$Z$9:$Z$1696,MATCH($B95,'Contract Families'!$B$9:$B$1696,0)))</f>
        <v>1</v>
      </c>
      <c r="H95" s="18">
        <f>IF(INDEX('Contract Families'!$AK$9:$AK$1696,MATCH($B95,'Contract Families'!$B$9:$B$1696,0))="","",INDEX('Contract Families'!$AK$9:$AK$1696,MATCH($B95,'Contract Families'!$B$9:$B$1696,0)))</f>
        <v>45773</v>
      </c>
      <c r="I95" s="15">
        <f>IF($H95="","",ROUND(($H95-'Timing &amp; Incumbent Screen'!$C$6)/30.44,0))</f>
        <v>-14</v>
      </c>
      <c r="J95" t="str">
        <f>IF($H95="","n/a",IF($H95&lt;'Timing &amp; Incumbent Screen'!$C$6,"Expired",IF($I95&lt;=12,"0-12 mo",IF($I95&lt;=24,"12-24 mo",IF($I95&lt;=36,"24-36 mo","36+ mo")))))</f>
        <v>Expired</v>
      </c>
      <c r="K95" t="s">
        <v>599</v>
      </c>
      <c r="L95" t="str">
        <f>IF(COUNTIFS('Notice Links'!$E$9:$E$59,$B95,'Notice Links'!$L$9:$L$59,"Y",'Notice Links'!$J$9:$J$59,"&gt;="&amp;'Timing &amp; Incumbent Screen'!$C$6)&gt;0,"Y","")</f>
        <v/>
      </c>
      <c r="N95" s="11" t="str">
        <f>IF($M95="","",IFERROR(INDEX('Market Size'!$Q$9:$Q$11,MATCH($M95,'Market Size'!$B$9:$B$11,0)),""))</f>
        <v/>
      </c>
      <c r="O95">
        <f>IFERROR(INDEX('Recompete Reviews'!$D$9:$D$234,MATCH($B95,'Recompete Reviews'!$B$9:$B$234,0)),"")</f>
        <v>0</v>
      </c>
      <c r="P95">
        <f>IFERROR(INDEX('Recompete Reviews'!$E$9:$E$234,MATCH($B95,'Recompete Reviews'!$B$9:$B$234,0)),"")</f>
        <v>0</v>
      </c>
    </row>
    <row r="96" spans="2:16" ht="11" outlineLevel="1" x14ac:dyDescent="0.15">
      <c r="B96" t="s">
        <v>219</v>
      </c>
      <c r="C96" t="s">
        <v>642</v>
      </c>
      <c r="D96" t="s">
        <v>531</v>
      </c>
      <c r="E96" t="s">
        <v>636</v>
      </c>
      <c r="F96" s="10">
        <f>IF(INDEX('Contract Families'!$AB$9:$AB$1696,MATCH($B96,'Contract Families'!$B$9:$B$1696,0))="","",INDEX('Contract Families'!$AB$9:$AB$1696,MATCH($B96,'Contract Families'!$B$9:$B$1696,0))/1000000)</f>
        <v>11.18952284</v>
      </c>
      <c r="G96" s="11">
        <f>IF(INDEX('Contract Families'!$Z$9:$Z$1696,MATCH($B96,'Contract Families'!$B$9:$B$1696,0))="","",INDEX('Contract Families'!$Z$9:$Z$1696,MATCH($B96,'Contract Families'!$B$9:$B$1696,0)))</f>
        <v>1</v>
      </c>
      <c r="H96" s="18">
        <f>IF(INDEX('Contract Families'!$AK$9:$AK$1696,MATCH($B96,'Contract Families'!$B$9:$B$1696,0))="","",INDEX('Contract Families'!$AK$9:$AK$1696,MATCH($B96,'Contract Families'!$B$9:$B$1696,0)))</f>
        <v>45163</v>
      </c>
      <c r="I96" s="15">
        <f>IF($H96="","",ROUND(($H96-'Timing &amp; Incumbent Screen'!$C$6)/30.44,0))</f>
        <v>-34</v>
      </c>
      <c r="J96" t="str">
        <f>IF($H96="","n/a",IF($H96&lt;'Timing &amp; Incumbent Screen'!$C$6,"Expired",IF($I96&lt;=12,"0-12 mo",IF($I96&lt;=24,"12-24 mo",IF($I96&lt;=36,"24-36 mo","36+ mo")))))</f>
        <v>Expired</v>
      </c>
      <c r="K96" t="s">
        <v>599</v>
      </c>
      <c r="L96" t="str">
        <f>IF(COUNTIFS('Notice Links'!$E$9:$E$59,$B96,'Notice Links'!$L$9:$L$59,"Y",'Notice Links'!$J$9:$J$59,"&gt;="&amp;'Timing &amp; Incumbent Screen'!$C$6)&gt;0,"Y","")</f>
        <v/>
      </c>
      <c r="N96" s="11" t="str">
        <f>IF($M96="","",IFERROR(INDEX('Market Size'!$Q$9:$Q$11,MATCH($M96,'Market Size'!$B$9:$B$11,0)),""))</f>
        <v/>
      </c>
      <c r="O96">
        <f>IFERROR(INDEX('Recompete Reviews'!$D$9:$D$234,MATCH($B96,'Recompete Reviews'!$B$9:$B$234,0)),"")</f>
        <v>0</v>
      </c>
      <c r="P96">
        <f>IFERROR(INDEX('Recompete Reviews'!$E$9:$E$234,MATCH($B96,'Recompete Reviews'!$B$9:$B$234,0)),"")</f>
        <v>0</v>
      </c>
    </row>
    <row r="97" spans="2:16" ht="11" outlineLevel="1" x14ac:dyDescent="0.15">
      <c r="B97" t="s">
        <v>220</v>
      </c>
      <c r="C97" t="s">
        <v>657</v>
      </c>
      <c r="D97" t="s">
        <v>531</v>
      </c>
      <c r="E97" t="s">
        <v>636</v>
      </c>
      <c r="F97" s="10">
        <f>IF(INDEX('Contract Families'!$AB$9:$AB$1696,MATCH($B97,'Contract Families'!$B$9:$B$1696,0))="","",INDEX('Contract Families'!$AB$9:$AB$1696,MATCH($B97,'Contract Families'!$B$9:$B$1696,0))/1000000)</f>
        <v>10.663209800000001</v>
      </c>
      <c r="G97" s="11">
        <f>IF(INDEX('Contract Families'!$Z$9:$Z$1696,MATCH($B97,'Contract Families'!$B$9:$B$1696,0))="","",INDEX('Contract Families'!$Z$9:$Z$1696,MATCH($B97,'Contract Families'!$B$9:$B$1696,0)))</f>
        <v>1</v>
      </c>
      <c r="H97" s="18">
        <f>IF(INDEX('Contract Families'!$AK$9:$AK$1696,MATCH($B97,'Contract Families'!$B$9:$B$1696,0))="","",INDEX('Contract Families'!$AK$9:$AK$1696,MATCH($B97,'Contract Families'!$B$9:$B$1696,0)))</f>
        <v>46080</v>
      </c>
      <c r="I97" s="15">
        <f>IF($H97="","",ROUND(($H97-'Timing &amp; Incumbent Screen'!$C$6)/30.44,0))</f>
        <v>-4</v>
      </c>
      <c r="J97" t="str">
        <f>IF($H97="","n/a",IF($H97&lt;'Timing &amp; Incumbent Screen'!$C$6,"Expired",IF($I97&lt;=12,"0-12 mo",IF($I97&lt;=24,"12-24 mo",IF($I97&lt;=36,"24-36 mo","36+ mo")))))</f>
        <v>Expired</v>
      </c>
      <c r="K97" t="s">
        <v>599</v>
      </c>
      <c r="L97" t="str">
        <f>IF(COUNTIFS('Notice Links'!$E$9:$E$59,$B97,'Notice Links'!$L$9:$L$59,"Y",'Notice Links'!$J$9:$J$59,"&gt;="&amp;'Timing &amp; Incumbent Screen'!$C$6)&gt;0,"Y","")</f>
        <v/>
      </c>
      <c r="N97" s="11" t="str">
        <f>IF($M97="","",IFERROR(INDEX('Market Size'!$Q$9:$Q$11,MATCH($M97,'Market Size'!$B$9:$B$11,0)),""))</f>
        <v/>
      </c>
      <c r="O97">
        <f>IFERROR(INDEX('Recompete Reviews'!$D$9:$D$234,MATCH($B97,'Recompete Reviews'!$B$9:$B$234,0)),"")</f>
        <v>0</v>
      </c>
      <c r="P97">
        <f>IFERROR(INDEX('Recompete Reviews'!$E$9:$E$234,MATCH($B97,'Recompete Reviews'!$B$9:$B$234,0)),"")</f>
        <v>0</v>
      </c>
    </row>
    <row r="98" spans="2:16" ht="11" outlineLevel="1" x14ac:dyDescent="0.15">
      <c r="B98" t="s">
        <v>221</v>
      </c>
      <c r="C98" t="s">
        <v>640</v>
      </c>
      <c r="D98" t="s">
        <v>531</v>
      </c>
      <c r="E98" t="s">
        <v>636</v>
      </c>
      <c r="F98" s="10">
        <f>IF(INDEX('Contract Families'!$AB$9:$AB$1696,MATCH($B98,'Contract Families'!$B$9:$B$1696,0))="","",INDEX('Contract Families'!$AB$9:$AB$1696,MATCH($B98,'Contract Families'!$B$9:$B$1696,0))/1000000)</f>
        <v>10.572232</v>
      </c>
      <c r="G98" s="11">
        <f>IF(INDEX('Contract Families'!$Z$9:$Z$1696,MATCH($B98,'Contract Families'!$B$9:$B$1696,0))="","",INDEX('Contract Families'!$Z$9:$Z$1696,MATCH($B98,'Contract Families'!$B$9:$B$1696,0)))</f>
        <v>1</v>
      </c>
      <c r="H98" s="18">
        <f>IF(INDEX('Contract Families'!$AK$9:$AK$1696,MATCH($B98,'Contract Families'!$B$9:$B$1696,0))="","",INDEX('Contract Families'!$AK$9:$AK$1696,MATCH($B98,'Contract Families'!$B$9:$B$1696,0)))</f>
        <v>44196</v>
      </c>
      <c r="I98" s="15">
        <f>IF($H98="","",ROUND(($H98-'Timing &amp; Incumbent Screen'!$C$6)/30.44,0))</f>
        <v>-66</v>
      </c>
      <c r="J98" t="str">
        <f>IF($H98="","n/a",IF($H98&lt;'Timing &amp; Incumbent Screen'!$C$6,"Expired",IF($I98&lt;=12,"0-12 mo",IF($I98&lt;=24,"12-24 mo",IF($I98&lt;=36,"24-36 mo","36+ mo")))))</f>
        <v>Expired</v>
      </c>
      <c r="K98" t="s">
        <v>599</v>
      </c>
      <c r="L98" t="str">
        <f>IF(COUNTIFS('Notice Links'!$E$9:$E$59,$B98,'Notice Links'!$L$9:$L$59,"Y",'Notice Links'!$J$9:$J$59,"&gt;="&amp;'Timing &amp; Incumbent Screen'!$C$6)&gt;0,"Y","")</f>
        <v/>
      </c>
      <c r="N98" s="11" t="str">
        <f>IF($M98="","",IFERROR(INDEX('Market Size'!$Q$9:$Q$11,MATCH($M98,'Market Size'!$B$9:$B$11,0)),""))</f>
        <v/>
      </c>
      <c r="O98">
        <f>IFERROR(INDEX('Recompete Reviews'!$D$9:$D$234,MATCH($B98,'Recompete Reviews'!$B$9:$B$234,0)),"")</f>
        <v>0</v>
      </c>
      <c r="P98">
        <f>IFERROR(INDEX('Recompete Reviews'!$E$9:$E$234,MATCH($B98,'Recompete Reviews'!$B$9:$B$234,0)),"")</f>
        <v>0</v>
      </c>
    </row>
    <row r="99" spans="2:16" ht="11" outlineLevel="1" x14ac:dyDescent="0.15">
      <c r="B99" t="s">
        <v>222</v>
      </c>
      <c r="C99" t="s">
        <v>646</v>
      </c>
      <c r="D99" t="s">
        <v>531</v>
      </c>
      <c r="E99" t="s">
        <v>636</v>
      </c>
      <c r="F99" s="10">
        <f>IF(INDEX('Contract Families'!$AB$9:$AB$1696,MATCH($B99,'Contract Families'!$B$9:$B$1696,0))="","",INDEX('Contract Families'!$AB$9:$AB$1696,MATCH($B99,'Contract Families'!$B$9:$B$1696,0))/1000000)</f>
        <v>10.52855827</v>
      </c>
      <c r="G99" s="11">
        <f>IF(INDEX('Contract Families'!$Z$9:$Z$1696,MATCH($B99,'Contract Families'!$B$9:$B$1696,0))="","",INDEX('Contract Families'!$Z$9:$Z$1696,MATCH($B99,'Contract Families'!$B$9:$B$1696,0)))</f>
        <v>0.98529999999999995</v>
      </c>
      <c r="H99" s="18">
        <f>IF(INDEX('Contract Families'!$AK$9:$AK$1696,MATCH($B99,'Contract Families'!$B$9:$B$1696,0))="","",INDEX('Contract Families'!$AK$9:$AK$1696,MATCH($B99,'Contract Families'!$B$9:$B$1696,0)))</f>
        <v>44662</v>
      </c>
      <c r="I99" s="15">
        <f>IF($H99="","",ROUND(($H99-'Timing &amp; Incumbent Screen'!$C$6)/30.44,0))</f>
        <v>-50</v>
      </c>
      <c r="J99" t="str">
        <f>IF($H99="","n/a",IF($H99&lt;'Timing &amp; Incumbent Screen'!$C$6,"Expired",IF($I99&lt;=12,"0-12 mo",IF($I99&lt;=24,"12-24 mo",IF($I99&lt;=36,"24-36 mo","36+ mo")))))</f>
        <v>Expired</v>
      </c>
      <c r="K99" t="s">
        <v>599</v>
      </c>
      <c r="L99" t="str">
        <f>IF(COUNTIFS('Notice Links'!$E$9:$E$59,$B99,'Notice Links'!$L$9:$L$59,"Y",'Notice Links'!$J$9:$J$59,"&gt;="&amp;'Timing &amp; Incumbent Screen'!$C$6)&gt;0,"Y","")</f>
        <v/>
      </c>
      <c r="N99" s="11" t="str">
        <f>IF($M99="","",IFERROR(INDEX('Market Size'!$Q$9:$Q$11,MATCH($M99,'Market Size'!$B$9:$B$11,0)),""))</f>
        <v/>
      </c>
      <c r="O99">
        <f>IFERROR(INDEX('Recompete Reviews'!$D$9:$D$234,MATCH($B99,'Recompete Reviews'!$B$9:$B$234,0)),"")</f>
        <v>0</v>
      </c>
      <c r="P99">
        <f>IFERROR(INDEX('Recompete Reviews'!$E$9:$E$234,MATCH($B99,'Recompete Reviews'!$B$9:$B$234,0)),"")</f>
        <v>0</v>
      </c>
    </row>
    <row r="100" spans="2:16" ht="11" outlineLevel="1" x14ac:dyDescent="0.15">
      <c r="B100" t="s">
        <v>224</v>
      </c>
      <c r="C100" t="s">
        <v>640</v>
      </c>
      <c r="D100" t="s">
        <v>531</v>
      </c>
      <c r="E100" t="s">
        <v>636</v>
      </c>
      <c r="F100" s="10">
        <f>IF(INDEX('Contract Families'!$AB$9:$AB$1696,MATCH($B100,'Contract Families'!$B$9:$B$1696,0))="","",INDEX('Contract Families'!$AB$9:$AB$1696,MATCH($B100,'Contract Families'!$B$9:$B$1696,0))/1000000)</f>
        <v>10.355654099999999</v>
      </c>
      <c r="G100" s="11">
        <f>IF(INDEX('Contract Families'!$Z$9:$Z$1696,MATCH($B100,'Contract Families'!$B$9:$B$1696,0))="","",INDEX('Contract Families'!$Z$9:$Z$1696,MATCH($B100,'Contract Families'!$B$9:$B$1696,0)))</f>
        <v>8.4400000000000003E-2</v>
      </c>
      <c r="H100" s="18">
        <f>IF(INDEX('Contract Families'!$AK$9:$AK$1696,MATCH($B100,'Contract Families'!$B$9:$B$1696,0))="","",INDEX('Contract Families'!$AK$9:$AK$1696,MATCH($B100,'Contract Families'!$B$9:$B$1696,0)))</f>
        <v>45419</v>
      </c>
      <c r="I100" s="15">
        <f>IF($H100="","",ROUND(($H100-'Timing &amp; Incumbent Screen'!$C$6)/30.44,0))</f>
        <v>-25</v>
      </c>
      <c r="J100" t="str">
        <f>IF($H100="","n/a",IF($H100&lt;'Timing &amp; Incumbent Screen'!$C$6,"Expired",IF($I100&lt;=12,"0-12 mo",IF($I100&lt;=24,"12-24 mo",IF($I100&lt;=36,"24-36 mo","36+ mo")))))</f>
        <v>Expired</v>
      </c>
      <c r="K100" t="s">
        <v>631</v>
      </c>
      <c r="L100" t="str">
        <f>IF(COUNTIFS('Notice Links'!$E$9:$E$59,$B100,'Notice Links'!$L$9:$L$59,"Y",'Notice Links'!$J$9:$J$59,"&gt;="&amp;'Timing &amp; Incumbent Screen'!$C$6)&gt;0,"Y","")</f>
        <v/>
      </c>
      <c r="N100" s="11" t="str">
        <f>IF($M100="","",IFERROR(INDEX('Market Size'!$Q$9:$Q$11,MATCH($M100,'Market Size'!$B$9:$B$11,0)),""))</f>
        <v/>
      </c>
      <c r="O100">
        <f>IFERROR(INDEX('Recompete Reviews'!$D$9:$D$234,MATCH($B100,'Recompete Reviews'!$B$9:$B$234,0)),"")</f>
        <v>0</v>
      </c>
      <c r="P100">
        <f>IFERROR(INDEX('Recompete Reviews'!$E$9:$E$234,MATCH($B100,'Recompete Reviews'!$B$9:$B$234,0)),"")</f>
        <v>0</v>
      </c>
    </row>
    <row r="101" spans="2:16" ht="11" outlineLevel="1" x14ac:dyDescent="0.15">
      <c r="B101" t="s">
        <v>225</v>
      </c>
      <c r="C101" t="s">
        <v>655</v>
      </c>
      <c r="D101" t="s">
        <v>531</v>
      </c>
      <c r="E101" t="s">
        <v>636</v>
      </c>
      <c r="F101" s="10">
        <f>IF(INDEX('Contract Families'!$AB$9:$AB$1696,MATCH($B101,'Contract Families'!$B$9:$B$1696,0))="","",INDEX('Contract Families'!$AB$9:$AB$1696,MATCH($B101,'Contract Families'!$B$9:$B$1696,0))/1000000)</f>
        <v>10.226566999999999</v>
      </c>
      <c r="G101" s="11">
        <f>IF(INDEX('Contract Families'!$Z$9:$Z$1696,MATCH($B101,'Contract Families'!$B$9:$B$1696,0))="","",INDEX('Contract Families'!$Z$9:$Z$1696,MATCH($B101,'Contract Families'!$B$9:$B$1696,0)))</f>
        <v>3.7000000000000002E-3</v>
      </c>
      <c r="H101" s="18">
        <f>IF(INDEX('Contract Families'!$AK$9:$AK$1696,MATCH($B101,'Contract Families'!$B$9:$B$1696,0))="","",INDEX('Contract Families'!$AK$9:$AK$1696,MATCH($B101,'Contract Families'!$B$9:$B$1696,0)))</f>
        <v>41444</v>
      </c>
      <c r="I101" s="15">
        <f>IF($H101="","",ROUND(($H101-'Timing &amp; Incumbent Screen'!$C$6)/30.44,0))</f>
        <v>-156</v>
      </c>
      <c r="J101" t="str">
        <f>IF($H101="","n/a",IF($H101&lt;'Timing &amp; Incumbent Screen'!$C$6,"Expired",IF($I101&lt;=12,"0-12 mo",IF($I101&lt;=24,"12-24 mo",IF($I101&lt;=36,"24-36 mo","36+ mo")))))</f>
        <v>Expired</v>
      </c>
      <c r="K101" t="s">
        <v>599</v>
      </c>
      <c r="L101" t="str">
        <f>IF(COUNTIFS('Notice Links'!$E$9:$E$59,$B101,'Notice Links'!$L$9:$L$59,"Y",'Notice Links'!$J$9:$J$59,"&gt;="&amp;'Timing &amp; Incumbent Screen'!$C$6)&gt;0,"Y","")</f>
        <v/>
      </c>
      <c r="N101" s="11" t="str">
        <f>IF($M101="","",IFERROR(INDEX('Market Size'!$Q$9:$Q$11,MATCH($M101,'Market Size'!$B$9:$B$11,0)),""))</f>
        <v/>
      </c>
      <c r="O101">
        <f>IFERROR(INDEX('Recompete Reviews'!$D$9:$D$234,MATCH($B101,'Recompete Reviews'!$B$9:$B$234,0)),"")</f>
        <v>0</v>
      </c>
      <c r="P101">
        <f>IFERROR(INDEX('Recompete Reviews'!$E$9:$E$234,MATCH($B101,'Recompete Reviews'!$B$9:$B$234,0)),"")</f>
        <v>0</v>
      </c>
    </row>
    <row r="102" spans="2:16" ht="11" outlineLevel="1" x14ac:dyDescent="0.15">
      <c r="B102" t="s">
        <v>226</v>
      </c>
      <c r="C102" t="s">
        <v>658</v>
      </c>
      <c r="D102" t="s">
        <v>531</v>
      </c>
      <c r="E102" t="s">
        <v>636</v>
      </c>
      <c r="F102" s="10">
        <f>IF(INDEX('Contract Families'!$AB$9:$AB$1696,MATCH($B102,'Contract Families'!$B$9:$B$1696,0))="","",INDEX('Contract Families'!$AB$9:$AB$1696,MATCH($B102,'Contract Families'!$B$9:$B$1696,0))/1000000)</f>
        <v>10.19509186</v>
      </c>
      <c r="G102" s="11">
        <f>IF(INDEX('Contract Families'!$Z$9:$Z$1696,MATCH($B102,'Contract Families'!$B$9:$B$1696,0))="","",INDEX('Contract Families'!$Z$9:$Z$1696,MATCH($B102,'Contract Families'!$B$9:$B$1696,0)))</f>
        <v>2.0999999999999999E-3</v>
      </c>
      <c r="H102" s="18">
        <f>IF(INDEX('Contract Families'!$AK$9:$AK$1696,MATCH($B102,'Contract Families'!$B$9:$B$1696,0))="","",INDEX('Contract Families'!$AK$9:$AK$1696,MATCH($B102,'Contract Families'!$B$9:$B$1696,0)))</f>
        <v>42642</v>
      </c>
      <c r="I102" s="15">
        <f>IF($H102="","",ROUND(($H102-'Timing &amp; Incumbent Screen'!$C$6)/30.44,0))</f>
        <v>-117</v>
      </c>
      <c r="J102" t="str">
        <f>IF($H102="","n/a",IF($H102&lt;'Timing &amp; Incumbent Screen'!$C$6,"Expired",IF($I102&lt;=12,"0-12 mo",IF($I102&lt;=24,"12-24 mo",IF($I102&lt;=36,"24-36 mo","36+ mo")))))</f>
        <v>Expired</v>
      </c>
      <c r="K102" t="s">
        <v>599</v>
      </c>
      <c r="L102" t="str">
        <f>IF(COUNTIFS('Notice Links'!$E$9:$E$59,$B102,'Notice Links'!$L$9:$L$59,"Y",'Notice Links'!$J$9:$J$59,"&gt;="&amp;'Timing &amp; Incumbent Screen'!$C$6)&gt;0,"Y","")</f>
        <v/>
      </c>
      <c r="N102" s="11" t="str">
        <f>IF($M102="","",IFERROR(INDEX('Market Size'!$Q$9:$Q$11,MATCH($M102,'Market Size'!$B$9:$B$11,0)),""))</f>
        <v/>
      </c>
      <c r="O102">
        <f>IFERROR(INDEX('Recompete Reviews'!$D$9:$D$234,MATCH($B102,'Recompete Reviews'!$B$9:$B$234,0)),"")</f>
        <v>0</v>
      </c>
      <c r="P102">
        <f>IFERROR(INDEX('Recompete Reviews'!$E$9:$E$234,MATCH($B102,'Recompete Reviews'!$B$9:$B$234,0)),"")</f>
        <v>0</v>
      </c>
    </row>
    <row r="103" spans="2:16" ht="11" outlineLevel="1" x14ac:dyDescent="0.15">
      <c r="B103" t="s">
        <v>227</v>
      </c>
      <c r="C103" t="s">
        <v>640</v>
      </c>
      <c r="D103" t="s">
        <v>531</v>
      </c>
      <c r="E103" t="s">
        <v>636</v>
      </c>
      <c r="F103" s="10">
        <f>IF(INDEX('Contract Families'!$AB$9:$AB$1696,MATCH($B103,'Contract Families'!$B$9:$B$1696,0))="","",INDEX('Contract Families'!$AB$9:$AB$1696,MATCH($B103,'Contract Families'!$B$9:$B$1696,0))/1000000)</f>
        <v>10.109417000000001</v>
      </c>
      <c r="G103" s="11">
        <f>IF(INDEX('Contract Families'!$Z$9:$Z$1696,MATCH($B103,'Contract Families'!$B$9:$B$1696,0))="","",INDEX('Contract Families'!$Z$9:$Z$1696,MATCH($B103,'Contract Families'!$B$9:$B$1696,0)))</f>
        <v>1</v>
      </c>
      <c r="H103" s="18">
        <f>IF(INDEX('Contract Families'!$AK$9:$AK$1696,MATCH($B103,'Contract Families'!$B$9:$B$1696,0))="","",INDEX('Contract Families'!$AK$9:$AK$1696,MATCH($B103,'Contract Families'!$B$9:$B$1696,0)))</f>
        <v>45314</v>
      </c>
      <c r="I103" s="15">
        <f>IF($H103="","",ROUND(($H103-'Timing &amp; Incumbent Screen'!$C$6)/30.44,0))</f>
        <v>-29</v>
      </c>
      <c r="J103" t="str">
        <f>IF($H103="","n/a",IF($H103&lt;'Timing &amp; Incumbent Screen'!$C$6,"Expired",IF($I103&lt;=12,"0-12 mo",IF($I103&lt;=24,"12-24 mo",IF($I103&lt;=36,"24-36 mo","36+ mo")))))</f>
        <v>Expired</v>
      </c>
      <c r="K103" t="s">
        <v>599</v>
      </c>
      <c r="L103" t="str">
        <f>IF(COUNTIFS('Notice Links'!$E$9:$E$59,$B103,'Notice Links'!$L$9:$L$59,"Y",'Notice Links'!$J$9:$J$59,"&gt;="&amp;'Timing &amp; Incumbent Screen'!$C$6)&gt;0,"Y","")</f>
        <v/>
      </c>
      <c r="N103" s="11" t="str">
        <f>IF($M103="","",IFERROR(INDEX('Market Size'!$Q$9:$Q$11,MATCH($M103,'Market Size'!$B$9:$B$11,0)),""))</f>
        <v/>
      </c>
      <c r="O103">
        <f>IFERROR(INDEX('Recompete Reviews'!$D$9:$D$234,MATCH($B103,'Recompete Reviews'!$B$9:$B$234,0)),"")</f>
        <v>0</v>
      </c>
      <c r="P103">
        <f>IFERROR(INDEX('Recompete Reviews'!$E$9:$E$234,MATCH($B103,'Recompete Reviews'!$B$9:$B$234,0)),"")</f>
        <v>0</v>
      </c>
    </row>
    <row r="104" spans="2:16" ht="11" outlineLevel="1" x14ac:dyDescent="0.15">
      <c r="B104" t="s">
        <v>228</v>
      </c>
      <c r="C104" t="s">
        <v>642</v>
      </c>
      <c r="D104" t="s">
        <v>531</v>
      </c>
      <c r="E104" t="s">
        <v>636</v>
      </c>
      <c r="F104" s="10">
        <f>IF(INDEX('Contract Families'!$AB$9:$AB$1696,MATCH($B104,'Contract Families'!$B$9:$B$1696,0))="","",INDEX('Contract Families'!$AB$9:$AB$1696,MATCH($B104,'Contract Families'!$B$9:$B$1696,0))/1000000)</f>
        <v>9.9553878200000003</v>
      </c>
      <c r="G104" s="11">
        <f>IF(INDEX('Contract Families'!$Z$9:$Z$1696,MATCH($B104,'Contract Families'!$B$9:$B$1696,0))="","",INDEX('Contract Families'!$Z$9:$Z$1696,MATCH($B104,'Contract Families'!$B$9:$B$1696,0)))</f>
        <v>1</v>
      </c>
      <c r="H104" s="18">
        <f>IF(INDEX('Contract Families'!$AK$9:$AK$1696,MATCH($B104,'Contract Families'!$B$9:$B$1696,0))="","",INDEX('Contract Families'!$AK$9:$AK$1696,MATCH($B104,'Contract Families'!$B$9:$B$1696,0)))</f>
        <v>45412</v>
      </c>
      <c r="I104" s="15">
        <f>IF($H104="","",ROUND(($H104-'Timing &amp; Incumbent Screen'!$C$6)/30.44,0))</f>
        <v>-26</v>
      </c>
      <c r="J104" t="str">
        <f>IF($H104="","n/a",IF($H104&lt;'Timing &amp; Incumbent Screen'!$C$6,"Expired",IF($I104&lt;=12,"0-12 mo",IF($I104&lt;=24,"12-24 mo",IF($I104&lt;=36,"24-36 mo","36+ mo")))))</f>
        <v>Expired</v>
      </c>
      <c r="K104" t="s">
        <v>599</v>
      </c>
      <c r="L104" t="str">
        <f>IF(COUNTIFS('Notice Links'!$E$9:$E$59,$B104,'Notice Links'!$L$9:$L$59,"Y",'Notice Links'!$J$9:$J$59,"&gt;="&amp;'Timing &amp; Incumbent Screen'!$C$6)&gt;0,"Y","")</f>
        <v/>
      </c>
      <c r="N104" s="11" t="str">
        <f>IF($M104="","",IFERROR(INDEX('Market Size'!$Q$9:$Q$11,MATCH($M104,'Market Size'!$B$9:$B$11,0)),""))</f>
        <v/>
      </c>
      <c r="O104">
        <f>IFERROR(INDEX('Recompete Reviews'!$D$9:$D$234,MATCH($B104,'Recompete Reviews'!$B$9:$B$234,0)),"")</f>
        <v>0</v>
      </c>
      <c r="P104">
        <f>IFERROR(INDEX('Recompete Reviews'!$E$9:$E$234,MATCH($B104,'Recompete Reviews'!$B$9:$B$234,0)),"")</f>
        <v>0</v>
      </c>
    </row>
    <row r="105" spans="2:16" ht="11" outlineLevel="1" x14ac:dyDescent="0.15">
      <c r="B105" t="s">
        <v>229</v>
      </c>
      <c r="C105" t="s">
        <v>640</v>
      </c>
      <c r="D105" t="s">
        <v>531</v>
      </c>
      <c r="E105" t="s">
        <v>636</v>
      </c>
      <c r="F105" s="10">
        <f>IF(INDEX('Contract Families'!$AB$9:$AB$1696,MATCH($B105,'Contract Families'!$B$9:$B$1696,0))="","",INDEX('Contract Families'!$AB$9:$AB$1696,MATCH($B105,'Contract Families'!$B$9:$B$1696,0))/1000000)</f>
        <v>9.6445489999999996</v>
      </c>
      <c r="G105" s="11">
        <f>IF(INDEX('Contract Families'!$Z$9:$Z$1696,MATCH($B105,'Contract Families'!$B$9:$B$1696,0))="","",INDEX('Contract Families'!$Z$9:$Z$1696,MATCH($B105,'Contract Families'!$B$9:$B$1696,0)))</f>
        <v>1</v>
      </c>
      <c r="H105" s="18">
        <f>IF(INDEX('Contract Families'!$AK$9:$AK$1696,MATCH($B105,'Contract Families'!$B$9:$B$1696,0))="","",INDEX('Contract Families'!$AK$9:$AK$1696,MATCH($B105,'Contract Families'!$B$9:$B$1696,0)))</f>
        <v>43392</v>
      </c>
      <c r="I105" s="15">
        <f>IF($H105="","",ROUND(($H105-'Timing &amp; Incumbent Screen'!$C$6)/30.44,0))</f>
        <v>-92</v>
      </c>
      <c r="J105" t="str">
        <f>IF($H105="","n/a",IF($H105&lt;'Timing &amp; Incumbent Screen'!$C$6,"Expired",IF($I105&lt;=12,"0-12 mo",IF($I105&lt;=24,"12-24 mo",IF($I105&lt;=36,"24-36 mo","36+ mo")))))</f>
        <v>Expired</v>
      </c>
      <c r="K105" t="s">
        <v>599</v>
      </c>
      <c r="L105" t="str">
        <f>IF(COUNTIFS('Notice Links'!$E$9:$E$59,$B105,'Notice Links'!$L$9:$L$59,"Y",'Notice Links'!$J$9:$J$59,"&gt;="&amp;'Timing &amp; Incumbent Screen'!$C$6)&gt;0,"Y","")</f>
        <v/>
      </c>
      <c r="N105" s="11" t="str">
        <f>IF($M105="","",IFERROR(INDEX('Market Size'!$Q$9:$Q$11,MATCH($M105,'Market Size'!$B$9:$B$11,0)),""))</f>
        <v/>
      </c>
      <c r="O105">
        <f>IFERROR(INDEX('Recompete Reviews'!$D$9:$D$234,MATCH($B105,'Recompete Reviews'!$B$9:$B$234,0)),"")</f>
        <v>0</v>
      </c>
      <c r="P105">
        <f>IFERROR(INDEX('Recompete Reviews'!$E$9:$E$234,MATCH($B105,'Recompete Reviews'!$B$9:$B$234,0)),"")</f>
        <v>0</v>
      </c>
    </row>
    <row r="106" spans="2:16" ht="11" outlineLevel="1" x14ac:dyDescent="0.15">
      <c r="B106" t="s">
        <v>230</v>
      </c>
      <c r="C106" t="s">
        <v>640</v>
      </c>
      <c r="D106" t="s">
        <v>531</v>
      </c>
      <c r="E106" t="s">
        <v>636</v>
      </c>
      <c r="F106" s="10">
        <f>IF(INDEX('Contract Families'!$AB$9:$AB$1696,MATCH($B106,'Contract Families'!$B$9:$B$1696,0))="","",INDEX('Contract Families'!$AB$9:$AB$1696,MATCH($B106,'Contract Families'!$B$9:$B$1696,0))/1000000)</f>
        <v>9.6147130000000001</v>
      </c>
      <c r="G106" s="11">
        <f>IF(INDEX('Contract Families'!$Z$9:$Z$1696,MATCH($B106,'Contract Families'!$B$9:$B$1696,0))="","",INDEX('Contract Families'!$Z$9:$Z$1696,MATCH($B106,'Contract Families'!$B$9:$B$1696,0)))</f>
        <v>1</v>
      </c>
      <c r="H106" s="18">
        <f>IF(INDEX('Contract Families'!$AK$9:$AK$1696,MATCH($B106,'Contract Families'!$B$9:$B$1696,0))="","",INDEX('Contract Families'!$AK$9:$AK$1696,MATCH($B106,'Contract Families'!$B$9:$B$1696,0)))</f>
        <v>46081</v>
      </c>
      <c r="I106" s="15">
        <f>IF($H106="","",ROUND(($H106-'Timing &amp; Incumbent Screen'!$C$6)/30.44,0))</f>
        <v>-4</v>
      </c>
      <c r="J106" t="str">
        <f>IF($H106="","n/a",IF($H106&lt;'Timing &amp; Incumbent Screen'!$C$6,"Expired",IF($I106&lt;=12,"0-12 mo",IF($I106&lt;=24,"12-24 mo",IF($I106&lt;=36,"24-36 mo","36+ mo")))))</f>
        <v>Expired</v>
      </c>
      <c r="K106" t="s">
        <v>599</v>
      </c>
      <c r="L106" t="str">
        <f>IF(COUNTIFS('Notice Links'!$E$9:$E$59,$B106,'Notice Links'!$L$9:$L$59,"Y",'Notice Links'!$J$9:$J$59,"&gt;="&amp;'Timing &amp; Incumbent Screen'!$C$6)&gt;0,"Y","")</f>
        <v/>
      </c>
      <c r="N106" s="11" t="str">
        <f>IF($M106="","",IFERROR(INDEX('Market Size'!$Q$9:$Q$11,MATCH($M106,'Market Size'!$B$9:$B$11,0)),""))</f>
        <v/>
      </c>
      <c r="O106">
        <f>IFERROR(INDEX('Recompete Reviews'!$D$9:$D$234,MATCH($B106,'Recompete Reviews'!$B$9:$B$234,0)),"")</f>
        <v>0</v>
      </c>
      <c r="P106">
        <f>IFERROR(INDEX('Recompete Reviews'!$E$9:$E$234,MATCH($B106,'Recompete Reviews'!$B$9:$B$234,0)),"")</f>
        <v>0</v>
      </c>
    </row>
    <row r="107" spans="2:16" ht="11" outlineLevel="1" x14ac:dyDescent="0.15">
      <c r="B107" t="s">
        <v>231</v>
      </c>
      <c r="C107" t="s">
        <v>608</v>
      </c>
      <c r="D107" t="s">
        <v>531</v>
      </c>
      <c r="E107" t="s">
        <v>636</v>
      </c>
      <c r="F107" s="10">
        <f>IF(INDEX('Contract Families'!$AB$9:$AB$1696,MATCH($B107,'Contract Families'!$B$9:$B$1696,0))="","",INDEX('Contract Families'!$AB$9:$AB$1696,MATCH($B107,'Contract Families'!$B$9:$B$1696,0))/1000000)</f>
        <v>9.4748439999999992</v>
      </c>
      <c r="G107" s="11">
        <f>IF(INDEX('Contract Families'!$Z$9:$Z$1696,MATCH($B107,'Contract Families'!$B$9:$B$1696,0))="","",INDEX('Contract Families'!$Z$9:$Z$1696,MATCH($B107,'Contract Families'!$B$9:$B$1696,0)))</f>
        <v>1</v>
      </c>
      <c r="H107" s="18">
        <f>IF(INDEX('Contract Families'!$AK$9:$AK$1696,MATCH($B107,'Contract Families'!$B$9:$B$1696,0))="","",INDEX('Contract Families'!$AK$9:$AK$1696,MATCH($B107,'Contract Families'!$B$9:$B$1696,0)))</f>
        <v>43281</v>
      </c>
      <c r="I107" s="15">
        <f>IF($H107="","",ROUND(($H107-'Timing &amp; Incumbent Screen'!$C$6)/30.44,0))</f>
        <v>-96</v>
      </c>
      <c r="J107" t="str">
        <f>IF($H107="","n/a",IF($H107&lt;'Timing &amp; Incumbent Screen'!$C$6,"Expired",IF($I107&lt;=12,"0-12 mo",IF($I107&lt;=24,"12-24 mo",IF($I107&lt;=36,"24-36 mo","36+ mo")))))</f>
        <v>Expired</v>
      </c>
      <c r="K107" t="s">
        <v>599</v>
      </c>
      <c r="L107" t="str">
        <f>IF(COUNTIFS('Notice Links'!$E$9:$E$59,$B107,'Notice Links'!$L$9:$L$59,"Y",'Notice Links'!$J$9:$J$59,"&gt;="&amp;'Timing &amp; Incumbent Screen'!$C$6)&gt;0,"Y","")</f>
        <v/>
      </c>
      <c r="N107" s="11" t="str">
        <f>IF($M107="","",IFERROR(INDEX('Market Size'!$Q$9:$Q$11,MATCH($M107,'Market Size'!$B$9:$B$11,0)),""))</f>
        <v/>
      </c>
      <c r="O107">
        <f>IFERROR(INDEX('Recompete Reviews'!$D$9:$D$234,MATCH($B107,'Recompete Reviews'!$B$9:$B$234,0)),"")</f>
        <v>0</v>
      </c>
      <c r="P107">
        <f>IFERROR(INDEX('Recompete Reviews'!$E$9:$E$234,MATCH($B107,'Recompete Reviews'!$B$9:$B$234,0)),"")</f>
        <v>0</v>
      </c>
    </row>
    <row r="108" spans="2:16" ht="11" outlineLevel="1" x14ac:dyDescent="0.15">
      <c r="B108" t="s">
        <v>233</v>
      </c>
      <c r="C108" t="s">
        <v>659</v>
      </c>
      <c r="D108" t="s">
        <v>531</v>
      </c>
      <c r="E108" t="s">
        <v>636</v>
      </c>
      <c r="F108" s="10">
        <f>IF(INDEX('Contract Families'!$AB$9:$AB$1696,MATCH($B108,'Contract Families'!$B$9:$B$1696,0))="","",INDEX('Contract Families'!$AB$9:$AB$1696,MATCH($B108,'Contract Families'!$B$9:$B$1696,0))/1000000)</f>
        <v>9.1934989900000001</v>
      </c>
      <c r="G108" s="11">
        <f>IF(INDEX('Contract Families'!$Z$9:$Z$1696,MATCH($B108,'Contract Families'!$B$9:$B$1696,0))="","",INDEX('Contract Families'!$Z$9:$Z$1696,MATCH($B108,'Contract Families'!$B$9:$B$1696,0)))</f>
        <v>1</v>
      </c>
      <c r="H108" s="18">
        <f>IF(INDEX('Contract Families'!$AK$9:$AK$1696,MATCH($B108,'Contract Families'!$B$9:$B$1696,0))="","",INDEX('Contract Families'!$AK$9:$AK$1696,MATCH($B108,'Contract Families'!$B$9:$B$1696,0)))</f>
        <v>45231</v>
      </c>
      <c r="I108" s="15">
        <f>IF($H108="","",ROUND(($H108-'Timing &amp; Incumbent Screen'!$C$6)/30.44,0))</f>
        <v>-32</v>
      </c>
      <c r="J108" t="str">
        <f>IF($H108="","n/a",IF($H108&lt;'Timing &amp; Incumbent Screen'!$C$6,"Expired",IF($I108&lt;=12,"0-12 mo",IF($I108&lt;=24,"12-24 mo",IF($I108&lt;=36,"24-36 mo","36+ mo")))))</f>
        <v>Expired</v>
      </c>
      <c r="K108" t="s">
        <v>599</v>
      </c>
      <c r="L108" t="str">
        <f>IF(COUNTIFS('Notice Links'!$E$9:$E$59,$B108,'Notice Links'!$L$9:$L$59,"Y",'Notice Links'!$J$9:$J$59,"&gt;="&amp;'Timing &amp; Incumbent Screen'!$C$6)&gt;0,"Y","")</f>
        <v/>
      </c>
      <c r="N108" s="11" t="str">
        <f>IF($M108="","",IFERROR(INDEX('Market Size'!$Q$9:$Q$11,MATCH($M108,'Market Size'!$B$9:$B$11,0)),""))</f>
        <v/>
      </c>
      <c r="O108">
        <f>IFERROR(INDEX('Recompete Reviews'!$D$9:$D$234,MATCH($B108,'Recompete Reviews'!$B$9:$B$234,0)),"")</f>
        <v>0</v>
      </c>
      <c r="P108">
        <f>IFERROR(INDEX('Recompete Reviews'!$E$9:$E$234,MATCH($B108,'Recompete Reviews'!$B$9:$B$234,0)),"")</f>
        <v>0</v>
      </c>
    </row>
    <row r="109" spans="2:16" ht="11" outlineLevel="1" x14ac:dyDescent="0.15">
      <c r="B109" t="s">
        <v>234</v>
      </c>
      <c r="C109" t="s">
        <v>608</v>
      </c>
      <c r="D109" t="s">
        <v>531</v>
      </c>
      <c r="E109" t="s">
        <v>636</v>
      </c>
      <c r="F109" s="10">
        <f>IF(INDEX('Contract Families'!$AB$9:$AB$1696,MATCH($B109,'Contract Families'!$B$9:$B$1696,0))="","",INDEX('Contract Families'!$AB$9:$AB$1696,MATCH($B109,'Contract Families'!$B$9:$B$1696,0))/1000000)</f>
        <v>9.1526399400000003</v>
      </c>
      <c r="G109" s="11">
        <f>IF(INDEX('Contract Families'!$Z$9:$Z$1696,MATCH($B109,'Contract Families'!$B$9:$B$1696,0))="","",INDEX('Contract Families'!$Z$9:$Z$1696,MATCH($B109,'Contract Families'!$B$9:$B$1696,0)))</f>
        <v>0.65639999999999998</v>
      </c>
      <c r="H109" s="18">
        <f>IF(INDEX('Contract Families'!$AK$9:$AK$1696,MATCH($B109,'Contract Families'!$B$9:$B$1696,0))="","",INDEX('Contract Families'!$AK$9:$AK$1696,MATCH($B109,'Contract Families'!$B$9:$B$1696,0)))</f>
        <v>42306</v>
      </c>
      <c r="I109" s="15">
        <f>IF($H109="","",ROUND(($H109-'Timing &amp; Incumbent Screen'!$C$6)/30.44,0))</f>
        <v>-128</v>
      </c>
      <c r="J109" t="str">
        <f>IF($H109="","n/a",IF($H109&lt;'Timing &amp; Incumbent Screen'!$C$6,"Expired",IF($I109&lt;=12,"0-12 mo",IF($I109&lt;=24,"12-24 mo",IF($I109&lt;=36,"24-36 mo","36+ mo")))))</f>
        <v>Expired</v>
      </c>
      <c r="K109" t="s">
        <v>599</v>
      </c>
      <c r="L109" t="str">
        <f>IF(COUNTIFS('Notice Links'!$E$9:$E$59,$B109,'Notice Links'!$L$9:$L$59,"Y",'Notice Links'!$J$9:$J$59,"&gt;="&amp;'Timing &amp; Incumbent Screen'!$C$6)&gt;0,"Y","")</f>
        <v/>
      </c>
      <c r="N109" s="11" t="str">
        <f>IF($M109="","",IFERROR(INDEX('Market Size'!$Q$9:$Q$11,MATCH($M109,'Market Size'!$B$9:$B$11,0)),""))</f>
        <v/>
      </c>
      <c r="O109">
        <f>IFERROR(INDEX('Recompete Reviews'!$D$9:$D$234,MATCH($B109,'Recompete Reviews'!$B$9:$B$234,0)),"")</f>
        <v>0</v>
      </c>
      <c r="P109">
        <f>IFERROR(INDEX('Recompete Reviews'!$E$9:$E$234,MATCH($B109,'Recompete Reviews'!$B$9:$B$234,0)),"")</f>
        <v>0</v>
      </c>
    </row>
    <row r="110" spans="2:16" ht="11" outlineLevel="1" x14ac:dyDescent="0.15">
      <c r="B110" t="s">
        <v>235</v>
      </c>
      <c r="C110" t="s">
        <v>643</v>
      </c>
      <c r="D110" t="s">
        <v>531</v>
      </c>
      <c r="E110" t="s">
        <v>636</v>
      </c>
      <c r="F110" s="10">
        <f>IF(INDEX('Contract Families'!$AB$9:$AB$1696,MATCH($B110,'Contract Families'!$B$9:$B$1696,0))="","",INDEX('Contract Families'!$AB$9:$AB$1696,MATCH($B110,'Contract Families'!$B$9:$B$1696,0))/1000000)</f>
        <v>8.7487537799999995</v>
      </c>
      <c r="G110" s="11">
        <f>IF(INDEX('Contract Families'!$Z$9:$Z$1696,MATCH($B110,'Contract Families'!$B$9:$B$1696,0))="","",INDEX('Contract Families'!$Z$9:$Z$1696,MATCH($B110,'Contract Families'!$B$9:$B$1696,0)))</f>
        <v>1</v>
      </c>
      <c r="H110" s="18">
        <f>IF(INDEX('Contract Families'!$AK$9:$AK$1696,MATCH($B110,'Contract Families'!$B$9:$B$1696,0))="","",INDEX('Contract Families'!$AK$9:$AK$1696,MATCH($B110,'Contract Families'!$B$9:$B$1696,0)))</f>
        <v>46247</v>
      </c>
      <c r="I110" s="15">
        <f>IF($H110="","",ROUND(($H110-'Timing &amp; Incumbent Screen'!$C$6)/30.44,0))</f>
        <v>2</v>
      </c>
      <c r="J110" t="str">
        <f>IF($H110="","n/a",IF($H110&lt;'Timing &amp; Incumbent Screen'!$C$6,"Expired",IF($I110&lt;=12,"0-12 mo",IF($I110&lt;=24,"12-24 mo",IF($I110&lt;=36,"24-36 mo","36+ mo")))))</f>
        <v>0-12 mo</v>
      </c>
      <c r="K110" t="s">
        <v>599</v>
      </c>
      <c r="L110" t="str">
        <f>IF(COUNTIFS('Notice Links'!$E$9:$E$59,$B110,'Notice Links'!$L$9:$L$59,"Y",'Notice Links'!$J$9:$J$59,"&gt;="&amp;'Timing &amp; Incumbent Screen'!$C$6)&gt;0,"Y","")</f>
        <v/>
      </c>
      <c r="N110" s="11" t="str">
        <f>IF($M110="","",IFERROR(INDEX('Market Size'!$Q$9:$Q$11,MATCH($M110,'Market Size'!$B$9:$B$11,0)),""))</f>
        <v/>
      </c>
      <c r="O110">
        <f>IFERROR(INDEX('Recompete Reviews'!$D$9:$D$234,MATCH($B110,'Recompete Reviews'!$B$9:$B$234,0)),"")</f>
        <v>0</v>
      </c>
      <c r="P110">
        <f>IFERROR(INDEX('Recompete Reviews'!$E$9:$E$234,MATCH($B110,'Recompete Reviews'!$B$9:$B$234,0)),"")</f>
        <v>0</v>
      </c>
    </row>
    <row r="111" spans="2:16" ht="11" outlineLevel="1" x14ac:dyDescent="0.15">
      <c r="B111" t="s">
        <v>236</v>
      </c>
      <c r="C111" t="s">
        <v>603</v>
      </c>
      <c r="D111" t="s">
        <v>531</v>
      </c>
      <c r="E111" t="s">
        <v>636</v>
      </c>
      <c r="F111" s="10">
        <f>IF(INDEX('Contract Families'!$AB$9:$AB$1696,MATCH($B111,'Contract Families'!$B$9:$B$1696,0))="","",INDEX('Contract Families'!$AB$9:$AB$1696,MATCH($B111,'Contract Families'!$B$9:$B$1696,0))/1000000)</f>
        <v>8.7239255700000005</v>
      </c>
      <c r="G111" s="11">
        <f>IF(INDEX('Contract Families'!$Z$9:$Z$1696,MATCH($B111,'Contract Families'!$B$9:$B$1696,0))="","",INDEX('Contract Families'!$Z$9:$Z$1696,MATCH($B111,'Contract Families'!$B$9:$B$1696,0)))</f>
        <v>1</v>
      </c>
      <c r="H111" s="18">
        <f>IF(INDEX('Contract Families'!$AK$9:$AK$1696,MATCH($B111,'Contract Families'!$B$9:$B$1696,0))="","",INDEX('Contract Families'!$AK$9:$AK$1696,MATCH($B111,'Contract Families'!$B$9:$B$1696,0)))</f>
        <v>44895</v>
      </c>
      <c r="I111" s="15">
        <f>IF($H111="","",ROUND(($H111-'Timing &amp; Incumbent Screen'!$C$6)/30.44,0))</f>
        <v>-43</v>
      </c>
      <c r="J111" t="str">
        <f>IF($H111="","n/a",IF($H111&lt;'Timing &amp; Incumbent Screen'!$C$6,"Expired",IF($I111&lt;=12,"0-12 mo",IF($I111&lt;=24,"12-24 mo",IF($I111&lt;=36,"24-36 mo","36+ mo")))))</f>
        <v>Expired</v>
      </c>
      <c r="K111" t="s">
        <v>599</v>
      </c>
      <c r="L111" t="str">
        <f>IF(COUNTIFS('Notice Links'!$E$9:$E$59,$B111,'Notice Links'!$L$9:$L$59,"Y",'Notice Links'!$J$9:$J$59,"&gt;="&amp;'Timing &amp; Incumbent Screen'!$C$6)&gt;0,"Y","")</f>
        <v/>
      </c>
      <c r="N111" s="11" t="str">
        <f>IF($M111="","",IFERROR(INDEX('Market Size'!$Q$9:$Q$11,MATCH($M111,'Market Size'!$B$9:$B$11,0)),""))</f>
        <v/>
      </c>
      <c r="O111">
        <f>IFERROR(INDEX('Recompete Reviews'!$D$9:$D$234,MATCH($B111,'Recompete Reviews'!$B$9:$B$234,0)),"")</f>
        <v>0</v>
      </c>
      <c r="P111">
        <f>IFERROR(INDEX('Recompete Reviews'!$E$9:$E$234,MATCH($B111,'Recompete Reviews'!$B$9:$B$234,0)),"")</f>
        <v>0</v>
      </c>
    </row>
    <row r="112" spans="2:16" ht="11" outlineLevel="1" x14ac:dyDescent="0.15">
      <c r="B112" t="s">
        <v>237</v>
      </c>
      <c r="C112" t="s">
        <v>660</v>
      </c>
      <c r="D112" t="s">
        <v>531</v>
      </c>
      <c r="E112" t="s">
        <v>636</v>
      </c>
      <c r="F112" s="10">
        <f>IF(INDEX('Contract Families'!$AB$9:$AB$1696,MATCH($B112,'Contract Families'!$B$9:$B$1696,0))="","",INDEX('Contract Families'!$AB$9:$AB$1696,MATCH($B112,'Contract Families'!$B$9:$B$1696,0))/1000000)</f>
        <v>8.587086900000001</v>
      </c>
      <c r="G112" s="11">
        <f>IF(INDEX('Contract Families'!$Z$9:$Z$1696,MATCH($B112,'Contract Families'!$B$9:$B$1696,0))="","",INDEX('Contract Families'!$Z$9:$Z$1696,MATCH($B112,'Contract Families'!$B$9:$B$1696,0)))</f>
        <v>1</v>
      </c>
      <c r="H112" s="18">
        <f>IF(INDEX('Contract Families'!$AK$9:$AK$1696,MATCH($B112,'Contract Families'!$B$9:$B$1696,0))="","",INDEX('Contract Families'!$AK$9:$AK$1696,MATCH($B112,'Contract Families'!$B$9:$B$1696,0)))</f>
        <v>44671</v>
      </c>
      <c r="I112" s="15">
        <f>IF($H112="","",ROUND(($H112-'Timing &amp; Incumbent Screen'!$C$6)/30.44,0))</f>
        <v>-50</v>
      </c>
      <c r="J112" t="str">
        <f>IF($H112="","n/a",IF($H112&lt;'Timing &amp; Incumbent Screen'!$C$6,"Expired",IF($I112&lt;=12,"0-12 mo",IF($I112&lt;=24,"12-24 mo",IF($I112&lt;=36,"24-36 mo","36+ mo")))))</f>
        <v>Expired</v>
      </c>
      <c r="K112" t="s">
        <v>631</v>
      </c>
      <c r="L112" t="str">
        <f>IF(COUNTIFS('Notice Links'!$E$9:$E$59,$B112,'Notice Links'!$L$9:$L$59,"Y",'Notice Links'!$J$9:$J$59,"&gt;="&amp;'Timing &amp; Incumbent Screen'!$C$6)&gt;0,"Y","")</f>
        <v/>
      </c>
      <c r="N112" s="11" t="str">
        <f>IF($M112="","",IFERROR(INDEX('Market Size'!$Q$9:$Q$11,MATCH($M112,'Market Size'!$B$9:$B$11,0)),""))</f>
        <v/>
      </c>
      <c r="O112">
        <f>IFERROR(INDEX('Recompete Reviews'!$D$9:$D$234,MATCH($B112,'Recompete Reviews'!$B$9:$B$234,0)),"")</f>
        <v>0</v>
      </c>
      <c r="P112">
        <f>IFERROR(INDEX('Recompete Reviews'!$E$9:$E$234,MATCH($B112,'Recompete Reviews'!$B$9:$B$234,0)),"")</f>
        <v>0</v>
      </c>
    </row>
    <row r="113" spans="2:16" ht="11" outlineLevel="1" x14ac:dyDescent="0.15">
      <c r="B113" t="s">
        <v>238</v>
      </c>
      <c r="C113" t="s">
        <v>661</v>
      </c>
      <c r="D113" t="s">
        <v>531</v>
      </c>
      <c r="E113" t="s">
        <v>636</v>
      </c>
      <c r="F113" s="10">
        <f>IF(INDEX('Contract Families'!$AB$9:$AB$1696,MATCH($B113,'Contract Families'!$B$9:$B$1696,0))="","",INDEX('Contract Families'!$AB$9:$AB$1696,MATCH($B113,'Contract Families'!$B$9:$B$1696,0))/1000000)</f>
        <v>8.5745608999999998</v>
      </c>
      <c r="G113" s="11">
        <f>IF(INDEX('Contract Families'!$Z$9:$Z$1696,MATCH($B113,'Contract Families'!$B$9:$B$1696,0))="","",INDEX('Contract Families'!$Z$9:$Z$1696,MATCH($B113,'Contract Families'!$B$9:$B$1696,0)))</f>
        <v>1</v>
      </c>
      <c r="H113" s="18">
        <f>IF(INDEX('Contract Families'!$AK$9:$AK$1696,MATCH($B113,'Contract Families'!$B$9:$B$1696,0))="","",INDEX('Contract Families'!$AK$9:$AK$1696,MATCH($B113,'Contract Families'!$B$9:$B$1696,0)))</f>
        <v>46171</v>
      </c>
      <c r="I113" s="15">
        <f>IF($H113="","",ROUND(($H113-'Timing &amp; Incumbent Screen'!$C$6)/30.44,0))</f>
        <v>-1</v>
      </c>
      <c r="J113" t="str">
        <f>IF($H113="","n/a",IF($H113&lt;'Timing &amp; Incumbent Screen'!$C$6,"Expired",IF($I113&lt;=12,"0-12 mo",IF($I113&lt;=24,"12-24 mo",IF($I113&lt;=36,"24-36 mo","36+ mo")))))</f>
        <v>Expired</v>
      </c>
      <c r="K113" t="s">
        <v>599</v>
      </c>
      <c r="L113" t="str">
        <f>IF(COUNTIFS('Notice Links'!$E$9:$E$59,$B113,'Notice Links'!$L$9:$L$59,"Y",'Notice Links'!$J$9:$J$59,"&gt;="&amp;'Timing &amp; Incumbent Screen'!$C$6)&gt;0,"Y","")</f>
        <v/>
      </c>
      <c r="N113" s="11" t="str">
        <f>IF($M113="","",IFERROR(INDEX('Market Size'!$Q$9:$Q$11,MATCH($M113,'Market Size'!$B$9:$B$11,0)),""))</f>
        <v/>
      </c>
      <c r="O113">
        <f>IFERROR(INDEX('Recompete Reviews'!$D$9:$D$234,MATCH($B113,'Recompete Reviews'!$B$9:$B$234,0)),"")</f>
        <v>0</v>
      </c>
      <c r="P113">
        <f>IFERROR(INDEX('Recompete Reviews'!$E$9:$E$234,MATCH($B113,'Recompete Reviews'!$B$9:$B$234,0)),"")</f>
        <v>0</v>
      </c>
    </row>
    <row r="114" spans="2:16" ht="11" outlineLevel="1" x14ac:dyDescent="0.15">
      <c r="B114" t="s">
        <v>239</v>
      </c>
      <c r="C114" t="s">
        <v>640</v>
      </c>
      <c r="D114" t="s">
        <v>531</v>
      </c>
      <c r="E114" t="s">
        <v>636</v>
      </c>
      <c r="F114" s="10">
        <f>IF(INDEX('Contract Families'!$AB$9:$AB$1696,MATCH($B114,'Contract Families'!$B$9:$B$1696,0))="","",INDEX('Contract Families'!$AB$9:$AB$1696,MATCH($B114,'Contract Families'!$B$9:$B$1696,0))/1000000)</f>
        <v>8.4469080000000005</v>
      </c>
      <c r="G114" s="11">
        <f>IF(INDEX('Contract Families'!$Z$9:$Z$1696,MATCH($B114,'Contract Families'!$B$9:$B$1696,0))="","",INDEX('Contract Families'!$Z$9:$Z$1696,MATCH($B114,'Contract Families'!$B$9:$B$1696,0)))</f>
        <v>1</v>
      </c>
      <c r="H114" s="18">
        <f>IF(INDEX('Contract Families'!$AK$9:$AK$1696,MATCH($B114,'Contract Families'!$B$9:$B$1696,0))="","",INDEX('Contract Families'!$AK$9:$AK$1696,MATCH($B114,'Contract Families'!$B$9:$B$1696,0)))</f>
        <v>46366</v>
      </c>
      <c r="I114" s="15">
        <f>IF($H114="","",ROUND(($H114-'Timing &amp; Incumbent Screen'!$C$6)/30.44,0))</f>
        <v>6</v>
      </c>
      <c r="J114" t="str">
        <f>IF($H114="","n/a",IF($H114&lt;'Timing &amp; Incumbent Screen'!$C$6,"Expired",IF($I114&lt;=12,"0-12 mo",IF($I114&lt;=24,"12-24 mo",IF($I114&lt;=36,"24-36 mo","36+ mo")))))</f>
        <v>0-12 mo</v>
      </c>
      <c r="K114" t="s">
        <v>599</v>
      </c>
      <c r="L114" t="str">
        <f>IF(COUNTIFS('Notice Links'!$E$9:$E$59,$B114,'Notice Links'!$L$9:$L$59,"Y",'Notice Links'!$J$9:$J$59,"&gt;="&amp;'Timing &amp; Incumbent Screen'!$C$6)&gt;0,"Y","")</f>
        <v/>
      </c>
      <c r="N114" s="11" t="str">
        <f>IF($M114="","",IFERROR(INDEX('Market Size'!$Q$9:$Q$11,MATCH($M114,'Market Size'!$B$9:$B$11,0)),""))</f>
        <v/>
      </c>
      <c r="O114">
        <f>IFERROR(INDEX('Recompete Reviews'!$D$9:$D$234,MATCH($B114,'Recompete Reviews'!$B$9:$B$234,0)),"")</f>
        <v>0</v>
      </c>
      <c r="P114">
        <f>IFERROR(INDEX('Recompete Reviews'!$E$9:$E$234,MATCH($B114,'Recompete Reviews'!$B$9:$B$234,0)),"")</f>
        <v>0</v>
      </c>
    </row>
    <row r="115" spans="2:16" ht="11" outlineLevel="1" x14ac:dyDescent="0.15">
      <c r="B115" t="s">
        <v>240</v>
      </c>
      <c r="C115" t="s">
        <v>652</v>
      </c>
      <c r="D115" t="s">
        <v>531</v>
      </c>
      <c r="E115" t="s">
        <v>636</v>
      </c>
      <c r="F115" s="10">
        <f>IF(INDEX('Contract Families'!$AB$9:$AB$1696,MATCH($B115,'Contract Families'!$B$9:$B$1696,0))="","",INDEX('Contract Families'!$AB$9:$AB$1696,MATCH($B115,'Contract Families'!$B$9:$B$1696,0))/1000000)</f>
        <v>7.9294599999999997</v>
      </c>
      <c r="G115" s="11">
        <f>IF(INDEX('Contract Families'!$Z$9:$Z$1696,MATCH($B115,'Contract Families'!$B$9:$B$1696,0))="","",INDEX('Contract Families'!$Z$9:$Z$1696,MATCH($B115,'Contract Families'!$B$9:$B$1696,0)))</f>
        <v>1</v>
      </c>
      <c r="H115" s="18">
        <f>IF(INDEX('Contract Families'!$AK$9:$AK$1696,MATCH($B115,'Contract Families'!$B$9:$B$1696,0))="","",INDEX('Contract Families'!$AK$9:$AK$1696,MATCH($B115,'Contract Families'!$B$9:$B$1696,0)))</f>
        <v>46492</v>
      </c>
      <c r="I115" s="15">
        <f>IF($H115="","",ROUND(($H115-'Timing &amp; Incumbent Screen'!$C$6)/30.44,0))</f>
        <v>10</v>
      </c>
      <c r="J115" t="str">
        <f>IF($H115="","n/a",IF($H115&lt;'Timing &amp; Incumbent Screen'!$C$6,"Expired",IF($I115&lt;=12,"0-12 mo",IF($I115&lt;=24,"12-24 mo",IF($I115&lt;=36,"24-36 mo","36+ mo")))))</f>
        <v>0-12 mo</v>
      </c>
      <c r="K115" t="s">
        <v>599</v>
      </c>
      <c r="L115" t="str">
        <f>IF(COUNTIFS('Notice Links'!$E$9:$E$59,$B115,'Notice Links'!$L$9:$L$59,"Y",'Notice Links'!$J$9:$J$59,"&gt;="&amp;'Timing &amp; Incumbent Screen'!$C$6)&gt;0,"Y","")</f>
        <v/>
      </c>
      <c r="N115" s="11" t="str">
        <f>IF($M115="","",IFERROR(INDEX('Market Size'!$Q$9:$Q$11,MATCH($M115,'Market Size'!$B$9:$B$11,0)),""))</f>
        <v/>
      </c>
      <c r="O115">
        <f>IFERROR(INDEX('Recompete Reviews'!$D$9:$D$234,MATCH($B115,'Recompete Reviews'!$B$9:$B$234,0)),"")</f>
        <v>0</v>
      </c>
      <c r="P115">
        <f>IFERROR(INDEX('Recompete Reviews'!$E$9:$E$234,MATCH($B115,'Recompete Reviews'!$B$9:$B$234,0)),"")</f>
        <v>0</v>
      </c>
    </row>
    <row r="116" spans="2:16" ht="11" outlineLevel="1" x14ac:dyDescent="0.15">
      <c r="B116" t="s">
        <v>241</v>
      </c>
      <c r="C116" t="s">
        <v>640</v>
      </c>
      <c r="D116" t="s">
        <v>531</v>
      </c>
      <c r="E116" t="s">
        <v>636</v>
      </c>
      <c r="F116" s="10">
        <f>IF(INDEX('Contract Families'!$AB$9:$AB$1696,MATCH($B116,'Contract Families'!$B$9:$B$1696,0))="","",INDEX('Contract Families'!$AB$9:$AB$1696,MATCH($B116,'Contract Families'!$B$9:$B$1696,0))/1000000)</f>
        <v>7.2862</v>
      </c>
      <c r="G116" s="11">
        <f>IF(INDEX('Contract Families'!$Z$9:$Z$1696,MATCH($B116,'Contract Families'!$B$9:$B$1696,0))="","",INDEX('Contract Families'!$Z$9:$Z$1696,MATCH($B116,'Contract Families'!$B$9:$B$1696,0)))</f>
        <v>1</v>
      </c>
      <c r="H116" s="18">
        <f>IF(INDEX('Contract Families'!$AK$9:$AK$1696,MATCH($B116,'Contract Families'!$B$9:$B$1696,0))="","",INDEX('Contract Families'!$AK$9:$AK$1696,MATCH($B116,'Contract Families'!$B$9:$B$1696,0)))</f>
        <v>45289</v>
      </c>
      <c r="I116" s="15">
        <f>IF($H116="","",ROUND(($H116-'Timing &amp; Incumbent Screen'!$C$6)/30.44,0))</f>
        <v>-30</v>
      </c>
      <c r="J116" t="str">
        <f>IF($H116="","n/a",IF($H116&lt;'Timing &amp; Incumbent Screen'!$C$6,"Expired",IF($I116&lt;=12,"0-12 mo",IF($I116&lt;=24,"12-24 mo",IF($I116&lt;=36,"24-36 mo","36+ mo")))))</f>
        <v>Expired</v>
      </c>
      <c r="K116" t="s">
        <v>599</v>
      </c>
      <c r="L116" t="str">
        <f>IF(COUNTIFS('Notice Links'!$E$9:$E$59,$B116,'Notice Links'!$L$9:$L$59,"Y",'Notice Links'!$J$9:$J$59,"&gt;="&amp;'Timing &amp; Incumbent Screen'!$C$6)&gt;0,"Y","")</f>
        <v/>
      </c>
      <c r="N116" s="11" t="str">
        <f>IF($M116="","",IFERROR(INDEX('Market Size'!$Q$9:$Q$11,MATCH($M116,'Market Size'!$B$9:$B$11,0)),""))</f>
        <v/>
      </c>
      <c r="O116">
        <f>IFERROR(INDEX('Recompete Reviews'!$D$9:$D$234,MATCH($B116,'Recompete Reviews'!$B$9:$B$234,0)),"")</f>
        <v>0</v>
      </c>
      <c r="P116">
        <f>IFERROR(INDEX('Recompete Reviews'!$E$9:$E$234,MATCH($B116,'Recompete Reviews'!$B$9:$B$234,0)),"")</f>
        <v>0</v>
      </c>
    </row>
    <row r="117" spans="2:16" ht="11" outlineLevel="1" x14ac:dyDescent="0.15">
      <c r="B117" t="s">
        <v>243</v>
      </c>
      <c r="C117" t="s">
        <v>659</v>
      </c>
      <c r="D117" t="s">
        <v>531</v>
      </c>
      <c r="E117" t="s">
        <v>636</v>
      </c>
      <c r="F117" s="10">
        <f>IF(INDEX('Contract Families'!$AB$9:$AB$1696,MATCH($B117,'Contract Families'!$B$9:$B$1696,0))="","",INDEX('Contract Families'!$AB$9:$AB$1696,MATCH($B117,'Contract Families'!$B$9:$B$1696,0))/1000000)</f>
        <v>7.0370271999999998</v>
      </c>
      <c r="G117" s="11">
        <f>IF(INDEX('Contract Families'!$Z$9:$Z$1696,MATCH($B117,'Contract Families'!$B$9:$B$1696,0))="","",INDEX('Contract Families'!$Z$9:$Z$1696,MATCH($B117,'Contract Families'!$B$9:$B$1696,0)))</f>
        <v>1</v>
      </c>
      <c r="H117" s="18">
        <f>IF(INDEX('Contract Families'!$AK$9:$AK$1696,MATCH($B117,'Contract Families'!$B$9:$B$1696,0))="","",INDEX('Contract Families'!$AK$9:$AK$1696,MATCH($B117,'Contract Families'!$B$9:$B$1696,0)))</f>
        <v>45787</v>
      </c>
      <c r="I117" s="15">
        <f>IF($H117="","",ROUND(($H117-'Timing &amp; Incumbent Screen'!$C$6)/30.44,0))</f>
        <v>-13</v>
      </c>
      <c r="J117" t="str">
        <f>IF($H117="","n/a",IF($H117&lt;'Timing &amp; Incumbent Screen'!$C$6,"Expired",IF($I117&lt;=12,"0-12 mo",IF($I117&lt;=24,"12-24 mo",IF($I117&lt;=36,"24-36 mo","36+ mo")))))</f>
        <v>Expired</v>
      </c>
      <c r="K117" t="s">
        <v>599</v>
      </c>
      <c r="L117" t="str">
        <f>IF(COUNTIFS('Notice Links'!$E$9:$E$59,$B117,'Notice Links'!$L$9:$L$59,"Y",'Notice Links'!$J$9:$J$59,"&gt;="&amp;'Timing &amp; Incumbent Screen'!$C$6)&gt;0,"Y","")</f>
        <v/>
      </c>
      <c r="N117" s="11" t="str">
        <f>IF($M117="","",IFERROR(INDEX('Market Size'!$Q$9:$Q$11,MATCH($M117,'Market Size'!$B$9:$B$11,0)),""))</f>
        <v/>
      </c>
      <c r="O117">
        <f>IFERROR(INDEX('Recompete Reviews'!$D$9:$D$234,MATCH($B117,'Recompete Reviews'!$B$9:$B$234,0)),"")</f>
        <v>0</v>
      </c>
      <c r="P117">
        <f>IFERROR(INDEX('Recompete Reviews'!$E$9:$E$234,MATCH($B117,'Recompete Reviews'!$B$9:$B$234,0)),"")</f>
        <v>0</v>
      </c>
    </row>
    <row r="118" spans="2:16" ht="11" outlineLevel="1" x14ac:dyDescent="0.15">
      <c r="B118" t="s">
        <v>244</v>
      </c>
      <c r="C118" t="s">
        <v>653</v>
      </c>
      <c r="D118" t="s">
        <v>531</v>
      </c>
      <c r="E118" t="s">
        <v>636</v>
      </c>
      <c r="F118" s="10">
        <f>IF(INDEX('Contract Families'!$AB$9:$AB$1696,MATCH($B118,'Contract Families'!$B$9:$B$1696,0))="","",INDEX('Contract Families'!$AB$9:$AB$1696,MATCH($B118,'Contract Families'!$B$9:$B$1696,0))/1000000)</f>
        <v>6.9130780999999999</v>
      </c>
      <c r="G118" s="11">
        <f>IF(INDEX('Contract Families'!$Z$9:$Z$1696,MATCH($B118,'Contract Families'!$B$9:$B$1696,0))="","",INDEX('Contract Families'!$Z$9:$Z$1696,MATCH($B118,'Contract Families'!$B$9:$B$1696,0)))</f>
        <v>1</v>
      </c>
      <c r="H118" s="18">
        <f>IF(INDEX('Contract Families'!$AK$9:$AK$1696,MATCH($B118,'Contract Families'!$B$9:$B$1696,0))="","",INDEX('Contract Families'!$AK$9:$AK$1696,MATCH($B118,'Contract Families'!$B$9:$B$1696,0)))</f>
        <v>46067</v>
      </c>
      <c r="I118" s="15">
        <f>IF($H118="","",ROUND(($H118-'Timing &amp; Incumbent Screen'!$C$6)/30.44,0))</f>
        <v>-4</v>
      </c>
      <c r="J118" t="str">
        <f>IF($H118="","n/a",IF($H118&lt;'Timing &amp; Incumbent Screen'!$C$6,"Expired",IF($I118&lt;=12,"0-12 mo",IF($I118&lt;=24,"12-24 mo",IF($I118&lt;=36,"24-36 mo","36+ mo")))))</f>
        <v>Expired</v>
      </c>
      <c r="K118" t="s">
        <v>599</v>
      </c>
      <c r="L118" t="str">
        <f>IF(COUNTIFS('Notice Links'!$E$9:$E$59,$B118,'Notice Links'!$L$9:$L$59,"Y",'Notice Links'!$J$9:$J$59,"&gt;="&amp;'Timing &amp; Incumbent Screen'!$C$6)&gt;0,"Y","")</f>
        <v/>
      </c>
      <c r="N118" s="11" t="str">
        <f>IF($M118="","",IFERROR(INDEX('Market Size'!$Q$9:$Q$11,MATCH($M118,'Market Size'!$B$9:$B$11,0)),""))</f>
        <v/>
      </c>
      <c r="O118">
        <f>IFERROR(INDEX('Recompete Reviews'!$D$9:$D$234,MATCH($B118,'Recompete Reviews'!$B$9:$B$234,0)),"")</f>
        <v>0</v>
      </c>
      <c r="P118">
        <f>IFERROR(INDEX('Recompete Reviews'!$E$9:$E$234,MATCH($B118,'Recompete Reviews'!$B$9:$B$234,0)),"")</f>
        <v>0</v>
      </c>
    </row>
    <row r="119" spans="2:16" ht="11" outlineLevel="1" x14ac:dyDescent="0.15">
      <c r="B119" t="s">
        <v>245</v>
      </c>
      <c r="C119" t="s">
        <v>662</v>
      </c>
      <c r="D119" t="s">
        <v>531</v>
      </c>
      <c r="E119" t="s">
        <v>636</v>
      </c>
      <c r="F119" s="10">
        <f>IF(INDEX('Contract Families'!$AB$9:$AB$1696,MATCH($B119,'Contract Families'!$B$9:$B$1696,0))="","",INDEX('Contract Families'!$AB$9:$AB$1696,MATCH($B119,'Contract Families'!$B$9:$B$1696,0))/1000000)</f>
        <v>6.6535761399999993</v>
      </c>
      <c r="G119" s="11">
        <f>IF(INDEX('Contract Families'!$Z$9:$Z$1696,MATCH($B119,'Contract Families'!$B$9:$B$1696,0))="","",INDEX('Contract Families'!$Z$9:$Z$1696,MATCH($B119,'Contract Families'!$B$9:$B$1696,0)))</f>
        <v>1</v>
      </c>
      <c r="H119" s="18">
        <f>IF(INDEX('Contract Families'!$AK$9:$AK$1696,MATCH($B119,'Contract Families'!$B$9:$B$1696,0))="","",INDEX('Contract Families'!$AK$9:$AK$1696,MATCH($B119,'Contract Families'!$B$9:$B$1696,0)))</f>
        <v>44405</v>
      </c>
      <c r="I119" s="15">
        <f>IF($H119="","",ROUND(($H119-'Timing &amp; Incumbent Screen'!$C$6)/30.44,0))</f>
        <v>-59</v>
      </c>
      <c r="J119" t="str">
        <f>IF($H119="","n/a",IF($H119&lt;'Timing &amp; Incumbent Screen'!$C$6,"Expired",IF($I119&lt;=12,"0-12 mo",IF($I119&lt;=24,"12-24 mo",IF($I119&lt;=36,"24-36 mo","36+ mo")))))</f>
        <v>Expired</v>
      </c>
      <c r="K119" t="s">
        <v>599</v>
      </c>
      <c r="L119" t="str">
        <f>IF(COUNTIFS('Notice Links'!$E$9:$E$59,$B119,'Notice Links'!$L$9:$L$59,"Y",'Notice Links'!$J$9:$J$59,"&gt;="&amp;'Timing &amp; Incumbent Screen'!$C$6)&gt;0,"Y","")</f>
        <v/>
      </c>
      <c r="N119" s="11" t="str">
        <f>IF($M119="","",IFERROR(INDEX('Market Size'!$Q$9:$Q$11,MATCH($M119,'Market Size'!$B$9:$B$11,0)),""))</f>
        <v/>
      </c>
      <c r="O119">
        <f>IFERROR(INDEX('Recompete Reviews'!$D$9:$D$234,MATCH($B119,'Recompete Reviews'!$B$9:$B$234,0)),"")</f>
        <v>0</v>
      </c>
      <c r="P119">
        <f>IFERROR(INDEX('Recompete Reviews'!$E$9:$E$234,MATCH($B119,'Recompete Reviews'!$B$9:$B$234,0)),"")</f>
        <v>0</v>
      </c>
    </row>
    <row r="120" spans="2:16" ht="11" outlineLevel="1" x14ac:dyDescent="0.15">
      <c r="B120" t="s">
        <v>246</v>
      </c>
      <c r="C120" t="s">
        <v>663</v>
      </c>
      <c r="D120" t="s">
        <v>531</v>
      </c>
      <c r="E120" t="s">
        <v>636</v>
      </c>
      <c r="F120" s="10">
        <f>IF(INDEX('Contract Families'!$AB$9:$AB$1696,MATCH($B120,'Contract Families'!$B$9:$B$1696,0))="","",INDEX('Contract Families'!$AB$9:$AB$1696,MATCH($B120,'Contract Families'!$B$9:$B$1696,0))/1000000)</f>
        <v>6.2675672999999996</v>
      </c>
      <c r="G120" s="11">
        <f>IF(INDEX('Contract Families'!$Z$9:$Z$1696,MATCH($B120,'Contract Families'!$B$9:$B$1696,0))="","",INDEX('Contract Families'!$Z$9:$Z$1696,MATCH($B120,'Contract Families'!$B$9:$B$1696,0)))</f>
        <v>1</v>
      </c>
      <c r="H120" s="18">
        <f>IF(INDEX('Contract Families'!$AK$9:$AK$1696,MATCH($B120,'Contract Families'!$B$9:$B$1696,0))="","",INDEX('Contract Families'!$AK$9:$AK$1696,MATCH($B120,'Contract Families'!$B$9:$B$1696,0)))</f>
        <v>45371</v>
      </c>
      <c r="I120" s="15">
        <f>IF($H120="","",ROUND(($H120-'Timing &amp; Incumbent Screen'!$C$6)/30.44,0))</f>
        <v>-27</v>
      </c>
      <c r="J120" t="str">
        <f>IF($H120="","n/a",IF($H120&lt;'Timing &amp; Incumbent Screen'!$C$6,"Expired",IF($I120&lt;=12,"0-12 mo",IF($I120&lt;=24,"12-24 mo",IF($I120&lt;=36,"24-36 mo","36+ mo")))))</f>
        <v>Expired</v>
      </c>
      <c r="K120" t="s">
        <v>599</v>
      </c>
      <c r="L120" t="str">
        <f>IF(COUNTIFS('Notice Links'!$E$9:$E$59,$B120,'Notice Links'!$L$9:$L$59,"Y",'Notice Links'!$J$9:$J$59,"&gt;="&amp;'Timing &amp; Incumbent Screen'!$C$6)&gt;0,"Y","")</f>
        <v/>
      </c>
      <c r="N120" s="11" t="str">
        <f>IF($M120="","",IFERROR(INDEX('Market Size'!$Q$9:$Q$11,MATCH($M120,'Market Size'!$B$9:$B$11,0)),""))</f>
        <v/>
      </c>
      <c r="O120">
        <f>IFERROR(INDEX('Recompete Reviews'!$D$9:$D$234,MATCH($B120,'Recompete Reviews'!$B$9:$B$234,0)),"")</f>
        <v>0</v>
      </c>
      <c r="P120">
        <f>IFERROR(INDEX('Recompete Reviews'!$E$9:$E$234,MATCH($B120,'Recompete Reviews'!$B$9:$B$234,0)),"")</f>
        <v>0</v>
      </c>
    </row>
    <row r="121" spans="2:16" ht="11" outlineLevel="1" x14ac:dyDescent="0.15">
      <c r="B121" t="s">
        <v>247</v>
      </c>
      <c r="C121" t="s">
        <v>642</v>
      </c>
      <c r="D121" t="s">
        <v>531</v>
      </c>
      <c r="E121" t="s">
        <v>636</v>
      </c>
      <c r="F121" s="10">
        <f>IF(INDEX('Contract Families'!$AB$9:$AB$1696,MATCH($B121,'Contract Families'!$B$9:$B$1696,0))="","",INDEX('Contract Families'!$AB$9:$AB$1696,MATCH($B121,'Contract Families'!$B$9:$B$1696,0))/1000000)</f>
        <v>6.10606253</v>
      </c>
      <c r="G121" s="11">
        <f>IF(INDEX('Contract Families'!$Z$9:$Z$1696,MATCH($B121,'Contract Families'!$B$9:$B$1696,0))="","",INDEX('Contract Families'!$Z$9:$Z$1696,MATCH($B121,'Contract Families'!$B$9:$B$1696,0)))</f>
        <v>1</v>
      </c>
      <c r="H121" s="18">
        <f>IF(INDEX('Contract Families'!$AK$9:$AK$1696,MATCH($B121,'Contract Families'!$B$9:$B$1696,0))="","",INDEX('Contract Families'!$AK$9:$AK$1696,MATCH($B121,'Contract Families'!$B$9:$B$1696,0)))</f>
        <v>54116</v>
      </c>
      <c r="I121" s="15">
        <f>IF($H121="","",ROUND(($H121-'Timing &amp; Incumbent Screen'!$C$6)/30.44,0))</f>
        <v>260</v>
      </c>
      <c r="J121" t="str">
        <f>IF($H121="","n/a",IF($H121&lt;'Timing &amp; Incumbent Screen'!$C$6,"Expired",IF($I121&lt;=12,"0-12 mo",IF($I121&lt;=24,"12-24 mo",IF($I121&lt;=36,"24-36 mo","36+ mo")))))</f>
        <v>36+ mo</v>
      </c>
      <c r="K121" t="s">
        <v>631</v>
      </c>
      <c r="L121" t="str">
        <f>IF(COUNTIFS('Notice Links'!$E$9:$E$59,$B121,'Notice Links'!$L$9:$L$59,"Y",'Notice Links'!$J$9:$J$59,"&gt;="&amp;'Timing &amp; Incumbent Screen'!$C$6)&gt;0,"Y","")</f>
        <v/>
      </c>
      <c r="N121" s="11" t="str">
        <f>IF($M121="","",IFERROR(INDEX('Market Size'!$Q$9:$Q$11,MATCH($M121,'Market Size'!$B$9:$B$11,0)),""))</f>
        <v/>
      </c>
      <c r="O121">
        <f>IFERROR(INDEX('Recompete Reviews'!$D$9:$D$234,MATCH($B121,'Recompete Reviews'!$B$9:$B$234,0)),"")</f>
        <v>0</v>
      </c>
      <c r="P121">
        <f>IFERROR(INDEX('Recompete Reviews'!$E$9:$E$234,MATCH($B121,'Recompete Reviews'!$B$9:$B$234,0)),"")</f>
        <v>0</v>
      </c>
    </row>
    <row r="122" spans="2:16" ht="11" outlineLevel="1" x14ac:dyDescent="0.15">
      <c r="B122" t="s">
        <v>248</v>
      </c>
      <c r="C122" t="s">
        <v>661</v>
      </c>
      <c r="D122" t="s">
        <v>531</v>
      </c>
      <c r="E122" t="s">
        <v>636</v>
      </c>
      <c r="F122" s="10">
        <f>IF(INDEX('Contract Families'!$AB$9:$AB$1696,MATCH($B122,'Contract Families'!$B$9:$B$1696,0))="","",INDEX('Contract Families'!$AB$9:$AB$1696,MATCH($B122,'Contract Families'!$B$9:$B$1696,0))/1000000)</f>
        <v>6.0917255199999998</v>
      </c>
      <c r="G122" s="11">
        <f>IF(INDEX('Contract Families'!$Z$9:$Z$1696,MATCH($B122,'Contract Families'!$B$9:$B$1696,0))="","",INDEX('Contract Families'!$Z$9:$Z$1696,MATCH($B122,'Contract Families'!$B$9:$B$1696,0)))</f>
        <v>1</v>
      </c>
      <c r="H122" s="18">
        <f>IF(INDEX('Contract Families'!$AK$9:$AK$1696,MATCH($B122,'Contract Families'!$B$9:$B$1696,0))="","",INDEX('Contract Families'!$AK$9:$AK$1696,MATCH($B122,'Contract Families'!$B$9:$B$1696,0)))</f>
        <v>44262</v>
      </c>
      <c r="I122" s="15">
        <f>IF($H122="","",ROUND(($H122-'Timing &amp; Incumbent Screen'!$C$6)/30.44,0))</f>
        <v>-63</v>
      </c>
      <c r="J122" t="str">
        <f>IF($H122="","n/a",IF($H122&lt;'Timing &amp; Incumbent Screen'!$C$6,"Expired",IF($I122&lt;=12,"0-12 mo",IF($I122&lt;=24,"12-24 mo",IF($I122&lt;=36,"24-36 mo","36+ mo")))))</f>
        <v>Expired</v>
      </c>
      <c r="K122" t="s">
        <v>599</v>
      </c>
      <c r="L122" t="str">
        <f>IF(COUNTIFS('Notice Links'!$E$9:$E$59,$B122,'Notice Links'!$L$9:$L$59,"Y",'Notice Links'!$J$9:$J$59,"&gt;="&amp;'Timing &amp; Incumbent Screen'!$C$6)&gt;0,"Y","")</f>
        <v/>
      </c>
      <c r="N122" s="11" t="str">
        <f>IF($M122="","",IFERROR(INDEX('Market Size'!$Q$9:$Q$11,MATCH($M122,'Market Size'!$B$9:$B$11,0)),""))</f>
        <v/>
      </c>
      <c r="O122">
        <f>IFERROR(INDEX('Recompete Reviews'!$D$9:$D$234,MATCH($B122,'Recompete Reviews'!$B$9:$B$234,0)),"")</f>
        <v>0</v>
      </c>
      <c r="P122">
        <f>IFERROR(INDEX('Recompete Reviews'!$E$9:$E$234,MATCH($B122,'Recompete Reviews'!$B$9:$B$234,0)),"")</f>
        <v>0</v>
      </c>
    </row>
    <row r="123" spans="2:16" ht="11" outlineLevel="1" x14ac:dyDescent="0.15">
      <c r="B123" t="s">
        <v>249</v>
      </c>
      <c r="C123" t="s">
        <v>664</v>
      </c>
      <c r="D123" t="s">
        <v>531</v>
      </c>
      <c r="E123" t="s">
        <v>636</v>
      </c>
      <c r="F123" s="10">
        <f>IF(INDEX('Contract Families'!$AB$9:$AB$1696,MATCH($B123,'Contract Families'!$B$9:$B$1696,0))="","",INDEX('Contract Families'!$AB$9:$AB$1696,MATCH($B123,'Contract Families'!$B$9:$B$1696,0))/1000000)</f>
        <v>5.8927465000000003</v>
      </c>
      <c r="G123" s="11">
        <f>IF(INDEX('Contract Families'!$Z$9:$Z$1696,MATCH($B123,'Contract Families'!$B$9:$B$1696,0))="","",INDEX('Contract Families'!$Z$9:$Z$1696,MATCH($B123,'Contract Families'!$B$9:$B$1696,0)))</f>
        <v>3.04E-2</v>
      </c>
      <c r="H123" s="18">
        <f>IF(INDEX('Contract Families'!$AK$9:$AK$1696,MATCH($B123,'Contract Families'!$B$9:$B$1696,0))="","",INDEX('Contract Families'!$AK$9:$AK$1696,MATCH($B123,'Contract Families'!$B$9:$B$1696,0)))</f>
        <v>42369</v>
      </c>
      <c r="I123" s="15">
        <f>IF($H123="","",ROUND(($H123-'Timing &amp; Incumbent Screen'!$C$6)/30.44,0))</f>
        <v>-126</v>
      </c>
      <c r="J123" t="str">
        <f>IF($H123="","n/a",IF($H123&lt;'Timing &amp; Incumbent Screen'!$C$6,"Expired",IF($I123&lt;=12,"0-12 mo",IF($I123&lt;=24,"12-24 mo",IF($I123&lt;=36,"24-36 mo","36+ mo")))))</f>
        <v>Expired</v>
      </c>
      <c r="K123" t="s">
        <v>599</v>
      </c>
      <c r="L123" t="str">
        <f>IF(COUNTIFS('Notice Links'!$E$9:$E$59,$B123,'Notice Links'!$L$9:$L$59,"Y",'Notice Links'!$J$9:$J$59,"&gt;="&amp;'Timing &amp; Incumbent Screen'!$C$6)&gt;0,"Y","")</f>
        <v/>
      </c>
      <c r="N123" s="11" t="str">
        <f>IF($M123="","",IFERROR(INDEX('Market Size'!$Q$9:$Q$11,MATCH($M123,'Market Size'!$B$9:$B$11,0)),""))</f>
        <v/>
      </c>
      <c r="O123">
        <f>IFERROR(INDEX('Recompete Reviews'!$D$9:$D$234,MATCH($B123,'Recompete Reviews'!$B$9:$B$234,0)),"")</f>
        <v>0</v>
      </c>
      <c r="P123">
        <f>IFERROR(INDEX('Recompete Reviews'!$E$9:$E$234,MATCH($B123,'Recompete Reviews'!$B$9:$B$234,0)),"")</f>
        <v>0</v>
      </c>
    </row>
    <row r="124" spans="2:16" ht="11" outlineLevel="1" x14ac:dyDescent="0.15">
      <c r="B124" t="s">
        <v>250</v>
      </c>
      <c r="C124" t="s">
        <v>647</v>
      </c>
      <c r="D124" t="s">
        <v>531</v>
      </c>
      <c r="E124" t="s">
        <v>636</v>
      </c>
      <c r="F124" s="10">
        <f>IF(INDEX('Contract Families'!$AB$9:$AB$1696,MATCH($B124,'Contract Families'!$B$9:$B$1696,0))="","",INDEX('Contract Families'!$AB$9:$AB$1696,MATCH($B124,'Contract Families'!$B$9:$B$1696,0))/1000000)</f>
        <v>5.8252639999999998</v>
      </c>
      <c r="G124" s="11">
        <f>IF(INDEX('Contract Families'!$Z$9:$Z$1696,MATCH($B124,'Contract Families'!$B$9:$B$1696,0))="","",INDEX('Contract Families'!$Z$9:$Z$1696,MATCH($B124,'Contract Families'!$B$9:$B$1696,0)))</f>
        <v>1</v>
      </c>
      <c r="H124" s="18">
        <f>IF(INDEX('Contract Families'!$AK$9:$AK$1696,MATCH($B124,'Contract Families'!$B$9:$B$1696,0))="","",INDEX('Contract Families'!$AK$9:$AK$1696,MATCH($B124,'Contract Families'!$B$9:$B$1696,0)))</f>
        <v>44908</v>
      </c>
      <c r="I124" s="15">
        <f>IF($H124="","",ROUND(($H124-'Timing &amp; Incumbent Screen'!$C$6)/30.44,0))</f>
        <v>-42</v>
      </c>
      <c r="J124" t="str">
        <f>IF($H124="","n/a",IF($H124&lt;'Timing &amp; Incumbent Screen'!$C$6,"Expired",IF($I124&lt;=12,"0-12 mo",IF($I124&lt;=24,"12-24 mo",IF($I124&lt;=36,"24-36 mo","36+ mo")))))</f>
        <v>Expired</v>
      </c>
      <c r="K124" t="s">
        <v>599</v>
      </c>
      <c r="L124" t="str">
        <f>IF(COUNTIFS('Notice Links'!$E$9:$E$59,$B124,'Notice Links'!$L$9:$L$59,"Y",'Notice Links'!$J$9:$J$59,"&gt;="&amp;'Timing &amp; Incumbent Screen'!$C$6)&gt;0,"Y","")</f>
        <v/>
      </c>
      <c r="N124" s="11" t="str">
        <f>IF($M124="","",IFERROR(INDEX('Market Size'!$Q$9:$Q$11,MATCH($M124,'Market Size'!$B$9:$B$11,0)),""))</f>
        <v/>
      </c>
      <c r="O124">
        <f>IFERROR(INDEX('Recompete Reviews'!$D$9:$D$234,MATCH($B124,'Recompete Reviews'!$B$9:$B$234,0)),"")</f>
        <v>0</v>
      </c>
      <c r="P124">
        <f>IFERROR(INDEX('Recompete Reviews'!$E$9:$E$234,MATCH($B124,'Recompete Reviews'!$B$9:$B$234,0)),"")</f>
        <v>0</v>
      </c>
    </row>
    <row r="125" spans="2:16" ht="11" outlineLevel="1" x14ac:dyDescent="0.15">
      <c r="B125" t="s">
        <v>251</v>
      </c>
      <c r="C125" t="s">
        <v>665</v>
      </c>
      <c r="D125" t="s">
        <v>531</v>
      </c>
      <c r="E125" t="s">
        <v>636</v>
      </c>
      <c r="F125" s="10">
        <f>IF(INDEX('Contract Families'!$AB$9:$AB$1696,MATCH($B125,'Contract Families'!$B$9:$B$1696,0))="","",INDEX('Contract Families'!$AB$9:$AB$1696,MATCH($B125,'Contract Families'!$B$9:$B$1696,0))/1000000)</f>
        <v>5.7494360999999996</v>
      </c>
      <c r="G125" s="11">
        <f>IF(INDEX('Contract Families'!$Z$9:$Z$1696,MATCH($B125,'Contract Families'!$B$9:$B$1696,0))="","",INDEX('Contract Families'!$Z$9:$Z$1696,MATCH($B125,'Contract Families'!$B$9:$B$1696,0)))</f>
        <v>1</v>
      </c>
      <c r="H125" s="18">
        <f>IF(INDEX('Contract Families'!$AK$9:$AK$1696,MATCH($B125,'Contract Families'!$B$9:$B$1696,0))="","",INDEX('Contract Families'!$AK$9:$AK$1696,MATCH($B125,'Contract Families'!$B$9:$B$1696,0)))</f>
        <v>45498</v>
      </c>
      <c r="I125" s="15">
        <f>IF($H125="","",ROUND(($H125-'Timing &amp; Incumbent Screen'!$C$6)/30.44,0))</f>
        <v>-23</v>
      </c>
      <c r="J125" t="str">
        <f>IF($H125="","n/a",IF($H125&lt;'Timing &amp; Incumbent Screen'!$C$6,"Expired",IF($I125&lt;=12,"0-12 mo",IF($I125&lt;=24,"12-24 mo",IF($I125&lt;=36,"24-36 mo","36+ mo")))))</f>
        <v>Expired</v>
      </c>
      <c r="K125" t="s">
        <v>666</v>
      </c>
      <c r="L125" t="str">
        <f>IF(COUNTIFS('Notice Links'!$E$9:$E$59,$B125,'Notice Links'!$L$9:$L$59,"Y",'Notice Links'!$J$9:$J$59,"&gt;="&amp;'Timing &amp; Incumbent Screen'!$C$6)&gt;0,"Y","")</f>
        <v/>
      </c>
      <c r="N125" s="11" t="str">
        <f>IF($M125="","",IFERROR(INDEX('Market Size'!$Q$9:$Q$11,MATCH($M125,'Market Size'!$B$9:$B$11,0)),""))</f>
        <v/>
      </c>
      <c r="O125">
        <f>IFERROR(INDEX('Recompete Reviews'!$D$9:$D$234,MATCH($B125,'Recompete Reviews'!$B$9:$B$234,0)),"")</f>
        <v>0</v>
      </c>
      <c r="P125">
        <f>IFERROR(INDEX('Recompete Reviews'!$E$9:$E$234,MATCH($B125,'Recompete Reviews'!$B$9:$B$234,0)),"")</f>
        <v>0</v>
      </c>
    </row>
    <row r="126" spans="2:16" ht="11" outlineLevel="1" x14ac:dyDescent="0.15">
      <c r="B126" t="s">
        <v>252</v>
      </c>
      <c r="C126" t="s">
        <v>637</v>
      </c>
      <c r="D126" t="s">
        <v>531</v>
      </c>
      <c r="E126" t="s">
        <v>636</v>
      </c>
      <c r="F126" s="10">
        <f>IF(INDEX('Contract Families'!$AB$9:$AB$1696,MATCH($B126,'Contract Families'!$B$9:$B$1696,0))="","",INDEX('Contract Families'!$AB$9:$AB$1696,MATCH($B126,'Contract Families'!$B$9:$B$1696,0))/1000000)</f>
        <v>5.7018116500000007</v>
      </c>
      <c r="G126" s="11">
        <f>IF(INDEX('Contract Families'!$Z$9:$Z$1696,MATCH($B126,'Contract Families'!$B$9:$B$1696,0))="","",INDEX('Contract Families'!$Z$9:$Z$1696,MATCH($B126,'Contract Families'!$B$9:$B$1696,0)))</f>
        <v>0.95569999999999999</v>
      </c>
      <c r="H126" s="18">
        <f>IF(INDEX('Contract Families'!$AK$9:$AK$1696,MATCH($B126,'Contract Families'!$B$9:$B$1696,0))="","",INDEX('Contract Families'!$AK$9:$AK$1696,MATCH($B126,'Contract Families'!$B$9:$B$1696,0)))</f>
        <v>46047</v>
      </c>
      <c r="I126" s="15">
        <f>IF($H126="","",ROUND(($H126-'Timing &amp; Incumbent Screen'!$C$6)/30.44,0))</f>
        <v>-5</v>
      </c>
      <c r="J126" t="str">
        <f>IF($H126="","n/a",IF($H126&lt;'Timing &amp; Incumbent Screen'!$C$6,"Expired",IF($I126&lt;=12,"0-12 mo",IF($I126&lt;=24,"12-24 mo",IF($I126&lt;=36,"24-36 mo","36+ mo")))))</f>
        <v>Expired</v>
      </c>
      <c r="K126" t="s">
        <v>599</v>
      </c>
      <c r="L126" t="str">
        <f>IF(COUNTIFS('Notice Links'!$E$9:$E$59,$B126,'Notice Links'!$L$9:$L$59,"Y",'Notice Links'!$J$9:$J$59,"&gt;="&amp;'Timing &amp; Incumbent Screen'!$C$6)&gt;0,"Y","")</f>
        <v/>
      </c>
      <c r="N126" s="11" t="str">
        <f>IF($M126="","",IFERROR(INDEX('Market Size'!$Q$9:$Q$11,MATCH($M126,'Market Size'!$B$9:$B$11,0)),""))</f>
        <v/>
      </c>
      <c r="O126">
        <f>IFERROR(INDEX('Recompete Reviews'!$D$9:$D$234,MATCH($B126,'Recompete Reviews'!$B$9:$B$234,0)),"")</f>
        <v>0</v>
      </c>
      <c r="P126">
        <f>IFERROR(INDEX('Recompete Reviews'!$E$9:$E$234,MATCH($B126,'Recompete Reviews'!$B$9:$B$234,0)),"")</f>
        <v>0</v>
      </c>
    </row>
    <row r="127" spans="2:16" ht="11" outlineLevel="1" x14ac:dyDescent="0.15">
      <c r="B127" t="s">
        <v>253</v>
      </c>
      <c r="C127" t="s">
        <v>659</v>
      </c>
      <c r="D127" t="s">
        <v>531</v>
      </c>
      <c r="E127" t="s">
        <v>636</v>
      </c>
      <c r="F127" s="10">
        <f>IF(INDEX('Contract Families'!$AB$9:$AB$1696,MATCH($B127,'Contract Families'!$B$9:$B$1696,0))="","",INDEX('Contract Families'!$AB$9:$AB$1696,MATCH($B127,'Contract Families'!$B$9:$B$1696,0))/1000000)</f>
        <v>5.3552020000000002</v>
      </c>
      <c r="G127" s="11">
        <f>IF(INDEX('Contract Families'!$Z$9:$Z$1696,MATCH($B127,'Contract Families'!$B$9:$B$1696,0))="","",INDEX('Contract Families'!$Z$9:$Z$1696,MATCH($B127,'Contract Families'!$B$9:$B$1696,0)))</f>
        <v>1</v>
      </c>
      <c r="H127" s="18">
        <f>IF(INDEX('Contract Families'!$AK$9:$AK$1696,MATCH($B127,'Contract Families'!$B$9:$B$1696,0))="","",INDEX('Contract Families'!$AK$9:$AK$1696,MATCH($B127,'Contract Families'!$B$9:$B$1696,0)))</f>
        <v>45670</v>
      </c>
      <c r="I127" s="15">
        <f>IF($H127="","",ROUND(($H127-'Timing &amp; Incumbent Screen'!$C$6)/30.44,0))</f>
        <v>-17</v>
      </c>
      <c r="J127" t="str">
        <f>IF($H127="","n/a",IF($H127&lt;'Timing &amp; Incumbent Screen'!$C$6,"Expired",IF($I127&lt;=12,"0-12 mo",IF($I127&lt;=24,"12-24 mo",IF($I127&lt;=36,"24-36 mo","36+ mo")))))</f>
        <v>Expired</v>
      </c>
      <c r="K127" t="s">
        <v>599</v>
      </c>
      <c r="L127" t="str">
        <f>IF(COUNTIFS('Notice Links'!$E$9:$E$59,$B127,'Notice Links'!$L$9:$L$59,"Y",'Notice Links'!$J$9:$J$59,"&gt;="&amp;'Timing &amp; Incumbent Screen'!$C$6)&gt;0,"Y","")</f>
        <v/>
      </c>
      <c r="N127" s="11" t="str">
        <f>IF($M127="","",IFERROR(INDEX('Market Size'!$Q$9:$Q$11,MATCH($M127,'Market Size'!$B$9:$B$11,0)),""))</f>
        <v/>
      </c>
      <c r="O127">
        <f>IFERROR(INDEX('Recompete Reviews'!$D$9:$D$234,MATCH($B127,'Recompete Reviews'!$B$9:$B$234,0)),"")</f>
        <v>0</v>
      </c>
      <c r="P127">
        <f>IFERROR(INDEX('Recompete Reviews'!$E$9:$E$234,MATCH($B127,'Recompete Reviews'!$B$9:$B$234,0)),"")</f>
        <v>0</v>
      </c>
    </row>
    <row r="128" spans="2:16" ht="11" outlineLevel="1" x14ac:dyDescent="0.15">
      <c r="B128" t="s">
        <v>254</v>
      </c>
      <c r="C128" t="s">
        <v>667</v>
      </c>
      <c r="D128" t="s">
        <v>531</v>
      </c>
      <c r="E128" t="s">
        <v>636</v>
      </c>
      <c r="F128" s="10">
        <f>IF(INDEX('Contract Families'!$AB$9:$AB$1696,MATCH($B128,'Contract Families'!$B$9:$B$1696,0))="","",INDEX('Contract Families'!$AB$9:$AB$1696,MATCH($B128,'Contract Families'!$B$9:$B$1696,0))/1000000)</f>
        <v>5.3371398799999996</v>
      </c>
      <c r="G128" s="11">
        <f>IF(INDEX('Contract Families'!$Z$9:$Z$1696,MATCH($B128,'Contract Families'!$B$9:$B$1696,0))="","",INDEX('Contract Families'!$Z$9:$Z$1696,MATCH($B128,'Contract Families'!$B$9:$B$1696,0)))</f>
        <v>1</v>
      </c>
      <c r="H128" s="18">
        <f>IF(INDEX('Contract Families'!$AK$9:$AK$1696,MATCH($B128,'Contract Families'!$B$9:$B$1696,0))="","",INDEX('Contract Families'!$AK$9:$AK$1696,MATCH($B128,'Contract Families'!$B$9:$B$1696,0)))</f>
        <v>45879</v>
      </c>
      <c r="I128" s="15">
        <f>IF($H128="","",ROUND(($H128-'Timing &amp; Incumbent Screen'!$C$6)/30.44,0))</f>
        <v>-10</v>
      </c>
      <c r="J128" t="str">
        <f>IF($H128="","n/a",IF($H128&lt;'Timing &amp; Incumbent Screen'!$C$6,"Expired",IF($I128&lt;=12,"0-12 mo",IF($I128&lt;=24,"12-24 mo",IF($I128&lt;=36,"24-36 mo","36+ mo")))))</f>
        <v>Expired</v>
      </c>
      <c r="K128" t="s">
        <v>631</v>
      </c>
      <c r="L128" t="str">
        <f>IF(COUNTIFS('Notice Links'!$E$9:$E$59,$B128,'Notice Links'!$L$9:$L$59,"Y",'Notice Links'!$J$9:$J$59,"&gt;="&amp;'Timing &amp; Incumbent Screen'!$C$6)&gt;0,"Y","")</f>
        <v/>
      </c>
      <c r="N128" s="11" t="str">
        <f>IF($M128="","",IFERROR(INDEX('Market Size'!$Q$9:$Q$11,MATCH($M128,'Market Size'!$B$9:$B$11,0)),""))</f>
        <v/>
      </c>
      <c r="O128">
        <f>IFERROR(INDEX('Recompete Reviews'!$D$9:$D$234,MATCH($B128,'Recompete Reviews'!$B$9:$B$234,0)),"")</f>
        <v>0</v>
      </c>
      <c r="P128">
        <f>IFERROR(INDEX('Recompete Reviews'!$E$9:$E$234,MATCH($B128,'Recompete Reviews'!$B$9:$B$234,0)),"")</f>
        <v>0</v>
      </c>
    </row>
    <row r="129" spans="2:16" ht="11" outlineLevel="1" x14ac:dyDescent="0.15">
      <c r="B129" t="s">
        <v>255</v>
      </c>
      <c r="C129" t="s">
        <v>668</v>
      </c>
      <c r="D129" t="s">
        <v>531</v>
      </c>
      <c r="E129" t="s">
        <v>636</v>
      </c>
      <c r="F129" s="10">
        <f>IF(INDEX('Contract Families'!$AB$9:$AB$1696,MATCH($B129,'Contract Families'!$B$9:$B$1696,0))="","",INDEX('Contract Families'!$AB$9:$AB$1696,MATCH($B129,'Contract Families'!$B$9:$B$1696,0))/1000000)</f>
        <v>5.1805229500000003</v>
      </c>
      <c r="G129" s="11">
        <f>IF(INDEX('Contract Families'!$Z$9:$Z$1696,MATCH($B129,'Contract Families'!$B$9:$B$1696,0))="","",INDEX('Contract Families'!$Z$9:$Z$1696,MATCH($B129,'Contract Families'!$B$9:$B$1696,0)))</f>
        <v>1</v>
      </c>
      <c r="H129" s="18">
        <f>IF(INDEX('Contract Families'!$AK$9:$AK$1696,MATCH($B129,'Contract Families'!$B$9:$B$1696,0))="","",INDEX('Contract Families'!$AK$9:$AK$1696,MATCH($B129,'Contract Families'!$B$9:$B$1696,0)))</f>
        <v>46048</v>
      </c>
      <c r="I129" s="15">
        <f>IF($H129="","",ROUND(($H129-'Timing &amp; Incumbent Screen'!$C$6)/30.44,0))</f>
        <v>-5</v>
      </c>
      <c r="J129" t="str">
        <f>IF($H129="","n/a",IF($H129&lt;'Timing &amp; Incumbent Screen'!$C$6,"Expired",IF($I129&lt;=12,"0-12 mo",IF($I129&lt;=24,"12-24 mo",IF($I129&lt;=36,"24-36 mo","36+ mo")))))</f>
        <v>Expired</v>
      </c>
      <c r="K129" t="s">
        <v>599</v>
      </c>
      <c r="L129" t="str">
        <f>IF(COUNTIFS('Notice Links'!$E$9:$E$59,$B129,'Notice Links'!$L$9:$L$59,"Y",'Notice Links'!$J$9:$J$59,"&gt;="&amp;'Timing &amp; Incumbent Screen'!$C$6)&gt;0,"Y","")</f>
        <v/>
      </c>
      <c r="N129" s="11" t="str">
        <f>IF($M129="","",IFERROR(INDEX('Market Size'!$Q$9:$Q$11,MATCH($M129,'Market Size'!$B$9:$B$11,0)),""))</f>
        <v/>
      </c>
      <c r="O129">
        <f>IFERROR(INDEX('Recompete Reviews'!$D$9:$D$234,MATCH($B129,'Recompete Reviews'!$B$9:$B$234,0)),"")</f>
        <v>0</v>
      </c>
      <c r="P129">
        <f>IFERROR(INDEX('Recompete Reviews'!$E$9:$E$234,MATCH($B129,'Recompete Reviews'!$B$9:$B$234,0)),"")</f>
        <v>0</v>
      </c>
    </row>
    <row r="130" spans="2:16" ht="11" outlineLevel="1" x14ac:dyDescent="0.15">
      <c r="B130" t="s">
        <v>256</v>
      </c>
      <c r="C130" t="s">
        <v>601</v>
      </c>
      <c r="D130" t="s">
        <v>531</v>
      </c>
      <c r="E130" t="s">
        <v>636</v>
      </c>
      <c r="F130" s="10">
        <f>IF(INDEX('Contract Families'!$AB$9:$AB$1696,MATCH($B130,'Contract Families'!$B$9:$B$1696,0))="","",INDEX('Contract Families'!$AB$9:$AB$1696,MATCH($B130,'Contract Families'!$B$9:$B$1696,0))/1000000)</f>
        <v>5.0960112000000004</v>
      </c>
      <c r="G130" s="11">
        <f>IF(INDEX('Contract Families'!$Z$9:$Z$1696,MATCH($B130,'Contract Families'!$B$9:$B$1696,0))="","",INDEX('Contract Families'!$Z$9:$Z$1696,MATCH($B130,'Contract Families'!$B$9:$B$1696,0)))</f>
        <v>1</v>
      </c>
      <c r="H130" s="18">
        <f>IF(INDEX('Contract Families'!$AK$9:$AK$1696,MATCH($B130,'Contract Families'!$B$9:$B$1696,0))="","",INDEX('Contract Families'!$AK$9:$AK$1696,MATCH($B130,'Contract Families'!$B$9:$B$1696,0)))</f>
        <v>44480</v>
      </c>
      <c r="I130" s="15">
        <f>IF($H130="","",ROUND(($H130-'Timing &amp; Incumbent Screen'!$C$6)/30.44,0))</f>
        <v>-56</v>
      </c>
      <c r="J130" t="str">
        <f>IF($H130="","n/a",IF($H130&lt;'Timing &amp; Incumbent Screen'!$C$6,"Expired",IF($I130&lt;=12,"0-12 mo",IF($I130&lt;=24,"12-24 mo",IF($I130&lt;=36,"24-36 mo","36+ mo")))))</f>
        <v>Expired</v>
      </c>
      <c r="K130" t="s">
        <v>631</v>
      </c>
      <c r="L130" t="str">
        <f>IF(COUNTIFS('Notice Links'!$E$9:$E$59,$B130,'Notice Links'!$L$9:$L$59,"Y",'Notice Links'!$J$9:$J$59,"&gt;="&amp;'Timing &amp; Incumbent Screen'!$C$6)&gt;0,"Y","")</f>
        <v/>
      </c>
      <c r="N130" s="11" t="str">
        <f>IF($M130="","",IFERROR(INDEX('Market Size'!$Q$9:$Q$11,MATCH($M130,'Market Size'!$B$9:$B$11,0)),""))</f>
        <v/>
      </c>
      <c r="O130">
        <f>IFERROR(INDEX('Recompete Reviews'!$D$9:$D$234,MATCH($B130,'Recompete Reviews'!$B$9:$B$234,0)),"")</f>
        <v>0</v>
      </c>
      <c r="P130">
        <f>IFERROR(INDEX('Recompete Reviews'!$E$9:$E$234,MATCH($B130,'Recompete Reviews'!$B$9:$B$234,0)),"")</f>
        <v>0</v>
      </c>
    </row>
    <row r="131" spans="2:16" ht="11" outlineLevel="1" x14ac:dyDescent="0.15">
      <c r="B131" t="s">
        <v>257</v>
      </c>
      <c r="C131" t="s">
        <v>642</v>
      </c>
      <c r="D131" t="s">
        <v>531</v>
      </c>
      <c r="E131" t="s">
        <v>636</v>
      </c>
      <c r="F131" s="10">
        <f>IF(INDEX('Contract Families'!$AB$9:$AB$1696,MATCH($B131,'Contract Families'!$B$9:$B$1696,0))="","",INDEX('Contract Families'!$AB$9:$AB$1696,MATCH($B131,'Contract Families'!$B$9:$B$1696,0))/1000000)</f>
        <v>4.9599434800000006</v>
      </c>
      <c r="G131" s="11">
        <f>IF(INDEX('Contract Families'!$Z$9:$Z$1696,MATCH($B131,'Contract Families'!$B$9:$B$1696,0))="","",INDEX('Contract Families'!$Z$9:$Z$1696,MATCH($B131,'Contract Families'!$B$9:$B$1696,0)))</f>
        <v>1</v>
      </c>
      <c r="H131" s="18">
        <f>IF(INDEX('Contract Families'!$AK$9:$AK$1696,MATCH($B131,'Contract Families'!$B$9:$B$1696,0))="","",INDEX('Contract Families'!$AK$9:$AK$1696,MATCH($B131,'Contract Families'!$B$9:$B$1696,0)))</f>
        <v>44757</v>
      </c>
      <c r="I131" s="15">
        <f>IF($H131="","",ROUND(($H131-'Timing &amp; Incumbent Screen'!$C$6)/30.44,0))</f>
        <v>-47</v>
      </c>
      <c r="J131" t="str">
        <f>IF($H131="","n/a",IF($H131&lt;'Timing &amp; Incumbent Screen'!$C$6,"Expired",IF($I131&lt;=12,"0-12 mo",IF($I131&lt;=24,"12-24 mo",IF($I131&lt;=36,"24-36 mo","36+ mo")))))</f>
        <v>Expired</v>
      </c>
      <c r="K131" t="s">
        <v>599</v>
      </c>
      <c r="L131" t="str">
        <f>IF(COUNTIFS('Notice Links'!$E$9:$E$59,$B131,'Notice Links'!$L$9:$L$59,"Y",'Notice Links'!$J$9:$J$59,"&gt;="&amp;'Timing &amp; Incumbent Screen'!$C$6)&gt;0,"Y","")</f>
        <v/>
      </c>
      <c r="N131" s="11" t="str">
        <f>IF($M131="","",IFERROR(INDEX('Market Size'!$Q$9:$Q$11,MATCH($M131,'Market Size'!$B$9:$B$11,0)),""))</f>
        <v/>
      </c>
      <c r="O131">
        <f>IFERROR(INDEX('Recompete Reviews'!$D$9:$D$234,MATCH($B131,'Recompete Reviews'!$B$9:$B$234,0)),"")</f>
        <v>0</v>
      </c>
      <c r="P131">
        <f>IFERROR(INDEX('Recompete Reviews'!$E$9:$E$234,MATCH($B131,'Recompete Reviews'!$B$9:$B$234,0)),"")</f>
        <v>0</v>
      </c>
    </row>
    <row r="132" spans="2:16" ht="11" outlineLevel="1" x14ac:dyDescent="0.15">
      <c r="B132" t="s">
        <v>258</v>
      </c>
      <c r="C132" t="s">
        <v>626</v>
      </c>
      <c r="D132" t="s">
        <v>531</v>
      </c>
      <c r="E132" t="s">
        <v>636</v>
      </c>
      <c r="F132" s="10">
        <f>IF(INDEX('Contract Families'!$AB$9:$AB$1696,MATCH($B132,'Contract Families'!$B$9:$B$1696,0))="","",INDEX('Contract Families'!$AB$9:$AB$1696,MATCH($B132,'Contract Families'!$B$9:$B$1696,0))/1000000)</f>
        <v>4.9514625499999996</v>
      </c>
      <c r="G132" s="11">
        <f>IF(INDEX('Contract Families'!$Z$9:$Z$1696,MATCH($B132,'Contract Families'!$B$9:$B$1696,0))="","",INDEX('Contract Families'!$Z$9:$Z$1696,MATCH($B132,'Contract Families'!$B$9:$B$1696,0)))</f>
        <v>1</v>
      </c>
      <c r="H132" s="18">
        <f>IF(INDEX('Contract Families'!$AK$9:$AK$1696,MATCH($B132,'Contract Families'!$B$9:$B$1696,0))="","",INDEX('Contract Families'!$AK$9:$AK$1696,MATCH($B132,'Contract Families'!$B$9:$B$1696,0)))</f>
        <v>43373</v>
      </c>
      <c r="I132" s="15">
        <f>IF($H132="","",ROUND(($H132-'Timing &amp; Incumbent Screen'!$C$6)/30.44,0))</f>
        <v>-93</v>
      </c>
      <c r="J132" t="str">
        <f>IF($H132="","n/a",IF($H132&lt;'Timing &amp; Incumbent Screen'!$C$6,"Expired",IF($I132&lt;=12,"0-12 mo",IF($I132&lt;=24,"12-24 mo",IF($I132&lt;=36,"24-36 mo","36+ mo")))))</f>
        <v>Expired</v>
      </c>
      <c r="K132" t="s">
        <v>631</v>
      </c>
      <c r="L132" t="str">
        <f>IF(COUNTIFS('Notice Links'!$E$9:$E$59,$B132,'Notice Links'!$L$9:$L$59,"Y",'Notice Links'!$J$9:$J$59,"&gt;="&amp;'Timing &amp; Incumbent Screen'!$C$6)&gt;0,"Y","")</f>
        <v/>
      </c>
      <c r="N132" s="11" t="str">
        <f>IF($M132="","",IFERROR(INDEX('Market Size'!$Q$9:$Q$11,MATCH($M132,'Market Size'!$B$9:$B$11,0)),""))</f>
        <v/>
      </c>
      <c r="O132">
        <f>IFERROR(INDEX('Recompete Reviews'!$D$9:$D$234,MATCH($B132,'Recompete Reviews'!$B$9:$B$234,0)),"")</f>
        <v>0</v>
      </c>
      <c r="P132">
        <f>IFERROR(INDEX('Recompete Reviews'!$E$9:$E$234,MATCH($B132,'Recompete Reviews'!$B$9:$B$234,0)),"")</f>
        <v>0</v>
      </c>
    </row>
    <row r="133" spans="2:16" ht="11" outlineLevel="1" x14ac:dyDescent="0.15">
      <c r="B133" t="s">
        <v>259</v>
      </c>
      <c r="C133" t="s">
        <v>637</v>
      </c>
      <c r="D133" t="s">
        <v>531</v>
      </c>
      <c r="E133" t="s">
        <v>636</v>
      </c>
      <c r="F133" s="10">
        <f>IF(INDEX('Contract Families'!$AB$9:$AB$1696,MATCH($B133,'Contract Families'!$B$9:$B$1696,0))="","",INDEX('Contract Families'!$AB$9:$AB$1696,MATCH($B133,'Contract Families'!$B$9:$B$1696,0))/1000000)</f>
        <v>4.9065797800000004</v>
      </c>
      <c r="G133" s="11">
        <f>IF(INDEX('Contract Families'!$Z$9:$Z$1696,MATCH($B133,'Contract Families'!$B$9:$B$1696,0))="","",INDEX('Contract Families'!$Z$9:$Z$1696,MATCH($B133,'Contract Families'!$B$9:$B$1696,0)))</f>
        <v>-0.23230000000000001</v>
      </c>
      <c r="H133" s="18">
        <f>IF(INDEX('Contract Families'!$AK$9:$AK$1696,MATCH($B133,'Contract Families'!$B$9:$B$1696,0))="","",INDEX('Contract Families'!$AK$9:$AK$1696,MATCH($B133,'Contract Families'!$B$9:$B$1696,0)))</f>
        <v>43550</v>
      </c>
      <c r="I133" s="15">
        <f>IF($H133="","",ROUND(($H133-'Timing &amp; Incumbent Screen'!$C$6)/30.44,0))</f>
        <v>-87</v>
      </c>
      <c r="J133" t="str">
        <f>IF($H133="","n/a",IF($H133&lt;'Timing &amp; Incumbent Screen'!$C$6,"Expired",IF($I133&lt;=12,"0-12 mo",IF($I133&lt;=24,"12-24 mo",IF($I133&lt;=36,"24-36 mo","36+ mo")))))</f>
        <v>Expired</v>
      </c>
      <c r="K133" t="s">
        <v>599</v>
      </c>
      <c r="L133" t="str">
        <f>IF(COUNTIFS('Notice Links'!$E$9:$E$59,$B133,'Notice Links'!$L$9:$L$59,"Y",'Notice Links'!$J$9:$J$59,"&gt;="&amp;'Timing &amp; Incumbent Screen'!$C$6)&gt;0,"Y","")</f>
        <v/>
      </c>
      <c r="N133" s="11" t="str">
        <f>IF($M133="","",IFERROR(INDEX('Market Size'!$Q$9:$Q$11,MATCH($M133,'Market Size'!$B$9:$B$11,0)),""))</f>
        <v/>
      </c>
      <c r="O133">
        <f>IFERROR(INDEX('Recompete Reviews'!$D$9:$D$234,MATCH($B133,'Recompete Reviews'!$B$9:$B$234,0)),"")</f>
        <v>0</v>
      </c>
      <c r="P133">
        <f>IFERROR(INDEX('Recompete Reviews'!$E$9:$E$234,MATCH($B133,'Recompete Reviews'!$B$9:$B$234,0)),"")</f>
        <v>0</v>
      </c>
    </row>
    <row r="134" spans="2:16" ht="11" outlineLevel="1" x14ac:dyDescent="0.15">
      <c r="B134" t="s">
        <v>260</v>
      </c>
      <c r="C134" t="s">
        <v>637</v>
      </c>
      <c r="D134" t="s">
        <v>531</v>
      </c>
      <c r="E134" t="s">
        <v>636</v>
      </c>
      <c r="F134" s="10">
        <f>IF(INDEX('Contract Families'!$AB$9:$AB$1696,MATCH($B134,'Contract Families'!$B$9:$B$1696,0))="","",INDEX('Contract Families'!$AB$9:$AB$1696,MATCH($B134,'Contract Families'!$B$9:$B$1696,0))/1000000)</f>
        <v>4.8511198600000007</v>
      </c>
      <c r="G134" s="11">
        <f>IF(INDEX('Contract Families'!$Z$9:$Z$1696,MATCH($B134,'Contract Families'!$B$9:$B$1696,0))="","",INDEX('Contract Families'!$Z$9:$Z$1696,MATCH($B134,'Contract Families'!$B$9:$B$1696,0)))</f>
        <v>-7.1999999999999998E-3</v>
      </c>
      <c r="H134" s="18">
        <f>IF(INDEX('Contract Families'!$AK$9:$AK$1696,MATCH($B134,'Contract Families'!$B$9:$B$1696,0))="","",INDEX('Contract Families'!$AK$9:$AK$1696,MATCH($B134,'Contract Families'!$B$9:$B$1696,0)))</f>
        <v>44043</v>
      </c>
      <c r="I134" s="15">
        <f>IF($H134="","",ROUND(($H134-'Timing &amp; Incumbent Screen'!$C$6)/30.44,0))</f>
        <v>-71</v>
      </c>
      <c r="J134" t="str">
        <f>IF($H134="","n/a",IF($H134&lt;'Timing &amp; Incumbent Screen'!$C$6,"Expired",IF($I134&lt;=12,"0-12 mo",IF($I134&lt;=24,"12-24 mo",IF($I134&lt;=36,"24-36 mo","36+ mo")))))</f>
        <v>Expired</v>
      </c>
      <c r="K134" t="s">
        <v>599</v>
      </c>
      <c r="L134" t="str">
        <f>IF(COUNTIFS('Notice Links'!$E$9:$E$59,$B134,'Notice Links'!$L$9:$L$59,"Y",'Notice Links'!$J$9:$J$59,"&gt;="&amp;'Timing &amp; Incumbent Screen'!$C$6)&gt;0,"Y","")</f>
        <v/>
      </c>
      <c r="N134" s="11" t="str">
        <f>IF($M134="","",IFERROR(INDEX('Market Size'!$Q$9:$Q$11,MATCH($M134,'Market Size'!$B$9:$B$11,0)),""))</f>
        <v/>
      </c>
      <c r="O134">
        <f>IFERROR(INDEX('Recompete Reviews'!$D$9:$D$234,MATCH($B134,'Recompete Reviews'!$B$9:$B$234,0)),"")</f>
        <v>0</v>
      </c>
      <c r="P134">
        <f>IFERROR(INDEX('Recompete Reviews'!$E$9:$E$234,MATCH($B134,'Recompete Reviews'!$B$9:$B$234,0)),"")</f>
        <v>0</v>
      </c>
    </row>
    <row r="135" spans="2:16" ht="11" outlineLevel="1" x14ac:dyDescent="0.15">
      <c r="B135" t="s">
        <v>261</v>
      </c>
      <c r="C135" t="s">
        <v>669</v>
      </c>
      <c r="D135" t="s">
        <v>531</v>
      </c>
      <c r="E135" t="s">
        <v>636</v>
      </c>
      <c r="F135" s="10">
        <f>IF(INDEX('Contract Families'!$AB$9:$AB$1696,MATCH($B135,'Contract Families'!$B$9:$B$1696,0))="","",INDEX('Contract Families'!$AB$9:$AB$1696,MATCH($B135,'Contract Families'!$B$9:$B$1696,0))/1000000)</f>
        <v>4.7720264700000001</v>
      </c>
      <c r="G135" s="11">
        <f>IF(INDEX('Contract Families'!$Z$9:$Z$1696,MATCH($B135,'Contract Families'!$B$9:$B$1696,0))="","",INDEX('Contract Families'!$Z$9:$Z$1696,MATCH($B135,'Contract Families'!$B$9:$B$1696,0)))</f>
        <v>0.18029999999999999</v>
      </c>
      <c r="H135" s="18">
        <f>IF(INDEX('Contract Families'!$AK$9:$AK$1696,MATCH($B135,'Contract Families'!$B$9:$B$1696,0))="","",INDEX('Contract Families'!$AK$9:$AK$1696,MATCH($B135,'Contract Families'!$B$9:$B$1696,0)))</f>
        <v>44858</v>
      </c>
      <c r="I135" s="15">
        <f>IF($H135="","",ROUND(($H135-'Timing &amp; Incumbent Screen'!$C$6)/30.44,0))</f>
        <v>-44</v>
      </c>
      <c r="J135" t="str">
        <f>IF($H135="","n/a",IF($H135&lt;'Timing &amp; Incumbent Screen'!$C$6,"Expired",IF($I135&lt;=12,"0-12 mo",IF($I135&lt;=24,"12-24 mo",IF($I135&lt;=36,"24-36 mo","36+ mo")))))</f>
        <v>Expired</v>
      </c>
      <c r="K135" t="s">
        <v>631</v>
      </c>
      <c r="L135" t="str">
        <f>IF(COUNTIFS('Notice Links'!$E$9:$E$59,$B135,'Notice Links'!$L$9:$L$59,"Y",'Notice Links'!$J$9:$J$59,"&gt;="&amp;'Timing &amp; Incumbent Screen'!$C$6)&gt;0,"Y","")</f>
        <v/>
      </c>
      <c r="N135" s="11" t="str">
        <f>IF($M135="","",IFERROR(INDEX('Market Size'!$Q$9:$Q$11,MATCH($M135,'Market Size'!$B$9:$B$11,0)),""))</f>
        <v/>
      </c>
      <c r="O135">
        <f>IFERROR(INDEX('Recompete Reviews'!$D$9:$D$234,MATCH($B135,'Recompete Reviews'!$B$9:$B$234,0)),"")</f>
        <v>0</v>
      </c>
      <c r="P135">
        <f>IFERROR(INDEX('Recompete Reviews'!$E$9:$E$234,MATCH($B135,'Recompete Reviews'!$B$9:$B$234,0)),"")</f>
        <v>0</v>
      </c>
    </row>
    <row r="136" spans="2:16" ht="11" outlineLevel="1" x14ac:dyDescent="0.15">
      <c r="B136" t="s">
        <v>262</v>
      </c>
      <c r="C136" t="s">
        <v>670</v>
      </c>
      <c r="D136" t="s">
        <v>531</v>
      </c>
      <c r="E136" t="s">
        <v>636</v>
      </c>
      <c r="F136" s="10">
        <f>IF(INDEX('Contract Families'!$AB$9:$AB$1696,MATCH($B136,'Contract Families'!$B$9:$B$1696,0))="","",INDEX('Contract Families'!$AB$9:$AB$1696,MATCH($B136,'Contract Families'!$B$9:$B$1696,0))/1000000)</f>
        <v>4.7292319599999999</v>
      </c>
      <c r="G136" s="11">
        <f>IF(INDEX('Contract Families'!$Z$9:$Z$1696,MATCH($B136,'Contract Families'!$B$9:$B$1696,0))="","",INDEX('Contract Families'!$Z$9:$Z$1696,MATCH($B136,'Contract Families'!$B$9:$B$1696,0)))</f>
        <v>1</v>
      </c>
      <c r="H136" s="18">
        <f>IF(INDEX('Contract Families'!$AK$9:$AK$1696,MATCH($B136,'Contract Families'!$B$9:$B$1696,0))="","",INDEX('Contract Families'!$AK$9:$AK$1696,MATCH($B136,'Contract Families'!$B$9:$B$1696,0)))</f>
        <v>45829</v>
      </c>
      <c r="I136" s="15">
        <f>IF($H136="","",ROUND(($H136-'Timing &amp; Incumbent Screen'!$C$6)/30.44,0))</f>
        <v>-12</v>
      </c>
      <c r="J136" t="str">
        <f>IF($H136="","n/a",IF($H136&lt;'Timing &amp; Incumbent Screen'!$C$6,"Expired",IF($I136&lt;=12,"0-12 mo",IF($I136&lt;=24,"12-24 mo",IF($I136&lt;=36,"24-36 mo","36+ mo")))))</f>
        <v>Expired</v>
      </c>
      <c r="K136" t="s">
        <v>599</v>
      </c>
      <c r="L136" t="str">
        <f>IF(COUNTIFS('Notice Links'!$E$9:$E$59,$B136,'Notice Links'!$L$9:$L$59,"Y",'Notice Links'!$J$9:$J$59,"&gt;="&amp;'Timing &amp; Incumbent Screen'!$C$6)&gt;0,"Y","")</f>
        <v/>
      </c>
      <c r="N136" s="11" t="str">
        <f>IF($M136="","",IFERROR(INDEX('Market Size'!$Q$9:$Q$11,MATCH($M136,'Market Size'!$B$9:$B$11,0)),""))</f>
        <v/>
      </c>
      <c r="O136">
        <f>IFERROR(INDEX('Recompete Reviews'!$D$9:$D$234,MATCH($B136,'Recompete Reviews'!$B$9:$B$234,0)),"")</f>
        <v>0</v>
      </c>
      <c r="P136">
        <f>IFERROR(INDEX('Recompete Reviews'!$E$9:$E$234,MATCH($B136,'Recompete Reviews'!$B$9:$B$234,0)),"")</f>
        <v>0</v>
      </c>
    </row>
    <row r="137" spans="2:16" ht="11" outlineLevel="1" x14ac:dyDescent="0.15">
      <c r="B137" t="s">
        <v>263</v>
      </c>
      <c r="C137" t="s">
        <v>662</v>
      </c>
      <c r="D137" t="s">
        <v>531</v>
      </c>
      <c r="E137" t="s">
        <v>636</v>
      </c>
      <c r="F137" s="10">
        <f>IF(INDEX('Contract Families'!$AB$9:$AB$1696,MATCH($B137,'Contract Families'!$B$9:$B$1696,0))="","",INDEX('Contract Families'!$AB$9:$AB$1696,MATCH($B137,'Contract Families'!$B$9:$B$1696,0))/1000000)</f>
        <v>4.5277000000000003</v>
      </c>
      <c r="G137" s="11">
        <f>IF(INDEX('Contract Families'!$Z$9:$Z$1696,MATCH($B137,'Contract Families'!$B$9:$B$1696,0))="","",INDEX('Contract Families'!$Z$9:$Z$1696,MATCH($B137,'Contract Families'!$B$9:$B$1696,0)))</f>
        <v>0</v>
      </c>
      <c r="H137" s="18">
        <f>IF(INDEX('Contract Families'!$AK$9:$AK$1696,MATCH($B137,'Contract Families'!$B$9:$B$1696,0))="","",INDEX('Contract Families'!$AK$9:$AK$1696,MATCH($B137,'Contract Families'!$B$9:$B$1696,0)))</f>
        <v>42170</v>
      </c>
      <c r="I137" s="15">
        <f>IF($H137="","",ROUND(($H137-'Timing &amp; Incumbent Screen'!$C$6)/30.44,0))</f>
        <v>-132</v>
      </c>
      <c r="J137" t="str">
        <f>IF($H137="","n/a",IF($H137&lt;'Timing &amp; Incumbent Screen'!$C$6,"Expired",IF($I137&lt;=12,"0-12 mo",IF($I137&lt;=24,"12-24 mo",IF($I137&lt;=36,"24-36 mo","36+ mo")))))</f>
        <v>Expired</v>
      </c>
      <c r="K137" t="s">
        <v>599</v>
      </c>
      <c r="L137" t="str">
        <f>IF(COUNTIFS('Notice Links'!$E$9:$E$59,$B137,'Notice Links'!$L$9:$L$59,"Y",'Notice Links'!$J$9:$J$59,"&gt;="&amp;'Timing &amp; Incumbent Screen'!$C$6)&gt;0,"Y","")</f>
        <v/>
      </c>
      <c r="N137" s="11" t="str">
        <f>IF($M137="","",IFERROR(INDEX('Market Size'!$Q$9:$Q$11,MATCH($M137,'Market Size'!$B$9:$B$11,0)),""))</f>
        <v/>
      </c>
      <c r="O137">
        <f>IFERROR(INDEX('Recompete Reviews'!$D$9:$D$234,MATCH($B137,'Recompete Reviews'!$B$9:$B$234,0)),"")</f>
        <v>0</v>
      </c>
      <c r="P137">
        <f>IFERROR(INDEX('Recompete Reviews'!$E$9:$E$234,MATCH($B137,'Recompete Reviews'!$B$9:$B$234,0)),"")</f>
        <v>0</v>
      </c>
    </row>
    <row r="138" spans="2:16" ht="11" outlineLevel="1" x14ac:dyDescent="0.15">
      <c r="B138" t="s">
        <v>264</v>
      </c>
      <c r="C138" t="s">
        <v>662</v>
      </c>
      <c r="D138" t="s">
        <v>531</v>
      </c>
      <c r="E138" t="s">
        <v>636</v>
      </c>
      <c r="F138" s="10">
        <f>IF(INDEX('Contract Families'!$AB$9:$AB$1696,MATCH($B138,'Contract Families'!$B$9:$B$1696,0))="","",INDEX('Contract Families'!$AB$9:$AB$1696,MATCH($B138,'Contract Families'!$B$9:$B$1696,0))/1000000)</f>
        <v>4.3845470000000004</v>
      </c>
      <c r="G138" s="11">
        <f>IF(INDEX('Contract Families'!$Z$9:$Z$1696,MATCH($B138,'Contract Families'!$B$9:$B$1696,0))="","",INDEX('Contract Families'!$Z$9:$Z$1696,MATCH($B138,'Contract Families'!$B$9:$B$1696,0)))</f>
        <v>1</v>
      </c>
      <c r="H138" s="18">
        <f>IF(INDEX('Contract Families'!$AK$9:$AK$1696,MATCH($B138,'Contract Families'!$B$9:$B$1696,0))="","",INDEX('Contract Families'!$AK$9:$AK$1696,MATCH($B138,'Contract Families'!$B$9:$B$1696,0)))</f>
        <v>43448</v>
      </c>
      <c r="I138" s="15">
        <f>IF($H138="","",ROUND(($H138-'Timing &amp; Incumbent Screen'!$C$6)/30.44,0))</f>
        <v>-90</v>
      </c>
      <c r="J138" t="str">
        <f>IF($H138="","n/a",IF($H138&lt;'Timing &amp; Incumbent Screen'!$C$6,"Expired",IF($I138&lt;=12,"0-12 mo",IF($I138&lt;=24,"12-24 mo",IF($I138&lt;=36,"24-36 mo","36+ mo")))))</f>
        <v>Expired</v>
      </c>
      <c r="K138" t="s">
        <v>599</v>
      </c>
      <c r="L138" t="str">
        <f>IF(COUNTIFS('Notice Links'!$E$9:$E$59,$B138,'Notice Links'!$L$9:$L$59,"Y",'Notice Links'!$J$9:$J$59,"&gt;="&amp;'Timing &amp; Incumbent Screen'!$C$6)&gt;0,"Y","")</f>
        <v/>
      </c>
      <c r="N138" s="11" t="str">
        <f>IF($M138="","",IFERROR(INDEX('Market Size'!$Q$9:$Q$11,MATCH($M138,'Market Size'!$B$9:$B$11,0)),""))</f>
        <v/>
      </c>
      <c r="O138">
        <f>IFERROR(INDEX('Recompete Reviews'!$D$9:$D$234,MATCH($B138,'Recompete Reviews'!$B$9:$B$234,0)),"")</f>
        <v>0</v>
      </c>
      <c r="P138">
        <f>IFERROR(INDEX('Recompete Reviews'!$E$9:$E$234,MATCH($B138,'Recompete Reviews'!$B$9:$B$234,0)),"")</f>
        <v>0</v>
      </c>
    </row>
    <row r="139" spans="2:16" ht="11" outlineLevel="1" x14ac:dyDescent="0.15">
      <c r="B139" t="s">
        <v>265</v>
      </c>
      <c r="C139" t="s">
        <v>671</v>
      </c>
      <c r="D139" t="s">
        <v>531</v>
      </c>
      <c r="E139" t="s">
        <v>636</v>
      </c>
      <c r="F139" s="10">
        <f>IF(INDEX('Contract Families'!$AB$9:$AB$1696,MATCH($B139,'Contract Families'!$B$9:$B$1696,0))="","",INDEX('Contract Families'!$AB$9:$AB$1696,MATCH($B139,'Contract Families'!$B$9:$B$1696,0))/1000000)</f>
        <v>4.3117540700000001</v>
      </c>
      <c r="G139" s="11">
        <f>IF(INDEX('Contract Families'!$Z$9:$Z$1696,MATCH($B139,'Contract Families'!$B$9:$B$1696,0))="","",INDEX('Contract Families'!$Z$9:$Z$1696,MATCH($B139,'Contract Families'!$B$9:$B$1696,0)))</f>
        <v>1</v>
      </c>
      <c r="H139" s="18">
        <f>IF(INDEX('Contract Families'!$AK$9:$AK$1696,MATCH($B139,'Contract Families'!$B$9:$B$1696,0))="","",INDEX('Contract Families'!$AK$9:$AK$1696,MATCH($B139,'Contract Families'!$B$9:$B$1696,0)))</f>
        <v>42942</v>
      </c>
      <c r="I139" s="15">
        <f>IF($H139="","",ROUND(($H139-'Timing &amp; Incumbent Screen'!$C$6)/30.44,0))</f>
        <v>-107</v>
      </c>
      <c r="J139" t="str">
        <f>IF($H139="","n/a",IF($H139&lt;'Timing &amp; Incumbent Screen'!$C$6,"Expired",IF($I139&lt;=12,"0-12 mo",IF($I139&lt;=24,"12-24 mo",IF($I139&lt;=36,"24-36 mo","36+ mo")))))</f>
        <v>Expired</v>
      </c>
      <c r="K139" t="s">
        <v>599</v>
      </c>
      <c r="L139" t="str">
        <f>IF(COUNTIFS('Notice Links'!$E$9:$E$59,$B139,'Notice Links'!$L$9:$L$59,"Y",'Notice Links'!$J$9:$J$59,"&gt;="&amp;'Timing &amp; Incumbent Screen'!$C$6)&gt;0,"Y","")</f>
        <v/>
      </c>
      <c r="N139" s="11" t="str">
        <f>IF($M139="","",IFERROR(INDEX('Market Size'!$Q$9:$Q$11,MATCH($M139,'Market Size'!$B$9:$B$11,0)),""))</f>
        <v/>
      </c>
      <c r="O139">
        <f>IFERROR(INDEX('Recompete Reviews'!$D$9:$D$234,MATCH($B139,'Recompete Reviews'!$B$9:$B$234,0)),"")</f>
        <v>0</v>
      </c>
      <c r="P139">
        <f>IFERROR(INDEX('Recompete Reviews'!$E$9:$E$234,MATCH($B139,'Recompete Reviews'!$B$9:$B$234,0)),"")</f>
        <v>0</v>
      </c>
    </row>
    <row r="140" spans="2:16" ht="11" outlineLevel="1" x14ac:dyDescent="0.15">
      <c r="B140" t="s">
        <v>266</v>
      </c>
      <c r="C140" t="s">
        <v>672</v>
      </c>
      <c r="D140" t="s">
        <v>531</v>
      </c>
      <c r="E140" t="s">
        <v>636</v>
      </c>
      <c r="F140" s="10">
        <f>IF(INDEX('Contract Families'!$AB$9:$AB$1696,MATCH($B140,'Contract Families'!$B$9:$B$1696,0))="","",INDEX('Contract Families'!$AB$9:$AB$1696,MATCH($B140,'Contract Families'!$B$9:$B$1696,0))/1000000)</f>
        <v>4.2752054400000006</v>
      </c>
      <c r="G140" s="11">
        <f>IF(INDEX('Contract Families'!$Z$9:$Z$1696,MATCH($B140,'Contract Families'!$B$9:$B$1696,0))="","",INDEX('Contract Families'!$Z$9:$Z$1696,MATCH($B140,'Contract Families'!$B$9:$B$1696,0)))</f>
        <v>0.1479</v>
      </c>
      <c r="H140" s="18">
        <f>IF(INDEX('Contract Families'!$AK$9:$AK$1696,MATCH($B140,'Contract Families'!$B$9:$B$1696,0))="","",INDEX('Contract Families'!$AK$9:$AK$1696,MATCH($B140,'Contract Families'!$B$9:$B$1696,0)))</f>
        <v>43008</v>
      </c>
      <c r="I140" s="15">
        <f>IF($H140="","",ROUND(($H140-'Timing &amp; Incumbent Screen'!$C$6)/30.44,0))</f>
        <v>-105</v>
      </c>
      <c r="J140" t="str">
        <f>IF($H140="","n/a",IF($H140&lt;'Timing &amp; Incumbent Screen'!$C$6,"Expired",IF($I140&lt;=12,"0-12 mo",IF($I140&lt;=24,"12-24 mo",IF($I140&lt;=36,"24-36 mo","36+ mo")))))</f>
        <v>Expired</v>
      </c>
      <c r="K140" t="s">
        <v>599</v>
      </c>
      <c r="L140" t="str">
        <f>IF(COUNTIFS('Notice Links'!$E$9:$E$59,$B140,'Notice Links'!$L$9:$L$59,"Y",'Notice Links'!$J$9:$J$59,"&gt;="&amp;'Timing &amp; Incumbent Screen'!$C$6)&gt;0,"Y","")</f>
        <v/>
      </c>
      <c r="N140" s="11" t="str">
        <f>IF($M140="","",IFERROR(INDEX('Market Size'!$Q$9:$Q$11,MATCH($M140,'Market Size'!$B$9:$B$11,0)),""))</f>
        <v/>
      </c>
      <c r="O140">
        <f>IFERROR(INDEX('Recompete Reviews'!$D$9:$D$234,MATCH($B140,'Recompete Reviews'!$B$9:$B$234,0)),"")</f>
        <v>0</v>
      </c>
      <c r="P140">
        <f>IFERROR(INDEX('Recompete Reviews'!$E$9:$E$234,MATCH($B140,'Recompete Reviews'!$B$9:$B$234,0)),"")</f>
        <v>0</v>
      </c>
    </row>
    <row r="141" spans="2:16" ht="11" outlineLevel="1" x14ac:dyDescent="0.15">
      <c r="B141" t="s">
        <v>267</v>
      </c>
      <c r="C141" t="s">
        <v>637</v>
      </c>
      <c r="D141" t="s">
        <v>531</v>
      </c>
      <c r="E141" t="s">
        <v>636</v>
      </c>
      <c r="F141" s="10">
        <f>IF(INDEX('Contract Families'!$AB$9:$AB$1696,MATCH($B141,'Contract Families'!$B$9:$B$1696,0))="","",INDEX('Contract Families'!$AB$9:$AB$1696,MATCH($B141,'Contract Families'!$B$9:$B$1696,0))/1000000)</f>
        <v>4.2562811199999997</v>
      </c>
      <c r="G141" s="11">
        <f>IF(INDEX('Contract Families'!$Z$9:$Z$1696,MATCH($B141,'Contract Families'!$B$9:$B$1696,0))="","",INDEX('Contract Families'!$Z$9:$Z$1696,MATCH($B141,'Contract Families'!$B$9:$B$1696,0)))</f>
        <v>-2.52E-2</v>
      </c>
      <c r="H141" s="18">
        <f>IF(INDEX('Contract Families'!$AK$9:$AK$1696,MATCH($B141,'Contract Families'!$B$9:$B$1696,0))="","",INDEX('Contract Families'!$AK$9:$AK$1696,MATCH($B141,'Contract Families'!$B$9:$B$1696,0)))</f>
        <v>43973</v>
      </c>
      <c r="I141" s="15">
        <f>IF($H141="","",ROUND(($H141-'Timing &amp; Incumbent Screen'!$C$6)/30.44,0))</f>
        <v>-73</v>
      </c>
      <c r="J141" t="str">
        <f>IF($H141="","n/a",IF($H141&lt;'Timing &amp; Incumbent Screen'!$C$6,"Expired",IF($I141&lt;=12,"0-12 mo",IF($I141&lt;=24,"12-24 mo",IF($I141&lt;=36,"24-36 mo","36+ mo")))))</f>
        <v>Expired</v>
      </c>
      <c r="K141" t="s">
        <v>599</v>
      </c>
      <c r="L141" t="str">
        <f>IF(COUNTIFS('Notice Links'!$E$9:$E$59,$B141,'Notice Links'!$L$9:$L$59,"Y",'Notice Links'!$J$9:$J$59,"&gt;="&amp;'Timing &amp; Incumbent Screen'!$C$6)&gt;0,"Y","")</f>
        <v/>
      </c>
      <c r="N141" s="11" t="str">
        <f>IF($M141="","",IFERROR(INDEX('Market Size'!$Q$9:$Q$11,MATCH($M141,'Market Size'!$B$9:$B$11,0)),""))</f>
        <v/>
      </c>
      <c r="O141">
        <f>IFERROR(INDEX('Recompete Reviews'!$D$9:$D$234,MATCH($B141,'Recompete Reviews'!$B$9:$B$234,0)),"")</f>
        <v>0</v>
      </c>
      <c r="P141">
        <f>IFERROR(INDEX('Recompete Reviews'!$E$9:$E$234,MATCH($B141,'Recompete Reviews'!$B$9:$B$234,0)),"")</f>
        <v>0</v>
      </c>
    </row>
    <row r="142" spans="2:16" ht="11" outlineLevel="1" x14ac:dyDescent="0.15">
      <c r="B142" t="s">
        <v>269</v>
      </c>
      <c r="C142" t="s">
        <v>673</v>
      </c>
      <c r="D142" t="s">
        <v>531</v>
      </c>
      <c r="E142" t="s">
        <v>636</v>
      </c>
      <c r="F142" s="10">
        <f>IF(INDEX('Contract Families'!$AB$9:$AB$1696,MATCH($B142,'Contract Families'!$B$9:$B$1696,0))="","",INDEX('Contract Families'!$AB$9:$AB$1696,MATCH($B142,'Contract Families'!$B$9:$B$1696,0))/1000000)</f>
        <v>4.1158064000000003</v>
      </c>
      <c r="G142" s="11">
        <f>IF(INDEX('Contract Families'!$Z$9:$Z$1696,MATCH($B142,'Contract Families'!$B$9:$B$1696,0))="","",INDEX('Contract Families'!$Z$9:$Z$1696,MATCH($B142,'Contract Families'!$B$9:$B$1696,0)))</f>
        <v>1</v>
      </c>
      <c r="H142" s="18">
        <f>IF(INDEX('Contract Families'!$AK$9:$AK$1696,MATCH($B142,'Contract Families'!$B$9:$B$1696,0))="","",INDEX('Contract Families'!$AK$9:$AK$1696,MATCH($B142,'Contract Families'!$B$9:$B$1696,0)))</f>
        <v>45807</v>
      </c>
      <c r="I142" s="15">
        <f>IF($H142="","",ROUND(($H142-'Timing &amp; Incumbent Screen'!$C$6)/30.44,0))</f>
        <v>-13</v>
      </c>
      <c r="J142" t="str">
        <f>IF($H142="","n/a",IF($H142&lt;'Timing &amp; Incumbent Screen'!$C$6,"Expired",IF($I142&lt;=12,"0-12 mo",IF($I142&lt;=24,"12-24 mo",IF($I142&lt;=36,"24-36 mo","36+ mo")))))</f>
        <v>Expired</v>
      </c>
      <c r="K142" t="s">
        <v>599</v>
      </c>
      <c r="L142" t="str">
        <f>IF(COUNTIFS('Notice Links'!$E$9:$E$59,$B142,'Notice Links'!$L$9:$L$59,"Y",'Notice Links'!$J$9:$J$59,"&gt;="&amp;'Timing &amp; Incumbent Screen'!$C$6)&gt;0,"Y","")</f>
        <v/>
      </c>
      <c r="N142" s="11" t="str">
        <f>IF($M142="","",IFERROR(INDEX('Market Size'!$Q$9:$Q$11,MATCH($M142,'Market Size'!$B$9:$B$11,0)),""))</f>
        <v/>
      </c>
      <c r="O142">
        <f>IFERROR(INDEX('Recompete Reviews'!$D$9:$D$234,MATCH($B142,'Recompete Reviews'!$B$9:$B$234,0)),"")</f>
        <v>0</v>
      </c>
      <c r="P142">
        <f>IFERROR(INDEX('Recompete Reviews'!$E$9:$E$234,MATCH($B142,'Recompete Reviews'!$B$9:$B$234,0)),"")</f>
        <v>0</v>
      </c>
    </row>
    <row r="143" spans="2:16" ht="11" outlineLevel="1" x14ac:dyDescent="0.15">
      <c r="B143" t="s">
        <v>270</v>
      </c>
      <c r="C143" t="s">
        <v>674</v>
      </c>
      <c r="D143" t="s">
        <v>531</v>
      </c>
      <c r="E143" t="s">
        <v>636</v>
      </c>
      <c r="F143" s="10">
        <f>IF(INDEX('Contract Families'!$AB$9:$AB$1696,MATCH($B143,'Contract Families'!$B$9:$B$1696,0))="","",INDEX('Contract Families'!$AB$9:$AB$1696,MATCH($B143,'Contract Families'!$B$9:$B$1696,0))/1000000)</f>
        <v>4.1151112000000003</v>
      </c>
      <c r="G143" s="11">
        <f>IF(INDEX('Contract Families'!$Z$9:$Z$1696,MATCH($B143,'Contract Families'!$B$9:$B$1696,0))="","",INDEX('Contract Families'!$Z$9:$Z$1696,MATCH($B143,'Contract Families'!$B$9:$B$1696,0)))</f>
        <v>8.3099999999999993E-2</v>
      </c>
      <c r="H143" s="18">
        <f>IF(INDEX('Contract Families'!$AK$9:$AK$1696,MATCH($B143,'Contract Families'!$B$9:$B$1696,0))="","",INDEX('Contract Families'!$AK$9:$AK$1696,MATCH($B143,'Contract Families'!$B$9:$B$1696,0)))</f>
        <v>42408</v>
      </c>
      <c r="I143" s="15">
        <f>IF($H143="","",ROUND(($H143-'Timing &amp; Incumbent Screen'!$C$6)/30.44,0))</f>
        <v>-124</v>
      </c>
      <c r="J143" t="str">
        <f>IF($H143="","n/a",IF($H143&lt;'Timing &amp; Incumbent Screen'!$C$6,"Expired",IF($I143&lt;=12,"0-12 mo",IF($I143&lt;=24,"12-24 mo",IF($I143&lt;=36,"24-36 mo","36+ mo")))))</f>
        <v>Expired</v>
      </c>
      <c r="K143" t="s">
        <v>599</v>
      </c>
      <c r="L143" t="str">
        <f>IF(COUNTIFS('Notice Links'!$E$9:$E$59,$B143,'Notice Links'!$L$9:$L$59,"Y",'Notice Links'!$J$9:$J$59,"&gt;="&amp;'Timing &amp; Incumbent Screen'!$C$6)&gt;0,"Y","")</f>
        <v/>
      </c>
      <c r="N143" s="11" t="str">
        <f>IF($M143="","",IFERROR(INDEX('Market Size'!$Q$9:$Q$11,MATCH($M143,'Market Size'!$B$9:$B$11,0)),""))</f>
        <v/>
      </c>
      <c r="O143">
        <f>IFERROR(INDEX('Recompete Reviews'!$D$9:$D$234,MATCH($B143,'Recompete Reviews'!$B$9:$B$234,0)),"")</f>
        <v>0</v>
      </c>
      <c r="P143">
        <f>IFERROR(INDEX('Recompete Reviews'!$E$9:$E$234,MATCH($B143,'Recompete Reviews'!$B$9:$B$234,0)),"")</f>
        <v>0</v>
      </c>
    </row>
    <row r="144" spans="2:16" ht="11" outlineLevel="1" x14ac:dyDescent="0.15">
      <c r="B144" t="s">
        <v>274</v>
      </c>
      <c r="C144" t="s">
        <v>656</v>
      </c>
      <c r="D144" t="s">
        <v>531</v>
      </c>
      <c r="E144" t="s">
        <v>636</v>
      </c>
      <c r="F144" s="10">
        <f>IF(INDEX('Contract Families'!$AB$9:$AB$1696,MATCH($B144,'Contract Families'!$B$9:$B$1696,0))="","",INDEX('Contract Families'!$AB$9:$AB$1696,MATCH($B144,'Contract Families'!$B$9:$B$1696,0))/1000000)</f>
        <v>3.9285353299999999</v>
      </c>
      <c r="G144" s="11">
        <f>IF(INDEX('Contract Families'!$Z$9:$Z$1696,MATCH($B144,'Contract Families'!$B$9:$B$1696,0))="","",INDEX('Contract Families'!$Z$9:$Z$1696,MATCH($B144,'Contract Families'!$B$9:$B$1696,0)))</f>
        <v>1</v>
      </c>
      <c r="H144" s="18">
        <f>IF(INDEX('Contract Families'!$AK$9:$AK$1696,MATCH($B144,'Contract Families'!$B$9:$B$1696,0))="","",INDEX('Contract Families'!$AK$9:$AK$1696,MATCH($B144,'Contract Families'!$B$9:$B$1696,0)))</f>
        <v>43171</v>
      </c>
      <c r="I144" s="15">
        <f>IF($H144="","",ROUND(($H144-'Timing &amp; Incumbent Screen'!$C$6)/30.44,0))</f>
        <v>-99</v>
      </c>
      <c r="J144" t="str">
        <f>IF($H144="","n/a",IF($H144&lt;'Timing &amp; Incumbent Screen'!$C$6,"Expired",IF($I144&lt;=12,"0-12 mo",IF($I144&lt;=24,"12-24 mo",IF($I144&lt;=36,"24-36 mo","36+ mo")))))</f>
        <v>Expired</v>
      </c>
      <c r="K144" t="s">
        <v>599</v>
      </c>
      <c r="L144" t="str">
        <f>IF(COUNTIFS('Notice Links'!$E$9:$E$59,$B144,'Notice Links'!$L$9:$L$59,"Y",'Notice Links'!$J$9:$J$59,"&gt;="&amp;'Timing &amp; Incumbent Screen'!$C$6)&gt;0,"Y","")</f>
        <v/>
      </c>
      <c r="N144" s="11" t="str">
        <f>IF($M144="","",IFERROR(INDEX('Market Size'!$Q$9:$Q$11,MATCH($M144,'Market Size'!$B$9:$B$11,0)),""))</f>
        <v/>
      </c>
      <c r="O144">
        <f>IFERROR(INDEX('Recompete Reviews'!$D$9:$D$234,MATCH($B144,'Recompete Reviews'!$B$9:$B$234,0)),"")</f>
        <v>0</v>
      </c>
      <c r="P144">
        <f>IFERROR(INDEX('Recompete Reviews'!$E$9:$E$234,MATCH($B144,'Recompete Reviews'!$B$9:$B$234,0)),"")</f>
        <v>0</v>
      </c>
    </row>
    <row r="145" spans="2:16" ht="11" outlineLevel="1" x14ac:dyDescent="0.15">
      <c r="B145" t="s">
        <v>275</v>
      </c>
      <c r="C145" t="s">
        <v>675</v>
      </c>
      <c r="D145" t="s">
        <v>645</v>
      </c>
      <c r="E145" t="s">
        <v>636</v>
      </c>
      <c r="F145" s="10">
        <f>IF(INDEX('Contract Families'!$AB$9:$AB$1696,MATCH($B145,'Contract Families'!$B$9:$B$1696,0))="","",INDEX('Contract Families'!$AB$9:$AB$1696,MATCH($B145,'Contract Families'!$B$9:$B$1696,0))/1000000)</f>
        <v>3.7640457999999999</v>
      </c>
      <c r="G145" s="11">
        <f>IF(INDEX('Contract Families'!$Z$9:$Z$1696,MATCH($B145,'Contract Families'!$B$9:$B$1696,0))="","",INDEX('Contract Families'!$Z$9:$Z$1696,MATCH($B145,'Contract Families'!$B$9:$B$1696,0)))</f>
        <v>0</v>
      </c>
      <c r="H145" s="18">
        <f>IF(INDEX('Contract Families'!$AK$9:$AK$1696,MATCH($B145,'Contract Families'!$B$9:$B$1696,0))="","",INDEX('Contract Families'!$AK$9:$AK$1696,MATCH($B145,'Contract Families'!$B$9:$B$1696,0)))</f>
        <v>42643</v>
      </c>
      <c r="I145" s="15">
        <f>IF($H145="","",ROUND(($H145-'Timing &amp; Incumbent Screen'!$C$6)/30.44,0))</f>
        <v>-117</v>
      </c>
      <c r="J145" t="str">
        <f>IF($H145="","n/a",IF($H145&lt;'Timing &amp; Incumbent Screen'!$C$6,"Expired",IF($I145&lt;=12,"0-12 mo",IF($I145&lt;=24,"12-24 mo",IF($I145&lt;=36,"24-36 mo","36+ mo")))))</f>
        <v>Expired</v>
      </c>
      <c r="K145" t="s">
        <v>599</v>
      </c>
      <c r="L145" t="str">
        <f>IF(COUNTIFS('Notice Links'!$E$9:$E$59,$B145,'Notice Links'!$L$9:$L$59,"Y",'Notice Links'!$J$9:$J$59,"&gt;="&amp;'Timing &amp; Incumbent Screen'!$C$6)&gt;0,"Y","")</f>
        <v/>
      </c>
      <c r="N145" s="11" t="str">
        <f>IF($M145="","",IFERROR(INDEX('Market Size'!$Q$9:$Q$11,MATCH($M145,'Market Size'!$B$9:$B$11,0)),""))</f>
        <v/>
      </c>
      <c r="O145">
        <f>IFERROR(INDEX('Recompete Reviews'!$D$9:$D$234,MATCH($B145,'Recompete Reviews'!$B$9:$B$234,0)),"")</f>
        <v>0</v>
      </c>
      <c r="P145">
        <f>IFERROR(INDEX('Recompete Reviews'!$E$9:$E$234,MATCH($B145,'Recompete Reviews'!$B$9:$B$234,0)),"")</f>
        <v>0</v>
      </c>
    </row>
    <row r="146" spans="2:16" ht="11" outlineLevel="1" x14ac:dyDescent="0.15">
      <c r="B146" t="s">
        <v>276</v>
      </c>
      <c r="C146" t="s">
        <v>676</v>
      </c>
      <c r="D146" t="s">
        <v>531</v>
      </c>
      <c r="E146" t="s">
        <v>636</v>
      </c>
      <c r="F146" s="10">
        <f>IF(INDEX('Contract Families'!$AB$9:$AB$1696,MATCH($B146,'Contract Families'!$B$9:$B$1696,0))="","",INDEX('Contract Families'!$AB$9:$AB$1696,MATCH($B146,'Contract Families'!$B$9:$B$1696,0))/1000000)</f>
        <v>3.6065703199999999</v>
      </c>
      <c r="G146" s="11">
        <f>IF(INDEX('Contract Families'!$Z$9:$Z$1696,MATCH($B146,'Contract Families'!$B$9:$B$1696,0))="","",INDEX('Contract Families'!$Z$9:$Z$1696,MATCH($B146,'Contract Families'!$B$9:$B$1696,0)))</f>
        <v>1</v>
      </c>
      <c r="H146" s="18">
        <f>IF(INDEX('Contract Families'!$AK$9:$AK$1696,MATCH($B146,'Contract Families'!$B$9:$B$1696,0))="","",INDEX('Contract Families'!$AK$9:$AK$1696,MATCH($B146,'Contract Families'!$B$9:$B$1696,0)))</f>
        <v>45603</v>
      </c>
      <c r="I146" s="15">
        <f>IF($H146="","",ROUND(($H146-'Timing &amp; Incumbent Screen'!$C$6)/30.44,0))</f>
        <v>-19</v>
      </c>
      <c r="J146" t="str">
        <f>IF($H146="","n/a",IF($H146&lt;'Timing &amp; Incumbent Screen'!$C$6,"Expired",IF($I146&lt;=12,"0-12 mo",IF($I146&lt;=24,"12-24 mo",IF($I146&lt;=36,"24-36 mo","36+ mo")))))</f>
        <v>Expired</v>
      </c>
      <c r="K146" t="s">
        <v>599</v>
      </c>
      <c r="L146" t="str">
        <f>IF(COUNTIFS('Notice Links'!$E$9:$E$59,$B146,'Notice Links'!$L$9:$L$59,"Y",'Notice Links'!$J$9:$J$59,"&gt;="&amp;'Timing &amp; Incumbent Screen'!$C$6)&gt;0,"Y","")</f>
        <v/>
      </c>
      <c r="N146" s="11" t="str">
        <f>IF($M146="","",IFERROR(INDEX('Market Size'!$Q$9:$Q$11,MATCH($M146,'Market Size'!$B$9:$B$11,0)),""))</f>
        <v/>
      </c>
      <c r="O146">
        <f>IFERROR(INDEX('Recompete Reviews'!$D$9:$D$234,MATCH($B146,'Recompete Reviews'!$B$9:$B$234,0)),"")</f>
        <v>0</v>
      </c>
      <c r="P146">
        <f>IFERROR(INDEX('Recompete Reviews'!$E$9:$E$234,MATCH($B146,'Recompete Reviews'!$B$9:$B$234,0)),"")</f>
        <v>0</v>
      </c>
    </row>
    <row r="147" spans="2:16" ht="11" outlineLevel="1" x14ac:dyDescent="0.15">
      <c r="B147" t="s">
        <v>277</v>
      </c>
      <c r="C147" t="s">
        <v>604</v>
      </c>
      <c r="D147" t="s">
        <v>531</v>
      </c>
      <c r="E147" t="s">
        <v>636</v>
      </c>
      <c r="F147" s="10">
        <f>IF(INDEX('Contract Families'!$AB$9:$AB$1696,MATCH($B147,'Contract Families'!$B$9:$B$1696,0))="","",INDEX('Contract Families'!$AB$9:$AB$1696,MATCH($B147,'Contract Families'!$B$9:$B$1696,0))/1000000)</f>
        <v>3.54670964</v>
      </c>
      <c r="G147" s="11">
        <f>IF(INDEX('Contract Families'!$Z$9:$Z$1696,MATCH($B147,'Contract Families'!$B$9:$B$1696,0))="","",INDEX('Contract Families'!$Z$9:$Z$1696,MATCH($B147,'Contract Families'!$B$9:$B$1696,0)))</f>
        <v>1</v>
      </c>
      <c r="H147" s="18">
        <f>IF(INDEX('Contract Families'!$AK$9:$AK$1696,MATCH($B147,'Contract Families'!$B$9:$B$1696,0))="","",INDEX('Contract Families'!$AK$9:$AK$1696,MATCH($B147,'Contract Families'!$B$9:$B$1696,0)))</f>
        <v>43924</v>
      </c>
      <c r="I147" s="15">
        <f>IF($H147="","",ROUND(($H147-'Timing &amp; Incumbent Screen'!$C$6)/30.44,0))</f>
        <v>-75</v>
      </c>
      <c r="J147" t="str">
        <f>IF($H147="","n/a",IF($H147&lt;'Timing &amp; Incumbent Screen'!$C$6,"Expired",IF($I147&lt;=12,"0-12 mo",IF($I147&lt;=24,"12-24 mo",IF($I147&lt;=36,"24-36 mo","36+ mo")))))</f>
        <v>Expired</v>
      </c>
      <c r="K147" t="s">
        <v>599</v>
      </c>
      <c r="L147" t="str">
        <f>IF(COUNTIFS('Notice Links'!$E$9:$E$59,$B147,'Notice Links'!$L$9:$L$59,"Y",'Notice Links'!$J$9:$J$59,"&gt;="&amp;'Timing &amp; Incumbent Screen'!$C$6)&gt;0,"Y","")</f>
        <v/>
      </c>
      <c r="N147" s="11" t="str">
        <f>IF($M147="","",IFERROR(INDEX('Market Size'!$Q$9:$Q$11,MATCH($M147,'Market Size'!$B$9:$B$11,0)),""))</f>
        <v/>
      </c>
      <c r="O147">
        <f>IFERROR(INDEX('Recompete Reviews'!$D$9:$D$234,MATCH($B147,'Recompete Reviews'!$B$9:$B$234,0)),"")</f>
        <v>0</v>
      </c>
      <c r="P147">
        <f>IFERROR(INDEX('Recompete Reviews'!$E$9:$E$234,MATCH($B147,'Recompete Reviews'!$B$9:$B$234,0)),"")</f>
        <v>0</v>
      </c>
    </row>
    <row r="148" spans="2:16" ht="11" outlineLevel="1" x14ac:dyDescent="0.15">
      <c r="B148" t="s">
        <v>279</v>
      </c>
      <c r="C148" t="s">
        <v>608</v>
      </c>
      <c r="D148" t="s">
        <v>531</v>
      </c>
      <c r="E148" t="s">
        <v>636</v>
      </c>
      <c r="F148" s="10">
        <f>IF(INDEX('Contract Families'!$AB$9:$AB$1696,MATCH($B148,'Contract Families'!$B$9:$B$1696,0))="","",INDEX('Contract Families'!$AB$9:$AB$1696,MATCH($B148,'Contract Families'!$B$9:$B$1696,0))/1000000)</f>
        <v>3.2373905999999999</v>
      </c>
      <c r="G148" s="11">
        <f>IF(INDEX('Contract Families'!$Z$9:$Z$1696,MATCH($B148,'Contract Families'!$B$9:$B$1696,0))="","",INDEX('Contract Families'!$Z$9:$Z$1696,MATCH($B148,'Contract Families'!$B$9:$B$1696,0)))</f>
        <v>1</v>
      </c>
      <c r="H148" s="18">
        <f>IF(INDEX('Contract Families'!$AK$9:$AK$1696,MATCH($B148,'Contract Families'!$B$9:$B$1696,0))="","",INDEX('Contract Families'!$AK$9:$AK$1696,MATCH($B148,'Contract Families'!$B$9:$B$1696,0)))</f>
        <v>42231</v>
      </c>
      <c r="I148" s="15">
        <f>IF($H148="","",ROUND(($H148-'Timing &amp; Incumbent Screen'!$C$6)/30.44,0))</f>
        <v>-130</v>
      </c>
      <c r="J148" t="str">
        <f>IF($H148="","n/a",IF($H148&lt;'Timing &amp; Incumbent Screen'!$C$6,"Expired",IF($I148&lt;=12,"0-12 mo",IF($I148&lt;=24,"12-24 mo",IF($I148&lt;=36,"24-36 mo","36+ mo")))))</f>
        <v>Expired</v>
      </c>
      <c r="K148" t="s">
        <v>599</v>
      </c>
      <c r="L148" t="str">
        <f>IF(COUNTIFS('Notice Links'!$E$9:$E$59,$B148,'Notice Links'!$L$9:$L$59,"Y",'Notice Links'!$J$9:$J$59,"&gt;="&amp;'Timing &amp; Incumbent Screen'!$C$6)&gt;0,"Y","")</f>
        <v/>
      </c>
      <c r="N148" s="11" t="str">
        <f>IF($M148="","",IFERROR(INDEX('Market Size'!$Q$9:$Q$11,MATCH($M148,'Market Size'!$B$9:$B$11,0)),""))</f>
        <v/>
      </c>
      <c r="O148">
        <f>IFERROR(INDEX('Recompete Reviews'!$D$9:$D$234,MATCH($B148,'Recompete Reviews'!$B$9:$B$234,0)),"")</f>
        <v>0</v>
      </c>
      <c r="P148">
        <f>IFERROR(INDEX('Recompete Reviews'!$E$9:$E$234,MATCH($B148,'Recompete Reviews'!$B$9:$B$234,0)),"")</f>
        <v>0</v>
      </c>
    </row>
    <row r="149" spans="2:16" ht="11" outlineLevel="1" x14ac:dyDescent="0.15">
      <c r="B149" t="s">
        <v>280</v>
      </c>
      <c r="C149" t="s">
        <v>677</v>
      </c>
      <c r="D149" t="s">
        <v>531</v>
      </c>
      <c r="E149" t="s">
        <v>636</v>
      </c>
      <c r="F149" s="10">
        <f>IF(INDEX('Contract Families'!$AB$9:$AB$1696,MATCH($B149,'Contract Families'!$B$9:$B$1696,0))="","",INDEX('Contract Families'!$AB$9:$AB$1696,MATCH($B149,'Contract Families'!$B$9:$B$1696,0))/1000000)</f>
        <v>3.1261667200000001</v>
      </c>
      <c r="G149" s="11">
        <f>IF(INDEX('Contract Families'!$Z$9:$Z$1696,MATCH($B149,'Contract Families'!$B$9:$B$1696,0))="","",INDEX('Contract Families'!$Z$9:$Z$1696,MATCH($B149,'Contract Families'!$B$9:$B$1696,0)))</f>
        <v>1</v>
      </c>
      <c r="H149" s="18">
        <f>IF(INDEX('Contract Families'!$AK$9:$AK$1696,MATCH($B149,'Contract Families'!$B$9:$B$1696,0))="","",INDEX('Contract Families'!$AK$9:$AK$1696,MATCH($B149,'Contract Families'!$B$9:$B$1696,0)))</f>
        <v>54125</v>
      </c>
      <c r="I149" s="15">
        <f>IF($H149="","",ROUND(($H149-'Timing &amp; Incumbent Screen'!$C$6)/30.44,0))</f>
        <v>261</v>
      </c>
      <c r="J149" t="str">
        <f>IF($H149="","n/a",IF($H149&lt;'Timing &amp; Incumbent Screen'!$C$6,"Expired",IF($I149&lt;=12,"0-12 mo",IF($I149&lt;=24,"12-24 mo",IF($I149&lt;=36,"24-36 mo","36+ mo")))))</f>
        <v>36+ mo</v>
      </c>
      <c r="K149" t="s">
        <v>631</v>
      </c>
      <c r="L149" t="str">
        <f>IF(COUNTIFS('Notice Links'!$E$9:$E$59,$B149,'Notice Links'!$L$9:$L$59,"Y",'Notice Links'!$J$9:$J$59,"&gt;="&amp;'Timing &amp; Incumbent Screen'!$C$6)&gt;0,"Y","")</f>
        <v/>
      </c>
      <c r="N149" s="11" t="str">
        <f>IF($M149="","",IFERROR(INDEX('Market Size'!$Q$9:$Q$11,MATCH($M149,'Market Size'!$B$9:$B$11,0)),""))</f>
        <v/>
      </c>
      <c r="O149">
        <f>IFERROR(INDEX('Recompete Reviews'!$D$9:$D$234,MATCH($B149,'Recompete Reviews'!$B$9:$B$234,0)),"")</f>
        <v>0</v>
      </c>
      <c r="P149">
        <f>IFERROR(INDEX('Recompete Reviews'!$E$9:$E$234,MATCH($B149,'Recompete Reviews'!$B$9:$B$234,0)),"")</f>
        <v>0</v>
      </c>
    </row>
    <row r="150" spans="2:16" ht="11" outlineLevel="1" x14ac:dyDescent="0.15">
      <c r="B150" t="s">
        <v>281</v>
      </c>
      <c r="C150" t="s">
        <v>678</v>
      </c>
      <c r="D150" t="s">
        <v>531</v>
      </c>
      <c r="E150" t="s">
        <v>636</v>
      </c>
      <c r="F150" s="10">
        <f>IF(INDEX('Contract Families'!$AB$9:$AB$1696,MATCH($B150,'Contract Families'!$B$9:$B$1696,0))="","",INDEX('Contract Families'!$AB$9:$AB$1696,MATCH($B150,'Contract Families'!$B$9:$B$1696,0))/1000000)</f>
        <v>3.1137039999999998</v>
      </c>
      <c r="G150" s="11">
        <f>IF(INDEX('Contract Families'!$Z$9:$Z$1696,MATCH($B150,'Contract Families'!$B$9:$B$1696,0))="","",INDEX('Contract Families'!$Z$9:$Z$1696,MATCH($B150,'Contract Families'!$B$9:$B$1696,0)))</f>
        <v>1</v>
      </c>
      <c r="H150" s="18">
        <f>IF(INDEX('Contract Families'!$AK$9:$AK$1696,MATCH($B150,'Contract Families'!$B$9:$B$1696,0))="","",INDEX('Contract Families'!$AK$9:$AK$1696,MATCH($B150,'Contract Families'!$B$9:$B$1696,0)))</f>
        <v>45751</v>
      </c>
      <c r="I150" s="15">
        <f>IF($H150="","",ROUND(($H150-'Timing &amp; Incumbent Screen'!$C$6)/30.44,0))</f>
        <v>-15</v>
      </c>
      <c r="J150" t="str">
        <f>IF($H150="","n/a",IF($H150&lt;'Timing &amp; Incumbent Screen'!$C$6,"Expired",IF($I150&lt;=12,"0-12 mo",IF($I150&lt;=24,"12-24 mo",IF($I150&lt;=36,"24-36 mo","36+ mo")))))</f>
        <v>Expired</v>
      </c>
      <c r="K150" t="s">
        <v>599</v>
      </c>
      <c r="L150" t="str">
        <f>IF(COUNTIFS('Notice Links'!$E$9:$E$59,$B150,'Notice Links'!$L$9:$L$59,"Y",'Notice Links'!$J$9:$J$59,"&gt;="&amp;'Timing &amp; Incumbent Screen'!$C$6)&gt;0,"Y","")</f>
        <v/>
      </c>
      <c r="N150" s="11" t="str">
        <f>IF($M150="","",IFERROR(INDEX('Market Size'!$Q$9:$Q$11,MATCH($M150,'Market Size'!$B$9:$B$11,0)),""))</f>
        <v/>
      </c>
      <c r="O150">
        <f>IFERROR(INDEX('Recompete Reviews'!$D$9:$D$234,MATCH($B150,'Recompete Reviews'!$B$9:$B$234,0)),"")</f>
        <v>0</v>
      </c>
      <c r="P150">
        <f>IFERROR(INDEX('Recompete Reviews'!$E$9:$E$234,MATCH($B150,'Recompete Reviews'!$B$9:$B$234,0)),"")</f>
        <v>0</v>
      </c>
    </row>
    <row r="151" spans="2:16" ht="11" outlineLevel="1" x14ac:dyDescent="0.15">
      <c r="B151" t="s">
        <v>282</v>
      </c>
      <c r="C151" t="s">
        <v>679</v>
      </c>
      <c r="D151" t="s">
        <v>531</v>
      </c>
      <c r="E151" t="s">
        <v>636</v>
      </c>
      <c r="F151" s="10">
        <f>IF(INDEX('Contract Families'!$AB$9:$AB$1696,MATCH($B151,'Contract Families'!$B$9:$B$1696,0))="","",INDEX('Contract Families'!$AB$9:$AB$1696,MATCH($B151,'Contract Families'!$B$9:$B$1696,0))/1000000)</f>
        <v>3.0728298299999999</v>
      </c>
      <c r="G151" s="11">
        <f>IF(INDEX('Contract Families'!$Z$9:$Z$1696,MATCH($B151,'Contract Families'!$B$9:$B$1696,0))="","",INDEX('Contract Families'!$Z$9:$Z$1696,MATCH($B151,'Contract Families'!$B$9:$B$1696,0)))</f>
        <v>1</v>
      </c>
      <c r="H151" s="18">
        <f>IF(INDEX('Contract Families'!$AK$9:$AK$1696,MATCH($B151,'Contract Families'!$B$9:$B$1696,0))="","",INDEX('Contract Families'!$AK$9:$AK$1696,MATCH($B151,'Contract Families'!$B$9:$B$1696,0)))</f>
        <v>46245</v>
      </c>
      <c r="I151" s="15">
        <f>IF($H151="","",ROUND(($H151-'Timing &amp; Incumbent Screen'!$C$6)/30.44,0))</f>
        <v>2</v>
      </c>
      <c r="J151" t="str">
        <f>IF($H151="","n/a",IF($H151&lt;'Timing &amp; Incumbent Screen'!$C$6,"Expired",IF($I151&lt;=12,"0-12 mo",IF($I151&lt;=24,"12-24 mo",IF($I151&lt;=36,"24-36 mo","36+ mo")))))</f>
        <v>0-12 mo</v>
      </c>
      <c r="K151" t="s">
        <v>599</v>
      </c>
      <c r="L151" t="str">
        <f>IF(COUNTIFS('Notice Links'!$E$9:$E$59,$B151,'Notice Links'!$L$9:$L$59,"Y",'Notice Links'!$J$9:$J$59,"&gt;="&amp;'Timing &amp; Incumbent Screen'!$C$6)&gt;0,"Y","")</f>
        <v/>
      </c>
      <c r="N151" s="11" t="str">
        <f>IF($M151="","",IFERROR(INDEX('Market Size'!$Q$9:$Q$11,MATCH($M151,'Market Size'!$B$9:$B$11,0)),""))</f>
        <v/>
      </c>
      <c r="O151">
        <f>IFERROR(INDEX('Recompete Reviews'!$D$9:$D$234,MATCH($B151,'Recompete Reviews'!$B$9:$B$234,0)),"")</f>
        <v>0</v>
      </c>
      <c r="P151">
        <f>IFERROR(INDEX('Recompete Reviews'!$E$9:$E$234,MATCH($B151,'Recompete Reviews'!$B$9:$B$234,0)),"")</f>
        <v>0</v>
      </c>
    </row>
    <row r="152" spans="2:16" ht="11" outlineLevel="1" x14ac:dyDescent="0.15">
      <c r="B152" t="s">
        <v>284</v>
      </c>
      <c r="C152" t="s">
        <v>642</v>
      </c>
      <c r="D152" t="s">
        <v>531</v>
      </c>
      <c r="E152" t="s">
        <v>636</v>
      </c>
      <c r="F152" s="10">
        <f>IF(INDEX('Contract Families'!$AB$9:$AB$1696,MATCH($B152,'Contract Families'!$B$9:$B$1696,0))="","",INDEX('Contract Families'!$AB$9:$AB$1696,MATCH($B152,'Contract Families'!$B$9:$B$1696,0))/1000000)</f>
        <v>2.9467139900000001</v>
      </c>
      <c r="G152" s="11">
        <f>IF(INDEX('Contract Families'!$Z$9:$Z$1696,MATCH($B152,'Contract Families'!$B$9:$B$1696,0))="","",INDEX('Contract Families'!$Z$9:$Z$1696,MATCH($B152,'Contract Families'!$B$9:$B$1696,0)))</f>
        <v>1</v>
      </c>
      <c r="H152" s="18">
        <f>IF(INDEX('Contract Families'!$AK$9:$AK$1696,MATCH($B152,'Contract Families'!$B$9:$B$1696,0))="","",INDEX('Contract Families'!$AK$9:$AK$1696,MATCH($B152,'Contract Families'!$B$9:$B$1696,0)))</f>
        <v>45980</v>
      </c>
      <c r="I152" s="15">
        <f>IF($H152="","",ROUND(($H152-'Timing &amp; Incumbent Screen'!$C$6)/30.44,0))</f>
        <v>-7</v>
      </c>
      <c r="J152" t="str">
        <f>IF($H152="","n/a",IF($H152&lt;'Timing &amp; Incumbent Screen'!$C$6,"Expired",IF($I152&lt;=12,"0-12 mo",IF($I152&lt;=24,"12-24 mo",IF($I152&lt;=36,"24-36 mo","36+ mo")))))</f>
        <v>Expired</v>
      </c>
      <c r="K152" t="s">
        <v>599</v>
      </c>
      <c r="L152" t="str">
        <f>IF(COUNTIFS('Notice Links'!$E$9:$E$59,$B152,'Notice Links'!$L$9:$L$59,"Y",'Notice Links'!$J$9:$J$59,"&gt;="&amp;'Timing &amp; Incumbent Screen'!$C$6)&gt;0,"Y","")</f>
        <v/>
      </c>
      <c r="N152" s="11" t="str">
        <f>IF($M152="","",IFERROR(INDEX('Market Size'!$Q$9:$Q$11,MATCH($M152,'Market Size'!$B$9:$B$11,0)),""))</f>
        <v/>
      </c>
      <c r="O152">
        <f>IFERROR(INDEX('Recompete Reviews'!$D$9:$D$234,MATCH($B152,'Recompete Reviews'!$B$9:$B$234,0)),"")</f>
        <v>0</v>
      </c>
      <c r="P152">
        <f>IFERROR(INDEX('Recompete Reviews'!$E$9:$E$234,MATCH($B152,'Recompete Reviews'!$B$9:$B$234,0)),"")</f>
        <v>0</v>
      </c>
    </row>
    <row r="153" spans="2:16" ht="11" outlineLevel="1" x14ac:dyDescent="0.15">
      <c r="B153" t="s">
        <v>285</v>
      </c>
      <c r="C153" t="s">
        <v>642</v>
      </c>
      <c r="D153" t="s">
        <v>531</v>
      </c>
      <c r="E153" t="s">
        <v>636</v>
      </c>
      <c r="F153" s="10">
        <f>IF(INDEX('Contract Families'!$AB$9:$AB$1696,MATCH($B153,'Contract Families'!$B$9:$B$1696,0))="","",INDEX('Contract Families'!$AB$9:$AB$1696,MATCH($B153,'Contract Families'!$B$9:$B$1696,0))/1000000)</f>
        <v>2.90404734</v>
      </c>
      <c r="G153" s="11">
        <f>IF(INDEX('Contract Families'!$Z$9:$Z$1696,MATCH($B153,'Contract Families'!$B$9:$B$1696,0))="","",INDEX('Contract Families'!$Z$9:$Z$1696,MATCH($B153,'Contract Families'!$B$9:$B$1696,0)))</f>
        <v>1</v>
      </c>
      <c r="H153" s="18">
        <f>IF(INDEX('Contract Families'!$AK$9:$AK$1696,MATCH($B153,'Contract Families'!$B$9:$B$1696,0))="","",INDEX('Contract Families'!$AK$9:$AK$1696,MATCH($B153,'Contract Families'!$B$9:$B$1696,0)))</f>
        <v>45283</v>
      </c>
      <c r="I153" s="15">
        <f>IF($H153="","",ROUND(($H153-'Timing &amp; Incumbent Screen'!$C$6)/30.44,0))</f>
        <v>-30</v>
      </c>
      <c r="J153" t="str">
        <f>IF($H153="","n/a",IF($H153&lt;'Timing &amp; Incumbent Screen'!$C$6,"Expired",IF($I153&lt;=12,"0-12 mo",IF($I153&lt;=24,"12-24 mo",IF($I153&lt;=36,"24-36 mo","36+ mo")))))</f>
        <v>Expired</v>
      </c>
      <c r="K153" t="s">
        <v>599</v>
      </c>
      <c r="L153" t="str">
        <f>IF(COUNTIFS('Notice Links'!$E$9:$E$59,$B153,'Notice Links'!$L$9:$L$59,"Y",'Notice Links'!$J$9:$J$59,"&gt;="&amp;'Timing &amp; Incumbent Screen'!$C$6)&gt;0,"Y","")</f>
        <v/>
      </c>
      <c r="N153" s="11" t="str">
        <f>IF($M153="","",IFERROR(INDEX('Market Size'!$Q$9:$Q$11,MATCH($M153,'Market Size'!$B$9:$B$11,0)),""))</f>
        <v/>
      </c>
      <c r="O153">
        <f>IFERROR(INDEX('Recompete Reviews'!$D$9:$D$234,MATCH($B153,'Recompete Reviews'!$B$9:$B$234,0)),"")</f>
        <v>0</v>
      </c>
      <c r="P153">
        <f>IFERROR(INDEX('Recompete Reviews'!$E$9:$E$234,MATCH($B153,'Recompete Reviews'!$B$9:$B$234,0)),"")</f>
        <v>0</v>
      </c>
    </row>
    <row r="154" spans="2:16" ht="11" outlineLevel="1" x14ac:dyDescent="0.15">
      <c r="B154" t="s">
        <v>287</v>
      </c>
      <c r="C154" t="s">
        <v>662</v>
      </c>
      <c r="D154" t="s">
        <v>531</v>
      </c>
      <c r="E154" t="s">
        <v>636</v>
      </c>
      <c r="F154" s="10">
        <f>IF(INDEX('Contract Families'!$AB$9:$AB$1696,MATCH($B154,'Contract Families'!$B$9:$B$1696,0))="","",INDEX('Contract Families'!$AB$9:$AB$1696,MATCH($B154,'Contract Families'!$B$9:$B$1696,0))/1000000)</f>
        <v>2.89382765</v>
      </c>
      <c r="G154" s="11">
        <f>IF(INDEX('Contract Families'!$Z$9:$Z$1696,MATCH($B154,'Contract Families'!$B$9:$B$1696,0))="","",INDEX('Contract Families'!$Z$9:$Z$1696,MATCH($B154,'Contract Families'!$B$9:$B$1696,0)))</f>
        <v>1</v>
      </c>
      <c r="H154" s="18">
        <f>IF(INDEX('Contract Families'!$AK$9:$AK$1696,MATCH($B154,'Contract Families'!$B$9:$B$1696,0))="","",INDEX('Contract Families'!$AK$9:$AK$1696,MATCH($B154,'Contract Families'!$B$9:$B$1696,0)))</f>
        <v>43633</v>
      </c>
      <c r="I154" s="15">
        <f>IF($H154="","",ROUND(($H154-'Timing &amp; Incumbent Screen'!$C$6)/30.44,0))</f>
        <v>-84</v>
      </c>
      <c r="J154" t="str">
        <f>IF($H154="","n/a",IF($H154&lt;'Timing &amp; Incumbent Screen'!$C$6,"Expired",IF($I154&lt;=12,"0-12 mo",IF($I154&lt;=24,"12-24 mo",IF($I154&lt;=36,"24-36 mo","36+ mo")))))</f>
        <v>Expired</v>
      </c>
      <c r="K154" t="s">
        <v>599</v>
      </c>
      <c r="L154" t="str">
        <f>IF(COUNTIFS('Notice Links'!$E$9:$E$59,$B154,'Notice Links'!$L$9:$L$59,"Y",'Notice Links'!$J$9:$J$59,"&gt;="&amp;'Timing &amp; Incumbent Screen'!$C$6)&gt;0,"Y","")</f>
        <v/>
      </c>
      <c r="N154" s="11" t="str">
        <f>IF($M154="","",IFERROR(INDEX('Market Size'!$Q$9:$Q$11,MATCH($M154,'Market Size'!$B$9:$B$11,0)),""))</f>
        <v/>
      </c>
      <c r="O154">
        <f>IFERROR(INDEX('Recompete Reviews'!$D$9:$D$234,MATCH($B154,'Recompete Reviews'!$B$9:$B$234,0)),"")</f>
        <v>0</v>
      </c>
      <c r="P154">
        <f>IFERROR(INDEX('Recompete Reviews'!$E$9:$E$234,MATCH($B154,'Recompete Reviews'!$B$9:$B$234,0)),"")</f>
        <v>0</v>
      </c>
    </row>
    <row r="155" spans="2:16" ht="11" outlineLevel="1" x14ac:dyDescent="0.15">
      <c r="B155" t="s">
        <v>288</v>
      </c>
      <c r="C155" t="s">
        <v>653</v>
      </c>
      <c r="D155" t="s">
        <v>531</v>
      </c>
      <c r="E155" t="s">
        <v>636</v>
      </c>
      <c r="F155" s="10">
        <f>IF(INDEX('Contract Families'!$AB$9:$AB$1696,MATCH($B155,'Contract Families'!$B$9:$B$1696,0))="","",INDEX('Contract Families'!$AB$9:$AB$1696,MATCH($B155,'Contract Families'!$B$9:$B$1696,0))/1000000)</f>
        <v>2.8904700000000001</v>
      </c>
      <c r="G155" s="11">
        <f>IF(INDEX('Contract Families'!$Z$9:$Z$1696,MATCH($B155,'Contract Families'!$B$9:$B$1696,0))="","",INDEX('Contract Families'!$Z$9:$Z$1696,MATCH($B155,'Contract Families'!$B$9:$B$1696,0)))</f>
        <v>1</v>
      </c>
      <c r="H155" s="18">
        <f>IF(INDEX('Contract Families'!$AK$9:$AK$1696,MATCH($B155,'Contract Families'!$B$9:$B$1696,0))="","",INDEX('Contract Families'!$AK$9:$AK$1696,MATCH($B155,'Contract Families'!$B$9:$B$1696,0)))</f>
        <v>45642</v>
      </c>
      <c r="I155" s="15">
        <f>IF($H155="","",ROUND(($H155-'Timing &amp; Incumbent Screen'!$C$6)/30.44,0))</f>
        <v>-18</v>
      </c>
      <c r="J155" t="str">
        <f>IF($H155="","n/a",IF($H155&lt;'Timing &amp; Incumbent Screen'!$C$6,"Expired",IF($I155&lt;=12,"0-12 mo",IF($I155&lt;=24,"12-24 mo",IF($I155&lt;=36,"24-36 mo","36+ mo")))))</f>
        <v>Expired</v>
      </c>
      <c r="K155" t="s">
        <v>599</v>
      </c>
      <c r="L155" t="str">
        <f>IF(COUNTIFS('Notice Links'!$E$9:$E$59,$B155,'Notice Links'!$L$9:$L$59,"Y",'Notice Links'!$J$9:$J$59,"&gt;="&amp;'Timing &amp; Incumbent Screen'!$C$6)&gt;0,"Y","")</f>
        <v/>
      </c>
      <c r="N155" s="11" t="str">
        <f>IF($M155="","",IFERROR(INDEX('Market Size'!$Q$9:$Q$11,MATCH($M155,'Market Size'!$B$9:$B$11,0)),""))</f>
        <v/>
      </c>
      <c r="O155">
        <f>IFERROR(INDEX('Recompete Reviews'!$D$9:$D$234,MATCH($B155,'Recompete Reviews'!$B$9:$B$234,0)),"")</f>
        <v>0</v>
      </c>
      <c r="P155">
        <f>IFERROR(INDEX('Recompete Reviews'!$E$9:$E$234,MATCH($B155,'Recompete Reviews'!$B$9:$B$234,0)),"")</f>
        <v>0</v>
      </c>
    </row>
    <row r="156" spans="2:16" ht="11" outlineLevel="1" x14ac:dyDescent="0.15">
      <c r="B156" t="s">
        <v>289</v>
      </c>
      <c r="C156" t="s">
        <v>640</v>
      </c>
      <c r="D156" t="s">
        <v>531</v>
      </c>
      <c r="E156" t="s">
        <v>636</v>
      </c>
      <c r="F156" s="10">
        <f>IF(INDEX('Contract Families'!$AB$9:$AB$1696,MATCH($B156,'Contract Families'!$B$9:$B$1696,0))="","",INDEX('Contract Families'!$AB$9:$AB$1696,MATCH($B156,'Contract Families'!$B$9:$B$1696,0))/1000000)</f>
        <v>2.885122</v>
      </c>
      <c r="G156" s="11">
        <f>IF(INDEX('Contract Families'!$Z$9:$Z$1696,MATCH($B156,'Contract Families'!$B$9:$B$1696,0))="","",INDEX('Contract Families'!$Z$9:$Z$1696,MATCH($B156,'Contract Families'!$B$9:$B$1696,0)))</f>
        <v>1</v>
      </c>
      <c r="H156" s="18">
        <f>IF(INDEX('Contract Families'!$AK$9:$AK$1696,MATCH($B156,'Contract Families'!$B$9:$B$1696,0))="","",INDEX('Contract Families'!$AK$9:$AK$1696,MATCH($B156,'Contract Families'!$B$9:$B$1696,0)))</f>
        <v>45614</v>
      </c>
      <c r="I156" s="15">
        <f>IF($H156="","",ROUND(($H156-'Timing &amp; Incumbent Screen'!$C$6)/30.44,0))</f>
        <v>-19</v>
      </c>
      <c r="J156" t="str">
        <f>IF($H156="","n/a",IF($H156&lt;'Timing &amp; Incumbent Screen'!$C$6,"Expired",IF($I156&lt;=12,"0-12 mo",IF($I156&lt;=24,"12-24 mo",IF($I156&lt;=36,"24-36 mo","36+ mo")))))</f>
        <v>Expired</v>
      </c>
      <c r="K156" t="s">
        <v>599</v>
      </c>
      <c r="L156" t="str">
        <f>IF(COUNTIFS('Notice Links'!$E$9:$E$59,$B156,'Notice Links'!$L$9:$L$59,"Y",'Notice Links'!$J$9:$J$59,"&gt;="&amp;'Timing &amp; Incumbent Screen'!$C$6)&gt;0,"Y","")</f>
        <v/>
      </c>
      <c r="N156" s="11" t="str">
        <f>IF($M156="","",IFERROR(INDEX('Market Size'!$Q$9:$Q$11,MATCH($M156,'Market Size'!$B$9:$B$11,0)),""))</f>
        <v/>
      </c>
      <c r="O156">
        <f>IFERROR(INDEX('Recompete Reviews'!$D$9:$D$234,MATCH($B156,'Recompete Reviews'!$B$9:$B$234,0)),"")</f>
        <v>0</v>
      </c>
      <c r="P156">
        <f>IFERROR(INDEX('Recompete Reviews'!$E$9:$E$234,MATCH($B156,'Recompete Reviews'!$B$9:$B$234,0)),"")</f>
        <v>0</v>
      </c>
    </row>
    <row r="157" spans="2:16" ht="11" outlineLevel="1" x14ac:dyDescent="0.15">
      <c r="B157" t="s">
        <v>290</v>
      </c>
      <c r="C157" t="s">
        <v>608</v>
      </c>
      <c r="D157" t="s">
        <v>531</v>
      </c>
      <c r="E157" t="s">
        <v>636</v>
      </c>
      <c r="F157" s="10">
        <f>IF(INDEX('Contract Families'!$AB$9:$AB$1696,MATCH($B157,'Contract Families'!$B$9:$B$1696,0))="","",INDEX('Contract Families'!$AB$9:$AB$1696,MATCH($B157,'Contract Families'!$B$9:$B$1696,0))/1000000)</f>
        <v>2.85809793</v>
      </c>
      <c r="G157" s="11">
        <f>IF(INDEX('Contract Families'!$Z$9:$Z$1696,MATCH($B157,'Contract Families'!$B$9:$B$1696,0))="","",INDEX('Contract Families'!$Z$9:$Z$1696,MATCH($B157,'Contract Families'!$B$9:$B$1696,0)))</f>
        <v>-0.18310000000000001</v>
      </c>
      <c r="H157" s="18">
        <f>IF(INDEX('Contract Families'!$AK$9:$AK$1696,MATCH($B157,'Contract Families'!$B$9:$B$1696,0))="","",INDEX('Contract Families'!$AK$9:$AK$1696,MATCH($B157,'Contract Families'!$B$9:$B$1696,0)))</f>
        <v>41941</v>
      </c>
      <c r="I157" s="15">
        <f>IF($H157="","",ROUND(($H157-'Timing &amp; Incumbent Screen'!$C$6)/30.44,0))</f>
        <v>-140</v>
      </c>
      <c r="J157" t="str">
        <f>IF($H157="","n/a",IF($H157&lt;'Timing &amp; Incumbent Screen'!$C$6,"Expired",IF($I157&lt;=12,"0-12 mo",IF($I157&lt;=24,"12-24 mo",IF($I157&lt;=36,"24-36 mo","36+ mo")))))</f>
        <v>Expired</v>
      </c>
      <c r="K157" t="s">
        <v>599</v>
      </c>
      <c r="L157" t="str">
        <f>IF(COUNTIFS('Notice Links'!$E$9:$E$59,$B157,'Notice Links'!$L$9:$L$59,"Y",'Notice Links'!$J$9:$J$59,"&gt;="&amp;'Timing &amp; Incumbent Screen'!$C$6)&gt;0,"Y","")</f>
        <v/>
      </c>
      <c r="N157" s="11" t="str">
        <f>IF($M157="","",IFERROR(INDEX('Market Size'!$Q$9:$Q$11,MATCH($M157,'Market Size'!$B$9:$B$11,0)),""))</f>
        <v/>
      </c>
      <c r="O157">
        <f>IFERROR(INDEX('Recompete Reviews'!$D$9:$D$234,MATCH($B157,'Recompete Reviews'!$B$9:$B$234,0)),"")</f>
        <v>0</v>
      </c>
      <c r="P157">
        <f>IFERROR(INDEX('Recompete Reviews'!$E$9:$E$234,MATCH($B157,'Recompete Reviews'!$B$9:$B$234,0)),"")</f>
        <v>0</v>
      </c>
    </row>
    <row r="158" spans="2:16" ht="11" outlineLevel="1" x14ac:dyDescent="0.15">
      <c r="B158" t="s">
        <v>291</v>
      </c>
      <c r="C158" t="s">
        <v>634</v>
      </c>
      <c r="D158" t="s">
        <v>531</v>
      </c>
      <c r="E158" t="s">
        <v>636</v>
      </c>
      <c r="F158" s="10">
        <f>IF(INDEX('Contract Families'!$AB$9:$AB$1696,MATCH($B158,'Contract Families'!$B$9:$B$1696,0))="","",INDEX('Contract Families'!$AB$9:$AB$1696,MATCH($B158,'Contract Families'!$B$9:$B$1696,0))/1000000)</f>
        <v>2.7794701099999997</v>
      </c>
      <c r="G158" s="11">
        <f>IF(INDEX('Contract Families'!$Z$9:$Z$1696,MATCH($B158,'Contract Families'!$B$9:$B$1696,0))="","",INDEX('Contract Families'!$Z$9:$Z$1696,MATCH($B158,'Contract Families'!$B$9:$B$1696,0)))</f>
        <v>1</v>
      </c>
      <c r="H158" s="18">
        <f>IF(INDEX('Contract Families'!$AK$9:$AK$1696,MATCH($B158,'Contract Families'!$B$9:$B$1696,0))="","",INDEX('Contract Families'!$AK$9:$AK$1696,MATCH($B158,'Contract Families'!$B$9:$B$1696,0)))</f>
        <v>42135</v>
      </c>
      <c r="I158" s="15">
        <f>IF($H158="","",ROUND(($H158-'Timing &amp; Incumbent Screen'!$C$6)/30.44,0))</f>
        <v>-133</v>
      </c>
      <c r="J158" t="str">
        <f>IF($H158="","n/a",IF($H158&lt;'Timing &amp; Incumbent Screen'!$C$6,"Expired",IF($I158&lt;=12,"0-12 mo",IF($I158&lt;=24,"12-24 mo",IF($I158&lt;=36,"24-36 mo","36+ mo")))))</f>
        <v>Expired</v>
      </c>
      <c r="K158" t="s">
        <v>599</v>
      </c>
      <c r="L158" t="str">
        <f>IF(COUNTIFS('Notice Links'!$E$9:$E$59,$B158,'Notice Links'!$L$9:$L$59,"Y",'Notice Links'!$J$9:$J$59,"&gt;="&amp;'Timing &amp; Incumbent Screen'!$C$6)&gt;0,"Y","")</f>
        <v/>
      </c>
      <c r="N158" s="11" t="str">
        <f>IF($M158="","",IFERROR(INDEX('Market Size'!$Q$9:$Q$11,MATCH($M158,'Market Size'!$B$9:$B$11,0)),""))</f>
        <v/>
      </c>
      <c r="O158">
        <f>IFERROR(INDEX('Recompete Reviews'!$D$9:$D$234,MATCH($B158,'Recompete Reviews'!$B$9:$B$234,0)),"")</f>
        <v>0</v>
      </c>
      <c r="P158">
        <f>IFERROR(INDEX('Recompete Reviews'!$E$9:$E$234,MATCH($B158,'Recompete Reviews'!$B$9:$B$234,0)),"")</f>
        <v>0</v>
      </c>
    </row>
    <row r="159" spans="2:16" ht="11" outlineLevel="1" x14ac:dyDescent="0.15">
      <c r="B159" t="s">
        <v>292</v>
      </c>
      <c r="C159" t="s">
        <v>680</v>
      </c>
      <c r="D159" t="s">
        <v>645</v>
      </c>
      <c r="E159" t="s">
        <v>636</v>
      </c>
      <c r="F159" s="10">
        <f>IF(INDEX('Contract Families'!$AB$9:$AB$1696,MATCH($B159,'Contract Families'!$B$9:$B$1696,0))="","",INDEX('Contract Families'!$AB$9:$AB$1696,MATCH($B159,'Contract Families'!$B$9:$B$1696,0))/1000000)</f>
        <v>2.74</v>
      </c>
      <c r="G159" s="11">
        <f>IF(INDEX('Contract Families'!$Z$9:$Z$1696,MATCH($B159,'Contract Families'!$B$9:$B$1696,0))="","",INDEX('Contract Families'!$Z$9:$Z$1696,MATCH($B159,'Contract Families'!$B$9:$B$1696,0)))</f>
        <v>1</v>
      </c>
      <c r="H159" s="18">
        <f>IF(INDEX('Contract Families'!$AK$9:$AK$1696,MATCH($B159,'Contract Families'!$B$9:$B$1696,0))="","",INDEX('Contract Families'!$AK$9:$AK$1696,MATCH($B159,'Contract Families'!$B$9:$B$1696,0)))</f>
        <v>42643</v>
      </c>
      <c r="I159" s="15">
        <f>IF($H159="","",ROUND(($H159-'Timing &amp; Incumbent Screen'!$C$6)/30.44,0))</f>
        <v>-117</v>
      </c>
      <c r="J159" t="str">
        <f>IF($H159="","n/a",IF($H159&lt;'Timing &amp; Incumbent Screen'!$C$6,"Expired",IF($I159&lt;=12,"0-12 mo",IF($I159&lt;=24,"12-24 mo",IF($I159&lt;=36,"24-36 mo","36+ mo")))))</f>
        <v>Expired</v>
      </c>
      <c r="K159" t="s">
        <v>599</v>
      </c>
      <c r="L159" t="str">
        <f>IF(COUNTIFS('Notice Links'!$E$9:$E$59,$B159,'Notice Links'!$L$9:$L$59,"Y",'Notice Links'!$J$9:$J$59,"&gt;="&amp;'Timing &amp; Incumbent Screen'!$C$6)&gt;0,"Y","")</f>
        <v/>
      </c>
      <c r="N159" s="11" t="str">
        <f>IF($M159="","",IFERROR(INDEX('Market Size'!$Q$9:$Q$11,MATCH($M159,'Market Size'!$B$9:$B$11,0)),""))</f>
        <v/>
      </c>
      <c r="O159">
        <f>IFERROR(INDEX('Recompete Reviews'!$D$9:$D$234,MATCH($B159,'Recompete Reviews'!$B$9:$B$234,0)),"")</f>
        <v>0</v>
      </c>
      <c r="P159">
        <f>IFERROR(INDEX('Recompete Reviews'!$E$9:$E$234,MATCH($B159,'Recompete Reviews'!$B$9:$B$234,0)),"")</f>
        <v>0</v>
      </c>
    </row>
    <row r="160" spans="2:16" ht="11" outlineLevel="1" x14ac:dyDescent="0.15">
      <c r="B160" t="s">
        <v>296</v>
      </c>
      <c r="C160" t="s">
        <v>662</v>
      </c>
      <c r="D160" t="s">
        <v>531</v>
      </c>
      <c r="E160" t="s">
        <v>636</v>
      </c>
      <c r="F160" s="10">
        <f>IF(INDEX('Contract Families'!$AB$9:$AB$1696,MATCH($B160,'Contract Families'!$B$9:$B$1696,0))="","",INDEX('Contract Families'!$AB$9:$AB$1696,MATCH($B160,'Contract Families'!$B$9:$B$1696,0))/1000000)</f>
        <v>2.5706825299999996</v>
      </c>
      <c r="G160" s="11">
        <f>IF(INDEX('Contract Families'!$Z$9:$Z$1696,MATCH($B160,'Contract Families'!$B$9:$B$1696,0))="","",INDEX('Contract Families'!$Z$9:$Z$1696,MATCH($B160,'Contract Families'!$B$9:$B$1696,0)))</f>
        <v>1</v>
      </c>
      <c r="H160" s="18">
        <f>IF(INDEX('Contract Families'!$AK$9:$AK$1696,MATCH($B160,'Contract Families'!$B$9:$B$1696,0))="","",INDEX('Contract Families'!$AK$9:$AK$1696,MATCH($B160,'Contract Families'!$B$9:$B$1696,0)))</f>
        <v>42961</v>
      </c>
      <c r="I160" s="15">
        <f>IF($H160="","",ROUND(($H160-'Timing &amp; Incumbent Screen'!$C$6)/30.44,0))</f>
        <v>-106</v>
      </c>
      <c r="J160" t="str">
        <f>IF($H160="","n/a",IF($H160&lt;'Timing &amp; Incumbent Screen'!$C$6,"Expired",IF($I160&lt;=12,"0-12 mo",IF($I160&lt;=24,"12-24 mo",IF($I160&lt;=36,"24-36 mo","36+ mo")))))</f>
        <v>Expired</v>
      </c>
      <c r="K160" t="s">
        <v>599</v>
      </c>
      <c r="L160" t="str">
        <f>IF(COUNTIFS('Notice Links'!$E$9:$E$59,$B160,'Notice Links'!$L$9:$L$59,"Y",'Notice Links'!$J$9:$J$59,"&gt;="&amp;'Timing &amp; Incumbent Screen'!$C$6)&gt;0,"Y","")</f>
        <v/>
      </c>
      <c r="N160" s="11" t="str">
        <f>IF($M160="","",IFERROR(INDEX('Market Size'!$Q$9:$Q$11,MATCH($M160,'Market Size'!$B$9:$B$11,0)),""))</f>
        <v/>
      </c>
      <c r="O160">
        <f>IFERROR(INDEX('Recompete Reviews'!$D$9:$D$234,MATCH($B160,'Recompete Reviews'!$B$9:$B$234,0)),"")</f>
        <v>0</v>
      </c>
      <c r="P160">
        <f>IFERROR(INDEX('Recompete Reviews'!$E$9:$E$234,MATCH($B160,'Recompete Reviews'!$B$9:$B$234,0)),"")</f>
        <v>0</v>
      </c>
    </row>
    <row r="161" spans="2:16" ht="11" outlineLevel="1" x14ac:dyDescent="0.15">
      <c r="B161" t="s">
        <v>297</v>
      </c>
      <c r="C161" t="s">
        <v>661</v>
      </c>
      <c r="D161" t="s">
        <v>531</v>
      </c>
      <c r="E161" t="s">
        <v>636</v>
      </c>
      <c r="F161" s="10">
        <f>IF(INDEX('Contract Families'!$AB$9:$AB$1696,MATCH($B161,'Contract Families'!$B$9:$B$1696,0))="","",INDEX('Contract Families'!$AB$9:$AB$1696,MATCH($B161,'Contract Families'!$B$9:$B$1696,0))/1000000)</f>
        <v>2.5323685</v>
      </c>
      <c r="G161" s="11">
        <f>IF(INDEX('Contract Families'!$Z$9:$Z$1696,MATCH($B161,'Contract Families'!$B$9:$B$1696,0))="","",INDEX('Contract Families'!$Z$9:$Z$1696,MATCH($B161,'Contract Families'!$B$9:$B$1696,0)))</f>
        <v>0.73960000000000004</v>
      </c>
      <c r="H161" s="18">
        <f>IF(INDEX('Contract Families'!$AK$9:$AK$1696,MATCH($B161,'Contract Families'!$B$9:$B$1696,0))="","",INDEX('Contract Families'!$AK$9:$AK$1696,MATCH($B161,'Contract Families'!$B$9:$B$1696,0)))</f>
        <v>42429</v>
      </c>
      <c r="I161" s="15">
        <f>IF($H161="","",ROUND(($H161-'Timing &amp; Incumbent Screen'!$C$6)/30.44,0))</f>
        <v>-124</v>
      </c>
      <c r="J161" t="str">
        <f>IF($H161="","n/a",IF($H161&lt;'Timing &amp; Incumbent Screen'!$C$6,"Expired",IF($I161&lt;=12,"0-12 mo",IF($I161&lt;=24,"12-24 mo",IF($I161&lt;=36,"24-36 mo","36+ mo")))))</f>
        <v>Expired</v>
      </c>
      <c r="K161" t="s">
        <v>599</v>
      </c>
      <c r="L161" t="str">
        <f>IF(COUNTIFS('Notice Links'!$E$9:$E$59,$B161,'Notice Links'!$L$9:$L$59,"Y",'Notice Links'!$J$9:$J$59,"&gt;="&amp;'Timing &amp; Incumbent Screen'!$C$6)&gt;0,"Y","")</f>
        <v/>
      </c>
      <c r="N161" s="11" t="str">
        <f>IF($M161="","",IFERROR(INDEX('Market Size'!$Q$9:$Q$11,MATCH($M161,'Market Size'!$B$9:$B$11,0)),""))</f>
        <v/>
      </c>
      <c r="O161">
        <f>IFERROR(INDEX('Recompete Reviews'!$D$9:$D$234,MATCH($B161,'Recompete Reviews'!$B$9:$B$234,0)),"")</f>
        <v>0</v>
      </c>
      <c r="P161">
        <f>IFERROR(INDEX('Recompete Reviews'!$E$9:$E$234,MATCH($B161,'Recompete Reviews'!$B$9:$B$234,0)),"")</f>
        <v>0</v>
      </c>
    </row>
    <row r="162" spans="2:16" ht="11" outlineLevel="1" x14ac:dyDescent="0.15">
      <c r="B162" t="s">
        <v>298</v>
      </c>
      <c r="C162" t="s">
        <v>681</v>
      </c>
      <c r="D162" t="s">
        <v>531</v>
      </c>
      <c r="E162" t="s">
        <v>636</v>
      </c>
      <c r="F162" s="10">
        <f>IF(INDEX('Contract Families'!$AB$9:$AB$1696,MATCH($B162,'Contract Families'!$B$9:$B$1696,0))="","",INDEX('Contract Families'!$AB$9:$AB$1696,MATCH($B162,'Contract Families'!$B$9:$B$1696,0))/1000000)</f>
        <v>2.5295000000000001</v>
      </c>
      <c r="G162" s="11">
        <f>IF(INDEX('Contract Families'!$Z$9:$Z$1696,MATCH($B162,'Contract Families'!$B$9:$B$1696,0))="","",INDEX('Contract Families'!$Z$9:$Z$1696,MATCH($B162,'Contract Families'!$B$9:$B$1696,0)))</f>
        <v>1</v>
      </c>
      <c r="H162" s="18">
        <f>IF(INDEX('Contract Families'!$AK$9:$AK$1696,MATCH($B162,'Contract Families'!$B$9:$B$1696,0))="","",INDEX('Contract Families'!$AK$9:$AK$1696,MATCH($B162,'Contract Families'!$B$9:$B$1696,0)))</f>
        <v>42576</v>
      </c>
      <c r="I162" s="15">
        <f>IF($H162="","",ROUND(($H162-'Timing &amp; Incumbent Screen'!$C$6)/30.44,0))</f>
        <v>-119</v>
      </c>
      <c r="J162" t="str">
        <f>IF($H162="","n/a",IF($H162&lt;'Timing &amp; Incumbent Screen'!$C$6,"Expired",IF($I162&lt;=12,"0-12 mo",IF($I162&lt;=24,"12-24 mo",IF($I162&lt;=36,"24-36 mo","36+ mo")))))</f>
        <v>Expired</v>
      </c>
      <c r="K162" t="s">
        <v>599</v>
      </c>
      <c r="L162" t="str">
        <f>IF(COUNTIFS('Notice Links'!$E$9:$E$59,$B162,'Notice Links'!$L$9:$L$59,"Y",'Notice Links'!$J$9:$J$59,"&gt;="&amp;'Timing &amp; Incumbent Screen'!$C$6)&gt;0,"Y","")</f>
        <v/>
      </c>
      <c r="N162" s="11" t="str">
        <f>IF($M162="","",IFERROR(INDEX('Market Size'!$Q$9:$Q$11,MATCH($M162,'Market Size'!$B$9:$B$11,0)),""))</f>
        <v/>
      </c>
      <c r="O162">
        <f>IFERROR(INDEX('Recompete Reviews'!$D$9:$D$234,MATCH($B162,'Recompete Reviews'!$B$9:$B$234,0)),"")</f>
        <v>0</v>
      </c>
      <c r="P162">
        <f>IFERROR(INDEX('Recompete Reviews'!$E$9:$E$234,MATCH($B162,'Recompete Reviews'!$B$9:$B$234,0)),"")</f>
        <v>0</v>
      </c>
    </row>
    <row r="163" spans="2:16" ht="11" outlineLevel="1" x14ac:dyDescent="0.15">
      <c r="B163" t="s">
        <v>299</v>
      </c>
      <c r="C163" t="s">
        <v>682</v>
      </c>
      <c r="D163" t="s">
        <v>531</v>
      </c>
      <c r="E163" t="s">
        <v>636</v>
      </c>
      <c r="F163" s="10">
        <f>IF(INDEX('Contract Families'!$AB$9:$AB$1696,MATCH($B163,'Contract Families'!$B$9:$B$1696,0))="","",INDEX('Contract Families'!$AB$9:$AB$1696,MATCH($B163,'Contract Families'!$B$9:$B$1696,0))/1000000)</f>
        <v>2.502678</v>
      </c>
      <c r="G163" s="11">
        <f>IF(INDEX('Contract Families'!$Z$9:$Z$1696,MATCH($B163,'Contract Families'!$B$9:$B$1696,0))="","",INDEX('Contract Families'!$Z$9:$Z$1696,MATCH($B163,'Contract Families'!$B$9:$B$1696,0)))</f>
        <v>1</v>
      </c>
      <c r="H163" s="18">
        <f>IF(INDEX('Contract Families'!$AK$9:$AK$1696,MATCH($B163,'Contract Families'!$B$9:$B$1696,0))="","",INDEX('Contract Families'!$AK$9:$AK$1696,MATCH($B163,'Contract Families'!$B$9:$B$1696,0)))</f>
        <v>45716</v>
      </c>
      <c r="I163" s="15">
        <f>IF($H163="","",ROUND(($H163-'Timing &amp; Incumbent Screen'!$C$6)/30.44,0))</f>
        <v>-16</v>
      </c>
      <c r="J163" t="str">
        <f>IF($H163="","n/a",IF($H163&lt;'Timing &amp; Incumbent Screen'!$C$6,"Expired",IF($I163&lt;=12,"0-12 mo",IF($I163&lt;=24,"12-24 mo",IF($I163&lt;=36,"24-36 mo","36+ mo")))))</f>
        <v>Expired</v>
      </c>
      <c r="K163" t="s">
        <v>599</v>
      </c>
      <c r="L163" t="str">
        <f>IF(COUNTIFS('Notice Links'!$E$9:$E$59,$B163,'Notice Links'!$L$9:$L$59,"Y",'Notice Links'!$J$9:$J$59,"&gt;="&amp;'Timing &amp; Incumbent Screen'!$C$6)&gt;0,"Y","")</f>
        <v/>
      </c>
      <c r="N163" s="11" t="str">
        <f>IF($M163="","",IFERROR(INDEX('Market Size'!$Q$9:$Q$11,MATCH($M163,'Market Size'!$B$9:$B$11,0)),""))</f>
        <v/>
      </c>
      <c r="O163">
        <f>IFERROR(INDEX('Recompete Reviews'!$D$9:$D$234,MATCH($B163,'Recompete Reviews'!$B$9:$B$234,0)),"")</f>
        <v>0</v>
      </c>
      <c r="P163">
        <f>IFERROR(INDEX('Recompete Reviews'!$E$9:$E$234,MATCH($B163,'Recompete Reviews'!$B$9:$B$234,0)),"")</f>
        <v>0</v>
      </c>
    </row>
    <row r="164" spans="2:16" ht="11" outlineLevel="1" x14ac:dyDescent="0.15">
      <c r="B164" t="s">
        <v>300</v>
      </c>
      <c r="C164" t="s">
        <v>683</v>
      </c>
      <c r="D164" t="s">
        <v>645</v>
      </c>
      <c r="E164" t="s">
        <v>636</v>
      </c>
      <c r="F164" s="10">
        <f>IF(INDEX('Contract Families'!$AB$9:$AB$1696,MATCH($B164,'Contract Families'!$B$9:$B$1696,0))="","",INDEX('Contract Families'!$AB$9:$AB$1696,MATCH($B164,'Contract Families'!$B$9:$B$1696,0))/1000000)</f>
        <v>2.50008469</v>
      </c>
      <c r="G164" s="11">
        <f>IF(INDEX('Contract Families'!$Z$9:$Z$1696,MATCH($B164,'Contract Families'!$B$9:$B$1696,0))="","",INDEX('Contract Families'!$Z$9:$Z$1696,MATCH($B164,'Contract Families'!$B$9:$B$1696,0)))</f>
        <v>1</v>
      </c>
      <c r="H164" s="18">
        <f>IF(INDEX('Contract Families'!$AK$9:$AK$1696,MATCH($B164,'Contract Families'!$B$9:$B$1696,0))="","",INDEX('Contract Families'!$AK$9:$AK$1696,MATCH($B164,'Contract Families'!$B$9:$B$1696,0)))</f>
        <v>47470</v>
      </c>
      <c r="I164" s="15">
        <f>IF($H164="","",ROUND(($H164-'Timing &amp; Incumbent Screen'!$C$6)/30.44,0))</f>
        <v>42</v>
      </c>
      <c r="J164" t="str">
        <f>IF($H164="","n/a",IF($H164&lt;'Timing &amp; Incumbent Screen'!$C$6,"Expired",IF($I164&lt;=12,"0-12 mo",IF($I164&lt;=24,"12-24 mo",IF($I164&lt;=36,"24-36 mo","36+ mo")))))</f>
        <v>36+ mo</v>
      </c>
      <c r="K164" t="s">
        <v>599</v>
      </c>
      <c r="L164" t="str">
        <f>IF(COUNTIFS('Notice Links'!$E$9:$E$59,$B164,'Notice Links'!$L$9:$L$59,"Y",'Notice Links'!$J$9:$J$59,"&gt;="&amp;'Timing &amp; Incumbent Screen'!$C$6)&gt;0,"Y","")</f>
        <v/>
      </c>
      <c r="N164" s="11" t="str">
        <f>IF($M164="","",IFERROR(INDEX('Market Size'!$Q$9:$Q$11,MATCH($M164,'Market Size'!$B$9:$B$11,0)),""))</f>
        <v/>
      </c>
      <c r="O164">
        <f>IFERROR(INDEX('Recompete Reviews'!$D$9:$D$234,MATCH($B164,'Recompete Reviews'!$B$9:$B$234,0)),"")</f>
        <v>0</v>
      </c>
      <c r="P164">
        <f>IFERROR(INDEX('Recompete Reviews'!$E$9:$E$234,MATCH($B164,'Recompete Reviews'!$B$9:$B$234,0)),"")</f>
        <v>0</v>
      </c>
    </row>
    <row r="165" spans="2:16" ht="11" outlineLevel="1" x14ac:dyDescent="0.15">
      <c r="B165" t="s">
        <v>301</v>
      </c>
      <c r="C165" t="s">
        <v>608</v>
      </c>
      <c r="D165" t="s">
        <v>531</v>
      </c>
      <c r="E165" t="s">
        <v>636</v>
      </c>
      <c r="F165" s="10">
        <f>IF(INDEX('Contract Families'!$AB$9:$AB$1696,MATCH($B165,'Contract Families'!$B$9:$B$1696,0))="","",INDEX('Contract Families'!$AB$9:$AB$1696,MATCH($B165,'Contract Families'!$B$9:$B$1696,0))/1000000)</f>
        <v>2.434647</v>
      </c>
      <c r="G165" s="11">
        <f>IF(INDEX('Contract Families'!$Z$9:$Z$1696,MATCH($B165,'Contract Families'!$B$9:$B$1696,0))="","",INDEX('Contract Families'!$Z$9:$Z$1696,MATCH($B165,'Contract Families'!$B$9:$B$1696,0)))</f>
        <v>-4.2999999999999997E-2</v>
      </c>
      <c r="H165" s="18">
        <f>IF(INDEX('Contract Families'!$AK$9:$AK$1696,MATCH($B165,'Contract Families'!$B$9:$B$1696,0))="","",INDEX('Contract Families'!$AK$9:$AK$1696,MATCH($B165,'Contract Families'!$B$9:$B$1696,0)))</f>
        <v>41782</v>
      </c>
      <c r="I165" s="15">
        <f>IF($H165="","",ROUND(($H165-'Timing &amp; Incumbent Screen'!$C$6)/30.44,0))</f>
        <v>-145</v>
      </c>
      <c r="J165" t="str">
        <f>IF($H165="","n/a",IF($H165&lt;'Timing &amp; Incumbent Screen'!$C$6,"Expired",IF($I165&lt;=12,"0-12 mo",IF($I165&lt;=24,"12-24 mo",IF($I165&lt;=36,"24-36 mo","36+ mo")))))</f>
        <v>Expired</v>
      </c>
      <c r="K165" t="s">
        <v>599</v>
      </c>
      <c r="L165" t="str">
        <f>IF(COUNTIFS('Notice Links'!$E$9:$E$59,$B165,'Notice Links'!$L$9:$L$59,"Y",'Notice Links'!$J$9:$J$59,"&gt;="&amp;'Timing &amp; Incumbent Screen'!$C$6)&gt;0,"Y","")</f>
        <v/>
      </c>
      <c r="N165" s="11" t="str">
        <f>IF($M165="","",IFERROR(INDEX('Market Size'!$Q$9:$Q$11,MATCH($M165,'Market Size'!$B$9:$B$11,0)),""))</f>
        <v/>
      </c>
      <c r="O165">
        <f>IFERROR(INDEX('Recompete Reviews'!$D$9:$D$234,MATCH($B165,'Recompete Reviews'!$B$9:$B$234,0)),"")</f>
        <v>0</v>
      </c>
      <c r="P165">
        <f>IFERROR(INDEX('Recompete Reviews'!$E$9:$E$234,MATCH($B165,'Recompete Reviews'!$B$9:$B$234,0)),"")</f>
        <v>0</v>
      </c>
    </row>
    <row r="166" spans="2:16" ht="11" outlineLevel="1" x14ac:dyDescent="0.15">
      <c r="B166" t="s">
        <v>302</v>
      </c>
      <c r="C166" t="s">
        <v>684</v>
      </c>
      <c r="D166" t="s">
        <v>531</v>
      </c>
      <c r="E166" t="s">
        <v>636</v>
      </c>
      <c r="F166" s="10">
        <f>IF(INDEX('Contract Families'!$AB$9:$AB$1696,MATCH($B166,'Contract Families'!$B$9:$B$1696,0))="","",INDEX('Contract Families'!$AB$9:$AB$1696,MATCH($B166,'Contract Families'!$B$9:$B$1696,0))/1000000)</f>
        <v>2.3760177100000002</v>
      </c>
      <c r="G166" s="11">
        <f>IF(INDEX('Contract Families'!$Z$9:$Z$1696,MATCH($B166,'Contract Families'!$B$9:$B$1696,0))="","",INDEX('Contract Families'!$Z$9:$Z$1696,MATCH($B166,'Contract Families'!$B$9:$B$1696,0)))</f>
        <v>1</v>
      </c>
      <c r="H166" s="18">
        <f>IF(INDEX('Contract Families'!$AK$9:$AK$1696,MATCH($B166,'Contract Families'!$B$9:$B$1696,0))="","",INDEX('Contract Families'!$AK$9:$AK$1696,MATCH($B166,'Contract Families'!$B$9:$B$1696,0)))</f>
        <v>46498</v>
      </c>
      <c r="I166" s="15">
        <f>IF($H166="","",ROUND(($H166-'Timing &amp; Incumbent Screen'!$C$6)/30.44,0))</f>
        <v>10</v>
      </c>
      <c r="J166" t="str">
        <f>IF($H166="","n/a",IF($H166&lt;'Timing &amp; Incumbent Screen'!$C$6,"Expired",IF($I166&lt;=12,"0-12 mo",IF($I166&lt;=24,"12-24 mo",IF($I166&lt;=36,"24-36 mo","36+ mo")))))</f>
        <v>0-12 mo</v>
      </c>
      <c r="K166" t="s">
        <v>666</v>
      </c>
      <c r="L166" t="str">
        <f>IF(COUNTIFS('Notice Links'!$E$9:$E$59,$B166,'Notice Links'!$L$9:$L$59,"Y",'Notice Links'!$J$9:$J$59,"&gt;="&amp;'Timing &amp; Incumbent Screen'!$C$6)&gt;0,"Y","")</f>
        <v/>
      </c>
      <c r="N166" s="11" t="str">
        <f>IF($M166="","",IFERROR(INDEX('Market Size'!$Q$9:$Q$11,MATCH($M166,'Market Size'!$B$9:$B$11,0)),""))</f>
        <v/>
      </c>
      <c r="O166">
        <f>IFERROR(INDEX('Recompete Reviews'!$D$9:$D$234,MATCH($B166,'Recompete Reviews'!$B$9:$B$234,0)),"")</f>
        <v>0</v>
      </c>
      <c r="P166">
        <f>IFERROR(INDEX('Recompete Reviews'!$E$9:$E$234,MATCH($B166,'Recompete Reviews'!$B$9:$B$234,0)),"")</f>
        <v>0</v>
      </c>
    </row>
    <row r="167" spans="2:16" ht="11" outlineLevel="1" x14ac:dyDescent="0.15">
      <c r="B167" t="s">
        <v>303</v>
      </c>
      <c r="C167" t="s">
        <v>685</v>
      </c>
      <c r="D167" t="s">
        <v>531</v>
      </c>
      <c r="E167" t="s">
        <v>636</v>
      </c>
      <c r="F167" s="10">
        <f>IF(INDEX('Contract Families'!$AB$9:$AB$1696,MATCH($B167,'Contract Families'!$B$9:$B$1696,0))="","",INDEX('Contract Families'!$AB$9:$AB$1696,MATCH($B167,'Contract Families'!$B$9:$B$1696,0))/1000000)</f>
        <v>2.3557359900000003</v>
      </c>
      <c r="G167" s="11">
        <f>IF(INDEX('Contract Families'!$Z$9:$Z$1696,MATCH($B167,'Contract Families'!$B$9:$B$1696,0))="","",INDEX('Contract Families'!$Z$9:$Z$1696,MATCH($B167,'Contract Families'!$B$9:$B$1696,0)))</f>
        <v>1</v>
      </c>
      <c r="H167" s="18">
        <f>IF(INDEX('Contract Families'!$AK$9:$AK$1696,MATCH($B167,'Contract Families'!$B$9:$B$1696,0))="","",INDEX('Contract Families'!$AK$9:$AK$1696,MATCH($B167,'Contract Families'!$B$9:$B$1696,0)))</f>
        <v>46523</v>
      </c>
      <c r="I167" s="15">
        <f>IF($H167="","",ROUND(($H167-'Timing &amp; Incumbent Screen'!$C$6)/30.44,0))</f>
        <v>11</v>
      </c>
      <c r="J167" t="str">
        <f>IF($H167="","n/a",IF($H167&lt;'Timing &amp; Incumbent Screen'!$C$6,"Expired",IF($I167&lt;=12,"0-12 mo",IF($I167&lt;=24,"12-24 mo",IF($I167&lt;=36,"24-36 mo","36+ mo")))))</f>
        <v>0-12 mo</v>
      </c>
      <c r="K167" t="s">
        <v>666</v>
      </c>
      <c r="L167" t="str">
        <f>IF(COUNTIFS('Notice Links'!$E$9:$E$59,$B167,'Notice Links'!$L$9:$L$59,"Y",'Notice Links'!$J$9:$J$59,"&gt;="&amp;'Timing &amp; Incumbent Screen'!$C$6)&gt;0,"Y","")</f>
        <v/>
      </c>
      <c r="N167" s="11" t="str">
        <f>IF($M167="","",IFERROR(INDEX('Market Size'!$Q$9:$Q$11,MATCH($M167,'Market Size'!$B$9:$B$11,0)),""))</f>
        <v/>
      </c>
      <c r="O167">
        <f>IFERROR(INDEX('Recompete Reviews'!$D$9:$D$234,MATCH($B167,'Recompete Reviews'!$B$9:$B$234,0)),"")</f>
        <v>0</v>
      </c>
      <c r="P167">
        <f>IFERROR(INDEX('Recompete Reviews'!$E$9:$E$234,MATCH($B167,'Recompete Reviews'!$B$9:$B$234,0)),"")</f>
        <v>0</v>
      </c>
    </row>
    <row r="168" spans="2:16" ht="11" outlineLevel="1" x14ac:dyDescent="0.15">
      <c r="B168" t="s">
        <v>304</v>
      </c>
      <c r="C168" t="s">
        <v>660</v>
      </c>
      <c r="D168" t="s">
        <v>531</v>
      </c>
      <c r="E168" t="s">
        <v>636</v>
      </c>
      <c r="F168" s="10">
        <f>IF(INDEX('Contract Families'!$AB$9:$AB$1696,MATCH($B168,'Contract Families'!$B$9:$B$1696,0))="","",INDEX('Contract Families'!$AB$9:$AB$1696,MATCH($B168,'Contract Families'!$B$9:$B$1696,0))/1000000)</f>
        <v>2.3549710400000001</v>
      </c>
      <c r="G168" s="11">
        <f>IF(INDEX('Contract Families'!$Z$9:$Z$1696,MATCH($B168,'Contract Families'!$B$9:$B$1696,0))="","",INDEX('Contract Families'!$Z$9:$Z$1696,MATCH($B168,'Contract Families'!$B$9:$B$1696,0)))</f>
        <v>0.55389999999999995</v>
      </c>
      <c r="H168" s="18">
        <f>IF(INDEX('Contract Families'!$AK$9:$AK$1696,MATCH($B168,'Contract Families'!$B$9:$B$1696,0))="","",INDEX('Contract Families'!$AK$9:$AK$1696,MATCH($B168,'Contract Families'!$B$9:$B$1696,0)))</f>
        <v>44514</v>
      </c>
      <c r="I168" s="15">
        <f>IF($H168="","",ROUND(($H168-'Timing &amp; Incumbent Screen'!$C$6)/30.44,0))</f>
        <v>-55</v>
      </c>
      <c r="J168" t="str">
        <f>IF($H168="","n/a",IF($H168&lt;'Timing &amp; Incumbent Screen'!$C$6,"Expired",IF($I168&lt;=12,"0-12 mo",IF($I168&lt;=24,"12-24 mo",IF($I168&lt;=36,"24-36 mo","36+ mo")))))</f>
        <v>Expired</v>
      </c>
      <c r="K168" t="s">
        <v>631</v>
      </c>
      <c r="L168" t="str">
        <f>IF(COUNTIFS('Notice Links'!$E$9:$E$59,$B168,'Notice Links'!$L$9:$L$59,"Y",'Notice Links'!$J$9:$J$59,"&gt;="&amp;'Timing &amp; Incumbent Screen'!$C$6)&gt;0,"Y","")</f>
        <v/>
      </c>
      <c r="N168" s="11" t="str">
        <f>IF($M168="","",IFERROR(INDEX('Market Size'!$Q$9:$Q$11,MATCH($M168,'Market Size'!$B$9:$B$11,0)),""))</f>
        <v/>
      </c>
      <c r="O168">
        <f>IFERROR(INDEX('Recompete Reviews'!$D$9:$D$234,MATCH($B168,'Recompete Reviews'!$B$9:$B$234,0)),"")</f>
        <v>0</v>
      </c>
      <c r="P168">
        <f>IFERROR(INDEX('Recompete Reviews'!$E$9:$E$234,MATCH($B168,'Recompete Reviews'!$B$9:$B$234,0)),"")</f>
        <v>0</v>
      </c>
    </row>
    <row r="169" spans="2:16" ht="11" outlineLevel="1" x14ac:dyDescent="0.15">
      <c r="B169" t="s">
        <v>305</v>
      </c>
      <c r="C169" t="s">
        <v>675</v>
      </c>
      <c r="D169" t="s">
        <v>531</v>
      </c>
      <c r="E169" t="s">
        <v>636</v>
      </c>
      <c r="F169" s="10">
        <f>IF(INDEX('Contract Families'!$AB$9:$AB$1696,MATCH($B169,'Contract Families'!$B$9:$B$1696,0))="","",INDEX('Contract Families'!$AB$9:$AB$1696,MATCH($B169,'Contract Families'!$B$9:$B$1696,0))/1000000)</f>
        <v>2.3175083500000002</v>
      </c>
      <c r="G169" s="11">
        <f>IF(INDEX('Contract Families'!$Z$9:$Z$1696,MATCH($B169,'Contract Families'!$B$9:$B$1696,0))="","",INDEX('Contract Families'!$Z$9:$Z$1696,MATCH($B169,'Contract Families'!$B$9:$B$1696,0)))</f>
        <v>1</v>
      </c>
      <c r="H169" s="18">
        <f>IF(INDEX('Contract Families'!$AK$9:$AK$1696,MATCH($B169,'Contract Families'!$B$9:$B$1696,0))="","",INDEX('Contract Families'!$AK$9:$AK$1696,MATCH($B169,'Contract Families'!$B$9:$B$1696,0)))</f>
        <v>43265</v>
      </c>
      <c r="I169" s="15">
        <f>IF($H169="","",ROUND(($H169-'Timing &amp; Incumbent Screen'!$C$6)/30.44,0))</f>
        <v>-96</v>
      </c>
      <c r="J169" t="str">
        <f>IF($H169="","n/a",IF($H169&lt;'Timing &amp; Incumbent Screen'!$C$6,"Expired",IF($I169&lt;=12,"0-12 mo",IF($I169&lt;=24,"12-24 mo",IF($I169&lt;=36,"24-36 mo","36+ mo")))))</f>
        <v>Expired</v>
      </c>
      <c r="K169" t="s">
        <v>599</v>
      </c>
      <c r="L169" t="str">
        <f>IF(COUNTIFS('Notice Links'!$E$9:$E$59,$B169,'Notice Links'!$L$9:$L$59,"Y",'Notice Links'!$J$9:$J$59,"&gt;="&amp;'Timing &amp; Incumbent Screen'!$C$6)&gt;0,"Y","")</f>
        <v/>
      </c>
      <c r="N169" s="11" t="str">
        <f>IF($M169="","",IFERROR(INDEX('Market Size'!$Q$9:$Q$11,MATCH($M169,'Market Size'!$B$9:$B$11,0)),""))</f>
        <v/>
      </c>
      <c r="O169">
        <f>IFERROR(INDEX('Recompete Reviews'!$D$9:$D$234,MATCH($B169,'Recompete Reviews'!$B$9:$B$234,0)),"")</f>
        <v>0</v>
      </c>
      <c r="P169">
        <f>IFERROR(INDEX('Recompete Reviews'!$E$9:$E$234,MATCH($B169,'Recompete Reviews'!$B$9:$B$234,0)),"")</f>
        <v>0</v>
      </c>
    </row>
    <row r="170" spans="2:16" ht="11" outlineLevel="1" x14ac:dyDescent="0.15">
      <c r="B170" t="s">
        <v>306</v>
      </c>
      <c r="C170" t="s">
        <v>640</v>
      </c>
      <c r="D170" t="s">
        <v>531</v>
      </c>
      <c r="E170" t="s">
        <v>636</v>
      </c>
      <c r="F170" s="10">
        <f>IF(INDEX('Contract Families'!$AB$9:$AB$1696,MATCH($B170,'Contract Families'!$B$9:$B$1696,0))="","",INDEX('Contract Families'!$AB$9:$AB$1696,MATCH($B170,'Contract Families'!$B$9:$B$1696,0))/1000000)</f>
        <v>2.313008</v>
      </c>
      <c r="G170" s="11">
        <f>IF(INDEX('Contract Families'!$Z$9:$Z$1696,MATCH($B170,'Contract Families'!$B$9:$B$1696,0))="","",INDEX('Contract Families'!$Z$9:$Z$1696,MATCH($B170,'Contract Families'!$B$9:$B$1696,0)))</f>
        <v>1</v>
      </c>
      <c r="H170" s="18">
        <f>IF(INDEX('Contract Families'!$AK$9:$AK$1696,MATCH($B170,'Contract Families'!$B$9:$B$1696,0))="","",INDEX('Contract Families'!$AK$9:$AK$1696,MATCH($B170,'Contract Families'!$B$9:$B$1696,0)))</f>
        <v>45464</v>
      </c>
      <c r="I170" s="15">
        <f>IF($H170="","",ROUND(($H170-'Timing &amp; Incumbent Screen'!$C$6)/30.44,0))</f>
        <v>-24</v>
      </c>
      <c r="J170" t="str">
        <f>IF($H170="","n/a",IF($H170&lt;'Timing &amp; Incumbent Screen'!$C$6,"Expired",IF($I170&lt;=12,"0-12 mo",IF($I170&lt;=24,"12-24 mo",IF($I170&lt;=36,"24-36 mo","36+ mo")))))</f>
        <v>Expired</v>
      </c>
      <c r="K170" t="s">
        <v>599</v>
      </c>
      <c r="L170" t="str">
        <f>IF(COUNTIFS('Notice Links'!$E$9:$E$59,$B170,'Notice Links'!$L$9:$L$59,"Y",'Notice Links'!$J$9:$J$59,"&gt;="&amp;'Timing &amp; Incumbent Screen'!$C$6)&gt;0,"Y","")</f>
        <v/>
      </c>
      <c r="N170" s="11" t="str">
        <f>IF($M170="","",IFERROR(INDEX('Market Size'!$Q$9:$Q$11,MATCH($M170,'Market Size'!$B$9:$B$11,0)),""))</f>
        <v/>
      </c>
      <c r="O170">
        <f>IFERROR(INDEX('Recompete Reviews'!$D$9:$D$234,MATCH($B170,'Recompete Reviews'!$B$9:$B$234,0)),"")</f>
        <v>0</v>
      </c>
      <c r="P170">
        <f>IFERROR(INDEX('Recompete Reviews'!$E$9:$E$234,MATCH($B170,'Recompete Reviews'!$B$9:$B$234,0)),"")</f>
        <v>0</v>
      </c>
    </row>
    <row r="171" spans="2:16" ht="11" outlineLevel="1" x14ac:dyDescent="0.15">
      <c r="B171" t="s">
        <v>307</v>
      </c>
      <c r="C171" t="s">
        <v>686</v>
      </c>
      <c r="D171" t="s">
        <v>531</v>
      </c>
      <c r="E171" t="s">
        <v>636</v>
      </c>
      <c r="F171" s="10">
        <f>IF(INDEX('Contract Families'!$AB$9:$AB$1696,MATCH($B171,'Contract Families'!$B$9:$B$1696,0))="","",INDEX('Contract Families'!$AB$9:$AB$1696,MATCH($B171,'Contract Families'!$B$9:$B$1696,0))/1000000)</f>
        <v>2.2237909999999999</v>
      </c>
      <c r="G171" s="11">
        <f>IF(INDEX('Contract Families'!$Z$9:$Z$1696,MATCH($B171,'Contract Families'!$B$9:$B$1696,0))="","",INDEX('Contract Families'!$Z$9:$Z$1696,MATCH($B171,'Contract Families'!$B$9:$B$1696,0)))</f>
        <v>9.1300000000000006E-2</v>
      </c>
      <c r="H171" s="18">
        <f>IF(INDEX('Contract Families'!$AK$9:$AK$1696,MATCH($B171,'Contract Families'!$B$9:$B$1696,0))="","",INDEX('Contract Families'!$AK$9:$AK$1696,MATCH($B171,'Contract Families'!$B$9:$B$1696,0)))</f>
        <v>42295</v>
      </c>
      <c r="I171" s="15">
        <f>IF($H171="","",ROUND(($H171-'Timing &amp; Incumbent Screen'!$C$6)/30.44,0))</f>
        <v>-128</v>
      </c>
      <c r="J171" t="str">
        <f>IF($H171="","n/a",IF($H171&lt;'Timing &amp; Incumbent Screen'!$C$6,"Expired",IF($I171&lt;=12,"0-12 mo",IF($I171&lt;=24,"12-24 mo",IF($I171&lt;=36,"24-36 mo","36+ mo")))))</f>
        <v>Expired</v>
      </c>
      <c r="K171" t="s">
        <v>599</v>
      </c>
      <c r="L171" t="str">
        <f>IF(COUNTIFS('Notice Links'!$E$9:$E$59,$B171,'Notice Links'!$L$9:$L$59,"Y",'Notice Links'!$J$9:$J$59,"&gt;="&amp;'Timing &amp; Incumbent Screen'!$C$6)&gt;0,"Y","")</f>
        <v/>
      </c>
      <c r="N171" s="11" t="str">
        <f>IF($M171="","",IFERROR(INDEX('Market Size'!$Q$9:$Q$11,MATCH($M171,'Market Size'!$B$9:$B$11,0)),""))</f>
        <v/>
      </c>
      <c r="O171">
        <f>IFERROR(INDEX('Recompete Reviews'!$D$9:$D$234,MATCH($B171,'Recompete Reviews'!$B$9:$B$234,0)),"")</f>
        <v>0</v>
      </c>
      <c r="P171">
        <f>IFERROR(INDEX('Recompete Reviews'!$E$9:$E$234,MATCH($B171,'Recompete Reviews'!$B$9:$B$234,0)),"")</f>
        <v>0</v>
      </c>
    </row>
    <row r="172" spans="2:16" ht="11" outlineLevel="1" x14ac:dyDescent="0.15">
      <c r="B172" t="s">
        <v>308</v>
      </c>
      <c r="C172" t="s">
        <v>660</v>
      </c>
      <c r="D172" t="s">
        <v>531</v>
      </c>
      <c r="E172" t="s">
        <v>636</v>
      </c>
      <c r="F172" s="10">
        <f>IF(INDEX('Contract Families'!$AB$9:$AB$1696,MATCH($B172,'Contract Families'!$B$9:$B$1696,0))="","",INDEX('Contract Families'!$AB$9:$AB$1696,MATCH($B172,'Contract Families'!$B$9:$B$1696,0))/1000000)</f>
        <v>2.1576507500000002</v>
      </c>
      <c r="G172" s="11">
        <f>IF(INDEX('Contract Families'!$Z$9:$Z$1696,MATCH($B172,'Contract Families'!$B$9:$B$1696,0))="","",INDEX('Contract Families'!$Z$9:$Z$1696,MATCH($B172,'Contract Families'!$B$9:$B$1696,0)))</f>
        <v>1</v>
      </c>
      <c r="H172" s="18">
        <f>IF(INDEX('Contract Families'!$AK$9:$AK$1696,MATCH($B172,'Contract Families'!$B$9:$B$1696,0))="","",INDEX('Contract Families'!$AK$9:$AK$1696,MATCH($B172,'Contract Families'!$B$9:$B$1696,0)))</f>
        <v>46523</v>
      </c>
      <c r="I172" s="15">
        <f>IF($H172="","",ROUND(($H172-'Timing &amp; Incumbent Screen'!$C$6)/30.44,0))</f>
        <v>11</v>
      </c>
      <c r="J172" t="str">
        <f>IF($H172="","n/a",IF($H172&lt;'Timing &amp; Incumbent Screen'!$C$6,"Expired",IF($I172&lt;=12,"0-12 mo",IF($I172&lt;=24,"12-24 mo",IF($I172&lt;=36,"24-36 mo","36+ mo")))))</f>
        <v>0-12 mo</v>
      </c>
      <c r="K172" t="s">
        <v>666</v>
      </c>
      <c r="L172" t="str">
        <f>IF(COUNTIFS('Notice Links'!$E$9:$E$59,$B172,'Notice Links'!$L$9:$L$59,"Y",'Notice Links'!$J$9:$J$59,"&gt;="&amp;'Timing &amp; Incumbent Screen'!$C$6)&gt;0,"Y","")</f>
        <v/>
      </c>
      <c r="N172" s="11" t="str">
        <f>IF($M172="","",IFERROR(INDEX('Market Size'!$Q$9:$Q$11,MATCH($M172,'Market Size'!$B$9:$B$11,0)),""))</f>
        <v/>
      </c>
      <c r="O172">
        <f>IFERROR(INDEX('Recompete Reviews'!$D$9:$D$234,MATCH($B172,'Recompete Reviews'!$B$9:$B$234,0)),"")</f>
        <v>0</v>
      </c>
      <c r="P172">
        <f>IFERROR(INDEX('Recompete Reviews'!$E$9:$E$234,MATCH($B172,'Recompete Reviews'!$B$9:$B$234,0)),"")</f>
        <v>0</v>
      </c>
    </row>
    <row r="173" spans="2:16" ht="11" outlineLevel="1" x14ac:dyDescent="0.15">
      <c r="B173" t="s">
        <v>309</v>
      </c>
      <c r="C173" t="s">
        <v>687</v>
      </c>
      <c r="D173" t="s">
        <v>531</v>
      </c>
      <c r="E173" t="s">
        <v>636</v>
      </c>
      <c r="F173" s="10">
        <f>IF(INDEX('Contract Families'!$AB$9:$AB$1696,MATCH($B173,'Contract Families'!$B$9:$B$1696,0))="","",INDEX('Contract Families'!$AB$9:$AB$1696,MATCH($B173,'Contract Families'!$B$9:$B$1696,0))/1000000)</f>
        <v>2.1139822700000002</v>
      </c>
      <c r="G173" s="11">
        <f>IF(INDEX('Contract Families'!$Z$9:$Z$1696,MATCH($B173,'Contract Families'!$B$9:$B$1696,0))="","",INDEX('Contract Families'!$Z$9:$Z$1696,MATCH($B173,'Contract Families'!$B$9:$B$1696,0)))</f>
        <v>1</v>
      </c>
      <c r="H173" s="18">
        <f>IF(INDEX('Contract Families'!$AK$9:$AK$1696,MATCH($B173,'Contract Families'!$B$9:$B$1696,0))="","",INDEX('Contract Families'!$AK$9:$AK$1696,MATCH($B173,'Contract Families'!$B$9:$B$1696,0)))</f>
        <v>46446</v>
      </c>
      <c r="I173" s="15">
        <f>IF($H173="","",ROUND(($H173-'Timing &amp; Incumbent Screen'!$C$6)/30.44,0))</f>
        <v>8</v>
      </c>
      <c r="J173" t="str">
        <f>IF($H173="","n/a",IF($H173&lt;'Timing &amp; Incumbent Screen'!$C$6,"Expired",IF($I173&lt;=12,"0-12 mo",IF($I173&lt;=24,"12-24 mo",IF($I173&lt;=36,"24-36 mo","36+ mo")))))</f>
        <v>0-12 mo</v>
      </c>
      <c r="K173" t="s">
        <v>631</v>
      </c>
      <c r="L173" t="str">
        <f>IF(COUNTIFS('Notice Links'!$E$9:$E$59,$B173,'Notice Links'!$L$9:$L$59,"Y",'Notice Links'!$J$9:$J$59,"&gt;="&amp;'Timing &amp; Incumbent Screen'!$C$6)&gt;0,"Y","")</f>
        <v/>
      </c>
      <c r="N173" s="11" t="str">
        <f>IF($M173="","",IFERROR(INDEX('Market Size'!$Q$9:$Q$11,MATCH($M173,'Market Size'!$B$9:$B$11,0)),""))</f>
        <v/>
      </c>
      <c r="O173">
        <f>IFERROR(INDEX('Recompete Reviews'!$D$9:$D$234,MATCH($B173,'Recompete Reviews'!$B$9:$B$234,0)),"")</f>
        <v>0</v>
      </c>
      <c r="P173">
        <f>IFERROR(INDEX('Recompete Reviews'!$E$9:$E$234,MATCH($B173,'Recompete Reviews'!$B$9:$B$234,0)),"")</f>
        <v>0</v>
      </c>
    </row>
    <row r="174" spans="2:16" ht="11" outlineLevel="1" x14ac:dyDescent="0.15">
      <c r="B174" t="s">
        <v>310</v>
      </c>
      <c r="C174" t="s">
        <v>688</v>
      </c>
      <c r="D174" t="s">
        <v>531</v>
      </c>
      <c r="E174" t="s">
        <v>636</v>
      </c>
      <c r="F174" s="10">
        <f>IF(INDEX('Contract Families'!$AB$9:$AB$1696,MATCH($B174,'Contract Families'!$B$9:$B$1696,0))="","",INDEX('Contract Families'!$AB$9:$AB$1696,MATCH($B174,'Contract Families'!$B$9:$B$1696,0))/1000000)</f>
        <v>2.0950209900000001</v>
      </c>
      <c r="G174" s="11">
        <f>IF(INDEX('Contract Families'!$Z$9:$Z$1696,MATCH($B174,'Contract Families'!$B$9:$B$1696,0))="","",INDEX('Contract Families'!$Z$9:$Z$1696,MATCH($B174,'Contract Families'!$B$9:$B$1696,0)))</f>
        <v>1</v>
      </c>
      <c r="H174" s="18">
        <f>IF(INDEX('Contract Families'!$AK$9:$AK$1696,MATCH($B174,'Contract Families'!$B$9:$B$1696,0))="","",INDEX('Contract Families'!$AK$9:$AK$1696,MATCH($B174,'Contract Families'!$B$9:$B$1696,0)))</f>
        <v>46525</v>
      </c>
      <c r="I174" s="15">
        <f>IF($H174="","",ROUND(($H174-'Timing &amp; Incumbent Screen'!$C$6)/30.44,0))</f>
        <v>11</v>
      </c>
      <c r="J174" t="str">
        <f>IF($H174="","n/a",IF($H174&lt;'Timing &amp; Incumbent Screen'!$C$6,"Expired",IF($I174&lt;=12,"0-12 mo",IF($I174&lt;=24,"12-24 mo",IF($I174&lt;=36,"24-36 mo","36+ mo")))))</f>
        <v>0-12 mo</v>
      </c>
      <c r="K174" t="s">
        <v>666</v>
      </c>
      <c r="L174" t="str">
        <f>IF(COUNTIFS('Notice Links'!$E$9:$E$59,$B174,'Notice Links'!$L$9:$L$59,"Y",'Notice Links'!$J$9:$J$59,"&gt;="&amp;'Timing &amp; Incumbent Screen'!$C$6)&gt;0,"Y","")</f>
        <v/>
      </c>
      <c r="N174" s="11" t="str">
        <f>IF($M174="","",IFERROR(INDEX('Market Size'!$Q$9:$Q$11,MATCH($M174,'Market Size'!$B$9:$B$11,0)),""))</f>
        <v/>
      </c>
      <c r="O174">
        <f>IFERROR(INDEX('Recompete Reviews'!$D$9:$D$234,MATCH($B174,'Recompete Reviews'!$B$9:$B$234,0)),"")</f>
        <v>0</v>
      </c>
      <c r="P174">
        <f>IFERROR(INDEX('Recompete Reviews'!$E$9:$E$234,MATCH($B174,'Recompete Reviews'!$B$9:$B$234,0)),"")</f>
        <v>0</v>
      </c>
    </row>
    <row r="175" spans="2:16" ht="11" outlineLevel="1" x14ac:dyDescent="0.15">
      <c r="B175" t="s">
        <v>311</v>
      </c>
      <c r="C175" t="s">
        <v>603</v>
      </c>
      <c r="D175" t="s">
        <v>531</v>
      </c>
      <c r="E175" t="s">
        <v>636</v>
      </c>
      <c r="F175" s="10">
        <f>IF(INDEX('Contract Families'!$AB$9:$AB$1696,MATCH($B175,'Contract Families'!$B$9:$B$1696,0))="","",INDEX('Contract Families'!$AB$9:$AB$1696,MATCH($B175,'Contract Families'!$B$9:$B$1696,0))/1000000)</f>
        <v>2.0641880000000001</v>
      </c>
      <c r="G175" s="11">
        <f>IF(INDEX('Contract Families'!$Z$9:$Z$1696,MATCH($B175,'Contract Families'!$B$9:$B$1696,0))="","",INDEX('Contract Families'!$Z$9:$Z$1696,MATCH($B175,'Contract Families'!$B$9:$B$1696,0)))</f>
        <v>1</v>
      </c>
      <c r="H175" s="18">
        <f>IF(INDEX('Contract Families'!$AK$9:$AK$1696,MATCH($B175,'Contract Families'!$B$9:$B$1696,0))="","",INDEX('Contract Families'!$AK$9:$AK$1696,MATCH($B175,'Contract Families'!$B$9:$B$1696,0)))</f>
        <v>43075</v>
      </c>
      <c r="I175" s="15">
        <f>IF($H175="","",ROUND(($H175-'Timing &amp; Incumbent Screen'!$C$6)/30.44,0))</f>
        <v>-102</v>
      </c>
      <c r="J175" t="str">
        <f>IF($H175="","n/a",IF($H175&lt;'Timing &amp; Incumbent Screen'!$C$6,"Expired",IF($I175&lt;=12,"0-12 mo",IF($I175&lt;=24,"12-24 mo",IF($I175&lt;=36,"24-36 mo","36+ mo")))))</f>
        <v>Expired</v>
      </c>
      <c r="K175" t="s">
        <v>599</v>
      </c>
      <c r="L175" t="str">
        <f>IF(COUNTIFS('Notice Links'!$E$9:$E$59,$B175,'Notice Links'!$L$9:$L$59,"Y",'Notice Links'!$J$9:$J$59,"&gt;="&amp;'Timing &amp; Incumbent Screen'!$C$6)&gt;0,"Y","")</f>
        <v/>
      </c>
      <c r="N175" s="11" t="str">
        <f>IF($M175="","",IFERROR(INDEX('Market Size'!$Q$9:$Q$11,MATCH($M175,'Market Size'!$B$9:$B$11,0)),""))</f>
        <v/>
      </c>
      <c r="O175">
        <f>IFERROR(INDEX('Recompete Reviews'!$D$9:$D$234,MATCH($B175,'Recompete Reviews'!$B$9:$B$234,0)),"")</f>
        <v>0</v>
      </c>
      <c r="P175">
        <f>IFERROR(INDEX('Recompete Reviews'!$E$9:$E$234,MATCH($B175,'Recompete Reviews'!$B$9:$B$234,0)),"")</f>
        <v>0</v>
      </c>
    </row>
    <row r="176" spans="2:16" ht="11" outlineLevel="1" x14ac:dyDescent="0.15">
      <c r="B176" t="s">
        <v>313</v>
      </c>
      <c r="C176" t="s">
        <v>603</v>
      </c>
      <c r="D176" t="s">
        <v>531</v>
      </c>
      <c r="E176" t="s">
        <v>636</v>
      </c>
      <c r="F176" s="10">
        <f>IF(INDEX('Contract Families'!$AB$9:$AB$1696,MATCH($B176,'Contract Families'!$B$9:$B$1696,0))="","",INDEX('Contract Families'!$AB$9:$AB$1696,MATCH($B176,'Contract Families'!$B$9:$B$1696,0))/1000000)</f>
        <v>2.02883799</v>
      </c>
      <c r="G176" s="11">
        <f>IF(INDEX('Contract Families'!$Z$9:$Z$1696,MATCH($B176,'Contract Families'!$B$9:$B$1696,0))="","",INDEX('Contract Families'!$Z$9:$Z$1696,MATCH($B176,'Contract Families'!$B$9:$B$1696,0)))</f>
        <v>1</v>
      </c>
      <c r="H176" s="18">
        <f>IF(INDEX('Contract Families'!$AK$9:$AK$1696,MATCH($B176,'Contract Families'!$B$9:$B$1696,0))="","",INDEX('Contract Families'!$AK$9:$AK$1696,MATCH($B176,'Contract Families'!$B$9:$B$1696,0)))</f>
        <v>44266</v>
      </c>
      <c r="I176" s="15">
        <f>IF($H176="","",ROUND(($H176-'Timing &amp; Incumbent Screen'!$C$6)/30.44,0))</f>
        <v>-63</v>
      </c>
      <c r="J176" t="str">
        <f>IF($H176="","n/a",IF($H176&lt;'Timing &amp; Incumbent Screen'!$C$6,"Expired",IF($I176&lt;=12,"0-12 mo",IF($I176&lt;=24,"12-24 mo",IF($I176&lt;=36,"24-36 mo","36+ mo")))))</f>
        <v>Expired</v>
      </c>
      <c r="K176" t="s">
        <v>599</v>
      </c>
      <c r="L176" t="str">
        <f>IF(COUNTIFS('Notice Links'!$E$9:$E$59,$B176,'Notice Links'!$L$9:$L$59,"Y",'Notice Links'!$J$9:$J$59,"&gt;="&amp;'Timing &amp; Incumbent Screen'!$C$6)&gt;0,"Y","")</f>
        <v/>
      </c>
      <c r="N176" s="11" t="str">
        <f>IF($M176="","",IFERROR(INDEX('Market Size'!$Q$9:$Q$11,MATCH($M176,'Market Size'!$B$9:$B$11,0)),""))</f>
        <v/>
      </c>
      <c r="O176">
        <f>IFERROR(INDEX('Recompete Reviews'!$D$9:$D$234,MATCH($B176,'Recompete Reviews'!$B$9:$B$234,0)),"")</f>
        <v>0</v>
      </c>
      <c r="P176">
        <f>IFERROR(INDEX('Recompete Reviews'!$E$9:$E$234,MATCH($B176,'Recompete Reviews'!$B$9:$B$234,0)),"")</f>
        <v>0</v>
      </c>
    </row>
    <row r="177" spans="2:16" ht="11" outlineLevel="1" x14ac:dyDescent="0.15">
      <c r="B177" t="s">
        <v>314</v>
      </c>
      <c r="C177" t="s">
        <v>689</v>
      </c>
      <c r="D177" t="s">
        <v>531</v>
      </c>
      <c r="E177" t="s">
        <v>636</v>
      </c>
      <c r="F177" s="10">
        <f>IF(INDEX('Contract Families'!$AB$9:$AB$1696,MATCH($B177,'Contract Families'!$B$9:$B$1696,0))="","",INDEX('Contract Families'!$AB$9:$AB$1696,MATCH($B177,'Contract Families'!$B$9:$B$1696,0))/1000000)</f>
        <v>2.0158055099999999</v>
      </c>
      <c r="G177" s="11">
        <f>IF(INDEX('Contract Families'!$Z$9:$Z$1696,MATCH($B177,'Contract Families'!$B$9:$B$1696,0))="","",INDEX('Contract Families'!$Z$9:$Z$1696,MATCH($B177,'Contract Families'!$B$9:$B$1696,0)))</f>
        <v>3.3E-3</v>
      </c>
      <c r="H177" s="18">
        <f>IF(INDEX('Contract Families'!$AK$9:$AK$1696,MATCH($B177,'Contract Families'!$B$9:$B$1696,0))="","",INDEX('Contract Families'!$AK$9:$AK$1696,MATCH($B177,'Contract Families'!$B$9:$B$1696,0)))</f>
        <v>42392</v>
      </c>
      <c r="I177" s="15">
        <f>IF($H177="","",ROUND(($H177-'Timing &amp; Incumbent Screen'!$C$6)/30.44,0))</f>
        <v>-125</v>
      </c>
      <c r="J177" t="str">
        <f>IF($H177="","n/a",IF($H177&lt;'Timing &amp; Incumbent Screen'!$C$6,"Expired",IF($I177&lt;=12,"0-12 mo",IF($I177&lt;=24,"12-24 mo",IF($I177&lt;=36,"24-36 mo","36+ mo")))))</f>
        <v>Expired</v>
      </c>
      <c r="K177" t="s">
        <v>599</v>
      </c>
      <c r="L177" t="str">
        <f>IF(COUNTIFS('Notice Links'!$E$9:$E$59,$B177,'Notice Links'!$L$9:$L$59,"Y",'Notice Links'!$J$9:$J$59,"&gt;="&amp;'Timing &amp; Incumbent Screen'!$C$6)&gt;0,"Y","")</f>
        <v/>
      </c>
      <c r="N177" s="11" t="str">
        <f>IF($M177="","",IFERROR(INDEX('Market Size'!$Q$9:$Q$11,MATCH($M177,'Market Size'!$B$9:$B$11,0)),""))</f>
        <v/>
      </c>
      <c r="O177">
        <f>IFERROR(INDEX('Recompete Reviews'!$D$9:$D$234,MATCH($B177,'Recompete Reviews'!$B$9:$B$234,0)),"")</f>
        <v>0</v>
      </c>
      <c r="P177">
        <f>IFERROR(INDEX('Recompete Reviews'!$E$9:$E$234,MATCH($B177,'Recompete Reviews'!$B$9:$B$234,0)),"")</f>
        <v>0</v>
      </c>
    </row>
    <row r="178" spans="2:16" ht="11" outlineLevel="1" x14ac:dyDescent="0.15">
      <c r="B178" t="s">
        <v>315</v>
      </c>
      <c r="C178" t="s">
        <v>690</v>
      </c>
      <c r="D178" t="s">
        <v>531</v>
      </c>
      <c r="E178" t="s">
        <v>636</v>
      </c>
      <c r="F178" s="10">
        <f>IF(INDEX('Contract Families'!$AB$9:$AB$1696,MATCH($B178,'Contract Families'!$B$9:$B$1696,0))="","",INDEX('Contract Families'!$AB$9:$AB$1696,MATCH($B178,'Contract Families'!$B$9:$B$1696,0))/1000000)</f>
        <v>1.9979204799999999</v>
      </c>
      <c r="G178" s="11">
        <f>IF(INDEX('Contract Families'!$Z$9:$Z$1696,MATCH($B178,'Contract Families'!$B$9:$B$1696,0))="","",INDEX('Contract Families'!$Z$9:$Z$1696,MATCH($B178,'Contract Families'!$B$9:$B$1696,0)))</f>
        <v>1</v>
      </c>
      <c r="H178" s="18">
        <f>IF(INDEX('Contract Families'!$AK$9:$AK$1696,MATCH($B178,'Contract Families'!$B$9:$B$1696,0))="","",INDEX('Contract Families'!$AK$9:$AK$1696,MATCH($B178,'Contract Families'!$B$9:$B$1696,0)))</f>
        <v>46150</v>
      </c>
      <c r="I178" s="15">
        <f>IF($H178="","",ROUND(($H178-'Timing &amp; Incumbent Screen'!$C$6)/30.44,0))</f>
        <v>-1</v>
      </c>
      <c r="J178" t="str">
        <f>IF($H178="","n/a",IF($H178&lt;'Timing &amp; Incumbent Screen'!$C$6,"Expired",IF($I178&lt;=12,"0-12 mo",IF($I178&lt;=24,"12-24 mo",IF($I178&lt;=36,"24-36 mo","36+ mo")))))</f>
        <v>Expired</v>
      </c>
      <c r="K178" t="s">
        <v>599</v>
      </c>
      <c r="L178" t="str">
        <f>IF(COUNTIFS('Notice Links'!$E$9:$E$59,$B178,'Notice Links'!$L$9:$L$59,"Y",'Notice Links'!$J$9:$J$59,"&gt;="&amp;'Timing &amp; Incumbent Screen'!$C$6)&gt;0,"Y","")</f>
        <v/>
      </c>
      <c r="N178" s="11" t="str">
        <f>IF($M178="","",IFERROR(INDEX('Market Size'!$Q$9:$Q$11,MATCH($M178,'Market Size'!$B$9:$B$11,0)),""))</f>
        <v/>
      </c>
      <c r="O178">
        <f>IFERROR(INDEX('Recompete Reviews'!$D$9:$D$234,MATCH($B178,'Recompete Reviews'!$B$9:$B$234,0)),"")</f>
        <v>0</v>
      </c>
      <c r="P178">
        <f>IFERROR(INDEX('Recompete Reviews'!$E$9:$E$234,MATCH($B178,'Recompete Reviews'!$B$9:$B$234,0)),"")</f>
        <v>0</v>
      </c>
    </row>
    <row r="179" spans="2:16" ht="11" outlineLevel="1" x14ac:dyDescent="0.15">
      <c r="B179" t="s">
        <v>316</v>
      </c>
      <c r="C179" t="s">
        <v>691</v>
      </c>
      <c r="D179" t="s">
        <v>531</v>
      </c>
      <c r="E179" t="s">
        <v>636</v>
      </c>
      <c r="F179" s="10">
        <f>IF(INDEX('Contract Families'!$AB$9:$AB$1696,MATCH($B179,'Contract Families'!$B$9:$B$1696,0))="","",INDEX('Contract Families'!$AB$9:$AB$1696,MATCH($B179,'Contract Families'!$B$9:$B$1696,0))/1000000)</f>
        <v>1.982674</v>
      </c>
      <c r="G179" s="11">
        <f>IF(INDEX('Contract Families'!$Z$9:$Z$1696,MATCH($B179,'Contract Families'!$B$9:$B$1696,0))="","",INDEX('Contract Families'!$Z$9:$Z$1696,MATCH($B179,'Contract Families'!$B$9:$B$1696,0)))</f>
        <v>1</v>
      </c>
      <c r="H179" s="18">
        <f>IF(INDEX('Contract Families'!$AK$9:$AK$1696,MATCH($B179,'Contract Families'!$B$9:$B$1696,0))="","",INDEX('Contract Families'!$AK$9:$AK$1696,MATCH($B179,'Contract Families'!$B$9:$B$1696,0)))</f>
        <v>44429</v>
      </c>
      <c r="I179" s="15">
        <f>IF($H179="","",ROUND(($H179-'Timing &amp; Incumbent Screen'!$C$6)/30.44,0))</f>
        <v>-58</v>
      </c>
      <c r="J179" t="str">
        <f>IF($H179="","n/a",IF($H179&lt;'Timing &amp; Incumbent Screen'!$C$6,"Expired",IF($I179&lt;=12,"0-12 mo",IF($I179&lt;=24,"12-24 mo",IF($I179&lt;=36,"24-36 mo","36+ mo")))))</f>
        <v>Expired</v>
      </c>
      <c r="K179" t="s">
        <v>599</v>
      </c>
      <c r="L179" t="str">
        <f>IF(COUNTIFS('Notice Links'!$E$9:$E$59,$B179,'Notice Links'!$L$9:$L$59,"Y",'Notice Links'!$J$9:$J$59,"&gt;="&amp;'Timing &amp; Incumbent Screen'!$C$6)&gt;0,"Y","")</f>
        <v/>
      </c>
      <c r="N179" s="11" t="str">
        <f>IF($M179="","",IFERROR(INDEX('Market Size'!$Q$9:$Q$11,MATCH($M179,'Market Size'!$B$9:$B$11,0)),""))</f>
        <v/>
      </c>
      <c r="O179">
        <f>IFERROR(INDEX('Recompete Reviews'!$D$9:$D$234,MATCH($B179,'Recompete Reviews'!$B$9:$B$234,0)),"")</f>
        <v>0</v>
      </c>
      <c r="P179">
        <f>IFERROR(INDEX('Recompete Reviews'!$E$9:$E$234,MATCH($B179,'Recompete Reviews'!$B$9:$B$234,0)),"")</f>
        <v>0</v>
      </c>
    </row>
    <row r="180" spans="2:16" ht="11" outlineLevel="1" x14ac:dyDescent="0.15">
      <c r="B180" t="s">
        <v>317</v>
      </c>
      <c r="C180" t="s">
        <v>692</v>
      </c>
      <c r="D180" t="s">
        <v>531</v>
      </c>
      <c r="E180" t="s">
        <v>636</v>
      </c>
      <c r="F180" s="10">
        <f>IF(INDEX('Contract Families'!$AB$9:$AB$1696,MATCH($B180,'Contract Families'!$B$9:$B$1696,0))="","",INDEX('Contract Families'!$AB$9:$AB$1696,MATCH($B180,'Contract Families'!$B$9:$B$1696,0))/1000000)</f>
        <v>1.9534612499999999</v>
      </c>
      <c r="G180" s="11">
        <f>IF(INDEX('Contract Families'!$Z$9:$Z$1696,MATCH($B180,'Contract Families'!$B$9:$B$1696,0))="","",INDEX('Contract Families'!$Z$9:$Z$1696,MATCH($B180,'Contract Families'!$B$9:$B$1696,0)))</f>
        <v>1</v>
      </c>
      <c r="H180" s="18">
        <f>IF(INDEX('Contract Families'!$AK$9:$AK$1696,MATCH($B180,'Contract Families'!$B$9:$B$1696,0))="","",INDEX('Contract Families'!$AK$9:$AK$1696,MATCH($B180,'Contract Families'!$B$9:$B$1696,0)))</f>
        <v>45291</v>
      </c>
      <c r="I180" s="15">
        <f>IF($H180="","",ROUND(($H180-'Timing &amp; Incumbent Screen'!$C$6)/30.44,0))</f>
        <v>-30</v>
      </c>
      <c r="J180" t="str">
        <f>IF($H180="","n/a",IF($H180&lt;'Timing &amp; Incumbent Screen'!$C$6,"Expired",IF($I180&lt;=12,"0-12 mo",IF($I180&lt;=24,"12-24 mo",IF($I180&lt;=36,"24-36 mo","36+ mo")))))</f>
        <v>Expired</v>
      </c>
      <c r="K180" t="s">
        <v>599</v>
      </c>
      <c r="L180" t="str">
        <f>IF(COUNTIFS('Notice Links'!$E$9:$E$59,$B180,'Notice Links'!$L$9:$L$59,"Y",'Notice Links'!$J$9:$J$59,"&gt;="&amp;'Timing &amp; Incumbent Screen'!$C$6)&gt;0,"Y","")</f>
        <v/>
      </c>
      <c r="N180" s="11" t="str">
        <f>IF($M180="","",IFERROR(INDEX('Market Size'!$Q$9:$Q$11,MATCH($M180,'Market Size'!$B$9:$B$11,0)),""))</f>
        <v/>
      </c>
      <c r="O180">
        <f>IFERROR(INDEX('Recompete Reviews'!$D$9:$D$234,MATCH($B180,'Recompete Reviews'!$B$9:$B$234,0)),"")</f>
        <v>0</v>
      </c>
      <c r="P180">
        <f>IFERROR(INDEX('Recompete Reviews'!$E$9:$E$234,MATCH($B180,'Recompete Reviews'!$B$9:$B$234,0)),"")</f>
        <v>0</v>
      </c>
    </row>
    <row r="181" spans="2:16" ht="11" outlineLevel="1" x14ac:dyDescent="0.15">
      <c r="B181" t="s">
        <v>319</v>
      </c>
      <c r="C181" t="s">
        <v>693</v>
      </c>
      <c r="D181" t="s">
        <v>531</v>
      </c>
      <c r="E181" t="s">
        <v>636</v>
      </c>
      <c r="F181" s="10">
        <f>IF(INDEX('Contract Families'!$AB$9:$AB$1696,MATCH($B181,'Contract Families'!$B$9:$B$1696,0))="","",INDEX('Contract Families'!$AB$9:$AB$1696,MATCH($B181,'Contract Families'!$B$9:$B$1696,0))/1000000)</f>
        <v>1.9051400000000001</v>
      </c>
      <c r="G181" s="11">
        <f>IF(INDEX('Contract Families'!$Z$9:$Z$1696,MATCH($B181,'Contract Families'!$B$9:$B$1696,0))="","",INDEX('Contract Families'!$Z$9:$Z$1696,MATCH($B181,'Contract Families'!$B$9:$B$1696,0)))</f>
        <v>1</v>
      </c>
      <c r="H181" s="18">
        <f>IF(INDEX('Contract Families'!$AK$9:$AK$1696,MATCH($B181,'Contract Families'!$B$9:$B$1696,0))="","",INDEX('Contract Families'!$AK$9:$AK$1696,MATCH($B181,'Contract Families'!$B$9:$B$1696,0)))</f>
        <v>45907</v>
      </c>
      <c r="I181" s="15">
        <f>IF($H181="","",ROUND(($H181-'Timing &amp; Incumbent Screen'!$C$6)/30.44,0))</f>
        <v>-9</v>
      </c>
      <c r="J181" t="str">
        <f>IF($H181="","n/a",IF($H181&lt;'Timing &amp; Incumbent Screen'!$C$6,"Expired",IF($I181&lt;=12,"0-12 mo",IF($I181&lt;=24,"12-24 mo",IF($I181&lt;=36,"24-36 mo","36+ mo")))))</f>
        <v>Expired</v>
      </c>
      <c r="K181" t="s">
        <v>599</v>
      </c>
      <c r="L181" t="str">
        <f>IF(COUNTIFS('Notice Links'!$E$9:$E$59,$B181,'Notice Links'!$L$9:$L$59,"Y",'Notice Links'!$J$9:$J$59,"&gt;="&amp;'Timing &amp; Incumbent Screen'!$C$6)&gt;0,"Y","")</f>
        <v/>
      </c>
      <c r="N181" s="11" t="str">
        <f>IF($M181="","",IFERROR(INDEX('Market Size'!$Q$9:$Q$11,MATCH($M181,'Market Size'!$B$9:$B$11,0)),""))</f>
        <v/>
      </c>
      <c r="O181">
        <f>IFERROR(INDEX('Recompete Reviews'!$D$9:$D$234,MATCH($B181,'Recompete Reviews'!$B$9:$B$234,0)),"")</f>
        <v>0</v>
      </c>
      <c r="P181">
        <f>IFERROR(INDEX('Recompete Reviews'!$E$9:$E$234,MATCH($B181,'Recompete Reviews'!$B$9:$B$234,0)),"")</f>
        <v>0</v>
      </c>
    </row>
    <row r="182" spans="2:16" ht="11" outlineLevel="1" x14ac:dyDescent="0.15">
      <c r="B182" t="s">
        <v>320</v>
      </c>
      <c r="C182" t="s">
        <v>640</v>
      </c>
      <c r="D182" t="s">
        <v>531</v>
      </c>
      <c r="E182" t="s">
        <v>636</v>
      </c>
      <c r="F182" s="10">
        <f>IF(INDEX('Contract Families'!$AB$9:$AB$1696,MATCH($B182,'Contract Families'!$B$9:$B$1696,0))="","",INDEX('Contract Families'!$AB$9:$AB$1696,MATCH($B182,'Contract Families'!$B$9:$B$1696,0))/1000000)</f>
        <v>1.8866761000000001</v>
      </c>
      <c r="G182" s="11">
        <f>IF(INDEX('Contract Families'!$Z$9:$Z$1696,MATCH($B182,'Contract Families'!$B$9:$B$1696,0))="","",INDEX('Contract Families'!$Z$9:$Z$1696,MATCH($B182,'Contract Families'!$B$9:$B$1696,0)))</f>
        <v>1</v>
      </c>
      <c r="H182" s="18">
        <f>IF(INDEX('Contract Families'!$AK$9:$AK$1696,MATCH($B182,'Contract Families'!$B$9:$B$1696,0))="","",INDEX('Contract Families'!$AK$9:$AK$1696,MATCH($B182,'Contract Families'!$B$9:$B$1696,0)))</f>
        <v>45283</v>
      </c>
      <c r="I182" s="15">
        <f>IF($H182="","",ROUND(($H182-'Timing &amp; Incumbent Screen'!$C$6)/30.44,0))</f>
        <v>-30</v>
      </c>
      <c r="J182" t="str">
        <f>IF($H182="","n/a",IF($H182&lt;'Timing &amp; Incumbent Screen'!$C$6,"Expired",IF($I182&lt;=12,"0-12 mo",IF($I182&lt;=24,"12-24 mo",IF($I182&lt;=36,"24-36 mo","36+ mo")))))</f>
        <v>Expired</v>
      </c>
      <c r="K182" t="s">
        <v>599</v>
      </c>
      <c r="L182" t="str">
        <f>IF(COUNTIFS('Notice Links'!$E$9:$E$59,$B182,'Notice Links'!$L$9:$L$59,"Y",'Notice Links'!$J$9:$J$59,"&gt;="&amp;'Timing &amp; Incumbent Screen'!$C$6)&gt;0,"Y","")</f>
        <v/>
      </c>
      <c r="N182" s="11" t="str">
        <f>IF($M182="","",IFERROR(INDEX('Market Size'!$Q$9:$Q$11,MATCH($M182,'Market Size'!$B$9:$B$11,0)),""))</f>
        <v/>
      </c>
      <c r="O182">
        <f>IFERROR(INDEX('Recompete Reviews'!$D$9:$D$234,MATCH($B182,'Recompete Reviews'!$B$9:$B$234,0)),"")</f>
        <v>0</v>
      </c>
      <c r="P182">
        <f>IFERROR(INDEX('Recompete Reviews'!$E$9:$E$234,MATCH($B182,'Recompete Reviews'!$B$9:$B$234,0)),"")</f>
        <v>0</v>
      </c>
    </row>
    <row r="183" spans="2:16" ht="11" outlineLevel="1" x14ac:dyDescent="0.15">
      <c r="B183" t="s">
        <v>321</v>
      </c>
      <c r="C183" t="s">
        <v>694</v>
      </c>
      <c r="D183" t="s">
        <v>531</v>
      </c>
      <c r="E183" t="s">
        <v>636</v>
      </c>
      <c r="F183" s="10">
        <f>IF(INDEX('Contract Families'!$AB$9:$AB$1696,MATCH($B183,'Contract Families'!$B$9:$B$1696,0))="","",INDEX('Contract Families'!$AB$9:$AB$1696,MATCH($B183,'Contract Families'!$B$9:$B$1696,0))/1000000)</f>
        <v>1.8733660000000001</v>
      </c>
      <c r="G183" s="11">
        <f>IF(INDEX('Contract Families'!$Z$9:$Z$1696,MATCH($B183,'Contract Families'!$B$9:$B$1696,0))="","",INDEX('Contract Families'!$Z$9:$Z$1696,MATCH($B183,'Contract Families'!$B$9:$B$1696,0)))</f>
        <v>1</v>
      </c>
      <c r="H183" s="18">
        <f>IF(INDEX('Contract Families'!$AK$9:$AK$1696,MATCH($B183,'Contract Families'!$B$9:$B$1696,0))="","",INDEX('Contract Families'!$AK$9:$AK$1696,MATCH($B183,'Contract Families'!$B$9:$B$1696,0)))</f>
        <v>46384</v>
      </c>
      <c r="I183" s="15">
        <f>IF($H183="","",ROUND(($H183-'Timing &amp; Incumbent Screen'!$C$6)/30.44,0))</f>
        <v>6</v>
      </c>
      <c r="J183" t="str">
        <f>IF($H183="","n/a",IF($H183&lt;'Timing &amp; Incumbent Screen'!$C$6,"Expired",IF($I183&lt;=12,"0-12 mo",IF($I183&lt;=24,"12-24 mo",IF($I183&lt;=36,"24-36 mo","36+ mo")))))</f>
        <v>0-12 mo</v>
      </c>
      <c r="K183" t="s">
        <v>599</v>
      </c>
      <c r="L183" t="str">
        <f>IF(COUNTIFS('Notice Links'!$E$9:$E$59,$B183,'Notice Links'!$L$9:$L$59,"Y",'Notice Links'!$J$9:$J$59,"&gt;="&amp;'Timing &amp; Incumbent Screen'!$C$6)&gt;0,"Y","")</f>
        <v/>
      </c>
      <c r="N183" s="11" t="str">
        <f>IF($M183="","",IFERROR(INDEX('Market Size'!$Q$9:$Q$11,MATCH($M183,'Market Size'!$B$9:$B$11,0)),""))</f>
        <v/>
      </c>
      <c r="O183">
        <f>IFERROR(INDEX('Recompete Reviews'!$D$9:$D$234,MATCH($B183,'Recompete Reviews'!$B$9:$B$234,0)),"")</f>
        <v>0</v>
      </c>
      <c r="P183">
        <f>IFERROR(INDEX('Recompete Reviews'!$E$9:$E$234,MATCH($B183,'Recompete Reviews'!$B$9:$B$234,0)),"")</f>
        <v>0</v>
      </c>
    </row>
    <row r="184" spans="2:16" ht="11" outlineLevel="1" x14ac:dyDescent="0.15">
      <c r="B184" t="s">
        <v>322</v>
      </c>
      <c r="C184" t="s">
        <v>676</v>
      </c>
      <c r="D184" t="s">
        <v>531</v>
      </c>
      <c r="E184" t="s">
        <v>636</v>
      </c>
      <c r="F184" s="10">
        <f>IF(INDEX('Contract Families'!$AB$9:$AB$1696,MATCH($B184,'Contract Families'!$B$9:$B$1696,0))="","",INDEX('Contract Families'!$AB$9:$AB$1696,MATCH($B184,'Contract Families'!$B$9:$B$1696,0))/1000000)</f>
        <v>1.833234</v>
      </c>
      <c r="G184" s="11">
        <f>IF(INDEX('Contract Families'!$Z$9:$Z$1696,MATCH($B184,'Contract Families'!$B$9:$B$1696,0))="","",INDEX('Contract Families'!$Z$9:$Z$1696,MATCH($B184,'Contract Families'!$B$9:$B$1696,0)))</f>
        <v>1</v>
      </c>
      <c r="H184" s="18">
        <f>IF(INDEX('Contract Families'!$AK$9:$AK$1696,MATCH($B184,'Contract Families'!$B$9:$B$1696,0))="","",INDEX('Contract Families'!$AK$9:$AK$1696,MATCH($B184,'Contract Families'!$B$9:$B$1696,0)))</f>
        <v>45562</v>
      </c>
      <c r="I184" s="15">
        <f>IF($H184="","",ROUND(($H184-'Timing &amp; Incumbent Screen'!$C$6)/30.44,0))</f>
        <v>-21</v>
      </c>
      <c r="J184" t="str">
        <f>IF($H184="","n/a",IF($H184&lt;'Timing &amp; Incumbent Screen'!$C$6,"Expired",IF($I184&lt;=12,"0-12 mo",IF($I184&lt;=24,"12-24 mo",IF($I184&lt;=36,"24-36 mo","36+ mo")))))</f>
        <v>Expired</v>
      </c>
      <c r="K184" t="s">
        <v>599</v>
      </c>
      <c r="L184" t="str">
        <f>IF(COUNTIFS('Notice Links'!$E$9:$E$59,$B184,'Notice Links'!$L$9:$L$59,"Y",'Notice Links'!$J$9:$J$59,"&gt;="&amp;'Timing &amp; Incumbent Screen'!$C$6)&gt;0,"Y","")</f>
        <v/>
      </c>
      <c r="N184" s="11" t="str">
        <f>IF($M184="","",IFERROR(INDEX('Market Size'!$Q$9:$Q$11,MATCH($M184,'Market Size'!$B$9:$B$11,0)),""))</f>
        <v/>
      </c>
      <c r="O184">
        <f>IFERROR(INDEX('Recompete Reviews'!$D$9:$D$234,MATCH($B184,'Recompete Reviews'!$B$9:$B$234,0)),"")</f>
        <v>0</v>
      </c>
      <c r="P184">
        <f>IFERROR(INDEX('Recompete Reviews'!$E$9:$E$234,MATCH($B184,'Recompete Reviews'!$B$9:$B$234,0)),"")</f>
        <v>0</v>
      </c>
    </row>
    <row r="185" spans="2:16" ht="11" outlineLevel="1" x14ac:dyDescent="0.15">
      <c r="B185" t="s">
        <v>323</v>
      </c>
      <c r="C185" t="s">
        <v>691</v>
      </c>
      <c r="D185" t="s">
        <v>531</v>
      </c>
      <c r="E185" t="s">
        <v>636</v>
      </c>
      <c r="F185" s="10">
        <f>IF(INDEX('Contract Families'!$AB$9:$AB$1696,MATCH($B185,'Contract Families'!$B$9:$B$1696,0))="","",INDEX('Contract Families'!$AB$9:$AB$1696,MATCH($B185,'Contract Families'!$B$9:$B$1696,0))/1000000)</f>
        <v>1.8327450000000001</v>
      </c>
      <c r="G185" s="11">
        <f>IF(INDEX('Contract Families'!$Z$9:$Z$1696,MATCH($B185,'Contract Families'!$B$9:$B$1696,0))="","",INDEX('Contract Families'!$Z$9:$Z$1696,MATCH($B185,'Contract Families'!$B$9:$B$1696,0)))</f>
        <v>1</v>
      </c>
      <c r="H185" s="18">
        <f>IF(INDEX('Contract Families'!$AK$9:$AK$1696,MATCH($B185,'Contract Families'!$B$9:$B$1696,0))="","",INDEX('Contract Families'!$AK$9:$AK$1696,MATCH($B185,'Contract Families'!$B$9:$B$1696,0)))</f>
        <v>44939</v>
      </c>
      <c r="I185" s="15">
        <f>IF($H185="","",ROUND(($H185-'Timing &amp; Incumbent Screen'!$C$6)/30.44,0))</f>
        <v>-41</v>
      </c>
      <c r="J185" t="str">
        <f>IF($H185="","n/a",IF($H185&lt;'Timing &amp; Incumbent Screen'!$C$6,"Expired",IF($I185&lt;=12,"0-12 mo",IF($I185&lt;=24,"12-24 mo",IF($I185&lt;=36,"24-36 mo","36+ mo")))))</f>
        <v>Expired</v>
      </c>
      <c r="K185" t="s">
        <v>599</v>
      </c>
      <c r="L185" t="str">
        <f>IF(COUNTIFS('Notice Links'!$E$9:$E$59,$B185,'Notice Links'!$L$9:$L$59,"Y",'Notice Links'!$J$9:$J$59,"&gt;="&amp;'Timing &amp; Incumbent Screen'!$C$6)&gt;0,"Y","")</f>
        <v/>
      </c>
      <c r="N185" s="11" t="str">
        <f>IF($M185="","",IFERROR(INDEX('Market Size'!$Q$9:$Q$11,MATCH($M185,'Market Size'!$B$9:$B$11,0)),""))</f>
        <v/>
      </c>
      <c r="O185">
        <f>IFERROR(INDEX('Recompete Reviews'!$D$9:$D$234,MATCH($B185,'Recompete Reviews'!$B$9:$B$234,0)),"")</f>
        <v>0</v>
      </c>
      <c r="P185">
        <f>IFERROR(INDEX('Recompete Reviews'!$E$9:$E$234,MATCH($B185,'Recompete Reviews'!$B$9:$B$234,0)),"")</f>
        <v>0</v>
      </c>
    </row>
    <row r="186" spans="2:16" ht="11" outlineLevel="1" x14ac:dyDescent="0.15">
      <c r="B186" t="s">
        <v>324</v>
      </c>
      <c r="C186" t="s">
        <v>695</v>
      </c>
      <c r="D186" t="s">
        <v>645</v>
      </c>
      <c r="E186" t="s">
        <v>636</v>
      </c>
      <c r="F186" s="10">
        <f>IF(INDEX('Contract Families'!$AB$9:$AB$1696,MATCH($B186,'Contract Families'!$B$9:$B$1696,0))="","",INDEX('Contract Families'!$AB$9:$AB$1696,MATCH($B186,'Contract Families'!$B$9:$B$1696,0))/1000000)</f>
        <v>1.7669447700000001</v>
      </c>
      <c r="G186" s="11">
        <f>IF(INDEX('Contract Families'!$Z$9:$Z$1696,MATCH($B186,'Contract Families'!$B$9:$B$1696,0))="","",INDEX('Contract Families'!$Z$9:$Z$1696,MATCH($B186,'Contract Families'!$B$9:$B$1696,0)))</f>
        <v>1</v>
      </c>
      <c r="H186" s="18">
        <f>IF(INDEX('Contract Families'!$AK$9:$AK$1696,MATCH($B186,'Contract Families'!$B$9:$B$1696,0))="","",INDEX('Contract Families'!$AK$9:$AK$1696,MATCH($B186,'Contract Families'!$B$9:$B$1696,0)))</f>
        <v>47427</v>
      </c>
      <c r="I186" s="15">
        <f>IF($H186="","",ROUND(($H186-'Timing &amp; Incumbent Screen'!$C$6)/30.44,0))</f>
        <v>41</v>
      </c>
      <c r="J186" t="str">
        <f>IF($H186="","n/a",IF($H186&lt;'Timing &amp; Incumbent Screen'!$C$6,"Expired",IF($I186&lt;=12,"0-12 mo",IF($I186&lt;=24,"12-24 mo",IF($I186&lt;=36,"24-36 mo","36+ mo")))))</f>
        <v>36+ mo</v>
      </c>
      <c r="K186" t="s">
        <v>599</v>
      </c>
      <c r="L186" t="str">
        <f>IF(COUNTIFS('Notice Links'!$E$9:$E$59,$B186,'Notice Links'!$L$9:$L$59,"Y",'Notice Links'!$J$9:$J$59,"&gt;="&amp;'Timing &amp; Incumbent Screen'!$C$6)&gt;0,"Y","")</f>
        <v/>
      </c>
      <c r="N186" s="11" t="str">
        <f>IF($M186="","",IFERROR(INDEX('Market Size'!$Q$9:$Q$11,MATCH($M186,'Market Size'!$B$9:$B$11,0)),""))</f>
        <v/>
      </c>
      <c r="O186">
        <f>IFERROR(INDEX('Recompete Reviews'!$D$9:$D$234,MATCH($B186,'Recompete Reviews'!$B$9:$B$234,0)),"")</f>
        <v>0</v>
      </c>
      <c r="P186">
        <f>IFERROR(INDEX('Recompete Reviews'!$E$9:$E$234,MATCH($B186,'Recompete Reviews'!$B$9:$B$234,0)),"")</f>
        <v>0</v>
      </c>
    </row>
    <row r="187" spans="2:16" ht="11" outlineLevel="1" x14ac:dyDescent="0.15">
      <c r="B187" t="s">
        <v>325</v>
      </c>
      <c r="C187" t="s">
        <v>696</v>
      </c>
      <c r="D187" t="s">
        <v>531</v>
      </c>
      <c r="E187" t="s">
        <v>636</v>
      </c>
      <c r="F187" s="10">
        <f>IF(INDEX('Contract Families'!$AB$9:$AB$1696,MATCH($B187,'Contract Families'!$B$9:$B$1696,0))="","",INDEX('Contract Families'!$AB$9:$AB$1696,MATCH($B187,'Contract Families'!$B$9:$B$1696,0))/1000000)</f>
        <v>1.7655732800000001</v>
      </c>
      <c r="G187" s="11">
        <f>IF(INDEX('Contract Families'!$Z$9:$Z$1696,MATCH($B187,'Contract Families'!$B$9:$B$1696,0))="","",INDEX('Contract Families'!$Z$9:$Z$1696,MATCH($B187,'Contract Families'!$B$9:$B$1696,0)))</f>
        <v>1</v>
      </c>
      <c r="H187" s="18">
        <f>IF(INDEX('Contract Families'!$AK$9:$AK$1696,MATCH($B187,'Contract Families'!$B$9:$B$1696,0))="","",INDEX('Contract Families'!$AK$9:$AK$1696,MATCH($B187,'Contract Families'!$B$9:$B$1696,0)))</f>
        <v>46344</v>
      </c>
      <c r="I187" s="15">
        <f>IF($H187="","",ROUND(($H187-'Timing &amp; Incumbent Screen'!$C$6)/30.44,0))</f>
        <v>5</v>
      </c>
      <c r="J187" t="str">
        <f>IF($H187="","n/a",IF($H187&lt;'Timing &amp; Incumbent Screen'!$C$6,"Expired",IF($I187&lt;=12,"0-12 mo",IF($I187&lt;=24,"12-24 mo",IF($I187&lt;=36,"24-36 mo","36+ mo")))))</f>
        <v>0-12 mo</v>
      </c>
      <c r="K187" t="s">
        <v>599</v>
      </c>
      <c r="L187" t="str">
        <f>IF(COUNTIFS('Notice Links'!$E$9:$E$59,$B187,'Notice Links'!$L$9:$L$59,"Y",'Notice Links'!$J$9:$J$59,"&gt;="&amp;'Timing &amp; Incumbent Screen'!$C$6)&gt;0,"Y","")</f>
        <v/>
      </c>
      <c r="N187" s="11" t="str">
        <f>IF($M187="","",IFERROR(INDEX('Market Size'!$Q$9:$Q$11,MATCH($M187,'Market Size'!$B$9:$B$11,0)),""))</f>
        <v/>
      </c>
      <c r="O187">
        <f>IFERROR(INDEX('Recompete Reviews'!$D$9:$D$234,MATCH($B187,'Recompete Reviews'!$B$9:$B$234,0)),"")</f>
        <v>0</v>
      </c>
      <c r="P187">
        <f>IFERROR(INDEX('Recompete Reviews'!$E$9:$E$234,MATCH($B187,'Recompete Reviews'!$B$9:$B$234,0)),"")</f>
        <v>0</v>
      </c>
    </row>
    <row r="188" spans="2:16" ht="11" outlineLevel="1" x14ac:dyDescent="0.15">
      <c r="B188" t="s">
        <v>327</v>
      </c>
      <c r="C188" t="s">
        <v>697</v>
      </c>
      <c r="D188" t="s">
        <v>531</v>
      </c>
      <c r="E188" t="s">
        <v>636</v>
      </c>
      <c r="F188" s="10">
        <f>IF(INDEX('Contract Families'!$AB$9:$AB$1696,MATCH($B188,'Contract Families'!$B$9:$B$1696,0))="","",INDEX('Contract Families'!$AB$9:$AB$1696,MATCH($B188,'Contract Families'!$B$9:$B$1696,0))/1000000)</f>
        <v>1.7309302499999999</v>
      </c>
      <c r="G188" s="11">
        <f>IF(INDEX('Contract Families'!$Z$9:$Z$1696,MATCH($B188,'Contract Families'!$B$9:$B$1696,0))="","",INDEX('Contract Families'!$Z$9:$Z$1696,MATCH($B188,'Contract Families'!$B$9:$B$1696,0)))</f>
        <v>-1.8599999999999998E-2</v>
      </c>
      <c r="H188" s="18">
        <f>IF(INDEX('Contract Families'!$AK$9:$AK$1696,MATCH($B188,'Contract Families'!$B$9:$B$1696,0))="","",INDEX('Contract Families'!$AK$9:$AK$1696,MATCH($B188,'Contract Families'!$B$9:$B$1696,0)))</f>
        <v>42878</v>
      </c>
      <c r="I188" s="15">
        <f>IF($H188="","",ROUND(($H188-'Timing &amp; Incumbent Screen'!$C$6)/30.44,0))</f>
        <v>-109</v>
      </c>
      <c r="J188" t="str">
        <f>IF($H188="","n/a",IF($H188&lt;'Timing &amp; Incumbent Screen'!$C$6,"Expired",IF($I188&lt;=12,"0-12 mo",IF($I188&lt;=24,"12-24 mo",IF($I188&lt;=36,"24-36 mo","36+ mo")))))</f>
        <v>Expired</v>
      </c>
      <c r="K188" t="s">
        <v>631</v>
      </c>
      <c r="L188" t="str">
        <f>IF(COUNTIFS('Notice Links'!$E$9:$E$59,$B188,'Notice Links'!$L$9:$L$59,"Y",'Notice Links'!$J$9:$J$59,"&gt;="&amp;'Timing &amp; Incumbent Screen'!$C$6)&gt;0,"Y","")</f>
        <v/>
      </c>
      <c r="N188" s="11" t="str">
        <f>IF($M188="","",IFERROR(INDEX('Market Size'!$Q$9:$Q$11,MATCH($M188,'Market Size'!$B$9:$B$11,0)),""))</f>
        <v/>
      </c>
      <c r="O188">
        <f>IFERROR(INDEX('Recompete Reviews'!$D$9:$D$234,MATCH($B188,'Recompete Reviews'!$B$9:$B$234,0)),"")</f>
        <v>0</v>
      </c>
      <c r="P188">
        <f>IFERROR(INDEX('Recompete Reviews'!$E$9:$E$234,MATCH($B188,'Recompete Reviews'!$B$9:$B$234,0)),"")</f>
        <v>0</v>
      </c>
    </row>
    <row r="189" spans="2:16" ht="11" outlineLevel="1" x14ac:dyDescent="0.15">
      <c r="B189" t="s">
        <v>328</v>
      </c>
      <c r="C189" t="s">
        <v>698</v>
      </c>
      <c r="D189" t="s">
        <v>531</v>
      </c>
      <c r="E189" t="s">
        <v>636</v>
      </c>
      <c r="F189" s="10">
        <f>IF(INDEX('Contract Families'!$AB$9:$AB$1696,MATCH($B189,'Contract Families'!$B$9:$B$1696,0))="","",INDEX('Contract Families'!$AB$9:$AB$1696,MATCH($B189,'Contract Families'!$B$9:$B$1696,0))/1000000)</f>
        <v>1.70234263</v>
      </c>
      <c r="G189" s="11">
        <f>IF(INDEX('Contract Families'!$Z$9:$Z$1696,MATCH($B189,'Contract Families'!$B$9:$B$1696,0))="","",INDEX('Contract Families'!$Z$9:$Z$1696,MATCH($B189,'Contract Families'!$B$9:$B$1696,0)))</f>
        <v>0.69710000000000005</v>
      </c>
      <c r="H189" s="18">
        <f>IF(INDEX('Contract Families'!$AK$9:$AK$1696,MATCH($B189,'Contract Families'!$B$9:$B$1696,0))="","",INDEX('Contract Families'!$AK$9:$AK$1696,MATCH($B189,'Contract Families'!$B$9:$B$1696,0)))</f>
        <v>47391</v>
      </c>
      <c r="I189" s="15">
        <f>IF($H189="","",ROUND(($H189-'Timing &amp; Incumbent Screen'!$C$6)/30.44,0))</f>
        <v>39</v>
      </c>
      <c r="J189" t="str">
        <f>IF($H189="","n/a",IF($H189&lt;'Timing &amp; Incumbent Screen'!$C$6,"Expired",IF($I189&lt;=12,"0-12 mo",IF($I189&lt;=24,"12-24 mo",IF($I189&lt;=36,"24-36 mo","36+ mo")))))</f>
        <v>36+ mo</v>
      </c>
      <c r="K189" t="s">
        <v>631</v>
      </c>
      <c r="L189" t="str">
        <f>IF(COUNTIFS('Notice Links'!$E$9:$E$59,$B189,'Notice Links'!$L$9:$L$59,"Y",'Notice Links'!$J$9:$J$59,"&gt;="&amp;'Timing &amp; Incumbent Screen'!$C$6)&gt;0,"Y","")</f>
        <v/>
      </c>
      <c r="N189" s="11" t="str">
        <f>IF($M189="","",IFERROR(INDEX('Market Size'!$Q$9:$Q$11,MATCH($M189,'Market Size'!$B$9:$B$11,0)),""))</f>
        <v/>
      </c>
      <c r="O189">
        <f>IFERROR(INDEX('Recompete Reviews'!$D$9:$D$234,MATCH($B189,'Recompete Reviews'!$B$9:$B$234,0)),"")</f>
        <v>0</v>
      </c>
      <c r="P189">
        <f>IFERROR(INDEX('Recompete Reviews'!$E$9:$E$234,MATCH($B189,'Recompete Reviews'!$B$9:$B$234,0)),"")</f>
        <v>0</v>
      </c>
    </row>
    <row r="190" spans="2:16" ht="11" outlineLevel="1" x14ac:dyDescent="0.15">
      <c r="B190" t="s">
        <v>329</v>
      </c>
      <c r="C190" t="s">
        <v>699</v>
      </c>
      <c r="D190" t="s">
        <v>531</v>
      </c>
      <c r="E190" t="s">
        <v>636</v>
      </c>
      <c r="F190" s="10">
        <f>IF(INDEX('Contract Families'!$AB$9:$AB$1696,MATCH($B190,'Contract Families'!$B$9:$B$1696,0))="","",INDEX('Contract Families'!$AB$9:$AB$1696,MATCH($B190,'Contract Families'!$B$9:$B$1696,0))/1000000)</f>
        <v>1.6511288899999998</v>
      </c>
      <c r="G190" s="11">
        <f>IF(INDEX('Contract Families'!$Z$9:$Z$1696,MATCH($B190,'Contract Families'!$B$9:$B$1696,0))="","",INDEX('Contract Families'!$Z$9:$Z$1696,MATCH($B190,'Contract Families'!$B$9:$B$1696,0)))</f>
        <v>1</v>
      </c>
      <c r="H190" s="18">
        <f>IF(INDEX('Contract Families'!$AK$9:$AK$1696,MATCH($B190,'Contract Families'!$B$9:$B$1696,0))="","",INDEX('Contract Families'!$AK$9:$AK$1696,MATCH($B190,'Contract Families'!$B$9:$B$1696,0)))</f>
        <v>47470</v>
      </c>
      <c r="I190" s="15">
        <f>IF($H190="","",ROUND(($H190-'Timing &amp; Incumbent Screen'!$C$6)/30.44,0))</f>
        <v>42</v>
      </c>
      <c r="J190" t="str">
        <f>IF($H190="","n/a",IF($H190&lt;'Timing &amp; Incumbent Screen'!$C$6,"Expired",IF($I190&lt;=12,"0-12 mo",IF($I190&lt;=24,"12-24 mo",IF($I190&lt;=36,"24-36 mo","36+ mo")))))</f>
        <v>36+ mo</v>
      </c>
      <c r="K190" t="s">
        <v>599</v>
      </c>
      <c r="L190" t="str">
        <f>IF(COUNTIFS('Notice Links'!$E$9:$E$59,$B190,'Notice Links'!$L$9:$L$59,"Y",'Notice Links'!$J$9:$J$59,"&gt;="&amp;'Timing &amp; Incumbent Screen'!$C$6)&gt;0,"Y","")</f>
        <v/>
      </c>
      <c r="N190" s="11" t="str">
        <f>IF($M190="","",IFERROR(INDEX('Market Size'!$Q$9:$Q$11,MATCH($M190,'Market Size'!$B$9:$B$11,0)),""))</f>
        <v/>
      </c>
      <c r="O190">
        <f>IFERROR(INDEX('Recompete Reviews'!$D$9:$D$234,MATCH($B190,'Recompete Reviews'!$B$9:$B$234,0)),"")</f>
        <v>0</v>
      </c>
      <c r="P190">
        <f>IFERROR(INDEX('Recompete Reviews'!$E$9:$E$234,MATCH($B190,'Recompete Reviews'!$B$9:$B$234,0)),"")</f>
        <v>0</v>
      </c>
    </row>
    <row r="191" spans="2:16" ht="11" outlineLevel="1" x14ac:dyDescent="0.15">
      <c r="B191" t="s">
        <v>330</v>
      </c>
      <c r="C191" t="s">
        <v>659</v>
      </c>
      <c r="D191" t="s">
        <v>531</v>
      </c>
      <c r="E191" t="s">
        <v>636</v>
      </c>
      <c r="F191" s="10">
        <f>IF(INDEX('Contract Families'!$AB$9:$AB$1696,MATCH($B191,'Contract Families'!$B$9:$B$1696,0))="","",INDEX('Contract Families'!$AB$9:$AB$1696,MATCH($B191,'Contract Families'!$B$9:$B$1696,0))/1000000)</f>
        <v>1.6431819999999999</v>
      </c>
      <c r="G191" s="11">
        <f>IF(INDEX('Contract Families'!$Z$9:$Z$1696,MATCH($B191,'Contract Families'!$B$9:$B$1696,0))="","",INDEX('Contract Families'!$Z$9:$Z$1696,MATCH($B191,'Contract Families'!$B$9:$B$1696,0)))</f>
        <v>1</v>
      </c>
      <c r="H191" s="18">
        <f>IF(INDEX('Contract Families'!$AK$9:$AK$1696,MATCH($B191,'Contract Families'!$B$9:$B$1696,0))="","",INDEX('Contract Families'!$AK$9:$AK$1696,MATCH($B191,'Contract Families'!$B$9:$B$1696,0)))</f>
        <v>44217</v>
      </c>
      <c r="I191" s="15">
        <f>IF($H191="","",ROUND(($H191-'Timing &amp; Incumbent Screen'!$C$6)/30.44,0))</f>
        <v>-65</v>
      </c>
      <c r="J191" t="str">
        <f>IF($H191="","n/a",IF($H191&lt;'Timing &amp; Incumbent Screen'!$C$6,"Expired",IF($I191&lt;=12,"0-12 mo",IF($I191&lt;=24,"12-24 mo",IF($I191&lt;=36,"24-36 mo","36+ mo")))))</f>
        <v>Expired</v>
      </c>
      <c r="K191" t="s">
        <v>599</v>
      </c>
      <c r="L191" t="str">
        <f>IF(COUNTIFS('Notice Links'!$E$9:$E$59,$B191,'Notice Links'!$L$9:$L$59,"Y",'Notice Links'!$J$9:$J$59,"&gt;="&amp;'Timing &amp; Incumbent Screen'!$C$6)&gt;0,"Y","")</f>
        <v/>
      </c>
      <c r="N191" s="11" t="str">
        <f>IF($M191="","",IFERROR(INDEX('Market Size'!$Q$9:$Q$11,MATCH($M191,'Market Size'!$B$9:$B$11,0)),""))</f>
        <v/>
      </c>
      <c r="O191">
        <f>IFERROR(INDEX('Recompete Reviews'!$D$9:$D$234,MATCH($B191,'Recompete Reviews'!$B$9:$B$234,0)),"")</f>
        <v>0</v>
      </c>
      <c r="P191">
        <f>IFERROR(INDEX('Recompete Reviews'!$E$9:$E$234,MATCH($B191,'Recompete Reviews'!$B$9:$B$234,0)),"")</f>
        <v>0</v>
      </c>
    </row>
    <row r="192" spans="2:16" ht="11" outlineLevel="1" x14ac:dyDescent="0.15">
      <c r="B192" t="s">
        <v>332</v>
      </c>
      <c r="C192" t="s">
        <v>700</v>
      </c>
      <c r="D192" t="s">
        <v>531</v>
      </c>
      <c r="E192" t="s">
        <v>636</v>
      </c>
      <c r="F192" s="10">
        <f>IF(INDEX('Contract Families'!$AB$9:$AB$1696,MATCH($B192,'Contract Families'!$B$9:$B$1696,0))="","",INDEX('Contract Families'!$AB$9:$AB$1696,MATCH($B192,'Contract Families'!$B$9:$B$1696,0))/1000000)</f>
        <v>1.5970341499999998</v>
      </c>
      <c r="G192" s="11">
        <f>IF(INDEX('Contract Families'!$Z$9:$Z$1696,MATCH($B192,'Contract Families'!$B$9:$B$1696,0))="","",INDEX('Contract Families'!$Z$9:$Z$1696,MATCH($B192,'Contract Families'!$B$9:$B$1696,0)))</f>
        <v>0.49209999999999998</v>
      </c>
      <c r="H192" s="18">
        <f>IF(INDEX('Contract Families'!$AK$9:$AK$1696,MATCH($B192,'Contract Families'!$B$9:$B$1696,0))="","",INDEX('Contract Families'!$AK$9:$AK$1696,MATCH($B192,'Contract Families'!$B$9:$B$1696,0)))</f>
        <v>42092</v>
      </c>
      <c r="I192" s="15">
        <f>IF($H192="","",ROUND(($H192-'Timing &amp; Incumbent Screen'!$C$6)/30.44,0))</f>
        <v>-135</v>
      </c>
      <c r="J192" t="str">
        <f>IF($H192="","n/a",IF($H192&lt;'Timing &amp; Incumbent Screen'!$C$6,"Expired",IF($I192&lt;=12,"0-12 mo",IF($I192&lt;=24,"12-24 mo",IF($I192&lt;=36,"24-36 mo","36+ mo")))))</f>
        <v>Expired</v>
      </c>
      <c r="K192" t="s">
        <v>599</v>
      </c>
      <c r="L192" t="str">
        <f>IF(COUNTIFS('Notice Links'!$E$9:$E$59,$B192,'Notice Links'!$L$9:$L$59,"Y",'Notice Links'!$J$9:$J$59,"&gt;="&amp;'Timing &amp; Incumbent Screen'!$C$6)&gt;0,"Y","")</f>
        <v/>
      </c>
      <c r="N192" s="11" t="str">
        <f>IF($M192="","",IFERROR(INDEX('Market Size'!$Q$9:$Q$11,MATCH($M192,'Market Size'!$B$9:$B$11,0)),""))</f>
        <v/>
      </c>
      <c r="O192">
        <f>IFERROR(INDEX('Recompete Reviews'!$D$9:$D$234,MATCH($B192,'Recompete Reviews'!$B$9:$B$234,0)),"")</f>
        <v>0</v>
      </c>
      <c r="P192">
        <f>IFERROR(INDEX('Recompete Reviews'!$E$9:$E$234,MATCH($B192,'Recompete Reviews'!$B$9:$B$234,0)),"")</f>
        <v>0</v>
      </c>
    </row>
    <row r="193" spans="2:16" ht="11" outlineLevel="1" x14ac:dyDescent="0.15">
      <c r="B193" t="s">
        <v>334</v>
      </c>
      <c r="C193" t="s">
        <v>701</v>
      </c>
      <c r="D193" t="s">
        <v>531</v>
      </c>
      <c r="E193" t="s">
        <v>636</v>
      </c>
      <c r="F193" s="10">
        <f>IF(INDEX('Contract Families'!$AB$9:$AB$1696,MATCH($B193,'Contract Families'!$B$9:$B$1696,0))="","",INDEX('Contract Families'!$AB$9:$AB$1696,MATCH($B193,'Contract Families'!$B$9:$B$1696,0))/1000000)</f>
        <v>1.55456891</v>
      </c>
      <c r="G193" s="11">
        <f>IF(INDEX('Contract Families'!$Z$9:$Z$1696,MATCH($B193,'Contract Families'!$B$9:$B$1696,0))="","",INDEX('Contract Families'!$Z$9:$Z$1696,MATCH($B193,'Contract Families'!$B$9:$B$1696,0)))</f>
        <v>1</v>
      </c>
      <c r="H193" s="18">
        <f>IF(INDEX('Contract Families'!$AK$9:$AK$1696,MATCH($B193,'Contract Families'!$B$9:$B$1696,0))="","",INDEX('Contract Families'!$AK$9:$AK$1696,MATCH($B193,'Contract Families'!$B$9:$B$1696,0)))</f>
        <v>44671</v>
      </c>
      <c r="I193" s="15">
        <f>IF($H193="","",ROUND(($H193-'Timing &amp; Incumbent Screen'!$C$6)/30.44,0))</f>
        <v>-50</v>
      </c>
      <c r="J193" t="str">
        <f>IF($H193="","n/a",IF($H193&lt;'Timing &amp; Incumbent Screen'!$C$6,"Expired",IF($I193&lt;=12,"0-12 mo",IF($I193&lt;=24,"12-24 mo",IF($I193&lt;=36,"24-36 mo","36+ mo")))))</f>
        <v>Expired</v>
      </c>
      <c r="K193" t="s">
        <v>631</v>
      </c>
      <c r="L193" t="str">
        <f>IF(COUNTIFS('Notice Links'!$E$9:$E$59,$B193,'Notice Links'!$L$9:$L$59,"Y",'Notice Links'!$J$9:$J$59,"&gt;="&amp;'Timing &amp; Incumbent Screen'!$C$6)&gt;0,"Y","")</f>
        <v/>
      </c>
      <c r="N193" s="11" t="str">
        <f>IF($M193="","",IFERROR(INDEX('Market Size'!$Q$9:$Q$11,MATCH($M193,'Market Size'!$B$9:$B$11,0)),""))</f>
        <v/>
      </c>
      <c r="O193">
        <f>IFERROR(INDEX('Recompete Reviews'!$D$9:$D$234,MATCH($B193,'Recompete Reviews'!$B$9:$B$234,0)),"")</f>
        <v>0</v>
      </c>
      <c r="P193">
        <f>IFERROR(INDEX('Recompete Reviews'!$E$9:$E$234,MATCH($B193,'Recompete Reviews'!$B$9:$B$234,0)),"")</f>
        <v>0</v>
      </c>
    </row>
    <row r="194" spans="2:16" ht="11" outlineLevel="1" x14ac:dyDescent="0.15">
      <c r="B194" t="s">
        <v>335</v>
      </c>
      <c r="C194" t="s">
        <v>689</v>
      </c>
      <c r="D194" t="s">
        <v>531</v>
      </c>
      <c r="E194" t="s">
        <v>636</v>
      </c>
      <c r="F194" s="10">
        <f>IF(INDEX('Contract Families'!$AB$9:$AB$1696,MATCH($B194,'Contract Families'!$B$9:$B$1696,0))="","",INDEX('Contract Families'!$AB$9:$AB$1696,MATCH($B194,'Contract Families'!$B$9:$B$1696,0))/1000000)</f>
        <v>1.547404</v>
      </c>
      <c r="G194" s="11">
        <f>IF(INDEX('Contract Families'!$Z$9:$Z$1696,MATCH($B194,'Contract Families'!$B$9:$B$1696,0))="","",INDEX('Contract Families'!$Z$9:$Z$1696,MATCH($B194,'Contract Families'!$B$9:$B$1696,0)))</f>
        <v>0.32540000000000002</v>
      </c>
      <c r="H194" s="18">
        <f>IF(INDEX('Contract Families'!$AK$9:$AK$1696,MATCH($B194,'Contract Families'!$B$9:$B$1696,0))="","",INDEX('Contract Families'!$AK$9:$AK$1696,MATCH($B194,'Contract Families'!$B$9:$B$1696,0)))</f>
        <v>42208</v>
      </c>
      <c r="I194" s="15">
        <f>IF($H194="","",ROUND(($H194-'Timing &amp; Incumbent Screen'!$C$6)/30.44,0))</f>
        <v>-131</v>
      </c>
      <c r="J194" t="str">
        <f>IF($H194="","n/a",IF($H194&lt;'Timing &amp; Incumbent Screen'!$C$6,"Expired",IF($I194&lt;=12,"0-12 mo",IF($I194&lt;=24,"12-24 mo",IF($I194&lt;=36,"24-36 mo","36+ mo")))))</f>
        <v>Expired</v>
      </c>
      <c r="K194" t="s">
        <v>599</v>
      </c>
      <c r="L194" t="str">
        <f>IF(COUNTIFS('Notice Links'!$E$9:$E$59,$B194,'Notice Links'!$L$9:$L$59,"Y",'Notice Links'!$J$9:$J$59,"&gt;="&amp;'Timing &amp; Incumbent Screen'!$C$6)&gt;0,"Y","")</f>
        <v/>
      </c>
      <c r="N194" s="11" t="str">
        <f>IF($M194="","",IFERROR(INDEX('Market Size'!$Q$9:$Q$11,MATCH($M194,'Market Size'!$B$9:$B$11,0)),""))</f>
        <v/>
      </c>
      <c r="O194">
        <f>IFERROR(INDEX('Recompete Reviews'!$D$9:$D$234,MATCH($B194,'Recompete Reviews'!$B$9:$B$234,0)),"")</f>
        <v>0</v>
      </c>
      <c r="P194">
        <f>IFERROR(INDEX('Recompete Reviews'!$E$9:$E$234,MATCH($B194,'Recompete Reviews'!$B$9:$B$234,0)),"")</f>
        <v>0</v>
      </c>
    </row>
    <row r="195" spans="2:16" ht="11" outlineLevel="1" x14ac:dyDescent="0.15">
      <c r="B195" t="s">
        <v>336</v>
      </c>
      <c r="C195" t="s">
        <v>702</v>
      </c>
      <c r="D195" t="s">
        <v>531</v>
      </c>
      <c r="E195" t="s">
        <v>636</v>
      </c>
      <c r="F195" s="10">
        <f>IF(INDEX('Contract Families'!$AB$9:$AB$1696,MATCH($B195,'Contract Families'!$B$9:$B$1696,0))="","",INDEX('Contract Families'!$AB$9:$AB$1696,MATCH($B195,'Contract Families'!$B$9:$B$1696,0))/1000000)</f>
        <v>1.5440640000000001</v>
      </c>
      <c r="G195" s="11">
        <f>IF(INDEX('Contract Families'!$Z$9:$Z$1696,MATCH($B195,'Contract Families'!$B$9:$B$1696,0))="","",INDEX('Contract Families'!$Z$9:$Z$1696,MATCH($B195,'Contract Families'!$B$9:$B$1696,0)))</f>
        <v>1</v>
      </c>
      <c r="H195" s="18">
        <f>IF(INDEX('Contract Families'!$AK$9:$AK$1696,MATCH($B195,'Contract Families'!$B$9:$B$1696,0))="","",INDEX('Contract Families'!$AK$9:$AK$1696,MATCH($B195,'Contract Families'!$B$9:$B$1696,0)))</f>
        <v>45808</v>
      </c>
      <c r="I195" s="15">
        <f>IF($H195="","",ROUND(($H195-'Timing &amp; Incumbent Screen'!$C$6)/30.44,0))</f>
        <v>-13</v>
      </c>
      <c r="J195" t="str">
        <f>IF($H195="","n/a",IF($H195&lt;'Timing &amp; Incumbent Screen'!$C$6,"Expired",IF($I195&lt;=12,"0-12 mo",IF($I195&lt;=24,"12-24 mo",IF($I195&lt;=36,"24-36 mo","36+ mo")))))</f>
        <v>Expired</v>
      </c>
      <c r="K195" t="s">
        <v>599</v>
      </c>
      <c r="L195" t="str">
        <f>IF(COUNTIFS('Notice Links'!$E$9:$E$59,$B195,'Notice Links'!$L$9:$L$59,"Y",'Notice Links'!$J$9:$J$59,"&gt;="&amp;'Timing &amp; Incumbent Screen'!$C$6)&gt;0,"Y","")</f>
        <v/>
      </c>
      <c r="N195" s="11" t="str">
        <f>IF($M195="","",IFERROR(INDEX('Market Size'!$Q$9:$Q$11,MATCH($M195,'Market Size'!$B$9:$B$11,0)),""))</f>
        <v/>
      </c>
      <c r="O195">
        <f>IFERROR(INDEX('Recompete Reviews'!$D$9:$D$234,MATCH($B195,'Recompete Reviews'!$B$9:$B$234,0)),"")</f>
        <v>0</v>
      </c>
      <c r="P195">
        <f>IFERROR(INDEX('Recompete Reviews'!$E$9:$E$234,MATCH($B195,'Recompete Reviews'!$B$9:$B$234,0)),"")</f>
        <v>0</v>
      </c>
    </row>
    <row r="196" spans="2:16" ht="11" outlineLevel="1" x14ac:dyDescent="0.15">
      <c r="B196" t="s">
        <v>337</v>
      </c>
      <c r="C196" t="s">
        <v>703</v>
      </c>
      <c r="D196" t="s">
        <v>531</v>
      </c>
      <c r="E196" t="s">
        <v>636</v>
      </c>
      <c r="F196" s="10">
        <f>IF(INDEX('Contract Families'!$AB$9:$AB$1696,MATCH($B196,'Contract Families'!$B$9:$B$1696,0))="","",INDEX('Contract Families'!$AB$9:$AB$1696,MATCH($B196,'Contract Families'!$B$9:$B$1696,0))/1000000)</f>
        <v>1.5076896499999999</v>
      </c>
      <c r="G196" s="11">
        <f>IF(INDEX('Contract Families'!$Z$9:$Z$1696,MATCH($B196,'Contract Families'!$B$9:$B$1696,0))="","",INDEX('Contract Families'!$Z$9:$Z$1696,MATCH($B196,'Contract Families'!$B$9:$B$1696,0)))</f>
        <v>1</v>
      </c>
      <c r="H196" s="18">
        <f>IF(INDEX('Contract Families'!$AK$9:$AK$1696,MATCH($B196,'Contract Families'!$B$9:$B$1696,0))="","",INDEX('Contract Families'!$AK$9:$AK$1696,MATCH($B196,'Contract Families'!$B$9:$B$1696,0)))</f>
        <v>45016</v>
      </c>
      <c r="I196" s="15">
        <f>IF($H196="","",ROUND(($H196-'Timing &amp; Incumbent Screen'!$C$6)/30.44,0))</f>
        <v>-39</v>
      </c>
      <c r="J196" t="str">
        <f>IF($H196="","n/a",IF($H196&lt;'Timing &amp; Incumbent Screen'!$C$6,"Expired",IF($I196&lt;=12,"0-12 mo",IF($I196&lt;=24,"12-24 mo",IF($I196&lt;=36,"24-36 mo","36+ mo")))))</f>
        <v>Expired</v>
      </c>
      <c r="K196" t="s">
        <v>599</v>
      </c>
      <c r="L196" t="str">
        <f>IF(COUNTIFS('Notice Links'!$E$9:$E$59,$B196,'Notice Links'!$L$9:$L$59,"Y",'Notice Links'!$J$9:$J$59,"&gt;="&amp;'Timing &amp; Incumbent Screen'!$C$6)&gt;0,"Y","")</f>
        <v/>
      </c>
      <c r="N196" s="11" t="str">
        <f>IF($M196="","",IFERROR(INDEX('Market Size'!$Q$9:$Q$11,MATCH($M196,'Market Size'!$B$9:$B$11,0)),""))</f>
        <v/>
      </c>
      <c r="O196">
        <f>IFERROR(INDEX('Recompete Reviews'!$D$9:$D$234,MATCH($B196,'Recompete Reviews'!$B$9:$B$234,0)),"")</f>
        <v>0</v>
      </c>
      <c r="P196">
        <f>IFERROR(INDEX('Recompete Reviews'!$E$9:$E$234,MATCH($B196,'Recompete Reviews'!$B$9:$B$234,0)),"")</f>
        <v>0</v>
      </c>
    </row>
    <row r="197" spans="2:16" ht="11" outlineLevel="1" x14ac:dyDescent="0.15">
      <c r="B197" t="s">
        <v>338</v>
      </c>
      <c r="C197" t="s">
        <v>640</v>
      </c>
      <c r="D197" t="s">
        <v>531</v>
      </c>
      <c r="E197" t="s">
        <v>636</v>
      </c>
      <c r="F197" s="10">
        <f>IF(INDEX('Contract Families'!$AB$9:$AB$1696,MATCH($B197,'Contract Families'!$B$9:$B$1696,0))="","",INDEX('Contract Families'!$AB$9:$AB$1696,MATCH($B197,'Contract Families'!$B$9:$B$1696,0))/1000000)</f>
        <v>1.4654199999999999</v>
      </c>
      <c r="G197" s="11">
        <f>IF(INDEX('Contract Families'!$Z$9:$Z$1696,MATCH($B197,'Contract Families'!$B$9:$B$1696,0))="","",INDEX('Contract Families'!$Z$9:$Z$1696,MATCH($B197,'Contract Families'!$B$9:$B$1696,0)))</f>
        <v>1</v>
      </c>
      <c r="H197" s="18">
        <f>IF(INDEX('Contract Families'!$AK$9:$AK$1696,MATCH($B197,'Contract Families'!$B$9:$B$1696,0))="","",INDEX('Contract Families'!$AK$9:$AK$1696,MATCH($B197,'Contract Families'!$B$9:$B$1696,0)))</f>
        <v>47268</v>
      </c>
      <c r="I197" s="15">
        <f>IF($H197="","",ROUND(($H197-'Timing &amp; Incumbent Screen'!$C$6)/30.44,0))</f>
        <v>35</v>
      </c>
      <c r="J197" t="str">
        <f>IF($H197="","n/a",IF($H197&lt;'Timing &amp; Incumbent Screen'!$C$6,"Expired",IF($I197&lt;=12,"0-12 mo",IF($I197&lt;=24,"12-24 mo",IF($I197&lt;=36,"24-36 mo","36+ mo")))))</f>
        <v>24-36 mo</v>
      </c>
      <c r="K197" t="s">
        <v>666</v>
      </c>
      <c r="L197" t="str">
        <f>IF(COUNTIFS('Notice Links'!$E$9:$E$59,$B197,'Notice Links'!$L$9:$L$59,"Y",'Notice Links'!$J$9:$J$59,"&gt;="&amp;'Timing &amp; Incumbent Screen'!$C$6)&gt;0,"Y","")</f>
        <v/>
      </c>
      <c r="N197" s="11" t="str">
        <f>IF($M197="","",IFERROR(INDEX('Market Size'!$Q$9:$Q$11,MATCH($M197,'Market Size'!$B$9:$B$11,0)),""))</f>
        <v/>
      </c>
      <c r="O197">
        <f>IFERROR(INDEX('Recompete Reviews'!$D$9:$D$234,MATCH($B197,'Recompete Reviews'!$B$9:$B$234,0)),"")</f>
        <v>0</v>
      </c>
      <c r="P197">
        <f>IFERROR(INDEX('Recompete Reviews'!$E$9:$E$234,MATCH($B197,'Recompete Reviews'!$B$9:$B$234,0)),"")</f>
        <v>0</v>
      </c>
    </row>
    <row r="198" spans="2:16" ht="11" outlineLevel="1" x14ac:dyDescent="0.15">
      <c r="B198" t="s">
        <v>341</v>
      </c>
      <c r="C198" t="s">
        <v>703</v>
      </c>
      <c r="D198" t="s">
        <v>531</v>
      </c>
      <c r="E198" t="s">
        <v>636</v>
      </c>
      <c r="F198" s="10">
        <f>IF(INDEX('Contract Families'!$AB$9:$AB$1696,MATCH($B198,'Contract Families'!$B$9:$B$1696,0))="","",INDEX('Contract Families'!$AB$9:$AB$1696,MATCH($B198,'Contract Families'!$B$9:$B$1696,0))/1000000)</f>
        <v>1.4394971599999999</v>
      </c>
      <c r="G198" s="11">
        <f>IF(INDEX('Contract Families'!$Z$9:$Z$1696,MATCH($B198,'Contract Families'!$B$9:$B$1696,0))="","",INDEX('Contract Families'!$Z$9:$Z$1696,MATCH($B198,'Contract Families'!$B$9:$B$1696,0)))</f>
        <v>1</v>
      </c>
      <c r="H198" s="18">
        <f>IF(INDEX('Contract Families'!$AK$9:$AK$1696,MATCH($B198,'Contract Families'!$B$9:$B$1696,0))="","",INDEX('Contract Families'!$AK$9:$AK$1696,MATCH($B198,'Contract Families'!$B$9:$B$1696,0)))</f>
        <v>45413</v>
      </c>
      <c r="I198" s="15">
        <f>IF($H198="","",ROUND(($H198-'Timing &amp; Incumbent Screen'!$C$6)/30.44,0))</f>
        <v>-26</v>
      </c>
      <c r="J198" t="str">
        <f>IF($H198="","n/a",IF($H198&lt;'Timing &amp; Incumbent Screen'!$C$6,"Expired",IF($I198&lt;=12,"0-12 mo",IF($I198&lt;=24,"12-24 mo",IF($I198&lt;=36,"24-36 mo","36+ mo")))))</f>
        <v>Expired</v>
      </c>
      <c r="K198" t="s">
        <v>599</v>
      </c>
      <c r="L198" t="str">
        <f>IF(COUNTIFS('Notice Links'!$E$9:$E$59,$B198,'Notice Links'!$L$9:$L$59,"Y",'Notice Links'!$J$9:$J$59,"&gt;="&amp;'Timing &amp; Incumbent Screen'!$C$6)&gt;0,"Y","")</f>
        <v/>
      </c>
      <c r="N198" s="11" t="str">
        <f>IF($M198="","",IFERROR(INDEX('Market Size'!$Q$9:$Q$11,MATCH($M198,'Market Size'!$B$9:$B$11,0)),""))</f>
        <v/>
      </c>
      <c r="O198">
        <f>IFERROR(INDEX('Recompete Reviews'!$D$9:$D$234,MATCH($B198,'Recompete Reviews'!$B$9:$B$234,0)),"")</f>
        <v>0</v>
      </c>
      <c r="P198">
        <f>IFERROR(INDEX('Recompete Reviews'!$E$9:$E$234,MATCH($B198,'Recompete Reviews'!$B$9:$B$234,0)),"")</f>
        <v>0</v>
      </c>
    </row>
    <row r="199" spans="2:16" ht="11" outlineLevel="1" x14ac:dyDescent="0.15">
      <c r="B199" t="s">
        <v>342</v>
      </c>
      <c r="C199" t="s">
        <v>700</v>
      </c>
      <c r="D199" t="s">
        <v>531</v>
      </c>
      <c r="E199" t="s">
        <v>636</v>
      </c>
      <c r="F199" s="10">
        <f>IF(INDEX('Contract Families'!$AB$9:$AB$1696,MATCH($B199,'Contract Families'!$B$9:$B$1696,0))="","",INDEX('Contract Families'!$AB$9:$AB$1696,MATCH($B199,'Contract Families'!$B$9:$B$1696,0))/1000000)</f>
        <v>1.43944352</v>
      </c>
      <c r="G199" s="11">
        <f>IF(INDEX('Contract Families'!$Z$9:$Z$1696,MATCH($B199,'Contract Families'!$B$9:$B$1696,0))="","",INDEX('Contract Families'!$Z$9:$Z$1696,MATCH($B199,'Contract Families'!$B$9:$B$1696,0)))</f>
        <v>1</v>
      </c>
      <c r="H199" s="18">
        <f>IF(INDEX('Contract Families'!$AK$9:$AK$1696,MATCH($B199,'Contract Families'!$B$9:$B$1696,0))="","",INDEX('Contract Families'!$AK$9:$AK$1696,MATCH($B199,'Contract Families'!$B$9:$B$1696,0)))</f>
        <v>43003</v>
      </c>
      <c r="I199" s="15">
        <f>IF($H199="","",ROUND(($H199-'Timing &amp; Incumbent Screen'!$C$6)/30.44,0))</f>
        <v>-105</v>
      </c>
      <c r="J199" t="str">
        <f>IF($H199="","n/a",IF($H199&lt;'Timing &amp; Incumbent Screen'!$C$6,"Expired",IF($I199&lt;=12,"0-12 mo",IF($I199&lt;=24,"12-24 mo",IF($I199&lt;=36,"24-36 mo","36+ mo")))))</f>
        <v>Expired</v>
      </c>
      <c r="K199" t="s">
        <v>599</v>
      </c>
      <c r="L199" t="str">
        <f>IF(COUNTIFS('Notice Links'!$E$9:$E$59,$B199,'Notice Links'!$L$9:$L$59,"Y",'Notice Links'!$J$9:$J$59,"&gt;="&amp;'Timing &amp; Incumbent Screen'!$C$6)&gt;0,"Y","")</f>
        <v/>
      </c>
      <c r="N199" s="11" t="str">
        <f>IF($M199="","",IFERROR(INDEX('Market Size'!$Q$9:$Q$11,MATCH($M199,'Market Size'!$B$9:$B$11,0)),""))</f>
        <v/>
      </c>
      <c r="O199">
        <f>IFERROR(INDEX('Recompete Reviews'!$D$9:$D$234,MATCH($B199,'Recompete Reviews'!$B$9:$B$234,0)),"")</f>
        <v>0</v>
      </c>
      <c r="P199">
        <f>IFERROR(INDEX('Recompete Reviews'!$E$9:$E$234,MATCH($B199,'Recompete Reviews'!$B$9:$B$234,0)),"")</f>
        <v>0</v>
      </c>
    </row>
    <row r="200" spans="2:16" ht="11" outlineLevel="1" x14ac:dyDescent="0.15">
      <c r="B200" t="s">
        <v>343</v>
      </c>
      <c r="C200" t="s">
        <v>649</v>
      </c>
      <c r="D200" t="s">
        <v>531</v>
      </c>
      <c r="E200" t="s">
        <v>636</v>
      </c>
      <c r="F200" s="10">
        <f>IF(INDEX('Contract Families'!$AB$9:$AB$1696,MATCH($B200,'Contract Families'!$B$9:$B$1696,0))="","",INDEX('Contract Families'!$AB$9:$AB$1696,MATCH($B200,'Contract Families'!$B$9:$B$1696,0))/1000000)</f>
        <v>1.4346840000000001</v>
      </c>
      <c r="G200" s="11">
        <f>IF(INDEX('Contract Families'!$Z$9:$Z$1696,MATCH($B200,'Contract Families'!$B$9:$B$1696,0))="","",INDEX('Contract Families'!$Z$9:$Z$1696,MATCH($B200,'Contract Families'!$B$9:$B$1696,0)))</f>
        <v>1</v>
      </c>
      <c r="H200" s="18">
        <f>IF(INDEX('Contract Families'!$AK$9:$AK$1696,MATCH($B200,'Contract Families'!$B$9:$B$1696,0))="","",INDEX('Contract Families'!$AK$9:$AK$1696,MATCH($B200,'Contract Families'!$B$9:$B$1696,0)))</f>
        <v>43343</v>
      </c>
      <c r="I200" s="15">
        <f>IF($H200="","",ROUND(($H200-'Timing &amp; Incumbent Screen'!$C$6)/30.44,0))</f>
        <v>-94</v>
      </c>
      <c r="J200" t="str">
        <f>IF($H200="","n/a",IF($H200&lt;'Timing &amp; Incumbent Screen'!$C$6,"Expired",IF($I200&lt;=12,"0-12 mo",IF($I200&lt;=24,"12-24 mo",IF($I200&lt;=36,"24-36 mo","36+ mo")))))</f>
        <v>Expired</v>
      </c>
      <c r="K200" t="s">
        <v>599</v>
      </c>
      <c r="L200" t="str">
        <f>IF(COUNTIFS('Notice Links'!$E$9:$E$59,$B200,'Notice Links'!$L$9:$L$59,"Y",'Notice Links'!$J$9:$J$59,"&gt;="&amp;'Timing &amp; Incumbent Screen'!$C$6)&gt;0,"Y","")</f>
        <v/>
      </c>
      <c r="N200" s="11" t="str">
        <f>IF($M200="","",IFERROR(INDEX('Market Size'!$Q$9:$Q$11,MATCH($M200,'Market Size'!$B$9:$B$11,0)),""))</f>
        <v/>
      </c>
      <c r="O200">
        <f>IFERROR(INDEX('Recompete Reviews'!$D$9:$D$234,MATCH($B200,'Recompete Reviews'!$B$9:$B$234,0)),"")</f>
        <v>0</v>
      </c>
      <c r="P200">
        <f>IFERROR(INDEX('Recompete Reviews'!$E$9:$E$234,MATCH($B200,'Recompete Reviews'!$B$9:$B$234,0)),"")</f>
        <v>0</v>
      </c>
    </row>
    <row r="201" spans="2:16" ht="11" outlineLevel="1" x14ac:dyDescent="0.15">
      <c r="B201" t="s">
        <v>344</v>
      </c>
      <c r="C201" t="s">
        <v>704</v>
      </c>
      <c r="D201" t="s">
        <v>531</v>
      </c>
      <c r="E201" t="s">
        <v>636</v>
      </c>
      <c r="F201" s="10">
        <f>IF(INDEX('Contract Families'!$AB$9:$AB$1696,MATCH($B201,'Contract Families'!$B$9:$B$1696,0))="","",INDEX('Contract Families'!$AB$9:$AB$1696,MATCH($B201,'Contract Families'!$B$9:$B$1696,0))/1000000)</f>
        <v>1.4303600000000001</v>
      </c>
      <c r="G201" s="11">
        <f>IF(INDEX('Contract Families'!$Z$9:$Z$1696,MATCH($B201,'Contract Families'!$B$9:$B$1696,0))="","",INDEX('Contract Families'!$Z$9:$Z$1696,MATCH($B201,'Contract Families'!$B$9:$B$1696,0)))</f>
        <v>1</v>
      </c>
      <c r="H201" s="18">
        <f>IF(INDEX('Contract Families'!$AK$9:$AK$1696,MATCH($B201,'Contract Families'!$B$9:$B$1696,0))="","",INDEX('Contract Families'!$AK$9:$AK$1696,MATCH($B201,'Contract Families'!$B$9:$B$1696,0)))</f>
        <v>45320</v>
      </c>
      <c r="I201" s="15">
        <f>IF($H201="","",ROUND(($H201-'Timing &amp; Incumbent Screen'!$C$6)/30.44,0))</f>
        <v>-29</v>
      </c>
      <c r="J201" t="str">
        <f>IF($H201="","n/a",IF($H201&lt;'Timing &amp; Incumbent Screen'!$C$6,"Expired",IF($I201&lt;=12,"0-12 mo",IF($I201&lt;=24,"12-24 mo",IF($I201&lt;=36,"24-36 mo","36+ mo")))))</f>
        <v>Expired</v>
      </c>
      <c r="K201" t="s">
        <v>599</v>
      </c>
      <c r="L201" t="str">
        <f>IF(COUNTIFS('Notice Links'!$E$9:$E$59,$B201,'Notice Links'!$L$9:$L$59,"Y",'Notice Links'!$J$9:$J$59,"&gt;="&amp;'Timing &amp; Incumbent Screen'!$C$6)&gt;0,"Y","")</f>
        <v/>
      </c>
      <c r="N201" s="11" t="str">
        <f>IF($M201="","",IFERROR(INDEX('Market Size'!$Q$9:$Q$11,MATCH($M201,'Market Size'!$B$9:$B$11,0)),""))</f>
        <v/>
      </c>
      <c r="O201">
        <f>IFERROR(INDEX('Recompete Reviews'!$D$9:$D$234,MATCH($B201,'Recompete Reviews'!$B$9:$B$234,0)),"")</f>
        <v>0</v>
      </c>
      <c r="P201">
        <f>IFERROR(INDEX('Recompete Reviews'!$E$9:$E$234,MATCH($B201,'Recompete Reviews'!$B$9:$B$234,0)),"")</f>
        <v>0</v>
      </c>
    </row>
    <row r="202" spans="2:16" ht="11" outlineLevel="1" x14ac:dyDescent="0.15">
      <c r="B202" t="s">
        <v>345</v>
      </c>
      <c r="C202" t="s">
        <v>665</v>
      </c>
      <c r="D202" t="s">
        <v>531</v>
      </c>
      <c r="E202" t="s">
        <v>636</v>
      </c>
      <c r="F202" s="10">
        <f>IF(INDEX('Contract Families'!$AB$9:$AB$1696,MATCH($B202,'Contract Families'!$B$9:$B$1696,0))="","",INDEX('Contract Families'!$AB$9:$AB$1696,MATCH($B202,'Contract Families'!$B$9:$B$1696,0))/1000000)</f>
        <v>1.3979608799999999</v>
      </c>
      <c r="G202" s="11">
        <f>IF(INDEX('Contract Families'!$Z$9:$Z$1696,MATCH($B202,'Contract Families'!$B$9:$B$1696,0))="","",INDEX('Contract Families'!$Z$9:$Z$1696,MATCH($B202,'Contract Families'!$B$9:$B$1696,0)))</f>
        <v>1</v>
      </c>
      <c r="H202" s="18">
        <f>IF(INDEX('Contract Families'!$AK$9:$AK$1696,MATCH($B202,'Contract Families'!$B$9:$B$1696,0))="","",INDEX('Contract Families'!$AK$9:$AK$1696,MATCH($B202,'Contract Families'!$B$9:$B$1696,0)))</f>
        <v>45597</v>
      </c>
      <c r="I202" s="15">
        <f>IF($H202="","",ROUND(($H202-'Timing &amp; Incumbent Screen'!$C$6)/30.44,0))</f>
        <v>-20</v>
      </c>
      <c r="J202" t="str">
        <f>IF($H202="","n/a",IF($H202&lt;'Timing &amp; Incumbent Screen'!$C$6,"Expired",IF($I202&lt;=12,"0-12 mo",IF($I202&lt;=24,"12-24 mo",IF($I202&lt;=36,"24-36 mo","36+ mo")))))</f>
        <v>Expired</v>
      </c>
      <c r="K202" t="s">
        <v>599</v>
      </c>
      <c r="L202" t="str">
        <f>IF(COUNTIFS('Notice Links'!$E$9:$E$59,$B202,'Notice Links'!$L$9:$L$59,"Y",'Notice Links'!$J$9:$J$59,"&gt;="&amp;'Timing &amp; Incumbent Screen'!$C$6)&gt;0,"Y","")</f>
        <v/>
      </c>
      <c r="N202" s="11" t="str">
        <f>IF($M202="","",IFERROR(INDEX('Market Size'!$Q$9:$Q$11,MATCH($M202,'Market Size'!$B$9:$B$11,0)),""))</f>
        <v/>
      </c>
      <c r="O202">
        <f>IFERROR(INDEX('Recompete Reviews'!$D$9:$D$234,MATCH($B202,'Recompete Reviews'!$B$9:$B$234,0)),"")</f>
        <v>0</v>
      </c>
      <c r="P202">
        <f>IFERROR(INDEX('Recompete Reviews'!$E$9:$E$234,MATCH($B202,'Recompete Reviews'!$B$9:$B$234,0)),"")</f>
        <v>0</v>
      </c>
    </row>
    <row r="203" spans="2:16" ht="11" outlineLevel="1" x14ac:dyDescent="0.15">
      <c r="B203" t="s">
        <v>346</v>
      </c>
      <c r="C203" t="s">
        <v>665</v>
      </c>
      <c r="D203" t="s">
        <v>531</v>
      </c>
      <c r="E203" t="s">
        <v>636</v>
      </c>
      <c r="F203" s="10">
        <f>IF(INDEX('Contract Families'!$AB$9:$AB$1696,MATCH($B203,'Contract Families'!$B$9:$B$1696,0))="","",INDEX('Contract Families'!$AB$9:$AB$1696,MATCH($B203,'Contract Families'!$B$9:$B$1696,0))/1000000)</f>
        <v>1.3939952199999999</v>
      </c>
      <c r="G203" s="11">
        <f>IF(INDEX('Contract Families'!$Z$9:$Z$1696,MATCH($B203,'Contract Families'!$B$9:$B$1696,0))="","",INDEX('Contract Families'!$Z$9:$Z$1696,MATCH($B203,'Contract Families'!$B$9:$B$1696,0)))</f>
        <v>1</v>
      </c>
      <c r="H203" s="18">
        <f>IF(INDEX('Contract Families'!$AK$9:$AK$1696,MATCH($B203,'Contract Families'!$B$9:$B$1696,0))="","",INDEX('Contract Families'!$AK$9:$AK$1696,MATCH($B203,'Contract Families'!$B$9:$B$1696,0)))</f>
        <v>43651</v>
      </c>
      <c r="I203" s="15">
        <f>IF($H203="","",ROUND(($H203-'Timing &amp; Incumbent Screen'!$C$6)/30.44,0))</f>
        <v>-84</v>
      </c>
      <c r="J203" t="str">
        <f>IF($H203="","n/a",IF($H203&lt;'Timing &amp; Incumbent Screen'!$C$6,"Expired",IF($I203&lt;=12,"0-12 mo",IF($I203&lt;=24,"12-24 mo",IF($I203&lt;=36,"24-36 mo","36+ mo")))))</f>
        <v>Expired</v>
      </c>
      <c r="K203" t="s">
        <v>599</v>
      </c>
      <c r="L203" t="str">
        <f>IF(COUNTIFS('Notice Links'!$E$9:$E$59,$B203,'Notice Links'!$L$9:$L$59,"Y",'Notice Links'!$J$9:$J$59,"&gt;="&amp;'Timing &amp; Incumbent Screen'!$C$6)&gt;0,"Y","")</f>
        <v/>
      </c>
      <c r="N203" s="11" t="str">
        <f>IF($M203="","",IFERROR(INDEX('Market Size'!$Q$9:$Q$11,MATCH($M203,'Market Size'!$B$9:$B$11,0)),""))</f>
        <v/>
      </c>
      <c r="O203">
        <f>IFERROR(INDEX('Recompete Reviews'!$D$9:$D$234,MATCH($B203,'Recompete Reviews'!$B$9:$B$234,0)),"")</f>
        <v>0</v>
      </c>
      <c r="P203">
        <f>IFERROR(INDEX('Recompete Reviews'!$E$9:$E$234,MATCH($B203,'Recompete Reviews'!$B$9:$B$234,0)),"")</f>
        <v>0</v>
      </c>
    </row>
    <row r="204" spans="2:16" ht="11" outlineLevel="1" x14ac:dyDescent="0.15">
      <c r="B204" t="s">
        <v>347</v>
      </c>
      <c r="C204" t="s">
        <v>640</v>
      </c>
      <c r="D204" t="s">
        <v>531</v>
      </c>
      <c r="E204" t="s">
        <v>636</v>
      </c>
      <c r="F204" s="10">
        <f>IF(INDEX('Contract Families'!$AB$9:$AB$1696,MATCH($B204,'Contract Families'!$B$9:$B$1696,0))="","",INDEX('Contract Families'!$AB$9:$AB$1696,MATCH($B204,'Contract Families'!$B$9:$B$1696,0))/1000000)</f>
        <v>1.3883000000000001</v>
      </c>
      <c r="G204" s="11">
        <f>IF(INDEX('Contract Families'!$Z$9:$Z$1696,MATCH($B204,'Contract Families'!$B$9:$B$1696,0))="","",INDEX('Contract Families'!$Z$9:$Z$1696,MATCH($B204,'Contract Families'!$B$9:$B$1696,0)))</f>
        <v>1</v>
      </c>
      <c r="H204" s="18">
        <f>IF(INDEX('Contract Families'!$AK$9:$AK$1696,MATCH($B204,'Contract Families'!$B$9:$B$1696,0))="","",INDEX('Contract Families'!$AK$9:$AK$1696,MATCH($B204,'Contract Families'!$B$9:$B$1696,0)))</f>
        <v>44001</v>
      </c>
      <c r="I204" s="15">
        <f>IF($H204="","",ROUND(($H204-'Timing &amp; Incumbent Screen'!$C$6)/30.44,0))</f>
        <v>-72</v>
      </c>
      <c r="J204" t="str">
        <f>IF($H204="","n/a",IF($H204&lt;'Timing &amp; Incumbent Screen'!$C$6,"Expired",IF($I204&lt;=12,"0-12 mo",IF($I204&lt;=24,"12-24 mo",IF($I204&lt;=36,"24-36 mo","36+ mo")))))</f>
        <v>Expired</v>
      </c>
      <c r="K204" t="s">
        <v>599</v>
      </c>
      <c r="L204" t="str">
        <f>IF(COUNTIFS('Notice Links'!$E$9:$E$59,$B204,'Notice Links'!$L$9:$L$59,"Y",'Notice Links'!$J$9:$J$59,"&gt;="&amp;'Timing &amp; Incumbent Screen'!$C$6)&gt;0,"Y","")</f>
        <v/>
      </c>
      <c r="N204" s="11" t="str">
        <f>IF($M204="","",IFERROR(INDEX('Market Size'!$Q$9:$Q$11,MATCH($M204,'Market Size'!$B$9:$B$11,0)),""))</f>
        <v/>
      </c>
      <c r="O204">
        <f>IFERROR(INDEX('Recompete Reviews'!$D$9:$D$234,MATCH($B204,'Recompete Reviews'!$B$9:$B$234,0)),"")</f>
        <v>0</v>
      </c>
      <c r="P204">
        <f>IFERROR(INDEX('Recompete Reviews'!$E$9:$E$234,MATCH($B204,'Recompete Reviews'!$B$9:$B$234,0)),"")</f>
        <v>0</v>
      </c>
    </row>
    <row r="205" spans="2:16" ht="11" outlineLevel="1" x14ac:dyDescent="0.15">
      <c r="B205" t="s">
        <v>348</v>
      </c>
      <c r="C205" t="s">
        <v>676</v>
      </c>
      <c r="D205" t="s">
        <v>531</v>
      </c>
      <c r="E205" t="s">
        <v>636</v>
      </c>
      <c r="F205" s="10">
        <f>IF(INDEX('Contract Families'!$AB$9:$AB$1696,MATCH($B205,'Contract Families'!$B$9:$B$1696,0))="","",INDEX('Contract Families'!$AB$9:$AB$1696,MATCH($B205,'Contract Families'!$B$9:$B$1696,0))/1000000)</f>
        <v>1.36594148</v>
      </c>
      <c r="G205" s="11">
        <f>IF(INDEX('Contract Families'!$Z$9:$Z$1696,MATCH($B205,'Contract Families'!$B$9:$B$1696,0))="","",INDEX('Contract Families'!$Z$9:$Z$1696,MATCH($B205,'Contract Families'!$B$9:$B$1696,0)))</f>
        <v>1</v>
      </c>
      <c r="H205" s="18">
        <f>IF(INDEX('Contract Families'!$AK$9:$AK$1696,MATCH($B205,'Contract Families'!$B$9:$B$1696,0))="","",INDEX('Contract Families'!$AK$9:$AK$1696,MATCH($B205,'Contract Families'!$B$9:$B$1696,0)))</f>
        <v>45752</v>
      </c>
      <c r="I205" s="15">
        <f>IF($H205="","",ROUND(($H205-'Timing &amp; Incumbent Screen'!$C$6)/30.44,0))</f>
        <v>-14</v>
      </c>
      <c r="J205" t="str">
        <f>IF($H205="","n/a",IF($H205&lt;'Timing &amp; Incumbent Screen'!$C$6,"Expired",IF($I205&lt;=12,"0-12 mo",IF($I205&lt;=24,"12-24 mo",IF($I205&lt;=36,"24-36 mo","36+ mo")))))</f>
        <v>Expired</v>
      </c>
      <c r="K205" t="s">
        <v>599</v>
      </c>
      <c r="L205" t="str">
        <f>IF(COUNTIFS('Notice Links'!$E$9:$E$59,$B205,'Notice Links'!$L$9:$L$59,"Y",'Notice Links'!$J$9:$J$59,"&gt;="&amp;'Timing &amp; Incumbent Screen'!$C$6)&gt;0,"Y","")</f>
        <v/>
      </c>
      <c r="N205" s="11" t="str">
        <f>IF($M205="","",IFERROR(INDEX('Market Size'!$Q$9:$Q$11,MATCH($M205,'Market Size'!$B$9:$B$11,0)),""))</f>
        <v/>
      </c>
      <c r="O205">
        <f>IFERROR(INDEX('Recompete Reviews'!$D$9:$D$234,MATCH($B205,'Recompete Reviews'!$B$9:$B$234,0)),"")</f>
        <v>0</v>
      </c>
      <c r="P205">
        <f>IFERROR(INDEX('Recompete Reviews'!$E$9:$E$234,MATCH($B205,'Recompete Reviews'!$B$9:$B$234,0)),"")</f>
        <v>0</v>
      </c>
    </row>
    <row r="206" spans="2:16" ht="11" outlineLevel="1" x14ac:dyDescent="0.15">
      <c r="B206" t="s">
        <v>349</v>
      </c>
      <c r="C206" t="s">
        <v>691</v>
      </c>
      <c r="D206" t="s">
        <v>645</v>
      </c>
      <c r="E206" t="s">
        <v>636</v>
      </c>
      <c r="F206" s="10">
        <f>IF(INDEX('Contract Families'!$AB$9:$AB$1696,MATCH($B206,'Contract Families'!$B$9:$B$1696,0))="","",INDEX('Contract Families'!$AB$9:$AB$1696,MATCH($B206,'Contract Families'!$B$9:$B$1696,0))/1000000)</f>
        <v>1.3599130500000001</v>
      </c>
      <c r="G206" s="11">
        <f>IF(INDEX('Contract Families'!$Z$9:$Z$1696,MATCH($B206,'Contract Families'!$B$9:$B$1696,0))="","",INDEX('Contract Families'!$Z$9:$Z$1696,MATCH($B206,'Contract Families'!$B$9:$B$1696,0)))</f>
        <v>1</v>
      </c>
      <c r="H206" s="18">
        <f>IF(INDEX('Contract Families'!$AK$9:$AK$1696,MATCH($B206,'Contract Families'!$B$9:$B$1696,0))="","",INDEX('Contract Families'!$AK$9:$AK$1696,MATCH($B206,'Contract Families'!$B$9:$B$1696,0)))</f>
        <v>47005</v>
      </c>
      <c r="I206" s="15">
        <f>IF($H206="","",ROUND(($H206-'Timing &amp; Incumbent Screen'!$C$6)/30.44,0))</f>
        <v>27</v>
      </c>
      <c r="J206" t="str">
        <f>IF($H206="","n/a",IF($H206&lt;'Timing &amp; Incumbent Screen'!$C$6,"Expired",IF($I206&lt;=12,"0-12 mo",IF($I206&lt;=24,"12-24 mo",IF($I206&lt;=36,"24-36 mo","36+ mo")))))</f>
        <v>24-36 mo</v>
      </c>
      <c r="K206" t="s">
        <v>599</v>
      </c>
      <c r="L206" t="str">
        <f>IF(COUNTIFS('Notice Links'!$E$9:$E$59,$B206,'Notice Links'!$L$9:$L$59,"Y",'Notice Links'!$J$9:$J$59,"&gt;="&amp;'Timing &amp; Incumbent Screen'!$C$6)&gt;0,"Y","")</f>
        <v/>
      </c>
      <c r="N206" s="11" t="str">
        <f>IF($M206="","",IFERROR(INDEX('Market Size'!$Q$9:$Q$11,MATCH($M206,'Market Size'!$B$9:$B$11,0)),""))</f>
        <v/>
      </c>
      <c r="O206">
        <f>IFERROR(INDEX('Recompete Reviews'!$D$9:$D$234,MATCH($B206,'Recompete Reviews'!$B$9:$B$234,0)),"")</f>
        <v>0</v>
      </c>
      <c r="P206">
        <f>IFERROR(INDEX('Recompete Reviews'!$E$9:$E$234,MATCH($B206,'Recompete Reviews'!$B$9:$B$234,0)),"")</f>
        <v>0</v>
      </c>
    </row>
    <row r="207" spans="2:16" ht="11" outlineLevel="1" x14ac:dyDescent="0.15">
      <c r="B207" t="s">
        <v>350</v>
      </c>
      <c r="C207" t="s">
        <v>622</v>
      </c>
      <c r="D207" t="s">
        <v>531</v>
      </c>
      <c r="E207" t="s">
        <v>636</v>
      </c>
      <c r="F207" s="10">
        <f>IF(INDEX('Contract Families'!$AB$9:$AB$1696,MATCH($B207,'Contract Families'!$B$9:$B$1696,0))="","",INDEX('Contract Families'!$AB$9:$AB$1696,MATCH($B207,'Contract Families'!$B$9:$B$1696,0))/1000000)</f>
        <v>1.34867443</v>
      </c>
      <c r="G207" s="11">
        <f>IF(INDEX('Contract Families'!$Z$9:$Z$1696,MATCH($B207,'Contract Families'!$B$9:$B$1696,0))="","",INDEX('Contract Families'!$Z$9:$Z$1696,MATCH($B207,'Contract Families'!$B$9:$B$1696,0)))</f>
        <v>1</v>
      </c>
      <c r="H207" s="18">
        <f>IF(INDEX('Contract Families'!$AK$9:$AK$1696,MATCH($B207,'Contract Families'!$B$9:$B$1696,0))="","",INDEX('Contract Families'!$AK$9:$AK$1696,MATCH($B207,'Contract Families'!$B$9:$B$1696,0)))</f>
        <v>55153</v>
      </c>
      <c r="I207" s="15">
        <f>IF($H207="","",ROUND(($H207-'Timing &amp; Incumbent Screen'!$C$6)/30.44,0))</f>
        <v>294</v>
      </c>
      <c r="J207" t="str">
        <f>IF($H207="","n/a",IF($H207&lt;'Timing &amp; Incumbent Screen'!$C$6,"Expired",IF($I207&lt;=12,"0-12 mo",IF($I207&lt;=24,"12-24 mo",IF($I207&lt;=36,"24-36 mo","36+ mo")))))</f>
        <v>36+ mo</v>
      </c>
      <c r="K207" t="s">
        <v>631</v>
      </c>
      <c r="L207" t="str">
        <f>IF(COUNTIFS('Notice Links'!$E$9:$E$59,$B207,'Notice Links'!$L$9:$L$59,"Y",'Notice Links'!$J$9:$J$59,"&gt;="&amp;'Timing &amp; Incumbent Screen'!$C$6)&gt;0,"Y","")</f>
        <v/>
      </c>
      <c r="N207" s="11" t="str">
        <f>IF($M207="","",IFERROR(INDEX('Market Size'!$Q$9:$Q$11,MATCH($M207,'Market Size'!$B$9:$B$11,0)),""))</f>
        <v/>
      </c>
      <c r="O207">
        <f>IFERROR(INDEX('Recompete Reviews'!$D$9:$D$234,MATCH($B207,'Recompete Reviews'!$B$9:$B$234,0)),"")</f>
        <v>0</v>
      </c>
      <c r="P207">
        <f>IFERROR(INDEX('Recompete Reviews'!$E$9:$E$234,MATCH($B207,'Recompete Reviews'!$B$9:$B$234,0)),"")</f>
        <v>0</v>
      </c>
    </row>
    <row r="208" spans="2:16" ht="11" outlineLevel="1" x14ac:dyDescent="0.15">
      <c r="B208" t="s">
        <v>351</v>
      </c>
      <c r="C208" t="s">
        <v>634</v>
      </c>
      <c r="D208" t="s">
        <v>531</v>
      </c>
      <c r="E208" t="s">
        <v>636</v>
      </c>
      <c r="F208" s="10">
        <f>IF(INDEX('Contract Families'!$AB$9:$AB$1696,MATCH($B208,'Contract Families'!$B$9:$B$1696,0))="","",INDEX('Contract Families'!$AB$9:$AB$1696,MATCH($B208,'Contract Families'!$B$9:$B$1696,0))/1000000)</f>
        <v>1.3467762599999999</v>
      </c>
      <c r="G208" s="11">
        <f>IF(INDEX('Contract Families'!$Z$9:$Z$1696,MATCH($B208,'Contract Families'!$B$9:$B$1696,0))="","",INDEX('Contract Families'!$Z$9:$Z$1696,MATCH($B208,'Contract Families'!$B$9:$B$1696,0)))</f>
        <v>1</v>
      </c>
      <c r="H208" s="18">
        <f>IF(INDEX('Contract Families'!$AK$9:$AK$1696,MATCH($B208,'Contract Families'!$B$9:$B$1696,0))="","",INDEX('Contract Families'!$AK$9:$AK$1696,MATCH($B208,'Contract Families'!$B$9:$B$1696,0)))</f>
        <v>42436</v>
      </c>
      <c r="I208" s="15">
        <f>IF($H208="","",ROUND(($H208-'Timing &amp; Incumbent Screen'!$C$6)/30.44,0))</f>
        <v>-123</v>
      </c>
      <c r="J208" t="str">
        <f>IF($H208="","n/a",IF($H208&lt;'Timing &amp; Incumbent Screen'!$C$6,"Expired",IF($I208&lt;=12,"0-12 mo",IF($I208&lt;=24,"12-24 mo",IF($I208&lt;=36,"24-36 mo","36+ mo")))))</f>
        <v>Expired</v>
      </c>
      <c r="K208" t="s">
        <v>599</v>
      </c>
      <c r="L208" t="str">
        <f>IF(COUNTIFS('Notice Links'!$E$9:$E$59,$B208,'Notice Links'!$L$9:$L$59,"Y",'Notice Links'!$J$9:$J$59,"&gt;="&amp;'Timing &amp; Incumbent Screen'!$C$6)&gt;0,"Y","")</f>
        <v/>
      </c>
      <c r="N208" s="11" t="str">
        <f>IF($M208="","",IFERROR(INDEX('Market Size'!$Q$9:$Q$11,MATCH($M208,'Market Size'!$B$9:$B$11,0)),""))</f>
        <v/>
      </c>
      <c r="O208">
        <f>IFERROR(INDEX('Recompete Reviews'!$D$9:$D$234,MATCH($B208,'Recompete Reviews'!$B$9:$B$234,0)),"")</f>
        <v>0</v>
      </c>
      <c r="P208">
        <f>IFERROR(INDEX('Recompete Reviews'!$E$9:$E$234,MATCH($B208,'Recompete Reviews'!$B$9:$B$234,0)),"")</f>
        <v>0</v>
      </c>
    </row>
    <row r="209" spans="2:16" ht="11" outlineLevel="1" x14ac:dyDescent="0.15">
      <c r="B209" t="s">
        <v>352</v>
      </c>
      <c r="C209" t="s">
        <v>705</v>
      </c>
      <c r="D209" t="s">
        <v>531</v>
      </c>
      <c r="E209" t="s">
        <v>636</v>
      </c>
      <c r="F209" s="10">
        <f>IF(INDEX('Contract Families'!$AB$9:$AB$1696,MATCH($B209,'Contract Families'!$B$9:$B$1696,0))="","",INDEX('Contract Families'!$AB$9:$AB$1696,MATCH($B209,'Contract Families'!$B$9:$B$1696,0))/1000000)</f>
        <v>1.3157777500000001</v>
      </c>
      <c r="G209" s="11">
        <f>IF(INDEX('Contract Families'!$Z$9:$Z$1696,MATCH($B209,'Contract Families'!$B$9:$B$1696,0))="","",INDEX('Contract Families'!$Z$9:$Z$1696,MATCH($B209,'Contract Families'!$B$9:$B$1696,0)))</f>
        <v>1</v>
      </c>
      <c r="H209" s="18">
        <f>IF(INDEX('Contract Families'!$AK$9:$AK$1696,MATCH($B209,'Contract Families'!$B$9:$B$1696,0))="","",INDEX('Contract Families'!$AK$9:$AK$1696,MATCH($B209,'Contract Families'!$B$9:$B$1696,0)))</f>
        <v>43250</v>
      </c>
      <c r="I209" s="15">
        <f>IF($H209="","",ROUND(($H209-'Timing &amp; Incumbent Screen'!$C$6)/30.44,0))</f>
        <v>-97</v>
      </c>
      <c r="J209" t="str">
        <f>IF($H209="","n/a",IF($H209&lt;'Timing &amp; Incumbent Screen'!$C$6,"Expired",IF($I209&lt;=12,"0-12 mo",IF($I209&lt;=24,"12-24 mo",IF($I209&lt;=36,"24-36 mo","36+ mo")))))</f>
        <v>Expired</v>
      </c>
      <c r="K209" t="s">
        <v>599</v>
      </c>
      <c r="L209" t="str">
        <f>IF(COUNTIFS('Notice Links'!$E$9:$E$59,$B209,'Notice Links'!$L$9:$L$59,"Y",'Notice Links'!$J$9:$J$59,"&gt;="&amp;'Timing &amp; Incumbent Screen'!$C$6)&gt;0,"Y","")</f>
        <v/>
      </c>
      <c r="N209" s="11" t="str">
        <f>IF($M209="","",IFERROR(INDEX('Market Size'!$Q$9:$Q$11,MATCH($M209,'Market Size'!$B$9:$B$11,0)),""))</f>
        <v/>
      </c>
      <c r="O209">
        <f>IFERROR(INDEX('Recompete Reviews'!$D$9:$D$234,MATCH($B209,'Recompete Reviews'!$B$9:$B$234,0)),"")</f>
        <v>0</v>
      </c>
      <c r="P209">
        <f>IFERROR(INDEX('Recompete Reviews'!$E$9:$E$234,MATCH($B209,'Recompete Reviews'!$B$9:$B$234,0)),"")</f>
        <v>0</v>
      </c>
    </row>
    <row r="210" spans="2:16" ht="11" outlineLevel="1" x14ac:dyDescent="0.15">
      <c r="B210" t="s">
        <v>353</v>
      </c>
      <c r="C210" t="s">
        <v>641</v>
      </c>
      <c r="D210" t="s">
        <v>531</v>
      </c>
      <c r="E210" t="s">
        <v>636</v>
      </c>
      <c r="F210" s="10">
        <f>IF(INDEX('Contract Families'!$AB$9:$AB$1696,MATCH($B210,'Contract Families'!$B$9:$B$1696,0))="","",INDEX('Contract Families'!$AB$9:$AB$1696,MATCH($B210,'Contract Families'!$B$9:$B$1696,0))/1000000)</f>
        <v>1.3053052199999999</v>
      </c>
      <c r="G210" s="11">
        <f>IF(INDEX('Contract Families'!$Z$9:$Z$1696,MATCH($B210,'Contract Families'!$B$9:$B$1696,0))="","",INDEX('Contract Families'!$Z$9:$Z$1696,MATCH($B210,'Contract Families'!$B$9:$B$1696,0)))</f>
        <v>1</v>
      </c>
      <c r="H210" s="18">
        <f>IF(INDEX('Contract Families'!$AK$9:$AK$1696,MATCH($B210,'Contract Families'!$B$9:$B$1696,0))="","",INDEX('Contract Families'!$AK$9:$AK$1696,MATCH($B210,'Contract Families'!$B$9:$B$1696,0)))</f>
        <v>44953</v>
      </c>
      <c r="I210" s="15">
        <f>IF($H210="","",ROUND(($H210-'Timing &amp; Incumbent Screen'!$C$6)/30.44,0))</f>
        <v>-41</v>
      </c>
      <c r="J210" t="str">
        <f>IF($H210="","n/a",IF($H210&lt;'Timing &amp; Incumbent Screen'!$C$6,"Expired",IF($I210&lt;=12,"0-12 mo",IF($I210&lt;=24,"12-24 mo",IF($I210&lt;=36,"24-36 mo","36+ mo")))))</f>
        <v>Expired</v>
      </c>
      <c r="K210" t="s">
        <v>599</v>
      </c>
      <c r="L210" t="str">
        <f>IF(COUNTIFS('Notice Links'!$E$9:$E$59,$B210,'Notice Links'!$L$9:$L$59,"Y",'Notice Links'!$J$9:$J$59,"&gt;="&amp;'Timing &amp; Incumbent Screen'!$C$6)&gt;0,"Y","")</f>
        <v/>
      </c>
      <c r="N210" s="11" t="str">
        <f>IF($M210="","",IFERROR(INDEX('Market Size'!$Q$9:$Q$11,MATCH($M210,'Market Size'!$B$9:$B$11,0)),""))</f>
        <v/>
      </c>
      <c r="O210">
        <f>IFERROR(INDEX('Recompete Reviews'!$D$9:$D$234,MATCH($B210,'Recompete Reviews'!$B$9:$B$234,0)),"")</f>
        <v>0</v>
      </c>
      <c r="P210">
        <f>IFERROR(INDEX('Recompete Reviews'!$E$9:$E$234,MATCH($B210,'Recompete Reviews'!$B$9:$B$234,0)),"")</f>
        <v>0</v>
      </c>
    </row>
    <row r="211" spans="2:16" ht="11" outlineLevel="1" x14ac:dyDescent="0.15">
      <c r="B211" t="s">
        <v>354</v>
      </c>
      <c r="C211" t="s">
        <v>706</v>
      </c>
      <c r="D211" t="s">
        <v>531</v>
      </c>
      <c r="E211" t="s">
        <v>636</v>
      </c>
      <c r="F211" s="10">
        <f>IF(INDEX('Contract Families'!$AB$9:$AB$1696,MATCH($B211,'Contract Families'!$B$9:$B$1696,0))="","",INDEX('Contract Families'!$AB$9:$AB$1696,MATCH($B211,'Contract Families'!$B$9:$B$1696,0))/1000000)</f>
        <v>1.294036</v>
      </c>
      <c r="G211" s="11">
        <f>IF(INDEX('Contract Families'!$Z$9:$Z$1696,MATCH($B211,'Contract Families'!$B$9:$B$1696,0))="","",INDEX('Contract Families'!$Z$9:$Z$1696,MATCH($B211,'Contract Families'!$B$9:$B$1696,0)))</f>
        <v>1</v>
      </c>
      <c r="H211" s="18">
        <f>IF(INDEX('Contract Families'!$AK$9:$AK$1696,MATCH($B211,'Contract Families'!$B$9:$B$1696,0))="","",INDEX('Contract Families'!$AK$9:$AK$1696,MATCH($B211,'Contract Families'!$B$9:$B$1696,0)))</f>
        <v>46446</v>
      </c>
      <c r="I211" s="15">
        <f>IF($H211="","",ROUND(($H211-'Timing &amp; Incumbent Screen'!$C$6)/30.44,0))</f>
        <v>8</v>
      </c>
      <c r="J211" t="str">
        <f>IF($H211="","n/a",IF($H211&lt;'Timing &amp; Incumbent Screen'!$C$6,"Expired",IF($I211&lt;=12,"0-12 mo",IF($I211&lt;=24,"12-24 mo",IF($I211&lt;=36,"24-36 mo","36+ mo")))))</f>
        <v>0-12 mo</v>
      </c>
      <c r="K211" t="s">
        <v>599</v>
      </c>
      <c r="L211" t="str">
        <f>IF(COUNTIFS('Notice Links'!$E$9:$E$59,$B211,'Notice Links'!$L$9:$L$59,"Y",'Notice Links'!$J$9:$J$59,"&gt;="&amp;'Timing &amp; Incumbent Screen'!$C$6)&gt;0,"Y","")</f>
        <v/>
      </c>
      <c r="N211" s="11" t="str">
        <f>IF($M211="","",IFERROR(INDEX('Market Size'!$Q$9:$Q$11,MATCH($M211,'Market Size'!$B$9:$B$11,0)),""))</f>
        <v/>
      </c>
      <c r="O211">
        <f>IFERROR(INDEX('Recompete Reviews'!$D$9:$D$234,MATCH($B211,'Recompete Reviews'!$B$9:$B$234,0)),"")</f>
        <v>0</v>
      </c>
      <c r="P211">
        <f>IFERROR(INDEX('Recompete Reviews'!$E$9:$E$234,MATCH($B211,'Recompete Reviews'!$B$9:$B$234,0)),"")</f>
        <v>0</v>
      </c>
    </row>
    <row r="212" spans="2:16" ht="11" outlineLevel="1" x14ac:dyDescent="0.15">
      <c r="B212" t="s">
        <v>355</v>
      </c>
      <c r="C212" t="s">
        <v>707</v>
      </c>
      <c r="D212" t="s">
        <v>531</v>
      </c>
      <c r="E212" t="s">
        <v>636</v>
      </c>
      <c r="F212" s="10">
        <f>IF(INDEX('Contract Families'!$AB$9:$AB$1696,MATCH($B212,'Contract Families'!$B$9:$B$1696,0))="","",INDEX('Contract Families'!$AB$9:$AB$1696,MATCH($B212,'Contract Families'!$B$9:$B$1696,0))/1000000)</f>
        <v>1.2874559999999999</v>
      </c>
      <c r="G212" s="11">
        <f>IF(INDEX('Contract Families'!$Z$9:$Z$1696,MATCH($B212,'Contract Families'!$B$9:$B$1696,0))="","",INDEX('Contract Families'!$Z$9:$Z$1696,MATCH($B212,'Contract Families'!$B$9:$B$1696,0)))</f>
        <v>1</v>
      </c>
      <c r="H212" s="18">
        <f>IF(INDEX('Contract Families'!$AK$9:$AK$1696,MATCH($B212,'Contract Families'!$B$9:$B$1696,0))="","",INDEX('Contract Families'!$AK$9:$AK$1696,MATCH($B212,'Contract Families'!$B$9:$B$1696,0)))</f>
        <v>44439</v>
      </c>
      <c r="I212" s="15">
        <f>IF($H212="","",ROUND(($H212-'Timing &amp; Incumbent Screen'!$C$6)/30.44,0))</f>
        <v>-58</v>
      </c>
      <c r="J212" t="str">
        <f>IF($H212="","n/a",IF($H212&lt;'Timing &amp; Incumbent Screen'!$C$6,"Expired",IF($I212&lt;=12,"0-12 mo",IF($I212&lt;=24,"12-24 mo",IF($I212&lt;=36,"24-36 mo","36+ mo")))))</f>
        <v>Expired</v>
      </c>
      <c r="K212" t="s">
        <v>599</v>
      </c>
      <c r="L212" t="str">
        <f>IF(COUNTIFS('Notice Links'!$E$9:$E$59,$B212,'Notice Links'!$L$9:$L$59,"Y",'Notice Links'!$J$9:$J$59,"&gt;="&amp;'Timing &amp; Incumbent Screen'!$C$6)&gt;0,"Y","")</f>
        <v/>
      </c>
      <c r="N212" s="11" t="str">
        <f>IF($M212="","",IFERROR(INDEX('Market Size'!$Q$9:$Q$11,MATCH($M212,'Market Size'!$B$9:$B$11,0)),""))</f>
        <v/>
      </c>
      <c r="O212">
        <f>IFERROR(INDEX('Recompete Reviews'!$D$9:$D$234,MATCH($B212,'Recompete Reviews'!$B$9:$B$234,0)),"")</f>
        <v>0</v>
      </c>
      <c r="P212">
        <f>IFERROR(INDEX('Recompete Reviews'!$E$9:$E$234,MATCH($B212,'Recompete Reviews'!$B$9:$B$234,0)),"")</f>
        <v>0</v>
      </c>
    </row>
    <row r="213" spans="2:16" ht="11" outlineLevel="1" x14ac:dyDescent="0.15">
      <c r="B213" t="s">
        <v>356</v>
      </c>
      <c r="C213" t="s">
        <v>665</v>
      </c>
      <c r="D213" t="s">
        <v>531</v>
      </c>
      <c r="E213" t="s">
        <v>636</v>
      </c>
      <c r="F213" s="10">
        <f>IF(INDEX('Contract Families'!$AB$9:$AB$1696,MATCH($B213,'Contract Families'!$B$9:$B$1696,0))="","",INDEX('Contract Families'!$AB$9:$AB$1696,MATCH($B213,'Contract Families'!$B$9:$B$1696,0))/1000000)</f>
        <v>1.2815358700000001</v>
      </c>
      <c r="G213" s="11">
        <f>IF(INDEX('Contract Families'!$Z$9:$Z$1696,MATCH($B213,'Contract Families'!$B$9:$B$1696,0))="","",INDEX('Contract Families'!$Z$9:$Z$1696,MATCH($B213,'Contract Families'!$B$9:$B$1696,0)))</f>
        <v>1</v>
      </c>
      <c r="H213" s="18">
        <f>IF(INDEX('Contract Families'!$AK$9:$AK$1696,MATCH($B213,'Contract Families'!$B$9:$B$1696,0))="","",INDEX('Contract Families'!$AK$9:$AK$1696,MATCH($B213,'Contract Families'!$B$9:$B$1696,0)))</f>
        <v>47268</v>
      </c>
      <c r="I213" s="15">
        <f>IF($H213="","",ROUND(($H213-'Timing &amp; Incumbent Screen'!$C$6)/30.44,0))</f>
        <v>35</v>
      </c>
      <c r="J213" t="str">
        <f>IF($H213="","n/a",IF($H213&lt;'Timing &amp; Incumbent Screen'!$C$6,"Expired",IF($I213&lt;=12,"0-12 mo",IF($I213&lt;=24,"12-24 mo",IF($I213&lt;=36,"24-36 mo","36+ mo")))))</f>
        <v>24-36 mo</v>
      </c>
      <c r="K213" t="s">
        <v>666</v>
      </c>
      <c r="L213" t="str">
        <f>IF(COUNTIFS('Notice Links'!$E$9:$E$59,$B213,'Notice Links'!$L$9:$L$59,"Y",'Notice Links'!$J$9:$J$59,"&gt;="&amp;'Timing &amp; Incumbent Screen'!$C$6)&gt;0,"Y","")</f>
        <v/>
      </c>
      <c r="N213" s="11" t="str">
        <f>IF($M213="","",IFERROR(INDEX('Market Size'!$Q$9:$Q$11,MATCH($M213,'Market Size'!$B$9:$B$11,0)),""))</f>
        <v/>
      </c>
      <c r="O213">
        <f>IFERROR(INDEX('Recompete Reviews'!$D$9:$D$234,MATCH($B213,'Recompete Reviews'!$B$9:$B$234,0)),"")</f>
        <v>0</v>
      </c>
      <c r="P213">
        <f>IFERROR(INDEX('Recompete Reviews'!$E$9:$E$234,MATCH($B213,'Recompete Reviews'!$B$9:$B$234,0)),"")</f>
        <v>0</v>
      </c>
    </row>
    <row r="214" spans="2:16" ht="11" outlineLevel="1" x14ac:dyDescent="0.15">
      <c r="B214" t="s">
        <v>357</v>
      </c>
      <c r="C214" t="s">
        <v>708</v>
      </c>
      <c r="D214" t="s">
        <v>531</v>
      </c>
      <c r="E214" t="s">
        <v>636</v>
      </c>
      <c r="F214" s="10">
        <f>IF(INDEX('Contract Families'!$AB$9:$AB$1696,MATCH($B214,'Contract Families'!$B$9:$B$1696,0))="","",INDEX('Contract Families'!$AB$9:$AB$1696,MATCH($B214,'Contract Families'!$B$9:$B$1696,0))/1000000)</f>
        <v>1.2754696399999998</v>
      </c>
      <c r="G214" s="11">
        <f>IF(INDEX('Contract Families'!$Z$9:$Z$1696,MATCH($B214,'Contract Families'!$B$9:$B$1696,0))="","",INDEX('Contract Families'!$Z$9:$Z$1696,MATCH($B214,'Contract Families'!$B$9:$B$1696,0)))</f>
        <v>1</v>
      </c>
      <c r="H214" s="18">
        <f>IF(INDEX('Contract Families'!$AK$9:$AK$1696,MATCH($B214,'Contract Families'!$B$9:$B$1696,0))="","",INDEX('Contract Families'!$AK$9:$AK$1696,MATCH($B214,'Contract Families'!$B$9:$B$1696,0)))</f>
        <v>45961</v>
      </c>
      <c r="I214" s="15">
        <f>IF($H214="","",ROUND(($H214-'Timing &amp; Incumbent Screen'!$C$6)/30.44,0))</f>
        <v>-8</v>
      </c>
      <c r="J214" t="str">
        <f>IF($H214="","n/a",IF($H214&lt;'Timing &amp; Incumbent Screen'!$C$6,"Expired",IF($I214&lt;=12,"0-12 mo",IF($I214&lt;=24,"12-24 mo",IF($I214&lt;=36,"24-36 mo","36+ mo")))))</f>
        <v>Expired</v>
      </c>
      <c r="K214" t="s">
        <v>599</v>
      </c>
      <c r="L214" t="str">
        <f>IF(COUNTIFS('Notice Links'!$E$9:$E$59,$B214,'Notice Links'!$L$9:$L$59,"Y",'Notice Links'!$J$9:$J$59,"&gt;="&amp;'Timing &amp; Incumbent Screen'!$C$6)&gt;0,"Y","")</f>
        <v/>
      </c>
      <c r="N214" s="11" t="str">
        <f>IF($M214="","",IFERROR(INDEX('Market Size'!$Q$9:$Q$11,MATCH($M214,'Market Size'!$B$9:$B$11,0)),""))</f>
        <v/>
      </c>
      <c r="O214">
        <f>IFERROR(INDEX('Recompete Reviews'!$D$9:$D$234,MATCH($B214,'Recompete Reviews'!$B$9:$B$234,0)),"")</f>
        <v>0</v>
      </c>
      <c r="P214">
        <f>IFERROR(INDEX('Recompete Reviews'!$E$9:$E$234,MATCH($B214,'Recompete Reviews'!$B$9:$B$234,0)),"")</f>
        <v>0</v>
      </c>
    </row>
    <row r="215" spans="2:16" ht="11" outlineLevel="1" x14ac:dyDescent="0.15">
      <c r="B215" t="s">
        <v>359</v>
      </c>
      <c r="C215" t="s">
        <v>618</v>
      </c>
      <c r="D215" t="s">
        <v>531</v>
      </c>
      <c r="E215" t="s">
        <v>636</v>
      </c>
      <c r="F215" s="10">
        <f>IF(INDEX('Contract Families'!$AB$9:$AB$1696,MATCH($B215,'Contract Families'!$B$9:$B$1696,0))="","",INDEX('Contract Families'!$AB$9:$AB$1696,MATCH($B215,'Contract Families'!$B$9:$B$1696,0))/1000000)</f>
        <v>1.25072987</v>
      </c>
      <c r="G215" s="11">
        <f>IF(INDEX('Contract Families'!$Z$9:$Z$1696,MATCH($B215,'Contract Families'!$B$9:$B$1696,0))="","",INDEX('Contract Families'!$Z$9:$Z$1696,MATCH($B215,'Contract Families'!$B$9:$B$1696,0)))</f>
        <v>1</v>
      </c>
      <c r="H215" s="18">
        <f>IF(INDEX('Contract Families'!$AK$9:$AK$1696,MATCH($B215,'Contract Families'!$B$9:$B$1696,0))="","",INDEX('Contract Families'!$AK$9:$AK$1696,MATCH($B215,'Contract Families'!$B$9:$B$1696,0)))</f>
        <v>44469</v>
      </c>
      <c r="I215" s="15">
        <f>IF($H215="","",ROUND(($H215-'Timing &amp; Incumbent Screen'!$C$6)/30.44,0))</f>
        <v>-57</v>
      </c>
      <c r="J215" t="str">
        <f>IF($H215="","n/a",IF($H215&lt;'Timing &amp; Incumbent Screen'!$C$6,"Expired",IF($I215&lt;=12,"0-12 mo",IF($I215&lt;=24,"12-24 mo",IF($I215&lt;=36,"24-36 mo","36+ mo")))))</f>
        <v>Expired</v>
      </c>
      <c r="K215" t="s">
        <v>599</v>
      </c>
      <c r="L215" t="str">
        <f>IF(COUNTIFS('Notice Links'!$E$9:$E$59,$B215,'Notice Links'!$L$9:$L$59,"Y",'Notice Links'!$J$9:$J$59,"&gt;="&amp;'Timing &amp; Incumbent Screen'!$C$6)&gt;0,"Y","")</f>
        <v/>
      </c>
      <c r="N215" s="11" t="str">
        <f>IF($M215="","",IFERROR(INDEX('Market Size'!$Q$9:$Q$11,MATCH($M215,'Market Size'!$B$9:$B$11,0)),""))</f>
        <v/>
      </c>
      <c r="O215">
        <f>IFERROR(INDEX('Recompete Reviews'!$D$9:$D$234,MATCH($B215,'Recompete Reviews'!$B$9:$B$234,0)),"")</f>
        <v>0</v>
      </c>
      <c r="P215">
        <f>IFERROR(INDEX('Recompete Reviews'!$E$9:$E$234,MATCH($B215,'Recompete Reviews'!$B$9:$B$234,0)),"")</f>
        <v>0</v>
      </c>
    </row>
    <row r="216" spans="2:16" ht="11" outlineLevel="1" x14ac:dyDescent="0.15">
      <c r="B216" t="s">
        <v>360</v>
      </c>
      <c r="C216" t="s">
        <v>709</v>
      </c>
      <c r="D216" t="s">
        <v>645</v>
      </c>
      <c r="E216" t="s">
        <v>636</v>
      </c>
      <c r="F216" s="10">
        <f>IF(INDEX('Contract Families'!$AB$9:$AB$1696,MATCH($B216,'Contract Families'!$B$9:$B$1696,0))="","",INDEX('Contract Families'!$AB$9:$AB$1696,MATCH($B216,'Contract Families'!$B$9:$B$1696,0))/1000000)</f>
        <v>1.2296868600000002</v>
      </c>
      <c r="G216" s="11">
        <f>IF(INDEX('Contract Families'!$Z$9:$Z$1696,MATCH($B216,'Contract Families'!$B$9:$B$1696,0))="","",INDEX('Contract Families'!$Z$9:$Z$1696,MATCH($B216,'Contract Families'!$B$9:$B$1696,0)))</f>
        <v>1</v>
      </c>
      <c r="H216" s="18">
        <f>IF(INDEX('Contract Families'!$AK$9:$AK$1696,MATCH($B216,'Contract Families'!$B$9:$B$1696,0))="","",INDEX('Contract Families'!$AK$9:$AK$1696,MATCH($B216,'Contract Families'!$B$9:$B$1696,0)))</f>
        <v>43343</v>
      </c>
      <c r="I216" s="15">
        <f>IF($H216="","",ROUND(($H216-'Timing &amp; Incumbent Screen'!$C$6)/30.44,0))</f>
        <v>-94</v>
      </c>
      <c r="J216" t="str">
        <f>IF($H216="","n/a",IF($H216&lt;'Timing &amp; Incumbent Screen'!$C$6,"Expired",IF($I216&lt;=12,"0-12 mo",IF($I216&lt;=24,"12-24 mo",IF($I216&lt;=36,"24-36 mo","36+ mo")))))</f>
        <v>Expired</v>
      </c>
      <c r="K216" t="s">
        <v>599</v>
      </c>
      <c r="L216" t="str">
        <f>IF(COUNTIFS('Notice Links'!$E$9:$E$59,$B216,'Notice Links'!$L$9:$L$59,"Y",'Notice Links'!$J$9:$J$59,"&gt;="&amp;'Timing &amp; Incumbent Screen'!$C$6)&gt;0,"Y","")</f>
        <v/>
      </c>
      <c r="N216" s="11" t="str">
        <f>IF($M216="","",IFERROR(INDEX('Market Size'!$Q$9:$Q$11,MATCH($M216,'Market Size'!$B$9:$B$11,0)),""))</f>
        <v/>
      </c>
      <c r="O216">
        <f>IFERROR(INDEX('Recompete Reviews'!$D$9:$D$234,MATCH($B216,'Recompete Reviews'!$B$9:$B$234,0)),"")</f>
        <v>0</v>
      </c>
      <c r="P216">
        <f>IFERROR(INDEX('Recompete Reviews'!$E$9:$E$234,MATCH($B216,'Recompete Reviews'!$B$9:$B$234,0)),"")</f>
        <v>0</v>
      </c>
    </row>
    <row r="217" spans="2:16" ht="11" outlineLevel="1" x14ac:dyDescent="0.15">
      <c r="B217" t="s">
        <v>361</v>
      </c>
      <c r="C217" t="s">
        <v>710</v>
      </c>
      <c r="D217" t="s">
        <v>645</v>
      </c>
      <c r="E217" t="s">
        <v>636</v>
      </c>
      <c r="F217" s="10">
        <f>IF(INDEX('Contract Families'!$AB$9:$AB$1696,MATCH($B217,'Contract Families'!$B$9:$B$1696,0))="","",INDEX('Contract Families'!$AB$9:$AB$1696,MATCH($B217,'Contract Families'!$B$9:$B$1696,0))/1000000)</f>
        <v>1.21933596</v>
      </c>
      <c r="G217" s="11">
        <f>IF(INDEX('Contract Families'!$Z$9:$Z$1696,MATCH($B217,'Contract Families'!$B$9:$B$1696,0))="","",INDEX('Contract Families'!$Z$9:$Z$1696,MATCH($B217,'Contract Families'!$B$9:$B$1696,0)))</f>
        <v>1</v>
      </c>
      <c r="H217" s="18">
        <f>IF(INDEX('Contract Families'!$AK$9:$AK$1696,MATCH($B217,'Contract Families'!$B$9:$B$1696,0))="","",INDEX('Contract Families'!$AK$9:$AK$1696,MATCH($B217,'Contract Families'!$B$9:$B$1696,0)))</f>
        <v>47588</v>
      </c>
      <c r="I217" s="15">
        <f>IF($H217="","",ROUND(($H217-'Timing &amp; Incumbent Screen'!$C$6)/30.44,0))</f>
        <v>46</v>
      </c>
      <c r="J217" t="str">
        <f>IF($H217="","n/a",IF($H217&lt;'Timing &amp; Incumbent Screen'!$C$6,"Expired",IF($I217&lt;=12,"0-12 mo",IF($I217&lt;=24,"12-24 mo",IF($I217&lt;=36,"24-36 mo","36+ mo")))))</f>
        <v>36+ mo</v>
      </c>
      <c r="K217" t="s">
        <v>599</v>
      </c>
      <c r="L217" t="str">
        <f>IF(COUNTIFS('Notice Links'!$E$9:$E$59,$B217,'Notice Links'!$L$9:$L$59,"Y",'Notice Links'!$J$9:$J$59,"&gt;="&amp;'Timing &amp; Incumbent Screen'!$C$6)&gt;0,"Y","")</f>
        <v/>
      </c>
      <c r="N217" s="11" t="str">
        <f>IF($M217="","",IFERROR(INDEX('Market Size'!$Q$9:$Q$11,MATCH($M217,'Market Size'!$B$9:$B$11,0)),""))</f>
        <v/>
      </c>
      <c r="O217">
        <f>IFERROR(INDEX('Recompete Reviews'!$D$9:$D$234,MATCH($B217,'Recompete Reviews'!$B$9:$B$234,0)),"")</f>
        <v>0</v>
      </c>
      <c r="P217">
        <f>IFERROR(INDEX('Recompete Reviews'!$E$9:$E$234,MATCH($B217,'Recompete Reviews'!$B$9:$B$234,0)),"")</f>
        <v>0</v>
      </c>
    </row>
    <row r="218" spans="2:16" ht="11" outlineLevel="1" x14ac:dyDescent="0.15">
      <c r="B218" t="s">
        <v>362</v>
      </c>
      <c r="C218" t="s">
        <v>694</v>
      </c>
      <c r="D218" t="s">
        <v>531</v>
      </c>
      <c r="E218" t="s">
        <v>636</v>
      </c>
      <c r="F218" s="10">
        <f>IF(INDEX('Contract Families'!$AB$9:$AB$1696,MATCH($B218,'Contract Families'!$B$9:$B$1696,0))="","",INDEX('Contract Families'!$AB$9:$AB$1696,MATCH($B218,'Contract Families'!$B$9:$B$1696,0))/1000000)</f>
        <v>1.2090311999999999</v>
      </c>
      <c r="G218" s="11">
        <f>IF(INDEX('Contract Families'!$Z$9:$Z$1696,MATCH($B218,'Contract Families'!$B$9:$B$1696,0))="","",INDEX('Contract Families'!$Z$9:$Z$1696,MATCH($B218,'Contract Families'!$B$9:$B$1696,0)))</f>
        <v>1</v>
      </c>
      <c r="H218" s="18">
        <f>IF(INDEX('Contract Families'!$AK$9:$AK$1696,MATCH($B218,'Contract Families'!$B$9:$B$1696,0))="","",INDEX('Contract Families'!$AK$9:$AK$1696,MATCH($B218,'Contract Families'!$B$9:$B$1696,0)))</f>
        <v>43115</v>
      </c>
      <c r="I218" s="15">
        <f>IF($H218="","",ROUND(($H218-'Timing &amp; Incumbent Screen'!$C$6)/30.44,0))</f>
        <v>-101</v>
      </c>
      <c r="J218" t="str">
        <f>IF($H218="","n/a",IF($H218&lt;'Timing &amp; Incumbent Screen'!$C$6,"Expired",IF($I218&lt;=12,"0-12 mo",IF($I218&lt;=24,"12-24 mo",IF($I218&lt;=36,"24-36 mo","36+ mo")))))</f>
        <v>Expired</v>
      </c>
      <c r="K218" t="s">
        <v>599</v>
      </c>
      <c r="L218" t="str">
        <f>IF(COUNTIFS('Notice Links'!$E$9:$E$59,$B218,'Notice Links'!$L$9:$L$59,"Y",'Notice Links'!$J$9:$J$59,"&gt;="&amp;'Timing &amp; Incumbent Screen'!$C$6)&gt;0,"Y","")</f>
        <v/>
      </c>
      <c r="N218" s="11" t="str">
        <f>IF($M218="","",IFERROR(INDEX('Market Size'!$Q$9:$Q$11,MATCH($M218,'Market Size'!$B$9:$B$11,0)),""))</f>
        <v/>
      </c>
      <c r="O218">
        <f>IFERROR(INDEX('Recompete Reviews'!$D$9:$D$234,MATCH($B218,'Recompete Reviews'!$B$9:$B$234,0)),"")</f>
        <v>0</v>
      </c>
      <c r="P218">
        <f>IFERROR(INDEX('Recompete Reviews'!$E$9:$E$234,MATCH($B218,'Recompete Reviews'!$B$9:$B$234,0)),"")</f>
        <v>0</v>
      </c>
    </row>
    <row r="219" spans="2:16" ht="11" outlineLevel="1" x14ac:dyDescent="0.15">
      <c r="B219" t="s">
        <v>363</v>
      </c>
      <c r="C219" t="s">
        <v>691</v>
      </c>
      <c r="D219" t="s">
        <v>531</v>
      </c>
      <c r="E219" t="s">
        <v>636</v>
      </c>
      <c r="F219" s="10">
        <f>IF(INDEX('Contract Families'!$AB$9:$AB$1696,MATCH($B219,'Contract Families'!$B$9:$B$1696,0))="","",INDEX('Contract Families'!$AB$9:$AB$1696,MATCH($B219,'Contract Families'!$B$9:$B$1696,0))/1000000)</f>
        <v>1.2041090000000001</v>
      </c>
      <c r="G219" s="11">
        <f>IF(INDEX('Contract Families'!$Z$9:$Z$1696,MATCH($B219,'Contract Families'!$B$9:$B$1696,0))="","",INDEX('Contract Families'!$Z$9:$Z$1696,MATCH($B219,'Contract Families'!$B$9:$B$1696,0)))</f>
        <v>1</v>
      </c>
      <c r="H219" s="18">
        <f>IF(INDEX('Contract Families'!$AK$9:$AK$1696,MATCH($B219,'Contract Families'!$B$9:$B$1696,0))="","",INDEX('Contract Families'!$AK$9:$AK$1696,MATCH($B219,'Contract Families'!$B$9:$B$1696,0)))</f>
        <v>43164</v>
      </c>
      <c r="I219" s="15">
        <f>IF($H219="","",ROUND(($H219-'Timing &amp; Incumbent Screen'!$C$6)/30.44,0))</f>
        <v>-100</v>
      </c>
      <c r="J219" t="str">
        <f>IF($H219="","n/a",IF($H219&lt;'Timing &amp; Incumbent Screen'!$C$6,"Expired",IF($I219&lt;=12,"0-12 mo",IF($I219&lt;=24,"12-24 mo",IF($I219&lt;=36,"24-36 mo","36+ mo")))))</f>
        <v>Expired</v>
      </c>
      <c r="K219" t="s">
        <v>599</v>
      </c>
      <c r="L219" t="str">
        <f>IF(COUNTIFS('Notice Links'!$E$9:$E$59,$B219,'Notice Links'!$L$9:$L$59,"Y",'Notice Links'!$J$9:$J$59,"&gt;="&amp;'Timing &amp; Incumbent Screen'!$C$6)&gt;0,"Y","")</f>
        <v/>
      </c>
      <c r="N219" s="11" t="str">
        <f>IF($M219="","",IFERROR(INDEX('Market Size'!$Q$9:$Q$11,MATCH($M219,'Market Size'!$B$9:$B$11,0)),""))</f>
        <v/>
      </c>
      <c r="O219">
        <f>IFERROR(INDEX('Recompete Reviews'!$D$9:$D$234,MATCH($B219,'Recompete Reviews'!$B$9:$B$234,0)),"")</f>
        <v>0</v>
      </c>
      <c r="P219">
        <f>IFERROR(INDEX('Recompete Reviews'!$E$9:$E$234,MATCH($B219,'Recompete Reviews'!$B$9:$B$234,0)),"")</f>
        <v>0</v>
      </c>
    </row>
    <row r="220" spans="2:16" ht="11" outlineLevel="1" x14ac:dyDescent="0.15">
      <c r="B220" t="s">
        <v>366</v>
      </c>
      <c r="C220" t="s">
        <v>711</v>
      </c>
      <c r="D220" t="s">
        <v>531</v>
      </c>
      <c r="E220" t="s">
        <v>636</v>
      </c>
      <c r="F220" s="10">
        <f>IF(INDEX('Contract Families'!$AB$9:$AB$1696,MATCH($B220,'Contract Families'!$B$9:$B$1696,0))="","",INDEX('Contract Families'!$AB$9:$AB$1696,MATCH($B220,'Contract Families'!$B$9:$B$1696,0))/1000000)</f>
        <v>1.1853547900000001</v>
      </c>
      <c r="G220" s="11">
        <f>IF(INDEX('Contract Families'!$Z$9:$Z$1696,MATCH($B220,'Contract Families'!$B$9:$B$1696,0))="","",INDEX('Contract Families'!$Z$9:$Z$1696,MATCH($B220,'Contract Families'!$B$9:$B$1696,0)))</f>
        <v>1</v>
      </c>
      <c r="H220" s="18">
        <f>IF(INDEX('Contract Families'!$AK$9:$AK$1696,MATCH($B220,'Contract Families'!$B$9:$B$1696,0))="","",INDEX('Contract Families'!$AK$9:$AK$1696,MATCH($B220,'Contract Families'!$B$9:$B$1696,0)))</f>
        <v>44286</v>
      </c>
      <c r="I220" s="15">
        <f>IF($H220="","",ROUND(($H220-'Timing &amp; Incumbent Screen'!$C$6)/30.44,0))</f>
        <v>-63</v>
      </c>
      <c r="J220" t="str">
        <f>IF($H220="","n/a",IF($H220&lt;'Timing &amp; Incumbent Screen'!$C$6,"Expired",IF($I220&lt;=12,"0-12 mo",IF($I220&lt;=24,"12-24 mo",IF($I220&lt;=36,"24-36 mo","36+ mo")))))</f>
        <v>Expired</v>
      </c>
      <c r="K220" t="s">
        <v>599</v>
      </c>
      <c r="L220" t="str">
        <f>IF(COUNTIFS('Notice Links'!$E$9:$E$59,$B220,'Notice Links'!$L$9:$L$59,"Y",'Notice Links'!$J$9:$J$59,"&gt;="&amp;'Timing &amp; Incumbent Screen'!$C$6)&gt;0,"Y","")</f>
        <v/>
      </c>
      <c r="N220" s="11" t="str">
        <f>IF($M220="","",IFERROR(INDEX('Market Size'!$Q$9:$Q$11,MATCH($M220,'Market Size'!$B$9:$B$11,0)),""))</f>
        <v/>
      </c>
      <c r="O220">
        <f>IFERROR(INDEX('Recompete Reviews'!$D$9:$D$234,MATCH($B220,'Recompete Reviews'!$B$9:$B$234,0)),"")</f>
        <v>0</v>
      </c>
      <c r="P220">
        <f>IFERROR(INDEX('Recompete Reviews'!$E$9:$E$234,MATCH($B220,'Recompete Reviews'!$B$9:$B$234,0)),"")</f>
        <v>0</v>
      </c>
    </row>
    <row r="221" spans="2:16" ht="11" outlineLevel="1" x14ac:dyDescent="0.15">
      <c r="B221" t="s">
        <v>367</v>
      </c>
      <c r="C221" t="s">
        <v>685</v>
      </c>
      <c r="D221" t="s">
        <v>531</v>
      </c>
      <c r="E221" t="s">
        <v>636</v>
      </c>
      <c r="F221" s="10">
        <f>IF(INDEX('Contract Families'!$AB$9:$AB$1696,MATCH($B221,'Contract Families'!$B$9:$B$1696,0))="","",INDEX('Contract Families'!$AB$9:$AB$1696,MATCH($B221,'Contract Families'!$B$9:$B$1696,0))/1000000)</f>
        <v>1.1797393</v>
      </c>
      <c r="G221" s="11">
        <f>IF(INDEX('Contract Families'!$Z$9:$Z$1696,MATCH($B221,'Contract Families'!$B$9:$B$1696,0))="","",INDEX('Contract Families'!$Z$9:$Z$1696,MATCH($B221,'Contract Families'!$B$9:$B$1696,0)))</f>
        <v>1</v>
      </c>
      <c r="H221" s="18">
        <f>IF(INDEX('Contract Families'!$AK$9:$AK$1696,MATCH($B221,'Contract Families'!$B$9:$B$1696,0))="","",INDEX('Contract Families'!$AK$9:$AK$1696,MATCH($B221,'Contract Families'!$B$9:$B$1696,0)))</f>
        <v>46195</v>
      </c>
      <c r="I221" s="15">
        <f>IF($H221="","",ROUND(($H221-'Timing &amp; Incumbent Screen'!$C$6)/30.44,0))</f>
        <v>0</v>
      </c>
      <c r="J221" t="str">
        <f>IF($H221="","n/a",IF($H221&lt;'Timing &amp; Incumbent Screen'!$C$6,"Expired",IF($I221&lt;=12,"0-12 mo",IF($I221&lt;=24,"12-24 mo",IF($I221&lt;=36,"24-36 mo","36+ mo")))))</f>
        <v>0-12 mo</v>
      </c>
      <c r="K221" t="s">
        <v>599</v>
      </c>
      <c r="L221" t="str">
        <f>IF(COUNTIFS('Notice Links'!$E$9:$E$59,$B221,'Notice Links'!$L$9:$L$59,"Y",'Notice Links'!$J$9:$J$59,"&gt;="&amp;'Timing &amp; Incumbent Screen'!$C$6)&gt;0,"Y","")</f>
        <v/>
      </c>
      <c r="N221" s="11" t="str">
        <f>IF($M221="","",IFERROR(INDEX('Market Size'!$Q$9:$Q$11,MATCH($M221,'Market Size'!$B$9:$B$11,0)),""))</f>
        <v/>
      </c>
      <c r="O221">
        <f>IFERROR(INDEX('Recompete Reviews'!$D$9:$D$234,MATCH($B221,'Recompete Reviews'!$B$9:$B$234,0)),"")</f>
        <v>0</v>
      </c>
      <c r="P221">
        <f>IFERROR(INDEX('Recompete Reviews'!$E$9:$E$234,MATCH($B221,'Recompete Reviews'!$B$9:$B$234,0)),"")</f>
        <v>0</v>
      </c>
    </row>
    <row r="222" spans="2:16" ht="11" outlineLevel="1" x14ac:dyDescent="0.15">
      <c r="B222" t="s">
        <v>368</v>
      </c>
      <c r="C222" t="s">
        <v>685</v>
      </c>
      <c r="D222" t="s">
        <v>531</v>
      </c>
      <c r="E222" t="s">
        <v>636</v>
      </c>
      <c r="F222" s="10">
        <f>IF(INDEX('Contract Families'!$AB$9:$AB$1696,MATCH($B222,'Contract Families'!$B$9:$B$1696,0))="","",INDEX('Contract Families'!$AB$9:$AB$1696,MATCH($B222,'Contract Families'!$B$9:$B$1696,0))/1000000)</f>
        <v>1.17836681</v>
      </c>
      <c r="G222" s="11">
        <f>IF(INDEX('Contract Families'!$Z$9:$Z$1696,MATCH($B222,'Contract Families'!$B$9:$B$1696,0))="","",INDEX('Contract Families'!$Z$9:$Z$1696,MATCH($B222,'Contract Families'!$B$9:$B$1696,0)))</f>
        <v>1</v>
      </c>
      <c r="H222" s="18">
        <f>IF(INDEX('Contract Families'!$AK$9:$AK$1696,MATCH($B222,'Contract Families'!$B$9:$B$1696,0))="","",INDEX('Contract Families'!$AK$9:$AK$1696,MATCH($B222,'Contract Families'!$B$9:$B$1696,0)))</f>
        <v>46142</v>
      </c>
      <c r="I222" s="15">
        <f>IF($H222="","",ROUND(($H222-'Timing &amp; Incumbent Screen'!$C$6)/30.44,0))</f>
        <v>-2</v>
      </c>
      <c r="J222" t="str">
        <f>IF($H222="","n/a",IF($H222&lt;'Timing &amp; Incumbent Screen'!$C$6,"Expired",IF($I222&lt;=12,"0-12 mo",IF($I222&lt;=24,"12-24 mo",IF($I222&lt;=36,"24-36 mo","36+ mo")))))</f>
        <v>Expired</v>
      </c>
      <c r="K222" t="s">
        <v>599</v>
      </c>
      <c r="L222" t="str">
        <f>IF(COUNTIFS('Notice Links'!$E$9:$E$59,$B222,'Notice Links'!$L$9:$L$59,"Y",'Notice Links'!$J$9:$J$59,"&gt;="&amp;'Timing &amp; Incumbent Screen'!$C$6)&gt;0,"Y","")</f>
        <v/>
      </c>
      <c r="N222" s="11" t="str">
        <f>IF($M222="","",IFERROR(INDEX('Market Size'!$Q$9:$Q$11,MATCH($M222,'Market Size'!$B$9:$B$11,0)),""))</f>
        <v/>
      </c>
      <c r="O222">
        <f>IFERROR(INDEX('Recompete Reviews'!$D$9:$D$234,MATCH($B222,'Recompete Reviews'!$B$9:$B$234,0)),"")</f>
        <v>0</v>
      </c>
      <c r="P222">
        <f>IFERROR(INDEX('Recompete Reviews'!$E$9:$E$234,MATCH($B222,'Recompete Reviews'!$B$9:$B$234,0)),"")</f>
        <v>0</v>
      </c>
    </row>
    <row r="223" spans="2:16" ht="11" outlineLevel="1" x14ac:dyDescent="0.15">
      <c r="B223" t="s">
        <v>369</v>
      </c>
      <c r="C223" t="s">
        <v>685</v>
      </c>
      <c r="D223" t="s">
        <v>531</v>
      </c>
      <c r="E223" t="s">
        <v>636</v>
      </c>
      <c r="F223" s="10">
        <f>IF(INDEX('Contract Families'!$AB$9:$AB$1696,MATCH($B223,'Contract Families'!$B$9:$B$1696,0))="","",INDEX('Contract Families'!$AB$9:$AB$1696,MATCH($B223,'Contract Families'!$B$9:$B$1696,0))/1000000)</f>
        <v>1.17783532</v>
      </c>
      <c r="G223" s="11">
        <f>IF(INDEX('Contract Families'!$Z$9:$Z$1696,MATCH($B223,'Contract Families'!$B$9:$B$1696,0))="","",INDEX('Contract Families'!$Z$9:$Z$1696,MATCH($B223,'Contract Families'!$B$9:$B$1696,0)))</f>
        <v>1</v>
      </c>
      <c r="H223" s="18">
        <f>IF(INDEX('Contract Families'!$AK$9:$AK$1696,MATCH($B223,'Contract Families'!$B$9:$B$1696,0))="","",INDEX('Contract Families'!$AK$9:$AK$1696,MATCH($B223,'Contract Families'!$B$9:$B$1696,0)))</f>
        <v>43024</v>
      </c>
      <c r="I223" s="15">
        <f>IF($H223="","",ROUND(($H223-'Timing &amp; Incumbent Screen'!$C$6)/30.44,0))</f>
        <v>-104</v>
      </c>
      <c r="J223" t="str">
        <f>IF($H223="","n/a",IF($H223&lt;'Timing &amp; Incumbent Screen'!$C$6,"Expired",IF($I223&lt;=12,"0-12 mo",IF($I223&lt;=24,"12-24 mo",IF($I223&lt;=36,"24-36 mo","36+ mo")))))</f>
        <v>Expired</v>
      </c>
      <c r="K223" t="s">
        <v>631</v>
      </c>
      <c r="L223" t="str">
        <f>IF(COUNTIFS('Notice Links'!$E$9:$E$59,$B223,'Notice Links'!$L$9:$L$59,"Y",'Notice Links'!$J$9:$J$59,"&gt;="&amp;'Timing &amp; Incumbent Screen'!$C$6)&gt;0,"Y","")</f>
        <v/>
      </c>
      <c r="N223" s="11" t="str">
        <f>IF($M223="","",IFERROR(INDEX('Market Size'!$Q$9:$Q$11,MATCH($M223,'Market Size'!$B$9:$B$11,0)),""))</f>
        <v/>
      </c>
      <c r="O223">
        <f>IFERROR(INDEX('Recompete Reviews'!$D$9:$D$234,MATCH($B223,'Recompete Reviews'!$B$9:$B$234,0)),"")</f>
        <v>0</v>
      </c>
      <c r="P223">
        <f>IFERROR(INDEX('Recompete Reviews'!$E$9:$E$234,MATCH($B223,'Recompete Reviews'!$B$9:$B$234,0)),"")</f>
        <v>0</v>
      </c>
    </row>
    <row r="224" spans="2:16" ht="11" outlineLevel="1" x14ac:dyDescent="0.15">
      <c r="B224" t="s">
        <v>371</v>
      </c>
      <c r="C224" t="s">
        <v>686</v>
      </c>
      <c r="D224" t="s">
        <v>531</v>
      </c>
      <c r="E224" t="s">
        <v>636</v>
      </c>
      <c r="F224" s="10">
        <f>IF(INDEX('Contract Families'!$AB$9:$AB$1696,MATCH($B224,'Contract Families'!$B$9:$B$1696,0))="","",INDEX('Contract Families'!$AB$9:$AB$1696,MATCH($B224,'Contract Families'!$B$9:$B$1696,0))/1000000)</f>
        <v>1.1755</v>
      </c>
      <c r="G224" s="11">
        <f>IF(INDEX('Contract Families'!$Z$9:$Z$1696,MATCH($B224,'Contract Families'!$B$9:$B$1696,0))="","",INDEX('Contract Families'!$Z$9:$Z$1696,MATCH($B224,'Contract Families'!$B$9:$B$1696,0)))</f>
        <v>1</v>
      </c>
      <c r="H224" s="18">
        <f>IF(INDEX('Contract Families'!$AK$9:$AK$1696,MATCH($B224,'Contract Families'!$B$9:$B$1696,0))="","",INDEX('Contract Families'!$AK$9:$AK$1696,MATCH($B224,'Contract Families'!$B$9:$B$1696,0)))</f>
        <v>42596</v>
      </c>
      <c r="I224" s="15">
        <f>IF($H224="","",ROUND(($H224-'Timing &amp; Incumbent Screen'!$C$6)/30.44,0))</f>
        <v>-118</v>
      </c>
      <c r="J224" t="str">
        <f>IF($H224="","n/a",IF($H224&lt;'Timing &amp; Incumbent Screen'!$C$6,"Expired",IF($I224&lt;=12,"0-12 mo",IF($I224&lt;=24,"12-24 mo",IF($I224&lt;=36,"24-36 mo","36+ mo")))))</f>
        <v>Expired</v>
      </c>
      <c r="K224" t="s">
        <v>599</v>
      </c>
      <c r="L224" t="str">
        <f>IF(COUNTIFS('Notice Links'!$E$9:$E$59,$B224,'Notice Links'!$L$9:$L$59,"Y",'Notice Links'!$J$9:$J$59,"&gt;="&amp;'Timing &amp; Incumbent Screen'!$C$6)&gt;0,"Y","")</f>
        <v/>
      </c>
      <c r="N224" s="11" t="str">
        <f>IF($M224="","",IFERROR(INDEX('Market Size'!$Q$9:$Q$11,MATCH($M224,'Market Size'!$B$9:$B$11,0)),""))</f>
        <v/>
      </c>
      <c r="O224">
        <f>IFERROR(INDEX('Recompete Reviews'!$D$9:$D$234,MATCH($B224,'Recompete Reviews'!$B$9:$B$234,0)),"")</f>
        <v>0</v>
      </c>
      <c r="P224">
        <f>IFERROR(INDEX('Recompete Reviews'!$E$9:$E$234,MATCH($B224,'Recompete Reviews'!$B$9:$B$234,0)),"")</f>
        <v>0</v>
      </c>
    </row>
    <row r="225" spans="2:16" ht="11" outlineLevel="1" x14ac:dyDescent="0.15">
      <c r="B225" t="s">
        <v>373</v>
      </c>
      <c r="C225" t="s">
        <v>712</v>
      </c>
      <c r="D225" t="s">
        <v>531</v>
      </c>
      <c r="E225" t="s">
        <v>636</v>
      </c>
      <c r="F225" s="10">
        <f>IF(INDEX('Contract Families'!$AB$9:$AB$1696,MATCH($B225,'Contract Families'!$B$9:$B$1696,0))="","",INDEX('Contract Families'!$AB$9:$AB$1696,MATCH($B225,'Contract Families'!$B$9:$B$1696,0))/1000000)</f>
        <v>1.163978</v>
      </c>
      <c r="G225" s="11">
        <f>IF(INDEX('Contract Families'!$Z$9:$Z$1696,MATCH($B225,'Contract Families'!$B$9:$B$1696,0))="","",INDEX('Contract Families'!$Z$9:$Z$1696,MATCH($B225,'Contract Families'!$B$9:$B$1696,0)))</f>
        <v>1</v>
      </c>
      <c r="H225" s="18">
        <f>IF(INDEX('Contract Families'!$AK$9:$AK$1696,MATCH($B225,'Contract Families'!$B$9:$B$1696,0))="","",INDEX('Contract Families'!$AK$9:$AK$1696,MATCH($B225,'Contract Families'!$B$9:$B$1696,0)))</f>
        <v>45947</v>
      </c>
      <c r="I225" s="15">
        <f>IF($H225="","",ROUND(($H225-'Timing &amp; Incumbent Screen'!$C$6)/30.44,0))</f>
        <v>-8</v>
      </c>
      <c r="J225" t="str">
        <f>IF($H225="","n/a",IF($H225&lt;'Timing &amp; Incumbent Screen'!$C$6,"Expired",IF($I225&lt;=12,"0-12 mo",IF($I225&lt;=24,"12-24 mo",IF($I225&lt;=36,"24-36 mo","36+ mo")))))</f>
        <v>Expired</v>
      </c>
      <c r="K225" t="s">
        <v>599</v>
      </c>
      <c r="L225" t="str">
        <f>IF(COUNTIFS('Notice Links'!$E$9:$E$59,$B225,'Notice Links'!$L$9:$L$59,"Y",'Notice Links'!$J$9:$J$59,"&gt;="&amp;'Timing &amp; Incumbent Screen'!$C$6)&gt;0,"Y","")</f>
        <v/>
      </c>
      <c r="N225" s="11" t="str">
        <f>IF($M225="","",IFERROR(INDEX('Market Size'!$Q$9:$Q$11,MATCH($M225,'Market Size'!$B$9:$B$11,0)),""))</f>
        <v/>
      </c>
      <c r="O225">
        <f>IFERROR(INDEX('Recompete Reviews'!$D$9:$D$234,MATCH($B225,'Recompete Reviews'!$B$9:$B$234,0)),"")</f>
        <v>0</v>
      </c>
      <c r="P225">
        <f>IFERROR(INDEX('Recompete Reviews'!$E$9:$E$234,MATCH($B225,'Recompete Reviews'!$B$9:$B$234,0)),"")</f>
        <v>0</v>
      </c>
    </row>
    <row r="226" spans="2:16" ht="11" outlineLevel="1" x14ac:dyDescent="0.15">
      <c r="B226" t="s">
        <v>374</v>
      </c>
      <c r="C226" t="s">
        <v>678</v>
      </c>
      <c r="D226" t="s">
        <v>531</v>
      </c>
      <c r="E226" t="s">
        <v>636</v>
      </c>
      <c r="F226" s="10">
        <f>IF(INDEX('Contract Families'!$AB$9:$AB$1696,MATCH($B226,'Contract Families'!$B$9:$B$1696,0))="","",INDEX('Contract Families'!$AB$9:$AB$1696,MATCH($B226,'Contract Families'!$B$9:$B$1696,0))/1000000)</f>
        <v>1.15955374</v>
      </c>
      <c r="G226" s="11">
        <f>IF(INDEX('Contract Families'!$Z$9:$Z$1696,MATCH($B226,'Contract Families'!$B$9:$B$1696,0))="","",INDEX('Contract Families'!$Z$9:$Z$1696,MATCH($B226,'Contract Families'!$B$9:$B$1696,0)))</f>
        <v>1</v>
      </c>
      <c r="H226" s="18">
        <f>IF(INDEX('Contract Families'!$AK$9:$AK$1696,MATCH($B226,'Contract Families'!$B$9:$B$1696,0))="","",INDEX('Contract Families'!$AK$9:$AK$1696,MATCH($B226,'Contract Families'!$B$9:$B$1696,0)))</f>
        <v>42108</v>
      </c>
      <c r="I226" s="15">
        <f>IF($H226="","",ROUND(($H226-'Timing &amp; Incumbent Screen'!$C$6)/30.44,0))</f>
        <v>-134</v>
      </c>
      <c r="J226" t="str">
        <f>IF($H226="","n/a",IF($H226&lt;'Timing &amp; Incumbent Screen'!$C$6,"Expired",IF($I226&lt;=12,"0-12 mo",IF($I226&lt;=24,"12-24 mo",IF($I226&lt;=36,"24-36 mo","36+ mo")))))</f>
        <v>Expired</v>
      </c>
      <c r="K226" t="s">
        <v>599</v>
      </c>
      <c r="L226" t="str">
        <f>IF(COUNTIFS('Notice Links'!$E$9:$E$59,$B226,'Notice Links'!$L$9:$L$59,"Y",'Notice Links'!$J$9:$J$59,"&gt;="&amp;'Timing &amp; Incumbent Screen'!$C$6)&gt;0,"Y","")</f>
        <v/>
      </c>
      <c r="N226" s="11" t="str">
        <f>IF($M226="","",IFERROR(INDEX('Market Size'!$Q$9:$Q$11,MATCH($M226,'Market Size'!$B$9:$B$11,0)),""))</f>
        <v/>
      </c>
      <c r="O226">
        <f>IFERROR(INDEX('Recompete Reviews'!$D$9:$D$234,MATCH($B226,'Recompete Reviews'!$B$9:$B$234,0)),"")</f>
        <v>0</v>
      </c>
      <c r="P226">
        <f>IFERROR(INDEX('Recompete Reviews'!$E$9:$E$234,MATCH($B226,'Recompete Reviews'!$B$9:$B$234,0)),"")</f>
        <v>0</v>
      </c>
    </row>
    <row r="227" spans="2:16" ht="11" outlineLevel="1" x14ac:dyDescent="0.15">
      <c r="B227" t="s">
        <v>375</v>
      </c>
      <c r="C227" t="s">
        <v>691</v>
      </c>
      <c r="D227" t="s">
        <v>531</v>
      </c>
      <c r="E227" t="s">
        <v>636</v>
      </c>
      <c r="F227" s="10">
        <f>IF(INDEX('Contract Families'!$AB$9:$AB$1696,MATCH($B227,'Contract Families'!$B$9:$B$1696,0))="","",INDEX('Contract Families'!$AB$9:$AB$1696,MATCH($B227,'Contract Families'!$B$9:$B$1696,0))/1000000)</f>
        <v>1.1497139699999999</v>
      </c>
      <c r="G227" s="11">
        <f>IF(INDEX('Contract Families'!$Z$9:$Z$1696,MATCH($B227,'Contract Families'!$B$9:$B$1696,0))="","",INDEX('Contract Families'!$Z$9:$Z$1696,MATCH($B227,'Contract Families'!$B$9:$B$1696,0)))</f>
        <v>-0.02</v>
      </c>
      <c r="H227" s="18">
        <f>IF(INDEX('Contract Families'!$AK$9:$AK$1696,MATCH($B227,'Contract Families'!$B$9:$B$1696,0))="","",INDEX('Contract Families'!$AK$9:$AK$1696,MATCH($B227,'Contract Families'!$B$9:$B$1696,0)))</f>
        <v>42325</v>
      </c>
      <c r="I227" s="15">
        <f>IF($H227="","",ROUND(($H227-'Timing &amp; Incumbent Screen'!$C$6)/30.44,0))</f>
        <v>-127</v>
      </c>
      <c r="J227" t="str">
        <f>IF($H227="","n/a",IF($H227&lt;'Timing &amp; Incumbent Screen'!$C$6,"Expired",IF($I227&lt;=12,"0-12 mo",IF($I227&lt;=24,"12-24 mo",IF($I227&lt;=36,"24-36 mo","36+ mo")))))</f>
        <v>Expired</v>
      </c>
      <c r="K227" t="s">
        <v>599</v>
      </c>
      <c r="L227" t="str">
        <f>IF(COUNTIFS('Notice Links'!$E$9:$E$59,$B227,'Notice Links'!$L$9:$L$59,"Y",'Notice Links'!$J$9:$J$59,"&gt;="&amp;'Timing &amp; Incumbent Screen'!$C$6)&gt;0,"Y","")</f>
        <v/>
      </c>
      <c r="N227" s="11" t="str">
        <f>IF($M227="","",IFERROR(INDEX('Market Size'!$Q$9:$Q$11,MATCH($M227,'Market Size'!$B$9:$B$11,0)),""))</f>
        <v/>
      </c>
      <c r="O227">
        <f>IFERROR(INDEX('Recompete Reviews'!$D$9:$D$234,MATCH($B227,'Recompete Reviews'!$B$9:$B$234,0)),"")</f>
        <v>0</v>
      </c>
      <c r="P227">
        <f>IFERROR(INDEX('Recompete Reviews'!$E$9:$E$234,MATCH($B227,'Recompete Reviews'!$B$9:$B$234,0)),"")</f>
        <v>0</v>
      </c>
    </row>
    <row r="228" spans="2:16" ht="11" outlineLevel="1" x14ac:dyDescent="0.15">
      <c r="B228" t="s">
        <v>376</v>
      </c>
      <c r="C228" t="s">
        <v>601</v>
      </c>
      <c r="D228" t="s">
        <v>531</v>
      </c>
      <c r="E228" t="s">
        <v>636</v>
      </c>
      <c r="F228" s="10">
        <f>IF(INDEX('Contract Families'!$AB$9:$AB$1696,MATCH($B228,'Contract Families'!$B$9:$B$1696,0))="","",INDEX('Contract Families'!$AB$9:$AB$1696,MATCH($B228,'Contract Families'!$B$9:$B$1696,0))/1000000)</f>
        <v>1.1230100000000001</v>
      </c>
      <c r="G228" s="11">
        <f>IF(INDEX('Contract Families'!$Z$9:$Z$1696,MATCH($B228,'Contract Families'!$B$9:$B$1696,0))="","",INDEX('Contract Families'!$Z$9:$Z$1696,MATCH($B228,'Contract Families'!$B$9:$B$1696,0)))</f>
        <v>1</v>
      </c>
      <c r="H228" s="18">
        <f>IF(INDEX('Contract Families'!$AK$9:$AK$1696,MATCH($B228,'Contract Families'!$B$9:$B$1696,0))="","",INDEX('Contract Families'!$AK$9:$AK$1696,MATCH($B228,'Contract Families'!$B$9:$B$1696,0)))</f>
        <v>45937</v>
      </c>
      <c r="I228" s="15">
        <f>IF($H228="","",ROUND(($H228-'Timing &amp; Incumbent Screen'!$C$6)/30.44,0))</f>
        <v>-8</v>
      </c>
      <c r="J228" t="str">
        <f>IF($H228="","n/a",IF($H228&lt;'Timing &amp; Incumbent Screen'!$C$6,"Expired",IF($I228&lt;=12,"0-12 mo",IF($I228&lt;=24,"12-24 mo",IF($I228&lt;=36,"24-36 mo","36+ mo")))))</f>
        <v>Expired</v>
      </c>
      <c r="K228" t="s">
        <v>599</v>
      </c>
      <c r="L228" t="str">
        <f>IF(COUNTIFS('Notice Links'!$E$9:$E$59,$B228,'Notice Links'!$L$9:$L$59,"Y",'Notice Links'!$J$9:$J$59,"&gt;="&amp;'Timing &amp; Incumbent Screen'!$C$6)&gt;0,"Y","")</f>
        <v/>
      </c>
      <c r="N228" s="11" t="str">
        <f>IF($M228="","",IFERROR(INDEX('Market Size'!$Q$9:$Q$11,MATCH($M228,'Market Size'!$B$9:$B$11,0)),""))</f>
        <v/>
      </c>
      <c r="O228">
        <f>IFERROR(INDEX('Recompete Reviews'!$D$9:$D$234,MATCH($B228,'Recompete Reviews'!$B$9:$B$234,0)),"")</f>
        <v>0</v>
      </c>
      <c r="P228">
        <f>IFERROR(INDEX('Recompete Reviews'!$E$9:$E$234,MATCH($B228,'Recompete Reviews'!$B$9:$B$234,0)),"")</f>
        <v>0</v>
      </c>
    </row>
    <row r="229" spans="2:16" ht="11" outlineLevel="1" x14ac:dyDescent="0.15">
      <c r="B229" t="s">
        <v>378</v>
      </c>
      <c r="C229" t="s">
        <v>712</v>
      </c>
      <c r="D229" t="s">
        <v>531</v>
      </c>
      <c r="E229" t="s">
        <v>636</v>
      </c>
      <c r="F229" s="10">
        <f>IF(INDEX('Contract Families'!$AB$9:$AB$1696,MATCH($B229,'Contract Families'!$B$9:$B$1696,0))="","",INDEX('Contract Families'!$AB$9:$AB$1696,MATCH($B229,'Contract Families'!$B$9:$B$1696,0))/1000000)</f>
        <v>1.1044430000000001</v>
      </c>
      <c r="G229" s="11">
        <f>IF(INDEX('Contract Families'!$Z$9:$Z$1696,MATCH($B229,'Contract Families'!$B$9:$B$1696,0))="","",INDEX('Contract Families'!$Z$9:$Z$1696,MATCH($B229,'Contract Families'!$B$9:$B$1696,0)))</f>
        <v>1</v>
      </c>
      <c r="H229" s="18">
        <f>IF(INDEX('Contract Families'!$AK$9:$AK$1696,MATCH($B229,'Contract Families'!$B$9:$B$1696,0))="","",INDEX('Contract Families'!$AK$9:$AK$1696,MATCH($B229,'Contract Families'!$B$9:$B$1696,0)))</f>
        <v>45412</v>
      </c>
      <c r="I229" s="15">
        <f>IF($H229="","",ROUND(($H229-'Timing &amp; Incumbent Screen'!$C$6)/30.44,0))</f>
        <v>-26</v>
      </c>
      <c r="J229" t="str">
        <f>IF($H229="","n/a",IF($H229&lt;'Timing &amp; Incumbent Screen'!$C$6,"Expired",IF($I229&lt;=12,"0-12 mo",IF($I229&lt;=24,"12-24 mo",IF($I229&lt;=36,"24-36 mo","36+ mo")))))</f>
        <v>Expired</v>
      </c>
      <c r="K229" t="s">
        <v>599</v>
      </c>
      <c r="L229" t="str">
        <f>IF(COUNTIFS('Notice Links'!$E$9:$E$59,$B229,'Notice Links'!$L$9:$L$59,"Y",'Notice Links'!$J$9:$J$59,"&gt;="&amp;'Timing &amp; Incumbent Screen'!$C$6)&gt;0,"Y","")</f>
        <v/>
      </c>
      <c r="N229" s="11" t="str">
        <f>IF($M229="","",IFERROR(INDEX('Market Size'!$Q$9:$Q$11,MATCH($M229,'Market Size'!$B$9:$B$11,0)),""))</f>
        <v/>
      </c>
      <c r="O229">
        <f>IFERROR(INDEX('Recompete Reviews'!$D$9:$D$234,MATCH($B229,'Recompete Reviews'!$B$9:$B$234,0)),"")</f>
        <v>0</v>
      </c>
      <c r="P229">
        <f>IFERROR(INDEX('Recompete Reviews'!$E$9:$E$234,MATCH($B229,'Recompete Reviews'!$B$9:$B$234,0)),"")</f>
        <v>0</v>
      </c>
    </row>
    <row r="230" spans="2:16" ht="11" outlineLevel="1" x14ac:dyDescent="0.15">
      <c r="B230" t="s">
        <v>379</v>
      </c>
      <c r="C230" t="s">
        <v>713</v>
      </c>
      <c r="D230" t="s">
        <v>531</v>
      </c>
      <c r="E230" t="s">
        <v>636</v>
      </c>
      <c r="F230" s="10">
        <f>IF(INDEX('Contract Families'!$AB$9:$AB$1696,MATCH($B230,'Contract Families'!$B$9:$B$1696,0))="","",INDEX('Contract Families'!$AB$9:$AB$1696,MATCH($B230,'Contract Families'!$B$9:$B$1696,0))/1000000)</f>
        <v>1.1003690700000002</v>
      </c>
      <c r="G230" s="11">
        <f>IF(INDEX('Contract Families'!$Z$9:$Z$1696,MATCH($B230,'Contract Families'!$B$9:$B$1696,0))="","",INDEX('Contract Families'!$Z$9:$Z$1696,MATCH($B230,'Contract Families'!$B$9:$B$1696,0)))</f>
        <v>1</v>
      </c>
      <c r="H230" s="18">
        <f>IF(INDEX('Contract Families'!$AK$9:$AK$1696,MATCH($B230,'Contract Families'!$B$9:$B$1696,0))="","",INDEX('Contract Families'!$AK$9:$AK$1696,MATCH($B230,'Contract Families'!$B$9:$B$1696,0)))</f>
        <v>46245</v>
      </c>
      <c r="I230" s="15">
        <f>IF($H230="","",ROUND(($H230-'Timing &amp; Incumbent Screen'!$C$6)/30.44,0))</f>
        <v>2</v>
      </c>
      <c r="J230" t="str">
        <f>IF($H230="","n/a",IF($H230&lt;'Timing &amp; Incumbent Screen'!$C$6,"Expired",IF($I230&lt;=12,"0-12 mo",IF($I230&lt;=24,"12-24 mo",IF($I230&lt;=36,"24-36 mo","36+ mo")))))</f>
        <v>0-12 mo</v>
      </c>
      <c r="K230" t="s">
        <v>599</v>
      </c>
      <c r="L230" t="str">
        <f>IF(COUNTIFS('Notice Links'!$E$9:$E$59,$B230,'Notice Links'!$L$9:$L$59,"Y",'Notice Links'!$J$9:$J$59,"&gt;="&amp;'Timing &amp; Incumbent Screen'!$C$6)&gt;0,"Y","")</f>
        <v/>
      </c>
      <c r="N230" s="11" t="str">
        <f>IF($M230="","",IFERROR(INDEX('Market Size'!$Q$9:$Q$11,MATCH($M230,'Market Size'!$B$9:$B$11,0)),""))</f>
        <v/>
      </c>
      <c r="O230">
        <f>IFERROR(INDEX('Recompete Reviews'!$D$9:$D$234,MATCH($B230,'Recompete Reviews'!$B$9:$B$234,0)),"")</f>
        <v>0</v>
      </c>
      <c r="P230">
        <f>IFERROR(INDEX('Recompete Reviews'!$E$9:$E$234,MATCH($B230,'Recompete Reviews'!$B$9:$B$234,0)),"")</f>
        <v>0</v>
      </c>
    </row>
    <row r="231" spans="2:16" ht="11" outlineLevel="1" x14ac:dyDescent="0.15">
      <c r="B231" t="s">
        <v>380</v>
      </c>
      <c r="C231" t="s">
        <v>714</v>
      </c>
      <c r="D231" t="s">
        <v>531</v>
      </c>
      <c r="E231" t="s">
        <v>636</v>
      </c>
      <c r="F231" s="10">
        <f>IF(INDEX('Contract Families'!$AB$9:$AB$1696,MATCH($B231,'Contract Families'!$B$9:$B$1696,0))="","",INDEX('Contract Families'!$AB$9:$AB$1696,MATCH($B231,'Contract Families'!$B$9:$B$1696,0))/1000000)</f>
        <v>1.0704931100000001</v>
      </c>
      <c r="G231" s="11">
        <f>IF(INDEX('Contract Families'!$Z$9:$Z$1696,MATCH($B231,'Contract Families'!$B$9:$B$1696,0))="","",INDEX('Contract Families'!$Z$9:$Z$1696,MATCH($B231,'Contract Families'!$B$9:$B$1696,0)))</f>
        <v>1</v>
      </c>
      <c r="H231" s="18">
        <f>IF(INDEX('Contract Families'!$AK$9:$AK$1696,MATCH($B231,'Contract Families'!$B$9:$B$1696,0))="","",INDEX('Contract Families'!$AK$9:$AK$1696,MATCH($B231,'Contract Families'!$B$9:$B$1696,0)))</f>
        <v>43732</v>
      </c>
      <c r="I231" s="15">
        <f>IF($H231="","",ROUND(($H231-'Timing &amp; Incumbent Screen'!$C$6)/30.44,0))</f>
        <v>-81</v>
      </c>
      <c r="J231" t="str">
        <f>IF($H231="","n/a",IF($H231&lt;'Timing &amp; Incumbent Screen'!$C$6,"Expired",IF($I231&lt;=12,"0-12 mo",IF($I231&lt;=24,"12-24 mo",IF($I231&lt;=36,"24-36 mo","36+ mo")))))</f>
        <v>Expired</v>
      </c>
      <c r="K231" t="s">
        <v>599</v>
      </c>
      <c r="L231" t="str">
        <f>IF(COUNTIFS('Notice Links'!$E$9:$E$59,$B231,'Notice Links'!$L$9:$L$59,"Y",'Notice Links'!$J$9:$J$59,"&gt;="&amp;'Timing &amp; Incumbent Screen'!$C$6)&gt;0,"Y","")</f>
        <v/>
      </c>
      <c r="N231" s="11" t="str">
        <f>IF($M231="","",IFERROR(INDEX('Market Size'!$Q$9:$Q$11,MATCH($M231,'Market Size'!$B$9:$B$11,0)),""))</f>
        <v/>
      </c>
      <c r="O231">
        <f>IFERROR(INDEX('Recompete Reviews'!$D$9:$D$234,MATCH($B231,'Recompete Reviews'!$B$9:$B$234,0)),"")</f>
        <v>0</v>
      </c>
      <c r="P231">
        <f>IFERROR(INDEX('Recompete Reviews'!$E$9:$E$234,MATCH($B231,'Recompete Reviews'!$B$9:$B$234,0)),"")</f>
        <v>0</v>
      </c>
    </row>
    <row r="232" spans="2:16" ht="11" outlineLevel="1" x14ac:dyDescent="0.15">
      <c r="B232" t="s">
        <v>381</v>
      </c>
      <c r="C232" t="s">
        <v>698</v>
      </c>
      <c r="D232" t="s">
        <v>531</v>
      </c>
      <c r="E232" t="s">
        <v>636</v>
      </c>
      <c r="F232" s="10">
        <f>IF(INDEX('Contract Families'!$AB$9:$AB$1696,MATCH($B232,'Contract Families'!$B$9:$B$1696,0))="","",INDEX('Contract Families'!$AB$9:$AB$1696,MATCH($B232,'Contract Families'!$B$9:$B$1696,0))/1000000)</f>
        <v>1.052092</v>
      </c>
      <c r="G232" s="11">
        <f>IF(INDEX('Contract Families'!$Z$9:$Z$1696,MATCH($B232,'Contract Families'!$B$9:$B$1696,0))="","",INDEX('Contract Families'!$Z$9:$Z$1696,MATCH($B232,'Contract Families'!$B$9:$B$1696,0)))</f>
        <v>1</v>
      </c>
      <c r="H232" s="18">
        <f>IF(INDEX('Contract Families'!$AK$9:$AK$1696,MATCH($B232,'Contract Families'!$B$9:$B$1696,0))="","",INDEX('Contract Families'!$AK$9:$AK$1696,MATCH($B232,'Contract Families'!$B$9:$B$1696,0)))</f>
        <v>45682</v>
      </c>
      <c r="I232" s="15">
        <f>IF($H232="","",ROUND(($H232-'Timing &amp; Incumbent Screen'!$C$6)/30.44,0))</f>
        <v>-17</v>
      </c>
      <c r="J232" t="str">
        <f>IF($H232="","n/a",IF($H232&lt;'Timing &amp; Incumbent Screen'!$C$6,"Expired",IF($I232&lt;=12,"0-12 mo",IF($I232&lt;=24,"12-24 mo",IF($I232&lt;=36,"24-36 mo","36+ mo")))))</f>
        <v>Expired</v>
      </c>
      <c r="K232" t="s">
        <v>599</v>
      </c>
      <c r="L232" t="str">
        <f>IF(COUNTIFS('Notice Links'!$E$9:$E$59,$B232,'Notice Links'!$L$9:$L$59,"Y",'Notice Links'!$J$9:$J$59,"&gt;="&amp;'Timing &amp; Incumbent Screen'!$C$6)&gt;0,"Y","")</f>
        <v/>
      </c>
      <c r="N232" s="11" t="str">
        <f>IF($M232="","",IFERROR(INDEX('Market Size'!$Q$9:$Q$11,MATCH($M232,'Market Size'!$B$9:$B$11,0)),""))</f>
        <v/>
      </c>
      <c r="O232">
        <f>IFERROR(INDEX('Recompete Reviews'!$D$9:$D$234,MATCH($B232,'Recompete Reviews'!$B$9:$B$234,0)),"")</f>
        <v>0</v>
      </c>
      <c r="P232">
        <f>IFERROR(INDEX('Recompete Reviews'!$E$9:$E$234,MATCH($B232,'Recompete Reviews'!$B$9:$B$234,0)),"")</f>
        <v>0</v>
      </c>
    </row>
    <row r="233" spans="2:16" ht="11" outlineLevel="1" x14ac:dyDescent="0.15">
      <c r="B233" t="s">
        <v>382</v>
      </c>
      <c r="C233" t="s">
        <v>601</v>
      </c>
      <c r="D233" t="s">
        <v>531</v>
      </c>
      <c r="E233" t="s">
        <v>636</v>
      </c>
      <c r="F233" s="10">
        <f>IF(INDEX('Contract Families'!$AB$9:$AB$1696,MATCH($B233,'Contract Families'!$B$9:$B$1696,0))="","",INDEX('Contract Families'!$AB$9:$AB$1696,MATCH($B233,'Contract Families'!$B$9:$B$1696,0))/1000000)</f>
        <v>1.0482184000000001</v>
      </c>
      <c r="G233" s="11">
        <f>IF(INDEX('Contract Families'!$Z$9:$Z$1696,MATCH($B233,'Contract Families'!$B$9:$B$1696,0))="","",INDEX('Contract Families'!$Z$9:$Z$1696,MATCH($B233,'Contract Families'!$B$9:$B$1696,0)))</f>
        <v>1</v>
      </c>
      <c r="H233" s="18">
        <f>IF(INDEX('Contract Families'!$AK$9:$AK$1696,MATCH($B233,'Contract Families'!$B$9:$B$1696,0))="","",INDEX('Contract Families'!$AK$9:$AK$1696,MATCH($B233,'Contract Families'!$B$9:$B$1696,0)))</f>
        <v>44680</v>
      </c>
      <c r="I233" s="15">
        <f>IF($H233="","",ROUND(($H233-'Timing &amp; Incumbent Screen'!$C$6)/30.44,0))</f>
        <v>-50</v>
      </c>
      <c r="J233" t="str">
        <f>IF($H233="","n/a",IF($H233&lt;'Timing &amp; Incumbent Screen'!$C$6,"Expired",IF($I233&lt;=12,"0-12 mo",IF($I233&lt;=24,"12-24 mo",IF($I233&lt;=36,"24-36 mo","36+ mo")))))</f>
        <v>Expired</v>
      </c>
      <c r="K233" t="s">
        <v>599</v>
      </c>
      <c r="L233" t="str">
        <f>IF(COUNTIFS('Notice Links'!$E$9:$E$59,$B233,'Notice Links'!$L$9:$L$59,"Y",'Notice Links'!$J$9:$J$59,"&gt;="&amp;'Timing &amp; Incumbent Screen'!$C$6)&gt;0,"Y","")</f>
        <v/>
      </c>
      <c r="N233" s="11" t="str">
        <f>IF($M233="","",IFERROR(INDEX('Market Size'!$Q$9:$Q$11,MATCH($M233,'Market Size'!$B$9:$B$11,0)),""))</f>
        <v/>
      </c>
      <c r="O233">
        <f>IFERROR(INDEX('Recompete Reviews'!$D$9:$D$234,MATCH($B233,'Recompete Reviews'!$B$9:$B$234,0)),"")</f>
        <v>0</v>
      </c>
      <c r="P233">
        <f>IFERROR(INDEX('Recompete Reviews'!$E$9:$E$234,MATCH($B233,'Recompete Reviews'!$B$9:$B$234,0)),"")</f>
        <v>0</v>
      </c>
    </row>
    <row r="234" spans="2:16" ht="11" outlineLevel="1" x14ac:dyDescent="0.15">
      <c r="B234" t="s">
        <v>383</v>
      </c>
      <c r="C234" t="s">
        <v>715</v>
      </c>
      <c r="D234" t="s">
        <v>531</v>
      </c>
      <c r="E234" t="s">
        <v>636</v>
      </c>
      <c r="F234" s="10">
        <f>IF(INDEX('Contract Families'!$AB$9:$AB$1696,MATCH($B234,'Contract Families'!$B$9:$B$1696,0))="","",INDEX('Contract Families'!$AB$9:$AB$1696,MATCH($B234,'Contract Families'!$B$9:$B$1696,0))/1000000)</f>
        <v>1.03188806</v>
      </c>
      <c r="G234" s="11">
        <f>IF(INDEX('Contract Families'!$Z$9:$Z$1696,MATCH($B234,'Contract Families'!$B$9:$B$1696,0))="","",INDEX('Contract Families'!$Z$9:$Z$1696,MATCH($B234,'Contract Families'!$B$9:$B$1696,0)))</f>
        <v>1</v>
      </c>
      <c r="H234" s="18">
        <f>IF(INDEX('Contract Families'!$AK$9:$AK$1696,MATCH($B234,'Contract Families'!$B$9:$B$1696,0))="","",INDEX('Contract Families'!$AK$9:$AK$1696,MATCH($B234,'Contract Families'!$B$9:$B$1696,0)))</f>
        <v>45875</v>
      </c>
      <c r="I234" s="15">
        <f>IF($H234="","",ROUND(($H234-'Timing &amp; Incumbent Screen'!$C$6)/30.44,0))</f>
        <v>-10</v>
      </c>
      <c r="J234" t="str">
        <f>IF($H234="","n/a",IF($H234&lt;'Timing &amp; Incumbent Screen'!$C$6,"Expired",IF($I234&lt;=12,"0-12 mo",IF($I234&lt;=24,"12-24 mo",IF($I234&lt;=36,"24-36 mo","36+ mo")))))</f>
        <v>Expired</v>
      </c>
      <c r="K234" t="s">
        <v>631</v>
      </c>
      <c r="L234" t="str">
        <f>IF(COUNTIFS('Notice Links'!$E$9:$E$59,$B234,'Notice Links'!$L$9:$L$59,"Y",'Notice Links'!$J$9:$J$59,"&gt;="&amp;'Timing &amp; Incumbent Screen'!$C$6)&gt;0,"Y","")</f>
        <v/>
      </c>
      <c r="N234" s="11" t="str">
        <f>IF($M234="","",IFERROR(INDEX('Market Size'!$Q$9:$Q$11,MATCH($M234,'Market Size'!$B$9:$B$11,0)),""))</f>
        <v/>
      </c>
      <c r="O234">
        <f>IFERROR(INDEX('Recompete Reviews'!$D$9:$D$234,MATCH($B234,'Recompete Reviews'!$B$9:$B$234,0)),"")</f>
        <v>0</v>
      </c>
      <c r="P234">
        <f>IFERROR(INDEX('Recompete Reviews'!$E$9:$E$234,MATCH($B234,'Recompete Reviews'!$B$9:$B$234,0)),"")</f>
        <v>0</v>
      </c>
    </row>
    <row r="235" spans="2:16" ht="11" outlineLevel="1" x14ac:dyDescent="0.15">
      <c r="B235" t="s">
        <v>384</v>
      </c>
      <c r="C235" t="s">
        <v>716</v>
      </c>
      <c r="D235" t="s">
        <v>531</v>
      </c>
      <c r="E235" t="s">
        <v>636</v>
      </c>
      <c r="F235" s="10">
        <f>IF(INDEX('Contract Families'!$AB$9:$AB$1696,MATCH($B235,'Contract Families'!$B$9:$B$1696,0))="","",INDEX('Contract Families'!$AB$9:$AB$1696,MATCH($B235,'Contract Families'!$B$9:$B$1696,0))/1000000)</f>
        <v>1.02709184</v>
      </c>
      <c r="G235" s="11">
        <f>IF(INDEX('Contract Families'!$Z$9:$Z$1696,MATCH($B235,'Contract Families'!$B$9:$B$1696,0))="","",INDEX('Contract Families'!$Z$9:$Z$1696,MATCH($B235,'Contract Families'!$B$9:$B$1696,0)))</f>
        <v>1</v>
      </c>
      <c r="H235" s="18">
        <f>IF(INDEX('Contract Families'!$AK$9:$AK$1696,MATCH($B235,'Contract Families'!$B$9:$B$1696,0))="","",INDEX('Contract Families'!$AK$9:$AK$1696,MATCH($B235,'Contract Families'!$B$9:$B$1696,0)))</f>
        <v>43350</v>
      </c>
      <c r="I235" s="15">
        <f>IF($H235="","",ROUND(($H235-'Timing &amp; Incumbent Screen'!$C$6)/30.44,0))</f>
        <v>-93</v>
      </c>
      <c r="J235" t="str">
        <f>IF($H235="","n/a",IF($H235&lt;'Timing &amp; Incumbent Screen'!$C$6,"Expired",IF($I235&lt;=12,"0-12 mo",IF($I235&lt;=24,"12-24 mo",IF($I235&lt;=36,"24-36 mo","36+ mo")))))</f>
        <v>Expired</v>
      </c>
      <c r="K235" t="s">
        <v>599</v>
      </c>
      <c r="L235" t="str">
        <f>IF(COUNTIFS('Notice Links'!$E$9:$E$59,$B235,'Notice Links'!$L$9:$L$59,"Y",'Notice Links'!$J$9:$J$59,"&gt;="&amp;'Timing &amp; Incumbent Screen'!$C$6)&gt;0,"Y","")</f>
        <v/>
      </c>
      <c r="N235" s="11" t="str">
        <f>IF($M235="","",IFERROR(INDEX('Market Size'!$Q$9:$Q$11,MATCH($M235,'Market Size'!$B$9:$B$11,0)),""))</f>
        <v/>
      </c>
      <c r="O235">
        <f>IFERROR(INDEX('Recompete Reviews'!$D$9:$D$234,MATCH($B235,'Recompete Reviews'!$B$9:$B$234,0)),"")</f>
        <v>0</v>
      </c>
      <c r="P235">
        <f>IFERROR(INDEX('Recompete Reviews'!$E$9:$E$234,MATCH($B235,'Recompete Reviews'!$B$9:$B$234,0)),"")</f>
        <v>0</v>
      </c>
    </row>
    <row r="236" spans="2:16" ht="11" outlineLevel="1" x14ac:dyDescent="0.15">
      <c r="B236" t="s">
        <v>385</v>
      </c>
      <c r="C236" t="s">
        <v>685</v>
      </c>
      <c r="D236" t="s">
        <v>531</v>
      </c>
      <c r="E236" t="s">
        <v>636</v>
      </c>
      <c r="F236" s="10">
        <f>IF(INDEX('Contract Families'!$AB$9:$AB$1696,MATCH($B236,'Contract Families'!$B$9:$B$1696,0))="","",INDEX('Contract Families'!$AB$9:$AB$1696,MATCH($B236,'Contract Families'!$B$9:$B$1696,0))/1000000)</f>
        <v>1.0132289999999999</v>
      </c>
      <c r="G236" s="11">
        <f>IF(INDEX('Contract Families'!$Z$9:$Z$1696,MATCH($B236,'Contract Families'!$B$9:$B$1696,0))="","",INDEX('Contract Families'!$Z$9:$Z$1696,MATCH($B236,'Contract Families'!$B$9:$B$1696,0)))</f>
        <v>1</v>
      </c>
      <c r="H236" s="18">
        <f>IF(INDEX('Contract Families'!$AK$9:$AK$1696,MATCH($B236,'Contract Families'!$B$9:$B$1696,0))="","",INDEX('Contract Families'!$AK$9:$AK$1696,MATCH($B236,'Contract Families'!$B$9:$B$1696,0)))</f>
        <v>42429</v>
      </c>
      <c r="I236" s="15">
        <f>IF($H236="","",ROUND(($H236-'Timing &amp; Incumbent Screen'!$C$6)/30.44,0))</f>
        <v>-124</v>
      </c>
      <c r="J236" t="str">
        <f>IF($H236="","n/a",IF($H236&lt;'Timing &amp; Incumbent Screen'!$C$6,"Expired",IF($I236&lt;=12,"0-12 mo",IF($I236&lt;=24,"12-24 mo",IF($I236&lt;=36,"24-36 mo","36+ mo")))))</f>
        <v>Expired</v>
      </c>
      <c r="K236" t="s">
        <v>599</v>
      </c>
      <c r="L236" t="str">
        <f>IF(COUNTIFS('Notice Links'!$E$9:$E$59,$B236,'Notice Links'!$L$9:$L$59,"Y",'Notice Links'!$J$9:$J$59,"&gt;="&amp;'Timing &amp; Incumbent Screen'!$C$6)&gt;0,"Y","")</f>
        <v/>
      </c>
      <c r="N236" s="11" t="str">
        <f>IF($M236="","",IFERROR(INDEX('Market Size'!$Q$9:$Q$11,MATCH($M236,'Market Size'!$B$9:$B$11,0)),""))</f>
        <v/>
      </c>
      <c r="O236">
        <f>IFERROR(INDEX('Recompete Reviews'!$D$9:$D$234,MATCH($B236,'Recompete Reviews'!$B$9:$B$234,0)),"")</f>
        <v>0</v>
      </c>
      <c r="P236">
        <f>IFERROR(INDEX('Recompete Reviews'!$E$9:$E$234,MATCH($B236,'Recompete Reviews'!$B$9:$B$234,0)),"")</f>
        <v>0</v>
      </c>
    </row>
    <row r="237" spans="2:16" ht="11" outlineLevel="1" x14ac:dyDescent="0.15">
      <c r="B237" t="s">
        <v>386</v>
      </c>
      <c r="C237" t="s">
        <v>642</v>
      </c>
      <c r="D237" t="s">
        <v>531</v>
      </c>
      <c r="E237" t="s">
        <v>636</v>
      </c>
      <c r="F237" s="10">
        <f>IF(INDEX('Contract Families'!$AB$9:$AB$1696,MATCH($B237,'Contract Families'!$B$9:$B$1696,0))="","",INDEX('Contract Families'!$AB$9:$AB$1696,MATCH($B237,'Contract Families'!$B$9:$B$1696,0))/1000000)</f>
        <v>1</v>
      </c>
      <c r="G237" s="11">
        <f>IF(INDEX('Contract Families'!$Z$9:$Z$1696,MATCH($B237,'Contract Families'!$B$9:$B$1696,0))="","",INDEX('Contract Families'!$Z$9:$Z$1696,MATCH($B237,'Contract Families'!$B$9:$B$1696,0)))</f>
        <v>1</v>
      </c>
      <c r="H237" s="18">
        <f>IF(INDEX('Contract Families'!$AK$9:$AK$1696,MATCH($B237,'Contract Families'!$B$9:$B$1696,0))="","",INDEX('Contract Families'!$AK$9:$AK$1696,MATCH($B237,'Contract Families'!$B$9:$B$1696,0)))</f>
        <v>45230</v>
      </c>
      <c r="I237" s="15">
        <f>IF($H237="","",ROUND(($H237-'Timing &amp; Incumbent Screen'!$C$6)/30.44,0))</f>
        <v>-32</v>
      </c>
      <c r="J237" t="str">
        <f>IF($H237="","n/a",IF($H237&lt;'Timing &amp; Incumbent Screen'!$C$6,"Expired",IF($I237&lt;=12,"0-12 mo",IF($I237&lt;=24,"12-24 mo",IF($I237&lt;=36,"24-36 mo","36+ mo")))))</f>
        <v>Expired</v>
      </c>
      <c r="K237" t="s">
        <v>599</v>
      </c>
      <c r="L237" t="str">
        <f>IF(COUNTIFS('Notice Links'!$E$9:$E$59,$B237,'Notice Links'!$L$9:$L$59,"Y",'Notice Links'!$J$9:$J$59,"&gt;="&amp;'Timing &amp; Incumbent Screen'!$C$6)&gt;0,"Y","")</f>
        <v/>
      </c>
      <c r="N237" s="11" t="str">
        <f>IF($M237="","",IFERROR(INDEX('Market Size'!$Q$9:$Q$11,MATCH($M237,'Market Size'!$B$9:$B$11,0)),""))</f>
        <v/>
      </c>
      <c r="O237">
        <f>IFERROR(INDEX('Recompete Reviews'!$D$9:$D$234,MATCH($B237,'Recompete Reviews'!$B$9:$B$234,0)),"")</f>
        <v>0</v>
      </c>
      <c r="P237">
        <f>IFERROR(INDEX('Recompete Reviews'!$E$9:$E$234,MATCH($B237,'Recompete Reviews'!$B$9:$B$234,0)),"")</f>
        <v>0</v>
      </c>
    </row>
    <row r="238" spans="2:16" ht="11" x14ac:dyDescent="0.15">
      <c r="B238" s="3" t="s">
        <v>717</v>
      </c>
      <c r="C238" s="13"/>
      <c r="D238" s="13"/>
      <c r="E238" s="13"/>
      <c r="F238" s="12">
        <f>SUBTOTAL(109,F12:F237)</f>
        <v>3326.1656175199978</v>
      </c>
      <c r="G238" s="13"/>
      <c r="H238" s="13"/>
      <c r="I238" s="13"/>
      <c r="J238" s="13"/>
      <c r="K238" s="13"/>
      <c r="L238" s="13"/>
      <c r="M238" s="13"/>
      <c r="N238" s="13"/>
      <c r="O238" s="13"/>
      <c r="P238" s="13"/>
    </row>
    <row r="241" spans="2:2" ht="11" x14ac:dyDescent="0.15">
      <c r="B241" t="s">
        <v>718</v>
      </c>
    </row>
    <row r="242" spans="2:2" ht="11" x14ac:dyDescent="0.15">
      <c r="B242" t="s">
        <v>719</v>
      </c>
    </row>
    <row r="243" spans="2:2" ht="11" x14ac:dyDescent="0.15">
      <c r="B243" s="20" t="s">
        <v>720</v>
      </c>
    </row>
  </sheetData>
  <conditionalFormatting sqref="G12:G237">
    <cfRule type="expression" dxfId="7" priority="2">
      <formula>AND($G12&lt;&gt;"",$G12&lt;1)</formula>
    </cfRule>
  </conditionalFormatting>
  <conditionalFormatting sqref="I12:I237">
    <cfRule type="expression" dxfId="6" priority="1">
      <formula>AND($I12&lt;&gt;"",$I12&gt;=0,$I12&lt;=12)</formula>
    </cfRule>
  </conditionalFormatting>
  <conditionalFormatting sqref="L12:L237">
    <cfRule type="expression" dxfId="5" priority="3">
      <formula>$L12="Y"</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4406B"/>
    <outlinePr summaryBelow="0"/>
  </sheetPr>
  <dimension ref="A2:Z237"/>
  <sheetViews>
    <sheetView showGridLines="0" showOutlineSymbols="0" workbookViewId="0"/>
  </sheetViews>
  <sheetFormatPr baseColWidth="10" defaultColWidth="8.75" defaultRowHeight="10" customHeight="1" outlineLevelRow="1" x14ac:dyDescent="0.15"/>
  <cols>
    <col min="1" max="1" width="2.25" customWidth="1"/>
    <col min="2" max="2" width="14" customWidth="1"/>
    <col min="3" max="3" width="20" customWidth="1"/>
    <col min="4" max="4" width="9" customWidth="1"/>
    <col min="5" max="7" width="13" customWidth="1"/>
    <col min="8" max="8" width="15" customWidth="1"/>
    <col min="9" max="10" width="14" customWidth="1"/>
    <col min="11" max="11" width="22" customWidth="1"/>
    <col min="12" max="12" width="34" customWidth="1"/>
    <col min="13" max="13" width="30" customWidth="1"/>
    <col min="14" max="14" width="26" customWidth="1"/>
    <col min="15" max="15" width="13" customWidth="1"/>
    <col min="16" max="16" width="10" customWidth="1"/>
    <col min="17" max="17" width="8" customWidth="1"/>
    <col min="18" max="18" width="12" customWidth="1"/>
    <col min="19" max="19" width="10" customWidth="1"/>
    <col min="20" max="20" width="13" customWidth="1"/>
    <col min="21" max="21" width="12" customWidth="1"/>
    <col min="22" max="22" width="18" customWidth="1"/>
    <col min="23" max="23" width="16" customWidth="1"/>
    <col min="24" max="25" width="14" customWidth="1"/>
    <col min="26" max="26" width="28" customWidth="1"/>
  </cols>
  <sheetData>
    <row r="2" spans="1:26" ht="10" customHeight="1" x14ac:dyDescent="0.15">
      <c r="B2" s="8" t="s">
        <v>721</v>
      </c>
      <c r="C2" s="8"/>
      <c r="D2" s="8"/>
      <c r="E2" s="8"/>
      <c r="F2" s="8"/>
      <c r="G2" s="8"/>
      <c r="H2" s="8"/>
      <c r="I2" s="8"/>
      <c r="J2" s="8"/>
      <c r="K2" s="8"/>
      <c r="L2" s="8"/>
      <c r="M2" s="8"/>
      <c r="N2" s="8"/>
      <c r="O2" s="8"/>
      <c r="P2" s="8"/>
      <c r="Q2" s="8"/>
      <c r="R2" s="8"/>
      <c r="S2" s="8"/>
      <c r="T2" s="8"/>
      <c r="U2" s="8"/>
      <c r="V2" s="8"/>
      <c r="W2" s="8"/>
      <c r="X2" s="8"/>
      <c r="Y2" s="8"/>
      <c r="Z2" s="8"/>
    </row>
    <row r="3" spans="1:26" ht="10" customHeight="1" x14ac:dyDescent="0.15">
      <c r="B3" s="20" t="s">
        <v>722</v>
      </c>
    </row>
    <row r="6" spans="1:26" ht="10" customHeight="1" x14ac:dyDescent="0.15">
      <c r="A6" t="s">
        <v>2</v>
      </c>
      <c r="B6" s="9" t="s">
        <v>723</v>
      </c>
      <c r="C6" s="9"/>
      <c r="D6" s="9"/>
      <c r="E6" s="9"/>
      <c r="F6" s="9"/>
      <c r="G6" s="9"/>
      <c r="H6" s="9"/>
      <c r="I6" s="9"/>
      <c r="J6" s="9"/>
      <c r="K6" s="9"/>
      <c r="L6" s="9"/>
      <c r="M6" s="9"/>
      <c r="N6" s="9"/>
      <c r="O6" s="9"/>
      <c r="P6" s="9"/>
      <c r="Q6" s="9"/>
      <c r="R6" s="9"/>
      <c r="S6" s="9"/>
      <c r="T6" s="9"/>
      <c r="U6" s="9"/>
      <c r="V6" s="9"/>
      <c r="W6" s="9"/>
      <c r="X6" s="9"/>
      <c r="Y6" s="9"/>
      <c r="Z6" s="9"/>
    </row>
    <row r="8" spans="1:26" ht="10" customHeight="1" x14ac:dyDescent="0.15">
      <c r="B8" s="2" t="s">
        <v>724</v>
      </c>
      <c r="C8" s="2" t="s">
        <v>725</v>
      </c>
      <c r="D8" s="2" t="s">
        <v>726</v>
      </c>
      <c r="E8" s="14" t="s">
        <v>591</v>
      </c>
      <c r="F8" s="2" t="s">
        <v>594</v>
      </c>
      <c r="G8" s="14" t="s">
        <v>592</v>
      </c>
      <c r="H8" s="14" t="s">
        <v>727</v>
      </c>
      <c r="I8" s="14" t="s">
        <v>728</v>
      </c>
      <c r="J8" s="14" t="s">
        <v>159</v>
      </c>
      <c r="K8" s="2" t="s">
        <v>149</v>
      </c>
      <c r="L8" s="2" t="s">
        <v>587</v>
      </c>
      <c r="M8" s="2" t="s">
        <v>400</v>
      </c>
      <c r="N8" s="2" t="s">
        <v>588</v>
      </c>
      <c r="O8" s="2" t="s">
        <v>729</v>
      </c>
      <c r="P8" s="14" t="s">
        <v>730</v>
      </c>
      <c r="Q8" s="2" t="s">
        <v>731</v>
      </c>
      <c r="R8" s="14" t="s">
        <v>589</v>
      </c>
      <c r="S8" s="14" t="s">
        <v>590</v>
      </c>
      <c r="T8" s="14" t="s">
        <v>732</v>
      </c>
      <c r="U8" s="14" t="s">
        <v>733</v>
      </c>
      <c r="V8" s="2" t="s">
        <v>734</v>
      </c>
      <c r="W8" s="2" t="s">
        <v>735</v>
      </c>
      <c r="X8" s="2" t="s">
        <v>151</v>
      </c>
      <c r="Y8" s="2" t="s">
        <v>132</v>
      </c>
      <c r="Z8" s="2" t="s">
        <v>154</v>
      </c>
    </row>
    <row r="9" spans="1:26" ht="10" customHeight="1" outlineLevel="1" x14ac:dyDescent="0.15">
      <c r="B9" t="str">
        <f>IF($E9="","",IF($E9&lt;'Timing &amp; Incumbent Screen'!$C$6,"Expired-lineage","Active"))</f>
        <v>Active</v>
      </c>
      <c r="C9" t="str">
        <f>IF($E9="","",IF($E9&lt;'Timing &amp; Incumbent Screen'!$C$6,"Expired - unresolved",IF(($E9-'Timing &amp; Incumbent Screen'!$C$6)&lt;=365,"Imminent (&lt;=12 mo)",IF(($E9-'Timing &amp; Incumbent Screen'!$C$6)&lt;=1095,"Forward (1-3 yr)","Long-range (3+ yr)"))))</f>
        <v>Imminent (&lt;=12 mo)</v>
      </c>
      <c r="D9" t="str">
        <f t="shared" ref="D9:D72" si="0">IF($E9="","","FY"&amp;TEXT(MOD(IF(MONTH($E9)&gt;=10,YEAR($E9)+1,YEAR($E9)),100),"00"))</f>
        <v>FY26</v>
      </c>
      <c r="E9" s="18">
        <f>IF(INDEX('Contract Families'!$AK$9:$AK$1696,MATCH($K9,'Contract Families'!$B$9:$B$1696,0))="","",INDEX('Contract Families'!$AK$9:$AK$1696,MATCH($K9,'Contract Families'!$B$9:$B$1696,0)))</f>
        <v>46227</v>
      </c>
      <c r="F9" t="s">
        <v>599</v>
      </c>
      <c r="G9" s="15">
        <f>IF($E9="","",ROUND(($E9-'Timing &amp; Incumbent Screen'!$C$6)/30.44,0))</f>
        <v>1</v>
      </c>
      <c r="H9" s="19">
        <f t="shared" ref="H9:H72" si="1">IF($E9="","",$E9-IF($J9="",540,$J9))</f>
        <v>46227</v>
      </c>
      <c r="I9" s="19">
        <f t="shared" ref="I9:I72" si="2">IF($E9="","",$E9-90)</f>
        <v>46137</v>
      </c>
      <c r="J9" s="15">
        <f>IFERROR(INDEX('Recompete Reviews'!$M$9:$M$234,MATCH($K9,'Recompete Reviews'!$B$9:$B$234,0)),"")</f>
        <v>0</v>
      </c>
      <c r="K9" t="s">
        <v>182</v>
      </c>
      <c r="L9" t="s">
        <v>607</v>
      </c>
      <c r="M9" t="s">
        <v>456</v>
      </c>
      <c r="N9" t="s">
        <v>598</v>
      </c>
      <c r="O9" s="17">
        <v>44467</v>
      </c>
      <c r="P9" s="4">
        <f>IF($O9="","",ROUND(('Timing &amp; Incumbent Screen'!$C$6-$O9)/365.25,1))</f>
        <v>4.7</v>
      </c>
      <c r="Q9" t="s">
        <v>736</v>
      </c>
      <c r="R9" s="10">
        <f>IF(INDEX('Contract Families'!$AB$9:$AB$1696,MATCH($K9,'Contract Families'!$B$9:$B$1696,0))="","",INDEX('Contract Families'!$AB$9:$AB$1696,MATCH($K9,'Contract Families'!$B$9:$B$1696,0))/1000000)</f>
        <v>29.067882739999998</v>
      </c>
      <c r="S9" s="11">
        <f>IF(INDEX('Contract Families'!$Z$9:$Z$1696,MATCH($K9,'Contract Families'!$B$9:$B$1696,0))="","",INDEX('Contract Families'!$Z$9:$Z$1696,MATCH($K9,'Contract Families'!$B$9:$B$1696,0)))</f>
        <v>1</v>
      </c>
      <c r="T9" s="19">
        <f>IF(MAX(_xlfn.MAXIFS('Contract Awards'!$V$9:$V$2697,'Contract Awards'!$C$9:$C$2697,$K9),_xlfn.MAXIFS('Contract Awards'!$V$9:$V$2697,'Contract Awards'!$D$9:$D$2697,$K9))=0,"",MAX(_xlfn.MAXIFS('Contract Awards'!$V$9:$V$2697,'Contract Awards'!$C$9:$C$2697,$K9),_xlfn.MAXIFS('Contract Awards'!$V$9:$V$2697,'Contract Awards'!$D$9:$D$2697,$K9)))</f>
        <v>46227</v>
      </c>
      <c r="U9" s="15">
        <f t="shared" ref="U9:U72" si="3">IF($E9="","",IF($T9="","unknown",MAX(0,ROUND(($T9-$E9)/365,0))))</f>
        <v>0</v>
      </c>
      <c r="V9" t="str">
        <f>IF($Q9="","",IF(COUNTIFS('Pipeline Events'!$M$9:$M$45,$Q9,'Pipeline Events'!$K$9:$K$45,"&gt;="&amp;'Timing &amp; Incumbent Screen'!$C$6)&gt;0,"Y ("&amp;COUNTIFS('Pipeline Events'!$M$9:$M$45,$Q9,'Pipeline Events'!$K$9:$K$45,"&gt;="&amp;'Timing &amp; Incumbent Screen'!$C$6)&amp;")",""))</f>
        <v/>
      </c>
      <c r="W9" t="str">
        <f>IF(COUNTIFS('Notice Links'!$E$9:$E$59,$K9,'Notice Links'!$L$9:$L$59,"Y",'Notice Links'!$J$9:$J$59,"&gt;="&amp;'Timing &amp; Incumbent Screen'!$C$6)&gt;0,"Y","")</f>
        <v/>
      </c>
      <c r="X9">
        <f>IFERROR(INDEX('Recompete Reviews'!$D$9:$D$234,MATCH($K9,'Recompete Reviews'!$B$9:$B$234,0)),"")</f>
        <v>0</v>
      </c>
      <c r="Y9">
        <f>IFERROR(INDEX('Recompete Reviews'!$E$9:$E$234,MATCH($K9,'Recompete Reviews'!$B$9:$B$234,0)),"")</f>
        <v>0</v>
      </c>
      <c r="Z9">
        <f>IFERROR(INDEX('Recompete Reviews'!$H$9:$H$234,MATCH($K9,'Recompete Reviews'!$B$9:$B$234,0)),"")</f>
        <v>0</v>
      </c>
    </row>
    <row r="10" spans="1:26" ht="10" customHeight="1" outlineLevel="1" x14ac:dyDescent="0.15">
      <c r="B10" t="str">
        <f>IF($E10="","",IF($E10&lt;'Timing &amp; Incumbent Screen'!$C$6,"Expired-lineage","Active"))</f>
        <v>Active</v>
      </c>
      <c r="C10" t="str">
        <f>IF($E10="","",IF($E10&lt;'Timing &amp; Incumbent Screen'!$C$6,"Expired - unresolved",IF(($E10-'Timing &amp; Incumbent Screen'!$C$6)&lt;=365,"Imminent (&lt;=12 mo)",IF(($E10-'Timing &amp; Incumbent Screen'!$C$6)&lt;=1095,"Forward (1-3 yr)","Long-range (3+ yr)"))))</f>
        <v>Forward (1-3 yr)</v>
      </c>
      <c r="D10" t="str">
        <f t="shared" si="0"/>
        <v>FY27</v>
      </c>
      <c r="E10" s="18">
        <f>IF(INDEX('Contract Families'!$AK$9:$AK$1696,MATCH($K10,'Contract Families'!$B$9:$B$1696,0))="","",INDEX('Contract Families'!$AK$9:$AK$1696,MATCH($K10,'Contract Families'!$B$9:$B$1696,0)))</f>
        <v>46566</v>
      </c>
      <c r="F10" t="s">
        <v>599</v>
      </c>
      <c r="G10" s="15">
        <f>IF($E10="","",ROUND(($E10-'Timing &amp; Incumbent Screen'!$C$6)/30.44,0))</f>
        <v>12</v>
      </c>
      <c r="H10" s="19">
        <f t="shared" si="1"/>
        <v>46566</v>
      </c>
      <c r="I10" s="19">
        <f t="shared" si="2"/>
        <v>46476</v>
      </c>
      <c r="J10" s="15">
        <f>IFERROR(INDEX('Recompete Reviews'!$M$9:$M$234,MATCH($K10,'Recompete Reviews'!$B$9:$B$234,0)),"")</f>
        <v>0</v>
      </c>
      <c r="K10" t="s">
        <v>333</v>
      </c>
      <c r="L10" t="s">
        <v>623</v>
      </c>
      <c r="M10" t="s">
        <v>456</v>
      </c>
      <c r="N10" t="s">
        <v>598</v>
      </c>
      <c r="O10" s="17">
        <v>44741</v>
      </c>
      <c r="P10" s="4">
        <f>IF($O10="","",ROUND(('Timing &amp; Incumbent Screen'!$C$6-$O10)/365.25,1))</f>
        <v>4</v>
      </c>
      <c r="Q10" t="s">
        <v>737</v>
      </c>
      <c r="R10" s="10">
        <f>IF(INDEX('Contract Families'!$AB$9:$AB$1696,MATCH($K10,'Contract Families'!$B$9:$B$1696,0))="","",INDEX('Contract Families'!$AB$9:$AB$1696,MATCH($K10,'Contract Families'!$B$9:$B$1696,0))/1000000)</f>
        <v>1.5856239999999999</v>
      </c>
      <c r="S10" s="11">
        <f>IF(INDEX('Contract Families'!$Z$9:$Z$1696,MATCH($K10,'Contract Families'!$B$9:$B$1696,0))="","",INDEX('Contract Families'!$Z$9:$Z$1696,MATCH($K10,'Contract Families'!$B$9:$B$1696,0)))</f>
        <v>1</v>
      </c>
      <c r="T10" s="19">
        <f>IF(MAX(_xlfn.MAXIFS('Contract Awards'!$V$9:$V$2697,'Contract Awards'!$C$9:$C$2697,$K10),_xlfn.MAXIFS('Contract Awards'!$V$9:$V$2697,'Contract Awards'!$D$9:$D$2697,$K10))=0,"",MAX(_xlfn.MAXIFS('Contract Awards'!$V$9:$V$2697,'Contract Awards'!$C$9:$C$2697,$K10),_xlfn.MAXIFS('Contract Awards'!$V$9:$V$2697,'Contract Awards'!$D$9:$D$2697,$K10)))</f>
        <v>46595</v>
      </c>
      <c r="U10" s="15">
        <f t="shared" si="3"/>
        <v>0</v>
      </c>
      <c r="V10" t="str">
        <f>IF($Q10="","",IF(COUNTIFS('Pipeline Events'!$M$9:$M$45,$Q10,'Pipeline Events'!$K$9:$K$45,"&gt;="&amp;'Timing &amp; Incumbent Screen'!$C$6)&gt;0,"Y ("&amp;COUNTIFS('Pipeline Events'!$M$9:$M$45,$Q10,'Pipeline Events'!$K$9:$K$45,"&gt;="&amp;'Timing &amp; Incumbent Screen'!$C$6)&amp;")",""))</f>
        <v/>
      </c>
      <c r="W10" t="str">
        <f>IF(COUNTIFS('Notice Links'!$E$9:$E$59,$K10,'Notice Links'!$L$9:$L$59,"Y",'Notice Links'!$J$9:$J$59,"&gt;="&amp;'Timing &amp; Incumbent Screen'!$C$6)&gt;0,"Y","")</f>
        <v/>
      </c>
      <c r="X10">
        <f>IFERROR(INDEX('Recompete Reviews'!$D$9:$D$234,MATCH($K10,'Recompete Reviews'!$B$9:$B$234,0)),"")</f>
        <v>0</v>
      </c>
      <c r="Y10">
        <f>IFERROR(INDEX('Recompete Reviews'!$E$9:$E$234,MATCH($K10,'Recompete Reviews'!$B$9:$B$234,0)),"")</f>
        <v>0</v>
      </c>
      <c r="Z10">
        <f>IFERROR(INDEX('Recompete Reviews'!$H$9:$H$234,MATCH($K10,'Recompete Reviews'!$B$9:$B$234,0)),"")</f>
        <v>0</v>
      </c>
    </row>
    <row r="11" spans="1:26" ht="10" customHeight="1" outlineLevel="1" x14ac:dyDescent="0.15">
      <c r="B11" t="str">
        <f>IF($E11="","",IF($E11&lt;'Timing &amp; Incumbent Screen'!$C$6,"Expired-lineage","Active"))</f>
        <v>Active</v>
      </c>
      <c r="C11" t="str">
        <f>IF($E11="","",IF($E11&lt;'Timing &amp; Incumbent Screen'!$C$6,"Expired - unresolved",IF(($E11-'Timing &amp; Incumbent Screen'!$C$6)&lt;=365,"Imminent (&lt;=12 mo)",IF(($E11-'Timing &amp; Incumbent Screen'!$C$6)&lt;=1095,"Forward (1-3 yr)","Long-range (3+ yr)"))))</f>
        <v>Forward (1-3 yr)</v>
      </c>
      <c r="D11" t="str">
        <f t="shared" si="0"/>
        <v>FY27</v>
      </c>
      <c r="E11" s="18">
        <f>IF(INDEX('Contract Families'!$AK$9:$AK$1696,MATCH($K11,'Contract Families'!$B$9:$B$1696,0))="","",INDEX('Contract Families'!$AK$9:$AK$1696,MATCH($K11,'Contract Families'!$B$9:$B$1696,0)))</f>
        <v>46659</v>
      </c>
      <c r="F11" t="s">
        <v>599</v>
      </c>
      <c r="G11" s="15">
        <f>IF($E11="","",ROUND(($E11-'Timing &amp; Incumbent Screen'!$C$6)/30.44,0))</f>
        <v>15</v>
      </c>
      <c r="H11" s="19">
        <f t="shared" si="1"/>
        <v>46659</v>
      </c>
      <c r="I11" s="19">
        <f t="shared" si="2"/>
        <v>46569</v>
      </c>
      <c r="J11" s="15">
        <f>IFERROR(INDEX('Recompete Reviews'!$M$9:$M$234,MATCH($K11,'Recompete Reviews'!$B$9:$B$234,0)),"")</f>
        <v>0</v>
      </c>
      <c r="K11" t="s">
        <v>161</v>
      </c>
      <c r="L11" t="s">
        <v>597</v>
      </c>
      <c r="M11" t="s">
        <v>456</v>
      </c>
      <c r="N11" t="s">
        <v>598</v>
      </c>
      <c r="O11" s="17">
        <v>43006</v>
      </c>
      <c r="P11" s="4">
        <f>IF($O11="","",ROUND(('Timing &amp; Incumbent Screen'!$C$6-$O11)/365.25,1))</f>
        <v>8.6999999999999993</v>
      </c>
      <c r="Q11" t="s">
        <v>738</v>
      </c>
      <c r="R11" s="10">
        <f>IF(INDEX('Contract Families'!$AB$9:$AB$1696,MATCH($K11,'Contract Families'!$B$9:$B$1696,0))="","",INDEX('Contract Families'!$AB$9:$AB$1696,MATCH($K11,'Contract Families'!$B$9:$B$1696,0))/1000000)</f>
        <v>417.84427302</v>
      </c>
      <c r="S11" s="11">
        <f>IF(INDEX('Contract Families'!$Z$9:$Z$1696,MATCH($K11,'Contract Families'!$B$9:$B$1696,0))="","",INDEX('Contract Families'!$Z$9:$Z$1696,MATCH($K11,'Contract Families'!$B$9:$B$1696,0)))</f>
        <v>0.99490000000000001</v>
      </c>
      <c r="T11" s="19">
        <f>IF(MAX(_xlfn.MAXIFS('Contract Awards'!$V$9:$V$2697,'Contract Awards'!$C$9:$C$2697,$K11),_xlfn.MAXIFS('Contract Awards'!$V$9:$V$2697,'Contract Awards'!$D$9:$D$2697,$K11))=0,"",MAX(_xlfn.MAXIFS('Contract Awards'!$V$9:$V$2697,'Contract Awards'!$C$9:$C$2697,$K11),_xlfn.MAXIFS('Contract Awards'!$V$9:$V$2697,'Contract Awards'!$D$9:$D$2697,$K11)))</f>
        <v>47251</v>
      </c>
      <c r="U11" s="15">
        <f t="shared" si="3"/>
        <v>2</v>
      </c>
      <c r="V11" t="str">
        <f>IF($Q11="","",IF(COUNTIFS('Pipeline Events'!$M$9:$M$45,$Q11,'Pipeline Events'!$K$9:$K$45,"&gt;="&amp;'Timing &amp; Incumbent Screen'!$C$6)&gt;0,"Y ("&amp;COUNTIFS('Pipeline Events'!$M$9:$M$45,$Q11,'Pipeline Events'!$K$9:$K$45,"&gt;="&amp;'Timing &amp; Incumbent Screen'!$C$6)&amp;")",""))</f>
        <v/>
      </c>
      <c r="W11" t="str">
        <f>IF(COUNTIFS('Notice Links'!$E$9:$E$59,$K11,'Notice Links'!$L$9:$L$59,"Y",'Notice Links'!$J$9:$J$59,"&gt;="&amp;'Timing &amp; Incumbent Screen'!$C$6)&gt;0,"Y","")</f>
        <v/>
      </c>
      <c r="X11">
        <f>IFERROR(INDEX('Recompete Reviews'!$D$9:$D$234,MATCH($K11,'Recompete Reviews'!$B$9:$B$234,0)),"")</f>
        <v>0</v>
      </c>
      <c r="Y11">
        <f>IFERROR(INDEX('Recompete Reviews'!$E$9:$E$234,MATCH($K11,'Recompete Reviews'!$B$9:$B$234,0)),"")</f>
        <v>0</v>
      </c>
      <c r="Z11">
        <f>IFERROR(INDEX('Recompete Reviews'!$H$9:$H$234,MATCH($K11,'Recompete Reviews'!$B$9:$B$234,0)),"")</f>
        <v>0</v>
      </c>
    </row>
    <row r="12" spans="1:26" ht="10" customHeight="1" outlineLevel="1" x14ac:dyDescent="0.15">
      <c r="B12" t="str">
        <f>IF($E12="","",IF($E12&lt;'Timing &amp; Incumbent Screen'!$C$6,"Expired-lineage","Active"))</f>
        <v>Active</v>
      </c>
      <c r="C12" t="str">
        <f>IF($E12="","",IF($E12&lt;'Timing &amp; Incumbent Screen'!$C$6,"Expired - unresolved",IF(($E12-'Timing &amp; Incumbent Screen'!$C$6)&lt;=365,"Imminent (&lt;=12 mo)",IF(($E12-'Timing &amp; Incumbent Screen'!$C$6)&lt;=1095,"Forward (1-3 yr)","Long-range (3+ yr)"))))</f>
        <v>Forward (1-3 yr)</v>
      </c>
      <c r="D12" t="str">
        <f t="shared" si="0"/>
        <v>FY28</v>
      </c>
      <c r="E12" s="18">
        <f>IF(INDEX('Contract Families'!$AK$9:$AK$1696,MATCH($K12,'Contract Families'!$B$9:$B$1696,0))="","",INDEX('Contract Families'!$AK$9:$AK$1696,MATCH($K12,'Contract Families'!$B$9:$B$1696,0)))</f>
        <v>46721</v>
      </c>
      <c r="F12" t="s">
        <v>599</v>
      </c>
      <c r="G12" s="15">
        <f>IF($E12="","",ROUND(($E12-'Timing &amp; Incumbent Screen'!$C$6)/30.44,0))</f>
        <v>17</v>
      </c>
      <c r="H12" s="19">
        <f t="shared" si="1"/>
        <v>46721</v>
      </c>
      <c r="I12" s="19">
        <f t="shared" si="2"/>
        <v>46631</v>
      </c>
      <c r="J12" s="15">
        <f>IFERROR(INDEX('Recompete Reviews'!$M$9:$M$234,MATCH($K12,'Recompete Reviews'!$B$9:$B$234,0)),"")</f>
        <v>0</v>
      </c>
      <c r="K12" t="s">
        <v>173</v>
      </c>
      <c r="L12" t="s">
        <v>605</v>
      </c>
      <c r="M12" t="s">
        <v>456</v>
      </c>
      <c r="N12" t="s">
        <v>598</v>
      </c>
      <c r="O12" s="17">
        <v>43242</v>
      </c>
      <c r="P12" s="4">
        <f>IF($O12="","",ROUND(('Timing &amp; Incumbent Screen'!$C$6-$O12)/365.25,1))</f>
        <v>8.1</v>
      </c>
      <c r="Q12" t="s">
        <v>739</v>
      </c>
      <c r="R12" s="10">
        <f>IF(INDEX('Contract Families'!$AB$9:$AB$1696,MATCH($K12,'Contract Families'!$B$9:$B$1696,0))="","",INDEX('Contract Families'!$AB$9:$AB$1696,MATCH($K12,'Contract Families'!$B$9:$B$1696,0))/1000000)</f>
        <v>49.009601500000002</v>
      </c>
      <c r="S12" s="11">
        <f>IF(INDEX('Contract Families'!$Z$9:$Z$1696,MATCH($K12,'Contract Families'!$B$9:$B$1696,0))="","",INDEX('Contract Families'!$Z$9:$Z$1696,MATCH($K12,'Contract Families'!$B$9:$B$1696,0)))</f>
        <v>0.99839999999999995</v>
      </c>
      <c r="T12" s="19">
        <f>IF(MAX(_xlfn.MAXIFS('Contract Awards'!$V$9:$V$2697,'Contract Awards'!$C$9:$C$2697,$K12),_xlfn.MAXIFS('Contract Awards'!$V$9:$V$2697,'Contract Awards'!$D$9:$D$2697,$K12))=0,"",MAX(_xlfn.MAXIFS('Contract Awards'!$V$9:$V$2697,'Contract Awards'!$C$9:$C$2697,$K12),_xlfn.MAXIFS('Contract Awards'!$V$9:$V$2697,'Contract Awards'!$D$9:$D$2697,$K12)))</f>
        <v>46721</v>
      </c>
      <c r="U12" s="15">
        <f t="shared" si="3"/>
        <v>0</v>
      </c>
      <c r="V12" t="str">
        <f>IF($Q12="","",IF(COUNTIFS('Pipeline Events'!$M$9:$M$45,$Q12,'Pipeline Events'!$K$9:$K$45,"&gt;="&amp;'Timing &amp; Incumbent Screen'!$C$6)&gt;0,"Y ("&amp;COUNTIFS('Pipeline Events'!$M$9:$M$45,$Q12,'Pipeline Events'!$K$9:$K$45,"&gt;="&amp;'Timing &amp; Incumbent Screen'!$C$6)&amp;")",""))</f>
        <v/>
      </c>
      <c r="W12" t="str">
        <f>IF(COUNTIFS('Notice Links'!$E$9:$E$59,$K12,'Notice Links'!$L$9:$L$59,"Y",'Notice Links'!$J$9:$J$59,"&gt;="&amp;'Timing &amp; Incumbent Screen'!$C$6)&gt;0,"Y","")</f>
        <v/>
      </c>
      <c r="X12">
        <f>IFERROR(INDEX('Recompete Reviews'!$D$9:$D$234,MATCH($K12,'Recompete Reviews'!$B$9:$B$234,0)),"")</f>
        <v>0</v>
      </c>
      <c r="Y12">
        <f>IFERROR(INDEX('Recompete Reviews'!$E$9:$E$234,MATCH($K12,'Recompete Reviews'!$B$9:$B$234,0)),"")</f>
        <v>0</v>
      </c>
      <c r="Z12">
        <f>IFERROR(INDEX('Recompete Reviews'!$H$9:$H$234,MATCH($K12,'Recompete Reviews'!$B$9:$B$234,0)),"")</f>
        <v>0</v>
      </c>
    </row>
    <row r="13" spans="1:26" ht="10" customHeight="1" outlineLevel="1" x14ac:dyDescent="0.15">
      <c r="B13" t="str">
        <f>IF($E13="","",IF($E13&lt;'Timing &amp; Incumbent Screen'!$C$6,"Expired-lineage","Active"))</f>
        <v>Active</v>
      </c>
      <c r="C13" t="str">
        <f>IF($E13="","",IF($E13&lt;'Timing &amp; Incumbent Screen'!$C$6,"Expired - unresolved",IF(($E13-'Timing &amp; Incumbent Screen'!$C$6)&lt;=365,"Imminent (&lt;=12 mo)",IF(($E13-'Timing &amp; Incumbent Screen'!$C$6)&lt;=1095,"Forward (1-3 yr)","Long-range (3+ yr)"))))</f>
        <v>Forward (1-3 yr)</v>
      </c>
      <c r="D13" t="str">
        <f t="shared" si="0"/>
        <v>FY28</v>
      </c>
      <c r="E13" s="18">
        <f>IF(INDEX('Contract Families'!$AK$9:$AK$1696,MATCH($K13,'Contract Families'!$B$9:$B$1696,0))="","",INDEX('Contract Families'!$AK$9:$AK$1696,MATCH($K13,'Contract Families'!$B$9:$B$1696,0)))</f>
        <v>46874</v>
      </c>
      <c r="F13" t="s">
        <v>599</v>
      </c>
      <c r="G13" s="15">
        <f>IF($E13="","",ROUND(($E13-'Timing &amp; Incumbent Screen'!$C$6)/30.44,0))</f>
        <v>22</v>
      </c>
      <c r="H13" s="19">
        <f t="shared" si="1"/>
        <v>46874</v>
      </c>
      <c r="I13" s="19">
        <f t="shared" si="2"/>
        <v>46784</v>
      </c>
      <c r="J13" s="15">
        <f>IFERROR(INDEX('Recompete Reviews'!$M$9:$M$234,MATCH($K13,'Recompete Reviews'!$B$9:$B$234,0)),"")</f>
        <v>0</v>
      </c>
      <c r="K13" t="s">
        <v>339</v>
      </c>
      <c r="L13" t="s">
        <v>624</v>
      </c>
      <c r="M13" t="s">
        <v>456</v>
      </c>
      <c r="N13" t="s">
        <v>598</v>
      </c>
      <c r="O13" s="17">
        <v>43222</v>
      </c>
      <c r="P13" s="4">
        <f>IF($O13="","",ROUND(('Timing &amp; Incumbent Screen'!$C$6-$O13)/365.25,1))</f>
        <v>8.1</v>
      </c>
      <c r="Q13" t="s">
        <v>737</v>
      </c>
      <c r="R13" s="10">
        <f>IF(INDEX('Contract Families'!$AB$9:$AB$1696,MATCH($K13,'Contract Families'!$B$9:$B$1696,0))="","",INDEX('Contract Families'!$AB$9:$AB$1696,MATCH($K13,'Contract Families'!$B$9:$B$1696,0))/1000000)</f>
        <v>1.4600577100000001</v>
      </c>
      <c r="S13" s="11">
        <f>IF(INDEX('Contract Families'!$Z$9:$Z$1696,MATCH($K13,'Contract Families'!$B$9:$B$1696,0))="","",INDEX('Contract Families'!$Z$9:$Z$1696,MATCH($K13,'Contract Families'!$B$9:$B$1696,0)))</f>
        <v>1</v>
      </c>
      <c r="T13" s="19">
        <f>IF(MAX(_xlfn.MAXIFS('Contract Awards'!$V$9:$V$2697,'Contract Awards'!$C$9:$C$2697,$K13),_xlfn.MAXIFS('Contract Awards'!$V$9:$V$2697,'Contract Awards'!$D$9:$D$2697,$K13))=0,"",MAX(_xlfn.MAXIFS('Contract Awards'!$V$9:$V$2697,'Contract Awards'!$C$9:$C$2697,$K13),_xlfn.MAXIFS('Contract Awards'!$V$9:$V$2697,'Contract Awards'!$D$9:$D$2697,$K13)))</f>
        <v>46874</v>
      </c>
      <c r="U13" s="15">
        <f t="shared" si="3"/>
        <v>0</v>
      </c>
      <c r="V13" t="str">
        <f>IF($Q13="","",IF(COUNTIFS('Pipeline Events'!$M$9:$M$45,$Q13,'Pipeline Events'!$K$9:$K$45,"&gt;="&amp;'Timing &amp; Incumbent Screen'!$C$6)&gt;0,"Y ("&amp;COUNTIFS('Pipeline Events'!$M$9:$M$45,$Q13,'Pipeline Events'!$K$9:$K$45,"&gt;="&amp;'Timing &amp; Incumbent Screen'!$C$6)&amp;")",""))</f>
        <v/>
      </c>
      <c r="W13" t="str">
        <f>IF(COUNTIFS('Notice Links'!$E$9:$E$59,$K13,'Notice Links'!$L$9:$L$59,"Y",'Notice Links'!$J$9:$J$59,"&gt;="&amp;'Timing &amp; Incumbent Screen'!$C$6)&gt;0,"Y","")</f>
        <v/>
      </c>
      <c r="X13">
        <f>IFERROR(INDEX('Recompete Reviews'!$D$9:$D$234,MATCH($K13,'Recompete Reviews'!$B$9:$B$234,0)),"")</f>
        <v>0</v>
      </c>
      <c r="Y13">
        <f>IFERROR(INDEX('Recompete Reviews'!$E$9:$E$234,MATCH($K13,'Recompete Reviews'!$B$9:$B$234,0)),"")</f>
        <v>0</v>
      </c>
      <c r="Z13">
        <f>IFERROR(INDEX('Recompete Reviews'!$H$9:$H$234,MATCH($K13,'Recompete Reviews'!$B$9:$B$234,0)),"")</f>
        <v>0</v>
      </c>
    </row>
    <row r="14" spans="1:26" ht="10" customHeight="1" outlineLevel="1" x14ac:dyDescent="0.15">
      <c r="B14" t="str">
        <f>IF($E14="","",IF($E14&lt;'Timing &amp; Incumbent Screen'!$C$6,"Expired-lineage","Active"))</f>
        <v>Active</v>
      </c>
      <c r="C14" t="str">
        <f>IF($E14="","",IF($E14&lt;'Timing &amp; Incumbent Screen'!$C$6,"Expired - unresolved",IF(($E14-'Timing &amp; Incumbent Screen'!$C$6)&lt;=365,"Imminent (&lt;=12 mo)",IF(($E14-'Timing &amp; Incumbent Screen'!$C$6)&lt;=1095,"Forward (1-3 yr)","Long-range (3+ yr)"))))</f>
        <v>Imminent (&lt;=12 mo)</v>
      </c>
      <c r="D14" t="str">
        <f t="shared" si="0"/>
        <v>FY26</v>
      </c>
      <c r="E14" s="18">
        <f>IF(INDEX('Contract Families'!$AK$9:$AK$1696,MATCH($K14,'Contract Families'!$B$9:$B$1696,0))="","",INDEX('Contract Families'!$AK$9:$AK$1696,MATCH($K14,'Contract Families'!$B$9:$B$1696,0)))</f>
        <v>46195</v>
      </c>
      <c r="F14" t="s">
        <v>599</v>
      </c>
      <c r="G14" s="15">
        <f>IF($E14="","",ROUND(($E14-'Timing &amp; Incumbent Screen'!$C$6)/30.44,0))</f>
        <v>0</v>
      </c>
      <c r="H14" s="19">
        <f t="shared" si="1"/>
        <v>46195</v>
      </c>
      <c r="I14" s="19">
        <f t="shared" si="2"/>
        <v>46105</v>
      </c>
      <c r="J14" s="15">
        <f>IFERROR(INDEX('Recompete Reviews'!$M$9:$M$234,MATCH($K14,'Recompete Reviews'!$B$9:$B$234,0)),"")</f>
        <v>0</v>
      </c>
      <c r="K14" t="s">
        <v>367</v>
      </c>
      <c r="L14" t="s">
        <v>685</v>
      </c>
      <c r="M14" t="s">
        <v>531</v>
      </c>
      <c r="N14" t="s">
        <v>636</v>
      </c>
      <c r="O14" s="17">
        <v>45926</v>
      </c>
      <c r="P14" s="4">
        <f>IF($O14="","",ROUND(('Timing &amp; Incumbent Screen'!$C$6-$O14)/365.25,1))</f>
        <v>0.7</v>
      </c>
      <c r="Q14" t="s">
        <v>740</v>
      </c>
      <c r="R14" s="10">
        <f>IF(INDEX('Contract Families'!$AB$9:$AB$1696,MATCH($K14,'Contract Families'!$B$9:$B$1696,0))="","",INDEX('Contract Families'!$AB$9:$AB$1696,MATCH($K14,'Contract Families'!$B$9:$B$1696,0))/1000000)</f>
        <v>1.1797393</v>
      </c>
      <c r="S14" s="11">
        <f>IF(INDEX('Contract Families'!$Z$9:$Z$1696,MATCH($K14,'Contract Families'!$B$9:$B$1696,0))="","",INDEX('Contract Families'!$Z$9:$Z$1696,MATCH($K14,'Contract Families'!$B$9:$B$1696,0)))</f>
        <v>1</v>
      </c>
      <c r="T14" s="19">
        <f>IF(MAX(_xlfn.MAXIFS('Contract Awards'!$V$9:$V$2697,'Contract Awards'!$C$9:$C$2697,$K14),_xlfn.MAXIFS('Contract Awards'!$V$9:$V$2697,'Contract Awards'!$D$9:$D$2697,$K14))=0,"",MAX(_xlfn.MAXIFS('Contract Awards'!$V$9:$V$2697,'Contract Awards'!$C$9:$C$2697,$K14),_xlfn.MAXIFS('Contract Awards'!$V$9:$V$2697,'Contract Awards'!$D$9:$D$2697,$K14)))</f>
        <v>46195</v>
      </c>
      <c r="U14" s="15">
        <f t="shared" si="3"/>
        <v>0</v>
      </c>
      <c r="V14" t="str">
        <f>IF($Q14="","",IF(COUNTIFS('Pipeline Events'!$M$9:$M$45,$Q14,'Pipeline Events'!$K$9:$K$45,"&gt;="&amp;'Timing &amp; Incumbent Screen'!$C$6)&gt;0,"Y ("&amp;COUNTIFS('Pipeline Events'!$M$9:$M$45,$Q14,'Pipeline Events'!$K$9:$K$45,"&gt;="&amp;'Timing &amp; Incumbent Screen'!$C$6)&amp;")",""))</f>
        <v/>
      </c>
      <c r="W14" t="str">
        <f>IF(COUNTIFS('Notice Links'!$E$9:$E$59,$K14,'Notice Links'!$L$9:$L$59,"Y",'Notice Links'!$J$9:$J$59,"&gt;="&amp;'Timing &amp; Incumbent Screen'!$C$6)&gt;0,"Y","")</f>
        <v/>
      </c>
      <c r="X14">
        <f>IFERROR(INDEX('Recompete Reviews'!$D$9:$D$234,MATCH($K14,'Recompete Reviews'!$B$9:$B$234,0)),"")</f>
        <v>0</v>
      </c>
      <c r="Y14">
        <f>IFERROR(INDEX('Recompete Reviews'!$E$9:$E$234,MATCH($K14,'Recompete Reviews'!$B$9:$B$234,0)),"")</f>
        <v>0</v>
      </c>
      <c r="Z14">
        <f>IFERROR(INDEX('Recompete Reviews'!$H$9:$H$234,MATCH($K14,'Recompete Reviews'!$B$9:$B$234,0)),"")</f>
        <v>0</v>
      </c>
    </row>
    <row r="15" spans="1:26" ht="10" customHeight="1" outlineLevel="1" x14ac:dyDescent="0.15">
      <c r="B15" t="str">
        <f>IF($E15="","",IF($E15&lt;'Timing &amp; Incumbent Screen'!$C$6,"Expired-lineage","Active"))</f>
        <v>Active</v>
      </c>
      <c r="C15" t="str">
        <f>IF($E15="","",IF($E15&lt;'Timing &amp; Incumbent Screen'!$C$6,"Expired - unresolved",IF(($E15-'Timing &amp; Incumbent Screen'!$C$6)&lt;=365,"Imminent (&lt;=12 mo)",IF(($E15-'Timing &amp; Incumbent Screen'!$C$6)&lt;=1095,"Forward (1-3 yr)","Long-range (3+ yr)"))))</f>
        <v>Imminent (&lt;=12 mo)</v>
      </c>
      <c r="D15" t="str">
        <f t="shared" si="0"/>
        <v>FY26</v>
      </c>
      <c r="E15" s="18">
        <f>IF(INDEX('Contract Families'!$AK$9:$AK$1696,MATCH($K15,'Contract Families'!$B$9:$B$1696,0))="","",INDEX('Contract Families'!$AK$9:$AK$1696,MATCH($K15,'Contract Families'!$B$9:$B$1696,0)))</f>
        <v>46204</v>
      </c>
      <c r="F15" t="s">
        <v>599</v>
      </c>
      <c r="G15" s="15">
        <f>IF($E15="","",ROUND(($E15-'Timing &amp; Incumbent Screen'!$C$6)/30.44,0))</f>
        <v>0</v>
      </c>
      <c r="H15" s="19">
        <f t="shared" si="1"/>
        <v>46204</v>
      </c>
      <c r="I15" s="19">
        <f t="shared" si="2"/>
        <v>46114</v>
      </c>
      <c r="J15" s="15">
        <f>IFERROR(INDEX('Recompete Reviews'!$M$9:$M$234,MATCH($K15,'Recompete Reviews'!$B$9:$B$234,0)),"")</f>
        <v>0</v>
      </c>
      <c r="K15" t="s">
        <v>172</v>
      </c>
      <c r="L15" t="s">
        <v>639</v>
      </c>
      <c r="M15" t="s">
        <v>531</v>
      </c>
      <c r="N15" t="s">
        <v>636</v>
      </c>
      <c r="O15" s="17">
        <v>45237</v>
      </c>
      <c r="P15" s="4">
        <f>IF($O15="","",ROUND(('Timing &amp; Incumbent Screen'!$C$6-$O15)/365.25,1))</f>
        <v>2.6</v>
      </c>
      <c r="Q15" t="s">
        <v>741</v>
      </c>
      <c r="R15" s="10">
        <f>IF(INDEX('Contract Families'!$AB$9:$AB$1696,MATCH($K15,'Contract Families'!$B$9:$B$1696,0))="","",INDEX('Contract Families'!$AB$9:$AB$1696,MATCH($K15,'Contract Families'!$B$9:$B$1696,0))/1000000)</f>
        <v>49.793885549999999</v>
      </c>
      <c r="S15" s="11">
        <f>IF(INDEX('Contract Families'!$Z$9:$Z$1696,MATCH($K15,'Contract Families'!$B$9:$B$1696,0))="","",INDEX('Contract Families'!$Z$9:$Z$1696,MATCH($K15,'Contract Families'!$B$9:$B$1696,0)))</f>
        <v>1</v>
      </c>
      <c r="T15" s="19">
        <f>IF(MAX(_xlfn.MAXIFS('Contract Awards'!$V$9:$V$2697,'Contract Awards'!$C$9:$C$2697,$K15),_xlfn.MAXIFS('Contract Awards'!$V$9:$V$2697,'Contract Awards'!$D$9:$D$2697,$K15))=0,"",MAX(_xlfn.MAXIFS('Contract Awards'!$V$9:$V$2697,'Contract Awards'!$C$9:$C$2697,$K15),_xlfn.MAXIFS('Contract Awards'!$V$9:$V$2697,'Contract Awards'!$D$9:$D$2697,$K15)))</f>
        <v>46204</v>
      </c>
      <c r="U15" s="15">
        <f t="shared" si="3"/>
        <v>0</v>
      </c>
      <c r="V15" t="str">
        <f>IF($Q15="","",IF(COUNTIFS('Pipeline Events'!$M$9:$M$45,$Q15,'Pipeline Events'!$K$9:$K$45,"&gt;="&amp;'Timing &amp; Incumbent Screen'!$C$6)&gt;0,"Y ("&amp;COUNTIFS('Pipeline Events'!$M$9:$M$45,$Q15,'Pipeline Events'!$K$9:$K$45,"&gt;="&amp;'Timing &amp; Incumbent Screen'!$C$6)&amp;")",""))</f>
        <v>Y (2)</v>
      </c>
      <c r="W15" t="str">
        <f>IF(COUNTIFS('Notice Links'!$E$9:$E$59,$K15,'Notice Links'!$L$9:$L$59,"Y",'Notice Links'!$J$9:$J$59,"&gt;="&amp;'Timing &amp; Incumbent Screen'!$C$6)&gt;0,"Y","")</f>
        <v/>
      </c>
      <c r="X15">
        <f>IFERROR(INDEX('Recompete Reviews'!$D$9:$D$234,MATCH($K15,'Recompete Reviews'!$B$9:$B$234,0)),"")</f>
        <v>0</v>
      </c>
      <c r="Y15">
        <f>IFERROR(INDEX('Recompete Reviews'!$E$9:$E$234,MATCH($K15,'Recompete Reviews'!$B$9:$B$234,0)),"")</f>
        <v>0</v>
      </c>
      <c r="Z15">
        <f>IFERROR(INDEX('Recompete Reviews'!$H$9:$H$234,MATCH($K15,'Recompete Reviews'!$B$9:$B$234,0)),"")</f>
        <v>0</v>
      </c>
    </row>
    <row r="16" spans="1:26" ht="10" customHeight="1" outlineLevel="1" x14ac:dyDescent="0.15">
      <c r="B16" t="str">
        <f>IF($E16="","",IF($E16&lt;'Timing &amp; Incumbent Screen'!$C$6,"Expired-lineage","Active"))</f>
        <v>Active</v>
      </c>
      <c r="C16" t="str">
        <f>IF($E16="","",IF($E16&lt;'Timing &amp; Incumbent Screen'!$C$6,"Expired - unresolved",IF(($E16-'Timing &amp; Incumbent Screen'!$C$6)&lt;=365,"Imminent (&lt;=12 mo)",IF(($E16-'Timing &amp; Incumbent Screen'!$C$6)&lt;=1095,"Forward (1-3 yr)","Long-range (3+ yr)"))))</f>
        <v>Imminent (&lt;=12 mo)</v>
      </c>
      <c r="D16" t="str">
        <f t="shared" si="0"/>
        <v>FY26</v>
      </c>
      <c r="E16" s="18">
        <f>IF(INDEX('Contract Families'!$AK$9:$AK$1696,MATCH($K16,'Contract Families'!$B$9:$B$1696,0))="","",INDEX('Contract Families'!$AK$9:$AK$1696,MATCH($K16,'Contract Families'!$B$9:$B$1696,0)))</f>
        <v>46245</v>
      </c>
      <c r="F16" t="s">
        <v>599</v>
      </c>
      <c r="G16" s="15">
        <f>IF($E16="","",ROUND(($E16-'Timing &amp; Incumbent Screen'!$C$6)/30.44,0))</f>
        <v>2</v>
      </c>
      <c r="H16" s="19">
        <f t="shared" si="1"/>
        <v>46245</v>
      </c>
      <c r="I16" s="19">
        <f t="shared" si="2"/>
        <v>46155</v>
      </c>
      <c r="J16" s="15">
        <f>IFERROR(INDEX('Recompete Reviews'!$M$9:$M$234,MATCH($K16,'Recompete Reviews'!$B$9:$B$234,0)),"")</f>
        <v>0</v>
      </c>
      <c r="K16" t="s">
        <v>282</v>
      </c>
      <c r="L16" t="s">
        <v>679</v>
      </c>
      <c r="M16" t="s">
        <v>531</v>
      </c>
      <c r="N16" t="s">
        <v>636</v>
      </c>
      <c r="O16" s="17">
        <v>44420</v>
      </c>
      <c r="P16" s="4">
        <f>IF($O16="","",ROUND(('Timing &amp; Incumbent Screen'!$C$6-$O16)/365.25,1))</f>
        <v>4.9000000000000004</v>
      </c>
      <c r="Q16" t="s">
        <v>742</v>
      </c>
      <c r="R16" s="10">
        <f>IF(INDEX('Contract Families'!$AB$9:$AB$1696,MATCH($K16,'Contract Families'!$B$9:$B$1696,0))="","",INDEX('Contract Families'!$AB$9:$AB$1696,MATCH($K16,'Contract Families'!$B$9:$B$1696,0))/1000000)</f>
        <v>3.0728298299999999</v>
      </c>
      <c r="S16" s="11">
        <f>IF(INDEX('Contract Families'!$Z$9:$Z$1696,MATCH($K16,'Contract Families'!$B$9:$B$1696,0))="","",INDEX('Contract Families'!$Z$9:$Z$1696,MATCH($K16,'Contract Families'!$B$9:$B$1696,0)))</f>
        <v>1</v>
      </c>
      <c r="T16" s="19">
        <f>IF(MAX(_xlfn.MAXIFS('Contract Awards'!$V$9:$V$2697,'Contract Awards'!$C$9:$C$2697,$K16),_xlfn.MAXIFS('Contract Awards'!$V$9:$V$2697,'Contract Awards'!$D$9:$D$2697,$K16))=0,"",MAX(_xlfn.MAXIFS('Contract Awards'!$V$9:$V$2697,'Contract Awards'!$C$9:$C$2697,$K16),_xlfn.MAXIFS('Contract Awards'!$V$9:$V$2697,'Contract Awards'!$D$9:$D$2697,$K16)))</f>
        <v>46245</v>
      </c>
      <c r="U16" s="15">
        <f t="shared" si="3"/>
        <v>0</v>
      </c>
      <c r="V16" t="str">
        <f>IF($Q16="","",IF(COUNTIFS('Pipeline Events'!$M$9:$M$45,$Q16,'Pipeline Events'!$K$9:$K$45,"&gt;="&amp;'Timing &amp; Incumbent Screen'!$C$6)&gt;0,"Y ("&amp;COUNTIFS('Pipeline Events'!$M$9:$M$45,$Q16,'Pipeline Events'!$K$9:$K$45,"&gt;="&amp;'Timing &amp; Incumbent Screen'!$C$6)&amp;")",""))</f>
        <v/>
      </c>
      <c r="W16" t="str">
        <f>IF(COUNTIFS('Notice Links'!$E$9:$E$59,$K16,'Notice Links'!$L$9:$L$59,"Y",'Notice Links'!$J$9:$J$59,"&gt;="&amp;'Timing &amp; Incumbent Screen'!$C$6)&gt;0,"Y","")</f>
        <v/>
      </c>
      <c r="X16">
        <f>IFERROR(INDEX('Recompete Reviews'!$D$9:$D$234,MATCH($K16,'Recompete Reviews'!$B$9:$B$234,0)),"")</f>
        <v>0</v>
      </c>
      <c r="Y16">
        <f>IFERROR(INDEX('Recompete Reviews'!$E$9:$E$234,MATCH($K16,'Recompete Reviews'!$B$9:$B$234,0)),"")</f>
        <v>0</v>
      </c>
      <c r="Z16">
        <f>IFERROR(INDEX('Recompete Reviews'!$H$9:$H$234,MATCH($K16,'Recompete Reviews'!$B$9:$B$234,0)),"")</f>
        <v>0</v>
      </c>
    </row>
    <row r="17" spans="2:26" ht="10" customHeight="1" outlineLevel="1" x14ac:dyDescent="0.15">
      <c r="B17" t="str">
        <f>IF($E17="","",IF($E17&lt;'Timing &amp; Incumbent Screen'!$C$6,"Expired-lineage","Active"))</f>
        <v>Active</v>
      </c>
      <c r="C17" t="str">
        <f>IF($E17="","",IF($E17&lt;'Timing &amp; Incumbent Screen'!$C$6,"Expired - unresolved",IF(($E17-'Timing &amp; Incumbent Screen'!$C$6)&lt;=365,"Imminent (&lt;=12 mo)",IF(($E17-'Timing &amp; Incumbent Screen'!$C$6)&lt;=1095,"Forward (1-3 yr)","Long-range (3+ yr)"))))</f>
        <v>Imminent (&lt;=12 mo)</v>
      </c>
      <c r="D17" t="str">
        <f t="shared" si="0"/>
        <v>FY26</v>
      </c>
      <c r="E17" s="18">
        <f>IF(INDEX('Contract Families'!$AK$9:$AK$1696,MATCH($K17,'Contract Families'!$B$9:$B$1696,0))="","",INDEX('Contract Families'!$AK$9:$AK$1696,MATCH($K17,'Contract Families'!$B$9:$B$1696,0)))</f>
        <v>46245</v>
      </c>
      <c r="F17" t="s">
        <v>599</v>
      </c>
      <c r="G17" s="15">
        <f>IF($E17="","",ROUND(($E17-'Timing &amp; Incumbent Screen'!$C$6)/30.44,0))</f>
        <v>2</v>
      </c>
      <c r="H17" s="19">
        <f t="shared" si="1"/>
        <v>46245</v>
      </c>
      <c r="I17" s="19">
        <f t="shared" si="2"/>
        <v>46155</v>
      </c>
      <c r="J17" s="15">
        <f>IFERROR(INDEX('Recompete Reviews'!$M$9:$M$234,MATCH($K17,'Recompete Reviews'!$B$9:$B$234,0)),"")</f>
        <v>0</v>
      </c>
      <c r="K17" t="s">
        <v>379</v>
      </c>
      <c r="L17" t="s">
        <v>713</v>
      </c>
      <c r="M17" t="s">
        <v>531</v>
      </c>
      <c r="N17" t="s">
        <v>636</v>
      </c>
      <c r="O17" s="17">
        <v>44420</v>
      </c>
      <c r="P17" s="4">
        <f>IF($O17="","",ROUND(('Timing &amp; Incumbent Screen'!$C$6-$O17)/365.25,1))</f>
        <v>4.9000000000000004</v>
      </c>
      <c r="Q17" t="s">
        <v>740</v>
      </c>
      <c r="R17" s="10">
        <f>IF(INDEX('Contract Families'!$AB$9:$AB$1696,MATCH($K17,'Contract Families'!$B$9:$B$1696,0))="","",INDEX('Contract Families'!$AB$9:$AB$1696,MATCH($K17,'Contract Families'!$B$9:$B$1696,0))/1000000)</f>
        <v>1.1003690700000002</v>
      </c>
      <c r="S17" s="11">
        <f>IF(INDEX('Contract Families'!$Z$9:$Z$1696,MATCH($K17,'Contract Families'!$B$9:$B$1696,0))="","",INDEX('Contract Families'!$Z$9:$Z$1696,MATCH($K17,'Contract Families'!$B$9:$B$1696,0)))</f>
        <v>1</v>
      </c>
      <c r="T17" s="19">
        <f>IF(MAX(_xlfn.MAXIFS('Contract Awards'!$V$9:$V$2697,'Contract Awards'!$C$9:$C$2697,$K17),_xlfn.MAXIFS('Contract Awards'!$V$9:$V$2697,'Contract Awards'!$D$9:$D$2697,$K17))=0,"",MAX(_xlfn.MAXIFS('Contract Awards'!$V$9:$V$2697,'Contract Awards'!$C$9:$C$2697,$K17),_xlfn.MAXIFS('Contract Awards'!$V$9:$V$2697,'Contract Awards'!$D$9:$D$2697,$K17)))</f>
        <v>46245</v>
      </c>
      <c r="U17" s="15">
        <f t="shared" si="3"/>
        <v>0</v>
      </c>
      <c r="V17" t="str">
        <f>IF($Q17="","",IF(COUNTIFS('Pipeline Events'!$M$9:$M$45,$Q17,'Pipeline Events'!$K$9:$K$45,"&gt;="&amp;'Timing &amp; Incumbent Screen'!$C$6)&gt;0,"Y ("&amp;COUNTIFS('Pipeline Events'!$M$9:$M$45,$Q17,'Pipeline Events'!$K$9:$K$45,"&gt;="&amp;'Timing &amp; Incumbent Screen'!$C$6)&amp;")",""))</f>
        <v/>
      </c>
      <c r="W17" t="str">
        <f>IF(COUNTIFS('Notice Links'!$E$9:$E$59,$K17,'Notice Links'!$L$9:$L$59,"Y",'Notice Links'!$J$9:$J$59,"&gt;="&amp;'Timing &amp; Incumbent Screen'!$C$6)&gt;0,"Y","")</f>
        <v/>
      </c>
      <c r="X17">
        <f>IFERROR(INDEX('Recompete Reviews'!$D$9:$D$234,MATCH($K17,'Recompete Reviews'!$B$9:$B$234,0)),"")</f>
        <v>0</v>
      </c>
      <c r="Y17">
        <f>IFERROR(INDEX('Recompete Reviews'!$E$9:$E$234,MATCH($K17,'Recompete Reviews'!$B$9:$B$234,0)),"")</f>
        <v>0</v>
      </c>
      <c r="Z17">
        <f>IFERROR(INDEX('Recompete Reviews'!$H$9:$H$234,MATCH($K17,'Recompete Reviews'!$B$9:$B$234,0)),"")</f>
        <v>0</v>
      </c>
    </row>
    <row r="18" spans="2:26" ht="10" customHeight="1" outlineLevel="1" x14ac:dyDescent="0.15">
      <c r="B18" t="str">
        <f>IF($E18="","",IF($E18&lt;'Timing &amp; Incumbent Screen'!$C$6,"Expired-lineage","Active"))</f>
        <v>Active</v>
      </c>
      <c r="C18" t="str">
        <f>IF($E18="","",IF($E18&lt;'Timing &amp; Incumbent Screen'!$C$6,"Expired - unresolved",IF(($E18-'Timing &amp; Incumbent Screen'!$C$6)&lt;=365,"Imminent (&lt;=12 mo)",IF(($E18-'Timing &amp; Incumbent Screen'!$C$6)&lt;=1095,"Forward (1-3 yr)","Long-range (3+ yr)"))))</f>
        <v>Imminent (&lt;=12 mo)</v>
      </c>
      <c r="D18" t="str">
        <f t="shared" si="0"/>
        <v>FY26</v>
      </c>
      <c r="E18" s="18">
        <f>IF(INDEX('Contract Families'!$AK$9:$AK$1696,MATCH($K18,'Contract Families'!$B$9:$B$1696,0))="","",INDEX('Contract Families'!$AK$9:$AK$1696,MATCH($K18,'Contract Families'!$B$9:$B$1696,0)))</f>
        <v>46247</v>
      </c>
      <c r="F18" t="s">
        <v>599</v>
      </c>
      <c r="G18" s="15">
        <f>IF($E18="","",ROUND(($E18-'Timing &amp; Incumbent Screen'!$C$6)/30.44,0))</f>
        <v>2</v>
      </c>
      <c r="H18" s="19">
        <f t="shared" si="1"/>
        <v>46247</v>
      </c>
      <c r="I18" s="19">
        <f t="shared" si="2"/>
        <v>46157</v>
      </c>
      <c r="J18" s="15">
        <f>IFERROR(INDEX('Recompete Reviews'!$M$9:$M$234,MATCH($K18,'Recompete Reviews'!$B$9:$B$234,0)),"")</f>
        <v>0</v>
      </c>
      <c r="K18" t="s">
        <v>214</v>
      </c>
      <c r="L18" t="s">
        <v>652</v>
      </c>
      <c r="M18" t="s">
        <v>531</v>
      </c>
      <c r="N18" t="s">
        <v>636</v>
      </c>
      <c r="O18" s="17">
        <v>45562</v>
      </c>
      <c r="P18" s="4">
        <f>IF($O18="","",ROUND(('Timing &amp; Incumbent Screen'!$C$6-$O18)/365.25,1))</f>
        <v>1.7</v>
      </c>
      <c r="Q18" t="s">
        <v>741</v>
      </c>
      <c r="R18" s="10">
        <f>IF(INDEX('Contract Families'!$AB$9:$AB$1696,MATCH($K18,'Contract Families'!$B$9:$B$1696,0))="","",INDEX('Contract Families'!$AB$9:$AB$1696,MATCH($K18,'Contract Families'!$B$9:$B$1696,0))/1000000)</f>
        <v>12.29290422</v>
      </c>
      <c r="S18" s="11">
        <f>IF(INDEX('Contract Families'!$Z$9:$Z$1696,MATCH($K18,'Contract Families'!$B$9:$B$1696,0))="","",INDEX('Contract Families'!$Z$9:$Z$1696,MATCH($K18,'Contract Families'!$B$9:$B$1696,0)))</f>
        <v>1</v>
      </c>
      <c r="T18" s="19">
        <f>IF(MAX(_xlfn.MAXIFS('Contract Awards'!$V$9:$V$2697,'Contract Awards'!$C$9:$C$2697,$K18),_xlfn.MAXIFS('Contract Awards'!$V$9:$V$2697,'Contract Awards'!$D$9:$D$2697,$K18))=0,"",MAX(_xlfn.MAXIFS('Contract Awards'!$V$9:$V$2697,'Contract Awards'!$C$9:$C$2697,$K18),_xlfn.MAXIFS('Contract Awards'!$V$9:$V$2697,'Contract Awards'!$D$9:$D$2697,$K18)))</f>
        <v>46247</v>
      </c>
      <c r="U18" s="15">
        <f t="shared" si="3"/>
        <v>0</v>
      </c>
      <c r="V18" t="str">
        <f>IF($Q18="","",IF(COUNTIFS('Pipeline Events'!$M$9:$M$45,$Q18,'Pipeline Events'!$K$9:$K$45,"&gt;="&amp;'Timing &amp; Incumbent Screen'!$C$6)&gt;0,"Y ("&amp;COUNTIFS('Pipeline Events'!$M$9:$M$45,$Q18,'Pipeline Events'!$K$9:$K$45,"&gt;="&amp;'Timing &amp; Incumbent Screen'!$C$6)&amp;")",""))</f>
        <v>Y (2)</v>
      </c>
      <c r="W18" t="str">
        <f>IF(COUNTIFS('Notice Links'!$E$9:$E$59,$K18,'Notice Links'!$L$9:$L$59,"Y",'Notice Links'!$J$9:$J$59,"&gt;="&amp;'Timing &amp; Incumbent Screen'!$C$6)&gt;0,"Y","")</f>
        <v/>
      </c>
      <c r="X18">
        <f>IFERROR(INDEX('Recompete Reviews'!$D$9:$D$234,MATCH($K18,'Recompete Reviews'!$B$9:$B$234,0)),"")</f>
        <v>0</v>
      </c>
      <c r="Y18">
        <f>IFERROR(INDEX('Recompete Reviews'!$E$9:$E$234,MATCH($K18,'Recompete Reviews'!$B$9:$B$234,0)),"")</f>
        <v>0</v>
      </c>
      <c r="Z18">
        <f>IFERROR(INDEX('Recompete Reviews'!$H$9:$H$234,MATCH($K18,'Recompete Reviews'!$B$9:$B$234,0)),"")</f>
        <v>0</v>
      </c>
    </row>
    <row r="19" spans="2:26" ht="10" customHeight="1" outlineLevel="1" x14ac:dyDescent="0.15">
      <c r="B19" t="str">
        <f>IF($E19="","",IF($E19&lt;'Timing &amp; Incumbent Screen'!$C$6,"Expired-lineage","Active"))</f>
        <v>Active</v>
      </c>
      <c r="C19" t="str">
        <f>IF($E19="","",IF($E19&lt;'Timing &amp; Incumbent Screen'!$C$6,"Expired - unresolved",IF(($E19-'Timing &amp; Incumbent Screen'!$C$6)&lt;=365,"Imminent (&lt;=12 mo)",IF(($E19-'Timing &amp; Incumbent Screen'!$C$6)&lt;=1095,"Forward (1-3 yr)","Long-range (3+ yr)"))))</f>
        <v>Imminent (&lt;=12 mo)</v>
      </c>
      <c r="D19" t="str">
        <f t="shared" si="0"/>
        <v>FY26</v>
      </c>
      <c r="E19" s="18">
        <f>IF(INDEX('Contract Families'!$AK$9:$AK$1696,MATCH($K19,'Contract Families'!$B$9:$B$1696,0))="","",INDEX('Contract Families'!$AK$9:$AK$1696,MATCH($K19,'Contract Families'!$B$9:$B$1696,0)))</f>
        <v>46247</v>
      </c>
      <c r="F19" t="s">
        <v>599</v>
      </c>
      <c r="G19" s="15">
        <f>IF($E19="","",ROUND(($E19-'Timing &amp; Incumbent Screen'!$C$6)/30.44,0))</f>
        <v>2</v>
      </c>
      <c r="H19" s="19">
        <f t="shared" si="1"/>
        <v>46247</v>
      </c>
      <c r="I19" s="19">
        <f t="shared" si="2"/>
        <v>46157</v>
      </c>
      <c r="J19" s="15">
        <f>IFERROR(INDEX('Recompete Reviews'!$M$9:$M$234,MATCH($K19,'Recompete Reviews'!$B$9:$B$234,0)),"")</f>
        <v>0</v>
      </c>
      <c r="K19" t="s">
        <v>235</v>
      </c>
      <c r="L19" t="s">
        <v>643</v>
      </c>
      <c r="M19" t="s">
        <v>531</v>
      </c>
      <c r="N19" t="s">
        <v>636</v>
      </c>
      <c r="O19" s="17">
        <v>44736</v>
      </c>
      <c r="P19" s="4">
        <f>IF($O19="","",ROUND(('Timing &amp; Incumbent Screen'!$C$6-$O19)/365.25,1))</f>
        <v>4</v>
      </c>
      <c r="Q19" t="s">
        <v>743</v>
      </c>
      <c r="R19" s="10">
        <f>IF(INDEX('Contract Families'!$AB$9:$AB$1696,MATCH($K19,'Contract Families'!$B$9:$B$1696,0))="","",INDEX('Contract Families'!$AB$9:$AB$1696,MATCH($K19,'Contract Families'!$B$9:$B$1696,0))/1000000)</f>
        <v>8.7487537799999995</v>
      </c>
      <c r="S19" s="11">
        <f>IF(INDEX('Contract Families'!$Z$9:$Z$1696,MATCH($K19,'Contract Families'!$B$9:$B$1696,0))="","",INDEX('Contract Families'!$Z$9:$Z$1696,MATCH($K19,'Contract Families'!$B$9:$B$1696,0)))</f>
        <v>1</v>
      </c>
      <c r="T19" s="19">
        <f>IF(MAX(_xlfn.MAXIFS('Contract Awards'!$V$9:$V$2697,'Contract Awards'!$C$9:$C$2697,$K19),_xlfn.MAXIFS('Contract Awards'!$V$9:$V$2697,'Contract Awards'!$D$9:$D$2697,$K19))=0,"",MAX(_xlfn.MAXIFS('Contract Awards'!$V$9:$V$2697,'Contract Awards'!$C$9:$C$2697,$K19),_xlfn.MAXIFS('Contract Awards'!$V$9:$V$2697,'Contract Awards'!$D$9:$D$2697,$K19)))</f>
        <v>46247</v>
      </c>
      <c r="U19" s="15">
        <f t="shared" si="3"/>
        <v>0</v>
      </c>
      <c r="V19" t="str">
        <f>IF($Q19="","",IF(COUNTIFS('Pipeline Events'!$M$9:$M$45,$Q19,'Pipeline Events'!$K$9:$K$45,"&gt;="&amp;'Timing &amp; Incumbent Screen'!$C$6)&gt;0,"Y ("&amp;COUNTIFS('Pipeline Events'!$M$9:$M$45,$Q19,'Pipeline Events'!$K$9:$K$45,"&gt;="&amp;'Timing &amp; Incumbent Screen'!$C$6)&amp;")",""))</f>
        <v/>
      </c>
      <c r="W19" t="str">
        <f>IF(COUNTIFS('Notice Links'!$E$9:$E$59,$K19,'Notice Links'!$L$9:$L$59,"Y",'Notice Links'!$J$9:$J$59,"&gt;="&amp;'Timing &amp; Incumbent Screen'!$C$6)&gt;0,"Y","")</f>
        <v/>
      </c>
      <c r="X19">
        <f>IFERROR(INDEX('Recompete Reviews'!$D$9:$D$234,MATCH($K19,'Recompete Reviews'!$B$9:$B$234,0)),"")</f>
        <v>0</v>
      </c>
      <c r="Y19">
        <f>IFERROR(INDEX('Recompete Reviews'!$E$9:$E$234,MATCH($K19,'Recompete Reviews'!$B$9:$B$234,0)),"")</f>
        <v>0</v>
      </c>
      <c r="Z19">
        <f>IFERROR(INDEX('Recompete Reviews'!$H$9:$H$234,MATCH($K19,'Recompete Reviews'!$B$9:$B$234,0)),"")</f>
        <v>0</v>
      </c>
    </row>
    <row r="20" spans="2:26" ht="10" customHeight="1" outlineLevel="1" x14ac:dyDescent="0.15">
      <c r="B20" t="str">
        <f>IF($E20="","",IF($E20&lt;'Timing &amp; Incumbent Screen'!$C$6,"Expired-lineage","Active"))</f>
        <v>Active</v>
      </c>
      <c r="C20" t="str">
        <f>IF($E20="","",IF($E20&lt;'Timing &amp; Incumbent Screen'!$C$6,"Expired - unresolved",IF(($E20-'Timing &amp; Incumbent Screen'!$C$6)&lt;=365,"Imminent (&lt;=12 mo)",IF(($E20-'Timing &amp; Incumbent Screen'!$C$6)&lt;=1095,"Forward (1-3 yr)","Long-range (3+ yr)"))))</f>
        <v>Imminent (&lt;=12 mo)</v>
      </c>
      <c r="D20" t="str">
        <f t="shared" si="0"/>
        <v>FY26</v>
      </c>
      <c r="E20" s="18">
        <f>IF(INDEX('Contract Families'!$AK$9:$AK$1696,MATCH($K20,'Contract Families'!$B$9:$B$1696,0))="","",INDEX('Contract Families'!$AK$9:$AK$1696,MATCH($K20,'Contract Families'!$B$9:$B$1696,0)))</f>
        <v>46254</v>
      </c>
      <c r="F20" t="s">
        <v>631</v>
      </c>
      <c r="G20" s="15">
        <f>IF($E20="","",ROUND(($E20-'Timing &amp; Incumbent Screen'!$C$6)/30.44,0))</f>
        <v>2</v>
      </c>
      <c r="H20" s="19">
        <f t="shared" si="1"/>
        <v>46254</v>
      </c>
      <c r="I20" s="19">
        <f t="shared" si="2"/>
        <v>46164</v>
      </c>
      <c r="J20" s="15">
        <f>IFERROR(INDEX('Recompete Reviews'!$M$9:$M$234,MATCH($K20,'Recompete Reviews'!$B$9:$B$234,0)),"")</f>
        <v>0</v>
      </c>
      <c r="K20" t="s">
        <v>189</v>
      </c>
      <c r="L20" t="s">
        <v>646</v>
      </c>
      <c r="M20" t="s">
        <v>531</v>
      </c>
      <c r="N20" t="s">
        <v>636</v>
      </c>
      <c r="O20" s="17">
        <v>45159</v>
      </c>
      <c r="P20" s="4">
        <f>IF($O20="","",ROUND(('Timing &amp; Incumbent Screen'!$C$6-$O20)/365.25,1))</f>
        <v>2.8</v>
      </c>
      <c r="Q20" t="s">
        <v>744</v>
      </c>
      <c r="R20" s="10">
        <f>IF(INDEX('Contract Families'!$AB$9:$AB$1696,MATCH($K20,'Contract Families'!$B$9:$B$1696,0))="","",INDEX('Contract Families'!$AB$9:$AB$1696,MATCH($K20,'Contract Families'!$B$9:$B$1696,0))/1000000)</f>
        <v>23.844644760000001</v>
      </c>
      <c r="S20" s="11">
        <f>IF(INDEX('Contract Families'!$Z$9:$Z$1696,MATCH($K20,'Contract Families'!$B$9:$B$1696,0))="","",INDEX('Contract Families'!$Z$9:$Z$1696,MATCH($K20,'Contract Families'!$B$9:$B$1696,0)))</f>
        <v>0.96630000000000005</v>
      </c>
      <c r="T20" s="19">
        <f>IF(MAX(_xlfn.MAXIFS('Contract Awards'!$V$9:$V$2697,'Contract Awards'!$C$9:$C$2697,$K20),_xlfn.MAXIFS('Contract Awards'!$V$9:$V$2697,'Contract Awards'!$D$9:$D$2697,$K20))=0,"",MAX(_xlfn.MAXIFS('Contract Awards'!$V$9:$V$2697,'Contract Awards'!$C$9:$C$2697,$K20),_xlfn.MAXIFS('Contract Awards'!$V$9:$V$2697,'Contract Awards'!$D$9:$D$2697,$K20)))</f>
        <v>46108</v>
      </c>
      <c r="U20" s="15">
        <f t="shared" si="3"/>
        <v>0</v>
      </c>
      <c r="V20" t="str">
        <f>IF($Q20="","",IF(COUNTIFS('Pipeline Events'!$M$9:$M$45,$Q20,'Pipeline Events'!$K$9:$K$45,"&gt;="&amp;'Timing &amp; Incumbent Screen'!$C$6)&gt;0,"Y ("&amp;COUNTIFS('Pipeline Events'!$M$9:$M$45,$Q20,'Pipeline Events'!$K$9:$K$45,"&gt;="&amp;'Timing &amp; Incumbent Screen'!$C$6)&amp;")",""))</f>
        <v/>
      </c>
      <c r="W20" t="str">
        <f>IF(COUNTIFS('Notice Links'!$E$9:$E$59,$K20,'Notice Links'!$L$9:$L$59,"Y",'Notice Links'!$J$9:$J$59,"&gt;="&amp;'Timing &amp; Incumbent Screen'!$C$6)&gt;0,"Y","")</f>
        <v/>
      </c>
      <c r="X20">
        <f>IFERROR(INDEX('Recompete Reviews'!$D$9:$D$234,MATCH($K20,'Recompete Reviews'!$B$9:$B$234,0)),"")</f>
        <v>0</v>
      </c>
      <c r="Y20">
        <f>IFERROR(INDEX('Recompete Reviews'!$E$9:$E$234,MATCH($K20,'Recompete Reviews'!$B$9:$B$234,0)),"")</f>
        <v>0</v>
      </c>
      <c r="Z20">
        <f>IFERROR(INDEX('Recompete Reviews'!$H$9:$H$234,MATCH($K20,'Recompete Reviews'!$B$9:$B$234,0)),"")</f>
        <v>0</v>
      </c>
    </row>
    <row r="21" spans="2:26" ht="10" customHeight="1" outlineLevel="1" x14ac:dyDescent="0.15">
      <c r="B21" t="str">
        <f>IF($E21="","",IF($E21&lt;'Timing &amp; Incumbent Screen'!$C$6,"Expired-lineage","Active"))</f>
        <v>Active</v>
      </c>
      <c r="C21" t="str">
        <f>IF($E21="","",IF($E21&lt;'Timing &amp; Incumbent Screen'!$C$6,"Expired - unresolved",IF(($E21-'Timing &amp; Incumbent Screen'!$C$6)&lt;=365,"Imminent (&lt;=12 mo)",IF(($E21-'Timing &amp; Incumbent Screen'!$C$6)&lt;=1095,"Forward (1-3 yr)","Long-range (3+ yr)"))))</f>
        <v>Imminent (&lt;=12 mo)</v>
      </c>
      <c r="D21" t="str">
        <f t="shared" si="0"/>
        <v>FY27</v>
      </c>
      <c r="E21" s="18">
        <f>IF(INDEX('Contract Families'!$AK$9:$AK$1696,MATCH($K21,'Contract Families'!$B$9:$B$1696,0))="","",INDEX('Contract Families'!$AK$9:$AK$1696,MATCH($K21,'Contract Families'!$B$9:$B$1696,0)))</f>
        <v>46306</v>
      </c>
      <c r="F21" t="s">
        <v>599</v>
      </c>
      <c r="G21" s="15">
        <f>IF($E21="","",ROUND(($E21-'Timing &amp; Incumbent Screen'!$C$6)/30.44,0))</f>
        <v>4</v>
      </c>
      <c r="H21" s="19">
        <f t="shared" si="1"/>
        <v>46306</v>
      </c>
      <c r="I21" s="19">
        <f t="shared" si="2"/>
        <v>46216</v>
      </c>
      <c r="J21" s="15">
        <f>IFERROR(INDEX('Recompete Reviews'!$M$9:$M$234,MATCH($K21,'Recompete Reviews'!$B$9:$B$234,0)),"")</f>
        <v>0</v>
      </c>
      <c r="K21" t="s">
        <v>187</v>
      </c>
      <c r="L21" t="s">
        <v>642</v>
      </c>
      <c r="M21" t="s">
        <v>531</v>
      </c>
      <c r="N21" t="s">
        <v>636</v>
      </c>
      <c r="O21" s="17">
        <v>44267</v>
      </c>
      <c r="P21" s="4">
        <f>IF($O21="","",ROUND(('Timing &amp; Incumbent Screen'!$C$6-$O21)/365.25,1))</f>
        <v>5.3</v>
      </c>
      <c r="Q21" t="s">
        <v>745</v>
      </c>
      <c r="R21" s="10">
        <f>IF(INDEX('Contract Families'!$AB$9:$AB$1696,MATCH($K21,'Contract Families'!$B$9:$B$1696,0))="","",INDEX('Contract Families'!$AB$9:$AB$1696,MATCH($K21,'Contract Families'!$B$9:$B$1696,0))/1000000)</f>
        <v>24.767828359999999</v>
      </c>
      <c r="S21" s="11">
        <f>IF(INDEX('Contract Families'!$Z$9:$Z$1696,MATCH($K21,'Contract Families'!$B$9:$B$1696,0))="","",INDEX('Contract Families'!$Z$9:$Z$1696,MATCH($K21,'Contract Families'!$B$9:$B$1696,0)))</f>
        <v>1</v>
      </c>
      <c r="T21" s="19">
        <f>IF(MAX(_xlfn.MAXIFS('Contract Awards'!$V$9:$V$2697,'Contract Awards'!$C$9:$C$2697,$K21),_xlfn.MAXIFS('Contract Awards'!$V$9:$V$2697,'Contract Awards'!$D$9:$D$2697,$K21))=0,"",MAX(_xlfn.MAXIFS('Contract Awards'!$V$9:$V$2697,'Contract Awards'!$C$9:$C$2697,$K21),_xlfn.MAXIFS('Contract Awards'!$V$9:$V$2697,'Contract Awards'!$D$9:$D$2697,$K21)))</f>
        <v>46306</v>
      </c>
      <c r="U21" s="15">
        <f t="shared" si="3"/>
        <v>0</v>
      </c>
      <c r="V21" t="str">
        <f>IF($Q21="","",IF(COUNTIFS('Pipeline Events'!$M$9:$M$45,$Q21,'Pipeline Events'!$K$9:$K$45,"&gt;="&amp;'Timing &amp; Incumbent Screen'!$C$6)&gt;0,"Y ("&amp;COUNTIFS('Pipeline Events'!$M$9:$M$45,$Q21,'Pipeline Events'!$K$9:$K$45,"&gt;="&amp;'Timing &amp; Incumbent Screen'!$C$6)&amp;")",""))</f>
        <v/>
      </c>
      <c r="W21" t="str">
        <f>IF(COUNTIFS('Notice Links'!$E$9:$E$59,$K21,'Notice Links'!$L$9:$L$59,"Y",'Notice Links'!$J$9:$J$59,"&gt;="&amp;'Timing &amp; Incumbent Screen'!$C$6)&gt;0,"Y","")</f>
        <v/>
      </c>
      <c r="X21">
        <f>IFERROR(INDEX('Recompete Reviews'!$D$9:$D$234,MATCH($K21,'Recompete Reviews'!$B$9:$B$234,0)),"")</f>
        <v>0</v>
      </c>
      <c r="Y21">
        <f>IFERROR(INDEX('Recompete Reviews'!$E$9:$E$234,MATCH($K21,'Recompete Reviews'!$B$9:$B$234,0)),"")</f>
        <v>0</v>
      </c>
      <c r="Z21">
        <f>IFERROR(INDEX('Recompete Reviews'!$H$9:$H$234,MATCH($K21,'Recompete Reviews'!$B$9:$B$234,0)),"")</f>
        <v>0</v>
      </c>
    </row>
    <row r="22" spans="2:26" ht="10" customHeight="1" outlineLevel="1" x14ac:dyDescent="0.15">
      <c r="B22" t="str">
        <f>IF($E22="","",IF($E22&lt;'Timing &amp; Incumbent Screen'!$C$6,"Expired-lineage","Active"))</f>
        <v>Active</v>
      </c>
      <c r="C22" t="str">
        <f>IF($E22="","",IF($E22&lt;'Timing &amp; Incumbent Screen'!$C$6,"Expired - unresolved",IF(($E22-'Timing &amp; Incumbent Screen'!$C$6)&lt;=365,"Imminent (&lt;=12 mo)",IF(($E22-'Timing &amp; Incumbent Screen'!$C$6)&lt;=1095,"Forward (1-3 yr)","Long-range (3+ yr)"))))</f>
        <v>Imminent (&lt;=12 mo)</v>
      </c>
      <c r="D22" t="str">
        <f t="shared" si="0"/>
        <v>FY27</v>
      </c>
      <c r="E22" s="18">
        <f>IF(INDEX('Contract Families'!$AK$9:$AK$1696,MATCH($K22,'Contract Families'!$B$9:$B$1696,0))="","",INDEX('Contract Families'!$AK$9:$AK$1696,MATCH($K22,'Contract Families'!$B$9:$B$1696,0)))</f>
        <v>46336</v>
      </c>
      <c r="F22" t="s">
        <v>599</v>
      </c>
      <c r="G22" s="15">
        <f>IF($E22="","",ROUND(($E22-'Timing &amp; Incumbent Screen'!$C$6)/30.44,0))</f>
        <v>5</v>
      </c>
      <c r="H22" s="19">
        <f t="shared" si="1"/>
        <v>46336</v>
      </c>
      <c r="I22" s="19">
        <f t="shared" si="2"/>
        <v>46246</v>
      </c>
      <c r="J22" s="15">
        <f>IFERROR(INDEX('Recompete Reviews'!$M$9:$M$234,MATCH($K22,'Recompete Reviews'!$B$9:$B$234,0)),"")</f>
        <v>0</v>
      </c>
      <c r="K22" t="s">
        <v>210</v>
      </c>
      <c r="L22" t="s">
        <v>654</v>
      </c>
      <c r="M22" t="s">
        <v>531</v>
      </c>
      <c r="N22" t="s">
        <v>636</v>
      </c>
      <c r="O22" s="17">
        <v>46085</v>
      </c>
      <c r="P22" s="4">
        <f>IF($O22="","",ROUND(('Timing &amp; Incumbent Screen'!$C$6-$O22)/365.25,1))</f>
        <v>0.3</v>
      </c>
      <c r="Q22" t="s">
        <v>743</v>
      </c>
      <c r="R22" s="10">
        <f>IF(INDEX('Contract Families'!$AB$9:$AB$1696,MATCH($K22,'Contract Families'!$B$9:$B$1696,0))="","",INDEX('Contract Families'!$AB$9:$AB$1696,MATCH($K22,'Contract Families'!$B$9:$B$1696,0))/1000000)</f>
        <v>13.742900000000001</v>
      </c>
      <c r="S22" s="11">
        <f>IF(INDEX('Contract Families'!$Z$9:$Z$1696,MATCH($K22,'Contract Families'!$B$9:$B$1696,0))="","",INDEX('Contract Families'!$Z$9:$Z$1696,MATCH($K22,'Contract Families'!$B$9:$B$1696,0)))</f>
        <v>1</v>
      </c>
      <c r="T22" s="19">
        <f>IF(MAX(_xlfn.MAXIFS('Contract Awards'!$V$9:$V$2697,'Contract Awards'!$C$9:$C$2697,$K22),_xlfn.MAXIFS('Contract Awards'!$V$9:$V$2697,'Contract Awards'!$D$9:$D$2697,$K22))=0,"",MAX(_xlfn.MAXIFS('Contract Awards'!$V$9:$V$2697,'Contract Awards'!$C$9:$C$2697,$K22),_xlfn.MAXIFS('Contract Awards'!$V$9:$V$2697,'Contract Awards'!$D$9:$D$2697,$K22)))</f>
        <v>46360</v>
      </c>
      <c r="U22" s="15">
        <f t="shared" si="3"/>
        <v>0</v>
      </c>
      <c r="V22" t="str">
        <f>IF($Q22="","",IF(COUNTIFS('Pipeline Events'!$M$9:$M$45,$Q22,'Pipeline Events'!$K$9:$K$45,"&gt;="&amp;'Timing &amp; Incumbent Screen'!$C$6)&gt;0,"Y ("&amp;COUNTIFS('Pipeline Events'!$M$9:$M$45,$Q22,'Pipeline Events'!$K$9:$K$45,"&gt;="&amp;'Timing &amp; Incumbent Screen'!$C$6)&amp;")",""))</f>
        <v/>
      </c>
      <c r="W22" t="str">
        <f>IF(COUNTIFS('Notice Links'!$E$9:$E$59,$K22,'Notice Links'!$L$9:$L$59,"Y",'Notice Links'!$J$9:$J$59,"&gt;="&amp;'Timing &amp; Incumbent Screen'!$C$6)&gt;0,"Y","")</f>
        <v/>
      </c>
      <c r="X22">
        <f>IFERROR(INDEX('Recompete Reviews'!$D$9:$D$234,MATCH($K22,'Recompete Reviews'!$B$9:$B$234,0)),"")</f>
        <v>0</v>
      </c>
      <c r="Y22">
        <f>IFERROR(INDEX('Recompete Reviews'!$E$9:$E$234,MATCH($K22,'Recompete Reviews'!$B$9:$B$234,0)),"")</f>
        <v>0</v>
      </c>
      <c r="Z22">
        <f>IFERROR(INDEX('Recompete Reviews'!$H$9:$H$234,MATCH($K22,'Recompete Reviews'!$B$9:$B$234,0)),"")</f>
        <v>0</v>
      </c>
    </row>
    <row r="23" spans="2:26" ht="10" customHeight="1" outlineLevel="1" x14ac:dyDescent="0.15">
      <c r="B23" t="str">
        <f>IF($E23="","",IF($E23&lt;'Timing &amp; Incumbent Screen'!$C$6,"Expired-lineage","Active"))</f>
        <v>Active</v>
      </c>
      <c r="C23" t="str">
        <f>IF($E23="","",IF($E23&lt;'Timing &amp; Incumbent Screen'!$C$6,"Expired - unresolved",IF(($E23-'Timing &amp; Incumbent Screen'!$C$6)&lt;=365,"Imminent (&lt;=12 mo)",IF(($E23-'Timing &amp; Incumbent Screen'!$C$6)&lt;=1095,"Forward (1-3 yr)","Long-range (3+ yr)"))))</f>
        <v>Imminent (&lt;=12 mo)</v>
      </c>
      <c r="D23" t="str">
        <f t="shared" si="0"/>
        <v>FY27</v>
      </c>
      <c r="E23" s="18">
        <f>IF(INDEX('Contract Families'!$AK$9:$AK$1696,MATCH($K23,'Contract Families'!$B$9:$B$1696,0))="","",INDEX('Contract Families'!$AK$9:$AK$1696,MATCH($K23,'Contract Families'!$B$9:$B$1696,0)))</f>
        <v>46344</v>
      </c>
      <c r="F23" t="s">
        <v>599</v>
      </c>
      <c r="G23" s="15">
        <f>IF($E23="","",ROUND(($E23-'Timing &amp; Incumbent Screen'!$C$6)/30.44,0))</f>
        <v>5</v>
      </c>
      <c r="H23" s="19">
        <f t="shared" si="1"/>
        <v>46344</v>
      </c>
      <c r="I23" s="19">
        <f t="shared" si="2"/>
        <v>46254</v>
      </c>
      <c r="J23" s="15">
        <f>IFERROR(INDEX('Recompete Reviews'!$M$9:$M$234,MATCH($K23,'Recompete Reviews'!$B$9:$B$234,0)),"")</f>
        <v>0</v>
      </c>
      <c r="K23" t="s">
        <v>325</v>
      </c>
      <c r="L23" t="s">
        <v>696</v>
      </c>
      <c r="M23" t="s">
        <v>531</v>
      </c>
      <c r="N23" t="s">
        <v>636</v>
      </c>
      <c r="O23" s="17">
        <v>45979</v>
      </c>
      <c r="P23" s="4">
        <f>IF($O23="","",ROUND(('Timing &amp; Incumbent Screen'!$C$6-$O23)/365.25,1))</f>
        <v>0.6</v>
      </c>
      <c r="Q23" t="s">
        <v>746</v>
      </c>
      <c r="R23" s="10">
        <f>IF(INDEX('Contract Families'!$AB$9:$AB$1696,MATCH($K23,'Contract Families'!$B$9:$B$1696,0))="","",INDEX('Contract Families'!$AB$9:$AB$1696,MATCH($K23,'Contract Families'!$B$9:$B$1696,0))/1000000)</f>
        <v>1.7655732800000001</v>
      </c>
      <c r="S23" s="11">
        <f>IF(INDEX('Contract Families'!$Z$9:$Z$1696,MATCH($K23,'Contract Families'!$B$9:$B$1696,0))="","",INDEX('Contract Families'!$Z$9:$Z$1696,MATCH($K23,'Contract Families'!$B$9:$B$1696,0)))</f>
        <v>1</v>
      </c>
      <c r="T23" s="19">
        <f>IF(MAX(_xlfn.MAXIFS('Contract Awards'!$V$9:$V$2697,'Contract Awards'!$C$9:$C$2697,$K23),_xlfn.MAXIFS('Contract Awards'!$V$9:$V$2697,'Contract Awards'!$D$9:$D$2697,$K23))=0,"",MAX(_xlfn.MAXIFS('Contract Awards'!$V$9:$V$2697,'Contract Awards'!$C$9:$C$2697,$K23),_xlfn.MAXIFS('Contract Awards'!$V$9:$V$2697,'Contract Awards'!$D$9:$D$2697,$K23)))</f>
        <v>46357</v>
      </c>
      <c r="U23" s="15">
        <f t="shared" si="3"/>
        <v>0</v>
      </c>
      <c r="V23" t="str">
        <f>IF($Q23="","",IF(COUNTIFS('Pipeline Events'!$M$9:$M$45,$Q23,'Pipeline Events'!$K$9:$K$45,"&gt;="&amp;'Timing &amp; Incumbent Screen'!$C$6)&gt;0,"Y ("&amp;COUNTIFS('Pipeline Events'!$M$9:$M$45,$Q23,'Pipeline Events'!$K$9:$K$45,"&gt;="&amp;'Timing &amp; Incumbent Screen'!$C$6)&amp;")",""))</f>
        <v/>
      </c>
      <c r="W23" t="str">
        <f>IF(COUNTIFS('Notice Links'!$E$9:$E$59,$K23,'Notice Links'!$L$9:$L$59,"Y",'Notice Links'!$J$9:$J$59,"&gt;="&amp;'Timing &amp; Incumbent Screen'!$C$6)&gt;0,"Y","")</f>
        <v/>
      </c>
      <c r="X23">
        <f>IFERROR(INDEX('Recompete Reviews'!$D$9:$D$234,MATCH($K23,'Recompete Reviews'!$B$9:$B$234,0)),"")</f>
        <v>0</v>
      </c>
      <c r="Y23">
        <f>IFERROR(INDEX('Recompete Reviews'!$E$9:$E$234,MATCH($K23,'Recompete Reviews'!$B$9:$B$234,0)),"")</f>
        <v>0</v>
      </c>
      <c r="Z23">
        <f>IFERROR(INDEX('Recompete Reviews'!$H$9:$H$234,MATCH($K23,'Recompete Reviews'!$B$9:$B$234,0)),"")</f>
        <v>0</v>
      </c>
    </row>
    <row r="24" spans="2:26" ht="10" customHeight="1" outlineLevel="1" x14ac:dyDescent="0.15">
      <c r="B24" t="str">
        <f>IF($E24="","",IF($E24&lt;'Timing &amp; Incumbent Screen'!$C$6,"Expired-lineage","Active"))</f>
        <v>Active</v>
      </c>
      <c r="C24" t="str">
        <f>IF($E24="","",IF($E24&lt;'Timing &amp; Incumbent Screen'!$C$6,"Expired - unresolved",IF(($E24-'Timing &amp; Incumbent Screen'!$C$6)&lt;=365,"Imminent (&lt;=12 mo)",IF(($E24-'Timing &amp; Incumbent Screen'!$C$6)&lt;=1095,"Forward (1-3 yr)","Long-range (3+ yr)"))))</f>
        <v>Imminent (&lt;=12 mo)</v>
      </c>
      <c r="D24" t="str">
        <f t="shared" si="0"/>
        <v>FY27</v>
      </c>
      <c r="E24" s="18">
        <f>IF(INDEX('Contract Families'!$AK$9:$AK$1696,MATCH($K24,'Contract Families'!$B$9:$B$1696,0))="","",INDEX('Contract Families'!$AK$9:$AK$1696,MATCH($K24,'Contract Families'!$B$9:$B$1696,0)))</f>
        <v>46356</v>
      </c>
      <c r="F24" t="s">
        <v>599</v>
      </c>
      <c r="G24" s="15">
        <f>IF($E24="","",ROUND(($E24-'Timing &amp; Incumbent Screen'!$C$6)/30.44,0))</f>
        <v>5</v>
      </c>
      <c r="H24" s="19">
        <f t="shared" si="1"/>
        <v>46356</v>
      </c>
      <c r="I24" s="19">
        <f t="shared" si="2"/>
        <v>46266</v>
      </c>
      <c r="J24" s="15">
        <f>IFERROR(INDEX('Recompete Reviews'!$M$9:$M$234,MATCH($K24,'Recompete Reviews'!$B$9:$B$234,0)),"")</f>
        <v>0</v>
      </c>
      <c r="K24" t="s">
        <v>208</v>
      </c>
      <c r="L24" t="s">
        <v>653</v>
      </c>
      <c r="M24" t="s">
        <v>531</v>
      </c>
      <c r="N24" t="s">
        <v>636</v>
      </c>
      <c r="O24" s="17">
        <v>45194</v>
      </c>
      <c r="P24" s="4">
        <f>IF($O24="","",ROUND(('Timing &amp; Incumbent Screen'!$C$6-$O24)/365.25,1))</f>
        <v>2.7</v>
      </c>
      <c r="Q24" t="s">
        <v>741</v>
      </c>
      <c r="R24" s="10">
        <f>IF(INDEX('Contract Families'!$AB$9:$AB$1696,MATCH($K24,'Contract Families'!$B$9:$B$1696,0))="","",INDEX('Contract Families'!$AB$9:$AB$1696,MATCH($K24,'Contract Families'!$B$9:$B$1696,0))/1000000)</f>
        <v>14.284287000000001</v>
      </c>
      <c r="S24" s="11">
        <f>IF(INDEX('Contract Families'!$Z$9:$Z$1696,MATCH($K24,'Contract Families'!$B$9:$B$1696,0))="","",INDEX('Contract Families'!$Z$9:$Z$1696,MATCH($K24,'Contract Families'!$B$9:$B$1696,0)))</f>
        <v>1</v>
      </c>
      <c r="T24" s="19">
        <f>IF(MAX(_xlfn.MAXIFS('Contract Awards'!$V$9:$V$2697,'Contract Awards'!$C$9:$C$2697,$K24),_xlfn.MAXIFS('Contract Awards'!$V$9:$V$2697,'Contract Awards'!$D$9:$D$2697,$K24))=0,"",MAX(_xlfn.MAXIFS('Contract Awards'!$V$9:$V$2697,'Contract Awards'!$C$9:$C$2697,$K24),_xlfn.MAXIFS('Contract Awards'!$V$9:$V$2697,'Contract Awards'!$D$9:$D$2697,$K24)))</f>
        <v>46356</v>
      </c>
      <c r="U24" s="15">
        <f t="shared" si="3"/>
        <v>0</v>
      </c>
      <c r="V24" t="str">
        <f>IF($Q24="","",IF(COUNTIFS('Pipeline Events'!$M$9:$M$45,$Q24,'Pipeline Events'!$K$9:$K$45,"&gt;="&amp;'Timing &amp; Incumbent Screen'!$C$6)&gt;0,"Y ("&amp;COUNTIFS('Pipeline Events'!$M$9:$M$45,$Q24,'Pipeline Events'!$K$9:$K$45,"&gt;="&amp;'Timing &amp; Incumbent Screen'!$C$6)&amp;")",""))</f>
        <v>Y (2)</v>
      </c>
      <c r="W24" t="str">
        <f>IF(COUNTIFS('Notice Links'!$E$9:$E$59,$K24,'Notice Links'!$L$9:$L$59,"Y",'Notice Links'!$J$9:$J$59,"&gt;="&amp;'Timing &amp; Incumbent Screen'!$C$6)&gt;0,"Y","")</f>
        <v/>
      </c>
      <c r="X24">
        <f>IFERROR(INDEX('Recompete Reviews'!$D$9:$D$234,MATCH($K24,'Recompete Reviews'!$B$9:$B$234,0)),"")</f>
        <v>0</v>
      </c>
      <c r="Y24">
        <f>IFERROR(INDEX('Recompete Reviews'!$E$9:$E$234,MATCH($K24,'Recompete Reviews'!$B$9:$B$234,0)),"")</f>
        <v>0</v>
      </c>
      <c r="Z24">
        <f>IFERROR(INDEX('Recompete Reviews'!$H$9:$H$234,MATCH($K24,'Recompete Reviews'!$B$9:$B$234,0)),"")</f>
        <v>0</v>
      </c>
    </row>
    <row r="25" spans="2:26" ht="10" customHeight="1" outlineLevel="1" x14ac:dyDescent="0.15">
      <c r="B25" t="str">
        <f>IF($E25="","",IF($E25&lt;'Timing &amp; Incumbent Screen'!$C$6,"Expired-lineage","Active"))</f>
        <v>Active</v>
      </c>
      <c r="C25" t="str">
        <f>IF($E25="","",IF($E25&lt;'Timing &amp; Incumbent Screen'!$C$6,"Expired - unresolved",IF(($E25-'Timing &amp; Incumbent Screen'!$C$6)&lt;=365,"Imminent (&lt;=12 mo)",IF(($E25-'Timing &amp; Incumbent Screen'!$C$6)&lt;=1095,"Forward (1-3 yr)","Long-range (3+ yr)"))))</f>
        <v>Imminent (&lt;=12 mo)</v>
      </c>
      <c r="D25" t="str">
        <f t="shared" si="0"/>
        <v>FY27</v>
      </c>
      <c r="E25" s="18">
        <f>IF(INDEX('Contract Families'!$AK$9:$AK$1696,MATCH($K25,'Contract Families'!$B$9:$B$1696,0))="","",INDEX('Contract Families'!$AK$9:$AK$1696,MATCH($K25,'Contract Families'!$B$9:$B$1696,0)))</f>
        <v>46366</v>
      </c>
      <c r="F25" t="s">
        <v>599</v>
      </c>
      <c r="G25" s="15">
        <f>IF($E25="","",ROUND(($E25-'Timing &amp; Incumbent Screen'!$C$6)/30.44,0))</f>
        <v>6</v>
      </c>
      <c r="H25" s="19">
        <f t="shared" si="1"/>
        <v>46366</v>
      </c>
      <c r="I25" s="19">
        <f t="shared" si="2"/>
        <v>46276</v>
      </c>
      <c r="J25" s="15">
        <f>IFERROR(INDEX('Recompete Reviews'!$M$9:$M$234,MATCH($K25,'Recompete Reviews'!$B$9:$B$234,0)),"")</f>
        <v>0</v>
      </c>
      <c r="K25" t="s">
        <v>239</v>
      </c>
      <c r="L25" t="s">
        <v>640</v>
      </c>
      <c r="M25" t="s">
        <v>531</v>
      </c>
      <c r="N25" t="s">
        <v>636</v>
      </c>
      <c r="O25" s="17">
        <v>45811</v>
      </c>
      <c r="P25" s="4">
        <f>IF($O25="","",ROUND(('Timing &amp; Incumbent Screen'!$C$6-$O25)/365.25,1))</f>
        <v>1</v>
      </c>
      <c r="Q25" t="s">
        <v>747</v>
      </c>
      <c r="R25" s="10">
        <f>IF(INDEX('Contract Families'!$AB$9:$AB$1696,MATCH($K25,'Contract Families'!$B$9:$B$1696,0))="","",INDEX('Contract Families'!$AB$9:$AB$1696,MATCH($K25,'Contract Families'!$B$9:$B$1696,0))/1000000)</f>
        <v>8.4469080000000005</v>
      </c>
      <c r="S25" s="11">
        <f>IF(INDEX('Contract Families'!$Z$9:$Z$1696,MATCH($K25,'Contract Families'!$B$9:$B$1696,0))="","",INDEX('Contract Families'!$Z$9:$Z$1696,MATCH($K25,'Contract Families'!$B$9:$B$1696,0)))</f>
        <v>1</v>
      </c>
      <c r="T25" s="19">
        <f>IF(MAX(_xlfn.MAXIFS('Contract Awards'!$V$9:$V$2697,'Contract Awards'!$C$9:$C$2697,$K25),_xlfn.MAXIFS('Contract Awards'!$V$9:$V$2697,'Contract Awards'!$D$9:$D$2697,$K25))=0,"",MAX(_xlfn.MAXIFS('Contract Awards'!$V$9:$V$2697,'Contract Awards'!$C$9:$C$2697,$K25),_xlfn.MAXIFS('Contract Awards'!$V$9:$V$2697,'Contract Awards'!$D$9:$D$2697,$K25)))</f>
        <v>46366</v>
      </c>
      <c r="U25" s="15">
        <f t="shared" si="3"/>
        <v>0</v>
      </c>
      <c r="V25" t="str">
        <f>IF($Q25="","",IF(COUNTIFS('Pipeline Events'!$M$9:$M$45,$Q25,'Pipeline Events'!$K$9:$K$45,"&gt;="&amp;'Timing &amp; Incumbent Screen'!$C$6)&gt;0,"Y ("&amp;COUNTIFS('Pipeline Events'!$M$9:$M$45,$Q25,'Pipeline Events'!$K$9:$K$45,"&gt;="&amp;'Timing &amp; Incumbent Screen'!$C$6)&amp;")",""))</f>
        <v/>
      </c>
      <c r="W25" t="str">
        <f>IF(COUNTIFS('Notice Links'!$E$9:$E$59,$K25,'Notice Links'!$L$9:$L$59,"Y",'Notice Links'!$J$9:$J$59,"&gt;="&amp;'Timing &amp; Incumbent Screen'!$C$6)&gt;0,"Y","")</f>
        <v/>
      </c>
      <c r="X25">
        <f>IFERROR(INDEX('Recompete Reviews'!$D$9:$D$234,MATCH($K25,'Recompete Reviews'!$B$9:$B$234,0)),"")</f>
        <v>0</v>
      </c>
      <c r="Y25">
        <f>IFERROR(INDEX('Recompete Reviews'!$E$9:$E$234,MATCH($K25,'Recompete Reviews'!$B$9:$B$234,0)),"")</f>
        <v>0</v>
      </c>
      <c r="Z25">
        <f>IFERROR(INDEX('Recompete Reviews'!$H$9:$H$234,MATCH($K25,'Recompete Reviews'!$B$9:$B$234,0)),"")</f>
        <v>0</v>
      </c>
    </row>
    <row r="26" spans="2:26" ht="10" customHeight="1" outlineLevel="1" x14ac:dyDescent="0.15">
      <c r="B26" t="str">
        <f>IF($E26="","",IF($E26&lt;'Timing &amp; Incumbent Screen'!$C$6,"Expired-lineage","Active"))</f>
        <v>Active</v>
      </c>
      <c r="C26" t="str">
        <f>IF($E26="","",IF($E26&lt;'Timing &amp; Incumbent Screen'!$C$6,"Expired - unresolved",IF(($E26-'Timing &amp; Incumbent Screen'!$C$6)&lt;=365,"Imminent (&lt;=12 mo)",IF(($E26-'Timing &amp; Incumbent Screen'!$C$6)&lt;=1095,"Forward (1-3 yr)","Long-range (3+ yr)"))))</f>
        <v>Imminent (&lt;=12 mo)</v>
      </c>
      <c r="D26" t="str">
        <f t="shared" si="0"/>
        <v>FY27</v>
      </c>
      <c r="E26" s="18">
        <f>IF(INDEX('Contract Families'!$AK$9:$AK$1696,MATCH($K26,'Contract Families'!$B$9:$B$1696,0))="","",INDEX('Contract Families'!$AK$9:$AK$1696,MATCH($K26,'Contract Families'!$B$9:$B$1696,0)))</f>
        <v>46373</v>
      </c>
      <c r="F26" t="s">
        <v>631</v>
      </c>
      <c r="G26" s="15">
        <f>IF($E26="","",ROUND(($E26-'Timing &amp; Incumbent Screen'!$C$6)/30.44,0))</f>
        <v>6</v>
      </c>
      <c r="H26" s="19">
        <f t="shared" si="1"/>
        <v>46373</v>
      </c>
      <c r="I26" s="19">
        <f t="shared" si="2"/>
        <v>46283</v>
      </c>
      <c r="J26" s="15">
        <f>IFERROR(INDEX('Recompete Reviews'!$M$9:$M$234,MATCH($K26,'Recompete Reviews'!$B$9:$B$234,0)),"")</f>
        <v>0</v>
      </c>
      <c r="K26" t="s">
        <v>191</v>
      </c>
      <c r="L26" t="s">
        <v>608</v>
      </c>
      <c r="M26" t="s">
        <v>531</v>
      </c>
      <c r="N26" t="s">
        <v>636</v>
      </c>
      <c r="O26" s="17">
        <v>45280</v>
      </c>
      <c r="P26" s="4">
        <f>IF($O26="","",ROUND(('Timing &amp; Incumbent Screen'!$C$6-$O26)/365.25,1))</f>
        <v>2.5</v>
      </c>
      <c r="Q26" t="s">
        <v>744</v>
      </c>
      <c r="R26" s="10">
        <f>IF(INDEX('Contract Families'!$AB$9:$AB$1696,MATCH($K26,'Contract Families'!$B$9:$B$1696,0))="","",INDEX('Contract Families'!$AB$9:$AB$1696,MATCH($K26,'Contract Families'!$B$9:$B$1696,0))/1000000)</f>
        <v>22.22808861</v>
      </c>
      <c r="S26" s="11">
        <f>IF(INDEX('Contract Families'!$Z$9:$Z$1696,MATCH($K26,'Contract Families'!$B$9:$B$1696,0))="","",INDEX('Contract Families'!$Z$9:$Z$1696,MATCH($K26,'Contract Families'!$B$9:$B$1696,0)))</f>
        <v>1</v>
      </c>
      <c r="T26" s="19">
        <f>IF(MAX(_xlfn.MAXIFS('Contract Awards'!$V$9:$V$2697,'Contract Awards'!$C$9:$C$2697,$K26),_xlfn.MAXIFS('Contract Awards'!$V$9:$V$2697,'Contract Awards'!$D$9:$D$2697,$K26))=0,"",MAX(_xlfn.MAXIFS('Contract Awards'!$V$9:$V$2697,'Contract Awards'!$C$9:$C$2697,$K26),_xlfn.MAXIFS('Contract Awards'!$V$9:$V$2697,'Contract Awards'!$D$9:$D$2697,$K26)))</f>
        <v>46094</v>
      </c>
      <c r="U26" s="15">
        <f t="shared" si="3"/>
        <v>0</v>
      </c>
      <c r="V26" t="str">
        <f>IF($Q26="","",IF(COUNTIFS('Pipeline Events'!$M$9:$M$45,$Q26,'Pipeline Events'!$K$9:$K$45,"&gt;="&amp;'Timing &amp; Incumbent Screen'!$C$6)&gt;0,"Y ("&amp;COUNTIFS('Pipeline Events'!$M$9:$M$45,$Q26,'Pipeline Events'!$K$9:$K$45,"&gt;="&amp;'Timing &amp; Incumbent Screen'!$C$6)&amp;")",""))</f>
        <v/>
      </c>
      <c r="W26" t="str">
        <f>IF(COUNTIFS('Notice Links'!$E$9:$E$59,$K26,'Notice Links'!$L$9:$L$59,"Y",'Notice Links'!$J$9:$J$59,"&gt;="&amp;'Timing &amp; Incumbent Screen'!$C$6)&gt;0,"Y","")</f>
        <v/>
      </c>
      <c r="X26">
        <f>IFERROR(INDEX('Recompete Reviews'!$D$9:$D$234,MATCH($K26,'Recompete Reviews'!$B$9:$B$234,0)),"")</f>
        <v>0</v>
      </c>
      <c r="Y26">
        <f>IFERROR(INDEX('Recompete Reviews'!$E$9:$E$234,MATCH($K26,'Recompete Reviews'!$B$9:$B$234,0)),"")</f>
        <v>0</v>
      </c>
      <c r="Z26">
        <f>IFERROR(INDEX('Recompete Reviews'!$H$9:$H$234,MATCH($K26,'Recompete Reviews'!$B$9:$B$234,0)),"")</f>
        <v>0</v>
      </c>
    </row>
    <row r="27" spans="2:26" ht="10" customHeight="1" outlineLevel="1" x14ac:dyDescent="0.15">
      <c r="B27" t="str">
        <f>IF($E27="","",IF($E27&lt;'Timing &amp; Incumbent Screen'!$C$6,"Expired-lineage","Active"))</f>
        <v>Active</v>
      </c>
      <c r="C27" t="str">
        <f>IF($E27="","",IF($E27&lt;'Timing &amp; Incumbent Screen'!$C$6,"Expired - unresolved",IF(($E27-'Timing &amp; Incumbent Screen'!$C$6)&lt;=365,"Imminent (&lt;=12 mo)",IF(($E27-'Timing &amp; Incumbent Screen'!$C$6)&lt;=1095,"Forward (1-3 yr)","Long-range (3+ yr)"))))</f>
        <v>Imminent (&lt;=12 mo)</v>
      </c>
      <c r="D27" t="str">
        <f t="shared" si="0"/>
        <v>FY27</v>
      </c>
      <c r="E27" s="18">
        <f>IF(INDEX('Contract Families'!$AK$9:$AK$1696,MATCH($K27,'Contract Families'!$B$9:$B$1696,0))="","",INDEX('Contract Families'!$AK$9:$AK$1696,MATCH($K27,'Contract Families'!$B$9:$B$1696,0)))</f>
        <v>46384</v>
      </c>
      <c r="F27" t="s">
        <v>599</v>
      </c>
      <c r="G27" s="15">
        <f>IF($E27="","",ROUND(($E27-'Timing &amp; Incumbent Screen'!$C$6)/30.44,0))</f>
        <v>6</v>
      </c>
      <c r="H27" s="19">
        <f t="shared" si="1"/>
        <v>46384</v>
      </c>
      <c r="I27" s="19">
        <f t="shared" si="2"/>
        <v>46294</v>
      </c>
      <c r="J27" s="15">
        <f>IFERROR(INDEX('Recompete Reviews'!$M$9:$M$234,MATCH($K27,'Recompete Reviews'!$B$9:$B$234,0)),"")</f>
        <v>0</v>
      </c>
      <c r="K27" t="s">
        <v>321</v>
      </c>
      <c r="L27" t="s">
        <v>694</v>
      </c>
      <c r="M27" t="s">
        <v>531</v>
      </c>
      <c r="N27" t="s">
        <v>636</v>
      </c>
      <c r="O27" s="17">
        <v>45834</v>
      </c>
      <c r="P27" s="4">
        <f>IF($O27="","",ROUND(('Timing &amp; Incumbent Screen'!$C$6-$O27)/365.25,1))</f>
        <v>1</v>
      </c>
      <c r="Q27" t="s">
        <v>741</v>
      </c>
      <c r="R27" s="10">
        <f>IF(INDEX('Contract Families'!$AB$9:$AB$1696,MATCH($K27,'Contract Families'!$B$9:$B$1696,0))="","",INDEX('Contract Families'!$AB$9:$AB$1696,MATCH($K27,'Contract Families'!$B$9:$B$1696,0))/1000000)</f>
        <v>1.8733660000000001</v>
      </c>
      <c r="S27" s="11">
        <f>IF(INDEX('Contract Families'!$Z$9:$Z$1696,MATCH($K27,'Contract Families'!$B$9:$B$1696,0))="","",INDEX('Contract Families'!$Z$9:$Z$1696,MATCH($K27,'Contract Families'!$B$9:$B$1696,0)))</f>
        <v>1</v>
      </c>
      <c r="T27" s="19">
        <f>IF(MAX(_xlfn.MAXIFS('Contract Awards'!$V$9:$V$2697,'Contract Awards'!$C$9:$C$2697,$K27),_xlfn.MAXIFS('Contract Awards'!$V$9:$V$2697,'Contract Awards'!$D$9:$D$2697,$K27))=0,"",MAX(_xlfn.MAXIFS('Contract Awards'!$V$9:$V$2697,'Contract Awards'!$C$9:$C$2697,$K27),_xlfn.MAXIFS('Contract Awards'!$V$9:$V$2697,'Contract Awards'!$D$9:$D$2697,$K27)))</f>
        <v>46384</v>
      </c>
      <c r="U27" s="15">
        <f t="shared" si="3"/>
        <v>0</v>
      </c>
      <c r="V27" t="str">
        <f>IF($Q27="","",IF(COUNTIFS('Pipeline Events'!$M$9:$M$45,$Q27,'Pipeline Events'!$K$9:$K$45,"&gt;="&amp;'Timing &amp; Incumbent Screen'!$C$6)&gt;0,"Y ("&amp;COUNTIFS('Pipeline Events'!$M$9:$M$45,$Q27,'Pipeline Events'!$K$9:$K$45,"&gt;="&amp;'Timing &amp; Incumbent Screen'!$C$6)&amp;")",""))</f>
        <v>Y (2)</v>
      </c>
      <c r="W27" t="str">
        <f>IF(COUNTIFS('Notice Links'!$E$9:$E$59,$K27,'Notice Links'!$L$9:$L$59,"Y",'Notice Links'!$J$9:$J$59,"&gt;="&amp;'Timing &amp; Incumbent Screen'!$C$6)&gt;0,"Y","")</f>
        <v/>
      </c>
      <c r="X27">
        <f>IFERROR(INDEX('Recompete Reviews'!$D$9:$D$234,MATCH($K27,'Recompete Reviews'!$B$9:$B$234,0)),"")</f>
        <v>0</v>
      </c>
      <c r="Y27">
        <f>IFERROR(INDEX('Recompete Reviews'!$E$9:$E$234,MATCH($K27,'Recompete Reviews'!$B$9:$B$234,0)),"")</f>
        <v>0</v>
      </c>
      <c r="Z27">
        <f>IFERROR(INDEX('Recompete Reviews'!$H$9:$H$234,MATCH($K27,'Recompete Reviews'!$B$9:$B$234,0)),"")</f>
        <v>0</v>
      </c>
    </row>
    <row r="28" spans="2:26" ht="10" customHeight="1" outlineLevel="1" x14ac:dyDescent="0.15">
      <c r="B28" t="str">
        <f>IF($E28="","",IF($E28&lt;'Timing &amp; Incumbent Screen'!$C$6,"Expired-lineage","Active"))</f>
        <v>Active</v>
      </c>
      <c r="C28" t="str">
        <f>IF($E28="","",IF($E28&lt;'Timing &amp; Incumbent Screen'!$C$6,"Expired - unresolved",IF(($E28-'Timing &amp; Incumbent Screen'!$C$6)&lt;=365,"Imminent (&lt;=12 mo)",IF(($E28-'Timing &amp; Incumbent Screen'!$C$6)&lt;=1095,"Forward (1-3 yr)","Long-range (3+ yr)"))))</f>
        <v>Imminent (&lt;=12 mo)</v>
      </c>
      <c r="D28" t="str">
        <f t="shared" si="0"/>
        <v>FY27</v>
      </c>
      <c r="E28" s="18">
        <f>IF(INDEX('Contract Families'!$AK$9:$AK$1696,MATCH($K28,'Contract Families'!$B$9:$B$1696,0))="","",INDEX('Contract Families'!$AK$9:$AK$1696,MATCH($K28,'Contract Families'!$B$9:$B$1696,0)))</f>
        <v>46446</v>
      </c>
      <c r="F28" t="s">
        <v>631</v>
      </c>
      <c r="G28" s="15">
        <f>IF($E28="","",ROUND(($E28-'Timing &amp; Incumbent Screen'!$C$6)/30.44,0))</f>
        <v>8</v>
      </c>
      <c r="H28" s="19">
        <f t="shared" si="1"/>
        <v>46446</v>
      </c>
      <c r="I28" s="19">
        <f t="shared" si="2"/>
        <v>46356</v>
      </c>
      <c r="J28" s="15">
        <f>IFERROR(INDEX('Recompete Reviews'!$M$9:$M$234,MATCH($K28,'Recompete Reviews'!$B$9:$B$234,0)),"")</f>
        <v>0</v>
      </c>
      <c r="K28" t="s">
        <v>309</v>
      </c>
      <c r="L28" t="s">
        <v>687</v>
      </c>
      <c r="M28" t="s">
        <v>531</v>
      </c>
      <c r="N28" t="s">
        <v>636</v>
      </c>
      <c r="O28" s="17">
        <v>44621</v>
      </c>
      <c r="P28" s="4">
        <f>IF($O28="","",ROUND(('Timing &amp; Incumbent Screen'!$C$6-$O28)/365.25,1))</f>
        <v>4.3</v>
      </c>
      <c r="Q28" t="s">
        <v>740</v>
      </c>
      <c r="R28" s="10">
        <f>IF(INDEX('Contract Families'!$AB$9:$AB$1696,MATCH($K28,'Contract Families'!$B$9:$B$1696,0))="","",INDEX('Contract Families'!$AB$9:$AB$1696,MATCH($K28,'Contract Families'!$B$9:$B$1696,0))/1000000)</f>
        <v>2.1139822700000002</v>
      </c>
      <c r="S28" s="11">
        <f>IF(INDEX('Contract Families'!$Z$9:$Z$1696,MATCH($K28,'Contract Families'!$B$9:$B$1696,0))="","",INDEX('Contract Families'!$Z$9:$Z$1696,MATCH($K28,'Contract Families'!$B$9:$B$1696,0)))</f>
        <v>1</v>
      </c>
      <c r="T28" s="19">
        <f>IF(MAX(_xlfn.MAXIFS('Contract Awards'!$V$9:$V$2697,'Contract Awards'!$C$9:$C$2697,$K28),_xlfn.MAXIFS('Contract Awards'!$V$9:$V$2697,'Contract Awards'!$D$9:$D$2697,$K28))=0,"",MAX(_xlfn.MAXIFS('Contract Awards'!$V$9:$V$2697,'Contract Awards'!$C$9:$C$2697,$K28),_xlfn.MAXIFS('Contract Awards'!$V$9:$V$2697,'Contract Awards'!$D$9:$D$2697,$K28)))</f>
        <v>46143</v>
      </c>
      <c r="U28" s="15">
        <f t="shared" si="3"/>
        <v>0</v>
      </c>
      <c r="V28" t="str">
        <f>IF($Q28="","",IF(COUNTIFS('Pipeline Events'!$M$9:$M$45,$Q28,'Pipeline Events'!$K$9:$K$45,"&gt;="&amp;'Timing &amp; Incumbent Screen'!$C$6)&gt;0,"Y ("&amp;COUNTIFS('Pipeline Events'!$M$9:$M$45,$Q28,'Pipeline Events'!$K$9:$K$45,"&gt;="&amp;'Timing &amp; Incumbent Screen'!$C$6)&amp;")",""))</f>
        <v/>
      </c>
      <c r="W28" t="str">
        <f>IF(COUNTIFS('Notice Links'!$E$9:$E$59,$K28,'Notice Links'!$L$9:$L$59,"Y",'Notice Links'!$J$9:$J$59,"&gt;="&amp;'Timing &amp; Incumbent Screen'!$C$6)&gt;0,"Y","")</f>
        <v/>
      </c>
      <c r="X28">
        <f>IFERROR(INDEX('Recompete Reviews'!$D$9:$D$234,MATCH($K28,'Recompete Reviews'!$B$9:$B$234,0)),"")</f>
        <v>0</v>
      </c>
      <c r="Y28">
        <f>IFERROR(INDEX('Recompete Reviews'!$E$9:$E$234,MATCH($K28,'Recompete Reviews'!$B$9:$B$234,0)),"")</f>
        <v>0</v>
      </c>
      <c r="Z28">
        <f>IFERROR(INDEX('Recompete Reviews'!$H$9:$H$234,MATCH($K28,'Recompete Reviews'!$B$9:$B$234,0)),"")</f>
        <v>0</v>
      </c>
    </row>
    <row r="29" spans="2:26" ht="10" customHeight="1" outlineLevel="1" x14ac:dyDescent="0.15">
      <c r="B29" t="str">
        <f>IF($E29="","",IF($E29&lt;'Timing &amp; Incumbent Screen'!$C$6,"Expired-lineage","Active"))</f>
        <v>Active</v>
      </c>
      <c r="C29" t="str">
        <f>IF($E29="","",IF($E29&lt;'Timing &amp; Incumbent Screen'!$C$6,"Expired - unresolved",IF(($E29-'Timing &amp; Incumbent Screen'!$C$6)&lt;=365,"Imminent (&lt;=12 mo)",IF(($E29-'Timing &amp; Incumbent Screen'!$C$6)&lt;=1095,"Forward (1-3 yr)","Long-range (3+ yr)"))))</f>
        <v>Imminent (&lt;=12 mo)</v>
      </c>
      <c r="D29" t="str">
        <f t="shared" si="0"/>
        <v>FY27</v>
      </c>
      <c r="E29" s="18">
        <f>IF(INDEX('Contract Families'!$AK$9:$AK$1696,MATCH($K29,'Contract Families'!$B$9:$B$1696,0))="","",INDEX('Contract Families'!$AK$9:$AK$1696,MATCH($K29,'Contract Families'!$B$9:$B$1696,0)))</f>
        <v>46446</v>
      </c>
      <c r="F29" t="s">
        <v>599</v>
      </c>
      <c r="G29" s="15">
        <f>IF($E29="","",ROUND(($E29-'Timing &amp; Incumbent Screen'!$C$6)/30.44,0))</f>
        <v>8</v>
      </c>
      <c r="H29" s="19">
        <f t="shared" si="1"/>
        <v>46446</v>
      </c>
      <c r="I29" s="19">
        <f t="shared" si="2"/>
        <v>46356</v>
      </c>
      <c r="J29" s="15">
        <f>IFERROR(INDEX('Recompete Reviews'!$M$9:$M$234,MATCH($K29,'Recompete Reviews'!$B$9:$B$234,0)),"")</f>
        <v>0</v>
      </c>
      <c r="K29" t="s">
        <v>354</v>
      </c>
      <c r="L29" t="s">
        <v>706</v>
      </c>
      <c r="M29" t="s">
        <v>531</v>
      </c>
      <c r="N29" t="s">
        <v>636</v>
      </c>
      <c r="O29" s="17">
        <v>44959</v>
      </c>
      <c r="P29" s="4">
        <f>IF($O29="","",ROUND(('Timing &amp; Incumbent Screen'!$C$6-$O29)/365.25,1))</f>
        <v>3.4</v>
      </c>
      <c r="Q29" t="s">
        <v>740</v>
      </c>
      <c r="R29" s="10">
        <f>IF(INDEX('Contract Families'!$AB$9:$AB$1696,MATCH($K29,'Contract Families'!$B$9:$B$1696,0))="","",INDEX('Contract Families'!$AB$9:$AB$1696,MATCH($K29,'Contract Families'!$B$9:$B$1696,0))/1000000)</f>
        <v>1.294036</v>
      </c>
      <c r="S29" s="11">
        <f>IF(INDEX('Contract Families'!$Z$9:$Z$1696,MATCH($K29,'Contract Families'!$B$9:$B$1696,0))="","",INDEX('Contract Families'!$Z$9:$Z$1696,MATCH($K29,'Contract Families'!$B$9:$B$1696,0)))</f>
        <v>1</v>
      </c>
      <c r="T29" s="19">
        <f>IF(MAX(_xlfn.MAXIFS('Contract Awards'!$V$9:$V$2697,'Contract Awards'!$C$9:$C$2697,$K29),_xlfn.MAXIFS('Contract Awards'!$V$9:$V$2697,'Contract Awards'!$D$9:$D$2697,$K29))=0,"",MAX(_xlfn.MAXIFS('Contract Awards'!$V$9:$V$2697,'Contract Awards'!$C$9:$C$2697,$K29),_xlfn.MAXIFS('Contract Awards'!$V$9:$V$2697,'Contract Awards'!$D$9:$D$2697,$K29)))</f>
        <v>46811</v>
      </c>
      <c r="U29" s="15">
        <f t="shared" si="3"/>
        <v>1</v>
      </c>
      <c r="V29" t="str">
        <f>IF($Q29="","",IF(COUNTIFS('Pipeline Events'!$M$9:$M$45,$Q29,'Pipeline Events'!$K$9:$K$45,"&gt;="&amp;'Timing &amp; Incumbent Screen'!$C$6)&gt;0,"Y ("&amp;COUNTIFS('Pipeline Events'!$M$9:$M$45,$Q29,'Pipeline Events'!$K$9:$K$45,"&gt;="&amp;'Timing &amp; Incumbent Screen'!$C$6)&amp;")",""))</f>
        <v/>
      </c>
      <c r="W29" t="str">
        <f>IF(COUNTIFS('Notice Links'!$E$9:$E$59,$K29,'Notice Links'!$L$9:$L$59,"Y",'Notice Links'!$J$9:$J$59,"&gt;="&amp;'Timing &amp; Incumbent Screen'!$C$6)&gt;0,"Y","")</f>
        <v/>
      </c>
      <c r="X29">
        <f>IFERROR(INDEX('Recompete Reviews'!$D$9:$D$234,MATCH($K29,'Recompete Reviews'!$B$9:$B$234,0)),"")</f>
        <v>0</v>
      </c>
      <c r="Y29">
        <f>IFERROR(INDEX('Recompete Reviews'!$E$9:$E$234,MATCH($K29,'Recompete Reviews'!$B$9:$B$234,0)),"")</f>
        <v>0</v>
      </c>
      <c r="Z29">
        <f>IFERROR(INDEX('Recompete Reviews'!$H$9:$H$234,MATCH($K29,'Recompete Reviews'!$B$9:$B$234,0)),"")</f>
        <v>0</v>
      </c>
    </row>
    <row r="30" spans="2:26" ht="10" customHeight="1" outlineLevel="1" x14ac:dyDescent="0.15">
      <c r="B30" t="str">
        <f>IF($E30="","",IF($E30&lt;'Timing &amp; Incumbent Screen'!$C$6,"Expired-lineage","Active"))</f>
        <v>Active</v>
      </c>
      <c r="C30" t="str">
        <f>IF($E30="","",IF($E30&lt;'Timing &amp; Incumbent Screen'!$C$6,"Expired - unresolved",IF(($E30-'Timing &amp; Incumbent Screen'!$C$6)&lt;=365,"Imminent (&lt;=12 mo)",IF(($E30-'Timing &amp; Incumbent Screen'!$C$6)&lt;=1095,"Forward (1-3 yr)","Long-range (3+ yr)"))))</f>
        <v>Imminent (&lt;=12 mo)</v>
      </c>
      <c r="D30" t="str">
        <f t="shared" si="0"/>
        <v>FY27</v>
      </c>
      <c r="E30" s="18">
        <f>IF(INDEX('Contract Families'!$AK$9:$AK$1696,MATCH($K30,'Contract Families'!$B$9:$B$1696,0))="","",INDEX('Contract Families'!$AK$9:$AK$1696,MATCH($K30,'Contract Families'!$B$9:$B$1696,0)))</f>
        <v>46492</v>
      </c>
      <c r="F30" t="s">
        <v>599</v>
      </c>
      <c r="G30" s="15">
        <f>IF($E30="","",ROUND(($E30-'Timing &amp; Incumbent Screen'!$C$6)/30.44,0))</f>
        <v>10</v>
      </c>
      <c r="H30" s="19">
        <f t="shared" si="1"/>
        <v>46492</v>
      </c>
      <c r="I30" s="19">
        <f t="shared" si="2"/>
        <v>46402</v>
      </c>
      <c r="J30" s="15">
        <f>IFERROR(INDEX('Recompete Reviews'!$M$9:$M$234,MATCH($K30,'Recompete Reviews'!$B$9:$B$234,0)),"")</f>
        <v>0</v>
      </c>
      <c r="K30" t="s">
        <v>240</v>
      </c>
      <c r="L30" t="s">
        <v>652</v>
      </c>
      <c r="M30" t="s">
        <v>531</v>
      </c>
      <c r="N30" t="s">
        <v>636</v>
      </c>
      <c r="O30" s="17">
        <v>45866</v>
      </c>
      <c r="P30" s="4">
        <f>IF($O30="","",ROUND(('Timing &amp; Incumbent Screen'!$C$6-$O30)/365.25,1))</f>
        <v>0.9</v>
      </c>
      <c r="Q30" t="s">
        <v>741</v>
      </c>
      <c r="R30" s="10">
        <f>IF(INDEX('Contract Families'!$AB$9:$AB$1696,MATCH($K30,'Contract Families'!$B$9:$B$1696,0))="","",INDEX('Contract Families'!$AB$9:$AB$1696,MATCH($K30,'Contract Families'!$B$9:$B$1696,0))/1000000)</f>
        <v>7.9294599999999997</v>
      </c>
      <c r="S30" s="11">
        <f>IF(INDEX('Contract Families'!$Z$9:$Z$1696,MATCH($K30,'Contract Families'!$B$9:$B$1696,0))="","",INDEX('Contract Families'!$Z$9:$Z$1696,MATCH($K30,'Contract Families'!$B$9:$B$1696,0)))</f>
        <v>1</v>
      </c>
      <c r="T30" s="19">
        <f>IF(MAX(_xlfn.MAXIFS('Contract Awards'!$V$9:$V$2697,'Contract Awards'!$C$9:$C$2697,$K30),_xlfn.MAXIFS('Contract Awards'!$V$9:$V$2697,'Contract Awards'!$D$9:$D$2697,$K30))=0,"",MAX(_xlfn.MAXIFS('Contract Awards'!$V$9:$V$2697,'Contract Awards'!$C$9:$C$2697,$K30),_xlfn.MAXIFS('Contract Awards'!$V$9:$V$2697,'Contract Awards'!$D$9:$D$2697,$K30)))</f>
        <v>46492</v>
      </c>
      <c r="U30" s="15">
        <f t="shared" si="3"/>
        <v>0</v>
      </c>
      <c r="V30" t="str">
        <f>IF($Q30="","",IF(COUNTIFS('Pipeline Events'!$M$9:$M$45,$Q30,'Pipeline Events'!$K$9:$K$45,"&gt;="&amp;'Timing &amp; Incumbent Screen'!$C$6)&gt;0,"Y ("&amp;COUNTIFS('Pipeline Events'!$M$9:$M$45,$Q30,'Pipeline Events'!$K$9:$K$45,"&gt;="&amp;'Timing &amp; Incumbent Screen'!$C$6)&amp;")",""))</f>
        <v>Y (2)</v>
      </c>
      <c r="W30" t="str">
        <f>IF(COUNTIFS('Notice Links'!$E$9:$E$59,$K30,'Notice Links'!$L$9:$L$59,"Y",'Notice Links'!$J$9:$J$59,"&gt;="&amp;'Timing &amp; Incumbent Screen'!$C$6)&gt;0,"Y","")</f>
        <v/>
      </c>
      <c r="X30">
        <f>IFERROR(INDEX('Recompete Reviews'!$D$9:$D$234,MATCH($K30,'Recompete Reviews'!$B$9:$B$234,0)),"")</f>
        <v>0</v>
      </c>
      <c r="Y30">
        <f>IFERROR(INDEX('Recompete Reviews'!$E$9:$E$234,MATCH($K30,'Recompete Reviews'!$B$9:$B$234,0)),"")</f>
        <v>0</v>
      </c>
      <c r="Z30">
        <f>IFERROR(INDEX('Recompete Reviews'!$H$9:$H$234,MATCH($K30,'Recompete Reviews'!$B$9:$B$234,0)),"")</f>
        <v>0</v>
      </c>
    </row>
    <row r="31" spans="2:26" ht="10" customHeight="1" outlineLevel="1" x14ac:dyDescent="0.15">
      <c r="B31" t="str">
        <f>IF($E31="","",IF($E31&lt;'Timing &amp; Incumbent Screen'!$C$6,"Expired-lineage","Active"))</f>
        <v>Active</v>
      </c>
      <c r="C31" t="str">
        <f>IF($E31="","",IF($E31&lt;'Timing &amp; Incumbent Screen'!$C$6,"Expired - unresolved",IF(($E31-'Timing &amp; Incumbent Screen'!$C$6)&lt;=365,"Imminent (&lt;=12 mo)",IF(($E31-'Timing &amp; Incumbent Screen'!$C$6)&lt;=1095,"Forward (1-3 yr)","Long-range (3+ yr)"))))</f>
        <v>Imminent (&lt;=12 mo)</v>
      </c>
      <c r="D31" t="str">
        <f t="shared" si="0"/>
        <v>FY27</v>
      </c>
      <c r="E31" s="18">
        <f>IF(INDEX('Contract Families'!$AK$9:$AK$1696,MATCH($K31,'Contract Families'!$B$9:$B$1696,0))="","",INDEX('Contract Families'!$AK$9:$AK$1696,MATCH($K31,'Contract Families'!$B$9:$B$1696,0)))</f>
        <v>46498</v>
      </c>
      <c r="F31" t="s">
        <v>666</v>
      </c>
      <c r="G31" s="15">
        <f>IF($E31="","",ROUND(($E31-'Timing &amp; Incumbent Screen'!$C$6)/30.44,0))</f>
        <v>10</v>
      </c>
      <c r="H31" s="19">
        <f t="shared" si="1"/>
        <v>46498</v>
      </c>
      <c r="I31" s="19">
        <f t="shared" si="2"/>
        <v>46408</v>
      </c>
      <c r="J31" s="15">
        <f>IFERROR(INDEX('Recompete Reviews'!$M$9:$M$234,MATCH($K31,'Recompete Reviews'!$B$9:$B$234,0)),"")</f>
        <v>0</v>
      </c>
      <c r="K31" t="s">
        <v>302</v>
      </c>
      <c r="L31" t="s">
        <v>684</v>
      </c>
      <c r="M31" t="s">
        <v>531</v>
      </c>
      <c r="N31" t="s">
        <v>636</v>
      </c>
      <c r="O31" s="17">
        <v>44673</v>
      </c>
      <c r="P31" s="4">
        <f>IF($O31="","",ROUND(('Timing &amp; Incumbent Screen'!$C$6-$O31)/365.25,1))</f>
        <v>4.2</v>
      </c>
      <c r="Q31" t="s">
        <v>748</v>
      </c>
      <c r="R31" s="10">
        <f>IF(INDEX('Contract Families'!$AB$9:$AB$1696,MATCH($K31,'Contract Families'!$B$9:$B$1696,0))="","",INDEX('Contract Families'!$AB$9:$AB$1696,MATCH($K31,'Contract Families'!$B$9:$B$1696,0))/1000000)</f>
        <v>2.3760177100000002</v>
      </c>
      <c r="S31" s="11">
        <f>IF(INDEX('Contract Families'!$Z$9:$Z$1696,MATCH($K31,'Contract Families'!$B$9:$B$1696,0))="","",INDEX('Contract Families'!$Z$9:$Z$1696,MATCH($K31,'Contract Families'!$B$9:$B$1696,0)))</f>
        <v>1</v>
      </c>
      <c r="T31" s="19">
        <f>IF(MAX(_xlfn.MAXIFS('Contract Awards'!$V$9:$V$2697,'Contract Awards'!$C$9:$C$2697,$K31),_xlfn.MAXIFS('Contract Awards'!$V$9:$V$2697,'Contract Awards'!$D$9:$D$2697,$K31))=0,"",MAX(_xlfn.MAXIFS('Contract Awards'!$V$9:$V$2697,'Contract Awards'!$C$9:$C$2697,$K31),_xlfn.MAXIFS('Contract Awards'!$V$9:$V$2697,'Contract Awards'!$D$9:$D$2697,$K31)))</f>
        <v>46458</v>
      </c>
      <c r="U31" s="15">
        <f t="shared" si="3"/>
        <v>0</v>
      </c>
      <c r="V31" t="str">
        <f>IF($Q31="","",IF(COUNTIFS('Pipeline Events'!$M$9:$M$45,$Q31,'Pipeline Events'!$K$9:$K$45,"&gt;="&amp;'Timing &amp; Incumbent Screen'!$C$6)&gt;0,"Y ("&amp;COUNTIFS('Pipeline Events'!$M$9:$M$45,$Q31,'Pipeline Events'!$K$9:$K$45,"&gt;="&amp;'Timing &amp; Incumbent Screen'!$C$6)&amp;")",""))</f>
        <v/>
      </c>
      <c r="W31" t="str">
        <f>IF(COUNTIFS('Notice Links'!$E$9:$E$59,$K31,'Notice Links'!$L$9:$L$59,"Y",'Notice Links'!$J$9:$J$59,"&gt;="&amp;'Timing &amp; Incumbent Screen'!$C$6)&gt;0,"Y","")</f>
        <v/>
      </c>
      <c r="X31">
        <f>IFERROR(INDEX('Recompete Reviews'!$D$9:$D$234,MATCH($K31,'Recompete Reviews'!$B$9:$B$234,0)),"")</f>
        <v>0</v>
      </c>
      <c r="Y31">
        <f>IFERROR(INDEX('Recompete Reviews'!$E$9:$E$234,MATCH($K31,'Recompete Reviews'!$B$9:$B$234,0)),"")</f>
        <v>0</v>
      </c>
      <c r="Z31">
        <f>IFERROR(INDEX('Recompete Reviews'!$H$9:$H$234,MATCH($K31,'Recompete Reviews'!$B$9:$B$234,0)),"")</f>
        <v>0</v>
      </c>
    </row>
    <row r="32" spans="2:26" ht="10" customHeight="1" outlineLevel="1" x14ac:dyDescent="0.15">
      <c r="B32" t="str">
        <f>IF($E32="","",IF($E32&lt;'Timing &amp; Incumbent Screen'!$C$6,"Expired-lineage","Active"))</f>
        <v>Active</v>
      </c>
      <c r="C32" t="str">
        <f>IF($E32="","",IF($E32&lt;'Timing &amp; Incumbent Screen'!$C$6,"Expired - unresolved",IF(($E32-'Timing &amp; Incumbent Screen'!$C$6)&lt;=365,"Imminent (&lt;=12 mo)",IF(($E32-'Timing &amp; Incumbent Screen'!$C$6)&lt;=1095,"Forward (1-3 yr)","Long-range (3+ yr)"))))</f>
        <v>Imminent (&lt;=12 mo)</v>
      </c>
      <c r="D32" t="str">
        <f t="shared" si="0"/>
        <v>FY27</v>
      </c>
      <c r="E32" s="18">
        <f>IF(INDEX('Contract Families'!$AK$9:$AK$1696,MATCH($K32,'Contract Families'!$B$9:$B$1696,0))="","",INDEX('Contract Families'!$AK$9:$AK$1696,MATCH($K32,'Contract Families'!$B$9:$B$1696,0)))</f>
        <v>46523</v>
      </c>
      <c r="F32" t="s">
        <v>666</v>
      </c>
      <c r="G32" s="15">
        <f>IF($E32="","",ROUND(($E32-'Timing &amp; Incumbent Screen'!$C$6)/30.44,0))</f>
        <v>11</v>
      </c>
      <c r="H32" s="19">
        <f t="shared" si="1"/>
        <v>46523</v>
      </c>
      <c r="I32" s="19">
        <f t="shared" si="2"/>
        <v>46433</v>
      </c>
      <c r="J32" s="15">
        <f>IFERROR(INDEX('Recompete Reviews'!$M$9:$M$234,MATCH($K32,'Recompete Reviews'!$B$9:$B$234,0)),"")</f>
        <v>0</v>
      </c>
      <c r="K32" t="s">
        <v>303</v>
      </c>
      <c r="L32" t="s">
        <v>685</v>
      </c>
      <c r="M32" t="s">
        <v>531</v>
      </c>
      <c r="N32" t="s">
        <v>636</v>
      </c>
      <c r="O32" s="17">
        <v>44698</v>
      </c>
      <c r="P32" s="4">
        <f>IF($O32="","",ROUND(('Timing &amp; Incumbent Screen'!$C$6-$O32)/365.25,1))</f>
        <v>4.0999999999999996</v>
      </c>
      <c r="Q32" t="s">
        <v>749</v>
      </c>
      <c r="R32" s="10">
        <f>IF(INDEX('Contract Families'!$AB$9:$AB$1696,MATCH($K32,'Contract Families'!$B$9:$B$1696,0))="","",INDEX('Contract Families'!$AB$9:$AB$1696,MATCH($K32,'Contract Families'!$B$9:$B$1696,0))/1000000)</f>
        <v>2.3557359900000003</v>
      </c>
      <c r="S32" s="11">
        <f>IF(INDEX('Contract Families'!$Z$9:$Z$1696,MATCH($K32,'Contract Families'!$B$9:$B$1696,0))="","",INDEX('Contract Families'!$Z$9:$Z$1696,MATCH($K32,'Contract Families'!$B$9:$B$1696,0)))</f>
        <v>1</v>
      </c>
      <c r="T32" s="19">
        <f>IF(MAX(_xlfn.MAXIFS('Contract Awards'!$V$9:$V$2697,'Contract Awards'!$C$9:$C$2697,$K32),_xlfn.MAXIFS('Contract Awards'!$V$9:$V$2697,'Contract Awards'!$D$9:$D$2697,$K32))=0,"",MAX(_xlfn.MAXIFS('Contract Awards'!$V$9:$V$2697,'Contract Awards'!$C$9:$C$2697,$K32),_xlfn.MAXIFS('Contract Awards'!$V$9:$V$2697,'Contract Awards'!$D$9:$D$2697,$K32)))</f>
        <v>46387</v>
      </c>
      <c r="U32" s="15">
        <f t="shared" si="3"/>
        <v>0</v>
      </c>
      <c r="V32" t="str">
        <f>IF($Q32="","",IF(COUNTIFS('Pipeline Events'!$M$9:$M$45,$Q32,'Pipeline Events'!$K$9:$K$45,"&gt;="&amp;'Timing &amp; Incumbent Screen'!$C$6)&gt;0,"Y ("&amp;COUNTIFS('Pipeline Events'!$M$9:$M$45,$Q32,'Pipeline Events'!$K$9:$K$45,"&gt;="&amp;'Timing &amp; Incumbent Screen'!$C$6)&amp;")",""))</f>
        <v/>
      </c>
      <c r="W32" t="str">
        <f>IF(COUNTIFS('Notice Links'!$E$9:$E$59,$K32,'Notice Links'!$L$9:$L$59,"Y",'Notice Links'!$J$9:$J$59,"&gt;="&amp;'Timing &amp; Incumbent Screen'!$C$6)&gt;0,"Y","")</f>
        <v/>
      </c>
      <c r="X32">
        <f>IFERROR(INDEX('Recompete Reviews'!$D$9:$D$234,MATCH($K32,'Recompete Reviews'!$B$9:$B$234,0)),"")</f>
        <v>0</v>
      </c>
      <c r="Y32">
        <f>IFERROR(INDEX('Recompete Reviews'!$E$9:$E$234,MATCH($K32,'Recompete Reviews'!$B$9:$B$234,0)),"")</f>
        <v>0</v>
      </c>
      <c r="Z32">
        <f>IFERROR(INDEX('Recompete Reviews'!$H$9:$H$234,MATCH($K32,'Recompete Reviews'!$B$9:$B$234,0)),"")</f>
        <v>0</v>
      </c>
    </row>
    <row r="33" spans="2:26" ht="10" customHeight="1" outlineLevel="1" x14ac:dyDescent="0.15">
      <c r="B33" t="str">
        <f>IF($E33="","",IF($E33&lt;'Timing &amp; Incumbent Screen'!$C$6,"Expired-lineage","Active"))</f>
        <v>Active</v>
      </c>
      <c r="C33" t="str">
        <f>IF($E33="","",IF($E33&lt;'Timing &amp; Incumbent Screen'!$C$6,"Expired - unresolved",IF(($E33-'Timing &amp; Incumbent Screen'!$C$6)&lt;=365,"Imminent (&lt;=12 mo)",IF(($E33-'Timing &amp; Incumbent Screen'!$C$6)&lt;=1095,"Forward (1-3 yr)","Long-range (3+ yr)"))))</f>
        <v>Imminent (&lt;=12 mo)</v>
      </c>
      <c r="D33" t="str">
        <f t="shared" si="0"/>
        <v>FY27</v>
      </c>
      <c r="E33" s="18">
        <f>IF(INDEX('Contract Families'!$AK$9:$AK$1696,MATCH($K33,'Contract Families'!$B$9:$B$1696,0))="","",INDEX('Contract Families'!$AK$9:$AK$1696,MATCH($K33,'Contract Families'!$B$9:$B$1696,0)))</f>
        <v>46523</v>
      </c>
      <c r="F33" t="s">
        <v>666</v>
      </c>
      <c r="G33" s="15">
        <f>IF($E33="","",ROUND(($E33-'Timing &amp; Incumbent Screen'!$C$6)/30.44,0))</f>
        <v>11</v>
      </c>
      <c r="H33" s="19">
        <f t="shared" si="1"/>
        <v>46523</v>
      </c>
      <c r="I33" s="19">
        <f t="shared" si="2"/>
        <v>46433</v>
      </c>
      <c r="J33" s="15">
        <f>IFERROR(INDEX('Recompete Reviews'!$M$9:$M$234,MATCH($K33,'Recompete Reviews'!$B$9:$B$234,0)),"")</f>
        <v>0</v>
      </c>
      <c r="K33" t="s">
        <v>308</v>
      </c>
      <c r="L33" t="s">
        <v>660</v>
      </c>
      <c r="M33" t="s">
        <v>531</v>
      </c>
      <c r="N33" t="s">
        <v>636</v>
      </c>
      <c r="O33" s="17">
        <v>44698</v>
      </c>
      <c r="P33" s="4">
        <f>IF($O33="","",ROUND(('Timing &amp; Incumbent Screen'!$C$6-$O33)/365.25,1))</f>
        <v>4.0999999999999996</v>
      </c>
      <c r="Q33" t="s">
        <v>740</v>
      </c>
      <c r="R33" s="10">
        <f>IF(INDEX('Contract Families'!$AB$9:$AB$1696,MATCH($K33,'Contract Families'!$B$9:$B$1696,0))="","",INDEX('Contract Families'!$AB$9:$AB$1696,MATCH($K33,'Contract Families'!$B$9:$B$1696,0))/1000000)</f>
        <v>2.1576507500000002</v>
      </c>
      <c r="S33" s="11">
        <f>IF(INDEX('Contract Families'!$Z$9:$Z$1696,MATCH($K33,'Contract Families'!$B$9:$B$1696,0))="","",INDEX('Contract Families'!$Z$9:$Z$1696,MATCH($K33,'Contract Families'!$B$9:$B$1696,0)))</f>
        <v>1</v>
      </c>
      <c r="T33" s="19">
        <f>IF(MAX(_xlfn.MAXIFS('Contract Awards'!$V$9:$V$2697,'Contract Awards'!$C$9:$C$2697,$K33),_xlfn.MAXIFS('Contract Awards'!$V$9:$V$2697,'Contract Awards'!$D$9:$D$2697,$K33))=0,"",MAX(_xlfn.MAXIFS('Contract Awards'!$V$9:$V$2697,'Contract Awards'!$C$9:$C$2697,$K33),_xlfn.MAXIFS('Contract Awards'!$V$9:$V$2697,'Contract Awards'!$D$9:$D$2697,$K33)))</f>
        <v>46444</v>
      </c>
      <c r="U33" s="15">
        <f t="shared" si="3"/>
        <v>0</v>
      </c>
      <c r="V33" t="str">
        <f>IF($Q33="","",IF(COUNTIFS('Pipeline Events'!$M$9:$M$45,$Q33,'Pipeline Events'!$K$9:$K$45,"&gt;="&amp;'Timing &amp; Incumbent Screen'!$C$6)&gt;0,"Y ("&amp;COUNTIFS('Pipeline Events'!$M$9:$M$45,$Q33,'Pipeline Events'!$K$9:$K$45,"&gt;="&amp;'Timing &amp; Incumbent Screen'!$C$6)&amp;")",""))</f>
        <v/>
      </c>
      <c r="W33" t="str">
        <f>IF(COUNTIFS('Notice Links'!$E$9:$E$59,$K33,'Notice Links'!$L$9:$L$59,"Y",'Notice Links'!$J$9:$J$59,"&gt;="&amp;'Timing &amp; Incumbent Screen'!$C$6)&gt;0,"Y","")</f>
        <v/>
      </c>
      <c r="X33">
        <f>IFERROR(INDEX('Recompete Reviews'!$D$9:$D$234,MATCH($K33,'Recompete Reviews'!$B$9:$B$234,0)),"")</f>
        <v>0</v>
      </c>
      <c r="Y33">
        <f>IFERROR(INDEX('Recompete Reviews'!$E$9:$E$234,MATCH($K33,'Recompete Reviews'!$B$9:$B$234,0)),"")</f>
        <v>0</v>
      </c>
      <c r="Z33">
        <f>IFERROR(INDEX('Recompete Reviews'!$H$9:$H$234,MATCH($K33,'Recompete Reviews'!$B$9:$B$234,0)),"")</f>
        <v>0</v>
      </c>
    </row>
    <row r="34" spans="2:26" ht="10" customHeight="1" outlineLevel="1" x14ac:dyDescent="0.15">
      <c r="B34" t="str">
        <f>IF($E34="","",IF($E34&lt;'Timing &amp; Incumbent Screen'!$C$6,"Expired-lineage","Active"))</f>
        <v>Active</v>
      </c>
      <c r="C34" t="str">
        <f>IF($E34="","",IF($E34&lt;'Timing &amp; Incumbent Screen'!$C$6,"Expired - unresolved",IF(($E34-'Timing &amp; Incumbent Screen'!$C$6)&lt;=365,"Imminent (&lt;=12 mo)",IF(($E34-'Timing &amp; Incumbent Screen'!$C$6)&lt;=1095,"Forward (1-3 yr)","Long-range (3+ yr)"))))</f>
        <v>Imminent (&lt;=12 mo)</v>
      </c>
      <c r="D34" t="str">
        <f t="shared" si="0"/>
        <v>FY27</v>
      </c>
      <c r="E34" s="18">
        <f>IF(INDEX('Contract Families'!$AK$9:$AK$1696,MATCH($K34,'Contract Families'!$B$9:$B$1696,0))="","",INDEX('Contract Families'!$AK$9:$AK$1696,MATCH($K34,'Contract Families'!$B$9:$B$1696,0)))</f>
        <v>46525</v>
      </c>
      <c r="F34" t="s">
        <v>666</v>
      </c>
      <c r="G34" s="15">
        <f>IF($E34="","",ROUND(($E34-'Timing &amp; Incumbent Screen'!$C$6)/30.44,0))</f>
        <v>11</v>
      </c>
      <c r="H34" s="19">
        <f t="shared" si="1"/>
        <v>46525</v>
      </c>
      <c r="I34" s="19">
        <f t="shared" si="2"/>
        <v>46435</v>
      </c>
      <c r="J34" s="15">
        <f>IFERROR(INDEX('Recompete Reviews'!$M$9:$M$234,MATCH($K34,'Recompete Reviews'!$B$9:$B$234,0)),"")</f>
        <v>0</v>
      </c>
      <c r="K34" t="s">
        <v>310</v>
      </c>
      <c r="L34" t="s">
        <v>688</v>
      </c>
      <c r="M34" t="s">
        <v>531</v>
      </c>
      <c r="N34" t="s">
        <v>636</v>
      </c>
      <c r="O34" s="17">
        <v>44698</v>
      </c>
      <c r="P34" s="4">
        <f>IF($O34="","",ROUND(('Timing &amp; Incumbent Screen'!$C$6-$O34)/365.25,1))</f>
        <v>4.0999999999999996</v>
      </c>
      <c r="Q34" t="s">
        <v>740</v>
      </c>
      <c r="R34" s="10">
        <f>IF(INDEX('Contract Families'!$AB$9:$AB$1696,MATCH($K34,'Contract Families'!$B$9:$B$1696,0))="","",INDEX('Contract Families'!$AB$9:$AB$1696,MATCH($K34,'Contract Families'!$B$9:$B$1696,0))/1000000)</f>
        <v>2.0950209900000001</v>
      </c>
      <c r="S34" s="11">
        <f>IF(INDEX('Contract Families'!$Z$9:$Z$1696,MATCH($K34,'Contract Families'!$B$9:$B$1696,0))="","",INDEX('Contract Families'!$Z$9:$Z$1696,MATCH($K34,'Contract Families'!$B$9:$B$1696,0)))</f>
        <v>1</v>
      </c>
      <c r="T34" s="19">
        <f>IF(MAX(_xlfn.MAXIFS('Contract Awards'!$V$9:$V$2697,'Contract Awards'!$C$9:$C$2697,$K34),_xlfn.MAXIFS('Contract Awards'!$V$9:$V$2697,'Contract Awards'!$D$9:$D$2697,$K34))=0,"",MAX(_xlfn.MAXIFS('Contract Awards'!$V$9:$V$2697,'Contract Awards'!$C$9:$C$2697,$K34),_xlfn.MAXIFS('Contract Awards'!$V$9:$V$2697,'Contract Awards'!$D$9:$D$2697,$K34)))</f>
        <v>46173</v>
      </c>
      <c r="U34" s="15">
        <f t="shared" si="3"/>
        <v>0</v>
      </c>
      <c r="V34" t="str">
        <f>IF($Q34="","",IF(COUNTIFS('Pipeline Events'!$M$9:$M$45,$Q34,'Pipeline Events'!$K$9:$K$45,"&gt;="&amp;'Timing &amp; Incumbent Screen'!$C$6)&gt;0,"Y ("&amp;COUNTIFS('Pipeline Events'!$M$9:$M$45,$Q34,'Pipeline Events'!$K$9:$K$45,"&gt;="&amp;'Timing &amp; Incumbent Screen'!$C$6)&amp;")",""))</f>
        <v/>
      </c>
      <c r="W34" t="str">
        <f>IF(COUNTIFS('Notice Links'!$E$9:$E$59,$K34,'Notice Links'!$L$9:$L$59,"Y",'Notice Links'!$J$9:$J$59,"&gt;="&amp;'Timing &amp; Incumbent Screen'!$C$6)&gt;0,"Y","")</f>
        <v/>
      </c>
      <c r="X34">
        <f>IFERROR(INDEX('Recompete Reviews'!$D$9:$D$234,MATCH($K34,'Recompete Reviews'!$B$9:$B$234,0)),"")</f>
        <v>0</v>
      </c>
      <c r="Y34">
        <f>IFERROR(INDEX('Recompete Reviews'!$E$9:$E$234,MATCH($K34,'Recompete Reviews'!$B$9:$B$234,0)),"")</f>
        <v>0</v>
      </c>
      <c r="Z34">
        <f>IFERROR(INDEX('Recompete Reviews'!$H$9:$H$234,MATCH($K34,'Recompete Reviews'!$B$9:$B$234,0)),"")</f>
        <v>0</v>
      </c>
    </row>
    <row r="35" spans="2:26" ht="10" customHeight="1" outlineLevel="1" x14ac:dyDescent="0.15">
      <c r="B35" t="str">
        <f>IF($E35="","",IF($E35&lt;'Timing &amp; Incumbent Screen'!$C$6,"Expired-lineage","Active"))</f>
        <v>Active</v>
      </c>
      <c r="C35" t="str">
        <f>IF($E35="","",IF($E35&lt;'Timing &amp; Incumbent Screen'!$C$6,"Expired - unresolved",IF(($E35-'Timing &amp; Incumbent Screen'!$C$6)&lt;=365,"Imminent (&lt;=12 mo)",IF(($E35-'Timing &amp; Incumbent Screen'!$C$6)&lt;=1095,"Forward (1-3 yr)","Long-range (3+ yr)"))))</f>
        <v>Forward (1-3 yr)</v>
      </c>
      <c r="D35" t="str">
        <f t="shared" si="0"/>
        <v>FY27</v>
      </c>
      <c r="E35" s="18">
        <f>IF(INDEX('Contract Families'!$AK$9:$AK$1696,MATCH($K35,'Contract Families'!$B$9:$B$1696,0))="","",INDEX('Contract Families'!$AK$9:$AK$1696,MATCH($K35,'Contract Families'!$B$9:$B$1696,0)))</f>
        <v>46587</v>
      </c>
      <c r="F35" t="s">
        <v>599</v>
      </c>
      <c r="G35" s="15">
        <f>IF($E35="","",ROUND(($E35-'Timing &amp; Incumbent Screen'!$C$6)/30.44,0))</f>
        <v>13</v>
      </c>
      <c r="H35" s="19">
        <f t="shared" si="1"/>
        <v>46587</v>
      </c>
      <c r="I35" s="19">
        <f t="shared" si="2"/>
        <v>46497</v>
      </c>
      <c r="J35" s="15">
        <f>IFERROR(INDEX('Recompete Reviews'!$M$9:$M$234,MATCH($K35,'Recompete Reviews'!$B$9:$B$234,0)),"")</f>
        <v>0</v>
      </c>
      <c r="K35" t="s">
        <v>181</v>
      </c>
      <c r="L35" t="s">
        <v>643</v>
      </c>
      <c r="M35" t="s">
        <v>531</v>
      </c>
      <c r="N35" t="s">
        <v>636</v>
      </c>
      <c r="O35" s="17">
        <v>45602</v>
      </c>
      <c r="P35" s="4">
        <f>IF($O35="","",ROUND(('Timing &amp; Incumbent Screen'!$C$6-$O35)/365.25,1))</f>
        <v>1.6</v>
      </c>
      <c r="Q35" t="s">
        <v>743</v>
      </c>
      <c r="R35" s="10">
        <f>IF(INDEX('Contract Families'!$AB$9:$AB$1696,MATCH($K35,'Contract Families'!$B$9:$B$1696,0))="","",INDEX('Contract Families'!$AB$9:$AB$1696,MATCH($K35,'Contract Families'!$B$9:$B$1696,0))/1000000)</f>
        <v>30</v>
      </c>
      <c r="S35" s="11">
        <f>IF(INDEX('Contract Families'!$Z$9:$Z$1696,MATCH($K35,'Contract Families'!$B$9:$B$1696,0))="","",INDEX('Contract Families'!$Z$9:$Z$1696,MATCH($K35,'Contract Families'!$B$9:$B$1696,0)))</f>
        <v>1</v>
      </c>
      <c r="T35" s="19">
        <f>IF(MAX(_xlfn.MAXIFS('Contract Awards'!$V$9:$V$2697,'Contract Awards'!$C$9:$C$2697,$K35),_xlfn.MAXIFS('Contract Awards'!$V$9:$V$2697,'Contract Awards'!$D$9:$D$2697,$K35))=0,"",MAX(_xlfn.MAXIFS('Contract Awards'!$V$9:$V$2697,'Contract Awards'!$C$9:$C$2697,$K35),_xlfn.MAXIFS('Contract Awards'!$V$9:$V$2697,'Contract Awards'!$D$9:$D$2697,$K35)))</f>
        <v>46587</v>
      </c>
      <c r="U35" s="15">
        <f t="shared" si="3"/>
        <v>0</v>
      </c>
      <c r="V35" t="str">
        <f>IF($Q35="","",IF(COUNTIFS('Pipeline Events'!$M$9:$M$45,$Q35,'Pipeline Events'!$K$9:$K$45,"&gt;="&amp;'Timing &amp; Incumbent Screen'!$C$6)&gt;0,"Y ("&amp;COUNTIFS('Pipeline Events'!$M$9:$M$45,$Q35,'Pipeline Events'!$K$9:$K$45,"&gt;="&amp;'Timing &amp; Incumbent Screen'!$C$6)&amp;")",""))</f>
        <v/>
      </c>
      <c r="W35" t="str">
        <f>IF(COUNTIFS('Notice Links'!$E$9:$E$59,$K35,'Notice Links'!$L$9:$L$59,"Y",'Notice Links'!$J$9:$J$59,"&gt;="&amp;'Timing &amp; Incumbent Screen'!$C$6)&gt;0,"Y","")</f>
        <v/>
      </c>
      <c r="X35">
        <f>IFERROR(INDEX('Recompete Reviews'!$D$9:$D$234,MATCH($K35,'Recompete Reviews'!$B$9:$B$234,0)),"")</f>
        <v>0</v>
      </c>
      <c r="Y35">
        <f>IFERROR(INDEX('Recompete Reviews'!$E$9:$E$234,MATCH($K35,'Recompete Reviews'!$B$9:$B$234,0)),"")</f>
        <v>0</v>
      </c>
      <c r="Z35">
        <f>IFERROR(INDEX('Recompete Reviews'!$H$9:$H$234,MATCH($K35,'Recompete Reviews'!$B$9:$B$234,0)),"")</f>
        <v>0</v>
      </c>
    </row>
    <row r="36" spans="2:26" ht="10" customHeight="1" outlineLevel="1" x14ac:dyDescent="0.15">
      <c r="B36" t="str">
        <f>IF($E36="","",IF($E36&lt;'Timing &amp; Incumbent Screen'!$C$6,"Expired-lineage","Active"))</f>
        <v>Active</v>
      </c>
      <c r="C36" t="str">
        <f>IF($E36="","",IF($E36&lt;'Timing &amp; Incumbent Screen'!$C$6,"Expired - unresolved",IF(($E36-'Timing &amp; Incumbent Screen'!$C$6)&lt;=365,"Imminent (&lt;=12 mo)",IF(($E36-'Timing &amp; Incumbent Screen'!$C$6)&lt;=1095,"Forward (1-3 yr)","Long-range (3+ yr)"))))</f>
        <v>Forward (1-3 yr)</v>
      </c>
      <c r="D36" t="str">
        <f t="shared" si="0"/>
        <v>FY27</v>
      </c>
      <c r="E36" s="18">
        <f>IF(INDEX('Contract Families'!$AK$9:$AK$1696,MATCH($K36,'Contract Families'!$B$9:$B$1696,0))="","",INDEX('Contract Families'!$AK$9:$AK$1696,MATCH($K36,'Contract Families'!$B$9:$B$1696,0)))</f>
        <v>46627</v>
      </c>
      <c r="F36" t="s">
        <v>599</v>
      </c>
      <c r="G36" s="15">
        <f>IF($E36="","",ROUND(($E36-'Timing &amp; Incumbent Screen'!$C$6)/30.44,0))</f>
        <v>14</v>
      </c>
      <c r="H36" s="19">
        <f t="shared" si="1"/>
        <v>46627</v>
      </c>
      <c r="I36" s="19">
        <f t="shared" si="2"/>
        <v>46537</v>
      </c>
      <c r="J36" s="15">
        <f>IFERROR(INDEX('Recompete Reviews'!$M$9:$M$234,MATCH($K36,'Recompete Reviews'!$B$9:$B$234,0)),"")</f>
        <v>0</v>
      </c>
      <c r="K36" t="s">
        <v>207</v>
      </c>
      <c r="L36" t="s">
        <v>652</v>
      </c>
      <c r="M36" t="s">
        <v>531</v>
      </c>
      <c r="N36" t="s">
        <v>636</v>
      </c>
      <c r="O36" s="17">
        <v>45929</v>
      </c>
      <c r="P36" s="4">
        <f>IF($O36="","",ROUND(('Timing &amp; Incumbent Screen'!$C$6-$O36)/365.25,1))</f>
        <v>0.7</v>
      </c>
      <c r="Q36" t="s">
        <v>741</v>
      </c>
      <c r="R36" s="10">
        <f>IF(INDEX('Contract Families'!$AB$9:$AB$1696,MATCH($K36,'Contract Families'!$B$9:$B$1696,0))="","",INDEX('Contract Families'!$AB$9:$AB$1696,MATCH($K36,'Contract Families'!$B$9:$B$1696,0))/1000000)</f>
        <v>14.384084</v>
      </c>
      <c r="S36" s="11">
        <f>IF(INDEX('Contract Families'!$Z$9:$Z$1696,MATCH($K36,'Contract Families'!$B$9:$B$1696,0))="","",INDEX('Contract Families'!$Z$9:$Z$1696,MATCH($K36,'Contract Families'!$B$9:$B$1696,0)))</f>
        <v>1</v>
      </c>
      <c r="T36" s="19">
        <f>IF(MAX(_xlfn.MAXIFS('Contract Awards'!$V$9:$V$2697,'Contract Awards'!$C$9:$C$2697,$K36),_xlfn.MAXIFS('Contract Awards'!$V$9:$V$2697,'Contract Awards'!$D$9:$D$2697,$K36))=0,"",MAX(_xlfn.MAXIFS('Contract Awards'!$V$9:$V$2697,'Contract Awards'!$C$9:$C$2697,$K36),_xlfn.MAXIFS('Contract Awards'!$V$9:$V$2697,'Contract Awards'!$D$9:$D$2697,$K36)))</f>
        <v>46627</v>
      </c>
      <c r="U36" s="15">
        <f t="shared" si="3"/>
        <v>0</v>
      </c>
      <c r="V36" t="str">
        <f>IF($Q36="","",IF(COUNTIFS('Pipeline Events'!$M$9:$M$45,$Q36,'Pipeline Events'!$K$9:$K$45,"&gt;="&amp;'Timing &amp; Incumbent Screen'!$C$6)&gt;0,"Y ("&amp;COUNTIFS('Pipeline Events'!$M$9:$M$45,$Q36,'Pipeline Events'!$K$9:$K$45,"&gt;="&amp;'Timing &amp; Incumbent Screen'!$C$6)&amp;")",""))</f>
        <v>Y (2)</v>
      </c>
      <c r="W36" t="str">
        <f>IF(COUNTIFS('Notice Links'!$E$9:$E$59,$K36,'Notice Links'!$L$9:$L$59,"Y",'Notice Links'!$J$9:$J$59,"&gt;="&amp;'Timing &amp; Incumbent Screen'!$C$6)&gt;0,"Y","")</f>
        <v/>
      </c>
      <c r="X36">
        <f>IFERROR(INDEX('Recompete Reviews'!$D$9:$D$234,MATCH($K36,'Recompete Reviews'!$B$9:$B$234,0)),"")</f>
        <v>0</v>
      </c>
      <c r="Y36">
        <f>IFERROR(INDEX('Recompete Reviews'!$E$9:$E$234,MATCH($K36,'Recompete Reviews'!$B$9:$B$234,0)),"")</f>
        <v>0</v>
      </c>
      <c r="Z36">
        <f>IFERROR(INDEX('Recompete Reviews'!$H$9:$H$234,MATCH($K36,'Recompete Reviews'!$B$9:$B$234,0)),"")</f>
        <v>0</v>
      </c>
    </row>
    <row r="37" spans="2:26" ht="10" customHeight="1" outlineLevel="1" x14ac:dyDescent="0.15">
      <c r="B37" t="str">
        <f>IF($E37="","",IF($E37&lt;'Timing &amp; Incumbent Screen'!$C$6,"Expired-lineage","Active"))</f>
        <v>Active</v>
      </c>
      <c r="C37" t="str">
        <f>IF($E37="","",IF($E37&lt;'Timing &amp; Incumbent Screen'!$C$6,"Expired - unresolved",IF(($E37-'Timing &amp; Incumbent Screen'!$C$6)&lt;=365,"Imminent (&lt;=12 mo)",IF(($E37-'Timing &amp; Incumbent Screen'!$C$6)&lt;=1095,"Forward (1-3 yr)","Long-range (3+ yr)"))))</f>
        <v>Forward (1-3 yr)</v>
      </c>
      <c r="D37" t="str">
        <f t="shared" si="0"/>
        <v>FY28</v>
      </c>
      <c r="E37" s="18">
        <f>IF(INDEX('Contract Families'!$AK$9:$AK$1696,MATCH($K37,'Contract Families'!$B$9:$B$1696,0))="","",INDEX('Contract Families'!$AK$9:$AK$1696,MATCH($K37,'Contract Families'!$B$9:$B$1696,0)))</f>
        <v>46708</v>
      </c>
      <c r="F37" t="s">
        <v>599</v>
      </c>
      <c r="G37" s="15">
        <f>IF($E37="","",ROUND(($E37-'Timing &amp; Incumbent Screen'!$C$6)/30.44,0))</f>
        <v>17</v>
      </c>
      <c r="H37" s="19">
        <f t="shared" si="1"/>
        <v>46708</v>
      </c>
      <c r="I37" s="19">
        <f t="shared" si="2"/>
        <v>46618</v>
      </c>
      <c r="J37" s="15">
        <f>IFERROR(INDEX('Recompete Reviews'!$M$9:$M$234,MATCH($K37,'Recompete Reviews'!$B$9:$B$234,0)),"")</f>
        <v>0</v>
      </c>
      <c r="K37" t="s">
        <v>162</v>
      </c>
      <c r="L37" t="s">
        <v>635</v>
      </c>
      <c r="M37" t="s">
        <v>531</v>
      </c>
      <c r="N37" t="s">
        <v>636</v>
      </c>
      <c r="O37" s="17">
        <v>45131</v>
      </c>
      <c r="P37" s="4">
        <f>IF($O37="","",ROUND(('Timing &amp; Incumbent Screen'!$C$6-$O37)/365.25,1))</f>
        <v>2.9</v>
      </c>
      <c r="Q37" t="s">
        <v>746</v>
      </c>
      <c r="R37" s="10">
        <f>IF(INDEX('Contract Families'!$AB$9:$AB$1696,MATCH($K37,'Contract Families'!$B$9:$B$1696,0))="","",INDEX('Contract Families'!$AB$9:$AB$1696,MATCH($K37,'Contract Families'!$B$9:$B$1696,0))/1000000)</f>
        <v>258.50627363000001</v>
      </c>
      <c r="S37" s="11">
        <f>IF(INDEX('Contract Families'!$Z$9:$Z$1696,MATCH($K37,'Contract Families'!$B$9:$B$1696,0))="","",INDEX('Contract Families'!$Z$9:$Z$1696,MATCH($K37,'Contract Families'!$B$9:$B$1696,0)))</f>
        <v>1</v>
      </c>
      <c r="T37" s="19">
        <f>IF(MAX(_xlfn.MAXIFS('Contract Awards'!$V$9:$V$2697,'Contract Awards'!$C$9:$C$2697,$K37),_xlfn.MAXIFS('Contract Awards'!$V$9:$V$2697,'Contract Awards'!$D$9:$D$2697,$K37))=0,"",MAX(_xlfn.MAXIFS('Contract Awards'!$V$9:$V$2697,'Contract Awards'!$C$9:$C$2697,$K37),_xlfn.MAXIFS('Contract Awards'!$V$9:$V$2697,'Contract Awards'!$D$9:$D$2697,$K37)))</f>
        <v>46708</v>
      </c>
      <c r="U37" s="15">
        <f t="shared" si="3"/>
        <v>0</v>
      </c>
      <c r="V37" t="str">
        <f>IF($Q37="","",IF(COUNTIFS('Pipeline Events'!$M$9:$M$45,$Q37,'Pipeline Events'!$K$9:$K$45,"&gt;="&amp;'Timing &amp; Incumbent Screen'!$C$6)&gt;0,"Y ("&amp;COUNTIFS('Pipeline Events'!$M$9:$M$45,$Q37,'Pipeline Events'!$K$9:$K$45,"&gt;="&amp;'Timing &amp; Incumbent Screen'!$C$6)&amp;")",""))</f>
        <v/>
      </c>
      <c r="W37" t="str">
        <f>IF(COUNTIFS('Notice Links'!$E$9:$E$59,$K37,'Notice Links'!$L$9:$L$59,"Y",'Notice Links'!$J$9:$J$59,"&gt;="&amp;'Timing &amp; Incumbent Screen'!$C$6)&gt;0,"Y","")</f>
        <v/>
      </c>
      <c r="X37">
        <f>IFERROR(INDEX('Recompete Reviews'!$D$9:$D$234,MATCH($K37,'Recompete Reviews'!$B$9:$B$234,0)),"")</f>
        <v>0</v>
      </c>
      <c r="Y37">
        <f>IFERROR(INDEX('Recompete Reviews'!$E$9:$E$234,MATCH($K37,'Recompete Reviews'!$B$9:$B$234,0)),"")</f>
        <v>0</v>
      </c>
      <c r="Z37">
        <f>IFERROR(INDEX('Recompete Reviews'!$H$9:$H$234,MATCH($K37,'Recompete Reviews'!$B$9:$B$234,0)),"")</f>
        <v>0</v>
      </c>
    </row>
    <row r="38" spans="2:26" ht="10" customHeight="1" outlineLevel="1" x14ac:dyDescent="0.15">
      <c r="B38" t="str">
        <f>IF($E38="","",IF($E38&lt;'Timing &amp; Incumbent Screen'!$C$6,"Expired-lineage","Active"))</f>
        <v>Active</v>
      </c>
      <c r="C38" t="str">
        <f>IF($E38="","",IF($E38&lt;'Timing &amp; Incumbent Screen'!$C$6,"Expired - unresolved",IF(($E38-'Timing &amp; Incumbent Screen'!$C$6)&lt;=365,"Imminent (&lt;=12 mo)",IF(($E38-'Timing &amp; Incumbent Screen'!$C$6)&lt;=1095,"Forward (1-3 yr)","Long-range (3+ yr)"))))</f>
        <v>Forward (1-3 yr)</v>
      </c>
      <c r="D38" t="str">
        <f t="shared" si="0"/>
        <v>FY28</v>
      </c>
      <c r="E38" s="18">
        <f>IF(INDEX('Contract Families'!$AK$9:$AK$1696,MATCH($K38,'Contract Families'!$B$9:$B$1696,0))="","",INDEX('Contract Families'!$AK$9:$AK$1696,MATCH($K38,'Contract Families'!$B$9:$B$1696,0)))</f>
        <v>47005</v>
      </c>
      <c r="F38" t="s">
        <v>599</v>
      </c>
      <c r="G38" s="15">
        <f>IF($E38="","",ROUND(($E38-'Timing &amp; Incumbent Screen'!$C$6)/30.44,0))</f>
        <v>27</v>
      </c>
      <c r="H38" s="19">
        <f t="shared" si="1"/>
        <v>47005</v>
      </c>
      <c r="I38" s="19">
        <f t="shared" si="2"/>
        <v>46915</v>
      </c>
      <c r="J38" s="15">
        <f>IFERROR(INDEX('Recompete Reviews'!$M$9:$M$234,MATCH($K38,'Recompete Reviews'!$B$9:$B$234,0)),"")</f>
        <v>0</v>
      </c>
      <c r="K38" t="s">
        <v>349</v>
      </c>
      <c r="L38" t="s">
        <v>691</v>
      </c>
      <c r="M38" t="s">
        <v>645</v>
      </c>
      <c r="N38" t="s">
        <v>636</v>
      </c>
      <c r="O38" s="17">
        <v>43353</v>
      </c>
      <c r="P38" s="4">
        <f>IF($O38="","",ROUND(('Timing &amp; Incumbent Screen'!$C$6-$O38)/365.25,1))</f>
        <v>7.8</v>
      </c>
      <c r="Q38" t="s">
        <v>750</v>
      </c>
      <c r="R38" s="10">
        <f>IF(INDEX('Contract Families'!$AB$9:$AB$1696,MATCH($K38,'Contract Families'!$B$9:$B$1696,0))="","",INDEX('Contract Families'!$AB$9:$AB$1696,MATCH($K38,'Contract Families'!$B$9:$B$1696,0))/1000000)</f>
        <v>1.3599130500000001</v>
      </c>
      <c r="S38" s="11">
        <f>IF(INDEX('Contract Families'!$Z$9:$Z$1696,MATCH($K38,'Contract Families'!$B$9:$B$1696,0))="","",INDEX('Contract Families'!$Z$9:$Z$1696,MATCH($K38,'Contract Families'!$B$9:$B$1696,0)))</f>
        <v>1</v>
      </c>
      <c r="T38" s="19">
        <f>IF(MAX(_xlfn.MAXIFS('Contract Awards'!$V$9:$V$2697,'Contract Awards'!$C$9:$C$2697,$K38),_xlfn.MAXIFS('Contract Awards'!$V$9:$V$2697,'Contract Awards'!$D$9:$D$2697,$K38))=0,"",MAX(_xlfn.MAXIFS('Contract Awards'!$V$9:$V$2697,'Contract Awards'!$C$9:$C$2697,$K38),_xlfn.MAXIFS('Contract Awards'!$V$9:$V$2697,'Contract Awards'!$D$9:$D$2697,$K38)))</f>
        <v>47005</v>
      </c>
      <c r="U38" s="15">
        <f t="shared" si="3"/>
        <v>0</v>
      </c>
      <c r="V38" t="str">
        <f>IF($Q38="","",IF(COUNTIFS('Pipeline Events'!$M$9:$M$45,$Q38,'Pipeline Events'!$K$9:$K$45,"&gt;="&amp;'Timing &amp; Incumbent Screen'!$C$6)&gt;0,"Y ("&amp;COUNTIFS('Pipeline Events'!$M$9:$M$45,$Q38,'Pipeline Events'!$K$9:$K$45,"&gt;="&amp;'Timing &amp; Incumbent Screen'!$C$6)&amp;")",""))</f>
        <v/>
      </c>
      <c r="W38" t="str">
        <f>IF(COUNTIFS('Notice Links'!$E$9:$E$59,$K38,'Notice Links'!$L$9:$L$59,"Y",'Notice Links'!$J$9:$J$59,"&gt;="&amp;'Timing &amp; Incumbent Screen'!$C$6)&gt;0,"Y","")</f>
        <v/>
      </c>
      <c r="X38">
        <f>IFERROR(INDEX('Recompete Reviews'!$D$9:$D$234,MATCH($K38,'Recompete Reviews'!$B$9:$B$234,0)),"")</f>
        <v>0</v>
      </c>
      <c r="Y38">
        <f>IFERROR(INDEX('Recompete Reviews'!$E$9:$E$234,MATCH($K38,'Recompete Reviews'!$B$9:$B$234,0)),"")</f>
        <v>0</v>
      </c>
      <c r="Z38">
        <f>IFERROR(INDEX('Recompete Reviews'!$H$9:$H$234,MATCH($K38,'Recompete Reviews'!$B$9:$B$234,0)),"")</f>
        <v>0</v>
      </c>
    </row>
    <row r="39" spans="2:26" ht="10" customHeight="1" outlineLevel="1" x14ac:dyDescent="0.15">
      <c r="B39" t="str">
        <f>IF($E39="","",IF($E39&lt;'Timing &amp; Incumbent Screen'!$C$6,"Expired-lineage","Active"))</f>
        <v>Active</v>
      </c>
      <c r="C39" t="str">
        <f>IF($E39="","",IF($E39&lt;'Timing &amp; Incumbent Screen'!$C$6,"Expired - unresolved",IF(($E39-'Timing &amp; Incumbent Screen'!$C$6)&lt;=365,"Imminent (&lt;=12 mo)",IF(($E39-'Timing &amp; Incumbent Screen'!$C$6)&lt;=1095,"Forward (1-3 yr)","Long-range (3+ yr)"))))</f>
        <v>Forward (1-3 yr)</v>
      </c>
      <c r="D39" t="str">
        <f t="shared" si="0"/>
        <v>FY28</v>
      </c>
      <c r="E39" s="18">
        <f>IF(INDEX('Contract Families'!$AK$9:$AK$1696,MATCH($K39,'Contract Families'!$B$9:$B$1696,0))="","",INDEX('Contract Families'!$AK$9:$AK$1696,MATCH($K39,'Contract Families'!$B$9:$B$1696,0)))</f>
        <v>47023</v>
      </c>
      <c r="F39" t="s">
        <v>599</v>
      </c>
      <c r="G39" s="15">
        <f>IF($E39="","",ROUND(($E39-'Timing &amp; Incumbent Screen'!$C$6)/30.44,0))</f>
        <v>27</v>
      </c>
      <c r="H39" s="19">
        <f t="shared" si="1"/>
        <v>47023</v>
      </c>
      <c r="I39" s="19">
        <f t="shared" si="2"/>
        <v>46933</v>
      </c>
      <c r="J39" s="15">
        <f>IFERROR(INDEX('Recompete Reviews'!$M$9:$M$234,MATCH($K39,'Recompete Reviews'!$B$9:$B$234,0)),"")</f>
        <v>0</v>
      </c>
      <c r="K39" t="s">
        <v>175</v>
      </c>
      <c r="L39" t="s">
        <v>640</v>
      </c>
      <c r="M39" t="s">
        <v>531</v>
      </c>
      <c r="N39" t="s">
        <v>636</v>
      </c>
      <c r="O39" s="17">
        <v>45929</v>
      </c>
      <c r="P39" s="4">
        <f>IF($O39="","",ROUND(('Timing &amp; Incumbent Screen'!$C$6-$O39)/365.25,1))</f>
        <v>0.7</v>
      </c>
      <c r="Q39" t="s">
        <v>741</v>
      </c>
      <c r="R39" s="10">
        <f>IF(INDEX('Contract Families'!$AB$9:$AB$1696,MATCH($K39,'Contract Families'!$B$9:$B$1696,0))="","",INDEX('Contract Families'!$AB$9:$AB$1696,MATCH($K39,'Contract Families'!$B$9:$B$1696,0))/1000000)</f>
        <v>45.83</v>
      </c>
      <c r="S39" s="11">
        <f>IF(INDEX('Contract Families'!$Z$9:$Z$1696,MATCH($K39,'Contract Families'!$B$9:$B$1696,0))="","",INDEX('Contract Families'!$Z$9:$Z$1696,MATCH($K39,'Contract Families'!$B$9:$B$1696,0)))</f>
        <v>1</v>
      </c>
      <c r="T39" s="19">
        <f>IF(MAX(_xlfn.MAXIFS('Contract Awards'!$V$9:$V$2697,'Contract Awards'!$C$9:$C$2697,$K39),_xlfn.MAXIFS('Contract Awards'!$V$9:$V$2697,'Contract Awards'!$D$9:$D$2697,$K39))=0,"",MAX(_xlfn.MAXIFS('Contract Awards'!$V$9:$V$2697,'Contract Awards'!$C$9:$C$2697,$K39),_xlfn.MAXIFS('Contract Awards'!$V$9:$V$2697,'Contract Awards'!$D$9:$D$2697,$K39)))</f>
        <v>47023</v>
      </c>
      <c r="U39" s="15">
        <f t="shared" si="3"/>
        <v>0</v>
      </c>
      <c r="V39" t="str">
        <f>IF($Q39="","",IF(COUNTIFS('Pipeline Events'!$M$9:$M$45,$Q39,'Pipeline Events'!$K$9:$K$45,"&gt;="&amp;'Timing &amp; Incumbent Screen'!$C$6)&gt;0,"Y ("&amp;COUNTIFS('Pipeline Events'!$M$9:$M$45,$Q39,'Pipeline Events'!$K$9:$K$45,"&gt;="&amp;'Timing &amp; Incumbent Screen'!$C$6)&amp;")",""))</f>
        <v>Y (2)</v>
      </c>
      <c r="W39" t="str">
        <f>IF(COUNTIFS('Notice Links'!$E$9:$E$59,$K39,'Notice Links'!$L$9:$L$59,"Y",'Notice Links'!$J$9:$J$59,"&gt;="&amp;'Timing &amp; Incumbent Screen'!$C$6)&gt;0,"Y","")</f>
        <v/>
      </c>
      <c r="X39">
        <f>IFERROR(INDEX('Recompete Reviews'!$D$9:$D$234,MATCH($K39,'Recompete Reviews'!$B$9:$B$234,0)),"")</f>
        <v>0</v>
      </c>
      <c r="Y39">
        <f>IFERROR(INDEX('Recompete Reviews'!$E$9:$E$234,MATCH($K39,'Recompete Reviews'!$B$9:$B$234,0)),"")</f>
        <v>0</v>
      </c>
      <c r="Z39">
        <f>IFERROR(INDEX('Recompete Reviews'!$H$9:$H$234,MATCH($K39,'Recompete Reviews'!$B$9:$B$234,0)),"")</f>
        <v>0</v>
      </c>
    </row>
    <row r="40" spans="2:26" ht="10" customHeight="1" outlineLevel="1" x14ac:dyDescent="0.15">
      <c r="B40" t="str">
        <f>IF($E40="","",IF($E40&lt;'Timing &amp; Incumbent Screen'!$C$6,"Expired-lineage","Active"))</f>
        <v>Active</v>
      </c>
      <c r="C40" t="str">
        <f>IF($E40="","",IF($E40&lt;'Timing &amp; Incumbent Screen'!$C$6,"Expired - unresolved",IF(($E40-'Timing &amp; Incumbent Screen'!$C$6)&lt;=365,"Imminent (&lt;=12 mo)",IF(($E40-'Timing &amp; Incumbent Screen'!$C$6)&lt;=1095,"Forward (1-3 yr)","Long-range (3+ yr)"))))</f>
        <v>Forward (1-3 yr)</v>
      </c>
      <c r="D40" t="str">
        <f t="shared" si="0"/>
        <v>FY29</v>
      </c>
      <c r="E40" s="18">
        <f>IF(INDEX('Contract Families'!$AK$9:$AK$1696,MATCH($K40,'Contract Families'!$B$9:$B$1696,0))="","",INDEX('Contract Families'!$AK$9:$AK$1696,MATCH($K40,'Contract Families'!$B$9:$B$1696,0)))</f>
        <v>47268</v>
      </c>
      <c r="F40" t="s">
        <v>666</v>
      </c>
      <c r="G40" s="15">
        <f>IF($E40="","",ROUND(($E40-'Timing &amp; Incumbent Screen'!$C$6)/30.44,0))</f>
        <v>35</v>
      </c>
      <c r="H40" s="19">
        <f t="shared" si="1"/>
        <v>47268</v>
      </c>
      <c r="I40" s="19">
        <f t="shared" si="2"/>
        <v>47178</v>
      </c>
      <c r="J40" s="15">
        <f>IFERROR(INDEX('Recompete Reviews'!$M$9:$M$234,MATCH($K40,'Recompete Reviews'!$B$9:$B$234,0)),"")</f>
        <v>0</v>
      </c>
      <c r="K40" t="s">
        <v>338</v>
      </c>
      <c r="L40" t="s">
        <v>640</v>
      </c>
      <c r="M40" t="s">
        <v>531</v>
      </c>
      <c r="N40" t="s">
        <v>636</v>
      </c>
      <c r="O40" s="17">
        <v>45443</v>
      </c>
      <c r="P40" s="4">
        <f>IF($O40="","",ROUND(('Timing &amp; Incumbent Screen'!$C$6-$O40)/365.25,1))</f>
        <v>2.1</v>
      </c>
      <c r="Q40" t="s">
        <v>748</v>
      </c>
      <c r="R40" s="10">
        <f>IF(INDEX('Contract Families'!$AB$9:$AB$1696,MATCH($K40,'Contract Families'!$B$9:$B$1696,0))="","",INDEX('Contract Families'!$AB$9:$AB$1696,MATCH($K40,'Contract Families'!$B$9:$B$1696,0))/1000000)</f>
        <v>1.4654199999999999</v>
      </c>
      <c r="S40" s="11">
        <f>IF(INDEX('Contract Families'!$Z$9:$Z$1696,MATCH($K40,'Contract Families'!$B$9:$B$1696,0))="","",INDEX('Contract Families'!$Z$9:$Z$1696,MATCH($K40,'Contract Families'!$B$9:$B$1696,0)))</f>
        <v>1</v>
      </c>
      <c r="T40" s="19">
        <f>IF(MAX(_xlfn.MAXIFS('Contract Awards'!$V$9:$V$2697,'Contract Awards'!$C$9:$C$2697,$K40),_xlfn.MAXIFS('Contract Awards'!$V$9:$V$2697,'Contract Awards'!$D$9:$D$2697,$K40))=0,"",MAX(_xlfn.MAXIFS('Contract Awards'!$V$9:$V$2697,'Contract Awards'!$C$9:$C$2697,$K40),_xlfn.MAXIFS('Contract Awards'!$V$9:$V$2697,'Contract Awards'!$D$9:$D$2697,$K40)))</f>
        <v>45884</v>
      </c>
      <c r="U40" s="15">
        <f t="shared" si="3"/>
        <v>0</v>
      </c>
      <c r="V40" t="str">
        <f>IF($Q40="","",IF(COUNTIFS('Pipeline Events'!$M$9:$M$45,$Q40,'Pipeline Events'!$K$9:$K$45,"&gt;="&amp;'Timing &amp; Incumbent Screen'!$C$6)&gt;0,"Y ("&amp;COUNTIFS('Pipeline Events'!$M$9:$M$45,$Q40,'Pipeline Events'!$K$9:$K$45,"&gt;="&amp;'Timing &amp; Incumbent Screen'!$C$6)&amp;")",""))</f>
        <v/>
      </c>
      <c r="W40" t="str">
        <f>IF(COUNTIFS('Notice Links'!$E$9:$E$59,$K40,'Notice Links'!$L$9:$L$59,"Y",'Notice Links'!$J$9:$J$59,"&gt;="&amp;'Timing &amp; Incumbent Screen'!$C$6)&gt;0,"Y","")</f>
        <v/>
      </c>
      <c r="X40">
        <f>IFERROR(INDEX('Recompete Reviews'!$D$9:$D$234,MATCH($K40,'Recompete Reviews'!$B$9:$B$234,0)),"")</f>
        <v>0</v>
      </c>
      <c r="Y40">
        <f>IFERROR(INDEX('Recompete Reviews'!$E$9:$E$234,MATCH($K40,'Recompete Reviews'!$B$9:$B$234,0)),"")</f>
        <v>0</v>
      </c>
      <c r="Z40">
        <f>IFERROR(INDEX('Recompete Reviews'!$H$9:$H$234,MATCH($K40,'Recompete Reviews'!$B$9:$B$234,0)),"")</f>
        <v>0</v>
      </c>
    </row>
    <row r="41" spans="2:26" ht="10" customHeight="1" outlineLevel="1" x14ac:dyDescent="0.15">
      <c r="B41" t="str">
        <f>IF($E41="","",IF($E41&lt;'Timing &amp; Incumbent Screen'!$C$6,"Expired-lineage","Active"))</f>
        <v>Active</v>
      </c>
      <c r="C41" t="str">
        <f>IF($E41="","",IF($E41&lt;'Timing &amp; Incumbent Screen'!$C$6,"Expired - unresolved",IF(($E41-'Timing &amp; Incumbent Screen'!$C$6)&lt;=365,"Imminent (&lt;=12 mo)",IF(($E41-'Timing &amp; Incumbent Screen'!$C$6)&lt;=1095,"Forward (1-3 yr)","Long-range (3+ yr)"))))</f>
        <v>Forward (1-3 yr)</v>
      </c>
      <c r="D41" t="str">
        <f t="shared" si="0"/>
        <v>FY29</v>
      </c>
      <c r="E41" s="18">
        <f>IF(INDEX('Contract Families'!$AK$9:$AK$1696,MATCH($K41,'Contract Families'!$B$9:$B$1696,0))="","",INDEX('Contract Families'!$AK$9:$AK$1696,MATCH($K41,'Contract Families'!$B$9:$B$1696,0)))</f>
        <v>47268</v>
      </c>
      <c r="F41" t="s">
        <v>666</v>
      </c>
      <c r="G41" s="15">
        <f>IF($E41="","",ROUND(($E41-'Timing &amp; Incumbent Screen'!$C$6)/30.44,0))</f>
        <v>35</v>
      </c>
      <c r="H41" s="19">
        <f t="shared" si="1"/>
        <v>47268</v>
      </c>
      <c r="I41" s="19">
        <f t="shared" si="2"/>
        <v>47178</v>
      </c>
      <c r="J41" s="15">
        <f>IFERROR(INDEX('Recompete Reviews'!$M$9:$M$234,MATCH($K41,'Recompete Reviews'!$B$9:$B$234,0)),"")</f>
        <v>0</v>
      </c>
      <c r="K41" t="s">
        <v>356</v>
      </c>
      <c r="L41" t="s">
        <v>665</v>
      </c>
      <c r="M41" t="s">
        <v>531</v>
      </c>
      <c r="N41" t="s">
        <v>636</v>
      </c>
      <c r="O41" s="17">
        <v>45443</v>
      </c>
      <c r="P41" s="4">
        <f>IF($O41="","",ROUND(('Timing &amp; Incumbent Screen'!$C$6-$O41)/365.25,1))</f>
        <v>2.1</v>
      </c>
      <c r="Q41" t="s">
        <v>748</v>
      </c>
      <c r="R41" s="10">
        <f>IF(INDEX('Contract Families'!$AB$9:$AB$1696,MATCH($K41,'Contract Families'!$B$9:$B$1696,0))="","",INDEX('Contract Families'!$AB$9:$AB$1696,MATCH($K41,'Contract Families'!$B$9:$B$1696,0))/1000000)</f>
        <v>1.2815358700000001</v>
      </c>
      <c r="S41" s="11">
        <f>IF(INDEX('Contract Families'!$Z$9:$Z$1696,MATCH($K41,'Contract Families'!$B$9:$B$1696,0))="","",INDEX('Contract Families'!$Z$9:$Z$1696,MATCH($K41,'Contract Families'!$B$9:$B$1696,0)))</f>
        <v>1</v>
      </c>
      <c r="T41" s="19">
        <f>IF(MAX(_xlfn.MAXIFS('Contract Awards'!$V$9:$V$2697,'Contract Awards'!$C$9:$C$2697,$K41),_xlfn.MAXIFS('Contract Awards'!$V$9:$V$2697,'Contract Awards'!$D$9:$D$2697,$K41))=0,"",MAX(_xlfn.MAXIFS('Contract Awards'!$V$9:$V$2697,'Contract Awards'!$C$9:$C$2697,$K41),_xlfn.MAXIFS('Contract Awards'!$V$9:$V$2697,'Contract Awards'!$D$9:$D$2697,$K41)))</f>
        <v>46326</v>
      </c>
      <c r="U41" s="15">
        <f t="shared" si="3"/>
        <v>0</v>
      </c>
      <c r="V41" t="str">
        <f>IF($Q41="","",IF(COUNTIFS('Pipeline Events'!$M$9:$M$45,$Q41,'Pipeline Events'!$K$9:$K$45,"&gt;="&amp;'Timing &amp; Incumbent Screen'!$C$6)&gt;0,"Y ("&amp;COUNTIFS('Pipeline Events'!$M$9:$M$45,$Q41,'Pipeline Events'!$K$9:$K$45,"&gt;="&amp;'Timing &amp; Incumbent Screen'!$C$6)&amp;")",""))</f>
        <v/>
      </c>
      <c r="W41" t="str">
        <f>IF(COUNTIFS('Notice Links'!$E$9:$E$59,$K41,'Notice Links'!$L$9:$L$59,"Y",'Notice Links'!$J$9:$J$59,"&gt;="&amp;'Timing &amp; Incumbent Screen'!$C$6)&gt;0,"Y","")</f>
        <v/>
      </c>
      <c r="X41">
        <f>IFERROR(INDEX('Recompete Reviews'!$D$9:$D$234,MATCH($K41,'Recompete Reviews'!$B$9:$B$234,0)),"")</f>
        <v>0</v>
      </c>
      <c r="Y41">
        <f>IFERROR(INDEX('Recompete Reviews'!$E$9:$E$234,MATCH($K41,'Recompete Reviews'!$B$9:$B$234,0)),"")</f>
        <v>0</v>
      </c>
      <c r="Z41">
        <f>IFERROR(INDEX('Recompete Reviews'!$H$9:$H$234,MATCH($K41,'Recompete Reviews'!$B$9:$B$234,0)),"")</f>
        <v>0</v>
      </c>
    </row>
    <row r="42" spans="2:26" ht="10" customHeight="1" outlineLevel="1" x14ac:dyDescent="0.15">
      <c r="B42" t="str">
        <f>IF($E42="","",IF($E42&lt;'Timing &amp; Incumbent Screen'!$C$6,"Expired-lineage","Active"))</f>
        <v>Active</v>
      </c>
      <c r="C42" t="str">
        <f>IF($E42="","",IF($E42&lt;'Timing &amp; Incumbent Screen'!$C$6,"Expired - unresolved",IF(($E42-'Timing &amp; Incumbent Screen'!$C$6)&lt;=365,"Imminent (&lt;=12 mo)",IF(($E42-'Timing &amp; Incumbent Screen'!$C$6)&lt;=1095,"Forward (1-3 yr)","Long-range (3+ yr)"))))</f>
        <v>Long-range (3+ yr)</v>
      </c>
      <c r="D42" t="str">
        <f t="shared" si="0"/>
        <v>FY29</v>
      </c>
      <c r="E42" s="18">
        <f>IF(INDEX('Contract Families'!$AK$9:$AK$1696,MATCH($K42,'Contract Families'!$B$9:$B$1696,0))="","",INDEX('Contract Families'!$AK$9:$AK$1696,MATCH($K42,'Contract Families'!$B$9:$B$1696,0)))</f>
        <v>47391</v>
      </c>
      <c r="F42" t="s">
        <v>631</v>
      </c>
      <c r="G42" s="15">
        <f>IF($E42="","",ROUND(($E42-'Timing &amp; Incumbent Screen'!$C$6)/30.44,0))</f>
        <v>39</v>
      </c>
      <c r="H42" s="19">
        <f t="shared" si="1"/>
        <v>47391</v>
      </c>
      <c r="I42" s="19">
        <f t="shared" si="2"/>
        <v>47301</v>
      </c>
      <c r="J42" s="15">
        <f>IFERROR(INDEX('Recompete Reviews'!$M$9:$M$234,MATCH($K42,'Recompete Reviews'!$B$9:$B$234,0)),"")</f>
        <v>0</v>
      </c>
      <c r="K42" t="s">
        <v>328</v>
      </c>
      <c r="L42" t="s">
        <v>698</v>
      </c>
      <c r="M42" t="s">
        <v>531</v>
      </c>
      <c r="N42" t="s">
        <v>636</v>
      </c>
      <c r="O42" s="17">
        <v>40148</v>
      </c>
      <c r="P42" s="4">
        <f>IF($O42="","",ROUND(('Timing &amp; Incumbent Screen'!$C$6-$O42)/365.25,1))</f>
        <v>16.600000000000001</v>
      </c>
      <c r="Q42" t="s">
        <v>740</v>
      </c>
      <c r="R42" s="10">
        <f>IF(INDEX('Contract Families'!$AB$9:$AB$1696,MATCH($K42,'Contract Families'!$B$9:$B$1696,0))="","",INDEX('Contract Families'!$AB$9:$AB$1696,MATCH($K42,'Contract Families'!$B$9:$B$1696,0))/1000000)</f>
        <v>1.70234263</v>
      </c>
      <c r="S42" s="11">
        <f>IF(INDEX('Contract Families'!$Z$9:$Z$1696,MATCH($K42,'Contract Families'!$B$9:$B$1696,0))="","",INDEX('Contract Families'!$Z$9:$Z$1696,MATCH($K42,'Contract Families'!$B$9:$B$1696,0)))</f>
        <v>0.69710000000000005</v>
      </c>
      <c r="T42" s="19">
        <f>IF(MAX(_xlfn.MAXIFS('Contract Awards'!$V$9:$V$2697,'Contract Awards'!$C$9:$C$2697,$K42),_xlfn.MAXIFS('Contract Awards'!$V$9:$V$2697,'Contract Awards'!$D$9:$D$2697,$K42))=0,"",MAX(_xlfn.MAXIFS('Contract Awards'!$V$9:$V$2697,'Contract Awards'!$C$9:$C$2697,$K42),_xlfn.MAXIFS('Contract Awards'!$V$9:$V$2697,'Contract Awards'!$D$9:$D$2697,$K42)))</f>
        <v>47391</v>
      </c>
      <c r="U42" s="15">
        <f t="shared" si="3"/>
        <v>0</v>
      </c>
      <c r="V42" t="str">
        <f>IF($Q42="","",IF(COUNTIFS('Pipeline Events'!$M$9:$M$45,$Q42,'Pipeline Events'!$K$9:$K$45,"&gt;="&amp;'Timing &amp; Incumbent Screen'!$C$6)&gt;0,"Y ("&amp;COUNTIFS('Pipeline Events'!$M$9:$M$45,$Q42,'Pipeline Events'!$K$9:$K$45,"&gt;="&amp;'Timing &amp; Incumbent Screen'!$C$6)&amp;")",""))</f>
        <v/>
      </c>
      <c r="W42" t="str">
        <f>IF(COUNTIFS('Notice Links'!$E$9:$E$59,$K42,'Notice Links'!$L$9:$L$59,"Y",'Notice Links'!$J$9:$J$59,"&gt;="&amp;'Timing &amp; Incumbent Screen'!$C$6)&gt;0,"Y","")</f>
        <v/>
      </c>
      <c r="X42">
        <f>IFERROR(INDEX('Recompete Reviews'!$D$9:$D$234,MATCH($K42,'Recompete Reviews'!$B$9:$B$234,0)),"")</f>
        <v>0</v>
      </c>
      <c r="Y42">
        <f>IFERROR(INDEX('Recompete Reviews'!$E$9:$E$234,MATCH($K42,'Recompete Reviews'!$B$9:$B$234,0)),"")</f>
        <v>0</v>
      </c>
      <c r="Z42">
        <f>IFERROR(INDEX('Recompete Reviews'!$H$9:$H$234,MATCH($K42,'Recompete Reviews'!$B$9:$B$234,0)),"")</f>
        <v>0</v>
      </c>
    </row>
    <row r="43" spans="2:26" ht="10" customHeight="1" outlineLevel="1" x14ac:dyDescent="0.15">
      <c r="B43" t="str">
        <f>IF($E43="","",IF($E43&lt;'Timing &amp; Incumbent Screen'!$C$6,"Expired-lineage","Active"))</f>
        <v>Active</v>
      </c>
      <c r="C43" t="str">
        <f>IF($E43="","",IF($E43&lt;'Timing &amp; Incumbent Screen'!$C$6,"Expired - unresolved",IF(($E43-'Timing &amp; Incumbent Screen'!$C$6)&lt;=365,"Imminent (&lt;=12 mo)",IF(($E43-'Timing &amp; Incumbent Screen'!$C$6)&lt;=1095,"Forward (1-3 yr)","Long-range (3+ yr)"))))</f>
        <v>Long-range (3+ yr)</v>
      </c>
      <c r="D43" t="str">
        <f t="shared" si="0"/>
        <v>FY30</v>
      </c>
      <c r="E43" s="18">
        <f>IF(INDEX('Contract Families'!$AK$9:$AK$1696,MATCH($K43,'Contract Families'!$B$9:$B$1696,0))="","",INDEX('Contract Families'!$AK$9:$AK$1696,MATCH($K43,'Contract Families'!$B$9:$B$1696,0)))</f>
        <v>47427</v>
      </c>
      <c r="F43" t="s">
        <v>599</v>
      </c>
      <c r="G43" s="15">
        <f>IF($E43="","",ROUND(($E43-'Timing &amp; Incumbent Screen'!$C$6)/30.44,0))</f>
        <v>41</v>
      </c>
      <c r="H43" s="19">
        <f t="shared" si="1"/>
        <v>47427</v>
      </c>
      <c r="I43" s="19">
        <f t="shared" si="2"/>
        <v>47337</v>
      </c>
      <c r="J43" s="15">
        <f>IFERROR(INDEX('Recompete Reviews'!$M$9:$M$234,MATCH($K43,'Recompete Reviews'!$B$9:$B$234,0)),"")</f>
        <v>0</v>
      </c>
      <c r="K43" t="s">
        <v>324</v>
      </c>
      <c r="L43" t="s">
        <v>695</v>
      </c>
      <c r="M43" t="s">
        <v>645</v>
      </c>
      <c r="N43" t="s">
        <v>636</v>
      </c>
      <c r="O43" s="17">
        <v>45602</v>
      </c>
      <c r="P43" s="4">
        <f>IF($O43="","",ROUND(('Timing &amp; Incumbent Screen'!$C$6-$O43)/365.25,1))</f>
        <v>1.6</v>
      </c>
      <c r="Q43" t="s">
        <v>751</v>
      </c>
      <c r="R43" s="10">
        <f>IF(INDEX('Contract Families'!$AB$9:$AB$1696,MATCH($K43,'Contract Families'!$B$9:$B$1696,0))="","",INDEX('Contract Families'!$AB$9:$AB$1696,MATCH($K43,'Contract Families'!$B$9:$B$1696,0))/1000000)</f>
        <v>1.7669447700000001</v>
      </c>
      <c r="S43" s="11">
        <f>IF(INDEX('Contract Families'!$Z$9:$Z$1696,MATCH($K43,'Contract Families'!$B$9:$B$1696,0))="","",INDEX('Contract Families'!$Z$9:$Z$1696,MATCH($K43,'Contract Families'!$B$9:$B$1696,0)))</f>
        <v>1</v>
      </c>
      <c r="T43" s="19">
        <f>IF(MAX(_xlfn.MAXIFS('Contract Awards'!$V$9:$V$2697,'Contract Awards'!$C$9:$C$2697,$K43),_xlfn.MAXIFS('Contract Awards'!$V$9:$V$2697,'Contract Awards'!$D$9:$D$2697,$K43))=0,"",MAX(_xlfn.MAXIFS('Contract Awards'!$V$9:$V$2697,'Contract Awards'!$C$9:$C$2697,$K43),_xlfn.MAXIFS('Contract Awards'!$V$9:$V$2697,'Contract Awards'!$D$9:$D$2697,$K43)))</f>
        <v>47728</v>
      </c>
      <c r="U43" s="15">
        <f t="shared" si="3"/>
        <v>1</v>
      </c>
      <c r="V43" t="str">
        <f>IF($Q43="","",IF(COUNTIFS('Pipeline Events'!$M$9:$M$45,$Q43,'Pipeline Events'!$K$9:$K$45,"&gt;="&amp;'Timing &amp; Incumbent Screen'!$C$6)&gt;0,"Y ("&amp;COUNTIFS('Pipeline Events'!$M$9:$M$45,$Q43,'Pipeline Events'!$K$9:$K$45,"&gt;="&amp;'Timing &amp; Incumbent Screen'!$C$6)&amp;")",""))</f>
        <v/>
      </c>
      <c r="W43" t="str">
        <f>IF(COUNTIFS('Notice Links'!$E$9:$E$59,$K43,'Notice Links'!$L$9:$L$59,"Y",'Notice Links'!$J$9:$J$59,"&gt;="&amp;'Timing &amp; Incumbent Screen'!$C$6)&gt;0,"Y","")</f>
        <v/>
      </c>
      <c r="X43">
        <f>IFERROR(INDEX('Recompete Reviews'!$D$9:$D$234,MATCH($K43,'Recompete Reviews'!$B$9:$B$234,0)),"")</f>
        <v>0</v>
      </c>
      <c r="Y43">
        <f>IFERROR(INDEX('Recompete Reviews'!$E$9:$E$234,MATCH($K43,'Recompete Reviews'!$B$9:$B$234,0)),"")</f>
        <v>0</v>
      </c>
      <c r="Z43">
        <f>IFERROR(INDEX('Recompete Reviews'!$H$9:$H$234,MATCH($K43,'Recompete Reviews'!$B$9:$B$234,0)),"")</f>
        <v>0</v>
      </c>
    </row>
    <row r="44" spans="2:26" ht="10" customHeight="1" outlineLevel="1" x14ac:dyDescent="0.15">
      <c r="B44" t="str">
        <f>IF($E44="","",IF($E44&lt;'Timing &amp; Incumbent Screen'!$C$6,"Expired-lineage","Active"))</f>
        <v>Active</v>
      </c>
      <c r="C44" t="str">
        <f>IF($E44="","",IF($E44&lt;'Timing &amp; Incumbent Screen'!$C$6,"Expired - unresolved",IF(($E44-'Timing &amp; Incumbent Screen'!$C$6)&lt;=365,"Imminent (&lt;=12 mo)",IF(($E44-'Timing &amp; Incumbent Screen'!$C$6)&lt;=1095,"Forward (1-3 yr)","Long-range (3+ yr)"))))</f>
        <v>Long-range (3+ yr)</v>
      </c>
      <c r="D44" t="str">
        <f t="shared" si="0"/>
        <v>FY30</v>
      </c>
      <c r="E44" s="18">
        <f>IF(INDEX('Contract Families'!$AK$9:$AK$1696,MATCH($K44,'Contract Families'!$B$9:$B$1696,0))="","",INDEX('Contract Families'!$AK$9:$AK$1696,MATCH($K44,'Contract Families'!$B$9:$B$1696,0)))</f>
        <v>47470</v>
      </c>
      <c r="F44" t="s">
        <v>599</v>
      </c>
      <c r="G44" s="15">
        <f>IF($E44="","",ROUND(($E44-'Timing &amp; Incumbent Screen'!$C$6)/30.44,0))</f>
        <v>42</v>
      </c>
      <c r="H44" s="19">
        <f t="shared" si="1"/>
        <v>47470</v>
      </c>
      <c r="I44" s="19">
        <f t="shared" si="2"/>
        <v>47380</v>
      </c>
      <c r="J44" s="15">
        <f>IFERROR(INDEX('Recompete Reviews'!$M$9:$M$234,MATCH($K44,'Recompete Reviews'!$B$9:$B$234,0)),"")</f>
        <v>0</v>
      </c>
      <c r="K44" t="s">
        <v>205</v>
      </c>
      <c r="L44" t="s">
        <v>650</v>
      </c>
      <c r="M44" t="s">
        <v>531</v>
      </c>
      <c r="N44" t="s">
        <v>636</v>
      </c>
      <c r="O44" s="17">
        <v>45645</v>
      </c>
      <c r="P44" s="4">
        <f>IF($O44="","",ROUND(('Timing &amp; Incumbent Screen'!$C$6-$O44)/365.25,1))</f>
        <v>1.5</v>
      </c>
      <c r="Q44" t="s">
        <v>752</v>
      </c>
      <c r="R44" s="10">
        <f>IF(INDEX('Contract Families'!$AB$9:$AB$1696,MATCH($K44,'Contract Families'!$B$9:$B$1696,0))="","",INDEX('Contract Families'!$AB$9:$AB$1696,MATCH($K44,'Contract Families'!$B$9:$B$1696,0))/1000000)</f>
        <v>14.563406800000001</v>
      </c>
      <c r="S44" s="11">
        <f>IF(INDEX('Contract Families'!$Z$9:$Z$1696,MATCH($K44,'Contract Families'!$B$9:$B$1696,0))="","",INDEX('Contract Families'!$Z$9:$Z$1696,MATCH($K44,'Contract Families'!$B$9:$B$1696,0)))</f>
        <v>1</v>
      </c>
      <c r="T44" s="19">
        <f>IF(MAX(_xlfn.MAXIFS('Contract Awards'!$V$9:$V$2697,'Contract Awards'!$C$9:$C$2697,$K44),_xlfn.MAXIFS('Contract Awards'!$V$9:$V$2697,'Contract Awards'!$D$9:$D$2697,$K44))=0,"",MAX(_xlfn.MAXIFS('Contract Awards'!$V$9:$V$2697,'Contract Awards'!$C$9:$C$2697,$K44),_xlfn.MAXIFS('Contract Awards'!$V$9:$V$2697,'Contract Awards'!$D$9:$D$2697,$K44)))</f>
        <v>47470</v>
      </c>
      <c r="U44" s="15">
        <f t="shared" si="3"/>
        <v>0</v>
      </c>
      <c r="V44" t="str">
        <f>IF($Q44="","",IF(COUNTIFS('Pipeline Events'!$M$9:$M$45,$Q44,'Pipeline Events'!$K$9:$K$45,"&gt;="&amp;'Timing &amp; Incumbent Screen'!$C$6)&gt;0,"Y ("&amp;COUNTIFS('Pipeline Events'!$M$9:$M$45,$Q44,'Pipeline Events'!$K$9:$K$45,"&gt;="&amp;'Timing &amp; Incumbent Screen'!$C$6)&amp;")",""))</f>
        <v/>
      </c>
      <c r="W44" t="str">
        <f>IF(COUNTIFS('Notice Links'!$E$9:$E$59,$K44,'Notice Links'!$L$9:$L$59,"Y",'Notice Links'!$J$9:$J$59,"&gt;="&amp;'Timing &amp; Incumbent Screen'!$C$6)&gt;0,"Y","")</f>
        <v/>
      </c>
      <c r="X44">
        <f>IFERROR(INDEX('Recompete Reviews'!$D$9:$D$234,MATCH($K44,'Recompete Reviews'!$B$9:$B$234,0)),"")</f>
        <v>0</v>
      </c>
      <c r="Y44">
        <f>IFERROR(INDEX('Recompete Reviews'!$E$9:$E$234,MATCH($K44,'Recompete Reviews'!$B$9:$B$234,0)),"")</f>
        <v>0</v>
      </c>
      <c r="Z44">
        <f>IFERROR(INDEX('Recompete Reviews'!$H$9:$H$234,MATCH($K44,'Recompete Reviews'!$B$9:$B$234,0)),"")</f>
        <v>0</v>
      </c>
    </row>
    <row r="45" spans="2:26" ht="10" customHeight="1" outlineLevel="1" x14ac:dyDescent="0.15">
      <c r="B45" t="str">
        <f>IF($E45="","",IF($E45&lt;'Timing &amp; Incumbent Screen'!$C$6,"Expired-lineage","Active"))</f>
        <v>Active</v>
      </c>
      <c r="C45" t="str">
        <f>IF($E45="","",IF($E45&lt;'Timing &amp; Incumbent Screen'!$C$6,"Expired - unresolved",IF(($E45-'Timing &amp; Incumbent Screen'!$C$6)&lt;=365,"Imminent (&lt;=12 mo)",IF(($E45-'Timing &amp; Incumbent Screen'!$C$6)&lt;=1095,"Forward (1-3 yr)","Long-range (3+ yr)"))))</f>
        <v>Long-range (3+ yr)</v>
      </c>
      <c r="D45" t="str">
        <f t="shared" si="0"/>
        <v>FY30</v>
      </c>
      <c r="E45" s="18">
        <f>IF(INDEX('Contract Families'!$AK$9:$AK$1696,MATCH($K45,'Contract Families'!$B$9:$B$1696,0))="","",INDEX('Contract Families'!$AK$9:$AK$1696,MATCH($K45,'Contract Families'!$B$9:$B$1696,0)))</f>
        <v>47470</v>
      </c>
      <c r="F45" t="s">
        <v>599</v>
      </c>
      <c r="G45" s="15">
        <f>IF($E45="","",ROUND(($E45-'Timing &amp; Incumbent Screen'!$C$6)/30.44,0))</f>
        <v>42</v>
      </c>
      <c r="H45" s="19">
        <f t="shared" si="1"/>
        <v>47470</v>
      </c>
      <c r="I45" s="19">
        <f t="shared" si="2"/>
        <v>47380</v>
      </c>
      <c r="J45" s="15">
        <f>IFERROR(INDEX('Recompete Reviews'!$M$9:$M$234,MATCH($K45,'Recompete Reviews'!$B$9:$B$234,0)),"")</f>
        <v>0</v>
      </c>
      <c r="K45" t="s">
        <v>300</v>
      </c>
      <c r="L45" t="s">
        <v>683</v>
      </c>
      <c r="M45" t="s">
        <v>645</v>
      </c>
      <c r="N45" t="s">
        <v>636</v>
      </c>
      <c r="O45" s="17">
        <v>45645</v>
      </c>
      <c r="P45" s="4">
        <f>IF($O45="","",ROUND(('Timing &amp; Incumbent Screen'!$C$6-$O45)/365.25,1))</f>
        <v>1.5</v>
      </c>
      <c r="Q45" t="s">
        <v>753</v>
      </c>
      <c r="R45" s="10">
        <f>IF(INDEX('Contract Families'!$AB$9:$AB$1696,MATCH($K45,'Contract Families'!$B$9:$B$1696,0))="","",INDEX('Contract Families'!$AB$9:$AB$1696,MATCH($K45,'Contract Families'!$B$9:$B$1696,0))/1000000)</f>
        <v>2.50008469</v>
      </c>
      <c r="S45" s="11">
        <f>IF(INDEX('Contract Families'!$Z$9:$Z$1696,MATCH($K45,'Contract Families'!$B$9:$B$1696,0))="","",INDEX('Contract Families'!$Z$9:$Z$1696,MATCH($K45,'Contract Families'!$B$9:$B$1696,0)))</f>
        <v>1</v>
      </c>
      <c r="T45" s="19">
        <f>IF(MAX(_xlfn.MAXIFS('Contract Awards'!$V$9:$V$2697,'Contract Awards'!$C$9:$C$2697,$K45),_xlfn.MAXIFS('Contract Awards'!$V$9:$V$2697,'Contract Awards'!$D$9:$D$2697,$K45))=0,"",MAX(_xlfn.MAXIFS('Contract Awards'!$V$9:$V$2697,'Contract Awards'!$C$9:$C$2697,$K45),_xlfn.MAXIFS('Contract Awards'!$V$9:$V$2697,'Contract Awards'!$D$9:$D$2697,$K45)))</f>
        <v>48078</v>
      </c>
      <c r="U45" s="15">
        <f t="shared" si="3"/>
        <v>2</v>
      </c>
      <c r="V45" t="str">
        <f>IF($Q45="","",IF(COUNTIFS('Pipeline Events'!$M$9:$M$45,$Q45,'Pipeline Events'!$K$9:$K$45,"&gt;="&amp;'Timing &amp; Incumbent Screen'!$C$6)&gt;0,"Y ("&amp;COUNTIFS('Pipeline Events'!$M$9:$M$45,$Q45,'Pipeline Events'!$K$9:$K$45,"&gt;="&amp;'Timing &amp; Incumbent Screen'!$C$6)&amp;")",""))</f>
        <v/>
      </c>
      <c r="W45" t="str">
        <f>IF(COUNTIFS('Notice Links'!$E$9:$E$59,$K45,'Notice Links'!$L$9:$L$59,"Y",'Notice Links'!$J$9:$J$59,"&gt;="&amp;'Timing &amp; Incumbent Screen'!$C$6)&gt;0,"Y","")</f>
        <v/>
      </c>
      <c r="X45">
        <f>IFERROR(INDEX('Recompete Reviews'!$D$9:$D$234,MATCH($K45,'Recompete Reviews'!$B$9:$B$234,0)),"")</f>
        <v>0</v>
      </c>
      <c r="Y45">
        <f>IFERROR(INDEX('Recompete Reviews'!$E$9:$E$234,MATCH($K45,'Recompete Reviews'!$B$9:$B$234,0)),"")</f>
        <v>0</v>
      </c>
      <c r="Z45">
        <f>IFERROR(INDEX('Recompete Reviews'!$H$9:$H$234,MATCH($K45,'Recompete Reviews'!$B$9:$B$234,0)),"")</f>
        <v>0</v>
      </c>
    </row>
    <row r="46" spans="2:26" ht="10" customHeight="1" outlineLevel="1" x14ac:dyDescent="0.15">
      <c r="B46" t="str">
        <f>IF($E46="","",IF($E46&lt;'Timing &amp; Incumbent Screen'!$C$6,"Expired-lineage","Active"))</f>
        <v>Active</v>
      </c>
      <c r="C46" t="str">
        <f>IF($E46="","",IF($E46&lt;'Timing &amp; Incumbent Screen'!$C$6,"Expired - unresolved",IF(($E46-'Timing &amp; Incumbent Screen'!$C$6)&lt;=365,"Imminent (&lt;=12 mo)",IF(($E46-'Timing &amp; Incumbent Screen'!$C$6)&lt;=1095,"Forward (1-3 yr)","Long-range (3+ yr)"))))</f>
        <v>Long-range (3+ yr)</v>
      </c>
      <c r="D46" t="str">
        <f t="shared" si="0"/>
        <v>FY30</v>
      </c>
      <c r="E46" s="18">
        <f>IF(INDEX('Contract Families'!$AK$9:$AK$1696,MATCH($K46,'Contract Families'!$B$9:$B$1696,0))="","",INDEX('Contract Families'!$AK$9:$AK$1696,MATCH($K46,'Contract Families'!$B$9:$B$1696,0)))</f>
        <v>47470</v>
      </c>
      <c r="F46" t="s">
        <v>599</v>
      </c>
      <c r="G46" s="15">
        <f>IF($E46="","",ROUND(($E46-'Timing &amp; Incumbent Screen'!$C$6)/30.44,0))</f>
        <v>42</v>
      </c>
      <c r="H46" s="19">
        <f t="shared" si="1"/>
        <v>47470</v>
      </c>
      <c r="I46" s="19">
        <f t="shared" si="2"/>
        <v>47380</v>
      </c>
      <c r="J46" s="15">
        <f>IFERROR(INDEX('Recompete Reviews'!$M$9:$M$234,MATCH($K46,'Recompete Reviews'!$B$9:$B$234,0)),"")</f>
        <v>0</v>
      </c>
      <c r="K46" t="s">
        <v>329</v>
      </c>
      <c r="L46" t="s">
        <v>699</v>
      </c>
      <c r="M46" t="s">
        <v>531</v>
      </c>
      <c r="N46" t="s">
        <v>636</v>
      </c>
      <c r="O46" s="17">
        <v>45645</v>
      </c>
      <c r="P46" s="4">
        <f>IF($O46="","",ROUND(('Timing &amp; Incumbent Screen'!$C$6-$O46)/365.25,1))</f>
        <v>1.5</v>
      </c>
      <c r="Q46" t="s">
        <v>752</v>
      </c>
      <c r="R46" s="10">
        <f>IF(INDEX('Contract Families'!$AB$9:$AB$1696,MATCH($K46,'Contract Families'!$B$9:$B$1696,0))="","",INDEX('Contract Families'!$AB$9:$AB$1696,MATCH($K46,'Contract Families'!$B$9:$B$1696,0))/1000000)</f>
        <v>1.6511288899999998</v>
      </c>
      <c r="S46" s="11">
        <f>IF(INDEX('Contract Families'!$Z$9:$Z$1696,MATCH($K46,'Contract Families'!$B$9:$B$1696,0))="","",INDEX('Contract Families'!$Z$9:$Z$1696,MATCH($K46,'Contract Families'!$B$9:$B$1696,0)))</f>
        <v>1</v>
      </c>
      <c r="T46" s="19">
        <f>IF(MAX(_xlfn.MAXIFS('Contract Awards'!$V$9:$V$2697,'Contract Awards'!$C$9:$C$2697,$K46),_xlfn.MAXIFS('Contract Awards'!$V$9:$V$2697,'Contract Awards'!$D$9:$D$2697,$K46))=0,"",MAX(_xlfn.MAXIFS('Contract Awards'!$V$9:$V$2697,'Contract Awards'!$C$9:$C$2697,$K46),_xlfn.MAXIFS('Contract Awards'!$V$9:$V$2697,'Contract Awards'!$D$9:$D$2697,$K46)))</f>
        <v>47796</v>
      </c>
      <c r="U46" s="15">
        <f t="shared" si="3"/>
        <v>1</v>
      </c>
      <c r="V46" t="str">
        <f>IF($Q46="","",IF(COUNTIFS('Pipeline Events'!$M$9:$M$45,$Q46,'Pipeline Events'!$K$9:$K$45,"&gt;="&amp;'Timing &amp; Incumbent Screen'!$C$6)&gt;0,"Y ("&amp;COUNTIFS('Pipeline Events'!$M$9:$M$45,$Q46,'Pipeline Events'!$K$9:$K$45,"&gt;="&amp;'Timing &amp; Incumbent Screen'!$C$6)&amp;")",""))</f>
        <v/>
      </c>
      <c r="W46" t="str">
        <f>IF(COUNTIFS('Notice Links'!$E$9:$E$59,$K46,'Notice Links'!$L$9:$L$59,"Y",'Notice Links'!$J$9:$J$59,"&gt;="&amp;'Timing &amp; Incumbent Screen'!$C$6)&gt;0,"Y","")</f>
        <v/>
      </c>
      <c r="X46">
        <f>IFERROR(INDEX('Recompete Reviews'!$D$9:$D$234,MATCH($K46,'Recompete Reviews'!$B$9:$B$234,0)),"")</f>
        <v>0</v>
      </c>
      <c r="Y46">
        <f>IFERROR(INDEX('Recompete Reviews'!$E$9:$E$234,MATCH($K46,'Recompete Reviews'!$B$9:$B$234,0)),"")</f>
        <v>0</v>
      </c>
      <c r="Z46">
        <f>IFERROR(INDEX('Recompete Reviews'!$H$9:$H$234,MATCH($K46,'Recompete Reviews'!$B$9:$B$234,0)),"")</f>
        <v>0</v>
      </c>
    </row>
    <row r="47" spans="2:26" ht="10" customHeight="1" outlineLevel="1" x14ac:dyDescent="0.15">
      <c r="B47" t="str">
        <f>IF($E47="","",IF($E47&lt;'Timing &amp; Incumbent Screen'!$C$6,"Expired-lineage","Active"))</f>
        <v>Active</v>
      </c>
      <c r="C47" t="str">
        <f>IF($E47="","",IF($E47&lt;'Timing &amp; Incumbent Screen'!$C$6,"Expired - unresolved",IF(($E47-'Timing &amp; Incumbent Screen'!$C$6)&lt;=365,"Imminent (&lt;=12 mo)",IF(($E47-'Timing &amp; Incumbent Screen'!$C$6)&lt;=1095,"Forward (1-3 yr)","Long-range (3+ yr)"))))</f>
        <v>Long-range (3+ yr)</v>
      </c>
      <c r="D47" t="str">
        <f t="shared" si="0"/>
        <v>FY30</v>
      </c>
      <c r="E47" s="18">
        <f>IF(INDEX('Contract Families'!$AK$9:$AK$1696,MATCH($K47,'Contract Families'!$B$9:$B$1696,0))="","",INDEX('Contract Families'!$AK$9:$AK$1696,MATCH($K47,'Contract Families'!$B$9:$B$1696,0)))</f>
        <v>47588</v>
      </c>
      <c r="F47" t="s">
        <v>599</v>
      </c>
      <c r="G47" s="15">
        <f>IF($E47="","",ROUND(($E47-'Timing &amp; Incumbent Screen'!$C$6)/30.44,0))</f>
        <v>46</v>
      </c>
      <c r="H47" s="19">
        <f t="shared" si="1"/>
        <v>47588</v>
      </c>
      <c r="I47" s="19">
        <f t="shared" si="2"/>
        <v>47498</v>
      </c>
      <c r="J47" s="15">
        <f>IFERROR(INDEX('Recompete Reviews'!$M$9:$M$234,MATCH($K47,'Recompete Reviews'!$B$9:$B$234,0)),"")</f>
        <v>0</v>
      </c>
      <c r="K47" t="s">
        <v>361</v>
      </c>
      <c r="L47" t="s">
        <v>710</v>
      </c>
      <c r="M47" t="s">
        <v>645</v>
      </c>
      <c r="N47" t="s">
        <v>636</v>
      </c>
      <c r="O47" s="17">
        <v>45763</v>
      </c>
      <c r="P47" s="4">
        <f>IF($O47="","",ROUND(('Timing &amp; Incumbent Screen'!$C$6-$O47)/365.25,1))</f>
        <v>1.2</v>
      </c>
      <c r="Q47" t="s">
        <v>747</v>
      </c>
      <c r="R47" s="10">
        <f>IF(INDEX('Contract Families'!$AB$9:$AB$1696,MATCH($K47,'Contract Families'!$B$9:$B$1696,0))="","",INDEX('Contract Families'!$AB$9:$AB$1696,MATCH($K47,'Contract Families'!$B$9:$B$1696,0))/1000000)</f>
        <v>1.21933596</v>
      </c>
      <c r="S47" s="11">
        <f>IF(INDEX('Contract Families'!$Z$9:$Z$1696,MATCH($K47,'Contract Families'!$B$9:$B$1696,0))="","",INDEX('Contract Families'!$Z$9:$Z$1696,MATCH($K47,'Contract Families'!$B$9:$B$1696,0)))</f>
        <v>1</v>
      </c>
      <c r="T47" s="19">
        <f>IF(MAX(_xlfn.MAXIFS('Contract Awards'!$V$9:$V$2697,'Contract Awards'!$C$9:$C$2697,$K47),_xlfn.MAXIFS('Contract Awards'!$V$9:$V$2697,'Contract Awards'!$D$9:$D$2697,$K47))=0,"",MAX(_xlfn.MAXIFS('Contract Awards'!$V$9:$V$2697,'Contract Awards'!$C$9:$C$2697,$K47),_xlfn.MAXIFS('Contract Awards'!$V$9:$V$2697,'Contract Awards'!$D$9:$D$2697,$K47)))</f>
        <v>48113</v>
      </c>
      <c r="U47" s="15">
        <f t="shared" si="3"/>
        <v>1</v>
      </c>
      <c r="V47" t="str">
        <f>IF($Q47="","",IF(COUNTIFS('Pipeline Events'!$M$9:$M$45,$Q47,'Pipeline Events'!$K$9:$K$45,"&gt;="&amp;'Timing &amp; Incumbent Screen'!$C$6)&gt;0,"Y ("&amp;COUNTIFS('Pipeline Events'!$M$9:$M$45,$Q47,'Pipeline Events'!$K$9:$K$45,"&gt;="&amp;'Timing &amp; Incumbent Screen'!$C$6)&amp;")",""))</f>
        <v/>
      </c>
      <c r="W47" t="str">
        <f>IF(COUNTIFS('Notice Links'!$E$9:$E$59,$K47,'Notice Links'!$L$9:$L$59,"Y",'Notice Links'!$J$9:$J$59,"&gt;="&amp;'Timing &amp; Incumbent Screen'!$C$6)&gt;0,"Y","")</f>
        <v/>
      </c>
      <c r="X47">
        <f>IFERROR(INDEX('Recompete Reviews'!$D$9:$D$234,MATCH($K47,'Recompete Reviews'!$B$9:$B$234,0)),"")</f>
        <v>0</v>
      </c>
      <c r="Y47">
        <f>IFERROR(INDEX('Recompete Reviews'!$E$9:$E$234,MATCH($K47,'Recompete Reviews'!$B$9:$B$234,0)),"")</f>
        <v>0</v>
      </c>
      <c r="Z47">
        <f>IFERROR(INDEX('Recompete Reviews'!$H$9:$H$234,MATCH($K47,'Recompete Reviews'!$B$9:$B$234,0)),"")</f>
        <v>0</v>
      </c>
    </row>
    <row r="48" spans="2:26" ht="10" customHeight="1" outlineLevel="1" x14ac:dyDescent="0.15">
      <c r="B48" t="str">
        <f>IF($E48="","",IF($E48&lt;'Timing &amp; Incumbent Screen'!$C$6,"Expired-lineage","Active"))</f>
        <v>Active</v>
      </c>
      <c r="C48" t="str">
        <f>IF($E48="","",IF($E48&lt;'Timing &amp; Incumbent Screen'!$C$6,"Expired - unresolved",IF(($E48-'Timing &amp; Incumbent Screen'!$C$6)&lt;=365,"Imminent (&lt;=12 mo)",IF(($E48-'Timing &amp; Incumbent Screen'!$C$6)&lt;=1095,"Forward (1-3 yr)","Long-range (3+ yr)"))))</f>
        <v>Long-range (3+ yr)</v>
      </c>
      <c r="D48" t="str">
        <f t="shared" si="0"/>
        <v>FY48</v>
      </c>
      <c r="E48" s="18">
        <f>IF(INDEX('Contract Families'!$AK$9:$AK$1696,MATCH($K48,'Contract Families'!$B$9:$B$1696,0))="","",INDEX('Contract Families'!$AK$9:$AK$1696,MATCH($K48,'Contract Families'!$B$9:$B$1696,0)))</f>
        <v>54116</v>
      </c>
      <c r="F48" t="s">
        <v>631</v>
      </c>
      <c r="G48" s="15">
        <f>IF($E48="","",ROUND(($E48-'Timing &amp; Incumbent Screen'!$C$6)/30.44,0))</f>
        <v>260</v>
      </c>
      <c r="H48" s="19">
        <f t="shared" si="1"/>
        <v>54116</v>
      </c>
      <c r="I48" s="19">
        <f t="shared" si="2"/>
        <v>54026</v>
      </c>
      <c r="J48" s="15">
        <f>IFERROR(INDEX('Recompete Reviews'!$M$9:$M$234,MATCH($K48,'Recompete Reviews'!$B$9:$B$234,0)),"")</f>
        <v>0</v>
      </c>
      <c r="K48" t="s">
        <v>247</v>
      </c>
      <c r="L48" t="s">
        <v>642</v>
      </c>
      <c r="M48" t="s">
        <v>531</v>
      </c>
      <c r="N48" t="s">
        <v>636</v>
      </c>
      <c r="O48" s="17">
        <v>43160</v>
      </c>
      <c r="P48" s="4">
        <f>IF($O48="","",ROUND(('Timing &amp; Incumbent Screen'!$C$6-$O48)/365.25,1))</f>
        <v>8.3000000000000007</v>
      </c>
      <c r="Q48" t="s">
        <v>754</v>
      </c>
      <c r="R48" s="10">
        <f>IF(INDEX('Contract Families'!$AB$9:$AB$1696,MATCH($K48,'Contract Families'!$B$9:$B$1696,0))="","",INDEX('Contract Families'!$AB$9:$AB$1696,MATCH($K48,'Contract Families'!$B$9:$B$1696,0))/1000000)</f>
        <v>6.10606253</v>
      </c>
      <c r="S48" s="11">
        <f>IF(INDEX('Contract Families'!$Z$9:$Z$1696,MATCH($K48,'Contract Families'!$B$9:$B$1696,0))="","",INDEX('Contract Families'!$Z$9:$Z$1696,MATCH($K48,'Contract Families'!$B$9:$B$1696,0)))</f>
        <v>1</v>
      </c>
      <c r="T48" s="19">
        <f>IF(MAX(_xlfn.MAXIFS('Contract Awards'!$V$9:$V$2697,'Contract Awards'!$C$9:$C$2697,$K48),_xlfn.MAXIFS('Contract Awards'!$V$9:$V$2697,'Contract Awards'!$D$9:$D$2697,$K48))=0,"",MAX(_xlfn.MAXIFS('Contract Awards'!$V$9:$V$2697,'Contract Awards'!$C$9:$C$2697,$K48),_xlfn.MAXIFS('Contract Awards'!$V$9:$V$2697,'Contract Awards'!$D$9:$D$2697,$K48)))</f>
        <v>44166</v>
      </c>
      <c r="U48" s="15">
        <f t="shared" si="3"/>
        <v>0</v>
      </c>
      <c r="V48" t="str">
        <f>IF($Q48="","",IF(COUNTIFS('Pipeline Events'!$M$9:$M$45,$Q48,'Pipeline Events'!$K$9:$K$45,"&gt;="&amp;'Timing &amp; Incumbent Screen'!$C$6)&gt;0,"Y ("&amp;COUNTIFS('Pipeline Events'!$M$9:$M$45,$Q48,'Pipeline Events'!$K$9:$K$45,"&gt;="&amp;'Timing &amp; Incumbent Screen'!$C$6)&amp;")",""))</f>
        <v/>
      </c>
      <c r="W48" t="str">
        <f>IF(COUNTIFS('Notice Links'!$E$9:$E$59,$K48,'Notice Links'!$L$9:$L$59,"Y",'Notice Links'!$J$9:$J$59,"&gt;="&amp;'Timing &amp; Incumbent Screen'!$C$6)&gt;0,"Y","")</f>
        <v/>
      </c>
      <c r="X48">
        <f>IFERROR(INDEX('Recompete Reviews'!$D$9:$D$234,MATCH($K48,'Recompete Reviews'!$B$9:$B$234,0)),"")</f>
        <v>0</v>
      </c>
      <c r="Y48">
        <f>IFERROR(INDEX('Recompete Reviews'!$E$9:$E$234,MATCH($K48,'Recompete Reviews'!$B$9:$B$234,0)),"")</f>
        <v>0</v>
      </c>
      <c r="Z48">
        <f>IFERROR(INDEX('Recompete Reviews'!$H$9:$H$234,MATCH($K48,'Recompete Reviews'!$B$9:$B$234,0)),"")</f>
        <v>0</v>
      </c>
    </row>
    <row r="49" spans="2:26" ht="10" customHeight="1" outlineLevel="1" x14ac:dyDescent="0.15">
      <c r="B49" t="str">
        <f>IF($E49="","",IF($E49&lt;'Timing &amp; Incumbent Screen'!$C$6,"Expired-lineage","Active"))</f>
        <v>Active</v>
      </c>
      <c r="C49" t="str">
        <f>IF($E49="","",IF($E49&lt;'Timing &amp; Incumbent Screen'!$C$6,"Expired - unresolved",IF(($E49-'Timing &amp; Incumbent Screen'!$C$6)&lt;=365,"Imminent (&lt;=12 mo)",IF(($E49-'Timing &amp; Incumbent Screen'!$C$6)&lt;=1095,"Forward (1-3 yr)","Long-range (3+ yr)"))))</f>
        <v>Long-range (3+ yr)</v>
      </c>
      <c r="D49" t="str">
        <f t="shared" si="0"/>
        <v>FY48</v>
      </c>
      <c r="E49" s="18">
        <f>IF(INDEX('Contract Families'!$AK$9:$AK$1696,MATCH($K49,'Contract Families'!$B$9:$B$1696,0))="","",INDEX('Contract Families'!$AK$9:$AK$1696,MATCH($K49,'Contract Families'!$B$9:$B$1696,0)))</f>
        <v>54125</v>
      </c>
      <c r="F49" t="s">
        <v>631</v>
      </c>
      <c r="G49" s="15">
        <f>IF($E49="","",ROUND(($E49-'Timing &amp; Incumbent Screen'!$C$6)/30.44,0))</f>
        <v>261</v>
      </c>
      <c r="H49" s="19">
        <f t="shared" si="1"/>
        <v>54125</v>
      </c>
      <c r="I49" s="19">
        <f t="shared" si="2"/>
        <v>54035</v>
      </c>
      <c r="J49" s="15">
        <f>IFERROR(INDEX('Recompete Reviews'!$M$9:$M$234,MATCH($K49,'Recompete Reviews'!$B$9:$B$234,0)),"")</f>
        <v>0</v>
      </c>
      <c r="K49" t="s">
        <v>280</v>
      </c>
      <c r="L49" t="s">
        <v>677</v>
      </c>
      <c r="M49" t="s">
        <v>531</v>
      </c>
      <c r="N49" t="s">
        <v>636</v>
      </c>
      <c r="O49" s="17">
        <v>43168</v>
      </c>
      <c r="P49" s="4">
        <f>IF($O49="","",ROUND(('Timing &amp; Incumbent Screen'!$C$6-$O49)/365.25,1))</f>
        <v>8.3000000000000007</v>
      </c>
      <c r="Q49" t="s">
        <v>740</v>
      </c>
      <c r="R49" s="10">
        <f>IF(INDEX('Contract Families'!$AB$9:$AB$1696,MATCH($K49,'Contract Families'!$B$9:$B$1696,0))="","",INDEX('Contract Families'!$AB$9:$AB$1696,MATCH($K49,'Contract Families'!$B$9:$B$1696,0))/1000000)</f>
        <v>3.1261667200000001</v>
      </c>
      <c r="S49" s="11">
        <f>IF(INDEX('Contract Families'!$Z$9:$Z$1696,MATCH($K49,'Contract Families'!$B$9:$B$1696,0))="","",INDEX('Contract Families'!$Z$9:$Z$1696,MATCH($K49,'Contract Families'!$B$9:$B$1696,0)))</f>
        <v>1</v>
      </c>
      <c r="T49" s="19">
        <f>IF(MAX(_xlfn.MAXIFS('Contract Awards'!$V$9:$V$2697,'Contract Awards'!$C$9:$C$2697,$K49),_xlfn.MAXIFS('Contract Awards'!$V$9:$V$2697,'Contract Awards'!$D$9:$D$2697,$K49))=0,"",MAX(_xlfn.MAXIFS('Contract Awards'!$V$9:$V$2697,'Contract Awards'!$C$9:$C$2697,$K49),_xlfn.MAXIFS('Contract Awards'!$V$9:$V$2697,'Contract Awards'!$D$9:$D$2697,$K49)))</f>
        <v>44469</v>
      </c>
      <c r="U49" s="15">
        <f t="shared" si="3"/>
        <v>0</v>
      </c>
      <c r="V49" t="str">
        <f>IF($Q49="","",IF(COUNTIFS('Pipeline Events'!$M$9:$M$45,$Q49,'Pipeline Events'!$K$9:$K$45,"&gt;="&amp;'Timing &amp; Incumbent Screen'!$C$6)&gt;0,"Y ("&amp;COUNTIFS('Pipeline Events'!$M$9:$M$45,$Q49,'Pipeline Events'!$K$9:$K$45,"&gt;="&amp;'Timing &amp; Incumbent Screen'!$C$6)&amp;")",""))</f>
        <v/>
      </c>
      <c r="W49" t="str">
        <f>IF(COUNTIFS('Notice Links'!$E$9:$E$59,$K49,'Notice Links'!$L$9:$L$59,"Y",'Notice Links'!$J$9:$J$59,"&gt;="&amp;'Timing &amp; Incumbent Screen'!$C$6)&gt;0,"Y","")</f>
        <v/>
      </c>
      <c r="X49">
        <f>IFERROR(INDEX('Recompete Reviews'!$D$9:$D$234,MATCH($K49,'Recompete Reviews'!$B$9:$B$234,0)),"")</f>
        <v>0</v>
      </c>
      <c r="Y49">
        <f>IFERROR(INDEX('Recompete Reviews'!$E$9:$E$234,MATCH($K49,'Recompete Reviews'!$B$9:$B$234,0)),"")</f>
        <v>0</v>
      </c>
      <c r="Z49">
        <f>IFERROR(INDEX('Recompete Reviews'!$H$9:$H$234,MATCH($K49,'Recompete Reviews'!$B$9:$B$234,0)),"")</f>
        <v>0</v>
      </c>
    </row>
    <row r="50" spans="2:26" ht="10" customHeight="1" outlineLevel="1" x14ac:dyDescent="0.15">
      <c r="B50" t="str">
        <f>IF($E50="","",IF($E50&lt;'Timing &amp; Incumbent Screen'!$C$6,"Expired-lineage","Active"))</f>
        <v>Active</v>
      </c>
      <c r="C50" t="str">
        <f>IF($E50="","",IF($E50&lt;'Timing &amp; Incumbent Screen'!$C$6,"Expired - unresolved",IF(($E50-'Timing &amp; Incumbent Screen'!$C$6)&lt;=365,"Imminent (&lt;=12 mo)",IF(($E50-'Timing &amp; Incumbent Screen'!$C$6)&lt;=1095,"Forward (1-3 yr)","Long-range (3+ yr)"))))</f>
        <v>Long-range (3+ yr)</v>
      </c>
      <c r="D50" t="str">
        <f t="shared" si="0"/>
        <v>FY51</v>
      </c>
      <c r="E50" s="18">
        <f>IF(INDEX('Contract Families'!$AK$9:$AK$1696,MATCH($K50,'Contract Families'!$B$9:$B$1696,0))="","",INDEX('Contract Families'!$AK$9:$AK$1696,MATCH($K50,'Contract Families'!$B$9:$B$1696,0)))</f>
        <v>55147</v>
      </c>
      <c r="F50" t="s">
        <v>631</v>
      </c>
      <c r="G50" s="15">
        <f>IF($E50="","",ROUND(($E50-'Timing &amp; Incumbent Screen'!$C$6)/30.44,0))</f>
        <v>294</v>
      </c>
      <c r="H50" s="19">
        <f t="shared" si="1"/>
        <v>55147</v>
      </c>
      <c r="I50" s="19">
        <f t="shared" si="2"/>
        <v>55057</v>
      </c>
      <c r="J50" s="15">
        <f>IFERROR(INDEX('Recompete Reviews'!$M$9:$M$234,MATCH($K50,'Recompete Reviews'!$B$9:$B$234,0)),"")</f>
        <v>0</v>
      </c>
      <c r="K50" t="s">
        <v>183</v>
      </c>
      <c r="L50" t="s">
        <v>604</v>
      </c>
      <c r="M50" t="s">
        <v>531</v>
      </c>
      <c r="N50" t="s">
        <v>636</v>
      </c>
      <c r="O50" s="17">
        <v>39084</v>
      </c>
      <c r="P50" s="4">
        <f>IF($O50="","",ROUND(('Timing &amp; Incumbent Screen'!$C$6-$O50)/365.25,1))</f>
        <v>19.5</v>
      </c>
      <c r="Q50" t="s">
        <v>740</v>
      </c>
      <c r="R50" s="10">
        <f>IF(INDEX('Contract Families'!$AB$9:$AB$1696,MATCH($K50,'Contract Families'!$B$9:$B$1696,0))="","",INDEX('Contract Families'!$AB$9:$AB$1696,MATCH($K50,'Contract Families'!$B$9:$B$1696,0))/1000000)</f>
        <v>28.51834431</v>
      </c>
      <c r="S50" s="11">
        <f>IF(INDEX('Contract Families'!$Z$9:$Z$1696,MATCH($K50,'Contract Families'!$B$9:$B$1696,0))="","",INDEX('Contract Families'!$Z$9:$Z$1696,MATCH($K50,'Contract Families'!$B$9:$B$1696,0)))</f>
        <v>0.71130000000000004</v>
      </c>
      <c r="T50" s="19">
        <f>IF(MAX(_xlfn.MAXIFS('Contract Awards'!$V$9:$V$2697,'Contract Awards'!$C$9:$C$2697,$K50),_xlfn.MAXIFS('Contract Awards'!$V$9:$V$2697,'Contract Awards'!$D$9:$D$2697,$K50))=0,"",MAX(_xlfn.MAXIFS('Contract Awards'!$V$9:$V$2697,'Contract Awards'!$C$9:$C$2697,$K50),_xlfn.MAXIFS('Contract Awards'!$V$9:$V$2697,'Contract Awards'!$D$9:$D$2697,$K50)))</f>
        <v>55147</v>
      </c>
      <c r="U50" s="15">
        <f t="shared" si="3"/>
        <v>0</v>
      </c>
      <c r="V50" t="str">
        <f>IF($Q50="","",IF(COUNTIFS('Pipeline Events'!$M$9:$M$45,$Q50,'Pipeline Events'!$K$9:$K$45,"&gt;="&amp;'Timing &amp; Incumbent Screen'!$C$6)&gt;0,"Y ("&amp;COUNTIFS('Pipeline Events'!$M$9:$M$45,$Q50,'Pipeline Events'!$K$9:$K$45,"&gt;="&amp;'Timing &amp; Incumbent Screen'!$C$6)&amp;")",""))</f>
        <v/>
      </c>
      <c r="W50" t="str">
        <f>IF(COUNTIFS('Notice Links'!$E$9:$E$59,$K50,'Notice Links'!$L$9:$L$59,"Y",'Notice Links'!$J$9:$J$59,"&gt;="&amp;'Timing &amp; Incumbent Screen'!$C$6)&gt;0,"Y","")</f>
        <v/>
      </c>
      <c r="X50">
        <f>IFERROR(INDEX('Recompete Reviews'!$D$9:$D$234,MATCH($K50,'Recompete Reviews'!$B$9:$B$234,0)),"")</f>
        <v>0</v>
      </c>
      <c r="Y50">
        <f>IFERROR(INDEX('Recompete Reviews'!$E$9:$E$234,MATCH($K50,'Recompete Reviews'!$B$9:$B$234,0)),"")</f>
        <v>0</v>
      </c>
      <c r="Z50">
        <f>IFERROR(INDEX('Recompete Reviews'!$H$9:$H$234,MATCH($K50,'Recompete Reviews'!$B$9:$B$234,0)),"")</f>
        <v>0</v>
      </c>
    </row>
    <row r="51" spans="2:26" ht="10" customHeight="1" outlineLevel="1" x14ac:dyDescent="0.15">
      <c r="B51" t="str">
        <f>IF($E51="","",IF($E51&lt;'Timing &amp; Incumbent Screen'!$C$6,"Expired-lineage","Active"))</f>
        <v>Active</v>
      </c>
      <c r="C51" t="str">
        <f>IF($E51="","",IF($E51&lt;'Timing &amp; Incumbent Screen'!$C$6,"Expired - unresolved",IF(($E51-'Timing &amp; Incumbent Screen'!$C$6)&lt;=365,"Imminent (&lt;=12 mo)",IF(($E51-'Timing &amp; Incumbent Screen'!$C$6)&lt;=1095,"Forward (1-3 yr)","Long-range (3+ yr)"))))</f>
        <v>Long-range (3+ yr)</v>
      </c>
      <c r="D51" t="str">
        <f t="shared" si="0"/>
        <v>FY51</v>
      </c>
      <c r="E51" s="18">
        <f>IF(INDEX('Contract Families'!$AK$9:$AK$1696,MATCH($K51,'Contract Families'!$B$9:$B$1696,0))="","",INDEX('Contract Families'!$AK$9:$AK$1696,MATCH($K51,'Contract Families'!$B$9:$B$1696,0)))</f>
        <v>55153</v>
      </c>
      <c r="F51" t="s">
        <v>631</v>
      </c>
      <c r="G51" s="15">
        <f>IF($E51="","",ROUND(($E51-'Timing &amp; Incumbent Screen'!$C$6)/30.44,0))</f>
        <v>294</v>
      </c>
      <c r="H51" s="19">
        <f t="shared" si="1"/>
        <v>55153</v>
      </c>
      <c r="I51" s="19">
        <f t="shared" si="2"/>
        <v>55063</v>
      </c>
      <c r="J51" s="15">
        <f>IFERROR(INDEX('Recompete Reviews'!$M$9:$M$234,MATCH($K51,'Recompete Reviews'!$B$9:$B$234,0)),"")</f>
        <v>0</v>
      </c>
      <c r="K51" t="s">
        <v>350</v>
      </c>
      <c r="L51" t="s">
        <v>622</v>
      </c>
      <c r="M51" t="s">
        <v>531</v>
      </c>
      <c r="N51" t="s">
        <v>636</v>
      </c>
      <c r="O51" s="17">
        <v>43301</v>
      </c>
      <c r="P51" s="4">
        <f>IF($O51="","",ROUND(('Timing &amp; Incumbent Screen'!$C$6-$O51)/365.25,1))</f>
        <v>7.9</v>
      </c>
      <c r="Q51" t="s">
        <v>740</v>
      </c>
      <c r="R51" s="10">
        <f>IF(INDEX('Contract Families'!$AB$9:$AB$1696,MATCH($K51,'Contract Families'!$B$9:$B$1696,0))="","",INDEX('Contract Families'!$AB$9:$AB$1696,MATCH($K51,'Contract Families'!$B$9:$B$1696,0))/1000000)</f>
        <v>1.34867443</v>
      </c>
      <c r="S51" s="11">
        <f>IF(INDEX('Contract Families'!$Z$9:$Z$1696,MATCH($K51,'Contract Families'!$B$9:$B$1696,0))="","",INDEX('Contract Families'!$Z$9:$Z$1696,MATCH($K51,'Contract Families'!$B$9:$B$1696,0)))</f>
        <v>1</v>
      </c>
      <c r="T51" s="19">
        <f>IF(MAX(_xlfn.MAXIFS('Contract Awards'!$V$9:$V$2697,'Contract Awards'!$C$9:$C$2697,$K51),_xlfn.MAXIFS('Contract Awards'!$V$9:$V$2697,'Contract Awards'!$D$9:$D$2697,$K51))=0,"",MAX(_xlfn.MAXIFS('Contract Awards'!$V$9:$V$2697,'Contract Awards'!$C$9:$C$2697,$K51),_xlfn.MAXIFS('Contract Awards'!$V$9:$V$2697,'Contract Awards'!$D$9:$D$2697,$K51)))</f>
        <v>43511</v>
      </c>
      <c r="U51" s="15">
        <f t="shared" si="3"/>
        <v>0</v>
      </c>
      <c r="V51" t="str">
        <f>IF($Q51="","",IF(COUNTIFS('Pipeline Events'!$M$9:$M$45,$Q51,'Pipeline Events'!$K$9:$K$45,"&gt;="&amp;'Timing &amp; Incumbent Screen'!$C$6)&gt;0,"Y ("&amp;COUNTIFS('Pipeline Events'!$M$9:$M$45,$Q51,'Pipeline Events'!$K$9:$K$45,"&gt;="&amp;'Timing &amp; Incumbent Screen'!$C$6)&amp;")",""))</f>
        <v/>
      </c>
      <c r="W51" t="str">
        <f>IF(COUNTIFS('Notice Links'!$E$9:$E$59,$K51,'Notice Links'!$L$9:$L$59,"Y",'Notice Links'!$J$9:$J$59,"&gt;="&amp;'Timing &amp; Incumbent Screen'!$C$6)&gt;0,"Y","")</f>
        <v/>
      </c>
      <c r="X51">
        <f>IFERROR(INDEX('Recompete Reviews'!$D$9:$D$234,MATCH($K51,'Recompete Reviews'!$B$9:$B$234,0)),"")</f>
        <v>0</v>
      </c>
      <c r="Y51">
        <f>IFERROR(INDEX('Recompete Reviews'!$E$9:$E$234,MATCH($K51,'Recompete Reviews'!$B$9:$B$234,0)),"")</f>
        <v>0</v>
      </c>
      <c r="Z51">
        <f>IFERROR(INDEX('Recompete Reviews'!$H$9:$H$234,MATCH($K51,'Recompete Reviews'!$B$9:$B$234,0)),"")</f>
        <v>0</v>
      </c>
    </row>
    <row r="52" spans="2:26" ht="10" customHeight="1" outlineLevel="1" x14ac:dyDescent="0.15">
      <c r="B52" t="str">
        <f>IF($E52="","",IF($E52&lt;'Timing &amp; Incumbent Screen'!$C$6,"Expired-lineage","Active"))</f>
        <v>Expired-lineage</v>
      </c>
      <c r="C52" t="str">
        <f>IF($E52="","",IF($E52&lt;'Timing &amp; Incumbent Screen'!$C$6,"Expired - unresolved",IF(($E52-'Timing &amp; Incumbent Screen'!$C$6)&lt;=365,"Imminent (&lt;=12 mo)",IF(($E52-'Timing &amp; Incumbent Screen'!$C$6)&lt;=1095,"Forward (1-3 yr)","Long-range (3+ yr)"))))</f>
        <v>Expired - unresolved</v>
      </c>
      <c r="D52" t="str">
        <f t="shared" si="0"/>
        <v>FY26</v>
      </c>
      <c r="E52" s="18">
        <f>IF(INDEX('Contract Families'!$AK$9:$AK$1696,MATCH($K52,'Contract Families'!$B$9:$B$1696,0))="","",INDEX('Contract Families'!$AK$9:$AK$1696,MATCH($K52,'Contract Families'!$B$9:$B$1696,0)))</f>
        <v>46050</v>
      </c>
      <c r="F52" t="s">
        <v>599</v>
      </c>
      <c r="G52" s="15">
        <f>IF($E52="","",ROUND(($E52-'Timing &amp; Incumbent Screen'!$C$6)/30.44,0))</f>
        <v>-5</v>
      </c>
      <c r="H52" s="19">
        <f t="shared" si="1"/>
        <v>46050</v>
      </c>
      <c r="I52" s="19">
        <f t="shared" si="2"/>
        <v>45960</v>
      </c>
      <c r="J52" s="15">
        <f>IFERROR(INDEX('Recompete Reviews'!$M$9:$M$234,MATCH($K52,'Recompete Reviews'!$B$9:$B$234,0)),"")</f>
        <v>0</v>
      </c>
      <c r="K52" t="s">
        <v>268</v>
      </c>
      <c r="L52" t="s">
        <v>614</v>
      </c>
      <c r="M52" t="s">
        <v>456</v>
      </c>
      <c r="N52" t="s">
        <v>598</v>
      </c>
      <c r="O52" s="17">
        <v>42398</v>
      </c>
      <c r="P52" s="4">
        <f>IF($O52="","",ROUND(('Timing &amp; Incumbent Screen'!$C$6-$O52)/365.25,1))</f>
        <v>10.4</v>
      </c>
      <c r="Q52" t="s">
        <v>739</v>
      </c>
      <c r="R52" s="10">
        <f>IF(INDEX('Contract Families'!$AB$9:$AB$1696,MATCH($K52,'Contract Families'!$B$9:$B$1696,0))="","",INDEX('Contract Families'!$AB$9:$AB$1696,MATCH($K52,'Contract Families'!$B$9:$B$1696,0))/1000000)</f>
        <v>4.2248302799999999</v>
      </c>
      <c r="S52" s="11">
        <f>IF(INDEX('Contract Families'!$Z$9:$Z$1696,MATCH($K52,'Contract Families'!$B$9:$B$1696,0))="","",INDEX('Contract Families'!$Z$9:$Z$1696,MATCH($K52,'Contract Families'!$B$9:$B$1696,0)))</f>
        <v>1</v>
      </c>
      <c r="T52" s="19">
        <f>IF(MAX(_xlfn.MAXIFS('Contract Awards'!$V$9:$V$2697,'Contract Awards'!$C$9:$C$2697,$K52),_xlfn.MAXIFS('Contract Awards'!$V$9:$V$2697,'Contract Awards'!$D$9:$D$2697,$K52))=0,"",MAX(_xlfn.MAXIFS('Contract Awards'!$V$9:$V$2697,'Contract Awards'!$C$9:$C$2697,$K52),_xlfn.MAXIFS('Contract Awards'!$V$9:$V$2697,'Contract Awards'!$D$9:$D$2697,$K52)))</f>
        <v>46050</v>
      </c>
      <c r="U52" s="15">
        <f t="shared" si="3"/>
        <v>0</v>
      </c>
      <c r="V52" t="str">
        <f>IF($Q52="","",IF(COUNTIFS('Pipeline Events'!$M$9:$M$45,$Q52,'Pipeline Events'!$K$9:$K$45,"&gt;="&amp;'Timing &amp; Incumbent Screen'!$C$6)&gt;0,"Y ("&amp;COUNTIFS('Pipeline Events'!$M$9:$M$45,$Q52,'Pipeline Events'!$K$9:$K$45,"&gt;="&amp;'Timing &amp; Incumbent Screen'!$C$6)&amp;")",""))</f>
        <v/>
      </c>
      <c r="W52" t="str">
        <f>IF(COUNTIFS('Notice Links'!$E$9:$E$59,$K52,'Notice Links'!$L$9:$L$59,"Y",'Notice Links'!$J$9:$J$59,"&gt;="&amp;'Timing &amp; Incumbent Screen'!$C$6)&gt;0,"Y","")</f>
        <v/>
      </c>
      <c r="X52">
        <f>IFERROR(INDEX('Recompete Reviews'!$D$9:$D$234,MATCH($K52,'Recompete Reviews'!$B$9:$B$234,0)),"")</f>
        <v>0</v>
      </c>
      <c r="Y52">
        <f>IFERROR(INDEX('Recompete Reviews'!$E$9:$E$234,MATCH($K52,'Recompete Reviews'!$B$9:$B$234,0)),"")</f>
        <v>0</v>
      </c>
      <c r="Z52">
        <f>IFERROR(INDEX('Recompete Reviews'!$H$9:$H$234,MATCH($K52,'Recompete Reviews'!$B$9:$B$234,0)),"")</f>
        <v>0</v>
      </c>
    </row>
    <row r="53" spans="2:26" ht="10" customHeight="1" outlineLevel="1" x14ac:dyDescent="0.15">
      <c r="B53" t="str">
        <f>IF($E53="","",IF($E53&lt;'Timing &amp; Incumbent Screen'!$C$6,"Expired-lineage","Active"))</f>
        <v>Expired-lineage</v>
      </c>
      <c r="C53" t="str">
        <f>IF($E53="","",IF($E53&lt;'Timing &amp; Incumbent Screen'!$C$6,"Expired - unresolved",IF(($E53-'Timing &amp; Incumbent Screen'!$C$6)&lt;=365,"Imminent (&lt;=12 mo)",IF(($E53-'Timing &amp; Incumbent Screen'!$C$6)&lt;=1095,"Forward (1-3 yr)","Long-range (3+ yr)"))))</f>
        <v>Expired - unresolved</v>
      </c>
      <c r="D53" t="str">
        <f t="shared" si="0"/>
        <v>FY26</v>
      </c>
      <c r="E53" s="18">
        <f>IF(INDEX('Contract Families'!$AK$9:$AK$1696,MATCH($K53,'Contract Families'!$B$9:$B$1696,0))="","",INDEX('Contract Families'!$AK$9:$AK$1696,MATCH($K53,'Contract Families'!$B$9:$B$1696,0)))</f>
        <v>46047</v>
      </c>
      <c r="F53" t="s">
        <v>599</v>
      </c>
      <c r="G53" s="15">
        <f>IF($E53="","",ROUND(($E53-'Timing &amp; Incumbent Screen'!$C$6)/30.44,0))</f>
        <v>-5</v>
      </c>
      <c r="H53" s="19">
        <f t="shared" si="1"/>
        <v>46047</v>
      </c>
      <c r="I53" s="19">
        <f t="shared" si="2"/>
        <v>45957</v>
      </c>
      <c r="J53" s="15">
        <f>IFERROR(INDEX('Recompete Reviews'!$M$9:$M$234,MATCH($K53,'Recompete Reviews'!$B$9:$B$234,0)),"")</f>
        <v>0</v>
      </c>
      <c r="K53" t="s">
        <v>164</v>
      </c>
      <c r="L53" t="s">
        <v>601</v>
      </c>
      <c r="M53" t="s">
        <v>456</v>
      </c>
      <c r="N53" t="s">
        <v>598</v>
      </c>
      <c r="O53" s="17">
        <v>44223</v>
      </c>
      <c r="P53" s="4">
        <f>IF($O53="","",ROUND(('Timing &amp; Incumbent Screen'!$C$6-$O53)/365.25,1))</f>
        <v>5.4</v>
      </c>
      <c r="Q53" t="s">
        <v>744</v>
      </c>
      <c r="R53" s="10">
        <f>IF(INDEX('Contract Families'!$AB$9:$AB$1696,MATCH($K53,'Contract Families'!$B$9:$B$1696,0))="","",INDEX('Contract Families'!$AB$9:$AB$1696,MATCH($K53,'Contract Families'!$B$9:$B$1696,0))/1000000)</f>
        <v>145.43729139999999</v>
      </c>
      <c r="S53" s="11">
        <f>IF(INDEX('Contract Families'!$Z$9:$Z$1696,MATCH($K53,'Contract Families'!$B$9:$B$1696,0))="","",INDEX('Contract Families'!$Z$9:$Z$1696,MATCH($K53,'Contract Families'!$B$9:$B$1696,0)))</f>
        <v>1</v>
      </c>
      <c r="T53" s="19">
        <f>IF(MAX(_xlfn.MAXIFS('Contract Awards'!$V$9:$V$2697,'Contract Awards'!$C$9:$C$2697,$K53),_xlfn.MAXIFS('Contract Awards'!$V$9:$V$2697,'Contract Awards'!$D$9:$D$2697,$K53))=0,"",MAX(_xlfn.MAXIFS('Contract Awards'!$V$9:$V$2697,'Contract Awards'!$C$9:$C$2697,$K53),_xlfn.MAXIFS('Contract Awards'!$V$9:$V$2697,'Contract Awards'!$D$9:$D$2697,$K53)))</f>
        <v>46638</v>
      </c>
      <c r="U53" s="15">
        <f t="shared" si="3"/>
        <v>2</v>
      </c>
      <c r="V53" t="str">
        <f>IF($Q53="","",IF(COUNTIFS('Pipeline Events'!$M$9:$M$45,$Q53,'Pipeline Events'!$K$9:$K$45,"&gt;="&amp;'Timing &amp; Incumbent Screen'!$C$6)&gt;0,"Y ("&amp;COUNTIFS('Pipeline Events'!$M$9:$M$45,$Q53,'Pipeline Events'!$K$9:$K$45,"&gt;="&amp;'Timing &amp; Incumbent Screen'!$C$6)&amp;")",""))</f>
        <v/>
      </c>
      <c r="W53" t="str">
        <f>IF(COUNTIFS('Notice Links'!$E$9:$E$59,$K53,'Notice Links'!$L$9:$L$59,"Y",'Notice Links'!$J$9:$J$59,"&gt;="&amp;'Timing &amp; Incumbent Screen'!$C$6)&gt;0,"Y","")</f>
        <v/>
      </c>
      <c r="X53">
        <f>IFERROR(INDEX('Recompete Reviews'!$D$9:$D$234,MATCH($K53,'Recompete Reviews'!$B$9:$B$234,0)),"")</f>
        <v>0</v>
      </c>
      <c r="Y53">
        <f>IFERROR(INDEX('Recompete Reviews'!$E$9:$E$234,MATCH($K53,'Recompete Reviews'!$B$9:$B$234,0)),"")</f>
        <v>0</v>
      </c>
      <c r="Z53">
        <f>IFERROR(INDEX('Recompete Reviews'!$H$9:$H$234,MATCH($K53,'Recompete Reviews'!$B$9:$B$234,0)),"")</f>
        <v>0</v>
      </c>
    </row>
    <row r="54" spans="2:26" ht="10" customHeight="1" outlineLevel="1" x14ac:dyDescent="0.15">
      <c r="B54" t="str">
        <f>IF($E54="","",IF($E54&lt;'Timing &amp; Incumbent Screen'!$C$6,"Expired-lineage","Active"))</f>
        <v>Expired-lineage</v>
      </c>
      <c r="C54" t="str">
        <f>IF($E54="","",IF($E54&lt;'Timing &amp; Incumbent Screen'!$C$6,"Expired - unresolved",IF(($E54-'Timing &amp; Incumbent Screen'!$C$6)&lt;=365,"Imminent (&lt;=12 mo)",IF(($E54-'Timing &amp; Incumbent Screen'!$C$6)&lt;=1095,"Forward (1-3 yr)","Long-range (3+ yr)"))))</f>
        <v>Expired - unresolved</v>
      </c>
      <c r="D54" t="str">
        <f t="shared" si="0"/>
        <v>FY26</v>
      </c>
      <c r="E54" s="18">
        <f>IF(INDEX('Contract Families'!$AK$9:$AK$1696,MATCH($K54,'Contract Families'!$B$9:$B$1696,0))="","",INDEX('Contract Families'!$AK$9:$AK$1696,MATCH($K54,'Contract Families'!$B$9:$B$1696,0)))</f>
        <v>46047</v>
      </c>
      <c r="F54" t="s">
        <v>599</v>
      </c>
      <c r="G54" s="15">
        <f>IF($E54="","",ROUND(($E54-'Timing &amp; Incumbent Screen'!$C$6)/30.44,0))</f>
        <v>-5</v>
      </c>
      <c r="H54" s="19">
        <f t="shared" si="1"/>
        <v>46047</v>
      </c>
      <c r="I54" s="19">
        <f t="shared" si="2"/>
        <v>45957</v>
      </c>
      <c r="J54" s="15">
        <f>IFERROR(INDEX('Recompete Reviews'!$M$9:$M$234,MATCH($K54,'Recompete Reviews'!$B$9:$B$234,0)),"")</f>
        <v>0</v>
      </c>
      <c r="K54" t="s">
        <v>170</v>
      </c>
      <c r="L54" t="s">
        <v>603</v>
      </c>
      <c r="M54" t="s">
        <v>456</v>
      </c>
      <c r="N54" t="s">
        <v>598</v>
      </c>
      <c r="O54" s="17">
        <v>44223</v>
      </c>
      <c r="P54" s="4">
        <f>IF($O54="","",ROUND(('Timing &amp; Incumbent Screen'!$C$6-$O54)/365.25,1))</f>
        <v>5.4</v>
      </c>
      <c r="Q54" t="s">
        <v>755</v>
      </c>
      <c r="R54" s="10">
        <f>IF(INDEX('Contract Families'!$AB$9:$AB$1696,MATCH($K54,'Contract Families'!$B$9:$B$1696,0))="","",INDEX('Contract Families'!$AB$9:$AB$1696,MATCH($K54,'Contract Families'!$B$9:$B$1696,0))/1000000)</f>
        <v>58.865752369999996</v>
      </c>
      <c r="S54" s="11">
        <f>IF(INDEX('Contract Families'!$Z$9:$Z$1696,MATCH($K54,'Contract Families'!$B$9:$B$1696,0))="","",INDEX('Contract Families'!$Z$9:$Z$1696,MATCH($K54,'Contract Families'!$B$9:$B$1696,0)))</f>
        <v>1</v>
      </c>
      <c r="T54" s="19">
        <f>IF(MAX(_xlfn.MAXIFS('Contract Awards'!$V$9:$V$2697,'Contract Awards'!$C$9:$C$2697,$K54),_xlfn.MAXIFS('Contract Awards'!$V$9:$V$2697,'Contract Awards'!$D$9:$D$2697,$K54))=0,"",MAX(_xlfn.MAXIFS('Contract Awards'!$V$9:$V$2697,'Contract Awards'!$C$9:$C$2697,$K54),_xlfn.MAXIFS('Contract Awards'!$V$9:$V$2697,'Contract Awards'!$D$9:$D$2697,$K54)))</f>
        <v>46288</v>
      </c>
      <c r="U54" s="15">
        <f t="shared" si="3"/>
        <v>1</v>
      </c>
      <c r="V54" t="str">
        <f>IF($Q54="","",IF(COUNTIFS('Pipeline Events'!$M$9:$M$45,$Q54,'Pipeline Events'!$K$9:$K$45,"&gt;="&amp;'Timing &amp; Incumbent Screen'!$C$6)&gt;0,"Y ("&amp;COUNTIFS('Pipeline Events'!$M$9:$M$45,$Q54,'Pipeline Events'!$K$9:$K$45,"&gt;="&amp;'Timing &amp; Incumbent Screen'!$C$6)&amp;")",""))</f>
        <v/>
      </c>
      <c r="W54" t="str">
        <f>IF(COUNTIFS('Notice Links'!$E$9:$E$59,$K54,'Notice Links'!$L$9:$L$59,"Y",'Notice Links'!$J$9:$J$59,"&gt;="&amp;'Timing &amp; Incumbent Screen'!$C$6)&gt;0,"Y","")</f>
        <v/>
      </c>
      <c r="X54">
        <f>IFERROR(INDEX('Recompete Reviews'!$D$9:$D$234,MATCH($K54,'Recompete Reviews'!$B$9:$B$234,0)),"")</f>
        <v>0</v>
      </c>
      <c r="Y54">
        <f>IFERROR(INDEX('Recompete Reviews'!$E$9:$E$234,MATCH($K54,'Recompete Reviews'!$B$9:$B$234,0)),"")</f>
        <v>0</v>
      </c>
      <c r="Z54">
        <f>IFERROR(INDEX('Recompete Reviews'!$H$9:$H$234,MATCH($K54,'Recompete Reviews'!$B$9:$B$234,0)),"")</f>
        <v>0</v>
      </c>
    </row>
    <row r="55" spans="2:26" ht="10" customHeight="1" outlineLevel="1" x14ac:dyDescent="0.15">
      <c r="B55" t="str">
        <f>IF($E55="","",IF($E55&lt;'Timing &amp; Incumbent Screen'!$C$6,"Expired-lineage","Active"))</f>
        <v>Expired-lineage</v>
      </c>
      <c r="C55" t="str">
        <f>IF($E55="","",IF($E55&lt;'Timing &amp; Incumbent Screen'!$C$6,"Expired - unresolved",IF(($E55-'Timing &amp; Incumbent Screen'!$C$6)&lt;=365,"Imminent (&lt;=12 mo)",IF(($E55-'Timing &amp; Incumbent Screen'!$C$6)&lt;=1095,"Forward (1-3 yr)","Long-range (3+ yr)"))))</f>
        <v>Expired - unresolved</v>
      </c>
      <c r="D55" t="str">
        <f t="shared" si="0"/>
        <v>FY26</v>
      </c>
      <c r="E55" s="18">
        <f>IF(INDEX('Contract Families'!$AK$9:$AK$1696,MATCH($K55,'Contract Families'!$B$9:$B$1696,0))="","",INDEX('Contract Families'!$AK$9:$AK$1696,MATCH($K55,'Contract Families'!$B$9:$B$1696,0)))</f>
        <v>46047</v>
      </c>
      <c r="F55" t="s">
        <v>599</v>
      </c>
      <c r="G55" s="15">
        <f>IF($E55="","",ROUND(($E55-'Timing &amp; Incumbent Screen'!$C$6)/30.44,0))</f>
        <v>-5</v>
      </c>
      <c r="H55" s="19">
        <f t="shared" si="1"/>
        <v>46047</v>
      </c>
      <c r="I55" s="19">
        <f t="shared" si="2"/>
        <v>45957</v>
      </c>
      <c r="J55" s="15">
        <f>IFERROR(INDEX('Recompete Reviews'!$M$9:$M$234,MATCH($K55,'Recompete Reviews'!$B$9:$B$234,0)),"")</f>
        <v>0</v>
      </c>
      <c r="K55" t="s">
        <v>171</v>
      </c>
      <c r="L55" t="s">
        <v>604</v>
      </c>
      <c r="M55" t="s">
        <v>456</v>
      </c>
      <c r="N55" t="s">
        <v>598</v>
      </c>
      <c r="O55" s="17">
        <v>44223</v>
      </c>
      <c r="P55" s="4">
        <f>IF($O55="","",ROUND(('Timing &amp; Incumbent Screen'!$C$6-$O55)/365.25,1))</f>
        <v>5.4</v>
      </c>
      <c r="Q55" t="s">
        <v>755</v>
      </c>
      <c r="R55" s="10">
        <f>IF(INDEX('Contract Families'!$AB$9:$AB$1696,MATCH($K55,'Contract Families'!$B$9:$B$1696,0))="","",INDEX('Contract Families'!$AB$9:$AB$1696,MATCH($K55,'Contract Families'!$B$9:$B$1696,0))/1000000)</f>
        <v>52.538608689999997</v>
      </c>
      <c r="S55" s="11">
        <f>IF(INDEX('Contract Families'!$Z$9:$Z$1696,MATCH($K55,'Contract Families'!$B$9:$B$1696,0))="","",INDEX('Contract Families'!$Z$9:$Z$1696,MATCH($K55,'Contract Families'!$B$9:$B$1696,0)))</f>
        <v>0.99350000000000005</v>
      </c>
      <c r="T55" s="19">
        <f>IF(MAX(_xlfn.MAXIFS('Contract Awards'!$V$9:$V$2697,'Contract Awards'!$C$9:$C$2697,$K55),_xlfn.MAXIFS('Contract Awards'!$V$9:$V$2697,'Contract Awards'!$D$9:$D$2697,$K55))=0,"",MAX(_xlfn.MAXIFS('Contract Awards'!$V$9:$V$2697,'Contract Awards'!$C$9:$C$2697,$K55),_xlfn.MAXIFS('Contract Awards'!$V$9:$V$2697,'Contract Awards'!$D$9:$D$2697,$K55)))</f>
        <v>46108</v>
      </c>
      <c r="U55" s="15">
        <f t="shared" si="3"/>
        <v>0</v>
      </c>
      <c r="V55" t="str">
        <f>IF($Q55="","",IF(COUNTIFS('Pipeline Events'!$M$9:$M$45,$Q55,'Pipeline Events'!$K$9:$K$45,"&gt;="&amp;'Timing &amp; Incumbent Screen'!$C$6)&gt;0,"Y ("&amp;COUNTIFS('Pipeline Events'!$M$9:$M$45,$Q55,'Pipeline Events'!$K$9:$K$45,"&gt;="&amp;'Timing &amp; Incumbent Screen'!$C$6)&amp;")",""))</f>
        <v/>
      </c>
      <c r="W55" t="str">
        <f>IF(COUNTIFS('Notice Links'!$E$9:$E$59,$K55,'Notice Links'!$L$9:$L$59,"Y",'Notice Links'!$J$9:$J$59,"&gt;="&amp;'Timing &amp; Incumbent Screen'!$C$6)&gt;0,"Y","")</f>
        <v/>
      </c>
      <c r="X55">
        <f>IFERROR(INDEX('Recompete Reviews'!$D$9:$D$234,MATCH($K55,'Recompete Reviews'!$B$9:$B$234,0)),"")</f>
        <v>0</v>
      </c>
      <c r="Y55">
        <f>IFERROR(INDEX('Recompete Reviews'!$E$9:$E$234,MATCH($K55,'Recompete Reviews'!$B$9:$B$234,0)),"")</f>
        <v>0</v>
      </c>
      <c r="Z55">
        <f>IFERROR(INDEX('Recompete Reviews'!$H$9:$H$234,MATCH($K55,'Recompete Reviews'!$B$9:$B$234,0)),"")</f>
        <v>0</v>
      </c>
    </row>
    <row r="56" spans="2:26" ht="10" customHeight="1" outlineLevel="1" x14ac:dyDescent="0.15">
      <c r="B56" t="str">
        <f>IF($E56="","",IF($E56&lt;'Timing &amp; Incumbent Screen'!$C$6,"Expired-lineage","Active"))</f>
        <v>Expired-lineage</v>
      </c>
      <c r="C56" t="str">
        <f>IF($E56="","",IF($E56&lt;'Timing &amp; Incumbent Screen'!$C$6,"Expired - unresolved",IF(($E56-'Timing &amp; Incumbent Screen'!$C$6)&lt;=365,"Imminent (&lt;=12 mo)",IF(($E56-'Timing &amp; Incumbent Screen'!$C$6)&lt;=1095,"Forward (1-3 yr)","Long-range (3+ yr)"))))</f>
        <v>Expired - unresolved</v>
      </c>
      <c r="D56" t="str">
        <f t="shared" si="0"/>
        <v>FY26</v>
      </c>
      <c r="E56" s="18">
        <f>IF(INDEX('Contract Families'!$AK$9:$AK$1696,MATCH($K56,'Contract Families'!$B$9:$B$1696,0))="","",INDEX('Contract Families'!$AK$9:$AK$1696,MATCH($K56,'Contract Families'!$B$9:$B$1696,0)))</f>
        <v>46047</v>
      </c>
      <c r="F56" t="s">
        <v>599</v>
      </c>
      <c r="G56" s="15">
        <f>IF($E56="","",ROUND(($E56-'Timing &amp; Incumbent Screen'!$C$6)/30.44,0))</f>
        <v>-5</v>
      </c>
      <c r="H56" s="19">
        <f t="shared" si="1"/>
        <v>46047</v>
      </c>
      <c r="I56" s="19">
        <f t="shared" si="2"/>
        <v>45957</v>
      </c>
      <c r="J56" s="15">
        <f>IFERROR(INDEX('Recompete Reviews'!$M$9:$M$234,MATCH($K56,'Recompete Reviews'!$B$9:$B$234,0)),"")</f>
        <v>0</v>
      </c>
      <c r="K56" t="s">
        <v>216</v>
      </c>
      <c r="L56" t="s">
        <v>610</v>
      </c>
      <c r="M56" t="s">
        <v>456</v>
      </c>
      <c r="N56" t="s">
        <v>598</v>
      </c>
      <c r="O56" s="17">
        <v>44223</v>
      </c>
      <c r="P56" s="4">
        <f>IF($O56="","",ROUND(('Timing &amp; Incumbent Screen'!$C$6-$O56)/365.25,1))</f>
        <v>5.4</v>
      </c>
      <c r="Q56" t="s">
        <v>755</v>
      </c>
      <c r="R56" s="10">
        <f>IF(INDEX('Contract Families'!$AB$9:$AB$1696,MATCH($K56,'Contract Families'!$B$9:$B$1696,0))="","",INDEX('Contract Families'!$AB$9:$AB$1696,MATCH($K56,'Contract Families'!$B$9:$B$1696,0))/1000000)</f>
        <v>11.926878</v>
      </c>
      <c r="S56" s="11">
        <f>IF(INDEX('Contract Families'!$Z$9:$Z$1696,MATCH($K56,'Contract Families'!$B$9:$B$1696,0))="","",INDEX('Contract Families'!$Z$9:$Z$1696,MATCH($K56,'Contract Families'!$B$9:$B$1696,0)))</f>
        <v>1</v>
      </c>
      <c r="T56" s="19">
        <f>IF(MAX(_xlfn.MAXIFS('Contract Awards'!$V$9:$V$2697,'Contract Awards'!$C$9:$C$2697,$K56),_xlfn.MAXIFS('Contract Awards'!$V$9:$V$2697,'Contract Awards'!$D$9:$D$2697,$K56))=0,"",MAX(_xlfn.MAXIFS('Contract Awards'!$V$9:$V$2697,'Contract Awards'!$C$9:$C$2697,$K56),_xlfn.MAXIFS('Contract Awards'!$V$9:$V$2697,'Contract Awards'!$D$9:$D$2697,$K56)))</f>
        <v>46108</v>
      </c>
      <c r="U56" s="15">
        <f t="shared" si="3"/>
        <v>0</v>
      </c>
      <c r="V56" t="str">
        <f>IF($Q56="","",IF(COUNTIFS('Pipeline Events'!$M$9:$M$45,$Q56,'Pipeline Events'!$K$9:$K$45,"&gt;="&amp;'Timing &amp; Incumbent Screen'!$C$6)&gt;0,"Y ("&amp;COUNTIFS('Pipeline Events'!$M$9:$M$45,$Q56,'Pipeline Events'!$K$9:$K$45,"&gt;="&amp;'Timing &amp; Incumbent Screen'!$C$6)&amp;")",""))</f>
        <v/>
      </c>
      <c r="W56" t="str">
        <f>IF(COUNTIFS('Notice Links'!$E$9:$E$59,$K56,'Notice Links'!$L$9:$L$59,"Y",'Notice Links'!$J$9:$J$59,"&gt;="&amp;'Timing &amp; Incumbent Screen'!$C$6)&gt;0,"Y","")</f>
        <v/>
      </c>
      <c r="X56">
        <f>IFERROR(INDEX('Recompete Reviews'!$D$9:$D$234,MATCH($K56,'Recompete Reviews'!$B$9:$B$234,0)),"")</f>
        <v>0</v>
      </c>
      <c r="Y56">
        <f>IFERROR(INDEX('Recompete Reviews'!$E$9:$E$234,MATCH($K56,'Recompete Reviews'!$B$9:$B$234,0)),"")</f>
        <v>0</v>
      </c>
      <c r="Z56">
        <f>IFERROR(INDEX('Recompete Reviews'!$H$9:$H$234,MATCH($K56,'Recompete Reviews'!$B$9:$B$234,0)),"")</f>
        <v>0</v>
      </c>
    </row>
    <row r="57" spans="2:26" ht="10" customHeight="1" outlineLevel="1" x14ac:dyDescent="0.15">
      <c r="B57" t="str">
        <f>IF($E57="","",IF($E57&lt;'Timing &amp; Incumbent Screen'!$C$6,"Expired-lineage","Active"))</f>
        <v>Expired-lineage</v>
      </c>
      <c r="C57" t="str">
        <f>IF($E57="","",IF($E57&lt;'Timing &amp; Incumbent Screen'!$C$6,"Expired - unresolved",IF(($E57-'Timing &amp; Incumbent Screen'!$C$6)&lt;=365,"Imminent (&lt;=12 mo)",IF(($E57-'Timing &amp; Incumbent Screen'!$C$6)&lt;=1095,"Forward (1-3 yr)","Long-range (3+ yr)"))))</f>
        <v>Expired - unresolved</v>
      </c>
      <c r="D57" t="str">
        <f t="shared" si="0"/>
        <v>FY26</v>
      </c>
      <c r="E57" s="18">
        <f>IF(INDEX('Contract Families'!$AK$9:$AK$1696,MATCH($K57,'Contract Families'!$B$9:$B$1696,0))="","",INDEX('Contract Families'!$AK$9:$AK$1696,MATCH($K57,'Contract Families'!$B$9:$B$1696,0)))</f>
        <v>46047</v>
      </c>
      <c r="F57" t="s">
        <v>599</v>
      </c>
      <c r="G57" s="15">
        <f>IF($E57="","",ROUND(($E57-'Timing &amp; Incumbent Screen'!$C$6)/30.44,0))</f>
        <v>-5</v>
      </c>
      <c r="H57" s="19">
        <f t="shared" si="1"/>
        <v>46047</v>
      </c>
      <c r="I57" s="19">
        <f t="shared" si="2"/>
        <v>45957</v>
      </c>
      <c r="J57" s="15">
        <f>IFERROR(INDEX('Recompete Reviews'!$M$9:$M$234,MATCH($K57,'Recompete Reviews'!$B$9:$B$234,0)),"")</f>
        <v>0</v>
      </c>
      <c r="K57" t="s">
        <v>223</v>
      </c>
      <c r="L57" t="s">
        <v>611</v>
      </c>
      <c r="M57" t="s">
        <v>456</v>
      </c>
      <c r="N57" t="s">
        <v>598</v>
      </c>
      <c r="O57" s="17">
        <v>44223</v>
      </c>
      <c r="P57" s="4">
        <f>IF($O57="","",ROUND(('Timing &amp; Incumbent Screen'!$C$6-$O57)/365.25,1))</f>
        <v>5.4</v>
      </c>
      <c r="Q57" t="s">
        <v>755</v>
      </c>
      <c r="R57" s="10">
        <f>IF(INDEX('Contract Families'!$AB$9:$AB$1696,MATCH($K57,'Contract Families'!$B$9:$B$1696,0))="","",INDEX('Contract Families'!$AB$9:$AB$1696,MATCH($K57,'Contract Families'!$B$9:$B$1696,0))/1000000)</f>
        <v>10.48198075</v>
      </c>
      <c r="S57" s="11">
        <f>IF(INDEX('Contract Families'!$Z$9:$Z$1696,MATCH($K57,'Contract Families'!$B$9:$B$1696,0))="","",INDEX('Contract Families'!$Z$9:$Z$1696,MATCH($K57,'Contract Families'!$B$9:$B$1696,0)))</f>
        <v>0.92759999999999998</v>
      </c>
      <c r="T57" s="19">
        <f>IF(MAX(_xlfn.MAXIFS('Contract Awards'!$V$9:$V$2697,'Contract Awards'!$C$9:$C$2697,$K57),_xlfn.MAXIFS('Contract Awards'!$V$9:$V$2697,'Contract Awards'!$D$9:$D$2697,$K57))=0,"",MAX(_xlfn.MAXIFS('Contract Awards'!$V$9:$V$2697,'Contract Awards'!$C$9:$C$2697,$K57),_xlfn.MAXIFS('Contract Awards'!$V$9:$V$2697,'Contract Awards'!$D$9:$D$2697,$K57)))</f>
        <v>46310</v>
      </c>
      <c r="U57" s="15">
        <f t="shared" si="3"/>
        <v>1</v>
      </c>
      <c r="V57" t="str">
        <f>IF($Q57="","",IF(COUNTIFS('Pipeline Events'!$M$9:$M$45,$Q57,'Pipeline Events'!$K$9:$K$45,"&gt;="&amp;'Timing &amp; Incumbent Screen'!$C$6)&gt;0,"Y ("&amp;COUNTIFS('Pipeline Events'!$M$9:$M$45,$Q57,'Pipeline Events'!$K$9:$K$45,"&gt;="&amp;'Timing &amp; Incumbent Screen'!$C$6)&amp;")",""))</f>
        <v/>
      </c>
      <c r="W57" t="str">
        <f>IF(COUNTIFS('Notice Links'!$E$9:$E$59,$K57,'Notice Links'!$L$9:$L$59,"Y",'Notice Links'!$J$9:$J$59,"&gt;="&amp;'Timing &amp; Incumbent Screen'!$C$6)&gt;0,"Y","")</f>
        <v/>
      </c>
      <c r="X57">
        <f>IFERROR(INDEX('Recompete Reviews'!$D$9:$D$234,MATCH($K57,'Recompete Reviews'!$B$9:$B$234,0)),"")</f>
        <v>0</v>
      </c>
      <c r="Y57">
        <f>IFERROR(INDEX('Recompete Reviews'!$E$9:$E$234,MATCH($K57,'Recompete Reviews'!$B$9:$B$234,0)),"")</f>
        <v>0</v>
      </c>
      <c r="Z57">
        <f>IFERROR(INDEX('Recompete Reviews'!$H$9:$H$234,MATCH($K57,'Recompete Reviews'!$B$9:$B$234,0)),"")</f>
        <v>0</v>
      </c>
    </row>
    <row r="58" spans="2:26" ht="10" customHeight="1" outlineLevel="1" x14ac:dyDescent="0.15">
      <c r="B58" t="str">
        <f>IF($E58="","",IF($E58&lt;'Timing &amp; Incumbent Screen'!$C$6,"Expired-lineage","Active"))</f>
        <v>Expired-lineage</v>
      </c>
      <c r="C58" t="str">
        <f>IF($E58="","",IF($E58&lt;'Timing &amp; Incumbent Screen'!$C$6,"Expired - unresolved",IF(($E58-'Timing &amp; Incumbent Screen'!$C$6)&lt;=365,"Imminent (&lt;=12 mo)",IF(($E58-'Timing &amp; Incumbent Screen'!$C$6)&lt;=1095,"Forward (1-3 yr)","Long-range (3+ yr)"))))</f>
        <v>Expired - unresolved</v>
      </c>
      <c r="D58" t="str">
        <f t="shared" si="0"/>
        <v>FY26</v>
      </c>
      <c r="E58" s="18">
        <f>IF(INDEX('Contract Families'!$AK$9:$AK$1696,MATCH($K58,'Contract Families'!$B$9:$B$1696,0))="","",INDEX('Contract Families'!$AK$9:$AK$1696,MATCH($K58,'Contract Families'!$B$9:$B$1696,0)))</f>
        <v>46047</v>
      </c>
      <c r="F58" t="s">
        <v>599</v>
      </c>
      <c r="G58" s="15">
        <f>IF($E58="","",ROUND(($E58-'Timing &amp; Incumbent Screen'!$C$6)/30.44,0))</f>
        <v>-5</v>
      </c>
      <c r="H58" s="19">
        <f t="shared" si="1"/>
        <v>46047</v>
      </c>
      <c r="I58" s="19">
        <f t="shared" si="2"/>
        <v>45957</v>
      </c>
      <c r="J58" s="15">
        <f>IFERROR(INDEX('Recompete Reviews'!$M$9:$M$234,MATCH($K58,'Recompete Reviews'!$B$9:$B$234,0)),"")</f>
        <v>0</v>
      </c>
      <c r="K58" t="s">
        <v>242</v>
      </c>
      <c r="L58" t="s">
        <v>613</v>
      </c>
      <c r="M58" t="s">
        <v>456</v>
      </c>
      <c r="N58" t="s">
        <v>598</v>
      </c>
      <c r="O58" s="17">
        <v>44223</v>
      </c>
      <c r="P58" s="4">
        <f>IF($O58="","",ROUND(('Timing &amp; Incumbent Screen'!$C$6-$O58)/365.25,1))</f>
        <v>5.4</v>
      </c>
      <c r="Q58" t="s">
        <v>755</v>
      </c>
      <c r="R58" s="10">
        <f>IF(INDEX('Contract Families'!$AB$9:$AB$1696,MATCH($K58,'Contract Families'!$B$9:$B$1696,0))="","",INDEX('Contract Families'!$AB$9:$AB$1696,MATCH($K58,'Contract Families'!$B$9:$B$1696,0))/1000000)</f>
        <v>7.0419345199999999</v>
      </c>
      <c r="S58" s="11">
        <f>IF(INDEX('Contract Families'!$Z$9:$Z$1696,MATCH($K58,'Contract Families'!$B$9:$B$1696,0))="","",INDEX('Contract Families'!$Z$9:$Z$1696,MATCH($K58,'Contract Families'!$B$9:$B$1696,0)))</f>
        <v>1</v>
      </c>
      <c r="T58" s="19">
        <f>IF(MAX(_xlfn.MAXIFS('Contract Awards'!$V$9:$V$2697,'Contract Awards'!$C$9:$C$2697,$K58),_xlfn.MAXIFS('Contract Awards'!$V$9:$V$2697,'Contract Awards'!$D$9:$D$2697,$K58))=0,"",MAX(_xlfn.MAXIFS('Contract Awards'!$V$9:$V$2697,'Contract Awards'!$C$9:$C$2697,$K58),_xlfn.MAXIFS('Contract Awards'!$V$9:$V$2697,'Contract Awards'!$D$9:$D$2697,$K58)))</f>
        <v>46047</v>
      </c>
      <c r="U58" s="15">
        <f t="shared" si="3"/>
        <v>0</v>
      </c>
      <c r="V58" t="str">
        <f>IF($Q58="","",IF(COUNTIFS('Pipeline Events'!$M$9:$M$45,$Q58,'Pipeline Events'!$K$9:$K$45,"&gt;="&amp;'Timing &amp; Incumbent Screen'!$C$6)&gt;0,"Y ("&amp;COUNTIFS('Pipeline Events'!$M$9:$M$45,$Q58,'Pipeline Events'!$K$9:$K$45,"&gt;="&amp;'Timing &amp; Incumbent Screen'!$C$6)&amp;")",""))</f>
        <v/>
      </c>
      <c r="W58" t="str">
        <f>IF(COUNTIFS('Notice Links'!$E$9:$E$59,$K58,'Notice Links'!$L$9:$L$59,"Y",'Notice Links'!$J$9:$J$59,"&gt;="&amp;'Timing &amp; Incumbent Screen'!$C$6)&gt;0,"Y","")</f>
        <v/>
      </c>
      <c r="X58">
        <f>IFERROR(INDEX('Recompete Reviews'!$D$9:$D$234,MATCH($K58,'Recompete Reviews'!$B$9:$B$234,0)),"")</f>
        <v>0</v>
      </c>
      <c r="Y58">
        <f>IFERROR(INDEX('Recompete Reviews'!$E$9:$E$234,MATCH($K58,'Recompete Reviews'!$B$9:$B$234,0)),"")</f>
        <v>0</v>
      </c>
      <c r="Z58">
        <f>IFERROR(INDEX('Recompete Reviews'!$H$9:$H$234,MATCH($K58,'Recompete Reviews'!$B$9:$B$234,0)),"")</f>
        <v>0</v>
      </c>
    </row>
    <row r="59" spans="2:26" ht="10" customHeight="1" outlineLevel="1" x14ac:dyDescent="0.15">
      <c r="B59" t="str">
        <f>IF($E59="","",IF($E59&lt;'Timing &amp; Incumbent Screen'!$C$6,"Expired-lineage","Active"))</f>
        <v>Expired-lineage</v>
      </c>
      <c r="C59" t="str">
        <f>IF($E59="","",IF($E59&lt;'Timing &amp; Incumbent Screen'!$C$6,"Expired - unresolved",IF(($E59-'Timing &amp; Incumbent Screen'!$C$6)&lt;=365,"Imminent (&lt;=12 mo)",IF(($E59-'Timing &amp; Incumbent Screen'!$C$6)&lt;=1095,"Forward (1-3 yr)","Long-range (3+ yr)"))))</f>
        <v>Expired - unresolved</v>
      </c>
      <c r="D59" t="str">
        <f t="shared" si="0"/>
        <v>FY26</v>
      </c>
      <c r="E59" s="18">
        <f>IF(INDEX('Contract Families'!$AK$9:$AK$1696,MATCH($K59,'Contract Families'!$B$9:$B$1696,0))="","",INDEX('Contract Families'!$AK$9:$AK$1696,MATCH($K59,'Contract Families'!$B$9:$B$1696,0)))</f>
        <v>46047</v>
      </c>
      <c r="F59" t="s">
        <v>599</v>
      </c>
      <c r="G59" s="15">
        <f>IF($E59="","",ROUND(($E59-'Timing &amp; Incumbent Screen'!$C$6)/30.44,0))</f>
        <v>-5</v>
      </c>
      <c r="H59" s="19">
        <f t="shared" si="1"/>
        <v>46047</v>
      </c>
      <c r="I59" s="19">
        <f t="shared" si="2"/>
        <v>45957</v>
      </c>
      <c r="J59" s="15">
        <f>IFERROR(INDEX('Recompete Reviews'!$M$9:$M$234,MATCH($K59,'Recompete Reviews'!$B$9:$B$234,0)),"")</f>
        <v>0</v>
      </c>
      <c r="K59" t="s">
        <v>294</v>
      </c>
      <c r="L59" t="s">
        <v>619</v>
      </c>
      <c r="M59" t="s">
        <v>456</v>
      </c>
      <c r="N59" t="s">
        <v>598</v>
      </c>
      <c r="O59" s="17">
        <v>44223</v>
      </c>
      <c r="P59" s="4">
        <f>IF($O59="","",ROUND(('Timing &amp; Incumbent Screen'!$C$6-$O59)/365.25,1))</f>
        <v>5.4</v>
      </c>
      <c r="Q59" t="s">
        <v>744</v>
      </c>
      <c r="R59" s="10">
        <f>IF(INDEX('Contract Families'!$AB$9:$AB$1696,MATCH($K59,'Contract Families'!$B$9:$B$1696,0))="","",INDEX('Contract Families'!$AB$9:$AB$1696,MATCH($K59,'Contract Families'!$B$9:$B$1696,0))/1000000)</f>
        <v>2.6500604900000004</v>
      </c>
      <c r="S59" s="11">
        <f>IF(INDEX('Contract Families'!$Z$9:$Z$1696,MATCH($K59,'Contract Families'!$B$9:$B$1696,0))="","",INDEX('Contract Families'!$Z$9:$Z$1696,MATCH($K59,'Contract Families'!$B$9:$B$1696,0)))</f>
        <v>0.96879999999999999</v>
      </c>
      <c r="T59" s="19">
        <f>IF(MAX(_xlfn.MAXIFS('Contract Awards'!$V$9:$V$2697,'Contract Awards'!$C$9:$C$2697,$K59),_xlfn.MAXIFS('Contract Awards'!$V$9:$V$2697,'Contract Awards'!$D$9:$D$2697,$K59))=0,"",MAX(_xlfn.MAXIFS('Contract Awards'!$V$9:$V$2697,'Contract Awards'!$C$9:$C$2697,$K59),_xlfn.MAXIFS('Contract Awards'!$V$9:$V$2697,'Contract Awards'!$D$9:$D$2697,$K59)))</f>
        <v>46047</v>
      </c>
      <c r="U59" s="15">
        <f t="shared" si="3"/>
        <v>0</v>
      </c>
      <c r="V59" t="str">
        <f>IF($Q59="","",IF(COUNTIFS('Pipeline Events'!$M$9:$M$45,$Q59,'Pipeline Events'!$K$9:$K$45,"&gt;="&amp;'Timing &amp; Incumbent Screen'!$C$6)&gt;0,"Y ("&amp;COUNTIFS('Pipeline Events'!$M$9:$M$45,$Q59,'Pipeline Events'!$K$9:$K$45,"&gt;="&amp;'Timing &amp; Incumbent Screen'!$C$6)&amp;")",""))</f>
        <v/>
      </c>
      <c r="W59" t="str">
        <f>IF(COUNTIFS('Notice Links'!$E$9:$E$59,$K59,'Notice Links'!$L$9:$L$59,"Y",'Notice Links'!$J$9:$J$59,"&gt;="&amp;'Timing &amp; Incumbent Screen'!$C$6)&gt;0,"Y","")</f>
        <v/>
      </c>
      <c r="X59">
        <f>IFERROR(INDEX('Recompete Reviews'!$D$9:$D$234,MATCH($K59,'Recompete Reviews'!$B$9:$B$234,0)),"")</f>
        <v>0</v>
      </c>
      <c r="Y59">
        <f>IFERROR(INDEX('Recompete Reviews'!$E$9:$E$234,MATCH($K59,'Recompete Reviews'!$B$9:$B$234,0)),"")</f>
        <v>0</v>
      </c>
      <c r="Z59">
        <f>IFERROR(INDEX('Recompete Reviews'!$H$9:$H$234,MATCH($K59,'Recompete Reviews'!$B$9:$B$234,0)),"")</f>
        <v>0</v>
      </c>
    </row>
    <row r="60" spans="2:26" ht="10" customHeight="1" outlineLevel="1" x14ac:dyDescent="0.15">
      <c r="B60" t="str">
        <f>IF($E60="","",IF($E60&lt;'Timing &amp; Incumbent Screen'!$C$6,"Expired-lineage","Active"))</f>
        <v>Expired-lineage</v>
      </c>
      <c r="C60" t="str">
        <f>IF($E60="","",IF($E60&lt;'Timing &amp; Incumbent Screen'!$C$6,"Expired - unresolved",IF(($E60-'Timing &amp; Incumbent Screen'!$C$6)&lt;=365,"Imminent (&lt;=12 mo)",IF(($E60-'Timing &amp; Incumbent Screen'!$C$6)&lt;=1095,"Forward (1-3 yr)","Long-range (3+ yr)"))))</f>
        <v>Expired - unresolved</v>
      </c>
      <c r="D60" t="str">
        <f t="shared" si="0"/>
        <v>FY26</v>
      </c>
      <c r="E60" s="18">
        <f>IF(INDEX('Contract Families'!$AK$9:$AK$1696,MATCH($K60,'Contract Families'!$B$9:$B$1696,0))="","",INDEX('Contract Families'!$AK$9:$AK$1696,MATCH($K60,'Contract Families'!$B$9:$B$1696,0)))</f>
        <v>46047</v>
      </c>
      <c r="F60" t="s">
        <v>599</v>
      </c>
      <c r="G60" s="15">
        <f>IF($E60="","",ROUND(($E60-'Timing &amp; Incumbent Screen'!$C$6)/30.44,0))</f>
        <v>-5</v>
      </c>
      <c r="H60" s="19">
        <f t="shared" si="1"/>
        <v>46047</v>
      </c>
      <c r="I60" s="19">
        <f t="shared" si="2"/>
        <v>45957</v>
      </c>
      <c r="J60" s="15">
        <f>IFERROR(INDEX('Recompete Reviews'!$M$9:$M$234,MATCH($K60,'Recompete Reviews'!$B$9:$B$234,0)),"")</f>
        <v>0</v>
      </c>
      <c r="K60" t="s">
        <v>295</v>
      </c>
      <c r="L60" t="s">
        <v>603</v>
      </c>
      <c r="M60" t="s">
        <v>456</v>
      </c>
      <c r="N60" t="s">
        <v>598</v>
      </c>
      <c r="O60" s="17">
        <v>44223</v>
      </c>
      <c r="P60" s="4">
        <f>IF($O60="","",ROUND(('Timing &amp; Incumbent Screen'!$C$6-$O60)/365.25,1))</f>
        <v>5.4</v>
      </c>
      <c r="Q60" t="s">
        <v>740</v>
      </c>
      <c r="R60" s="10">
        <f>IF(INDEX('Contract Families'!$AB$9:$AB$1696,MATCH($K60,'Contract Families'!$B$9:$B$1696,0))="","",INDEX('Contract Families'!$AB$9:$AB$1696,MATCH($K60,'Contract Families'!$B$9:$B$1696,0))/1000000)</f>
        <v>2.5886299400000001</v>
      </c>
      <c r="S60" s="11">
        <f>IF(INDEX('Contract Families'!$Z$9:$Z$1696,MATCH($K60,'Contract Families'!$B$9:$B$1696,0))="","",INDEX('Contract Families'!$Z$9:$Z$1696,MATCH($K60,'Contract Families'!$B$9:$B$1696,0)))</f>
        <v>1</v>
      </c>
      <c r="T60" s="19">
        <f>IF(MAX(_xlfn.MAXIFS('Contract Awards'!$V$9:$V$2697,'Contract Awards'!$C$9:$C$2697,$K60),_xlfn.MAXIFS('Contract Awards'!$V$9:$V$2697,'Contract Awards'!$D$9:$D$2697,$K60))=0,"",MAX(_xlfn.MAXIFS('Contract Awards'!$V$9:$V$2697,'Contract Awards'!$C$9:$C$2697,$K60),_xlfn.MAXIFS('Contract Awards'!$V$9:$V$2697,'Contract Awards'!$D$9:$D$2697,$K60)))</f>
        <v>46047</v>
      </c>
      <c r="U60" s="15">
        <f t="shared" si="3"/>
        <v>0</v>
      </c>
      <c r="V60" t="str">
        <f>IF($Q60="","",IF(COUNTIFS('Pipeline Events'!$M$9:$M$45,$Q60,'Pipeline Events'!$K$9:$K$45,"&gt;="&amp;'Timing &amp; Incumbent Screen'!$C$6)&gt;0,"Y ("&amp;COUNTIFS('Pipeline Events'!$M$9:$M$45,$Q60,'Pipeline Events'!$K$9:$K$45,"&gt;="&amp;'Timing &amp; Incumbent Screen'!$C$6)&amp;")",""))</f>
        <v/>
      </c>
      <c r="W60" t="str">
        <f>IF(COUNTIFS('Notice Links'!$E$9:$E$59,$K60,'Notice Links'!$L$9:$L$59,"Y",'Notice Links'!$J$9:$J$59,"&gt;="&amp;'Timing &amp; Incumbent Screen'!$C$6)&gt;0,"Y","")</f>
        <v/>
      </c>
      <c r="X60">
        <f>IFERROR(INDEX('Recompete Reviews'!$D$9:$D$234,MATCH($K60,'Recompete Reviews'!$B$9:$B$234,0)),"")</f>
        <v>0</v>
      </c>
      <c r="Y60">
        <f>IFERROR(INDEX('Recompete Reviews'!$E$9:$E$234,MATCH($K60,'Recompete Reviews'!$B$9:$B$234,0)),"")</f>
        <v>0</v>
      </c>
      <c r="Z60">
        <f>IFERROR(INDEX('Recompete Reviews'!$H$9:$H$234,MATCH($K60,'Recompete Reviews'!$B$9:$B$234,0)),"")</f>
        <v>0</v>
      </c>
    </row>
    <row r="61" spans="2:26" ht="10" customHeight="1" outlineLevel="1" x14ac:dyDescent="0.15">
      <c r="B61" t="str">
        <f>IF($E61="","",IF($E61&lt;'Timing &amp; Incumbent Screen'!$C$6,"Expired-lineage","Active"))</f>
        <v>Expired-lineage</v>
      </c>
      <c r="C61" t="str">
        <f>IF($E61="","",IF($E61&lt;'Timing &amp; Incumbent Screen'!$C$6,"Expired - unresolved",IF(($E61-'Timing &amp; Incumbent Screen'!$C$6)&lt;=365,"Imminent (&lt;=12 mo)",IF(($E61-'Timing &amp; Incumbent Screen'!$C$6)&lt;=1095,"Forward (1-3 yr)","Long-range (3+ yr)"))))</f>
        <v>Expired - unresolved</v>
      </c>
      <c r="D61" t="str">
        <f t="shared" si="0"/>
        <v>FY26</v>
      </c>
      <c r="E61" s="18">
        <f>IF(INDEX('Contract Families'!$AK$9:$AK$1696,MATCH($K61,'Contract Families'!$B$9:$B$1696,0))="","",INDEX('Contract Families'!$AK$9:$AK$1696,MATCH($K61,'Contract Families'!$B$9:$B$1696,0)))</f>
        <v>46047</v>
      </c>
      <c r="F61" t="s">
        <v>599</v>
      </c>
      <c r="G61" s="15">
        <f>IF($E61="","",ROUND(($E61-'Timing &amp; Incumbent Screen'!$C$6)/30.44,0))</f>
        <v>-5</v>
      </c>
      <c r="H61" s="19">
        <f t="shared" si="1"/>
        <v>46047</v>
      </c>
      <c r="I61" s="19">
        <f t="shared" si="2"/>
        <v>45957</v>
      </c>
      <c r="J61" s="15">
        <f>IFERROR(INDEX('Recompete Reviews'!$M$9:$M$234,MATCH($K61,'Recompete Reviews'!$B$9:$B$234,0)),"")</f>
        <v>0</v>
      </c>
      <c r="K61" t="s">
        <v>312</v>
      </c>
      <c r="L61" t="s">
        <v>620</v>
      </c>
      <c r="M61" t="s">
        <v>456</v>
      </c>
      <c r="N61" t="s">
        <v>598</v>
      </c>
      <c r="O61" s="17">
        <v>44223</v>
      </c>
      <c r="P61" s="4">
        <f>IF($O61="","",ROUND(('Timing &amp; Incumbent Screen'!$C$6-$O61)/365.25,1))</f>
        <v>5.4</v>
      </c>
      <c r="Q61" t="s">
        <v>740</v>
      </c>
      <c r="R61" s="10">
        <f>IF(INDEX('Contract Families'!$AB$9:$AB$1696,MATCH($K61,'Contract Families'!$B$9:$B$1696,0))="","",INDEX('Contract Families'!$AB$9:$AB$1696,MATCH($K61,'Contract Families'!$B$9:$B$1696,0))/1000000)</f>
        <v>2.05175551</v>
      </c>
      <c r="S61" s="11">
        <f>IF(INDEX('Contract Families'!$Z$9:$Z$1696,MATCH($K61,'Contract Families'!$B$9:$B$1696,0))="","",INDEX('Contract Families'!$Z$9:$Z$1696,MATCH($K61,'Contract Families'!$B$9:$B$1696,0)))</f>
        <v>1</v>
      </c>
      <c r="T61" s="19">
        <f>IF(MAX(_xlfn.MAXIFS('Contract Awards'!$V$9:$V$2697,'Contract Awards'!$C$9:$C$2697,$K61),_xlfn.MAXIFS('Contract Awards'!$V$9:$V$2697,'Contract Awards'!$D$9:$D$2697,$K61))=0,"",MAX(_xlfn.MAXIFS('Contract Awards'!$V$9:$V$2697,'Contract Awards'!$C$9:$C$2697,$K61),_xlfn.MAXIFS('Contract Awards'!$V$9:$V$2697,'Contract Awards'!$D$9:$D$2697,$K61)))</f>
        <v>46108</v>
      </c>
      <c r="U61" s="15">
        <f t="shared" si="3"/>
        <v>0</v>
      </c>
      <c r="V61" t="str">
        <f>IF($Q61="","",IF(COUNTIFS('Pipeline Events'!$M$9:$M$45,$Q61,'Pipeline Events'!$K$9:$K$45,"&gt;="&amp;'Timing &amp; Incumbent Screen'!$C$6)&gt;0,"Y ("&amp;COUNTIFS('Pipeline Events'!$M$9:$M$45,$Q61,'Pipeline Events'!$K$9:$K$45,"&gt;="&amp;'Timing &amp; Incumbent Screen'!$C$6)&amp;")",""))</f>
        <v/>
      </c>
      <c r="W61" t="str">
        <f>IF(COUNTIFS('Notice Links'!$E$9:$E$59,$K61,'Notice Links'!$L$9:$L$59,"Y",'Notice Links'!$J$9:$J$59,"&gt;="&amp;'Timing &amp; Incumbent Screen'!$C$6)&gt;0,"Y","")</f>
        <v/>
      </c>
      <c r="X61">
        <f>IFERROR(INDEX('Recompete Reviews'!$D$9:$D$234,MATCH($K61,'Recompete Reviews'!$B$9:$B$234,0)),"")</f>
        <v>0</v>
      </c>
      <c r="Y61">
        <f>IFERROR(INDEX('Recompete Reviews'!$E$9:$E$234,MATCH($K61,'Recompete Reviews'!$B$9:$B$234,0)),"")</f>
        <v>0</v>
      </c>
      <c r="Z61">
        <f>IFERROR(INDEX('Recompete Reviews'!$H$9:$H$234,MATCH($K61,'Recompete Reviews'!$B$9:$B$234,0)),"")</f>
        <v>0</v>
      </c>
    </row>
    <row r="62" spans="2:26" ht="10" customHeight="1" outlineLevel="1" x14ac:dyDescent="0.15">
      <c r="B62" t="str">
        <f>IF($E62="","",IF($E62&lt;'Timing &amp; Incumbent Screen'!$C$6,"Expired-lineage","Active"))</f>
        <v>Expired-lineage</v>
      </c>
      <c r="C62" t="str">
        <f>IF($E62="","",IF($E62&lt;'Timing &amp; Incumbent Screen'!$C$6,"Expired - unresolved",IF(($E62-'Timing &amp; Incumbent Screen'!$C$6)&lt;=365,"Imminent (&lt;=12 mo)",IF(($E62-'Timing &amp; Incumbent Screen'!$C$6)&lt;=1095,"Forward (1-3 yr)","Long-range (3+ yr)"))))</f>
        <v>Expired - unresolved</v>
      </c>
      <c r="D62" t="str">
        <f t="shared" si="0"/>
        <v>FY26</v>
      </c>
      <c r="E62" s="18">
        <f>IF(INDEX('Contract Families'!$AK$9:$AK$1696,MATCH($K62,'Contract Families'!$B$9:$B$1696,0))="","",INDEX('Contract Families'!$AK$9:$AK$1696,MATCH($K62,'Contract Families'!$B$9:$B$1696,0)))</f>
        <v>46047</v>
      </c>
      <c r="F62" t="s">
        <v>599</v>
      </c>
      <c r="G62" s="15">
        <f>IF($E62="","",ROUND(($E62-'Timing &amp; Incumbent Screen'!$C$6)/30.44,0))</f>
        <v>-5</v>
      </c>
      <c r="H62" s="19">
        <f t="shared" si="1"/>
        <v>46047</v>
      </c>
      <c r="I62" s="19">
        <f t="shared" si="2"/>
        <v>45957</v>
      </c>
      <c r="J62" s="15">
        <f>IFERROR(INDEX('Recompete Reviews'!$M$9:$M$234,MATCH($K62,'Recompete Reviews'!$B$9:$B$234,0)),"")</f>
        <v>0</v>
      </c>
      <c r="K62" t="s">
        <v>326</v>
      </c>
      <c r="L62" t="s">
        <v>621</v>
      </c>
      <c r="M62" t="s">
        <v>456</v>
      </c>
      <c r="N62" t="s">
        <v>598</v>
      </c>
      <c r="O62" s="17">
        <v>44223</v>
      </c>
      <c r="P62" s="4">
        <f>IF($O62="","",ROUND(('Timing &amp; Incumbent Screen'!$C$6-$O62)/365.25,1))</f>
        <v>5.4</v>
      </c>
      <c r="Q62" t="s">
        <v>740</v>
      </c>
      <c r="R62" s="10">
        <f>IF(INDEX('Contract Families'!$AB$9:$AB$1696,MATCH($K62,'Contract Families'!$B$9:$B$1696,0))="","",INDEX('Contract Families'!$AB$9:$AB$1696,MATCH($K62,'Contract Families'!$B$9:$B$1696,0))/1000000)</f>
        <v>1.7438777599999999</v>
      </c>
      <c r="S62" s="11">
        <f>IF(INDEX('Contract Families'!$Z$9:$Z$1696,MATCH($K62,'Contract Families'!$B$9:$B$1696,0))="","",INDEX('Contract Families'!$Z$9:$Z$1696,MATCH($K62,'Contract Families'!$B$9:$B$1696,0)))</f>
        <v>1</v>
      </c>
      <c r="T62" s="19">
        <f>IF(MAX(_xlfn.MAXIFS('Contract Awards'!$V$9:$V$2697,'Contract Awards'!$C$9:$C$2697,$K62),_xlfn.MAXIFS('Contract Awards'!$V$9:$V$2697,'Contract Awards'!$D$9:$D$2697,$K62))=0,"",MAX(_xlfn.MAXIFS('Contract Awards'!$V$9:$V$2697,'Contract Awards'!$C$9:$C$2697,$K62),_xlfn.MAXIFS('Contract Awards'!$V$9:$V$2697,'Contract Awards'!$D$9:$D$2697,$K62)))</f>
        <v>46047</v>
      </c>
      <c r="U62" s="15">
        <f t="shared" si="3"/>
        <v>0</v>
      </c>
      <c r="V62" t="str">
        <f>IF($Q62="","",IF(COUNTIFS('Pipeline Events'!$M$9:$M$45,$Q62,'Pipeline Events'!$K$9:$K$45,"&gt;="&amp;'Timing &amp; Incumbent Screen'!$C$6)&gt;0,"Y ("&amp;COUNTIFS('Pipeline Events'!$M$9:$M$45,$Q62,'Pipeline Events'!$K$9:$K$45,"&gt;="&amp;'Timing &amp; Incumbent Screen'!$C$6)&amp;")",""))</f>
        <v/>
      </c>
      <c r="W62" t="str">
        <f>IF(COUNTIFS('Notice Links'!$E$9:$E$59,$K62,'Notice Links'!$L$9:$L$59,"Y",'Notice Links'!$J$9:$J$59,"&gt;="&amp;'Timing &amp; Incumbent Screen'!$C$6)&gt;0,"Y","")</f>
        <v/>
      </c>
      <c r="X62">
        <f>IFERROR(INDEX('Recompete Reviews'!$D$9:$D$234,MATCH($K62,'Recompete Reviews'!$B$9:$B$234,0)),"")</f>
        <v>0</v>
      </c>
      <c r="Y62">
        <f>IFERROR(INDEX('Recompete Reviews'!$E$9:$E$234,MATCH($K62,'Recompete Reviews'!$B$9:$B$234,0)),"")</f>
        <v>0</v>
      </c>
      <c r="Z62">
        <f>IFERROR(INDEX('Recompete Reviews'!$H$9:$H$234,MATCH($K62,'Recompete Reviews'!$B$9:$B$234,0)),"")</f>
        <v>0</v>
      </c>
    </row>
    <row r="63" spans="2:26" ht="10" customHeight="1" outlineLevel="1" x14ac:dyDescent="0.15">
      <c r="B63" t="str">
        <f>IF($E63="","",IF($E63&lt;'Timing &amp; Incumbent Screen'!$C$6,"Expired-lineage","Active"))</f>
        <v>Expired-lineage</v>
      </c>
      <c r="C63" t="str">
        <f>IF($E63="","",IF($E63&lt;'Timing &amp; Incumbent Screen'!$C$6,"Expired - unresolved",IF(($E63-'Timing &amp; Incumbent Screen'!$C$6)&lt;=365,"Imminent (&lt;=12 mo)",IF(($E63-'Timing &amp; Incumbent Screen'!$C$6)&lt;=1095,"Forward (1-3 yr)","Long-range (3+ yr)"))))</f>
        <v>Expired - unresolved</v>
      </c>
      <c r="D63" t="str">
        <f t="shared" si="0"/>
        <v>FY25</v>
      </c>
      <c r="E63" s="18">
        <f>IF(INDEX('Contract Families'!$AK$9:$AK$1696,MATCH($K63,'Contract Families'!$B$9:$B$1696,0))="","",INDEX('Contract Families'!$AK$9:$AK$1696,MATCH($K63,'Contract Families'!$B$9:$B$1696,0)))</f>
        <v>45881</v>
      </c>
      <c r="F63" t="s">
        <v>599</v>
      </c>
      <c r="G63" s="15">
        <f>IF($E63="","",ROUND(($E63-'Timing &amp; Incumbent Screen'!$C$6)/30.44,0))</f>
        <v>-10</v>
      </c>
      <c r="H63" s="19">
        <f t="shared" si="1"/>
        <v>45881</v>
      </c>
      <c r="I63" s="19">
        <f t="shared" si="2"/>
        <v>45791</v>
      </c>
      <c r="J63" s="15">
        <f>IFERROR(INDEX('Recompete Reviews'!$M$9:$M$234,MATCH($K63,'Recompete Reviews'!$B$9:$B$234,0)),"")</f>
        <v>0</v>
      </c>
      <c r="K63" t="s">
        <v>163</v>
      </c>
      <c r="L63" t="s">
        <v>600</v>
      </c>
      <c r="M63" t="s">
        <v>456</v>
      </c>
      <c r="N63" t="s">
        <v>598</v>
      </c>
      <c r="O63" s="17">
        <v>41596</v>
      </c>
      <c r="P63" s="4">
        <f>IF($O63="","",ROUND(('Timing &amp; Incumbent Screen'!$C$6-$O63)/365.25,1))</f>
        <v>12.6</v>
      </c>
      <c r="Q63" t="s">
        <v>737</v>
      </c>
      <c r="R63" s="10">
        <f>IF(INDEX('Contract Families'!$AB$9:$AB$1696,MATCH($K63,'Contract Families'!$B$9:$B$1696,0))="","",INDEX('Contract Families'!$AB$9:$AB$1696,MATCH($K63,'Contract Families'!$B$9:$B$1696,0))/1000000)</f>
        <v>241.61904382</v>
      </c>
      <c r="S63" s="11">
        <f>IF(INDEX('Contract Families'!$Z$9:$Z$1696,MATCH($K63,'Contract Families'!$B$9:$B$1696,0))="","",INDEX('Contract Families'!$Z$9:$Z$1696,MATCH($K63,'Contract Families'!$B$9:$B$1696,0)))</f>
        <v>0.997</v>
      </c>
      <c r="T63" s="19">
        <f>IF(MAX(_xlfn.MAXIFS('Contract Awards'!$V$9:$V$2697,'Contract Awards'!$C$9:$C$2697,$K63),_xlfn.MAXIFS('Contract Awards'!$V$9:$V$2697,'Contract Awards'!$D$9:$D$2697,$K63))=0,"",MAX(_xlfn.MAXIFS('Contract Awards'!$V$9:$V$2697,'Contract Awards'!$C$9:$C$2697,$K63),_xlfn.MAXIFS('Contract Awards'!$V$9:$V$2697,'Contract Awards'!$D$9:$D$2697,$K63)))</f>
        <v>47842</v>
      </c>
      <c r="U63" s="15">
        <f t="shared" si="3"/>
        <v>5</v>
      </c>
      <c r="V63" t="str">
        <f>IF($Q63="","",IF(COUNTIFS('Pipeline Events'!$M$9:$M$45,$Q63,'Pipeline Events'!$K$9:$K$45,"&gt;="&amp;'Timing &amp; Incumbent Screen'!$C$6)&gt;0,"Y ("&amp;COUNTIFS('Pipeline Events'!$M$9:$M$45,$Q63,'Pipeline Events'!$K$9:$K$45,"&gt;="&amp;'Timing &amp; Incumbent Screen'!$C$6)&amp;")",""))</f>
        <v/>
      </c>
      <c r="W63" t="str">
        <f>IF(COUNTIFS('Notice Links'!$E$9:$E$59,$K63,'Notice Links'!$L$9:$L$59,"Y",'Notice Links'!$J$9:$J$59,"&gt;="&amp;'Timing &amp; Incumbent Screen'!$C$6)&gt;0,"Y","")</f>
        <v/>
      </c>
      <c r="X63">
        <f>IFERROR(INDEX('Recompete Reviews'!$D$9:$D$234,MATCH($K63,'Recompete Reviews'!$B$9:$B$234,0)),"")</f>
        <v>0</v>
      </c>
      <c r="Y63">
        <f>IFERROR(INDEX('Recompete Reviews'!$E$9:$E$234,MATCH($K63,'Recompete Reviews'!$B$9:$B$234,0)),"")</f>
        <v>0</v>
      </c>
      <c r="Z63">
        <f>IFERROR(INDEX('Recompete Reviews'!$H$9:$H$234,MATCH($K63,'Recompete Reviews'!$B$9:$B$234,0)),"")</f>
        <v>0</v>
      </c>
    </row>
    <row r="64" spans="2:26" ht="10" customHeight="1" outlineLevel="1" x14ac:dyDescent="0.15">
      <c r="B64" t="str">
        <f>IF($E64="","",IF($E64&lt;'Timing &amp; Incumbent Screen'!$C$6,"Expired-lineage","Active"))</f>
        <v>Expired-lineage</v>
      </c>
      <c r="C64" t="str">
        <f>IF($E64="","",IF($E64&lt;'Timing &amp; Incumbent Screen'!$C$6,"Expired - unresolved",IF(($E64-'Timing &amp; Incumbent Screen'!$C$6)&lt;=365,"Imminent (&lt;=12 mo)",IF(($E64-'Timing &amp; Incumbent Screen'!$C$6)&lt;=1095,"Forward (1-3 yr)","Long-range (3+ yr)"))))</f>
        <v>Expired - unresolved</v>
      </c>
      <c r="D64" t="str">
        <f t="shared" si="0"/>
        <v>FY22</v>
      </c>
      <c r="E64" s="18">
        <f>IF(INDEX('Contract Families'!$AK$9:$AK$1696,MATCH($K64,'Contract Families'!$B$9:$B$1696,0))="","",INDEX('Contract Families'!$AK$9:$AK$1696,MATCH($K64,'Contract Families'!$B$9:$B$1696,0)))</f>
        <v>44821</v>
      </c>
      <c r="F64" t="s">
        <v>599</v>
      </c>
      <c r="G64" s="15">
        <f>IF($E64="","",ROUND(($E64-'Timing &amp; Incumbent Screen'!$C$6)/30.44,0))</f>
        <v>-45</v>
      </c>
      <c r="H64" s="19">
        <f t="shared" si="1"/>
        <v>44821</v>
      </c>
      <c r="I64" s="19">
        <f t="shared" si="2"/>
        <v>44731</v>
      </c>
      <c r="J64" s="15">
        <f>IFERROR(INDEX('Recompete Reviews'!$M$9:$M$234,MATCH($K64,'Recompete Reviews'!$B$9:$B$234,0)),"")</f>
        <v>0</v>
      </c>
      <c r="K64" t="s">
        <v>271</v>
      </c>
      <c r="L64" t="s">
        <v>615</v>
      </c>
      <c r="M64" t="s">
        <v>437</v>
      </c>
      <c r="N64" t="s">
        <v>598</v>
      </c>
      <c r="O64" s="17">
        <v>42984</v>
      </c>
      <c r="P64" s="4">
        <f>IF($O64="","",ROUND(('Timing &amp; Incumbent Screen'!$C$6-$O64)/365.25,1))</f>
        <v>8.8000000000000007</v>
      </c>
      <c r="Q64" t="s">
        <v>743</v>
      </c>
      <c r="R64" s="10">
        <f>IF(INDEX('Contract Families'!$AB$9:$AB$1696,MATCH($K64,'Contract Families'!$B$9:$B$1696,0))="","",INDEX('Contract Families'!$AB$9:$AB$1696,MATCH($K64,'Contract Families'!$B$9:$B$1696,0))/1000000)</f>
        <v>3.9904218599999997</v>
      </c>
      <c r="S64" s="11">
        <f>IF(INDEX('Contract Families'!$Z$9:$Z$1696,MATCH($K64,'Contract Families'!$B$9:$B$1696,0))="","",INDEX('Contract Families'!$Z$9:$Z$1696,MATCH($K64,'Contract Families'!$B$9:$B$1696,0)))</f>
        <v>1</v>
      </c>
      <c r="T64" s="19">
        <f>IF(MAX(_xlfn.MAXIFS('Contract Awards'!$V$9:$V$2697,'Contract Awards'!$C$9:$C$2697,$K64),_xlfn.MAXIFS('Contract Awards'!$V$9:$V$2697,'Contract Awards'!$D$9:$D$2697,$K64))=0,"",MAX(_xlfn.MAXIFS('Contract Awards'!$V$9:$V$2697,'Contract Awards'!$C$9:$C$2697,$K64),_xlfn.MAXIFS('Contract Awards'!$V$9:$V$2697,'Contract Awards'!$D$9:$D$2697,$K64)))</f>
        <v>44821</v>
      </c>
      <c r="U64" s="15">
        <f t="shared" si="3"/>
        <v>0</v>
      </c>
      <c r="V64" t="str">
        <f>IF($Q64="","",IF(COUNTIFS('Pipeline Events'!$M$9:$M$45,$Q64,'Pipeline Events'!$K$9:$K$45,"&gt;="&amp;'Timing &amp; Incumbent Screen'!$C$6)&gt;0,"Y ("&amp;COUNTIFS('Pipeline Events'!$M$9:$M$45,$Q64,'Pipeline Events'!$K$9:$K$45,"&gt;="&amp;'Timing &amp; Incumbent Screen'!$C$6)&amp;")",""))</f>
        <v/>
      </c>
      <c r="W64" t="str">
        <f>IF(COUNTIFS('Notice Links'!$E$9:$E$59,$K64,'Notice Links'!$L$9:$L$59,"Y",'Notice Links'!$J$9:$J$59,"&gt;="&amp;'Timing &amp; Incumbent Screen'!$C$6)&gt;0,"Y","")</f>
        <v/>
      </c>
      <c r="X64">
        <f>IFERROR(INDEX('Recompete Reviews'!$D$9:$D$234,MATCH($K64,'Recompete Reviews'!$B$9:$B$234,0)),"")</f>
        <v>0</v>
      </c>
      <c r="Y64">
        <f>IFERROR(INDEX('Recompete Reviews'!$E$9:$E$234,MATCH($K64,'Recompete Reviews'!$B$9:$B$234,0)),"")</f>
        <v>0</v>
      </c>
      <c r="Z64">
        <f>IFERROR(INDEX('Recompete Reviews'!$H$9:$H$234,MATCH($K64,'Recompete Reviews'!$B$9:$B$234,0)),"")</f>
        <v>0</v>
      </c>
    </row>
    <row r="65" spans="2:26" ht="10" customHeight="1" outlineLevel="1" x14ac:dyDescent="0.15">
      <c r="B65" t="str">
        <f>IF($E65="","",IF($E65&lt;'Timing &amp; Incumbent Screen'!$C$6,"Expired-lineage","Active"))</f>
        <v>Expired-lineage</v>
      </c>
      <c r="C65" t="str">
        <f>IF($E65="","",IF($E65&lt;'Timing &amp; Incumbent Screen'!$C$6,"Expired - unresolved",IF(($E65-'Timing &amp; Incumbent Screen'!$C$6)&lt;=365,"Imminent (&lt;=12 mo)",IF(($E65-'Timing &amp; Incumbent Screen'!$C$6)&lt;=1095,"Forward (1-3 yr)","Long-range (3+ yr)"))))</f>
        <v>Expired - unresolved</v>
      </c>
      <c r="D65" t="str">
        <f t="shared" si="0"/>
        <v>FY21</v>
      </c>
      <c r="E65" s="18">
        <f>IF(INDEX('Contract Families'!$AK$9:$AK$1696,MATCH($K65,'Contract Families'!$B$9:$B$1696,0))="","",INDEX('Contract Families'!$AK$9:$AK$1696,MATCH($K65,'Contract Families'!$B$9:$B$1696,0)))</f>
        <v>44455</v>
      </c>
      <c r="F65" t="s">
        <v>599</v>
      </c>
      <c r="G65" s="15">
        <f>IF($E65="","",ROUND(($E65-'Timing &amp; Incumbent Screen'!$C$6)/30.44,0))</f>
        <v>-57</v>
      </c>
      <c r="H65" s="19">
        <f t="shared" si="1"/>
        <v>44455</v>
      </c>
      <c r="I65" s="19">
        <f t="shared" si="2"/>
        <v>44365</v>
      </c>
      <c r="J65" s="15">
        <f>IFERROR(INDEX('Recompete Reviews'!$M$9:$M$234,MATCH($K65,'Recompete Reviews'!$B$9:$B$234,0)),"")</f>
        <v>0</v>
      </c>
      <c r="K65" t="s">
        <v>273</v>
      </c>
      <c r="L65" t="s">
        <v>616</v>
      </c>
      <c r="M65" t="s">
        <v>456</v>
      </c>
      <c r="N65" t="s">
        <v>598</v>
      </c>
      <c r="O65" s="17">
        <v>43005</v>
      </c>
      <c r="P65" s="4">
        <f>IF($O65="","",ROUND(('Timing &amp; Incumbent Screen'!$C$6-$O65)/365.25,1))</f>
        <v>8.6999999999999993</v>
      </c>
      <c r="Q65" t="s">
        <v>745</v>
      </c>
      <c r="R65" s="10">
        <f>IF(INDEX('Contract Families'!$AB$9:$AB$1696,MATCH($K65,'Contract Families'!$B$9:$B$1696,0))="","",INDEX('Contract Families'!$AB$9:$AB$1696,MATCH($K65,'Contract Families'!$B$9:$B$1696,0))/1000000)</f>
        <v>3.95025468</v>
      </c>
      <c r="S65" s="11">
        <f>IF(INDEX('Contract Families'!$Z$9:$Z$1696,MATCH($K65,'Contract Families'!$B$9:$B$1696,0))="","",INDEX('Contract Families'!$Z$9:$Z$1696,MATCH($K65,'Contract Families'!$B$9:$B$1696,0)))</f>
        <v>1</v>
      </c>
      <c r="T65" s="19">
        <f>IF(MAX(_xlfn.MAXIFS('Contract Awards'!$V$9:$V$2697,'Contract Awards'!$C$9:$C$2697,$K65),_xlfn.MAXIFS('Contract Awards'!$V$9:$V$2697,'Contract Awards'!$D$9:$D$2697,$K65))=0,"",MAX(_xlfn.MAXIFS('Contract Awards'!$V$9:$V$2697,'Contract Awards'!$C$9:$C$2697,$K65),_xlfn.MAXIFS('Contract Awards'!$V$9:$V$2697,'Contract Awards'!$D$9:$D$2697,$K65)))</f>
        <v>44455</v>
      </c>
      <c r="U65" s="15">
        <f t="shared" si="3"/>
        <v>0</v>
      </c>
      <c r="V65" t="str">
        <f>IF($Q65="","",IF(COUNTIFS('Pipeline Events'!$M$9:$M$45,$Q65,'Pipeline Events'!$K$9:$K$45,"&gt;="&amp;'Timing &amp; Incumbent Screen'!$C$6)&gt;0,"Y ("&amp;COUNTIFS('Pipeline Events'!$M$9:$M$45,$Q65,'Pipeline Events'!$K$9:$K$45,"&gt;="&amp;'Timing &amp; Incumbent Screen'!$C$6)&amp;")",""))</f>
        <v/>
      </c>
      <c r="W65" t="str">
        <f>IF(COUNTIFS('Notice Links'!$E$9:$E$59,$K65,'Notice Links'!$L$9:$L$59,"Y",'Notice Links'!$J$9:$J$59,"&gt;="&amp;'Timing &amp; Incumbent Screen'!$C$6)&gt;0,"Y","")</f>
        <v/>
      </c>
      <c r="X65">
        <f>IFERROR(INDEX('Recompete Reviews'!$D$9:$D$234,MATCH($K65,'Recompete Reviews'!$B$9:$B$234,0)),"")</f>
        <v>0</v>
      </c>
      <c r="Y65">
        <f>IFERROR(INDEX('Recompete Reviews'!$E$9:$E$234,MATCH($K65,'Recompete Reviews'!$B$9:$B$234,0)),"")</f>
        <v>0</v>
      </c>
      <c r="Z65">
        <f>IFERROR(INDEX('Recompete Reviews'!$H$9:$H$234,MATCH($K65,'Recompete Reviews'!$B$9:$B$234,0)),"")</f>
        <v>0</v>
      </c>
    </row>
    <row r="66" spans="2:26" ht="10" customHeight="1" outlineLevel="1" x14ac:dyDescent="0.15">
      <c r="B66" t="str">
        <f>IF($E66="","",IF($E66&lt;'Timing &amp; Incumbent Screen'!$C$6,"Expired-lineage","Active"))</f>
        <v>Expired-lineage</v>
      </c>
      <c r="C66" t="str">
        <f>IF($E66="","",IF($E66&lt;'Timing &amp; Incumbent Screen'!$C$6,"Expired - unresolved",IF(($E66-'Timing &amp; Incumbent Screen'!$C$6)&lt;=365,"Imminent (&lt;=12 mo)",IF(($E66-'Timing &amp; Incumbent Screen'!$C$6)&lt;=1095,"Forward (1-3 yr)","Long-range (3+ yr)"))))</f>
        <v>Expired - unresolved</v>
      </c>
      <c r="D66" t="str">
        <f t="shared" si="0"/>
        <v>FY21</v>
      </c>
      <c r="E66" s="18">
        <f>IF(INDEX('Contract Families'!$AK$9:$AK$1696,MATCH($K66,'Contract Families'!$B$9:$B$1696,0))="","",INDEX('Contract Families'!$AK$9:$AK$1696,MATCH($K66,'Contract Families'!$B$9:$B$1696,0)))</f>
        <v>44253</v>
      </c>
      <c r="F66" t="s">
        <v>599</v>
      </c>
      <c r="G66" s="15">
        <f>IF($E66="","",ROUND(($E66-'Timing &amp; Incumbent Screen'!$C$6)/30.44,0))</f>
        <v>-64</v>
      </c>
      <c r="H66" s="19">
        <f t="shared" si="1"/>
        <v>44253</v>
      </c>
      <c r="I66" s="19">
        <f t="shared" si="2"/>
        <v>44163</v>
      </c>
      <c r="J66" s="15">
        <f>IFERROR(INDEX('Recompete Reviews'!$M$9:$M$234,MATCH($K66,'Recompete Reviews'!$B$9:$B$234,0)),"")</f>
        <v>0</v>
      </c>
      <c r="K66" t="s">
        <v>186</v>
      </c>
      <c r="L66" t="s">
        <v>604</v>
      </c>
      <c r="M66" t="s">
        <v>456</v>
      </c>
      <c r="N66" t="s">
        <v>598</v>
      </c>
      <c r="O66" s="17">
        <v>42426</v>
      </c>
      <c r="P66" s="4">
        <f>IF($O66="","",ROUND(('Timing &amp; Incumbent Screen'!$C$6-$O66)/365.25,1))</f>
        <v>10.3</v>
      </c>
      <c r="Q66" t="s">
        <v>739</v>
      </c>
      <c r="R66" s="10">
        <f>IF(INDEX('Contract Families'!$AB$9:$AB$1696,MATCH($K66,'Contract Families'!$B$9:$B$1696,0))="","",INDEX('Contract Families'!$AB$9:$AB$1696,MATCH($K66,'Contract Families'!$B$9:$B$1696,0))/1000000)</f>
        <v>26.74380425</v>
      </c>
      <c r="S66" s="11">
        <f>IF(INDEX('Contract Families'!$Z$9:$Z$1696,MATCH($K66,'Contract Families'!$B$9:$B$1696,0))="","",INDEX('Contract Families'!$Z$9:$Z$1696,MATCH($K66,'Contract Families'!$B$9:$B$1696,0)))</f>
        <v>1.0053000000000001</v>
      </c>
      <c r="T66" s="19">
        <f>IF(MAX(_xlfn.MAXIFS('Contract Awards'!$V$9:$V$2697,'Contract Awards'!$C$9:$C$2697,$K66),_xlfn.MAXIFS('Contract Awards'!$V$9:$V$2697,'Contract Awards'!$D$9:$D$2697,$K66))=0,"",MAX(_xlfn.MAXIFS('Contract Awards'!$V$9:$V$2697,'Contract Awards'!$C$9:$C$2697,$K66),_xlfn.MAXIFS('Contract Awards'!$V$9:$V$2697,'Contract Awards'!$D$9:$D$2697,$K66)))</f>
        <v>44502</v>
      </c>
      <c r="U66" s="15">
        <f t="shared" si="3"/>
        <v>1</v>
      </c>
      <c r="V66" t="str">
        <f>IF($Q66="","",IF(COUNTIFS('Pipeline Events'!$M$9:$M$45,$Q66,'Pipeline Events'!$K$9:$K$45,"&gt;="&amp;'Timing &amp; Incumbent Screen'!$C$6)&gt;0,"Y ("&amp;COUNTIFS('Pipeline Events'!$M$9:$M$45,$Q66,'Pipeline Events'!$K$9:$K$45,"&gt;="&amp;'Timing &amp; Incumbent Screen'!$C$6)&amp;")",""))</f>
        <v/>
      </c>
      <c r="W66" t="str">
        <f>IF(COUNTIFS('Notice Links'!$E$9:$E$59,$K66,'Notice Links'!$L$9:$L$59,"Y",'Notice Links'!$J$9:$J$59,"&gt;="&amp;'Timing &amp; Incumbent Screen'!$C$6)&gt;0,"Y","")</f>
        <v/>
      </c>
      <c r="X66">
        <f>IFERROR(INDEX('Recompete Reviews'!$D$9:$D$234,MATCH($K66,'Recompete Reviews'!$B$9:$B$234,0)),"")</f>
        <v>0</v>
      </c>
      <c r="Y66">
        <f>IFERROR(INDEX('Recompete Reviews'!$E$9:$E$234,MATCH($K66,'Recompete Reviews'!$B$9:$B$234,0)),"")</f>
        <v>0</v>
      </c>
      <c r="Z66">
        <f>IFERROR(INDEX('Recompete Reviews'!$H$9:$H$234,MATCH($K66,'Recompete Reviews'!$B$9:$B$234,0)),"")</f>
        <v>0</v>
      </c>
    </row>
    <row r="67" spans="2:26" ht="10" customHeight="1" outlineLevel="1" x14ac:dyDescent="0.15">
      <c r="B67" t="str">
        <f>IF($E67="","",IF($E67&lt;'Timing &amp; Incumbent Screen'!$C$6,"Expired-lineage","Active"))</f>
        <v>Expired-lineage</v>
      </c>
      <c r="C67" t="str">
        <f>IF($E67="","",IF($E67&lt;'Timing &amp; Incumbent Screen'!$C$6,"Expired - unresolved",IF(($E67-'Timing &amp; Incumbent Screen'!$C$6)&lt;=365,"Imminent (&lt;=12 mo)",IF(($E67-'Timing &amp; Incumbent Screen'!$C$6)&lt;=1095,"Forward (1-3 yr)","Long-range (3+ yr)"))))</f>
        <v>Expired - unresolved</v>
      </c>
      <c r="D67" t="str">
        <f t="shared" si="0"/>
        <v>FY21</v>
      </c>
      <c r="E67" s="18">
        <f>IF(INDEX('Contract Families'!$AK$9:$AK$1696,MATCH($K67,'Contract Families'!$B$9:$B$1696,0))="","",INDEX('Contract Families'!$AK$9:$AK$1696,MATCH($K67,'Contract Families'!$B$9:$B$1696,0)))</f>
        <v>44252</v>
      </c>
      <c r="F67" t="s">
        <v>599</v>
      </c>
      <c r="G67" s="15">
        <f>IF($E67="","",ROUND(($E67-'Timing &amp; Incumbent Screen'!$C$6)/30.44,0))</f>
        <v>-64</v>
      </c>
      <c r="H67" s="19">
        <f t="shared" si="1"/>
        <v>44252</v>
      </c>
      <c r="I67" s="19">
        <f t="shared" si="2"/>
        <v>44162</v>
      </c>
      <c r="J67" s="15">
        <f>IFERROR(INDEX('Recompete Reviews'!$M$9:$M$234,MATCH($K67,'Recompete Reviews'!$B$9:$B$234,0)),"")</f>
        <v>0</v>
      </c>
      <c r="K67" t="s">
        <v>179</v>
      </c>
      <c r="L67" t="s">
        <v>603</v>
      </c>
      <c r="M67" t="s">
        <v>456</v>
      </c>
      <c r="N67" t="s">
        <v>598</v>
      </c>
      <c r="O67" s="17">
        <v>42426</v>
      </c>
      <c r="P67" s="4">
        <f>IF($O67="","",ROUND(('Timing &amp; Incumbent Screen'!$C$6-$O67)/365.25,1))</f>
        <v>10.3</v>
      </c>
      <c r="Q67" t="s">
        <v>739</v>
      </c>
      <c r="R67" s="10">
        <f>IF(INDEX('Contract Families'!$AB$9:$AB$1696,MATCH($K67,'Contract Families'!$B$9:$B$1696,0))="","",INDEX('Contract Families'!$AB$9:$AB$1696,MATCH($K67,'Contract Families'!$B$9:$B$1696,0))/1000000)</f>
        <v>37.038794530000004</v>
      </c>
      <c r="S67" s="11">
        <f>IF(INDEX('Contract Families'!$Z$9:$Z$1696,MATCH($K67,'Contract Families'!$B$9:$B$1696,0))="","",INDEX('Contract Families'!$Z$9:$Z$1696,MATCH($K67,'Contract Families'!$B$9:$B$1696,0)))</f>
        <v>1</v>
      </c>
      <c r="T67" s="19">
        <f>IF(MAX(_xlfn.MAXIFS('Contract Awards'!$V$9:$V$2697,'Contract Awards'!$C$9:$C$2697,$K67),_xlfn.MAXIFS('Contract Awards'!$V$9:$V$2697,'Contract Awards'!$D$9:$D$2697,$K67))=0,"",MAX(_xlfn.MAXIFS('Contract Awards'!$V$9:$V$2697,'Contract Awards'!$C$9:$C$2697,$K67),_xlfn.MAXIFS('Contract Awards'!$V$9:$V$2697,'Contract Awards'!$D$9:$D$2697,$K67)))</f>
        <v>44274</v>
      </c>
      <c r="U67" s="15">
        <f t="shared" si="3"/>
        <v>0</v>
      </c>
      <c r="V67" t="str">
        <f>IF($Q67="","",IF(COUNTIFS('Pipeline Events'!$M$9:$M$45,$Q67,'Pipeline Events'!$K$9:$K$45,"&gt;="&amp;'Timing &amp; Incumbent Screen'!$C$6)&gt;0,"Y ("&amp;COUNTIFS('Pipeline Events'!$M$9:$M$45,$Q67,'Pipeline Events'!$K$9:$K$45,"&gt;="&amp;'Timing &amp; Incumbent Screen'!$C$6)&amp;")",""))</f>
        <v/>
      </c>
      <c r="W67" t="str">
        <f>IF(COUNTIFS('Notice Links'!$E$9:$E$59,$K67,'Notice Links'!$L$9:$L$59,"Y",'Notice Links'!$J$9:$J$59,"&gt;="&amp;'Timing &amp; Incumbent Screen'!$C$6)&gt;0,"Y","")</f>
        <v/>
      </c>
      <c r="X67">
        <f>IFERROR(INDEX('Recompete Reviews'!$D$9:$D$234,MATCH($K67,'Recompete Reviews'!$B$9:$B$234,0)),"")</f>
        <v>0</v>
      </c>
      <c r="Y67">
        <f>IFERROR(INDEX('Recompete Reviews'!$E$9:$E$234,MATCH($K67,'Recompete Reviews'!$B$9:$B$234,0)),"")</f>
        <v>0</v>
      </c>
      <c r="Z67">
        <f>IFERROR(INDEX('Recompete Reviews'!$H$9:$H$234,MATCH($K67,'Recompete Reviews'!$B$9:$B$234,0)),"")</f>
        <v>0</v>
      </c>
    </row>
    <row r="68" spans="2:26" ht="11" outlineLevel="1" x14ac:dyDescent="0.15">
      <c r="B68" t="str">
        <f>IF($E68="","",IF($E68&lt;'Timing &amp; Incumbent Screen'!$C$6,"Expired-lineage","Active"))</f>
        <v>Expired-lineage</v>
      </c>
      <c r="C68" t="str">
        <f>IF($E68="","",IF($E68&lt;'Timing &amp; Incumbent Screen'!$C$6,"Expired - unresolved",IF(($E68-'Timing &amp; Incumbent Screen'!$C$6)&lt;=365,"Imminent (&lt;=12 mo)",IF(($E68-'Timing &amp; Incumbent Screen'!$C$6)&lt;=1095,"Forward (1-3 yr)","Long-range (3+ yr)"))))</f>
        <v>Expired - unresolved</v>
      </c>
      <c r="D68" t="str">
        <f t="shared" si="0"/>
        <v>FY21</v>
      </c>
      <c r="E68" s="18">
        <f>IF(INDEX('Contract Families'!$AK$9:$AK$1696,MATCH($K68,'Contract Families'!$B$9:$B$1696,0))="","",INDEX('Contract Families'!$AK$9:$AK$1696,MATCH($K68,'Contract Families'!$B$9:$B$1696,0)))</f>
        <v>44252</v>
      </c>
      <c r="F68" t="s">
        <v>599</v>
      </c>
      <c r="G68" s="15">
        <f>IF($E68="","",ROUND(($E68-'Timing &amp; Incumbent Screen'!$C$6)/30.44,0))</f>
        <v>-64</v>
      </c>
      <c r="H68" s="19">
        <f t="shared" si="1"/>
        <v>44252</v>
      </c>
      <c r="I68" s="19">
        <f t="shared" si="2"/>
        <v>44162</v>
      </c>
      <c r="J68" s="15">
        <f>IFERROR(INDEX('Recompete Reviews'!$M$9:$M$234,MATCH($K68,'Recompete Reviews'!$B$9:$B$234,0)),"")</f>
        <v>0</v>
      </c>
      <c r="K68" t="s">
        <v>331</v>
      </c>
      <c r="L68" t="s">
        <v>622</v>
      </c>
      <c r="M68" t="s">
        <v>456</v>
      </c>
      <c r="N68" t="s">
        <v>598</v>
      </c>
      <c r="O68" s="17">
        <v>42426</v>
      </c>
      <c r="P68" s="4">
        <f>IF($O68="","",ROUND(('Timing &amp; Incumbent Screen'!$C$6-$O68)/365.25,1))</f>
        <v>10.3</v>
      </c>
      <c r="Q68" t="s">
        <v>739</v>
      </c>
      <c r="R68" s="10">
        <f>IF(INDEX('Contract Families'!$AB$9:$AB$1696,MATCH($K68,'Contract Families'!$B$9:$B$1696,0))="","",INDEX('Contract Families'!$AB$9:$AB$1696,MATCH($K68,'Contract Families'!$B$9:$B$1696,0))/1000000)</f>
        <v>1.61797561</v>
      </c>
      <c r="S68" s="11">
        <f>IF(INDEX('Contract Families'!$Z$9:$Z$1696,MATCH($K68,'Contract Families'!$B$9:$B$1696,0))="","",INDEX('Contract Families'!$Z$9:$Z$1696,MATCH($K68,'Contract Families'!$B$9:$B$1696,0)))</f>
        <v>1</v>
      </c>
      <c r="T68" s="19">
        <f>IF(MAX(_xlfn.MAXIFS('Contract Awards'!$V$9:$V$2697,'Contract Awards'!$C$9:$C$2697,$K68),_xlfn.MAXIFS('Contract Awards'!$V$9:$V$2697,'Contract Awards'!$D$9:$D$2697,$K68))=0,"",MAX(_xlfn.MAXIFS('Contract Awards'!$V$9:$V$2697,'Contract Awards'!$C$9:$C$2697,$K68),_xlfn.MAXIFS('Contract Awards'!$V$9:$V$2697,'Contract Awards'!$D$9:$D$2697,$K68)))</f>
        <v>44252</v>
      </c>
      <c r="U68" s="15">
        <f t="shared" si="3"/>
        <v>0</v>
      </c>
      <c r="V68" t="str">
        <f>IF($Q68="","",IF(COUNTIFS('Pipeline Events'!$M$9:$M$45,$Q68,'Pipeline Events'!$K$9:$K$45,"&gt;="&amp;'Timing &amp; Incumbent Screen'!$C$6)&gt;0,"Y ("&amp;COUNTIFS('Pipeline Events'!$M$9:$M$45,$Q68,'Pipeline Events'!$K$9:$K$45,"&gt;="&amp;'Timing &amp; Incumbent Screen'!$C$6)&amp;")",""))</f>
        <v/>
      </c>
      <c r="W68" t="str">
        <f>IF(COUNTIFS('Notice Links'!$E$9:$E$59,$K68,'Notice Links'!$L$9:$L$59,"Y",'Notice Links'!$J$9:$J$59,"&gt;="&amp;'Timing &amp; Incumbent Screen'!$C$6)&gt;0,"Y","")</f>
        <v/>
      </c>
      <c r="X68">
        <f>IFERROR(INDEX('Recompete Reviews'!$D$9:$D$234,MATCH($K68,'Recompete Reviews'!$B$9:$B$234,0)),"")</f>
        <v>0</v>
      </c>
      <c r="Y68">
        <f>IFERROR(INDEX('Recompete Reviews'!$E$9:$E$234,MATCH($K68,'Recompete Reviews'!$B$9:$B$234,0)),"")</f>
        <v>0</v>
      </c>
      <c r="Z68">
        <f>IFERROR(INDEX('Recompete Reviews'!$H$9:$H$234,MATCH($K68,'Recompete Reviews'!$B$9:$B$234,0)),"")</f>
        <v>0</v>
      </c>
    </row>
    <row r="69" spans="2:26" ht="11" outlineLevel="1" x14ac:dyDescent="0.15">
      <c r="B69" t="str">
        <f>IF($E69="","",IF($E69&lt;'Timing &amp; Incumbent Screen'!$C$6,"Expired-lineage","Active"))</f>
        <v>Expired-lineage</v>
      </c>
      <c r="C69" t="str">
        <f>IF($E69="","",IF($E69&lt;'Timing &amp; Incumbent Screen'!$C$6,"Expired - unresolved",IF(($E69-'Timing &amp; Incumbent Screen'!$C$6)&lt;=365,"Imminent (&lt;=12 mo)",IF(($E69-'Timing &amp; Incumbent Screen'!$C$6)&lt;=1095,"Forward (1-3 yr)","Long-range (3+ yr)"))))</f>
        <v>Expired - unresolved</v>
      </c>
      <c r="D69" t="str">
        <f t="shared" si="0"/>
        <v>FY21</v>
      </c>
      <c r="E69" s="18">
        <f>IF(INDEX('Contract Families'!$AK$9:$AK$1696,MATCH($K69,'Contract Families'!$B$9:$B$1696,0))="","",INDEX('Contract Families'!$AK$9:$AK$1696,MATCH($K69,'Contract Families'!$B$9:$B$1696,0)))</f>
        <v>44185</v>
      </c>
      <c r="F69" t="s">
        <v>599</v>
      </c>
      <c r="G69" s="15">
        <f>IF($E69="","",ROUND(($E69-'Timing &amp; Incumbent Screen'!$C$6)/30.44,0))</f>
        <v>-66</v>
      </c>
      <c r="H69" s="19">
        <f t="shared" si="1"/>
        <v>44185</v>
      </c>
      <c r="I69" s="19">
        <f t="shared" si="2"/>
        <v>44095</v>
      </c>
      <c r="J69" s="15">
        <f>IFERROR(INDEX('Recompete Reviews'!$M$9:$M$234,MATCH($K69,'Recompete Reviews'!$B$9:$B$234,0)),"")</f>
        <v>0</v>
      </c>
      <c r="K69" t="s">
        <v>199</v>
      </c>
      <c r="L69" t="s">
        <v>608</v>
      </c>
      <c r="M69" t="s">
        <v>456</v>
      </c>
      <c r="N69" t="s">
        <v>598</v>
      </c>
      <c r="O69" s="17">
        <v>42359</v>
      </c>
      <c r="P69" s="4">
        <f>IF($O69="","",ROUND(('Timing &amp; Incumbent Screen'!$C$6-$O69)/365.25,1))</f>
        <v>10.5</v>
      </c>
      <c r="Q69" t="s">
        <v>739</v>
      </c>
      <c r="R69" s="10">
        <f>IF(INDEX('Contract Families'!$AB$9:$AB$1696,MATCH($K69,'Contract Families'!$B$9:$B$1696,0))="","",INDEX('Contract Families'!$AB$9:$AB$1696,MATCH($K69,'Contract Families'!$B$9:$B$1696,0))/1000000)</f>
        <v>16.479886560000001</v>
      </c>
      <c r="S69" s="11">
        <f>IF(INDEX('Contract Families'!$Z$9:$Z$1696,MATCH($K69,'Contract Families'!$B$9:$B$1696,0))="","",INDEX('Contract Families'!$Z$9:$Z$1696,MATCH($K69,'Contract Families'!$B$9:$B$1696,0)))</f>
        <v>1</v>
      </c>
      <c r="T69" s="19">
        <f>IF(MAX(_xlfn.MAXIFS('Contract Awards'!$V$9:$V$2697,'Contract Awards'!$C$9:$C$2697,$K69),_xlfn.MAXIFS('Contract Awards'!$V$9:$V$2697,'Contract Awards'!$D$9:$D$2697,$K69))=0,"",MAX(_xlfn.MAXIFS('Contract Awards'!$V$9:$V$2697,'Contract Awards'!$C$9:$C$2697,$K69),_xlfn.MAXIFS('Contract Awards'!$V$9:$V$2697,'Contract Awards'!$D$9:$D$2697,$K69)))</f>
        <v>44185</v>
      </c>
      <c r="U69" s="15">
        <f t="shared" si="3"/>
        <v>0</v>
      </c>
      <c r="V69" t="str">
        <f>IF($Q69="","",IF(COUNTIFS('Pipeline Events'!$M$9:$M$45,$Q69,'Pipeline Events'!$K$9:$K$45,"&gt;="&amp;'Timing &amp; Incumbent Screen'!$C$6)&gt;0,"Y ("&amp;COUNTIFS('Pipeline Events'!$M$9:$M$45,$Q69,'Pipeline Events'!$K$9:$K$45,"&gt;="&amp;'Timing &amp; Incumbent Screen'!$C$6)&amp;")",""))</f>
        <v/>
      </c>
      <c r="W69" t="str">
        <f>IF(COUNTIFS('Notice Links'!$E$9:$E$59,$K69,'Notice Links'!$L$9:$L$59,"Y",'Notice Links'!$J$9:$J$59,"&gt;="&amp;'Timing &amp; Incumbent Screen'!$C$6)&gt;0,"Y","")</f>
        <v/>
      </c>
      <c r="X69">
        <f>IFERROR(INDEX('Recompete Reviews'!$D$9:$D$234,MATCH($K69,'Recompete Reviews'!$B$9:$B$234,0)),"")</f>
        <v>0</v>
      </c>
      <c r="Y69">
        <f>IFERROR(INDEX('Recompete Reviews'!$E$9:$E$234,MATCH($K69,'Recompete Reviews'!$B$9:$B$234,0)),"")</f>
        <v>0</v>
      </c>
      <c r="Z69">
        <f>IFERROR(INDEX('Recompete Reviews'!$H$9:$H$234,MATCH($K69,'Recompete Reviews'!$B$9:$B$234,0)),"")</f>
        <v>0</v>
      </c>
    </row>
    <row r="70" spans="2:26" ht="11" outlineLevel="1" x14ac:dyDescent="0.15">
      <c r="B70" t="str">
        <f>IF($E70="","",IF($E70&lt;'Timing &amp; Incumbent Screen'!$C$6,"Expired-lineage","Active"))</f>
        <v>Expired-lineage</v>
      </c>
      <c r="C70" t="str">
        <f>IF($E70="","",IF($E70&lt;'Timing &amp; Incumbent Screen'!$C$6,"Expired - unresolved",IF(($E70-'Timing &amp; Incumbent Screen'!$C$6)&lt;=365,"Imminent (&lt;=12 mo)",IF(($E70-'Timing &amp; Incumbent Screen'!$C$6)&lt;=1095,"Forward (1-3 yr)","Long-range (3+ yr)"))))</f>
        <v>Expired - unresolved</v>
      </c>
      <c r="D70" t="str">
        <f t="shared" si="0"/>
        <v>FY21</v>
      </c>
      <c r="E70" s="18">
        <f>IF(INDEX('Contract Families'!$AK$9:$AK$1696,MATCH($K70,'Contract Families'!$B$9:$B$1696,0))="","",INDEX('Contract Families'!$AK$9:$AK$1696,MATCH($K70,'Contract Families'!$B$9:$B$1696,0)))</f>
        <v>44185</v>
      </c>
      <c r="F70" t="s">
        <v>599</v>
      </c>
      <c r="G70" s="15">
        <f>IF($E70="","",ROUND(($E70-'Timing &amp; Incumbent Screen'!$C$6)/30.44,0))</f>
        <v>-66</v>
      </c>
      <c r="H70" s="19">
        <f t="shared" si="1"/>
        <v>44185</v>
      </c>
      <c r="I70" s="19">
        <f t="shared" si="2"/>
        <v>44095</v>
      </c>
      <c r="J70" s="15">
        <f>IFERROR(INDEX('Recompete Reviews'!$M$9:$M$234,MATCH($K70,'Recompete Reviews'!$B$9:$B$234,0)),"")</f>
        <v>0</v>
      </c>
      <c r="K70" t="s">
        <v>293</v>
      </c>
      <c r="L70" t="s">
        <v>618</v>
      </c>
      <c r="M70" t="s">
        <v>456</v>
      </c>
      <c r="N70" t="s">
        <v>598</v>
      </c>
      <c r="O70" s="17">
        <v>42352</v>
      </c>
      <c r="P70" s="4">
        <f>IF($O70="","",ROUND(('Timing &amp; Incumbent Screen'!$C$6-$O70)/365.25,1))</f>
        <v>10.5</v>
      </c>
      <c r="Q70" t="s">
        <v>739</v>
      </c>
      <c r="R70" s="10">
        <f>IF(INDEX('Contract Families'!$AB$9:$AB$1696,MATCH($K70,'Contract Families'!$B$9:$B$1696,0))="","",INDEX('Contract Families'!$AB$9:$AB$1696,MATCH($K70,'Contract Families'!$B$9:$B$1696,0))/1000000)</f>
        <v>2.7380016299999999</v>
      </c>
      <c r="S70" s="11">
        <f>IF(INDEX('Contract Families'!$Z$9:$Z$1696,MATCH($K70,'Contract Families'!$B$9:$B$1696,0))="","",INDEX('Contract Families'!$Z$9:$Z$1696,MATCH($K70,'Contract Families'!$B$9:$B$1696,0)))</f>
        <v>1</v>
      </c>
      <c r="T70" s="19">
        <f>IF(MAX(_xlfn.MAXIFS('Contract Awards'!$V$9:$V$2697,'Contract Awards'!$C$9:$C$2697,$K70),_xlfn.MAXIFS('Contract Awards'!$V$9:$V$2697,'Contract Awards'!$D$9:$D$2697,$K70))=0,"",MAX(_xlfn.MAXIFS('Contract Awards'!$V$9:$V$2697,'Contract Awards'!$C$9:$C$2697,$K70),_xlfn.MAXIFS('Contract Awards'!$V$9:$V$2697,'Contract Awards'!$D$9:$D$2697,$K70)))</f>
        <v>44185</v>
      </c>
      <c r="U70" s="15">
        <f t="shared" si="3"/>
        <v>0</v>
      </c>
      <c r="V70" t="str">
        <f>IF($Q70="","",IF(COUNTIFS('Pipeline Events'!$M$9:$M$45,$Q70,'Pipeline Events'!$K$9:$K$45,"&gt;="&amp;'Timing &amp; Incumbent Screen'!$C$6)&gt;0,"Y ("&amp;COUNTIFS('Pipeline Events'!$M$9:$M$45,$Q70,'Pipeline Events'!$K$9:$K$45,"&gt;="&amp;'Timing &amp; Incumbent Screen'!$C$6)&amp;")",""))</f>
        <v/>
      </c>
      <c r="W70" t="str">
        <f>IF(COUNTIFS('Notice Links'!$E$9:$E$59,$K70,'Notice Links'!$L$9:$L$59,"Y",'Notice Links'!$J$9:$J$59,"&gt;="&amp;'Timing &amp; Incumbent Screen'!$C$6)&gt;0,"Y","")</f>
        <v/>
      </c>
      <c r="X70">
        <f>IFERROR(INDEX('Recompete Reviews'!$D$9:$D$234,MATCH($K70,'Recompete Reviews'!$B$9:$B$234,0)),"")</f>
        <v>0</v>
      </c>
      <c r="Y70">
        <f>IFERROR(INDEX('Recompete Reviews'!$E$9:$E$234,MATCH($K70,'Recompete Reviews'!$B$9:$B$234,0)),"")</f>
        <v>0</v>
      </c>
      <c r="Z70">
        <f>IFERROR(INDEX('Recompete Reviews'!$H$9:$H$234,MATCH($K70,'Recompete Reviews'!$B$9:$B$234,0)),"")</f>
        <v>0</v>
      </c>
    </row>
    <row r="71" spans="2:26" ht="11" outlineLevel="1" x14ac:dyDescent="0.15">
      <c r="B71" t="str">
        <f>IF($E71="","",IF($E71&lt;'Timing &amp; Incumbent Screen'!$C$6,"Expired-lineage","Active"))</f>
        <v>Expired-lineage</v>
      </c>
      <c r="C71" t="str">
        <f>IF($E71="","",IF($E71&lt;'Timing &amp; Incumbent Screen'!$C$6,"Expired - unresolved",IF(($E71-'Timing &amp; Incumbent Screen'!$C$6)&lt;=365,"Imminent (&lt;=12 mo)",IF(($E71-'Timing &amp; Incumbent Screen'!$C$6)&lt;=1095,"Forward (1-3 yr)","Long-range (3+ yr)"))))</f>
        <v>Expired - unresolved</v>
      </c>
      <c r="D71" t="str">
        <f t="shared" si="0"/>
        <v>FY21</v>
      </c>
      <c r="E71" s="18">
        <f>IF(INDEX('Contract Families'!$AK$9:$AK$1696,MATCH($K71,'Contract Families'!$B$9:$B$1696,0))="","",INDEX('Contract Families'!$AK$9:$AK$1696,MATCH($K71,'Contract Families'!$B$9:$B$1696,0)))</f>
        <v>44185</v>
      </c>
      <c r="F71" t="s">
        <v>599</v>
      </c>
      <c r="G71" s="15">
        <f>IF($E71="","",ROUND(($E71-'Timing &amp; Incumbent Screen'!$C$6)/30.44,0))</f>
        <v>-66</v>
      </c>
      <c r="H71" s="19">
        <f t="shared" si="1"/>
        <v>44185</v>
      </c>
      <c r="I71" s="19">
        <f t="shared" si="2"/>
        <v>44095</v>
      </c>
      <c r="J71" s="15">
        <f>IFERROR(INDEX('Recompete Reviews'!$M$9:$M$234,MATCH($K71,'Recompete Reviews'!$B$9:$B$234,0)),"")</f>
        <v>0</v>
      </c>
      <c r="K71" t="s">
        <v>365</v>
      </c>
      <c r="L71" t="s">
        <v>626</v>
      </c>
      <c r="M71" t="s">
        <v>456</v>
      </c>
      <c r="N71" t="s">
        <v>598</v>
      </c>
      <c r="O71" s="17">
        <v>42359</v>
      </c>
      <c r="P71" s="4">
        <f>IF($O71="","",ROUND(('Timing &amp; Incumbent Screen'!$C$6-$O71)/365.25,1))</f>
        <v>10.5</v>
      </c>
      <c r="Q71" t="s">
        <v>739</v>
      </c>
      <c r="R71" s="10">
        <f>IF(INDEX('Contract Families'!$AB$9:$AB$1696,MATCH($K71,'Contract Families'!$B$9:$B$1696,0))="","",INDEX('Contract Families'!$AB$9:$AB$1696,MATCH($K71,'Contract Families'!$B$9:$B$1696,0))/1000000)</f>
        <v>1.1969363</v>
      </c>
      <c r="S71" s="11">
        <f>IF(INDEX('Contract Families'!$Z$9:$Z$1696,MATCH($K71,'Contract Families'!$B$9:$B$1696,0))="","",INDEX('Contract Families'!$Z$9:$Z$1696,MATCH($K71,'Contract Families'!$B$9:$B$1696,0)))</f>
        <v>1</v>
      </c>
      <c r="T71" s="19">
        <f>IF(MAX(_xlfn.MAXIFS('Contract Awards'!$V$9:$V$2697,'Contract Awards'!$C$9:$C$2697,$K71),_xlfn.MAXIFS('Contract Awards'!$V$9:$V$2697,'Contract Awards'!$D$9:$D$2697,$K71))=0,"",MAX(_xlfn.MAXIFS('Contract Awards'!$V$9:$V$2697,'Contract Awards'!$C$9:$C$2697,$K71),_xlfn.MAXIFS('Contract Awards'!$V$9:$V$2697,'Contract Awards'!$D$9:$D$2697,$K71)))</f>
        <v>44185</v>
      </c>
      <c r="U71" s="15">
        <f t="shared" si="3"/>
        <v>0</v>
      </c>
      <c r="V71" t="str">
        <f>IF($Q71="","",IF(COUNTIFS('Pipeline Events'!$M$9:$M$45,$Q71,'Pipeline Events'!$K$9:$K$45,"&gt;="&amp;'Timing &amp; Incumbent Screen'!$C$6)&gt;0,"Y ("&amp;COUNTIFS('Pipeline Events'!$M$9:$M$45,$Q71,'Pipeline Events'!$K$9:$K$45,"&gt;="&amp;'Timing &amp; Incumbent Screen'!$C$6)&amp;")",""))</f>
        <v/>
      </c>
      <c r="W71" t="str">
        <f>IF(COUNTIFS('Notice Links'!$E$9:$E$59,$K71,'Notice Links'!$L$9:$L$59,"Y",'Notice Links'!$J$9:$J$59,"&gt;="&amp;'Timing &amp; Incumbent Screen'!$C$6)&gt;0,"Y","")</f>
        <v/>
      </c>
      <c r="X71">
        <f>IFERROR(INDEX('Recompete Reviews'!$D$9:$D$234,MATCH($K71,'Recompete Reviews'!$B$9:$B$234,0)),"")</f>
        <v>0</v>
      </c>
      <c r="Y71">
        <f>IFERROR(INDEX('Recompete Reviews'!$E$9:$E$234,MATCH($K71,'Recompete Reviews'!$B$9:$B$234,0)),"")</f>
        <v>0</v>
      </c>
      <c r="Z71">
        <f>IFERROR(INDEX('Recompete Reviews'!$H$9:$H$234,MATCH($K71,'Recompete Reviews'!$B$9:$B$234,0)),"")</f>
        <v>0</v>
      </c>
    </row>
    <row r="72" spans="2:26" ht="11" outlineLevel="1" x14ac:dyDescent="0.15">
      <c r="B72" t="str">
        <f>IF($E72="","",IF($E72&lt;'Timing &amp; Incumbent Screen'!$C$6,"Expired-lineage","Active"))</f>
        <v>Expired-lineage</v>
      </c>
      <c r="C72" t="str">
        <f>IF($E72="","",IF($E72&lt;'Timing &amp; Incumbent Screen'!$C$6,"Expired - unresolved",IF(($E72-'Timing &amp; Incumbent Screen'!$C$6)&lt;=365,"Imminent (&lt;=12 mo)",IF(($E72-'Timing &amp; Incumbent Screen'!$C$6)&lt;=1095,"Forward (1-3 yr)","Long-range (3+ yr)"))))</f>
        <v>Expired - unresolved</v>
      </c>
      <c r="D72" t="str">
        <f t="shared" si="0"/>
        <v>FY21</v>
      </c>
      <c r="E72" s="18">
        <f>IF(INDEX('Contract Families'!$AK$9:$AK$1696,MATCH($K72,'Contract Families'!$B$9:$B$1696,0))="","",INDEX('Contract Families'!$AK$9:$AK$1696,MATCH($K72,'Contract Families'!$B$9:$B$1696,0)))</f>
        <v>44185</v>
      </c>
      <c r="F72" t="s">
        <v>599</v>
      </c>
      <c r="G72" s="15">
        <f>IF($E72="","",ROUND(($E72-'Timing &amp; Incumbent Screen'!$C$6)/30.44,0))</f>
        <v>-66</v>
      </c>
      <c r="H72" s="19">
        <f t="shared" si="1"/>
        <v>44185</v>
      </c>
      <c r="I72" s="19">
        <f t="shared" si="2"/>
        <v>44095</v>
      </c>
      <c r="J72" s="15">
        <f>IFERROR(INDEX('Recompete Reviews'!$M$9:$M$234,MATCH($K72,'Recompete Reviews'!$B$9:$B$234,0)),"")</f>
        <v>0</v>
      </c>
      <c r="K72" t="s">
        <v>372</v>
      </c>
      <c r="L72" t="s">
        <v>627</v>
      </c>
      <c r="M72" t="s">
        <v>456</v>
      </c>
      <c r="N72" t="s">
        <v>598</v>
      </c>
      <c r="O72" s="17">
        <v>42359</v>
      </c>
      <c r="P72" s="4">
        <f>IF($O72="","",ROUND(('Timing &amp; Incumbent Screen'!$C$6-$O72)/365.25,1))</f>
        <v>10.5</v>
      </c>
      <c r="Q72" t="s">
        <v>739</v>
      </c>
      <c r="R72" s="10">
        <f>IF(INDEX('Contract Families'!$AB$9:$AB$1696,MATCH($K72,'Contract Families'!$B$9:$B$1696,0))="","",INDEX('Contract Families'!$AB$9:$AB$1696,MATCH($K72,'Contract Families'!$B$9:$B$1696,0))/1000000)</f>
        <v>1.1727153000000001</v>
      </c>
      <c r="S72" s="11">
        <f>IF(INDEX('Contract Families'!$Z$9:$Z$1696,MATCH($K72,'Contract Families'!$B$9:$B$1696,0))="","",INDEX('Contract Families'!$Z$9:$Z$1696,MATCH($K72,'Contract Families'!$B$9:$B$1696,0)))</f>
        <v>1</v>
      </c>
      <c r="T72" s="19">
        <f>IF(MAX(_xlfn.MAXIFS('Contract Awards'!$V$9:$V$2697,'Contract Awards'!$C$9:$C$2697,$K72),_xlfn.MAXIFS('Contract Awards'!$V$9:$V$2697,'Contract Awards'!$D$9:$D$2697,$K72))=0,"",MAX(_xlfn.MAXIFS('Contract Awards'!$V$9:$V$2697,'Contract Awards'!$C$9:$C$2697,$K72),_xlfn.MAXIFS('Contract Awards'!$V$9:$V$2697,'Contract Awards'!$D$9:$D$2697,$K72)))</f>
        <v>44185</v>
      </c>
      <c r="U72" s="15">
        <f t="shared" si="3"/>
        <v>0</v>
      </c>
      <c r="V72" t="str">
        <f>IF($Q72="","",IF(COUNTIFS('Pipeline Events'!$M$9:$M$45,$Q72,'Pipeline Events'!$K$9:$K$45,"&gt;="&amp;'Timing &amp; Incumbent Screen'!$C$6)&gt;0,"Y ("&amp;COUNTIFS('Pipeline Events'!$M$9:$M$45,$Q72,'Pipeline Events'!$K$9:$K$45,"&gt;="&amp;'Timing &amp; Incumbent Screen'!$C$6)&amp;")",""))</f>
        <v/>
      </c>
      <c r="W72" t="str">
        <f>IF(COUNTIFS('Notice Links'!$E$9:$E$59,$K72,'Notice Links'!$L$9:$L$59,"Y",'Notice Links'!$J$9:$J$59,"&gt;="&amp;'Timing &amp; Incumbent Screen'!$C$6)&gt;0,"Y","")</f>
        <v/>
      </c>
      <c r="X72">
        <f>IFERROR(INDEX('Recompete Reviews'!$D$9:$D$234,MATCH($K72,'Recompete Reviews'!$B$9:$B$234,0)),"")</f>
        <v>0</v>
      </c>
      <c r="Y72">
        <f>IFERROR(INDEX('Recompete Reviews'!$E$9:$E$234,MATCH($K72,'Recompete Reviews'!$B$9:$B$234,0)),"")</f>
        <v>0</v>
      </c>
      <c r="Z72">
        <f>IFERROR(INDEX('Recompete Reviews'!$H$9:$H$234,MATCH($K72,'Recompete Reviews'!$B$9:$B$234,0)),"")</f>
        <v>0</v>
      </c>
    </row>
    <row r="73" spans="2:26" ht="11" outlineLevel="1" x14ac:dyDescent="0.15">
      <c r="B73" t="str">
        <f>IF($E73="","",IF($E73&lt;'Timing &amp; Incumbent Screen'!$C$6,"Expired-lineage","Active"))</f>
        <v>Expired-lineage</v>
      </c>
      <c r="C73" t="str">
        <f>IF($E73="","",IF($E73&lt;'Timing &amp; Incumbent Screen'!$C$6,"Expired - unresolved",IF(($E73-'Timing &amp; Incumbent Screen'!$C$6)&lt;=365,"Imminent (&lt;=12 mo)",IF(($E73-'Timing &amp; Incumbent Screen'!$C$6)&lt;=1095,"Forward (1-3 yr)","Long-range (3+ yr)"))))</f>
        <v>Expired - unresolved</v>
      </c>
      <c r="D73" t="str">
        <f t="shared" ref="D73:D136" si="4">IF($E73="","","FY"&amp;TEXT(MOD(IF(MONTH($E73)&gt;=10,YEAR($E73)+1,YEAR($E73)),100),"00"))</f>
        <v>FY20</v>
      </c>
      <c r="E73" s="18">
        <f>IF(INDEX('Contract Families'!$AK$9:$AK$1696,MATCH($K73,'Contract Families'!$B$9:$B$1696,0))="","",INDEX('Contract Families'!$AK$9:$AK$1696,MATCH($K73,'Contract Families'!$B$9:$B$1696,0)))</f>
        <v>44085</v>
      </c>
      <c r="F73" t="s">
        <v>599</v>
      </c>
      <c r="G73" s="15">
        <f>IF($E73="","",ROUND(($E73-'Timing &amp; Incumbent Screen'!$C$6)/30.44,0))</f>
        <v>-69</v>
      </c>
      <c r="H73" s="19">
        <f t="shared" ref="H73:H136" si="5">IF($E73="","",$E73-IF($J73="",540,$J73))</f>
        <v>44085</v>
      </c>
      <c r="I73" s="19">
        <f t="shared" ref="I73:I136" si="6">IF($E73="","",$E73-90)</f>
        <v>43995</v>
      </c>
      <c r="J73" s="15">
        <f>IFERROR(INDEX('Recompete Reviews'!$M$9:$M$234,MATCH($K73,'Recompete Reviews'!$B$9:$B$234,0)),"")</f>
        <v>0</v>
      </c>
      <c r="K73" t="s">
        <v>278</v>
      </c>
      <c r="L73" t="s">
        <v>617</v>
      </c>
      <c r="M73" t="s">
        <v>456</v>
      </c>
      <c r="N73" t="s">
        <v>598</v>
      </c>
      <c r="O73" s="17">
        <v>43004</v>
      </c>
      <c r="P73" s="4">
        <f>IF($O73="","",ROUND(('Timing &amp; Incumbent Screen'!$C$6-$O73)/365.25,1))</f>
        <v>8.6999999999999993</v>
      </c>
      <c r="Q73" t="s">
        <v>739</v>
      </c>
      <c r="R73" s="10">
        <f>IF(INDEX('Contract Families'!$AB$9:$AB$1696,MATCH($K73,'Contract Families'!$B$9:$B$1696,0))="","",INDEX('Contract Families'!$AB$9:$AB$1696,MATCH($K73,'Contract Families'!$B$9:$B$1696,0))/1000000)</f>
        <v>3.54129103</v>
      </c>
      <c r="S73" s="11">
        <f>IF(INDEX('Contract Families'!$Z$9:$Z$1696,MATCH($K73,'Contract Families'!$B$9:$B$1696,0))="","",INDEX('Contract Families'!$Z$9:$Z$1696,MATCH($K73,'Contract Families'!$B$9:$B$1696,0)))</f>
        <v>1.0553999999999999</v>
      </c>
      <c r="T73" s="19">
        <f>IF(MAX(_xlfn.MAXIFS('Contract Awards'!$V$9:$V$2697,'Contract Awards'!$C$9:$C$2697,$K73),_xlfn.MAXIFS('Contract Awards'!$V$9:$V$2697,'Contract Awards'!$D$9:$D$2697,$K73))=0,"",MAX(_xlfn.MAXIFS('Contract Awards'!$V$9:$V$2697,'Contract Awards'!$C$9:$C$2697,$K73),_xlfn.MAXIFS('Contract Awards'!$V$9:$V$2697,'Contract Awards'!$D$9:$D$2697,$K73)))</f>
        <v>44085</v>
      </c>
      <c r="U73" s="15">
        <f t="shared" ref="U73:U136" si="7">IF($E73="","",IF($T73="","unknown",MAX(0,ROUND(($T73-$E73)/365,0))))</f>
        <v>0</v>
      </c>
      <c r="V73" t="str">
        <f>IF($Q73="","",IF(COUNTIFS('Pipeline Events'!$M$9:$M$45,$Q73,'Pipeline Events'!$K$9:$K$45,"&gt;="&amp;'Timing &amp; Incumbent Screen'!$C$6)&gt;0,"Y ("&amp;COUNTIFS('Pipeline Events'!$M$9:$M$45,$Q73,'Pipeline Events'!$K$9:$K$45,"&gt;="&amp;'Timing &amp; Incumbent Screen'!$C$6)&amp;")",""))</f>
        <v/>
      </c>
      <c r="W73" t="str">
        <f>IF(COUNTIFS('Notice Links'!$E$9:$E$59,$K73,'Notice Links'!$L$9:$L$59,"Y",'Notice Links'!$J$9:$J$59,"&gt;="&amp;'Timing &amp; Incumbent Screen'!$C$6)&gt;0,"Y","")</f>
        <v/>
      </c>
      <c r="X73">
        <f>IFERROR(INDEX('Recompete Reviews'!$D$9:$D$234,MATCH($K73,'Recompete Reviews'!$B$9:$B$234,0)),"")</f>
        <v>0</v>
      </c>
      <c r="Y73">
        <f>IFERROR(INDEX('Recompete Reviews'!$E$9:$E$234,MATCH($K73,'Recompete Reviews'!$B$9:$B$234,0)),"")</f>
        <v>0</v>
      </c>
      <c r="Z73">
        <f>IFERROR(INDEX('Recompete Reviews'!$H$9:$H$234,MATCH($K73,'Recompete Reviews'!$B$9:$B$234,0)),"")</f>
        <v>0</v>
      </c>
    </row>
    <row r="74" spans="2:26" ht="11" outlineLevel="1" x14ac:dyDescent="0.15">
      <c r="B74" t="str">
        <f>IF($E74="","",IF($E74&lt;'Timing &amp; Incumbent Screen'!$C$6,"Expired-lineage","Active"))</f>
        <v>Expired-lineage</v>
      </c>
      <c r="C74" t="str">
        <f>IF($E74="","",IF($E74&lt;'Timing &amp; Incumbent Screen'!$C$6,"Expired - unresolved",IF(($E74-'Timing &amp; Incumbent Screen'!$C$6)&lt;=365,"Imminent (&lt;=12 mo)",IF(($E74-'Timing &amp; Incumbent Screen'!$C$6)&lt;=1095,"Forward (1-3 yr)","Long-range (3+ yr)"))))</f>
        <v>Expired - unresolved</v>
      </c>
      <c r="D74" t="str">
        <f t="shared" si="4"/>
        <v>FY18</v>
      </c>
      <c r="E74" s="18">
        <f>IF(INDEX('Contract Families'!$AK$9:$AK$1696,MATCH($K74,'Contract Families'!$B$9:$B$1696,0))="","",INDEX('Contract Families'!$AK$9:$AK$1696,MATCH($K74,'Contract Families'!$B$9:$B$1696,0)))</f>
        <v>43373</v>
      </c>
      <c r="F74" t="s">
        <v>599</v>
      </c>
      <c r="G74" s="15">
        <f>IF($E74="","",ROUND(($E74-'Timing &amp; Incumbent Screen'!$C$6)/30.44,0))</f>
        <v>-93</v>
      </c>
      <c r="H74" s="19">
        <f t="shared" si="5"/>
        <v>43373</v>
      </c>
      <c r="I74" s="19">
        <f t="shared" si="6"/>
        <v>43283</v>
      </c>
      <c r="J74" s="15">
        <f>IFERROR(INDEX('Recompete Reviews'!$M$9:$M$234,MATCH($K74,'Recompete Reviews'!$B$9:$B$234,0)),"")</f>
        <v>0</v>
      </c>
      <c r="K74" t="s">
        <v>169</v>
      </c>
      <c r="L74" t="s">
        <v>602</v>
      </c>
      <c r="M74" t="s">
        <v>456</v>
      </c>
      <c r="N74" t="s">
        <v>598</v>
      </c>
      <c r="O74" s="17">
        <v>42640</v>
      </c>
      <c r="P74" s="4">
        <f>IF($O74="","",ROUND(('Timing &amp; Incumbent Screen'!$C$6-$O74)/365.25,1))</f>
        <v>9.6999999999999993</v>
      </c>
      <c r="Q74" t="s">
        <v>745</v>
      </c>
      <c r="R74" s="10">
        <f>IF(INDEX('Contract Families'!$AB$9:$AB$1696,MATCH($K74,'Contract Families'!$B$9:$B$1696,0))="","",INDEX('Contract Families'!$AB$9:$AB$1696,MATCH($K74,'Contract Families'!$B$9:$B$1696,0))/1000000)</f>
        <v>63.89346106</v>
      </c>
      <c r="S74" s="11">
        <f>IF(INDEX('Contract Families'!$Z$9:$Z$1696,MATCH($K74,'Contract Families'!$B$9:$B$1696,0))="","",INDEX('Contract Families'!$Z$9:$Z$1696,MATCH($K74,'Contract Families'!$B$9:$B$1696,0)))</f>
        <v>1.0048999999999999</v>
      </c>
      <c r="T74" s="19">
        <f>IF(MAX(_xlfn.MAXIFS('Contract Awards'!$V$9:$V$2697,'Contract Awards'!$C$9:$C$2697,$K74),_xlfn.MAXIFS('Contract Awards'!$V$9:$V$2697,'Contract Awards'!$D$9:$D$2697,$K74))=0,"",MAX(_xlfn.MAXIFS('Contract Awards'!$V$9:$V$2697,'Contract Awards'!$C$9:$C$2697,$K74),_xlfn.MAXIFS('Contract Awards'!$V$9:$V$2697,'Contract Awards'!$D$9:$D$2697,$K74)))</f>
        <v>45563</v>
      </c>
      <c r="U74" s="15">
        <f t="shared" si="7"/>
        <v>6</v>
      </c>
      <c r="V74" t="str">
        <f>IF($Q74="","",IF(COUNTIFS('Pipeline Events'!$M$9:$M$45,$Q74,'Pipeline Events'!$K$9:$K$45,"&gt;="&amp;'Timing &amp; Incumbent Screen'!$C$6)&gt;0,"Y ("&amp;COUNTIFS('Pipeline Events'!$M$9:$M$45,$Q74,'Pipeline Events'!$K$9:$K$45,"&gt;="&amp;'Timing &amp; Incumbent Screen'!$C$6)&amp;")",""))</f>
        <v/>
      </c>
      <c r="W74" t="str">
        <f>IF(COUNTIFS('Notice Links'!$E$9:$E$59,$K74,'Notice Links'!$L$9:$L$59,"Y",'Notice Links'!$J$9:$J$59,"&gt;="&amp;'Timing &amp; Incumbent Screen'!$C$6)&gt;0,"Y","")</f>
        <v/>
      </c>
      <c r="X74">
        <f>IFERROR(INDEX('Recompete Reviews'!$D$9:$D$234,MATCH($K74,'Recompete Reviews'!$B$9:$B$234,0)),"")</f>
        <v>0</v>
      </c>
      <c r="Y74">
        <f>IFERROR(INDEX('Recompete Reviews'!$E$9:$E$234,MATCH($K74,'Recompete Reviews'!$B$9:$B$234,0)),"")</f>
        <v>0</v>
      </c>
      <c r="Z74">
        <f>IFERROR(INDEX('Recompete Reviews'!$H$9:$H$234,MATCH($K74,'Recompete Reviews'!$B$9:$B$234,0)),"")</f>
        <v>0</v>
      </c>
    </row>
    <row r="75" spans="2:26" ht="11" outlineLevel="1" x14ac:dyDescent="0.15">
      <c r="B75" t="str">
        <f>IF($E75="","",IF($E75&lt;'Timing &amp; Incumbent Screen'!$C$6,"Expired-lineage","Active"))</f>
        <v>Expired-lineage</v>
      </c>
      <c r="C75" t="str">
        <f>IF($E75="","",IF($E75&lt;'Timing &amp; Incumbent Screen'!$C$6,"Expired - unresolved",IF(($E75-'Timing &amp; Incumbent Screen'!$C$6)&lt;=365,"Imminent (&lt;=12 mo)",IF(($E75-'Timing &amp; Incumbent Screen'!$C$6)&lt;=1095,"Forward (1-3 yr)","Long-range (3+ yr)"))))</f>
        <v>Expired - unresolved</v>
      </c>
      <c r="D75" t="str">
        <f t="shared" si="4"/>
        <v>FY18</v>
      </c>
      <c r="E75" s="18">
        <f>IF(INDEX('Contract Families'!$AK$9:$AK$1696,MATCH($K75,'Contract Families'!$B$9:$B$1696,0))="","",INDEX('Contract Families'!$AK$9:$AK$1696,MATCH($K75,'Contract Families'!$B$9:$B$1696,0)))</f>
        <v>43367</v>
      </c>
      <c r="F75" t="s">
        <v>599</v>
      </c>
      <c r="G75" s="15">
        <f>IF($E75="","",ROUND(($E75-'Timing &amp; Incumbent Screen'!$C$6)/30.44,0))</f>
        <v>-93</v>
      </c>
      <c r="H75" s="19">
        <f t="shared" si="5"/>
        <v>43367</v>
      </c>
      <c r="I75" s="19">
        <f t="shared" si="6"/>
        <v>43277</v>
      </c>
      <c r="J75" s="15">
        <f>IFERROR(INDEX('Recompete Reviews'!$M$9:$M$234,MATCH($K75,'Recompete Reviews'!$B$9:$B$234,0)),"")</f>
        <v>0</v>
      </c>
      <c r="K75" t="s">
        <v>200</v>
      </c>
      <c r="L75" t="s">
        <v>609</v>
      </c>
      <c r="M75" t="s">
        <v>456</v>
      </c>
      <c r="N75" t="s">
        <v>598</v>
      </c>
      <c r="O75" s="17">
        <v>41542</v>
      </c>
      <c r="P75" s="4">
        <f>IF($O75="","",ROUND(('Timing &amp; Incumbent Screen'!$C$6-$O75)/365.25,1))</f>
        <v>12.7</v>
      </c>
      <c r="Q75" t="s">
        <v>737</v>
      </c>
      <c r="R75" s="10">
        <f>IF(INDEX('Contract Families'!$AB$9:$AB$1696,MATCH($K75,'Contract Families'!$B$9:$B$1696,0))="","",INDEX('Contract Families'!$AB$9:$AB$1696,MATCH($K75,'Contract Families'!$B$9:$B$1696,0))/1000000)</f>
        <v>16.28839949</v>
      </c>
      <c r="S75" s="11">
        <f>IF(INDEX('Contract Families'!$Z$9:$Z$1696,MATCH($K75,'Contract Families'!$B$9:$B$1696,0))="","",INDEX('Contract Families'!$Z$9:$Z$1696,MATCH($K75,'Contract Families'!$B$9:$B$1696,0)))</f>
        <v>0.97699999999999998</v>
      </c>
      <c r="T75" s="19">
        <f>IF(MAX(_xlfn.MAXIFS('Contract Awards'!$V$9:$V$2697,'Contract Awards'!$C$9:$C$2697,$K75),_xlfn.MAXIFS('Contract Awards'!$V$9:$V$2697,'Contract Awards'!$D$9:$D$2697,$K75))=0,"",MAX(_xlfn.MAXIFS('Contract Awards'!$V$9:$V$2697,'Contract Awards'!$C$9:$C$2697,$K75),_xlfn.MAXIFS('Contract Awards'!$V$9:$V$2697,'Contract Awards'!$D$9:$D$2697,$K75)))</f>
        <v>43539</v>
      </c>
      <c r="U75" s="15">
        <f t="shared" si="7"/>
        <v>0</v>
      </c>
      <c r="V75" t="str">
        <f>IF($Q75="","",IF(COUNTIFS('Pipeline Events'!$M$9:$M$45,$Q75,'Pipeline Events'!$K$9:$K$45,"&gt;="&amp;'Timing &amp; Incumbent Screen'!$C$6)&gt;0,"Y ("&amp;COUNTIFS('Pipeline Events'!$M$9:$M$45,$Q75,'Pipeline Events'!$K$9:$K$45,"&gt;="&amp;'Timing &amp; Incumbent Screen'!$C$6)&amp;")",""))</f>
        <v/>
      </c>
      <c r="W75" t="str">
        <f>IF(COUNTIFS('Notice Links'!$E$9:$E$59,$K75,'Notice Links'!$L$9:$L$59,"Y",'Notice Links'!$J$9:$J$59,"&gt;="&amp;'Timing &amp; Incumbent Screen'!$C$6)&gt;0,"Y","")</f>
        <v/>
      </c>
      <c r="X75">
        <f>IFERROR(INDEX('Recompete Reviews'!$D$9:$D$234,MATCH($K75,'Recompete Reviews'!$B$9:$B$234,0)),"")</f>
        <v>0</v>
      </c>
      <c r="Y75">
        <f>IFERROR(INDEX('Recompete Reviews'!$E$9:$E$234,MATCH($K75,'Recompete Reviews'!$B$9:$B$234,0)),"")</f>
        <v>0</v>
      </c>
      <c r="Z75">
        <f>IFERROR(INDEX('Recompete Reviews'!$H$9:$H$234,MATCH($K75,'Recompete Reviews'!$B$9:$B$234,0)),"")</f>
        <v>0</v>
      </c>
    </row>
    <row r="76" spans="2:26" ht="11" outlineLevel="1" x14ac:dyDescent="0.15">
      <c r="B76" t="str">
        <f>IF($E76="","",IF($E76&lt;'Timing &amp; Incumbent Screen'!$C$6,"Expired-lineage","Active"))</f>
        <v>Expired-lineage</v>
      </c>
      <c r="C76" t="str">
        <f>IF($E76="","",IF($E76&lt;'Timing &amp; Incumbent Screen'!$C$6,"Expired - unresolved",IF(($E76-'Timing &amp; Incumbent Screen'!$C$6)&lt;=365,"Imminent (&lt;=12 mo)",IF(($E76-'Timing &amp; Incumbent Screen'!$C$6)&lt;=1095,"Forward (1-3 yr)","Long-range (3+ yr)"))))</f>
        <v>Expired - unresolved</v>
      </c>
      <c r="D76" t="str">
        <f t="shared" si="4"/>
        <v>FY18</v>
      </c>
      <c r="E76" s="18">
        <f>IF(INDEX('Contract Families'!$AK$9:$AK$1696,MATCH($K76,'Contract Families'!$B$9:$B$1696,0))="","",INDEX('Contract Families'!$AK$9:$AK$1696,MATCH($K76,'Contract Families'!$B$9:$B$1696,0)))</f>
        <v>43357</v>
      </c>
      <c r="F76" t="s">
        <v>599</v>
      </c>
      <c r="G76" s="15">
        <f>IF($E76="","",ROUND(($E76-'Timing &amp; Incumbent Screen'!$C$6)/30.44,0))</f>
        <v>-93</v>
      </c>
      <c r="H76" s="19">
        <f t="shared" si="5"/>
        <v>43357</v>
      </c>
      <c r="I76" s="19">
        <f t="shared" si="6"/>
        <v>43267</v>
      </c>
      <c r="J76" s="15">
        <f>IFERROR(INDEX('Recompete Reviews'!$M$9:$M$234,MATCH($K76,'Recompete Reviews'!$B$9:$B$234,0)),"")</f>
        <v>0</v>
      </c>
      <c r="K76" t="s">
        <v>377</v>
      </c>
      <c r="L76" t="s">
        <v>628</v>
      </c>
      <c r="M76" t="s">
        <v>456</v>
      </c>
      <c r="N76" t="s">
        <v>598</v>
      </c>
      <c r="O76" s="17">
        <v>39871</v>
      </c>
      <c r="P76" s="4">
        <f>IF($O76="","",ROUND(('Timing &amp; Incumbent Screen'!$C$6-$O76)/365.25,1))</f>
        <v>17.3</v>
      </c>
      <c r="Q76" t="s">
        <v>743</v>
      </c>
      <c r="R76" s="10">
        <f>IF(INDEX('Contract Families'!$AB$9:$AB$1696,MATCH($K76,'Contract Families'!$B$9:$B$1696,0))="","",INDEX('Contract Families'!$AB$9:$AB$1696,MATCH($K76,'Contract Families'!$B$9:$B$1696,0))/1000000)</f>
        <v>1.105898</v>
      </c>
      <c r="S76" s="11">
        <f>IF(INDEX('Contract Families'!$Z$9:$Z$1696,MATCH($K76,'Contract Families'!$B$9:$B$1696,0))="","",INDEX('Contract Families'!$Z$9:$Z$1696,MATCH($K76,'Contract Families'!$B$9:$B$1696,0)))</f>
        <v>1</v>
      </c>
      <c r="T76" s="19">
        <f>IF(MAX(_xlfn.MAXIFS('Contract Awards'!$V$9:$V$2697,'Contract Awards'!$C$9:$C$2697,$K76),_xlfn.MAXIFS('Contract Awards'!$V$9:$V$2697,'Contract Awards'!$D$9:$D$2697,$K76))=0,"",MAX(_xlfn.MAXIFS('Contract Awards'!$V$9:$V$2697,'Contract Awards'!$C$9:$C$2697,$K76),_xlfn.MAXIFS('Contract Awards'!$V$9:$V$2697,'Contract Awards'!$D$9:$D$2697,$K76)))</f>
        <v>43644</v>
      </c>
      <c r="U76" s="15">
        <f t="shared" si="7"/>
        <v>1</v>
      </c>
      <c r="V76" t="str">
        <f>IF($Q76="","",IF(COUNTIFS('Pipeline Events'!$M$9:$M$45,$Q76,'Pipeline Events'!$K$9:$K$45,"&gt;="&amp;'Timing &amp; Incumbent Screen'!$C$6)&gt;0,"Y ("&amp;COUNTIFS('Pipeline Events'!$M$9:$M$45,$Q76,'Pipeline Events'!$K$9:$K$45,"&gt;="&amp;'Timing &amp; Incumbent Screen'!$C$6)&amp;")",""))</f>
        <v/>
      </c>
      <c r="W76" t="str">
        <f>IF(COUNTIFS('Notice Links'!$E$9:$E$59,$K76,'Notice Links'!$L$9:$L$59,"Y",'Notice Links'!$J$9:$J$59,"&gt;="&amp;'Timing &amp; Incumbent Screen'!$C$6)&gt;0,"Y","")</f>
        <v/>
      </c>
      <c r="X76">
        <f>IFERROR(INDEX('Recompete Reviews'!$D$9:$D$234,MATCH($K76,'Recompete Reviews'!$B$9:$B$234,0)),"")</f>
        <v>0</v>
      </c>
      <c r="Y76">
        <f>IFERROR(INDEX('Recompete Reviews'!$E$9:$E$234,MATCH($K76,'Recompete Reviews'!$B$9:$B$234,0)),"")</f>
        <v>0</v>
      </c>
      <c r="Z76">
        <f>IFERROR(INDEX('Recompete Reviews'!$H$9:$H$234,MATCH($K76,'Recompete Reviews'!$B$9:$B$234,0)),"")</f>
        <v>0</v>
      </c>
    </row>
    <row r="77" spans="2:26" ht="11" outlineLevel="1" x14ac:dyDescent="0.15">
      <c r="B77" t="str">
        <f>IF($E77="","",IF($E77&lt;'Timing &amp; Incumbent Screen'!$C$6,"Expired-lineage","Active"))</f>
        <v>Expired-lineage</v>
      </c>
      <c r="C77" t="str">
        <f>IF($E77="","",IF($E77&lt;'Timing &amp; Incumbent Screen'!$C$6,"Expired - unresolved",IF(($E77-'Timing &amp; Incumbent Screen'!$C$6)&lt;=365,"Imminent (&lt;=12 mo)",IF(($E77-'Timing &amp; Incumbent Screen'!$C$6)&lt;=1095,"Forward (1-3 yr)","Long-range (3+ yr)"))))</f>
        <v>Expired - unresolved</v>
      </c>
      <c r="D77" t="str">
        <f t="shared" si="4"/>
        <v>FY16</v>
      </c>
      <c r="E77" s="18">
        <f>IF(INDEX('Contract Families'!$AK$9:$AK$1696,MATCH($K77,'Contract Families'!$B$9:$B$1696,0))="","",INDEX('Contract Families'!$AK$9:$AK$1696,MATCH($K77,'Contract Families'!$B$9:$B$1696,0)))</f>
        <v>42410</v>
      </c>
      <c r="F77" t="s">
        <v>599</v>
      </c>
      <c r="G77" s="15">
        <f>IF($E77="","",ROUND(($E77-'Timing &amp; Incumbent Screen'!$C$6)/30.44,0))</f>
        <v>-124</v>
      </c>
      <c r="H77" s="19">
        <f t="shared" si="5"/>
        <v>42410</v>
      </c>
      <c r="I77" s="19">
        <f t="shared" si="6"/>
        <v>42320</v>
      </c>
      <c r="J77" s="15">
        <f>IFERROR(INDEX('Recompete Reviews'!$M$9:$M$234,MATCH($K77,'Recompete Reviews'!$B$9:$B$234,0)),"")</f>
        <v>0</v>
      </c>
      <c r="K77" t="s">
        <v>196</v>
      </c>
      <c r="L77" t="s">
        <v>604</v>
      </c>
      <c r="M77" t="s">
        <v>456</v>
      </c>
      <c r="N77" t="s">
        <v>598</v>
      </c>
      <c r="O77" s="17">
        <v>41316</v>
      </c>
      <c r="P77" s="4">
        <f>IF($O77="","",ROUND(('Timing &amp; Incumbent Screen'!$C$6-$O77)/365.25,1))</f>
        <v>13.4</v>
      </c>
      <c r="Q77" t="s">
        <v>743</v>
      </c>
      <c r="R77" s="10">
        <f>IF(INDEX('Contract Families'!$AB$9:$AB$1696,MATCH($K77,'Contract Families'!$B$9:$B$1696,0))="","",INDEX('Contract Families'!$AB$9:$AB$1696,MATCH($K77,'Contract Families'!$B$9:$B$1696,0))/1000000)</f>
        <v>17.796562789999999</v>
      </c>
      <c r="S77" s="11">
        <f>IF(INDEX('Contract Families'!$Z$9:$Z$1696,MATCH($K77,'Contract Families'!$B$9:$B$1696,0))="","",INDEX('Contract Families'!$Z$9:$Z$1696,MATCH($K77,'Contract Families'!$B$9:$B$1696,0)))</f>
        <v>0.14560000000000001</v>
      </c>
      <c r="T77" s="19">
        <f>IF(MAX(_xlfn.MAXIFS('Contract Awards'!$V$9:$V$2697,'Contract Awards'!$C$9:$C$2697,$K77),_xlfn.MAXIFS('Contract Awards'!$V$9:$V$2697,'Contract Awards'!$D$9:$D$2697,$K77))=0,"",MAX(_xlfn.MAXIFS('Contract Awards'!$V$9:$V$2697,'Contract Awards'!$C$9:$C$2697,$K77),_xlfn.MAXIFS('Contract Awards'!$V$9:$V$2697,'Contract Awards'!$D$9:$D$2697,$K77)))</f>
        <v>42855</v>
      </c>
      <c r="U77" s="15">
        <f t="shared" si="7"/>
        <v>1</v>
      </c>
      <c r="V77" t="str">
        <f>IF($Q77="","",IF(COUNTIFS('Pipeline Events'!$M$9:$M$45,$Q77,'Pipeline Events'!$K$9:$K$45,"&gt;="&amp;'Timing &amp; Incumbent Screen'!$C$6)&gt;0,"Y ("&amp;COUNTIFS('Pipeline Events'!$M$9:$M$45,$Q77,'Pipeline Events'!$K$9:$K$45,"&gt;="&amp;'Timing &amp; Incumbent Screen'!$C$6)&amp;")",""))</f>
        <v/>
      </c>
      <c r="W77" t="str">
        <f>IF(COUNTIFS('Notice Links'!$E$9:$E$59,$K77,'Notice Links'!$L$9:$L$59,"Y",'Notice Links'!$J$9:$J$59,"&gt;="&amp;'Timing &amp; Incumbent Screen'!$C$6)&gt;0,"Y","")</f>
        <v/>
      </c>
      <c r="X77">
        <f>IFERROR(INDEX('Recompete Reviews'!$D$9:$D$234,MATCH($K77,'Recompete Reviews'!$B$9:$B$234,0)),"")</f>
        <v>0</v>
      </c>
      <c r="Y77">
        <f>IFERROR(INDEX('Recompete Reviews'!$E$9:$E$234,MATCH($K77,'Recompete Reviews'!$B$9:$B$234,0)),"")</f>
        <v>0</v>
      </c>
      <c r="Z77">
        <f>IFERROR(INDEX('Recompete Reviews'!$H$9:$H$234,MATCH($K77,'Recompete Reviews'!$B$9:$B$234,0)),"")</f>
        <v>0</v>
      </c>
    </row>
    <row r="78" spans="2:26" ht="11" outlineLevel="1" x14ac:dyDescent="0.15">
      <c r="B78" t="str">
        <f>IF($E78="","",IF($E78&lt;'Timing &amp; Incumbent Screen'!$C$6,"Expired-lineage","Active"))</f>
        <v>Expired-lineage</v>
      </c>
      <c r="C78" t="str">
        <f>IF($E78="","",IF($E78&lt;'Timing &amp; Incumbent Screen'!$C$6,"Expired - unresolved",IF(($E78-'Timing &amp; Incumbent Screen'!$C$6)&lt;=365,"Imminent (&lt;=12 mo)",IF(($E78-'Timing &amp; Incumbent Screen'!$C$6)&lt;=1095,"Forward (1-3 yr)","Long-range (3+ yr)"))))</f>
        <v>Expired - unresolved</v>
      </c>
      <c r="D78" t="str">
        <f t="shared" si="4"/>
        <v>FY16</v>
      </c>
      <c r="E78" s="18">
        <f>IF(INDEX('Contract Families'!$AK$9:$AK$1696,MATCH($K78,'Contract Families'!$B$9:$B$1696,0))="","",INDEX('Contract Families'!$AK$9:$AK$1696,MATCH($K78,'Contract Families'!$B$9:$B$1696,0)))</f>
        <v>42410</v>
      </c>
      <c r="F78" t="s">
        <v>599</v>
      </c>
      <c r="G78" s="15">
        <f>IF($E78="","",ROUND(($E78-'Timing &amp; Incumbent Screen'!$C$6)/30.44,0))</f>
        <v>-124</v>
      </c>
      <c r="H78" s="19">
        <f t="shared" si="5"/>
        <v>42410</v>
      </c>
      <c r="I78" s="19">
        <f t="shared" si="6"/>
        <v>42320</v>
      </c>
      <c r="J78" s="15">
        <f>IFERROR(INDEX('Recompete Reviews'!$M$9:$M$234,MATCH($K78,'Recompete Reviews'!$B$9:$B$234,0)),"")</f>
        <v>0</v>
      </c>
      <c r="K78" t="s">
        <v>209</v>
      </c>
      <c r="L78" t="s">
        <v>603</v>
      </c>
      <c r="M78" t="s">
        <v>456</v>
      </c>
      <c r="N78" t="s">
        <v>598</v>
      </c>
      <c r="O78" s="17">
        <v>41316</v>
      </c>
      <c r="P78" s="4">
        <f>IF($O78="","",ROUND(('Timing &amp; Incumbent Screen'!$C$6-$O78)/365.25,1))</f>
        <v>13.4</v>
      </c>
      <c r="Q78" t="s">
        <v>743</v>
      </c>
      <c r="R78" s="10">
        <f>IF(INDEX('Contract Families'!$AB$9:$AB$1696,MATCH($K78,'Contract Families'!$B$9:$B$1696,0))="","",INDEX('Contract Families'!$AB$9:$AB$1696,MATCH($K78,'Contract Families'!$B$9:$B$1696,0))/1000000)</f>
        <v>13.838717460000002</v>
      </c>
      <c r="S78" s="11">
        <f>IF(INDEX('Contract Families'!$Z$9:$Z$1696,MATCH($K78,'Contract Families'!$B$9:$B$1696,0))="","",INDEX('Contract Families'!$Z$9:$Z$1696,MATCH($K78,'Contract Families'!$B$9:$B$1696,0)))</f>
        <v>0.48559999999999998</v>
      </c>
      <c r="T78" s="19">
        <f>IF(MAX(_xlfn.MAXIFS('Contract Awards'!$V$9:$V$2697,'Contract Awards'!$C$9:$C$2697,$K78),_xlfn.MAXIFS('Contract Awards'!$V$9:$V$2697,'Contract Awards'!$D$9:$D$2697,$K78))=0,"",MAX(_xlfn.MAXIFS('Contract Awards'!$V$9:$V$2697,'Contract Awards'!$C$9:$C$2697,$K78),_xlfn.MAXIFS('Contract Awards'!$V$9:$V$2697,'Contract Awards'!$D$9:$D$2697,$K78)))</f>
        <v>42704</v>
      </c>
      <c r="U78" s="15">
        <f t="shared" si="7"/>
        <v>1</v>
      </c>
      <c r="V78" t="str">
        <f>IF($Q78="","",IF(COUNTIFS('Pipeline Events'!$M$9:$M$45,$Q78,'Pipeline Events'!$K$9:$K$45,"&gt;="&amp;'Timing &amp; Incumbent Screen'!$C$6)&gt;0,"Y ("&amp;COUNTIFS('Pipeline Events'!$M$9:$M$45,$Q78,'Pipeline Events'!$K$9:$K$45,"&gt;="&amp;'Timing &amp; Incumbent Screen'!$C$6)&amp;")",""))</f>
        <v/>
      </c>
      <c r="W78" t="str">
        <f>IF(COUNTIFS('Notice Links'!$E$9:$E$59,$K78,'Notice Links'!$L$9:$L$59,"Y",'Notice Links'!$J$9:$J$59,"&gt;="&amp;'Timing &amp; Incumbent Screen'!$C$6)&gt;0,"Y","")</f>
        <v/>
      </c>
      <c r="X78">
        <f>IFERROR(INDEX('Recompete Reviews'!$D$9:$D$234,MATCH($K78,'Recompete Reviews'!$B$9:$B$234,0)),"")</f>
        <v>0</v>
      </c>
      <c r="Y78">
        <f>IFERROR(INDEX('Recompete Reviews'!$E$9:$E$234,MATCH($K78,'Recompete Reviews'!$B$9:$B$234,0)),"")</f>
        <v>0</v>
      </c>
      <c r="Z78">
        <f>IFERROR(INDEX('Recompete Reviews'!$H$9:$H$234,MATCH($K78,'Recompete Reviews'!$B$9:$B$234,0)),"")</f>
        <v>0</v>
      </c>
    </row>
    <row r="79" spans="2:26" ht="11" outlineLevel="1" x14ac:dyDescent="0.15">
      <c r="B79" t="str">
        <f>IF($E79="","",IF($E79&lt;'Timing &amp; Incumbent Screen'!$C$6,"Expired-lineage","Active"))</f>
        <v>Expired-lineage</v>
      </c>
      <c r="C79" t="str">
        <f>IF($E79="","",IF($E79&lt;'Timing &amp; Incumbent Screen'!$C$6,"Expired - unresolved",IF(($E79-'Timing &amp; Incumbent Screen'!$C$6)&lt;=365,"Imminent (&lt;=12 mo)",IF(($E79-'Timing &amp; Incumbent Screen'!$C$6)&lt;=1095,"Forward (1-3 yr)","Long-range (3+ yr)"))))</f>
        <v>Expired - unresolved</v>
      </c>
      <c r="D79" t="str">
        <f t="shared" si="4"/>
        <v>FY16</v>
      </c>
      <c r="E79" s="18">
        <f>IF(INDEX('Contract Families'!$AK$9:$AK$1696,MATCH($K79,'Contract Families'!$B$9:$B$1696,0))="","",INDEX('Contract Families'!$AK$9:$AK$1696,MATCH($K79,'Contract Families'!$B$9:$B$1696,0)))</f>
        <v>42410</v>
      </c>
      <c r="F79" t="s">
        <v>599</v>
      </c>
      <c r="G79" s="15">
        <f>IF($E79="","",ROUND(($E79-'Timing &amp; Incumbent Screen'!$C$6)/30.44,0))</f>
        <v>-124</v>
      </c>
      <c r="H79" s="19">
        <f t="shared" si="5"/>
        <v>42410</v>
      </c>
      <c r="I79" s="19">
        <f t="shared" si="6"/>
        <v>42320</v>
      </c>
      <c r="J79" s="15">
        <f>IFERROR(INDEX('Recompete Reviews'!$M$9:$M$234,MATCH($K79,'Recompete Reviews'!$B$9:$B$234,0)),"")</f>
        <v>0</v>
      </c>
      <c r="K79" t="s">
        <v>318</v>
      </c>
      <c r="L79" t="s">
        <v>610</v>
      </c>
      <c r="M79" t="s">
        <v>456</v>
      </c>
      <c r="N79" t="s">
        <v>598</v>
      </c>
      <c r="O79" s="17">
        <v>41316</v>
      </c>
      <c r="P79" s="4">
        <f>IF($O79="","",ROUND(('Timing &amp; Incumbent Screen'!$C$6-$O79)/365.25,1))</f>
        <v>13.4</v>
      </c>
      <c r="Q79" t="s">
        <v>743</v>
      </c>
      <c r="R79" s="10">
        <f>IF(INDEX('Contract Families'!$AB$9:$AB$1696,MATCH($K79,'Contract Families'!$B$9:$B$1696,0))="","",INDEX('Contract Families'!$AB$9:$AB$1696,MATCH($K79,'Contract Families'!$B$9:$B$1696,0))/1000000)</f>
        <v>1.9288513600000001</v>
      </c>
      <c r="S79" s="11">
        <f>IF(INDEX('Contract Families'!$Z$9:$Z$1696,MATCH($K79,'Contract Families'!$B$9:$B$1696,0))="","",INDEX('Contract Families'!$Z$9:$Z$1696,MATCH($K79,'Contract Families'!$B$9:$B$1696,0)))</f>
        <v>1</v>
      </c>
      <c r="T79" s="19">
        <f>IF(MAX(_xlfn.MAXIFS('Contract Awards'!$V$9:$V$2697,'Contract Awards'!$C$9:$C$2697,$K79),_xlfn.MAXIFS('Contract Awards'!$V$9:$V$2697,'Contract Awards'!$D$9:$D$2697,$K79))=0,"",MAX(_xlfn.MAXIFS('Contract Awards'!$V$9:$V$2697,'Contract Awards'!$C$9:$C$2697,$K79),_xlfn.MAXIFS('Contract Awards'!$V$9:$V$2697,'Contract Awards'!$D$9:$D$2697,$K79)))</f>
        <v>42566</v>
      </c>
      <c r="U79" s="15">
        <f t="shared" si="7"/>
        <v>0</v>
      </c>
      <c r="V79" t="str">
        <f>IF($Q79="","",IF(COUNTIFS('Pipeline Events'!$M$9:$M$45,$Q79,'Pipeline Events'!$K$9:$K$45,"&gt;="&amp;'Timing &amp; Incumbent Screen'!$C$6)&gt;0,"Y ("&amp;COUNTIFS('Pipeline Events'!$M$9:$M$45,$Q79,'Pipeline Events'!$K$9:$K$45,"&gt;="&amp;'Timing &amp; Incumbent Screen'!$C$6)&amp;")",""))</f>
        <v/>
      </c>
      <c r="W79" t="str">
        <f>IF(COUNTIFS('Notice Links'!$E$9:$E$59,$K79,'Notice Links'!$L$9:$L$59,"Y",'Notice Links'!$J$9:$J$59,"&gt;="&amp;'Timing &amp; Incumbent Screen'!$C$6)&gt;0,"Y","")</f>
        <v/>
      </c>
      <c r="X79">
        <f>IFERROR(INDEX('Recompete Reviews'!$D$9:$D$234,MATCH($K79,'Recompete Reviews'!$B$9:$B$234,0)),"")</f>
        <v>0</v>
      </c>
      <c r="Y79">
        <f>IFERROR(INDEX('Recompete Reviews'!$E$9:$E$234,MATCH($K79,'Recompete Reviews'!$B$9:$B$234,0)),"")</f>
        <v>0</v>
      </c>
      <c r="Z79">
        <f>IFERROR(INDEX('Recompete Reviews'!$H$9:$H$234,MATCH($K79,'Recompete Reviews'!$B$9:$B$234,0)),"")</f>
        <v>0</v>
      </c>
    </row>
    <row r="80" spans="2:26" ht="11" outlineLevel="1" x14ac:dyDescent="0.15">
      <c r="B80" t="str">
        <f>IF($E80="","",IF($E80&lt;'Timing &amp; Incumbent Screen'!$C$6,"Expired-lineage","Active"))</f>
        <v>Expired-lineage</v>
      </c>
      <c r="C80" t="str">
        <f>IF($E80="","",IF($E80&lt;'Timing &amp; Incumbent Screen'!$C$6,"Expired - unresolved",IF(($E80-'Timing &amp; Incumbent Screen'!$C$6)&lt;=365,"Imminent (&lt;=12 mo)",IF(($E80-'Timing &amp; Incumbent Screen'!$C$6)&lt;=1095,"Forward (1-3 yr)","Long-range (3+ yr)"))))</f>
        <v>Expired - unresolved</v>
      </c>
      <c r="D80" t="str">
        <f t="shared" si="4"/>
        <v>FY16</v>
      </c>
      <c r="E80" s="18">
        <f>IF(INDEX('Contract Families'!$AK$9:$AK$1696,MATCH($K80,'Contract Families'!$B$9:$B$1696,0))="","",INDEX('Contract Families'!$AK$9:$AK$1696,MATCH($K80,'Contract Families'!$B$9:$B$1696,0)))</f>
        <v>42410</v>
      </c>
      <c r="F80" t="s">
        <v>599</v>
      </c>
      <c r="G80" s="15">
        <f>IF($E80="","",ROUND(($E80-'Timing &amp; Incumbent Screen'!$C$6)/30.44,0))</f>
        <v>-124</v>
      </c>
      <c r="H80" s="19">
        <f t="shared" si="5"/>
        <v>42410</v>
      </c>
      <c r="I80" s="19">
        <f t="shared" si="6"/>
        <v>42320</v>
      </c>
      <c r="J80" s="15">
        <f>IFERROR(INDEX('Recompete Reviews'!$M$9:$M$234,MATCH($K80,'Recompete Reviews'!$B$9:$B$234,0)),"")</f>
        <v>0</v>
      </c>
      <c r="K80" t="s">
        <v>358</v>
      </c>
      <c r="L80" t="s">
        <v>625</v>
      </c>
      <c r="M80" t="s">
        <v>456</v>
      </c>
      <c r="N80" t="s">
        <v>598</v>
      </c>
      <c r="O80" s="17">
        <v>41316</v>
      </c>
      <c r="P80" s="4">
        <f>IF($O80="","",ROUND(('Timing &amp; Incumbent Screen'!$C$6-$O80)/365.25,1))</f>
        <v>13.4</v>
      </c>
      <c r="Q80" t="s">
        <v>739</v>
      </c>
      <c r="R80" s="10">
        <f>IF(INDEX('Contract Families'!$AB$9:$AB$1696,MATCH($K80,'Contract Families'!$B$9:$B$1696,0))="","",INDEX('Contract Families'!$AB$9:$AB$1696,MATCH($K80,'Contract Families'!$B$9:$B$1696,0))/1000000)</f>
        <v>1.25967144</v>
      </c>
      <c r="S80" s="11">
        <f>IF(INDEX('Contract Families'!$Z$9:$Z$1696,MATCH($K80,'Contract Families'!$B$9:$B$1696,0))="","",INDEX('Contract Families'!$Z$9:$Z$1696,MATCH($K80,'Contract Families'!$B$9:$B$1696,0)))</f>
        <v>0.37159999999999999</v>
      </c>
      <c r="T80" s="19">
        <f>IF(MAX(_xlfn.MAXIFS('Contract Awards'!$V$9:$V$2697,'Contract Awards'!$C$9:$C$2697,$K80),_xlfn.MAXIFS('Contract Awards'!$V$9:$V$2697,'Contract Awards'!$D$9:$D$2697,$K80))=0,"",MAX(_xlfn.MAXIFS('Contract Awards'!$V$9:$V$2697,'Contract Awards'!$C$9:$C$2697,$K80),_xlfn.MAXIFS('Contract Awards'!$V$9:$V$2697,'Contract Awards'!$D$9:$D$2697,$K80)))</f>
        <v>42480</v>
      </c>
      <c r="U80" s="15">
        <f t="shared" si="7"/>
        <v>0</v>
      </c>
      <c r="V80" t="str">
        <f>IF($Q80="","",IF(COUNTIFS('Pipeline Events'!$M$9:$M$45,$Q80,'Pipeline Events'!$K$9:$K$45,"&gt;="&amp;'Timing &amp; Incumbent Screen'!$C$6)&gt;0,"Y ("&amp;COUNTIFS('Pipeline Events'!$M$9:$M$45,$Q80,'Pipeline Events'!$K$9:$K$45,"&gt;="&amp;'Timing &amp; Incumbent Screen'!$C$6)&amp;")",""))</f>
        <v/>
      </c>
      <c r="W80" t="str">
        <f>IF(COUNTIFS('Notice Links'!$E$9:$E$59,$K80,'Notice Links'!$L$9:$L$59,"Y",'Notice Links'!$J$9:$J$59,"&gt;="&amp;'Timing &amp; Incumbent Screen'!$C$6)&gt;0,"Y","")</f>
        <v/>
      </c>
      <c r="X80">
        <f>IFERROR(INDEX('Recompete Reviews'!$D$9:$D$234,MATCH($K80,'Recompete Reviews'!$B$9:$B$234,0)),"")</f>
        <v>0</v>
      </c>
      <c r="Y80">
        <f>IFERROR(INDEX('Recompete Reviews'!$E$9:$E$234,MATCH($K80,'Recompete Reviews'!$B$9:$B$234,0)),"")</f>
        <v>0</v>
      </c>
      <c r="Z80">
        <f>IFERROR(INDEX('Recompete Reviews'!$H$9:$H$234,MATCH($K80,'Recompete Reviews'!$B$9:$B$234,0)),"")</f>
        <v>0</v>
      </c>
    </row>
    <row r="81" spans="2:26" ht="11" outlineLevel="1" x14ac:dyDescent="0.15">
      <c r="B81" t="str">
        <f>IF($E81="","",IF($E81&lt;'Timing &amp; Incumbent Screen'!$C$6,"Expired-lineage","Active"))</f>
        <v>Expired-lineage</v>
      </c>
      <c r="C81" t="str">
        <f>IF($E81="","",IF($E81&lt;'Timing &amp; Incumbent Screen'!$C$6,"Expired - unresolved",IF(($E81-'Timing &amp; Incumbent Screen'!$C$6)&lt;=365,"Imminent (&lt;=12 mo)",IF(($E81-'Timing &amp; Incumbent Screen'!$C$6)&lt;=1095,"Forward (1-3 yr)","Long-range (3+ yr)"))))</f>
        <v>Expired - unresolved</v>
      </c>
      <c r="D81" t="str">
        <f t="shared" si="4"/>
        <v>FY15</v>
      </c>
      <c r="E81" s="18">
        <f>IF(INDEX('Contract Families'!$AK$9:$AK$1696,MATCH($K81,'Contract Families'!$B$9:$B$1696,0))="","",INDEX('Contract Families'!$AK$9:$AK$1696,MATCH($K81,'Contract Families'!$B$9:$B$1696,0)))</f>
        <v>42276</v>
      </c>
      <c r="F81" t="s">
        <v>599</v>
      </c>
      <c r="G81" s="15">
        <f>IF($E81="","",ROUND(($E81-'Timing &amp; Incumbent Screen'!$C$6)/30.44,0))</f>
        <v>-129</v>
      </c>
      <c r="H81" s="19">
        <f t="shared" si="5"/>
        <v>42276</v>
      </c>
      <c r="I81" s="19">
        <f t="shared" si="6"/>
        <v>42186</v>
      </c>
      <c r="J81" s="15">
        <f>IFERROR(INDEX('Recompete Reviews'!$M$9:$M$234,MATCH($K81,'Recompete Reviews'!$B$9:$B$234,0)),"")</f>
        <v>0</v>
      </c>
      <c r="K81" t="s">
        <v>232</v>
      </c>
      <c r="L81" t="s">
        <v>612</v>
      </c>
      <c r="M81" t="s">
        <v>437</v>
      </c>
      <c r="N81" t="s">
        <v>598</v>
      </c>
      <c r="O81" s="17">
        <v>40450</v>
      </c>
      <c r="P81" s="4">
        <f>IF($O81="","",ROUND(('Timing &amp; Incumbent Screen'!$C$6-$O81)/365.25,1))</f>
        <v>15.7</v>
      </c>
      <c r="Q81" t="s">
        <v>756</v>
      </c>
      <c r="R81" s="10">
        <f>IF(INDEX('Contract Families'!$AB$9:$AB$1696,MATCH($K81,'Contract Families'!$B$9:$B$1696,0))="","",INDEX('Contract Families'!$AB$9:$AB$1696,MATCH($K81,'Contract Families'!$B$9:$B$1696,0))/1000000)</f>
        <v>9.389527150000001</v>
      </c>
      <c r="S81" s="11">
        <f>IF(INDEX('Contract Families'!$Z$9:$Z$1696,MATCH($K81,'Contract Families'!$B$9:$B$1696,0))="","",INDEX('Contract Families'!$Z$9:$Z$1696,MATCH($K81,'Contract Families'!$B$9:$B$1696,0)))</f>
        <v>1</v>
      </c>
      <c r="T81" s="19">
        <f>IF(MAX(_xlfn.MAXIFS('Contract Awards'!$V$9:$V$2697,'Contract Awards'!$C$9:$C$2697,$K81),_xlfn.MAXIFS('Contract Awards'!$V$9:$V$2697,'Contract Awards'!$D$9:$D$2697,$K81))=0,"",MAX(_xlfn.MAXIFS('Contract Awards'!$V$9:$V$2697,'Contract Awards'!$C$9:$C$2697,$K81),_xlfn.MAXIFS('Contract Awards'!$V$9:$V$2697,'Contract Awards'!$D$9:$D$2697,$K81)))</f>
        <v>42640</v>
      </c>
      <c r="U81" s="15">
        <f t="shared" si="7"/>
        <v>1</v>
      </c>
      <c r="V81" t="str">
        <f>IF($Q81="","",IF(COUNTIFS('Pipeline Events'!$M$9:$M$45,$Q81,'Pipeline Events'!$K$9:$K$45,"&gt;="&amp;'Timing &amp; Incumbent Screen'!$C$6)&gt;0,"Y ("&amp;COUNTIFS('Pipeline Events'!$M$9:$M$45,$Q81,'Pipeline Events'!$K$9:$K$45,"&gt;="&amp;'Timing &amp; Incumbent Screen'!$C$6)&amp;")",""))</f>
        <v>Y (1)</v>
      </c>
      <c r="W81" t="str">
        <f>IF(COUNTIFS('Notice Links'!$E$9:$E$59,$K81,'Notice Links'!$L$9:$L$59,"Y",'Notice Links'!$J$9:$J$59,"&gt;="&amp;'Timing &amp; Incumbent Screen'!$C$6)&gt;0,"Y","")</f>
        <v/>
      </c>
      <c r="X81">
        <f>IFERROR(INDEX('Recompete Reviews'!$D$9:$D$234,MATCH($K81,'Recompete Reviews'!$B$9:$B$234,0)),"")</f>
        <v>0</v>
      </c>
      <c r="Y81">
        <f>IFERROR(INDEX('Recompete Reviews'!$E$9:$E$234,MATCH($K81,'Recompete Reviews'!$B$9:$B$234,0)),"")</f>
        <v>0</v>
      </c>
      <c r="Z81">
        <f>IFERROR(INDEX('Recompete Reviews'!$H$9:$H$234,MATCH($K81,'Recompete Reviews'!$B$9:$B$234,0)),"")</f>
        <v>0</v>
      </c>
    </row>
    <row r="82" spans="2:26" ht="11" outlineLevel="1" x14ac:dyDescent="0.15">
      <c r="B82" t="str">
        <f>IF($E82="","",IF($E82&lt;'Timing &amp; Incumbent Screen'!$C$6,"Expired-lineage","Active"))</f>
        <v>Expired-lineage</v>
      </c>
      <c r="C82" t="str">
        <f>IF($E82="","",IF($E82&lt;'Timing &amp; Incumbent Screen'!$C$6,"Expired - unresolved",IF(($E82-'Timing &amp; Incumbent Screen'!$C$6)&lt;=365,"Imminent (&lt;=12 mo)",IF(($E82-'Timing &amp; Incumbent Screen'!$C$6)&lt;=1095,"Forward (1-3 yr)","Long-range (3+ yr)"))))</f>
        <v>Expired - unresolved</v>
      </c>
      <c r="D82" t="str">
        <f t="shared" si="4"/>
        <v>FY15</v>
      </c>
      <c r="E82" s="18">
        <f>IF(INDEX('Contract Families'!$AK$9:$AK$1696,MATCH($K82,'Contract Families'!$B$9:$B$1696,0))="","",INDEX('Contract Families'!$AK$9:$AK$1696,MATCH($K82,'Contract Families'!$B$9:$B$1696,0)))</f>
        <v>42159</v>
      </c>
      <c r="F82" t="s">
        <v>599</v>
      </c>
      <c r="G82" s="15">
        <f>IF($E82="","",ROUND(($E82-'Timing &amp; Incumbent Screen'!$C$6)/30.44,0))</f>
        <v>-133</v>
      </c>
      <c r="H82" s="19">
        <f t="shared" si="5"/>
        <v>42159</v>
      </c>
      <c r="I82" s="19">
        <f t="shared" si="6"/>
        <v>42069</v>
      </c>
      <c r="J82" s="15">
        <f>IFERROR(INDEX('Recompete Reviews'!$M$9:$M$234,MATCH($K82,'Recompete Reviews'!$B$9:$B$234,0)),"")</f>
        <v>0</v>
      </c>
      <c r="K82" t="s">
        <v>190</v>
      </c>
      <c r="L82" t="s">
        <v>608</v>
      </c>
      <c r="M82" t="s">
        <v>456</v>
      </c>
      <c r="N82" t="s">
        <v>598</v>
      </c>
      <c r="O82" s="17">
        <v>41065</v>
      </c>
      <c r="P82" s="4">
        <f>IF($O82="","",ROUND(('Timing &amp; Incumbent Screen'!$C$6-$O82)/365.25,1))</f>
        <v>14</v>
      </c>
      <c r="Q82" t="s">
        <v>739</v>
      </c>
      <c r="R82" s="10">
        <f>IF(INDEX('Contract Families'!$AB$9:$AB$1696,MATCH($K82,'Contract Families'!$B$9:$B$1696,0))="","",INDEX('Contract Families'!$AB$9:$AB$1696,MATCH($K82,'Contract Families'!$B$9:$B$1696,0))/1000000)</f>
        <v>23.513505989999999</v>
      </c>
      <c r="S82" s="11">
        <f>IF(INDEX('Contract Families'!$Z$9:$Z$1696,MATCH($K82,'Contract Families'!$B$9:$B$1696,0))="","",INDEX('Contract Families'!$Z$9:$Z$1696,MATCH($K82,'Contract Families'!$B$9:$B$1696,0)))</f>
        <v>0.1028</v>
      </c>
      <c r="T82" s="19">
        <f>IF(MAX(_xlfn.MAXIFS('Contract Awards'!$V$9:$V$2697,'Contract Awards'!$C$9:$C$2697,$K82),_xlfn.MAXIFS('Contract Awards'!$V$9:$V$2697,'Contract Awards'!$D$9:$D$2697,$K82))=0,"",MAX(_xlfn.MAXIFS('Contract Awards'!$V$9:$V$2697,'Contract Awards'!$C$9:$C$2697,$K82),_xlfn.MAXIFS('Contract Awards'!$V$9:$V$2697,'Contract Awards'!$D$9:$D$2697,$K82)))</f>
        <v>42510</v>
      </c>
      <c r="U82" s="15">
        <f t="shared" si="7"/>
        <v>1</v>
      </c>
      <c r="V82" t="str">
        <f>IF($Q82="","",IF(COUNTIFS('Pipeline Events'!$M$9:$M$45,$Q82,'Pipeline Events'!$K$9:$K$45,"&gt;="&amp;'Timing &amp; Incumbent Screen'!$C$6)&gt;0,"Y ("&amp;COUNTIFS('Pipeline Events'!$M$9:$M$45,$Q82,'Pipeline Events'!$K$9:$K$45,"&gt;="&amp;'Timing &amp; Incumbent Screen'!$C$6)&amp;")",""))</f>
        <v/>
      </c>
      <c r="W82" t="str">
        <f>IF(COUNTIFS('Notice Links'!$E$9:$E$59,$K82,'Notice Links'!$L$9:$L$59,"Y",'Notice Links'!$J$9:$J$59,"&gt;="&amp;'Timing &amp; Incumbent Screen'!$C$6)&gt;0,"Y","")</f>
        <v/>
      </c>
      <c r="X82">
        <f>IFERROR(INDEX('Recompete Reviews'!$D$9:$D$234,MATCH($K82,'Recompete Reviews'!$B$9:$B$234,0)),"")</f>
        <v>0</v>
      </c>
      <c r="Y82">
        <f>IFERROR(INDEX('Recompete Reviews'!$E$9:$E$234,MATCH($K82,'Recompete Reviews'!$B$9:$B$234,0)),"")</f>
        <v>0</v>
      </c>
      <c r="Z82">
        <f>IFERROR(INDEX('Recompete Reviews'!$H$9:$H$234,MATCH($K82,'Recompete Reviews'!$B$9:$B$234,0)),"")</f>
        <v>0</v>
      </c>
    </row>
    <row r="83" spans="2:26" ht="11" outlineLevel="1" x14ac:dyDescent="0.15">
      <c r="B83" t="str">
        <f>IF($E83="","",IF($E83&lt;'Timing &amp; Incumbent Screen'!$C$6,"Expired-lineage","Active"))</f>
        <v>Expired-lineage</v>
      </c>
      <c r="C83" t="str">
        <f>IF($E83="","",IF($E83&lt;'Timing &amp; Incumbent Screen'!$C$6,"Expired - unresolved",IF(($E83-'Timing &amp; Incumbent Screen'!$C$6)&lt;=365,"Imminent (&lt;=12 mo)",IF(($E83-'Timing &amp; Incumbent Screen'!$C$6)&lt;=1095,"Forward (1-3 yr)","Long-range (3+ yr)"))))</f>
        <v>Expired - unresolved</v>
      </c>
      <c r="D83" t="str">
        <f t="shared" si="4"/>
        <v>FY15</v>
      </c>
      <c r="E83" s="18">
        <f>IF(INDEX('Contract Families'!$AK$9:$AK$1696,MATCH($K83,'Contract Families'!$B$9:$B$1696,0))="","",INDEX('Contract Families'!$AK$9:$AK$1696,MATCH($K83,'Contract Families'!$B$9:$B$1696,0)))</f>
        <v>41953</v>
      </c>
      <c r="F83" t="s">
        <v>599</v>
      </c>
      <c r="G83" s="15">
        <f>IF($E83="","",ROUND(($E83-'Timing &amp; Incumbent Screen'!$C$6)/30.44,0))</f>
        <v>-139</v>
      </c>
      <c r="H83" s="19">
        <f t="shared" si="5"/>
        <v>41953</v>
      </c>
      <c r="I83" s="19">
        <f t="shared" si="6"/>
        <v>41863</v>
      </c>
      <c r="J83" s="15">
        <f>IFERROR(INDEX('Recompete Reviews'!$M$9:$M$234,MATCH($K83,'Recompete Reviews'!$B$9:$B$234,0)),"")</f>
        <v>0</v>
      </c>
      <c r="K83" t="s">
        <v>174</v>
      </c>
      <c r="L83" t="s">
        <v>606</v>
      </c>
      <c r="M83" t="s">
        <v>456</v>
      </c>
      <c r="N83" t="s">
        <v>598</v>
      </c>
      <c r="O83" s="17">
        <v>40073</v>
      </c>
      <c r="P83" s="4">
        <f>IF($O83="","",ROUND(('Timing &amp; Incumbent Screen'!$C$6-$O83)/365.25,1))</f>
        <v>16.8</v>
      </c>
      <c r="Q83" t="s">
        <v>740</v>
      </c>
      <c r="R83" s="10">
        <f>IF(INDEX('Contract Families'!$AB$9:$AB$1696,MATCH($K83,'Contract Families'!$B$9:$B$1696,0))="","",INDEX('Contract Families'!$AB$9:$AB$1696,MATCH($K83,'Contract Families'!$B$9:$B$1696,0))/1000000)</f>
        <v>47.831720259999997</v>
      </c>
      <c r="S83" s="11">
        <f>IF(INDEX('Contract Families'!$Z$9:$Z$1696,MATCH($K83,'Contract Families'!$B$9:$B$1696,0))="","",INDEX('Contract Families'!$Z$9:$Z$1696,MATCH($K83,'Contract Families'!$B$9:$B$1696,0)))</f>
        <v>-3.3000000000000002E-2</v>
      </c>
      <c r="T83" s="19">
        <f>IF(MAX(_xlfn.MAXIFS('Contract Awards'!$V$9:$V$2697,'Contract Awards'!$C$9:$C$2697,$K83),_xlfn.MAXIFS('Contract Awards'!$V$9:$V$2697,'Contract Awards'!$D$9:$D$2697,$K83))=0,"",MAX(_xlfn.MAXIFS('Contract Awards'!$V$9:$V$2697,'Contract Awards'!$C$9:$C$2697,$K83),_xlfn.MAXIFS('Contract Awards'!$V$9:$V$2697,'Contract Awards'!$D$9:$D$2697,$K83)))</f>
        <v>41953</v>
      </c>
      <c r="U83" s="15">
        <f t="shared" si="7"/>
        <v>0</v>
      </c>
      <c r="V83" t="str">
        <f>IF($Q83="","",IF(COUNTIFS('Pipeline Events'!$M$9:$M$45,$Q83,'Pipeline Events'!$K$9:$K$45,"&gt;="&amp;'Timing &amp; Incumbent Screen'!$C$6)&gt;0,"Y ("&amp;COUNTIFS('Pipeline Events'!$M$9:$M$45,$Q83,'Pipeline Events'!$K$9:$K$45,"&gt;="&amp;'Timing &amp; Incumbent Screen'!$C$6)&amp;")",""))</f>
        <v/>
      </c>
      <c r="W83" t="str">
        <f>IF(COUNTIFS('Notice Links'!$E$9:$E$59,$K83,'Notice Links'!$L$9:$L$59,"Y",'Notice Links'!$J$9:$J$59,"&gt;="&amp;'Timing &amp; Incumbent Screen'!$C$6)&gt;0,"Y","")</f>
        <v/>
      </c>
      <c r="X83">
        <f>IFERROR(INDEX('Recompete Reviews'!$D$9:$D$234,MATCH($K83,'Recompete Reviews'!$B$9:$B$234,0)),"")</f>
        <v>0</v>
      </c>
      <c r="Y83">
        <f>IFERROR(INDEX('Recompete Reviews'!$E$9:$E$234,MATCH($K83,'Recompete Reviews'!$B$9:$B$234,0)),"")</f>
        <v>0</v>
      </c>
      <c r="Z83">
        <f>IFERROR(INDEX('Recompete Reviews'!$H$9:$H$234,MATCH($K83,'Recompete Reviews'!$B$9:$B$234,0)),"")</f>
        <v>0</v>
      </c>
    </row>
    <row r="84" spans="2:26" ht="11" outlineLevel="1" x14ac:dyDescent="0.15">
      <c r="B84" t="str">
        <f>IF($E84="","",IF($E84&lt;'Timing &amp; Incumbent Screen'!$C$6,"Expired-lineage","Active"))</f>
        <v>Expired-lineage</v>
      </c>
      <c r="C84" t="str">
        <f>IF($E84="","",IF($E84&lt;'Timing &amp; Incumbent Screen'!$C$6,"Expired - unresolved",IF(($E84-'Timing &amp; Incumbent Screen'!$C$6)&lt;=365,"Imminent (&lt;=12 mo)",IF(($E84-'Timing &amp; Incumbent Screen'!$C$6)&lt;=1095,"Forward (1-3 yr)","Long-range (3+ yr)"))))</f>
        <v>Expired - unresolved</v>
      </c>
      <c r="D84" t="str">
        <f t="shared" si="4"/>
        <v>FY26</v>
      </c>
      <c r="E84" s="18">
        <f>IF(INDEX('Contract Families'!$AK$9:$AK$1696,MATCH($K84,'Contract Families'!$B$9:$B$1696,0))="","",INDEX('Contract Families'!$AK$9:$AK$1696,MATCH($K84,'Contract Families'!$B$9:$B$1696,0)))</f>
        <v>45973</v>
      </c>
      <c r="F84" t="s">
        <v>599</v>
      </c>
      <c r="G84" s="15">
        <f>IF($E84="","",ROUND(($E84-'Timing &amp; Incumbent Screen'!$C$6)/30.44,0))</f>
        <v>-7</v>
      </c>
      <c r="H84" s="19">
        <f t="shared" si="5"/>
        <v>45973</v>
      </c>
      <c r="I84" s="19">
        <f t="shared" si="6"/>
        <v>45883</v>
      </c>
      <c r="J84" s="15">
        <f>IFERROR(INDEX('Recompete Reviews'!$M$9:$M$234,MATCH($K84,'Recompete Reviews'!$B$9:$B$234,0)),"")</f>
        <v>0</v>
      </c>
      <c r="K84" t="s">
        <v>286</v>
      </c>
      <c r="L84" t="s">
        <v>632</v>
      </c>
      <c r="M84" t="s">
        <v>575</v>
      </c>
      <c r="N84" t="s">
        <v>629</v>
      </c>
      <c r="O84" s="17">
        <v>45777</v>
      </c>
      <c r="P84" s="4">
        <f>IF($O84="","",ROUND(('Timing &amp; Incumbent Screen'!$C$6-$O84)/365.25,1))</f>
        <v>1.1000000000000001</v>
      </c>
      <c r="Q84" t="s">
        <v>748</v>
      </c>
      <c r="R84" s="10">
        <f>IF(INDEX('Contract Families'!$AB$9:$AB$1696,MATCH($K84,'Contract Families'!$B$9:$B$1696,0))="","",INDEX('Contract Families'!$AB$9:$AB$1696,MATCH($K84,'Contract Families'!$B$9:$B$1696,0))/1000000)</f>
        <v>2.9034910800000002</v>
      </c>
      <c r="S84" s="11">
        <f>IF(INDEX('Contract Families'!$Z$9:$Z$1696,MATCH($K84,'Contract Families'!$B$9:$B$1696,0))="","",INDEX('Contract Families'!$Z$9:$Z$1696,MATCH($K84,'Contract Families'!$B$9:$B$1696,0)))</f>
        <v>1</v>
      </c>
      <c r="T84" s="19">
        <f>IF(MAX(_xlfn.MAXIFS('Contract Awards'!$V$9:$V$2697,'Contract Awards'!$C$9:$C$2697,$K84),_xlfn.MAXIFS('Contract Awards'!$V$9:$V$2697,'Contract Awards'!$D$9:$D$2697,$K84))=0,"",MAX(_xlfn.MAXIFS('Contract Awards'!$V$9:$V$2697,'Contract Awards'!$C$9:$C$2697,$K84),_xlfn.MAXIFS('Contract Awards'!$V$9:$V$2697,'Contract Awards'!$D$9:$D$2697,$K84)))</f>
        <v>45973</v>
      </c>
      <c r="U84" s="15">
        <f t="shared" si="7"/>
        <v>0</v>
      </c>
      <c r="V84" t="str">
        <f>IF($Q84="","",IF(COUNTIFS('Pipeline Events'!$M$9:$M$45,$Q84,'Pipeline Events'!$K$9:$K$45,"&gt;="&amp;'Timing &amp; Incumbent Screen'!$C$6)&gt;0,"Y ("&amp;COUNTIFS('Pipeline Events'!$M$9:$M$45,$Q84,'Pipeline Events'!$K$9:$K$45,"&gt;="&amp;'Timing &amp; Incumbent Screen'!$C$6)&amp;")",""))</f>
        <v/>
      </c>
      <c r="W84" t="str">
        <f>IF(COUNTIFS('Notice Links'!$E$9:$E$59,$K84,'Notice Links'!$L$9:$L$59,"Y",'Notice Links'!$J$9:$J$59,"&gt;="&amp;'Timing &amp; Incumbent Screen'!$C$6)&gt;0,"Y","")</f>
        <v/>
      </c>
      <c r="X84">
        <f>IFERROR(INDEX('Recompete Reviews'!$D$9:$D$234,MATCH($K84,'Recompete Reviews'!$B$9:$B$234,0)),"")</f>
        <v>0</v>
      </c>
      <c r="Y84">
        <f>IFERROR(INDEX('Recompete Reviews'!$E$9:$E$234,MATCH($K84,'Recompete Reviews'!$B$9:$B$234,0)),"")</f>
        <v>0</v>
      </c>
      <c r="Z84">
        <f>IFERROR(INDEX('Recompete Reviews'!$H$9:$H$234,MATCH($K84,'Recompete Reviews'!$B$9:$B$234,0)),"")</f>
        <v>0</v>
      </c>
    </row>
    <row r="85" spans="2:26" ht="11" outlineLevel="1" x14ac:dyDescent="0.15">
      <c r="B85" t="str">
        <f>IF($E85="","",IF($E85&lt;'Timing &amp; Incumbent Screen'!$C$6,"Expired-lineage","Active"))</f>
        <v>Expired-lineage</v>
      </c>
      <c r="C85" t="str">
        <f>IF($E85="","",IF($E85&lt;'Timing &amp; Incumbent Screen'!$C$6,"Expired - unresolved",IF(($E85-'Timing &amp; Incumbent Screen'!$C$6)&lt;=365,"Imminent (&lt;=12 mo)",IF(($E85-'Timing &amp; Incumbent Screen'!$C$6)&lt;=1095,"Forward (1-3 yr)","Long-range (3+ yr)"))))</f>
        <v>Expired - unresolved</v>
      </c>
      <c r="D85" t="str">
        <f t="shared" si="4"/>
        <v>FY23</v>
      </c>
      <c r="E85" s="18">
        <f>IF(INDEX('Contract Families'!$AK$9:$AK$1696,MATCH($K85,'Contract Families'!$B$9:$B$1696,0))="","",INDEX('Contract Families'!$AK$9:$AK$1696,MATCH($K85,'Contract Families'!$B$9:$B$1696,0)))</f>
        <v>45061</v>
      </c>
      <c r="F85" t="s">
        <v>599</v>
      </c>
      <c r="G85" s="15">
        <f>IF($E85="","",ROUND(($E85-'Timing &amp; Incumbent Screen'!$C$6)/30.44,0))</f>
        <v>-37</v>
      </c>
      <c r="H85" s="19">
        <f t="shared" si="5"/>
        <v>45061</v>
      </c>
      <c r="I85" s="19">
        <f t="shared" si="6"/>
        <v>44971</v>
      </c>
      <c r="J85" s="15">
        <f>IFERROR(INDEX('Recompete Reviews'!$M$9:$M$234,MATCH($K85,'Recompete Reviews'!$B$9:$B$234,0)),"")</f>
        <v>0</v>
      </c>
      <c r="K85" t="s">
        <v>364</v>
      </c>
      <c r="L85" t="s">
        <v>633</v>
      </c>
      <c r="M85" t="s">
        <v>575</v>
      </c>
      <c r="N85" t="s">
        <v>629</v>
      </c>
      <c r="O85" s="17">
        <v>44636</v>
      </c>
      <c r="P85" s="4">
        <f>IF($O85="","",ROUND(('Timing &amp; Incumbent Screen'!$C$6-$O85)/365.25,1))</f>
        <v>4.3</v>
      </c>
      <c r="Q85" t="s">
        <v>748</v>
      </c>
      <c r="R85" s="10">
        <f>IF(INDEX('Contract Families'!$AB$9:$AB$1696,MATCH($K85,'Contract Families'!$B$9:$B$1696,0))="","",INDEX('Contract Families'!$AB$9:$AB$1696,MATCH($K85,'Contract Families'!$B$9:$B$1696,0))/1000000)</f>
        <v>1.1988516999999999</v>
      </c>
      <c r="S85" s="11">
        <f>IF(INDEX('Contract Families'!$Z$9:$Z$1696,MATCH($K85,'Contract Families'!$B$9:$B$1696,0))="","",INDEX('Contract Families'!$Z$9:$Z$1696,MATCH($K85,'Contract Families'!$B$9:$B$1696,0)))</f>
        <v>1</v>
      </c>
      <c r="T85" s="19">
        <f>IF(MAX(_xlfn.MAXIFS('Contract Awards'!$V$9:$V$2697,'Contract Awards'!$C$9:$C$2697,$K85),_xlfn.MAXIFS('Contract Awards'!$V$9:$V$2697,'Contract Awards'!$D$9:$D$2697,$K85))=0,"",MAX(_xlfn.MAXIFS('Contract Awards'!$V$9:$V$2697,'Contract Awards'!$C$9:$C$2697,$K85),_xlfn.MAXIFS('Contract Awards'!$V$9:$V$2697,'Contract Awards'!$D$9:$D$2697,$K85)))</f>
        <v>45061</v>
      </c>
      <c r="U85" s="15">
        <f t="shared" si="7"/>
        <v>0</v>
      </c>
      <c r="V85" t="str">
        <f>IF($Q85="","",IF(COUNTIFS('Pipeline Events'!$M$9:$M$45,$Q85,'Pipeline Events'!$K$9:$K$45,"&gt;="&amp;'Timing &amp; Incumbent Screen'!$C$6)&gt;0,"Y ("&amp;COUNTIFS('Pipeline Events'!$M$9:$M$45,$Q85,'Pipeline Events'!$K$9:$K$45,"&gt;="&amp;'Timing &amp; Incumbent Screen'!$C$6)&amp;")",""))</f>
        <v/>
      </c>
      <c r="W85" t="str">
        <f>IF(COUNTIFS('Notice Links'!$E$9:$E$59,$K85,'Notice Links'!$L$9:$L$59,"Y",'Notice Links'!$J$9:$J$59,"&gt;="&amp;'Timing &amp; Incumbent Screen'!$C$6)&gt;0,"Y","")</f>
        <v/>
      </c>
      <c r="X85">
        <f>IFERROR(INDEX('Recompete Reviews'!$D$9:$D$234,MATCH($K85,'Recompete Reviews'!$B$9:$B$234,0)),"")</f>
        <v>0</v>
      </c>
      <c r="Y85">
        <f>IFERROR(INDEX('Recompete Reviews'!$E$9:$E$234,MATCH($K85,'Recompete Reviews'!$B$9:$B$234,0)),"")</f>
        <v>0</v>
      </c>
      <c r="Z85">
        <f>IFERROR(INDEX('Recompete Reviews'!$H$9:$H$234,MATCH($K85,'Recompete Reviews'!$B$9:$B$234,0)),"")</f>
        <v>0</v>
      </c>
    </row>
    <row r="86" spans="2:26" ht="11" outlineLevel="1" x14ac:dyDescent="0.15">
      <c r="B86" t="str">
        <f>IF($E86="","",IF($E86&lt;'Timing &amp; Incumbent Screen'!$C$6,"Expired-lineage","Active"))</f>
        <v>Expired-lineage</v>
      </c>
      <c r="C86" t="str">
        <f>IF($E86="","",IF($E86&lt;'Timing &amp; Incumbent Screen'!$C$6,"Expired - unresolved",IF(($E86-'Timing &amp; Incumbent Screen'!$C$6)&lt;=365,"Imminent (&lt;=12 mo)",IF(($E86-'Timing &amp; Incumbent Screen'!$C$6)&lt;=1095,"Forward (1-3 yr)","Long-range (3+ yr)"))))</f>
        <v>Expired - unresolved</v>
      </c>
      <c r="D86" t="str">
        <f t="shared" si="4"/>
        <v>FY22</v>
      </c>
      <c r="E86" s="18">
        <f>IF(INDEX('Contract Families'!$AK$9:$AK$1696,MATCH($K86,'Contract Families'!$B$9:$B$1696,0))="","",INDEX('Contract Families'!$AK$9:$AK$1696,MATCH($K86,'Contract Families'!$B$9:$B$1696,0)))</f>
        <v>44559</v>
      </c>
      <c r="F86" t="s">
        <v>599</v>
      </c>
      <c r="G86" s="15">
        <f>IF($E86="","",ROUND(($E86-'Timing &amp; Incumbent Screen'!$C$6)/30.44,0))</f>
        <v>-54</v>
      </c>
      <c r="H86" s="19">
        <f t="shared" si="5"/>
        <v>44559</v>
      </c>
      <c r="I86" s="19">
        <f t="shared" si="6"/>
        <v>44469</v>
      </c>
      <c r="J86" s="15">
        <f>IFERROR(INDEX('Recompete Reviews'!$M$9:$M$234,MATCH($K86,'Recompete Reviews'!$B$9:$B$234,0)),"")</f>
        <v>0</v>
      </c>
      <c r="K86" t="s">
        <v>370</v>
      </c>
      <c r="L86" t="s">
        <v>634</v>
      </c>
      <c r="M86" t="s">
        <v>575</v>
      </c>
      <c r="N86" t="s">
        <v>629</v>
      </c>
      <c r="O86" s="17">
        <v>44448</v>
      </c>
      <c r="P86" s="4">
        <f>IF($O86="","",ROUND(('Timing &amp; Incumbent Screen'!$C$6-$O86)/365.25,1))</f>
        <v>4.8</v>
      </c>
      <c r="Q86" t="s">
        <v>748</v>
      </c>
      <c r="R86" s="10">
        <f>IF(INDEX('Contract Families'!$AB$9:$AB$1696,MATCH($K86,'Contract Families'!$B$9:$B$1696,0))="","",INDEX('Contract Families'!$AB$9:$AB$1696,MATCH($K86,'Contract Families'!$B$9:$B$1696,0))/1000000)</f>
        <v>1.1769456299999999</v>
      </c>
      <c r="S86" s="11">
        <f>IF(INDEX('Contract Families'!$Z$9:$Z$1696,MATCH($K86,'Contract Families'!$B$9:$B$1696,0))="","",INDEX('Contract Families'!$Z$9:$Z$1696,MATCH($K86,'Contract Families'!$B$9:$B$1696,0)))</f>
        <v>1</v>
      </c>
      <c r="T86" s="19">
        <f>IF(MAX(_xlfn.MAXIFS('Contract Awards'!$V$9:$V$2697,'Contract Awards'!$C$9:$C$2697,$K86),_xlfn.MAXIFS('Contract Awards'!$V$9:$V$2697,'Contract Awards'!$D$9:$D$2697,$K86))=0,"",MAX(_xlfn.MAXIFS('Contract Awards'!$V$9:$V$2697,'Contract Awards'!$C$9:$C$2697,$K86),_xlfn.MAXIFS('Contract Awards'!$V$9:$V$2697,'Contract Awards'!$D$9:$D$2697,$K86)))</f>
        <v>44559</v>
      </c>
      <c r="U86" s="15">
        <f t="shared" si="7"/>
        <v>0</v>
      </c>
      <c r="V86" t="str">
        <f>IF($Q86="","",IF(COUNTIFS('Pipeline Events'!$M$9:$M$45,$Q86,'Pipeline Events'!$K$9:$K$45,"&gt;="&amp;'Timing &amp; Incumbent Screen'!$C$6)&gt;0,"Y ("&amp;COUNTIFS('Pipeline Events'!$M$9:$M$45,$Q86,'Pipeline Events'!$K$9:$K$45,"&gt;="&amp;'Timing &amp; Incumbent Screen'!$C$6)&amp;")",""))</f>
        <v/>
      </c>
      <c r="W86" t="str">
        <f>IF(COUNTIFS('Notice Links'!$E$9:$E$59,$K86,'Notice Links'!$L$9:$L$59,"Y",'Notice Links'!$J$9:$J$59,"&gt;="&amp;'Timing &amp; Incumbent Screen'!$C$6)&gt;0,"Y","")</f>
        <v/>
      </c>
      <c r="X86">
        <f>IFERROR(INDEX('Recompete Reviews'!$D$9:$D$234,MATCH($K86,'Recompete Reviews'!$B$9:$B$234,0)),"")</f>
        <v>0</v>
      </c>
      <c r="Y86">
        <f>IFERROR(INDEX('Recompete Reviews'!$E$9:$E$234,MATCH($K86,'Recompete Reviews'!$B$9:$B$234,0)),"")</f>
        <v>0</v>
      </c>
      <c r="Z86">
        <f>IFERROR(INDEX('Recompete Reviews'!$H$9:$H$234,MATCH($K86,'Recompete Reviews'!$B$9:$B$234,0)),"")</f>
        <v>0</v>
      </c>
    </row>
    <row r="87" spans="2:26" ht="11" outlineLevel="1" x14ac:dyDescent="0.15">
      <c r="B87" t="str">
        <f>IF($E87="","",IF($E87&lt;'Timing &amp; Incumbent Screen'!$C$6,"Expired-lineage","Active"))</f>
        <v>Expired-lineage</v>
      </c>
      <c r="C87" t="str">
        <f>IF($E87="","",IF($E87&lt;'Timing &amp; Incumbent Screen'!$C$6,"Expired - unresolved",IF(($E87-'Timing &amp; Incumbent Screen'!$C$6)&lt;=365,"Imminent (&lt;=12 mo)",IF(($E87-'Timing &amp; Incumbent Screen'!$C$6)&lt;=1095,"Forward (1-3 yr)","Long-range (3+ yr)"))))</f>
        <v>Expired - unresolved</v>
      </c>
      <c r="D87" t="str">
        <f t="shared" si="4"/>
        <v>FY21</v>
      </c>
      <c r="E87" s="18">
        <f>IF(INDEX('Contract Families'!$AK$9:$AK$1696,MATCH($K87,'Contract Families'!$B$9:$B$1696,0))="","",INDEX('Contract Families'!$AK$9:$AK$1696,MATCH($K87,'Contract Families'!$B$9:$B$1696,0)))</f>
        <v>44252</v>
      </c>
      <c r="F87" t="s">
        <v>599</v>
      </c>
      <c r="G87" s="15">
        <f>IF($E87="","",ROUND(($E87-'Timing &amp; Incumbent Screen'!$C$6)/30.44,0))</f>
        <v>-64</v>
      </c>
      <c r="H87" s="19">
        <f t="shared" si="5"/>
        <v>44252</v>
      </c>
      <c r="I87" s="19">
        <f t="shared" si="6"/>
        <v>44162</v>
      </c>
      <c r="J87" s="15">
        <f>IFERROR(INDEX('Recompete Reviews'!$M$9:$M$234,MATCH($K87,'Recompete Reviews'!$B$9:$B$234,0)),"")</f>
        <v>0</v>
      </c>
      <c r="K87" t="s">
        <v>211</v>
      </c>
      <c r="L87" t="s">
        <v>610</v>
      </c>
      <c r="M87" t="s">
        <v>575</v>
      </c>
      <c r="N87" t="s">
        <v>629</v>
      </c>
      <c r="O87" s="17">
        <v>42426</v>
      </c>
      <c r="P87" s="4">
        <f>IF($O87="","",ROUND(('Timing &amp; Incumbent Screen'!$C$6-$O87)/365.25,1))</f>
        <v>10.3</v>
      </c>
      <c r="Q87" t="s">
        <v>755</v>
      </c>
      <c r="R87" s="10">
        <f>IF(INDEX('Contract Families'!$AB$9:$AB$1696,MATCH($K87,'Contract Families'!$B$9:$B$1696,0))="","",INDEX('Contract Families'!$AB$9:$AB$1696,MATCH($K87,'Contract Families'!$B$9:$B$1696,0))/1000000)</f>
        <v>13.740297779999999</v>
      </c>
      <c r="S87" s="11">
        <f>IF(INDEX('Contract Families'!$Z$9:$Z$1696,MATCH($K87,'Contract Families'!$B$9:$B$1696,0))="","",INDEX('Contract Families'!$Z$9:$Z$1696,MATCH($K87,'Contract Families'!$B$9:$B$1696,0)))</f>
        <v>1</v>
      </c>
      <c r="T87" s="19">
        <f>IF(MAX(_xlfn.MAXIFS('Contract Awards'!$V$9:$V$2697,'Contract Awards'!$C$9:$C$2697,$K87),_xlfn.MAXIFS('Contract Awards'!$V$9:$V$2697,'Contract Awards'!$D$9:$D$2697,$K87))=0,"",MAX(_xlfn.MAXIFS('Contract Awards'!$V$9:$V$2697,'Contract Awards'!$C$9:$C$2697,$K87),_xlfn.MAXIFS('Contract Awards'!$V$9:$V$2697,'Contract Awards'!$D$9:$D$2697,$K87)))</f>
        <v>44320</v>
      </c>
      <c r="U87" s="15">
        <f t="shared" si="7"/>
        <v>0</v>
      </c>
      <c r="V87" t="str">
        <f>IF($Q87="","",IF(COUNTIFS('Pipeline Events'!$M$9:$M$45,$Q87,'Pipeline Events'!$K$9:$K$45,"&gt;="&amp;'Timing &amp; Incumbent Screen'!$C$6)&gt;0,"Y ("&amp;COUNTIFS('Pipeline Events'!$M$9:$M$45,$Q87,'Pipeline Events'!$K$9:$K$45,"&gt;="&amp;'Timing &amp; Incumbent Screen'!$C$6)&amp;")",""))</f>
        <v/>
      </c>
      <c r="W87" t="str">
        <f>IF(COUNTIFS('Notice Links'!$E$9:$E$59,$K87,'Notice Links'!$L$9:$L$59,"Y",'Notice Links'!$J$9:$J$59,"&gt;="&amp;'Timing &amp; Incumbent Screen'!$C$6)&gt;0,"Y","")</f>
        <v/>
      </c>
      <c r="X87">
        <f>IFERROR(INDEX('Recompete Reviews'!$D$9:$D$234,MATCH($K87,'Recompete Reviews'!$B$9:$B$234,0)),"")</f>
        <v>0</v>
      </c>
      <c r="Y87">
        <f>IFERROR(INDEX('Recompete Reviews'!$E$9:$E$234,MATCH($K87,'Recompete Reviews'!$B$9:$B$234,0)),"")</f>
        <v>0</v>
      </c>
      <c r="Z87">
        <f>IFERROR(INDEX('Recompete Reviews'!$H$9:$H$234,MATCH($K87,'Recompete Reviews'!$B$9:$B$234,0)),"")</f>
        <v>0</v>
      </c>
    </row>
    <row r="88" spans="2:26" ht="11" outlineLevel="1" x14ac:dyDescent="0.15">
      <c r="B88" t="str">
        <f>IF($E88="","",IF($E88&lt;'Timing &amp; Incumbent Screen'!$C$6,"Expired-lineage","Active"))</f>
        <v>Expired-lineage</v>
      </c>
      <c r="C88" t="str">
        <f>IF($E88="","",IF($E88&lt;'Timing &amp; Incumbent Screen'!$C$6,"Expired - unresolved",IF(($E88-'Timing &amp; Incumbent Screen'!$C$6)&lt;=365,"Imminent (&lt;=12 mo)",IF(($E88-'Timing &amp; Incumbent Screen'!$C$6)&lt;=1095,"Forward (1-3 yr)","Long-range (3+ yr)"))))</f>
        <v>Expired - unresolved</v>
      </c>
      <c r="D88" t="str">
        <f t="shared" si="4"/>
        <v>FY21</v>
      </c>
      <c r="E88" s="18">
        <f>IF(INDEX('Contract Families'!$AK$9:$AK$1696,MATCH($K88,'Contract Families'!$B$9:$B$1696,0))="","",INDEX('Contract Families'!$AK$9:$AK$1696,MATCH($K88,'Contract Families'!$B$9:$B$1696,0)))</f>
        <v>44185</v>
      </c>
      <c r="F88" t="s">
        <v>599</v>
      </c>
      <c r="G88" s="15">
        <f>IF($E88="","",ROUND(($E88-'Timing &amp; Incumbent Screen'!$C$6)/30.44,0))</f>
        <v>-66</v>
      </c>
      <c r="H88" s="19">
        <f t="shared" si="5"/>
        <v>44185</v>
      </c>
      <c r="I88" s="19">
        <f t="shared" si="6"/>
        <v>44095</v>
      </c>
      <c r="J88" s="15">
        <f>IFERROR(INDEX('Recompete Reviews'!$M$9:$M$234,MATCH($K88,'Recompete Reviews'!$B$9:$B$234,0)),"")</f>
        <v>0</v>
      </c>
      <c r="K88" t="s">
        <v>167</v>
      </c>
      <c r="L88" t="s">
        <v>601</v>
      </c>
      <c r="M88" t="s">
        <v>575</v>
      </c>
      <c r="N88" t="s">
        <v>629</v>
      </c>
      <c r="O88" s="17">
        <v>42359</v>
      </c>
      <c r="P88" s="4">
        <f>IF($O88="","",ROUND(('Timing &amp; Incumbent Screen'!$C$6-$O88)/365.25,1))</f>
        <v>10.5</v>
      </c>
      <c r="Q88" t="s">
        <v>744</v>
      </c>
      <c r="R88" s="10">
        <f>IF(INDEX('Contract Families'!$AB$9:$AB$1696,MATCH($K88,'Contract Families'!$B$9:$B$1696,0))="","",INDEX('Contract Families'!$AB$9:$AB$1696,MATCH($K88,'Contract Families'!$B$9:$B$1696,0))/1000000)</f>
        <v>84.99545105</v>
      </c>
      <c r="S88" s="11">
        <f>IF(INDEX('Contract Families'!$Z$9:$Z$1696,MATCH($K88,'Contract Families'!$B$9:$B$1696,0))="","",INDEX('Contract Families'!$Z$9:$Z$1696,MATCH($K88,'Contract Families'!$B$9:$B$1696,0)))</f>
        <v>1</v>
      </c>
      <c r="T88" s="19">
        <f>IF(MAX(_xlfn.MAXIFS('Contract Awards'!$V$9:$V$2697,'Contract Awards'!$C$9:$C$2697,$K88),_xlfn.MAXIFS('Contract Awards'!$V$9:$V$2697,'Contract Awards'!$D$9:$D$2697,$K88))=0,"",MAX(_xlfn.MAXIFS('Contract Awards'!$V$9:$V$2697,'Contract Awards'!$C$9:$C$2697,$K88),_xlfn.MAXIFS('Contract Awards'!$V$9:$V$2697,'Contract Awards'!$D$9:$D$2697,$K88)))</f>
        <v>45252</v>
      </c>
      <c r="U88" s="15">
        <f t="shared" si="7"/>
        <v>3</v>
      </c>
      <c r="V88" t="str">
        <f>IF($Q88="","",IF(COUNTIFS('Pipeline Events'!$M$9:$M$45,$Q88,'Pipeline Events'!$K$9:$K$45,"&gt;="&amp;'Timing &amp; Incumbent Screen'!$C$6)&gt;0,"Y ("&amp;COUNTIFS('Pipeline Events'!$M$9:$M$45,$Q88,'Pipeline Events'!$K$9:$K$45,"&gt;="&amp;'Timing &amp; Incumbent Screen'!$C$6)&amp;")",""))</f>
        <v/>
      </c>
      <c r="W88" t="str">
        <f>IF(COUNTIFS('Notice Links'!$E$9:$E$59,$K88,'Notice Links'!$L$9:$L$59,"Y",'Notice Links'!$J$9:$J$59,"&gt;="&amp;'Timing &amp; Incumbent Screen'!$C$6)&gt;0,"Y","")</f>
        <v/>
      </c>
      <c r="X88">
        <f>IFERROR(INDEX('Recompete Reviews'!$D$9:$D$234,MATCH($K88,'Recompete Reviews'!$B$9:$B$234,0)),"")</f>
        <v>0</v>
      </c>
      <c r="Y88">
        <f>IFERROR(INDEX('Recompete Reviews'!$E$9:$E$234,MATCH($K88,'Recompete Reviews'!$B$9:$B$234,0)),"")</f>
        <v>0</v>
      </c>
      <c r="Z88">
        <f>IFERROR(INDEX('Recompete Reviews'!$H$9:$H$234,MATCH($K88,'Recompete Reviews'!$B$9:$B$234,0)),"")</f>
        <v>0</v>
      </c>
    </row>
    <row r="89" spans="2:26" ht="11" outlineLevel="1" x14ac:dyDescent="0.15">
      <c r="B89" t="str">
        <f>IF($E89="","",IF($E89&lt;'Timing &amp; Incumbent Screen'!$C$6,"Expired-lineage","Active"))</f>
        <v>Expired-lineage</v>
      </c>
      <c r="C89" t="str">
        <f>IF($E89="","",IF($E89&lt;'Timing &amp; Incumbent Screen'!$C$6,"Expired - unresolved",IF(($E89-'Timing &amp; Incumbent Screen'!$C$6)&lt;=365,"Imminent (&lt;=12 mo)",IF(($E89-'Timing &amp; Incumbent Screen'!$C$6)&lt;=1095,"Forward (1-3 yr)","Long-range (3+ yr)"))))</f>
        <v>Expired - unresolved</v>
      </c>
      <c r="D89" t="str">
        <f t="shared" si="4"/>
        <v>FY19</v>
      </c>
      <c r="E89" s="18">
        <f>IF(INDEX('Contract Families'!$AK$9:$AK$1696,MATCH($K89,'Contract Families'!$B$9:$B$1696,0))="","",INDEX('Contract Families'!$AK$9:$AK$1696,MATCH($K89,'Contract Families'!$B$9:$B$1696,0)))</f>
        <v>43539</v>
      </c>
      <c r="F89" t="s">
        <v>599</v>
      </c>
      <c r="G89" s="15">
        <f>IF($E89="","",ROUND(($E89-'Timing &amp; Incumbent Screen'!$C$6)/30.44,0))</f>
        <v>-87</v>
      </c>
      <c r="H89" s="19">
        <f t="shared" si="5"/>
        <v>43539</v>
      </c>
      <c r="I89" s="19">
        <f t="shared" si="6"/>
        <v>43449</v>
      </c>
      <c r="J89" s="15">
        <f>IFERROR(INDEX('Recompete Reviews'!$M$9:$M$234,MATCH($K89,'Recompete Reviews'!$B$9:$B$234,0)),"")</f>
        <v>0</v>
      </c>
      <c r="K89" t="s">
        <v>340</v>
      </c>
      <c r="L89" t="s">
        <v>621</v>
      </c>
      <c r="M89" t="s">
        <v>575</v>
      </c>
      <c r="N89" t="s">
        <v>629</v>
      </c>
      <c r="O89" s="17">
        <v>43262</v>
      </c>
      <c r="P89" s="4">
        <f>IF($O89="","",ROUND(('Timing &amp; Incumbent Screen'!$C$6-$O89)/365.25,1))</f>
        <v>8</v>
      </c>
      <c r="Q89" t="s">
        <v>744</v>
      </c>
      <c r="R89" s="10">
        <f>IF(INDEX('Contract Families'!$AB$9:$AB$1696,MATCH($K89,'Contract Families'!$B$9:$B$1696,0))="","",INDEX('Contract Families'!$AB$9:$AB$1696,MATCH($K89,'Contract Families'!$B$9:$B$1696,0))/1000000)</f>
        <v>1.44872622</v>
      </c>
      <c r="S89" s="11">
        <f>IF(INDEX('Contract Families'!$Z$9:$Z$1696,MATCH($K89,'Contract Families'!$B$9:$B$1696,0))="","",INDEX('Contract Families'!$Z$9:$Z$1696,MATCH($K89,'Contract Families'!$B$9:$B$1696,0)))</f>
        <v>-0.19750000000000001</v>
      </c>
      <c r="T89" s="19">
        <f>IF(MAX(_xlfn.MAXIFS('Contract Awards'!$V$9:$V$2697,'Contract Awards'!$C$9:$C$2697,$K89),_xlfn.MAXIFS('Contract Awards'!$V$9:$V$2697,'Contract Awards'!$D$9:$D$2697,$K89))=0,"",MAX(_xlfn.MAXIFS('Contract Awards'!$V$9:$V$2697,'Contract Awards'!$C$9:$C$2697,$K89),_xlfn.MAXIFS('Contract Awards'!$V$9:$V$2697,'Contract Awards'!$D$9:$D$2697,$K89)))</f>
        <v>43539</v>
      </c>
      <c r="U89" s="15">
        <f t="shared" si="7"/>
        <v>0</v>
      </c>
      <c r="V89" t="str">
        <f>IF($Q89="","",IF(COUNTIFS('Pipeline Events'!$M$9:$M$45,$Q89,'Pipeline Events'!$K$9:$K$45,"&gt;="&amp;'Timing &amp; Incumbent Screen'!$C$6)&gt;0,"Y ("&amp;COUNTIFS('Pipeline Events'!$M$9:$M$45,$Q89,'Pipeline Events'!$K$9:$K$45,"&gt;="&amp;'Timing &amp; Incumbent Screen'!$C$6)&amp;")",""))</f>
        <v/>
      </c>
      <c r="W89" t="str">
        <f>IF(COUNTIFS('Notice Links'!$E$9:$E$59,$K89,'Notice Links'!$L$9:$L$59,"Y",'Notice Links'!$J$9:$J$59,"&gt;="&amp;'Timing &amp; Incumbent Screen'!$C$6)&gt;0,"Y","")</f>
        <v/>
      </c>
      <c r="X89">
        <f>IFERROR(INDEX('Recompete Reviews'!$D$9:$D$234,MATCH($K89,'Recompete Reviews'!$B$9:$B$234,0)),"")</f>
        <v>0</v>
      </c>
      <c r="Y89">
        <f>IFERROR(INDEX('Recompete Reviews'!$E$9:$E$234,MATCH($K89,'Recompete Reviews'!$B$9:$B$234,0)),"")</f>
        <v>0</v>
      </c>
      <c r="Z89">
        <f>IFERROR(INDEX('Recompete Reviews'!$H$9:$H$234,MATCH($K89,'Recompete Reviews'!$B$9:$B$234,0)),"")</f>
        <v>0</v>
      </c>
    </row>
    <row r="90" spans="2:26" ht="11" outlineLevel="1" x14ac:dyDescent="0.15">
      <c r="B90" t="str">
        <f>IF($E90="","",IF($E90&lt;'Timing &amp; Incumbent Screen'!$C$6,"Expired-lineage","Active"))</f>
        <v>Expired-lineage</v>
      </c>
      <c r="C90" t="str">
        <f>IF($E90="","",IF($E90&lt;'Timing &amp; Incumbent Screen'!$C$6,"Expired - unresolved",IF(($E90-'Timing &amp; Incumbent Screen'!$C$6)&lt;=365,"Imminent (&lt;=12 mo)",IF(($E90-'Timing &amp; Incumbent Screen'!$C$6)&lt;=1095,"Forward (1-3 yr)","Long-range (3+ yr)"))))</f>
        <v>Expired - unresolved</v>
      </c>
      <c r="D90" t="str">
        <f t="shared" si="4"/>
        <v>FY17</v>
      </c>
      <c r="E90" s="18">
        <f>IF(INDEX('Contract Families'!$AK$9:$AK$1696,MATCH($K90,'Contract Families'!$B$9:$B$1696,0))="","",INDEX('Contract Families'!$AK$9:$AK$1696,MATCH($K90,'Contract Families'!$B$9:$B$1696,0)))</f>
        <v>42954</v>
      </c>
      <c r="F90" t="s">
        <v>631</v>
      </c>
      <c r="G90" s="15">
        <f>IF($E90="","",ROUND(($E90-'Timing &amp; Incumbent Screen'!$C$6)/30.44,0))</f>
        <v>-106</v>
      </c>
      <c r="H90" s="19">
        <f t="shared" si="5"/>
        <v>42954</v>
      </c>
      <c r="I90" s="19">
        <f t="shared" si="6"/>
        <v>42864</v>
      </c>
      <c r="J90" s="15">
        <f>IFERROR(INDEX('Recompete Reviews'!$M$9:$M$234,MATCH($K90,'Recompete Reviews'!$B$9:$B$234,0)),"")</f>
        <v>0</v>
      </c>
      <c r="K90" t="s">
        <v>283</v>
      </c>
      <c r="L90" t="s">
        <v>621</v>
      </c>
      <c r="M90" t="s">
        <v>575</v>
      </c>
      <c r="N90" t="s">
        <v>629</v>
      </c>
      <c r="O90" s="17">
        <v>41717</v>
      </c>
      <c r="P90" s="4">
        <f>IF($O90="","",ROUND(('Timing &amp; Incumbent Screen'!$C$6-$O90)/365.25,1))</f>
        <v>12.3</v>
      </c>
      <c r="Q90" t="s">
        <v>744</v>
      </c>
      <c r="R90" s="10">
        <f>IF(INDEX('Contract Families'!$AB$9:$AB$1696,MATCH($K90,'Contract Families'!$B$9:$B$1696,0))="","",INDEX('Contract Families'!$AB$9:$AB$1696,MATCH($K90,'Contract Families'!$B$9:$B$1696,0))/1000000)</f>
        <v>3.0610933999999999</v>
      </c>
      <c r="S90" s="11">
        <f>IF(INDEX('Contract Families'!$Z$9:$Z$1696,MATCH($K90,'Contract Families'!$B$9:$B$1696,0))="","",INDEX('Contract Families'!$Z$9:$Z$1696,MATCH($K90,'Contract Families'!$B$9:$B$1696,0)))</f>
        <v>-3.3E-3</v>
      </c>
      <c r="T90" s="19">
        <f>IF(MAX(_xlfn.MAXIFS('Contract Awards'!$V$9:$V$2697,'Contract Awards'!$C$9:$C$2697,$K90),_xlfn.MAXIFS('Contract Awards'!$V$9:$V$2697,'Contract Awards'!$D$9:$D$2697,$K90))=0,"",MAX(_xlfn.MAXIFS('Contract Awards'!$V$9:$V$2697,'Contract Awards'!$C$9:$C$2697,$K90),_xlfn.MAXIFS('Contract Awards'!$V$9:$V$2697,'Contract Awards'!$D$9:$D$2697,$K90)))</f>
        <v>42954</v>
      </c>
      <c r="U90" s="15">
        <f t="shared" si="7"/>
        <v>0</v>
      </c>
      <c r="V90" t="str">
        <f>IF($Q90="","",IF(COUNTIFS('Pipeline Events'!$M$9:$M$45,$Q90,'Pipeline Events'!$K$9:$K$45,"&gt;="&amp;'Timing &amp; Incumbent Screen'!$C$6)&gt;0,"Y ("&amp;COUNTIFS('Pipeline Events'!$M$9:$M$45,$Q90,'Pipeline Events'!$K$9:$K$45,"&gt;="&amp;'Timing &amp; Incumbent Screen'!$C$6)&amp;")",""))</f>
        <v/>
      </c>
      <c r="W90" t="str">
        <f>IF(COUNTIFS('Notice Links'!$E$9:$E$59,$K90,'Notice Links'!$L$9:$L$59,"Y",'Notice Links'!$J$9:$J$59,"&gt;="&amp;'Timing &amp; Incumbent Screen'!$C$6)&gt;0,"Y","")</f>
        <v/>
      </c>
      <c r="X90">
        <f>IFERROR(INDEX('Recompete Reviews'!$D$9:$D$234,MATCH($K90,'Recompete Reviews'!$B$9:$B$234,0)),"")</f>
        <v>0</v>
      </c>
      <c r="Y90">
        <f>IFERROR(INDEX('Recompete Reviews'!$E$9:$E$234,MATCH($K90,'Recompete Reviews'!$B$9:$B$234,0)),"")</f>
        <v>0</v>
      </c>
      <c r="Z90">
        <f>IFERROR(INDEX('Recompete Reviews'!$H$9:$H$234,MATCH($K90,'Recompete Reviews'!$B$9:$B$234,0)),"")</f>
        <v>0</v>
      </c>
    </row>
    <row r="91" spans="2:26" ht="11" outlineLevel="1" x14ac:dyDescent="0.15">
      <c r="B91" t="str">
        <f>IF($E91="","",IF($E91&lt;'Timing &amp; Incumbent Screen'!$C$6,"Expired-lineage","Active"))</f>
        <v>Expired-lineage</v>
      </c>
      <c r="C91" t="str">
        <f>IF($E91="","",IF($E91&lt;'Timing &amp; Incumbent Screen'!$C$6,"Expired - unresolved",IF(($E91-'Timing &amp; Incumbent Screen'!$C$6)&lt;=365,"Imminent (&lt;=12 mo)",IF(($E91-'Timing &amp; Incumbent Screen'!$C$6)&lt;=1095,"Forward (1-3 yr)","Long-range (3+ yr)"))))</f>
        <v>Expired - unresolved</v>
      </c>
      <c r="D91" t="str">
        <f t="shared" si="4"/>
        <v>FY17</v>
      </c>
      <c r="E91" s="18">
        <f>IF(INDEX('Contract Families'!$AK$9:$AK$1696,MATCH($K91,'Contract Families'!$B$9:$B$1696,0))="","",INDEX('Contract Families'!$AK$9:$AK$1696,MATCH($K91,'Contract Families'!$B$9:$B$1696,0)))</f>
        <v>42913</v>
      </c>
      <c r="F91" t="s">
        <v>631</v>
      </c>
      <c r="G91" s="15">
        <f>IF($E91="","",ROUND(($E91-'Timing &amp; Incumbent Screen'!$C$6)/30.44,0))</f>
        <v>-108</v>
      </c>
      <c r="H91" s="19">
        <f t="shared" si="5"/>
        <v>42913</v>
      </c>
      <c r="I91" s="19">
        <f t="shared" si="6"/>
        <v>42823</v>
      </c>
      <c r="J91" s="15">
        <f>IFERROR(INDEX('Recompete Reviews'!$M$9:$M$234,MATCH($K91,'Recompete Reviews'!$B$9:$B$234,0)),"")</f>
        <v>0</v>
      </c>
      <c r="K91" t="s">
        <v>272</v>
      </c>
      <c r="L91" t="s">
        <v>630</v>
      </c>
      <c r="M91" t="s">
        <v>575</v>
      </c>
      <c r="N91" t="s">
        <v>629</v>
      </c>
      <c r="O91" s="17">
        <v>41453</v>
      </c>
      <c r="P91" s="4">
        <f>IF($O91="","",ROUND(('Timing &amp; Incumbent Screen'!$C$6-$O91)/365.25,1))</f>
        <v>13</v>
      </c>
      <c r="Q91" t="s">
        <v>744</v>
      </c>
      <c r="R91" s="10">
        <f>IF(INDEX('Contract Families'!$AB$9:$AB$1696,MATCH($K91,'Contract Families'!$B$9:$B$1696,0))="","",INDEX('Contract Families'!$AB$9:$AB$1696,MATCH($K91,'Contract Families'!$B$9:$B$1696,0))/1000000)</f>
        <v>3.9623267100000001</v>
      </c>
      <c r="S91" s="11">
        <f>IF(INDEX('Contract Families'!$Z$9:$Z$1696,MATCH($K91,'Contract Families'!$B$9:$B$1696,0))="","",INDEX('Contract Families'!$Z$9:$Z$1696,MATCH($K91,'Contract Families'!$B$9:$B$1696,0)))</f>
        <v>-8.6499999999999994E-2</v>
      </c>
      <c r="T91" s="19">
        <f>IF(MAX(_xlfn.MAXIFS('Contract Awards'!$V$9:$V$2697,'Contract Awards'!$C$9:$C$2697,$K91),_xlfn.MAXIFS('Contract Awards'!$V$9:$V$2697,'Contract Awards'!$D$9:$D$2697,$K91))=0,"",MAX(_xlfn.MAXIFS('Contract Awards'!$V$9:$V$2697,'Contract Awards'!$C$9:$C$2697,$K91),_xlfn.MAXIFS('Contract Awards'!$V$9:$V$2697,'Contract Awards'!$D$9:$D$2697,$K91)))</f>
        <v>42913</v>
      </c>
      <c r="U91" s="15">
        <f t="shared" si="7"/>
        <v>0</v>
      </c>
      <c r="V91" t="str">
        <f>IF($Q91="","",IF(COUNTIFS('Pipeline Events'!$M$9:$M$45,$Q91,'Pipeline Events'!$K$9:$K$45,"&gt;="&amp;'Timing &amp; Incumbent Screen'!$C$6)&gt;0,"Y ("&amp;COUNTIFS('Pipeline Events'!$M$9:$M$45,$Q91,'Pipeline Events'!$K$9:$K$45,"&gt;="&amp;'Timing &amp; Incumbent Screen'!$C$6)&amp;")",""))</f>
        <v/>
      </c>
      <c r="W91" t="str">
        <f>IF(COUNTIFS('Notice Links'!$E$9:$E$59,$K91,'Notice Links'!$L$9:$L$59,"Y",'Notice Links'!$J$9:$J$59,"&gt;="&amp;'Timing &amp; Incumbent Screen'!$C$6)&gt;0,"Y","")</f>
        <v/>
      </c>
      <c r="X91">
        <f>IFERROR(INDEX('Recompete Reviews'!$D$9:$D$234,MATCH($K91,'Recompete Reviews'!$B$9:$B$234,0)),"")</f>
        <v>0</v>
      </c>
      <c r="Y91">
        <f>IFERROR(INDEX('Recompete Reviews'!$E$9:$E$234,MATCH($K91,'Recompete Reviews'!$B$9:$B$234,0)),"")</f>
        <v>0</v>
      </c>
      <c r="Z91">
        <f>IFERROR(INDEX('Recompete Reviews'!$H$9:$H$234,MATCH($K91,'Recompete Reviews'!$B$9:$B$234,0)),"")</f>
        <v>0</v>
      </c>
    </row>
    <row r="92" spans="2:26" ht="11" outlineLevel="1" x14ac:dyDescent="0.15">
      <c r="B92" t="str">
        <f>IF($E92="","",IF($E92&lt;'Timing &amp; Incumbent Screen'!$C$6,"Expired-lineage","Active"))</f>
        <v>Expired-lineage</v>
      </c>
      <c r="C92" t="str">
        <f>IF($E92="","",IF($E92&lt;'Timing &amp; Incumbent Screen'!$C$6,"Expired - unresolved",IF(($E92-'Timing &amp; Incumbent Screen'!$C$6)&lt;=365,"Imminent (&lt;=12 mo)",IF(($E92-'Timing &amp; Incumbent Screen'!$C$6)&lt;=1095,"Forward (1-3 yr)","Long-range (3+ yr)"))))</f>
        <v>Expired - unresolved</v>
      </c>
      <c r="D92" t="str">
        <f t="shared" si="4"/>
        <v>FY26</v>
      </c>
      <c r="E92" s="18">
        <f>IF(INDEX('Contract Families'!$AK$9:$AK$1696,MATCH($K92,'Contract Families'!$B$9:$B$1696,0))="","",INDEX('Contract Families'!$AK$9:$AK$1696,MATCH($K92,'Contract Families'!$B$9:$B$1696,0)))</f>
        <v>46188</v>
      </c>
      <c r="F92" t="s">
        <v>599</v>
      </c>
      <c r="G92" s="15">
        <f>IF($E92="","",ROUND(($E92-'Timing &amp; Incumbent Screen'!$C$6)/30.44,0))</f>
        <v>0</v>
      </c>
      <c r="H92" s="19">
        <f t="shared" si="5"/>
        <v>46188</v>
      </c>
      <c r="I92" s="19">
        <f t="shared" si="6"/>
        <v>46098</v>
      </c>
      <c r="J92" s="15">
        <f>IFERROR(INDEX('Recompete Reviews'!$M$9:$M$234,MATCH($K92,'Recompete Reviews'!$B$9:$B$234,0)),"")</f>
        <v>0</v>
      </c>
      <c r="K92" t="s">
        <v>192</v>
      </c>
      <c r="L92" t="s">
        <v>642</v>
      </c>
      <c r="M92" t="s">
        <v>531</v>
      </c>
      <c r="N92" t="s">
        <v>636</v>
      </c>
      <c r="O92" s="17">
        <v>45572</v>
      </c>
      <c r="P92" s="4">
        <f>IF($O92="","",ROUND(('Timing &amp; Incumbent Screen'!$C$6-$O92)/365.25,1))</f>
        <v>1.7</v>
      </c>
      <c r="Q92" t="s">
        <v>740</v>
      </c>
      <c r="R92" s="10">
        <f>IF(INDEX('Contract Families'!$AB$9:$AB$1696,MATCH($K92,'Contract Families'!$B$9:$B$1696,0))="","",INDEX('Contract Families'!$AB$9:$AB$1696,MATCH($K92,'Contract Families'!$B$9:$B$1696,0))/1000000)</f>
        <v>21.28372431</v>
      </c>
      <c r="S92" s="11">
        <f>IF(INDEX('Contract Families'!$Z$9:$Z$1696,MATCH($K92,'Contract Families'!$B$9:$B$1696,0))="","",INDEX('Contract Families'!$Z$9:$Z$1696,MATCH($K92,'Contract Families'!$B$9:$B$1696,0)))</f>
        <v>1</v>
      </c>
      <c r="T92" s="19">
        <f>IF(MAX(_xlfn.MAXIFS('Contract Awards'!$V$9:$V$2697,'Contract Awards'!$C$9:$C$2697,$K92),_xlfn.MAXIFS('Contract Awards'!$V$9:$V$2697,'Contract Awards'!$D$9:$D$2697,$K92))=0,"",MAX(_xlfn.MAXIFS('Contract Awards'!$V$9:$V$2697,'Contract Awards'!$C$9:$C$2697,$K92),_xlfn.MAXIFS('Contract Awards'!$V$9:$V$2697,'Contract Awards'!$D$9:$D$2697,$K92)))</f>
        <v>46188</v>
      </c>
      <c r="U92" s="15">
        <f t="shared" si="7"/>
        <v>0</v>
      </c>
      <c r="V92" t="str">
        <f>IF($Q92="","",IF(COUNTIFS('Pipeline Events'!$M$9:$M$45,$Q92,'Pipeline Events'!$K$9:$K$45,"&gt;="&amp;'Timing &amp; Incumbent Screen'!$C$6)&gt;0,"Y ("&amp;COUNTIFS('Pipeline Events'!$M$9:$M$45,$Q92,'Pipeline Events'!$K$9:$K$45,"&gt;="&amp;'Timing &amp; Incumbent Screen'!$C$6)&amp;")",""))</f>
        <v/>
      </c>
      <c r="W92" t="str">
        <f>IF(COUNTIFS('Notice Links'!$E$9:$E$59,$K92,'Notice Links'!$L$9:$L$59,"Y",'Notice Links'!$J$9:$J$59,"&gt;="&amp;'Timing &amp; Incumbent Screen'!$C$6)&gt;0,"Y","")</f>
        <v/>
      </c>
      <c r="X92">
        <f>IFERROR(INDEX('Recompete Reviews'!$D$9:$D$234,MATCH($K92,'Recompete Reviews'!$B$9:$B$234,0)),"")</f>
        <v>0</v>
      </c>
      <c r="Y92">
        <f>IFERROR(INDEX('Recompete Reviews'!$E$9:$E$234,MATCH($K92,'Recompete Reviews'!$B$9:$B$234,0)),"")</f>
        <v>0</v>
      </c>
      <c r="Z92">
        <f>IFERROR(INDEX('Recompete Reviews'!$H$9:$H$234,MATCH($K92,'Recompete Reviews'!$B$9:$B$234,0)),"")</f>
        <v>0</v>
      </c>
    </row>
    <row r="93" spans="2:26" ht="11" outlineLevel="1" x14ac:dyDescent="0.15">
      <c r="B93" t="str">
        <f>IF($E93="","",IF($E93&lt;'Timing &amp; Incumbent Screen'!$C$6,"Expired-lineage","Active"))</f>
        <v>Expired-lineage</v>
      </c>
      <c r="C93" t="str">
        <f>IF($E93="","",IF($E93&lt;'Timing &amp; Incumbent Screen'!$C$6,"Expired - unresolved",IF(($E93-'Timing &amp; Incumbent Screen'!$C$6)&lt;=365,"Imminent (&lt;=12 mo)",IF(($E93-'Timing &amp; Incumbent Screen'!$C$6)&lt;=1095,"Forward (1-3 yr)","Long-range (3+ yr)"))))</f>
        <v>Expired - unresolved</v>
      </c>
      <c r="D93" t="str">
        <f t="shared" si="4"/>
        <v>FY26</v>
      </c>
      <c r="E93" s="18">
        <f>IF(INDEX('Contract Families'!$AK$9:$AK$1696,MATCH($K93,'Contract Families'!$B$9:$B$1696,0))="","",INDEX('Contract Families'!$AK$9:$AK$1696,MATCH($K93,'Contract Families'!$B$9:$B$1696,0)))</f>
        <v>46180</v>
      </c>
      <c r="F93" t="s">
        <v>599</v>
      </c>
      <c r="G93" s="15">
        <f>IF($E93="","",ROUND(($E93-'Timing &amp; Incumbent Screen'!$C$6)/30.44,0))</f>
        <v>0</v>
      </c>
      <c r="H93" s="19">
        <f t="shared" si="5"/>
        <v>46180</v>
      </c>
      <c r="I93" s="19">
        <f t="shared" si="6"/>
        <v>46090</v>
      </c>
      <c r="J93" s="15">
        <f>IFERROR(INDEX('Recompete Reviews'!$M$9:$M$234,MATCH($K93,'Recompete Reviews'!$B$9:$B$234,0)),"")</f>
        <v>0</v>
      </c>
      <c r="K93" t="s">
        <v>178</v>
      </c>
      <c r="L93" t="s">
        <v>642</v>
      </c>
      <c r="M93" t="s">
        <v>531</v>
      </c>
      <c r="N93" t="s">
        <v>636</v>
      </c>
      <c r="O93" s="17">
        <v>43731</v>
      </c>
      <c r="P93" s="4">
        <f>IF($O93="","",ROUND(('Timing &amp; Incumbent Screen'!$C$6-$O93)/365.25,1))</f>
        <v>6.7</v>
      </c>
      <c r="Q93" t="s">
        <v>741</v>
      </c>
      <c r="R93" s="10">
        <f>IF(INDEX('Contract Families'!$AB$9:$AB$1696,MATCH($K93,'Contract Families'!$B$9:$B$1696,0))="","",INDEX('Contract Families'!$AB$9:$AB$1696,MATCH($K93,'Contract Families'!$B$9:$B$1696,0))/1000000)</f>
        <v>38.139690170000002</v>
      </c>
      <c r="S93" s="11">
        <f>IF(INDEX('Contract Families'!$Z$9:$Z$1696,MATCH($K93,'Contract Families'!$B$9:$B$1696,0))="","",INDEX('Contract Families'!$Z$9:$Z$1696,MATCH($K93,'Contract Families'!$B$9:$B$1696,0)))</f>
        <v>1</v>
      </c>
      <c r="T93" s="19">
        <f>IF(MAX(_xlfn.MAXIFS('Contract Awards'!$V$9:$V$2697,'Contract Awards'!$C$9:$C$2697,$K93),_xlfn.MAXIFS('Contract Awards'!$V$9:$V$2697,'Contract Awards'!$D$9:$D$2697,$K93))=0,"",MAX(_xlfn.MAXIFS('Contract Awards'!$V$9:$V$2697,'Contract Awards'!$C$9:$C$2697,$K93),_xlfn.MAXIFS('Contract Awards'!$V$9:$V$2697,'Contract Awards'!$D$9:$D$2697,$K93)))</f>
        <v>46180</v>
      </c>
      <c r="U93" s="15">
        <f t="shared" si="7"/>
        <v>0</v>
      </c>
      <c r="V93" t="str">
        <f>IF($Q93="","",IF(COUNTIFS('Pipeline Events'!$M$9:$M$45,$Q93,'Pipeline Events'!$K$9:$K$45,"&gt;="&amp;'Timing &amp; Incumbent Screen'!$C$6)&gt;0,"Y ("&amp;COUNTIFS('Pipeline Events'!$M$9:$M$45,$Q93,'Pipeline Events'!$K$9:$K$45,"&gt;="&amp;'Timing &amp; Incumbent Screen'!$C$6)&amp;")",""))</f>
        <v>Y (2)</v>
      </c>
      <c r="W93" t="str">
        <f>IF(COUNTIFS('Notice Links'!$E$9:$E$59,$K93,'Notice Links'!$L$9:$L$59,"Y",'Notice Links'!$J$9:$J$59,"&gt;="&amp;'Timing &amp; Incumbent Screen'!$C$6)&gt;0,"Y","")</f>
        <v/>
      </c>
      <c r="X93">
        <f>IFERROR(INDEX('Recompete Reviews'!$D$9:$D$234,MATCH($K93,'Recompete Reviews'!$B$9:$B$234,0)),"")</f>
        <v>0</v>
      </c>
      <c r="Y93">
        <f>IFERROR(INDEX('Recompete Reviews'!$E$9:$E$234,MATCH($K93,'Recompete Reviews'!$B$9:$B$234,0)),"")</f>
        <v>0</v>
      </c>
      <c r="Z93">
        <f>IFERROR(INDEX('Recompete Reviews'!$H$9:$H$234,MATCH($K93,'Recompete Reviews'!$B$9:$B$234,0)),"")</f>
        <v>0</v>
      </c>
    </row>
    <row r="94" spans="2:26" ht="11" outlineLevel="1" x14ac:dyDescent="0.15">
      <c r="B94" t="str">
        <f>IF($E94="","",IF($E94&lt;'Timing &amp; Incumbent Screen'!$C$6,"Expired-lineage","Active"))</f>
        <v>Expired-lineage</v>
      </c>
      <c r="C94" t="str">
        <f>IF($E94="","",IF($E94&lt;'Timing &amp; Incumbent Screen'!$C$6,"Expired - unresolved",IF(($E94-'Timing &amp; Incumbent Screen'!$C$6)&lt;=365,"Imminent (&lt;=12 mo)",IF(($E94-'Timing &amp; Incumbent Screen'!$C$6)&lt;=1095,"Forward (1-3 yr)","Long-range (3+ yr)"))))</f>
        <v>Expired - unresolved</v>
      </c>
      <c r="D94" t="str">
        <f t="shared" si="4"/>
        <v>FY26</v>
      </c>
      <c r="E94" s="18">
        <f>IF(INDEX('Contract Families'!$AK$9:$AK$1696,MATCH($K94,'Contract Families'!$B$9:$B$1696,0))="","",INDEX('Contract Families'!$AK$9:$AK$1696,MATCH($K94,'Contract Families'!$B$9:$B$1696,0)))</f>
        <v>46171</v>
      </c>
      <c r="F94" t="s">
        <v>599</v>
      </c>
      <c r="G94" s="15">
        <f>IF($E94="","",ROUND(($E94-'Timing &amp; Incumbent Screen'!$C$6)/30.44,0))</f>
        <v>-1</v>
      </c>
      <c r="H94" s="19">
        <f t="shared" si="5"/>
        <v>46171</v>
      </c>
      <c r="I94" s="19">
        <f t="shared" si="6"/>
        <v>46081</v>
      </c>
      <c r="J94" s="15">
        <f>IFERROR(INDEX('Recompete Reviews'!$M$9:$M$234,MATCH($K94,'Recompete Reviews'!$B$9:$B$234,0)),"")</f>
        <v>0</v>
      </c>
      <c r="K94" t="s">
        <v>238</v>
      </c>
      <c r="L94" t="s">
        <v>661</v>
      </c>
      <c r="M94" t="s">
        <v>531</v>
      </c>
      <c r="N94" t="s">
        <v>636</v>
      </c>
      <c r="O94" s="17">
        <v>44165</v>
      </c>
      <c r="P94" s="4">
        <f>IF($O94="","",ROUND(('Timing &amp; Incumbent Screen'!$C$6-$O94)/365.25,1))</f>
        <v>5.6</v>
      </c>
      <c r="Q94" t="s">
        <v>740</v>
      </c>
      <c r="R94" s="10">
        <f>IF(INDEX('Contract Families'!$AB$9:$AB$1696,MATCH($K94,'Contract Families'!$B$9:$B$1696,0))="","",INDEX('Contract Families'!$AB$9:$AB$1696,MATCH($K94,'Contract Families'!$B$9:$B$1696,0))/1000000)</f>
        <v>8.5745608999999998</v>
      </c>
      <c r="S94" s="11">
        <f>IF(INDEX('Contract Families'!$Z$9:$Z$1696,MATCH($K94,'Contract Families'!$B$9:$B$1696,0))="","",INDEX('Contract Families'!$Z$9:$Z$1696,MATCH($K94,'Contract Families'!$B$9:$B$1696,0)))</f>
        <v>1</v>
      </c>
      <c r="T94" s="19">
        <f>IF(MAX(_xlfn.MAXIFS('Contract Awards'!$V$9:$V$2697,'Contract Awards'!$C$9:$C$2697,$K94),_xlfn.MAXIFS('Contract Awards'!$V$9:$V$2697,'Contract Awards'!$D$9:$D$2697,$K94))=0,"",MAX(_xlfn.MAXIFS('Contract Awards'!$V$9:$V$2697,'Contract Awards'!$C$9:$C$2697,$K94),_xlfn.MAXIFS('Contract Awards'!$V$9:$V$2697,'Contract Awards'!$D$9:$D$2697,$K94)))</f>
        <v>46171</v>
      </c>
      <c r="U94" s="15">
        <f t="shared" si="7"/>
        <v>0</v>
      </c>
      <c r="V94" t="str">
        <f>IF($Q94="","",IF(COUNTIFS('Pipeline Events'!$M$9:$M$45,$Q94,'Pipeline Events'!$K$9:$K$45,"&gt;="&amp;'Timing &amp; Incumbent Screen'!$C$6)&gt;0,"Y ("&amp;COUNTIFS('Pipeline Events'!$M$9:$M$45,$Q94,'Pipeline Events'!$K$9:$K$45,"&gt;="&amp;'Timing &amp; Incumbent Screen'!$C$6)&amp;")",""))</f>
        <v/>
      </c>
      <c r="W94" t="str">
        <f>IF(COUNTIFS('Notice Links'!$E$9:$E$59,$K94,'Notice Links'!$L$9:$L$59,"Y",'Notice Links'!$J$9:$J$59,"&gt;="&amp;'Timing &amp; Incumbent Screen'!$C$6)&gt;0,"Y","")</f>
        <v/>
      </c>
      <c r="X94">
        <f>IFERROR(INDEX('Recompete Reviews'!$D$9:$D$234,MATCH($K94,'Recompete Reviews'!$B$9:$B$234,0)),"")</f>
        <v>0</v>
      </c>
      <c r="Y94">
        <f>IFERROR(INDEX('Recompete Reviews'!$E$9:$E$234,MATCH($K94,'Recompete Reviews'!$B$9:$B$234,0)),"")</f>
        <v>0</v>
      </c>
      <c r="Z94">
        <f>IFERROR(INDEX('Recompete Reviews'!$H$9:$H$234,MATCH($K94,'Recompete Reviews'!$B$9:$B$234,0)),"")</f>
        <v>0</v>
      </c>
    </row>
    <row r="95" spans="2:26" ht="11" outlineLevel="1" x14ac:dyDescent="0.15">
      <c r="B95" t="str">
        <f>IF($E95="","",IF($E95&lt;'Timing &amp; Incumbent Screen'!$C$6,"Expired-lineage","Active"))</f>
        <v>Expired-lineage</v>
      </c>
      <c r="C95" t="str">
        <f>IF($E95="","",IF($E95&lt;'Timing &amp; Incumbent Screen'!$C$6,"Expired - unresolved",IF(($E95-'Timing &amp; Incumbent Screen'!$C$6)&lt;=365,"Imminent (&lt;=12 mo)",IF(($E95-'Timing &amp; Incumbent Screen'!$C$6)&lt;=1095,"Forward (1-3 yr)","Long-range (3+ yr)"))))</f>
        <v>Expired - unresolved</v>
      </c>
      <c r="D95" t="str">
        <f t="shared" si="4"/>
        <v>FY26</v>
      </c>
      <c r="E95" s="18">
        <f>IF(INDEX('Contract Families'!$AK$9:$AK$1696,MATCH($K95,'Contract Families'!$B$9:$B$1696,0))="","",INDEX('Contract Families'!$AK$9:$AK$1696,MATCH($K95,'Contract Families'!$B$9:$B$1696,0)))</f>
        <v>46150</v>
      </c>
      <c r="F95" t="s">
        <v>599</v>
      </c>
      <c r="G95" s="15">
        <f>IF($E95="","",ROUND(($E95-'Timing &amp; Incumbent Screen'!$C$6)/30.44,0))</f>
        <v>-1</v>
      </c>
      <c r="H95" s="19">
        <f t="shared" si="5"/>
        <v>46150</v>
      </c>
      <c r="I95" s="19">
        <f t="shared" si="6"/>
        <v>46060</v>
      </c>
      <c r="J95" s="15">
        <f>IFERROR(INDEX('Recompete Reviews'!$M$9:$M$234,MATCH($K95,'Recompete Reviews'!$B$9:$B$234,0)),"")</f>
        <v>0</v>
      </c>
      <c r="K95" t="s">
        <v>315</v>
      </c>
      <c r="L95" t="s">
        <v>690</v>
      </c>
      <c r="M95" t="s">
        <v>531</v>
      </c>
      <c r="N95" t="s">
        <v>636</v>
      </c>
      <c r="O95" s="17">
        <v>45926</v>
      </c>
      <c r="P95" s="4">
        <f>IF($O95="","",ROUND(('Timing &amp; Incumbent Screen'!$C$6-$O95)/365.25,1))</f>
        <v>0.7</v>
      </c>
      <c r="Q95" t="s">
        <v>757</v>
      </c>
      <c r="R95" s="10">
        <f>IF(INDEX('Contract Families'!$AB$9:$AB$1696,MATCH($K95,'Contract Families'!$B$9:$B$1696,0))="","",INDEX('Contract Families'!$AB$9:$AB$1696,MATCH($K95,'Contract Families'!$B$9:$B$1696,0))/1000000)</f>
        <v>1.9979204799999999</v>
      </c>
      <c r="S95" s="11">
        <f>IF(INDEX('Contract Families'!$Z$9:$Z$1696,MATCH($K95,'Contract Families'!$B$9:$B$1696,0))="","",INDEX('Contract Families'!$Z$9:$Z$1696,MATCH($K95,'Contract Families'!$B$9:$B$1696,0)))</f>
        <v>1</v>
      </c>
      <c r="T95" s="19">
        <f>IF(MAX(_xlfn.MAXIFS('Contract Awards'!$V$9:$V$2697,'Contract Awards'!$C$9:$C$2697,$K95),_xlfn.MAXIFS('Contract Awards'!$V$9:$V$2697,'Contract Awards'!$D$9:$D$2697,$K95))=0,"",MAX(_xlfn.MAXIFS('Contract Awards'!$V$9:$V$2697,'Contract Awards'!$C$9:$C$2697,$K95),_xlfn.MAXIFS('Contract Awards'!$V$9:$V$2697,'Contract Awards'!$D$9:$D$2697,$K95)))</f>
        <v>46150</v>
      </c>
      <c r="U95" s="15">
        <f t="shared" si="7"/>
        <v>0</v>
      </c>
      <c r="V95" t="str">
        <f>IF($Q95="","",IF(COUNTIFS('Pipeline Events'!$M$9:$M$45,$Q95,'Pipeline Events'!$K$9:$K$45,"&gt;="&amp;'Timing &amp; Incumbent Screen'!$C$6)&gt;0,"Y ("&amp;COUNTIFS('Pipeline Events'!$M$9:$M$45,$Q95,'Pipeline Events'!$K$9:$K$45,"&gt;="&amp;'Timing &amp; Incumbent Screen'!$C$6)&amp;")",""))</f>
        <v/>
      </c>
      <c r="W95" t="str">
        <f>IF(COUNTIFS('Notice Links'!$E$9:$E$59,$K95,'Notice Links'!$L$9:$L$59,"Y",'Notice Links'!$J$9:$J$59,"&gt;="&amp;'Timing &amp; Incumbent Screen'!$C$6)&gt;0,"Y","")</f>
        <v/>
      </c>
      <c r="X95">
        <f>IFERROR(INDEX('Recompete Reviews'!$D$9:$D$234,MATCH($K95,'Recompete Reviews'!$B$9:$B$234,0)),"")</f>
        <v>0</v>
      </c>
      <c r="Y95">
        <f>IFERROR(INDEX('Recompete Reviews'!$E$9:$E$234,MATCH($K95,'Recompete Reviews'!$B$9:$B$234,0)),"")</f>
        <v>0</v>
      </c>
      <c r="Z95">
        <f>IFERROR(INDEX('Recompete Reviews'!$H$9:$H$234,MATCH($K95,'Recompete Reviews'!$B$9:$B$234,0)),"")</f>
        <v>0</v>
      </c>
    </row>
    <row r="96" spans="2:26" ht="11" outlineLevel="1" x14ac:dyDescent="0.15">
      <c r="B96" t="str">
        <f>IF($E96="","",IF($E96&lt;'Timing &amp; Incumbent Screen'!$C$6,"Expired-lineage","Active"))</f>
        <v>Expired-lineage</v>
      </c>
      <c r="C96" t="str">
        <f>IF($E96="","",IF($E96&lt;'Timing &amp; Incumbent Screen'!$C$6,"Expired - unresolved",IF(($E96-'Timing &amp; Incumbent Screen'!$C$6)&lt;=365,"Imminent (&lt;=12 mo)",IF(($E96-'Timing &amp; Incumbent Screen'!$C$6)&lt;=1095,"Forward (1-3 yr)","Long-range (3+ yr)"))))</f>
        <v>Expired - unresolved</v>
      </c>
      <c r="D96" t="str">
        <f t="shared" si="4"/>
        <v>FY26</v>
      </c>
      <c r="E96" s="18">
        <f>IF(INDEX('Contract Families'!$AK$9:$AK$1696,MATCH($K96,'Contract Families'!$B$9:$B$1696,0))="","",INDEX('Contract Families'!$AK$9:$AK$1696,MATCH($K96,'Contract Families'!$B$9:$B$1696,0)))</f>
        <v>46142</v>
      </c>
      <c r="F96" t="s">
        <v>599</v>
      </c>
      <c r="G96" s="15">
        <f>IF($E96="","",ROUND(($E96-'Timing &amp; Incumbent Screen'!$C$6)/30.44,0))</f>
        <v>-2</v>
      </c>
      <c r="H96" s="19">
        <f t="shared" si="5"/>
        <v>46142</v>
      </c>
      <c r="I96" s="19">
        <f t="shared" si="6"/>
        <v>46052</v>
      </c>
      <c r="J96" s="15">
        <f>IFERROR(INDEX('Recompete Reviews'!$M$9:$M$234,MATCH($K96,'Recompete Reviews'!$B$9:$B$234,0)),"")</f>
        <v>0</v>
      </c>
      <c r="K96" t="s">
        <v>368</v>
      </c>
      <c r="L96" t="s">
        <v>685</v>
      </c>
      <c r="M96" t="s">
        <v>531</v>
      </c>
      <c r="N96" t="s">
        <v>636</v>
      </c>
      <c r="O96" s="17">
        <v>46000</v>
      </c>
      <c r="P96" s="4">
        <f>IF($O96="","",ROUND(('Timing &amp; Incumbent Screen'!$C$6-$O96)/365.25,1))</f>
        <v>0.5</v>
      </c>
      <c r="Q96" t="s">
        <v>758</v>
      </c>
      <c r="R96" s="10">
        <f>IF(INDEX('Contract Families'!$AB$9:$AB$1696,MATCH($K96,'Contract Families'!$B$9:$B$1696,0))="","",INDEX('Contract Families'!$AB$9:$AB$1696,MATCH($K96,'Contract Families'!$B$9:$B$1696,0))/1000000)</f>
        <v>1.17836681</v>
      </c>
      <c r="S96" s="11">
        <f>IF(INDEX('Contract Families'!$Z$9:$Z$1696,MATCH($K96,'Contract Families'!$B$9:$B$1696,0))="","",INDEX('Contract Families'!$Z$9:$Z$1696,MATCH($K96,'Contract Families'!$B$9:$B$1696,0)))</f>
        <v>1</v>
      </c>
      <c r="T96" s="19">
        <f>IF(MAX(_xlfn.MAXIFS('Contract Awards'!$V$9:$V$2697,'Contract Awards'!$C$9:$C$2697,$K96),_xlfn.MAXIFS('Contract Awards'!$V$9:$V$2697,'Contract Awards'!$D$9:$D$2697,$K96))=0,"",MAX(_xlfn.MAXIFS('Contract Awards'!$V$9:$V$2697,'Contract Awards'!$C$9:$C$2697,$K96),_xlfn.MAXIFS('Contract Awards'!$V$9:$V$2697,'Contract Awards'!$D$9:$D$2697,$K96)))</f>
        <v>46142</v>
      </c>
      <c r="U96" s="15">
        <f t="shared" si="7"/>
        <v>0</v>
      </c>
      <c r="V96" t="str">
        <f>IF($Q96="","",IF(COUNTIFS('Pipeline Events'!$M$9:$M$45,$Q96,'Pipeline Events'!$K$9:$K$45,"&gt;="&amp;'Timing &amp; Incumbent Screen'!$C$6)&gt;0,"Y ("&amp;COUNTIFS('Pipeline Events'!$M$9:$M$45,$Q96,'Pipeline Events'!$K$9:$K$45,"&gt;="&amp;'Timing &amp; Incumbent Screen'!$C$6)&amp;")",""))</f>
        <v/>
      </c>
      <c r="W96" t="str">
        <f>IF(COUNTIFS('Notice Links'!$E$9:$E$59,$K96,'Notice Links'!$L$9:$L$59,"Y",'Notice Links'!$J$9:$J$59,"&gt;="&amp;'Timing &amp; Incumbent Screen'!$C$6)&gt;0,"Y","")</f>
        <v/>
      </c>
      <c r="X96">
        <f>IFERROR(INDEX('Recompete Reviews'!$D$9:$D$234,MATCH($K96,'Recompete Reviews'!$B$9:$B$234,0)),"")</f>
        <v>0</v>
      </c>
      <c r="Y96">
        <f>IFERROR(INDEX('Recompete Reviews'!$E$9:$E$234,MATCH($K96,'Recompete Reviews'!$B$9:$B$234,0)),"")</f>
        <v>0</v>
      </c>
      <c r="Z96">
        <f>IFERROR(INDEX('Recompete Reviews'!$H$9:$H$234,MATCH($K96,'Recompete Reviews'!$B$9:$B$234,0)),"")</f>
        <v>0</v>
      </c>
    </row>
    <row r="97" spans="2:26" ht="11" outlineLevel="1" x14ac:dyDescent="0.15">
      <c r="B97" t="str">
        <f>IF($E97="","",IF($E97&lt;'Timing &amp; Incumbent Screen'!$C$6,"Expired-lineage","Active"))</f>
        <v>Expired-lineage</v>
      </c>
      <c r="C97" t="str">
        <f>IF($E97="","",IF($E97&lt;'Timing &amp; Incumbent Screen'!$C$6,"Expired - unresolved",IF(($E97-'Timing &amp; Incumbent Screen'!$C$6)&lt;=365,"Imminent (&lt;=12 mo)",IF(($E97-'Timing &amp; Incumbent Screen'!$C$6)&lt;=1095,"Forward (1-3 yr)","Long-range (3+ yr)"))))</f>
        <v>Expired - unresolved</v>
      </c>
      <c r="D97" t="str">
        <f t="shared" si="4"/>
        <v>FY26</v>
      </c>
      <c r="E97" s="18">
        <f>IF(INDEX('Contract Families'!$AK$9:$AK$1696,MATCH($K97,'Contract Families'!$B$9:$B$1696,0))="","",INDEX('Contract Families'!$AK$9:$AK$1696,MATCH($K97,'Contract Families'!$B$9:$B$1696,0)))</f>
        <v>46084</v>
      </c>
      <c r="F97" t="s">
        <v>599</v>
      </c>
      <c r="G97" s="15">
        <f>IF($E97="","",ROUND(($E97-'Timing &amp; Incumbent Screen'!$C$6)/30.44,0))</f>
        <v>-4</v>
      </c>
      <c r="H97" s="19">
        <f t="shared" si="5"/>
        <v>46084</v>
      </c>
      <c r="I97" s="19">
        <f t="shared" si="6"/>
        <v>45994</v>
      </c>
      <c r="J97" s="15">
        <f>IFERROR(INDEX('Recompete Reviews'!$M$9:$M$234,MATCH($K97,'Recompete Reviews'!$B$9:$B$234,0)),"")</f>
        <v>0</v>
      </c>
      <c r="K97" t="s">
        <v>176</v>
      </c>
      <c r="L97" t="s">
        <v>641</v>
      </c>
      <c r="M97" t="s">
        <v>531</v>
      </c>
      <c r="N97" t="s">
        <v>636</v>
      </c>
      <c r="O97" s="17">
        <v>45632</v>
      </c>
      <c r="P97" s="4">
        <f>IF($O97="","",ROUND(('Timing &amp; Incumbent Screen'!$C$6-$O97)/365.25,1))</f>
        <v>1.5</v>
      </c>
      <c r="Q97" t="s">
        <v>748</v>
      </c>
      <c r="R97" s="10">
        <f>IF(INDEX('Contract Families'!$AB$9:$AB$1696,MATCH($K97,'Contract Families'!$B$9:$B$1696,0))="","",INDEX('Contract Families'!$AB$9:$AB$1696,MATCH($K97,'Contract Families'!$B$9:$B$1696,0))/1000000)</f>
        <v>39.202272960000002</v>
      </c>
      <c r="S97" s="11">
        <f>IF(INDEX('Contract Families'!$Z$9:$Z$1696,MATCH($K97,'Contract Families'!$B$9:$B$1696,0))="","",INDEX('Contract Families'!$Z$9:$Z$1696,MATCH($K97,'Contract Families'!$B$9:$B$1696,0)))</f>
        <v>1</v>
      </c>
      <c r="T97" s="19">
        <f>IF(MAX(_xlfn.MAXIFS('Contract Awards'!$V$9:$V$2697,'Contract Awards'!$C$9:$C$2697,$K97),_xlfn.MAXIFS('Contract Awards'!$V$9:$V$2697,'Contract Awards'!$D$9:$D$2697,$K97))=0,"",MAX(_xlfn.MAXIFS('Contract Awards'!$V$9:$V$2697,'Contract Awards'!$C$9:$C$2697,$K97),_xlfn.MAXIFS('Contract Awards'!$V$9:$V$2697,'Contract Awards'!$D$9:$D$2697,$K97)))</f>
        <v>46084</v>
      </c>
      <c r="U97" s="15">
        <f t="shared" si="7"/>
        <v>0</v>
      </c>
      <c r="V97" t="str">
        <f>IF($Q97="","",IF(COUNTIFS('Pipeline Events'!$M$9:$M$45,$Q97,'Pipeline Events'!$K$9:$K$45,"&gt;="&amp;'Timing &amp; Incumbent Screen'!$C$6)&gt;0,"Y ("&amp;COUNTIFS('Pipeline Events'!$M$9:$M$45,$Q97,'Pipeline Events'!$K$9:$K$45,"&gt;="&amp;'Timing &amp; Incumbent Screen'!$C$6)&amp;")",""))</f>
        <v/>
      </c>
      <c r="W97" t="str">
        <f>IF(COUNTIFS('Notice Links'!$E$9:$E$59,$K97,'Notice Links'!$L$9:$L$59,"Y",'Notice Links'!$J$9:$J$59,"&gt;="&amp;'Timing &amp; Incumbent Screen'!$C$6)&gt;0,"Y","")</f>
        <v/>
      </c>
      <c r="X97">
        <f>IFERROR(INDEX('Recompete Reviews'!$D$9:$D$234,MATCH($K97,'Recompete Reviews'!$B$9:$B$234,0)),"")</f>
        <v>0</v>
      </c>
      <c r="Y97">
        <f>IFERROR(INDEX('Recompete Reviews'!$E$9:$E$234,MATCH($K97,'Recompete Reviews'!$B$9:$B$234,0)),"")</f>
        <v>0</v>
      </c>
      <c r="Z97">
        <f>IFERROR(INDEX('Recompete Reviews'!$H$9:$H$234,MATCH($K97,'Recompete Reviews'!$B$9:$B$234,0)),"")</f>
        <v>0</v>
      </c>
    </row>
    <row r="98" spans="2:26" ht="11" outlineLevel="1" x14ac:dyDescent="0.15">
      <c r="B98" t="str">
        <f>IF($E98="","",IF($E98&lt;'Timing &amp; Incumbent Screen'!$C$6,"Expired-lineage","Active"))</f>
        <v>Expired-lineage</v>
      </c>
      <c r="C98" t="str">
        <f>IF($E98="","",IF($E98&lt;'Timing &amp; Incumbent Screen'!$C$6,"Expired - unresolved",IF(($E98-'Timing &amp; Incumbent Screen'!$C$6)&lt;=365,"Imminent (&lt;=12 mo)",IF(($E98-'Timing &amp; Incumbent Screen'!$C$6)&lt;=1095,"Forward (1-3 yr)","Long-range (3+ yr)"))))</f>
        <v>Expired - unresolved</v>
      </c>
      <c r="D98" t="str">
        <f t="shared" si="4"/>
        <v>FY26</v>
      </c>
      <c r="E98" s="18">
        <f>IF(INDEX('Contract Families'!$AK$9:$AK$1696,MATCH($K98,'Contract Families'!$B$9:$B$1696,0))="","",INDEX('Contract Families'!$AK$9:$AK$1696,MATCH($K98,'Contract Families'!$B$9:$B$1696,0)))</f>
        <v>46081</v>
      </c>
      <c r="F98" t="s">
        <v>599</v>
      </c>
      <c r="G98" s="15">
        <f>IF($E98="","",ROUND(($E98-'Timing &amp; Incumbent Screen'!$C$6)/30.44,0))</f>
        <v>-4</v>
      </c>
      <c r="H98" s="19">
        <f t="shared" si="5"/>
        <v>46081</v>
      </c>
      <c r="I98" s="19">
        <f t="shared" si="6"/>
        <v>45991</v>
      </c>
      <c r="J98" s="15">
        <f>IFERROR(INDEX('Recompete Reviews'!$M$9:$M$234,MATCH($K98,'Recompete Reviews'!$B$9:$B$234,0)),"")</f>
        <v>0</v>
      </c>
      <c r="K98" t="s">
        <v>230</v>
      </c>
      <c r="L98" t="s">
        <v>640</v>
      </c>
      <c r="M98" t="s">
        <v>531</v>
      </c>
      <c r="N98" t="s">
        <v>636</v>
      </c>
      <c r="O98" s="17">
        <v>45187</v>
      </c>
      <c r="P98" s="4">
        <f>IF($O98="","",ROUND(('Timing &amp; Incumbent Screen'!$C$6-$O98)/365.25,1))</f>
        <v>2.8</v>
      </c>
      <c r="Q98" t="s">
        <v>741</v>
      </c>
      <c r="R98" s="10">
        <f>IF(INDEX('Contract Families'!$AB$9:$AB$1696,MATCH($K98,'Contract Families'!$B$9:$B$1696,0))="","",INDEX('Contract Families'!$AB$9:$AB$1696,MATCH($K98,'Contract Families'!$B$9:$B$1696,0))/1000000)</f>
        <v>9.6147130000000001</v>
      </c>
      <c r="S98" s="11">
        <f>IF(INDEX('Contract Families'!$Z$9:$Z$1696,MATCH($K98,'Contract Families'!$B$9:$B$1696,0))="","",INDEX('Contract Families'!$Z$9:$Z$1696,MATCH($K98,'Contract Families'!$B$9:$B$1696,0)))</f>
        <v>1</v>
      </c>
      <c r="T98" s="19">
        <f>IF(MAX(_xlfn.MAXIFS('Contract Awards'!$V$9:$V$2697,'Contract Awards'!$C$9:$C$2697,$K98),_xlfn.MAXIFS('Contract Awards'!$V$9:$V$2697,'Contract Awards'!$D$9:$D$2697,$K98))=0,"",MAX(_xlfn.MAXIFS('Contract Awards'!$V$9:$V$2697,'Contract Awards'!$C$9:$C$2697,$K98),_xlfn.MAXIFS('Contract Awards'!$V$9:$V$2697,'Contract Awards'!$D$9:$D$2697,$K98)))</f>
        <v>46081</v>
      </c>
      <c r="U98" s="15">
        <f t="shared" si="7"/>
        <v>0</v>
      </c>
      <c r="V98" t="str">
        <f>IF($Q98="","",IF(COUNTIFS('Pipeline Events'!$M$9:$M$45,$Q98,'Pipeline Events'!$K$9:$K$45,"&gt;="&amp;'Timing &amp; Incumbent Screen'!$C$6)&gt;0,"Y ("&amp;COUNTIFS('Pipeline Events'!$M$9:$M$45,$Q98,'Pipeline Events'!$K$9:$K$45,"&gt;="&amp;'Timing &amp; Incumbent Screen'!$C$6)&amp;")",""))</f>
        <v>Y (2)</v>
      </c>
      <c r="W98" t="str">
        <f>IF(COUNTIFS('Notice Links'!$E$9:$E$59,$K98,'Notice Links'!$L$9:$L$59,"Y",'Notice Links'!$J$9:$J$59,"&gt;="&amp;'Timing &amp; Incumbent Screen'!$C$6)&gt;0,"Y","")</f>
        <v/>
      </c>
      <c r="X98">
        <f>IFERROR(INDEX('Recompete Reviews'!$D$9:$D$234,MATCH($K98,'Recompete Reviews'!$B$9:$B$234,0)),"")</f>
        <v>0</v>
      </c>
      <c r="Y98">
        <f>IFERROR(INDEX('Recompete Reviews'!$E$9:$E$234,MATCH($K98,'Recompete Reviews'!$B$9:$B$234,0)),"")</f>
        <v>0</v>
      </c>
      <c r="Z98">
        <f>IFERROR(INDEX('Recompete Reviews'!$H$9:$H$234,MATCH($K98,'Recompete Reviews'!$B$9:$B$234,0)),"")</f>
        <v>0</v>
      </c>
    </row>
    <row r="99" spans="2:26" ht="11" outlineLevel="1" x14ac:dyDescent="0.15">
      <c r="B99" t="str">
        <f>IF($E99="","",IF($E99&lt;'Timing &amp; Incumbent Screen'!$C$6,"Expired-lineage","Active"))</f>
        <v>Expired-lineage</v>
      </c>
      <c r="C99" t="str">
        <f>IF($E99="","",IF($E99&lt;'Timing &amp; Incumbent Screen'!$C$6,"Expired - unresolved",IF(($E99-'Timing &amp; Incumbent Screen'!$C$6)&lt;=365,"Imminent (&lt;=12 mo)",IF(($E99-'Timing &amp; Incumbent Screen'!$C$6)&lt;=1095,"Forward (1-3 yr)","Long-range (3+ yr)"))))</f>
        <v>Expired - unresolved</v>
      </c>
      <c r="D99" t="str">
        <f t="shared" si="4"/>
        <v>FY26</v>
      </c>
      <c r="E99" s="18">
        <f>IF(INDEX('Contract Families'!$AK$9:$AK$1696,MATCH($K99,'Contract Families'!$B$9:$B$1696,0))="","",INDEX('Contract Families'!$AK$9:$AK$1696,MATCH($K99,'Contract Families'!$B$9:$B$1696,0)))</f>
        <v>46080</v>
      </c>
      <c r="F99" t="s">
        <v>599</v>
      </c>
      <c r="G99" s="15">
        <f>IF($E99="","",ROUND(($E99-'Timing &amp; Incumbent Screen'!$C$6)/30.44,0))</f>
        <v>-4</v>
      </c>
      <c r="H99" s="19">
        <f t="shared" si="5"/>
        <v>46080</v>
      </c>
      <c r="I99" s="19">
        <f t="shared" si="6"/>
        <v>45990</v>
      </c>
      <c r="J99" s="15">
        <f>IFERROR(INDEX('Recompete Reviews'!$M$9:$M$234,MATCH($K99,'Recompete Reviews'!$B$9:$B$234,0)),"")</f>
        <v>0</v>
      </c>
      <c r="K99" t="s">
        <v>220</v>
      </c>
      <c r="L99" t="s">
        <v>657</v>
      </c>
      <c r="M99" t="s">
        <v>531</v>
      </c>
      <c r="N99" t="s">
        <v>636</v>
      </c>
      <c r="O99" s="17">
        <v>45099</v>
      </c>
      <c r="P99" s="4">
        <f>IF($O99="","",ROUND(('Timing &amp; Incumbent Screen'!$C$6-$O99)/365.25,1))</f>
        <v>3</v>
      </c>
      <c r="Q99" t="s">
        <v>748</v>
      </c>
      <c r="R99" s="10">
        <f>IF(INDEX('Contract Families'!$AB$9:$AB$1696,MATCH($K99,'Contract Families'!$B$9:$B$1696,0))="","",INDEX('Contract Families'!$AB$9:$AB$1696,MATCH($K99,'Contract Families'!$B$9:$B$1696,0))/1000000)</f>
        <v>10.663209800000001</v>
      </c>
      <c r="S99" s="11">
        <f>IF(INDEX('Contract Families'!$Z$9:$Z$1696,MATCH($K99,'Contract Families'!$B$9:$B$1696,0))="","",INDEX('Contract Families'!$Z$9:$Z$1696,MATCH($K99,'Contract Families'!$B$9:$B$1696,0)))</f>
        <v>1</v>
      </c>
      <c r="T99" s="19">
        <f>IF(MAX(_xlfn.MAXIFS('Contract Awards'!$V$9:$V$2697,'Contract Awards'!$C$9:$C$2697,$K99),_xlfn.MAXIFS('Contract Awards'!$V$9:$V$2697,'Contract Awards'!$D$9:$D$2697,$K99))=0,"",MAX(_xlfn.MAXIFS('Contract Awards'!$V$9:$V$2697,'Contract Awards'!$C$9:$C$2697,$K99),_xlfn.MAXIFS('Contract Awards'!$V$9:$V$2697,'Contract Awards'!$D$9:$D$2697,$K99)))</f>
        <v>46171</v>
      </c>
      <c r="U99" s="15">
        <f t="shared" si="7"/>
        <v>0</v>
      </c>
      <c r="V99" t="str">
        <f>IF($Q99="","",IF(COUNTIFS('Pipeline Events'!$M$9:$M$45,$Q99,'Pipeline Events'!$K$9:$K$45,"&gt;="&amp;'Timing &amp; Incumbent Screen'!$C$6)&gt;0,"Y ("&amp;COUNTIFS('Pipeline Events'!$M$9:$M$45,$Q99,'Pipeline Events'!$K$9:$K$45,"&gt;="&amp;'Timing &amp; Incumbent Screen'!$C$6)&amp;")",""))</f>
        <v/>
      </c>
      <c r="W99" t="str">
        <f>IF(COUNTIFS('Notice Links'!$E$9:$E$59,$K99,'Notice Links'!$L$9:$L$59,"Y",'Notice Links'!$J$9:$J$59,"&gt;="&amp;'Timing &amp; Incumbent Screen'!$C$6)&gt;0,"Y","")</f>
        <v/>
      </c>
      <c r="X99">
        <f>IFERROR(INDEX('Recompete Reviews'!$D$9:$D$234,MATCH($K99,'Recompete Reviews'!$B$9:$B$234,0)),"")</f>
        <v>0</v>
      </c>
      <c r="Y99">
        <f>IFERROR(INDEX('Recompete Reviews'!$E$9:$E$234,MATCH($K99,'Recompete Reviews'!$B$9:$B$234,0)),"")</f>
        <v>0</v>
      </c>
      <c r="Z99">
        <f>IFERROR(INDEX('Recompete Reviews'!$H$9:$H$234,MATCH($K99,'Recompete Reviews'!$B$9:$B$234,0)),"")</f>
        <v>0</v>
      </c>
    </row>
    <row r="100" spans="2:26" ht="11" outlineLevel="1" x14ac:dyDescent="0.15">
      <c r="B100" t="str">
        <f>IF($E100="","",IF($E100&lt;'Timing &amp; Incumbent Screen'!$C$6,"Expired-lineage","Active"))</f>
        <v>Expired-lineage</v>
      </c>
      <c r="C100" t="str">
        <f>IF($E100="","",IF($E100&lt;'Timing &amp; Incumbent Screen'!$C$6,"Expired - unresolved",IF(($E100-'Timing &amp; Incumbent Screen'!$C$6)&lt;=365,"Imminent (&lt;=12 mo)",IF(($E100-'Timing &amp; Incumbent Screen'!$C$6)&lt;=1095,"Forward (1-3 yr)","Long-range (3+ yr)"))))</f>
        <v>Expired - unresolved</v>
      </c>
      <c r="D100" t="str">
        <f t="shared" si="4"/>
        <v>FY26</v>
      </c>
      <c r="E100" s="18">
        <f>IF(INDEX('Contract Families'!$AK$9:$AK$1696,MATCH($K100,'Contract Families'!$B$9:$B$1696,0))="","",INDEX('Contract Families'!$AK$9:$AK$1696,MATCH($K100,'Contract Families'!$B$9:$B$1696,0)))</f>
        <v>46067</v>
      </c>
      <c r="F100" t="s">
        <v>599</v>
      </c>
      <c r="G100" s="15">
        <f>IF($E100="","",ROUND(($E100-'Timing &amp; Incumbent Screen'!$C$6)/30.44,0))</f>
        <v>-4</v>
      </c>
      <c r="H100" s="19">
        <f t="shared" si="5"/>
        <v>46067</v>
      </c>
      <c r="I100" s="19">
        <f t="shared" si="6"/>
        <v>45977</v>
      </c>
      <c r="J100" s="15">
        <f>IFERROR(INDEX('Recompete Reviews'!$M$9:$M$234,MATCH($K100,'Recompete Reviews'!$B$9:$B$234,0)),"")</f>
        <v>0</v>
      </c>
      <c r="K100" t="s">
        <v>244</v>
      </c>
      <c r="L100" t="s">
        <v>653</v>
      </c>
      <c r="M100" t="s">
        <v>531</v>
      </c>
      <c r="N100" t="s">
        <v>636</v>
      </c>
      <c r="O100" s="17">
        <v>45184</v>
      </c>
      <c r="P100" s="4">
        <f>IF($O100="","",ROUND(('Timing &amp; Incumbent Screen'!$C$6-$O100)/365.25,1))</f>
        <v>2.8</v>
      </c>
      <c r="Q100" t="s">
        <v>741</v>
      </c>
      <c r="R100" s="10">
        <f>IF(INDEX('Contract Families'!$AB$9:$AB$1696,MATCH($K100,'Contract Families'!$B$9:$B$1696,0))="","",INDEX('Contract Families'!$AB$9:$AB$1696,MATCH($K100,'Contract Families'!$B$9:$B$1696,0))/1000000)</f>
        <v>6.9130780999999999</v>
      </c>
      <c r="S100" s="11">
        <f>IF(INDEX('Contract Families'!$Z$9:$Z$1696,MATCH($K100,'Contract Families'!$B$9:$B$1696,0))="","",INDEX('Contract Families'!$Z$9:$Z$1696,MATCH($K100,'Contract Families'!$B$9:$B$1696,0)))</f>
        <v>1</v>
      </c>
      <c r="T100" s="19">
        <f>IF(MAX(_xlfn.MAXIFS('Contract Awards'!$V$9:$V$2697,'Contract Awards'!$C$9:$C$2697,$K100),_xlfn.MAXIFS('Contract Awards'!$V$9:$V$2697,'Contract Awards'!$D$9:$D$2697,$K100))=0,"",MAX(_xlfn.MAXIFS('Contract Awards'!$V$9:$V$2697,'Contract Awards'!$C$9:$C$2697,$K100),_xlfn.MAXIFS('Contract Awards'!$V$9:$V$2697,'Contract Awards'!$D$9:$D$2697,$K100)))</f>
        <v>46067</v>
      </c>
      <c r="U100" s="15">
        <f t="shared" si="7"/>
        <v>0</v>
      </c>
      <c r="V100" t="str">
        <f>IF($Q100="","",IF(COUNTIFS('Pipeline Events'!$M$9:$M$45,$Q100,'Pipeline Events'!$K$9:$K$45,"&gt;="&amp;'Timing &amp; Incumbent Screen'!$C$6)&gt;0,"Y ("&amp;COUNTIFS('Pipeline Events'!$M$9:$M$45,$Q100,'Pipeline Events'!$K$9:$K$45,"&gt;="&amp;'Timing &amp; Incumbent Screen'!$C$6)&amp;")",""))</f>
        <v>Y (2)</v>
      </c>
      <c r="W100" t="str">
        <f>IF(COUNTIFS('Notice Links'!$E$9:$E$59,$K100,'Notice Links'!$L$9:$L$59,"Y",'Notice Links'!$J$9:$J$59,"&gt;="&amp;'Timing &amp; Incumbent Screen'!$C$6)&gt;0,"Y","")</f>
        <v/>
      </c>
      <c r="X100">
        <f>IFERROR(INDEX('Recompete Reviews'!$D$9:$D$234,MATCH($K100,'Recompete Reviews'!$B$9:$B$234,0)),"")</f>
        <v>0</v>
      </c>
      <c r="Y100">
        <f>IFERROR(INDEX('Recompete Reviews'!$E$9:$E$234,MATCH($K100,'Recompete Reviews'!$B$9:$B$234,0)),"")</f>
        <v>0</v>
      </c>
      <c r="Z100">
        <f>IFERROR(INDEX('Recompete Reviews'!$H$9:$H$234,MATCH($K100,'Recompete Reviews'!$B$9:$B$234,0)),"")</f>
        <v>0</v>
      </c>
    </row>
    <row r="101" spans="2:26" ht="11" outlineLevel="1" x14ac:dyDescent="0.15">
      <c r="B101" t="str">
        <f>IF($E101="","",IF($E101&lt;'Timing &amp; Incumbent Screen'!$C$6,"Expired-lineage","Active"))</f>
        <v>Expired-lineage</v>
      </c>
      <c r="C101" t="str">
        <f>IF($E101="","",IF($E101&lt;'Timing &amp; Incumbent Screen'!$C$6,"Expired - unresolved",IF(($E101-'Timing &amp; Incumbent Screen'!$C$6)&lt;=365,"Imminent (&lt;=12 mo)",IF(($E101-'Timing &amp; Incumbent Screen'!$C$6)&lt;=1095,"Forward (1-3 yr)","Long-range (3+ yr)"))))</f>
        <v>Expired - unresolved</v>
      </c>
      <c r="D101" t="str">
        <f t="shared" si="4"/>
        <v>FY26</v>
      </c>
      <c r="E101" s="18">
        <f>IF(INDEX('Contract Families'!$AK$9:$AK$1696,MATCH($K101,'Contract Families'!$B$9:$B$1696,0))="","",INDEX('Contract Families'!$AK$9:$AK$1696,MATCH($K101,'Contract Families'!$B$9:$B$1696,0)))</f>
        <v>46048</v>
      </c>
      <c r="F101" t="s">
        <v>599</v>
      </c>
      <c r="G101" s="15">
        <f>IF($E101="","",ROUND(($E101-'Timing &amp; Incumbent Screen'!$C$6)/30.44,0))</f>
        <v>-5</v>
      </c>
      <c r="H101" s="19">
        <f t="shared" si="5"/>
        <v>46048</v>
      </c>
      <c r="I101" s="19">
        <f t="shared" si="6"/>
        <v>45958</v>
      </c>
      <c r="J101" s="15">
        <f>IFERROR(INDEX('Recompete Reviews'!$M$9:$M$234,MATCH($K101,'Recompete Reviews'!$B$9:$B$234,0)),"")</f>
        <v>0</v>
      </c>
      <c r="K101" t="s">
        <v>255</v>
      </c>
      <c r="L101" t="s">
        <v>668</v>
      </c>
      <c r="M101" t="s">
        <v>531</v>
      </c>
      <c r="N101" t="s">
        <v>636</v>
      </c>
      <c r="O101" s="17">
        <v>45560</v>
      </c>
      <c r="P101" s="4">
        <f>IF($O101="","",ROUND(('Timing &amp; Incumbent Screen'!$C$6-$O101)/365.25,1))</f>
        <v>1.7</v>
      </c>
      <c r="Q101" t="s">
        <v>741</v>
      </c>
      <c r="R101" s="10">
        <f>IF(INDEX('Contract Families'!$AB$9:$AB$1696,MATCH($K101,'Contract Families'!$B$9:$B$1696,0))="","",INDEX('Contract Families'!$AB$9:$AB$1696,MATCH($K101,'Contract Families'!$B$9:$B$1696,0))/1000000)</f>
        <v>5.1805229500000003</v>
      </c>
      <c r="S101" s="11">
        <f>IF(INDEX('Contract Families'!$Z$9:$Z$1696,MATCH($K101,'Contract Families'!$B$9:$B$1696,0))="","",INDEX('Contract Families'!$Z$9:$Z$1696,MATCH($K101,'Contract Families'!$B$9:$B$1696,0)))</f>
        <v>1</v>
      </c>
      <c r="T101" s="19">
        <f>IF(MAX(_xlfn.MAXIFS('Contract Awards'!$V$9:$V$2697,'Contract Awards'!$C$9:$C$2697,$K101),_xlfn.MAXIFS('Contract Awards'!$V$9:$V$2697,'Contract Awards'!$D$9:$D$2697,$K101))=0,"",MAX(_xlfn.MAXIFS('Contract Awards'!$V$9:$V$2697,'Contract Awards'!$C$9:$C$2697,$K101),_xlfn.MAXIFS('Contract Awards'!$V$9:$V$2697,'Contract Awards'!$D$9:$D$2697,$K101)))</f>
        <v>46048</v>
      </c>
      <c r="U101" s="15">
        <f t="shared" si="7"/>
        <v>0</v>
      </c>
      <c r="V101" t="str">
        <f>IF($Q101="","",IF(COUNTIFS('Pipeline Events'!$M$9:$M$45,$Q101,'Pipeline Events'!$K$9:$K$45,"&gt;="&amp;'Timing &amp; Incumbent Screen'!$C$6)&gt;0,"Y ("&amp;COUNTIFS('Pipeline Events'!$M$9:$M$45,$Q101,'Pipeline Events'!$K$9:$K$45,"&gt;="&amp;'Timing &amp; Incumbent Screen'!$C$6)&amp;")",""))</f>
        <v>Y (2)</v>
      </c>
      <c r="W101" t="str">
        <f>IF(COUNTIFS('Notice Links'!$E$9:$E$59,$K101,'Notice Links'!$L$9:$L$59,"Y",'Notice Links'!$J$9:$J$59,"&gt;="&amp;'Timing &amp; Incumbent Screen'!$C$6)&gt;0,"Y","")</f>
        <v/>
      </c>
      <c r="X101">
        <f>IFERROR(INDEX('Recompete Reviews'!$D$9:$D$234,MATCH($K101,'Recompete Reviews'!$B$9:$B$234,0)),"")</f>
        <v>0</v>
      </c>
      <c r="Y101">
        <f>IFERROR(INDEX('Recompete Reviews'!$E$9:$E$234,MATCH($K101,'Recompete Reviews'!$B$9:$B$234,0)),"")</f>
        <v>0</v>
      </c>
      <c r="Z101">
        <f>IFERROR(INDEX('Recompete Reviews'!$H$9:$H$234,MATCH($K101,'Recompete Reviews'!$B$9:$B$234,0)),"")</f>
        <v>0</v>
      </c>
    </row>
    <row r="102" spans="2:26" ht="11" outlineLevel="1" x14ac:dyDescent="0.15">
      <c r="B102" t="str">
        <f>IF($E102="","",IF($E102&lt;'Timing &amp; Incumbent Screen'!$C$6,"Expired-lineage","Active"))</f>
        <v>Expired-lineage</v>
      </c>
      <c r="C102" t="str">
        <f>IF($E102="","",IF($E102&lt;'Timing &amp; Incumbent Screen'!$C$6,"Expired - unresolved",IF(($E102-'Timing &amp; Incumbent Screen'!$C$6)&lt;=365,"Imminent (&lt;=12 mo)",IF(($E102-'Timing &amp; Incumbent Screen'!$C$6)&lt;=1095,"Forward (1-3 yr)","Long-range (3+ yr)"))))</f>
        <v>Expired - unresolved</v>
      </c>
      <c r="D102" t="str">
        <f t="shared" si="4"/>
        <v>FY26</v>
      </c>
      <c r="E102" s="18">
        <f>IF(INDEX('Contract Families'!$AK$9:$AK$1696,MATCH($K102,'Contract Families'!$B$9:$B$1696,0))="","",INDEX('Contract Families'!$AK$9:$AK$1696,MATCH($K102,'Contract Families'!$B$9:$B$1696,0)))</f>
        <v>46047</v>
      </c>
      <c r="F102" t="s">
        <v>599</v>
      </c>
      <c r="G102" s="15">
        <f>IF($E102="","",ROUND(($E102-'Timing &amp; Incumbent Screen'!$C$6)/30.44,0))</f>
        <v>-5</v>
      </c>
      <c r="H102" s="19">
        <f t="shared" si="5"/>
        <v>46047</v>
      </c>
      <c r="I102" s="19">
        <f t="shared" si="6"/>
        <v>45957</v>
      </c>
      <c r="J102" s="15">
        <f>IFERROR(INDEX('Recompete Reviews'!$M$9:$M$234,MATCH($K102,'Recompete Reviews'!$B$9:$B$234,0)),"")</f>
        <v>0</v>
      </c>
      <c r="K102" t="s">
        <v>166</v>
      </c>
      <c r="L102" t="s">
        <v>637</v>
      </c>
      <c r="M102" t="s">
        <v>531</v>
      </c>
      <c r="N102" t="s">
        <v>636</v>
      </c>
      <c r="O102" s="17">
        <v>44223</v>
      </c>
      <c r="P102" s="4">
        <f>IF($O102="","",ROUND(('Timing &amp; Incumbent Screen'!$C$6-$O102)/365.25,1))</f>
        <v>5.4</v>
      </c>
      <c r="Q102" t="s">
        <v>744</v>
      </c>
      <c r="R102" s="10">
        <f>IF(INDEX('Contract Families'!$AB$9:$AB$1696,MATCH($K102,'Contract Families'!$B$9:$B$1696,0))="","",INDEX('Contract Families'!$AB$9:$AB$1696,MATCH($K102,'Contract Families'!$B$9:$B$1696,0))/1000000)</f>
        <v>114.45560512</v>
      </c>
      <c r="S102" s="11">
        <f>IF(INDEX('Contract Families'!$Z$9:$Z$1696,MATCH($K102,'Contract Families'!$B$9:$B$1696,0))="","",INDEX('Contract Families'!$Z$9:$Z$1696,MATCH($K102,'Contract Families'!$B$9:$B$1696,0)))</f>
        <v>0.99929999999999997</v>
      </c>
      <c r="T102" s="19">
        <f>IF(MAX(_xlfn.MAXIFS('Contract Awards'!$V$9:$V$2697,'Contract Awards'!$C$9:$C$2697,$K102),_xlfn.MAXIFS('Contract Awards'!$V$9:$V$2697,'Contract Awards'!$D$9:$D$2697,$K102))=0,"",MAX(_xlfn.MAXIFS('Contract Awards'!$V$9:$V$2697,'Contract Awards'!$C$9:$C$2697,$K102),_xlfn.MAXIFS('Contract Awards'!$V$9:$V$2697,'Contract Awards'!$D$9:$D$2697,$K102)))</f>
        <v>46633</v>
      </c>
      <c r="U102" s="15">
        <f t="shared" si="7"/>
        <v>2</v>
      </c>
      <c r="V102" t="str">
        <f>IF($Q102="","",IF(COUNTIFS('Pipeline Events'!$M$9:$M$45,$Q102,'Pipeline Events'!$K$9:$K$45,"&gt;="&amp;'Timing &amp; Incumbent Screen'!$C$6)&gt;0,"Y ("&amp;COUNTIFS('Pipeline Events'!$M$9:$M$45,$Q102,'Pipeline Events'!$K$9:$K$45,"&gt;="&amp;'Timing &amp; Incumbent Screen'!$C$6)&amp;")",""))</f>
        <v/>
      </c>
      <c r="W102" t="str">
        <f>IF(COUNTIFS('Notice Links'!$E$9:$E$59,$K102,'Notice Links'!$L$9:$L$59,"Y",'Notice Links'!$J$9:$J$59,"&gt;="&amp;'Timing &amp; Incumbent Screen'!$C$6)&gt;0,"Y","")</f>
        <v/>
      </c>
      <c r="X102">
        <f>IFERROR(INDEX('Recompete Reviews'!$D$9:$D$234,MATCH($K102,'Recompete Reviews'!$B$9:$B$234,0)),"")</f>
        <v>0</v>
      </c>
      <c r="Y102">
        <f>IFERROR(INDEX('Recompete Reviews'!$E$9:$E$234,MATCH($K102,'Recompete Reviews'!$B$9:$B$234,0)),"")</f>
        <v>0</v>
      </c>
      <c r="Z102">
        <f>IFERROR(INDEX('Recompete Reviews'!$H$9:$H$234,MATCH($K102,'Recompete Reviews'!$B$9:$B$234,0)),"")</f>
        <v>0</v>
      </c>
    </row>
    <row r="103" spans="2:26" ht="11" outlineLevel="1" x14ac:dyDescent="0.15">
      <c r="B103" t="str">
        <f>IF($E103="","",IF($E103&lt;'Timing &amp; Incumbent Screen'!$C$6,"Expired-lineage","Active"))</f>
        <v>Expired-lineage</v>
      </c>
      <c r="C103" t="str">
        <f>IF($E103="","",IF($E103&lt;'Timing &amp; Incumbent Screen'!$C$6,"Expired - unresolved",IF(($E103-'Timing &amp; Incumbent Screen'!$C$6)&lt;=365,"Imminent (&lt;=12 mo)",IF(($E103-'Timing &amp; Incumbent Screen'!$C$6)&lt;=1095,"Forward (1-3 yr)","Long-range (3+ yr)"))))</f>
        <v>Expired - unresolved</v>
      </c>
      <c r="D103" t="str">
        <f t="shared" si="4"/>
        <v>FY26</v>
      </c>
      <c r="E103" s="18">
        <f>IF(INDEX('Contract Families'!$AK$9:$AK$1696,MATCH($K103,'Contract Families'!$B$9:$B$1696,0))="","",INDEX('Contract Families'!$AK$9:$AK$1696,MATCH($K103,'Contract Families'!$B$9:$B$1696,0)))</f>
        <v>46047</v>
      </c>
      <c r="F103" t="s">
        <v>599</v>
      </c>
      <c r="G103" s="15">
        <f>IF($E103="","",ROUND(($E103-'Timing &amp; Incumbent Screen'!$C$6)/30.44,0))</f>
        <v>-5</v>
      </c>
      <c r="H103" s="19">
        <f t="shared" si="5"/>
        <v>46047</v>
      </c>
      <c r="I103" s="19">
        <f t="shared" si="6"/>
        <v>45957</v>
      </c>
      <c r="J103" s="15">
        <f>IFERROR(INDEX('Recompete Reviews'!$M$9:$M$234,MATCH($K103,'Recompete Reviews'!$B$9:$B$234,0)),"")</f>
        <v>0</v>
      </c>
      <c r="K103" t="s">
        <v>252</v>
      </c>
      <c r="L103" t="s">
        <v>637</v>
      </c>
      <c r="M103" t="s">
        <v>531</v>
      </c>
      <c r="N103" t="s">
        <v>636</v>
      </c>
      <c r="O103" s="17">
        <v>44223</v>
      </c>
      <c r="P103" s="4">
        <f>IF($O103="","",ROUND(('Timing &amp; Incumbent Screen'!$C$6-$O103)/365.25,1))</f>
        <v>5.4</v>
      </c>
      <c r="Q103" t="s">
        <v>740</v>
      </c>
      <c r="R103" s="10">
        <f>IF(INDEX('Contract Families'!$AB$9:$AB$1696,MATCH($K103,'Contract Families'!$B$9:$B$1696,0))="","",INDEX('Contract Families'!$AB$9:$AB$1696,MATCH($K103,'Contract Families'!$B$9:$B$1696,0))/1000000)</f>
        <v>5.7018116500000007</v>
      </c>
      <c r="S103" s="11">
        <f>IF(INDEX('Contract Families'!$Z$9:$Z$1696,MATCH($K103,'Contract Families'!$B$9:$B$1696,0))="","",INDEX('Contract Families'!$Z$9:$Z$1696,MATCH($K103,'Contract Families'!$B$9:$B$1696,0)))</f>
        <v>0.95569999999999999</v>
      </c>
      <c r="T103" s="19">
        <f>IF(MAX(_xlfn.MAXIFS('Contract Awards'!$V$9:$V$2697,'Contract Awards'!$C$9:$C$2697,$K103),_xlfn.MAXIFS('Contract Awards'!$V$9:$V$2697,'Contract Awards'!$D$9:$D$2697,$K103))=0,"",MAX(_xlfn.MAXIFS('Contract Awards'!$V$9:$V$2697,'Contract Awards'!$C$9:$C$2697,$K103),_xlfn.MAXIFS('Contract Awards'!$V$9:$V$2697,'Contract Awards'!$D$9:$D$2697,$K103)))</f>
        <v>46139</v>
      </c>
      <c r="U103" s="15">
        <f t="shared" si="7"/>
        <v>0</v>
      </c>
      <c r="V103" t="str">
        <f>IF($Q103="","",IF(COUNTIFS('Pipeline Events'!$M$9:$M$45,$Q103,'Pipeline Events'!$K$9:$K$45,"&gt;="&amp;'Timing &amp; Incumbent Screen'!$C$6)&gt;0,"Y ("&amp;COUNTIFS('Pipeline Events'!$M$9:$M$45,$Q103,'Pipeline Events'!$K$9:$K$45,"&gt;="&amp;'Timing &amp; Incumbent Screen'!$C$6)&amp;")",""))</f>
        <v/>
      </c>
      <c r="W103" t="str">
        <f>IF(COUNTIFS('Notice Links'!$E$9:$E$59,$K103,'Notice Links'!$L$9:$L$59,"Y",'Notice Links'!$J$9:$J$59,"&gt;="&amp;'Timing &amp; Incumbent Screen'!$C$6)&gt;0,"Y","")</f>
        <v/>
      </c>
      <c r="X103">
        <f>IFERROR(INDEX('Recompete Reviews'!$D$9:$D$234,MATCH($K103,'Recompete Reviews'!$B$9:$B$234,0)),"")</f>
        <v>0</v>
      </c>
      <c r="Y103">
        <f>IFERROR(INDEX('Recompete Reviews'!$E$9:$E$234,MATCH($K103,'Recompete Reviews'!$B$9:$B$234,0)),"")</f>
        <v>0</v>
      </c>
      <c r="Z103">
        <f>IFERROR(INDEX('Recompete Reviews'!$H$9:$H$234,MATCH($K103,'Recompete Reviews'!$B$9:$B$234,0)),"")</f>
        <v>0</v>
      </c>
    </row>
    <row r="104" spans="2:26" ht="11" outlineLevel="1" x14ac:dyDescent="0.15">
      <c r="B104" t="str">
        <f>IF($E104="","",IF($E104&lt;'Timing &amp; Incumbent Screen'!$C$6,"Expired-lineage","Active"))</f>
        <v>Expired-lineage</v>
      </c>
      <c r="C104" t="str">
        <f>IF($E104="","",IF($E104&lt;'Timing &amp; Incumbent Screen'!$C$6,"Expired - unresolved",IF(($E104-'Timing &amp; Incumbent Screen'!$C$6)&lt;=365,"Imminent (&lt;=12 mo)",IF(($E104-'Timing &amp; Incumbent Screen'!$C$6)&lt;=1095,"Forward (1-3 yr)","Long-range (3+ yr)"))))</f>
        <v>Expired - unresolved</v>
      </c>
      <c r="D104" t="str">
        <f t="shared" si="4"/>
        <v>FY26</v>
      </c>
      <c r="E104" s="18">
        <f>IF(INDEX('Contract Families'!$AK$9:$AK$1696,MATCH($K104,'Contract Families'!$B$9:$B$1696,0))="","",INDEX('Contract Families'!$AK$9:$AK$1696,MATCH($K104,'Contract Families'!$B$9:$B$1696,0)))</f>
        <v>46015</v>
      </c>
      <c r="F104" t="s">
        <v>599</v>
      </c>
      <c r="G104" s="15">
        <f>IF($E104="","",ROUND(($E104-'Timing &amp; Incumbent Screen'!$C$6)/30.44,0))</f>
        <v>-6</v>
      </c>
      <c r="H104" s="19">
        <f t="shared" si="5"/>
        <v>46015</v>
      </c>
      <c r="I104" s="19">
        <f t="shared" si="6"/>
        <v>45925</v>
      </c>
      <c r="J104" s="15">
        <f>IFERROR(INDEX('Recompete Reviews'!$M$9:$M$234,MATCH($K104,'Recompete Reviews'!$B$9:$B$234,0)),"")</f>
        <v>0</v>
      </c>
      <c r="K104" t="s">
        <v>193</v>
      </c>
      <c r="L104" t="s">
        <v>640</v>
      </c>
      <c r="M104" t="s">
        <v>531</v>
      </c>
      <c r="N104" t="s">
        <v>636</v>
      </c>
      <c r="O104" s="17">
        <v>44655</v>
      </c>
      <c r="P104" s="4">
        <f>IF($O104="","",ROUND(('Timing &amp; Incumbent Screen'!$C$6-$O104)/365.25,1))</f>
        <v>4.2</v>
      </c>
      <c r="Q104" t="s">
        <v>743</v>
      </c>
      <c r="R104" s="10">
        <f>IF(INDEX('Contract Families'!$AB$9:$AB$1696,MATCH($K104,'Contract Families'!$B$9:$B$1696,0))="","",INDEX('Contract Families'!$AB$9:$AB$1696,MATCH($K104,'Contract Families'!$B$9:$B$1696,0))/1000000)</f>
        <v>20.302696000000001</v>
      </c>
      <c r="S104" s="11">
        <f>IF(INDEX('Contract Families'!$Z$9:$Z$1696,MATCH($K104,'Contract Families'!$B$9:$B$1696,0))="","",INDEX('Contract Families'!$Z$9:$Z$1696,MATCH($K104,'Contract Families'!$B$9:$B$1696,0)))</f>
        <v>1</v>
      </c>
      <c r="T104" s="19">
        <f>IF(MAX(_xlfn.MAXIFS('Contract Awards'!$V$9:$V$2697,'Contract Awards'!$C$9:$C$2697,$K104),_xlfn.MAXIFS('Contract Awards'!$V$9:$V$2697,'Contract Awards'!$D$9:$D$2697,$K104))=0,"",MAX(_xlfn.MAXIFS('Contract Awards'!$V$9:$V$2697,'Contract Awards'!$C$9:$C$2697,$K104),_xlfn.MAXIFS('Contract Awards'!$V$9:$V$2697,'Contract Awards'!$D$9:$D$2697,$K104)))</f>
        <v>46015</v>
      </c>
      <c r="U104" s="15">
        <f t="shared" si="7"/>
        <v>0</v>
      </c>
      <c r="V104" t="str">
        <f>IF($Q104="","",IF(COUNTIFS('Pipeline Events'!$M$9:$M$45,$Q104,'Pipeline Events'!$K$9:$K$45,"&gt;="&amp;'Timing &amp; Incumbent Screen'!$C$6)&gt;0,"Y ("&amp;COUNTIFS('Pipeline Events'!$M$9:$M$45,$Q104,'Pipeline Events'!$K$9:$K$45,"&gt;="&amp;'Timing &amp; Incumbent Screen'!$C$6)&amp;")",""))</f>
        <v/>
      </c>
      <c r="W104" t="str">
        <f>IF(COUNTIFS('Notice Links'!$E$9:$E$59,$K104,'Notice Links'!$L$9:$L$59,"Y",'Notice Links'!$J$9:$J$59,"&gt;="&amp;'Timing &amp; Incumbent Screen'!$C$6)&gt;0,"Y","")</f>
        <v/>
      </c>
      <c r="X104">
        <f>IFERROR(INDEX('Recompete Reviews'!$D$9:$D$234,MATCH($K104,'Recompete Reviews'!$B$9:$B$234,0)),"")</f>
        <v>0</v>
      </c>
      <c r="Y104">
        <f>IFERROR(INDEX('Recompete Reviews'!$E$9:$E$234,MATCH($K104,'Recompete Reviews'!$B$9:$B$234,0)),"")</f>
        <v>0</v>
      </c>
      <c r="Z104">
        <f>IFERROR(INDEX('Recompete Reviews'!$H$9:$H$234,MATCH($K104,'Recompete Reviews'!$B$9:$B$234,0)),"")</f>
        <v>0</v>
      </c>
    </row>
    <row r="105" spans="2:26" ht="11" outlineLevel="1" x14ac:dyDescent="0.15">
      <c r="B105" t="str">
        <f>IF($E105="","",IF($E105&lt;'Timing &amp; Incumbent Screen'!$C$6,"Expired-lineage","Active"))</f>
        <v>Expired-lineage</v>
      </c>
      <c r="C105" t="str">
        <f>IF($E105="","",IF($E105&lt;'Timing &amp; Incumbent Screen'!$C$6,"Expired - unresolved",IF(($E105-'Timing &amp; Incumbent Screen'!$C$6)&lt;=365,"Imminent (&lt;=12 mo)",IF(($E105-'Timing &amp; Incumbent Screen'!$C$6)&lt;=1095,"Forward (1-3 yr)","Long-range (3+ yr)"))))</f>
        <v>Expired - unresolved</v>
      </c>
      <c r="D105" t="str">
        <f t="shared" si="4"/>
        <v>FY26</v>
      </c>
      <c r="E105" s="18">
        <f>IF(INDEX('Contract Families'!$AK$9:$AK$1696,MATCH($K105,'Contract Families'!$B$9:$B$1696,0))="","",INDEX('Contract Families'!$AK$9:$AK$1696,MATCH($K105,'Contract Families'!$B$9:$B$1696,0)))</f>
        <v>46006</v>
      </c>
      <c r="F105" t="s">
        <v>599</v>
      </c>
      <c r="G105" s="15">
        <f>IF($E105="","",ROUND(($E105-'Timing &amp; Incumbent Screen'!$C$6)/30.44,0))</f>
        <v>-6</v>
      </c>
      <c r="H105" s="19">
        <f t="shared" si="5"/>
        <v>46006</v>
      </c>
      <c r="I105" s="19">
        <f t="shared" si="6"/>
        <v>45916</v>
      </c>
      <c r="J105" s="15">
        <f>IFERROR(INDEX('Recompete Reviews'!$M$9:$M$234,MATCH($K105,'Recompete Reviews'!$B$9:$B$234,0)),"")</f>
        <v>0</v>
      </c>
      <c r="K105" t="s">
        <v>215</v>
      </c>
      <c r="L105" t="s">
        <v>652</v>
      </c>
      <c r="M105" t="s">
        <v>531</v>
      </c>
      <c r="N105" t="s">
        <v>636</v>
      </c>
      <c r="O105" s="17">
        <v>44825</v>
      </c>
      <c r="P105" s="4">
        <f>IF($O105="","",ROUND(('Timing &amp; Incumbent Screen'!$C$6-$O105)/365.25,1))</f>
        <v>3.7</v>
      </c>
      <c r="Q105" t="s">
        <v>741</v>
      </c>
      <c r="R105" s="10">
        <f>IF(INDEX('Contract Families'!$AB$9:$AB$1696,MATCH($K105,'Contract Families'!$B$9:$B$1696,0))="","",INDEX('Contract Families'!$AB$9:$AB$1696,MATCH($K105,'Contract Families'!$B$9:$B$1696,0))/1000000)</f>
        <v>11.94714647</v>
      </c>
      <c r="S105" s="11">
        <f>IF(INDEX('Contract Families'!$Z$9:$Z$1696,MATCH($K105,'Contract Families'!$B$9:$B$1696,0))="","",INDEX('Contract Families'!$Z$9:$Z$1696,MATCH($K105,'Contract Families'!$B$9:$B$1696,0)))</f>
        <v>1</v>
      </c>
      <c r="T105" s="19">
        <f>IF(MAX(_xlfn.MAXIFS('Contract Awards'!$V$9:$V$2697,'Contract Awards'!$C$9:$C$2697,$K105),_xlfn.MAXIFS('Contract Awards'!$V$9:$V$2697,'Contract Awards'!$D$9:$D$2697,$K105))=0,"",MAX(_xlfn.MAXIFS('Contract Awards'!$V$9:$V$2697,'Contract Awards'!$C$9:$C$2697,$K105),_xlfn.MAXIFS('Contract Awards'!$V$9:$V$2697,'Contract Awards'!$D$9:$D$2697,$K105)))</f>
        <v>46006</v>
      </c>
      <c r="U105" s="15">
        <f t="shared" si="7"/>
        <v>0</v>
      </c>
      <c r="V105" t="str">
        <f>IF($Q105="","",IF(COUNTIFS('Pipeline Events'!$M$9:$M$45,$Q105,'Pipeline Events'!$K$9:$K$45,"&gt;="&amp;'Timing &amp; Incumbent Screen'!$C$6)&gt;0,"Y ("&amp;COUNTIFS('Pipeline Events'!$M$9:$M$45,$Q105,'Pipeline Events'!$K$9:$K$45,"&gt;="&amp;'Timing &amp; Incumbent Screen'!$C$6)&amp;")",""))</f>
        <v>Y (2)</v>
      </c>
      <c r="W105" t="str">
        <f>IF(COUNTIFS('Notice Links'!$E$9:$E$59,$K105,'Notice Links'!$L$9:$L$59,"Y",'Notice Links'!$J$9:$J$59,"&gt;="&amp;'Timing &amp; Incumbent Screen'!$C$6)&gt;0,"Y","")</f>
        <v/>
      </c>
      <c r="X105">
        <f>IFERROR(INDEX('Recompete Reviews'!$D$9:$D$234,MATCH($K105,'Recompete Reviews'!$B$9:$B$234,0)),"")</f>
        <v>0</v>
      </c>
      <c r="Y105">
        <f>IFERROR(INDEX('Recompete Reviews'!$E$9:$E$234,MATCH($K105,'Recompete Reviews'!$B$9:$B$234,0)),"")</f>
        <v>0</v>
      </c>
      <c r="Z105">
        <f>IFERROR(INDEX('Recompete Reviews'!$H$9:$H$234,MATCH($K105,'Recompete Reviews'!$B$9:$B$234,0)),"")</f>
        <v>0</v>
      </c>
    </row>
    <row r="106" spans="2:26" ht="11" outlineLevel="1" x14ac:dyDescent="0.15">
      <c r="B106" t="str">
        <f>IF($E106="","",IF($E106&lt;'Timing &amp; Incumbent Screen'!$C$6,"Expired-lineage","Active"))</f>
        <v>Expired-lineage</v>
      </c>
      <c r="C106" t="str">
        <f>IF($E106="","",IF($E106&lt;'Timing &amp; Incumbent Screen'!$C$6,"Expired - unresolved",IF(($E106-'Timing &amp; Incumbent Screen'!$C$6)&lt;=365,"Imminent (&lt;=12 mo)",IF(($E106-'Timing &amp; Incumbent Screen'!$C$6)&lt;=1095,"Forward (1-3 yr)","Long-range (3+ yr)"))))</f>
        <v>Expired - unresolved</v>
      </c>
      <c r="D106" t="str">
        <f t="shared" si="4"/>
        <v>FY26</v>
      </c>
      <c r="E106" s="18">
        <f>IF(INDEX('Contract Families'!$AK$9:$AK$1696,MATCH($K106,'Contract Families'!$B$9:$B$1696,0))="","",INDEX('Contract Families'!$AK$9:$AK$1696,MATCH($K106,'Contract Families'!$B$9:$B$1696,0)))</f>
        <v>45980</v>
      </c>
      <c r="F106" t="s">
        <v>599</v>
      </c>
      <c r="G106" s="15">
        <f>IF($E106="","",ROUND(($E106-'Timing &amp; Incumbent Screen'!$C$6)/30.44,0))</f>
        <v>-7</v>
      </c>
      <c r="H106" s="19">
        <f t="shared" si="5"/>
        <v>45980</v>
      </c>
      <c r="I106" s="19">
        <f t="shared" si="6"/>
        <v>45890</v>
      </c>
      <c r="J106" s="15">
        <f>IFERROR(INDEX('Recompete Reviews'!$M$9:$M$234,MATCH($K106,'Recompete Reviews'!$B$9:$B$234,0)),"")</f>
        <v>0</v>
      </c>
      <c r="K106" t="s">
        <v>284</v>
      </c>
      <c r="L106" t="s">
        <v>642</v>
      </c>
      <c r="M106" t="s">
        <v>531</v>
      </c>
      <c r="N106" t="s">
        <v>636</v>
      </c>
      <c r="O106" s="17">
        <v>45762</v>
      </c>
      <c r="P106" s="4">
        <f>IF($O106="","",ROUND(('Timing &amp; Incumbent Screen'!$C$6-$O106)/365.25,1))</f>
        <v>1.2</v>
      </c>
      <c r="Q106" t="s">
        <v>740</v>
      </c>
      <c r="R106" s="10">
        <f>IF(INDEX('Contract Families'!$AB$9:$AB$1696,MATCH($K106,'Contract Families'!$B$9:$B$1696,0))="","",INDEX('Contract Families'!$AB$9:$AB$1696,MATCH($K106,'Contract Families'!$B$9:$B$1696,0))/1000000)</f>
        <v>2.9467139900000001</v>
      </c>
      <c r="S106" s="11">
        <f>IF(INDEX('Contract Families'!$Z$9:$Z$1696,MATCH($K106,'Contract Families'!$B$9:$B$1696,0))="","",INDEX('Contract Families'!$Z$9:$Z$1696,MATCH($K106,'Contract Families'!$B$9:$B$1696,0)))</f>
        <v>1</v>
      </c>
      <c r="T106" s="19">
        <f>IF(MAX(_xlfn.MAXIFS('Contract Awards'!$V$9:$V$2697,'Contract Awards'!$C$9:$C$2697,$K106),_xlfn.MAXIFS('Contract Awards'!$V$9:$V$2697,'Contract Awards'!$D$9:$D$2697,$K106))=0,"",MAX(_xlfn.MAXIFS('Contract Awards'!$V$9:$V$2697,'Contract Awards'!$C$9:$C$2697,$K106),_xlfn.MAXIFS('Contract Awards'!$V$9:$V$2697,'Contract Awards'!$D$9:$D$2697,$K106)))</f>
        <v>45980</v>
      </c>
      <c r="U106" s="15">
        <f t="shared" si="7"/>
        <v>0</v>
      </c>
      <c r="V106" t="str">
        <f>IF($Q106="","",IF(COUNTIFS('Pipeline Events'!$M$9:$M$45,$Q106,'Pipeline Events'!$K$9:$K$45,"&gt;="&amp;'Timing &amp; Incumbent Screen'!$C$6)&gt;0,"Y ("&amp;COUNTIFS('Pipeline Events'!$M$9:$M$45,$Q106,'Pipeline Events'!$K$9:$K$45,"&gt;="&amp;'Timing &amp; Incumbent Screen'!$C$6)&amp;")",""))</f>
        <v/>
      </c>
      <c r="W106" t="str">
        <f>IF(COUNTIFS('Notice Links'!$E$9:$E$59,$K106,'Notice Links'!$L$9:$L$59,"Y",'Notice Links'!$J$9:$J$59,"&gt;="&amp;'Timing &amp; Incumbent Screen'!$C$6)&gt;0,"Y","")</f>
        <v/>
      </c>
      <c r="X106">
        <f>IFERROR(INDEX('Recompete Reviews'!$D$9:$D$234,MATCH($K106,'Recompete Reviews'!$B$9:$B$234,0)),"")</f>
        <v>0</v>
      </c>
      <c r="Y106">
        <f>IFERROR(INDEX('Recompete Reviews'!$E$9:$E$234,MATCH($K106,'Recompete Reviews'!$B$9:$B$234,0)),"")</f>
        <v>0</v>
      </c>
      <c r="Z106">
        <f>IFERROR(INDEX('Recompete Reviews'!$H$9:$H$234,MATCH($K106,'Recompete Reviews'!$B$9:$B$234,0)),"")</f>
        <v>0</v>
      </c>
    </row>
    <row r="107" spans="2:26" ht="11" outlineLevel="1" x14ac:dyDescent="0.15">
      <c r="B107" t="str">
        <f>IF($E107="","",IF($E107&lt;'Timing &amp; Incumbent Screen'!$C$6,"Expired-lineage","Active"))</f>
        <v>Expired-lineage</v>
      </c>
      <c r="C107" t="str">
        <f>IF($E107="","",IF($E107&lt;'Timing &amp; Incumbent Screen'!$C$6,"Expired - unresolved",IF(($E107-'Timing &amp; Incumbent Screen'!$C$6)&lt;=365,"Imminent (&lt;=12 mo)",IF(($E107-'Timing &amp; Incumbent Screen'!$C$6)&lt;=1095,"Forward (1-3 yr)","Long-range (3+ yr)"))))</f>
        <v>Expired - unresolved</v>
      </c>
      <c r="D107" t="str">
        <f t="shared" si="4"/>
        <v>FY26</v>
      </c>
      <c r="E107" s="18">
        <f>IF(INDEX('Contract Families'!$AK$9:$AK$1696,MATCH($K107,'Contract Families'!$B$9:$B$1696,0))="","",INDEX('Contract Families'!$AK$9:$AK$1696,MATCH($K107,'Contract Families'!$B$9:$B$1696,0)))</f>
        <v>45961</v>
      </c>
      <c r="F107" t="s">
        <v>599</v>
      </c>
      <c r="G107" s="15">
        <f>IF($E107="","",ROUND(($E107-'Timing &amp; Incumbent Screen'!$C$6)/30.44,0))</f>
        <v>-8</v>
      </c>
      <c r="H107" s="19">
        <f t="shared" si="5"/>
        <v>45961</v>
      </c>
      <c r="I107" s="19">
        <f t="shared" si="6"/>
        <v>45871</v>
      </c>
      <c r="J107" s="15">
        <f>IFERROR(INDEX('Recompete Reviews'!$M$9:$M$234,MATCH($K107,'Recompete Reviews'!$B$9:$B$234,0)),"")</f>
        <v>0</v>
      </c>
      <c r="K107" t="s">
        <v>357</v>
      </c>
      <c r="L107" t="s">
        <v>708</v>
      </c>
      <c r="M107" t="s">
        <v>531</v>
      </c>
      <c r="N107" t="s">
        <v>636</v>
      </c>
      <c r="O107" s="17">
        <v>45258</v>
      </c>
      <c r="P107" s="4">
        <f>IF($O107="","",ROUND(('Timing &amp; Incumbent Screen'!$C$6-$O107)/365.25,1))</f>
        <v>2.6</v>
      </c>
      <c r="Q107" t="s">
        <v>737</v>
      </c>
      <c r="R107" s="10">
        <f>IF(INDEX('Contract Families'!$AB$9:$AB$1696,MATCH($K107,'Contract Families'!$B$9:$B$1696,0))="","",INDEX('Contract Families'!$AB$9:$AB$1696,MATCH($K107,'Contract Families'!$B$9:$B$1696,0))/1000000)</f>
        <v>1.2754696399999998</v>
      </c>
      <c r="S107" s="11">
        <f>IF(INDEX('Contract Families'!$Z$9:$Z$1696,MATCH($K107,'Contract Families'!$B$9:$B$1696,0))="","",INDEX('Contract Families'!$Z$9:$Z$1696,MATCH($K107,'Contract Families'!$B$9:$B$1696,0)))</f>
        <v>1</v>
      </c>
      <c r="T107" s="19">
        <f>IF(MAX(_xlfn.MAXIFS('Contract Awards'!$V$9:$V$2697,'Contract Awards'!$C$9:$C$2697,$K107),_xlfn.MAXIFS('Contract Awards'!$V$9:$V$2697,'Contract Awards'!$D$9:$D$2697,$K107))=0,"",MAX(_xlfn.MAXIFS('Contract Awards'!$V$9:$V$2697,'Contract Awards'!$C$9:$C$2697,$K107),_xlfn.MAXIFS('Contract Awards'!$V$9:$V$2697,'Contract Awards'!$D$9:$D$2697,$K107)))</f>
        <v>45992</v>
      </c>
      <c r="U107" s="15">
        <f t="shared" si="7"/>
        <v>0</v>
      </c>
      <c r="V107" t="str">
        <f>IF($Q107="","",IF(COUNTIFS('Pipeline Events'!$M$9:$M$45,$Q107,'Pipeline Events'!$K$9:$K$45,"&gt;="&amp;'Timing &amp; Incumbent Screen'!$C$6)&gt;0,"Y ("&amp;COUNTIFS('Pipeline Events'!$M$9:$M$45,$Q107,'Pipeline Events'!$K$9:$K$45,"&gt;="&amp;'Timing &amp; Incumbent Screen'!$C$6)&amp;")",""))</f>
        <v/>
      </c>
      <c r="W107" t="str">
        <f>IF(COUNTIFS('Notice Links'!$E$9:$E$59,$K107,'Notice Links'!$L$9:$L$59,"Y",'Notice Links'!$J$9:$J$59,"&gt;="&amp;'Timing &amp; Incumbent Screen'!$C$6)&gt;0,"Y","")</f>
        <v/>
      </c>
      <c r="X107">
        <f>IFERROR(INDEX('Recompete Reviews'!$D$9:$D$234,MATCH($K107,'Recompete Reviews'!$B$9:$B$234,0)),"")</f>
        <v>0</v>
      </c>
      <c r="Y107">
        <f>IFERROR(INDEX('Recompete Reviews'!$E$9:$E$234,MATCH($K107,'Recompete Reviews'!$B$9:$B$234,0)),"")</f>
        <v>0</v>
      </c>
      <c r="Z107">
        <f>IFERROR(INDEX('Recompete Reviews'!$H$9:$H$234,MATCH($K107,'Recompete Reviews'!$B$9:$B$234,0)),"")</f>
        <v>0</v>
      </c>
    </row>
    <row r="108" spans="2:26" ht="11" outlineLevel="1" x14ac:dyDescent="0.15">
      <c r="B108" t="str">
        <f>IF($E108="","",IF($E108&lt;'Timing &amp; Incumbent Screen'!$C$6,"Expired-lineage","Active"))</f>
        <v>Expired-lineage</v>
      </c>
      <c r="C108" t="str">
        <f>IF($E108="","",IF($E108&lt;'Timing &amp; Incumbent Screen'!$C$6,"Expired - unresolved",IF(($E108-'Timing &amp; Incumbent Screen'!$C$6)&lt;=365,"Imminent (&lt;=12 mo)",IF(($E108-'Timing &amp; Incumbent Screen'!$C$6)&lt;=1095,"Forward (1-3 yr)","Long-range (3+ yr)"))))</f>
        <v>Expired - unresolved</v>
      </c>
      <c r="D108" t="str">
        <f t="shared" si="4"/>
        <v>FY26</v>
      </c>
      <c r="E108" s="18">
        <f>IF(INDEX('Contract Families'!$AK$9:$AK$1696,MATCH($K108,'Contract Families'!$B$9:$B$1696,0))="","",INDEX('Contract Families'!$AK$9:$AK$1696,MATCH($K108,'Contract Families'!$B$9:$B$1696,0)))</f>
        <v>45947</v>
      </c>
      <c r="F108" t="s">
        <v>599</v>
      </c>
      <c r="G108" s="15">
        <f>IF($E108="","",ROUND(($E108-'Timing &amp; Incumbent Screen'!$C$6)/30.44,0))</f>
        <v>-8</v>
      </c>
      <c r="H108" s="19">
        <f t="shared" si="5"/>
        <v>45947</v>
      </c>
      <c r="I108" s="19">
        <f t="shared" si="6"/>
        <v>45857</v>
      </c>
      <c r="J108" s="15">
        <f>IFERROR(INDEX('Recompete Reviews'!$M$9:$M$234,MATCH($K108,'Recompete Reviews'!$B$9:$B$234,0)),"")</f>
        <v>0</v>
      </c>
      <c r="K108" t="s">
        <v>373</v>
      </c>
      <c r="L108" t="s">
        <v>712</v>
      </c>
      <c r="M108" t="s">
        <v>531</v>
      </c>
      <c r="N108" t="s">
        <v>636</v>
      </c>
      <c r="O108" s="17">
        <v>45708</v>
      </c>
      <c r="P108" s="4">
        <f>IF($O108="","",ROUND(('Timing &amp; Incumbent Screen'!$C$6-$O108)/365.25,1))</f>
        <v>1.3</v>
      </c>
      <c r="Q108" t="s">
        <v>748</v>
      </c>
      <c r="R108" s="10">
        <f>IF(INDEX('Contract Families'!$AB$9:$AB$1696,MATCH($K108,'Contract Families'!$B$9:$B$1696,0))="","",INDEX('Contract Families'!$AB$9:$AB$1696,MATCH($K108,'Contract Families'!$B$9:$B$1696,0))/1000000)</f>
        <v>1.163978</v>
      </c>
      <c r="S108" s="11">
        <f>IF(INDEX('Contract Families'!$Z$9:$Z$1696,MATCH($K108,'Contract Families'!$B$9:$B$1696,0))="","",INDEX('Contract Families'!$Z$9:$Z$1696,MATCH($K108,'Contract Families'!$B$9:$B$1696,0)))</f>
        <v>1</v>
      </c>
      <c r="T108" s="19">
        <f>IF(MAX(_xlfn.MAXIFS('Contract Awards'!$V$9:$V$2697,'Contract Awards'!$C$9:$C$2697,$K108),_xlfn.MAXIFS('Contract Awards'!$V$9:$V$2697,'Contract Awards'!$D$9:$D$2697,$K108))=0,"",MAX(_xlfn.MAXIFS('Contract Awards'!$V$9:$V$2697,'Contract Awards'!$C$9:$C$2697,$K108),_xlfn.MAXIFS('Contract Awards'!$V$9:$V$2697,'Contract Awards'!$D$9:$D$2697,$K108)))</f>
        <v>45947</v>
      </c>
      <c r="U108" s="15">
        <f t="shared" si="7"/>
        <v>0</v>
      </c>
      <c r="V108" t="str">
        <f>IF($Q108="","",IF(COUNTIFS('Pipeline Events'!$M$9:$M$45,$Q108,'Pipeline Events'!$K$9:$K$45,"&gt;="&amp;'Timing &amp; Incumbent Screen'!$C$6)&gt;0,"Y ("&amp;COUNTIFS('Pipeline Events'!$M$9:$M$45,$Q108,'Pipeline Events'!$K$9:$K$45,"&gt;="&amp;'Timing &amp; Incumbent Screen'!$C$6)&amp;")",""))</f>
        <v/>
      </c>
      <c r="W108" t="str">
        <f>IF(COUNTIFS('Notice Links'!$E$9:$E$59,$K108,'Notice Links'!$L$9:$L$59,"Y",'Notice Links'!$J$9:$J$59,"&gt;="&amp;'Timing &amp; Incumbent Screen'!$C$6)&gt;0,"Y","")</f>
        <v/>
      </c>
      <c r="X108">
        <f>IFERROR(INDEX('Recompete Reviews'!$D$9:$D$234,MATCH($K108,'Recompete Reviews'!$B$9:$B$234,0)),"")</f>
        <v>0</v>
      </c>
      <c r="Y108">
        <f>IFERROR(INDEX('Recompete Reviews'!$E$9:$E$234,MATCH($K108,'Recompete Reviews'!$B$9:$B$234,0)),"")</f>
        <v>0</v>
      </c>
      <c r="Z108">
        <f>IFERROR(INDEX('Recompete Reviews'!$H$9:$H$234,MATCH($K108,'Recompete Reviews'!$B$9:$B$234,0)),"")</f>
        <v>0</v>
      </c>
    </row>
    <row r="109" spans="2:26" ht="11" outlineLevel="1" x14ac:dyDescent="0.15">
      <c r="B109" t="str">
        <f>IF($E109="","",IF($E109&lt;'Timing &amp; Incumbent Screen'!$C$6,"Expired-lineage","Active"))</f>
        <v>Expired-lineage</v>
      </c>
      <c r="C109" t="str">
        <f>IF($E109="","",IF($E109&lt;'Timing &amp; Incumbent Screen'!$C$6,"Expired - unresolved",IF(($E109-'Timing &amp; Incumbent Screen'!$C$6)&lt;=365,"Imminent (&lt;=12 mo)",IF(($E109-'Timing &amp; Incumbent Screen'!$C$6)&lt;=1095,"Forward (1-3 yr)","Long-range (3+ yr)"))))</f>
        <v>Expired - unresolved</v>
      </c>
      <c r="D109" t="str">
        <f t="shared" si="4"/>
        <v>FY26</v>
      </c>
      <c r="E109" s="18">
        <f>IF(INDEX('Contract Families'!$AK$9:$AK$1696,MATCH($K109,'Contract Families'!$B$9:$B$1696,0))="","",INDEX('Contract Families'!$AK$9:$AK$1696,MATCH($K109,'Contract Families'!$B$9:$B$1696,0)))</f>
        <v>45937</v>
      </c>
      <c r="F109" t="s">
        <v>599</v>
      </c>
      <c r="G109" s="15">
        <f>IF($E109="","",ROUND(($E109-'Timing &amp; Incumbent Screen'!$C$6)/30.44,0))</f>
        <v>-8</v>
      </c>
      <c r="H109" s="19">
        <f t="shared" si="5"/>
        <v>45937</v>
      </c>
      <c r="I109" s="19">
        <f t="shared" si="6"/>
        <v>45847</v>
      </c>
      <c r="J109" s="15">
        <f>IFERROR(INDEX('Recompete Reviews'!$M$9:$M$234,MATCH($K109,'Recompete Reviews'!$B$9:$B$234,0)),"")</f>
        <v>0</v>
      </c>
      <c r="K109" t="s">
        <v>376</v>
      </c>
      <c r="L109" t="s">
        <v>601</v>
      </c>
      <c r="M109" t="s">
        <v>531</v>
      </c>
      <c r="N109" t="s">
        <v>636</v>
      </c>
      <c r="O109" s="17">
        <v>45443</v>
      </c>
      <c r="P109" s="4">
        <f>IF($O109="","",ROUND(('Timing &amp; Incumbent Screen'!$C$6-$O109)/365.25,1))</f>
        <v>2.1</v>
      </c>
      <c r="Q109" t="s">
        <v>740</v>
      </c>
      <c r="R109" s="10">
        <f>IF(INDEX('Contract Families'!$AB$9:$AB$1696,MATCH($K109,'Contract Families'!$B$9:$B$1696,0))="","",INDEX('Contract Families'!$AB$9:$AB$1696,MATCH($K109,'Contract Families'!$B$9:$B$1696,0))/1000000)</f>
        <v>1.1230100000000001</v>
      </c>
      <c r="S109" s="11">
        <f>IF(INDEX('Contract Families'!$Z$9:$Z$1696,MATCH($K109,'Contract Families'!$B$9:$B$1696,0))="","",INDEX('Contract Families'!$Z$9:$Z$1696,MATCH($K109,'Contract Families'!$B$9:$B$1696,0)))</f>
        <v>1</v>
      </c>
      <c r="T109" s="19">
        <f>IF(MAX(_xlfn.MAXIFS('Contract Awards'!$V$9:$V$2697,'Contract Awards'!$C$9:$C$2697,$K109),_xlfn.MAXIFS('Contract Awards'!$V$9:$V$2697,'Contract Awards'!$D$9:$D$2697,$K109))=0,"",MAX(_xlfn.MAXIFS('Contract Awards'!$V$9:$V$2697,'Contract Awards'!$C$9:$C$2697,$K109),_xlfn.MAXIFS('Contract Awards'!$V$9:$V$2697,'Contract Awards'!$D$9:$D$2697,$K109)))</f>
        <v>45937</v>
      </c>
      <c r="U109" s="15">
        <f t="shared" si="7"/>
        <v>0</v>
      </c>
      <c r="V109" t="str">
        <f>IF($Q109="","",IF(COUNTIFS('Pipeline Events'!$M$9:$M$45,$Q109,'Pipeline Events'!$K$9:$K$45,"&gt;="&amp;'Timing &amp; Incumbent Screen'!$C$6)&gt;0,"Y ("&amp;COUNTIFS('Pipeline Events'!$M$9:$M$45,$Q109,'Pipeline Events'!$K$9:$K$45,"&gt;="&amp;'Timing &amp; Incumbent Screen'!$C$6)&amp;")",""))</f>
        <v/>
      </c>
      <c r="W109" t="str">
        <f>IF(COUNTIFS('Notice Links'!$E$9:$E$59,$K109,'Notice Links'!$L$9:$L$59,"Y",'Notice Links'!$J$9:$J$59,"&gt;="&amp;'Timing &amp; Incumbent Screen'!$C$6)&gt;0,"Y","")</f>
        <v/>
      </c>
      <c r="X109">
        <f>IFERROR(INDEX('Recompete Reviews'!$D$9:$D$234,MATCH($K109,'Recompete Reviews'!$B$9:$B$234,0)),"")</f>
        <v>0</v>
      </c>
      <c r="Y109">
        <f>IFERROR(INDEX('Recompete Reviews'!$E$9:$E$234,MATCH($K109,'Recompete Reviews'!$B$9:$B$234,0)),"")</f>
        <v>0</v>
      </c>
      <c r="Z109">
        <f>IFERROR(INDEX('Recompete Reviews'!$H$9:$H$234,MATCH($K109,'Recompete Reviews'!$B$9:$B$234,0)),"")</f>
        <v>0</v>
      </c>
    </row>
    <row r="110" spans="2:26" ht="11" outlineLevel="1" x14ac:dyDescent="0.15">
      <c r="B110" t="str">
        <f>IF($E110="","",IF($E110&lt;'Timing &amp; Incumbent Screen'!$C$6,"Expired-lineage","Active"))</f>
        <v>Expired-lineage</v>
      </c>
      <c r="C110" t="str">
        <f>IF($E110="","",IF($E110&lt;'Timing &amp; Incumbent Screen'!$C$6,"Expired - unresolved",IF(($E110-'Timing &amp; Incumbent Screen'!$C$6)&lt;=365,"Imminent (&lt;=12 mo)",IF(($E110-'Timing &amp; Incumbent Screen'!$C$6)&lt;=1095,"Forward (1-3 yr)","Long-range (3+ yr)"))))</f>
        <v>Expired - unresolved</v>
      </c>
      <c r="D110" t="str">
        <f t="shared" si="4"/>
        <v>FY25</v>
      </c>
      <c r="E110" s="18">
        <f>IF(INDEX('Contract Families'!$AK$9:$AK$1696,MATCH($K110,'Contract Families'!$B$9:$B$1696,0))="","",INDEX('Contract Families'!$AK$9:$AK$1696,MATCH($K110,'Contract Families'!$B$9:$B$1696,0)))</f>
        <v>45907</v>
      </c>
      <c r="F110" t="s">
        <v>599</v>
      </c>
      <c r="G110" s="15">
        <f>IF($E110="","",ROUND(($E110-'Timing &amp; Incumbent Screen'!$C$6)/30.44,0))</f>
        <v>-9</v>
      </c>
      <c r="H110" s="19">
        <f t="shared" si="5"/>
        <v>45907</v>
      </c>
      <c r="I110" s="19">
        <f t="shared" si="6"/>
        <v>45817</v>
      </c>
      <c r="J110" s="15">
        <f>IFERROR(INDEX('Recompete Reviews'!$M$9:$M$234,MATCH($K110,'Recompete Reviews'!$B$9:$B$234,0)),"")</f>
        <v>0</v>
      </c>
      <c r="K110" t="s">
        <v>319</v>
      </c>
      <c r="L110" t="s">
        <v>693</v>
      </c>
      <c r="M110" t="s">
        <v>531</v>
      </c>
      <c r="N110" t="s">
        <v>636</v>
      </c>
      <c r="O110" s="17">
        <v>45761</v>
      </c>
      <c r="P110" s="4">
        <f>IF($O110="","",ROUND(('Timing &amp; Incumbent Screen'!$C$6-$O110)/365.25,1))</f>
        <v>1.2</v>
      </c>
      <c r="Q110" t="s">
        <v>759</v>
      </c>
      <c r="R110" s="10">
        <f>IF(INDEX('Contract Families'!$AB$9:$AB$1696,MATCH($K110,'Contract Families'!$B$9:$B$1696,0))="","",INDEX('Contract Families'!$AB$9:$AB$1696,MATCH($K110,'Contract Families'!$B$9:$B$1696,0))/1000000)</f>
        <v>1.9051400000000001</v>
      </c>
      <c r="S110" s="11">
        <f>IF(INDEX('Contract Families'!$Z$9:$Z$1696,MATCH($K110,'Contract Families'!$B$9:$B$1696,0))="","",INDEX('Contract Families'!$Z$9:$Z$1696,MATCH($K110,'Contract Families'!$B$9:$B$1696,0)))</f>
        <v>1</v>
      </c>
      <c r="T110" s="19">
        <f>IF(MAX(_xlfn.MAXIFS('Contract Awards'!$V$9:$V$2697,'Contract Awards'!$C$9:$C$2697,$K110),_xlfn.MAXIFS('Contract Awards'!$V$9:$V$2697,'Contract Awards'!$D$9:$D$2697,$K110))=0,"",MAX(_xlfn.MAXIFS('Contract Awards'!$V$9:$V$2697,'Contract Awards'!$C$9:$C$2697,$K110),_xlfn.MAXIFS('Contract Awards'!$V$9:$V$2697,'Contract Awards'!$D$9:$D$2697,$K110)))</f>
        <v>45907</v>
      </c>
      <c r="U110" s="15">
        <f t="shared" si="7"/>
        <v>0</v>
      </c>
      <c r="V110" t="str">
        <f>IF($Q110="","",IF(COUNTIFS('Pipeline Events'!$M$9:$M$45,$Q110,'Pipeline Events'!$K$9:$K$45,"&gt;="&amp;'Timing &amp; Incumbent Screen'!$C$6)&gt;0,"Y ("&amp;COUNTIFS('Pipeline Events'!$M$9:$M$45,$Q110,'Pipeline Events'!$K$9:$K$45,"&gt;="&amp;'Timing &amp; Incumbent Screen'!$C$6)&amp;")",""))</f>
        <v/>
      </c>
      <c r="W110" t="str">
        <f>IF(COUNTIFS('Notice Links'!$E$9:$E$59,$K110,'Notice Links'!$L$9:$L$59,"Y",'Notice Links'!$J$9:$J$59,"&gt;="&amp;'Timing &amp; Incumbent Screen'!$C$6)&gt;0,"Y","")</f>
        <v/>
      </c>
      <c r="X110">
        <f>IFERROR(INDEX('Recompete Reviews'!$D$9:$D$234,MATCH($K110,'Recompete Reviews'!$B$9:$B$234,0)),"")</f>
        <v>0</v>
      </c>
      <c r="Y110">
        <f>IFERROR(INDEX('Recompete Reviews'!$E$9:$E$234,MATCH($K110,'Recompete Reviews'!$B$9:$B$234,0)),"")</f>
        <v>0</v>
      </c>
      <c r="Z110">
        <f>IFERROR(INDEX('Recompete Reviews'!$H$9:$H$234,MATCH($K110,'Recompete Reviews'!$B$9:$B$234,0)),"")</f>
        <v>0</v>
      </c>
    </row>
    <row r="111" spans="2:26" ht="11" outlineLevel="1" x14ac:dyDescent="0.15">
      <c r="B111" t="str">
        <f>IF($E111="","",IF($E111&lt;'Timing &amp; Incumbent Screen'!$C$6,"Expired-lineage","Active"))</f>
        <v>Expired-lineage</v>
      </c>
      <c r="C111" t="str">
        <f>IF($E111="","",IF($E111&lt;'Timing &amp; Incumbent Screen'!$C$6,"Expired - unresolved",IF(($E111-'Timing &amp; Incumbent Screen'!$C$6)&lt;=365,"Imminent (&lt;=12 mo)",IF(($E111-'Timing &amp; Incumbent Screen'!$C$6)&lt;=1095,"Forward (1-3 yr)","Long-range (3+ yr)"))))</f>
        <v>Expired - unresolved</v>
      </c>
      <c r="D111" t="str">
        <f t="shared" si="4"/>
        <v>FY25</v>
      </c>
      <c r="E111" s="18">
        <f>IF(INDEX('Contract Families'!$AK$9:$AK$1696,MATCH($K111,'Contract Families'!$B$9:$B$1696,0))="","",INDEX('Contract Families'!$AK$9:$AK$1696,MATCH($K111,'Contract Families'!$B$9:$B$1696,0)))</f>
        <v>45879</v>
      </c>
      <c r="F111" t="s">
        <v>631</v>
      </c>
      <c r="G111" s="15">
        <f>IF($E111="","",ROUND(($E111-'Timing &amp; Incumbent Screen'!$C$6)/30.44,0))</f>
        <v>-10</v>
      </c>
      <c r="H111" s="19">
        <f t="shared" si="5"/>
        <v>45879</v>
      </c>
      <c r="I111" s="19">
        <f t="shared" si="6"/>
        <v>45789</v>
      </c>
      <c r="J111" s="15">
        <f>IFERROR(INDEX('Recompete Reviews'!$M$9:$M$234,MATCH($K111,'Recompete Reviews'!$B$9:$B$234,0)),"")</f>
        <v>0</v>
      </c>
      <c r="K111" t="s">
        <v>254</v>
      </c>
      <c r="L111" t="s">
        <v>667</v>
      </c>
      <c r="M111" t="s">
        <v>531</v>
      </c>
      <c r="N111" t="s">
        <v>636</v>
      </c>
      <c r="O111" s="17">
        <v>44788</v>
      </c>
      <c r="P111" s="4">
        <f>IF($O111="","",ROUND(('Timing &amp; Incumbent Screen'!$C$6-$O111)/365.25,1))</f>
        <v>3.8</v>
      </c>
      <c r="Q111" t="s">
        <v>744</v>
      </c>
      <c r="R111" s="10">
        <f>IF(INDEX('Contract Families'!$AB$9:$AB$1696,MATCH($K111,'Contract Families'!$B$9:$B$1696,0))="","",INDEX('Contract Families'!$AB$9:$AB$1696,MATCH($K111,'Contract Families'!$B$9:$B$1696,0))/1000000)</f>
        <v>5.3371398799999996</v>
      </c>
      <c r="S111" s="11">
        <f>IF(INDEX('Contract Families'!$Z$9:$Z$1696,MATCH($K111,'Contract Families'!$B$9:$B$1696,0))="","",INDEX('Contract Families'!$Z$9:$Z$1696,MATCH($K111,'Contract Families'!$B$9:$B$1696,0)))</f>
        <v>1</v>
      </c>
      <c r="T111" s="19">
        <f>IF(MAX(_xlfn.MAXIFS('Contract Awards'!$V$9:$V$2697,'Contract Awards'!$C$9:$C$2697,$K111),_xlfn.MAXIFS('Contract Awards'!$V$9:$V$2697,'Contract Awards'!$D$9:$D$2697,$K111))=0,"",MAX(_xlfn.MAXIFS('Contract Awards'!$V$9:$V$2697,'Contract Awards'!$C$9:$C$2697,$K111),_xlfn.MAXIFS('Contract Awards'!$V$9:$V$2697,'Contract Awards'!$D$9:$D$2697,$K111)))</f>
        <v>44992</v>
      </c>
      <c r="U111" s="15">
        <f t="shared" si="7"/>
        <v>0</v>
      </c>
      <c r="V111" t="str">
        <f>IF($Q111="","",IF(COUNTIFS('Pipeline Events'!$M$9:$M$45,$Q111,'Pipeline Events'!$K$9:$K$45,"&gt;="&amp;'Timing &amp; Incumbent Screen'!$C$6)&gt;0,"Y ("&amp;COUNTIFS('Pipeline Events'!$M$9:$M$45,$Q111,'Pipeline Events'!$K$9:$K$45,"&gt;="&amp;'Timing &amp; Incumbent Screen'!$C$6)&amp;")",""))</f>
        <v/>
      </c>
      <c r="W111" t="str">
        <f>IF(COUNTIFS('Notice Links'!$E$9:$E$59,$K111,'Notice Links'!$L$9:$L$59,"Y",'Notice Links'!$J$9:$J$59,"&gt;="&amp;'Timing &amp; Incumbent Screen'!$C$6)&gt;0,"Y","")</f>
        <v/>
      </c>
      <c r="X111">
        <f>IFERROR(INDEX('Recompete Reviews'!$D$9:$D$234,MATCH($K111,'Recompete Reviews'!$B$9:$B$234,0)),"")</f>
        <v>0</v>
      </c>
      <c r="Y111">
        <f>IFERROR(INDEX('Recompete Reviews'!$E$9:$E$234,MATCH($K111,'Recompete Reviews'!$B$9:$B$234,0)),"")</f>
        <v>0</v>
      </c>
      <c r="Z111">
        <f>IFERROR(INDEX('Recompete Reviews'!$H$9:$H$234,MATCH($K111,'Recompete Reviews'!$B$9:$B$234,0)),"")</f>
        <v>0</v>
      </c>
    </row>
    <row r="112" spans="2:26" ht="11" outlineLevel="1" x14ac:dyDescent="0.15">
      <c r="B112" t="str">
        <f>IF($E112="","",IF($E112&lt;'Timing &amp; Incumbent Screen'!$C$6,"Expired-lineage","Active"))</f>
        <v>Expired-lineage</v>
      </c>
      <c r="C112" t="str">
        <f>IF($E112="","",IF($E112&lt;'Timing &amp; Incumbent Screen'!$C$6,"Expired - unresolved",IF(($E112-'Timing &amp; Incumbent Screen'!$C$6)&lt;=365,"Imminent (&lt;=12 mo)",IF(($E112-'Timing &amp; Incumbent Screen'!$C$6)&lt;=1095,"Forward (1-3 yr)","Long-range (3+ yr)"))))</f>
        <v>Expired - unresolved</v>
      </c>
      <c r="D112" t="str">
        <f t="shared" si="4"/>
        <v>FY25</v>
      </c>
      <c r="E112" s="18">
        <f>IF(INDEX('Contract Families'!$AK$9:$AK$1696,MATCH($K112,'Contract Families'!$B$9:$B$1696,0))="","",INDEX('Contract Families'!$AK$9:$AK$1696,MATCH($K112,'Contract Families'!$B$9:$B$1696,0)))</f>
        <v>45875</v>
      </c>
      <c r="F112" t="s">
        <v>631</v>
      </c>
      <c r="G112" s="15">
        <f>IF($E112="","",ROUND(($E112-'Timing &amp; Incumbent Screen'!$C$6)/30.44,0))</f>
        <v>-10</v>
      </c>
      <c r="H112" s="19">
        <f t="shared" si="5"/>
        <v>45875</v>
      </c>
      <c r="I112" s="19">
        <f t="shared" si="6"/>
        <v>45785</v>
      </c>
      <c r="J112" s="15">
        <f>IFERROR(INDEX('Recompete Reviews'!$M$9:$M$234,MATCH($K112,'Recompete Reviews'!$B$9:$B$234,0)),"")</f>
        <v>0</v>
      </c>
      <c r="K112" t="s">
        <v>383</v>
      </c>
      <c r="L112" t="s">
        <v>715</v>
      </c>
      <c r="M112" t="s">
        <v>531</v>
      </c>
      <c r="N112" t="s">
        <v>636</v>
      </c>
      <c r="O112" s="17">
        <v>45511</v>
      </c>
      <c r="P112" s="4">
        <f>IF($O112="","",ROUND(('Timing &amp; Incumbent Screen'!$C$6-$O112)/365.25,1))</f>
        <v>1.9</v>
      </c>
      <c r="Q112" t="s">
        <v>744</v>
      </c>
      <c r="R112" s="10">
        <f>IF(INDEX('Contract Families'!$AB$9:$AB$1696,MATCH($K112,'Contract Families'!$B$9:$B$1696,0))="","",INDEX('Contract Families'!$AB$9:$AB$1696,MATCH($K112,'Contract Families'!$B$9:$B$1696,0))/1000000)</f>
        <v>1.03188806</v>
      </c>
      <c r="S112" s="11">
        <f>IF(INDEX('Contract Families'!$Z$9:$Z$1696,MATCH($K112,'Contract Families'!$B$9:$B$1696,0))="","",INDEX('Contract Families'!$Z$9:$Z$1696,MATCH($K112,'Contract Families'!$B$9:$B$1696,0)))</f>
        <v>1</v>
      </c>
      <c r="T112" s="19">
        <f>IF(MAX(_xlfn.MAXIFS('Contract Awards'!$V$9:$V$2697,'Contract Awards'!$C$9:$C$2697,$K112),_xlfn.MAXIFS('Contract Awards'!$V$9:$V$2697,'Contract Awards'!$D$9:$D$2697,$K112))=0,"",MAX(_xlfn.MAXIFS('Contract Awards'!$V$9:$V$2697,'Contract Awards'!$C$9:$C$2697,$K112),_xlfn.MAXIFS('Contract Awards'!$V$9:$V$2697,'Contract Awards'!$D$9:$D$2697,$K112)))</f>
        <v>45950</v>
      </c>
      <c r="U112" s="15">
        <f t="shared" si="7"/>
        <v>0</v>
      </c>
      <c r="V112" t="str">
        <f>IF($Q112="","",IF(COUNTIFS('Pipeline Events'!$M$9:$M$45,$Q112,'Pipeline Events'!$K$9:$K$45,"&gt;="&amp;'Timing &amp; Incumbent Screen'!$C$6)&gt;0,"Y ("&amp;COUNTIFS('Pipeline Events'!$M$9:$M$45,$Q112,'Pipeline Events'!$K$9:$K$45,"&gt;="&amp;'Timing &amp; Incumbent Screen'!$C$6)&amp;")",""))</f>
        <v/>
      </c>
      <c r="W112" t="str">
        <f>IF(COUNTIFS('Notice Links'!$E$9:$E$59,$K112,'Notice Links'!$L$9:$L$59,"Y",'Notice Links'!$J$9:$J$59,"&gt;="&amp;'Timing &amp; Incumbent Screen'!$C$6)&gt;0,"Y","")</f>
        <v/>
      </c>
      <c r="X112">
        <f>IFERROR(INDEX('Recompete Reviews'!$D$9:$D$234,MATCH($K112,'Recompete Reviews'!$B$9:$B$234,0)),"")</f>
        <v>0</v>
      </c>
      <c r="Y112">
        <f>IFERROR(INDEX('Recompete Reviews'!$E$9:$E$234,MATCH($K112,'Recompete Reviews'!$B$9:$B$234,0)),"")</f>
        <v>0</v>
      </c>
      <c r="Z112">
        <f>IFERROR(INDEX('Recompete Reviews'!$H$9:$H$234,MATCH($K112,'Recompete Reviews'!$B$9:$B$234,0)),"")</f>
        <v>0</v>
      </c>
    </row>
    <row r="113" spans="2:26" ht="11" outlineLevel="1" x14ac:dyDescent="0.15">
      <c r="B113" t="str">
        <f>IF($E113="","",IF($E113&lt;'Timing &amp; Incumbent Screen'!$C$6,"Expired-lineage","Active"))</f>
        <v>Expired-lineage</v>
      </c>
      <c r="C113" t="str">
        <f>IF($E113="","",IF($E113&lt;'Timing &amp; Incumbent Screen'!$C$6,"Expired - unresolved",IF(($E113-'Timing &amp; Incumbent Screen'!$C$6)&lt;=365,"Imminent (&lt;=12 mo)",IF(($E113-'Timing &amp; Incumbent Screen'!$C$6)&lt;=1095,"Forward (1-3 yr)","Long-range (3+ yr)"))))</f>
        <v>Expired - unresolved</v>
      </c>
      <c r="D113" t="str">
        <f t="shared" si="4"/>
        <v>FY25</v>
      </c>
      <c r="E113" s="18">
        <f>IF(INDEX('Contract Families'!$AK$9:$AK$1696,MATCH($K113,'Contract Families'!$B$9:$B$1696,0))="","",INDEX('Contract Families'!$AK$9:$AK$1696,MATCH($K113,'Contract Families'!$B$9:$B$1696,0)))</f>
        <v>45829</v>
      </c>
      <c r="F113" t="s">
        <v>599</v>
      </c>
      <c r="G113" s="15">
        <f>IF($E113="","",ROUND(($E113-'Timing &amp; Incumbent Screen'!$C$6)/30.44,0))</f>
        <v>-12</v>
      </c>
      <c r="H113" s="19">
        <f t="shared" si="5"/>
        <v>45829</v>
      </c>
      <c r="I113" s="19">
        <f t="shared" si="6"/>
        <v>45739</v>
      </c>
      <c r="J113" s="15">
        <f>IFERROR(INDEX('Recompete Reviews'!$M$9:$M$234,MATCH($K113,'Recompete Reviews'!$B$9:$B$234,0)),"")</f>
        <v>0</v>
      </c>
      <c r="K113" t="s">
        <v>262</v>
      </c>
      <c r="L113" t="s">
        <v>670</v>
      </c>
      <c r="M113" t="s">
        <v>531</v>
      </c>
      <c r="N113" t="s">
        <v>636</v>
      </c>
      <c r="O113" s="17">
        <v>45181</v>
      </c>
      <c r="P113" s="4">
        <f>IF($O113="","",ROUND(('Timing &amp; Incumbent Screen'!$C$6-$O113)/365.25,1))</f>
        <v>2.8</v>
      </c>
      <c r="Q113" t="s">
        <v>748</v>
      </c>
      <c r="R113" s="10">
        <f>IF(INDEX('Contract Families'!$AB$9:$AB$1696,MATCH($K113,'Contract Families'!$B$9:$B$1696,0))="","",INDEX('Contract Families'!$AB$9:$AB$1696,MATCH($K113,'Contract Families'!$B$9:$B$1696,0))/1000000)</f>
        <v>4.7292319599999999</v>
      </c>
      <c r="S113" s="11">
        <f>IF(INDEX('Contract Families'!$Z$9:$Z$1696,MATCH($K113,'Contract Families'!$B$9:$B$1696,0))="","",INDEX('Contract Families'!$Z$9:$Z$1696,MATCH($K113,'Contract Families'!$B$9:$B$1696,0)))</f>
        <v>1</v>
      </c>
      <c r="T113" s="19">
        <f>IF(MAX(_xlfn.MAXIFS('Contract Awards'!$V$9:$V$2697,'Contract Awards'!$C$9:$C$2697,$K113),_xlfn.MAXIFS('Contract Awards'!$V$9:$V$2697,'Contract Awards'!$D$9:$D$2697,$K113))=0,"",MAX(_xlfn.MAXIFS('Contract Awards'!$V$9:$V$2697,'Contract Awards'!$C$9:$C$2697,$K113),_xlfn.MAXIFS('Contract Awards'!$V$9:$V$2697,'Contract Awards'!$D$9:$D$2697,$K113)))</f>
        <v>45829</v>
      </c>
      <c r="U113" s="15">
        <f t="shared" si="7"/>
        <v>0</v>
      </c>
      <c r="V113" t="str">
        <f>IF($Q113="","",IF(COUNTIFS('Pipeline Events'!$M$9:$M$45,$Q113,'Pipeline Events'!$K$9:$K$45,"&gt;="&amp;'Timing &amp; Incumbent Screen'!$C$6)&gt;0,"Y ("&amp;COUNTIFS('Pipeline Events'!$M$9:$M$45,$Q113,'Pipeline Events'!$K$9:$K$45,"&gt;="&amp;'Timing &amp; Incumbent Screen'!$C$6)&amp;")",""))</f>
        <v/>
      </c>
      <c r="W113" t="str">
        <f>IF(COUNTIFS('Notice Links'!$E$9:$E$59,$K113,'Notice Links'!$L$9:$L$59,"Y",'Notice Links'!$J$9:$J$59,"&gt;="&amp;'Timing &amp; Incumbent Screen'!$C$6)&gt;0,"Y","")</f>
        <v/>
      </c>
      <c r="X113">
        <f>IFERROR(INDEX('Recompete Reviews'!$D$9:$D$234,MATCH($K113,'Recompete Reviews'!$B$9:$B$234,0)),"")</f>
        <v>0</v>
      </c>
      <c r="Y113">
        <f>IFERROR(INDEX('Recompete Reviews'!$E$9:$E$234,MATCH($K113,'Recompete Reviews'!$B$9:$B$234,0)),"")</f>
        <v>0</v>
      </c>
      <c r="Z113">
        <f>IFERROR(INDEX('Recompete Reviews'!$H$9:$H$234,MATCH($K113,'Recompete Reviews'!$B$9:$B$234,0)),"")</f>
        <v>0</v>
      </c>
    </row>
    <row r="114" spans="2:26" ht="11" outlineLevel="1" x14ac:dyDescent="0.15">
      <c r="B114" t="str">
        <f>IF($E114="","",IF($E114&lt;'Timing &amp; Incumbent Screen'!$C$6,"Expired-lineage","Active"))</f>
        <v>Expired-lineage</v>
      </c>
      <c r="C114" t="str">
        <f>IF($E114="","",IF($E114&lt;'Timing &amp; Incumbent Screen'!$C$6,"Expired - unresolved",IF(($E114-'Timing &amp; Incumbent Screen'!$C$6)&lt;=365,"Imminent (&lt;=12 mo)",IF(($E114-'Timing &amp; Incumbent Screen'!$C$6)&lt;=1095,"Forward (1-3 yr)","Long-range (3+ yr)"))))</f>
        <v>Expired - unresolved</v>
      </c>
      <c r="D114" t="str">
        <f t="shared" si="4"/>
        <v>FY25</v>
      </c>
      <c r="E114" s="18">
        <f>IF(INDEX('Contract Families'!$AK$9:$AK$1696,MATCH($K114,'Contract Families'!$B$9:$B$1696,0))="","",INDEX('Contract Families'!$AK$9:$AK$1696,MATCH($K114,'Contract Families'!$B$9:$B$1696,0)))</f>
        <v>45808</v>
      </c>
      <c r="F114" t="s">
        <v>599</v>
      </c>
      <c r="G114" s="15">
        <f>IF($E114="","",ROUND(($E114-'Timing &amp; Incumbent Screen'!$C$6)/30.44,0))</f>
        <v>-13</v>
      </c>
      <c r="H114" s="19">
        <f t="shared" si="5"/>
        <v>45808</v>
      </c>
      <c r="I114" s="19">
        <f t="shared" si="6"/>
        <v>45718</v>
      </c>
      <c r="J114" s="15">
        <f>IFERROR(INDEX('Recompete Reviews'!$M$9:$M$234,MATCH($K114,'Recompete Reviews'!$B$9:$B$234,0)),"")</f>
        <v>0</v>
      </c>
      <c r="K114" t="s">
        <v>336</v>
      </c>
      <c r="L114" t="s">
        <v>702</v>
      </c>
      <c r="M114" t="s">
        <v>531</v>
      </c>
      <c r="N114" t="s">
        <v>636</v>
      </c>
      <c r="O114" s="17">
        <v>45398</v>
      </c>
      <c r="P114" s="4">
        <f>IF($O114="","",ROUND(('Timing &amp; Incumbent Screen'!$C$6-$O114)/365.25,1))</f>
        <v>2.2000000000000002</v>
      </c>
      <c r="Q114" t="s">
        <v>748</v>
      </c>
      <c r="R114" s="10">
        <f>IF(INDEX('Contract Families'!$AB$9:$AB$1696,MATCH($K114,'Contract Families'!$B$9:$B$1696,0))="","",INDEX('Contract Families'!$AB$9:$AB$1696,MATCH($K114,'Contract Families'!$B$9:$B$1696,0))/1000000)</f>
        <v>1.5440640000000001</v>
      </c>
      <c r="S114" s="11">
        <f>IF(INDEX('Contract Families'!$Z$9:$Z$1696,MATCH($K114,'Contract Families'!$B$9:$B$1696,0))="","",INDEX('Contract Families'!$Z$9:$Z$1696,MATCH($K114,'Contract Families'!$B$9:$B$1696,0)))</f>
        <v>1</v>
      </c>
      <c r="T114" s="19">
        <f>IF(MAX(_xlfn.MAXIFS('Contract Awards'!$V$9:$V$2697,'Contract Awards'!$C$9:$C$2697,$K114),_xlfn.MAXIFS('Contract Awards'!$V$9:$V$2697,'Contract Awards'!$D$9:$D$2697,$K114))=0,"",MAX(_xlfn.MAXIFS('Contract Awards'!$V$9:$V$2697,'Contract Awards'!$C$9:$C$2697,$K114),_xlfn.MAXIFS('Contract Awards'!$V$9:$V$2697,'Contract Awards'!$D$9:$D$2697,$K114)))</f>
        <v>45808</v>
      </c>
      <c r="U114" s="15">
        <f t="shared" si="7"/>
        <v>0</v>
      </c>
      <c r="V114" t="str">
        <f>IF($Q114="","",IF(COUNTIFS('Pipeline Events'!$M$9:$M$45,$Q114,'Pipeline Events'!$K$9:$K$45,"&gt;="&amp;'Timing &amp; Incumbent Screen'!$C$6)&gt;0,"Y ("&amp;COUNTIFS('Pipeline Events'!$M$9:$M$45,$Q114,'Pipeline Events'!$K$9:$K$45,"&gt;="&amp;'Timing &amp; Incumbent Screen'!$C$6)&amp;")",""))</f>
        <v/>
      </c>
      <c r="W114" t="str">
        <f>IF(COUNTIFS('Notice Links'!$E$9:$E$59,$K114,'Notice Links'!$L$9:$L$59,"Y",'Notice Links'!$J$9:$J$59,"&gt;="&amp;'Timing &amp; Incumbent Screen'!$C$6)&gt;0,"Y","")</f>
        <v/>
      </c>
      <c r="X114">
        <f>IFERROR(INDEX('Recompete Reviews'!$D$9:$D$234,MATCH($K114,'Recompete Reviews'!$B$9:$B$234,0)),"")</f>
        <v>0</v>
      </c>
      <c r="Y114">
        <f>IFERROR(INDEX('Recompete Reviews'!$E$9:$E$234,MATCH($K114,'Recompete Reviews'!$B$9:$B$234,0)),"")</f>
        <v>0</v>
      </c>
      <c r="Z114">
        <f>IFERROR(INDEX('Recompete Reviews'!$H$9:$H$234,MATCH($K114,'Recompete Reviews'!$B$9:$B$234,0)),"")</f>
        <v>0</v>
      </c>
    </row>
    <row r="115" spans="2:26" ht="11" outlineLevel="1" x14ac:dyDescent="0.15">
      <c r="B115" t="str">
        <f>IF($E115="","",IF($E115&lt;'Timing &amp; Incumbent Screen'!$C$6,"Expired-lineage","Active"))</f>
        <v>Expired-lineage</v>
      </c>
      <c r="C115" t="str">
        <f>IF($E115="","",IF($E115&lt;'Timing &amp; Incumbent Screen'!$C$6,"Expired - unresolved",IF(($E115-'Timing &amp; Incumbent Screen'!$C$6)&lt;=365,"Imminent (&lt;=12 mo)",IF(($E115-'Timing &amp; Incumbent Screen'!$C$6)&lt;=1095,"Forward (1-3 yr)","Long-range (3+ yr)"))))</f>
        <v>Expired - unresolved</v>
      </c>
      <c r="D115" t="str">
        <f t="shared" si="4"/>
        <v>FY25</v>
      </c>
      <c r="E115" s="18">
        <f>IF(INDEX('Contract Families'!$AK$9:$AK$1696,MATCH($K115,'Contract Families'!$B$9:$B$1696,0))="","",INDEX('Contract Families'!$AK$9:$AK$1696,MATCH($K115,'Contract Families'!$B$9:$B$1696,0)))</f>
        <v>45807</v>
      </c>
      <c r="F115" t="s">
        <v>599</v>
      </c>
      <c r="G115" s="15">
        <f>IF($E115="","",ROUND(($E115-'Timing &amp; Incumbent Screen'!$C$6)/30.44,0))</f>
        <v>-13</v>
      </c>
      <c r="H115" s="19">
        <f t="shared" si="5"/>
        <v>45807</v>
      </c>
      <c r="I115" s="19">
        <f t="shared" si="6"/>
        <v>45717</v>
      </c>
      <c r="J115" s="15">
        <f>IFERROR(INDEX('Recompete Reviews'!$M$9:$M$234,MATCH($K115,'Recompete Reviews'!$B$9:$B$234,0)),"")</f>
        <v>0</v>
      </c>
      <c r="K115" t="s">
        <v>269</v>
      </c>
      <c r="L115" t="s">
        <v>673</v>
      </c>
      <c r="M115" t="s">
        <v>531</v>
      </c>
      <c r="N115" t="s">
        <v>636</v>
      </c>
      <c r="O115" s="17">
        <v>45260</v>
      </c>
      <c r="P115" s="4">
        <f>IF($O115="","",ROUND(('Timing &amp; Incumbent Screen'!$C$6-$O115)/365.25,1))</f>
        <v>2.6</v>
      </c>
      <c r="Q115" t="s">
        <v>740</v>
      </c>
      <c r="R115" s="10">
        <f>IF(INDEX('Contract Families'!$AB$9:$AB$1696,MATCH($K115,'Contract Families'!$B$9:$B$1696,0))="","",INDEX('Contract Families'!$AB$9:$AB$1696,MATCH($K115,'Contract Families'!$B$9:$B$1696,0))/1000000)</f>
        <v>4.1158064000000003</v>
      </c>
      <c r="S115" s="11">
        <f>IF(INDEX('Contract Families'!$Z$9:$Z$1696,MATCH($K115,'Contract Families'!$B$9:$B$1696,0))="","",INDEX('Contract Families'!$Z$9:$Z$1696,MATCH($K115,'Contract Families'!$B$9:$B$1696,0)))</f>
        <v>1</v>
      </c>
      <c r="T115" s="19">
        <f>IF(MAX(_xlfn.MAXIFS('Contract Awards'!$V$9:$V$2697,'Contract Awards'!$C$9:$C$2697,$K115),_xlfn.MAXIFS('Contract Awards'!$V$9:$V$2697,'Contract Awards'!$D$9:$D$2697,$K115))=0,"",MAX(_xlfn.MAXIFS('Contract Awards'!$V$9:$V$2697,'Contract Awards'!$C$9:$C$2697,$K115),_xlfn.MAXIFS('Contract Awards'!$V$9:$V$2697,'Contract Awards'!$D$9:$D$2697,$K115)))</f>
        <v>45807</v>
      </c>
      <c r="U115" s="15">
        <f t="shared" si="7"/>
        <v>0</v>
      </c>
      <c r="V115" t="str">
        <f>IF($Q115="","",IF(COUNTIFS('Pipeline Events'!$M$9:$M$45,$Q115,'Pipeline Events'!$K$9:$K$45,"&gt;="&amp;'Timing &amp; Incumbent Screen'!$C$6)&gt;0,"Y ("&amp;COUNTIFS('Pipeline Events'!$M$9:$M$45,$Q115,'Pipeline Events'!$K$9:$K$45,"&gt;="&amp;'Timing &amp; Incumbent Screen'!$C$6)&amp;")",""))</f>
        <v/>
      </c>
      <c r="W115" t="str">
        <f>IF(COUNTIFS('Notice Links'!$E$9:$E$59,$K115,'Notice Links'!$L$9:$L$59,"Y",'Notice Links'!$J$9:$J$59,"&gt;="&amp;'Timing &amp; Incumbent Screen'!$C$6)&gt;0,"Y","")</f>
        <v/>
      </c>
      <c r="X115">
        <f>IFERROR(INDEX('Recompete Reviews'!$D$9:$D$234,MATCH($K115,'Recompete Reviews'!$B$9:$B$234,0)),"")</f>
        <v>0</v>
      </c>
      <c r="Y115">
        <f>IFERROR(INDEX('Recompete Reviews'!$E$9:$E$234,MATCH($K115,'Recompete Reviews'!$B$9:$B$234,0)),"")</f>
        <v>0</v>
      </c>
      <c r="Z115">
        <f>IFERROR(INDEX('Recompete Reviews'!$H$9:$H$234,MATCH($K115,'Recompete Reviews'!$B$9:$B$234,0)),"")</f>
        <v>0</v>
      </c>
    </row>
    <row r="116" spans="2:26" ht="11" outlineLevel="1" x14ac:dyDescent="0.15">
      <c r="B116" t="str">
        <f>IF($E116="","",IF($E116&lt;'Timing &amp; Incumbent Screen'!$C$6,"Expired-lineage","Active"))</f>
        <v>Expired-lineage</v>
      </c>
      <c r="C116" t="str">
        <f>IF($E116="","",IF($E116&lt;'Timing &amp; Incumbent Screen'!$C$6,"Expired - unresolved",IF(($E116-'Timing &amp; Incumbent Screen'!$C$6)&lt;=365,"Imminent (&lt;=12 mo)",IF(($E116-'Timing &amp; Incumbent Screen'!$C$6)&lt;=1095,"Forward (1-3 yr)","Long-range (3+ yr)"))))</f>
        <v>Expired - unresolved</v>
      </c>
      <c r="D116" t="str">
        <f t="shared" si="4"/>
        <v>FY25</v>
      </c>
      <c r="E116" s="18">
        <f>IF(INDEX('Contract Families'!$AK$9:$AK$1696,MATCH($K116,'Contract Families'!$B$9:$B$1696,0))="","",INDEX('Contract Families'!$AK$9:$AK$1696,MATCH($K116,'Contract Families'!$B$9:$B$1696,0)))</f>
        <v>45787</v>
      </c>
      <c r="F116" t="s">
        <v>599</v>
      </c>
      <c r="G116" s="15">
        <f>IF($E116="","",ROUND(($E116-'Timing &amp; Incumbent Screen'!$C$6)/30.44,0))</f>
        <v>-13</v>
      </c>
      <c r="H116" s="19">
        <f t="shared" si="5"/>
        <v>45787</v>
      </c>
      <c r="I116" s="19">
        <f t="shared" si="6"/>
        <v>45697</v>
      </c>
      <c r="J116" s="15">
        <f>IFERROR(INDEX('Recompete Reviews'!$M$9:$M$234,MATCH($K116,'Recompete Reviews'!$B$9:$B$234,0)),"")</f>
        <v>0</v>
      </c>
      <c r="K116" t="s">
        <v>243</v>
      </c>
      <c r="L116" t="s">
        <v>659</v>
      </c>
      <c r="M116" t="s">
        <v>531</v>
      </c>
      <c r="N116" t="s">
        <v>636</v>
      </c>
      <c r="O116" s="17">
        <v>44909</v>
      </c>
      <c r="P116" s="4">
        <f>IF($O116="","",ROUND(('Timing &amp; Incumbent Screen'!$C$6-$O116)/365.25,1))</f>
        <v>3.5</v>
      </c>
      <c r="Q116" t="s">
        <v>743</v>
      </c>
      <c r="R116" s="10">
        <f>IF(INDEX('Contract Families'!$AB$9:$AB$1696,MATCH($K116,'Contract Families'!$B$9:$B$1696,0))="","",INDEX('Contract Families'!$AB$9:$AB$1696,MATCH($K116,'Contract Families'!$B$9:$B$1696,0))/1000000)</f>
        <v>7.0370271999999998</v>
      </c>
      <c r="S116" s="11">
        <f>IF(INDEX('Contract Families'!$Z$9:$Z$1696,MATCH($K116,'Contract Families'!$B$9:$B$1696,0))="","",INDEX('Contract Families'!$Z$9:$Z$1696,MATCH($K116,'Contract Families'!$B$9:$B$1696,0)))</f>
        <v>1</v>
      </c>
      <c r="T116" s="19">
        <f>IF(MAX(_xlfn.MAXIFS('Contract Awards'!$V$9:$V$2697,'Contract Awards'!$C$9:$C$2697,$K116),_xlfn.MAXIFS('Contract Awards'!$V$9:$V$2697,'Contract Awards'!$D$9:$D$2697,$K116))=0,"",MAX(_xlfn.MAXIFS('Contract Awards'!$V$9:$V$2697,'Contract Awards'!$C$9:$C$2697,$K116),_xlfn.MAXIFS('Contract Awards'!$V$9:$V$2697,'Contract Awards'!$D$9:$D$2697,$K116)))</f>
        <v>45787</v>
      </c>
      <c r="U116" s="15">
        <f t="shared" si="7"/>
        <v>0</v>
      </c>
      <c r="V116" t="str">
        <f>IF($Q116="","",IF(COUNTIFS('Pipeline Events'!$M$9:$M$45,$Q116,'Pipeline Events'!$K$9:$K$45,"&gt;="&amp;'Timing &amp; Incumbent Screen'!$C$6)&gt;0,"Y ("&amp;COUNTIFS('Pipeline Events'!$M$9:$M$45,$Q116,'Pipeline Events'!$K$9:$K$45,"&gt;="&amp;'Timing &amp; Incumbent Screen'!$C$6)&amp;")",""))</f>
        <v/>
      </c>
      <c r="W116" t="str">
        <f>IF(COUNTIFS('Notice Links'!$E$9:$E$59,$K116,'Notice Links'!$L$9:$L$59,"Y",'Notice Links'!$J$9:$J$59,"&gt;="&amp;'Timing &amp; Incumbent Screen'!$C$6)&gt;0,"Y","")</f>
        <v/>
      </c>
      <c r="X116">
        <f>IFERROR(INDEX('Recompete Reviews'!$D$9:$D$234,MATCH($K116,'Recompete Reviews'!$B$9:$B$234,0)),"")</f>
        <v>0</v>
      </c>
      <c r="Y116">
        <f>IFERROR(INDEX('Recompete Reviews'!$E$9:$E$234,MATCH($K116,'Recompete Reviews'!$B$9:$B$234,0)),"")</f>
        <v>0</v>
      </c>
      <c r="Z116">
        <f>IFERROR(INDEX('Recompete Reviews'!$H$9:$H$234,MATCH($K116,'Recompete Reviews'!$B$9:$B$234,0)),"")</f>
        <v>0</v>
      </c>
    </row>
    <row r="117" spans="2:26" ht="11" outlineLevel="1" x14ac:dyDescent="0.15">
      <c r="B117" t="str">
        <f>IF($E117="","",IF($E117&lt;'Timing &amp; Incumbent Screen'!$C$6,"Expired-lineage","Active"))</f>
        <v>Expired-lineage</v>
      </c>
      <c r="C117" t="str">
        <f>IF($E117="","",IF($E117&lt;'Timing &amp; Incumbent Screen'!$C$6,"Expired - unresolved",IF(($E117-'Timing &amp; Incumbent Screen'!$C$6)&lt;=365,"Imminent (&lt;=12 mo)",IF(($E117-'Timing &amp; Incumbent Screen'!$C$6)&lt;=1095,"Forward (1-3 yr)","Long-range (3+ yr)"))))</f>
        <v>Expired - unresolved</v>
      </c>
      <c r="D117" t="str">
        <f t="shared" si="4"/>
        <v>FY25</v>
      </c>
      <c r="E117" s="18">
        <f>IF(INDEX('Contract Families'!$AK$9:$AK$1696,MATCH($K117,'Contract Families'!$B$9:$B$1696,0))="","",INDEX('Contract Families'!$AK$9:$AK$1696,MATCH($K117,'Contract Families'!$B$9:$B$1696,0)))</f>
        <v>45773</v>
      </c>
      <c r="F117" t="s">
        <v>599</v>
      </c>
      <c r="G117" s="15">
        <f>IF($E117="","",ROUND(($E117-'Timing &amp; Incumbent Screen'!$C$6)/30.44,0))</f>
        <v>-14</v>
      </c>
      <c r="H117" s="19">
        <f t="shared" si="5"/>
        <v>45773</v>
      </c>
      <c r="I117" s="19">
        <f t="shared" si="6"/>
        <v>45683</v>
      </c>
      <c r="J117" s="15">
        <f>IFERROR(INDEX('Recompete Reviews'!$M$9:$M$234,MATCH($K117,'Recompete Reviews'!$B$9:$B$234,0)),"")</f>
        <v>0</v>
      </c>
      <c r="K117" t="s">
        <v>218</v>
      </c>
      <c r="L117" t="s">
        <v>656</v>
      </c>
      <c r="M117" t="s">
        <v>531</v>
      </c>
      <c r="N117" t="s">
        <v>636</v>
      </c>
      <c r="O117" s="17">
        <v>45547</v>
      </c>
      <c r="P117" s="4">
        <f>IF($O117="","",ROUND(('Timing &amp; Incumbent Screen'!$C$6-$O117)/365.25,1))</f>
        <v>1.8</v>
      </c>
      <c r="Q117" t="s">
        <v>741</v>
      </c>
      <c r="R117" s="10">
        <f>IF(INDEX('Contract Families'!$AB$9:$AB$1696,MATCH($K117,'Contract Families'!$B$9:$B$1696,0))="","",INDEX('Contract Families'!$AB$9:$AB$1696,MATCH($K117,'Contract Families'!$B$9:$B$1696,0))/1000000)</f>
        <v>11.671799999999999</v>
      </c>
      <c r="S117" s="11">
        <f>IF(INDEX('Contract Families'!$Z$9:$Z$1696,MATCH($K117,'Contract Families'!$B$9:$B$1696,0))="","",INDEX('Contract Families'!$Z$9:$Z$1696,MATCH($K117,'Contract Families'!$B$9:$B$1696,0)))</f>
        <v>1</v>
      </c>
      <c r="T117" s="19">
        <f>IF(MAX(_xlfn.MAXIFS('Contract Awards'!$V$9:$V$2697,'Contract Awards'!$C$9:$C$2697,$K117),_xlfn.MAXIFS('Contract Awards'!$V$9:$V$2697,'Contract Awards'!$D$9:$D$2697,$K117))=0,"",MAX(_xlfn.MAXIFS('Contract Awards'!$V$9:$V$2697,'Contract Awards'!$C$9:$C$2697,$K117),_xlfn.MAXIFS('Contract Awards'!$V$9:$V$2697,'Contract Awards'!$D$9:$D$2697,$K117)))</f>
        <v>45773</v>
      </c>
      <c r="U117" s="15">
        <f t="shared" si="7"/>
        <v>0</v>
      </c>
      <c r="V117" t="str">
        <f>IF($Q117="","",IF(COUNTIFS('Pipeline Events'!$M$9:$M$45,$Q117,'Pipeline Events'!$K$9:$K$45,"&gt;="&amp;'Timing &amp; Incumbent Screen'!$C$6)&gt;0,"Y ("&amp;COUNTIFS('Pipeline Events'!$M$9:$M$45,$Q117,'Pipeline Events'!$K$9:$K$45,"&gt;="&amp;'Timing &amp; Incumbent Screen'!$C$6)&amp;")",""))</f>
        <v>Y (2)</v>
      </c>
      <c r="W117" t="str">
        <f>IF(COUNTIFS('Notice Links'!$E$9:$E$59,$K117,'Notice Links'!$L$9:$L$59,"Y",'Notice Links'!$J$9:$J$59,"&gt;="&amp;'Timing &amp; Incumbent Screen'!$C$6)&gt;0,"Y","")</f>
        <v/>
      </c>
      <c r="X117">
        <f>IFERROR(INDEX('Recompete Reviews'!$D$9:$D$234,MATCH($K117,'Recompete Reviews'!$B$9:$B$234,0)),"")</f>
        <v>0</v>
      </c>
      <c r="Y117">
        <f>IFERROR(INDEX('Recompete Reviews'!$E$9:$E$234,MATCH($K117,'Recompete Reviews'!$B$9:$B$234,0)),"")</f>
        <v>0</v>
      </c>
      <c r="Z117">
        <f>IFERROR(INDEX('Recompete Reviews'!$H$9:$H$234,MATCH($K117,'Recompete Reviews'!$B$9:$B$234,0)),"")</f>
        <v>0</v>
      </c>
    </row>
    <row r="118" spans="2:26" ht="11" outlineLevel="1" x14ac:dyDescent="0.15">
      <c r="B118" t="str">
        <f>IF($E118="","",IF($E118&lt;'Timing &amp; Incumbent Screen'!$C$6,"Expired-lineage","Active"))</f>
        <v>Expired-lineage</v>
      </c>
      <c r="C118" t="str">
        <f>IF($E118="","",IF($E118&lt;'Timing &amp; Incumbent Screen'!$C$6,"Expired - unresolved",IF(($E118-'Timing &amp; Incumbent Screen'!$C$6)&lt;=365,"Imminent (&lt;=12 mo)",IF(($E118-'Timing &amp; Incumbent Screen'!$C$6)&lt;=1095,"Forward (1-3 yr)","Long-range (3+ yr)"))))</f>
        <v>Expired - unresolved</v>
      </c>
      <c r="D118" t="str">
        <f t="shared" si="4"/>
        <v>FY25</v>
      </c>
      <c r="E118" s="18">
        <f>IF(INDEX('Contract Families'!$AK$9:$AK$1696,MATCH($K118,'Contract Families'!$B$9:$B$1696,0))="","",INDEX('Contract Families'!$AK$9:$AK$1696,MATCH($K118,'Contract Families'!$B$9:$B$1696,0)))</f>
        <v>45752</v>
      </c>
      <c r="F118" t="s">
        <v>599</v>
      </c>
      <c r="G118" s="15">
        <f>IF($E118="","",ROUND(($E118-'Timing &amp; Incumbent Screen'!$C$6)/30.44,0))</f>
        <v>-14</v>
      </c>
      <c r="H118" s="19">
        <f t="shared" si="5"/>
        <v>45752</v>
      </c>
      <c r="I118" s="19">
        <f t="shared" si="6"/>
        <v>45662</v>
      </c>
      <c r="J118" s="15">
        <f>IFERROR(INDEX('Recompete Reviews'!$M$9:$M$234,MATCH($K118,'Recompete Reviews'!$B$9:$B$234,0)),"")</f>
        <v>0</v>
      </c>
      <c r="K118" t="s">
        <v>348</v>
      </c>
      <c r="L118" t="s">
        <v>676</v>
      </c>
      <c r="M118" t="s">
        <v>531</v>
      </c>
      <c r="N118" t="s">
        <v>636</v>
      </c>
      <c r="O118" s="17">
        <v>45608</v>
      </c>
      <c r="P118" s="4">
        <f>IF($O118="","",ROUND(('Timing &amp; Incumbent Screen'!$C$6-$O118)/365.25,1))</f>
        <v>1.6</v>
      </c>
      <c r="Q118" t="s">
        <v>740</v>
      </c>
      <c r="R118" s="10">
        <f>IF(INDEX('Contract Families'!$AB$9:$AB$1696,MATCH($K118,'Contract Families'!$B$9:$B$1696,0))="","",INDEX('Contract Families'!$AB$9:$AB$1696,MATCH($K118,'Contract Families'!$B$9:$B$1696,0))/1000000)</f>
        <v>1.36594148</v>
      </c>
      <c r="S118" s="11">
        <f>IF(INDEX('Contract Families'!$Z$9:$Z$1696,MATCH($K118,'Contract Families'!$B$9:$B$1696,0))="","",INDEX('Contract Families'!$Z$9:$Z$1696,MATCH($K118,'Contract Families'!$B$9:$B$1696,0)))</f>
        <v>1</v>
      </c>
      <c r="T118" s="19">
        <f>IF(MAX(_xlfn.MAXIFS('Contract Awards'!$V$9:$V$2697,'Contract Awards'!$C$9:$C$2697,$K118),_xlfn.MAXIFS('Contract Awards'!$V$9:$V$2697,'Contract Awards'!$D$9:$D$2697,$K118))=0,"",MAX(_xlfn.MAXIFS('Contract Awards'!$V$9:$V$2697,'Contract Awards'!$C$9:$C$2697,$K118),_xlfn.MAXIFS('Contract Awards'!$V$9:$V$2697,'Contract Awards'!$D$9:$D$2697,$K118)))</f>
        <v>45752</v>
      </c>
      <c r="U118" s="15">
        <f t="shared" si="7"/>
        <v>0</v>
      </c>
      <c r="V118" t="str">
        <f>IF($Q118="","",IF(COUNTIFS('Pipeline Events'!$M$9:$M$45,$Q118,'Pipeline Events'!$K$9:$K$45,"&gt;="&amp;'Timing &amp; Incumbent Screen'!$C$6)&gt;0,"Y ("&amp;COUNTIFS('Pipeline Events'!$M$9:$M$45,$Q118,'Pipeline Events'!$K$9:$K$45,"&gt;="&amp;'Timing &amp; Incumbent Screen'!$C$6)&amp;")",""))</f>
        <v/>
      </c>
      <c r="W118" t="str">
        <f>IF(COUNTIFS('Notice Links'!$E$9:$E$59,$K118,'Notice Links'!$L$9:$L$59,"Y",'Notice Links'!$J$9:$J$59,"&gt;="&amp;'Timing &amp; Incumbent Screen'!$C$6)&gt;0,"Y","")</f>
        <v/>
      </c>
      <c r="X118">
        <f>IFERROR(INDEX('Recompete Reviews'!$D$9:$D$234,MATCH($K118,'Recompete Reviews'!$B$9:$B$234,0)),"")</f>
        <v>0</v>
      </c>
      <c r="Y118">
        <f>IFERROR(INDEX('Recompete Reviews'!$E$9:$E$234,MATCH($K118,'Recompete Reviews'!$B$9:$B$234,0)),"")</f>
        <v>0</v>
      </c>
      <c r="Z118">
        <f>IFERROR(INDEX('Recompete Reviews'!$H$9:$H$234,MATCH($K118,'Recompete Reviews'!$B$9:$B$234,0)),"")</f>
        <v>0</v>
      </c>
    </row>
    <row r="119" spans="2:26" ht="11" outlineLevel="1" x14ac:dyDescent="0.15">
      <c r="B119" t="str">
        <f>IF($E119="","",IF($E119&lt;'Timing &amp; Incumbent Screen'!$C$6,"Expired-lineage","Active"))</f>
        <v>Expired-lineage</v>
      </c>
      <c r="C119" t="str">
        <f>IF($E119="","",IF($E119&lt;'Timing &amp; Incumbent Screen'!$C$6,"Expired - unresolved",IF(($E119-'Timing &amp; Incumbent Screen'!$C$6)&lt;=365,"Imminent (&lt;=12 mo)",IF(($E119-'Timing &amp; Incumbent Screen'!$C$6)&lt;=1095,"Forward (1-3 yr)","Long-range (3+ yr)"))))</f>
        <v>Expired - unresolved</v>
      </c>
      <c r="D119" t="str">
        <f t="shared" si="4"/>
        <v>FY25</v>
      </c>
      <c r="E119" s="18">
        <f>IF(INDEX('Contract Families'!$AK$9:$AK$1696,MATCH($K119,'Contract Families'!$B$9:$B$1696,0))="","",INDEX('Contract Families'!$AK$9:$AK$1696,MATCH($K119,'Contract Families'!$B$9:$B$1696,0)))</f>
        <v>45751</v>
      </c>
      <c r="F119" t="s">
        <v>599</v>
      </c>
      <c r="G119" s="15">
        <f>IF($E119="","",ROUND(($E119-'Timing &amp; Incumbent Screen'!$C$6)/30.44,0))</f>
        <v>-15</v>
      </c>
      <c r="H119" s="19">
        <f t="shared" si="5"/>
        <v>45751</v>
      </c>
      <c r="I119" s="19">
        <f t="shared" si="6"/>
        <v>45661</v>
      </c>
      <c r="J119" s="15">
        <f>IFERROR(INDEX('Recompete Reviews'!$M$9:$M$234,MATCH($K119,'Recompete Reviews'!$B$9:$B$234,0)),"")</f>
        <v>0</v>
      </c>
      <c r="K119" t="s">
        <v>281</v>
      </c>
      <c r="L119" t="s">
        <v>678</v>
      </c>
      <c r="M119" t="s">
        <v>531</v>
      </c>
      <c r="N119" t="s">
        <v>636</v>
      </c>
      <c r="O119" s="17">
        <v>45670</v>
      </c>
      <c r="P119" s="4">
        <f>IF($O119="","",ROUND(('Timing &amp; Incumbent Screen'!$C$6-$O119)/365.25,1))</f>
        <v>1.4</v>
      </c>
      <c r="Q119" t="s">
        <v>748</v>
      </c>
      <c r="R119" s="10">
        <f>IF(INDEX('Contract Families'!$AB$9:$AB$1696,MATCH($K119,'Contract Families'!$B$9:$B$1696,0))="","",INDEX('Contract Families'!$AB$9:$AB$1696,MATCH($K119,'Contract Families'!$B$9:$B$1696,0))/1000000)</f>
        <v>3.1137039999999998</v>
      </c>
      <c r="S119" s="11">
        <f>IF(INDEX('Contract Families'!$Z$9:$Z$1696,MATCH($K119,'Contract Families'!$B$9:$B$1696,0))="","",INDEX('Contract Families'!$Z$9:$Z$1696,MATCH($K119,'Contract Families'!$B$9:$B$1696,0)))</f>
        <v>1</v>
      </c>
      <c r="T119" s="19">
        <f>IF(MAX(_xlfn.MAXIFS('Contract Awards'!$V$9:$V$2697,'Contract Awards'!$C$9:$C$2697,$K119),_xlfn.MAXIFS('Contract Awards'!$V$9:$V$2697,'Contract Awards'!$D$9:$D$2697,$K119))=0,"",MAX(_xlfn.MAXIFS('Contract Awards'!$V$9:$V$2697,'Contract Awards'!$C$9:$C$2697,$K119),_xlfn.MAXIFS('Contract Awards'!$V$9:$V$2697,'Contract Awards'!$D$9:$D$2697,$K119)))</f>
        <v>45751</v>
      </c>
      <c r="U119" s="15">
        <f t="shared" si="7"/>
        <v>0</v>
      </c>
      <c r="V119" t="str">
        <f>IF($Q119="","",IF(COUNTIFS('Pipeline Events'!$M$9:$M$45,$Q119,'Pipeline Events'!$K$9:$K$45,"&gt;="&amp;'Timing &amp; Incumbent Screen'!$C$6)&gt;0,"Y ("&amp;COUNTIFS('Pipeline Events'!$M$9:$M$45,$Q119,'Pipeline Events'!$K$9:$K$45,"&gt;="&amp;'Timing &amp; Incumbent Screen'!$C$6)&amp;")",""))</f>
        <v/>
      </c>
      <c r="W119" t="str">
        <f>IF(COUNTIFS('Notice Links'!$E$9:$E$59,$K119,'Notice Links'!$L$9:$L$59,"Y",'Notice Links'!$J$9:$J$59,"&gt;="&amp;'Timing &amp; Incumbent Screen'!$C$6)&gt;0,"Y","")</f>
        <v/>
      </c>
      <c r="X119">
        <f>IFERROR(INDEX('Recompete Reviews'!$D$9:$D$234,MATCH($K119,'Recompete Reviews'!$B$9:$B$234,0)),"")</f>
        <v>0</v>
      </c>
      <c r="Y119">
        <f>IFERROR(INDEX('Recompete Reviews'!$E$9:$E$234,MATCH($K119,'Recompete Reviews'!$B$9:$B$234,0)),"")</f>
        <v>0</v>
      </c>
      <c r="Z119">
        <f>IFERROR(INDEX('Recompete Reviews'!$H$9:$H$234,MATCH($K119,'Recompete Reviews'!$B$9:$B$234,0)),"")</f>
        <v>0</v>
      </c>
    </row>
    <row r="120" spans="2:26" ht="11" outlineLevel="1" x14ac:dyDescent="0.15">
      <c r="B120" t="str">
        <f>IF($E120="","",IF($E120&lt;'Timing &amp; Incumbent Screen'!$C$6,"Expired-lineage","Active"))</f>
        <v>Expired-lineage</v>
      </c>
      <c r="C120" t="str">
        <f>IF($E120="","",IF($E120&lt;'Timing &amp; Incumbent Screen'!$C$6,"Expired - unresolved",IF(($E120-'Timing &amp; Incumbent Screen'!$C$6)&lt;=365,"Imminent (&lt;=12 mo)",IF(($E120-'Timing &amp; Incumbent Screen'!$C$6)&lt;=1095,"Forward (1-3 yr)","Long-range (3+ yr)"))))</f>
        <v>Expired - unresolved</v>
      </c>
      <c r="D120" t="str">
        <f t="shared" si="4"/>
        <v>FY25</v>
      </c>
      <c r="E120" s="18">
        <f>IF(INDEX('Contract Families'!$AK$9:$AK$1696,MATCH($K120,'Contract Families'!$B$9:$B$1696,0))="","",INDEX('Contract Families'!$AK$9:$AK$1696,MATCH($K120,'Contract Families'!$B$9:$B$1696,0)))</f>
        <v>45717</v>
      </c>
      <c r="F120" t="s">
        <v>599</v>
      </c>
      <c r="G120" s="15">
        <f>IF($E120="","",ROUND(($E120-'Timing &amp; Incumbent Screen'!$C$6)/30.44,0))</f>
        <v>-16</v>
      </c>
      <c r="H120" s="19">
        <f t="shared" si="5"/>
        <v>45717</v>
      </c>
      <c r="I120" s="19">
        <f t="shared" si="6"/>
        <v>45627</v>
      </c>
      <c r="J120" s="15">
        <f>IFERROR(INDEX('Recompete Reviews'!$M$9:$M$234,MATCH($K120,'Recompete Reviews'!$B$9:$B$234,0)),"")</f>
        <v>0</v>
      </c>
      <c r="K120" t="s">
        <v>198</v>
      </c>
      <c r="L120" t="s">
        <v>648</v>
      </c>
      <c r="M120" t="s">
        <v>531</v>
      </c>
      <c r="N120" t="s">
        <v>636</v>
      </c>
      <c r="O120" s="17">
        <v>43734</v>
      </c>
      <c r="P120" s="4">
        <f>IF($O120="","",ROUND(('Timing &amp; Incumbent Screen'!$C$6-$O120)/365.25,1))</f>
        <v>6.7</v>
      </c>
      <c r="Q120" t="s">
        <v>759</v>
      </c>
      <c r="R120" s="10">
        <f>IF(INDEX('Contract Families'!$AB$9:$AB$1696,MATCH($K120,'Contract Families'!$B$9:$B$1696,0))="","",INDEX('Contract Families'!$AB$9:$AB$1696,MATCH($K120,'Contract Families'!$B$9:$B$1696,0))/1000000)</f>
        <v>17.007594999999998</v>
      </c>
      <c r="S120" s="11">
        <f>IF(INDEX('Contract Families'!$Z$9:$Z$1696,MATCH($K120,'Contract Families'!$B$9:$B$1696,0))="","",INDEX('Contract Families'!$Z$9:$Z$1696,MATCH($K120,'Contract Families'!$B$9:$B$1696,0)))</f>
        <v>1</v>
      </c>
      <c r="T120" s="19">
        <f>IF(MAX(_xlfn.MAXIFS('Contract Awards'!$V$9:$V$2697,'Contract Awards'!$C$9:$C$2697,$K120),_xlfn.MAXIFS('Contract Awards'!$V$9:$V$2697,'Contract Awards'!$D$9:$D$2697,$K120))=0,"",MAX(_xlfn.MAXIFS('Contract Awards'!$V$9:$V$2697,'Contract Awards'!$C$9:$C$2697,$K120),_xlfn.MAXIFS('Contract Awards'!$V$9:$V$2697,'Contract Awards'!$D$9:$D$2697,$K120)))</f>
        <v>45717</v>
      </c>
      <c r="U120" s="15">
        <f t="shared" si="7"/>
        <v>0</v>
      </c>
      <c r="V120" t="str">
        <f>IF($Q120="","",IF(COUNTIFS('Pipeline Events'!$M$9:$M$45,$Q120,'Pipeline Events'!$K$9:$K$45,"&gt;="&amp;'Timing &amp; Incumbent Screen'!$C$6)&gt;0,"Y ("&amp;COUNTIFS('Pipeline Events'!$M$9:$M$45,$Q120,'Pipeline Events'!$K$9:$K$45,"&gt;="&amp;'Timing &amp; Incumbent Screen'!$C$6)&amp;")",""))</f>
        <v/>
      </c>
      <c r="W120" t="str">
        <f>IF(COUNTIFS('Notice Links'!$E$9:$E$59,$K120,'Notice Links'!$L$9:$L$59,"Y",'Notice Links'!$J$9:$J$59,"&gt;="&amp;'Timing &amp; Incumbent Screen'!$C$6)&gt;0,"Y","")</f>
        <v/>
      </c>
      <c r="X120">
        <f>IFERROR(INDEX('Recompete Reviews'!$D$9:$D$234,MATCH($K120,'Recompete Reviews'!$B$9:$B$234,0)),"")</f>
        <v>0</v>
      </c>
      <c r="Y120">
        <f>IFERROR(INDEX('Recompete Reviews'!$E$9:$E$234,MATCH($K120,'Recompete Reviews'!$B$9:$B$234,0)),"")</f>
        <v>0</v>
      </c>
      <c r="Z120">
        <f>IFERROR(INDEX('Recompete Reviews'!$H$9:$H$234,MATCH($K120,'Recompete Reviews'!$B$9:$B$234,0)),"")</f>
        <v>0</v>
      </c>
    </row>
    <row r="121" spans="2:26" ht="11" outlineLevel="1" x14ac:dyDescent="0.15">
      <c r="B121" t="str">
        <f>IF($E121="","",IF($E121&lt;'Timing &amp; Incumbent Screen'!$C$6,"Expired-lineage","Active"))</f>
        <v>Expired-lineage</v>
      </c>
      <c r="C121" t="str">
        <f>IF($E121="","",IF($E121&lt;'Timing &amp; Incumbent Screen'!$C$6,"Expired - unresolved",IF(($E121-'Timing &amp; Incumbent Screen'!$C$6)&lt;=365,"Imminent (&lt;=12 mo)",IF(($E121-'Timing &amp; Incumbent Screen'!$C$6)&lt;=1095,"Forward (1-3 yr)","Long-range (3+ yr)"))))</f>
        <v>Expired - unresolved</v>
      </c>
      <c r="D121" t="str">
        <f t="shared" si="4"/>
        <v>FY25</v>
      </c>
      <c r="E121" s="18">
        <f>IF(INDEX('Contract Families'!$AK$9:$AK$1696,MATCH($K121,'Contract Families'!$B$9:$B$1696,0))="","",INDEX('Contract Families'!$AK$9:$AK$1696,MATCH($K121,'Contract Families'!$B$9:$B$1696,0)))</f>
        <v>45716</v>
      </c>
      <c r="F121" t="s">
        <v>599</v>
      </c>
      <c r="G121" s="15">
        <f>IF($E121="","",ROUND(($E121-'Timing &amp; Incumbent Screen'!$C$6)/30.44,0))</f>
        <v>-16</v>
      </c>
      <c r="H121" s="19">
        <f t="shared" si="5"/>
        <v>45716</v>
      </c>
      <c r="I121" s="19">
        <f t="shared" si="6"/>
        <v>45626</v>
      </c>
      <c r="J121" s="15">
        <f>IFERROR(INDEX('Recompete Reviews'!$M$9:$M$234,MATCH($K121,'Recompete Reviews'!$B$9:$B$234,0)),"")</f>
        <v>0</v>
      </c>
      <c r="K121" t="s">
        <v>299</v>
      </c>
      <c r="L121" t="s">
        <v>682</v>
      </c>
      <c r="M121" t="s">
        <v>531</v>
      </c>
      <c r="N121" t="s">
        <v>636</v>
      </c>
      <c r="O121" s="17">
        <v>45118</v>
      </c>
      <c r="P121" s="4">
        <f>IF($O121="","",ROUND(('Timing &amp; Incumbent Screen'!$C$6-$O121)/365.25,1))</f>
        <v>2.9</v>
      </c>
      <c r="Q121" t="s">
        <v>740</v>
      </c>
      <c r="R121" s="10">
        <f>IF(INDEX('Contract Families'!$AB$9:$AB$1696,MATCH($K121,'Contract Families'!$B$9:$B$1696,0))="","",INDEX('Contract Families'!$AB$9:$AB$1696,MATCH($K121,'Contract Families'!$B$9:$B$1696,0))/1000000)</f>
        <v>2.502678</v>
      </c>
      <c r="S121" s="11">
        <f>IF(INDEX('Contract Families'!$Z$9:$Z$1696,MATCH($K121,'Contract Families'!$B$9:$B$1696,0))="","",INDEX('Contract Families'!$Z$9:$Z$1696,MATCH($K121,'Contract Families'!$B$9:$B$1696,0)))</f>
        <v>1</v>
      </c>
      <c r="T121" s="19">
        <f>IF(MAX(_xlfn.MAXIFS('Contract Awards'!$V$9:$V$2697,'Contract Awards'!$C$9:$C$2697,$K121),_xlfn.MAXIFS('Contract Awards'!$V$9:$V$2697,'Contract Awards'!$D$9:$D$2697,$K121))=0,"",MAX(_xlfn.MAXIFS('Contract Awards'!$V$9:$V$2697,'Contract Awards'!$C$9:$C$2697,$K121),_xlfn.MAXIFS('Contract Awards'!$V$9:$V$2697,'Contract Awards'!$D$9:$D$2697,$K121)))</f>
        <v>45716</v>
      </c>
      <c r="U121" s="15">
        <f t="shared" si="7"/>
        <v>0</v>
      </c>
      <c r="V121" t="str">
        <f>IF($Q121="","",IF(COUNTIFS('Pipeline Events'!$M$9:$M$45,$Q121,'Pipeline Events'!$K$9:$K$45,"&gt;="&amp;'Timing &amp; Incumbent Screen'!$C$6)&gt;0,"Y ("&amp;COUNTIFS('Pipeline Events'!$M$9:$M$45,$Q121,'Pipeline Events'!$K$9:$K$45,"&gt;="&amp;'Timing &amp; Incumbent Screen'!$C$6)&amp;")",""))</f>
        <v/>
      </c>
      <c r="W121" t="str">
        <f>IF(COUNTIFS('Notice Links'!$E$9:$E$59,$K121,'Notice Links'!$L$9:$L$59,"Y",'Notice Links'!$J$9:$J$59,"&gt;="&amp;'Timing &amp; Incumbent Screen'!$C$6)&gt;0,"Y","")</f>
        <v/>
      </c>
      <c r="X121">
        <f>IFERROR(INDEX('Recompete Reviews'!$D$9:$D$234,MATCH($K121,'Recompete Reviews'!$B$9:$B$234,0)),"")</f>
        <v>0</v>
      </c>
      <c r="Y121">
        <f>IFERROR(INDEX('Recompete Reviews'!$E$9:$E$234,MATCH($K121,'Recompete Reviews'!$B$9:$B$234,0)),"")</f>
        <v>0</v>
      </c>
      <c r="Z121">
        <f>IFERROR(INDEX('Recompete Reviews'!$H$9:$H$234,MATCH($K121,'Recompete Reviews'!$B$9:$B$234,0)),"")</f>
        <v>0</v>
      </c>
    </row>
    <row r="122" spans="2:26" ht="11" outlineLevel="1" x14ac:dyDescent="0.15">
      <c r="B122" t="str">
        <f>IF($E122="","",IF($E122&lt;'Timing &amp; Incumbent Screen'!$C$6,"Expired-lineage","Active"))</f>
        <v>Expired-lineage</v>
      </c>
      <c r="C122" t="str">
        <f>IF($E122="","",IF($E122&lt;'Timing &amp; Incumbent Screen'!$C$6,"Expired - unresolved",IF(($E122-'Timing &amp; Incumbent Screen'!$C$6)&lt;=365,"Imminent (&lt;=12 mo)",IF(($E122-'Timing &amp; Incumbent Screen'!$C$6)&lt;=1095,"Forward (1-3 yr)","Long-range (3+ yr)"))))</f>
        <v>Expired - unresolved</v>
      </c>
      <c r="D122" t="str">
        <f t="shared" si="4"/>
        <v>FY25</v>
      </c>
      <c r="E122" s="18">
        <f>IF(INDEX('Contract Families'!$AK$9:$AK$1696,MATCH($K122,'Contract Families'!$B$9:$B$1696,0))="","",INDEX('Contract Families'!$AK$9:$AK$1696,MATCH($K122,'Contract Families'!$B$9:$B$1696,0)))</f>
        <v>45682</v>
      </c>
      <c r="F122" t="s">
        <v>599</v>
      </c>
      <c r="G122" s="15">
        <f>IF($E122="","",ROUND(($E122-'Timing &amp; Incumbent Screen'!$C$6)/30.44,0))</f>
        <v>-17</v>
      </c>
      <c r="H122" s="19">
        <f t="shared" si="5"/>
        <v>45682</v>
      </c>
      <c r="I122" s="19">
        <f t="shared" si="6"/>
        <v>45592</v>
      </c>
      <c r="J122" s="15">
        <f>IFERROR(INDEX('Recompete Reviews'!$M$9:$M$234,MATCH($K122,'Recompete Reviews'!$B$9:$B$234,0)),"")</f>
        <v>0</v>
      </c>
      <c r="K122" t="s">
        <v>381</v>
      </c>
      <c r="L122" t="s">
        <v>698</v>
      </c>
      <c r="M122" t="s">
        <v>531</v>
      </c>
      <c r="N122" t="s">
        <v>636</v>
      </c>
      <c r="O122" s="17">
        <v>45621</v>
      </c>
      <c r="P122" s="4">
        <f>IF($O122="","",ROUND(('Timing &amp; Incumbent Screen'!$C$6-$O122)/365.25,1))</f>
        <v>1.6</v>
      </c>
      <c r="Q122" t="s">
        <v>740</v>
      </c>
      <c r="R122" s="10">
        <f>IF(INDEX('Contract Families'!$AB$9:$AB$1696,MATCH($K122,'Contract Families'!$B$9:$B$1696,0))="","",INDEX('Contract Families'!$AB$9:$AB$1696,MATCH($K122,'Contract Families'!$B$9:$B$1696,0))/1000000)</f>
        <v>1.052092</v>
      </c>
      <c r="S122" s="11">
        <f>IF(INDEX('Contract Families'!$Z$9:$Z$1696,MATCH($K122,'Contract Families'!$B$9:$B$1696,0))="","",INDEX('Contract Families'!$Z$9:$Z$1696,MATCH($K122,'Contract Families'!$B$9:$B$1696,0)))</f>
        <v>1</v>
      </c>
      <c r="T122" s="19">
        <f>IF(MAX(_xlfn.MAXIFS('Contract Awards'!$V$9:$V$2697,'Contract Awards'!$C$9:$C$2697,$K122),_xlfn.MAXIFS('Contract Awards'!$V$9:$V$2697,'Contract Awards'!$D$9:$D$2697,$K122))=0,"",MAX(_xlfn.MAXIFS('Contract Awards'!$V$9:$V$2697,'Contract Awards'!$C$9:$C$2697,$K122),_xlfn.MAXIFS('Contract Awards'!$V$9:$V$2697,'Contract Awards'!$D$9:$D$2697,$K122)))</f>
        <v>45682</v>
      </c>
      <c r="U122" s="15">
        <f t="shared" si="7"/>
        <v>0</v>
      </c>
      <c r="V122" t="str">
        <f>IF($Q122="","",IF(COUNTIFS('Pipeline Events'!$M$9:$M$45,$Q122,'Pipeline Events'!$K$9:$K$45,"&gt;="&amp;'Timing &amp; Incumbent Screen'!$C$6)&gt;0,"Y ("&amp;COUNTIFS('Pipeline Events'!$M$9:$M$45,$Q122,'Pipeline Events'!$K$9:$K$45,"&gt;="&amp;'Timing &amp; Incumbent Screen'!$C$6)&amp;")",""))</f>
        <v/>
      </c>
      <c r="W122" t="str">
        <f>IF(COUNTIFS('Notice Links'!$E$9:$E$59,$K122,'Notice Links'!$L$9:$L$59,"Y",'Notice Links'!$J$9:$J$59,"&gt;="&amp;'Timing &amp; Incumbent Screen'!$C$6)&gt;0,"Y","")</f>
        <v/>
      </c>
      <c r="X122">
        <f>IFERROR(INDEX('Recompete Reviews'!$D$9:$D$234,MATCH($K122,'Recompete Reviews'!$B$9:$B$234,0)),"")</f>
        <v>0</v>
      </c>
      <c r="Y122">
        <f>IFERROR(INDEX('Recompete Reviews'!$E$9:$E$234,MATCH($K122,'Recompete Reviews'!$B$9:$B$234,0)),"")</f>
        <v>0</v>
      </c>
      <c r="Z122">
        <f>IFERROR(INDEX('Recompete Reviews'!$H$9:$H$234,MATCH($K122,'Recompete Reviews'!$B$9:$B$234,0)),"")</f>
        <v>0</v>
      </c>
    </row>
    <row r="123" spans="2:26" ht="11" outlineLevel="1" x14ac:dyDescent="0.15">
      <c r="B123" t="str">
        <f>IF($E123="","",IF($E123&lt;'Timing &amp; Incumbent Screen'!$C$6,"Expired-lineage","Active"))</f>
        <v>Expired-lineage</v>
      </c>
      <c r="C123" t="str">
        <f>IF($E123="","",IF($E123&lt;'Timing &amp; Incumbent Screen'!$C$6,"Expired - unresolved",IF(($E123-'Timing &amp; Incumbent Screen'!$C$6)&lt;=365,"Imminent (&lt;=12 mo)",IF(($E123-'Timing &amp; Incumbent Screen'!$C$6)&lt;=1095,"Forward (1-3 yr)","Long-range (3+ yr)"))))</f>
        <v>Expired - unresolved</v>
      </c>
      <c r="D123" t="str">
        <f t="shared" si="4"/>
        <v>FY25</v>
      </c>
      <c r="E123" s="18">
        <f>IF(INDEX('Contract Families'!$AK$9:$AK$1696,MATCH($K123,'Contract Families'!$B$9:$B$1696,0))="","",INDEX('Contract Families'!$AK$9:$AK$1696,MATCH($K123,'Contract Families'!$B$9:$B$1696,0)))</f>
        <v>45670</v>
      </c>
      <c r="F123" t="s">
        <v>599</v>
      </c>
      <c r="G123" s="15">
        <f>IF($E123="","",ROUND(($E123-'Timing &amp; Incumbent Screen'!$C$6)/30.44,0))</f>
        <v>-17</v>
      </c>
      <c r="H123" s="19">
        <f t="shared" si="5"/>
        <v>45670</v>
      </c>
      <c r="I123" s="19">
        <f t="shared" si="6"/>
        <v>45580</v>
      </c>
      <c r="J123" s="15">
        <f>IFERROR(INDEX('Recompete Reviews'!$M$9:$M$234,MATCH($K123,'Recompete Reviews'!$B$9:$B$234,0)),"")</f>
        <v>0</v>
      </c>
      <c r="K123" t="s">
        <v>253</v>
      </c>
      <c r="L123" t="s">
        <v>659</v>
      </c>
      <c r="M123" t="s">
        <v>531</v>
      </c>
      <c r="N123" t="s">
        <v>636</v>
      </c>
      <c r="O123" s="17">
        <v>45196</v>
      </c>
      <c r="P123" s="4">
        <f>IF($O123="","",ROUND(('Timing &amp; Incumbent Screen'!$C$6-$O123)/365.25,1))</f>
        <v>2.7</v>
      </c>
      <c r="Q123" t="s">
        <v>741</v>
      </c>
      <c r="R123" s="10">
        <f>IF(INDEX('Contract Families'!$AB$9:$AB$1696,MATCH($K123,'Contract Families'!$B$9:$B$1696,0))="","",INDEX('Contract Families'!$AB$9:$AB$1696,MATCH($K123,'Contract Families'!$B$9:$B$1696,0))/1000000)</f>
        <v>5.3552020000000002</v>
      </c>
      <c r="S123" s="11">
        <f>IF(INDEX('Contract Families'!$Z$9:$Z$1696,MATCH($K123,'Contract Families'!$B$9:$B$1696,0))="","",INDEX('Contract Families'!$Z$9:$Z$1696,MATCH($K123,'Contract Families'!$B$9:$B$1696,0)))</f>
        <v>1</v>
      </c>
      <c r="T123" s="19">
        <f>IF(MAX(_xlfn.MAXIFS('Contract Awards'!$V$9:$V$2697,'Contract Awards'!$C$9:$C$2697,$K123),_xlfn.MAXIFS('Contract Awards'!$V$9:$V$2697,'Contract Awards'!$D$9:$D$2697,$K123))=0,"",MAX(_xlfn.MAXIFS('Contract Awards'!$V$9:$V$2697,'Contract Awards'!$C$9:$C$2697,$K123),_xlfn.MAXIFS('Contract Awards'!$V$9:$V$2697,'Contract Awards'!$D$9:$D$2697,$K123)))</f>
        <v>45670</v>
      </c>
      <c r="U123" s="15">
        <f t="shared" si="7"/>
        <v>0</v>
      </c>
      <c r="V123" t="str">
        <f>IF($Q123="","",IF(COUNTIFS('Pipeline Events'!$M$9:$M$45,$Q123,'Pipeline Events'!$K$9:$K$45,"&gt;="&amp;'Timing &amp; Incumbent Screen'!$C$6)&gt;0,"Y ("&amp;COUNTIFS('Pipeline Events'!$M$9:$M$45,$Q123,'Pipeline Events'!$K$9:$K$45,"&gt;="&amp;'Timing &amp; Incumbent Screen'!$C$6)&amp;")",""))</f>
        <v>Y (2)</v>
      </c>
      <c r="W123" t="str">
        <f>IF(COUNTIFS('Notice Links'!$E$9:$E$59,$K123,'Notice Links'!$L$9:$L$59,"Y",'Notice Links'!$J$9:$J$59,"&gt;="&amp;'Timing &amp; Incumbent Screen'!$C$6)&gt;0,"Y","")</f>
        <v/>
      </c>
      <c r="X123">
        <f>IFERROR(INDEX('Recompete Reviews'!$D$9:$D$234,MATCH($K123,'Recompete Reviews'!$B$9:$B$234,0)),"")</f>
        <v>0</v>
      </c>
      <c r="Y123">
        <f>IFERROR(INDEX('Recompete Reviews'!$E$9:$E$234,MATCH($K123,'Recompete Reviews'!$B$9:$B$234,0)),"")</f>
        <v>0</v>
      </c>
      <c r="Z123">
        <f>IFERROR(INDEX('Recompete Reviews'!$H$9:$H$234,MATCH($K123,'Recompete Reviews'!$B$9:$B$234,0)),"")</f>
        <v>0</v>
      </c>
    </row>
    <row r="124" spans="2:26" ht="11" outlineLevel="1" x14ac:dyDescent="0.15">
      <c r="B124" t="str">
        <f>IF($E124="","",IF($E124&lt;'Timing &amp; Incumbent Screen'!$C$6,"Expired-lineage","Active"))</f>
        <v>Expired-lineage</v>
      </c>
      <c r="C124" t="str">
        <f>IF($E124="","",IF($E124&lt;'Timing &amp; Incumbent Screen'!$C$6,"Expired - unresolved",IF(($E124-'Timing &amp; Incumbent Screen'!$C$6)&lt;=365,"Imminent (&lt;=12 mo)",IF(($E124-'Timing &amp; Incumbent Screen'!$C$6)&lt;=1095,"Forward (1-3 yr)","Long-range (3+ yr)"))))</f>
        <v>Expired - unresolved</v>
      </c>
      <c r="D124" t="str">
        <f t="shared" si="4"/>
        <v>FY25</v>
      </c>
      <c r="E124" s="18">
        <f>IF(INDEX('Contract Families'!$AK$9:$AK$1696,MATCH($K124,'Contract Families'!$B$9:$B$1696,0))="","",INDEX('Contract Families'!$AK$9:$AK$1696,MATCH($K124,'Contract Families'!$B$9:$B$1696,0)))</f>
        <v>45642</v>
      </c>
      <c r="F124" t="s">
        <v>599</v>
      </c>
      <c r="G124" s="15">
        <f>IF($E124="","",ROUND(($E124-'Timing &amp; Incumbent Screen'!$C$6)/30.44,0))</f>
        <v>-18</v>
      </c>
      <c r="H124" s="19">
        <f t="shared" si="5"/>
        <v>45642</v>
      </c>
      <c r="I124" s="19">
        <f t="shared" si="6"/>
        <v>45552</v>
      </c>
      <c r="J124" s="15">
        <f>IFERROR(INDEX('Recompete Reviews'!$M$9:$M$234,MATCH($K124,'Recompete Reviews'!$B$9:$B$234,0)),"")</f>
        <v>0</v>
      </c>
      <c r="K124" t="s">
        <v>288</v>
      </c>
      <c r="L124" t="s">
        <v>653</v>
      </c>
      <c r="M124" t="s">
        <v>531</v>
      </c>
      <c r="N124" t="s">
        <v>636</v>
      </c>
      <c r="O124" s="17">
        <v>45197</v>
      </c>
      <c r="P124" s="4">
        <f>IF($O124="","",ROUND(('Timing &amp; Incumbent Screen'!$C$6-$O124)/365.25,1))</f>
        <v>2.7</v>
      </c>
      <c r="Q124" t="s">
        <v>741</v>
      </c>
      <c r="R124" s="10">
        <f>IF(INDEX('Contract Families'!$AB$9:$AB$1696,MATCH($K124,'Contract Families'!$B$9:$B$1696,0))="","",INDEX('Contract Families'!$AB$9:$AB$1696,MATCH($K124,'Contract Families'!$B$9:$B$1696,0))/1000000)</f>
        <v>2.8904700000000001</v>
      </c>
      <c r="S124" s="11">
        <f>IF(INDEX('Contract Families'!$Z$9:$Z$1696,MATCH($K124,'Contract Families'!$B$9:$B$1696,0))="","",INDEX('Contract Families'!$Z$9:$Z$1696,MATCH($K124,'Contract Families'!$B$9:$B$1696,0)))</f>
        <v>1</v>
      </c>
      <c r="T124" s="19">
        <f>IF(MAX(_xlfn.MAXIFS('Contract Awards'!$V$9:$V$2697,'Contract Awards'!$C$9:$C$2697,$K124),_xlfn.MAXIFS('Contract Awards'!$V$9:$V$2697,'Contract Awards'!$D$9:$D$2697,$K124))=0,"",MAX(_xlfn.MAXIFS('Contract Awards'!$V$9:$V$2697,'Contract Awards'!$C$9:$C$2697,$K124),_xlfn.MAXIFS('Contract Awards'!$V$9:$V$2697,'Contract Awards'!$D$9:$D$2697,$K124)))</f>
        <v>45642</v>
      </c>
      <c r="U124" s="15">
        <f t="shared" si="7"/>
        <v>0</v>
      </c>
      <c r="V124" t="str">
        <f>IF($Q124="","",IF(COUNTIFS('Pipeline Events'!$M$9:$M$45,$Q124,'Pipeline Events'!$K$9:$K$45,"&gt;="&amp;'Timing &amp; Incumbent Screen'!$C$6)&gt;0,"Y ("&amp;COUNTIFS('Pipeline Events'!$M$9:$M$45,$Q124,'Pipeline Events'!$K$9:$K$45,"&gt;="&amp;'Timing &amp; Incumbent Screen'!$C$6)&amp;")",""))</f>
        <v>Y (2)</v>
      </c>
      <c r="W124" t="str">
        <f>IF(COUNTIFS('Notice Links'!$E$9:$E$59,$K124,'Notice Links'!$L$9:$L$59,"Y",'Notice Links'!$J$9:$J$59,"&gt;="&amp;'Timing &amp; Incumbent Screen'!$C$6)&gt;0,"Y","")</f>
        <v/>
      </c>
      <c r="X124">
        <f>IFERROR(INDEX('Recompete Reviews'!$D$9:$D$234,MATCH($K124,'Recompete Reviews'!$B$9:$B$234,0)),"")</f>
        <v>0</v>
      </c>
      <c r="Y124">
        <f>IFERROR(INDEX('Recompete Reviews'!$E$9:$E$234,MATCH($K124,'Recompete Reviews'!$B$9:$B$234,0)),"")</f>
        <v>0</v>
      </c>
      <c r="Z124">
        <f>IFERROR(INDEX('Recompete Reviews'!$H$9:$H$234,MATCH($K124,'Recompete Reviews'!$B$9:$B$234,0)),"")</f>
        <v>0</v>
      </c>
    </row>
    <row r="125" spans="2:26" ht="11" outlineLevel="1" x14ac:dyDescent="0.15">
      <c r="B125" t="str">
        <f>IF($E125="","",IF($E125&lt;'Timing &amp; Incumbent Screen'!$C$6,"Expired-lineage","Active"))</f>
        <v>Expired-lineage</v>
      </c>
      <c r="C125" t="str">
        <f>IF($E125="","",IF($E125&lt;'Timing &amp; Incumbent Screen'!$C$6,"Expired - unresolved",IF(($E125-'Timing &amp; Incumbent Screen'!$C$6)&lt;=365,"Imminent (&lt;=12 mo)",IF(($E125-'Timing &amp; Incumbent Screen'!$C$6)&lt;=1095,"Forward (1-3 yr)","Long-range (3+ yr)"))))</f>
        <v>Expired - unresolved</v>
      </c>
      <c r="D125" t="str">
        <f t="shared" si="4"/>
        <v>FY25</v>
      </c>
      <c r="E125" s="18">
        <f>IF(INDEX('Contract Families'!$AK$9:$AK$1696,MATCH($K125,'Contract Families'!$B$9:$B$1696,0))="","",INDEX('Contract Families'!$AK$9:$AK$1696,MATCH($K125,'Contract Families'!$B$9:$B$1696,0)))</f>
        <v>45614</v>
      </c>
      <c r="F125" t="s">
        <v>599</v>
      </c>
      <c r="G125" s="15">
        <f>IF($E125="","",ROUND(($E125-'Timing &amp; Incumbent Screen'!$C$6)/30.44,0))</f>
        <v>-19</v>
      </c>
      <c r="H125" s="19">
        <f t="shared" si="5"/>
        <v>45614</v>
      </c>
      <c r="I125" s="19">
        <f t="shared" si="6"/>
        <v>45524</v>
      </c>
      <c r="J125" s="15">
        <f>IFERROR(INDEX('Recompete Reviews'!$M$9:$M$234,MATCH($K125,'Recompete Reviews'!$B$9:$B$234,0)),"")</f>
        <v>0</v>
      </c>
      <c r="K125" t="s">
        <v>289</v>
      </c>
      <c r="L125" t="s">
        <v>640</v>
      </c>
      <c r="M125" t="s">
        <v>531</v>
      </c>
      <c r="N125" t="s">
        <v>636</v>
      </c>
      <c r="O125" s="17">
        <v>43707</v>
      </c>
      <c r="P125" s="4">
        <f>IF($O125="","",ROUND(('Timing &amp; Incumbent Screen'!$C$6-$O125)/365.25,1))</f>
        <v>6.8</v>
      </c>
      <c r="Q125" t="s">
        <v>760</v>
      </c>
      <c r="R125" s="10">
        <f>IF(INDEX('Contract Families'!$AB$9:$AB$1696,MATCH($K125,'Contract Families'!$B$9:$B$1696,0))="","",INDEX('Contract Families'!$AB$9:$AB$1696,MATCH($K125,'Contract Families'!$B$9:$B$1696,0))/1000000)</f>
        <v>2.885122</v>
      </c>
      <c r="S125" s="11">
        <f>IF(INDEX('Contract Families'!$Z$9:$Z$1696,MATCH($K125,'Contract Families'!$B$9:$B$1696,0))="","",INDEX('Contract Families'!$Z$9:$Z$1696,MATCH($K125,'Contract Families'!$B$9:$B$1696,0)))</f>
        <v>1</v>
      </c>
      <c r="T125" s="19">
        <f>IF(MAX(_xlfn.MAXIFS('Contract Awards'!$V$9:$V$2697,'Contract Awards'!$C$9:$C$2697,$K125),_xlfn.MAXIFS('Contract Awards'!$V$9:$V$2697,'Contract Awards'!$D$9:$D$2697,$K125))=0,"",MAX(_xlfn.MAXIFS('Contract Awards'!$V$9:$V$2697,'Contract Awards'!$C$9:$C$2697,$K125),_xlfn.MAXIFS('Contract Awards'!$V$9:$V$2697,'Contract Awards'!$D$9:$D$2697,$K125)))</f>
        <v>45614</v>
      </c>
      <c r="U125" s="15">
        <f t="shared" si="7"/>
        <v>0</v>
      </c>
      <c r="V125" t="str">
        <f>IF($Q125="","",IF(COUNTIFS('Pipeline Events'!$M$9:$M$45,$Q125,'Pipeline Events'!$K$9:$K$45,"&gt;="&amp;'Timing &amp; Incumbent Screen'!$C$6)&gt;0,"Y ("&amp;COUNTIFS('Pipeline Events'!$M$9:$M$45,$Q125,'Pipeline Events'!$K$9:$K$45,"&gt;="&amp;'Timing &amp; Incumbent Screen'!$C$6)&amp;")",""))</f>
        <v/>
      </c>
      <c r="W125" t="str">
        <f>IF(COUNTIFS('Notice Links'!$E$9:$E$59,$K125,'Notice Links'!$L$9:$L$59,"Y",'Notice Links'!$J$9:$J$59,"&gt;="&amp;'Timing &amp; Incumbent Screen'!$C$6)&gt;0,"Y","")</f>
        <v/>
      </c>
      <c r="X125">
        <f>IFERROR(INDEX('Recompete Reviews'!$D$9:$D$234,MATCH($K125,'Recompete Reviews'!$B$9:$B$234,0)),"")</f>
        <v>0</v>
      </c>
      <c r="Y125">
        <f>IFERROR(INDEX('Recompete Reviews'!$E$9:$E$234,MATCH($K125,'Recompete Reviews'!$B$9:$B$234,0)),"")</f>
        <v>0</v>
      </c>
      <c r="Z125">
        <f>IFERROR(INDEX('Recompete Reviews'!$H$9:$H$234,MATCH($K125,'Recompete Reviews'!$B$9:$B$234,0)),"")</f>
        <v>0</v>
      </c>
    </row>
    <row r="126" spans="2:26" ht="11" outlineLevel="1" x14ac:dyDescent="0.15">
      <c r="B126" t="str">
        <f>IF($E126="","",IF($E126&lt;'Timing &amp; Incumbent Screen'!$C$6,"Expired-lineage","Active"))</f>
        <v>Expired-lineage</v>
      </c>
      <c r="C126" t="str">
        <f>IF($E126="","",IF($E126&lt;'Timing &amp; Incumbent Screen'!$C$6,"Expired - unresolved",IF(($E126-'Timing &amp; Incumbent Screen'!$C$6)&lt;=365,"Imminent (&lt;=12 mo)",IF(($E126-'Timing &amp; Incumbent Screen'!$C$6)&lt;=1095,"Forward (1-3 yr)","Long-range (3+ yr)"))))</f>
        <v>Expired - unresolved</v>
      </c>
      <c r="D126" t="str">
        <f t="shared" si="4"/>
        <v>FY25</v>
      </c>
      <c r="E126" s="18">
        <f>IF(INDEX('Contract Families'!$AK$9:$AK$1696,MATCH($K126,'Contract Families'!$B$9:$B$1696,0))="","",INDEX('Contract Families'!$AK$9:$AK$1696,MATCH($K126,'Contract Families'!$B$9:$B$1696,0)))</f>
        <v>45603</v>
      </c>
      <c r="F126" t="s">
        <v>599</v>
      </c>
      <c r="G126" s="15">
        <f>IF($E126="","",ROUND(($E126-'Timing &amp; Incumbent Screen'!$C$6)/30.44,0))</f>
        <v>-19</v>
      </c>
      <c r="H126" s="19">
        <f t="shared" si="5"/>
        <v>45603</v>
      </c>
      <c r="I126" s="19">
        <f t="shared" si="6"/>
        <v>45513</v>
      </c>
      <c r="J126" s="15">
        <f>IFERROR(INDEX('Recompete Reviews'!$M$9:$M$234,MATCH($K126,'Recompete Reviews'!$B$9:$B$234,0)),"")</f>
        <v>0</v>
      </c>
      <c r="K126" t="s">
        <v>276</v>
      </c>
      <c r="L126" t="s">
        <v>676</v>
      </c>
      <c r="M126" t="s">
        <v>531</v>
      </c>
      <c r="N126" t="s">
        <v>636</v>
      </c>
      <c r="O126" s="17">
        <v>44981</v>
      </c>
      <c r="P126" s="4">
        <f>IF($O126="","",ROUND(('Timing &amp; Incumbent Screen'!$C$6-$O126)/365.25,1))</f>
        <v>3.3</v>
      </c>
      <c r="Q126" t="s">
        <v>755</v>
      </c>
      <c r="R126" s="10">
        <f>IF(INDEX('Contract Families'!$AB$9:$AB$1696,MATCH($K126,'Contract Families'!$B$9:$B$1696,0))="","",INDEX('Contract Families'!$AB$9:$AB$1696,MATCH($K126,'Contract Families'!$B$9:$B$1696,0))/1000000)</f>
        <v>3.6065703199999999</v>
      </c>
      <c r="S126" s="11">
        <f>IF(INDEX('Contract Families'!$Z$9:$Z$1696,MATCH($K126,'Contract Families'!$B$9:$B$1696,0))="","",INDEX('Contract Families'!$Z$9:$Z$1696,MATCH($K126,'Contract Families'!$B$9:$B$1696,0)))</f>
        <v>1</v>
      </c>
      <c r="T126" s="19">
        <f>IF(MAX(_xlfn.MAXIFS('Contract Awards'!$V$9:$V$2697,'Contract Awards'!$C$9:$C$2697,$K126),_xlfn.MAXIFS('Contract Awards'!$V$9:$V$2697,'Contract Awards'!$D$9:$D$2697,$K126))=0,"",MAX(_xlfn.MAXIFS('Contract Awards'!$V$9:$V$2697,'Contract Awards'!$C$9:$C$2697,$K126),_xlfn.MAXIFS('Contract Awards'!$V$9:$V$2697,'Contract Awards'!$D$9:$D$2697,$K126)))</f>
        <v>45603</v>
      </c>
      <c r="U126" s="15">
        <f t="shared" si="7"/>
        <v>0</v>
      </c>
      <c r="V126" t="str">
        <f>IF($Q126="","",IF(COUNTIFS('Pipeline Events'!$M$9:$M$45,$Q126,'Pipeline Events'!$K$9:$K$45,"&gt;="&amp;'Timing &amp; Incumbent Screen'!$C$6)&gt;0,"Y ("&amp;COUNTIFS('Pipeline Events'!$M$9:$M$45,$Q126,'Pipeline Events'!$K$9:$K$45,"&gt;="&amp;'Timing &amp; Incumbent Screen'!$C$6)&amp;")",""))</f>
        <v/>
      </c>
      <c r="W126" t="str">
        <f>IF(COUNTIFS('Notice Links'!$E$9:$E$59,$K126,'Notice Links'!$L$9:$L$59,"Y",'Notice Links'!$J$9:$J$59,"&gt;="&amp;'Timing &amp; Incumbent Screen'!$C$6)&gt;0,"Y","")</f>
        <v/>
      </c>
      <c r="X126">
        <f>IFERROR(INDEX('Recompete Reviews'!$D$9:$D$234,MATCH($K126,'Recompete Reviews'!$B$9:$B$234,0)),"")</f>
        <v>0</v>
      </c>
      <c r="Y126">
        <f>IFERROR(INDEX('Recompete Reviews'!$E$9:$E$234,MATCH($K126,'Recompete Reviews'!$B$9:$B$234,0)),"")</f>
        <v>0</v>
      </c>
      <c r="Z126">
        <f>IFERROR(INDEX('Recompete Reviews'!$H$9:$H$234,MATCH($K126,'Recompete Reviews'!$B$9:$B$234,0)),"")</f>
        <v>0</v>
      </c>
    </row>
    <row r="127" spans="2:26" ht="11" outlineLevel="1" x14ac:dyDescent="0.15">
      <c r="B127" t="str">
        <f>IF($E127="","",IF($E127&lt;'Timing &amp; Incumbent Screen'!$C$6,"Expired-lineage","Active"))</f>
        <v>Expired-lineage</v>
      </c>
      <c r="C127" t="str">
        <f>IF($E127="","",IF($E127&lt;'Timing &amp; Incumbent Screen'!$C$6,"Expired - unresolved",IF(($E127-'Timing &amp; Incumbent Screen'!$C$6)&lt;=365,"Imminent (&lt;=12 mo)",IF(($E127-'Timing &amp; Incumbent Screen'!$C$6)&lt;=1095,"Forward (1-3 yr)","Long-range (3+ yr)"))))</f>
        <v>Expired - unresolved</v>
      </c>
      <c r="D127" t="str">
        <f t="shared" si="4"/>
        <v>FY25</v>
      </c>
      <c r="E127" s="18">
        <f>IF(INDEX('Contract Families'!$AK$9:$AK$1696,MATCH($K127,'Contract Families'!$B$9:$B$1696,0))="","",INDEX('Contract Families'!$AK$9:$AK$1696,MATCH($K127,'Contract Families'!$B$9:$B$1696,0)))</f>
        <v>45597</v>
      </c>
      <c r="F127" t="s">
        <v>599</v>
      </c>
      <c r="G127" s="15">
        <f>IF($E127="","",ROUND(($E127-'Timing &amp; Incumbent Screen'!$C$6)/30.44,0))</f>
        <v>-20</v>
      </c>
      <c r="H127" s="19">
        <f t="shared" si="5"/>
        <v>45597</v>
      </c>
      <c r="I127" s="19">
        <f t="shared" si="6"/>
        <v>45507</v>
      </c>
      <c r="J127" s="15">
        <f>IFERROR(INDEX('Recompete Reviews'!$M$9:$M$234,MATCH($K127,'Recompete Reviews'!$B$9:$B$234,0)),"")</f>
        <v>0</v>
      </c>
      <c r="K127" t="s">
        <v>345</v>
      </c>
      <c r="L127" t="s">
        <v>665</v>
      </c>
      <c r="M127" t="s">
        <v>531</v>
      </c>
      <c r="N127" t="s">
        <v>636</v>
      </c>
      <c r="O127" s="17">
        <v>45426</v>
      </c>
      <c r="P127" s="4">
        <f>IF($O127="","",ROUND(('Timing &amp; Incumbent Screen'!$C$6-$O127)/365.25,1))</f>
        <v>2.1</v>
      </c>
      <c r="Q127" t="s">
        <v>748</v>
      </c>
      <c r="R127" s="10">
        <f>IF(INDEX('Contract Families'!$AB$9:$AB$1696,MATCH($K127,'Contract Families'!$B$9:$B$1696,0))="","",INDEX('Contract Families'!$AB$9:$AB$1696,MATCH($K127,'Contract Families'!$B$9:$B$1696,0))/1000000)</f>
        <v>1.3979608799999999</v>
      </c>
      <c r="S127" s="11">
        <f>IF(INDEX('Contract Families'!$Z$9:$Z$1696,MATCH($K127,'Contract Families'!$B$9:$B$1696,0))="","",INDEX('Contract Families'!$Z$9:$Z$1696,MATCH($K127,'Contract Families'!$B$9:$B$1696,0)))</f>
        <v>1</v>
      </c>
      <c r="T127" s="19">
        <f>IF(MAX(_xlfn.MAXIFS('Contract Awards'!$V$9:$V$2697,'Contract Awards'!$C$9:$C$2697,$K127),_xlfn.MAXIFS('Contract Awards'!$V$9:$V$2697,'Contract Awards'!$D$9:$D$2697,$K127))=0,"",MAX(_xlfn.MAXIFS('Contract Awards'!$V$9:$V$2697,'Contract Awards'!$C$9:$C$2697,$K127),_xlfn.MAXIFS('Contract Awards'!$V$9:$V$2697,'Contract Awards'!$D$9:$D$2697,$K127)))</f>
        <v>45597</v>
      </c>
      <c r="U127" s="15">
        <f t="shared" si="7"/>
        <v>0</v>
      </c>
      <c r="V127" t="str">
        <f>IF($Q127="","",IF(COUNTIFS('Pipeline Events'!$M$9:$M$45,$Q127,'Pipeline Events'!$K$9:$K$45,"&gt;="&amp;'Timing &amp; Incumbent Screen'!$C$6)&gt;0,"Y ("&amp;COUNTIFS('Pipeline Events'!$M$9:$M$45,$Q127,'Pipeline Events'!$K$9:$K$45,"&gt;="&amp;'Timing &amp; Incumbent Screen'!$C$6)&amp;")",""))</f>
        <v/>
      </c>
      <c r="W127" t="str">
        <f>IF(COUNTIFS('Notice Links'!$E$9:$E$59,$K127,'Notice Links'!$L$9:$L$59,"Y",'Notice Links'!$J$9:$J$59,"&gt;="&amp;'Timing &amp; Incumbent Screen'!$C$6)&gt;0,"Y","")</f>
        <v/>
      </c>
      <c r="X127">
        <f>IFERROR(INDEX('Recompete Reviews'!$D$9:$D$234,MATCH($K127,'Recompete Reviews'!$B$9:$B$234,0)),"")</f>
        <v>0</v>
      </c>
      <c r="Y127">
        <f>IFERROR(INDEX('Recompete Reviews'!$E$9:$E$234,MATCH($K127,'Recompete Reviews'!$B$9:$B$234,0)),"")</f>
        <v>0</v>
      </c>
      <c r="Z127">
        <f>IFERROR(INDEX('Recompete Reviews'!$H$9:$H$234,MATCH($K127,'Recompete Reviews'!$B$9:$B$234,0)),"")</f>
        <v>0</v>
      </c>
    </row>
    <row r="128" spans="2:26" ht="11" outlineLevel="1" x14ac:dyDescent="0.15">
      <c r="B128" t="str">
        <f>IF($E128="","",IF($E128&lt;'Timing &amp; Incumbent Screen'!$C$6,"Expired-lineage","Active"))</f>
        <v>Expired-lineage</v>
      </c>
      <c r="C128" t="str">
        <f>IF($E128="","",IF($E128&lt;'Timing &amp; Incumbent Screen'!$C$6,"Expired - unresolved",IF(($E128-'Timing &amp; Incumbent Screen'!$C$6)&lt;=365,"Imminent (&lt;=12 mo)",IF(($E128-'Timing &amp; Incumbent Screen'!$C$6)&lt;=1095,"Forward (1-3 yr)","Long-range (3+ yr)"))))</f>
        <v>Expired - unresolved</v>
      </c>
      <c r="D128" t="str">
        <f t="shared" si="4"/>
        <v>FY24</v>
      </c>
      <c r="E128" s="18">
        <f>IF(INDEX('Contract Families'!$AK$9:$AK$1696,MATCH($K128,'Contract Families'!$B$9:$B$1696,0))="","",INDEX('Contract Families'!$AK$9:$AK$1696,MATCH($K128,'Contract Families'!$B$9:$B$1696,0)))</f>
        <v>45562</v>
      </c>
      <c r="F128" t="s">
        <v>599</v>
      </c>
      <c r="G128" s="15">
        <f>IF($E128="","",ROUND(($E128-'Timing &amp; Incumbent Screen'!$C$6)/30.44,0))</f>
        <v>-21</v>
      </c>
      <c r="H128" s="19">
        <f t="shared" si="5"/>
        <v>45562</v>
      </c>
      <c r="I128" s="19">
        <f t="shared" si="6"/>
        <v>45472</v>
      </c>
      <c r="J128" s="15">
        <f>IFERROR(INDEX('Recompete Reviews'!$M$9:$M$234,MATCH($K128,'Recompete Reviews'!$B$9:$B$234,0)),"")</f>
        <v>0</v>
      </c>
      <c r="K128" t="s">
        <v>322</v>
      </c>
      <c r="L128" t="s">
        <v>676</v>
      </c>
      <c r="M128" t="s">
        <v>531</v>
      </c>
      <c r="N128" t="s">
        <v>636</v>
      </c>
      <c r="O128" s="17">
        <v>45413</v>
      </c>
      <c r="P128" s="4">
        <f>IF($O128="","",ROUND(('Timing &amp; Incumbent Screen'!$C$6-$O128)/365.25,1))</f>
        <v>2.1</v>
      </c>
      <c r="Q128" t="s">
        <v>740</v>
      </c>
      <c r="R128" s="10">
        <f>IF(INDEX('Contract Families'!$AB$9:$AB$1696,MATCH($K128,'Contract Families'!$B$9:$B$1696,0))="","",INDEX('Contract Families'!$AB$9:$AB$1696,MATCH($K128,'Contract Families'!$B$9:$B$1696,0))/1000000)</f>
        <v>1.833234</v>
      </c>
      <c r="S128" s="11">
        <f>IF(INDEX('Contract Families'!$Z$9:$Z$1696,MATCH($K128,'Contract Families'!$B$9:$B$1696,0))="","",INDEX('Contract Families'!$Z$9:$Z$1696,MATCH($K128,'Contract Families'!$B$9:$B$1696,0)))</f>
        <v>1</v>
      </c>
      <c r="T128" s="19">
        <f>IF(MAX(_xlfn.MAXIFS('Contract Awards'!$V$9:$V$2697,'Contract Awards'!$C$9:$C$2697,$K128),_xlfn.MAXIFS('Contract Awards'!$V$9:$V$2697,'Contract Awards'!$D$9:$D$2697,$K128))=0,"",MAX(_xlfn.MAXIFS('Contract Awards'!$V$9:$V$2697,'Contract Awards'!$C$9:$C$2697,$K128),_xlfn.MAXIFS('Contract Awards'!$V$9:$V$2697,'Contract Awards'!$D$9:$D$2697,$K128)))</f>
        <v>45562</v>
      </c>
      <c r="U128" s="15">
        <f t="shared" si="7"/>
        <v>0</v>
      </c>
      <c r="V128" t="str">
        <f>IF($Q128="","",IF(COUNTIFS('Pipeline Events'!$M$9:$M$45,$Q128,'Pipeline Events'!$K$9:$K$45,"&gt;="&amp;'Timing &amp; Incumbent Screen'!$C$6)&gt;0,"Y ("&amp;COUNTIFS('Pipeline Events'!$M$9:$M$45,$Q128,'Pipeline Events'!$K$9:$K$45,"&gt;="&amp;'Timing &amp; Incumbent Screen'!$C$6)&amp;")",""))</f>
        <v/>
      </c>
      <c r="W128" t="str">
        <f>IF(COUNTIFS('Notice Links'!$E$9:$E$59,$K128,'Notice Links'!$L$9:$L$59,"Y",'Notice Links'!$J$9:$J$59,"&gt;="&amp;'Timing &amp; Incumbent Screen'!$C$6)&gt;0,"Y","")</f>
        <v/>
      </c>
      <c r="X128">
        <f>IFERROR(INDEX('Recompete Reviews'!$D$9:$D$234,MATCH($K128,'Recompete Reviews'!$B$9:$B$234,0)),"")</f>
        <v>0</v>
      </c>
      <c r="Y128">
        <f>IFERROR(INDEX('Recompete Reviews'!$E$9:$E$234,MATCH($K128,'Recompete Reviews'!$B$9:$B$234,0)),"")</f>
        <v>0</v>
      </c>
      <c r="Z128">
        <f>IFERROR(INDEX('Recompete Reviews'!$H$9:$H$234,MATCH($K128,'Recompete Reviews'!$B$9:$B$234,0)),"")</f>
        <v>0</v>
      </c>
    </row>
    <row r="129" spans="2:26" ht="11" outlineLevel="1" x14ac:dyDescent="0.15">
      <c r="B129" t="str">
        <f>IF($E129="","",IF($E129&lt;'Timing &amp; Incumbent Screen'!$C$6,"Expired-lineage","Active"))</f>
        <v>Expired-lineage</v>
      </c>
      <c r="C129" t="str">
        <f>IF($E129="","",IF($E129&lt;'Timing &amp; Incumbent Screen'!$C$6,"Expired - unresolved",IF(($E129-'Timing &amp; Incumbent Screen'!$C$6)&lt;=365,"Imminent (&lt;=12 mo)",IF(($E129-'Timing &amp; Incumbent Screen'!$C$6)&lt;=1095,"Forward (1-3 yr)","Long-range (3+ yr)"))))</f>
        <v>Expired - unresolved</v>
      </c>
      <c r="D129" t="str">
        <f t="shared" si="4"/>
        <v>FY24</v>
      </c>
      <c r="E129" s="18">
        <f>IF(INDEX('Contract Families'!$AK$9:$AK$1696,MATCH($K129,'Contract Families'!$B$9:$B$1696,0))="","",INDEX('Contract Families'!$AK$9:$AK$1696,MATCH($K129,'Contract Families'!$B$9:$B$1696,0)))</f>
        <v>45498</v>
      </c>
      <c r="F129" t="s">
        <v>666</v>
      </c>
      <c r="G129" s="15">
        <f>IF($E129="","",ROUND(($E129-'Timing &amp; Incumbent Screen'!$C$6)/30.44,0))</f>
        <v>-23</v>
      </c>
      <c r="H129" s="19">
        <f t="shared" si="5"/>
        <v>45498</v>
      </c>
      <c r="I129" s="19">
        <f t="shared" si="6"/>
        <v>45408</v>
      </c>
      <c r="J129" s="15">
        <f>IFERROR(INDEX('Recompete Reviews'!$M$9:$M$234,MATCH($K129,'Recompete Reviews'!$B$9:$B$234,0)),"")</f>
        <v>0</v>
      </c>
      <c r="K129" t="s">
        <v>251</v>
      </c>
      <c r="L129" t="s">
        <v>665</v>
      </c>
      <c r="M129" t="s">
        <v>531</v>
      </c>
      <c r="N129" t="s">
        <v>636</v>
      </c>
      <c r="O129" s="17">
        <v>43672</v>
      </c>
      <c r="P129" s="4">
        <f>IF($O129="","",ROUND(('Timing &amp; Incumbent Screen'!$C$6-$O129)/365.25,1))</f>
        <v>6.9</v>
      </c>
      <c r="Q129" t="s">
        <v>748</v>
      </c>
      <c r="R129" s="10">
        <f>IF(INDEX('Contract Families'!$AB$9:$AB$1696,MATCH($K129,'Contract Families'!$B$9:$B$1696,0))="","",INDEX('Contract Families'!$AB$9:$AB$1696,MATCH($K129,'Contract Families'!$B$9:$B$1696,0))/1000000)</f>
        <v>5.7494360999999996</v>
      </c>
      <c r="S129" s="11">
        <f>IF(INDEX('Contract Families'!$Z$9:$Z$1696,MATCH($K129,'Contract Families'!$B$9:$B$1696,0))="","",INDEX('Contract Families'!$Z$9:$Z$1696,MATCH($K129,'Contract Families'!$B$9:$B$1696,0)))</f>
        <v>1</v>
      </c>
      <c r="T129" s="19">
        <f>IF(MAX(_xlfn.MAXIFS('Contract Awards'!$V$9:$V$2697,'Contract Awards'!$C$9:$C$2697,$K129),_xlfn.MAXIFS('Contract Awards'!$V$9:$V$2697,'Contract Awards'!$D$9:$D$2697,$K129))=0,"",MAX(_xlfn.MAXIFS('Contract Awards'!$V$9:$V$2697,'Contract Awards'!$C$9:$C$2697,$K129),_xlfn.MAXIFS('Contract Awards'!$V$9:$V$2697,'Contract Awards'!$D$9:$D$2697,$K129)))</f>
        <v>45596</v>
      </c>
      <c r="U129" s="15">
        <f t="shared" si="7"/>
        <v>0</v>
      </c>
      <c r="V129" t="str">
        <f>IF($Q129="","",IF(COUNTIFS('Pipeline Events'!$M$9:$M$45,$Q129,'Pipeline Events'!$K$9:$K$45,"&gt;="&amp;'Timing &amp; Incumbent Screen'!$C$6)&gt;0,"Y ("&amp;COUNTIFS('Pipeline Events'!$M$9:$M$45,$Q129,'Pipeline Events'!$K$9:$K$45,"&gt;="&amp;'Timing &amp; Incumbent Screen'!$C$6)&amp;")",""))</f>
        <v/>
      </c>
      <c r="W129" t="str">
        <f>IF(COUNTIFS('Notice Links'!$E$9:$E$59,$K129,'Notice Links'!$L$9:$L$59,"Y",'Notice Links'!$J$9:$J$59,"&gt;="&amp;'Timing &amp; Incumbent Screen'!$C$6)&gt;0,"Y","")</f>
        <v/>
      </c>
      <c r="X129">
        <f>IFERROR(INDEX('Recompete Reviews'!$D$9:$D$234,MATCH($K129,'Recompete Reviews'!$B$9:$B$234,0)),"")</f>
        <v>0</v>
      </c>
      <c r="Y129">
        <f>IFERROR(INDEX('Recompete Reviews'!$E$9:$E$234,MATCH($K129,'Recompete Reviews'!$B$9:$B$234,0)),"")</f>
        <v>0</v>
      </c>
      <c r="Z129">
        <f>IFERROR(INDEX('Recompete Reviews'!$H$9:$H$234,MATCH($K129,'Recompete Reviews'!$B$9:$B$234,0)),"")</f>
        <v>0</v>
      </c>
    </row>
    <row r="130" spans="2:26" ht="11" outlineLevel="1" x14ac:dyDescent="0.15">
      <c r="B130" t="str">
        <f>IF($E130="","",IF($E130&lt;'Timing &amp; Incumbent Screen'!$C$6,"Expired-lineage","Active"))</f>
        <v>Expired-lineage</v>
      </c>
      <c r="C130" t="str">
        <f>IF($E130="","",IF($E130&lt;'Timing &amp; Incumbent Screen'!$C$6,"Expired - unresolved",IF(($E130-'Timing &amp; Incumbent Screen'!$C$6)&lt;=365,"Imminent (&lt;=12 mo)",IF(($E130-'Timing &amp; Incumbent Screen'!$C$6)&lt;=1095,"Forward (1-3 yr)","Long-range (3+ yr)"))))</f>
        <v>Expired - unresolved</v>
      </c>
      <c r="D130" t="str">
        <f t="shared" si="4"/>
        <v>FY24</v>
      </c>
      <c r="E130" s="18">
        <f>IF(INDEX('Contract Families'!$AK$9:$AK$1696,MATCH($K130,'Contract Families'!$B$9:$B$1696,0))="","",INDEX('Contract Families'!$AK$9:$AK$1696,MATCH($K130,'Contract Families'!$B$9:$B$1696,0)))</f>
        <v>45464</v>
      </c>
      <c r="F130" t="s">
        <v>599</v>
      </c>
      <c r="G130" s="15">
        <f>IF($E130="","",ROUND(($E130-'Timing &amp; Incumbent Screen'!$C$6)/30.44,0))</f>
        <v>-24</v>
      </c>
      <c r="H130" s="19">
        <f t="shared" si="5"/>
        <v>45464</v>
      </c>
      <c r="I130" s="19">
        <f t="shared" si="6"/>
        <v>45374</v>
      </c>
      <c r="J130" s="15">
        <f>IFERROR(INDEX('Recompete Reviews'!$M$9:$M$234,MATCH($K130,'Recompete Reviews'!$B$9:$B$234,0)),"")</f>
        <v>0</v>
      </c>
      <c r="K130" t="s">
        <v>306</v>
      </c>
      <c r="L130" t="s">
        <v>640</v>
      </c>
      <c r="M130" t="s">
        <v>531</v>
      </c>
      <c r="N130" t="s">
        <v>636</v>
      </c>
      <c r="O130" s="17">
        <v>44972</v>
      </c>
      <c r="P130" s="4">
        <f>IF($O130="","",ROUND(('Timing &amp; Incumbent Screen'!$C$6-$O130)/365.25,1))</f>
        <v>3.3</v>
      </c>
      <c r="Q130" t="s">
        <v>760</v>
      </c>
      <c r="R130" s="10">
        <f>IF(INDEX('Contract Families'!$AB$9:$AB$1696,MATCH($K130,'Contract Families'!$B$9:$B$1696,0))="","",INDEX('Contract Families'!$AB$9:$AB$1696,MATCH($K130,'Contract Families'!$B$9:$B$1696,0))/1000000)</f>
        <v>2.313008</v>
      </c>
      <c r="S130" s="11">
        <f>IF(INDEX('Contract Families'!$Z$9:$Z$1696,MATCH($K130,'Contract Families'!$B$9:$B$1696,0))="","",INDEX('Contract Families'!$Z$9:$Z$1696,MATCH($K130,'Contract Families'!$B$9:$B$1696,0)))</f>
        <v>1</v>
      </c>
      <c r="T130" s="19">
        <f>IF(MAX(_xlfn.MAXIFS('Contract Awards'!$V$9:$V$2697,'Contract Awards'!$C$9:$C$2697,$K130),_xlfn.MAXIFS('Contract Awards'!$V$9:$V$2697,'Contract Awards'!$D$9:$D$2697,$K130))=0,"",MAX(_xlfn.MAXIFS('Contract Awards'!$V$9:$V$2697,'Contract Awards'!$C$9:$C$2697,$K130),_xlfn.MAXIFS('Contract Awards'!$V$9:$V$2697,'Contract Awards'!$D$9:$D$2697,$K130)))</f>
        <v>45464</v>
      </c>
      <c r="U130" s="15">
        <f t="shared" si="7"/>
        <v>0</v>
      </c>
      <c r="V130" t="str">
        <f>IF($Q130="","",IF(COUNTIFS('Pipeline Events'!$M$9:$M$45,$Q130,'Pipeline Events'!$K$9:$K$45,"&gt;="&amp;'Timing &amp; Incumbent Screen'!$C$6)&gt;0,"Y ("&amp;COUNTIFS('Pipeline Events'!$M$9:$M$45,$Q130,'Pipeline Events'!$K$9:$K$45,"&gt;="&amp;'Timing &amp; Incumbent Screen'!$C$6)&amp;")",""))</f>
        <v/>
      </c>
      <c r="W130" t="str">
        <f>IF(COUNTIFS('Notice Links'!$E$9:$E$59,$K130,'Notice Links'!$L$9:$L$59,"Y",'Notice Links'!$J$9:$J$59,"&gt;="&amp;'Timing &amp; Incumbent Screen'!$C$6)&gt;0,"Y","")</f>
        <v/>
      </c>
      <c r="X130">
        <f>IFERROR(INDEX('Recompete Reviews'!$D$9:$D$234,MATCH($K130,'Recompete Reviews'!$B$9:$B$234,0)),"")</f>
        <v>0</v>
      </c>
      <c r="Y130">
        <f>IFERROR(INDEX('Recompete Reviews'!$E$9:$E$234,MATCH($K130,'Recompete Reviews'!$B$9:$B$234,0)),"")</f>
        <v>0</v>
      </c>
      <c r="Z130">
        <f>IFERROR(INDEX('Recompete Reviews'!$H$9:$H$234,MATCH($K130,'Recompete Reviews'!$B$9:$B$234,0)),"")</f>
        <v>0</v>
      </c>
    </row>
    <row r="131" spans="2:26" ht="11" outlineLevel="1" x14ac:dyDescent="0.15">
      <c r="B131" t="str">
        <f>IF($E131="","",IF($E131&lt;'Timing &amp; Incumbent Screen'!$C$6,"Expired-lineage","Active"))</f>
        <v>Expired-lineage</v>
      </c>
      <c r="C131" t="str">
        <f>IF($E131="","",IF($E131&lt;'Timing &amp; Incumbent Screen'!$C$6,"Expired - unresolved",IF(($E131-'Timing &amp; Incumbent Screen'!$C$6)&lt;=365,"Imminent (&lt;=12 mo)",IF(($E131-'Timing &amp; Incumbent Screen'!$C$6)&lt;=1095,"Forward (1-3 yr)","Long-range (3+ yr)"))))</f>
        <v>Expired - unresolved</v>
      </c>
      <c r="D131" t="str">
        <f t="shared" si="4"/>
        <v>FY24</v>
      </c>
      <c r="E131" s="18">
        <f>IF(INDEX('Contract Families'!$AK$9:$AK$1696,MATCH($K131,'Contract Families'!$B$9:$B$1696,0))="","",INDEX('Contract Families'!$AK$9:$AK$1696,MATCH($K131,'Contract Families'!$B$9:$B$1696,0)))</f>
        <v>45419</v>
      </c>
      <c r="F131" t="s">
        <v>631</v>
      </c>
      <c r="G131" s="15">
        <f>IF($E131="","",ROUND(($E131-'Timing &amp; Incumbent Screen'!$C$6)/30.44,0))</f>
        <v>-25</v>
      </c>
      <c r="H131" s="19">
        <f t="shared" si="5"/>
        <v>45419</v>
      </c>
      <c r="I131" s="19">
        <f t="shared" si="6"/>
        <v>45329</v>
      </c>
      <c r="J131" s="15">
        <f>IFERROR(INDEX('Recompete Reviews'!$M$9:$M$234,MATCH($K131,'Recompete Reviews'!$B$9:$B$234,0)),"")</f>
        <v>0</v>
      </c>
      <c r="K131" t="s">
        <v>224</v>
      </c>
      <c r="L131" t="s">
        <v>640</v>
      </c>
      <c r="M131" t="s">
        <v>531</v>
      </c>
      <c r="N131" t="s">
        <v>636</v>
      </c>
      <c r="O131" s="17">
        <v>41772</v>
      </c>
      <c r="P131" s="4">
        <f>IF($O131="","",ROUND(('Timing &amp; Incumbent Screen'!$C$6-$O131)/365.25,1))</f>
        <v>12.1</v>
      </c>
      <c r="Q131" t="s">
        <v>740</v>
      </c>
      <c r="R131" s="10">
        <f>IF(INDEX('Contract Families'!$AB$9:$AB$1696,MATCH($K131,'Contract Families'!$B$9:$B$1696,0))="","",INDEX('Contract Families'!$AB$9:$AB$1696,MATCH($K131,'Contract Families'!$B$9:$B$1696,0))/1000000)</f>
        <v>10.355654099999999</v>
      </c>
      <c r="S131" s="11">
        <f>IF(INDEX('Contract Families'!$Z$9:$Z$1696,MATCH($K131,'Contract Families'!$B$9:$B$1696,0))="","",INDEX('Contract Families'!$Z$9:$Z$1696,MATCH($K131,'Contract Families'!$B$9:$B$1696,0)))</f>
        <v>8.4400000000000003E-2</v>
      </c>
      <c r="T131" s="19">
        <f>IF(MAX(_xlfn.MAXIFS('Contract Awards'!$V$9:$V$2697,'Contract Awards'!$C$9:$C$2697,$K131),_xlfn.MAXIFS('Contract Awards'!$V$9:$V$2697,'Contract Awards'!$D$9:$D$2697,$K131))=0,"",MAX(_xlfn.MAXIFS('Contract Awards'!$V$9:$V$2697,'Contract Awards'!$C$9:$C$2697,$K131),_xlfn.MAXIFS('Contract Awards'!$V$9:$V$2697,'Contract Awards'!$D$9:$D$2697,$K131)))</f>
        <v>45419</v>
      </c>
      <c r="U131" s="15">
        <f t="shared" si="7"/>
        <v>0</v>
      </c>
      <c r="V131" t="str">
        <f>IF($Q131="","",IF(COUNTIFS('Pipeline Events'!$M$9:$M$45,$Q131,'Pipeline Events'!$K$9:$K$45,"&gt;="&amp;'Timing &amp; Incumbent Screen'!$C$6)&gt;0,"Y ("&amp;COUNTIFS('Pipeline Events'!$M$9:$M$45,$Q131,'Pipeline Events'!$K$9:$K$45,"&gt;="&amp;'Timing &amp; Incumbent Screen'!$C$6)&amp;")",""))</f>
        <v/>
      </c>
      <c r="W131" t="str">
        <f>IF(COUNTIFS('Notice Links'!$E$9:$E$59,$K131,'Notice Links'!$L$9:$L$59,"Y",'Notice Links'!$J$9:$J$59,"&gt;="&amp;'Timing &amp; Incumbent Screen'!$C$6)&gt;0,"Y","")</f>
        <v/>
      </c>
      <c r="X131">
        <f>IFERROR(INDEX('Recompete Reviews'!$D$9:$D$234,MATCH($K131,'Recompete Reviews'!$B$9:$B$234,0)),"")</f>
        <v>0</v>
      </c>
      <c r="Y131">
        <f>IFERROR(INDEX('Recompete Reviews'!$E$9:$E$234,MATCH($K131,'Recompete Reviews'!$B$9:$B$234,0)),"")</f>
        <v>0</v>
      </c>
      <c r="Z131">
        <f>IFERROR(INDEX('Recompete Reviews'!$H$9:$H$234,MATCH($K131,'Recompete Reviews'!$B$9:$B$234,0)),"")</f>
        <v>0</v>
      </c>
    </row>
    <row r="132" spans="2:26" ht="11" outlineLevel="1" x14ac:dyDescent="0.15">
      <c r="B132" t="str">
        <f>IF($E132="","",IF($E132&lt;'Timing &amp; Incumbent Screen'!$C$6,"Expired-lineage","Active"))</f>
        <v>Expired-lineage</v>
      </c>
      <c r="C132" t="str">
        <f>IF($E132="","",IF($E132&lt;'Timing &amp; Incumbent Screen'!$C$6,"Expired - unresolved",IF(($E132-'Timing &amp; Incumbent Screen'!$C$6)&lt;=365,"Imminent (&lt;=12 mo)",IF(($E132-'Timing &amp; Incumbent Screen'!$C$6)&lt;=1095,"Forward (1-3 yr)","Long-range (3+ yr)"))))</f>
        <v>Expired - unresolved</v>
      </c>
      <c r="D132" t="str">
        <f t="shared" si="4"/>
        <v>FY24</v>
      </c>
      <c r="E132" s="18">
        <f>IF(INDEX('Contract Families'!$AK$9:$AK$1696,MATCH($K132,'Contract Families'!$B$9:$B$1696,0))="","",INDEX('Contract Families'!$AK$9:$AK$1696,MATCH($K132,'Contract Families'!$B$9:$B$1696,0)))</f>
        <v>45413</v>
      </c>
      <c r="F132" t="s">
        <v>599</v>
      </c>
      <c r="G132" s="15">
        <f>IF($E132="","",ROUND(($E132-'Timing &amp; Incumbent Screen'!$C$6)/30.44,0))</f>
        <v>-26</v>
      </c>
      <c r="H132" s="19">
        <f t="shared" si="5"/>
        <v>45413</v>
      </c>
      <c r="I132" s="19">
        <f t="shared" si="6"/>
        <v>45323</v>
      </c>
      <c r="J132" s="15">
        <f>IFERROR(INDEX('Recompete Reviews'!$M$9:$M$234,MATCH($K132,'Recompete Reviews'!$B$9:$B$234,0)),"")</f>
        <v>0</v>
      </c>
      <c r="K132" t="s">
        <v>341</v>
      </c>
      <c r="L132" t="s">
        <v>703</v>
      </c>
      <c r="M132" t="s">
        <v>531</v>
      </c>
      <c r="N132" t="s">
        <v>636</v>
      </c>
      <c r="O132" s="17">
        <v>45264</v>
      </c>
      <c r="P132" s="4">
        <f>IF($O132="","",ROUND(('Timing &amp; Incumbent Screen'!$C$6-$O132)/365.25,1))</f>
        <v>2.5</v>
      </c>
      <c r="Q132" t="s">
        <v>740</v>
      </c>
      <c r="R132" s="10">
        <f>IF(INDEX('Contract Families'!$AB$9:$AB$1696,MATCH($K132,'Contract Families'!$B$9:$B$1696,0))="","",INDEX('Contract Families'!$AB$9:$AB$1696,MATCH($K132,'Contract Families'!$B$9:$B$1696,0))/1000000)</f>
        <v>1.4394971599999999</v>
      </c>
      <c r="S132" s="11">
        <f>IF(INDEX('Contract Families'!$Z$9:$Z$1696,MATCH($K132,'Contract Families'!$B$9:$B$1696,0))="","",INDEX('Contract Families'!$Z$9:$Z$1696,MATCH($K132,'Contract Families'!$B$9:$B$1696,0)))</f>
        <v>1</v>
      </c>
      <c r="T132" s="19">
        <f>IF(MAX(_xlfn.MAXIFS('Contract Awards'!$V$9:$V$2697,'Contract Awards'!$C$9:$C$2697,$K132),_xlfn.MAXIFS('Contract Awards'!$V$9:$V$2697,'Contract Awards'!$D$9:$D$2697,$K132))=0,"",MAX(_xlfn.MAXIFS('Contract Awards'!$V$9:$V$2697,'Contract Awards'!$C$9:$C$2697,$K132),_xlfn.MAXIFS('Contract Awards'!$V$9:$V$2697,'Contract Awards'!$D$9:$D$2697,$K132)))</f>
        <v>45413</v>
      </c>
      <c r="U132" s="15">
        <f t="shared" si="7"/>
        <v>0</v>
      </c>
      <c r="V132" t="str">
        <f>IF($Q132="","",IF(COUNTIFS('Pipeline Events'!$M$9:$M$45,$Q132,'Pipeline Events'!$K$9:$K$45,"&gt;="&amp;'Timing &amp; Incumbent Screen'!$C$6)&gt;0,"Y ("&amp;COUNTIFS('Pipeline Events'!$M$9:$M$45,$Q132,'Pipeline Events'!$K$9:$K$45,"&gt;="&amp;'Timing &amp; Incumbent Screen'!$C$6)&amp;")",""))</f>
        <v/>
      </c>
      <c r="W132" t="str">
        <f>IF(COUNTIFS('Notice Links'!$E$9:$E$59,$K132,'Notice Links'!$L$9:$L$59,"Y",'Notice Links'!$J$9:$J$59,"&gt;="&amp;'Timing &amp; Incumbent Screen'!$C$6)&gt;0,"Y","")</f>
        <v/>
      </c>
      <c r="X132">
        <f>IFERROR(INDEX('Recompete Reviews'!$D$9:$D$234,MATCH($K132,'Recompete Reviews'!$B$9:$B$234,0)),"")</f>
        <v>0</v>
      </c>
      <c r="Y132">
        <f>IFERROR(INDEX('Recompete Reviews'!$E$9:$E$234,MATCH($K132,'Recompete Reviews'!$B$9:$B$234,0)),"")</f>
        <v>0</v>
      </c>
      <c r="Z132">
        <f>IFERROR(INDEX('Recompete Reviews'!$H$9:$H$234,MATCH($K132,'Recompete Reviews'!$B$9:$B$234,0)),"")</f>
        <v>0</v>
      </c>
    </row>
    <row r="133" spans="2:26" ht="11" outlineLevel="1" x14ac:dyDescent="0.15">
      <c r="B133" t="str">
        <f>IF($E133="","",IF($E133&lt;'Timing &amp; Incumbent Screen'!$C$6,"Expired-lineage","Active"))</f>
        <v>Expired-lineage</v>
      </c>
      <c r="C133" t="str">
        <f>IF($E133="","",IF($E133&lt;'Timing &amp; Incumbent Screen'!$C$6,"Expired - unresolved",IF(($E133-'Timing &amp; Incumbent Screen'!$C$6)&lt;=365,"Imminent (&lt;=12 mo)",IF(($E133-'Timing &amp; Incumbent Screen'!$C$6)&lt;=1095,"Forward (1-3 yr)","Long-range (3+ yr)"))))</f>
        <v>Expired - unresolved</v>
      </c>
      <c r="D133" t="str">
        <f t="shared" si="4"/>
        <v>FY24</v>
      </c>
      <c r="E133" s="18">
        <f>IF(INDEX('Contract Families'!$AK$9:$AK$1696,MATCH($K133,'Contract Families'!$B$9:$B$1696,0))="","",INDEX('Contract Families'!$AK$9:$AK$1696,MATCH($K133,'Contract Families'!$B$9:$B$1696,0)))</f>
        <v>45412</v>
      </c>
      <c r="F133" t="s">
        <v>599</v>
      </c>
      <c r="G133" s="15">
        <f>IF($E133="","",ROUND(($E133-'Timing &amp; Incumbent Screen'!$C$6)/30.44,0))</f>
        <v>-26</v>
      </c>
      <c r="H133" s="19">
        <f t="shared" si="5"/>
        <v>45412</v>
      </c>
      <c r="I133" s="19">
        <f t="shared" si="6"/>
        <v>45322</v>
      </c>
      <c r="J133" s="15">
        <f>IFERROR(INDEX('Recompete Reviews'!$M$9:$M$234,MATCH($K133,'Recompete Reviews'!$B$9:$B$234,0)),"")</f>
        <v>0</v>
      </c>
      <c r="K133" t="s">
        <v>228</v>
      </c>
      <c r="L133" t="s">
        <v>642</v>
      </c>
      <c r="M133" t="s">
        <v>531</v>
      </c>
      <c r="N133" t="s">
        <v>636</v>
      </c>
      <c r="O133" s="17">
        <v>43769</v>
      </c>
      <c r="P133" s="4">
        <f>IF($O133="","",ROUND(('Timing &amp; Incumbent Screen'!$C$6-$O133)/365.25,1))</f>
        <v>6.6</v>
      </c>
      <c r="Q133" t="s">
        <v>761</v>
      </c>
      <c r="R133" s="10">
        <f>IF(INDEX('Contract Families'!$AB$9:$AB$1696,MATCH($K133,'Contract Families'!$B$9:$B$1696,0))="","",INDEX('Contract Families'!$AB$9:$AB$1696,MATCH($K133,'Contract Families'!$B$9:$B$1696,0))/1000000)</f>
        <v>9.9553878200000003</v>
      </c>
      <c r="S133" s="11">
        <f>IF(INDEX('Contract Families'!$Z$9:$Z$1696,MATCH($K133,'Contract Families'!$B$9:$B$1696,0))="","",INDEX('Contract Families'!$Z$9:$Z$1696,MATCH($K133,'Contract Families'!$B$9:$B$1696,0)))</f>
        <v>1</v>
      </c>
      <c r="T133" s="19">
        <f>IF(MAX(_xlfn.MAXIFS('Contract Awards'!$V$9:$V$2697,'Contract Awards'!$C$9:$C$2697,$K133),_xlfn.MAXIFS('Contract Awards'!$V$9:$V$2697,'Contract Awards'!$D$9:$D$2697,$K133))=0,"",MAX(_xlfn.MAXIFS('Contract Awards'!$V$9:$V$2697,'Contract Awards'!$C$9:$C$2697,$K133),_xlfn.MAXIFS('Contract Awards'!$V$9:$V$2697,'Contract Awards'!$D$9:$D$2697,$K133)))</f>
        <v>45412</v>
      </c>
      <c r="U133" s="15">
        <f t="shared" si="7"/>
        <v>0</v>
      </c>
      <c r="V133" t="str">
        <f>IF($Q133="","",IF(COUNTIFS('Pipeline Events'!$M$9:$M$45,$Q133,'Pipeline Events'!$K$9:$K$45,"&gt;="&amp;'Timing &amp; Incumbent Screen'!$C$6)&gt;0,"Y ("&amp;COUNTIFS('Pipeline Events'!$M$9:$M$45,$Q133,'Pipeline Events'!$K$9:$K$45,"&gt;="&amp;'Timing &amp; Incumbent Screen'!$C$6)&amp;")",""))</f>
        <v/>
      </c>
      <c r="W133" t="str">
        <f>IF(COUNTIFS('Notice Links'!$E$9:$E$59,$K133,'Notice Links'!$L$9:$L$59,"Y",'Notice Links'!$J$9:$J$59,"&gt;="&amp;'Timing &amp; Incumbent Screen'!$C$6)&gt;0,"Y","")</f>
        <v/>
      </c>
      <c r="X133">
        <f>IFERROR(INDEX('Recompete Reviews'!$D$9:$D$234,MATCH($K133,'Recompete Reviews'!$B$9:$B$234,0)),"")</f>
        <v>0</v>
      </c>
      <c r="Y133">
        <f>IFERROR(INDEX('Recompete Reviews'!$E$9:$E$234,MATCH($K133,'Recompete Reviews'!$B$9:$B$234,0)),"")</f>
        <v>0</v>
      </c>
      <c r="Z133">
        <f>IFERROR(INDEX('Recompete Reviews'!$H$9:$H$234,MATCH($K133,'Recompete Reviews'!$B$9:$B$234,0)),"")</f>
        <v>0</v>
      </c>
    </row>
    <row r="134" spans="2:26" ht="11" outlineLevel="1" x14ac:dyDescent="0.15">
      <c r="B134" t="str">
        <f>IF($E134="","",IF($E134&lt;'Timing &amp; Incumbent Screen'!$C$6,"Expired-lineage","Active"))</f>
        <v>Expired-lineage</v>
      </c>
      <c r="C134" t="str">
        <f>IF($E134="","",IF($E134&lt;'Timing &amp; Incumbent Screen'!$C$6,"Expired - unresolved",IF(($E134-'Timing &amp; Incumbent Screen'!$C$6)&lt;=365,"Imminent (&lt;=12 mo)",IF(($E134-'Timing &amp; Incumbent Screen'!$C$6)&lt;=1095,"Forward (1-3 yr)","Long-range (3+ yr)"))))</f>
        <v>Expired - unresolved</v>
      </c>
      <c r="D134" t="str">
        <f t="shared" si="4"/>
        <v>FY24</v>
      </c>
      <c r="E134" s="18">
        <f>IF(INDEX('Contract Families'!$AK$9:$AK$1696,MATCH($K134,'Contract Families'!$B$9:$B$1696,0))="","",INDEX('Contract Families'!$AK$9:$AK$1696,MATCH($K134,'Contract Families'!$B$9:$B$1696,0)))</f>
        <v>45412</v>
      </c>
      <c r="F134" t="s">
        <v>599</v>
      </c>
      <c r="G134" s="15">
        <f>IF($E134="","",ROUND(($E134-'Timing &amp; Incumbent Screen'!$C$6)/30.44,0))</f>
        <v>-26</v>
      </c>
      <c r="H134" s="19">
        <f t="shared" si="5"/>
        <v>45412</v>
      </c>
      <c r="I134" s="19">
        <f t="shared" si="6"/>
        <v>45322</v>
      </c>
      <c r="J134" s="15">
        <f>IFERROR(INDEX('Recompete Reviews'!$M$9:$M$234,MATCH($K134,'Recompete Reviews'!$B$9:$B$234,0)),"")</f>
        <v>0</v>
      </c>
      <c r="K134" t="s">
        <v>378</v>
      </c>
      <c r="L134" t="s">
        <v>712</v>
      </c>
      <c r="M134" t="s">
        <v>531</v>
      </c>
      <c r="N134" t="s">
        <v>636</v>
      </c>
      <c r="O134" s="17">
        <v>45251</v>
      </c>
      <c r="P134" s="4">
        <f>IF($O134="","",ROUND(('Timing &amp; Incumbent Screen'!$C$6-$O134)/365.25,1))</f>
        <v>2.6</v>
      </c>
      <c r="Q134" t="s">
        <v>740</v>
      </c>
      <c r="R134" s="10">
        <f>IF(INDEX('Contract Families'!$AB$9:$AB$1696,MATCH($K134,'Contract Families'!$B$9:$B$1696,0))="","",INDEX('Contract Families'!$AB$9:$AB$1696,MATCH($K134,'Contract Families'!$B$9:$B$1696,0))/1000000)</f>
        <v>1.1044430000000001</v>
      </c>
      <c r="S134" s="11">
        <f>IF(INDEX('Contract Families'!$Z$9:$Z$1696,MATCH($K134,'Contract Families'!$B$9:$B$1696,0))="","",INDEX('Contract Families'!$Z$9:$Z$1696,MATCH($K134,'Contract Families'!$B$9:$B$1696,0)))</f>
        <v>1</v>
      </c>
      <c r="T134" s="19">
        <f>IF(MAX(_xlfn.MAXIFS('Contract Awards'!$V$9:$V$2697,'Contract Awards'!$C$9:$C$2697,$K134),_xlfn.MAXIFS('Contract Awards'!$V$9:$V$2697,'Contract Awards'!$D$9:$D$2697,$K134))=0,"",MAX(_xlfn.MAXIFS('Contract Awards'!$V$9:$V$2697,'Contract Awards'!$C$9:$C$2697,$K134),_xlfn.MAXIFS('Contract Awards'!$V$9:$V$2697,'Contract Awards'!$D$9:$D$2697,$K134)))</f>
        <v>45595</v>
      </c>
      <c r="U134" s="15">
        <f t="shared" si="7"/>
        <v>1</v>
      </c>
      <c r="V134" t="str">
        <f>IF($Q134="","",IF(COUNTIFS('Pipeline Events'!$M$9:$M$45,$Q134,'Pipeline Events'!$K$9:$K$45,"&gt;="&amp;'Timing &amp; Incumbent Screen'!$C$6)&gt;0,"Y ("&amp;COUNTIFS('Pipeline Events'!$M$9:$M$45,$Q134,'Pipeline Events'!$K$9:$K$45,"&gt;="&amp;'Timing &amp; Incumbent Screen'!$C$6)&amp;")",""))</f>
        <v/>
      </c>
      <c r="W134" t="str">
        <f>IF(COUNTIFS('Notice Links'!$E$9:$E$59,$K134,'Notice Links'!$L$9:$L$59,"Y",'Notice Links'!$J$9:$J$59,"&gt;="&amp;'Timing &amp; Incumbent Screen'!$C$6)&gt;0,"Y","")</f>
        <v/>
      </c>
      <c r="X134">
        <f>IFERROR(INDEX('Recompete Reviews'!$D$9:$D$234,MATCH($K134,'Recompete Reviews'!$B$9:$B$234,0)),"")</f>
        <v>0</v>
      </c>
      <c r="Y134">
        <f>IFERROR(INDEX('Recompete Reviews'!$E$9:$E$234,MATCH($K134,'Recompete Reviews'!$B$9:$B$234,0)),"")</f>
        <v>0</v>
      </c>
      <c r="Z134">
        <f>IFERROR(INDEX('Recompete Reviews'!$H$9:$H$234,MATCH($K134,'Recompete Reviews'!$B$9:$B$234,0)),"")</f>
        <v>0</v>
      </c>
    </row>
    <row r="135" spans="2:26" ht="11" outlineLevel="1" x14ac:dyDescent="0.15">
      <c r="B135" t="str">
        <f>IF($E135="","",IF($E135&lt;'Timing &amp; Incumbent Screen'!$C$6,"Expired-lineage","Active"))</f>
        <v>Expired-lineage</v>
      </c>
      <c r="C135" t="str">
        <f>IF($E135="","",IF($E135&lt;'Timing &amp; Incumbent Screen'!$C$6,"Expired - unresolved",IF(($E135-'Timing &amp; Incumbent Screen'!$C$6)&lt;=365,"Imminent (&lt;=12 mo)",IF(($E135-'Timing &amp; Incumbent Screen'!$C$6)&lt;=1095,"Forward (1-3 yr)","Long-range (3+ yr)"))))</f>
        <v>Expired - unresolved</v>
      </c>
      <c r="D135" t="str">
        <f t="shared" si="4"/>
        <v>FY24</v>
      </c>
      <c r="E135" s="18">
        <f>IF(INDEX('Contract Families'!$AK$9:$AK$1696,MATCH($K135,'Contract Families'!$B$9:$B$1696,0))="","",INDEX('Contract Families'!$AK$9:$AK$1696,MATCH($K135,'Contract Families'!$B$9:$B$1696,0)))</f>
        <v>45371</v>
      </c>
      <c r="F135" t="s">
        <v>599</v>
      </c>
      <c r="G135" s="15">
        <f>IF($E135="","",ROUND(($E135-'Timing &amp; Incumbent Screen'!$C$6)/30.44,0))</f>
        <v>-27</v>
      </c>
      <c r="H135" s="19">
        <f t="shared" si="5"/>
        <v>45371</v>
      </c>
      <c r="I135" s="19">
        <f t="shared" si="6"/>
        <v>45281</v>
      </c>
      <c r="J135" s="15">
        <f>IFERROR(INDEX('Recompete Reviews'!$M$9:$M$234,MATCH($K135,'Recompete Reviews'!$B$9:$B$234,0)),"")</f>
        <v>0</v>
      </c>
      <c r="K135" t="s">
        <v>246</v>
      </c>
      <c r="L135" t="s">
        <v>663</v>
      </c>
      <c r="M135" t="s">
        <v>531</v>
      </c>
      <c r="N135" t="s">
        <v>636</v>
      </c>
      <c r="O135" s="17">
        <v>43244</v>
      </c>
      <c r="P135" s="4">
        <f>IF($O135="","",ROUND(('Timing &amp; Incumbent Screen'!$C$6-$O135)/365.25,1))</f>
        <v>8.1</v>
      </c>
      <c r="Q135" t="s">
        <v>743</v>
      </c>
      <c r="R135" s="10">
        <f>IF(INDEX('Contract Families'!$AB$9:$AB$1696,MATCH($K135,'Contract Families'!$B$9:$B$1696,0))="","",INDEX('Contract Families'!$AB$9:$AB$1696,MATCH($K135,'Contract Families'!$B$9:$B$1696,0))/1000000)</f>
        <v>6.2675672999999996</v>
      </c>
      <c r="S135" s="11">
        <f>IF(INDEX('Contract Families'!$Z$9:$Z$1696,MATCH($K135,'Contract Families'!$B$9:$B$1696,0))="","",INDEX('Contract Families'!$Z$9:$Z$1696,MATCH($K135,'Contract Families'!$B$9:$B$1696,0)))</f>
        <v>1</v>
      </c>
      <c r="T135" s="19">
        <f>IF(MAX(_xlfn.MAXIFS('Contract Awards'!$V$9:$V$2697,'Contract Awards'!$C$9:$C$2697,$K135),_xlfn.MAXIFS('Contract Awards'!$V$9:$V$2697,'Contract Awards'!$D$9:$D$2697,$K135))=0,"",MAX(_xlfn.MAXIFS('Contract Awards'!$V$9:$V$2697,'Contract Awards'!$C$9:$C$2697,$K135),_xlfn.MAXIFS('Contract Awards'!$V$9:$V$2697,'Contract Awards'!$D$9:$D$2697,$K135)))</f>
        <v>45371</v>
      </c>
      <c r="U135" s="15">
        <f t="shared" si="7"/>
        <v>0</v>
      </c>
      <c r="V135" t="str">
        <f>IF($Q135="","",IF(COUNTIFS('Pipeline Events'!$M$9:$M$45,$Q135,'Pipeline Events'!$K$9:$K$45,"&gt;="&amp;'Timing &amp; Incumbent Screen'!$C$6)&gt;0,"Y ("&amp;COUNTIFS('Pipeline Events'!$M$9:$M$45,$Q135,'Pipeline Events'!$K$9:$K$45,"&gt;="&amp;'Timing &amp; Incumbent Screen'!$C$6)&amp;")",""))</f>
        <v/>
      </c>
      <c r="W135" t="str">
        <f>IF(COUNTIFS('Notice Links'!$E$9:$E$59,$K135,'Notice Links'!$L$9:$L$59,"Y",'Notice Links'!$J$9:$J$59,"&gt;="&amp;'Timing &amp; Incumbent Screen'!$C$6)&gt;0,"Y","")</f>
        <v/>
      </c>
      <c r="X135">
        <f>IFERROR(INDEX('Recompete Reviews'!$D$9:$D$234,MATCH($K135,'Recompete Reviews'!$B$9:$B$234,0)),"")</f>
        <v>0</v>
      </c>
      <c r="Y135">
        <f>IFERROR(INDEX('Recompete Reviews'!$E$9:$E$234,MATCH($K135,'Recompete Reviews'!$B$9:$B$234,0)),"")</f>
        <v>0</v>
      </c>
      <c r="Z135">
        <f>IFERROR(INDEX('Recompete Reviews'!$H$9:$H$234,MATCH($K135,'Recompete Reviews'!$B$9:$B$234,0)),"")</f>
        <v>0</v>
      </c>
    </row>
    <row r="136" spans="2:26" ht="11" outlineLevel="1" x14ac:dyDescent="0.15">
      <c r="B136" t="str">
        <f>IF($E136="","",IF($E136&lt;'Timing &amp; Incumbent Screen'!$C$6,"Expired-lineage","Active"))</f>
        <v>Expired-lineage</v>
      </c>
      <c r="C136" t="str">
        <f>IF($E136="","",IF($E136&lt;'Timing &amp; Incumbent Screen'!$C$6,"Expired - unresolved",IF(($E136-'Timing &amp; Incumbent Screen'!$C$6)&lt;=365,"Imminent (&lt;=12 mo)",IF(($E136-'Timing &amp; Incumbent Screen'!$C$6)&lt;=1095,"Forward (1-3 yr)","Long-range (3+ yr)"))))</f>
        <v>Expired - unresolved</v>
      </c>
      <c r="D136" t="str">
        <f t="shared" si="4"/>
        <v>FY24</v>
      </c>
      <c r="E136" s="18">
        <f>IF(INDEX('Contract Families'!$AK$9:$AK$1696,MATCH($K136,'Contract Families'!$B$9:$B$1696,0))="","",INDEX('Contract Families'!$AK$9:$AK$1696,MATCH($K136,'Contract Families'!$B$9:$B$1696,0)))</f>
        <v>45320</v>
      </c>
      <c r="F136" t="s">
        <v>599</v>
      </c>
      <c r="G136" s="15">
        <f>IF($E136="","",ROUND(($E136-'Timing &amp; Incumbent Screen'!$C$6)/30.44,0))</f>
        <v>-29</v>
      </c>
      <c r="H136" s="19">
        <f t="shared" si="5"/>
        <v>45320</v>
      </c>
      <c r="I136" s="19">
        <f t="shared" si="6"/>
        <v>45230</v>
      </c>
      <c r="J136" s="15">
        <f>IFERROR(INDEX('Recompete Reviews'!$M$9:$M$234,MATCH($K136,'Recompete Reviews'!$B$9:$B$234,0)),"")</f>
        <v>0</v>
      </c>
      <c r="K136" t="s">
        <v>344</v>
      </c>
      <c r="L136" t="s">
        <v>704</v>
      </c>
      <c r="M136" t="s">
        <v>531</v>
      </c>
      <c r="N136" t="s">
        <v>636</v>
      </c>
      <c r="O136" s="17">
        <v>45152</v>
      </c>
      <c r="P136" s="4">
        <f>IF($O136="","",ROUND(('Timing &amp; Incumbent Screen'!$C$6-$O136)/365.25,1))</f>
        <v>2.9</v>
      </c>
      <c r="Q136" t="s">
        <v>750</v>
      </c>
      <c r="R136" s="10">
        <f>IF(INDEX('Contract Families'!$AB$9:$AB$1696,MATCH($K136,'Contract Families'!$B$9:$B$1696,0))="","",INDEX('Contract Families'!$AB$9:$AB$1696,MATCH($K136,'Contract Families'!$B$9:$B$1696,0))/1000000)</f>
        <v>1.4303600000000001</v>
      </c>
      <c r="S136" s="11">
        <f>IF(INDEX('Contract Families'!$Z$9:$Z$1696,MATCH($K136,'Contract Families'!$B$9:$B$1696,0))="","",INDEX('Contract Families'!$Z$9:$Z$1696,MATCH($K136,'Contract Families'!$B$9:$B$1696,0)))</f>
        <v>1</v>
      </c>
      <c r="T136" s="19">
        <f>IF(MAX(_xlfn.MAXIFS('Contract Awards'!$V$9:$V$2697,'Contract Awards'!$C$9:$C$2697,$K136),_xlfn.MAXIFS('Contract Awards'!$V$9:$V$2697,'Contract Awards'!$D$9:$D$2697,$K136))=0,"",MAX(_xlfn.MAXIFS('Contract Awards'!$V$9:$V$2697,'Contract Awards'!$C$9:$C$2697,$K136),_xlfn.MAXIFS('Contract Awards'!$V$9:$V$2697,'Contract Awards'!$D$9:$D$2697,$K136)))</f>
        <v>45320</v>
      </c>
      <c r="U136" s="15">
        <f t="shared" si="7"/>
        <v>0</v>
      </c>
      <c r="V136" t="str">
        <f>IF($Q136="","",IF(COUNTIFS('Pipeline Events'!$M$9:$M$45,$Q136,'Pipeline Events'!$K$9:$K$45,"&gt;="&amp;'Timing &amp; Incumbent Screen'!$C$6)&gt;0,"Y ("&amp;COUNTIFS('Pipeline Events'!$M$9:$M$45,$Q136,'Pipeline Events'!$K$9:$K$45,"&gt;="&amp;'Timing &amp; Incumbent Screen'!$C$6)&amp;")",""))</f>
        <v/>
      </c>
      <c r="W136" t="str">
        <f>IF(COUNTIFS('Notice Links'!$E$9:$E$59,$K136,'Notice Links'!$L$9:$L$59,"Y",'Notice Links'!$J$9:$J$59,"&gt;="&amp;'Timing &amp; Incumbent Screen'!$C$6)&gt;0,"Y","")</f>
        <v/>
      </c>
      <c r="X136">
        <f>IFERROR(INDEX('Recompete Reviews'!$D$9:$D$234,MATCH($K136,'Recompete Reviews'!$B$9:$B$234,0)),"")</f>
        <v>0</v>
      </c>
      <c r="Y136">
        <f>IFERROR(INDEX('Recompete Reviews'!$E$9:$E$234,MATCH($K136,'Recompete Reviews'!$B$9:$B$234,0)),"")</f>
        <v>0</v>
      </c>
      <c r="Z136">
        <f>IFERROR(INDEX('Recompete Reviews'!$H$9:$H$234,MATCH($K136,'Recompete Reviews'!$B$9:$B$234,0)),"")</f>
        <v>0</v>
      </c>
    </row>
    <row r="137" spans="2:26" ht="11" outlineLevel="1" x14ac:dyDescent="0.15">
      <c r="B137" t="str">
        <f>IF($E137="","",IF($E137&lt;'Timing &amp; Incumbent Screen'!$C$6,"Expired-lineage","Active"))</f>
        <v>Expired-lineage</v>
      </c>
      <c r="C137" t="str">
        <f>IF($E137="","",IF($E137&lt;'Timing &amp; Incumbent Screen'!$C$6,"Expired - unresolved",IF(($E137-'Timing &amp; Incumbent Screen'!$C$6)&lt;=365,"Imminent (&lt;=12 mo)",IF(($E137-'Timing &amp; Incumbent Screen'!$C$6)&lt;=1095,"Forward (1-3 yr)","Long-range (3+ yr)"))))</f>
        <v>Expired - unresolved</v>
      </c>
      <c r="D137" t="str">
        <f t="shared" ref="D137:D200" si="8">IF($E137="","","FY"&amp;TEXT(MOD(IF(MONTH($E137)&gt;=10,YEAR($E137)+1,YEAR($E137)),100),"00"))</f>
        <v>FY24</v>
      </c>
      <c r="E137" s="18">
        <f>IF(INDEX('Contract Families'!$AK$9:$AK$1696,MATCH($K137,'Contract Families'!$B$9:$B$1696,0))="","",INDEX('Contract Families'!$AK$9:$AK$1696,MATCH($K137,'Contract Families'!$B$9:$B$1696,0)))</f>
        <v>45314</v>
      </c>
      <c r="F137" t="s">
        <v>599</v>
      </c>
      <c r="G137" s="15">
        <f>IF($E137="","",ROUND(($E137-'Timing &amp; Incumbent Screen'!$C$6)/30.44,0))</f>
        <v>-29</v>
      </c>
      <c r="H137" s="19">
        <f t="shared" ref="H137:H200" si="9">IF($E137="","",$E137-IF($J137="",540,$J137))</f>
        <v>45314</v>
      </c>
      <c r="I137" s="19">
        <f t="shared" ref="I137:I200" si="10">IF($E137="","",$E137-90)</f>
        <v>45224</v>
      </c>
      <c r="J137" s="15">
        <f>IFERROR(INDEX('Recompete Reviews'!$M$9:$M$234,MATCH($K137,'Recompete Reviews'!$B$9:$B$234,0)),"")</f>
        <v>0</v>
      </c>
      <c r="K137" t="s">
        <v>227</v>
      </c>
      <c r="L137" t="s">
        <v>640</v>
      </c>
      <c r="M137" t="s">
        <v>531</v>
      </c>
      <c r="N137" t="s">
        <v>636</v>
      </c>
      <c r="O137" s="17">
        <v>44400</v>
      </c>
      <c r="P137" s="4">
        <f>IF($O137="","",ROUND(('Timing &amp; Incumbent Screen'!$C$6-$O137)/365.25,1))</f>
        <v>4.9000000000000004</v>
      </c>
      <c r="Q137" t="s">
        <v>762</v>
      </c>
      <c r="R137" s="10">
        <f>IF(INDEX('Contract Families'!$AB$9:$AB$1696,MATCH($K137,'Contract Families'!$B$9:$B$1696,0))="","",INDEX('Contract Families'!$AB$9:$AB$1696,MATCH($K137,'Contract Families'!$B$9:$B$1696,0))/1000000)</f>
        <v>10.109417000000001</v>
      </c>
      <c r="S137" s="11">
        <f>IF(INDEX('Contract Families'!$Z$9:$Z$1696,MATCH($K137,'Contract Families'!$B$9:$B$1696,0))="","",INDEX('Contract Families'!$Z$9:$Z$1696,MATCH($K137,'Contract Families'!$B$9:$B$1696,0)))</f>
        <v>1</v>
      </c>
      <c r="T137" s="19">
        <f>IF(MAX(_xlfn.MAXIFS('Contract Awards'!$V$9:$V$2697,'Contract Awards'!$C$9:$C$2697,$K137),_xlfn.MAXIFS('Contract Awards'!$V$9:$V$2697,'Contract Awards'!$D$9:$D$2697,$K137))=0,"",MAX(_xlfn.MAXIFS('Contract Awards'!$V$9:$V$2697,'Contract Awards'!$C$9:$C$2697,$K137),_xlfn.MAXIFS('Contract Awards'!$V$9:$V$2697,'Contract Awards'!$D$9:$D$2697,$K137)))</f>
        <v>45314</v>
      </c>
      <c r="U137" s="15">
        <f t="shared" ref="U137:U200" si="11">IF($E137="","",IF($T137="","unknown",MAX(0,ROUND(($T137-$E137)/365,0))))</f>
        <v>0</v>
      </c>
      <c r="V137" t="str">
        <f>IF($Q137="","",IF(COUNTIFS('Pipeline Events'!$M$9:$M$45,$Q137,'Pipeline Events'!$K$9:$K$45,"&gt;="&amp;'Timing &amp; Incumbent Screen'!$C$6)&gt;0,"Y ("&amp;COUNTIFS('Pipeline Events'!$M$9:$M$45,$Q137,'Pipeline Events'!$K$9:$K$45,"&gt;="&amp;'Timing &amp; Incumbent Screen'!$C$6)&amp;")",""))</f>
        <v/>
      </c>
      <c r="W137" t="str">
        <f>IF(COUNTIFS('Notice Links'!$E$9:$E$59,$K137,'Notice Links'!$L$9:$L$59,"Y",'Notice Links'!$J$9:$J$59,"&gt;="&amp;'Timing &amp; Incumbent Screen'!$C$6)&gt;0,"Y","")</f>
        <v/>
      </c>
      <c r="X137">
        <f>IFERROR(INDEX('Recompete Reviews'!$D$9:$D$234,MATCH($K137,'Recompete Reviews'!$B$9:$B$234,0)),"")</f>
        <v>0</v>
      </c>
      <c r="Y137">
        <f>IFERROR(INDEX('Recompete Reviews'!$E$9:$E$234,MATCH($K137,'Recompete Reviews'!$B$9:$B$234,0)),"")</f>
        <v>0</v>
      </c>
      <c r="Z137">
        <f>IFERROR(INDEX('Recompete Reviews'!$H$9:$H$234,MATCH($K137,'Recompete Reviews'!$B$9:$B$234,0)),"")</f>
        <v>0</v>
      </c>
    </row>
    <row r="138" spans="2:26" ht="11" outlineLevel="1" x14ac:dyDescent="0.15">
      <c r="B138" t="str">
        <f>IF($E138="","",IF($E138&lt;'Timing &amp; Incumbent Screen'!$C$6,"Expired-lineage","Active"))</f>
        <v>Expired-lineage</v>
      </c>
      <c r="C138" t="str">
        <f>IF($E138="","",IF($E138&lt;'Timing &amp; Incumbent Screen'!$C$6,"Expired - unresolved",IF(($E138-'Timing &amp; Incumbent Screen'!$C$6)&lt;=365,"Imminent (&lt;=12 mo)",IF(($E138-'Timing &amp; Incumbent Screen'!$C$6)&lt;=1095,"Forward (1-3 yr)","Long-range (3+ yr)"))))</f>
        <v>Expired - unresolved</v>
      </c>
      <c r="D138" t="str">
        <f t="shared" si="8"/>
        <v>FY24</v>
      </c>
      <c r="E138" s="18">
        <f>IF(INDEX('Contract Families'!$AK$9:$AK$1696,MATCH($K138,'Contract Families'!$B$9:$B$1696,0))="","",INDEX('Contract Families'!$AK$9:$AK$1696,MATCH($K138,'Contract Families'!$B$9:$B$1696,0)))</f>
        <v>45291</v>
      </c>
      <c r="F138" t="s">
        <v>599</v>
      </c>
      <c r="G138" s="15">
        <f>IF($E138="","",ROUND(($E138-'Timing &amp; Incumbent Screen'!$C$6)/30.44,0))</f>
        <v>-30</v>
      </c>
      <c r="H138" s="19">
        <f t="shared" si="9"/>
        <v>45291</v>
      </c>
      <c r="I138" s="19">
        <f t="shared" si="10"/>
        <v>45201</v>
      </c>
      <c r="J138" s="15">
        <f>IFERROR(INDEX('Recompete Reviews'!$M$9:$M$234,MATCH($K138,'Recompete Reviews'!$B$9:$B$234,0)),"")</f>
        <v>0</v>
      </c>
      <c r="K138" t="s">
        <v>317</v>
      </c>
      <c r="L138" t="s">
        <v>692</v>
      </c>
      <c r="M138" t="s">
        <v>531</v>
      </c>
      <c r="N138" t="s">
        <v>636</v>
      </c>
      <c r="O138" s="17">
        <v>45068</v>
      </c>
      <c r="P138" s="4">
        <f>IF($O138="","",ROUND(('Timing &amp; Incumbent Screen'!$C$6-$O138)/365.25,1))</f>
        <v>3.1</v>
      </c>
      <c r="Q138" t="s">
        <v>748</v>
      </c>
      <c r="R138" s="10">
        <f>IF(INDEX('Contract Families'!$AB$9:$AB$1696,MATCH($K138,'Contract Families'!$B$9:$B$1696,0))="","",INDEX('Contract Families'!$AB$9:$AB$1696,MATCH($K138,'Contract Families'!$B$9:$B$1696,0))/1000000)</f>
        <v>1.9534612499999999</v>
      </c>
      <c r="S138" s="11">
        <f>IF(INDEX('Contract Families'!$Z$9:$Z$1696,MATCH($K138,'Contract Families'!$B$9:$B$1696,0))="","",INDEX('Contract Families'!$Z$9:$Z$1696,MATCH($K138,'Contract Families'!$B$9:$B$1696,0)))</f>
        <v>1</v>
      </c>
      <c r="T138" s="19">
        <f>IF(MAX(_xlfn.MAXIFS('Contract Awards'!$V$9:$V$2697,'Contract Awards'!$C$9:$C$2697,$K138),_xlfn.MAXIFS('Contract Awards'!$V$9:$V$2697,'Contract Awards'!$D$9:$D$2697,$K138))=0,"",MAX(_xlfn.MAXIFS('Contract Awards'!$V$9:$V$2697,'Contract Awards'!$C$9:$C$2697,$K138),_xlfn.MAXIFS('Contract Awards'!$V$9:$V$2697,'Contract Awards'!$D$9:$D$2697,$K138)))</f>
        <v>45291</v>
      </c>
      <c r="U138" s="15">
        <f t="shared" si="11"/>
        <v>0</v>
      </c>
      <c r="V138" t="str">
        <f>IF($Q138="","",IF(COUNTIFS('Pipeline Events'!$M$9:$M$45,$Q138,'Pipeline Events'!$K$9:$K$45,"&gt;="&amp;'Timing &amp; Incumbent Screen'!$C$6)&gt;0,"Y ("&amp;COUNTIFS('Pipeline Events'!$M$9:$M$45,$Q138,'Pipeline Events'!$K$9:$K$45,"&gt;="&amp;'Timing &amp; Incumbent Screen'!$C$6)&amp;")",""))</f>
        <v/>
      </c>
      <c r="W138" t="str">
        <f>IF(COUNTIFS('Notice Links'!$E$9:$E$59,$K138,'Notice Links'!$L$9:$L$59,"Y",'Notice Links'!$J$9:$J$59,"&gt;="&amp;'Timing &amp; Incumbent Screen'!$C$6)&gt;0,"Y","")</f>
        <v/>
      </c>
      <c r="X138">
        <f>IFERROR(INDEX('Recompete Reviews'!$D$9:$D$234,MATCH($K138,'Recompete Reviews'!$B$9:$B$234,0)),"")</f>
        <v>0</v>
      </c>
      <c r="Y138">
        <f>IFERROR(INDEX('Recompete Reviews'!$E$9:$E$234,MATCH($K138,'Recompete Reviews'!$B$9:$B$234,0)),"")</f>
        <v>0</v>
      </c>
      <c r="Z138">
        <f>IFERROR(INDEX('Recompete Reviews'!$H$9:$H$234,MATCH($K138,'Recompete Reviews'!$B$9:$B$234,0)),"")</f>
        <v>0</v>
      </c>
    </row>
    <row r="139" spans="2:26" ht="11" outlineLevel="1" x14ac:dyDescent="0.15">
      <c r="B139" t="str">
        <f>IF($E139="","",IF($E139&lt;'Timing &amp; Incumbent Screen'!$C$6,"Expired-lineage","Active"))</f>
        <v>Expired-lineage</v>
      </c>
      <c r="C139" t="str">
        <f>IF($E139="","",IF($E139&lt;'Timing &amp; Incumbent Screen'!$C$6,"Expired - unresolved",IF(($E139-'Timing &amp; Incumbent Screen'!$C$6)&lt;=365,"Imminent (&lt;=12 mo)",IF(($E139-'Timing &amp; Incumbent Screen'!$C$6)&lt;=1095,"Forward (1-3 yr)","Long-range (3+ yr)"))))</f>
        <v>Expired - unresolved</v>
      </c>
      <c r="D139" t="str">
        <f t="shared" si="8"/>
        <v>FY24</v>
      </c>
      <c r="E139" s="18">
        <f>IF(INDEX('Contract Families'!$AK$9:$AK$1696,MATCH($K139,'Contract Families'!$B$9:$B$1696,0))="","",INDEX('Contract Families'!$AK$9:$AK$1696,MATCH($K139,'Contract Families'!$B$9:$B$1696,0)))</f>
        <v>45289</v>
      </c>
      <c r="F139" t="s">
        <v>599</v>
      </c>
      <c r="G139" s="15">
        <f>IF($E139="","",ROUND(($E139-'Timing &amp; Incumbent Screen'!$C$6)/30.44,0))</f>
        <v>-30</v>
      </c>
      <c r="H139" s="19">
        <f t="shared" si="9"/>
        <v>45289</v>
      </c>
      <c r="I139" s="19">
        <f t="shared" si="10"/>
        <v>45199</v>
      </c>
      <c r="J139" s="15">
        <f>IFERROR(INDEX('Recompete Reviews'!$M$9:$M$234,MATCH($K139,'Recompete Reviews'!$B$9:$B$234,0)),"")</f>
        <v>0</v>
      </c>
      <c r="K139" t="s">
        <v>241</v>
      </c>
      <c r="L139" t="s">
        <v>640</v>
      </c>
      <c r="M139" t="s">
        <v>531</v>
      </c>
      <c r="N139" t="s">
        <v>636</v>
      </c>
      <c r="O139" s="17">
        <v>43735</v>
      </c>
      <c r="P139" s="4">
        <f>IF($O139="","",ROUND(('Timing &amp; Incumbent Screen'!$C$6-$O139)/365.25,1))</f>
        <v>6.7</v>
      </c>
      <c r="Q139" t="s">
        <v>760</v>
      </c>
      <c r="R139" s="10">
        <f>IF(INDEX('Contract Families'!$AB$9:$AB$1696,MATCH($K139,'Contract Families'!$B$9:$B$1696,0))="","",INDEX('Contract Families'!$AB$9:$AB$1696,MATCH($K139,'Contract Families'!$B$9:$B$1696,0))/1000000)</f>
        <v>7.2862</v>
      </c>
      <c r="S139" s="11">
        <f>IF(INDEX('Contract Families'!$Z$9:$Z$1696,MATCH($K139,'Contract Families'!$B$9:$B$1696,0))="","",INDEX('Contract Families'!$Z$9:$Z$1696,MATCH($K139,'Contract Families'!$B$9:$B$1696,0)))</f>
        <v>1</v>
      </c>
      <c r="T139" s="19">
        <f>IF(MAX(_xlfn.MAXIFS('Contract Awards'!$V$9:$V$2697,'Contract Awards'!$C$9:$C$2697,$K139),_xlfn.MAXIFS('Contract Awards'!$V$9:$V$2697,'Contract Awards'!$D$9:$D$2697,$K139))=0,"",MAX(_xlfn.MAXIFS('Contract Awards'!$V$9:$V$2697,'Contract Awards'!$C$9:$C$2697,$K139),_xlfn.MAXIFS('Contract Awards'!$V$9:$V$2697,'Contract Awards'!$D$9:$D$2697,$K139)))</f>
        <v>45289</v>
      </c>
      <c r="U139" s="15">
        <f t="shared" si="11"/>
        <v>0</v>
      </c>
      <c r="V139" t="str">
        <f>IF($Q139="","",IF(COUNTIFS('Pipeline Events'!$M$9:$M$45,$Q139,'Pipeline Events'!$K$9:$K$45,"&gt;="&amp;'Timing &amp; Incumbent Screen'!$C$6)&gt;0,"Y ("&amp;COUNTIFS('Pipeline Events'!$M$9:$M$45,$Q139,'Pipeline Events'!$K$9:$K$45,"&gt;="&amp;'Timing &amp; Incumbent Screen'!$C$6)&amp;")",""))</f>
        <v/>
      </c>
      <c r="W139" t="str">
        <f>IF(COUNTIFS('Notice Links'!$E$9:$E$59,$K139,'Notice Links'!$L$9:$L$59,"Y",'Notice Links'!$J$9:$J$59,"&gt;="&amp;'Timing &amp; Incumbent Screen'!$C$6)&gt;0,"Y","")</f>
        <v/>
      </c>
      <c r="X139">
        <f>IFERROR(INDEX('Recompete Reviews'!$D$9:$D$234,MATCH($K139,'Recompete Reviews'!$B$9:$B$234,0)),"")</f>
        <v>0</v>
      </c>
      <c r="Y139">
        <f>IFERROR(INDEX('Recompete Reviews'!$E$9:$E$234,MATCH($K139,'Recompete Reviews'!$B$9:$B$234,0)),"")</f>
        <v>0</v>
      </c>
      <c r="Z139">
        <f>IFERROR(INDEX('Recompete Reviews'!$H$9:$H$234,MATCH($K139,'Recompete Reviews'!$B$9:$B$234,0)),"")</f>
        <v>0</v>
      </c>
    </row>
    <row r="140" spans="2:26" ht="11" outlineLevel="1" x14ac:dyDescent="0.15">
      <c r="B140" t="str">
        <f>IF($E140="","",IF($E140&lt;'Timing &amp; Incumbent Screen'!$C$6,"Expired-lineage","Active"))</f>
        <v>Expired-lineage</v>
      </c>
      <c r="C140" t="str">
        <f>IF($E140="","",IF($E140&lt;'Timing &amp; Incumbent Screen'!$C$6,"Expired - unresolved",IF(($E140-'Timing &amp; Incumbent Screen'!$C$6)&lt;=365,"Imminent (&lt;=12 mo)",IF(($E140-'Timing &amp; Incumbent Screen'!$C$6)&lt;=1095,"Forward (1-3 yr)","Long-range (3+ yr)"))))</f>
        <v>Expired - unresolved</v>
      </c>
      <c r="D140" t="str">
        <f t="shared" si="8"/>
        <v>FY24</v>
      </c>
      <c r="E140" s="18">
        <f>IF(INDEX('Contract Families'!$AK$9:$AK$1696,MATCH($K140,'Contract Families'!$B$9:$B$1696,0))="","",INDEX('Contract Families'!$AK$9:$AK$1696,MATCH($K140,'Contract Families'!$B$9:$B$1696,0)))</f>
        <v>45283</v>
      </c>
      <c r="F140" t="s">
        <v>599</v>
      </c>
      <c r="G140" s="15">
        <f>IF($E140="","",ROUND(($E140-'Timing &amp; Incumbent Screen'!$C$6)/30.44,0))</f>
        <v>-30</v>
      </c>
      <c r="H140" s="19">
        <f t="shared" si="9"/>
        <v>45283</v>
      </c>
      <c r="I140" s="19">
        <f t="shared" si="10"/>
        <v>45193</v>
      </c>
      <c r="J140" s="15">
        <f>IFERROR(INDEX('Recompete Reviews'!$M$9:$M$234,MATCH($K140,'Recompete Reviews'!$B$9:$B$234,0)),"")</f>
        <v>0</v>
      </c>
      <c r="K140" t="s">
        <v>285</v>
      </c>
      <c r="L140" t="s">
        <v>642</v>
      </c>
      <c r="M140" t="s">
        <v>531</v>
      </c>
      <c r="N140" t="s">
        <v>636</v>
      </c>
      <c r="O140" s="17">
        <v>45100</v>
      </c>
      <c r="P140" s="4">
        <f>IF($O140="","",ROUND(('Timing &amp; Incumbent Screen'!$C$6-$O140)/365.25,1))</f>
        <v>3</v>
      </c>
      <c r="Q140" t="s">
        <v>755</v>
      </c>
      <c r="R140" s="10">
        <f>IF(INDEX('Contract Families'!$AB$9:$AB$1696,MATCH($K140,'Contract Families'!$B$9:$B$1696,0))="","",INDEX('Contract Families'!$AB$9:$AB$1696,MATCH($K140,'Contract Families'!$B$9:$B$1696,0))/1000000)</f>
        <v>2.90404734</v>
      </c>
      <c r="S140" s="11">
        <f>IF(INDEX('Contract Families'!$Z$9:$Z$1696,MATCH($K140,'Contract Families'!$B$9:$B$1696,0))="","",INDEX('Contract Families'!$Z$9:$Z$1696,MATCH($K140,'Contract Families'!$B$9:$B$1696,0)))</f>
        <v>1</v>
      </c>
      <c r="T140" s="19">
        <f>IF(MAX(_xlfn.MAXIFS('Contract Awards'!$V$9:$V$2697,'Contract Awards'!$C$9:$C$2697,$K140),_xlfn.MAXIFS('Contract Awards'!$V$9:$V$2697,'Contract Awards'!$D$9:$D$2697,$K140))=0,"",MAX(_xlfn.MAXIFS('Contract Awards'!$V$9:$V$2697,'Contract Awards'!$C$9:$C$2697,$K140),_xlfn.MAXIFS('Contract Awards'!$V$9:$V$2697,'Contract Awards'!$D$9:$D$2697,$K140)))</f>
        <v>45649</v>
      </c>
      <c r="U140" s="15">
        <f t="shared" si="11"/>
        <v>1</v>
      </c>
      <c r="V140" t="str">
        <f>IF($Q140="","",IF(COUNTIFS('Pipeline Events'!$M$9:$M$45,$Q140,'Pipeline Events'!$K$9:$K$45,"&gt;="&amp;'Timing &amp; Incumbent Screen'!$C$6)&gt;0,"Y ("&amp;COUNTIFS('Pipeline Events'!$M$9:$M$45,$Q140,'Pipeline Events'!$K$9:$K$45,"&gt;="&amp;'Timing &amp; Incumbent Screen'!$C$6)&amp;")",""))</f>
        <v/>
      </c>
      <c r="W140" t="str">
        <f>IF(COUNTIFS('Notice Links'!$E$9:$E$59,$K140,'Notice Links'!$L$9:$L$59,"Y",'Notice Links'!$J$9:$J$59,"&gt;="&amp;'Timing &amp; Incumbent Screen'!$C$6)&gt;0,"Y","")</f>
        <v/>
      </c>
      <c r="X140">
        <f>IFERROR(INDEX('Recompete Reviews'!$D$9:$D$234,MATCH($K140,'Recompete Reviews'!$B$9:$B$234,0)),"")</f>
        <v>0</v>
      </c>
      <c r="Y140">
        <f>IFERROR(INDEX('Recompete Reviews'!$E$9:$E$234,MATCH($K140,'Recompete Reviews'!$B$9:$B$234,0)),"")</f>
        <v>0</v>
      </c>
      <c r="Z140">
        <f>IFERROR(INDEX('Recompete Reviews'!$H$9:$H$234,MATCH($K140,'Recompete Reviews'!$B$9:$B$234,0)),"")</f>
        <v>0</v>
      </c>
    </row>
    <row r="141" spans="2:26" ht="11" outlineLevel="1" x14ac:dyDescent="0.15">
      <c r="B141" t="str">
        <f>IF($E141="","",IF($E141&lt;'Timing &amp; Incumbent Screen'!$C$6,"Expired-lineage","Active"))</f>
        <v>Expired-lineage</v>
      </c>
      <c r="C141" t="str">
        <f>IF($E141="","",IF($E141&lt;'Timing &amp; Incumbent Screen'!$C$6,"Expired - unresolved",IF(($E141-'Timing &amp; Incumbent Screen'!$C$6)&lt;=365,"Imminent (&lt;=12 mo)",IF(($E141-'Timing &amp; Incumbent Screen'!$C$6)&lt;=1095,"Forward (1-3 yr)","Long-range (3+ yr)"))))</f>
        <v>Expired - unresolved</v>
      </c>
      <c r="D141" t="str">
        <f t="shared" si="8"/>
        <v>FY24</v>
      </c>
      <c r="E141" s="18">
        <f>IF(INDEX('Contract Families'!$AK$9:$AK$1696,MATCH($K141,'Contract Families'!$B$9:$B$1696,0))="","",INDEX('Contract Families'!$AK$9:$AK$1696,MATCH($K141,'Contract Families'!$B$9:$B$1696,0)))</f>
        <v>45283</v>
      </c>
      <c r="F141" t="s">
        <v>599</v>
      </c>
      <c r="G141" s="15">
        <f>IF($E141="","",ROUND(($E141-'Timing &amp; Incumbent Screen'!$C$6)/30.44,0))</f>
        <v>-30</v>
      </c>
      <c r="H141" s="19">
        <f t="shared" si="9"/>
        <v>45283</v>
      </c>
      <c r="I141" s="19">
        <f t="shared" si="10"/>
        <v>45193</v>
      </c>
      <c r="J141" s="15">
        <f>IFERROR(INDEX('Recompete Reviews'!$M$9:$M$234,MATCH($K141,'Recompete Reviews'!$B$9:$B$234,0)),"")</f>
        <v>0</v>
      </c>
      <c r="K141" t="s">
        <v>320</v>
      </c>
      <c r="L141" t="s">
        <v>640</v>
      </c>
      <c r="M141" t="s">
        <v>531</v>
      </c>
      <c r="N141" t="s">
        <v>636</v>
      </c>
      <c r="O141" s="17">
        <v>45124</v>
      </c>
      <c r="P141" s="4">
        <f>IF($O141="","",ROUND(('Timing &amp; Incumbent Screen'!$C$6-$O141)/365.25,1))</f>
        <v>2.9</v>
      </c>
      <c r="Q141" t="s">
        <v>750</v>
      </c>
      <c r="R141" s="10">
        <f>IF(INDEX('Contract Families'!$AB$9:$AB$1696,MATCH($K141,'Contract Families'!$B$9:$B$1696,0))="","",INDEX('Contract Families'!$AB$9:$AB$1696,MATCH($K141,'Contract Families'!$B$9:$B$1696,0))/1000000)</f>
        <v>1.8866761000000001</v>
      </c>
      <c r="S141" s="11">
        <f>IF(INDEX('Contract Families'!$Z$9:$Z$1696,MATCH($K141,'Contract Families'!$B$9:$B$1696,0))="","",INDEX('Contract Families'!$Z$9:$Z$1696,MATCH($K141,'Contract Families'!$B$9:$B$1696,0)))</f>
        <v>1</v>
      </c>
      <c r="T141" s="19">
        <f>IF(MAX(_xlfn.MAXIFS('Contract Awards'!$V$9:$V$2697,'Contract Awards'!$C$9:$C$2697,$K141),_xlfn.MAXIFS('Contract Awards'!$V$9:$V$2697,'Contract Awards'!$D$9:$D$2697,$K141))=0,"",MAX(_xlfn.MAXIFS('Contract Awards'!$V$9:$V$2697,'Contract Awards'!$C$9:$C$2697,$K141),_xlfn.MAXIFS('Contract Awards'!$V$9:$V$2697,'Contract Awards'!$D$9:$D$2697,$K141)))</f>
        <v>45283</v>
      </c>
      <c r="U141" s="15">
        <f t="shared" si="11"/>
        <v>0</v>
      </c>
      <c r="V141" t="str">
        <f>IF($Q141="","",IF(COUNTIFS('Pipeline Events'!$M$9:$M$45,$Q141,'Pipeline Events'!$K$9:$K$45,"&gt;="&amp;'Timing &amp; Incumbent Screen'!$C$6)&gt;0,"Y ("&amp;COUNTIFS('Pipeline Events'!$M$9:$M$45,$Q141,'Pipeline Events'!$K$9:$K$45,"&gt;="&amp;'Timing &amp; Incumbent Screen'!$C$6)&amp;")",""))</f>
        <v/>
      </c>
      <c r="W141" t="str">
        <f>IF(COUNTIFS('Notice Links'!$E$9:$E$59,$K141,'Notice Links'!$L$9:$L$59,"Y",'Notice Links'!$J$9:$J$59,"&gt;="&amp;'Timing &amp; Incumbent Screen'!$C$6)&gt;0,"Y","")</f>
        <v/>
      </c>
      <c r="X141">
        <f>IFERROR(INDEX('Recompete Reviews'!$D$9:$D$234,MATCH($K141,'Recompete Reviews'!$B$9:$B$234,0)),"")</f>
        <v>0</v>
      </c>
      <c r="Y141">
        <f>IFERROR(INDEX('Recompete Reviews'!$E$9:$E$234,MATCH($K141,'Recompete Reviews'!$B$9:$B$234,0)),"")</f>
        <v>0</v>
      </c>
      <c r="Z141">
        <f>IFERROR(INDEX('Recompete Reviews'!$H$9:$H$234,MATCH($K141,'Recompete Reviews'!$B$9:$B$234,0)),"")</f>
        <v>0</v>
      </c>
    </row>
    <row r="142" spans="2:26" ht="11" outlineLevel="1" x14ac:dyDescent="0.15">
      <c r="B142" t="str">
        <f>IF($E142="","",IF($E142&lt;'Timing &amp; Incumbent Screen'!$C$6,"Expired-lineage","Active"))</f>
        <v>Expired-lineage</v>
      </c>
      <c r="C142" t="str">
        <f>IF($E142="","",IF($E142&lt;'Timing &amp; Incumbent Screen'!$C$6,"Expired - unresolved",IF(($E142-'Timing &amp; Incumbent Screen'!$C$6)&lt;=365,"Imminent (&lt;=12 mo)",IF(($E142-'Timing &amp; Incumbent Screen'!$C$6)&lt;=1095,"Forward (1-3 yr)","Long-range (3+ yr)"))))</f>
        <v>Expired - unresolved</v>
      </c>
      <c r="D142" t="str">
        <f t="shared" si="8"/>
        <v>FY24</v>
      </c>
      <c r="E142" s="18">
        <f>IF(INDEX('Contract Families'!$AK$9:$AK$1696,MATCH($K142,'Contract Families'!$B$9:$B$1696,0))="","",INDEX('Contract Families'!$AK$9:$AK$1696,MATCH($K142,'Contract Families'!$B$9:$B$1696,0)))</f>
        <v>45231</v>
      </c>
      <c r="F142" t="s">
        <v>599</v>
      </c>
      <c r="G142" s="15">
        <f>IF($E142="","",ROUND(($E142-'Timing &amp; Incumbent Screen'!$C$6)/30.44,0))</f>
        <v>-32</v>
      </c>
      <c r="H142" s="19">
        <f t="shared" si="9"/>
        <v>45231</v>
      </c>
      <c r="I142" s="19">
        <f t="shared" si="10"/>
        <v>45141</v>
      </c>
      <c r="J142" s="15">
        <f>IFERROR(INDEX('Recompete Reviews'!$M$9:$M$234,MATCH($K142,'Recompete Reviews'!$B$9:$B$234,0)),"")</f>
        <v>0</v>
      </c>
      <c r="K142" t="s">
        <v>233</v>
      </c>
      <c r="L142" t="s">
        <v>659</v>
      </c>
      <c r="M142" t="s">
        <v>531</v>
      </c>
      <c r="N142" t="s">
        <v>636</v>
      </c>
      <c r="O142" s="17">
        <v>44218</v>
      </c>
      <c r="P142" s="4">
        <f>IF($O142="","",ROUND(('Timing &amp; Incumbent Screen'!$C$6-$O142)/365.25,1))</f>
        <v>5.4</v>
      </c>
      <c r="Q142" t="s">
        <v>741</v>
      </c>
      <c r="R142" s="10">
        <f>IF(INDEX('Contract Families'!$AB$9:$AB$1696,MATCH($K142,'Contract Families'!$B$9:$B$1696,0))="","",INDEX('Contract Families'!$AB$9:$AB$1696,MATCH($K142,'Contract Families'!$B$9:$B$1696,0))/1000000)</f>
        <v>9.1934989900000001</v>
      </c>
      <c r="S142" s="11">
        <f>IF(INDEX('Contract Families'!$Z$9:$Z$1696,MATCH($K142,'Contract Families'!$B$9:$B$1696,0))="","",INDEX('Contract Families'!$Z$9:$Z$1696,MATCH($K142,'Contract Families'!$B$9:$B$1696,0)))</f>
        <v>1</v>
      </c>
      <c r="T142" s="19">
        <f>IF(MAX(_xlfn.MAXIFS('Contract Awards'!$V$9:$V$2697,'Contract Awards'!$C$9:$C$2697,$K142),_xlfn.MAXIFS('Contract Awards'!$V$9:$V$2697,'Contract Awards'!$D$9:$D$2697,$K142))=0,"",MAX(_xlfn.MAXIFS('Contract Awards'!$V$9:$V$2697,'Contract Awards'!$C$9:$C$2697,$K142),_xlfn.MAXIFS('Contract Awards'!$V$9:$V$2697,'Contract Awards'!$D$9:$D$2697,$K142)))</f>
        <v>45231</v>
      </c>
      <c r="U142" s="15">
        <f t="shared" si="11"/>
        <v>0</v>
      </c>
      <c r="V142" t="str">
        <f>IF($Q142="","",IF(COUNTIFS('Pipeline Events'!$M$9:$M$45,$Q142,'Pipeline Events'!$K$9:$K$45,"&gt;="&amp;'Timing &amp; Incumbent Screen'!$C$6)&gt;0,"Y ("&amp;COUNTIFS('Pipeline Events'!$M$9:$M$45,$Q142,'Pipeline Events'!$K$9:$K$45,"&gt;="&amp;'Timing &amp; Incumbent Screen'!$C$6)&amp;")",""))</f>
        <v>Y (2)</v>
      </c>
      <c r="W142" t="str">
        <f>IF(COUNTIFS('Notice Links'!$E$9:$E$59,$K142,'Notice Links'!$L$9:$L$59,"Y",'Notice Links'!$J$9:$J$59,"&gt;="&amp;'Timing &amp; Incumbent Screen'!$C$6)&gt;0,"Y","")</f>
        <v/>
      </c>
      <c r="X142">
        <f>IFERROR(INDEX('Recompete Reviews'!$D$9:$D$234,MATCH($K142,'Recompete Reviews'!$B$9:$B$234,0)),"")</f>
        <v>0</v>
      </c>
      <c r="Y142">
        <f>IFERROR(INDEX('Recompete Reviews'!$E$9:$E$234,MATCH($K142,'Recompete Reviews'!$B$9:$B$234,0)),"")</f>
        <v>0</v>
      </c>
      <c r="Z142">
        <f>IFERROR(INDEX('Recompete Reviews'!$H$9:$H$234,MATCH($K142,'Recompete Reviews'!$B$9:$B$234,0)),"")</f>
        <v>0</v>
      </c>
    </row>
    <row r="143" spans="2:26" ht="11" outlineLevel="1" x14ac:dyDescent="0.15">
      <c r="B143" t="str">
        <f>IF($E143="","",IF($E143&lt;'Timing &amp; Incumbent Screen'!$C$6,"Expired-lineage","Active"))</f>
        <v>Expired-lineage</v>
      </c>
      <c r="C143" t="str">
        <f>IF($E143="","",IF($E143&lt;'Timing &amp; Incumbent Screen'!$C$6,"Expired - unresolved",IF(($E143-'Timing &amp; Incumbent Screen'!$C$6)&lt;=365,"Imminent (&lt;=12 mo)",IF(($E143-'Timing &amp; Incumbent Screen'!$C$6)&lt;=1095,"Forward (1-3 yr)","Long-range (3+ yr)"))))</f>
        <v>Expired - unresolved</v>
      </c>
      <c r="D143" t="str">
        <f t="shared" si="8"/>
        <v>FY24</v>
      </c>
      <c r="E143" s="18">
        <f>IF(INDEX('Contract Families'!$AK$9:$AK$1696,MATCH($K143,'Contract Families'!$B$9:$B$1696,0))="","",INDEX('Contract Families'!$AK$9:$AK$1696,MATCH($K143,'Contract Families'!$B$9:$B$1696,0)))</f>
        <v>45230</v>
      </c>
      <c r="F143" t="s">
        <v>599</v>
      </c>
      <c r="G143" s="15">
        <f>IF($E143="","",ROUND(($E143-'Timing &amp; Incumbent Screen'!$C$6)/30.44,0))</f>
        <v>-32</v>
      </c>
      <c r="H143" s="19">
        <f t="shared" si="9"/>
        <v>45230</v>
      </c>
      <c r="I143" s="19">
        <f t="shared" si="10"/>
        <v>45140</v>
      </c>
      <c r="J143" s="15">
        <f>IFERROR(INDEX('Recompete Reviews'!$M$9:$M$234,MATCH($K143,'Recompete Reviews'!$B$9:$B$234,0)),"")</f>
        <v>0</v>
      </c>
      <c r="K143" t="s">
        <v>386</v>
      </c>
      <c r="L143" t="s">
        <v>642</v>
      </c>
      <c r="M143" t="s">
        <v>531</v>
      </c>
      <c r="N143" t="s">
        <v>636</v>
      </c>
      <c r="O143" s="17">
        <v>45198</v>
      </c>
      <c r="P143" s="4">
        <f>IF($O143="","",ROUND(('Timing &amp; Incumbent Screen'!$C$6-$O143)/365.25,1))</f>
        <v>2.7</v>
      </c>
      <c r="Q143" t="s">
        <v>746</v>
      </c>
      <c r="R143" s="10">
        <f>IF(INDEX('Contract Families'!$AB$9:$AB$1696,MATCH($K143,'Contract Families'!$B$9:$B$1696,0))="","",INDEX('Contract Families'!$AB$9:$AB$1696,MATCH($K143,'Contract Families'!$B$9:$B$1696,0))/1000000)</f>
        <v>1</v>
      </c>
      <c r="S143" s="11">
        <f>IF(INDEX('Contract Families'!$Z$9:$Z$1696,MATCH($K143,'Contract Families'!$B$9:$B$1696,0))="","",INDEX('Contract Families'!$Z$9:$Z$1696,MATCH($K143,'Contract Families'!$B$9:$B$1696,0)))</f>
        <v>1</v>
      </c>
      <c r="T143" s="19">
        <f>IF(MAX(_xlfn.MAXIFS('Contract Awards'!$V$9:$V$2697,'Contract Awards'!$C$9:$C$2697,$K143),_xlfn.MAXIFS('Contract Awards'!$V$9:$V$2697,'Contract Awards'!$D$9:$D$2697,$K143))=0,"",MAX(_xlfn.MAXIFS('Contract Awards'!$V$9:$V$2697,'Contract Awards'!$C$9:$C$2697,$K143),_xlfn.MAXIFS('Contract Awards'!$V$9:$V$2697,'Contract Awards'!$D$9:$D$2697,$K143)))</f>
        <v>45230</v>
      </c>
      <c r="U143" s="15">
        <f t="shared" si="11"/>
        <v>0</v>
      </c>
      <c r="V143" t="str">
        <f>IF($Q143="","",IF(COUNTIFS('Pipeline Events'!$M$9:$M$45,$Q143,'Pipeline Events'!$K$9:$K$45,"&gt;="&amp;'Timing &amp; Incumbent Screen'!$C$6)&gt;0,"Y ("&amp;COUNTIFS('Pipeline Events'!$M$9:$M$45,$Q143,'Pipeline Events'!$K$9:$K$45,"&gt;="&amp;'Timing &amp; Incumbent Screen'!$C$6)&amp;")",""))</f>
        <v/>
      </c>
      <c r="W143" t="str">
        <f>IF(COUNTIFS('Notice Links'!$E$9:$E$59,$K143,'Notice Links'!$L$9:$L$59,"Y",'Notice Links'!$J$9:$J$59,"&gt;="&amp;'Timing &amp; Incumbent Screen'!$C$6)&gt;0,"Y","")</f>
        <v/>
      </c>
      <c r="X143">
        <f>IFERROR(INDEX('Recompete Reviews'!$D$9:$D$234,MATCH($K143,'Recompete Reviews'!$B$9:$B$234,0)),"")</f>
        <v>0</v>
      </c>
      <c r="Y143">
        <f>IFERROR(INDEX('Recompete Reviews'!$E$9:$E$234,MATCH($K143,'Recompete Reviews'!$B$9:$B$234,0)),"")</f>
        <v>0</v>
      </c>
      <c r="Z143">
        <f>IFERROR(INDEX('Recompete Reviews'!$H$9:$H$234,MATCH($K143,'Recompete Reviews'!$B$9:$B$234,0)),"")</f>
        <v>0</v>
      </c>
    </row>
    <row r="144" spans="2:26" ht="11" outlineLevel="1" x14ac:dyDescent="0.15">
      <c r="B144" t="str">
        <f>IF($E144="","",IF($E144&lt;'Timing &amp; Incumbent Screen'!$C$6,"Expired-lineage","Active"))</f>
        <v>Expired-lineage</v>
      </c>
      <c r="C144" t="str">
        <f>IF($E144="","",IF($E144&lt;'Timing &amp; Incumbent Screen'!$C$6,"Expired - unresolved",IF(($E144-'Timing &amp; Incumbent Screen'!$C$6)&lt;=365,"Imminent (&lt;=12 mo)",IF(($E144-'Timing &amp; Incumbent Screen'!$C$6)&lt;=1095,"Forward (1-3 yr)","Long-range (3+ yr)"))))</f>
        <v>Expired - unresolved</v>
      </c>
      <c r="D144" t="str">
        <f t="shared" si="8"/>
        <v>FY23</v>
      </c>
      <c r="E144" s="18">
        <f>IF(INDEX('Contract Families'!$AK$9:$AK$1696,MATCH($K144,'Contract Families'!$B$9:$B$1696,0))="","",INDEX('Contract Families'!$AK$9:$AK$1696,MATCH($K144,'Contract Families'!$B$9:$B$1696,0)))</f>
        <v>45186</v>
      </c>
      <c r="F144" t="s">
        <v>631</v>
      </c>
      <c r="G144" s="15">
        <f>IF($E144="","",ROUND(($E144-'Timing &amp; Incumbent Screen'!$C$6)/30.44,0))</f>
        <v>-33</v>
      </c>
      <c r="H144" s="19">
        <f t="shared" si="9"/>
        <v>45186</v>
      </c>
      <c r="I144" s="19">
        <f t="shared" si="10"/>
        <v>45096</v>
      </c>
      <c r="J144" s="15">
        <f>IFERROR(INDEX('Recompete Reviews'!$M$9:$M$234,MATCH($K144,'Recompete Reviews'!$B$9:$B$234,0)),"")</f>
        <v>0</v>
      </c>
      <c r="K144" t="s">
        <v>180</v>
      </c>
      <c r="L144" t="s">
        <v>608</v>
      </c>
      <c r="M144" t="s">
        <v>531</v>
      </c>
      <c r="N144" t="s">
        <v>636</v>
      </c>
      <c r="O144" s="17">
        <v>44092</v>
      </c>
      <c r="P144" s="4">
        <f>IF($O144="","",ROUND(('Timing &amp; Incumbent Screen'!$C$6-$O144)/365.25,1))</f>
        <v>5.8</v>
      </c>
      <c r="Q144" t="s">
        <v>744</v>
      </c>
      <c r="R144" s="10">
        <f>IF(INDEX('Contract Families'!$AB$9:$AB$1696,MATCH($K144,'Contract Families'!$B$9:$B$1696,0))="","",INDEX('Contract Families'!$AB$9:$AB$1696,MATCH($K144,'Contract Families'!$B$9:$B$1696,0))/1000000)</f>
        <v>36.748684320000002</v>
      </c>
      <c r="S144" s="11">
        <f>IF(INDEX('Contract Families'!$Z$9:$Z$1696,MATCH($K144,'Contract Families'!$B$9:$B$1696,0))="","",INDEX('Contract Families'!$Z$9:$Z$1696,MATCH($K144,'Contract Families'!$B$9:$B$1696,0)))</f>
        <v>0.99339999999999995</v>
      </c>
      <c r="T144" s="19">
        <f>IF(MAX(_xlfn.MAXIFS('Contract Awards'!$V$9:$V$2697,'Contract Awards'!$C$9:$C$2697,$K144),_xlfn.MAXIFS('Contract Awards'!$V$9:$V$2697,'Contract Awards'!$D$9:$D$2697,$K144))=0,"",MAX(_xlfn.MAXIFS('Contract Awards'!$V$9:$V$2697,'Contract Awards'!$C$9:$C$2697,$K144),_xlfn.MAXIFS('Contract Awards'!$V$9:$V$2697,'Contract Awards'!$D$9:$D$2697,$K144)))</f>
        <v>45356</v>
      </c>
      <c r="U144" s="15">
        <f t="shared" si="11"/>
        <v>0</v>
      </c>
      <c r="V144" t="str">
        <f>IF($Q144="","",IF(COUNTIFS('Pipeline Events'!$M$9:$M$45,$Q144,'Pipeline Events'!$K$9:$K$45,"&gt;="&amp;'Timing &amp; Incumbent Screen'!$C$6)&gt;0,"Y ("&amp;COUNTIFS('Pipeline Events'!$M$9:$M$45,$Q144,'Pipeline Events'!$K$9:$K$45,"&gt;="&amp;'Timing &amp; Incumbent Screen'!$C$6)&amp;")",""))</f>
        <v/>
      </c>
      <c r="W144" t="str">
        <f>IF(COUNTIFS('Notice Links'!$E$9:$E$59,$K144,'Notice Links'!$L$9:$L$59,"Y",'Notice Links'!$J$9:$J$59,"&gt;="&amp;'Timing &amp; Incumbent Screen'!$C$6)&gt;0,"Y","")</f>
        <v/>
      </c>
      <c r="X144">
        <f>IFERROR(INDEX('Recompete Reviews'!$D$9:$D$234,MATCH($K144,'Recompete Reviews'!$B$9:$B$234,0)),"")</f>
        <v>0</v>
      </c>
      <c r="Y144">
        <f>IFERROR(INDEX('Recompete Reviews'!$E$9:$E$234,MATCH($K144,'Recompete Reviews'!$B$9:$B$234,0)),"")</f>
        <v>0</v>
      </c>
      <c r="Z144">
        <f>IFERROR(INDEX('Recompete Reviews'!$H$9:$H$234,MATCH($K144,'Recompete Reviews'!$B$9:$B$234,0)),"")</f>
        <v>0</v>
      </c>
    </row>
    <row r="145" spans="2:26" ht="11" outlineLevel="1" x14ac:dyDescent="0.15">
      <c r="B145" t="str">
        <f>IF($E145="","",IF($E145&lt;'Timing &amp; Incumbent Screen'!$C$6,"Expired-lineage","Active"))</f>
        <v>Expired-lineage</v>
      </c>
      <c r="C145" t="str">
        <f>IF($E145="","",IF($E145&lt;'Timing &amp; Incumbent Screen'!$C$6,"Expired - unresolved",IF(($E145-'Timing &amp; Incumbent Screen'!$C$6)&lt;=365,"Imminent (&lt;=12 mo)",IF(($E145-'Timing &amp; Incumbent Screen'!$C$6)&lt;=1095,"Forward (1-3 yr)","Long-range (3+ yr)"))))</f>
        <v>Expired - unresolved</v>
      </c>
      <c r="D145" t="str">
        <f t="shared" si="8"/>
        <v>FY23</v>
      </c>
      <c r="E145" s="18">
        <f>IF(INDEX('Contract Families'!$AK$9:$AK$1696,MATCH($K145,'Contract Families'!$B$9:$B$1696,0))="","",INDEX('Contract Families'!$AK$9:$AK$1696,MATCH($K145,'Contract Families'!$B$9:$B$1696,0)))</f>
        <v>45163</v>
      </c>
      <c r="F145" t="s">
        <v>599</v>
      </c>
      <c r="G145" s="15">
        <f>IF($E145="","",ROUND(($E145-'Timing &amp; Incumbent Screen'!$C$6)/30.44,0))</f>
        <v>-34</v>
      </c>
      <c r="H145" s="19">
        <f t="shared" si="9"/>
        <v>45163</v>
      </c>
      <c r="I145" s="19">
        <f t="shared" si="10"/>
        <v>45073</v>
      </c>
      <c r="J145" s="15">
        <f>IFERROR(INDEX('Recompete Reviews'!$M$9:$M$234,MATCH($K145,'Recompete Reviews'!$B$9:$B$234,0)),"")</f>
        <v>0</v>
      </c>
      <c r="K145" t="s">
        <v>219</v>
      </c>
      <c r="L145" t="s">
        <v>642</v>
      </c>
      <c r="M145" t="s">
        <v>531</v>
      </c>
      <c r="N145" t="s">
        <v>636</v>
      </c>
      <c r="O145" s="17">
        <v>43738</v>
      </c>
      <c r="P145" s="4">
        <f>IF($O145="","",ROUND(('Timing &amp; Incumbent Screen'!$C$6-$O145)/365.25,1))</f>
        <v>6.7</v>
      </c>
      <c r="Q145" t="s">
        <v>760</v>
      </c>
      <c r="R145" s="10">
        <f>IF(INDEX('Contract Families'!$AB$9:$AB$1696,MATCH($K145,'Contract Families'!$B$9:$B$1696,0))="","",INDEX('Contract Families'!$AB$9:$AB$1696,MATCH($K145,'Contract Families'!$B$9:$B$1696,0))/1000000)</f>
        <v>11.18952284</v>
      </c>
      <c r="S145" s="11">
        <f>IF(INDEX('Contract Families'!$Z$9:$Z$1696,MATCH($K145,'Contract Families'!$B$9:$B$1696,0))="","",INDEX('Contract Families'!$Z$9:$Z$1696,MATCH($K145,'Contract Families'!$B$9:$B$1696,0)))</f>
        <v>1</v>
      </c>
      <c r="T145" s="19">
        <f>IF(MAX(_xlfn.MAXIFS('Contract Awards'!$V$9:$V$2697,'Contract Awards'!$C$9:$C$2697,$K145),_xlfn.MAXIFS('Contract Awards'!$V$9:$V$2697,'Contract Awards'!$D$9:$D$2697,$K145))=0,"",MAX(_xlfn.MAXIFS('Contract Awards'!$V$9:$V$2697,'Contract Awards'!$C$9:$C$2697,$K145),_xlfn.MAXIFS('Contract Awards'!$V$9:$V$2697,'Contract Awards'!$D$9:$D$2697,$K145)))</f>
        <v>45163</v>
      </c>
      <c r="U145" s="15">
        <f t="shared" si="11"/>
        <v>0</v>
      </c>
      <c r="V145" t="str">
        <f>IF($Q145="","",IF(COUNTIFS('Pipeline Events'!$M$9:$M$45,$Q145,'Pipeline Events'!$K$9:$K$45,"&gt;="&amp;'Timing &amp; Incumbent Screen'!$C$6)&gt;0,"Y ("&amp;COUNTIFS('Pipeline Events'!$M$9:$M$45,$Q145,'Pipeline Events'!$K$9:$K$45,"&gt;="&amp;'Timing &amp; Incumbent Screen'!$C$6)&amp;")",""))</f>
        <v/>
      </c>
      <c r="W145" t="str">
        <f>IF(COUNTIFS('Notice Links'!$E$9:$E$59,$K145,'Notice Links'!$L$9:$L$59,"Y",'Notice Links'!$J$9:$J$59,"&gt;="&amp;'Timing &amp; Incumbent Screen'!$C$6)&gt;0,"Y","")</f>
        <v/>
      </c>
      <c r="X145">
        <f>IFERROR(INDEX('Recompete Reviews'!$D$9:$D$234,MATCH($K145,'Recompete Reviews'!$B$9:$B$234,0)),"")</f>
        <v>0</v>
      </c>
      <c r="Y145">
        <f>IFERROR(INDEX('Recompete Reviews'!$E$9:$E$234,MATCH($K145,'Recompete Reviews'!$B$9:$B$234,0)),"")</f>
        <v>0</v>
      </c>
      <c r="Z145">
        <f>IFERROR(INDEX('Recompete Reviews'!$H$9:$H$234,MATCH($K145,'Recompete Reviews'!$B$9:$B$234,0)),"")</f>
        <v>0</v>
      </c>
    </row>
    <row r="146" spans="2:26" ht="11" outlineLevel="1" x14ac:dyDescent="0.15">
      <c r="B146" t="str">
        <f>IF($E146="","",IF($E146&lt;'Timing &amp; Incumbent Screen'!$C$6,"Expired-lineage","Active"))</f>
        <v>Expired-lineage</v>
      </c>
      <c r="C146" t="str">
        <f>IF($E146="","",IF($E146&lt;'Timing &amp; Incumbent Screen'!$C$6,"Expired - unresolved",IF(($E146-'Timing &amp; Incumbent Screen'!$C$6)&lt;=365,"Imminent (&lt;=12 mo)",IF(($E146-'Timing &amp; Incumbent Screen'!$C$6)&lt;=1095,"Forward (1-3 yr)","Long-range (3+ yr)"))))</f>
        <v>Expired - unresolved</v>
      </c>
      <c r="D146" t="str">
        <f t="shared" si="8"/>
        <v>FY23</v>
      </c>
      <c r="E146" s="18">
        <f>IF(INDEX('Contract Families'!$AK$9:$AK$1696,MATCH($K146,'Contract Families'!$B$9:$B$1696,0))="","",INDEX('Contract Families'!$AK$9:$AK$1696,MATCH($K146,'Contract Families'!$B$9:$B$1696,0)))</f>
        <v>45068</v>
      </c>
      <c r="F146" t="s">
        <v>599</v>
      </c>
      <c r="G146" s="15">
        <f>IF($E146="","",ROUND(($E146-'Timing &amp; Incumbent Screen'!$C$6)/30.44,0))</f>
        <v>-37</v>
      </c>
      <c r="H146" s="19">
        <f t="shared" si="9"/>
        <v>45068</v>
      </c>
      <c r="I146" s="19">
        <f t="shared" si="10"/>
        <v>44978</v>
      </c>
      <c r="J146" s="15">
        <f>IFERROR(INDEX('Recompete Reviews'!$M$9:$M$234,MATCH($K146,'Recompete Reviews'!$B$9:$B$234,0)),"")</f>
        <v>0</v>
      </c>
      <c r="K146" t="s">
        <v>185</v>
      </c>
      <c r="L146" t="s">
        <v>604</v>
      </c>
      <c r="M146" t="s">
        <v>531</v>
      </c>
      <c r="N146" t="s">
        <v>636</v>
      </c>
      <c r="O146" s="17">
        <v>44463</v>
      </c>
      <c r="P146" s="4">
        <f>IF($O146="","",ROUND(('Timing &amp; Incumbent Screen'!$C$6-$O146)/365.25,1))</f>
        <v>4.7</v>
      </c>
      <c r="Q146" t="s">
        <v>740</v>
      </c>
      <c r="R146" s="10">
        <f>IF(INDEX('Contract Families'!$AB$9:$AB$1696,MATCH($K146,'Contract Families'!$B$9:$B$1696,0))="","",INDEX('Contract Families'!$AB$9:$AB$1696,MATCH($K146,'Contract Families'!$B$9:$B$1696,0))/1000000)</f>
        <v>27.797240379999998</v>
      </c>
      <c r="S146" s="11">
        <f>IF(INDEX('Contract Families'!$Z$9:$Z$1696,MATCH($K146,'Contract Families'!$B$9:$B$1696,0))="","",INDEX('Contract Families'!$Z$9:$Z$1696,MATCH($K146,'Contract Families'!$B$9:$B$1696,0)))</f>
        <v>1</v>
      </c>
      <c r="T146" s="19">
        <f>IF(MAX(_xlfn.MAXIFS('Contract Awards'!$V$9:$V$2697,'Contract Awards'!$C$9:$C$2697,$K146),_xlfn.MAXIFS('Contract Awards'!$V$9:$V$2697,'Contract Awards'!$D$9:$D$2697,$K146))=0,"",MAX(_xlfn.MAXIFS('Contract Awards'!$V$9:$V$2697,'Contract Awards'!$C$9:$C$2697,$K146),_xlfn.MAXIFS('Contract Awards'!$V$9:$V$2697,'Contract Awards'!$D$9:$D$2697,$K146)))</f>
        <v>45068</v>
      </c>
      <c r="U146" s="15">
        <f t="shared" si="11"/>
        <v>0</v>
      </c>
      <c r="V146" t="str">
        <f>IF($Q146="","",IF(COUNTIFS('Pipeline Events'!$M$9:$M$45,$Q146,'Pipeline Events'!$K$9:$K$45,"&gt;="&amp;'Timing &amp; Incumbent Screen'!$C$6)&gt;0,"Y ("&amp;COUNTIFS('Pipeline Events'!$M$9:$M$45,$Q146,'Pipeline Events'!$K$9:$K$45,"&gt;="&amp;'Timing &amp; Incumbent Screen'!$C$6)&amp;")",""))</f>
        <v/>
      </c>
      <c r="W146" t="str">
        <f>IF(COUNTIFS('Notice Links'!$E$9:$E$59,$K146,'Notice Links'!$L$9:$L$59,"Y",'Notice Links'!$J$9:$J$59,"&gt;="&amp;'Timing &amp; Incumbent Screen'!$C$6)&gt;0,"Y","")</f>
        <v/>
      </c>
      <c r="X146">
        <f>IFERROR(INDEX('Recompete Reviews'!$D$9:$D$234,MATCH($K146,'Recompete Reviews'!$B$9:$B$234,0)),"")</f>
        <v>0</v>
      </c>
      <c r="Y146">
        <f>IFERROR(INDEX('Recompete Reviews'!$E$9:$E$234,MATCH($K146,'Recompete Reviews'!$B$9:$B$234,0)),"")</f>
        <v>0</v>
      </c>
      <c r="Z146">
        <f>IFERROR(INDEX('Recompete Reviews'!$H$9:$H$234,MATCH($K146,'Recompete Reviews'!$B$9:$B$234,0)),"")</f>
        <v>0</v>
      </c>
    </row>
    <row r="147" spans="2:26" ht="11" outlineLevel="1" x14ac:dyDescent="0.15">
      <c r="B147" t="str">
        <f>IF($E147="","",IF($E147&lt;'Timing &amp; Incumbent Screen'!$C$6,"Expired-lineage","Active"))</f>
        <v>Expired-lineage</v>
      </c>
      <c r="C147" t="str">
        <f>IF($E147="","",IF($E147&lt;'Timing &amp; Incumbent Screen'!$C$6,"Expired - unresolved",IF(($E147-'Timing &amp; Incumbent Screen'!$C$6)&lt;=365,"Imminent (&lt;=12 mo)",IF(($E147-'Timing &amp; Incumbent Screen'!$C$6)&lt;=1095,"Forward (1-3 yr)","Long-range (3+ yr)"))))</f>
        <v>Expired - unresolved</v>
      </c>
      <c r="D147" t="str">
        <f t="shared" si="8"/>
        <v>FY23</v>
      </c>
      <c r="E147" s="18">
        <f>IF(INDEX('Contract Families'!$AK$9:$AK$1696,MATCH($K147,'Contract Families'!$B$9:$B$1696,0))="","",INDEX('Contract Families'!$AK$9:$AK$1696,MATCH($K147,'Contract Families'!$B$9:$B$1696,0)))</f>
        <v>45016</v>
      </c>
      <c r="F147" t="s">
        <v>599</v>
      </c>
      <c r="G147" s="15">
        <f>IF($E147="","",ROUND(($E147-'Timing &amp; Incumbent Screen'!$C$6)/30.44,0))</f>
        <v>-39</v>
      </c>
      <c r="H147" s="19">
        <f t="shared" si="9"/>
        <v>45016</v>
      </c>
      <c r="I147" s="19">
        <f t="shared" si="10"/>
        <v>44926</v>
      </c>
      <c r="J147" s="15">
        <f>IFERROR(INDEX('Recompete Reviews'!$M$9:$M$234,MATCH($K147,'Recompete Reviews'!$B$9:$B$234,0)),"")</f>
        <v>0</v>
      </c>
      <c r="K147" t="s">
        <v>337</v>
      </c>
      <c r="L147" t="s">
        <v>703</v>
      </c>
      <c r="M147" t="s">
        <v>531</v>
      </c>
      <c r="N147" t="s">
        <v>636</v>
      </c>
      <c r="O147" s="17">
        <v>44953</v>
      </c>
      <c r="P147" s="4">
        <f>IF($O147="","",ROUND(('Timing &amp; Incumbent Screen'!$C$6-$O147)/365.25,1))</f>
        <v>3.4</v>
      </c>
      <c r="Q147" t="s">
        <v>748</v>
      </c>
      <c r="R147" s="10">
        <f>IF(INDEX('Contract Families'!$AB$9:$AB$1696,MATCH($K147,'Contract Families'!$B$9:$B$1696,0))="","",INDEX('Contract Families'!$AB$9:$AB$1696,MATCH($K147,'Contract Families'!$B$9:$B$1696,0))/1000000)</f>
        <v>1.5076896499999999</v>
      </c>
      <c r="S147" s="11">
        <f>IF(INDEX('Contract Families'!$Z$9:$Z$1696,MATCH($K147,'Contract Families'!$B$9:$B$1696,0))="","",INDEX('Contract Families'!$Z$9:$Z$1696,MATCH($K147,'Contract Families'!$B$9:$B$1696,0)))</f>
        <v>1</v>
      </c>
      <c r="T147" s="19">
        <f>IF(MAX(_xlfn.MAXIFS('Contract Awards'!$V$9:$V$2697,'Contract Awards'!$C$9:$C$2697,$K147),_xlfn.MAXIFS('Contract Awards'!$V$9:$V$2697,'Contract Awards'!$D$9:$D$2697,$K147))=0,"",MAX(_xlfn.MAXIFS('Contract Awards'!$V$9:$V$2697,'Contract Awards'!$C$9:$C$2697,$K147),_xlfn.MAXIFS('Contract Awards'!$V$9:$V$2697,'Contract Awards'!$D$9:$D$2697,$K147)))</f>
        <v>45199</v>
      </c>
      <c r="U147" s="15">
        <f t="shared" si="11"/>
        <v>1</v>
      </c>
      <c r="V147" t="str">
        <f>IF($Q147="","",IF(COUNTIFS('Pipeline Events'!$M$9:$M$45,$Q147,'Pipeline Events'!$K$9:$K$45,"&gt;="&amp;'Timing &amp; Incumbent Screen'!$C$6)&gt;0,"Y ("&amp;COUNTIFS('Pipeline Events'!$M$9:$M$45,$Q147,'Pipeline Events'!$K$9:$K$45,"&gt;="&amp;'Timing &amp; Incumbent Screen'!$C$6)&amp;")",""))</f>
        <v/>
      </c>
      <c r="W147" t="str">
        <f>IF(COUNTIFS('Notice Links'!$E$9:$E$59,$K147,'Notice Links'!$L$9:$L$59,"Y",'Notice Links'!$J$9:$J$59,"&gt;="&amp;'Timing &amp; Incumbent Screen'!$C$6)&gt;0,"Y","")</f>
        <v/>
      </c>
      <c r="X147">
        <f>IFERROR(INDEX('Recompete Reviews'!$D$9:$D$234,MATCH($K147,'Recompete Reviews'!$B$9:$B$234,0)),"")</f>
        <v>0</v>
      </c>
      <c r="Y147">
        <f>IFERROR(INDEX('Recompete Reviews'!$E$9:$E$234,MATCH($K147,'Recompete Reviews'!$B$9:$B$234,0)),"")</f>
        <v>0</v>
      </c>
      <c r="Z147">
        <f>IFERROR(INDEX('Recompete Reviews'!$H$9:$H$234,MATCH($K147,'Recompete Reviews'!$B$9:$B$234,0)),"")</f>
        <v>0</v>
      </c>
    </row>
    <row r="148" spans="2:26" ht="11" outlineLevel="1" x14ac:dyDescent="0.15">
      <c r="B148" t="str">
        <f>IF($E148="","",IF($E148&lt;'Timing &amp; Incumbent Screen'!$C$6,"Expired-lineage","Active"))</f>
        <v>Expired-lineage</v>
      </c>
      <c r="C148" t="str">
        <f>IF($E148="","",IF($E148&lt;'Timing &amp; Incumbent Screen'!$C$6,"Expired - unresolved",IF(($E148-'Timing &amp; Incumbent Screen'!$C$6)&lt;=365,"Imminent (&lt;=12 mo)",IF(($E148-'Timing &amp; Incumbent Screen'!$C$6)&lt;=1095,"Forward (1-3 yr)","Long-range (3+ yr)"))))</f>
        <v>Expired - unresolved</v>
      </c>
      <c r="D148" t="str">
        <f t="shared" si="8"/>
        <v>FY23</v>
      </c>
      <c r="E148" s="18">
        <f>IF(INDEX('Contract Families'!$AK$9:$AK$1696,MATCH($K148,'Contract Families'!$B$9:$B$1696,0))="","",INDEX('Contract Families'!$AK$9:$AK$1696,MATCH($K148,'Contract Families'!$B$9:$B$1696,0)))</f>
        <v>44953</v>
      </c>
      <c r="F148" t="s">
        <v>599</v>
      </c>
      <c r="G148" s="15">
        <f>IF($E148="","",ROUND(($E148-'Timing &amp; Incumbent Screen'!$C$6)/30.44,0))</f>
        <v>-41</v>
      </c>
      <c r="H148" s="19">
        <f t="shared" si="9"/>
        <v>44953</v>
      </c>
      <c r="I148" s="19">
        <f t="shared" si="10"/>
        <v>44863</v>
      </c>
      <c r="J148" s="15">
        <f>IFERROR(INDEX('Recompete Reviews'!$M$9:$M$234,MATCH($K148,'Recompete Reviews'!$B$9:$B$234,0)),"")</f>
        <v>0</v>
      </c>
      <c r="K148" t="s">
        <v>353</v>
      </c>
      <c r="L148" t="s">
        <v>641</v>
      </c>
      <c r="M148" t="s">
        <v>531</v>
      </c>
      <c r="N148" t="s">
        <v>636</v>
      </c>
      <c r="O148" s="17">
        <v>44939</v>
      </c>
      <c r="P148" s="4">
        <f>IF($O148="","",ROUND(('Timing &amp; Incumbent Screen'!$C$6-$O148)/365.25,1))</f>
        <v>3.4</v>
      </c>
      <c r="Q148" t="s">
        <v>748</v>
      </c>
      <c r="R148" s="10">
        <f>IF(INDEX('Contract Families'!$AB$9:$AB$1696,MATCH($K148,'Contract Families'!$B$9:$B$1696,0))="","",INDEX('Contract Families'!$AB$9:$AB$1696,MATCH($K148,'Contract Families'!$B$9:$B$1696,0))/1000000)</f>
        <v>1.3053052199999999</v>
      </c>
      <c r="S148" s="11">
        <f>IF(INDEX('Contract Families'!$Z$9:$Z$1696,MATCH($K148,'Contract Families'!$B$9:$B$1696,0))="","",INDEX('Contract Families'!$Z$9:$Z$1696,MATCH($K148,'Contract Families'!$B$9:$B$1696,0)))</f>
        <v>1</v>
      </c>
      <c r="T148" s="19">
        <f>IF(MAX(_xlfn.MAXIFS('Contract Awards'!$V$9:$V$2697,'Contract Awards'!$C$9:$C$2697,$K148),_xlfn.MAXIFS('Contract Awards'!$V$9:$V$2697,'Contract Awards'!$D$9:$D$2697,$K148))=0,"",MAX(_xlfn.MAXIFS('Contract Awards'!$V$9:$V$2697,'Contract Awards'!$C$9:$C$2697,$K148),_xlfn.MAXIFS('Contract Awards'!$V$9:$V$2697,'Contract Awards'!$D$9:$D$2697,$K148)))</f>
        <v>44953</v>
      </c>
      <c r="U148" s="15">
        <f t="shared" si="11"/>
        <v>0</v>
      </c>
      <c r="V148" t="str">
        <f>IF($Q148="","",IF(COUNTIFS('Pipeline Events'!$M$9:$M$45,$Q148,'Pipeline Events'!$K$9:$K$45,"&gt;="&amp;'Timing &amp; Incumbent Screen'!$C$6)&gt;0,"Y ("&amp;COUNTIFS('Pipeline Events'!$M$9:$M$45,$Q148,'Pipeline Events'!$K$9:$K$45,"&gt;="&amp;'Timing &amp; Incumbent Screen'!$C$6)&amp;")",""))</f>
        <v/>
      </c>
      <c r="W148" t="str">
        <f>IF(COUNTIFS('Notice Links'!$E$9:$E$59,$K148,'Notice Links'!$L$9:$L$59,"Y",'Notice Links'!$J$9:$J$59,"&gt;="&amp;'Timing &amp; Incumbent Screen'!$C$6)&gt;0,"Y","")</f>
        <v/>
      </c>
      <c r="X148">
        <f>IFERROR(INDEX('Recompete Reviews'!$D$9:$D$234,MATCH($K148,'Recompete Reviews'!$B$9:$B$234,0)),"")</f>
        <v>0</v>
      </c>
      <c r="Y148">
        <f>IFERROR(INDEX('Recompete Reviews'!$E$9:$E$234,MATCH($K148,'Recompete Reviews'!$B$9:$B$234,0)),"")</f>
        <v>0</v>
      </c>
      <c r="Z148">
        <f>IFERROR(INDEX('Recompete Reviews'!$H$9:$H$234,MATCH($K148,'Recompete Reviews'!$B$9:$B$234,0)),"")</f>
        <v>0</v>
      </c>
    </row>
    <row r="149" spans="2:26" ht="11" outlineLevel="1" x14ac:dyDescent="0.15">
      <c r="B149" t="str">
        <f>IF($E149="","",IF($E149&lt;'Timing &amp; Incumbent Screen'!$C$6,"Expired-lineage","Active"))</f>
        <v>Expired-lineage</v>
      </c>
      <c r="C149" t="str">
        <f>IF($E149="","",IF($E149&lt;'Timing &amp; Incumbent Screen'!$C$6,"Expired - unresolved",IF(($E149-'Timing &amp; Incumbent Screen'!$C$6)&lt;=365,"Imminent (&lt;=12 mo)",IF(($E149-'Timing &amp; Incumbent Screen'!$C$6)&lt;=1095,"Forward (1-3 yr)","Long-range (3+ yr)"))))</f>
        <v>Expired - unresolved</v>
      </c>
      <c r="D149" t="str">
        <f t="shared" si="8"/>
        <v>FY23</v>
      </c>
      <c r="E149" s="18">
        <f>IF(INDEX('Contract Families'!$AK$9:$AK$1696,MATCH($K149,'Contract Families'!$B$9:$B$1696,0))="","",INDEX('Contract Families'!$AK$9:$AK$1696,MATCH($K149,'Contract Families'!$B$9:$B$1696,0)))</f>
        <v>44939</v>
      </c>
      <c r="F149" t="s">
        <v>599</v>
      </c>
      <c r="G149" s="15">
        <f>IF($E149="","",ROUND(($E149-'Timing &amp; Incumbent Screen'!$C$6)/30.44,0))</f>
        <v>-41</v>
      </c>
      <c r="H149" s="19">
        <f t="shared" si="9"/>
        <v>44939</v>
      </c>
      <c r="I149" s="19">
        <f t="shared" si="10"/>
        <v>44849</v>
      </c>
      <c r="J149" s="15">
        <f>IFERROR(INDEX('Recompete Reviews'!$M$9:$M$234,MATCH($K149,'Recompete Reviews'!$B$9:$B$234,0)),"")</f>
        <v>0</v>
      </c>
      <c r="K149" t="s">
        <v>323</v>
      </c>
      <c r="L149" t="s">
        <v>691</v>
      </c>
      <c r="M149" t="s">
        <v>531</v>
      </c>
      <c r="N149" t="s">
        <v>636</v>
      </c>
      <c r="O149" s="17">
        <v>44036</v>
      </c>
      <c r="P149" s="4">
        <f>IF($O149="","",ROUND(('Timing &amp; Incumbent Screen'!$C$6-$O149)/365.25,1))</f>
        <v>5.9</v>
      </c>
      <c r="Q149" t="s">
        <v>743</v>
      </c>
      <c r="R149" s="10">
        <f>IF(INDEX('Contract Families'!$AB$9:$AB$1696,MATCH($K149,'Contract Families'!$B$9:$B$1696,0))="","",INDEX('Contract Families'!$AB$9:$AB$1696,MATCH($K149,'Contract Families'!$B$9:$B$1696,0))/1000000)</f>
        <v>1.8327450000000001</v>
      </c>
      <c r="S149" s="11">
        <f>IF(INDEX('Contract Families'!$Z$9:$Z$1696,MATCH($K149,'Contract Families'!$B$9:$B$1696,0))="","",INDEX('Contract Families'!$Z$9:$Z$1696,MATCH($K149,'Contract Families'!$B$9:$B$1696,0)))</f>
        <v>1</v>
      </c>
      <c r="T149" s="19">
        <f>IF(MAX(_xlfn.MAXIFS('Contract Awards'!$V$9:$V$2697,'Contract Awards'!$C$9:$C$2697,$K149),_xlfn.MAXIFS('Contract Awards'!$V$9:$V$2697,'Contract Awards'!$D$9:$D$2697,$K149))=0,"",MAX(_xlfn.MAXIFS('Contract Awards'!$V$9:$V$2697,'Contract Awards'!$C$9:$C$2697,$K149),_xlfn.MAXIFS('Contract Awards'!$V$9:$V$2697,'Contract Awards'!$D$9:$D$2697,$K149)))</f>
        <v>44939</v>
      </c>
      <c r="U149" s="15">
        <f t="shared" si="11"/>
        <v>0</v>
      </c>
      <c r="V149" t="str">
        <f>IF($Q149="","",IF(COUNTIFS('Pipeline Events'!$M$9:$M$45,$Q149,'Pipeline Events'!$K$9:$K$45,"&gt;="&amp;'Timing &amp; Incumbent Screen'!$C$6)&gt;0,"Y ("&amp;COUNTIFS('Pipeline Events'!$M$9:$M$45,$Q149,'Pipeline Events'!$K$9:$K$45,"&gt;="&amp;'Timing &amp; Incumbent Screen'!$C$6)&amp;")",""))</f>
        <v/>
      </c>
      <c r="W149" t="str">
        <f>IF(COUNTIFS('Notice Links'!$E$9:$E$59,$K149,'Notice Links'!$L$9:$L$59,"Y",'Notice Links'!$J$9:$J$59,"&gt;="&amp;'Timing &amp; Incumbent Screen'!$C$6)&gt;0,"Y","")</f>
        <v/>
      </c>
      <c r="X149">
        <f>IFERROR(INDEX('Recompete Reviews'!$D$9:$D$234,MATCH($K149,'Recompete Reviews'!$B$9:$B$234,0)),"")</f>
        <v>0</v>
      </c>
      <c r="Y149">
        <f>IFERROR(INDEX('Recompete Reviews'!$E$9:$E$234,MATCH($K149,'Recompete Reviews'!$B$9:$B$234,0)),"")</f>
        <v>0</v>
      </c>
      <c r="Z149">
        <f>IFERROR(INDEX('Recompete Reviews'!$H$9:$H$234,MATCH($K149,'Recompete Reviews'!$B$9:$B$234,0)),"")</f>
        <v>0</v>
      </c>
    </row>
    <row r="150" spans="2:26" ht="11" outlineLevel="1" x14ac:dyDescent="0.15">
      <c r="B150" t="str">
        <f>IF($E150="","",IF($E150&lt;'Timing &amp; Incumbent Screen'!$C$6,"Expired-lineage","Active"))</f>
        <v>Expired-lineage</v>
      </c>
      <c r="C150" t="str">
        <f>IF($E150="","",IF($E150&lt;'Timing &amp; Incumbent Screen'!$C$6,"Expired - unresolved",IF(($E150-'Timing &amp; Incumbent Screen'!$C$6)&lt;=365,"Imminent (&lt;=12 mo)",IF(($E150-'Timing &amp; Incumbent Screen'!$C$6)&lt;=1095,"Forward (1-3 yr)","Long-range (3+ yr)"))))</f>
        <v>Expired - unresolved</v>
      </c>
      <c r="D150" t="str">
        <f t="shared" si="8"/>
        <v>FY23</v>
      </c>
      <c r="E150" s="18">
        <f>IF(INDEX('Contract Families'!$AK$9:$AK$1696,MATCH($K150,'Contract Families'!$B$9:$B$1696,0))="","",INDEX('Contract Families'!$AK$9:$AK$1696,MATCH($K150,'Contract Families'!$B$9:$B$1696,0)))</f>
        <v>44908</v>
      </c>
      <c r="F150" t="s">
        <v>599</v>
      </c>
      <c r="G150" s="15">
        <f>IF($E150="","",ROUND(($E150-'Timing &amp; Incumbent Screen'!$C$6)/30.44,0))</f>
        <v>-42</v>
      </c>
      <c r="H150" s="19">
        <f t="shared" si="9"/>
        <v>44908</v>
      </c>
      <c r="I150" s="19">
        <f t="shared" si="10"/>
        <v>44818</v>
      </c>
      <c r="J150" s="15">
        <f>IFERROR(INDEX('Recompete Reviews'!$M$9:$M$234,MATCH($K150,'Recompete Reviews'!$B$9:$B$234,0)),"")</f>
        <v>0</v>
      </c>
      <c r="K150" t="s">
        <v>250</v>
      </c>
      <c r="L150" t="s">
        <v>647</v>
      </c>
      <c r="M150" t="s">
        <v>531</v>
      </c>
      <c r="N150" t="s">
        <v>636</v>
      </c>
      <c r="O150" s="17">
        <v>44838</v>
      </c>
      <c r="P150" s="4">
        <f>IF($O150="","",ROUND(('Timing &amp; Incumbent Screen'!$C$6-$O150)/365.25,1))</f>
        <v>3.7</v>
      </c>
      <c r="Q150" t="s">
        <v>748</v>
      </c>
      <c r="R150" s="10">
        <f>IF(INDEX('Contract Families'!$AB$9:$AB$1696,MATCH($K150,'Contract Families'!$B$9:$B$1696,0))="","",INDEX('Contract Families'!$AB$9:$AB$1696,MATCH($K150,'Contract Families'!$B$9:$B$1696,0))/1000000)</f>
        <v>5.8252639999999998</v>
      </c>
      <c r="S150" s="11">
        <f>IF(INDEX('Contract Families'!$Z$9:$Z$1696,MATCH($K150,'Contract Families'!$B$9:$B$1696,0))="","",INDEX('Contract Families'!$Z$9:$Z$1696,MATCH($K150,'Contract Families'!$B$9:$B$1696,0)))</f>
        <v>1</v>
      </c>
      <c r="T150" s="19">
        <f>IF(MAX(_xlfn.MAXIFS('Contract Awards'!$V$9:$V$2697,'Contract Awards'!$C$9:$C$2697,$K150),_xlfn.MAXIFS('Contract Awards'!$V$9:$V$2697,'Contract Awards'!$D$9:$D$2697,$K150))=0,"",MAX(_xlfn.MAXIFS('Contract Awards'!$V$9:$V$2697,'Contract Awards'!$C$9:$C$2697,$K150),_xlfn.MAXIFS('Contract Awards'!$V$9:$V$2697,'Contract Awards'!$D$9:$D$2697,$K150)))</f>
        <v>44908</v>
      </c>
      <c r="U150" s="15">
        <f t="shared" si="11"/>
        <v>0</v>
      </c>
      <c r="V150" t="str">
        <f>IF($Q150="","",IF(COUNTIFS('Pipeline Events'!$M$9:$M$45,$Q150,'Pipeline Events'!$K$9:$K$45,"&gt;="&amp;'Timing &amp; Incumbent Screen'!$C$6)&gt;0,"Y ("&amp;COUNTIFS('Pipeline Events'!$M$9:$M$45,$Q150,'Pipeline Events'!$K$9:$K$45,"&gt;="&amp;'Timing &amp; Incumbent Screen'!$C$6)&amp;")",""))</f>
        <v/>
      </c>
      <c r="W150" t="str">
        <f>IF(COUNTIFS('Notice Links'!$E$9:$E$59,$K150,'Notice Links'!$L$9:$L$59,"Y",'Notice Links'!$J$9:$J$59,"&gt;="&amp;'Timing &amp; Incumbent Screen'!$C$6)&gt;0,"Y","")</f>
        <v/>
      </c>
      <c r="X150">
        <f>IFERROR(INDEX('Recompete Reviews'!$D$9:$D$234,MATCH($K150,'Recompete Reviews'!$B$9:$B$234,0)),"")</f>
        <v>0</v>
      </c>
      <c r="Y150">
        <f>IFERROR(INDEX('Recompete Reviews'!$E$9:$E$234,MATCH($K150,'Recompete Reviews'!$B$9:$B$234,0)),"")</f>
        <v>0</v>
      </c>
      <c r="Z150">
        <f>IFERROR(INDEX('Recompete Reviews'!$H$9:$H$234,MATCH($K150,'Recompete Reviews'!$B$9:$B$234,0)),"")</f>
        <v>0</v>
      </c>
    </row>
    <row r="151" spans="2:26" ht="11" outlineLevel="1" x14ac:dyDescent="0.15">
      <c r="B151" t="str">
        <f>IF($E151="","",IF($E151&lt;'Timing &amp; Incumbent Screen'!$C$6,"Expired-lineage","Active"))</f>
        <v>Expired-lineage</v>
      </c>
      <c r="C151" t="str">
        <f>IF($E151="","",IF($E151&lt;'Timing &amp; Incumbent Screen'!$C$6,"Expired - unresolved",IF(($E151-'Timing &amp; Incumbent Screen'!$C$6)&lt;=365,"Imminent (&lt;=12 mo)",IF(($E151-'Timing &amp; Incumbent Screen'!$C$6)&lt;=1095,"Forward (1-3 yr)","Long-range (3+ yr)"))))</f>
        <v>Expired - unresolved</v>
      </c>
      <c r="D151" t="str">
        <f t="shared" si="8"/>
        <v>FY23</v>
      </c>
      <c r="E151" s="18">
        <f>IF(INDEX('Contract Families'!$AK$9:$AK$1696,MATCH($K151,'Contract Families'!$B$9:$B$1696,0))="","",INDEX('Contract Families'!$AK$9:$AK$1696,MATCH($K151,'Contract Families'!$B$9:$B$1696,0)))</f>
        <v>44895</v>
      </c>
      <c r="F151" t="s">
        <v>599</v>
      </c>
      <c r="G151" s="15">
        <f>IF($E151="","",ROUND(($E151-'Timing &amp; Incumbent Screen'!$C$6)/30.44,0))</f>
        <v>-43</v>
      </c>
      <c r="H151" s="19">
        <f t="shared" si="9"/>
        <v>44895</v>
      </c>
      <c r="I151" s="19">
        <f t="shared" si="10"/>
        <v>44805</v>
      </c>
      <c r="J151" s="15">
        <f>IFERROR(INDEX('Recompete Reviews'!$M$9:$M$234,MATCH($K151,'Recompete Reviews'!$B$9:$B$234,0)),"")</f>
        <v>0</v>
      </c>
      <c r="K151" t="s">
        <v>236</v>
      </c>
      <c r="L151" t="s">
        <v>603</v>
      </c>
      <c r="M151" t="s">
        <v>531</v>
      </c>
      <c r="N151" t="s">
        <v>636</v>
      </c>
      <c r="O151" s="17">
        <v>43738</v>
      </c>
      <c r="P151" s="4">
        <f>IF($O151="","",ROUND(('Timing &amp; Incumbent Screen'!$C$6-$O151)/365.25,1))</f>
        <v>6.7</v>
      </c>
      <c r="Q151" t="s">
        <v>738</v>
      </c>
      <c r="R151" s="10">
        <f>IF(INDEX('Contract Families'!$AB$9:$AB$1696,MATCH($K151,'Contract Families'!$B$9:$B$1696,0))="","",INDEX('Contract Families'!$AB$9:$AB$1696,MATCH($K151,'Contract Families'!$B$9:$B$1696,0))/1000000)</f>
        <v>8.7239255700000005</v>
      </c>
      <c r="S151" s="11">
        <f>IF(INDEX('Contract Families'!$Z$9:$Z$1696,MATCH($K151,'Contract Families'!$B$9:$B$1696,0))="","",INDEX('Contract Families'!$Z$9:$Z$1696,MATCH($K151,'Contract Families'!$B$9:$B$1696,0)))</f>
        <v>1</v>
      </c>
      <c r="T151" s="19">
        <f>IF(MAX(_xlfn.MAXIFS('Contract Awards'!$V$9:$V$2697,'Contract Awards'!$C$9:$C$2697,$K151),_xlfn.MAXIFS('Contract Awards'!$V$9:$V$2697,'Contract Awards'!$D$9:$D$2697,$K151))=0,"",MAX(_xlfn.MAXIFS('Contract Awards'!$V$9:$V$2697,'Contract Awards'!$C$9:$C$2697,$K151),_xlfn.MAXIFS('Contract Awards'!$V$9:$V$2697,'Contract Awards'!$D$9:$D$2697,$K151)))</f>
        <v>44895</v>
      </c>
      <c r="U151" s="15">
        <f t="shared" si="11"/>
        <v>0</v>
      </c>
      <c r="V151" t="str">
        <f>IF($Q151="","",IF(COUNTIFS('Pipeline Events'!$M$9:$M$45,$Q151,'Pipeline Events'!$K$9:$K$45,"&gt;="&amp;'Timing &amp; Incumbent Screen'!$C$6)&gt;0,"Y ("&amp;COUNTIFS('Pipeline Events'!$M$9:$M$45,$Q151,'Pipeline Events'!$K$9:$K$45,"&gt;="&amp;'Timing &amp; Incumbent Screen'!$C$6)&amp;")",""))</f>
        <v/>
      </c>
      <c r="W151" t="str">
        <f>IF(COUNTIFS('Notice Links'!$E$9:$E$59,$K151,'Notice Links'!$L$9:$L$59,"Y",'Notice Links'!$J$9:$J$59,"&gt;="&amp;'Timing &amp; Incumbent Screen'!$C$6)&gt;0,"Y","")</f>
        <v/>
      </c>
      <c r="X151">
        <f>IFERROR(INDEX('Recompete Reviews'!$D$9:$D$234,MATCH($K151,'Recompete Reviews'!$B$9:$B$234,0)),"")</f>
        <v>0</v>
      </c>
      <c r="Y151">
        <f>IFERROR(INDEX('Recompete Reviews'!$E$9:$E$234,MATCH($K151,'Recompete Reviews'!$B$9:$B$234,0)),"")</f>
        <v>0</v>
      </c>
      <c r="Z151">
        <f>IFERROR(INDEX('Recompete Reviews'!$H$9:$H$234,MATCH($K151,'Recompete Reviews'!$B$9:$B$234,0)),"")</f>
        <v>0</v>
      </c>
    </row>
    <row r="152" spans="2:26" ht="11" outlineLevel="1" x14ac:dyDescent="0.15">
      <c r="B152" t="str">
        <f>IF($E152="","",IF($E152&lt;'Timing &amp; Incumbent Screen'!$C$6,"Expired-lineage","Active"))</f>
        <v>Expired-lineage</v>
      </c>
      <c r="C152" t="str">
        <f>IF($E152="","",IF($E152&lt;'Timing &amp; Incumbent Screen'!$C$6,"Expired - unresolved",IF(($E152-'Timing &amp; Incumbent Screen'!$C$6)&lt;=365,"Imminent (&lt;=12 mo)",IF(($E152-'Timing &amp; Incumbent Screen'!$C$6)&lt;=1095,"Forward (1-3 yr)","Long-range (3+ yr)"))))</f>
        <v>Expired - unresolved</v>
      </c>
      <c r="D152" t="str">
        <f t="shared" si="8"/>
        <v>FY23</v>
      </c>
      <c r="E152" s="18">
        <f>IF(INDEX('Contract Families'!$AK$9:$AK$1696,MATCH($K152,'Contract Families'!$B$9:$B$1696,0))="","",INDEX('Contract Families'!$AK$9:$AK$1696,MATCH($K152,'Contract Families'!$B$9:$B$1696,0)))</f>
        <v>44858</v>
      </c>
      <c r="F152" t="s">
        <v>631</v>
      </c>
      <c r="G152" s="15">
        <f>IF($E152="","",ROUND(($E152-'Timing &amp; Incumbent Screen'!$C$6)/30.44,0))</f>
        <v>-44</v>
      </c>
      <c r="H152" s="19">
        <f t="shared" si="9"/>
        <v>44858</v>
      </c>
      <c r="I152" s="19">
        <f t="shared" si="10"/>
        <v>44768</v>
      </c>
      <c r="J152" s="15">
        <f>IFERROR(INDEX('Recompete Reviews'!$M$9:$M$234,MATCH($K152,'Recompete Reviews'!$B$9:$B$234,0)),"")</f>
        <v>0</v>
      </c>
      <c r="K152" t="s">
        <v>261</v>
      </c>
      <c r="L152" t="s">
        <v>669</v>
      </c>
      <c r="M152" t="s">
        <v>531</v>
      </c>
      <c r="N152" t="s">
        <v>636</v>
      </c>
      <c r="O152" s="17">
        <v>41208</v>
      </c>
      <c r="P152" s="4">
        <f>IF($O152="","",ROUND(('Timing &amp; Incumbent Screen'!$C$6-$O152)/365.25,1))</f>
        <v>13.6</v>
      </c>
      <c r="Q152" t="s">
        <v>740</v>
      </c>
      <c r="R152" s="10">
        <f>IF(INDEX('Contract Families'!$AB$9:$AB$1696,MATCH($K152,'Contract Families'!$B$9:$B$1696,0))="","",INDEX('Contract Families'!$AB$9:$AB$1696,MATCH($K152,'Contract Families'!$B$9:$B$1696,0))/1000000)</f>
        <v>4.7720264700000001</v>
      </c>
      <c r="S152" s="11">
        <f>IF(INDEX('Contract Families'!$Z$9:$Z$1696,MATCH($K152,'Contract Families'!$B$9:$B$1696,0))="","",INDEX('Contract Families'!$Z$9:$Z$1696,MATCH($K152,'Contract Families'!$B$9:$B$1696,0)))</f>
        <v>0.18029999999999999</v>
      </c>
      <c r="T152" s="19">
        <f>IF(MAX(_xlfn.MAXIFS('Contract Awards'!$V$9:$V$2697,'Contract Awards'!$C$9:$C$2697,$K152),_xlfn.MAXIFS('Contract Awards'!$V$9:$V$2697,'Contract Awards'!$D$9:$D$2697,$K152))=0,"",MAX(_xlfn.MAXIFS('Contract Awards'!$V$9:$V$2697,'Contract Awards'!$C$9:$C$2697,$K152),_xlfn.MAXIFS('Contract Awards'!$V$9:$V$2697,'Contract Awards'!$D$9:$D$2697,$K152)))</f>
        <v>44858</v>
      </c>
      <c r="U152" s="15">
        <f t="shared" si="11"/>
        <v>0</v>
      </c>
      <c r="V152" t="str">
        <f>IF($Q152="","",IF(COUNTIFS('Pipeline Events'!$M$9:$M$45,$Q152,'Pipeline Events'!$K$9:$K$45,"&gt;="&amp;'Timing &amp; Incumbent Screen'!$C$6)&gt;0,"Y ("&amp;COUNTIFS('Pipeline Events'!$M$9:$M$45,$Q152,'Pipeline Events'!$K$9:$K$45,"&gt;="&amp;'Timing &amp; Incumbent Screen'!$C$6)&amp;")",""))</f>
        <v/>
      </c>
      <c r="W152" t="str">
        <f>IF(COUNTIFS('Notice Links'!$E$9:$E$59,$K152,'Notice Links'!$L$9:$L$59,"Y",'Notice Links'!$J$9:$J$59,"&gt;="&amp;'Timing &amp; Incumbent Screen'!$C$6)&gt;0,"Y","")</f>
        <v/>
      </c>
      <c r="X152">
        <f>IFERROR(INDEX('Recompete Reviews'!$D$9:$D$234,MATCH($K152,'Recompete Reviews'!$B$9:$B$234,0)),"")</f>
        <v>0</v>
      </c>
      <c r="Y152">
        <f>IFERROR(INDEX('Recompete Reviews'!$E$9:$E$234,MATCH($K152,'Recompete Reviews'!$B$9:$B$234,0)),"")</f>
        <v>0</v>
      </c>
      <c r="Z152">
        <f>IFERROR(INDEX('Recompete Reviews'!$H$9:$H$234,MATCH($K152,'Recompete Reviews'!$B$9:$B$234,0)),"")</f>
        <v>0</v>
      </c>
    </row>
    <row r="153" spans="2:26" ht="11" outlineLevel="1" x14ac:dyDescent="0.15">
      <c r="B153" t="str">
        <f>IF($E153="","",IF($E153&lt;'Timing &amp; Incumbent Screen'!$C$6,"Expired-lineage","Active"))</f>
        <v>Expired-lineage</v>
      </c>
      <c r="C153" t="str">
        <f>IF($E153="","",IF($E153&lt;'Timing &amp; Incumbent Screen'!$C$6,"Expired - unresolved",IF(($E153-'Timing &amp; Incumbent Screen'!$C$6)&lt;=365,"Imminent (&lt;=12 mo)",IF(($E153-'Timing &amp; Incumbent Screen'!$C$6)&lt;=1095,"Forward (1-3 yr)","Long-range (3+ yr)"))))</f>
        <v>Expired - unresolved</v>
      </c>
      <c r="D153" t="str">
        <f t="shared" si="8"/>
        <v>FY22</v>
      </c>
      <c r="E153" s="18">
        <f>IF(INDEX('Contract Families'!$AK$9:$AK$1696,MATCH($K153,'Contract Families'!$B$9:$B$1696,0))="","",INDEX('Contract Families'!$AK$9:$AK$1696,MATCH($K153,'Contract Families'!$B$9:$B$1696,0)))</f>
        <v>44819</v>
      </c>
      <c r="F153" t="s">
        <v>631</v>
      </c>
      <c r="G153" s="15">
        <f>IF($E153="","",ROUND(($E153-'Timing &amp; Incumbent Screen'!$C$6)/30.44,0))</f>
        <v>-45</v>
      </c>
      <c r="H153" s="19">
        <f t="shared" si="9"/>
        <v>44819</v>
      </c>
      <c r="I153" s="19">
        <f t="shared" si="10"/>
        <v>44729</v>
      </c>
      <c r="J153" s="15">
        <f>IFERROR(INDEX('Recompete Reviews'!$M$9:$M$234,MATCH($K153,'Recompete Reviews'!$B$9:$B$234,0)),"")</f>
        <v>0</v>
      </c>
      <c r="K153" t="s">
        <v>202</v>
      </c>
      <c r="L153" t="s">
        <v>608</v>
      </c>
      <c r="M153" t="s">
        <v>531</v>
      </c>
      <c r="N153" t="s">
        <v>636</v>
      </c>
      <c r="O153" s="17">
        <v>43724</v>
      </c>
      <c r="P153" s="4">
        <f>IF($O153="","",ROUND(('Timing &amp; Incumbent Screen'!$C$6-$O153)/365.25,1))</f>
        <v>6.8</v>
      </c>
      <c r="Q153" t="s">
        <v>744</v>
      </c>
      <c r="R153" s="10">
        <f>IF(INDEX('Contract Families'!$AB$9:$AB$1696,MATCH($K153,'Contract Families'!$B$9:$B$1696,0))="","",INDEX('Contract Families'!$AB$9:$AB$1696,MATCH($K153,'Contract Families'!$B$9:$B$1696,0))/1000000)</f>
        <v>15.76814663</v>
      </c>
      <c r="S153" s="11">
        <f>IF(INDEX('Contract Families'!$Z$9:$Z$1696,MATCH($K153,'Contract Families'!$B$9:$B$1696,0))="","",INDEX('Contract Families'!$Z$9:$Z$1696,MATCH($K153,'Contract Families'!$B$9:$B$1696,0)))</f>
        <v>0.76259999999999994</v>
      </c>
      <c r="T153" s="19">
        <f>IF(MAX(_xlfn.MAXIFS('Contract Awards'!$V$9:$V$2697,'Contract Awards'!$C$9:$C$2697,$K153),_xlfn.MAXIFS('Contract Awards'!$V$9:$V$2697,'Contract Awards'!$D$9:$D$2697,$K153))=0,"",MAX(_xlfn.MAXIFS('Contract Awards'!$V$9:$V$2697,'Contract Awards'!$C$9:$C$2697,$K153),_xlfn.MAXIFS('Contract Awards'!$V$9:$V$2697,'Contract Awards'!$D$9:$D$2697,$K153)))</f>
        <v>43922</v>
      </c>
      <c r="U153" s="15">
        <f t="shared" si="11"/>
        <v>0</v>
      </c>
      <c r="V153" t="str">
        <f>IF($Q153="","",IF(COUNTIFS('Pipeline Events'!$M$9:$M$45,$Q153,'Pipeline Events'!$K$9:$K$45,"&gt;="&amp;'Timing &amp; Incumbent Screen'!$C$6)&gt;0,"Y ("&amp;COUNTIFS('Pipeline Events'!$M$9:$M$45,$Q153,'Pipeline Events'!$K$9:$K$45,"&gt;="&amp;'Timing &amp; Incumbent Screen'!$C$6)&amp;")",""))</f>
        <v/>
      </c>
      <c r="W153" t="str">
        <f>IF(COUNTIFS('Notice Links'!$E$9:$E$59,$K153,'Notice Links'!$L$9:$L$59,"Y",'Notice Links'!$J$9:$J$59,"&gt;="&amp;'Timing &amp; Incumbent Screen'!$C$6)&gt;0,"Y","")</f>
        <v/>
      </c>
      <c r="X153">
        <f>IFERROR(INDEX('Recompete Reviews'!$D$9:$D$234,MATCH($K153,'Recompete Reviews'!$B$9:$B$234,0)),"")</f>
        <v>0</v>
      </c>
      <c r="Y153">
        <f>IFERROR(INDEX('Recompete Reviews'!$E$9:$E$234,MATCH($K153,'Recompete Reviews'!$B$9:$B$234,0)),"")</f>
        <v>0</v>
      </c>
      <c r="Z153">
        <f>IFERROR(INDEX('Recompete Reviews'!$H$9:$H$234,MATCH($K153,'Recompete Reviews'!$B$9:$B$234,0)),"")</f>
        <v>0</v>
      </c>
    </row>
    <row r="154" spans="2:26" ht="11" outlineLevel="1" x14ac:dyDescent="0.15">
      <c r="B154" t="str">
        <f>IF($E154="","",IF($E154&lt;'Timing &amp; Incumbent Screen'!$C$6,"Expired-lineage","Active"))</f>
        <v>Expired-lineage</v>
      </c>
      <c r="C154" t="str">
        <f>IF($E154="","",IF($E154&lt;'Timing &amp; Incumbent Screen'!$C$6,"Expired - unresolved",IF(($E154-'Timing &amp; Incumbent Screen'!$C$6)&lt;=365,"Imminent (&lt;=12 mo)",IF(($E154-'Timing &amp; Incumbent Screen'!$C$6)&lt;=1095,"Forward (1-3 yr)","Long-range (3+ yr)"))))</f>
        <v>Expired - unresolved</v>
      </c>
      <c r="D154" t="str">
        <f t="shared" si="8"/>
        <v>FY22</v>
      </c>
      <c r="E154" s="18">
        <f>IF(INDEX('Contract Families'!$AK$9:$AK$1696,MATCH($K154,'Contract Families'!$B$9:$B$1696,0))="","",INDEX('Contract Families'!$AK$9:$AK$1696,MATCH($K154,'Contract Families'!$B$9:$B$1696,0)))</f>
        <v>44757</v>
      </c>
      <c r="F154" t="s">
        <v>599</v>
      </c>
      <c r="G154" s="15">
        <f>IF($E154="","",ROUND(($E154-'Timing &amp; Incumbent Screen'!$C$6)/30.44,0))</f>
        <v>-47</v>
      </c>
      <c r="H154" s="19">
        <f t="shared" si="9"/>
        <v>44757</v>
      </c>
      <c r="I154" s="19">
        <f t="shared" si="10"/>
        <v>44667</v>
      </c>
      <c r="J154" s="15">
        <f>IFERROR(INDEX('Recompete Reviews'!$M$9:$M$234,MATCH($K154,'Recompete Reviews'!$B$9:$B$234,0)),"")</f>
        <v>0</v>
      </c>
      <c r="K154" t="s">
        <v>257</v>
      </c>
      <c r="L154" t="s">
        <v>642</v>
      </c>
      <c r="M154" t="s">
        <v>531</v>
      </c>
      <c r="N154" t="s">
        <v>636</v>
      </c>
      <c r="O154" s="17">
        <v>43737</v>
      </c>
      <c r="P154" s="4">
        <f>IF($O154="","",ROUND(('Timing &amp; Incumbent Screen'!$C$6-$O154)/365.25,1))</f>
        <v>6.7</v>
      </c>
      <c r="Q154" t="s">
        <v>759</v>
      </c>
      <c r="R154" s="10">
        <f>IF(INDEX('Contract Families'!$AB$9:$AB$1696,MATCH($K154,'Contract Families'!$B$9:$B$1696,0))="","",INDEX('Contract Families'!$AB$9:$AB$1696,MATCH($K154,'Contract Families'!$B$9:$B$1696,0))/1000000)</f>
        <v>4.9599434800000006</v>
      </c>
      <c r="S154" s="11">
        <f>IF(INDEX('Contract Families'!$Z$9:$Z$1696,MATCH($K154,'Contract Families'!$B$9:$B$1696,0))="","",INDEX('Contract Families'!$Z$9:$Z$1696,MATCH($K154,'Contract Families'!$B$9:$B$1696,0)))</f>
        <v>1</v>
      </c>
      <c r="T154" s="19">
        <f>IF(MAX(_xlfn.MAXIFS('Contract Awards'!$V$9:$V$2697,'Contract Awards'!$C$9:$C$2697,$K154),_xlfn.MAXIFS('Contract Awards'!$V$9:$V$2697,'Contract Awards'!$D$9:$D$2697,$K154))=0,"",MAX(_xlfn.MAXIFS('Contract Awards'!$V$9:$V$2697,'Contract Awards'!$C$9:$C$2697,$K154),_xlfn.MAXIFS('Contract Awards'!$V$9:$V$2697,'Contract Awards'!$D$9:$D$2697,$K154)))</f>
        <v>44757</v>
      </c>
      <c r="U154" s="15">
        <f t="shared" si="11"/>
        <v>0</v>
      </c>
      <c r="V154" t="str">
        <f>IF($Q154="","",IF(COUNTIFS('Pipeline Events'!$M$9:$M$45,$Q154,'Pipeline Events'!$K$9:$K$45,"&gt;="&amp;'Timing &amp; Incumbent Screen'!$C$6)&gt;0,"Y ("&amp;COUNTIFS('Pipeline Events'!$M$9:$M$45,$Q154,'Pipeline Events'!$K$9:$K$45,"&gt;="&amp;'Timing &amp; Incumbent Screen'!$C$6)&amp;")",""))</f>
        <v/>
      </c>
      <c r="W154" t="str">
        <f>IF(COUNTIFS('Notice Links'!$E$9:$E$59,$K154,'Notice Links'!$L$9:$L$59,"Y",'Notice Links'!$J$9:$J$59,"&gt;="&amp;'Timing &amp; Incumbent Screen'!$C$6)&gt;0,"Y","")</f>
        <v/>
      </c>
      <c r="X154">
        <f>IFERROR(INDEX('Recompete Reviews'!$D$9:$D$234,MATCH($K154,'Recompete Reviews'!$B$9:$B$234,0)),"")</f>
        <v>0</v>
      </c>
      <c r="Y154">
        <f>IFERROR(INDEX('Recompete Reviews'!$E$9:$E$234,MATCH($K154,'Recompete Reviews'!$B$9:$B$234,0)),"")</f>
        <v>0</v>
      </c>
      <c r="Z154">
        <f>IFERROR(INDEX('Recompete Reviews'!$H$9:$H$234,MATCH($K154,'Recompete Reviews'!$B$9:$B$234,0)),"")</f>
        <v>0</v>
      </c>
    </row>
    <row r="155" spans="2:26" ht="11" outlineLevel="1" x14ac:dyDescent="0.15">
      <c r="B155" t="str">
        <f>IF($E155="","",IF($E155&lt;'Timing &amp; Incumbent Screen'!$C$6,"Expired-lineage","Active"))</f>
        <v>Expired-lineage</v>
      </c>
      <c r="C155" t="str">
        <f>IF($E155="","",IF($E155&lt;'Timing &amp; Incumbent Screen'!$C$6,"Expired - unresolved",IF(($E155-'Timing &amp; Incumbent Screen'!$C$6)&lt;=365,"Imminent (&lt;=12 mo)",IF(($E155-'Timing &amp; Incumbent Screen'!$C$6)&lt;=1095,"Forward (1-3 yr)","Long-range (3+ yr)"))))</f>
        <v>Expired - unresolved</v>
      </c>
      <c r="D155" t="str">
        <f t="shared" si="8"/>
        <v>FY22</v>
      </c>
      <c r="E155" s="18">
        <f>IF(INDEX('Contract Families'!$AK$9:$AK$1696,MATCH($K155,'Contract Families'!$B$9:$B$1696,0))="","",INDEX('Contract Families'!$AK$9:$AK$1696,MATCH($K155,'Contract Families'!$B$9:$B$1696,0)))</f>
        <v>44680</v>
      </c>
      <c r="F155" t="s">
        <v>599</v>
      </c>
      <c r="G155" s="15">
        <f>IF($E155="","",ROUND(($E155-'Timing &amp; Incumbent Screen'!$C$6)/30.44,0))</f>
        <v>-50</v>
      </c>
      <c r="H155" s="19">
        <f t="shared" si="9"/>
        <v>44680</v>
      </c>
      <c r="I155" s="19">
        <f t="shared" si="10"/>
        <v>44590</v>
      </c>
      <c r="J155" s="15">
        <f>IFERROR(INDEX('Recompete Reviews'!$M$9:$M$234,MATCH($K155,'Recompete Reviews'!$B$9:$B$234,0)),"")</f>
        <v>0</v>
      </c>
      <c r="K155" t="s">
        <v>382</v>
      </c>
      <c r="L155" t="s">
        <v>601</v>
      </c>
      <c r="M155" t="s">
        <v>531</v>
      </c>
      <c r="N155" t="s">
        <v>636</v>
      </c>
      <c r="O155" s="17">
        <v>44392</v>
      </c>
      <c r="P155" s="4">
        <f>IF($O155="","",ROUND(('Timing &amp; Incumbent Screen'!$C$6-$O155)/365.25,1))</f>
        <v>4.9000000000000004</v>
      </c>
      <c r="Q155" t="s">
        <v>740</v>
      </c>
      <c r="R155" s="10">
        <f>IF(INDEX('Contract Families'!$AB$9:$AB$1696,MATCH($K155,'Contract Families'!$B$9:$B$1696,0))="","",INDEX('Contract Families'!$AB$9:$AB$1696,MATCH($K155,'Contract Families'!$B$9:$B$1696,0))/1000000)</f>
        <v>1.0482184000000001</v>
      </c>
      <c r="S155" s="11">
        <f>IF(INDEX('Contract Families'!$Z$9:$Z$1696,MATCH($K155,'Contract Families'!$B$9:$B$1696,0))="","",INDEX('Contract Families'!$Z$9:$Z$1696,MATCH($K155,'Contract Families'!$B$9:$B$1696,0)))</f>
        <v>1</v>
      </c>
      <c r="T155" s="19">
        <f>IF(MAX(_xlfn.MAXIFS('Contract Awards'!$V$9:$V$2697,'Contract Awards'!$C$9:$C$2697,$K155),_xlfn.MAXIFS('Contract Awards'!$V$9:$V$2697,'Contract Awards'!$D$9:$D$2697,$K155))=0,"",MAX(_xlfn.MAXIFS('Contract Awards'!$V$9:$V$2697,'Contract Awards'!$C$9:$C$2697,$K155),_xlfn.MAXIFS('Contract Awards'!$V$9:$V$2697,'Contract Awards'!$D$9:$D$2697,$K155)))</f>
        <v>45033</v>
      </c>
      <c r="U155" s="15">
        <f t="shared" si="11"/>
        <v>1</v>
      </c>
      <c r="V155" t="str">
        <f>IF($Q155="","",IF(COUNTIFS('Pipeline Events'!$M$9:$M$45,$Q155,'Pipeline Events'!$K$9:$K$45,"&gt;="&amp;'Timing &amp; Incumbent Screen'!$C$6)&gt;0,"Y ("&amp;COUNTIFS('Pipeline Events'!$M$9:$M$45,$Q155,'Pipeline Events'!$K$9:$K$45,"&gt;="&amp;'Timing &amp; Incumbent Screen'!$C$6)&amp;")",""))</f>
        <v/>
      </c>
      <c r="W155" t="str">
        <f>IF(COUNTIFS('Notice Links'!$E$9:$E$59,$K155,'Notice Links'!$L$9:$L$59,"Y",'Notice Links'!$J$9:$J$59,"&gt;="&amp;'Timing &amp; Incumbent Screen'!$C$6)&gt;0,"Y","")</f>
        <v/>
      </c>
      <c r="X155">
        <f>IFERROR(INDEX('Recompete Reviews'!$D$9:$D$234,MATCH($K155,'Recompete Reviews'!$B$9:$B$234,0)),"")</f>
        <v>0</v>
      </c>
      <c r="Y155">
        <f>IFERROR(INDEX('Recompete Reviews'!$E$9:$E$234,MATCH($K155,'Recompete Reviews'!$B$9:$B$234,0)),"")</f>
        <v>0</v>
      </c>
      <c r="Z155">
        <f>IFERROR(INDEX('Recompete Reviews'!$H$9:$H$234,MATCH($K155,'Recompete Reviews'!$B$9:$B$234,0)),"")</f>
        <v>0</v>
      </c>
    </row>
    <row r="156" spans="2:26" ht="11" outlineLevel="1" x14ac:dyDescent="0.15">
      <c r="B156" t="str">
        <f>IF($E156="","",IF($E156&lt;'Timing &amp; Incumbent Screen'!$C$6,"Expired-lineage","Active"))</f>
        <v>Expired-lineage</v>
      </c>
      <c r="C156" t="str">
        <f>IF($E156="","",IF($E156&lt;'Timing &amp; Incumbent Screen'!$C$6,"Expired - unresolved",IF(($E156-'Timing &amp; Incumbent Screen'!$C$6)&lt;=365,"Imminent (&lt;=12 mo)",IF(($E156-'Timing &amp; Incumbent Screen'!$C$6)&lt;=1095,"Forward (1-3 yr)","Long-range (3+ yr)"))))</f>
        <v>Expired - unresolved</v>
      </c>
      <c r="D156" t="str">
        <f t="shared" si="8"/>
        <v>FY22</v>
      </c>
      <c r="E156" s="18">
        <f>IF(INDEX('Contract Families'!$AK$9:$AK$1696,MATCH($K156,'Contract Families'!$B$9:$B$1696,0))="","",INDEX('Contract Families'!$AK$9:$AK$1696,MATCH($K156,'Contract Families'!$B$9:$B$1696,0)))</f>
        <v>44671</v>
      </c>
      <c r="F156" t="s">
        <v>631</v>
      </c>
      <c r="G156" s="15">
        <f>IF($E156="","",ROUND(($E156-'Timing &amp; Incumbent Screen'!$C$6)/30.44,0))</f>
        <v>-50</v>
      </c>
      <c r="H156" s="19">
        <f t="shared" si="9"/>
        <v>44671</v>
      </c>
      <c r="I156" s="19">
        <f t="shared" si="10"/>
        <v>44581</v>
      </c>
      <c r="J156" s="15">
        <f>IFERROR(INDEX('Recompete Reviews'!$M$9:$M$234,MATCH($K156,'Recompete Reviews'!$B$9:$B$234,0)),"")</f>
        <v>0</v>
      </c>
      <c r="K156" t="s">
        <v>237</v>
      </c>
      <c r="L156" t="s">
        <v>660</v>
      </c>
      <c r="M156" t="s">
        <v>531</v>
      </c>
      <c r="N156" t="s">
        <v>636</v>
      </c>
      <c r="O156" s="17">
        <v>42846</v>
      </c>
      <c r="P156" s="4">
        <f>IF($O156="","",ROUND(('Timing &amp; Incumbent Screen'!$C$6-$O156)/365.25,1))</f>
        <v>9.1999999999999993</v>
      </c>
      <c r="Q156" t="s">
        <v>748</v>
      </c>
      <c r="R156" s="10">
        <f>IF(INDEX('Contract Families'!$AB$9:$AB$1696,MATCH($K156,'Contract Families'!$B$9:$B$1696,0))="","",INDEX('Contract Families'!$AB$9:$AB$1696,MATCH($K156,'Contract Families'!$B$9:$B$1696,0))/1000000)</f>
        <v>8.587086900000001</v>
      </c>
      <c r="S156" s="11">
        <f>IF(INDEX('Contract Families'!$Z$9:$Z$1696,MATCH($K156,'Contract Families'!$B$9:$B$1696,0))="","",INDEX('Contract Families'!$Z$9:$Z$1696,MATCH($K156,'Contract Families'!$B$9:$B$1696,0)))</f>
        <v>1</v>
      </c>
      <c r="T156" s="19">
        <f>IF(MAX(_xlfn.MAXIFS('Contract Awards'!$V$9:$V$2697,'Contract Awards'!$C$9:$C$2697,$K156),_xlfn.MAXIFS('Contract Awards'!$V$9:$V$2697,'Contract Awards'!$D$9:$D$2697,$K156))=0,"",MAX(_xlfn.MAXIFS('Contract Awards'!$V$9:$V$2697,'Contract Awards'!$C$9:$C$2697,$K156),_xlfn.MAXIFS('Contract Awards'!$V$9:$V$2697,'Contract Awards'!$D$9:$D$2697,$K156)))</f>
        <v>45003</v>
      </c>
      <c r="U156" s="15">
        <f t="shared" si="11"/>
        <v>1</v>
      </c>
      <c r="V156" t="str">
        <f>IF($Q156="","",IF(COUNTIFS('Pipeline Events'!$M$9:$M$45,$Q156,'Pipeline Events'!$K$9:$K$45,"&gt;="&amp;'Timing &amp; Incumbent Screen'!$C$6)&gt;0,"Y ("&amp;COUNTIFS('Pipeline Events'!$M$9:$M$45,$Q156,'Pipeline Events'!$K$9:$K$45,"&gt;="&amp;'Timing &amp; Incumbent Screen'!$C$6)&amp;")",""))</f>
        <v/>
      </c>
      <c r="W156" t="str">
        <f>IF(COUNTIFS('Notice Links'!$E$9:$E$59,$K156,'Notice Links'!$L$9:$L$59,"Y",'Notice Links'!$J$9:$J$59,"&gt;="&amp;'Timing &amp; Incumbent Screen'!$C$6)&gt;0,"Y","")</f>
        <v/>
      </c>
      <c r="X156">
        <f>IFERROR(INDEX('Recompete Reviews'!$D$9:$D$234,MATCH($K156,'Recompete Reviews'!$B$9:$B$234,0)),"")</f>
        <v>0</v>
      </c>
      <c r="Y156">
        <f>IFERROR(INDEX('Recompete Reviews'!$E$9:$E$234,MATCH($K156,'Recompete Reviews'!$B$9:$B$234,0)),"")</f>
        <v>0</v>
      </c>
      <c r="Z156">
        <f>IFERROR(INDEX('Recompete Reviews'!$H$9:$H$234,MATCH($K156,'Recompete Reviews'!$B$9:$B$234,0)),"")</f>
        <v>0</v>
      </c>
    </row>
    <row r="157" spans="2:26" ht="11" outlineLevel="1" x14ac:dyDescent="0.15">
      <c r="B157" t="str">
        <f>IF($E157="","",IF($E157&lt;'Timing &amp; Incumbent Screen'!$C$6,"Expired-lineage","Active"))</f>
        <v>Expired-lineage</v>
      </c>
      <c r="C157" t="str">
        <f>IF($E157="","",IF($E157&lt;'Timing &amp; Incumbent Screen'!$C$6,"Expired - unresolved",IF(($E157-'Timing &amp; Incumbent Screen'!$C$6)&lt;=365,"Imminent (&lt;=12 mo)",IF(($E157-'Timing &amp; Incumbent Screen'!$C$6)&lt;=1095,"Forward (1-3 yr)","Long-range (3+ yr)"))))</f>
        <v>Expired - unresolved</v>
      </c>
      <c r="D157" t="str">
        <f t="shared" si="8"/>
        <v>FY22</v>
      </c>
      <c r="E157" s="18">
        <f>IF(INDEX('Contract Families'!$AK$9:$AK$1696,MATCH($K157,'Contract Families'!$B$9:$B$1696,0))="","",INDEX('Contract Families'!$AK$9:$AK$1696,MATCH($K157,'Contract Families'!$B$9:$B$1696,0)))</f>
        <v>44671</v>
      </c>
      <c r="F157" t="s">
        <v>631</v>
      </c>
      <c r="G157" s="15">
        <f>IF($E157="","",ROUND(($E157-'Timing &amp; Incumbent Screen'!$C$6)/30.44,0))</f>
        <v>-50</v>
      </c>
      <c r="H157" s="19">
        <f t="shared" si="9"/>
        <v>44671</v>
      </c>
      <c r="I157" s="19">
        <f t="shared" si="10"/>
        <v>44581</v>
      </c>
      <c r="J157" s="15">
        <f>IFERROR(INDEX('Recompete Reviews'!$M$9:$M$234,MATCH($K157,'Recompete Reviews'!$B$9:$B$234,0)),"")</f>
        <v>0</v>
      </c>
      <c r="K157" t="s">
        <v>334</v>
      </c>
      <c r="L157" t="s">
        <v>701</v>
      </c>
      <c r="M157" t="s">
        <v>531</v>
      </c>
      <c r="N157" t="s">
        <v>636</v>
      </c>
      <c r="O157" s="17">
        <v>42846</v>
      </c>
      <c r="P157" s="4">
        <f>IF($O157="","",ROUND(('Timing &amp; Incumbent Screen'!$C$6-$O157)/365.25,1))</f>
        <v>9.1999999999999993</v>
      </c>
      <c r="Q157" t="s">
        <v>740</v>
      </c>
      <c r="R157" s="10">
        <f>IF(INDEX('Contract Families'!$AB$9:$AB$1696,MATCH($K157,'Contract Families'!$B$9:$B$1696,0))="","",INDEX('Contract Families'!$AB$9:$AB$1696,MATCH($K157,'Contract Families'!$B$9:$B$1696,0))/1000000)</f>
        <v>1.55456891</v>
      </c>
      <c r="S157" s="11">
        <f>IF(INDEX('Contract Families'!$Z$9:$Z$1696,MATCH($K157,'Contract Families'!$B$9:$B$1696,0))="","",INDEX('Contract Families'!$Z$9:$Z$1696,MATCH($K157,'Contract Families'!$B$9:$B$1696,0)))</f>
        <v>1</v>
      </c>
      <c r="T157" s="19">
        <f>IF(MAX(_xlfn.MAXIFS('Contract Awards'!$V$9:$V$2697,'Contract Awards'!$C$9:$C$2697,$K157),_xlfn.MAXIFS('Contract Awards'!$V$9:$V$2697,'Contract Awards'!$D$9:$D$2697,$K157))=0,"",MAX(_xlfn.MAXIFS('Contract Awards'!$V$9:$V$2697,'Contract Awards'!$C$9:$C$2697,$K157),_xlfn.MAXIFS('Contract Awards'!$V$9:$V$2697,'Contract Awards'!$D$9:$D$2697,$K157)))</f>
        <v>44611</v>
      </c>
      <c r="U157" s="15">
        <f t="shared" si="11"/>
        <v>0</v>
      </c>
      <c r="V157" t="str">
        <f>IF($Q157="","",IF(COUNTIFS('Pipeline Events'!$M$9:$M$45,$Q157,'Pipeline Events'!$K$9:$K$45,"&gt;="&amp;'Timing &amp; Incumbent Screen'!$C$6)&gt;0,"Y ("&amp;COUNTIFS('Pipeline Events'!$M$9:$M$45,$Q157,'Pipeline Events'!$K$9:$K$45,"&gt;="&amp;'Timing &amp; Incumbent Screen'!$C$6)&amp;")",""))</f>
        <v/>
      </c>
      <c r="W157" t="str">
        <f>IF(COUNTIFS('Notice Links'!$E$9:$E$59,$K157,'Notice Links'!$L$9:$L$59,"Y",'Notice Links'!$J$9:$J$59,"&gt;="&amp;'Timing &amp; Incumbent Screen'!$C$6)&gt;0,"Y","")</f>
        <v/>
      </c>
      <c r="X157">
        <f>IFERROR(INDEX('Recompete Reviews'!$D$9:$D$234,MATCH($K157,'Recompete Reviews'!$B$9:$B$234,0)),"")</f>
        <v>0</v>
      </c>
      <c r="Y157">
        <f>IFERROR(INDEX('Recompete Reviews'!$E$9:$E$234,MATCH($K157,'Recompete Reviews'!$B$9:$B$234,0)),"")</f>
        <v>0</v>
      </c>
      <c r="Z157">
        <f>IFERROR(INDEX('Recompete Reviews'!$H$9:$H$234,MATCH($K157,'Recompete Reviews'!$B$9:$B$234,0)),"")</f>
        <v>0</v>
      </c>
    </row>
    <row r="158" spans="2:26" ht="11" outlineLevel="1" x14ac:dyDescent="0.15">
      <c r="B158" t="str">
        <f>IF($E158="","",IF($E158&lt;'Timing &amp; Incumbent Screen'!$C$6,"Expired-lineage","Active"))</f>
        <v>Expired-lineage</v>
      </c>
      <c r="C158" t="str">
        <f>IF($E158="","",IF($E158&lt;'Timing &amp; Incumbent Screen'!$C$6,"Expired - unresolved",IF(($E158-'Timing &amp; Incumbent Screen'!$C$6)&lt;=365,"Imminent (&lt;=12 mo)",IF(($E158-'Timing &amp; Incumbent Screen'!$C$6)&lt;=1095,"Forward (1-3 yr)","Long-range (3+ yr)"))))</f>
        <v>Expired - unresolved</v>
      </c>
      <c r="D158" t="str">
        <f t="shared" si="8"/>
        <v>FY22</v>
      </c>
      <c r="E158" s="18">
        <f>IF(INDEX('Contract Families'!$AK$9:$AK$1696,MATCH($K158,'Contract Families'!$B$9:$B$1696,0))="","",INDEX('Contract Families'!$AK$9:$AK$1696,MATCH($K158,'Contract Families'!$B$9:$B$1696,0)))</f>
        <v>44662</v>
      </c>
      <c r="F158" t="s">
        <v>599</v>
      </c>
      <c r="G158" s="15">
        <f>IF($E158="","",ROUND(($E158-'Timing &amp; Incumbent Screen'!$C$6)/30.44,0))</f>
        <v>-50</v>
      </c>
      <c r="H158" s="19">
        <f t="shared" si="9"/>
        <v>44662</v>
      </c>
      <c r="I158" s="19">
        <f t="shared" si="10"/>
        <v>44572</v>
      </c>
      <c r="J158" s="15">
        <f>IFERROR(INDEX('Recompete Reviews'!$M$9:$M$234,MATCH($K158,'Recompete Reviews'!$B$9:$B$234,0)),"")</f>
        <v>0</v>
      </c>
      <c r="K158" t="s">
        <v>222</v>
      </c>
      <c r="L158" t="s">
        <v>646</v>
      </c>
      <c r="M158" t="s">
        <v>531</v>
      </c>
      <c r="N158" t="s">
        <v>636</v>
      </c>
      <c r="O158" s="17">
        <v>44469</v>
      </c>
      <c r="P158" s="4">
        <f>IF($O158="","",ROUND(('Timing &amp; Incumbent Screen'!$C$6-$O158)/365.25,1))</f>
        <v>4.7</v>
      </c>
      <c r="Q158" t="s">
        <v>744</v>
      </c>
      <c r="R158" s="10">
        <f>IF(INDEX('Contract Families'!$AB$9:$AB$1696,MATCH($K158,'Contract Families'!$B$9:$B$1696,0))="","",INDEX('Contract Families'!$AB$9:$AB$1696,MATCH($K158,'Contract Families'!$B$9:$B$1696,0))/1000000)</f>
        <v>10.52855827</v>
      </c>
      <c r="S158" s="11">
        <f>IF(INDEX('Contract Families'!$Z$9:$Z$1696,MATCH($K158,'Contract Families'!$B$9:$B$1696,0))="","",INDEX('Contract Families'!$Z$9:$Z$1696,MATCH($K158,'Contract Families'!$B$9:$B$1696,0)))</f>
        <v>0.98529999999999995</v>
      </c>
      <c r="T158" s="19">
        <f>IF(MAX(_xlfn.MAXIFS('Contract Awards'!$V$9:$V$2697,'Contract Awards'!$C$9:$C$2697,$K158),_xlfn.MAXIFS('Contract Awards'!$V$9:$V$2697,'Contract Awards'!$D$9:$D$2697,$K158))=0,"",MAX(_xlfn.MAXIFS('Contract Awards'!$V$9:$V$2697,'Contract Awards'!$C$9:$C$2697,$K158),_xlfn.MAXIFS('Contract Awards'!$V$9:$V$2697,'Contract Awards'!$D$9:$D$2697,$K158)))</f>
        <v>44662</v>
      </c>
      <c r="U158" s="15">
        <f t="shared" si="11"/>
        <v>0</v>
      </c>
      <c r="V158" t="str">
        <f>IF($Q158="","",IF(COUNTIFS('Pipeline Events'!$M$9:$M$45,$Q158,'Pipeline Events'!$K$9:$K$45,"&gt;="&amp;'Timing &amp; Incumbent Screen'!$C$6)&gt;0,"Y ("&amp;COUNTIFS('Pipeline Events'!$M$9:$M$45,$Q158,'Pipeline Events'!$K$9:$K$45,"&gt;="&amp;'Timing &amp; Incumbent Screen'!$C$6)&amp;")",""))</f>
        <v/>
      </c>
      <c r="W158" t="str">
        <f>IF(COUNTIFS('Notice Links'!$E$9:$E$59,$K158,'Notice Links'!$L$9:$L$59,"Y",'Notice Links'!$J$9:$J$59,"&gt;="&amp;'Timing &amp; Incumbent Screen'!$C$6)&gt;0,"Y","")</f>
        <v/>
      </c>
      <c r="X158">
        <f>IFERROR(INDEX('Recompete Reviews'!$D$9:$D$234,MATCH($K158,'Recompete Reviews'!$B$9:$B$234,0)),"")</f>
        <v>0</v>
      </c>
      <c r="Y158">
        <f>IFERROR(INDEX('Recompete Reviews'!$E$9:$E$234,MATCH($K158,'Recompete Reviews'!$B$9:$B$234,0)),"")</f>
        <v>0</v>
      </c>
      <c r="Z158">
        <f>IFERROR(INDEX('Recompete Reviews'!$H$9:$H$234,MATCH($K158,'Recompete Reviews'!$B$9:$B$234,0)),"")</f>
        <v>0</v>
      </c>
    </row>
    <row r="159" spans="2:26" ht="11" outlineLevel="1" x14ac:dyDescent="0.15">
      <c r="B159" t="str">
        <f>IF($E159="","",IF($E159&lt;'Timing &amp; Incumbent Screen'!$C$6,"Expired-lineage","Active"))</f>
        <v>Expired-lineage</v>
      </c>
      <c r="C159" t="str">
        <f>IF($E159="","",IF($E159&lt;'Timing &amp; Incumbent Screen'!$C$6,"Expired - unresolved",IF(($E159-'Timing &amp; Incumbent Screen'!$C$6)&lt;=365,"Imminent (&lt;=12 mo)",IF(($E159-'Timing &amp; Incumbent Screen'!$C$6)&lt;=1095,"Forward (1-3 yr)","Long-range (3+ yr)"))))</f>
        <v>Expired - unresolved</v>
      </c>
      <c r="D159" t="str">
        <f t="shared" si="8"/>
        <v>FY22</v>
      </c>
      <c r="E159" s="18">
        <f>IF(INDEX('Contract Families'!$AK$9:$AK$1696,MATCH($K159,'Contract Families'!$B$9:$B$1696,0))="","",INDEX('Contract Families'!$AK$9:$AK$1696,MATCH($K159,'Contract Families'!$B$9:$B$1696,0)))</f>
        <v>44528</v>
      </c>
      <c r="F159" t="s">
        <v>599</v>
      </c>
      <c r="G159" s="15">
        <f>IF($E159="","",ROUND(($E159-'Timing &amp; Incumbent Screen'!$C$6)/30.44,0))</f>
        <v>-55</v>
      </c>
      <c r="H159" s="19">
        <f t="shared" si="9"/>
        <v>44528</v>
      </c>
      <c r="I159" s="19">
        <f t="shared" si="10"/>
        <v>44438</v>
      </c>
      <c r="J159" s="15">
        <f>IFERROR(INDEX('Recompete Reviews'!$M$9:$M$234,MATCH($K159,'Recompete Reviews'!$B$9:$B$234,0)),"")</f>
        <v>0</v>
      </c>
      <c r="K159" t="s">
        <v>168</v>
      </c>
      <c r="L159" t="s">
        <v>638</v>
      </c>
      <c r="M159" t="s">
        <v>531</v>
      </c>
      <c r="N159" t="s">
        <v>636</v>
      </c>
      <c r="O159" s="17">
        <v>41890</v>
      </c>
      <c r="P159" s="4">
        <f>IF($O159="","",ROUND(('Timing &amp; Incumbent Screen'!$C$6-$O159)/365.25,1))</f>
        <v>11.8</v>
      </c>
      <c r="Q159" t="s">
        <v>739</v>
      </c>
      <c r="R159" s="10">
        <f>IF(INDEX('Contract Families'!$AB$9:$AB$1696,MATCH($K159,'Contract Families'!$B$9:$B$1696,0))="","",INDEX('Contract Families'!$AB$9:$AB$1696,MATCH($K159,'Contract Families'!$B$9:$B$1696,0))/1000000)</f>
        <v>68.6465757</v>
      </c>
      <c r="S159" s="11">
        <f>IF(INDEX('Contract Families'!$Z$9:$Z$1696,MATCH($K159,'Contract Families'!$B$9:$B$1696,0))="","",INDEX('Contract Families'!$Z$9:$Z$1696,MATCH($K159,'Contract Families'!$B$9:$B$1696,0)))</f>
        <v>0.87009999999999998</v>
      </c>
      <c r="T159" s="19">
        <f>IF(MAX(_xlfn.MAXIFS('Contract Awards'!$V$9:$V$2697,'Contract Awards'!$C$9:$C$2697,$K159),_xlfn.MAXIFS('Contract Awards'!$V$9:$V$2697,'Contract Awards'!$D$9:$D$2697,$K159))=0,"",MAX(_xlfn.MAXIFS('Contract Awards'!$V$9:$V$2697,'Contract Awards'!$C$9:$C$2697,$K159),_xlfn.MAXIFS('Contract Awards'!$V$9:$V$2697,'Contract Awards'!$D$9:$D$2697,$K159)))</f>
        <v>44528</v>
      </c>
      <c r="U159" s="15">
        <f t="shared" si="11"/>
        <v>0</v>
      </c>
      <c r="V159" t="str">
        <f>IF($Q159="","",IF(COUNTIFS('Pipeline Events'!$M$9:$M$45,$Q159,'Pipeline Events'!$K$9:$K$45,"&gt;="&amp;'Timing &amp; Incumbent Screen'!$C$6)&gt;0,"Y ("&amp;COUNTIFS('Pipeline Events'!$M$9:$M$45,$Q159,'Pipeline Events'!$K$9:$K$45,"&gt;="&amp;'Timing &amp; Incumbent Screen'!$C$6)&amp;")",""))</f>
        <v/>
      </c>
      <c r="W159" t="str">
        <f>IF(COUNTIFS('Notice Links'!$E$9:$E$59,$K159,'Notice Links'!$L$9:$L$59,"Y",'Notice Links'!$J$9:$J$59,"&gt;="&amp;'Timing &amp; Incumbent Screen'!$C$6)&gt;0,"Y","")</f>
        <v/>
      </c>
      <c r="X159">
        <f>IFERROR(INDEX('Recompete Reviews'!$D$9:$D$234,MATCH($K159,'Recompete Reviews'!$B$9:$B$234,0)),"")</f>
        <v>0</v>
      </c>
      <c r="Y159">
        <f>IFERROR(INDEX('Recompete Reviews'!$E$9:$E$234,MATCH($K159,'Recompete Reviews'!$B$9:$B$234,0)),"")</f>
        <v>0</v>
      </c>
      <c r="Z159">
        <f>IFERROR(INDEX('Recompete Reviews'!$H$9:$H$234,MATCH($K159,'Recompete Reviews'!$B$9:$B$234,0)),"")</f>
        <v>0</v>
      </c>
    </row>
    <row r="160" spans="2:26" ht="11" outlineLevel="1" x14ac:dyDescent="0.15">
      <c r="B160" t="str">
        <f>IF($E160="","",IF($E160&lt;'Timing &amp; Incumbent Screen'!$C$6,"Expired-lineage","Active"))</f>
        <v>Expired-lineage</v>
      </c>
      <c r="C160" t="str">
        <f>IF($E160="","",IF($E160&lt;'Timing &amp; Incumbent Screen'!$C$6,"Expired - unresolved",IF(($E160-'Timing &amp; Incumbent Screen'!$C$6)&lt;=365,"Imminent (&lt;=12 mo)",IF(($E160-'Timing &amp; Incumbent Screen'!$C$6)&lt;=1095,"Forward (1-3 yr)","Long-range (3+ yr)"))))</f>
        <v>Expired - unresolved</v>
      </c>
      <c r="D160" t="str">
        <f t="shared" si="8"/>
        <v>FY22</v>
      </c>
      <c r="E160" s="18">
        <f>IF(INDEX('Contract Families'!$AK$9:$AK$1696,MATCH($K160,'Contract Families'!$B$9:$B$1696,0))="","",INDEX('Contract Families'!$AK$9:$AK$1696,MATCH($K160,'Contract Families'!$B$9:$B$1696,0)))</f>
        <v>44514</v>
      </c>
      <c r="F160" t="s">
        <v>631</v>
      </c>
      <c r="G160" s="15">
        <f>IF($E160="","",ROUND(($E160-'Timing &amp; Incumbent Screen'!$C$6)/30.44,0))</f>
        <v>-55</v>
      </c>
      <c r="H160" s="19">
        <f t="shared" si="9"/>
        <v>44514</v>
      </c>
      <c r="I160" s="19">
        <f t="shared" si="10"/>
        <v>44424</v>
      </c>
      <c r="J160" s="15">
        <f>IFERROR(INDEX('Recompete Reviews'!$M$9:$M$234,MATCH($K160,'Recompete Reviews'!$B$9:$B$234,0)),"")</f>
        <v>0</v>
      </c>
      <c r="K160" t="s">
        <v>304</v>
      </c>
      <c r="L160" t="s">
        <v>660</v>
      </c>
      <c r="M160" t="s">
        <v>531</v>
      </c>
      <c r="N160" t="s">
        <v>636</v>
      </c>
      <c r="O160" s="17">
        <v>40862</v>
      </c>
      <c r="P160" s="4">
        <f>IF($O160="","",ROUND(('Timing &amp; Incumbent Screen'!$C$6-$O160)/365.25,1))</f>
        <v>14.6</v>
      </c>
      <c r="Q160" t="s">
        <v>740</v>
      </c>
      <c r="R160" s="10">
        <f>IF(INDEX('Contract Families'!$AB$9:$AB$1696,MATCH($K160,'Contract Families'!$B$9:$B$1696,0))="","",INDEX('Contract Families'!$AB$9:$AB$1696,MATCH($K160,'Contract Families'!$B$9:$B$1696,0))/1000000)</f>
        <v>2.3549710400000001</v>
      </c>
      <c r="S160" s="11">
        <f>IF(INDEX('Contract Families'!$Z$9:$Z$1696,MATCH($K160,'Contract Families'!$B$9:$B$1696,0))="","",INDEX('Contract Families'!$Z$9:$Z$1696,MATCH($K160,'Contract Families'!$B$9:$B$1696,0)))</f>
        <v>0.55389999999999995</v>
      </c>
      <c r="T160" s="19">
        <f>IF(MAX(_xlfn.MAXIFS('Contract Awards'!$V$9:$V$2697,'Contract Awards'!$C$9:$C$2697,$K160),_xlfn.MAXIFS('Contract Awards'!$V$9:$V$2697,'Contract Awards'!$D$9:$D$2697,$K160))=0,"",MAX(_xlfn.MAXIFS('Contract Awards'!$V$9:$V$2697,'Contract Awards'!$C$9:$C$2697,$K160),_xlfn.MAXIFS('Contract Awards'!$V$9:$V$2697,'Contract Awards'!$D$9:$D$2697,$K160)))</f>
        <v>44514</v>
      </c>
      <c r="U160" s="15">
        <f t="shared" si="11"/>
        <v>0</v>
      </c>
      <c r="V160" t="str">
        <f>IF($Q160="","",IF(COUNTIFS('Pipeline Events'!$M$9:$M$45,$Q160,'Pipeline Events'!$K$9:$K$45,"&gt;="&amp;'Timing &amp; Incumbent Screen'!$C$6)&gt;0,"Y ("&amp;COUNTIFS('Pipeline Events'!$M$9:$M$45,$Q160,'Pipeline Events'!$K$9:$K$45,"&gt;="&amp;'Timing &amp; Incumbent Screen'!$C$6)&amp;")",""))</f>
        <v/>
      </c>
      <c r="W160" t="str">
        <f>IF(COUNTIFS('Notice Links'!$E$9:$E$59,$K160,'Notice Links'!$L$9:$L$59,"Y",'Notice Links'!$J$9:$J$59,"&gt;="&amp;'Timing &amp; Incumbent Screen'!$C$6)&gt;0,"Y","")</f>
        <v/>
      </c>
      <c r="X160">
        <f>IFERROR(INDEX('Recompete Reviews'!$D$9:$D$234,MATCH($K160,'Recompete Reviews'!$B$9:$B$234,0)),"")</f>
        <v>0</v>
      </c>
      <c r="Y160">
        <f>IFERROR(INDEX('Recompete Reviews'!$E$9:$E$234,MATCH($K160,'Recompete Reviews'!$B$9:$B$234,0)),"")</f>
        <v>0</v>
      </c>
      <c r="Z160">
        <f>IFERROR(INDEX('Recompete Reviews'!$H$9:$H$234,MATCH($K160,'Recompete Reviews'!$B$9:$B$234,0)),"")</f>
        <v>0</v>
      </c>
    </row>
    <row r="161" spans="2:26" ht="11" outlineLevel="1" x14ac:dyDescent="0.15">
      <c r="B161" t="str">
        <f>IF($E161="","",IF($E161&lt;'Timing &amp; Incumbent Screen'!$C$6,"Expired-lineage","Active"))</f>
        <v>Expired-lineage</v>
      </c>
      <c r="C161" t="str">
        <f>IF($E161="","",IF($E161&lt;'Timing &amp; Incumbent Screen'!$C$6,"Expired - unresolved",IF(($E161-'Timing &amp; Incumbent Screen'!$C$6)&lt;=365,"Imminent (&lt;=12 mo)",IF(($E161-'Timing &amp; Incumbent Screen'!$C$6)&lt;=1095,"Forward (1-3 yr)","Long-range (3+ yr)"))))</f>
        <v>Expired - unresolved</v>
      </c>
      <c r="D161" t="str">
        <f t="shared" si="8"/>
        <v>FY22</v>
      </c>
      <c r="E161" s="18">
        <f>IF(INDEX('Contract Families'!$AK$9:$AK$1696,MATCH($K161,'Contract Families'!$B$9:$B$1696,0))="","",INDEX('Contract Families'!$AK$9:$AK$1696,MATCH($K161,'Contract Families'!$B$9:$B$1696,0)))</f>
        <v>44480</v>
      </c>
      <c r="F161" t="s">
        <v>631</v>
      </c>
      <c r="G161" s="15">
        <f>IF($E161="","",ROUND(($E161-'Timing &amp; Incumbent Screen'!$C$6)/30.44,0))</f>
        <v>-56</v>
      </c>
      <c r="H161" s="19">
        <f t="shared" si="9"/>
        <v>44480</v>
      </c>
      <c r="I161" s="19">
        <f t="shared" si="10"/>
        <v>44390</v>
      </c>
      <c r="J161" s="15">
        <f>IFERROR(INDEX('Recompete Reviews'!$M$9:$M$234,MATCH($K161,'Recompete Reviews'!$B$9:$B$234,0)),"")</f>
        <v>0</v>
      </c>
      <c r="K161" t="s">
        <v>256</v>
      </c>
      <c r="L161" t="s">
        <v>601</v>
      </c>
      <c r="M161" t="s">
        <v>531</v>
      </c>
      <c r="N161" t="s">
        <v>636</v>
      </c>
      <c r="O161" s="17">
        <v>43385</v>
      </c>
      <c r="P161" s="4">
        <f>IF($O161="","",ROUND(('Timing &amp; Incumbent Screen'!$C$6-$O161)/365.25,1))</f>
        <v>7.7</v>
      </c>
      <c r="Q161" t="s">
        <v>748</v>
      </c>
      <c r="R161" s="10">
        <f>IF(INDEX('Contract Families'!$AB$9:$AB$1696,MATCH($K161,'Contract Families'!$B$9:$B$1696,0))="","",INDEX('Contract Families'!$AB$9:$AB$1696,MATCH($K161,'Contract Families'!$B$9:$B$1696,0))/1000000)</f>
        <v>5.0960112000000004</v>
      </c>
      <c r="S161" s="11">
        <f>IF(INDEX('Contract Families'!$Z$9:$Z$1696,MATCH($K161,'Contract Families'!$B$9:$B$1696,0))="","",INDEX('Contract Families'!$Z$9:$Z$1696,MATCH($K161,'Contract Families'!$B$9:$B$1696,0)))</f>
        <v>1</v>
      </c>
      <c r="T161" s="19">
        <f>IF(MAX(_xlfn.MAXIFS('Contract Awards'!$V$9:$V$2697,'Contract Awards'!$C$9:$C$2697,$K161),_xlfn.MAXIFS('Contract Awards'!$V$9:$V$2697,'Contract Awards'!$D$9:$D$2697,$K161))=0,"",MAX(_xlfn.MAXIFS('Contract Awards'!$V$9:$V$2697,'Contract Awards'!$C$9:$C$2697,$K161),_xlfn.MAXIFS('Contract Awards'!$V$9:$V$2697,'Contract Awards'!$D$9:$D$2697,$K161)))</f>
        <v>43553</v>
      </c>
      <c r="U161" s="15">
        <f t="shared" si="11"/>
        <v>0</v>
      </c>
      <c r="V161" t="str">
        <f>IF($Q161="","",IF(COUNTIFS('Pipeline Events'!$M$9:$M$45,$Q161,'Pipeline Events'!$K$9:$K$45,"&gt;="&amp;'Timing &amp; Incumbent Screen'!$C$6)&gt;0,"Y ("&amp;COUNTIFS('Pipeline Events'!$M$9:$M$45,$Q161,'Pipeline Events'!$K$9:$K$45,"&gt;="&amp;'Timing &amp; Incumbent Screen'!$C$6)&amp;")",""))</f>
        <v/>
      </c>
      <c r="W161" t="str">
        <f>IF(COUNTIFS('Notice Links'!$E$9:$E$59,$K161,'Notice Links'!$L$9:$L$59,"Y",'Notice Links'!$J$9:$J$59,"&gt;="&amp;'Timing &amp; Incumbent Screen'!$C$6)&gt;0,"Y","")</f>
        <v/>
      </c>
      <c r="X161">
        <f>IFERROR(INDEX('Recompete Reviews'!$D$9:$D$234,MATCH($K161,'Recompete Reviews'!$B$9:$B$234,0)),"")</f>
        <v>0</v>
      </c>
      <c r="Y161">
        <f>IFERROR(INDEX('Recompete Reviews'!$E$9:$E$234,MATCH($K161,'Recompete Reviews'!$B$9:$B$234,0)),"")</f>
        <v>0</v>
      </c>
      <c r="Z161">
        <f>IFERROR(INDEX('Recompete Reviews'!$H$9:$H$234,MATCH($K161,'Recompete Reviews'!$B$9:$B$234,0)),"")</f>
        <v>0</v>
      </c>
    </row>
    <row r="162" spans="2:26" ht="11" outlineLevel="1" x14ac:dyDescent="0.15">
      <c r="B162" t="str">
        <f>IF($E162="","",IF($E162&lt;'Timing &amp; Incumbent Screen'!$C$6,"Expired-lineage","Active"))</f>
        <v>Expired-lineage</v>
      </c>
      <c r="C162" t="str">
        <f>IF($E162="","",IF($E162&lt;'Timing &amp; Incumbent Screen'!$C$6,"Expired - unresolved",IF(($E162-'Timing &amp; Incumbent Screen'!$C$6)&lt;=365,"Imminent (&lt;=12 mo)",IF(($E162-'Timing &amp; Incumbent Screen'!$C$6)&lt;=1095,"Forward (1-3 yr)","Long-range (3+ yr)"))))</f>
        <v>Expired - unresolved</v>
      </c>
      <c r="D162" t="str">
        <f t="shared" si="8"/>
        <v>FY21</v>
      </c>
      <c r="E162" s="18">
        <f>IF(INDEX('Contract Families'!$AK$9:$AK$1696,MATCH($K162,'Contract Families'!$B$9:$B$1696,0))="","",INDEX('Contract Families'!$AK$9:$AK$1696,MATCH($K162,'Contract Families'!$B$9:$B$1696,0)))</f>
        <v>44469</v>
      </c>
      <c r="F162" t="s">
        <v>599</v>
      </c>
      <c r="G162" s="15">
        <f>IF($E162="","",ROUND(($E162-'Timing &amp; Incumbent Screen'!$C$6)/30.44,0))</f>
        <v>-57</v>
      </c>
      <c r="H162" s="19">
        <f t="shared" si="9"/>
        <v>44469</v>
      </c>
      <c r="I162" s="19">
        <f t="shared" si="10"/>
        <v>44379</v>
      </c>
      <c r="J162" s="15">
        <f>IFERROR(INDEX('Recompete Reviews'!$M$9:$M$234,MATCH($K162,'Recompete Reviews'!$B$9:$B$234,0)),"")</f>
        <v>0</v>
      </c>
      <c r="K162" t="s">
        <v>359</v>
      </c>
      <c r="L162" t="s">
        <v>618</v>
      </c>
      <c r="M162" t="s">
        <v>531</v>
      </c>
      <c r="N162" t="s">
        <v>636</v>
      </c>
      <c r="O162" s="17">
        <v>42678</v>
      </c>
      <c r="P162" s="4">
        <f>IF($O162="","",ROUND(('Timing &amp; Incumbent Screen'!$C$6-$O162)/365.25,1))</f>
        <v>9.6</v>
      </c>
      <c r="Q162" t="s">
        <v>740</v>
      </c>
      <c r="R162" s="10">
        <f>IF(INDEX('Contract Families'!$AB$9:$AB$1696,MATCH($K162,'Contract Families'!$B$9:$B$1696,0))="","",INDEX('Contract Families'!$AB$9:$AB$1696,MATCH($K162,'Contract Families'!$B$9:$B$1696,0))/1000000)</f>
        <v>1.25072987</v>
      </c>
      <c r="S162" s="11">
        <f>IF(INDEX('Contract Families'!$Z$9:$Z$1696,MATCH($K162,'Contract Families'!$B$9:$B$1696,0))="","",INDEX('Contract Families'!$Z$9:$Z$1696,MATCH($K162,'Contract Families'!$B$9:$B$1696,0)))</f>
        <v>1</v>
      </c>
      <c r="T162" s="19">
        <f>IF(MAX(_xlfn.MAXIFS('Contract Awards'!$V$9:$V$2697,'Contract Awards'!$C$9:$C$2697,$K162),_xlfn.MAXIFS('Contract Awards'!$V$9:$V$2697,'Contract Awards'!$D$9:$D$2697,$K162))=0,"",MAX(_xlfn.MAXIFS('Contract Awards'!$V$9:$V$2697,'Contract Awards'!$C$9:$C$2697,$K162),_xlfn.MAXIFS('Contract Awards'!$V$9:$V$2697,'Contract Awards'!$D$9:$D$2697,$K162)))</f>
        <v>44469</v>
      </c>
      <c r="U162" s="15">
        <f t="shared" si="11"/>
        <v>0</v>
      </c>
      <c r="V162" t="str">
        <f>IF($Q162="","",IF(COUNTIFS('Pipeline Events'!$M$9:$M$45,$Q162,'Pipeline Events'!$K$9:$K$45,"&gt;="&amp;'Timing &amp; Incumbent Screen'!$C$6)&gt;0,"Y ("&amp;COUNTIFS('Pipeline Events'!$M$9:$M$45,$Q162,'Pipeline Events'!$K$9:$K$45,"&gt;="&amp;'Timing &amp; Incumbent Screen'!$C$6)&amp;")",""))</f>
        <v/>
      </c>
      <c r="W162" t="str">
        <f>IF(COUNTIFS('Notice Links'!$E$9:$E$59,$K162,'Notice Links'!$L$9:$L$59,"Y",'Notice Links'!$J$9:$J$59,"&gt;="&amp;'Timing &amp; Incumbent Screen'!$C$6)&gt;0,"Y","")</f>
        <v/>
      </c>
      <c r="X162">
        <f>IFERROR(INDEX('Recompete Reviews'!$D$9:$D$234,MATCH($K162,'Recompete Reviews'!$B$9:$B$234,0)),"")</f>
        <v>0</v>
      </c>
      <c r="Y162">
        <f>IFERROR(INDEX('Recompete Reviews'!$E$9:$E$234,MATCH($K162,'Recompete Reviews'!$B$9:$B$234,0)),"")</f>
        <v>0</v>
      </c>
      <c r="Z162">
        <f>IFERROR(INDEX('Recompete Reviews'!$H$9:$H$234,MATCH($K162,'Recompete Reviews'!$B$9:$B$234,0)),"")</f>
        <v>0</v>
      </c>
    </row>
    <row r="163" spans="2:26" ht="11" outlineLevel="1" x14ac:dyDescent="0.15">
      <c r="B163" t="str">
        <f>IF($E163="","",IF($E163&lt;'Timing &amp; Incumbent Screen'!$C$6,"Expired-lineage","Active"))</f>
        <v>Expired-lineage</v>
      </c>
      <c r="C163" t="str">
        <f>IF($E163="","",IF($E163&lt;'Timing &amp; Incumbent Screen'!$C$6,"Expired - unresolved",IF(($E163-'Timing &amp; Incumbent Screen'!$C$6)&lt;=365,"Imminent (&lt;=12 mo)",IF(($E163-'Timing &amp; Incumbent Screen'!$C$6)&lt;=1095,"Forward (1-3 yr)","Long-range (3+ yr)"))))</f>
        <v>Expired - unresolved</v>
      </c>
      <c r="D163" t="str">
        <f t="shared" si="8"/>
        <v>FY21</v>
      </c>
      <c r="E163" s="18">
        <f>IF(INDEX('Contract Families'!$AK$9:$AK$1696,MATCH($K163,'Contract Families'!$B$9:$B$1696,0))="","",INDEX('Contract Families'!$AK$9:$AK$1696,MATCH($K163,'Contract Families'!$B$9:$B$1696,0)))</f>
        <v>44456</v>
      </c>
      <c r="F163" t="s">
        <v>631</v>
      </c>
      <c r="G163" s="15">
        <f>IF($E163="","",ROUND(($E163-'Timing &amp; Incumbent Screen'!$C$6)/30.44,0))</f>
        <v>-57</v>
      </c>
      <c r="H163" s="19">
        <f t="shared" si="9"/>
        <v>44456</v>
      </c>
      <c r="I163" s="19">
        <f t="shared" si="10"/>
        <v>44366</v>
      </c>
      <c r="J163" s="15">
        <f>IFERROR(INDEX('Recompete Reviews'!$M$9:$M$234,MATCH($K163,'Recompete Reviews'!$B$9:$B$234,0)),"")</f>
        <v>0</v>
      </c>
      <c r="K163" t="s">
        <v>203</v>
      </c>
      <c r="L163" t="s">
        <v>646</v>
      </c>
      <c r="M163" t="s">
        <v>531</v>
      </c>
      <c r="N163" t="s">
        <v>636</v>
      </c>
      <c r="O163" s="17">
        <v>43361</v>
      </c>
      <c r="P163" s="4">
        <f>IF($O163="","",ROUND(('Timing &amp; Incumbent Screen'!$C$6-$O163)/365.25,1))</f>
        <v>7.8</v>
      </c>
      <c r="Q163" t="s">
        <v>748</v>
      </c>
      <c r="R163" s="10">
        <f>IF(INDEX('Contract Families'!$AB$9:$AB$1696,MATCH($K163,'Contract Families'!$B$9:$B$1696,0))="","",INDEX('Contract Families'!$AB$9:$AB$1696,MATCH($K163,'Contract Families'!$B$9:$B$1696,0))/1000000)</f>
        <v>15.534560369999999</v>
      </c>
      <c r="S163" s="11">
        <f>IF(INDEX('Contract Families'!$Z$9:$Z$1696,MATCH($K163,'Contract Families'!$B$9:$B$1696,0))="","",INDEX('Contract Families'!$Z$9:$Z$1696,MATCH($K163,'Contract Families'!$B$9:$B$1696,0)))</f>
        <v>1</v>
      </c>
      <c r="T163" s="19">
        <f>IF(MAX(_xlfn.MAXIFS('Contract Awards'!$V$9:$V$2697,'Contract Awards'!$C$9:$C$2697,$K163),_xlfn.MAXIFS('Contract Awards'!$V$9:$V$2697,'Contract Awards'!$D$9:$D$2697,$K163))=0,"",MAX(_xlfn.MAXIFS('Contract Awards'!$V$9:$V$2697,'Contract Awards'!$C$9:$C$2697,$K163),_xlfn.MAXIFS('Contract Awards'!$V$9:$V$2697,'Contract Awards'!$D$9:$D$2697,$K163)))</f>
        <v>43585</v>
      </c>
      <c r="U163" s="15">
        <f t="shared" si="11"/>
        <v>0</v>
      </c>
      <c r="V163" t="str">
        <f>IF($Q163="","",IF(COUNTIFS('Pipeline Events'!$M$9:$M$45,$Q163,'Pipeline Events'!$K$9:$K$45,"&gt;="&amp;'Timing &amp; Incumbent Screen'!$C$6)&gt;0,"Y ("&amp;COUNTIFS('Pipeline Events'!$M$9:$M$45,$Q163,'Pipeline Events'!$K$9:$K$45,"&gt;="&amp;'Timing &amp; Incumbent Screen'!$C$6)&amp;")",""))</f>
        <v/>
      </c>
      <c r="W163" t="str">
        <f>IF(COUNTIFS('Notice Links'!$E$9:$E$59,$K163,'Notice Links'!$L$9:$L$59,"Y",'Notice Links'!$J$9:$J$59,"&gt;="&amp;'Timing &amp; Incumbent Screen'!$C$6)&gt;0,"Y","")</f>
        <v/>
      </c>
      <c r="X163">
        <f>IFERROR(INDEX('Recompete Reviews'!$D$9:$D$234,MATCH($K163,'Recompete Reviews'!$B$9:$B$234,0)),"")</f>
        <v>0</v>
      </c>
      <c r="Y163">
        <f>IFERROR(INDEX('Recompete Reviews'!$E$9:$E$234,MATCH($K163,'Recompete Reviews'!$B$9:$B$234,0)),"")</f>
        <v>0</v>
      </c>
      <c r="Z163">
        <f>IFERROR(INDEX('Recompete Reviews'!$H$9:$H$234,MATCH($K163,'Recompete Reviews'!$B$9:$B$234,0)),"")</f>
        <v>0</v>
      </c>
    </row>
    <row r="164" spans="2:26" ht="11" outlineLevel="1" x14ac:dyDescent="0.15">
      <c r="B164" t="str">
        <f>IF($E164="","",IF($E164&lt;'Timing &amp; Incumbent Screen'!$C$6,"Expired-lineage","Active"))</f>
        <v>Expired-lineage</v>
      </c>
      <c r="C164" t="str">
        <f>IF($E164="","",IF($E164&lt;'Timing &amp; Incumbent Screen'!$C$6,"Expired - unresolved",IF(($E164-'Timing &amp; Incumbent Screen'!$C$6)&lt;=365,"Imminent (&lt;=12 mo)",IF(($E164-'Timing &amp; Incumbent Screen'!$C$6)&lt;=1095,"Forward (1-3 yr)","Long-range (3+ yr)"))))</f>
        <v>Expired - unresolved</v>
      </c>
      <c r="D164" t="str">
        <f t="shared" si="8"/>
        <v>FY21</v>
      </c>
      <c r="E164" s="18">
        <f>IF(INDEX('Contract Families'!$AK$9:$AK$1696,MATCH($K164,'Contract Families'!$B$9:$B$1696,0))="","",INDEX('Contract Families'!$AK$9:$AK$1696,MATCH($K164,'Contract Families'!$B$9:$B$1696,0)))</f>
        <v>44439</v>
      </c>
      <c r="F164" t="s">
        <v>599</v>
      </c>
      <c r="G164" s="15">
        <f>IF($E164="","",ROUND(($E164-'Timing &amp; Incumbent Screen'!$C$6)/30.44,0))</f>
        <v>-58</v>
      </c>
      <c r="H164" s="19">
        <f t="shared" si="9"/>
        <v>44439</v>
      </c>
      <c r="I164" s="19">
        <f t="shared" si="10"/>
        <v>44349</v>
      </c>
      <c r="J164" s="15">
        <f>IFERROR(INDEX('Recompete Reviews'!$M$9:$M$234,MATCH($K164,'Recompete Reviews'!$B$9:$B$234,0)),"")</f>
        <v>0</v>
      </c>
      <c r="K164" t="s">
        <v>355</v>
      </c>
      <c r="L164" t="s">
        <v>707</v>
      </c>
      <c r="M164" t="s">
        <v>531</v>
      </c>
      <c r="N164" t="s">
        <v>636</v>
      </c>
      <c r="O164" s="17">
        <v>43734</v>
      </c>
      <c r="P164" s="4">
        <f>IF($O164="","",ROUND(('Timing &amp; Incumbent Screen'!$C$6-$O164)/365.25,1))</f>
        <v>6.7</v>
      </c>
      <c r="Q164" t="s">
        <v>743</v>
      </c>
      <c r="R164" s="10">
        <f>IF(INDEX('Contract Families'!$AB$9:$AB$1696,MATCH($K164,'Contract Families'!$B$9:$B$1696,0))="","",INDEX('Contract Families'!$AB$9:$AB$1696,MATCH($K164,'Contract Families'!$B$9:$B$1696,0))/1000000)</f>
        <v>1.2874559999999999</v>
      </c>
      <c r="S164" s="11">
        <f>IF(INDEX('Contract Families'!$Z$9:$Z$1696,MATCH($K164,'Contract Families'!$B$9:$B$1696,0))="","",INDEX('Contract Families'!$Z$9:$Z$1696,MATCH($K164,'Contract Families'!$B$9:$B$1696,0)))</f>
        <v>1</v>
      </c>
      <c r="T164" s="19">
        <f>IF(MAX(_xlfn.MAXIFS('Contract Awards'!$V$9:$V$2697,'Contract Awards'!$C$9:$C$2697,$K164),_xlfn.MAXIFS('Contract Awards'!$V$9:$V$2697,'Contract Awards'!$D$9:$D$2697,$K164))=0,"",MAX(_xlfn.MAXIFS('Contract Awards'!$V$9:$V$2697,'Contract Awards'!$C$9:$C$2697,$K164),_xlfn.MAXIFS('Contract Awards'!$V$9:$V$2697,'Contract Awards'!$D$9:$D$2697,$K164)))</f>
        <v>44439</v>
      </c>
      <c r="U164" s="15">
        <f t="shared" si="11"/>
        <v>0</v>
      </c>
      <c r="V164" t="str">
        <f>IF($Q164="","",IF(COUNTIFS('Pipeline Events'!$M$9:$M$45,$Q164,'Pipeline Events'!$K$9:$K$45,"&gt;="&amp;'Timing &amp; Incumbent Screen'!$C$6)&gt;0,"Y ("&amp;COUNTIFS('Pipeline Events'!$M$9:$M$45,$Q164,'Pipeline Events'!$K$9:$K$45,"&gt;="&amp;'Timing &amp; Incumbent Screen'!$C$6)&amp;")",""))</f>
        <v/>
      </c>
      <c r="W164" t="str">
        <f>IF(COUNTIFS('Notice Links'!$E$9:$E$59,$K164,'Notice Links'!$L$9:$L$59,"Y",'Notice Links'!$J$9:$J$59,"&gt;="&amp;'Timing &amp; Incumbent Screen'!$C$6)&gt;0,"Y","")</f>
        <v/>
      </c>
      <c r="X164">
        <f>IFERROR(INDEX('Recompete Reviews'!$D$9:$D$234,MATCH($K164,'Recompete Reviews'!$B$9:$B$234,0)),"")</f>
        <v>0</v>
      </c>
      <c r="Y164">
        <f>IFERROR(INDEX('Recompete Reviews'!$E$9:$E$234,MATCH($K164,'Recompete Reviews'!$B$9:$B$234,0)),"")</f>
        <v>0</v>
      </c>
      <c r="Z164">
        <f>IFERROR(INDEX('Recompete Reviews'!$H$9:$H$234,MATCH($K164,'Recompete Reviews'!$B$9:$B$234,0)),"")</f>
        <v>0</v>
      </c>
    </row>
    <row r="165" spans="2:26" ht="11" outlineLevel="1" x14ac:dyDescent="0.15">
      <c r="B165" t="str">
        <f>IF($E165="","",IF($E165&lt;'Timing &amp; Incumbent Screen'!$C$6,"Expired-lineage","Active"))</f>
        <v>Expired-lineage</v>
      </c>
      <c r="C165" t="str">
        <f>IF($E165="","",IF($E165&lt;'Timing &amp; Incumbent Screen'!$C$6,"Expired - unresolved",IF(($E165-'Timing &amp; Incumbent Screen'!$C$6)&lt;=365,"Imminent (&lt;=12 mo)",IF(($E165-'Timing &amp; Incumbent Screen'!$C$6)&lt;=1095,"Forward (1-3 yr)","Long-range (3+ yr)"))))</f>
        <v>Expired - unresolved</v>
      </c>
      <c r="D165" t="str">
        <f t="shared" si="8"/>
        <v>FY21</v>
      </c>
      <c r="E165" s="18">
        <f>IF(INDEX('Contract Families'!$AK$9:$AK$1696,MATCH($K165,'Contract Families'!$B$9:$B$1696,0))="","",INDEX('Contract Families'!$AK$9:$AK$1696,MATCH($K165,'Contract Families'!$B$9:$B$1696,0)))</f>
        <v>44429</v>
      </c>
      <c r="F165" t="s">
        <v>599</v>
      </c>
      <c r="G165" s="15">
        <f>IF($E165="","",ROUND(($E165-'Timing &amp; Incumbent Screen'!$C$6)/30.44,0))</f>
        <v>-58</v>
      </c>
      <c r="H165" s="19">
        <f t="shared" si="9"/>
        <v>44429</v>
      </c>
      <c r="I165" s="19">
        <f t="shared" si="10"/>
        <v>44339</v>
      </c>
      <c r="J165" s="15">
        <f>IFERROR(INDEX('Recompete Reviews'!$M$9:$M$234,MATCH($K165,'Recompete Reviews'!$B$9:$B$234,0)),"")</f>
        <v>0</v>
      </c>
      <c r="K165" t="s">
        <v>316</v>
      </c>
      <c r="L165" t="s">
        <v>691</v>
      </c>
      <c r="M165" t="s">
        <v>531</v>
      </c>
      <c r="N165" t="s">
        <v>636</v>
      </c>
      <c r="O165" s="17">
        <v>43819</v>
      </c>
      <c r="P165" s="4">
        <f>IF($O165="","",ROUND(('Timing &amp; Incumbent Screen'!$C$6-$O165)/365.25,1))</f>
        <v>6.5</v>
      </c>
      <c r="Q165" t="s">
        <v>743</v>
      </c>
      <c r="R165" s="10">
        <f>IF(INDEX('Contract Families'!$AB$9:$AB$1696,MATCH($K165,'Contract Families'!$B$9:$B$1696,0))="","",INDEX('Contract Families'!$AB$9:$AB$1696,MATCH($K165,'Contract Families'!$B$9:$B$1696,0))/1000000)</f>
        <v>1.982674</v>
      </c>
      <c r="S165" s="11">
        <f>IF(INDEX('Contract Families'!$Z$9:$Z$1696,MATCH($K165,'Contract Families'!$B$9:$B$1696,0))="","",INDEX('Contract Families'!$Z$9:$Z$1696,MATCH($K165,'Contract Families'!$B$9:$B$1696,0)))</f>
        <v>1</v>
      </c>
      <c r="T165" s="19">
        <f>IF(MAX(_xlfn.MAXIFS('Contract Awards'!$V$9:$V$2697,'Contract Awards'!$C$9:$C$2697,$K165),_xlfn.MAXIFS('Contract Awards'!$V$9:$V$2697,'Contract Awards'!$D$9:$D$2697,$K165))=0,"",MAX(_xlfn.MAXIFS('Contract Awards'!$V$9:$V$2697,'Contract Awards'!$C$9:$C$2697,$K165),_xlfn.MAXIFS('Contract Awards'!$V$9:$V$2697,'Contract Awards'!$D$9:$D$2697,$K165)))</f>
        <v>44429</v>
      </c>
      <c r="U165" s="15">
        <f t="shared" si="11"/>
        <v>0</v>
      </c>
      <c r="V165" t="str">
        <f>IF($Q165="","",IF(COUNTIFS('Pipeline Events'!$M$9:$M$45,$Q165,'Pipeline Events'!$K$9:$K$45,"&gt;="&amp;'Timing &amp; Incumbent Screen'!$C$6)&gt;0,"Y ("&amp;COUNTIFS('Pipeline Events'!$M$9:$M$45,$Q165,'Pipeline Events'!$K$9:$K$45,"&gt;="&amp;'Timing &amp; Incumbent Screen'!$C$6)&amp;")",""))</f>
        <v/>
      </c>
      <c r="W165" t="str">
        <f>IF(COUNTIFS('Notice Links'!$E$9:$E$59,$K165,'Notice Links'!$L$9:$L$59,"Y",'Notice Links'!$J$9:$J$59,"&gt;="&amp;'Timing &amp; Incumbent Screen'!$C$6)&gt;0,"Y","")</f>
        <v/>
      </c>
      <c r="X165">
        <f>IFERROR(INDEX('Recompete Reviews'!$D$9:$D$234,MATCH($K165,'Recompete Reviews'!$B$9:$B$234,0)),"")</f>
        <v>0</v>
      </c>
      <c r="Y165">
        <f>IFERROR(INDEX('Recompete Reviews'!$E$9:$E$234,MATCH($K165,'Recompete Reviews'!$B$9:$B$234,0)),"")</f>
        <v>0</v>
      </c>
      <c r="Z165">
        <f>IFERROR(INDEX('Recompete Reviews'!$H$9:$H$234,MATCH($K165,'Recompete Reviews'!$B$9:$B$234,0)),"")</f>
        <v>0</v>
      </c>
    </row>
    <row r="166" spans="2:26" ht="11" outlineLevel="1" x14ac:dyDescent="0.15">
      <c r="B166" t="str">
        <f>IF($E166="","",IF($E166&lt;'Timing &amp; Incumbent Screen'!$C$6,"Expired-lineage","Active"))</f>
        <v>Expired-lineage</v>
      </c>
      <c r="C166" t="str">
        <f>IF($E166="","",IF($E166&lt;'Timing &amp; Incumbent Screen'!$C$6,"Expired - unresolved",IF(($E166-'Timing &amp; Incumbent Screen'!$C$6)&lt;=365,"Imminent (&lt;=12 mo)",IF(($E166-'Timing &amp; Incumbent Screen'!$C$6)&lt;=1095,"Forward (1-3 yr)","Long-range (3+ yr)"))))</f>
        <v>Expired - unresolved</v>
      </c>
      <c r="D166" t="str">
        <f t="shared" si="8"/>
        <v>FY21</v>
      </c>
      <c r="E166" s="18">
        <f>IF(INDEX('Contract Families'!$AK$9:$AK$1696,MATCH($K166,'Contract Families'!$B$9:$B$1696,0))="","",INDEX('Contract Families'!$AK$9:$AK$1696,MATCH($K166,'Contract Families'!$B$9:$B$1696,0)))</f>
        <v>44405</v>
      </c>
      <c r="F166" t="s">
        <v>599</v>
      </c>
      <c r="G166" s="15">
        <f>IF($E166="","",ROUND(($E166-'Timing &amp; Incumbent Screen'!$C$6)/30.44,0))</f>
        <v>-59</v>
      </c>
      <c r="H166" s="19">
        <f t="shared" si="9"/>
        <v>44405</v>
      </c>
      <c r="I166" s="19">
        <f t="shared" si="10"/>
        <v>44315</v>
      </c>
      <c r="J166" s="15">
        <f>IFERROR(INDEX('Recompete Reviews'!$M$9:$M$234,MATCH($K166,'Recompete Reviews'!$B$9:$B$234,0)),"")</f>
        <v>0</v>
      </c>
      <c r="K166" t="s">
        <v>245</v>
      </c>
      <c r="L166" t="s">
        <v>662</v>
      </c>
      <c r="M166" t="s">
        <v>531</v>
      </c>
      <c r="N166" t="s">
        <v>636</v>
      </c>
      <c r="O166" s="17">
        <v>43368</v>
      </c>
      <c r="P166" s="4">
        <f>IF($O166="","",ROUND(('Timing &amp; Incumbent Screen'!$C$6-$O166)/365.25,1))</f>
        <v>7.7</v>
      </c>
      <c r="Q166" t="s">
        <v>743</v>
      </c>
      <c r="R166" s="10">
        <f>IF(INDEX('Contract Families'!$AB$9:$AB$1696,MATCH($K166,'Contract Families'!$B$9:$B$1696,0))="","",INDEX('Contract Families'!$AB$9:$AB$1696,MATCH($K166,'Contract Families'!$B$9:$B$1696,0))/1000000)</f>
        <v>6.6535761399999993</v>
      </c>
      <c r="S166" s="11">
        <f>IF(INDEX('Contract Families'!$Z$9:$Z$1696,MATCH($K166,'Contract Families'!$B$9:$B$1696,0))="","",INDEX('Contract Families'!$Z$9:$Z$1696,MATCH($K166,'Contract Families'!$B$9:$B$1696,0)))</f>
        <v>1</v>
      </c>
      <c r="T166" s="19">
        <f>IF(MAX(_xlfn.MAXIFS('Contract Awards'!$V$9:$V$2697,'Contract Awards'!$C$9:$C$2697,$K166),_xlfn.MAXIFS('Contract Awards'!$V$9:$V$2697,'Contract Awards'!$D$9:$D$2697,$K166))=0,"",MAX(_xlfn.MAXIFS('Contract Awards'!$V$9:$V$2697,'Contract Awards'!$C$9:$C$2697,$K166),_xlfn.MAXIFS('Contract Awards'!$V$9:$V$2697,'Contract Awards'!$D$9:$D$2697,$K166)))</f>
        <v>44405</v>
      </c>
      <c r="U166" s="15">
        <f t="shared" si="11"/>
        <v>0</v>
      </c>
      <c r="V166" t="str">
        <f>IF($Q166="","",IF(COUNTIFS('Pipeline Events'!$M$9:$M$45,$Q166,'Pipeline Events'!$K$9:$K$45,"&gt;="&amp;'Timing &amp; Incumbent Screen'!$C$6)&gt;0,"Y ("&amp;COUNTIFS('Pipeline Events'!$M$9:$M$45,$Q166,'Pipeline Events'!$K$9:$K$45,"&gt;="&amp;'Timing &amp; Incumbent Screen'!$C$6)&amp;")",""))</f>
        <v/>
      </c>
      <c r="W166" t="str">
        <f>IF(COUNTIFS('Notice Links'!$E$9:$E$59,$K166,'Notice Links'!$L$9:$L$59,"Y",'Notice Links'!$J$9:$J$59,"&gt;="&amp;'Timing &amp; Incumbent Screen'!$C$6)&gt;0,"Y","")</f>
        <v/>
      </c>
      <c r="X166">
        <f>IFERROR(INDEX('Recompete Reviews'!$D$9:$D$234,MATCH($K166,'Recompete Reviews'!$B$9:$B$234,0)),"")</f>
        <v>0</v>
      </c>
      <c r="Y166">
        <f>IFERROR(INDEX('Recompete Reviews'!$E$9:$E$234,MATCH($K166,'Recompete Reviews'!$B$9:$B$234,0)),"")</f>
        <v>0</v>
      </c>
      <c r="Z166">
        <f>IFERROR(INDEX('Recompete Reviews'!$H$9:$H$234,MATCH($K166,'Recompete Reviews'!$B$9:$B$234,0)),"")</f>
        <v>0</v>
      </c>
    </row>
    <row r="167" spans="2:26" ht="11" outlineLevel="1" x14ac:dyDescent="0.15">
      <c r="B167" t="str">
        <f>IF($E167="","",IF($E167&lt;'Timing &amp; Incumbent Screen'!$C$6,"Expired-lineage","Active"))</f>
        <v>Expired-lineage</v>
      </c>
      <c r="C167" t="str">
        <f>IF($E167="","",IF($E167&lt;'Timing &amp; Incumbent Screen'!$C$6,"Expired - unresolved",IF(($E167-'Timing &amp; Incumbent Screen'!$C$6)&lt;=365,"Imminent (&lt;=12 mo)",IF(($E167-'Timing &amp; Incumbent Screen'!$C$6)&lt;=1095,"Forward (1-3 yr)","Long-range (3+ yr)"))))</f>
        <v>Expired - unresolved</v>
      </c>
      <c r="D167" t="str">
        <f t="shared" si="8"/>
        <v>FY21</v>
      </c>
      <c r="E167" s="18">
        <f>IF(INDEX('Contract Families'!$AK$9:$AK$1696,MATCH($K167,'Contract Families'!$B$9:$B$1696,0))="","",INDEX('Contract Families'!$AK$9:$AK$1696,MATCH($K167,'Contract Families'!$B$9:$B$1696,0)))</f>
        <v>44286</v>
      </c>
      <c r="F167" t="s">
        <v>599</v>
      </c>
      <c r="G167" s="15">
        <f>IF($E167="","",ROUND(($E167-'Timing &amp; Incumbent Screen'!$C$6)/30.44,0))</f>
        <v>-63</v>
      </c>
      <c r="H167" s="19">
        <f t="shared" si="9"/>
        <v>44286</v>
      </c>
      <c r="I167" s="19">
        <f t="shared" si="10"/>
        <v>44196</v>
      </c>
      <c r="J167" s="15">
        <f>IFERROR(INDEX('Recompete Reviews'!$M$9:$M$234,MATCH($K167,'Recompete Reviews'!$B$9:$B$234,0)),"")</f>
        <v>0</v>
      </c>
      <c r="K167" t="s">
        <v>366</v>
      </c>
      <c r="L167" t="s">
        <v>711</v>
      </c>
      <c r="M167" t="s">
        <v>531</v>
      </c>
      <c r="N167" t="s">
        <v>636</v>
      </c>
      <c r="O167" s="17">
        <v>43980</v>
      </c>
      <c r="P167" s="4">
        <f>IF($O167="","",ROUND(('Timing &amp; Incumbent Screen'!$C$6-$O167)/365.25,1))</f>
        <v>6.1</v>
      </c>
      <c r="Q167" t="s">
        <v>740</v>
      </c>
      <c r="R167" s="10">
        <f>IF(INDEX('Contract Families'!$AB$9:$AB$1696,MATCH($K167,'Contract Families'!$B$9:$B$1696,0))="","",INDEX('Contract Families'!$AB$9:$AB$1696,MATCH($K167,'Contract Families'!$B$9:$B$1696,0))/1000000)</f>
        <v>1.1853547900000001</v>
      </c>
      <c r="S167" s="11">
        <f>IF(INDEX('Contract Families'!$Z$9:$Z$1696,MATCH($K167,'Contract Families'!$B$9:$B$1696,0))="","",INDEX('Contract Families'!$Z$9:$Z$1696,MATCH($K167,'Contract Families'!$B$9:$B$1696,0)))</f>
        <v>1</v>
      </c>
      <c r="T167" s="19">
        <f>IF(MAX(_xlfn.MAXIFS('Contract Awards'!$V$9:$V$2697,'Contract Awards'!$C$9:$C$2697,$K167),_xlfn.MAXIFS('Contract Awards'!$V$9:$V$2697,'Contract Awards'!$D$9:$D$2697,$K167))=0,"",MAX(_xlfn.MAXIFS('Contract Awards'!$V$9:$V$2697,'Contract Awards'!$C$9:$C$2697,$K167),_xlfn.MAXIFS('Contract Awards'!$V$9:$V$2697,'Contract Awards'!$D$9:$D$2697,$K167)))</f>
        <v>44286</v>
      </c>
      <c r="U167" s="15">
        <f t="shared" si="11"/>
        <v>0</v>
      </c>
      <c r="V167" t="str">
        <f>IF($Q167="","",IF(COUNTIFS('Pipeline Events'!$M$9:$M$45,$Q167,'Pipeline Events'!$K$9:$K$45,"&gt;="&amp;'Timing &amp; Incumbent Screen'!$C$6)&gt;0,"Y ("&amp;COUNTIFS('Pipeline Events'!$M$9:$M$45,$Q167,'Pipeline Events'!$K$9:$K$45,"&gt;="&amp;'Timing &amp; Incumbent Screen'!$C$6)&amp;")",""))</f>
        <v/>
      </c>
      <c r="W167" t="str">
        <f>IF(COUNTIFS('Notice Links'!$E$9:$E$59,$K167,'Notice Links'!$L$9:$L$59,"Y",'Notice Links'!$J$9:$J$59,"&gt;="&amp;'Timing &amp; Incumbent Screen'!$C$6)&gt;0,"Y","")</f>
        <v/>
      </c>
      <c r="X167">
        <f>IFERROR(INDEX('Recompete Reviews'!$D$9:$D$234,MATCH($K167,'Recompete Reviews'!$B$9:$B$234,0)),"")</f>
        <v>0</v>
      </c>
      <c r="Y167">
        <f>IFERROR(INDEX('Recompete Reviews'!$E$9:$E$234,MATCH($K167,'Recompete Reviews'!$B$9:$B$234,0)),"")</f>
        <v>0</v>
      </c>
      <c r="Z167">
        <f>IFERROR(INDEX('Recompete Reviews'!$H$9:$H$234,MATCH($K167,'Recompete Reviews'!$B$9:$B$234,0)),"")</f>
        <v>0</v>
      </c>
    </row>
    <row r="168" spans="2:26" ht="11" outlineLevel="1" x14ac:dyDescent="0.15">
      <c r="B168" t="str">
        <f>IF($E168="","",IF($E168&lt;'Timing &amp; Incumbent Screen'!$C$6,"Expired-lineage","Active"))</f>
        <v>Expired-lineage</v>
      </c>
      <c r="C168" t="str">
        <f>IF($E168="","",IF($E168&lt;'Timing &amp; Incumbent Screen'!$C$6,"Expired - unresolved",IF(($E168-'Timing &amp; Incumbent Screen'!$C$6)&lt;=365,"Imminent (&lt;=12 mo)",IF(($E168-'Timing &amp; Incumbent Screen'!$C$6)&lt;=1095,"Forward (1-3 yr)","Long-range (3+ yr)"))))</f>
        <v>Expired - unresolved</v>
      </c>
      <c r="D168" t="str">
        <f t="shared" si="8"/>
        <v>FY21</v>
      </c>
      <c r="E168" s="18">
        <f>IF(INDEX('Contract Families'!$AK$9:$AK$1696,MATCH($K168,'Contract Families'!$B$9:$B$1696,0))="","",INDEX('Contract Families'!$AK$9:$AK$1696,MATCH($K168,'Contract Families'!$B$9:$B$1696,0)))</f>
        <v>44274</v>
      </c>
      <c r="F168" t="s">
        <v>599</v>
      </c>
      <c r="G168" s="15">
        <f>IF($E168="","",ROUND(($E168-'Timing &amp; Incumbent Screen'!$C$6)/30.44,0))</f>
        <v>-63</v>
      </c>
      <c r="H168" s="19">
        <f t="shared" si="9"/>
        <v>44274</v>
      </c>
      <c r="I168" s="19">
        <f t="shared" si="10"/>
        <v>44184</v>
      </c>
      <c r="J168" s="15">
        <f>IFERROR(INDEX('Recompete Reviews'!$M$9:$M$234,MATCH($K168,'Recompete Reviews'!$B$9:$B$234,0)),"")</f>
        <v>0</v>
      </c>
      <c r="K168" t="s">
        <v>206</v>
      </c>
      <c r="L168" t="s">
        <v>651</v>
      </c>
      <c r="M168" t="s">
        <v>531</v>
      </c>
      <c r="N168" t="s">
        <v>636</v>
      </c>
      <c r="O168" s="17">
        <v>44104</v>
      </c>
      <c r="P168" s="4">
        <f>IF($O168="","",ROUND(('Timing &amp; Incumbent Screen'!$C$6-$O168)/365.25,1))</f>
        <v>5.7</v>
      </c>
      <c r="Q168" t="s">
        <v>755</v>
      </c>
      <c r="R168" s="10">
        <f>IF(INDEX('Contract Families'!$AB$9:$AB$1696,MATCH($K168,'Contract Families'!$B$9:$B$1696,0))="","",INDEX('Contract Families'!$AB$9:$AB$1696,MATCH($K168,'Contract Families'!$B$9:$B$1696,0))/1000000)</f>
        <v>14.430806</v>
      </c>
      <c r="S168" s="11">
        <f>IF(INDEX('Contract Families'!$Z$9:$Z$1696,MATCH($K168,'Contract Families'!$B$9:$B$1696,0))="","",INDEX('Contract Families'!$Z$9:$Z$1696,MATCH($K168,'Contract Families'!$B$9:$B$1696,0)))</f>
        <v>1</v>
      </c>
      <c r="T168" s="19">
        <f>IF(MAX(_xlfn.MAXIFS('Contract Awards'!$V$9:$V$2697,'Contract Awards'!$C$9:$C$2697,$K168),_xlfn.MAXIFS('Contract Awards'!$V$9:$V$2697,'Contract Awards'!$D$9:$D$2697,$K168))=0,"",MAX(_xlfn.MAXIFS('Contract Awards'!$V$9:$V$2697,'Contract Awards'!$C$9:$C$2697,$K168),_xlfn.MAXIFS('Contract Awards'!$V$9:$V$2697,'Contract Awards'!$D$9:$D$2697,$K168)))</f>
        <v>44274</v>
      </c>
      <c r="U168" s="15">
        <f t="shared" si="11"/>
        <v>0</v>
      </c>
      <c r="V168" t="str">
        <f>IF($Q168="","",IF(COUNTIFS('Pipeline Events'!$M$9:$M$45,$Q168,'Pipeline Events'!$K$9:$K$45,"&gt;="&amp;'Timing &amp; Incumbent Screen'!$C$6)&gt;0,"Y ("&amp;COUNTIFS('Pipeline Events'!$M$9:$M$45,$Q168,'Pipeline Events'!$K$9:$K$45,"&gt;="&amp;'Timing &amp; Incumbent Screen'!$C$6)&amp;")",""))</f>
        <v/>
      </c>
      <c r="W168" t="str">
        <f>IF(COUNTIFS('Notice Links'!$E$9:$E$59,$K168,'Notice Links'!$L$9:$L$59,"Y",'Notice Links'!$J$9:$J$59,"&gt;="&amp;'Timing &amp; Incumbent Screen'!$C$6)&gt;0,"Y","")</f>
        <v/>
      </c>
      <c r="X168">
        <f>IFERROR(INDEX('Recompete Reviews'!$D$9:$D$234,MATCH($K168,'Recompete Reviews'!$B$9:$B$234,0)),"")</f>
        <v>0</v>
      </c>
      <c r="Y168">
        <f>IFERROR(INDEX('Recompete Reviews'!$E$9:$E$234,MATCH($K168,'Recompete Reviews'!$B$9:$B$234,0)),"")</f>
        <v>0</v>
      </c>
      <c r="Z168">
        <f>IFERROR(INDEX('Recompete Reviews'!$H$9:$H$234,MATCH($K168,'Recompete Reviews'!$B$9:$B$234,0)),"")</f>
        <v>0</v>
      </c>
    </row>
    <row r="169" spans="2:26" ht="11" outlineLevel="1" x14ac:dyDescent="0.15">
      <c r="B169" t="str">
        <f>IF($E169="","",IF($E169&lt;'Timing &amp; Incumbent Screen'!$C$6,"Expired-lineage","Active"))</f>
        <v>Expired-lineage</v>
      </c>
      <c r="C169" t="str">
        <f>IF($E169="","",IF($E169&lt;'Timing &amp; Incumbent Screen'!$C$6,"Expired - unresolved",IF(($E169-'Timing &amp; Incumbent Screen'!$C$6)&lt;=365,"Imminent (&lt;=12 mo)",IF(($E169-'Timing &amp; Incumbent Screen'!$C$6)&lt;=1095,"Forward (1-3 yr)","Long-range (3+ yr)"))))</f>
        <v>Expired - unresolved</v>
      </c>
      <c r="D169" t="str">
        <f t="shared" si="8"/>
        <v>FY21</v>
      </c>
      <c r="E169" s="18">
        <f>IF(INDEX('Contract Families'!$AK$9:$AK$1696,MATCH($K169,'Contract Families'!$B$9:$B$1696,0))="","",INDEX('Contract Families'!$AK$9:$AK$1696,MATCH($K169,'Contract Families'!$B$9:$B$1696,0)))</f>
        <v>44266</v>
      </c>
      <c r="F169" t="s">
        <v>599</v>
      </c>
      <c r="G169" s="15">
        <f>IF($E169="","",ROUND(($E169-'Timing &amp; Incumbent Screen'!$C$6)/30.44,0))</f>
        <v>-63</v>
      </c>
      <c r="H169" s="19">
        <f t="shared" si="9"/>
        <v>44266</v>
      </c>
      <c r="I169" s="19">
        <f t="shared" si="10"/>
        <v>44176</v>
      </c>
      <c r="J169" s="15">
        <f>IFERROR(INDEX('Recompete Reviews'!$M$9:$M$234,MATCH($K169,'Recompete Reviews'!$B$9:$B$234,0)),"")</f>
        <v>0</v>
      </c>
      <c r="K169" t="s">
        <v>313</v>
      </c>
      <c r="L169" t="s">
        <v>603</v>
      </c>
      <c r="M169" t="s">
        <v>531</v>
      </c>
      <c r="N169" t="s">
        <v>636</v>
      </c>
      <c r="O169" s="17">
        <v>43361</v>
      </c>
      <c r="P169" s="4">
        <f>IF($O169="","",ROUND(('Timing &amp; Incumbent Screen'!$C$6-$O169)/365.25,1))</f>
        <v>7.8</v>
      </c>
      <c r="Q169" t="s">
        <v>738</v>
      </c>
      <c r="R169" s="10">
        <f>IF(INDEX('Contract Families'!$AB$9:$AB$1696,MATCH($K169,'Contract Families'!$B$9:$B$1696,0))="","",INDEX('Contract Families'!$AB$9:$AB$1696,MATCH($K169,'Contract Families'!$B$9:$B$1696,0))/1000000)</f>
        <v>2.02883799</v>
      </c>
      <c r="S169" s="11">
        <f>IF(INDEX('Contract Families'!$Z$9:$Z$1696,MATCH($K169,'Contract Families'!$B$9:$B$1696,0))="","",INDEX('Contract Families'!$Z$9:$Z$1696,MATCH($K169,'Contract Families'!$B$9:$B$1696,0)))</f>
        <v>1</v>
      </c>
      <c r="T169" s="19">
        <f>IF(MAX(_xlfn.MAXIFS('Contract Awards'!$V$9:$V$2697,'Contract Awards'!$C$9:$C$2697,$K169),_xlfn.MAXIFS('Contract Awards'!$V$9:$V$2697,'Contract Awards'!$D$9:$D$2697,$K169))=0,"",MAX(_xlfn.MAXIFS('Contract Awards'!$V$9:$V$2697,'Contract Awards'!$C$9:$C$2697,$K169),_xlfn.MAXIFS('Contract Awards'!$V$9:$V$2697,'Contract Awards'!$D$9:$D$2697,$K169)))</f>
        <v>44288</v>
      </c>
      <c r="U169" s="15">
        <f t="shared" si="11"/>
        <v>0</v>
      </c>
      <c r="V169" t="str">
        <f>IF($Q169="","",IF(COUNTIFS('Pipeline Events'!$M$9:$M$45,$Q169,'Pipeline Events'!$K$9:$K$45,"&gt;="&amp;'Timing &amp; Incumbent Screen'!$C$6)&gt;0,"Y ("&amp;COUNTIFS('Pipeline Events'!$M$9:$M$45,$Q169,'Pipeline Events'!$K$9:$K$45,"&gt;="&amp;'Timing &amp; Incumbent Screen'!$C$6)&amp;")",""))</f>
        <v/>
      </c>
      <c r="W169" t="str">
        <f>IF(COUNTIFS('Notice Links'!$E$9:$E$59,$K169,'Notice Links'!$L$9:$L$59,"Y",'Notice Links'!$J$9:$J$59,"&gt;="&amp;'Timing &amp; Incumbent Screen'!$C$6)&gt;0,"Y","")</f>
        <v/>
      </c>
      <c r="X169">
        <f>IFERROR(INDEX('Recompete Reviews'!$D$9:$D$234,MATCH($K169,'Recompete Reviews'!$B$9:$B$234,0)),"")</f>
        <v>0</v>
      </c>
      <c r="Y169">
        <f>IFERROR(INDEX('Recompete Reviews'!$E$9:$E$234,MATCH($K169,'Recompete Reviews'!$B$9:$B$234,0)),"")</f>
        <v>0</v>
      </c>
      <c r="Z169">
        <f>IFERROR(INDEX('Recompete Reviews'!$H$9:$H$234,MATCH($K169,'Recompete Reviews'!$B$9:$B$234,0)),"")</f>
        <v>0</v>
      </c>
    </row>
    <row r="170" spans="2:26" ht="11" outlineLevel="1" x14ac:dyDescent="0.15">
      <c r="B170" t="str">
        <f>IF($E170="","",IF($E170&lt;'Timing &amp; Incumbent Screen'!$C$6,"Expired-lineage","Active"))</f>
        <v>Expired-lineage</v>
      </c>
      <c r="C170" t="str">
        <f>IF($E170="","",IF($E170&lt;'Timing &amp; Incumbent Screen'!$C$6,"Expired - unresolved",IF(($E170-'Timing &amp; Incumbent Screen'!$C$6)&lt;=365,"Imminent (&lt;=12 mo)",IF(($E170-'Timing &amp; Incumbent Screen'!$C$6)&lt;=1095,"Forward (1-3 yr)","Long-range (3+ yr)"))))</f>
        <v>Expired - unresolved</v>
      </c>
      <c r="D170" t="str">
        <f t="shared" si="8"/>
        <v>FY21</v>
      </c>
      <c r="E170" s="18">
        <f>IF(INDEX('Contract Families'!$AK$9:$AK$1696,MATCH($K170,'Contract Families'!$B$9:$B$1696,0))="","",INDEX('Contract Families'!$AK$9:$AK$1696,MATCH($K170,'Contract Families'!$B$9:$B$1696,0)))</f>
        <v>44262</v>
      </c>
      <c r="F170" t="s">
        <v>599</v>
      </c>
      <c r="G170" s="15">
        <f>IF($E170="","",ROUND(($E170-'Timing &amp; Incumbent Screen'!$C$6)/30.44,0))</f>
        <v>-63</v>
      </c>
      <c r="H170" s="19">
        <f t="shared" si="9"/>
        <v>44262</v>
      </c>
      <c r="I170" s="19">
        <f t="shared" si="10"/>
        <v>44172</v>
      </c>
      <c r="J170" s="15">
        <f>IFERROR(INDEX('Recompete Reviews'!$M$9:$M$234,MATCH($K170,'Recompete Reviews'!$B$9:$B$234,0)),"")</f>
        <v>0</v>
      </c>
      <c r="K170" t="s">
        <v>248</v>
      </c>
      <c r="L170" t="s">
        <v>661</v>
      </c>
      <c r="M170" t="s">
        <v>531</v>
      </c>
      <c r="N170" t="s">
        <v>636</v>
      </c>
      <c r="O170" s="17">
        <v>42437</v>
      </c>
      <c r="P170" s="4">
        <f>IF($O170="","",ROUND(('Timing &amp; Incumbent Screen'!$C$6-$O170)/365.25,1))</f>
        <v>10.3</v>
      </c>
      <c r="Q170" t="s">
        <v>740</v>
      </c>
      <c r="R170" s="10">
        <f>IF(INDEX('Contract Families'!$AB$9:$AB$1696,MATCH($K170,'Contract Families'!$B$9:$B$1696,0))="","",INDEX('Contract Families'!$AB$9:$AB$1696,MATCH($K170,'Contract Families'!$B$9:$B$1696,0))/1000000)</f>
        <v>6.0917255199999998</v>
      </c>
      <c r="S170" s="11">
        <f>IF(INDEX('Contract Families'!$Z$9:$Z$1696,MATCH($K170,'Contract Families'!$B$9:$B$1696,0))="","",INDEX('Contract Families'!$Z$9:$Z$1696,MATCH($K170,'Contract Families'!$B$9:$B$1696,0)))</f>
        <v>1</v>
      </c>
      <c r="T170" s="19">
        <f>IF(MAX(_xlfn.MAXIFS('Contract Awards'!$V$9:$V$2697,'Contract Awards'!$C$9:$C$2697,$K170),_xlfn.MAXIFS('Contract Awards'!$V$9:$V$2697,'Contract Awards'!$D$9:$D$2697,$K170))=0,"",MAX(_xlfn.MAXIFS('Contract Awards'!$V$9:$V$2697,'Contract Awards'!$C$9:$C$2697,$K170),_xlfn.MAXIFS('Contract Awards'!$V$9:$V$2697,'Contract Awards'!$D$9:$D$2697,$K170)))</f>
        <v>44262</v>
      </c>
      <c r="U170" s="15">
        <f t="shared" si="11"/>
        <v>0</v>
      </c>
      <c r="V170" t="str">
        <f>IF($Q170="","",IF(COUNTIFS('Pipeline Events'!$M$9:$M$45,$Q170,'Pipeline Events'!$K$9:$K$45,"&gt;="&amp;'Timing &amp; Incumbent Screen'!$C$6)&gt;0,"Y ("&amp;COUNTIFS('Pipeline Events'!$M$9:$M$45,$Q170,'Pipeline Events'!$K$9:$K$45,"&gt;="&amp;'Timing &amp; Incumbent Screen'!$C$6)&amp;")",""))</f>
        <v/>
      </c>
      <c r="W170" t="str">
        <f>IF(COUNTIFS('Notice Links'!$E$9:$E$59,$K170,'Notice Links'!$L$9:$L$59,"Y",'Notice Links'!$J$9:$J$59,"&gt;="&amp;'Timing &amp; Incumbent Screen'!$C$6)&gt;0,"Y","")</f>
        <v/>
      </c>
      <c r="X170">
        <f>IFERROR(INDEX('Recompete Reviews'!$D$9:$D$234,MATCH($K170,'Recompete Reviews'!$B$9:$B$234,0)),"")</f>
        <v>0</v>
      </c>
      <c r="Y170">
        <f>IFERROR(INDEX('Recompete Reviews'!$E$9:$E$234,MATCH($K170,'Recompete Reviews'!$B$9:$B$234,0)),"")</f>
        <v>0</v>
      </c>
      <c r="Z170">
        <f>IFERROR(INDEX('Recompete Reviews'!$H$9:$H$234,MATCH($K170,'Recompete Reviews'!$B$9:$B$234,0)),"")</f>
        <v>0</v>
      </c>
    </row>
    <row r="171" spans="2:26" ht="11" outlineLevel="1" x14ac:dyDescent="0.15">
      <c r="B171" t="str">
        <f>IF($E171="","",IF($E171&lt;'Timing &amp; Incumbent Screen'!$C$6,"Expired-lineage","Active"))</f>
        <v>Expired-lineage</v>
      </c>
      <c r="C171" t="str">
        <f>IF($E171="","",IF($E171&lt;'Timing &amp; Incumbent Screen'!$C$6,"Expired - unresolved",IF(($E171-'Timing &amp; Incumbent Screen'!$C$6)&lt;=365,"Imminent (&lt;=12 mo)",IF(($E171-'Timing &amp; Incumbent Screen'!$C$6)&lt;=1095,"Forward (1-3 yr)","Long-range (3+ yr)"))))</f>
        <v>Expired - unresolved</v>
      </c>
      <c r="D171" t="str">
        <f t="shared" si="8"/>
        <v>FY21</v>
      </c>
      <c r="E171" s="18">
        <f>IF(INDEX('Contract Families'!$AK$9:$AK$1696,MATCH($K171,'Contract Families'!$B$9:$B$1696,0))="","",INDEX('Contract Families'!$AK$9:$AK$1696,MATCH($K171,'Contract Families'!$B$9:$B$1696,0)))</f>
        <v>44217</v>
      </c>
      <c r="F171" t="s">
        <v>599</v>
      </c>
      <c r="G171" s="15">
        <f>IF($E171="","",ROUND(($E171-'Timing &amp; Incumbent Screen'!$C$6)/30.44,0))</f>
        <v>-65</v>
      </c>
      <c r="H171" s="19">
        <f t="shared" si="9"/>
        <v>44217</v>
      </c>
      <c r="I171" s="19">
        <f t="shared" si="10"/>
        <v>44127</v>
      </c>
      <c r="J171" s="15">
        <f>IFERROR(INDEX('Recompete Reviews'!$M$9:$M$234,MATCH($K171,'Recompete Reviews'!$B$9:$B$234,0)),"")</f>
        <v>0</v>
      </c>
      <c r="K171" t="s">
        <v>330</v>
      </c>
      <c r="L171" t="s">
        <v>659</v>
      </c>
      <c r="M171" t="s">
        <v>531</v>
      </c>
      <c r="N171" t="s">
        <v>636</v>
      </c>
      <c r="O171" s="17">
        <v>43373</v>
      </c>
      <c r="P171" s="4">
        <f>IF($O171="","",ROUND(('Timing &amp; Incumbent Screen'!$C$6-$O171)/365.25,1))</f>
        <v>7.7</v>
      </c>
      <c r="Q171" t="s">
        <v>741</v>
      </c>
      <c r="R171" s="10">
        <f>IF(INDEX('Contract Families'!$AB$9:$AB$1696,MATCH($K171,'Contract Families'!$B$9:$B$1696,0))="","",INDEX('Contract Families'!$AB$9:$AB$1696,MATCH($K171,'Contract Families'!$B$9:$B$1696,0))/1000000)</f>
        <v>1.6431819999999999</v>
      </c>
      <c r="S171" s="11">
        <f>IF(INDEX('Contract Families'!$Z$9:$Z$1696,MATCH($K171,'Contract Families'!$B$9:$B$1696,0))="","",INDEX('Contract Families'!$Z$9:$Z$1696,MATCH($K171,'Contract Families'!$B$9:$B$1696,0)))</f>
        <v>1</v>
      </c>
      <c r="T171" s="19">
        <f>IF(MAX(_xlfn.MAXIFS('Contract Awards'!$V$9:$V$2697,'Contract Awards'!$C$9:$C$2697,$K171),_xlfn.MAXIFS('Contract Awards'!$V$9:$V$2697,'Contract Awards'!$D$9:$D$2697,$K171))=0,"",MAX(_xlfn.MAXIFS('Contract Awards'!$V$9:$V$2697,'Contract Awards'!$C$9:$C$2697,$K171),_xlfn.MAXIFS('Contract Awards'!$V$9:$V$2697,'Contract Awards'!$D$9:$D$2697,$K171)))</f>
        <v>44217</v>
      </c>
      <c r="U171" s="15">
        <f t="shared" si="11"/>
        <v>0</v>
      </c>
      <c r="V171" t="str">
        <f>IF($Q171="","",IF(COUNTIFS('Pipeline Events'!$M$9:$M$45,$Q171,'Pipeline Events'!$K$9:$K$45,"&gt;="&amp;'Timing &amp; Incumbent Screen'!$C$6)&gt;0,"Y ("&amp;COUNTIFS('Pipeline Events'!$M$9:$M$45,$Q171,'Pipeline Events'!$K$9:$K$45,"&gt;="&amp;'Timing &amp; Incumbent Screen'!$C$6)&amp;")",""))</f>
        <v>Y (2)</v>
      </c>
      <c r="W171" t="str">
        <f>IF(COUNTIFS('Notice Links'!$E$9:$E$59,$K171,'Notice Links'!$L$9:$L$59,"Y",'Notice Links'!$J$9:$J$59,"&gt;="&amp;'Timing &amp; Incumbent Screen'!$C$6)&gt;0,"Y","")</f>
        <v/>
      </c>
      <c r="X171">
        <f>IFERROR(INDEX('Recompete Reviews'!$D$9:$D$234,MATCH($K171,'Recompete Reviews'!$B$9:$B$234,0)),"")</f>
        <v>0</v>
      </c>
      <c r="Y171">
        <f>IFERROR(INDEX('Recompete Reviews'!$E$9:$E$234,MATCH($K171,'Recompete Reviews'!$B$9:$B$234,0)),"")</f>
        <v>0</v>
      </c>
      <c r="Z171">
        <f>IFERROR(INDEX('Recompete Reviews'!$H$9:$H$234,MATCH($K171,'Recompete Reviews'!$B$9:$B$234,0)),"")</f>
        <v>0</v>
      </c>
    </row>
    <row r="172" spans="2:26" ht="11" outlineLevel="1" x14ac:dyDescent="0.15">
      <c r="B172" t="str">
        <f>IF($E172="","",IF($E172&lt;'Timing &amp; Incumbent Screen'!$C$6,"Expired-lineage","Active"))</f>
        <v>Expired-lineage</v>
      </c>
      <c r="C172" t="str">
        <f>IF($E172="","",IF($E172&lt;'Timing &amp; Incumbent Screen'!$C$6,"Expired - unresolved",IF(($E172-'Timing &amp; Incumbent Screen'!$C$6)&lt;=365,"Imminent (&lt;=12 mo)",IF(($E172-'Timing &amp; Incumbent Screen'!$C$6)&lt;=1095,"Forward (1-3 yr)","Long-range (3+ yr)"))))</f>
        <v>Expired - unresolved</v>
      </c>
      <c r="D172" t="str">
        <f t="shared" si="8"/>
        <v>FY21</v>
      </c>
      <c r="E172" s="18">
        <f>IF(INDEX('Contract Families'!$AK$9:$AK$1696,MATCH($K172,'Contract Families'!$B$9:$B$1696,0))="","",INDEX('Contract Families'!$AK$9:$AK$1696,MATCH($K172,'Contract Families'!$B$9:$B$1696,0)))</f>
        <v>44196</v>
      </c>
      <c r="F172" t="s">
        <v>599</v>
      </c>
      <c r="G172" s="15">
        <f>IF($E172="","",ROUND(($E172-'Timing &amp; Incumbent Screen'!$C$6)/30.44,0))</f>
        <v>-66</v>
      </c>
      <c r="H172" s="19">
        <f t="shared" si="9"/>
        <v>44196</v>
      </c>
      <c r="I172" s="19">
        <f t="shared" si="10"/>
        <v>44106</v>
      </c>
      <c r="J172" s="15">
        <f>IFERROR(INDEX('Recompete Reviews'!$M$9:$M$234,MATCH($K172,'Recompete Reviews'!$B$9:$B$234,0)),"")</f>
        <v>0</v>
      </c>
      <c r="K172" t="s">
        <v>221</v>
      </c>
      <c r="L172" t="s">
        <v>640</v>
      </c>
      <c r="M172" t="s">
        <v>531</v>
      </c>
      <c r="N172" t="s">
        <v>636</v>
      </c>
      <c r="O172" s="17">
        <v>43406</v>
      </c>
      <c r="P172" s="4">
        <f>IF($O172="","",ROUND(('Timing &amp; Incumbent Screen'!$C$6-$O172)/365.25,1))</f>
        <v>7.6</v>
      </c>
      <c r="Q172" t="s">
        <v>741</v>
      </c>
      <c r="R172" s="10">
        <f>IF(INDEX('Contract Families'!$AB$9:$AB$1696,MATCH($K172,'Contract Families'!$B$9:$B$1696,0))="","",INDEX('Contract Families'!$AB$9:$AB$1696,MATCH($K172,'Contract Families'!$B$9:$B$1696,0))/1000000)</f>
        <v>10.572232</v>
      </c>
      <c r="S172" s="11">
        <f>IF(INDEX('Contract Families'!$Z$9:$Z$1696,MATCH($K172,'Contract Families'!$B$9:$B$1696,0))="","",INDEX('Contract Families'!$Z$9:$Z$1696,MATCH($K172,'Contract Families'!$B$9:$B$1696,0)))</f>
        <v>1</v>
      </c>
      <c r="T172" s="19">
        <f>IF(MAX(_xlfn.MAXIFS('Contract Awards'!$V$9:$V$2697,'Contract Awards'!$C$9:$C$2697,$K172),_xlfn.MAXIFS('Contract Awards'!$V$9:$V$2697,'Contract Awards'!$D$9:$D$2697,$K172))=0,"",MAX(_xlfn.MAXIFS('Contract Awards'!$V$9:$V$2697,'Contract Awards'!$C$9:$C$2697,$K172),_xlfn.MAXIFS('Contract Awards'!$V$9:$V$2697,'Contract Awards'!$D$9:$D$2697,$K172)))</f>
        <v>44196</v>
      </c>
      <c r="U172" s="15">
        <f t="shared" si="11"/>
        <v>0</v>
      </c>
      <c r="V172" t="str">
        <f>IF($Q172="","",IF(COUNTIFS('Pipeline Events'!$M$9:$M$45,$Q172,'Pipeline Events'!$K$9:$K$45,"&gt;="&amp;'Timing &amp; Incumbent Screen'!$C$6)&gt;0,"Y ("&amp;COUNTIFS('Pipeline Events'!$M$9:$M$45,$Q172,'Pipeline Events'!$K$9:$K$45,"&gt;="&amp;'Timing &amp; Incumbent Screen'!$C$6)&amp;")",""))</f>
        <v>Y (2)</v>
      </c>
      <c r="W172" t="str">
        <f>IF(COUNTIFS('Notice Links'!$E$9:$E$59,$K172,'Notice Links'!$L$9:$L$59,"Y",'Notice Links'!$J$9:$J$59,"&gt;="&amp;'Timing &amp; Incumbent Screen'!$C$6)&gt;0,"Y","")</f>
        <v/>
      </c>
      <c r="X172">
        <f>IFERROR(INDEX('Recompete Reviews'!$D$9:$D$234,MATCH($K172,'Recompete Reviews'!$B$9:$B$234,0)),"")</f>
        <v>0</v>
      </c>
      <c r="Y172">
        <f>IFERROR(INDEX('Recompete Reviews'!$E$9:$E$234,MATCH($K172,'Recompete Reviews'!$B$9:$B$234,0)),"")</f>
        <v>0</v>
      </c>
      <c r="Z172">
        <f>IFERROR(INDEX('Recompete Reviews'!$H$9:$H$234,MATCH($K172,'Recompete Reviews'!$B$9:$B$234,0)),"")</f>
        <v>0</v>
      </c>
    </row>
    <row r="173" spans="2:26" ht="11" outlineLevel="1" x14ac:dyDescent="0.15">
      <c r="B173" t="str">
        <f>IF($E173="","",IF($E173&lt;'Timing &amp; Incumbent Screen'!$C$6,"Expired-lineage","Active"))</f>
        <v>Expired-lineage</v>
      </c>
      <c r="C173" t="str">
        <f>IF($E173="","",IF($E173&lt;'Timing &amp; Incumbent Screen'!$C$6,"Expired - unresolved",IF(($E173-'Timing &amp; Incumbent Screen'!$C$6)&lt;=365,"Imminent (&lt;=12 mo)",IF(($E173-'Timing &amp; Incumbent Screen'!$C$6)&lt;=1095,"Forward (1-3 yr)","Long-range (3+ yr)"))))</f>
        <v>Expired - unresolved</v>
      </c>
      <c r="D173" t="str">
        <f t="shared" si="8"/>
        <v>FY21</v>
      </c>
      <c r="E173" s="18">
        <f>IF(INDEX('Contract Families'!$AK$9:$AK$1696,MATCH($K173,'Contract Families'!$B$9:$B$1696,0))="","",INDEX('Contract Families'!$AK$9:$AK$1696,MATCH($K173,'Contract Families'!$B$9:$B$1696,0)))</f>
        <v>44179</v>
      </c>
      <c r="F173" t="s">
        <v>599</v>
      </c>
      <c r="G173" s="15">
        <f>IF($E173="","",ROUND(($E173-'Timing &amp; Incumbent Screen'!$C$6)/30.44,0))</f>
        <v>-66</v>
      </c>
      <c r="H173" s="19">
        <f t="shared" si="9"/>
        <v>44179</v>
      </c>
      <c r="I173" s="19">
        <f t="shared" si="10"/>
        <v>44089</v>
      </c>
      <c r="J173" s="15">
        <f>IFERROR(INDEX('Recompete Reviews'!$M$9:$M$234,MATCH($K173,'Recompete Reviews'!$B$9:$B$234,0)),"")</f>
        <v>0</v>
      </c>
      <c r="K173" t="s">
        <v>212</v>
      </c>
      <c r="L173" t="s">
        <v>640</v>
      </c>
      <c r="M173" t="s">
        <v>531</v>
      </c>
      <c r="N173" t="s">
        <v>636</v>
      </c>
      <c r="O173" s="17">
        <v>43735</v>
      </c>
      <c r="P173" s="4">
        <f>IF($O173="","",ROUND(('Timing &amp; Incumbent Screen'!$C$6-$O173)/365.25,1))</f>
        <v>6.7</v>
      </c>
      <c r="Q173" t="s">
        <v>740</v>
      </c>
      <c r="R173" s="10">
        <f>IF(INDEX('Contract Families'!$AB$9:$AB$1696,MATCH($K173,'Contract Families'!$B$9:$B$1696,0))="","",INDEX('Contract Families'!$AB$9:$AB$1696,MATCH($K173,'Contract Families'!$B$9:$B$1696,0))/1000000)</f>
        <v>12.676852419999999</v>
      </c>
      <c r="S173" s="11">
        <f>IF(INDEX('Contract Families'!$Z$9:$Z$1696,MATCH($K173,'Contract Families'!$B$9:$B$1696,0))="","",INDEX('Contract Families'!$Z$9:$Z$1696,MATCH($K173,'Contract Families'!$B$9:$B$1696,0)))</f>
        <v>1</v>
      </c>
      <c r="T173" s="19">
        <f>IF(MAX(_xlfn.MAXIFS('Contract Awards'!$V$9:$V$2697,'Contract Awards'!$C$9:$C$2697,$K173),_xlfn.MAXIFS('Contract Awards'!$V$9:$V$2697,'Contract Awards'!$D$9:$D$2697,$K173))=0,"",MAX(_xlfn.MAXIFS('Contract Awards'!$V$9:$V$2697,'Contract Awards'!$C$9:$C$2697,$K173),_xlfn.MAXIFS('Contract Awards'!$V$9:$V$2697,'Contract Awards'!$D$9:$D$2697,$K173)))</f>
        <v>44179</v>
      </c>
      <c r="U173" s="15">
        <f t="shared" si="11"/>
        <v>0</v>
      </c>
      <c r="V173" t="str">
        <f>IF($Q173="","",IF(COUNTIFS('Pipeline Events'!$M$9:$M$45,$Q173,'Pipeline Events'!$K$9:$K$45,"&gt;="&amp;'Timing &amp; Incumbent Screen'!$C$6)&gt;0,"Y ("&amp;COUNTIFS('Pipeline Events'!$M$9:$M$45,$Q173,'Pipeline Events'!$K$9:$K$45,"&gt;="&amp;'Timing &amp; Incumbent Screen'!$C$6)&amp;")",""))</f>
        <v/>
      </c>
      <c r="W173" t="str">
        <f>IF(COUNTIFS('Notice Links'!$E$9:$E$59,$K173,'Notice Links'!$L$9:$L$59,"Y",'Notice Links'!$J$9:$J$59,"&gt;="&amp;'Timing &amp; Incumbent Screen'!$C$6)&gt;0,"Y","")</f>
        <v/>
      </c>
      <c r="X173">
        <f>IFERROR(INDEX('Recompete Reviews'!$D$9:$D$234,MATCH($K173,'Recompete Reviews'!$B$9:$B$234,0)),"")</f>
        <v>0</v>
      </c>
      <c r="Y173">
        <f>IFERROR(INDEX('Recompete Reviews'!$E$9:$E$234,MATCH($K173,'Recompete Reviews'!$B$9:$B$234,0)),"")</f>
        <v>0</v>
      </c>
      <c r="Z173">
        <f>IFERROR(INDEX('Recompete Reviews'!$H$9:$H$234,MATCH($K173,'Recompete Reviews'!$B$9:$B$234,0)),"")</f>
        <v>0</v>
      </c>
    </row>
    <row r="174" spans="2:26" ht="11" outlineLevel="1" x14ac:dyDescent="0.15">
      <c r="B174" t="str">
        <f>IF($E174="","",IF($E174&lt;'Timing &amp; Incumbent Screen'!$C$6,"Expired-lineage","Active"))</f>
        <v>Expired-lineage</v>
      </c>
      <c r="C174" t="str">
        <f>IF($E174="","",IF($E174&lt;'Timing &amp; Incumbent Screen'!$C$6,"Expired - unresolved",IF(($E174-'Timing &amp; Incumbent Screen'!$C$6)&lt;=365,"Imminent (&lt;=12 mo)",IF(($E174-'Timing &amp; Incumbent Screen'!$C$6)&lt;=1095,"Forward (1-3 yr)","Long-range (3+ yr)"))))</f>
        <v>Expired - unresolved</v>
      </c>
      <c r="D174" t="str">
        <f t="shared" si="8"/>
        <v>FY20</v>
      </c>
      <c r="E174" s="18">
        <f>IF(INDEX('Contract Families'!$AK$9:$AK$1696,MATCH($K174,'Contract Families'!$B$9:$B$1696,0))="","",INDEX('Contract Families'!$AK$9:$AK$1696,MATCH($K174,'Contract Families'!$B$9:$B$1696,0)))</f>
        <v>44059</v>
      </c>
      <c r="F174" t="s">
        <v>599</v>
      </c>
      <c r="G174" s="15">
        <f>IF($E174="","",ROUND(($E174-'Timing &amp; Incumbent Screen'!$C$6)/30.44,0))</f>
        <v>-70</v>
      </c>
      <c r="H174" s="19">
        <f t="shared" si="9"/>
        <v>44059</v>
      </c>
      <c r="I174" s="19">
        <f t="shared" si="10"/>
        <v>43969</v>
      </c>
      <c r="J174" s="15">
        <f>IFERROR(INDEX('Recompete Reviews'!$M$9:$M$234,MATCH($K174,'Recompete Reviews'!$B$9:$B$234,0)),"")</f>
        <v>0</v>
      </c>
      <c r="K174" t="s">
        <v>177</v>
      </c>
      <c r="L174" t="s">
        <v>638</v>
      </c>
      <c r="M174" t="s">
        <v>531</v>
      </c>
      <c r="N174" t="s">
        <v>636</v>
      </c>
      <c r="O174" s="17">
        <v>42233</v>
      </c>
      <c r="P174" s="4">
        <f>IF($O174="","",ROUND(('Timing &amp; Incumbent Screen'!$C$6-$O174)/365.25,1))</f>
        <v>10.8</v>
      </c>
      <c r="Q174" t="s">
        <v>739</v>
      </c>
      <c r="R174" s="10">
        <f>IF(INDEX('Contract Families'!$AB$9:$AB$1696,MATCH($K174,'Contract Families'!$B$9:$B$1696,0))="","",INDEX('Contract Families'!$AB$9:$AB$1696,MATCH($K174,'Contract Families'!$B$9:$B$1696,0))/1000000)</f>
        <v>38.326999280000003</v>
      </c>
      <c r="S174" s="11">
        <f>IF(INDEX('Contract Families'!$Z$9:$Z$1696,MATCH($K174,'Contract Families'!$B$9:$B$1696,0))="","",INDEX('Contract Families'!$Z$9:$Z$1696,MATCH($K174,'Contract Families'!$B$9:$B$1696,0)))</f>
        <v>1</v>
      </c>
      <c r="T174" s="19">
        <f>IF(MAX(_xlfn.MAXIFS('Contract Awards'!$V$9:$V$2697,'Contract Awards'!$C$9:$C$2697,$K174),_xlfn.MAXIFS('Contract Awards'!$V$9:$V$2697,'Contract Awards'!$D$9:$D$2697,$K174))=0,"",MAX(_xlfn.MAXIFS('Contract Awards'!$V$9:$V$2697,'Contract Awards'!$C$9:$C$2697,$K174),_xlfn.MAXIFS('Contract Awards'!$V$9:$V$2697,'Contract Awards'!$D$9:$D$2697,$K174)))</f>
        <v>44076</v>
      </c>
      <c r="U174" s="15">
        <f t="shared" si="11"/>
        <v>0</v>
      </c>
      <c r="V174" t="str">
        <f>IF($Q174="","",IF(COUNTIFS('Pipeline Events'!$M$9:$M$45,$Q174,'Pipeline Events'!$K$9:$K$45,"&gt;="&amp;'Timing &amp; Incumbent Screen'!$C$6)&gt;0,"Y ("&amp;COUNTIFS('Pipeline Events'!$M$9:$M$45,$Q174,'Pipeline Events'!$K$9:$K$45,"&gt;="&amp;'Timing &amp; Incumbent Screen'!$C$6)&amp;")",""))</f>
        <v/>
      </c>
      <c r="W174" t="str">
        <f>IF(COUNTIFS('Notice Links'!$E$9:$E$59,$K174,'Notice Links'!$L$9:$L$59,"Y",'Notice Links'!$J$9:$J$59,"&gt;="&amp;'Timing &amp; Incumbent Screen'!$C$6)&gt;0,"Y","")</f>
        <v/>
      </c>
      <c r="X174">
        <f>IFERROR(INDEX('Recompete Reviews'!$D$9:$D$234,MATCH($K174,'Recompete Reviews'!$B$9:$B$234,0)),"")</f>
        <v>0</v>
      </c>
      <c r="Y174">
        <f>IFERROR(INDEX('Recompete Reviews'!$E$9:$E$234,MATCH($K174,'Recompete Reviews'!$B$9:$B$234,0)),"")</f>
        <v>0</v>
      </c>
      <c r="Z174">
        <f>IFERROR(INDEX('Recompete Reviews'!$H$9:$H$234,MATCH($K174,'Recompete Reviews'!$B$9:$B$234,0)),"")</f>
        <v>0</v>
      </c>
    </row>
    <row r="175" spans="2:26" ht="11" outlineLevel="1" x14ac:dyDescent="0.15">
      <c r="B175" t="str">
        <f>IF($E175="","",IF($E175&lt;'Timing &amp; Incumbent Screen'!$C$6,"Expired-lineage","Active"))</f>
        <v>Expired-lineage</v>
      </c>
      <c r="C175" t="str">
        <f>IF($E175="","",IF($E175&lt;'Timing &amp; Incumbent Screen'!$C$6,"Expired - unresolved",IF(($E175-'Timing &amp; Incumbent Screen'!$C$6)&lt;=365,"Imminent (&lt;=12 mo)",IF(($E175-'Timing &amp; Incumbent Screen'!$C$6)&lt;=1095,"Forward (1-3 yr)","Long-range (3+ yr)"))))</f>
        <v>Expired - unresolved</v>
      </c>
      <c r="D175" t="str">
        <f t="shared" si="8"/>
        <v>FY20</v>
      </c>
      <c r="E175" s="18">
        <f>IF(INDEX('Contract Families'!$AK$9:$AK$1696,MATCH($K175,'Contract Families'!$B$9:$B$1696,0))="","",INDEX('Contract Families'!$AK$9:$AK$1696,MATCH($K175,'Contract Families'!$B$9:$B$1696,0)))</f>
        <v>44043</v>
      </c>
      <c r="F175" t="s">
        <v>599</v>
      </c>
      <c r="G175" s="15">
        <f>IF($E175="","",ROUND(($E175-'Timing &amp; Incumbent Screen'!$C$6)/30.44,0))</f>
        <v>-71</v>
      </c>
      <c r="H175" s="19">
        <f t="shared" si="9"/>
        <v>44043</v>
      </c>
      <c r="I175" s="19">
        <f t="shared" si="10"/>
        <v>43953</v>
      </c>
      <c r="J175" s="15">
        <f>IFERROR(INDEX('Recompete Reviews'!$M$9:$M$234,MATCH($K175,'Recompete Reviews'!$B$9:$B$234,0)),"")</f>
        <v>0</v>
      </c>
      <c r="K175" t="s">
        <v>260</v>
      </c>
      <c r="L175" t="s">
        <v>637</v>
      </c>
      <c r="M175" t="s">
        <v>531</v>
      </c>
      <c r="N175" t="s">
        <v>636</v>
      </c>
      <c r="O175" s="17">
        <v>43732</v>
      </c>
      <c r="P175" s="4">
        <f>IF($O175="","",ROUND(('Timing &amp; Incumbent Screen'!$C$6-$O175)/365.25,1))</f>
        <v>6.7</v>
      </c>
      <c r="Q175" t="s">
        <v>744</v>
      </c>
      <c r="R175" s="10">
        <f>IF(INDEX('Contract Families'!$AB$9:$AB$1696,MATCH($K175,'Contract Families'!$B$9:$B$1696,0))="","",INDEX('Contract Families'!$AB$9:$AB$1696,MATCH($K175,'Contract Families'!$B$9:$B$1696,0))/1000000)</f>
        <v>4.8511198600000007</v>
      </c>
      <c r="S175" s="11">
        <f>IF(INDEX('Contract Families'!$Z$9:$Z$1696,MATCH($K175,'Contract Families'!$B$9:$B$1696,0))="","",INDEX('Contract Families'!$Z$9:$Z$1696,MATCH($K175,'Contract Families'!$B$9:$B$1696,0)))</f>
        <v>-7.1999999999999998E-3</v>
      </c>
      <c r="T175" s="19">
        <f>IF(MAX(_xlfn.MAXIFS('Contract Awards'!$V$9:$V$2697,'Contract Awards'!$C$9:$C$2697,$K175),_xlfn.MAXIFS('Contract Awards'!$V$9:$V$2697,'Contract Awards'!$D$9:$D$2697,$K175))=0,"",MAX(_xlfn.MAXIFS('Contract Awards'!$V$9:$V$2697,'Contract Awards'!$C$9:$C$2697,$K175),_xlfn.MAXIFS('Contract Awards'!$V$9:$V$2697,'Contract Awards'!$D$9:$D$2697,$K175)))</f>
        <v>44043</v>
      </c>
      <c r="U175" s="15">
        <f t="shared" si="11"/>
        <v>0</v>
      </c>
      <c r="V175" t="str">
        <f>IF($Q175="","",IF(COUNTIFS('Pipeline Events'!$M$9:$M$45,$Q175,'Pipeline Events'!$K$9:$K$45,"&gt;="&amp;'Timing &amp; Incumbent Screen'!$C$6)&gt;0,"Y ("&amp;COUNTIFS('Pipeline Events'!$M$9:$M$45,$Q175,'Pipeline Events'!$K$9:$K$45,"&gt;="&amp;'Timing &amp; Incumbent Screen'!$C$6)&amp;")",""))</f>
        <v/>
      </c>
      <c r="W175" t="str">
        <f>IF(COUNTIFS('Notice Links'!$E$9:$E$59,$K175,'Notice Links'!$L$9:$L$59,"Y",'Notice Links'!$J$9:$J$59,"&gt;="&amp;'Timing &amp; Incumbent Screen'!$C$6)&gt;0,"Y","")</f>
        <v/>
      </c>
      <c r="X175">
        <f>IFERROR(INDEX('Recompete Reviews'!$D$9:$D$234,MATCH($K175,'Recompete Reviews'!$B$9:$B$234,0)),"")</f>
        <v>0</v>
      </c>
      <c r="Y175">
        <f>IFERROR(INDEX('Recompete Reviews'!$E$9:$E$234,MATCH($K175,'Recompete Reviews'!$B$9:$B$234,0)),"")</f>
        <v>0</v>
      </c>
      <c r="Z175">
        <f>IFERROR(INDEX('Recompete Reviews'!$H$9:$H$234,MATCH($K175,'Recompete Reviews'!$B$9:$B$234,0)),"")</f>
        <v>0</v>
      </c>
    </row>
    <row r="176" spans="2:26" ht="11" outlineLevel="1" x14ac:dyDescent="0.15">
      <c r="B176" t="str">
        <f>IF($E176="","",IF($E176&lt;'Timing &amp; Incumbent Screen'!$C$6,"Expired-lineage","Active"))</f>
        <v>Expired-lineage</v>
      </c>
      <c r="C176" t="str">
        <f>IF($E176="","",IF($E176&lt;'Timing &amp; Incumbent Screen'!$C$6,"Expired - unresolved",IF(($E176-'Timing &amp; Incumbent Screen'!$C$6)&lt;=365,"Imminent (&lt;=12 mo)",IF(($E176-'Timing &amp; Incumbent Screen'!$C$6)&lt;=1095,"Forward (1-3 yr)","Long-range (3+ yr)"))))</f>
        <v>Expired - unresolved</v>
      </c>
      <c r="D176" t="str">
        <f t="shared" si="8"/>
        <v>FY20</v>
      </c>
      <c r="E176" s="18">
        <f>IF(INDEX('Contract Families'!$AK$9:$AK$1696,MATCH($K176,'Contract Families'!$B$9:$B$1696,0))="","",INDEX('Contract Families'!$AK$9:$AK$1696,MATCH($K176,'Contract Families'!$B$9:$B$1696,0)))</f>
        <v>44001</v>
      </c>
      <c r="F176" t="s">
        <v>599</v>
      </c>
      <c r="G176" s="15">
        <f>IF($E176="","",ROUND(($E176-'Timing &amp; Incumbent Screen'!$C$6)/30.44,0))</f>
        <v>-72</v>
      </c>
      <c r="H176" s="19">
        <f t="shared" si="9"/>
        <v>44001</v>
      </c>
      <c r="I176" s="19">
        <f t="shared" si="10"/>
        <v>43911</v>
      </c>
      <c r="J176" s="15">
        <f>IFERROR(INDEX('Recompete Reviews'!$M$9:$M$234,MATCH($K176,'Recompete Reviews'!$B$9:$B$234,0)),"")</f>
        <v>0</v>
      </c>
      <c r="K176" t="s">
        <v>347</v>
      </c>
      <c r="L176" t="s">
        <v>640</v>
      </c>
      <c r="M176" t="s">
        <v>531</v>
      </c>
      <c r="N176" t="s">
        <v>636</v>
      </c>
      <c r="O176" s="17">
        <v>43839</v>
      </c>
      <c r="P176" s="4">
        <f>IF($O176="","",ROUND(('Timing &amp; Incumbent Screen'!$C$6-$O176)/365.25,1))</f>
        <v>6.4</v>
      </c>
      <c r="Q176" t="s">
        <v>740</v>
      </c>
      <c r="R176" s="10">
        <f>IF(INDEX('Contract Families'!$AB$9:$AB$1696,MATCH($K176,'Contract Families'!$B$9:$B$1696,0))="","",INDEX('Contract Families'!$AB$9:$AB$1696,MATCH($K176,'Contract Families'!$B$9:$B$1696,0))/1000000)</f>
        <v>1.3883000000000001</v>
      </c>
      <c r="S176" s="11">
        <f>IF(INDEX('Contract Families'!$Z$9:$Z$1696,MATCH($K176,'Contract Families'!$B$9:$B$1696,0))="","",INDEX('Contract Families'!$Z$9:$Z$1696,MATCH($K176,'Contract Families'!$B$9:$B$1696,0)))</f>
        <v>1</v>
      </c>
      <c r="T176" s="19">
        <f>IF(MAX(_xlfn.MAXIFS('Contract Awards'!$V$9:$V$2697,'Contract Awards'!$C$9:$C$2697,$K176),_xlfn.MAXIFS('Contract Awards'!$V$9:$V$2697,'Contract Awards'!$D$9:$D$2697,$K176))=0,"",MAX(_xlfn.MAXIFS('Contract Awards'!$V$9:$V$2697,'Contract Awards'!$C$9:$C$2697,$K176),_xlfn.MAXIFS('Contract Awards'!$V$9:$V$2697,'Contract Awards'!$D$9:$D$2697,$K176)))</f>
        <v>44001</v>
      </c>
      <c r="U176" s="15">
        <f t="shared" si="11"/>
        <v>0</v>
      </c>
      <c r="V176" t="str">
        <f>IF($Q176="","",IF(COUNTIFS('Pipeline Events'!$M$9:$M$45,$Q176,'Pipeline Events'!$K$9:$K$45,"&gt;="&amp;'Timing &amp; Incumbent Screen'!$C$6)&gt;0,"Y ("&amp;COUNTIFS('Pipeline Events'!$M$9:$M$45,$Q176,'Pipeline Events'!$K$9:$K$45,"&gt;="&amp;'Timing &amp; Incumbent Screen'!$C$6)&amp;")",""))</f>
        <v/>
      </c>
      <c r="W176" t="str">
        <f>IF(COUNTIFS('Notice Links'!$E$9:$E$59,$K176,'Notice Links'!$L$9:$L$59,"Y",'Notice Links'!$J$9:$J$59,"&gt;="&amp;'Timing &amp; Incumbent Screen'!$C$6)&gt;0,"Y","")</f>
        <v/>
      </c>
      <c r="X176">
        <f>IFERROR(INDEX('Recompete Reviews'!$D$9:$D$234,MATCH($K176,'Recompete Reviews'!$B$9:$B$234,0)),"")</f>
        <v>0</v>
      </c>
      <c r="Y176">
        <f>IFERROR(INDEX('Recompete Reviews'!$E$9:$E$234,MATCH($K176,'Recompete Reviews'!$B$9:$B$234,0)),"")</f>
        <v>0</v>
      </c>
      <c r="Z176">
        <f>IFERROR(INDEX('Recompete Reviews'!$H$9:$H$234,MATCH($K176,'Recompete Reviews'!$B$9:$B$234,0)),"")</f>
        <v>0</v>
      </c>
    </row>
    <row r="177" spans="2:26" ht="11" outlineLevel="1" x14ac:dyDescent="0.15">
      <c r="B177" t="str">
        <f>IF($E177="","",IF($E177&lt;'Timing &amp; Incumbent Screen'!$C$6,"Expired-lineage","Active"))</f>
        <v>Expired-lineage</v>
      </c>
      <c r="C177" t="str">
        <f>IF($E177="","",IF($E177&lt;'Timing &amp; Incumbent Screen'!$C$6,"Expired - unresolved",IF(($E177-'Timing &amp; Incumbent Screen'!$C$6)&lt;=365,"Imminent (&lt;=12 mo)",IF(($E177-'Timing &amp; Incumbent Screen'!$C$6)&lt;=1095,"Forward (1-3 yr)","Long-range (3+ yr)"))))</f>
        <v>Expired - unresolved</v>
      </c>
      <c r="D177" t="str">
        <f t="shared" si="8"/>
        <v>FY20</v>
      </c>
      <c r="E177" s="18">
        <f>IF(INDEX('Contract Families'!$AK$9:$AK$1696,MATCH($K177,'Contract Families'!$B$9:$B$1696,0))="","",INDEX('Contract Families'!$AK$9:$AK$1696,MATCH($K177,'Contract Families'!$B$9:$B$1696,0)))</f>
        <v>43973</v>
      </c>
      <c r="F177" t="s">
        <v>599</v>
      </c>
      <c r="G177" s="15">
        <f>IF($E177="","",ROUND(($E177-'Timing &amp; Incumbent Screen'!$C$6)/30.44,0))</f>
        <v>-73</v>
      </c>
      <c r="H177" s="19">
        <f t="shared" si="9"/>
        <v>43973</v>
      </c>
      <c r="I177" s="19">
        <f t="shared" si="10"/>
        <v>43883</v>
      </c>
      <c r="J177" s="15">
        <f>IFERROR(INDEX('Recompete Reviews'!$M$9:$M$234,MATCH($K177,'Recompete Reviews'!$B$9:$B$234,0)),"")</f>
        <v>0</v>
      </c>
      <c r="K177" t="s">
        <v>267</v>
      </c>
      <c r="L177" t="s">
        <v>637</v>
      </c>
      <c r="M177" t="s">
        <v>531</v>
      </c>
      <c r="N177" t="s">
        <v>636</v>
      </c>
      <c r="O177" s="17">
        <v>43682</v>
      </c>
      <c r="P177" s="4">
        <f>IF($O177="","",ROUND(('Timing &amp; Incumbent Screen'!$C$6-$O177)/365.25,1))</f>
        <v>6.9</v>
      </c>
      <c r="Q177" t="s">
        <v>744</v>
      </c>
      <c r="R177" s="10">
        <f>IF(INDEX('Contract Families'!$AB$9:$AB$1696,MATCH($K177,'Contract Families'!$B$9:$B$1696,0))="","",INDEX('Contract Families'!$AB$9:$AB$1696,MATCH($K177,'Contract Families'!$B$9:$B$1696,0))/1000000)</f>
        <v>4.2562811199999997</v>
      </c>
      <c r="S177" s="11">
        <f>IF(INDEX('Contract Families'!$Z$9:$Z$1696,MATCH($K177,'Contract Families'!$B$9:$B$1696,0))="","",INDEX('Contract Families'!$Z$9:$Z$1696,MATCH($K177,'Contract Families'!$B$9:$B$1696,0)))</f>
        <v>-2.52E-2</v>
      </c>
      <c r="T177" s="19">
        <f>IF(MAX(_xlfn.MAXIFS('Contract Awards'!$V$9:$V$2697,'Contract Awards'!$C$9:$C$2697,$K177),_xlfn.MAXIFS('Contract Awards'!$V$9:$V$2697,'Contract Awards'!$D$9:$D$2697,$K177))=0,"",MAX(_xlfn.MAXIFS('Contract Awards'!$V$9:$V$2697,'Contract Awards'!$C$9:$C$2697,$K177),_xlfn.MAXIFS('Contract Awards'!$V$9:$V$2697,'Contract Awards'!$D$9:$D$2697,$K177)))</f>
        <v>43973</v>
      </c>
      <c r="U177" s="15">
        <f t="shared" si="11"/>
        <v>0</v>
      </c>
      <c r="V177" t="str">
        <f>IF($Q177="","",IF(COUNTIFS('Pipeline Events'!$M$9:$M$45,$Q177,'Pipeline Events'!$K$9:$K$45,"&gt;="&amp;'Timing &amp; Incumbent Screen'!$C$6)&gt;0,"Y ("&amp;COUNTIFS('Pipeline Events'!$M$9:$M$45,$Q177,'Pipeline Events'!$K$9:$K$45,"&gt;="&amp;'Timing &amp; Incumbent Screen'!$C$6)&amp;")",""))</f>
        <v/>
      </c>
      <c r="W177" t="str">
        <f>IF(COUNTIFS('Notice Links'!$E$9:$E$59,$K177,'Notice Links'!$L$9:$L$59,"Y",'Notice Links'!$J$9:$J$59,"&gt;="&amp;'Timing &amp; Incumbent Screen'!$C$6)&gt;0,"Y","")</f>
        <v/>
      </c>
      <c r="X177">
        <f>IFERROR(INDEX('Recompete Reviews'!$D$9:$D$234,MATCH($K177,'Recompete Reviews'!$B$9:$B$234,0)),"")</f>
        <v>0</v>
      </c>
      <c r="Y177">
        <f>IFERROR(INDEX('Recompete Reviews'!$E$9:$E$234,MATCH($K177,'Recompete Reviews'!$B$9:$B$234,0)),"")</f>
        <v>0</v>
      </c>
      <c r="Z177">
        <f>IFERROR(INDEX('Recompete Reviews'!$H$9:$H$234,MATCH($K177,'Recompete Reviews'!$B$9:$B$234,0)),"")</f>
        <v>0</v>
      </c>
    </row>
    <row r="178" spans="2:26" ht="11" outlineLevel="1" x14ac:dyDescent="0.15">
      <c r="B178" t="str">
        <f>IF($E178="","",IF($E178&lt;'Timing &amp; Incumbent Screen'!$C$6,"Expired-lineage","Active"))</f>
        <v>Expired-lineage</v>
      </c>
      <c r="C178" t="str">
        <f>IF($E178="","",IF($E178&lt;'Timing &amp; Incumbent Screen'!$C$6,"Expired - unresolved",IF(($E178-'Timing &amp; Incumbent Screen'!$C$6)&lt;=365,"Imminent (&lt;=12 mo)",IF(($E178-'Timing &amp; Incumbent Screen'!$C$6)&lt;=1095,"Forward (1-3 yr)","Long-range (3+ yr)"))))</f>
        <v>Expired - unresolved</v>
      </c>
      <c r="D178" t="str">
        <f t="shared" si="8"/>
        <v>FY20</v>
      </c>
      <c r="E178" s="18">
        <f>IF(INDEX('Contract Families'!$AK$9:$AK$1696,MATCH($K178,'Contract Families'!$B$9:$B$1696,0))="","",INDEX('Contract Families'!$AK$9:$AK$1696,MATCH($K178,'Contract Families'!$B$9:$B$1696,0)))</f>
        <v>43924</v>
      </c>
      <c r="F178" t="s">
        <v>599</v>
      </c>
      <c r="G178" s="15">
        <f>IF($E178="","",ROUND(($E178-'Timing &amp; Incumbent Screen'!$C$6)/30.44,0))</f>
        <v>-75</v>
      </c>
      <c r="H178" s="19">
        <f t="shared" si="9"/>
        <v>43924</v>
      </c>
      <c r="I178" s="19">
        <f t="shared" si="10"/>
        <v>43834</v>
      </c>
      <c r="J178" s="15">
        <f>IFERROR(INDEX('Recompete Reviews'!$M$9:$M$234,MATCH($K178,'Recompete Reviews'!$B$9:$B$234,0)),"")</f>
        <v>0</v>
      </c>
      <c r="K178" t="s">
        <v>277</v>
      </c>
      <c r="L178" t="s">
        <v>604</v>
      </c>
      <c r="M178" t="s">
        <v>531</v>
      </c>
      <c r="N178" t="s">
        <v>636</v>
      </c>
      <c r="O178" s="17">
        <v>43721</v>
      </c>
      <c r="P178" s="4">
        <f>IF($O178="","",ROUND(('Timing &amp; Incumbent Screen'!$C$6-$O178)/365.25,1))</f>
        <v>6.8</v>
      </c>
      <c r="Q178" t="s">
        <v>746</v>
      </c>
      <c r="R178" s="10">
        <f>IF(INDEX('Contract Families'!$AB$9:$AB$1696,MATCH($K178,'Contract Families'!$B$9:$B$1696,0))="","",INDEX('Contract Families'!$AB$9:$AB$1696,MATCH($K178,'Contract Families'!$B$9:$B$1696,0))/1000000)</f>
        <v>3.54670964</v>
      </c>
      <c r="S178" s="11">
        <f>IF(INDEX('Contract Families'!$Z$9:$Z$1696,MATCH($K178,'Contract Families'!$B$9:$B$1696,0))="","",INDEX('Contract Families'!$Z$9:$Z$1696,MATCH($K178,'Contract Families'!$B$9:$B$1696,0)))</f>
        <v>1</v>
      </c>
      <c r="T178" s="19">
        <f>IF(MAX(_xlfn.MAXIFS('Contract Awards'!$V$9:$V$2697,'Contract Awards'!$C$9:$C$2697,$K178),_xlfn.MAXIFS('Contract Awards'!$V$9:$V$2697,'Contract Awards'!$D$9:$D$2697,$K178))=0,"",MAX(_xlfn.MAXIFS('Contract Awards'!$V$9:$V$2697,'Contract Awards'!$C$9:$C$2697,$K178),_xlfn.MAXIFS('Contract Awards'!$V$9:$V$2697,'Contract Awards'!$D$9:$D$2697,$K178)))</f>
        <v>43924</v>
      </c>
      <c r="U178" s="15">
        <f t="shared" si="11"/>
        <v>0</v>
      </c>
      <c r="V178" t="str">
        <f>IF($Q178="","",IF(COUNTIFS('Pipeline Events'!$M$9:$M$45,$Q178,'Pipeline Events'!$K$9:$K$45,"&gt;="&amp;'Timing &amp; Incumbent Screen'!$C$6)&gt;0,"Y ("&amp;COUNTIFS('Pipeline Events'!$M$9:$M$45,$Q178,'Pipeline Events'!$K$9:$K$45,"&gt;="&amp;'Timing &amp; Incumbent Screen'!$C$6)&amp;")",""))</f>
        <v/>
      </c>
      <c r="W178" t="str">
        <f>IF(COUNTIFS('Notice Links'!$E$9:$E$59,$K178,'Notice Links'!$L$9:$L$59,"Y",'Notice Links'!$J$9:$J$59,"&gt;="&amp;'Timing &amp; Incumbent Screen'!$C$6)&gt;0,"Y","")</f>
        <v/>
      </c>
      <c r="X178">
        <f>IFERROR(INDEX('Recompete Reviews'!$D$9:$D$234,MATCH($K178,'Recompete Reviews'!$B$9:$B$234,0)),"")</f>
        <v>0</v>
      </c>
      <c r="Y178">
        <f>IFERROR(INDEX('Recompete Reviews'!$E$9:$E$234,MATCH($K178,'Recompete Reviews'!$B$9:$B$234,0)),"")</f>
        <v>0</v>
      </c>
      <c r="Z178">
        <f>IFERROR(INDEX('Recompete Reviews'!$H$9:$H$234,MATCH($K178,'Recompete Reviews'!$B$9:$B$234,0)),"")</f>
        <v>0</v>
      </c>
    </row>
    <row r="179" spans="2:26" ht="11" outlineLevel="1" x14ac:dyDescent="0.15">
      <c r="B179" t="str">
        <f>IF($E179="","",IF($E179&lt;'Timing &amp; Incumbent Screen'!$C$6,"Expired-lineage","Active"))</f>
        <v>Expired-lineage</v>
      </c>
      <c r="C179" t="str">
        <f>IF($E179="","",IF($E179&lt;'Timing &amp; Incumbent Screen'!$C$6,"Expired - unresolved",IF(($E179-'Timing &amp; Incumbent Screen'!$C$6)&lt;=365,"Imminent (&lt;=12 mo)",IF(($E179-'Timing &amp; Incumbent Screen'!$C$6)&lt;=1095,"Forward (1-3 yr)","Long-range (3+ yr)"))))</f>
        <v>Expired - unresolved</v>
      </c>
      <c r="D179" t="str">
        <f t="shared" si="8"/>
        <v>FY20</v>
      </c>
      <c r="E179" s="18">
        <f>IF(INDEX('Contract Families'!$AK$9:$AK$1696,MATCH($K179,'Contract Families'!$B$9:$B$1696,0))="","",INDEX('Contract Families'!$AK$9:$AK$1696,MATCH($K179,'Contract Families'!$B$9:$B$1696,0)))</f>
        <v>43909</v>
      </c>
      <c r="F179" t="s">
        <v>599</v>
      </c>
      <c r="G179" s="15">
        <f>IF($E179="","",ROUND(($E179-'Timing &amp; Incumbent Screen'!$C$6)/30.44,0))</f>
        <v>-75</v>
      </c>
      <c r="H179" s="19">
        <f t="shared" si="9"/>
        <v>43909</v>
      </c>
      <c r="I179" s="19">
        <f t="shared" si="10"/>
        <v>43819</v>
      </c>
      <c r="J179" s="15">
        <f>IFERROR(INDEX('Recompete Reviews'!$M$9:$M$234,MATCH($K179,'Recompete Reviews'!$B$9:$B$234,0)),"")</f>
        <v>0</v>
      </c>
      <c r="K179" t="s">
        <v>197</v>
      </c>
      <c r="L179" t="s">
        <v>647</v>
      </c>
      <c r="M179" t="s">
        <v>531</v>
      </c>
      <c r="N179" t="s">
        <v>636</v>
      </c>
      <c r="O179" s="17">
        <v>43794</v>
      </c>
      <c r="P179" s="4">
        <f>IF($O179="","",ROUND(('Timing &amp; Incumbent Screen'!$C$6-$O179)/365.25,1))</f>
        <v>6.6</v>
      </c>
      <c r="Q179" t="s">
        <v>763</v>
      </c>
      <c r="R179" s="10">
        <f>IF(INDEX('Contract Families'!$AB$9:$AB$1696,MATCH($K179,'Contract Families'!$B$9:$B$1696,0))="","",INDEX('Contract Families'!$AB$9:$AB$1696,MATCH($K179,'Contract Families'!$B$9:$B$1696,0))/1000000)</f>
        <v>17.02736324</v>
      </c>
      <c r="S179" s="11">
        <f>IF(INDEX('Contract Families'!$Z$9:$Z$1696,MATCH($K179,'Contract Families'!$B$9:$B$1696,0))="","",INDEX('Contract Families'!$Z$9:$Z$1696,MATCH($K179,'Contract Families'!$B$9:$B$1696,0)))</f>
        <v>1</v>
      </c>
      <c r="T179" s="19">
        <f>IF(MAX(_xlfn.MAXIFS('Contract Awards'!$V$9:$V$2697,'Contract Awards'!$C$9:$C$2697,$K179),_xlfn.MAXIFS('Contract Awards'!$V$9:$V$2697,'Contract Awards'!$D$9:$D$2697,$K179))=0,"",MAX(_xlfn.MAXIFS('Contract Awards'!$V$9:$V$2697,'Contract Awards'!$C$9:$C$2697,$K179),_xlfn.MAXIFS('Contract Awards'!$V$9:$V$2697,'Contract Awards'!$D$9:$D$2697,$K179)))</f>
        <v>43909</v>
      </c>
      <c r="U179" s="15">
        <f t="shared" si="11"/>
        <v>0</v>
      </c>
      <c r="V179" t="str">
        <f>IF($Q179="","",IF(COUNTIFS('Pipeline Events'!$M$9:$M$45,$Q179,'Pipeline Events'!$K$9:$K$45,"&gt;="&amp;'Timing &amp; Incumbent Screen'!$C$6)&gt;0,"Y ("&amp;COUNTIFS('Pipeline Events'!$M$9:$M$45,$Q179,'Pipeline Events'!$K$9:$K$45,"&gt;="&amp;'Timing &amp; Incumbent Screen'!$C$6)&amp;")",""))</f>
        <v/>
      </c>
      <c r="W179" t="str">
        <f>IF(COUNTIFS('Notice Links'!$E$9:$E$59,$K179,'Notice Links'!$L$9:$L$59,"Y",'Notice Links'!$J$9:$J$59,"&gt;="&amp;'Timing &amp; Incumbent Screen'!$C$6)&gt;0,"Y","")</f>
        <v/>
      </c>
      <c r="X179">
        <f>IFERROR(INDEX('Recompete Reviews'!$D$9:$D$234,MATCH($K179,'Recompete Reviews'!$B$9:$B$234,0)),"")</f>
        <v>0</v>
      </c>
      <c r="Y179">
        <f>IFERROR(INDEX('Recompete Reviews'!$E$9:$E$234,MATCH($K179,'Recompete Reviews'!$B$9:$B$234,0)),"")</f>
        <v>0</v>
      </c>
      <c r="Z179">
        <f>IFERROR(INDEX('Recompete Reviews'!$H$9:$H$234,MATCH($K179,'Recompete Reviews'!$B$9:$B$234,0)),"")</f>
        <v>0</v>
      </c>
    </row>
    <row r="180" spans="2:26" ht="11" outlineLevel="1" x14ac:dyDescent="0.15">
      <c r="B180" t="str">
        <f>IF($E180="","",IF($E180&lt;'Timing &amp; Incumbent Screen'!$C$6,"Expired-lineage","Active"))</f>
        <v>Expired-lineage</v>
      </c>
      <c r="C180" t="str">
        <f>IF($E180="","",IF($E180&lt;'Timing &amp; Incumbent Screen'!$C$6,"Expired - unresolved",IF(($E180-'Timing &amp; Incumbent Screen'!$C$6)&lt;=365,"Imminent (&lt;=12 mo)",IF(($E180-'Timing &amp; Incumbent Screen'!$C$6)&lt;=1095,"Forward (1-3 yr)","Long-range (3+ yr)"))))</f>
        <v>Expired - unresolved</v>
      </c>
      <c r="D180" t="str">
        <f t="shared" si="8"/>
        <v>FY19</v>
      </c>
      <c r="E180" s="18">
        <f>IF(INDEX('Contract Families'!$AK$9:$AK$1696,MATCH($K180,'Contract Families'!$B$9:$B$1696,0))="","",INDEX('Contract Families'!$AK$9:$AK$1696,MATCH($K180,'Contract Families'!$B$9:$B$1696,0)))</f>
        <v>43732</v>
      </c>
      <c r="F180" t="s">
        <v>599</v>
      </c>
      <c r="G180" s="15">
        <f>IF($E180="","",ROUND(($E180-'Timing &amp; Incumbent Screen'!$C$6)/30.44,0))</f>
        <v>-81</v>
      </c>
      <c r="H180" s="19">
        <f t="shared" si="9"/>
        <v>43732</v>
      </c>
      <c r="I180" s="19">
        <f t="shared" si="10"/>
        <v>43642</v>
      </c>
      <c r="J180" s="15">
        <f>IFERROR(INDEX('Recompete Reviews'!$M$9:$M$234,MATCH($K180,'Recompete Reviews'!$B$9:$B$234,0)),"")</f>
        <v>0</v>
      </c>
      <c r="K180" t="s">
        <v>380</v>
      </c>
      <c r="L180" t="s">
        <v>714</v>
      </c>
      <c r="M180" t="s">
        <v>531</v>
      </c>
      <c r="N180" t="s">
        <v>636</v>
      </c>
      <c r="O180" s="17">
        <v>43370</v>
      </c>
      <c r="P180" s="4">
        <f>IF($O180="","",ROUND(('Timing &amp; Incumbent Screen'!$C$6-$O180)/365.25,1))</f>
        <v>7.7</v>
      </c>
      <c r="Q180" t="s">
        <v>738</v>
      </c>
      <c r="R180" s="10">
        <f>IF(INDEX('Contract Families'!$AB$9:$AB$1696,MATCH($K180,'Contract Families'!$B$9:$B$1696,0))="","",INDEX('Contract Families'!$AB$9:$AB$1696,MATCH($K180,'Contract Families'!$B$9:$B$1696,0))/1000000)</f>
        <v>1.0704931100000001</v>
      </c>
      <c r="S180" s="11">
        <f>IF(INDEX('Contract Families'!$Z$9:$Z$1696,MATCH($K180,'Contract Families'!$B$9:$B$1696,0))="","",INDEX('Contract Families'!$Z$9:$Z$1696,MATCH($K180,'Contract Families'!$B$9:$B$1696,0)))</f>
        <v>1</v>
      </c>
      <c r="T180" s="19">
        <f>IF(MAX(_xlfn.MAXIFS('Contract Awards'!$V$9:$V$2697,'Contract Awards'!$C$9:$C$2697,$K180),_xlfn.MAXIFS('Contract Awards'!$V$9:$V$2697,'Contract Awards'!$D$9:$D$2697,$K180))=0,"",MAX(_xlfn.MAXIFS('Contract Awards'!$V$9:$V$2697,'Contract Awards'!$C$9:$C$2697,$K180),_xlfn.MAXIFS('Contract Awards'!$V$9:$V$2697,'Contract Awards'!$D$9:$D$2697,$K180)))</f>
        <v>43732</v>
      </c>
      <c r="U180" s="15">
        <f t="shared" si="11"/>
        <v>0</v>
      </c>
      <c r="V180" t="str">
        <f>IF($Q180="","",IF(COUNTIFS('Pipeline Events'!$M$9:$M$45,$Q180,'Pipeline Events'!$K$9:$K$45,"&gt;="&amp;'Timing &amp; Incumbent Screen'!$C$6)&gt;0,"Y ("&amp;COUNTIFS('Pipeline Events'!$M$9:$M$45,$Q180,'Pipeline Events'!$K$9:$K$45,"&gt;="&amp;'Timing &amp; Incumbent Screen'!$C$6)&amp;")",""))</f>
        <v/>
      </c>
      <c r="W180" t="str">
        <f>IF(COUNTIFS('Notice Links'!$E$9:$E$59,$K180,'Notice Links'!$L$9:$L$59,"Y",'Notice Links'!$J$9:$J$59,"&gt;="&amp;'Timing &amp; Incumbent Screen'!$C$6)&gt;0,"Y","")</f>
        <v/>
      </c>
      <c r="X180">
        <f>IFERROR(INDEX('Recompete Reviews'!$D$9:$D$234,MATCH($K180,'Recompete Reviews'!$B$9:$B$234,0)),"")</f>
        <v>0</v>
      </c>
      <c r="Y180">
        <f>IFERROR(INDEX('Recompete Reviews'!$E$9:$E$234,MATCH($K180,'Recompete Reviews'!$B$9:$B$234,0)),"")</f>
        <v>0</v>
      </c>
      <c r="Z180">
        <f>IFERROR(INDEX('Recompete Reviews'!$H$9:$H$234,MATCH($K180,'Recompete Reviews'!$B$9:$B$234,0)),"")</f>
        <v>0</v>
      </c>
    </row>
    <row r="181" spans="2:26" ht="11" outlineLevel="1" x14ac:dyDescent="0.15">
      <c r="B181" t="str">
        <f>IF($E181="","",IF($E181&lt;'Timing &amp; Incumbent Screen'!$C$6,"Expired-lineage","Active"))</f>
        <v>Expired-lineage</v>
      </c>
      <c r="C181" t="str">
        <f>IF($E181="","",IF($E181&lt;'Timing &amp; Incumbent Screen'!$C$6,"Expired - unresolved",IF(($E181-'Timing &amp; Incumbent Screen'!$C$6)&lt;=365,"Imminent (&lt;=12 mo)",IF(($E181-'Timing &amp; Incumbent Screen'!$C$6)&lt;=1095,"Forward (1-3 yr)","Long-range (3+ yr)"))))</f>
        <v>Expired - unresolved</v>
      </c>
      <c r="D181" t="str">
        <f t="shared" si="8"/>
        <v>FY19</v>
      </c>
      <c r="E181" s="18">
        <f>IF(INDEX('Contract Families'!$AK$9:$AK$1696,MATCH($K181,'Contract Families'!$B$9:$B$1696,0))="","",INDEX('Contract Families'!$AK$9:$AK$1696,MATCH($K181,'Contract Families'!$B$9:$B$1696,0)))</f>
        <v>43700</v>
      </c>
      <c r="F181" t="s">
        <v>599</v>
      </c>
      <c r="G181" s="15">
        <f>IF($E181="","",ROUND(($E181-'Timing &amp; Incumbent Screen'!$C$6)/30.44,0))</f>
        <v>-82</v>
      </c>
      <c r="H181" s="19">
        <f t="shared" si="9"/>
        <v>43700</v>
      </c>
      <c r="I181" s="19">
        <f t="shared" si="10"/>
        <v>43610</v>
      </c>
      <c r="J181" s="15">
        <f>IFERROR(INDEX('Recompete Reviews'!$M$9:$M$234,MATCH($K181,'Recompete Reviews'!$B$9:$B$234,0)),"")</f>
        <v>0</v>
      </c>
      <c r="K181" t="s">
        <v>195</v>
      </c>
      <c r="L181" t="s">
        <v>640</v>
      </c>
      <c r="M181" t="s">
        <v>531</v>
      </c>
      <c r="N181" t="s">
        <v>636</v>
      </c>
      <c r="O181" s="17">
        <v>42622</v>
      </c>
      <c r="P181" s="4">
        <f>IF($O181="","",ROUND(('Timing &amp; Incumbent Screen'!$C$6-$O181)/365.25,1))</f>
        <v>9.8000000000000007</v>
      </c>
      <c r="Q181" t="s">
        <v>738</v>
      </c>
      <c r="R181" s="10">
        <f>IF(INDEX('Contract Families'!$AB$9:$AB$1696,MATCH($K181,'Contract Families'!$B$9:$B$1696,0))="","",INDEX('Contract Families'!$AB$9:$AB$1696,MATCH($K181,'Contract Families'!$B$9:$B$1696,0))/1000000)</f>
        <v>18.725759</v>
      </c>
      <c r="S181" s="11">
        <f>IF(INDEX('Contract Families'!$Z$9:$Z$1696,MATCH($K181,'Contract Families'!$B$9:$B$1696,0))="","",INDEX('Contract Families'!$Z$9:$Z$1696,MATCH($K181,'Contract Families'!$B$9:$B$1696,0)))</f>
        <v>1</v>
      </c>
      <c r="T181" s="19">
        <f>IF(MAX(_xlfn.MAXIFS('Contract Awards'!$V$9:$V$2697,'Contract Awards'!$C$9:$C$2697,$K181),_xlfn.MAXIFS('Contract Awards'!$V$9:$V$2697,'Contract Awards'!$D$9:$D$2697,$K181))=0,"",MAX(_xlfn.MAXIFS('Contract Awards'!$V$9:$V$2697,'Contract Awards'!$C$9:$C$2697,$K181),_xlfn.MAXIFS('Contract Awards'!$V$9:$V$2697,'Contract Awards'!$D$9:$D$2697,$K181)))</f>
        <v>43700</v>
      </c>
      <c r="U181" s="15">
        <f t="shared" si="11"/>
        <v>0</v>
      </c>
      <c r="V181" t="str">
        <f>IF($Q181="","",IF(COUNTIFS('Pipeline Events'!$M$9:$M$45,$Q181,'Pipeline Events'!$K$9:$K$45,"&gt;="&amp;'Timing &amp; Incumbent Screen'!$C$6)&gt;0,"Y ("&amp;COUNTIFS('Pipeline Events'!$M$9:$M$45,$Q181,'Pipeline Events'!$K$9:$K$45,"&gt;="&amp;'Timing &amp; Incumbent Screen'!$C$6)&amp;")",""))</f>
        <v/>
      </c>
      <c r="W181" t="str">
        <f>IF(COUNTIFS('Notice Links'!$E$9:$E$59,$K181,'Notice Links'!$L$9:$L$59,"Y",'Notice Links'!$J$9:$J$59,"&gt;="&amp;'Timing &amp; Incumbent Screen'!$C$6)&gt;0,"Y","")</f>
        <v/>
      </c>
      <c r="X181">
        <f>IFERROR(INDEX('Recompete Reviews'!$D$9:$D$234,MATCH($K181,'Recompete Reviews'!$B$9:$B$234,0)),"")</f>
        <v>0</v>
      </c>
      <c r="Y181">
        <f>IFERROR(INDEX('Recompete Reviews'!$E$9:$E$234,MATCH($K181,'Recompete Reviews'!$B$9:$B$234,0)),"")</f>
        <v>0</v>
      </c>
      <c r="Z181">
        <f>IFERROR(INDEX('Recompete Reviews'!$H$9:$H$234,MATCH($K181,'Recompete Reviews'!$B$9:$B$234,0)),"")</f>
        <v>0</v>
      </c>
    </row>
    <row r="182" spans="2:26" ht="11" outlineLevel="1" x14ac:dyDescent="0.15">
      <c r="B182" t="str">
        <f>IF($E182="","",IF($E182&lt;'Timing &amp; Incumbent Screen'!$C$6,"Expired-lineage","Active"))</f>
        <v>Expired-lineage</v>
      </c>
      <c r="C182" t="str">
        <f>IF($E182="","",IF($E182&lt;'Timing &amp; Incumbent Screen'!$C$6,"Expired - unresolved",IF(($E182-'Timing &amp; Incumbent Screen'!$C$6)&lt;=365,"Imminent (&lt;=12 mo)",IF(($E182-'Timing &amp; Incumbent Screen'!$C$6)&lt;=1095,"Forward (1-3 yr)","Long-range (3+ yr)"))))</f>
        <v>Expired - unresolved</v>
      </c>
      <c r="D182" t="str">
        <f t="shared" si="8"/>
        <v>FY19</v>
      </c>
      <c r="E182" s="18">
        <f>IF(INDEX('Contract Families'!$AK$9:$AK$1696,MATCH($K182,'Contract Families'!$B$9:$B$1696,0))="","",INDEX('Contract Families'!$AK$9:$AK$1696,MATCH($K182,'Contract Families'!$B$9:$B$1696,0)))</f>
        <v>43651</v>
      </c>
      <c r="F182" t="s">
        <v>599</v>
      </c>
      <c r="G182" s="15">
        <f>IF($E182="","",ROUND(($E182-'Timing &amp; Incumbent Screen'!$C$6)/30.44,0))</f>
        <v>-84</v>
      </c>
      <c r="H182" s="19">
        <f t="shared" si="9"/>
        <v>43651</v>
      </c>
      <c r="I182" s="19">
        <f t="shared" si="10"/>
        <v>43561</v>
      </c>
      <c r="J182" s="15">
        <f>IFERROR(INDEX('Recompete Reviews'!$M$9:$M$234,MATCH($K182,'Recompete Reviews'!$B$9:$B$234,0)),"")</f>
        <v>0</v>
      </c>
      <c r="K182" t="s">
        <v>346</v>
      </c>
      <c r="L182" t="s">
        <v>665</v>
      </c>
      <c r="M182" t="s">
        <v>531</v>
      </c>
      <c r="N182" t="s">
        <v>636</v>
      </c>
      <c r="O182" s="17">
        <v>43628</v>
      </c>
      <c r="P182" s="4">
        <f>IF($O182="","",ROUND(('Timing &amp; Incumbent Screen'!$C$6-$O182)/365.25,1))</f>
        <v>7</v>
      </c>
      <c r="Q182" t="s">
        <v>740</v>
      </c>
      <c r="R182" s="10">
        <f>IF(INDEX('Contract Families'!$AB$9:$AB$1696,MATCH($K182,'Contract Families'!$B$9:$B$1696,0))="","",INDEX('Contract Families'!$AB$9:$AB$1696,MATCH($K182,'Contract Families'!$B$9:$B$1696,0))/1000000)</f>
        <v>1.3939952199999999</v>
      </c>
      <c r="S182" s="11">
        <f>IF(INDEX('Contract Families'!$Z$9:$Z$1696,MATCH($K182,'Contract Families'!$B$9:$B$1696,0))="","",INDEX('Contract Families'!$Z$9:$Z$1696,MATCH($K182,'Contract Families'!$B$9:$B$1696,0)))</f>
        <v>1</v>
      </c>
      <c r="T182" s="19">
        <f>IF(MAX(_xlfn.MAXIFS('Contract Awards'!$V$9:$V$2697,'Contract Awards'!$C$9:$C$2697,$K182),_xlfn.MAXIFS('Contract Awards'!$V$9:$V$2697,'Contract Awards'!$D$9:$D$2697,$K182))=0,"",MAX(_xlfn.MAXIFS('Contract Awards'!$V$9:$V$2697,'Contract Awards'!$C$9:$C$2697,$K182),_xlfn.MAXIFS('Contract Awards'!$V$9:$V$2697,'Contract Awards'!$D$9:$D$2697,$K182)))</f>
        <v>43651</v>
      </c>
      <c r="U182" s="15">
        <f t="shared" si="11"/>
        <v>0</v>
      </c>
      <c r="V182" t="str">
        <f>IF($Q182="","",IF(COUNTIFS('Pipeline Events'!$M$9:$M$45,$Q182,'Pipeline Events'!$K$9:$K$45,"&gt;="&amp;'Timing &amp; Incumbent Screen'!$C$6)&gt;0,"Y ("&amp;COUNTIFS('Pipeline Events'!$M$9:$M$45,$Q182,'Pipeline Events'!$K$9:$K$45,"&gt;="&amp;'Timing &amp; Incumbent Screen'!$C$6)&amp;")",""))</f>
        <v/>
      </c>
      <c r="W182" t="str">
        <f>IF(COUNTIFS('Notice Links'!$E$9:$E$59,$K182,'Notice Links'!$L$9:$L$59,"Y",'Notice Links'!$J$9:$J$59,"&gt;="&amp;'Timing &amp; Incumbent Screen'!$C$6)&gt;0,"Y","")</f>
        <v/>
      </c>
      <c r="X182">
        <f>IFERROR(INDEX('Recompete Reviews'!$D$9:$D$234,MATCH($K182,'Recompete Reviews'!$B$9:$B$234,0)),"")</f>
        <v>0</v>
      </c>
      <c r="Y182">
        <f>IFERROR(INDEX('Recompete Reviews'!$E$9:$E$234,MATCH($K182,'Recompete Reviews'!$B$9:$B$234,0)),"")</f>
        <v>0</v>
      </c>
      <c r="Z182">
        <f>IFERROR(INDEX('Recompete Reviews'!$H$9:$H$234,MATCH($K182,'Recompete Reviews'!$B$9:$B$234,0)),"")</f>
        <v>0</v>
      </c>
    </row>
    <row r="183" spans="2:26" ht="11" outlineLevel="1" x14ac:dyDescent="0.15">
      <c r="B183" t="str">
        <f>IF($E183="","",IF($E183&lt;'Timing &amp; Incumbent Screen'!$C$6,"Expired-lineage","Active"))</f>
        <v>Expired-lineage</v>
      </c>
      <c r="C183" t="str">
        <f>IF($E183="","",IF($E183&lt;'Timing &amp; Incumbent Screen'!$C$6,"Expired - unresolved",IF(($E183-'Timing &amp; Incumbent Screen'!$C$6)&lt;=365,"Imminent (&lt;=12 mo)",IF(($E183-'Timing &amp; Incumbent Screen'!$C$6)&lt;=1095,"Forward (1-3 yr)","Long-range (3+ yr)"))))</f>
        <v>Expired - unresolved</v>
      </c>
      <c r="D183" t="str">
        <f t="shared" si="8"/>
        <v>FY19</v>
      </c>
      <c r="E183" s="18">
        <f>IF(INDEX('Contract Families'!$AK$9:$AK$1696,MATCH($K183,'Contract Families'!$B$9:$B$1696,0))="","",INDEX('Contract Families'!$AK$9:$AK$1696,MATCH($K183,'Contract Families'!$B$9:$B$1696,0)))</f>
        <v>43633</v>
      </c>
      <c r="F183" t="s">
        <v>599</v>
      </c>
      <c r="G183" s="15">
        <f>IF($E183="","",ROUND(($E183-'Timing &amp; Incumbent Screen'!$C$6)/30.44,0))</f>
        <v>-84</v>
      </c>
      <c r="H183" s="19">
        <f t="shared" si="9"/>
        <v>43633</v>
      </c>
      <c r="I183" s="19">
        <f t="shared" si="10"/>
        <v>43543</v>
      </c>
      <c r="J183" s="15">
        <f>IFERROR(INDEX('Recompete Reviews'!$M$9:$M$234,MATCH($K183,'Recompete Reviews'!$B$9:$B$234,0)),"")</f>
        <v>0</v>
      </c>
      <c r="K183" t="s">
        <v>287</v>
      </c>
      <c r="L183" t="s">
        <v>662</v>
      </c>
      <c r="M183" t="s">
        <v>531</v>
      </c>
      <c r="N183" t="s">
        <v>636</v>
      </c>
      <c r="O183" s="17">
        <v>42438</v>
      </c>
      <c r="P183" s="4">
        <f>IF($O183="","",ROUND(('Timing &amp; Incumbent Screen'!$C$6-$O183)/365.25,1))</f>
        <v>10.3</v>
      </c>
      <c r="Q183" t="s">
        <v>738</v>
      </c>
      <c r="R183" s="10">
        <f>IF(INDEX('Contract Families'!$AB$9:$AB$1696,MATCH($K183,'Contract Families'!$B$9:$B$1696,0))="","",INDEX('Contract Families'!$AB$9:$AB$1696,MATCH($K183,'Contract Families'!$B$9:$B$1696,0))/1000000)</f>
        <v>2.89382765</v>
      </c>
      <c r="S183" s="11">
        <f>IF(INDEX('Contract Families'!$Z$9:$Z$1696,MATCH($K183,'Contract Families'!$B$9:$B$1696,0))="","",INDEX('Contract Families'!$Z$9:$Z$1696,MATCH($K183,'Contract Families'!$B$9:$B$1696,0)))</f>
        <v>1</v>
      </c>
      <c r="T183" s="19">
        <f>IF(MAX(_xlfn.MAXIFS('Contract Awards'!$V$9:$V$2697,'Contract Awards'!$C$9:$C$2697,$K183),_xlfn.MAXIFS('Contract Awards'!$V$9:$V$2697,'Contract Awards'!$D$9:$D$2697,$K183))=0,"",MAX(_xlfn.MAXIFS('Contract Awards'!$V$9:$V$2697,'Contract Awards'!$C$9:$C$2697,$K183),_xlfn.MAXIFS('Contract Awards'!$V$9:$V$2697,'Contract Awards'!$D$9:$D$2697,$K183)))</f>
        <v>43633</v>
      </c>
      <c r="U183" s="15">
        <f t="shared" si="11"/>
        <v>0</v>
      </c>
      <c r="V183" t="str">
        <f>IF($Q183="","",IF(COUNTIFS('Pipeline Events'!$M$9:$M$45,$Q183,'Pipeline Events'!$K$9:$K$45,"&gt;="&amp;'Timing &amp; Incumbent Screen'!$C$6)&gt;0,"Y ("&amp;COUNTIFS('Pipeline Events'!$M$9:$M$45,$Q183,'Pipeline Events'!$K$9:$K$45,"&gt;="&amp;'Timing &amp; Incumbent Screen'!$C$6)&amp;")",""))</f>
        <v/>
      </c>
      <c r="W183" t="str">
        <f>IF(COUNTIFS('Notice Links'!$E$9:$E$59,$K183,'Notice Links'!$L$9:$L$59,"Y",'Notice Links'!$J$9:$J$59,"&gt;="&amp;'Timing &amp; Incumbent Screen'!$C$6)&gt;0,"Y","")</f>
        <v/>
      </c>
      <c r="X183">
        <f>IFERROR(INDEX('Recompete Reviews'!$D$9:$D$234,MATCH($K183,'Recompete Reviews'!$B$9:$B$234,0)),"")</f>
        <v>0</v>
      </c>
      <c r="Y183">
        <f>IFERROR(INDEX('Recompete Reviews'!$E$9:$E$234,MATCH($K183,'Recompete Reviews'!$B$9:$B$234,0)),"")</f>
        <v>0</v>
      </c>
      <c r="Z183">
        <f>IFERROR(INDEX('Recompete Reviews'!$H$9:$H$234,MATCH($K183,'Recompete Reviews'!$B$9:$B$234,0)),"")</f>
        <v>0</v>
      </c>
    </row>
    <row r="184" spans="2:26" ht="11" outlineLevel="1" x14ac:dyDescent="0.15">
      <c r="B184" t="str">
        <f>IF($E184="","",IF($E184&lt;'Timing &amp; Incumbent Screen'!$C$6,"Expired-lineage","Active"))</f>
        <v>Expired-lineage</v>
      </c>
      <c r="C184" t="str">
        <f>IF($E184="","",IF($E184&lt;'Timing &amp; Incumbent Screen'!$C$6,"Expired - unresolved",IF(($E184-'Timing &amp; Incumbent Screen'!$C$6)&lt;=365,"Imminent (&lt;=12 mo)",IF(($E184-'Timing &amp; Incumbent Screen'!$C$6)&lt;=1095,"Forward (1-3 yr)","Long-range (3+ yr)"))))</f>
        <v>Expired - unresolved</v>
      </c>
      <c r="D184" t="str">
        <f t="shared" si="8"/>
        <v>FY19</v>
      </c>
      <c r="E184" s="18">
        <f>IF(INDEX('Contract Families'!$AK$9:$AK$1696,MATCH($K184,'Contract Families'!$B$9:$B$1696,0))="","",INDEX('Contract Families'!$AK$9:$AK$1696,MATCH($K184,'Contract Families'!$B$9:$B$1696,0)))</f>
        <v>43550</v>
      </c>
      <c r="F184" t="s">
        <v>599</v>
      </c>
      <c r="G184" s="15">
        <f>IF($E184="","",ROUND(($E184-'Timing &amp; Incumbent Screen'!$C$6)/30.44,0))</f>
        <v>-87</v>
      </c>
      <c r="H184" s="19">
        <f t="shared" si="9"/>
        <v>43550</v>
      </c>
      <c r="I184" s="19">
        <f t="shared" si="10"/>
        <v>43460</v>
      </c>
      <c r="J184" s="15">
        <f>IFERROR(INDEX('Recompete Reviews'!$M$9:$M$234,MATCH($K184,'Recompete Reviews'!$B$9:$B$234,0)),"")</f>
        <v>0</v>
      </c>
      <c r="K184" t="s">
        <v>259</v>
      </c>
      <c r="L184" t="s">
        <v>637</v>
      </c>
      <c r="M184" t="s">
        <v>531</v>
      </c>
      <c r="N184" t="s">
        <v>636</v>
      </c>
      <c r="O184" s="17">
        <v>43300</v>
      </c>
      <c r="P184" s="4">
        <f>IF($O184="","",ROUND(('Timing &amp; Incumbent Screen'!$C$6-$O184)/365.25,1))</f>
        <v>7.9</v>
      </c>
      <c r="Q184" t="s">
        <v>744</v>
      </c>
      <c r="R184" s="10">
        <f>IF(INDEX('Contract Families'!$AB$9:$AB$1696,MATCH($K184,'Contract Families'!$B$9:$B$1696,0))="","",INDEX('Contract Families'!$AB$9:$AB$1696,MATCH($K184,'Contract Families'!$B$9:$B$1696,0))/1000000)</f>
        <v>4.9065797800000004</v>
      </c>
      <c r="S184" s="11">
        <f>IF(INDEX('Contract Families'!$Z$9:$Z$1696,MATCH($K184,'Contract Families'!$B$9:$B$1696,0))="","",INDEX('Contract Families'!$Z$9:$Z$1696,MATCH($K184,'Contract Families'!$B$9:$B$1696,0)))</f>
        <v>-0.23230000000000001</v>
      </c>
      <c r="T184" s="19">
        <f>IF(MAX(_xlfn.MAXIFS('Contract Awards'!$V$9:$V$2697,'Contract Awards'!$C$9:$C$2697,$K184),_xlfn.MAXIFS('Contract Awards'!$V$9:$V$2697,'Contract Awards'!$D$9:$D$2697,$K184))=0,"",MAX(_xlfn.MAXIFS('Contract Awards'!$V$9:$V$2697,'Contract Awards'!$C$9:$C$2697,$K184),_xlfn.MAXIFS('Contract Awards'!$V$9:$V$2697,'Contract Awards'!$D$9:$D$2697,$K184)))</f>
        <v>43550</v>
      </c>
      <c r="U184" s="15">
        <f t="shared" si="11"/>
        <v>0</v>
      </c>
      <c r="V184" t="str">
        <f>IF($Q184="","",IF(COUNTIFS('Pipeline Events'!$M$9:$M$45,$Q184,'Pipeline Events'!$K$9:$K$45,"&gt;="&amp;'Timing &amp; Incumbent Screen'!$C$6)&gt;0,"Y ("&amp;COUNTIFS('Pipeline Events'!$M$9:$M$45,$Q184,'Pipeline Events'!$K$9:$K$45,"&gt;="&amp;'Timing &amp; Incumbent Screen'!$C$6)&amp;")",""))</f>
        <v/>
      </c>
      <c r="W184" t="str">
        <f>IF(COUNTIFS('Notice Links'!$E$9:$E$59,$K184,'Notice Links'!$L$9:$L$59,"Y",'Notice Links'!$J$9:$J$59,"&gt;="&amp;'Timing &amp; Incumbent Screen'!$C$6)&gt;0,"Y","")</f>
        <v/>
      </c>
      <c r="X184">
        <f>IFERROR(INDEX('Recompete Reviews'!$D$9:$D$234,MATCH($K184,'Recompete Reviews'!$B$9:$B$234,0)),"")</f>
        <v>0</v>
      </c>
      <c r="Y184">
        <f>IFERROR(INDEX('Recompete Reviews'!$E$9:$E$234,MATCH($K184,'Recompete Reviews'!$B$9:$B$234,0)),"")</f>
        <v>0</v>
      </c>
      <c r="Z184">
        <f>IFERROR(INDEX('Recompete Reviews'!$H$9:$H$234,MATCH($K184,'Recompete Reviews'!$B$9:$B$234,0)),"")</f>
        <v>0</v>
      </c>
    </row>
    <row r="185" spans="2:26" ht="11" outlineLevel="1" x14ac:dyDescent="0.15">
      <c r="B185" t="str">
        <f>IF($E185="","",IF($E185&lt;'Timing &amp; Incumbent Screen'!$C$6,"Expired-lineage","Active"))</f>
        <v>Expired-lineage</v>
      </c>
      <c r="C185" t="str">
        <f>IF($E185="","",IF($E185&lt;'Timing &amp; Incumbent Screen'!$C$6,"Expired - unresolved",IF(($E185-'Timing &amp; Incumbent Screen'!$C$6)&lt;=365,"Imminent (&lt;=12 mo)",IF(($E185-'Timing &amp; Incumbent Screen'!$C$6)&lt;=1095,"Forward (1-3 yr)","Long-range (3+ yr)"))))</f>
        <v>Expired - unresolved</v>
      </c>
      <c r="D185" t="str">
        <f t="shared" si="8"/>
        <v>FY19</v>
      </c>
      <c r="E185" s="18">
        <f>IF(INDEX('Contract Families'!$AK$9:$AK$1696,MATCH($K185,'Contract Families'!$B$9:$B$1696,0))="","",INDEX('Contract Families'!$AK$9:$AK$1696,MATCH($K185,'Contract Families'!$B$9:$B$1696,0)))</f>
        <v>43448</v>
      </c>
      <c r="F185" t="s">
        <v>599</v>
      </c>
      <c r="G185" s="15">
        <f>IF($E185="","",ROUND(($E185-'Timing &amp; Incumbent Screen'!$C$6)/30.44,0))</f>
        <v>-90</v>
      </c>
      <c r="H185" s="19">
        <f t="shared" si="9"/>
        <v>43448</v>
      </c>
      <c r="I185" s="19">
        <f t="shared" si="10"/>
        <v>43358</v>
      </c>
      <c r="J185" s="15">
        <f>IFERROR(INDEX('Recompete Reviews'!$M$9:$M$234,MATCH($K185,'Recompete Reviews'!$B$9:$B$234,0)),"")</f>
        <v>0</v>
      </c>
      <c r="K185" t="s">
        <v>264</v>
      </c>
      <c r="L185" t="s">
        <v>662</v>
      </c>
      <c r="M185" t="s">
        <v>531</v>
      </c>
      <c r="N185" t="s">
        <v>636</v>
      </c>
      <c r="O185" s="17">
        <v>42643</v>
      </c>
      <c r="P185" s="4">
        <f>IF($O185="","",ROUND(('Timing &amp; Incumbent Screen'!$C$6-$O185)/365.25,1))</f>
        <v>9.6999999999999993</v>
      </c>
      <c r="Q185" t="s">
        <v>738</v>
      </c>
      <c r="R185" s="10">
        <f>IF(INDEX('Contract Families'!$AB$9:$AB$1696,MATCH($K185,'Contract Families'!$B$9:$B$1696,0))="","",INDEX('Contract Families'!$AB$9:$AB$1696,MATCH($K185,'Contract Families'!$B$9:$B$1696,0))/1000000)</f>
        <v>4.3845470000000004</v>
      </c>
      <c r="S185" s="11">
        <f>IF(INDEX('Contract Families'!$Z$9:$Z$1696,MATCH($K185,'Contract Families'!$B$9:$B$1696,0))="","",INDEX('Contract Families'!$Z$9:$Z$1696,MATCH($K185,'Contract Families'!$B$9:$B$1696,0)))</f>
        <v>1</v>
      </c>
      <c r="T185" s="19">
        <f>IF(MAX(_xlfn.MAXIFS('Contract Awards'!$V$9:$V$2697,'Contract Awards'!$C$9:$C$2697,$K185),_xlfn.MAXIFS('Contract Awards'!$V$9:$V$2697,'Contract Awards'!$D$9:$D$2697,$K185))=0,"",MAX(_xlfn.MAXIFS('Contract Awards'!$V$9:$V$2697,'Contract Awards'!$C$9:$C$2697,$K185),_xlfn.MAXIFS('Contract Awards'!$V$9:$V$2697,'Contract Awards'!$D$9:$D$2697,$K185)))</f>
        <v>43448</v>
      </c>
      <c r="U185" s="15">
        <f t="shared" si="11"/>
        <v>0</v>
      </c>
      <c r="V185" t="str">
        <f>IF($Q185="","",IF(COUNTIFS('Pipeline Events'!$M$9:$M$45,$Q185,'Pipeline Events'!$K$9:$K$45,"&gt;="&amp;'Timing &amp; Incumbent Screen'!$C$6)&gt;0,"Y ("&amp;COUNTIFS('Pipeline Events'!$M$9:$M$45,$Q185,'Pipeline Events'!$K$9:$K$45,"&gt;="&amp;'Timing &amp; Incumbent Screen'!$C$6)&amp;")",""))</f>
        <v/>
      </c>
      <c r="W185" t="str">
        <f>IF(COUNTIFS('Notice Links'!$E$9:$E$59,$K185,'Notice Links'!$L$9:$L$59,"Y",'Notice Links'!$J$9:$J$59,"&gt;="&amp;'Timing &amp; Incumbent Screen'!$C$6)&gt;0,"Y","")</f>
        <v/>
      </c>
      <c r="X185">
        <f>IFERROR(INDEX('Recompete Reviews'!$D$9:$D$234,MATCH($K185,'Recompete Reviews'!$B$9:$B$234,0)),"")</f>
        <v>0</v>
      </c>
      <c r="Y185">
        <f>IFERROR(INDEX('Recompete Reviews'!$E$9:$E$234,MATCH($K185,'Recompete Reviews'!$B$9:$B$234,0)),"")</f>
        <v>0</v>
      </c>
      <c r="Z185">
        <f>IFERROR(INDEX('Recompete Reviews'!$H$9:$H$234,MATCH($K185,'Recompete Reviews'!$B$9:$B$234,0)),"")</f>
        <v>0</v>
      </c>
    </row>
    <row r="186" spans="2:26" ht="11" outlineLevel="1" x14ac:dyDescent="0.15">
      <c r="B186" t="str">
        <f>IF($E186="","",IF($E186&lt;'Timing &amp; Incumbent Screen'!$C$6,"Expired-lineage","Active"))</f>
        <v>Expired-lineage</v>
      </c>
      <c r="C186" t="str">
        <f>IF($E186="","",IF($E186&lt;'Timing &amp; Incumbent Screen'!$C$6,"Expired - unresolved",IF(($E186-'Timing &amp; Incumbent Screen'!$C$6)&lt;=365,"Imminent (&lt;=12 mo)",IF(($E186-'Timing &amp; Incumbent Screen'!$C$6)&lt;=1095,"Forward (1-3 yr)","Long-range (3+ yr)"))))</f>
        <v>Expired - unresolved</v>
      </c>
      <c r="D186" t="str">
        <f t="shared" si="8"/>
        <v>FY19</v>
      </c>
      <c r="E186" s="18">
        <f>IF(INDEX('Contract Families'!$AK$9:$AK$1696,MATCH($K186,'Contract Families'!$B$9:$B$1696,0))="","",INDEX('Contract Families'!$AK$9:$AK$1696,MATCH($K186,'Contract Families'!$B$9:$B$1696,0)))</f>
        <v>43392</v>
      </c>
      <c r="F186" t="s">
        <v>599</v>
      </c>
      <c r="G186" s="15">
        <f>IF($E186="","",ROUND(($E186-'Timing &amp; Incumbent Screen'!$C$6)/30.44,0))</f>
        <v>-92</v>
      </c>
      <c r="H186" s="19">
        <f t="shared" si="9"/>
        <v>43392</v>
      </c>
      <c r="I186" s="19">
        <f t="shared" si="10"/>
        <v>43302</v>
      </c>
      <c r="J186" s="15">
        <f>IFERROR(INDEX('Recompete Reviews'!$M$9:$M$234,MATCH($K186,'Recompete Reviews'!$B$9:$B$234,0)),"")</f>
        <v>0</v>
      </c>
      <c r="K186" t="s">
        <v>229</v>
      </c>
      <c r="L186" t="s">
        <v>640</v>
      </c>
      <c r="M186" t="s">
        <v>531</v>
      </c>
      <c r="N186" t="s">
        <v>636</v>
      </c>
      <c r="O186" s="17">
        <v>42580</v>
      </c>
      <c r="P186" s="4">
        <f>IF($O186="","",ROUND(('Timing &amp; Incumbent Screen'!$C$6-$O186)/365.25,1))</f>
        <v>9.9</v>
      </c>
      <c r="Q186" t="s">
        <v>760</v>
      </c>
      <c r="R186" s="10">
        <f>IF(INDEX('Contract Families'!$AB$9:$AB$1696,MATCH($K186,'Contract Families'!$B$9:$B$1696,0))="","",INDEX('Contract Families'!$AB$9:$AB$1696,MATCH($K186,'Contract Families'!$B$9:$B$1696,0))/1000000)</f>
        <v>9.6445489999999996</v>
      </c>
      <c r="S186" s="11">
        <f>IF(INDEX('Contract Families'!$Z$9:$Z$1696,MATCH($K186,'Contract Families'!$B$9:$B$1696,0))="","",INDEX('Contract Families'!$Z$9:$Z$1696,MATCH($K186,'Contract Families'!$B$9:$B$1696,0)))</f>
        <v>1</v>
      </c>
      <c r="T186" s="19">
        <f>IF(MAX(_xlfn.MAXIFS('Contract Awards'!$V$9:$V$2697,'Contract Awards'!$C$9:$C$2697,$K186),_xlfn.MAXIFS('Contract Awards'!$V$9:$V$2697,'Contract Awards'!$D$9:$D$2697,$K186))=0,"",MAX(_xlfn.MAXIFS('Contract Awards'!$V$9:$V$2697,'Contract Awards'!$C$9:$C$2697,$K186),_xlfn.MAXIFS('Contract Awards'!$V$9:$V$2697,'Contract Awards'!$D$9:$D$2697,$K186)))</f>
        <v>43392</v>
      </c>
      <c r="U186" s="15">
        <f t="shared" si="11"/>
        <v>0</v>
      </c>
      <c r="V186" t="str">
        <f>IF($Q186="","",IF(COUNTIFS('Pipeline Events'!$M$9:$M$45,$Q186,'Pipeline Events'!$K$9:$K$45,"&gt;="&amp;'Timing &amp; Incumbent Screen'!$C$6)&gt;0,"Y ("&amp;COUNTIFS('Pipeline Events'!$M$9:$M$45,$Q186,'Pipeline Events'!$K$9:$K$45,"&gt;="&amp;'Timing &amp; Incumbent Screen'!$C$6)&amp;")",""))</f>
        <v/>
      </c>
      <c r="W186" t="str">
        <f>IF(COUNTIFS('Notice Links'!$E$9:$E$59,$K186,'Notice Links'!$L$9:$L$59,"Y",'Notice Links'!$J$9:$J$59,"&gt;="&amp;'Timing &amp; Incumbent Screen'!$C$6)&gt;0,"Y","")</f>
        <v/>
      </c>
      <c r="X186">
        <f>IFERROR(INDEX('Recompete Reviews'!$D$9:$D$234,MATCH($K186,'Recompete Reviews'!$B$9:$B$234,0)),"")</f>
        <v>0</v>
      </c>
      <c r="Y186">
        <f>IFERROR(INDEX('Recompete Reviews'!$E$9:$E$234,MATCH($K186,'Recompete Reviews'!$B$9:$B$234,0)),"")</f>
        <v>0</v>
      </c>
      <c r="Z186">
        <f>IFERROR(INDEX('Recompete Reviews'!$H$9:$H$234,MATCH($K186,'Recompete Reviews'!$B$9:$B$234,0)),"")</f>
        <v>0</v>
      </c>
    </row>
    <row r="187" spans="2:26" ht="11" outlineLevel="1" x14ac:dyDescent="0.15">
      <c r="B187" t="str">
        <f>IF($E187="","",IF($E187&lt;'Timing &amp; Incumbent Screen'!$C$6,"Expired-lineage","Active"))</f>
        <v>Expired-lineage</v>
      </c>
      <c r="C187" t="str">
        <f>IF($E187="","",IF($E187&lt;'Timing &amp; Incumbent Screen'!$C$6,"Expired - unresolved",IF(($E187-'Timing &amp; Incumbent Screen'!$C$6)&lt;=365,"Imminent (&lt;=12 mo)",IF(($E187-'Timing &amp; Incumbent Screen'!$C$6)&lt;=1095,"Forward (1-3 yr)","Long-range (3+ yr)"))))</f>
        <v>Expired - unresolved</v>
      </c>
      <c r="D187" t="str">
        <f t="shared" si="8"/>
        <v>FY18</v>
      </c>
      <c r="E187" s="18">
        <f>IF(INDEX('Contract Families'!$AK$9:$AK$1696,MATCH($K187,'Contract Families'!$B$9:$B$1696,0))="","",INDEX('Contract Families'!$AK$9:$AK$1696,MATCH($K187,'Contract Families'!$B$9:$B$1696,0)))</f>
        <v>43373</v>
      </c>
      <c r="F187" t="s">
        <v>631</v>
      </c>
      <c r="G187" s="15">
        <f>IF($E187="","",ROUND(($E187-'Timing &amp; Incumbent Screen'!$C$6)/30.44,0))</f>
        <v>-93</v>
      </c>
      <c r="H187" s="19">
        <f t="shared" si="9"/>
        <v>43373</v>
      </c>
      <c r="I187" s="19">
        <f t="shared" si="10"/>
        <v>43283</v>
      </c>
      <c r="J187" s="15">
        <f>IFERROR(INDEX('Recompete Reviews'!$M$9:$M$234,MATCH($K187,'Recompete Reviews'!$B$9:$B$234,0)),"")</f>
        <v>0</v>
      </c>
      <c r="K187" t="s">
        <v>194</v>
      </c>
      <c r="L187" t="s">
        <v>608</v>
      </c>
      <c r="M187" t="s">
        <v>531</v>
      </c>
      <c r="N187" t="s">
        <v>636</v>
      </c>
      <c r="O187" s="17">
        <v>42277</v>
      </c>
      <c r="P187" s="4">
        <f>IF($O187="","",ROUND(('Timing &amp; Incumbent Screen'!$C$6-$O187)/365.25,1))</f>
        <v>10.7</v>
      </c>
      <c r="Q187" t="s">
        <v>744</v>
      </c>
      <c r="R187" s="10">
        <f>IF(INDEX('Contract Families'!$AB$9:$AB$1696,MATCH($K187,'Contract Families'!$B$9:$B$1696,0))="","",INDEX('Contract Families'!$AB$9:$AB$1696,MATCH($K187,'Contract Families'!$B$9:$B$1696,0))/1000000)</f>
        <v>20.294377170000001</v>
      </c>
      <c r="S187" s="11">
        <f>IF(INDEX('Contract Families'!$Z$9:$Z$1696,MATCH($K187,'Contract Families'!$B$9:$B$1696,0))="","",INDEX('Contract Families'!$Z$9:$Z$1696,MATCH($K187,'Contract Families'!$B$9:$B$1696,0)))</f>
        <v>0.98180000000000001</v>
      </c>
      <c r="T187" s="19">
        <f>IF(MAX(_xlfn.MAXIFS('Contract Awards'!$V$9:$V$2697,'Contract Awards'!$C$9:$C$2697,$K187),_xlfn.MAXIFS('Contract Awards'!$V$9:$V$2697,'Contract Awards'!$D$9:$D$2697,$K187))=0,"",MAX(_xlfn.MAXIFS('Contract Awards'!$V$9:$V$2697,'Contract Awards'!$C$9:$C$2697,$K187),_xlfn.MAXIFS('Contract Awards'!$V$9:$V$2697,'Contract Awards'!$D$9:$D$2697,$K187)))</f>
        <v>43189</v>
      </c>
      <c r="U187" s="15">
        <f t="shared" si="11"/>
        <v>0</v>
      </c>
      <c r="V187" t="str">
        <f>IF($Q187="","",IF(COUNTIFS('Pipeline Events'!$M$9:$M$45,$Q187,'Pipeline Events'!$K$9:$K$45,"&gt;="&amp;'Timing &amp; Incumbent Screen'!$C$6)&gt;0,"Y ("&amp;COUNTIFS('Pipeline Events'!$M$9:$M$45,$Q187,'Pipeline Events'!$K$9:$K$45,"&gt;="&amp;'Timing &amp; Incumbent Screen'!$C$6)&amp;")",""))</f>
        <v/>
      </c>
      <c r="W187" t="str">
        <f>IF(COUNTIFS('Notice Links'!$E$9:$E$59,$K187,'Notice Links'!$L$9:$L$59,"Y",'Notice Links'!$J$9:$J$59,"&gt;="&amp;'Timing &amp; Incumbent Screen'!$C$6)&gt;0,"Y","")</f>
        <v/>
      </c>
      <c r="X187">
        <f>IFERROR(INDEX('Recompete Reviews'!$D$9:$D$234,MATCH($K187,'Recompete Reviews'!$B$9:$B$234,0)),"")</f>
        <v>0</v>
      </c>
      <c r="Y187">
        <f>IFERROR(INDEX('Recompete Reviews'!$E$9:$E$234,MATCH($K187,'Recompete Reviews'!$B$9:$B$234,0)),"")</f>
        <v>0</v>
      </c>
      <c r="Z187">
        <f>IFERROR(INDEX('Recompete Reviews'!$H$9:$H$234,MATCH($K187,'Recompete Reviews'!$B$9:$B$234,0)),"")</f>
        <v>0</v>
      </c>
    </row>
    <row r="188" spans="2:26" ht="11" outlineLevel="1" x14ac:dyDescent="0.15">
      <c r="B188" t="str">
        <f>IF($E188="","",IF($E188&lt;'Timing &amp; Incumbent Screen'!$C$6,"Expired-lineage","Active"))</f>
        <v>Expired-lineage</v>
      </c>
      <c r="C188" t="str">
        <f>IF($E188="","",IF($E188&lt;'Timing &amp; Incumbent Screen'!$C$6,"Expired - unresolved",IF(($E188-'Timing &amp; Incumbent Screen'!$C$6)&lt;=365,"Imminent (&lt;=12 mo)",IF(($E188-'Timing &amp; Incumbent Screen'!$C$6)&lt;=1095,"Forward (1-3 yr)","Long-range (3+ yr)"))))</f>
        <v>Expired - unresolved</v>
      </c>
      <c r="D188" t="str">
        <f t="shared" si="8"/>
        <v>FY18</v>
      </c>
      <c r="E188" s="18">
        <f>IF(INDEX('Contract Families'!$AK$9:$AK$1696,MATCH($K188,'Contract Families'!$B$9:$B$1696,0))="","",INDEX('Contract Families'!$AK$9:$AK$1696,MATCH($K188,'Contract Families'!$B$9:$B$1696,0)))</f>
        <v>43373</v>
      </c>
      <c r="F188" t="s">
        <v>631</v>
      </c>
      <c r="G188" s="15">
        <f>IF($E188="","",ROUND(($E188-'Timing &amp; Incumbent Screen'!$C$6)/30.44,0))</f>
        <v>-93</v>
      </c>
      <c r="H188" s="19">
        <f t="shared" si="9"/>
        <v>43373</v>
      </c>
      <c r="I188" s="19">
        <f t="shared" si="10"/>
        <v>43283</v>
      </c>
      <c r="J188" s="15">
        <f>IFERROR(INDEX('Recompete Reviews'!$M$9:$M$234,MATCH($K188,'Recompete Reviews'!$B$9:$B$234,0)),"")</f>
        <v>0</v>
      </c>
      <c r="K188" t="s">
        <v>258</v>
      </c>
      <c r="L188" t="s">
        <v>626</v>
      </c>
      <c r="M188" t="s">
        <v>531</v>
      </c>
      <c r="N188" t="s">
        <v>636</v>
      </c>
      <c r="O188" s="17">
        <v>42277</v>
      </c>
      <c r="P188" s="4">
        <f>IF($O188="","",ROUND(('Timing &amp; Incumbent Screen'!$C$6-$O188)/365.25,1))</f>
        <v>10.7</v>
      </c>
      <c r="Q188" t="s">
        <v>744</v>
      </c>
      <c r="R188" s="10">
        <f>IF(INDEX('Contract Families'!$AB$9:$AB$1696,MATCH($K188,'Contract Families'!$B$9:$B$1696,0))="","",INDEX('Contract Families'!$AB$9:$AB$1696,MATCH($K188,'Contract Families'!$B$9:$B$1696,0))/1000000)</f>
        <v>4.9514625499999996</v>
      </c>
      <c r="S188" s="11">
        <f>IF(INDEX('Contract Families'!$Z$9:$Z$1696,MATCH($K188,'Contract Families'!$B$9:$B$1696,0))="","",INDEX('Contract Families'!$Z$9:$Z$1696,MATCH($K188,'Contract Families'!$B$9:$B$1696,0)))</f>
        <v>1</v>
      </c>
      <c r="T188" s="19">
        <f>IF(MAX(_xlfn.MAXIFS('Contract Awards'!$V$9:$V$2697,'Contract Awards'!$C$9:$C$2697,$K188),_xlfn.MAXIFS('Contract Awards'!$V$9:$V$2697,'Contract Awards'!$D$9:$D$2697,$K188))=0,"",MAX(_xlfn.MAXIFS('Contract Awards'!$V$9:$V$2697,'Contract Awards'!$C$9:$C$2697,$K188),_xlfn.MAXIFS('Contract Awards'!$V$9:$V$2697,'Contract Awards'!$D$9:$D$2697,$K188)))</f>
        <v>42437</v>
      </c>
      <c r="U188" s="15">
        <f t="shared" si="11"/>
        <v>0</v>
      </c>
      <c r="V188" t="str">
        <f>IF($Q188="","",IF(COUNTIFS('Pipeline Events'!$M$9:$M$45,$Q188,'Pipeline Events'!$K$9:$K$45,"&gt;="&amp;'Timing &amp; Incumbent Screen'!$C$6)&gt;0,"Y ("&amp;COUNTIFS('Pipeline Events'!$M$9:$M$45,$Q188,'Pipeline Events'!$K$9:$K$45,"&gt;="&amp;'Timing &amp; Incumbent Screen'!$C$6)&amp;")",""))</f>
        <v/>
      </c>
      <c r="W188" t="str">
        <f>IF(COUNTIFS('Notice Links'!$E$9:$E$59,$K188,'Notice Links'!$L$9:$L$59,"Y",'Notice Links'!$J$9:$J$59,"&gt;="&amp;'Timing &amp; Incumbent Screen'!$C$6)&gt;0,"Y","")</f>
        <v/>
      </c>
      <c r="X188">
        <f>IFERROR(INDEX('Recompete Reviews'!$D$9:$D$234,MATCH($K188,'Recompete Reviews'!$B$9:$B$234,0)),"")</f>
        <v>0</v>
      </c>
      <c r="Y188">
        <f>IFERROR(INDEX('Recompete Reviews'!$E$9:$E$234,MATCH($K188,'Recompete Reviews'!$B$9:$B$234,0)),"")</f>
        <v>0</v>
      </c>
      <c r="Z188">
        <f>IFERROR(INDEX('Recompete Reviews'!$H$9:$H$234,MATCH($K188,'Recompete Reviews'!$B$9:$B$234,0)),"")</f>
        <v>0</v>
      </c>
    </row>
    <row r="189" spans="2:26" ht="11" outlineLevel="1" x14ac:dyDescent="0.15">
      <c r="B189" t="str">
        <f>IF($E189="","",IF($E189&lt;'Timing &amp; Incumbent Screen'!$C$6,"Expired-lineage","Active"))</f>
        <v>Expired-lineage</v>
      </c>
      <c r="C189" t="str">
        <f>IF($E189="","",IF($E189&lt;'Timing &amp; Incumbent Screen'!$C$6,"Expired - unresolved",IF(($E189-'Timing &amp; Incumbent Screen'!$C$6)&lt;=365,"Imminent (&lt;=12 mo)",IF(($E189-'Timing &amp; Incumbent Screen'!$C$6)&lt;=1095,"Forward (1-3 yr)","Long-range (3+ yr)"))))</f>
        <v>Expired - unresolved</v>
      </c>
      <c r="D189" t="str">
        <f t="shared" si="8"/>
        <v>FY18</v>
      </c>
      <c r="E189" s="18">
        <f>IF(INDEX('Contract Families'!$AK$9:$AK$1696,MATCH($K189,'Contract Families'!$B$9:$B$1696,0))="","",INDEX('Contract Families'!$AK$9:$AK$1696,MATCH($K189,'Contract Families'!$B$9:$B$1696,0)))</f>
        <v>43350</v>
      </c>
      <c r="F189" t="s">
        <v>599</v>
      </c>
      <c r="G189" s="15">
        <f>IF($E189="","",ROUND(($E189-'Timing &amp; Incumbent Screen'!$C$6)/30.44,0))</f>
        <v>-93</v>
      </c>
      <c r="H189" s="19">
        <f t="shared" si="9"/>
        <v>43350</v>
      </c>
      <c r="I189" s="19">
        <f t="shared" si="10"/>
        <v>43260</v>
      </c>
      <c r="J189" s="15">
        <f>IFERROR(INDEX('Recompete Reviews'!$M$9:$M$234,MATCH($K189,'Recompete Reviews'!$B$9:$B$234,0)),"")</f>
        <v>0</v>
      </c>
      <c r="K189" t="s">
        <v>384</v>
      </c>
      <c r="L189" t="s">
        <v>716</v>
      </c>
      <c r="M189" t="s">
        <v>531</v>
      </c>
      <c r="N189" t="s">
        <v>636</v>
      </c>
      <c r="O189" s="17">
        <v>43105</v>
      </c>
      <c r="P189" s="4">
        <f>IF($O189="","",ROUND(('Timing &amp; Incumbent Screen'!$C$6-$O189)/365.25,1))</f>
        <v>8.5</v>
      </c>
      <c r="Q189" t="s">
        <v>743</v>
      </c>
      <c r="R189" s="10">
        <f>IF(INDEX('Contract Families'!$AB$9:$AB$1696,MATCH($K189,'Contract Families'!$B$9:$B$1696,0))="","",INDEX('Contract Families'!$AB$9:$AB$1696,MATCH($K189,'Contract Families'!$B$9:$B$1696,0))/1000000)</f>
        <v>1.02709184</v>
      </c>
      <c r="S189" s="11">
        <f>IF(INDEX('Contract Families'!$Z$9:$Z$1696,MATCH($K189,'Contract Families'!$B$9:$B$1696,0))="","",INDEX('Contract Families'!$Z$9:$Z$1696,MATCH($K189,'Contract Families'!$B$9:$B$1696,0)))</f>
        <v>1</v>
      </c>
      <c r="T189" s="19">
        <f>IF(MAX(_xlfn.MAXIFS('Contract Awards'!$V$9:$V$2697,'Contract Awards'!$C$9:$C$2697,$K189),_xlfn.MAXIFS('Contract Awards'!$V$9:$V$2697,'Contract Awards'!$D$9:$D$2697,$K189))=0,"",MAX(_xlfn.MAXIFS('Contract Awards'!$V$9:$V$2697,'Contract Awards'!$C$9:$C$2697,$K189),_xlfn.MAXIFS('Contract Awards'!$V$9:$V$2697,'Contract Awards'!$D$9:$D$2697,$K189)))</f>
        <v>43350</v>
      </c>
      <c r="U189" s="15">
        <f t="shared" si="11"/>
        <v>0</v>
      </c>
      <c r="V189" t="str">
        <f>IF($Q189="","",IF(COUNTIFS('Pipeline Events'!$M$9:$M$45,$Q189,'Pipeline Events'!$K$9:$K$45,"&gt;="&amp;'Timing &amp; Incumbent Screen'!$C$6)&gt;0,"Y ("&amp;COUNTIFS('Pipeline Events'!$M$9:$M$45,$Q189,'Pipeline Events'!$K$9:$K$45,"&gt;="&amp;'Timing &amp; Incumbent Screen'!$C$6)&amp;")",""))</f>
        <v/>
      </c>
      <c r="W189" t="str">
        <f>IF(COUNTIFS('Notice Links'!$E$9:$E$59,$K189,'Notice Links'!$L$9:$L$59,"Y",'Notice Links'!$J$9:$J$59,"&gt;="&amp;'Timing &amp; Incumbent Screen'!$C$6)&gt;0,"Y","")</f>
        <v/>
      </c>
      <c r="X189">
        <f>IFERROR(INDEX('Recompete Reviews'!$D$9:$D$234,MATCH($K189,'Recompete Reviews'!$B$9:$B$234,0)),"")</f>
        <v>0</v>
      </c>
      <c r="Y189">
        <f>IFERROR(INDEX('Recompete Reviews'!$E$9:$E$234,MATCH($K189,'Recompete Reviews'!$B$9:$B$234,0)),"")</f>
        <v>0</v>
      </c>
      <c r="Z189">
        <f>IFERROR(INDEX('Recompete Reviews'!$H$9:$H$234,MATCH($K189,'Recompete Reviews'!$B$9:$B$234,0)),"")</f>
        <v>0</v>
      </c>
    </row>
    <row r="190" spans="2:26" ht="11" outlineLevel="1" x14ac:dyDescent="0.15">
      <c r="B190" t="str">
        <f>IF($E190="","",IF($E190&lt;'Timing &amp; Incumbent Screen'!$C$6,"Expired-lineage","Active"))</f>
        <v>Expired-lineage</v>
      </c>
      <c r="C190" t="str">
        <f>IF($E190="","",IF($E190&lt;'Timing &amp; Incumbent Screen'!$C$6,"Expired - unresolved",IF(($E190-'Timing &amp; Incumbent Screen'!$C$6)&lt;=365,"Imminent (&lt;=12 mo)",IF(($E190-'Timing &amp; Incumbent Screen'!$C$6)&lt;=1095,"Forward (1-3 yr)","Long-range (3+ yr)"))))</f>
        <v>Expired - unresolved</v>
      </c>
      <c r="D190" t="str">
        <f t="shared" si="8"/>
        <v>FY18</v>
      </c>
      <c r="E190" s="18">
        <f>IF(INDEX('Contract Families'!$AK$9:$AK$1696,MATCH($K190,'Contract Families'!$B$9:$B$1696,0))="","",INDEX('Contract Families'!$AK$9:$AK$1696,MATCH($K190,'Contract Families'!$B$9:$B$1696,0)))</f>
        <v>43343</v>
      </c>
      <c r="F190" t="s">
        <v>599</v>
      </c>
      <c r="G190" s="15">
        <f>IF($E190="","",ROUND(($E190-'Timing &amp; Incumbent Screen'!$C$6)/30.44,0))</f>
        <v>-94</v>
      </c>
      <c r="H190" s="19">
        <f t="shared" si="9"/>
        <v>43343</v>
      </c>
      <c r="I190" s="19">
        <f t="shared" si="10"/>
        <v>43253</v>
      </c>
      <c r="J190" s="15">
        <f>IFERROR(INDEX('Recompete Reviews'!$M$9:$M$234,MATCH($K190,'Recompete Reviews'!$B$9:$B$234,0)),"")</f>
        <v>0</v>
      </c>
      <c r="K190" t="s">
        <v>343</v>
      </c>
      <c r="L190" t="s">
        <v>649</v>
      </c>
      <c r="M190" t="s">
        <v>531</v>
      </c>
      <c r="N190" t="s">
        <v>636</v>
      </c>
      <c r="O190" s="17">
        <v>43231</v>
      </c>
      <c r="P190" s="4">
        <f>IF($O190="","",ROUND(('Timing &amp; Incumbent Screen'!$C$6-$O190)/365.25,1))</f>
        <v>8.1</v>
      </c>
      <c r="Q190" t="s">
        <v>748</v>
      </c>
      <c r="R190" s="10">
        <f>IF(INDEX('Contract Families'!$AB$9:$AB$1696,MATCH($K190,'Contract Families'!$B$9:$B$1696,0))="","",INDEX('Contract Families'!$AB$9:$AB$1696,MATCH($K190,'Contract Families'!$B$9:$B$1696,0))/1000000)</f>
        <v>1.4346840000000001</v>
      </c>
      <c r="S190" s="11">
        <f>IF(INDEX('Contract Families'!$Z$9:$Z$1696,MATCH($K190,'Contract Families'!$B$9:$B$1696,0))="","",INDEX('Contract Families'!$Z$9:$Z$1696,MATCH($K190,'Contract Families'!$B$9:$B$1696,0)))</f>
        <v>1</v>
      </c>
      <c r="T190" s="19">
        <f>IF(MAX(_xlfn.MAXIFS('Contract Awards'!$V$9:$V$2697,'Contract Awards'!$C$9:$C$2697,$K190),_xlfn.MAXIFS('Contract Awards'!$V$9:$V$2697,'Contract Awards'!$D$9:$D$2697,$K190))=0,"",MAX(_xlfn.MAXIFS('Contract Awards'!$V$9:$V$2697,'Contract Awards'!$C$9:$C$2697,$K190),_xlfn.MAXIFS('Contract Awards'!$V$9:$V$2697,'Contract Awards'!$D$9:$D$2697,$K190)))</f>
        <v>43343</v>
      </c>
      <c r="U190" s="15">
        <f t="shared" si="11"/>
        <v>0</v>
      </c>
      <c r="V190" t="str">
        <f>IF($Q190="","",IF(COUNTIFS('Pipeline Events'!$M$9:$M$45,$Q190,'Pipeline Events'!$K$9:$K$45,"&gt;="&amp;'Timing &amp; Incumbent Screen'!$C$6)&gt;0,"Y ("&amp;COUNTIFS('Pipeline Events'!$M$9:$M$45,$Q190,'Pipeline Events'!$K$9:$K$45,"&gt;="&amp;'Timing &amp; Incumbent Screen'!$C$6)&amp;")",""))</f>
        <v/>
      </c>
      <c r="W190" t="str">
        <f>IF(COUNTIFS('Notice Links'!$E$9:$E$59,$K190,'Notice Links'!$L$9:$L$59,"Y",'Notice Links'!$J$9:$J$59,"&gt;="&amp;'Timing &amp; Incumbent Screen'!$C$6)&gt;0,"Y","")</f>
        <v/>
      </c>
      <c r="X190">
        <f>IFERROR(INDEX('Recompete Reviews'!$D$9:$D$234,MATCH($K190,'Recompete Reviews'!$B$9:$B$234,0)),"")</f>
        <v>0</v>
      </c>
      <c r="Y190">
        <f>IFERROR(INDEX('Recompete Reviews'!$E$9:$E$234,MATCH($K190,'Recompete Reviews'!$B$9:$B$234,0)),"")</f>
        <v>0</v>
      </c>
      <c r="Z190">
        <f>IFERROR(INDEX('Recompete Reviews'!$H$9:$H$234,MATCH($K190,'Recompete Reviews'!$B$9:$B$234,0)),"")</f>
        <v>0</v>
      </c>
    </row>
    <row r="191" spans="2:26" ht="11" outlineLevel="1" x14ac:dyDescent="0.15">
      <c r="B191" t="str">
        <f>IF($E191="","",IF($E191&lt;'Timing &amp; Incumbent Screen'!$C$6,"Expired-lineage","Active"))</f>
        <v>Expired-lineage</v>
      </c>
      <c r="C191" t="str">
        <f>IF($E191="","",IF($E191&lt;'Timing &amp; Incumbent Screen'!$C$6,"Expired - unresolved",IF(($E191-'Timing &amp; Incumbent Screen'!$C$6)&lt;=365,"Imminent (&lt;=12 mo)",IF(($E191-'Timing &amp; Incumbent Screen'!$C$6)&lt;=1095,"Forward (1-3 yr)","Long-range (3+ yr)"))))</f>
        <v>Expired - unresolved</v>
      </c>
      <c r="D191" t="str">
        <f t="shared" si="8"/>
        <v>FY18</v>
      </c>
      <c r="E191" s="18">
        <f>IF(INDEX('Contract Families'!$AK$9:$AK$1696,MATCH($K191,'Contract Families'!$B$9:$B$1696,0))="","",INDEX('Contract Families'!$AK$9:$AK$1696,MATCH($K191,'Contract Families'!$B$9:$B$1696,0)))</f>
        <v>43343</v>
      </c>
      <c r="F191" t="s">
        <v>599</v>
      </c>
      <c r="G191" s="15">
        <f>IF($E191="","",ROUND(($E191-'Timing &amp; Incumbent Screen'!$C$6)/30.44,0))</f>
        <v>-94</v>
      </c>
      <c r="H191" s="19">
        <f t="shared" si="9"/>
        <v>43343</v>
      </c>
      <c r="I191" s="19">
        <f t="shared" si="10"/>
        <v>43253</v>
      </c>
      <c r="J191" s="15">
        <f>IFERROR(INDEX('Recompete Reviews'!$M$9:$M$234,MATCH($K191,'Recompete Reviews'!$B$9:$B$234,0)),"")</f>
        <v>0</v>
      </c>
      <c r="K191" t="s">
        <v>360</v>
      </c>
      <c r="L191" t="s">
        <v>709</v>
      </c>
      <c r="M191" t="s">
        <v>645</v>
      </c>
      <c r="N191" t="s">
        <v>636</v>
      </c>
      <c r="O191" s="17">
        <v>42719</v>
      </c>
      <c r="P191" s="4">
        <f>IF($O191="","",ROUND(('Timing &amp; Incumbent Screen'!$C$6-$O191)/365.25,1))</f>
        <v>9.5</v>
      </c>
      <c r="Q191" t="s">
        <v>750</v>
      </c>
      <c r="R191" s="10">
        <f>IF(INDEX('Contract Families'!$AB$9:$AB$1696,MATCH($K191,'Contract Families'!$B$9:$B$1696,0))="","",INDEX('Contract Families'!$AB$9:$AB$1696,MATCH($K191,'Contract Families'!$B$9:$B$1696,0))/1000000)</f>
        <v>1.2296868600000002</v>
      </c>
      <c r="S191" s="11">
        <f>IF(INDEX('Contract Families'!$Z$9:$Z$1696,MATCH($K191,'Contract Families'!$B$9:$B$1696,0))="","",INDEX('Contract Families'!$Z$9:$Z$1696,MATCH($K191,'Contract Families'!$B$9:$B$1696,0)))</f>
        <v>1</v>
      </c>
      <c r="T191" s="19">
        <f>IF(MAX(_xlfn.MAXIFS('Contract Awards'!$V$9:$V$2697,'Contract Awards'!$C$9:$C$2697,$K191),_xlfn.MAXIFS('Contract Awards'!$V$9:$V$2697,'Contract Awards'!$D$9:$D$2697,$K191))=0,"",MAX(_xlfn.MAXIFS('Contract Awards'!$V$9:$V$2697,'Contract Awards'!$C$9:$C$2697,$K191),_xlfn.MAXIFS('Contract Awards'!$V$9:$V$2697,'Contract Awards'!$D$9:$D$2697,$K191)))</f>
        <v>43343</v>
      </c>
      <c r="U191" s="15">
        <f t="shared" si="11"/>
        <v>0</v>
      </c>
      <c r="V191" t="str">
        <f>IF($Q191="","",IF(COUNTIFS('Pipeline Events'!$M$9:$M$45,$Q191,'Pipeline Events'!$K$9:$K$45,"&gt;="&amp;'Timing &amp; Incumbent Screen'!$C$6)&gt;0,"Y ("&amp;COUNTIFS('Pipeline Events'!$M$9:$M$45,$Q191,'Pipeline Events'!$K$9:$K$45,"&gt;="&amp;'Timing &amp; Incumbent Screen'!$C$6)&amp;")",""))</f>
        <v/>
      </c>
      <c r="W191" t="str">
        <f>IF(COUNTIFS('Notice Links'!$E$9:$E$59,$K191,'Notice Links'!$L$9:$L$59,"Y",'Notice Links'!$J$9:$J$59,"&gt;="&amp;'Timing &amp; Incumbent Screen'!$C$6)&gt;0,"Y","")</f>
        <v/>
      </c>
      <c r="X191">
        <f>IFERROR(INDEX('Recompete Reviews'!$D$9:$D$234,MATCH($K191,'Recompete Reviews'!$B$9:$B$234,0)),"")</f>
        <v>0</v>
      </c>
      <c r="Y191">
        <f>IFERROR(INDEX('Recompete Reviews'!$E$9:$E$234,MATCH($K191,'Recompete Reviews'!$B$9:$B$234,0)),"")</f>
        <v>0</v>
      </c>
      <c r="Z191">
        <f>IFERROR(INDEX('Recompete Reviews'!$H$9:$H$234,MATCH($K191,'Recompete Reviews'!$B$9:$B$234,0)),"")</f>
        <v>0</v>
      </c>
    </row>
    <row r="192" spans="2:26" ht="11" outlineLevel="1" x14ac:dyDescent="0.15">
      <c r="B192" t="str">
        <f>IF($E192="","",IF($E192&lt;'Timing &amp; Incumbent Screen'!$C$6,"Expired-lineage","Active"))</f>
        <v>Expired-lineage</v>
      </c>
      <c r="C192" t="str">
        <f>IF($E192="","",IF($E192&lt;'Timing &amp; Incumbent Screen'!$C$6,"Expired - unresolved",IF(($E192-'Timing &amp; Incumbent Screen'!$C$6)&lt;=365,"Imminent (&lt;=12 mo)",IF(($E192-'Timing &amp; Incumbent Screen'!$C$6)&lt;=1095,"Forward (1-3 yr)","Long-range (3+ yr)"))))</f>
        <v>Expired - unresolved</v>
      </c>
      <c r="D192" t="str">
        <f t="shared" si="8"/>
        <v>FY18</v>
      </c>
      <c r="E192" s="18">
        <f>IF(INDEX('Contract Families'!$AK$9:$AK$1696,MATCH($K192,'Contract Families'!$B$9:$B$1696,0))="","",INDEX('Contract Families'!$AK$9:$AK$1696,MATCH($K192,'Contract Families'!$B$9:$B$1696,0)))</f>
        <v>43281</v>
      </c>
      <c r="F192" t="s">
        <v>599</v>
      </c>
      <c r="G192" s="15">
        <f>IF($E192="","",ROUND(($E192-'Timing &amp; Incumbent Screen'!$C$6)/30.44,0))</f>
        <v>-96</v>
      </c>
      <c r="H192" s="19">
        <f t="shared" si="9"/>
        <v>43281</v>
      </c>
      <c r="I192" s="19">
        <f t="shared" si="10"/>
        <v>43191</v>
      </c>
      <c r="J192" s="15">
        <f>IFERROR(INDEX('Recompete Reviews'!$M$9:$M$234,MATCH($K192,'Recompete Reviews'!$B$9:$B$234,0)),"")</f>
        <v>0</v>
      </c>
      <c r="K192" t="s">
        <v>231</v>
      </c>
      <c r="L192" t="s">
        <v>608</v>
      </c>
      <c r="M192" t="s">
        <v>531</v>
      </c>
      <c r="N192" t="s">
        <v>636</v>
      </c>
      <c r="O192" s="17">
        <v>42186</v>
      </c>
      <c r="P192" s="4">
        <f>IF($O192="","",ROUND(('Timing &amp; Incumbent Screen'!$C$6-$O192)/365.25,1))</f>
        <v>11</v>
      </c>
      <c r="Q192" t="s">
        <v>744</v>
      </c>
      <c r="R192" s="10">
        <f>IF(INDEX('Contract Families'!$AB$9:$AB$1696,MATCH($K192,'Contract Families'!$B$9:$B$1696,0))="","",INDEX('Contract Families'!$AB$9:$AB$1696,MATCH($K192,'Contract Families'!$B$9:$B$1696,0))/1000000)</f>
        <v>9.4748439999999992</v>
      </c>
      <c r="S192" s="11">
        <f>IF(INDEX('Contract Families'!$Z$9:$Z$1696,MATCH($K192,'Contract Families'!$B$9:$B$1696,0))="","",INDEX('Contract Families'!$Z$9:$Z$1696,MATCH($K192,'Contract Families'!$B$9:$B$1696,0)))</f>
        <v>1</v>
      </c>
      <c r="T192" s="19">
        <f>IF(MAX(_xlfn.MAXIFS('Contract Awards'!$V$9:$V$2697,'Contract Awards'!$C$9:$C$2697,$K192),_xlfn.MAXIFS('Contract Awards'!$V$9:$V$2697,'Contract Awards'!$D$9:$D$2697,$K192))=0,"",MAX(_xlfn.MAXIFS('Contract Awards'!$V$9:$V$2697,'Contract Awards'!$C$9:$C$2697,$K192),_xlfn.MAXIFS('Contract Awards'!$V$9:$V$2697,'Contract Awards'!$D$9:$D$2697,$K192)))</f>
        <v>43281</v>
      </c>
      <c r="U192" s="15">
        <f t="shared" si="11"/>
        <v>0</v>
      </c>
      <c r="V192" t="str">
        <f>IF($Q192="","",IF(COUNTIFS('Pipeline Events'!$M$9:$M$45,$Q192,'Pipeline Events'!$K$9:$K$45,"&gt;="&amp;'Timing &amp; Incumbent Screen'!$C$6)&gt;0,"Y ("&amp;COUNTIFS('Pipeline Events'!$M$9:$M$45,$Q192,'Pipeline Events'!$K$9:$K$45,"&gt;="&amp;'Timing &amp; Incumbent Screen'!$C$6)&amp;")",""))</f>
        <v/>
      </c>
      <c r="W192" t="str">
        <f>IF(COUNTIFS('Notice Links'!$E$9:$E$59,$K192,'Notice Links'!$L$9:$L$59,"Y",'Notice Links'!$J$9:$J$59,"&gt;="&amp;'Timing &amp; Incumbent Screen'!$C$6)&gt;0,"Y","")</f>
        <v/>
      </c>
      <c r="X192">
        <f>IFERROR(INDEX('Recompete Reviews'!$D$9:$D$234,MATCH($K192,'Recompete Reviews'!$B$9:$B$234,0)),"")</f>
        <v>0</v>
      </c>
      <c r="Y192">
        <f>IFERROR(INDEX('Recompete Reviews'!$E$9:$E$234,MATCH($K192,'Recompete Reviews'!$B$9:$B$234,0)),"")</f>
        <v>0</v>
      </c>
      <c r="Z192">
        <f>IFERROR(INDEX('Recompete Reviews'!$H$9:$H$234,MATCH($K192,'Recompete Reviews'!$B$9:$B$234,0)),"")</f>
        <v>0</v>
      </c>
    </row>
    <row r="193" spans="2:26" ht="11" outlineLevel="1" x14ac:dyDescent="0.15">
      <c r="B193" t="str">
        <f>IF($E193="","",IF($E193&lt;'Timing &amp; Incumbent Screen'!$C$6,"Expired-lineage","Active"))</f>
        <v>Expired-lineage</v>
      </c>
      <c r="C193" t="str">
        <f>IF($E193="","",IF($E193&lt;'Timing &amp; Incumbent Screen'!$C$6,"Expired - unresolved",IF(($E193-'Timing &amp; Incumbent Screen'!$C$6)&lt;=365,"Imminent (&lt;=12 mo)",IF(($E193-'Timing &amp; Incumbent Screen'!$C$6)&lt;=1095,"Forward (1-3 yr)","Long-range (3+ yr)"))))</f>
        <v>Expired - unresolved</v>
      </c>
      <c r="D193" t="str">
        <f t="shared" si="8"/>
        <v>FY18</v>
      </c>
      <c r="E193" s="18">
        <f>IF(INDEX('Contract Families'!$AK$9:$AK$1696,MATCH($K193,'Contract Families'!$B$9:$B$1696,0))="","",INDEX('Contract Families'!$AK$9:$AK$1696,MATCH($K193,'Contract Families'!$B$9:$B$1696,0)))</f>
        <v>43265</v>
      </c>
      <c r="F193" t="s">
        <v>599</v>
      </c>
      <c r="G193" s="15">
        <f>IF($E193="","",ROUND(($E193-'Timing &amp; Incumbent Screen'!$C$6)/30.44,0))</f>
        <v>-96</v>
      </c>
      <c r="H193" s="19">
        <f t="shared" si="9"/>
        <v>43265</v>
      </c>
      <c r="I193" s="19">
        <f t="shared" si="10"/>
        <v>43175</v>
      </c>
      <c r="J193" s="15">
        <f>IFERROR(INDEX('Recompete Reviews'!$M$9:$M$234,MATCH($K193,'Recompete Reviews'!$B$9:$B$234,0)),"")</f>
        <v>0</v>
      </c>
      <c r="K193" t="s">
        <v>305</v>
      </c>
      <c r="L193" t="s">
        <v>675</v>
      </c>
      <c r="M193" t="s">
        <v>531</v>
      </c>
      <c r="N193" t="s">
        <v>636</v>
      </c>
      <c r="O193" s="17">
        <v>42643</v>
      </c>
      <c r="P193" s="4">
        <f>IF($O193="","",ROUND(('Timing &amp; Incumbent Screen'!$C$6-$O193)/365.25,1))</f>
        <v>9.6999999999999993</v>
      </c>
      <c r="Q193" t="s">
        <v>738</v>
      </c>
      <c r="R193" s="10">
        <f>IF(INDEX('Contract Families'!$AB$9:$AB$1696,MATCH($K193,'Contract Families'!$B$9:$B$1696,0))="","",INDEX('Contract Families'!$AB$9:$AB$1696,MATCH($K193,'Contract Families'!$B$9:$B$1696,0))/1000000)</f>
        <v>2.3175083500000002</v>
      </c>
      <c r="S193" s="11">
        <f>IF(INDEX('Contract Families'!$Z$9:$Z$1696,MATCH($K193,'Contract Families'!$B$9:$B$1696,0))="","",INDEX('Contract Families'!$Z$9:$Z$1696,MATCH($K193,'Contract Families'!$B$9:$B$1696,0)))</f>
        <v>1</v>
      </c>
      <c r="T193" s="19">
        <f>IF(MAX(_xlfn.MAXIFS('Contract Awards'!$V$9:$V$2697,'Contract Awards'!$C$9:$C$2697,$K193),_xlfn.MAXIFS('Contract Awards'!$V$9:$V$2697,'Contract Awards'!$D$9:$D$2697,$K193))=0,"",MAX(_xlfn.MAXIFS('Contract Awards'!$V$9:$V$2697,'Contract Awards'!$C$9:$C$2697,$K193),_xlfn.MAXIFS('Contract Awards'!$V$9:$V$2697,'Contract Awards'!$D$9:$D$2697,$K193)))</f>
        <v>43265</v>
      </c>
      <c r="U193" s="15">
        <f t="shared" si="11"/>
        <v>0</v>
      </c>
      <c r="V193" t="str">
        <f>IF($Q193="","",IF(COUNTIFS('Pipeline Events'!$M$9:$M$45,$Q193,'Pipeline Events'!$K$9:$K$45,"&gt;="&amp;'Timing &amp; Incumbent Screen'!$C$6)&gt;0,"Y ("&amp;COUNTIFS('Pipeline Events'!$M$9:$M$45,$Q193,'Pipeline Events'!$K$9:$K$45,"&gt;="&amp;'Timing &amp; Incumbent Screen'!$C$6)&amp;")",""))</f>
        <v/>
      </c>
      <c r="W193" t="str">
        <f>IF(COUNTIFS('Notice Links'!$E$9:$E$59,$K193,'Notice Links'!$L$9:$L$59,"Y",'Notice Links'!$J$9:$J$59,"&gt;="&amp;'Timing &amp; Incumbent Screen'!$C$6)&gt;0,"Y","")</f>
        <v/>
      </c>
      <c r="X193">
        <f>IFERROR(INDEX('Recompete Reviews'!$D$9:$D$234,MATCH($K193,'Recompete Reviews'!$B$9:$B$234,0)),"")</f>
        <v>0</v>
      </c>
      <c r="Y193">
        <f>IFERROR(INDEX('Recompete Reviews'!$E$9:$E$234,MATCH($K193,'Recompete Reviews'!$B$9:$B$234,0)),"")</f>
        <v>0</v>
      </c>
      <c r="Z193">
        <f>IFERROR(INDEX('Recompete Reviews'!$H$9:$H$234,MATCH($K193,'Recompete Reviews'!$B$9:$B$234,0)),"")</f>
        <v>0</v>
      </c>
    </row>
    <row r="194" spans="2:26" ht="11" outlineLevel="1" x14ac:dyDescent="0.15">
      <c r="B194" t="str">
        <f>IF($E194="","",IF($E194&lt;'Timing &amp; Incumbent Screen'!$C$6,"Expired-lineage","Active"))</f>
        <v>Expired-lineage</v>
      </c>
      <c r="C194" t="str">
        <f>IF($E194="","",IF($E194&lt;'Timing &amp; Incumbent Screen'!$C$6,"Expired - unresolved",IF(($E194-'Timing &amp; Incumbent Screen'!$C$6)&lt;=365,"Imminent (&lt;=12 mo)",IF(($E194-'Timing &amp; Incumbent Screen'!$C$6)&lt;=1095,"Forward (1-3 yr)","Long-range (3+ yr)"))))</f>
        <v>Expired - unresolved</v>
      </c>
      <c r="D194" t="str">
        <f t="shared" si="8"/>
        <v>FY18</v>
      </c>
      <c r="E194" s="18">
        <f>IF(INDEX('Contract Families'!$AK$9:$AK$1696,MATCH($K194,'Contract Families'!$B$9:$B$1696,0))="","",INDEX('Contract Families'!$AK$9:$AK$1696,MATCH($K194,'Contract Families'!$B$9:$B$1696,0)))</f>
        <v>43250</v>
      </c>
      <c r="F194" t="s">
        <v>599</v>
      </c>
      <c r="G194" s="15">
        <f>IF($E194="","",ROUND(($E194-'Timing &amp; Incumbent Screen'!$C$6)/30.44,0))</f>
        <v>-97</v>
      </c>
      <c r="H194" s="19">
        <f t="shared" si="9"/>
        <v>43250</v>
      </c>
      <c r="I194" s="19">
        <f t="shared" si="10"/>
        <v>43160</v>
      </c>
      <c r="J194" s="15">
        <f>IFERROR(INDEX('Recompete Reviews'!$M$9:$M$234,MATCH($K194,'Recompete Reviews'!$B$9:$B$234,0)),"")</f>
        <v>0</v>
      </c>
      <c r="K194" t="s">
        <v>352</v>
      </c>
      <c r="L194" t="s">
        <v>705</v>
      </c>
      <c r="M194" t="s">
        <v>531</v>
      </c>
      <c r="N194" t="s">
        <v>636</v>
      </c>
      <c r="O194" s="17">
        <v>42892</v>
      </c>
      <c r="P194" s="4">
        <f>IF($O194="","",ROUND(('Timing &amp; Incumbent Screen'!$C$6-$O194)/365.25,1))</f>
        <v>9</v>
      </c>
      <c r="Q194" t="s">
        <v>743</v>
      </c>
      <c r="R194" s="10">
        <f>IF(INDEX('Contract Families'!$AB$9:$AB$1696,MATCH($K194,'Contract Families'!$B$9:$B$1696,0))="","",INDEX('Contract Families'!$AB$9:$AB$1696,MATCH($K194,'Contract Families'!$B$9:$B$1696,0))/1000000)</f>
        <v>1.3157777500000001</v>
      </c>
      <c r="S194" s="11">
        <f>IF(INDEX('Contract Families'!$Z$9:$Z$1696,MATCH($K194,'Contract Families'!$B$9:$B$1696,0))="","",INDEX('Contract Families'!$Z$9:$Z$1696,MATCH($K194,'Contract Families'!$B$9:$B$1696,0)))</f>
        <v>1</v>
      </c>
      <c r="T194" s="19">
        <f>IF(MAX(_xlfn.MAXIFS('Contract Awards'!$V$9:$V$2697,'Contract Awards'!$C$9:$C$2697,$K194),_xlfn.MAXIFS('Contract Awards'!$V$9:$V$2697,'Contract Awards'!$D$9:$D$2697,$K194))=0,"",MAX(_xlfn.MAXIFS('Contract Awards'!$V$9:$V$2697,'Contract Awards'!$C$9:$C$2697,$K194),_xlfn.MAXIFS('Contract Awards'!$V$9:$V$2697,'Contract Awards'!$D$9:$D$2697,$K194)))</f>
        <v>43250</v>
      </c>
      <c r="U194" s="15">
        <f t="shared" si="11"/>
        <v>0</v>
      </c>
      <c r="V194" t="str">
        <f>IF($Q194="","",IF(COUNTIFS('Pipeline Events'!$M$9:$M$45,$Q194,'Pipeline Events'!$K$9:$K$45,"&gt;="&amp;'Timing &amp; Incumbent Screen'!$C$6)&gt;0,"Y ("&amp;COUNTIFS('Pipeline Events'!$M$9:$M$45,$Q194,'Pipeline Events'!$K$9:$K$45,"&gt;="&amp;'Timing &amp; Incumbent Screen'!$C$6)&amp;")",""))</f>
        <v/>
      </c>
      <c r="W194" t="str">
        <f>IF(COUNTIFS('Notice Links'!$E$9:$E$59,$K194,'Notice Links'!$L$9:$L$59,"Y",'Notice Links'!$J$9:$J$59,"&gt;="&amp;'Timing &amp; Incumbent Screen'!$C$6)&gt;0,"Y","")</f>
        <v/>
      </c>
      <c r="X194">
        <f>IFERROR(INDEX('Recompete Reviews'!$D$9:$D$234,MATCH($K194,'Recompete Reviews'!$B$9:$B$234,0)),"")</f>
        <v>0</v>
      </c>
      <c r="Y194">
        <f>IFERROR(INDEX('Recompete Reviews'!$E$9:$E$234,MATCH($K194,'Recompete Reviews'!$B$9:$B$234,0)),"")</f>
        <v>0</v>
      </c>
      <c r="Z194">
        <f>IFERROR(INDEX('Recompete Reviews'!$H$9:$H$234,MATCH($K194,'Recompete Reviews'!$B$9:$B$234,0)),"")</f>
        <v>0</v>
      </c>
    </row>
    <row r="195" spans="2:26" ht="11" outlineLevel="1" x14ac:dyDescent="0.15">
      <c r="B195" t="str">
        <f>IF($E195="","",IF($E195&lt;'Timing &amp; Incumbent Screen'!$C$6,"Expired-lineage","Active"))</f>
        <v>Expired-lineage</v>
      </c>
      <c r="C195" t="str">
        <f>IF($E195="","",IF($E195&lt;'Timing &amp; Incumbent Screen'!$C$6,"Expired - unresolved",IF(($E195-'Timing &amp; Incumbent Screen'!$C$6)&lt;=365,"Imminent (&lt;=12 mo)",IF(($E195-'Timing &amp; Incumbent Screen'!$C$6)&lt;=1095,"Forward (1-3 yr)","Long-range (3+ yr)"))))</f>
        <v>Expired - unresolved</v>
      </c>
      <c r="D195" t="str">
        <f t="shared" si="8"/>
        <v>FY18</v>
      </c>
      <c r="E195" s="18">
        <f>IF(INDEX('Contract Families'!$AK$9:$AK$1696,MATCH($K195,'Contract Families'!$B$9:$B$1696,0))="","",INDEX('Contract Families'!$AK$9:$AK$1696,MATCH($K195,'Contract Families'!$B$9:$B$1696,0)))</f>
        <v>43187</v>
      </c>
      <c r="F195" t="s">
        <v>599</v>
      </c>
      <c r="G195" s="15">
        <f>IF($E195="","",ROUND(($E195-'Timing &amp; Incumbent Screen'!$C$6)/30.44,0))</f>
        <v>-99</v>
      </c>
      <c r="H195" s="19">
        <f t="shared" si="9"/>
        <v>43187</v>
      </c>
      <c r="I195" s="19">
        <f t="shared" si="10"/>
        <v>43097</v>
      </c>
      <c r="J195" s="15">
        <f>IFERROR(INDEX('Recompete Reviews'!$M$9:$M$234,MATCH($K195,'Recompete Reviews'!$B$9:$B$234,0)),"")</f>
        <v>0</v>
      </c>
      <c r="K195" t="s">
        <v>204</v>
      </c>
      <c r="L195" t="s">
        <v>649</v>
      </c>
      <c r="M195" t="s">
        <v>531</v>
      </c>
      <c r="N195" t="s">
        <v>636</v>
      </c>
      <c r="O195" s="17">
        <v>42958</v>
      </c>
      <c r="P195" s="4">
        <f>IF($O195="","",ROUND(('Timing &amp; Incumbent Screen'!$C$6-$O195)/365.25,1))</f>
        <v>8.9</v>
      </c>
      <c r="Q195" t="s">
        <v>748</v>
      </c>
      <c r="R195" s="10">
        <f>IF(INDEX('Contract Families'!$AB$9:$AB$1696,MATCH($K195,'Contract Families'!$B$9:$B$1696,0))="","",INDEX('Contract Families'!$AB$9:$AB$1696,MATCH($K195,'Contract Families'!$B$9:$B$1696,0))/1000000)</f>
        <v>14.78865276</v>
      </c>
      <c r="S195" s="11">
        <f>IF(INDEX('Contract Families'!$Z$9:$Z$1696,MATCH($K195,'Contract Families'!$B$9:$B$1696,0))="","",INDEX('Contract Families'!$Z$9:$Z$1696,MATCH($K195,'Contract Families'!$B$9:$B$1696,0)))</f>
        <v>1</v>
      </c>
      <c r="T195" s="19">
        <f>IF(MAX(_xlfn.MAXIFS('Contract Awards'!$V$9:$V$2697,'Contract Awards'!$C$9:$C$2697,$K195),_xlfn.MAXIFS('Contract Awards'!$V$9:$V$2697,'Contract Awards'!$D$9:$D$2697,$K195))=0,"",MAX(_xlfn.MAXIFS('Contract Awards'!$V$9:$V$2697,'Contract Awards'!$C$9:$C$2697,$K195),_xlfn.MAXIFS('Contract Awards'!$V$9:$V$2697,'Contract Awards'!$D$9:$D$2697,$K195)))</f>
        <v>43187</v>
      </c>
      <c r="U195" s="15">
        <f t="shared" si="11"/>
        <v>0</v>
      </c>
      <c r="V195" t="str">
        <f>IF($Q195="","",IF(COUNTIFS('Pipeline Events'!$M$9:$M$45,$Q195,'Pipeline Events'!$K$9:$K$45,"&gt;="&amp;'Timing &amp; Incumbent Screen'!$C$6)&gt;0,"Y ("&amp;COUNTIFS('Pipeline Events'!$M$9:$M$45,$Q195,'Pipeline Events'!$K$9:$K$45,"&gt;="&amp;'Timing &amp; Incumbent Screen'!$C$6)&amp;")",""))</f>
        <v/>
      </c>
      <c r="W195" t="str">
        <f>IF(COUNTIFS('Notice Links'!$E$9:$E$59,$K195,'Notice Links'!$L$9:$L$59,"Y",'Notice Links'!$J$9:$J$59,"&gt;="&amp;'Timing &amp; Incumbent Screen'!$C$6)&gt;0,"Y","")</f>
        <v/>
      </c>
      <c r="X195">
        <f>IFERROR(INDEX('Recompete Reviews'!$D$9:$D$234,MATCH($K195,'Recompete Reviews'!$B$9:$B$234,0)),"")</f>
        <v>0</v>
      </c>
      <c r="Y195">
        <f>IFERROR(INDEX('Recompete Reviews'!$E$9:$E$234,MATCH($K195,'Recompete Reviews'!$B$9:$B$234,0)),"")</f>
        <v>0</v>
      </c>
      <c r="Z195">
        <f>IFERROR(INDEX('Recompete Reviews'!$H$9:$H$234,MATCH($K195,'Recompete Reviews'!$B$9:$B$234,0)),"")</f>
        <v>0</v>
      </c>
    </row>
    <row r="196" spans="2:26" ht="11" outlineLevel="1" x14ac:dyDescent="0.15">
      <c r="B196" t="str">
        <f>IF($E196="","",IF($E196&lt;'Timing &amp; Incumbent Screen'!$C$6,"Expired-lineage","Active"))</f>
        <v>Expired-lineage</v>
      </c>
      <c r="C196" t="str">
        <f>IF($E196="","",IF($E196&lt;'Timing &amp; Incumbent Screen'!$C$6,"Expired - unresolved",IF(($E196-'Timing &amp; Incumbent Screen'!$C$6)&lt;=365,"Imminent (&lt;=12 mo)",IF(($E196-'Timing &amp; Incumbent Screen'!$C$6)&lt;=1095,"Forward (1-3 yr)","Long-range (3+ yr)"))))</f>
        <v>Expired - unresolved</v>
      </c>
      <c r="D196" t="str">
        <f t="shared" si="8"/>
        <v>FY18</v>
      </c>
      <c r="E196" s="18">
        <f>IF(INDEX('Contract Families'!$AK$9:$AK$1696,MATCH($K196,'Contract Families'!$B$9:$B$1696,0))="","",INDEX('Contract Families'!$AK$9:$AK$1696,MATCH($K196,'Contract Families'!$B$9:$B$1696,0)))</f>
        <v>43171</v>
      </c>
      <c r="F196" t="s">
        <v>599</v>
      </c>
      <c r="G196" s="15">
        <f>IF($E196="","",ROUND(($E196-'Timing &amp; Incumbent Screen'!$C$6)/30.44,0))</f>
        <v>-99</v>
      </c>
      <c r="H196" s="19">
        <f t="shared" si="9"/>
        <v>43171</v>
      </c>
      <c r="I196" s="19">
        <f t="shared" si="10"/>
        <v>43081</v>
      </c>
      <c r="J196" s="15">
        <f>IFERROR(INDEX('Recompete Reviews'!$M$9:$M$234,MATCH($K196,'Recompete Reviews'!$B$9:$B$234,0)),"")</f>
        <v>0</v>
      </c>
      <c r="K196" t="s">
        <v>274</v>
      </c>
      <c r="L196" t="s">
        <v>656</v>
      </c>
      <c r="M196" t="s">
        <v>531</v>
      </c>
      <c r="N196" t="s">
        <v>636</v>
      </c>
      <c r="O196" s="17">
        <v>42614</v>
      </c>
      <c r="P196" s="4">
        <f>IF($O196="","",ROUND(('Timing &amp; Incumbent Screen'!$C$6-$O196)/365.25,1))</f>
        <v>9.8000000000000007</v>
      </c>
      <c r="Q196" t="s">
        <v>741</v>
      </c>
      <c r="R196" s="10">
        <f>IF(INDEX('Contract Families'!$AB$9:$AB$1696,MATCH($K196,'Contract Families'!$B$9:$B$1696,0))="","",INDEX('Contract Families'!$AB$9:$AB$1696,MATCH($K196,'Contract Families'!$B$9:$B$1696,0))/1000000)</f>
        <v>3.9285353299999999</v>
      </c>
      <c r="S196" s="11">
        <f>IF(INDEX('Contract Families'!$Z$9:$Z$1696,MATCH($K196,'Contract Families'!$B$9:$B$1696,0))="","",INDEX('Contract Families'!$Z$9:$Z$1696,MATCH($K196,'Contract Families'!$B$9:$B$1696,0)))</f>
        <v>1</v>
      </c>
      <c r="T196" s="19">
        <f>IF(MAX(_xlfn.MAXIFS('Contract Awards'!$V$9:$V$2697,'Contract Awards'!$C$9:$C$2697,$K196),_xlfn.MAXIFS('Contract Awards'!$V$9:$V$2697,'Contract Awards'!$D$9:$D$2697,$K196))=0,"",MAX(_xlfn.MAXIFS('Contract Awards'!$V$9:$V$2697,'Contract Awards'!$C$9:$C$2697,$K196),_xlfn.MAXIFS('Contract Awards'!$V$9:$V$2697,'Contract Awards'!$D$9:$D$2697,$K196)))</f>
        <v>43171</v>
      </c>
      <c r="U196" s="15">
        <f t="shared" si="11"/>
        <v>0</v>
      </c>
      <c r="V196" t="str">
        <f>IF($Q196="","",IF(COUNTIFS('Pipeline Events'!$M$9:$M$45,$Q196,'Pipeline Events'!$K$9:$K$45,"&gt;="&amp;'Timing &amp; Incumbent Screen'!$C$6)&gt;0,"Y ("&amp;COUNTIFS('Pipeline Events'!$M$9:$M$45,$Q196,'Pipeline Events'!$K$9:$K$45,"&gt;="&amp;'Timing &amp; Incumbent Screen'!$C$6)&amp;")",""))</f>
        <v>Y (2)</v>
      </c>
      <c r="W196" t="str">
        <f>IF(COUNTIFS('Notice Links'!$E$9:$E$59,$K196,'Notice Links'!$L$9:$L$59,"Y",'Notice Links'!$J$9:$J$59,"&gt;="&amp;'Timing &amp; Incumbent Screen'!$C$6)&gt;0,"Y","")</f>
        <v/>
      </c>
      <c r="X196">
        <f>IFERROR(INDEX('Recompete Reviews'!$D$9:$D$234,MATCH($K196,'Recompete Reviews'!$B$9:$B$234,0)),"")</f>
        <v>0</v>
      </c>
      <c r="Y196">
        <f>IFERROR(INDEX('Recompete Reviews'!$E$9:$E$234,MATCH($K196,'Recompete Reviews'!$B$9:$B$234,0)),"")</f>
        <v>0</v>
      </c>
      <c r="Z196">
        <f>IFERROR(INDEX('Recompete Reviews'!$H$9:$H$234,MATCH($K196,'Recompete Reviews'!$B$9:$B$234,0)),"")</f>
        <v>0</v>
      </c>
    </row>
    <row r="197" spans="2:26" ht="11" outlineLevel="1" x14ac:dyDescent="0.15">
      <c r="B197" t="str">
        <f>IF($E197="","",IF($E197&lt;'Timing &amp; Incumbent Screen'!$C$6,"Expired-lineage","Active"))</f>
        <v>Expired-lineage</v>
      </c>
      <c r="C197" t="str">
        <f>IF($E197="","",IF($E197&lt;'Timing &amp; Incumbent Screen'!$C$6,"Expired - unresolved",IF(($E197-'Timing &amp; Incumbent Screen'!$C$6)&lt;=365,"Imminent (&lt;=12 mo)",IF(($E197-'Timing &amp; Incumbent Screen'!$C$6)&lt;=1095,"Forward (1-3 yr)","Long-range (3+ yr)"))))</f>
        <v>Expired - unresolved</v>
      </c>
      <c r="D197" t="str">
        <f t="shared" si="8"/>
        <v>FY18</v>
      </c>
      <c r="E197" s="18">
        <f>IF(INDEX('Contract Families'!$AK$9:$AK$1696,MATCH($K197,'Contract Families'!$B$9:$B$1696,0))="","",INDEX('Contract Families'!$AK$9:$AK$1696,MATCH($K197,'Contract Families'!$B$9:$B$1696,0)))</f>
        <v>43164</v>
      </c>
      <c r="F197" t="s">
        <v>599</v>
      </c>
      <c r="G197" s="15">
        <f>IF($E197="","",ROUND(($E197-'Timing &amp; Incumbent Screen'!$C$6)/30.44,0))</f>
        <v>-100</v>
      </c>
      <c r="H197" s="19">
        <f t="shared" si="9"/>
        <v>43164</v>
      </c>
      <c r="I197" s="19">
        <f t="shared" si="10"/>
        <v>43074</v>
      </c>
      <c r="J197" s="15">
        <f>IFERROR(INDEX('Recompete Reviews'!$M$9:$M$234,MATCH($K197,'Recompete Reviews'!$B$9:$B$234,0)),"")</f>
        <v>0</v>
      </c>
      <c r="K197" t="s">
        <v>363</v>
      </c>
      <c r="L197" t="s">
        <v>691</v>
      </c>
      <c r="M197" t="s">
        <v>531</v>
      </c>
      <c r="N197" t="s">
        <v>636</v>
      </c>
      <c r="O197" s="17">
        <v>42930</v>
      </c>
      <c r="P197" s="4">
        <f>IF($O197="","",ROUND(('Timing &amp; Incumbent Screen'!$C$6-$O197)/365.25,1))</f>
        <v>8.9</v>
      </c>
      <c r="Q197" t="s">
        <v>737</v>
      </c>
      <c r="R197" s="10">
        <f>IF(INDEX('Contract Families'!$AB$9:$AB$1696,MATCH($K197,'Contract Families'!$B$9:$B$1696,0))="","",INDEX('Contract Families'!$AB$9:$AB$1696,MATCH($K197,'Contract Families'!$B$9:$B$1696,0))/1000000)</f>
        <v>1.2041090000000001</v>
      </c>
      <c r="S197" s="11">
        <f>IF(INDEX('Contract Families'!$Z$9:$Z$1696,MATCH($K197,'Contract Families'!$B$9:$B$1696,0))="","",INDEX('Contract Families'!$Z$9:$Z$1696,MATCH($K197,'Contract Families'!$B$9:$B$1696,0)))</f>
        <v>1</v>
      </c>
      <c r="T197" s="19">
        <f>IF(MAX(_xlfn.MAXIFS('Contract Awards'!$V$9:$V$2697,'Contract Awards'!$C$9:$C$2697,$K197),_xlfn.MAXIFS('Contract Awards'!$V$9:$V$2697,'Contract Awards'!$D$9:$D$2697,$K197))=0,"",MAX(_xlfn.MAXIFS('Contract Awards'!$V$9:$V$2697,'Contract Awards'!$C$9:$C$2697,$K197),_xlfn.MAXIFS('Contract Awards'!$V$9:$V$2697,'Contract Awards'!$D$9:$D$2697,$K197)))</f>
        <v>43164</v>
      </c>
      <c r="U197" s="15">
        <f t="shared" si="11"/>
        <v>0</v>
      </c>
      <c r="V197" t="str">
        <f>IF($Q197="","",IF(COUNTIFS('Pipeline Events'!$M$9:$M$45,$Q197,'Pipeline Events'!$K$9:$K$45,"&gt;="&amp;'Timing &amp; Incumbent Screen'!$C$6)&gt;0,"Y ("&amp;COUNTIFS('Pipeline Events'!$M$9:$M$45,$Q197,'Pipeline Events'!$K$9:$K$45,"&gt;="&amp;'Timing &amp; Incumbent Screen'!$C$6)&amp;")",""))</f>
        <v/>
      </c>
      <c r="W197" t="str">
        <f>IF(COUNTIFS('Notice Links'!$E$9:$E$59,$K197,'Notice Links'!$L$9:$L$59,"Y",'Notice Links'!$J$9:$J$59,"&gt;="&amp;'Timing &amp; Incumbent Screen'!$C$6)&gt;0,"Y","")</f>
        <v/>
      </c>
      <c r="X197">
        <f>IFERROR(INDEX('Recompete Reviews'!$D$9:$D$234,MATCH($K197,'Recompete Reviews'!$B$9:$B$234,0)),"")</f>
        <v>0</v>
      </c>
      <c r="Y197">
        <f>IFERROR(INDEX('Recompete Reviews'!$E$9:$E$234,MATCH($K197,'Recompete Reviews'!$B$9:$B$234,0)),"")</f>
        <v>0</v>
      </c>
      <c r="Z197">
        <f>IFERROR(INDEX('Recompete Reviews'!$H$9:$H$234,MATCH($K197,'Recompete Reviews'!$B$9:$B$234,0)),"")</f>
        <v>0</v>
      </c>
    </row>
    <row r="198" spans="2:26" ht="11" outlineLevel="1" x14ac:dyDescent="0.15">
      <c r="B198" t="str">
        <f>IF($E198="","",IF($E198&lt;'Timing &amp; Incumbent Screen'!$C$6,"Expired-lineage","Active"))</f>
        <v>Expired-lineage</v>
      </c>
      <c r="C198" t="str">
        <f>IF($E198="","",IF($E198&lt;'Timing &amp; Incumbent Screen'!$C$6,"Expired - unresolved",IF(($E198-'Timing &amp; Incumbent Screen'!$C$6)&lt;=365,"Imminent (&lt;=12 mo)",IF(($E198-'Timing &amp; Incumbent Screen'!$C$6)&lt;=1095,"Forward (1-3 yr)","Long-range (3+ yr)"))))</f>
        <v>Expired - unresolved</v>
      </c>
      <c r="D198" t="str">
        <f t="shared" si="8"/>
        <v>FY18</v>
      </c>
      <c r="E198" s="18">
        <f>IF(INDEX('Contract Families'!$AK$9:$AK$1696,MATCH($K198,'Contract Families'!$B$9:$B$1696,0))="","",INDEX('Contract Families'!$AK$9:$AK$1696,MATCH($K198,'Contract Families'!$B$9:$B$1696,0)))</f>
        <v>43149</v>
      </c>
      <c r="F198" t="s">
        <v>631</v>
      </c>
      <c r="G198" s="15">
        <f>IF($E198="","",ROUND(($E198-'Timing &amp; Incumbent Screen'!$C$6)/30.44,0))</f>
        <v>-100</v>
      </c>
      <c r="H198" s="19">
        <f t="shared" si="9"/>
        <v>43149</v>
      </c>
      <c r="I198" s="19">
        <f t="shared" si="10"/>
        <v>43059</v>
      </c>
      <c r="J198" s="15">
        <f>IFERROR(INDEX('Recompete Reviews'!$M$9:$M$234,MATCH($K198,'Recompete Reviews'!$B$9:$B$234,0)),"")</f>
        <v>0</v>
      </c>
      <c r="K198" t="s">
        <v>184</v>
      </c>
      <c r="L198" t="s">
        <v>637</v>
      </c>
      <c r="M198" t="s">
        <v>531</v>
      </c>
      <c r="N198" t="s">
        <v>636</v>
      </c>
      <c r="O198" s="17">
        <v>41730</v>
      </c>
      <c r="P198" s="4">
        <f>IF($O198="","",ROUND(('Timing &amp; Incumbent Screen'!$C$6-$O198)/365.25,1))</f>
        <v>12.2</v>
      </c>
      <c r="Q198" t="s">
        <v>744</v>
      </c>
      <c r="R198" s="10">
        <f>IF(INDEX('Contract Families'!$AB$9:$AB$1696,MATCH($K198,'Contract Families'!$B$9:$B$1696,0))="","",INDEX('Contract Families'!$AB$9:$AB$1696,MATCH($K198,'Contract Families'!$B$9:$B$1696,0))/1000000)</f>
        <v>28.074823519999999</v>
      </c>
      <c r="S198" s="11">
        <f>IF(INDEX('Contract Families'!$Z$9:$Z$1696,MATCH($K198,'Contract Families'!$B$9:$B$1696,0))="","",INDEX('Contract Families'!$Z$9:$Z$1696,MATCH($K198,'Contract Families'!$B$9:$B$1696,0)))</f>
        <v>-5.4899999999999997E-2</v>
      </c>
      <c r="T198" s="19">
        <f>IF(MAX(_xlfn.MAXIFS('Contract Awards'!$V$9:$V$2697,'Contract Awards'!$C$9:$C$2697,$K198),_xlfn.MAXIFS('Contract Awards'!$V$9:$V$2697,'Contract Awards'!$D$9:$D$2697,$K198))=0,"",MAX(_xlfn.MAXIFS('Contract Awards'!$V$9:$V$2697,'Contract Awards'!$C$9:$C$2697,$K198),_xlfn.MAXIFS('Contract Awards'!$V$9:$V$2697,'Contract Awards'!$D$9:$D$2697,$K198)))</f>
        <v>43357</v>
      </c>
      <c r="U198" s="15">
        <f t="shared" si="11"/>
        <v>1</v>
      </c>
      <c r="V198" t="str">
        <f>IF($Q198="","",IF(COUNTIFS('Pipeline Events'!$M$9:$M$45,$Q198,'Pipeline Events'!$K$9:$K$45,"&gt;="&amp;'Timing &amp; Incumbent Screen'!$C$6)&gt;0,"Y ("&amp;COUNTIFS('Pipeline Events'!$M$9:$M$45,$Q198,'Pipeline Events'!$K$9:$K$45,"&gt;="&amp;'Timing &amp; Incumbent Screen'!$C$6)&amp;")",""))</f>
        <v/>
      </c>
      <c r="W198" t="str">
        <f>IF(COUNTIFS('Notice Links'!$E$9:$E$59,$K198,'Notice Links'!$L$9:$L$59,"Y",'Notice Links'!$J$9:$J$59,"&gt;="&amp;'Timing &amp; Incumbent Screen'!$C$6)&gt;0,"Y","")</f>
        <v/>
      </c>
      <c r="X198">
        <f>IFERROR(INDEX('Recompete Reviews'!$D$9:$D$234,MATCH($K198,'Recompete Reviews'!$B$9:$B$234,0)),"")</f>
        <v>0</v>
      </c>
      <c r="Y198">
        <f>IFERROR(INDEX('Recompete Reviews'!$E$9:$E$234,MATCH($K198,'Recompete Reviews'!$B$9:$B$234,0)),"")</f>
        <v>0</v>
      </c>
      <c r="Z198">
        <f>IFERROR(INDEX('Recompete Reviews'!$H$9:$H$234,MATCH($K198,'Recompete Reviews'!$B$9:$B$234,0)),"")</f>
        <v>0</v>
      </c>
    </row>
    <row r="199" spans="2:26" ht="11" outlineLevel="1" x14ac:dyDescent="0.15">
      <c r="B199" t="str">
        <f>IF($E199="","",IF($E199&lt;'Timing &amp; Incumbent Screen'!$C$6,"Expired-lineage","Active"))</f>
        <v>Expired-lineage</v>
      </c>
      <c r="C199" t="str">
        <f>IF($E199="","",IF($E199&lt;'Timing &amp; Incumbent Screen'!$C$6,"Expired - unresolved",IF(($E199-'Timing &amp; Incumbent Screen'!$C$6)&lt;=365,"Imminent (&lt;=12 mo)",IF(($E199-'Timing &amp; Incumbent Screen'!$C$6)&lt;=1095,"Forward (1-3 yr)","Long-range (3+ yr)"))))</f>
        <v>Expired - unresolved</v>
      </c>
      <c r="D199" t="str">
        <f t="shared" si="8"/>
        <v>FY18</v>
      </c>
      <c r="E199" s="18">
        <f>IF(INDEX('Contract Families'!$AK$9:$AK$1696,MATCH($K199,'Contract Families'!$B$9:$B$1696,0))="","",INDEX('Contract Families'!$AK$9:$AK$1696,MATCH($K199,'Contract Families'!$B$9:$B$1696,0)))</f>
        <v>43115</v>
      </c>
      <c r="F199" t="s">
        <v>599</v>
      </c>
      <c r="G199" s="15">
        <f>IF($E199="","",ROUND(($E199-'Timing &amp; Incumbent Screen'!$C$6)/30.44,0))</f>
        <v>-101</v>
      </c>
      <c r="H199" s="19">
        <f t="shared" si="9"/>
        <v>43115</v>
      </c>
      <c r="I199" s="19">
        <f t="shared" si="10"/>
        <v>43025</v>
      </c>
      <c r="J199" s="15">
        <f>IFERROR(INDEX('Recompete Reviews'!$M$9:$M$234,MATCH($K199,'Recompete Reviews'!$B$9:$B$234,0)),"")</f>
        <v>0</v>
      </c>
      <c r="K199" t="s">
        <v>362</v>
      </c>
      <c r="L199" t="s">
        <v>694</v>
      </c>
      <c r="M199" t="s">
        <v>531</v>
      </c>
      <c r="N199" t="s">
        <v>636</v>
      </c>
      <c r="O199" s="17">
        <v>42642</v>
      </c>
      <c r="P199" s="4">
        <f>IF($O199="","",ROUND(('Timing &amp; Incumbent Screen'!$C$6-$O199)/365.25,1))</f>
        <v>9.6999999999999993</v>
      </c>
      <c r="Q199" t="s">
        <v>745</v>
      </c>
      <c r="R199" s="10">
        <f>IF(INDEX('Contract Families'!$AB$9:$AB$1696,MATCH($K199,'Contract Families'!$B$9:$B$1696,0))="","",INDEX('Contract Families'!$AB$9:$AB$1696,MATCH($K199,'Contract Families'!$B$9:$B$1696,0))/1000000)</f>
        <v>1.2090311999999999</v>
      </c>
      <c r="S199" s="11">
        <f>IF(INDEX('Contract Families'!$Z$9:$Z$1696,MATCH($K199,'Contract Families'!$B$9:$B$1696,0))="","",INDEX('Contract Families'!$Z$9:$Z$1696,MATCH($K199,'Contract Families'!$B$9:$B$1696,0)))</f>
        <v>1</v>
      </c>
      <c r="T199" s="19">
        <f>IF(MAX(_xlfn.MAXIFS('Contract Awards'!$V$9:$V$2697,'Contract Awards'!$C$9:$C$2697,$K199),_xlfn.MAXIFS('Contract Awards'!$V$9:$V$2697,'Contract Awards'!$D$9:$D$2697,$K199))=0,"",MAX(_xlfn.MAXIFS('Contract Awards'!$V$9:$V$2697,'Contract Awards'!$C$9:$C$2697,$K199),_xlfn.MAXIFS('Contract Awards'!$V$9:$V$2697,'Contract Awards'!$D$9:$D$2697,$K199)))</f>
        <v>43115</v>
      </c>
      <c r="U199" s="15">
        <f t="shared" si="11"/>
        <v>0</v>
      </c>
      <c r="V199" t="str">
        <f>IF($Q199="","",IF(COUNTIFS('Pipeline Events'!$M$9:$M$45,$Q199,'Pipeline Events'!$K$9:$K$45,"&gt;="&amp;'Timing &amp; Incumbent Screen'!$C$6)&gt;0,"Y ("&amp;COUNTIFS('Pipeline Events'!$M$9:$M$45,$Q199,'Pipeline Events'!$K$9:$K$45,"&gt;="&amp;'Timing &amp; Incumbent Screen'!$C$6)&amp;")",""))</f>
        <v/>
      </c>
      <c r="W199" t="str">
        <f>IF(COUNTIFS('Notice Links'!$E$9:$E$59,$K199,'Notice Links'!$L$9:$L$59,"Y",'Notice Links'!$J$9:$J$59,"&gt;="&amp;'Timing &amp; Incumbent Screen'!$C$6)&gt;0,"Y","")</f>
        <v/>
      </c>
      <c r="X199">
        <f>IFERROR(INDEX('Recompete Reviews'!$D$9:$D$234,MATCH($K199,'Recompete Reviews'!$B$9:$B$234,0)),"")</f>
        <v>0</v>
      </c>
      <c r="Y199">
        <f>IFERROR(INDEX('Recompete Reviews'!$E$9:$E$234,MATCH($K199,'Recompete Reviews'!$B$9:$B$234,0)),"")</f>
        <v>0</v>
      </c>
      <c r="Z199">
        <f>IFERROR(INDEX('Recompete Reviews'!$H$9:$H$234,MATCH($K199,'Recompete Reviews'!$B$9:$B$234,0)),"")</f>
        <v>0</v>
      </c>
    </row>
    <row r="200" spans="2:26" ht="11" outlineLevel="1" x14ac:dyDescent="0.15">
      <c r="B200" t="str">
        <f>IF($E200="","",IF($E200&lt;'Timing &amp; Incumbent Screen'!$C$6,"Expired-lineage","Active"))</f>
        <v>Expired-lineage</v>
      </c>
      <c r="C200" t="str">
        <f>IF($E200="","",IF($E200&lt;'Timing &amp; Incumbent Screen'!$C$6,"Expired - unresolved",IF(($E200-'Timing &amp; Incumbent Screen'!$C$6)&lt;=365,"Imminent (&lt;=12 mo)",IF(($E200-'Timing &amp; Incumbent Screen'!$C$6)&lt;=1095,"Forward (1-3 yr)","Long-range (3+ yr)"))))</f>
        <v>Expired - unresolved</v>
      </c>
      <c r="D200" t="str">
        <f t="shared" si="8"/>
        <v>FY18</v>
      </c>
      <c r="E200" s="18">
        <f>IF(INDEX('Contract Families'!$AK$9:$AK$1696,MATCH($K200,'Contract Families'!$B$9:$B$1696,0))="","",INDEX('Contract Families'!$AK$9:$AK$1696,MATCH($K200,'Contract Families'!$B$9:$B$1696,0)))</f>
        <v>43075</v>
      </c>
      <c r="F200" t="s">
        <v>599</v>
      </c>
      <c r="G200" s="15">
        <f>IF($E200="","",ROUND(($E200-'Timing &amp; Incumbent Screen'!$C$6)/30.44,0))</f>
        <v>-102</v>
      </c>
      <c r="H200" s="19">
        <f t="shared" si="9"/>
        <v>43075</v>
      </c>
      <c r="I200" s="19">
        <f t="shared" si="10"/>
        <v>42985</v>
      </c>
      <c r="J200" s="15">
        <f>IFERROR(INDEX('Recompete Reviews'!$M$9:$M$234,MATCH($K200,'Recompete Reviews'!$B$9:$B$234,0)),"")</f>
        <v>0</v>
      </c>
      <c r="K200" t="s">
        <v>311</v>
      </c>
      <c r="L200" t="s">
        <v>603</v>
      </c>
      <c r="M200" t="s">
        <v>531</v>
      </c>
      <c r="N200" t="s">
        <v>636</v>
      </c>
      <c r="O200" s="17">
        <v>42534</v>
      </c>
      <c r="P200" s="4">
        <f>IF($O200="","",ROUND(('Timing &amp; Incumbent Screen'!$C$6-$O200)/365.25,1))</f>
        <v>10</v>
      </c>
      <c r="Q200" t="s">
        <v>738</v>
      </c>
      <c r="R200" s="10">
        <f>IF(INDEX('Contract Families'!$AB$9:$AB$1696,MATCH($K200,'Contract Families'!$B$9:$B$1696,0))="","",INDEX('Contract Families'!$AB$9:$AB$1696,MATCH($K200,'Contract Families'!$B$9:$B$1696,0))/1000000)</f>
        <v>2.0641880000000001</v>
      </c>
      <c r="S200" s="11">
        <f>IF(INDEX('Contract Families'!$Z$9:$Z$1696,MATCH($K200,'Contract Families'!$B$9:$B$1696,0))="","",INDEX('Contract Families'!$Z$9:$Z$1696,MATCH($K200,'Contract Families'!$B$9:$B$1696,0)))</f>
        <v>1</v>
      </c>
      <c r="T200" s="19">
        <f>IF(MAX(_xlfn.MAXIFS('Contract Awards'!$V$9:$V$2697,'Contract Awards'!$C$9:$C$2697,$K200),_xlfn.MAXIFS('Contract Awards'!$V$9:$V$2697,'Contract Awards'!$D$9:$D$2697,$K200))=0,"",MAX(_xlfn.MAXIFS('Contract Awards'!$V$9:$V$2697,'Contract Awards'!$C$9:$C$2697,$K200),_xlfn.MAXIFS('Contract Awards'!$V$9:$V$2697,'Contract Awards'!$D$9:$D$2697,$K200)))</f>
        <v>43075</v>
      </c>
      <c r="U200" s="15">
        <f t="shared" si="11"/>
        <v>0</v>
      </c>
      <c r="V200" t="str">
        <f>IF($Q200="","",IF(COUNTIFS('Pipeline Events'!$M$9:$M$45,$Q200,'Pipeline Events'!$K$9:$K$45,"&gt;="&amp;'Timing &amp; Incumbent Screen'!$C$6)&gt;0,"Y ("&amp;COUNTIFS('Pipeline Events'!$M$9:$M$45,$Q200,'Pipeline Events'!$K$9:$K$45,"&gt;="&amp;'Timing &amp; Incumbent Screen'!$C$6)&amp;")",""))</f>
        <v/>
      </c>
      <c r="W200" t="str">
        <f>IF(COUNTIFS('Notice Links'!$E$9:$E$59,$K200,'Notice Links'!$L$9:$L$59,"Y",'Notice Links'!$J$9:$J$59,"&gt;="&amp;'Timing &amp; Incumbent Screen'!$C$6)&gt;0,"Y","")</f>
        <v/>
      </c>
      <c r="X200">
        <f>IFERROR(INDEX('Recompete Reviews'!$D$9:$D$234,MATCH($K200,'Recompete Reviews'!$B$9:$B$234,0)),"")</f>
        <v>0</v>
      </c>
      <c r="Y200">
        <f>IFERROR(INDEX('Recompete Reviews'!$E$9:$E$234,MATCH($K200,'Recompete Reviews'!$B$9:$B$234,0)),"")</f>
        <v>0</v>
      </c>
      <c r="Z200">
        <f>IFERROR(INDEX('Recompete Reviews'!$H$9:$H$234,MATCH($K200,'Recompete Reviews'!$B$9:$B$234,0)),"")</f>
        <v>0</v>
      </c>
    </row>
    <row r="201" spans="2:26" ht="11" outlineLevel="1" x14ac:dyDescent="0.15">
      <c r="B201" t="str">
        <f>IF($E201="","",IF($E201&lt;'Timing &amp; Incumbent Screen'!$C$6,"Expired-lineage","Active"))</f>
        <v>Expired-lineage</v>
      </c>
      <c r="C201" t="str">
        <f>IF($E201="","",IF($E201&lt;'Timing &amp; Incumbent Screen'!$C$6,"Expired - unresolved",IF(($E201-'Timing &amp; Incumbent Screen'!$C$6)&lt;=365,"Imminent (&lt;=12 mo)",IF(($E201-'Timing &amp; Incumbent Screen'!$C$6)&lt;=1095,"Forward (1-3 yr)","Long-range (3+ yr)"))))</f>
        <v>Expired - unresolved</v>
      </c>
      <c r="D201" t="str">
        <f t="shared" ref="D201:D233" si="12">IF($E201="","","FY"&amp;TEXT(MOD(IF(MONTH($E201)&gt;=10,YEAR($E201)+1,YEAR($E201)),100),"00"))</f>
        <v>FY18</v>
      </c>
      <c r="E201" s="18">
        <f>IF(INDEX('Contract Families'!$AK$9:$AK$1696,MATCH($K201,'Contract Families'!$B$9:$B$1696,0))="","",INDEX('Contract Families'!$AK$9:$AK$1696,MATCH($K201,'Contract Families'!$B$9:$B$1696,0)))</f>
        <v>43024</v>
      </c>
      <c r="F201" t="s">
        <v>631</v>
      </c>
      <c r="G201" s="15">
        <f>IF($E201="","",ROUND(($E201-'Timing &amp; Incumbent Screen'!$C$6)/30.44,0))</f>
        <v>-104</v>
      </c>
      <c r="H201" s="19">
        <f t="shared" ref="H201:H233" si="13">IF($E201="","",$E201-IF($J201="",540,$J201))</f>
        <v>43024</v>
      </c>
      <c r="I201" s="19">
        <f t="shared" ref="I201:I233" si="14">IF($E201="","",$E201-90)</f>
        <v>42934</v>
      </c>
      <c r="J201" s="15">
        <f>IFERROR(INDEX('Recompete Reviews'!$M$9:$M$234,MATCH($K201,'Recompete Reviews'!$B$9:$B$234,0)),"")</f>
        <v>0</v>
      </c>
      <c r="K201" t="s">
        <v>369</v>
      </c>
      <c r="L201" t="s">
        <v>685</v>
      </c>
      <c r="M201" t="s">
        <v>531</v>
      </c>
      <c r="N201" t="s">
        <v>636</v>
      </c>
      <c r="O201" s="17">
        <v>39372</v>
      </c>
      <c r="P201" s="4">
        <f>IF($O201="","",ROUND(('Timing &amp; Incumbent Screen'!$C$6-$O201)/365.25,1))</f>
        <v>18.7</v>
      </c>
      <c r="Q201" t="s">
        <v>740</v>
      </c>
      <c r="R201" s="10">
        <f>IF(INDEX('Contract Families'!$AB$9:$AB$1696,MATCH($K201,'Contract Families'!$B$9:$B$1696,0))="","",INDEX('Contract Families'!$AB$9:$AB$1696,MATCH($K201,'Contract Families'!$B$9:$B$1696,0))/1000000)</f>
        <v>1.17783532</v>
      </c>
      <c r="S201" s="11">
        <f>IF(INDEX('Contract Families'!$Z$9:$Z$1696,MATCH($K201,'Contract Families'!$B$9:$B$1696,0))="","",INDEX('Contract Families'!$Z$9:$Z$1696,MATCH($K201,'Contract Families'!$B$9:$B$1696,0)))</f>
        <v>1</v>
      </c>
      <c r="T201" s="19">
        <f>IF(MAX(_xlfn.MAXIFS('Contract Awards'!$V$9:$V$2697,'Contract Awards'!$C$9:$C$2697,$K201),_xlfn.MAXIFS('Contract Awards'!$V$9:$V$2697,'Contract Awards'!$D$9:$D$2697,$K201))=0,"",MAX(_xlfn.MAXIFS('Contract Awards'!$V$9:$V$2697,'Contract Awards'!$C$9:$C$2697,$K201),_xlfn.MAXIFS('Contract Awards'!$V$9:$V$2697,'Contract Awards'!$D$9:$D$2697,$K201)))</f>
        <v>43008</v>
      </c>
      <c r="U201" s="15">
        <f t="shared" ref="U201:U233" si="15">IF($E201="","",IF($T201="","unknown",MAX(0,ROUND(($T201-$E201)/365,0))))</f>
        <v>0</v>
      </c>
      <c r="V201" t="str">
        <f>IF($Q201="","",IF(COUNTIFS('Pipeline Events'!$M$9:$M$45,$Q201,'Pipeline Events'!$K$9:$K$45,"&gt;="&amp;'Timing &amp; Incumbent Screen'!$C$6)&gt;0,"Y ("&amp;COUNTIFS('Pipeline Events'!$M$9:$M$45,$Q201,'Pipeline Events'!$K$9:$K$45,"&gt;="&amp;'Timing &amp; Incumbent Screen'!$C$6)&amp;")",""))</f>
        <v/>
      </c>
      <c r="W201" t="str">
        <f>IF(COUNTIFS('Notice Links'!$E$9:$E$59,$K201,'Notice Links'!$L$9:$L$59,"Y",'Notice Links'!$J$9:$J$59,"&gt;="&amp;'Timing &amp; Incumbent Screen'!$C$6)&gt;0,"Y","")</f>
        <v/>
      </c>
      <c r="X201">
        <f>IFERROR(INDEX('Recompete Reviews'!$D$9:$D$234,MATCH($K201,'Recompete Reviews'!$B$9:$B$234,0)),"")</f>
        <v>0</v>
      </c>
      <c r="Y201">
        <f>IFERROR(INDEX('Recompete Reviews'!$E$9:$E$234,MATCH($K201,'Recompete Reviews'!$B$9:$B$234,0)),"")</f>
        <v>0</v>
      </c>
      <c r="Z201">
        <f>IFERROR(INDEX('Recompete Reviews'!$H$9:$H$234,MATCH($K201,'Recompete Reviews'!$B$9:$B$234,0)),"")</f>
        <v>0</v>
      </c>
    </row>
    <row r="202" spans="2:26" ht="11" outlineLevel="1" x14ac:dyDescent="0.15">
      <c r="B202" t="str">
        <f>IF($E202="","",IF($E202&lt;'Timing &amp; Incumbent Screen'!$C$6,"Expired-lineage","Active"))</f>
        <v>Expired-lineage</v>
      </c>
      <c r="C202" t="str">
        <f>IF($E202="","",IF($E202&lt;'Timing &amp; Incumbent Screen'!$C$6,"Expired - unresolved",IF(($E202-'Timing &amp; Incumbent Screen'!$C$6)&lt;=365,"Imminent (&lt;=12 mo)",IF(($E202-'Timing &amp; Incumbent Screen'!$C$6)&lt;=1095,"Forward (1-3 yr)","Long-range (3+ yr)"))))</f>
        <v>Expired - unresolved</v>
      </c>
      <c r="D202" t="str">
        <f t="shared" si="12"/>
        <v>FY17</v>
      </c>
      <c r="E202" s="18">
        <f>IF(INDEX('Contract Families'!$AK$9:$AK$1696,MATCH($K202,'Contract Families'!$B$9:$B$1696,0))="","",INDEX('Contract Families'!$AK$9:$AK$1696,MATCH($K202,'Contract Families'!$B$9:$B$1696,0)))</f>
        <v>43008</v>
      </c>
      <c r="F202" t="s">
        <v>599</v>
      </c>
      <c r="G202" s="15">
        <f>IF($E202="","",ROUND(($E202-'Timing &amp; Incumbent Screen'!$C$6)/30.44,0))</f>
        <v>-105</v>
      </c>
      <c r="H202" s="19">
        <f t="shared" si="13"/>
        <v>43008</v>
      </c>
      <c r="I202" s="19">
        <f t="shared" si="14"/>
        <v>42918</v>
      </c>
      <c r="J202" s="15">
        <f>IFERROR(INDEX('Recompete Reviews'!$M$9:$M$234,MATCH($K202,'Recompete Reviews'!$B$9:$B$234,0)),"")</f>
        <v>0</v>
      </c>
      <c r="K202" t="s">
        <v>266</v>
      </c>
      <c r="L202" t="s">
        <v>672</v>
      </c>
      <c r="M202" t="s">
        <v>531</v>
      </c>
      <c r="N202" t="s">
        <v>636</v>
      </c>
      <c r="O202" s="17">
        <v>40770</v>
      </c>
      <c r="P202" s="4">
        <f>IF($O202="","",ROUND(('Timing &amp; Incumbent Screen'!$C$6-$O202)/365.25,1))</f>
        <v>14.8</v>
      </c>
      <c r="Q202" t="s">
        <v>750</v>
      </c>
      <c r="R202" s="10">
        <f>IF(INDEX('Contract Families'!$AB$9:$AB$1696,MATCH($K202,'Contract Families'!$B$9:$B$1696,0))="","",INDEX('Contract Families'!$AB$9:$AB$1696,MATCH($K202,'Contract Families'!$B$9:$B$1696,0))/1000000)</f>
        <v>4.2752054400000006</v>
      </c>
      <c r="S202" s="11">
        <f>IF(INDEX('Contract Families'!$Z$9:$Z$1696,MATCH($K202,'Contract Families'!$B$9:$B$1696,0))="","",INDEX('Contract Families'!$Z$9:$Z$1696,MATCH($K202,'Contract Families'!$B$9:$B$1696,0)))</f>
        <v>0.1479</v>
      </c>
      <c r="T202" s="19">
        <f>IF(MAX(_xlfn.MAXIFS('Contract Awards'!$V$9:$V$2697,'Contract Awards'!$C$9:$C$2697,$K202),_xlfn.MAXIFS('Contract Awards'!$V$9:$V$2697,'Contract Awards'!$D$9:$D$2697,$K202))=0,"",MAX(_xlfn.MAXIFS('Contract Awards'!$V$9:$V$2697,'Contract Awards'!$C$9:$C$2697,$K202),_xlfn.MAXIFS('Contract Awards'!$V$9:$V$2697,'Contract Awards'!$D$9:$D$2697,$K202)))</f>
        <v>43008</v>
      </c>
      <c r="U202" s="15">
        <f t="shared" si="15"/>
        <v>0</v>
      </c>
      <c r="V202" t="str">
        <f>IF($Q202="","",IF(COUNTIFS('Pipeline Events'!$M$9:$M$45,$Q202,'Pipeline Events'!$K$9:$K$45,"&gt;="&amp;'Timing &amp; Incumbent Screen'!$C$6)&gt;0,"Y ("&amp;COUNTIFS('Pipeline Events'!$M$9:$M$45,$Q202,'Pipeline Events'!$K$9:$K$45,"&gt;="&amp;'Timing &amp; Incumbent Screen'!$C$6)&amp;")",""))</f>
        <v/>
      </c>
      <c r="W202" t="str">
        <f>IF(COUNTIFS('Notice Links'!$E$9:$E$59,$K202,'Notice Links'!$L$9:$L$59,"Y",'Notice Links'!$J$9:$J$59,"&gt;="&amp;'Timing &amp; Incumbent Screen'!$C$6)&gt;0,"Y","")</f>
        <v/>
      </c>
      <c r="X202">
        <f>IFERROR(INDEX('Recompete Reviews'!$D$9:$D$234,MATCH($K202,'Recompete Reviews'!$B$9:$B$234,0)),"")</f>
        <v>0</v>
      </c>
      <c r="Y202">
        <f>IFERROR(INDEX('Recompete Reviews'!$E$9:$E$234,MATCH($K202,'Recompete Reviews'!$B$9:$B$234,0)),"")</f>
        <v>0</v>
      </c>
      <c r="Z202">
        <f>IFERROR(INDEX('Recompete Reviews'!$H$9:$H$234,MATCH($K202,'Recompete Reviews'!$B$9:$B$234,0)),"")</f>
        <v>0</v>
      </c>
    </row>
    <row r="203" spans="2:26" ht="11" outlineLevel="1" x14ac:dyDescent="0.15">
      <c r="B203" t="str">
        <f>IF($E203="","",IF($E203&lt;'Timing &amp; Incumbent Screen'!$C$6,"Expired-lineage","Active"))</f>
        <v>Expired-lineage</v>
      </c>
      <c r="C203" t="str">
        <f>IF($E203="","",IF($E203&lt;'Timing &amp; Incumbent Screen'!$C$6,"Expired - unresolved",IF(($E203-'Timing &amp; Incumbent Screen'!$C$6)&lt;=365,"Imminent (&lt;=12 mo)",IF(($E203-'Timing &amp; Incumbent Screen'!$C$6)&lt;=1095,"Forward (1-3 yr)","Long-range (3+ yr)"))))</f>
        <v>Expired - unresolved</v>
      </c>
      <c r="D203" t="str">
        <f t="shared" si="12"/>
        <v>FY17</v>
      </c>
      <c r="E203" s="18">
        <f>IF(INDEX('Contract Families'!$AK$9:$AK$1696,MATCH($K203,'Contract Families'!$B$9:$B$1696,0))="","",INDEX('Contract Families'!$AK$9:$AK$1696,MATCH($K203,'Contract Families'!$B$9:$B$1696,0)))</f>
        <v>43003</v>
      </c>
      <c r="F203" t="s">
        <v>599</v>
      </c>
      <c r="G203" s="15">
        <f>IF($E203="","",ROUND(($E203-'Timing &amp; Incumbent Screen'!$C$6)/30.44,0))</f>
        <v>-105</v>
      </c>
      <c r="H203" s="19">
        <f t="shared" si="13"/>
        <v>43003</v>
      </c>
      <c r="I203" s="19">
        <f t="shared" si="14"/>
        <v>42913</v>
      </c>
      <c r="J203" s="15">
        <f>IFERROR(INDEX('Recompete Reviews'!$M$9:$M$234,MATCH($K203,'Recompete Reviews'!$B$9:$B$234,0)),"")</f>
        <v>0</v>
      </c>
      <c r="K203" t="s">
        <v>342</v>
      </c>
      <c r="L203" t="s">
        <v>700</v>
      </c>
      <c r="M203" t="s">
        <v>531</v>
      </c>
      <c r="N203" t="s">
        <v>636</v>
      </c>
      <c r="O203" s="17">
        <v>41908</v>
      </c>
      <c r="P203" s="4">
        <f>IF($O203="","",ROUND(('Timing &amp; Incumbent Screen'!$C$6-$O203)/365.25,1))</f>
        <v>11.7</v>
      </c>
      <c r="Q203" t="s">
        <v>737</v>
      </c>
      <c r="R203" s="10">
        <f>IF(INDEX('Contract Families'!$AB$9:$AB$1696,MATCH($K203,'Contract Families'!$B$9:$B$1696,0))="","",INDEX('Contract Families'!$AB$9:$AB$1696,MATCH($K203,'Contract Families'!$B$9:$B$1696,0))/1000000)</f>
        <v>1.43944352</v>
      </c>
      <c r="S203" s="11">
        <f>IF(INDEX('Contract Families'!$Z$9:$Z$1696,MATCH($K203,'Contract Families'!$B$9:$B$1696,0))="","",INDEX('Contract Families'!$Z$9:$Z$1696,MATCH($K203,'Contract Families'!$B$9:$B$1696,0)))</f>
        <v>1</v>
      </c>
      <c r="T203" s="19">
        <f>IF(MAX(_xlfn.MAXIFS('Contract Awards'!$V$9:$V$2697,'Contract Awards'!$C$9:$C$2697,$K203),_xlfn.MAXIFS('Contract Awards'!$V$9:$V$2697,'Contract Awards'!$D$9:$D$2697,$K203))=0,"",MAX(_xlfn.MAXIFS('Contract Awards'!$V$9:$V$2697,'Contract Awards'!$C$9:$C$2697,$K203),_xlfn.MAXIFS('Contract Awards'!$V$9:$V$2697,'Contract Awards'!$D$9:$D$2697,$K203)))</f>
        <v>43347</v>
      </c>
      <c r="U203" s="15">
        <f t="shared" si="15"/>
        <v>1</v>
      </c>
      <c r="V203" t="str">
        <f>IF($Q203="","",IF(COUNTIFS('Pipeline Events'!$M$9:$M$45,$Q203,'Pipeline Events'!$K$9:$K$45,"&gt;="&amp;'Timing &amp; Incumbent Screen'!$C$6)&gt;0,"Y ("&amp;COUNTIFS('Pipeline Events'!$M$9:$M$45,$Q203,'Pipeline Events'!$K$9:$K$45,"&gt;="&amp;'Timing &amp; Incumbent Screen'!$C$6)&amp;")",""))</f>
        <v/>
      </c>
      <c r="W203" t="str">
        <f>IF(COUNTIFS('Notice Links'!$E$9:$E$59,$K203,'Notice Links'!$L$9:$L$59,"Y",'Notice Links'!$J$9:$J$59,"&gt;="&amp;'Timing &amp; Incumbent Screen'!$C$6)&gt;0,"Y","")</f>
        <v/>
      </c>
      <c r="X203">
        <f>IFERROR(INDEX('Recompete Reviews'!$D$9:$D$234,MATCH($K203,'Recompete Reviews'!$B$9:$B$234,0)),"")</f>
        <v>0</v>
      </c>
      <c r="Y203">
        <f>IFERROR(INDEX('Recompete Reviews'!$E$9:$E$234,MATCH($K203,'Recompete Reviews'!$B$9:$B$234,0)),"")</f>
        <v>0</v>
      </c>
      <c r="Z203">
        <f>IFERROR(INDEX('Recompete Reviews'!$H$9:$H$234,MATCH($K203,'Recompete Reviews'!$B$9:$B$234,0)),"")</f>
        <v>0</v>
      </c>
    </row>
    <row r="204" spans="2:26" ht="11" outlineLevel="1" x14ac:dyDescent="0.15">
      <c r="B204" t="str">
        <f>IF($E204="","",IF($E204&lt;'Timing &amp; Incumbent Screen'!$C$6,"Expired-lineage","Active"))</f>
        <v>Expired-lineage</v>
      </c>
      <c r="C204" t="str">
        <f>IF($E204="","",IF($E204&lt;'Timing &amp; Incumbent Screen'!$C$6,"Expired - unresolved",IF(($E204-'Timing &amp; Incumbent Screen'!$C$6)&lt;=365,"Imminent (&lt;=12 mo)",IF(($E204-'Timing &amp; Incumbent Screen'!$C$6)&lt;=1095,"Forward (1-3 yr)","Long-range (3+ yr)"))))</f>
        <v>Expired - unresolved</v>
      </c>
      <c r="D204" t="str">
        <f t="shared" si="12"/>
        <v>FY17</v>
      </c>
      <c r="E204" s="18">
        <f>IF(INDEX('Contract Families'!$AK$9:$AK$1696,MATCH($K204,'Contract Families'!$B$9:$B$1696,0))="","",INDEX('Contract Families'!$AK$9:$AK$1696,MATCH($K204,'Contract Families'!$B$9:$B$1696,0)))</f>
        <v>42961</v>
      </c>
      <c r="F204" t="s">
        <v>599</v>
      </c>
      <c r="G204" s="15">
        <f>IF($E204="","",ROUND(($E204-'Timing &amp; Incumbent Screen'!$C$6)/30.44,0))</f>
        <v>-106</v>
      </c>
      <c r="H204" s="19">
        <f t="shared" si="13"/>
        <v>42961</v>
      </c>
      <c r="I204" s="19">
        <f t="shared" si="14"/>
        <v>42871</v>
      </c>
      <c r="J204" s="15">
        <f>IFERROR(INDEX('Recompete Reviews'!$M$9:$M$234,MATCH($K204,'Recompete Reviews'!$B$9:$B$234,0)),"")</f>
        <v>0</v>
      </c>
      <c r="K204" t="s">
        <v>296</v>
      </c>
      <c r="L204" t="s">
        <v>662</v>
      </c>
      <c r="M204" t="s">
        <v>531</v>
      </c>
      <c r="N204" t="s">
        <v>636</v>
      </c>
      <c r="O204" s="17">
        <v>42363</v>
      </c>
      <c r="P204" s="4">
        <f>IF($O204="","",ROUND(('Timing &amp; Incumbent Screen'!$C$6-$O204)/365.25,1))</f>
        <v>10.5</v>
      </c>
      <c r="Q204" t="s">
        <v>738</v>
      </c>
      <c r="R204" s="10">
        <f>IF(INDEX('Contract Families'!$AB$9:$AB$1696,MATCH($K204,'Contract Families'!$B$9:$B$1696,0))="","",INDEX('Contract Families'!$AB$9:$AB$1696,MATCH($K204,'Contract Families'!$B$9:$B$1696,0))/1000000)</f>
        <v>2.5706825299999996</v>
      </c>
      <c r="S204" s="11">
        <f>IF(INDEX('Contract Families'!$Z$9:$Z$1696,MATCH($K204,'Contract Families'!$B$9:$B$1696,0))="","",INDEX('Contract Families'!$Z$9:$Z$1696,MATCH($K204,'Contract Families'!$B$9:$B$1696,0)))</f>
        <v>1</v>
      </c>
      <c r="T204" s="19">
        <f>IF(MAX(_xlfn.MAXIFS('Contract Awards'!$V$9:$V$2697,'Contract Awards'!$C$9:$C$2697,$K204),_xlfn.MAXIFS('Contract Awards'!$V$9:$V$2697,'Contract Awards'!$D$9:$D$2697,$K204))=0,"",MAX(_xlfn.MAXIFS('Contract Awards'!$V$9:$V$2697,'Contract Awards'!$C$9:$C$2697,$K204),_xlfn.MAXIFS('Contract Awards'!$V$9:$V$2697,'Contract Awards'!$D$9:$D$2697,$K204)))</f>
        <v>42961</v>
      </c>
      <c r="U204" s="15">
        <f t="shared" si="15"/>
        <v>0</v>
      </c>
      <c r="V204" t="str">
        <f>IF($Q204="","",IF(COUNTIFS('Pipeline Events'!$M$9:$M$45,$Q204,'Pipeline Events'!$K$9:$K$45,"&gt;="&amp;'Timing &amp; Incumbent Screen'!$C$6)&gt;0,"Y ("&amp;COUNTIFS('Pipeline Events'!$M$9:$M$45,$Q204,'Pipeline Events'!$K$9:$K$45,"&gt;="&amp;'Timing &amp; Incumbent Screen'!$C$6)&amp;")",""))</f>
        <v/>
      </c>
      <c r="W204" t="str">
        <f>IF(COUNTIFS('Notice Links'!$E$9:$E$59,$K204,'Notice Links'!$L$9:$L$59,"Y",'Notice Links'!$J$9:$J$59,"&gt;="&amp;'Timing &amp; Incumbent Screen'!$C$6)&gt;0,"Y","")</f>
        <v/>
      </c>
      <c r="X204">
        <f>IFERROR(INDEX('Recompete Reviews'!$D$9:$D$234,MATCH($K204,'Recompete Reviews'!$B$9:$B$234,0)),"")</f>
        <v>0</v>
      </c>
      <c r="Y204">
        <f>IFERROR(INDEX('Recompete Reviews'!$E$9:$E$234,MATCH($K204,'Recompete Reviews'!$B$9:$B$234,0)),"")</f>
        <v>0</v>
      </c>
      <c r="Z204">
        <f>IFERROR(INDEX('Recompete Reviews'!$H$9:$H$234,MATCH($K204,'Recompete Reviews'!$B$9:$B$234,0)),"")</f>
        <v>0</v>
      </c>
    </row>
    <row r="205" spans="2:26" ht="11" outlineLevel="1" x14ac:dyDescent="0.15">
      <c r="B205" t="str">
        <f>IF($E205="","",IF($E205&lt;'Timing &amp; Incumbent Screen'!$C$6,"Expired-lineage","Active"))</f>
        <v>Expired-lineage</v>
      </c>
      <c r="C205" t="str">
        <f>IF($E205="","",IF($E205&lt;'Timing &amp; Incumbent Screen'!$C$6,"Expired - unresolved",IF(($E205-'Timing &amp; Incumbent Screen'!$C$6)&lt;=365,"Imminent (&lt;=12 mo)",IF(($E205-'Timing &amp; Incumbent Screen'!$C$6)&lt;=1095,"Forward (1-3 yr)","Long-range (3+ yr)"))))</f>
        <v>Expired - unresolved</v>
      </c>
      <c r="D205" t="str">
        <f t="shared" si="12"/>
        <v>FY17</v>
      </c>
      <c r="E205" s="18">
        <f>IF(INDEX('Contract Families'!$AK$9:$AK$1696,MATCH($K205,'Contract Families'!$B$9:$B$1696,0))="","",INDEX('Contract Families'!$AK$9:$AK$1696,MATCH($K205,'Contract Families'!$B$9:$B$1696,0)))</f>
        <v>42942</v>
      </c>
      <c r="F205" t="s">
        <v>599</v>
      </c>
      <c r="G205" s="15">
        <f>IF($E205="","",ROUND(($E205-'Timing &amp; Incumbent Screen'!$C$6)/30.44,0))</f>
        <v>-107</v>
      </c>
      <c r="H205" s="19">
        <f t="shared" si="13"/>
        <v>42942</v>
      </c>
      <c r="I205" s="19">
        <f t="shared" si="14"/>
        <v>42852</v>
      </c>
      <c r="J205" s="15">
        <f>IFERROR(INDEX('Recompete Reviews'!$M$9:$M$234,MATCH($K205,'Recompete Reviews'!$B$9:$B$234,0)),"")</f>
        <v>0</v>
      </c>
      <c r="K205" t="s">
        <v>265</v>
      </c>
      <c r="L205" t="s">
        <v>671</v>
      </c>
      <c r="M205" t="s">
        <v>531</v>
      </c>
      <c r="N205" t="s">
        <v>636</v>
      </c>
      <c r="O205" s="17">
        <v>42214</v>
      </c>
      <c r="P205" s="4">
        <f>IF($O205="","",ROUND(('Timing &amp; Incumbent Screen'!$C$6-$O205)/365.25,1))</f>
        <v>10.9</v>
      </c>
      <c r="Q205" t="s">
        <v>737</v>
      </c>
      <c r="R205" s="10">
        <f>IF(INDEX('Contract Families'!$AB$9:$AB$1696,MATCH($K205,'Contract Families'!$B$9:$B$1696,0))="","",INDEX('Contract Families'!$AB$9:$AB$1696,MATCH($K205,'Contract Families'!$B$9:$B$1696,0))/1000000)</f>
        <v>4.3117540700000001</v>
      </c>
      <c r="S205" s="11">
        <f>IF(INDEX('Contract Families'!$Z$9:$Z$1696,MATCH($K205,'Contract Families'!$B$9:$B$1696,0))="","",INDEX('Contract Families'!$Z$9:$Z$1696,MATCH($K205,'Contract Families'!$B$9:$B$1696,0)))</f>
        <v>1</v>
      </c>
      <c r="T205" s="19">
        <f>IF(MAX(_xlfn.MAXIFS('Contract Awards'!$V$9:$V$2697,'Contract Awards'!$C$9:$C$2697,$K205),_xlfn.MAXIFS('Contract Awards'!$V$9:$V$2697,'Contract Awards'!$D$9:$D$2697,$K205))=0,"",MAX(_xlfn.MAXIFS('Contract Awards'!$V$9:$V$2697,'Contract Awards'!$C$9:$C$2697,$K205),_xlfn.MAXIFS('Contract Awards'!$V$9:$V$2697,'Contract Awards'!$D$9:$D$2697,$K205)))</f>
        <v>42942</v>
      </c>
      <c r="U205" s="15">
        <f t="shared" si="15"/>
        <v>0</v>
      </c>
      <c r="V205" t="str">
        <f>IF($Q205="","",IF(COUNTIFS('Pipeline Events'!$M$9:$M$45,$Q205,'Pipeline Events'!$K$9:$K$45,"&gt;="&amp;'Timing &amp; Incumbent Screen'!$C$6)&gt;0,"Y ("&amp;COUNTIFS('Pipeline Events'!$M$9:$M$45,$Q205,'Pipeline Events'!$K$9:$K$45,"&gt;="&amp;'Timing &amp; Incumbent Screen'!$C$6)&amp;")",""))</f>
        <v/>
      </c>
      <c r="W205" t="str">
        <f>IF(COUNTIFS('Notice Links'!$E$9:$E$59,$K205,'Notice Links'!$L$9:$L$59,"Y",'Notice Links'!$J$9:$J$59,"&gt;="&amp;'Timing &amp; Incumbent Screen'!$C$6)&gt;0,"Y","")</f>
        <v/>
      </c>
      <c r="X205">
        <f>IFERROR(INDEX('Recompete Reviews'!$D$9:$D$234,MATCH($K205,'Recompete Reviews'!$B$9:$B$234,0)),"")</f>
        <v>0</v>
      </c>
      <c r="Y205">
        <f>IFERROR(INDEX('Recompete Reviews'!$E$9:$E$234,MATCH($K205,'Recompete Reviews'!$B$9:$B$234,0)),"")</f>
        <v>0</v>
      </c>
      <c r="Z205">
        <f>IFERROR(INDEX('Recompete Reviews'!$H$9:$H$234,MATCH($K205,'Recompete Reviews'!$B$9:$B$234,0)),"")</f>
        <v>0</v>
      </c>
    </row>
    <row r="206" spans="2:26" ht="11" outlineLevel="1" x14ac:dyDescent="0.15">
      <c r="B206" t="str">
        <f>IF($E206="","",IF($E206&lt;'Timing &amp; Incumbent Screen'!$C$6,"Expired-lineage","Active"))</f>
        <v>Expired-lineage</v>
      </c>
      <c r="C206" t="str">
        <f>IF($E206="","",IF($E206&lt;'Timing &amp; Incumbent Screen'!$C$6,"Expired - unresolved",IF(($E206-'Timing &amp; Incumbent Screen'!$C$6)&lt;=365,"Imminent (&lt;=12 mo)",IF(($E206-'Timing &amp; Incumbent Screen'!$C$6)&lt;=1095,"Forward (1-3 yr)","Long-range (3+ yr)"))))</f>
        <v>Expired - unresolved</v>
      </c>
      <c r="D206" t="str">
        <f t="shared" si="12"/>
        <v>FY17</v>
      </c>
      <c r="E206" s="18">
        <f>IF(INDEX('Contract Families'!$AK$9:$AK$1696,MATCH($K206,'Contract Families'!$B$9:$B$1696,0))="","",INDEX('Contract Families'!$AK$9:$AK$1696,MATCH($K206,'Contract Families'!$B$9:$B$1696,0)))</f>
        <v>42878</v>
      </c>
      <c r="F206" t="s">
        <v>631</v>
      </c>
      <c r="G206" s="15">
        <f>IF($E206="","",ROUND(($E206-'Timing &amp; Incumbent Screen'!$C$6)/30.44,0))</f>
        <v>-109</v>
      </c>
      <c r="H206" s="19">
        <f t="shared" si="13"/>
        <v>42878</v>
      </c>
      <c r="I206" s="19">
        <f t="shared" si="14"/>
        <v>42788</v>
      </c>
      <c r="J206" s="15">
        <f>IFERROR(INDEX('Recompete Reviews'!$M$9:$M$234,MATCH($K206,'Recompete Reviews'!$B$9:$B$234,0)),"")</f>
        <v>0</v>
      </c>
      <c r="K206" t="s">
        <v>327</v>
      </c>
      <c r="L206" t="s">
        <v>697</v>
      </c>
      <c r="M206" t="s">
        <v>531</v>
      </c>
      <c r="N206" t="s">
        <v>636</v>
      </c>
      <c r="O206" s="17">
        <v>39225</v>
      </c>
      <c r="P206" s="4">
        <f>IF($O206="","",ROUND(('Timing &amp; Incumbent Screen'!$C$6-$O206)/365.25,1))</f>
        <v>19.100000000000001</v>
      </c>
      <c r="Q206" t="s">
        <v>740</v>
      </c>
      <c r="R206" s="10">
        <f>IF(INDEX('Contract Families'!$AB$9:$AB$1696,MATCH($K206,'Contract Families'!$B$9:$B$1696,0))="","",INDEX('Contract Families'!$AB$9:$AB$1696,MATCH($K206,'Contract Families'!$B$9:$B$1696,0))/1000000)</f>
        <v>1.7309302499999999</v>
      </c>
      <c r="S206" s="11">
        <f>IF(INDEX('Contract Families'!$Z$9:$Z$1696,MATCH($K206,'Contract Families'!$B$9:$B$1696,0))="","",INDEX('Contract Families'!$Z$9:$Z$1696,MATCH($K206,'Contract Families'!$B$9:$B$1696,0)))</f>
        <v>-1.8599999999999998E-2</v>
      </c>
      <c r="T206" s="19">
        <f>IF(MAX(_xlfn.MAXIFS('Contract Awards'!$V$9:$V$2697,'Contract Awards'!$C$9:$C$2697,$K206),_xlfn.MAXIFS('Contract Awards'!$V$9:$V$2697,'Contract Awards'!$D$9:$D$2697,$K206))=0,"",MAX(_xlfn.MAXIFS('Contract Awards'!$V$9:$V$2697,'Contract Awards'!$C$9:$C$2697,$K206),_xlfn.MAXIFS('Contract Awards'!$V$9:$V$2697,'Contract Awards'!$D$9:$D$2697,$K206)))</f>
        <v>42878</v>
      </c>
      <c r="U206" s="15">
        <f t="shared" si="15"/>
        <v>0</v>
      </c>
      <c r="V206" t="str">
        <f>IF($Q206="","",IF(COUNTIFS('Pipeline Events'!$M$9:$M$45,$Q206,'Pipeline Events'!$K$9:$K$45,"&gt;="&amp;'Timing &amp; Incumbent Screen'!$C$6)&gt;0,"Y ("&amp;COUNTIFS('Pipeline Events'!$M$9:$M$45,$Q206,'Pipeline Events'!$K$9:$K$45,"&gt;="&amp;'Timing &amp; Incumbent Screen'!$C$6)&amp;")",""))</f>
        <v/>
      </c>
      <c r="W206" t="str">
        <f>IF(COUNTIFS('Notice Links'!$E$9:$E$59,$K206,'Notice Links'!$L$9:$L$59,"Y",'Notice Links'!$J$9:$J$59,"&gt;="&amp;'Timing &amp; Incumbent Screen'!$C$6)&gt;0,"Y","")</f>
        <v/>
      </c>
      <c r="X206">
        <f>IFERROR(INDEX('Recompete Reviews'!$D$9:$D$234,MATCH($K206,'Recompete Reviews'!$B$9:$B$234,0)),"")</f>
        <v>0</v>
      </c>
      <c r="Y206">
        <f>IFERROR(INDEX('Recompete Reviews'!$E$9:$E$234,MATCH($K206,'Recompete Reviews'!$B$9:$B$234,0)),"")</f>
        <v>0</v>
      </c>
      <c r="Z206">
        <f>IFERROR(INDEX('Recompete Reviews'!$H$9:$H$234,MATCH($K206,'Recompete Reviews'!$B$9:$B$234,0)),"")</f>
        <v>0</v>
      </c>
    </row>
    <row r="207" spans="2:26" ht="11" outlineLevel="1" x14ac:dyDescent="0.15">
      <c r="B207" t="str">
        <f>IF($E207="","",IF($E207&lt;'Timing &amp; Incumbent Screen'!$C$6,"Expired-lineage","Active"))</f>
        <v>Expired-lineage</v>
      </c>
      <c r="C207" t="str">
        <f>IF($E207="","",IF($E207&lt;'Timing &amp; Incumbent Screen'!$C$6,"Expired - unresolved",IF(($E207-'Timing &amp; Incumbent Screen'!$C$6)&lt;=365,"Imminent (&lt;=12 mo)",IF(($E207-'Timing &amp; Incumbent Screen'!$C$6)&lt;=1095,"Forward (1-3 yr)","Long-range (3+ yr)"))))</f>
        <v>Expired - unresolved</v>
      </c>
      <c r="D207" t="str">
        <f t="shared" si="12"/>
        <v>FY16</v>
      </c>
      <c r="E207" s="18">
        <f>IF(INDEX('Contract Families'!$AK$9:$AK$1696,MATCH($K207,'Contract Families'!$B$9:$B$1696,0))="","",INDEX('Contract Families'!$AK$9:$AK$1696,MATCH($K207,'Contract Families'!$B$9:$B$1696,0)))</f>
        <v>42643</v>
      </c>
      <c r="F207" t="s">
        <v>599</v>
      </c>
      <c r="G207" s="15">
        <f>IF($E207="","",ROUND(($E207-'Timing &amp; Incumbent Screen'!$C$6)/30.44,0))</f>
        <v>-117</v>
      </c>
      <c r="H207" s="19">
        <f t="shared" si="13"/>
        <v>42643</v>
      </c>
      <c r="I207" s="19">
        <f t="shared" si="14"/>
        <v>42553</v>
      </c>
      <c r="J207" s="15">
        <f>IFERROR(INDEX('Recompete Reviews'!$M$9:$M$234,MATCH($K207,'Recompete Reviews'!$B$9:$B$234,0)),"")</f>
        <v>0</v>
      </c>
      <c r="K207" t="s">
        <v>275</v>
      </c>
      <c r="L207" t="s">
        <v>675</v>
      </c>
      <c r="M207" t="s">
        <v>645</v>
      </c>
      <c r="N207" t="s">
        <v>636</v>
      </c>
      <c r="O207" s="17">
        <v>41180</v>
      </c>
      <c r="P207" s="4">
        <f>IF($O207="","",ROUND(('Timing &amp; Incumbent Screen'!$C$6-$O207)/365.25,1))</f>
        <v>13.7</v>
      </c>
      <c r="Q207" t="s">
        <v>738</v>
      </c>
      <c r="R207" s="10">
        <f>IF(INDEX('Contract Families'!$AB$9:$AB$1696,MATCH($K207,'Contract Families'!$B$9:$B$1696,0))="","",INDEX('Contract Families'!$AB$9:$AB$1696,MATCH($K207,'Contract Families'!$B$9:$B$1696,0))/1000000)</f>
        <v>3.7640457999999999</v>
      </c>
      <c r="S207" s="11">
        <f>IF(INDEX('Contract Families'!$Z$9:$Z$1696,MATCH($K207,'Contract Families'!$B$9:$B$1696,0))="","",INDEX('Contract Families'!$Z$9:$Z$1696,MATCH($K207,'Contract Families'!$B$9:$B$1696,0)))</f>
        <v>0</v>
      </c>
      <c r="T207" s="19">
        <f>IF(MAX(_xlfn.MAXIFS('Contract Awards'!$V$9:$V$2697,'Contract Awards'!$C$9:$C$2697,$K207),_xlfn.MAXIFS('Contract Awards'!$V$9:$V$2697,'Contract Awards'!$D$9:$D$2697,$K207))=0,"",MAX(_xlfn.MAXIFS('Contract Awards'!$V$9:$V$2697,'Contract Awards'!$C$9:$C$2697,$K207),_xlfn.MAXIFS('Contract Awards'!$V$9:$V$2697,'Contract Awards'!$D$9:$D$2697,$K207)))</f>
        <v>42643</v>
      </c>
      <c r="U207" s="15">
        <f t="shared" si="15"/>
        <v>0</v>
      </c>
      <c r="V207" t="str">
        <f>IF($Q207="","",IF(COUNTIFS('Pipeline Events'!$M$9:$M$45,$Q207,'Pipeline Events'!$K$9:$K$45,"&gt;="&amp;'Timing &amp; Incumbent Screen'!$C$6)&gt;0,"Y ("&amp;COUNTIFS('Pipeline Events'!$M$9:$M$45,$Q207,'Pipeline Events'!$K$9:$K$45,"&gt;="&amp;'Timing &amp; Incumbent Screen'!$C$6)&amp;")",""))</f>
        <v/>
      </c>
      <c r="W207" t="str">
        <f>IF(COUNTIFS('Notice Links'!$E$9:$E$59,$K207,'Notice Links'!$L$9:$L$59,"Y",'Notice Links'!$J$9:$J$59,"&gt;="&amp;'Timing &amp; Incumbent Screen'!$C$6)&gt;0,"Y","")</f>
        <v/>
      </c>
      <c r="X207">
        <f>IFERROR(INDEX('Recompete Reviews'!$D$9:$D$234,MATCH($K207,'Recompete Reviews'!$B$9:$B$234,0)),"")</f>
        <v>0</v>
      </c>
      <c r="Y207">
        <f>IFERROR(INDEX('Recompete Reviews'!$E$9:$E$234,MATCH($K207,'Recompete Reviews'!$B$9:$B$234,0)),"")</f>
        <v>0</v>
      </c>
      <c r="Z207">
        <f>IFERROR(INDEX('Recompete Reviews'!$H$9:$H$234,MATCH($K207,'Recompete Reviews'!$B$9:$B$234,0)),"")</f>
        <v>0</v>
      </c>
    </row>
    <row r="208" spans="2:26" ht="11" outlineLevel="1" x14ac:dyDescent="0.15">
      <c r="B208" t="str">
        <f>IF($E208="","",IF($E208&lt;'Timing &amp; Incumbent Screen'!$C$6,"Expired-lineage","Active"))</f>
        <v>Expired-lineage</v>
      </c>
      <c r="C208" t="str">
        <f>IF($E208="","",IF($E208&lt;'Timing &amp; Incumbent Screen'!$C$6,"Expired - unresolved",IF(($E208-'Timing &amp; Incumbent Screen'!$C$6)&lt;=365,"Imminent (&lt;=12 mo)",IF(($E208-'Timing &amp; Incumbent Screen'!$C$6)&lt;=1095,"Forward (1-3 yr)","Long-range (3+ yr)"))))</f>
        <v>Expired - unresolved</v>
      </c>
      <c r="D208" t="str">
        <f t="shared" si="12"/>
        <v>FY16</v>
      </c>
      <c r="E208" s="18">
        <f>IF(INDEX('Contract Families'!$AK$9:$AK$1696,MATCH($K208,'Contract Families'!$B$9:$B$1696,0))="","",INDEX('Contract Families'!$AK$9:$AK$1696,MATCH($K208,'Contract Families'!$B$9:$B$1696,0)))</f>
        <v>42643</v>
      </c>
      <c r="F208" t="s">
        <v>599</v>
      </c>
      <c r="G208" s="15">
        <f>IF($E208="","",ROUND(($E208-'Timing &amp; Incumbent Screen'!$C$6)/30.44,0))</f>
        <v>-117</v>
      </c>
      <c r="H208" s="19">
        <f t="shared" si="13"/>
        <v>42643</v>
      </c>
      <c r="I208" s="19">
        <f t="shared" si="14"/>
        <v>42553</v>
      </c>
      <c r="J208" s="15">
        <f>IFERROR(INDEX('Recompete Reviews'!$M$9:$M$234,MATCH($K208,'Recompete Reviews'!$B$9:$B$234,0)),"")</f>
        <v>0</v>
      </c>
      <c r="K208" t="s">
        <v>292</v>
      </c>
      <c r="L208" t="s">
        <v>680</v>
      </c>
      <c r="M208" t="s">
        <v>645</v>
      </c>
      <c r="N208" t="s">
        <v>636</v>
      </c>
      <c r="O208" s="17">
        <v>42272</v>
      </c>
      <c r="P208" s="4">
        <f>IF($O208="","",ROUND(('Timing &amp; Incumbent Screen'!$C$6-$O208)/365.25,1))</f>
        <v>10.7</v>
      </c>
      <c r="Q208" t="s">
        <v>750</v>
      </c>
      <c r="R208" s="10">
        <f>IF(INDEX('Contract Families'!$AB$9:$AB$1696,MATCH($K208,'Contract Families'!$B$9:$B$1696,0))="","",INDEX('Contract Families'!$AB$9:$AB$1696,MATCH($K208,'Contract Families'!$B$9:$B$1696,0))/1000000)</f>
        <v>2.74</v>
      </c>
      <c r="S208" s="11">
        <f>IF(INDEX('Contract Families'!$Z$9:$Z$1696,MATCH($K208,'Contract Families'!$B$9:$B$1696,0))="","",INDEX('Contract Families'!$Z$9:$Z$1696,MATCH($K208,'Contract Families'!$B$9:$B$1696,0)))</f>
        <v>1</v>
      </c>
      <c r="T208" s="19">
        <f>IF(MAX(_xlfn.MAXIFS('Contract Awards'!$V$9:$V$2697,'Contract Awards'!$C$9:$C$2697,$K208),_xlfn.MAXIFS('Contract Awards'!$V$9:$V$2697,'Contract Awards'!$D$9:$D$2697,$K208))=0,"",MAX(_xlfn.MAXIFS('Contract Awards'!$V$9:$V$2697,'Contract Awards'!$C$9:$C$2697,$K208),_xlfn.MAXIFS('Contract Awards'!$V$9:$V$2697,'Contract Awards'!$D$9:$D$2697,$K208)))</f>
        <v>42643</v>
      </c>
      <c r="U208" s="15">
        <f t="shared" si="15"/>
        <v>0</v>
      </c>
      <c r="V208" t="str">
        <f>IF($Q208="","",IF(COUNTIFS('Pipeline Events'!$M$9:$M$45,$Q208,'Pipeline Events'!$K$9:$K$45,"&gt;="&amp;'Timing &amp; Incumbent Screen'!$C$6)&gt;0,"Y ("&amp;COUNTIFS('Pipeline Events'!$M$9:$M$45,$Q208,'Pipeline Events'!$K$9:$K$45,"&gt;="&amp;'Timing &amp; Incumbent Screen'!$C$6)&amp;")",""))</f>
        <v/>
      </c>
      <c r="W208" t="str">
        <f>IF(COUNTIFS('Notice Links'!$E$9:$E$59,$K208,'Notice Links'!$L$9:$L$59,"Y",'Notice Links'!$J$9:$J$59,"&gt;="&amp;'Timing &amp; Incumbent Screen'!$C$6)&gt;0,"Y","")</f>
        <v/>
      </c>
      <c r="X208">
        <f>IFERROR(INDEX('Recompete Reviews'!$D$9:$D$234,MATCH($K208,'Recompete Reviews'!$B$9:$B$234,0)),"")</f>
        <v>0</v>
      </c>
      <c r="Y208">
        <f>IFERROR(INDEX('Recompete Reviews'!$E$9:$E$234,MATCH($K208,'Recompete Reviews'!$B$9:$B$234,0)),"")</f>
        <v>0</v>
      </c>
      <c r="Z208">
        <f>IFERROR(INDEX('Recompete Reviews'!$H$9:$H$234,MATCH($K208,'Recompete Reviews'!$B$9:$B$234,0)),"")</f>
        <v>0</v>
      </c>
    </row>
    <row r="209" spans="2:26" ht="11" outlineLevel="1" x14ac:dyDescent="0.15">
      <c r="B209" t="str">
        <f>IF($E209="","",IF($E209&lt;'Timing &amp; Incumbent Screen'!$C$6,"Expired-lineage","Active"))</f>
        <v>Expired-lineage</v>
      </c>
      <c r="C209" t="str">
        <f>IF($E209="","",IF($E209&lt;'Timing &amp; Incumbent Screen'!$C$6,"Expired - unresolved",IF(($E209-'Timing &amp; Incumbent Screen'!$C$6)&lt;=365,"Imminent (&lt;=12 mo)",IF(($E209-'Timing &amp; Incumbent Screen'!$C$6)&lt;=1095,"Forward (1-3 yr)","Long-range (3+ yr)"))))</f>
        <v>Expired - unresolved</v>
      </c>
      <c r="D209" t="str">
        <f t="shared" si="12"/>
        <v>FY16</v>
      </c>
      <c r="E209" s="18">
        <f>IF(INDEX('Contract Families'!$AK$9:$AK$1696,MATCH($K209,'Contract Families'!$B$9:$B$1696,0))="","",INDEX('Contract Families'!$AK$9:$AK$1696,MATCH($K209,'Contract Families'!$B$9:$B$1696,0)))</f>
        <v>42642</v>
      </c>
      <c r="F209" t="s">
        <v>599</v>
      </c>
      <c r="G209" s="15">
        <f>IF($E209="","",ROUND(($E209-'Timing &amp; Incumbent Screen'!$C$6)/30.44,0))</f>
        <v>-117</v>
      </c>
      <c r="H209" s="19">
        <f t="shared" si="13"/>
        <v>42642</v>
      </c>
      <c r="I209" s="19">
        <f t="shared" si="14"/>
        <v>42552</v>
      </c>
      <c r="J209" s="15">
        <f>IFERROR(INDEX('Recompete Reviews'!$M$9:$M$234,MATCH($K209,'Recompete Reviews'!$B$9:$B$234,0)),"")</f>
        <v>0</v>
      </c>
      <c r="K209" t="s">
        <v>226</v>
      </c>
      <c r="L209" t="s">
        <v>658</v>
      </c>
      <c r="M209" t="s">
        <v>531</v>
      </c>
      <c r="N209" t="s">
        <v>636</v>
      </c>
      <c r="O209" s="17">
        <v>40451</v>
      </c>
      <c r="P209" s="4">
        <f>IF($O209="","",ROUND(('Timing &amp; Incumbent Screen'!$C$6-$O209)/365.25,1))</f>
        <v>15.7</v>
      </c>
      <c r="Q209" t="s">
        <v>746</v>
      </c>
      <c r="R209" s="10">
        <f>IF(INDEX('Contract Families'!$AB$9:$AB$1696,MATCH($K209,'Contract Families'!$B$9:$B$1696,0))="","",INDEX('Contract Families'!$AB$9:$AB$1696,MATCH($K209,'Contract Families'!$B$9:$B$1696,0))/1000000)</f>
        <v>10.19509186</v>
      </c>
      <c r="S209" s="11">
        <f>IF(INDEX('Contract Families'!$Z$9:$Z$1696,MATCH($K209,'Contract Families'!$B$9:$B$1696,0))="","",INDEX('Contract Families'!$Z$9:$Z$1696,MATCH($K209,'Contract Families'!$B$9:$B$1696,0)))</f>
        <v>2.0999999999999999E-3</v>
      </c>
      <c r="T209" s="19">
        <f>IF(MAX(_xlfn.MAXIFS('Contract Awards'!$V$9:$V$2697,'Contract Awards'!$C$9:$C$2697,$K209),_xlfn.MAXIFS('Contract Awards'!$V$9:$V$2697,'Contract Awards'!$D$9:$D$2697,$K209))=0,"",MAX(_xlfn.MAXIFS('Contract Awards'!$V$9:$V$2697,'Contract Awards'!$C$9:$C$2697,$K209),_xlfn.MAXIFS('Contract Awards'!$V$9:$V$2697,'Contract Awards'!$D$9:$D$2697,$K209)))</f>
        <v>42642</v>
      </c>
      <c r="U209" s="15">
        <f t="shared" si="15"/>
        <v>0</v>
      </c>
      <c r="V209" t="str">
        <f>IF($Q209="","",IF(COUNTIFS('Pipeline Events'!$M$9:$M$45,$Q209,'Pipeline Events'!$K$9:$K$45,"&gt;="&amp;'Timing &amp; Incumbent Screen'!$C$6)&gt;0,"Y ("&amp;COUNTIFS('Pipeline Events'!$M$9:$M$45,$Q209,'Pipeline Events'!$K$9:$K$45,"&gt;="&amp;'Timing &amp; Incumbent Screen'!$C$6)&amp;")",""))</f>
        <v/>
      </c>
      <c r="W209" t="str">
        <f>IF(COUNTIFS('Notice Links'!$E$9:$E$59,$K209,'Notice Links'!$L$9:$L$59,"Y",'Notice Links'!$J$9:$J$59,"&gt;="&amp;'Timing &amp; Incumbent Screen'!$C$6)&gt;0,"Y","")</f>
        <v/>
      </c>
      <c r="X209">
        <f>IFERROR(INDEX('Recompete Reviews'!$D$9:$D$234,MATCH($K209,'Recompete Reviews'!$B$9:$B$234,0)),"")</f>
        <v>0</v>
      </c>
      <c r="Y209">
        <f>IFERROR(INDEX('Recompete Reviews'!$E$9:$E$234,MATCH($K209,'Recompete Reviews'!$B$9:$B$234,0)),"")</f>
        <v>0</v>
      </c>
      <c r="Z209">
        <f>IFERROR(INDEX('Recompete Reviews'!$H$9:$H$234,MATCH($K209,'Recompete Reviews'!$B$9:$B$234,0)),"")</f>
        <v>0</v>
      </c>
    </row>
    <row r="210" spans="2:26" ht="11" outlineLevel="1" x14ac:dyDescent="0.15">
      <c r="B210" t="str">
        <f>IF($E210="","",IF($E210&lt;'Timing &amp; Incumbent Screen'!$C$6,"Expired-lineage","Active"))</f>
        <v>Expired-lineage</v>
      </c>
      <c r="C210" t="str">
        <f>IF($E210="","",IF($E210&lt;'Timing &amp; Incumbent Screen'!$C$6,"Expired - unresolved",IF(($E210-'Timing &amp; Incumbent Screen'!$C$6)&lt;=365,"Imminent (&lt;=12 mo)",IF(($E210-'Timing &amp; Incumbent Screen'!$C$6)&lt;=1095,"Forward (1-3 yr)","Long-range (3+ yr)"))))</f>
        <v>Expired - unresolved</v>
      </c>
      <c r="D210" t="str">
        <f t="shared" si="12"/>
        <v>FY16</v>
      </c>
      <c r="E210" s="18">
        <f>IF(INDEX('Contract Families'!$AK$9:$AK$1696,MATCH($K210,'Contract Families'!$B$9:$B$1696,0))="","",INDEX('Contract Families'!$AK$9:$AK$1696,MATCH($K210,'Contract Families'!$B$9:$B$1696,0)))</f>
        <v>42596</v>
      </c>
      <c r="F210" t="s">
        <v>599</v>
      </c>
      <c r="G210" s="15">
        <f>IF($E210="","",ROUND(($E210-'Timing &amp; Incumbent Screen'!$C$6)/30.44,0))</f>
        <v>-118</v>
      </c>
      <c r="H210" s="19">
        <f t="shared" si="13"/>
        <v>42596</v>
      </c>
      <c r="I210" s="19">
        <f t="shared" si="14"/>
        <v>42506</v>
      </c>
      <c r="J210" s="15">
        <f>IFERROR(INDEX('Recompete Reviews'!$M$9:$M$234,MATCH($K210,'Recompete Reviews'!$B$9:$B$234,0)),"")</f>
        <v>0</v>
      </c>
      <c r="K210" t="s">
        <v>371</v>
      </c>
      <c r="L210" t="s">
        <v>686</v>
      </c>
      <c r="M210" t="s">
        <v>531</v>
      </c>
      <c r="N210" t="s">
        <v>636</v>
      </c>
      <c r="O210" s="17">
        <v>42131</v>
      </c>
      <c r="P210" s="4">
        <f>IF($O210="","",ROUND(('Timing &amp; Incumbent Screen'!$C$6-$O210)/365.25,1))</f>
        <v>11.1</v>
      </c>
      <c r="Q210" t="s">
        <v>760</v>
      </c>
      <c r="R210" s="10">
        <f>IF(INDEX('Contract Families'!$AB$9:$AB$1696,MATCH($K210,'Contract Families'!$B$9:$B$1696,0))="","",INDEX('Contract Families'!$AB$9:$AB$1696,MATCH($K210,'Contract Families'!$B$9:$B$1696,0))/1000000)</f>
        <v>1.1755</v>
      </c>
      <c r="S210" s="11">
        <f>IF(INDEX('Contract Families'!$Z$9:$Z$1696,MATCH($K210,'Contract Families'!$B$9:$B$1696,0))="","",INDEX('Contract Families'!$Z$9:$Z$1696,MATCH($K210,'Contract Families'!$B$9:$B$1696,0)))</f>
        <v>1</v>
      </c>
      <c r="T210" s="19">
        <f>IF(MAX(_xlfn.MAXIFS('Contract Awards'!$V$9:$V$2697,'Contract Awards'!$C$9:$C$2697,$K210),_xlfn.MAXIFS('Contract Awards'!$V$9:$V$2697,'Contract Awards'!$D$9:$D$2697,$K210))=0,"",MAX(_xlfn.MAXIFS('Contract Awards'!$V$9:$V$2697,'Contract Awards'!$C$9:$C$2697,$K210),_xlfn.MAXIFS('Contract Awards'!$V$9:$V$2697,'Contract Awards'!$D$9:$D$2697,$K210)))</f>
        <v>42596</v>
      </c>
      <c r="U210" s="15">
        <f t="shared" si="15"/>
        <v>0</v>
      </c>
      <c r="V210" t="str">
        <f>IF($Q210="","",IF(COUNTIFS('Pipeline Events'!$M$9:$M$45,$Q210,'Pipeline Events'!$K$9:$K$45,"&gt;="&amp;'Timing &amp; Incumbent Screen'!$C$6)&gt;0,"Y ("&amp;COUNTIFS('Pipeline Events'!$M$9:$M$45,$Q210,'Pipeline Events'!$K$9:$K$45,"&gt;="&amp;'Timing &amp; Incumbent Screen'!$C$6)&amp;")",""))</f>
        <v/>
      </c>
      <c r="W210" t="str">
        <f>IF(COUNTIFS('Notice Links'!$E$9:$E$59,$K210,'Notice Links'!$L$9:$L$59,"Y",'Notice Links'!$J$9:$J$59,"&gt;="&amp;'Timing &amp; Incumbent Screen'!$C$6)&gt;0,"Y","")</f>
        <v/>
      </c>
      <c r="X210">
        <f>IFERROR(INDEX('Recompete Reviews'!$D$9:$D$234,MATCH($K210,'Recompete Reviews'!$B$9:$B$234,0)),"")</f>
        <v>0</v>
      </c>
      <c r="Y210">
        <f>IFERROR(INDEX('Recompete Reviews'!$E$9:$E$234,MATCH($K210,'Recompete Reviews'!$B$9:$B$234,0)),"")</f>
        <v>0</v>
      </c>
      <c r="Z210">
        <f>IFERROR(INDEX('Recompete Reviews'!$H$9:$H$234,MATCH($K210,'Recompete Reviews'!$B$9:$B$234,0)),"")</f>
        <v>0</v>
      </c>
    </row>
    <row r="211" spans="2:26" ht="11" outlineLevel="1" x14ac:dyDescent="0.15">
      <c r="B211" t="str">
        <f>IF($E211="","",IF($E211&lt;'Timing &amp; Incumbent Screen'!$C$6,"Expired-lineage","Active"))</f>
        <v>Expired-lineage</v>
      </c>
      <c r="C211" t="str">
        <f>IF($E211="","",IF($E211&lt;'Timing &amp; Incumbent Screen'!$C$6,"Expired - unresolved",IF(($E211-'Timing &amp; Incumbent Screen'!$C$6)&lt;=365,"Imminent (&lt;=12 mo)",IF(($E211-'Timing &amp; Incumbent Screen'!$C$6)&lt;=1095,"Forward (1-3 yr)","Long-range (3+ yr)"))))</f>
        <v>Expired - unresolved</v>
      </c>
      <c r="D211" t="str">
        <f t="shared" si="12"/>
        <v>FY16</v>
      </c>
      <c r="E211" s="18">
        <f>IF(INDEX('Contract Families'!$AK$9:$AK$1696,MATCH($K211,'Contract Families'!$B$9:$B$1696,0))="","",INDEX('Contract Families'!$AK$9:$AK$1696,MATCH($K211,'Contract Families'!$B$9:$B$1696,0)))</f>
        <v>42576</v>
      </c>
      <c r="F211" t="s">
        <v>599</v>
      </c>
      <c r="G211" s="15">
        <f>IF($E211="","",ROUND(($E211-'Timing &amp; Incumbent Screen'!$C$6)/30.44,0))</f>
        <v>-119</v>
      </c>
      <c r="H211" s="19">
        <f t="shared" si="13"/>
        <v>42576</v>
      </c>
      <c r="I211" s="19">
        <f t="shared" si="14"/>
        <v>42486</v>
      </c>
      <c r="J211" s="15">
        <f>IFERROR(INDEX('Recompete Reviews'!$M$9:$M$234,MATCH($K211,'Recompete Reviews'!$B$9:$B$234,0)),"")</f>
        <v>0</v>
      </c>
      <c r="K211" t="s">
        <v>298</v>
      </c>
      <c r="L211" t="s">
        <v>681</v>
      </c>
      <c r="M211" t="s">
        <v>531</v>
      </c>
      <c r="N211" t="s">
        <v>636</v>
      </c>
      <c r="O211" s="17">
        <v>42180</v>
      </c>
      <c r="P211" s="4">
        <f>IF($O211="","",ROUND(('Timing &amp; Incumbent Screen'!$C$6-$O211)/365.25,1))</f>
        <v>11</v>
      </c>
      <c r="Q211" t="s">
        <v>750</v>
      </c>
      <c r="R211" s="10">
        <f>IF(INDEX('Contract Families'!$AB$9:$AB$1696,MATCH($K211,'Contract Families'!$B$9:$B$1696,0))="","",INDEX('Contract Families'!$AB$9:$AB$1696,MATCH($K211,'Contract Families'!$B$9:$B$1696,0))/1000000)</f>
        <v>2.5295000000000001</v>
      </c>
      <c r="S211" s="11">
        <f>IF(INDEX('Contract Families'!$Z$9:$Z$1696,MATCH($K211,'Contract Families'!$B$9:$B$1696,0))="","",INDEX('Contract Families'!$Z$9:$Z$1696,MATCH($K211,'Contract Families'!$B$9:$B$1696,0)))</f>
        <v>1</v>
      </c>
      <c r="T211" s="19">
        <f>IF(MAX(_xlfn.MAXIFS('Contract Awards'!$V$9:$V$2697,'Contract Awards'!$C$9:$C$2697,$K211),_xlfn.MAXIFS('Contract Awards'!$V$9:$V$2697,'Contract Awards'!$D$9:$D$2697,$K211))=0,"",MAX(_xlfn.MAXIFS('Contract Awards'!$V$9:$V$2697,'Contract Awards'!$C$9:$C$2697,$K211),_xlfn.MAXIFS('Contract Awards'!$V$9:$V$2697,'Contract Awards'!$D$9:$D$2697,$K211)))</f>
        <v>42576</v>
      </c>
      <c r="U211" s="15">
        <f t="shared" si="15"/>
        <v>0</v>
      </c>
      <c r="V211" t="str">
        <f>IF($Q211="","",IF(COUNTIFS('Pipeline Events'!$M$9:$M$45,$Q211,'Pipeline Events'!$K$9:$K$45,"&gt;="&amp;'Timing &amp; Incumbent Screen'!$C$6)&gt;0,"Y ("&amp;COUNTIFS('Pipeline Events'!$M$9:$M$45,$Q211,'Pipeline Events'!$K$9:$K$45,"&gt;="&amp;'Timing &amp; Incumbent Screen'!$C$6)&amp;")",""))</f>
        <v/>
      </c>
      <c r="W211" t="str">
        <f>IF(COUNTIFS('Notice Links'!$E$9:$E$59,$K211,'Notice Links'!$L$9:$L$59,"Y",'Notice Links'!$J$9:$J$59,"&gt;="&amp;'Timing &amp; Incumbent Screen'!$C$6)&gt;0,"Y","")</f>
        <v/>
      </c>
      <c r="X211">
        <f>IFERROR(INDEX('Recompete Reviews'!$D$9:$D$234,MATCH($K211,'Recompete Reviews'!$B$9:$B$234,0)),"")</f>
        <v>0</v>
      </c>
      <c r="Y211">
        <f>IFERROR(INDEX('Recompete Reviews'!$E$9:$E$234,MATCH($K211,'Recompete Reviews'!$B$9:$B$234,0)),"")</f>
        <v>0</v>
      </c>
      <c r="Z211">
        <f>IFERROR(INDEX('Recompete Reviews'!$H$9:$H$234,MATCH($K211,'Recompete Reviews'!$B$9:$B$234,0)),"")</f>
        <v>0</v>
      </c>
    </row>
    <row r="212" spans="2:26" ht="11" outlineLevel="1" x14ac:dyDescent="0.15">
      <c r="B212" t="str">
        <f>IF($E212="","",IF($E212&lt;'Timing &amp; Incumbent Screen'!$C$6,"Expired-lineage","Active"))</f>
        <v>Expired-lineage</v>
      </c>
      <c r="C212" t="str">
        <f>IF($E212="","",IF($E212&lt;'Timing &amp; Incumbent Screen'!$C$6,"Expired - unresolved",IF(($E212-'Timing &amp; Incumbent Screen'!$C$6)&lt;=365,"Imminent (&lt;=12 mo)",IF(($E212-'Timing &amp; Incumbent Screen'!$C$6)&lt;=1095,"Forward (1-3 yr)","Long-range (3+ yr)"))))</f>
        <v>Expired - unresolved</v>
      </c>
      <c r="D212" t="str">
        <f t="shared" si="12"/>
        <v>FY16</v>
      </c>
      <c r="E212" s="18">
        <f>IF(INDEX('Contract Families'!$AK$9:$AK$1696,MATCH($K212,'Contract Families'!$B$9:$B$1696,0))="","",INDEX('Contract Families'!$AK$9:$AK$1696,MATCH($K212,'Contract Families'!$B$9:$B$1696,0)))</f>
        <v>42436</v>
      </c>
      <c r="F212" t="s">
        <v>599</v>
      </c>
      <c r="G212" s="15">
        <f>IF($E212="","",ROUND(($E212-'Timing &amp; Incumbent Screen'!$C$6)/30.44,0))</f>
        <v>-123</v>
      </c>
      <c r="H212" s="19">
        <f t="shared" si="13"/>
        <v>42436</v>
      </c>
      <c r="I212" s="19">
        <f t="shared" si="14"/>
        <v>42346</v>
      </c>
      <c r="J212" s="15">
        <f>IFERROR(INDEX('Recompete Reviews'!$M$9:$M$234,MATCH($K212,'Recompete Reviews'!$B$9:$B$234,0)),"")</f>
        <v>0</v>
      </c>
      <c r="K212" t="s">
        <v>351</v>
      </c>
      <c r="L212" t="s">
        <v>634</v>
      </c>
      <c r="M212" t="s">
        <v>531</v>
      </c>
      <c r="N212" t="s">
        <v>636</v>
      </c>
      <c r="O212" s="17">
        <v>42333</v>
      </c>
      <c r="P212" s="4">
        <f>IF($O212="","",ROUND(('Timing &amp; Incumbent Screen'!$C$6-$O212)/365.25,1))</f>
        <v>10.6</v>
      </c>
      <c r="Q212" t="s">
        <v>750</v>
      </c>
      <c r="R212" s="10">
        <f>IF(INDEX('Contract Families'!$AB$9:$AB$1696,MATCH($K212,'Contract Families'!$B$9:$B$1696,0))="","",INDEX('Contract Families'!$AB$9:$AB$1696,MATCH($K212,'Contract Families'!$B$9:$B$1696,0))/1000000)</f>
        <v>1.3467762599999999</v>
      </c>
      <c r="S212" s="11">
        <f>IF(INDEX('Contract Families'!$Z$9:$Z$1696,MATCH($K212,'Contract Families'!$B$9:$B$1696,0))="","",INDEX('Contract Families'!$Z$9:$Z$1696,MATCH($K212,'Contract Families'!$B$9:$B$1696,0)))</f>
        <v>1</v>
      </c>
      <c r="T212" s="19">
        <f>IF(MAX(_xlfn.MAXIFS('Contract Awards'!$V$9:$V$2697,'Contract Awards'!$C$9:$C$2697,$K212),_xlfn.MAXIFS('Contract Awards'!$V$9:$V$2697,'Contract Awards'!$D$9:$D$2697,$K212))=0,"",MAX(_xlfn.MAXIFS('Contract Awards'!$V$9:$V$2697,'Contract Awards'!$C$9:$C$2697,$K212),_xlfn.MAXIFS('Contract Awards'!$V$9:$V$2697,'Contract Awards'!$D$9:$D$2697,$K212)))</f>
        <v>42436</v>
      </c>
      <c r="U212" s="15">
        <f t="shared" si="15"/>
        <v>0</v>
      </c>
      <c r="V212" t="str">
        <f>IF($Q212="","",IF(COUNTIFS('Pipeline Events'!$M$9:$M$45,$Q212,'Pipeline Events'!$K$9:$K$45,"&gt;="&amp;'Timing &amp; Incumbent Screen'!$C$6)&gt;0,"Y ("&amp;COUNTIFS('Pipeline Events'!$M$9:$M$45,$Q212,'Pipeline Events'!$K$9:$K$45,"&gt;="&amp;'Timing &amp; Incumbent Screen'!$C$6)&amp;")",""))</f>
        <v/>
      </c>
      <c r="W212" t="str">
        <f>IF(COUNTIFS('Notice Links'!$E$9:$E$59,$K212,'Notice Links'!$L$9:$L$59,"Y",'Notice Links'!$J$9:$J$59,"&gt;="&amp;'Timing &amp; Incumbent Screen'!$C$6)&gt;0,"Y","")</f>
        <v/>
      </c>
      <c r="X212">
        <f>IFERROR(INDEX('Recompete Reviews'!$D$9:$D$234,MATCH($K212,'Recompete Reviews'!$B$9:$B$234,0)),"")</f>
        <v>0</v>
      </c>
      <c r="Y212">
        <f>IFERROR(INDEX('Recompete Reviews'!$E$9:$E$234,MATCH($K212,'Recompete Reviews'!$B$9:$B$234,0)),"")</f>
        <v>0</v>
      </c>
      <c r="Z212">
        <f>IFERROR(INDEX('Recompete Reviews'!$H$9:$H$234,MATCH($K212,'Recompete Reviews'!$B$9:$B$234,0)),"")</f>
        <v>0</v>
      </c>
    </row>
    <row r="213" spans="2:26" ht="11" outlineLevel="1" x14ac:dyDescent="0.15">
      <c r="B213" t="str">
        <f>IF($E213="","",IF($E213&lt;'Timing &amp; Incumbent Screen'!$C$6,"Expired-lineage","Active"))</f>
        <v>Expired-lineage</v>
      </c>
      <c r="C213" t="str">
        <f>IF($E213="","",IF($E213&lt;'Timing &amp; Incumbent Screen'!$C$6,"Expired - unresolved",IF(($E213-'Timing &amp; Incumbent Screen'!$C$6)&lt;=365,"Imminent (&lt;=12 mo)",IF(($E213-'Timing &amp; Incumbent Screen'!$C$6)&lt;=1095,"Forward (1-3 yr)","Long-range (3+ yr)"))))</f>
        <v>Expired - unresolved</v>
      </c>
      <c r="D213" t="str">
        <f t="shared" si="12"/>
        <v>FY16</v>
      </c>
      <c r="E213" s="18">
        <f>IF(INDEX('Contract Families'!$AK$9:$AK$1696,MATCH($K213,'Contract Families'!$B$9:$B$1696,0))="","",INDEX('Contract Families'!$AK$9:$AK$1696,MATCH($K213,'Contract Families'!$B$9:$B$1696,0)))</f>
        <v>42429</v>
      </c>
      <c r="F213" t="s">
        <v>599</v>
      </c>
      <c r="G213" s="15">
        <f>IF($E213="","",ROUND(($E213-'Timing &amp; Incumbent Screen'!$C$6)/30.44,0))</f>
        <v>-124</v>
      </c>
      <c r="H213" s="19">
        <f t="shared" si="13"/>
        <v>42429</v>
      </c>
      <c r="I213" s="19">
        <f t="shared" si="14"/>
        <v>42339</v>
      </c>
      <c r="J213" s="15">
        <f>IFERROR(INDEX('Recompete Reviews'!$M$9:$M$234,MATCH($K213,'Recompete Reviews'!$B$9:$B$234,0)),"")</f>
        <v>0</v>
      </c>
      <c r="K213" t="s">
        <v>297</v>
      </c>
      <c r="L213" t="s">
        <v>661</v>
      </c>
      <c r="M213" t="s">
        <v>531</v>
      </c>
      <c r="N213" t="s">
        <v>636</v>
      </c>
      <c r="O213" s="17">
        <v>40422</v>
      </c>
      <c r="P213" s="4">
        <f>IF($O213="","",ROUND(('Timing &amp; Incumbent Screen'!$C$6-$O213)/365.25,1))</f>
        <v>15.8</v>
      </c>
      <c r="Q213" t="s">
        <v>740</v>
      </c>
      <c r="R213" s="10">
        <f>IF(INDEX('Contract Families'!$AB$9:$AB$1696,MATCH($K213,'Contract Families'!$B$9:$B$1696,0))="","",INDEX('Contract Families'!$AB$9:$AB$1696,MATCH($K213,'Contract Families'!$B$9:$B$1696,0))/1000000)</f>
        <v>2.5323685</v>
      </c>
      <c r="S213" s="11">
        <f>IF(INDEX('Contract Families'!$Z$9:$Z$1696,MATCH($K213,'Contract Families'!$B$9:$B$1696,0))="","",INDEX('Contract Families'!$Z$9:$Z$1696,MATCH($K213,'Contract Families'!$B$9:$B$1696,0)))</f>
        <v>0.73960000000000004</v>
      </c>
      <c r="T213" s="19">
        <f>IF(MAX(_xlfn.MAXIFS('Contract Awards'!$V$9:$V$2697,'Contract Awards'!$C$9:$C$2697,$K213),_xlfn.MAXIFS('Contract Awards'!$V$9:$V$2697,'Contract Awards'!$D$9:$D$2697,$K213))=0,"",MAX(_xlfn.MAXIFS('Contract Awards'!$V$9:$V$2697,'Contract Awards'!$C$9:$C$2697,$K213),_xlfn.MAXIFS('Contract Awards'!$V$9:$V$2697,'Contract Awards'!$D$9:$D$2697,$K213)))</f>
        <v>42429</v>
      </c>
      <c r="U213" s="15">
        <f t="shared" si="15"/>
        <v>0</v>
      </c>
      <c r="V213" t="str">
        <f>IF($Q213="","",IF(COUNTIFS('Pipeline Events'!$M$9:$M$45,$Q213,'Pipeline Events'!$K$9:$K$45,"&gt;="&amp;'Timing &amp; Incumbent Screen'!$C$6)&gt;0,"Y ("&amp;COUNTIFS('Pipeline Events'!$M$9:$M$45,$Q213,'Pipeline Events'!$K$9:$K$45,"&gt;="&amp;'Timing &amp; Incumbent Screen'!$C$6)&amp;")",""))</f>
        <v/>
      </c>
      <c r="W213" t="str">
        <f>IF(COUNTIFS('Notice Links'!$E$9:$E$59,$K213,'Notice Links'!$L$9:$L$59,"Y",'Notice Links'!$J$9:$J$59,"&gt;="&amp;'Timing &amp; Incumbent Screen'!$C$6)&gt;0,"Y","")</f>
        <v/>
      </c>
      <c r="X213">
        <f>IFERROR(INDEX('Recompete Reviews'!$D$9:$D$234,MATCH($K213,'Recompete Reviews'!$B$9:$B$234,0)),"")</f>
        <v>0</v>
      </c>
      <c r="Y213">
        <f>IFERROR(INDEX('Recompete Reviews'!$E$9:$E$234,MATCH($K213,'Recompete Reviews'!$B$9:$B$234,0)),"")</f>
        <v>0</v>
      </c>
      <c r="Z213">
        <f>IFERROR(INDEX('Recompete Reviews'!$H$9:$H$234,MATCH($K213,'Recompete Reviews'!$B$9:$B$234,0)),"")</f>
        <v>0</v>
      </c>
    </row>
    <row r="214" spans="2:26" ht="11" outlineLevel="1" x14ac:dyDescent="0.15">
      <c r="B214" t="str">
        <f>IF($E214="","",IF($E214&lt;'Timing &amp; Incumbent Screen'!$C$6,"Expired-lineage","Active"))</f>
        <v>Expired-lineage</v>
      </c>
      <c r="C214" t="str">
        <f>IF($E214="","",IF($E214&lt;'Timing &amp; Incumbent Screen'!$C$6,"Expired - unresolved",IF(($E214-'Timing &amp; Incumbent Screen'!$C$6)&lt;=365,"Imminent (&lt;=12 mo)",IF(($E214-'Timing &amp; Incumbent Screen'!$C$6)&lt;=1095,"Forward (1-3 yr)","Long-range (3+ yr)"))))</f>
        <v>Expired - unresolved</v>
      </c>
      <c r="D214" t="str">
        <f t="shared" si="12"/>
        <v>FY16</v>
      </c>
      <c r="E214" s="18">
        <f>IF(INDEX('Contract Families'!$AK$9:$AK$1696,MATCH($K214,'Contract Families'!$B$9:$B$1696,0))="","",INDEX('Contract Families'!$AK$9:$AK$1696,MATCH($K214,'Contract Families'!$B$9:$B$1696,0)))</f>
        <v>42429</v>
      </c>
      <c r="F214" t="s">
        <v>599</v>
      </c>
      <c r="G214" s="15">
        <f>IF($E214="","",ROUND(($E214-'Timing &amp; Incumbent Screen'!$C$6)/30.44,0))</f>
        <v>-124</v>
      </c>
      <c r="H214" s="19">
        <f t="shared" si="13"/>
        <v>42429</v>
      </c>
      <c r="I214" s="19">
        <f t="shared" si="14"/>
        <v>42339</v>
      </c>
      <c r="J214" s="15">
        <f>IFERROR(INDEX('Recompete Reviews'!$M$9:$M$234,MATCH($K214,'Recompete Reviews'!$B$9:$B$234,0)),"")</f>
        <v>0</v>
      </c>
      <c r="K214" t="s">
        <v>385</v>
      </c>
      <c r="L214" t="s">
        <v>685</v>
      </c>
      <c r="M214" t="s">
        <v>531</v>
      </c>
      <c r="N214" t="s">
        <v>636</v>
      </c>
      <c r="O214" s="17">
        <v>42272</v>
      </c>
      <c r="P214" s="4">
        <f>IF($O214="","",ROUND(('Timing &amp; Incumbent Screen'!$C$6-$O214)/365.25,1))</f>
        <v>10.7</v>
      </c>
      <c r="Q214" t="s">
        <v>740</v>
      </c>
      <c r="R214" s="10">
        <f>IF(INDEX('Contract Families'!$AB$9:$AB$1696,MATCH($K214,'Contract Families'!$B$9:$B$1696,0))="","",INDEX('Contract Families'!$AB$9:$AB$1696,MATCH($K214,'Contract Families'!$B$9:$B$1696,0))/1000000)</f>
        <v>1.0132289999999999</v>
      </c>
      <c r="S214" s="11">
        <f>IF(INDEX('Contract Families'!$Z$9:$Z$1696,MATCH($K214,'Contract Families'!$B$9:$B$1696,0))="","",INDEX('Contract Families'!$Z$9:$Z$1696,MATCH($K214,'Contract Families'!$B$9:$B$1696,0)))</f>
        <v>1</v>
      </c>
      <c r="T214" s="19">
        <f>IF(MAX(_xlfn.MAXIFS('Contract Awards'!$V$9:$V$2697,'Contract Awards'!$C$9:$C$2697,$K214),_xlfn.MAXIFS('Contract Awards'!$V$9:$V$2697,'Contract Awards'!$D$9:$D$2697,$K214))=0,"",MAX(_xlfn.MAXIFS('Contract Awards'!$V$9:$V$2697,'Contract Awards'!$C$9:$C$2697,$K214),_xlfn.MAXIFS('Contract Awards'!$V$9:$V$2697,'Contract Awards'!$D$9:$D$2697,$K214)))</f>
        <v>42429</v>
      </c>
      <c r="U214" s="15">
        <f t="shared" si="15"/>
        <v>0</v>
      </c>
      <c r="V214" t="str">
        <f>IF($Q214="","",IF(COUNTIFS('Pipeline Events'!$M$9:$M$45,$Q214,'Pipeline Events'!$K$9:$K$45,"&gt;="&amp;'Timing &amp; Incumbent Screen'!$C$6)&gt;0,"Y ("&amp;COUNTIFS('Pipeline Events'!$M$9:$M$45,$Q214,'Pipeline Events'!$K$9:$K$45,"&gt;="&amp;'Timing &amp; Incumbent Screen'!$C$6)&amp;")",""))</f>
        <v/>
      </c>
      <c r="W214" t="str">
        <f>IF(COUNTIFS('Notice Links'!$E$9:$E$59,$K214,'Notice Links'!$L$9:$L$59,"Y",'Notice Links'!$J$9:$J$59,"&gt;="&amp;'Timing &amp; Incumbent Screen'!$C$6)&gt;0,"Y","")</f>
        <v/>
      </c>
      <c r="X214">
        <f>IFERROR(INDEX('Recompete Reviews'!$D$9:$D$234,MATCH($K214,'Recompete Reviews'!$B$9:$B$234,0)),"")</f>
        <v>0</v>
      </c>
      <c r="Y214">
        <f>IFERROR(INDEX('Recompete Reviews'!$E$9:$E$234,MATCH($K214,'Recompete Reviews'!$B$9:$B$234,0)),"")</f>
        <v>0</v>
      </c>
      <c r="Z214">
        <f>IFERROR(INDEX('Recompete Reviews'!$H$9:$H$234,MATCH($K214,'Recompete Reviews'!$B$9:$B$234,0)),"")</f>
        <v>0</v>
      </c>
    </row>
    <row r="215" spans="2:26" ht="11" outlineLevel="1" x14ac:dyDescent="0.15">
      <c r="B215" t="str">
        <f>IF($E215="","",IF($E215&lt;'Timing &amp; Incumbent Screen'!$C$6,"Expired-lineage","Active"))</f>
        <v>Expired-lineage</v>
      </c>
      <c r="C215" t="str">
        <f>IF($E215="","",IF($E215&lt;'Timing &amp; Incumbent Screen'!$C$6,"Expired - unresolved",IF(($E215-'Timing &amp; Incumbent Screen'!$C$6)&lt;=365,"Imminent (&lt;=12 mo)",IF(($E215-'Timing &amp; Incumbent Screen'!$C$6)&lt;=1095,"Forward (1-3 yr)","Long-range (3+ yr)"))))</f>
        <v>Expired - unresolved</v>
      </c>
      <c r="D215" t="str">
        <f t="shared" si="12"/>
        <v>FY16</v>
      </c>
      <c r="E215" s="18">
        <f>IF(INDEX('Contract Families'!$AK$9:$AK$1696,MATCH($K215,'Contract Families'!$B$9:$B$1696,0))="","",INDEX('Contract Families'!$AK$9:$AK$1696,MATCH($K215,'Contract Families'!$B$9:$B$1696,0)))</f>
        <v>42417</v>
      </c>
      <c r="F215" t="s">
        <v>599</v>
      </c>
      <c r="G215" s="15">
        <f>IF($E215="","",ROUND(($E215-'Timing &amp; Incumbent Screen'!$C$6)/30.44,0))</f>
        <v>-124</v>
      </c>
      <c r="H215" s="19">
        <f t="shared" si="13"/>
        <v>42417</v>
      </c>
      <c r="I215" s="19">
        <f t="shared" si="14"/>
        <v>42327</v>
      </c>
      <c r="J215" s="15">
        <f>IFERROR(INDEX('Recompete Reviews'!$M$9:$M$234,MATCH($K215,'Recompete Reviews'!$B$9:$B$234,0)),"")</f>
        <v>0</v>
      </c>
      <c r="K215" t="s">
        <v>201</v>
      </c>
      <c r="L215" t="s">
        <v>647</v>
      </c>
      <c r="M215" t="s">
        <v>531</v>
      </c>
      <c r="N215" t="s">
        <v>636</v>
      </c>
      <c r="O215" s="17">
        <v>42272</v>
      </c>
      <c r="P215" s="4">
        <f>IF($O215="","",ROUND(('Timing &amp; Incumbent Screen'!$C$6-$O215)/365.25,1))</f>
        <v>10.7</v>
      </c>
      <c r="Q215" t="s">
        <v>748</v>
      </c>
      <c r="R215" s="10">
        <f>IF(INDEX('Contract Families'!$AB$9:$AB$1696,MATCH($K215,'Contract Families'!$B$9:$B$1696,0))="","",INDEX('Contract Families'!$AB$9:$AB$1696,MATCH($K215,'Contract Families'!$B$9:$B$1696,0))/1000000)</f>
        <v>15.894902310000001</v>
      </c>
      <c r="S215" s="11">
        <f>IF(INDEX('Contract Families'!$Z$9:$Z$1696,MATCH($K215,'Contract Families'!$B$9:$B$1696,0))="","",INDEX('Contract Families'!$Z$9:$Z$1696,MATCH($K215,'Contract Families'!$B$9:$B$1696,0)))</f>
        <v>1</v>
      </c>
      <c r="T215" s="19">
        <f>IF(MAX(_xlfn.MAXIFS('Contract Awards'!$V$9:$V$2697,'Contract Awards'!$C$9:$C$2697,$K215),_xlfn.MAXIFS('Contract Awards'!$V$9:$V$2697,'Contract Awards'!$D$9:$D$2697,$K215))=0,"",MAX(_xlfn.MAXIFS('Contract Awards'!$V$9:$V$2697,'Contract Awards'!$C$9:$C$2697,$K215),_xlfn.MAXIFS('Contract Awards'!$V$9:$V$2697,'Contract Awards'!$D$9:$D$2697,$K215)))</f>
        <v>42417</v>
      </c>
      <c r="U215" s="15">
        <f t="shared" si="15"/>
        <v>0</v>
      </c>
      <c r="V215" t="str">
        <f>IF($Q215="","",IF(COUNTIFS('Pipeline Events'!$M$9:$M$45,$Q215,'Pipeline Events'!$K$9:$K$45,"&gt;="&amp;'Timing &amp; Incumbent Screen'!$C$6)&gt;0,"Y ("&amp;COUNTIFS('Pipeline Events'!$M$9:$M$45,$Q215,'Pipeline Events'!$K$9:$K$45,"&gt;="&amp;'Timing &amp; Incumbent Screen'!$C$6)&amp;")",""))</f>
        <v/>
      </c>
      <c r="W215" t="str">
        <f>IF(COUNTIFS('Notice Links'!$E$9:$E$59,$K215,'Notice Links'!$L$9:$L$59,"Y",'Notice Links'!$J$9:$J$59,"&gt;="&amp;'Timing &amp; Incumbent Screen'!$C$6)&gt;0,"Y","")</f>
        <v/>
      </c>
      <c r="X215">
        <f>IFERROR(INDEX('Recompete Reviews'!$D$9:$D$234,MATCH($K215,'Recompete Reviews'!$B$9:$B$234,0)),"")</f>
        <v>0</v>
      </c>
      <c r="Y215">
        <f>IFERROR(INDEX('Recompete Reviews'!$E$9:$E$234,MATCH($K215,'Recompete Reviews'!$B$9:$B$234,0)),"")</f>
        <v>0</v>
      </c>
      <c r="Z215">
        <f>IFERROR(INDEX('Recompete Reviews'!$H$9:$H$234,MATCH($K215,'Recompete Reviews'!$B$9:$B$234,0)),"")</f>
        <v>0</v>
      </c>
    </row>
    <row r="216" spans="2:26" ht="11" outlineLevel="1" x14ac:dyDescent="0.15">
      <c r="B216" t="str">
        <f>IF($E216="","",IF($E216&lt;'Timing &amp; Incumbent Screen'!$C$6,"Expired-lineage","Active"))</f>
        <v>Expired-lineage</v>
      </c>
      <c r="C216" t="str">
        <f>IF($E216="","",IF($E216&lt;'Timing &amp; Incumbent Screen'!$C$6,"Expired - unresolved",IF(($E216-'Timing &amp; Incumbent Screen'!$C$6)&lt;=365,"Imminent (&lt;=12 mo)",IF(($E216-'Timing &amp; Incumbent Screen'!$C$6)&lt;=1095,"Forward (1-3 yr)","Long-range (3+ yr)"))))</f>
        <v>Expired - unresolved</v>
      </c>
      <c r="D216" t="str">
        <f t="shared" si="12"/>
        <v>FY16</v>
      </c>
      <c r="E216" s="18">
        <f>IF(INDEX('Contract Families'!$AK$9:$AK$1696,MATCH($K216,'Contract Families'!$B$9:$B$1696,0))="","",INDEX('Contract Families'!$AK$9:$AK$1696,MATCH($K216,'Contract Families'!$B$9:$B$1696,0)))</f>
        <v>42408</v>
      </c>
      <c r="F216" t="s">
        <v>599</v>
      </c>
      <c r="G216" s="15">
        <f>IF($E216="","",ROUND(($E216-'Timing &amp; Incumbent Screen'!$C$6)/30.44,0))</f>
        <v>-124</v>
      </c>
      <c r="H216" s="19">
        <f t="shared" si="13"/>
        <v>42408</v>
      </c>
      <c r="I216" s="19">
        <f t="shared" si="14"/>
        <v>42318</v>
      </c>
      <c r="J216" s="15">
        <f>IFERROR(INDEX('Recompete Reviews'!$M$9:$M$234,MATCH($K216,'Recompete Reviews'!$B$9:$B$234,0)),"")</f>
        <v>0</v>
      </c>
      <c r="K216" t="s">
        <v>270</v>
      </c>
      <c r="L216" t="s">
        <v>674</v>
      </c>
      <c r="M216" t="s">
        <v>531</v>
      </c>
      <c r="N216" t="s">
        <v>636</v>
      </c>
      <c r="O216" s="17">
        <v>41912</v>
      </c>
      <c r="P216" s="4">
        <f>IF($O216="","",ROUND(('Timing &amp; Incumbent Screen'!$C$6-$O216)/365.25,1))</f>
        <v>11.7</v>
      </c>
      <c r="Q216" t="s">
        <v>750</v>
      </c>
      <c r="R216" s="10">
        <f>IF(INDEX('Contract Families'!$AB$9:$AB$1696,MATCH($K216,'Contract Families'!$B$9:$B$1696,0))="","",INDEX('Contract Families'!$AB$9:$AB$1696,MATCH($K216,'Contract Families'!$B$9:$B$1696,0))/1000000)</f>
        <v>4.1151112000000003</v>
      </c>
      <c r="S216" s="11">
        <f>IF(INDEX('Contract Families'!$Z$9:$Z$1696,MATCH($K216,'Contract Families'!$B$9:$B$1696,0))="","",INDEX('Contract Families'!$Z$9:$Z$1696,MATCH($K216,'Contract Families'!$B$9:$B$1696,0)))</f>
        <v>8.3099999999999993E-2</v>
      </c>
      <c r="T216" s="19">
        <f>IF(MAX(_xlfn.MAXIFS('Contract Awards'!$V$9:$V$2697,'Contract Awards'!$C$9:$C$2697,$K216),_xlfn.MAXIFS('Contract Awards'!$V$9:$V$2697,'Contract Awards'!$D$9:$D$2697,$K216))=0,"",MAX(_xlfn.MAXIFS('Contract Awards'!$V$9:$V$2697,'Contract Awards'!$C$9:$C$2697,$K216),_xlfn.MAXIFS('Contract Awards'!$V$9:$V$2697,'Contract Awards'!$D$9:$D$2697,$K216)))</f>
        <v>42408</v>
      </c>
      <c r="U216" s="15">
        <f t="shared" si="15"/>
        <v>0</v>
      </c>
      <c r="V216" t="str">
        <f>IF($Q216="","",IF(COUNTIFS('Pipeline Events'!$M$9:$M$45,$Q216,'Pipeline Events'!$K$9:$K$45,"&gt;="&amp;'Timing &amp; Incumbent Screen'!$C$6)&gt;0,"Y ("&amp;COUNTIFS('Pipeline Events'!$M$9:$M$45,$Q216,'Pipeline Events'!$K$9:$K$45,"&gt;="&amp;'Timing &amp; Incumbent Screen'!$C$6)&amp;")",""))</f>
        <v/>
      </c>
      <c r="W216" t="str">
        <f>IF(COUNTIFS('Notice Links'!$E$9:$E$59,$K216,'Notice Links'!$L$9:$L$59,"Y",'Notice Links'!$J$9:$J$59,"&gt;="&amp;'Timing &amp; Incumbent Screen'!$C$6)&gt;0,"Y","")</f>
        <v/>
      </c>
      <c r="X216">
        <f>IFERROR(INDEX('Recompete Reviews'!$D$9:$D$234,MATCH($K216,'Recompete Reviews'!$B$9:$B$234,0)),"")</f>
        <v>0</v>
      </c>
      <c r="Y216">
        <f>IFERROR(INDEX('Recompete Reviews'!$E$9:$E$234,MATCH($K216,'Recompete Reviews'!$B$9:$B$234,0)),"")</f>
        <v>0</v>
      </c>
      <c r="Z216">
        <f>IFERROR(INDEX('Recompete Reviews'!$H$9:$H$234,MATCH($K216,'Recompete Reviews'!$B$9:$B$234,0)),"")</f>
        <v>0</v>
      </c>
    </row>
    <row r="217" spans="2:26" ht="11" outlineLevel="1" x14ac:dyDescent="0.15">
      <c r="B217" t="str">
        <f>IF($E217="","",IF($E217&lt;'Timing &amp; Incumbent Screen'!$C$6,"Expired-lineage","Active"))</f>
        <v>Expired-lineage</v>
      </c>
      <c r="C217" t="str">
        <f>IF($E217="","",IF($E217&lt;'Timing &amp; Incumbent Screen'!$C$6,"Expired - unresolved",IF(($E217-'Timing &amp; Incumbent Screen'!$C$6)&lt;=365,"Imminent (&lt;=12 mo)",IF(($E217-'Timing &amp; Incumbent Screen'!$C$6)&lt;=1095,"Forward (1-3 yr)","Long-range (3+ yr)"))))</f>
        <v>Expired - unresolved</v>
      </c>
      <c r="D217" t="str">
        <f t="shared" si="12"/>
        <v>FY16</v>
      </c>
      <c r="E217" s="18">
        <f>IF(INDEX('Contract Families'!$AK$9:$AK$1696,MATCH($K217,'Contract Families'!$B$9:$B$1696,0))="","",INDEX('Contract Families'!$AK$9:$AK$1696,MATCH($K217,'Contract Families'!$B$9:$B$1696,0)))</f>
        <v>42392</v>
      </c>
      <c r="F217" t="s">
        <v>599</v>
      </c>
      <c r="G217" s="15">
        <f>IF($E217="","",ROUND(($E217-'Timing &amp; Incumbent Screen'!$C$6)/30.44,0))</f>
        <v>-125</v>
      </c>
      <c r="H217" s="19">
        <f t="shared" si="13"/>
        <v>42392</v>
      </c>
      <c r="I217" s="19">
        <f t="shared" si="14"/>
        <v>42302</v>
      </c>
      <c r="J217" s="15">
        <f>IFERROR(INDEX('Recompete Reviews'!$M$9:$M$234,MATCH($K217,'Recompete Reviews'!$B$9:$B$234,0)),"")</f>
        <v>0</v>
      </c>
      <c r="K217" t="s">
        <v>314</v>
      </c>
      <c r="L217" t="s">
        <v>689</v>
      </c>
      <c r="M217" t="s">
        <v>531</v>
      </c>
      <c r="N217" t="s">
        <v>636</v>
      </c>
      <c r="O217" s="17">
        <v>41908</v>
      </c>
      <c r="P217" s="4">
        <f>IF($O217="","",ROUND(('Timing &amp; Incumbent Screen'!$C$6-$O217)/365.25,1))</f>
        <v>11.7</v>
      </c>
      <c r="Q217" t="s">
        <v>741</v>
      </c>
      <c r="R217" s="10">
        <f>IF(INDEX('Contract Families'!$AB$9:$AB$1696,MATCH($K217,'Contract Families'!$B$9:$B$1696,0))="","",INDEX('Contract Families'!$AB$9:$AB$1696,MATCH($K217,'Contract Families'!$B$9:$B$1696,0))/1000000)</f>
        <v>2.0158055099999999</v>
      </c>
      <c r="S217" s="11">
        <f>IF(INDEX('Contract Families'!$Z$9:$Z$1696,MATCH($K217,'Contract Families'!$B$9:$B$1696,0))="","",INDEX('Contract Families'!$Z$9:$Z$1696,MATCH($K217,'Contract Families'!$B$9:$B$1696,0)))</f>
        <v>3.3E-3</v>
      </c>
      <c r="T217" s="19">
        <f>IF(MAX(_xlfn.MAXIFS('Contract Awards'!$V$9:$V$2697,'Contract Awards'!$C$9:$C$2697,$K217),_xlfn.MAXIFS('Contract Awards'!$V$9:$V$2697,'Contract Awards'!$D$9:$D$2697,$K217))=0,"",MAX(_xlfn.MAXIFS('Contract Awards'!$V$9:$V$2697,'Contract Awards'!$C$9:$C$2697,$K217),_xlfn.MAXIFS('Contract Awards'!$V$9:$V$2697,'Contract Awards'!$D$9:$D$2697,$K217)))</f>
        <v>42392</v>
      </c>
      <c r="U217" s="15">
        <f t="shared" si="15"/>
        <v>0</v>
      </c>
      <c r="V217" t="str">
        <f>IF($Q217="","",IF(COUNTIFS('Pipeline Events'!$M$9:$M$45,$Q217,'Pipeline Events'!$K$9:$K$45,"&gt;="&amp;'Timing &amp; Incumbent Screen'!$C$6)&gt;0,"Y ("&amp;COUNTIFS('Pipeline Events'!$M$9:$M$45,$Q217,'Pipeline Events'!$K$9:$K$45,"&gt;="&amp;'Timing &amp; Incumbent Screen'!$C$6)&amp;")",""))</f>
        <v>Y (2)</v>
      </c>
      <c r="W217" t="str">
        <f>IF(COUNTIFS('Notice Links'!$E$9:$E$59,$K217,'Notice Links'!$L$9:$L$59,"Y",'Notice Links'!$J$9:$J$59,"&gt;="&amp;'Timing &amp; Incumbent Screen'!$C$6)&gt;0,"Y","")</f>
        <v/>
      </c>
      <c r="X217">
        <f>IFERROR(INDEX('Recompete Reviews'!$D$9:$D$234,MATCH($K217,'Recompete Reviews'!$B$9:$B$234,0)),"")</f>
        <v>0</v>
      </c>
      <c r="Y217">
        <f>IFERROR(INDEX('Recompete Reviews'!$E$9:$E$234,MATCH($K217,'Recompete Reviews'!$B$9:$B$234,0)),"")</f>
        <v>0</v>
      </c>
      <c r="Z217">
        <f>IFERROR(INDEX('Recompete Reviews'!$H$9:$H$234,MATCH($K217,'Recompete Reviews'!$B$9:$B$234,0)),"")</f>
        <v>0</v>
      </c>
    </row>
    <row r="218" spans="2:26" ht="11" outlineLevel="1" x14ac:dyDescent="0.15">
      <c r="B218" t="str">
        <f>IF($E218="","",IF($E218&lt;'Timing &amp; Incumbent Screen'!$C$6,"Expired-lineage","Active"))</f>
        <v>Expired-lineage</v>
      </c>
      <c r="C218" t="str">
        <f>IF($E218="","",IF($E218&lt;'Timing &amp; Incumbent Screen'!$C$6,"Expired - unresolved",IF(($E218-'Timing &amp; Incumbent Screen'!$C$6)&lt;=365,"Imminent (&lt;=12 mo)",IF(($E218-'Timing &amp; Incumbent Screen'!$C$6)&lt;=1095,"Forward (1-3 yr)","Long-range (3+ yr)"))))</f>
        <v>Expired - unresolved</v>
      </c>
      <c r="D218" t="str">
        <f t="shared" si="12"/>
        <v>FY16</v>
      </c>
      <c r="E218" s="18">
        <f>IF(INDEX('Contract Families'!$AK$9:$AK$1696,MATCH($K218,'Contract Families'!$B$9:$B$1696,0))="","",INDEX('Contract Families'!$AK$9:$AK$1696,MATCH($K218,'Contract Families'!$B$9:$B$1696,0)))</f>
        <v>42369</v>
      </c>
      <c r="F218" t="s">
        <v>599</v>
      </c>
      <c r="G218" s="15">
        <f>IF($E218="","",ROUND(($E218-'Timing &amp; Incumbent Screen'!$C$6)/30.44,0))</f>
        <v>-126</v>
      </c>
      <c r="H218" s="19">
        <f t="shared" si="13"/>
        <v>42369</v>
      </c>
      <c r="I218" s="19">
        <f t="shared" si="14"/>
        <v>42279</v>
      </c>
      <c r="J218" s="15">
        <f>IFERROR(INDEX('Recompete Reviews'!$M$9:$M$234,MATCH($K218,'Recompete Reviews'!$B$9:$B$234,0)),"")</f>
        <v>0</v>
      </c>
      <c r="K218" t="s">
        <v>249</v>
      </c>
      <c r="L218" t="s">
        <v>664</v>
      </c>
      <c r="M218" t="s">
        <v>531</v>
      </c>
      <c r="N218" t="s">
        <v>636</v>
      </c>
      <c r="O218" s="17">
        <v>40800</v>
      </c>
      <c r="P218" s="4">
        <f>IF($O218="","",ROUND(('Timing &amp; Incumbent Screen'!$C$6-$O218)/365.25,1))</f>
        <v>14.8</v>
      </c>
      <c r="Q218" t="s">
        <v>741</v>
      </c>
      <c r="R218" s="10">
        <f>IF(INDEX('Contract Families'!$AB$9:$AB$1696,MATCH($K218,'Contract Families'!$B$9:$B$1696,0))="","",INDEX('Contract Families'!$AB$9:$AB$1696,MATCH($K218,'Contract Families'!$B$9:$B$1696,0))/1000000)</f>
        <v>5.8927465000000003</v>
      </c>
      <c r="S218" s="11">
        <f>IF(INDEX('Contract Families'!$Z$9:$Z$1696,MATCH($K218,'Contract Families'!$B$9:$B$1696,0))="","",INDEX('Contract Families'!$Z$9:$Z$1696,MATCH($K218,'Contract Families'!$B$9:$B$1696,0)))</f>
        <v>3.04E-2</v>
      </c>
      <c r="T218" s="19">
        <f>IF(MAX(_xlfn.MAXIFS('Contract Awards'!$V$9:$V$2697,'Contract Awards'!$C$9:$C$2697,$K218),_xlfn.MAXIFS('Contract Awards'!$V$9:$V$2697,'Contract Awards'!$D$9:$D$2697,$K218))=0,"",MAX(_xlfn.MAXIFS('Contract Awards'!$V$9:$V$2697,'Contract Awards'!$C$9:$C$2697,$K218),_xlfn.MAXIFS('Contract Awards'!$V$9:$V$2697,'Contract Awards'!$D$9:$D$2697,$K218)))</f>
        <v>42369</v>
      </c>
      <c r="U218" s="15">
        <f t="shared" si="15"/>
        <v>0</v>
      </c>
      <c r="V218" t="str">
        <f>IF($Q218="","",IF(COUNTIFS('Pipeline Events'!$M$9:$M$45,$Q218,'Pipeline Events'!$K$9:$K$45,"&gt;="&amp;'Timing &amp; Incumbent Screen'!$C$6)&gt;0,"Y ("&amp;COUNTIFS('Pipeline Events'!$M$9:$M$45,$Q218,'Pipeline Events'!$K$9:$K$45,"&gt;="&amp;'Timing &amp; Incumbent Screen'!$C$6)&amp;")",""))</f>
        <v>Y (2)</v>
      </c>
      <c r="W218" t="str">
        <f>IF(COUNTIFS('Notice Links'!$E$9:$E$59,$K218,'Notice Links'!$L$9:$L$59,"Y",'Notice Links'!$J$9:$J$59,"&gt;="&amp;'Timing &amp; Incumbent Screen'!$C$6)&gt;0,"Y","")</f>
        <v/>
      </c>
      <c r="X218">
        <f>IFERROR(INDEX('Recompete Reviews'!$D$9:$D$234,MATCH($K218,'Recompete Reviews'!$B$9:$B$234,0)),"")</f>
        <v>0</v>
      </c>
      <c r="Y218">
        <f>IFERROR(INDEX('Recompete Reviews'!$E$9:$E$234,MATCH($K218,'Recompete Reviews'!$B$9:$B$234,0)),"")</f>
        <v>0</v>
      </c>
      <c r="Z218">
        <f>IFERROR(INDEX('Recompete Reviews'!$H$9:$H$234,MATCH($K218,'Recompete Reviews'!$B$9:$B$234,0)),"")</f>
        <v>0</v>
      </c>
    </row>
    <row r="219" spans="2:26" ht="11" outlineLevel="1" x14ac:dyDescent="0.15">
      <c r="B219" t="str">
        <f>IF($E219="","",IF($E219&lt;'Timing &amp; Incumbent Screen'!$C$6,"Expired-lineage","Active"))</f>
        <v>Expired-lineage</v>
      </c>
      <c r="C219" t="str">
        <f>IF($E219="","",IF($E219&lt;'Timing &amp; Incumbent Screen'!$C$6,"Expired - unresolved",IF(($E219-'Timing &amp; Incumbent Screen'!$C$6)&lt;=365,"Imminent (&lt;=12 mo)",IF(($E219-'Timing &amp; Incumbent Screen'!$C$6)&lt;=1095,"Forward (1-3 yr)","Long-range (3+ yr)"))))</f>
        <v>Expired - unresolved</v>
      </c>
      <c r="D219" t="str">
        <f t="shared" si="12"/>
        <v>FY16</v>
      </c>
      <c r="E219" s="18">
        <f>IF(INDEX('Contract Families'!$AK$9:$AK$1696,MATCH($K219,'Contract Families'!$B$9:$B$1696,0))="","",INDEX('Contract Families'!$AK$9:$AK$1696,MATCH($K219,'Contract Families'!$B$9:$B$1696,0)))</f>
        <v>42325</v>
      </c>
      <c r="F219" t="s">
        <v>599</v>
      </c>
      <c r="G219" s="15">
        <f>IF($E219="","",ROUND(($E219-'Timing &amp; Incumbent Screen'!$C$6)/30.44,0))</f>
        <v>-127</v>
      </c>
      <c r="H219" s="19">
        <f t="shared" si="13"/>
        <v>42325</v>
      </c>
      <c r="I219" s="19">
        <f t="shared" si="14"/>
        <v>42235</v>
      </c>
      <c r="J219" s="15">
        <f>IFERROR(INDEX('Recompete Reviews'!$M$9:$M$234,MATCH($K219,'Recompete Reviews'!$B$9:$B$234,0)),"")</f>
        <v>0</v>
      </c>
      <c r="K219" t="s">
        <v>375</v>
      </c>
      <c r="L219" t="s">
        <v>691</v>
      </c>
      <c r="M219" t="s">
        <v>531</v>
      </c>
      <c r="N219" t="s">
        <v>636</v>
      </c>
      <c r="O219" s="17">
        <v>41544</v>
      </c>
      <c r="P219" s="4">
        <f>IF($O219="","",ROUND(('Timing &amp; Incumbent Screen'!$C$6-$O219)/365.25,1))</f>
        <v>12.7</v>
      </c>
      <c r="Q219" t="s">
        <v>760</v>
      </c>
      <c r="R219" s="10">
        <f>IF(INDEX('Contract Families'!$AB$9:$AB$1696,MATCH($K219,'Contract Families'!$B$9:$B$1696,0))="","",INDEX('Contract Families'!$AB$9:$AB$1696,MATCH($K219,'Contract Families'!$B$9:$B$1696,0))/1000000)</f>
        <v>1.1497139699999999</v>
      </c>
      <c r="S219" s="11">
        <f>IF(INDEX('Contract Families'!$Z$9:$Z$1696,MATCH($K219,'Contract Families'!$B$9:$B$1696,0))="","",INDEX('Contract Families'!$Z$9:$Z$1696,MATCH($K219,'Contract Families'!$B$9:$B$1696,0)))</f>
        <v>-0.02</v>
      </c>
      <c r="T219" s="19">
        <f>IF(MAX(_xlfn.MAXIFS('Contract Awards'!$V$9:$V$2697,'Contract Awards'!$C$9:$C$2697,$K219),_xlfn.MAXIFS('Contract Awards'!$V$9:$V$2697,'Contract Awards'!$D$9:$D$2697,$K219))=0,"",MAX(_xlfn.MAXIFS('Contract Awards'!$V$9:$V$2697,'Contract Awards'!$C$9:$C$2697,$K219),_xlfn.MAXIFS('Contract Awards'!$V$9:$V$2697,'Contract Awards'!$D$9:$D$2697,$K219)))</f>
        <v>42325</v>
      </c>
      <c r="U219" s="15">
        <f t="shared" si="15"/>
        <v>0</v>
      </c>
      <c r="V219" t="str">
        <f>IF($Q219="","",IF(COUNTIFS('Pipeline Events'!$M$9:$M$45,$Q219,'Pipeline Events'!$K$9:$K$45,"&gt;="&amp;'Timing &amp; Incumbent Screen'!$C$6)&gt;0,"Y ("&amp;COUNTIFS('Pipeline Events'!$M$9:$M$45,$Q219,'Pipeline Events'!$K$9:$K$45,"&gt;="&amp;'Timing &amp; Incumbent Screen'!$C$6)&amp;")",""))</f>
        <v/>
      </c>
      <c r="W219" t="str">
        <f>IF(COUNTIFS('Notice Links'!$E$9:$E$59,$K219,'Notice Links'!$L$9:$L$59,"Y",'Notice Links'!$J$9:$J$59,"&gt;="&amp;'Timing &amp; Incumbent Screen'!$C$6)&gt;0,"Y","")</f>
        <v/>
      </c>
      <c r="X219">
        <f>IFERROR(INDEX('Recompete Reviews'!$D$9:$D$234,MATCH($K219,'Recompete Reviews'!$B$9:$B$234,0)),"")</f>
        <v>0</v>
      </c>
      <c r="Y219">
        <f>IFERROR(INDEX('Recompete Reviews'!$E$9:$E$234,MATCH($K219,'Recompete Reviews'!$B$9:$B$234,0)),"")</f>
        <v>0</v>
      </c>
      <c r="Z219">
        <f>IFERROR(INDEX('Recompete Reviews'!$H$9:$H$234,MATCH($K219,'Recompete Reviews'!$B$9:$B$234,0)),"")</f>
        <v>0</v>
      </c>
    </row>
    <row r="220" spans="2:26" ht="11" outlineLevel="1" x14ac:dyDescent="0.15">
      <c r="B220" t="str">
        <f>IF($E220="","",IF($E220&lt;'Timing &amp; Incumbent Screen'!$C$6,"Expired-lineage","Active"))</f>
        <v>Expired-lineage</v>
      </c>
      <c r="C220" t="str">
        <f>IF($E220="","",IF($E220&lt;'Timing &amp; Incumbent Screen'!$C$6,"Expired - unresolved",IF(($E220-'Timing &amp; Incumbent Screen'!$C$6)&lt;=365,"Imminent (&lt;=12 mo)",IF(($E220-'Timing &amp; Incumbent Screen'!$C$6)&lt;=1095,"Forward (1-3 yr)","Long-range (3+ yr)"))))</f>
        <v>Expired - unresolved</v>
      </c>
      <c r="D220" t="str">
        <f t="shared" si="12"/>
        <v>FY16</v>
      </c>
      <c r="E220" s="18">
        <f>IF(INDEX('Contract Families'!$AK$9:$AK$1696,MATCH($K220,'Contract Families'!$B$9:$B$1696,0))="","",INDEX('Contract Families'!$AK$9:$AK$1696,MATCH($K220,'Contract Families'!$B$9:$B$1696,0)))</f>
        <v>42306</v>
      </c>
      <c r="F220" t="s">
        <v>599</v>
      </c>
      <c r="G220" s="15">
        <f>IF($E220="","",ROUND(($E220-'Timing &amp; Incumbent Screen'!$C$6)/30.44,0))</f>
        <v>-128</v>
      </c>
      <c r="H220" s="19">
        <f t="shared" si="13"/>
        <v>42306</v>
      </c>
      <c r="I220" s="19">
        <f t="shared" si="14"/>
        <v>42216</v>
      </c>
      <c r="J220" s="15">
        <f>IFERROR(INDEX('Recompete Reviews'!$M$9:$M$234,MATCH($K220,'Recompete Reviews'!$B$9:$B$234,0)),"")</f>
        <v>0</v>
      </c>
      <c r="K220" t="s">
        <v>234</v>
      </c>
      <c r="L220" t="s">
        <v>608</v>
      </c>
      <c r="M220" t="s">
        <v>531</v>
      </c>
      <c r="N220" t="s">
        <v>636</v>
      </c>
      <c r="O220" s="17">
        <v>41946</v>
      </c>
      <c r="P220" s="4">
        <f>IF($O220="","",ROUND(('Timing &amp; Incumbent Screen'!$C$6-$O220)/365.25,1))</f>
        <v>11.6</v>
      </c>
      <c r="Q220" t="s">
        <v>744</v>
      </c>
      <c r="R220" s="10">
        <f>IF(INDEX('Contract Families'!$AB$9:$AB$1696,MATCH($K220,'Contract Families'!$B$9:$B$1696,0))="","",INDEX('Contract Families'!$AB$9:$AB$1696,MATCH($K220,'Contract Families'!$B$9:$B$1696,0))/1000000)</f>
        <v>9.1526399400000003</v>
      </c>
      <c r="S220" s="11">
        <f>IF(INDEX('Contract Families'!$Z$9:$Z$1696,MATCH($K220,'Contract Families'!$B$9:$B$1696,0))="","",INDEX('Contract Families'!$Z$9:$Z$1696,MATCH($K220,'Contract Families'!$B$9:$B$1696,0)))</f>
        <v>0.65639999999999998</v>
      </c>
      <c r="T220" s="19">
        <f>IF(MAX(_xlfn.MAXIFS('Contract Awards'!$V$9:$V$2697,'Contract Awards'!$C$9:$C$2697,$K220),_xlfn.MAXIFS('Contract Awards'!$V$9:$V$2697,'Contract Awards'!$D$9:$D$2697,$K220))=0,"",MAX(_xlfn.MAXIFS('Contract Awards'!$V$9:$V$2697,'Contract Awards'!$C$9:$C$2697,$K220),_xlfn.MAXIFS('Contract Awards'!$V$9:$V$2697,'Contract Awards'!$D$9:$D$2697,$K220)))</f>
        <v>42306</v>
      </c>
      <c r="U220" s="15">
        <f t="shared" si="15"/>
        <v>0</v>
      </c>
      <c r="V220" t="str">
        <f>IF($Q220="","",IF(COUNTIFS('Pipeline Events'!$M$9:$M$45,$Q220,'Pipeline Events'!$K$9:$K$45,"&gt;="&amp;'Timing &amp; Incumbent Screen'!$C$6)&gt;0,"Y ("&amp;COUNTIFS('Pipeline Events'!$M$9:$M$45,$Q220,'Pipeline Events'!$K$9:$K$45,"&gt;="&amp;'Timing &amp; Incumbent Screen'!$C$6)&amp;")",""))</f>
        <v/>
      </c>
      <c r="W220" t="str">
        <f>IF(COUNTIFS('Notice Links'!$E$9:$E$59,$K220,'Notice Links'!$L$9:$L$59,"Y",'Notice Links'!$J$9:$J$59,"&gt;="&amp;'Timing &amp; Incumbent Screen'!$C$6)&gt;0,"Y","")</f>
        <v/>
      </c>
      <c r="X220">
        <f>IFERROR(INDEX('Recompete Reviews'!$D$9:$D$234,MATCH($K220,'Recompete Reviews'!$B$9:$B$234,0)),"")</f>
        <v>0</v>
      </c>
      <c r="Y220">
        <f>IFERROR(INDEX('Recompete Reviews'!$E$9:$E$234,MATCH($K220,'Recompete Reviews'!$B$9:$B$234,0)),"")</f>
        <v>0</v>
      </c>
      <c r="Z220">
        <f>IFERROR(INDEX('Recompete Reviews'!$H$9:$H$234,MATCH($K220,'Recompete Reviews'!$B$9:$B$234,0)),"")</f>
        <v>0</v>
      </c>
    </row>
    <row r="221" spans="2:26" ht="11" outlineLevel="1" x14ac:dyDescent="0.15">
      <c r="B221" t="str">
        <f>IF($E221="","",IF($E221&lt;'Timing &amp; Incumbent Screen'!$C$6,"Expired-lineage","Active"))</f>
        <v>Expired-lineage</v>
      </c>
      <c r="C221" t="str">
        <f>IF($E221="","",IF($E221&lt;'Timing &amp; Incumbent Screen'!$C$6,"Expired - unresolved",IF(($E221-'Timing &amp; Incumbent Screen'!$C$6)&lt;=365,"Imminent (&lt;=12 mo)",IF(($E221-'Timing &amp; Incumbent Screen'!$C$6)&lt;=1095,"Forward (1-3 yr)","Long-range (3+ yr)"))))</f>
        <v>Expired - unresolved</v>
      </c>
      <c r="D221" t="str">
        <f t="shared" si="12"/>
        <v>FY16</v>
      </c>
      <c r="E221" s="18">
        <f>IF(INDEX('Contract Families'!$AK$9:$AK$1696,MATCH($K221,'Contract Families'!$B$9:$B$1696,0))="","",INDEX('Contract Families'!$AK$9:$AK$1696,MATCH($K221,'Contract Families'!$B$9:$B$1696,0)))</f>
        <v>42295</v>
      </c>
      <c r="F221" t="s">
        <v>599</v>
      </c>
      <c r="G221" s="15">
        <f>IF($E221="","",ROUND(($E221-'Timing &amp; Incumbent Screen'!$C$6)/30.44,0))</f>
        <v>-128</v>
      </c>
      <c r="H221" s="19">
        <f t="shared" si="13"/>
        <v>42295</v>
      </c>
      <c r="I221" s="19">
        <f t="shared" si="14"/>
        <v>42205</v>
      </c>
      <c r="J221" s="15">
        <f>IFERROR(INDEX('Recompete Reviews'!$M$9:$M$234,MATCH($K221,'Recompete Reviews'!$B$9:$B$234,0)),"")</f>
        <v>0</v>
      </c>
      <c r="K221" t="s">
        <v>307</v>
      </c>
      <c r="L221" t="s">
        <v>686</v>
      </c>
      <c r="M221" t="s">
        <v>531</v>
      </c>
      <c r="N221" t="s">
        <v>636</v>
      </c>
      <c r="O221" s="17">
        <v>41542</v>
      </c>
      <c r="P221" s="4">
        <f>IF($O221="","",ROUND(('Timing &amp; Incumbent Screen'!$C$6-$O221)/365.25,1))</f>
        <v>12.7</v>
      </c>
      <c r="Q221" t="s">
        <v>760</v>
      </c>
      <c r="R221" s="10">
        <f>IF(INDEX('Contract Families'!$AB$9:$AB$1696,MATCH($K221,'Contract Families'!$B$9:$B$1696,0))="","",INDEX('Contract Families'!$AB$9:$AB$1696,MATCH($K221,'Contract Families'!$B$9:$B$1696,0))/1000000)</f>
        <v>2.2237909999999999</v>
      </c>
      <c r="S221" s="11">
        <f>IF(INDEX('Contract Families'!$Z$9:$Z$1696,MATCH($K221,'Contract Families'!$B$9:$B$1696,0))="","",INDEX('Contract Families'!$Z$9:$Z$1696,MATCH($K221,'Contract Families'!$B$9:$B$1696,0)))</f>
        <v>9.1300000000000006E-2</v>
      </c>
      <c r="T221" s="19">
        <f>IF(MAX(_xlfn.MAXIFS('Contract Awards'!$V$9:$V$2697,'Contract Awards'!$C$9:$C$2697,$K221),_xlfn.MAXIFS('Contract Awards'!$V$9:$V$2697,'Contract Awards'!$D$9:$D$2697,$K221))=0,"",MAX(_xlfn.MAXIFS('Contract Awards'!$V$9:$V$2697,'Contract Awards'!$C$9:$C$2697,$K221),_xlfn.MAXIFS('Contract Awards'!$V$9:$V$2697,'Contract Awards'!$D$9:$D$2697,$K221)))</f>
        <v>42295</v>
      </c>
      <c r="U221" s="15">
        <f t="shared" si="15"/>
        <v>0</v>
      </c>
      <c r="V221" t="str">
        <f>IF($Q221="","",IF(COUNTIFS('Pipeline Events'!$M$9:$M$45,$Q221,'Pipeline Events'!$K$9:$K$45,"&gt;="&amp;'Timing &amp; Incumbent Screen'!$C$6)&gt;0,"Y ("&amp;COUNTIFS('Pipeline Events'!$M$9:$M$45,$Q221,'Pipeline Events'!$K$9:$K$45,"&gt;="&amp;'Timing &amp; Incumbent Screen'!$C$6)&amp;")",""))</f>
        <v/>
      </c>
      <c r="W221" t="str">
        <f>IF(COUNTIFS('Notice Links'!$E$9:$E$59,$K221,'Notice Links'!$L$9:$L$59,"Y",'Notice Links'!$J$9:$J$59,"&gt;="&amp;'Timing &amp; Incumbent Screen'!$C$6)&gt;0,"Y","")</f>
        <v/>
      </c>
      <c r="X221">
        <f>IFERROR(INDEX('Recompete Reviews'!$D$9:$D$234,MATCH($K221,'Recompete Reviews'!$B$9:$B$234,0)),"")</f>
        <v>0</v>
      </c>
      <c r="Y221">
        <f>IFERROR(INDEX('Recompete Reviews'!$E$9:$E$234,MATCH($K221,'Recompete Reviews'!$B$9:$B$234,0)),"")</f>
        <v>0</v>
      </c>
      <c r="Z221">
        <f>IFERROR(INDEX('Recompete Reviews'!$H$9:$H$234,MATCH($K221,'Recompete Reviews'!$B$9:$B$234,0)),"")</f>
        <v>0</v>
      </c>
    </row>
    <row r="222" spans="2:26" ht="11" outlineLevel="1" x14ac:dyDescent="0.15">
      <c r="B222" t="str">
        <f>IF($E222="","",IF($E222&lt;'Timing &amp; Incumbent Screen'!$C$6,"Expired-lineage","Active"))</f>
        <v>Expired-lineage</v>
      </c>
      <c r="C222" t="str">
        <f>IF($E222="","",IF($E222&lt;'Timing &amp; Incumbent Screen'!$C$6,"Expired - unresolved",IF(($E222-'Timing &amp; Incumbent Screen'!$C$6)&lt;=365,"Imminent (&lt;=12 mo)",IF(($E222-'Timing &amp; Incumbent Screen'!$C$6)&lt;=1095,"Forward (1-3 yr)","Long-range (3+ yr)"))))</f>
        <v>Expired - unresolved</v>
      </c>
      <c r="D222" t="str">
        <f t="shared" si="12"/>
        <v>FY15</v>
      </c>
      <c r="E222" s="18">
        <f>IF(INDEX('Contract Families'!$AK$9:$AK$1696,MATCH($K222,'Contract Families'!$B$9:$B$1696,0))="","",INDEX('Contract Families'!$AK$9:$AK$1696,MATCH($K222,'Contract Families'!$B$9:$B$1696,0)))</f>
        <v>42277</v>
      </c>
      <c r="F222" t="s">
        <v>599</v>
      </c>
      <c r="G222" s="15">
        <f>IF($E222="","",ROUND(($E222-'Timing &amp; Incumbent Screen'!$C$6)/30.44,0))</f>
        <v>-129</v>
      </c>
      <c r="H222" s="19">
        <f t="shared" si="13"/>
        <v>42277</v>
      </c>
      <c r="I222" s="19">
        <f t="shared" si="14"/>
        <v>42187</v>
      </c>
      <c r="J222" s="15">
        <f>IFERROR(INDEX('Recompete Reviews'!$M$9:$M$234,MATCH($K222,'Recompete Reviews'!$B$9:$B$234,0)),"")</f>
        <v>0</v>
      </c>
      <c r="K222" t="s">
        <v>188</v>
      </c>
      <c r="L222" t="s">
        <v>644</v>
      </c>
      <c r="M222" t="s">
        <v>645</v>
      </c>
      <c r="N222" t="s">
        <v>636</v>
      </c>
      <c r="O222" s="17">
        <v>40814</v>
      </c>
      <c r="P222" s="4">
        <f>IF($O222="","",ROUND(('Timing &amp; Incumbent Screen'!$C$6-$O222)/365.25,1))</f>
        <v>14.7</v>
      </c>
      <c r="Q222" t="s">
        <v>738</v>
      </c>
      <c r="R222" s="10">
        <f>IF(INDEX('Contract Families'!$AB$9:$AB$1696,MATCH($K222,'Contract Families'!$B$9:$B$1696,0))="","",INDEX('Contract Families'!$AB$9:$AB$1696,MATCH($K222,'Contract Families'!$B$9:$B$1696,0))/1000000)</f>
        <v>24.203791010000003</v>
      </c>
      <c r="S222" s="11">
        <f>IF(INDEX('Contract Families'!$Z$9:$Z$1696,MATCH($K222,'Contract Families'!$B$9:$B$1696,0))="","",INDEX('Contract Families'!$Z$9:$Z$1696,MATCH($K222,'Contract Families'!$B$9:$B$1696,0)))</f>
        <v>1.7999999999999999E-2</v>
      </c>
      <c r="T222" s="19">
        <f>IF(MAX(_xlfn.MAXIFS('Contract Awards'!$V$9:$V$2697,'Contract Awards'!$C$9:$C$2697,$K222),_xlfn.MAXIFS('Contract Awards'!$V$9:$V$2697,'Contract Awards'!$D$9:$D$2697,$K222))=0,"",MAX(_xlfn.MAXIFS('Contract Awards'!$V$9:$V$2697,'Contract Awards'!$C$9:$C$2697,$K222),_xlfn.MAXIFS('Contract Awards'!$V$9:$V$2697,'Contract Awards'!$D$9:$D$2697,$K222)))</f>
        <v>42643</v>
      </c>
      <c r="U222" s="15">
        <f t="shared" si="15"/>
        <v>1</v>
      </c>
      <c r="V222" t="str">
        <f>IF($Q222="","",IF(COUNTIFS('Pipeline Events'!$M$9:$M$45,$Q222,'Pipeline Events'!$K$9:$K$45,"&gt;="&amp;'Timing &amp; Incumbent Screen'!$C$6)&gt;0,"Y ("&amp;COUNTIFS('Pipeline Events'!$M$9:$M$45,$Q222,'Pipeline Events'!$K$9:$K$45,"&gt;="&amp;'Timing &amp; Incumbent Screen'!$C$6)&amp;")",""))</f>
        <v/>
      </c>
      <c r="W222" t="str">
        <f>IF(COUNTIFS('Notice Links'!$E$9:$E$59,$K222,'Notice Links'!$L$9:$L$59,"Y",'Notice Links'!$J$9:$J$59,"&gt;="&amp;'Timing &amp; Incumbent Screen'!$C$6)&gt;0,"Y","")</f>
        <v/>
      </c>
      <c r="X222">
        <f>IFERROR(INDEX('Recompete Reviews'!$D$9:$D$234,MATCH($K222,'Recompete Reviews'!$B$9:$B$234,0)),"")</f>
        <v>0</v>
      </c>
      <c r="Y222">
        <f>IFERROR(INDEX('Recompete Reviews'!$E$9:$E$234,MATCH($K222,'Recompete Reviews'!$B$9:$B$234,0)),"")</f>
        <v>0</v>
      </c>
      <c r="Z222">
        <f>IFERROR(INDEX('Recompete Reviews'!$H$9:$H$234,MATCH($K222,'Recompete Reviews'!$B$9:$B$234,0)),"")</f>
        <v>0</v>
      </c>
    </row>
    <row r="223" spans="2:26" ht="11" outlineLevel="1" x14ac:dyDescent="0.15">
      <c r="B223" t="str">
        <f>IF($E223="","",IF($E223&lt;'Timing &amp; Incumbent Screen'!$C$6,"Expired-lineage","Active"))</f>
        <v>Expired-lineage</v>
      </c>
      <c r="C223" t="str">
        <f>IF($E223="","",IF($E223&lt;'Timing &amp; Incumbent Screen'!$C$6,"Expired - unresolved",IF(($E223-'Timing &amp; Incumbent Screen'!$C$6)&lt;=365,"Imminent (&lt;=12 mo)",IF(($E223-'Timing &amp; Incumbent Screen'!$C$6)&lt;=1095,"Forward (1-3 yr)","Long-range (3+ yr)"))))</f>
        <v>Expired - unresolved</v>
      </c>
      <c r="D223" t="str">
        <f t="shared" si="12"/>
        <v>FY15</v>
      </c>
      <c r="E223" s="18">
        <f>IF(INDEX('Contract Families'!$AK$9:$AK$1696,MATCH($K223,'Contract Families'!$B$9:$B$1696,0))="","",INDEX('Contract Families'!$AK$9:$AK$1696,MATCH($K223,'Contract Families'!$B$9:$B$1696,0)))</f>
        <v>42235</v>
      </c>
      <c r="F223" t="s">
        <v>599</v>
      </c>
      <c r="G223" s="15">
        <f>IF($E223="","",ROUND(($E223-'Timing &amp; Incumbent Screen'!$C$6)/30.44,0))</f>
        <v>-130</v>
      </c>
      <c r="H223" s="19">
        <f t="shared" si="13"/>
        <v>42235</v>
      </c>
      <c r="I223" s="19">
        <f t="shared" si="14"/>
        <v>42145</v>
      </c>
      <c r="J223" s="15">
        <f>IFERROR(INDEX('Recompete Reviews'!$M$9:$M$234,MATCH($K223,'Recompete Reviews'!$B$9:$B$234,0)),"")</f>
        <v>0</v>
      </c>
      <c r="K223" t="s">
        <v>217</v>
      </c>
      <c r="L223" t="s">
        <v>655</v>
      </c>
      <c r="M223" t="s">
        <v>531</v>
      </c>
      <c r="N223" t="s">
        <v>636</v>
      </c>
      <c r="O223" s="17">
        <v>41544</v>
      </c>
      <c r="P223" s="4">
        <f>IF($O223="","",ROUND(('Timing &amp; Incumbent Screen'!$C$6-$O223)/365.25,1))</f>
        <v>12.7</v>
      </c>
      <c r="Q223" t="s">
        <v>738</v>
      </c>
      <c r="R223" s="10">
        <f>IF(INDEX('Contract Families'!$AB$9:$AB$1696,MATCH($K223,'Contract Families'!$B$9:$B$1696,0))="","",INDEX('Contract Families'!$AB$9:$AB$1696,MATCH($K223,'Contract Families'!$B$9:$B$1696,0))/1000000)</f>
        <v>11.84764891</v>
      </c>
      <c r="S223" s="11">
        <f>IF(INDEX('Contract Families'!$Z$9:$Z$1696,MATCH($K223,'Contract Families'!$B$9:$B$1696,0))="","",INDEX('Contract Families'!$Z$9:$Z$1696,MATCH($K223,'Contract Families'!$B$9:$B$1696,0)))</f>
        <v>5.0000000000000001E-4</v>
      </c>
      <c r="T223" s="19">
        <f>IF(MAX(_xlfn.MAXIFS('Contract Awards'!$V$9:$V$2697,'Contract Awards'!$C$9:$C$2697,$K223),_xlfn.MAXIFS('Contract Awards'!$V$9:$V$2697,'Contract Awards'!$D$9:$D$2697,$K223))=0,"",MAX(_xlfn.MAXIFS('Contract Awards'!$V$9:$V$2697,'Contract Awards'!$C$9:$C$2697,$K223),_xlfn.MAXIFS('Contract Awards'!$V$9:$V$2697,'Contract Awards'!$D$9:$D$2697,$K223)))</f>
        <v>42235</v>
      </c>
      <c r="U223" s="15">
        <f t="shared" si="15"/>
        <v>0</v>
      </c>
      <c r="V223" t="str">
        <f>IF($Q223="","",IF(COUNTIFS('Pipeline Events'!$M$9:$M$45,$Q223,'Pipeline Events'!$K$9:$K$45,"&gt;="&amp;'Timing &amp; Incumbent Screen'!$C$6)&gt;0,"Y ("&amp;COUNTIFS('Pipeline Events'!$M$9:$M$45,$Q223,'Pipeline Events'!$K$9:$K$45,"&gt;="&amp;'Timing &amp; Incumbent Screen'!$C$6)&amp;")",""))</f>
        <v/>
      </c>
      <c r="W223" t="str">
        <f>IF(COUNTIFS('Notice Links'!$E$9:$E$59,$K223,'Notice Links'!$L$9:$L$59,"Y",'Notice Links'!$J$9:$J$59,"&gt;="&amp;'Timing &amp; Incumbent Screen'!$C$6)&gt;0,"Y","")</f>
        <v/>
      </c>
      <c r="X223">
        <f>IFERROR(INDEX('Recompete Reviews'!$D$9:$D$234,MATCH($K223,'Recompete Reviews'!$B$9:$B$234,0)),"")</f>
        <v>0</v>
      </c>
      <c r="Y223">
        <f>IFERROR(INDEX('Recompete Reviews'!$E$9:$E$234,MATCH($K223,'Recompete Reviews'!$B$9:$B$234,0)),"")</f>
        <v>0</v>
      </c>
      <c r="Z223">
        <f>IFERROR(INDEX('Recompete Reviews'!$H$9:$H$234,MATCH($K223,'Recompete Reviews'!$B$9:$B$234,0)),"")</f>
        <v>0</v>
      </c>
    </row>
    <row r="224" spans="2:26" ht="11" outlineLevel="1" x14ac:dyDescent="0.15">
      <c r="B224" t="str">
        <f>IF($E224="","",IF($E224&lt;'Timing &amp; Incumbent Screen'!$C$6,"Expired-lineage","Active"))</f>
        <v>Expired-lineage</v>
      </c>
      <c r="C224" t="str">
        <f>IF($E224="","",IF($E224&lt;'Timing &amp; Incumbent Screen'!$C$6,"Expired - unresolved",IF(($E224-'Timing &amp; Incumbent Screen'!$C$6)&lt;=365,"Imminent (&lt;=12 mo)",IF(($E224-'Timing &amp; Incumbent Screen'!$C$6)&lt;=1095,"Forward (1-3 yr)","Long-range (3+ yr)"))))</f>
        <v>Expired - unresolved</v>
      </c>
      <c r="D224" t="str">
        <f t="shared" si="12"/>
        <v>FY15</v>
      </c>
      <c r="E224" s="18">
        <f>IF(INDEX('Contract Families'!$AK$9:$AK$1696,MATCH($K224,'Contract Families'!$B$9:$B$1696,0))="","",INDEX('Contract Families'!$AK$9:$AK$1696,MATCH($K224,'Contract Families'!$B$9:$B$1696,0)))</f>
        <v>42231</v>
      </c>
      <c r="F224" t="s">
        <v>599</v>
      </c>
      <c r="G224" s="15">
        <f>IF($E224="","",ROUND(($E224-'Timing &amp; Incumbent Screen'!$C$6)/30.44,0))</f>
        <v>-130</v>
      </c>
      <c r="H224" s="19">
        <f t="shared" si="13"/>
        <v>42231</v>
      </c>
      <c r="I224" s="19">
        <f t="shared" si="14"/>
        <v>42141</v>
      </c>
      <c r="J224" s="15">
        <f>IFERROR(INDEX('Recompete Reviews'!$M$9:$M$234,MATCH($K224,'Recompete Reviews'!$B$9:$B$234,0)),"")</f>
        <v>0</v>
      </c>
      <c r="K224" t="s">
        <v>279</v>
      </c>
      <c r="L224" t="s">
        <v>608</v>
      </c>
      <c r="M224" t="s">
        <v>531</v>
      </c>
      <c r="N224" t="s">
        <v>636</v>
      </c>
      <c r="O224" s="17">
        <v>42061</v>
      </c>
      <c r="P224" s="4">
        <f>IF($O224="","",ROUND(('Timing &amp; Incumbent Screen'!$C$6-$O224)/365.25,1))</f>
        <v>11.3</v>
      </c>
      <c r="Q224" t="s">
        <v>744</v>
      </c>
      <c r="R224" s="10">
        <f>IF(INDEX('Contract Families'!$AB$9:$AB$1696,MATCH($K224,'Contract Families'!$B$9:$B$1696,0))="","",INDEX('Contract Families'!$AB$9:$AB$1696,MATCH($K224,'Contract Families'!$B$9:$B$1696,0))/1000000)</f>
        <v>3.2373905999999999</v>
      </c>
      <c r="S224" s="11">
        <f>IF(INDEX('Contract Families'!$Z$9:$Z$1696,MATCH($K224,'Contract Families'!$B$9:$B$1696,0))="","",INDEX('Contract Families'!$Z$9:$Z$1696,MATCH($K224,'Contract Families'!$B$9:$B$1696,0)))</f>
        <v>1</v>
      </c>
      <c r="T224" s="19">
        <f>IF(MAX(_xlfn.MAXIFS('Contract Awards'!$V$9:$V$2697,'Contract Awards'!$C$9:$C$2697,$K224),_xlfn.MAXIFS('Contract Awards'!$V$9:$V$2697,'Contract Awards'!$D$9:$D$2697,$K224))=0,"",MAX(_xlfn.MAXIFS('Contract Awards'!$V$9:$V$2697,'Contract Awards'!$C$9:$C$2697,$K224),_xlfn.MAXIFS('Contract Awards'!$V$9:$V$2697,'Contract Awards'!$D$9:$D$2697,$K224)))</f>
        <v>42231</v>
      </c>
      <c r="U224" s="15">
        <f t="shared" si="15"/>
        <v>0</v>
      </c>
      <c r="V224" t="str">
        <f>IF($Q224="","",IF(COUNTIFS('Pipeline Events'!$M$9:$M$45,$Q224,'Pipeline Events'!$K$9:$K$45,"&gt;="&amp;'Timing &amp; Incumbent Screen'!$C$6)&gt;0,"Y ("&amp;COUNTIFS('Pipeline Events'!$M$9:$M$45,$Q224,'Pipeline Events'!$K$9:$K$45,"&gt;="&amp;'Timing &amp; Incumbent Screen'!$C$6)&amp;")",""))</f>
        <v/>
      </c>
      <c r="W224" t="str">
        <f>IF(COUNTIFS('Notice Links'!$E$9:$E$59,$K224,'Notice Links'!$L$9:$L$59,"Y",'Notice Links'!$J$9:$J$59,"&gt;="&amp;'Timing &amp; Incumbent Screen'!$C$6)&gt;0,"Y","")</f>
        <v/>
      </c>
      <c r="X224">
        <f>IFERROR(INDEX('Recompete Reviews'!$D$9:$D$234,MATCH($K224,'Recompete Reviews'!$B$9:$B$234,0)),"")</f>
        <v>0</v>
      </c>
      <c r="Y224">
        <f>IFERROR(INDEX('Recompete Reviews'!$E$9:$E$234,MATCH($K224,'Recompete Reviews'!$B$9:$B$234,0)),"")</f>
        <v>0</v>
      </c>
      <c r="Z224">
        <f>IFERROR(INDEX('Recompete Reviews'!$H$9:$H$234,MATCH($K224,'Recompete Reviews'!$B$9:$B$234,0)),"")</f>
        <v>0</v>
      </c>
    </row>
    <row r="225" spans="2:26" ht="11" outlineLevel="1" x14ac:dyDescent="0.15">
      <c r="B225" t="str">
        <f>IF($E225="","",IF($E225&lt;'Timing &amp; Incumbent Screen'!$C$6,"Expired-lineage","Active"))</f>
        <v>Expired-lineage</v>
      </c>
      <c r="C225" t="str">
        <f>IF($E225="","",IF($E225&lt;'Timing &amp; Incumbent Screen'!$C$6,"Expired - unresolved",IF(($E225-'Timing &amp; Incumbent Screen'!$C$6)&lt;=365,"Imminent (&lt;=12 mo)",IF(($E225-'Timing &amp; Incumbent Screen'!$C$6)&lt;=1095,"Forward (1-3 yr)","Long-range (3+ yr)"))))</f>
        <v>Expired - unresolved</v>
      </c>
      <c r="D225" t="str">
        <f t="shared" si="12"/>
        <v>FY15</v>
      </c>
      <c r="E225" s="18">
        <f>IF(INDEX('Contract Families'!$AK$9:$AK$1696,MATCH($K225,'Contract Families'!$B$9:$B$1696,0))="","",INDEX('Contract Families'!$AK$9:$AK$1696,MATCH($K225,'Contract Families'!$B$9:$B$1696,0)))</f>
        <v>42208</v>
      </c>
      <c r="F225" t="s">
        <v>599</v>
      </c>
      <c r="G225" s="15">
        <f>IF($E225="","",ROUND(($E225-'Timing &amp; Incumbent Screen'!$C$6)/30.44,0))</f>
        <v>-131</v>
      </c>
      <c r="H225" s="19">
        <f t="shared" si="13"/>
        <v>42208</v>
      </c>
      <c r="I225" s="19">
        <f t="shared" si="14"/>
        <v>42118</v>
      </c>
      <c r="J225" s="15">
        <f>IFERROR(INDEX('Recompete Reviews'!$M$9:$M$234,MATCH($K225,'Recompete Reviews'!$B$9:$B$234,0)),"")</f>
        <v>0</v>
      </c>
      <c r="K225" t="s">
        <v>335</v>
      </c>
      <c r="L225" t="s">
        <v>689</v>
      </c>
      <c r="M225" t="s">
        <v>531</v>
      </c>
      <c r="N225" t="s">
        <v>636</v>
      </c>
      <c r="O225" s="17">
        <v>41949</v>
      </c>
      <c r="P225" s="4">
        <f>IF($O225="","",ROUND(('Timing &amp; Incumbent Screen'!$C$6-$O225)/365.25,1))</f>
        <v>11.6</v>
      </c>
      <c r="Q225" t="s">
        <v>750</v>
      </c>
      <c r="R225" s="10">
        <f>IF(INDEX('Contract Families'!$AB$9:$AB$1696,MATCH($K225,'Contract Families'!$B$9:$B$1696,0))="","",INDEX('Contract Families'!$AB$9:$AB$1696,MATCH($K225,'Contract Families'!$B$9:$B$1696,0))/1000000)</f>
        <v>1.547404</v>
      </c>
      <c r="S225" s="11">
        <f>IF(INDEX('Contract Families'!$Z$9:$Z$1696,MATCH($K225,'Contract Families'!$B$9:$B$1696,0))="","",INDEX('Contract Families'!$Z$9:$Z$1696,MATCH($K225,'Contract Families'!$B$9:$B$1696,0)))</f>
        <v>0.32540000000000002</v>
      </c>
      <c r="T225" s="19">
        <f>IF(MAX(_xlfn.MAXIFS('Contract Awards'!$V$9:$V$2697,'Contract Awards'!$C$9:$C$2697,$K225),_xlfn.MAXIFS('Contract Awards'!$V$9:$V$2697,'Contract Awards'!$D$9:$D$2697,$K225))=0,"",MAX(_xlfn.MAXIFS('Contract Awards'!$V$9:$V$2697,'Contract Awards'!$C$9:$C$2697,$K225),_xlfn.MAXIFS('Contract Awards'!$V$9:$V$2697,'Contract Awards'!$D$9:$D$2697,$K225)))</f>
        <v>42208</v>
      </c>
      <c r="U225" s="15">
        <f t="shared" si="15"/>
        <v>0</v>
      </c>
      <c r="V225" t="str">
        <f>IF($Q225="","",IF(COUNTIFS('Pipeline Events'!$M$9:$M$45,$Q225,'Pipeline Events'!$K$9:$K$45,"&gt;="&amp;'Timing &amp; Incumbent Screen'!$C$6)&gt;0,"Y ("&amp;COUNTIFS('Pipeline Events'!$M$9:$M$45,$Q225,'Pipeline Events'!$K$9:$K$45,"&gt;="&amp;'Timing &amp; Incumbent Screen'!$C$6)&amp;")",""))</f>
        <v/>
      </c>
      <c r="W225" t="str">
        <f>IF(COUNTIFS('Notice Links'!$E$9:$E$59,$K225,'Notice Links'!$L$9:$L$59,"Y",'Notice Links'!$J$9:$J$59,"&gt;="&amp;'Timing &amp; Incumbent Screen'!$C$6)&gt;0,"Y","")</f>
        <v/>
      </c>
      <c r="X225">
        <f>IFERROR(INDEX('Recompete Reviews'!$D$9:$D$234,MATCH($K225,'Recompete Reviews'!$B$9:$B$234,0)),"")</f>
        <v>0</v>
      </c>
      <c r="Y225">
        <f>IFERROR(INDEX('Recompete Reviews'!$E$9:$E$234,MATCH($K225,'Recompete Reviews'!$B$9:$B$234,0)),"")</f>
        <v>0</v>
      </c>
      <c r="Z225">
        <f>IFERROR(INDEX('Recompete Reviews'!$H$9:$H$234,MATCH($K225,'Recompete Reviews'!$B$9:$B$234,0)),"")</f>
        <v>0</v>
      </c>
    </row>
    <row r="226" spans="2:26" ht="11" outlineLevel="1" x14ac:dyDescent="0.15">
      <c r="B226" t="str">
        <f>IF($E226="","",IF($E226&lt;'Timing &amp; Incumbent Screen'!$C$6,"Expired-lineage","Active"))</f>
        <v>Expired-lineage</v>
      </c>
      <c r="C226" t="str">
        <f>IF($E226="","",IF($E226&lt;'Timing &amp; Incumbent Screen'!$C$6,"Expired - unresolved",IF(($E226-'Timing &amp; Incumbent Screen'!$C$6)&lt;=365,"Imminent (&lt;=12 mo)",IF(($E226-'Timing &amp; Incumbent Screen'!$C$6)&lt;=1095,"Forward (1-3 yr)","Long-range (3+ yr)"))))</f>
        <v>Expired - unresolved</v>
      </c>
      <c r="D226" t="str">
        <f t="shared" si="12"/>
        <v>FY15</v>
      </c>
      <c r="E226" s="18">
        <f>IF(INDEX('Contract Families'!$AK$9:$AK$1696,MATCH($K226,'Contract Families'!$B$9:$B$1696,0))="","",INDEX('Contract Families'!$AK$9:$AK$1696,MATCH($K226,'Contract Families'!$B$9:$B$1696,0)))</f>
        <v>42200</v>
      </c>
      <c r="F226" t="s">
        <v>599</v>
      </c>
      <c r="G226" s="15">
        <f>IF($E226="","",ROUND(($E226-'Timing &amp; Incumbent Screen'!$C$6)/30.44,0))</f>
        <v>-131</v>
      </c>
      <c r="H226" s="19">
        <f t="shared" si="13"/>
        <v>42200</v>
      </c>
      <c r="I226" s="19">
        <f t="shared" si="14"/>
        <v>42110</v>
      </c>
      <c r="J226" s="15">
        <f>IFERROR(INDEX('Recompete Reviews'!$M$9:$M$234,MATCH($K226,'Recompete Reviews'!$B$9:$B$234,0)),"")</f>
        <v>0</v>
      </c>
      <c r="K226" t="s">
        <v>213</v>
      </c>
      <c r="L226" t="s">
        <v>638</v>
      </c>
      <c r="M226" t="s">
        <v>531</v>
      </c>
      <c r="N226" t="s">
        <v>636</v>
      </c>
      <c r="O226" s="17">
        <v>41106</v>
      </c>
      <c r="P226" s="4">
        <f>IF($O226="","",ROUND(('Timing &amp; Incumbent Screen'!$C$6-$O226)/365.25,1))</f>
        <v>13.9</v>
      </c>
      <c r="Q226" t="s">
        <v>739</v>
      </c>
      <c r="R226" s="10">
        <f>IF(INDEX('Contract Families'!$AB$9:$AB$1696,MATCH($K226,'Contract Families'!$B$9:$B$1696,0))="","",INDEX('Contract Families'!$AB$9:$AB$1696,MATCH($K226,'Contract Families'!$B$9:$B$1696,0))/1000000)</f>
        <v>12.655254970000001</v>
      </c>
      <c r="S226" s="11">
        <f>IF(INDEX('Contract Families'!$Z$9:$Z$1696,MATCH($K226,'Contract Families'!$B$9:$B$1696,0))="","",INDEX('Contract Families'!$Z$9:$Z$1696,MATCH($K226,'Contract Families'!$B$9:$B$1696,0)))</f>
        <v>0.7782</v>
      </c>
      <c r="T226" s="19">
        <f>IF(MAX(_xlfn.MAXIFS('Contract Awards'!$V$9:$V$2697,'Contract Awards'!$C$9:$C$2697,$K226),_xlfn.MAXIFS('Contract Awards'!$V$9:$V$2697,'Contract Awards'!$D$9:$D$2697,$K226))=0,"",MAX(_xlfn.MAXIFS('Contract Awards'!$V$9:$V$2697,'Contract Awards'!$C$9:$C$2697,$K226),_xlfn.MAXIFS('Contract Awards'!$V$9:$V$2697,'Contract Awards'!$D$9:$D$2697,$K226)))</f>
        <v>42467</v>
      </c>
      <c r="U226" s="15">
        <f t="shared" si="15"/>
        <v>1</v>
      </c>
      <c r="V226" t="str">
        <f>IF($Q226="","",IF(COUNTIFS('Pipeline Events'!$M$9:$M$45,$Q226,'Pipeline Events'!$K$9:$K$45,"&gt;="&amp;'Timing &amp; Incumbent Screen'!$C$6)&gt;0,"Y ("&amp;COUNTIFS('Pipeline Events'!$M$9:$M$45,$Q226,'Pipeline Events'!$K$9:$K$45,"&gt;="&amp;'Timing &amp; Incumbent Screen'!$C$6)&amp;")",""))</f>
        <v/>
      </c>
      <c r="W226" t="str">
        <f>IF(COUNTIFS('Notice Links'!$E$9:$E$59,$K226,'Notice Links'!$L$9:$L$59,"Y",'Notice Links'!$J$9:$J$59,"&gt;="&amp;'Timing &amp; Incumbent Screen'!$C$6)&gt;0,"Y","")</f>
        <v/>
      </c>
      <c r="X226">
        <f>IFERROR(INDEX('Recompete Reviews'!$D$9:$D$234,MATCH($K226,'Recompete Reviews'!$B$9:$B$234,0)),"")</f>
        <v>0</v>
      </c>
      <c r="Y226">
        <f>IFERROR(INDEX('Recompete Reviews'!$E$9:$E$234,MATCH($K226,'Recompete Reviews'!$B$9:$B$234,0)),"")</f>
        <v>0</v>
      </c>
      <c r="Z226">
        <f>IFERROR(INDEX('Recompete Reviews'!$H$9:$H$234,MATCH($K226,'Recompete Reviews'!$B$9:$B$234,0)),"")</f>
        <v>0</v>
      </c>
    </row>
    <row r="227" spans="2:26" ht="11" outlineLevel="1" x14ac:dyDescent="0.15">
      <c r="B227" t="str">
        <f>IF($E227="","",IF($E227&lt;'Timing &amp; Incumbent Screen'!$C$6,"Expired-lineage","Active"))</f>
        <v>Expired-lineage</v>
      </c>
      <c r="C227" t="str">
        <f>IF($E227="","",IF($E227&lt;'Timing &amp; Incumbent Screen'!$C$6,"Expired - unresolved",IF(($E227-'Timing &amp; Incumbent Screen'!$C$6)&lt;=365,"Imminent (&lt;=12 mo)",IF(($E227-'Timing &amp; Incumbent Screen'!$C$6)&lt;=1095,"Forward (1-3 yr)","Long-range (3+ yr)"))))</f>
        <v>Expired - unresolved</v>
      </c>
      <c r="D227" t="str">
        <f t="shared" si="12"/>
        <v>FY15</v>
      </c>
      <c r="E227" s="18">
        <f>IF(INDEX('Contract Families'!$AK$9:$AK$1696,MATCH($K227,'Contract Families'!$B$9:$B$1696,0))="","",INDEX('Contract Families'!$AK$9:$AK$1696,MATCH($K227,'Contract Families'!$B$9:$B$1696,0)))</f>
        <v>42170</v>
      </c>
      <c r="F227" t="s">
        <v>599</v>
      </c>
      <c r="G227" s="15">
        <f>IF($E227="","",ROUND(($E227-'Timing &amp; Incumbent Screen'!$C$6)/30.44,0))</f>
        <v>-132</v>
      </c>
      <c r="H227" s="19">
        <f t="shared" si="13"/>
        <v>42170</v>
      </c>
      <c r="I227" s="19">
        <f t="shared" si="14"/>
        <v>42080</v>
      </c>
      <c r="J227" s="15">
        <f>IFERROR(INDEX('Recompete Reviews'!$M$9:$M$234,MATCH($K227,'Recompete Reviews'!$B$9:$B$234,0)),"")</f>
        <v>0</v>
      </c>
      <c r="K227" t="s">
        <v>263</v>
      </c>
      <c r="L227" t="s">
        <v>662</v>
      </c>
      <c r="M227" t="s">
        <v>531</v>
      </c>
      <c r="N227" t="s">
        <v>636</v>
      </c>
      <c r="O227" s="17">
        <v>41774</v>
      </c>
      <c r="P227" s="4">
        <f>IF($O227="","",ROUND(('Timing &amp; Incumbent Screen'!$C$6-$O227)/365.25,1))</f>
        <v>12.1</v>
      </c>
      <c r="Q227" t="s">
        <v>743</v>
      </c>
      <c r="R227" s="10">
        <f>IF(INDEX('Contract Families'!$AB$9:$AB$1696,MATCH($K227,'Contract Families'!$B$9:$B$1696,0))="","",INDEX('Contract Families'!$AB$9:$AB$1696,MATCH($K227,'Contract Families'!$B$9:$B$1696,0))/1000000)</f>
        <v>4.5277000000000003</v>
      </c>
      <c r="S227" s="11">
        <f>IF(INDEX('Contract Families'!$Z$9:$Z$1696,MATCH($K227,'Contract Families'!$B$9:$B$1696,0))="","",INDEX('Contract Families'!$Z$9:$Z$1696,MATCH($K227,'Contract Families'!$B$9:$B$1696,0)))</f>
        <v>0</v>
      </c>
      <c r="T227" s="19">
        <f>IF(MAX(_xlfn.MAXIFS('Contract Awards'!$V$9:$V$2697,'Contract Awards'!$C$9:$C$2697,$K227),_xlfn.MAXIFS('Contract Awards'!$V$9:$V$2697,'Contract Awards'!$D$9:$D$2697,$K227))=0,"",MAX(_xlfn.MAXIFS('Contract Awards'!$V$9:$V$2697,'Contract Awards'!$C$9:$C$2697,$K227),_xlfn.MAXIFS('Contract Awards'!$V$9:$V$2697,'Contract Awards'!$D$9:$D$2697,$K227)))</f>
        <v>42170</v>
      </c>
      <c r="U227" s="15">
        <f t="shared" si="15"/>
        <v>0</v>
      </c>
      <c r="V227" t="str">
        <f>IF($Q227="","",IF(COUNTIFS('Pipeline Events'!$M$9:$M$45,$Q227,'Pipeline Events'!$K$9:$K$45,"&gt;="&amp;'Timing &amp; Incumbent Screen'!$C$6)&gt;0,"Y ("&amp;COUNTIFS('Pipeline Events'!$M$9:$M$45,$Q227,'Pipeline Events'!$K$9:$K$45,"&gt;="&amp;'Timing &amp; Incumbent Screen'!$C$6)&amp;")",""))</f>
        <v/>
      </c>
      <c r="W227" t="str">
        <f>IF(COUNTIFS('Notice Links'!$E$9:$E$59,$K227,'Notice Links'!$L$9:$L$59,"Y",'Notice Links'!$J$9:$J$59,"&gt;="&amp;'Timing &amp; Incumbent Screen'!$C$6)&gt;0,"Y","")</f>
        <v/>
      </c>
      <c r="X227">
        <f>IFERROR(INDEX('Recompete Reviews'!$D$9:$D$234,MATCH($K227,'Recompete Reviews'!$B$9:$B$234,0)),"")</f>
        <v>0</v>
      </c>
      <c r="Y227">
        <f>IFERROR(INDEX('Recompete Reviews'!$E$9:$E$234,MATCH($K227,'Recompete Reviews'!$B$9:$B$234,0)),"")</f>
        <v>0</v>
      </c>
      <c r="Z227">
        <f>IFERROR(INDEX('Recompete Reviews'!$H$9:$H$234,MATCH($K227,'Recompete Reviews'!$B$9:$B$234,0)),"")</f>
        <v>0</v>
      </c>
    </row>
    <row r="228" spans="2:26" ht="11" outlineLevel="1" x14ac:dyDescent="0.15">
      <c r="B228" t="str">
        <f>IF($E228="","",IF($E228&lt;'Timing &amp; Incumbent Screen'!$C$6,"Expired-lineage","Active"))</f>
        <v>Expired-lineage</v>
      </c>
      <c r="C228" t="str">
        <f>IF($E228="","",IF($E228&lt;'Timing &amp; Incumbent Screen'!$C$6,"Expired - unresolved",IF(($E228-'Timing &amp; Incumbent Screen'!$C$6)&lt;=365,"Imminent (&lt;=12 mo)",IF(($E228-'Timing &amp; Incumbent Screen'!$C$6)&lt;=1095,"Forward (1-3 yr)","Long-range (3+ yr)"))))</f>
        <v>Expired - unresolved</v>
      </c>
      <c r="D228" t="str">
        <f t="shared" si="12"/>
        <v>FY15</v>
      </c>
      <c r="E228" s="18">
        <f>IF(INDEX('Contract Families'!$AK$9:$AK$1696,MATCH($K228,'Contract Families'!$B$9:$B$1696,0))="","",INDEX('Contract Families'!$AK$9:$AK$1696,MATCH($K228,'Contract Families'!$B$9:$B$1696,0)))</f>
        <v>42135</v>
      </c>
      <c r="F228" t="s">
        <v>599</v>
      </c>
      <c r="G228" s="15">
        <f>IF($E228="","",ROUND(($E228-'Timing &amp; Incumbent Screen'!$C$6)/30.44,0))</f>
        <v>-133</v>
      </c>
      <c r="H228" s="19">
        <f t="shared" si="13"/>
        <v>42135</v>
      </c>
      <c r="I228" s="19">
        <f t="shared" si="14"/>
        <v>42045</v>
      </c>
      <c r="J228" s="15">
        <f>IFERROR(INDEX('Recompete Reviews'!$M$9:$M$234,MATCH($K228,'Recompete Reviews'!$B$9:$B$234,0)),"")</f>
        <v>0</v>
      </c>
      <c r="K228" t="s">
        <v>291</v>
      </c>
      <c r="L228" t="s">
        <v>634</v>
      </c>
      <c r="M228" t="s">
        <v>531</v>
      </c>
      <c r="N228" t="s">
        <v>636</v>
      </c>
      <c r="O228" s="17">
        <v>42025</v>
      </c>
      <c r="P228" s="4">
        <f>IF($O228="","",ROUND(('Timing &amp; Incumbent Screen'!$C$6-$O228)/365.25,1))</f>
        <v>11.4</v>
      </c>
      <c r="Q228" t="s">
        <v>750</v>
      </c>
      <c r="R228" s="10">
        <f>IF(INDEX('Contract Families'!$AB$9:$AB$1696,MATCH($K228,'Contract Families'!$B$9:$B$1696,0))="","",INDEX('Contract Families'!$AB$9:$AB$1696,MATCH($K228,'Contract Families'!$B$9:$B$1696,0))/1000000)</f>
        <v>2.7794701099999997</v>
      </c>
      <c r="S228" s="11">
        <f>IF(INDEX('Contract Families'!$Z$9:$Z$1696,MATCH($K228,'Contract Families'!$B$9:$B$1696,0))="","",INDEX('Contract Families'!$Z$9:$Z$1696,MATCH($K228,'Contract Families'!$B$9:$B$1696,0)))</f>
        <v>1</v>
      </c>
      <c r="T228" s="19">
        <f>IF(MAX(_xlfn.MAXIFS('Contract Awards'!$V$9:$V$2697,'Contract Awards'!$C$9:$C$2697,$K228),_xlfn.MAXIFS('Contract Awards'!$V$9:$V$2697,'Contract Awards'!$D$9:$D$2697,$K228))=0,"",MAX(_xlfn.MAXIFS('Contract Awards'!$V$9:$V$2697,'Contract Awards'!$C$9:$C$2697,$K228),_xlfn.MAXIFS('Contract Awards'!$V$9:$V$2697,'Contract Awards'!$D$9:$D$2697,$K228)))</f>
        <v>42135</v>
      </c>
      <c r="U228" s="15">
        <f t="shared" si="15"/>
        <v>0</v>
      </c>
      <c r="V228" t="str">
        <f>IF($Q228="","",IF(COUNTIFS('Pipeline Events'!$M$9:$M$45,$Q228,'Pipeline Events'!$K$9:$K$45,"&gt;="&amp;'Timing &amp; Incumbent Screen'!$C$6)&gt;0,"Y ("&amp;COUNTIFS('Pipeline Events'!$M$9:$M$45,$Q228,'Pipeline Events'!$K$9:$K$45,"&gt;="&amp;'Timing &amp; Incumbent Screen'!$C$6)&amp;")",""))</f>
        <v/>
      </c>
      <c r="W228" t="str">
        <f>IF(COUNTIFS('Notice Links'!$E$9:$E$59,$K228,'Notice Links'!$L$9:$L$59,"Y",'Notice Links'!$J$9:$J$59,"&gt;="&amp;'Timing &amp; Incumbent Screen'!$C$6)&gt;0,"Y","")</f>
        <v/>
      </c>
      <c r="X228">
        <f>IFERROR(INDEX('Recompete Reviews'!$D$9:$D$234,MATCH($K228,'Recompete Reviews'!$B$9:$B$234,0)),"")</f>
        <v>0</v>
      </c>
      <c r="Y228">
        <f>IFERROR(INDEX('Recompete Reviews'!$E$9:$E$234,MATCH($K228,'Recompete Reviews'!$B$9:$B$234,0)),"")</f>
        <v>0</v>
      </c>
      <c r="Z228">
        <f>IFERROR(INDEX('Recompete Reviews'!$H$9:$H$234,MATCH($K228,'Recompete Reviews'!$B$9:$B$234,0)),"")</f>
        <v>0</v>
      </c>
    </row>
    <row r="229" spans="2:26" ht="11" outlineLevel="1" x14ac:dyDescent="0.15">
      <c r="B229" t="str">
        <f>IF($E229="","",IF($E229&lt;'Timing &amp; Incumbent Screen'!$C$6,"Expired-lineage","Active"))</f>
        <v>Expired-lineage</v>
      </c>
      <c r="C229" t="str">
        <f>IF($E229="","",IF($E229&lt;'Timing &amp; Incumbent Screen'!$C$6,"Expired - unresolved",IF(($E229-'Timing &amp; Incumbent Screen'!$C$6)&lt;=365,"Imminent (&lt;=12 mo)",IF(($E229-'Timing &amp; Incumbent Screen'!$C$6)&lt;=1095,"Forward (1-3 yr)","Long-range (3+ yr)"))))</f>
        <v>Expired - unresolved</v>
      </c>
      <c r="D229" t="str">
        <f t="shared" si="12"/>
        <v>FY15</v>
      </c>
      <c r="E229" s="18">
        <f>IF(INDEX('Contract Families'!$AK$9:$AK$1696,MATCH($K229,'Contract Families'!$B$9:$B$1696,0))="","",INDEX('Contract Families'!$AK$9:$AK$1696,MATCH($K229,'Contract Families'!$B$9:$B$1696,0)))</f>
        <v>42108</v>
      </c>
      <c r="F229" t="s">
        <v>599</v>
      </c>
      <c r="G229" s="15">
        <f>IF($E229="","",ROUND(($E229-'Timing &amp; Incumbent Screen'!$C$6)/30.44,0))</f>
        <v>-134</v>
      </c>
      <c r="H229" s="19">
        <f t="shared" si="13"/>
        <v>42108</v>
      </c>
      <c r="I229" s="19">
        <f t="shared" si="14"/>
        <v>42018</v>
      </c>
      <c r="J229" s="15">
        <f>IFERROR(INDEX('Recompete Reviews'!$M$9:$M$234,MATCH($K229,'Recompete Reviews'!$B$9:$B$234,0)),"")</f>
        <v>0</v>
      </c>
      <c r="K229" t="s">
        <v>374</v>
      </c>
      <c r="L229" t="s">
        <v>678</v>
      </c>
      <c r="M229" t="s">
        <v>531</v>
      </c>
      <c r="N229" t="s">
        <v>636</v>
      </c>
      <c r="O229" s="17">
        <v>42066</v>
      </c>
      <c r="P229" s="4">
        <f>IF($O229="","",ROUND(('Timing &amp; Incumbent Screen'!$C$6-$O229)/365.25,1))</f>
        <v>11.3</v>
      </c>
      <c r="Q229" t="s">
        <v>764</v>
      </c>
      <c r="R229" s="10">
        <f>IF(INDEX('Contract Families'!$AB$9:$AB$1696,MATCH($K229,'Contract Families'!$B$9:$B$1696,0))="","",INDEX('Contract Families'!$AB$9:$AB$1696,MATCH($K229,'Contract Families'!$B$9:$B$1696,0))/1000000)</f>
        <v>1.15955374</v>
      </c>
      <c r="S229" s="11">
        <f>IF(INDEX('Contract Families'!$Z$9:$Z$1696,MATCH($K229,'Contract Families'!$B$9:$B$1696,0))="","",INDEX('Contract Families'!$Z$9:$Z$1696,MATCH($K229,'Contract Families'!$B$9:$B$1696,0)))</f>
        <v>1</v>
      </c>
      <c r="T229" s="19">
        <f>IF(MAX(_xlfn.MAXIFS('Contract Awards'!$V$9:$V$2697,'Contract Awards'!$C$9:$C$2697,$K229),_xlfn.MAXIFS('Contract Awards'!$V$9:$V$2697,'Contract Awards'!$D$9:$D$2697,$K229))=0,"",MAX(_xlfn.MAXIFS('Contract Awards'!$V$9:$V$2697,'Contract Awards'!$C$9:$C$2697,$K229),_xlfn.MAXIFS('Contract Awards'!$V$9:$V$2697,'Contract Awards'!$D$9:$D$2697,$K229)))</f>
        <v>42108</v>
      </c>
      <c r="U229" s="15">
        <f t="shared" si="15"/>
        <v>0</v>
      </c>
      <c r="V229" t="str">
        <f>IF($Q229="","",IF(COUNTIFS('Pipeline Events'!$M$9:$M$45,$Q229,'Pipeline Events'!$K$9:$K$45,"&gt;="&amp;'Timing &amp; Incumbent Screen'!$C$6)&gt;0,"Y ("&amp;COUNTIFS('Pipeline Events'!$M$9:$M$45,$Q229,'Pipeline Events'!$K$9:$K$45,"&gt;="&amp;'Timing &amp; Incumbent Screen'!$C$6)&amp;")",""))</f>
        <v/>
      </c>
      <c r="W229" t="str">
        <f>IF(COUNTIFS('Notice Links'!$E$9:$E$59,$K229,'Notice Links'!$L$9:$L$59,"Y",'Notice Links'!$J$9:$J$59,"&gt;="&amp;'Timing &amp; Incumbent Screen'!$C$6)&gt;0,"Y","")</f>
        <v/>
      </c>
      <c r="X229">
        <f>IFERROR(INDEX('Recompete Reviews'!$D$9:$D$234,MATCH($K229,'Recompete Reviews'!$B$9:$B$234,0)),"")</f>
        <v>0</v>
      </c>
      <c r="Y229">
        <f>IFERROR(INDEX('Recompete Reviews'!$E$9:$E$234,MATCH($K229,'Recompete Reviews'!$B$9:$B$234,0)),"")</f>
        <v>0</v>
      </c>
      <c r="Z229">
        <f>IFERROR(INDEX('Recompete Reviews'!$H$9:$H$234,MATCH($K229,'Recompete Reviews'!$B$9:$B$234,0)),"")</f>
        <v>0</v>
      </c>
    </row>
    <row r="230" spans="2:26" ht="11" outlineLevel="1" x14ac:dyDescent="0.15">
      <c r="B230" t="str">
        <f>IF($E230="","",IF($E230&lt;'Timing &amp; Incumbent Screen'!$C$6,"Expired-lineage","Active"))</f>
        <v>Expired-lineage</v>
      </c>
      <c r="C230" t="str">
        <f>IF($E230="","",IF($E230&lt;'Timing &amp; Incumbent Screen'!$C$6,"Expired - unresolved",IF(($E230-'Timing &amp; Incumbent Screen'!$C$6)&lt;=365,"Imminent (&lt;=12 mo)",IF(($E230-'Timing &amp; Incumbent Screen'!$C$6)&lt;=1095,"Forward (1-3 yr)","Long-range (3+ yr)"))))</f>
        <v>Expired - unresolved</v>
      </c>
      <c r="D230" t="str">
        <f t="shared" si="12"/>
        <v>FY15</v>
      </c>
      <c r="E230" s="18">
        <f>IF(INDEX('Contract Families'!$AK$9:$AK$1696,MATCH($K230,'Contract Families'!$B$9:$B$1696,0))="","",INDEX('Contract Families'!$AK$9:$AK$1696,MATCH($K230,'Contract Families'!$B$9:$B$1696,0)))</f>
        <v>42092</v>
      </c>
      <c r="F230" t="s">
        <v>599</v>
      </c>
      <c r="G230" s="15">
        <f>IF($E230="","",ROUND(($E230-'Timing &amp; Incumbent Screen'!$C$6)/30.44,0))</f>
        <v>-135</v>
      </c>
      <c r="H230" s="19">
        <f t="shared" si="13"/>
        <v>42092</v>
      </c>
      <c r="I230" s="19">
        <f t="shared" si="14"/>
        <v>42002</v>
      </c>
      <c r="J230" s="15">
        <f>IFERROR(INDEX('Recompete Reviews'!$M$9:$M$234,MATCH($K230,'Recompete Reviews'!$B$9:$B$234,0)),"")</f>
        <v>0</v>
      </c>
      <c r="K230" t="s">
        <v>332</v>
      </c>
      <c r="L230" t="s">
        <v>700</v>
      </c>
      <c r="M230" t="s">
        <v>531</v>
      </c>
      <c r="N230" t="s">
        <v>636</v>
      </c>
      <c r="O230" s="17">
        <v>41177</v>
      </c>
      <c r="P230" s="4">
        <f>IF($O230="","",ROUND(('Timing &amp; Incumbent Screen'!$C$6-$O230)/365.25,1))</f>
        <v>13.7</v>
      </c>
      <c r="Q230" t="s">
        <v>737</v>
      </c>
      <c r="R230" s="10">
        <f>IF(INDEX('Contract Families'!$AB$9:$AB$1696,MATCH($K230,'Contract Families'!$B$9:$B$1696,0))="","",INDEX('Contract Families'!$AB$9:$AB$1696,MATCH($K230,'Contract Families'!$B$9:$B$1696,0))/1000000)</f>
        <v>1.5970341499999998</v>
      </c>
      <c r="S230" s="11">
        <f>IF(INDEX('Contract Families'!$Z$9:$Z$1696,MATCH($K230,'Contract Families'!$B$9:$B$1696,0))="","",INDEX('Contract Families'!$Z$9:$Z$1696,MATCH($K230,'Contract Families'!$B$9:$B$1696,0)))</f>
        <v>0.49209999999999998</v>
      </c>
      <c r="T230" s="19">
        <f>IF(MAX(_xlfn.MAXIFS('Contract Awards'!$V$9:$V$2697,'Contract Awards'!$C$9:$C$2697,$K230),_xlfn.MAXIFS('Contract Awards'!$V$9:$V$2697,'Contract Awards'!$D$9:$D$2697,$K230))=0,"",MAX(_xlfn.MAXIFS('Contract Awards'!$V$9:$V$2697,'Contract Awards'!$C$9:$C$2697,$K230),_xlfn.MAXIFS('Contract Awards'!$V$9:$V$2697,'Contract Awards'!$D$9:$D$2697,$K230)))</f>
        <v>42240</v>
      </c>
      <c r="U230" s="15">
        <f t="shared" si="15"/>
        <v>0</v>
      </c>
      <c r="V230" t="str">
        <f>IF($Q230="","",IF(COUNTIFS('Pipeline Events'!$M$9:$M$45,$Q230,'Pipeline Events'!$K$9:$K$45,"&gt;="&amp;'Timing &amp; Incumbent Screen'!$C$6)&gt;0,"Y ("&amp;COUNTIFS('Pipeline Events'!$M$9:$M$45,$Q230,'Pipeline Events'!$K$9:$K$45,"&gt;="&amp;'Timing &amp; Incumbent Screen'!$C$6)&amp;")",""))</f>
        <v/>
      </c>
      <c r="W230" t="str">
        <f>IF(COUNTIFS('Notice Links'!$E$9:$E$59,$K230,'Notice Links'!$L$9:$L$59,"Y",'Notice Links'!$J$9:$J$59,"&gt;="&amp;'Timing &amp; Incumbent Screen'!$C$6)&gt;0,"Y","")</f>
        <v/>
      </c>
      <c r="X230">
        <f>IFERROR(INDEX('Recompete Reviews'!$D$9:$D$234,MATCH($K230,'Recompete Reviews'!$B$9:$B$234,0)),"")</f>
        <v>0</v>
      </c>
      <c r="Y230">
        <f>IFERROR(INDEX('Recompete Reviews'!$E$9:$E$234,MATCH($K230,'Recompete Reviews'!$B$9:$B$234,0)),"")</f>
        <v>0</v>
      </c>
      <c r="Z230">
        <f>IFERROR(INDEX('Recompete Reviews'!$H$9:$H$234,MATCH($K230,'Recompete Reviews'!$B$9:$B$234,0)),"")</f>
        <v>0</v>
      </c>
    </row>
    <row r="231" spans="2:26" ht="11" outlineLevel="1" x14ac:dyDescent="0.15">
      <c r="B231" t="str">
        <f>IF($E231="","",IF($E231&lt;'Timing &amp; Incumbent Screen'!$C$6,"Expired-lineage","Active"))</f>
        <v>Expired-lineage</v>
      </c>
      <c r="C231" t="str">
        <f>IF($E231="","",IF($E231&lt;'Timing &amp; Incumbent Screen'!$C$6,"Expired - unresolved",IF(($E231-'Timing &amp; Incumbent Screen'!$C$6)&lt;=365,"Imminent (&lt;=12 mo)",IF(($E231-'Timing &amp; Incumbent Screen'!$C$6)&lt;=1095,"Forward (1-3 yr)","Long-range (3+ yr)"))))</f>
        <v>Expired - unresolved</v>
      </c>
      <c r="D231" t="str">
        <f t="shared" si="12"/>
        <v>FY15</v>
      </c>
      <c r="E231" s="18">
        <f>IF(INDEX('Contract Families'!$AK$9:$AK$1696,MATCH($K231,'Contract Families'!$B$9:$B$1696,0))="","",INDEX('Contract Families'!$AK$9:$AK$1696,MATCH($K231,'Contract Families'!$B$9:$B$1696,0)))</f>
        <v>41941</v>
      </c>
      <c r="F231" t="s">
        <v>599</v>
      </c>
      <c r="G231" s="15">
        <f>IF($E231="","",ROUND(($E231-'Timing &amp; Incumbent Screen'!$C$6)/30.44,0))</f>
        <v>-140</v>
      </c>
      <c r="H231" s="19">
        <f t="shared" si="13"/>
        <v>41941</v>
      </c>
      <c r="I231" s="19">
        <f t="shared" si="14"/>
        <v>41851</v>
      </c>
      <c r="J231" s="15">
        <f>IFERROR(INDEX('Recompete Reviews'!$M$9:$M$234,MATCH($K231,'Recompete Reviews'!$B$9:$B$234,0)),"")</f>
        <v>0</v>
      </c>
      <c r="K231" t="s">
        <v>290</v>
      </c>
      <c r="L231" t="s">
        <v>608</v>
      </c>
      <c r="M231" t="s">
        <v>531</v>
      </c>
      <c r="N231" t="s">
        <v>636</v>
      </c>
      <c r="O231" s="17">
        <v>40130</v>
      </c>
      <c r="P231" s="4">
        <f>IF($O231="","",ROUND(('Timing &amp; Incumbent Screen'!$C$6-$O231)/365.25,1))</f>
        <v>16.600000000000001</v>
      </c>
      <c r="Q231" t="s">
        <v>744</v>
      </c>
      <c r="R231" s="10">
        <f>IF(INDEX('Contract Families'!$AB$9:$AB$1696,MATCH($K231,'Contract Families'!$B$9:$B$1696,0))="","",INDEX('Contract Families'!$AB$9:$AB$1696,MATCH($K231,'Contract Families'!$B$9:$B$1696,0))/1000000)</f>
        <v>2.85809793</v>
      </c>
      <c r="S231" s="11">
        <f>IF(INDEX('Contract Families'!$Z$9:$Z$1696,MATCH($K231,'Contract Families'!$B$9:$B$1696,0))="","",INDEX('Contract Families'!$Z$9:$Z$1696,MATCH($K231,'Contract Families'!$B$9:$B$1696,0)))</f>
        <v>-0.18310000000000001</v>
      </c>
      <c r="T231" s="19">
        <f>IF(MAX(_xlfn.MAXIFS('Contract Awards'!$V$9:$V$2697,'Contract Awards'!$C$9:$C$2697,$K231),_xlfn.MAXIFS('Contract Awards'!$V$9:$V$2697,'Contract Awards'!$D$9:$D$2697,$K231))=0,"",MAX(_xlfn.MAXIFS('Contract Awards'!$V$9:$V$2697,'Contract Awards'!$C$9:$C$2697,$K231),_xlfn.MAXIFS('Contract Awards'!$V$9:$V$2697,'Contract Awards'!$D$9:$D$2697,$K231)))</f>
        <v>42094</v>
      </c>
      <c r="U231" s="15">
        <f t="shared" si="15"/>
        <v>0</v>
      </c>
      <c r="V231" t="str">
        <f>IF($Q231="","",IF(COUNTIFS('Pipeline Events'!$M$9:$M$45,$Q231,'Pipeline Events'!$K$9:$K$45,"&gt;="&amp;'Timing &amp; Incumbent Screen'!$C$6)&gt;0,"Y ("&amp;COUNTIFS('Pipeline Events'!$M$9:$M$45,$Q231,'Pipeline Events'!$K$9:$K$45,"&gt;="&amp;'Timing &amp; Incumbent Screen'!$C$6)&amp;")",""))</f>
        <v/>
      </c>
      <c r="W231" t="str">
        <f>IF(COUNTIFS('Notice Links'!$E$9:$E$59,$K231,'Notice Links'!$L$9:$L$59,"Y",'Notice Links'!$J$9:$J$59,"&gt;="&amp;'Timing &amp; Incumbent Screen'!$C$6)&gt;0,"Y","")</f>
        <v/>
      </c>
      <c r="X231">
        <f>IFERROR(INDEX('Recompete Reviews'!$D$9:$D$234,MATCH($K231,'Recompete Reviews'!$B$9:$B$234,0)),"")</f>
        <v>0</v>
      </c>
      <c r="Y231">
        <f>IFERROR(INDEX('Recompete Reviews'!$E$9:$E$234,MATCH($K231,'Recompete Reviews'!$B$9:$B$234,0)),"")</f>
        <v>0</v>
      </c>
      <c r="Z231">
        <f>IFERROR(INDEX('Recompete Reviews'!$H$9:$H$234,MATCH($K231,'Recompete Reviews'!$B$9:$B$234,0)),"")</f>
        <v>0</v>
      </c>
    </row>
    <row r="232" spans="2:26" ht="11" outlineLevel="1" x14ac:dyDescent="0.15">
      <c r="B232" t="str">
        <f>IF($E232="","",IF($E232&lt;'Timing &amp; Incumbent Screen'!$C$6,"Expired-lineage","Active"))</f>
        <v>Expired-lineage</v>
      </c>
      <c r="C232" t="str">
        <f>IF($E232="","",IF($E232&lt;'Timing &amp; Incumbent Screen'!$C$6,"Expired - unresolved",IF(($E232-'Timing &amp; Incumbent Screen'!$C$6)&lt;=365,"Imminent (&lt;=12 mo)",IF(($E232-'Timing &amp; Incumbent Screen'!$C$6)&lt;=1095,"Forward (1-3 yr)","Long-range (3+ yr)"))))</f>
        <v>Expired - unresolved</v>
      </c>
      <c r="D232" t="str">
        <f t="shared" si="12"/>
        <v>FY14</v>
      </c>
      <c r="E232" s="18">
        <f>IF(INDEX('Contract Families'!$AK$9:$AK$1696,MATCH($K232,'Contract Families'!$B$9:$B$1696,0))="","",INDEX('Contract Families'!$AK$9:$AK$1696,MATCH($K232,'Contract Families'!$B$9:$B$1696,0)))</f>
        <v>41782</v>
      </c>
      <c r="F232" t="s">
        <v>599</v>
      </c>
      <c r="G232" s="15">
        <f>IF($E232="","",ROUND(($E232-'Timing &amp; Incumbent Screen'!$C$6)/30.44,0))</f>
        <v>-145</v>
      </c>
      <c r="H232" s="19">
        <f t="shared" si="13"/>
        <v>41782</v>
      </c>
      <c r="I232" s="19">
        <f t="shared" si="14"/>
        <v>41692</v>
      </c>
      <c r="J232" s="15">
        <f>IFERROR(INDEX('Recompete Reviews'!$M$9:$M$234,MATCH($K232,'Recompete Reviews'!$B$9:$B$234,0)),"")</f>
        <v>0</v>
      </c>
      <c r="K232" t="s">
        <v>301</v>
      </c>
      <c r="L232" t="s">
        <v>608</v>
      </c>
      <c r="M232" t="s">
        <v>531</v>
      </c>
      <c r="N232" t="s">
        <v>636</v>
      </c>
      <c r="O232" s="17">
        <v>41418</v>
      </c>
      <c r="P232" s="4">
        <f>IF($O232="","",ROUND(('Timing &amp; Incumbent Screen'!$C$6-$O232)/365.25,1))</f>
        <v>13.1</v>
      </c>
      <c r="Q232" t="s">
        <v>744</v>
      </c>
      <c r="R232" s="10">
        <f>IF(INDEX('Contract Families'!$AB$9:$AB$1696,MATCH($K232,'Contract Families'!$B$9:$B$1696,0))="","",INDEX('Contract Families'!$AB$9:$AB$1696,MATCH($K232,'Contract Families'!$B$9:$B$1696,0))/1000000)</f>
        <v>2.434647</v>
      </c>
      <c r="S232" s="11">
        <f>IF(INDEX('Contract Families'!$Z$9:$Z$1696,MATCH($K232,'Contract Families'!$B$9:$B$1696,0))="","",INDEX('Contract Families'!$Z$9:$Z$1696,MATCH($K232,'Contract Families'!$B$9:$B$1696,0)))</f>
        <v>-4.2999999999999997E-2</v>
      </c>
      <c r="T232" s="19">
        <f>IF(MAX(_xlfn.MAXIFS('Contract Awards'!$V$9:$V$2697,'Contract Awards'!$C$9:$C$2697,$K232),_xlfn.MAXIFS('Contract Awards'!$V$9:$V$2697,'Contract Awards'!$D$9:$D$2697,$K232))=0,"",MAX(_xlfn.MAXIFS('Contract Awards'!$V$9:$V$2697,'Contract Awards'!$C$9:$C$2697,$K232),_xlfn.MAXIFS('Contract Awards'!$V$9:$V$2697,'Contract Awards'!$D$9:$D$2697,$K232)))</f>
        <v>42213</v>
      </c>
      <c r="U232" s="15">
        <f t="shared" si="15"/>
        <v>1</v>
      </c>
      <c r="V232" t="str">
        <f>IF($Q232="","",IF(COUNTIFS('Pipeline Events'!$M$9:$M$45,$Q232,'Pipeline Events'!$K$9:$K$45,"&gt;="&amp;'Timing &amp; Incumbent Screen'!$C$6)&gt;0,"Y ("&amp;COUNTIFS('Pipeline Events'!$M$9:$M$45,$Q232,'Pipeline Events'!$K$9:$K$45,"&gt;="&amp;'Timing &amp; Incumbent Screen'!$C$6)&amp;")",""))</f>
        <v/>
      </c>
      <c r="W232" t="str">
        <f>IF(COUNTIFS('Notice Links'!$E$9:$E$59,$K232,'Notice Links'!$L$9:$L$59,"Y",'Notice Links'!$J$9:$J$59,"&gt;="&amp;'Timing &amp; Incumbent Screen'!$C$6)&gt;0,"Y","")</f>
        <v/>
      </c>
      <c r="X232">
        <f>IFERROR(INDEX('Recompete Reviews'!$D$9:$D$234,MATCH($K232,'Recompete Reviews'!$B$9:$B$234,0)),"")</f>
        <v>0</v>
      </c>
      <c r="Y232">
        <f>IFERROR(INDEX('Recompete Reviews'!$E$9:$E$234,MATCH($K232,'Recompete Reviews'!$B$9:$B$234,0)),"")</f>
        <v>0</v>
      </c>
      <c r="Z232">
        <f>IFERROR(INDEX('Recompete Reviews'!$H$9:$H$234,MATCH($K232,'Recompete Reviews'!$B$9:$B$234,0)),"")</f>
        <v>0</v>
      </c>
    </row>
    <row r="233" spans="2:26" ht="11" outlineLevel="1" x14ac:dyDescent="0.15">
      <c r="B233" t="str">
        <f>IF($E233="","",IF($E233&lt;'Timing &amp; Incumbent Screen'!$C$6,"Expired-lineage","Active"))</f>
        <v>Expired-lineage</v>
      </c>
      <c r="C233" t="str">
        <f>IF($E233="","",IF($E233&lt;'Timing &amp; Incumbent Screen'!$C$6,"Expired - unresolved",IF(($E233-'Timing &amp; Incumbent Screen'!$C$6)&lt;=365,"Imminent (&lt;=12 mo)",IF(($E233-'Timing &amp; Incumbent Screen'!$C$6)&lt;=1095,"Forward (1-3 yr)","Long-range (3+ yr)"))))</f>
        <v>Expired - unresolved</v>
      </c>
      <c r="D233" t="str">
        <f t="shared" si="12"/>
        <v>FY13</v>
      </c>
      <c r="E233" s="18">
        <f>IF(INDEX('Contract Families'!$AK$9:$AK$1696,MATCH($K233,'Contract Families'!$B$9:$B$1696,0))="","",INDEX('Contract Families'!$AK$9:$AK$1696,MATCH($K233,'Contract Families'!$B$9:$B$1696,0)))</f>
        <v>41444</v>
      </c>
      <c r="F233" t="s">
        <v>599</v>
      </c>
      <c r="G233" s="15">
        <f>IF($E233="","",ROUND(($E233-'Timing &amp; Incumbent Screen'!$C$6)/30.44,0))</f>
        <v>-156</v>
      </c>
      <c r="H233" s="19">
        <f t="shared" si="13"/>
        <v>41444</v>
      </c>
      <c r="I233" s="19">
        <f t="shared" si="14"/>
        <v>41354</v>
      </c>
      <c r="J233" s="15">
        <f>IFERROR(INDEX('Recompete Reviews'!$M$9:$M$234,MATCH($K233,'Recompete Reviews'!$B$9:$B$234,0)),"")</f>
        <v>0</v>
      </c>
      <c r="K233" t="s">
        <v>225</v>
      </c>
      <c r="L233" t="s">
        <v>655</v>
      </c>
      <c r="M233" t="s">
        <v>531</v>
      </c>
      <c r="N233" t="s">
        <v>636</v>
      </c>
      <c r="O233" s="17">
        <v>40415</v>
      </c>
      <c r="P233" s="4">
        <f>IF($O233="","",ROUND(('Timing &amp; Incumbent Screen'!$C$6-$O233)/365.25,1))</f>
        <v>15.8</v>
      </c>
      <c r="Q233" t="s">
        <v>765</v>
      </c>
      <c r="R233" s="10">
        <f>IF(INDEX('Contract Families'!$AB$9:$AB$1696,MATCH($K233,'Contract Families'!$B$9:$B$1696,0))="","",INDEX('Contract Families'!$AB$9:$AB$1696,MATCH($K233,'Contract Families'!$B$9:$B$1696,0))/1000000)</f>
        <v>10.226566999999999</v>
      </c>
      <c r="S233" s="11">
        <f>IF(INDEX('Contract Families'!$Z$9:$Z$1696,MATCH($K233,'Contract Families'!$B$9:$B$1696,0))="","",INDEX('Contract Families'!$Z$9:$Z$1696,MATCH($K233,'Contract Families'!$B$9:$B$1696,0)))</f>
        <v>3.7000000000000002E-3</v>
      </c>
      <c r="T233" s="19">
        <f>IF(MAX(_xlfn.MAXIFS('Contract Awards'!$V$9:$V$2697,'Contract Awards'!$C$9:$C$2697,$K233),_xlfn.MAXIFS('Contract Awards'!$V$9:$V$2697,'Contract Awards'!$D$9:$D$2697,$K233))=0,"",MAX(_xlfn.MAXIFS('Contract Awards'!$V$9:$V$2697,'Contract Awards'!$C$9:$C$2697,$K233),_xlfn.MAXIFS('Contract Awards'!$V$9:$V$2697,'Contract Awards'!$D$9:$D$2697,$K233)))</f>
        <v>41444</v>
      </c>
      <c r="U233" s="15">
        <f t="shared" si="15"/>
        <v>0</v>
      </c>
      <c r="V233" t="str">
        <f>IF($Q233="","",IF(COUNTIFS('Pipeline Events'!$M$9:$M$45,$Q233,'Pipeline Events'!$K$9:$K$45,"&gt;="&amp;'Timing &amp; Incumbent Screen'!$C$6)&gt;0,"Y ("&amp;COUNTIFS('Pipeline Events'!$M$9:$M$45,$Q233,'Pipeline Events'!$K$9:$K$45,"&gt;="&amp;'Timing &amp; Incumbent Screen'!$C$6)&amp;")",""))</f>
        <v/>
      </c>
      <c r="W233" t="str">
        <f>IF(COUNTIFS('Notice Links'!$E$9:$E$59,$K233,'Notice Links'!$L$9:$L$59,"Y",'Notice Links'!$J$9:$J$59,"&gt;="&amp;'Timing &amp; Incumbent Screen'!$C$6)&gt;0,"Y","")</f>
        <v/>
      </c>
      <c r="X233">
        <f>IFERROR(INDEX('Recompete Reviews'!$D$9:$D$234,MATCH($K233,'Recompete Reviews'!$B$9:$B$234,0)),"")</f>
        <v>0</v>
      </c>
      <c r="Y233">
        <f>IFERROR(INDEX('Recompete Reviews'!$E$9:$E$234,MATCH($K233,'Recompete Reviews'!$B$9:$B$234,0)),"")</f>
        <v>0</v>
      </c>
      <c r="Z233">
        <f>IFERROR(INDEX('Recompete Reviews'!$H$9:$H$234,MATCH($K233,'Recompete Reviews'!$B$9:$B$234,0)),"")</f>
        <v>0</v>
      </c>
    </row>
    <row r="236" spans="2:26" ht="11" x14ac:dyDescent="0.15">
      <c r="B236" t="s">
        <v>766</v>
      </c>
    </row>
    <row r="237" spans="2:26" ht="11" x14ac:dyDescent="0.15">
      <c r="B237" t="s">
        <v>767</v>
      </c>
    </row>
  </sheetData>
  <conditionalFormatting sqref="G9:G233">
    <cfRule type="expression" dxfId="4" priority="1">
      <formula>AND($G9&lt;&gt;"",$G9&gt;=0,$G9&lt;=12)</formula>
    </cfRule>
  </conditionalFormatting>
  <conditionalFormatting sqref="S9:S233">
    <cfRule type="expression" dxfId="3" priority="2">
      <formula>AND($S9&lt;&gt;"",$S9&lt;1)</formula>
    </cfRule>
  </conditionalFormatting>
  <conditionalFormatting sqref="W9:W233">
    <cfRule type="expression" dxfId="2" priority="3">
      <formula>$W9="Y"</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4406B"/>
    <outlinePr summaryBelow="0"/>
  </sheetPr>
  <dimension ref="A2:AD238"/>
  <sheetViews>
    <sheetView showGridLines="0" showOutlineSymbols="0" workbookViewId="0"/>
  </sheetViews>
  <sheetFormatPr baseColWidth="10" defaultColWidth="8.75" defaultRowHeight="10" customHeight="1" outlineLevelRow="1" x14ac:dyDescent="0.15"/>
  <cols>
    <col min="1" max="1" width="2.25" customWidth="1"/>
    <col min="2" max="2" width="22" customWidth="1"/>
    <col min="3" max="3" width="18" customWidth="1"/>
    <col min="4" max="4" width="7" customWidth="1"/>
    <col min="5" max="5" width="9" customWidth="1"/>
    <col min="6" max="6" width="24" customWidth="1"/>
    <col min="7" max="8" width="18" customWidth="1"/>
    <col min="9" max="9" width="13" customWidth="1"/>
    <col min="10" max="10" width="15" customWidth="1"/>
    <col min="11" max="11" width="16" customWidth="1"/>
    <col min="12" max="12" width="22" customWidth="1"/>
    <col min="13" max="13" width="18" customWidth="1"/>
    <col min="14" max="15" width="11" customWidth="1"/>
    <col min="16" max="16" width="16" customWidth="1"/>
    <col min="17" max="17" width="17" customWidth="1"/>
    <col min="18" max="18" width="10" customWidth="1"/>
    <col min="19" max="19" width="16" customWidth="1"/>
    <col min="20" max="20" width="9" customWidth="1"/>
    <col min="21" max="21" width="15" customWidth="1"/>
    <col min="22" max="22" width="34" customWidth="1"/>
    <col min="23" max="25" width="13" customWidth="1"/>
    <col min="26" max="26" width="15" customWidth="1"/>
    <col min="27" max="27" width="16" customWidth="1"/>
    <col min="28" max="28" width="14" customWidth="1"/>
    <col min="29" max="29" width="34" customWidth="1"/>
    <col min="30" max="30" width="24" customWidth="1"/>
  </cols>
  <sheetData>
    <row r="2" spans="1:30" ht="10" customHeight="1" x14ac:dyDescent="0.15">
      <c r="B2" s="8" t="s">
        <v>768</v>
      </c>
      <c r="C2" s="8"/>
      <c r="D2" s="8"/>
      <c r="E2" s="8"/>
      <c r="F2" s="8"/>
      <c r="G2" s="8"/>
      <c r="H2" s="8"/>
      <c r="I2" s="8"/>
      <c r="J2" s="8"/>
      <c r="K2" s="8"/>
      <c r="L2" s="8"/>
      <c r="M2" s="8"/>
      <c r="N2" s="8"/>
      <c r="O2" s="8"/>
      <c r="P2" s="8"/>
      <c r="Q2" s="8"/>
      <c r="R2" s="8"/>
      <c r="S2" s="8"/>
      <c r="T2" s="8"/>
      <c r="U2" s="8"/>
      <c r="V2" s="8"/>
      <c r="W2" s="8"/>
      <c r="X2" s="8"/>
      <c r="Y2" s="8"/>
      <c r="Z2" s="8"/>
      <c r="AA2" s="8"/>
      <c r="AB2" s="8"/>
      <c r="AC2" s="8"/>
      <c r="AD2" s="8"/>
    </row>
    <row r="3" spans="1:30" ht="10" customHeight="1" x14ac:dyDescent="0.15">
      <c r="B3" s="20" t="s">
        <v>769</v>
      </c>
    </row>
    <row r="6" spans="1:30" ht="10" customHeight="1" x14ac:dyDescent="0.15">
      <c r="A6" t="s">
        <v>2</v>
      </c>
      <c r="B6" s="9" t="s">
        <v>770</v>
      </c>
      <c r="C6" s="9"/>
      <c r="D6" s="9"/>
      <c r="E6" s="9"/>
      <c r="F6" s="9"/>
      <c r="G6" s="9"/>
      <c r="H6" s="9"/>
      <c r="I6" s="9"/>
      <c r="J6" s="9"/>
      <c r="K6" s="9"/>
      <c r="L6" s="9"/>
      <c r="M6" s="9"/>
      <c r="N6" s="9"/>
      <c r="O6" s="9"/>
      <c r="P6" s="9"/>
      <c r="Q6" s="9"/>
      <c r="R6" s="9"/>
      <c r="S6" s="9"/>
      <c r="T6" s="9"/>
      <c r="U6" s="9"/>
      <c r="V6" s="9"/>
      <c r="W6" s="9"/>
      <c r="X6" s="9"/>
      <c r="Y6" s="9"/>
      <c r="Z6" s="9"/>
      <c r="AA6" s="9"/>
      <c r="AB6" s="9"/>
      <c r="AC6" s="9"/>
      <c r="AD6" s="9"/>
    </row>
    <row r="8" spans="1:30" ht="10" customHeight="1" x14ac:dyDescent="0.15">
      <c r="B8" s="2" t="s">
        <v>149</v>
      </c>
      <c r="C8" s="2" t="s">
        <v>771</v>
      </c>
      <c r="D8" s="2" t="s">
        <v>731</v>
      </c>
      <c r="E8" s="2" t="s">
        <v>772</v>
      </c>
      <c r="F8" s="2" t="s">
        <v>773</v>
      </c>
      <c r="G8" s="2" t="s">
        <v>774</v>
      </c>
      <c r="H8" s="2" t="s">
        <v>775</v>
      </c>
      <c r="I8" s="2" t="s">
        <v>776</v>
      </c>
      <c r="J8" s="2" t="s">
        <v>777</v>
      </c>
      <c r="K8" s="2" t="s">
        <v>778</v>
      </c>
      <c r="L8" s="2" t="s">
        <v>779</v>
      </c>
      <c r="M8" s="2" t="s">
        <v>780</v>
      </c>
      <c r="N8" s="14" t="s">
        <v>781</v>
      </c>
      <c r="O8" s="14" t="s">
        <v>782</v>
      </c>
      <c r="P8" s="14" t="s">
        <v>783</v>
      </c>
      <c r="Q8" s="14" t="s">
        <v>784</v>
      </c>
      <c r="R8" s="14" t="s">
        <v>590</v>
      </c>
      <c r="S8" s="2" t="s">
        <v>785</v>
      </c>
      <c r="T8" s="14" t="s">
        <v>786</v>
      </c>
      <c r="U8" s="14" t="s">
        <v>591</v>
      </c>
      <c r="V8" s="2" t="s">
        <v>787</v>
      </c>
      <c r="W8" s="2" t="s">
        <v>594</v>
      </c>
      <c r="X8" s="14" t="s">
        <v>788</v>
      </c>
      <c r="Y8" s="14" t="s">
        <v>732</v>
      </c>
      <c r="Z8" s="14" t="s">
        <v>789</v>
      </c>
      <c r="AA8" s="14" t="s">
        <v>790</v>
      </c>
      <c r="AB8" s="14" t="s">
        <v>791</v>
      </c>
      <c r="AC8" s="2" t="s">
        <v>792</v>
      </c>
      <c r="AD8" s="2" t="s">
        <v>793</v>
      </c>
    </row>
    <row r="9" spans="1:30" ht="10" customHeight="1" outlineLevel="1" x14ac:dyDescent="0.15">
      <c r="B9" t="s">
        <v>161</v>
      </c>
      <c r="C9" t="s">
        <v>794</v>
      </c>
      <c r="D9" t="s">
        <v>738</v>
      </c>
      <c r="E9" t="s">
        <v>795</v>
      </c>
      <c r="F9" t="s">
        <v>796</v>
      </c>
      <c r="I9" t="str">
        <f>IF(COUNTIFS('Contract Awards'!$D$9:$D$2697,$B9)&gt;0,"IDV vehicle","Standalone")</f>
        <v>IDV vehicle</v>
      </c>
      <c r="J9" t="s">
        <v>797</v>
      </c>
      <c r="K9" t="s">
        <v>798</v>
      </c>
      <c r="M9" t="s">
        <v>799</v>
      </c>
      <c r="N9" s="15">
        <v>1</v>
      </c>
      <c r="O9" s="15">
        <f>COUNTIFS('Contract Awards'!$D$9:$D$2697,$B9)</f>
        <v>10</v>
      </c>
      <c r="P9" s="4">
        <f>(SUMIFS('Contract Awards'!$M$9:$M$2697,'Contract Awards'!$C$9:$C$2697,$B9)+SUMIFS('Contract Awards'!$M$9:$M$2697,'Contract Awards'!$D$9:$D$2697,$B9))/1000000</f>
        <v>420.00435893999997</v>
      </c>
      <c r="Q9" s="4">
        <f>(SUMIFS('Award Actions'!$K$9:$K$7765,'Award Actions'!$D$9:$D$7765,$B9)+SUMIFS('Award Actions'!$K$9:$K$7765,'Award Actions'!$C$9:$C$7765,$B9))/1000000</f>
        <v>417.84427302000006</v>
      </c>
      <c r="R9" s="6">
        <f t="shared" ref="R9:R72" si="0">IF($P9=0,"n/a",ROUND($Q9/$P9,2))</f>
        <v>0.99</v>
      </c>
      <c r="S9" t="s">
        <v>800</v>
      </c>
      <c r="T9" s="15">
        <f>COUNTIFS('Award Actions'!$D$9:$D$7765,$B9)+COUNTIFS('Award Actions'!$C$9:$C$7765,$B9)</f>
        <v>73</v>
      </c>
      <c r="U9" s="18">
        <f>IF(INDEX('Contract Families'!$AK$9:$AK$1696,MATCH($B9,'Contract Families'!$B$9:$B$1696,0))="","",INDEX('Contract Families'!$AK$9:$AK$1696,MATCH($B9,'Contract Families'!$B$9:$B$1696,0)))</f>
        <v>46659</v>
      </c>
      <c r="V9" t="s">
        <v>801</v>
      </c>
      <c r="W9" t="s">
        <v>599</v>
      </c>
      <c r="X9" s="19">
        <f>IF(MAX(_xlfn.MAXIFS('Contract Awards'!$U$9:$U$2697,'Contract Awards'!$C$9:$C$2697,$B9),_xlfn.MAXIFS('Contract Awards'!$U$9:$U$2697,'Contract Awards'!$D$9:$D$2697,$B9))=0,"",MAX(_xlfn.MAXIFS('Contract Awards'!$U$9:$U$2697,'Contract Awards'!$C$9:$C$2697,$B9),_xlfn.MAXIFS('Contract Awards'!$U$9:$U$2697,'Contract Awards'!$D$9:$D$2697,$B9)))</f>
        <v>47251</v>
      </c>
      <c r="Y9" s="19">
        <f>IF(MAX(_xlfn.MAXIFS('Contract Awards'!$V$9:$V$2697,'Contract Awards'!$C$9:$C$2697,$B9),_xlfn.MAXIFS('Contract Awards'!$V$9:$V$2697,'Contract Awards'!$D$9:$D$2697,$B9))=0,"",MAX(_xlfn.MAXIFS('Contract Awards'!$V$9:$V$2697,'Contract Awards'!$C$9:$C$2697,$B9),_xlfn.MAXIFS('Contract Awards'!$V$9:$V$2697,'Contract Awards'!$D$9:$D$2697,$B9)))</f>
        <v>47251</v>
      </c>
      <c r="Z9" s="19">
        <f>IF(_xlfn.MAXIFS('Contract Awards'!$U$9:$U$2697,'Contract Awards'!$C$9:$C$2697,$B9)=0,"",_xlfn.MAXIFS('Contract Awards'!$U$9:$U$2697,'Contract Awards'!$C$9:$C$2697,$B9))</f>
        <v>46659</v>
      </c>
      <c r="AA9" s="18">
        <f>IF(INDEX('Contract Families'!$AN$9:$AN$1696,MATCH($B9,'Contract Families'!$B$9:$B$1696,0))="","",INDEX('Contract Families'!$AN$9:$AN$1696,MATCH($B9,'Contract Families'!$B$9:$B$1696,0)))</f>
        <v>47251</v>
      </c>
      <c r="AB9" s="15">
        <f t="shared" ref="AB9:AB72" si="1">IF(OR($U9="",$Y9=""),"",ROUND(($Y9-$U9)/30.44,0))</f>
        <v>19</v>
      </c>
      <c r="AD9" t="str">
        <f>IF($U9="","",IF($U9&lt;'Timing &amp; Incumbent Screen'!$C$6,"Expired - successor unresolved","Active"))</f>
        <v>Active</v>
      </c>
    </row>
    <row r="10" spans="1:30" ht="10" customHeight="1" outlineLevel="1" x14ac:dyDescent="0.15">
      <c r="B10" t="s">
        <v>163</v>
      </c>
      <c r="C10" t="s">
        <v>802</v>
      </c>
      <c r="D10" t="s">
        <v>737</v>
      </c>
      <c r="E10" t="s">
        <v>803</v>
      </c>
      <c r="F10" t="s">
        <v>804</v>
      </c>
      <c r="G10" t="s">
        <v>165</v>
      </c>
      <c r="I10" t="str">
        <f>IF(COUNTIFS('Contract Awards'!$D$9:$D$2697,$B10)&gt;0,"IDV vehicle","Standalone")</f>
        <v>IDV vehicle</v>
      </c>
      <c r="J10" t="s">
        <v>797</v>
      </c>
      <c r="K10" t="s">
        <v>798</v>
      </c>
      <c r="M10" t="s">
        <v>799</v>
      </c>
      <c r="N10" s="15">
        <v>1</v>
      </c>
      <c r="O10" s="15">
        <f>COUNTIFS('Contract Awards'!$D$9:$D$2697,$B10)</f>
        <v>22</v>
      </c>
      <c r="P10" s="4">
        <f>(SUMIFS('Contract Awards'!$M$9:$M$2697,'Contract Awards'!$C$9:$C$2697,$B10)+SUMIFS('Contract Awards'!$M$9:$M$2697,'Contract Awards'!$D$9:$D$2697,$B10))/1000000</f>
        <v>242.34865849000005</v>
      </c>
      <c r="Q10" s="4">
        <f>(SUMIFS('Award Actions'!$K$9:$K$7765,'Award Actions'!$D$9:$D$7765,$B10)+SUMIFS('Award Actions'!$K$9:$K$7765,'Award Actions'!$C$9:$C$7765,$B10))/1000000</f>
        <v>241.61904382</v>
      </c>
      <c r="R10" s="6">
        <f t="shared" si="0"/>
        <v>1</v>
      </c>
      <c r="S10" t="s">
        <v>800</v>
      </c>
      <c r="T10" s="15">
        <f>COUNTIFS('Award Actions'!$D$9:$D$7765,$B10)+COUNTIFS('Award Actions'!$C$9:$C$7765,$B10)</f>
        <v>78</v>
      </c>
      <c r="U10" s="18">
        <f>IF(INDEX('Contract Families'!$AK$9:$AK$1696,MATCH($B10,'Contract Families'!$B$9:$B$1696,0))="","",INDEX('Contract Families'!$AK$9:$AK$1696,MATCH($B10,'Contract Families'!$B$9:$B$1696,0)))</f>
        <v>45881</v>
      </c>
      <c r="V10" t="s">
        <v>801</v>
      </c>
      <c r="W10" t="s">
        <v>599</v>
      </c>
      <c r="X10" s="19">
        <f>IF(MAX(_xlfn.MAXIFS('Contract Awards'!$U$9:$U$2697,'Contract Awards'!$C$9:$C$2697,$B10),_xlfn.MAXIFS('Contract Awards'!$U$9:$U$2697,'Contract Awards'!$D$9:$D$2697,$B10))=0,"",MAX(_xlfn.MAXIFS('Contract Awards'!$U$9:$U$2697,'Contract Awards'!$C$9:$C$2697,$B10),_xlfn.MAXIFS('Contract Awards'!$U$9:$U$2697,'Contract Awards'!$D$9:$D$2697,$B10)))</f>
        <v>47842</v>
      </c>
      <c r="Y10" s="19">
        <f>IF(MAX(_xlfn.MAXIFS('Contract Awards'!$V$9:$V$2697,'Contract Awards'!$C$9:$C$2697,$B10),_xlfn.MAXIFS('Contract Awards'!$V$9:$V$2697,'Contract Awards'!$D$9:$D$2697,$B10))=0,"",MAX(_xlfn.MAXIFS('Contract Awards'!$V$9:$V$2697,'Contract Awards'!$C$9:$C$2697,$B10),_xlfn.MAXIFS('Contract Awards'!$V$9:$V$2697,'Contract Awards'!$D$9:$D$2697,$B10)))</f>
        <v>47842</v>
      </c>
      <c r="Z10" s="19">
        <f>IF(_xlfn.MAXIFS('Contract Awards'!$U$9:$U$2697,'Contract Awards'!$C$9:$C$2697,$B10)=0,"",_xlfn.MAXIFS('Contract Awards'!$U$9:$U$2697,'Contract Awards'!$C$9:$C$2697,$B10))</f>
        <v>45881</v>
      </c>
      <c r="AA10" s="18">
        <f>IF(INDEX('Contract Families'!$AN$9:$AN$1696,MATCH($B10,'Contract Families'!$B$9:$B$1696,0))="","",INDEX('Contract Families'!$AN$9:$AN$1696,MATCH($B10,'Contract Families'!$B$9:$B$1696,0)))</f>
        <v>47842</v>
      </c>
      <c r="AB10" s="15">
        <f t="shared" si="1"/>
        <v>64</v>
      </c>
      <c r="AC10" t="s">
        <v>805</v>
      </c>
      <c r="AD10" t="str">
        <f>IF($U10="","",IF($U10&lt;'Timing &amp; Incumbent Screen'!$C$6,"Expired - successor unresolved","Active"))</f>
        <v>Expired - successor unresolved</v>
      </c>
    </row>
    <row r="11" spans="1:30" ht="10" customHeight="1" outlineLevel="1" x14ac:dyDescent="0.15">
      <c r="B11" t="s">
        <v>164</v>
      </c>
      <c r="C11" t="s">
        <v>806</v>
      </c>
      <c r="D11" t="s">
        <v>744</v>
      </c>
      <c r="E11" t="s">
        <v>795</v>
      </c>
      <c r="F11" t="s">
        <v>796</v>
      </c>
      <c r="I11" t="str">
        <f>IF(COUNTIFS('Contract Awards'!$D$9:$D$2697,$B11)&gt;0,"IDV vehicle","Standalone")</f>
        <v>IDV vehicle</v>
      </c>
      <c r="J11" t="s">
        <v>797</v>
      </c>
      <c r="K11" t="s">
        <v>807</v>
      </c>
      <c r="L11" t="s">
        <v>808</v>
      </c>
      <c r="M11" t="s">
        <v>809</v>
      </c>
      <c r="N11" s="15">
        <v>3</v>
      </c>
      <c r="O11" s="15">
        <f>COUNTIFS('Contract Awards'!$D$9:$D$2697,$B11)</f>
        <v>5</v>
      </c>
      <c r="P11" s="4">
        <f>(SUMIFS('Contract Awards'!$M$9:$M$2697,'Contract Awards'!$C$9:$C$2697,$B11)+SUMIFS('Contract Awards'!$M$9:$M$2697,'Contract Awards'!$D$9:$D$2697,$B11))/1000000</f>
        <v>145.43729139999999</v>
      </c>
      <c r="Q11" s="4">
        <f>(SUMIFS('Award Actions'!$K$9:$K$7765,'Award Actions'!$D$9:$D$7765,$B11)+SUMIFS('Award Actions'!$K$9:$K$7765,'Award Actions'!$C$9:$C$7765,$B11))/1000000</f>
        <v>145.43729140000005</v>
      </c>
      <c r="R11" s="6">
        <f t="shared" si="0"/>
        <v>1</v>
      </c>
      <c r="S11" t="s">
        <v>800</v>
      </c>
      <c r="T11" s="15">
        <f>COUNTIFS('Award Actions'!$D$9:$D$7765,$B11)+COUNTIFS('Award Actions'!$C$9:$C$7765,$B11)</f>
        <v>84</v>
      </c>
      <c r="U11" s="18">
        <f>IF(INDEX('Contract Families'!$AK$9:$AK$1696,MATCH($B11,'Contract Families'!$B$9:$B$1696,0))="","",INDEX('Contract Families'!$AK$9:$AK$1696,MATCH($B11,'Contract Families'!$B$9:$B$1696,0)))</f>
        <v>46047</v>
      </c>
      <c r="V11" t="s">
        <v>801</v>
      </c>
      <c r="W11" t="s">
        <v>599</v>
      </c>
      <c r="X11" s="19">
        <f>IF(MAX(_xlfn.MAXIFS('Contract Awards'!$U$9:$U$2697,'Contract Awards'!$C$9:$C$2697,$B11),_xlfn.MAXIFS('Contract Awards'!$U$9:$U$2697,'Contract Awards'!$D$9:$D$2697,$B11))=0,"",MAX(_xlfn.MAXIFS('Contract Awards'!$U$9:$U$2697,'Contract Awards'!$C$9:$C$2697,$B11),_xlfn.MAXIFS('Contract Awards'!$U$9:$U$2697,'Contract Awards'!$D$9:$D$2697,$B11)))</f>
        <v>46638</v>
      </c>
      <c r="Y11" s="19">
        <f>IF(MAX(_xlfn.MAXIFS('Contract Awards'!$V$9:$V$2697,'Contract Awards'!$C$9:$C$2697,$B11),_xlfn.MAXIFS('Contract Awards'!$V$9:$V$2697,'Contract Awards'!$D$9:$D$2697,$B11))=0,"",MAX(_xlfn.MAXIFS('Contract Awards'!$V$9:$V$2697,'Contract Awards'!$C$9:$C$2697,$B11),_xlfn.MAXIFS('Contract Awards'!$V$9:$V$2697,'Contract Awards'!$D$9:$D$2697,$B11)))</f>
        <v>46638</v>
      </c>
      <c r="Z11" s="19">
        <f>IF(_xlfn.MAXIFS('Contract Awards'!$U$9:$U$2697,'Contract Awards'!$C$9:$C$2697,$B11)=0,"",_xlfn.MAXIFS('Contract Awards'!$U$9:$U$2697,'Contract Awards'!$C$9:$C$2697,$B11))</f>
        <v>46047</v>
      </c>
      <c r="AA11" s="18">
        <f>IF(INDEX('Contract Families'!$AN$9:$AN$1696,MATCH($B11,'Contract Families'!$B$9:$B$1696,0))="","",INDEX('Contract Families'!$AN$9:$AN$1696,MATCH($B11,'Contract Families'!$B$9:$B$1696,0)))</f>
        <v>46638</v>
      </c>
      <c r="AB11" s="15">
        <f t="shared" si="1"/>
        <v>19</v>
      </c>
      <c r="AD11" t="str">
        <f>IF($U11="","",IF($U11&lt;'Timing &amp; Incumbent Screen'!$C$6,"Expired - successor unresolved","Active"))</f>
        <v>Expired - successor unresolved</v>
      </c>
    </row>
    <row r="12" spans="1:30" ht="10" customHeight="1" outlineLevel="1" x14ac:dyDescent="0.15">
      <c r="B12" t="s">
        <v>165</v>
      </c>
      <c r="C12" t="s">
        <v>802</v>
      </c>
      <c r="D12" t="s">
        <v>737</v>
      </c>
      <c r="E12" t="s">
        <v>803</v>
      </c>
      <c r="F12" t="s">
        <v>796</v>
      </c>
      <c r="H12" t="s">
        <v>163</v>
      </c>
      <c r="I12" t="str">
        <f>IF(COUNTIFS('Contract Awards'!$D$9:$D$2697,$B12)&gt;0,"IDV vehicle","Standalone")</f>
        <v>Standalone</v>
      </c>
      <c r="J12" t="s">
        <v>799</v>
      </c>
      <c r="M12" t="s">
        <v>799</v>
      </c>
      <c r="N12" s="15">
        <v>1</v>
      </c>
      <c r="O12" s="15">
        <f>COUNTIFS('Contract Awards'!$D$9:$D$2697,$B12)</f>
        <v>0</v>
      </c>
      <c r="P12" s="4">
        <f>(SUMIFS('Contract Awards'!$M$9:$M$2697,'Contract Awards'!$C$9:$C$2697,$B12)+SUMIFS('Contract Awards'!$M$9:$M$2697,'Contract Awards'!$D$9:$D$2697,$B12))/1000000</f>
        <v>140.79704355000001</v>
      </c>
      <c r="Q12" s="4">
        <f>(SUMIFS('Award Actions'!$K$9:$K$7765,'Award Actions'!$D$9:$D$7765,$B12)+SUMIFS('Award Actions'!$K$9:$K$7765,'Award Actions'!$C$9:$C$7765,$B12))/1000000</f>
        <v>108.51089259</v>
      </c>
      <c r="R12" s="6">
        <f t="shared" si="0"/>
        <v>0.77</v>
      </c>
      <c r="S12" t="s">
        <v>810</v>
      </c>
      <c r="T12" s="15">
        <f>COUNTIFS('Award Actions'!$D$9:$D$7765,$B12)+COUNTIFS('Award Actions'!$C$9:$C$7765,$B12)</f>
        <v>72</v>
      </c>
      <c r="U12" s="18">
        <f>IF(INDEX('Contract Families'!$AK$9:$AK$1696,MATCH($B12,'Contract Families'!$B$9:$B$1696,0))="","",INDEX('Contract Families'!$AK$9:$AK$1696,MATCH($B12,'Contract Families'!$B$9:$B$1696,0)))</f>
        <v>44104</v>
      </c>
      <c r="V12" t="s">
        <v>811</v>
      </c>
      <c r="W12" t="s">
        <v>599</v>
      </c>
      <c r="X12" s="19">
        <f>IF(MAX(_xlfn.MAXIFS('Contract Awards'!$U$9:$U$2697,'Contract Awards'!$C$9:$C$2697,$B12),_xlfn.MAXIFS('Contract Awards'!$U$9:$U$2697,'Contract Awards'!$D$9:$D$2697,$B12))=0,"",MAX(_xlfn.MAXIFS('Contract Awards'!$U$9:$U$2697,'Contract Awards'!$C$9:$C$2697,$B12),_xlfn.MAXIFS('Contract Awards'!$U$9:$U$2697,'Contract Awards'!$D$9:$D$2697,$B12)))</f>
        <v>44104</v>
      </c>
      <c r="Y12" s="19">
        <f>IF(MAX(_xlfn.MAXIFS('Contract Awards'!$V$9:$V$2697,'Contract Awards'!$C$9:$C$2697,$B12),_xlfn.MAXIFS('Contract Awards'!$V$9:$V$2697,'Contract Awards'!$D$9:$D$2697,$B12))=0,"",MAX(_xlfn.MAXIFS('Contract Awards'!$V$9:$V$2697,'Contract Awards'!$C$9:$C$2697,$B12),_xlfn.MAXIFS('Contract Awards'!$V$9:$V$2697,'Contract Awards'!$D$9:$D$2697,$B12)))</f>
        <v>45615</v>
      </c>
      <c r="Z12" s="19">
        <f>IF(_xlfn.MAXIFS('Contract Awards'!$U$9:$U$2697,'Contract Awards'!$C$9:$C$2697,$B12)=0,"",_xlfn.MAXIFS('Contract Awards'!$U$9:$U$2697,'Contract Awards'!$C$9:$C$2697,$B12))</f>
        <v>44104</v>
      </c>
      <c r="AA12" s="18" t="str">
        <f>IF(INDEX('Contract Families'!$AN$9:$AN$1696,MATCH($B12,'Contract Families'!$B$9:$B$1696,0))="","",INDEX('Contract Families'!$AN$9:$AN$1696,MATCH($B12,'Contract Families'!$B$9:$B$1696,0)))</f>
        <v/>
      </c>
      <c r="AB12" s="15">
        <f t="shared" si="1"/>
        <v>50</v>
      </c>
      <c r="AD12" t="s">
        <v>812</v>
      </c>
    </row>
    <row r="13" spans="1:30" ht="10" customHeight="1" outlineLevel="1" x14ac:dyDescent="0.15">
      <c r="B13" t="s">
        <v>169</v>
      </c>
      <c r="C13" t="s">
        <v>813</v>
      </c>
      <c r="D13" t="s">
        <v>745</v>
      </c>
      <c r="E13" t="s">
        <v>795</v>
      </c>
      <c r="F13" t="s">
        <v>796</v>
      </c>
      <c r="I13" t="str">
        <f>IF(COUNTIFS('Contract Awards'!$D$9:$D$2697,$B13)&gt;0,"IDV vehicle","Standalone")</f>
        <v>IDV vehicle</v>
      </c>
      <c r="J13" t="s">
        <v>797</v>
      </c>
      <c r="K13" t="s">
        <v>798</v>
      </c>
      <c r="M13" t="s">
        <v>799</v>
      </c>
      <c r="N13" s="15">
        <v>1</v>
      </c>
      <c r="O13" s="15">
        <f>COUNTIFS('Contract Awards'!$D$9:$D$2697,$B13)</f>
        <v>4</v>
      </c>
      <c r="P13" s="4">
        <f>(SUMIFS('Contract Awards'!$M$9:$M$2697,'Contract Awards'!$C$9:$C$2697,$B13)+SUMIFS('Contract Awards'!$M$9:$M$2697,'Contract Awards'!$D$9:$D$2697,$B13))/1000000</f>
        <v>63.583303989999997</v>
      </c>
      <c r="Q13" s="4">
        <f>(SUMIFS('Award Actions'!$K$9:$K$7765,'Award Actions'!$D$9:$D$7765,$B13)+SUMIFS('Award Actions'!$K$9:$K$7765,'Award Actions'!$C$9:$C$7765,$B13))/1000000</f>
        <v>63.893461059999993</v>
      </c>
      <c r="R13" s="6">
        <f t="shared" si="0"/>
        <v>1</v>
      </c>
      <c r="S13" t="s">
        <v>800</v>
      </c>
      <c r="T13" s="15">
        <f>COUNTIFS('Award Actions'!$D$9:$D$7765,$B13)+COUNTIFS('Award Actions'!$C$9:$C$7765,$B13)</f>
        <v>132</v>
      </c>
      <c r="U13" s="18">
        <f>IF(INDEX('Contract Families'!$AK$9:$AK$1696,MATCH($B13,'Contract Families'!$B$9:$B$1696,0))="","",INDEX('Contract Families'!$AK$9:$AK$1696,MATCH($B13,'Contract Families'!$B$9:$B$1696,0)))</f>
        <v>43373</v>
      </c>
      <c r="V13" t="s">
        <v>801</v>
      </c>
      <c r="W13" t="s">
        <v>599</v>
      </c>
      <c r="X13" s="19">
        <f>IF(MAX(_xlfn.MAXIFS('Contract Awards'!$U$9:$U$2697,'Contract Awards'!$C$9:$C$2697,$B13),_xlfn.MAXIFS('Contract Awards'!$U$9:$U$2697,'Contract Awards'!$D$9:$D$2697,$B13))=0,"",MAX(_xlfn.MAXIFS('Contract Awards'!$U$9:$U$2697,'Contract Awards'!$C$9:$C$2697,$B13),_xlfn.MAXIFS('Contract Awards'!$U$9:$U$2697,'Contract Awards'!$D$9:$D$2697,$B13)))</f>
        <v>45563</v>
      </c>
      <c r="Y13" s="19">
        <f>IF(MAX(_xlfn.MAXIFS('Contract Awards'!$V$9:$V$2697,'Contract Awards'!$C$9:$C$2697,$B13),_xlfn.MAXIFS('Contract Awards'!$V$9:$V$2697,'Contract Awards'!$D$9:$D$2697,$B13))=0,"",MAX(_xlfn.MAXIFS('Contract Awards'!$V$9:$V$2697,'Contract Awards'!$C$9:$C$2697,$B13),_xlfn.MAXIFS('Contract Awards'!$V$9:$V$2697,'Contract Awards'!$D$9:$D$2697,$B13)))</f>
        <v>45563</v>
      </c>
      <c r="Z13" s="19">
        <f>IF(_xlfn.MAXIFS('Contract Awards'!$U$9:$U$2697,'Contract Awards'!$C$9:$C$2697,$B13)=0,"",_xlfn.MAXIFS('Contract Awards'!$U$9:$U$2697,'Contract Awards'!$C$9:$C$2697,$B13))</f>
        <v>43373</v>
      </c>
      <c r="AA13" s="18">
        <f>IF(INDEX('Contract Families'!$AN$9:$AN$1696,MATCH($B13,'Contract Families'!$B$9:$B$1696,0))="","",INDEX('Contract Families'!$AN$9:$AN$1696,MATCH($B13,'Contract Families'!$B$9:$B$1696,0)))</f>
        <v>45563</v>
      </c>
      <c r="AB13" s="15">
        <f t="shared" si="1"/>
        <v>72</v>
      </c>
      <c r="AC13" t="s">
        <v>805</v>
      </c>
      <c r="AD13" t="str">
        <f>IF($U13="","",IF($U13&lt;'Timing &amp; Incumbent Screen'!$C$6,"Expired - successor unresolved","Active"))</f>
        <v>Expired - successor unresolved</v>
      </c>
    </row>
    <row r="14" spans="1:30" ht="10" customHeight="1" outlineLevel="1" x14ac:dyDescent="0.15">
      <c r="B14" t="s">
        <v>170</v>
      </c>
      <c r="C14" t="s">
        <v>806</v>
      </c>
      <c r="D14" t="s">
        <v>755</v>
      </c>
      <c r="E14" t="s">
        <v>795</v>
      </c>
      <c r="F14" t="s">
        <v>796</v>
      </c>
      <c r="I14" t="str">
        <f>IF(COUNTIFS('Contract Awards'!$D$9:$D$2697,$B14)&gt;0,"IDV vehicle","Standalone")</f>
        <v>IDV vehicle</v>
      </c>
      <c r="J14" t="s">
        <v>797</v>
      </c>
      <c r="K14" t="s">
        <v>807</v>
      </c>
      <c r="L14" t="s">
        <v>814</v>
      </c>
      <c r="M14" t="s">
        <v>809</v>
      </c>
      <c r="N14" s="15">
        <v>5</v>
      </c>
      <c r="O14" s="15">
        <f>COUNTIFS('Contract Awards'!$D$9:$D$2697,$B14)</f>
        <v>18</v>
      </c>
      <c r="P14" s="4">
        <f>(SUMIFS('Contract Awards'!$M$9:$M$2697,'Contract Awards'!$C$9:$C$2697,$B14)+SUMIFS('Contract Awards'!$M$9:$M$2697,'Contract Awards'!$D$9:$D$2697,$B14))/1000000</f>
        <v>58.865752369999996</v>
      </c>
      <c r="Q14" s="4">
        <f>(SUMIFS('Award Actions'!$K$9:$K$7765,'Award Actions'!$D$9:$D$7765,$B14)+SUMIFS('Award Actions'!$K$9:$K$7765,'Award Actions'!$C$9:$C$7765,$B14))/1000000</f>
        <v>58.865752369999989</v>
      </c>
      <c r="R14" s="6">
        <f t="shared" si="0"/>
        <v>1</v>
      </c>
      <c r="S14" t="s">
        <v>800</v>
      </c>
      <c r="T14" s="15">
        <f>COUNTIFS('Award Actions'!$D$9:$D$7765,$B14)+COUNTIFS('Award Actions'!$C$9:$C$7765,$B14)</f>
        <v>123</v>
      </c>
      <c r="U14" s="18">
        <f>IF(INDEX('Contract Families'!$AK$9:$AK$1696,MATCH($B14,'Contract Families'!$B$9:$B$1696,0))="","",INDEX('Contract Families'!$AK$9:$AK$1696,MATCH($B14,'Contract Families'!$B$9:$B$1696,0)))</f>
        <v>46047</v>
      </c>
      <c r="V14" t="s">
        <v>801</v>
      </c>
      <c r="W14" t="s">
        <v>599</v>
      </c>
      <c r="X14" s="19">
        <f>IF(MAX(_xlfn.MAXIFS('Contract Awards'!$U$9:$U$2697,'Contract Awards'!$C$9:$C$2697,$B14),_xlfn.MAXIFS('Contract Awards'!$U$9:$U$2697,'Contract Awards'!$D$9:$D$2697,$B14))=0,"",MAX(_xlfn.MAXIFS('Contract Awards'!$U$9:$U$2697,'Contract Awards'!$C$9:$C$2697,$B14),_xlfn.MAXIFS('Contract Awards'!$U$9:$U$2697,'Contract Awards'!$D$9:$D$2697,$B14)))</f>
        <v>46288</v>
      </c>
      <c r="Y14" s="19">
        <f>IF(MAX(_xlfn.MAXIFS('Contract Awards'!$V$9:$V$2697,'Contract Awards'!$C$9:$C$2697,$B14),_xlfn.MAXIFS('Contract Awards'!$V$9:$V$2697,'Contract Awards'!$D$9:$D$2697,$B14))=0,"",MAX(_xlfn.MAXIFS('Contract Awards'!$V$9:$V$2697,'Contract Awards'!$C$9:$C$2697,$B14),_xlfn.MAXIFS('Contract Awards'!$V$9:$V$2697,'Contract Awards'!$D$9:$D$2697,$B14)))</f>
        <v>46288</v>
      </c>
      <c r="Z14" s="19">
        <f>IF(_xlfn.MAXIFS('Contract Awards'!$U$9:$U$2697,'Contract Awards'!$C$9:$C$2697,$B14)=0,"",_xlfn.MAXIFS('Contract Awards'!$U$9:$U$2697,'Contract Awards'!$C$9:$C$2697,$B14))</f>
        <v>46047</v>
      </c>
      <c r="AA14" s="18">
        <f>IF(INDEX('Contract Families'!$AN$9:$AN$1696,MATCH($B14,'Contract Families'!$B$9:$B$1696,0))="","",INDEX('Contract Families'!$AN$9:$AN$1696,MATCH($B14,'Contract Families'!$B$9:$B$1696,0)))</f>
        <v>46288</v>
      </c>
      <c r="AB14" s="15">
        <f t="shared" si="1"/>
        <v>8</v>
      </c>
      <c r="AD14" t="str">
        <f>IF($U14="","",IF($U14&lt;'Timing &amp; Incumbent Screen'!$C$6,"Expired - successor unresolved","Active"))</f>
        <v>Expired - successor unresolved</v>
      </c>
    </row>
    <row r="15" spans="1:30" ht="10" customHeight="1" outlineLevel="1" x14ac:dyDescent="0.15">
      <c r="B15" t="s">
        <v>171</v>
      </c>
      <c r="C15" t="s">
        <v>806</v>
      </c>
      <c r="D15" t="s">
        <v>755</v>
      </c>
      <c r="E15" t="s">
        <v>795</v>
      </c>
      <c r="F15" t="s">
        <v>796</v>
      </c>
      <c r="I15" t="str">
        <f>IF(COUNTIFS('Contract Awards'!$D$9:$D$2697,$B15)&gt;0,"IDV vehicle","Standalone")</f>
        <v>IDV vehicle</v>
      </c>
      <c r="J15" t="s">
        <v>797</v>
      </c>
      <c r="K15" t="s">
        <v>807</v>
      </c>
      <c r="L15" t="s">
        <v>814</v>
      </c>
      <c r="M15" t="s">
        <v>815</v>
      </c>
      <c r="N15" s="15">
        <v>5</v>
      </c>
      <c r="O15" s="15">
        <f>COUNTIFS('Contract Awards'!$D$9:$D$2697,$B15)</f>
        <v>6</v>
      </c>
      <c r="P15" s="4">
        <f>(SUMIFS('Contract Awards'!$M$9:$M$2697,'Contract Awards'!$C$9:$C$2697,$B15)+SUMIFS('Contract Awards'!$M$9:$M$2697,'Contract Awards'!$D$9:$D$2697,$B15))/1000000</f>
        <v>52.88466617000001</v>
      </c>
      <c r="Q15" s="4">
        <f>(SUMIFS('Award Actions'!$K$9:$K$7765,'Award Actions'!$D$9:$D$7765,$B15)+SUMIFS('Award Actions'!$K$9:$K$7765,'Award Actions'!$C$9:$C$7765,$B15))/1000000</f>
        <v>52.538608689999997</v>
      </c>
      <c r="R15" s="6">
        <f t="shared" si="0"/>
        <v>0.99</v>
      </c>
      <c r="S15" t="s">
        <v>800</v>
      </c>
      <c r="T15" s="15">
        <f>COUNTIFS('Award Actions'!$D$9:$D$7765,$B15)+COUNTIFS('Award Actions'!$C$9:$C$7765,$B15)</f>
        <v>54</v>
      </c>
      <c r="U15" s="18">
        <f>IF(INDEX('Contract Families'!$AK$9:$AK$1696,MATCH($B15,'Contract Families'!$B$9:$B$1696,0))="","",INDEX('Contract Families'!$AK$9:$AK$1696,MATCH($B15,'Contract Families'!$B$9:$B$1696,0)))</f>
        <v>46047</v>
      </c>
      <c r="V15" t="s">
        <v>801</v>
      </c>
      <c r="W15" t="s">
        <v>599</v>
      </c>
      <c r="X15" s="19">
        <f>IF(MAX(_xlfn.MAXIFS('Contract Awards'!$U$9:$U$2697,'Contract Awards'!$C$9:$C$2697,$B15),_xlfn.MAXIFS('Contract Awards'!$U$9:$U$2697,'Contract Awards'!$D$9:$D$2697,$B15))=0,"",MAX(_xlfn.MAXIFS('Contract Awards'!$U$9:$U$2697,'Contract Awards'!$C$9:$C$2697,$B15),_xlfn.MAXIFS('Contract Awards'!$U$9:$U$2697,'Contract Awards'!$D$9:$D$2697,$B15)))</f>
        <v>46108</v>
      </c>
      <c r="Y15" s="19">
        <f>IF(MAX(_xlfn.MAXIFS('Contract Awards'!$V$9:$V$2697,'Contract Awards'!$C$9:$C$2697,$B15),_xlfn.MAXIFS('Contract Awards'!$V$9:$V$2697,'Contract Awards'!$D$9:$D$2697,$B15))=0,"",MAX(_xlfn.MAXIFS('Contract Awards'!$V$9:$V$2697,'Contract Awards'!$C$9:$C$2697,$B15),_xlfn.MAXIFS('Contract Awards'!$V$9:$V$2697,'Contract Awards'!$D$9:$D$2697,$B15)))</f>
        <v>46108</v>
      </c>
      <c r="Z15" s="19">
        <f>IF(_xlfn.MAXIFS('Contract Awards'!$U$9:$U$2697,'Contract Awards'!$C$9:$C$2697,$B15)=0,"",_xlfn.MAXIFS('Contract Awards'!$U$9:$U$2697,'Contract Awards'!$C$9:$C$2697,$B15))</f>
        <v>46047</v>
      </c>
      <c r="AA15" s="18">
        <f>IF(INDEX('Contract Families'!$AN$9:$AN$1696,MATCH($B15,'Contract Families'!$B$9:$B$1696,0))="","",INDEX('Contract Families'!$AN$9:$AN$1696,MATCH($B15,'Contract Families'!$B$9:$B$1696,0)))</f>
        <v>46108</v>
      </c>
      <c r="AB15" s="15">
        <f t="shared" si="1"/>
        <v>2</v>
      </c>
      <c r="AD15" t="str">
        <f>IF($U15="","",IF($U15&lt;'Timing &amp; Incumbent Screen'!$C$6,"Expired - successor unresolved","Active"))</f>
        <v>Expired - successor unresolved</v>
      </c>
    </row>
    <row r="16" spans="1:30" ht="10" customHeight="1" outlineLevel="1" x14ac:dyDescent="0.15">
      <c r="B16" t="s">
        <v>173</v>
      </c>
      <c r="C16" t="s">
        <v>816</v>
      </c>
      <c r="D16" t="s">
        <v>739</v>
      </c>
      <c r="E16" t="s">
        <v>817</v>
      </c>
      <c r="F16" t="s">
        <v>818</v>
      </c>
      <c r="I16" t="str">
        <f>IF(COUNTIFS('Contract Awards'!$D$9:$D$2697,$B16)&gt;0,"IDV vehicle","Standalone")</f>
        <v>IDV vehicle</v>
      </c>
      <c r="J16" t="s">
        <v>797</v>
      </c>
      <c r="K16" t="s">
        <v>798</v>
      </c>
      <c r="M16" t="s">
        <v>799</v>
      </c>
      <c r="N16" s="15">
        <v>1</v>
      </c>
      <c r="O16" s="15">
        <f>COUNTIFS('Contract Awards'!$D$9:$D$2697,$B16)</f>
        <v>9</v>
      </c>
      <c r="P16" s="4">
        <f>(SUMIFS('Contract Awards'!$M$9:$M$2697,'Contract Awards'!$C$9:$C$2697,$B16)+SUMIFS('Contract Awards'!$M$9:$M$2697,'Contract Awards'!$D$9:$D$2697,$B16))/1000000</f>
        <v>49.088738419999999</v>
      </c>
      <c r="Q16" s="4">
        <f>(SUMIFS('Award Actions'!$K$9:$K$7765,'Award Actions'!$D$9:$D$7765,$B16)+SUMIFS('Award Actions'!$K$9:$K$7765,'Award Actions'!$C$9:$C$7765,$B16))/1000000</f>
        <v>49.009601500000002</v>
      </c>
      <c r="R16" s="6">
        <f t="shared" si="0"/>
        <v>1</v>
      </c>
      <c r="S16" t="s">
        <v>800</v>
      </c>
      <c r="T16" s="15">
        <f>COUNTIFS('Award Actions'!$D$9:$D$7765,$B16)+COUNTIFS('Award Actions'!$C$9:$C$7765,$B16)</f>
        <v>71</v>
      </c>
      <c r="U16" s="18">
        <f>IF(INDEX('Contract Families'!$AK$9:$AK$1696,MATCH($B16,'Contract Families'!$B$9:$B$1696,0))="","",INDEX('Contract Families'!$AK$9:$AK$1696,MATCH($B16,'Contract Families'!$B$9:$B$1696,0)))</f>
        <v>46721</v>
      </c>
      <c r="V16" t="s">
        <v>801</v>
      </c>
      <c r="W16" t="s">
        <v>599</v>
      </c>
      <c r="X16" s="19">
        <f>IF(MAX(_xlfn.MAXIFS('Contract Awards'!$U$9:$U$2697,'Contract Awards'!$C$9:$C$2697,$B16),_xlfn.MAXIFS('Contract Awards'!$U$9:$U$2697,'Contract Awards'!$D$9:$D$2697,$B16))=0,"",MAX(_xlfn.MAXIFS('Contract Awards'!$U$9:$U$2697,'Contract Awards'!$C$9:$C$2697,$B16),_xlfn.MAXIFS('Contract Awards'!$U$9:$U$2697,'Contract Awards'!$D$9:$D$2697,$B16)))</f>
        <v>46721</v>
      </c>
      <c r="Y16" s="19">
        <f>IF(MAX(_xlfn.MAXIFS('Contract Awards'!$V$9:$V$2697,'Contract Awards'!$C$9:$C$2697,$B16),_xlfn.MAXIFS('Contract Awards'!$V$9:$V$2697,'Contract Awards'!$D$9:$D$2697,$B16))=0,"",MAX(_xlfn.MAXIFS('Contract Awards'!$V$9:$V$2697,'Contract Awards'!$C$9:$C$2697,$B16),_xlfn.MAXIFS('Contract Awards'!$V$9:$V$2697,'Contract Awards'!$D$9:$D$2697,$B16)))</f>
        <v>46721</v>
      </c>
      <c r="Z16" s="19">
        <f>IF(_xlfn.MAXIFS('Contract Awards'!$U$9:$U$2697,'Contract Awards'!$C$9:$C$2697,$B16)=0,"",_xlfn.MAXIFS('Contract Awards'!$U$9:$U$2697,'Contract Awards'!$C$9:$C$2697,$B16))</f>
        <v>46721</v>
      </c>
      <c r="AA16" s="18">
        <f>IF(INDEX('Contract Families'!$AN$9:$AN$1696,MATCH($B16,'Contract Families'!$B$9:$B$1696,0))="","",INDEX('Contract Families'!$AN$9:$AN$1696,MATCH($B16,'Contract Families'!$B$9:$B$1696,0)))</f>
        <v>45588</v>
      </c>
      <c r="AB16" s="15">
        <f t="shared" si="1"/>
        <v>0</v>
      </c>
      <c r="AD16" t="str">
        <f>IF($U16="","",IF($U16&lt;'Timing &amp; Incumbent Screen'!$C$6,"Expired - successor unresolved","Active"))</f>
        <v>Active</v>
      </c>
    </row>
    <row r="17" spans="2:30" ht="10" customHeight="1" outlineLevel="1" x14ac:dyDescent="0.15">
      <c r="B17" t="s">
        <v>174</v>
      </c>
      <c r="C17" t="s">
        <v>806</v>
      </c>
      <c r="D17" t="s">
        <v>740</v>
      </c>
      <c r="E17" t="s">
        <v>795</v>
      </c>
      <c r="F17" t="s">
        <v>796</v>
      </c>
      <c r="I17" t="str">
        <f>IF(COUNTIFS('Contract Awards'!$D$9:$D$2697,$B17)&gt;0,"IDV vehicle","Standalone")</f>
        <v>Standalone</v>
      </c>
      <c r="J17" t="s">
        <v>799</v>
      </c>
      <c r="M17" t="s">
        <v>799</v>
      </c>
      <c r="N17" s="15">
        <v>1</v>
      </c>
      <c r="O17" s="15">
        <f>COUNTIFS('Contract Awards'!$D$9:$D$2697,$B17)</f>
        <v>0</v>
      </c>
      <c r="P17" s="4">
        <f>(SUMIFS('Contract Awards'!$M$9:$M$2697,'Contract Awards'!$C$9:$C$2697,$B17)+SUMIFS('Contract Awards'!$M$9:$M$2697,'Contract Awards'!$D$9:$D$2697,$B17))/1000000</f>
        <v>47.831720259999997</v>
      </c>
      <c r="Q17" s="4">
        <f>(SUMIFS('Award Actions'!$K$9:$K$7765,'Award Actions'!$D$9:$D$7765,$B17)+SUMIFS('Award Actions'!$K$9:$K$7765,'Award Actions'!$C$9:$C$7765,$B17))/1000000</f>
        <v>-1.58049485</v>
      </c>
      <c r="R17" s="6">
        <f t="shared" si="0"/>
        <v>-0.03</v>
      </c>
      <c r="S17" t="s">
        <v>810</v>
      </c>
      <c r="T17" s="15">
        <f>COUNTIFS('Award Actions'!$D$9:$D$7765,$B17)+COUNTIFS('Award Actions'!$C$9:$C$7765,$B17)</f>
        <v>7</v>
      </c>
      <c r="U17" s="18">
        <f>IF(INDEX('Contract Families'!$AK$9:$AK$1696,MATCH($B17,'Contract Families'!$B$9:$B$1696,0))="","",INDEX('Contract Families'!$AK$9:$AK$1696,MATCH($B17,'Contract Families'!$B$9:$B$1696,0)))</f>
        <v>41953</v>
      </c>
      <c r="V17" t="s">
        <v>811</v>
      </c>
      <c r="W17" t="s">
        <v>599</v>
      </c>
      <c r="X17" s="19">
        <f>IF(MAX(_xlfn.MAXIFS('Contract Awards'!$U$9:$U$2697,'Contract Awards'!$C$9:$C$2697,$B17),_xlfn.MAXIFS('Contract Awards'!$U$9:$U$2697,'Contract Awards'!$D$9:$D$2697,$B17))=0,"",MAX(_xlfn.MAXIFS('Contract Awards'!$U$9:$U$2697,'Contract Awards'!$C$9:$C$2697,$B17),_xlfn.MAXIFS('Contract Awards'!$U$9:$U$2697,'Contract Awards'!$D$9:$D$2697,$B17)))</f>
        <v>41953</v>
      </c>
      <c r="Y17" s="19">
        <f>IF(MAX(_xlfn.MAXIFS('Contract Awards'!$V$9:$V$2697,'Contract Awards'!$C$9:$C$2697,$B17),_xlfn.MAXIFS('Contract Awards'!$V$9:$V$2697,'Contract Awards'!$D$9:$D$2697,$B17))=0,"",MAX(_xlfn.MAXIFS('Contract Awards'!$V$9:$V$2697,'Contract Awards'!$C$9:$C$2697,$B17),_xlfn.MAXIFS('Contract Awards'!$V$9:$V$2697,'Contract Awards'!$D$9:$D$2697,$B17)))</f>
        <v>41953</v>
      </c>
      <c r="Z17" s="19">
        <f>IF(_xlfn.MAXIFS('Contract Awards'!$U$9:$U$2697,'Contract Awards'!$C$9:$C$2697,$B17)=0,"",_xlfn.MAXIFS('Contract Awards'!$U$9:$U$2697,'Contract Awards'!$C$9:$C$2697,$B17))</f>
        <v>41953</v>
      </c>
      <c r="AA17" s="18" t="str">
        <f>IF(INDEX('Contract Families'!$AN$9:$AN$1696,MATCH($B17,'Contract Families'!$B$9:$B$1696,0))="","",INDEX('Contract Families'!$AN$9:$AN$1696,MATCH($B17,'Contract Families'!$B$9:$B$1696,0)))</f>
        <v/>
      </c>
      <c r="AB17" s="15">
        <f t="shared" si="1"/>
        <v>0</v>
      </c>
      <c r="AD17" t="str">
        <f>IF($U17="","",IF($U17&lt;'Timing &amp; Incumbent Screen'!$C$6,"Expired - successor unresolved","Active"))</f>
        <v>Expired - successor unresolved</v>
      </c>
    </row>
    <row r="18" spans="2:30" ht="10" customHeight="1" outlineLevel="1" x14ac:dyDescent="0.15">
      <c r="B18" t="s">
        <v>179</v>
      </c>
      <c r="C18" t="s">
        <v>816</v>
      </c>
      <c r="D18" t="s">
        <v>739</v>
      </c>
      <c r="E18" t="s">
        <v>795</v>
      </c>
      <c r="F18" t="s">
        <v>818</v>
      </c>
      <c r="I18" t="str">
        <f>IF(COUNTIFS('Contract Awards'!$D$9:$D$2697,$B18)&gt;0,"IDV vehicle","Standalone")</f>
        <v>IDV vehicle</v>
      </c>
      <c r="J18" t="s">
        <v>797</v>
      </c>
      <c r="K18" t="s">
        <v>807</v>
      </c>
      <c r="L18" t="s">
        <v>819</v>
      </c>
      <c r="M18" t="s">
        <v>809</v>
      </c>
      <c r="N18" s="15">
        <v>8</v>
      </c>
      <c r="O18" s="15">
        <f>COUNTIFS('Contract Awards'!$D$9:$D$2697,$B18)</f>
        <v>37</v>
      </c>
      <c r="P18" s="4">
        <f>(SUMIFS('Contract Awards'!$M$9:$M$2697,'Contract Awards'!$C$9:$C$2697,$B18)+SUMIFS('Contract Awards'!$M$9:$M$2697,'Contract Awards'!$D$9:$D$2697,$B18))/1000000</f>
        <v>37.038794530000004</v>
      </c>
      <c r="Q18" s="4">
        <f>(SUMIFS('Award Actions'!$K$9:$K$7765,'Award Actions'!$D$9:$D$7765,$B18)+SUMIFS('Award Actions'!$K$9:$K$7765,'Award Actions'!$C$9:$C$7765,$B18))/1000000</f>
        <v>37.038794530000011</v>
      </c>
      <c r="R18" s="6">
        <f t="shared" si="0"/>
        <v>1</v>
      </c>
      <c r="S18" t="s">
        <v>800</v>
      </c>
      <c r="T18" s="15">
        <f>COUNTIFS('Award Actions'!$D$9:$D$7765,$B18)+COUNTIFS('Award Actions'!$C$9:$C$7765,$B18)</f>
        <v>278</v>
      </c>
      <c r="U18" s="18">
        <f>IF(INDEX('Contract Families'!$AK$9:$AK$1696,MATCH($B18,'Contract Families'!$B$9:$B$1696,0))="","",INDEX('Contract Families'!$AK$9:$AK$1696,MATCH($B18,'Contract Families'!$B$9:$B$1696,0)))</f>
        <v>44252</v>
      </c>
      <c r="V18" t="s">
        <v>801</v>
      </c>
      <c r="W18" t="s">
        <v>599</v>
      </c>
      <c r="X18" s="19">
        <f>IF(MAX(_xlfn.MAXIFS('Contract Awards'!$U$9:$U$2697,'Contract Awards'!$C$9:$C$2697,$B18),_xlfn.MAXIFS('Contract Awards'!$U$9:$U$2697,'Contract Awards'!$D$9:$D$2697,$B18))=0,"",MAX(_xlfn.MAXIFS('Contract Awards'!$U$9:$U$2697,'Contract Awards'!$C$9:$C$2697,$B18),_xlfn.MAXIFS('Contract Awards'!$U$9:$U$2697,'Contract Awards'!$D$9:$D$2697,$B18)))</f>
        <v>44274</v>
      </c>
      <c r="Y18" s="19">
        <f>IF(MAX(_xlfn.MAXIFS('Contract Awards'!$V$9:$V$2697,'Contract Awards'!$C$9:$C$2697,$B18),_xlfn.MAXIFS('Contract Awards'!$V$9:$V$2697,'Contract Awards'!$D$9:$D$2697,$B18))=0,"",MAX(_xlfn.MAXIFS('Contract Awards'!$V$9:$V$2697,'Contract Awards'!$C$9:$C$2697,$B18),_xlfn.MAXIFS('Contract Awards'!$V$9:$V$2697,'Contract Awards'!$D$9:$D$2697,$B18)))</f>
        <v>44274</v>
      </c>
      <c r="Z18" s="19">
        <f>IF(_xlfn.MAXIFS('Contract Awards'!$U$9:$U$2697,'Contract Awards'!$C$9:$C$2697,$B18)=0,"",_xlfn.MAXIFS('Contract Awards'!$U$9:$U$2697,'Contract Awards'!$C$9:$C$2697,$B18))</f>
        <v>44252</v>
      </c>
      <c r="AA18" s="18">
        <f>IF(INDEX('Contract Families'!$AN$9:$AN$1696,MATCH($B18,'Contract Families'!$B$9:$B$1696,0))="","",INDEX('Contract Families'!$AN$9:$AN$1696,MATCH($B18,'Contract Families'!$B$9:$B$1696,0)))</f>
        <v>44274</v>
      </c>
      <c r="AB18" s="15">
        <f t="shared" si="1"/>
        <v>1</v>
      </c>
      <c r="AD18" t="str">
        <f>IF($U18="","",IF($U18&lt;'Timing &amp; Incumbent Screen'!$C$6,"Expired - successor unresolved","Active"))</f>
        <v>Expired - successor unresolved</v>
      </c>
    </row>
    <row r="19" spans="2:30" ht="10" customHeight="1" outlineLevel="1" x14ac:dyDescent="0.15">
      <c r="B19" t="s">
        <v>182</v>
      </c>
      <c r="C19" t="s">
        <v>820</v>
      </c>
      <c r="D19" t="s">
        <v>736</v>
      </c>
      <c r="E19" t="s">
        <v>803</v>
      </c>
      <c r="F19" t="s">
        <v>804</v>
      </c>
      <c r="I19" t="str">
        <f>IF(COUNTIFS('Contract Awards'!$D$9:$D$2697,$B19)&gt;0,"IDV vehicle","Standalone")</f>
        <v>Standalone</v>
      </c>
      <c r="J19" t="s">
        <v>799</v>
      </c>
      <c r="M19" t="s">
        <v>799</v>
      </c>
      <c r="N19" s="15">
        <v>1</v>
      </c>
      <c r="O19" s="15">
        <f>COUNTIFS('Contract Awards'!$D$9:$D$2697,$B19)</f>
        <v>0</v>
      </c>
      <c r="P19" s="4">
        <f>(SUMIFS('Contract Awards'!$M$9:$M$2697,'Contract Awards'!$C$9:$C$2697,$B19)+SUMIFS('Contract Awards'!$M$9:$M$2697,'Contract Awards'!$D$9:$D$2697,$B19))/1000000</f>
        <v>29.067882739999998</v>
      </c>
      <c r="Q19" s="4">
        <f>(SUMIFS('Award Actions'!$K$9:$K$7765,'Award Actions'!$D$9:$D$7765,$B19)+SUMIFS('Award Actions'!$K$9:$K$7765,'Award Actions'!$C$9:$C$7765,$B19))/1000000</f>
        <v>29.067882739999998</v>
      </c>
      <c r="R19" s="6">
        <f t="shared" si="0"/>
        <v>1</v>
      </c>
      <c r="S19" t="s">
        <v>800</v>
      </c>
      <c r="T19" s="15">
        <f>COUNTIFS('Award Actions'!$D$9:$D$7765,$B19)+COUNTIFS('Award Actions'!$C$9:$C$7765,$B19)</f>
        <v>11</v>
      </c>
      <c r="U19" s="18">
        <f>IF(INDEX('Contract Families'!$AK$9:$AK$1696,MATCH($B19,'Contract Families'!$B$9:$B$1696,0))="","",INDEX('Contract Families'!$AK$9:$AK$1696,MATCH($B19,'Contract Families'!$B$9:$B$1696,0)))</f>
        <v>46227</v>
      </c>
      <c r="V19" t="s">
        <v>811</v>
      </c>
      <c r="W19" t="s">
        <v>599</v>
      </c>
      <c r="X19" s="19">
        <f>IF(MAX(_xlfn.MAXIFS('Contract Awards'!$U$9:$U$2697,'Contract Awards'!$C$9:$C$2697,$B19),_xlfn.MAXIFS('Contract Awards'!$U$9:$U$2697,'Contract Awards'!$D$9:$D$2697,$B19))=0,"",MAX(_xlfn.MAXIFS('Contract Awards'!$U$9:$U$2697,'Contract Awards'!$C$9:$C$2697,$B19),_xlfn.MAXIFS('Contract Awards'!$U$9:$U$2697,'Contract Awards'!$D$9:$D$2697,$B19)))</f>
        <v>46227</v>
      </c>
      <c r="Y19" s="19">
        <f>IF(MAX(_xlfn.MAXIFS('Contract Awards'!$V$9:$V$2697,'Contract Awards'!$C$9:$C$2697,$B19),_xlfn.MAXIFS('Contract Awards'!$V$9:$V$2697,'Contract Awards'!$D$9:$D$2697,$B19))=0,"",MAX(_xlfn.MAXIFS('Contract Awards'!$V$9:$V$2697,'Contract Awards'!$C$9:$C$2697,$B19),_xlfn.MAXIFS('Contract Awards'!$V$9:$V$2697,'Contract Awards'!$D$9:$D$2697,$B19)))</f>
        <v>46227</v>
      </c>
      <c r="Z19" s="19">
        <f>IF(_xlfn.MAXIFS('Contract Awards'!$U$9:$U$2697,'Contract Awards'!$C$9:$C$2697,$B19)=0,"",_xlfn.MAXIFS('Contract Awards'!$U$9:$U$2697,'Contract Awards'!$C$9:$C$2697,$B19))</f>
        <v>46227</v>
      </c>
      <c r="AA19" s="18" t="str">
        <f>IF(INDEX('Contract Families'!$AN$9:$AN$1696,MATCH($B19,'Contract Families'!$B$9:$B$1696,0))="","",INDEX('Contract Families'!$AN$9:$AN$1696,MATCH($B19,'Contract Families'!$B$9:$B$1696,0)))</f>
        <v/>
      </c>
      <c r="AB19" s="15">
        <f t="shared" si="1"/>
        <v>0</v>
      </c>
      <c r="AD19" t="str">
        <f>IF($U19="","",IF($U19&lt;'Timing &amp; Incumbent Screen'!$C$6,"Expired - successor unresolved","Active"))</f>
        <v>Active</v>
      </c>
    </row>
    <row r="20" spans="2:30" ht="10" customHeight="1" outlineLevel="1" x14ac:dyDescent="0.15">
      <c r="B20" t="s">
        <v>186</v>
      </c>
      <c r="C20" t="s">
        <v>816</v>
      </c>
      <c r="D20" t="s">
        <v>739</v>
      </c>
      <c r="E20" t="s">
        <v>795</v>
      </c>
      <c r="F20" t="s">
        <v>818</v>
      </c>
      <c r="I20" t="str">
        <f>IF(COUNTIFS('Contract Awards'!$D$9:$D$2697,$B20)&gt;0,"IDV vehicle","Standalone")</f>
        <v>IDV vehicle</v>
      </c>
      <c r="J20" t="s">
        <v>797</v>
      </c>
      <c r="K20" t="s">
        <v>807</v>
      </c>
      <c r="L20" t="s">
        <v>819</v>
      </c>
      <c r="M20" t="s">
        <v>815</v>
      </c>
      <c r="N20" s="15">
        <v>8</v>
      </c>
      <c r="O20" s="15">
        <f>COUNTIFS('Contract Awards'!$D$9:$D$2697,$B20)</f>
        <v>19</v>
      </c>
      <c r="P20" s="4">
        <f>(SUMIFS('Contract Awards'!$M$9:$M$2697,'Contract Awards'!$C$9:$C$2697,$B20)+SUMIFS('Contract Awards'!$M$9:$M$2697,'Contract Awards'!$D$9:$D$2697,$B20))/1000000</f>
        <v>26.60153291</v>
      </c>
      <c r="Q20" s="4">
        <f>(SUMIFS('Award Actions'!$K$9:$K$7765,'Award Actions'!$D$9:$D$7765,$B20)+SUMIFS('Award Actions'!$K$9:$K$7765,'Award Actions'!$C$9:$C$7765,$B20))/1000000</f>
        <v>26.743804250000004</v>
      </c>
      <c r="R20" s="6">
        <f t="shared" si="0"/>
        <v>1.01</v>
      </c>
      <c r="S20" t="s">
        <v>800</v>
      </c>
      <c r="T20" s="15">
        <f>COUNTIFS('Award Actions'!$D$9:$D$7765,$B20)+COUNTIFS('Award Actions'!$C$9:$C$7765,$B20)</f>
        <v>153</v>
      </c>
      <c r="U20" s="18">
        <f>IF(INDEX('Contract Families'!$AK$9:$AK$1696,MATCH($B20,'Contract Families'!$B$9:$B$1696,0))="","",INDEX('Contract Families'!$AK$9:$AK$1696,MATCH($B20,'Contract Families'!$B$9:$B$1696,0)))</f>
        <v>44253</v>
      </c>
      <c r="V20" t="s">
        <v>801</v>
      </c>
      <c r="W20" t="s">
        <v>599</v>
      </c>
      <c r="X20" s="19">
        <f>IF(MAX(_xlfn.MAXIFS('Contract Awards'!$U$9:$U$2697,'Contract Awards'!$C$9:$C$2697,$B20),_xlfn.MAXIFS('Contract Awards'!$U$9:$U$2697,'Contract Awards'!$D$9:$D$2697,$B20))=0,"",MAX(_xlfn.MAXIFS('Contract Awards'!$U$9:$U$2697,'Contract Awards'!$C$9:$C$2697,$B20),_xlfn.MAXIFS('Contract Awards'!$U$9:$U$2697,'Contract Awards'!$D$9:$D$2697,$B20)))</f>
        <v>44502</v>
      </c>
      <c r="Y20" s="19">
        <f>IF(MAX(_xlfn.MAXIFS('Contract Awards'!$V$9:$V$2697,'Contract Awards'!$C$9:$C$2697,$B20),_xlfn.MAXIFS('Contract Awards'!$V$9:$V$2697,'Contract Awards'!$D$9:$D$2697,$B20))=0,"",MAX(_xlfn.MAXIFS('Contract Awards'!$V$9:$V$2697,'Contract Awards'!$C$9:$C$2697,$B20),_xlfn.MAXIFS('Contract Awards'!$V$9:$V$2697,'Contract Awards'!$D$9:$D$2697,$B20)))</f>
        <v>44502</v>
      </c>
      <c r="Z20" s="19">
        <f>IF(_xlfn.MAXIFS('Contract Awards'!$U$9:$U$2697,'Contract Awards'!$C$9:$C$2697,$B20)=0,"",_xlfn.MAXIFS('Contract Awards'!$U$9:$U$2697,'Contract Awards'!$C$9:$C$2697,$B20))</f>
        <v>44253</v>
      </c>
      <c r="AA20" s="18">
        <f>IF(INDEX('Contract Families'!$AN$9:$AN$1696,MATCH($B20,'Contract Families'!$B$9:$B$1696,0))="","",INDEX('Contract Families'!$AN$9:$AN$1696,MATCH($B20,'Contract Families'!$B$9:$B$1696,0)))</f>
        <v>44502</v>
      </c>
      <c r="AB20" s="15">
        <f t="shared" si="1"/>
        <v>8</v>
      </c>
      <c r="AD20" t="str">
        <f>IF($U20="","",IF($U20&lt;'Timing &amp; Incumbent Screen'!$C$6,"Expired - successor unresolved","Active"))</f>
        <v>Expired - successor unresolved</v>
      </c>
    </row>
    <row r="21" spans="2:30" ht="10" customHeight="1" outlineLevel="1" x14ac:dyDescent="0.15">
      <c r="B21" t="s">
        <v>190</v>
      </c>
      <c r="C21" t="s">
        <v>816</v>
      </c>
      <c r="D21" t="s">
        <v>739</v>
      </c>
      <c r="E21" t="s">
        <v>795</v>
      </c>
      <c r="F21" t="s">
        <v>796</v>
      </c>
      <c r="H21" t="s">
        <v>199</v>
      </c>
      <c r="I21" t="str">
        <f>IF(COUNTIFS('Contract Awards'!$D$9:$D$2697,$B21)&gt;0,"IDV vehicle","Standalone")</f>
        <v>IDV vehicle</v>
      </c>
      <c r="J21" t="s">
        <v>797</v>
      </c>
      <c r="K21" t="s">
        <v>798</v>
      </c>
      <c r="M21" t="s">
        <v>799</v>
      </c>
      <c r="N21" s="15">
        <v>1</v>
      </c>
      <c r="O21" s="15">
        <f>COUNTIFS('Contract Awards'!$D$9:$D$2697,$B21)</f>
        <v>6</v>
      </c>
      <c r="P21" s="4">
        <f>(SUMIFS('Contract Awards'!$M$9:$M$2697,'Contract Awards'!$C$9:$C$2697,$B21)+SUMIFS('Contract Awards'!$M$9:$M$2697,'Contract Awards'!$D$9:$D$2697,$B21))/1000000</f>
        <v>23.513505989999999</v>
      </c>
      <c r="Q21" s="4">
        <f>(SUMIFS('Award Actions'!$K$9:$K$7765,'Award Actions'!$D$9:$D$7765,$B21)+SUMIFS('Award Actions'!$K$9:$K$7765,'Award Actions'!$C$9:$C$7765,$B21))/1000000</f>
        <v>2.4170658299999999</v>
      </c>
      <c r="R21" s="6">
        <f t="shared" si="0"/>
        <v>0.1</v>
      </c>
      <c r="S21" t="s">
        <v>810</v>
      </c>
      <c r="T21" s="15">
        <f>COUNTIFS('Award Actions'!$D$9:$D$7765,$B21)+COUNTIFS('Award Actions'!$C$9:$C$7765,$B21)</f>
        <v>42</v>
      </c>
      <c r="U21" s="18">
        <f>IF(INDEX('Contract Families'!$AK$9:$AK$1696,MATCH($B21,'Contract Families'!$B$9:$B$1696,0))="","",INDEX('Contract Families'!$AK$9:$AK$1696,MATCH($B21,'Contract Families'!$B$9:$B$1696,0)))</f>
        <v>42159</v>
      </c>
      <c r="V21" t="s">
        <v>801</v>
      </c>
      <c r="W21" t="s">
        <v>599</v>
      </c>
      <c r="X21" s="19">
        <f>IF(MAX(_xlfn.MAXIFS('Contract Awards'!$U$9:$U$2697,'Contract Awards'!$C$9:$C$2697,$B21),_xlfn.MAXIFS('Contract Awards'!$U$9:$U$2697,'Contract Awards'!$D$9:$D$2697,$B21))=0,"",MAX(_xlfn.MAXIFS('Contract Awards'!$U$9:$U$2697,'Contract Awards'!$C$9:$C$2697,$B21),_xlfn.MAXIFS('Contract Awards'!$U$9:$U$2697,'Contract Awards'!$D$9:$D$2697,$B21)))</f>
        <v>42510</v>
      </c>
      <c r="Y21" s="19">
        <f>IF(MAX(_xlfn.MAXIFS('Contract Awards'!$V$9:$V$2697,'Contract Awards'!$C$9:$C$2697,$B21),_xlfn.MAXIFS('Contract Awards'!$V$9:$V$2697,'Contract Awards'!$D$9:$D$2697,$B21))=0,"",MAX(_xlfn.MAXIFS('Contract Awards'!$V$9:$V$2697,'Contract Awards'!$C$9:$C$2697,$B21),_xlfn.MAXIFS('Contract Awards'!$V$9:$V$2697,'Contract Awards'!$D$9:$D$2697,$B21)))</f>
        <v>42510</v>
      </c>
      <c r="Z21" s="19">
        <f>IF(_xlfn.MAXIFS('Contract Awards'!$U$9:$U$2697,'Contract Awards'!$C$9:$C$2697,$B21)=0,"",_xlfn.MAXIFS('Contract Awards'!$U$9:$U$2697,'Contract Awards'!$C$9:$C$2697,$B21))</f>
        <v>42159</v>
      </c>
      <c r="AA21" s="18">
        <f>IF(INDEX('Contract Families'!$AN$9:$AN$1696,MATCH($B21,'Contract Families'!$B$9:$B$1696,0))="","",INDEX('Contract Families'!$AN$9:$AN$1696,MATCH($B21,'Contract Families'!$B$9:$B$1696,0)))</f>
        <v>42510</v>
      </c>
      <c r="AB21" s="15">
        <f t="shared" si="1"/>
        <v>12</v>
      </c>
      <c r="AD21" t="str">
        <f>IF($U21="","",IF($U21&lt;'Timing &amp; Incumbent Screen'!$C$6,"Expired - successor unresolved","Active"))</f>
        <v>Expired - successor unresolved</v>
      </c>
    </row>
    <row r="22" spans="2:30" ht="10" customHeight="1" outlineLevel="1" x14ac:dyDescent="0.15">
      <c r="B22" t="s">
        <v>196</v>
      </c>
      <c r="C22" t="s">
        <v>821</v>
      </c>
      <c r="D22" t="s">
        <v>743</v>
      </c>
      <c r="E22" t="s">
        <v>795</v>
      </c>
      <c r="F22" t="s">
        <v>818</v>
      </c>
      <c r="I22" t="str">
        <f>IF(COUNTIFS('Contract Awards'!$D$9:$D$2697,$B22)&gt;0,"IDV vehicle","Standalone")</f>
        <v>IDV vehicle</v>
      </c>
      <c r="J22" t="s">
        <v>797</v>
      </c>
      <c r="K22" t="s">
        <v>807</v>
      </c>
      <c r="L22" t="s">
        <v>822</v>
      </c>
      <c r="M22" t="s">
        <v>809</v>
      </c>
      <c r="N22" s="15">
        <v>3</v>
      </c>
      <c r="O22" s="15">
        <f>COUNTIFS('Contract Awards'!$D$9:$D$2697,$B22)</f>
        <v>9</v>
      </c>
      <c r="P22" s="4">
        <f>(SUMIFS('Contract Awards'!$M$9:$M$2697,'Contract Awards'!$C$9:$C$2697,$B22)+SUMIFS('Contract Awards'!$M$9:$M$2697,'Contract Awards'!$D$9:$D$2697,$B22))/1000000</f>
        <v>17.796562789999999</v>
      </c>
      <c r="Q22" s="4">
        <f>(SUMIFS('Award Actions'!$K$9:$K$7765,'Award Actions'!$D$9:$D$7765,$B22)+SUMIFS('Award Actions'!$K$9:$K$7765,'Award Actions'!$C$9:$C$7765,$B22))/1000000</f>
        <v>2.5920483899999995</v>
      </c>
      <c r="R22" s="6">
        <f t="shared" si="0"/>
        <v>0.15</v>
      </c>
      <c r="S22" t="s">
        <v>810</v>
      </c>
      <c r="T22" s="15">
        <f>COUNTIFS('Award Actions'!$D$9:$D$7765,$B22)+COUNTIFS('Award Actions'!$C$9:$C$7765,$B22)</f>
        <v>59</v>
      </c>
      <c r="U22" s="18">
        <f>IF(INDEX('Contract Families'!$AK$9:$AK$1696,MATCH($B22,'Contract Families'!$B$9:$B$1696,0))="","",INDEX('Contract Families'!$AK$9:$AK$1696,MATCH($B22,'Contract Families'!$B$9:$B$1696,0)))</f>
        <v>42410</v>
      </c>
      <c r="V22" t="s">
        <v>801</v>
      </c>
      <c r="W22" t="s">
        <v>599</v>
      </c>
      <c r="X22" s="19">
        <f>IF(MAX(_xlfn.MAXIFS('Contract Awards'!$U$9:$U$2697,'Contract Awards'!$C$9:$C$2697,$B22),_xlfn.MAXIFS('Contract Awards'!$U$9:$U$2697,'Contract Awards'!$D$9:$D$2697,$B22))=0,"",MAX(_xlfn.MAXIFS('Contract Awards'!$U$9:$U$2697,'Contract Awards'!$C$9:$C$2697,$B22),_xlfn.MAXIFS('Contract Awards'!$U$9:$U$2697,'Contract Awards'!$D$9:$D$2697,$B22)))</f>
        <v>42703</v>
      </c>
      <c r="Y22" s="19">
        <f>IF(MAX(_xlfn.MAXIFS('Contract Awards'!$V$9:$V$2697,'Contract Awards'!$C$9:$C$2697,$B22),_xlfn.MAXIFS('Contract Awards'!$V$9:$V$2697,'Contract Awards'!$D$9:$D$2697,$B22))=0,"",MAX(_xlfn.MAXIFS('Contract Awards'!$V$9:$V$2697,'Contract Awards'!$C$9:$C$2697,$B22),_xlfn.MAXIFS('Contract Awards'!$V$9:$V$2697,'Contract Awards'!$D$9:$D$2697,$B22)))</f>
        <v>42855</v>
      </c>
      <c r="Z22" s="19">
        <f>IF(_xlfn.MAXIFS('Contract Awards'!$U$9:$U$2697,'Contract Awards'!$C$9:$C$2697,$B22)=0,"",_xlfn.MAXIFS('Contract Awards'!$U$9:$U$2697,'Contract Awards'!$C$9:$C$2697,$B22))</f>
        <v>42410</v>
      </c>
      <c r="AA22" s="18">
        <f>IF(INDEX('Contract Families'!$AN$9:$AN$1696,MATCH($B22,'Contract Families'!$B$9:$B$1696,0))="","",INDEX('Contract Families'!$AN$9:$AN$1696,MATCH($B22,'Contract Families'!$B$9:$B$1696,0)))</f>
        <v>42703</v>
      </c>
      <c r="AB22" s="15">
        <f t="shared" si="1"/>
        <v>15</v>
      </c>
      <c r="AD22" t="str">
        <f>IF($U22="","",IF($U22&lt;'Timing &amp; Incumbent Screen'!$C$6,"Expired - successor unresolved","Active"))</f>
        <v>Expired - successor unresolved</v>
      </c>
    </row>
    <row r="23" spans="2:30" ht="10" customHeight="1" outlineLevel="1" x14ac:dyDescent="0.15">
      <c r="B23" t="s">
        <v>199</v>
      </c>
      <c r="C23" t="s">
        <v>816</v>
      </c>
      <c r="D23" t="s">
        <v>739</v>
      </c>
      <c r="E23" t="s">
        <v>795</v>
      </c>
      <c r="F23" t="s">
        <v>796</v>
      </c>
      <c r="G23" t="s">
        <v>190</v>
      </c>
      <c r="I23" t="str">
        <f>IF(COUNTIFS('Contract Awards'!$D$9:$D$2697,$B23)&gt;0,"IDV vehicle","Standalone")</f>
        <v>IDV vehicle</v>
      </c>
      <c r="J23" t="s">
        <v>797</v>
      </c>
      <c r="K23" t="s">
        <v>807</v>
      </c>
      <c r="L23" t="s">
        <v>819</v>
      </c>
      <c r="M23" t="s">
        <v>815</v>
      </c>
      <c r="N23" s="15">
        <v>8</v>
      </c>
      <c r="O23" s="15">
        <f>COUNTIFS('Contract Awards'!$D$9:$D$2697,$B23)</f>
        <v>4</v>
      </c>
      <c r="P23" s="4">
        <f>(SUMIFS('Contract Awards'!$M$9:$M$2697,'Contract Awards'!$C$9:$C$2697,$B23)+SUMIFS('Contract Awards'!$M$9:$M$2697,'Contract Awards'!$D$9:$D$2697,$B23))/1000000</f>
        <v>16.479886560000001</v>
      </c>
      <c r="Q23" s="4">
        <f>(SUMIFS('Award Actions'!$K$9:$K$7765,'Award Actions'!$D$9:$D$7765,$B23)+SUMIFS('Award Actions'!$K$9:$K$7765,'Award Actions'!$C$9:$C$7765,$B23))/1000000</f>
        <v>16.479886559999997</v>
      </c>
      <c r="R23" s="6">
        <f t="shared" si="0"/>
        <v>1</v>
      </c>
      <c r="S23" t="s">
        <v>800</v>
      </c>
      <c r="T23" s="15">
        <f>COUNTIFS('Award Actions'!$D$9:$D$7765,$B23)+COUNTIFS('Award Actions'!$C$9:$C$7765,$B23)</f>
        <v>25</v>
      </c>
      <c r="U23" s="18">
        <f>IF(INDEX('Contract Families'!$AK$9:$AK$1696,MATCH($B23,'Contract Families'!$B$9:$B$1696,0))="","",INDEX('Contract Families'!$AK$9:$AK$1696,MATCH($B23,'Contract Families'!$B$9:$B$1696,0)))</f>
        <v>44185</v>
      </c>
      <c r="V23" t="s">
        <v>801</v>
      </c>
      <c r="W23" t="s">
        <v>599</v>
      </c>
      <c r="X23" s="19">
        <f>IF(MAX(_xlfn.MAXIFS('Contract Awards'!$U$9:$U$2697,'Contract Awards'!$C$9:$C$2697,$B23),_xlfn.MAXIFS('Contract Awards'!$U$9:$U$2697,'Contract Awards'!$D$9:$D$2697,$B23))=0,"",MAX(_xlfn.MAXIFS('Contract Awards'!$U$9:$U$2697,'Contract Awards'!$C$9:$C$2697,$B23),_xlfn.MAXIFS('Contract Awards'!$U$9:$U$2697,'Contract Awards'!$D$9:$D$2697,$B23)))</f>
        <v>44185</v>
      </c>
      <c r="Y23" s="19">
        <f>IF(MAX(_xlfn.MAXIFS('Contract Awards'!$V$9:$V$2697,'Contract Awards'!$C$9:$C$2697,$B23),_xlfn.MAXIFS('Contract Awards'!$V$9:$V$2697,'Contract Awards'!$D$9:$D$2697,$B23))=0,"",MAX(_xlfn.MAXIFS('Contract Awards'!$V$9:$V$2697,'Contract Awards'!$C$9:$C$2697,$B23),_xlfn.MAXIFS('Contract Awards'!$V$9:$V$2697,'Contract Awards'!$D$9:$D$2697,$B23)))</f>
        <v>44185</v>
      </c>
      <c r="Z23" s="19">
        <f>IF(_xlfn.MAXIFS('Contract Awards'!$U$9:$U$2697,'Contract Awards'!$C$9:$C$2697,$B23)=0,"",_xlfn.MAXIFS('Contract Awards'!$U$9:$U$2697,'Contract Awards'!$C$9:$C$2697,$B23))</f>
        <v>44185</v>
      </c>
      <c r="AA23" s="18">
        <f>IF(INDEX('Contract Families'!$AN$9:$AN$1696,MATCH($B23,'Contract Families'!$B$9:$B$1696,0))="","",INDEX('Contract Families'!$AN$9:$AN$1696,MATCH($B23,'Contract Families'!$B$9:$B$1696,0)))</f>
        <v>43182</v>
      </c>
      <c r="AB23" s="15">
        <f t="shared" si="1"/>
        <v>0</v>
      </c>
      <c r="AD23" t="str">
        <f>IF($U23="","",IF($U23&lt;'Timing &amp; Incumbent Screen'!$C$6,"Expired - successor unresolved","Active"))</f>
        <v>Expired - successor unresolved</v>
      </c>
    </row>
    <row r="24" spans="2:30" ht="10" customHeight="1" outlineLevel="1" x14ac:dyDescent="0.15">
      <c r="B24" t="s">
        <v>200</v>
      </c>
      <c r="C24" t="s">
        <v>802</v>
      </c>
      <c r="D24" t="s">
        <v>737</v>
      </c>
      <c r="E24" t="s">
        <v>803</v>
      </c>
      <c r="F24" t="s">
        <v>796</v>
      </c>
      <c r="I24" t="str">
        <f>IF(COUNTIFS('Contract Awards'!$D$9:$D$2697,$B24)&gt;0,"IDV vehicle","Standalone")</f>
        <v>IDV vehicle</v>
      </c>
      <c r="J24" t="s">
        <v>797</v>
      </c>
      <c r="K24" t="s">
        <v>798</v>
      </c>
      <c r="M24" t="s">
        <v>799</v>
      </c>
      <c r="N24" s="15">
        <v>1</v>
      </c>
      <c r="O24" s="15">
        <f>COUNTIFS('Contract Awards'!$D$9:$D$2697,$B24)</f>
        <v>19</v>
      </c>
      <c r="P24" s="4">
        <f>(SUMIFS('Contract Awards'!$M$9:$M$2697,'Contract Awards'!$C$9:$C$2697,$B24)+SUMIFS('Contract Awards'!$M$9:$M$2697,'Contract Awards'!$D$9:$D$2697,$B24))/1000000</f>
        <v>16.671830630000002</v>
      </c>
      <c r="Q24" s="4">
        <f>(SUMIFS('Award Actions'!$K$9:$K$7765,'Award Actions'!$D$9:$D$7765,$B24)+SUMIFS('Award Actions'!$K$9:$K$7765,'Award Actions'!$C$9:$C$7765,$B24))/1000000</f>
        <v>16.28839949</v>
      </c>
      <c r="R24" s="6">
        <f t="shared" si="0"/>
        <v>0.98</v>
      </c>
      <c r="S24" t="s">
        <v>800</v>
      </c>
      <c r="T24" s="15">
        <f>COUNTIFS('Award Actions'!$D$9:$D$7765,$B24)+COUNTIFS('Award Actions'!$C$9:$C$7765,$B24)</f>
        <v>30</v>
      </c>
      <c r="U24" s="18">
        <f>IF(INDEX('Contract Families'!$AK$9:$AK$1696,MATCH($B24,'Contract Families'!$B$9:$B$1696,0))="","",INDEX('Contract Families'!$AK$9:$AK$1696,MATCH($B24,'Contract Families'!$B$9:$B$1696,0)))</f>
        <v>43367</v>
      </c>
      <c r="V24" t="s">
        <v>801</v>
      </c>
      <c r="W24" t="s">
        <v>599</v>
      </c>
      <c r="X24" s="19">
        <f>IF(MAX(_xlfn.MAXIFS('Contract Awards'!$U$9:$U$2697,'Contract Awards'!$C$9:$C$2697,$B24),_xlfn.MAXIFS('Contract Awards'!$U$9:$U$2697,'Contract Awards'!$D$9:$D$2697,$B24))=0,"",MAX(_xlfn.MAXIFS('Contract Awards'!$U$9:$U$2697,'Contract Awards'!$C$9:$C$2697,$B24),_xlfn.MAXIFS('Contract Awards'!$U$9:$U$2697,'Contract Awards'!$D$9:$D$2697,$B24)))</f>
        <v>43539</v>
      </c>
      <c r="Y24" s="19">
        <f>IF(MAX(_xlfn.MAXIFS('Contract Awards'!$V$9:$V$2697,'Contract Awards'!$C$9:$C$2697,$B24),_xlfn.MAXIFS('Contract Awards'!$V$9:$V$2697,'Contract Awards'!$D$9:$D$2697,$B24))=0,"",MAX(_xlfn.MAXIFS('Contract Awards'!$V$9:$V$2697,'Contract Awards'!$C$9:$C$2697,$B24),_xlfn.MAXIFS('Contract Awards'!$V$9:$V$2697,'Contract Awards'!$D$9:$D$2697,$B24)))</f>
        <v>43539</v>
      </c>
      <c r="Z24" s="19">
        <f>IF(_xlfn.MAXIFS('Contract Awards'!$U$9:$U$2697,'Contract Awards'!$C$9:$C$2697,$B24)=0,"",_xlfn.MAXIFS('Contract Awards'!$U$9:$U$2697,'Contract Awards'!$C$9:$C$2697,$B24))</f>
        <v>43367</v>
      </c>
      <c r="AA24" s="18">
        <f>IF(INDEX('Contract Families'!$AN$9:$AN$1696,MATCH($B24,'Contract Families'!$B$9:$B$1696,0))="","",INDEX('Contract Families'!$AN$9:$AN$1696,MATCH($B24,'Contract Families'!$B$9:$B$1696,0)))</f>
        <v>43539</v>
      </c>
      <c r="AB24" s="15">
        <f t="shared" si="1"/>
        <v>6</v>
      </c>
      <c r="AD24" t="str">
        <f>IF($U24="","",IF($U24&lt;'Timing &amp; Incumbent Screen'!$C$6,"Expired - successor unresolved","Active"))</f>
        <v>Expired - successor unresolved</v>
      </c>
    </row>
    <row r="25" spans="2:30" ht="10" customHeight="1" outlineLevel="1" x14ac:dyDescent="0.15">
      <c r="B25" t="s">
        <v>209</v>
      </c>
      <c r="C25" t="s">
        <v>821</v>
      </c>
      <c r="D25" t="s">
        <v>743</v>
      </c>
      <c r="E25" t="s">
        <v>795</v>
      </c>
      <c r="F25" t="s">
        <v>818</v>
      </c>
      <c r="I25" t="str">
        <f>IF(COUNTIFS('Contract Awards'!$D$9:$D$2697,$B25)&gt;0,"IDV vehicle","Standalone")</f>
        <v>IDV vehicle</v>
      </c>
      <c r="J25" t="s">
        <v>797</v>
      </c>
      <c r="K25" t="s">
        <v>807</v>
      </c>
      <c r="L25" t="s">
        <v>822</v>
      </c>
      <c r="M25" t="s">
        <v>815</v>
      </c>
      <c r="N25" s="15">
        <v>3</v>
      </c>
      <c r="O25" s="15">
        <f>COUNTIFS('Contract Awards'!$D$9:$D$2697,$B25)</f>
        <v>16</v>
      </c>
      <c r="P25" s="4">
        <f>(SUMIFS('Contract Awards'!$M$9:$M$2697,'Contract Awards'!$C$9:$C$2697,$B25)+SUMIFS('Contract Awards'!$M$9:$M$2697,'Contract Awards'!$D$9:$D$2697,$B25))/1000000</f>
        <v>13.838717459999998</v>
      </c>
      <c r="Q25" s="4">
        <f>(SUMIFS('Award Actions'!$K$9:$K$7765,'Award Actions'!$D$9:$D$7765,$B25)+SUMIFS('Award Actions'!$K$9:$K$7765,'Award Actions'!$C$9:$C$7765,$B25))/1000000</f>
        <v>6.7197606299999997</v>
      </c>
      <c r="R25" s="6">
        <f t="shared" si="0"/>
        <v>0.49</v>
      </c>
      <c r="S25" t="s">
        <v>810</v>
      </c>
      <c r="T25" s="15">
        <f>COUNTIFS('Award Actions'!$D$9:$D$7765,$B25)+COUNTIFS('Award Actions'!$C$9:$C$7765,$B25)</f>
        <v>123</v>
      </c>
      <c r="U25" s="18">
        <f>IF(INDEX('Contract Families'!$AK$9:$AK$1696,MATCH($B25,'Contract Families'!$B$9:$B$1696,0))="","",INDEX('Contract Families'!$AK$9:$AK$1696,MATCH($B25,'Contract Families'!$B$9:$B$1696,0)))</f>
        <v>42410</v>
      </c>
      <c r="V25" t="s">
        <v>801</v>
      </c>
      <c r="W25" t="s">
        <v>599</v>
      </c>
      <c r="X25" s="19">
        <f>IF(MAX(_xlfn.MAXIFS('Contract Awards'!$U$9:$U$2697,'Contract Awards'!$C$9:$C$2697,$B25),_xlfn.MAXIFS('Contract Awards'!$U$9:$U$2697,'Contract Awards'!$D$9:$D$2697,$B25))=0,"",MAX(_xlfn.MAXIFS('Contract Awards'!$U$9:$U$2697,'Contract Awards'!$C$9:$C$2697,$B25),_xlfn.MAXIFS('Contract Awards'!$U$9:$U$2697,'Contract Awards'!$D$9:$D$2697,$B25)))</f>
        <v>42704</v>
      </c>
      <c r="Y25" s="19">
        <f>IF(MAX(_xlfn.MAXIFS('Contract Awards'!$V$9:$V$2697,'Contract Awards'!$C$9:$C$2697,$B25),_xlfn.MAXIFS('Contract Awards'!$V$9:$V$2697,'Contract Awards'!$D$9:$D$2697,$B25))=0,"",MAX(_xlfn.MAXIFS('Contract Awards'!$V$9:$V$2697,'Contract Awards'!$C$9:$C$2697,$B25),_xlfn.MAXIFS('Contract Awards'!$V$9:$V$2697,'Contract Awards'!$D$9:$D$2697,$B25)))</f>
        <v>42704</v>
      </c>
      <c r="Z25" s="19">
        <f>IF(_xlfn.MAXIFS('Contract Awards'!$U$9:$U$2697,'Contract Awards'!$C$9:$C$2697,$B25)=0,"",_xlfn.MAXIFS('Contract Awards'!$U$9:$U$2697,'Contract Awards'!$C$9:$C$2697,$B25))</f>
        <v>42410</v>
      </c>
      <c r="AA25" s="18">
        <f>IF(INDEX('Contract Families'!$AN$9:$AN$1696,MATCH($B25,'Contract Families'!$B$9:$B$1696,0))="","",INDEX('Contract Families'!$AN$9:$AN$1696,MATCH($B25,'Contract Families'!$B$9:$B$1696,0)))</f>
        <v>42704</v>
      </c>
      <c r="AB25" s="15">
        <f t="shared" si="1"/>
        <v>10</v>
      </c>
      <c r="AD25" t="str">
        <f>IF($U25="","",IF($U25&lt;'Timing &amp; Incumbent Screen'!$C$6,"Expired - successor unresolved","Active"))</f>
        <v>Expired - successor unresolved</v>
      </c>
    </row>
    <row r="26" spans="2:30" ht="10" customHeight="1" outlineLevel="1" x14ac:dyDescent="0.15">
      <c r="B26" t="s">
        <v>216</v>
      </c>
      <c r="C26" t="s">
        <v>806</v>
      </c>
      <c r="D26" t="s">
        <v>755</v>
      </c>
      <c r="E26" t="s">
        <v>795</v>
      </c>
      <c r="F26" t="s">
        <v>796</v>
      </c>
      <c r="G26" t="s">
        <v>211</v>
      </c>
      <c r="I26" t="str">
        <f>IF(COUNTIFS('Contract Awards'!$D$9:$D$2697,$B26)&gt;0,"IDV vehicle","Standalone")</f>
        <v>IDV vehicle</v>
      </c>
      <c r="J26" t="s">
        <v>797</v>
      </c>
      <c r="K26" t="s">
        <v>807</v>
      </c>
      <c r="L26" t="s">
        <v>814</v>
      </c>
      <c r="M26" t="s">
        <v>815</v>
      </c>
      <c r="N26" s="15">
        <v>5</v>
      </c>
      <c r="O26" s="15">
        <f>COUNTIFS('Contract Awards'!$D$9:$D$2697,$B26)</f>
        <v>3</v>
      </c>
      <c r="P26" s="4">
        <f>(SUMIFS('Contract Awards'!$M$9:$M$2697,'Contract Awards'!$C$9:$C$2697,$B26)+SUMIFS('Contract Awards'!$M$9:$M$2697,'Contract Awards'!$D$9:$D$2697,$B26))/1000000</f>
        <v>11.926878</v>
      </c>
      <c r="Q26" s="4">
        <f>(SUMIFS('Award Actions'!$K$9:$K$7765,'Award Actions'!$D$9:$D$7765,$B26)+SUMIFS('Award Actions'!$K$9:$K$7765,'Award Actions'!$C$9:$C$7765,$B26))/1000000</f>
        <v>11.926878</v>
      </c>
      <c r="R26" s="6">
        <f t="shared" si="0"/>
        <v>1</v>
      </c>
      <c r="S26" t="s">
        <v>800</v>
      </c>
      <c r="T26" s="15">
        <f>COUNTIFS('Award Actions'!$D$9:$D$7765,$B26)+COUNTIFS('Award Actions'!$C$9:$C$7765,$B26)</f>
        <v>24</v>
      </c>
      <c r="U26" s="18">
        <f>IF(INDEX('Contract Families'!$AK$9:$AK$1696,MATCH($B26,'Contract Families'!$B$9:$B$1696,0))="","",INDEX('Contract Families'!$AK$9:$AK$1696,MATCH($B26,'Contract Families'!$B$9:$B$1696,0)))</f>
        <v>46047</v>
      </c>
      <c r="V26" t="s">
        <v>801</v>
      </c>
      <c r="W26" t="s">
        <v>599</v>
      </c>
      <c r="X26" s="19">
        <f>IF(MAX(_xlfn.MAXIFS('Contract Awards'!$U$9:$U$2697,'Contract Awards'!$C$9:$C$2697,$B26),_xlfn.MAXIFS('Contract Awards'!$U$9:$U$2697,'Contract Awards'!$D$9:$D$2697,$B26))=0,"",MAX(_xlfn.MAXIFS('Contract Awards'!$U$9:$U$2697,'Contract Awards'!$C$9:$C$2697,$B26),_xlfn.MAXIFS('Contract Awards'!$U$9:$U$2697,'Contract Awards'!$D$9:$D$2697,$B26)))</f>
        <v>46108</v>
      </c>
      <c r="Y26" s="19">
        <f>IF(MAX(_xlfn.MAXIFS('Contract Awards'!$V$9:$V$2697,'Contract Awards'!$C$9:$C$2697,$B26),_xlfn.MAXIFS('Contract Awards'!$V$9:$V$2697,'Contract Awards'!$D$9:$D$2697,$B26))=0,"",MAX(_xlfn.MAXIFS('Contract Awards'!$V$9:$V$2697,'Contract Awards'!$C$9:$C$2697,$B26),_xlfn.MAXIFS('Contract Awards'!$V$9:$V$2697,'Contract Awards'!$D$9:$D$2697,$B26)))</f>
        <v>46108</v>
      </c>
      <c r="Z26" s="19">
        <f>IF(_xlfn.MAXIFS('Contract Awards'!$U$9:$U$2697,'Contract Awards'!$C$9:$C$2697,$B26)=0,"",_xlfn.MAXIFS('Contract Awards'!$U$9:$U$2697,'Contract Awards'!$C$9:$C$2697,$B26))</f>
        <v>46047</v>
      </c>
      <c r="AA26" s="18">
        <f>IF(INDEX('Contract Families'!$AN$9:$AN$1696,MATCH($B26,'Contract Families'!$B$9:$B$1696,0))="","",INDEX('Contract Families'!$AN$9:$AN$1696,MATCH($B26,'Contract Families'!$B$9:$B$1696,0)))</f>
        <v>46108</v>
      </c>
      <c r="AB26" s="15">
        <f t="shared" si="1"/>
        <v>2</v>
      </c>
      <c r="AD26" t="str">
        <f>IF($U26="","",IF($U26&lt;'Timing &amp; Incumbent Screen'!$C$6,"Expired - successor unresolved","Active"))</f>
        <v>Expired - successor unresolved</v>
      </c>
    </row>
    <row r="27" spans="2:30" ht="10" customHeight="1" outlineLevel="1" x14ac:dyDescent="0.15">
      <c r="B27" t="s">
        <v>223</v>
      </c>
      <c r="C27" t="s">
        <v>806</v>
      </c>
      <c r="D27" t="s">
        <v>755</v>
      </c>
      <c r="E27" t="s">
        <v>795</v>
      </c>
      <c r="F27" t="s">
        <v>796</v>
      </c>
      <c r="I27" t="str">
        <f>IF(COUNTIFS('Contract Awards'!$D$9:$D$2697,$B27)&gt;0,"IDV vehicle","Standalone")</f>
        <v>IDV vehicle</v>
      </c>
      <c r="J27" t="s">
        <v>797</v>
      </c>
      <c r="K27" t="s">
        <v>807</v>
      </c>
      <c r="L27" t="s">
        <v>814</v>
      </c>
      <c r="M27" t="s">
        <v>815</v>
      </c>
      <c r="N27" s="15">
        <v>5</v>
      </c>
      <c r="O27" s="15">
        <f>COUNTIFS('Contract Awards'!$D$9:$D$2697,$B27)</f>
        <v>6</v>
      </c>
      <c r="P27" s="4">
        <f>(SUMIFS('Contract Awards'!$M$9:$M$2697,'Contract Awards'!$C$9:$C$2697,$B27)+SUMIFS('Contract Awards'!$M$9:$M$2697,'Contract Awards'!$D$9:$D$2697,$B27))/1000000</f>
        <v>10.48198075</v>
      </c>
      <c r="Q27" s="4">
        <f>(SUMIFS('Award Actions'!$K$9:$K$7765,'Award Actions'!$D$9:$D$7765,$B27)+SUMIFS('Award Actions'!$K$9:$K$7765,'Award Actions'!$C$9:$C$7765,$B27))/1000000</f>
        <v>9.7226314200000008</v>
      </c>
      <c r="R27" s="6">
        <f t="shared" si="0"/>
        <v>0.93</v>
      </c>
      <c r="S27" t="s">
        <v>810</v>
      </c>
      <c r="T27" s="15">
        <f>COUNTIFS('Award Actions'!$D$9:$D$7765,$B27)+COUNTIFS('Award Actions'!$C$9:$C$7765,$B27)</f>
        <v>47</v>
      </c>
      <c r="U27" s="18">
        <f>IF(INDEX('Contract Families'!$AK$9:$AK$1696,MATCH($B27,'Contract Families'!$B$9:$B$1696,0))="","",INDEX('Contract Families'!$AK$9:$AK$1696,MATCH($B27,'Contract Families'!$B$9:$B$1696,0)))</f>
        <v>46047</v>
      </c>
      <c r="V27" t="s">
        <v>801</v>
      </c>
      <c r="W27" t="s">
        <v>599</v>
      </c>
      <c r="X27" s="19">
        <f>IF(MAX(_xlfn.MAXIFS('Contract Awards'!$U$9:$U$2697,'Contract Awards'!$C$9:$C$2697,$B27),_xlfn.MAXIFS('Contract Awards'!$U$9:$U$2697,'Contract Awards'!$D$9:$D$2697,$B27))=0,"",MAX(_xlfn.MAXIFS('Contract Awards'!$U$9:$U$2697,'Contract Awards'!$C$9:$C$2697,$B27),_xlfn.MAXIFS('Contract Awards'!$U$9:$U$2697,'Contract Awards'!$D$9:$D$2697,$B27)))</f>
        <v>46310</v>
      </c>
      <c r="Y27" s="19">
        <f>IF(MAX(_xlfn.MAXIFS('Contract Awards'!$V$9:$V$2697,'Contract Awards'!$C$9:$C$2697,$B27),_xlfn.MAXIFS('Contract Awards'!$V$9:$V$2697,'Contract Awards'!$D$9:$D$2697,$B27))=0,"",MAX(_xlfn.MAXIFS('Contract Awards'!$V$9:$V$2697,'Contract Awards'!$C$9:$C$2697,$B27),_xlfn.MAXIFS('Contract Awards'!$V$9:$V$2697,'Contract Awards'!$D$9:$D$2697,$B27)))</f>
        <v>46310</v>
      </c>
      <c r="Z27" s="19">
        <f>IF(_xlfn.MAXIFS('Contract Awards'!$U$9:$U$2697,'Contract Awards'!$C$9:$C$2697,$B27)=0,"",_xlfn.MAXIFS('Contract Awards'!$U$9:$U$2697,'Contract Awards'!$C$9:$C$2697,$B27))</f>
        <v>46047</v>
      </c>
      <c r="AA27" s="18">
        <f>IF(INDEX('Contract Families'!$AN$9:$AN$1696,MATCH($B27,'Contract Families'!$B$9:$B$1696,0))="","",INDEX('Contract Families'!$AN$9:$AN$1696,MATCH($B27,'Contract Families'!$B$9:$B$1696,0)))</f>
        <v>46310</v>
      </c>
      <c r="AB27" s="15">
        <f t="shared" si="1"/>
        <v>9</v>
      </c>
      <c r="AD27" t="str">
        <f>IF($U27="","",IF($U27&lt;'Timing &amp; Incumbent Screen'!$C$6,"Expired - successor unresolved","Active"))</f>
        <v>Expired - successor unresolved</v>
      </c>
    </row>
    <row r="28" spans="2:30" ht="10" customHeight="1" outlineLevel="1" x14ac:dyDescent="0.15">
      <c r="B28" t="s">
        <v>232</v>
      </c>
      <c r="C28" t="s">
        <v>823</v>
      </c>
      <c r="D28" t="s">
        <v>756</v>
      </c>
      <c r="E28" t="s">
        <v>824</v>
      </c>
      <c r="F28" t="s">
        <v>825</v>
      </c>
      <c r="I28" t="str">
        <f>IF(COUNTIFS('Contract Awards'!$D$9:$D$2697,$B28)&gt;0,"IDV vehicle","Standalone")</f>
        <v>IDV vehicle</v>
      </c>
      <c r="J28" t="s">
        <v>797</v>
      </c>
      <c r="K28" t="s">
        <v>798</v>
      </c>
      <c r="M28" t="s">
        <v>799</v>
      </c>
      <c r="N28" s="15">
        <v>1</v>
      </c>
      <c r="O28" s="15">
        <f>COUNTIFS('Contract Awards'!$D$9:$D$2697,$B28)</f>
        <v>2</v>
      </c>
      <c r="P28" s="4">
        <f>(SUMIFS('Contract Awards'!$M$9:$M$2697,'Contract Awards'!$C$9:$C$2697,$B28)+SUMIFS('Contract Awards'!$M$9:$M$2697,'Contract Awards'!$D$9:$D$2697,$B28))/1000000</f>
        <v>9.389527150000001</v>
      </c>
      <c r="Q28" s="4">
        <f>(SUMIFS('Award Actions'!$K$9:$K$7765,'Award Actions'!$D$9:$D$7765,$B28)+SUMIFS('Award Actions'!$K$9:$K$7765,'Award Actions'!$C$9:$C$7765,$B28))/1000000</f>
        <v>9.3895271499999993</v>
      </c>
      <c r="R28" s="6">
        <f t="shared" si="0"/>
        <v>1</v>
      </c>
      <c r="S28" t="s">
        <v>800</v>
      </c>
      <c r="T28" s="15">
        <f>COUNTIFS('Award Actions'!$D$9:$D$7765,$B28)+COUNTIFS('Award Actions'!$C$9:$C$7765,$B28)</f>
        <v>14</v>
      </c>
      <c r="U28" s="18">
        <f>IF(INDEX('Contract Families'!$AK$9:$AK$1696,MATCH($B28,'Contract Families'!$B$9:$B$1696,0))="","",INDEX('Contract Families'!$AK$9:$AK$1696,MATCH($B28,'Contract Families'!$B$9:$B$1696,0)))</f>
        <v>42276</v>
      </c>
      <c r="V28" t="s">
        <v>801</v>
      </c>
      <c r="W28" t="s">
        <v>599</v>
      </c>
      <c r="X28" s="19">
        <f>IF(MAX(_xlfn.MAXIFS('Contract Awards'!$U$9:$U$2697,'Contract Awards'!$C$9:$C$2697,$B28),_xlfn.MAXIFS('Contract Awards'!$U$9:$U$2697,'Contract Awards'!$D$9:$D$2697,$B28))=0,"",MAX(_xlfn.MAXIFS('Contract Awards'!$U$9:$U$2697,'Contract Awards'!$C$9:$C$2697,$B28),_xlfn.MAXIFS('Contract Awards'!$U$9:$U$2697,'Contract Awards'!$D$9:$D$2697,$B28)))</f>
        <v>42640</v>
      </c>
      <c r="Y28" s="19">
        <f>IF(MAX(_xlfn.MAXIFS('Contract Awards'!$V$9:$V$2697,'Contract Awards'!$C$9:$C$2697,$B28),_xlfn.MAXIFS('Contract Awards'!$V$9:$V$2697,'Contract Awards'!$D$9:$D$2697,$B28))=0,"",MAX(_xlfn.MAXIFS('Contract Awards'!$V$9:$V$2697,'Contract Awards'!$C$9:$C$2697,$B28),_xlfn.MAXIFS('Contract Awards'!$V$9:$V$2697,'Contract Awards'!$D$9:$D$2697,$B28)))</f>
        <v>42640</v>
      </c>
      <c r="Z28" s="19">
        <f>IF(_xlfn.MAXIFS('Contract Awards'!$U$9:$U$2697,'Contract Awards'!$C$9:$C$2697,$B28)=0,"",_xlfn.MAXIFS('Contract Awards'!$U$9:$U$2697,'Contract Awards'!$C$9:$C$2697,$B28))</f>
        <v>42276</v>
      </c>
      <c r="AA28" s="18">
        <f>IF(INDEX('Contract Families'!$AN$9:$AN$1696,MATCH($B28,'Contract Families'!$B$9:$B$1696,0))="","",INDEX('Contract Families'!$AN$9:$AN$1696,MATCH($B28,'Contract Families'!$B$9:$B$1696,0)))</f>
        <v>42640</v>
      </c>
      <c r="AB28" s="15">
        <f t="shared" si="1"/>
        <v>12</v>
      </c>
      <c r="AD28" t="str">
        <f>IF($U28="","",IF($U28&lt;'Timing &amp; Incumbent Screen'!$C$6,"Expired - successor unresolved","Active"))</f>
        <v>Expired - successor unresolved</v>
      </c>
    </row>
    <row r="29" spans="2:30" ht="10" customHeight="1" outlineLevel="1" x14ac:dyDescent="0.15">
      <c r="B29" t="s">
        <v>242</v>
      </c>
      <c r="C29" t="s">
        <v>806</v>
      </c>
      <c r="D29" t="s">
        <v>755</v>
      </c>
      <c r="E29" t="s">
        <v>795</v>
      </c>
      <c r="F29" t="s">
        <v>796</v>
      </c>
      <c r="I29" t="str">
        <f>IF(COUNTIFS('Contract Awards'!$D$9:$D$2697,$B29)&gt;0,"IDV vehicle","Standalone")</f>
        <v>IDV vehicle</v>
      </c>
      <c r="J29" t="s">
        <v>797</v>
      </c>
      <c r="K29" t="s">
        <v>807</v>
      </c>
      <c r="L29" t="s">
        <v>814</v>
      </c>
      <c r="M29" t="s">
        <v>815</v>
      </c>
      <c r="N29" s="15">
        <v>5</v>
      </c>
      <c r="O29" s="15">
        <f>COUNTIFS('Contract Awards'!$D$9:$D$2697,$B29)</f>
        <v>1</v>
      </c>
      <c r="P29" s="4">
        <f>(SUMIFS('Contract Awards'!$M$9:$M$2697,'Contract Awards'!$C$9:$C$2697,$B29)+SUMIFS('Contract Awards'!$M$9:$M$2697,'Contract Awards'!$D$9:$D$2697,$B29))/1000000</f>
        <v>7.0419345199999999</v>
      </c>
      <c r="Q29" s="4">
        <f>(SUMIFS('Award Actions'!$K$9:$K$7765,'Award Actions'!$D$9:$D$7765,$B29)+SUMIFS('Award Actions'!$K$9:$K$7765,'Award Actions'!$C$9:$C$7765,$B29))/1000000</f>
        <v>7.0419345199999999</v>
      </c>
      <c r="R29" s="6">
        <f t="shared" si="0"/>
        <v>1</v>
      </c>
      <c r="S29" t="s">
        <v>800</v>
      </c>
      <c r="T29" s="15">
        <f>COUNTIFS('Award Actions'!$D$9:$D$7765,$B29)+COUNTIFS('Award Actions'!$C$9:$C$7765,$B29)</f>
        <v>7</v>
      </c>
      <c r="U29" s="18">
        <f>IF(INDEX('Contract Families'!$AK$9:$AK$1696,MATCH($B29,'Contract Families'!$B$9:$B$1696,0))="","",INDEX('Contract Families'!$AK$9:$AK$1696,MATCH($B29,'Contract Families'!$B$9:$B$1696,0)))</f>
        <v>46047</v>
      </c>
      <c r="V29" t="s">
        <v>801</v>
      </c>
      <c r="W29" t="s">
        <v>599</v>
      </c>
      <c r="X29" s="19">
        <f>IF(MAX(_xlfn.MAXIFS('Contract Awards'!$U$9:$U$2697,'Contract Awards'!$C$9:$C$2697,$B29),_xlfn.MAXIFS('Contract Awards'!$U$9:$U$2697,'Contract Awards'!$D$9:$D$2697,$B29))=0,"",MAX(_xlfn.MAXIFS('Contract Awards'!$U$9:$U$2697,'Contract Awards'!$C$9:$C$2697,$B29),_xlfn.MAXIFS('Contract Awards'!$U$9:$U$2697,'Contract Awards'!$D$9:$D$2697,$B29)))</f>
        <v>46047</v>
      </c>
      <c r="Y29" s="19">
        <f>IF(MAX(_xlfn.MAXIFS('Contract Awards'!$V$9:$V$2697,'Contract Awards'!$C$9:$C$2697,$B29),_xlfn.MAXIFS('Contract Awards'!$V$9:$V$2697,'Contract Awards'!$D$9:$D$2697,$B29))=0,"",MAX(_xlfn.MAXIFS('Contract Awards'!$V$9:$V$2697,'Contract Awards'!$C$9:$C$2697,$B29),_xlfn.MAXIFS('Contract Awards'!$V$9:$V$2697,'Contract Awards'!$D$9:$D$2697,$B29)))</f>
        <v>46047</v>
      </c>
      <c r="Z29" s="19">
        <f>IF(_xlfn.MAXIFS('Contract Awards'!$U$9:$U$2697,'Contract Awards'!$C$9:$C$2697,$B29)=0,"",_xlfn.MAXIFS('Contract Awards'!$U$9:$U$2697,'Contract Awards'!$C$9:$C$2697,$B29))</f>
        <v>46047</v>
      </c>
      <c r="AA29" s="18">
        <f>IF(INDEX('Contract Families'!$AN$9:$AN$1696,MATCH($B29,'Contract Families'!$B$9:$B$1696,0))="","",INDEX('Contract Families'!$AN$9:$AN$1696,MATCH($B29,'Contract Families'!$B$9:$B$1696,0)))</f>
        <v>45662</v>
      </c>
      <c r="AB29" s="15">
        <f t="shared" si="1"/>
        <v>0</v>
      </c>
      <c r="AD29" t="str">
        <f>IF($U29="","",IF($U29&lt;'Timing &amp; Incumbent Screen'!$C$6,"Expired - successor unresolved","Active"))</f>
        <v>Expired - successor unresolved</v>
      </c>
    </row>
    <row r="30" spans="2:30" ht="10" customHeight="1" outlineLevel="1" x14ac:dyDescent="0.15">
      <c r="B30" t="s">
        <v>268</v>
      </c>
      <c r="C30" t="s">
        <v>816</v>
      </c>
      <c r="D30" t="s">
        <v>739</v>
      </c>
      <c r="E30" t="s">
        <v>803</v>
      </c>
      <c r="F30" t="s">
        <v>796</v>
      </c>
      <c r="I30" t="str">
        <f>IF(COUNTIFS('Contract Awards'!$D$9:$D$2697,$B30)&gt;0,"IDV vehicle","Standalone")</f>
        <v>IDV vehicle</v>
      </c>
      <c r="J30" t="s">
        <v>797</v>
      </c>
      <c r="K30" t="s">
        <v>807</v>
      </c>
      <c r="M30" t="s">
        <v>799</v>
      </c>
      <c r="N30" s="15">
        <v>1</v>
      </c>
      <c r="O30" s="15">
        <f>COUNTIFS('Contract Awards'!$D$9:$D$2697,$B30)</f>
        <v>4</v>
      </c>
      <c r="P30" s="4">
        <f>(SUMIFS('Contract Awards'!$M$9:$M$2697,'Contract Awards'!$C$9:$C$2697,$B30)+SUMIFS('Contract Awards'!$M$9:$M$2697,'Contract Awards'!$D$9:$D$2697,$B30))/1000000</f>
        <v>4.2248302799999999</v>
      </c>
      <c r="Q30" s="4">
        <f>(SUMIFS('Award Actions'!$K$9:$K$7765,'Award Actions'!$D$9:$D$7765,$B30)+SUMIFS('Award Actions'!$K$9:$K$7765,'Award Actions'!$C$9:$C$7765,$B30))/1000000</f>
        <v>4.2248302799999999</v>
      </c>
      <c r="R30" s="6">
        <f t="shared" si="0"/>
        <v>1</v>
      </c>
      <c r="S30" t="s">
        <v>800</v>
      </c>
      <c r="T30" s="15">
        <f>COUNTIFS('Award Actions'!$D$9:$D$7765,$B30)+COUNTIFS('Award Actions'!$C$9:$C$7765,$B30)</f>
        <v>10</v>
      </c>
      <c r="U30" s="18">
        <f>IF(INDEX('Contract Families'!$AK$9:$AK$1696,MATCH($B30,'Contract Families'!$B$9:$B$1696,0))="","",INDEX('Contract Families'!$AK$9:$AK$1696,MATCH($B30,'Contract Families'!$B$9:$B$1696,0)))</f>
        <v>46050</v>
      </c>
      <c r="V30" t="s">
        <v>801</v>
      </c>
      <c r="W30" t="s">
        <v>599</v>
      </c>
      <c r="X30" s="19">
        <f>IF(MAX(_xlfn.MAXIFS('Contract Awards'!$U$9:$U$2697,'Contract Awards'!$C$9:$C$2697,$B30),_xlfn.MAXIFS('Contract Awards'!$U$9:$U$2697,'Contract Awards'!$D$9:$D$2697,$B30))=0,"",MAX(_xlfn.MAXIFS('Contract Awards'!$U$9:$U$2697,'Contract Awards'!$C$9:$C$2697,$B30),_xlfn.MAXIFS('Contract Awards'!$U$9:$U$2697,'Contract Awards'!$D$9:$D$2697,$B30)))</f>
        <v>46050</v>
      </c>
      <c r="Y30" s="19">
        <f>IF(MAX(_xlfn.MAXIFS('Contract Awards'!$V$9:$V$2697,'Contract Awards'!$C$9:$C$2697,$B30),_xlfn.MAXIFS('Contract Awards'!$V$9:$V$2697,'Contract Awards'!$D$9:$D$2697,$B30))=0,"",MAX(_xlfn.MAXIFS('Contract Awards'!$V$9:$V$2697,'Contract Awards'!$C$9:$C$2697,$B30),_xlfn.MAXIFS('Contract Awards'!$V$9:$V$2697,'Contract Awards'!$D$9:$D$2697,$B30)))</f>
        <v>46050</v>
      </c>
      <c r="Z30" s="19">
        <f>IF(_xlfn.MAXIFS('Contract Awards'!$U$9:$U$2697,'Contract Awards'!$C$9:$C$2697,$B30)=0,"",_xlfn.MAXIFS('Contract Awards'!$U$9:$U$2697,'Contract Awards'!$C$9:$C$2697,$B30))</f>
        <v>46050</v>
      </c>
      <c r="AA30" s="18">
        <f>IF(INDEX('Contract Families'!$AN$9:$AN$1696,MATCH($B30,'Contract Families'!$B$9:$B$1696,0))="","",INDEX('Contract Families'!$AN$9:$AN$1696,MATCH($B30,'Contract Families'!$B$9:$B$1696,0)))</f>
        <v>44773</v>
      </c>
      <c r="AB30" s="15">
        <f t="shared" si="1"/>
        <v>0</v>
      </c>
      <c r="AD30" t="str">
        <f>IF($U30="","",IF($U30&lt;'Timing &amp; Incumbent Screen'!$C$6,"Expired - successor unresolved","Active"))</f>
        <v>Expired - successor unresolved</v>
      </c>
    </row>
    <row r="31" spans="2:30" ht="10" customHeight="1" outlineLevel="1" x14ac:dyDescent="0.15">
      <c r="B31" t="s">
        <v>271</v>
      </c>
      <c r="C31" t="s">
        <v>821</v>
      </c>
      <c r="D31" t="s">
        <v>743</v>
      </c>
      <c r="E31" t="s">
        <v>824</v>
      </c>
      <c r="F31" t="s">
        <v>826</v>
      </c>
      <c r="I31" t="str">
        <f>IF(COUNTIFS('Contract Awards'!$D$9:$D$2697,$B31)&gt;0,"IDV vehicle","Standalone")</f>
        <v>Standalone</v>
      </c>
      <c r="J31" t="s">
        <v>799</v>
      </c>
      <c r="M31" t="s">
        <v>799</v>
      </c>
      <c r="N31" s="15">
        <v>1</v>
      </c>
      <c r="O31" s="15">
        <f>COUNTIFS('Contract Awards'!$D$9:$D$2697,$B31)</f>
        <v>0</v>
      </c>
      <c r="P31" s="4">
        <f>(SUMIFS('Contract Awards'!$M$9:$M$2697,'Contract Awards'!$C$9:$C$2697,$B31)+SUMIFS('Contract Awards'!$M$9:$M$2697,'Contract Awards'!$D$9:$D$2697,$B31))/1000000</f>
        <v>3.9904218599999997</v>
      </c>
      <c r="Q31" s="4">
        <f>(SUMIFS('Award Actions'!$K$9:$K$7765,'Award Actions'!$D$9:$D$7765,$B31)+SUMIFS('Award Actions'!$K$9:$K$7765,'Award Actions'!$C$9:$C$7765,$B31))/1000000</f>
        <v>3.9904218600000005</v>
      </c>
      <c r="R31" s="6">
        <f t="shared" si="0"/>
        <v>1</v>
      </c>
      <c r="S31" t="s">
        <v>800</v>
      </c>
      <c r="T31" s="15">
        <f>COUNTIFS('Award Actions'!$D$9:$D$7765,$B31)+COUNTIFS('Award Actions'!$C$9:$C$7765,$B31)</f>
        <v>20</v>
      </c>
      <c r="U31" s="18">
        <f>IF(INDEX('Contract Families'!$AK$9:$AK$1696,MATCH($B31,'Contract Families'!$B$9:$B$1696,0))="","",INDEX('Contract Families'!$AK$9:$AK$1696,MATCH($B31,'Contract Families'!$B$9:$B$1696,0)))</f>
        <v>44821</v>
      </c>
      <c r="V31" t="s">
        <v>811</v>
      </c>
      <c r="W31" t="s">
        <v>599</v>
      </c>
      <c r="X31" s="19">
        <f>IF(MAX(_xlfn.MAXIFS('Contract Awards'!$U$9:$U$2697,'Contract Awards'!$C$9:$C$2697,$B31),_xlfn.MAXIFS('Contract Awards'!$U$9:$U$2697,'Contract Awards'!$D$9:$D$2697,$B31))=0,"",MAX(_xlfn.MAXIFS('Contract Awards'!$U$9:$U$2697,'Contract Awards'!$C$9:$C$2697,$B31),_xlfn.MAXIFS('Contract Awards'!$U$9:$U$2697,'Contract Awards'!$D$9:$D$2697,$B31)))</f>
        <v>44821</v>
      </c>
      <c r="Y31" s="19">
        <f>IF(MAX(_xlfn.MAXIFS('Contract Awards'!$V$9:$V$2697,'Contract Awards'!$C$9:$C$2697,$B31),_xlfn.MAXIFS('Contract Awards'!$V$9:$V$2697,'Contract Awards'!$D$9:$D$2697,$B31))=0,"",MAX(_xlfn.MAXIFS('Contract Awards'!$V$9:$V$2697,'Contract Awards'!$C$9:$C$2697,$B31),_xlfn.MAXIFS('Contract Awards'!$V$9:$V$2697,'Contract Awards'!$D$9:$D$2697,$B31)))</f>
        <v>44821</v>
      </c>
      <c r="Z31" s="19">
        <f>IF(_xlfn.MAXIFS('Contract Awards'!$U$9:$U$2697,'Contract Awards'!$C$9:$C$2697,$B31)=0,"",_xlfn.MAXIFS('Contract Awards'!$U$9:$U$2697,'Contract Awards'!$C$9:$C$2697,$B31))</f>
        <v>44821</v>
      </c>
      <c r="AA31" s="18" t="str">
        <f>IF(INDEX('Contract Families'!$AN$9:$AN$1696,MATCH($B31,'Contract Families'!$B$9:$B$1696,0))="","",INDEX('Contract Families'!$AN$9:$AN$1696,MATCH($B31,'Contract Families'!$B$9:$B$1696,0)))</f>
        <v/>
      </c>
      <c r="AB31" s="15">
        <f t="shared" si="1"/>
        <v>0</v>
      </c>
      <c r="AD31" t="str">
        <f>IF($U31="","",IF($U31&lt;'Timing &amp; Incumbent Screen'!$C$6,"Expired - successor unresolved","Active"))</f>
        <v>Expired - successor unresolved</v>
      </c>
    </row>
    <row r="32" spans="2:30" ht="10" customHeight="1" outlineLevel="1" x14ac:dyDescent="0.15">
      <c r="B32" t="s">
        <v>273</v>
      </c>
      <c r="C32" t="s">
        <v>813</v>
      </c>
      <c r="D32" t="s">
        <v>745</v>
      </c>
      <c r="E32" t="s">
        <v>795</v>
      </c>
      <c r="F32" t="s">
        <v>827</v>
      </c>
      <c r="I32" t="str">
        <f>IF(COUNTIFS('Contract Awards'!$D$9:$D$2697,$B32)&gt;0,"IDV vehicle","Standalone")</f>
        <v>Standalone</v>
      </c>
      <c r="J32" t="s">
        <v>799</v>
      </c>
      <c r="M32" t="s">
        <v>799</v>
      </c>
      <c r="N32" s="15">
        <v>1</v>
      </c>
      <c r="O32" s="15">
        <f>COUNTIFS('Contract Awards'!$D$9:$D$2697,$B32)</f>
        <v>0</v>
      </c>
      <c r="P32" s="4">
        <f>(SUMIFS('Contract Awards'!$M$9:$M$2697,'Contract Awards'!$C$9:$C$2697,$B32)+SUMIFS('Contract Awards'!$M$9:$M$2697,'Contract Awards'!$D$9:$D$2697,$B32))/1000000</f>
        <v>3.95025468</v>
      </c>
      <c r="Q32" s="4">
        <f>(SUMIFS('Award Actions'!$K$9:$K$7765,'Award Actions'!$D$9:$D$7765,$B32)+SUMIFS('Award Actions'!$K$9:$K$7765,'Award Actions'!$C$9:$C$7765,$B32))/1000000</f>
        <v>3.9502546799999996</v>
      </c>
      <c r="R32" s="6">
        <f t="shared" si="0"/>
        <v>1</v>
      </c>
      <c r="S32" t="s">
        <v>800</v>
      </c>
      <c r="T32" s="15">
        <f>COUNTIFS('Award Actions'!$D$9:$D$7765,$B32)+COUNTIFS('Award Actions'!$C$9:$C$7765,$B32)</f>
        <v>6</v>
      </c>
      <c r="U32" s="18">
        <f>IF(INDEX('Contract Families'!$AK$9:$AK$1696,MATCH($B32,'Contract Families'!$B$9:$B$1696,0))="","",INDEX('Contract Families'!$AK$9:$AK$1696,MATCH($B32,'Contract Families'!$B$9:$B$1696,0)))</f>
        <v>44455</v>
      </c>
      <c r="V32" t="s">
        <v>811</v>
      </c>
      <c r="W32" t="s">
        <v>599</v>
      </c>
      <c r="X32" s="19">
        <f>IF(MAX(_xlfn.MAXIFS('Contract Awards'!$U$9:$U$2697,'Contract Awards'!$C$9:$C$2697,$B32),_xlfn.MAXIFS('Contract Awards'!$U$9:$U$2697,'Contract Awards'!$D$9:$D$2697,$B32))=0,"",MAX(_xlfn.MAXIFS('Contract Awards'!$U$9:$U$2697,'Contract Awards'!$C$9:$C$2697,$B32),_xlfn.MAXIFS('Contract Awards'!$U$9:$U$2697,'Contract Awards'!$D$9:$D$2697,$B32)))</f>
        <v>44455</v>
      </c>
      <c r="Y32" s="19">
        <f>IF(MAX(_xlfn.MAXIFS('Contract Awards'!$V$9:$V$2697,'Contract Awards'!$C$9:$C$2697,$B32),_xlfn.MAXIFS('Contract Awards'!$V$9:$V$2697,'Contract Awards'!$D$9:$D$2697,$B32))=0,"",MAX(_xlfn.MAXIFS('Contract Awards'!$V$9:$V$2697,'Contract Awards'!$C$9:$C$2697,$B32),_xlfn.MAXIFS('Contract Awards'!$V$9:$V$2697,'Contract Awards'!$D$9:$D$2697,$B32)))</f>
        <v>44455</v>
      </c>
      <c r="Z32" s="19">
        <f>IF(_xlfn.MAXIFS('Contract Awards'!$U$9:$U$2697,'Contract Awards'!$C$9:$C$2697,$B32)=0,"",_xlfn.MAXIFS('Contract Awards'!$U$9:$U$2697,'Contract Awards'!$C$9:$C$2697,$B32))</f>
        <v>44455</v>
      </c>
      <c r="AA32" s="18" t="str">
        <f>IF(INDEX('Contract Families'!$AN$9:$AN$1696,MATCH($B32,'Contract Families'!$B$9:$B$1696,0))="","",INDEX('Contract Families'!$AN$9:$AN$1696,MATCH($B32,'Contract Families'!$B$9:$B$1696,0)))</f>
        <v/>
      </c>
      <c r="AB32" s="15">
        <f t="shared" si="1"/>
        <v>0</v>
      </c>
      <c r="AD32" t="str">
        <f>IF($U32="","",IF($U32&lt;'Timing &amp; Incumbent Screen'!$C$6,"Expired - successor unresolved","Active"))</f>
        <v>Expired - successor unresolved</v>
      </c>
    </row>
    <row r="33" spans="2:30" ht="10" customHeight="1" outlineLevel="1" x14ac:dyDescent="0.15">
      <c r="B33" t="s">
        <v>278</v>
      </c>
      <c r="C33" t="s">
        <v>816</v>
      </c>
      <c r="D33" t="s">
        <v>739</v>
      </c>
      <c r="E33" t="s">
        <v>795</v>
      </c>
      <c r="F33" t="s">
        <v>827</v>
      </c>
      <c r="I33" t="str">
        <f>IF(COUNTIFS('Contract Awards'!$D$9:$D$2697,$B33)&gt;0,"IDV vehicle","Standalone")</f>
        <v>Standalone</v>
      </c>
      <c r="J33" t="s">
        <v>799</v>
      </c>
      <c r="M33" t="s">
        <v>799</v>
      </c>
      <c r="N33" s="15">
        <v>1</v>
      </c>
      <c r="O33" s="15">
        <f>COUNTIFS('Contract Awards'!$D$9:$D$2697,$B33)</f>
        <v>0</v>
      </c>
      <c r="P33" s="4">
        <f>(SUMIFS('Contract Awards'!$M$9:$M$2697,'Contract Awards'!$C$9:$C$2697,$B33)+SUMIFS('Contract Awards'!$M$9:$M$2697,'Contract Awards'!$D$9:$D$2697,$B33))/1000000</f>
        <v>3.54129103</v>
      </c>
      <c r="Q33" s="4">
        <f>(SUMIFS('Award Actions'!$K$9:$K$7765,'Award Actions'!$D$9:$D$7765,$B33)+SUMIFS('Award Actions'!$K$9:$K$7765,'Award Actions'!$C$9:$C$7765,$B33))/1000000</f>
        <v>3.7373196999999996</v>
      </c>
      <c r="R33" s="6">
        <f t="shared" si="0"/>
        <v>1.06</v>
      </c>
      <c r="S33" t="s">
        <v>810</v>
      </c>
      <c r="T33" s="15">
        <f>COUNTIFS('Award Actions'!$D$9:$D$7765,$B33)+COUNTIFS('Award Actions'!$C$9:$C$7765,$B33)</f>
        <v>9</v>
      </c>
      <c r="U33" s="18">
        <f>IF(INDEX('Contract Families'!$AK$9:$AK$1696,MATCH($B33,'Contract Families'!$B$9:$B$1696,0))="","",INDEX('Contract Families'!$AK$9:$AK$1696,MATCH($B33,'Contract Families'!$B$9:$B$1696,0)))</f>
        <v>44085</v>
      </c>
      <c r="V33" t="s">
        <v>811</v>
      </c>
      <c r="W33" t="s">
        <v>599</v>
      </c>
      <c r="X33" s="19">
        <f>IF(MAX(_xlfn.MAXIFS('Contract Awards'!$U$9:$U$2697,'Contract Awards'!$C$9:$C$2697,$B33),_xlfn.MAXIFS('Contract Awards'!$U$9:$U$2697,'Contract Awards'!$D$9:$D$2697,$B33))=0,"",MAX(_xlfn.MAXIFS('Contract Awards'!$U$9:$U$2697,'Contract Awards'!$C$9:$C$2697,$B33),_xlfn.MAXIFS('Contract Awards'!$U$9:$U$2697,'Contract Awards'!$D$9:$D$2697,$B33)))</f>
        <v>44085</v>
      </c>
      <c r="Y33" s="19">
        <f>IF(MAX(_xlfn.MAXIFS('Contract Awards'!$V$9:$V$2697,'Contract Awards'!$C$9:$C$2697,$B33),_xlfn.MAXIFS('Contract Awards'!$V$9:$V$2697,'Contract Awards'!$D$9:$D$2697,$B33))=0,"",MAX(_xlfn.MAXIFS('Contract Awards'!$V$9:$V$2697,'Contract Awards'!$C$9:$C$2697,$B33),_xlfn.MAXIFS('Contract Awards'!$V$9:$V$2697,'Contract Awards'!$D$9:$D$2697,$B33)))</f>
        <v>44085</v>
      </c>
      <c r="Z33" s="19">
        <f>IF(_xlfn.MAXIFS('Contract Awards'!$U$9:$U$2697,'Contract Awards'!$C$9:$C$2697,$B33)=0,"",_xlfn.MAXIFS('Contract Awards'!$U$9:$U$2697,'Contract Awards'!$C$9:$C$2697,$B33))</f>
        <v>44085</v>
      </c>
      <c r="AA33" s="18" t="str">
        <f>IF(INDEX('Contract Families'!$AN$9:$AN$1696,MATCH($B33,'Contract Families'!$B$9:$B$1696,0))="","",INDEX('Contract Families'!$AN$9:$AN$1696,MATCH($B33,'Contract Families'!$B$9:$B$1696,0)))</f>
        <v/>
      </c>
      <c r="AB33" s="15">
        <f t="shared" si="1"/>
        <v>0</v>
      </c>
      <c r="AD33" t="str">
        <f>IF($U33="","",IF($U33&lt;'Timing &amp; Incumbent Screen'!$C$6,"Expired - successor unresolved","Active"))</f>
        <v>Expired - successor unresolved</v>
      </c>
    </row>
    <row r="34" spans="2:30" ht="10" customHeight="1" outlineLevel="1" x14ac:dyDescent="0.15">
      <c r="B34" t="s">
        <v>293</v>
      </c>
      <c r="C34" t="s">
        <v>816</v>
      </c>
      <c r="D34" t="s">
        <v>739</v>
      </c>
      <c r="E34" t="s">
        <v>795</v>
      </c>
      <c r="F34" t="s">
        <v>818</v>
      </c>
      <c r="I34" t="str">
        <f>IF(COUNTIFS('Contract Awards'!$D$9:$D$2697,$B34)&gt;0,"IDV vehicle","Standalone")</f>
        <v>IDV vehicle</v>
      </c>
      <c r="J34" t="s">
        <v>797</v>
      </c>
      <c r="K34" t="s">
        <v>798</v>
      </c>
      <c r="M34" t="s">
        <v>799</v>
      </c>
      <c r="N34" s="15">
        <v>1</v>
      </c>
      <c r="O34" s="15">
        <f>COUNTIFS('Contract Awards'!$D$9:$D$2697,$B34)</f>
        <v>4</v>
      </c>
      <c r="P34" s="4">
        <f>(SUMIFS('Contract Awards'!$M$9:$M$2697,'Contract Awards'!$C$9:$C$2697,$B34)+SUMIFS('Contract Awards'!$M$9:$M$2697,'Contract Awards'!$D$9:$D$2697,$B34))/1000000</f>
        <v>2.7380016299999999</v>
      </c>
      <c r="Q34" s="4">
        <f>(SUMIFS('Award Actions'!$K$9:$K$7765,'Award Actions'!$D$9:$D$7765,$B34)+SUMIFS('Award Actions'!$K$9:$K$7765,'Award Actions'!$C$9:$C$7765,$B34))/1000000</f>
        <v>2.7380016299999999</v>
      </c>
      <c r="R34" s="6">
        <f t="shared" si="0"/>
        <v>1</v>
      </c>
      <c r="S34" t="s">
        <v>800</v>
      </c>
      <c r="T34" s="15">
        <f>COUNTIFS('Award Actions'!$D$9:$D$7765,$B34)+COUNTIFS('Award Actions'!$C$9:$C$7765,$B34)</f>
        <v>19</v>
      </c>
      <c r="U34" s="18">
        <f>IF(INDEX('Contract Families'!$AK$9:$AK$1696,MATCH($B34,'Contract Families'!$B$9:$B$1696,0))="","",INDEX('Contract Families'!$AK$9:$AK$1696,MATCH($B34,'Contract Families'!$B$9:$B$1696,0)))</f>
        <v>44185</v>
      </c>
      <c r="V34" t="s">
        <v>801</v>
      </c>
      <c r="W34" t="s">
        <v>599</v>
      </c>
      <c r="X34" s="19">
        <f>IF(MAX(_xlfn.MAXIFS('Contract Awards'!$U$9:$U$2697,'Contract Awards'!$C$9:$C$2697,$B34),_xlfn.MAXIFS('Contract Awards'!$U$9:$U$2697,'Contract Awards'!$D$9:$D$2697,$B34))=0,"",MAX(_xlfn.MAXIFS('Contract Awards'!$U$9:$U$2697,'Contract Awards'!$C$9:$C$2697,$B34),_xlfn.MAXIFS('Contract Awards'!$U$9:$U$2697,'Contract Awards'!$D$9:$D$2697,$B34)))</f>
        <v>44185</v>
      </c>
      <c r="Y34" s="19">
        <f>IF(MAX(_xlfn.MAXIFS('Contract Awards'!$V$9:$V$2697,'Contract Awards'!$C$9:$C$2697,$B34),_xlfn.MAXIFS('Contract Awards'!$V$9:$V$2697,'Contract Awards'!$D$9:$D$2697,$B34))=0,"",MAX(_xlfn.MAXIFS('Contract Awards'!$V$9:$V$2697,'Contract Awards'!$C$9:$C$2697,$B34),_xlfn.MAXIFS('Contract Awards'!$V$9:$V$2697,'Contract Awards'!$D$9:$D$2697,$B34)))</f>
        <v>44185</v>
      </c>
      <c r="Z34" s="19">
        <f>IF(_xlfn.MAXIFS('Contract Awards'!$U$9:$U$2697,'Contract Awards'!$C$9:$C$2697,$B34)=0,"",_xlfn.MAXIFS('Contract Awards'!$U$9:$U$2697,'Contract Awards'!$C$9:$C$2697,$B34))</f>
        <v>44185</v>
      </c>
      <c r="AA34" s="18">
        <f>IF(INDEX('Contract Families'!$AN$9:$AN$1696,MATCH($B34,'Contract Families'!$B$9:$B$1696,0))="","",INDEX('Contract Families'!$AN$9:$AN$1696,MATCH($B34,'Contract Families'!$B$9:$B$1696,0)))</f>
        <v>43410</v>
      </c>
      <c r="AB34" s="15">
        <f t="shared" si="1"/>
        <v>0</v>
      </c>
      <c r="AD34" t="str">
        <f>IF($U34="","",IF($U34&lt;'Timing &amp; Incumbent Screen'!$C$6,"Expired - successor unresolved","Active"))</f>
        <v>Expired - successor unresolved</v>
      </c>
    </row>
    <row r="35" spans="2:30" ht="10" customHeight="1" outlineLevel="1" x14ac:dyDescent="0.15">
      <c r="B35" t="s">
        <v>294</v>
      </c>
      <c r="C35" t="s">
        <v>828</v>
      </c>
      <c r="D35" t="s">
        <v>744</v>
      </c>
      <c r="E35" t="s">
        <v>829</v>
      </c>
      <c r="F35" t="s">
        <v>796</v>
      </c>
      <c r="I35" t="str">
        <f>IF(COUNTIFS('Contract Awards'!$D$9:$D$2697,$B35)&gt;0,"IDV vehicle","Standalone")</f>
        <v>IDV vehicle</v>
      </c>
      <c r="J35" t="s">
        <v>797</v>
      </c>
      <c r="K35" t="s">
        <v>807</v>
      </c>
      <c r="L35" t="s">
        <v>808</v>
      </c>
      <c r="M35" t="s">
        <v>815</v>
      </c>
      <c r="N35" s="15">
        <v>3</v>
      </c>
      <c r="O35" s="15">
        <f>COUNTIFS('Contract Awards'!$D$9:$D$2697,$B35)</f>
        <v>6</v>
      </c>
      <c r="P35" s="4">
        <f>(SUMIFS('Contract Awards'!$M$9:$M$2697,'Contract Awards'!$C$9:$C$2697,$B35)+SUMIFS('Contract Awards'!$M$9:$M$2697,'Contract Awards'!$D$9:$D$2697,$B35))/1000000</f>
        <v>2.7353623299999996</v>
      </c>
      <c r="Q35" s="4">
        <f>(SUMIFS('Award Actions'!$K$9:$K$7765,'Award Actions'!$D$9:$D$7765,$B35)+SUMIFS('Award Actions'!$K$9:$K$7765,'Award Actions'!$C$9:$C$7765,$B35))/1000000</f>
        <v>2.6500604900000004</v>
      </c>
      <c r="R35" s="6">
        <f t="shared" si="0"/>
        <v>0.97</v>
      </c>
      <c r="S35" t="s">
        <v>800</v>
      </c>
      <c r="T35" s="15">
        <f>COUNTIFS('Award Actions'!$D$9:$D$7765,$B35)+COUNTIFS('Award Actions'!$C$9:$C$7765,$B35)</f>
        <v>39</v>
      </c>
      <c r="U35" s="18">
        <f>IF(INDEX('Contract Families'!$AK$9:$AK$1696,MATCH($B35,'Contract Families'!$B$9:$B$1696,0))="","",INDEX('Contract Families'!$AK$9:$AK$1696,MATCH($B35,'Contract Families'!$B$9:$B$1696,0)))</f>
        <v>46047</v>
      </c>
      <c r="V35" t="s">
        <v>801</v>
      </c>
      <c r="W35" t="s">
        <v>599</v>
      </c>
      <c r="X35" s="19">
        <f>IF(MAX(_xlfn.MAXIFS('Contract Awards'!$U$9:$U$2697,'Contract Awards'!$C$9:$C$2697,$B35),_xlfn.MAXIFS('Contract Awards'!$U$9:$U$2697,'Contract Awards'!$D$9:$D$2697,$B35))=0,"",MAX(_xlfn.MAXIFS('Contract Awards'!$U$9:$U$2697,'Contract Awards'!$C$9:$C$2697,$B35),_xlfn.MAXIFS('Contract Awards'!$U$9:$U$2697,'Contract Awards'!$D$9:$D$2697,$B35)))</f>
        <v>46047</v>
      </c>
      <c r="Y35" s="19">
        <f>IF(MAX(_xlfn.MAXIFS('Contract Awards'!$V$9:$V$2697,'Contract Awards'!$C$9:$C$2697,$B35),_xlfn.MAXIFS('Contract Awards'!$V$9:$V$2697,'Contract Awards'!$D$9:$D$2697,$B35))=0,"",MAX(_xlfn.MAXIFS('Contract Awards'!$V$9:$V$2697,'Contract Awards'!$C$9:$C$2697,$B35),_xlfn.MAXIFS('Contract Awards'!$V$9:$V$2697,'Contract Awards'!$D$9:$D$2697,$B35)))</f>
        <v>46047</v>
      </c>
      <c r="Z35" s="19">
        <f>IF(_xlfn.MAXIFS('Contract Awards'!$U$9:$U$2697,'Contract Awards'!$C$9:$C$2697,$B35)=0,"",_xlfn.MAXIFS('Contract Awards'!$U$9:$U$2697,'Contract Awards'!$C$9:$C$2697,$B35))</f>
        <v>46047</v>
      </c>
      <c r="AA35" s="18">
        <f>IF(INDEX('Contract Families'!$AN$9:$AN$1696,MATCH($B35,'Contract Families'!$B$9:$B$1696,0))="","",INDEX('Contract Families'!$AN$9:$AN$1696,MATCH($B35,'Contract Families'!$B$9:$B$1696,0)))</f>
        <v>45874</v>
      </c>
      <c r="AB35" s="15">
        <f t="shared" si="1"/>
        <v>0</v>
      </c>
      <c r="AD35" t="str">
        <f>IF($U35="","",IF($U35&lt;'Timing &amp; Incumbent Screen'!$C$6,"Expired - successor unresolved","Active"))</f>
        <v>Expired - successor unresolved</v>
      </c>
    </row>
    <row r="36" spans="2:30" ht="10" customHeight="1" outlineLevel="1" x14ac:dyDescent="0.15">
      <c r="B36" t="s">
        <v>295</v>
      </c>
      <c r="C36" t="s">
        <v>830</v>
      </c>
      <c r="D36" t="s">
        <v>740</v>
      </c>
      <c r="E36" t="s">
        <v>829</v>
      </c>
      <c r="F36" t="s">
        <v>796</v>
      </c>
      <c r="I36" t="str">
        <f>IF(COUNTIFS('Contract Awards'!$D$9:$D$2697,$B36)&gt;0,"IDV vehicle","Standalone")</f>
        <v>IDV vehicle</v>
      </c>
      <c r="J36" t="s">
        <v>797</v>
      </c>
      <c r="K36" t="s">
        <v>807</v>
      </c>
      <c r="L36" t="s">
        <v>831</v>
      </c>
      <c r="M36" t="s">
        <v>815</v>
      </c>
      <c r="N36" s="15">
        <v>5</v>
      </c>
      <c r="O36" s="15">
        <f>COUNTIFS('Contract Awards'!$D$9:$D$2697,$B36)</f>
        <v>7</v>
      </c>
      <c r="P36" s="4">
        <f>(SUMIFS('Contract Awards'!$M$9:$M$2697,'Contract Awards'!$C$9:$C$2697,$B36)+SUMIFS('Contract Awards'!$M$9:$M$2697,'Contract Awards'!$D$9:$D$2697,$B36))/1000000</f>
        <v>2.5886299399999997</v>
      </c>
      <c r="Q36" s="4">
        <f>(SUMIFS('Award Actions'!$K$9:$K$7765,'Award Actions'!$D$9:$D$7765,$B36)+SUMIFS('Award Actions'!$K$9:$K$7765,'Award Actions'!$C$9:$C$7765,$B36))/1000000</f>
        <v>2.5886299399999997</v>
      </c>
      <c r="R36" s="6">
        <f t="shared" si="0"/>
        <v>1</v>
      </c>
      <c r="S36" t="s">
        <v>800</v>
      </c>
      <c r="T36" s="15">
        <f>COUNTIFS('Award Actions'!$D$9:$D$7765,$B36)+COUNTIFS('Award Actions'!$C$9:$C$7765,$B36)</f>
        <v>25</v>
      </c>
      <c r="U36" s="18">
        <f>IF(INDEX('Contract Families'!$AK$9:$AK$1696,MATCH($B36,'Contract Families'!$B$9:$B$1696,0))="","",INDEX('Contract Families'!$AK$9:$AK$1696,MATCH($B36,'Contract Families'!$B$9:$B$1696,0)))</f>
        <v>46047</v>
      </c>
      <c r="V36" t="s">
        <v>801</v>
      </c>
      <c r="W36" t="s">
        <v>599</v>
      </c>
      <c r="X36" s="19">
        <f>IF(MAX(_xlfn.MAXIFS('Contract Awards'!$U$9:$U$2697,'Contract Awards'!$C$9:$C$2697,$B36),_xlfn.MAXIFS('Contract Awards'!$U$9:$U$2697,'Contract Awards'!$D$9:$D$2697,$B36))=0,"",MAX(_xlfn.MAXIFS('Contract Awards'!$U$9:$U$2697,'Contract Awards'!$C$9:$C$2697,$B36),_xlfn.MAXIFS('Contract Awards'!$U$9:$U$2697,'Contract Awards'!$D$9:$D$2697,$B36)))</f>
        <v>46047</v>
      </c>
      <c r="Y36" s="19">
        <f>IF(MAX(_xlfn.MAXIFS('Contract Awards'!$V$9:$V$2697,'Contract Awards'!$C$9:$C$2697,$B36),_xlfn.MAXIFS('Contract Awards'!$V$9:$V$2697,'Contract Awards'!$D$9:$D$2697,$B36))=0,"",MAX(_xlfn.MAXIFS('Contract Awards'!$V$9:$V$2697,'Contract Awards'!$C$9:$C$2697,$B36),_xlfn.MAXIFS('Contract Awards'!$V$9:$V$2697,'Contract Awards'!$D$9:$D$2697,$B36)))</f>
        <v>46047</v>
      </c>
      <c r="Z36" s="19">
        <f>IF(_xlfn.MAXIFS('Contract Awards'!$U$9:$U$2697,'Contract Awards'!$C$9:$C$2697,$B36)=0,"",_xlfn.MAXIFS('Contract Awards'!$U$9:$U$2697,'Contract Awards'!$C$9:$C$2697,$B36))</f>
        <v>46047</v>
      </c>
      <c r="AA36" s="18">
        <f>IF(INDEX('Contract Families'!$AN$9:$AN$1696,MATCH($B36,'Contract Families'!$B$9:$B$1696,0))="","",INDEX('Contract Families'!$AN$9:$AN$1696,MATCH($B36,'Contract Families'!$B$9:$B$1696,0)))</f>
        <v>45975</v>
      </c>
      <c r="AB36" s="15">
        <f t="shared" si="1"/>
        <v>0</v>
      </c>
      <c r="AD36" t="str">
        <f>IF($U36="","",IF($U36&lt;'Timing &amp; Incumbent Screen'!$C$6,"Expired - successor unresolved","Active"))</f>
        <v>Expired - successor unresolved</v>
      </c>
    </row>
    <row r="37" spans="2:30" ht="10" customHeight="1" outlineLevel="1" x14ac:dyDescent="0.15">
      <c r="B37" t="s">
        <v>312</v>
      </c>
      <c r="C37" t="s">
        <v>806</v>
      </c>
      <c r="D37" t="s">
        <v>740</v>
      </c>
      <c r="E37" t="s">
        <v>795</v>
      </c>
      <c r="F37" t="s">
        <v>796</v>
      </c>
      <c r="I37" t="str">
        <f>IF(COUNTIFS('Contract Awards'!$D$9:$D$2697,$B37)&gt;0,"IDV vehicle","Standalone")</f>
        <v>IDV vehicle</v>
      </c>
      <c r="J37" t="s">
        <v>797</v>
      </c>
      <c r="K37" t="s">
        <v>807</v>
      </c>
      <c r="L37" t="s">
        <v>831</v>
      </c>
      <c r="M37" t="s">
        <v>815</v>
      </c>
      <c r="N37" s="15">
        <v>5</v>
      </c>
      <c r="O37" s="15">
        <f>COUNTIFS('Contract Awards'!$D$9:$D$2697,$B37)</f>
        <v>2</v>
      </c>
      <c r="P37" s="4">
        <f>(SUMIFS('Contract Awards'!$M$9:$M$2697,'Contract Awards'!$C$9:$C$2697,$B37)+SUMIFS('Contract Awards'!$M$9:$M$2697,'Contract Awards'!$D$9:$D$2697,$B37))/1000000</f>
        <v>2.05175551</v>
      </c>
      <c r="Q37" s="4">
        <f>(SUMIFS('Award Actions'!$K$9:$K$7765,'Award Actions'!$D$9:$D$7765,$B37)+SUMIFS('Award Actions'!$K$9:$K$7765,'Award Actions'!$C$9:$C$7765,$B37))/1000000</f>
        <v>2.0517555099999996</v>
      </c>
      <c r="R37" s="6">
        <f t="shared" si="0"/>
        <v>1</v>
      </c>
      <c r="S37" t="s">
        <v>800</v>
      </c>
      <c r="T37" s="15">
        <f>COUNTIFS('Award Actions'!$D$9:$D$7765,$B37)+COUNTIFS('Award Actions'!$C$9:$C$7765,$B37)</f>
        <v>9</v>
      </c>
      <c r="U37" s="18">
        <f>IF(INDEX('Contract Families'!$AK$9:$AK$1696,MATCH($B37,'Contract Families'!$B$9:$B$1696,0))="","",INDEX('Contract Families'!$AK$9:$AK$1696,MATCH($B37,'Contract Families'!$B$9:$B$1696,0)))</f>
        <v>46047</v>
      </c>
      <c r="V37" t="s">
        <v>801</v>
      </c>
      <c r="W37" t="s">
        <v>599</v>
      </c>
      <c r="X37" s="19">
        <f>IF(MAX(_xlfn.MAXIFS('Contract Awards'!$U$9:$U$2697,'Contract Awards'!$C$9:$C$2697,$B37),_xlfn.MAXIFS('Contract Awards'!$U$9:$U$2697,'Contract Awards'!$D$9:$D$2697,$B37))=0,"",MAX(_xlfn.MAXIFS('Contract Awards'!$U$9:$U$2697,'Contract Awards'!$C$9:$C$2697,$B37),_xlfn.MAXIFS('Contract Awards'!$U$9:$U$2697,'Contract Awards'!$D$9:$D$2697,$B37)))</f>
        <v>46108</v>
      </c>
      <c r="Y37" s="19">
        <f>IF(MAX(_xlfn.MAXIFS('Contract Awards'!$V$9:$V$2697,'Contract Awards'!$C$9:$C$2697,$B37),_xlfn.MAXIFS('Contract Awards'!$V$9:$V$2697,'Contract Awards'!$D$9:$D$2697,$B37))=0,"",MAX(_xlfn.MAXIFS('Contract Awards'!$V$9:$V$2697,'Contract Awards'!$C$9:$C$2697,$B37),_xlfn.MAXIFS('Contract Awards'!$V$9:$V$2697,'Contract Awards'!$D$9:$D$2697,$B37)))</f>
        <v>46108</v>
      </c>
      <c r="Z37" s="19">
        <f>IF(_xlfn.MAXIFS('Contract Awards'!$U$9:$U$2697,'Contract Awards'!$C$9:$C$2697,$B37)=0,"",_xlfn.MAXIFS('Contract Awards'!$U$9:$U$2697,'Contract Awards'!$C$9:$C$2697,$B37))</f>
        <v>46047</v>
      </c>
      <c r="AA37" s="18">
        <f>IF(INDEX('Contract Families'!$AN$9:$AN$1696,MATCH($B37,'Contract Families'!$B$9:$B$1696,0))="","",INDEX('Contract Families'!$AN$9:$AN$1696,MATCH($B37,'Contract Families'!$B$9:$B$1696,0)))</f>
        <v>46108</v>
      </c>
      <c r="AB37" s="15">
        <f t="shared" si="1"/>
        <v>2</v>
      </c>
      <c r="AD37" t="str">
        <f>IF($U37="","",IF($U37&lt;'Timing &amp; Incumbent Screen'!$C$6,"Expired - successor unresolved","Active"))</f>
        <v>Expired - successor unresolved</v>
      </c>
    </row>
    <row r="38" spans="2:30" ht="10" customHeight="1" outlineLevel="1" x14ac:dyDescent="0.15">
      <c r="B38" t="s">
        <v>318</v>
      </c>
      <c r="C38" t="s">
        <v>821</v>
      </c>
      <c r="D38" t="s">
        <v>743</v>
      </c>
      <c r="E38" t="s">
        <v>795</v>
      </c>
      <c r="F38" t="s">
        <v>818</v>
      </c>
      <c r="I38" t="str">
        <f>IF(COUNTIFS('Contract Awards'!$D$9:$D$2697,$B38)&gt;0,"IDV vehicle","Standalone")</f>
        <v>IDV vehicle</v>
      </c>
      <c r="J38" t="s">
        <v>797</v>
      </c>
      <c r="K38" t="s">
        <v>807</v>
      </c>
      <c r="L38" t="s">
        <v>822</v>
      </c>
      <c r="M38" t="s">
        <v>815</v>
      </c>
      <c r="N38" s="15">
        <v>3</v>
      </c>
      <c r="O38" s="15">
        <f>COUNTIFS('Contract Awards'!$D$9:$D$2697,$B38)</f>
        <v>4</v>
      </c>
      <c r="P38" s="4">
        <f>(SUMIFS('Contract Awards'!$M$9:$M$2697,'Contract Awards'!$C$9:$C$2697,$B38)+SUMIFS('Contract Awards'!$M$9:$M$2697,'Contract Awards'!$D$9:$D$2697,$B38))/1000000</f>
        <v>1.9288513599999999</v>
      </c>
      <c r="Q38" s="4">
        <f>(SUMIFS('Award Actions'!$K$9:$K$7765,'Award Actions'!$D$9:$D$7765,$B38)+SUMIFS('Award Actions'!$K$9:$K$7765,'Award Actions'!$C$9:$C$7765,$B38))/1000000</f>
        <v>1.9288513600000003</v>
      </c>
      <c r="R38" s="6">
        <f t="shared" si="0"/>
        <v>1</v>
      </c>
      <c r="S38" t="s">
        <v>800</v>
      </c>
      <c r="T38" s="15">
        <f>COUNTIFS('Award Actions'!$D$9:$D$7765,$B38)+COUNTIFS('Award Actions'!$C$9:$C$7765,$B38)</f>
        <v>32</v>
      </c>
      <c r="U38" s="18">
        <f>IF(INDEX('Contract Families'!$AK$9:$AK$1696,MATCH($B38,'Contract Families'!$B$9:$B$1696,0))="","",INDEX('Contract Families'!$AK$9:$AK$1696,MATCH($B38,'Contract Families'!$B$9:$B$1696,0)))</f>
        <v>42410</v>
      </c>
      <c r="V38" t="s">
        <v>801</v>
      </c>
      <c r="W38" t="s">
        <v>599</v>
      </c>
      <c r="X38" s="19">
        <f>IF(MAX(_xlfn.MAXIFS('Contract Awards'!$U$9:$U$2697,'Contract Awards'!$C$9:$C$2697,$B38),_xlfn.MAXIFS('Contract Awards'!$U$9:$U$2697,'Contract Awards'!$D$9:$D$2697,$B38))=0,"",MAX(_xlfn.MAXIFS('Contract Awards'!$U$9:$U$2697,'Contract Awards'!$C$9:$C$2697,$B38),_xlfn.MAXIFS('Contract Awards'!$U$9:$U$2697,'Contract Awards'!$D$9:$D$2697,$B38)))</f>
        <v>42566</v>
      </c>
      <c r="Y38" s="19">
        <f>IF(MAX(_xlfn.MAXIFS('Contract Awards'!$V$9:$V$2697,'Contract Awards'!$C$9:$C$2697,$B38),_xlfn.MAXIFS('Contract Awards'!$V$9:$V$2697,'Contract Awards'!$D$9:$D$2697,$B38))=0,"",MAX(_xlfn.MAXIFS('Contract Awards'!$V$9:$V$2697,'Contract Awards'!$C$9:$C$2697,$B38),_xlfn.MAXIFS('Contract Awards'!$V$9:$V$2697,'Contract Awards'!$D$9:$D$2697,$B38)))</f>
        <v>42566</v>
      </c>
      <c r="Z38" s="19">
        <f>IF(_xlfn.MAXIFS('Contract Awards'!$U$9:$U$2697,'Contract Awards'!$C$9:$C$2697,$B38)=0,"",_xlfn.MAXIFS('Contract Awards'!$U$9:$U$2697,'Contract Awards'!$C$9:$C$2697,$B38))</f>
        <v>42410</v>
      </c>
      <c r="AA38" s="18">
        <f>IF(INDEX('Contract Families'!$AN$9:$AN$1696,MATCH($B38,'Contract Families'!$B$9:$B$1696,0))="","",INDEX('Contract Families'!$AN$9:$AN$1696,MATCH($B38,'Contract Families'!$B$9:$B$1696,0)))</f>
        <v>42566</v>
      </c>
      <c r="AB38" s="15">
        <f t="shared" si="1"/>
        <v>5</v>
      </c>
      <c r="AD38" t="str">
        <f>IF($U38="","",IF($U38&lt;'Timing &amp; Incumbent Screen'!$C$6,"Expired - successor unresolved","Active"))</f>
        <v>Expired - successor unresolved</v>
      </c>
    </row>
    <row r="39" spans="2:30" ht="10" customHeight="1" outlineLevel="1" x14ac:dyDescent="0.15">
      <c r="B39" t="s">
        <v>326</v>
      </c>
      <c r="C39" t="s">
        <v>806</v>
      </c>
      <c r="D39" t="s">
        <v>740</v>
      </c>
      <c r="E39" t="s">
        <v>795</v>
      </c>
      <c r="F39" t="s">
        <v>796</v>
      </c>
      <c r="I39" t="str">
        <f>IF(COUNTIFS('Contract Awards'!$D$9:$D$2697,$B39)&gt;0,"IDV vehicle","Standalone")</f>
        <v>IDV vehicle</v>
      </c>
      <c r="J39" t="s">
        <v>797</v>
      </c>
      <c r="K39" t="s">
        <v>807</v>
      </c>
      <c r="L39" t="s">
        <v>831</v>
      </c>
      <c r="M39" t="s">
        <v>815</v>
      </c>
      <c r="N39" s="15">
        <v>5</v>
      </c>
      <c r="O39" s="15">
        <f>COUNTIFS('Contract Awards'!$D$9:$D$2697,$B39)</f>
        <v>2</v>
      </c>
      <c r="P39" s="4">
        <f>(SUMIFS('Contract Awards'!$M$9:$M$2697,'Contract Awards'!$C$9:$C$2697,$B39)+SUMIFS('Contract Awards'!$M$9:$M$2697,'Contract Awards'!$D$9:$D$2697,$B39))/1000000</f>
        <v>1.7438777599999999</v>
      </c>
      <c r="Q39" s="4">
        <f>(SUMIFS('Award Actions'!$K$9:$K$7765,'Award Actions'!$D$9:$D$7765,$B39)+SUMIFS('Award Actions'!$K$9:$K$7765,'Award Actions'!$C$9:$C$7765,$B39))/1000000</f>
        <v>1.7438777599999999</v>
      </c>
      <c r="R39" s="6">
        <f t="shared" si="0"/>
        <v>1</v>
      </c>
      <c r="S39" t="s">
        <v>800</v>
      </c>
      <c r="T39" s="15">
        <f>COUNTIFS('Award Actions'!$D$9:$D$7765,$B39)+COUNTIFS('Award Actions'!$C$9:$C$7765,$B39)</f>
        <v>8</v>
      </c>
      <c r="U39" s="18">
        <f>IF(INDEX('Contract Families'!$AK$9:$AK$1696,MATCH($B39,'Contract Families'!$B$9:$B$1696,0))="","",INDEX('Contract Families'!$AK$9:$AK$1696,MATCH($B39,'Contract Families'!$B$9:$B$1696,0)))</f>
        <v>46047</v>
      </c>
      <c r="V39" t="s">
        <v>801</v>
      </c>
      <c r="W39" t="s">
        <v>599</v>
      </c>
      <c r="X39" s="19">
        <f>IF(MAX(_xlfn.MAXIFS('Contract Awards'!$U$9:$U$2697,'Contract Awards'!$C$9:$C$2697,$B39),_xlfn.MAXIFS('Contract Awards'!$U$9:$U$2697,'Contract Awards'!$D$9:$D$2697,$B39))=0,"",MAX(_xlfn.MAXIFS('Contract Awards'!$U$9:$U$2697,'Contract Awards'!$C$9:$C$2697,$B39),_xlfn.MAXIFS('Contract Awards'!$U$9:$U$2697,'Contract Awards'!$D$9:$D$2697,$B39)))</f>
        <v>46047</v>
      </c>
      <c r="Y39" s="19">
        <f>IF(MAX(_xlfn.MAXIFS('Contract Awards'!$V$9:$V$2697,'Contract Awards'!$C$9:$C$2697,$B39),_xlfn.MAXIFS('Contract Awards'!$V$9:$V$2697,'Contract Awards'!$D$9:$D$2697,$B39))=0,"",MAX(_xlfn.MAXIFS('Contract Awards'!$V$9:$V$2697,'Contract Awards'!$C$9:$C$2697,$B39),_xlfn.MAXIFS('Contract Awards'!$V$9:$V$2697,'Contract Awards'!$D$9:$D$2697,$B39)))</f>
        <v>46047</v>
      </c>
      <c r="Z39" s="19">
        <f>IF(_xlfn.MAXIFS('Contract Awards'!$U$9:$U$2697,'Contract Awards'!$C$9:$C$2697,$B39)=0,"",_xlfn.MAXIFS('Contract Awards'!$U$9:$U$2697,'Contract Awards'!$C$9:$C$2697,$B39))</f>
        <v>46047</v>
      </c>
      <c r="AA39" s="18">
        <f>IF(INDEX('Contract Families'!$AN$9:$AN$1696,MATCH($B39,'Contract Families'!$B$9:$B$1696,0))="","",INDEX('Contract Families'!$AN$9:$AN$1696,MATCH($B39,'Contract Families'!$B$9:$B$1696,0)))</f>
        <v>45397</v>
      </c>
      <c r="AB39" s="15">
        <f t="shared" si="1"/>
        <v>0</v>
      </c>
      <c r="AD39" t="str">
        <f>IF($U39="","",IF($U39&lt;'Timing &amp; Incumbent Screen'!$C$6,"Expired - successor unresolved","Active"))</f>
        <v>Expired - successor unresolved</v>
      </c>
    </row>
    <row r="40" spans="2:30" ht="10" customHeight="1" outlineLevel="1" x14ac:dyDescent="0.15">
      <c r="B40" t="s">
        <v>331</v>
      </c>
      <c r="C40" t="s">
        <v>816</v>
      </c>
      <c r="D40" t="s">
        <v>739</v>
      </c>
      <c r="E40" t="s">
        <v>795</v>
      </c>
      <c r="F40" t="s">
        <v>818</v>
      </c>
      <c r="I40" t="str">
        <f>IF(COUNTIFS('Contract Awards'!$D$9:$D$2697,$B40)&gt;0,"IDV vehicle","Standalone")</f>
        <v>IDV vehicle</v>
      </c>
      <c r="J40" t="s">
        <v>797</v>
      </c>
      <c r="K40" t="s">
        <v>807</v>
      </c>
      <c r="L40" t="s">
        <v>819</v>
      </c>
      <c r="M40" t="s">
        <v>815</v>
      </c>
      <c r="N40" s="15">
        <v>8</v>
      </c>
      <c r="O40" s="15">
        <f>COUNTIFS('Contract Awards'!$D$9:$D$2697,$B40)</f>
        <v>3</v>
      </c>
      <c r="P40" s="4">
        <f>(SUMIFS('Contract Awards'!$M$9:$M$2697,'Contract Awards'!$C$9:$C$2697,$B40)+SUMIFS('Contract Awards'!$M$9:$M$2697,'Contract Awards'!$D$9:$D$2697,$B40))/1000000</f>
        <v>1.61797561</v>
      </c>
      <c r="Q40" s="4">
        <f>(SUMIFS('Award Actions'!$K$9:$K$7765,'Award Actions'!$D$9:$D$7765,$B40)+SUMIFS('Award Actions'!$K$9:$K$7765,'Award Actions'!$C$9:$C$7765,$B40))/1000000</f>
        <v>1.61797561</v>
      </c>
      <c r="R40" s="6">
        <f t="shared" si="0"/>
        <v>1</v>
      </c>
      <c r="S40" t="s">
        <v>800</v>
      </c>
      <c r="T40" s="15">
        <f>COUNTIFS('Award Actions'!$D$9:$D$7765,$B40)+COUNTIFS('Award Actions'!$C$9:$C$7765,$B40)</f>
        <v>13</v>
      </c>
      <c r="U40" s="18">
        <f>IF(INDEX('Contract Families'!$AK$9:$AK$1696,MATCH($B40,'Contract Families'!$B$9:$B$1696,0))="","",INDEX('Contract Families'!$AK$9:$AK$1696,MATCH($B40,'Contract Families'!$B$9:$B$1696,0)))</f>
        <v>44252</v>
      </c>
      <c r="V40" t="s">
        <v>801</v>
      </c>
      <c r="W40" t="s">
        <v>599</v>
      </c>
      <c r="X40" s="19">
        <f>IF(MAX(_xlfn.MAXIFS('Contract Awards'!$U$9:$U$2697,'Contract Awards'!$C$9:$C$2697,$B40),_xlfn.MAXIFS('Contract Awards'!$U$9:$U$2697,'Contract Awards'!$D$9:$D$2697,$B40))=0,"",MAX(_xlfn.MAXIFS('Contract Awards'!$U$9:$U$2697,'Contract Awards'!$C$9:$C$2697,$B40),_xlfn.MAXIFS('Contract Awards'!$U$9:$U$2697,'Contract Awards'!$D$9:$D$2697,$B40)))</f>
        <v>44252</v>
      </c>
      <c r="Y40" s="19">
        <f>IF(MAX(_xlfn.MAXIFS('Contract Awards'!$V$9:$V$2697,'Contract Awards'!$C$9:$C$2697,$B40),_xlfn.MAXIFS('Contract Awards'!$V$9:$V$2697,'Contract Awards'!$D$9:$D$2697,$B40))=0,"",MAX(_xlfn.MAXIFS('Contract Awards'!$V$9:$V$2697,'Contract Awards'!$C$9:$C$2697,$B40),_xlfn.MAXIFS('Contract Awards'!$V$9:$V$2697,'Contract Awards'!$D$9:$D$2697,$B40)))</f>
        <v>44252</v>
      </c>
      <c r="Z40" s="19">
        <f>IF(_xlfn.MAXIFS('Contract Awards'!$U$9:$U$2697,'Contract Awards'!$C$9:$C$2697,$B40)=0,"",_xlfn.MAXIFS('Contract Awards'!$U$9:$U$2697,'Contract Awards'!$C$9:$C$2697,$B40))</f>
        <v>44252</v>
      </c>
      <c r="AA40" s="18">
        <f>IF(INDEX('Contract Families'!$AN$9:$AN$1696,MATCH($B40,'Contract Families'!$B$9:$B$1696,0))="","",INDEX('Contract Families'!$AN$9:$AN$1696,MATCH($B40,'Contract Families'!$B$9:$B$1696,0)))</f>
        <v>43483</v>
      </c>
      <c r="AB40" s="15">
        <f t="shared" si="1"/>
        <v>0</v>
      </c>
      <c r="AD40" t="str">
        <f>IF($U40="","",IF($U40&lt;'Timing &amp; Incumbent Screen'!$C$6,"Expired - successor unresolved","Active"))</f>
        <v>Expired - successor unresolved</v>
      </c>
    </row>
    <row r="41" spans="2:30" ht="10" customHeight="1" outlineLevel="1" x14ac:dyDescent="0.15">
      <c r="B41" t="s">
        <v>333</v>
      </c>
      <c r="C41" t="s">
        <v>802</v>
      </c>
      <c r="D41" t="s">
        <v>737</v>
      </c>
      <c r="E41" t="s">
        <v>803</v>
      </c>
      <c r="F41" t="s">
        <v>796</v>
      </c>
      <c r="G41" t="s">
        <v>832</v>
      </c>
      <c r="I41" t="str">
        <f>IF(COUNTIFS('Contract Awards'!$D$9:$D$2697,$B41)&gt;0,"IDV vehicle","Standalone")</f>
        <v>IDV vehicle</v>
      </c>
      <c r="J41" t="s">
        <v>797</v>
      </c>
      <c r="K41" t="s">
        <v>807</v>
      </c>
      <c r="M41" t="s">
        <v>799</v>
      </c>
      <c r="N41" s="15">
        <v>1</v>
      </c>
      <c r="O41" s="15">
        <f>COUNTIFS('Contract Awards'!$D$9:$D$2697,$B41)</f>
        <v>5</v>
      </c>
      <c r="P41" s="4">
        <f>(SUMIFS('Contract Awards'!$M$9:$M$2697,'Contract Awards'!$C$9:$C$2697,$B41)+SUMIFS('Contract Awards'!$M$9:$M$2697,'Contract Awards'!$D$9:$D$2697,$B41))/1000000</f>
        <v>1.5856239999999999</v>
      </c>
      <c r="Q41" s="4">
        <f>(SUMIFS('Award Actions'!$K$9:$K$7765,'Award Actions'!$D$9:$D$7765,$B41)+SUMIFS('Award Actions'!$K$9:$K$7765,'Award Actions'!$C$9:$C$7765,$B41))/1000000</f>
        <v>1.5856239999999999</v>
      </c>
      <c r="R41" s="6">
        <f t="shared" si="0"/>
        <v>1</v>
      </c>
      <c r="S41" t="s">
        <v>800</v>
      </c>
      <c r="T41" s="15">
        <f>COUNTIFS('Award Actions'!$D$9:$D$7765,$B41)+COUNTIFS('Award Actions'!$C$9:$C$7765,$B41)</f>
        <v>5</v>
      </c>
      <c r="U41" s="18">
        <f>IF(INDEX('Contract Families'!$AK$9:$AK$1696,MATCH($B41,'Contract Families'!$B$9:$B$1696,0))="","",INDEX('Contract Families'!$AK$9:$AK$1696,MATCH($B41,'Contract Families'!$B$9:$B$1696,0)))</f>
        <v>46566</v>
      </c>
      <c r="V41" t="s">
        <v>801</v>
      </c>
      <c r="W41" t="s">
        <v>599</v>
      </c>
      <c r="X41" s="19">
        <f>IF(MAX(_xlfn.MAXIFS('Contract Awards'!$U$9:$U$2697,'Contract Awards'!$C$9:$C$2697,$B41),_xlfn.MAXIFS('Contract Awards'!$U$9:$U$2697,'Contract Awards'!$D$9:$D$2697,$B41))=0,"",MAX(_xlfn.MAXIFS('Contract Awards'!$U$9:$U$2697,'Contract Awards'!$C$9:$C$2697,$B41),_xlfn.MAXIFS('Contract Awards'!$U$9:$U$2697,'Contract Awards'!$D$9:$D$2697,$B41)))</f>
        <v>46595</v>
      </c>
      <c r="Y41" s="19">
        <f>IF(MAX(_xlfn.MAXIFS('Contract Awards'!$V$9:$V$2697,'Contract Awards'!$C$9:$C$2697,$B41),_xlfn.MAXIFS('Contract Awards'!$V$9:$V$2697,'Contract Awards'!$D$9:$D$2697,$B41))=0,"",MAX(_xlfn.MAXIFS('Contract Awards'!$V$9:$V$2697,'Contract Awards'!$C$9:$C$2697,$B41),_xlfn.MAXIFS('Contract Awards'!$V$9:$V$2697,'Contract Awards'!$D$9:$D$2697,$B41)))</f>
        <v>46595</v>
      </c>
      <c r="Z41" s="19">
        <f>IF(_xlfn.MAXIFS('Contract Awards'!$U$9:$U$2697,'Contract Awards'!$C$9:$C$2697,$B41)=0,"",_xlfn.MAXIFS('Contract Awards'!$U$9:$U$2697,'Contract Awards'!$C$9:$C$2697,$B41))</f>
        <v>46566</v>
      </c>
      <c r="AA41" s="18">
        <f>IF(INDEX('Contract Families'!$AN$9:$AN$1696,MATCH($B41,'Contract Families'!$B$9:$B$1696,0))="","",INDEX('Contract Families'!$AN$9:$AN$1696,MATCH($B41,'Contract Families'!$B$9:$B$1696,0)))</f>
        <v>46595</v>
      </c>
      <c r="AB41" s="15">
        <f t="shared" si="1"/>
        <v>1</v>
      </c>
      <c r="AD41" t="str">
        <f>IF($U41="","",IF($U41&lt;'Timing &amp; Incumbent Screen'!$C$6,"Expired - successor unresolved","Active"))</f>
        <v>Active</v>
      </c>
    </row>
    <row r="42" spans="2:30" ht="10" customHeight="1" outlineLevel="1" x14ac:dyDescent="0.15">
      <c r="B42" t="s">
        <v>339</v>
      </c>
      <c r="C42" t="s">
        <v>802</v>
      </c>
      <c r="D42" t="s">
        <v>737</v>
      </c>
      <c r="E42" t="s">
        <v>803</v>
      </c>
      <c r="F42" t="s">
        <v>796</v>
      </c>
      <c r="G42" t="s">
        <v>833</v>
      </c>
      <c r="I42" t="str">
        <f>IF(COUNTIFS('Contract Awards'!$D$9:$D$2697,$B42)&gt;0,"IDV vehicle","Standalone")</f>
        <v>IDV vehicle</v>
      </c>
      <c r="J42" t="s">
        <v>797</v>
      </c>
      <c r="K42" t="s">
        <v>807</v>
      </c>
      <c r="L42" t="s">
        <v>834</v>
      </c>
      <c r="M42" t="s">
        <v>809</v>
      </c>
      <c r="N42" s="15">
        <v>2</v>
      </c>
      <c r="O42" s="15">
        <f>COUNTIFS('Contract Awards'!$D$9:$D$2697,$B42)</f>
        <v>5</v>
      </c>
      <c r="P42" s="4">
        <f>(SUMIFS('Contract Awards'!$M$9:$M$2697,'Contract Awards'!$C$9:$C$2697,$B42)+SUMIFS('Contract Awards'!$M$9:$M$2697,'Contract Awards'!$D$9:$D$2697,$B42))/1000000</f>
        <v>1.4600577100000001</v>
      </c>
      <c r="Q42" s="4">
        <f>(SUMIFS('Award Actions'!$K$9:$K$7765,'Award Actions'!$D$9:$D$7765,$B42)+SUMIFS('Award Actions'!$K$9:$K$7765,'Award Actions'!$C$9:$C$7765,$B42))/1000000</f>
        <v>1.4600577100000001</v>
      </c>
      <c r="R42" s="6">
        <f t="shared" si="0"/>
        <v>1</v>
      </c>
      <c r="S42" t="s">
        <v>800</v>
      </c>
      <c r="T42" s="15">
        <f>COUNTIFS('Award Actions'!$D$9:$D$7765,$B42)+COUNTIFS('Award Actions'!$C$9:$C$7765,$B42)</f>
        <v>10</v>
      </c>
      <c r="U42" s="18">
        <f>IF(INDEX('Contract Families'!$AK$9:$AK$1696,MATCH($B42,'Contract Families'!$B$9:$B$1696,0))="","",INDEX('Contract Families'!$AK$9:$AK$1696,MATCH($B42,'Contract Families'!$B$9:$B$1696,0)))</f>
        <v>46874</v>
      </c>
      <c r="V42" t="s">
        <v>801</v>
      </c>
      <c r="W42" t="s">
        <v>599</v>
      </c>
      <c r="X42" s="19">
        <f>IF(MAX(_xlfn.MAXIFS('Contract Awards'!$U$9:$U$2697,'Contract Awards'!$C$9:$C$2697,$B42),_xlfn.MAXIFS('Contract Awards'!$U$9:$U$2697,'Contract Awards'!$D$9:$D$2697,$B42))=0,"",MAX(_xlfn.MAXIFS('Contract Awards'!$U$9:$U$2697,'Contract Awards'!$C$9:$C$2697,$B42),_xlfn.MAXIFS('Contract Awards'!$U$9:$U$2697,'Contract Awards'!$D$9:$D$2697,$B42)))</f>
        <v>46874</v>
      </c>
      <c r="Y42" s="19">
        <f>IF(MAX(_xlfn.MAXIFS('Contract Awards'!$V$9:$V$2697,'Contract Awards'!$C$9:$C$2697,$B42),_xlfn.MAXIFS('Contract Awards'!$V$9:$V$2697,'Contract Awards'!$D$9:$D$2697,$B42))=0,"",MAX(_xlfn.MAXIFS('Contract Awards'!$V$9:$V$2697,'Contract Awards'!$C$9:$C$2697,$B42),_xlfn.MAXIFS('Contract Awards'!$V$9:$V$2697,'Contract Awards'!$D$9:$D$2697,$B42)))</f>
        <v>46874</v>
      </c>
      <c r="Z42" s="19">
        <f>IF(_xlfn.MAXIFS('Contract Awards'!$U$9:$U$2697,'Contract Awards'!$C$9:$C$2697,$B42)=0,"",_xlfn.MAXIFS('Contract Awards'!$U$9:$U$2697,'Contract Awards'!$C$9:$C$2697,$B42))</f>
        <v>46874</v>
      </c>
      <c r="AA42" s="18">
        <f>IF(INDEX('Contract Families'!$AN$9:$AN$1696,MATCH($B42,'Contract Families'!$B$9:$B$1696,0))="","",INDEX('Contract Families'!$AN$9:$AN$1696,MATCH($B42,'Contract Families'!$B$9:$B$1696,0)))</f>
        <v>45231</v>
      </c>
      <c r="AB42" s="15">
        <f t="shared" si="1"/>
        <v>0</v>
      </c>
      <c r="AD42" t="str">
        <f>IF($U42="","",IF($U42&lt;'Timing &amp; Incumbent Screen'!$C$6,"Expired - successor unresolved","Active"))</f>
        <v>Active</v>
      </c>
    </row>
    <row r="43" spans="2:30" ht="10" customHeight="1" outlineLevel="1" x14ac:dyDescent="0.15">
      <c r="B43" t="s">
        <v>358</v>
      </c>
      <c r="C43" t="s">
        <v>816</v>
      </c>
      <c r="D43" t="s">
        <v>739</v>
      </c>
      <c r="E43" t="s">
        <v>795</v>
      </c>
      <c r="F43" t="s">
        <v>818</v>
      </c>
      <c r="I43" t="str">
        <f>IF(COUNTIFS('Contract Awards'!$D$9:$D$2697,$B43)&gt;0,"IDV vehicle","Standalone")</f>
        <v>IDV vehicle</v>
      </c>
      <c r="J43" t="s">
        <v>797</v>
      </c>
      <c r="K43" t="s">
        <v>807</v>
      </c>
      <c r="M43" t="s">
        <v>799</v>
      </c>
      <c r="N43" s="15">
        <v>1</v>
      </c>
      <c r="O43" s="15">
        <f>COUNTIFS('Contract Awards'!$D$9:$D$2697,$B43)</f>
        <v>4</v>
      </c>
      <c r="P43" s="4">
        <f>(SUMIFS('Contract Awards'!$M$9:$M$2697,'Contract Awards'!$C$9:$C$2697,$B43)+SUMIFS('Contract Awards'!$M$9:$M$2697,'Contract Awards'!$D$9:$D$2697,$B43))/1000000</f>
        <v>1.2596714400000002</v>
      </c>
      <c r="Q43" s="4">
        <f>(SUMIFS('Award Actions'!$K$9:$K$7765,'Award Actions'!$D$9:$D$7765,$B43)+SUMIFS('Award Actions'!$K$9:$K$7765,'Award Actions'!$C$9:$C$7765,$B43))/1000000</f>
        <v>0.46810234000000001</v>
      </c>
      <c r="R43" s="6">
        <f t="shared" si="0"/>
        <v>0.37</v>
      </c>
      <c r="S43" t="s">
        <v>810</v>
      </c>
      <c r="T43" s="15">
        <f>COUNTIFS('Award Actions'!$D$9:$D$7765,$B43)+COUNTIFS('Award Actions'!$C$9:$C$7765,$B43)</f>
        <v>27</v>
      </c>
      <c r="U43" s="18">
        <f>IF(INDEX('Contract Families'!$AK$9:$AK$1696,MATCH($B43,'Contract Families'!$B$9:$B$1696,0))="","",INDEX('Contract Families'!$AK$9:$AK$1696,MATCH($B43,'Contract Families'!$B$9:$B$1696,0)))</f>
        <v>42410</v>
      </c>
      <c r="V43" t="s">
        <v>801</v>
      </c>
      <c r="W43" t="s">
        <v>599</v>
      </c>
      <c r="X43" s="19">
        <f>IF(MAX(_xlfn.MAXIFS('Contract Awards'!$U$9:$U$2697,'Contract Awards'!$C$9:$C$2697,$B43),_xlfn.MAXIFS('Contract Awards'!$U$9:$U$2697,'Contract Awards'!$D$9:$D$2697,$B43))=0,"",MAX(_xlfn.MAXIFS('Contract Awards'!$U$9:$U$2697,'Contract Awards'!$C$9:$C$2697,$B43),_xlfn.MAXIFS('Contract Awards'!$U$9:$U$2697,'Contract Awards'!$D$9:$D$2697,$B43)))</f>
        <v>42480</v>
      </c>
      <c r="Y43" s="19">
        <f>IF(MAX(_xlfn.MAXIFS('Contract Awards'!$V$9:$V$2697,'Contract Awards'!$C$9:$C$2697,$B43),_xlfn.MAXIFS('Contract Awards'!$V$9:$V$2697,'Contract Awards'!$D$9:$D$2697,$B43))=0,"",MAX(_xlfn.MAXIFS('Contract Awards'!$V$9:$V$2697,'Contract Awards'!$C$9:$C$2697,$B43),_xlfn.MAXIFS('Contract Awards'!$V$9:$V$2697,'Contract Awards'!$D$9:$D$2697,$B43)))</f>
        <v>42480</v>
      </c>
      <c r="Z43" s="19">
        <f>IF(_xlfn.MAXIFS('Contract Awards'!$U$9:$U$2697,'Contract Awards'!$C$9:$C$2697,$B43)=0,"",_xlfn.MAXIFS('Contract Awards'!$U$9:$U$2697,'Contract Awards'!$C$9:$C$2697,$B43))</f>
        <v>42410</v>
      </c>
      <c r="AA43" s="18">
        <f>IF(INDEX('Contract Families'!$AN$9:$AN$1696,MATCH($B43,'Contract Families'!$B$9:$B$1696,0))="","",INDEX('Contract Families'!$AN$9:$AN$1696,MATCH($B43,'Contract Families'!$B$9:$B$1696,0)))</f>
        <v>42480</v>
      </c>
      <c r="AB43" s="15">
        <f t="shared" si="1"/>
        <v>2</v>
      </c>
      <c r="AD43" t="str">
        <f>IF($U43="","",IF($U43&lt;'Timing &amp; Incumbent Screen'!$C$6,"Expired - successor unresolved","Active"))</f>
        <v>Expired - successor unresolved</v>
      </c>
    </row>
    <row r="44" spans="2:30" ht="10" customHeight="1" outlineLevel="1" x14ac:dyDescent="0.15">
      <c r="B44" t="s">
        <v>365</v>
      </c>
      <c r="C44" t="s">
        <v>816</v>
      </c>
      <c r="D44" t="s">
        <v>739</v>
      </c>
      <c r="E44" t="s">
        <v>795</v>
      </c>
      <c r="F44" t="s">
        <v>818</v>
      </c>
      <c r="I44" t="str">
        <f>IF(COUNTIFS('Contract Awards'!$D$9:$D$2697,$B44)&gt;0,"IDV vehicle","Standalone")</f>
        <v>IDV vehicle</v>
      </c>
      <c r="J44" t="s">
        <v>797</v>
      </c>
      <c r="K44" t="s">
        <v>807</v>
      </c>
      <c r="L44" t="s">
        <v>819</v>
      </c>
      <c r="M44" t="s">
        <v>815</v>
      </c>
      <c r="N44" s="15">
        <v>8</v>
      </c>
      <c r="O44" s="15">
        <f>COUNTIFS('Contract Awards'!$D$9:$D$2697,$B44)</f>
        <v>2</v>
      </c>
      <c r="P44" s="4">
        <f>(SUMIFS('Contract Awards'!$M$9:$M$2697,'Contract Awards'!$C$9:$C$2697,$B44)+SUMIFS('Contract Awards'!$M$9:$M$2697,'Contract Awards'!$D$9:$D$2697,$B44))/1000000</f>
        <v>1.1969363</v>
      </c>
      <c r="Q44" s="4">
        <f>(SUMIFS('Award Actions'!$K$9:$K$7765,'Award Actions'!$D$9:$D$7765,$B44)+SUMIFS('Award Actions'!$K$9:$K$7765,'Award Actions'!$C$9:$C$7765,$B44))/1000000</f>
        <v>1.1969363</v>
      </c>
      <c r="R44" s="6">
        <f t="shared" si="0"/>
        <v>1</v>
      </c>
      <c r="S44" t="s">
        <v>800</v>
      </c>
      <c r="T44" s="15">
        <f>COUNTIFS('Award Actions'!$D$9:$D$7765,$B44)+COUNTIFS('Award Actions'!$C$9:$C$7765,$B44)</f>
        <v>5</v>
      </c>
      <c r="U44" s="18">
        <f>IF(INDEX('Contract Families'!$AK$9:$AK$1696,MATCH($B44,'Contract Families'!$B$9:$B$1696,0))="","",INDEX('Contract Families'!$AK$9:$AK$1696,MATCH($B44,'Contract Families'!$B$9:$B$1696,0)))</f>
        <v>44185</v>
      </c>
      <c r="V44" t="s">
        <v>801</v>
      </c>
      <c r="W44" t="s">
        <v>599</v>
      </c>
      <c r="X44" s="19">
        <f>IF(MAX(_xlfn.MAXIFS('Contract Awards'!$U$9:$U$2697,'Contract Awards'!$C$9:$C$2697,$B44),_xlfn.MAXIFS('Contract Awards'!$U$9:$U$2697,'Contract Awards'!$D$9:$D$2697,$B44))=0,"",MAX(_xlfn.MAXIFS('Contract Awards'!$U$9:$U$2697,'Contract Awards'!$C$9:$C$2697,$B44),_xlfn.MAXIFS('Contract Awards'!$U$9:$U$2697,'Contract Awards'!$D$9:$D$2697,$B44)))</f>
        <v>44185</v>
      </c>
      <c r="Y44" s="19">
        <f>IF(MAX(_xlfn.MAXIFS('Contract Awards'!$V$9:$V$2697,'Contract Awards'!$C$9:$C$2697,$B44),_xlfn.MAXIFS('Contract Awards'!$V$9:$V$2697,'Contract Awards'!$D$9:$D$2697,$B44))=0,"",MAX(_xlfn.MAXIFS('Contract Awards'!$V$9:$V$2697,'Contract Awards'!$C$9:$C$2697,$B44),_xlfn.MAXIFS('Contract Awards'!$V$9:$V$2697,'Contract Awards'!$D$9:$D$2697,$B44)))</f>
        <v>44185</v>
      </c>
      <c r="Z44" s="19">
        <f>IF(_xlfn.MAXIFS('Contract Awards'!$U$9:$U$2697,'Contract Awards'!$C$9:$C$2697,$B44)=0,"",_xlfn.MAXIFS('Contract Awards'!$U$9:$U$2697,'Contract Awards'!$C$9:$C$2697,$B44))</f>
        <v>44185</v>
      </c>
      <c r="AA44" s="18">
        <f>IF(INDEX('Contract Families'!$AN$9:$AN$1696,MATCH($B44,'Contract Families'!$B$9:$B$1696,0))="","",INDEX('Contract Families'!$AN$9:$AN$1696,MATCH($B44,'Contract Families'!$B$9:$B$1696,0)))</f>
        <v>44185</v>
      </c>
      <c r="AB44" s="15">
        <f t="shared" si="1"/>
        <v>0</v>
      </c>
      <c r="AD44" t="str">
        <f>IF($U44="","",IF($U44&lt;'Timing &amp; Incumbent Screen'!$C$6,"Expired - successor unresolved","Active"))</f>
        <v>Expired - successor unresolved</v>
      </c>
    </row>
    <row r="45" spans="2:30" ht="10" customHeight="1" outlineLevel="1" x14ac:dyDescent="0.15">
      <c r="B45" t="s">
        <v>372</v>
      </c>
      <c r="C45" t="s">
        <v>816</v>
      </c>
      <c r="D45" t="s">
        <v>739</v>
      </c>
      <c r="E45" t="s">
        <v>795</v>
      </c>
      <c r="F45" t="s">
        <v>796</v>
      </c>
      <c r="I45" t="str">
        <f>IF(COUNTIFS('Contract Awards'!$D$9:$D$2697,$B45)&gt;0,"IDV vehicle","Standalone")</f>
        <v>IDV vehicle</v>
      </c>
      <c r="J45" t="s">
        <v>797</v>
      </c>
      <c r="K45" t="s">
        <v>807</v>
      </c>
      <c r="L45" t="s">
        <v>819</v>
      </c>
      <c r="M45" t="s">
        <v>815</v>
      </c>
      <c r="N45" s="15">
        <v>8</v>
      </c>
      <c r="O45" s="15">
        <f>COUNTIFS('Contract Awards'!$D$9:$D$2697,$B45)</f>
        <v>4</v>
      </c>
      <c r="P45" s="4">
        <f>(SUMIFS('Contract Awards'!$M$9:$M$2697,'Contract Awards'!$C$9:$C$2697,$B45)+SUMIFS('Contract Awards'!$M$9:$M$2697,'Contract Awards'!$D$9:$D$2697,$B45))/1000000</f>
        <v>1.1727152999999999</v>
      </c>
      <c r="Q45" s="4">
        <f>(SUMIFS('Award Actions'!$K$9:$K$7765,'Award Actions'!$D$9:$D$7765,$B45)+SUMIFS('Award Actions'!$K$9:$K$7765,'Award Actions'!$C$9:$C$7765,$B45))/1000000</f>
        <v>1.1727153000000001</v>
      </c>
      <c r="R45" s="6">
        <f t="shared" si="0"/>
        <v>1</v>
      </c>
      <c r="S45" t="s">
        <v>800</v>
      </c>
      <c r="T45" s="15">
        <f>COUNTIFS('Award Actions'!$D$9:$D$7765,$B45)+COUNTIFS('Award Actions'!$C$9:$C$7765,$B45)</f>
        <v>14</v>
      </c>
      <c r="U45" s="18">
        <f>IF(INDEX('Contract Families'!$AK$9:$AK$1696,MATCH($B45,'Contract Families'!$B$9:$B$1696,0))="","",INDEX('Contract Families'!$AK$9:$AK$1696,MATCH($B45,'Contract Families'!$B$9:$B$1696,0)))</f>
        <v>44185</v>
      </c>
      <c r="V45" t="s">
        <v>801</v>
      </c>
      <c r="W45" t="s">
        <v>599</v>
      </c>
      <c r="X45" s="19">
        <f>IF(MAX(_xlfn.MAXIFS('Contract Awards'!$U$9:$U$2697,'Contract Awards'!$C$9:$C$2697,$B45),_xlfn.MAXIFS('Contract Awards'!$U$9:$U$2697,'Contract Awards'!$D$9:$D$2697,$B45))=0,"",MAX(_xlfn.MAXIFS('Contract Awards'!$U$9:$U$2697,'Contract Awards'!$C$9:$C$2697,$B45),_xlfn.MAXIFS('Contract Awards'!$U$9:$U$2697,'Contract Awards'!$D$9:$D$2697,$B45)))</f>
        <v>44185</v>
      </c>
      <c r="Y45" s="19">
        <f>IF(MAX(_xlfn.MAXIFS('Contract Awards'!$V$9:$V$2697,'Contract Awards'!$C$9:$C$2697,$B45),_xlfn.MAXIFS('Contract Awards'!$V$9:$V$2697,'Contract Awards'!$D$9:$D$2697,$B45))=0,"",MAX(_xlfn.MAXIFS('Contract Awards'!$V$9:$V$2697,'Contract Awards'!$C$9:$C$2697,$B45),_xlfn.MAXIFS('Contract Awards'!$V$9:$V$2697,'Contract Awards'!$D$9:$D$2697,$B45)))</f>
        <v>44185</v>
      </c>
      <c r="Z45" s="19">
        <f>IF(_xlfn.MAXIFS('Contract Awards'!$U$9:$U$2697,'Contract Awards'!$C$9:$C$2697,$B45)=0,"",_xlfn.MAXIFS('Contract Awards'!$U$9:$U$2697,'Contract Awards'!$C$9:$C$2697,$B45))</f>
        <v>44185</v>
      </c>
      <c r="AA45" s="18">
        <f>IF(INDEX('Contract Families'!$AN$9:$AN$1696,MATCH($B45,'Contract Families'!$B$9:$B$1696,0))="","",INDEX('Contract Families'!$AN$9:$AN$1696,MATCH($B45,'Contract Families'!$B$9:$B$1696,0)))</f>
        <v>43549</v>
      </c>
      <c r="AB45" s="15">
        <f t="shared" si="1"/>
        <v>0</v>
      </c>
      <c r="AD45" t="str">
        <f>IF($U45="","",IF($U45&lt;'Timing &amp; Incumbent Screen'!$C$6,"Expired - successor unresolved","Active"))</f>
        <v>Expired - successor unresolved</v>
      </c>
    </row>
    <row r="46" spans="2:30" ht="10" customHeight="1" outlineLevel="1" x14ac:dyDescent="0.15">
      <c r="B46" t="s">
        <v>377</v>
      </c>
      <c r="C46" t="s">
        <v>821</v>
      </c>
      <c r="D46" t="s">
        <v>743</v>
      </c>
      <c r="E46" t="s">
        <v>803</v>
      </c>
      <c r="F46" t="s">
        <v>796</v>
      </c>
      <c r="I46" t="str">
        <f>IF(COUNTIFS('Contract Awards'!$D$9:$D$2697,$B46)&gt;0,"IDV vehicle","Standalone")</f>
        <v>IDV vehicle</v>
      </c>
      <c r="J46" t="s">
        <v>797</v>
      </c>
      <c r="K46" t="s">
        <v>807</v>
      </c>
      <c r="M46" t="s">
        <v>799</v>
      </c>
      <c r="N46" s="15">
        <v>1</v>
      </c>
      <c r="O46" s="15">
        <f>COUNTIFS('Contract Awards'!$D$9:$D$2697,$B46)</f>
        <v>4</v>
      </c>
      <c r="P46" s="4">
        <f>(SUMIFS('Contract Awards'!$M$9:$M$2697,'Contract Awards'!$C$9:$C$2697,$B46)+SUMIFS('Contract Awards'!$M$9:$M$2697,'Contract Awards'!$D$9:$D$2697,$B46))/1000000</f>
        <v>1.105898</v>
      </c>
      <c r="Q46" s="4">
        <f>(SUMIFS('Award Actions'!$K$9:$K$7765,'Award Actions'!$D$9:$D$7765,$B46)+SUMIFS('Award Actions'!$K$9:$K$7765,'Award Actions'!$C$9:$C$7765,$B46))/1000000</f>
        <v>1.105898</v>
      </c>
      <c r="R46" s="6">
        <f t="shared" si="0"/>
        <v>1</v>
      </c>
      <c r="S46" t="s">
        <v>800</v>
      </c>
      <c r="T46" s="15">
        <f>COUNTIFS('Award Actions'!$D$9:$D$7765,$B46)+COUNTIFS('Award Actions'!$C$9:$C$7765,$B46)</f>
        <v>9</v>
      </c>
      <c r="U46" s="18">
        <f>IF(INDEX('Contract Families'!$AK$9:$AK$1696,MATCH($B46,'Contract Families'!$B$9:$B$1696,0))="","",INDEX('Contract Families'!$AK$9:$AK$1696,MATCH($B46,'Contract Families'!$B$9:$B$1696,0)))</f>
        <v>43357</v>
      </c>
      <c r="V46" t="s">
        <v>801</v>
      </c>
      <c r="W46" t="s">
        <v>599</v>
      </c>
      <c r="X46" s="19">
        <f>IF(MAX(_xlfn.MAXIFS('Contract Awards'!$U$9:$U$2697,'Contract Awards'!$C$9:$C$2697,$B46),_xlfn.MAXIFS('Contract Awards'!$U$9:$U$2697,'Contract Awards'!$D$9:$D$2697,$B46))=0,"",MAX(_xlfn.MAXIFS('Contract Awards'!$U$9:$U$2697,'Contract Awards'!$C$9:$C$2697,$B46),_xlfn.MAXIFS('Contract Awards'!$U$9:$U$2697,'Contract Awards'!$D$9:$D$2697,$B46)))</f>
        <v>43644</v>
      </c>
      <c r="Y46" s="19">
        <f>IF(MAX(_xlfn.MAXIFS('Contract Awards'!$V$9:$V$2697,'Contract Awards'!$C$9:$C$2697,$B46),_xlfn.MAXIFS('Contract Awards'!$V$9:$V$2697,'Contract Awards'!$D$9:$D$2697,$B46))=0,"",MAX(_xlfn.MAXIFS('Contract Awards'!$V$9:$V$2697,'Contract Awards'!$C$9:$C$2697,$B46),_xlfn.MAXIFS('Contract Awards'!$V$9:$V$2697,'Contract Awards'!$D$9:$D$2697,$B46)))</f>
        <v>43644</v>
      </c>
      <c r="Z46" s="19">
        <f>IF(_xlfn.MAXIFS('Contract Awards'!$U$9:$U$2697,'Contract Awards'!$C$9:$C$2697,$B46)=0,"",_xlfn.MAXIFS('Contract Awards'!$U$9:$U$2697,'Contract Awards'!$C$9:$C$2697,$B46))</f>
        <v>43357</v>
      </c>
      <c r="AA46" s="18">
        <f>IF(INDEX('Contract Families'!$AN$9:$AN$1696,MATCH($B46,'Contract Families'!$B$9:$B$1696,0))="","",INDEX('Contract Families'!$AN$9:$AN$1696,MATCH($B46,'Contract Families'!$B$9:$B$1696,0)))</f>
        <v>43644</v>
      </c>
      <c r="AB46" s="15">
        <f t="shared" si="1"/>
        <v>9</v>
      </c>
      <c r="AD46" t="str">
        <f>IF($U46="","",IF($U46&lt;'Timing &amp; Incumbent Screen'!$C$6,"Expired - successor unresolved","Active"))</f>
        <v>Expired - successor unresolved</v>
      </c>
    </row>
    <row r="47" spans="2:30" ht="10" customHeight="1" outlineLevel="1" x14ac:dyDescent="0.15">
      <c r="B47" t="s">
        <v>167</v>
      </c>
      <c r="C47" t="s">
        <v>806</v>
      </c>
      <c r="D47" t="s">
        <v>744</v>
      </c>
      <c r="E47" t="s">
        <v>795</v>
      </c>
      <c r="F47" t="s">
        <v>818</v>
      </c>
      <c r="I47" t="str">
        <f>IF(COUNTIFS('Contract Awards'!$D$9:$D$2697,$B47)&gt;0,"IDV vehicle","Standalone")</f>
        <v>IDV vehicle</v>
      </c>
      <c r="J47" t="s">
        <v>797</v>
      </c>
      <c r="K47" t="s">
        <v>807</v>
      </c>
      <c r="M47" t="s">
        <v>799</v>
      </c>
      <c r="N47" s="15">
        <v>1</v>
      </c>
      <c r="O47" s="15">
        <f>COUNTIFS('Contract Awards'!$D$9:$D$2697,$B47)</f>
        <v>14</v>
      </c>
      <c r="P47" s="4">
        <f>(SUMIFS('Contract Awards'!$M$9:$M$2697,'Contract Awards'!$C$9:$C$2697,$B47)+SUMIFS('Contract Awards'!$M$9:$M$2697,'Contract Awards'!$D$9:$D$2697,$B47))/1000000</f>
        <v>84.99545105</v>
      </c>
      <c r="Q47" s="4">
        <f>(SUMIFS('Award Actions'!$K$9:$K$7765,'Award Actions'!$D$9:$D$7765,$B47)+SUMIFS('Award Actions'!$K$9:$K$7765,'Award Actions'!$C$9:$C$7765,$B47))/1000000</f>
        <v>84.995451050000014</v>
      </c>
      <c r="R47" s="6">
        <f t="shared" si="0"/>
        <v>1</v>
      </c>
      <c r="S47" t="s">
        <v>800</v>
      </c>
      <c r="T47" s="15">
        <f>COUNTIFS('Award Actions'!$D$9:$D$7765,$B47)+COUNTIFS('Award Actions'!$C$9:$C$7765,$B47)</f>
        <v>137</v>
      </c>
      <c r="U47" s="18">
        <f>IF(INDEX('Contract Families'!$AK$9:$AK$1696,MATCH($B47,'Contract Families'!$B$9:$B$1696,0))="","",INDEX('Contract Families'!$AK$9:$AK$1696,MATCH($B47,'Contract Families'!$B$9:$B$1696,0)))</f>
        <v>44185</v>
      </c>
      <c r="V47" t="s">
        <v>801</v>
      </c>
      <c r="W47" t="s">
        <v>599</v>
      </c>
      <c r="X47" s="19">
        <f>IF(MAX(_xlfn.MAXIFS('Contract Awards'!$U$9:$U$2697,'Contract Awards'!$C$9:$C$2697,$B47),_xlfn.MAXIFS('Contract Awards'!$U$9:$U$2697,'Contract Awards'!$D$9:$D$2697,$B47))=0,"",MAX(_xlfn.MAXIFS('Contract Awards'!$U$9:$U$2697,'Contract Awards'!$C$9:$C$2697,$B47),_xlfn.MAXIFS('Contract Awards'!$U$9:$U$2697,'Contract Awards'!$D$9:$D$2697,$B47)))</f>
        <v>45252</v>
      </c>
      <c r="Y47" s="19">
        <f>IF(MAX(_xlfn.MAXIFS('Contract Awards'!$V$9:$V$2697,'Contract Awards'!$C$9:$C$2697,$B47),_xlfn.MAXIFS('Contract Awards'!$V$9:$V$2697,'Contract Awards'!$D$9:$D$2697,$B47))=0,"",MAX(_xlfn.MAXIFS('Contract Awards'!$V$9:$V$2697,'Contract Awards'!$C$9:$C$2697,$B47),_xlfn.MAXIFS('Contract Awards'!$V$9:$V$2697,'Contract Awards'!$D$9:$D$2697,$B47)))</f>
        <v>45252</v>
      </c>
      <c r="Z47" s="19">
        <f>IF(_xlfn.MAXIFS('Contract Awards'!$U$9:$U$2697,'Contract Awards'!$C$9:$C$2697,$B47)=0,"",_xlfn.MAXIFS('Contract Awards'!$U$9:$U$2697,'Contract Awards'!$C$9:$C$2697,$B47))</f>
        <v>44185</v>
      </c>
      <c r="AA47" s="18">
        <f>IF(INDEX('Contract Families'!$AN$9:$AN$1696,MATCH($B47,'Contract Families'!$B$9:$B$1696,0))="","",INDEX('Contract Families'!$AN$9:$AN$1696,MATCH($B47,'Contract Families'!$B$9:$B$1696,0)))</f>
        <v>45252</v>
      </c>
      <c r="AB47" s="15">
        <f t="shared" si="1"/>
        <v>35</v>
      </c>
      <c r="AD47" t="str">
        <f>IF($U47="","",IF($U47&lt;'Timing &amp; Incumbent Screen'!$C$6,"Expired - successor unresolved","Active"))</f>
        <v>Expired - successor unresolved</v>
      </c>
    </row>
    <row r="48" spans="2:30" ht="10" customHeight="1" outlineLevel="1" x14ac:dyDescent="0.15">
      <c r="B48" t="s">
        <v>211</v>
      </c>
      <c r="C48" t="s">
        <v>806</v>
      </c>
      <c r="D48" t="s">
        <v>755</v>
      </c>
      <c r="E48" t="s">
        <v>795</v>
      </c>
      <c r="F48" t="s">
        <v>818</v>
      </c>
      <c r="H48" t="s">
        <v>216</v>
      </c>
      <c r="I48" t="str">
        <f>IF(COUNTIFS('Contract Awards'!$D$9:$D$2697,$B48)&gt;0,"IDV vehicle","Standalone")</f>
        <v>IDV vehicle</v>
      </c>
      <c r="J48" t="s">
        <v>797</v>
      </c>
      <c r="K48" t="s">
        <v>807</v>
      </c>
      <c r="M48" t="s">
        <v>799</v>
      </c>
      <c r="N48" s="15">
        <v>1</v>
      </c>
      <c r="O48" s="15">
        <f>COUNTIFS('Contract Awards'!$D$9:$D$2697,$B48)</f>
        <v>10</v>
      </c>
      <c r="P48" s="4">
        <f>(SUMIFS('Contract Awards'!$M$9:$M$2697,'Contract Awards'!$C$9:$C$2697,$B48)+SUMIFS('Contract Awards'!$M$9:$M$2697,'Contract Awards'!$D$9:$D$2697,$B48))/1000000</f>
        <v>13.740297779999999</v>
      </c>
      <c r="Q48" s="4">
        <f>(SUMIFS('Award Actions'!$K$9:$K$7765,'Award Actions'!$D$9:$D$7765,$B48)+SUMIFS('Award Actions'!$K$9:$K$7765,'Award Actions'!$C$9:$C$7765,$B48))/1000000</f>
        <v>13.740297779999999</v>
      </c>
      <c r="R48" s="6">
        <f t="shared" si="0"/>
        <v>1</v>
      </c>
      <c r="S48" t="s">
        <v>800</v>
      </c>
      <c r="T48" s="15">
        <f>COUNTIFS('Award Actions'!$D$9:$D$7765,$B48)+COUNTIFS('Award Actions'!$C$9:$C$7765,$B48)</f>
        <v>65</v>
      </c>
      <c r="U48" s="18">
        <f>IF(INDEX('Contract Families'!$AK$9:$AK$1696,MATCH($B48,'Contract Families'!$B$9:$B$1696,0))="","",INDEX('Contract Families'!$AK$9:$AK$1696,MATCH($B48,'Contract Families'!$B$9:$B$1696,0)))</f>
        <v>44252</v>
      </c>
      <c r="V48" t="s">
        <v>801</v>
      </c>
      <c r="W48" t="s">
        <v>599</v>
      </c>
      <c r="X48" s="19">
        <f>IF(MAX(_xlfn.MAXIFS('Contract Awards'!$U$9:$U$2697,'Contract Awards'!$C$9:$C$2697,$B48),_xlfn.MAXIFS('Contract Awards'!$U$9:$U$2697,'Contract Awards'!$D$9:$D$2697,$B48))=0,"",MAX(_xlfn.MAXIFS('Contract Awards'!$U$9:$U$2697,'Contract Awards'!$C$9:$C$2697,$B48),_xlfn.MAXIFS('Contract Awards'!$U$9:$U$2697,'Contract Awards'!$D$9:$D$2697,$B48)))</f>
        <v>44320</v>
      </c>
      <c r="Y48" s="19">
        <f>IF(MAX(_xlfn.MAXIFS('Contract Awards'!$V$9:$V$2697,'Contract Awards'!$C$9:$C$2697,$B48),_xlfn.MAXIFS('Contract Awards'!$V$9:$V$2697,'Contract Awards'!$D$9:$D$2697,$B48))=0,"",MAX(_xlfn.MAXIFS('Contract Awards'!$V$9:$V$2697,'Contract Awards'!$C$9:$C$2697,$B48),_xlfn.MAXIFS('Contract Awards'!$V$9:$V$2697,'Contract Awards'!$D$9:$D$2697,$B48)))</f>
        <v>44320</v>
      </c>
      <c r="Z48" s="19">
        <f>IF(_xlfn.MAXIFS('Contract Awards'!$U$9:$U$2697,'Contract Awards'!$C$9:$C$2697,$B48)=0,"",_xlfn.MAXIFS('Contract Awards'!$U$9:$U$2697,'Contract Awards'!$C$9:$C$2697,$B48))</f>
        <v>44252</v>
      </c>
      <c r="AA48" s="18">
        <f>IF(INDEX('Contract Families'!$AN$9:$AN$1696,MATCH($B48,'Contract Families'!$B$9:$B$1696,0))="","",INDEX('Contract Families'!$AN$9:$AN$1696,MATCH($B48,'Contract Families'!$B$9:$B$1696,0)))</f>
        <v>44320</v>
      </c>
      <c r="AB48" s="15">
        <f t="shared" si="1"/>
        <v>2</v>
      </c>
      <c r="AD48" t="str">
        <f>IF($U48="","",IF($U48&lt;'Timing &amp; Incumbent Screen'!$C$6,"Expired - successor unresolved","Active"))</f>
        <v>Expired - successor unresolved</v>
      </c>
    </row>
    <row r="49" spans="2:30" ht="10" customHeight="1" outlineLevel="1" x14ac:dyDescent="0.15">
      <c r="B49" t="s">
        <v>272</v>
      </c>
      <c r="C49" t="s">
        <v>806</v>
      </c>
      <c r="D49" t="s">
        <v>744</v>
      </c>
      <c r="E49" t="s">
        <v>795</v>
      </c>
      <c r="F49" t="s">
        <v>796</v>
      </c>
      <c r="I49" t="str">
        <f>IF(COUNTIFS('Contract Awards'!$D$9:$D$2697,$B49)&gt;0,"IDV vehicle","Standalone")</f>
        <v>IDV vehicle</v>
      </c>
      <c r="J49" t="s">
        <v>835</v>
      </c>
      <c r="K49" t="s">
        <v>807</v>
      </c>
      <c r="M49" t="s">
        <v>799</v>
      </c>
      <c r="N49" s="15">
        <v>1</v>
      </c>
      <c r="O49" s="15">
        <f>COUNTIFS('Contract Awards'!$D$9:$D$2697,$B49)</f>
        <v>4</v>
      </c>
      <c r="P49" s="4">
        <f>(SUMIFS('Contract Awards'!$M$9:$M$2697,'Contract Awards'!$C$9:$C$2697,$B49)+SUMIFS('Contract Awards'!$M$9:$M$2697,'Contract Awards'!$D$9:$D$2697,$B49))/1000000</f>
        <v>3.9623267100000001</v>
      </c>
      <c r="Q49" s="4">
        <f>(SUMIFS('Award Actions'!$K$9:$K$7765,'Award Actions'!$D$9:$D$7765,$B49)+SUMIFS('Award Actions'!$K$9:$K$7765,'Award Actions'!$C$9:$C$7765,$B49))/1000000</f>
        <v>-0.34285655999999998</v>
      </c>
      <c r="R49" s="6">
        <f t="shared" si="0"/>
        <v>-0.09</v>
      </c>
      <c r="S49" t="s">
        <v>810</v>
      </c>
      <c r="T49" s="15">
        <f>COUNTIFS('Award Actions'!$D$9:$D$7765,$B49)+COUNTIFS('Award Actions'!$C$9:$C$7765,$B49)</f>
        <v>31</v>
      </c>
      <c r="U49" s="18">
        <f>IF(INDEX('Contract Families'!$AK$9:$AK$1696,MATCH($B49,'Contract Families'!$B$9:$B$1696,0))="","",INDEX('Contract Families'!$AK$9:$AK$1696,MATCH($B49,'Contract Families'!$B$9:$B$1696,0)))</f>
        <v>42913</v>
      </c>
      <c r="V49" t="s">
        <v>836</v>
      </c>
      <c r="W49" t="s">
        <v>631</v>
      </c>
      <c r="X49" s="19">
        <f>IF(MAX(_xlfn.MAXIFS('Contract Awards'!$U$9:$U$2697,'Contract Awards'!$C$9:$C$2697,$B49),_xlfn.MAXIFS('Contract Awards'!$U$9:$U$2697,'Contract Awards'!$D$9:$D$2697,$B49))=0,"",MAX(_xlfn.MAXIFS('Contract Awards'!$U$9:$U$2697,'Contract Awards'!$C$9:$C$2697,$B49),_xlfn.MAXIFS('Contract Awards'!$U$9:$U$2697,'Contract Awards'!$D$9:$D$2697,$B49)))</f>
        <v>42913</v>
      </c>
      <c r="Y49" s="19">
        <f>IF(MAX(_xlfn.MAXIFS('Contract Awards'!$V$9:$V$2697,'Contract Awards'!$C$9:$C$2697,$B49),_xlfn.MAXIFS('Contract Awards'!$V$9:$V$2697,'Contract Awards'!$D$9:$D$2697,$B49))=0,"",MAX(_xlfn.MAXIFS('Contract Awards'!$V$9:$V$2697,'Contract Awards'!$C$9:$C$2697,$B49),_xlfn.MAXIFS('Contract Awards'!$V$9:$V$2697,'Contract Awards'!$D$9:$D$2697,$B49)))</f>
        <v>42913</v>
      </c>
      <c r="Z49" s="19">
        <f>IF(_xlfn.MAXIFS('Contract Awards'!$U$9:$U$2697,'Contract Awards'!$C$9:$C$2697,$B49)=0,"",_xlfn.MAXIFS('Contract Awards'!$U$9:$U$2697,'Contract Awards'!$C$9:$C$2697,$B49))</f>
        <v>42913</v>
      </c>
      <c r="AA49" s="18">
        <f>IF(INDEX('Contract Families'!$AN$9:$AN$1696,MATCH($B49,'Contract Families'!$B$9:$B$1696,0))="","",INDEX('Contract Families'!$AN$9:$AN$1696,MATCH($B49,'Contract Families'!$B$9:$B$1696,0)))</f>
        <v>42734</v>
      </c>
      <c r="AB49" s="15">
        <f t="shared" si="1"/>
        <v>0</v>
      </c>
      <c r="AD49" t="str">
        <f>IF($U49="","",IF($U49&lt;'Timing &amp; Incumbent Screen'!$C$6,"Expired - successor unresolved","Active"))</f>
        <v>Expired - successor unresolved</v>
      </c>
    </row>
    <row r="50" spans="2:30" ht="10" customHeight="1" outlineLevel="1" x14ac:dyDescent="0.15">
      <c r="B50" t="s">
        <v>283</v>
      </c>
      <c r="C50" t="s">
        <v>806</v>
      </c>
      <c r="D50" t="s">
        <v>744</v>
      </c>
      <c r="E50" t="s">
        <v>795</v>
      </c>
      <c r="F50" t="s">
        <v>796</v>
      </c>
      <c r="H50" t="s">
        <v>340</v>
      </c>
      <c r="I50" t="str">
        <f>IF(COUNTIFS('Contract Awards'!$D$9:$D$2697,$B50)&gt;0,"IDV vehicle","Standalone")</f>
        <v>IDV vehicle</v>
      </c>
      <c r="J50" t="s">
        <v>835</v>
      </c>
      <c r="K50" t="s">
        <v>807</v>
      </c>
      <c r="M50" t="s">
        <v>799</v>
      </c>
      <c r="N50" s="15">
        <v>1</v>
      </c>
      <c r="O50" s="15">
        <f>COUNTIFS('Contract Awards'!$D$9:$D$2697,$B50)</f>
        <v>4</v>
      </c>
      <c r="P50" s="4">
        <f>(SUMIFS('Contract Awards'!$M$9:$M$2697,'Contract Awards'!$C$9:$C$2697,$B50)+SUMIFS('Contract Awards'!$M$9:$M$2697,'Contract Awards'!$D$9:$D$2697,$B50))/1000000</f>
        <v>3.0610933999999999</v>
      </c>
      <c r="Q50" s="4">
        <f>(SUMIFS('Award Actions'!$K$9:$K$7765,'Award Actions'!$D$9:$D$7765,$B50)+SUMIFS('Award Actions'!$K$9:$K$7765,'Award Actions'!$C$9:$C$7765,$B50))/1000000</f>
        <v>-1.0175940000000001E-2</v>
      </c>
      <c r="R50" s="6">
        <f t="shared" si="0"/>
        <v>0</v>
      </c>
      <c r="S50" t="s">
        <v>810</v>
      </c>
      <c r="T50" s="15">
        <f>COUNTIFS('Award Actions'!$D$9:$D$7765,$B50)+COUNTIFS('Award Actions'!$C$9:$C$7765,$B50)</f>
        <v>19</v>
      </c>
      <c r="U50" s="18">
        <f>IF(INDEX('Contract Families'!$AK$9:$AK$1696,MATCH($B50,'Contract Families'!$B$9:$B$1696,0))="","",INDEX('Contract Families'!$AK$9:$AK$1696,MATCH($B50,'Contract Families'!$B$9:$B$1696,0)))</f>
        <v>42954</v>
      </c>
      <c r="V50" t="s">
        <v>836</v>
      </c>
      <c r="W50" t="s">
        <v>631</v>
      </c>
      <c r="X50" s="19">
        <f>IF(MAX(_xlfn.MAXIFS('Contract Awards'!$U$9:$U$2697,'Contract Awards'!$C$9:$C$2697,$B50),_xlfn.MAXIFS('Contract Awards'!$U$9:$U$2697,'Contract Awards'!$D$9:$D$2697,$B50))=0,"",MAX(_xlfn.MAXIFS('Contract Awards'!$U$9:$U$2697,'Contract Awards'!$C$9:$C$2697,$B50),_xlfn.MAXIFS('Contract Awards'!$U$9:$U$2697,'Contract Awards'!$D$9:$D$2697,$B50)))</f>
        <v>42954</v>
      </c>
      <c r="Y50" s="19">
        <f>IF(MAX(_xlfn.MAXIFS('Contract Awards'!$V$9:$V$2697,'Contract Awards'!$C$9:$C$2697,$B50),_xlfn.MAXIFS('Contract Awards'!$V$9:$V$2697,'Contract Awards'!$D$9:$D$2697,$B50))=0,"",MAX(_xlfn.MAXIFS('Contract Awards'!$V$9:$V$2697,'Contract Awards'!$C$9:$C$2697,$B50),_xlfn.MAXIFS('Contract Awards'!$V$9:$V$2697,'Contract Awards'!$D$9:$D$2697,$B50)))</f>
        <v>42954</v>
      </c>
      <c r="Z50" s="19">
        <f>IF(_xlfn.MAXIFS('Contract Awards'!$U$9:$U$2697,'Contract Awards'!$C$9:$C$2697,$B50)=0,"",_xlfn.MAXIFS('Contract Awards'!$U$9:$U$2697,'Contract Awards'!$C$9:$C$2697,$B50))</f>
        <v>42954</v>
      </c>
      <c r="AA50" s="18">
        <f>IF(INDEX('Contract Families'!$AN$9:$AN$1696,MATCH($B50,'Contract Families'!$B$9:$B$1696,0))="","",INDEX('Contract Families'!$AN$9:$AN$1696,MATCH($B50,'Contract Families'!$B$9:$B$1696,0)))</f>
        <v>42429</v>
      </c>
      <c r="AB50" s="15">
        <f t="shared" si="1"/>
        <v>0</v>
      </c>
      <c r="AD50" t="str">
        <f>IF($U50="","",IF($U50&lt;'Timing &amp; Incumbent Screen'!$C$6,"Expired - successor unresolved","Active"))</f>
        <v>Expired - successor unresolved</v>
      </c>
    </row>
    <row r="51" spans="2:30" ht="10" customHeight="1" outlineLevel="1" x14ac:dyDescent="0.15">
      <c r="B51" t="s">
        <v>286</v>
      </c>
      <c r="C51" t="s">
        <v>806</v>
      </c>
      <c r="D51" t="s">
        <v>748</v>
      </c>
      <c r="E51" t="s">
        <v>795</v>
      </c>
      <c r="F51" t="s">
        <v>827</v>
      </c>
      <c r="I51" t="str">
        <f>IF(COUNTIFS('Contract Awards'!$D$9:$D$2697,$B51)&gt;0,"IDV vehicle","Standalone")</f>
        <v>Standalone</v>
      </c>
      <c r="J51" t="s">
        <v>799</v>
      </c>
      <c r="M51" t="s">
        <v>799</v>
      </c>
      <c r="N51" s="15">
        <v>1</v>
      </c>
      <c r="O51" s="15">
        <f>COUNTIFS('Contract Awards'!$D$9:$D$2697,$B51)</f>
        <v>0</v>
      </c>
      <c r="P51" s="4">
        <f>(SUMIFS('Contract Awards'!$M$9:$M$2697,'Contract Awards'!$C$9:$C$2697,$B51)+SUMIFS('Contract Awards'!$M$9:$M$2697,'Contract Awards'!$D$9:$D$2697,$B51))/1000000</f>
        <v>2.9034910800000002</v>
      </c>
      <c r="Q51" s="4">
        <f>(SUMIFS('Award Actions'!$K$9:$K$7765,'Award Actions'!$D$9:$D$7765,$B51)+SUMIFS('Award Actions'!$K$9:$K$7765,'Award Actions'!$C$9:$C$7765,$B51))/1000000</f>
        <v>2.9034910800000002</v>
      </c>
      <c r="R51" s="6">
        <f t="shared" si="0"/>
        <v>1</v>
      </c>
      <c r="S51" t="s">
        <v>800</v>
      </c>
      <c r="T51" s="15">
        <f>COUNTIFS('Award Actions'!$D$9:$D$7765,$B51)+COUNTIFS('Award Actions'!$C$9:$C$7765,$B51)</f>
        <v>5</v>
      </c>
      <c r="U51" s="18">
        <f>IF(INDEX('Contract Families'!$AK$9:$AK$1696,MATCH($B51,'Contract Families'!$B$9:$B$1696,0))="","",INDEX('Contract Families'!$AK$9:$AK$1696,MATCH($B51,'Contract Families'!$B$9:$B$1696,0)))</f>
        <v>45973</v>
      </c>
      <c r="V51" t="s">
        <v>811</v>
      </c>
      <c r="W51" t="s">
        <v>599</v>
      </c>
      <c r="X51" s="19">
        <f>IF(MAX(_xlfn.MAXIFS('Contract Awards'!$U$9:$U$2697,'Contract Awards'!$C$9:$C$2697,$B51),_xlfn.MAXIFS('Contract Awards'!$U$9:$U$2697,'Contract Awards'!$D$9:$D$2697,$B51))=0,"",MAX(_xlfn.MAXIFS('Contract Awards'!$U$9:$U$2697,'Contract Awards'!$C$9:$C$2697,$B51),_xlfn.MAXIFS('Contract Awards'!$U$9:$U$2697,'Contract Awards'!$D$9:$D$2697,$B51)))</f>
        <v>45973</v>
      </c>
      <c r="Y51" s="19">
        <f>IF(MAX(_xlfn.MAXIFS('Contract Awards'!$V$9:$V$2697,'Contract Awards'!$C$9:$C$2697,$B51),_xlfn.MAXIFS('Contract Awards'!$V$9:$V$2697,'Contract Awards'!$D$9:$D$2697,$B51))=0,"",MAX(_xlfn.MAXIFS('Contract Awards'!$V$9:$V$2697,'Contract Awards'!$C$9:$C$2697,$B51),_xlfn.MAXIFS('Contract Awards'!$V$9:$V$2697,'Contract Awards'!$D$9:$D$2697,$B51)))</f>
        <v>45973</v>
      </c>
      <c r="Z51" s="19">
        <f>IF(_xlfn.MAXIFS('Contract Awards'!$U$9:$U$2697,'Contract Awards'!$C$9:$C$2697,$B51)=0,"",_xlfn.MAXIFS('Contract Awards'!$U$9:$U$2697,'Contract Awards'!$C$9:$C$2697,$B51))</f>
        <v>45973</v>
      </c>
      <c r="AA51" s="18" t="str">
        <f>IF(INDEX('Contract Families'!$AN$9:$AN$1696,MATCH($B51,'Contract Families'!$B$9:$B$1696,0))="","",INDEX('Contract Families'!$AN$9:$AN$1696,MATCH($B51,'Contract Families'!$B$9:$B$1696,0)))</f>
        <v/>
      </c>
      <c r="AB51" s="15">
        <f t="shared" si="1"/>
        <v>0</v>
      </c>
      <c r="AD51" t="str">
        <f>IF($U51="","",IF($U51&lt;'Timing &amp; Incumbent Screen'!$C$6,"Expired - successor unresolved","Active"))</f>
        <v>Expired - successor unresolved</v>
      </c>
    </row>
    <row r="52" spans="2:30" ht="10" customHeight="1" outlineLevel="1" x14ac:dyDescent="0.15">
      <c r="B52" t="s">
        <v>340</v>
      </c>
      <c r="C52" t="s">
        <v>806</v>
      </c>
      <c r="D52" t="s">
        <v>744</v>
      </c>
      <c r="E52" t="s">
        <v>795</v>
      </c>
      <c r="F52" t="s">
        <v>796</v>
      </c>
      <c r="G52" t="s">
        <v>283</v>
      </c>
      <c r="I52" t="str">
        <f>IF(COUNTIFS('Contract Awards'!$D$9:$D$2697,$B52)&gt;0,"IDV vehicle","Standalone")</f>
        <v>Standalone</v>
      </c>
      <c r="J52" t="s">
        <v>799</v>
      </c>
      <c r="M52" t="s">
        <v>799</v>
      </c>
      <c r="N52" s="15">
        <v>1</v>
      </c>
      <c r="O52" s="15">
        <f>COUNTIFS('Contract Awards'!$D$9:$D$2697,$B52)</f>
        <v>0</v>
      </c>
      <c r="P52" s="4">
        <f>(SUMIFS('Contract Awards'!$M$9:$M$2697,'Contract Awards'!$C$9:$C$2697,$B52)+SUMIFS('Contract Awards'!$M$9:$M$2697,'Contract Awards'!$D$9:$D$2697,$B52))/1000000</f>
        <v>1.44872622</v>
      </c>
      <c r="Q52" s="4">
        <f>(SUMIFS('Award Actions'!$K$9:$K$7765,'Award Actions'!$D$9:$D$7765,$B52)+SUMIFS('Award Actions'!$K$9:$K$7765,'Award Actions'!$C$9:$C$7765,$B52))/1000000</f>
        <v>-0.28614871999999997</v>
      </c>
      <c r="R52" s="6">
        <f t="shared" si="0"/>
        <v>-0.2</v>
      </c>
      <c r="S52" t="s">
        <v>810</v>
      </c>
      <c r="T52" s="15">
        <f>COUNTIFS('Award Actions'!$D$9:$D$7765,$B52)+COUNTIFS('Award Actions'!$C$9:$C$7765,$B52)</f>
        <v>4</v>
      </c>
      <c r="U52" s="18">
        <f>IF(INDEX('Contract Families'!$AK$9:$AK$1696,MATCH($B52,'Contract Families'!$B$9:$B$1696,0))="","",INDEX('Contract Families'!$AK$9:$AK$1696,MATCH($B52,'Contract Families'!$B$9:$B$1696,0)))</f>
        <v>43539</v>
      </c>
      <c r="V52" t="s">
        <v>811</v>
      </c>
      <c r="W52" t="s">
        <v>599</v>
      </c>
      <c r="X52" s="19">
        <f>IF(MAX(_xlfn.MAXIFS('Contract Awards'!$U$9:$U$2697,'Contract Awards'!$C$9:$C$2697,$B52),_xlfn.MAXIFS('Contract Awards'!$U$9:$U$2697,'Contract Awards'!$D$9:$D$2697,$B52))=0,"",MAX(_xlfn.MAXIFS('Contract Awards'!$U$9:$U$2697,'Contract Awards'!$C$9:$C$2697,$B52),_xlfn.MAXIFS('Contract Awards'!$U$9:$U$2697,'Contract Awards'!$D$9:$D$2697,$B52)))</f>
        <v>43539</v>
      </c>
      <c r="Y52" s="19">
        <f>IF(MAX(_xlfn.MAXIFS('Contract Awards'!$V$9:$V$2697,'Contract Awards'!$C$9:$C$2697,$B52),_xlfn.MAXIFS('Contract Awards'!$V$9:$V$2697,'Contract Awards'!$D$9:$D$2697,$B52))=0,"",MAX(_xlfn.MAXIFS('Contract Awards'!$V$9:$V$2697,'Contract Awards'!$C$9:$C$2697,$B52),_xlfn.MAXIFS('Contract Awards'!$V$9:$V$2697,'Contract Awards'!$D$9:$D$2697,$B52)))</f>
        <v>43539</v>
      </c>
      <c r="Z52" s="19">
        <f>IF(_xlfn.MAXIFS('Contract Awards'!$U$9:$U$2697,'Contract Awards'!$C$9:$C$2697,$B52)=0,"",_xlfn.MAXIFS('Contract Awards'!$U$9:$U$2697,'Contract Awards'!$C$9:$C$2697,$B52))</f>
        <v>43539</v>
      </c>
      <c r="AA52" s="18" t="str">
        <f>IF(INDEX('Contract Families'!$AN$9:$AN$1696,MATCH($B52,'Contract Families'!$B$9:$B$1696,0))="","",INDEX('Contract Families'!$AN$9:$AN$1696,MATCH($B52,'Contract Families'!$B$9:$B$1696,0)))</f>
        <v/>
      </c>
      <c r="AB52" s="15">
        <f t="shared" si="1"/>
        <v>0</v>
      </c>
      <c r="AD52" t="str">
        <f>IF($U52="","",IF($U52&lt;'Timing &amp; Incumbent Screen'!$C$6,"Expired - successor unresolved","Active"))</f>
        <v>Expired - successor unresolved</v>
      </c>
    </row>
    <row r="53" spans="2:30" ht="10" customHeight="1" outlineLevel="1" x14ac:dyDescent="0.15">
      <c r="B53" t="s">
        <v>364</v>
      </c>
      <c r="C53" t="s">
        <v>806</v>
      </c>
      <c r="D53" t="s">
        <v>748</v>
      </c>
      <c r="E53" t="s">
        <v>795</v>
      </c>
      <c r="F53" t="s">
        <v>818</v>
      </c>
      <c r="I53" t="str">
        <f>IF(COUNTIFS('Contract Awards'!$D$9:$D$2697,$B53)&gt;0,"IDV vehicle","Standalone")</f>
        <v>Standalone</v>
      </c>
      <c r="J53" t="s">
        <v>799</v>
      </c>
      <c r="M53" t="s">
        <v>799</v>
      </c>
      <c r="N53" s="15">
        <v>1</v>
      </c>
      <c r="O53" s="15">
        <f>COUNTIFS('Contract Awards'!$D$9:$D$2697,$B53)</f>
        <v>0</v>
      </c>
      <c r="P53" s="4">
        <f>(SUMIFS('Contract Awards'!$M$9:$M$2697,'Contract Awards'!$C$9:$C$2697,$B53)+SUMIFS('Contract Awards'!$M$9:$M$2697,'Contract Awards'!$D$9:$D$2697,$B53))/1000000</f>
        <v>1.1988516999999999</v>
      </c>
      <c r="Q53" s="4">
        <f>(SUMIFS('Award Actions'!$K$9:$K$7765,'Award Actions'!$D$9:$D$7765,$B53)+SUMIFS('Award Actions'!$K$9:$K$7765,'Award Actions'!$C$9:$C$7765,$B53))/1000000</f>
        <v>1.1988516999999999</v>
      </c>
      <c r="R53" s="6">
        <f t="shared" si="0"/>
        <v>1</v>
      </c>
      <c r="S53" t="s">
        <v>800</v>
      </c>
      <c r="T53" s="15">
        <f>COUNTIFS('Award Actions'!$D$9:$D$7765,$B53)+COUNTIFS('Award Actions'!$C$9:$C$7765,$B53)</f>
        <v>8</v>
      </c>
      <c r="U53" s="18">
        <f>IF(INDEX('Contract Families'!$AK$9:$AK$1696,MATCH($B53,'Contract Families'!$B$9:$B$1696,0))="","",INDEX('Contract Families'!$AK$9:$AK$1696,MATCH($B53,'Contract Families'!$B$9:$B$1696,0)))</f>
        <v>45061</v>
      </c>
      <c r="V53" t="s">
        <v>811</v>
      </c>
      <c r="W53" t="s">
        <v>599</v>
      </c>
      <c r="X53" s="19">
        <f>IF(MAX(_xlfn.MAXIFS('Contract Awards'!$U$9:$U$2697,'Contract Awards'!$C$9:$C$2697,$B53),_xlfn.MAXIFS('Contract Awards'!$U$9:$U$2697,'Contract Awards'!$D$9:$D$2697,$B53))=0,"",MAX(_xlfn.MAXIFS('Contract Awards'!$U$9:$U$2697,'Contract Awards'!$C$9:$C$2697,$B53),_xlfn.MAXIFS('Contract Awards'!$U$9:$U$2697,'Contract Awards'!$D$9:$D$2697,$B53)))</f>
        <v>45061</v>
      </c>
      <c r="Y53" s="19">
        <f>IF(MAX(_xlfn.MAXIFS('Contract Awards'!$V$9:$V$2697,'Contract Awards'!$C$9:$C$2697,$B53),_xlfn.MAXIFS('Contract Awards'!$V$9:$V$2697,'Contract Awards'!$D$9:$D$2697,$B53))=0,"",MAX(_xlfn.MAXIFS('Contract Awards'!$V$9:$V$2697,'Contract Awards'!$C$9:$C$2697,$B53),_xlfn.MAXIFS('Contract Awards'!$V$9:$V$2697,'Contract Awards'!$D$9:$D$2697,$B53)))</f>
        <v>45061</v>
      </c>
      <c r="Z53" s="19">
        <f>IF(_xlfn.MAXIFS('Contract Awards'!$U$9:$U$2697,'Contract Awards'!$C$9:$C$2697,$B53)=0,"",_xlfn.MAXIFS('Contract Awards'!$U$9:$U$2697,'Contract Awards'!$C$9:$C$2697,$B53))</f>
        <v>45061</v>
      </c>
      <c r="AA53" s="18" t="str">
        <f>IF(INDEX('Contract Families'!$AN$9:$AN$1696,MATCH($B53,'Contract Families'!$B$9:$B$1696,0))="","",INDEX('Contract Families'!$AN$9:$AN$1696,MATCH($B53,'Contract Families'!$B$9:$B$1696,0)))</f>
        <v/>
      </c>
      <c r="AB53" s="15">
        <f t="shared" si="1"/>
        <v>0</v>
      </c>
      <c r="AD53" t="str">
        <f>IF($U53="","",IF($U53&lt;'Timing &amp; Incumbent Screen'!$C$6,"Expired - successor unresolved","Active"))</f>
        <v>Expired - successor unresolved</v>
      </c>
    </row>
    <row r="54" spans="2:30" ht="10" customHeight="1" outlineLevel="1" x14ac:dyDescent="0.15">
      <c r="B54" t="s">
        <v>370</v>
      </c>
      <c r="C54" t="s">
        <v>806</v>
      </c>
      <c r="D54" t="s">
        <v>748</v>
      </c>
      <c r="E54" t="s">
        <v>795</v>
      </c>
      <c r="F54" t="s">
        <v>818</v>
      </c>
      <c r="I54" t="str">
        <f>IF(COUNTIFS('Contract Awards'!$D$9:$D$2697,$B54)&gt;0,"IDV vehicle","Standalone")</f>
        <v>Standalone</v>
      </c>
      <c r="J54" t="s">
        <v>799</v>
      </c>
      <c r="M54" t="s">
        <v>799</v>
      </c>
      <c r="N54" s="15">
        <v>1</v>
      </c>
      <c r="O54" s="15">
        <f>COUNTIFS('Contract Awards'!$D$9:$D$2697,$B54)</f>
        <v>0</v>
      </c>
      <c r="P54" s="4">
        <f>(SUMIFS('Contract Awards'!$M$9:$M$2697,'Contract Awards'!$C$9:$C$2697,$B54)+SUMIFS('Contract Awards'!$M$9:$M$2697,'Contract Awards'!$D$9:$D$2697,$B54))/1000000</f>
        <v>1.1769456299999999</v>
      </c>
      <c r="Q54" s="4">
        <f>(SUMIFS('Award Actions'!$K$9:$K$7765,'Award Actions'!$D$9:$D$7765,$B54)+SUMIFS('Award Actions'!$K$9:$K$7765,'Award Actions'!$C$9:$C$7765,$B54))/1000000</f>
        <v>1.1769456299999999</v>
      </c>
      <c r="R54" s="6">
        <f t="shared" si="0"/>
        <v>1</v>
      </c>
      <c r="S54" t="s">
        <v>800</v>
      </c>
      <c r="T54" s="15">
        <f>COUNTIFS('Award Actions'!$D$9:$D$7765,$B54)+COUNTIFS('Award Actions'!$C$9:$C$7765,$B54)</f>
        <v>2</v>
      </c>
      <c r="U54" s="18">
        <f>IF(INDEX('Contract Families'!$AK$9:$AK$1696,MATCH($B54,'Contract Families'!$B$9:$B$1696,0))="","",INDEX('Contract Families'!$AK$9:$AK$1696,MATCH($B54,'Contract Families'!$B$9:$B$1696,0)))</f>
        <v>44559</v>
      </c>
      <c r="V54" t="s">
        <v>811</v>
      </c>
      <c r="W54" t="s">
        <v>599</v>
      </c>
      <c r="X54" s="19">
        <f>IF(MAX(_xlfn.MAXIFS('Contract Awards'!$U$9:$U$2697,'Contract Awards'!$C$9:$C$2697,$B54),_xlfn.MAXIFS('Contract Awards'!$U$9:$U$2697,'Contract Awards'!$D$9:$D$2697,$B54))=0,"",MAX(_xlfn.MAXIFS('Contract Awards'!$U$9:$U$2697,'Contract Awards'!$C$9:$C$2697,$B54),_xlfn.MAXIFS('Contract Awards'!$U$9:$U$2697,'Contract Awards'!$D$9:$D$2697,$B54)))</f>
        <v>44559</v>
      </c>
      <c r="Y54" s="19">
        <f>IF(MAX(_xlfn.MAXIFS('Contract Awards'!$V$9:$V$2697,'Contract Awards'!$C$9:$C$2697,$B54),_xlfn.MAXIFS('Contract Awards'!$V$9:$V$2697,'Contract Awards'!$D$9:$D$2697,$B54))=0,"",MAX(_xlfn.MAXIFS('Contract Awards'!$V$9:$V$2697,'Contract Awards'!$C$9:$C$2697,$B54),_xlfn.MAXIFS('Contract Awards'!$V$9:$V$2697,'Contract Awards'!$D$9:$D$2697,$B54)))</f>
        <v>44559</v>
      </c>
      <c r="Z54" s="19">
        <f>IF(_xlfn.MAXIFS('Contract Awards'!$U$9:$U$2697,'Contract Awards'!$C$9:$C$2697,$B54)=0,"",_xlfn.MAXIFS('Contract Awards'!$U$9:$U$2697,'Contract Awards'!$C$9:$C$2697,$B54))</f>
        <v>44559</v>
      </c>
      <c r="AA54" s="18" t="str">
        <f>IF(INDEX('Contract Families'!$AN$9:$AN$1696,MATCH($B54,'Contract Families'!$B$9:$B$1696,0))="","",INDEX('Contract Families'!$AN$9:$AN$1696,MATCH($B54,'Contract Families'!$B$9:$B$1696,0)))</f>
        <v/>
      </c>
      <c r="AB54" s="15">
        <f t="shared" si="1"/>
        <v>0</v>
      </c>
      <c r="AD54" t="str">
        <f>IF($U54="","",IF($U54&lt;'Timing &amp; Incumbent Screen'!$C$6,"Expired - successor unresolved","Active"))</f>
        <v>Expired - successor unresolved</v>
      </c>
    </row>
    <row r="55" spans="2:30" ht="10" customHeight="1" outlineLevel="1" x14ac:dyDescent="0.15">
      <c r="B55" t="s">
        <v>162</v>
      </c>
      <c r="C55" t="s">
        <v>806</v>
      </c>
      <c r="D55" t="s">
        <v>746</v>
      </c>
      <c r="E55" t="s">
        <v>795</v>
      </c>
      <c r="F55" t="s">
        <v>796</v>
      </c>
      <c r="I55" t="str">
        <f>IF(COUNTIFS('Contract Awards'!$D$9:$D$2697,$B55)&gt;0,"IDV vehicle","Standalone")</f>
        <v>Standalone</v>
      </c>
      <c r="J55" t="s">
        <v>799</v>
      </c>
      <c r="M55" t="s">
        <v>799</v>
      </c>
      <c r="N55" s="15">
        <v>1</v>
      </c>
      <c r="O55" s="15">
        <f>COUNTIFS('Contract Awards'!$D$9:$D$2697,$B55)</f>
        <v>0</v>
      </c>
      <c r="P55" s="4">
        <f>(SUMIFS('Contract Awards'!$M$9:$M$2697,'Contract Awards'!$C$9:$C$2697,$B55)+SUMIFS('Contract Awards'!$M$9:$M$2697,'Contract Awards'!$D$9:$D$2697,$B55))/1000000</f>
        <v>258.50627363000001</v>
      </c>
      <c r="Q55" s="4">
        <f>(SUMIFS('Award Actions'!$K$9:$K$7765,'Award Actions'!$D$9:$D$7765,$B55)+SUMIFS('Award Actions'!$K$9:$K$7765,'Award Actions'!$C$9:$C$7765,$B55))/1000000</f>
        <v>258.50627363000001</v>
      </c>
      <c r="R55" s="6">
        <f t="shared" si="0"/>
        <v>1</v>
      </c>
      <c r="S55" t="s">
        <v>800</v>
      </c>
      <c r="T55" s="15">
        <f>COUNTIFS('Award Actions'!$D$9:$D$7765,$B55)+COUNTIFS('Award Actions'!$C$9:$C$7765,$B55)</f>
        <v>11</v>
      </c>
      <c r="U55" s="18">
        <f>IF(INDEX('Contract Families'!$AK$9:$AK$1696,MATCH($B55,'Contract Families'!$B$9:$B$1696,0))="","",INDEX('Contract Families'!$AK$9:$AK$1696,MATCH($B55,'Contract Families'!$B$9:$B$1696,0)))</f>
        <v>46708</v>
      </c>
      <c r="V55" t="s">
        <v>811</v>
      </c>
      <c r="W55" t="s">
        <v>599</v>
      </c>
      <c r="X55" s="19">
        <f>IF(MAX(_xlfn.MAXIFS('Contract Awards'!$U$9:$U$2697,'Contract Awards'!$C$9:$C$2697,$B55),_xlfn.MAXIFS('Contract Awards'!$U$9:$U$2697,'Contract Awards'!$D$9:$D$2697,$B55))=0,"",MAX(_xlfn.MAXIFS('Contract Awards'!$U$9:$U$2697,'Contract Awards'!$C$9:$C$2697,$B55),_xlfn.MAXIFS('Contract Awards'!$U$9:$U$2697,'Contract Awards'!$D$9:$D$2697,$B55)))</f>
        <v>46708</v>
      </c>
      <c r="Y55" s="19">
        <f>IF(MAX(_xlfn.MAXIFS('Contract Awards'!$V$9:$V$2697,'Contract Awards'!$C$9:$C$2697,$B55),_xlfn.MAXIFS('Contract Awards'!$V$9:$V$2697,'Contract Awards'!$D$9:$D$2697,$B55))=0,"",MAX(_xlfn.MAXIFS('Contract Awards'!$V$9:$V$2697,'Contract Awards'!$C$9:$C$2697,$B55),_xlfn.MAXIFS('Contract Awards'!$V$9:$V$2697,'Contract Awards'!$D$9:$D$2697,$B55)))</f>
        <v>46708</v>
      </c>
      <c r="Z55" s="19">
        <f>IF(_xlfn.MAXIFS('Contract Awards'!$U$9:$U$2697,'Contract Awards'!$C$9:$C$2697,$B55)=0,"",_xlfn.MAXIFS('Contract Awards'!$U$9:$U$2697,'Contract Awards'!$C$9:$C$2697,$B55))</f>
        <v>46708</v>
      </c>
      <c r="AA55" s="18" t="str">
        <f>IF(INDEX('Contract Families'!$AN$9:$AN$1696,MATCH($B55,'Contract Families'!$B$9:$B$1696,0))="","",INDEX('Contract Families'!$AN$9:$AN$1696,MATCH($B55,'Contract Families'!$B$9:$B$1696,0)))</f>
        <v/>
      </c>
      <c r="AB55" s="15">
        <f t="shared" si="1"/>
        <v>0</v>
      </c>
      <c r="AD55" t="str">
        <f>IF($U55="","",IF($U55&lt;'Timing &amp; Incumbent Screen'!$C$6,"Expired - successor unresolved","Active"))</f>
        <v>Active</v>
      </c>
    </row>
    <row r="56" spans="2:30" ht="10" customHeight="1" outlineLevel="1" x14ac:dyDescent="0.15">
      <c r="B56" t="s">
        <v>166</v>
      </c>
      <c r="C56" t="s">
        <v>806</v>
      </c>
      <c r="D56" t="s">
        <v>744</v>
      </c>
      <c r="E56" t="s">
        <v>795</v>
      </c>
      <c r="F56" t="s">
        <v>796</v>
      </c>
      <c r="G56" t="s">
        <v>260</v>
      </c>
      <c r="I56" t="str">
        <f>IF(COUNTIFS('Contract Awards'!$D$9:$D$2697,$B56)&gt;0,"IDV vehicle","Standalone")</f>
        <v>IDV vehicle</v>
      </c>
      <c r="J56" t="s">
        <v>797</v>
      </c>
      <c r="K56" t="s">
        <v>807</v>
      </c>
      <c r="L56" t="s">
        <v>808</v>
      </c>
      <c r="M56" t="s">
        <v>815</v>
      </c>
      <c r="N56" s="15">
        <v>3</v>
      </c>
      <c r="O56" s="15">
        <f>COUNTIFS('Contract Awards'!$D$9:$D$2697,$B56)</f>
        <v>15</v>
      </c>
      <c r="P56" s="4">
        <f>(SUMIFS('Contract Awards'!$M$9:$M$2697,'Contract Awards'!$C$9:$C$2697,$B56)+SUMIFS('Contract Awards'!$M$9:$M$2697,'Contract Awards'!$D$9:$D$2697,$B56))/1000000</f>
        <v>114.54007912</v>
      </c>
      <c r="Q56" s="4">
        <f>(SUMIFS('Award Actions'!$K$9:$K$7765,'Award Actions'!$D$9:$D$7765,$B56)+SUMIFS('Award Actions'!$K$9:$K$7765,'Award Actions'!$C$9:$C$7765,$B56))/1000000</f>
        <v>114.45560512</v>
      </c>
      <c r="R56" s="6">
        <f t="shared" si="0"/>
        <v>1</v>
      </c>
      <c r="S56" t="s">
        <v>800</v>
      </c>
      <c r="T56" s="15">
        <f>COUNTIFS('Award Actions'!$D$9:$D$7765,$B56)+COUNTIFS('Award Actions'!$C$9:$C$7765,$B56)</f>
        <v>93</v>
      </c>
      <c r="U56" s="18">
        <f>IF(INDEX('Contract Families'!$AK$9:$AK$1696,MATCH($B56,'Contract Families'!$B$9:$B$1696,0))="","",INDEX('Contract Families'!$AK$9:$AK$1696,MATCH($B56,'Contract Families'!$B$9:$B$1696,0)))</f>
        <v>46047</v>
      </c>
      <c r="V56" t="s">
        <v>801</v>
      </c>
      <c r="W56" t="s">
        <v>599</v>
      </c>
      <c r="X56" s="19">
        <f>IF(MAX(_xlfn.MAXIFS('Contract Awards'!$U$9:$U$2697,'Contract Awards'!$C$9:$C$2697,$B56),_xlfn.MAXIFS('Contract Awards'!$U$9:$U$2697,'Contract Awards'!$D$9:$D$2697,$B56))=0,"",MAX(_xlfn.MAXIFS('Contract Awards'!$U$9:$U$2697,'Contract Awards'!$C$9:$C$2697,$B56),_xlfn.MAXIFS('Contract Awards'!$U$9:$U$2697,'Contract Awards'!$D$9:$D$2697,$B56)))</f>
        <v>46633</v>
      </c>
      <c r="Y56" s="19">
        <f>IF(MAX(_xlfn.MAXIFS('Contract Awards'!$V$9:$V$2697,'Contract Awards'!$C$9:$C$2697,$B56),_xlfn.MAXIFS('Contract Awards'!$V$9:$V$2697,'Contract Awards'!$D$9:$D$2697,$B56))=0,"",MAX(_xlfn.MAXIFS('Contract Awards'!$V$9:$V$2697,'Contract Awards'!$C$9:$C$2697,$B56),_xlfn.MAXIFS('Contract Awards'!$V$9:$V$2697,'Contract Awards'!$D$9:$D$2697,$B56)))</f>
        <v>46633</v>
      </c>
      <c r="Z56" s="19">
        <f>IF(_xlfn.MAXIFS('Contract Awards'!$U$9:$U$2697,'Contract Awards'!$C$9:$C$2697,$B56)=0,"",_xlfn.MAXIFS('Contract Awards'!$U$9:$U$2697,'Contract Awards'!$C$9:$C$2697,$B56))</f>
        <v>46047</v>
      </c>
      <c r="AA56" s="18">
        <f>IF(INDEX('Contract Families'!$AN$9:$AN$1696,MATCH($B56,'Contract Families'!$B$9:$B$1696,0))="","",INDEX('Contract Families'!$AN$9:$AN$1696,MATCH($B56,'Contract Families'!$B$9:$B$1696,0)))</f>
        <v>46633</v>
      </c>
      <c r="AB56" s="15">
        <f t="shared" si="1"/>
        <v>19</v>
      </c>
      <c r="AD56" t="str">
        <f>IF($U56="","",IF($U56&lt;'Timing &amp; Incumbent Screen'!$C$6,"Expired - successor unresolved","Active"))</f>
        <v>Expired - successor unresolved</v>
      </c>
    </row>
    <row r="57" spans="2:30" ht="10" customHeight="1" outlineLevel="1" x14ac:dyDescent="0.15">
      <c r="B57" t="s">
        <v>168</v>
      </c>
      <c r="C57" t="s">
        <v>816</v>
      </c>
      <c r="D57" t="s">
        <v>739</v>
      </c>
      <c r="E57" t="s">
        <v>795</v>
      </c>
      <c r="F57" t="s">
        <v>796</v>
      </c>
      <c r="I57" t="str">
        <f>IF(COUNTIFS('Contract Awards'!$D$9:$D$2697,$B57)&gt;0,"IDV vehicle","Standalone")</f>
        <v>Standalone</v>
      </c>
      <c r="J57" t="s">
        <v>799</v>
      </c>
      <c r="M57" t="s">
        <v>799</v>
      </c>
      <c r="N57" s="15">
        <v>1</v>
      </c>
      <c r="O57" s="15">
        <f>COUNTIFS('Contract Awards'!$D$9:$D$2697,$B57)</f>
        <v>0</v>
      </c>
      <c r="P57" s="4">
        <f>(SUMIFS('Contract Awards'!$M$9:$M$2697,'Contract Awards'!$C$9:$C$2697,$B57)+SUMIFS('Contract Awards'!$M$9:$M$2697,'Contract Awards'!$D$9:$D$2697,$B57))/1000000</f>
        <v>68.6465757</v>
      </c>
      <c r="Q57" s="4">
        <f>(SUMIFS('Award Actions'!$K$9:$K$7765,'Award Actions'!$D$9:$D$7765,$B57)+SUMIFS('Award Actions'!$K$9:$K$7765,'Award Actions'!$C$9:$C$7765,$B57))/1000000</f>
        <v>59.7307907</v>
      </c>
      <c r="R57" s="6">
        <f t="shared" si="0"/>
        <v>0.87</v>
      </c>
      <c r="S57" t="s">
        <v>810</v>
      </c>
      <c r="T57" s="15">
        <f>COUNTIFS('Award Actions'!$D$9:$D$7765,$B57)+COUNTIFS('Award Actions'!$C$9:$C$7765,$B57)</f>
        <v>92</v>
      </c>
      <c r="U57" s="18">
        <f>IF(INDEX('Contract Families'!$AK$9:$AK$1696,MATCH($B57,'Contract Families'!$B$9:$B$1696,0))="","",INDEX('Contract Families'!$AK$9:$AK$1696,MATCH($B57,'Contract Families'!$B$9:$B$1696,0)))</f>
        <v>44528</v>
      </c>
      <c r="V57" t="s">
        <v>811</v>
      </c>
      <c r="W57" t="s">
        <v>599</v>
      </c>
      <c r="X57" s="19">
        <f>IF(MAX(_xlfn.MAXIFS('Contract Awards'!$U$9:$U$2697,'Contract Awards'!$C$9:$C$2697,$B57),_xlfn.MAXIFS('Contract Awards'!$U$9:$U$2697,'Contract Awards'!$D$9:$D$2697,$B57))=0,"",MAX(_xlfn.MAXIFS('Contract Awards'!$U$9:$U$2697,'Contract Awards'!$C$9:$C$2697,$B57),_xlfn.MAXIFS('Contract Awards'!$U$9:$U$2697,'Contract Awards'!$D$9:$D$2697,$B57)))</f>
        <v>44528</v>
      </c>
      <c r="Y57" s="19">
        <f>IF(MAX(_xlfn.MAXIFS('Contract Awards'!$V$9:$V$2697,'Contract Awards'!$C$9:$C$2697,$B57),_xlfn.MAXIFS('Contract Awards'!$V$9:$V$2697,'Contract Awards'!$D$9:$D$2697,$B57))=0,"",MAX(_xlfn.MAXIFS('Contract Awards'!$V$9:$V$2697,'Contract Awards'!$C$9:$C$2697,$B57),_xlfn.MAXIFS('Contract Awards'!$V$9:$V$2697,'Contract Awards'!$D$9:$D$2697,$B57)))</f>
        <v>44528</v>
      </c>
      <c r="Z57" s="19">
        <f>IF(_xlfn.MAXIFS('Contract Awards'!$U$9:$U$2697,'Contract Awards'!$C$9:$C$2697,$B57)=0,"",_xlfn.MAXIFS('Contract Awards'!$U$9:$U$2697,'Contract Awards'!$C$9:$C$2697,$B57))</f>
        <v>44528</v>
      </c>
      <c r="AA57" s="18" t="str">
        <f>IF(INDEX('Contract Families'!$AN$9:$AN$1696,MATCH($B57,'Contract Families'!$B$9:$B$1696,0))="","",INDEX('Contract Families'!$AN$9:$AN$1696,MATCH($B57,'Contract Families'!$B$9:$B$1696,0)))</f>
        <v/>
      </c>
      <c r="AB57" s="15">
        <f t="shared" si="1"/>
        <v>0</v>
      </c>
      <c r="AD57" t="str">
        <f>IF($U57="","",IF($U57&lt;'Timing &amp; Incumbent Screen'!$C$6,"Expired - successor unresolved","Active"))</f>
        <v>Expired - successor unresolved</v>
      </c>
    </row>
    <row r="58" spans="2:30" ht="10" customHeight="1" outlineLevel="1" x14ac:dyDescent="0.15">
      <c r="B58" t="s">
        <v>172</v>
      </c>
      <c r="C58" t="s">
        <v>837</v>
      </c>
      <c r="D58" t="s">
        <v>741</v>
      </c>
      <c r="E58" t="s">
        <v>795</v>
      </c>
      <c r="F58" t="s">
        <v>796</v>
      </c>
      <c r="I58" t="str">
        <f>IF(COUNTIFS('Contract Awards'!$D$9:$D$2697,$B58)&gt;0,"IDV vehicle","Standalone")</f>
        <v>Standalone</v>
      </c>
      <c r="J58" t="s">
        <v>799</v>
      </c>
      <c r="M58" t="s">
        <v>799</v>
      </c>
      <c r="N58" s="15">
        <v>1</v>
      </c>
      <c r="O58" s="15">
        <f>COUNTIFS('Contract Awards'!$D$9:$D$2697,$B58)</f>
        <v>0</v>
      </c>
      <c r="P58" s="4">
        <f>(SUMIFS('Contract Awards'!$M$9:$M$2697,'Contract Awards'!$C$9:$C$2697,$B58)+SUMIFS('Contract Awards'!$M$9:$M$2697,'Contract Awards'!$D$9:$D$2697,$B58))/1000000</f>
        <v>49.793885549999999</v>
      </c>
      <c r="Q58" s="4">
        <f>(SUMIFS('Award Actions'!$K$9:$K$7765,'Award Actions'!$D$9:$D$7765,$B58)+SUMIFS('Award Actions'!$K$9:$K$7765,'Award Actions'!$C$9:$C$7765,$B58))/1000000</f>
        <v>49.793885549999999</v>
      </c>
      <c r="R58" s="6">
        <f t="shared" si="0"/>
        <v>1</v>
      </c>
      <c r="S58" t="s">
        <v>800</v>
      </c>
      <c r="T58" s="15">
        <f>COUNTIFS('Award Actions'!$D$9:$D$7765,$B58)+COUNTIFS('Award Actions'!$C$9:$C$7765,$B58)</f>
        <v>9</v>
      </c>
      <c r="U58" s="18">
        <f>IF(INDEX('Contract Families'!$AK$9:$AK$1696,MATCH($B58,'Contract Families'!$B$9:$B$1696,0))="","",INDEX('Contract Families'!$AK$9:$AK$1696,MATCH($B58,'Contract Families'!$B$9:$B$1696,0)))</f>
        <v>46204</v>
      </c>
      <c r="V58" t="s">
        <v>811</v>
      </c>
      <c r="W58" t="s">
        <v>599</v>
      </c>
      <c r="X58" s="19">
        <f>IF(MAX(_xlfn.MAXIFS('Contract Awards'!$U$9:$U$2697,'Contract Awards'!$C$9:$C$2697,$B58),_xlfn.MAXIFS('Contract Awards'!$U$9:$U$2697,'Contract Awards'!$D$9:$D$2697,$B58))=0,"",MAX(_xlfn.MAXIFS('Contract Awards'!$U$9:$U$2697,'Contract Awards'!$C$9:$C$2697,$B58),_xlfn.MAXIFS('Contract Awards'!$U$9:$U$2697,'Contract Awards'!$D$9:$D$2697,$B58)))</f>
        <v>46204</v>
      </c>
      <c r="Y58" s="19">
        <f>IF(MAX(_xlfn.MAXIFS('Contract Awards'!$V$9:$V$2697,'Contract Awards'!$C$9:$C$2697,$B58),_xlfn.MAXIFS('Contract Awards'!$V$9:$V$2697,'Contract Awards'!$D$9:$D$2697,$B58))=0,"",MAX(_xlfn.MAXIFS('Contract Awards'!$V$9:$V$2697,'Contract Awards'!$C$9:$C$2697,$B58),_xlfn.MAXIFS('Contract Awards'!$V$9:$V$2697,'Contract Awards'!$D$9:$D$2697,$B58)))</f>
        <v>46204</v>
      </c>
      <c r="Z58" s="19">
        <f>IF(_xlfn.MAXIFS('Contract Awards'!$U$9:$U$2697,'Contract Awards'!$C$9:$C$2697,$B58)=0,"",_xlfn.MAXIFS('Contract Awards'!$U$9:$U$2697,'Contract Awards'!$C$9:$C$2697,$B58))</f>
        <v>46204</v>
      </c>
      <c r="AA58" s="18" t="str">
        <f>IF(INDEX('Contract Families'!$AN$9:$AN$1696,MATCH($B58,'Contract Families'!$B$9:$B$1696,0))="","",INDEX('Contract Families'!$AN$9:$AN$1696,MATCH($B58,'Contract Families'!$B$9:$B$1696,0)))</f>
        <v/>
      </c>
      <c r="AB58" s="15">
        <f t="shared" si="1"/>
        <v>0</v>
      </c>
      <c r="AD58" t="str">
        <f>IF($U58="","",IF($U58&lt;'Timing &amp; Incumbent Screen'!$C$6,"Expired - successor unresolved","Active"))</f>
        <v>Active</v>
      </c>
    </row>
    <row r="59" spans="2:30" ht="10" customHeight="1" outlineLevel="1" x14ac:dyDescent="0.15">
      <c r="B59" t="s">
        <v>175</v>
      </c>
      <c r="C59" t="s">
        <v>837</v>
      </c>
      <c r="D59" t="s">
        <v>741</v>
      </c>
      <c r="E59" t="s">
        <v>795</v>
      </c>
      <c r="F59" t="s">
        <v>796</v>
      </c>
      <c r="G59" t="s">
        <v>230</v>
      </c>
      <c r="I59" t="str">
        <f>IF(COUNTIFS('Contract Awards'!$D$9:$D$2697,$B59)&gt;0,"IDV vehicle","Standalone")</f>
        <v>Standalone</v>
      </c>
      <c r="J59" t="s">
        <v>799</v>
      </c>
      <c r="M59" t="s">
        <v>799</v>
      </c>
      <c r="N59" s="15">
        <v>1</v>
      </c>
      <c r="O59" s="15">
        <f>COUNTIFS('Contract Awards'!$D$9:$D$2697,$B59)</f>
        <v>0</v>
      </c>
      <c r="P59" s="4">
        <f>(SUMIFS('Contract Awards'!$M$9:$M$2697,'Contract Awards'!$C$9:$C$2697,$B59)+SUMIFS('Contract Awards'!$M$9:$M$2697,'Contract Awards'!$D$9:$D$2697,$B59))/1000000</f>
        <v>45.83</v>
      </c>
      <c r="Q59" s="4">
        <f>(SUMIFS('Award Actions'!$K$9:$K$7765,'Award Actions'!$D$9:$D$7765,$B59)+SUMIFS('Award Actions'!$K$9:$K$7765,'Award Actions'!$C$9:$C$7765,$B59))/1000000</f>
        <v>45.83</v>
      </c>
      <c r="R59" s="6">
        <f t="shared" si="0"/>
        <v>1</v>
      </c>
      <c r="S59" t="s">
        <v>800</v>
      </c>
      <c r="T59" s="15">
        <f>COUNTIFS('Award Actions'!$D$9:$D$7765,$B59)+COUNTIFS('Award Actions'!$C$9:$C$7765,$B59)</f>
        <v>1</v>
      </c>
      <c r="U59" s="18">
        <f>IF(INDEX('Contract Families'!$AK$9:$AK$1696,MATCH($B59,'Contract Families'!$B$9:$B$1696,0))="","",INDEX('Contract Families'!$AK$9:$AK$1696,MATCH($B59,'Contract Families'!$B$9:$B$1696,0)))</f>
        <v>47023</v>
      </c>
      <c r="V59" t="s">
        <v>811</v>
      </c>
      <c r="W59" t="s">
        <v>599</v>
      </c>
      <c r="X59" s="19">
        <f>IF(MAX(_xlfn.MAXIFS('Contract Awards'!$U$9:$U$2697,'Contract Awards'!$C$9:$C$2697,$B59),_xlfn.MAXIFS('Contract Awards'!$U$9:$U$2697,'Contract Awards'!$D$9:$D$2697,$B59))=0,"",MAX(_xlfn.MAXIFS('Contract Awards'!$U$9:$U$2697,'Contract Awards'!$C$9:$C$2697,$B59),_xlfn.MAXIFS('Contract Awards'!$U$9:$U$2697,'Contract Awards'!$D$9:$D$2697,$B59)))</f>
        <v>47023</v>
      </c>
      <c r="Y59" s="19">
        <f>IF(MAX(_xlfn.MAXIFS('Contract Awards'!$V$9:$V$2697,'Contract Awards'!$C$9:$C$2697,$B59),_xlfn.MAXIFS('Contract Awards'!$V$9:$V$2697,'Contract Awards'!$D$9:$D$2697,$B59))=0,"",MAX(_xlfn.MAXIFS('Contract Awards'!$V$9:$V$2697,'Contract Awards'!$C$9:$C$2697,$B59),_xlfn.MAXIFS('Contract Awards'!$V$9:$V$2697,'Contract Awards'!$D$9:$D$2697,$B59)))</f>
        <v>47023</v>
      </c>
      <c r="Z59" s="19">
        <f>IF(_xlfn.MAXIFS('Contract Awards'!$U$9:$U$2697,'Contract Awards'!$C$9:$C$2697,$B59)=0,"",_xlfn.MAXIFS('Contract Awards'!$U$9:$U$2697,'Contract Awards'!$C$9:$C$2697,$B59))</f>
        <v>47023</v>
      </c>
      <c r="AA59" s="18" t="str">
        <f>IF(INDEX('Contract Families'!$AN$9:$AN$1696,MATCH($B59,'Contract Families'!$B$9:$B$1696,0))="","",INDEX('Contract Families'!$AN$9:$AN$1696,MATCH($B59,'Contract Families'!$B$9:$B$1696,0)))</f>
        <v/>
      </c>
      <c r="AB59" s="15">
        <f t="shared" si="1"/>
        <v>0</v>
      </c>
      <c r="AD59" t="str">
        <f>IF($U59="","",IF($U59&lt;'Timing &amp; Incumbent Screen'!$C$6,"Expired - successor unresolved","Active"))</f>
        <v>Active</v>
      </c>
    </row>
    <row r="60" spans="2:30" ht="10" customHeight="1" outlineLevel="1" x14ac:dyDescent="0.15">
      <c r="B60" t="s">
        <v>176</v>
      </c>
      <c r="C60" t="s">
        <v>806</v>
      </c>
      <c r="D60" t="s">
        <v>748</v>
      </c>
      <c r="E60" t="s">
        <v>795</v>
      </c>
      <c r="F60" t="s">
        <v>796</v>
      </c>
      <c r="G60" t="s">
        <v>353</v>
      </c>
      <c r="I60" t="str">
        <f>IF(COUNTIFS('Contract Awards'!$D$9:$D$2697,$B60)&gt;0,"IDV vehicle","Standalone")</f>
        <v>Standalone</v>
      </c>
      <c r="J60" t="s">
        <v>799</v>
      </c>
      <c r="M60" t="s">
        <v>799</v>
      </c>
      <c r="N60" s="15">
        <v>1</v>
      </c>
      <c r="O60" s="15">
        <f>COUNTIFS('Contract Awards'!$D$9:$D$2697,$B60)</f>
        <v>0</v>
      </c>
      <c r="P60" s="4">
        <f>(SUMIFS('Contract Awards'!$M$9:$M$2697,'Contract Awards'!$C$9:$C$2697,$B60)+SUMIFS('Contract Awards'!$M$9:$M$2697,'Contract Awards'!$D$9:$D$2697,$B60))/1000000</f>
        <v>39.202272960000002</v>
      </c>
      <c r="Q60" s="4">
        <f>(SUMIFS('Award Actions'!$K$9:$K$7765,'Award Actions'!$D$9:$D$7765,$B60)+SUMIFS('Award Actions'!$K$9:$K$7765,'Award Actions'!$C$9:$C$7765,$B60))/1000000</f>
        <v>39.202272960000002</v>
      </c>
      <c r="R60" s="6">
        <f t="shared" si="0"/>
        <v>1</v>
      </c>
      <c r="S60" t="s">
        <v>800</v>
      </c>
      <c r="T60" s="15">
        <f>COUNTIFS('Award Actions'!$D$9:$D$7765,$B60)+COUNTIFS('Award Actions'!$C$9:$C$7765,$B60)</f>
        <v>22</v>
      </c>
      <c r="U60" s="18">
        <f>IF(INDEX('Contract Families'!$AK$9:$AK$1696,MATCH($B60,'Contract Families'!$B$9:$B$1696,0))="","",INDEX('Contract Families'!$AK$9:$AK$1696,MATCH($B60,'Contract Families'!$B$9:$B$1696,0)))</f>
        <v>46084</v>
      </c>
      <c r="V60" t="s">
        <v>811</v>
      </c>
      <c r="W60" t="s">
        <v>599</v>
      </c>
      <c r="X60" s="19">
        <f>IF(MAX(_xlfn.MAXIFS('Contract Awards'!$U$9:$U$2697,'Contract Awards'!$C$9:$C$2697,$B60),_xlfn.MAXIFS('Contract Awards'!$U$9:$U$2697,'Contract Awards'!$D$9:$D$2697,$B60))=0,"",MAX(_xlfn.MAXIFS('Contract Awards'!$U$9:$U$2697,'Contract Awards'!$C$9:$C$2697,$B60),_xlfn.MAXIFS('Contract Awards'!$U$9:$U$2697,'Contract Awards'!$D$9:$D$2697,$B60)))</f>
        <v>46084</v>
      </c>
      <c r="Y60" s="19">
        <f>IF(MAX(_xlfn.MAXIFS('Contract Awards'!$V$9:$V$2697,'Contract Awards'!$C$9:$C$2697,$B60),_xlfn.MAXIFS('Contract Awards'!$V$9:$V$2697,'Contract Awards'!$D$9:$D$2697,$B60))=0,"",MAX(_xlfn.MAXIFS('Contract Awards'!$V$9:$V$2697,'Contract Awards'!$C$9:$C$2697,$B60),_xlfn.MAXIFS('Contract Awards'!$V$9:$V$2697,'Contract Awards'!$D$9:$D$2697,$B60)))</f>
        <v>46084</v>
      </c>
      <c r="Z60" s="19">
        <f>IF(_xlfn.MAXIFS('Contract Awards'!$U$9:$U$2697,'Contract Awards'!$C$9:$C$2697,$B60)=0,"",_xlfn.MAXIFS('Contract Awards'!$U$9:$U$2697,'Contract Awards'!$C$9:$C$2697,$B60))</f>
        <v>46084</v>
      </c>
      <c r="AA60" s="18" t="str">
        <f>IF(INDEX('Contract Families'!$AN$9:$AN$1696,MATCH($B60,'Contract Families'!$B$9:$B$1696,0))="","",INDEX('Contract Families'!$AN$9:$AN$1696,MATCH($B60,'Contract Families'!$B$9:$B$1696,0)))</f>
        <v/>
      </c>
      <c r="AB60" s="15">
        <f t="shared" si="1"/>
        <v>0</v>
      </c>
      <c r="AD60" t="str">
        <f>IF($U60="","",IF($U60&lt;'Timing &amp; Incumbent Screen'!$C$6,"Expired - successor unresolved","Active"))</f>
        <v>Expired - successor unresolved</v>
      </c>
    </row>
    <row r="61" spans="2:30" ht="10" customHeight="1" outlineLevel="1" x14ac:dyDescent="0.15">
      <c r="B61" t="s">
        <v>177</v>
      </c>
      <c r="C61" t="s">
        <v>816</v>
      </c>
      <c r="D61" t="s">
        <v>739</v>
      </c>
      <c r="E61" t="s">
        <v>795</v>
      </c>
      <c r="F61" t="s">
        <v>796</v>
      </c>
      <c r="I61" t="str">
        <f>IF(COUNTIFS('Contract Awards'!$D$9:$D$2697,$B61)&gt;0,"IDV vehicle","Standalone")</f>
        <v>IDV vehicle</v>
      </c>
      <c r="J61" t="s">
        <v>797</v>
      </c>
      <c r="K61" t="s">
        <v>798</v>
      </c>
      <c r="M61" t="s">
        <v>799</v>
      </c>
      <c r="N61" s="15">
        <v>1</v>
      </c>
      <c r="O61" s="15">
        <f>COUNTIFS('Contract Awards'!$D$9:$D$2697,$B61)</f>
        <v>50</v>
      </c>
      <c r="P61" s="4">
        <f>(SUMIFS('Contract Awards'!$M$9:$M$2697,'Contract Awards'!$C$9:$C$2697,$B61)+SUMIFS('Contract Awards'!$M$9:$M$2697,'Contract Awards'!$D$9:$D$2697,$B61))/1000000</f>
        <v>38.326999279999988</v>
      </c>
      <c r="Q61" s="4">
        <f>(SUMIFS('Award Actions'!$K$9:$K$7765,'Award Actions'!$D$9:$D$7765,$B61)+SUMIFS('Award Actions'!$K$9:$K$7765,'Award Actions'!$C$9:$C$7765,$B61))/1000000</f>
        <v>38.326999279999988</v>
      </c>
      <c r="R61" s="6">
        <f t="shared" si="0"/>
        <v>1</v>
      </c>
      <c r="S61" t="s">
        <v>800</v>
      </c>
      <c r="T61" s="15">
        <f>COUNTIFS('Award Actions'!$D$9:$D$7765,$B61)+COUNTIFS('Award Actions'!$C$9:$C$7765,$B61)</f>
        <v>253</v>
      </c>
      <c r="U61" s="18">
        <f>IF(INDEX('Contract Families'!$AK$9:$AK$1696,MATCH($B61,'Contract Families'!$B$9:$B$1696,0))="","",INDEX('Contract Families'!$AK$9:$AK$1696,MATCH($B61,'Contract Families'!$B$9:$B$1696,0)))</f>
        <v>44059</v>
      </c>
      <c r="V61" t="s">
        <v>801</v>
      </c>
      <c r="W61" t="s">
        <v>599</v>
      </c>
      <c r="X61" s="19">
        <f>IF(MAX(_xlfn.MAXIFS('Contract Awards'!$U$9:$U$2697,'Contract Awards'!$C$9:$C$2697,$B61),_xlfn.MAXIFS('Contract Awards'!$U$9:$U$2697,'Contract Awards'!$D$9:$D$2697,$B61))=0,"",MAX(_xlfn.MAXIFS('Contract Awards'!$U$9:$U$2697,'Contract Awards'!$C$9:$C$2697,$B61),_xlfn.MAXIFS('Contract Awards'!$U$9:$U$2697,'Contract Awards'!$D$9:$D$2697,$B61)))</f>
        <v>44076</v>
      </c>
      <c r="Y61" s="19">
        <f>IF(MAX(_xlfn.MAXIFS('Contract Awards'!$V$9:$V$2697,'Contract Awards'!$C$9:$C$2697,$B61),_xlfn.MAXIFS('Contract Awards'!$V$9:$V$2697,'Contract Awards'!$D$9:$D$2697,$B61))=0,"",MAX(_xlfn.MAXIFS('Contract Awards'!$V$9:$V$2697,'Contract Awards'!$C$9:$C$2697,$B61),_xlfn.MAXIFS('Contract Awards'!$V$9:$V$2697,'Contract Awards'!$D$9:$D$2697,$B61)))</f>
        <v>44076</v>
      </c>
      <c r="Z61" s="19">
        <f>IF(_xlfn.MAXIFS('Contract Awards'!$U$9:$U$2697,'Contract Awards'!$C$9:$C$2697,$B61)=0,"",_xlfn.MAXIFS('Contract Awards'!$U$9:$U$2697,'Contract Awards'!$C$9:$C$2697,$B61))</f>
        <v>44059</v>
      </c>
      <c r="AA61" s="18">
        <f>IF(INDEX('Contract Families'!$AN$9:$AN$1696,MATCH($B61,'Contract Families'!$B$9:$B$1696,0))="","",INDEX('Contract Families'!$AN$9:$AN$1696,MATCH($B61,'Contract Families'!$B$9:$B$1696,0)))</f>
        <v>44076</v>
      </c>
      <c r="AB61" s="15">
        <f t="shared" si="1"/>
        <v>1</v>
      </c>
      <c r="AD61" t="str">
        <f>IF($U61="","",IF($U61&lt;'Timing &amp; Incumbent Screen'!$C$6,"Expired - successor unresolved","Active"))</f>
        <v>Expired - successor unresolved</v>
      </c>
    </row>
    <row r="62" spans="2:30" ht="10" customHeight="1" outlineLevel="1" x14ac:dyDescent="0.15">
      <c r="B62" t="s">
        <v>178</v>
      </c>
      <c r="C62" t="s">
        <v>837</v>
      </c>
      <c r="D62" t="s">
        <v>741</v>
      </c>
      <c r="E62" t="s">
        <v>795</v>
      </c>
      <c r="F62" t="s">
        <v>818</v>
      </c>
      <c r="I62" t="str">
        <f>IF(COUNTIFS('Contract Awards'!$D$9:$D$2697,$B62)&gt;0,"IDV vehicle","Standalone")</f>
        <v>Standalone</v>
      </c>
      <c r="J62" t="s">
        <v>799</v>
      </c>
      <c r="M62" t="s">
        <v>799</v>
      </c>
      <c r="N62" s="15">
        <v>1</v>
      </c>
      <c r="O62" s="15">
        <f>COUNTIFS('Contract Awards'!$D$9:$D$2697,$B62)</f>
        <v>0</v>
      </c>
      <c r="P62" s="4">
        <f>(SUMIFS('Contract Awards'!$M$9:$M$2697,'Contract Awards'!$C$9:$C$2697,$B62)+SUMIFS('Contract Awards'!$M$9:$M$2697,'Contract Awards'!$D$9:$D$2697,$B62))/1000000</f>
        <v>38.139690170000002</v>
      </c>
      <c r="Q62" s="4">
        <f>(SUMIFS('Award Actions'!$K$9:$K$7765,'Award Actions'!$D$9:$D$7765,$B62)+SUMIFS('Award Actions'!$K$9:$K$7765,'Award Actions'!$C$9:$C$7765,$B62))/1000000</f>
        <v>38.139690169999994</v>
      </c>
      <c r="R62" s="6">
        <f t="shared" si="0"/>
        <v>1</v>
      </c>
      <c r="S62" t="s">
        <v>800</v>
      </c>
      <c r="T62" s="15">
        <f>COUNTIFS('Award Actions'!$D$9:$D$7765,$B62)+COUNTIFS('Award Actions'!$C$9:$C$7765,$B62)</f>
        <v>15</v>
      </c>
      <c r="U62" s="18">
        <f>IF(INDEX('Contract Families'!$AK$9:$AK$1696,MATCH($B62,'Contract Families'!$B$9:$B$1696,0))="","",INDEX('Contract Families'!$AK$9:$AK$1696,MATCH($B62,'Contract Families'!$B$9:$B$1696,0)))</f>
        <v>46180</v>
      </c>
      <c r="V62" t="s">
        <v>811</v>
      </c>
      <c r="W62" t="s">
        <v>599</v>
      </c>
      <c r="X62" s="19">
        <f>IF(MAX(_xlfn.MAXIFS('Contract Awards'!$U$9:$U$2697,'Contract Awards'!$C$9:$C$2697,$B62),_xlfn.MAXIFS('Contract Awards'!$U$9:$U$2697,'Contract Awards'!$D$9:$D$2697,$B62))=0,"",MAX(_xlfn.MAXIFS('Contract Awards'!$U$9:$U$2697,'Contract Awards'!$C$9:$C$2697,$B62),_xlfn.MAXIFS('Contract Awards'!$U$9:$U$2697,'Contract Awards'!$D$9:$D$2697,$B62)))</f>
        <v>46180</v>
      </c>
      <c r="Y62" s="19">
        <f>IF(MAX(_xlfn.MAXIFS('Contract Awards'!$V$9:$V$2697,'Contract Awards'!$C$9:$C$2697,$B62),_xlfn.MAXIFS('Contract Awards'!$V$9:$V$2697,'Contract Awards'!$D$9:$D$2697,$B62))=0,"",MAX(_xlfn.MAXIFS('Contract Awards'!$V$9:$V$2697,'Contract Awards'!$C$9:$C$2697,$B62),_xlfn.MAXIFS('Contract Awards'!$V$9:$V$2697,'Contract Awards'!$D$9:$D$2697,$B62)))</f>
        <v>46180</v>
      </c>
      <c r="Z62" s="19">
        <f>IF(_xlfn.MAXIFS('Contract Awards'!$U$9:$U$2697,'Contract Awards'!$C$9:$C$2697,$B62)=0,"",_xlfn.MAXIFS('Contract Awards'!$U$9:$U$2697,'Contract Awards'!$C$9:$C$2697,$B62))</f>
        <v>46180</v>
      </c>
      <c r="AA62" s="18" t="str">
        <f>IF(INDEX('Contract Families'!$AN$9:$AN$1696,MATCH($B62,'Contract Families'!$B$9:$B$1696,0))="","",INDEX('Contract Families'!$AN$9:$AN$1696,MATCH($B62,'Contract Families'!$B$9:$B$1696,0)))</f>
        <v/>
      </c>
      <c r="AB62" s="15">
        <f t="shared" si="1"/>
        <v>0</v>
      </c>
      <c r="AD62" t="str">
        <f>IF($U62="","",IF($U62&lt;'Timing &amp; Incumbent Screen'!$C$6,"Expired - successor unresolved","Active"))</f>
        <v>Expired - successor unresolved</v>
      </c>
    </row>
    <row r="63" spans="2:30" ht="10" customHeight="1" outlineLevel="1" x14ac:dyDescent="0.15">
      <c r="B63" t="s">
        <v>180</v>
      </c>
      <c r="C63" t="s">
        <v>806</v>
      </c>
      <c r="D63" t="s">
        <v>744</v>
      </c>
      <c r="E63" t="s">
        <v>795</v>
      </c>
      <c r="F63" t="s">
        <v>796</v>
      </c>
      <c r="H63" t="s">
        <v>191</v>
      </c>
      <c r="I63" t="str">
        <f>IF(COUNTIFS('Contract Awards'!$D$9:$D$2697,$B63)&gt;0,"IDV vehicle","Standalone")</f>
        <v>IDV vehicle</v>
      </c>
      <c r="J63" t="s">
        <v>835</v>
      </c>
      <c r="K63" t="s">
        <v>798</v>
      </c>
      <c r="M63" t="s">
        <v>799</v>
      </c>
      <c r="N63" s="15">
        <v>1</v>
      </c>
      <c r="O63" s="15">
        <f>COUNTIFS('Contract Awards'!$D$9:$D$2697,$B63)</f>
        <v>7</v>
      </c>
      <c r="P63" s="4">
        <f>(SUMIFS('Contract Awards'!$M$9:$M$2697,'Contract Awards'!$C$9:$C$2697,$B63)+SUMIFS('Contract Awards'!$M$9:$M$2697,'Contract Awards'!$D$9:$D$2697,$B63))/1000000</f>
        <v>36.991516270000005</v>
      </c>
      <c r="Q63" s="4">
        <f>(SUMIFS('Award Actions'!$K$9:$K$7765,'Award Actions'!$D$9:$D$7765,$B63)+SUMIFS('Award Actions'!$K$9:$K$7765,'Award Actions'!$C$9:$C$7765,$B63))/1000000</f>
        <v>36.748684320000002</v>
      </c>
      <c r="R63" s="6">
        <f t="shared" si="0"/>
        <v>0.99</v>
      </c>
      <c r="S63" t="s">
        <v>800</v>
      </c>
      <c r="T63" s="15">
        <f>COUNTIFS('Award Actions'!$D$9:$D$7765,$B63)+COUNTIFS('Award Actions'!$C$9:$C$7765,$B63)</f>
        <v>48</v>
      </c>
      <c r="U63" s="18">
        <f>IF(INDEX('Contract Families'!$AK$9:$AK$1696,MATCH($B63,'Contract Families'!$B$9:$B$1696,0))="","",INDEX('Contract Families'!$AK$9:$AK$1696,MATCH($B63,'Contract Families'!$B$9:$B$1696,0)))</f>
        <v>45186</v>
      </c>
      <c r="V63" t="s">
        <v>836</v>
      </c>
      <c r="W63" t="s">
        <v>631</v>
      </c>
      <c r="X63" s="19">
        <f>IF(MAX(_xlfn.MAXIFS('Contract Awards'!$U$9:$U$2697,'Contract Awards'!$C$9:$C$2697,$B63),_xlfn.MAXIFS('Contract Awards'!$U$9:$U$2697,'Contract Awards'!$D$9:$D$2697,$B63))=0,"",MAX(_xlfn.MAXIFS('Contract Awards'!$U$9:$U$2697,'Contract Awards'!$C$9:$C$2697,$B63),_xlfn.MAXIFS('Contract Awards'!$U$9:$U$2697,'Contract Awards'!$D$9:$D$2697,$B63)))</f>
        <v>45356</v>
      </c>
      <c r="Y63" s="19">
        <f>IF(MAX(_xlfn.MAXIFS('Contract Awards'!$V$9:$V$2697,'Contract Awards'!$C$9:$C$2697,$B63),_xlfn.MAXIFS('Contract Awards'!$V$9:$V$2697,'Contract Awards'!$D$9:$D$2697,$B63))=0,"",MAX(_xlfn.MAXIFS('Contract Awards'!$V$9:$V$2697,'Contract Awards'!$C$9:$C$2697,$B63),_xlfn.MAXIFS('Contract Awards'!$V$9:$V$2697,'Contract Awards'!$D$9:$D$2697,$B63)))</f>
        <v>45356</v>
      </c>
      <c r="Z63" s="19">
        <f>IF(_xlfn.MAXIFS('Contract Awards'!$U$9:$U$2697,'Contract Awards'!$C$9:$C$2697,$B63)=0,"",_xlfn.MAXIFS('Contract Awards'!$U$9:$U$2697,'Contract Awards'!$C$9:$C$2697,$B63))</f>
        <v>45186</v>
      </c>
      <c r="AA63" s="18">
        <f>IF(INDEX('Contract Families'!$AN$9:$AN$1696,MATCH($B63,'Contract Families'!$B$9:$B$1696,0))="","",INDEX('Contract Families'!$AN$9:$AN$1696,MATCH($B63,'Contract Families'!$B$9:$B$1696,0)))</f>
        <v>45356</v>
      </c>
      <c r="AB63" s="15">
        <f t="shared" si="1"/>
        <v>6</v>
      </c>
      <c r="AD63" t="str">
        <f>IF($U63="","",IF($U63&lt;'Timing &amp; Incumbent Screen'!$C$6,"Expired - successor unresolved","Active"))</f>
        <v>Expired - successor unresolved</v>
      </c>
    </row>
    <row r="64" spans="2:30" ht="10" customHeight="1" outlineLevel="1" x14ac:dyDescent="0.15">
      <c r="B64" t="s">
        <v>181</v>
      </c>
      <c r="C64" t="s">
        <v>821</v>
      </c>
      <c r="D64" t="s">
        <v>743</v>
      </c>
      <c r="E64" t="s">
        <v>795</v>
      </c>
      <c r="F64" t="s">
        <v>818</v>
      </c>
      <c r="I64" t="str">
        <f>IF(COUNTIFS('Contract Awards'!$D$9:$D$2697,$B64)&gt;0,"IDV vehicle","Standalone")</f>
        <v>Standalone</v>
      </c>
      <c r="J64" t="s">
        <v>799</v>
      </c>
      <c r="M64" t="s">
        <v>799</v>
      </c>
      <c r="N64" s="15">
        <v>1</v>
      </c>
      <c r="O64" s="15">
        <f>COUNTIFS('Contract Awards'!$D$9:$D$2697,$B64)</f>
        <v>0</v>
      </c>
      <c r="P64" s="4">
        <f>(SUMIFS('Contract Awards'!$M$9:$M$2697,'Contract Awards'!$C$9:$C$2697,$B64)+SUMIFS('Contract Awards'!$M$9:$M$2697,'Contract Awards'!$D$9:$D$2697,$B64))/1000000</f>
        <v>30</v>
      </c>
      <c r="Q64" s="4">
        <f>(SUMIFS('Award Actions'!$K$9:$K$7765,'Award Actions'!$D$9:$D$7765,$B64)+SUMIFS('Award Actions'!$K$9:$K$7765,'Award Actions'!$C$9:$C$7765,$B64))/1000000</f>
        <v>30</v>
      </c>
      <c r="R64" s="6">
        <f t="shared" si="0"/>
        <v>1</v>
      </c>
      <c r="S64" t="s">
        <v>800</v>
      </c>
      <c r="T64" s="15">
        <f>COUNTIFS('Award Actions'!$D$9:$D$7765,$B64)+COUNTIFS('Award Actions'!$C$9:$C$7765,$B64)</f>
        <v>2</v>
      </c>
      <c r="U64" s="18">
        <f>IF(INDEX('Contract Families'!$AK$9:$AK$1696,MATCH($B64,'Contract Families'!$B$9:$B$1696,0))="","",INDEX('Contract Families'!$AK$9:$AK$1696,MATCH($B64,'Contract Families'!$B$9:$B$1696,0)))</f>
        <v>46587</v>
      </c>
      <c r="V64" t="s">
        <v>811</v>
      </c>
      <c r="W64" t="s">
        <v>599</v>
      </c>
      <c r="X64" s="19">
        <f>IF(MAX(_xlfn.MAXIFS('Contract Awards'!$U$9:$U$2697,'Contract Awards'!$C$9:$C$2697,$B64),_xlfn.MAXIFS('Contract Awards'!$U$9:$U$2697,'Contract Awards'!$D$9:$D$2697,$B64))=0,"",MAX(_xlfn.MAXIFS('Contract Awards'!$U$9:$U$2697,'Contract Awards'!$C$9:$C$2697,$B64),_xlfn.MAXIFS('Contract Awards'!$U$9:$U$2697,'Contract Awards'!$D$9:$D$2697,$B64)))</f>
        <v>46587</v>
      </c>
      <c r="Y64" s="19">
        <f>IF(MAX(_xlfn.MAXIFS('Contract Awards'!$V$9:$V$2697,'Contract Awards'!$C$9:$C$2697,$B64),_xlfn.MAXIFS('Contract Awards'!$V$9:$V$2697,'Contract Awards'!$D$9:$D$2697,$B64))=0,"",MAX(_xlfn.MAXIFS('Contract Awards'!$V$9:$V$2697,'Contract Awards'!$C$9:$C$2697,$B64),_xlfn.MAXIFS('Contract Awards'!$V$9:$V$2697,'Contract Awards'!$D$9:$D$2697,$B64)))</f>
        <v>46587</v>
      </c>
      <c r="Z64" s="19">
        <f>IF(_xlfn.MAXIFS('Contract Awards'!$U$9:$U$2697,'Contract Awards'!$C$9:$C$2697,$B64)=0,"",_xlfn.MAXIFS('Contract Awards'!$U$9:$U$2697,'Contract Awards'!$C$9:$C$2697,$B64))</f>
        <v>46587</v>
      </c>
      <c r="AA64" s="18" t="str">
        <f>IF(INDEX('Contract Families'!$AN$9:$AN$1696,MATCH($B64,'Contract Families'!$B$9:$B$1696,0))="","",INDEX('Contract Families'!$AN$9:$AN$1696,MATCH($B64,'Contract Families'!$B$9:$B$1696,0)))</f>
        <v/>
      </c>
      <c r="AB64" s="15">
        <f t="shared" si="1"/>
        <v>0</v>
      </c>
      <c r="AD64" t="str">
        <f>IF($U64="","",IF($U64&lt;'Timing &amp; Incumbent Screen'!$C$6,"Expired - successor unresolved","Active"))</f>
        <v>Active</v>
      </c>
    </row>
    <row r="65" spans="2:30" ht="10" customHeight="1" outlineLevel="1" x14ac:dyDescent="0.15">
      <c r="B65" t="s">
        <v>183</v>
      </c>
      <c r="C65" t="s">
        <v>806</v>
      </c>
      <c r="D65" t="s">
        <v>740</v>
      </c>
      <c r="E65" t="s">
        <v>795</v>
      </c>
      <c r="F65" t="s">
        <v>818</v>
      </c>
      <c r="I65" t="str">
        <f>IF(COUNTIFS('Contract Awards'!$D$9:$D$2697,$B65)&gt;0,"IDV vehicle","Standalone")</f>
        <v>IDV vehicle</v>
      </c>
      <c r="J65" t="s">
        <v>835</v>
      </c>
      <c r="K65" t="s">
        <v>798</v>
      </c>
      <c r="M65" t="s">
        <v>799</v>
      </c>
      <c r="N65" s="15">
        <v>1</v>
      </c>
      <c r="O65" s="15">
        <f>COUNTIFS('Contract Awards'!$D$9:$D$2697,$B65)</f>
        <v>2</v>
      </c>
      <c r="P65" s="4">
        <f>(SUMIFS('Contract Awards'!$M$9:$M$2697,'Contract Awards'!$C$9:$C$2697,$B65)+SUMIFS('Contract Awards'!$M$9:$M$2697,'Contract Awards'!$D$9:$D$2697,$B65))/1000000</f>
        <v>28.518344310000003</v>
      </c>
      <c r="Q65" s="4">
        <f>(SUMIFS('Award Actions'!$K$9:$K$7765,'Award Actions'!$D$9:$D$7765,$B65)+SUMIFS('Award Actions'!$K$9:$K$7765,'Award Actions'!$C$9:$C$7765,$B65))/1000000</f>
        <v>20.284135310000003</v>
      </c>
      <c r="R65" s="6">
        <f t="shared" si="0"/>
        <v>0.71</v>
      </c>
      <c r="S65" t="s">
        <v>810</v>
      </c>
      <c r="T65" s="15">
        <f>COUNTIFS('Award Actions'!$D$9:$D$7765,$B65)+COUNTIFS('Award Actions'!$C$9:$C$7765,$B65)</f>
        <v>34</v>
      </c>
      <c r="U65" s="18">
        <f>IF(INDEX('Contract Families'!$AK$9:$AK$1696,MATCH($B65,'Contract Families'!$B$9:$B$1696,0))="","",INDEX('Contract Families'!$AK$9:$AK$1696,MATCH($B65,'Contract Families'!$B$9:$B$1696,0)))</f>
        <v>55147</v>
      </c>
      <c r="V65" t="s">
        <v>836</v>
      </c>
      <c r="W65" t="s">
        <v>631</v>
      </c>
      <c r="X65" s="19">
        <f>IF(MAX(_xlfn.MAXIFS('Contract Awards'!$U$9:$U$2697,'Contract Awards'!$C$9:$C$2697,$B65),_xlfn.MAXIFS('Contract Awards'!$U$9:$U$2697,'Contract Awards'!$D$9:$D$2697,$B65))=0,"",MAX(_xlfn.MAXIFS('Contract Awards'!$U$9:$U$2697,'Contract Awards'!$C$9:$C$2697,$B65),_xlfn.MAXIFS('Contract Awards'!$U$9:$U$2697,'Contract Awards'!$D$9:$D$2697,$B65)))</f>
        <v>55147</v>
      </c>
      <c r="Y65" s="19">
        <f>IF(MAX(_xlfn.MAXIFS('Contract Awards'!$V$9:$V$2697,'Contract Awards'!$C$9:$C$2697,$B65),_xlfn.MAXIFS('Contract Awards'!$V$9:$V$2697,'Contract Awards'!$D$9:$D$2697,$B65))=0,"",MAX(_xlfn.MAXIFS('Contract Awards'!$V$9:$V$2697,'Contract Awards'!$C$9:$C$2697,$B65),_xlfn.MAXIFS('Contract Awards'!$V$9:$V$2697,'Contract Awards'!$D$9:$D$2697,$B65)))</f>
        <v>55147</v>
      </c>
      <c r="Z65" s="19">
        <f>IF(_xlfn.MAXIFS('Contract Awards'!$U$9:$U$2697,'Contract Awards'!$C$9:$C$2697,$B65)=0,"",_xlfn.MAXIFS('Contract Awards'!$U$9:$U$2697,'Contract Awards'!$C$9:$C$2697,$B65))</f>
        <v>55147</v>
      </c>
      <c r="AA65" s="18">
        <f>IF(INDEX('Contract Families'!$AN$9:$AN$1696,MATCH($B65,'Contract Families'!$B$9:$B$1696,0))="","",INDEX('Contract Families'!$AN$9:$AN$1696,MATCH($B65,'Contract Families'!$B$9:$B$1696,0)))</f>
        <v>43937</v>
      </c>
      <c r="AB65" s="15">
        <f t="shared" si="1"/>
        <v>0</v>
      </c>
      <c r="AC65" t="s">
        <v>838</v>
      </c>
      <c r="AD65" t="str">
        <f>IF($U65="","",IF($U65&lt;'Timing &amp; Incumbent Screen'!$C$6,"Expired - successor unresolved","Active"))</f>
        <v>Active</v>
      </c>
    </row>
    <row r="66" spans="2:30" ht="10" customHeight="1" outlineLevel="1" x14ac:dyDescent="0.15">
      <c r="B66" t="s">
        <v>184</v>
      </c>
      <c r="C66" t="s">
        <v>806</v>
      </c>
      <c r="D66" t="s">
        <v>744</v>
      </c>
      <c r="E66" t="s">
        <v>795</v>
      </c>
      <c r="F66" t="s">
        <v>796</v>
      </c>
      <c r="H66" t="s">
        <v>259</v>
      </c>
      <c r="I66" t="str">
        <f>IF(COUNTIFS('Contract Awards'!$D$9:$D$2697,$B66)&gt;0,"IDV vehicle","Standalone")</f>
        <v>IDV vehicle</v>
      </c>
      <c r="J66" t="s">
        <v>835</v>
      </c>
      <c r="K66" t="s">
        <v>807</v>
      </c>
      <c r="M66" t="s">
        <v>799</v>
      </c>
      <c r="N66" s="15">
        <v>1</v>
      </c>
      <c r="O66" s="15">
        <f>COUNTIFS('Contract Awards'!$D$9:$D$2697,$B66)</f>
        <v>13</v>
      </c>
      <c r="P66" s="4">
        <f>(SUMIFS('Contract Awards'!$M$9:$M$2697,'Contract Awards'!$C$9:$C$2697,$B66)+SUMIFS('Contract Awards'!$M$9:$M$2697,'Contract Awards'!$D$9:$D$2697,$B66))/1000000</f>
        <v>28.074823520000002</v>
      </c>
      <c r="Q66" s="4">
        <f>(SUMIFS('Award Actions'!$K$9:$K$7765,'Award Actions'!$D$9:$D$7765,$B66)+SUMIFS('Award Actions'!$K$9:$K$7765,'Award Actions'!$C$9:$C$7765,$B66))/1000000</f>
        <v>-1.5426456100000001</v>
      </c>
      <c r="R66" s="6">
        <f t="shared" si="0"/>
        <v>-0.05</v>
      </c>
      <c r="S66" t="s">
        <v>810</v>
      </c>
      <c r="T66" s="15">
        <f>COUNTIFS('Award Actions'!$D$9:$D$7765,$B66)+COUNTIFS('Award Actions'!$C$9:$C$7765,$B66)</f>
        <v>55</v>
      </c>
      <c r="U66" s="18">
        <f>IF(INDEX('Contract Families'!$AK$9:$AK$1696,MATCH($B66,'Contract Families'!$B$9:$B$1696,0))="","",INDEX('Contract Families'!$AK$9:$AK$1696,MATCH($B66,'Contract Families'!$B$9:$B$1696,0)))</f>
        <v>43149</v>
      </c>
      <c r="V66" t="s">
        <v>836</v>
      </c>
      <c r="W66" t="s">
        <v>631</v>
      </c>
      <c r="X66" s="19">
        <f>IF(MAX(_xlfn.MAXIFS('Contract Awards'!$U$9:$U$2697,'Contract Awards'!$C$9:$C$2697,$B66),_xlfn.MAXIFS('Contract Awards'!$U$9:$U$2697,'Contract Awards'!$D$9:$D$2697,$B66))=0,"",MAX(_xlfn.MAXIFS('Contract Awards'!$U$9:$U$2697,'Contract Awards'!$C$9:$C$2697,$B66),_xlfn.MAXIFS('Contract Awards'!$U$9:$U$2697,'Contract Awards'!$D$9:$D$2697,$B66)))</f>
        <v>43357</v>
      </c>
      <c r="Y66" s="19">
        <f>IF(MAX(_xlfn.MAXIFS('Contract Awards'!$V$9:$V$2697,'Contract Awards'!$C$9:$C$2697,$B66),_xlfn.MAXIFS('Contract Awards'!$V$9:$V$2697,'Contract Awards'!$D$9:$D$2697,$B66))=0,"",MAX(_xlfn.MAXIFS('Contract Awards'!$V$9:$V$2697,'Contract Awards'!$C$9:$C$2697,$B66),_xlfn.MAXIFS('Contract Awards'!$V$9:$V$2697,'Contract Awards'!$D$9:$D$2697,$B66)))</f>
        <v>43357</v>
      </c>
      <c r="Z66" s="19">
        <f>IF(_xlfn.MAXIFS('Contract Awards'!$U$9:$U$2697,'Contract Awards'!$C$9:$C$2697,$B66)=0,"",_xlfn.MAXIFS('Contract Awards'!$U$9:$U$2697,'Contract Awards'!$C$9:$C$2697,$B66))</f>
        <v>43149</v>
      </c>
      <c r="AA66" s="18">
        <f>IF(INDEX('Contract Families'!$AN$9:$AN$1696,MATCH($B66,'Contract Families'!$B$9:$B$1696,0))="","",INDEX('Contract Families'!$AN$9:$AN$1696,MATCH($B66,'Contract Families'!$B$9:$B$1696,0)))</f>
        <v>43357</v>
      </c>
      <c r="AB66" s="15">
        <f t="shared" si="1"/>
        <v>7</v>
      </c>
      <c r="AD66" t="str">
        <f>IF($U66="","",IF($U66&lt;'Timing &amp; Incumbent Screen'!$C$6,"Expired - successor unresolved","Active"))</f>
        <v>Expired - successor unresolved</v>
      </c>
    </row>
    <row r="67" spans="2:30" ht="10" customHeight="1" outlineLevel="1" x14ac:dyDescent="0.15">
      <c r="B67" t="s">
        <v>185</v>
      </c>
      <c r="C67" t="s">
        <v>806</v>
      </c>
      <c r="D67" t="s">
        <v>740</v>
      </c>
      <c r="E67" t="s">
        <v>795</v>
      </c>
      <c r="F67" t="s">
        <v>818</v>
      </c>
      <c r="G67" t="s">
        <v>839</v>
      </c>
      <c r="I67" t="str">
        <f>IF(COUNTIFS('Contract Awards'!$D$9:$D$2697,$B67)&gt;0,"IDV vehicle","Standalone")</f>
        <v>Standalone</v>
      </c>
      <c r="J67" t="s">
        <v>799</v>
      </c>
      <c r="M67" t="s">
        <v>799</v>
      </c>
      <c r="N67" s="15">
        <v>1</v>
      </c>
      <c r="O67" s="15">
        <f>COUNTIFS('Contract Awards'!$D$9:$D$2697,$B67)</f>
        <v>0</v>
      </c>
      <c r="P67" s="4">
        <f>(SUMIFS('Contract Awards'!$M$9:$M$2697,'Contract Awards'!$C$9:$C$2697,$B67)+SUMIFS('Contract Awards'!$M$9:$M$2697,'Contract Awards'!$D$9:$D$2697,$B67))/1000000</f>
        <v>27.797240379999998</v>
      </c>
      <c r="Q67" s="4">
        <f>(SUMIFS('Award Actions'!$K$9:$K$7765,'Award Actions'!$D$9:$D$7765,$B67)+SUMIFS('Award Actions'!$K$9:$K$7765,'Award Actions'!$C$9:$C$7765,$B67))/1000000</f>
        <v>27.797240379999998</v>
      </c>
      <c r="R67" s="6">
        <f t="shared" si="0"/>
        <v>1</v>
      </c>
      <c r="S67" t="s">
        <v>800</v>
      </c>
      <c r="T67" s="15">
        <f>COUNTIFS('Award Actions'!$D$9:$D$7765,$B67)+COUNTIFS('Award Actions'!$C$9:$C$7765,$B67)</f>
        <v>11</v>
      </c>
      <c r="U67" s="18">
        <f>IF(INDEX('Contract Families'!$AK$9:$AK$1696,MATCH($B67,'Contract Families'!$B$9:$B$1696,0))="","",INDEX('Contract Families'!$AK$9:$AK$1696,MATCH($B67,'Contract Families'!$B$9:$B$1696,0)))</f>
        <v>45068</v>
      </c>
      <c r="V67" t="s">
        <v>811</v>
      </c>
      <c r="W67" t="s">
        <v>599</v>
      </c>
      <c r="X67" s="19">
        <f>IF(MAX(_xlfn.MAXIFS('Contract Awards'!$U$9:$U$2697,'Contract Awards'!$C$9:$C$2697,$B67),_xlfn.MAXIFS('Contract Awards'!$U$9:$U$2697,'Contract Awards'!$D$9:$D$2697,$B67))=0,"",MAX(_xlfn.MAXIFS('Contract Awards'!$U$9:$U$2697,'Contract Awards'!$C$9:$C$2697,$B67),_xlfn.MAXIFS('Contract Awards'!$U$9:$U$2697,'Contract Awards'!$D$9:$D$2697,$B67)))</f>
        <v>45068</v>
      </c>
      <c r="Y67" s="19">
        <f>IF(MAX(_xlfn.MAXIFS('Contract Awards'!$V$9:$V$2697,'Contract Awards'!$C$9:$C$2697,$B67),_xlfn.MAXIFS('Contract Awards'!$V$9:$V$2697,'Contract Awards'!$D$9:$D$2697,$B67))=0,"",MAX(_xlfn.MAXIFS('Contract Awards'!$V$9:$V$2697,'Contract Awards'!$C$9:$C$2697,$B67),_xlfn.MAXIFS('Contract Awards'!$V$9:$V$2697,'Contract Awards'!$D$9:$D$2697,$B67)))</f>
        <v>45068</v>
      </c>
      <c r="Z67" s="19">
        <f>IF(_xlfn.MAXIFS('Contract Awards'!$U$9:$U$2697,'Contract Awards'!$C$9:$C$2697,$B67)=0,"",_xlfn.MAXIFS('Contract Awards'!$U$9:$U$2697,'Contract Awards'!$C$9:$C$2697,$B67))</f>
        <v>45068</v>
      </c>
      <c r="AA67" s="18" t="str">
        <f>IF(INDEX('Contract Families'!$AN$9:$AN$1696,MATCH($B67,'Contract Families'!$B$9:$B$1696,0))="","",INDEX('Contract Families'!$AN$9:$AN$1696,MATCH($B67,'Contract Families'!$B$9:$B$1696,0)))</f>
        <v/>
      </c>
      <c r="AB67" s="15">
        <f t="shared" si="1"/>
        <v>0</v>
      </c>
      <c r="AD67" t="str">
        <f>IF($U67="","",IF($U67&lt;'Timing &amp; Incumbent Screen'!$C$6,"Expired - successor unresolved","Active"))</f>
        <v>Expired - successor unresolved</v>
      </c>
    </row>
    <row r="68" spans="2:30" ht="11" outlineLevel="1" x14ac:dyDescent="0.15">
      <c r="B68" t="s">
        <v>187</v>
      </c>
      <c r="C68" t="s">
        <v>813</v>
      </c>
      <c r="D68" t="s">
        <v>745</v>
      </c>
      <c r="E68" t="s">
        <v>795</v>
      </c>
      <c r="F68" t="s">
        <v>818</v>
      </c>
      <c r="I68" t="str">
        <f>IF(COUNTIFS('Contract Awards'!$D$9:$D$2697,$B68)&gt;0,"IDV vehicle","Standalone")</f>
        <v>Standalone</v>
      </c>
      <c r="J68" t="s">
        <v>799</v>
      </c>
      <c r="M68" t="s">
        <v>799</v>
      </c>
      <c r="N68" s="15">
        <v>1</v>
      </c>
      <c r="O68" s="15">
        <f>COUNTIFS('Contract Awards'!$D$9:$D$2697,$B68)</f>
        <v>0</v>
      </c>
      <c r="P68" s="4">
        <f>(SUMIFS('Contract Awards'!$M$9:$M$2697,'Contract Awards'!$C$9:$C$2697,$B68)+SUMIFS('Contract Awards'!$M$9:$M$2697,'Contract Awards'!$D$9:$D$2697,$B68))/1000000</f>
        <v>24.767828359999999</v>
      </c>
      <c r="Q68" s="4">
        <f>(SUMIFS('Award Actions'!$K$9:$K$7765,'Award Actions'!$D$9:$D$7765,$B68)+SUMIFS('Award Actions'!$K$9:$K$7765,'Award Actions'!$C$9:$C$7765,$B68))/1000000</f>
        <v>24.767828359999999</v>
      </c>
      <c r="R68" s="6">
        <f t="shared" si="0"/>
        <v>1</v>
      </c>
      <c r="S68" t="s">
        <v>800</v>
      </c>
      <c r="T68" s="15">
        <f>COUNTIFS('Award Actions'!$D$9:$D$7765,$B68)+COUNTIFS('Award Actions'!$C$9:$C$7765,$B68)</f>
        <v>3</v>
      </c>
      <c r="U68" s="18">
        <f>IF(INDEX('Contract Families'!$AK$9:$AK$1696,MATCH($B68,'Contract Families'!$B$9:$B$1696,0))="","",INDEX('Contract Families'!$AK$9:$AK$1696,MATCH($B68,'Contract Families'!$B$9:$B$1696,0)))</f>
        <v>46306</v>
      </c>
      <c r="V68" t="s">
        <v>811</v>
      </c>
      <c r="W68" t="s">
        <v>599</v>
      </c>
      <c r="X68" s="19">
        <f>IF(MAX(_xlfn.MAXIFS('Contract Awards'!$U$9:$U$2697,'Contract Awards'!$C$9:$C$2697,$B68),_xlfn.MAXIFS('Contract Awards'!$U$9:$U$2697,'Contract Awards'!$D$9:$D$2697,$B68))=0,"",MAX(_xlfn.MAXIFS('Contract Awards'!$U$9:$U$2697,'Contract Awards'!$C$9:$C$2697,$B68),_xlfn.MAXIFS('Contract Awards'!$U$9:$U$2697,'Contract Awards'!$D$9:$D$2697,$B68)))</f>
        <v>46306</v>
      </c>
      <c r="Y68" s="19">
        <f>IF(MAX(_xlfn.MAXIFS('Contract Awards'!$V$9:$V$2697,'Contract Awards'!$C$9:$C$2697,$B68),_xlfn.MAXIFS('Contract Awards'!$V$9:$V$2697,'Contract Awards'!$D$9:$D$2697,$B68))=0,"",MAX(_xlfn.MAXIFS('Contract Awards'!$V$9:$V$2697,'Contract Awards'!$C$9:$C$2697,$B68),_xlfn.MAXIFS('Contract Awards'!$V$9:$V$2697,'Contract Awards'!$D$9:$D$2697,$B68)))</f>
        <v>46306</v>
      </c>
      <c r="Z68" s="19">
        <f>IF(_xlfn.MAXIFS('Contract Awards'!$U$9:$U$2697,'Contract Awards'!$C$9:$C$2697,$B68)=0,"",_xlfn.MAXIFS('Contract Awards'!$U$9:$U$2697,'Contract Awards'!$C$9:$C$2697,$B68))</f>
        <v>46306</v>
      </c>
      <c r="AA68" s="18" t="str">
        <f>IF(INDEX('Contract Families'!$AN$9:$AN$1696,MATCH($B68,'Contract Families'!$B$9:$B$1696,0))="","",INDEX('Contract Families'!$AN$9:$AN$1696,MATCH($B68,'Contract Families'!$B$9:$B$1696,0)))</f>
        <v/>
      </c>
      <c r="AB68" s="15">
        <f t="shared" si="1"/>
        <v>0</v>
      </c>
      <c r="AD68" t="str">
        <f>IF($U68="","",IF($U68&lt;'Timing &amp; Incumbent Screen'!$C$6,"Expired - successor unresolved","Active"))</f>
        <v>Active</v>
      </c>
    </row>
    <row r="69" spans="2:30" ht="11" outlineLevel="1" x14ac:dyDescent="0.15">
      <c r="B69" t="s">
        <v>188</v>
      </c>
      <c r="C69" t="s">
        <v>794</v>
      </c>
      <c r="D69" t="s">
        <v>738</v>
      </c>
      <c r="E69" t="s">
        <v>803</v>
      </c>
      <c r="F69" t="s">
        <v>804</v>
      </c>
      <c r="I69" t="str">
        <f>IF(COUNTIFS('Contract Awards'!$D$9:$D$2697,$B69)&gt;0,"IDV vehicle","Standalone")</f>
        <v>IDV vehicle</v>
      </c>
      <c r="J69" t="s">
        <v>797</v>
      </c>
      <c r="K69" t="s">
        <v>798</v>
      </c>
      <c r="M69" t="s">
        <v>799</v>
      </c>
      <c r="N69" s="15">
        <v>1</v>
      </c>
      <c r="O69" s="15">
        <f>COUNTIFS('Contract Awards'!$D$9:$D$2697,$B69)</f>
        <v>30</v>
      </c>
      <c r="P69" s="4">
        <f>(SUMIFS('Contract Awards'!$M$9:$M$2697,'Contract Awards'!$C$9:$C$2697,$B69)+SUMIFS('Contract Awards'!$M$9:$M$2697,'Contract Awards'!$D$9:$D$2697,$B69))/1000000</f>
        <v>24.203791009999996</v>
      </c>
      <c r="Q69" s="4">
        <f>(SUMIFS('Award Actions'!$K$9:$K$7765,'Award Actions'!$D$9:$D$7765,$B69)+SUMIFS('Award Actions'!$K$9:$K$7765,'Award Actions'!$C$9:$C$7765,$B69))/1000000</f>
        <v>0.43605978000000001</v>
      </c>
      <c r="R69" s="6">
        <f t="shared" si="0"/>
        <v>0.02</v>
      </c>
      <c r="S69" t="s">
        <v>810</v>
      </c>
      <c r="T69" s="15">
        <f>COUNTIFS('Award Actions'!$D$9:$D$7765,$B69)+COUNTIFS('Award Actions'!$C$9:$C$7765,$B69)</f>
        <v>43</v>
      </c>
      <c r="U69" s="18">
        <f>IF(INDEX('Contract Families'!$AK$9:$AK$1696,MATCH($B69,'Contract Families'!$B$9:$B$1696,0))="","",INDEX('Contract Families'!$AK$9:$AK$1696,MATCH($B69,'Contract Families'!$B$9:$B$1696,0)))</f>
        <v>42277</v>
      </c>
      <c r="V69" t="s">
        <v>801</v>
      </c>
      <c r="W69" t="s">
        <v>599</v>
      </c>
      <c r="X69" s="19">
        <f>IF(MAX(_xlfn.MAXIFS('Contract Awards'!$U$9:$U$2697,'Contract Awards'!$C$9:$C$2697,$B69),_xlfn.MAXIFS('Contract Awards'!$U$9:$U$2697,'Contract Awards'!$D$9:$D$2697,$B69))=0,"",MAX(_xlfn.MAXIFS('Contract Awards'!$U$9:$U$2697,'Contract Awards'!$C$9:$C$2697,$B69),_xlfn.MAXIFS('Contract Awards'!$U$9:$U$2697,'Contract Awards'!$D$9:$D$2697,$B69)))</f>
        <v>42643</v>
      </c>
      <c r="Y69" s="19">
        <f>IF(MAX(_xlfn.MAXIFS('Contract Awards'!$V$9:$V$2697,'Contract Awards'!$C$9:$C$2697,$B69),_xlfn.MAXIFS('Contract Awards'!$V$9:$V$2697,'Contract Awards'!$D$9:$D$2697,$B69))=0,"",MAX(_xlfn.MAXIFS('Contract Awards'!$V$9:$V$2697,'Contract Awards'!$C$9:$C$2697,$B69),_xlfn.MAXIFS('Contract Awards'!$V$9:$V$2697,'Contract Awards'!$D$9:$D$2697,$B69)))</f>
        <v>42643</v>
      </c>
      <c r="Z69" s="19">
        <f>IF(_xlfn.MAXIFS('Contract Awards'!$U$9:$U$2697,'Contract Awards'!$C$9:$C$2697,$B69)=0,"",_xlfn.MAXIFS('Contract Awards'!$U$9:$U$2697,'Contract Awards'!$C$9:$C$2697,$B69))</f>
        <v>42277</v>
      </c>
      <c r="AA69" s="18">
        <f>IF(INDEX('Contract Families'!$AN$9:$AN$1696,MATCH($B69,'Contract Families'!$B$9:$B$1696,0))="","",INDEX('Contract Families'!$AN$9:$AN$1696,MATCH($B69,'Contract Families'!$B$9:$B$1696,0)))</f>
        <v>42643</v>
      </c>
      <c r="AB69" s="15">
        <f t="shared" si="1"/>
        <v>12</v>
      </c>
      <c r="AD69" t="str">
        <f>IF($U69="","",IF($U69&lt;'Timing &amp; Incumbent Screen'!$C$6,"Expired - successor unresolved","Active"))</f>
        <v>Expired - successor unresolved</v>
      </c>
    </row>
    <row r="70" spans="2:30" ht="11" outlineLevel="1" x14ac:dyDescent="0.15">
      <c r="B70" t="s">
        <v>189</v>
      </c>
      <c r="C70" t="s">
        <v>806</v>
      </c>
      <c r="D70" t="s">
        <v>744</v>
      </c>
      <c r="E70" t="s">
        <v>795</v>
      </c>
      <c r="F70" t="s">
        <v>796</v>
      </c>
      <c r="G70" t="s">
        <v>222</v>
      </c>
      <c r="I70" t="str">
        <f>IF(COUNTIFS('Contract Awards'!$D$9:$D$2697,$B70)&gt;0,"IDV vehicle","Standalone")</f>
        <v>IDV vehicle</v>
      </c>
      <c r="J70" t="s">
        <v>835</v>
      </c>
      <c r="K70" t="s">
        <v>798</v>
      </c>
      <c r="M70" t="s">
        <v>799</v>
      </c>
      <c r="N70" s="15">
        <v>1</v>
      </c>
      <c r="O70" s="15">
        <f>COUNTIFS('Contract Awards'!$D$9:$D$2697,$B70)</f>
        <v>2</v>
      </c>
      <c r="P70" s="4">
        <f>(SUMIFS('Contract Awards'!$M$9:$M$2697,'Contract Awards'!$C$9:$C$2697,$B70)+SUMIFS('Contract Awards'!$M$9:$M$2697,'Contract Awards'!$D$9:$D$2697,$B70))/1000000</f>
        <v>24.67620037</v>
      </c>
      <c r="Q70" s="4">
        <f>(SUMIFS('Award Actions'!$K$9:$K$7765,'Award Actions'!$D$9:$D$7765,$B70)+SUMIFS('Award Actions'!$K$9:$K$7765,'Award Actions'!$C$9:$C$7765,$B70))/1000000</f>
        <v>23.844644759999998</v>
      </c>
      <c r="R70" s="6">
        <f t="shared" si="0"/>
        <v>0.97</v>
      </c>
      <c r="S70" t="s">
        <v>800</v>
      </c>
      <c r="T70" s="15">
        <f>COUNTIFS('Award Actions'!$D$9:$D$7765,$B70)+COUNTIFS('Award Actions'!$C$9:$C$7765,$B70)</f>
        <v>23</v>
      </c>
      <c r="U70" s="18">
        <f>IF(INDEX('Contract Families'!$AK$9:$AK$1696,MATCH($B70,'Contract Families'!$B$9:$B$1696,0))="","",INDEX('Contract Families'!$AK$9:$AK$1696,MATCH($B70,'Contract Families'!$B$9:$B$1696,0)))</f>
        <v>46254</v>
      </c>
      <c r="V70" t="s">
        <v>836</v>
      </c>
      <c r="W70" t="s">
        <v>631</v>
      </c>
      <c r="X70" s="19">
        <f>IF(MAX(_xlfn.MAXIFS('Contract Awards'!$U$9:$U$2697,'Contract Awards'!$C$9:$C$2697,$B70),_xlfn.MAXIFS('Contract Awards'!$U$9:$U$2697,'Contract Awards'!$D$9:$D$2697,$B70))=0,"",MAX(_xlfn.MAXIFS('Contract Awards'!$U$9:$U$2697,'Contract Awards'!$C$9:$C$2697,$B70),_xlfn.MAXIFS('Contract Awards'!$U$9:$U$2697,'Contract Awards'!$D$9:$D$2697,$B70)))</f>
        <v>46254</v>
      </c>
      <c r="Y70" s="19">
        <f>IF(MAX(_xlfn.MAXIFS('Contract Awards'!$V$9:$V$2697,'Contract Awards'!$C$9:$C$2697,$B70),_xlfn.MAXIFS('Contract Awards'!$V$9:$V$2697,'Contract Awards'!$D$9:$D$2697,$B70))=0,"",MAX(_xlfn.MAXIFS('Contract Awards'!$V$9:$V$2697,'Contract Awards'!$C$9:$C$2697,$B70),_xlfn.MAXIFS('Contract Awards'!$V$9:$V$2697,'Contract Awards'!$D$9:$D$2697,$B70)))</f>
        <v>46108</v>
      </c>
      <c r="Z70" s="19">
        <f>IF(_xlfn.MAXIFS('Contract Awards'!$U$9:$U$2697,'Contract Awards'!$C$9:$C$2697,$B70)=0,"",_xlfn.MAXIFS('Contract Awards'!$U$9:$U$2697,'Contract Awards'!$C$9:$C$2697,$B70))</f>
        <v>46254</v>
      </c>
      <c r="AA70" s="18">
        <f>IF(INDEX('Contract Families'!$AN$9:$AN$1696,MATCH($B70,'Contract Families'!$B$9:$B$1696,0))="","",INDEX('Contract Families'!$AN$9:$AN$1696,MATCH($B70,'Contract Families'!$B$9:$B$1696,0)))</f>
        <v>46108</v>
      </c>
      <c r="AB70" s="15">
        <f t="shared" si="1"/>
        <v>-5</v>
      </c>
      <c r="AD70" t="str">
        <f>IF($U70="","",IF($U70&lt;'Timing &amp; Incumbent Screen'!$C$6,"Expired - successor unresolved","Active"))</f>
        <v>Active</v>
      </c>
    </row>
    <row r="71" spans="2:30" ht="11" outlineLevel="1" x14ac:dyDescent="0.15">
      <c r="B71" t="s">
        <v>191</v>
      </c>
      <c r="C71" t="s">
        <v>806</v>
      </c>
      <c r="D71" t="s">
        <v>744</v>
      </c>
      <c r="E71" t="s">
        <v>795</v>
      </c>
      <c r="F71" t="s">
        <v>796</v>
      </c>
      <c r="G71" t="s">
        <v>180</v>
      </c>
      <c r="I71" t="str">
        <f>IF(COUNTIFS('Contract Awards'!$D$9:$D$2697,$B71)&gt;0,"IDV vehicle","Standalone")</f>
        <v>IDV vehicle</v>
      </c>
      <c r="J71" t="s">
        <v>835</v>
      </c>
      <c r="K71" t="s">
        <v>798</v>
      </c>
      <c r="M71" t="s">
        <v>799</v>
      </c>
      <c r="N71" s="15">
        <v>1</v>
      </c>
      <c r="O71" s="15">
        <f>COUNTIFS('Contract Awards'!$D$9:$D$2697,$B71)</f>
        <v>4</v>
      </c>
      <c r="P71" s="4">
        <f>(SUMIFS('Contract Awards'!$M$9:$M$2697,'Contract Awards'!$C$9:$C$2697,$B71)+SUMIFS('Contract Awards'!$M$9:$M$2697,'Contract Awards'!$D$9:$D$2697,$B71))/1000000</f>
        <v>22.22808861</v>
      </c>
      <c r="Q71" s="4">
        <f>(SUMIFS('Award Actions'!$K$9:$K$7765,'Award Actions'!$D$9:$D$7765,$B71)+SUMIFS('Award Actions'!$K$9:$K$7765,'Award Actions'!$C$9:$C$7765,$B71))/1000000</f>
        <v>22.22808861</v>
      </c>
      <c r="R71" s="6">
        <f t="shared" si="0"/>
        <v>1</v>
      </c>
      <c r="S71" t="s">
        <v>800</v>
      </c>
      <c r="T71" s="15">
        <f>COUNTIFS('Award Actions'!$D$9:$D$7765,$B71)+COUNTIFS('Award Actions'!$C$9:$C$7765,$B71)</f>
        <v>39</v>
      </c>
      <c r="U71" s="18">
        <f>IF(INDEX('Contract Families'!$AK$9:$AK$1696,MATCH($B71,'Contract Families'!$B$9:$B$1696,0))="","",INDEX('Contract Families'!$AK$9:$AK$1696,MATCH($B71,'Contract Families'!$B$9:$B$1696,0)))</f>
        <v>46373</v>
      </c>
      <c r="V71" t="s">
        <v>836</v>
      </c>
      <c r="W71" t="s">
        <v>631</v>
      </c>
      <c r="X71" s="19">
        <f>IF(MAX(_xlfn.MAXIFS('Contract Awards'!$U$9:$U$2697,'Contract Awards'!$C$9:$C$2697,$B71),_xlfn.MAXIFS('Contract Awards'!$U$9:$U$2697,'Contract Awards'!$D$9:$D$2697,$B71))=0,"",MAX(_xlfn.MAXIFS('Contract Awards'!$U$9:$U$2697,'Contract Awards'!$C$9:$C$2697,$B71),_xlfn.MAXIFS('Contract Awards'!$U$9:$U$2697,'Contract Awards'!$D$9:$D$2697,$B71)))</f>
        <v>46373</v>
      </c>
      <c r="Y71" s="19">
        <f>IF(MAX(_xlfn.MAXIFS('Contract Awards'!$V$9:$V$2697,'Contract Awards'!$C$9:$C$2697,$B71),_xlfn.MAXIFS('Contract Awards'!$V$9:$V$2697,'Contract Awards'!$D$9:$D$2697,$B71))=0,"",MAX(_xlfn.MAXIFS('Contract Awards'!$V$9:$V$2697,'Contract Awards'!$C$9:$C$2697,$B71),_xlfn.MAXIFS('Contract Awards'!$V$9:$V$2697,'Contract Awards'!$D$9:$D$2697,$B71)))</f>
        <v>46094</v>
      </c>
      <c r="Z71" s="19">
        <f>IF(_xlfn.MAXIFS('Contract Awards'!$U$9:$U$2697,'Contract Awards'!$C$9:$C$2697,$B71)=0,"",_xlfn.MAXIFS('Contract Awards'!$U$9:$U$2697,'Contract Awards'!$C$9:$C$2697,$B71))</f>
        <v>46373</v>
      </c>
      <c r="AA71" s="18">
        <f>IF(INDEX('Contract Families'!$AN$9:$AN$1696,MATCH($B71,'Contract Families'!$B$9:$B$1696,0))="","",INDEX('Contract Families'!$AN$9:$AN$1696,MATCH($B71,'Contract Families'!$B$9:$B$1696,0)))</f>
        <v>46094</v>
      </c>
      <c r="AB71" s="15">
        <f t="shared" si="1"/>
        <v>-9</v>
      </c>
      <c r="AD71" t="str">
        <f>IF($U71="","",IF($U71&lt;'Timing &amp; Incumbent Screen'!$C$6,"Expired - successor unresolved","Active"))</f>
        <v>Active</v>
      </c>
    </row>
    <row r="72" spans="2:30" ht="11" outlineLevel="1" x14ac:dyDescent="0.15">
      <c r="B72" t="s">
        <v>192</v>
      </c>
      <c r="C72" t="s">
        <v>806</v>
      </c>
      <c r="D72" t="s">
        <v>740</v>
      </c>
      <c r="E72" t="s">
        <v>795</v>
      </c>
      <c r="F72" t="s">
        <v>818</v>
      </c>
      <c r="H72" t="s">
        <v>284</v>
      </c>
      <c r="I72" t="str">
        <f>IF(COUNTIFS('Contract Awards'!$D$9:$D$2697,$B72)&gt;0,"IDV vehicle","Standalone")</f>
        <v>Standalone</v>
      </c>
      <c r="J72" t="s">
        <v>799</v>
      </c>
      <c r="M72" t="s">
        <v>799</v>
      </c>
      <c r="N72" s="15">
        <v>1</v>
      </c>
      <c r="O72" s="15">
        <f>COUNTIFS('Contract Awards'!$D$9:$D$2697,$B72)</f>
        <v>0</v>
      </c>
      <c r="P72" s="4">
        <f>(SUMIFS('Contract Awards'!$M$9:$M$2697,'Contract Awards'!$C$9:$C$2697,$B72)+SUMIFS('Contract Awards'!$M$9:$M$2697,'Contract Awards'!$D$9:$D$2697,$B72))/1000000</f>
        <v>21.28372431</v>
      </c>
      <c r="Q72" s="4">
        <f>(SUMIFS('Award Actions'!$K$9:$K$7765,'Award Actions'!$D$9:$D$7765,$B72)+SUMIFS('Award Actions'!$K$9:$K$7765,'Award Actions'!$C$9:$C$7765,$B72))/1000000</f>
        <v>21.283724310000004</v>
      </c>
      <c r="R72" s="6">
        <f t="shared" si="0"/>
        <v>1</v>
      </c>
      <c r="S72" t="s">
        <v>800</v>
      </c>
      <c r="T72" s="15">
        <f>COUNTIFS('Award Actions'!$D$9:$D$7765,$B72)+COUNTIFS('Award Actions'!$C$9:$C$7765,$B72)</f>
        <v>4</v>
      </c>
      <c r="U72" s="18">
        <f>IF(INDEX('Contract Families'!$AK$9:$AK$1696,MATCH($B72,'Contract Families'!$B$9:$B$1696,0))="","",INDEX('Contract Families'!$AK$9:$AK$1696,MATCH($B72,'Contract Families'!$B$9:$B$1696,0)))</f>
        <v>46188</v>
      </c>
      <c r="V72" t="s">
        <v>811</v>
      </c>
      <c r="W72" t="s">
        <v>599</v>
      </c>
      <c r="X72" s="19">
        <f>IF(MAX(_xlfn.MAXIFS('Contract Awards'!$U$9:$U$2697,'Contract Awards'!$C$9:$C$2697,$B72),_xlfn.MAXIFS('Contract Awards'!$U$9:$U$2697,'Contract Awards'!$D$9:$D$2697,$B72))=0,"",MAX(_xlfn.MAXIFS('Contract Awards'!$U$9:$U$2697,'Contract Awards'!$C$9:$C$2697,$B72),_xlfn.MAXIFS('Contract Awards'!$U$9:$U$2697,'Contract Awards'!$D$9:$D$2697,$B72)))</f>
        <v>46188</v>
      </c>
      <c r="Y72" s="19">
        <f>IF(MAX(_xlfn.MAXIFS('Contract Awards'!$V$9:$V$2697,'Contract Awards'!$C$9:$C$2697,$B72),_xlfn.MAXIFS('Contract Awards'!$V$9:$V$2697,'Contract Awards'!$D$9:$D$2697,$B72))=0,"",MAX(_xlfn.MAXIFS('Contract Awards'!$V$9:$V$2697,'Contract Awards'!$C$9:$C$2697,$B72),_xlfn.MAXIFS('Contract Awards'!$V$9:$V$2697,'Contract Awards'!$D$9:$D$2697,$B72)))</f>
        <v>46188</v>
      </c>
      <c r="Z72" s="19">
        <f>IF(_xlfn.MAXIFS('Contract Awards'!$U$9:$U$2697,'Contract Awards'!$C$9:$C$2697,$B72)=0,"",_xlfn.MAXIFS('Contract Awards'!$U$9:$U$2697,'Contract Awards'!$C$9:$C$2697,$B72))</f>
        <v>46188</v>
      </c>
      <c r="AA72" s="18" t="str">
        <f>IF(INDEX('Contract Families'!$AN$9:$AN$1696,MATCH($B72,'Contract Families'!$B$9:$B$1696,0))="","",INDEX('Contract Families'!$AN$9:$AN$1696,MATCH($B72,'Contract Families'!$B$9:$B$1696,0)))</f>
        <v/>
      </c>
      <c r="AB72" s="15">
        <f t="shared" si="1"/>
        <v>0</v>
      </c>
      <c r="AD72" t="str">
        <f>IF($U72="","",IF($U72&lt;'Timing &amp; Incumbent Screen'!$C$6,"Expired - successor unresolved","Active"))</f>
        <v>Expired - successor unresolved</v>
      </c>
    </row>
    <row r="73" spans="2:30" ht="11" outlineLevel="1" x14ac:dyDescent="0.15">
      <c r="B73" t="s">
        <v>193</v>
      </c>
      <c r="C73" t="s">
        <v>821</v>
      </c>
      <c r="D73" t="s">
        <v>743</v>
      </c>
      <c r="E73" t="s">
        <v>795</v>
      </c>
      <c r="F73" t="s">
        <v>818</v>
      </c>
      <c r="I73" t="str">
        <f>IF(COUNTIFS('Contract Awards'!$D$9:$D$2697,$B73)&gt;0,"IDV vehicle","Standalone")</f>
        <v>Standalone</v>
      </c>
      <c r="J73" t="s">
        <v>799</v>
      </c>
      <c r="M73" t="s">
        <v>799</v>
      </c>
      <c r="N73" s="15">
        <v>1</v>
      </c>
      <c r="O73" s="15">
        <f>COUNTIFS('Contract Awards'!$D$9:$D$2697,$B73)</f>
        <v>0</v>
      </c>
      <c r="P73" s="4">
        <f>(SUMIFS('Contract Awards'!$M$9:$M$2697,'Contract Awards'!$C$9:$C$2697,$B73)+SUMIFS('Contract Awards'!$M$9:$M$2697,'Contract Awards'!$D$9:$D$2697,$B73))/1000000</f>
        <v>20.302696000000001</v>
      </c>
      <c r="Q73" s="4">
        <f>(SUMIFS('Award Actions'!$K$9:$K$7765,'Award Actions'!$D$9:$D$7765,$B73)+SUMIFS('Award Actions'!$K$9:$K$7765,'Award Actions'!$C$9:$C$7765,$B73))/1000000</f>
        <v>20.302696000000001</v>
      </c>
      <c r="R73" s="6">
        <f t="shared" ref="R73:R136" si="2">IF($P73=0,"n/a",ROUND($Q73/$P73,2))</f>
        <v>1</v>
      </c>
      <c r="S73" t="s">
        <v>800</v>
      </c>
      <c r="T73" s="15">
        <f>COUNTIFS('Award Actions'!$D$9:$D$7765,$B73)+COUNTIFS('Award Actions'!$C$9:$C$7765,$B73)</f>
        <v>9</v>
      </c>
      <c r="U73" s="18">
        <f>IF(INDEX('Contract Families'!$AK$9:$AK$1696,MATCH($B73,'Contract Families'!$B$9:$B$1696,0))="","",INDEX('Contract Families'!$AK$9:$AK$1696,MATCH($B73,'Contract Families'!$B$9:$B$1696,0)))</f>
        <v>46015</v>
      </c>
      <c r="V73" t="s">
        <v>811</v>
      </c>
      <c r="W73" t="s">
        <v>599</v>
      </c>
      <c r="X73" s="19">
        <f>IF(MAX(_xlfn.MAXIFS('Contract Awards'!$U$9:$U$2697,'Contract Awards'!$C$9:$C$2697,$B73),_xlfn.MAXIFS('Contract Awards'!$U$9:$U$2697,'Contract Awards'!$D$9:$D$2697,$B73))=0,"",MAX(_xlfn.MAXIFS('Contract Awards'!$U$9:$U$2697,'Contract Awards'!$C$9:$C$2697,$B73),_xlfn.MAXIFS('Contract Awards'!$U$9:$U$2697,'Contract Awards'!$D$9:$D$2697,$B73)))</f>
        <v>46015</v>
      </c>
      <c r="Y73" s="19">
        <f>IF(MAX(_xlfn.MAXIFS('Contract Awards'!$V$9:$V$2697,'Contract Awards'!$C$9:$C$2697,$B73),_xlfn.MAXIFS('Contract Awards'!$V$9:$V$2697,'Contract Awards'!$D$9:$D$2697,$B73))=0,"",MAX(_xlfn.MAXIFS('Contract Awards'!$V$9:$V$2697,'Contract Awards'!$C$9:$C$2697,$B73),_xlfn.MAXIFS('Contract Awards'!$V$9:$V$2697,'Contract Awards'!$D$9:$D$2697,$B73)))</f>
        <v>46015</v>
      </c>
      <c r="Z73" s="19">
        <f>IF(_xlfn.MAXIFS('Contract Awards'!$U$9:$U$2697,'Contract Awards'!$C$9:$C$2697,$B73)=0,"",_xlfn.MAXIFS('Contract Awards'!$U$9:$U$2697,'Contract Awards'!$C$9:$C$2697,$B73))</f>
        <v>46015</v>
      </c>
      <c r="AA73" s="18" t="str">
        <f>IF(INDEX('Contract Families'!$AN$9:$AN$1696,MATCH($B73,'Contract Families'!$B$9:$B$1696,0))="","",INDEX('Contract Families'!$AN$9:$AN$1696,MATCH($B73,'Contract Families'!$B$9:$B$1696,0)))</f>
        <v/>
      </c>
      <c r="AB73" s="15">
        <f t="shared" ref="AB73:AB136" si="3">IF(OR($U73="",$Y73=""),"",ROUND(($Y73-$U73)/30.44,0))</f>
        <v>0</v>
      </c>
      <c r="AD73" t="str">
        <f>IF($U73="","",IF($U73&lt;'Timing &amp; Incumbent Screen'!$C$6,"Expired - successor unresolved","Active"))</f>
        <v>Expired - successor unresolved</v>
      </c>
    </row>
    <row r="74" spans="2:30" ht="11" outlineLevel="1" x14ac:dyDescent="0.15">
      <c r="B74" t="s">
        <v>194</v>
      </c>
      <c r="C74" t="s">
        <v>806</v>
      </c>
      <c r="D74" t="s">
        <v>744</v>
      </c>
      <c r="E74" t="s">
        <v>795</v>
      </c>
      <c r="F74" t="s">
        <v>796</v>
      </c>
      <c r="G74" t="s">
        <v>234</v>
      </c>
      <c r="H74" t="s">
        <v>202</v>
      </c>
      <c r="I74" t="str">
        <f>IF(COUNTIFS('Contract Awards'!$D$9:$D$2697,$B74)&gt;0,"IDV vehicle","Standalone")</f>
        <v>IDV vehicle</v>
      </c>
      <c r="J74" t="s">
        <v>835</v>
      </c>
      <c r="K74" t="s">
        <v>807</v>
      </c>
      <c r="L74" t="s">
        <v>840</v>
      </c>
      <c r="M74" t="s">
        <v>809</v>
      </c>
      <c r="N74" s="15">
        <v>3</v>
      </c>
      <c r="O74" s="15">
        <f>COUNTIFS('Contract Awards'!$D$9:$D$2697,$B74)</f>
        <v>2</v>
      </c>
      <c r="P74" s="4">
        <f>(SUMIFS('Contract Awards'!$M$9:$M$2697,'Contract Awards'!$C$9:$C$2697,$B74)+SUMIFS('Contract Awards'!$M$9:$M$2697,'Contract Awards'!$D$9:$D$2697,$B74))/1000000</f>
        <v>20.670687170000001</v>
      </c>
      <c r="Q74" s="4">
        <f>(SUMIFS('Award Actions'!$K$9:$K$7765,'Award Actions'!$D$9:$D$7765,$B74)+SUMIFS('Award Actions'!$K$9:$K$7765,'Award Actions'!$C$9:$C$7765,$B74))/1000000</f>
        <v>20.294377170000001</v>
      </c>
      <c r="R74" s="6">
        <f t="shared" si="2"/>
        <v>0.98</v>
      </c>
      <c r="S74" t="s">
        <v>800</v>
      </c>
      <c r="T74" s="15">
        <f>COUNTIFS('Award Actions'!$D$9:$D$7765,$B74)+COUNTIFS('Award Actions'!$C$9:$C$7765,$B74)</f>
        <v>39</v>
      </c>
      <c r="U74" s="18">
        <f>IF(INDEX('Contract Families'!$AK$9:$AK$1696,MATCH($B74,'Contract Families'!$B$9:$B$1696,0))="","",INDEX('Contract Families'!$AK$9:$AK$1696,MATCH($B74,'Contract Families'!$B$9:$B$1696,0)))</f>
        <v>43373</v>
      </c>
      <c r="V74" t="s">
        <v>836</v>
      </c>
      <c r="W74" t="s">
        <v>631</v>
      </c>
      <c r="X74" s="19">
        <f>IF(MAX(_xlfn.MAXIFS('Contract Awards'!$U$9:$U$2697,'Contract Awards'!$C$9:$C$2697,$B74),_xlfn.MAXIFS('Contract Awards'!$U$9:$U$2697,'Contract Awards'!$D$9:$D$2697,$B74))=0,"",MAX(_xlfn.MAXIFS('Contract Awards'!$U$9:$U$2697,'Contract Awards'!$C$9:$C$2697,$B74),_xlfn.MAXIFS('Contract Awards'!$U$9:$U$2697,'Contract Awards'!$D$9:$D$2697,$B74)))</f>
        <v>43373</v>
      </c>
      <c r="Y74" s="19">
        <f>IF(MAX(_xlfn.MAXIFS('Contract Awards'!$V$9:$V$2697,'Contract Awards'!$C$9:$C$2697,$B74),_xlfn.MAXIFS('Contract Awards'!$V$9:$V$2697,'Contract Awards'!$D$9:$D$2697,$B74))=0,"",MAX(_xlfn.MAXIFS('Contract Awards'!$V$9:$V$2697,'Contract Awards'!$C$9:$C$2697,$B74),_xlfn.MAXIFS('Contract Awards'!$V$9:$V$2697,'Contract Awards'!$D$9:$D$2697,$B74)))</f>
        <v>43189</v>
      </c>
      <c r="Z74" s="19">
        <f>IF(_xlfn.MAXIFS('Contract Awards'!$U$9:$U$2697,'Contract Awards'!$C$9:$C$2697,$B74)=0,"",_xlfn.MAXIFS('Contract Awards'!$U$9:$U$2697,'Contract Awards'!$C$9:$C$2697,$B74))</f>
        <v>43373</v>
      </c>
      <c r="AA74" s="18">
        <f>IF(INDEX('Contract Families'!$AN$9:$AN$1696,MATCH($B74,'Contract Families'!$B$9:$B$1696,0))="","",INDEX('Contract Families'!$AN$9:$AN$1696,MATCH($B74,'Contract Families'!$B$9:$B$1696,0)))</f>
        <v>43189</v>
      </c>
      <c r="AB74" s="15">
        <f t="shared" si="3"/>
        <v>-6</v>
      </c>
      <c r="AD74" t="str">
        <f>IF($U74="","",IF($U74&lt;'Timing &amp; Incumbent Screen'!$C$6,"Expired - successor unresolved","Active"))</f>
        <v>Expired - successor unresolved</v>
      </c>
    </row>
    <row r="75" spans="2:30" ht="11" outlineLevel="1" x14ac:dyDescent="0.15">
      <c r="B75" t="s">
        <v>195</v>
      </c>
      <c r="C75" t="s">
        <v>794</v>
      </c>
      <c r="D75" t="s">
        <v>738</v>
      </c>
      <c r="E75" t="s">
        <v>795</v>
      </c>
      <c r="F75" t="s">
        <v>818</v>
      </c>
      <c r="I75" t="str">
        <f>IF(COUNTIFS('Contract Awards'!$D$9:$D$2697,$B75)&gt;0,"IDV vehicle","Standalone")</f>
        <v>Standalone</v>
      </c>
      <c r="J75" t="s">
        <v>799</v>
      </c>
      <c r="M75" t="s">
        <v>799</v>
      </c>
      <c r="N75" s="15">
        <v>1</v>
      </c>
      <c r="O75" s="15">
        <f>COUNTIFS('Contract Awards'!$D$9:$D$2697,$B75)</f>
        <v>0</v>
      </c>
      <c r="P75" s="4">
        <f>(SUMIFS('Contract Awards'!$M$9:$M$2697,'Contract Awards'!$C$9:$C$2697,$B75)+SUMIFS('Contract Awards'!$M$9:$M$2697,'Contract Awards'!$D$9:$D$2697,$B75))/1000000</f>
        <v>18.725759</v>
      </c>
      <c r="Q75" s="4">
        <f>(SUMIFS('Award Actions'!$K$9:$K$7765,'Award Actions'!$D$9:$D$7765,$B75)+SUMIFS('Award Actions'!$K$9:$K$7765,'Award Actions'!$C$9:$C$7765,$B75))/1000000</f>
        <v>18.725759</v>
      </c>
      <c r="R75" s="6">
        <f t="shared" si="2"/>
        <v>1</v>
      </c>
      <c r="S75" t="s">
        <v>800</v>
      </c>
      <c r="T75" s="15">
        <f>COUNTIFS('Award Actions'!$D$9:$D$7765,$B75)+COUNTIFS('Award Actions'!$C$9:$C$7765,$B75)</f>
        <v>16</v>
      </c>
      <c r="U75" s="18">
        <f>IF(INDEX('Contract Families'!$AK$9:$AK$1696,MATCH($B75,'Contract Families'!$B$9:$B$1696,0))="","",INDEX('Contract Families'!$AK$9:$AK$1696,MATCH($B75,'Contract Families'!$B$9:$B$1696,0)))</f>
        <v>43700</v>
      </c>
      <c r="V75" t="s">
        <v>811</v>
      </c>
      <c r="W75" t="s">
        <v>599</v>
      </c>
      <c r="X75" s="19">
        <f>IF(MAX(_xlfn.MAXIFS('Contract Awards'!$U$9:$U$2697,'Contract Awards'!$C$9:$C$2697,$B75),_xlfn.MAXIFS('Contract Awards'!$U$9:$U$2697,'Contract Awards'!$D$9:$D$2697,$B75))=0,"",MAX(_xlfn.MAXIFS('Contract Awards'!$U$9:$U$2697,'Contract Awards'!$C$9:$C$2697,$B75),_xlfn.MAXIFS('Contract Awards'!$U$9:$U$2697,'Contract Awards'!$D$9:$D$2697,$B75)))</f>
        <v>43700</v>
      </c>
      <c r="Y75" s="19">
        <f>IF(MAX(_xlfn.MAXIFS('Contract Awards'!$V$9:$V$2697,'Contract Awards'!$C$9:$C$2697,$B75),_xlfn.MAXIFS('Contract Awards'!$V$9:$V$2697,'Contract Awards'!$D$9:$D$2697,$B75))=0,"",MAX(_xlfn.MAXIFS('Contract Awards'!$V$9:$V$2697,'Contract Awards'!$C$9:$C$2697,$B75),_xlfn.MAXIFS('Contract Awards'!$V$9:$V$2697,'Contract Awards'!$D$9:$D$2697,$B75)))</f>
        <v>43700</v>
      </c>
      <c r="Z75" s="19">
        <f>IF(_xlfn.MAXIFS('Contract Awards'!$U$9:$U$2697,'Contract Awards'!$C$9:$C$2697,$B75)=0,"",_xlfn.MAXIFS('Contract Awards'!$U$9:$U$2697,'Contract Awards'!$C$9:$C$2697,$B75))</f>
        <v>43700</v>
      </c>
      <c r="AA75" s="18" t="str">
        <f>IF(INDEX('Contract Families'!$AN$9:$AN$1696,MATCH($B75,'Contract Families'!$B$9:$B$1696,0))="","",INDEX('Contract Families'!$AN$9:$AN$1696,MATCH($B75,'Contract Families'!$B$9:$B$1696,0)))</f>
        <v/>
      </c>
      <c r="AB75" s="15">
        <f t="shared" si="3"/>
        <v>0</v>
      </c>
      <c r="AD75" t="str">
        <f>IF($U75="","",IF($U75&lt;'Timing &amp; Incumbent Screen'!$C$6,"Expired - successor unresolved","Active"))</f>
        <v>Expired - successor unresolved</v>
      </c>
    </row>
    <row r="76" spans="2:30" ht="11" outlineLevel="1" x14ac:dyDescent="0.15">
      <c r="B76" t="s">
        <v>197</v>
      </c>
      <c r="C76" t="s">
        <v>806</v>
      </c>
      <c r="D76" t="s">
        <v>763</v>
      </c>
      <c r="E76" t="s">
        <v>795</v>
      </c>
      <c r="F76" t="s">
        <v>796</v>
      </c>
      <c r="I76" t="str">
        <f>IF(COUNTIFS('Contract Awards'!$D$9:$D$2697,$B76)&gt;0,"IDV vehicle","Standalone")</f>
        <v>Standalone</v>
      </c>
      <c r="J76" t="s">
        <v>799</v>
      </c>
      <c r="M76" t="s">
        <v>799</v>
      </c>
      <c r="N76" s="15">
        <v>1</v>
      </c>
      <c r="O76" s="15">
        <f>COUNTIFS('Contract Awards'!$D$9:$D$2697,$B76)</f>
        <v>0</v>
      </c>
      <c r="P76" s="4">
        <f>(SUMIFS('Contract Awards'!$M$9:$M$2697,'Contract Awards'!$C$9:$C$2697,$B76)+SUMIFS('Contract Awards'!$M$9:$M$2697,'Contract Awards'!$D$9:$D$2697,$B76))/1000000</f>
        <v>17.02736324</v>
      </c>
      <c r="Q76" s="4">
        <f>(SUMIFS('Award Actions'!$K$9:$K$7765,'Award Actions'!$D$9:$D$7765,$B76)+SUMIFS('Award Actions'!$K$9:$K$7765,'Award Actions'!$C$9:$C$7765,$B76))/1000000</f>
        <v>17.02736324</v>
      </c>
      <c r="R76" s="6">
        <f t="shared" si="2"/>
        <v>1</v>
      </c>
      <c r="S76" t="s">
        <v>800</v>
      </c>
      <c r="T76" s="15">
        <f>COUNTIFS('Award Actions'!$D$9:$D$7765,$B76)+COUNTIFS('Award Actions'!$C$9:$C$7765,$B76)</f>
        <v>9</v>
      </c>
      <c r="U76" s="18">
        <f>IF(INDEX('Contract Families'!$AK$9:$AK$1696,MATCH($B76,'Contract Families'!$B$9:$B$1696,0))="","",INDEX('Contract Families'!$AK$9:$AK$1696,MATCH($B76,'Contract Families'!$B$9:$B$1696,0)))</f>
        <v>43909</v>
      </c>
      <c r="V76" t="s">
        <v>811</v>
      </c>
      <c r="W76" t="s">
        <v>599</v>
      </c>
      <c r="X76" s="19">
        <f>IF(MAX(_xlfn.MAXIFS('Contract Awards'!$U$9:$U$2697,'Contract Awards'!$C$9:$C$2697,$B76),_xlfn.MAXIFS('Contract Awards'!$U$9:$U$2697,'Contract Awards'!$D$9:$D$2697,$B76))=0,"",MAX(_xlfn.MAXIFS('Contract Awards'!$U$9:$U$2697,'Contract Awards'!$C$9:$C$2697,$B76),_xlfn.MAXIFS('Contract Awards'!$U$9:$U$2697,'Contract Awards'!$D$9:$D$2697,$B76)))</f>
        <v>43909</v>
      </c>
      <c r="Y76" s="19">
        <f>IF(MAX(_xlfn.MAXIFS('Contract Awards'!$V$9:$V$2697,'Contract Awards'!$C$9:$C$2697,$B76),_xlfn.MAXIFS('Contract Awards'!$V$9:$V$2697,'Contract Awards'!$D$9:$D$2697,$B76))=0,"",MAX(_xlfn.MAXIFS('Contract Awards'!$V$9:$V$2697,'Contract Awards'!$C$9:$C$2697,$B76),_xlfn.MAXIFS('Contract Awards'!$V$9:$V$2697,'Contract Awards'!$D$9:$D$2697,$B76)))</f>
        <v>43909</v>
      </c>
      <c r="Z76" s="19">
        <f>IF(_xlfn.MAXIFS('Contract Awards'!$U$9:$U$2697,'Contract Awards'!$C$9:$C$2697,$B76)=0,"",_xlfn.MAXIFS('Contract Awards'!$U$9:$U$2697,'Contract Awards'!$C$9:$C$2697,$B76))</f>
        <v>43909</v>
      </c>
      <c r="AA76" s="18" t="str">
        <f>IF(INDEX('Contract Families'!$AN$9:$AN$1696,MATCH($B76,'Contract Families'!$B$9:$B$1696,0))="","",INDEX('Contract Families'!$AN$9:$AN$1696,MATCH($B76,'Contract Families'!$B$9:$B$1696,0)))</f>
        <v/>
      </c>
      <c r="AB76" s="15">
        <f t="shared" si="3"/>
        <v>0</v>
      </c>
      <c r="AD76" t="str">
        <f>IF($U76="","",IF($U76&lt;'Timing &amp; Incumbent Screen'!$C$6,"Expired - successor unresolved","Active"))</f>
        <v>Expired - successor unresolved</v>
      </c>
    </row>
    <row r="77" spans="2:30" ht="11" outlineLevel="1" x14ac:dyDescent="0.15">
      <c r="B77" t="s">
        <v>198</v>
      </c>
      <c r="C77" t="s">
        <v>841</v>
      </c>
      <c r="D77" t="s">
        <v>759</v>
      </c>
      <c r="E77" t="s">
        <v>795</v>
      </c>
      <c r="F77" t="s">
        <v>818</v>
      </c>
      <c r="G77" t="s">
        <v>842</v>
      </c>
      <c r="I77" t="str">
        <f>IF(COUNTIFS('Contract Awards'!$D$9:$D$2697,$B77)&gt;0,"IDV vehicle","Standalone")</f>
        <v>Standalone</v>
      </c>
      <c r="J77" t="s">
        <v>799</v>
      </c>
      <c r="M77" t="s">
        <v>799</v>
      </c>
      <c r="N77" s="15">
        <v>1</v>
      </c>
      <c r="O77" s="15">
        <f>COUNTIFS('Contract Awards'!$D$9:$D$2697,$B77)</f>
        <v>0</v>
      </c>
      <c r="P77" s="4">
        <f>(SUMIFS('Contract Awards'!$M$9:$M$2697,'Contract Awards'!$C$9:$C$2697,$B77)+SUMIFS('Contract Awards'!$M$9:$M$2697,'Contract Awards'!$D$9:$D$2697,$B77))/1000000</f>
        <v>17.007594999999998</v>
      </c>
      <c r="Q77" s="4">
        <f>(SUMIFS('Award Actions'!$K$9:$K$7765,'Award Actions'!$D$9:$D$7765,$B77)+SUMIFS('Award Actions'!$K$9:$K$7765,'Award Actions'!$C$9:$C$7765,$B77))/1000000</f>
        <v>17.007594999999998</v>
      </c>
      <c r="R77" s="6">
        <f t="shared" si="2"/>
        <v>1</v>
      </c>
      <c r="S77" t="s">
        <v>800</v>
      </c>
      <c r="T77" s="15">
        <f>COUNTIFS('Award Actions'!$D$9:$D$7765,$B77)+COUNTIFS('Award Actions'!$C$9:$C$7765,$B77)</f>
        <v>7</v>
      </c>
      <c r="U77" s="18">
        <f>IF(INDEX('Contract Families'!$AK$9:$AK$1696,MATCH($B77,'Contract Families'!$B$9:$B$1696,0))="","",INDEX('Contract Families'!$AK$9:$AK$1696,MATCH($B77,'Contract Families'!$B$9:$B$1696,0)))</f>
        <v>45717</v>
      </c>
      <c r="V77" t="s">
        <v>811</v>
      </c>
      <c r="W77" t="s">
        <v>599</v>
      </c>
      <c r="X77" s="19">
        <f>IF(MAX(_xlfn.MAXIFS('Contract Awards'!$U$9:$U$2697,'Contract Awards'!$C$9:$C$2697,$B77),_xlfn.MAXIFS('Contract Awards'!$U$9:$U$2697,'Contract Awards'!$D$9:$D$2697,$B77))=0,"",MAX(_xlfn.MAXIFS('Contract Awards'!$U$9:$U$2697,'Contract Awards'!$C$9:$C$2697,$B77),_xlfn.MAXIFS('Contract Awards'!$U$9:$U$2697,'Contract Awards'!$D$9:$D$2697,$B77)))</f>
        <v>45717</v>
      </c>
      <c r="Y77" s="19">
        <f>IF(MAX(_xlfn.MAXIFS('Contract Awards'!$V$9:$V$2697,'Contract Awards'!$C$9:$C$2697,$B77),_xlfn.MAXIFS('Contract Awards'!$V$9:$V$2697,'Contract Awards'!$D$9:$D$2697,$B77))=0,"",MAX(_xlfn.MAXIFS('Contract Awards'!$V$9:$V$2697,'Contract Awards'!$C$9:$C$2697,$B77),_xlfn.MAXIFS('Contract Awards'!$V$9:$V$2697,'Contract Awards'!$D$9:$D$2697,$B77)))</f>
        <v>45717</v>
      </c>
      <c r="Z77" s="19">
        <f>IF(_xlfn.MAXIFS('Contract Awards'!$U$9:$U$2697,'Contract Awards'!$C$9:$C$2697,$B77)=0,"",_xlfn.MAXIFS('Contract Awards'!$U$9:$U$2697,'Contract Awards'!$C$9:$C$2697,$B77))</f>
        <v>45717</v>
      </c>
      <c r="AA77" s="18" t="str">
        <f>IF(INDEX('Contract Families'!$AN$9:$AN$1696,MATCH($B77,'Contract Families'!$B$9:$B$1696,0))="","",INDEX('Contract Families'!$AN$9:$AN$1696,MATCH($B77,'Contract Families'!$B$9:$B$1696,0)))</f>
        <v/>
      </c>
      <c r="AB77" s="15">
        <f t="shared" si="3"/>
        <v>0</v>
      </c>
      <c r="AD77" t="str">
        <f>IF($U77="","",IF($U77&lt;'Timing &amp; Incumbent Screen'!$C$6,"Expired - successor unresolved","Active"))</f>
        <v>Expired - successor unresolved</v>
      </c>
    </row>
    <row r="78" spans="2:30" ht="11" outlineLevel="1" x14ac:dyDescent="0.15">
      <c r="B78" t="s">
        <v>201</v>
      </c>
      <c r="C78" t="s">
        <v>806</v>
      </c>
      <c r="D78" t="s">
        <v>748</v>
      </c>
      <c r="E78" t="s">
        <v>795</v>
      </c>
      <c r="F78" t="s">
        <v>796</v>
      </c>
      <c r="I78" t="str">
        <f>IF(COUNTIFS('Contract Awards'!$D$9:$D$2697,$B78)&gt;0,"IDV vehicle","Standalone")</f>
        <v>Standalone</v>
      </c>
      <c r="J78" t="s">
        <v>799</v>
      </c>
      <c r="M78" t="s">
        <v>799</v>
      </c>
      <c r="N78" s="15">
        <v>1</v>
      </c>
      <c r="O78" s="15">
        <f>COUNTIFS('Contract Awards'!$D$9:$D$2697,$B78)</f>
        <v>0</v>
      </c>
      <c r="P78" s="4">
        <f>(SUMIFS('Contract Awards'!$M$9:$M$2697,'Contract Awards'!$C$9:$C$2697,$B78)+SUMIFS('Contract Awards'!$M$9:$M$2697,'Contract Awards'!$D$9:$D$2697,$B78))/1000000</f>
        <v>15.894902310000001</v>
      </c>
      <c r="Q78" s="4">
        <f>(SUMIFS('Award Actions'!$K$9:$K$7765,'Award Actions'!$D$9:$D$7765,$B78)+SUMIFS('Award Actions'!$K$9:$K$7765,'Award Actions'!$C$9:$C$7765,$B78))/1000000</f>
        <v>15.894902310000001</v>
      </c>
      <c r="R78" s="6">
        <f t="shared" si="2"/>
        <v>1</v>
      </c>
      <c r="S78" t="s">
        <v>800</v>
      </c>
      <c r="T78" s="15">
        <f>COUNTIFS('Award Actions'!$D$9:$D$7765,$B78)+COUNTIFS('Award Actions'!$C$9:$C$7765,$B78)</f>
        <v>9</v>
      </c>
      <c r="U78" s="18">
        <f>IF(INDEX('Contract Families'!$AK$9:$AK$1696,MATCH($B78,'Contract Families'!$B$9:$B$1696,0))="","",INDEX('Contract Families'!$AK$9:$AK$1696,MATCH($B78,'Contract Families'!$B$9:$B$1696,0)))</f>
        <v>42417</v>
      </c>
      <c r="V78" t="s">
        <v>811</v>
      </c>
      <c r="W78" t="s">
        <v>599</v>
      </c>
      <c r="X78" s="19">
        <f>IF(MAX(_xlfn.MAXIFS('Contract Awards'!$U$9:$U$2697,'Contract Awards'!$C$9:$C$2697,$B78),_xlfn.MAXIFS('Contract Awards'!$U$9:$U$2697,'Contract Awards'!$D$9:$D$2697,$B78))=0,"",MAX(_xlfn.MAXIFS('Contract Awards'!$U$9:$U$2697,'Contract Awards'!$C$9:$C$2697,$B78),_xlfn.MAXIFS('Contract Awards'!$U$9:$U$2697,'Contract Awards'!$D$9:$D$2697,$B78)))</f>
        <v>42417</v>
      </c>
      <c r="Y78" s="19">
        <f>IF(MAX(_xlfn.MAXIFS('Contract Awards'!$V$9:$V$2697,'Contract Awards'!$C$9:$C$2697,$B78),_xlfn.MAXIFS('Contract Awards'!$V$9:$V$2697,'Contract Awards'!$D$9:$D$2697,$B78))=0,"",MAX(_xlfn.MAXIFS('Contract Awards'!$V$9:$V$2697,'Contract Awards'!$C$9:$C$2697,$B78),_xlfn.MAXIFS('Contract Awards'!$V$9:$V$2697,'Contract Awards'!$D$9:$D$2697,$B78)))</f>
        <v>42417</v>
      </c>
      <c r="Z78" s="19">
        <f>IF(_xlfn.MAXIFS('Contract Awards'!$U$9:$U$2697,'Contract Awards'!$C$9:$C$2697,$B78)=0,"",_xlfn.MAXIFS('Contract Awards'!$U$9:$U$2697,'Contract Awards'!$C$9:$C$2697,$B78))</f>
        <v>42417</v>
      </c>
      <c r="AA78" s="18" t="str">
        <f>IF(INDEX('Contract Families'!$AN$9:$AN$1696,MATCH($B78,'Contract Families'!$B$9:$B$1696,0))="","",INDEX('Contract Families'!$AN$9:$AN$1696,MATCH($B78,'Contract Families'!$B$9:$B$1696,0)))</f>
        <v/>
      </c>
      <c r="AB78" s="15">
        <f t="shared" si="3"/>
        <v>0</v>
      </c>
      <c r="AD78" t="str">
        <f>IF($U78="","",IF($U78&lt;'Timing &amp; Incumbent Screen'!$C$6,"Expired - successor unresolved","Active"))</f>
        <v>Expired - successor unresolved</v>
      </c>
    </row>
    <row r="79" spans="2:30" ht="11" outlineLevel="1" x14ac:dyDescent="0.15">
      <c r="B79" t="s">
        <v>202</v>
      </c>
      <c r="C79" t="s">
        <v>806</v>
      </c>
      <c r="D79" t="s">
        <v>744</v>
      </c>
      <c r="E79" t="s">
        <v>795</v>
      </c>
      <c r="F79" t="s">
        <v>796</v>
      </c>
      <c r="G79" t="s">
        <v>843</v>
      </c>
      <c r="H79" t="s">
        <v>191</v>
      </c>
      <c r="I79" t="str">
        <f>IF(COUNTIFS('Contract Awards'!$D$9:$D$2697,$B79)&gt;0,"IDV vehicle","Standalone")</f>
        <v>IDV vehicle</v>
      </c>
      <c r="J79" t="s">
        <v>835</v>
      </c>
      <c r="K79" t="s">
        <v>798</v>
      </c>
      <c r="M79" t="s">
        <v>799</v>
      </c>
      <c r="N79" s="15">
        <v>1</v>
      </c>
      <c r="O79" s="15">
        <f>COUNTIFS('Contract Awards'!$D$9:$D$2697,$B79)</f>
        <v>2</v>
      </c>
      <c r="P79" s="4">
        <f>(SUMIFS('Contract Awards'!$M$9:$M$2697,'Contract Awards'!$C$9:$C$2697,$B79)+SUMIFS('Contract Awards'!$M$9:$M$2697,'Contract Awards'!$D$9:$D$2697,$B79))/1000000</f>
        <v>15.76814663</v>
      </c>
      <c r="Q79" s="4">
        <f>(SUMIFS('Award Actions'!$K$9:$K$7765,'Award Actions'!$D$9:$D$7765,$B79)+SUMIFS('Award Actions'!$K$9:$K$7765,'Award Actions'!$C$9:$C$7765,$B79))/1000000</f>
        <v>12.024169629999999</v>
      </c>
      <c r="R79" s="6">
        <f t="shared" si="2"/>
        <v>0.76</v>
      </c>
      <c r="S79" t="s">
        <v>810</v>
      </c>
      <c r="T79" s="15">
        <f>COUNTIFS('Award Actions'!$D$9:$D$7765,$B79)+COUNTIFS('Award Actions'!$C$9:$C$7765,$B79)</f>
        <v>19</v>
      </c>
      <c r="U79" s="18">
        <f>IF(INDEX('Contract Families'!$AK$9:$AK$1696,MATCH($B79,'Contract Families'!$B$9:$B$1696,0))="","",INDEX('Contract Families'!$AK$9:$AK$1696,MATCH($B79,'Contract Families'!$B$9:$B$1696,0)))</f>
        <v>44819</v>
      </c>
      <c r="V79" t="s">
        <v>836</v>
      </c>
      <c r="W79" t="s">
        <v>631</v>
      </c>
      <c r="X79" s="19">
        <f>IF(MAX(_xlfn.MAXIFS('Contract Awards'!$U$9:$U$2697,'Contract Awards'!$C$9:$C$2697,$B79),_xlfn.MAXIFS('Contract Awards'!$U$9:$U$2697,'Contract Awards'!$D$9:$D$2697,$B79))=0,"",MAX(_xlfn.MAXIFS('Contract Awards'!$U$9:$U$2697,'Contract Awards'!$C$9:$C$2697,$B79),_xlfn.MAXIFS('Contract Awards'!$U$9:$U$2697,'Contract Awards'!$D$9:$D$2697,$B79)))</f>
        <v>44819</v>
      </c>
      <c r="Y79" s="19">
        <f>IF(MAX(_xlfn.MAXIFS('Contract Awards'!$V$9:$V$2697,'Contract Awards'!$C$9:$C$2697,$B79),_xlfn.MAXIFS('Contract Awards'!$V$9:$V$2697,'Contract Awards'!$D$9:$D$2697,$B79))=0,"",MAX(_xlfn.MAXIFS('Contract Awards'!$V$9:$V$2697,'Contract Awards'!$C$9:$C$2697,$B79),_xlfn.MAXIFS('Contract Awards'!$V$9:$V$2697,'Contract Awards'!$D$9:$D$2697,$B79)))</f>
        <v>43922</v>
      </c>
      <c r="Z79" s="19">
        <f>IF(_xlfn.MAXIFS('Contract Awards'!$U$9:$U$2697,'Contract Awards'!$C$9:$C$2697,$B79)=0,"",_xlfn.MAXIFS('Contract Awards'!$U$9:$U$2697,'Contract Awards'!$C$9:$C$2697,$B79))</f>
        <v>44819</v>
      </c>
      <c r="AA79" s="18">
        <f>IF(INDEX('Contract Families'!$AN$9:$AN$1696,MATCH($B79,'Contract Families'!$B$9:$B$1696,0))="","",INDEX('Contract Families'!$AN$9:$AN$1696,MATCH($B79,'Contract Families'!$B$9:$B$1696,0)))</f>
        <v>43922</v>
      </c>
      <c r="AB79" s="15">
        <f t="shared" si="3"/>
        <v>-29</v>
      </c>
      <c r="AD79" t="str">
        <f>IF($U79="","",IF($U79&lt;'Timing &amp; Incumbent Screen'!$C$6,"Expired - successor unresolved","Active"))</f>
        <v>Expired - successor unresolved</v>
      </c>
    </row>
    <row r="80" spans="2:30" ht="11" outlineLevel="1" x14ac:dyDescent="0.15">
      <c r="B80" t="s">
        <v>203</v>
      </c>
      <c r="C80" t="s">
        <v>806</v>
      </c>
      <c r="D80" t="s">
        <v>748</v>
      </c>
      <c r="E80" t="s">
        <v>795</v>
      </c>
      <c r="F80" t="s">
        <v>796</v>
      </c>
      <c r="H80" t="s">
        <v>844</v>
      </c>
      <c r="I80" t="str">
        <f>IF(COUNTIFS('Contract Awards'!$D$9:$D$2697,$B80)&gt;0,"IDV vehicle","Standalone")</f>
        <v>IDV vehicle</v>
      </c>
      <c r="J80" t="s">
        <v>835</v>
      </c>
      <c r="K80" t="s">
        <v>798</v>
      </c>
      <c r="M80" t="s">
        <v>799</v>
      </c>
      <c r="N80" s="15">
        <v>1</v>
      </c>
      <c r="O80" s="15">
        <f>COUNTIFS('Contract Awards'!$D$9:$D$2697,$B80)</f>
        <v>1</v>
      </c>
      <c r="P80" s="4">
        <f>(SUMIFS('Contract Awards'!$M$9:$M$2697,'Contract Awards'!$C$9:$C$2697,$B80)+SUMIFS('Contract Awards'!$M$9:$M$2697,'Contract Awards'!$D$9:$D$2697,$B80))/1000000</f>
        <v>15.534560369999999</v>
      </c>
      <c r="Q80" s="4">
        <f>(SUMIFS('Award Actions'!$K$9:$K$7765,'Award Actions'!$D$9:$D$7765,$B80)+SUMIFS('Award Actions'!$K$9:$K$7765,'Award Actions'!$C$9:$C$7765,$B80))/1000000</f>
        <v>15.534560370000001</v>
      </c>
      <c r="R80" s="6">
        <f t="shared" si="2"/>
        <v>1</v>
      </c>
      <c r="S80" t="s">
        <v>800</v>
      </c>
      <c r="T80" s="15">
        <f>COUNTIFS('Award Actions'!$D$9:$D$7765,$B80)+COUNTIFS('Award Actions'!$C$9:$C$7765,$B80)</f>
        <v>25</v>
      </c>
      <c r="U80" s="18">
        <f>IF(INDEX('Contract Families'!$AK$9:$AK$1696,MATCH($B80,'Contract Families'!$B$9:$B$1696,0))="","",INDEX('Contract Families'!$AK$9:$AK$1696,MATCH($B80,'Contract Families'!$B$9:$B$1696,0)))</f>
        <v>44456</v>
      </c>
      <c r="V80" t="s">
        <v>836</v>
      </c>
      <c r="W80" t="s">
        <v>631</v>
      </c>
      <c r="X80" s="19">
        <f>IF(MAX(_xlfn.MAXIFS('Contract Awards'!$U$9:$U$2697,'Contract Awards'!$C$9:$C$2697,$B80),_xlfn.MAXIFS('Contract Awards'!$U$9:$U$2697,'Contract Awards'!$D$9:$D$2697,$B80))=0,"",MAX(_xlfn.MAXIFS('Contract Awards'!$U$9:$U$2697,'Contract Awards'!$C$9:$C$2697,$B80),_xlfn.MAXIFS('Contract Awards'!$U$9:$U$2697,'Contract Awards'!$D$9:$D$2697,$B80)))</f>
        <v>44456</v>
      </c>
      <c r="Y80" s="19">
        <f>IF(MAX(_xlfn.MAXIFS('Contract Awards'!$V$9:$V$2697,'Contract Awards'!$C$9:$C$2697,$B80),_xlfn.MAXIFS('Contract Awards'!$V$9:$V$2697,'Contract Awards'!$D$9:$D$2697,$B80))=0,"",MAX(_xlfn.MAXIFS('Contract Awards'!$V$9:$V$2697,'Contract Awards'!$C$9:$C$2697,$B80),_xlfn.MAXIFS('Contract Awards'!$V$9:$V$2697,'Contract Awards'!$D$9:$D$2697,$B80)))</f>
        <v>43585</v>
      </c>
      <c r="Z80" s="19">
        <f>IF(_xlfn.MAXIFS('Contract Awards'!$U$9:$U$2697,'Contract Awards'!$C$9:$C$2697,$B80)=0,"",_xlfn.MAXIFS('Contract Awards'!$U$9:$U$2697,'Contract Awards'!$C$9:$C$2697,$B80))</f>
        <v>44456</v>
      </c>
      <c r="AA80" s="18">
        <f>IF(INDEX('Contract Families'!$AN$9:$AN$1696,MATCH($B80,'Contract Families'!$B$9:$B$1696,0))="","",INDEX('Contract Families'!$AN$9:$AN$1696,MATCH($B80,'Contract Families'!$B$9:$B$1696,0)))</f>
        <v>43585</v>
      </c>
      <c r="AB80" s="15">
        <f t="shared" si="3"/>
        <v>-29</v>
      </c>
      <c r="AD80" t="str">
        <f>IF($U80="","",IF($U80&lt;'Timing &amp; Incumbent Screen'!$C$6,"Expired - successor unresolved","Active"))</f>
        <v>Expired - successor unresolved</v>
      </c>
    </row>
    <row r="81" spans="2:30" ht="11" outlineLevel="1" x14ac:dyDescent="0.15">
      <c r="B81" t="s">
        <v>204</v>
      </c>
      <c r="C81" t="s">
        <v>806</v>
      </c>
      <c r="D81" t="s">
        <v>748</v>
      </c>
      <c r="E81" t="s">
        <v>795</v>
      </c>
      <c r="F81" t="s">
        <v>796</v>
      </c>
      <c r="G81" t="s">
        <v>845</v>
      </c>
      <c r="H81" t="s">
        <v>343</v>
      </c>
      <c r="I81" t="str">
        <f>IF(COUNTIFS('Contract Awards'!$D$9:$D$2697,$B81)&gt;0,"IDV vehicle","Standalone")</f>
        <v>Standalone</v>
      </c>
      <c r="J81" t="s">
        <v>799</v>
      </c>
      <c r="M81" t="s">
        <v>799</v>
      </c>
      <c r="N81" s="15">
        <v>1</v>
      </c>
      <c r="O81" s="15">
        <f>COUNTIFS('Contract Awards'!$D$9:$D$2697,$B81)</f>
        <v>0</v>
      </c>
      <c r="P81" s="4">
        <f>(SUMIFS('Contract Awards'!$M$9:$M$2697,'Contract Awards'!$C$9:$C$2697,$B81)+SUMIFS('Contract Awards'!$M$9:$M$2697,'Contract Awards'!$D$9:$D$2697,$B81))/1000000</f>
        <v>14.78865276</v>
      </c>
      <c r="Q81" s="4">
        <f>(SUMIFS('Award Actions'!$K$9:$K$7765,'Award Actions'!$D$9:$D$7765,$B81)+SUMIFS('Award Actions'!$K$9:$K$7765,'Award Actions'!$C$9:$C$7765,$B81))/1000000</f>
        <v>14.788652760000002</v>
      </c>
      <c r="R81" s="6">
        <f t="shared" si="2"/>
        <v>1</v>
      </c>
      <c r="S81" t="s">
        <v>800</v>
      </c>
      <c r="T81" s="15">
        <f>COUNTIFS('Award Actions'!$D$9:$D$7765,$B81)+COUNTIFS('Award Actions'!$C$9:$C$7765,$B81)</f>
        <v>17</v>
      </c>
      <c r="U81" s="18">
        <f>IF(INDEX('Contract Families'!$AK$9:$AK$1696,MATCH($B81,'Contract Families'!$B$9:$B$1696,0))="","",INDEX('Contract Families'!$AK$9:$AK$1696,MATCH($B81,'Contract Families'!$B$9:$B$1696,0)))</f>
        <v>43187</v>
      </c>
      <c r="V81" t="s">
        <v>811</v>
      </c>
      <c r="W81" t="s">
        <v>599</v>
      </c>
      <c r="X81" s="19">
        <f>IF(MAX(_xlfn.MAXIFS('Contract Awards'!$U$9:$U$2697,'Contract Awards'!$C$9:$C$2697,$B81),_xlfn.MAXIFS('Contract Awards'!$U$9:$U$2697,'Contract Awards'!$D$9:$D$2697,$B81))=0,"",MAX(_xlfn.MAXIFS('Contract Awards'!$U$9:$U$2697,'Contract Awards'!$C$9:$C$2697,$B81),_xlfn.MAXIFS('Contract Awards'!$U$9:$U$2697,'Contract Awards'!$D$9:$D$2697,$B81)))</f>
        <v>43187</v>
      </c>
      <c r="Y81" s="19">
        <f>IF(MAX(_xlfn.MAXIFS('Contract Awards'!$V$9:$V$2697,'Contract Awards'!$C$9:$C$2697,$B81),_xlfn.MAXIFS('Contract Awards'!$V$9:$V$2697,'Contract Awards'!$D$9:$D$2697,$B81))=0,"",MAX(_xlfn.MAXIFS('Contract Awards'!$V$9:$V$2697,'Contract Awards'!$C$9:$C$2697,$B81),_xlfn.MAXIFS('Contract Awards'!$V$9:$V$2697,'Contract Awards'!$D$9:$D$2697,$B81)))</f>
        <v>43187</v>
      </c>
      <c r="Z81" s="19">
        <f>IF(_xlfn.MAXIFS('Contract Awards'!$U$9:$U$2697,'Contract Awards'!$C$9:$C$2697,$B81)=0,"",_xlfn.MAXIFS('Contract Awards'!$U$9:$U$2697,'Contract Awards'!$C$9:$C$2697,$B81))</f>
        <v>43187</v>
      </c>
      <c r="AA81" s="18" t="str">
        <f>IF(INDEX('Contract Families'!$AN$9:$AN$1696,MATCH($B81,'Contract Families'!$B$9:$B$1696,0))="","",INDEX('Contract Families'!$AN$9:$AN$1696,MATCH($B81,'Contract Families'!$B$9:$B$1696,0)))</f>
        <v/>
      </c>
      <c r="AB81" s="15">
        <f t="shared" si="3"/>
        <v>0</v>
      </c>
      <c r="AD81" t="str">
        <f>IF($U81="","",IF($U81&lt;'Timing &amp; Incumbent Screen'!$C$6,"Expired - successor unresolved","Active"))</f>
        <v>Expired - successor unresolved</v>
      </c>
    </row>
    <row r="82" spans="2:30" ht="11" outlineLevel="1" x14ac:dyDescent="0.15">
      <c r="B82" t="s">
        <v>205</v>
      </c>
      <c r="C82" t="s">
        <v>806</v>
      </c>
      <c r="D82" t="s">
        <v>752</v>
      </c>
      <c r="E82" t="s">
        <v>795</v>
      </c>
      <c r="F82" t="s">
        <v>818</v>
      </c>
      <c r="I82" t="str">
        <f>IF(COUNTIFS('Contract Awards'!$D$9:$D$2697,$B82)&gt;0,"IDV vehicle","Standalone")</f>
        <v>IDV vehicle</v>
      </c>
      <c r="J82" t="s">
        <v>797</v>
      </c>
      <c r="K82" t="s">
        <v>807</v>
      </c>
      <c r="L82" t="s">
        <v>846</v>
      </c>
      <c r="M82" t="s">
        <v>809</v>
      </c>
      <c r="N82" s="15">
        <v>2</v>
      </c>
      <c r="O82" s="15">
        <f>COUNTIFS('Contract Awards'!$D$9:$D$2697,$B82)</f>
        <v>2</v>
      </c>
      <c r="P82" s="4">
        <f>(SUMIFS('Contract Awards'!$M$9:$M$2697,'Contract Awards'!$C$9:$C$2697,$B82)+SUMIFS('Contract Awards'!$M$9:$M$2697,'Contract Awards'!$D$9:$D$2697,$B82))/1000000</f>
        <v>14.563406800000001</v>
      </c>
      <c r="Q82" s="4">
        <f>(SUMIFS('Award Actions'!$K$9:$K$7765,'Award Actions'!$D$9:$D$7765,$B82)+SUMIFS('Award Actions'!$K$9:$K$7765,'Award Actions'!$C$9:$C$7765,$B82))/1000000</f>
        <v>14.563406799999999</v>
      </c>
      <c r="R82" s="6">
        <f t="shared" si="2"/>
        <v>1</v>
      </c>
      <c r="S82" t="s">
        <v>800</v>
      </c>
      <c r="T82" s="15">
        <f>COUNTIFS('Award Actions'!$D$9:$D$7765,$B82)+COUNTIFS('Award Actions'!$C$9:$C$7765,$B82)</f>
        <v>4</v>
      </c>
      <c r="U82" s="18">
        <f>IF(INDEX('Contract Families'!$AK$9:$AK$1696,MATCH($B82,'Contract Families'!$B$9:$B$1696,0))="","",INDEX('Contract Families'!$AK$9:$AK$1696,MATCH($B82,'Contract Families'!$B$9:$B$1696,0)))</f>
        <v>47470</v>
      </c>
      <c r="V82" t="s">
        <v>801</v>
      </c>
      <c r="W82" t="s">
        <v>599</v>
      </c>
      <c r="X82" s="19">
        <f>IF(MAX(_xlfn.MAXIFS('Contract Awards'!$U$9:$U$2697,'Contract Awards'!$C$9:$C$2697,$B82),_xlfn.MAXIFS('Contract Awards'!$U$9:$U$2697,'Contract Awards'!$D$9:$D$2697,$B82))=0,"",MAX(_xlfn.MAXIFS('Contract Awards'!$U$9:$U$2697,'Contract Awards'!$C$9:$C$2697,$B82),_xlfn.MAXIFS('Contract Awards'!$U$9:$U$2697,'Contract Awards'!$D$9:$D$2697,$B82)))</f>
        <v>47470</v>
      </c>
      <c r="Y82" s="19">
        <f>IF(MAX(_xlfn.MAXIFS('Contract Awards'!$V$9:$V$2697,'Contract Awards'!$C$9:$C$2697,$B82),_xlfn.MAXIFS('Contract Awards'!$V$9:$V$2697,'Contract Awards'!$D$9:$D$2697,$B82))=0,"",MAX(_xlfn.MAXIFS('Contract Awards'!$V$9:$V$2697,'Contract Awards'!$C$9:$C$2697,$B82),_xlfn.MAXIFS('Contract Awards'!$V$9:$V$2697,'Contract Awards'!$D$9:$D$2697,$B82)))</f>
        <v>47470</v>
      </c>
      <c r="Z82" s="19">
        <f>IF(_xlfn.MAXIFS('Contract Awards'!$U$9:$U$2697,'Contract Awards'!$C$9:$C$2697,$B82)=0,"",_xlfn.MAXIFS('Contract Awards'!$U$9:$U$2697,'Contract Awards'!$C$9:$C$2697,$B82))</f>
        <v>47470</v>
      </c>
      <c r="AA82" s="18">
        <f>IF(INDEX('Contract Families'!$AN$9:$AN$1696,MATCH($B82,'Contract Families'!$B$9:$B$1696,0))="","",INDEX('Contract Families'!$AN$9:$AN$1696,MATCH($B82,'Contract Families'!$B$9:$B$1696,0)))</f>
        <v>46288</v>
      </c>
      <c r="AB82" s="15">
        <f t="shared" si="3"/>
        <v>0</v>
      </c>
      <c r="AC82" t="s">
        <v>847</v>
      </c>
      <c r="AD82" t="str">
        <f>IF($U82="","",IF($U82&lt;'Timing &amp; Incumbent Screen'!$C$6,"Expired - successor unresolved","Active"))</f>
        <v>Active</v>
      </c>
    </row>
    <row r="83" spans="2:30" ht="11" outlineLevel="1" x14ac:dyDescent="0.15">
      <c r="B83" t="s">
        <v>206</v>
      </c>
      <c r="C83" t="s">
        <v>806</v>
      </c>
      <c r="D83" t="s">
        <v>755</v>
      </c>
      <c r="E83" t="s">
        <v>795</v>
      </c>
      <c r="F83" t="s">
        <v>818</v>
      </c>
      <c r="I83" t="str">
        <f>IF(COUNTIFS('Contract Awards'!$D$9:$D$2697,$B83)&gt;0,"IDV vehicle","Standalone")</f>
        <v>Standalone</v>
      </c>
      <c r="J83" t="s">
        <v>799</v>
      </c>
      <c r="M83" t="s">
        <v>799</v>
      </c>
      <c r="N83" s="15">
        <v>1</v>
      </c>
      <c r="O83" s="15">
        <f>COUNTIFS('Contract Awards'!$D$9:$D$2697,$B83)</f>
        <v>0</v>
      </c>
      <c r="P83" s="4">
        <f>(SUMIFS('Contract Awards'!$M$9:$M$2697,'Contract Awards'!$C$9:$C$2697,$B83)+SUMIFS('Contract Awards'!$M$9:$M$2697,'Contract Awards'!$D$9:$D$2697,$B83))/1000000</f>
        <v>14.430806</v>
      </c>
      <c r="Q83" s="4">
        <f>(SUMIFS('Award Actions'!$K$9:$K$7765,'Award Actions'!$D$9:$D$7765,$B83)+SUMIFS('Award Actions'!$K$9:$K$7765,'Award Actions'!$C$9:$C$7765,$B83))/1000000</f>
        <v>14.430806</v>
      </c>
      <c r="R83" s="6">
        <f t="shared" si="2"/>
        <v>1</v>
      </c>
      <c r="S83" t="s">
        <v>800</v>
      </c>
      <c r="T83" s="15">
        <f>COUNTIFS('Award Actions'!$D$9:$D$7765,$B83)+COUNTIFS('Award Actions'!$C$9:$C$7765,$B83)</f>
        <v>11</v>
      </c>
      <c r="U83" s="18">
        <f>IF(INDEX('Contract Families'!$AK$9:$AK$1696,MATCH($B83,'Contract Families'!$B$9:$B$1696,0))="","",INDEX('Contract Families'!$AK$9:$AK$1696,MATCH($B83,'Contract Families'!$B$9:$B$1696,0)))</f>
        <v>44274</v>
      </c>
      <c r="V83" t="s">
        <v>811</v>
      </c>
      <c r="W83" t="s">
        <v>599</v>
      </c>
      <c r="X83" s="19">
        <f>IF(MAX(_xlfn.MAXIFS('Contract Awards'!$U$9:$U$2697,'Contract Awards'!$C$9:$C$2697,$B83),_xlfn.MAXIFS('Contract Awards'!$U$9:$U$2697,'Contract Awards'!$D$9:$D$2697,$B83))=0,"",MAX(_xlfn.MAXIFS('Contract Awards'!$U$9:$U$2697,'Contract Awards'!$C$9:$C$2697,$B83),_xlfn.MAXIFS('Contract Awards'!$U$9:$U$2697,'Contract Awards'!$D$9:$D$2697,$B83)))</f>
        <v>44274</v>
      </c>
      <c r="Y83" s="19">
        <f>IF(MAX(_xlfn.MAXIFS('Contract Awards'!$V$9:$V$2697,'Contract Awards'!$C$9:$C$2697,$B83),_xlfn.MAXIFS('Contract Awards'!$V$9:$V$2697,'Contract Awards'!$D$9:$D$2697,$B83))=0,"",MAX(_xlfn.MAXIFS('Contract Awards'!$V$9:$V$2697,'Contract Awards'!$C$9:$C$2697,$B83),_xlfn.MAXIFS('Contract Awards'!$V$9:$V$2697,'Contract Awards'!$D$9:$D$2697,$B83)))</f>
        <v>44274</v>
      </c>
      <c r="Z83" s="19">
        <f>IF(_xlfn.MAXIFS('Contract Awards'!$U$9:$U$2697,'Contract Awards'!$C$9:$C$2697,$B83)=0,"",_xlfn.MAXIFS('Contract Awards'!$U$9:$U$2697,'Contract Awards'!$C$9:$C$2697,$B83))</f>
        <v>44274</v>
      </c>
      <c r="AA83" s="18" t="str">
        <f>IF(INDEX('Contract Families'!$AN$9:$AN$1696,MATCH($B83,'Contract Families'!$B$9:$B$1696,0))="","",INDEX('Contract Families'!$AN$9:$AN$1696,MATCH($B83,'Contract Families'!$B$9:$B$1696,0)))</f>
        <v/>
      </c>
      <c r="AB83" s="15">
        <f t="shared" si="3"/>
        <v>0</v>
      </c>
      <c r="AD83" t="str">
        <f>IF($U83="","",IF($U83&lt;'Timing &amp; Incumbent Screen'!$C$6,"Expired - successor unresolved","Active"))</f>
        <v>Expired - successor unresolved</v>
      </c>
    </row>
    <row r="84" spans="2:30" ht="11" outlineLevel="1" x14ac:dyDescent="0.15">
      <c r="B84" t="s">
        <v>207</v>
      </c>
      <c r="C84" t="s">
        <v>837</v>
      </c>
      <c r="D84" t="s">
        <v>741</v>
      </c>
      <c r="E84" t="s">
        <v>795</v>
      </c>
      <c r="F84" t="s">
        <v>818</v>
      </c>
      <c r="G84" t="s">
        <v>215</v>
      </c>
      <c r="I84" t="str">
        <f>IF(COUNTIFS('Contract Awards'!$D$9:$D$2697,$B84)&gt;0,"IDV vehicle","Standalone")</f>
        <v>Standalone</v>
      </c>
      <c r="J84" t="s">
        <v>799</v>
      </c>
      <c r="M84" t="s">
        <v>799</v>
      </c>
      <c r="N84" s="15">
        <v>1</v>
      </c>
      <c r="O84" s="15">
        <f>COUNTIFS('Contract Awards'!$D$9:$D$2697,$B84)</f>
        <v>0</v>
      </c>
      <c r="P84" s="4">
        <f>(SUMIFS('Contract Awards'!$M$9:$M$2697,'Contract Awards'!$C$9:$C$2697,$B84)+SUMIFS('Contract Awards'!$M$9:$M$2697,'Contract Awards'!$D$9:$D$2697,$B84))/1000000</f>
        <v>14.384084</v>
      </c>
      <c r="Q84" s="4">
        <f>(SUMIFS('Award Actions'!$K$9:$K$7765,'Award Actions'!$D$9:$D$7765,$B84)+SUMIFS('Award Actions'!$K$9:$K$7765,'Award Actions'!$C$9:$C$7765,$B84))/1000000</f>
        <v>14.384084</v>
      </c>
      <c r="R84" s="6">
        <f t="shared" si="2"/>
        <v>1</v>
      </c>
      <c r="S84" t="s">
        <v>800</v>
      </c>
      <c r="T84" s="15">
        <f>COUNTIFS('Award Actions'!$D$9:$D$7765,$B84)+COUNTIFS('Award Actions'!$C$9:$C$7765,$B84)</f>
        <v>2</v>
      </c>
      <c r="U84" s="18">
        <f>IF(INDEX('Contract Families'!$AK$9:$AK$1696,MATCH($B84,'Contract Families'!$B$9:$B$1696,0))="","",INDEX('Contract Families'!$AK$9:$AK$1696,MATCH($B84,'Contract Families'!$B$9:$B$1696,0)))</f>
        <v>46627</v>
      </c>
      <c r="V84" t="s">
        <v>811</v>
      </c>
      <c r="W84" t="s">
        <v>599</v>
      </c>
      <c r="X84" s="19">
        <f>IF(MAX(_xlfn.MAXIFS('Contract Awards'!$U$9:$U$2697,'Contract Awards'!$C$9:$C$2697,$B84),_xlfn.MAXIFS('Contract Awards'!$U$9:$U$2697,'Contract Awards'!$D$9:$D$2697,$B84))=0,"",MAX(_xlfn.MAXIFS('Contract Awards'!$U$9:$U$2697,'Contract Awards'!$C$9:$C$2697,$B84),_xlfn.MAXIFS('Contract Awards'!$U$9:$U$2697,'Contract Awards'!$D$9:$D$2697,$B84)))</f>
        <v>46627</v>
      </c>
      <c r="Y84" s="19">
        <f>IF(MAX(_xlfn.MAXIFS('Contract Awards'!$V$9:$V$2697,'Contract Awards'!$C$9:$C$2697,$B84),_xlfn.MAXIFS('Contract Awards'!$V$9:$V$2697,'Contract Awards'!$D$9:$D$2697,$B84))=0,"",MAX(_xlfn.MAXIFS('Contract Awards'!$V$9:$V$2697,'Contract Awards'!$C$9:$C$2697,$B84),_xlfn.MAXIFS('Contract Awards'!$V$9:$V$2697,'Contract Awards'!$D$9:$D$2697,$B84)))</f>
        <v>46627</v>
      </c>
      <c r="Z84" s="19">
        <f>IF(_xlfn.MAXIFS('Contract Awards'!$U$9:$U$2697,'Contract Awards'!$C$9:$C$2697,$B84)=0,"",_xlfn.MAXIFS('Contract Awards'!$U$9:$U$2697,'Contract Awards'!$C$9:$C$2697,$B84))</f>
        <v>46627</v>
      </c>
      <c r="AA84" s="18" t="str">
        <f>IF(INDEX('Contract Families'!$AN$9:$AN$1696,MATCH($B84,'Contract Families'!$B$9:$B$1696,0))="","",INDEX('Contract Families'!$AN$9:$AN$1696,MATCH($B84,'Contract Families'!$B$9:$B$1696,0)))</f>
        <v/>
      </c>
      <c r="AB84" s="15">
        <f t="shared" si="3"/>
        <v>0</v>
      </c>
      <c r="AD84" t="str">
        <f>IF($U84="","",IF($U84&lt;'Timing &amp; Incumbent Screen'!$C$6,"Expired - successor unresolved","Active"))</f>
        <v>Active</v>
      </c>
    </row>
    <row r="85" spans="2:30" ht="11" outlineLevel="1" x14ac:dyDescent="0.15">
      <c r="B85" t="s">
        <v>208</v>
      </c>
      <c r="C85" t="s">
        <v>837</v>
      </c>
      <c r="D85" t="s">
        <v>741</v>
      </c>
      <c r="E85" t="s">
        <v>795</v>
      </c>
      <c r="F85" t="s">
        <v>818</v>
      </c>
      <c r="I85" t="str">
        <f>IF(COUNTIFS('Contract Awards'!$D$9:$D$2697,$B85)&gt;0,"IDV vehicle","Standalone")</f>
        <v>Standalone</v>
      </c>
      <c r="J85" t="s">
        <v>799</v>
      </c>
      <c r="M85" t="s">
        <v>799</v>
      </c>
      <c r="N85" s="15">
        <v>1</v>
      </c>
      <c r="O85" s="15">
        <f>COUNTIFS('Contract Awards'!$D$9:$D$2697,$B85)</f>
        <v>0</v>
      </c>
      <c r="P85" s="4">
        <f>(SUMIFS('Contract Awards'!$M$9:$M$2697,'Contract Awards'!$C$9:$C$2697,$B85)+SUMIFS('Contract Awards'!$M$9:$M$2697,'Contract Awards'!$D$9:$D$2697,$B85))/1000000</f>
        <v>14.284287000000001</v>
      </c>
      <c r="Q85" s="4">
        <f>(SUMIFS('Award Actions'!$K$9:$K$7765,'Award Actions'!$D$9:$D$7765,$B85)+SUMIFS('Award Actions'!$K$9:$K$7765,'Award Actions'!$C$9:$C$7765,$B85))/1000000</f>
        <v>14.284287000000001</v>
      </c>
      <c r="R85" s="6">
        <f t="shared" si="2"/>
        <v>1</v>
      </c>
      <c r="S85" t="s">
        <v>800</v>
      </c>
      <c r="T85" s="15">
        <f>COUNTIFS('Award Actions'!$D$9:$D$7765,$B85)+COUNTIFS('Award Actions'!$C$9:$C$7765,$B85)</f>
        <v>3</v>
      </c>
      <c r="U85" s="18">
        <f>IF(INDEX('Contract Families'!$AK$9:$AK$1696,MATCH($B85,'Contract Families'!$B$9:$B$1696,0))="","",INDEX('Contract Families'!$AK$9:$AK$1696,MATCH($B85,'Contract Families'!$B$9:$B$1696,0)))</f>
        <v>46356</v>
      </c>
      <c r="V85" t="s">
        <v>811</v>
      </c>
      <c r="W85" t="s">
        <v>599</v>
      </c>
      <c r="X85" s="19">
        <f>IF(MAX(_xlfn.MAXIFS('Contract Awards'!$U$9:$U$2697,'Contract Awards'!$C$9:$C$2697,$B85),_xlfn.MAXIFS('Contract Awards'!$U$9:$U$2697,'Contract Awards'!$D$9:$D$2697,$B85))=0,"",MAX(_xlfn.MAXIFS('Contract Awards'!$U$9:$U$2697,'Contract Awards'!$C$9:$C$2697,$B85),_xlfn.MAXIFS('Contract Awards'!$U$9:$U$2697,'Contract Awards'!$D$9:$D$2697,$B85)))</f>
        <v>46356</v>
      </c>
      <c r="Y85" s="19">
        <f>IF(MAX(_xlfn.MAXIFS('Contract Awards'!$V$9:$V$2697,'Contract Awards'!$C$9:$C$2697,$B85),_xlfn.MAXIFS('Contract Awards'!$V$9:$V$2697,'Contract Awards'!$D$9:$D$2697,$B85))=0,"",MAX(_xlfn.MAXIFS('Contract Awards'!$V$9:$V$2697,'Contract Awards'!$C$9:$C$2697,$B85),_xlfn.MAXIFS('Contract Awards'!$V$9:$V$2697,'Contract Awards'!$D$9:$D$2697,$B85)))</f>
        <v>46356</v>
      </c>
      <c r="Z85" s="19">
        <f>IF(_xlfn.MAXIFS('Contract Awards'!$U$9:$U$2697,'Contract Awards'!$C$9:$C$2697,$B85)=0,"",_xlfn.MAXIFS('Contract Awards'!$U$9:$U$2697,'Contract Awards'!$C$9:$C$2697,$B85))</f>
        <v>46356</v>
      </c>
      <c r="AA85" s="18" t="str">
        <f>IF(INDEX('Contract Families'!$AN$9:$AN$1696,MATCH($B85,'Contract Families'!$B$9:$B$1696,0))="","",INDEX('Contract Families'!$AN$9:$AN$1696,MATCH($B85,'Contract Families'!$B$9:$B$1696,0)))</f>
        <v/>
      </c>
      <c r="AB85" s="15">
        <f t="shared" si="3"/>
        <v>0</v>
      </c>
      <c r="AD85" t="str">
        <f>IF($U85="","",IF($U85&lt;'Timing &amp; Incumbent Screen'!$C$6,"Expired - successor unresolved","Active"))</f>
        <v>Active</v>
      </c>
    </row>
    <row r="86" spans="2:30" ht="11" outlineLevel="1" x14ac:dyDescent="0.15">
      <c r="B86" t="s">
        <v>210</v>
      </c>
      <c r="C86" t="s">
        <v>821</v>
      </c>
      <c r="D86" t="s">
        <v>743</v>
      </c>
      <c r="E86" t="s">
        <v>803</v>
      </c>
      <c r="F86" t="s">
        <v>825</v>
      </c>
      <c r="I86" t="str">
        <f>IF(COUNTIFS('Contract Awards'!$D$9:$D$2697,$B86)&gt;0,"IDV vehicle","Standalone")</f>
        <v>Standalone</v>
      </c>
      <c r="J86" t="s">
        <v>799</v>
      </c>
      <c r="M86" t="s">
        <v>799</v>
      </c>
      <c r="N86" s="15">
        <v>1</v>
      </c>
      <c r="O86" s="15">
        <f>COUNTIFS('Contract Awards'!$D$9:$D$2697,$B86)</f>
        <v>0</v>
      </c>
      <c r="P86" s="4">
        <f>(SUMIFS('Contract Awards'!$M$9:$M$2697,'Contract Awards'!$C$9:$C$2697,$B86)+SUMIFS('Contract Awards'!$M$9:$M$2697,'Contract Awards'!$D$9:$D$2697,$B86))/1000000</f>
        <v>13.742900000000001</v>
      </c>
      <c r="Q86" s="4">
        <f>(SUMIFS('Award Actions'!$K$9:$K$7765,'Award Actions'!$D$9:$D$7765,$B86)+SUMIFS('Award Actions'!$K$9:$K$7765,'Award Actions'!$C$9:$C$7765,$B86))/1000000</f>
        <v>13.742900000000001</v>
      </c>
      <c r="R86" s="6">
        <f t="shared" si="2"/>
        <v>1</v>
      </c>
      <c r="S86" t="s">
        <v>800</v>
      </c>
      <c r="T86" s="15">
        <f>COUNTIFS('Award Actions'!$D$9:$D$7765,$B86)+COUNTIFS('Award Actions'!$C$9:$C$7765,$B86)</f>
        <v>1</v>
      </c>
      <c r="U86" s="18">
        <f>IF(INDEX('Contract Families'!$AK$9:$AK$1696,MATCH($B86,'Contract Families'!$B$9:$B$1696,0))="","",INDEX('Contract Families'!$AK$9:$AK$1696,MATCH($B86,'Contract Families'!$B$9:$B$1696,0)))</f>
        <v>46336</v>
      </c>
      <c r="V86" t="s">
        <v>811</v>
      </c>
      <c r="W86" t="s">
        <v>599</v>
      </c>
      <c r="X86" s="19">
        <f>IF(MAX(_xlfn.MAXIFS('Contract Awards'!$U$9:$U$2697,'Contract Awards'!$C$9:$C$2697,$B86),_xlfn.MAXIFS('Contract Awards'!$U$9:$U$2697,'Contract Awards'!$D$9:$D$2697,$B86))=0,"",MAX(_xlfn.MAXIFS('Contract Awards'!$U$9:$U$2697,'Contract Awards'!$C$9:$C$2697,$B86),_xlfn.MAXIFS('Contract Awards'!$U$9:$U$2697,'Contract Awards'!$D$9:$D$2697,$B86)))</f>
        <v>46336</v>
      </c>
      <c r="Y86" s="19">
        <f>IF(MAX(_xlfn.MAXIFS('Contract Awards'!$V$9:$V$2697,'Contract Awards'!$C$9:$C$2697,$B86),_xlfn.MAXIFS('Contract Awards'!$V$9:$V$2697,'Contract Awards'!$D$9:$D$2697,$B86))=0,"",MAX(_xlfn.MAXIFS('Contract Awards'!$V$9:$V$2697,'Contract Awards'!$C$9:$C$2697,$B86),_xlfn.MAXIFS('Contract Awards'!$V$9:$V$2697,'Contract Awards'!$D$9:$D$2697,$B86)))</f>
        <v>46360</v>
      </c>
      <c r="Z86" s="19">
        <f>IF(_xlfn.MAXIFS('Contract Awards'!$U$9:$U$2697,'Contract Awards'!$C$9:$C$2697,$B86)=0,"",_xlfn.MAXIFS('Contract Awards'!$U$9:$U$2697,'Contract Awards'!$C$9:$C$2697,$B86))</f>
        <v>46336</v>
      </c>
      <c r="AA86" s="18" t="str">
        <f>IF(INDEX('Contract Families'!$AN$9:$AN$1696,MATCH($B86,'Contract Families'!$B$9:$B$1696,0))="","",INDEX('Contract Families'!$AN$9:$AN$1696,MATCH($B86,'Contract Families'!$B$9:$B$1696,0)))</f>
        <v/>
      </c>
      <c r="AB86" s="15">
        <f t="shared" si="3"/>
        <v>1</v>
      </c>
      <c r="AD86" t="str">
        <f>IF($U86="","",IF($U86&lt;'Timing &amp; Incumbent Screen'!$C$6,"Expired - successor unresolved","Active"))</f>
        <v>Active</v>
      </c>
    </row>
    <row r="87" spans="2:30" ht="11" outlineLevel="1" x14ac:dyDescent="0.15">
      <c r="B87" t="s">
        <v>212</v>
      </c>
      <c r="C87" t="s">
        <v>806</v>
      </c>
      <c r="D87" t="s">
        <v>740</v>
      </c>
      <c r="E87" t="s">
        <v>795</v>
      </c>
      <c r="F87" t="s">
        <v>825</v>
      </c>
      <c r="H87" t="s">
        <v>848</v>
      </c>
      <c r="I87" t="str">
        <f>IF(COUNTIFS('Contract Awards'!$D$9:$D$2697,$B87)&gt;0,"IDV vehicle","Standalone")</f>
        <v>Standalone</v>
      </c>
      <c r="J87" t="s">
        <v>799</v>
      </c>
      <c r="M87" t="s">
        <v>799</v>
      </c>
      <c r="N87" s="15">
        <v>1</v>
      </c>
      <c r="O87" s="15">
        <f>COUNTIFS('Contract Awards'!$D$9:$D$2697,$B87)</f>
        <v>0</v>
      </c>
      <c r="P87" s="4">
        <f>(SUMIFS('Contract Awards'!$M$9:$M$2697,'Contract Awards'!$C$9:$C$2697,$B87)+SUMIFS('Contract Awards'!$M$9:$M$2697,'Contract Awards'!$D$9:$D$2697,$B87))/1000000</f>
        <v>12.676852419999999</v>
      </c>
      <c r="Q87" s="4">
        <f>(SUMIFS('Award Actions'!$K$9:$K$7765,'Award Actions'!$D$9:$D$7765,$B87)+SUMIFS('Award Actions'!$K$9:$K$7765,'Award Actions'!$C$9:$C$7765,$B87))/1000000</f>
        <v>12.676852420000001</v>
      </c>
      <c r="R87" s="6">
        <f t="shared" si="2"/>
        <v>1</v>
      </c>
      <c r="S87" t="s">
        <v>800</v>
      </c>
      <c r="T87" s="15">
        <f>COUNTIFS('Award Actions'!$D$9:$D$7765,$B87)+COUNTIFS('Award Actions'!$C$9:$C$7765,$B87)</f>
        <v>6</v>
      </c>
      <c r="U87" s="18">
        <f>IF(INDEX('Contract Families'!$AK$9:$AK$1696,MATCH($B87,'Contract Families'!$B$9:$B$1696,0))="","",INDEX('Contract Families'!$AK$9:$AK$1696,MATCH($B87,'Contract Families'!$B$9:$B$1696,0)))</f>
        <v>44179</v>
      </c>
      <c r="V87" t="s">
        <v>811</v>
      </c>
      <c r="W87" t="s">
        <v>599</v>
      </c>
      <c r="X87" s="19">
        <f>IF(MAX(_xlfn.MAXIFS('Contract Awards'!$U$9:$U$2697,'Contract Awards'!$C$9:$C$2697,$B87),_xlfn.MAXIFS('Contract Awards'!$U$9:$U$2697,'Contract Awards'!$D$9:$D$2697,$B87))=0,"",MAX(_xlfn.MAXIFS('Contract Awards'!$U$9:$U$2697,'Contract Awards'!$C$9:$C$2697,$B87),_xlfn.MAXIFS('Contract Awards'!$U$9:$U$2697,'Contract Awards'!$D$9:$D$2697,$B87)))</f>
        <v>44179</v>
      </c>
      <c r="Y87" s="19">
        <f>IF(MAX(_xlfn.MAXIFS('Contract Awards'!$V$9:$V$2697,'Contract Awards'!$C$9:$C$2697,$B87),_xlfn.MAXIFS('Contract Awards'!$V$9:$V$2697,'Contract Awards'!$D$9:$D$2697,$B87))=0,"",MAX(_xlfn.MAXIFS('Contract Awards'!$V$9:$V$2697,'Contract Awards'!$C$9:$C$2697,$B87),_xlfn.MAXIFS('Contract Awards'!$V$9:$V$2697,'Contract Awards'!$D$9:$D$2697,$B87)))</f>
        <v>44179</v>
      </c>
      <c r="Z87" s="19">
        <f>IF(_xlfn.MAXIFS('Contract Awards'!$U$9:$U$2697,'Contract Awards'!$C$9:$C$2697,$B87)=0,"",_xlfn.MAXIFS('Contract Awards'!$U$9:$U$2697,'Contract Awards'!$C$9:$C$2697,$B87))</f>
        <v>44179</v>
      </c>
      <c r="AA87" s="18" t="str">
        <f>IF(INDEX('Contract Families'!$AN$9:$AN$1696,MATCH($B87,'Contract Families'!$B$9:$B$1696,0))="","",INDEX('Contract Families'!$AN$9:$AN$1696,MATCH($B87,'Contract Families'!$B$9:$B$1696,0)))</f>
        <v/>
      </c>
      <c r="AB87" s="15">
        <f t="shared" si="3"/>
        <v>0</v>
      </c>
      <c r="AD87" t="str">
        <f>IF($U87="","",IF($U87&lt;'Timing &amp; Incumbent Screen'!$C$6,"Expired - successor unresolved","Active"))</f>
        <v>Expired - successor unresolved</v>
      </c>
    </row>
    <row r="88" spans="2:30" ht="11" outlineLevel="1" x14ac:dyDescent="0.15">
      <c r="B88" t="s">
        <v>213</v>
      </c>
      <c r="C88" t="s">
        <v>816</v>
      </c>
      <c r="D88" t="s">
        <v>739</v>
      </c>
      <c r="E88" t="s">
        <v>795</v>
      </c>
      <c r="F88" t="s">
        <v>796</v>
      </c>
      <c r="H88" t="s">
        <v>849</v>
      </c>
      <c r="I88" t="str">
        <f>IF(COUNTIFS('Contract Awards'!$D$9:$D$2697,$B88)&gt;0,"IDV vehicle","Standalone")</f>
        <v>IDV vehicle</v>
      </c>
      <c r="J88" t="s">
        <v>797</v>
      </c>
      <c r="K88" t="s">
        <v>798</v>
      </c>
      <c r="M88" t="s">
        <v>799</v>
      </c>
      <c r="N88" s="15">
        <v>1</v>
      </c>
      <c r="O88" s="15">
        <f>COUNTIFS('Contract Awards'!$D$9:$D$2697,$B88)</f>
        <v>10</v>
      </c>
      <c r="P88" s="4">
        <f>(SUMIFS('Contract Awards'!$M$9:$M$2697,'Contract Awards'!$C$9:$C$2697,$B88)+SUMIFS('Contract Awards'!$M$9:$M$2697,'Contract Awards'!$D$9:$D$2697,$B88))/1000000</f>
        <v>12.65525497</v>
      </c>
      <c r="Q88" s="4">
        <f>(SUMIFS('Award Actions'!$K$9:$K$7765,'Award Actions'!$D$9:$D$7765,$B88)+SUMIFS('Award Actions'!$K$9:$K$7765,'Award Actions'!$C$9:$C$7765,$B88))/1000000</f>
        <v>9.8484922699999995</v>
      </c>
      <c r="R88" s="6">
        <f t="shared" si="2"/>
        <v>0.78</v>
      </c>
      <c r="S88" t="s">
        <v>810</v>
      </c>
      <c r="T88" s="15">
        <f>COUNTIFS('Award Actions'!$D$9:$D$7765,$B88)+COUNTIFS('Award Actions'!$C$9:$C$7765,$B88)</f>
        <v>67</v>
      </c>
      <c r="U88" s="18">
        <f>IF(INDEX('Contract Families'!$AK$9:$AK$1696,MATCH($B88,'Contract Families'!$B$9:$B$1696,0))="","",INDEX('Contract Families'!$AK$9:$AK$1696,MATCH($B88,'Contract Families'!$B$9:$B$1696,0)))</f>
        <v>42200</v>
      </c>
      <c r="V88" t="s">
        <v>801</v>
      </c>
      <c r="W88" t="s">
        <v>599</v>
      </c>
      <c r="X88" s="19">
        <f>IF(MAX(_xlfn.MAXIFS('Contract Awards'!$U$9:$U$2697,'Contract Awards'!$C$9:$C$2697,$B88),_xlfn.MAXIFS('Contract Awards'!$U$9:$U$2697,'Contract Awards'!$D$9:$D$2697,$B88))=0,"",MAX(_xlfn.MAXIFS('Contract Awards'!$U$9:$U$2697,'Contract Awards'!$C$9:$C$2697,$B88),_xlfn.MAXIFS('Contract Awards'!$U$9:$U$2697,'Contract Awards'!$D$9:$D$2697,$B88)))</f>
        <v>42467</v>
      </c>
      <c r="Y88" s="19">
        <f>IF(MAX(_xlfn.MAXIFS('Contract Awards'!$V$9:$V$2697,'Contract Awards'!$C$9:$C$2697,$B88),_xlfn.MAXIFS('Contract Awards'!$V$9:$V$2697,'Contract Awards'!$D$9:$D$2697,$B88))=0,"",MAX(_xlfn.MAXIFS('Contract Awards'!$V$9:$V$2697,'Contract Awards'!$C$9:$C$2697,$B88),_xlfn.MAXIFS('Contract Awards'!$V$9:$V$2697,'Contract Awards'!$D$9:$D$2697,$B88)))</f>
        <v>42467</v>
      </c>
      <c r="Z88" s="19">
        <f>IF(_xlfn.MAXIFS('Contract Awards'!$U$9:$U$2697,'Contract Awards'!$C$9:$C$2697,$B88)=0,"",_xlfn.MAXIFS('Contract Awards'!$U$9:$U$2697,'Contract Awards'!$C$9:$C$2697,$B88))</f>
        <v>42200</v>
      </c>
      <c r="AA88" s="18">
        <f>IF(INDEX('Contract Families'!$AN$9:$AN$1696,MATCH($B88,'Contract Families'!$B$9:$B$1696,0))="","",INDEX('Contract Families'!$AN$9:$AN$1696,MATCH($B88,'Contract Families'!$B$9:$B$1696,0)))</f>
        <v>42467</v>
      </c>
      <c r="AB88" s="15">
        <f t="shared" si="3"/>
        <v>9</v>
      </c>
      <c r="AD88" t="str">
        <f>IF($U88="","",IF($U88&lt;'Timing &amp; Incumbent Screen'!$C$6,"Expired - successor unresolved","Active"))</f>
        <v>Expired - successor unresolved</v>
      </c>
    </row>
    <row r="89" spans="2:30" ht="11" outlineLevel="1" x14ac:dyDescent="0.15">
      <c r="B89" t="s">
        <v>214</v>
      </c>
      <c r="C89" t="s">
        <v>837</v>
      </c>
      <c r="D89" t="s">
        <v>741</v>
      </c>
      <c r="E89" t="s">
        <v>795</v>
      </c>
      <c r="F89" t="s">
        <v>818</v>
      </c>
      <c r="H89" t="s">
        <v>207</v>
      </c>
      <c r="I89" t="str">
        <f>IF(COUNTIFS('Contract Awards'!$D$9:$D$2697,$B89)&gt;0,"IDV vehicle","Standalone")</f>
        <v>Standalone</v>
      </c>
      <c r="J89" t="s">
        <v>799</v>
      </c>
      <c r="M89" t="s">
        <v>799</v>
      </c>
      <c r="N89" s="15">
        <v>1</v>
      </c>
      <c r="O89" s="15">
        <f>COUNTIFS('Contract Awards'!$D$9:$D$2697,$B89)</f>
        <v>0</v>
      </c>
      <c r="P89" s="4">
        <f>(SUMIFS('Contract Awards'!$M$9:$M$2697,'Contract Awards'!$C$9:$C$2697,$B89)+SUMIFS('Contract Awards'!$M$9:$M$2697,'Contract Awards'!$D$9:$D$2697,$B89))/1000000</f>
        <v>12.29290422</v>
      </c>
      <c r="Q89" s="4">
        <f>(SUMIFS('Award Actions'!$K$9:$K$7765,'Award Actions'!$D$9:$D$7765,$B89)+SUMIFS('Award Actions'!$K$9:$K$7765,'Award Actions'!$C$9:$C$7765,$B89))/1000000</f>
        <v>12.29290422</v>
      </c>
      <c r="R89" s="6">
        <f t="shared" si="2"/>
        <v>1</v>
      </c>
      <c r="S89" t="s">
        <v>800</v>
      </c>
      <c r="T89" s="15">
        <f>COUNTIFS('Award Actions'!$D$9:$D$7765,$B89)+COUNTIFS('Award Actions'!$C$9:$C$7765,$B89)</f>
        <v>4</v>
      </c>
      <c r="U89" s="18">
        <f>IF(INDEX('Contract Families'!$AK$9:$AK$1696,MATCH($B89,'Contract Families'!$B$9:$B$1696,0))="","",INDEX('Contract Families'!$AK$9:$AK$1696,MATCH($B89,'Contract Families'!$B$9:$B$1696,0)))</f>
        <v>46247</v>
      </c>
      <c r="V89" t="s">
        <v>811</v>
      </c>
      <c r="W89" t="s">
        <v>599</v>
      </c>
      <c r="X89" s="19">
        <f>IF(MAX(_xlfn.MAXIFS('Contract Awards'!$U$9:$U$2697,'Contract Awards'!$C$9:$C$2697,$B89),_xlfn.MAXIFS('Contract Awards'!$U$9:$U$2697,'Contract Awards'!$D$9:$D$2697,$B89))=0,"",MAX(_xlfn.MAXIFS('Contract Awards'!$U$9:$U$2697,'Contract Awards'!$C$9:$C$2697,$B89),_xlfn.MAXIFS('Contract Awards'!$U$9:$U$2697,'Contract Awards'!$D$9:$D$2697,$B89)))</f>
        <v>46247</v>
      </c>
      <c r="Y89" s="19">
        <f>IF(MAX(_xlfn.MAXIFS('Contract Awards'!$V$9:$V$2697,'Contract Awards'!$C$9:$C$2697,$B89),_xlfn.MAXIFS('Contract Awards'!$V$9:$V$2697,'Contract Awards'!$D$9:$D$2697,$B89))=0,"",MAX(_xlfn.MAXIFS('Contract Awards'!$V$9:$V$2697,'Contract Awards'!$C$9:$C$2697,$B89),_xlfn.MAXIFS('Contract Awards'!$V$9:$V$2697,'Contract Awards'!$D$9:$D$2697,$B89)))</f>
        <v>46247</v>
      </c>
      <c r="Z89" s="19">
        <f>IF(_xlfn.MAXIFS('Contract Awards'!$U$9:$U$2697,'Contract Awards'!$C$9:$C$2697,$B89)=0,"",_xlfn.MAXIFS('Contract Awards'!$U$9:$U$2697,'Contract Awards'!$C$9:$C$2697,$B89))</f>
        <v>46247</v>
      </c>
      <c r="AA89" s="18" t="str">
        <f>IF(INDEX('Contract Families'!$AN$9:$AN$1696,MATCH($B89,'Contract Families'!$B$9:$B$1696,0))="","",INDEX('Contract Families'!$AN$9:$AN$1696,MATCH($B89,'Contract Families'!$B$9:$B$1696,0)))</f>
        <v/>
      </c>
      <c r="AB89" s="15">
        <f t="shared" si="3"/>
        <v>0</v>
      </c>
      <c r="AD89" t="str">
        <f>IF($U89="","",IF($U89&lt;'Timing &amp; Incumbent Screen'!$C$6,"Expired - successor unresolved","Active"))</f>
        <v>Active</v>
      </c>
    </row>
    <row r="90" spans="2:30" ht="11" outlineLevel="1" x14ac:dyDescent="0.15">
      <c r="B90" t="s">
        <v>215</v>
      </c>
      <c r="C90" t="s">
        <v>837</v>
      </c>
      <c r="D90" t="s">
        <v>741</v>
      </c>
      <c r="E90" t="s">
        <v>795</v>
      </c>
      <c r="F90" t="s">
        <v>825</v>
      </c>
      <c r="H90" t="s">
        <v>207</v>
      </c>
      <c r="I90" t="str">
        <f>IF(COUNTIFS('Contract Awards'!$D$9:$D$2697,$B90)&gt;0,"IDV vehicle","Standalone")</f>
        <v>Standalone</v>
      </c>
      <c r="J90" t="s">
        <v>799</v>
      </c>
      <c r="M90" t="s">
        <v>799</v>
      </c>
      <c r="N90" s="15">
        <v>1</v>
      </c>
      <c r="O90" s="15">
        <f>COUNTIFS('Contract Awards'!$D$9:$D$2697,$B90)</f>
        <v>0</v>
      </c>
      <c r="P90" s="4">
        <f>(SUMIFS('Contract Awards'!$M$9:$M$2697,'Contract Awards'!$C$9:$C$2697,$B90)+SUMIFS('Contract Awards'!$M$9:$M$2697,'Contract Awards'!$D$9:$D$2697,$B90))/1000000</f>
        <v>11.94714647</v>
      </c>
      <c r="Q90" s="4">
        <f>(SUMIFS('Award Actions'!$K$9:$K$7765,'Award Actions'!$D$9:$D$7765,$B90)+SUMIFS('Award Actions'!$K$9:$K$7765,'Award Actions'!$C$9:$C$7765,$B90))/1000000</f>
        <v>11.947146469999998</v>
      </c>
      <c r="R90" s="6">
        <f t="shared" si="2"/>
        <v>1</v>
      </c>
      <c r="S90" t="s">
        <v>800</v>
      </c>
      <c r="T90" s="15">
        <f>COUNTIFS('Award Actions'!$D$9:$D$7765,$B90)+COUNTIFS('Award Actions'!$C$9:$C$7765,$B90)</f>
        <v>10</v>
      </c>
      <c r="U90" s="18">
        <f>IF(INDEX('Contract Families'!$AK$9:$AK$1696,MATCH($B90,'Contract Families'!$B$9:$B$1696,0))="","",INDEX('Contract Families'!$AK$9:$AK$1696,MATCH($B90,'Contract Families'!$B$9:$B$1696,0)))</f>
        <v>46006</v>
      </c>
      <c r="V90" t="s">
        <v>811</v>
      </c>
      <c r="W90" t="s">
        <v>599</v>
      </c>
      <c r="X90" s="19">
        <f>IF(MAX(_xlfn.MAXIFS('Contract Awards'!$U$9:$U$2697,'Contract Awards'!$C$9:$C$2697,$B90),_xlfn.MAXIFS('Contract Awards'!$U$9:$U$2697,'Contract Awards'!$D$9:$D$2697,$B90))=0,"",MAX(_xlfn.MAXIFS('Contract Awards'!$U$9:$U$2697,'Contract Awards'!$C$9:$C$2697,$B90),_xlfn.MAXIFS('Contract Awards'!$U$9:$U$2697,'Contract Awards'!$D$9:$D$2697,$B90)))</f>
        <v>46006</v>
      </c>
      <c r="Y90" s="19">
        <f>IF(MAX(_xlfn.MAXIFS('Contract Awards'!$V$9:$V$2697,'Contract Awards'!$C$9:$C$2697,$B90),_xlfn.MAXIFS('Contract Awards'!$V$9:$V$2697,'Contract Awards'!$D$9:$D$2697,$B90))=0,"",MAX(_xlfn.MAXIFS('Contract Awards'!$V$9:$V$2697,'Contract Awards'!$C$9:$C$2697,$B90),_xlfn.MAXIFS('Contract Awards'!$V$9:$V$2697,'Contract Awards'!$D$9:$D$2697,$B90)))</f>
        <v>46006</v>
      </c>
      <c r="Z90" s="19">
        <f>IF(_xlfn.MAXIFS('Contract Awards'!$U$9:$U$2697,'Contract Awards'!$C$9:$C$2697,$B90)=0,"",_xlfn.MAXIFS('Contract Awards'!$U$9:$U$2697,'Contract Awards'!$C$9:$C$2697,$B90))</f>
        <v>46006</v>
      </c>
      <c r="AA90" s="18" t="str">
        <f>IF(INDEX('Contract Families'!$AN$9:$AN$1696,MATCH($B90,'Contract Families'!$B$9:$B$1696,0))="","",INDEX('Contract Families'!$AN$9:$AN$1696,MATCH($B90,'Contract Families'!$B$9:$B$1696,0)))</f>
        <v/>
      </c>
      <c r="AB90" s="15">
        <f t="shared" si="3"/>
        <v>0</v>
      </c>
      <c r="AD90" t="str">
        <f>IF($U90="","",IF($U90&lt;'Timing &amp; Incumbent Screen'!$C$6,"Expired - successor unresolved","Active"))</f>
        <v>Expired - successor unresolved</v>
      </c>
    </row>
    <row r="91" spans="2:30" ht="11" outlineLevel="1" x14ac:dyDescent="0.15">
      <c r="B91" t="s">
        <v>217</v>
      </c>
      <c r="C91" t="s">
        <v>794</v>
      </c>
      <c r="D91" t="s">
        <v>738</v>
      </c>
      <c r="E91" t="s">
        <v>795</v>
      </c>
      <c r="F91" t="s">
        <v>818</v>
      </c>
      <c r="I91" t="str">
        <f>IF(COUNTIFS('Contract Awards'!$D$9:$D$2697,$B91)&gt;0,"IDV vehicle","Standalone")</f>
        <v>Standalone</v>
      </c>
      <c r="J91" t="s">
        <v>799</v>
      </c>
      <c r="M91" t="s">
        <v>799</v>
      </c>
      <c r="N91" s="15">
        <v>1</v>
      </c>
      <c r="O91" s="15">
        <f>COUNTIFS('Contract Awards'!$D$9:$D$2697,$B91)</f>
        <v>0</v>
      </c>
      <c r="P91" s="4">
        <f>(SUMIFS('Contract Awards'!$M$9:$M$2697,'Contract Awards'!$C$9:$C$2697,$B91)+SUMIFS('Contract Awards'!$M$9:$M$2697,'Contract Awards'!$D$9:$D$2697,$B91))/1000000</f>
        <v>11.84764891</v>
      </c>
      <c r="Q91" s="4">
        <f>(SUMIFS('Award Actions'!$K$9:$K$7765,'Award Actions'!$D$9:$D$7765,$B91)+SUMIFS('Award Actions'!$K$9:$K$7765,'Award Actions'!$C$9:$C$7765,$B91))/1000000</f>
        <v>5.8909100000000105E-3</v>
      </c>
      <c r="R91" s="6">
        <f t="shared" si="2"/>
        <v>0</v>
      </c>
      <c r="S91" t="s">
        <v>810</v>
      </c>
      <c r="T91" s="15">
        <f>COUNTIFS('Award Actions'!$D$9:$D$7765,$B91)+COUNTIFS('Award Actions'!$C$9:$C$7765,$B91)</f>
        <v>10</v>
      </c>
      <c r="U91" s="18">
        <f>IF(INDEX('Contract Families'!$AK$9:$AK$1696,MATCH($B91,'Contract Families'!$B$9:$B$1696,0))="","",INDEX('Contract Families'!$AK$9:$AK$1696,MATCH($B91,'Contract Families'!$B$9:$B$1696,0)))</f>
        <v>42235</v>
      </c>
      <c r="V91" t="s">
        <v>811</v>
      </c>
      <c r="W91" t="s">
        <v>599</v>
      </c>
      <c r="X91" s="19">
        <f>IF(MAX(_xlfn.MAXIFS('Contract Awards'!$U$9:$U$2697,'Contract Awards'!$C$9:$C$2697,$B91),_xlfn.MAXIFS('Contract Awards'!$U$9:$U$2697,'Contract Awards'!$D$9:$D$2697,$B91))=0,"",MAX(_xlfn.MAXIFS('Contract Awards'!$U$9:$U$2697,'Contract Awards'!$C$9:$C$2697,$B91),_xlfn.MAXIFS('Contract Awards'!$U$9:$U$2697,'Contract Awards'!$D$9:$D$2697,$B91)))</f>
        <v>42235</v>
      </c>
      <c r="Y91" s="19">
        <f>IF(MAX(_xlfn.MAXIFS('Contract Awards'!$V$9:$V$2697,'Contract Awards'!$C$9:$C$2697,$B91),_xlfn.MAXIFS('Contract Awards'!$V$9:$V$2697,'Contract Awards'!$D$9:$D$2697,$B91))=0,"",MAX(_xlfn.MAXIFS('Contract Awards'!$V$9:$V$2697,'Contract Awards'!$C$9:$C$2697,$B91),_xlfn.MAXIFS('Contract Awards'!$V$9:$V$2697,'Contract Awards'!$D$9:$D$2697,$B91)))</f>
        <v>42235</v>
      </c>
      <c r="Z91" s="19">
        <f>IF(_xlfn.MAXIFS('Contract Awards'!$U$9:$U$2697,'Contract Awards'!$C$9:$C$2697,$B91)=0,"",_xlfn.MAXIFS('Contract Awards'!$U$9:$U$2697,'Contract Awards'!$C$9:$C$2697,$B91))</f>
        <v>42235</v>
      </c>
      <c r="AA91" s="18" t="str">
        <f>IF(INDEX('Contract Families'!$AN$9:$AN$1696,MATCH($B91,'Contract Families'!$B$9:$B$1696,0))="","",INDEX('Contract Families'!$AN$9:$AN$1696,MATCH($B91,'Contract Families'!$B$9:$B$1696,0)))</f>
        <v/>
      </c>
      <c r="AB91" s="15">
        <f t="shared" si="3"/>
        <v>0</v>
      </c>
      <c r="AD91" t="str">
        <f>IF($U91="","",IF($U91&lt;'Timing &amp; Incumbent Screen'!$C$6,"Expired - successor unresolved","Active"))</f>
        <v>Expired - successor unresolved</v>
      </c>
    </row>
    <row r="92" spans="2:30" ht="11" outlineLevel="1" x14ac:dyDescent="0.15">
      <c r="B92" t="s">
        <v>218</v>
      </c>
      <c r="C92" t="s">
        <v>837</v>
      </c>
      <c r="D92" t="s">
        <v>741</v>
      </c>
      <c r="E92" t="s">
        <v>795</v>
      </c>
      <c r="F92" t="s">
        <v>818</v>
      </c>
      <c r="I92" t="str">
        <f>IF(COUNTIFS('Contract Awards'!$D$9:$D$2697,$B92)&gt;0,"IDV vehicle","Standalone")</f>
        <v>Standalone</v>
      </c>
      <c r="J92" t="s">
        <v>799</v>
      </c>
      <c r="M92" t="s">
        <v>799</v>
      </c>
      <c r="N92" s="15">
        <v>1</v>
      </c>
      <c r="O92" s="15">
        <f>COUNTIFS('Contract Awards'!$D$9:$D$2697,$B92)</f>
        <v>0</v>
      </c>
      <c r="P92" s="4">
        <f>(SUMIFS('Contract Awards'!$M$9:$M$2697,'Contract Awards'!$C$9:$C$2697,$B92)+SUMIFS('Contract Awards'!$M$9:$M$2697,'Contract Awards'!$D$9:$D$2697,$B92))/1000000</f>
        <v>11.671799999999999</v>
      </c>
      <c r="Q92" s="4">
        <f>(SUMIFS('Award Actions'!$K$9:$K$7765,'Award Actions'!$D$9:$D$7765,$B92)+SUMIFS('Award Actions'!$K$9:$K$7765,'Award Actions'!$C$9:$C$7765,$B92))/1000000</f>
        <v>11.671799999999999</v>
      </c>
      <c r="R92" s="6">
        <f t="shared" si="2"/>
        <v>1</v>
      </c>
      <c r="S92" t="s">
        <v>800</v>
      </c>
      <c r="T92" s="15">
        <f>COUNTIFS('Award Actions'!$D$9:$D$7765,$B92)+COUNTIFS('Award Actions'!$C$9:$C$7765,$B92)</f>
        <v>2</v>
      </c>
      <c r="U92" s="18">
        <f>IF(INDEX('Contract Families'!$AK$9:$AK$1696,MATCH($B92,'Contract Families'!$B$9:$B$1696,0))="","",INDEX('Contract Families'!$AK$9:$AK$1696,MATCH($B92,'Contract Families'!$B$9:$B$1696,0)))</f>
        <v>45773</v>
      </c>
      <c r="V92" t="s">
        <v>811</v>
      </c>
      <c r="W92" t="s">
        <v>599</v>
      </c>
      <c r="X92" s="19">
        <f>IF(MAX(_xlfn.MAXIFS('Contract Awards'!$U$9:$U$2697,'Contract Awards'!$C$9:$C$2697,$B92),_xlfn.MAXIFS('Contract Awards'!$U$9:$U$2697,'Contract Awards'!$D$9:$D$2697,$B92))=0,"",MAX(_xlfn.MAXIFS('Contract Awards'!$U$9:$U$2697,'Contract Awards'!$C$9:$C$2697,$B92),_xlfn.MAXIFS('Contract Awards'!$U$9:$U$2697,'Contract Awards'!$D$9:$D$2697,$B92)))</f>
        <v>45773</v>
      </c>
      <c r="Y92" s="19">
        <f>IF(MAX(_xlfn.MAXIFS('Contract Awards'!$V$9:$V$2697,'Contract Awards'!$C$9:$C$2697,$B92),_xlfn.MAXIFS('Contract Awards'!$V$9:$V$2697,'Contract Awards'!$D$9:$D$2697,$B92))=0,"",MAX(_xlfn.MAXIFS('Contract Awards'!$V$9:$V$2697,'Contract Awards'!$C$9:$C$2697,$B92),_xlfn.MAXIFS('Contract Awards'!$V$9:$V$2697,'Contract Awards'!$D$9:$D$2697,$B92)))</f>
        <v>45773</v>
      </c>
      <c r="Z92" s="19">
        <f>IF(_xlfn.MAXIFS('Contract Awards'!$U$9:$U$2697,'Contract Awards'!$C$9:$C$2697,$B92)=0,"",_xlfn.MAXIFS('Contract Awards'!$U$9:$U$2697,'Contract Awards'!$C$9:$C$2697,$B92))</f>
        <v>45773</v>
      </c>
      <c r="AA92" s="18" t="str">
        <f>IF(INDEX('Contract Families'!$AN$9:$AN$1696,MATCH($B92,'Contract Families'!$B$9:$B$1696,0))="","",INDEX('Contract Families'!$AN$9:$AN$1696,MATCH($B92,'Contract Families'!$B$9:$B$1696,0)))</f>
        <v/>
      </c>
      <c r="AB92" s="15">
        <f t="shared" si="3"/>
        <v>0</v>
      </c>
      <c r="AD92" t="str">
        <f>IF($U92="","",IF($U92&lt;'Timing &amp; Incumbent Screen'!$C$6,"Expired - successor unresolved","Active"))</f>
        <v>Expired - successor unresolved</v>
      </c>
    </row>
    <row r="93" spans="2:30" ht="11" outlineLevel="1" x14ac:dyDescent="0.15">
      <c r="B93" t="s">
        <v>219</v>
      </c>
      <c r="C93" t="s">
        <v>850</v>
      </c>
      <c r="D93" t="s">
        <v>760</v>
      </c>
      <c r="E93" t="s">
        <v>795</v>
      </c>
      <c r="F93" t="s">
        <v>796</v>
      </c>
      <c r="I93" t="str">
        <f>IF(COUNTIFS('Contract Awards'!$D$9:$D$2697,$B93)&gt;0,"IDV vehicle","Standalone")</f>
        <v>Standalone</v>
      </c>
      <c r="J93" t="s">
        <v>799</v>
      </c>
      <c r="M93" t="s">
        <v>799</v>
      </c>
      <c r="N93" s="15">
        <v>1</v>
      </c>
      <c r="O93" s="15">
        <f>COUNTIFS('Contract Awards'!$D$9:$D$2697,$B93)</f>
        <v>0</v>
      </c>
      <c r="P93" s="4">
        <f>(SUMIFS('Contract Awards'!$M$9:$M$2697,'Contract Awards'!$C$9:$C$2697,$B93)+SUMIFS('Contract Awards'!$M$9:$M$2697,'Contract Awards'!$D$9:$D$2697,$B93))/1000000</f>
        <v>11.18952284</v>
      </c>
      <c r="Q93" s="4">
        <f>(SUMIFS('Award Actions'!$K$9:$K$7765,'Award Actions'!$D$9:$D$7765,$B93)+SUMIFS('Award Actions'!$K$9:$K$7765,'Award Actions'!$C$9:$C$7765,$B93))/1000000</f>
        <v>11.18952284</v>
      </c>
      <c r="R93" s="6">
        <f t="shared" si="2"/>
        <v>1</v>
      </c>
      <c r="S93" t="s">
        <v>800</v>
      </c>
      <c r="T93" s="15">
        <f>COUNTIFS('Award Actions'!$D$9:$D$7765,$B93)+COUNTIFS('Award Actions'!$C$9:$C$7765,$B93)</f>
        <v>7</v>
      </c>
      <c r="U93" s="18">
        <f>IF(INDEX('Contract Families'!$AK$9:$AK$1696,MATCH($B93,'Contract Families'!$B$9:$B$1696,0))="","",INDEX('Contract Families'!$AK$9:$AK$1696,MATCH($B93,'Contract Families'!$B$9:$B$1696,0)))</f>
        <v>45163</v>
      </c>
      <c r="V93" t="s">
        <v>811</v>
      </c>
      <c r="W93" t="s">
        <v>599</v>
      </c>
      <c r="X93" s="19">
        <f>IF(MAX(_xlfn.MAXIFS('Contract Awards'!$U$9:$U$2697,'Contract Awards'!$C$9:$C$2697,$B93),_xlfn.MAXIFS('Contract Awards'!$U$9:$U$2697,'Contract Awards'!$D$9:$D$2697,$B93))=0,"",MAX(_xlfn.MAXIFS('Contract Awards'!$U$9:$U$2697,'Contract Awards'!$C$9:$C$2697,$B93),_xlfn.MAXIFS('Contract Awards'!$U$9:$U$2697,'Contract Awards'!$D$9:$D$2697,$B93)))</f>
        <v>45163</v>
      </c>
      <c r="Y93" s="19">
        <f>IF(MAX(_xlfn.MAXIFS('Contract Awards'!$V$9:$V$2697,'Contract Awards'!$C$9:$C$2697,$B93),_xlfn.MAXIFS('Contract Awards'!$V$9:$V$2697,'Contract Awards'!$D$9:$D$2697,$B93))=0,"",MAX(_xlfn.MAXIFS('Contract Awards'!$V$9:$V$2697,'Contract Awards'!$C$9:$C$2697,$B93),_xlfn.MAXIFS('Contract Awards'!$V$9:$V$2697,'Contract Awards'!$D$9:$D$2697,$B93)))</f>
        <v>45163</v>
      </c>
      <c r="Z93" s="19">
        <f>IF(_xlfn.MAXIFS('Contract Awards'!$U$9:$U$2697,'Contract Awards'!$C$9:$C$2697,$B93)=0,"",_xlfn.MAXIFS('Contract Awards'!$U$9:$U$2697,'Contract Awards'!$C$9:$C$2697,$B93))</f>
        <v>45163</v>
      </c>
      <c r="AA93" s="18" t="str">
        <f>IF(INDEX('Contract Families'!$AN$9:$AN$1696,MATCH($B93,'Contract Families'!$B$9:$B$1696,0))="","",INDEX('Contract Families'!$AN$9:$AN$1696,MATCH($B93,'Contract Families'!$B$9:$B$1696,0)))</f>
        <v/>
      </c>
      <c r="AB93" s="15">
        <f t="shared" si="3"/>
        <v>0</v>
      </c>
      <c r="AD93" t="str">
        <f>IF($U93="","",IF($U93&lt;'Timing &amp; Incumbent Screen'!$C$6,"Expired - successor unresolved","Active"))</f>
        <v>Expired - successor unresolved</v>
      </c>
    </row>
    <row r="94" spans="2:30" ht="11" outlineLevel="1" x14ac:dyDescent="0.15">
      <c r="B94" t="s">
        <v>220</v>
      </c>
      <c r="C94" t="s">
        <v>806</v>
      </c>
      <c r="D94" t="s">
        <v>748</v>
      </c>
      <c r="E94" t="s">
        <v>795</v>
      </c>
      <c r="F94" t="s">
        <v>796</v>
      </c>
      <c r="I94" t="str">
        <f>IF(COUNTIFS('Contract Awards'!$D$9:$D$2697,$B94)&gt;0,"IDV vehicle","Standalone")</f>
        <v>Standalone</v>
      </c>
      <c r="J94" t="s">
        <v>799</v>
      </c>
      <c r="M94" t="s">
        <v>799</v>
      </c>
      <c r="N94" s="15">
        <v>1</v>
      </c>
      <c r="O94" s="15">
        <f>COUNTIFS('Contract Awards'!$D$9:$D$2697,$B94)</f>
        <v>0</v>
      </c>
      <c r="P94" s="4">
        <f>(SUMIFS('Contract Awards'!$M$9:$M$2697,'Contract Awards'!$C$9:$C$2697,$B94)+SUMIFS('Contract Awards'!$M$9:$M$2697,'Contract Awards'!$D$9:$D$2697,$B94))/1000000</f>
        <v>10.663209800000001</v>
      </c>
      <c r="Q94" s="4">
        <f>(SUMIFS('Award Actions'!$K$9:$K$7765,'Award Actions'!$D$9:$D$7765,$B94)+SUMIFS('Award Actions'!$K$9:$K$7765,'Award Actions'!$C$9:$C$7765,$B94))/1000000</f>
        <v>10.663209799999999</v>
      </c>
      <c r="R94" s="6">
        <f t="shared" si="2"/>
        <v>1</v>
      </c>
      <c r="S94" t="s">
        <v>800</v>
      </c>
      <c r="T94" s="15">
        <f>COUNTIFS('Award Actions'!$D$9:$D$7765,$B94)+COUNTIFS('Award Actions'!$C$9:$C$7765,$B94)</f>
        <v>23</v>
      </c>
      <c r="U94" s="18">
        <f>IF(INDEX('Contract Families'!$AK$9:$AK$1696,MATCH($B94,'Contract Families'!$B$9:$B$1696,0))="","",INDEX('Contract Families'!$AK$9:$AK$1696,MATCH($B94,'Contract Families'!$B$9:$B$1696,0)))</f>
        <v>46080</v>
      </c>
      <c r="V94" t="s">
        <v>811</v>
      </c>
      <c r="W94" t="s">
        <v>599</v>
      </c>
      <c r="X94" s="19">
        <f>IF(MAX(_xlfn.MAXIFS('Contract Awards'!$U$9:$U$2697,'Contract Awards'!$C$9:$C$2697,$B94),_xlfn.MAXIFS('Contract Awards'!$U$9:$U$2697,'Contract Awards'!$D$9:$D$2697,$B94))=0,"",MAX(_xlfn.MAXIFS('Contract Awards'!$U$9:$U$2697,'Contract Awards'!$C$9:$C$2697,$B94),_xlfn.MAXIFS('Contract Awards'!$U$9:$U$2697,'Contract Awards'!$D$9:$D$2697,$B94)))</f>
        <v>46080</v>
      </c>
      <c r="Y94" s="19">
        <f>IF(MAX(_xlfn.MAXIFS('Contract Awards'!$V$9:$V$2697,'Contract Awards'!$C$9:$C$2697,$B94),_xlfn.MAXIFS('Contract Awards'!$V$9:$V$2697,'Contract Awards'!$D$9:$D$2697,$B94))=0,"",MAX(_xlfn.MAXIFS('Contract Awards'!$V$9:$V$2697,'Contract Awards'!$C$9:$C$2697,$B94),_xlfn.MAXIFS('Contract Awards'!$V$9:$V$2697,'Contract Awards'!$D$9:$D$2697,$B94)))</f>
        <v>46171</v>
      </c>
      <c r="Z94" s="19">
        <f>IF(_xlfn.MAXIFS('Contract Awards'!$U$9:$U$2697,'Contract Awards'!$C$9:$C$2697,$B94)=0,"",_xlfn.MAXIFS('Contract Awards'!$U$9:$U$2697,'Contract Awards'!$C$9:$C$2697,$B94))</f>
        <v>46080</v>
      </c>
      <c r="AA94" s="18" t="str">
        <f>IF(INDEX('Contract Families'!$AN$9:$AN$1696,MATCH($B94,'Contract Families'!$B$9:$B$1696,0))="","",INDEX('Contract Families'!$AN$9:$AN$1696,MATCH($B94,'Contract Families'!$B$9:$B$1696,0)))</f>
        <v/>
      </c>
      <c r="AB94" s="15">
        <f t="shared" si="3"/>
        <v>3</v>
      </c>
      <c r="AD94" t="str">
        <f>IF($U94="","",IF($U94&lt;'Timing &amp; Incumbent Screen'!$C$6,"Expired - successor unresolved","Active"))</f>
        <v>Expired - successor unresolved</v>
      </c>
    </row>
    <row r="95" spans="2:30" ht="11" outlineLevel="1" x14ac:dyDescent="0.15">
      <c r="B95" t="s">
        <v>221</v>
      </c>
      <c r="C95" t="s">
        <v>837</v>
      </c>
      <c r="D95" t="s">
        <v>741</v>
      </c>
      <c r="E95" t="s">
        <v>795</v>
      </c>
      <c r="F95" t="s">
        <v>818</v>
      </c>
      <c r="I95" t="str">
        <f>IF(COUNTIFS('Contract Awards'!$D$9:$D$2697,$B95)&gt;0,"IDV vehicle","Standalone")</f>
        <v>Standalone</v>
      </c>
      <c r="J95" t="s">
        <v>799</v>
      </c>
      <c r="M95" t="s">
        <v>799</v>
      </c>
      <c r="N95" s="15">
        <v>1</v>
      </c>
      <c r="O95" s="15">
        <f>COUNTIFS('Contract Awards'!$D$9:$D$2697,$B95)</f>
        <v>0</v>
      </c>
      <c r="P95" s="4">
        <f>(SUMIFS('Contract Awards'!$M$9:$M$2697,'Contract Awards'!$C$9:$C$2697,$B95)+SUMIFS('Contract Awards'!$M$9:$M$2697,'Contract Awards'!$D$9:$D$2697,$B95))/1000000</f>
        <v>10.572232</v>
      </c>
      <c r="Q95" s="4">
        <f>(SUMIFS('Award Actions'!$K$9:$K$7765,'Award Actions'!$D$9:$D$7765,$B95)+SUMIFS('Award Actions'!$K$9:$K$7765,'Award Actions'!$C$9:$C$7765,$B95))/1000000</f>
        <v>10.572232</v>
      </c>
      <c r="R95" s="6">
        <f t="shared" si="2"/>
        <v>1</v>
      </c>
      <c r="S95" t="s">
        <v>800</v>
      </c>
      <c r="T95" s="15">
        <f>COUNTIFS('Award Actions'!$D$9:$D$7765,$B95)+COUNTIFS('Award Actions'!$C$9:$C$7765,$B95)</f>
        <v>9</v>
      </c>
      <c r="U95" s="18">
        <f>IF(INDEX('Contract Families'!$AK$9:$AK$1696,MATCH($B95,'Contract Families'!$B$9:$B$1696,0))="","",INDEX('Contract Families'!$AK$9:$AK$1696,MATCH($B95,'Contract Families'!$B$9:$B$1696,0)))</f>
        <v>44196</v>
      </c>
      <c r="V95" t="s">
        <v>811</v>
      </c>
      <c r="W95" t="s">
        <v>599</v>
      </c>
      <c r="X95" s="19">
        <f>IF(MAX(_xlfn.MAXIFS('Contract Awards'!$U$9:$U$2697,'Contract Awards'!$C$9:$C$2697,$B95),_xlfn.MAXIFS('Contract Awards'!$U$9:$U$2697,'Contract Awards'!$D$9:$D$2697,$B95))=0,"",MAX(_xlfn.MAXIFS('Contract Awards'!$U$9:$U$2697,'Contract Awards'!$C$9:$C$2697,$B95),_xlfn.MAXIFS('Contract Awards'!$U$9:$U$2697,'Contract Awards'!$D$9:$D$2697,$B95)))</f>
        <v>44196</v>
      </c>
      <c r="Y95" s="19">
        <f>IF(MAX(_xlfn.MAXIFS('Contract Awards'!$V$9:$V$2697,'Contract Awards'!$C$9:$C$2697,$B95),_xlfn.MAXIFS('Contract Awards'!$V$9:$V$2697,'Contract Awards'!$D$9:$D$2697,$B95))=0,"",MAX(_xlfn.MAXIFS('Contract Awards'!$V$9:$V$2697,'Contract Awards'!$C$9:$C$2697,$B95),_xlfn.MAXIFS('Contract Awards'!$V$9:$V$2697,'Contract Awards'!$D$9:$D$2697,$B95)))</f>
        <v>44196</v>
      </c>
      <c r="Z95" s="19">
        <f>IF(_xlfn.MAXIFS('Contract Awards'!$U$9:$U$2697,'Contract Awards'!$C$9:$C$2697,$B95)=0,"",_xlfn.MAXIFS('Contract Awards'!$U$9:$U$2697,'Contract Awards'!$C$9:$C$2697,$B95))</f>
        <v>44196</v>
      </c>
      <c r="AA95" s="18" t="str">
        <f>IF(INDEX('Contract Families'!$AN$9:$AN$1696,MATCH($B95,'Contract Families'!$B$9:$B$1696,0))="","",INDEX('Contract Families'!$AN$9:$AN$1696,MATCH($B95,'Contract Families'!$B$9:$B$1696,0)))</f>
        <v/>
      </c>
      <c r="AB95" s="15">
        <f t="shared" si="3"/>
        <v>0</v>
      </c>
      <c r="AD95" t="str">
        <f>IF($U95="","",IF($U95&lt;'Timing &amp; Incumbent Screen'!$C$6,"Expired - successor unresolved","Active"))</f>
        <v>Expired - successor unresolved</v>
      </c>
    </row>
    <row r="96" spans="2:30" ht="11" outlineLevel="1" x14ac:dyDescent="0.15">
      <c r="B96" t="s">
        <v>222</v>
      </c>
      <c r="C96" t="s">
        <v>806</v>
      </c>
      <c r="D96" t="s">
        <v>744</v>
      </c>
      <c r="E96" t="s">
        <v>795</v>
      </c>
      <c r="F96" t="s">
        <v>796</v>
      </c>
      <c r="H96" t="s">
        <v>189</v>
      </c>
      <c r="I96" t="str">
        <f>IF(COUNTIFS('Contract Awards'!$D$9:$D$2697,$B96)&gt;0,"IDV vehicle","Standalone")</f>
        <v>Standalone</v>
      </c>
      <c r="J96" t="s">
        <v>799</v>
      </c>
      <c r="M96" t="s">
        <v>799</v>
      </c>
      <c r="N96" s="15">
        <v>1</v>
      </c>
      <c r="O96" s="15">
        <f>COUNTIFS('Contract Awards'!$D$9:$D$2697,$B96)</f>
        <v>0</v>
      </c>
      <c r="P96" s="4">
        <f>(SUMIFS('Contract Awards'!$M$9:$M$2697,'Contract Awards'!$C$9:$C$2697,$B96)+SUMIFS('Contract Awards'!$M$9:$M$2697,'Contract Awards'!$D$9:$D$2697,$B96))/1000000</f>
        <v>10.686047949999999</v>
      </c>
      <c r="Q96" s="4">
        <f>(SUMIFS('Award Actions'!$K$9:$K$7765,'Award Actions'!$D$9:$D$7765,$B96)+SUMIFS('Award Actions'!$K$9:$K$7765,'Award Actions'!$C$9:$C$7765,$B96))/1000000</f>
        <v>10.52855827</v>
      </c>
      <c r="R96" s="6">
        <f t="shared" si="2"/>
        <v>0.99</v>
      </c>
      <c r="S96" t="s">
        <v>800</v>
      </c>
      <c r="T96" s="15">
        <f>COUNTIFS('Award Actions'!$D$9:$D$7765,$B96)+COUNTIFS('Award Actions'!$C$9:$C$7765,$B96)</f>
        <v>19</v>
      </c>
      <c r="U96" s="18">
        <f>IF(INDEX('Contract Families'!$AK$9:$AK$1696,MATCH($B96,'Contract Families'!$B$9:$B$1696,0))="","",INDEX('Contract Families'!$AK$9:$AK$1696,MATCH($B96,'Contract Families'!$B$9:$B$1696,0)))</f>
        <v>44662</v>
      </c>
      <c r="V96" t="s">
        <v>811</v>
      </c>
      <c r="W96" t="s">
        <v>599</v>
      </c>
      <c r="X96" s="19">
        <f>IF(MAX(_xlfn.MAXIFS('Contract Awards'!$U$9:$U$2697,'Contract Awards'!$C$9:$C$2697,$B96),_xlfn.MAXIFS('Contract Awards'!$U$9:$U$2697,'Contract Awards'!$D$9:$D$2697,$B96))=0,"",MAX(_xlfn.MAXIFS('Contract Awards'!$U$9:$U$2697,'Contract Awards'!$C$9:$C$2697,$B96),_xlfn.MAXIFS('Contract Awards'!$U$9:$U$2697,'Contract Awards'!$D$9:$D$2697,$B96)))</f>
        <v>44662</v>
      </c>
      <c r="Y96" s="19">
        <f>IF(MAX(_xlfn.MAXIFS('Contract Awards'!$V$9:$V$2697,'Contract Awards'!$C$9:$C$2697,$B96),_xlfn.MAXIFS('Contract Awards'!$V$9:$V$2697,'Contract Awards'!$D$9:$D$2697,$B96))=0,"",MAX(_xlfn.MAXIFS('Contract Awards'!$V$9:$V$2697,'Contract Awards'!$C$9:$C$2697,$B96),_xlfn.MAXIFS('Contract Awards'!$V$9:$V$2697,'Contract Awards'!$D$9:$D$2697,$B96)))</f>
        <v>44662</v>
      </c>
      <c r="Z96" s="19">
        <f>IF(_xlfn.MAXIFS('Contract Awards'!$U$9:$U$2697,'Contract Awards'!$C$9:$C$2697,$B96)=0,"",_xlfn.MAXIFS('Contract Awards'!$U$9:$U$2697,'Contract Awards'!$C$9:$C$2697,$B96))</f>
        <v>44662</v>
      </c>
      <c r="AA96" s="18" t="str">
        <f>IF(INDEX('Contract Families'!$AN$9:$AN$1696,MATCH($B96,'Contract Families'!$B$9:$B$1696,0))="","",INDEX('Contract Families'!$AN$9:$AN$1696,MATCH($B96,'Contract Families'!$B$9:$B$1696,0)))</f>
        <v/>
      </c>
      <c r="AB96" s="15">
        <f t="shared" si="3"/>
        <v>0</v>
      </c>
      <c r="AD96" t="str">
        <f>IF($U96="","",IF($U96&lt;'Timing &amp; Incumbent Screen'!$C$6,"Expired - successor unresolved","Active"))</f>
        <v>Expired - successor unresolved</v>
      </c>
    </row>
    <row r="97" spans="2:30" ht="11" outlineLevel="1" x14ac:dyDescent="0.15">
      <c r="B97" t="s">
        <v>224</v>
      </c>
      <c r="C97" t="s">
        <v>806</v>
      </c>
      <c r="D97" t="s">
        <v>740</v>
      </c>
      <c r="E97" t="s">
        <v>795</v>
      </c>
      <c r="F97" t="s">
        <v>818</v>
      </c>
      <c r="I97" t="str">
        <f>IF(COUNTIFS('Contract Awards'!$D$9:$D$2697,$B97)&gt;0,"IDV vehicle","Standalone")</f>
        <v>IDV vehicle</v>
      </c>
      <c r="J97" t="s">
        <v>835</v>
      </c>
      <c r="K97" t="s">
        <v>798</v>
      </c>
      <c r="M97" t="s">
        <v>799</v>
      </c>
      <c r="N97" s="15">
        <v>1</v>
      </c>
      <c r="O97" s="15">
        <f>COUNTIFS('Contract Awards'!$D$9:$D$2697,$B97)</f>
        <v>1</v>
      </c>
      <c r="P97" s="4">
        <f>(SUMIFS('Contract Awards'!$M$9:$M$2697,'Contract Awards'!$C$9:$C$2697,$B97)+SUMIFS('Contract Awards'!$M$9:$M$2697,'Contract Awards'!$D$9:$D$2697,$B97))/1000000</f>
        <v>10.355654099999999</v>
      </c>
      <c r="Q97" s="4">
        <f>(SUMIFS('Award Actions'!$K$9:$K$7765,'Award Actions'!$D$9:$D$7765,$B97)+SUMIFS('Award Actions'!$K$9:$K$7765,'Award Actions'!$C$9:$C$7765,$B97))/1000000</f>
        <v>0.87386699999999995</v>
      </c>
      <c r="R97" s="6">
        <f t="shared" si="2"/>
        <v>0.08</v>
      </c>
      <c r="S97" t="s">
        <v>810</v>
      </c>
      <c r="T97" s="15">
        <f>COUNTIFS('Award Actions'!$D$9:$D$7765,$B97)+COUNTIFS('Award Actions'!$C$9:$C$7765,$B97)</f>
        <v>8</v>
      </c>
      <c r="U97" s="18">
        <f>IF(INDEX('Contract Families'!$AK$9:$AK$1696,MATCH($B97,'Contract Families'!$B$9:$B$1696,0))="","",INDEX('Contract Families'!$AK$9:$AK$1696,MATCH($B97,'Contract Families'!$B$9:$B$1696,0)))</f>
        <v>45419</v>
      </c>
      <c r="V97" t="s">
        <v>836</v>
      </c>
      <c r="W97" t="s">
        <v>631</v>
      </c>
      <c r="X97" s="19">
        <f>IF(MAX(_xlfn.MAXIFS('Contract Awards'!$U$9:$U$2697,'Contract Awards'!$C$9:$C$2697,$B97),_xlfn.MAXIFS('Contract Awards'!$U$9:$U$2697,'Contract Awards'!$D$9:$D$2697,$B97))=0,"",MAX(_xlfn.MAXIFS('Contract Awards'!$U$9:$U$2697,'Contract Awards'!$C$9:$C$2697,$B97),_xlfn.MAXIFS('Contract Awards'!$U$9:$U$2697,'Contract Awards'!$D$9:$D$2697,$B97)))</f>
        <v>45419</v>
      </c>
      <c r="Y97" s="19">
        <f>IF(MAX(_xlfn.MAXIFS('Contract Awards'!$V$9:$V$2697,'Contract Awards'!$C$9:$C$2697,$B97),_xlfn.MAXIFS('Contract Awards'!$V$9:$V$2697,'Contract Awards'!$D$9:$D$2697,$B97))=0,"",MAX(_xlfn.MAXIFS('Contract Awards'!$V$9:$V$2697,'Contract Awards'!$C$9:$C$2697,$B97),_xlfn.MAXIFS('Contract Awards'!$V$9:$V$2697,'Contract Awards'!$D$9:$D$2697,$B97)))</f>
        <v>45419</v>
      </c>
      <c r="Z97" s="19">
        <f>IF(_xlfn.MAXIFS('Contract Awards'!$U$9:$U$2697,'Contract Awards'!$C$9:$C$2697,$B97)=0,"",_xlfn.MAXIFS('Contract Awards'!$U$9:$U$2697,'Contract Awards'!$C$9:$C$2697,$B97))</f>
        <v>45419</v>
      </c>
      <c r="AA97" s="18">
        <f>IF(INDEX('Contract Families'!$AN$9:$AN$1696,MATCH($B97,'Contract Families'!$B$9:$B$1696,0))="","",INDEX('Contract Families'!$AN$9:$AN$1696,MATCH($B97,'Contract Families'!$B$9:$B$1696,0)))</f>
        <v>42228</v>
      </c>
      <c r="AB97" s="15">
        <f t="shared" si="3"/>
        <v>0</v>
      </c>
      <c r="AD97" t="str">
        <f>IF($U97="","",IF($U97&lt;'Timing &amp; Incumbent Screen'!$C$6,"Expired - successor unresolved","Active"))</f>
        <v>Expired - successor unresolved</v>
      </c>
    </row>
    <row r="98" spans="2:30" ht="11" outlineLevel="1" x14ac:dyDescent="0.15">
      <c r="B98" t="s">
        <v>225</v>
      </c>
      <c r="C98" t="s">
        <v>820</v>
      </c>
      <c r="D98" t="s">
        <v>765</v>
      </c>
      <c r="E98" t="s">
        <v>803</v>
      </c>
      <c r="F98" t="s">
        <v>796</v>
      </c>
      <c r="I98" t="str">
        <f>IF(COUNTIFS('Contract Awards'!$D$9:$D$2697,$B98)&gt;0,"IDV vehicle","Standalone")</f>
        <v>Standalone</v>
      </c>
      <c r="J98" t="s">
        <v>799</v>
      </c>
      <c r="M98" t="s">
        <v>799</v>
      </c>
      <c r="N98" s="15">
        <v>1</v>
      </c>
      <c r="O98" s="15">
        <f>COUNTIFS('Contract Awards'!$D$9:$D$2697,$B98)</f>
        <v>0</v>
      </c>
      <c r="P98" s="4">
        <f>(SUMIFS('Contract Awards'!$M$9:$M$2697,'Contract Awards'!$C$9:$C$2697,$B98)+SUMIFS('Contract Awards'!$M$9:$M$2697,'Contract Awards'!$D$9:$D$2697,$B98))/1000000</f>
        <v>10.226566999999999</v>
      </c>
      <c r="Q98" s="4">
        <f>(SUMIFS('Award Actions'!$K$9:$K$7765,'Award Actions'!$D$9:$D$7765,$B98)+SUMIFS('Award Actions'!$K$9:$K$7765,'Award Actions'!$C$9:$C$7765,$B98))/1000000</f>
        <v>3.7345949999999996E-2</v>
      </c>
      <c r="R98" s="6">
        <f t="shared" si="2"/>
        <v>0</v>
      </c>
      <c r="S98" t="s">
        <v>810</v>
      </c>
      <c r="T98" s="15">
        <f>COUNTIFS('Award Actions'!$D$9:$D$7765,$B98)+COUNTIFS('Award Actions'!$C$9:$C$7765,$B98)</f>
        <v>1</v>
      </c>
      <c r="U98" s="18">
        <f>IF(INDEX('Contract Families'!$AK$9:$AK$1696,MATCH($B98,'Contract Families'!$B$9:$B$1696,0))="","",INDEX('Contract Families'!$AK$9:$AK$1696,MATCH($B98,'Contract Families'!$B$9:$B$1696,0)))</f>
        <v>41444</v>
      </c>
      <c r="V98" t="s">
        <v>811</v>
      </c>
      <c r="W98" t="s">
        <v>599</v>
      </c>
      <c r="X98" s="19">
        <f>IF(MAX(_xlfn.MAXIFS('Contract Awards'!$U$9:$U$2697,'Contract Awards'!$C$9:$C$2697,$B98),_xlfn.MAXIFS('Contract Awards'!$U$9:$U$2697,'Contract Awards'!$D$9:$D$2697,$B98))=0,"",MAX(_xlfn.MAXIFS('Contract Awards'!$U$9:$U$2697,'Contract Awards'!$C$9:$C$2697,$B98),_xlfn.MAXIFS('Contract Awards'!$U$9:$U$2697,'Contract Awards'!$D$9:$D$2697,$B98)))</f>
        <v>41444</v>
      </c>
      <c r="Y98" s="19">
        <f>IF(MAX(_xlfn.MAXIFS('Contract Awards'!$V$9:$V$2697,'Contract Awards'!$C$9:$C$2697,$B98),_xlfn.MAXIFS('Contract Awards'!$V$9:$V$2697,'Contract Awards'!$D$9:$D$2697,$B98))=0,"",MAX(_xlfn.MAXIFS('Contract Awards'!$V$9:$V$2697,'Contract Awards'!$C$9:$C$2697,$B98),_xlfn.MAXIFS('Contract Awards'!$V$9:$V$2697,'Contract Awards'!$D$9:$D$2697,$B98)))</f>
        <v>41444</v>
      </c>
      <c r="Z98" s="19">
        <f>IF(_xlfn.MAXIFS('Contract Awards'!$U$9:$U$2697,'Contract Awards'!$C$9:$C$2697,$B98)=0,"",_xlfn.MAXIFS('Contract Awards'!$U$9:$U$2697,'Contract Awards'!$C$9:$C$2697,$B98))</f>
        <v>41444</v>
      </c>
      <c r="AA98" s="18" t="str">
        <f>IF(INDEX('Contract Families'!$AN$9:$AN$1696,MATCH($B98,'Contract Families'!$B$9:$B$1696,0))="","",INDEX('Contract Families'!$AN$9:$AN$1696,MATCH($B98,'Contract Families'!$B$9:$B$1696,0)))</f>
        <v/>
      </c>
      <c r="AB98" s="15">
        <f t="shared" si="3"/>
        <v>0</v>
      </c>
      <c r="AD98" t="str">
        <f>IF($U98="","",IF($U98&lt;'Timing &amp; Incumbent Screen'!$C$6,"Expired - successor unresolved","Active"))</f>
        <v>Expired - successor unresolved</v>
      </c>
    </row>
    <row r="99" spans="2:30" ht="11" outlineLevel="1" x14ac:dyDescent="0.15">
      <c r="B99" t="s">
        <v>226</v>
      </c>
      <c r="C99" t="s">
        <v>806</v>
      </c>
      <c r="D99" t="s">
        <v>746</v>
      </c>
      <c r="E99" t="s">
        <v>795</v>
      </c>
      <c r="F99" t="s">
        <v>818</v>
      </c>
      <c r="I99" t="str">
        <f>IF(COUNTIFS('Contract Awards'!$D$9:$D$2697,$B99)&gt;0,"IDV vehicle","Standalone")</f>
        <v>Standalone</v>
      </c>
      <c r="J99" t="s">
        <v>799</v>
      </c>
      <c r="M99" t="s">
        <v>799</v>
      </c>
      <c r="N99" s="15">
        <v>1</v>
      </c>
      <c r="O99" s="15">
        <f>COUNTIFS('Contract Awards'!$D$9:$D$2697,$B99)</f>
        <v>0</v>
      </c>
      <c r="P99" s="4">
        <f>(SUMIFS('Contract Awards'!$M$9:$M$2697,'Contract Awards'!$C$9:$C$2697,$B99)+SUMIFS('Contract Awards'!$M$9:$M$2697,'Contract Awards'!$D$9:$D$2697,$B99))/1000000</f>
        <v>10.19509186</v>
      </c>
      <c r="Q99" s="4">
        <f>(SUMIFS('Award Actions'!$K$9:$K$7765,'Award Actions'!$D$9:$D$7765,$B99)+SUMIFS('Award Actions'!$K$9:$K$7765,'Award Actions'!$C$9:$C$7765,$B99))/1000000</f>
        <v>2.1262860000000001E-2</v>
      </c>
      <c r="R99" s="6">
        <f t="shared" si="2"/>
        <v>0</v>
      </c>
      <c r="S99" t="s">
        <v>810</v>
      </c>
      <c r="T99" s="15">
        <f>COUNTIFS('Award Actions'!$D$9:$D$7765,$B99)+COUNTIFS('Award Actions'!$C$9:$C$7765,$B99)</f>
        <v>2</v>
      </c>
      <c r="U99" s="18">
        <f>IF(INDEX('Contract Families'!$AK$9:$AK$1696,MATCH($B99,'Contract Families'!$B$9:$B$1696,0))="","",INDEX('Contract Families'!$AK$9:$AK$1696,MATCH($B99,'Contract Families'!$B$9:$B$1696,0)))</f>
        <v>42642</v>
      </c>
      <c r="V99" t="s">
        <v>811</v>
      </c>
      <c r="W99" t="s">
        <v>599</v>
      </c>
      <c r="X99" s="19">
        <f>IF(MAX(_xlfn.MAXIFS('Contract Awards'!$U$9:$U$2697,'Contract Awards'!$C$9:$C$2697,$B99),_xlfn.MAXIFS('Contract Awards'!$U$9:$U$2697,'Contract Awards'!$D$9:$D$2697,$B99))=0,"",MAX(_xlfn.MAXIFS('Contract Awards'!$U$9:$U$2697,'Contract Awards'!$C$9:$C$2697,$B99),_xlfn.MAXIFS('Contract Awards'!$U$9:$U$2697,'Contract Awards'!$D$9:$D$2697,$B99)))</f>
        <v>42642</v>
      </c>
      <c r="Y99" s="19">
        <f>IF(MAX(_xlfn.MAXIFS('Contract Awards'!$V$9:$V$2697,'Contract Awards'!$C$9:$C$2697,$B99),_xlfn.MAXIFS('Contract Awards'!$V$9:$V$2697,'Contract Awards'!$D$9:$D$2697,$B99))=0,"",MAX(_xlfn.MAXIFS('Contract Awards'!$V$9:$V$2697,'Contract Awards'!$C$9:$C$2697,$B99),_xlfn.MAXIFS('Contract Awards'!$V$9:$V$2697,'Contract Awards'!$D$9:$D$2697,$B99)))</f>
        <v>42642</v>
      </c>
      <c r="Z99" s="19">
        <f>IF(_xlfn.MAXIFS('Contract Awards'!$U$9:$U$2697,'Contract Awards'!$C$9:$C$2697,$B99)=0,"",_xlfn.MAXIFS('Contract Awards'!$U$9:$U$2697,'Contract Awards'!$C$9:$C$2697,$B99))</f>
        <v>42642</v>
      </c>
      <c r="AA99" s="18" t="str">
        <f>IF(INDEX('Contract Families'!$AN$9:$AN$1696,MATCH($B99,'Contract Families'!$B$9:$B$1696,0))="","",INDEX('Contract Families'!$AN$9:$AN$1696,MATCH($B99,'Contract Families'!$B$9:$B$1696,0)))</f>
        <v/>
      </c>
      <c r="AB99" s="15">
        <f t="shared" si="3"/>
        <v>0</v>
      </c>
      <c r="AD99" t="str">
        <f>IF($U99="","",IF($U99&lt;'Timing &amp; Incumbent Screen'!$C$6,"Expired - successor unresolved","Active"))</f>
        <v>Expired - successor unresolved</v>
      </c>
    </row>
    <row r="100" spans="2:30" ht="11" outlineLevel="1" x14ac:dyDescent="0.15">
      <c r="B100" t="s">
        <v>227</v>
      </c>
      <c r="C100" t="s">
        <v>806</v>
      </c>
      <c r="D100" t="s">
        <v>762</v>
      </c>
      <c r="E100" t="s">
        <v>795</v>
      </c>
      <c r="F100" t="s">
        <v>818</v>
      </c>
      <c r="I100" t="str">
        <f>IF(COUNTIFS('Contract Awards'!$D$9:$D$2697,$B100)&gt;0,"IDV vehicle","Standalone")</f>
        <v>Standalone</v>
      </c>
      <c r="J100" t="s">
        <v>799</v>
      </c>
      <c r="M100" t="s">
        <v>799</v>
      </c>
      <c r="N100" s="15">
        <v>1</v>
      </c>
      <c r="O100" s="15">
        <f>COUNTIFS('Contract Awards'!$D$9:$D$2697,$B100)</f>
        <v>0</v>
      </c>
      <c r="P100" s="4">
        <f>(SUMIFS('Contract Awards'!$M$9:$M$2697,'Contract Awards'!$C$9:$C$2697,$B100)+SUMIFS('Contract Awards'!$M$9:$M$2697,'Contract Awards'!$D$9:$D$2697,$B100))/1000000</f>
        <v>10.109417000000001</v>
      </c>
      <c r="Q100" s="4">
        <f>(SUMIFS('Award Actions'!$K$9:$K$7765,'Award Actions'!$D$9:$D$7765,$B100)+SUMIFS('Award Actions'!$K$9:$K$7765,'Award Actions'!$C$9:$C$7765,$B100))/1000000</f>
        <v>10.109417000000001</v>
      </c>
      <c r="R100" s="6">
        <f t="shared" si="2"/>
        <v>1</v>
      </c>
      <c r="S100" t="s">
        <v>800</v>
      </c>
      <c r="T100" s="15">
        <f>COUNTIFS('Award Actions'!$D$9:$D$7765,$B100)+COUNTIFS('Award Actions'!$C$9:$C$7765,$B100)</f>
        <v>3</v>
      </c>
      <c r="U100" s="18">
        <f>IF(INDEX('Contract Families'!$AK$9:$AK$1696,MATCH($B100,'Contract Families'!$B$9:$B$1696,0))="","",INDEX('Contract Families'!$AK$9:$AK$1696,MATCH($B100,'Contract Families'!$B$9:$B$1696,0)))</f>
        <v>45314</v>
      </c>
      <c r="V100" t="s">
        <v>811</v>
      </c>
      <c r="W100" t="s">
        <v>599</v>
      </c>
      <c r="X100" s="19">
        <f>IF(MAX(_xlfn.MAXIFS('Contract Awards'!$U$9:$U$2697,'Contract Awards'!$C$9:$C$2697,$B100),_xlfn.MAXIFS('Contract Awards'!$U$9:$U$2697,'Contract Awards'!$D$9:$D$2697,$B100))=0,"",MAX(_xlfn.MAXIFS('Contract Awards'!$U$9:$U$2697,'Contract Awards'!$C$9:$C$2697,$B100),_xlfn.MAXIFS('Contract Awards'!$U$9:$U$2697,'Contract Awards'!$D$9:$D$2697,$B100)))</f>
        <v>45314</v>
      </c>
      <c r="Y100" s="19">
        <f>IF(MAX(_xlfn.MAXIFS('Contract Awards'!$V$9:$V$2697,'Contract Awards'!$C$9:$C$2697,$B100),_xlfn.MAXIFS('Contract Awards'!$V$9:$V$2697,'Contract Awards'!$D$9:$D$2697,$B100))=0,"",MAX(_xlfn.MAXIFS('Contract Awards'!$V$9:$V$2697,'Contract Awards'!$C$9:$C$2697,$B100),_xlfn.MAXIFS('Contract Awards'!$V$9:$V$2697,'Contract Awards'!$D$9:$D$2697,$B100)))</f>
        <v>45314</v>
      </c>
      <c r="Z100" s="19">
        <f>IF(_xlfn.MAXIFS('Contract Awards'!$U$9:$U$2697,'Contract Awards'!$C$9:$C$2697,$B100)=0,"",_xlfn.MAXIFS('Contract Awards'!$U$9:$U$2697,'Contract Awards'!$C$9:$C$2697,$B100))</f>
        <v>45314</v>
      </c>
      <c r="AA100" s="18" t="str">
        <f>IF(INDEX('Contract Families'!$AN$9:$AN$1696,MATCH($B100,'Contract Families'!$B$9:$B$1696,0))="","",INDEX('Contract Families'!$AN$9:$AN$1696,MATCH($B100,'Contract Families'!$B$9:$B$1696,0)))</f>
        <v/>
      </c>
      <c r="AB100" s="15">
        <f t="shared" si="3"/>
        <v>0</v>
      </c>
      <c r="AD100" t="str">
        <f>IF($U100="","",IF($U100&lt;'Timing &amp; Incumbent Screen'!$C$6,"Expired - successor unresolved","Active"))</f>
        <v>Expired - successor unresolved</v>
      </c>
    </row>
    <row r="101" spans="2:30" ht="11" outlineLevel="1" x14ac:dyDescent="0.15">
      <c r="B101" t="s">
        <v>228</v>
      </c>
      <c r="C101" t="s">
        <v>806</v>
      </c>
      <c r="D101" t="s">
        <v>761</v>
      </c>
      <c r="E101" t="s">
        <v>795</v>
      </c>
      <c r="F101" t="s">
        <v>796</v>
      </c>
      <c r="I101" t="str">
        <f>IF(COUNTIFS('Contract Awards'!$D$9:$D$2697,$B101)&gt;0,"IDV vehicle","Standalone")</f>
        <v>Standalone</v>
      </c>
      <c r="J101" t="s">
        <v>799</v>
      </c>
      <c r="M101" t="s">
        <v>799</v>
      </c>
      <c r="N101" s="15">
        <v>1</v>
      </c>
      <c r="O101" s="15">
        <f>COUNTIFS('Contract Awards'!$D$9:$D$2697,$B101)</f>
        <v>0</v>
      </c>
      <c r="P101" s="4">
        <f>(SUMIFS('Contract Awards'!$M$9:$M$2697,'Contract Awards'!$C$9:$C$2697,$B101)+SUMIFS('Contract Awards'!$M$9:$M$2697,'Contract Awards'!$D$9:$D$2697,$B101))/1000000</f>
        <v>9.9553878200000003</v>
      </c>
      <c r="Q101" s="4">
        <f>(SUMIFS('Award Actions'!$K$9:$K$7765,'Award Actions'!$D$9:$D$7765,$B101)+SUMIFS('Award Actions'!$K$9:$K$7765,'Award Actions'!$C$9:$C$7765,$B101))/1000000</f>
        <v>9.9553878199999986</v>
      </c>
      <c r="R101" s="6">
        <f t="shared" si="2"/>
        <v>1</v>
      </c>
      <c r="S101" t="s">
        <v>800</v>
      </c>
      <c r="T101" s="15">
        <f>COUNTIFS('Award Actions'!$D$9:$D$7765,$B101)+COUNTIFS('Award Actions'!$C$9:$C$7765,$B101)</f>
        <v>15</v>
      </c>
      <c r="U101" s="18">
        <f>IF(INDEX('Contract Families'!$AK$9:$AK$1696,MATCH($B101,'Contract Families'!$B$9:$B$1696,0))="","",INDEX('Contract Families'!$AK$9:$AK$1696,MATCH($B101,'Contract Families'!$B$9:$B$1696,0)))</f>
        <v>45412</v>
      </c>
      <c r="V101" t="s">
        <v>811</v>
      </c>
      <c r="W101" t="s">
        <v>599</v>
      </c>
      <c r="X101" s="19">
        <f>IF(MAX(_xlfn.MAXIFS('Contract Awards'!$U$9:$U$2697,'Contract Awards'!$C$9:$C$2697,$B101),_xlfn.MAXIFS('Contract Awards'!$U$9:$U$2697,'Contract Awards'!$D$9:$D$2697,$B101))=0,"",MAX(_xlfn.MAXIFS('Contract Awards'!$U$9:$U$2697,'Contract Awards'!$C$9:$C$2697,$B101),_xlfn.MAXIFS('Contract Awards'!$U$9:$U$2697,'Contract Awards'!$D$9:$D$2697,$B101)))</f>
        <v>45412</v>
      </c>
      <c r="Y101" s="19">
        <f>IF(MAX(_xlfn.MAXIFS('Contract Awards'!$V$9:$V$2697,'Contract Awards'!$C$9:$C$2697,$B101),_xlfn.MAXIFS('Contract Awards'!$V$9:$V$2697,'Contract Awards'!$D$9:$D$2697,$B101))=0,"",MAX(_xlfn.MAXIFS('Contract Awards'!$V$9:$V$2697,'Contract Awards'!$C$9:$C$2697,$B101),_xlfn.MAXIFS('Contract Awards'!$V$9:$V$2697,'Contract Awards'!$D$9:$D$2697,$B101)))</f>
        <v>45412</v>
      </c>
      <c r="Z101" s="19">
        <f>IF(_xlfn.MAXIFS('Contract Awards'!$U$9:$U$2697,'Contract Awards'!$C$9:$C$2697,$B101)=0,"",_xlfn.MAXIFS('Contract Awards'!$U$9:$U$2697,'Contract Awards'!$C$9:$C$2697,$B101))</f>
        <v>45412</v>
      </c>
      <c r="AA101" s="18" t="str">
        <f>IF(INDEX('Contract Families'!$AN$9:$AN$1696,MATCH($B101,'Contract Families'!$B$9:$B$1696,0))="","",INDEX('Contract Families'!$AN$9:$AN$1696,MATCH($B101,'Contract Families'!$B$9:$B$1696,0)))</f>
        <v/>
      </c>
      <c r="AB101" s="15">
        <f t="shared" si="3"/>
        <v>0</v>
      </c>
      <c r="AD101" t="str">
        <f>IF($U101="","",IF($U101&lt;'Timing &amp; Incumbent Screen'!$C$6,"Expired - successor unresolved","Active"))</f>
        <v>Expired - successor unresolved</v>
      </c>
    </row>
    <row r="102" spans="2:30" ht="11" outlineLevel="1" x14ac:dyDescent="0.15">
      <c r="B102" t="s">
        <v>229</v>
      </c>
      <c r="C102" t="s">
        <v>850</v>
      </c>
      <c r="D102" t="s">
        <v>760</v>
      </c>
      <c r="E102" t="s">
        <v>795</v>
      </c>
      <c r="F102" t="s">
        <v>818</v>
      </c>
      <c r="H102" t="s">
        <v>289</v>
      </c>
      <c r="I102" t="str">
        <f>IF(COUNTIFS('Contract Awards'!$D$9:$D$2697,$B102)&gt;0,"IDV vehicle","Standalone")</f>
        <v>Standalone</v>
      </c>
      <c r="J102" t="s">
        <v>799</v>
      </c>
      <c r="M102" t="s">
        <v>799</v>
      </c>
      <c r="N102" s="15">
        <v>1</v>
      </c>
      <c r="O102" s="15">
        <f>COUNTIFS('Contract Awards'!$D$9:$D$2697,$B102)</f>
        <v>0</v>
      </c>
      <c r="P102" s="4">
        <f>(SUMIFS('Contract Awards'!$M$9:$M$2697,'Contract Awards'!$C$9:$C$2697,$B102)+SUMIFS('Contract Awards'!$M$9:$M$2697,'Contract Awards'!$D$9:$D$2697,$B102))/1000000</f>
        <v>9.6445489999999996</v>
      </c>
      <c r="Q102" s="4">
        <f>(SUMIFS('Award Actions'!$K$9:$K$7765,'Award Actions'!$D$9:$D$7765,$B102)+SUMIFS('Award Actions'!$K$9:$K$7765,'Award Actions'!$C$9:$C$7765,$B102))/1000000</f>
        <v>9.6445489999999996</v>
      </c>
      <c r="R102" s="6">
        <f t="shared" si="2"/>
        <v>1</v>
      </c>
      <c r="S102" t="s">
        <v>800</v>
      </c>
      <c r="T102" s="15">
        <f>COUNTIFS('Award Actions'!$D$9:$D$7765,$B102)+COUNTIFS('Award Actions'!$C$9:$C$7765,$B102)</f>
        <v>14</v>
      </c>
      <c r="U102" s="18">
        <f>IF(INDEX('Contract Families'!$AK$9:$AK$1696,MATCH($B102,'Contract Families'!$B$9:$B$1696,0))="","",INDEX('Contract Families'!$AK$9:$AK$1696,MATCH($B102,'Contract Families'!$B$9:$B$1696,0)))</f>
        <v>43392</v>
      </c>
      <c r="V102" t="s">
        <v>811</v>
      </c>
      <c r="W102" t="s">
        <v>599</v>
      </c>
      <c r="X102" s="19">
        <f>IF(MAX(_xlfn.MAXIFS('Contract Awards'!$U$9:$U$2697,'Contract Awards'!$C$9:$C$2697,$B102),_xlfn.MAXIFS('Contract Awards'!$U$9:$U$2697,'Contract Awards'!$D$9:$D$2697,$B102))=0,"",MAX(_xlfn.MAXIFS('Contract Awards'!$U$9:$U$2697,'Contract Awards'!$C$9:$C$2697,$B102),_xlfn.MAXIFS('Contract Awards'!$U$9:$U$2697,'Contract Awards'!$D$9:$D$2697,$B102)))</f>
        <v>43392</v>
      </c>
      <c r="Y102" s="19">
        <f>IF(MAX(_xlfn.MAXIFS('Contract Awards'!$V$9:$V$2697,'Contract Awards'!$C$9:$C$2697,$B102),_xlfn.MAXIFS('Contract Awards'!$V$9:$V$2697,'Contract Awards'!$D$9:$D$2697,$B102))=0,"",MAX(_xlfn.MAXIFS('Contract Awards'!$V$9:$V$2697,'Contract Awards'!$C$9:$C$2697,$B102),_xlfn.MAXIFS('Contract Awards'!$V$9:$V$2697,'Contract Awards'!$D$9:$D$2697,$B102)))</f>
        <v>43392</v>
      </c>
      <c r="Z102" s="19">
        <f>IF(_xlfn.MAXIFS('Contract Awards'!$U$9:$U$2697,'Contract Awards'!$C$9:$C$2697,$B102)=0,"",_xlfn.MAXIFS('Contract Awards'!$U$9:$U$2697,'Contract Awards'!$C$9:$C$2697,$B102))</f>
        <v>43392</v>
      </c>
      <c r="AA102" s="18" t="str">
        <f>IF(INDEX('Contract Families'!$AN$9:$AN$1696,MATCH($B102,'Contract Families'!$B$9:$B$1696,0))="","",INDEX('Contract Families'!$AN$9:$AN$1696,MATCH($B102,'Contract Families'!$B$9:$B$1696,0)))</f>
        <v/>
      </c>
      <c r="AB102" s="15">
        <f t="shared" si="3"/>
        <v>0</v>
      </c>
      <c r="AD102" t="str">
        <f>IF($U102="","",IF($U102&lt;'Timing &amp; Incumbent Screen'!$C$6,"Expired - successor unresolved","Active"))</f>
        <v>Expired - successor unresolved</v>
      </c>
    </row>
    <row r="103" spans="2:30" ht="11" outlineLevel="1" x14ac:dyDescent="0.15">
      <c r="B103" t="s">
        <v>230</v>
      </c>
      <c r="C103" t="s">
        <v>837</v>
      </c>
      <c r="D103" t="s">
        <v>741</v>
      </c>
      <c r="E103" t="s">
        <v>795</v>
      </c>
      <c r="F103" t="s">
        <v>818</v>
      </c>
      <c r="H103" t="s">
        <v>175</v>
      </c>
      <c r="I103" t="str">
        <f>IF(COUNTIFS('Contract Awards'!$D$9:$D$2697,$B103)&gt;0,"IDV vehicle","Standalone")</f>
        <v>Standalone</v>
      </c>
      <c r="J103" t="s">
        <v>799</v>
      </c>
      <c r="M103" t="s">
        <v>799</v>
      </c>
      <c r="N103" s="15">
        <v>1</v>
      </c>
      <c r="O103" s="15">
        <f>COUNTIFS('Contract Awards'!$D$9:$D$2697,$B103)</f>
        <v>0</v>
      </c>
      <c r="P103" s="4">
        <f>(SUMIFS('Contract Awards'!$M$9:$M$2697,'Contract Awards'!$C$9:$C$2697,$B103)+SUMIFS('Contract Awards'!$M$9:$M$2697,'Contract Awards'!$D$9:$D$2697,$B103))/1000000</f>
        <v>9.6147130000000001</v>
      </c>
      <c r="Q103" s="4">
        <f>(SUMIFS('Award Actions'!$K$9:$K$7765,'Award Actions'!$D$9:$D$7765,$B103)+SUMIFS('Award Actions'!$K$9:$K$7765,'Award Actions'!$C$9:$C$7765,$B103))/1000000</f>
        <v>9.6147130000000001</v>
      </c>
      <c r="R103" s="6">
        <f t="shared" si="2"/>
        <v>1</v>
      </c>
      <c r="S103" t="s">
        <v>800</v>
      </c>
      <c r="T103" s="15">
        <f>COUNTIFS('Award Actions'!$D$9:$D$7765,$B103)+COUNTIFS('Award Actions'!$C$9:$C$7765,$B103)</f>
        <v>6</v>
      </c>
      <c r="U103" s="18">
        <f>IF(INDEX('Contract Families'!$AK$9:$AK$1696,MATCH($B103,'Contract Families'!$B$9:$B$1696,0))="","",INDEX('Contract Families'!$AK$9:$AK$1696,MATCH($B103,'Contract Families'!$B$9:$B$1696,0)))</f>
        <v>46081</v>
      </c>
      <c r="V103" t="s">
        <v>811</v>
      </c>
      <c r="W103" t="s">
        <v>599</v>
      </c>
      <c r="X103" s="19">
        <f>IF(MAX(_xlfn.MAXIFS('Contract Awards'!$U$9:$U$2697,'Contract Awards'!$C$9:$C$2697,$B103),_xlfn.MAXIFS('Contract Awards'!$U$9:$U$2697,'Contract Awards'!$D$9:$D$2697,$B103))=0,"",MAX(_xlfn.MAXIFS('Contract Awards'!$U$9:$U$2697,'Contract Awards'!$C$9:$C$2697,$B103),_xlfn.MAXIFS('Contract Awards'!$U$9:$U$2697,'Contract Awards'!$D$9:$D$2697,$B103)))</f>
        <v>46081</v>
      </c>
      <c r="Y103" s="19">
        <f>IF(MAX(_xlfn.MAXIFS('Contract Awards'!$V$9:$V$2697,'Contract Awards'!$C$9:$C$2697,$B103),_xlfn.MAXIFS('Contract Awards'!$V$9:$V$2697,'Contract Awards'!$D$9:$D$2697,$B103))=0,"",MAX(_xlfn.MAXIFS('Contract Awards'!$V$9:$V$2697,'Contract Awards'!$C$9:$C$2697,$B103),_xlfn.MAXIFS('Contract Awards'!$V$9:$V$2697,'Contract Awards'!$D$9:$D$2697,$B103)))</f>
        <v>46081</v>
      </c>
      <c r="Z103" s="19">
        <f>IF(_xlfn.MAXIFS('Contract Awards'!$U$9:$U$2697,'Contract Awards'!$C$9:$C$2697,$B103)=0,"",_xlfn.MAXIFS('Contract Awards'!$U$9:$U$2697,'Contract Awards'!$C$9:$C$2697,$B103))</f>
        <v>46081</v>
      </c>
      <c r="AA103" s="18" t="str">
        <f>IF(INDEX('Contract Families'!$AN$9:$AN$1696,MATCH($B103,'Contract Families'!$B$9:$B$1696,0))="","",INDEX('Contract Families'!$AN$9:$AN$1696,MATCH($B103,'Contract Families'!$B$9:$B$1696,0)))</f>
        <v/>
      </c>
      <c r="AB103" s="15">
        <f t="shared" si="3"/>
        <v>0</v>
      </c>
      <c r="AD103" t="str">
        <f>IF($U103="","",IF($U103&lt;'Timing &amp; Incumbent Screen'!$C$6,"Expired - successor unresolved","Active"))</f>
        <v>Expired - successor unresolved</v>
      </c>
    </row>
    <row r="104" spans="2:30" ht="11" outlineLevel="1" x14ac:dyDescent="0.15">
      <c r="B104" t="s">
        <v>231</v>
      </c>
      <c r="C104" t="s">
        <v>806</v>
      </c>
      <c r="D104" t="s">
        <v>744</v>
      </c>
      <c r="E104" t="s">
        <v>795</v>
      </c>
      <c r="F104" t="s">
        <v>796</v>
      </c>
      <c r="G104" t="s">
        <v>301</v>
      </c>
      <c r="H104" t="s">
        <v>202</v>
      </c>
      <c r="I104" t="str">
        <f>IF(COUNTIFS('Contract Awards'!$D$9:$D$2697,$B104)&gt;0,"IDV vehicle","Standalone")</f>
        <v>IDV vehicle</v>
      </c>
      <c r="J104" t="s">
        <v>797</v>
      </c>
      <c r="K104" t="s">
        <v>798</v>
      </c>
      <c r="M104" t="s">
        <v>799</v>
      </c>
      <c r="N104" s="15">
        <v>1</v>
      </c>
      <c r="O104" s="15">
        <f>COUNTIFS('Contract Awards'!$D$9:$D$2697,$B104)</f>
        <v>20</v>
      </c>
      <c r="P104" s="4">
        <f>(SUMIFS('Contract Awards'!$M$9:$M$2697,'Contract Awards'!$C$9:$C$2697,$B104)+SUMIFS('Contract Awards'!$M$9:$M$2697,'Contract Awards'!$D$9:$D$2697,$B104))/1000000</f>
        <v>9.4748439999999992</v>
      </c>
      <c r="Q104" s="4">
        <f>(SUMIFS('Award Actions'!$K$9:$K$7765,'Award Actions'!$D$9:$D$7765,$B104)+SUMIFS('Award Actions'!$K$9:$K$7765,'Award Actions'!$C$9:$C$7765,$B104))/1000000</f>
        <v>9.4748439999999992</v>
      </c>
      <c r="R104" s="6">
        <f t="shared" si="2"/>
        <v>1</v>
      </c>
      <c r="S104" t="s">
        <v>800</v>
      </c>
      <c r="T104" s="15">
        <f>COUNTIFS('Award Actions'!$D$9:$D$7765,$B104)+COUNTIFS('Award Actions'!$C$9:$C$7765,$B104)</f>
        <v>37</v>
      </c>
      <c r="U104" s="18">
        <f>IF(INDEX('Contract Families'!$AK$9:$AK$1696,MATCH($B104,'Contract Families'!$B$9:$B$1696,0))="","",INDEX('Contract Families'!$AK$9:$AK$1696,MATCH($B104,'Contract Families'!$B$9:$B$1696,0)))</f>
        <v>43281</v>
      </c>
      <c r="V104" t="s">
        <v>801</v>
      </c>
      <c r="W104" t="s">
        <v>599</v>
      </c>
      <c r="X104" s="19">
        <f>IF(MAX(_xlfn.MAXIFS('Contract Awards'!$U$9:$U$2697,'Contract Awards'!$C$9:$C$2697,$B104),_xlfn.MAXIFS('Contract Awards'!$U$9:$U$2697,'Contract Awards'!$D$9:$D$2697,$B104))=0,"",MAX(_xlfn.MAXIFS('Contract Awards'!$U$9:$U$2697,'Contract Awards'!$C$9:$C$2697,$B104),_xlfn.MAXIFS('Contract Awards'!$U$9:$U$2697,'Contract Awards'!$D$9:$D$2697,$B104)))</f>
        <v>43281</v>
      </c>
      <c r="Y104" s="19">
        <f>IF(MAX(_xlfn.MAXIFS('Contract Awards'!$V$9:$V$2697,'Contract Awards'!$C$9:$C$2697,$B104),_xlfn.MAXIFS('Contract Awards'!$V$9:$V$2697,'Contract Awards'!$D$9:$D$2697,$B104))=0,"",MAX(_xlfn.MAXIFS('Contract Awards'!$V$9:$V$2697,'Contract Awards'!$C$9:$C$2697,$B104),_xlfn.MAXIFS('Contract Awards'!$V$9:$V$2697,'Contract Awards'!$D$9:$D$2697,$B104)))</f>
        <v>43281</v>
      </c>
      <c r="Z104" s="19">
        <f>IF(_xlfn.MAXIFS('Contract Awards'!$U$9:$U$2697,'Contract Awards'!$C$9:$C$2697,$B104)=0,"",_xlfn.MAXIFS('Contract Awards'!$U$9:$U$2697,'Contract Awards'!$C$9:$C$2697,$B104))</f>
        <v>43281</v>
      </c>
      <c r="AA104" s="18">
        <f>IF(INDEX('Contract Families'!$AN$9:$AN$1696,MATCH($B104,'Contract Families'!$B$9:$B$1696,0))="","",INDEX('Contract Families'!$AN$9:$AN$1696,MATCH($B104,'Contract Families'!$B$9:$B$1696,0)))</f>
        <v>43220</v>
      </c>
      <c r="AB104" s="15">
        <f t="shared" si="3"/>
        <v>0</v>
      </c>
      <c r="AD104" t="str">
        <f>IF($U104="","",IF($U104&lt;'Timing &amp; Incumbent Screen'!$C$6,"Expired - successor unresolved","Active"))</f>
        <v>Expired - successor unresolved</v>
      </c>
    </row>
    <row r="105" spans="2:30" ht="11" outlineLevel="1" x14ac:dyDescent="0.15">
      <c r="B105" t="s">
        <v>233</v>
      </c>
      <c r="C105" t="s">
        <v>837</v>
      </c>
      <c r="D105" t="s">
        <v>741</v>
      </c>
      <c r="E105" t="s">
        <v>795</v>
      </c>
      <c r="F105" t="s">
        <v>818</v>
      </c>
      <c r="G105" t="s">
        <v>330</v>
      </c>
      <c r="H105" t="s">
        <v>253</v>
      </c>
      <c r="I105" t="str">
        <f>IF(COUNTIFS('Contract Awards'!$D$9:$D$2697,$B105)&gt;0,"IDV vehicle","Standalone")</f>
        <v>Standalone</v>
      </c>
      <c r="J105" t="s">
        <v>799</v>
      </c>
      <c r="M105" t="s">
        <v>799</v>
      </c>
      <c r="N105" s="15">
        <v>1</v>
      </c>
      <c r="O105" s="15">
        <f>COUNTIFS('Contract Awards'!$D$9:$D$2697,$B105)</f>
        <v>0</v>
      </c>
      <c r="P105" s="4">
        <f>(SUMIFS('Contract Awards'!$M$9:$M$2697,'Contract Awards'!$C$9:$C$2697,$B105)+SUMIFS('Contract Awards'!$M$9:$M$2697,'Contract Awards'!$D$9:$D$2697,$B105))/1000000</f>
        <v>9.1934989900000001</v>
      </c>
      <c r="Q105" s="4">
        <f>(SUMIFS('Award Actions'!$K$9:$K$7765,'Award Actions'!$D$9:$D$7765,$B105)+SUMIFS('Award Actions'!$K$9:$K$7765,'Award Actions'!$C$9:$C$7765,$B105))/1000000</f>
        <v>9.1934989900000001</v>
      </c>
      <c r="R105" s="6">
        <f t="shared" si="2"/>
        <v>1</v>
      </c>
      <c r="S105" t="s">
        <v>800</v>
      </c>
      <c r="T105" s="15">
        <f>COUNTIFS('Award Actions'!$D$9:$D$7765,$B105)+COUNTIFS('Award Actions'!$C$9:$C$7765,$B105)</f>
        <v>4</v>
      </c>
      <c r="U105" s="18">
        <f>IF(INDEX('Contract Families'!$AK$9:$AK$1696,MATCH($B105,'Contract Families'!$B$9:$B$1696,0))="","",INDEX('Contract Families'!$AK$9:$AK$1696,MATCH($B105,'Contract Families'!$B$9:$B$1696,0)))</f>
        <v>45231</v>
      </c>
      <c r="V105" t="s">
        <v>811</v>
      </c>
      <c r="W105" t="s">
        <v>599</v>
      </c>
      <c r="X105" s="19">
        <f>IF(MAX(_xlfn.MAXIFS('Contract Awards'!$U$9:$U$2697,'Contract Awards'!$C$9:$C$2697,$B105),_xlfn.MAXIFS('Contract Awards'!$U$9:$U$2697,'Contract Awards'!$D$9:$D$2697,$B105))=0,"",MAX(_xlfn.MAXIFS('Contract Awards'!$U$9:$U$2697,'Contract Awards'!$C$9:$C$2697,$B105),_xlfn.MAXIFS('Contract Awards'!$U$9:$U$2697,'Contract Awards'!$D$9:$D$2697,$B105)))</f>
        <v>45231</v>
      </c>
      <c r="Y105" s="19">
        <f>IF(MAX(_xlfn.MAXIFS('Contract Awards'!$V$9:$V$2697,'Contract Awards'!$C$9:$C$2697,$B105),_xlfn.MAXIFS('Contract Awards'!$V$9:$V$2697,'Contract Awards'!$D$9:$D$2697,$B105))=0,"",MAX(_xlfn.MAXIFS('Contract Awards'!$V$9:$V$2697,'Contract Awards'!$C$9:$C$2697,$B105),_xlfn.MAXIFS('Contract Awards'!$V$9:$V$2697,'Contract Awards'!$D$9:$D$2697,$B105)))</f>
        <v>45231</v>
      </c>
      <c r="Z105" s="19">
        <f>IF(_xlfn.MAXIFS('Contract Awards'!$U$9:$U$2697,'Contract Awards'!$C$9:$C$2697,$B105)=0,"",_xlfn.MAXIFS('Contract Awards'!$U$9:$U$2697,'Contract Awards'!$C$9:$C$2697,$B105))</f>
        <v>45231</v>
      </c>
      <c r="AA105" s="18" t="str">
        <f>IF(INDEX('Contract Families'!$AN$9:$AN$1696,MATCH($B105,'Contract Families'!$B$9:$B$1696,0))="","",INDEX('Contract Families'!$AN$9:$AN$1696,MATCH($B105,'Contract Families'!$B$9:$B$1696,0)))</f>
        <v/>
      </c>
      <c r="AB105" s="15">
        <f t="shared" si="3"/>
        <v>0</v>
      </c>
      <c r="AD105" t="str">
        <f>IF($U105="","",IF($U105&lt;'Timing &amp; Incumbent Screen'!$C$6,"Expired - successor unresolved","Active"))</f>
        <v>Expired - successor unresolved</v>
      </c>
    </row>
    <row r="106" spans="2:30" ht="11" outlineLevel="1" x14ac:dyDescent="0.15">
      <c r="B106" t="s">
        <v>234</v>
      </c>
      <c r="C106" t="s">
        <v>806</v>
      </c>
      <c r="D106" t="s">
        <v>744</v>
      </c>
      <c r="E106" t="s">
        <v>795</v>
      </c>
      <c r="F106" t="s">
        <v>796</v>
      </c>
      <c r="H106" t="s">
        <v>194</v>
      </c>
      <c r="I106" t="str">
        <f>IF(COUNTIFS('Contract Awards'!$D$9:$D$2697,$B106)&gt;0,"IDV vehicle","Standalone")</f>
        <v>IDV vehicle</v>
      </c>
      <c r="J106" t="s">
        <v>797</v>
      </c>
      <c r="K106" t="s">
        <v>798</v>
      </c>
      <c r="M106" t="s">
        <v>799</v>
      </c>
      <c r="N106" s="15">
        <v>1</v>
      </c>
      <c r="O106" s="15">
        <f>COUNTIFS('Contract Awards'!$D$9:$D$2697,$B106)</f>
        <v>13</v>
      </c>
      <c r="P106" s="4">
        <f>(SUMIFS('Contract Awards'!$M$9:$M$2697,'Contract Awards'!$C$9:$C$2697,$B106)+SUMIFS('Contract Awards'!$M$9:$M$2697,'Contract Awards'!$D$9:$D$2697,$B106))/1000000</f>
        <v>9.1526399400000003</v>
      </c>
      <c r="Q106" s="4">
        <f>(SUMIFS('Award Actions'!$K$9:$K$7765,'Award Actions'!$D$9:$D$7765,$B106)+SUMIFS('Award Actions'!$K$9:$K$7765,'Award Actions'!$C$9:$C$7765,$B106))/1000000</f>
        <v>6.0074609399999996</v>
      </c>
      <c r="R106" s="6">
        <f t="shared" si="2"/>
        <v>0.66</v>
      </c>
      <c r="S106" t="s">
        <v>810</v>
      </c>
      <c r="T106" s="15">
        <f>COUNTIFS('Award Actions'!$D$9:$D$7765,$B106)+COUNTIFS('Award Actions'!$C$9:$C$7765,$B106)</f>
        <v>28</v>
      </c>
      <c r="U106" s="18">
        <f>IF(INDEX('Contract Families'!$AK$9:$AK$1696,MATCH($B106,'Contract Families'!$B$9:$B$1696,0))="","",INDEX('Contract Families'!$AK$9:$AK$1696,MATCH($B106,'Contract Families'!$B$9:$B$1696,0)))</f>
        <v>42306</v>
      </c>
      <c r="V106" t="s">
        <v>801</v>
      </c>
      <c r="W106" t="s">
        <v>599</v>
      </c>
      <c r="X106" s="19">
        <f>IF(MAX(_xlfn.MAXIFS('Contract Awards'!$U$9:$U$2697,'Contract Awards'!$C$9:$C$2697,$B106),_xlfn.MAXIFS('Contract Awards'!$U$9:$U$2697,'Contract Awards'!$D$9:$D$2697,$B106))=0,"",MAX(_xlfn.MAXIFS('Contract Awards'!$U$9:$U$2697,'Contract Awards'!$C$9:$C$2697,$B106),_xlfn.MAXIFS('Contract Awards'!$U$9:$U$2697,'Contract Awards'!$D$9:$D$2697,$B106)))</f>
        <v>42306</v>
      </c>
      <c r="Y106" s="19">
        <f>IF(MAX(_xlfn.MAXIFS('Contract Awards'!$V$9:$V$2697,'Contract Awards'!$C$9:$C$2697,$B106),_xlfn.MAXIFS('Contract Awards'!$V$9:$V$2697,'Contract Awards'!$D$9:$D$2697,$B106))=0,"",MAX(_xlfn.MAXIFS('Contract Awards'!$V$9:$V$2697,'Contract Awards'!$C$9:$C$2697,$B106),_xlfn.MAXIFS('Contract Awards'!$V$9:$V$2697,'Contract Awards'!$D$9:$D$2697,$B106)))</f>
        <v>42306</v>
      </c>
      <c r="Z106" s="19">
        <f>IF(_xlfn.MAXIFS('Contract Awards'!$U$9:$U$2697,'Contract Awards'!$C$9:$C$2697,$B106)=0,"",_xlfn.MAXIFS('Contract Awards'!$U$9:$U$2697,'Contract Awards'!$C$9:$C$2697,$B106))</f>
        <v>42306</v>
      </c>
      <c r="AA106" s="18">
        <f>IF(INDEX('Contract Families'!$AN$9:$AN$1696,MATCH($B106,'Contract Families'!$B$9:$B$1696,0))="","",INDEX('Contract Families'!$AN$9:$AN$1696,MATCH($B106,'Contract Families'!$B$9:$B$1696,0)))</f>
        <v>42298</v>
      </c>
      <c r="AB106" s="15">
        <f t="shared" si="3"/>
        <v>0</v>
      </c>
      <c r="AD106" t="str">
        <f>IF($U106="","",IF($U106&lt;'Timing &amp; Incumbent Screen'!$C$6,"Expired - successor unresolved","Active"))</f>
        <v>Expired - successor unresolved</v>
      </c>
    </row>
    <row r="107" spans="2:30" ht="11" outlineLevel="1" x14ac:dyDescent="0.15">
      <c r="B107" t="s">
        <v>235</v>
      </c>
      <c r="C107" t="s">
        <v>821</v>
      </c>
      <c r="D107" t="s">
        <v>743</v>
      </c>
      <c r="E107" t="s">
        <v>795</v>
      </c>
      <c r="F107" t="s">
        <v>825</v>
      </c>
      <c r="I107" t="str">
        <f>IF(COUNTIFS('Contract Awards'!$D$9:$D$2697,$B107)&gt;0,"IDV vehicle","Standalone")</f>
        <v>Standalone</v>
      </c>
      <c r="J107" t="s">
        <v>799</v>
      </c>
      <c r="M107" t="s">
        <v>799</v>
      </c>
      <c r="N107" s="15">
        <v>1</v>
      </c>
      <c r="O107" s="15">
        <f>COUNTIFS('Contract Awards'!$D$9:$D$2697,$B107)</f>
        <v>0</v>
      </c>
      <c r="P107" s="4">
        <f>(SUMIFS('Contract Awards'!$M$9:$M$2697,'Contract Awards'!$C$9:$C$2697,$B107)+SUMIFS('Contract Awards'!$M$9:$M$2697,'Contract Awards'!$D$9:$D$2697,$B107))/1000000</f>
        <v>8.7487537799999995</v>
      </c>
      <c r="Q107" s="4">
        <f>(SUMIFS('Award Actions'!$K$9:$K$7765,'Award Actions'!$D$9:$D$7765,$B107)+SUMIFS('Award Actions'!$K$9:$K$7765,'Award Actions'!$C$9:$C$7765,$B107))/1000000</f>
        <v>8.7487537799999995</v>
      </c>
      <c r="R107" s="6">
        <f t="shared" si="2"/>
        <v>1</v>
      </c>
      <c r="S107" t="s">
        <v>800</v>
      </c>
      <c r="T107" s="15">
        <f>COUNTIFS('Award Actions'!$D$9:$D$7765,$B107)+COUNTIFS('Award Actions'!$C$9:$C$7765,$B107)</f>
        <v>3</v>
      </c>
      <c r="U107" s="18">
        <f>IF(INDEX('Contract Families'!$AK$9:$AK$1696,MATCH($B107,'Contract Families'!$B$9:$B$1696,0))="","",INDEX('Contract Families'!$AK$9:$AK$1696,MATCH($B107,'Contract Families'!$B$9:$B$1696,0)))</f>
        <v>46247</v>
      </c>
      <c r="V107" t="s">
        <v>811</v>
      </c>
      <c r="W107" t="s">
        <v>599</v>
      </c>
      <c r="X107" s="19">
        <f>IF(MAX(_xlfn.MAXIFS('Contract Awards'!$U$9:$U$2697,'Contract Awards'!$C$9:$C$2697,$B107),_xlfn.MAXIFS('Contract Awards'!$U$9:$U$2697,'Contract Awards'!$D$9:$D$2697,$B107))=0,"",MAX(_xlfn.MAXIFS('Contract Awards'!$U$9:$U$2697,'Contract Awards'!$C$9:$C$2697,$B107),_xlfn.MAXIFS('Contract Awards'!$U$9:$U$2697,'Contract Awards'!$D$9:$D$2697,$B107)))</f>
        <v>46247</v>
      </c>
      <c r="Y107" s="19">
        <f>IF(MAX(_xlfn.MAXIFS('Contract Awards'!$V$9:$V$2697,'Contract Awards'!$C$9:$C$2697,$B107),_xlfn.MAXIFS('Contract Awards'!$V$9:$V$2697,'Contract Awards'!$D$9:$D$2697,$B107))=0,"",MAX(_xlfn.MAXIFS('Contract Awards'!$V$9:$V$2697,'Contract Awards'!$C$9:$C$2697,$B107),_xlfn.MAXIFS('Contract Awards'!$V$9:$V$2697,'Contract Awards'!$D$9:$D$2697,$B107)))</f>
        <v>46247</v>
      </c>
      <c r="Z107" s="19">
        <f>IF(_xlfn.MAXIFS('Contract Awards'!$U$9:$U$2697,'Contract Awards'!$C$9:$C$2697,$B107)=0,"",_xlfn.MAXIFS('Contract Awards'!$U$9:$U$2697,'Contract Awards'!$C$9:$C$2697,$B107))</f>
        <v>46247</v>
      </c>
      <c r="AA107" s="18" t="str">
        <f>IF(INDEX('Contract Families'!$AN$9:$AN$1696,MATCH($B107,'Contract Families'!$B$9:$B$1696,0))="","",INDEX('Contract Families'!$AN$9:$AN$1696,MATCH($B107,'Contract Families'!$B$9:$B$1696,0)))</f>
        <v/>
      </c>
      <c r="AB107" s="15">
        <f t="shared" si="3"/>
        <v>0</v>
      </c>
      <c r="AD107" t="str">
        <f>IF($U107="","",IF($U107&lt;'Timing &amp; Incumbent Screen'!$C$6,"Expired - successor unresolved","Active"))</f>
        <v>Active</v>
      </c>
    </row>
    <row r="108" spans="2:30" ht="11" outlineLevel="1" x14ac:dyDescent="0.15">
      <c r="B108" t="s">
        <v>236</v>
      </c>
      <c r="C108" t="s">
        <v>794</v>
      </c>
      <c r="D108" t="s">
        <v>738</v>
      </c>
      <c r="E108" t="s">
        <v>795</v>
      </c>
      <c r="F108" t="s">
        <v>796</v>
      </c>
      <c r="G108" t="s">
        <v>313</v>
      </c>
      <c r="I108" t="str">
        <f>IF(COUNTIFS('Contract Awards'!$D$9:$D$2697,$B108)&gt;0,"IDV vehicle","Standalone")</f>
        <v>Standalone</v>
      </c>
      <c r="J108" t="s">
        <v>799</v>
      </c>
      <c r="M108" t="s">
        <v>799</v>
      </c>
      <c r="N108" s="15">
        <v>1</v>
      </c>
      <c r="O108" s="15">
        <f>COUNTIFS('Contract Awards'!$D$9:$D$2697,$B108)</f>
        <v>0</v>
      </c>
      <c r="P108" s="4">
        <f>(SUMIFS('Contract Awards'!$M$9:$M$2697,'Contract Awards'!$C$9:$C$2697,$B108)+SUMIFS('Contract Awards'!$M$9:$M$2697,'Contract Awards'!$D$9:$D$2697,$B108))/1000000</f>
        <v>8.7239255700000005</v>
      </c>
      <c r="Q108" s="4">
        <f>(SUMIFS('Award Actions'!$K$9:$K$7765,'Award Actions'!$D$9:$D$7765,$B108)+SUMIFS('Award Actions'!$K$9:$K$7765,'Award Actions'!$C$9:$C$7765,$B108))/1000000</f>
        <v>8.7239255700000005</v>
      </c>
      <c r="R108" s="6">
        <f t="shared" si="2"/>
        <v>1</v>
      </c>
      <c r="S108" t="s">
        <v>800</v>
      </c>
      <c r="T108" s="15">
        <f>COUNTIFS('Award Actions'!$D$9:$D$7765,$B108)+COUNTIFS('Award Actions'!$C$9:$C$7765,$B108)</f>
        <v>8</v>
      </c>
      <c r="U108" s="18">
        <f>IF(INDEX('Contract Families'!$AK$9:$AK$1696,MATCH($B108,'Contract Families'!$B$9:$B$1696,0))="","",INDEX('Contract Families'!$AK$9:$AK$1696,MATCH($B108,'Contract Families'!$B$9:$B$1696,0)))</f>
        <v>44895</v>
      </c>
      <c r="V108" t="s">
        <v>811</v>
      </c>
      <c r="W108" t="s">
        <v>599</v>
      </c>
      <c r="X108" s="19">
        <f>IF(MAX(_xlfn.MAXIFS('Contract Awards'!$U$9:$U$2697,'Contract Awards'!$C$9:$C$2697,$B108),_xlfn.MAXIFS('Contract Awards'!$U$9:$U$2697,'Contract Awards'!$D$9:$D$2697,$B108))=0,"",MAX(_xlfn.MAXIFS('Contract Awards'!$U$9:$U$2697,'Contract Awards'!$C$9:$C$2697,$B108),_xlfn.MAXIFS('Contract Awards'!$U$9:$U$2697,'Contract Awards'!$D$9:$D$2697,$B108)))</f>
        <v>44895</v>
      </c>
      <c r="Y108" s="19">
        <f>IF(MAX(_xlfn.MAXIFS('Contract Awards'!$V$9:$V$2697,'Contract Awards'!$C$9:$C$2697,$B108),_xlfn.MAXIFS('Contract Awards'!$V$9:$V$2697,'Contract Awards'!$D$9:$D$2697,$B108))=0,"",MAX(_xlfn.MAXIFS('Contract Awards'!$V$9:$V$2697,'Contract Awards'!$C$9:$C$2697,$B108),_xlfn.MAXIFS('Contract Awards'!$V$9:$V$2697,'Contract Awards'!$D$9:$D$2697,$B108)))</f>
        <v>44895</v>
      </c>
      <c r="Z108" s="19">
        <f>IF(_xlfn.MAXIFS('Contract Awards'!$U$9:$U$2697,'Contract Awards'!$C$9:$C$2697,$B108)=0,"",_xlfn.MAXIFS('Contract Awards'!$U$9:$U$2697,'Contract Awards'!$C$9:$C$2697,$B108))</f>
        <v>44895</v>
      </c>
      <c r="AA108" s="18" t="str">
        <f>IF(INDEX('Contract Families'!$AN$9:$AN$1696,MATCH($B108,'Contract Families'!$B$9:$B$1696,0))="","",INDEX('Contract Families'!$AN$9:$AN$1696,MATCH($B108,'Contract Families'!$B$9:$B$1696,0)))</f>
        <v/>
      </c>
      <c r="AB108" s="15">
        <f t="shared" si="3"/>
        <v>0</v>
      </c>
      <c r="AD108" t="str">
        <f>IF($U108="","",IF($U108&lt;'Timing &amp; Incumbent Screen'!$C$6,"Expired - successor unresolved","Active"))</f>
        <v>Expired - successor unresolved</v>
      </c>
    </row>
    <row r="109" spans="2:30" ht="11" outlineLevel="1" x14ac:dyDescent="0.15">
      <c r="B109" t="s">
        <v>237</v>
      </c>
      <c r="C109" t="s">
        <v>806</v>
      </c>
      <c r="D109" t="s">
        <v>748</v>
      </c>
      <c r="E109" t="s">
        <v>795</v>
      </c>
      <c r="F109" t="s">
        <v>825</v>
      </c>
      <c r="H109" t="s">
        <v>851</v>
      </c>
      <c r="I109" t="str">
        <f>IF(COUNTIFS('Contract Awards'!$D$9:$D$2697,$B109)&gt;0,"IDV vehicle","Standalone")</f>
        <v>IDV vehicle</v>
      </c>
      <c r="J109" t="s">
        <v>835</v>
      </c>
      <c r="K109" t="s">
        <v>807</v>
      </c>
      <c r="M109" t="s">
        <v>799</v>
      </c>
      <c r="N109" s="15">
        <v>1</v>
      </c>
      <c r="O109" s="15">
        <f>COUNTIFS('Contract Awards'!$D$9:$D$2697,$B109)</f>
        <v>22</v>
      </c>
      <c r="P109" s="4">
        <f>(SUMIFS('Contract Awards'!$M$9:$M$2697,'Contract Awards'!$C$9:$C$2697,$B109)+SUMIFS('Contract Awards'!$M$9:$M$2697,'Contract Awards'!$D$9:$D$2697,$B109))/1000000</f>
        <v>8.587086900000001</v>
      </c>
      <c r="Q109" s="4">
        <f>(SUMIFS('Award Actions'!$K$9:$K$7765,'Award Actions'!$D$9:$D$7765,$B109)+SUMIFS('Award Actions'!$K$9:$K$7765,'Award Actions'!$C$9:$C$7765,$B109))/1000000</f>
        <v>8.587086900000001</v>
      </c>
      <c r="R109" s="6">
        <f t="shared" si="2"/>
        <v>1</v>
      </c>
      <c r="S109" t="s">
        <v>800</v>
      </c>
      <c r="T109" s="15">
        <f>COUNTIFS('Award Actions'!$D$9:$D$7765,$B109)+COUNTIFS('Award Actions'!$C$9:$C$7765,$B109)</f>
        <v>59</v>
      </c>
      <c r="U109" s="18">
        <f>IF(INDEX('Contract Families'!$AK$9:$AK$1696,MATCH($B109,'Contract Families'!$B$9:$B$1696,0))="","",INDEX('Contract Families'!$AK$9:$AK$1696,MATCH($B109,'Contract Families'!$B$9:$B$1696,0)))</f>
        <v>44671</v>
      </c>
      <c r="V109" t="s">
        <v>836</v>
      </c>
      <c r="W109" t="s">
        <v>631</v>
      </c>
      <c r="X109" s="19">
        <f>IF(MAX(_xlfn.MAXIFS('Contract Awards'!$U$9:$U$2697,'Contract Awards'!$C$9:$C$2697,$B109),_xlfn.MAXIFS('Contract Awards'!$U$9:$U$2697,'Contract Awards'!$D$9:$D$2697,$B109))=0,"",MAX(_xlfn.MAXIFS('Contract Awards'!$U$9:$U$2697,'Contract Awards'!$C$9:$C$2697,$B109),_xlfn.MAXIFS('Contract Awards'!$U$9:$U$2697,'Contract Awards'!$D$9:$D$2697,$B109)))</f>
        <v>45003</v>
      </c>
      <c r="Y109" s="19">
        <f>IF(MAX(_xlfn.MAXIFS('Contract Awards'!$V$9:$V$2697,'Contract Awards'!$C$9:$C$2697,$B109),_xlfn.MAXIFS('Contract Awards'!$V$9:$V$2697,'Contract Awards'!$D$9:$D$2697,$B109))=0,"",MAX(_xlfn.MAXIFS('Contract Awards'!$V$9:$V$2697,'Contract Awards'!$C$9:$C$2697,$B109),_xlfn.MAXIFS('Contract Awards'!$V$9:$V$2697,'Contract Awards'!$D$9:$D$2697,$B109)))</f>
        <v>45003</v>
      </c>
      <c r="Z109" s="19">
        <f>IF(_xlfn.MAXIFS('Contract Awards'!$U$9:$U$2697,'Contract Awards'!$C$9:$C$2697,$B109)=0,"",_xlfn.MAXIFS('Contract Awards'!$U$9:$U$2697,'Contract Awards'!$C$9:$C$2697,$B109))</f>
        <v>44671</v>
      </c>
      <c r="AA109" s="18">
        <f>IF(INDEX('Contract Families'!$AN$9:$AN$1696,MATCH($B109,'Contract Families'!$B$9:$B$1696,0))="","",INDEX('Contract Families'!$AN$9:$AN$1696,MATCH($B109,'Contract Families'!$B$9:$B$1696,0)))</f>
        <v>45003</v>
      </c>
      <c r="AB109" s="15">
        <f t="shared" si="3"/>
        <v>11</v>
      </c>
      <c r="AD109" t="str">
        <f>IF($U109="","",IF($U109&lt;'Timing &amp; Incumbent Screen'!$C$6,"Expired - successor unresolved","Active"))</f>
        <v>Expired - successor unresolved</v>
      </c>
    </row>
    <row r="110" spans="2:30" ht="11" outlineLevel="1" x14ac:dyDescent="0.15">
      <c r="B110" t="s">
        <v>238</v>
      </c>
      <c r="C110" t="s">
        <v>806</v>
      </c>
      <c r="D110" t="s">
        <v>740</v>
      </c>
      <c r="E110" t="s">
        <v>795</v>
      </c>
      <c r="F110" t="s">
        <v>818</v>
      </c>
      <c r="G110" t="s">
        <v>248</v>
      </c>
      <c r="I110" t="str">
        <f>IF(COUNTIFS('Contract Awards'!$D$9:$D$2697,$B110)&gt;0,"IDV vehicle","Standalone")</f>
        <v>IDV vehicle</v>
      </c>
      <c r="J110" t="s">
        <v>797</v>
      </c>
      <c r="K110" t="s">
        <v>798</v>
      </c>
      <c r="M110" t="s">
        <v>799</v>
      </c>
      <c r="N110" s="15">
        <v>1</v>
      </c>
      <c r="O110" s="15">
        <f>COUNTIFS('Contract Awards'!$D$9:$D$2697,$B110)</f>
        <v>15</v>
      </c>
      <c r="P110" s="4">
        <f>(SUMIFS('Contract Awards'!$M$9:$M$2697,'Contract Awards'!$C$9:$C$2697,$B110)+SUMIFS('Contract Awards'!$M$9:$M$2697,'Contract Awards'!$D$9:$D$2697,$B110))/1000000</f>
        <v>8.574560899999998</v>
      </c>
      <c r="Q110" s="4">
        <f>(SUMIFS('Award Actions'!$K$9:$K$7765,'Award Actions'!$D$9:$D$7765,$B110)+SUMIFS('Award Actions'!$K$9:$K$7765,'Award Actions'!$C$9:$C$7765,$B110))/1000000</f>
        <v>8.574560899999998</v>
      </c>
      <c r="R110" s="6">
        <f t="shared" si="2"/>
        <v>1</v>
      </c>
      <c r="S110" t="s">
        <v>800</v>
      </c>
      <c r="T110" s="15">
        <f>COUNTIFS('Award Actions'!$D$9:$D$7765,$B110)+COUNTIFS('Award Actions'!$C$9:$C$7765,$B110)</f>
        <v>25</v>
      </c>
      <c r="U110" s="18">
        <f>IF(INDEX('Contract Families'!$AK$9:$AK$1696,MATCH($B110,'Contract Families'!$B$9:$B$1696,0))="","",INDEX('Contract Families'!$AK$9:$AK$1696,MATCH($B110,'Contract Families'!$B$9:$B$1696,0)))</f>
        <v>46171</v>
      </c>
      <c r="V110" t="s">
        <v>801</v>
      </c>
      <c r="W110" t="s">
        <v>599</v>
      </c>
      <c r="X110" s="19">
        <f>IF(MAX(_xlfn.MAXIFS('Contract Awards'!$U$9:$U$2697,'Contract Awards'!$C$9:$C$2697,$B110),_xlfn.MAXIFS('Contract Awards'!$U$9:$U$2697,'Contract Awards'!$D$9:$D$2697,$B110))=0,"",MAX(_xlfn.MAXIFS('Contract Awards'!$U$9:$U$2697,'Contract Awards'!$C$9:$C$2697,$B110),_xlfn.MAXIFS('Contract Awards'!$U$9:$U$2697,'Contract Awards'!$D$9:$D$2697,$B110)))</f>
        <v>46171</v>
      </c>
      <c r="Y110" s="19">
        <f>IF(MAX(_xlfn.MAXIFS('Contract Awards'!$V$9:$V$2697,'Contract Awards'!$C$9:$C$2697,$B110),_xlfn.MAXIFS('Contract Awards'!$V$9:$V$2697,'Contract Awards'!$D$9:$D$2697,$B110))=0,"",MAX(_xlfn.MAXIFS('Contract Awards'!$V$9:$V$2697,'Contract Awards'!$C$9:$C$2697,$B110),_xlfn.MAXIFS('Contract Awards'!$V$9:$V$2697,'Contract Awards'!$D$9:$D$2697,$B110)))</f>
        <v>46171</v>
      </c>
      <c r="Z110" s="19">
        <f>IF(_xlfn.MAXIFS('Contract Awards'!$U$9:$U$2697,'Contract Awards'!$C$9:$C$2697,$B110)=0,"",_xlfn.MAXIFS('Contract Awards'!$U$9:$U$2697,'Contract Awards'!$C$9:$C$2697,$B110))</f>
        <v>46171</v>
      </c>
      <c r="AA110" s="18">
        <f>IF(INDEX('Contract Families'!$AN$9:$AN$1696,MATCH($B110,'Contract Families'!$B$9:$B$1696,0))="","",INDEX('Contract Families'!$AN$9:$AN$1696,MATCH($B110,'Contract Families'!$B$9:$B$1696,0)))</f>
        <v>46112</v>
      </c>
      <c r="AB110" s="15">
        <f t="shared" si="3"/>
        <v>0</v>
      </c>
      <c r="AD110" t="str">
        <f>IF($U110="","",IF($U110&lt;'Timing &amp; Incumbent Screen'!$C$6,"Expired - successor unresolved","Active"))</f>
        <v>Expired - successor unresolved</v>
      </c>
    </row>
    <row r="111" spans="2:30" ht="11" outlineLevel="1" x14ac:dyDescent="0.15">
      <c r="B111" t="s">
        <v>239</v>
      </c>
      <c r="C111" t="s">
        <v>806</v>
      </c>
      <c r="D111" t="s">
        <v>747</v>
      </c>
      <c r="E111" t="s">
        <v>795</v>
      </c>
      <c r="F111" t="s">
        <v>818</v>
      </c>
      <c r="I111" t="str">
        <f>IF(COUNTIFS('Contract Awards'!$D$9:$D$2697,$B111)&gt;0,"IDV vehicle","Standalone")</f>
        <v>Standalone</v>
      </c>
      <c r="J111" t="s">
        <v>799</v>
      </c>
      <c r="M111" t="s">
        <v>799</v>
      </c>
      <c r="N111" s="15">
        <v>1</v>
      </c>
      <c r="O111" s="15">
        <f>COUNTIFS('Contract Awards'!$D$9:$D$2697,$B111)</f>
        <v>0</v>
      </c>
      <c r="P111" s="4">
        <f>(SUMIFS('Contract Awards'!$M$9:$M$2697,'Contract Awards'!$C$9:$C$2697,$B111)+SUMIFS('Contract Awards'!$M$9:$M$2697,'Contract Awards'!$D$9:$D$2697,$B111))/1000000</f>
        <v>8.4469080000000005</v>
      </c>
      <c r="Q111" s="4">
        <f>(SUMIFS('Award Actions'!$K$9:$K$7765,'Award Actions'!$D$9:$D$7765,$B111)+SUMIFS('Award Actions'!$K$9:$K$7765,'Award Actions'!$C$9:$C$7765,$B111))/1000000</f>
        <v>8.4469080000000005</v>
      </c>
      <c r="R111" s="6">
        <f t="shared" si="2"/>
        <v>1</v>
      </c>
      <c r="S111" t="s">
        <v>800</v>
      </c>
      <c r="T111" s="15">
        <f>COUNTIFS('Award Actions'!$D$9:$D$7765,$B111)+COUNTIFS('Award Actions'!$C$9:$C$7765,$B111)</f>
        <v>4</v>
      </c>
      <c r="U111" s="18">
        <f>IF(INDEX('Contract Families'!$AK$9:$AK$1696,MATCH($B111,'Contract Families'!$B$9:$B$1696,0))="","",INDEX('Contract Families'!$AK$9:$AK$1696,MATCH($B111,'Contract Families'!$B$9:$B$1696,0)))</f>
        <v>46366</v>
      </c>
      <c r="V111" t="s">
        <v>811</v>
      </c>
      <c r="W111" t="s">
        <v>599</v>
      </c>
      <c r="X111" s="19">
        <f>IF(MAX(_xlfn.MAXIFS('Contract Awards'!$U$9:$U$2697,'Contract Awards'!$C$9:$C$2697,$B111),_xlfn.MAXIFS('Contract Awards'!$U$9:$U$2697,'Contract Awards'!$D$9:$D$2697,$B111))=0,"",MAX(_xlfn.MAXIFS('Contract Awards'!$U$9:$U$2697,'Contract Awards'!$C$9:$C$2697,$B111),_xlfn.MAXIFS('Contract Awards'!$U$9:$U$2697,'Contract Awards'!$D$9:$D$2697,$B111)))</f>
        <v>46366</v>
      </c>
      <c r="Y111" s="19">
        <f>IF(MAX(_xlfn.MAXIFS('Contract Awards'!$V$9:$V$2697,'Contract Awards'!$C$9:$C$2697,$B111),_xlfn.MAXIFS('Contract Awards'!$V$9:$V$2697,'Contract Awards'!$D$9:$D$2697,$B111))=0,"",MAX(_xlfn.MAXIFS('Contract Awards'!$V$9:$V$2697,'Contract Awards'!$C$9:$C$2697,$B111),_xlfn.MAXIFS('Contract Awards'!$V$9:$V$2697,'Contract Awards'!$D$9:$D$2697,$B111)))</f>
        <v>46366</v>
      </c>
      <c r="Z111" s="19">
        <f>IF(_xlfn.MAXIFS('Contract Awards'!$U$9:$U$2697,'Contract Awards'!$C$9:$C$2697,$B111)=0,"",_xlfn.MAXIFS('Contract Awards'!$U$9:$U$2697,'Contract Awards'!$C$9:$C$2697,$B111))</f>
        <v>46366</v>
      </c>
      <c r="AA111" s="18" t="str">
        <f>IF(INDEX('Contract Families'!$AN$9:$AN$1696,MATCH($B111,'Contract Families'!$B$9:$B$1696,0))="","",INDEX('Contract Families'!$AN$9:$AN$1696,MATCH($B111,'Contract Families'!$B$9:$B$1696,0)))</f>
        <v/>
      </c>
      <c r="AB111" s="15">
        <f t="shared" si="3"/>
        <v>0</v>
      </c>
      <c r="AD111" t="str">
        <f>IF($U111="","",IF($U111&lt;'Timing &amp; Incumbent Screen'!$C$6,"Expired - successor unresolved","Active"))</f>
        <v>Active</v>
      </c>
    </row>
    <row r="112" spans="2:30" ht="11" outlineLevel="1" x14ac:dyDescent="0.15">
      <c r="B112" t="s">
        <v>240</v>
      </c>
      <c r="C112" t="s">
        <v>837</v>
      </c>
      <c r="D112" t="s">
        <v>741</v>
      </c>
      <c r="E112" t="s">
        <v>795</v>
      </c>
      <c r="F112" t="s">
        <v>818</v>
      </c>
      <c r="I112" t="str">
        <f>IF(COUNTIFS('Contract Awards'!$D$9:$D$2697,$B112)&gt;0,"IDV vehicle","Standalone")</f>
        <v>Standalone</v>
      </c>
      <c r="J112" t="s">
        <v>799</v>
      </c>
      <c r="M112" t="s">
        <v>799</v>
      </c>
      <c r="N112" s="15">
        <v>1</v>
      </c>
      <c r="O112" s="15">
        <f>COUNTIFS('Contract Awards'!$D$9:$D$2697,$B112)</f>
        <v>0</v>
      </c>
      <c r="P112" s="4">
        <f>(SUMIFS('Contract Awards'!$M$9:$M$2697,'Contract Awards'!$C$9:$C$2697,$B112)+SUMIFS('Contract Awards'!$M$9:$M$2697,'Contract Awards'!$D$9:$D$2697,$B112))/1000000</f>
        <v>7.9294599999999997</v>
      </c>
      <c r="Q112" s="4">
        <f>(SUMIFS('Award Actions'!$K$9:$K$7765,'Award Actions'!$D$9:$D$7765,$B112)+SUMIFS('Award Actions'!$K$9:$K$7765,'Award Actions'!$C$9:$C$7765,$B112))/1000000</f>
        <v>7.9294599999999997</v>
      </c>
      <c r="R112" s="6">
        <f t="shared" si="2"/>
        <v>1</v>
      </c>
      <c r="S112" t="s">
        <v>800</v>
      </c>
      <c r="T112" s="15">
        <f>COUNTIFS('Award Actions'!$D$9:$D$7765,$B112)+COUNTIFS('Award Actions'!$C$9:$C$7765,$B112)</f>
        <v>2</v>
      </c>
      <c r="U112" s="18">
        <f>IF(INDEX('Contract Families'!$AK$9:$AK$1696,MATCH($B112,'Contract Families'!$B$9:$B$1696,0))="","",INDEX('Contract Families'!$AK$9:$AK$1696,MATCH($B112,'Contract Families'!$B$9:$B$1696,0)))</f>
        <v>46492</v>
      </c>
      <c r="V112" t="s">
        <v>811</v>
      </c>
      <c r="W112" t="s">
        <v>599</v>
      </c>
      <c r="X112" s="19">
        <f>IF(MAX(_xlfn.MAXIFS('Contract Awards'!$U$9:$U$2697,'Contract Awards'!$C$9:$C$2697,$B112),_xlfn.MAXIFS('Contract Awards'!$U$9:$U$2697,'Contract Awards'!$D$9:$D$2697,$B112))=0,"",MAX(_xlfn.MAXIFS('Contract Awards'!$U$9:$U$2697,'Contract Awards'!$C$9:$C$2697,$B112),_xlfn.MAXIFS('Contract Awards'!$U$9:$U$2697,'Contract Awards'!$D$9:$D$2697,$B112)))</f>
        <v>46492</v>
      </c>
      <c r="Y112" s="19">
        <f>IF(MAX(_xlfn.MAXIFS('Contract Awards'!$V$9:$V$2697,'Contract Awards'!$C$9:$C$2697,$B112),_xlfn.MAXIFS('Contract Awards'!$V$9:$V$2697,'Contract Awards'!$D$9:$D$2697,$B112))=0,"",MAX(_xlfn.MAXIFS('Contract Awards'!$V$9:$V$2697,'Contract Awards'!$C$9:$C$2697,$B112),_xlfn.MAXIFS('Contract Awards'!$V$9:$V$2697,'Contract Awards'!$D$9:$D$2697,$B112)))</f>
        <v>46492</v>
      </c>
      <c r="Z112" s="19">
        <f>IF(_xlfn.MAXIFS('Contract Awards'!$U$9:$U$2697,'Contract Awards'!$C$9:$C$2697,$B112)=0,"",_xlfn.MAXIFS('Contract Awards'!$U$9:$U$2697,'Contract Awards'!$C$9:$C$2697,$B112))</f>
        <v>46492</v>
      </c>
      <c r="AA112" s="18" t="str">
        <f>IF(INDEX('Contract Families'!$AN$9:$AN$1696,MATCH($B112,'Contract Families'!$B$9:$B$1696,0))="","",INDEX('Contract Families'!$AN$9:$AN$1696,MATCH($B112,'Contract Families'!$B$9:$B$1696,0)))</f>
        <v/>
      </c>
      <c r="AB112" s="15">
        <f t="shared" si="3"/>
        <v>0</v>
      </c>
      <c r="AD112" t="str">
        <f>IF($U112="","",IF($U112&lt;'Timing &amp; Incumbent Screen'!$C$6,"Expired - successor unresolved","Active"))</f>
        <v>Active</v>
      </c>
    </row>
    <row r="113" spans="2:30" ht="11" outlineLevel="1" x14ac:dyDescent="0.15">
      <c r="B113" t="s">
        <v>241</v>
      </c>
      <c r="C113" t="s">
        <v>850</v>
      </c>
      <c r="D113" t="s">
        <v>760</v>
      </c>
      <c r="E113" t="s">
        <v>795</v>
      </c>
      <c r="F113" t="s">
        <v>796</v>
      </c>
      <c r="H113" t="s">
        <v>306</v>
      </c>
      <c r="I113" t="str">
        <f>IF(COUNTIFS('Contract Awards'!$D$9:$D$2697,$B113)&gt;0,"IDV vehicle","Standalone")</f>
        <v>Standalone</v>
      </c>
      <c r="J113" t="s">
        <v>799</v>
      </c>
      <c r="M113" t="s">
        <v>799</v>
      </c>
      <c r="N113" s="15">
        <v>1</v>
      </c>
      <c r="O113" s="15">
        <f>COUNTIFS('Contract Awards'!$D$9:$D$2697,$B113)</f>
        <v>0</v>
      </c>
      <c r="P113" s="4">
        <f>(SUMIFS('Contract Awards'!$M$9:$M$2697,'Contract Awards'!$C$9:$C$2697,$B113)+SUMIFS('Contract Awards'!$M$9:$M$2697,'Contract Awards'!$D$9:$D$2697,$B113))/1000000</f>
        <v>7.2862</v>
      </c>
      <c r="Q113" s="4">
        <f>(SUMIFS('Award Actions'!$K$9:$K$7765,'Award Actions'!$D$9:$D$7765,$B113)+SUMIFS('Award Actions'!$K$9:$K$7765,'Award Actions'!$C$9:$C$7765,$B113))/1000000</f>
        <v>7.2862</v>
      </c>
      <c r="R113" s="6">
        <f t="shared" si="2"/>
        <v>1</v>
      </c>
      <c r="S113" t="s">
        <v>800</v>
      </c>
      <c r="T113" s="15">
        <f>COUNTIFS('Award Actions'!$D$9:$D$7765,$B113)+COUNTIFS('Award Actions'!$C$9:$C$7765,$B113)</f>
        <v>11</v>
      </c>
      <c r="U113" s="18">
        <f>IF(INDEX('Contract Families'!$AK$9:$AK$1696,MATCH($B113,'Contract Families'!$B$9:$B$1696,0))="","",INDEX('Contract Families'!$AK$9:$AK$1696,MATCH($B113,'Contract Families'!$B$9:$B$1696,0)))</f>
        <v>45289</v>
      </c>
      <c r="V113" t="s">
        <v>811</v>
      </c>
      <c r="W113" t="s">
        <v>599</v>
      </c>
      <c r="X113" s="19">
        <f>IF(MAX(_xlfn.MAXIFS('Contract Awards'!$U$9:$U$2697,'Contract Awards'!$C$9:$C$2697,$B113),_xlfn.MAXIFS('Contract Awards'!$U$9:$U$2697,'Contract Awards'!$D$9:$D$2697,$B113))=0,"",MAX(_xlfn.MAXIFS('Contract Awards'!$U$9:$U$2697,'Contract Awards'!$C$9:$C$2697,$B113),_xlfn.MAXIFS('Contract Awards'!$U$9:$U$2697,'Contract Awards'!$D$9:$D$2697,$B113)))</f>
        <v>45289</v>
      </c>
      <c r="Y113" s="19">
        <f>IF(MAX(_xlfn.MAXIFS('Contract Awards'!$V$9:$V$2697,'Contract Awards'!$C$9:$C$2697,$B113),_xlfn.MAXIFS('Contract Awards'!$V$9:$V$2697,'Contract Awards'!$D$9:$D$2697,$B113))=0,"",MAX(_xlfn.MAXIFS('Contract Awards'!$V$9:$V$2697,'Contract Awards'!$C$9:$C$2697,$B113),_xlfn.MAXIFS('Contract Awards'!$V$9:$V$2697,'Contract Awards'!$D$9:$D$2697,$B113)))</f>
        <v>45289</v>
      </c>
      <c r="Z113" s="19">
        <f>IF(_xlfn.MAXIFS('Contract Awards'!$U$9:$U$2697,'Contract Awards'!$C$9:$C$2697,$B113)=0,"",_xlfn.MAXIFS('Contract Awards'!$U$9:$U$2697,'Contract Awards'!$C$9:$C$2697,$B113))</f>
        <v>45289</v>
      </c>
      <c r="AA113" s="18" t="str">
        <f>IF(INDEX('Contract Families'!$AN$9:$AN$1696,MATCH($B113,'Contract Families'!$B$9:$B$1696,0))="","",INDEX('Contract Families'!$AN$9:$AN$1696,MATCH($B113,'Contract Families'!$B$9:$B$1696,0)))</f>
        <v/>
      </c>
      <c r="AB113" s="15">
        <f t="shared" si="3"/>
        <v>0</v>
      </c>
      <c r="AD113" t="str">
        <f>IF($U113="","",IF($U113&lt;'Timing &amp; Incumbent Screen'!$C$6,"Expired - successor unresolved","Active"))</f>
        <v>Expired - successor unresolved</v>
      </c>
    </row>
    <row r="114" spans="2:30" ht="11" outlineLevel="1" x14ac:dyDescent="0.15">
      <c r="B114" t="s">
        <v>243</v>
      </c>
      <c r="C114" t="s">
        <v>821</v>
      </c>
      <c r="D114" t="s">
        <v>743</v>
      </c>
      <c r="E114" t="s">
        <v>795</v>
      </c>
      <c r="F114" t="s">
        <v>818</v>
      </c>
      <c r="I114" t="str">
        <f>IF(COUNTIFS('Contract Awards'!$D$9:$D$2697,$B114)&gt;0,"IDV vehicle","Standalone")</f>
        <v>Standalone</v>
      </c>
      <c r="J114" t="s">
        <v>799</v>
      </c>
      <c r="M114" t="s">
        <v>799</v>
      </c>
      <c r="N114" s="15">
        <v>1</v>
      </c>
      <c r="O114" s="15">
        <f>COUNTIFS('Contract Awards'!$D$9:$D$2697,$B114)</f>
        <v>0</v>
      </c>
      <c r="P114" s="4">
        <f>(SUMIFS('Contract Awards'!$M$9:$M$2697,'Contract Awards'!$C$9:$C$2697,$B114)+SUMIFS('Contract Awards'!$M$9:$M$2697,'Contract Awards'!$D$9:$D$2697,$B114))/1000000</f>
        <v>7.0370271999999998</v>
      </c>
      <c r="Q114" s="4">
        <f>(SUMIFS('Award Actions'!$K$9:$K$7765,'Award Actions'!$D$9:$D$7765,$B114)+SUMIFS('Award Actions'!$K$9:$K$7765,'Award Actions'!$C$9:$C$7765,$B114))/1000000</f>
        <v>7.0370271999999998</v>
      </c>
      <c r="R114" s="6">
        <f t="shared" si="2"/>
        <v>1</v>
      </c>
      <c r="S114" t="s">
        <v>800</v>
      </c>
      <c r="T114" s="15">
        <f>COUNTIFS('Award Actions'!$D$9:$D$7765,$B114)+COUNTIFS('Award Actions'!$C$9:$C$7765,$B114)</f>
        <v>4</v>
      </c>
      <c r="U114" s="18">
        <f>IF(INDEX('Contract Families'!$AK$9:$AK$1696,MATCH($B114,'Contract Families'!$B$9:$B$1696,0))="","",INDEX('Contract Families'!$AK$9:$AK$1696,MATCH($B114,'Contract Families'!$B$9:$B$1696,0)))</f>
        <v>45787</v>
      </c>
      <c r="V114" t="s">
        <v>811</v>
      </c>
      <c r="W114" t="s">
        <v>599</v>
      </c>
      <c r="X114" s="19">
        <f>IF(MAX(_xlfn.MAXIFS('Contract Awards'!$U$9:$U$2697,'Contract Awards'!$C$9:$C$2697,$B114),_xlfn.MAXIFS('Contract Awards'!$U$9:$U$2697,'Contract Awards'!$D$9:$D$2697,$B114))=0,"",MAX(_xlfn.MAXIFS('Contract Awards'!$U$9:$U$2697,'Contract Awards'!$C$9:$C$2697,$B114),_xlfn.MAXIFS('Contract Awards'!$U$9:$U$2697,'Contract Awards'!$D$9:$D$2697,$B114)))</f>
        <v>45787</v>
      </c>
      <c r="Y114" s="19">
        <f>IF(MAX(_xlfn.MAXIFS('Contract Awards'!$V$9:$V$2697,'Contract Awards'!$C$9:$C$2697,$B114),_xlfn.MAXIFS('Contract Awards'!$V$9:$V$2697,'Contract Awards'!$D$9:$D$2697,$B114))=0,"",MAX(_xlfn.MAXIFS('Contract Awards'!$V$9:$V$2697,'Contract Awards'!$C$9:$C$2697,$B114),_xlfn.MAXIFS('Contract Awards'!$V$9:$V$2697,'Contract Awards'!$D$9:$D$2697,$B114)))</f>
        <v>45787</v>
      </c>
      <c r="Z114" s="19">
        <f>IF(_xlfn.MAXIFS('Contract Awards'!$U$9:$U$2697,'Contract Awards'!$C$9:$C$2697,$B114)=0,"",_xlfn.MAXIFS('Contract Awards'!$U$9:$U$2697,'Contract Awards'!$C$9:$C$2697,$B114))</f>
        <v>45787</v>
      </c>
      <c r="AA114" s="18" t="str">
        <f>IF(INDEX('Contract Families'!$AN$9:$AN$1696,MATCH($B114,'Contract Families'!$B$9:$B$1696,0))="","",INDEX('Contract Families'!$AN$9:$AN$1696,MATCH($B114,'Contract Families'!$B$9:$B$1696,0)))</f>
        <v/>
      </c>
      <c r="AB114" s="15">
        <f t="shared" si="3"/>
        <v>0</v>
      </c>
      <c r="AD114" t="str">
        <f>IF($U114="","",IF($U114&lt;'Timing &amp; Incumbent Screen'!$C$6,"Expired - successor unresolved","Active"))</f>
        <v>Expired - successor unresolved</v>
      </c>
    </row>
    <row r="115" spans="2:30" ht="11" outlineLevel="1" x14ac:dyDescent="0.15">
      <c r="B115" t="s">
        <v>244</v>
      </c>
      <c r="C115" t="s">
        <v>837</v>
      </c>
      <c r="D115" t="s">
        <v>741</v>
      </c>
      <c r="E115" t="s">
        <v>795</v>
      </c>
      <c r="F115" t="s">
        <v>825</v>
      </c>
      <c r="I115" t="str">
        <f>IF(COUNTIFS('Contract Awards'!$D$9:$D$2697,$B115)&gt;0,"IDV vehicle","Standalone")</f>
        <v>Standalone</v>
      </c>
      <c r="J115" t="s">
        <v>799</v>
      </c>
      <c r="M115" t="s">
        <v>799</v>
      </c>
      <c r="N115" s="15">
        <v>1</v>
      </c>
      <c r="O115" s="15">
        <f>COUNTIFS('Contract Awards'!$D$9:$D$2697,$B115)</f>
        <v>0</v>
      </c>
      <c r="P115" s="4">
        <f>(SUMIFS('Contract Awards'!$M$9:$M$2697,'Contract Awards'!$C$9:$C$2697,$B115)+SUMIFS('Contract Awards'!$M$9:$M$2697,'Contract Awards'!$D$9:$D$2697,$B115))/1000000</f>
        <v>6.9130780999999999</v>
      </c>
      <c r="Q115" s="4">
        <f>(SUMIFS('Award Actions'!$K$9:$K$7765,'Award Actions'!$D$9:$D$7765,$B115)+SUMIFS('Award Actions'!$K$9:$K$7765,'Award Actions'!$C$9:$C$7765,$B115))/1000000</f>
        <v>6.9130780999999999</v>
      </c>
      <c r="R115" s="6">
        <f t="shared" si="2"/>
        <v>1</v>
      </c>
      <c r="S115" t="s">
        <v>800</v>
      </c>
      <c r="T115" s="15">
        <f>COUNTIFS('Award Actions'!$D$9:$D$7765,$B115)+COUNTIFS('Award Actions'!$C$9:$C$7765,$B115)</f>
        <v>4</v>
      </c>
      <c r="U115" s="18">
        <f>IF(INDEX('Contract Families'!$AK$9:$AK$1696,MATCH($B115,'Contract Families'!$B$9:$B$1696,0))="","",INDEX('Contract Families'!$AK$9:$AK$1696,MATCH($B115,'Contract Families'!$B$9:$B$1696,0)))</f>
        <v>46067</v>
      </c>
      <c r="V115" t="s">
        <v>811</v>
      </c>
      <c r="W115" t="s">
        <v>599</v>
      </c>
      <c r="X115" s="19">
        <f>IF(MAX(_xlfn.MAXIFS('Contract Awards'!$U$9:$U$2697,'Contract Awards'!$C$9:$C$2697,$B115),_xlfn.MAXIFS('Contract Awards'!$U$9:$U$2697,'Contract Awards'!$D$9:$D$2697,$B115))=0,"",MAX(_xlfn.MAXIFS('Contract Awards'!$U$9:$U$2697,'Contract Awards'!$C$9:$C$2697,$B115),_xlfn.MAXIFS('Contract Awards'!$U$9:$U$2697,'Contract Awards'!$D$9:$D$2697,$B115)))</f>
        <v>46067</v>
      </c>
      <c r="Y115" s="19">
        <f>IF(MAX(_xlfn.MAXIFS('Contract Awards'!$V$9:$V$2697,'Contract Awards'!$C$9:$C$2697,$B115),_xlfn.MAXIFS('Contract Awards'!$V$9:$V$2697,'Contract Awards'!$D$9:$D$2697,$B115))=0,"",MAX(_xlfn.MAXIFS('Contract Awards'!$V$9:$V$2697,'Contract Awards'!$C$9:$C$2697,$B115),_xlfn.MAXIFS('Contract Awards'!$V$9:$V$2697,'Contract Awards'!$D$9:$D$2697,$B115)))</f>
        <v>46067</v>
      </c>
      <c r="Z115" s="19">
        <f>IF(_xlfn.MAXIFS('Contract Awards'!$U$9:$U$2697,'Contract Awards'!$C$9:$C$2697,$B115)=0,"",_xlfn.MAXIFS('Contract Awards'!$U$9:$U$2697,'Contract Awards'!$C$9:$C$2697,$B115))</f>
        <v>46067</v>
      </c>
      <c r="AA115" s="18" t="str">
        <f>IF(INDEX('Contract Families'!$AN$9:$AN$1696,MATCH($B115,'Contract Families'!$B$9:$B$1696,0))="","",INDEX('Contract Families'!$AN$9:$AN$1696,MATCH($B115,'Contract Families'!$B$9:$B$1696,0)))</f>
        <v/>
      </c>
      <c r="AB115" s="15">
        <f t="shared" si="3"/>
        <v>0</v>
      </c>
      <c r="AD115" t="str">
        <f>IF($U115="","",IF($U115&lt;'Timing &amp; Incumbent Screen'!$C$6,"Expired - successor unresolved","Active"))</f>
        <v>Expired - successor unresolved</v>
      </c>
    </row>
    <row r="116" spans="2:30" ht="11" outlineLevel="1" x14ac:dyDescent="0.15">
      <c r="B116" t="s">
        <v>245</v>
      </c>
      <c r="C116" t="s">
        <v>821</v>
      </c>
      <c r="D116" t="s">
        <v>743</v>
      </c>
      <c r="E116" t="s">
        <v>795</v>
      </c>
      <c r="F116" t="s">
        <v>818</v>
      </c>
      <c r="I116" t="str">
        <f>IF(COUNTIFS('Contract Awards'!$D$9:$D$2697,$B116)&gt;0,"IDV vehicle","Standalone")</f>
        <v>Standalone</v>
      </c>
      <c r="J116" t="s">
        <v>799</v>
      </c>
      <c r="M116" t="s">
        <v>799</v>
      </c>
      <c r="N116" s="15">
        <v>1</v>
      </c>
      <c r="O116" s="15">
        <f>COUNTIFS('Contract Awards'!$D$9:$D$2697,$B116)</f>
        <v>0</v>
      </c>
      <c r="P116" s="4">
        <f>(SUMIFS('Contract Awards'!$M$9:$M$2697,'Contract Awards'!$C$9:$C$2697,$B116)+SUMIFS('Contract Awards'!$M$9:$M$2697,'Contract Awards'!$D$9:$D$2697,$B116))/1000000</f>
        <v>6.6535761399999993</v>
      </c>
      <c r="Q116" s="4">
        <f>(SUMIFS('Award Actions'!$K$9:$K$7765,'Award Actions'!$D$9:$D$7765,$B116)+SUMIFS('Award Actions'!$K$9:$K$7765,'Award Actions'!$C$9:$C$7765,$B116))/1000000</f>
        <v>6.6535761399999993</v>
      </c>
      <c r="R116" s="6">
        <f t="shared" si="2"/>
        <v>1</v>
      </c>
      <c r="S116" t="s">
        <v>800</v>
      </c>
      <c r="T116" s="15">
        <f>COUNTIFS('Award Actions'!$D$9:$D$7765,$B116)+COUNTIFS('Award Actions'!$C$9:$C$7765,$B116)</f>
        <v>10</v>
      </c>
      <c r="U116" s="18">
        <f>IF(INDEX('Contract Families'!$AK$9:$AK$1696,MATCH($B116,'Contract Families'!$B$9:$B$1696,0))="","",INDEX('Contract Families'!$AK$9:$AK$1696,MATCH($B116,'Contract Families'!$B$9:$B$1696,0)))</f>
        <v>44405</v>
      </c>
      <c r="V116" t="s">
        <v>811</v>
      </c>
      <c r="W116" t="s">
        <v>599</v>
      </c>
      <c r="X116" s="19">
        <f>IF(MAX(_xlfn.MAXIFS('Contract Awards'!$U$9:$U$2697,'Contract Awards'!$C$9:$C$2697,$B116),_xlfn.MAXIFS('Contract Awards'!$U$9:$U$2697,'Contract Awards'!$D$9:$D$2697,$B116))=0,"",MAX(_xlfn.MAXIFS('Contract Awards'!$U$9:$U$2697,'Contract Awards'!$C$9:$C$2697,$B116),_xlfn.MAXIFS('Contract Awards'!$U$9:$U$2697,'Contract Awards'!$D$9:$D$2697,$B116)))</f>
        <v>44405</v>
      </c>
      <c r="Y116" s="19">
        <f>IF(MAX(_xlfn.MAXIFS('Contract Awards'!$V$9:$V$2697,'Contract Awards'!$C$9:$C$2697,$B116),_xlfn.MAXIFS('Contract Awards'!$V$9:$V$2697,'Contract Awards'!$D$9:$D$2697,$B116))=0,"",MAX(_xlfn.MAXIFS('Contract Awards'!$V$9:$V$2697,'Contract Awards'!$C$9:$C$2697,$B116),_xlfn.MAXIFS('Contract Awards'!$V$9:$V$2697,'Contract Awards'!$D$9:$D$2697,$B116)))</f>
        <v>44405</v>
      </c>
      <c r="Z116" s="19">
        <f>IF(_xlfn.MAXIFS('Contract Awards'!$U$9:$U$2697,'Contract Awards'!$C$9:$C$2697,$B116)=0,"",_xlfn.MAXIFS('Contract Awards'!$U$9:$U$2697,'Contract Awards'!$C$9:$C$2697,$B116))</f>
        <v>44405</v>
      </c>
      <c r="AA116" s="18" t="str">
        <f>IF(INDEX('Contract Families'!$AN$9:$AN$1696,MATCH($B116,'Contract Families'!$B$9:$B$1696,0))="","",INDEX('Contract Families'!$AN$9:$AN$1696,MATCH($B116,'Contract Families'!$B$9:$B$1696,0)))</f>
        <v/>
      </c>
      <c r="AB116" s="15">
        <f t="shared" si="3"/>
        <v>0</v>
      </c>
      <c r="AD116" t="str">
        <f>IF($U116="","",IF($U116&lt;'Timing &amp; Incumbent Screen'!$C$6,"Expired - successor unresolved","Active"))</f>
        <v>Expired - successor unresolved</v>
      </c>
    </row>
    <row r="117" spans="2:30" ht="11" outlineLevel="1" x14ac:dyDescent="0.15">
      <c r="B117" t="s">
        <v>246</v>
      </c>
      <c r="C117" t="s">
        <v>821</v>
      </c>
      <c r="D117" t="s">
        <v>743</v>
      </c>
      <c r="E117" t="s">
        <v>852</v>
      </c>
      <c r="F117" t="s">
        <v>825</v>
      </c>
      <c r="I117" t="str">
        <f>IF(COUNTIFS('Contract Awards'!$D$9:$D$2697,$B117)&gt;0,"IDV vehicle","Standalone")</f>
        <v>Standalone</v>
      </c>
      <c r="J117" t="s">
        <v>799</v>
      </c>
      <c r="M117" t="s">
        <v>799</v>
      </c>
      <c r="N117" s="15">
        <v>1</v>
      </c>
      <c r="O117" s="15">
        <f>COUNTIFS('Contract Awards'!$D$9:$D$2697,$B117)</f>
        <v>0</v>
      </c>
      <c r="P117" s="4">
        <f>(SUMIFS('Contract Awards'!$M$9:$M$2697,'Contract Awards'!$C$9:$C$2697,$B117)+SUMIFS('Contract Awards'!$M$9:$M$2697,'Contract Awards'!$D$9:$D$2697,$B117))/1000000</f>
        <v>6.2675672999999996</v>
      </c>
      <c r="Q117" s="4">
        <f>(SUMIFS('Award Actions'!$K$9:$K$7765,'Award Actions'!$D$9:$D$7765,$B117)+SUMIFS('Award Actions'!$K$9:$K$7765,'Award Actions'!$C$9:$C$7765,$B117))/1000000</f>
        <v>6.2675673000000005</v>
      </c>
      <c r="R117" s="6">
        <f t="shared" si="2"/>
        <v>1</v>
      </c>
      <c r="S117" t="s">
        <v>800</v>
      </c>
      <c r="T117" s="15">
        <f>COUNTIFS('Award Actions'!$D$9:$D$7765,$B117)+COUNTIFS('Award Actions'!$C$9:$C$7765,$B117)</f>
        <v>9</v>
      </c>
      <c r="U117" s="18">
        <f>IF(INDEX('Contract Families'!$AK$9:$AK$1696,MATCH($B117,'Contract Families'!$B$9:$B$1696,0))="","",INDEX('Contract Families'!$AK$9:$AK$1696,MATCH($B117,'Contract Families'!$B$9:$B$1696,0)))</f>
        <v>45371</v>
      </c>
      <c r="V117" t="s">
        <v>811</v>
      </c>
      <c r="W117" t="s">
        <v>599</v>
      </c>
      <c r="X117" s="19">
        <f>IF(MAX(_xlfn.MAXIFS('Contract Awards'!$U$9:$U$2697,'Contract Awards'!$C$9:$C$2697,$B117),_xlfn.MAXIFS('Contract Awards'!$U$9:$U$2697,'Contract Awards'!$D$9:$D$2697,$B117))=0,"",MAX(_xlfn.MAXIFS('Contract Awards'!$U$9:$U$2697,'Contract Awards'!$C$9:$C$2697,$B117),_xlfn.MAXIFS('Contract Awards'!$U$9:$U$2697,'Contract Awards'!$D$9:$D$2697,$B117)))</f>
        <v>45371</v>
      </c>
      <c r="Y117" s="19">
        <f>IF(MAX(_xlfn.MAXIFS('Contract Awards'!$V$9:$V$2697,'Contract Awards'!$C$9:$C$2697,$B117),_xlfn.MAXIFS('Contract Awards'!$V$9:$V$2697,'Contract Awards'!$D$9:$D$2697,$B117))=0,"",MAX(_xlfn.MAXIFS('Contract Awards'!$V$9:$V$2697,'Contract Awards'!$C$9:$C$2697,$B117),_xlfn.MAXIFS('Contract Awards'!$V$9:$V$2697,'Contract Awards'!$D$9:$D$2697,$B117)))</f>
        <v>45371</v>
      </c>
      <c r="Z117" s="19">
        <f>IF(_xlfn.MAXIFS('Contract Awards'!$U$9:$U$2697,'Contract Awards'!$C$9:$C$2697,$B117)=0,"",_xlfn.MAXIFS('Contract Awards'!$U$9:$U$2697,'Contract Awards'!$C$9:$C$2697,$B117))</f>
        <v>45371</v>
      </c>
      <c r="AA117" s="18" t="str">
        <f>IF(INDEX('Contract Families'!$AN$9:$AN$1696,MATCH($B117,'Contract Families'!$B$9:$B$1696,0))="","",INDEX('Contract Families'!$AN$9:$AN$1696,MATCH($B117,'Contract Families'!$B$9:$B$1696,0)))</f>
        <v/>
      </c>
      <c r="AB117" s="15">
        <f t="shared" si="3"/>
        <v>0</v>
      </c>
      <c r="AD117" t="str">
        <f>IF($U117="","",IF($U117&lt;'Timing &amp; Incumbent Screen'!$C$6,"Expired - successor unresolved","Active"))</f>
        <v>Expired - successor unresolved</v>
      </c>
    </row>
    <row r="118" spans="2:30" ht="11" outlineLevel="1" x14ac:dyDescent="0.15">
      <c r="B118" t="s">
        <v>247</v>
      </c>
      <c r="C118" t="s">
        <v>806</v>
      </c>
      <c r="D118" t="s">
        <v>754</v>
      </c>
      <c r="E118" t="s">
        <v>795</v>
      </c>
      <c r="F118" t="s">
        <v>818</v>
      </c>
      <c r="I118" t="str">
        <f>IF(COUNTIFS('Contract Awards'!$D$9:$D$2697,$B118)&gt;0,"IDV vehicle","Standalone")</f>
        <v>IDV vehicle</v>
      </c>
      <c r="J118" t="s">
        <v>835</v>
      </c>
      <c r="K118" t="s">
        <v>798</v>
      </c>
      <c r="M118" t="s">
        <v>799</v>
      </c>
      <c r="N118" s="15">
        <v>1</v>
      </c>
      <c r="O118" s="15">
        <f>COUNTIFS('Contract Awards'!$D$9:$D$2697,$B118)</f>
        <v>3</v>
      </c>
      <c r="P118" s="4">
        <f>(SUMIFS('Contract Awards'!$M$9:$M$2697,'Contract Awards'!$C$9:$C$2697,$B118)+SUMIFS('Contract Awards'!$M$9:$M$2697,'Contract Awards'!$D$9:$D$2697,$B118))/1000000</f>
        <v>6.10606253</v>
      </c>
      <c r="Q118" s="4">
        <f>(SUMIFS('Award Actions'!$K$9:$K$7765,'Award Actions'!$D$9:$D$7765,$B118)+SUMIFS('Award Actions'!$K$9:$K$7765,'Award Actions'!$C$9:$C$7765,$B118))/1000000</f>
        <v>6.10606253</v>
      </c>
      <c r="R118" s="6">
        <f t="shared" si="2"/>
        <v>1</v>
      </c>
      <c r="S118" t="s">
        <v>800</v>
      </c>
      <c r="T118" s="15">
        <f>COUNTIFS('Award Actions'!$D$9:$D$7765,$B118)+COUNTIFS('Award Actions'!$C$9:$C$7765,$B118)</f>
        <v>18</v>
      </c>
      <c r="U118" s="18">
        <f>IF(INDEX('Contract Families'!$AK$9:$AK$1696,MATCH($B118,'Contract Families'!$B$9:$B$1696,0))="","",INDEX('Contract Families'!$AK$9:$AK$1696,MATCH($B118,'Contract Families'!$B$9:$B$1696,0)))</f>
        <v>54116</v>
      </c>
      <c r="V118" t="s">
        <v>836</v>
      </c>
      <c r="W118" t="s">
        <v>631</v>
      </c>
      <c r="X118" s="19">
        <f>IF(MAX(_xlfn.MAXIFS('Contract Awards'!$U$9:$U$2697,'Contract Awards'!$C$9:$C$2697,$B118),_xlfn.MAXIFS('Contract Awards'!$U$9:$U$2697,'Contract Awards'!$D$9:$D$2697,$B118))=0,"",MAX(_xlfn.MAXIFS('Contract Awards'!$U$9:$U$2697,'Contract Awards'!$C$9:$C$2697,$B118),_xlfn.MAXIFS('Contract Awards'!$U$9:$U$2697,'Contract Awards'!$D$9:$D$2697,$B118)))</f>
        <v>54116</v>
      </c>
      <c r="Y118" s="19">
        <f>IF(MAX(_xlfn.MAXIFS('Contract Awards'!$V$9:$V$2697,'Contract Awards'!$C$9:$C$2697,$B118),_xlfn.MAXIFS('Contract Awards'!$V$9:$V$2697,'Contract Awards'!$D$9:$D$2697,$B118))=0,"",MAX(_xlfn.MAXIFS('Contract Awards'!$V$9:$V$2697,'Contract Awards'!$C$9:$C$2697,$B118),_xlfn.MAXIFS('Contract Awards'!$V$9:$V$2697,'Contract Awards'!$D$9:$D$2697,$B118)))</f>
        <v>44166</v>
      </c>
      <c r="Z118" s="19">
        <f>IF(_xlfn.MAXIFS('Contract Awards'!$U$9:$U$2697,'Contract Awards'!$C$9:$C$2697,$B118)=0,"",_xlfn.MAXIFS('Contract Awards'!$U$9:$U$2697,'Contract Awards'!$C$9:$C$2697,$B118))</f>
        <v>54116</v>
      </c>
      <c r="AA118" s="18">
        <f>IF(INDEX('Contract Families'!$AN$9:$AN$1696,MATCH($B118,'Contract Families'!$B$9:$B$1696,0))="","",INDEX('Contract Families'!$AN$9:$AN$1696,MATCH($B118,'Contract Families'!$B$9:$B$1696,0)))</f>
        <v>44166</v>
      </c>
      <c r="AB118" s="15">
        <f t="shared" si="3"/>
        <v>-327</v>
      </c>
      <c r="AC118" t="s">
        <v>853</v>
      </c>
      <c r="AD118" t="str">
        <f>IF($U118="","",IF($U118&lt;'Timing &amp; Incumbent Screen'!$C$6,"Expired - successor unresolved","Active"))</f>
        <v>Active</v>
      </c>
    </row>
    <row r="119" spans="2:30" ht="11" outlineLevel="1" x14ac:dyDescent="0.15">
      <c r="B119" t="s">
        <v>248</v>
      </c>
      <c r="C119" t="s">
        <v>806</v>
      </c>
      <c r="D119" t="s">
        <v>740</v>
      </c>
      <c r="E119" t="s">
        <v>795</v>
      </c>
      <c r="F119" t="s">
        <v>818</v>
      </c>
      <c r="G119" t="s">
        <v>297</v>
      </c>
      <c r="H119" t="s">
        <v>238</v>
      </c>
      <c r="I119" t="str">
        <f>IF(COUNTIFS('Contract Awards'!$D$9:$D$2697,$B119)&gt;0,"IDV vehicle","Standalone")</f>
        <v>IDV vehicle</v>
      </c>
      <c r="J119" t="s">
        <v>797</v>
      </c>
      <c r="K119" t="s">
        <v>798</v>
      </c>
      <c r="M119" t="s">
        <v>799</v>
      </c>
      <c r="N119" s="15">
        <v>1</v>
      </c>
      <c r="O119" s="15">
        <f>COUNTIFS('Contract Awards'!$D$9:$D$2697,$B119)</f>
        <v>11</v>
      </c>
      <c r="P119" s="4">
        <f>(SUMIFS('Contract Awards'!$M$9:$M$2697,'Contract Awards'!$C$9:$C$2697,$B119)+SUMIFS('Contract Awards'!$M$9:$M$2697,'Contract Awards'!$D$9:$D$2697,$B119))/1000000</f>
        <v>6.0917255200000007</v>
      </c>
      <c r="Q119" s="4">
        <f>(SUMIFS('Award Actions'!$K$9:$K$7765,'Award Actions'!$D$9:$D$7765,$B119)+SUMIFS('Award Actions'!$K$9:$K$7765,'Award Actions'!$C$9:$C$7765,$B119))/1000000</f>
        <v>6.0917255200000007</v>
      </c>
      <c r="R119" s="6">
        <f t="shared" si="2"/>
        <v>1</v>
      </c>
      <c r="S119" t="s">
        <v>800</v>
      </c>
      <c r="T119" s="15">
        <f>COUNTIFS('Award Actions'!$D$9:$D$7765,$B119)+COUNTIFS('Award Actions'!$C$9:$C$7765,$B119)</f>
        <v>19</v>
      </c>
      <c r="U119" s="18">
        <f>IF(INDEX('Contract Families'!$AK$9:$AK$1696,MATCH($B119,'Contract Families'!$B$9:$B$1696,0))="","",INDEX('Contract Families'!$AK$9:$AK$1696,MATCH($B119,'Contract Families'!$B$9:$B$1696,0)))</f>
        <v>44262</v>
      </c>
      <c r="V119" t="s">
        <v>801</v>
      </c>
      <c r="W119" t="s">
        <v>599</v>
      </c>
      <c r="X119" s="19">
        <f>IF(MAX(_xlfn.MAXIFS('Contract Awards'!$U$9:$U$2697,'Contract Awards'!$C$9:$C$2697,$B119),_xlfn.MAXIFS('Contract Awards'!$U$9:$U$2697,'Contract Awards'!$D$9:$D$2697,$B119))=0,"",MAX(_xlfn.MAXIFS('Contract Awards'!$U$9:$U$2697,'Contract Awards'!$C$9:$C$2697,$B119),_xlfn.MAXIFS('Contract Awards'!$U$9:$U$2697,'Contract Awards'!$D$9:$D$2697,$B119)))</f>
        <v>44262</v>
      </c>
      <c r="Y119" s="19">
        <f>IF(MAX(_xlfn.MAXIFS('Contract Awards'!$V$9:$V$2697,'Contract Awards'!$C$9:$C$2697,$B119),_xlfn.MAXIFS('Contract Awards'!$V$9:$V$2697,'Contract Awards'!$D$9:$D$2697,$B119))=0,"",MAX(_xlfn.MAXIFS('Contract Awards'!$V$9:$V$2697,'Contract Awards'!$C$9:$C$2697,$B119),_xlfn.MAXIFS('Contract Awards'!$V$9:$V$2697,'Contract Awards'!$D$9:$D$2697,$B119)))</f>
        <v>44262</v>
      </c>
      <c r="Z119" s="19">
        <f>IF(_xlfn.MAXIFS('Contract Awards'!$U$9:$U$2697,'Contract Awards'!$C$9:$C$2697,$B119)=0,"",_xlfn.MAXIFS('Contract Awards'!$U$9:$U$2697,'Contract Awards'!$C$9:$C$2697,$B119))</f>
        <v>44262</v>
      </c>
      <c r="AA119" s="18">
        <f>IF(INDEX('Contract Families'!$AN$9:$AN$1696,MATCH($B119,'Contract Families'!$B$9:$B$1696,0))="","",INDEX('Contract Families'!$AN$9:$AN$1696,MATCH($B119,'Contract Families'!$B$9:$B$1696,0)))</f>
        <v>44258</v>
      </c>
      <c r="AB119" s="15">
        <f t="shared" si="3"/>
        <v>0</v>
      </c>
      <c r="AD119" t="str">
        <f>IF($U119="","",IF($U119&lt;'Timing &amp; Incumbent Screen'!$C$6,"Expired - successor unresolved","Active"))</f>
        <v>Expired - successor unresolved</v>
      </c>
    </row>
    <row r="120" spans="2:30" ht="11" outlineLevel="1" x14ac:dyDescent="0.15">
      <c r="B120" t="s">
        <v>249</v>
      </c>
      <c r="C120" t="s">
        <v>837</v>
      </c>
      <c r="D120" t="s">
        <v>741</v>
      </c>
      <c r="E120" t="s">
        <v>795</v>
      </c>
      <c r="F120" t="s">
        <v>818</v>
      </c>
      <c r="I120" t="str">
        <f>IF(COUNTIFS('Contract Awards'!$D$9:$D$2697,$B120)&gt;0,"IDV vehicle","Standalone")</f>
        <v>Standalone</v>
      </c>
      <c r="J120" t="s">
        <v>799</v>
      </c>
      <c r="M120" t="s">
        <v>799</v>
      </c>
      <c r="N120" s="15">
        <v>1</v>
      </c>
      <c r="O120" s="15">
        <f>COUNTIFS('Contract Awards'!$D$9:$D$2697,$B120)</f>
        <v>0</v>
      </c>
      <c r="P120" s="4">
        <f>(SUMIFS('Contract Awards'!$M$9:$M$2697,'Contract Awards'!$C$9:$C$2697,$B120)+SUMIFS('Contract Awards'!$M$9:$M$2697,'Contract Awards'!$D$9:$D$2697,$B120))/1000000</f>
        <v>5.8927465000000003</v>
      </c>
      <c r="Q120" s="4">
        <f>(SUMIFS('Award Actions'!$K$9:$K$7765,'Award Actions'!$D$9:$D$7765,$B120)+SUMIFS('Award Actions'!$K$9:$K$7765,'Award Actions'!$C$9:$C$7765,$B120))/1000000</f>
        <v>0.17899999999999999</v>
      </c>
      <c r="R120" s="6">
        <f t="shared" si="2"/>
        <v>0.03</v>
      </c>
      <c r="S120" t="s">
        <v>810</v>
      </c>
      <c r="T120" s="15">
        <f>COUNTIFS('Award Actions'!$D$9:$D$7765,$B120)+COUNTIFS('Award Actions'!$C$9:$C$7765,$B120)</f>
        <v>1</v>
      </c>
      <c r="U120" s="18">
        <f>IF(INDEX('Contract Families'!$AK$9:$AK$1696,MATCH($B120,'Contract Families'!$B$9:$B$1696,0))="","",INDEX('Contract Families'!$AK$9:$AK$1696,MATCH($B120,'Contract Families'!$B$9:$B$1696,0)))</f>
        <v>42369</v>
      </c>
      <c r="V120" t="s">
        <v>811</v>
      </c>
      <c r="W120" t="s">
        <v>599</v>
      </c>
      <c r="X120" s="19">
        <f>IF(MAX(_xlfn.MAXIFS('Contract Awards'!$U$9:$U$2697,'Contract Awards'!$C$9:$C$2697,$B120),_xlfn.MAXIFS('Contract Awards'!$U$9:$U$2697,'Contract Awards'!$D$9:$D$2697,$B120))=0,"",MAX(_xlfn.MAXIFS('Contract Awards'!$U$9:$U$2697,'Contract Awards'!$C$9:$C$2697,$B120),_xlfn.MAXIFS('Contract Awards'!$U$9:$U$2697,'Contract Awards'!$D$9:$D$2697,$B120)))</f>
        <v>42369</v>
      </c>
      <c r="Y120" s="19">
        <f>IF(MAX(_xlfn.MAXIFS('Contract Awards'!$V$9:$V$2697,'Contract Awards'!$C$9:$C$2697,$B120),_xlfn.MAXIFS('Contract Awards'!$V$9:$V$2697,'Contract Awards'!$D$9:$D$2697,$B120))=0,"",MAX(_xlfn.MAXIFS('Contract Awards'!$V$9:$V$2697,'Contract Awards'!$C$9:$C$2697,$B120),_xlfn.MAXIFS('Contract Awards'!$V$9:$V$2697,'Contract Awards'!$D$9:$D$2697,$B120)))</f>
        <v>42369</v>
      </c>
      <c r="Z120" s="19">
        <f>IF(_xlfn.MAXIFS('Contract Awards'!$U$9:$U$2697,'Contract Awards'!$C$9:$C$2697,$B120)=0,"",_xlfn.MAXIFS('Contract Awards'!$U$9:$U$2697,'Contract Awards'!$C$9:$C$2697,$B120))</f>
        <v>42369</v>
      </c>
      <c r="AA120" s="18" t="str">
        <f>IF(INDEX('Contract Families'!$AN$9:$AN$1696,MATCH($B120,'Contract Families'!$B$9:$B$1696,0))="","",INDEX('Contract Families'!$AN$9:$AN$1696,MATCH($B120,'Contract Families'!$B$9:$B$1696,0)))</f>
        <v/>
      </c>
      <c r="AB120" s="15">
        <f t="shared" si="3"/>
        <v>0</v>
      </c>
      <c r="AD120" t="str">
        <f>IF($U120="","",IF($U120&lt;'Timing &amp; Incumbent Screen'!$C$6,"Expired - successor unresolved","Active"))</f>
        <v>Expired - successor unresolved</v>
      </c>
    </row>
    <row r="121" spans="2:30" ht="11" outlineLevel="1" x14ac:dyDescent="0.15">
      <c r="B121" t="s">
        <v>250</v>
      </c>
      <c r="C121" t="s">
        <v>806</v>
      </c>
      <c r="D121" t="s">
        <v>748</v>
      </c>
      <c r="E121" t="s">
        <v>795</v>
      </c>
      <c r="F121" t="s">
        <v>796</v>
      </c>
      <c r="I121" t="str">
        <f>IF(COUNTIFS('Contract Awards'!$D$9:$D$2697,$B121)&gt;0,"IDV vehicle","Standalone")</f>
        <v>Standalone</v>
      </c>
      <c r="J121" t="s">
        <v>799</v>
      </c>
      <c r="M121" t="s">
        <v>799</v>
      </c>
      <c r="N121" s="15">
        <v>1</v>
      </c>
      <c r="O121" s="15">
        <f>COUNTIFS('Contract Awards'!$D$9:$D$2697,$B121)</f>
        <v>0</v>
      </c>
      <c r="P121" s="4">
        <f>(SUMIFS('Contract Awards'!$M$9:$M$2697,'Contract Awards'!$C$9:$C$2697,$B121)+SUMIFS('Contract Awards'!$M$9:$M$2697,'Contract Awards'!$D$9:$D$2697,$B121))/1000000</f>
        <v>5.8252639999999998</v>
      </c>
      <c r="Q121" s="4">
        <f>(SUMIFS('Award Actions'!$K$9:$K$7765,'Award Actions'!$D$9:$D$7765,$B121)+SUMIFS('Award Actions'!$K$9:$K$7765,'Award Actions'!$C$9:$C$7765,$B121))/1000000</f>
        <v>5.8252639999999998</v>
      </c>
      <c r="R121" s="6">
        <f t="shared" si="2"/>
        <v>1</v>
      </c>
      <c r="S121" t="s">
        <v>800</v>
      </c>
      <c r="T121" s="15">
        <f>COUNTIFS('Award Actions'!$D$9:$D$7765,$B121)+COUNTIFS('Award Actions'!$C$9:$C$7765,$B121)</f>
        <v>5</v>
      </c>
      <c r="U121" s="18">
        <f>IF(INDEX('Contract Families'!$AK$9:$AK$1696,MATCH($B121,'Contract Families'!$B$9:$B$1696,0))="","",INDEX('Contract Families'!$AK$9:$AK$1696,MATCH($B121,'Contract Families'!$B$9:$B$1696,0)))</f>
        <v>44908</v>
      </c>
      <c r="V121" t="s">
        <v>811</v>
      </c>
      <c r="W121" t="s">
        <v>599</v>
      </c>
      <c r="X121" s="19">
        <f>IF(MAX(_xlfn.MAXIFS('Contract Awards'!$U$9:$U$2697,'Contract Awards'!$C$9:$C$2697,$B121),_xlfn.MAXIFS('Contract Awards'!$U$9:$U$2697,'Contract Awards'!$D$9:$D$2697,$B121))=0,"",MAX(_xlfn.MAXIFS('Contract Awards'!$U$9:$U$2697,'Contract Awards'!$C$9:$C$2697,$B121),_xlfn.MAXIFS('Contract Awards'!$U$9:$U$2697,'Contract Awards'!$D$9:$D$2697,$B121)))</f>
        <v>44908</v>
      </c>
      <c r="Y121" s="19">
        <f>IF(MAX(_xlfn.MAXIFS('Contract Awards'!$V$9:$V$2697,'Contract Awards'!$C$9:$C$2697,$B121),_xlfn.MAXIFS('Contract Awards'!$V$9:$V$2697,'Contract Awards'!$D$9:$D$2697,$B121))=0,"",MAX(_xlfn.MAXIFS('Contract Awards'!$V$9:$V$2697,'Contract Awards'!$C$9:$C$2697,$B121),_xlfn.MAXIFS('Contract Awards'!$V$9:$V$2697,'Contract Awards'!$D$9:$D$2697,$B121)))</f>
        <v>44908</v>
      </c>
      <c r="Z121" s="19">
        <f>IF(_xlfn.MAXIFS('Contract Awards'!$U$9:$U$2697,'Contract Awards'!$C$9:$C$2697,$B121)=0,"",_xlfn.MAXIFS('Contract Awards'!$U$9:$U$2697,'Contract Awards'!$C$9:$C$2697,$B121))</f>
        <v>44908</v>
      </c>
      <c r="AA121" s="18" t="str">
        <f>IF(INDEX('Contract Families'!$AN$9:$AN$1696,MATCH($B121,'Contract Families'!$B$9:$B$1696,0))="","",INDEX('Contract Families'!$AN$9:$AN$1696,MATCH($B121,'Contract Families'!$B$9:$B$1696,0)))</f>
        <v/>
      </c>
      <c r="AB121" s="15">
        <f t="shared" si="3"/>
        <v>0</v>
      </c>
      <c r="AD121" t="str">
        <f>IF($U121="","",IF($U121&lt;'Timing &amp; Incumbent Screen'!$C$6,"Expired - successor unresolved","Active"))</f>
        <v>Expired - successor unresolved</v>
      </c>
    </row>
    <row r="122" spans="2:30" ht="11" outlineLevel="1" x14ac:dyDescent="0.15">
      <c r="B122" t="s">
        <v>251</v>
      </c>
      <c r="C122" t="s">
        <v>806</v>
      </c>
      <c r="D122" t="s">
        <v>748</v>
      </c>
      <c r="E122" t="s">
        <v>795</v>
      </c>
      <c r="F122" t="s">
        <v>825</v>
      </c>
      <c r="H122" t="s">
        <v>356</v>
      </c>
      <c r="I122" t="str">
        <f>IF(COUNTIFS('Contract Awards'!$D$9:$D$2697,$B122)&gt;0,"IDV vehicle","Standalone")</f>
        <v>IDV vehicle</v>
      </c>
      <c r="J122" t="s">
        <v>854</v>
      </c>
      <c r="K122" t="s">
        <v>798</v>
      </c>
      <c r="M122" t="s">
        <v>799</v>
      </c>
      <c r="N122" s="15">
        <v>1</v>
      </c>
      <c r="O122" s="15">
        <f>COUNTIFS('Contract Awards'!$D$9:$D$2697,$B122)</f>
        <v>39</v>
      </c>
      <c r="P122" s="4">
        <f>(SUMIFS('Contract Awards'!$M$9:$M$2697,'Contract Awards'!$C$9:$C$2697,$B122)+SUMIFS('Contract Awards'!$M$9:$M$2697,'Contract Awards'!$D$9:$D$2697,$B122))/1000000</f>
        <v>5.7494361000000014</v>
      </c>
      <c r="Q122" s="4">
        <f>(SUMIFS('Award Actions'!$K$9:$K$7765,'Award Actions'!$D$9:$D$7765,$B122)+SUMIFS('Award Actions'!$K$9:$K$7765,'Award Actions'!$C$9:$C$7765,$B122))/1000000</f>
        <v>5.7494361000000014</v>
      </c>
      <c r="R122" s="6">
        <f t="shared" si="2"/>
        <v>1</v>
      </c>
      <c r="S122" t="s">
        <v>800</v>
      </c>
      <c r="T122" s="15">
        <f>COUNTIFS('Award Actions'!$D$9:$D$7765,$B122)+COUNTIFS('Award Actions'!$C$9:$C$7765,$B122)</f>
        <v>80</v>
      </c>
      <c r="U122" s="18">
        <f>IF(INDEX('Contract Families'!$AK$9:$AK$1696,MATCH($B122,'Contract Families'!$B$9:$B$1696,0))="","",INDEX('Contract Families'!$AK$9:$AK$1696,MATCH($B122,'Contract Families'!$B$9:$B$1696,0)))</f>
        <v>45498</v>
      </c>
      <c r="V122" t="s">
        <v>855</v>
      </c>
      <c r="W122" t="s">
        <v>666</v>
      </c>
      <c r="X122" s="19">
        <f>IF(MAX(_xlfn.MAXIFS('Contract Awards'!$U$9:$U$2697,'Contract Awards'!$C$9:$C$2697,$B122),_xlfn.MAXIFS('Contract Awards'!$U$9:$U$2697,'Contract Awards'!$D$9:$D$2697,$B122))=0,"",MAX(_xlfn.MAXIFS('Contract Awards'!$U$9:$U$2697,'Contract Awards'!$C$9:$C$2697,$B122),_xlfn.MAXIFS('Contract Awards'!$U$9:$U$2697,'Contract Awards'!$D$9:$D$2697,$B122)))</f>
        <v>45596</v>
      </c>
      <c r="Y122" s="19">
        <f>IF(MAX(_xlfn.MAXIFS('Contract Awards'!$V$9:$V$2697,'Contract Awards'!$C$9:$C$2697,$B122),_xlfn.MAXIFS('Contract Awards'!$V$9:$V$2697,'Contract Awards'!$D$9:$D$2697,$B122))=0,"",MAX(_xlfn.MAXIFS('Contract Awards'!$V$9:$V$2697,'Contract Awards'!$C$9:$C$2697,$B122),_xlfn.MAXIFS('Contract Awards'!$V$9:$V$2697,'Contract Awards'!$D$9:$D$2697,$B122)))</f>
        <v>45596</v>
      </c>
      <c r="Z122" s="19">
        <f>IF(_xlfn.MAXIFS('Contract Awards'!$U$9:$U$2697,'Contract Awards'!$C$9:$C$2697,$B122)=0,"",_xlfn.MAXIFS('Contract Awards'!$U$9:$U$2697,'Contract Awards'!$C$9:$C$2697,$B122))</f>
        <v>45498</v>
      </c>
      <c r="AA122" s="18">
        <f>IF(INDEX('Contract Families'!$AN$9:$AN$1696,MATCH($B122,'Contract Families'!$B$9:$B$1696,0))="","",INDEX('Contract Families'!$AN$9:$AN$1696,MATCH($B122,'Contract Families'!$B$9:$B$1696,0)))</f>
        <v>45596</v>
      </c>
      <c r="AB122" s="15">
        <f t="shared" si="3"/>
        <v>3</v>
      </c>
      <c r="AD122" t="str">
        <f>IF($U122="","",IF($U122&lt;'Timing &amp; Incumbent Screen'!$C$6,"Expired - successor unresolved","Active"))</f>
        <v>Expired - successor unresolved</v>
      </c>
    </row>
    <row r="123" spans="2:30" ht="11" outlineLevel="1" x14ac:dyDescent="0.15">
      <c r="B123" t="s">
        <v>252</v>
      </c>
      <c r="C123" t="s">
        <v>856</v>
      </c>
      <c r="D123" t="s">
        <v>740</v>
      </c>
      <c r="E123" t="s">
        <v>829</v>
      </c>
      <c r="F123" t="s">
        <v>796</v>
      </c>
      <c r="I123" t="str">
        <f>IF(COUNTIFS('Contract Awards'!$D$9:$D$2697,$B123)&gt;0,"IDV vehicle","Standalone")</f>
        <v>IDV vehicle</v>
      </c>
      <c r="J123" t="s">
        <v>797</v>
      </c>
      <c r="K123" t="s">
        <v>807</v>
      </c>
      <c r="L123" t="s">
        <v>831</v>
      </c>
      <c r="M123" t="s">
        <v>809</v>
      </c>
      <c r="N123" s="15">
        <v>5</v>
      </c>
      <c r="O123" s="15">
        <f>COUNTIFS('Contract Awards'!$D$9:$D$2697,$B123)</f>
        <v>1</v>
      </c>
      <c r="P123" s="4">
        <f>(SUMIFS('Contract Awards'!$M$9:$M$2697,'Contract Awards'!$C$9:$C$2697,$B123)+SUMIFS('Contract Awards'!$M$9:$M$2697,'Contract Awards'!$D$9:$D$2697,$B123))/1000000</f>
        <v>5.9662859099999999</v>
      </c>
      <c r="Q123" s="4">
        <f>(SUMIFS('Award Actions'!$K$9:$K$7765,'Award Actions'!$D$9:$D$7765,$B123)+SUMIFS('Award Actions'!$K$9:$K$7765,'Award Actions'!$C$9:$C$7765,$B123))/1000000</f>
        <v>5.7018116500000007</v>
      </c>
      <c r="R123" s="6">
        <f t="shared" si="2"/>
        <v>0.96</v>
      </c>
      <c r="S123" t="s">
        <v>800</v>
      </c>
      <c r="T123" s="15">
        <f>COUNTIFS('Award Actions'!$D$9:$D$7765,$B123)+COUNTIFS('Award Actions'!$C$9:$C$7765,$B123)</f>
        <v>1</v>
      </c>
      <c r="U123" s="18">
        <f>IF(INDEX('Contract Families'!$AK$9:$AK$1696,MATCH($B123,'Contract Families'!$B$9:$B$1696,0))="","",INDEX('Contract Families'!$AK$9:$AK$1696,MATCH($B123,'Contract Families'!$B$9:$B$1696,0)))</f>
        <v>46047</v>
      </c>
      <c r="V123" t="s">
        <v>801</v>
      </c>
      <c r="W123" t="s">
        <v>599</v>
      </c>
      <c r="X123" s="19">
        <f>IF(MAX(_xlfn.MAXIFS('Contract Awards'!$U$9:$U$2697,'Contract Awards'!$C$9:$C$2697,$B123),_xlfn.MAXIFS('Contract Awards'!$U$9:$U$2697,'Contract Awards'!$D$9:$D$2697,$B123))=0,"",MAX(_xlfn.MAXIFS('Contract Awards'!$U$9:$U$2697,'Contract Awards'!$C$9:$C$2697,$B123),_xlfn.MAXIFS('Contract Awards'!$U$9:$U$2697,'Contract Awards'!$D$9:$D$2697,$B123)))</f>
        <v>46139</v>
      </c>
      <c r="Y123" s="19">
        <f>IF(MAX(_xlfn.MAXIFS('Contract Awards'!$V$9:$V$2697,'Contract Awards'!$C$9:$C$2697,$B123),_xlfn.MAXIFS('Contract Awards'!$V$9:$V$2697,'Contract Awards'!$D$9:$D$2697,$B123))=0,"",MAX(_xlfn.MAXIFS('Contract Awards'!$V$9:$V$2697,'Contract Awards'!$C$9:$C$2697,$B123),_xlfn.MAXIFS('Contract Awards'!$V$9:$V$2697,'Contract Awards'!$D$9:$D$2697,$B123)))</f>
        <v>46139</v>
      </c>
      <c r="Z123" s="19">
        <f>IF(_xlfn.MAXIFS('Contract Awards'!$U$9:$U$2697,'Contract Awards'!$C$9:$C$2697,$B123)=0,"",_xlfn.MAXIFS('Contract Awards'!$U$9:$U$2697,'Contract Awards'!$C$9:$C$2697,$B123))</f>
        <v>46047</v>
      </c>
      <c r="AA123" s="18">
        <f>IF(INDEX('Contract Families'!$AN$9:$AN$1696,MATCH($B123,'Contract Families'!$B$9:$B$1696,0))="","",INDEX('Contract Families'!$AN$9:$AN$1696,MATCH($B123,'Contract Families'!$B$9:$B$1696,0)))</f>
        <v>46139</v>
      </c>
      <c r="AB123" s="15">
        <f t="shared" si="3"/>
        <v>3</v>
      </c>
      <c r="AD123" t="str">
        <f>IF($U123="","",IF($U123&lt;'Timing &amp; Incumbent Screen'!$C$6,"Expired - successor unresolved","Active"))</f>
        <v>Expired - successor unresolved</v>
      </c>
    </row>
    <row r="124" spans="2:30" ht="11" outlineLevel="1" x14ac:dyDescent="0.15">
      <c r="B124" t="s">
        <v>253</v>
      </c>
      <c r="C124" t="s">
        <v>837</v>
      </c>
      <c r="D124" t="s">
        <v>741</v>
      </c>
      <c r="E124" t="s">
        <v>795</v>
      </c>
      <c r="F124" t="s">
        <v>818</v>
      </c>
      <c r="G124" t="s">
        <v>233</v>
      </c>
      <c r="I124" t="str">
        <f>IF(COUNTIFS('Contract Awards'!$D$9:$D$2697,$B124)&gt;0,"IDV vehicle","Standalone")</f>
        <v>Standalone</v>
      </c>
      <c r="J124" t="s">
        <v>799</v>
      </c>
      <c r="M124" t="s">
        <v>799</v>
      </c>
      <c r="N124" s="15">
        <v>1</v>
      </c>
      <c r="O124" s="15">
        <f>COUNTIFS('Contract Awards'!$D$9:$D$2697,$B124)</f>
        <v>0</v>
      </c>
      <c r="P124" s="4">
        <f>(SUMIFS('Contract Awards'!$M$9:$M$2697,'Contract Awards'!$C$9:$C$2697,$B124)+SUMIFS('Contract Awards'!$M$9:$M$2697,'Contract Awards'!$D$9:$D$2697,$B124))/1000000</f>
        <v>5.3552020000000002</v>
      </c>
      <c r="Q124" s="4">
        <f>(SUMIFS('Award Actions'!$K$9:$K$7765,'Award Actions'!$D$9:$D$7765,$B124)+SUMIFS('Award Actions'!$K$9:$K$7765,'Award Actions'!$C$9:$C$7765,$B124))/1000000</f>
        <v>5.3552020000000002</v>
      </c>
      <c r="R124" s="6">
        <f t="shared" si="2"/>
        <v>1</v>
      </c>
      <c r="S124" t="s">
        <v>800</v>
      </c>
      <c r="T124" s="15">
        <f>COUNTIFS('Award Actions'!$D$9:$D$7765,$B124)+COUNTIFS('Award Actions'!$C$9:$C$7765,$B124)</f>
        <v>3</v>
      </c>
      <c r="U124" s="18">
        <f>IF(INDEX('Contract Families'!$AK$9:$AK$1696,MATCH($B124,'Contract Families'!$B$9:$B$1696,0))="","",INDEX('Contract Families'!$AK$9:$AK$1696,MATCH($B124,'Contract Families'!$B$9:$B$1696,0)))</f>
        <v>45670</v>
      </c>
      <c r="V124" t="s">
        <v>811</v>
      </c>
      <c r="W124" t="s">
        <v>599</v>
      </c>
      <c r="X124" s="19">
        <f>IF(MAX(_xlfn.MAXIFS('Contract Awards'!$U$9:$U$2697,'Contract Awards'!$C$9:$C$2697,$B124),_xlfn.MAXIFS('Contract Awards'!$U$9:$U$2697,'Contract Awards'!$D$9:$D$2697,$B124))=0,"",MAX(_xlfn.MAXIFS('Contract Awards'!$U$9:$U$2697,'Contract Awards'!$C$9:$C$2697,$B124),_xlfn.MAXIFS('Contract Awards'!$U$9:$U$2697,'Contract Awards'!$D$9:$D$2697,$B124)))</f>
        <v>45670</v>
      </c>
      <c r="Y124" s="19">
        <f>IF(MAX(_xlfn.MAXIFS('Contract Awards'!$V$9:$V$2697,'Contract Awards'!$C$9:$C$2697,$B124),_xlfn.MAXIFS('Contract Awards'!$V$9:$V$2697,'Contract Awards'!$D$9:$D$2697,$B124))=0,"",MAX(_xlfn.MAXIFS('Contract Awards'!$V$9:$V$2697,'Contract Awards'!$C$9:$C$2697,$B124),_xlfn.MAXIFS('Contract Awards'!$V$9:$V$2697,'Contract Awards'!$D$9:$D$2697,$B124)))</f>
        <v>45670</v>
      </c>
      <c r="Z124" s="19">
        <f>IF(_xlfn.MAXIFS('Contract Awards'!$U$9:$U$2697,'Contract Awards'!$C$9:$C$2697,$B124)=0,"",_xlfn.MAXIFS('Contract Awards'!$U$9:$U$2697,'Contract Awards'!$C$9:$C$2697,$B124))</f>
        <v>45670</v>
      </c>
      <c r="AA124" s="18" t="str">
        <f>IF(INDEX('Contract Families'!$AN$9:$AN$1696,MATCH($B124,'Contract Families'!$B$9:$B$1696,0))="","",INDEX('Contract Families'!$AN$9:$AN$1696,MATCH($B124,'Contract Families'!$B$9:$B$1696,0)))</f>
        <v/>
      </c>
      <c r="AB124" s="15">
        <f t="shared" si="3"/>
        <v>0</v>
      </c>
      <c r="AD124" t="str">
        <f>IF($U124="","",IF($U124&lt;'Timing &amp; Incumbent Screen'!$C$6,"Expired - successor unresolved","Active"))</f>
        <v>Expired - successor unresolved</v>
      </c>
    </row>
    <row r="125" spans="2:30" ht="11" outlineLevel="1" x14ac:dyDescent="0.15">
      <c r="B125" t="s">
        <v>254</v>
      </c>
      <c r="C125" t="s">
        <v>806</v>
      </c>
      <c r="D125" t="s">
        <v>744</v>
      </c>
      <c r="E125" t="s">
        <v>795</v>
      </c>
      <c r="F125" t="s">
        <v>796</v>
      </c>
      <c r="H125" t="s">
        <v>857</v>
      </c>
      <c r="I125" t="str">
        <f>IF(COUNTIFS('Contract Awards'!$D$9:$D$2697,$B125)&gt;0,"IDV vehicle","Standalone")</f>
        <v>IDV vehicle</v>
      </c>
      <c r="J125" t="s">
        <v>835</v>
      </c>
      <c r="K125" t="s">
        <v>798</v>
      </c>
      <c r="M125" t="s">
        <v>799</v>
      </c>
      <c r="N125" s="15">
        <v>1</v>
      </c>
      <c r="O125" s="15">
        <f>COUNTIFS('Contract Awards'!$D$9:$D$2697,$B125)</f>
        <v>1</v>
      </c>
      <c r="P125" s="4">
        <f>(SUMIFS('Contract Awards'!$M$9:$M$2697,'Contract Awards'!$C$9:$C$2697,$B125)+SUMIFS('Contract Awards'!$M$9:$M$2697,'Contract Awards'!$D$9:$D$2697,$B125))/1000000</f>
        <v>5.3371398799999996</v>
      </c>
      <c r="Q125" s="4">
        <f>(SUMIFS('Award Actions'!$K$9:$K$7765,'Award Actions'!$D$9:$D$7765,$B125)+SUMIFS('Award Actions'!$K$9:$K$7765,'Award Actions'!$C$9:$C$7765,$B125))/1000000</f>
        <v>5.3371398799999996</v>
      </c>
      <c r="R125" s="6">
        <f t="shared" si="2"/>
        <v>1</v>
      </c>
      <c r="S125" t="s">
        <v>800</v>
      </c>
      <c r="T125" s="15">
        <f>COUNTIFS('Award Actions'!$D$9:$D$7765,$B125)+COUNTIFS('Award Actions'!$C$9:$C$7765,$B125)</f>
        <v>5</v>
      </c>
      <c r="U125" s="18">
        <f>IF(INDEX('Contract Families'!$AK$9:$AK$1696,MATCH($B125,'Contract Families'!$B$9:$B$1696,0))="","",INDEX('Contract Families'!$AK$9:$AK$1696,MATCH($B125,'Contract Families'!$B$9:$B$1696,0)))</f>
        <v>45879</v>
      </c>
      <c r="V125" t="s">
        <v>836</v>
      </c>
      <c r="W125" t="s">
        <v>631</v>
      </c>
      <c r="X125" s="19">
        <f>IF(MAX(_xlfn.MAXIFS('Contract Awards'!$U$9:$U$2697,'Contract Awards'!$C$9:$C$2697,$B125),_xlfn.MAXIFS('Contract Awards'!$U$9:$U$2697,'Contract Awards'!$D$9:$D$2697,$B125))=0,"",MAX(_xlfn.MAXIFS('Contract Awards'!$U$9:$U$2697,'Contract Awards'!$C$9:$C$2697,$B125),_xlfn.MAXIFS('Contract Awards'!$U$9:$U$2697,'Contract Awards'!$D$9:$D$2697,$B125)))</f>
        <v>45879</v>
      </c>
      <c r="Y125" s="19">
        <f>IF(MAX(_xlfn.MAXIFS('Contract Awards'!$V$9:$V$2697,'Contract Awards'!$C$9:$C$2697,$B125),_xlfn.MAXIFS('Contract Awards'!$V$9:$V$2697,'Contract Awards'!$D$9:$D$2697,$B125))=0,"",MAX(_xlfn.MAXIFS('Contract Awards'!$V$9:$V$2697,'Contract Awards'!$C$9:$C$2697,$B125),_xlfn.MAXIFS('Contract Awards'!$V$9:$V$2697,'Contract Awards'!$D$9:$D$2697,$B125)))</f>
        <v>44992</v>
      </c>
      <c r="Z125" s="19">
        <f>IF(_xlfn.MAXIFS('Contract Awards'!$U$9:$U$2697,'Contract Awards'!$C$9:$C$2697,$B125)=0,"",_xlfn.MAXIFS('Contract Awards'!$U$9:$U$2697,'Contract Awards'!$C$9:$C$2697,$B125))</f>
        <v>45879</v>
      </c>
      <c r="AA125" s="18">
        <f>IF(INDEX('Contract Families'!$AN$9:$AN$1696,MATCH($B125,'Contract Families'!$B$9:$B$1696,0))="","",INDEX('Contract Families'!$AN$9:$AN$1696,MATCH($B125,'Contract Families'!$B$9:$B$1696,0)))</f>
        <v>44992</v>
      </c>
      <c r="AB125" s="15">
        <f t="shared" si="3"/>
        <v>-29</v>
      </c>
      <c r="AD125" t="str">
        <f>IF($U125="","",IF($U125&lt;'Timing &amp; Incumbent Screen'!$C$6,"Expired - successor unresolved","Active"))</f>
        <v>Expired - successor unresolved</v>
      </c>
    </row>
    <row r="126" spans="2:30" ht="11" outlineLevel="1" x14ac:dyDescent="0.15">
      <c r="B126" t="s">
        <v>255</v>
      </c>
      <c r="C126" t="s">
        <v>837</v>
      </c>
      <c r="D126" t="s">
        <v>741</v>
      </c>
      <c r="E126" t="s">
        <v>795</v>
      </c>
      <c r="F126" t="s">
        <v>818</v>
      </c>
      <c r="I126" t="str">
        <f>IF(COUNTIFS('Contract Awards'!$D$9:$D$2697,$B126)&gt;0,"IDV vehicle","Standalone")</f>
        <v>Standalone</v>
      </c>
      <c r="J126" t="s">
        <v>799</v>
      </c>
      <c r="M126" t="s">
        <v>799</v>
      </c>
      <c r="N126" s="15">
        <v>1</v>
      </c>
      <c r="O126" s="15">
        <f>COUNTIFS('Contract Awards'!$D$9:$D$2697,$B126)</f>
        <v>0</v>
      </c>
      <c r="P126" s="4">
        <f>(SUMIFS('Contract Awards'!$M$9:$M$2697,'Contract Awards'!$C$9:$C$2697,$B126)+SUMIFS('Contract Awards'!$M$9:$M$2697,'Contract Awards'!$D$9:$D$2697,$B126))/1000000</f>
        <v>5.1805229500000003</v>
      </c>
      <c r="Q126" s="4">
        <f>(SUMIFS('Award Actions'!$K$9:$K$7765,'Award Actions'!$D$9:$D$7765,$B126)+SUMIFS('Award Actions'!$K$9:$K$7765,'Award Actions'!$C$9:$C$7765,$B126))/1000000</f>
        <v>5.1805229500000003</v>
      </c>
      <c r="R126" s="6">
        <f t="shared" si="2"/>
        <v>1</v>
      </c>
      <c r="S126" t="s">
        <v>800</v>
      </c>
      <c r="T126" s="15">
        <f>COUNTIFS('Award Actions'!$D$9:$D$7765,$B126)+COUNTIFS('Award Actions'!$C$9:$C$7765,$B126)</f>
        <v>3</v>
      </c>
      <c r="U126" s="18">
        <f>IF(INDEX('Contract Families'!$AK$9:$AK$1696,MATCH($B126,'Contract Families'!$B$9:$B$1696,0))="","",INDEX('Contract Families'!$AK$9:$AK$1696,MATCH($B126,'Contract Families'!$B$9:$B$1696,0)))</f>
        <v>46048</v>
      </c>
      <c r="V126" t="s">
        <v>811</v>
      </c>
      <c r="W126" t="s">
        <v>599</v>
      </c>
      <c r="X126" s="19">
        <f>IF(MAX(_xlfn.MAXIFS('Contract Awards'!$U$9:$U$2697,'Contract Awards'!$C$9:$C$2697,$B126),_xlfn.MAXIFS('Contract Awards'!$U$9:$U$2697,'Contract Awards'!$D$9:$D$2697,$B126))=0,"",MAX(_xlfn.MAXIFS('Contract Awards'!$U$9:$U$2697,'Contract Awards'!$C$9:$C$2697,$B126),_xlfn.MAXIFS('Contract Awards'!$U$9:$U$2697,'Contract Awards'!$D$9:$D$2697,$B126)))</f>
        <v>46048</v>
      </c>
      <c r="Y126" s="19">
        <f>IF(MAX(_xlfn.MAXIFS('Contract Awards'!$V$9:$V$2697,'Contract Awards'!$C$9:$C$2697,$B126),_xlfn.MAXIFS('Contract Awards'!$V$9:$V$2697,'Contract Awards'!$D$9:$D$2697,$B126))=0,"",MAX(_xlfn.MAXIFS('Contract Awards'!$V$9:$V$2697,'Contract Awards'!$C$9:$C$2697,$B126),_xlfn.MAXIFS('Contract Awards'!$V$9:$V$2697,'Contract Awards'!$D$9:$D$2697,$B126)))</f>
        <v>46048</v>
      </c>
      <c r="Z126" s="19">
        <f>IF(_xlfn.MAXIFS('Contract Awards'!$U$9:$U$2697,'Contract Awards'!$C$9:$C$2697,$B126)=0,"",_xlfn.MAXIFS('Contract Awards'!$U$9:$U$2697,'Contract Awards'!$C$9:$C$2697,$B126))</f>
        <v>46048</v>
      </c>
      <c r="AA126" s="18" t="str">
        <f>IF(INDEX('Contract Families'!$AN$9:$AN$1696,MATCH($B126,'Contract Families'!$B$9:$B$1696,0))="","",INDEX('Contract Families'!$AN$9:$AN$1696,MATCH($B126,'Contract Families'!$B$9:$B$1696,0)))</f>
        <v/>
      </c>
      <c r="AB126" s="15">
        <f t="shared" si="3"/>
        <v>0</v>
      </c>
      <c r="AD126" t="str">
        <f>IF($U126="","",IF($U126&lt;'Timing &amp; Incumbent Screen'!$C$6,"Expired - successor unresolved","Active"))</f>
        <v>Expired - successor unresolved</v>
      </c>
    </row>
    <row r="127" spans="2:30" ht="11" outlineLevel="1" x14ac:dyDescent="0.15">
      <c r="B127" t="s">
        <v>256</v>
      </c>
      <c r="C127" t="s">
        <v>806</v>
      </c>
      <c r="D127" t="s">
        <v>748</v>
      </c>
      <c r="E127" t="s">
        <v>795</v>
      </c>
      <c r="F127" t="s">
        <v>796</v>
      </c>
      <c r="I127" t="str">
        <f>IF(COUNTIFS('Contract Awards'!$D$9:$D$2697,$B127)&gt;0,"IDV vehicle","Standalone")</f>
        <v>IDV vehicle</v>
      </c>
      <c r="J127" t="s">
        <v>835</v>
      </c>
      <c r="K127" t="s">
        <v>798</v>
      </c>
      <c r="M127" t="s">
        <v>799</v>
      </c>
      <c r="N127" s="15">
        <v>1</v>
      </c>
      <c r="O127" s="15">
        <f>COUNTIFS('Contract Awards'!$D$9:$D$2697,$B127)</f>
        <v>1</v>
      </c>
      <c r="P127" s="4">
        <f>(SUMIFS('Contract Awards'!$M$9:$M$2697,'Contract Awards'!$C$9:$C$2697,$B127)+SUMIFS('Contract Awards'!$M$9:$M$2697,'Contract Awards'!$D$9:$D$2697,$B127))/1000000</f>
        <v>5.0960112000000004</v>
      </c>
      <c r="Q127" s="4">
        <f>(SUMIFS('Award Actions'!$K$9:$K$7765,'Award Actions'!$D$9:$D$7765,$B127)+SUMIFS('Award Actions'!$K$9:$K$7765,'Award Actions'!$C$9:$C$7765,$B127))/1000000</f>
        <v>5.0960112000000013</v>
      </c>
      <c r="R127" s="6">
        <f t="shared" si="2"/>
        <v>1</v>
      </c>
      <c r="S127" t="s">
        <v>800</v>
      </c>
      <c r="T127" s="15">
        <f>COUNTIFS('Award Actions'!$D$9:$D$7765,$B127)+COUNTIFS('Award Actions'!$C$9:$C$7765,$B127)</f>
        <v>14</v>
      </c>
      <c r="U127" s="18">
        <f>IF(INDEX('Contract Families'!$AK$9:$AK$1696,MATCH($B127,'Contract Families'!$B$9:$B$1696,0))="","",INDEX('Contract Families'!$AK$9:$AK$1696,MATCH($B127,'Contract Families'!$B$9:$B$1696,0)))</f>
        <v>44480</v>
      </c>
      <c r="V127" t="s">
        <v>836</v>
      </c>
      <c r="W127" t="s">
        <v>631</v>
      </c>
      <c r="X127" s="19">
        <f>IF(MAX(_xlfn.MAXIFS('Contract Awards'!$U$9:$U$2697,'Contract Awards'!$C$9:$C$2697,$B127),_xlfn.MAXIFS('Contract Awards'!$U$9:$U$2697,'Contract Awards'!$D$9:$D$2697,$B127))=0,"",MAX(_xlfn.MAXIFS('Contract Awards'!$U$9:$U$2697,'Contract Awards'!$C$9:$C$2697,$B127),_xlfn.MAXIFS('Contract Awards'!$U$9:$U$2697,'Contract Awards'!$D$9:$D$2697,$B127)))</f>
        <v>44480</v>
      </c>
      <c r="Y127" s="19">
        <f>IF(MAX(_xlfn.MAXIFS('Contract Awards'!$V$9:$V$2697,'Contract Awards'!$C$9:$C$2697,$B127),_xlfn.MAXIFS('Contract Awards'!$V$9:$V$2697,'Contract Awards'!$D$9:$D$2697,$B127))=0,"",MAX(_xlfn.MAXIFS('Contract Awards'!$V$9:$V$2697,'Contract Awards'!$C$9:$C$2697,$B127),_xlfn.MAXIFS('Contract Awards'!$V$9:$V$2697,'Contract Awards'!$D$9:$D$2697,$B127)))</f>
        <v>43553</v>
      </c>
      <c r="Z127" s="19">
        <f>IF(_xlfn.MAXIFS('Contract Awards'!$U$9:$U$2697,'Contract Awards'!$C$9:$C$2697,$B127)=0,"",_xlfn.MAXIFS('Contract Awards'!$U$9:$U$2697,'Contract Awards'!$C$9:$C$2697,$B127))</f>
        <v>44480</v>
      </c>
      <c r="AA127" s="18">
        <f>IF(INDEX('Contract Families'!$AN$9:$AN$1696,MATCH($B127,'Contract Families'!$B$9:$B$1696,0))="","",INDEX('Contract Families'!$AN$9:$AN$1696,MATCH($B127,'Contract Families'!$B$9:$B$1696,0)))</f>
        <v>43553</v>
      </c>
      <c r="AB127" s="15">
        <f t="shared" si="3"/>
        <v>-30</v>
      </c>
      <c r="AD127" t="str">
        <f>IF($U127="","",IF($U127&lt;'Timing &amp; Incumbent Screen'!$C$6,"Expired - successor unresolved","Active"))</f>
        <v>Expired - successor unresolved</v>
      </c>
    </row>
    <row r="128" spans="2:30" ht="11" outlineLevel="1" x14ac:dyDescent="0.15">
      <c r="B128" t="s">
        <v>257</v>
      </c>
      <c r="C128" t="s">
        <v>841</v>
      </c>
      <c r="D128" t="s">
        <v>759</v>
      </c>
      <c r="E128" t="s">
        <v>795</v>
      </c>
      <c r="F128" t="s">
        <v>818</v>
      </c>
      <c r="I128" t="str">
        <f>IF(COUNTIFS('Contract Awards'!$D$9:$D$2697,$B128)&gt;0,"IDV vehicle","Standalone")</f>
        <v>Standalone</v>
      </c>
      <c r="J128" t="s">
        <v>799</v>
      </c>
      <c r="M128" t="s">
        <v>799</v>
      </c>
      <c r="N128" s="15">
        <v>1</v>
      </c>
      <c r="O128" s="15">
        <f>COUNTIFS('Contract Awards'!$D$9:$D$2697,$B128)</f>
        <v>0</v>
      </c>
      <c r="P128" s="4">
        <f>(SUMIFS('Contract Awards'!$M$9:$M$2697,'Contract Awards'!$C$9:$C$2697,$B128)+SUMIFS('Contract Awards'!$M$9:$M$2697,'Contract Awards'!$D$9:$D$2697,$B128))/1000000</f>
        <v>4.9599434800000006</v>
      </c>
      <c r="Q128" s="4">
        <f>(SUMIFS('Award Actions'!$K$9:$K$7765,'Award Actions'!$D$9:$D$7765,$B128)+SUMIFS('Award Actions'!$K$9:$K$7765,'Award Actions'!$C$9:$C$7765,$B128))/1000000</f>
        <v>4.9599434800000006</v>
      </c>
      <c r="R128" s="6">
        <f t="shared" si="2"/>
        <v>1</v>
      </c>
      <c r="S128" t="s">
        <v>800</v>
      </c>
      <c r="T128" s="15">
        <f>COUNTIFS('Award Actions'!$D$9:$D$7765,$B128)+COUNTIFS('Award Actions'!$C$9:$C$7765,$B128)</f>
        <v>6</v>
      </c>
      <c r="U128" s="18">
        <f>IF(INDEX('Contract Families'!$AK$9:$AK$1696,MATCH($B128,'Contract Families'!$B$9:$B$1696,0))="","",INDEX('Contract Families'!$AK$9:$AK$1696,MATCH($B128,'Contract Families'!$B$9:$B$1696,0)))</f>
        <v>44757</v>
      </c>
      <c r="V128" t="s">
        <v>811</v>
      </c>
      <c r="W128" t="s">
        <v>599</v>
      </c>
      <c r="X128" s="19">
        <f>IF(MAX(_xlfn.MAXIFS('Contract Awards'!$U$9:$U$2697,'Contract Awards'!$C$9:$C$2697,$B128),_xlfn.MAXIFS('Contract Awards'!$U$9:$U$2697,'Contract Awards'!$D$9:$D$2697,$B128))=0,"",MAX(_xlfn.MAXIFS('Contract Awards'!$U$9:$U$2697,'Contract Awards'!$C$9:$C$2697,$B128),_xlfn.MAXIFS('Contract Awards'!$U$9:$U$2697,'Contract Awards'!$D$9:$D$2697,$B128)))</f>
        <v>44757</v>
      </c>
      <c r="Y128" s="19">
        <f>IF(MAX(_xlfn.MAXIFS('Contract Awards'!$V$9:$V$2697,'Contract Awards'!$C$9:$C$2697,$B128),_xlfn.MAXIFS('Contract Awards'!$V$9:$V$2697,'Contract Awards'!$D$9:$D$2697,$B128))=0,"",MAX(_xlfn.MAXIFS('Contract Awards'!$V$9:$V$2697,'Contract Awards'!$C$9:$C$2697,$B128),_xlfn.MAXIFS('Contract Awards'!$V$9:$V$2697,'Contract Awards'!$D$9:$D$2697,$B128)))</f>
        <v>44757</v>
      </c>
      <c r="Z128" s="19">
        <f>IF(_xlfn.MAXIFS('Contract Awards'!$U$9:$U$2697,'Contract Awards'!$C$9:$C$2697,$B128)=0,"",_xlfn.MAXIFS('Contract Awards'!$U$9:$U$2697,'Contract Awards'!$C$9:$C$2697,$B128))</f>
        <v>44757</v>
      </c>
      <c r="AA128" s="18" t="str">
        <f>IF(INDEX('Contract Families'!$AN$9:$AN$1696,MATCH($B128,'Contract Families'!$B$9:$B$1696,0))="","",INDEX('Contract Families'!$AN$9:$AN$1696,MATCH($B128,'Contract Families'!$B$9:$B$1696,0)))</f>
        <v/>
      </c>
      <c r="AB128" s="15">
        <f t="shared" si="3"/>
        <v>0</v>
      </c>
      <c r="AD128" t="str">
        <f>IF($U128="","",IF($U128&lt;'Timing &amp; Incumbent Screen'!$C$6,"Expired - successor unresolved","Active"))</f>
        <v>Expired - successor unresolved</v>
      </c>
    </row>
    <row r="129" spans="2:30" ht="11" outlineLevel="1" x14ac:dyDescent="0.15">
      <c r="B129" t="s">
        <v>258</v>
      </c>
      <c r="C129" t="s">
        <v>806</v>
      </c>
      <c r="D129" t="s">
        <v>744</v>
      </c>
      <c r="E129" t="s">
        <v>795</v>
      </c>
      <c r="F129" t="s">
        <v>796</v>
      </c>
      <c r="I129" t="str">
        <f>IF(COUNTIFS('Contract Awards'!$D$9:$D$2697,$B129)&gt;0,"IDV vehicle","Standalone")</f>
        <v>IDV vehicle</v>
      </c>
      <c r="J129" t="s">
        <v>835</v>
      </c>
      <c r="K129" t="s">
        <v>807</v>
      </c>
      <c r="L129" t="s">
        <v>840</v>
      </c>
      <c r="M129" t="s">
        <v>815</v>
      </c>
      <c r="N129" s="15">
        <v>3</v>
      </c>
      <c r="O129" s="15">
        <f>COUNTIFS('Contract Awards'!$D$9:$D$2697,$B129)</f>
        <v>1</v>
      </c>
      <c r="P129" s="4">
        <f>(SUMIFS('Contract Awards'!$M$9:$M$2697,'Contract Awards'!$C$9:$C$2697,$B129)+SUMIFS('Contract Awards'!$M$9:$M$2697,'Contract Awards'!$D$9:$D$2697,$B129))/1000000</f>
        <v>4.9514625499999996</v>
      </c>
      <c r="Q129" s="4">
        <f>(SUMIFS('Award Actions'!$K$9:$K$7765,'Award Actions'!$D$9:$D$7765,$B129)+SUMIFS('Award Actions'!$K$9:$K$7765,'Award Actions'!$C$9:$C$7765,$B129))/1000000</f>
        <v>4.9514625499999996</v>
      </c>
      <c r="R129" s="6">
        <f t="shared" si="2"/>
        <v>1</v>
      </c>
      <c r="S129" t="s">
        <v>800</v>
      </c>
      <c r="T129" s="15">
        <f>COUNTIFS('Award Actions'!$D$9:$D$7765,$B129)+COUNTIFS('Award Actions'!$C$9:$C$7765,$B129)</f>
        <v>15</v>
      </c>
      <c r="U129" s="18">
        <f>IF(INDEX('Contract Families'!$AK$9:$AK$1696,MATCH($B129,'Contract Families'!$B$9:$B$1696,0))="","",INDEX('Contract Families'!$AK$9:$AK$1696,MATCH($B129,'Contract Families'!$B$9:$B$1696,0)))</f>
        <v>43373</v>
      </c>
      <c r="V129" t="s">
        <v>836</v>
      </c>
      <c r="W129" t="s">
        <v>631</v>
      </c>
      <c r="X129" s="19">
        <f>IF(MAX(_xlfn.MAXIFS('Contract Awards'!$U$9:$U$2697,'Contract Awards'!$C$9:$C$2697,$B129),_xlfn.MAXIFS('Contract Awards'!$U$9:$U$2697,'Contract Awards'!$D$9:$D$2697,$B129))=0,"",MAX(_xlfn.MAXIFS('Contract Awards'!$U$9:$U$2697,'Contract Awards'!$C$9:$C$2697,$B129),_xlfn.MAXIFS('Contract Awards'!$U$9:$U$2697,'Contract Awards'!$D$9:$D$2697,$B129)))</f>
        <v>43373</v>
      </c>
      <c r="Y129" s="19">
        <f>IF(MAX(_xlfn.MAXIFS('Contract Awards'!$V$9:$V$2697,'Contract Awards'!$C$9:$C$2697,$B129),_xlfn.MAXIFS('Contract Awards'!$V$9:$V$2697,'Contract Awards'!$D$9:$D$2697,$B129))=0,"",MAX(_xlfn.MAXIFS('Contract Awards'!$V$9:$V$2697,'Contract Awards'!$C$9:$C$2697,$B129),_xlfn.MAXIFS('Contract Awards'!$V$9:$V$2697,'Contract Awards'!$D$9:$D$2697,$B129)))</f>
        <v>42437</v>
      </c>
      <c r="Z129" s="19">
        <f>IF(_xlfn.MAXIFS('Contract Awards'!$U$9:$U$2697,'Contract Awards'!$C$9:$C$2697,$B129)=0,"",_xlfn.MAXIFS('Contract Awards'!$U$9:$U$2697,'Contract Awards'!$C$9:$C$2697,$B129))</f>
        <v>43373</v>
      </c>
      <c r="AA129" s="18">
        <f>IF(INDEX('Contract Families'!$AN$9:$AN$1696,MATCH($B129,'Contract Families'!$B$9:$B$1696,0))="","",INDEX('Contract Families'!$AN$9:$AN$1696,MATCH($B129,'Contract Families'!$B$9:$B$1696,0)))</f>
        <v>42437</v>
      </c>
      <c r="AB129" s="15">
        <f t="shared" si="3"/>
        <v>-31</v>
      </c>
      <c r="AD129" t="str">
        <f>IF($U129="","",IF($U129&lt;'Timing &amp; Incumbent Screen'!$C$6,"Expired - successor unresolved","Active"))</f>
        <v>Expired - successor unresolved</v>
      </c>
    </row>
    <row r="130" spans="2:30" ht="11" outlineLevel="1" x14ac:dyDescent="0.15">
      <c r="B130" t="s">
        <v>259</v>
      </c>
      <c r="C130" t="s">
        <v>806</v>
      </c>
      <c r="D130" t="s">
        <v>744</v>
      </c>
      <c r="E130" t="s">
        <v>795</v>
      </c>
      <c r="F130" t="s">
        <v>796</v>
      </c>
      <c r="G130" t="s">
        <v>184</v>
      </c>
      <c r="H130" t="s">
        <v>267</v>
      </c>
      <c r="I130" t="str">
        <f>IF(COUNTIFS('Contract Awards'!$D$9:$D$2697,$B130)&gt;0,"IDV vehicle","Standalone")</f>
        <v>Standalone</v>
      </c>
      <c r="J130" t="s">
        <v>799</v>
      </c>
      <c r="M130" t="s">
        <v>799</v>
      </c>
      <c r="N130" s="15">
        <v>1</v>
      </c>
      <c r="O130" s="15">
        <f>COUNTIFS('Contract Awards'!$D$9:$D$2697,$B130)</f>
        <v>0</v>
      </c>
      <c r="P130" s="4">
        <f>(SUMIFS('Contract Awards'!$M$9:$M$2697,'Contract Awards'!$C$9:$C$2697,$B130)+SUMIFS('Contract Awards'!$M$9:$M$2697,'Contract Awards'!$D$9:$D$2697,$B130))/1000000</f>
        <v>4.9065797800000004</v>
      </c>
      <c r="Q130" s="4">
        <f>(SUMIFS('Award Actions'!$K$9:$K$7765,'Award Actions'!$D$9:$D$7765,$B130)+SUMIFS('Award Actions'!$K$9:$K$7765,'Award Actions'!$C$9:$C$7765,$B130))/1000000</f>
        <v>-1.1397671100000002</v>
      </c>
      <c r="R130" s="6">
        <f t="shared" si="2"/>
        <v>-0.23</v>
      </c>
      <c r="S130" t="s">
        <v>810</v>
      </c>
      <c r="T130" s="15">
        <f>COUNTIFS('Award Actions'!$D$9:$D$7765,$B130)+COUNTIFS('Award Actions'!$C$9:$C$7765,$B130)</f>
        <v>11</v>
      </c>
      <c r="U130" s="18">
        <f>IF(INDEX('Contract Families'!$AK$9:$AK$1696,MATCH($B130,'Contract Families'!$B$9:$B$1696,0))="","",INDEX('Contract Families'!$AK$9:$AK$1696,MATCH($B130,'Contract Families'!$B$9:$B$1696,0)))</f>
        <v>43550</v>
      </c>
      <c r="V130" t="s">
        <v>811</v>
      </c>
      <c r="W130" t="s">
        <v>599</v>
      </c>
      <c r="X130" s="19">
        <f>IF(MAX(_xlfn.MAXIFS('Contract Awards'!$U$9:$U$2697,'Contract Awards'!$C$9:$C$2697,$B130),_xlfn.MAXIFS('Contract Awards'!$U$9:$U$2697,'Contract Awards'!$D$9:$D$2697,$B130))=0,"",MAX(_xlfn.MAXIFS('Contract Awards'!$U$9:$U$2697,'Contract Awards'!$C$9:$C$2697,$B130),_xlfn.MAXIFS('Contract Awards'!$U$9:$U$2697,'Contract Awards'!$D$9:$D$2697,$B130)))</f>
        <v>43550</v>
      </c>
      <c r="Y130" s="19">
        <f>IF(MAX(_xlfn.MAXIFS('Contract Awards'!$V$9:$V$2697,'Contract Awards'!$C$9:$C$2697,$B130),_xlfn.MAXIFS('Contract Awards'!$V$9:$V$2697,'Contract Awards'!$D$9:$D$2697,$B130))=0,"",MAX(_xlfn.MAXIFS('Contract Awards'!$V$9:$V$2697,'Contract Awards'!$C$9:$C$2697,$B130),_xlfn.MAXIFS('Contract Awards'!$V$9:$V$2697,'Contract Awards'!$D$9:$D$2697,$B130)))</f>
        <v>43550</v>
      </c>
      <c r="Z130" s="19">
        <f>IF(_xlfn.MAXIFS('Contract Awards'!$U$9:$U$2697,'Contract Awards'!$C$9:$C$2697,$B130)=0,"",_xlfn.MAXIFS('Contract Awards'!$U$9:$U$2697,'Contract Awards'!$C$9:$C$2697,$B130))</f>
        <v>43550</v>
      </c>
      <c r="AA130" s="18" t="str">
        <f>IF(INDEX('Contract Families'!$AN$9:$AN$1696,MATCH($B130,'Contract Families'!$B$9:$B$1696,0))="","",INDEX('Contract Families'!$AN$9:$AN$1696,MATCH($B130,'Contract Families'!$B$9:$B$1696,0)))</f>
        <v/>
      </c>
      <c r="AB130" s="15">
        <f t="shared" si="3"/>
        <v>0</v>
      </c>
      <c r="AD130" t="str">
        <f>IF($U130="","",IF($U130&lt;'Timing &amp; Incumbent Screen'!$C$6,"Expired - successor unresolved","Active"))</f>
        <v>Expired - successor unresolved</v>
      </c>
    </row>
    <row r="131" spans="2:30" ht="11" outlineLevel="1" x14ac:dyDescent="0.15">
      <c r="B131" t="s">
        <v>260</v>
      </c>
      <c r="C131" t="s">
        <v>806</v>
      </c>
      <c r="D131" t="s">
        <v>744</v>
      </c>
      <c r="E131" t="s">
        <v>795</v>
      </c>
      <c r="F131" t="s">
        <v>796</v>
      </c>
      <c r="G131" t="s">
        <v>267</v>
      </c>
      <c r="H131" t="s">
        <v>166</v>
      </c>
      <c r="I131" t="str">
        <f>IF(COUNTIFS('Contract Awards'!$D$9:$D$2697,$B131)&gt;0,"IDV vehicle","Standalone")</f>
        <v>Standalone</v>
      </c>
      <c r="J131" t="s">
        <v>799</v>
      </c>
      <c r="M131" t="s">
        <v>799</v>
      </c>
      <c r="N131" s="15">
        <v>1</v>
      </c>
      <c r="O131" s="15">
        <f>COUNTIFS('Contract Awards'!$D$9:$D$2697,$B131)</f>
        <v>0</v>
      </c>
      <c r="P131" s="4">
        <f>(SUMIFS('Contract Awards'!$M$9:$M$2697,'Contract Awards'!$C$9:$C$2697,$B131)+SUMIFS('Contract Awards'!$M$9:$M$2697,'Contract Awards'!$D$9:$D$2697,$B131))/1000000</f>
        <v>4.8511198600000007</v>
      </c>
      <c r="Q131" s="4">
        <f>(SUMIFS('Award Actions'!$K$9:$K$7765,'Award Actions'!$D$9:$D$7765,$B131)+SUMIFS('Award Actions'!$K$9:$K$7765,'Award Actions'!$C$9:$C$7765,$B131))/1000000</f>
        <v>-3.4759999999999999E-2</v>
      </c>
      <c r="R131" s="6">
        <f t="shared" si="2"/>
        <v>-0.01</v>
      </c>
      <c r="S131" t="s">
        <v>810</v>
      </c>
      <c r="T131" s="15">
        <f>COUNTIFS('Award Actions'!$D$9:$D$7765,$B131)+COUNTIFS('Award Actions'!$C$9:$C$7765,$B131)</f>
        <v>4</v>
      </c>
      <c r="U131" s="18">
        <f>IF(INDEX('Contract Families'!$AK$9:$AK$1696,MATCH($B131,'Contract Families'!$B$9:$B$1696,0))="","",INDEX('Contract Families'!$AK$9:$AK$1696,MATCH($B131,'Contract Families'!$B$9:$B$1696,0)))</f>
        <v>44043</v>
      </c>
      <c r="V131" t="s">
        <v>811</v>
      </c>
      <c r="W131" t="s">
        <v>599</v>
      </c>
      <c r="X131" s="19">
        <f>IF(MAX(_xlfn.MAXIFS('Contract Awards'!$U$9:$U$2697,'Contract Awards'!$C$9:$C$2697,$B131),_xlfn.MAXIFS('Contract Awards'!$U$9:$U$2697,'Contract Awards'!$D$9:$D$2697,$B131))=0,"",MAX(_xlfn.MAXIFS('Contract Awards'!$U$9:$U$2697,'Contract Awards'!$C$9:$C$2697,$B131),_xlfn.MAXIFS('Contract Awards'!$U$9:$U$2697,'Contract Awards'!$D$9:$D$2697,$B131)))</f>
        <v>44043</v>
      </c>
      <c r="Y131" s="19">
        <f>IF(MAX(_xlfn.MAXIFS('Contract Awards'!$V$9:$V$2697,'Contract Awards'!$C$9:$C$2697,$B131),_xlfn.MAXIFS('Contract Awards'!$V$9:$V$2697,'Contract Awards'!$D$9:$D$2697,$B131))=0,"",MAX(_xlfn.MAXIFS('Contract Awards'!$V$9:$V$2697,'Contract Awards'!$C$9:$C$2697,$B131),_xlfn.MAXIFS('Contract Awards'!$V$9:$V$2697,'Contract Awards'!$D$9:$D$2697,$B131)))</f>
        <v>44043</v>
      </c>
      <c r="Z131" s="19">
        <f>IF(_xlfn.MAXIFS('Contract Awards'!$U$9:$U$2697,'Contract Awards'!$C$9:$C$2697,$B131)=0,"",_xlfn.MAXIFS('Contract Awards'!$U$9:$U$2697,'Contract Awards'!$C$9:$C$2697,$B131))</f>
        <v>44043</v>
      </c>
      <c r="AA131" s="18" t="str">
        <f>IF(INDEX('Contract Families'!$AN$9:$AN$1696,MATCH($B131,'Contract Families'!$B$9:$B$1696,0))="","",INDEX('Contract Families'!$AN$9:$AN$1696,MATCH($B131,'Contract Families'!$B$9:$B$1696,0)))</f>
        <v/>
      </c>
      <c r="AB131" s="15">
        <f t="shared" si="3"/>
        <v>0</v>
      </c>
      <c r="AD131" t="str">
        <f>IF($U131="","",IF($U131&lt;'Timing &amp; Incumbent Screen'!$C$6,"Expired - successor unresolved","Active"))</f>
        <v>Expired - successor unresolved</v>
      </c>
    </row>
    <row r="132" spans="2:30" ht="11" outlineLevel="1" x14ac:dyDescent="0.15">
      <c r="B132" t="s">
        <v>261</v>
      </c>
      <c r="C132" t="s">
        <v>806</v>
      </c>
      <c r="D132" t="s">
        <v>740</v>
      </c>
      <c r="E132" t="s">
        <v>795</v>
      </c>
      <c r="F132" t="s">
        <v>796</v>
      </c>
      <c r="H132" t="s">
        <v>858</v>
      </c>
      <c r="I132" t="str">
        <f>IF(COUNTIFS('Contract Awards'!$D$9:$D$2697,$B132)&gt;0,"IDV vehicle","Standalone")</f>
        <v>IDV vehicle</v>
      </c>
      <c r="J132" t="s">
        <v>835</v>
      </c>
      <c r="K132" t="s">
        <v>807</v>
      </c>
      <c r="M132" t="s">
        <v>799</v>
      </c>
      <c r="N132" s="15">
        <v>1</v>
      </c>
      <c r="O132" s="15">
        <f>COUNTIFS('Contract Awards'!$D$9:$D$2697,$B132)</f>
        <v>5</v>
      </c>
      <c r="P132" s="4">
        <f>(SUMIFS('Contract Awards'!$M$9:$M$2697,'Contract Awards'!$C$9:$C$2697,$B132)+SUMIFS('Contract Awards'!$M$9:$M$2697,'Contract Awards'!$D$9:$D$2697,$B132))/1000000</f>
        <v>4.7720264700000001</v>
      </c>
      <c r="Q132" s="4">
        <f>(SUMIFS('Award Actions'!$K$9:$K$7765,'Award Actions'!$D$9:$D$7765,$B132)+SUMIFS('Award Actions'!$K$9:$K$7765,'Award Actions'!$C$9:$C$7765,$B132))/1000000</f>
        <v>0.86059856999999995</v>
      </c>
      <c r="R132" s="6">
        <f t="shared" si="2"/>
        <v>0.18</v>
      </c>
      <c r="S132" t="s">
        <v>810</v>
      </c>
      <c r="T132" s="15">
        <f>COUNTIFS('Award Actions'!$D$9:$D$7765,$B132)+COUNTIFS('Award Actions'!$C$9:$C$7765,$B132)</f>
        <v>12</v>
      </c>
      <c r="U132" s="18">
        <f>IF(INDEX('Contract Families'!$AK$9:$AK$1696,MATCH($B132,'Contract Families'!$B$9:$B$1696,0))="","",INDEX('Contract Families'!$AK$9:$AK$1696,MATCH($B132,'Contract Families'!$B$9:$B$1696,0)))</f>
        <v>44858</v>
      </c>
      <c r="V132" t="s">
        <v>836</v>
      </c>
      <c r="W132" t="s">
        <v>631</v>
      </c>
      <c r="X132" s="19">
        <f>IF(MAX(_xlfn.MAXIFS('Contract Awards'!$U$9:$U$2697,'Contract Awards'!$C$9:$C$2697,$B132),_xlfn.MAXIFS('Contract Awards'!$U$9:$U$2697,'Contract Awards'!$D$9:$D$2697,$B132))=0,"",MAX(_xlfn.MAXIFS('Contract Awards'!$U$9:$U$2697,'Contract Awards'!$C$9:$C$2697,$B132),_xlfn.MAXIFS('Contract Awards'!$U$9:$U$2697,'Contract Awards'!$D$9:$D$2697,$B132)))</f>
        <v>44858</v>
      </c>
      <c r="Y132" s="19">
        <f>IF(MAX(_xlfn.MAXIFS('Contract Awards'!$V$9:$V$2697,'Contract Awards'!$C$9:$C$2697,$B132),_xlfn.MAXIFS('Contract Awards'!$V$9:$V$2697,'Contract Awards'!$D$9:$D$2697,$B132))=0,"",MAX(_xlfn.MAXIFS('Contract Awards'!$V$9:$V$2697,'Contract Awards'!$C$9:$C$2697,$B132),_xlfn.MAXIFS('Contract Awards'!$V$9:$V$2697,'Contract Awards'!$D$9:$D$2697,$B132)))</f>
        <v>44858</v>
      </c>
      <c r="Z132" s="19">
        <f>IF(_xlfn.MAXIFS('Contract Awards'!$U$9:$U$2697,'Contract Awards'!$C$9:$C$2697,$B132)=0,"",_xlfn.MAXIFS('Contract Awards'!$U$9:$U$2697,'Contract Awards'!$C$9:$C$2697,$B132))</f>
        <v>44858</v>
      </c>
      <c r="AA132" s="18">
        <f>IF(INDEX('Contract Families'!$AN$9:$AN$1696,MATCH($B132,'Contract Families'!$B$9:$B$1696,0))="","",INDEX('Contract Families'!$AN$9:$AN$1696,MATCH($B132,'Contract Families'!$B$9:$B$1696,0)))</f>
        <v>42400</v>
      </c>
      <c r="AB132" s="15">
        <f t="shared" si="3"/>
        <v>0</v>
      </c>
      <c r="AD132" t="str">
        <f>IF($U132="","",IF($U132&lt;'Timing &amp; Incumbent Screen'!$C$6,"Expired - successor unresolved","Active"))</f>
        <v>Expired - successor unresolved</v>
      </c>
    </row>
    <row r="133" spans="2:30" ht="11" outlineLevel="1" x14ac:dyDescent="0.15">
      <c r="B133" t="s">
        <v>262</v>
      </c>
      <c r="C133" t="s">
        <v>806</v>
      </c>
      <c r="D133" t="s">
        <v>748</v>
      </c>
      <c r="E133" t="s">
        <v>795</v>
      </c>
      <c r="F133" t="s">
        <v>825</v>
      </c>
      <c r="I133" t="str">
        <f>IF(COUNTIFS('Contract Awards'!$D$9:$D$2697,$B133)&gt;0,"IDV vehicle","Standalone")</f>
        <v>Standalone</v>
      </c>
      <c r="J133" t="s">
        <v>799</v>
      </c>
      <c r="M133" t="s">
        <v>799</v>
      </c>
      <c r="N133" s="15">
        <v>1</v>
      </c>
      <c r="O133" s="15">
        <f>COUNTIFS('Contract Awards'!$D$9:$D$2697,$B133)</f>
        <v>0</v>
      </c>
      <c r="P133" s="4">
        <f>(SUMIFS('Contract Awards'!$M$9:$M$2697,'Contract Awards'!$C$9:$C$2697,$B133)+SUMIFS('Contract Awards'!$M$9:$M$2697,'Contract Awards'!$D$9:$D$2697,$B133))/1000000</f>
        <v>4.7292319599999999</v>
      </c>
      <c r="Q133" s="4">
        <f>(SUMIFS('Award Actions'!$K$9:$K$7765,'Award Actions'!$D$9:$D$7765,$B133)+SUMIFS('Award Actions'!$K$9:$K$7765,'Award Actions'!$C$9:$C$7765,$B133))/1000000</f>
        <v>4.7292319600000008</v>
      </c>
      <c r="R133" s="6">
        <f t="shared" si="2"/>
        <v>1</v>
      </c>
      <c r="S133" t="s">
        <v>800</v>
      </c>
      <c r="T133" s="15">
        <f>COUNTIFS('Award Actions'!$D$9:$D$7765,$B133)+COUNTIFS('Award Actions'!$C$9:$C$7765,$B133)</f>
        <v>32</v>
      </c>
      <c r="U133" s="18">
        <f>IF(INDEX('Contract Families'!$AK$9:$AK$1696,MATCH($B133,'Contract Families'!$B$9:$B$1696,0))="","",INDEX('Contract Families'!$AK$9:$AK$1696,MATCH($B133,'Contract Families'!$B$9:$B$1696,0)))</f>
        <v>45829</v>
      </c>
      <c r="V133" t="s">
        <v>811</v>
      </c>
      <c r="W133" t="s">
        <v>599</v>
      </c>
      <c r="X133" s="19">
        <f>IF(MAX(_xlfn.MAXIFS('Contract Awards'!$U$9:$U$2697,'Contract Awards'!$C$9:$C$2697,$B133),_xlfn.MAXIFS('Contract Awards'!$U$9:$U$2697,'Contract Awards'!$D$9:$D$2697,$B133))=0,"",MAX(_xlfn.MAXIFS('Contract Awards'!$U$9:$U$2697,'Contract Awards'!$C$9:$C$2697,$B133),_xlfn.MAXIFS('Contract Awards'!$U$9:$U$2697,'Contract Awards'!$D$9:$D$2697,$B133)))</f>
        <v>45829</v>
      </c>
      <c r="Y133" s="19">
        <f>IF(MAX(_xlfn.MAXIFS('Contract Awards'!$V$9:$V$2697,'Contract Awards'!$C$9:$C$2697,$B133),_xlfn.MAXIFS('Contract Awards'!$V$9:$V$2697,'Contract Awards'!$D$9:$D$2697,$B133))=0,"",MAX(_xlfn.MAXIFS('Contract Awards'!$V$9:$V$2697,'Contract Awards'!$C$9:$C$2697,$B133),_xlfn.MAXIFS('Contract Awards'!$V$9:$V$2697,'Contract Awards'!$D$9:$D$2697,$B133)))</f>
        <v>45829</v>
      </c>
      <c r="Z133" s="19">
        <f>IF(_xlfn.MAXIFS('Contract Awards'!$U$9:$U$2697,'Contract Awards'!$C$9:$C$2697,$B133)=0,"",_xlfn.MAXIFS('Contract Awards'!$U$9:$U$2697,'Contract Awards'!$C$9:$C$2697,$B133))</f>
        <v>45829</v>
      </c>
      <c r="AA133" s="18" t="str">
        <f>IF(INDEX('Contract Families'!$AN$9:$AN$1696,MATCH($B133,'Contract Families'!$B$9:$B$1696,0))="","",INDEX('Contract Families'!$AN$9:$AN$1696,MATCH($B133,'Contract Families'!$B$9:$B$1696,0)))</f>
        <v/>
      </c>
      <c r="AB133" s="15">
        <f t="shared" si="3"/>
        <v>0</v>
      </c>
      <c r="AD133" t="str">
        <f>IF($U133="","",IF($U133&lt;'Timing &amp; Incumbent Screen'!$C$6,"Expired - successor unresolved","Active"))</f>
        <v>Expired - successor unresolved</v>
      </c>
    </row>
    <row r="134" spans="2:30" ht="11" outlineLevel="1" x14ac:dyDescent="0.15">
      <c r="B134" t="s">
        <v>263</v>
      </c>
      <c r="C134" t="s">
        <v>821</v>
      </c>
      <c r="D134" t="s">
        <v>743</v>
      </c>
      <c r="E134" t="s">
        <v>795</v>
      </c>
      <c r="F134" t="s">
        <v>818</v>
      </c>
      <c r="I134" t="str">
        <f>IF(COUNTIFS('Contract Awards'!$D$9:$D$2697,$B134)&gt;0,"IDV vehicle","Standalone")</f>
        <v>Standalone</v>
      </c>
      <c r="J134" t="s">
        <v>799</v>
      </c>
      <c r="M134" t="s">
        <v>799</v>
      </c>
      <c r="N134" s="15">
        <v>1</v>
      </c>
      <c r="O134" s="15">
        <f>COUNTIFS('Contract Awards'!$D$9:$D$2697,$B134)</f>
        <v>0</v>
      </c>
      <c r="P134" s="4">
        <f>(SUMIFS('Contract Awards'!$M$9:$M$2697,'Contract Awards'!$C$9:$C$2697,$B134)+SUMIFS('Contract Awards'!$M$9:$M$2697,'Contract Awards'!$D$9:$D$2697,$B134))/1000000</f>
        <v>4.5277000000000003</v>
      </c>
      <c r="Q134" s="4">
        <f>(SUMIFS('Award Actions'!$K$9:$K$7765,'Award Actions'!$D$9:$D$7765,$B134)+SUMIFS('Award Actions'!$K$9:$K$7765,'Award Actions'!$C$9:$C$7765,$B134))/1000000</f>
        <v>0</v>
      </c>
      <c r="R134" s="6">
        <f t="shared" si="2"/>
        <v>0</v>
      </c>
      <c r="S134" t="s">
        <v>810</v>
      </c>
      <c r="T134" s="15">
        <f>COUNTIFS('Award Actions'!$D$9:$D$7765,$B134)+COUNTIFS('Award Actions'!$C$9:$C$7765,$B134)</f>
        <v>1</v>
      </c>
      <c r="U134" s="18">
        <f>IF(INDEX('Contract Families'!$AK$9:$AK$1696,MATCH($B134,'Contract Families'!$B$9:$B$1696,0))="","",INDEX('Contract Families'!$AK$9:$AK$1696,MATCH($B134,'Contract Families'!$B$9:$B$1696,0)))</f>
        <v>42170</v>
      </c>
      <c r="V134" t="s">
        <v>811</v>
      </c>
      <c r="W134" t="s">
        <v>599</v>
      </c>
      <c r="X134" s="19">
        <f>IF(MAX(_xlfn.MAXIFS('Contract Awards'!$U$9:$U$2697,'Contract Awards'!$C$9:$C$2697,$B134),_xlfn.MAXIFS('Contract Awards'!$U$9:$U$2697,'Contract Awards'!$D$9:$D$2697,$B134))=0,"",MAX(_xlfn.MAXIFS('Contract Awards'!$U$9:$U$2697,'Contract Awards'!$C$9:$C$2697,$B134),_xlfn.MAXIFS('Contract Awards'!$U$9:$U$2697,'Contract Awards'!$D$9:$D$2697,$B134)))</f>
        <v>42170</v>
      </c>
      <c r="Y134" s="19">
        <f>IF(MAX(_xlfn.MAXIFS('Contract Awards'!$V$9:$V$2697,'Contract Awards'!$C$9:$C$2697,$B134),_xlfn.MAXIFS('Contract Awards'!$V$9:$V$2697,'Contract Awards'!$D$9:$D$2697,$B134))=0,"",MAX(_xlfn.MAXIFS('Contract Awards'!$V$9:$V$2697,'Contract Awards'!$C$9:$C$2697,$B134),_xlfn.MAXIFS('Contract Awards'!$V$9:$V$2697,'Contract Awards'!$D$9:$D$2697,$B134)))</f>
        <v>42170</v>
      </c>
      <c r="Z134" s="19">
        <f>IF(_xlfn.MAXIFS('Contract Awards'!$U$9:$U$2697,'Contract Awards'!$C$9:$C$2697,$B134)=0,"",_xlfn.MAXIFS('Contract Awards'!$U$9:$U$2697,'Contract Awards'!$C$9:$C$2697,$B134))</f>
        <v>42170</v>
      </c>
      <c r="AA134" s="18" t="str">
        <f>IF(INDEX('Contract Families'!$AN$9:$AN$1696,MATCH($B134,'Contract Families'!$B$9:$B$1696,0))="","",INDEX('Contract Families'!$AN$9:$AN$1696,MATCH($B134,'Contract Families'!$B$9:$B$1696,0)))</f>
        <v/>
      </c>
      <c r="AB134" s="15">
        <f t="shared" si="3"/>
        <v>0</v>
      </c>
      <c r="AD134" t="str">
        <f>IF($U134="","",IF($U134&lt;'Timing &amp; Incumbent Screen'!$C$6,"Expired - successor unresolved","Active"))</f>
        <v>Expired - successor unresolved</v>
      </c>
    </row>
    <row r="135" spans="2:30" ht="11" outlineLevel="1" x14ac:dyDescent="0.15">
      <c r="B135" t="s">
        <v>264</v>
      </c>
      <c r="C135" t="s">
        <v>794</v>
      </c>
      <c r="D135" t="s">
        <v>738</v>
      </c>
      <c r="E135" t="s">
        <v>795</v>
      </c>
      <c r="F135" t="s">
        <v>818</v>
      </c>
      <c r="G135" t="s">
        <v>296</v>
      </c>
      <c r="I135" t="str">
        <f>IF(COUNTIFS('Contract Awards'!$D$9:$D$2697,$B135)&gt;0,"IDV vehicle","Standalone")</f>
        <v>Standalone</v>
      </c>
      <c r="J135" t="s">
        <v>799</v>
      </c>
      <c r="M135" t="s">
        <v>799</v>
      </c>
      <c r="N135" s="15">
        <v>1</v>
      </c>
      <c r="O135" s="15">
        <f>COUNTIFS('Contract Awards'!$D$9:$D$2697,$B135)</f>
        <v>0</v>
      </c>
      <c r="P135" s="4">
        <f>(SUMIFS('Contract Awards'!$M$9:$M$2697,'Contract Awards'!$C$9:$C$2697,$B135)+SUMIFS('Contract Awards'!$M$9:$M$2697,'Contract Awards'!$D$9:$D$2697,$B135))/1000000</f>
        <v>4.3845470000000004</v>
      </c>
      <c r="Q135" s="4">
        <f>(SUMIFS('Award Actions'!$K$9:$K$7765,'Award Actions'!$D$9:$D$7765,$B135)+SUMIFS('Award Actions'!$K$9:$K$7765,'Award Actions'!$C$9:$C$7765,$B135))/1000000</f>
        <v>4.3845470000000004</v>
      </c>
      <c r="R135" s="6">
        <f t="shared" si="2"/>
        <v>1</v>
      </c>
      <c r="S135" t="s">
        <v>800</v>
      </c>
      <c r="T135" s="15">
        <f>COUNTIFS('Award Actions'!$D$9:$D$7765,$B135)+COUNTIFS('Award Actions'!$C$9:$C$7765,$B135)</f>
        <v>9</v>
      </c>
      <c r="U135" s="18">
        <f>IF(INDEX('Contract Families'!$AK$9:$AK$1696,MATCH($B135,'Contract Families'!$B$9:$B$1696,0))="","",INDEX('Contract Families'!$AK$9:$AK$1696,MATCH($B135,'Contract Families'!$B$9:$B$1696,0)))</f>
        <v>43448</v>
      </c>
      <c r="V135" t="s">
        <v>811</v>
      </c>
      <c r="W135" t="s">
        <v>599</v>
      </c>
      <c r="X135" s="19">
        <f>IF(MAX(_xlfn.MAXIFS('Contract Awards'!$U$9:$U$2697,'Contract Awards'!$C$9:$C$2697,$B135),_xlfn.MAXIFS('Contract Awards'!$U$9:$U$2697,'Contract Awards'!$D$9:$D$2697,$B135))=0,"",MAX(_xlfn.MAXIFS('Contract Awards'!$U$9:$U$2697,'Contract Awards'!$C$9:$C$2697,$B135),_xlfn.MAXIFS('Contract Awards'!$U$9:$U$2697,'Contract Awards'!$D$9:$D$2697,$B135)))</f>
        <v>43448</v>
      </c>
      <c r="Y135" s="19">
        <f>IF(MAX(_xlfn.MAXIFS('Contract Awards'!$V$9:$V$2697,'Contract Awards'!$C$9:$C$2697,$B135),_xlfn.MAXIFS('Contract Awards'!$V$9:$V$2697,'Contract Awards'!$D$9:$D$2697,$B135))=0,"",MAX(_xlfn.MAXIFS('Contract Awards'!$V$9:$V$2697,'Contract Awards'!$C$9:$C$2697,$B135),_xlfn.MAXIFS('Contract Awards'!$V$9:$V$2697,'Contract Awards'!$D$9:$D$2697,$B135)))</f>
        <v>43448</v>
      </c>
      <c r="Z135" s="19">
        <f>IF(_xlfn.MAXIFS('Contract Awards'!$U$9:$U$2697,'Contract Awards'!$C$9:$C$2697,$B135)=0,"",_xlfn.MAXIFS('Contract Awards'!$U$9:$U$2697,'Contract Awards'!$C$9:$C$2697,$B135))</f>
        <v>43448</v>
      </c>
      <c r="AA135" s="18" t="str">
        <f>IF(INDEX('Contract Families'!$AN$9:$AN$1696,MATCH($B135,'Contract Families'!$B$9:$B$1696,0))="","",INDEX('Contract Families'!$AN$9:$AN$1696,MATCH($B135,'Contract Families'!$B$9:$B$1696,0)))</f>
        <v/>
      </c>
      <c r="AB135" s="15">
        <f t="shared" si="3"/>
        <v>0</v>
      </c>
      <c r="AD135" t="str">
        <f>IF($U135="","",IF($U135&lt;'Timing &amp; Incumbent Screen'!$C$6,"Expired - successor unresolved","Active"))</f>
        <v>Expired - successor unresolved</v>
      </c>
    </row>
    <row r="136" spans="2:30" ht="11" outlineLevel="1" x14ac:dyDescent="0.15">
      <c r="B136" t="s">
        <v>265</v>
      </c>
      <c r="C136" t="s">
        <v>802</v>
      </c>
      <c r="D136" t="s">
        <v>737</v>
      </c>
      <c r="E136" t="s">
        <v>795</v>
      </c>
      <c r="F136" t="s">
        <v>818</v>
      </c>
      <c r="I136" t="str">
        <f>IF(COUNTIFS('Contract Awards'!$D$9:$D$2697,$B136)&gt;0,"IDV vehicle","Standalone")</f>
        <v>Standalone</v>
      </c>
      <c r="J136" t="s">
        <v>799</v>
      </c>
      <c r="M136" t="s">
        <v>799</v>
      </c>
      <c r="N136" s="15">
        <v>1</v>
      </c>
      <c r="O136" s="15">
        <f>COUNTIFS('Contract Awards'!$D$9:$D$2697,$B136)</f>
        <v>0</v>
      </c>
      <c r="P136" s="4">
        <f>(SUMIFS('Contract Awards'!$M$9:$M$2697,'Contract Awards'!$C$9:$C$2697,$B136)+SUMIFS('Contract Awards'!$M$9:$M$2697,'Contract Awards'!$D$9:$D$2697,$B136))/1000000</f>
        <v>4.3117540700000001</v>
      </c>
      <c r="Q136" s="4">
        <f>(SUMIFS('Award Actions'!$K$9:$K$7765,'Award Actions'!$D$9:$D$7765,$B136)+SUMIFS('Award Actions'!$K$9:$K$7765,'Award Actions'!$C$9:$C$7765,$B136))/1000000</f>
        <v>4.3117540699999992</v>
      </c>
      <c r="R136" s="6">
        <f t="shared" si="2"/>
        <v>1</v>
      </c>
      <c r="S136" t="s">
        <v>800</v>
      </c>
      <c r="T136" s="15">
        <f>COUNTIFS('Award Actions'!$D$9:$D$7765,$B136)+COUNTIFS('Award Actions'!$C$9:$C$7765,$B136)</f>
        <v>6</v>
      </c>
      <c r="U136" s="18">
        <f>IF(INDEX('Contract Families'!$AK$9:$AK$1696,MATCH($B136,'Contract Families'!$B$9:$B$1696,0))="","",INDEX('Contract Families'!$AK$9:$AK$1696,MATCH($B136,'Contract Families'!$B$9:$B$1696,0)))</f>
        <v>42942</v>
      </c>
      <c r="V136" t="s">
        <v>811</v>
      </c>
      <c r="W136" t="s">
        <v>599</v>
      </c>
      <c r="X136" s="19">
        <f>IF(MAX(_xlfn.MAXIFS('Contract Awards'!$U$9:$U$2697,'Contract Awards'!$C$9:$C$2697,$B136),_xlfn.MAXIFS('Contract Awards'!$U$9:$U$2697,'Contract Awards'!$D$9:$D$2697,$B136))=0,"",MAX(_xlfn.MAXIFS('Contract Awards'!$U$9:$U$2697,'Contract Awards'!$C$9:$C$2697,$B136),_xlfn.MAXIFS('Contract Awards'!$U$9:$U$2697,'Contract Awards'!$D$9:$D$2697,$B136)))</f>
        <v>42942</v>
      </c>
      <c r="Y136" s="19">
        <f>IF(MAX(_xlfn.MAXIFS('Contract Awards'!$V$9:$V$2697,'Contract Awards'!$C$9:$C$2697,$B136),_xlfn.MAXIFS('Contract Awards'!$V$9:$V$2697,'Contract Awards'!$D$9:$D$2697,$B136))=0,"",MAX(_xlfn.MAXIFS('Contract Awards'!$V$9:$V$2697,'Contract Awards'!$C$9:$C$2697,$B136),_xlfn.MAXIFS('Contract Awards'!$V$9:$V$2697,'Contract Awards'!$D$9:$D$2697,$B136)))</f>
        <v>42942</v>
      </c>
      <c r="Z136" s="19">
        <f>IF(_xlfn.MAXIFS('Contract Awards'!$U$9:$U$2697,'Contract Awards'!$C$9:$C$2697,$B136)=0,"",_xlfn.MAXIFS('Contract Awards'!$U$9:$U$2697,'Contract Awards'!$C$9:$C$2697,$B136))</f>
        <v>42942</v>
      </c>
      <c r="AA136" s="18" t="str">
        <f>IF(INDEX('Contract Families'!$AN$9:$AN$1696,MATCH($B136,'Contract Families'!$B$9:$B$1696,0))="","",INDEX('Contract Families'!$AN$9:$AN$1696,MATCH($B136,'Contract Families'!$B$9:$B$1696,0)))</f>
        <v/>
      </c>
      <c r="AB136" s="15">
        <f t="shared" si="3"/>
        <v>0</v>
      </c>
      <c r="AD136" t="str">
        <f>IF($U136="","",IF($U136&lt;'Timing &amp; Incumbent Screen'!$C$6,"Expired - successor unresolved","Active"))</f>
        <v>Expired - successor unresolved</v>
      </c>
    </row>
    <row r="137" spans="2:30" ht="11" outlineLevel="1" x14ac:dyDescent="0.15">
      <c r="B137" t="s">
        <v>266</v>
      </c>
      <c r="C137" t="s">
        <v>859</v>
      </c>
      <c r="D137" t="s">
        <v>750</v>
      </c>
      <c r="E137" t="s">
        <v>860</v>
      </c>
      <c r="F137" t="s">
        <v>796</v>
      </c>
      <c r="I137" t="str">
        <f>IF(COUNTIFS('Contract Awards'!$D$9:$D$2697,$B137)&gt;0,"IDV vehicle","Standalone")</f>
        <v>Standalone</v>
      </c>
      <c r="J137" t="s">
        <v>799</v>
      </c>
      <c r="M137" t="s">
        <v>799</v>
      </c>
      <c r="N137" s="15">
        <v>1</v>
      </c>
      <c r="O137" s="15">
        <f>COUNTIFS('Contract Awards'!$D$9:$D$2697,$B137)</f>
        <v>0</v>
      </c>
      <c r="P137" s="4">
        <f>(SUMIFS('Contract Awards'!$M$9:$M$2697,'Contract Awards'!$C$9:$C$2697,$B137)+SUMIFS('Contract Awards'!$M$9:$M$2697,'Contract Awards'!$D$9:$D$2697,$B137))/1000000</f>
        <v>4.2752054400000006</v>
      </c>
      <c r="Q137" s="4">
        <f>(SUMIFS('Award Actions'!$K$9:$K$7765,'Award Actions'!$D$9:$D$7765,$B137)+SUMIFS('Award Actions'!$K$9:$K$7765,'Award Actions'!$C$9:$C$7765,$B137))/1000000</f>
        <v>0.63241744</v>
      </c>
      <c r="R137" s="6">
        <f t="shared" ref="R137:R200" si="4">IF($P137=0,"n/a",ROUND($Q137/$P137,2))</f>
        <v>0.15</v>
      </c>
      <c r="S137" t="s">
        <v>810</v>
      </c>
      <c r="T137" s="15">
        <f>COUNTIFS('Award Actions'!$D$9:$D$7765,$B137)+COUNTIFS('Award Actions'!$C$9:$C$7765,$B137)</f>
        <v>9</v>
      </c>
      <c r="U137" s="18">
        <f>IF(INDEX('Contract Families'!$AK$9:$AK$1696,MATCH($B137,'Contract Families'!$B$9:$B$1696,0))="","",INDEX('Contract Families'!$AK$9:$AK$1696,MATCH($B137,'Contract Families'!$B$9:$B$1696,0)))</f>
        <v>43008</v>
      </c>
      <c r="V137" t="s">
        <v>811</v>
      </c>
      <c r="W137" t="s">
        <v>599</v>
      </c>
      <c r="X137" s="19">
        <f>IF(MAX(_xlfn.MAXIFS('Contract Awards'!$U$9:$U$2697,'Contract Awards'!$C$9:$C$2697,$B137),_xlfn.MAXIFS('Contract Awards'!$U$9:$U$2697,'Contract Awards'!$D$9:$D$2697,$B137))=0,"",MAX(_xlfn.MAXIFS('Contract Awards'!$U$9:$U$2697,'Contract Awards'!$C$9:$C$2697,$B137),_xlfn.MAXIFS('Contract Awards'!$U$9:$U$2697,'Contract Awards'!$D$9:$D$2697,$B137)))</f>
        <v>43008</v>
      </c>
      <c r="Y137" s="19">
        <f>IF(MAX(_xlfn.MAXIFS('Contract Awards'!$V$9:$V$2697,'Contract Awards'!$C$9:$C$2697,$B137),_xlfn.MAXIFS('Contract Awards'!$V$9:$V$2697,'Contract Awards'!$D$9:$D$2697,$B137))=0,"",MAX(_xlfn.MAXIFS('Contract Awards'!$V$9:$V$2697,'Contract Awards'!$C$9:$C$2697,$B137),_xlfn.MAXIFS('Contract Awards'!$V$9:$V$2697,'Contract Awards'!$D$9:$D$2697,$B137)))</f>
        <v>43008</v>
      </c>
      <c r="Z137" s="19">
        <f>IF(_xlfn.MAXIFS('Contract Awards'!$U$9:$U$2697,'Contract Awards'!$C$9:$C$2697,$B137)=0,"",_xlfn.MAXIFS('Contract Awards'!$U$9:$U$2697,'Contract Awards'!$C$9:$C$2697,$B137))</f>
        <v>43008</v>
      </c>
      <c r="AA137" s="18" t="str">
        <f>IF(INDEX('Contract Families'!$AN$9:$AN$1696,MATCH($B137,'Contract Families'!$B$9:$B$1696,0))="","",INDEX('Contract Families'!$AN$9:$AN$1696,MATCH($B137,'Contract Families'!$B$9:$B$1696,0)))</f>
        <v/>
      </c>
      <c r="AB137" s="15">
        <f t="shared" ref="AB137:AB200" si="5">IF(OR($U137="",$Y137=""),"",ROUND(($Y137-$U137)/30.44,0))</f>
        <v>0</v>
      </c>
      <c r="AD137" t="str">
        <f>IF($U137="","",IF($U137&lt;'Timing &amp; Incumbent Screen'!$C$6,"Expired - successor unresolved","Active"))</f>
        <v>Expired - successor unresolved</v>
      </c>
    </row>
    <row r="138" spans="2:30" ht="11" outlineLevel="1" x14ac:dyDescent="0.15">
      <c r="B138" t="s">
        <v>267</v>
      </c>
      <c r="C138" t="s">
        <v>806</v>
      </c>
      <c r="D138" t="s">
        <v>744</v>
      </c>
      <c r="E138" t="s">
        <v>795</v>
      </c>
      <c r="F138" t="s">
        <v>796</v>
      </c>
      <c r="G138" t="s">
        <v>259</v>
      </c>
      <c r="H138" t="s">
        <v>260</v>
      </c>
      <c r="I138" t="str">
        <f>IF(COUNTIFS('Contract Awards'!$D$9:$D$2697,$B138)&gt;0,"IDV vehicle","Standalone")</f>
        <v>Standalone</v>
      </c>
      <c r="J138" t="s">
        <v>799</v>
      </c>
      <c r="M138" t="s">
        <v>799</v>
      </c>
      <c r="N138" s="15">
        <v>1</v>
      </c>
      <c r="O138" s="15">
        <f>COUNTIFS('Contract Awards'!$D$9:$D$2697,$B138)</f>
        <v>0</v>
      </c>
      <c r="P138" s="4">
        <f>(SUMIFS('Contract Awards'!$M$9:$M$2697,'Contract Awards'!$C$9:$C$2697,$B138)+SUMIFS('Contract Awards'!$M$9:$M$2697,'Contract Awards'!$D$9:$D$2697,$B138))/1000000</f>
        <v>4.2562811199999997</v>
      </c>
      <c r="Q138" s="4">
        <f>(SUMIFS('Award Actions'!$K$9:$K$7765,'Award Actions'!$D$9:$D$7765,$B138)+SUMIFS('Award Actions'!$K$9:$K$7765,'Award Actions'!$C$9:$C$7765,$B138))/1000000</f>
        <v>-0.10704642000000004</v>
      </c>
      <c r="R138" s="6">
        <f t="shared" si="4"/>
        <v>-0.03</v>
      </c>
      <c r="S138" t="s">
        <v>810</v>
      </c>
      <c r="T138" s="15">
        <f>COUNTIFS('Award Actions'!$D$9:$D$7765,$B138)+COUNTIFS('Award Actions'!$C$9:$C$7765,$B138)</f>
        <v>8</v>
      </c>
      <c r="U138" s="18">
        <f>IF(INDEX('Contract Families'!$AK$9:$AK$1696,MATCH($B138,'Contract Families'!$B$9:$B$1696,0))="","",INDEX('Contract Families'!$AK$9:$AK$1696,MATCH($B138,'Contract Families'!$B$9:$B$1696,0)))</f>
        <v>43973</v>
      </c>
      <c r="V138" t="s">
        <v>811</v>
      </c>
      <c r="W138" t="s">
        <v>599</v>
      </c>
      <c r="X138" s="19">
        <f>IF(MAX(_xlfn.MAXIFS('Contract Awards'!$U$9:$U$2697,'Contract Awards'!$C$9:$C$2697,$B138),_xlfn.MAXIFS('Contract Awards'!$U$9:$U$2697,'Contract Awards'!$D$9:$D$2697,$B138))=0,"",MAX(_xlfn.MAXIFS('Contract Awards'!$U$9:$U$2697,'Contract Awards'!$C$9:$C$2697,$B138),_xlfn.MAXIFS('Contract Awards'!$U$9:$U$2697,'Contract Awards'!$D$9:$D$2697,$B138)))</f>
        <v>43973</v>
      </c>
      <c r="Y138" s="19">
        <f>IF(MAX(_xlfn.MAXIFS('Contract Awards'!$V$9:$V$2697,'Contract Awards'!$C$9:$C$2697,$B138),_xlfn.MAXIFS('Contract Awards'!$V$9:$V$2697,'Contract Awards'!$D$9:$D$2697,$B138))=0,"",MAX(_xlfn.MAXIFS('Contract Awards'!$V$9:$V$2697,'Contract Awards'!$C$9:$C$2697,$B138),_xlfn.MAXIFS('Contract Awards'!$V$9:$V$2697,'Contract Awards'!$D$9:$D$2697,$B138)))</f>
        <v>43973</v>
      </c>
      <c r="Z138" s="19">
        <f>IF(_xlfn.MAXIFS('Contract Awards'!$U$9:$U$2697,'Contract Awards'!$C$9:$C$2697,$B138)=0,"",_xlfn.MAXIFS('Contract Awards'!$U$9:$U$2697,'Contract Awards'!$C$9:$C$2697,$B138))</f>
        <v>43973</v>
      </c>
      <c r="AA138" s="18" t="str">
        <f>IF(INDEX('Contract Families'!$AN$9:$AN$1696,MATCH($B138,'Contract Families'!$B$9:$B$1696,0))="","",INDEX('Contract Families'!$AN$9:$AN$1696,MATCH($B138,'Contract Families'!$B$9:$B$1696,0)))</f>
        <v/>
      </c>
      <c r="AB138" s="15">
        <f t="shared" si="5"/>
        <v>0</v>
      </c>
      <c r="AD138" t="str">
        <f>IF($U138="","",IF($U138&lt;'Timing &amp; Incumbent Screen'!$C$6,"Expired - successor unresolved","Active"))</f>
        <v>Expired - successor unresolved</v>
      </c>
    </row>
    <row r="139" spans="2:30" ht="11" outlineLevel="1" x14ac:dyDescent="0.15">
      <c r="B139" t="s">
        <v>269</v>
      </c>
      <c r="C139" t="s">
        <v>806</v>
      </c>
      <c r="D139" t="s">
        <v>740</v>
      </c>
      <c r="E139" t="s">
        <v>795</v>
      </c>
      <c r="F139" t="s">
        <v>825</v>
      </c>
      <c r="I139" t="str">
        <f>IF(COUNTIFS('Contract Awards'!$D$9:$D$2697,$B139)&gt;0,"IDV vehicle","Standalone")</f>
        <v>Standalone</v>
      </c>
      <c r="J139" t="s">
        <v>799</v>
      </c>
      <c r="M139" t="s">
        <v>799</v>
      </c>
      <c r="N139" s="15">
        <v>1</v>
      </c>
      <c r="O139" s="15">
        <f>COUNTIFS('Contract Awards'!$D$9:$D$2697,$B139)</f>
        <v>0</v>
      </c>
      <c r="P139" s="4">
        <f>(SUMIFS('Contract Awards'!$M$9:$M$2697,'Contract Awards'!$C$9:$C$2697,$B139)+SUMIFS('Contract Awards'!$M$9:$M$2697,'Contract Awards'!$D$9:$D$2697,$B139))/1000000</f>
        <v>4.1158064000000003</v>
      </c>
      <c r="Q139" s="4">
        <f>(SUMIFS('Award Actions'!$K$9:$K$7765,'Award Actions'!$D$9:$D$7765,$B139)+SUMIFS('Award Actions'!$K$9:$K$7765,'Award Actions'!$C$9:$C$7765,$B139))/1000000</f>
        <v>4.1158064000000003</v>
      </c>
      <c r="R139" s="6">
        <f t="shared" si="4"/>
        <v>1</v>
      </c>
      <c r="S139" t="s">
        <v>800</v>
      </c>
      <c r="T139" s="15">
        <f>COUNTIFS('Award Actions'!$D$9:$D$7765,$B139)+COUNTIFS('Award Actions'!$C$9:$C$7765,$B139)</f>
        <v>25</v>
      </c>
      <c r="U139" s="18">
        <f>IF(INDEX('Contract Families'!$AK$9:$AK$1696,MATCH($B139,'Contract Families'!$B$9:$B$1696,0))="","",INDEX('Contract Families'!$AK$9:$AK$1696,MATCH($B139,'Contract Families'!$B$9:$B$1696,0)))</f>
        <v>45807</v>
      </c>
      <c r="V139" t="s">
        <v>811</v>
      </c>
      <c r="W139" t="s">
        <v>599</v>
      </c>
      <c r="X139" s="19">
        <f>IF(MAX(_xlfn.MAXIFS('Contract Awards'!$U$9:$U$2697,'Contract Awards'!$C$9:$C$2697,$B139),_xlfn.MAXIFS('Contract Awards'!$U$9:$U$2697,'Contract Awards'!$D$9:$D$2697,$B139))=0,"",MAX(_xlfn.MAXIFS('Contract Awards'!$U$9:$U$2697,'Contract Awards'!$C$9:$C$2697,$B139),_xlfn.MAXIFS('Contract Awards'!$U$9:$U$2697,'Contract Awards'!$D$9:$D$2697,$B139)))</f>
        <v>45807</v>
      </c>
      <c r="Y139" s="19">
        <f>IF(MAX(_xlfn.MAXIFS('Contract Awards'!$V$9:$V$2697,'Contract Awards'!$C$9:$C$2697,$B139),_xlfn.MAXIFS('Contract Awards'!$V$9:$V$2697,'Contract Awards'!$D$9:$D$2697,$B139))=0,"",MAX(_xlfn.MAXIFS('Contract Awards'!$V$9:$V$2697,'Contract Awards'!$C$9:$C$2697,$B139),_xlfn.MAXIFS('Contract Awards'!$V$9:$V$2697,'Contract Awards'!$D$9:$D$2697,$B139)))</f>
        <v>45807</v>
      </c>
      <c r="Z139" s="19">
        <f>IF(_xlfn.MAXIFS('Contract Awards'!$U$9:$U$2697,'Contract Awards'!$C$9:$C$2697,$B139)=0,"",_xlfn.MAXIFS('Contract Awards'!$U$9:$U$2697,'Contract Awards'!$C$9:$C$2697,$B139))</f>
        <v>45807</v>
      </c>
      <c r="AA139" s="18" t="str">
        <f>IF(INDEX('Contract Families'!$AN$9:$AN$1696,MATCH($B139,'Contract Families'!$B$9:$B$1696,0))="","",INDEX('Contract Families'!$AN$9:$AN$1696,MATCH($B139,'Contract Families'!$B$9:$B$1696,0)))</f>
        <v/>
      </c>
      <c r="AB139" s="15">
        <f t="shared" si="5"/>
        <v>0</v>
      </c>
      <c r="AD139" t="str">
        <f>IF($U139="","",IF($U139&lt;'Timing &amp; Incumbent Screen'!$C$6,"Expired - successor unresolved","Active"))</f>
        <v>Expired - successor unresolved</v>
      </c>
    </row>
    <row r="140" spans="2:30" ht="11" outlineLevel="1" x14ac:dyDescent="0.15">
      <c r="B140" t="s">
        <v>270</v>
      </c>
      <c r="C140" t="s">
        <v>859</v>
      </c>
      <c r="D140" t="s">
        <v>750</v>
      </c>
      <c r="E140" t="s">
        <v>861</v>
      </c>
      <c r="F140" t="s">
        <v>827</v>
      </c>
      <c r="H140" t="s">
        <v>862</v>
      </c>
      <c r="I140" t="str">
        <f>IF(COUNTIFS('Contract Awards'!$D$9:$D$2697,$B140)&gt;0,"IDV vehicle","Standalone")</f>
        <v>Standalone</v>
      </c>
      <c r="J140" t="s">
        <v>799</v>
      </c>
      <c r="M140" t="s">
        <v>799</v>
      </c>
      <c r="N140" s="15">
        <v>1</v>
      </c>
      <c r="O140" s="15">
        <f>COUNTIFS('Contract Awards'!$D$9:$D$2697,$B140)</f>
        <v>0</v>
      </c>
      <c r="P140" s="4">
        <f>(SUMIFS('Contract Awards'!$M$9:$M$2697,'Contract Awards'!$C$9:$C$2697,$B140)+SUMIFS('Contract Awards'!$M$9:$M$2697,'Contract Awards'!$D$9:$D$2697,$B140))/1000000</f>
        <v>4.1151112000000003</v>
      </c>
      <c r="Q140" s="4">
        <f>(SUMIFS('Award Actions'!$K$9:$K$7765,'Award Actions'!$D$9:$D$7765,$B140)+SUMIFS('Award Actions'!$K$9:$K$7765,'Award Actions'!$C$9:$C$7765,$B140))/1000000</f>
        <v>0.34196996000000002</v>
      </c>
      <c r="R140" s="6">
        <f t="shared" si="4"/>
        <v>0.08</v>
      </c>
      <c r="S140" t="s">
        <v>810</v>
      </c>
      <c r="T140" s="15">
        <f>COUNTIFS('Award Actions'!$D$9:$D$7765,$B140)+COUNTIFS('Award Actions'!$C$9:$C$7765,$B140)</f>
        <v>2</v>
      </c>
      <c r="U140" s="18">
        <f>IF(INDEX('Contract Families'!$AK$9:$AK$1696,MATCH($B140,'Contract Families'!$B$9:$B$1696,0))="","",INDEX('Contract Families'!$AK$9:$AK$1696,MATCH($B140,'Contract Families'!$B$9:$B$1696,0)))</f>
        <v>42408</v>
      </c>
      <c r="V140" t="s">
        <v>811</v>
      </c>
      <c r="W140" t="s">
        <v>599</v>
      </c>
      <c r="X140" s="19">
        <f>IF(MAX(_xlfn.MAXIFS('Contract Awards'!$U$9:$U$2697,'Contract Awards'!$C$9:$C$2697,$B140),_xlfn.MAXIFS('Contract Awards'!$U$9:$U$2697,'Contract Awards'!$D$9:$D$2697,$B140))=0,"",MAX(_xlfn.MAXIFS('Contract Awards'!$U$9:$U$2697,'Contract Awards'!$C$9:$C$2697,$B140),_xlfn.MAXIFS('Contract Awards'!$U$9:$U$2697,'Contract Awards'!$D$9:$D$2697,$B140)))</f>
        <v>42408</v>
      </c>
      <c r="Y140" s="19">
        <f>IF(MAX(_xlfn.MAXIFS('Contract Awards'!$V$9:$V$2697,'Contract Awards'!$C$9:$C$2697,$B140),_xlfn.MAXIFS('Contract Awards'!$V$9:$V$2697,'Contract Awards'!$D$9:$D$2697,$B140))=0,"",MAX(_xlfn.MAXIFS('Contract Awards'!$V$9:$V$2697,'Contract Awards'!$C$9:$C$2697,$B140),_xlfn.MAXIFS('Contract Awards'!$V$9:$V$2697,'Contract Awards'!$D$9:$D$2697,$B140)))</f>
        <v>42408</v>
      </c>
      <c r="Z140" s="19">
        <f>IF(_xlfn.MAXIFS('Contract Awards'!$U$9:$U$2697,'Contract Awards'!$C$9:$C$2697,$B140)=0,"",_xlfn.MAXIFS('Contract Awards'!$U$9:$U$2697,'Contract Awards'!$C$9:$C$2697,$B140))</f>
        <v>42408</v>
      </c>
      <c r="AA140" s="18" t="str">
        <f>IF(INDEX('Contract Families'!$AN$9:$AN$1696,MATCH($B140,'Contract Families'!$B$9:$B$1696,0))="","",INDEX('Contract Families'!$AN$9:$AN$1696,MATCH($B140,'Contract Families'!$B$9:$B$1696,0)))</f>
        <v/>
      </c>
      <c r="AB140" s="15">
        <f t="shared" si="5"/>
        <v>0</v>
      </c>
      <c r="AD140" t="str">
        <f>IF($U140="","",IF($U140&lt;'Timing &amp; Incumbent Screen'!$C$6,"Expired - successor unresolved","Active"))</f>
        <v>Expired - successor unresolved</v>
      </c>
    </row>
    <row r="141" spans="2:30" ht="11" outlineLevel="1" x14ac:dyDescent="0.15">
      <c r="B141" t="s">
        <v>274</v>
      </c>
      <c r="C141" t="s">
        <v>837</v>
      </c>
      <c r="D141" t="s">
        <v>741</v>
      </c>
      <c r="E141" t="s">
        <v>795</v>
      </c>
      <c r="F141" t="s">
        <v>818</v>
      </c>
      <c r="I141" t="str">
        <f>IF(COUNTIFS('Contract Awards'!$D$9:$D$2697,$B141)&gt;0,"IDV vehicle","Standalone")</f>
        <v>Standalone</v>
      </c>
      <c r="J141" t="s">
        <v>799</v>
      </c>
      <c r="M141" t="s">
        <v>799</v>
      </c>
      <c r="N141" s="15">
        <v>1</v>
      </c>
      <c r="O141" s="15">
        <f>COUNTIFS('Contract Awards'!$D$9:$D$2697,$B141)</f>
        <v>0</v>
      </c>
      <c r="P141" s="4">
        <f>(SUMIFS('Contract Awards'!$M$9:$M$2697,'Contract Awards'!$C$9:$C$2697,$B141)+SUMIFS('Contract Awards'!$M$9:$M$2697,'Contract Awards'!$D$9:$D$2697,$B141))/1000000</f>
        <v>3.9285353299999999</v>
      </c>
      <c r="Q141" s="4">
        <f>(SUMIFS('Award Actions'!$K$9:$K$7765,'Award Actions'!$D$9:$D$7765,$B141)+SUMIFS('Award Actions'!$K$9:$K$7765,'Award Actions'!$C$9:$C$7765,$B141))/1000000</f>
        <v>3.9285353299999999</v>
      </c>
      <c r="R141" s="6">
        <f t="shared" si="4"/>
        <v>1</v>
      </c>
      <c r="S141" t="s">
        <v>800</v>
      </c>
      <c r="T141" s="15">
        <f>COUNTIFS('Award Actions'!$D$9:$D$7765,$B141)+COUNTIFS('Award Actions'!$C$9:$C$7765,$B141)</f>
        <v>8</v>
      </c>
      <c r="U141" s="18">
        <f>IF(INDEX('Contract Families'!$AK$9:$AK$1696,MATCH($B141,'Contract Families'!$B$9:$B$1696,0))="","",INDEX('Contract Families'!$AK$9:$AK$1696,MATCH($B141,'Contract Families'!$B$9:$B$1696,0)))</f>
        <v>43171</v>
      </c>
      <c r="V141" t="s">
        <v>811</v>
      </c>
      <c r="W141" t="s">
        <v>599</v>
      </c>
      <c r="X141" s="19">
        <f>IF(MAX(_xlfn.MAXIFS('Contract Awards'!$U$9:$U$2697,'Contract Awards'!$C$9:$C$2697,$B141),_xlfn.MAXIFS('Contract Awards'!$U$9:$U$2697,'Contract Awards'!$D$9:$D$2697,$B141))=0,"",MAX(_xlfn.MAXIFS('Contract Awards'!$U$9:$U$2697,'Contract Awards'!$C$9:$C$2697,$B141),_xlfn.MAXIFS('Contract Awards'!$U$9:$U$2697,'Contract Awards'!$D$9:$D$2697,$B141)))</f>
        <v>43171</v>
      </c>
      <c r="Y141" s="19">
        <f>IF(MAX(_xlfn.MAXIFS('Contract Awards'!$V$9:$V$2697,'Contract Awards'!$C$9:$C$2697,$B141),_xlfn.MAXIFS('Contract Awards'!$V$9:$V$2697,'Contract Awards'!$D$9:$D$2697,$B141))=0,"",MAX(_xlfn.MAXIFS('Contract Awards'!$V$9:$V$2697,'Contract Awards'!$C$9:$C$2697,$B141),_xlfn.MAXIFS('Contract Awards'!$V$9:$V$2697,'Contract Awards'!$D$9:$D$2697,$B141)))</f>
        <v>43171</v>
      </c>
      <c r="Z141" s="19">
        <f>IF(_xlfn.MAXIFS('Contract Awards'!$U$9:$U$2697,'Contract Awards'!$C$9:$C$2697,$B141)=0,"",_xlfn.MAXIFS('Contract Awards'!$U$9:$U$2697,'Contract Awards'!$C$9:$C$2697,$B141))</f>
        <v>43171</v>
      </c>
      <c r="AA141" s="18" t="str">
        <f>IF(INDEX('Contract Families'!$AN$9:$AN$1696,MATCH($B141,'Contract Families'!$B$9:$B$1696,0))="","",INDEX('Contract Families'!$AN$9:$AN$1696,MATCH($B141,'Contract Families'!$B$9:$B$1696,0)))</f>
        <v/>
      </c>
      <c r="AB141" s="15">
        <f t="shared" si="5"/>
        <v>0</v>
      </c>
      <c r="AD141" t="str">
        <f>IF($U141="","",IF($U141&lt;'Timing &amp; Incumbent Screen'!$C$6,"Expired - successor unresolved","Active"))</f>
        <v>Expired - successor unresolved</v>
      </c>
    </row>
    <row r="142" spans="2:30" ht="11" outlineLevel="1" x14ac:dyDescent="0.15">
      <c r="B142" t="s">
        <v>275</v>
      </c>
      <c r="C142" t="s">
        <v>794</v>
      </c>
      <c r="D142" t="s">
        <v>738</v>
      </c>
      <c r="E142" t="s">
        <v>803</v>
      </c>
      <c r="F142" t="s">
        <v>818</v>
      </c>
      <c r="H142" t="s">
        <v>305</v>
      </c>
      <c r="I142" t="str">
        <f>IF(COUNTIFS('Contract Awards'!$D$9:$D$2697,$B142)&gt;0,"IDV vehicle","Standalone")</f>
        <v>IDV vehicle</v>
      </c>
      <c r="J142" t="s">
        <v>797</v>
      </c>
      <c r="K142" t="s">
        <v>798</v>
      </c>
      <c r="M142" t="s">
        <v>799</v>
      </c>
      <c r="N142" s="15">
        <v>1</v>
      </c>
      <c r="O142" s="15">
        <f>COUNTIFS('Contract Awards'!$D$9:$D$2697,$B142)</f>
        <v>9</v>
      </c>
      <c r="P142" s="4">
        <f>(SUMIFS('Contract Awards'!$M$9:$M$2697,'Contract Awards'!$C$9:$C$2697,$B142)+SUMIFS('Contract Awards'!$M$9:$M$2697,'Contract Awards'!$D$9:$D$2697,$B142))/1000000</f>
        <v>3.7640458000000003</v>
      </c>
      <c r="Q142" s="4">
        <f>(SUMIFS('Award Actions'!$K$9:$K$7765,'Award Actions'!$D$9:$D$7765,$B142)+SUMIFS('Award Actions'!$K$9:$K$7765,'Award Actions'!$C$9:$C$7765,$B142))/1000000</f>
        <v>0</v>
      </c>
      <c r="R142" s="6">
        <f t="shared" si="4"/>
        <v>0</v>
      </c>
      <c r="S142" t="s">
        <v>810</v>
      </c>
      <c r="T142" s="15">
        <f>COUNTIFS('Award Actions'!$D$9:$D$7765,$B142)+COUNTIFS('Award Actions'!$C$9:$C$7765,$B142)</f>
        <v>20</v>
      </c>
      <c r="U142" s="18">
        <f>IF(INDEX('Contract Families'!$AK$9:$AK$1696,MATCH($B142,'Contract Families'!$B$9:$B$1696,0))="","",INDEX('Contract Families'!$AK$9:$AK$1696,MATCH($B142,'Contract Families'!$B$9:$B$1696,0)))</f>
        <v>42643</v>
      </c>
      <c r="V142" t="s">
        <v>801</v>
      </c>
      <c r="W142" t="s">
        <v>599</v>
      </c>
      <c r="X142" s="19">
        <f>IF(MAX(_xlfn.MAXIFS('Contract Awards'!$U$9:$U$2697,'Contract Awards'!$C$9:$C$2697,$B142),_xlfn.MAXIFS('Contract Awards'!$U$9:$U$2697,'Contract Awards'!$D$9:$D$2697,$B142))=0,"",MAX(_xlfn.MAXIFS('Contract Awards'!$U$9:$U$2697,'Contract Awards'!$C$9:$C$2697,$B142),_xlfn.MAXIFS('Contract Awards'!$U$9:$U$2697,'Contract Awards'!$D$9:$D$2697,$B142)))</f>
        <v>42643</v>
      </c>
      <c r="Y142" s="19">
        <f>IF(MAX(_xlfn.MAXIFS('Contract Awards'!$V$9:$V$2697,'Contract Awards'!$C$9:$C$2697,$B142),_xlfn.MAXIFS('Contract Awards'!$V$9:$V$2697,'Contract Awards'!$D$9:$D$2697,$B142))=0,"",MAX(_xlfn.MAXIFS('Contract Awards'!$V$9:$V$2697,'Contract Awards'!$C$9:$C$2697,$B142),_xlfn.MAXIFS('Contract Awards'!$V$9:$V$2697,'Contract Awards'!$D$9:$D$2697,$B142)))</f>
        <v>42643</v>
      </c>
      <c r="Z142" s="19">
        <f>IF(_xlfn.MAXIFS('Contract Awards'!$U$9:$U$2697,'Contract Awards'!$C$9:$C$2697,$B142)=0,"",_xlfn.MAXIFS('Contract Awards'!$U$9:$U$2697,'Contract Awards'!$C$9:$C$2697,$B142))</f>
        <v>42643</v>
      </c>
      <c r="AA142" s="18">
        <f>IF(INDEX('Contract Families'!$AN$9:$AN$1696,MATCH($B142,'Contract Families'!$B$9:$B$1696,0))="","",INDEX('Contract Families'!$AN$9:$AN$1696,MATCH($B142,'Contract Families'!$B$9:$B$1696,0)))</f>
        <v>42277</v>
      </c>
      <c r="AB142" s="15">
        <f t="shared" si="5"/>
        <v>0</v>
      </c>
      <c r="AD142" t="str">
        <f>IF($U142="","",IF($U142&lt;'Timing &amp; Incumbent Screen'!$C$6,"Expired - successor unresolved","Active"))</f>
        <v>Expired - successor unresolved</v>
      </c>
    </row>
    <row r="143" spans="2:30" ht="11" outlineLevel="1" x14ac:dyDescent="0.15">
      <c r="B143" t="s">
        <v>276</v>
      </c>
      <c r="C143" t="s">
        <v>806</v>
      </c>
      <c r="D143" t="s">
        <v>755</v>
      </c>
      <c r="E143" t="s">
        <v>795</v>
      </c>
      <c r="F143" t="s">
        <v>825</v>
      </c>
      <c r="G143" t="s">
        <v>863</v>
      </c>
      <c r="I143" t="str">
        <f>IF(COUNTIFS('Contract Awards'!$D$9:$D$2697,$B143)&gt;0,"IDV vehicle","Standalone")</f>
        <v>Standalone</v>
      </c>
      <c r="J143" t="s">
        <v>799</v>
      </c>
      <c r="M143" t="s">
        <v>799</v>
      </c>
      <c r="N143" s="15">
        <v>1</v>
      </c>
      <c r="O143" s="15">
        <f>COUNTIFS('Contract Awards'!$D$9:$D$2697,$B143)</f>
        <v>0</v>
      </c>
      <c r="P143" s="4">
        <f>(SUMIFS('Contract Awards'!$M$9:$M$2697,'Contract Awards'!$C$9:$C$2697,$B143)+SUMIFS('Contract Awards'!$M$9:$M$2697,'Contract Awards'!$D$9:$D$2697,$B143))/1000000</f>
        <v>3.6065703199999999</v>
      </c>
      <c r="Q143" s="4">
        <f>(SUMIFS('Award Actions'!$K$9:$K$7765,'Award Actions'!$D$9:$D$7765,$B143)+SUMIFS('Award Actions'!$K$9:$K$7765,'Award Actions'!$C$9:$C$7765,$B143))/1000000</f>
        <v>3.6065703199999994</v>
      </c>
      <c r="R143" s="6">
        <f t="shared" si="4"/>
        <v>1</v>
      </c>
      <c r="S143" t="s">
        <v>800</v>
      </c>
      <c r="T143" s="15">
        <f>COUNTIFS('Award Actions'!$D$9:$D$7765,$B143)+COUNTIFS('Award Actions'!$C$9:$C$7765,$B143)</f>
        <v>14</v>
      </c>
      <c r="U143" s="18">
        <f>IF(INDEX('Contract Families'!$AK$9:$AK$1696,MATCH($B143,'Contract Families'!$B$9:$B$1696,0))="","",INDEX('Contract Families'!$AK$9:$AK$1696,MATCH($B143,'Contract Families'!$B$9:$B$1696,0)))</f>
        <v>45603</v>
      </c>
      <c r="V143" t="s">
        <v>811</v>
      </c>
      <c r="W143" t="s">
        <v>599</v>
      </c>
      <c r="X143" s="19">
        <f>IF(MAX(_xlfn.MAXIFS('Contract Awards'!$U$9:$U$2697,'Contract Awards'!$C$9:$C$2697,$B143),_xlfn.MAXIFS('Contract Awards'!$U$9:$U$2697,'Contract Awards'!$D$9:$D$2697,$B143))=0,"",MAX(_xlfn.MAXIFS('Contract Awards'!$U$9:$U$2697,'Contract Awards'!$C$9:$C$2697,$B143),_xlfn.MAXIFS('Contract Awards'!$U$9:$U$2697,'Contract Awards'!$D$9:$D$2697,$B143)))</f>
        <v>45603</v>
      </c>
      <c r="Y143" s="19">
        <f>IF(MAX(_xlfn.MAXIFS('Contract Awards'!$V$9:$V$2697,'Contract Awards'!$C$9:$C$2697,$B143),_xlfn.MAXIFS('Contract Awards'!$V$9:$V$2697,'Contract Awards'!$D$9:$D$2697,$B143))=0,"",MAX(_xlfn.MAXIFS('Contract Awards'!$V$9:$V$2697,'Contract Awards'!$C$9:$C$2697,$B143),_xlfn.MAXIFS('Contract Awards'!$V$9:$V$2697,'Contract Awards'!$D$9:$D$2697,$B143)))</f>
        <v>45603</v>
      </c>
      <c r="Z143" s="19">
        <f>IF(_xlfn.MAXIFS('Contract Awards'!$U$9:$U$2697,'Contract Awards'!$C$9:$C$2697,$B143)=0,"",_xlfn.MAXIFS('Contract Awards'!$U$9:$U$2697,'Contract Awards'!$C$9:$C$2697,$B143))</f>
        <v>45603</v>
      </c>
      <c r="AA143" s="18" t="str">
        <f>IF(INDEX('Contract Families'!$AN$9:$AN$1696,MATCH($B143,'Contract Families'!$B$9:$B$1696,0))="","",INDEX('Contract Families'!$AN$9:$AN$1696,MATCH($B143,'Contract Families'!$B$9:$B$1696,0)))</f>
        <v/>
      </c>
      <c r="AB143" s="15">
        <f t="shared" si="5"/>
        <v>0</v>
      </c>
      <c r="AD143" t="str">
        <f>IF($U143="","",IF($U143&lt;'Timing &amp; Incumbent Screen'!$C$6,"Expired - successor unresolved","Active"))</f>
        <v>Expired - successor unresolved</v>
      </c>
    </row>
    <row r="144" spans="2:30" ht="11" outlineLevel="1" x14ac:dyDescent="0.15">
      <c r="B144" t="s">
        <v>277</v>
      </c>
      <c r="C144" t="s">
        <v>806</v>
      </c>
      <c r="D144" t="s">
        <v>746</v>
      </c>
      <c r="E144" t="s">
        <v>795</v>
      </c>
      <c r="F144" t="s">
        <v>796</v>
      </c>
      <c r="I144" t="str">
        <f>IF(COUNTIFS('Contract Awards'!$D$9:$D$2697,$B144)&gt;0,"IDV vehicle","Standalone")</f>
        <v>Standalone</v>
      </c>
      <c r="J144" t="s">
        <v>799</v>
      </c>
      <c r="M144" t="s">
        <v>799</v>
      </c>
      <c r="N144" s="15">
        <v>1</v>
      </c>
      <c r="O144" s="15">
        <f>COUNTIFS('Contract Awards'!$D$9:$D$2697,$B144)</f>
        <v>0</v>
      </c>
      <c r="P144" s="4">
        <f>(SUMIFS('Contract Awards'!$M$9:$M$2697,'Contract Awards'!$C$9:$C$2697,$B144)+SUMIFS('Contract Awards'!$M$9:$M$2697,'Contract Awards'!$D$9:$D$2697,$B144))/1000000</f>
        <v>3.54670964</v>
      </c>
      <c r="Q144" s="4">
        <f>(SUMIFS('Award Actions'!$K$9:$K$7765,'Award Actions'!$D$9:$D$7765,$B144)+SUMIFS('Award Actions'!$K$9:$K$7765,'Award Actions'!$C$9:$C$7765,$B144))/1000000</f>
        <v>3.54670964</v>
      </c>
      <c r="R144" s="6">
        <f t="shared" si="4"/>
        <v>1</v>
      </c>
      <c r="S144" t="s">
        <v>800</v>
      </c>
      <c r="T144" s="15">
        <f>COUNTIFS('Award Actions'!$D$9:$D$7765,$B144)+COUNTIFS('Award Actions'!$C$9:$C$7765,$B144)</f>
        <v>6</v>
      </c>
      <c r="U144" s="18">
        <f>IF(INDEX('Contract Families'!$AK$9:$AK$1696,MATCH($B144,'Contract Families'!$B$9:$B$1696,0))="","",INDEX('Contract Families'!$AK$9:$AK$1696,MATCH($B144,'Contract Families'!$B$9:$B$1696,0)))</f>
        <v>43924</v>
      </c>
      <c r="V144" t="s">
        <v>811</v>
      </c>
      <c r="W144" t="s">
        <v>599</v>
      </c>
      <c r="X144" s="19">
        <f>IF(MAX(_xlfn.MAXIFS('Contract Awards'!$U$9:$U$2697,'Contract Awards'!$C$9:$C$2697,$B144),_xlfn.MAXIFS('Contract Awards'!$U$9:$U$2697,'Contract Awards'!$D$9:$D$2697,$B144))=0,"",MAX(_xlfn.MAXIFS('Contract Awards'!$U$9:$U$2697,'Contract Awards'!$C$9:$C$2697,$B144),_xlfn.MAXIFS('Contract Awards'!$U$9:$U$2697,'Contract Awards'!$D$9:$D$2697,$B144)))</f>
        <v>43924</v>
      </c>
      <c r="Y144" s="19">
        <f>IF(MAX(_xlfn.MAXIFS('Contract Awards'!$V$9:$V$2697,'Contract Awards'!$C$9:$C$2697,$B144),_xlfn.MAXIFS('Contract Awards'!$V$9:$V$2697,'Contract Awards'!$D$9:$D$2697,$B144))=0,"",MAX(_xlfn.MAXIFS('Contract Awards'!$V$9:$V$2697,'Contract Awards'!$C$9:$C$2697,$B144),_xlfn.MAXIFS('Contract Awards'!$V$9:$V$2697,'Contract Awards'!$D$9:$D$2697,$B144)))</f>
        <v>43924</v>
      </c>
      <c r="Z144" s="19">
        <f>IF(_xlfn.MAXIFS('Contract Awards'!$U$9:$U$2697,'Contract Awards'!$C$9:$C$2697,$B144)=0,"",_xlfn.MAXIFS('Contract Awards'!$U$9:$U$2697,'Contract Awards'!$C$9:$C$2697,$B144))</f>
        <v>43924</v>
      </c>
      <c r="AA144" s="18" t="str">
        <f>IF(INDEX('Contract Families'!$AN$9:$AN$1696,MATCH($B144,'Contract Families'!$B$9:$B$1696,0))="","",INDEX('Contract Families'!$AN$9:$AN$1696,MATCH($B144,'Contract Families'!$B$9:$B$1696,0)))</f>
        <v/>
      </c>
      <c r="AB144" s="15">
        <f t="shared" si="5"/>
        <v>0</v>
      </c>
      <c r="AD144" t="str">
        <f>IF($U144="","",IF($U144&lt;'Timing &amp; Incumbent Screen'!$C$6,"Expired - successor unresolved","Active"))</f>
        <v>Expired - successor unresolved</v>
      </c>
    </row>
    <row r="145" spans="2:30" ht="11" outlineLevel="1" x14ac:dyDescent="0.15">
      <c r="B145" t="s">
        <v>279</v>
      </c>
      <c r="C145" t="s">
        <v>806</v>
      </c>
      <c r="D145" t="s">
        <v>744</v>
      </c>
      <c r="E145" t="s">
        <v>795</v>
      </c>
      <c r="F145" t="s">
        <v>825</v>
      </c>
      <c r="G145" t="s">
        <v>290</v>
      </c>
      <c r="H145" t="s">
        <v>231</v>
      </c>
      <c r="I145" t="str">
        <f>IF(COUNTIFS('Contract Awards'!$D$9:$D$2697,$B145)&gt;0,"IDV vehicle","Standalone")</f>
        <v>Standalone</v>
      </c>
      <c r="J145" t="s">
        <v>799</v>
      </c>
      <c r="M145" t="s">
        <v>799</v>
      </c>
      <c r="N145" s="15">
        <v>1</v>
      </c>
      <c r="O145" s="15">
        <f>COUNTIFS('Contract Awards'!$D$9:$D$2697,$B145)</f>
        <v>0</v>
      </c>
      <c r="P145" s="4">
        <f>(SUMIFS('Contract Awards'!$M$9:$M$2697,'Contract Awards'!$C$9:$C$2697,$B145)+SUMIFS('Contract Awards'!$M$9:$M$2697,'Contract Awards'!$D$9:$D$2697,$B145))/1000000</f>
        <v>3.2373905999999999</v>
      </c>
      <c r="Q145" s="4">
        <f>(SUMIFS('Award Actions'!$K$9:$K$7765,'Award Actions'!$D$9:$D$7765,$B145)+SUMIFS('Award Actions'!$K$9:$K$7765,'Award Actions'!$C$9:$C$7765,$B145))/1000000</f>
        <v>3.2373905999999999</v>
      </c>
      <c r="R145" s="6">
        <f t="shared" si="4"/>
        <v>1</v>
      </c>
      <c r="S145" t="s">
        <v>800</v>
      </c>
      <c r="T145" s="15">
        <f>COUNTIFS('Award Actions'!$D$9:$D$7765,$B145)+COUNTIFS('Award Actions'!$C$9:$C$7765,$B145)</f>
        <v>7</v>
      </c>
      <c r="U145" s="18">
        <f>IF(INDEX('Contract Families'!$AK$9:$AK$1696,MATCH($B145,'Contract Families'!$B$9:$B$1696,0))="","",INDEX('Contract Families'!$AK$9:$AK$1696,MATCH($B145,'Contract Families'!$B$9:$B$1696,0)))</f>
        <v>42231</v>
      </c>
      <c r="V145" t="s">
        <v>811</v>
      </c>
      <c r="W145" t="s">
        <v>599</v>
      </c>
      <c r="X145" s="19">
        <f>IF(MAX(_xlfn.MAXIFS('Contract Awards'!$U$9:$U$2697,'Contract Awards'!$C$9:$C$2697,$B145),_xlfn.MAXIFS('Contract Awards'!$U$9:$U$2697,'Contract Awards'!$D$9:$D$2697,$B145))=0,"",MAX(_xlfn.MAXIFS('Contract Awards'!$U$9:$U$2697,'Contract Awards'!$C$9:$C$2697,$B145),_xlfn.MAXIFS('Contract Awards'!$U$9:$U$2697,'Contract Awards'!$D$9:$D$2697,$B145)))</f>
        <v>42231</v>
      </c>
      <c r="Y145" s="19">
        <f>IF(MAX(_xlfn.MAXIFS('Contract Awards'!$V$9:$V$2697,'Contract Awards'!$C$9:$C$2697,$B145),_xlfn.MAXIFS('Contract Awards'!$V$9:$V$2697,'Contract Awards'!$D$9:$D$2697,$B145))=0,"",MAX(_xlfn.MAXIFS('Contract Awards'!$V$9:$V$2697,'Contract Awards'!$C$9:$C$2697,$B145),_xlfn.MAXIFS('Contract Awards'!$V$9:$V$2697,'Contract Awards'!$D$9:$D$2697,$B145)))</f>
        <v>42231</v>
      </c>
      <c r="Z145" s="19">
        <f>IF(_xlfn.MAXIFS('Contract Awards'!$U$9:$U$2697,'Contract Awards'!$C$9:$C$2697,$B145)=0,"",_xlfn.MAXIFS('Contract Awards'!$U$9:$U$2697,'Contract Awards'!$C$9:$C$2697,$B145))</f>
        <v>42231</v>
      </c>
      <c r="AA145" s="18" t="str">
        <f>IF(INDEX('Contract Families'!$AN$9:$AN$1696,MATCH($B145,'Contract Families'!$B$9:$B$1696,0))="","",INDEX('Contract Families'!$AN$9:$AN$1696,MATCH($B145,'Contract Families'!$B$9:$B$1696,0)))</f>
        <v/>
      </c>
      <c r="AB145" s="15">
        <f t="shared" si="5"/>
        <v>0</v>
      </c>
      <c r="AD145" t="str">
        <f>IF($U145="","",IF($U145&lt;'Timing &amp; Incumbent Screen'!$C$6,"Expired - successor unresolved","Active"))</f>
        <v>Expired - successor unresolved</v>
      </c>
    </row>
    <row r="146" spans="2:30" ht="11" outlineLevel="1" x14ac:dyDescent="0.15">
      <c r="B146" t="s">
        <v>280</v>
      </c>
      <c r="C146" t="s">
        <v>806</v>
      </c>
      <c r="D146" t="s">
        <v>740</v>
      </c>
      <c r="E146" t="s">
        <v>795</v>
      </c>
      <c r="F146" t="s">
        <v>825</v>
      </c>
      <c r="G146" t="s">
        <v>864</v>
      </c>
      <c r="I146" t="str">
        <f>IF(COUNTIFS('Contract Awards'!$D$9:$D$2697,$B146)&gt;0,"IDV vehicle","Standalone")</f>
        <v>IDV vehicle</v>
      </c>
      <c r="J146" t="s">
        <v>835</v>
      </c>
      <c r="K146" t="s">
        <v>798</v>
      </c>
      <c r="M146" t="s">
        <v>799</v>
      </c>
      <c r="N146" s="15">
        <v>1</v>
      </c>
      <c r="O146" s="15">
        <f>COUNTIFS('Contract Awards'!$D$9:$D$2697,$B146)</f>
        <v>4</v>
      </c>
      <c r="P146" s="4">
        <f>(SUMIFS('Contract Awards'!$M$9:$M$2697,'Contract Awards'!$C$9:$C$2697,$B146)+SUMIFS('Contract Awards'!$M$9:$M$2697,'Contract Awards'!$D$9:$D$2697,$B146))/1000000</f>
        <v>3.1261667199999996</v>
      </c>
      <c r="Q146" s="4">
        <f>(SUMIFS('Award Actions'!$K$9:$K$7765,'Award Actions'!$D$9:$D$7765,$B146)+SUMIFS('Award Actions'!$K$9:$K$7765,'Award Actions'!$C$9:$C$7765,$B146))/1000000</f>
        <v>3.1261667200000005</v>
      </c>
      <c r="R146" s="6">
        <f t="shared" si="4"/>
        <v>1</v>
      </c>
      <c r="S146" t="s">
        <v>800</v>
      </c>
      <c r="T146" s="15">
        <f>COUNTIFS('Award Actions'!$D$9:$D$7765,$B146)+COUNTIFS('Award Actions'!$C$9:$C$7765,$B146)</f>
        <v>20</v>
      </c>
      <c r="U146" s="18">
        <f>IF(INDEX('Contract Families'!$AK$9:$AK$1696,MATCH($B146,'Contract Families'!$B$9:$B$1696,0))="","",INDEX('Contract Families'!$AK$9:$AK$1696,MATCH($B146,'Contract Families'!$B$9:$B$1696,0)))</f>
        <v>54125</v>
      </c>
      <c r="V146" t="s">
        <v>836</v>
      </c>
      <c r="W146" t="s">
        <v>631</v>
      </c>
      <c r="X146" s="19">
        <f>IF(MAX(_xlfn.MAXIFS('Contract Awards'!$U$9:$U$2697,'Contract Awards'!$C$9:$C$2697,$B146),_xlfn.MAXIFS('Contract Awards'!$U$9:$U$2697,'Contract Awards'!$D$9:$D$2697,$B146))=0,"",MAX(_xlfn.MAXIFS('Contract Awards'!$U$9:$U$2697,'Contract Awards'!$C$9:$C$2697,$B146),_xlfn.MAXIFS('Contract Awards'!$U$9:$U$2697,'Contract Awards'!$D$9:$D$2697,$B146)))</f>
        <v>54125</v>
      </c>
      <c r="Y146" s="19">
        <f>IF(MAX(_xlfn.MAXIFS('Contract Awards'!$V$9:$V$2697,'Contract Awards'!$C$9:$C$2697,$B146),_xlfn.MAXIFS('Contract Awards'!$V$9:$V$2697,'Contract Awards'!$D$9:$D$2697,$B146))=0,"",MAX(_xlfn.MAXIFS('Contract Awards'!$V$9:$V$2697,'Contract Awards'!$C$9:$C$2697,$B146),_xlfn.MAXIFS('Contract Awards'!$V$9:$V$2697,'Contract Awards'!$D$9:$D$2697,$B146)))</f>
        <v>44469</v>
      </c>
      <c r="Z146" s="19">
        <f>IF(_xlfn.MAXIFS('Contract Awards'!$U$9:$U$2697,'Contract Awards'!$C$9:$C$2697,$B146)=0,"",_xlfn.MAXIFS('Contract Awards'!$U$9:$U$2697,'Contract Awards'!$C$9:$C$2697,$B146))</f>
        <v>54125</v>
      </c>
      <c r="AA146" s="18">
        <f>IF(INDEX('Contract Families'!$AN$9:$AN$1696,MATCH($B146,'Contract Families'!$B$9:$B$1696,0))="","",INDEX('Contract Families'!$AN$9:$AN$1696,MATCH($B146,'Contract Families'!$B$9:$B$1696,0)))</f>
        <v>44469</v>
      </c>
      <c r="AB146" s="15">
        <f t="shared" si="5"/>
        <v>-317</v>
      </c>
      <c r="AC146" t="s">
        <v>853</v>
      </c>
      <c r="AD146" t="str">
        <f>IF($U146="","",IF($U146&lt;'Timing &amp; Incumbent Screen'!$C$6,"Expired - successor unresolved","Active"))</f>
        <v>Active</v>
      </c>
    </row>
    <row r="147" spans="2:30" ht="11" outlineLevel="1" x14ac:dyDescent="0.15">
      <c r="B147" t="s">
        <v>281</v>
      </c>
      <c r="C147" t="s">
        <v>806</v>
      </c>
      <c r="D147" t="s">
        <v>748</v>
      </c>
      <c r="E147" t="s">
        <v>795</v>
      </c>
      <c r="F147" t="s">
        <v>825</v>
      </c>
      <c r="I147" t="str">
        <f>IF(COUNTIFS('Contract Awards'!$D$9:$D$2697,$B147)&gt;0,"IDV vehicle","Standalone")</f>
        <v>Standalone</v>
      </c>
      <c r="J147" t="s">
        <v>799</v>
      </c>
      <c r="M147" t="s">
        <v>799</v>
      </c>
      <c r="N147" s="15">
        <v>1</v>
      </c>
      <c r="O147" s="15">
        <f>COUNTIFS('Contract Awards'!$D$9:$D$2697,$B147)</f>
        <v>0</v>
      </c>
      <c r="P147" s="4">
        <f>(SUMIFS('Contract Awards'!$M$9:$M$2697,'Contract Awards'!$C$9:$C$2697,$B147)+SUMIFS('Contract Awards'!$M$9:$M$2697,'Contract Awards'!$D$9:$D$2697,$B147))/1000000</f>
        <v>3.1137039999999998</v>
      </c>
      <c r="Q147" s="4">
        <f>(SUMIFS('Award Actions'!$K$9:$K$7765,'Award Actions'!$D$9:$D$7765,$B147)+SUMIFS('Award Actions'!$K$9:$K$7765,'Award Actions'!$C$9:$C$7765,$B147))/1000000</f>
        <v>3.1137039999999998</v>
      </c>
      <c r="R147" s="6">
        <f t="shared" si="4"/>
        <v>1</v>
      </c>
      <c r="S147" t="s">
        <v>800</v>
      </c>
      <c r="T147" s="15">
        <f>COUNTIFS('Award Actions'!$D$9:$D$7765,$B147)+COUNTIFS('Award Actions'!$C$9:$C$7765,$B147)</f>
        <v>3</v>
      </c>
      <c r="U147" s="18">
        <f>IF(INDEX('Contract Families'!$AK$9:$AK$1696,MATCH($B147,'Contract Families'!$B$9:$B$1696,0))="","",INDEX('Contract Families'!$AK$9:$AK$1696,MATCH($B147,'Contract Families'!$B$9:$B$1696,0)))</f>
        <v>45751</v>
      </c>
      <c r="V147" t="s">
        <v>811</v>
      </c>
      <c r="W147" t="s">
        <v>599</v>
      </c>
      <c r="X147" s="19">
        <f>IF(MAX(_xlfn.MAXIFS('Contract Awards'!$U$9:$U$2697,'Contract Awards'!$C$9:$C$2697,$B147),_xlfn.MAXIFS('Contract Awards'!$U$9:$U$2697,'Contract Awards'!$D$9:$D$2697,$B147))=0,"",MAX(_xlfn.MAXIFS('Contract Awards'!$U$9:$U$2697,'Contract Awards'!$C$9:$C$2697,$B147),_xlfn.MAXIFS('Contract Awards'!$U$9:$U$2697,'Contract Awards'!$D$9:$D$2697,$B147)))</f>
        <v>45751</v>
      </c>
      <c r="Y147" s="19">
        <f>IF(MAX(_xlfn.MAXIFS('Contract Awards'!$V$9:$V$2697,'Contract Awards'!$C$9:$C$2697,$B147),_xlfn.MAXIFS('Contract Awards'!$V$9:$V$2697,'Contract Awards'!$D$9:$D$2697,$B147))=0,"",MAX(_xlfn.MAXIFS('Contract Awards'!$V$9:$V$2697,'Contract Awards'!$C$9:$C$2697,$B147),_xlfn.MAXIFS('Contract Awards'!$V$9:$V$2697,'Contract Awards'!$D$9:$D$2697,$B147)))</f>
        <v>45751</v>
      </c>
      <c r="Z147" s="19">
        <f>IF(_xlfn.MAXIFS('Contract Awards'!$U$9:$U$2697,'Contract Awards'!$C$9:$C$2697,$B147)=0,"",_xlfn.MAXIFS('Contract Awards'!$U$9:$U$2697,'Contract Awards'!$C$9:$C$2697,$B147))</f>
        <v>45751</v>
      </c>
      <c r="AA147" s="18" t="str">
        <f>IF(INDEX('Contract Families'!$AN$9:$AN$1696,MATCH($B147,'Contract Families'!$B$9:$B$1696,0))="","",INDEX('Contract Families'!$AN$9:$AN$1696,MATCH($B147,'Contract Families'!$B$9:$B$1696,0)))</f>
        <v/>
      </c>
      <c r="AB147" s="15">
        <f t="shared" si="5"/>
        <v>0</v>
      </c>
      <c r="AD147" t="str">
        <f>IF($U147="","",IF($U147&lt;'Timing &amp; Incumbent Screen'!$C$6,"Expired - successor unresolved","Active"))</f>
        <v>Expired - successor unresolved</v>
      </c>
    </row>
    <row r="148" spans="2:30" ht="11" outlineLevel="1" x14ac:dyDescent="0.15">
      <c r="B148" t="s">
        <v>282</v>
      </c>
      <c r="C148" t="s">
        <v>806</v>
      </c>
      <c r="D148" t="s">
        <v>742</v>
      </c>
      <c r="E148" t="s">
        <v>795</v>
      </c>
      <c r="F148" t="s">
        <v>818</v>
      </c>
      <c r="I148" t="str">
        <f>IF(COUNTIFS('Contract Awards'!$D$9:$D$2697,$B148)&gt;0,"IDV vehicle","Standalone")</f>
        <v>IDV vehicle</v>
      </c>
      <c r="J148" t="s">
        <v>797</v>
      </c>
      <c r="K148" t="s">
        <v>807</v>
      </c>
      <c r="M148" t="s">
        <v>799</v>
      </c>
      <c r="N148" s="15">
        <v>1</v>
      </c>
      <c r="O148" s="15">
        <f>COUNTIFS('Contract Awards'!$D$9:$D$2697,$B148)</f>
        <v>3</v>
      </c>
      <c r="P148" s="4">
        <f>(SUMIFS('Contract Awards'!$M$9:$M$2697,'Contract Awards'!$C$9:$C$2697,$B148)+SUMIFS('Contract Awards'!$M$9:$M$2697,'Contract Awards'!$D$9:$D$2697,$B148))/1000000</f>
        <v>3.0728298299999999</v>
      </c>
      <c r="Q148" s="4">
        <f>(SUMIFS('Award Actions'!$K$9:$K$7765,'Award Actions'!$D$9:$D$7765,$B148)+SUMIFS('Award Actions'!$K$9:$K$7765,'Award Actions'!$C$9:$C$7765,$B148))/1000000</f>
        <v>3.0728298299999999</v>
      </c>
      <c r="R148" s="6">
        <f t="shared" si="4"/>
        <v>1</v>
      </c>
      <c r="S148" t="s">
        <v>800</v>
      </c>
      <c r="T148" s="15">
        <f>COUNTIFS('Award Actions'!$D$9:$D$7765,$B148)+COUNTIFS('Award Actions'!$C$9:$C$7765,$B148)</f>
        <v>18</v>
      </c>
      <c r="U148" s="18">
        <f>IF(INDEX('Contract Families'!$AK$9:$AK$1696,MATCH($B148,'Contract Families'!$B$9:$B$1696,0))="","",INDEX('Contract Families'!$AK$9:$AK$1696,MATCH($B148,'Contract Families'!$B$9:$B$1696,0)))</f>
        <v>46245</v>
      </c>
      <c r="V148" t="s">
        <v>801</v>
      </c>
      <c r="W148" t="s">
        <v>599</v>
      </c>
      <c r="X148" s="19">
        <f>IF(MAX(_xlfn.MAXIFS('Contract Awards'!$U$9:$U$2697,'Contract Awards'!$C$9:$C$2697,$B148),_xlfn.MAXIFS('Contract Awards'!$U$9:$U$2697,'Contract Awards'!$D$9:$D$2697,$B148))=0,"",MAX(_xlfn.MAXIFS('Contract Awards'!$U$9:$U$2697,'Contract Awards'!$C$9:$C$2697,$B148),_xlfn.MAXIFS('Contract Awards'!$U$9:$U$2697,'Contract Awards'!$D$9:$D$2697,$B148)))</f>
        <v>46245</v>
      </c>
      <c r="Y148" s="19">
        <f>IF(MAX(_xlfn.MAXIFS('Contract Awards'!$V$9:$V$2697,'Contract Awards'!$C$9:$C$2697,$B148),_xlfn.MAXIFS('Contract Awards'!$V$9:$V$2697,'Contract Awards'!$D$9:$D$2697,$B148))=0,"",MAX(_xlfn.MAXIFS('Contract Awards'!$V$9:$V$2697,'Contract Awards'!$C$9:$C$2697,$B148),_xlfn.MAXIFS('Contract Awards'!$V$9:$V$2697,'Contract Awards'!$D$9:$D$2697,$B148)))</f>
        <v>46245</v>
      </c>
      <c r="Z148" s="19">
        <f>IF(_xlfn.MAXIFS('Contract Awards'!$U$9:$U$2697,'Contract Awards'!$C$9:$C$2697,$B148)=0,"",_xlfn.MAXIFS('Contract Awards'!$U$9:$U$2697,'Contract Awards'!$C$9:$C$2697,$B148))</f>
        <v>46245</v>
      </c>
      <c r="AA148" s="18">
        <f>IF(INDEX('Contract Families'!$AN$9:$AN$1696,MATCH($B148,'Contract Families'!$B$9:$B$1696,0))="","",INDEX('Contract Families'!$AN$9:$AN$1696,MATCH($B148,'Contract Families'!$B$9:$B$1696,0)))</f>
        <v>45790</v>
      </c>
      <c r="AB148" s="15">
        <f t="shared" si="5"/>
        <v>0</v>
      </c>
      <c r="AD148" t="str">
        <f>IF($U148="","",IF($U148&lt;'Timing &amp; Incumbent Screen'!$C$6,"Expired - successor unresolved","Active"))</f>
        <v>Active</v>
      </c>
    </row>
    <row r="149" spans="2:30" ht="11" outlineLevel="1" x14ac:dyDescent="0.15">
      <c r="B149" t="s">
        <v>284</v>
      </c>
      <c r="C149" t="s">
        <v>806</v>
      </c>
      <c r="D149" t="s">
        <v>740</v>
      </c>
      <c r="E149" t="s">
        <v>795</v>
      </c>
      <c r="F149" t="s">
        <v>825</v>
      </c>
      <c r="G149" t="s">
        <v>192</v>
      </c>
      <c r="I149" t="str">
        <f>IF(COUNTIFS('Contract Awards'!$D$9:$D$2697,$B149)&gt;0,"IDV vehicle","Standalone")</f>
        <v>Standalone</v>
      </c>
      <c r="J149" t="s">
        <v>799</v>
      </c>
      <c r="M149" t="s">
        <v>799</v>
      </c>
      <c r="N149" s="15">
        <v>1</v>
      </c>
      <c r="O149" s="15">
        <f>COUNTIFS('Contract Awards'!$D$9:$D$2697,$B149)</f>
        <v>0</v>
      </c>
      <c r="P149" s="4">
        <f>(SUMIFS('Contract Awards'!$M$9:$M$2697,'Contract Awards'!$C$9:$C$2697,$B149)+SUMIFS('Contract Awards'!$M$9:$M$2697,'Contract Awards'!$D$9:$D$2697,$B149))/1000000</f>
        <v>2.9467139900000001</v>
      </c>
      <c r="Q149" s="4">
        <f>(SUMIFS('Award Actions'!$K$9:$K$7765,'Award Actions'!$D$9:$D$7765,$B149)+SUMIFS('Award Actions'!$K$9:$K$7765,'Award Actions'!$C$9:$C$7765,$B149))/1000000</f>
        <v>2.9467139899999997</v>
      </c>
      <c r="R149" s="6">
        <f t="shared" si="4"/>
        <v>1</v>
      </c>
      <c r="S149" t="s">
        <v>800</v>
      </c>
      <c r="T149" s="15">
        <f>COUNTIFS('Award Actions'!$D$9:$D$7765,$B149)+COUNTIFS('Award Actions'!$C$9:$C$7765,$B149)</f>
        <v>15</v>
      </c>
      <c r="U149" s="18">
        <f>IF(INDEX('Contract Families'!$AK$9:$AK$1696,MATCH($B149,'Contract Families'!$B$9:$B$1696,0))="","",INDEX('Contract Families'!$AK$9:$AK$1696,MATCH($B149,'Contract Families'!$B$9:$B$1696,0)))</f>
        <v>45980</v>
      </c>
      <c r="V149" t="s">
        <v>811</v>
      </c>
      <c r="W149" t="s">
        <v>599</v>
      </c>
      <c r="X149" s="19">
        <f>IF(MAX(_xlfn.MAXIFS('Contract Awards'!$U$9:$U$2697,'Contract Awards'!$C$9:$C$2697,$B149),_xlfn.MAXIFS('Contract Awards'!$U$9:$U$2697,'Contract Awards'!$D$9:$D$2697,$B149))=0,"",MAX(_xlfn.MAXIFS('Contract Awards'!$U$9:$U$2697,'Contract Awards'!$C$9:$C$2697,$B149),_xlfn.MAXIFS('Contract Awards'!$U$9:$U$2697,'Contract Awards'!$D$9:$D$2697,$B149)))</f>
        <v>45980</v>
      </c>
      <c r="Y149" s="19">
        <f>IF(MAX(_xlfn.MAXIFS('Contract Awards'!$V$9:$V$2697,'Contract Awards'!$C$9:$C$2697,$B149),_xlfn.MAXIFS('Contract Awards'!$V$9:$V$2697,'Contract Awards'!$D$9:$D$2697,$B149))=0,"",MAX(_xlfn.MAXIFS('Contract Awards'!$V$9:$V$2697,'Contract Awards'!$C$9:$C$2697,$B149),_xlfn.MAXIFS('Contract Awards'!$V$9:$V$2697,'Contract Awards'!$D$9:$D$2697,$B149)))</f>
        <v>45980</v>
      </c>
      <c r="Z149" s="19">
        <f>IF(_xlfn.MAXIFS('Contract Awards'!$U$9:$U$2697,'Contract Awards'!$C$9:$C$2697,$B149)=0,"",_xlfn.MAXIFS('Contract Awards'!$U$9:$U$2697,'Contract Awards'!$C$9:$C$2697,$B149))</f>
        <v>45980</v>
      </c>
      <c r="AA149" s="18" t="str">
        <f>IF(INDEX('Contract Families'!$AN$9:$AN$1696,MATCH($B149,'Contract Families'!$B$9:$B$1696,0))="","",INDEX('Contract Families'!$AN$9:$AN$1696,MATCH($B149,'Contract Families'!$B$9:$B$1696,0)))</f>
        <v/>
      </c>
      <c r="AB149" s="15">
        <f t="shared" si="5"/>
        <v>0</v>
      </c>
      <c r="AD149" t="str">
        <f>IF($U149="","",IF($U149&lt;'Timing &amp; Incumbent Screen'!$C$6,"Expired - successor unresolved","Active"))</f>
        <v>Expired - successor unresolved</v>
      </c>
    </row>
    <row r="150" spans="2:30" ht="11" outlineLevel="1" x14ac:dyDescent="0.15">
      <c r="B150" t="s">
        <v>285</v>
      </c>
      <c r="C150" t="s">
        <v>806</v>
      </c>
      <c r="D150" t="s">
        <v>755</v>
      </c>
      <c r="E150" t="s">
        <v>795</v>
      </c>
      <c r="F150" t="s">
        <v>825</v>
      </c>
      <c r="I150" t="str">
        <f>IF(COUNTIFS('Contract Awards'!$D$9:$D$2697,$B150)&gt;0,"IDV vehicle","Standalone")</f>
        <v>Standalone</v>
      </c>
      <c r="J150" t="s">
        <v>799</v>
      </c>
      <c r="M150" t="s">
        <v>799</v>
      </c>
      <c r="N150" s="15">
        <v>1</v>
      </c>
      <c r="O150" s="15">
        <f>COUNTIFS('Contract Awards'!$D$9:$D$2697,$B150)</f>
        <v>0</v>
      </c>
      <c r="P150" s="4">
        <f>(SUMIFS('Contract Awards'!$M$9:$M$2697,'Contract Awards'!$C$9:$C$2697,$B150)+SUMIFS('Contract Awards'!$M$9:$M$2697,'Contract Awards'!$D$9:$D$2697,$B150))/1000000</f>
        <v>2.90404734</v>
      </c>
      <c r="Q150" s="4">
        <f>(SUMIFS('Award Actions'!$K$9:$K$7765,'Award Actions'!$D$9:$D$7765,$B150)+SUMIFS('Award Actions'!$K$9:$K$7765,'Award Actions'!$C$9:$C$7765,$B150))/1000000</f>
        <v>2.9040473400000004</v>
      </c>
      <c r="R150" s="6">
        <f t="shared" si="4"/>
        <v>1</v>
      </c>
      <c r="S150" t="s">
        <v>800</v>
      </c>
      <c r="T150" s="15">
        <f>COUNTIFS('Award Actions'!$D$9:$D$7765,$B150)+COUNTIFS('Award Actions'!$C$9:$C$7765,$B150)</f>
        <v>4</v>
      </c>
      <c r="U150" s="18">
        <f>IF(INDEX('Contract Families'!$AK$9:$AK$1696,MATCH($B150,'Contract Families'!$B$9:$B$1696,0))="","",INDEX('Contract Families'!$AK$9:$AK$1696,MATCH($B150,'Contract Families'!$B$9:$B$1696,0)))</f>
        <v>45283</v>
      </c>
      <c r="V150" t="s">
        <v>811</v>
      </c>
      <c r="W150" t="s">
        <v>599</v>
      </c>
      <c r="X150" s="19">
        <f>IF(MAX(_xlfn.MAXIFS('Contract Awards'!$U$9:$U$2697,'Contract Awards'!$C$9:$C$2697,$B150),_xlfn.MAXIFS('Contract Awards'!$U$9:$U$2697,'Contract Awards'!$D$9:$D$2697,$B150))=0,"",MAX(_xlfn.MAXIFS('Contract Awards'!$U$9:$U$2697,'Contract Awards'!$C$9:$C$2697,$B150),_xlfn.MAXIFS('Contract Awards'!$U$9:$U$2697,'Contract Awards'!$D$9:$D$2697,$B150)))</f>
        <v>45283</v>
      </c>
      <c r="Y150" s="19">
        <f>IF(MAX(_xlfn.MAXIFS('Contract Awards'!$V$9:$V$2697,'Contract Awards'!$C$9:$C$2697,$B150),_xlfn.MAXIFS('Contract Awards'!$V$9:$V$2697,'Contract Awards'!$D$9:$D$2697,$B150))=0,"",MAX(_xlfn.MAXIFS('Contract Awards'!$V$9:$V$2697,'Contract Awards'!$C$9:$C$2697,$B150),_xlfn.MAXIFS('Contract Awards'!$V$9:$V$2697,'Contract Awards'!$D$9:$D$2697,$B150)))</f>
        <v>45649</v>
      </c>
      <c r="Z150" s="19">
        <f>IF(_xlfn.MAXIFS('Contract Awards'!$U$9:$U$2697,'Contract Awards'!$C$9:$C$2697,$B150)=0,"",_xlfn.MAXIFS('Contract Awards'!$U$9:$U$2697,'Contract Awards'!$C$9:$C$2697,$B150))</f>
        <v>45283</v>
      </c>
      <c r="AA150" s="18" t="str">
        <f>IF(INDEX('Contract Families'!$AN$9:$AN$1696,MATCH($B150,'Contract Families'!$B$9:$B$1696,0))="","",INDEX('Contract Families'!$AN$9:$AN$1696,MATCH($B150,'Contract Families'!$B$9:$B$1696,0)))</f>
        <v/>
      </c>
      <c r="AB150" s="15">
        <f t="shared" si="5"/>
        <v>12</v>
      </c>
      <c r="AD150" t="str">
        <f>IF($U150="","",IF($U150&lt;'Timing &amp; Incumbent Screen'!$C$6,"Expired - successor unresolved","Active"))</f>
        <v>Expired - successor unresolved</v>
      </c>
    </row>
    <row r="151" spans="2:30" ht="11" outlineLevel="1" x14ac:dyDescent="0.15">
      <c r="B151" t="s">
        <v>287</v>
      </c>
      <c r="C151" t="s">
        <v>794</v>
      </c>
      <c r="D151" t="s">
        <v>738</v>
      </c>
      <c r="E151" t="s">
        <v>795</v>
      </c>
      <c r="F151" t="s">
        <v>818</v>
      </c>
      <c r="I151" t="str">
        <f>IF(COUNTIFS('Contract Awards'!$D$9:$D$2697,$B151)&gt;0,"IDV vehicle","Standalone")</f>
        <v>Standalone</v>
      </c>
      <c r="J151" t="s">
        <v>799</v>
      </c>
      <c r="M151" t="s">
        <v>799</v>
      </c>
      <c r="N151" s="15">
        <v>1</v>
      </c>
      <c r="O151" s="15">
        <f>COUNTIFS('Contract Awards'!$D$9:$D$2697,$B151)</f>
        <v>0</v>
      </c>
      <c r="P151" s="4">
        <f>(SUMIFS('Contract Awards'!$M$9:$M$2697,'Contract Awards'!$C$9:$C$2697,$B151)+SUMIFS('Contract Awards'!$M$9:$M$2697,'Contract Awards'!$D$9:$D$2697,$B151))/1000000</f>
        <v>2.89382765</v>
      </c>
      <c r="Q151" s="4">
        <f>(SUMIFS('Award Actions'!$K$9:$K$7765,'Award Actions'!$D$9:$D$7765,$B151)+SUMIFS('Award Actions'!$K$9:$K$7765,'Award Actions'!$C$9:$C$7765,$B151))/1000000</f>
        <v>2.89382765</v>
      </c>
      <c r="R151" s="6">
        <f t="shared" si="4"/>
        <v>1</v>
      </c>
      <c r="S151" t="s">
        <v>800</v>
      </c>
      <c r="T151" s="15">
        <f>COUNTIFS('Award Actions'!$D$9:$D$7765,$B151)+COUNTIFS('Award Actions'!$C$9:$C$7765,$B151)</f>
        <v>6</v>
      </c>
      <c r="U151" s="18">
        <f>IF(INDEX('Contract Families'!$AK$9:$AK$1696,MATCH($B151,'Contract Families'!$B$9:$B$1696,0))="","",INDEX('Contract Families'!$AK$9:$AK$1696,MATCH($B151,'Contract Families'!$B$9:$B$1696,0)))</f>
        <v>43633</v>
      </c>
      <c r="V151" t="s">
        <v>811</v>
      </c>
      <c r="W151" t="s">
        <v>599</v>
      </c>
      <c r="X151" s="19">
        <f>IF(MAX(_xlfn.MAXIFS('Contract Awards'!$U$9:$U$2697,'Contract Awards'!$C$9:$C$2697,$B151),_xlfn.MAXIFS('Contract Awards'!$U$9:$U$2697,'Contract Awards'!$D$9:$D$2697,$B151))=0,"",MAX(_xlfn.MAXIFS('Contract Awards'!$U$9:$U$2697,'Contract Awards'!$C$9:$C$2697,$B151),_xlfn.MAXIFS('Contract Awards'!$U$9:$U$2697,'Contract Awards'!$D$9:$D$2697,$B151)))</f>
        <v>43633</v>
      </c>
      <c r="Y151" s="19">
        <f>IF(MAX(_xlfn.MAXIFS('Contract Awards'!$V$9:$V$2697,'Contract Awards'!$C$9:$C$2697,$B151),_xlfn.MAXIFS('Contract Awards'!$V$9:$V$2697,'Contract Awards'!$D$9:$D$2697,$B151))=0,"",MAX(_xlfn.MAXIFS('Contract Awards'!$V$9:$V$2697,'Contract Awards'!$C$9:$C$2697,$B151),_xlfn.MAXIFS('Contract Awards'!$V$9:$V$2697,'Contract Awards'!$D$9:$D$2697,$B151)))</f>
        <v>43633</v>
      </c>
      <c r="Z151" s="19">
        <f>IF(_xlfn.MAXIFS('Contract Awards'!$U$9:$U$2697,'Contract Awards'!$C$9:$C$2697,$B151)=0,"",_xlfn.MAXIFS('Contract Awards'!$U$9:$U$2697,'Contract Awards'!$C$9:$C$2697,$B151))</f>
        <v>43633</v>
      </c>
      <c r="AA151" s="18" t="str">
        <f>IF(INDEX('Contract Families'!$AN$9:$AN$1696,MATCH($B151,'Contract Families'!$B$9:$B$1696,0))="","",INDEX('Contract Families'!$AN$9:$AN$1696,MATCH($B151,'Contract Families'!$B$9:$B$1696,0)))</f>
        <v/>
      </c>
      <c r="AB151" s="15">
        <f t="shared" si="5"/>
        <v>0</v>
      </c>
      <c r="AD151" t="str">
        <f>IF($U151="","",IF($U151&lt;'Timing &amp; Incumbent Screen'!$C$6,"Expired - successor unresolved","Active"))</f>
        <v>Expired - successor unresolved</v>
      </c>
    </row>
    <row r="152" spans="2:30" ht="11" outlineLevel="1" x14ac:dyDescent="0.15">
      <c r="B152" t="s">
        <v>288</v>
      </c>
      <c r="C152" t="s">
        <v>837</v>
      </c>
      <c r="D152" t="s">
        <v>741</v>
      </c>
      <c r="E152" t="s">
        <v>795</v>
      </c>
      <c r="F152" t="s">
        <v>818</v>
      </c>
      <c r="I152" t="str">
        <f>IF(COUNTIFS('Contract Awards'!$D$9:$D$2697,$B152)&gt;0,"IDV vehicle","Standalone")</f>
        <v>Standalone</v>
      </c>
      <c r="J152" t="s">
        <v>799</v>
      </c>
      <c r="M152" t="s">
        <v>799</v>
      </c>
      <c r="N152" s="15">
        <v>1</v>
      </c>
      <c r="O152" s="15">
        <f>COUNTIFS('Contract Awards'!$D$9:$D$2697,$B152)</f>
        <v>0</v>
      </c>
      <c r="P152" s="4">
        <f>(SUMIFS('Contract Awards'!$M$9:$M$2697,'Contract Awards'!$C$9:$C$2697,$B152)+SUMIFS('Contract Awards'!$M$9:$M$2697,'Contract Awards'!$D$9:$D$2697,$B152))/1000000</f>
        <v>2.8904700000000001</v>
      </c>
      <c r="Q152" s="4">
        <f>(SUMIFS('Award Actions'!$K$9:$K$7765,'Award Actions'!$D$9:$D$7765,$B152)+SUMIFS('Award Actions'!$K$9:$K$7765,'Award Actions'!$C$9:$C$7765,$B152))/1000000</f>
        <v>2.8904700000000001</v>
      </c>
      <c r="R152" s="6">
        <f t="shared" si="4"/>
        <v>1</v>
      </c>
      <c r="S152" t="s">
        <v>800</v>
      </c>
      <c r="T152" s="15">
        <f>COUNTIFS('Award Actions'!$D$9:$D$7765,$B152)+COUNTIFS('Award Actions'!$C$9:$C$7765,$B152)</f>
        <v>2</v>
      </c>
      <c r="U152" s="18">
        <f>IF(INDEX('Contract Families'!$AK$9:$AK$1696,MATCH($B152,'Contract Families'!$B$9:$B$1696,0))="","",INDEX('Contract Families'!$AK$9:$AK$1696,MATCH($B152,'Contract Families'!$B$9:$B$1696,0)))</f>
        <v>45642</v>
      </c>
      <c r="V152" t="s">
        <v>811</v>
      </c>
      <c r="W152" t="s">
        <v>599</v>
      </c>
      <c r="X152" s="19">
        <f>IF(MAX(_xlfn.MAXIFS('Contract Awards'!$U$9:$U$2697,'Contract Awards'!$C$9:$C$2697,$B152),_xlfn.MAXIFS('Contract Awards'!$U$9:$U$2697,'Contract Awards'!$D$9:$D$2697,$B152))=0,"",MAX(_xlfn.MAXIFS('Contract Awards'!$U$9:$U$2697,'Contract Awards'!$C$9:$C$2697,$B152),_xlfn.MAXIFS('Contract Awards'!$U$9:$U$2697,'Contract Awards'!$D$9:$D$2697,$B152)))</f>
        <v>45642</v>
      </c>
      <c r="Y152" s="19">
        <f>IF(MAX(_xlfn.MAXIFS('Contract Awards'!$V$9:$V$2697,'Contract Awards'!$C$9:$C$2697,$B152),_xlfn.MAXIFS('Contract Awards'!$V$9:$V$2697,'Contract Awards'!$D$9:$D$2697,$B152))=0,"",MAX(_xlfn.MAXIFS('Contract Awards'!$V$9:$V$2697,'Contract Awards'!$C$9:$C$2697,$B152),_xlfn.MAXIFS('Contract Awards'!$V$9:$V$2697,'Contract Awards'!$D$9:$D$2697,$B152)))</f>
        <v>45642</v>
      </c>
      <c r="Z152" s="19">
        <f>IF(_xlfn.MAXIFS('Contract Awards'!$U$9:$U$2697,'Contract Awards'!$C$9:$C$2697,$B152)=0,"",_xlfn.MAXIFS('Contract Awards'!$U$9:$U$2697,'Contract Awards'!$C$9:$C$2697,$B152))</f>
        <v>45642</v>
      </c>
      <c r="AA152" s="18" t="str">
        <f>IF(INDEX('Contract Families'!$AN$9:$AN$1696,MATCH($B152,'Contract Families'!$B$9:$B$1696,0))="","",INDEX('Contract Families'!$AN$9:$AN$1696,MATCH($B152,'Contract Families'!$B$9:$B$1696,0)))</f>
        <v/>
      </c>
      <c r="AB152" s="15">
        <f t="shared" si="5"/>
        <v>0</v>
      </c>
      <c r="AD152" t="str">
        <f>IF($U152="","",IF($U152&lt;'Timing &amp; Incumbent Screen'!$C$6,"Expired - successor unresolved","Active"))</f>
        <v>Expired - successor unresolved</v>
      </c>
    </row>
    <row r="153" spans="2:30" ht="11" outlineLevel="1" x14ac:dyDescent="0.15">
      <c r="B153" t="s">
        <v>289</v>
      </c>
      <c r="C153" t="s">
        <v>850</v>
      </c>
      <c r="D153" t="s">
        <v>760</v>
      </c>
      <c r="E153" t="s">
        <v>795</v>
      </c>
      <c r="F153" t="s">
        <v>818</v>
      </c>
      <c r="G153" t="s">
        <v>229</v>
      </c>
      <c r="I153" t="str">
        <f>IF(COUNTIFS('Contract Awards'!$D$9:$D$2697,$B153)&gt;0,"IDV vehicle","Standalone")</f>
        <v>Standalone</v>
      </c>
      <c r="J153" t="s">
        <v>799</v>
      </c>
      <c r="M153" t="s">
        <v>799</v>
      </c>
      <c r="N153" s="15">
        <v>1</v>
      </c>
      <c r="O153" s="15">
        <f>COUNTIFS('Contract Awards'!$D$9:$D$2697,$B153)</f>
        <v>0</v>
      </c>
      <c r="P153" s="4">
        <f>(SUMIFS('Contract Awards'!$M$9:$M$2697,'Contract Awards'!$C$9:$C$2697,$B153)+SUMIFS('Contract Awards'!$M$9:$M$2697,'Contract Awards'!$D$9:$D$2697,$B153))/1000000</f>
        <v>2.885122</v>
      </c>
      <c r="Q153" s="4">
        <f>(SUMIFS('Award Actions'!$K$9:$K$7765,'Award Actions'!$D$9:$D$7765,$B153)+SUMIFS('Award Actions'!$K$9:$K$7765,'Award Actions'!$C$9:$C$7765,$B153))/1000000</f>
        <v>2.885122</v>
      </c>
      <c r="R153" s="6">
        <f t="shared" si="4"/>
        <v>1</v>
      </c>
      <c r="S153" t="s">
        <v>800</v>
      </c>
      <c r="T153" s="15">
        <f>COUNTIFS('Award Actions'!$D$9:$D$7765,$B153)+COUNTIFS('Award Actions'!$C$9:$C$7765,$B153)</f>
        <v>7</v>
      </c>
      <c r="U153" s="18">
        <f>IF(INDEX('Contract Families'!$AK$9:$AK$1696,MATCH($B153,'Contract Families'!$B$9:$B$1696,0))="","",INDEX('Contract Families'!$AK$9:$AK$1696,MATCH($B153,'Contract Families'!$B$9:$B$1696,0)))</f>
        <v>45614</v>
      </c>
      <c r="V153" t="s">
        <v>811</v>
      </c>
      <c r="W153" t="s">
        <v>599</v>
      </c>
      <c r="X153" s="19">
        <f>IF(MAX(_xlfn.MAXIFS('Contract Awards'!$U$9:$U$2697,'Contract Awards'!$C$9:$C$2697,$B153),_xlfn.MAXIFS('Contract Awards'!$U$9:$U$2697,'Contract Awards'!$D$9:$D$2697,$B153))=0,"",MAX(_xlfn.MAXIFS('Contract Awards'!$U$9:$U$2697,'Contract Awards'!$C$9:$C$2697,$B153),_xlfn.MAXIFS('Contract Awards'!$U$9:$U$2697,'Contract Awards'!$D$9:$D$2697,$B153)))</f>
        <v>45614</v>
      </c>
      <c r="Y153" s="19">
        <f>IF(MAX(_xlfn.MAXIFS('Contract Awards'!$V$9:$V$2697,'Contract Awards'!$C$9:$C$2697,$B153),_xlfn.MAXIFS('Contract Awards'!$V$9:$V$2697,'Contract Awards'!$D$9:$D$2697,$B153))=0,"",MAX(_xlfn.MAXIFS('Contract Awards'!$V$9:$V$2697,'Contract Awards'!$C$9:$C$2697,$B153),_xlfn.MAXIFS('Contract Awards'!$V$9:$V$2697,'Contract Awards'!$D$9:$D$2697,$B153)))</f>
        <v>45614</v>
      </c>
      <c r="Z153" s="19">
        <f>IF(_xlfn.MAXIFS('Contract Awards'!$U$9:$U$2697,'Contract Awards'!$C$9:$C$2697,$B153)=0,"",_xlfn.MAXIFS('Contract Awards'!$U$9:$U$2697,'Contract Awards'!$C$9:$C$2697,$B153))</f>
        <v>45614</v>
      </c>
      <c r="AA153" s="18" t="str">
        <f>IF(INDEX('Contract Families'!$AN$9:$AN$1696,MATCH($B153,'Contract Families'!$B$9:$B$1696,0))="","",INDEX('Contract Families'!$AN$9:$AN$1696,MATCH($B153,'Contract Families'!$B$9:$B$1696,0)))</f>
        <v/>
      </c>
      <c r="AB153" s="15">
        <f t="shared" si="5"/>
        <v>0</v>
      </c>
      <c r="AD153" t="str">
        <f>IF($U153="","",IF($U153&lt;'Timing &amp; Incumbent Screen'!$C$6,"Expired - successor unresolved","Active"))</f>
        <v>Expired - successor unresolved</v>
      </c>
    </row>
    <row r="154" spans="2:30" ht="11" outlineLevel="1" x14ac:dyDescent="0.15">
      <c r="B154" t="s">
        <v>290</v>
      </c>
      <c r="C154" t="s">
        <v>806</v>
      </c>
      <c r="D154" t="s">
        <v>744</v>
      </c>
      <c r="E154" t="s">
        <v>795</v>
      </c>
      <c r="F154" t="s">
        <v>796</v>
      </c>
      <c r="H154" t="s">
        <v>279</v>
      </c>
      <c r="I154" t="str">
        <f>IF(COUNTIFS('Contract Awards'!$D$9:$D$2697,$B154)&gt;0,"IDV vehicle","Standalone")</f>
        <v>IDV vehicle</v>
      </c>
      <c r="J154" t="s">
        <v>797</v>
      </c>
      <c r="K154" t="s">
        <v>798</v>
      </c>
      <c r="M154" t="s">
        <v>799</v>
      </c>
      <c r="N154" s="15">
        <v>1</v>
      </c>
      <c r="O154" s="15">
        <f>COUNTIFS('Contract Awards'!$D$9:$D$2697,$B154)</f>
        <v>3</v>
      </c>
      <c r="P154" s="4">
        <f>(SUMIFS('Contract Awards'!$M$9:$M$2697,'Contract Awards'!$C$9:$C$2697,$B154)+SUMIFS('Contract Awards'!$M$9:$M$2697,'Contract Awards'!$D$9:$D$2697,$B154))/1000000</f>
        <v>2.85809793</v>
      </c>
      <c r="Q154" s="4">
        <f>(SUMIFS('Award Actions'!$K$9:$K$7765,'Award Actions'!$D$9:$D$7765,$B154)+SUMIFS('Award Actions'!$K$9:$K$7765,'Award Actions'!$C$9:$C$7765,$B154))/1000000</f>
        <v>-0.52329661999999999</v>
      </c>
      <c r="R154" s="6">
        <f t="shared" si="4"/>
        <v>-0.18</v>
      </c>
      <c r="S154" t="s">
        <v>810</v>
      </c>
      <c r="T154" s="15">
        <f>COUNTIFS('Award Actions'!$D$9:$D$7765,$B154)+COUNTIFS('Award Actions'!$C$9:$C$7765,$B154)</f>
        <v>3</v>
      </c>
      <c r="U154" s="18">
        <f>IF(INDEX('Contract Families'!$AK$9:$AK$1696,MATCH($B154,'Contract Families'!$B$9:$B$1696,0))="","",INDEX('Contract Families'!$AK$9:$AK$1696,MATCH($B154,'Contract Families'!$B$9:$B$1696,0)))</f>
        <v>41941</v>
      </c>
      <c r="V154" t="s">
        <v>801</v>
      </c>
      <c r="W154" t="s">
        <v>599</v>
      </c>
      <c r="X154" s="19">
        <f>IF(MAX(_xlfn.MAXIFS('Contract Awards'!$U$9:$U$2697,'Contract Awards'!$C$9:$C$2697,$B154),_xlfn.MAXIFS('Contract Awards'!$U$9:$U$2697,'Contract Awards'!$D$9:$D$2697,$B154))=0,"",MAX(_xlfn.MAXIFS('Contract Awards'!$U$9:$U$2697,'Contract Awards'!$C$9:$C$2697,$B154),_xlfn.MAXIFS('Contract Awards'!$U$9:$U$2697,'Contract Awards'!$D$9:$D$2697,$B154)))</f>
        <v>42094</v>
      </c>
      <c r="Y154" s="19">
        <f>IF(MAX(_xlfn.MAXIFS('Contract Awards'!$V$9:$V$2697,'Contract Awards'!$C$9:$C$2697,$B154),_xlfn.MAXIFS('Contract Awards'!$V$9:$V$2697,'Contract Awards'!$D$9:$D$2697,$B154))=0,"",MAX(_xlfn.MAXIFS('Contract Awards'!$V$9:$V$2697,'Contract Awards'!$C$9:$C$2697,$B154),_xlfn.MAXIFS('Contract Awards'!$V$9:$V$2697,'Contract Awards'!$D$9:$D$2697,$B154)))</f>
        <v>42094</v>
      </c>
      <c r="Z154" s="19">
        <f>IF(_xlfn.MAXIFS('Contract Awards'!$U$9:$U$2697,'Contract Awards'!$C$9:$C$2697,$B154)=0,"",_xlfn.MAXIFS('Contract Awards'!$U$9:$U$2697,'Contract Awards'!$C$9:$C$2697,$B154))</f>
        <v>41941</v>
      </c>
      <c r="AA154" s="18">
        <f>IF(INDEX('Contract Families'!$AN$9:$AN$1696,MATCH($B154,'Contract Families'!$B$9:$B$1696,0))="","",INDEX('Contract Families'!$AN$9:$AN$1696,MATCH($B154,'Contract Families'!$B$9:$B$1696,0)))</f>
        <v>42094</v>
      </c>
      <c r="AB154" s="15">
        <f t="shared" si="5"/>
        <v>5</v>
      </c>
      <c r="AD154" t="str">
        <f>IF($U154="","",IF($U154&lt;'Timing &amp; Incumbent Screen'!$C$6,"Expired - successor unresolved","Active"))</f>
        <v>Expired - successor unresolved</v>
      </c>
    </row>
    <row r="155" spans="2:30" ht="11" outlineLevel="1" x14ac:dyDescent="0.15">
      <c r="B155" t="s">
        <v>291</v>
      </c>
      <c r="C155" t="s">
        <v>859</v>
      </c>
      <c r="D155" t="s">
        <v>750</v>
      </c>
      <c r="E155" t="s">
        <v>795</v>
      </c>
      <c r="F155" t="s">
        <v>825</v>
      </c>
      <c r="H155" t="s">
        <v>351</v>
      </c>
      <c r="I155" t="str">
        <f>IF(COUNTIFS('Contract Awards'!$D$9:$D$2697,$B155)&gt;0,"IDV vehicle","Standalone")</f>
        <v>Standalone</v>
      </c>
      <c r="J155" t="s">
        <v>799</v>
      </c>
      <c r="M155" t="s">
        <v>799</v>
      </c>
      <c r="N155" s="15">
        <v>1</v>
      </c>
      <c r="O155" s="15">
        <f>COUNTIFS('Contract Awards'!$D$9:$D$2697,$B155)</f>
        <v>0</v>
      </c>
      <c r="P155" s="4">
        <f>(SUMIFS('Contract Awards'!$M$9:$M$2697,'Contract Awards'!$C$9:$C$2697,$B155)+SUMIFS('Contract Awards'!$M$9:$M$2697,'Contract Awards'!$D$9:$D$2697,$B155))/1000000</f>
        <v>2.7794701099999997</v>
      </c>
      <c r="Q155" s="4">
        <f>(SUMIFS('Award Actions'!$K$9:$K$7765,'Award Actions'!$D$9:$D$7765,$B155)+SUMIFS('Award Actions'!$K$9:$K$7765,'Award Actions'!$C$9:$C$7765,$B155))/1000000</f>
        <v>2.7794701099999997</v>
      </c>
      <c r="R155" s="6">
        <f t="shared" si="4"/>
        <v>1</v>
      </c>
      <c r="S155" t="s">
        <v>800</v>
      </c>
      <c r="T155" s="15">
        <f>COUNTIFS('Award Actions'!$D$9:$D$7765,$B155)+COUNTIFS('Award Actions'!$C$9:$C$7765,$B155)</f>
        <v>4</v>
      </c>
      <c r="U155" s="18">
        <f>IF(INDEX('Contract Families'!$AK$9:$AK$1696,MATCH($B155,'Contract Families'!$B$9:$B$1696,0))="","",INDEX('Contract Families'!$AK$9:$AK$1696,MATCH($B155,'Contract Families'!$B$9:$B$1696,0)))</f>
        <v>42135</v>
      </c>
      <c r="V155" t="s">
        <v>811</v>
      </c>
      <c r="W155" t="s">
        <v>599</v>
      </c>
      <c r="X155" s="19">
        <f>IF(MAX(_xlfn.MAXIFS('Contract Awards'!$U$9:$U$2697,'Contract Awards'!$C$9:$C$2697,$B155),_xlfn.MAXIFS('Contract Awards'!$U$9:$U$2697,'Contract Awards'!$D$9:$D$2697,$B155))=0,"",MAX(_xlfn.MAXIFS('Contract Awards'!$U$9:$U$2697,'Contract Awards'!$C$9:$C$2697,$B155),_xlfn.MAXIFS('Contract Awards'!$U$9:$U$2697,'Contract Awards'!$D$9:$D$2697,$B155)))</f>
        <v>42135</v>
      </c>
      <c r="Y155" s="19">
        <f>IF(MAX(_xlfn.MAXIFS('Contract Awards'!$V$9:$V$2697,'Contract Awards'!$C$9:$C$2697,$B155),_xlfn.MAXIFS('Contract Awards'!$V$9:$V$2697,'Contract Awards'!$D$9:$D$2697,$B155))=0,"",MAX(_xlfn.MAXIFS('Contract Awards'!$V$9:$V$2697,'Contract Awards'!$C$9:$C$2697,$B155),_xlfn.MAXIFS('Contract Awards'!$V$9:$V$2697,'Contract Awards'!$D$9:$D$2697,$B155)))</f>
        <v>42135</v>
      </c>
      <c r="Z155" s="19">
        <f>IF(_xlfn.MAXIFS('Contract Awards'!$U$9:$U$2697,'Contract Awards'!$C$9:$C$2697,$B155)=0,"",_xlfn.MAXIFS('Contract Awards'!$U$9:$U$2697,'Contract Awards'!$C$9:$C$2697,$B155))</f>
        <v>42135</v>
      </c>
      <c r="AA155" s="18" t="str">
        <f>IF(INDEX('Contract Families'!$AN$9:$AN$1696,MATCH($B155,'Contract Families'!$B$9:$B$1696,0))="","",INDEX('Contract Families'!$AN$9:$AN$1696,MATCH($B155,'Contract Families'!$B$9:$B$1696,0)))</f>
        <v/>
      </c>
      <c r="AB155" s="15">
        <f t="shared" si="5"/>
        <v>0</v>
      </c>
      <c r="AD155" t="str">
        <f>IF($U155="","",IF($U155&lt;'Timing &amp; Incumbent Screen'!$C$6,"Expired - successor unresolved","Active"))</f>
        <v>Expired - successor unresolved</v>
      </c>
    </row>
    <row r="156" spans="2:30" ht="11" outlineLevel="1" x14ac:dyDescent="0.15">
      <c r="B156" t="s">
        <v>292</v>
      </c>
      <c r="C156" t="s">
        <v>859</v>
      </c>
      <c r="D156" t="s">
        <v>750</v>
      </c>
      <c r="E156" t="s">
        <v>865</v>
      </c>
      <c r="F156" t="s">
        <v>804</v>
      </c>
      <c r="I156" t="str">
        <f>IF(COUNTIFS('Contract Awards'!$D$9:$D$2697,$B156)&gt;0,"IDV vehicle","Standalone")</f>
        <v>Standalone</v>
      </c>
      <c r="J156" t="s">
        <v>799</v>
      </c>
      <c r="M156" t="s">
        <v>799</v>
      </c>
      <c r="N156" s="15">
        <v>1</v>
      </c>
      <c r="O156" s="15">
        <f>COUNTIFS('Contract Awards'!$D$9:$D$2697,$B156)</f>
        <v>0</v>
      </c>
      <c r="P156" s="4">
        <f>(SUMIFS('Contract Awards'!$M$9:$M$2697,'Contract Awards'!$C$9:$C$2697,$B156)+SUMIFS('Contract Awards'!$M$9:$M$2697,'Contract Awards'!$D$9:$D$2697,$B156))/1000000</f>
        <v>2.74</v>
      </c>
      <c r="Q156" s="4">
        <f>(SUMIFS('Award Actions'!$K$9:$K$7765,'Award Actions'!$D$9:$D$7765,$B156)+SUMIFS('Award Actions'!$K$9:$K$7765,'Award Actions'!$C$9:$C$7765,$B156))/1000000</f>
        <v>2.74</v>
      </c>
      <c r="R156" s="6">
        <f t="shared" si="4"/>
        <v>1</v>
      </c>
      <c r="S156" t="s">
        <v>800</v>
      </c>
      <c r="T156" s="15">
        <f>COUNTIFS('Award Actions'!$D$9:$D$7765,$B156)+COUNTIFS('Award Actions'!$C$9:$C$7765,$B156)</f>
        <v>3</v>
      </c>
      <c r="U156" s="18">
        <f>IF(INDEX('Contract Families'!$AK$9:$AK$1696,MATCH($B156,'Contract Families'!$B$9:$B$1696,0))="","",INDEX('Contract Families'!$AK$9:$AK$1696,MATCH($B156,'Contract Families'!$B$9:$B$1696,0)))</f>
        <v>42643</v>
      </c>
      <c r="V156" t="s">
        <v>811</v>
      </c>
      <c r="W156" t="s">
        <v>599</v>
      </c>
      <c r="X156" s="19">
        <f>IF(MAX(_xlfn.MAXIFS('Contract Awards'!$U$9:$U$2697,'Contract Awards'!$C$9:$C$2697,$B156),_xlfn.MAXIFS('Contract Awards'!$U$9:$U$2697,'Contract Awards'!$D$9:$D$2697,$B156))=0,"",MAX(_xlfn.MAXIFS('Contract Awards'!$U$9:$U$2697,'Contract Awards'!$C$9:$C$2697,$B156),_xlfn.MAXIFS('Contract Awards'!$U$9:$U$2697,'Contract Awards'!$D$9:$D$2697,$B156)))</f>
        <v>42643</v>
      </c>
      <c r="Y156" s="19">
        <f>IF(MAX(_xlfn.MAXIFS('Contract Awards'!$V$9:$V$2697,'Contract Awards'!$C$9:$C$2697,$B156),_xlfn.MAXIFS('Contract Awards'!$V$9:$V$2697,'Contract Awards'!$D$9:$D$2697,$B156))=0,"",MAX(_xlfn.MAXIFS('Contract Awards'!$V$9:$V$2697,'Contract Awards'!$C$9:$C$2697,$B156),_xlfn.MAXIFS('Contract Awards'!$V$9:$V$2697,'Contract Awards'!$D$9:$D$2697,$B156)))</f>
        <v>42643</v>
      </c>
      <c r="Z156" s="19">
        <f>IF(_xlfn.MAXIFS('Contract Awards'!$U$9:$U$2697,'Contract Awards'!$C$9:$C$2697,$B156)=0,"",_xlfn.MAXIFS('Contract Awards'!$U$9:$U$2697,'Contract Awards'!$C$9:$C$2697,$B156))</f>
        <v>42643</v>
      </c>
      <c r="AA156" s="18" t="str">
        <f>IF(INDEX('Contract Families'!$AN$9:$AN$1696,MATCH($B156,'Contract Families'!$B$9:$B$1696,0))="","",INDEX('Contract Families'!$AN$9:$AN$1696,MATCH($B156,'Contract Families'!$B$9:$B$1696,0)))</f>
        <v/>
      </c>
      <c r="AB156" s="15">
        <f t="shared" si="5"/>
        <v>0</v>
      </c>
      <c r="AD156" t="str">
        <f>IF($U156="","",IF($U156&lt;'Timing &amp; Incumbent Screen'!$C$6,"Expired - successor unresolved","Active"))</f>
        <v>Expired - successor unresolved</v>
      </c>
    </row>
    <row r="157" spans="2:30" ht="11" outlineLevel="1" x14ac:dyDescent="0.15">
      <c r="B157" t="s">
        <v>296</v>
      </c>
      <c r="C157" t="s">
        <v>794</v>
      </c>
      <c r="D157" t="s">
        <v>738</v>
      </c>
      <c r="E157" t="s">
        <v>795</v>
      </c>
      <c r="F157" t="s">
        <v>818</v>
      </c>
      <c r="H157" t="s">
        <v>264</v>
      </c>
      <c r="I157" t="str">
        <f>IF(COUNTIFS('Contract Awards'!$D$9:$D$2697,$B157)&gt;0,"IDV vehicle","Standalone")</f>
        <v>Standalone</v>
      </c>
      <c r="J157" t="s">
        <v>799</v>
      </c>
      <c r="M157" t="s">
        <v>799</v>
      </c>
      <c r="N157" s="15">
        <v>1</v>
      </c>
      <c r="O157" s="15">
        <f>COUNTIFS('Contract Awards'!$D$9:$D$2697,$B157)</f>
        <v>0</v>
      </c>
      <c r="P157" s="4">
        <f>(SUMIFS('Contract Awards'!$M$9:$M$2697,'Contract Awards'!$C$9:$C$2697,$B157)+SUMIFS('Contract Awards'!$M$9:$M$2697,'Contract Awards'!$D$9:$D$2697,$B157))/1000000</f>
        <v>2.5706825299999996</v>
      </c>
      <c r="Q157" s="4">
        <f>(SUMIFS('Award Actions'!$K$9:$K$7765,'Award Actions'!$D$9:$D$7765,$B157)+SUMIFS('Award Actions'!$K$9:$K$7765,'Award Actions'!$C$9:$C$7765,$B157))/1000000</f>
        <v>2.5706825300000005</v>
      </c>
      <c r="R157" s="6">
        <f t="shared" si="4"/>
        <v>1</v>
      </c>
      <c r="S157" t="s">
        <v>800</v>
      </c>
      <c r="T157" s="15">
        <f>COUNTIFS('Award Actions'!$D$9:$D$7765,$B157)+COUNTIFS('Award Actions'!$C$9:$C$7765,$B157)</f>
        <v>5</v>
      </c>
      <c r="U157" s="18">
        <f>IF(INDEX('Contract Families'!$AK$9:$AK$1696,MATCH($B157,'Contract Families'!$B$9:$B$1696,0))="","",INDEX('Contract Families'!$AK$9:$AK$1696,MATCH($B157,'Contract Families'!$B$9:$B$1696,0)))</f>
        <v>42961</v>
      </c>
      <c r="V157" t="s">
        <v>811</v>
      </c>
      <c r="W157" t="s">
        <v>599</v>
      </c>
      <c r="X157" s="19">
        <f>IF(MAX(_xlfn.MAXIFS('Contract Awards'!$U$9:$U$2697,'Contract Awards'!$C$9:$C$2697,$B157),_xlfn.MAXIFS('Contract Awards'!$U$9:$U$2697,'Contract Awards'!$D$9:$D$2697,$B157))=0,"",MAX(_xlfn.MAXIFS('Contract Awards'!$U$9:$U$2697,'Contract Awards'!$C$9:$C$2697,$B157),_xlfn.MAXIFS('Contract Awards'!$U$9:$U$2697,'Contract Awards'!$D$9:$D$2697,$B157)))</f>
        <v>42961</v>
      </c>
      <c r="Y157" s="19">
        <f>IF(MAX(_xlfn.MAXIFS('Contract Awards'!$V$9:$V$2697,'Contract Awards'!$C$9:$C$2697,$B157),_xlfn.MAXIFS('Contract Awards'!$V$9:$V$2697,'Contract Awards'!$D$9:$D$2697,$B157))=0,"",MAX(_xlfn.MAXIFS('Contract Awards'!$V$9:$V$2697,'Contract Awards'!$C$9:$C$2697,$B157),_xlfn.MAXIFS('Contract Awards'!$V$9:$V$2697,'Contract Awards'!$D$9:$D$2697,$B157)))</f>
        <v>42961</v>
      </c>
      <c r="Z157" s="19">
        <f>IF(_xlfn.MAXIFS('Contract Awards'!$U$9:$U$2697,'Contract Awards'!$C$9:$C$2697,$B157)=0,"",_xlfn.MAXIFS('Contract Awards'!$U$9:$U$2697,'Contract Awards'!$C$9:$C$2697,$B157))</f>
        <v>42961</v>
      </c>
      <c r="AA157" s="18" t="str">
        <f>IF(INDEX('Contract Families'!$AN$9:$AN$1696,MATCH($B157,'Contract Families'!$B$9:$B$1696,0))="","",INDEX('Contract Families'!$AN$9:$AN$1696,MATCH($B157,'Contract Families'!$B$9:$B$1696,0)))</f>
        <v/>
      </c>
      <c r="AB157" s="15">
        <f t="shared" si="5"/>
        <v>0</v>
      </c>
      <c r="AD157" t="str">
        <f>IF($U157="","",IF($U157&lt;'Timing &amp; Incumbent Screen'!$C$6,"Expired - successor unresolved","Active"))</f>
        <v>Expired - successor unresolved</v>
      </c>
    </row>
    <row r="158" spans="2:30" ht="11" outlineLevel="1" x14ac:dyDescent="0.15">
      <c r="B158" t="s">
        <v>297</v>
      </c>
      <c r="C158" t="s">
        <v>806</v>
      </c>
      <c r="D158" t="s">
        <v>740</v>
      </c>
      <c r="E158" t="s">
        <v>795</v>
      </c>
      <c r="F158" t="s">
        <v>818</v>
      </c>
      <c r="H158" t="s">
        <v>248</v>
      </c>
      <c r="I158" t="str">
        <f>IF(COUNTIFS('Contract Awards'!$D$9:$D$2697,$B158)&gt;0,"IDV vehicle","Standalone")</f>
        <v>IDV vehicle</v>
      </c>
      <c r="J158" t="s">
        <v>797</v>
      </c>
      <c r="K158" t="s">
        <v>798</v>
      </c>
      <c r="M158" t="s">
        <v>799</v>
      </c>
      <c r="N158" s="15">
        <v>1</v>
      </c>
      <c r="O158" s="15">
        <f>COUNTIFS('Contract Awards'!$D$9:$D$2697,$B158)</f>
        <v>7</v>
      </c>
      <c r="P158" s="4">
        <f>(SUMIFS('Contract Awards'!$M$9:$M$2697,'Contract Awards'!$C$9:$C$2697,$B158)+SUMIFS('Contract Awards'!$M$9:$M$2697,'Contract Awards'!$D$9:$D$2697,$B158))/1000000</f>
        <v>2.5323685</v>
      </c>
      <c r="Q158" s="4">
        <f>(SUMIFS('Award Actions'!$K$9:$K$7765,'Award Actions'!$D$9:$D$7765,$B158)+SUMIFS('Award Actions'!$K$9:$K$7765,'Award Actions'!$C$9:$C$7765,$B158))/1000000</f>
        <v>1.8729564999999997</v>
      </c>
      <c r="R158" s="6">
        <f t="shared" si="4"/>
        <v>0.74</v>
      </c>
      <c r="S158" t="s">
        <v>810</v>
      </c>
      <c r="T158" s="15">
        <f>COUNTIFS('Award Actions'!$D$9:$D$7765,$B158)+COUNTIFS('Award Actions'!$C$9:$C$7765,$B158)</f>
        <v>10</v>
      </c>
      <c r="U158" s="18">
        <f>IF(INDEX('Contract Families'!$AK$9:$AK$1696,MATCH($B158,'Contract Families'!$B$9:$B$1696,0))="","",INDEX('Contract Families'!$AK$9:$AK$1696,MATCH($B158,'Contract Families'!$B$9:$B$1696,0)))</f>
        <v>42429</v>
      </c>
      <c r="V158" t="s">
        <v>801</v>
      </c>
      <c r="W158" t="s">
        <v>599</v>
      </c>
      <c r="X158" s="19">
        <f>IF(MAX(_xlfn.MAXIFS('Contract Awards'!$U$9:$U$2697,'Contract Awards'!$C$9:$C$2697,$B158),_xlfn.MAXIFS('Contract Awards'!$U$9:$U$2697,'Contract Awards'!$D$9:$D$2697,$B158))=0,"",MAX(_xlfn.MAXIFS('Contract Awards'!$U$9:$U$2697,'Contract Awards'!$C$9:$C$2697,$B158),_xlfn.MAXIFS('Contract Awards'!$U$9:$U$2697,'Contract Awards'!$D$9:$D$2697,$B158)))</f>
        <v>42429</v>
      </c>
      <c r="Y158" s="19">
        <f>IF(MAX(_xlfn.MAXIFS('Contract Awards'!$V$9:$V$2697,'Contract Awards'!$C$9:$C$2697,$B158),_xlfn.MAXIFS('Contract Awards'!$V$9:$V$2697,'Contract Awards'!$D$9:$D$2697,$B158))=0,"",MAX(_xlfn.MAXIFS('Contract Awards'!$V$9:$V$2697,'Contract Awards'!$C$9:$C$2697,$B158),_xlfn.MAXIFS('Contract Awards'!$V$9:$V$2697,'Contract Awards'!$D$9:$D$2697,$B158)))</f>
        <v>42429</v>
      </c>
      <c r="Z158" s="19">
        <f>IF(_xlfn.MAXIFS('Contract Awards'!$U$9:$U$2697,'Contract Awards'!$C$9:$C$2697,$B158)=0,"",_xlfn.MAXIFS('Contract Awards'!$U$9:$U$2697,'Contract Awards'!$C$9:$C$2697,$B158))</f>
        <v>42429</v>
      </c>
      <c r="AA158" s="18">
        <f>IF(INDEX('Contract Families'!$AN$9:$AN$1696,MATCH($B158,'Contract Families'!$B$9:$B$1696,0))="","",INDEX('Contract Families'!$AN$9:$AN$1696,MATCH($B158,'Contract Families'!$B$9:$B$1696,0)))</f>
        <v>42377</v>
      </c>
      <c r="AB158" s="15">
        <f t="shared" si="5"/>
        <v>0</v>
      </c>
      <c r="AD158" t="str">
        <f>IF($U158="","",IF($U158&lt;'Timing &amp; Incumbent Screen'!$C$6,"Expired - successor unresolved","Active"))</f>
        <v>Expired - successor unresolved</v>
      </c>
    </row>
    <row r="159" spans="2:30" ht="11" outlineLevel="1" x14ac:dyDescent="0.15">
      <c r="B159" t="s">
        <v>298</v>
      </c>
      <c r="C159" t="s">
        <v>859</v>
      </c>
      <c r="D159" t="s">
        <v>750</v>
      </c>
      <c r="E159" t="s">
        <v>866</v>
      </c>
      <c r="F159" t="s">
        <v>796</v>
      </c>
      <c r="I159" t="str">
        <f>IF(COUNTIFS('Contract Awards'!$D$9:$D$2697,$B159)&gt;0,"IDV vehicle","Standalone")</f>
        <v>Standalone</v>
      </c>
      <c r="J159" t="s">
        <v>799</v>
      </c>
      <c r="M159" t="s">
        <v>799</v>
      </c>
      <c r="N159" s="15">
        <v>1</v>
      </c>
      <c r="O159" s="15">
        <f>COUNTIFS('Contract Awards'!$D$9:$D$2697,$B159)</f>
        <v>0</v>
      </c>
      <c r="P159" s="4">
        <f>(SUMIFS('Contract Awards'!$M$9:$M$2697,'Contract Awards'!$C$9:$C$2697,$B159)+SUMIFS('Contract Awards'!$M$9:$M$2697,'Contract Awards'!$D$9:$D$2697,$B159))/1000000</f>
        <v>2.5295000000000001</v>
      </c>
      <c r="Q159" s="4">
        <f>(SUMIFS('Award Actions'!$K$9:$K$7765,'Award Actions'!$D$9:$D$7765,$B159)+SUMIFS('Award Actions'!$K$9:$K$7765,'Award Actions'!$C$9:$C$7765,$B159))/1000000</f>
        <v>2.5295000000000001</v>
      </c>
      <c r="R159" s="6">
        <f t="shared" si="4"/>
        <v>1</v>
      </c>
      <c r="S159" t="s">
        <v>800</v>
      </c>
      <c r="T159" s="15">
        <f>COUNTIFS('Award Actions'!$D$9:$D$7765,$B159)+COUNTIFS('Award Actions'!$C$9:$C$7765,$B159)</f>
        <v>3</v>
      </c>
      <c r="U159" s="18">
        <f>IF(INDEX('Contract Families'!$AK$9:$AK$1696,MATCH($B159,'Contract Families'!$B$9:$B$1696,0))="","",INDEX('Contract Families'!$AK$9:$AK$1696,MATCH($B159,'Contract Families'!$B$9:$B$1696,0)))</f>
        <v>42576</v>
      </c>
      <c r="V159" t="s">
        <v>811</v>
      </c>
      <c r="W159" t="s">
        <v>599</v>
      </c>
      <c r="X159" s="19">
        <f>IF(MAX(_xlfn.MAXIFS('Contract Awards'!$U$9:$U$2697,'Contract Awards'!$C$9:$C$2697,$B159),_xlfn.MAXIFS('Contract Awards'!$U$9:$U$2697,'Contract Awards'!$D$9:$D$2697,$B159))=0,"",MAX(_xlfn.MAXIFS('Contract Awards'!$U$9:$U$2697,'Contract Awards'!$C$9:$C$2697,$B159),_xlfn.MAXIFS('Contract Awards'!$U$9:$U$2697,'Contract Awards'!$D$9:$D$2697,$B159)))</f>
        <v>42576</v>
      </c>
      <c r="Y159" s="19">
        <f>IF(MAX(_xlfn.MAXIFS('Contract Awards'!$V$9:$V$2697,'Contract Awards'!$C$9:$C$2697,$B159),_xlfn.MAXIFS('Contract Awards'!$V$9:$V$2697,'Contract Awards'!$D$9:$D$2697,$B159))=0,"",MAX(_xlfn.MAXIFS('Contract Awards'!$V$9:$V$2697,'Contract Awards'!$C$9:$C$2697,$B159),_xlfn.MAXIFS('Contract Awards'!$V$9:$V$2697,'Contract Awards'!$D$9:$D$2697,$B159)))</f>
        <v>42576</v>
      </c>
      <c r="Z159" s="19">
        <f>IF(_xlfn.MAXIFS('Contract Awards'!$U$9:$U$2697,'Contract Awards'!$C$9:$C$2697,$B159)=0,"",_xlfn.MAXIFS('Contract Awards'!$U$9:$U$2697,'Contract Awards'!$C$9:$C$2697,$B159))</f>
        <v>42576</v>
      </c>
      <c r="AA159" s="18" t="str">
        <f>IF(INDEX('Contract Families'!$AN$9:$AN$1696,MATCH($B159,'Contract Families'!$B$9:$B$1696,0))="","",INDEX('Contract Families'!$AN$9:$AN$1696,MATCH($B159,'Contract Families'!$B$9:$B$1696,0)))</f>
        <v/>
      </c>
      <c r="AB159" s="15">
        <f t="shared" si="5"/>
        <v>0</v>
      </c>
      <c r="AD159" t="str">
        <f>IF($U159="","",IF($U159&lt;'Timing &amp; Incumbent Screen'!$C$6,"Expired - successor unresolved","Active"))</f>
        <v>Expired - successor unresolved</v>
      </c>
    </row>
    <row r="160" spans="2:30" ht="11" outlineLevel="1" x14ac:dyDescent="0.15">
      <c r="B160" t="s">
        <v>299</v>
      </c>
      <c r="C160" t="s">
        <v>806</v>
      </c>
      <c r="D160" t="s">
        <v>740</v>
      </c>
      <c r="E160" t="s">
        <v>795</v>
      </c>
      <c r="F160" t="s">
        <v>825</v>
      </c>
      <c r="G160" t="s">
        <v>867</v>
      </c>
      <c r="H160" t="s">
        <v>868</v>
      </c>
      <c r="I160" t="str">
        <f>IF(COUNTIFS('Contract Awards'!$D$9:$D$2697,$B160)&gt;0,"IDV vehicle","Standalone")</f>
        <v>Standalone</v>
      </c>
      <c r="J160" t="s">
        <v>799</v>
      </c>
      <c r="M160" t="s">
        <v>799</v>
      </c>
      <c r="N160" s="15">
        <v>1</v>
      </c>
      <c r="O160" s="15">
        <f>COUNTIFS('Contract Awards'!$D$9:$D$2697,$B160)</f>
        <v>0</v>
      </c>
      <c r="P160" s="4">
        <f>(SUMIFS('Contract Awards'!$M$9:$M$2697,'Contract Awards'!$C$9:$C$2697,$B160)+SUMIFS('Contract Awards'!$M$9:$M$2697,'Contract Awards'!$D$9:$D$2697,$B160))/1000000</f>
        <v>2.502678</v>
      </c>
      <c r="Q160" s="4">
        <f>(SUMIFS('Award Actions'!$K$9:$K$7765,'Award Actions'!$D$9:$D$7765,$B160)+SUMIFS('Award Actions'!$K$9:$K$7765,'Award Actions'!$C$9:$C$7765,$B160))/1000000</f>
        <v>2.502678</v>
      </c>
      <c r="R160" s="6">
        <f t="shared" si="4"/>
        <v>1</v>
      </c>
      <c r="S160" t="s">
        <v>800</v>
      </c>
      <c r="T160" s="15">
        <f>COUNTIFS('Award Actions'!$D$9:$D$7765,$B160)+COUNTIFS('Award Actions'!$C$9:$C$7765,$B160)</f>
        <v>8</v>
      </c>
      <c r="U160" s="18">
        <f>IF(INDEX('Contract Families'!$AK$9:$AK$1696,MATCH($B160,'Contract Families'!$B$9:$B$1696,0))="","",INDEX('Contract Families'!$AK$9:$AK$1696,MATCH($B160,'Contract Families'!$B$9:$B$1696,0)))</f>
        <v>45716</v>
      </c>
      <c r="V160" t="s">
        <v>811</v>
      </c>
      <c r="W160" t="s">
        <v>599</v>
      </c>
      <c r="X160" s="19">
        <f>IF(MAX(_xlfn.MAXIFS('Contract Awards'!$U$9:$U$2697,'Contract Awards'!$C$9:$C$2697,$B160),_xlfn.MAXIFS('Contract Awards'!$U$9:$U$2697,'Contract Awards'!$D$9:$D$2697,$B160))=0,"",MAX(_xlfn.MAXIFS('Contract Awards'!$U$9:$U$2697,'Contract Awards'!$C$9:$C$2697,$B160),_xlfn.MAXIFS('Contract Awards'!$U$9:$U$2697,'Contract Awards'!$D$9:$D$2697,$B160)))</f>
        <v>45716</v>
      </c>
      <c r="Y160" s="19">
        <f>IF(MAX(_xlfn.MAXIFS('Contract Awards'!$V$9:$V$2697,'Contract Awards'!$C$9:$C$2697,$B160),_xlfn.MAXIFS('Contract Awards'!$V$9:$V$2697,'Contract Awards'!$D$9:$D$2697,$B160))=0,"",MAX(_xlfn.MAXIFS('Contract Awards'!$V$9:$V$2697,'Contract Awards'!$C$9:$C$2697,$B160),_xlfn.MAXIFS('Contract Awards'!$V$9:$V$2697,'Contract Awards'!$D$9:$D$2697,$B160)))</f>
        <v>45716</v>
      </c>
      <c r="Z160" s="19">
        <f>IF(_xlfn.MAXIFS('Contract Awards'!$U$9:$U$2697,'Contract Awards'!$C$9:$C$2697,$B160)=0,"",_xlfn.MAXIFS('Contract Awards'!$U$9:$U$2697,'Contract Awards'!$C$9:$C$2697,$B160))</f>
        <v>45716</v>
      </c>
      <c r="AA160" s="18" t="str">
        <f>IF(INDEX('Contract Families'!$AN$9:$AN$1696,MATCH($B160,'Contract Families'!$B$9:$B$1696,0))="","",INDEX('Contract Families'!$AN$9:$AN$1696,MATCH($B160,'Contract Families'!$B$9:$B$1696,0)))</f>
        <v/>
      </c>
      <c r="AB160" s="15">
        <f t="shared" si="5"/>
        <v>0</v>
      </c>
      <c r="AD160" t="str">
        <f>IF($U160="","",IF($U160&lt;'Timing &amp; Incumbent Screen'!$C$6,"Expired - successor unresolved","Active"))</f>
        <v>Expired - successor unresolved</v>
      </c>
    </row>
    <row r="161" spans="2:30" ht="11" outlineLevel="1" x14ac:dyDescent="0.15">
      <c r="B161" t="s">
        <v>300</v>
      </c>
      <c r="C161" t="s">
        <v>806</v>
      </c>
      <c r="D161" t="s">
        <v>753</v>
      </c>
      <c r="E161" t="s">
        <v>795</v>
      </c>
      <c r="F161" t="s">
        <v>818</v>
      </c>
      <c r="I161" t="str">
        <f>IF(COUNTIFS('Contract Awards'!$D$9:$D$2697,$B161)&gt;0,"IDV vehicle","Standalone")</f>
        <v>IDV vehicle</v>
      </c>
      <c r="J161" t="s">
        <v>797</v>
      </c>
      <c r="K161" t="s">
        <v>807</v>
      </c>
      <c r="M161" t="s">
        <v>799</v>
      </c>
      <c r="N161" s="15">
        <v>1</v>
      </c>
      <c r="O161" s="15">
        <f>COUNTIFS('Contract Awards'!$D$9:$D$2697,$B161)</f>
        <v>1</v>
      </c>
      <c r="P161" s="4">
        <f>(SUMIFS('Contract Awards'!$M$9:$M$2697,'Contract Awards'!$C$9:$C$2697,$B161)+SUMIFS('Contract Awards'!$M$9:$M$2697,'Contract Awards'!$D$9:$D$2697,$B161))/1000000</f>
        <v>2.50008469</v>
      </c>
      <c r="Q161" s="4">
        <f>(SUMIFS('Award Actions'!$K$9:$K$7765,'Award Actions'!$D$9:$D$7765,$B161)+SUMIFS('Award Actions'!$K$9:$K$7765,'Award Actions'!$C$9:$C$7765,$B161))/1000000</f>
        <v>2.50008469</v>
      </c>
      <c r="R161" s="6">
        <f t="shared" si="4"/>
        <v>1</v>
      </c>
      <c r="S161" t="s">
        <v>800</v>
      </c>
      <c r="T161" s="15">
        <f>COUNTIFS('Award Actions'!$D$9:$D$7765,$B161)+COUNTIFS('Award Actions'!$C$9:$C$7765,$B161)</f>
        <v>5</v>
      </c>
      <c r="U161" s="18">
        <f>IF(INDEX('Contract Families'!$AK$9:$AK$1696,MATCH($B161,'Contract Families'!$B$9:$B$1696,0))="","",INDEX('Contract Families'!$AK$9:$AK$1696,MATCH($B161,'Contract Families'!$B$9:$B$1696,0)))</f>
        <v>47470</v>
      </c>
      <c r="V161" t="s">
        <v>801</v>
      </c>
      <c r="W161" t="s">
        <v>599</v>
      </c>
      <c r="X161" s="19">
        <f>IF(MAX(_xlfn.MAXIFS('Contract Awards'!$U$9:$U$2697,'Contract Awards'!$C$9:$C$2697,$B161),_xlfn.MAXIFS('Contract Awards'!$U$9:$U$2697,'Contract Awards'!$D$9:$D$2697,$B161))=0,"",MAX(_xlfn.MAXIFS('Contract Awards'!$U$9:$U$2697,'Contract Awards'!$C$9:$C$2697,$B161),_xlfn.MAXIFS('Contract Awards'!$U$9:$U$2697,'Contract Awards'!$D$9:$D$2697,$B161)))</f>
        <v>47744</v>
      </c>
      <c r="Y161" s="19">
        <f>IF(MAX(_xlfn.MAXIFS('Contract Awards'!$V$9:$V$2697,'Contract Awards'!$C$9:$C$2697,$B161),_xlfn.MAXIFS('Contract Awards'!$V$9:$V$2697,'Contract Awards'!$D$9:$D$2697,$B161))=0,"",MAX(_xlfn.MAXIFS('Contract Awards'!$V$9:$V$2697,'Contract Awards'!$C$9:$C$2697,$B161),_xlfn.MAXIFS('Contract Awards'!$V$9:$V$2697,'Contract Awards'!$D$9:$D$2697,$B161)))</f>
        <v>48078</v>
      </c>
      <c r="Z161" s="19">
        <f>IF(_xlfn.MAXIFS('Contract Awards'!$U$9:$U$2697,'Contract Awards'!$C$9:$C$2697,$B161)=0,"",_xlfn.MAXIFS('Contract Awards'!$U$9:$U$2697,'Contract Awards'!$C$9:$C$2697,$B161))</f>
        <v>47470</v>
      </c>
      <c r="AA161" s="18">
        <f>IF(INDEX('Contract Families'!$AN$9:$AN$1696,MATCH($B161,'Contract Families'!$B$9:$B$1696,0))="","",INDEX('Contract Families'!$AN$9:$AN$1696,MATCH($B161,'Contract Families'!$B$9:$B$1696,0)))</f>
        <v>47744</v>
      </c>
      <c r="AB161" s="15">
        <f t="shared" si="5"/>
        <v>20</v>
      </c>
      <c r="AC161" t="s">
        <v>847</v>
      </c>
      <c r="AD161" t="str">
        <f>IF($U161="","",IF($U161&lt;'Timing &amp; Incumbent Screen'!$C$6,"Expired - successor unresolved","Active"))</f>
        <v>Active</v>
      </c>
    </row>
    <row r="162" spans="2:30" ht="11" outlineLevel="1" x14ac:dyDescent="0.15">
      <c r="B162" t="s">
        <v>301</v>
      </c>
      <c r="C162" t="s">
        <v>806</v>
      </c>
      <c r="D162" t="s">
        <v>744</v>
      </c>
      <c r="E162" t="s">
        <v>795</v>
      </c>
      <c r="F162" t="s">
        <v>796</v>
      </c>
      <c r="H162" t="s">
        <v>231</v>
      </c>
      <c r="I162" t="str">
        <f>IF(COUNTIFS('Contract Awards'!$D$9:$D$2697,$B162)&gt;0,"IDV vehicle","Standalone")</f>
        <v>IDV vehicle</v>
      </c>
      <c r="J162" t="s">
        <v>797</v>
      </c>
      <c r="K162" t="s">
        <v>798</v>
      </c>
      <c r="M162" t="s">
        <v>799</v>
      </c>
      <c r="N162" s="15">
        <v>1</v>
      </c>
      <c r="O162" s="15">
        <f>COUNTIFS('Contract Awards'!$D$9:$D$2697,$B162)</f>
        <v>6</v>
      </c>
      <c r="P162" s="4">
        <f>(SUMIFS('Contract Awards'!$M$9:$M$2697,'Contract Awards'!$C$9:$C$2697,$B162)+SUMIFS('Contract Awards'!$M$9:$M$2697,'Contract Awards'!$D$9:$D$2697,$B162))/1000000</f>
        <v>2.434647</v>
      </c>
      <c r="Q162" s="4">
        <f>(SUMIFS('Award Actions'!$K$9:$K$7765,'Award Actions'!$D$9:$D$7765,$B162)+SUMIFS('Award Actions'!$K$9:$K$7765,'Award Actions'!$C$9:$C$7765,$B162))/1000000</f>
        <v>-0.10480399999999999</v>
      </c>
      <c r="R162" s="6">
        <f t="shared" si="4"/>
        <v>-0.04</v>
      </c>
      <c r="S162" t="s">
        <v>810</v>
      </c>
      <c r="T162" s="15">
        <f>COUNTIFS('Award Actions'!$D$9:$D$7765,$B162)+COUNTIFS('Award Actions'!$C$9:$C$7765,$B162)</f>
        <v>6</v>
      </c>
      <c r="U162" s="18">
        <f>IF(INDEX('Contract Families'!$AK$9:$AK$1696,MATCH($B162,'Contract Families'!$B$9:$B$1696,0))="","",INDEX('Contract Families'!$AK$9:$AK$1696,MATCH($B162,'Contract Families'!$B$9:$B$1696,0)))</f>
        <v>41782</v>
      </c>
      <c r="V162" t="s">
        <v>801</v>
      </c>
      <c r="W162" t="s">
        <v>599</v>
      </c>
      <c r="X162" s="19">
        <f>IF(MAX(_xlfn.MAXIFS('Contract Awards'!$U$9:$U$2697,'Contract Awards'!$C$9:$C$2697,$B162),_xlfn.MAXIFS('Contract Awards'!$U$9:$U$2697,'Contract Awards'!$D$9:$D$2697,$B162))=0,"",MAX(_xlfn.MAXIFS('Contract Awards'!$U$9:$U$2697,'Contract Awards'!$C$9:$C$2697,$B162),_xlfn.MAXIFS('Contract Awards'!$U$9:$U$2697,'Contract Awards'!$D$9:$D$2697,$B162)))</f>
        <v>42213</v>
      </c>
      <c r="Y162" s="19">
        <f>IF(MAX(_xlfn.MAXIFS('Contract Awards'!$V$9:$V$2697,'Contract Awards'!$C$9:$C$2697,$B162),_xlfn.MAXIFS('Contract Awards'!$V$9:$V$2697,'Contract Awards'!$D$9:$D$2697,$B162))=0,"",MAX(_xlfn.MAXIFS('Contract Awards'!$V$9:$V$2697,'Contract Awards'!$C$9:$C$2697,$B162),_xlfn.MAXIFS('Contract Awards'!$V$9:$V$2697,'Contract Awards'!$D$9:$D$2697,$B162)))</f>
        <v>42213</v>
      </c>
      <c r="Z162" s="19">
        <f>IF(_xlfn.MAXIFS('Contract Awards'!$U$9:$U$2697,'Contract Awards'!$C$9:$C$2697,$B162)=0,"",_xlfn.MAXIFS('Contract Awards'!$U$9:$U$2697,'Contract Awards'!$C$9:$C$2697,$B162))</f>
        <v>41782</v>
      </c>
      <c r="AA162" s="18">
        <f>IF(INDEX('Contract Families'!$AN$9:$AN$1696,MATCH($B162,'Contract Families'!$B$9:$B$1696,0))="","",INDEX('Contract Families'!$AN$9:$AN$1696,MATCH($B162,'Contract Families'!$B$9:$B$1696,0)))</f>
        <v>42213</v>
      </c>
      <c r="AB162" s="15">
        <f t="shared" si="5"/>
        <v>14</v>
      </c>
      <c r="AD162" t="str">
        <f>IF($U162="","",IF($U162&lt;'Timing &amp; Incumbent Screen'!$C$6,"Expired - successor unresolved","Active"))</f>
        <v>Expired - successor unresolved</v>
      </c>
    </row>
    <row r="163" spans="2:30" ht="11" outlineLevel="1" x14ac:dyDescent="0.15">
      <c r="B163" t="s">
        <v>302</v>
      </c>
      <c r="C163" t="s">
        <v>806</v>
      </c>
      <c r="D163" t="s">
        <v>748</v>
      </c>
      <c r="E163" t="s">
        <v>795</v>
      </c>
      <c r="F163" t="s">
        <v>825</v>
      </c>
      <c r="I163" t="str">
        <f>IF(COUNTIFS('Contract Awards'!$D$9:$D$2697,$B163)&gt;0,"IDV vehicle","Standalone")</f>
        <v>IDV vehicle</v>
      </c>
      <c r="J163" t="s">
        <v>854</v>
      </c>
      <c r="K163" t="s">
        <v>807</v>
      </c>
      <c r="L163" t="s">
        <v>869</v>
      </c>
      <c r="M163" t="s">
        <v>809</v>
      </c>
      <c r="N163" s="15">
        <v>2</v>
      </c>
      <c r="O163" s="15">
        <f>COUNTIFS('Contract Awards'!$D$9:$D$2697,$B163)</f>
        <v>6</v>
      </c>
      <c r="P163" s="4">
        <f>(SUMIFS('Contract Awards'!$M$9:$M$2697,'Contract Awards'!$C$9:$C$2697,$B163)+SUMIFS('Contract Awards'!$M$9:$M$2697,'Contract Awards'!$D$9:$D$2697,$B163))/1000000</f>
        <v>2.3760177100000006</v>
      </c>
      <c r="Q163" s="4">
        <f>(SUMIFS('Award Actions'!$K$9:$K$7765,'Award Actions'!$D$9:$D$7765,$B163)+SUMIFS('Award Actions'!$K$9:$K$7765,'Award Actions'!$C$9:$C$7765,$B163))/1000000</f>
        <v>2.3760177100000002</v>
      </c>
      <c r="R163" s="6">
        <f t="shared" si="4"/>
        <v>1</v>
      </c>
      <c r="S163" t="s">
        <v>800</v>
      </c>
      <c r="T163" s="15">
        <f>COUNTIFS('Award Actions'!$D$9:$D$7765,$B163)+COUNTIFS('Award Actions'!$C$9:$C$7765,$B163)</f>
        <v>17</v>
      </c>
      <c r="U163" s="18">
        <f>IF(INDEX('Contract Families'!$AK$9:$AK$1696,MATCH($B163,'Contract Families'!$B$9:$B$1696,0))="","",INDEX('Contract Families'!$AK$9:$AK$1696,MATCH($B163,'Contract Families'!$B$9:$B$1696,0)))</f>
        <v>46498</v>
      </c>
      <c r="V163" t="s">
        <v>855</v>
      </c>
      <c r="W163" t="s">
        <v>666</v>
      </c>
      <c r="X163" s="19">
        <f>IF(MAX(_xlfn.MAXIFS('Contract Awards'!$U$9:$U$2697,'Contract Awards'!$C$9:$C$2697,$B163),_xlfn.MAXIFS('Contract Awards'!$U$9:$U$2697,'Contract Awards'!$D$9:$D$2697,$B163))=0,"",MAX(_xlfn.MAXIFS('Contract Awards'!$U$9:$U$2697,'Contract Awards'!$C$9:$C$2697,$B163),_xlfn.MAXIFS('Contract Awards'!$U$9:$U$2697,'Contract Awards'!$D$9:$D$2697,$B163)))</f>
        <v>46458</v>
      </c>
      <c r="Y163" s="19">
        <f>IF(MAX(_xlfn.MAXIFS('Contract Awards'!$V$9:$V$2697,'Contract Awards'!$C$9:$C$2697,$B163),_xlfn.MAXIFS('Contract Awards'!$V$9:$V$2697,'Contract Awards'!$D$9:$D$2697,$B163))=0,"",MAX(_xlfn.MAXIFS('Contract Awards'!$V$9:$V$2697,'Contract Awards'!$C$9:$C$2697,$B163),_xlfn.MAXIFS('Contract Awards'!$V$9:$V$2697,'Contract Awards'!$D$9:$D$2697,$B163)))</f>
        <v>46458</v>
      </c>
      <c r="Z163" s="19">
        <f>IF(_xlfn.MAXIFS('Contract Awards'!$U$9:$U$2697,'Contract Awards'!$C$9:$C$2697,$B163)=0,"",_xlfn.MAXIFS('Contract Awards'!$U$9:$U$2697,'Contract Awards'!$C$9:$C$2697,$B163))</f>
        <v>46133</v>
      </c>
      <c r="AA163" s="18">
        <f>IF(INDEX('Contract Families'!$AN$9:$AN$1696,MATCH($B163,'Contract Families'!$B$9:$B$1696,0))="","",INDEX('Contract Families'!$AN$9:$AN$1696,MATCH($B163,'Contract Families'!$B$9:$B$1696,0)))</f>
        <v>46458</v>
      </c>
      <c r="AB163" s="15">
        <f t="shared" si="5"/>
        <v>-1</v>
      </c>
      <c r="AD163" t="str">
        <f>IF($U163="","",IF($U163&lt;'Timing &amp; Incumbent Screen'!$C$6,"Expired - successor unresolved","Active"))</f>
        <v>Active</v>
      </c>
    </row>
    <row r="164" spans="2:30" ht="11" outlineLevel="1" x14ac:dyDescent="0.15">
      <c r="B164" t="s">
        <v>303</v>
      </c>
      <c r="C164" t="s">
        <v>806</v>
      </c>
      <c r="D164" t="s">
        <v>749</v>
      </c>
      <c r="E164" t="s">
        <v>795</v>
      </c>
      <c r="F164" t="s">
        <v>825</v>
      </c>
      <c r="I164" t="str">
        <f>IF(COUNTIFS('Contract Awards'!$D$9:$D$2697,$B164)&gt;0,"IDV vehicle","Standalone")</f>
        <v>IDV vehicle</v>
      </c>
      <c r="J164" t="s">
        <v>854</v>
      </c>
      <c r="K164" t="s">
        <v>807</v>
      </c>
      <c r="M164" t="s">
        <v>799</v>
      </c>
      <c r="N164" s="15">
        <v>1</v>
      </c>
      <c r="O164" s="15">
        <f>COUNTIFS('Contract Awards'!$D$9:$D$2697,$B164)</f>
        <v>4</v>
      </c>
      <c r="P164" s="4">
        <f>(SUMIFS('Contract Awards'!$M$9:$M$2697,'Contract Awards'!$C$9:$C$2697,$B164)+SUMIFS('Contract Awards'!$M$9:$M$2697,'Contract Awards'!$D$9:$D$2697,$B164))/1000000</f>
        <v>2.3557359900000003</v>
      </c>
      <c r="Q164" s="4">
        <f>(SUMIFS('Award Actions'!$K$9:$K$7765,'Award Actions'!$D$9:$D$7765,$B164)+SUMIFS('Award Actions'!$K$9:$K$7765,'Award Actions'!$C$9:$C$7765,$B164))/1000000</f>
        <v>2.3557359899999999</v>
      </c>
      <c r="R164" s="6">
        <f t="shared" si="4"/>
        <v>1</v>
      </c>
      <c r="S164" t="s">
        <v>800</v>
      </c>
      <c r="T164" s="15">
        <f>COUNTIFS('Award Actions'!$D$9:$D$7765,$B164)+COUNTIFS('Award Actions'!$C$9:$C$7765,$B164)</f>
        <v>17</v>
      </c>
      <c r="U164" s="18">
        <f>IF(INDEX('Contract Families'!$AK$9:$AK$1696,MATCH($B164,'Contract Families'!$B$9:$B$1696,0))="","",INDEX('Contract Families'!$AK$9:$AK$1696,MATCH($B164,'Contract Families'!$B$9:$B$1696,0)))</f>
        <v>46523</v>
      </c>
      <c r="V164" t="s">
        <v>855</v>
      </c>
      <c r="W164" t="s">
        <v>666</v>
      </c>
      <c r="X164" s="19">
        <f>IF(MAX(_xlfn.MAXIFS('Contract Awards'!$U$9:$U$2697,'Contract Awards'!$C$9:$C$2697,$B164),_xlfn.MAXIFS('Contract Awards'!$U$9:$U$2697,'Contract Awards'!$D$9:$D$2697,$B164))=0,"",MAX(_xlfn.MAXIFS('Contract Awards'!$U$9:$U$2697,'Contract Awards'!$C$9:$C$2697,$B164),_xlfn.MAXIFS('Contract Awards'!$U$9:$U$2697,'Contract Awards'!$D$9:$D$2697,$B164)))</f>
        <v>46523</v>
      </c>
      <c r="Y164" s="19">
        <f>IF(MAX(_xlfn.MAXIFS('Contract Awards'!$V$9:$V$2697,'Contract Awards'!$C$9:$C$2697,$B164),_xlfn.MAXIFS('Contract Awards'!$V$9:$V$2697,'Contract Awards'!$D$9:$D$2697,$B164))=0,"",MAX(_xlfn.MAXIFS('Contract Awards'!$V$9:$V$2697,'Contract Awards'!$C$9:$C$2697,$B164),_xlfn.MAXIFS('Contract Awards'!$V$9:$V$2697,'Contract Awards'!$D$9:$D$2697,$B164)))</f>
        <v>46387</v>
      </c>
      <c r="Z164" s="19">
        <f>IF(_xlfn.MAXIFS('Contract Awards'!$U$9:$U$2697,'Contract Awards'!$C$9:$C$2697,$B164)=0,"",_xlfn.MAXIFS('Contract Awards'!$U$9:$U$2697,'Contract Awards'!$C$9:$C$2697,$B164))</f>
        <v>46523</v>
      </c>
      <c r="AA164" s="18">
        <f>IF(INDEX('Contract Families'!$AN$9:$AN$1696,MATCH($B164,'Contract Families'!$B$9:$B$1696,0))="","",INDEX('Contract Families'!$AN$9:$AN$1696,MATCH($B164,'Contract Families'!$B$9:$B$1696,0)))</f>
        <v>46387</v>
      </c>
      <c r="AB164" s="15">
        <f t="shared" si="5"/>
        <v>-4</v>
      </c>
      <c r="AD164" t="str">
        <f>IF($U164="","",IF($U164&lt;'Timing &amp; Incumbent Screen'!$C$6,"Expired - successor unresolved","Active"))</f>
        <v>Active</v>
      </c>
    </row>
    <row r="165" spans="2:30" ht="11" outlineLevel="1" x14ac:dyDescent="0.15">
      <c r="B165" t="s">
        <v>304</v>
      </c>
      <c r="C165" t="s">
        <v>806</v>
      </c>
      <c r="D165" t="s">
        <v>740</v>
      </c>
      <c r="E165" t="s">
        <v>795</v>
      </c>
      <c r="F165" t="s">
        <v>796</v>
      </c>
      <c r="H165" t="s">
        <v>308</v>
      </c>
      <c r="I165" t="str">
        <f>IF(COUNTIFS('Contract Awards'!$D$9:$D$2697,$B165)&gt;0,"IDV vehicle","Standalone")</f>
        <v>IDV vehicle</v>
      </c>
      <c r="J165" t="s">
        <v>835</v>
      </c>
      <c r="K165" t="s">
        <v>798</v>
      </c>
      <c r="M165" t="s">
        <v>799</v>
      </c>
      <c r="N165" s="15">
        <v>1</v>
      </c>
      <c r="O165" s="15">
        <f>COUNTIFS('Contract Awards'!$D$9:$D$2697,$B165)</f>
        <v>7</v>
      </c>
      <c r="P165" s="4">
        <f>(SUMIFS('Contract Awards'!$M$9:$M$2697,'Contract Awards'!$C$9:$C$2697,$B165)+SUMIFS('Contract Awards'!$M$9:$M$2697,'Contract Awards'!$D$9:$D$2697,$B165))/1000000</f>
        <v>2.3549710400000001</v>
      </c>
      <c r="Q165" s="4">
        <f>(SUMIFS('Award Actions'!$K$9:$K$7765,'Award Actions'!$D$9:$D$7765,$B165)+SUMIFS('Award Actions'!$K$9:$K$7765,'Award Actions'!$C$9:$C$7765,$B165))/1000000</f>
        <v>1.30438543</v>
      </c>
      <c r="R165" s="6">
        <f t="shared" si="4"/>
        <v>0.55000000000000004</v>
      </c>
      <c r="S165" t="s">
        <v>810</v>
      </c>
      <c r="T165" s="15">
        <f>COUNTIFS('Award Actions'!$D$9:$D$7765,$B165)+COUNTIFS('Award Actions'!$C$9:$C$7765,$B165)</f>
        <v>23</v>
      </c>
      <c r="U165" s="18">
        <f>IF(INDEX('Contract Families'!$AK$9:$AK$1696,MATCH($B165,'Contract Families'!$B$9:$B$1696,0))="","",INDEX('Contract Families'!$AK$9:$AK$1696,MATCH($B165,'Contract Families'!$B$9:$B$1696,0)))</f>
        <v>44514</v>
      </c>
      <c r="V165" t="s">
        <v>836</v>
      </c>
      <c r="W165" t="s">
        <v>631</v>
      </c>
      <c r="X165" s="19">
        <f>IF(MAX(_xlfn.MAXIFS('Contract Awards'!$U$9:$U$2697,'Contract Awards'!$C$9:$C$2697,$B165),_xlfn.MAXIFS('Contract Awards'!$U$9:$U$2697,'Contract Awards'!$D$9:$D$2697,$B165))=0,"",MAX(_xlfn.MAXIFS('Contract Awards'!$U$9:$U$2697,'Contract Awards'!$C$9:$C$2697,$B165),_xlfn.MAXIFS('Contract Awards'!$U$9:$U$2697,'Contract Awards'!$D$9:$D$2697,$B165)))</f>
        <v>44514</v>
      </c>
      <c r="Y165" s="19">
        <f>IF(MAX(_xlfn.MAXIFS('Contract Awards'!$V$9:$V$2697,'Contract Awards'!$C$9:$C$2697,$B165),_xlfn.MAXIFS('Contract Awards'!$V$9:$V$2697,'Contract Awards'!$D$9:$D$2697,$B165))=0,"",MAX(_xlfn.MAXIFS('Contract Awards'!$V$9:$V$2697,'Contract Awards'!$C$9:$C$2697,$B165),_xlfn.MAXIFS('Contract Awards'!$V$9:$V$2697,'Contract Awards'!$D$9:$D$2697,$B165)))</f>
        <v>44514</v>
      </c>
      <c r="Z165" s="19">
        <f>IF(_xlfn.MAXIFS('Contract Awards'!$U$9:$U$2697,'Contract Awards'!$C$9:$C$2697,$B165)=0,"",_xlfn.MAXIFS('Contract Awards'!$U$9:$U$2697,'Contract Awards'!$C$9:$C$2697,$B165))</f>
        <v>44514</v>
      </c>
      <c r="AA165" s="18">
        <f>IF(INDEX('Contract Families'!$AN$9:$AN$1696,MATCH($B165,'Contract Families'!$B$9:$B$1696,0))="","",INDEX('Contract Families'!$AN$9:$AN$1696,MATCH($B165,'Contract Families'!$B$9:$B$1696,0)))</f>
        <v>42674</v>
      </c>
      <c r="AB165" s="15">
        <f t="shared" si="5"/>
        <v>0</v>
      </c>
      <c r="AD165" t="str">
        <f>IF($U165="","",IF($U165&lt;'Timing &amp; Incumbent Screen'!$C$6,"Expired - successor unresolved","Active"))</f>
        <v>Expired - successor unresolved</v>
      </c>
    </row>
    <row r="166" spans="2:30" ht="11" outlineLevel="1" x14ac:dyDescent="0.15">
      <c r="B166" t="s">
        <v>305</v>
      </c>
      <c r="C166" t="s">
        <v>794</v>
      </c>
      <c r="D166" t="s">
        <v>738</v>
      </c>
      <c r="E166" t="s">
        <v>795</v>
      </c>
      <c r="F166" t="s">
        <v>818</v>
      </c>
      <c r="G166" t="s">
        <v>275</v>
      </c>
      <c r="I166" t="str">
        <f>IF(COUNTIFS('Contract Awards'!$D$9:$D$2697,$B166)&gt;0,"IDV vehicle","Standalone")</f>
        <v>Standalone</v>
      </c>
      <c r="J166" t="s">
        <v>799</v>
      </c>
      <c r="M166" t="s">
        <v>799</v>
      </c>
      <c r="N166" s="15">
        <v>1</v>
      </c>
      <c r="O166" s="15">
        <f>COUNTIFS('Contract Awards'!$D$9:$D$2697,$B166)</f>
        <v>0</v>
      </c>
      <c r="P166" s="4">
        <f>(SUMIFS('Contract Awards'!$M$9:$M$2697,'Contract Awards'!$C$9:$C$2697,$B166)+SUMIFS('Contract Awards'!$M$9:$M$2697,'Contract Awards'!$D$9:$D$2697,$B166))/1000000</f>
        <v>2.3175083500000002</v>
      </c>
      <c r="Q166" s="4">
        <f>(SUMIFS('Award Actions'!$K$9:$K$7765,'Award Actions'!$D$9:$D$7765,$B166)+SUMIFS('Award Actions'!$K$9:$K$7765,'Award Actions'!$C$9:$C$7765,$B166))/1000000</f>
        <v>2.3175083500000002</v>
      </c>
      <c r="R166" s="6">
        <f t="shared" si="4"/>
        <v>1</v>
      </c>
      <c r="S166" t="s">
        <v>800</v>
      </c>
      <c r="T166" s="15">
        <f>COUNTIFS('Award Actions'!$D$9:$D$7765,$B166)+COUNTIFS('Award Actions'!$C$9:$C$7765,$B166)</f>
        <v>11</v>
      </c>
      <c r="U166" s="18">
        <f>IF(INDEX('Contract Families'!$AK$9:$AK$1696,MATCH($B166,'Contract Families'!$B$9:$B$1696,0))="","",INDEX('Contract Families'!$AK$9:$AK$1696,MATCH($B166,'Contract Families'!$B$9:$B$1696,0)))</f>
        <v>43265</v>
      </c>
      <c r="V166" t="s">
        <v>811</v>
      </c>
      <c r="W166" t="s">
        <v>599</v>
      </c>
      <c r="X166" s="19">
        <f>IF(MAX(_xlfn.MAXIFS('Contract Awards'!$U$9:$U$2697,'Contract Awards'!$C$9:$C$2697,$B166),_xlfn.MAXIFS('Contract Awards'!$U$9:$U$2697,'Contract Awards'!$D$9:$D$2697,$B166))=0,"",MAX(_xlfn.MAXIFS('Contract Awards'!$U$9:$U$2697,'Contract Awards'!$C$9:$C$2697,$B166),_xlfn.MAXIFS('Contract Awards'!$U$9:$U$2697,'Contract Awards'!$D$9:$D$2697,$B166)))</f>
        <v>43265</v>
      </c>
      <c r="Y166" s="19">
        <f>IF(MAX(_xlfn.MAXIFS('Contract Awards'!$V$9:$V$2697,'Contract Awards'!$C$9:$C$2697,$B166),_xlfn.MAXIFS('Contract Awards'!$V$9:$V$2697,'Contract Awards'!$D$9:$D$2697,$B166))=0,"",MAX(_xlfn.MAXIFS('Contract Awards'!$V$9:$V$2697,'Contract Awards'!$C$9:$C$2697,$B166),_xlfn.MAXIFS('Contract Awards'!$V$9:$V$2697,'Contract Awards'!$D$9:$D$2697,$B166)))</f>
        <v>43265</v>
      </c>
      <c r="Z166" s="19">
        <f>IF(_xlfn.MAXIFS('Contract Awards'!$U$9:$U$2697,'Contract Awards'!$C$9:$C$2697,$B166)=0,"",_xlfn.MAXIFS('Contract Awards'!$U$9:$U$2697,'Contract Awards'!$C$9:$C$2697,$B166))</f>
        <v>43265</v>
      </c>
      <c r="AA166" s="18" t="str">
        <f>IF(INDEX('Contract Families'!$AN$9:$AN$1696,MATCH($B166,'Contract Families'!$B$9:$B$1696,0))="","",INDEX('Contract Families'!$AN$9:$AN$1696,MATCH($B166,'Contract Families'!$B$9:$B$1696,0)))</f>
        <v/>
      </c>
      <c r="AB166" s="15">
        <f t="shared" si="5"/>
        <v>0</v>
      </c>
      <c r="AD166" t="str">
        <f>IF($U166="","",IF($U166&lt;'Timing &amp; Incumbent Screen'!$C$6,"Expired - successor unresolved","Active"))</f>
        <v>Expired - successor unresolved</v>
      </c>
    </row>
    <row r="167" spans="2:30" ht="11" outlineLevel="1" x14ac:dyDescent="0.15">
      <c r="B167" t="s">
        <v>306</v>
      </c>
      <c r="C167" t="s">
        <v>850</v>
      </c>
      <c r="D167" t="s">
        <v>760</v>
      </c>
      <c r="E167" t="s">
        <v>795</v>
      </c>
      <c r="F167" t="s">
        <v>825</v>
      </c>
      <c r="G167" t="s">
        <v>241</v>
      </c>
      <c r="I167" t="str">
        <f>IF(COUNTIFS('Contract Awards'!$D$9:$D$2697,$B167)&gt;0,"IDV vehicle","Standalone")</f>
        <v>Standalone</v>
      </c>
      <c r="J167" t="s">
        <v>799</v>
      </c>
      <c r="M167" t="s">
        <v>799</v>
      </c>
      <c r="N167" s="15">
        <v>1</v>
      </c>
      <c r="O167" s="15">
        <f>COUNTIFS('Contract Awards'!$D$9:$D$2697,$B167)</f>
        <v>0</v>
      </c>
      <c r="P167" s="4">
        <f>(SUMIFS('Contract Awards'!$M$9:$M$2697,'Contract Awards'!$C$9:$C$2697,$B167)+SUMIFS('Contract Awards'!$M$9:$M$2697,'Contract Awards'!$D$9:$D$2697,$B167))/1000000</f>
        <v>2.313008</v>
      </c>
      <c r="Q167" s="4">
        <f>(SUMIFS('Award Actions'!$K$9:$K$7765,'Award Actions'!$D$9:$D$7765,$B167)+SUMIFS('Award Actions'!$K$9:$K$7765,'Award Actions'!$C$9:$C$7765,$B167))/1000000</f>
        <v>2.313008</v>
      </c>
      <c r="R167" s="6">
        <f t="shared" si="4"/>
        <v>1</v>
      </c>
      <c r="S167" t="s">
        <v>800</v>
      </c>
      <c r="T167" s="15">
        <f>COUNTIFS('Award Actions'!$D$9:$D$7765,$B167)+COUNTIFS('Award Actions'!$C$9:$C$7765,$B167)</f>
        <v>3</v>
      </c>
      <c r="U167" s="18">
        <f>IF(INDEX('Contract Families'!$AK$9:$AK$1696,MATCH($B167,'Contract Families'!$B$9:$B$1696,0))="","",INDEX('Contract Families'!$AK$9:$AK$1696,MATCH($B167,'Contract Families'!$B$9:$B$1696,0)))</f>
        <v>45464</v>
      </c>
      <c r="V167" t="s">
        <v>811</v>
      </c>
      <c r="W167" t="s">
        <v>599</v>
      </c>
      <c r="X167" s="19">
        <f>IF(MAX(_xlfn.MAXIFS('Contract Awards'!$U$9:$U$2697,'Contract Awards'!$C$9:$C$2697,$B167),_xlfn.MAXIFS('Contract Awards'!$U$9:$U$2697,'Contract Awards'!$D$9:$D$2697,$B167))=0,"",MAX(_xlfn.MAXIFS('Contract Awards'!$U$9:$U$2697,'Contract Awards'!$C$9:$C$2697,$B167),_xlfn.MAXIFS('Contract Awards'!$U$9:$U$2697,'Contract Awards'!$D$9:$D$2697,$B167)))</f>
        <v>45464</v>
      </c>
      <c r="Y167" s="19">
        <f>IF(MAX(_xlfn.MAXIFS('Contract Awards'!$V$9:$V$2697,'Contract Awards'!$C$9:$C$2697,$B167),_xlfn.MAXIFS('Contract Awards'!$V$9:$V$2697,'Contract Awards'!$D$9:$D$2697,$B167))=0,"",MAX(_xlfn.MAXIFS('Contract Awards'!$V$9:$V$2697,'Contract Awards'!$C$9:$C$2697,$B167),_xlfn.MAXIFS('Contract Awards'!$V$9:$V$2697,'Contract Awards'!$D$9:$D$2697,$B167)))</f>
        <v>45464</v>
      </c>
      <c r="Z167" s="19">
        <f>IF(_xlfn.MAXIFS('Contract Awards'!$U$9:$U$2697,'Contract Awards'!$C$9:$C$2697,$B167)=0,"",_xlfn.MAXIFS('Contract Awards'!$U$9:$U$2697,'Contract Awards'!$C$9:$C$2697,$B167))</f>
        <v>45464</v>
      </c>
      <c r="AA167" s="18" t="str">
        <f>IF(INDEX('Contract Families'!$AN$9:$AN$1696,MATCH($B167,'Contract Families'!$B$9:$B$1696,0))="","",INDEX('Contract Families'!$AN$9:$AN$1696,MATCH($B167,'Contract Families'!$B$9:$B$1696,0)))</f>
        <v/>
      </c>
      <c r="AB167" s="15">
        <f t="shared" si="5"/>
        <v>0</v>
      </c>
      <c r="AD167" t="str">
        <f>IF($U167="","",IF($U167&lt;'Timing &amp; Incumbent Screen'!$C$6,"Expired - successor unresolved","Active"))</f>
        <v>Expired - successor unresolved</v>
      </c>
    </row>
    <row r="168" spans="2:30" ht="11" outlineLevel="1" x14ac:dyDescent="0.15">
      <c r="B168" t="s">
        <v>307</v>
      </c>
      <c r="C168" t="s">
        <v>850</v>
      </c>
      <c r="D168" t="s">
        <v>760</v>
      </c>
      <c r="E168" t="s">
        <v>795</v>
      </c>
      <c r="F168" t="s">
        <v>818</v>
      </c>
      <c r="H168" t="s">
        <v>371</v>
      </c>
      <c r="I168" t="str">
        <f>IF(COUNTIFS('Contract Awards'!$D$9:$D$2697,$B168)&gt;0,"IDV vehicle","Standalone")</f>
        <v>Standalone</v>
      </c>
      <c r="J168" t="s">
        <v>799</v>
      </c>
      <c r="M168" t="s">
        <v>799</v>
      </c>
      <c r="N168" s="15">
        <v>1</v>
      </c>
      <c r="O168" s="15">
        <f>COUNTIFS('Contract Awards'!$D$9:$D$2697,$B168)</f>
        <v>0</v>
      </c>
      <c r="P168" s="4">
        <f>(SUMIFS('Contract Awards'!$M$9:$M$2697,'Contract Awards'!$C$9:$C$2697,$B168)+SUMIFS('Contract Awards'!$M$9:$M$2697,'Contract Awards'!$D$9:$D$2697,$B168))/1000000</f>
        <v>2.2237909999999999</v>
      </c>
      <c r="Q168" s="4">
        <f>(SUMIFS('Award Actions'!$K$9:$K$7765,'Award Actions'!$D$9:$D$7765,$B168)+SUMIFS('Award Actions'!$K$9:$K$7765,'Award Actions'!$C$9:$C$7765,$B168))/1000000</f>
        <v>0.20303599999999999</v>
      </c>
      <c r="R168" s="6">
        <f t="shared" si="4"/>
        <v>0.09</v>
      </c>
      <c r="S168" t="s">
        <v>810</v>
      </c>
      <c r="T168" s="15">
        <f>COUNTIFS('Award Actions'!$D$9:$D$7765,$B168)+COUNTIFS('Award Actions'!$C$9:$C$7765,$B168)</f>
        <v>2</v>
      </c>
      <c r="U168" s="18">
        <f>IF(INDEX('Contract Families'!$AK$9:$AK$1696,MATCH($B168,'Contract Families'!$B$9:$B$1696,0))="","",INDEX('Contract Families'!$AK$9:$AK$1696,MATCH($B168,'Contract Families'!$B$9:$B$1696,0)))</f>
        <v>42295</v>
      </c>
      <c r="V168" t="s">
        <v>811</v>
      </c>
      <c r="W168" t="s">
        <v>599</v>
      </c>
      <c r="X168" s="19">
        <f>IF(MAX(_xlfn.MAXIFS('Contract Awards'!$U$9:$U$2697,'Contract Awards'!$C$9:$C$2697,$B168),_xlfn.MAXIFS('Contract Awards'!$U$9:$U$2697,'Contract Awards'!$D$9:$D$2697,$B168))=0,"",MAX(_xlfn.MAXIFS('Contract Awards'!$U$9:$U$2697,'Contract Awards'!$C$9:$C$2697,$B168),_xlfn.MAXIFS('Contract Awards'!$U$9:$U$2697,'Contract Awards'!$D$9:$D$2697,$B168)))</f>
        <v>42295</v>
      </c>
      <c r="Y168" s="19">
        <f>IF(MAX(_xlfn.MAXIFS('Contract Awards'!$V$9:$V$2697,'Contract Awards'!$C$9:$C$2697,$B168),_xlfn.MAXIFS('Contract Awards'!$V$9:$V$2697,'Contract Awards'!$D$9:$D$2697,$B168))=0,"",MAX(_xlfn.MAXIFS('Contract Awards'!$V$9:$V$2697,'Contract Awards'!$C$9:$C$2697,$B168),_xlfn.MAXIFS('Contract Awards'!$V$9:$V$2697,'Contract Awards'!$D$9:$D$2697,$B168)))</f>
        <v>42295</v>
      </c>
      <c r="Z168" s="19">
        <f>IF(_xlfn.MAXIFS('Contract Awards'!$U$9:$U$2697,'Contract Awards'!$C$9:$C$2697,$B168)=0,"",_xlfn.MAXIFS('Contract Awards'!$U$9:$U$2697,'Contract Awards'!$C$9:$C$2697,$B168))</f>
        <v>42295</v>
      </c>
      <c r="AA168" s="18" t="str">
        <f>IF(INDEX('Contract Families'!$AN$9:$AN$1696,MATCH($B168,'Contract Families'!$B$9:$B$1696,0))="","",INDEX('Contract Families'!$AN$9:$AN$1696,MATCH($B168,'Contract Families'!$B$9:$B$1696,0)))</f>
        <v/>
      </c>
      <c r="AB168" s="15">
        <f t="shared" si="5"/>
        <v>0</v>
      </c>
      <c r="AD168" t="str">
        <f>IF($U168="","",IF($U168&lt;'Timing &amp; Incumbent Screen'!$C$6,"Expired - successor unresolved","Active"))</f>
        <v>Expired - successor unresolved</v>
      </c>
    </row>
    <row r="169" spans="2:30" ht="11" outlineLevel="1" x14ac:dyDescent="0.15">
      <c r="B169" t="s">
        <v>308</v>
      </c>
      <c r="C169" t="s">
        <v>806</v>
      </c>
      <c r="D169" t="s">
        <v>740</v>
      </c>
      <c r="E169" t="s">
        <v>795</v>
      </c>
      <c r="F169" t="s">
        <v>825</v>
      </c>
      <c r="G169" t="s">
        <v>304</v>
      </c>
      <c r="I169" t="str">
        <f>IF(COUNTIFS('Contract Awards'!$D$9:$D$2697,$B169)&gt;0,"IDV vehicle","Standalone")</f>
        <v>IDV vehicle</v>
      </c>
      <c r="J169" t="s">
        <v>854</v>
      </c>
      <c r="K169" t="s">
        <v>807</v>
      </c>
      <c r="L169" t="s">
        <v>870</v>
      </c>
      <c r="M169" t="s">
        <v>809</v>
      </c>
      <c r="N169" s="15">
        <v>2</v>
      </c>
      <c r="O169" s="15">
        <f>COUNTIFS('Contract Awards'!$D$9:$D$2697,$B169)</f>
        <v>4</v>
      </c>
      <c r="P169" s="4">
        <f>(SUMIFS('Contract Awards'!$M$9:$M$2697,'Contract Awards'!$C$9:$C$2697,$B169)+SUMIFS('Contract Awards'!$M$9:$M$2697,'Contract Awards'!$D$9:$D$2697,$B169))/1000000</f>
        <v>2.1576507500000002</v>
      </c>
      <c r="Q169" s="4">
        <f>(SUMIFS('Award Actions'!$K$9:$K$7765,'Award Actions'!$D$9:$D$7765,$B169)+SUMIFS('Award Actions'!$K$9:$K$7765,'Award Actions'!$C$9:$C$7765,$B169))/1000000</f>
        <v>2.1576507500000002</v>
      </c>
      <c r="R169" s="6">
        <f t="shared" si="4"/>
        <v>1</v>
      </c>
      <c r="S169" t="s">
        <v>800</v>
      </c>
      <c r="T169" s="15">
        <f>COUNTIFS('Award Actions'!$D$9:$D$7765,$B169)+COUNTIFS('Award Actions'!$C$9:$C$7765,$B169)</f>
        <v>14</v>
      </c>
      <c r="U169" s="18">
        <f>IF(INDEX('Contract Families'!$AK$9:$AK$1696,MATCH($B169,'Contract Families'!$B$9:$B$1696,0))="","",INDEX('Contract Families'!$AK$9:$AK$1696,MATCH($B169,'Contract Families'!$B$9:$B$1696,0)))</f>
        <v>46523</v>
      </c>
      <c r="V169" t="s">
        <v>855</v>
      </c>
      <c r="W169" t="s">
        <v>666</v>
      </c>
      <c r="X169" s="19">
        <f>IF(MAX(_xlfn.MAXIFS('Contract Awards'!$U$9:$U$2697,'Contract Awards'!$C$9:$C$2697,$B169),_xlfn.MAXIFS('Contract Awards'!$U$9:$U$2697,'Contract Awards'!$D$9:$D$2697,$B169))=0,"",MAX(_xlfn.MAXIFS('Contract Awards'!$U$9:$U$2697,'Contract Awards'!$C$9:$C$2697,$B169),_xlfn.MAXIFS('Contract Awards'!$U$9:$U$2697,'Contract Awards'!$D$9:$D$2697,$B169)))</f>
        <v>46523</v>
      </c>
      <c r="Y169" s="19">
        <f>IF(MAX(_xlfn.MAXIFS('Contract Awards'!$V$9:$V$2697,'Contract Awards'!$C$9:$C$2697,$B169),_xlfn.MAXIFS('Contract Awards'!$V$9:$V$2697,'Contract Awards'!$D$9:$D$2697,$B169))=0,"",MAX(_xlfn.MAXIFS('Contract Awards'!$V$9:$V$2697,'Contract Awards'!$C$9:$C$2697,$B169),_xlfn.MAXIFS('Contract Awards'!$V$9:$V$2697,'Contract Awards'!$D$9:$D$2697,$B169)))</f>
        <v>46444</v>
      </c>
      <c r="Z169" s="19">
        <f>IF(_xlfn.MAXIFS('Contract Awards'!$U$9:$U$2697,'Contract Awards'!$C$9:$C$2697,$B169)=0,"",_xlfn.MAXIFS('Contract Awards'!$U$9:$U$2697,'Contract Awards'!$C$9:$C$2697,$B169))</f>
        <v>46523</v>
      </c>
      <c r="AA169" s="18">
        <f>IF(INDEX('Contract Families'!$AN$9:$AN$1696,MATCH($B169,'Contract Families'!$B$9:$B$1696,0))="","",INDEX('Contract Families'!$AN$9:$AN$1696,MATCH($B169,'Contract Families'!$B$9:$B$1696,0)))</f>
        <v>46444</v>
      </c>
      <c r="AB169" s="15">
        <f t="shared" si="5"/>
        <v>-3</v>
      </c>
      <c r="AD169" t="str">
        <f>IF($U169="","",IF($U169&lt;'Timing &amp; Incumbent Screen'!$C$6,"Expired - successor unresolved","Active"))</f>
        <v>Active</v>
      </c>
    </row>
    <row r="170" spans="2:30" ht="11" outlineLevel="1" x14ac:dyDescent="0.15">
      <c r="B170" t="s">
        <v>309</v>
      </c>
      <c r="C170" t="s">
        <v>806</v>
      </c>
      <c r="D170" t="s">
        <v>740</v>
      </c>
      <c r="E170" t="s">
        <v>795</v>
      </c>
      <c r="F170" t="s">
        <v>804</v>
      </c>
      <c r="G170" t="s">
        <v>871</v>
      </c>
      <c r="I170" t="str">
        <f>IF(COUNTIFS('Contract Awards'!$D$9:$D$2697,$B170)&gt;0,"IDV vehicle","Standalone")</f>
        <v>IDV vehicle</v>
      </c>
      <c r="J170" t="s">
        <v>835</v>
      </c>
      <c r="K170" t="s">
        <v>807</v>
      </c>
      <c r="M170" t="s">
        <v>799</v>
      </c>
      <c r="N170" s="15">
        <v>1</v>
      </c>
      <c r="O170" s="15">
        <f>COUNTIFS('Contract Awards'!$D$9:$D$2697,$B170)</f>
        <v>19</v>
      </c>
      <c r="P170" s="4">
        <f>(SUMIFS('Contract Awards'!$M$9:$M$2697,'Contract Awards'!$C$9:$C$2697,$B170)+SUMIFS('Contract Awards'!$M$9:$M$2697,'Contract Awards'!$D$9:$D$2697,$B170))/1000000</f>
        <v>2.1139822700000002</v>
      </c>
      <c r="Q170" s="4">
        <f>(SUMIFS('Award Actions'!$K$9:$K$7765,'Award Actions'!$D$9:$D$7765,$B170)+SUMIFS('Award Actions'!$K$9:$K$7765,'Award Actions'!$C$9:$C$7765,$B170))/1000000</f>
        <v>2.1139822700000002</v>
      </c>
      <c r="R170" s="6">
        <f t="shared" si="4"/>
        <v>1</v>
      </c>
      <c r="S170" t="s">
        <v>800</v>
      </c>
      <c r="T170" s="15">
        <f>COUNTIFS('Award Actions'!$D$9:$D$7765,$B170)+COUNTIFS('Award Actions'!$C$9:$C$7765,$B170)</f>
        <v>29</v>
      </c>
      <c r="U170" s="18">
        <f>IF(INDEX('Contract Families'!$AK$9:$AK$1696,MATCH($B170,'Contract Families'!$B$9:$B$1696,0))="","",INDEX('Contract Families'!$AK$9:$AK$1696,MATCH($B170,'Contract Families'!$B$9:$B$1696,0)))</f>
        <v>46446</v>
      </c>
      <c r="V170" t="s">
        <v>836</v>
      </c>
      <c r="W170" t="s">
        <v>631</v>
      </c>
      <c r="X170" s="19">
        <f>IF(MAX(_xlfn.MAXIFS('Contract Awards'!$U$9:$U$2697,'Contract Awards'!$C$9:$C$2697,$B170),_xlfn.MAXIFS('Contract Awards'!$U$9:$U$2697,'Contract Awards'!$D$9:$D$2697,$B170))=0,"",MAX(_xlfn.MAXIFS('Contract Awards'!$U$9:$U$2697,'Contract Awards'!$C$9:$C$2697,$B170),_xlfn.MAXIFS('Contract Awards'!$U$9:$U$2697,'Contract Awards'!$D$9:$D$2697,$B170)))</f>
        <v>46446</v>
      </c>
      <c r="Y170" s="19">
        <f>IF(MAX(_xlfn.MAXIFS('Contract Awards'!$V$9:$V$2697,'Contract Awards'!$C$9:$C$2697,$B170),_xlfn.MAXIFS('Contract Awards'!$V$9:$V$2697,'Contract Awards'!$D$9:$D$2697,$B170))=0,"",MAX(_xlfn.MAXIFS('Contract Awards'!$V$9:$V$2697,'Contract Awards'!$C$9:$C$2697,$B170),_xlfn.MAXIFS('Contract Awards'!$V$9:$V$2697,'Contract Awards'!$D$9:$D$2697,$B170)))</f>
        <v>46143</v>
      </c>
      <c r="Z170" s="19">
        <f>IF(_xlfn.MAXIFS('Contract Awards'!$U$9:$U$2697,'Contract Awards'!$C$9:$C$2697,$B170)=0,"",_xlfn.MAXIFS('Contract Awards'!$U$9:$U$2697,'Contract Awards'!$C$9:$C$2697,$B170))</f>
        <v>46446</v>
      </c>
      <c r="AA170" s="18">
        <f>IF(INDEX('Contract Families'!$AN$9:$AN$1696,MATCH($B170,'Contract Families'!$B$9:$B$1696,0))="","",INDEX('Contract Families'!$AN$9:$AN$1696,MATCH($B170,'Contract Families'!$B$9:$B$1696,0)))</f>
        <v>46143</v>
      </c>
      <c r="AB170" s="15">
        <f t="shared" si="5"/>
        <v>-10</v>
      </c>
      <c r="AD170" t="str">
        <f>IF($U170="","",IF($U170&lt;'Timing &amp; Incumbent Screen'!$C$6,"Expired - successor unresolved","Active"))</f>
        <v>Active</v>
      </c>
    </row>
    <row r="171" spans="2:30" ht="11" outlineLevel="1" x14ac:dyDescent="0.15">
      <c r="B171" t="s">
        <v>310</v>
      </c>
      <c r="C171" t="s">
        <v>806</v>
      </c>
      <c r="D171" t="s">
        <v>740</v>
      </c>
      <c r="E171" t="s">
        <v>795</v>
      </c>
      <c r="F171" t="s">
        <v>825</v>
      </c>
      <c r="I171" t="str">
        <f>IF(COUNTIFS('Contract Awards'!$D$9:$D$2697,$B171)&gt;0,"IDV vehicle","Standalone")</f>
        <v>IDV vehicle</v>
      </c>
      <c r="J171" t="s">
        <v>854</v>
      </c>
      <c r="K171" t="s">
        <v>807</v>
      </c>
      <c r="L171" t="s">
        <v>870</v>
      </c>
      <c r="M171" t="s">
        <v>815</v>
      </c>
      <c r="N171" s="15">
        <v>2</v>
      </c>
      <c r="O171" s="15">
        <f>COUNTIFS('Contract Awards'!$D$9:$D$2697,$B171)</f>
        <v>7</v>
      </c>
      <c r="P171" s="4">
        <f>(SUMIFS('Contract Awards'!$M$9:$M$2697,'Contract Awards'!$C$9:$C$2697,$B171)+SUMIFS('Contract Awards'!$M$9:$M$2697,'Contract Awards'!$D$9:$D$2697,$B171))/1000000</f>
        <v>2.0950209899999996</v>
      </c>
      <c r="Q171" s="4">
        <f>(SUMIFS('Award Actions'!$K$9:$K$7765,'Award Actions'!$D$9:$D$7765,$B171)+SUMIFS('Award Actions'!$K$9:$K$7765,'Award Actions'!$C$9:$C$7765,$B171))/1000000</f>
        <v>2.0950209899999996</v>
      </c>
      <c r="R171" s="6">
        <f t="shared" si="4"/>
        <v>1</v>
      </c>
      <c r="S171" t="s">
        <v>800</v>
      </c>
      <c r="T171" s="15">
        <f>COUNTIFS('Award Actions'!$D$9:$D$7765,$B171)+COUNTIFS('Award Actions'!$C$9:$C$7765,$B171)</f>
        <v>19</v>
      </c>
      <c r="U171" s="18">
        <f>IF(INDEX('Contract Families'!$AK$9:$AK$1696,MATCH($B171,'Contract Families'!$B$9:$B$1696,0))="","",INDEX('Contract Families'!$AK$9:$AK$1696,MATCH($B171,'Contract Families'!$B$9:$B$1696,0)))</f>
        <v>46525</v>
      </c>
      <c r="V171" t="s">
        <v>855</v>
      </c>
      <c r="W171" t="s">
        <v>666</v>
      </c>
      <c r="X171" s="19">
        <f>IF(MAX(_xlfn.MAXIFS('Contract Awards'!$U$9:$U$2697,'Contract Awards'!$C$9:$C$2697,$B171),_xlfn.MAXIFS('Contract Awards'!$U$9:$U$2697,'Contract Awards'!$D$9:$D$2697,$B171))=0,"",MAX(_xlfn.MAXIFS('Contract Awards'!$U$9:$U$2697,'Contract Awards'!$C$9:$C$2697,$B171),_xlfn.MAXIFS('Contract Awards'!$U$9:$U$2697,'Contract Awards'!$D$9:$D$2697,$B171)))</f>
        <v>46525</v>
      </c>
      <c r="Y171" s="19">
        <f>IF(MAX(_xlfn.MAXIFS('Contract Awards'!$V$9:$V$2697,'Contract Awards'!$C$9:$C$2697,$B171),_xlfn.MAXIFS('Contract Awards'!$V$9:$V$2697,'Contract Awards'!$D$9:$D$2697,$B171))=0,"",MAX(_xlfn.MAXIFS('Contract Awards'!$V$9:$V$2697,'Contract Awards'!$C$9:$C$2697,$B171),_xlfn.MAXIFS('Contract Awards'!$V$9:$V$2697,'Contract Awards'!$D$9:$D$2697,$B171)))</f>
        <v>46173</v>
      </c>
      <c r="Z171" s="19">
        <f>IF(_xlfn.MAXIFS('Contract Awards'!$U$9:$U$2697,'Contract Awards'!$C$9:$C$2697,$B171)=0,"",_xlfn.MAXIFS('Contract Awards'!$U$9:$U$2697,'Contract Awards'!$C$9:$C$2697,$B171))</f>
        <v>46525</v>
      </c>
      <c r="AA171" s="18">
        <f>IF(INDEX('Contract Families'!$AN$9:$AN$1696,MATCH($B171,'Contract Families'!$B$9:$B$1696,0))="","",INDEX('Contract Families'!$AN$9:$AN$1696,MATCH($B171,'Contract Families'!$B$9:$B$1696,0)))</f>
        <v>46173</v>
      </c>
      <c r="AB171" s="15">
        <f t="shared" si="5"/>
        <v>-12</v>
      </c>
      <c r="AD171" t="str">
        <f>IF($U171="","",IF($U171&lt;'Timing &amp; Incumbent Screen'!$C$6,"Expired - successor unresolved","Active"))</f>
        <v>Active</v>
      </c>
    </row>
    <row r="172" spans="2:30" ht="11" outlineLevel="1" x14ac:dyDescent="0.15">
      <c r="B172" t="s">
        <v>311</v>
      </c>
      <c r="C172" t="s">
        <v>794</v>
      </c>
      <c r="D172" t="s">
        <v>738</v>
      </c>
      <c r="E172" t="s">
        <v>795</v>
      </c>
      <c r="F172" t="s">
        <v>818</v>
      </c>
      <c r="H172" t="s">
        <v>313</v>
      </c>
      <c r="I172" t="str">
        <f>IF(COUNTIFS('Contract Awards'!$D$9:$D$2697,$B172)&gt;0,"IDV vehicle","Standalone")</f>
        <v>Standalone</v>
      </c>
      <c r="J172" t="s">
        <v>799</v>
      </c>
      <c r="M172" t="s">
        <v>799</v>
      </c>
      <c r="N172" s="15">
        <v>1</v>
      </c>
      <c r="O172" s="15">
        <f>COUNTIFS('Contract Awards'!$D$9:$D$2697,$B172)</f>
        <v>0</v>
      </c>
      <c r="P172" s="4">
        <f>(SUMIFS('Contract Awards'!$M$9:$M$2697,'Contract Awards'!$C$9:$C$2697,$B172)+SUMIFS('Contract Awards'!$M$9:$M$2697,'Contract Awards'!$D$9:$D$2697,$B172))/1000000</f>
        <v>2.0641880000000001</v>
      </c>
      <c r="Q172" s="4">
        <f>(SUMIFS('Award Actions'!$K$9:$K$7765,'Award Actions'!$D$9:$D$7765,$B172)+SUMIFS('Award Actions'!$K$9:$K$7765,'Award Actions'!$C$9:$C$7765,$B172))/1000000</f>
        <v>2.0641880000000001</v>
      </c>
      <c r="R172" s="6">
        <f t="shared" si="4"/>
        <v>1</v>
      </c>
      <c r="S172" t="s">
        <v>800</v>
      </c>
      <c r="T172" s="15">
        <f>COUNTIFS('Award Actions'!$D$9:$D$7765,$B172)+COUNTIFS('Award Actions'!$C$9:$C$7765,$B172)</f>
        <v>10</v>
      </c>
      <c r="U172" s="18">
        <f>IF(INDEX('Contract Families'!$AK$9:$AK$1696,MATCH($B172,'Contract Families'!$B$9:$B$1696,0))="","",INDEX('Contract Families'!$AK$9:$AK$1696,MATCH($B172,'Contract Families'!$B$9:$B$1696,0)))</f>
        <v>43075</v>
      </c>
      <c r="V172" t="s">
        <v>811</v>
      </c>
      <c r="W172" t="s">
        <v>599</v>
      </c>
      <c r="X172" s="19">
        <f>IF(MAX(_xlfn.MAXIFS('Contract Awards'!$U$9:$U$2697,'Contract Awards'!$C$9:$C$2697,$B172),_xlfn.MAXIFS('Contract Awards'!$U$9:$U$2697,'Contract Awards'!$D$9:$D$2697,$B172))=0,"",MAX(_xlfn.MAXIFS('Contract Awards'!$U$9:$U$2697,'Contract Awards'!$C$9:$C$2697,$B172),_xlfn.MAXIFS('Contract Awards'!$U$9:$U$2697,'Contract Awards'!$D$9:$D$2697,$B172)))</f>
        <v>43075</v>
      </c>
      <c r="Y172" s="19">
        <f>IF(MAX(_xlfn.MAXIFS('Contract Awards'!$V$9:$V$2697,'Contract Awards'!$C$9:$C$2697,$B172),_xlfn.MAXIFS('Contract Awards'!$V$9:$V$2697,'Contract Awards'!$D$9:$D$2697,$B172))=0,"",MAX(_xlfn.MAXIFS('Contract Awards'!$V$9:$V$2697,'Contract Awards'!$C$9:$C$2697,$B172),_xlfn.MAXIFS('Contract Awards'!$V$9:$V$2697,'Contract Awards'!$D$9:$D$2697,$B172)))</f>
        <v>43075</v>
      </c>
      <c r="Z172" s="19">
        <f>IF(_xlfn.MAXIFS('Contract Awards'!$U$9:$U$2697,'Contract Awards'!$C$9:$C$2697,$B172)=0,"",_xlfn.MAXIFS('Contract Awards'!$U$9:$U$2697,'Contract Awards'!$C$9:$C$2697,$B172))</f>
        <v>43075</v>
      </c>
      <c r="AA172" s="18" t="str">
        <f>IF(INDEX('Contract Families'!$AN$9:$AN$1696,MATCH($B172,'Contract Families'!$B$9:$B$1696,0))="","",INDEX('Contract Families'!$AN$9:$AN$1696,MATCH($B172,'Contract Families'!$B$9:$B$1696,0)))</f>
        <v/>
      </c>
      <c r="AB172" s="15">
        <f t="shared" si="5"/>
        <v>0</v>
      </c>
      <c r="AD172" t="str">
        <f>IF($U172="","",IF($U172&lt;'Timing &amp; Incumbent Screen'!$C$6,"Expired - successor unresolved","Active"))</f>
        <v>Expired - successor unresolved</v>
      </c>
    </row>
    <row r="173" spans="2:30" ht="11" outlineLevel="1" x14ac:dyDescent="0.15">
      <c r="B173" t="s">
        <v>313</v>
      </c>
      <c r="C173" t="s">
        <v>794</v>
      </c>
      <c r="D173" t="s">
        <v>738</v>
      </c>
      <c r="E173" t="s">
        <v>795</v>
      </c>
      <c r="F173" t="s">
        <v>818</v>
      </c>
      <c r="G173" t="s">
        <v>311</v>
      </c>
      <c r="H173" t="s">
        <v>236</v>
      </c>
      <c r="I173" t="str">
        <f>IF(COUNTIFS('Contract Awards'!$D$9:$D$2697,$B173)&gt;0,"IDV vehicle","Standalone")</f>
        <v>Standalone</v>
      </c>
      <c r="J173" t="s">
        <v>799</v>
      </c>
      <c r="M173" t="s">
        <v>799</v>
      </c>
      <c r="N173" s="15">
        <v>1</v>
      </c>
      <c r="O173" s="15">
        <f>COUNTIFS('Contract Awards'!$D$9:$D$2697,$B173)</f>
        <v>0</v>
      </c>
      <c r="P173" s="4">
        <f>(SUMIFS('Contract Awards'!$M$9:$M$2697,'Contract Awards'!$C$9:$C$2697,$B173)+SUMIFS('Contract Awards'!$M$9:$M$2697,'Contract Awards'!$D$9:$D$2697,$B173))/1000000</f>
        <v>2.02883799</v>
      </c>
      <c r="Q173" s="4">
        <f>(SUMIFS('Award Actions'!$K$9:$K$7765,'Award Actions'!$D$9:$D$7765,$B173)+SUMIFS('Award Actions'!$K$9:$K$7765,'Award Actions'!$C$9:$C$7765,$B173))/1000000</f>
        <v>2.02883799</v>
      </c>
      <c r="R173" s="6">
        <f t="shared" si="4"/>
        <v>1</v>
      </c>
      <c r="S173" t="s">
        <v>800</v>
      </c>
      <c r="T173" s="15">
        <f>COUNTIFS('Award Actions'!$D$9:$D$7765,$B173)+COUNTIFS('Award Actions'!$C$9:$C$7765,$B173)</f>
        <v>6</v>
      </c>
      <c r="U173" s="18">
        <f>IF(INDEX('Contract Families'!$AK$9:$AK$1696,MATCH($B173,'Contract Families'!$B$9:$B$1696,0))="","",INDEX('Contract Families'!$AK$9:$AK$1696,MATCH($B173,'Contract Families'!$B$9:$B$1696,0)))</f>
        <v>44266</v>
      </c>
      <c r="V173" t="s">
        <v>811</v>
      </c>
      <c r="W173" t="s">
        <v>599</v>
      </c>
      <c r="X173" s="19">
        <f>IF(MAX(_xlfn.MAXIFS('Contract Awards'!$U$9:$U$2697,'Contract Awards'!$C$9:$C$2697,$B173),_xlfn.MAXIFS('Contract Awards'!$U$9:$U$2697,'Contract Awards'!$D$9:$D$2697,$B173))=0,"",MAX(_xlfn.MAXIFS('Contract Awards'!$U$9:$U$2697,'Contract Awards'!$C$9:$C$2697,$B173),_xlfn.MAXIFS('Contract Awards'!$U$9:$U$2697,'Contract Awards'!$D$9:$D$2697,$B173)))</f>
        <v>44266</v>
      </c>
      <c r="Y173" s="19">
        <f>IF(MAX(_xlfn.MAXIFS('Contract Awards'!$V$9:$V$2697,'Contract Awards'!$C$9:$C$2697,$B173),_xlfn.MAXIFS('Contract Awards'!$V$9:$V$2697,'Contract Awards'!$D$9:$D$2697,$B173))=0,"",MAX(_xlfn.MAXIFS('Contract Awards'!$V$9:$V$2697,'Contract Awards'!$C$9:$C$2697,$B173),_xlfn.MAXIFS('Contract Awards'!$V$9:$V$2697,'Contract Awards'!$D$9:$D$2697,$B173)))</f>
        <v>44288</v>
      </c>
      <c r="Z173" s="19">
        <f>IF(_xlfn.MAXIFS('Contract Awards'!$U$9:$U$2697,'Contract Awards'!$C$9:$C$2697,$B173)=0,"",_xlfn.MAXIFS('Contract Awards'!$U$9:$U$2697,'Contract Awards'!$C$9:$C$2697,$B173))</f>
        <v>44266</v>
      </c>
      <c r="AA173" s="18" t="str">
        <f>IF(INDEX('Contract Families'!$AN$9:$AN$1696,MATCH($B173,'Contract Families'!$B$9:$B$1696,0))="","",INDEX('Contract Families'!$AN$9:$AN$1696,MATCH($B173,'Contract Families'!$B$9:$B$1696,0)))</f>
        <v/>
      </c>
      <c r="AB173" s="15">
        <f t="shared" si="5"/>
        <v>1</v>
      </c>
      <c r="AD173" t="str">
        <f>IF($U173="","",IF($U173&lt;'Timing &amp; Incumbent Screen'!$C$6,"Expired - successor unresolved","Active"))</f>
        <v>Expired - successor unresolved</v>
      </c>
    </row>
    <row r="174" spans="2:30" ht="11" outlineLevel="1" x14ac:dyDescent="0.15">
      <c r="B174" t="s">
        <v>314</v>
      </c>
      <c r="C174" t="s">
        <v>837</v>
      </c>
      <c r="D174" t="s">
        <v>741</v>
      </c>
      <c r="E174" t="s">
        <v>795</v>
      </c>
      <c r="F174" t="s">
        <v>818</v>
      </c>
      <c r="I174" t="str">
        <f>IF(COUNTIFS('Contract Awards'!$D$9:$D$2697,$B174)&gt;0,"IDV vehicle","Standalone")</f>
        <v>Standalone</v>
      </c>
      <c r="J174" t="s">
        <v>799</v>
      </c>
      <c r="M174" t="s">
        <v>799</v>
      </c>
      <c r="N174" s="15">
        <v>1</v>
      </c>
      <c r="O174" s="15">
        <f>COUNTIFS('Contract Awards'!$D$9:$D$2697,$B174)</f>
        <v>0</v>
      </c>
      <c r="P174" s="4">
        <f>(SUMIFS('Contract Awards'!$M$9:$M$2697,'Contract Awards'!$C$9:$C$2697,$B174)+SUMIFS('Contract Awards'!$M$9:$M$2697,'Contract Awards'!$D$9:$D$2697,$B174))/1000000</f>
        <v>2.0158055099999999</v>
      </c>
      <c r="Q174" s="4">
        <f>(SUMIFS('Award Actions'!$K$9:$K$7765,'Award Actions'!$D$9:$D$7765,$B174)+SUMIFS('Award Actions'!$K$9:$K$7765,'Award Actions'!$C$9:$C$7765,$B174))/1000000</f>
        <v>6.6620000000000004E-3</v>
      </c>
      <c r="R174" s="6">
        <f t="shared" si="4"/>
        <v>0</v>
      </c>
      <c r="S174" t="s">
        <v>810</v>
      </c>
      <c r="T174" s="15">
        <f>COUNTIFS('Award Actions'!$D$9:$D$7765,$B174)+COUNTIFS('Award Actions'!$C$9:$C$7765,$B174)</f>
        <v>1</v>
      </c>
      <c r="U174" s="18">
        <f>IF(INDEX('Contract Families'!$AK$9:$AK$1696,MATCH($B174,'Contract Families'!$B$9:$B$1696,0))="","",INDEX('Contract Families'!$AK$9:$AK$1696,MATCH($B174,'Contract Families'!$B$9:$B$1696,0)))</f>
        <v>42392</v>
      </c>
      <c r="V174" t="s">
        <v>811</v>
      </c>
      <c r="W174" t="s">
        <v>599</v>
      </c>
      <c r="X174" s="19">
        <f>IF(MAX(_xlfn.MAXIFS('Contract Awards'!$U$9:$U$2697,'Contract Awards'!$C$9:$C$2697,$B174),_xlfn.MAXIFS('Contract Awards'!$U$9:$U$2697,'Contract Awards'!$D$9:$D$2697,$B174))=0,"",MAX(_xlfn.MAXIFS('Contract Awards'!$U$9:$U$2697,'Contract Awards'!$C$9:$C$2697,$B174),_xlfn.MAXIFS('Contract Awards'!$U$9:$U$2697,'Contract Awards'!$D$9:$D$2697,$B174)))</f>
        <v>42392</v>
      </c>
      <c r="Y174" s="19">
        <f>IF(MAX(_xlfn.MAXIFS('Contract Awards'!$V$9:$V$2697,'Contract Awards'!$C$9:$C$2697,$B174),_xlfn.MAXIFS('Contract Awards'!$V$9:$V$2697,'Contract Awards'!$D$9:$D$2697,$B174))=0,"",MAX(_xlfn.MAXIFS('Contract Awards'!$V$9:$V$2697,'Contract Awards'!$C$9:$C$2697,$B174),_xlfn.MAXIFS('Contract Awards'!$V$9:$V$2697,'Contract Awards'!$D$9:$D$2697,$B174)))</f>
        <v>42392</v>
      </c>
      <c r="Z174" s="19">
        <f>IF(_xlfn.MAXIFS('Contract Awards'!$U$9:$U$2697,'Contract Awards'!$C$9:$C$2697,$B174)=0,"",_xlfn.MAXIFS('Contract Awards'!$U$9:$U$2697,'Contract Awards'!$C$9:$C$2697,$B174))</f>
        <v>42392</v>
      </c>
      <c r="AA174" s="18" t="str">
        <f>IF(INDEX('Contract Families'!$AN$9:$AN$1696,MATCH($B174,'Contract Families'!$B$9:$B$1696,0))="","",INDEX('Contract Families'!$AN$9:$AN$1696,MATCH($B174,'Contract Families'!$B$9:$B$1696,0)))</f>
        <v/>
      </c>
      <c r="AB174" s="15">
        <f t="shared" si="5"/>
        <v>0</v>
      </c>
      <c r="AD174" t="str">
        <f>IF($U174="","",IF($U174&lt;'Timing &amp; Incumbent Screen'!$C$6,"Expired - successor unresolved","Active"))</f>
        <v>Expired - successor unresolved</v>
      </c>
    </row>
    <row r="175" spans="2:30" ht="11" outlineLevel="1" x14ac:dyDescent="0.15">
      <c r="B175" t="s">
        <v>315</v>
      </c>
      <c r="C175" t="s">
        <v>806</v>
      </c>
      <c r="D175" t="s">
        <v>757</v>
      </c>
      <c r="E175" t="s">
        <v>795</v>
      </c>
      <c r="F175" t="s">
        <v>826</v>
      </c>
      <c r="I175" t="str">
        <f>IF(COUNTIFS('Contract Awards'!$D$9:$D$2697,$B175)&gt;0,"IDV vehicle","Standalone")</f>
        <v>Standalone</v>
      </c>
      <c r="J175" t="s">
        <v>799</v>
      </c>
      <c r="M175" t="s">
        <v>799</v>
      </c>
      <c r="N175" s="15">
        <v>1</v>
      </c>
      <c r="O175" s="15">
        <f>COUNTIFS('Contract Awards'!$D$9:$D$2697,$B175)</f>
        <v>0</v>
      </c>
      <c r="P175" s="4">
        <f>(SUMIFS('Contract Awards'!$M$9:$M$2697,'Contract Awards'!$C$9:$C$2697,$B175)+SUMIFS('Contract Awards'!$M$9:$M$2697,'Contract Awards'!$D$9:$D$2697,$B175))/1000000</f>
        <v>1.9979204799999999</v>
      </c>
      <c r="Q175" s="4">
        <f>(SUMIFS('Award Actions'!$K$9:$K$7765,'Award Actions'!$D$9:$D$7765,$B175)+SUMIFS('Award Actions'!$K$9:$K$7765,'Award Actions'!$C$9:$C$7765,$B175))/1000000</f>
        <v>1.9979204799999999</v>
      </c>
      <c r="R175" s="6">
        <f t="shared" si="4"/>
        <v>1</v>
      </c>
      <c r="S175" t="s">
        <v>800</v>
      </c>
      <c r="T175" s="15">
        <f>COUNTIFS('Award Actions'!$D$9:$D$7765,$B175)+COUNTIFS('Award Actions'!$C$9:$C$7765,$B175)</f>
        <v>1</v>
      </c>
      <c r="U175" s="18">
        <f>IF(INDEX('Contract Families'!$AK$9:$AK$1696,MATCH($B175,'Contract Families'!$B$9:$B$1696,0))="","",INDEX('Contract Families'!$AK$9:$AK$1696,MATCH($B175,'Contract Families'!$B$9:$B$1696,0)))</f>
        <v>46150</v>
      </c>
      <c r="V175" t="s">
        <v>811</v>
      </c>
      <c r="W175" t="s">
        <v>599</v>
      </c>
      <c r="X175" s="19">
        <f>IF(MAX(_xlfn.MAXIFS('Contract Awards'!$U$9:$U$2697,'Contract Awards'!$C$9:$C$2697,$B175),_xlfn.MAXIFS('Contract Awards'!$U$9:$U$2697,'Contract Awards'!$D$9:$D$2697,$B175))=0,"",MAX(_xlfn.MAXIFS('Contract Awards'!$U$9:$U$2697,'Contract Awards'!$C$9:$C$2697,$B175),_xlfn.MAXIFS('Contract Awards'!$U$9:$U$2697,'Contract Awards'!$D$9:$D$2697,$B175)))</f>
        <v>46150</v>
      </c>
      <c r="Y175" s="19">
        <f>IF(MAX(_xlfn.MAXIFS('Contract Awards'!$V$9:$V$2697,'Contract Awards'!$C$9:$C$2697,$B175),_xlfn.MAXIFS('Contract Awards'!$V$9:$V$2697,'Contract Awards'!$D$9:$D$2697,$B175))=0,"",MAX(_xlfn.MAXIFS('Contract Awards'!$V$9:$V$2697,'Contract Awards'!$C$9:$C$2697,$B175),_xlfn.MAXIFS('Contract Awards'!$V$9:$V$2697,'Contract Awards'!$D$9:$D$2697,$B175)))</f>
        <v>46150</v>
      </c>
      <c r="Z175" s="19">
        <f>IF(_xlfn.MAXIFS('Contract Awards'!$U$9:$U$2697,'Contract Awards'!$C$9:$C$2697,$B175)=0,"",_xlfn.MAXIFS('Contract Awards'!$U$9:$U$2697,'Contract Awards'!$C$9:$C$2697,$B175))</f>
        <v>46150</v>
      </c>
      <c r="AA175" s="18" t="str">
        <f>IF(INDEX('Contract Families'!$AN$9:$AN$1696,MATCH($B175,'Contract Families'!$B$9:$B$1696,0))="","",INDEX('Contract Families'!$AN$9:$AN$1696,MATCH($B175,'Contract Families'!$B$9:$B$1696,0)))</f>
        <v/>
      </c>
      <c r="AB175" s="15">
        <f t="shared" si="5"/>
        <v>0</v>
      </c>
      <c r="AD175" t="str">
        <f>IF($U175="","",IF($U175&lt;'Timing &amp; Incumbent Screen'!$C$6,"Expired - successor unresolved","Active"))</f>
        <v>Expired - successor unresolved</v>
      </c>
    </row>
    <row r="176" spans="2:30" ht="11" outlineLevel="1" x14ac:dyDescent="0.15">
      <c r="B176" t="s">
        <v>316</v>
      </c>
      <c r="C176" t="s">
        <v>821</v>
      </c>
      <c r="D176" t="s">
        <v>743</v>
      </c>
      <c r="E176" t="s">
        <v>795</v>
      </c>
      <c r="F176" t="s">
        <v>818</v>
      </c>
      <c r="H176" t="s">
        <v>323</v>
      </c>
      <c r="I176" t="str">
        <f>IF(COUNTIFS('Contract Awards'!$D$9:$D$2697,$B176)&gt;0,"IDV vehicle","Standalone")</f>
        <v>Standalone</v>
      </c>
      <c r="J176" t="s">
        <v>799</v>
      </c>
      <c r="M176" t="s">
        <v>799</v>
      </c>
      <c r="N176" s="15">
        <v>1</v>
      </c>
      <c r="O176" s="15">
        <f>COUNTIFS('Contract Awards'!$D$9:$D$2697,$B176)</f>
        <v>0</v>
      </c>
      <c r="P176" s="4">
        <f>(SUMIFS('Contract Awards'!$M$9:$M$2697,'Contract Awards'!$C$9:$C$2697,$B176)+SUMIFS('Contract Awards'!$M$9:$M$2697,'Contract Awards'!$D$9:$D$2697,$B176))/1000000</f>
        <v>1.982674</v>
      </c>
      <c r="Q176" s="4">
        <f>(SUMIFS('Award Actions'!$K$9:$K$7765,'Award Actions'!$D$9:$D$7765,$B176)+SUMIFS('Award Actions'!$K$9:$K$7765,'Award Actions'!$C$9:$C$7765,$B176))/1000000</f>
        <v>1.982674</v>
      </c>
      <c r="R176" s="6">
        <f t="shared" si="4"/>
        <v>1</v>
      </c>
      <c r="S176" t="s">
        <v>800</v>
      </c>
      <c r="T176" s="15">
        <f>COUNTIFS('Award Actions'!$D$9:$D$7765,$B176)+COUNTIFS('Award Actions'!$C$9:$C$7765,$B176)</f>
        <v>3</v>
      </c>
      <c r="U176" s="18">
        <f>IF(INDEX('Contract Families'!$AK$9:$AK$1696,MATCH($B176,'Contract Families'!$B$9:$B$1696,0))="","",INDEX('Contract Families'!$AK$9:$AK$1696,MATCH($B176,'Contract Families'!$B$9:$B$1696,0)))</f>
        <v>44429</v>
      </c>
      <c r="V176" t="s">
        <v>811</v>
      </c>
      <c r="W176" t="s">
        <v>599</v>
      </c>
      <c r="X176" s="19">
        <f>IF(MAX(_xlfn.MAXIFS('Contract Awards'!$U$9:$U$2697,'Contract Awards'!$C$9:$C$2697,$B176),_xlfn.MAXIFS('Contract Awards'!$U$9:$U$2697,'Contract Awards'!$D$9:$D$2697,$B176))=0,"",MAX(_xlfn.MAXIFS('Contract Awards'!$U$9:$U$2697,'Contract Awards'!$C$9:$C$2697,$B176),_xlfn.MAXIFS('Contract Awards'!$U$9:$U$2697,'Contract Awards'!$D$9:$D$2697,$B176)))</f>
        <v>44429</v>
      </c>
      <c r="Y176" s="19">
        <f>IF(MAX(_xlfn.MAXIFS('Contract Awards'!$V$9:$V$2697,'Contract Awards'!$C$9:$C$2697,$B176),_xlfn.MAXIFS('Contract Awards'!$V$9:$V$2697,'Contract Awards'!$D$9:$D$2697,$B176))=0,"",MAX(_xlfn.MAXIFS('Contract Awards'!$V$9:$V$2697,'Contract Awards'!$C$9:$C$2697,$B176),_xlfn.MAXIFS('Contract Awards'!$V$9:$V$2697,'Contract Awards'!$D$9:$D$2697,$B176)))</f>
        <v>44429</v>
      </c>
      <c r="Z176" s="19">
        <f>IF(_xlfn.MAXIFS('Contract Awards'!$U$9:$U$2697,'Contract Awards'!$C$9:$C$2697,$B176)=0,"",_xlfn.MAXIFS('Contract Awards'!$U$9:$U$2697,'Contract Awards'!$C$9:$C$2697,$B176))</f>
        <v>44429</v>
      </c>
      <c r="AA176" s="18" t="str">
        <f>IF(INDEX('Contract Families'!$AN$9:$AN$1696,MATCH($B176,'Contract Families'!$B$9:$B$1696,0))="","",INDEX('Contract Families'!$AN$9:$AN$1696,MATCH($B176,'Contract Families'!$B$9:$B$1696,0)))</f>
        <v/>
      </c>
      <c r="AB176" s="15">
        <f t="shared" si="5"/>
        <v>0</v>
      </c>
      <c r="AD176" t="str">
        <f>IF($U176="","",IF($U176&lt;'Timing &amp; Incumbent Screen'!$C$6,"Expired - successor unresolved","Active"))</f>
        <v>Expired - successor unresolved</v>
      </c>
    </row>
    <row r="177" spans="2:30" ht="11" outlineLevel="1" x14ac:dyDescent="0.15">
      <c r="B177" t="s">
        <v>317</v>
      </c>
      <c r="C177" t="s">
        <v>806</v>
      </c>
      <c r="D177" t="s">
        <v>748</v>
      </c>
      <c r="E177" t="s">
        <v>795</v>
      </c>
      <c r="F177" t="s">
        <v>796</v>
      </c>
      <c r="I177" t="str">
        <f>IF(COUNTIFS('Contract Awards'!$D$9:$D$2697,$B177)&gt;0,"IDV vehicle","Standalone")</f>
        <v>Standalone</v>
      </c>
      <c r="J177" t="s">
        <v>799</v>
      </c>
      <c r="M177" t="s">
        <v>799</v>
      </c>
      <c r="N177" s="15">
        <v>1</v>
      </c>
      <c r="O177" s="15">
        <f>COUNTIFS('Contract Awards'!$D$9:$D$2697,$B177)</f>
        <v>0</v>
      </c>
      <c r="P177" s="4">
        <f>(SUMIFS('Contract Awards'!$M$9:$M$2697,'Contract Awards'!$C$9:$C$2697,$B177)+SUMIFS('Contract Awards'!$M$9:$M$2697,'Contract Awards'!$D$9:$D$2697,$B177))/1000000</f>
        <v>1.9534612499999999</v>
      </c>
      <c r="Q177" s="4">
        <f>(SUMIFS('Award Actions'!$K$9:$K$7765,'Award Actions'!$D$9:$D$7765,$B177)+SUMIFS('Award Actions'!$K$9:$K$7765,'Award Actions'!$C$9:$C$7765,$B177))/1000000</f>
        <v>1.9534612499999999</v>
      </c>
      <c r="R177" s="6">
        <f t="shared" si="4"/>
        <v>1</v>
      </c>
      <c r="S177" t="s">
        <v>800</v>
      </c>
      <c r="T177" s="15">
        <f>COUNTIFS('Award Actions'!$D$9:$D$7765,$B177)+COUNTIFS('Award Actions'!$C$9:$C$7765,$B177)</f>
        <v>7</v>
      </c>
      <c r="U177" s="18">
        <f>IF(INDEX('Contract Families'!$AK$9:$AK$1696,MATCH($B177,'Contract Families'!$B$9:$B$1696,0))="","",INDEX('Contract Families'!$AK$9:$AK$1696,MATCH($B177,'Contract Families'!$B$9:$B$1696,0)))</f>
        <v>45291</v>
      </c>
      <c r="V177" t="s">
        <v>811</v>
      </c>
      <c r="W177" t="s">
        <v>599</v>
      </c>
      <c r="X177" s="19">
        <f>IF(MAX(_xlfn.MAXIFS('Contract Awards'!$U$9:$U$2697,'Contract Awards'!$C$9:$C$2697,$B177),_xlfn.MAXIFS('Contract Awards'!$U$9:$U$2697,'Contract Awards'!$D$9:$D$2697,$B177))=0,"",MAX(_xlfn.MAXIFS('Contract Awards'!$U$9:$U$2697,'Contract Awards'!$C$9:$C$2697,$B177),_xlfn.MAXIFS('Contract Awards'!$U$9:$U$2697,'Contract Awards'!$D$9:$D$2697,$B177)))</f>
        <v>45291</v>
      </c>
      <c r="Y177" s="19">
        <f>IF(MAX(_xlfn.MAXIFS('Contract Awards'!$V$9:$V$2697,'Contract Awards'!$C$9:$C$2697,$B177),_xlfn.MAXIFS('Contract Awards'!$V$9:$V$2697,'Contract Awards'!$D$9:$D$2697,$B177))=0,"",MAX(_xlfn.MAXIFS('Contract Awards'!$V$9:$V$2697,'Contract Awards'!$C$9:$C$2697,$B177),_xlfn.MAXIFS('Contract Awards'!$V$9:$V$2697,'Contract Awards'!$D$9:$D$2697,$B177)))</f>
        <v>45291</v>
      </c>
      <c r="Z177" s="19">
        <f>IF(_xlfn.MAXIFS('Contract Awards'!$U$9:$U$2697,'Contract Awards'!$C$9:$C$2697,$B177)=0,"",_xlfn.MAXIFS('Contract Awards'!$U$9:$U$2697,'Contract Awards'!$C$9:$C$2697,$B177))</f>
        <v>45291</v>
      </c>
      <c r="AA177" s="18" t="str">
        <f>IF(INDEX('Contract Families'!$AN$9:$AN$1696,MATCH($B177,'Contract Families'!$B$9:$B$1696,0))="","",INDEX('Contract Families'!$AN$9:$AN$1696,MATCH($B177,'Contract Families'!$B$9:$B$1696,0)))</f>
        <v/>
      </c>
      <c r="AB177" s="15">
        <f t="shared" si="5"/>
        <v>0</v>
      </c>
      <c r="AD177" t="str">
        <f>IF($U177="","",IF($U177&lt;'Timing &amp; Incumbent Screen'!$C$6,"Expired - successor unresolved","Active"))</f>
        <v>Expired - successor unresolved</v>
      </c>
    </row>
    <row r="178" spans="2:30" ht="11" outlineLevel="1" x14ac:dyDescent="0.15">
      <c r="B178" t="s">
        <v>319</v>
      </c>
      <c r="C178" t="s">
        <v>841</v>
      </c>
      <c r="D178" t="s">
        <v>759</v>
      </c>
      <c r="E178" t="s">
        <v>803</v>
      </c>
      <c r="F178" t="s">
        <v>804</v>
      </c>
      <c r="G178" t="s">
        <v>872</v>
      </c>
      <c r="I178" t="str">
        <f>IF(COUNTIFS('Contract Awards'!$D$9:$D$2697,$B178)&gt;0,"IDV vehicle","Standalone")</f>
        <v>Standalone</v>
      </c>
      <c r="J178" t="s">
        <v>799</v>
      </c>
      <c r="M178" t="s">
        <v>799</v>
      </c>
      <c r="N178" s="15">
        <v>1</v>
      </c>
      <c r="O178" s="15">
        <f>COUNTIFS('Contract Awards'!$D$9:$D$2697,$B178)</f>
        <v>0</v>
      </c>
      <c r="P178" s="4">
        <f>(SUMIFS('Contract Awards'!$M$9:$M$2697,'Contract Awards'!$C$9:$C$2697,$B178)+SUMIFS('Contract Awards'!$M$9:$M$2697,'Contract Awards'!$D$9:$D$2697,$B178))/1000000</f>
        <v>1.9051400000000001</v>
      </c>
      <c r="Q178" s="4">
        <f>(SUMIFS('Award Actions'!$K$9:$K$7765,'Award Actions'!$D$9:$D$7765,$B178)+SUMIFS('Award Actions'!$K$9:$K$7765,'Award Actions'!$C$9:$C$7765,$B178))/1000000</f>
        <v>1.9051400000000001</v>
      </c>
      <c r="R178" s="6">
        <f t="shared" si="4"/>
        <v>1</v>
      </c>
      <c r="S178" t="s">
        <v>800</v>
      </c>
      <c r="T178" s="15">
        <f>COUNTIFS('Award Actions'!$D$9:$D$7765,$B178)+COUNTIFS('Award Actions'!$C$9:$C$7765,$B178)</f>
        <v>1</v>
      </c>
      <c r="U178" s="18">
        <f>IF(INDEX('Contract Families'!$AK$9:$AK$1696,MATCH($B178,'Contract Families'!$B$9:$B$1696,0))="","",INDEX('Contract Families'!$AK$9:$AK$1696,MATCH($B178,'Contract Families'!$B$9:$B$1696,0)))</f>
        <v>45907</v>
      </c>
      <c r="V178" t="s">
        <v>811</v>
      </c>
      <c r="W178" t="s">
        <v>599</v>
      </c>
      <c r="X178" s="19">
        <f>IF(MAX(_xlfn.MAXIFS('Contract Awards'!$U$9:$U$2697,'Contract Awards'!$C$9:$C$2697,$B178),_xlfn.MAXIFS('Contract Awards'!$U$9:$U$2697,'Contract Awards'!$D$9:$D$2697,$B178))=0,"",MAX(_xlfn.MAXIFS('Contract Awards'!$U$9:$U$2697,'Contract Awards'!$C$9:$C$2697,$B178),_xlfn.MAXIFS('Contract Awards'!$U$9:$U$2697,'Contract Awards'!$D$9:$D$2697,$B178)))</f>
        <v>45907</v>
      </c>
      <c r="Y178" s="19">
        <f>IF(MAX(_xlfn.MAXIFS('Contract Awards'!$V$9:$V$2697,'Contract Awards'!$C$9:$C$2697,$B178),_xlfn.MAXIFS('Contract Awards'!$V$9:$V$2697,'Contract Awards'!$D$9:$D$2697,$B178))=0,"",MAX(_xlfn.MAXIFS('Contract Awards'!$V$9:$V$2697,'Contract Awards'!$C$9:$C$2697,$B178),_xlfn.MAXIFS('Contract Awards'!$V$9:$V$2697,'Contract Awards'!$D$9:$D$2697,$B178)))</f>
        <v>45907</v>
      </c>
      <c r="Z178" s="19">
        <f>IF(_xlfn.MAXIFS('Contract Awards'!$U$9:$U$2697,'Contract Awards'!$C$9:$C$2697,$B178)=0,"",_xlfn.MAXIFS('Contract Awards'!$U$9:$U$2697,'Contract Awards'!$C$9:$C$2697,$B178))</f>
        <v>45907</v>
      </c>
      <c r="AA178" s="18" t="str">
        <f>IF(INDEX('Contract Families'!$AN$9:$AN$1696,MATCH($B178,'Contract Families'!$B$9:$B$1696,0))="","",INDEX('Contract Families'!$AN$9:$AN$1696,MATCH($B178,'Contract Families'!$B$9:$B$1696,0)))</f>
        <v/>
      </c>
      <c r="AB178" s="15">
        <f t="shared" si="5"/>
        <v>0</v>
      </c>
      <c r="AD178" t="str">
        <f>IF($U178="","",IF($U178&lt;'Timing &amp; Incumbent Screen'!$C$6,"Expired - successor unresolved","Active"))</f>
        <v>Expired - successor unresolved</v>
      </c>
    </row>
    <row r="179" spans="2:30" ht="11" outlineLevel="1" x14ac:dyDescent="0.15">
      <c r="B179" t="s">
        <v>320</v>
      </c>
      <c r="C179" t="s">
        <v>859</v>
      </c>
      <c r="D179" t="s">
        <v>750</v>
      </c>
      <c r="E179" t="s">
        <v>795</v>
      </c>
      <c r="F179" t="s">
        <v>827</v>
      </c>
      <c r="I179" t="str">
        <f>IF(COUNTIFS('Contract Awards'!$D$9:$D$2697,$B179)&gt;0,"IDV vehicle","Standalone")</f>
        <v>Standalone</v>
      </c>
      <c r="J179" t="s">
        <v>799</v>
      </c>
      <c r="M179" t="s">
        <v>799</v>
      </c>
      <c r="N179" s="15">
        <v>1</v>
      </c>
      <c r="O179" s="15">
        <f>COUNTIFS('Contract Awards'!$D$9:$D$2697,$B179)</f>
        <v>0</v>
      </c>
      <c r="P179" s="4">
        <f>(SUMIFS('Contract Awards'!$M$9:$M$2697,'Contract Awards'!$C$9:$C$2697,$B179)+SUMIFS('Contract Awards'!$M$9:$M$2697,'Contract Awards'!$D$9:$D$2697,$B179))/1000000</f>
        <v>1.8866761000000001</v>
      </c>
      <c r="Q179" s="4">
        <f>(SUMIFS('Award Actions'!$K$9:$K$7765,'Award Actions'!$D$9:$D$7765,$B179)+SUMIFS('Award Actions'!$K$9:$K$7765,'Award Actions'!$C$9:$C$7765,$B179))/1000000</f>
        <v>1.8866761000000001</v>
      </c>
      <c r="R179" s="6">
        <f t="shared" si="4"/>
        <v>1</v>
      </c>
      <c r="S179" t="s">
        <v>800</v>
      </c>
      <c r="T179" s="15">
        <f>COUNTIFS('Award Actions'!$D$9:$D$7765,$B179)+COUNTIFS('Award Actions'!$C$9:$C$7765,$B179)</f>
        <v>3</v>
      </c>
      <c r="U179" s="18">
        <f>IF(INDEX('Contract Families'!$AK$9:$AK$1696,MATCH($B179,'Contract Families'!$B$9:$B$1696,0))="","",INDEX('Contract Families'!$AK$9:$AK$1696,MATCH($B179,'Contract Families'!$B$9:$B$1696,0)))</f>
        <v>45283</v>
      </c>
      <c r="V179" t="s">
        <v>811</v>
      </c>
      <c r="W179" t="s">
        <v>599</v>
      </c>
      <c r="X179" s="19">
        <f>IF(MAX(_xlfn.MAXIFS('Contract Awards'!$U$9:$U$2697,'Contract Awards'!$C$9:$C$2697,$B179),_xlfn.MAXIFS('Contract Awards'!$U$9:$U$2697,'Contract Awards'!$D$9:$D$2697,$B179))=0,"",MAX(_xlfn.MAXIFS('Contract Awards'!$U$9:$U$2697,'Contract Awards'!$C$9:$C$2697,$B179),_xlfn.MAXIFS('Contract Awards'!$U$9:$U$2697,'Contract Awards'!$D$9:$D$2697,$B179)))</f>
        <v>45283</v>
      </c>
      <c r="Y179" s="19">
        <f>IF(MAX(_xlfn.MAXIFS('Contract Awards'!$V$9:$V$2697,'Contract Awards'!$C$9:$C$2697,$B179),_xlfn.MAXIFS('Contract Awards'!$V$9:$V$2697,'Contract Awards'!$D$9:$D$2697,$B179))=0,"",MAX(_xlfn.MAXIFS('Contract Awards'!$V$9:$V$2697,'Contract Awards'!$C$9:$C$2697,$B179),_xlfn.MAXIFS('Contract Awards'!$V$9:$V$2697,'Contract Awards'!$D$9:$D$2697,$B179)))</f>
        <v>45283</v>
      </c>
      <c r="Z179" s="19">
        <f>IF(_xlfn.MAXIFS('Contract Awards'!$U$9:$U$2697,'Contract Awards'!$C$9:$C$2697,$B179)=0,"",_xlfn.MAXIFS('Contract Awards'!$U$9:$U$2697,'Contract Awards'!$C$9:$C$2697,$B179))</f>
        <v>45283</v>
      </c>
      <c r="AA179" s="18" t="str">
        <f>IF(INDEX('Contract Families'!$AN$9:$AN$1696,MATCH($B179,'Contract Families'!$B$9:$B$1696,0))="","",INDEX('Contract Families'!$AN$9:$AN$1696,MATCH($B179,'Contract Families'!$B$9:$B$1696,0)))</f>
        <v/>
      </c>
      <c r="AB179" s="15">
        <f t="shared" si="5"/>
        <v>0</v>
      </c>
      <c r="AD179" t="str">
        <f>IF($U179="","",IF($U179&lt;'Timing &amp; Incumbent Screen'!$C$6,"Expired - successor unresolved","Active"))</f>
        <v>Expired - successor unresolved</v>
      </c>
    </row>
    <row r="180" spans="2:30" ht="11" outlineLevel="1" x14ac:dyDescent="0.15">
      <c r="B180" t="s">
        <v>321</v>
      </c>
      <c r="C180" t="s">
        <v>837</v>
      </c>
      <c r="D180" t="s">
        <v>741</v>
      </c>
      <c r="E180" t="s">
        <v>795</v>
      </c>
      <c r="F180" t="s">
        <v>825</v>
      </c>
      <c r="I180" t="str">
        <f>IF(COUNTIFS('Contract Awards'!$D$9:$D$2697,$B180)&gt;0,"IDV vehicle","Standalone")</f>
        <v>Standalone</v>
      </c>
      <c r="J180" t="s">
        <v>799</v>
      </c>
      <c r="M180" t="s">
        <v>799</v>
      </c>
      <c r="N180" s="15">
        <v>1</v>
      </c>
      <c r="O180" s="15">
        <f>COUNTIFS('Contract Awards'!$D$9:$D$2697,$B180)</f>
        <v>0</v>
      </c>
      <c r="P180" s="4">
        <f>(SUMIFS('Contract Awards'!$M$9:$M$2697,'Contract Awards'!$C$9:$C$2697,$B180)+SUMIFS('Contract Awards'!$M$9:$M$2697,'Contract Awards'!$D$9:$D$2697,$B180))/1000000</f>
        <v>1.8733660000000001</v>
      </c>
      <c r="Q180" s="4">
        <f>(SUMIFS('Award Actions'!$K$9:$K$7765,'Award Actions'!$D$9:$D$7765,$B180)+SUMIFS('Award Actions'!$K$9:$K$7765,'Award Actions'!$C$9:$C$7765,$B180))/1000000</f>
        <v>1.8733660000000001</v>
      </c>
      <c r="R180" s="6">
        <f t="shared" si="4"/>
        <v>1</v>
      </c>
      <c r="S180" t="s">
        <v>800</v>
      </c>
      <c r="T180" s="15">
        <f>COUNTIFS('Award Actions'!$D$9:$D$7765,$B180)+COUNTIFS('Award Actions'!$C$9:$C$7765,$B180)</f>
        <v>3</v>
      </c>
      <c r="U180" s="18">
        <f>IF(INDEX('Contract Families'!$AK$9:$AK$1696,MATCH($B180,'Contract Families'!$B$9:$B$1696,0))="","",INDEX('Contract Families'!$AK$9:$AK$1696,MATCH($B180,'Contract Families'!$B$9:$B$1696,0)))</f>
        <v>46384</v>
      </c>
      <c r="V180" t="s">
        <v>811</v>
      </c>
      <c r="W180" t="s">
        <v>599</v>
      </c>
      <c r="X180" s="19">
        <f>IF(MAX(_xlfn.MAXIFS('Contract Awards'!$U$9:$U$2697,'Contract Awards'!$C$9:$C$2697,$B180),_xlfn.MAXIFS('Contract Awards'!$U$9:$U$2697,'Contract Awards'!$D$9:$D$2697,$B180))=0,"",MAX(_xlfn.MAXIFS('Contract Awards'!$U$9:$U$2697,'Contract Awards'!$C$9:$C$2697,$B180),_xlfn.MAXIFS('Contract Awards'!$U$9:$U$2697,'Contract Awards'!$D$9:$D$2697,$B180)))</f>
        <v>46384</v>
      </c>
      <c r="Y180" s="19">
        <f>IF(MAX(_xlfn.MAXIFS('Contract Awards'!$V$9:$V$2697,'Contract Awards'!$C$9:$C$2697,$B180),_xlfn.MAXIFS('Contract Awards'!$V$9:$V$2697,'Contract Awards'!$D$9:$D$2697,$B180))=0,"",MAX(_xlfn.MAXIFS('Contract Awards'!$V$9:$V$2697,'Contract Awards'!$C$9:$C$2697,$B180),_xlfn.MAXIFS('Contract Awards'!$V$9:$V$2697,'Contract Awards'!$D$9:$D$2697,$B180)))</f>
        <v>46384</v>
      </c>
      <c r="Z180" s="19">
        <f>IF(_xlfn.MAXIFS('Contract Awards'!$U$9:$U$2697,'Contract Awards'!$C$9:$C$2697,$B180)=0,"",_xlfn.MAXIFS('Contract Awards'!$U$9:$U$2697,'Contract Awards'!$C$9:$C$2697,$B180))</f>
        <v>46384</v>
      </c>
      <c r="AA180" s="18" t="str">
        <f>IF(INDEX('Contract Families'!$AN$9:$AN$1696,MATCH($B180,'Contract Families'!$B$9:$B$1696,0))="","",INDEX('Contract Families'!$AN$9:$AN$1696,MATCH($B180,'Contract Families'!$B$9:$B$1696,0)))</f>
        <v/>
      </c>
      <c r="AB180" s="15">
        <f t="shared" si="5"/>
        <v>0</v>
      </c>
      <c r="AD180" t="str">
        <f>IF($U180="","",IF($U180&lt;'Timing &amp; Incumbent Screen'!$C$6,"Expired - successor unresolved","Active"))</f>
        <v>Active</v>
      </c>
    </row>
    <row r="181" spans="2:30" ht="11" outlineLevel="1" x14ac:dyDescent="0.15">
      <c r="B181" t="s">
        <v>322</v>
      </c>
      <c r="C181" t="s">
        <v>806</v>
      </c>
      <c r="D181" t="s">
        <v>740</v>
      </c>
      <c r="E181" t="s">
        <v>795</v>
      </c>
      <c r="F181" t="s">
        <v>818</v>
      </c>
      <c r="H181" t="s">
        <v>873</v>
      </c>
      <c r="I181" t="str">
        <f>IF(COUNTIFS('Contract Awards'!$D$9:$D$2697,$B181)&gt;0,"IDV vehicle","Standalone")</f>
        <v>Standalone</v>
      </c>
      <c r="J181" t="s">
        <v>799</v>
      </c>
      <c r="M181" t="s">
        <v>799</v>
      </c>
      <c r="N181" s="15">
        <v>1</v>
      </c>
      <c r="O181" s="15">
        <f>COUNTIFS('Contract Awards'!$D$9:$D$2697,$B181)</f>
        <v>0</v>
      </c>
      <c r="P181" s="4">
        <f>(SUMIFS('Contract Awards'!$M$9:$M$2697,'Contract Awards'!$C$9:$C$2697,$B181)+SUMIFS('Contract Awards'!$M$9:$M$2697,'Contract Awards'!$D$9:$D$2697,$B181))/1000000</f>
        <v>1.833234</v>
      </c>
      <c r="Q181" s="4">
        <f>(SUMIFS('Award Actions'!$K$9:$K$7765,'Award Actions'!$D$9:$D$7765,$B181)+SUMIFS('Award Actions'!$K$9:$K$7765,'Award Actions'!$C$9:$C$7765,$B181))/1000000</f>
        <v>1.833234</v>
      </c>
      <c r="R181" s="6">
        <f t="shared" si="4"/>
        <v>1</v>
      </c>
      <c r="S181" t="s">
        <v>800</v>
      </c>
      <c r="T181" s="15">
        <f>COUNTIFS('Award Actions'!$D$9:$D$7765,$B181)+COUNTIFS('Award Actions'!$C$9:$C$7765,$B181)</f>
        <v>3</v>
      </c>
      <c r="U181" s="18">
        <f>IF(INDEX('Contract Families'!$AK$9:$AK$1696,MATCH($B181,'Contract Families'!$B$9:$B$1696,0))="","",INDEX('Contract Families'!$AK$9:$AK$1696,MATCH($B181,'Contract Families'!$B$9:$B$1696,0)))</f>
        <v>45562</v>
      </c>
      <c r="V181" t="s">
        <v>811</v>
      </c>
      <c r="W181" t="s">
        <v>599</v>
      </c>
      <c r="X181" s="19">
        <f>IF(MAX(_xlfn.MAXIFS('Contract Awards'!$U$9:$U$2697,'Contract Awards'!$C$9:$C$2697,$B181),_xlfn.MAXIFS('Contract Awards'!$U$9:$U$2697,'Contract Awards'!$D$9:$D$2697,$B181))=0,"",MAX(_xlfn.MAXIFS('Contract Awards'!$U$9:$U$2697,'Contract Awards'!$C$9:$C$2697,$B181),_xlfn.MAXIFS('Contract Awards'!$U$9:$U$2697,'Contract Awards'!$D$9:$D$2697,$B181)))</f>
        <v>45562</v>
      </c>
      <c r="Y181" s="19">
        <f>IF(MAX(_xlfn.MAXIFS('Contract Awards'!$V$9:$V$2697,'Contract Awards'!$C$9:$C$2697,$B181),_xlfn.MAXIFS('Contract Awards'!$V$9:$V$2697,'Contract Awards'!$D$9:$D$2697,$B181))=0,"",MAX(_xlfn.MAXIFS('Contract Awards'!$V$9:$V$2697,'Contract Awards'!$C$9:$C$2697,$B181),_xlfn.MAXIFS('Contract Awards'!$V$9:$V$2697,'Contract Awards'!$D$9:$D$2697,$B181)))</f>
        <v>45562</v>
      </c>
      <c r="Z181" s="19">
        <f>IF(_xlfn.MAXIFS('Contract Awards'!$U$9:$U$2697,'Contract Awards'!$C$9:$C$2697,$B181)=0,"",_xlfn.MAXIFS('Contract Awards'!$U$9:$U$2697,'Contract Awards'!$C$9:$C$2697,$B181))</f>
        <v>45562</v>
      </c>
      <c r="AA181" s="18" t="str">
        <f>IF(INDEX('Contract Families'!$AN$9:$AN$1696,MATCH($B181,'Contract Families'!$B$9:$B$1696,0))="","",INDEX('Contract Families'!$AN$9:$AN$1696,MATCH($B181,'Contract Families'!$B$9:$B$1696,0)))</f>
        <v/>
      </c>
      <c r="AB181" s="15">
        <f t="shared" si="5"/>
        <v>0</v>
      </c>
      <c r="AD181" t="str">
        <f>IF($U181="","",IF($U181&lt;'Timing &amp; Incumbent Screen'!$C$6,"Expired - successor unresolved","Active"))</f>
        <v>Expired - successor unresolved</v>
      </c>
    </row>
    <row r="182" spans="2:30" ht="11" outlineLevel="1" x14ac:dyDescent="0.15">
      <c r="B182" t="s">
        <v>323</v>
      </c>
      <c r="C182" t="s">
        <v>821</v>
      </c>
      <c r="D182" t="s">
        <v>743</v>
      </c>
      <c r="E182" t="s">
        <v>795</v>
      </c>
      <c r="F182" t="s">
        <v>825</v>
      </c>
      <c r="G182" t="s">
        <v>316</v>
      </c>
      <c r="I182" t="str">
        <f>IF(COUNTIFS('Contract Awards'!$D$9:$D$2697,$B182)&gt;0,"IDV vehicle","Standalone")</f>
        <v>Standalone</v>
      </c>
      <c r="J182" t="s">
        <v>799</v>
      </c>
      <c r="M182" t="s">
        <v>799</v>
      </c>
      <c r="N182" s="15">
        <v>1</v>
      </c>
      <c r="O182" s="15">
        <f>COUNTIFS('Contract Awards'!$D$9:$D$2697,$B182)</f>
        <v>0</v>
      </c>
      <c r="P182" s="4">
        <f>(SUMIFS('Contract Awards'!$M$9:$M$2697,'Contract Awards'!$C$9:$C$2697,$B182)+SUMIFS('Contract Awards'!$M$9:$M$2697,'Contract Awards'!$D$9:$D$2697,$B182))/1000000</f>
        <v>1.8327450000000001</v>
      </c>
      <c r="Q182" s="4">
        <f>(SUMIFS('Award Actions'!$K$9:$K$7765,'Award Actions'!$D$9:$D$7765,$B182)+SUMIFS('Award Actions'!$K$9:$K$7765,'Award Actions'!$C$9:$C$7765,$B182))/1000000</f>
        <v>1.8327450000000001</v>
      </c>
      <c r="R182" s="6">
        <f t="shared" si="4"/>
        <v>1</v>
      </c>
      <c r="S182" t="s">
        <v>800</v>
      </c>
      <c r="T182" s="15">
        <f>COUNTIFS('Award Actions'!$D$9:$D$7765,$B182)+COUNTIFS('Award Actions'!$C$9:$C$7765,$B182)</f>
        <v>5</v>
      </c>
      <c r="U182" s="18">
        <f>IF(INDEX('Contract Families'!$AK$9:$AK$1696,MATCH($B182,'Contract Families'!$B$9:$B$1696,0))="","",INDEX('Contract Families'!$AK$9:$AK$1696,MATCH($B182,'Contract Families'!$B$9:$B$1696,0)))</f>
        <v>44939</v>
      </c>
      <c r="V182" t="s">
        <v>811</v>
      </c>
      <c r="W182" t="s">
        <v>599</v>
      </c>
      <c r="X182" s="19">
        <f>IF(MAX(_xlfn.MAXIFS('Contract Awards'!$U$9:$U$2697,'Contract Awards'!$C$9:$C$2697,$B182),_xlfn.MAXIFS('Contract Awards'!$U$9:$U$2697,'Contract Awards'!$D$9:$D$2697,$B182))=0,"",MAX(_xlfn.MAXIFS('Contract Awards'!$U$9:$U$2697,'Contract Awards'!$C$9:$C$2697,$B182),_xlfn.MAXIFS('Contract Awards'!$U$9:$U$2697,'Contract Awards'!$D$9:$D$2697,$B182)))</f>
        <v>44939</v>
      </c>
      <c r="Y182" s="19">
        <f>IF(MAX(_xlfn.MAXIFS('Contract Awards'!$V$9:$V$2697,'Contract Awards'!$C$9:$C$2697,$B182),_xlfn.MAXIFS('Contract Awards'!$V$9:$V$2697,'Contract Awards'!$D$9:$D$2697,$B182))=0,"",MAX(_xlfn.MAXIFS('Contract Awards'!$V$9:$V$2697,'Contract Awards'!$C$9:$C$2697,$B182),_xlfn.MAXIFS('Contract Awards'!$V$9:$V$2697,'Contract Awards'!$D$9:$D$2697,$B182)))</f>
        <v>44939</v>
      </c>
      <c r="Z182" s="19">
        <f>IF(_xlfn.MAXIFS('Contract Awards'!$U$9:$U$2697,'Contract Awards'!$C$9:$C$2697,$B182)=0,"",_xlfn.MAXIFS('Contract Awards'!$U$9:$U$2697,'Contract Awards'!$C$9:$C$2697,$B182))</f>
        <v>44939</v>
      </c>
      <c r="AA182" s="18" t="str">
        <f>IF(INDEX('Contract Families'!$AN$9:$AN$1696,MATCH($B182,'Contract Families'!$B$9:$B$1696,0))="","",INDEX('Contract Families'!$AN$9:$AN$1696,MATCH($B182,'Contract Families'!$B$9:$B$1696,0)))</f>
        <v/>
      </c>
      <c r="AB182" s="15">
        <f t="shared" si="5"/>
        <v>0</v>
      </c>
      <c r="AD182" t="str">
        <f>IF($U182="","",IF($U182&lt;'Timing &amp; Incumbent Screen'!$C$6,"Expired - successor unresolved","Active"))</f>
        <v>Expired - successor unresolved</v>
      </c>
    </row>
    <row r="183" spans="2:30" ht="11" outlineLevel="1" x14ac:dyDescent="0.15">
      <c r="B183" t="s">
        <v>324</v>
      </c>
      <c r="C183" t="s">
        <v>806</v>
      </c>
      <c r="D183" t="s">
        <v>751</v>
      </c>
      <c r="E183" t="s">
        <v>795</v>
      </c>
      <c r="F183" t="s">
        <v>818</v>
      </c>
      <c r="I183" t="str">
        <f>IF(COUNTIFS('Contract Awards'!$D$9:$D$2697,$B183)&gt;0,"IDV vehicle","Standalone")</f>
        <v>IDV vehicle</v>
      </c>
      <c r="J183" t="s">
        <v>797</v>
      </c>
      <c r="K183" t="s">
        <v>807</v>
      </c>
      <c r="M183" t="s">
        <v>799</v>
      </c>
      <c r="N183" s="15">
        <v>1</v>
      </c>
      <c r="O183" s="15">
        <f>COUNTIFS('Contract Awards'!$D$9:$D$2697,$B183)</f>
        <v>1</v>
      </c>
      <c r="P183" s="4">
        <f>(SUMIFS('Contract Awards'!$M$9:$M$2697,'Contract Awards'!$C$9:$C$2697,$B183)+SUMIFS('Contract Awards'!$M$9:$M$2697,'Contract Awards'!$D$9:$D$2697,$B183))/1000000</f>
        <v>1.7669447700000001</v>
      </c>
      <c r="Q183" s="4">
        <f>(SUMIFS('Award Actions'!$K$9:$K$7765,'Award Actions'!$D$9:$D$7765,$B183)+SUMIFS('Award Actions'!$K$9:$K$7765,'Award Actions'!$C$9:$C$7765,$B183))/1000000</f>
        <v>1.7669447700000001</v>
      </c>
      <c r="R183" s="6">
        <f t="shared" si="4"/>
        <v>1</v>
      </c>
      <c r="S183" t="s">
        <v>800</v>
      </c>
      <c r="T183" s="15">
        <f>COUNTIFS('Award Actions'!$D$9:$D$7765,$B183)+COUNTIFS('Award Actions'!$C$9:$C$7765,$B183)</f>
        <v>1</v>
      </c>
      <c r="U183" s="18">
        <f>IF(INDEX('Contract Families'!$AK$9:$AK$1696,MATCH($B183,'Contract Families'!$B$9:$B$1696,0))="","",INDEX('Contract Families'!$AK$9:$AK$1696,MATCH($B183,'Contract Families'!$B$9:$B$1696,0)))</f>
        <v>47427</v>
      </c>
      <c r="V183" t="s">
        <v>801</v>
      </c>
      <c r="W183" t="s">
        <v>599</v>
      </c>
      <c r="X183" s="19">
        <f>IF(MAX(_xlfn.MAXIFS('Contract Awards'!$U$9:$U$2697,'Contract Awards'!$C$9:$C$2697,$B183),_xlfn.MAXIFS('Contract Awards'!$U$9:$U$2697,'Contract Awards'!$D$9:$D$2697,$B183))=0,"",MAX(_xlfn.MAXIFS('Contract Awards'!$U$9:$U$2697,'Contract Awards'!$C$9:$C$2697,$B183),_xlfn.MAXIFS('Contract Awards'!$U$9:$U$2697,'Contract Awards'!$D$9:$D$2697,$B183)))</f>
        <v>47427</v>
      </c>
      <c r="Y183" s="19">
        <f>IF(MAX(_xlfn.MAXIFS('Contract Awards'!$V$9:$V$2697,'Contract Awards'!$C$9:$C$2697,$B183),_xlfn.MAXIFS('Contract Awards'!$V$9:$V$2697,'Contract Awards'!$D$9:$D$2697,$B183))=0,"",MAX(_xlfn.MAXIFS('Contract Awards'!$V$9:$V$2697,'Contract Awards'!$C$9:$C$2697,$B183),_xlfn.MAXIFS('Contract Awards'!$V$9:$V$2697,'Contract Awards'!$D$9:$D$2697,$B183)))</f>
        <v>47728</v>
      </c>
      <c r="Z183" s="19">
        <f>IF(_xlfn.MAXIFS('Contract Awards'!$U$9:$U$2697,'Contract Awards'!$C$9:$C$2697,$B183)=0,"",_xlfn.MAXIFS('Contract Awards'!$U$9:$U$2697,'Contract Awards'!$C$9:$C$2697,$B183))</f>
        <v>47427</v>
      </c>
      <c r="AA183" s="18">
        <f>IF(INDEX('Contract Families'!$AN$9:$AN$1696,MATCH($B183,'Contract Families'!$B$9:$B$1696,0))="","",INDEX('Contract Families'!$AN$9:$AN$1696,MATCH($B183,'Contract Families'!$B$9:$B$1696,0)))</f>
        <v>46267</v>
      </c>
      <c r="AB183" s="15">
        <f t="shared" si="5"/>
        <v>10</v>
      </c>
      <c r="AC183" t="s">
        <v>847</v>
      </c>
      <c r="AD183" t="str">
        <f>IF($U183="","",IF($U183&lt;'Timing &amp; Incumbent Screen'!$C$6,"Expired - successor unresolved","Active"))</f>
        <v>Active</v>
      </c>
    </row>
    <row r="184" spans="2:30" ht="11" outlineLevel="1" x14ac:dyDescent="0.15">
      <c r="B184" t="s">
        <v>325</v>
      </c>
      <c r="C184" t="s">
        <v>806</v>
      </c>
      <c r="D184" t="s">
        <v>746</v>
      </c>
      <c r="E184" t="s">
        <v>795</v>
      </c>
      <c r="F184" t="s">
        <v>825</v>
      </c>
      <c r="I184" t="str">
        <f>IF(COUNTIFS('Contract Awards'!$D$9:$D$2697,$B184)&gt;0,"IDV vehicle","Standalone")</f>
        <v>Standalone</v>
      </c>
      <c r="J184" t="s">
        <v>799</v>
      </c>
      <c r="M184" t="s">
        <v>799</v>
      </c>
      <c r="N184" s="15">
        <v>1</v>
      </c>
      <c r="O184" s="15">
        <f>COUNTIFS('Contract Awards'!$D$9:$D$2697,$B184)</f>
        <v>0</v>
      </c>
      <c r="P184" s="4">
        <f>(SUMIFS('Contract Awards'!$M$9:$M$2697,'Contract Awards'!$C$9:$C$2697,$B184)+SUMIFS('Contract Awards'!$M$9:$M$2697,'Contract Awards'!$D$9:$D$2697,$B184))/1000000</f>
        <v>1.7655732800000001</v>
      </c>
      <c r="Q184" s="4">
        <f>(SUMIFS('Award Actions'!$K$9:$K$7765,'Award Actions'!$D$9:$D$7765,$B184)+SUMIFS('Award Actions'!$K$9:$K$7765,'Award Actions'!$C$9:$C$7765,$B184))/1000000</f>
        <v>1.7655732800000001</v>
      </c>
      <c r="R184" s="6">
        <f t="shared" si="4"/>
        <v>1</v>
      </c>
      <c r="S184" t="s">
        <v>800</v>
      </c>
      <c r="T184" s="15">
        <f>COUNTIFS('Award Actions'!$D$9:$D$7765,$B184)+COUNTIFS('Award Actions'!$C$9:$C$7765,$B184)</f>
        <v>2</v>
      </c>
      <c r="U184" s="18">
        <f>IF(INDEX('Contract Families'!$AK$9:$AK$1696,MATCH($B184,'Contract Families'!$B$9:$B$1696,0))="","",INDEX('Contract Families'!$AK$9:$AK$1696,MATCH($B184,'Contract Families'!$B$9:$B$1696,0)))</f>
        <v>46344</v>
      </c>
      <c r="V184" t="s">
        <v>811</v>
      </c>
      <c r="W184" t="s">
        <v>599</v>
      </c>
      <c r="X184" s="19">
        <f>IF(MAX(_xlfn.MAXIFS('Contract Awards'!$U$9:$U$2697,'Contract Awards'!$C$9:$C$2697,$B184),_xlfn.MAXIFS('Contract Awards'!$U$9:$U$2697,'Contract Awards'!$D$9:$D$2697,$B184))=0,"",MAX(_xlfn.MAXIFS('Contract Awards'!$U$9:$U$2697,'Contract Awards'!$C$9:$C$2697,$B184),_xlfn.MAXIFS('Contract Awards'!$U$9:$U$2697,'Contract Awards'!$D$9:$D$2697,$B184)))</f>
        <v>46344</v>
      </c>
      <c r="Y184" s="19">
        <f>IF(MAX(_xlfn.MAXIFS('Contract Awards'!$V$9:$V$2697,'Contract Awards'!$C$9:$C$2697,$B184),_xlfn.MAXIFS('Contract Awards'!$V$9:$V$2697,'Contract Awards'!$D$9:$D$2697,$B184))=0,"",MAX(_xlfn.MAXIFS('Contract Awards'!$V$9:$V$2697,'Contract Awards'!$C$9:$C$2697,$B184),_xlfn.MAXIFS('Contract Awards'!$V$9:$V$2697,'Contract Awards'!$D$9:$D$2697,$B184)))</f>
        <v>46357</v>
      </c>
      <c r="Z184" s="19">
        <f>IF(_xlfn.MAXIFS('Contract Awards'!$U$9:$U$2697,'Contract Awards'!$C$9:$C$2697,$B184)=0,"",_xlfn.MAXIFS('Contract Awards'!$U$9:$U$2697,'Contract Awards'!$C$9:$C$2697,$B184))</f>
        <v>46344</v>
      </c>
      <c r="AA184" s="18" t="str">
        <f>IF(INDEX('Contract Families'!$AN$9:$AN$1696,MATCH($B184,'Contract Families'!$B$9:$B$1696,0))="","",INDEX('Contract Families'!$AN$9:$AN$1696,MATCH($B184,'Contract Families'!$B$9:$B$1696,0)))</f>
        <v/>
      </c>
      <c r="AB184" s="15">
        <f t="shared" si="5"/>
        <v>0</v>
      </c>
      <c r="AD184" t="str">
        <f>IF($U184="","",IF($U184&lt;'Timing &amp; Incumbent Screen'!$C$6,"Expired - successor unresolved","Active"))</f>
        <v>Active</v>
      </c>
    </row>
    <row r="185" spans="2:30" ht="11" outlineLevel="1" x14ac:dyDescent="0.15">
      <c r="B185" t="s">
        <v>327</v>
      </c>
      <c r="C185" t="s">
        <v>806</v>
      </c>
      <c r="D185" t="s">
        <v>740</v>
      </c>
      <c r="E185" t="s">
        <v>795</v>
      </c>
      <c r="F185" t="s">
        <v>796</v>
      </c>
      <c r="I185" t="str">
        <f>IF(COUNTIFS('Contract Awards'!$D$9:$D$2697,$B185)&gt;0,"IDV vehicle","Standalone")</f>
        <v>IDV vehicle</v>
      </c>
      <c r="J185" t="s">
        <v>835</v>
      </c>
      <c r="K185" t="s">
        <v>798</v>
      </c>
      <c r="M185" t="s">
        <v>799</v>
      </c>
      <c r="N185" s="15">
        <v>1</v>
      </c>
      <c r="O185" s="15">
        <f>COUNTIFS('Contract Awards'!$D$9:$D$2697,$B185)</f>
        <v>3</v>
      </c>
      <c r="P185" s="4">
        <f>(SUMIFS('Contract Awards'!$M$9:$M$2697,'Contract Awards'!$C$9:$C$2697,$B185)+SUMIFS('Contract Awards'!$M$9:$M$2697,'Contract Awards'!$D$9:$D$2697,$B185))/1000000</f>
        <v>1.7309302499999999</v>
      </c>
      <c r="Q185" s="4">
        <f>(SUMIFS('Award Actions'!$K$9:$K$7765,'Award Actions'!$D$9:$D$7765,$B185)+SUMIFS('Award Actions'!$K$9:$K$7765,'Award Actions'!$C$9:$C$7765,$B185))/1000000</f>
        <v>-3.2279750000000003E-2</v>
      </c>
      <c r="R185" s="6">
        <f t="shared" si="4"/>
        <v>-0.02</v>
      </c>
      <c r="S185" t="s">
        <v>810</v>
      </c>
      <c r="T185" s="15">
        <f>COUNTIFS('Award Actions'!$D$9:$D$7765,$B185)+COUNTIFS('Award Actions'!$C$9:$C$7765,$B185)</f>
        <v>8</v>
      </c>
      <c r="U185" s="18">
        <f>IF(INDEX('Contract Families'!$AK$9:$AK$1696,MATCH($B185,'Contract Families'!$B$9:$B$1696,0))="","",INDEX('Contract Families'!$AK$9:$AK$1696,MATCH($B185,'Contract Families'!$B$9:$B$1696,0)))</f>
        <v>42878</v>
      </c>
      <c r="V185" t="s">
        <v>836</v>
      </c>
      <c r="W185" t="s">
        <v>631</v>
      </c>
      <c r="X185" s="19">
        <f>IF(MAX(_xlfn.MAXIFS('Contract Awards'!$U$9:$U$2697,'Contract Awards'!$C$9:$C$2697,$B185),_xlfn.MAXIFS('Contract Awards'!$U$9:$U$2697,'Contract Awards'!$D$9:$D$2697,$B185))=0,"",MAX(_xlfn.MAXIFS('Contract Awards'!$U$9:$U$2697,'Contract Awards'!$C$9:$C$2697,$B185),_xlfn.MAXIFS('Contract Awards'!$U$9:$U$2697,'Contract Awards'!$D$9:$D$2697,$B185)))</f>
        <v>42878</v>
      </c>
      <c r="Y185" s="19">
        <f>IF(MAX(_xlfn.MAXIFS('Contract Awards'!$V$9:$V$2697,'Contract Awards'!$C$9:$C$2697,$B185),_xlfn.MAXIFS('Contract Awards'!$V$9:$V$2697,'Contract Awards'!$D$9:$D$2697,$B185))=0,"",MAX(_xlfn.MAXIFS('Contract Awards'!$V$9:$V$2697,'Contract Awards'!$C$9:$C$2697,$B185),_xlfn.MAXIFS('Contract Awards'!$V$9:$V$2697,'Contract Awards'!$D$9:$D$2697,$B185)))</f>
        <v>42878</v>
      </c>
      <c r="Z185" s="19">
        <f>IF(_xlfn.MAXIFS('Contract Awards'!$U$9:$U$2697,'Contract Awards'!$C$9:$C$2697,$B185)=0,"",_xlfn.MAXIFS('Contract Awards'!$U$9:$U$2697,'Contract Awards'!$C$9:$C$2697,$B185))</f>
        <v>42878</v>
      </c>
      <c r="AA185" s="18">
        <f>IF(INDEX('Contract Families'!$AN$9:$AN$1696,MATCH($B185,'Contract Families'!$B$9:$B$1696,0))="","",INDEX('Contract Families'!$AN$9:$AN$1696,MATCH($B185,'Contract Families'!$B$9:$B$1696,0)))</f>
        <v>42765</v>
      </c>
      <c r="AB185" s="15">
        <f t="shared" si="5"/>
        <v>0</v>
      </c>
      <c r="AD185" t="str">
        <f>IF($U185="","",IF($U185&lt;'Timing &amp; Incumbent Screen'!$C$6,"Expired - successor unresolved","Active"))</f>
        <v>Expired - successor unresolved</v>
      </c>
    </row>
    <row r="186" spans="2:30" ht="11" outlineLevel="1" x14ac:dyDescent="0.15">
      <c r="B186" t="s">
        <v>328</v>
      </c>
      <c r="C186" t="s">
        <v>806</v>
      </c>
      <c r="D186" t="s">
        <v>740</v>
      </c>
      <c r="E186" t="s">
        <v>795</v>
      </c>
      <c r="F186" t="s">
        <v>796</v>
      </c>
      <c r="I186" t="str">
        <f>IF(COUNTIFS('Contract Awards'!$D$9:$D$2697,$B186)&gt;0,"IDV vehicle","Standalone")</f>
        <v>IDV vehicle</v>
      </c>
      <c r="J186" t="s">
        <v>835</v>
      </c>
      <c r="K186" t="s">
        <v>798</v>
      </c>
      <c r="M186" t="s">
        <v>799</v>
      </c>
      <c r="N186" s="15">
        <v>1</v>
      </c>
      <c r="O186" s="15">
        <f>COUNTIFS('Contract Awards'!$D$9:$D$2697,$B186)</f>
        <v>3</v>
      </c>
      <c r="P186" s="4">
        <f>(SUMIFS('Contract Awards'!$M$9:$M$2697,'Contract Awards'!$C$9:$C$2697,$B186)+SUMIFS('Contract Awards'!$M$9:$M$2697,'Contract Awards'!$D$9:$D$2697,$B186))/1000000</f>
        <v>1.70234263</v>
      </c>
      <c r="Q186" s="4">
        <f>(SUMIFS('Award Actions'!$K$9:$K$7765,'Award Actions'!$D$9:$D$7765,$B186)+SUMIFS('Award Actions'!$K$9:$K$7765,'Award Actions'!$C$9:$C$7765,$B186))/1000000</f>
        <v>1.1867226299999998</v>
      </c>
      <c r="R186" s="6">
        <f t="shared" si="4"/>
        <v>0.7</v>
      </c>
      <c r="S186" t="s">
        <v>810</v>
      </c>
      <c r="T186" s="15">
        <f>COUNTIFS('Award Actions'!$D$9:$D$7765,$B186)+COUNTIFS('Award Actions'!$C$9:$C$7765,$B186)</f>
        <v>9</v>
      </c>
      <c r="U186" s="18">
        <f>IF(INDEX('Contract Families'!$AK$9:$AK$1696,MATCH($B186,'Contract Families'!$B$9:$B$1696,0))="","",INDEX('Contract Families'!$AK$9:$AK$1696,MATCH($B186,'Contract Families'!$B$9:$B$1696,0)))</f>
        <v>47391</v>
      </c>
      <c r="V186" t="s">
        <v>836</v>
      </c>
      <c r="W186" t="s">
        <v>631</v>
      </c>
      <c r="X186" s="19">
        <f>IF(MAX(_xlfn.MAXIFS('Contract Awards'!$U$9:$U$2697,'Contract Awards'!$C$9:$C$2697,$B186),_xlfn.MAXIFS('Contract Awards'!$U$9:$U$2697,'Contract Awards'!$D$9:$D$2697,$B186))=0,"",MAX(_xlfn.MAXIFS('Contract Awards'!$U$9:$U$2697,'Contract Awards'!$C$9:$C$2697,$B186),_xlfn.MAXIFS('Contract Awards'!$U$9:$U$2697,'Contract Awards'!$D$9:$D$2697,$B186)))</f>
        <v>47391</v>
      </c>
      <c r="Y186" s="19">
        <f>IF(MAX(_xlfn.MAXIFS('Contract Awards'!$V$9:$V$2697,'Contract Awards'!$C$9:$C$2697,$B186),_xlfn.MAXIFS('Contract Awards'!$V$9:$V$2697,'Contract Awards'!$D$9:$D$2697,$B186))=0,"",MAX(_xlfn.MAXIFS('Contract Awards'!$V$9:$V$2697,'Contract Awards'!$C$9:$C$2697,$B186),_xlfn.MAXIFS('Contract Awards'!$V$9:$V$2697,'Contract Awards'!$D$9:$D$2697,$B186)))</f>
        <v>47391</v>
      </c>
      <c r="Z186" s="19">
        <f>IF(_xlfn.MAXIFS('Contract Awards'!$U$9:$U$2697,'Contract Awards'!$C$9:$C$2697,$B186)=0,"",_xlfn.MAXIFS('Contract Awards'!$U$9:$U$2697,'Contract Awards'!$C$9:$C$2697,$B186))</f>
        <v>47391</v>
      </c>
      <c r="AA186" s="18">
        <f>IF(INDEX('Contract Families'!$AN$9:$AN$1696,MATCH($B186,'Contract Families'!$B$9:$B$1696,0))="","",INDEX('Contract Families'!$AN$9:$AN$1696,MATCH($B186,'Contract Families'!$B$9:$B$1696,0)))</f>
        <v>43733</v>
      </c>
      <c r="AB186" s="15">
        <f t="shared" si="5"/>
        <v>0</v>
      </c>
      <c r="AD186" t="str">
        <f>IF($U186="","",IF($U186&lt;'Timing &amp; Incumbent Screen'!$C$6,"Expired - successor unresolved","Active"))</f>
        <v>Active</v>
      </c>
    </row>
    <row r="187" spans="2:30" ht="11" outlineLevel="1" x14ac:dyDescent="0.15">
      <c r="B187" t="s">
        <v>329</v>
      </c>
      <c r="C187" t="s">
        <v>806</v>
      </c>
      <c r="D187" t="s">
        <v>752</v>
      </c>
      <c r="E187" t="s">
        <v>795</v>
      </c>
      <c r="F187" t="s">
        <v>818</v>
      </c>
      <c r="I187" t="str">
        <f>IF(COUNTIFS('Contract Awards'!$D$9:$D$2697,$B187)&gt;0,"IDV vehicle","Standalone")</f>
        <v>IDV vehicle</v>
      </c>
      <c r="J187" t="s">
        <v>797</v>
      </c>
      <c r="K187" t="s">
        <v>807</v>
      </c>
      <c r="L187" t="s">
        <v>846</v>
      </c>
      <c r="M187" t="s">
        <v>815</v>
      </c>
      <c r="N187" s="15">
        <v>2</v>
      </c>
      <c r="O187" s="15">
        <f>COUNTIFS('Contract Awards'!$D$9:$D$2697,$B187)</f>
        <v>1</v>
      </c>
      <c r="P187" s="4">
        <f>(SUMIFS('Contract Awards'!$M$9:$M$2697,'Contract Awards'!$C$9:$C$2697,$B187)+SUMIFS('Contract Awards'!$M$9:$M$2697,'Contract Awards'!$D$9:$D$2697,$B187))/1000000</f>
        <v>1.6511288899999998</v>
      </c>
      <c r="Q187" s="4">
        <f>(SUMIFS('Award Actions'!$K$9:$K$7765,'Award Actions'!$D$9:$D$7765,$B187)+SUMIFS('Award Actions'!$K$9:$K$7765,'Award Actions'!$C$9:$C$7765,$B187))/1000000</f>
        <v>1.6511288899999998</v>
      </c>
      <c r="R187" s="6">
        <f t="shared" si="4"/>
        <v>1</v>
      </c>
      <c r="S187" t="s">
        <v>800</v>
      </c>
      <c r="T187" s="15">
        <f>COUNTIFS('Award Actions'!$D$9:$D$7765,$B187)+COUNTIFS('Award Actions'!$C$9:$C$7765,$B187)</f>
        <v>1</v>
      </c>
      <c r="U187" s="18">
        <f>IF(INDEX('Contract Families'!$AK$9:$AK$1696,MATCH($B187,'Contract Families'!$B$9:$B$1696,0))="","",INDEX('Contract Families'!$AK$9:$AK$1696,MATCH($B187,'Contract Families'!$B$9:$B$1696,0)))</f>
        <v>47470</v>
      </c>
      <c r="V187" t="s">
        <v>801</v>
      </c>
      <c r="W187" t="s">
        <v>599</v>
      </c>
      <c r="X187" s="19">
        <f>IF(MAX(_xlfn.MAXIFS('Contract Awards'!$U$9:$U$2697,'Contract Awards'!$C$9:$C$2697,$B187),_xlfn.MAXIFS('Contract Awards'!$U$9:$U$2697,'Contract Awards'!$D$9:$D$2697,$B187))=0,"",MAX(_xlfn.MAXIFS('Contract Awards'!$U$9:$U$2697,'Contract Awards'!$C$9:$C$2697,$B187),_xlfn.MAXIFS('Contract Awards'!$U$9:$U$2697,'Contract Awards'!$D$9:$D$2697,$B187)))</f>
        <v>47470</v>
      </c>
      <c r="Y187" s="19">
        <f>IF(MAX(_xlfn.MAXIFS('Contract Awards'!$V$9:$V$2697,'Contract Awards'!$C$9:$C$2697,$B187),_xlfn.MAXIFS('Contract Awards'!$V$9:$V$2697,'Contract Awards'!$D$9:$D$2697,$B187))=0,"",MAX(_xlfn.MAXIFS('Contract Awards'!$V$9:$V$2697,'Contract Awards'!$C$9:$C$2697,$B187),_xlfn.MAXIFS('Contract Awards'!$V$9:$V$2697,'Contract Awards'!$D$9:$D$2697,$B187)))</f>
        <v>47796</v>
      </c>
      <c r="Z187" s="19">
        <f>IF(_xlfn.MAXIFS('Contract Awards'!$U$9:$U$2697,'Contract Awards'!$C$9:$C$2697,$B187)=0,"",_xlfn.MAXIFS('Contract Awards'!$U$9:$U$2697,'Contract Awards'!$C$9:$C$2697,$B187))</f>
        <v>47470</v>
      </c>
      <c r="AA187" s="18">
        <f>IF(INDEX('Contract Families'!$AN$9:$AN$1696,MATCH($B187,'Contract Families'!$B$9:$B$1696,0))="","",INDEX('Contract Families'!$AN$9:$AN$1696,MATCH($B187,'Contract Families'!$B$9:$B$1696,0)))</f>
        <v>46151</v>
      </c>
      <c r="AB187" s="15">
        <f t="shared" si="5"/>
        <v>11</v>
      </c>
      <c r="AC187" t="s">
        <v>847</v>
      </c>
      <c r="AD187" t="str">
        <f>IF($U187="","",IF($U187&lt;'Timing &amp; Incumbent Screen'!$C$6,"Expired - successor unresolved","Active"))</f>
        <v>Active</v>
      </c>
    </row>
    <row r="188" spans="2:30" ht="11" outlineLevel="1" x14ac:dyDescent="0.15">
      <c r="B188" t="s">
        <v>330</v>
      </c>
      <c r="C188" t="s">
        <v>837</v>
      </c>
      <c r="D188" t="s">
        <v>741</v>
      </c>
      <c r="E188" t="s">
        <v>795</v>
      </c>
      <c r="F188" t="s">
        <v>818</v>
      </c>
      <c r="H188" t="s">
        <v>233</v>
      </c>
      <c r="I188" t="str">
        <f>IF(COUNTIFS('Contract Awards'!$D$9:$D$2697,$B188)&gt;0,"IDV vehicle","Standalone")</f>
        <v>Standalone</v>
      </c>
      <c r="J188" t="s">
        <v>799</v>
      </c>
      <c r="M188" t="s">
        <v>799</v>
      </c>
      <c r="N188" s="15">
        <v>1</v>
      </c>
      <c r="O188" s="15">
        <f>COUNTIFS('Contract Awards'!$D$9:$D$2697,$B188)</f>
        <v>0</v>
      </c>
      <c r="P188" s="4">
        <f>(SUMIFS('Contract Awards'!$M$9:$M$2697,'Contract Awards'!$C$9:$C$2697,$B188)+SUMIFS('Contract Awards'!$M$9:$M$2697,'Contract Awards'!$D$9:$D$2697,$B188))/1000000</f>
        <v>1.6431819999999999</v>
      </c>
      <c r="Q188" s="4">
        <f>(SUMIFS('Award Actions'!$K$9:$K$7765,'Award Actions'!$D$9:$D$7765,$B188)+SUMIFS('Award Actions'!$K$9:$K$7765,'Award Actions'!$C$9:$C$7765,$B188))/1000000</f>
        <v>1.6431819999999999</v>
      </c>
      <c r="R188" s="6">
        <f t="shared" si="4"/>
        <v>1</v>
      </c>
      <c r="S188" t="s">
        <v>800</v>
      </c>
      <c r="T188" s="15">
        <f>COUNTIFS('Award Actions'!$D$9:$D$7765,$B188)+COUNTIFS('Award Actions'!$C$9:$C$7765,$B188)</f>
        <v>4</v>
      </c>
      <c r="U188" s="18">
        <f>IF(INDEX('Contract Families'!$AK$9:$AK$1696,MATCH($B188,'Contract Families'!$B$9:$B$1696,0))="","",INDEX('Contract Families'!$AK$9:$AK$1696,MATCH($B188,'Contract Families'!$B$9:$B$1696,0)))</f>
        <v>44217</v>
      </c>
      <c r="V188" t="s">
        <v>811</v>
      </c>
      <c r="W188" t="s">
        <v>599</v>
      </c>
      <c r="X188" s="19">
        <f>IF(MAX(_xlfn.MAXIFS('Contract Awards'!$U$9:$U$2697,'Contract Awards'!$C$9:$C$2697,$B188),_xlfn.MAXIFS('Contract Awards'!$U$9:$U$2697,'Contract Awards'!$D$9:$D$2697,$B188))=0,"",MAX(_xlfn.MAXIFS('Contract Awards'!$U$9:$U$2697,'Contract Awards'!$C$9:$C$2697,$B188),_xlfn.MAXIFS('Contract Awards'!$U$9:$U$2697,'Contract Awards'!$D$9:$D$2697,$B188)))</f>
        <v>44217</v>
      </c>
      <c r="Y188" s="19">
        <f>IF(MAX(_xlfn.MAXIFS('Contract Awards'!$V$9:$V$2697,'Contract Awards'!$C$9:$C$2697,$B188),_xlfn.MAXIFS('Contract Awards'!$V$9:$V$2697,'Contract Awards'!$D$9:$D$2697,$B188))=0,"",MAX(_xlfn.MAXIFS('Contract Awards'!$V$9:$V$2697,'Contract Awards'!$C$9:$C$2697,$B188),_xlfn.MAXIFS('Contract Awards'!$V$9:$V$2697,'Contract Awards'!$D$9:$D$2697,$B188)))</f>
        <v>44217</v>
      </c>
      <c r="Z188" s="19">
        <f>IF(_xlfn.MAXIFS('Contract Awards'!$U$9:$U$2697,'Contract Awards'!$C$9:$C$2697,$B188)=0,"",_xlfn.MAXIFS('Contract Awards'!$U$9:$U$2697,'Contract Awards'!$C$9:$C$2697,$B188))</f>
        <v>44217</v>
      </c>
      <c r="AA188" s="18" t="str">
        <f>IF(INDEX('Contract Families'!$AN$9:$AN$1696,MATCH($B188,'Contract Families'!$B$9:$B$1696,0))="","",INDEX('Contract Families'!$AN$9:$AN$1696,MATCH($B188,'Contract Families'!$B$9:$B$1696,0)))</f>
        <v/>
      </c>
      <c r="AB188" s="15">
        <f t="shared" si="5"/>
        <v>0</v>
      </c>
      <c r="AD188" t="str">
        <f>IF($U188="","",IF($U188&lt;'Timing &amp; Incumbent Screen'!$C$6,"Expired - successor unresolved","Active"))</f>
        <v>Expired - successor unresolved</v>
      </c>
    </row>
    <row r="189" spans="2:30" ht="11" outlineLevel="1" x14ac:dyDescent="0.15">
      <c r="B189" t="s">
        <v>332</v>
      </c>
      <c r="C189" t="s">
        <v>802</v>
      </c>
      <c r="D189" t="s">
        <v>737</v>
      </c>
      <c r="E189" t="s">
        <v>803</v>
      </c>
      <c r="F189" t="s">
        <v>796</v>
      </c>
      <c r="H189" t="s">
        <v>874</v>
      </c>
      <c r="I189" t="str">
        <f>IF(COUNTIFS('Contract Awards'!$D$9:$D$2697,$B189)&gt;0,"IDV vehicle","Standalone")</f>
        <v>IDV vehicle</v>
      </c>
      <c r="J189" t="s">
        <v>797</v>
      </c>
      <c r="K189" t="s">
        <v>798</v>
      </c>
      <c r="M189" t="s">
        <v>799</v>
      </c>
      <c r="N189" s="15">
        <v>1</v>
      </c>
      <c r="O189" s="15">
        <f>COUNTIFS('Contract Awards'!$D$9:$D$2697,$B189)</f>
        <v>7</v>
      </c>
      <c r="P189" s="4">
        <f>(SUMIFS('Contract Awards'!$M$9:$M$2697,'Contract Awards'!$C$9:$C$2697,$B189)+SUMIFS('Contract Awards'!$M$9:$M$2697,'Contract Awards'!$D$9:$D$2697,$B189))/1000000</f>
        <v>1.5970341499999998</v>
      </c>
      <c r="Q189" s="4">
        <f>(SUMIFS('Award Actions'!$K$9:$K$7765,'Award Actions'!$D$9:$D$7765,$B189)+SUMIFS('Award Actions'!$K$9:$K$7765,'Award Actions'!$C$9:$C$7765,$B189))/1000000</f>
        <v>0.78595714000000017</v>
      </c>
      <c r="R189" s="6">
        <f t="shared" si="4"/>
        <v>0.49</v>
      </c>
      <c r="S189" t="s">
        <v>810</v>
      </c>
      <c r="T189" s="15">
        <f>COUNTIFS('Award Actions'!$D$9:$D$7765,$B189)+COUNTIFS('Award Actions'!$C$9:$C$7765,$B189)</f>
        <v>10</v>
      </c>
      <c r="U189" s="18">
        <f>IF(INDEX('Contract Families'!$AK$9:$AK$1696,MATCH($B189,'Contract Families'!$B$9:$B$1696,0))="","",INDEX('Contract Families'!$AK$9:$AK$1696,MATCH($B189,'Contract Families'!$B$9:$B$1696,0)))</f>
        <v>42092</v>
      </c>
      <c r="V189" t="s">
        <v>801</v>
      </c>
      <c r="W189" t="s">
        <v>599</v>
      </c>
      <c r="X189" s="19">
        <f>IF(MAX(_xlfn.MAXIFS('Contract Awards'!$U$9:$U$2697,'Contract Awards'!$C$9:$C$2697,$B189),_xlfn.MAXIFS('Contract Awards'!$U$9:$U$2697,'Contract Awards'!$D$9:$D$2697,$B189))=0,"",MAX(_xlfn.MAXIFS('Contract Awards'!$U$9:$U$2697,'Contract Awards'!$C$9:$C$2697,$B189),_xlfn.MAXIFS('Contract Awards'!$U$9:$U$2697,'Contract Awards'!$D$9:$D$2697,$B189)))</f>
        <v>42240</v>
      </c>
      <c r="Y189" s="19">
        <f>IF(MAX(_xlfn.MAXIFS('Contract Awards'!$V$9:$V$2697,'Contract Awards'!$C$9:$C$2697,$B189),_xlfn.MAXIFS('Contract Awards'!$V$9:$V$2697,'Contract Awards'!$D$9:$D$2697,$B189))=0,"",MAX(_xlfn.MAXIFS('Contract Awards'!$V$9:$V$2697,'Contract Awards'!$C$9:$C$2697,$B189),_xlfn.MAXIFS('Contract Awards'!$V$9:$V$2697,'Contract Awards'!$D$9:$D$2697,$B189)))</f>
        <v>42240</v>
      </c>
      <c r="Z189" s="19">
        <f>IF(_xlfn.MAXIFS('Contract Awards'!$U$9:$U$2697,'Contract Awards'!$C$9:$C$2697,$B189)=0,"",_xlfn.MAXIFS('Contract Awards'!$U$9:$U$2697,'Contract Awards'!$C$9:$C$2697,$B189))</f>
        <v>42092</v>
      </c>
      <c r="AA189" s="18">
        <f>IF(INDEX('Contract Families'!$AN$9:$AN$1696,MATCH($B189,'Contract Families'!$B$9:$B$1696,0))="","",INDEX('Contract Families'!$AN$9:$AN$1696,MATCH($B189,'Contract Families'!$B$9:$B$1696,0)))</f>
        <v>42240</v>
      </c>
      <c r="AB189" s="15">
        <f t="shared" si="5"/>
        <v>5</v>
      </c>
      <c r="AD189" t="str">
        <f>IF($U189="","",IF($U189&lt;'Timing &amp; Incumbent Screen'!$C$6,"Expired - successor unresolved","Active"))</f>
        <v>Expired - successor unresolved</v>
      </c>
    </row>
    <row r="190" spans="2:30" ht="11" outlineLevel="1" x14ac:dyDescent="0.15">
      <c r="B190" t="s">
        <v>334</v>
      </c>
      <c r="C190" t="s">
        <v>806</v>
      </c>
      <c r="D190" t="s">
        <v>740</v>
      </c>
      <c r="E190" t="s">
        <v>795</v>
      </c>
      <c r="F190" t="s">
        <v>825</v>
      </c>
      <c r="G190" t="s">
        <v>875</v>
      </c>
      <c r="I190" t="str">
        <f>IF(COUNTIFS('Contract Awards'!$D$9:$D$2697,$B190)&gt;0,"IDV vehicle","Standalone")</f>
        <v>IDV vehicle</v>
      </c>
      <c r="J190" t="s">
        <v>835</v>
      </c>
      <c r="K190" t="s">
        <v>807</v>
      </c>
      <c r="L190" t="s">
        <v>876</v>
      </c>
      <c r="M190" t="s">
        <v>809</v>
      </c>
      <c r="N190" s="15">
        <v>3</v>
      </c>
      <c r="O190" s="15">
        <f>COUNTIFS('Contract Awards'!$D$9:$D$2697,$B190)</f>
        <v>11</v>
      </c>
      <c r="P190" s="4">
        <f>(SUMIFS('Contract Awards'!$M$9:$M$2697,'Contract Awards'!$C$9:$C$2697,$B190)+SUMIFS('Contract Awards'!$M$9:$M$2697,'Contract Awards'!$D$9:$D$2697,$B190))/1000000</f>
        <v>1.5545689100000004</v>
      </c>
      <c r="Q190" s="4">
        <f>(SUMIFS('Award Actions'!$K$9:$K$7765,'Award Actions'!$D$9:$D$7765,$B190)+SUMIFS('Award Actions'!$K$9:$K$7765,'Award Actions'!$C$9:$C$7765,$B190))/1000000</f>
        <v>1.5545689100000002</v>
      </c>
      <c r="R190" s="6">
        <f t="shared" si="4"/>
        <v>1</v>
      </c>
      <c r="S190" t="s">
        <v>800</v>
      </c>
      <c r="T190" s="15">
        <f>COUNTIFS('Award Actions'!$D$9:$D$7765,$B190)+COUNTIFS('Award Actions'!$C$9:$C$7765,$B190)</f>
        <v>19</v>
      </c>
      <c r="U190" s="18">
        <f>IF(INDEX('Contract Families'!$AK$9:$AK$1696,MATCH($B190,'Contract Families'!$B$9:$B$1696,0))="","",INDEX('Contract Families'!$AK$9:$AK$1696,MATCH($B190,'Contract Families'!$B$9:$B$1696,0)))</f>
        <v>44671</v>
      </c>
      <c r="V190" t="s">
        <v>836</v>
      </c>
      <c r="W190" t="s">
        <v>631</v>
      </c>
      <c r="X190" s="19">
        <f>IF(MAX(_xlfn.MAXIFS('Contract Awards'!$U$9:$U$2697,'Contract Awards'!$C$9:$C$2697,$B190),_xlfn.MAXIFS('Contract Awards'!$U$9:$U$2697,'Contract Awards'!$D$9:$D$2697,$B190))=0,"",MAX(_xlfn.MAXIFS('Contract Awards'!$U$9:$U$2697,'Contract Awards'!$C$9:$C$2697,$B190),_xlfn.MAXIFS('Contract Awards'!$U$9:$U$2697,'Contract Awards'!$D$9:$D$2697,$B190)))</f>
        <v>44671</v>
      </c>
      <c r="Y190" s="19">
        <f>IF(MAX(_xlfn.MAXIFS('Contract Awards'!$V$9:$V$2697,'Contract Awards'!$C$9:$C$2697,$B190),_xlfn.MAXIFS('Contract Awards'!$V$9:$V$2697,'Contract Awards'!$D$9:$D$2697,$B190))=0,"",MAX(_xlfn.MAXIFS('Contract Awards'!$V$9:$V$2697,'Contract Awards'!$C$9:$C$2697,$B190),_xlfn.MAXIFS('Contract Awards'!$V$9:$V$2697,'Contract Awards'!$D$9:$D$2697,$B190)))</f>
        <v>44611</v>
      </c>
      <c r="Z190" s="19">
        <f>IF(_xlfn.MAXIFS('Contract Awards'!$U$9:$U$2697,'Contract Awards'!$C$9:$C$2697,$B190)=0,"",_xlfn.MAXIFS('Contract Awards'!$U$9:$U$2697,'Contract Awards'!$C$9:$C$2697,$B190))</f>
        <v>44671</v>
      </c>
      <c r="AA190" s="18">
        <f>IF(INDEX('Contract Families'!$AN$9:$AN$1696,MATCH($B190,'Contract Families'!$B$9:$B$1696,0))="","",INDEX('Contract Families'!$AN$9:$AN$1696,MATCH($B190,'Contract Families'!$B$9:$B$1696,0)))</f>
        <v>44611</v>
      </c>
      <c r="AB190" s="15">
        <f t="shared" si="5"/>
        <v>-2</v>
      </c>
      <c r="AD190" t="str">
        <f>IF($U190="","",IF($U190&lt;'Timing &amp; Incumbent Screen'!$C$6,"Expired - successor unresolved","Active"))</f>
        <v>Expired - successor unresolved</v>
      </c>
    </row>
    <row r="191" spans="2:30" ht="11" outlineLevel="1" x14ac:dyDescent="0.15">
      <c r="B191" t="s">
        <v>335</v>
      </c>
      <c r="C191" t="s">
        <v>859</v>
      </c>
      <c r="D191" t="s">
        <v>750</v>
      </c>
      <c r="E191" t="s">
        <v>861</v>
      </c>
      <c r="F191" t="s">
        <v>796</v>
      </c>
      <c r="I191" t="str">
        <f>IF(COUNTIFS('Contract Awards'!$D$9:$D$2697,$B191)&gt;0,"IDV vehicle","Standalone")</f>
        <v>Standalone</v>
      </c>
      <c r="J191" t="s">
        <v>799</v>
      </c>
      <c r="M191" t="s">
        <v>799</v>
      </c>
      <c r="N191" s="15">
        <v>1</v>
      </c>
      <c r="O191" s="15">
        <f>COUNTIFS('Contract Awards'!$D$9:$D$2697,$B191)</f>
        <v>0</v>
      </c>
      <c r="P191" s="4">
        <f>(SUMIFS('Contract Awards'!$M$9:$M$2697,'Contract Awards'!$C$9:$C$2697,$B191)+SUMIFS('Contract Awards'!$M$9:$M$2697,'Contract Awards'!$D$9:$D$2697,$B191))/1000000</f>
        <v>1.547404</v>
      </c>
      <c r="Q191" s="4">
        <f>(SUMIFS('Award Actions'!$K$9:$K$7765,'Award Actions'!$D$9:$D$7765,$B191)+SUMIFS('Award Actions'!$K$9:$K$7765,'Award Actions'!$C$9:$C$7765,$B191))/1000000</f>
        <v>0.50350399999999995</v>
      </c>
      <c r="R191" s="6">
        <f t="shared" si="4"/>
        <v>0.33</v>
      </c>
      <c r="S191" t="s">
        <v>810</v>
      </c>
      <c r="T191" s="15">
        <f>COUNTIFS('Award Actions'!$D$9:$D$7765,$B191)+COUNTIFS('Award Actions'!$C$9:$C$7765,$B191)</f>
        <v>5</v>
      </c>
      <c r="U191" s="18">
        <f>IF(INDEX('Contract Families'!$AK$9:$AK$1696,MATCH($B191,'Contract Families'!$B$9:$B$1696,0))="","",INDEX('Contract Families'!$AK$9:$AK$1696,MATCH($B191,'Contract Families'!$B$9:$B$1696,0)))</f>
        <v>42208</v>
      </c>
      <c r="V191" t="s">
        <v>811</v>
      </c>
      <c r="W191" t="s">
        <v>599</v>
      </c>
      <c r="X191" s="19">
        <f>IF(MAX(_xlfn.MAXIFS('Contract Awards'!$U$9:$U$2697,'Contract Awards'!$C$9:$C$2697,$B191),_xlfn.MAXIFS('Contract Awards'!$U$9:$U$2697,'Contract Awards'!$D$9:$D$2697,$B191))=0,"",MAX(_xlfn.MAXIFS('Contract Awards'!$U$9:$U$2697,'Contract Awards'!$C$9:$C$2697,$B191),_xlfn.MAXIFS('Contract Awards'!$U$9:$U$2697,'Contract Awards'!$D$9:$D$2697,$B191)))</f>
        <v>42208</v>
      </c>
      <c r="Y191" s="19">
        <f>IF(MAX(_xlfn.MAXIFS('Contract Awards'!$V$9:$V$2697,'Contract Awards'!$C$9:$C$2697,$B191),_xlfn.MAXIFS('Contract Awards'!$V$9:$V$2697,'Contract Awards'!$D$9:$D$2697,$B191))=0,"",MAX(_xlfn.MAXIFS('Contract Awards'!$V$9:$V$2697,'Contract Awards'!$C$9:$C$2697,$B191),_xlfn.MAXIFS('Contract Awards'!$V$9:$V$2697,'Contract Awards'!$D$9:$D$2697,$B191)))</f>
        <v>42208</v>
      </c>
      <c r="Z191" s="19">
        <f>IF(_xlfn.MAXIFS('Contract Awards'!$U$9:$U$2697,'Contract Awards'!$C$9:$C$2697,$B191)=0,"",_xlfn.MAXIFS('Contract Awards'!$U$9:$U$2697,'Contract Awards'!$C$9:$C$2697,$B191))</f>
        <v>42208</v>
      </c>
      <c r="AA191" s="18" t="str">
        <f>IF(INDEX('Contract Families'!$AN$9:$AN$1696,MATCH($B191,'Contract Families'!$B$9:$B$1696,0))="","",INDEX('Contract Families'!$AN$9:$AN$1696,MATCH($B191,'Contract Families'!$B$9:$B$1696,0)))</f>
        <v/>
      </c>
      <c r="AB191" s="15">
        <f t="shared" si="5"/>
        <v>0</v>
      </c>
      <c r="AD191" t="str">
        <f>IF($U191="","",IF($U191&lt;'Timing &amp; Incumbent Screen'!$C$6,"Expired - successor unresolved","Active"))</f>
        <v>Expired - successor unresolved</v>
      </c>
    </row>
    <row r="192" spans="2:30" ht="11" outlineLevel="1" x14ac:dyDescent="0.15">
      <c r="B192" t="s">
        <v>336</v>
      </c>
      <c r="C192" t="s">
        <v>806</v>
      </c>
      <c r="D192" t="s">
        <v>748</v>
      </c>
      <c r="E192" t="s">
        <v>795</v>
      </c>
      <c r="F192" t="s">
        <v>804</v>
      </c>
      <c r="I192" t="str">
        <f>IF(COUNTIFS('Contract Awards'!$D$9:$D$2697,$B192)&gt;0,"IDV vehicle","Standalone")</f>
        <v>Standalone</v>
      </c>
      <c r="J192" t="s">
        <v>799</v>
      </c>
      <c r="M192" t="s">
        <v>799</v>
      </c>
      <c r="N192" s="15">
        <v>1</v>
      </c>
      <c r="O192" s="15">
        <f>COUNTIFS('Contract Awards'!$D$9:$D$2697,$B192)</f>
        <v>0</v>
      </c>
      <c r="P192" s="4">
        <f>(SUMIFS('Contract Awards'!$M$9:$M$2697,'Contract Awards'!$C$9:$C$2697,$B192)+SUMIFS('Contract Awards'!$M$9:$M$2697,'Contract Awards'!$D$9:$D$2697,$B192))/1000000</f>
        <v>1.5440640000000001</v>
      </c>
      <c r="Q192" s="4">
        <f>(SUMIFS('Award Actions'!$K$9:$K$7765,'Award Actions'!$D$9:$D$7765,$B192)+SUMIFS('Award Actions'!$K$9:$K$7765,'Award Actions'!$C$9:$C$7765,$B192))/1000000</f>
        <v>1.5440640000000001</v>
      </c>
      <c r="R192" s="6">
        <f t="shared" si="4"/>
        <v>1</v>
      </c>
      <c r="S192" t="s">
        <v>800</v>
      </c>
      <c r="T192" s="15">
        <f>COUNTIFS('Award Actions'!$D$9:$D$7765,$B192)+COUNTIFS('Award Actions'!$C$9:$C$7765,$B192)</f>
        <v>1</v>
      </c>
      <c r="U192" s="18">
        <f>IF(INDEX('Contract Families'!$AK$9:$AK$1696,MATCH($B192,'Contract Families'!$B$9:$B$1696,0))="","",INDEX('Contract Families'!$AK$9:$AK$1696,MATCH($B192,'Contract Families'!$B$9:$B$1696,0)))</f>
        <v>45808</v>
      </c>
      <c r="V192" t="s">
        <v>811</v>
      </c>
      <c r="W192" t="s">
        <v>599</v>
      </c>
      <c r="X192" s="19">
        <f>IF(MAX(_xlfn.MAXIFS('Contract Awards'!$U$9:$U$2697,'Contract Awards'!$C$9:$C$2697,$B192),_xlfn.MAXIFS('Contract Awards'!$U$9:$U$2697,'Contract Awards'!$D$9:$D$2697,$B192))=0,"",MAX(_xlfn.MAXIFS('Contract Awards'!$U$9:$U$2697,'Contract Awards'!$C$9:$C$2697,$B192),_xlfn.MAXIFS('Contract Awards'!$U$9:$U$2697,'Contract Awards'!$D$9:$D$2697,$B192)))</f>
        <v>45808</v>
      </c>
      <c r="Y192" s="19">
        <f>IF(MAX(_xlfn.MAXIFS('Contract Awards'!$V$9:$V$2697,'Contract Awards'!$C$9:$C$2697,$B192),_xlfn.MAXIFS('Contract Awards'!$V$9:$V$2697,'Contract Awards'!$D$9:$D$2697,$B192))=0,"",MAX(_xlfn.MAXIFS('Contract Awards'!$V$9:$V$2697,'Contract Awards'!$C$9:$C$2697,$B192),_xlfn.MAXIFS('Contract Awards'!$V$9:$V$2697,'Contract Awards'!$D$9:$D$2697,$B192)))</f>
        <v>45808</v>
      </c>
      <c r="Z192" s="19">
        <f>IF(_xlfn.MAXIFS('Contract Awards'!$U$9:$U$2697,'Contract Awards'!$C$9:$C$2697,$B192)=0,"",_xlfn.MAXIFS('Contract Awards'!$U$9:$U$2697,'Contract Awards'!$C$9:$C$2697,$B192))</f>
        <v>45808</v>
      </c>
      <c r="AA192" s="18" t="str">
        <f>IF(INDEX('Contract Families'!$AN$9:$AN$1696,MATCH($B192,'Contract Families'!$B$9:$B$1696,0))="","",INDEX('Contract Families'!$AN$9:$AN$1696,MATCH($B192,'Contract Families'!$B$9:$B$1696,0)))</f>
        <v/>
      </c>
      <c r="AB192" s="15">
        <f t="shared" si="5"/>
        <v>0</v>
      </c>
      <c r="AD192" t="str">
        <f>IF($U192="","",IF($U192&lt;'Timing &amp; Incumbent Screen'!$C$6,"Expired - successor unresolved","Active"))</f>
        <v>Expired - successor unresolved</v>
      </c>
    </row>
    <row r="193" spans="2:30" ht="11" outlineLevel="1" x14ac:dyDescent="0.15">
      <c r="B193" t="s">
        <v>337</v>
      </c>
      <c r="C193" t="s">
        <v>806</v>
      </c>
      <c r="D193" t="s">
        <v>748</v>
      </c>
      <c r="E193" t="s">
        <v>795</v>
      </c>
      <c r="F193" t="s">
        <v>804</v>
      </c>
      <c r="I193" t="str">
        <f>IF(COUNTIFS('Contract Awards'!$D$9:$D$2697,$B193)&gt;0,"IDV vehicle","Standalone")</f>
        <v>Standalone</v>
      </c>
      <c r="J193" t="s">
        <v>799</v>
      </c>
      <c r="M193" t="s">
        <v>799</v>
      </c>
      <c r="N193" s="15">
        <v>1</v>
      </c>
      <c r="O193" s="15">
        <f>COUNTIFS('Contract Awards'!$D$9:$D$2697,$B193)</f>
        <v>0</v>
      </c>
      <c r="P193" s="4">
        <f>(SUMIFS('Contract Awards'!$M$9:$M$2697,'Contract Awards'!$C$9:$C$2697,$B193)+SUMIFS('Contract Awards'!$M$9:$M$2697,'Contract Awards'!$D$9:$D$2697,$B193))/1000000</f>
        <v>1.5076896499999999</v>
      </c>
      <c r="Q193" s="4">
        <f>(SUMIFS('Award Actions'!$K$9:$K$7765,'Award Actions'!$D$9:$D$7765,$B193)+SUMIFS('Award Actions'!$K$9:$K$7765,'Award Actions'!$C$9:$C$7765,$B193))/1000000</f>
        <v>1.5076896499999999</v>
      </c>
      <c r="R193" s="6">
        <f t="shared" si="4"/>
        <v>1</v>
      </c>
      <c r="S193" t="s">
        <v>800</v>
      </c>
      <c r="T193" s="15">
        <f>COUNTIFS('Award Actions'!$D$9:$D$7765,$B193)+COUNTIFS('Award Actions'!$C$9:$C$7765,$B193)</f>
        <v>2</v>
      </c>
      <c r="U193" s="18">
        <f>IF(INDEX('Contract Families'!$AK$9:$AK$1696,MATCH($B193,'Contract Families'!$B$9:$B$1696,0))="","",INDEX('Contract Families'!$AK$9:$AK$1696,MATCH($B193,'Contract Families'!$B$9:$B$1696,0)))</f>
        <v>45016</v>
      </c>
      <c r="V193" t="s">
        <v>811</v>
      </c>
      <c r="W193" t="s">
        <v>599</v>
      </c>
      <c r="X193" s="19">
        <f>IF(MAX(_xlfn.MAXIFS('Contract Awards'!$U$9:$U$2697,'Contract Awards'!$C$9:$C$2697,$B193),_xlfn.MAXIFS('Contract Awards'!$U$9:$U$2697,'Contract Awards'!$D$9:$D$2697,$B193))=0,"",MAX(_xlfn.MAXIFS('Contract Awards'!$U$9:$U$2697,'Contract Awards'!$C$9:$C$2697,$B193),_xlfn.MAXIFS('Contract Awards'!$U$9:$U$2697,'Contract Awards'!$D$9:$D$2697,$B193)))</f>
        <v>45016</v>
      </c>
      <c r="Y193" s="19">
        <f>IF(MAX(_xlfn.MAXIFS('Contract Awards'!$V$9:$V$2697,'Contract Awards'!$C$9:$C$2697,$B193),_xlfn.MAXIFS('Contract Awards'!$V$9:$V$2697,'Contract Awards'!$D$9:$D$2697,$B193))=0,"",MAX(_xlfn.MAXIFS('Contract Awards'!$V$9:$V$2697,'Contract Awards'!$C$9:$C$2697,$B193),_xlfn.MAXIFS('Contract Awards'!$V$9:$V$2697,'Contract Awards'!$D$9:$D$2697,$B193)))</f>
        <v>45199</v>
      </c>
      <c r="Z193" s="19">
        <f>IF(_xlfn.MAXIFS('Contract Awards'!$U$9:$U$2697,'Contract Awards'!$C$9:$C$2697,$B193)=0,"",_xlfn.MAXIFS('Contract Awards'!$U$9:$U$2697,'Contract Awards'!$C$9:$C$2697,$B193))</f>
        <v>45016</v>
      </c>
      <c r="AA193" s="18" t="str">
        <f>IF(INDEX('Contract Families'!$AN$9:$AN$1696,MATCH($B193,'Contract Families'!$B$9:$B$1696,0))="","",INDEX('Contract Families'!$AN$9:$AN$1696,MATCH($B193,'Contract Families'!$B$9:$B$1696,0)))</f>
        <v/>
      </c>
      <c r="AB193" s="15">
        <f t="shared" si="5"/>
        <v>6</v>
      </c>
      <c r="AD193" t="str">
        <f>IF($U193="","",IF($U193&lt;'Timing &amp; Incumbent Screen'!$C$6,"Expired - successor unresolved","Active"))</f>
        <v>Expired - successor unresolved</v>
      </c>
    </row>
    <row r="194" spans="2:30" ht="11" outlineLevel="1" x14ac:dyDescent="0.15">
      <c r="B194" t="s">
        <v>338</v>
      </c>
      <c r="C194" t="s">
        <v>806</v>
      </c>
      <c r="D194" t="s">
        <v>748</v>
      </c>
      <c r="E194" t="s">
        <v>795</v>
      </c>
      <c r="F194" t="s">
        <v>825</v>
      </c>
      <c r="I194" t="str">
        <f>IF(COUNTIFS('Contract Awards'!$D$9:$D$2697,$B194)&gt;0,"IDV vehicle","Standalone")</f>
        <v>IDV vehicle</v>
      </c>
      <c r="J194" t="s">
        <v>854</v>
      </c>
      <c r="K194" t="s">
        <v>807</v>
      </c>
      <c r="L194" t="s">
        <v>877</v>
      </c>
      <c r="M194" t="s">
        <v>809</v>
      </c>
      <c r="N194" s="15">
        <v>2</v>
      </c>
      <c r="O194" s="15">
        <f>COUNTIFS('Contract Awards'!$D$9:$D$2697,$B194)</f>
        <v>1</v>
      </c>
      <c r="P194" s="4">
        <f>(SUMIFS('Contract Awards'!$M$9:$M$2697,'Contract Awards'!$C$9:$C$2697,$B194)+SUMIFS('Contract Awards'!$M$9:$M$2697,'Contract Awards'!$D$9:$D$2697,$B194))/1000000</f>
        <v>1.4654199999999999</v>
      </c>
      <c r="Q194" s="4">
        <f>(SUMIFS('Award Actions'!$K$9:$K$7765,'Award Actions'!$D$9:$D$7765,$B194)+SUMIFS('Award Actions'!$K$9:$K$7765,'Award Actions'!$C$9:$C$7765,$B194))/1000000</f>
        <v>1.4654199999999999</v>
      </c>
      <c r="R194" s="6">
        <f t="shared" si="4"/>
        <v>1</v>
      </c>
      <c r="S194" t="s">
        <v>800</v>
      </c>
      <c r="T194" s="15">
        <f>COUNTIFS('Award Actions'!$D$9:$D$7765,$B194)+COUNTIFS('Award Actions'!$C$9:$C$7765,$B194)</f>
        <v>4</v>
      </c>
      <c r="U194" s="18">
        <f>IF(INDEX('Contract Families'!$AK$9:$AK$1696,MATCH($B194,'Contract Families'!$B$9:$B$1696,0))="","",INDEX('Contract Families'!$AK$9:$AK$1696,MATCH($B194,'Contract Families'!$B$9:$B$1696,0)))</f>
        <v>47268</v>
      </c>
      <c r="V194" t="s">
        <v>855</v>
      </c>
      <c r="W194" t="s">
        <v>666</v>
      </c>
      <c r="X194" s="19">
        <f>IF(MAX(_xlfn.MAXIFS('Contract Awards'!$U$9:$U$2697,'Contract Awards'!$C$9:$C$2697,$B194),_xlfn.MAXIFS('Contract Awards'!$U$9:$U$2697,'Contract Awards'!$D$9:$D$2697,$B194))=0,"",MAX(_xlfn.MAXIFS('Contract Awards'!$U$9:$U$2697,'Contract Awards'!$C$9:$C$2697,$B194),_xlfn.MAXIFS('Contract Awards'!$U$9:$U$2697,'Contract Awards'!$D$9:$D$2697,$B194)))</f>
        <v>47268</v>
      </c>
      <c r="Y194" s="19">
        <f>IF(MAX(_xlfn.MAXIFS('Contract Awards'!$V$9:$V$2697,'Contract Awards'!$C$9:$C$2697,$B194),_xlfn.MAXIFS('Contract Awards'!$V$9:$V$2697,'Contract Awards'!$D$9:$D$2697,$B194))=0,"",MAX(_xlfn.MAXIFS('Contract Awards'!$V$9:$V$2697,'Contract Awards'!$C$9:$C$2697,$B194),_xlfn.MAXIFS('Contract Awards'!$V$9:$V$2697,'Contract Awards'!$D$9:$D$2697,$B194)))</f>
        <v>45884</v>
      </c>
      <c r="Z194" s="19">
        <f>IF(_xlfn.MAXIFS('Contract Awards'!$U$9:$U$2697,'Contract Awards'!$C$9:$C$2697,$B194)=0,"",_xlfn.MAXIFS('Contract Awards'!$U$9:$U$2697,'Contract Awards'!$C$9:$C$2697,$B194))</f>
        <v>47268</v>
      </c>
      <c r="AA194" s="18">
        <f>IF(INDEX('Contract Families'!$AN$9:$AN$1696,MATCH($B194,'Contract Families'!$B$9:$B$1696,0))="","",INDEX('Contract Families'!$AN$9:$AN$1696,MATCH($B194,'Contract Families'!$B$9:$B$1696,0)))</f>
        <v>45884</v>
      </c>
      <c r="AB194" s="15">
        <f t="shared" si="5"/>
        <v>-45</v>
      </c>
      <c r="AD194" t="str">
        <f>IF($U194="","",IF($U194&lt;'Timing &amp; Incumbent Screen'!$C$6,"Expired - successor unresolved","Active"))</f>
        <v>Active</v>
      </c>
    </row>
    <row r="195" spans="2:30" ht="11" outlineLevel="1" x14ac:dyDescent="0.15">
      <c r="B195" t="s">
        <v>341</v>
      </c>
      <c r="C195" t="s">
        <v>806</v>
      </c>
      <c r="D195" t="s">
        <v>740</v>
      </c>
      <c r="E195" t="s">
        <v>795</v>
      </c>
      <c r="F195" t="s">
        <v>825</v>
      </c>
      <c r="H195" t="s">
        <v>878</v>
      </c>
      <c r="I195" t="str">
        <f>IF(COUNTIFS('Contract Awards'!$D$9:$D$2697,$B195)&gt;0,"IDV vehicle","Standalone")</f>
        <v>Standalone</v>
      </c>
      <c r="J195" t="s">
        <v>799</v>
      </c>
      <c r="M195" t="s">
        <v>799</v>
      </c>
      <c r="N195" s="15">
        <v>1</v>
      </c>
      <c r="O195" s="15">
        <f>COUNTIFS('Contract Awards'!$D$9:$D$2697,$B195)</f>
        <v>0</v>
      </c>
      <c r="P195" s="4">
        <f>(SUMIFS('Contract Awards'!$M$9:$M$2697,'Contract Awards'!$C$9:$C$2697,$B195)+SUMIFS('Contract Awards'!$M$9:$M$2697,'Contract Awards'!$D$9:$D$2697,$B195))/1000000</f>
        <v>1.4394971599999999</v>
      </c>
      <c r="Q195" s="4">
        <f>(SUMIFS('Award Actions'!$K$9:$K$7765,'Award Actions'!$D$9:$D$7765,$B195)+SUMIFS('Award Actions'!$K$9:$K$7765,'Award Actions'!$C$9:$C$7765,$B195))/1000000</f>
        <v>1.4394971599999999</v>
      </c>
      <c r="R195" s="6">
        <f t="shared" si="4"/>
        <v>1</v>
      </c>
      <c r="S195" t="s">
        <v>800</v>
      </c>
      <c r="T195" s="15">
        <f>COUNTIFS('Award Actions'!$D$9:$D$7765,$B195)+COUNTIFS('Award Actions'!$C$9:$C$7765,$B195)</f>
        <v>5</v>
      </c>
      <c r="U195" s="18">
        <f>IF(INDEX('Contract Families'!$AK$9:$AK$1696,MATCH($B195,'Contract Families'!$B$9:$B$1696,0))="","",INDEX('Contract Families'!$AK$9:$AK$1696,MATCH($B195,'Contract Families'!$B$9:$B$1696,0)))</f>
        <v>45413</v>
      </c>
      <c r="V195" t="s">
        <v>811</v>
      </c>
      <c r="W195" t="s">
        <v>599</v>
      </c>
      <c r="X195" s="19">
        <f>IF(MAX(_xlfn.MAXIFS('Contract Awards'!$U$9:$U$2697,'Contract Awards'!$C$9:$C$2697,$B195),_xlfn.MAXIFS('Contract Awards'!$U$9:$U$2697,'Contract Awards'!$D$9:$D$2697,$B195))=0,"",MAX(_xlfn.MAXIFS('Contract Awards'!$U$9:$U$2697,'Contract Awards'!$C$9:$C$2697,$B195),_xlfn.MAXIFS('Contract Awards'!$U$9:$U$2697,'Contract Awards'!$D$9:$D$2697,$B195)))</f>
        <v>45413</v>
      </c>
      <c r="Y195" s="19">
        <f>IF(MAX(_xlfn.MAXIFS('Contract Awards'!$V$9:$V$2697,'Contract Awards'!$C$9:$C$2697,$B195),_xlfn.MAXIFS('Contract Awards'!$V$9:$V$2697,'Contract Awards'!$D$9:$D$2697,$B195))=0,"",MAX(_xlfn.MAXIFS('Contract Awards'!$V$9:$V$2697,'Contract Awards'!$C$9:$C$2697,$B195),_xlfn.MAXIFS('Contract Awards'!$V$9:$V$2697,'Contract Awards'!$D$9:$D$2697,$B195)))</f>
        <v>45413</v>
      </c>
      <c r="Z195" s="19">
        <f>IF(_xlfn.MAXIFS('Contract Awards'!$U$9:$U$2697,'Contract Awards'!$C$9:$C$2697,$B195)=0,"",_xlfn.MAXIFS('Contract Awards'!$U$9:$U$2697,'Contract Awards'!$C$9:$C$2697,$B195))</f>
        <v>45413</v>
      </c>
      <c r="AA195" s="18" t="str">
        <f>IF(INDEX('Contract Families'!$AN$9:$AN$1696,MATCH($B195,'Contract Families'!$B$9:$B$1696,0))="","",INDEX('Contract Families'!$AN$9:$AN$1696,MATCH($B195,'Contract Families'!$B$9:$B$1696,0)))</f>
        <v/>
      </c>
      <c r="AB195" s="15">
        <f t="shared" si="5"/>
        <v>0</v>
      </c>
      <c r="AD195" t="str">
        <f>IF($U195="","",IF($U195&lt;'Timing &amp; Incumbent Screen'!$C$6,"Expired - successor unresolved","Active"))</f>
        <v>Expired - successor unresolved</v>
      </c>
    </row>
    <row r="196" spans="2:30" ht="11" outlineLevel="1" x14ac:dyDescent="0.15">
      <c r="B196" t="s">
        <v>342</v>
      </c>
      <c r="C196" t="s">
        <v>802</v>
      </c>
      <c r="D196" t="s">
        <v>737</v>
      </c>
      <c r="E196" t="s">
        <v>795</v>
      </c>
      <c r="F196" t="s">
        <v>825</v>
      </c>
      <c r="I196" t="str">
        <f>IF(COUNTIFS('Contract Awards'!$D$9:$D$2697,$B196)&gt;0,"IDV vehicle","Standalone")</f>
        <v>IDV vehicle</v>
      </c>
      <c r="J196" t="s">
        <v>797</v>
      </c>
      <c r="K196" t="s">
        <v>798</v>
      </c>
      <c r="M196" t="s">
        <v>799</v>
      </c>
      <c r="N196" s="15">
        <v>1</v>
      </c>
      <c r="O196" s="15">
        <f>COUNTIFS('Contract Awards'!$D$9:$D$2697,$B196)</f>
        <v>3</v>
      </c>
      <c r="P196" s="4">
        <f>(SUMIFS('Contract Awards'!$M$9:$M$2697,'Contract Awards'!$C$9:$C$2697,$B196)+SUMIFS('Contract Awards'!$M$9:$M$2697,'Contract Awards'!$D$9:$D$2697,$B196))/1000000</f>
        <v>1.43944352</v>
      </c>
      <c r="Q196" s="4">
        <f>(SUMIFS('Award Actions'!$K$9:$K$7765,'Award Actions'!$D$9:$D$7765,$B196)+SUMIFS('Award Actions'!$K$9:$K$7765,'Award Actions'!$C$9:$C$7765,$B196))/1000000</f>
        <v>1.43944352</v>
      </c>
      <c r="R196" s="6">
        <f t="shared" si="4"/>
        <v>1</v>
      </c>
      <c r="S196" t="s">
        <v>800</v>
      </c>
      <c r="T196" s="15">
        <f>COUNTIFS('Award Actions'!$D$9:$D$7765,$B196)+COUNTIFS('Award Actions'!$C$9:$C$7765,$B196)</f>
        <v>4</v>
      </c>
      <c r="U196" s="18">
        <f>IF(INDEX('Contract Families'!$AK$9:$AK$1696,MATCH($B196,'Contract Families'!$B$9:$B$1696,0))="","",INDEX('Contract Families'!$AK$9:$AK$1696,MATCH($B196,'Contract Families'!$B$9:$B$1696,0)))</f>
        <v>43003</v>
      </c>
      <c r="V196" t="s">
        <v>801</v>
      </c>
      <c r="W196" t="s">
        <v>599</v>
      </c>
      <c r="X196" s="19">
        <f>IF(MAX(_xlfn.MAXIFS('Contract Awards'!$U$9:$U$2697,'Contract Awards'!$C$9:$C$2697,$B196),_xlfn.MAXIFS('Contract Awards'!$U$9:$U$2697,'Contract Awards'!$D$9:$D$2697,$B196))=0,"",MAX(_xlfn.MAXIFS('Contract Awards'!$U$9:$U$2697,'Contract Awards'!$C$9:$C$2697,$B196),_xlfn.MAXIFS('Contract Awards'!$U$9:$U$2697,'Contract Awards'!$D$9:$D$2697,$B196)))</f>
        <v>43347</v>
      </c>
      <c r="Y196" s="19">
        <f>IF(MAX(_xlfn.MAXIFS('Contract Awards'!$V$9:$V$2697,'Contract Awards'!$C$9:$C$2697,$B196),_xlfn.MAXIFS('Contract Awards'!$V$9:$V$2697,'Contract Awards'!$D$9:$D$2697,$B196))=0,"",MAX(_xlfn.MAXIFS('Contract Awards'!$V$9:$V$2697,'Contract Awards'!$C$9:$C$2697,$B196),_xlfn.MAXIFS('Contract Awards'!$V$9:$V$2697,'Contract Awards'!$D$9:$D$2697,$B196)))</f>
        <v>43347</v>
      </c>
      <c r="Z196" s="19">
        <f>IF(_xlfn.MAXIFS('Contract Awards'!$U$9:$U$2697,'Contract Awards'!$C$9:$C$2697,$B196)=0,"",_xlfn.MAXIFS('Contract Awards'!$U$9:$U$2697,'Contract Awards'!$C$9:$C$2697,$B196))</f>
        <v>43003</v>
      </c>
      <c r="AA196" s="18">
        <f>IF(INDEX('Contract Families'!$AN$9:$AN$1696,MATCH($B196,'Contract Families'!$B$9:$B$1696,0))="","",INDEX('Contract Families'!$AN$9:$AN$1696,MATCH($B196,'Contract Families'!$B$9:$B$1696,0)))</f>
        <v>43347</v>
      </c>
      <c r="AB196" s="15">
        <f t="shared" si="5"/>
        <v>11</v>
      </c>
      <c r="AD196" t="str">
        <f>IF($U196="","",IF($U196&lt;'Timing &amp; Incumbent Screen'!$C$6,"Expired - successor unresolved","Active"))</f>
        <v>Expired - successor unresolved</v>
      </c>
    </row>
    <row r="197" spans="2:30" ht="11" outlineLevel="1" x14ac:dyDescent="0.15">
      <c r="B197" t="s">
        <v>343</v>
      </c>
      <c r="C197" t="s">
        <v>806</v>
      </c>
      <c r="D197" t="s">
        <v>748</v>
      </c>
      <c r="E197" t="s">
        <v>795</v>
      </c>
      <c r="F197" t="s">
        <v>796</v>
      </c>
      <c r="G197" t="s">
        <v>204</v>
      </c>
      <c r="H197" t="s">
        <v>879</v>
      </c>
      <c r="I197" t="str">
        <f>IF(COUNTIFS('Contract Awards'!$D$9:$D$2697,$B197)&gt;0,"IDV vehicle","Standalone")</f>
        <v>Standalone</v>
      </c>
      <c r="J197" t="s">
        <v>799</v>
      </c>
      <c r="M197" t="s">
        <v>799</v>
      </c>
      <c r="N197" s="15">
        <v>1</v>
      </c>
      <c r="O197" s="15">
        <f>COUNTIFS('Contract Awards'!$D$9:$D$2697,$B197)</f>
        <v>0</v>
      </c>
      <c r="P197" s="4">
        <f>(SUMIFS('Contract Awards'!$M$9:$M$2697,'Contract Awards'!$C$9:$C$2697,$B197)+SUMIFS('Contract Awards'!$M$9:$M$2697,'Contract Awards'!$D$9:$D$2697,$B197))/1000000</f>
        <v>1.4346840000000001</v>
      </c>
      <c r="Q197" s="4">
        <f>(SUMIFS('Award Actions'!$K$9:$K$7765,'Award Actions'!$D$9:$D$7765,$B197)+SUMIFS('Award Actions'!$K$9:$K$7765,'Award Actions'!$C$9:$C$7765,$B197))/1000000</f>
        <v>1.4346840000000001</v>
      </c>
      <c r="R197" s="6">
        <f t="shared" si="4"/>
        <v>1</v>
      </c>
      <c r="S197" t="s">
        <v>800</v>
      </c>
      <c r="T197" s="15">
        <f>COUNTIFS('Award Actions'!$D$9:$D$7765,$B197)+COUNTIFS('Award Actions'!$C$9:$C$7765,$B197)</f>
        <v>7</v>
      </c>
      <c r="U197" s="18">
        <f>IF(INDEX('Contract Families'!$AK$9:$AK$1696,MATCH($B197,'Contract Families'!$B$9:$B$1696,0))="","",INDEX('Contract Families'!$AK$9:$AK$1696,MATCH($B197,'Contract Families'!$B$9:$B$1696,0)))</f>
        <v>43343</v>
      </c>
      <c r="V197" t="s">
        <v>811</v>
      </c>
      <c r="W197" t="s">
        <v>599</v>
      </c>
      <c r="X197" s="19">
        <f>IF(MAX(_xlfn.MAXIFS('Contract Awards'!$U$9:$U$2697,'Contract Awards'!$C$9:$C$2697,$B197),_xlfn.MAXIFS('Contract Awards'!$U$9:$U$2697,'Contract Awards'!$D$9:$D$2697,$B197))=0,"",MAX(_xlfn.MAXIFS('Contract Awards'!$U$9:$U$2697,'Contract Awards'!$C$9:$C$2697,$B197),_xlfn.MAXIFS('Contract Awards'!$U$9:$U$2697,'Contract Awards'!$D$9:$D$2697,$B197)))</f>
        <v>43343</v>
      </c>
      <c r="Y197" s="19">
        <f>IF(MAX(_xlfn.MAXIFS('Contract Awards'!$V$9:$V$2697,'Contract Awards'!$C$9:$C$2697,$B197),_xlfn.MAXIFS('Contract Awards'!$V$9:$V$2697,'Contract Awards'!$D$9:$D$2697,$B197))=0,"",MAX(_xlfn.MAXIFS('Contract Awards'!$V$9:$V$2697,'Contract Awards'!$C$9:$C$2697,$B197),_xlfn.MAXIFS('Contract Awards'!$V$9:$V$2697,'Contract Awards'!$D$9:$D$2697,$B197)))</f>
        <v>43343</v>
      </c>
      <c r="Z197" s="19">
        <f>IF(_xlfn.MAXIFS('Contract Awards'!$U$9:$U$2697,'Contract Awards'!$C$9:$C$2697,$B197)=0,"",_xlfn.MAXIFS('Contract Awards'!$U$9:$U$2697,'Contract Awards'!$C$9:$C$2697,$B197))</f>
        <v>43343</v>
      </c>
      <c r="AA197" s="18" t="str">
        <f>IF(INDEX('Contract Families'!$AN$9:$AN$1696,MATCH($B197,'Contract Families'!$B$9:$B$1696,0))="","",INDEX('Contract Families'!$AN$9:$AN$1696,MATCH($B197,'Contract Families'!$B$9:$B$1696,0)))</f>
        <v/>
      </c>
      <c r="AB197" s="15">
        <f t="shared" si="5"/>
        <v>0</v>
      </c>
      <c r="AD197" t="str">
        <f>IF($U197="","",IF($U197&lt;'Timing &amp; Incumbent Screen'!$C$6,"Expired - successor unresolved","Active"))</f>
        <v>Expired - successor unresolved</v>
      </c>
    </row>
    <row r="198" spans="2:30" ht="11" outlineLevel="1" x14ac:dyDescent="0.15">
      <c r="B198" t="s">
        <v>344</v>
      </c>
      <c r="C198" t="s">
        <v>859</v>
      </c>
      <c r="D198" t="s">
        <v>750</v>
      </c>
      <c r="E198" t="s">
        <v>880</v>
      </c>
      <c r="F198" t="s">
        <v>825</v>
      </c>
      <c r="I198" t="str">
        <f>IF(COUNTIFS('Contract Awards'!$D$9:$D$2697,$B198)&gt;0,"IDV vehicle","Standalone")</f>
        <v>Standalone</v>
      </c>
      <c r="J198" t="s">
        <v>799</v>
      </c>
      <c r="M198" t="s">
        <v>799</v>
      </c>
      <c r="N198" s="15">
        <v>1</v>
      </c>
      <c r="O198" s="15">
        <f>COUNTIFS('Contract Awards'!$D$9:$D$2697,$B198)</f>
        <v>0</v>
      </c>
      <c r="P198" s="4">
        <f>(SUMIFS('Contract Awards'!$M$9:$M$2697,'Contract Awards'!$C$9:$C$2697,$B198)+SUMIFS('Contract Awards'!$M$9:$M$2697,'Contract Awards'!$D$9:$D$2697,$B198))/1000000</f>
        <v>1.4303600000000001</v>
      </c>
      <c r="Q198" s="4">
        <f>(SUMIFS('Award Actions'!$K$9:$K$7765,'Award Actions'!$D$9:$D$7765,$B198)+SUMIFS('Award Actions'!$K$9:$K$7765,'Award Actions'!$C$9:$C$7765,$B198))/1000000</f>
        <v>1.4303600000000001</v>
      </c>
      <c r="R198" s="6">
        <f t="shared" si="4"/>
        <v>1</v>
      </c>
      <c r="S198" t="s">
        <v>800</v>
      </c>
      <c r="T198" s="15">
        <f>COUNTIFS('Award Actions'!$D$9:$D$7765,$B198)+COUNTIFS('Award Actions'!$C$9:$C$7765,$B198)</f>
        <v>1</v>
      </c>
      <c r="U198" s="18">
        <f>IF(INDEX('Contract Families'!$AK$9:$AK$1696,MATCH($B198,'Contract Families'!$B$9:$B$1696,0))="","",INDEX('Contract Families'!$AK$9:$AK$1696,MATCH($B198,'Contract Families'!$B$9:$B$1696,0)))</f>
        <v>45320</v>
      </c>
      <c r="V198" t="s">
        <v>811</v>
      </c>
      <c r="W198" t="s">
        <v>599</v>
      </c>
      <c r="X198" s="19">
        <f>IF(MAX(_xlfn.MAXIFS('Contract Awards'!$U$9:$U$2697,'Contract Awards'!$C$9:$C$2697,$B198),_xlfn.MAXIFS('Contract Awards'!$U$9:$U$2697,'Contract Awards'!$D$9:$D$2697,$B198))=0,"",MAX(_xlfn.MAXIFS('Contract Awards'!$U$9:$U$2697,'Contract Awards'!$C$9:$C$2697,$B198),_xlfn.MAXIFS('Contract Awards'!$U$9:$U$2697,'Contract Awards'!$D$9:$D$2697,$B198)))</f>
        <v>45320</v>
      </c>
      <c r="Y198" s="19">
        <f>IF(MAX(_xlfn.MAXIFS('Contract Awards'!$V$9:$V$2697,'Contract Awards'!$C$9:$C$2697,$B198),_xlfn.MAXIFS('Contract Awards'!$V$9:$V$2697,'Contract Awards'!$D$9:$D$2697,$B198))=0,"",MAX(_xlfn.MAXIFS('Contract Awards'!$V$9:$V$2697,'Contract Awards'!$C$9:$C$2697,$B198),_xlfn.MAXIFS('Contract Awards'!$V$9:$V$2697,'Contract Awards'!$D$9:$D$2697,$B198)))</f>
        <v>45320</v>
      </c>
      <c r="Z198" s="19">
        <f>IF(_xlfn.MAXIFS('Contract Awards'!$U$9:$U$2697,'Contract Awards'!$C$9:$C$2697,$B198)=0,"",_xlfn.MAXIFS('Contract Awards'!$U$9:$U$2697,'Contract Awards'!$C$9:$C$2697,$B198))</f>
        <v>45320</v>
      </c>
      <c r="AA198" s="18" t="str">
        <f>IF(INDEX('Contract Families'!$AN$9:$AN$1696,MATCH($B198,'Contract Families'!$B$9:$B$1696,0))="","",INDEX('Contract Families'!$AN$9:$AN$1696,MATCH($B198,'Contract Families'!$B$9:$B$1696,0)))</f>
        <v/>
      </c>
      <c r="AB198" s="15">
        <f t="shared" si="5"/>
        <v>0</v>
      </c>
      <c r="AD198" t="str">
        <f>IF($U198="","",IF($U198&lt;'Timing &amp; Incumbent Screen'!$C$6,"Expired - successor unresolved","Active"))</f>
        <v>Expired - successor unresolved</v>
      </c>
    </row>
    <row r="199" spans="2:30" ht="11" outlineLevel="1" x14ac:dyDescent="0.15">
      <c r="B199" t="s">
        <v>345</v>
      </c>
      <c r="C199" t="s">
        <v>806</v>
      </c>
      <c r="D199" t="s">
        <v>748</v>
      </c>
      <c r="E199" t="s">
        <v>795</v>
      </c>
      <c r="F199" t="s">
        <v>825</v>
      </c>
      <c r="G199" t="s">
        <v>881</v>
      </c>
      <c r="H199" t="s">
        <v>356</v>
      </c>
      <c r="I199" t="str">
        <f>IF(COUNTIFS('Contract Awards'!$D$9:$D$2697,$B199)&gt;0,"IDV vehicle","Standalone")</f>
        <v>Standalone</v>
      </c>
      <c r="J199" t="s">
        <v>799</v>
      </c>
      <c r="M199" t="s">
        <v>799</v>
      </c>
      <c r="N199" s="15">
        <v>1</v>
      </c>
      <c r="O199" s="15">
        <f>COUNTIFS('Contract Awards'!$D$9:$D$2697,$B199)</f>
        <v>0</v>
      </c>
      <c r="P199" s="4">
        <f>(SUMIFS('Contract Awards'!$M$9:$M$2697,'Contract Awards'!$C$9:$C$2697,$B199)+SUMIFS('Contract Awards'!$M$9:$M$2697,'Contract Awards'!$D$9:$D$2697,$B199))/1000000</f>
        <v>1.3979608799999999</v>
      </c>
      <c r="Q199" s="4">
        <f>(SUMIFS('Award Actions'!$K$9:$K$7765,'Award Actions'!$D$9:$D$7765,$B199)+SUMIFS('Award Actions'!$K$9:$K$7765,'Award Actions'!$C$9:$C$7765,$B199))/1000000</f>
        <v>1.3979608799999999</v>
      </c>
      <c r="R199" s="6">
        <f t="shared" si="4"/>
        <v>1</v>
      </c>
      <c r="S199" t="s">
        <v>800</v>
      </c>
      <c r="T199" s="15">
        <f>COUNTIFS('Award Actions'!$D$9:$D$7765,$B199)+COUNTIFS('Award Actions'!$C$9:$C$7765,$B199)</f>
        <v>1</v>
      </c>
      <c r="U199" s="18">
        <f>IF(INDEX('Contract Families'!$AK$9:$AK$1696,MATCH($B199,'Contract Families'!$B$9:$B$1696,0))="","",INDEX('Contract Families'!$AK$9:$AK$1696,MATCH($B199,'Contract Families'!$B$9:$B$1696,0)))</f>
        <v>45597</v>
      </c>
      <c r="V199" t="s">
        <v>811</v>
      </c>
      <c r="W199" t="s">
        <v>599</v>
      </c>
      <c r="X199" s="19">
        <f>IF(MAX(_xlfn.MAXIFS('Contract Awards'!$U$9:$U$2697,'Contract Awards'!$C$9:$C$2697,$B199),_xlfn.MAXIFS('Contract Awards'!$U$9:$U$2697,'Contract Awards'!$D$9:$D$2697,$B199))=0,"",MAX(_xlfn.MAXIFS('Contract Awards'!$U$9:$U$2697,'Contract Awards'!$C$9:$C$2697,$B199),_xlfn.MAXIFS('Contract Awards'!$U$9:$U$2697,'Contract Awards'!$D$9:$D$2697,$B199)))</f>
        <v>45597</v>
      </c>
      <c r="Y199" s="19">
        <f>IF(MAX(_xlfn.MAXIFS('Contract Awards'!$V$9:$V$2697,'Contract Awards'!$C$9:$C$2697,$B199),_xlfn.MAXIFS('Contract Awards'!$V$9:$V$2697,'Contract Awards'!$D$9:$D$2697,$B199))=0,"",MAX(_xlfn.MAXIFS('Contract Awards'!$V$9:$V$2697,'Contract Awards'!$C$9:$C$2697,$B199),_xlfn.MAXIFS('Contract Awards'!$V$9:$V$2697,'Contract Awards'!$D$9:$D$2697,$B199)))</f>
        <v>45597</v>
      </c>
      <c r="Z199" s="19">
        <f>IF(_xlfn.MAXIFS('Contract Awards'!$U$9:$U$2697,'Contract Awards'!$C$9:$C$2697,$B199)=0,"",_xlfn.MAXIFS('Contract Awards'!$U$9:$U$2697,'Contract Awards'!$C$9:$C$2697,$B199))</f>
        <v>45597</v>
      </c>
      <c r="AA199" s="18" t="str">
        <f>IF(INDEX('Contract Families'!$AN$9:$AN$1696,MATCH($B199,'Contract Families'!$B$9:$B$1696,0))="","",INDEX('Contract Families'!$AN$9:$AN$1696,MATCH($B199,'Contract Families'!$B$9:$B$1696,0)))</f>
        <v/>
      </c>
      <c r="AB199" s="15">
        <f t="shared" si="5"/>
        <v>0</v>
      </c>
      <c r="AD199" t="str">
        <f>IF($U199="","",IF($U199&lt;'Timing &amp; Incumbent Screen'!$C$6,"Expired - successor unresolved","Active"))</f>
        <v>Expired - successor unresolved</v>
      </c>
    </row>
    <row r="200" spans="2:30" ht="11" outlineLevel="1" x14ac:dyDescent="0.15">
      <c r="B200" t="s">
        <v>346</v>
      </c>
      <c r="C200" t="s">
        <v>806</v>
      </c>
      <c r="D200" t="s">
        <v>740</v>
      </c>
      <c r="E200" t="s">
        <v>795</v>
      </c>
      <c r="F200" t="s">
        <v>826</v>
      </c>
      <c r="I200" t="str">
        <f>IF(COUNTIFS('Contract Awards'!$D$9:$D$2697,$B200)&gt;0,"IDV vehicle","Standalone")</f>
        <v>Standalone</v>
      </c>
      <c r="J200" t="s">
        <v>799</v>
      </c>
      <c r="M200" t="s">
        <v>799</v>
      </c>
      <c r="N200" s="15">
        <v>1</v>
      </c>
      <c r="O200" s="15">
        <f>COUNTIFS('Contract Awards'!$D$9:$D$2697,$B200)</f>
        <v>0</v>
      </c>
      <c r="P200" s="4">
        <f>(SUMIFS('Contract Awards'!$M$9:$M$2697,'Contract Awards'!$C$9:$C$2697,$B200)+SUMIFS('Contract Awards'!$M$9:$M$2697,'Contract Awards'!$D$9:$D$2697,$B200))/1000000</f>
        <v>1.3939952199999999</v>
      </c>
      <c r="Q200" s="4">
        <f>(SUMIFS('Award Actions'!$K$9:$K$7765,'Award Actions'!$D$9:$D$7765,$B200)+SUMIFS('Award Actions'!$K$9:$K$7765,'Award Actions'!$C$9:$C$7765,$B200))/1000000</f>
        <v>1.3939952199999999</v>
      </c>
      <c r="R200" s="6">
        <f t="shared" si="4"/>
        <v>1</v>
      </c>
      <c r="S200" t="s">
        <v>800</v>
      </c>
      <c r="T200" s="15">
        <f>COUNTIFS('Award Actions'!$D$9:$D$7765,$B200)+COUNTIFS('Award Actions'!$C$9:$C$7765,$B200)</f>
        <v>1</v>
      </c>
      <c r="U200" s="18">
        <f>IF(INDEX('Contract Families'!$AK$9:$AK$1696,MATCH($B200,'Contract Families'!$B$9:$B$1696,0))="","",INDEX('Contract Families'!$AK$9:$AK$1696,MATCH($B200,'Contract Families'!$B$9:$B$1696,0)))</f>
        <v>43651</v>
      </c>
      <c r="V200" t="s">
        <v>811</v>
      </c>
      <c r="W200" t="s">
        <v>599</v>
      </c>
      <c r="X200" s="19">
        <f>IF(MAX(_xlfn.MAXIFS('Contract Awards'!$U$9:$U$2697,'Contract Awards'!$C$9:$C$2697,$B200),_xlfn.MAXIFS('Contract Awards'!$U$9:$U$2697,'Contract Awards'!$D$9:$D$2697,$B200))=0,"",MAX(_xlfn.MAXIFS('Contract Awards'!$U$9:$U$2697,'Contract Awards'!$C$9:$C$2697,$B200),_xlfn.MAXIFS('Contract Awards'!$U$9:$U$2697,'Contract Awards'!$D$9:$D$2697,$B200)))</f>
        <v>43651</v>
      </c>
      <c r="Y200" s="19">
        <f>IF(MAX(_xlfn.MAXIFS('Contract Awards'!$V$9:$V$2697,'Contract Awards'!$C$9:$C$2697,$B200),_xlfn.MAXIFS('Contract Awards'!$V$9:$V$2697,'Contract Awards'!$D$9:$D$2697,$B200))=0,"",MAX(_xlfn.MAXIFS('Contract Awards'!$V$9:$V$2697,'Contract Awards'!$C$9:$C$2697,$B200),_xlfn.MAXIFS('Contract Awards'!$V$9:$V$2697,'Contract Awards'!$D$9:$D$2697,$B200)))</f>
        <v>43651</v>
      </c>
      <c r="Z200" s="19">
        <f>IF(_xlfn.MAXIFS('Contract Awards'!$U$9:$U$2697,'Contract Awards'!$C$9:$C$2697,$B200)=0,"",_xlfn.MAXIFS('Contract Awards'!$U$9:$U$2697,'Contract Awards'!$C$9:$C$2697,$B200))</f>
        <v>43651</v>
      </c>
      <c r="AA200" s="18" t="str">
        <f>IF(INDEX('Contract Families'!$AN$9:$AN$1696,MATCH($B200,'Contract Families'!$B$9:$B$1696,0))="","",INDEX('Contract Families'!$AN$9:$AN$1696,MATCH($B200,'Contract Families'!$B$9:$B$1696,0)))</f>
        <v/>
      </c>
      <c r="AB200" s="15">
        <f t="shared" si="5"/>
        <v>0</v>
      </c>
      <c r="AD200" t="str">
        <f>IF($U200="","",IF($U200&lt;'Timing &amp; Incumbent Screen'!$C$6,"Expired - successor unresolved","Active"))</f>
        <v>Expired - successor unresolved</v>
      </c>
    </row>
    <row r="201" spans="2:30" ht="11" outlineLevel="1" x14ac:dyDescent="0.15">
      <c r="B201" t="s">
        <v>347</v>
      </c>
      <c r="C201" t="s">
        <v>806</v>
      </c>
      <c r="D201" t="s">
        <v>740</v>
      </c>
      <c r="E201" t="s">
        <v>795</v>
      </c>
      <c r="F201" t="s">
        <v>825</v>
      </c>
      <c r="G201" t="s">
        <v>882</v>
      </c>
      <c r="H201" t="s">
        <v>848</v>
      </c>
      <c r="I201" t="str">
        <f>IF(COUNTIFS('Contract Awards'!$D$9:$D$2697,$B201)&gt;0,"IDV vehicle","Standalone")</f>
        <v>Standalone</v>
      </c>
      <c r="J201" t="s">
        <v>799</v>
      </c>
      <c r="M201" t="s">
        <v>799</v>
      </c>
      <c r="N201" s="15">
        <v>1</v>
      </c>
      <c r="O201" s="15">
        <f>COUNTIFS('Contract Awards'!$D$9:$D$2697,$B201)</f>
        <v>0</v>
      </c>
      <c r="P201" s="4">
        <f>(SUMIFS('Contract Awards'!$M$9:$M$2697,'Contract Awards'!$C$9:$C$2697,$B201)+SUMIFS('Contract Awards'!$M$9:$M$2697,'Contract Awards'!$D$9:$D$2697,$B201))/1000000</f>
        <v>1.3883000000000001</v>
      </c>
      <c r="Q201" s="4">
        <f>(SUMIFS('Award Actions'!$K$9:$K$7765,'Award Actions'!$D$9:$D$7765,$B201)+SUMIFS('Award Actions'!$K$9:$K$7765,'Award Actions'!$C$9:$C$7765,$B201))/1000000</f>
        <v>1.3883000000000001</v>
      </c>
      <c r="R201" s="6">
        <f t="shared" ref="R201:R234" si="6">IF($P201=0,"n/a",ROUND($Q201/$P201,2))</f>
        <v>1</v>
      </c>
      <c r="S201" t="s">
        <v>800</v>
      </c>
      <c r="T201" s="15">
        <f>COUNTIFS('Award Actions'!$D$9:$D$7765,$B201)+COUNTIFS('Award Actions'!$C$9:$C$7765,$B201)</f>
        <v>2</v>
      </c>
      <c r="U201" s="18">
        <f>IF(INDEX('Contract Families'!$AK$9:$AK$1696,MATCH($B201,'Contract Families'!$B$9:$B$1696,0))="","",INDEX('Contract Families'!$AK$9:$AK$1696,MATCH($B201,'Contract Families'!$B$9:$B$1696,0)))</f>
        <v>44001</v>
      </c>
      <c r="V201" t="s">
        <v>811</v>
      </c>
      <c r="W201" t="s">
        <v>599</v>
      </c>
      <c r="X201" s="19">
        <f>IF(MAX(_xlfn.MAXIFS('Contract Awards'!$U$9:$U$2697,'Contract Awards'!$C$9:$C$2697,$B201),_xlfn.MAXIFS('Contract Awards'!$U$9:$U$2697,'Contract Awards'!$D$9:$D$2697,$B201))=0,"",MAX(_xlfn.MAXIFS('Contract Awards'!$U$9:$U$2697,'Contract Awards'!$C$9:$C$2697,$B201),_xlfn.MAXIFS('Contract Awards'!$U$9:$U$2697,'Contract Awards'!$D$9:$D$2697,$B201)))</f>
        <v>44001</v>
      </c>
      <c r="Y201" s="19">
        <f>IF(MAX(_xlfn.MAXIFS('Contract Awards'!$V$9:$V$2697,'Contract Awards'!$C$9:$C$2697,$B201),_xlfn.MAXIFS('Contract Awards'!$V$9:$V$2697,'Contract Awards'!$D$9:$D$2697,$B201))=0,"",MAX(_xlfn.MAXIFS('Contract Awards'!$V$9:$V$2697,'Contract Awards'!$C$9:$C$2697,$B201),_xlfn.MAXIFS('Contract Awards'!$V$9:$V$2697,'Contract Awards'!$D$9:$D$2697,$B201)))</f>
        <v>44001</v>
      </c>
      <c r="Z201" s="19">
        <f>IF(_xlfn.MAXIFS('Contract Awards'!$U$9:$U$2697,'Contract Awards'!$C$9:$C$2697,$B201)=0,"",_xlfn.MAXIFS('Contract Awards'!$U$9:$U$2697,'Contract Awards'!$C$9:$C$2697,$B201))</f>
        <v>44001</v>
      </c>
      <c r="AA201" s="18" t="str">
        <f>IF(INDEX('Contract Families'!$AN$9:$AN$1696,MATCH($B201,'Contract Families'!$B$9:$B$1696,0))="","",INDEX('Contract Families'!$AN$9:$AN$1696,MATCH($B201,'Contract Families'!$B$9:$B$1696,0)))</f>
        <v/>
      </c>
      <c r="AB201" s="15">
        <f t="shared" ref="AB201:AB234" si="7">IF(OR($U201="",$Y201=""),"",ROUND(($Y201-$U201)/30.44,0))</f>
        <v>0</v>
      </c>
      <c r="AD201" t="str">
        <f>IF($U201="","",IF($U201&lt;'Timing &amp; Incumbent Screen'!$C$6,"Expired - successor unresolved","Active"))</f>
        <v>Expired - successor unresolved</v>
      </c>
    </row>
    <row r="202" spans="2:30" ht="11" outlineLevel="1" x14ac:dyDescent="0.15">
      <c r="B202" t="s">
        <v>348</v>
      </c>
      <c r="C202" t="s">
        <v>806</v>
      </c>
      <c r="D202" t="s">
        <v>740</v>
      </c>
      <c r="E202" t="s">
        <v>795</v>
      </c>
      <c r="F202" t="s">
        <v>825</v>
      </c>
      <c r="G202" t="s">
        <v>883</v>
      </c>
      <c r="I202" t="str">
        <f>IF(COUNTIFS('Contract Awards'!$D$9:$D$2697,$B202)&gt;0,"IDV vehicle","Standalone")</f>
        <v>Standalone</v>
      </c>
      <c r="J202" t="s">
        <v>799</v>
      </c>
      <c r="M202" t="s">
        <v>799</v>
      </c>
      <c r="N202" s="15">
        <v>1</v>
      </c>
      <c r="O202" s="15">
        <f>COUNTIFS('Contract Awards'!$D$9:$D$2697,$B202)</f>
        <v>0</v>
      </c>
      <c r="P202" s="4">
        <f>(SUMIFS('Contract Awards'!$M$9:$M$2697,'Contract Awards'!$C$9:$C$2697,$B202)+SUMIFS('Contract Awards'!$M$9:$M$2697,'Contract Awards'!$D$9:$D$2697,$B202))/1000000</f>
        <v>1.36594148</v>
      </c>
      <c r="Q202" s="4">
        <f>(SUMIFS('Award Actions'!$K$9:$K$7765,'Award Actions'!$D$9:$D$7765,$B202)+SUMIFS('Award Actions'!$K$9:$K$7765,'Award Actions'!$C$9:$C$7765,$B202))/1000000</f>
        <v>1.36594148</v>
      </c>
      <c r="R202" s="6">
        <f t="shared" si="6"/>
        <v>1</v>
      </c>
      <c r="S202" t="s">
        <v>800</v>
      </c>
      <c r="T202" s="15">
        <f>COUNTIFS('Award Actions'!$D$9:$D$7765,$B202)+COUNTIFS('Award Actions'!$C$9:$C$7765,$B202)</f>
        <v>7</v>
      </c>
      <c r="U202" s="18">
        <f>IF(INDEX('Contract Families'!$AK$9:$AK$1696,MATCH($B202,'Contract Families'!$B$9:$B$1696,0))="","",INDEX('Contract Families'!$AK$9:$AK$1696,MATCH($B202,'Contract Families'!$B$9:$B$1696,0)))</f>
        <v>45752</v>
      </c>
      <c r="V202" t="s">
        <v>811</v>
      </c>
      <c r="W202" t="s">
        <v>599</v>
      </c>
      <c r="X202" s="19">
        <f>IF(MAX(_xlfn.MAXIFS('Contract Awards'!$U$9:$U$2697,'Contract Awards'!$C$9:$C$2697,$B202),_xlfn.MAXIFS('Contract Awards'!$U$9:$U$2697,'Contract Awards'!$D$9:$D$2697,$B202))=0,"",MAX(_xlfn.MAXIFS('Contract Awards'!$U$9:$U$2697,'Contract Awards'!$C$9:$C$2697,$B202),_xlfn.MAXIFS('Contract Awards'!$U$9:$U$2697,'Contract Awards'!$D$9:$D$2697,$B202)))</f>
        <v>45752</v>
      </c>
      <c r="Y202" s="19">
        <f>IF(MAX(_xlfn.MAXIFS('Contract Awards'!$V$9:$V$2697,'Contract Awards'!$C$9:$C$2697,$B202),_xlfn.MAXIFS('Contract Awards'!$V$9:$V$2697,'Contract Awards'!$D$9:$D$2697,$B202))=0,"",MAX(_xlfn.MAXIFS('Contract Awards'!$V$9:$V$2697,'Contract Awards'!$C$9:$C$2697,$B202),_xlfn.MAXIFS('Contract Awards'!$V$9:$V$2697,'Contract Awards'!$D$9:$D$2697,$B202)))</f>
        <v>45752</v>
      </c>
      <c r="Z202" s="19">
        <f>IF(_xlfn.MAXIFS('Contract Awards'!$U$9:$U$2697,'Contract Awards'!$C$9:$C$2697,$B202)=0,"",_xlfn.MAXIFS('Contract Awards'!$U$9:$U$2697,'Contract Awards'!$C$9:$C$2697,$B202))</f>
        <v>45752</v>
      </c>
      <c r="AA202" s="18" t="str">
        <f>IF(INDEX('Contract Families'!$AN$9:$AN$1696,MATCH($B202,'Contract Families'!$B$9:$B$1696,0))="","",INDEX('Contract Families'!$AN$9:$AN$1696,MATCH($B202,'Contract Families'!$B$9:$B$1696,0)))</f>
        <v/>
      </c>
      <c r="AB202" s="15">
        <f t="shared" si="7"/>
        <v>0</v>
      </c>
      <c r="AD202" t="str">
        <f>IF($U202="","",IF($U202&lt;'Timing &amp; Incumbent Screen'!$C$6,"Expired - successor unresolved","Active"))</f>
        <v>Expired - successor unresolved</v>
      </c>
    </row>
    <row r="203" spans="2:30" ht="11" outlineLevel="1" x14ac:dyDescent="0.15">
      <c r="B203" t="s">
        <v>349</v>
      </c>
      <c r="C203" t="s">
        <v>859</v>
      </c>
      <c r="D203" t="s">
        <v>750</v>
      </c>
      <c r="E203" t="s">
        <v>795</v>
      </c>
      <c r="F203" t="s">
        <v>796</v>
      </c>
      <c r="I203" t="str">
        <f>IF(COUNTIFS('Contract Awards'!$D$9:$D$2697,$B203)&gt;0,"IDV vehicle","Standalone")</f>
        <v>IDV vehicle</v>
      </c>
      <c r="J203" t="s">
        <v>797</v>
      </c>
      <c r="K203" t="s">
        <v>807</v>
      </c>
      <c r="M203" t="s">
        <v>799</v>
      </c>
      <c r="N203" s="15">
        <v>1</v>
      </c>
      <c r="O203" s="15">
        <f>COUNTIFS('Contract Awards'!$D$9:$D$2697,$B203)</f>
        <v>2</v>
      </c>
      <c r="P203" s="4">
        <f>(SUMIFS('Contract Awards'!$M$9:$M$2697,'Contract Awards'!$C$9:$C$2697,$B203)+SUMIFS('Contract Awards'!$M$9:$M$2697,'Contract Awards'!$D$9:$D$2697,$B203))/1000000</f>
        <v>1.3599130500000001</v>
      </c>
      <c r="Q203" s="4">
        <f>(SUMIFS('Award Actions'!$K$9:$K$7765,'Award Actions'!$D$9:$D$7765,$B203)+SUMIFS('Award Actions'!$K$9:$K$7765,'Award Actions'!$C$9:$C$7765,$B203))/1000000</f>
        <v>1.3599130500000001</v>
      </c>
      <c r="R203" s="6">
        <f t="shared" si="6"/>
        <v>1</v>
      </c>
      <c r="S203" t="s">
        <v>800</v>
      </c>
      <c r="T203" s="15">
        <f>COUNTIFS('Award Actions'!$D$9:$D$7765,$B203)+COUNTIFS('Award Actions'!$C$9:$C$7765,$B203)</f>
        <v>4</v>
      </c>
      <c r="U203" s="18">
        <f>IF(INDEX('Contract Families'!$AK$9:$AK$1696,MATCH($B203,'Contract Families'!$B$9:$B$1696,0))="","",INDEX('Contract Families'!$AK$9:$AK$1696,MATCH($B203,'Contract Families'!$B$9:$B$1696,0)))</f>
        <v>47005</v>
      </c>
      <c r="V203" t="s">
        <v>801</v>
      </c>
      <c r="W203" t="s">
        <v>599</v>
      </c>
      <c r="X203" s="19">
        <f>IF(MAX(_xlfn.MAXIFS('Contract Awards'!$U$9:$U$2697,'Contract Awards'!$C$9:$C$2697,$B203),_xlfn.MAXIFS('Contract Awards'!$U$9:$U$2697,'Contract Awards'!$D$9:$D$2697,$B203))=0,"",MAX(_xlfn.MAXIFS('Contract Awards'!$U$9:$U$2697,'Contract Awards'!$C$9:$C$2697,$B203),_xlfn.MAXIFS('Contract Awards'!$U$9:$U$2697,'Contract Awards'!$D$9:$D$2697,$B203)))</f>
        <v>47005</v>
      </c>
      <c r="Y203" s="19">
        <f>IF(MAX(_xlfn.MAXIFS('Contract Awards'!$V$9:$V$2697,'Contract Awards'!$C$9:$C$2697,$B203),_xlfn.MAXIFS('Contract Awards'!$V$9:$V$2697,'Contract Awards'!$D$9:$D$2697,$B203))=0,"",MAX(_xlfn.MAXIFS('Contract Awards'!$V$9:$V$2697,'Contract Awards'!$C$9:$C$2697,$B203),_xlfn.MAXIFS('Contract Awards'!$V$9:$V$2697,'Contract Awards'!$D$9:$D$2697,$B203)))</f>
        <v>47005</v>
      </c>
      <c r="Z203" s="19">
        <f>IF(_xlfn.MAXIFS('Contract Awards'!$U$9:$U$2697,'Contract Awards'!$C$9:$C$2697,$B203)=0,"",_xlfn.MAXIFS('Contract Awards'!$U$9:$U$2697,'Contract Awards'!$C$9:$C$2697,$B203))</f>
        <v>47005</v>
      </c>
      <c r="AA203" s="18">
        <f>IF(INDEX('Contract Families'!$AN$9:$AN$1696,MATCH($B203,'Contract Families'!$B$9:$B$1696,0))="","",INDEX('Contract Families'!$AN$9:$AN$1696,MATCH($B203,'Contract Families'!$B$9:$B$1696,0)))</f>
        <v>46538</v>
      </c>
      <c r="AB203" s="15">
        <f t="shared" si="7"/>
        <v>0</v>
      </c>
      <c r="AD203" t="str">
        <f>IF($U203="","",IF($U203&lt;'Timing &amp; Incumbent Screen'!$C$6,"Expired - successor unresolved","Active"))</f>
        <v>Active</v>
      </c>
    </row>
    <row r="204" spans="2:30" ht="11" outlineLevel="1" x14ac:dyDescent="0.15">
      <c r="B204" t="s">
        <v>350</v>
      </c>
      <c r="C204" t="s">
        <v>806</v>
      </c>
      <c r="D204" t="s">
        <v>740</v>
      </c>
      <c r="E204" t="s">
        <v>795</v>
      </c>
      <c r="F204" t="s">
        <v>825</v>
      </c>
      <c r="I204" t="str">
        <f>IF(COUNTIFS('Contract Awards'!$D$9:$D$2697,$B204)&gt;0,"IDV vehicle","Standalone")</f>
        <v>IDV vehicle</v>
      </c>
      <c r="J204" t="s">
        <v>835</v>
      </c>
      <c r="K204" t="s">
        <v>798</v>
      </c>
      <c r="M204" t="s">
        <v>799</v>
      </c>
      <c r="N204" s="15">
        <v>1</v>
      </c>
      <c r="O204" s="15">
        <f>COUNTIFS('Contract Awards'!$D$9:$D$2697,$B204)</f>
        <v>1</v>
      </c>
      <c r="P204" s="4">
        <f>(SUMIFS('Contract Awards'!$M$9:$M$2697,'Contract Awards'!$C$9:$C$2697,$B204)+SUMIFS('Contract Awards'!$M$9:$M$2697,'Contract Awards'!$D$9:$D$2697,$B204))/1000000</f>
        <v>1.34867443</v>
      </c>
      <c r="Q204" s="4">
        <f>(SUMIFS('Award Actions'!$K$9:$K$7765,'Award Actions'!$D$9:$D$7765,$B204)+SUMIFS('Award Actions'!$K$9:$K$7765,'Award Actions'!$C$9:$C$7765,$B204))/1000000</f>
        <v>1.3486744300000002</v>
      </c>
      <c r="R204" s="6">
        <f t="shared" si="6"/>
        <v>1</v>
      </c>
      <c r="S204" t="s">
        <v>800</v>
      </c>
      <c r="T204" s="15">
        <f>COUNTIFS('Award Actions'!$D$9:$D$7765,$B204)+COUNTIFS('Award Actions'!$C$9:$C$7765,$B204)</f>
        <v>7</v>
      </c>
      <c r="U204" s="18">
        <f>IF(INDEX('Contract Families'!$AK$9:$AK$1696,MATCH($B204,'Contract Families'!$B$9:$B$1696,0))="","",INDEX('Contract Families'!$AK$9:$AK$1696,MATCH($B204,'Contract Families'!$B$9:$B$1696,0)))</f>
        <v>55153</v>
      </c>
      <c r="V204" t="s">
        <v>836</v>
      </c>
      <c r="W204" t="s">
        <v>631</v>
      </c>
      <c r="X204" s="19">
        <f>IF(MAX(_xlfn.MAXIFS('Contract Awards'!$U$9:$U$2697,'Contract Awards'!$C$9:$C$2697,$B204),_xlfn.MAXIFS('Contract Awards'!$U$9:$U$2697,'Contract Awards'!$D$9:$D$2697,$B204))=0,"",MAX(_xlfn.MAXIFS('Contract Awards'!$U$9:$U$2697,'Contract Awards'!$C$9:$C$2697,$B204),_xlfn.MAXIFS('Contract Awards'!$U$9:$U$2697,'Contract Awards'!$D$9:$D$2697,$B204)))</f>
        <v>55153</v>
      </c>
      <c r="Y204" s="19">
        <f>IF(MAX(_xlfn.MAXIFS('Contract Awards'!$V$9:$V$2697,'Contract Awards'!$C$9:$C$2697,$B204),_xlfn.MAXIFS('Contract Awards'!$V$9:$V$2697,'Contract Awards'!$D$9:$D$2697,$B204))=0,"",MAX(_xlfn.MAXIFS('Contract Awards'!$V$9:$V$2697,'Contract Awards'!$C$9:$C$2697,$B204),_xlfn.MAXIFS('Contract Awards'!$V$9:$V$2697,'Contract Awards'!$D$9:$D$2697,$B204)))</f>
        <v>43511</v>
      </c>
      <c r="Z204" s="19">
        <f>IF(_xlfn.MAXIFS('Contract Awards'!$U$9:$U$2697,'Contract Awards'!$C$9:$C$2697,$B204)=0,"",_xlfn.MAXIFS('Contract Awards'!$U$9:$U$2697,'Contract Awards'!$C$9:$C$2697,$B204))</f>
        <v>55153</v>
      </c>
      <c r="AA204" s="18">
        <f>IF(INDEX('Contract Families'!$AN$9:$AN$1696,MATCH($B204,'Contract Families'!$B$9:$B$1696,0))="","",INDEX('Contract Families'!$AN$9:$AN$1696,MATCH($B204,'Contract Families'!$B$9:$B$1696,0)))</f>
        <v>43511</v>
      </c>
      <c r="AB204" s="15">
        <f t="shared" si="7"/>
        <v>-382</v>
      </c>
      <c r="AC204" t="s">
        <v>884</v>
      </c>
      <c r="AD204" t="str">
        <f>IF($U204="","",IF($U204&lt;'Timing &amp; Incumbent Screen'!$C$6,"Expired - successor unresolved","Active"))</f>
        <v>Active</v>
      </c>
    </row>
    <row r="205" spans="2:30" ht="11" outlineLevel="1" x14ac:dyDescent="0.15">
      <c r="B205" t="s">
        <v>351</v>
      </c>
      <c r="C205" t="s">
        <v>859</v>
      </c>
      <c r="D205" t="s">
        <v>750</v>
      </c>
      <c r="E205" t="s">
        <v>795</v>
      </c>
      <c r="F205" t="s">
        <v>818</v>
      </c>
      <c r="G205" t="s">
        <v>291</v>
      </c>
      <c r="I205" t="str">
        <f>IF(COUNTIFS('Contract Awards'!$D$9:$D$2697,$B205)&gt;0,"IDV vehicle","Standalone")</f>
        <v>Standalone</v>
      </c>
      <c r="J205" t="s">
        <v>799</v>
      </c>
      <c r="M205" t="s">
        <v>799</v>
      </c>
      <c r="N205" s="15">
        <v>1</v>
      </c>
      <c r="O205" s="15">
        <f>COUNTIFS('Contract Awards'!$D$9:$D$2697,$B205)</f>
        <v>0</v>
      </c>
      <c r="P205" s="4">
        <f>(SUMIFS('Contract Awards'!$M$9:$M$2697,'Contract Awards'!$C$9:$C$2697,$B205)+SUMIFS('Contract Awards'!$M$9:$M$2697,'Contract Awards'!$D$9:$D$2697,$B205))/1000000</f>
        <v>1.3467762599999999</v>
      </c>
      <c r="Q205" s="4">
        <f>(SUMIFS('Award Actions'!$K$9:$K$7765,'Award Actions'!$D$9:$D$7765,$B205)+SUMIFS('Award Actions'!$K$9:$K$7765,'Award Actions'!$C$9:$C$7765,$B205))/1000000</f>
        <v>1.3467762599999999</v>
      </c>
      <c r="R205" s="6">
        <f t="shared" si="6"/>
        <v>1</v>
      </c>
      <c r="S205" t="s">
        <v>800</v>
      </c>
      <c r="T205" s="15">
        <f>COUNTIFS('Award Actions'!$D$9:$D$7765,$B205)+COUNTIFS('Award Actions'!$C$9:$C$7765,$B205)</f>
        <v>5</v>
      </c>
      <c r="U205" s="18">
        <f>IF(INDEX('Contract Families'!$AK$9:$AK$1696,MATCH($B205,'Contract Families'!$B$9:$B$1696,0))="","",INDEX('Contract Families'!$AK$9:$AK$1696,MATCH($B205,'Contract Families'!$B$9:$B$1696,0)))</f>
        <v>42436</v>
      </c>
      <c r="V205" t="s">
        <v>811</v>
      </c>
      <c r="W205" t="s">
        <v>599</v>
      </c>
      <c r="X205" s="19">
        <f>IF(MAX(_xlfn.MAXIFS('Contract Awards'!$U$9:$U$2697,'Contract Awards'!$C$9:$C$2697,$B205),_xlfn.MAXIFS('Contract Awards'!$U$9:$U$2697,'Contract Awards'!$D$9:$D$2697,$B205))=0,"",MAX(_xlfn.MAXIFS('Contract Awards'!$U$9:$U$2697,'Contract Awards'!$C$9:$C$2697,$B205),_xlfn.MAXIFS('Contract Awards'!$U$9:$U$2697,'Contract Awards'!$D$9:$D$2697,$B205)))</f>
        <v>42436</v>
      </c>
      <c r="Y205" s="19">
        <f>IF(MAX(_xlfn.MAXIFS('Contract Awards'!$V$9:$V$2697,'Contract Awards'!$C$9:$C$2697,$B205),_xlfn.MAXIFS('Contract Awards'!$V$9:$V$2697,'Contract Awards'!$D$9:$D$2697,$B205))=0,"",MAX(_xlfn.MAXIFS('Contract Awards'!$V$9:$V$2697,'Contract Awards'!$C$9:$C$2697,$B205),_xlfn.MAXIFS('Contract Awards'!$V$9:$V$2697,'Contract Awards'!$D$9:$D$2697,$B205)))</f>
        <v>42436</v>
      </c>
      <c r="Z205" s="19">
        <f>IF(_xlfn.MAXIFS('Contract Awards'!$U$9:$U$2697,'Contract Awards'!$C$9:$C$2697,$B205)=0,"",_xlfn.MAXIFS('Contract Awards'!$U$9:$U$2697,'Contract Awards'!$C$9:$C$2697,$B205))</f>
        <v>42436</v>
      </c>
      <c r="AA205" s="18" t="str">
        <f>IF(INDEX('Contract Families'!$AN$9:$AN$1696,MATCH($B205,'Contract Families'!$B$9:$B$1696,0))="","",INDEX('Contract Families'!$AN$9:$AN$1696,MATCH($B205,'Contract Families'!$B$9:$B$1696,0)))</f>
        <v/>
      </c>
      <c r="AB205" s="15">
        <f t="shared" si="7"/>
        <v>0</v>
      </c>
      <c r="AD205" t="str">
        <f>IF($U205="","",IF($U205&lt;'Timing &amp; Incumbent Screen'!$C$6,"Expired - successor unresolved","Active"))</f>
        <v>Expired - successor unresolved</v>
      </c>
    </row>
    <row r="206" spans="2:30" ht="11" outlineLevel="1" x14ac:dyDescent="0.15">
      <c r="B206" t="s">
        <v>352</v>
      </c>
      <c r="C206" t="s">
        <v>821</v>
      </c>
      <c r="D206" t="s">
        <v>743</v>
      </c>
      <c r="E206" t="s">
        <v>803</v>
      </c>
      <c r="F206" t="s">
        <v>825</v>
      </c>
      <c r="H206" t="s">
        <v>885</v>
      </c>
      <c r="I206" t="str">
        <f>IF(COUNTIFS('Contract Awards'!$D$9:$D$2697,$B206)&gt;0,"IDV vehicle","Standalone")</f>
        <v>Standalone</v>
      </c>
      <c r="J206" t="s">
        <v>799</v>
      </c>
      <c r="M206" t="s">
        <v>799</v>
      </c>
      <c r="N206" s="15">
        <v>1</v>
      </c>
      <c r="O206" s="15">
        <f>COUNTIFS('Contract Awards'!$D$9:$D$2697,$B206)</f>
        <v>0</v>
      </c>
      <c r="P206" s="4">
        <f>(SUMIFS('Contract Awards'!$M$9:$M$2697,'Contract Awards'!$C$9:$C$2697,$B206)+SUMIFS('Contract Awards'!$M$9:$M$2697,'Contract Awards'!$D$9:$D$2697,$B206))/1000000</f>
        <v>1.3157777500000001</v>
      </c>
      <c r="Q206" s="4">
        <f>(SUMIFS('Award Actions'!$K$9:$K$7765,'Award Actions'!$D$9:$D$7765,$B206)+SUMIFS('Award Actions'!$K$9:$K$7765,'Award Actions'!$C$9:$C$7765,$B206))/1000000</f>
        <v>1.3157777500000001</v>
      </c>
      <c r="R206" s="6">
        <f t="shared" si="6"/>
        <v>1</v>
      </c>
      <c r="S206" t="s">
        <v>800</v>
      </c>
      <c r="T206" s="15">
        <f>COUNTIFS('Award Actions'!$D$9:$D$7765,$B206)+COUNTIFS('Award Actions'!$C$9:$C$7765,$B206)</f>
        <v>5</v>
      </c>
      <c r="U206" s="18">
        <f>IF(INDEX('Contract Families'!$AK$9:$AK$1696,MATCH($B206,'Contract Families'!$B$9:$B$1696,0))="","",INDEX('Contract Families'!$AK$9:$AK$1696,MATCH($B206,'Contract Families'!$B$9:$B$1696,0)))</f>
        <v>43250</v>
      </c>
      <c r="V206" t="s">
        <v>811</v>
      </c>
      <c r="W206" t="s">
        <v>599</v>
      </c>
      <c r="X206" s="19">
        <f>IF(MAX(_xlfn.MAXIFS('Contract Awards'!$U$9:$U$2697,'Contract Awards'!$C$9:$C$2697,$B206),_xlfn.MAXIFS('Contract Awards'!$U$9:$U$2697,'Contract Awards'!$D$9:$D$2697,$B206))=0,"",MAX(_xlfn.MAXIFS('Contract Awards'!$U$9:$U$2697,'Contract Awards'!$C$9:$C$2697,$B206),_xlfn.MAXIFS('Contract Awards'!$U$9:$U$2697,'Contract Awards'!$D$9:$D$2697,$B206)))</f>
        <v>43250</v>
      </c>
      <c r="Y206" s="19">
        <f>IF(MAX(_xlfn.MAXIFS('Contract Awards'!$V$9:$V$2697,'Contract Awards'!$C$9:$C$2697,$B206),_xlfn.MAXIFS('Contract Awards'!$V$9:$V$2697,'Contract Awards'!$D$9:$D$2697,$B206))=0,"",MAX(_xlfn.MAXIFS('Contract Awards'!$V$9:$V$2697,'Contract Awards'!$C$9:$C$2697,$B206),_xlfn.MAXIFS('Contract Awards'!$V$9:$V$2697,'Contract Awards'!$D$9:$D$2697,$B206)))</f>
        <v>43250</v>
      </c>
      <c r="Z206" s="19">
        <f>IF(_xlfn.MAXIFS('Contract Awards'!$U$9:$U$2697,'Contract Awards'!$C$9:$C$2697,$B206)=0,"",_xlfn.MAXIFS('Contract Awards'!$U$9:$U$2697,'Contract Awards'!$C$9:$C$2697,$B206))</f>
        <v>43250</v>
      </c>
      <c r="AA206" s="18" t="str">
        <f>IF(INDEX('Contract Families'!$AN$9:$AN$1696,MATCH($B206,'Contract Families'!$B$9:$B$1696,0))="","",INDEX('Contract Families'!$AN$9:$AN$1696,MATCH($B206,'Contract Families'!$B$9:$B$1696,0)))</f>
        <v/>
      </c>
      <c r="AB206" s="15">
        <f t="shared" si="7"/>
        <v>0</v>
      </c>
      <c r="AD206" t="str">
        <f>IF($U206="","",IF($U206&lt;'Timing &amp; Incumbent Screen'!$C$6,"Expired - successor unresolved","Active"))</f>
        <v>Expired - successor unresolved</v>
      </c>
    </row>
    <row r="207" spans="2:30" ht="11" outlineLevel="1" x14ac:dyDescent="0.15">
      <c r="B207" t="s">
        <v>353</v>
      </c>
      <c r="C207" t="s">
        <v>806</v>
      </c>
      <c r="D207" t="s">
        <v>748</v>
      </c>
      <c r="E207" t="s">
        <v>795</v>
      </c>
      <c r="F207" t="s">
        <v>825</v>
      </c>
      <c r="H207" t="s">
        <v>176</v>
      </c>
      <c r="I207" t="str">
        <f>IF(COUNTIFS('Contract Awards'!$D$9:$D$2697,$B207)&gt;0,"IDV vehicle","Standalone")</f>
        <v>Standalone</v>
      </c>
      <c r="J207" t="s">
        <v>799</v>
      </c>
      <c r="M207" t="s">
        <v>799</v>
      </c>
      <c r="N207" s="15">
        <v>1</v>
      </c>
      <c r="O207" s="15">
        <f>COUNTIFS('Contract Awards'!$D$9:$D$2697,$B207)</f>
        <v>0</v>
      </c>
      <c r="P207" s="4">
        <f>(SUMIFS('Contract Awards'!$M$9:$M$2697,'Contract Awards'!$C$9:$C$2697,$B207)+SUMIFS('Contract Awards'!$M$9:$M$2697,'Contract Awards'!$D$9:$D$2697,$B207))/1000000</f>
        <v>1.3053052199999999</v>
      </c>
      <c r="Q207" s="4">
        <f>(SUMIFS('Award Actions'!$K$9:$K$7765,'Award Actions'!$D$9:$D$7765,$B207)+SUMIFS('Award Actions'!$K$9:$K$7765,'Award Actions'!$C$9:$C$7765,$B207))/1000000</f>
        <v>1.3053052199999999</v>
      </c>
      <c r="R207" s="6">
        <f t="shared" si="6"/>
        <v>1</v>
      </c>
      <c r="S207" t="s">
        <v>800</v>
      </c>
      <c r="T207" s="15">
        <f>COUNTIFS('Award Actions'!$D$9:$D$7765,$B207)+COUNTIFS('Award Actions'!$C$9:$C$7765,$B207)</f>
        <v>3</v>
      </c>
      <c r="U207" s="18">
        <f>IF(INDEX('Contract Families'!$AK$9:$AK$1696,MATCH($B207,'Contract Families'!$B$9:$B$1696,0))="","",INDEX('Contract Families'!$AK$9:$AK$1696,MATCH($B207,'Contract Families'!$B$9:$B$1696,0)))</f>
        <v>44953</v>
      </c>
      <c r="V207" t="s">
        <v>811</v>
      </c>
      <c r="W207" t="s">
        <v>599</v>
      </c>
      <c r="X207" s="19">
        <f>IF(MAX(_xlfn.MAXIFS('Contract Awards'!$U$9:$U$2697,'Contract Awards'!$C$9:$C$2697,$B207),_xlfn.MAXIFS('Contract Awards'!$U$9:$U$2697,'Contract Awards'!$D$9:$D$2697,$B207))=0,"",MAX(_xlfn.MAXIFS('Contract Awards'!$U$9:$U$2697,'Contract Awards'!$C$9:$C$2697,$B207),_xlfn.MAXIFS('Contract Awards'!$U$9:$U$2697,'Contract Awards'!$D$9:$D$2697,$B207)))</f>
        <v>44953</v>
      </c>
      <c r="Y207" s="19">
        <f>IF(MAX(_xlfn.MAXIFS('Contract Awards'!$V$9:$V$2697,'Contract Awards'!$C$9:$C$2697,$B207),_xlfn.MAXIFS('Contract Awards'!$V$9:$V$2697,'Contract Awards'!$D$9:$D$2697,$B207))=0,"",MAX(_xlfn.MAXIFS('Contract Awards'!$V$9:$V$2697,'Contract Awards'!$C$9:$C$2697,$B207),_xlfn.MAXIFS('Contract Awards'!$V$9:$V$2697,'Contract Awards'!$D$9:$D$2697,$B207)))</f>
        <v>44953</v>
      </c>
      <c r="Z207" s="19">
        <f>IF(_xlfn.MAXIFS('Contract Awards'!$U$9:$U$2697,'Contract Awards'!$C$9:$C$2697,$B207)=0,"",_xlfn.MAXIFS('Contract Awards'!$U$9:$U$2697,'Contract Awards'!$C$9:$C$2697,$B207))</f>
        <v>44953</v>
      </c>
      <c r="AA207" s="18" t="str">
        <f>IF(INDEX('Contract Families'!$AN$9:$AN$1696,MATCH($B207,'Contract Families'!$B$9:$B$1696,0))="","",INDEX('Contract Families'!$AN$9:$AN$1696,MATCH($B207,'Contract Families'!$B$9:$B$1696,0)))</f>
        <v/>
      </c>
      <c r="AB207" s="15">
        <f t="shared" si="7"/>
        <v>0</v>
      </c>
      <c r="AD207" t="str">
        <f>IF($U207="","",IF($U207&lt;'Timing &amp; Incumbent Screen'!$C$6,"Expired - successor unresolved","Active"))</f>
        <v>Expired - successor unresolved</v>
      </c>
    </row>
    <row r="208" spans="2:30" ht="11" outlineLevel="1" x14ac:dyDescent="0.15">
      <c r="B208" t="s">
        <v>354</v>
      </c>
      <c r="C208" t="s">
        <v>806</v>
      </c>
      <c r="D208" t="s">
        <v>740</v>
      </c>
      <c r="E208" t="s">
        <v>795</v>
      </c>
      <c r="F208" t="s">
        <v>796</v>
      </c>
      <c r="I208" t="str">
        <f>IF(COUNTIFS('Contract Awards'!$D$9:$D$2697,$B208)&gt;0,"IDV vehicle","Standalone")</f>
        <v>Standalone</v>
      </c>
      <c r="J208" t="s">
        <v>799</v>
      </c>
      <c r="M208" t="s">
        <v>799</v>
      </c>
      <c r="N208" s="15">
        <v>1</v>
      </c>
      <c r="O208" s="15">
        <f>COUNTIFS('Contract Awards'!$D$9:$D$2697,$B208)</f>
        <v>0</v>
      </c>
      <c r="P208" s="4">
        <f>(SUMIFS('Contract Awards'!$M$9:$M$2697,'Contract Awards'!$C$9:$C$2697,$B208)+SUMIFS('Contract Awards'!$M$9:$M$2697,'Contract Awards'!$D$9:$D$2697,$B208))/1000000</f>
        <v>1.294036</v>
      </c>
      <c r="Q208" s="4">
        <f>(SUMIFS('Award Actions'!$K$9:$K$7765,'Award Actions'!$D$9:$D$7765,$B208)+SUMIFS('Award Actions'!$K$9:$K$7765,'Award Actions'!$C$9:$C$7765,$B208))/1000000</f>
        <v>1.294036</v>
      </c>
      <c r="R208" s="6">
        <f t="shared" si="6"/>
        <v>1</v>
      </c>
      <c r="S208" t="s">
        <v>800</v>
      </c>
      <c r="T208" s="15">
        <f>COUNTIFS('Award Actions'!$D$9:$D$7765,$B208)+COUNTIFS('Award Actions'!$C$9:$C$7765,$B208)</f>
        <v>5</v>
      </c>
      <c r="U208" s="18">
        <f>IF(INDEX('Contract Families'!$AK$9:$AK$1696,MATCH($B208,'Contract Families'!$B$9:$B$1696,0))="","",INDEX('Contract Families'!$AK$9:$AK$1696,MATCH($B208,'Contract Families'!$B$9:$B$1696,0)))</f>
        <v>46446</v>
      </c>
      <c r="V208" t="s">
        <v>811</v>
      </c>
      <c r="W208" t="s">
        <v>599</v>
      </c>
      <c r="X208" s="19">
        <f>IF(MAX(_xlfn.MAXIFS('Contract Awards'!$U$9:$U$2697,'Contract Awards'!$C$9:$C$2697,$B208),_xlfn.MAXIFS('Contract Awards'!$U$9:$U$2697,'Contract Awards'!$D$9:$D$2697,$B208))=0,"",MAX(_xlfn.MAXIFS('Contract Awards'!$U$9:$U$2697,'Contract Awards'!$C$9:$C$2697,$B208),_xlfn.MAXIFS('Contract Awards'!$U$9:$U$2697,'Contract Awards'!$D$9:$D$2697,$B208)))</f>
        <v>46446</v>
      </c>
      <c r="Y208" s="19">
        <f>IF(MAX(_xlfn.MAXIFS('Contract Awards'!$V$9:$V$2697,'Contract Awards'!$C$9:$C$2697,$B208),_xlfn.MAXIFS('Contract Awards'!$V$9:$V$2697,'Contract Awards'!$D$9:$D$2697,$B208))=0,"",MAX(_xlfn.MAXIFS('Contract Awards'!$V$9:$V$2697,'Contract Awards'!$C$9:$C$2697,$B208),_xlfn.MAXIFS('Contract Awards'!$V$9:$V$2697,'Contract Awards'!$D$9:$D$2697,$B208)))</f>
        <v>46811</v>
      </c>
      <c r="Z208" s="19">
        <f>IF(_xlfn.MAXIFS('Contract Awards'!$U$9:$U$2697,'Contract Awards'!$C$9:$C$2697,$B208)=0,"",_xlfn.MAXIFS('Contract Awards'!$U$9:$U$2697,'Contract Awards'!$C$9:$C$2697,$B208))</f>
        <v>46446</v>
      </c>
      <c r="AA208" s="18" t="str">
        <f>IF(INDEX('Contract Families'!$AN$9:$AN$1696,MATCH($B208,'Contract Families'!$B$9:$B$1696,0))="","",INDEX('Contract Families'!$AN$9:$AN$1696,MATCH($B208,'Contract Families'!$B$9:$B$1696,0)))</f>
        <v/>
      </c>
      <c r="AB208" s="15">
        <f t="shared" si="7"/>
        <v>12</v>
      </c>
      <c r="AD208" t="str">
        <f>IF($U208="","",IF($U208&lt;'Timing &amp; Incumbent Screen'!$C$6,"Expired - successor unresolved","Active"))</f>
        <v>Active</v>
      </c>
    </row>
    <row r="209" spans="2:30" ht="11" outlineLevel="1" x14ac:dyDescent="0.15">
      <c r="B209" t="s">
        <v>355</v>
      </c>
      <c r="C209" t="s">
        <v>821</v>
      </c>
      <c r="D209" t="s">
        <v>743</v>
      </c>
      <c r="E209" t="s">
        <v>795</v>
      </c>
      <c r="F209" t="s">
        <v>825</v>
      </c>
      <c r="I209" t="str">
        <f>IF(COUNTIFS('Contract Awards'!$D$9:$D$2697,$B209)&gt;0,"IDV vehicle","Standalone")</f>
        <v>Standalone</v>
      </c>
      <c r="J209" t="s">
        <v>799</v>
      </c>
      <c r="M209" t="s">
        <v>799</v>
      </c>
      <c r="N209" s="15">
        <v>1</v>
      </c>
      <c r="O209" s="15">
        <f>COUNTIFS('Contract Awards'!$D$9:$D$2697,$B209)</f>
        <v>0</v>
      </c>
      <c r="P209" s="4">
        <f>(SUMIFS('Contract Awards'!$M$9:$M$2697,'Contract Awards'!$C$9:$C$2697,$B209)+SUMIFS('Contract Awards'!$M$9:$M$2697,'Contract Awards'!$D$9:$D$2697,$B209))/1000000</f>
        <v>1.2874559999999999</v>
      </c>
      <c r="Q209" s="4">
        <f>(SUMIFS('Award Actions'!$K$9:$K$7765,'Award Actions'!$D$9:$D$7765,$B209)+SUMIFS('Award Actions'!$K$9:$K$7765,'Award Actions'!$C$9:$C$7765,$B209))/1000000</f>
        <v>1.2874559999999999</v>
      </c>
      <c r="R209" s="6">
        <f t="shared" si="6"/>
        <v>1</v>
      </c>
      <c r="S209" t="s">
        <v>800</v>
      </c>
      <c r="T209" s="15">
        <f>COUNTIFS('Award Actions'!$D$9:$D$7765,$B209)+COUNTIFS('Award Actions'!$C$9:$C$7765,$B209)</f>
        <v>2</v>
      </c>
      <c r="U209" s="18">
        <f>IF(INDEX('Contract Families'!$AK$9:$AK$1696,MATCH($B209,'Contract Families'!$B$9:$B$1696,0))="","",INDEX('Contract Families'!$AK$9:$AK$1696,MATCH($B209,'Contract Families'!$B$9:$B$1696,0)))</f>
        <v>44439</v>
      </c>
      <c r="V209" t="s">
        <v>811</v>
      </c>
      <c r="W209" t="s">
        <v>599</v>
      </c>
      <c r="X209" s="19">
        <f>IF(MAX(_xlfn.MAXIFS('Contract Awards'!$U$9:$U$2697,'Contract Awards'!$C$9:$C$2697,$B209),_xlfn.MAXIFS('Contract Awards'!$U$9:$U$2697,'Contract Awards'!$D$9:$D$2697,$B209))=0,"",MAX(_xlfn.MAXIFS('Contract Awards'!$U$9:$U$2697,'Contract Awards'!$C$9:$C$2697,$B209),_xlfn.MAXIFS('Contract Awards'!$U$9:$U$2697,'Contract Awards'!$D$9:$D$2697,$B209)))</f>
        <v>44439</v>
      </c>
      <c r="Y209" s="19">
        <f>IF(MAX(_xlfn.MAXIFS('Contract Awards'!$V$9:$V$2697,'Contract Awards'!$C$9:$C$2697,$B209),_xlfn.MAXIFS('Contract Awards'!$V$9:$V$2697,'Contract Awards'!$D$9:$D$2697,$B209))=0,"",MAX(_xlfn.MAXIFS('Contract Awards'!$V$9:$V$2697,'Contract Awards'!$C$9:$C$2697,$B209),_xlfn.MAXIFS('Contract Awards'!$V$9:$V$2697,'Contract Awards'!$D$9:$D$2697,$B209)))</f>
        <v>44439</v>
      </c>
      <c r="Z209" s="19">
        <f>IF(_xlfn.MAXIFS('Contract Awards'!$U$9:$U$2697,'Contract Awards'!$C$9:$C$2697,$B209)=0,"",_xlfn.MAXIFS('Contract Awards'!$U$9:$U$2697,'Contract Awards'!$C$9:$C$2697,$B209))</f>
        <v>44439</v>
      </c>
      <c r="AA209" s="18" t="str">
        <f>IF(INDEX('Contract Families'!$AN$9:$AN$1696,MATCH($B209,'Contract Families'!$B$9:$B$1696,0))="","",INDEX('Contract Families'!$AN$9:$AN$1696,MATCH($B209,'Contract Families'!$B$9:$B$1696,0)))</f>
        <v/>
      </c>
      <c r="AB209" s="15">
        <f t="shared" si="7"/>
        <v>0</v>
      </c>
      <c r="AD209" t="str">
        <f>IF($U209="","",IF($U209&lt;'Timing &amp; Incumbent Screen'!$C$6,"Expired - successor unresolved","Active"))</f>
        <v>Expired - successor unresolved</v>
      </c>
    </row>
    <row r="210" spans="2:30" ht="11" outlineLevel="1" x14ac:dyDescent="0.15">
      <c r="B210" t="s">
        <v>356</v>
      </c>
      <c r="C210" t="s">
        <v>806</v>
      </c>
      <c r="D210" t="s">
        <v>748</v>
      </c>
      <c r="E210" t="s">
        <v>795</v>
      </c>
      <c r="F210" t="s">
        <v>825</v>
      </c>
      <c r="G210" t="s">
        <v>251</v>
      </c>
      <c r="I210" t="str">
        <f>IF(COUNTIFS('Contract Awards'!$D$9:$D$2697,$B210)&gt;0,"IDV vehicle","Standalone")</f>
        <v>IDV vehicle</v>
      </c>
      <c r="J210" t="s">
        <v>854</v>
      </c>
      <c r="K210" t="s">
        <v>807</v>
      </c>
      <c r="L210" t="s">
        <v>877</v>
      </c>
      <c r="M210" t="s">
        <v>815</v>
      </c>
      <c r="N210" s="15">
        <v>2</v>
      </c>
      <c r="O210" s="15">
        <f>COUNTIFS('Contract Awards'!$D$9:$D$2697,$B210)</f>
        <v>5</v>
      </c>
      <c r="P210" s="4">
        <f>(SUMIFS('Contract Awards'!$M$9:$M$2697,'Contract Awards'!$C$9:$C$2697,$B210)+SUMIFS('Contract Awards'!$M$9:$M$2697,'Contract Awards'!$D$9:$D$2697,$B210))/1000000</f>
        <v>1.2815358699999999</v>
      </c>
      <c r="Q210" s="4">
        <f>(SUMIFS('Award Actions'!$K$9:$K$7765,'Award Actions'!$D$9:$D$7765,$B210)+SUMIFS('Award Actions'!$K$9:$K$7765,'Award Actions'!$C$9:$C$7765,$B210))/1000000</f>
        <v>1.2815358699999999</v>
      </c>
      <c r="R210" s="6">
        <f t="shared" si="6"/>
        <v>1</v>
      </c>
      <c r="S210" t="s">
        <v>800</v>
      </c>
      <c r="T210" s="15">
        <f>COUNTIFS('Award Actions'!$D$9:$D$7765,$B210)+COUNTIFS('Award Actions'!$C$9:$C$7765,$B210)</f>
        <v>14</v>
      </c>
      <c r="U210" s="18">
        <f>IF(INDEX('Contract Families'!$AK$9:$AK$1696,MATCH($B210,'Contract Families'!$B$9:$B$1696,0))="","",INDEX('Contract Families'!$AK$9:$AK$1696,MATCH($B210,'Contract Families'!$B$9:$B$1696,0)))</f>
        <v>47268</v>
      </c>
      <c r="V210" t="s">
        <v>855</v>
      </c>
      <c r="W210" t="s">
        <v>666</v>
      </c>
      <c r="X210" s="19">
        <f>IF(MAX(_xlfn.MAXIFS('Contract Awards'!$U$9:$U$2697,'Contract Awards'!$C$9:$C$2697,$B210),_xlfn.MAXIFS('Contract Awards'!$U$9:$U$2697,'Contract Awards'!$D$9:$D$2697,$B210))=0,"",MAX(_xlfn.MAXIFS('Contract Awards'!$U$9:$U$2697,'Contract Awards'!$C$9:$C$2697,$B210),_xlfn.MAXIFS('Contract Awards'!$U$9:$U$2697,'Contract Awards'!$D$9:$D$2697,$B210)))</f>
        <v>47268</v>
      </c>
      <c r="Y210" s="19">
        <f>IF(MAX(_xlfn.MAXIFS('Contract Awards'!$V$9:$V$2697,'Contract Awards'!$C$9:$C$2697,$B210),_xlfn.MAXIFS('Contract Awards'!$V$9:$V$2697,'Contract Awards'!$D$9:$D$2697,$B210))=0,"",MAX(_xlfn.MAXIFS('Contract Awards'!$V$9:$V$2697,'Contract Awards'!$C$9:$C$2697,$B210),_xlfn.MAXIFS('Contract Awards'!$V$9:$V$2697,'Contract Awards'!$D$9:$D$2697,$B210)))</f>
        <v>46326</v>
      </c>
      <c r="Z210" s="19">
        <f>IF(_xlfn.MAXIFS('Contract Awards'!$U$9:$U$2697,'Contract Awards'!$C$9:$C$2697,$B210)=0,"",_xlfn.MAXIFS('Contract Awards'!$U$9:$U$2697,'Contract Awards'!$C$9:$C$2697,$B210))</f>
        <v>47268</v>
      </c>
      <c r="AA210" s="18">
        <f>IF(INDEX('Contract Families'!$AN$9:$AN$1696,MATCH($B210,'Contract Families'!$B$9:$B$1696,0))="","",INDEX('Contract Families'!$AN$9:$AN$1696,MATCH($B210,'Contract Families'!$B$9:$B$1696,0)))</f>
        <v>46326</v>
      </c>
      <c r="AB210" s="15">
        <f t="shared" si="7"/>
        <v>-31</v>
      </c>
      <c r="AD210" t="str">
        <f>IF($U210="","",IF($U210&lt;'Timing &amp; Incumbent Screen'!$C$6,"Expired - successor unresolved","Active"))</f>
        <v>Active</v>
      </c>
    </row>
    <row r="211" spans="2:30" ht="11" outlineLevel="1" x14ac:dyDescent="0.15">
      <c r="B211" t="s">
        <v>357</v>
      </c>
      <c r="C211" t="s">
        <v>802</v>
      </c>
      <c r="D211" t="s">
        <v>737</v>
      </c>
      <c r="E211" t="s">
        <v>795</v>
      </c>
      <c r="F211" t="s">
        <v>825</v>
      </c>
      <c r="I211" t="str">
        <f>IF(COUNTIFS('Contract Awards'!$D$9:$D$2697,$B211)&gt;0,"IDV vehicle","Standalone")</f>
        <v>Standalone</v>
      </c>
      <c r="J211" t="s">
        <v>799</v>
      </c>
      <c r="M211" t="s">
        <v>799</v>
      </c>
      <c r="N211" s="15">
        <v>1</v>
      </c>
      <c r="O211" s="15">
        <f>COUNTIFS('Contract Awards'!$D$9:$D$2697,$B211)</f>
        <v>0</v>
      </c>
      <c r="P211" s="4">
        <f>(SUMIFS('Contract Awards'!$M$9:$M$2697,'Contract Awards'!$C$9:$C$2697,$B211)+SUMIFS('Contract Awards'!$M$9:$M$2697,'Contract Awards'!$D$9:$D$2697,$B211))/1000000</f>
        <v>1.2754696399999998</v>
      </c>
      <c r="Q211" s="4">
        <f>(SUMIFS('Award Actions'!$K$9:$K$7765,'Award Actions'!$D$9:$D$7765,$B211)+SUMIFS('Award Actions'!$K$9:$K$7765,'Award Actions'!$C$9:$C$7765,$B211))/1000000</f>
        <v>1.2754696399999998</v>
      </c>
      <c r="R211" s="6">
        <f t="shared" si="6"/>
        <v>1</v>
      </c>
      <c r="S211" t="s">
        <v>800</v>
      </c>
      <c r="T211" s="15">
        <f>COUNTIFS('Award Actions'!$D$9:$D$7765,$B211)+COUNTIFS('Award Actions'!$C$9:$C$7765,$B211)</f>
        <v>2</v>
      </c>
      <c r="U211" s="18">
        <f>IF(INDEX('Contract Families'!$AK$9:$AK$1696,MATCH($B211,'Contract Families'!$B$9:$B$1696,0))="","",INDEX('Contract Families'!$AK$9:$AK$1696,MATCH($B211,'Contract Families'!$B$9:$B$1696,0)))</f>
        <v>45961</v>
      </c>
      <c r="V211" t="s">
        <v>811</v>
      </c>
      <c r="W211" t="s">
        <v>599</v>
      </c>
      <c r="X211" s="19">
        <f>IF(MAX(_xlfn.MAXIFS('Contract Awards'!$U$9:$U$2697,'Contract Awards'!$C$9:$C$2697,$B211),_xlfn.MAXIFS('Contract Awards'!$U$9:$U$2697,'Contract Awards'!$D$9:$D$2697,$B211))=0,"",MAX(_xlfn.MAXIFS('Contract Awards'!$U$9:$U$2697,'Contract Awards'!$C$9:$C$2697,$B211),_xlfn.MAXIFS('Contract Awards'!$U$9:$U$2697,'Contract Awards'!$D$9:$D$2697,$B211)))</f>
        <v>45961</v>
      </c>
      <c r="Y211" s="19">
        <f>IF(MAX(_xlfn.MAXIFS('Contract Awards'!$V$9:$V$2697,'Contract Awards'!$C$9:$C$2697,$B211),_xlfn.MAXIFS('Contract Awards'!$V$9:$V$2697,'Contract Awards'!$D$9:$D$2697,$B211))=0,"",MAX(_xlfn.MAXIFS('Contract Awards'!$V$9:$V$2697,'Contract Awards'!$C$9:$C$2697,$B211),_xlfn.MAXIFS('Contract Awards'!$V$9:$V$2697,'Contract Awards'!$D$9:$D$2697,$B211)))</f>
        <v>45992</v>
      </c>
      <c r="Z211" s="19">
        <f>IF(_xlfn.MAXIFS('Contract Awards'!$U$9:$U$2697,'Contract Awards'!$C$9:$C$2697,$B211)=0,"",_xlfn.MAXIFS('Contract Awards'!$U$9:$U$2697,'Contract Awards'!$C$9:$C$2697,$B211))</f>
        <v>45961</v>
      </c>
      <c r="AA211" s="18" t="str">
        <f>IF(INDEX('Contract Families'!$AN$9:$AN$1696,MATCH($B211,'Contract Families'!$B$9:$B$1696,0))="","",INDEX('Contract Families'!$AN$9:$AN$1696,MATCH($B211,'Contract Families'!$B$9:$B$1696,0)))</f>
        <v/>
      </c>
      <c r="AB211" s="15">
        <f t="shared" si="7"/>
        <v>1</v>
      </c>
      <c r="AD211" t="str">
        <f>IF($U211="","",IF($U211&lt;'Timing &amp; Incumbent Screen'!$C$6,"Expired - successor unresolved","Active"))</f>
        <v>Expired - successor unresolved</v>
      </c>
    </row>
    <row r="212" spans="2:30" ht="11" outlineLevel="1" x14ac:dyDescent="0.15">
      <c r="B212" t="s">
        <v>359</v>
      </c>
      <c r="C212" t="s">
        <v>806</v>
      </c>
      <c r="D212" t="s">
        <v>740</v>
      </c>
      <c r="E212" t="s">
        <v>795</v>
      </c>
      <c r="F212" t="s">
        <v>825</v>
      </c>
      <c r="H212" t="s">
        <v>886</v>
      </c>
      <c r="I212" t="str">
        <f>IF(COUNTIFS('Contract Awards'!$D$9:$D$2697,$B212)&gt;0,"IDV vehicle","Standalone")</f>
        <v>Standalone</v>
      </c>
      <c r="J212" t="s">
        <v>799</v>
      </c>
      <c r="M212" t="s">
        <v>799</v>
      </c>
      <c r="N212" s="15">
        <v>1</v>
      </c>
      <c r="O212" s="15">
        <f>COUNTIFS('Contract Awards'!$D$9:$D$2697,$B212)</f>
        <v>0</v>
      </c>
      <c r="P212" s="4">
        <f>(SUMIFS('Contract Awards'!$M$9:$M$2697,'Contract Awards'!$C$9:$C$2697,$B212)+SUMIFS('Contract Awards'!$M$9:$M$2697,'Contract Awards'!$D$9:$D$2697,$B212))/1000000</f>
        <v>1.25072987</v>
      </c>
      <c r="Q212" s="4">
        <f>(SUMIFS('Award Actions'!$K$9:$K$7765,'Award Actions'!$D$9:$D$7765,$B212)+SUMIFS('Award Actions'!$K$9:$K$7765,'Award Actions'!$C$9:$C$7765,$B212))/1000000</f>
        <v>1.25072987</v>
      </c>
      <c r="R212" s="6">
        <f t="shared" si="6"/>
        <v>1</v>
      </c>
      <c r="S212" t="s">
        <v>800</v>
      </c>
      <c r="T212" s="15">
        <f>COUNTIFS('Award Actions'!$D$9:$D$7765,$B212)+COUNTIFS('Award Actions'!$C$9:$C$7765,$B212)</f>
        <v>14</v>
      </c>
      <c r="U212" s="18">
        <f>IF(INDEX('Contract Families'!$AK$9:$AK$1696,MATCH($B212,'Contract Families'!$B$9:$B$1696,0))="","",INDEX('Contract Families'!$AK$9:$AK$1696,MATCH($B212,'Contract Families'!$B$9:$B$1696,0)))</f>
        <v>44469</v>
      </c>
      <c r="V212" t="s">
        <v>811</v>
      </c>
      <c r="W212" t="s">
        <v>599</v>
      </c>
      <c r="X212" s="19">
        <f>IF(MAX(_xlfn.MAXIFS('Contract Awards'!$U$9:$U$2697,'Contract Awards'!$C$9:$C$2697,$B212),_xlfn.MAXIFS('Contract Awards'!$U$9:$U$2697,'Contract Awards'!$D$9:$D$2697,$B212))=0,"",MAX(_xlfn.MAXIFS('Contract Awards'!$U$9:$U$2697,'Contract Awards'!$C$9:$C$2697,$B212),_xlfn.MAXIFS('Contract Awards'!$U$9:$U$2697,'Contract Awards'!$D$9:$D$2697,$B212)))</f>
        <v>44469</v>
      </c>
      <c r="Y212" s="19">
        <f>IF(MAX(_xlfn.MAXIFS('Contract Awards'!$V$9:$V$2697,'Contract Awards'!$C$9:$C$2697,$B212),_xlfn.MAXIFS('Contract Awards'!$V$9:$V$2697,'Contract Awards'!$D$9:$D$2697,$B212))=0,"",MAX(_xlfn.MAXIFS('Contract Awards'!$V$9:$V$2697,'Contract Awards'!$C$9:$C$2697,$B212),_xlfn.MAXIFS('Contract Awards'!$V$9:$V$2697,'Contract Awards'!$D$9:$D$2697,$B212)))</f>
        <v>44469</v>
      </c>
      <c r="Z212" s="19">
        <f>IF(_xlfn.MAXIFS('Contract Awards'!$U$9:$U$2697,'Contract Awards'!$C$9:$C$2697,$B212)=0,"",_xlfn.MAXIFS('Contract Awards'!$U$9:$U$2697,'Contract Awards'!$C$9:$C$2697,$B212))</f>
        <v>44469</v>
      </c>
      <c r="AA212" s="18" t="str">
        <f>IF(INDEX('Contract Families'!$AN$9:$AN$1696,MATCH($B212,'Contract Families'!$B$9:$B$1696,0))="","",INDEX('Contract Families'!$AN$9:$AN$1696,MATCH($B212,'Contract Families'!$B$9:$B$1696,0)))</f>
        <v/>
      </c>
      <c r="AB212" s="15">
        <f t="shared" si="7"/>
        <v>0</v>
      </c>
      <c r="AD212" t="str">
        <f>IF($U212="","",IF($U212&lt;'Timing &amp; Incumbent Screen'!$C$6,"Expired - successor unresolved","Active"))</f>
        <v>Expired - successor unresolved</v>
      </c>
    </row>
    <row r="213" spans="2:30" ht="11" outlineLevel="1" x14ac:dyDescent="0.15">
      <c r="B213" t="s">
        <v>360</v>
      </c>
      <c r="C213" t="s">
        <v>859</v>
      </c>
      <c r="D213" t="s">
        <v>750</v>
      </c>
      <c r="E213" t="s">
        <v>887</v>
      </c>
      <c r="F213" t="s">
        <v>818</v>
      </c>
      <c r="I213" t="str">
        <f>IF(COUNTIFS('Contract Awards'!$D$9:$D$2697,$B213)&gt;0,"IDV vehicle","Standalone")</f>
        <v>Standalone</v>
      </c>
      <c r="J213" t="s">
        <v>799</v>
      </c>
      <c r="M213" t="s">
        <v>799</v>
      </c>
      <c r="N213" s="15">
        <v>1</v>
      </c>
      <c r="O213" s="15">
        <f>COUNTIFS('Contract Awards'!$D$9:$D$2697,$B213)</f>
        <v>0</v>
      </c>
      <c r="P213" s="4">
        <f>(SUMIFS('Contract Awards'!$M$9:$M$2697,'Contract Awards'!$C$9:$C$2697,$B213)+SUMIFS('Contract Awards'!$M$9:$M$2697,'Contract Awards'!$D$9:$D$2697,$B213))/1000000</f>
        <v>1.2296868600000002</v>
      </c>
      <c r="Q213" s="4">
        <f>(SUMIFS('Award Actions'!$K$9:$K$7765,'Award Actions'!$D$9:$D$7765,$B213)+SUMIFS('Award Actions'!$K$9:$K$7765,'Award Actions'!$C$9:$C$7765,$B213))/1000000</f>
        <v>1.2296868600000002</v>
      </c>
      <c r="R213" s="6">
        <f t="shared" si="6"/>
        <v>1</v>
      </c>
      <c r="S213" t="s">
        <v>800</v>
      </c>
      <c r="T213" s="15">
        <f>COUNTIFS('Award Actions'!$D$9:$D$7765,$B213)+COUNTIFS('Award Actions'!$C$9:$C$7765,$B213)</f>
        <v>9</v>
      </c>
      <c r="U213" s="18">
        <f>IF(INDEX('Contract Families'!$AK$9:$AK$1696,MATCH($B213,'Contract Families'!$B$9:$B$1696,0))="","",INDEX('Contract Families'!$AK$9:$AK$1696,MATCH($B213,'Contract Families'!$B$9:$B$1696,0)))</f>
        <v>43343</v>
      </c>
      <c r="V213" t="s">
        <v>811</v>
      </c>
      <c r="W213" t="s">
        <v>599</v>
      </c>
      <c r="X213" s="19">
        <f>IF(MAX(_xlfn.MAXIFS('Contract Awards'!$U$9:$U$2697,'Contract Awards'!$C$9:$C$2697,$B213),_xlfn.MAXIFS('Contract Awards'!$U$9:$U$2697,'Contract Awards'!$D$9:$D$2697,$B213))=0,"",MAX(_xlfn.MAXIFS('Contract Awards'!$U$9:$U$2697,'Contract Awards'!$C$9:$C$2697,$B213),_xlfn.MAXIFS('Contract Awards'!$U$9:$U$2697,'Contract Awards'!$D$9:$D$2697,$B213)))</f>
        <v>43343</v>
      </c>
      <c r="Y213" s="19">
        <f>IF(MAX(_xlfn.MAXIFS('Contract Awards'!$V$9:$V$2697,'Contract Awards'!$C$9:$C$2697,$B213),_xlfn.MAXIFS('Contract Awards'!$V$9:$V$2697,'Contract Awards'!$D$9:$D$2697,$B213))=0,"",MAX(_xlfn.MAXIFS('Contract Awards'!$V$9:$V$2697,'Contract Awards'!$C$9:$C$2697,$B213),_xlfn.MAXIFS('Contract Awards'!$V$9:$V$2697,'Contract Awards'!$D$9:$D$2697,$B213)))</f>
        <v>43343</v>
      </c>
      <c r="Z213" s="19">
        <f>IF(_xlfn.MAXIFS('Contract Awards'!$U$9:$U$2697,'Contract Awards'!$C$9:$C$2697,$B213)=0,"",_xlfn.MAXIFS('Contract Awards'!$U$9:$U$2697,'Contract Awards'!$C$9:$C$2697,$B213))</f>
        <v>43343</v>
      </c>
      <c r="AA213" s="18" t="str">
        <f>IF(INDEX('Contract Families'!$AN$9:$AN$1696,MATCH($B213,'Contract Families'!$B$9:$B$1696,0))="","",INDEX('Contract Families'!$AN$9:$AN$1696,MATCH($B213,'Contract Families'!$B$9:$B$1696,0)))</f>
        <v/>
      </c>
      <c r="AB213" s="15">
        <f t="shared" si="7"/>
        <v>0</v>
      </c>
      <c r="AD213" t="str">
        <f>IF($U213="","",IF($U213&lt;'Timing &amp; Incumbent Screen'!$C$6,"Expired - successor unresolved","Active"))</f>
        <v>Expired - successor unresolved</v>
      </c>
    </row>
    <row r="214" spans="2:30" ht="11" outlineLevel="1" x14ac:dyDescent="0.15">
      <c r="B214" t="s">
        <v>361</v>
      </c>
      <c r="C214" t="s">
        <v>806</v>
      </c>
      <c r="D214" t="s">
        <v>747</v>
      </c>
      <c r="E214" t="s">
        <v>795</v>
      </c>
      <c r="F214" t="s">
        <v>818</v>
      </c>
      <c r="I214" t="str">
        <f>IF(COUNTIFS('Contract Awards'!$D$9:$D$2697,$B214)&gt;0,"IDV vehicle","Standalone")</f>
        <v>IDV vehicle</v>
      </c>
      <c r="J214" t="s">
        <v>797</v>
      </c>
      <c r="K214" t="s">
        <v>807</v>
      </c>
      <c r="M214" t="s">
        <v>799</v>
      </c>
      <c r="N214" s="15">
        <v>1</v>
      </c>
      <c r="O214" s="15">
        <f>COUNTIFS('Contract Awards'!$D$9:$D$2697,$B214)</f>
        <v>1</v>
      </c>
      <c r="P214" s="4">
        <f>(SUMIFS('Contract Awards'!$M$9:$M$2697,'Contract Awards'!$C$9:$C$2697,$B214)+SUMIFS('Contract Awards'!$M$9:$M$2697,'Contract Awards'!$D$9:$D$2697,$B214))/1000000</f>
        <v>1.21933596</v>
      </c>
      <c r="Q214" s="4">
        <f>(SUMIFS('Award Actions'!$K$9:$K$7765,'Award Actions'!$D$9:$D$7765,$B214)+SUMIFS('Award Actions'!$K$9:$K$7765,'Award Actions'!$C$9:$C$7765,$B214))/1000000</f>
        <v>1.21933596</v>
      </c>
      <c r="R214" s="6">
        <f t="shared" si="6"/>
        <v>1</v>
      </c>
      <c r="S214" t="s">
        <v>800</v>
      </c>
      <c r="T214" s="15">
        <f>COUNTIFS('Award Actions'!$D$9:$D$7765,$B214)+COUNTIFS('Award Actions'!$C$9:$C$7765,$B214)</f>
        <v>1</v>
      </c>
      <c r="U214" s="18">
        <f>IF(INDEX('Contract Families'!$AK$9:$AK$1696,MATCH($B214,'Contract Families'!$B$9:$B$1696,0))="","",INDEX('Contract Families'!$AK$9:$AK$1696,MATCH($B214,'Contract Families'!$B$9:$B$1696,0)))</f>
        <v>47588</v>
      </c>
      <c r="V214" t="s">
        <v>801</v>
      </c>
      <c r="W214" t="s">
        <v>599</v>
      </c>
      <c r="X214" s="19">
        <f>IF(MAX(_xlfn.MAXIFS('Contract Awards'!$U$9:$U$2697,'Contract Awards'!$C$9:$C$2697,$B214),_xlfn.MAXIFS('Contract Awards'!$U$9:$U$2697,'Contract Awards'!$D$9:$D$2697,$B214))=0,"",MAX(_xlfn.MAXIFS('Contract Awards'!$U$9:$U$2697,'Contract Awards'!$C$9:$C$2697,$B214),_xlfn.MAXIFS('Contract Awards'!$U$9:$U$2697,'Contract Awards'!$D$9:$D$2697,$B214)))</f>
        <v>47588</v>
      </c>
      <c r="Y214" s="19">
        <f>IF(MAX(_xlfn.MAXIFS('Contract Awards'!$V$9:$V$2697,'Contract Awards'!$C$9:$C$2697,$B214),_xlfn.MAXIFS('Contract Awards'!$V$9:$V$2697,'Contract Awards'!$D$9:$D$2697,$B214))=0,"",MAX(_xlfn.MAXIFS('Contract Awards'!$V$9:$V$2697,'Contract Awards'!$C$9:$C$2697,$B214),_xlfn.MAXIFS('Contract Awards'!$V$9:$V$2697,'Contract Awards'!$D$9:$D$2697,$B214)))</f>
        <v>48113</v>
      </c>
      <c r="Z214" s="19">
        <f>IF(_xlfn.MAXIFS('Contract Awards'!$U$9:$U$2697,'Contract Awards'!$C$9:$C$2697,$B214)=0,"",_xlfn.MAXIFS('Contract Awards'!$U$9:$U$2697,'Contract Awards'!$C$9:$C$2697,$B214))</f>
        <v>47588</v>
      </c>
      <c r="AA214" s="18">
        <f>IF(INDEX('Contract Families'!$AN$9:$AN$1696,MATCH($B214,'Contract Families'!$B$9:$B$1696,0))="","",INDEX('Contract Families'!$AN$9:$AN$1696,MATCH($B214,'Contract Families'!$B$9:$B$1696,0)))</f>
        <v>46467</v>
      </c>
      <c r="AB214" s="15">
        <f t="shared" si="7"/>
        <v>17</v>
      </c>
      <c r="AC214" t="s">
        <v>847</v>
      </c>
      <c r="AD214" t="str">
        <f>IF($U214="","",IF($U214&lt;'Timing &amp; Incumbent Screen'!$C$6,"Expired - successor unresolved","Active"))</f>
        <v>Active</v>
      </c>
    </row>
    <row r="215" spans="2:30" ht="11" outlineLevel="1" x14ac:dyDescent="0.15">
      <c r="B215" t="s">
        <v>362</v>
      </c>
      <c r="C215" t="s">
        <v>813</v>
      </c>
      <c r="D215" t="s">
        <v>745</v>
      </c>
      <c r="E215" t="s">
        <v>803</v>
      </c>
      <c r="F215" t="s">
        <v>825</v>
      </c>
      <c r="I215" t="str">
        <f>IF(COUNTIFS('Contract Awards'!$D$9:$D$2697,$B215)&gt;0,"IDV vehicle","Standalone")</f>
        <v>Standalone</v>
      </c>
      <c r="J215" t="s">
        <v>799</v>
      </c>
      <c r="M215" t="s">
        <v>799</v>
      </c>
      <c r="N215" s="15">
        <v>1</v>
      </c>
      <c r="O215" s="15">
        <f>COUNTIFS('Contract Awards'!$D$9:$D$2697,$B215)</f>
        <v>0</v>
      </c>
      <c r="P215" s="4">
        <f>(SUMIFS('Contract Awards'!$M$9:$M$2697,'Contract Awards'!$C$9:$C$2697,$B215)+SUMIFS('Contract Awards'!$M$9:$M$2697,'Contract Awards'!$D$9:$D$2697,$B215))/1000000</f>
        <v>1.2090311999999999</v>
      </c>
      <c r="Q215" s="4">
        <f>(SUMIFS('Award Actions'!$K$9:$K$7765,'Award Actions'!$D$9:$D$7765,$B215)+SUMIFS('Award Actions'!$K$9:$K$7765,'Award Actions'!$C$9:$C$7765,$B215))/1000000</f>
        <v>1.2090311999999999</v>
      </c>
      <c r="R215" s="6">
        <f t="shared" si="6"/>
        <v>1</v>
      </c>
      <c r="S215" t="s">
        <v>800</v>
      </c>
      <c r="T215" s="15">
        <f>COUNTIFS('Award Actions'!$D$9:$D$7765,$B215)+COUNTIFS('Award Actions'!$C$9:$C$7765,$B215)</f>
        <v>6</v>
      </c>
      <c r="U215" s="18">
        <f>IF(INDEX('Contract Families'!$AK$9:$AK$1696,MATCH($B215,'Contract Families'!$B$9:$B$1696,0))="","",INDEX('Contract Families'!$AK$9:$AK$1696,MATCH($B215,'Contract Families'!$B$9:$B$1696,0)))</f>
        <v>43115</v>
      </c>
      <c r="V215" t="s">
        <v>811</v>
      </c>
      <c r="W215" t="s">
        <v>599</v>
      </c>
      <c r="X215" s="19">
        <f>IF(MAX(_xlfn.MAXIFS('Contract Awards'!$U$9:$U$2697,'Contract Awards'!$C$9:$C$2697,$B215),_xlfn.MAXIFS('Contract Awards'!$U$9:$U$2697,'Contract Awards'!$D$9:$D$2697,$B215))=0,"",MAX(_xlfn.MAXIFS('Contract Awards'!$U$9:$U$2697,'Contract Awards'!$C$9:$C$2697,$B215),_xlfn.MAXIFS('Contract Awards'!$U$9:$U$2697,'Contract Awards'!$D$9:$D$2697,$B215)))</f>
        <v>43115</v>
      </c>
      <c r="Y215" s="19">
        <f>IF(MAX(_xlfn.MAXIFS('Contract Awards'!$V$9:$V$2697,'Contract Awards'!$C$9:$C$2697,$B215),_xlfn.MAXIFS('Contract Awards'!$V$9:$V$2697,'Contract Awards'!$D$9:$D$2697,$B215))=0,"",MAX(_xlfn.MAXIFS('Contract Awards'!$V$9:$V$2697,'Contract Awards'!$C$9:$C$2697,$B215),_xlfn.MAXIFS('Contract Awards'!$V$9:$V$2697,'Contract Awards'!$D$9:$D$2697,$B215)))</f>
        <v>43115</v>
      </c>
      <c r="Z215" s="19">
        <f>IF(_xlfn.MAXIFS('Contract Awards'!$U$9:$U$2697,'Contract Awards'!$C$9:$C$2697,$B215)=0,"",_xlfn.MAXIFS('Contract Awards'!$U$9:$U$2697,'Contract Awards'!$C$9:$C$2697,$B215))</f>
        <v>43115</v>
      </c>
      <c r="AA215" s="18" t="str">
        <f>IF(INDEX('Contract Families'!$AN$9:$AN$1696,MATCH($B215,'Contract Families'!$B$9:$B$1696,0))="","",INDEX('Contract Families'!$AN$9:$AN$1696,MATCH($B215,'Contract Families'!$B$9:$B$1696,0)))</f>
        <v/>
      </c>
      <c r="AB215" s="15">
        <f t="shared" si="7"/>
        <v>0</v>
      </c>
      <c r="AD215" t="str">
        <f>IF($U215="","",IF($U215&lt;'Timing &amp; Incumbent Screen'!$C$6,"Expired - successor unresolved","Active"))</f>
        <v>Expired - successor unresolved</v>
      </c>
    </row>
    <row r="216" spans="2:30" ht="11" outlineLevel="1" x14ac:dyDescent="0.15">
      <c r="B216" t="s">
        <v>363</v>
      </c>
      <c r="C216" t="s">
        <v>802</v>
      </c>
      <c r="D216" t="s">
        <v>737</v>
      </c>
      <c r="E216" t="s">
        <v>803</v>
      </c>
      <c r="F216" t="s">
        <v>825</v>
      </c>
      <c r="G216" t="s">
        <v>888</v>
      </c>
      <c r="I216" t="str">
        <f>IF(COUNTIFS('Contract Awards'!$D$9:$D$2697,$B216)&gt;0,"IDV vehicle","Standalone")</f>
        <v>Standalone</v>
      </c>
      <c r="J216" t="s">
        <v>799</v>
      </c>
      <c r="M216" t="s">
        <v>799</v>
      </c>
      <c r="N216" s="15">
        <v>1</v>
      </c>
      <c r="O216" s="15">
        <f>COUNTIFS('Contract Awards'!$D$9:$D$2697,$B216)</f>
        <v>0</v>
      </c>
      <c r="P216" s="4">
        <f>(SUMIFS('Contract Awards'!$M$9:$M$2697,'Contract Awards'!$C$9:$C$2697,$B216)+SUMIFS('Contract Awards'!$M$9:$M$2697,'Contract Awards'!$D$9:$D$2697,$B216))/1000000</f>
        <v>1.2041090000000001</v>
      </c>
      <c r="Q216" s="4">
        <f>(SUMIFS('Award Actions'!$K$9:$K$7765,'Award Actions'!$D$9:$D$7765,$B216)+SUMIFS('Award Actions'!$K$9:$K$7765,'Award Actions'!$C$9:$C$7765,$B216))/1000000</f>
        <v>1.2041090000000001</v>
      </c>
      <c r="R216" s="6">
        <f t="shared" si="6"/>
        <v>1</v>
      </c>
      <c r="S216" t="s">
        <v>800</v>
      </c>
      <c r="T216" s="15">
        <f>COUNTIFS('Award Actions'!$D$9:$D$7765,$B216)+COUNTIFS('Award Actions'!$C$9:$C$7765,$B216)</f>
        <v>5</v>
      </c>
      <c r="U216" s="18">
        <f>IF(INDEX('Contract Families'!$AK$9:$AK$1696,MATCH($B216,'Contract Families'!$B$9:$B$1696,0))="","",INDEX('Contract Families'!$AK$9:$AK$1696,MATCH($B216,'Contract Families'!$B$9:$B$1696,0)))</f>
        <v>43164</v>
      </c>
      <c r="V216" t="s">
        <v>811</v>
      </c>
      <c r="W216" t="s">
        <v>599</v>
      </c>
      <c r="X216" s="19">
        <f>IF(MAX(_xlfn.MAXIFS('Contract Awards'!$U$9:$U$2697,'Contract Awards'!$C$9:$C$2697,$B216),_xlfn.MAXIFS('Contract Awards'!$U$9:$U$2697,'Contract Awards'!$D$9:$D$2697,$B216))=0,"",MAX(_xlfn.MAXIFS('Contract Awards'!$U$9:$U$2697,'Contract Awards'!$C$9:$C$2697,$B216),_xlfn.MAXIFS('Contract Awards'!$U$9:$U$2697,'Contract Awards'!$D$9:$D$2697,$B216)))</f>
        <v>43164</v>
      </c>
      <c r="Y216" s="19">
        <f>IF(MAX(_xlfn.MAXIFS('Contract Awards'!$V$9:$V$2697,'Contract Awards'!$C$9:$C$2697,$B216),_xlfn.MAXIFS('Contract Awards'!$V$9:$V$2697,'Contract Awards'!$D$9:$D$2697,$B216))=0,"",MAX(_xlfn.MAXIFS('Contract Awards'!$V$9:$V$2697,'Contract Awards'!$C$9:$C$2697,$B216),_xlfn.MAXIFS('Contract Awards'!$V$9:$V$2697,'Contract Awards'!$D$9:$D$2697,$B216)))</f>
        <v>43164</v>
      </c>
      <c r="Z216" s="19">
        <f>IF(_xlfn.MAXIFS('Contract Awards'!$U$9:$U$2697,'Contract Awards'!$C$9:$C$2697,$B216)=0,"",_xlfn.MAXIFS('Contract Awards'!$U$9:$U$2697,'Contract Awards'!$C$9:$C$2697,$B216))</f>
        <v>43164</v>
      </c>
      <c r="AA216" s="18" t="str">
        <f>IF(INDEX('Contract Families'!$AN$9:$AN$1696,MATCH($B216,'Contract Families'!$B$9:$B$1696,0))="","",INDEX('Contract Families'!$AN$9:$AN$1696,MATCH($B216,'Contract Families'!$B$9:$B$1696,0)))</f>
        <v/>
      </c>
      <c r="AB216" s="15">
        <f t="shared" si="7"/>
        <v>0</v>
      </c>
      <c r="AD216" t="str">
        <f>IF($U216="","",IF($U216&lt;'Timing &amp; Incumbent Screen'!$C$6,"Expired - successor unresolved","Active"))</f>
        <v>Expired - successor unresolved</v>
      </c>
    </row>
    <row r="217" spans="2:30" ht="11" outlineLevel="1" x14ac:dyDescent="0.15">
      <c r="B217" t="s">
        <v>366</v>
      </c>
      <c r="C217" t="s">
        <v>806</v>
      </c>
      <c r="D217" t="s">
        <v>740</v>
      </c>
      <c r="E217" t="s">
        <v>795</v>
      </c>
      <c r="F217" t="s">
        <v>818</v>
      </c>
      <c r="I217" t="str">
        <f>IF(COUNTIFS('Contract Awards'!$D$9:$D$2697,$B217)&gt;0,"IDV vehicle","Standalone")</f>
        <v>Standalone</v>
      </c>
      <c r="J217" t="s">
        <v>799</v>
      </c>
      <c r="M217" t="s">
        <v>799</v>
      </c>
      <c r="N217" s="15">
        <v>1</v>
      </c>
      <c r="O217" s="15">
        <f>COUNTIFS('Contract Awards'!$D$9:$D$2697,$B217)</f>
        <v>0</v>
      </c>
      <c r="P217" s="4">
        <f>(SUMIFS('Contract Awards'!$M$9:$M$2697,'Contract Awards'!$C$9:$C$2697,$B217)+SUMIFS('Contract Awards'!$M$9:$M$2697,'Contract Awards'!$D$9:$D$2697,$B217))/1000000</f>
        <v>1.1853547900000001</v>
      </c>
      <c r="Q217" s="4">
        <f>(SUMIFS('Award Actions'!$K$9:$K$7765,'Award Actions'!$D$9:$D$7765,$B217)+SUMIFS('Award Actions'!$K$9:$K$7765,'Award Actions'!$C$9:$C$7765,$B217))/1000000</f>
        <v>1.1853547900000001</v>
      </c>
      <c r="R217" s="6">
        <f t="shared" si="6"/>
        <v>1</v>
      </c>
      <c r="S217" t="s">
        <v>800</v>
      </c>
      <c r="T217" s="15">
        <f>COUNTIFS('Award Actions'!$D$9:$D$7765,$B217)+COUNTIFS('Award Actions'!$C$9:$C$7765,$B217)</f>
        <v>2</v>
      </c>
      <c r="U217" s="18">
        <f>IF(INDEX('Contract Families'!$AK$9:$AK$1696,MATCH($B217,'Contract Families'!$B$9:$B$1696,0))="","",INDEX('Contract Families'!$AK$9:$AK$1696,MATCH($B217,'Contract Families'!$B$9:$B$1696,0)))</f>
        <v>44286</v>
      </c>
      <c r="V217" t="s">
        <v>811</v>
      </c>
      <c r="W217" t="s">
        <v>599</v>
      </c>
      <c r="X217" s="19">
        <f>IF(MAX(_xlfn.MAXIFS('Contract Awards'!$U$9:$U$2697,'Contract Awards'!$C$9:$C$2697,$B217),_xlfn.MAXIFS('Contract Awards'!$U$9:$U$2697,'Contract Awards'!$D$9:$D$2697,$B217))=0,"",MAX(_xlfn.MAXIFS('Contract Awards'!$U$9:$U$2697,'Contract Awards'!$C$9:$C$2697,$B217),_xlfn.MAXIFS('Contract Awards'!$U$9:$U$2697,'Contract Awards'!$D$9:$D$2697,$B217)))</f>
        <v>44286</v>
      </c>
      <c r="Y217" s="19">
        <f>IF(MAX(_xlfn.MAXIFS('Contract Awards'!$V$9:$V$2697,'Contract Awards'!$C$9:$C$2697,$B217),_xlfn.MAXIFS('Contract Awards'!$V$9:$V$2697,'Contract Awards'!$D$9:$D$2697,$B217))=0,"",MAX(_xlfn.MAXIFS('Contract Awards'!$V$9:$V$2697,'Contract Awards'!$C$9:$C$2697,$B217),_xlfn.MAXIFS('Contract Awards'!$V$9:$V$2697,'Contract Awards'!$D$9:$D$2697,$B217)))</f>
        <v>44286</v>
      </c>
      <c r="Z217" s="19">
        <f>IF(_xlfn.MAXIFS('Contract Awards'!$U$9:$U$2697,'Contract Awards'!$C$9:$C$2697,$B217)=0,"",_xlfn.MAXIFS('Contract Awards'!$U$9:$U$2697,'Contract Awards'!$C$9:$C$2697,$B217))</f>
        <v>44286</v>
      </c>
      <c r="AA217" s="18" t="str">
        <f>IF(INDEX('Contract Families'!$AN$9:$AN$1696,MATCH($B217,'Contract Families'!$B$9:$B$1696,0))="","",INDEX('Contract Families'!$AN$9:$AN$1696,MATCH($B217,'Contract Families'!$B$9:$B$1696,0)))</f>
        <v/>
      </c>
      <c r="AB217" s="15">
        <f t="shared" si="7"/>
        <v>0</v>
      </c>
      <c r="AD217" t="str">
        <f>IF($U217="","",IF($U217&lt;'Timing &amp; Incumbent Screen'!$C$6,"Expired - successor unresolved","Active"))</f>
        <v>Expired - successor unresolved</v>
      </c>
    </row>
    <row r="218" spans="2:30" ht="11" outlineLevel="1" x14ac:dyDescent="0.15">
      <c r="B218" t="s">
        <v>367</v>
      </c>
      <c r="C218" t="s">
        <v>806</v>
      </c>
      <c r="D218" t="s">
        <v>740</v>
      </c>
      <c r="E218" t="s">
        <v>795</v>
      </c>
      <c r="F218" t="s">
        <v>825</v>
      </c>
      <c r="G218" t="s">
        <v>889</v>
      </c>
      <c r="I218" t="str">
        <f>IF(COUNTIFS('Contract Awards'!$D$9:$D$2697,$B218)&gt;0,"IDV vehicle","Standalone")</f>
        <v>Standalone</v>
      </c>
      <c r="J218" t="s">
        <v>799</v>
      </c>
      <c r="M218" t="s">
        <v>799</v>
      </c>
      <c r="N218" s="15">
        <v>1</v>
      </c>
      <c r="O218" s="15">
        <f>COUNTIFS('Contract Awards'!$D$9:$D$2697,$B218)</f>
        <v>0</v>
      </c>
      <c r="P218" s="4">
        <f>(SUMIFS('Contract Awards'!$M$9:$M$2697,'Contract Awards'!$C$9:$C$2697,$B218)+SUMIFS('Contract Awards'!$M$9:$M$2697,'Contract Awards'!$D$9:$D$2697,$B218))/1000000</f>
        <v>1.1797393</v>
      </c>
      <c r="Q218" s="4">
        <f>(SUMIFS('Award Actions'!$K$9:$K$7765,'Award Actions'!$D$9:$D$7765,$B218)+SUMIFS('Award Actions'!$K$9:$K$7765,'Award Actions'!$C$9:$C$7765,$B218))/1000000</f>
        <v>1.1797393</v>
      </c>
      <c r="R218" s="6">
        <f t="shared" si="6"/>
        <v>1</v>
      </c>
      <c r="S218" t="s">
        <v>800</v>
      </c>
      <c r="T218" s="15">
        <f>COUNTIFS('Award Actions'!$D$9:$D$7765,$B218)+COUNTIFS('Award Actions'!$C$9:$C$7765,$B218)</f>
        <v>1</v>
      </c>
      <c r="U218" s="18">
        <f>IF(INDEX('Contract Families'!$AK$9:$AK$1696,MATCH($B218,'Contract Families'!$B$9:$B$1696,0))="","",INDEX('Contract Families'!$AK$9:$AK$1696,MATCH($B218,'Contract Families'!$B$9:$B$1696,0)))</f>
        <v>46195</v>
      </c>
      <c r="V218" t="s">
        <v>811</v>
      </c>
      <c r="W218" t="s">
        <v>599</v>
      </c>
      <c r="X218" s="19">
        <f>IF(MAX(_xlfn.MAXIFS('Contract Awards'!$U$9:$U$2697,'Contract Awards'!$C$9:$C$2697,$B218),_xlfn.MAXIFS('Contract Awards'!$U$9:$U$2697,'Contract Awards'!$D$9:$D$2697,$B218))=0,"",MAX(_xlfn.MAXIFS('Contract Awards'!$U$9:$U$2697,'Contract Awards'!$C$9:$C$2697,$B218),_xlfn.MAXIFS('Contract Awards'!$U$9:$U$2697,'Contract Awards'!$D$9:$D$2697,$B218)))</f>
        <v>46195</v>
      </c>
      <c r="Y218" s="19">
        <f>IF(MAX(_xlfn.MAXIFS('Contract Awards'!$V$9:$V$2697,'Contract Awards'!$C$9:$C$2697,$B218),_xlfn.MAXIFS('Contract Awards'!$V$9:$V$2697,'Contract Awards'!$D$9:$D$2697,$B218))=0,"",MAX(_xlfn.MAXIFS('Contract Awards'!$V$9:$V$2697,'Contract Awards'!$C$9:$C$2697,$B218),_xlfn.MAXIFS('Contract Awards'!$V$9:$V$2697,'Contract Awards'!$D$9:$D$2697,$B218)))</f>
        <v>46195</v>
      </c>
      <c r="Z218" s="19">
        <f>IF(_xlfn.MAXIFS('Contract Awards'!$U$9:$U$2697,'Contract Awards'!$C$9:$C$2697,$B218)=0,"",_xlfn.MAXIFS('Contract Awards'!$U$9:$U$2697,'Contract Awards'!$C$9:$C$2697,$B218))</f>
        <v>46195</v>
      </c>
      <c r="AA218" s="18" t="str">
        <f>IF(INDEX('Contract Families'!$AN$9:$AN$1696,MATCH($B218,'Contract Families'!$B$9:$B$1696,0))="","",INDEX('Contract Families'!$AN$9:$AN$1696,MATCH($B218,'Contract Families'!$B$9:$B$1696,0)))</f>
        <v/>
      </c>
      <c r="AB218" s="15">
        <f t="shared" si="7"/>
        <v>0</v>
      </c>
      <c r="AD218" t="str">
        <f>IF($U218="","",IF($U218&lt;'Timing &amp; Incumbent Screen'!$C$6,"Expired - successor unresolved","Active"))</f>
        <v>Active</v>
      </c>
    </row>
    <row r="219" spans="2:30" ht="11" outlineLevel="1" x14ac:dyDescent="0.15">
      <c r="B219" t="s">
        <v>368</v>
      </c>
      <c r="C219" t="s">
        <v>806</v>
      </c>
      <c r="D219" t="s">
        <v>758</v>
      </c>
      <c r="E219" t="s">
        <v>795</v>
      </c>
      <c r="F219" t="s">
        <v>825</v>
      </c>
      <c r="I219" t="str">
        <f>IF(COUNTIFS('Contract Awards'!$D$9:$D$2697,$B219)&gt;0,"IDV vehicle","Standalone")</f>
        <v>Standalone</v>
      </c>
      <c r="J219" t="s">
        <v>799</v>
      </c>
      <c r="M219" t="s">
        <v>799</v>
      </c>
      <c r="N219" s="15">
        <v>1</v>
      </c>
      <c r="O219" s="15">
        <f>COUNTIFS('Contract Awards'!$D$9:$D$2697,$B219)</f>
        <v>0</v>
      </c>
      <c r="P219" s="4">
        <f>(SUMIFS('Contract Awards'!$M$9:$M$2697,'Contract Awards'!$C$9:$C$2697,$B219)+SUMIFS('Contract Awards'!$M$9:$M$2697,'Contract Awards'!$D$9:$D$2697,$B219))/1000000</f>
        <v>1.17836681</v>
      </c>
      <c r="Q219" s="4">
        <f>(SUMIFS('Award Actions'!$K$9:$K$7765,'Award Actions'!$D$9:$D$7765,$B219)+SUMIFS('Award Actions'!$K$9:$K$7765,'Award Actions'!$C$9:$C$7765,$B219))/1000000</f>
        <v>1.17836681</v>
      </c>
      <c r="R219" s="6">
        <f t="shared" si="6"/>
        <v>1</v>
      </c>
      <c r="S219" t="s">
        <v>800</v>
      </c>
      <c r="T219" s="15">
        <f>COUNTIFS('Award Actions'!$D$9:$D$7765,$B219)+COUNTIFS('Award Actions'!$C$9:$C$7765,$B219)</f>
        <v>2</v>
      </c>
      <c r="U219" s="18">
        <f>IF(INDEX('Contract Families'!$AK$9:$AK$1696,MATCH($B219,'Contract Families'!$B$9:$B$1696,0))="","",INDEX('Contract Families'!$AK$9:$AK$1696,MATCH($B219,'Contract Families'!$B$9:$B$1696,0)))</f>
        <v>46142</v>
      </c>
      <c r="V219" t="s">
        <v>811</v>
      </c>
      <c r="W219" t="s">
        <v>599</v>
      </c>
      <c r="X219" s="19">
        <f>IF(MAX(_xlfn.MAXIFS('Contract Awards'!$U$9:$U$2697,'Contract Awards'!$C$9:$C$2697,$B219),_xlfn.MAXIFS('Contract Awards'!$U$9:$U$2697,'Contract Awards'!$D$9:$D$2697,$B219))=0,"",MAX(_xlfn.MAXIFS('Contract Awards'!$U$9:$U$2697,'Contract Awards'!$C$9:$C$2697,$B219),_xlfn.MAXIFS('Contract Awards'!$U$9:$U$2697,'Contract Awards'!$D$9:$D$2697,$B219)))</f>
        <v>46142</v>
      </c>
      <c r="Y219" s="19">
        <f>IF(MAX(_xlfn.MAXIFS('Contract Awards'!$V$9:$V$2697,'Contract Awards'!$C$9:$C$2697,$B219),_xlfn.MAXIFS('Contract Awards'!$V$9:$V$2697,'Contract Awards'!$D$9:$D$2697,$B219))=0,"",MAX(_xlfn.MAXIFS('Contract Awards'!$V$9:$V$2697,'Contract Awards'!$C$9:$C$2697,$B219),_xlfn.MAXIFS('Contract Awards'!$V$9:$V$2697,'Contract Awards'!$D$9:$D$2697,$B219)))</f>
        <v>46142</v>
      </c>
      <c r="Z219" s="19">
        <f>IF(_xlfn.MAXIFS('Contract Awards'!$U$9:$U$2697,'Contract Awards'!$C$9:$C$2697,$B219)=0,"",_xlfn.MAXIFS('Contract Awards'!$U$9:$U$2697,'Contract Awards'!$C$9:$C$2697,$B219))</f>
        <v>46142</v>
      </c>
      <c r="AA219" s="18" t="str">
        <f>IF(INDEX('Contract Families'!$AN$9:$AN$1696,MATCH($B219,'Contract Families'!$B$9:$B$1696,0))="","",INDEX('Contract Families'!$AN$9:$AN$1696,MATCH($B219,'Contract Families'!$B$9:$B$1696,0)))</f>
        <v/>
      </c>
      <c r="AB219" s="15">
        <f t="shared" si="7"/>
        <v>0</v>
      </c>
      <c r="AD219" t="str">
        <f>IF($U219="","",IF($U219&lt;'Timing &amp; Incumbent Screen'!$C$6,"Expired - successor unresolved","Active"))</f>
        <v>Expired - successor unresolved</v>
      </c>
    </row>
    <row r="220" spans="2:30" ht="11" outlineLevel="1" x14ac:dyDescent="0.15">
      <c r="B220" t="s">
        <v>369</v>
      </c>
      <c r="C220" t="s">
        <v>806</v>
      </c>
      <c r="D220" t="s">
        <v>740</v>
      </c>
      <c r="E220" t="s">
        <v>795</v>
      </c>
      <c r="F220" t="s">
        <v>796</v>
      </c>
      <c r="H220" t="s">
        <v>890</v>
      </c>
      <c r="I220" t="str">
        <f>IF(COUNTIFS('Contract Awards'!$D$9:$D$2697,$B220)&gt;0,"IDV vehicle","Standalone")</f>
        <v>IDV vehicle</v>
      </c>
      <c r="J220" t="s">
        <v>835</v>
      </c>
      <c r="K220" t="s">
        <v>798</v>
      </c>
      <c r="M220" t="s">
        <v>799</v>
      </c>
      <c r="N220" s="15">
        <v>1</v>
      </c>
      <c r="O220" s="15">
        <f>COUNTIFS('Contract Awards'!$D$9:$D$2697,$B220)</f>
        <v>4</v>
      </c>
      <c r="P220" s="4">
        <f>(SUMIFS('Contract Awards'!$M$9:$M$2697,'Contract Awards'!$C$9:$C$2697,$B220)+SUMIFS('Contract Awards'!$M$9:$M$2697,'Contract Awards'!$D$9:$D$2697,$B220))/1000000</f>
        <v>1.1778353199999998</v>
      </c>
      <c r="Q220" s="4">
        <f>(SUMIFS('Award Actions'!$K$9:$K$7765,'Award Actions'!$D$9:$D$7765,$B220)+SUMIFS('Award Actions'!$K$9:$K$7765,'Award Actions'!$C$9:$C$7765,$B220))/1000000</f>
        <v>1.17783532</v>
      </c>
      <c r="R220" s="6">
        <f t="shared" si="6"/>
        <v>1</v>
      </c>
      <c r="S220" t="s">
        <v>800</v>
      </c>
      <c r="T220" s="15">
        <f>COUNTIFS('Award Actions'!$D$9:$D$7765,$B220)+COUNTIFS('Award Actions'!$C$9:$C$7765,$B220)</f>
        <v>13</v>
      </c>
      <c r="U220" s="18">
        <f>IF(INDEX('Contract Families'!$AK$9:$AK$1696,MATCH($B220,'Contract Families'!$B$9:$B$1696,0))="","",INDEX('Contract Families'!$AK$9:$AK$1696,MATCH($B220,'Contract Families'!$B$9:$B$1696,0)))</f>
        <v>43024</v>
      </c>
      <c r="V220" t="s">
        <v>836</v>
      </c>
      <c r="W220" t="s">
        <v>631</v>
      </c>
      <c r="X220" s="19">
        <f>IF(MAX(_xlfn.MAXIFS('Contract Awards'!$U$9:$U$2697,'Contract Awards'!$C$9:$C$2697,$B220),_xlfn.MAXIFS('Contract Awards'!$U$9:$U$2697,'Contract Awards'!$D$9:$D$2697,$B220))=0,"",MAX(_xlfn.MAXIFS('Contract Awards'!$U$9:$U$2697,'Contract Awards'!$C$9:$C$2697,$B220),_xlfn.MAXIFS('Contract Awards'!$U$9:$U$2697,'Contract Awards'!$D$9:$D$2697,$B220)))</f>
        <v>43012</v>
      </c>
      <c r="Y220" s="19">
        <f>IF(MAX(_xlfn.MAXIFS('Contract Awards'!$V$9:$V$2697,'Contract Awards'!$C$9:$C$2697,$B220),_xlfn.MAXIFS('Contract Awards'!$V$9:$V$2697,'Contract Awards'!$D$9:$D$2697,$B220))=0,"",MAX(_xlfn.MAXIFS('Contract Awards'!$V$9:$V$2697,'Contract Awards'!$C$9:$C$2697,$B220),_xlfn.MAXIFS('Contract Awards'!$V$9:$V$2697,'Contract Awards'!$D$9:$D$2697,$B220)))</f>
        <v>43008</v>
      </c>
      <c r="Z220" s="19">
        <f>IF(_xlfn.MAXIFS('Contract Awards'!$U$9:$U$2697,'Contract Awards'!$C$9:$C$2697,$B220)=0,"",_xlfn.MAXIFS('Contract Awards'!$U$9:$U$2697,'Contract Awards'!$C$9:$C$2697,$B220))</f>
        <v>43012</v>
      </c>
      <c r="AA220" s="18">
        <f>IF(INDEX('Contract Families'!$AN$9:$AN$1696,MATCH($B220,'Contract Families'!$B$9:$B$1696,0))="","",INDEX('Contract Families'!$AN$9:$AN$1696,MATCH($B220,'Contract Families'!$B$9:$B$1696,0)))</f>
        <v>43008</v>
      </c>
      <c r="AB220" s="15">
        <f t="shared" si="7"/>
        <v>-1</v>
      </c>
      <c r="AD220" t="str">
        <f>IF($U220="","",IF($U220&lt;'Timing &amp; Incumbent Screen'!$C$6,"Expired - successor unresolved","Active"))</f>
        <v>Expired - successor unresolved</v>
      </c>
    </row>
    <row r="221" spans="2:30" ht="11" outlineLevel="1" x14ac:dyDescent="0.15">
      <c r="B221" t="s">
        <v>371</v>
      </c>
      <c r="C221" t="s">
        <v>850</v>
      </c>
      <c r="D221" t="s">
        <v>760</v>
      </c>
      <c r="E221" t="s">
        <v>795</v>
      </c>
      <c r="F221" t="s">
        <v>818</v>
      </c>
      <c r="G221" t="s">
        <v>307</v>
      </c>
      <c r="I221" t="str">
        <f>IF(COUNTIFS('Contract Awards'!$D$9:$D$2697,$B221)&gt;0,"IDV vehicle","Standalone")</f>
        <v>Standalone</v>
      </c>
      <c r="J221" t="s">
        <v>799</v>
      </c>
      <c r="M221" t="s">
        <v>799</v>
      </c>
      <c r="N221" s="15">
        <v>1</v>
      </c>
      <c r="O221" s="15">
        <f>COUNTIFS('Contract Awards'!$D$9:$D$2697,$B221)</f>
        <v>0</v>
      </c>
      <c r="P221" s="4">
        <f>(SUMIFS('Contract Awards'!$M$9:$M$2697,'Contract Awards'!$C$9:$C$2697,$B221)+SUMIFS('Contract Awards'!$M$9:$M$2697,'Contract Awards'!$D$9:$D$2697,$B221))/1000000</f>
        <v>1.1755</v>
      </c>
      <c r="Q221" s="4">
        <f>(SUMIFS('Award Actions'!$K$9:$K$7765,'Award Actions'!$D$9:$D$7765,$B221)+SUMIFS('Award Actions'!$K$9:$K$7765,'Award Actions'!$C$9:$C$7765,$B221))/1000000</f>
        <v>1.1755</v>
      </c>
      <c r="R221" s="6">
        <f t="shared" si="6"/>
        <v>1</v>
      </c>
      <c r="S221" t="s">
        <v>800</v>
      </c>
      <c r="T221" s="15">
        <f>COUNTIFS('Award Actions'!$D$9:$D$7765,$B221)+COUNTIFS('Award Actions'!$C$9:$C$7765,$B221)</f>
        <v>1</v>
      </c>
      <c r="U221" s="18">
        <f>IF(INDEX('Contract Families'!$AK$9:$AK$1696,MATCH($B221,'Contract Families'!$B$9:$B$1696,0))="","",INDEX('Contract Families'!$AK$9:$AK$1696,MATCH($B221,'Contract Families'!$B$9:$B$1696,0)))</f>
        <v>42596</v>
      </c>
      <c r="V221" t="s">
        <v>811</v>
      </c>
      <c r="W221" t="s">
        <v>599</v>
      </c>
      <c r="X221" s="19">
        <f>IF(MAX(_xlfn.MAXIFS('Contract Awards'!$U$9:$U$2697,'Contract Awards'!$C$9:$C$2697,$B221),_xlfn.MAXIFS('Contract Awards'!$U$9:$U$2697,'Contract Awards'!$D$9:$D$2697,$B221))=0,"",MAX(_xlfn.MAXIFS('Contract Awards'!$U$9:$U$2697,'Contract Awards'!$C$9:$C$2697,$B221),_xlfn.MAXIFS('Contract Awards'!$U$9:$U$2697,'Contract Awards'!$D$9:$D$2697,$B221)))</f>
        <v>42596</v>
      </c>
      <c r="Y221" s="19">
        <f>IF(MAX(_xlfn.MAXIFS('Contract Awards'!$V$9:$V$2697,'Contract Awards'!$C$9:$C$2697,$B221),_xlfn.MAXIFS('Contract Awards'!$V$9:$V$2697,'Contract Awards'!$D$9:$D$2697,$B221))=0,"",MAX(_xlfn.MAXIFS('Contract Awards'!$V$9:$V$2697,'Contract Awards'!$C$9:$C$2697,$B221),_xlfn.MAXIFS('Contract Awards'!$V$9:$V$2697,'Contract Awards'!$D$9:$D$2697,$B221)))</f>
        <v>42596</v>
      </c>
      <c r="Z221" s="19">
        <f>IF(_xlfn.MAXIFS('Contract Awards'!$U$9:$U$2697,'Contract Awards'!$C$9:$C$2697,$B221)=0,"",_xlfn.MAXIFS('Contract Awards'!$U$9:$U$2697,'Contract Awards'!$C$9:$C$2697,$B221))</f>
        <v>42596</v>
      </c>
      <c r="AA221" s="18" t="str">
        <f>IF(INDEX('Contract Families'!$AN$9:$AN$1696,MATCH($B221,'Contract Families'!$B$9:$B$1696,0))="","",INDEX('Contract Families'!$AN$9:$AN$1696,MATCH($B221,'Contract Families'!$B$9:$B$1696,0)))</f>
        <v/>
      </c>
      <c r="AB221" s="15">
        <f t="shared" si="7"/>
        <v>0</v>
      </c>
      <c r="AD221" t="str">
        <f>IF($U221="","",IF($U221&lt;'Timing &amp; Incumbent Screen'!$C$6,"Expired - successor unresolved","Active"))</f>
        <v>Expired - successor unresolved</v>
      </c>
    </row>
    <row r="222" spans="2:30" ht="11" outlineLevel="1" x14ac:dyDescent="0.15">
      <c r="B222" t="s">
        <v>373</v>
      </c>
      <c r="C222" t="s">
        <v>806</v>
      </c>
      <c r="D222" t="s">
        <v>748</v>
      </c>
      <c r="E222" t="s">
        <v>795</v>
      </c>
      <c r="F222" t="s">
        <v>826</v>
      </c>
      <c r="G222" t="s">
        <v>891</v>
      </c>
      <c r="I222" t="str">
        <f>IF(COUNTIFS('Contract Awards'!$D$9:$D$2697,$B222)&gt;0,"IDV vehicle","Standalone")</f>
        <v>Standalone</v>
      </c>
      <c r="J222" t="s">
        <v>799</v>
      </c>
      <c r="M222" t="s">
        <v>799</v>
      </c>
      <c r="N222" s="15">
        <v>1</v>
      </c>
      <c r="O222" s="15">
        <f>COUNTIFS('Contract Awards'!$D$9:$D$2697,$B222)</f>
        <v>0</v>
      </c>
      <c r="P222" s="4">
        <f>(SUMIFS('Contract Awards'!$M$9:$M$2697,'Contract Awards'!$C$9:$C$2697,$B222)+SUMIFS('Contract Awards'!$M$9:$M$2697,'Contract Awards'!$D$9:$D$2697,$B222))/1000000</f>
        <v>1.163978</v>
      </c>
      <c r="Q222" s="4">
        <f>(SUMIFS('Award Actions'!$K$9:$K$7765,'Award Actions'!$D$9:$D$7765,$B222)+SUMIFS('Award Actions'!$K$9:$K$7765,'Award Actions'!$C$9:$C$7765,$B222))/1000000</f>
        <v>1.163978</v>
      </c>
      <c r="R222" s="6">
        <f t="shared" si="6"/>
        <v>1</v>
      </c>
      <c r="S222" t="s">
        <v>800</v>
      </c>
      <c r="T222" s="15">
        <f>COUNTIFS('Award Actions'!$D$9:$D$7765,$B222)+COUNTIFS('Award Actions'!$C$9:$C$7765,$B222)</f>
        <v>3</v>
      </c>
      <c r="U222" s="18">
        <f>IF(INDEX('Contract Families'!$AK$9:$AK$1696,MATCH($B222,'Contract Families'!$B$9:$B$1696,0))="","",INDEX('Contract Families'!$AK$9:$AK$1696,MATCH($B222,'Contract Families'!$B$9:$B$1696,0)))</f>
        <v>45947</v>
      </c>
      <c r="V222" t="s">
        <v>811</v>
      </c>
      <c r="W222" t="s">
        <v>599</v>
      </c>
      <c r="X222" s="19">
        <f>IF(MAX(_xlfn.MAXIFS('Contract Awards'!$U$9:$U$2697,'Contract Awards'!$C$9:$C$2697,$B222),_xlfn.MAXIFS('Contract Awards'!$U$9:$U$2697,'Contract Awards'!$D$9:$D$2697,$B222))=0,"",MAX(_xlfn.MAXIFS('Contract Awards'!$U$9:$U$2697,'Contract Awards'!$C$9:$C$2697,$B222),_xlfn.MAXIFS('Contract Awards'!$U$9:$U$2697,'Contract Awards'!$D$9:$D$2697,$B222)))</f>
        <v>45947</v>
      </c>
      <c r="Y222" s="19">
        <f>IF(MAX(_xlfn.MAXIFS('Contract Awards'!$V$9:$V$2697,'Contract Awards'!$C$9:$C$2697,$B222),_xlfn.MAXIFS('Contract Awards'!$V$9:$V$2697,'Contract Awards'!$D$9:$D$2697,$B222))=0,"",MAX(_xlfn.MAXIFS('Contract Awards'!$V$9:$V$2697,'Contract Awards'!$C$9:$C$2697,$B222),_xlfn.MAXIFS('Contract Awards'!$V$9:$V$2697,'Contract Awards'!$D$9:$D$2697,$B222)))</f>
        <v>45947</v>
      </c>
      <c r="Z222" s="19">
        <f>IF(_xlfn.MAXIFS('Contract Awards'!$U$9:$U$2697,'Contract Awards'!$C$9:$C$2697,$B222)=0,"",_xlfn.MAXIFS('Contract Awards'!$U$9:$U$2697,'Contract Awards'!$C$9:$C$2697,$B222))</f>
        <v>45947</v>
      </c>
      <c r="AA222" s="18" t="str">
        <f>IF(INDEX('Contract Families'!$AN$9:$AN$1696,MATCH($B222,'Contract Families'!$B$9:$B$1696,0))="","",INDEX('Contract Families'!$AN$9:$AN$1696,MATCH($B222,'Contract Families'!$B$9:$B$1696,0)))</f>
        <v/>
      </c>
      <c r="AB222" s="15">
        <f t="shared" si="7"/>
        <v>0</v>
      </c>
      <c r="AD222" t="str">
        <f>IF($U222="","",IF($U222&lt;'Timing &amp; Incumbent Screen'!$C$6,"Expired - successor unresolved","Active"))</f>
        <v>Expired - successor unresolved</v>
      </c>
    </row>
    <row r="223" spans="2:30" ht="11" outlineLevel="1" x14ac:dyDescent="0.15">
      <c r="B223" t="s">
        <v>374</v>
      </c>
      <c r="C223" t="s">
        <v>806</v>
      </c>
      <c r="D223" t="s">
        <v>764</v>
      </c>
      <c r="E223" t="s">
        <v>795</v>
      </c>
      <c r="F223" t="s">
        <v>804</v>
      </c>
      <c r="I223" t="str">
        <f>IF(COUNTIFS('Contract Awards'!$D$9:$D$2697,$B223)&gt;0,"IDV vehicle","Standalone")</f>
        <v>Standalone</v>
      </c>
      <c r="J223" t="s">
        <v>799</v>
      </c>
      <c r="M223" t="s">
        <v>799</v>
      </c>
      <c r="N223" s="15">
        <v>1</v>
      </c>
      <c r="O223" s="15">
        <f>COUNTIFS('Contract Awards'!$D$9:$D$2697,$B223)</f>
        <v>0</v>
      </c>
      <c r="P223" s="4">
        <f>(SUMIFS('Contract Awards'!$M$9:$M$2697,'Contract Awards'!$C$9:$C$2697,$B223)+SUMIFS('Contract Awards'!$M$9:$M$2697,'Contract Awards'!$D$9:$D$2697,$B223))/1000000</f>
        <v>1.15955374</v>
      </c>
      <c r="Q223" s="4">
        <f>(SUMIFS('Award Actions'!$K$9:$K$7765,'Award Actions'!$D$9:$D$7765,$B223)+SUMIFS('Award Actions'!$K$9:$K$7765,'Award Actions'!$C$9:$C$7765,$B223))/1000000</f>
        <v>1.1595537400000002</v>
      </c>
      <c r="R223" s="6">
        <f t="shared" si="6"/>
        <v>1</v>
      </c>
      <c r="S223" t="s">
        <v>800</v>
      </c>
      <c r="T223" s="15">
        <f>COUNTIFS('Award Actions'!$D$9:$D$7765,$B223)+COUNTIFS('Award Actions'!$C$9:$C$7765,$B223)</f>
        <v>4</v>
      </c>
      <c r="U223" s="18">
        <f>IF(INDEX('Contract Families'!$AK$9:$AK$1696,MATCH($B223,'Contract Families'!$B$9:$B$1696,0))="","",INDEX('Contract Families'!$AK$9:$AK$1696,MATCH($B223,'Contract Families'!$B$9:$B$1696,0)))</f>
        <v>42108</v>
      </c>
      <c r="V223" t="s">
        <v>811</v>
      </c>
      <c r="W223" t="s">
        <v>599</v>
      </c>
      <c r="X223" s="19">
        <f>IF(MAX(_xlfn.MAXIFS('Contract Awards'!$U$9:$U$2697,'Contract Awards'!$C$9:$C$2697,$B223),_xlfn.MAXIFS('Contract Awards'!$U$9:$U$2697,'Contract Awards'!$D$9:$D$2697,$B223))=0,"",MAX(_xlfn.MAXIFS('Contract Awards'!$U$9:$U$2697,'Contract Awards'!$C$9:$C$2697,$B223),_xlfn.MAXIFS('Contract Awards'!$U$9:$U$2697,'Contract Awards'!$D$9:$D$2697,$B223)))</f>
        <v>42108</v>
      </c>
      <c r="Y223" s="19">
        <f>IF(MAX(_xlfn.MAXIFS('Contract Awards'!$V$9:$V$2697,'Contract Awards'!$C$9:$C$2697,$B223),_xlfn.MAXIFS('Contract Awards'!$V$9:$V$2697,'Contract Awards'!$D$9:$D$2697,$B223))=0,"",MAX(_xlfn.MAXIFS('Contract Awards'!$V$9:$V$2697,'Contract Awards'!$C$9:$C$2697,$B223),_xlfn.MAXIFS('Contract Awards'!$V$9:$V$2697,'Contract Awards'!$D$9:$D$2697,$B223)))</f>
        <v>42108</v>
      </c>
      <c r="Z223" s="19">
        <f>IF(_xlfn.MAXIFS('Contract Awards'!$U$9:$U$2697,'Contract Awards'!$C$9:$C$2697,$B223)=0,"",_xlfn.MAXIFS('Contract Awards'!$U$9:$U$2697,'Contract Awards'!$C$9:$C$2697,$B223))</f>
        <v>42108</v>
      </c>
      <c r="AA223" s="18" t="str">
        <f>IF(INDEX('Contract Families'!$AN$9:$AN$1696,MATCH($B223,'Contract Families'!$B$9:$B$1696,0))="","",INDEX('Contract Families'!$AN$9:$AN$1696,MATCH($B223,'Contract Families'!$B$9:$B$1696,0)))</f>
        <v/>
      </c>
      <c r="AB223" s="15">
        <f t="shared" si="7"/>
        <v>0</v>
      </c>
      <c r="AD223" t="str">
        <f>IF($U223="","",IF($U223&lt;'Timing &amp; Incumbent Screen'!$C$6,"Expired - successor unresolved","Active"))</f>
        <v>Expired - successor unresolved</v>
      </c>
    </row>
    <row r="224" spans="2:30" ht="11" outlineLevel="1" x14ac:dyDescent="0.15">
      <c r="B224" t="s">
        <v>375</v>
      </c>
      <c r="C224" t="s">
        <v>850</v>
      </c>
      <c r="D224" t="s">
        <v>760</v>
      </c>
      <c r="E224" t="s">
        <v>803</v>
      </c>
      <c r="F224" t="s">
        <v>825</v>
      </c>
      <c r="I224" t="str">
        <f>IF(COUNTIFS('Contract Awards'!$D$9:$D$2697,$B224)&gt;0,"IDV vehicle","Standalone")</f>
        <v>Standalone</v>
      </c>
      <c r="J224" t="s">
        <v>799</v>
      </c>
      <c r="M224" t="s">
        <v>799</v>
      </c>
      <c r="N224" s="15">
        <v>1</v>
      </c>
      <c r="O224" s="15">
        <f>COUNTIFS('Contract Awards'!$D$9:$D$2697,$B224)</f>
        <v>0</v>
      </c>
      <c r="P224" s="4">
        <f>(SUMIFS('Contract Awards'!$M$9:$M$2697,'Contract Awards'!$C$9:$C$2697,$B224)+SUMIFS('Contract Awards'!$M$9:$M$2697,'Contract Awards'!$D$9:$D$2697,$B224))/1000000</f>
        <v>1.1497139699999999</v>
      </c>
      <c r="Q224" s="4">
        <f>(SUMIFS('Award Actions'!$K$9:$K$7765,'Award Actions'!$D$9:$D$7765,$B224)+SUMIFS('Award Actions'!$K$9:$K$7765,'Award Actions'!$C$9:$C$7765,$B224))/1000000</f>
        <v>-2.298E-2</v>
      </c>
      <c r="R224" s="6">
        <f t="shared" si="6"/>
        <v>-0.02</v>
      </c>
      <c r="S224" t="s">
        <v>810</v>
      </c>
      <c r="T224" s="15">
        <f>COUNTIFS('Award Actions'!$D$9:$D$7765,$B224)+COUNTIFS('Award Actions'!$C$9:$C$7765,$B224)</f>
        <v>2</v>
      </c>
      <c r="U224" s="18">
        <f>IF(INDEX('Contract Families'!$AK$9:$AK$1696,MATCH($B224,'Contract Families'!$B$9:$B$1696,0))="","",INDEX('Contract Families'!$AK$9:$AK$1696,MATCH($B224,'Contract Families'!$B$9:$B$1696,0)))</f>
        <v>42325</v>
      </c>
      <c r="V224" t="s">
        <v>811</v>
      </c>
      <c r="W224" t="s">
        <v>599</v>
      </c>
      <c r="X224" s="19">
        <f>IF(MAX(_xlfn.MAXIFS('Contract Awards'!$U$9:$U$2697,'Contract Awards'!$C$9:$C$2697,$B224),_xlfn.MAXIFS('Contract Awards'!$U$9:$U$2697,'Contract Awards'!$D$9:$D$2697,$B224))=0,"",MAX(_xlfn.MAXIFS('Contract Awards'!$U$9:$U$2697,'Contract Awards'!$C$9:$C$2697,$B224),_xlfn.MAXIFS('Contract Awards'!$U$9:$U$2697,'Contract Awards'!$D$9:$D$2697,$B224)))</f>
        <v>42325</v>
      </c>
      <c r="Y224" s="19">
        <f>IF(MAX(_xlfn.MAXIFS('Contract Awards'!$V$9:$V$2697,'Contract Awards'!$C$9:$C$2697,$B224),_xlfn.MAXIFS('Contract Awards'!$V$9:$V$2697,'Contract Awards'!$D$9:$D$2697,$B224))=0,"",MAX(_xlfn.MAXIFS('Contract Awards'!$V$9:$V$2697,'Contract Awards'!$C$9:$C$2697,$B224),_xlfn.MAXIFS('Contract Awards'!$V$9:$V$2697,'Contract Awards'!$D$9:$D$2697,$B224)))</f>
        <v>42325</v>
      </c>
      <c r="Z224" s="19">
        <f>IF(_xlfn.MAXIFS('Contract Awards'!$U$9:$U$2697,'Contract Awards'!$C$9:$C$2697,$B224)=0,"",_xlfn.MAXIFS('Contract Awards'!$U$9:$U$2697,'Contract Awards'!$C$9:$C$2697,$B224))</f>
        <v>42325</v>
      </c>
      <c r="AA224" s="18" t="str">
        <f>IF(INDEX('Contract Families'!$AN$9:$AN$1696,MATCH($B224,'Contract Families'!$B$9:$B$1696,0))="","",INDEX('Contract Families'!$AN$9:$AN$1696,MATCH($B224,'Contract Families'!$B$9:$B$1696,0)))</f>
        <v/>
      </c>
      <c r="AB224" s="15">
        <f t="shared" si="7"/>
        <v>0</v>
      </c>
      <c r="AD224" t="str">
        <f>IF($U224="","",IF($U224&lt;'Timing &amp; Incumbent Screen'!$C$6,"Expired - successor unresolved","Active"))</f>
        <v>Expired - successor unresolved</v>
      </c>
    </row>
    <row r="225" spans="2:30" ht="11" outlineLevel="1" x14ac:dyDescent="0.15">
      <c r="B225" t="s">
        <v>376</v>
      </c>
      <c r="C225" t="s">
        <v>806</v>
      </c>
      <c r="D225" t="s">
        <v>740</v>
      </c>
      <c r="E225" t="s">
        <v>795</v>
      </c>
      <c r="F225" t="s">
        <v>825</v>
      </c>
      <c r="G225" t="s">
        <v>382</v>
      </c>
      <c r="H225" t="s">
        <v>892</v>
      </c>
      <c r="I225" t="str">
        <f>IF(COUNTIFS('Contract Awards'!$D$9:$D$2697,$B225)&gt;0,"IDV vehicle","Standalone")</f>
        <v>Standalone</v>
      </c>
      <c r="J225" t="s">
        <v>799</v>
      </c>
      <c r="M225" t="s">
        <v>799</v>
      </c>
      <c r="N225" s="15">
        <v>1</v>
      </c>
      <c r="O225" s="15">
        <f>COUNTIFS('Contract Awards'!$D$9:$D$2697,$B225)</f>
        <v>0</v>
      </c>
      <c r="P225" s="4">
        <f>(SUMIFS('Contract Awards'!$M$9:$M$2697,'Contract Awards'!$C$9:$C$2697,$B225)+SUMIFS('Contract Awards'!$M$9:$M$2697,'Contract Awards'!$D$9:$D$2697,$B225))/1000000</f>
        <v>1.1230100000000001</v>
      </c>
      <c r="Q225" s="4">
        <f>(SUMIFS('Award Actions'!$K$9:$K$7765,'Award Actions'!$D$9:$D$7765,$B225)+SUMIFS('Award Actions'!$K$9:$K$7765,'Award Actions'!$C$9:$C$7765,$B225))/1000000</f>
        <v>1.1230100000000001</v>
      </c>
      <c r="R225" s="6">
        <f t="shared" si="6"/>
        <v>1</v>
      </c>
      <c r="S225" t="s">
        <v>800</v>
      </c>
      <c r="T225" s="15">
        <f>COUNTIFS('Award Actions'!$D$9:$D$7765,$B225)+COUNTIFS('Award Actions'!$C$9:$C$7765,$B225)</f>
        <v>3</v>
      </c>
      <c r="U225" s="18">
        <f>IF(INDEX('Contract Families'!$AK$9:$AK$1696,MATCH($B225,'Contract Families'!$B$9:$B$1696,0))="","",INDEX('Contract Families'!$AK$9:$AK$1696,MATCH($B225,'Contract Families'!$B$9:$B$1696,0)))</f>
        <v>45937</v>
      </c>
      <c r="V225" t="s">
        <v>811</v>
      </c>
      <c r="W225" t="s">
        <v>599</v>
      </c>
      <c r="X225" s="19">
        <f>IF(MAX(_xlfn.MAXIFS('Contract Awards'!$U$9:$U$2697,'Contract Awards'!$C$9:$C$2697,$B225),_xlfn.MAXIFS('Contract Awards'!$U$9:$U$2697,'Contract Awards'!$D$9:$D$2697,$B225))=0,"",MAX(_xlfn.MAXIFS('Contract Awards'!$U$9:$U$2697,'Contract Awards'!$C$9:$C$2697,$B225),_xlfn.MAXIFS('Contract Awards'!$U$9:$U$2697,'Contract Awards'!$D$9:$D$2697,$B225)))</f>
        <v>45937</v>
      </c>
      <c r="Y225" s="19">
        <f>IF(MAX(_xlfn.MAXIFS('Contract Awards'!$V$9:$V$2697,'Contract Awards'!$C$9:$C$2697,$B225),_xlfn.MAXIFS('Contract Awards'!$V$9:$V$2697,'Contract Awards'!$D$9:$D$2697,$B225))=0,"",MAX(_xlfn.MAXIFS('Contract Awards'!$V$9:$V$2697,'Contract Awards'!$C$9:$C$2697,$B225),_xlfn.MAXIFS('Contract Awards'!$V$9:$V$2697,'Contract Awards'!$D$9:$D$2697,$B225)))</f>
        <v>45937</v>
      </c>
      <c r="Z225" s="19">
        <f>IF(_xlfn.MAXIFS('Contract Awards'!$U$9:$U$2697,'Contract Awards'!$C$9:$C$2697,$B225)=0,"",_xlfn.MAXIFS('Contract Awards'!$U$9:$U$2697,'Contract Awards'!$C$9:$C$2697,$B225))</f>
        <v>45937</v>
      </c>
      <c r="AA225" s="18" t="str">
        <f>IF(INDEX('Contract Families'!$AN$9:$AN$1696,MATCH($B225,'Contract Families'!$B$9:$B$1696,0))="","",INDEX('Contract Families'!$AN$9:$AN$1696,MATCH($B225,'Contract Families'!$B$9:$B$1696,0)))</f>
        <v/>
      </c>
      <c r="AB225" s="15">
        <f t="shared" si="7"/>
        <v>0</v>
      </c>
      <c r="AD225" t="str">
        <f>IF($U225="","",IF($U225&lt;'Timing &amp; Incumbent Screen'!$C$6,"Expired - successor unresolved","Active"))</f>
        <v>Expired - successor unresolved</v>
      </c>
    </row>
    <row r="226" spans="2:30" ht="11" outlineLevel="1" x14ac:dyDescent="0.15">
      <c r="B226" t="s">
        <v>378</v>
      </c>
      <c r="C226" t="s">
        <v>806</v>
      </c>
      <c r="D226" t="s">
        <v>740</v>
      </c>
      <c r="E226" t="s">
        <v>795</v>
      </c>
      <c r="F226" t="s">
        <v>826</v>
      </c>
      <c r="H226" t="s">
        <v>893</v>
      </c>
      <c r="I226" t="str">
        <f>IF(COUNTIFS('Contract Awards'!$D$9:$D$2697,$B226)&gt;0,"IDV vehicle","Standalone")</f>
        <v>Standalone</v>
      </c>
      <c r="J226" t="s">
        <v>799</v>
      </c>
      <c r="M226" t="s">
        <v>799</v>
      </c>
      <c r="N226" s="15">
        <v>1</v>
      </c>
      <c r="O226" s="15">
        <f>COUNTIFS('Contract Awards'!$D$9:$D$2697,$B226)</f>
        <v>0</v>
      </c>
      <c r="P226" s="4">
        <f>(SUMIFS('Contract Awards'!$M$9:$M$2697,'Contract Awards'!$C$9:$C$2697,$B226)+SUMIFS('Contract Awards'!$M$9:$M$2697,'Contract Awards'!$D$9:$D$2697,$B226))/1000000</f>
        <v>1.1044430000000001</v>
      </c>
      <c r="Q226" s="4">
        <f>(SUMIFS('Award Actions'!$K$9:$K$7765,'Award Actions'!$D$9:$D$7765,$B226)+SUMIFS('Award Actions'!$K$9:$K$7765,'Award Actions'!$C$9:$C$7765,$B226))/1000000</f>
        <v>1.1044430000000001</v>
      </c>
      <c r="R226" s="6">
        <f t="shared" si="6"/>
        <v>1</v>
      </c>
      <c r="S226" t="s">
        <v>800</v>
      </c>
      <c r="T226" s="15">
        <f>COUNTIFS('Award Actions'!$D$9:$D$7765,$B226)+COUNTIFS('Award Actions'!$C$9:$C$7765,$B226)</f>
        <v>2</v>
      </c>
      <c r="U226" s="18">
        <f>IF(INDEX('Contract Families'!$AK$9:$AK$1696,MATCH($B226,'Contract Families'!$B$9:$B$1696,0))="","",INDEX('Contract Families'!$AK$9:$AK$1696,MATCH($B226,'Contract Families'!$B$9:$B$1696,0)))</f>
        <v>45412</v>
      </c>
      <c r="V226" t="s">
        <v>811</v>
      </c>
      <c r="W226" t="s">
        <v>599</v>
      </c>
      <c r="X226" s="19">
        <f>IF(MAX(_xlfn.MAXIFS('Contract Awards'!$U$9:$U$2697,'Contract Awards'!$C$9:$C$2697,$B226),_xlfn.MAXIFS('Contract Awards'!$U$9:$U$2697,'Contract Awards'!$D$9:$D$2697,$B226))=0,"",MAX(_xlfn.MAXIFS('Contract Awards'!$U$9:$U$2697,'Contract Awards'!$C$9:$C$2697,$B226),_xlfn.MAXIFS('Contract Awards'!$U$9:$U$2697,'Contract Awards'!$D$9:$D$2697,$B226)))</f>
        <v>45412</v>
      </c>
      <c r="Y226" s="19">
        <f>IF(MAX(_xlfn.MAXIFS('Contract Awards'!$V$9:$V$2697,'Contract Awards'!$C$9:$C$2697,$B226),_xlfn.MAXIFS('Contract Awards'!$V$9:$V$2697,'Contract Awards'!$D$9:$D$2697,$B226))=0,"",MAX(_xlfn.MAXIFS('Contract Awards'!$V$9:$V$2697,'Contract Awards'!$C$9:$C$2697,$B226),_xlfn.MAXIFS('Contract Awards'!$V$9:$V$2697,'Contract Awards'!$D$9:$D$2697,$B226)))</f>
        <v>45595</v>
      </c>
      <c r="Z226" s="19">
        <f>IF(_xlfn.MAXIFS('Contract Awards'!$U$9:$U$2697,'Contract Awards'!$C$9:$C$2697,$B226)=0,"",_xlfn.MAXIFS('Contract Awards'!$U$9:$U$2697,'Contract Awards'!$C$9:$C$2697,$B226))</f>
        <v>45412</v>
      </c>
      <c r="AA226" s="18" t="str">
        <f>IF(INDEX('Contract Families'!$AN$9:$AN$1696,MATCH($B226,'Contract Families'!$B$9:$B$1696,0))="","",INDEX('Contract Families'!$AN$9:$AN$1696,MATCH($B226,'Contract Families'!$B$9:$B$1696,0)))</f>
        <v/>
      </c>
      <c r="AB226" s="15">
        <f t="shared" si="7"/>
        <v>6</v>
      </c>
      <c r="AD226" t="str">
        <f>IF($U226="","",IF($U226&lt;'Timing &amp; Incumbent Screen'!$C$6,"Expired - successor unresolved","Active"))</f>
        <v>Expired - successor unresolved</v>
      </c>
    </row>
    <row r="227" spans="2:30" ht="11" outlineLevel="1" x14ac:dyDescent="0.15">
      <c r="B227" t="s">
        <v>379</v>
      </c>
      <c r="C227" t="s">
        <v>806</v>
      </c>
      <c r="D227" t="s">
        <v>740</v>
      </c>
      <c r="E227" t="s">
        <v>795</v>
      </c>
      <c r="F227" t="s">
        <v>818</v>
      </c>
      <c r="G227" t="s">
        <v>894</v>
      </c>
      <c r="H227" t="s">
        <v>895</v>
      </c>
      <c r="I227" t="str">
        <f>IF(COUNTIFS('Contract Awards'!$D$9:$D$2697,$B227)&gt;0,"IDV vehicle","Standalone")</f>
        <v>IDV vehicle</v>
      </c>
      <c r="J227" t="s">
        <v>797</v>
      </c>
      <c r="K227" t="s">
        <v>807</v>
      </c>
      <c r="M227" t="s">
        <v>799</v>
      </c>
      <c r="N227" s="15">
        <v>1</v>
      </c>
      <c r="O227" s="15">
        <f>COUNTIFS('Contract Awards'!$D$9:$D$2697,$B227)</f>
        <v>9</v>
      </c>
      <c r="P227" s="4">
        <f>(SUMIFS('Contract Awards'!$M$9:$M$2697,'Contract Awards'!$C$9:$C$2697,$B227)+SUMIFS('Contract Awards'!$M$9:$M$2697,'Contract Awards'!$D$9:$D$2697,$B227))/1000000</f>
        <v>1.1003690700000002</v>
      </c>
      <c r="Q227" s="4">
        <f>(SUMIFS('Award Actions'!$K$9:$K$7765,'Award Actions'!$D$9:$D$7765,$B227)+SUMIFS('Award Actions'!$K$9:$K$7765,'Award Actions'!$C$9:$C$7765,$B227))/1000000</f>
        <v>1.1003690699999997</v>
      </c>
      <c r="R227" s="6">
        <f t="shared" si="6"/>
        <v>1</v>
      </c>
      <c r="S227" t="s">
        <v>800</v>
      </c>
      <c r="T227" s="15">
        <f>COUNTIFS('Award Actions'!$D$9:$D$7765,$B227)+COUNTIFS('Award Actions'!$C$9:$C$7765,$B227)</f>
        <v>22</v>
      </c>
      <c r="U227" s="18">
        <f>IF(INDEX('Contract Families'!$AK$9:$AK$1696,MATCH($B227,'Contract Families'!$B$9:$B$1696,0))="","",INDEX('Contract Families'!$AK$9:$AK$1696,MATCH($B227,'Contract Families'!$B$9:$B$1696,0)))</f>
        <v>46245</v>
      </c>
      <c r="V227" t="s">
        <v>801</v>
      </c>
      <c r="W227" t="s">
        <v>599</v>
      </c>
      <c r="X227" s="19">
        <f>IF(MAX(_xlfn.MAXIFS('Contract Awards'!$U$9:$U$2697,'Contract Awards'!$C$9:$C$2697,$B227),_xlfn.MAXIFS('Contract Awards'!$U$9:$U$2697,'Contract Awards'!$D$9:$D$2697,$B227))=0,"",MAX(_xlfn.MAXIFS('Contract Awards'!$U$9:$U$2697,'Contract Awards'!$C$9:$C$2697,$B227),_xlfn.MAXIFS('Contract Awards'!$U$9:$U$2697,'Contract Awards'!$D$9:$D$2697,$B227)))</f>
        <v>46245</v>
      </c>
      <c r="Y227" s="19">
        <f>IF(MAX(_xlfn.MAXIFS('Contract Awards'!$V$9:$V$2697,'Contract Awards'!$C$9:$C$2697,$B227),_xlfn.MAXIFS('Contract Awards'!$V$9:$V$2697,'Contract Awards'!$D$9:$D$2697,$B227))=0,"",MAX(_xlfn.MAXIFS('Contract Awards'!$V$9:$V$2697,'Contract Awards'!$C$9:$C$2697,$B227),_xlfn.MAXIFS('Contract Awards'!$V$9:$V$2697,'Contract Awards'!$D$9:$D$2697,$B227)))</f>
        <v>46245</v>
      </c>
      <c r="Z227" s="19">
        <f>IF(_xlfn.MAXIFS('Contract Awards'!$U$9:$U$2697,'Contract Awards'!$C$9:$C$2697,$B227)=0,"",_xlfn.MAXIFS('Contract Awards'!$U$9:$U$2697,'Contract Awards'!$C$9:$C$2697,$B227))</f>
        <v>46245</v>
      </c>
      <c r="AA227" s="18">
        <f>IF(INDEX('Contract Families'!$AN$9:$AN$1696,MATCH($B227,'Contract Families'!$B$9:$B$1696,0))="","",INDEX('Contract Families'!$AN$9:$AN$1696,MATCH($B227,'Contract Families'!$B$9:$B$1696,0)))</f>
        <v>46116</v>
      </c>
      <c r="AB227" s="15">
        <f t="shared" si="7"/>
        <v>0</v>
      </c>
      <c r="AD227" t="str">
        <f>IF($U227="","",IF($U227&lt;'Timing &amp; Incumbent Screen'!$C$6,"Expired - successor unresolved","Active"))</f>
        <v>Active</v>
      </c>
    </row>
    <row r="228" spans="2:30" ht="11" outlineLevel="1" x14ac:dyDescent="0.15">
      <c r="B228" t="s">
        <v>380</v>
      </c>
      <c r="C228" t="s">
        <v>794</v>
      </c>
      <c r="D228" t="s">
        <v>738</v>
      </c>
      <c r="E228" t="s">
        <v>795</v>
      </c>
      <c r="F228" t="s">
        <v>818</v>
      </c>
      <c r="I228" t="str">
        <f>IF(COUNTIFS('Contract Awards'!$D$9:$D$2697,$B228)&gt;0,"IDV vehicle","Standalone")</f>
        <v>Standalone</v>
      </c>
      <c r="J228" t="s">
        <v>799</v>
      </c>
      <c r="M228" t="s">
        <v>799</v>
      </c>
      <c r="N228" s="15">
        <v>1</v>
      </c>
      <c r="O228" s="15">
        <f>COUNTIFS('Contract Awards'!$D$9:$D$2697,$B228)</f>
        <v>0</v>
      </c>
      <c r="P228" s="4">
        <f>(SUMIFS('Contract Awards'!$M$9:$M$2697,'Contract Awards'!$C$9:$C$2697,$B228)+SUMIFS('Contract Awards'!$M$9:$M$2697,'Contract Awards'!$D$9:$D$2697,$B228))/1000000</f>
        <v>1.0704931100000001</v>
      </c>
      <c r="Q228" s="4">
        <f>(SUMIFS('Award Actions'!$K$9:$K$7765,'Award Actions'!$D$9:$D$7765,$B228)+SUMIFS('Award Actions'!$K$9:$K$7765,'Award Actions'!$C$9:$C$7765,$B228))/1000000</f>
        <v>1.0704931100000001</v>
      </c>
      <c r="R228" s="6">
        <f t="shared" si="6"/>
        <v>1</v>
      </c>
      <c r="S228" t="s">
        <v>800</v>
      </c>
      <c r="T228" s="15">
        <f>COUNTIFS('Award Actions'!$D$9:$D$7765,$B228)+COUNTIFS('Award Actions'!$C$9:$C$7765,$B228)</f>
        <v>4</v>
      </c>
      <c r="U228" s="18">
        <f>IF(INDEX('Contract Families'!$AK$9:$AK$1696,MATCH($B228,'Contract Families'!$B$9:$B$1696,0))="","",INDEX('Contract Families'!$AK$9:$AK$1696,MATCH($B228,'Contract Families'!$B$9:$B$1696,0)))</f>
        <v>43732</v>
      </c>
      <c r="V228" t="s">
        <v>811</v>
      </c>
      <c r="W228" t="s">
        <v>599</v>
      </c>
      <c r="X228" s="19">
        <f>IF(MAX(_xlfn.MAXIFS('Contract Awards'!$U$9:$U$2697,'Contract Awards'!$C$9:$C$2697,$B228),_xlfn.MAXIFS('Contract Awards'!$U$9:$U$2697,'Contract Awards'!$D$9:$D$2697,$B228))=0,"",MAX(_xlfn.MAXIFS('Contract Awards'!$U$9:$U$2697,'Contract Awards'!$C$9:$C$2697,$B228),_xlfn.MAXIFS('Contract Awards'!$U$9:$U$2697,'Contract Awards'!$D$9:$D$2697,$B228)))</f>
        <v>43732</v>
      </c>
      <c r="Y228" s="19">
        <f>IF(MAX(_xlfn.MAXIFS('Contract Awards'!$V$9:$V$2697,'Contract Awards'!$C$9:$C$2697,$B228),_xlfn.MAXIFS('Contract Awards'!$V$9:$V$2697,'Contract Awards'!$D$9:$D$2697,$B228))=0,"",MAX(_xlfn.MAXIFS('Contract Awards'!$V$9:$V$2697,'Contract Awards'!$C$9:$C$2697,$B228),_xlfn.MAXIFS('Contract Awards'!$V$9:$V$2697,'Contract Awards'!$D$9:$D$2697,$B228)))</f>
        <v>43732</v>
      </c>
      <c r="Z228" s="19">
        <f>IF(_xlfn.MAXIFS('Contract Awards'!$U$9:$U$2697,'Contract Awards'!$C$9:$C$2697,$B228)=0,"",_xlfn.MAXIFS('Contract Awards'!$U$9:$U$2697,'Contract Awards'!$C$9:$C$2697,$B228))</f>
        <v>43732</v>
      </c>
      <c r="AA228" s="18" t="str">
        <f>IF(INDEX('Contract Families'!$AN$9:$AN$1696,MATCH($B228,'Contract Families'!$B$9:$B$1696,0))="","",INDEX('Contract Families'!$AN$9:$AN$1696,MATCH($B228,'Contract Families'!$B$9:$B$1696,0)))</f>
        <v/>
      </c>
      <c r="AB228" s="15">
        <f t="shared" si="7"/>
        <v>0</v>
      </c>
      <c r="AD228" t="str">
        <f>IF($U228="","",IF($U228&lt;'Timing &amp; Incumbent Screen'!$C$6,"Expired - successor unresolved","Active"))</f>
        <v>Expired - successor unresolved</v>
      </c>
    </row>
    <row r="229" spans="2:30" ht="11" outlineLevel="1" x14ac:dyDescent="0.15">
      <c r="B229" t="s">
        <v>381</v>
      </c>
      <c r="C229" t="s">
        <v>806</v>
      </c>
      <c r="D229" t="s">
        <v>740</v>
      </c>
      <c r="E229" t="s">
        <v>795</v>
      </c>
      <c r="F229" t="s">
        <v>825</v>
      </c>
      <c r="G229" t="s">
        <v>896</v>
      </c>
      <c r="H229" t="s">
        <v>897</v>
      </c>
      <c r="I229" t="str">
        <f>IF(COUNTIFS('Contract Awards'!$D$9:$D$2697,$B229)&gt;0,"IDV vehicle","Standalone")</f>
        <v>Standalone</v>
      </c>
      <c r="J229" t="s">
        <v>799</v>
      </c>
      <c r="M229" t="s">
        <v>799</v>
      </c>
      <c r="N229" s="15">
        <v>1</v>
      </c>
      <c r="O229" s="15">
        <f>COUNTIFS('Contract Awards'!$D$9:$D$2697,$B229)</f>
        <v>0</v>
      </c>
      <c r="P229" s="4">
        <f>(SUMIFS('Contract Awards'!$M$9:$M$2697,'Contract Awards'!$C$9:$C$2697,$B229)+SUMIFS('Contract Awards'!$M$9:$M$2697,'Contract Awards'!$D$9:$D$2697,$B229))/1000000</f>
        <v>1.052092</v>
      </c>
      <c r="Q229" s="4">
        <f>(SUMIFS('Award Actions'!$K$9:$K$7765,'Award Actions'!$D$9:$D$7765,$B229)+SUMIFS('Award Actions'!$K$9:$K$7765,'Award Actions'!$C$9:$C$7765,$B229))/1000000</f>
        <v>1.052092</v>
      </c>
      <c r="R229" s="6">
        <f t="shared" si="6"/>
        <v>1</v>
      </c>
      <c r="S229" t="s">
        <v>800</v>
      </c>
      <c r="T229" s="15">
        <f>COUNTIFS('Award Actions'!$D$9:$D$7765,$B229)+COUNTIFS('Award Actions'!$C$9:$C$7765,$B229)</f>
        <v>2</v>
      </c>
      <c r="U229" s="18">
        <f>IF(INDEX('Contract Families'!$AK$9:$AK$1696,MATCH($B229,'Contract Families'!$B$9:$B$1696,0))="","",INDEX('Contract Families'!$AK$9:$AK$1696,MATCH($B229,'Contract Families'!$B$9:$B$1696,0)))</f>
        <v>45682</v>
      </c>
      <c r="V229" t="s">
        <v>811</v>
      </c>
      <c r="W229" t="s">
        <v>599</v>
      </c>
      <c r="X229" s="19">
        <f>IF(MAX(_xlfn.MAXIFS('Contract Awards'!$U$9:$U$2697,'Contract Awards'!$C$9:$C$2697,$B229),_xlfn.MAXIFS('Contract Awards'!$U$9:$U$2697,'Contract Awards'!$D$9:$D$2697,$B229))=0,"",MAX(_xlfn.MAXIFS('Contract Awards'!$U$9:$U$2697,'Contract Awards'!$C$9:$C$2697,$B229),_xlfn.MAXIFS('Contract Awards'!$U$9:$U$2697,'Contract Awards'!$D$9:$D$2697,$B229)))</f>
        <v>45682</v>
      </c>
      <c r="Y229" s="19">
        <f>IF(MAX(_xlfn.MAXIFS('Contract Awards'!$V$9:$V$2697,'Contract Awards'!$C$9:$C$2697,$B229),_xlfn.MAXIFS('Contract Awards'!$V$9:$V$2697,'Contract Awards'!$D$9:$D$2697,$B229))=0,"",MAX(_xlfn.MAXIFS('Contract Awards'!$V$9:$V$2697,'Contract Awards'!$C$9:$C$2697,$B229),_xlfn.MAXIFS('Contract Awards'!$V$9:$V$2697,'Contract Awards'!$D$9:$D$2697,$B229)))</f>
        <v>45682</v>
      </c>
      <c r="Z229" s="19">
        <f>IF(_xlfn.MAXIFS('Contract Awards'!$U$9:$U$2697,'Contract Awards'!$C$9:$C$2697,$B229)=0,"",_xlfn.MAXIFS('Contract Awards'!$U$9:$U$2697,'Contract Awards'!$C$9:$C$2697,$B229))</f>
        <v>45682</v>
      </c>
      <c r="AA229" s="18" t="str">
        <f>IF(INDEX('Contract Families'!$AN$9:$AN$1696,MATCH($B229,'Contract Families'!$B$9:$B$1696,0))="","",INDEX('Contract Families'!$AN$9:$AN$1696,MATCH($B229,'Contract Families'!$B$9:$B$1696,0)))</f>
        <v/>
      </c>
      <c r="AB229" s="15">
        <f t="shared" si="7"/>
        <v>0</v>
      </c>
      <c r="AD229" t="str">
        <f>IF($U229="","",IF($U229&lt;'Timing &amp; Incumbent Screen'!$C$6,"Expired - successor unresolved","Active"))</f>
        <v>Expired - successor unresolved</v>
      </c>
    </row>
    <row r="230" spans="2:30" ht="11" outlineLevel="1" x14ac:dyDescent="0.15">
      <c r="B230" t="s">
        <v>382</v>
      </c>
      <c r="C230" t="s">
        <v>806</v>
      </c>
      <c r="D230" t="s">
        <v>740</v>
      </c>
      <c r="E230" t="s">
        <v>795</v>
      </c>
      <c r="F230" t="s">
        <v>825</v>
      </c>
      <c r="G230" t="s">
        <v>898</v>
      </c>
      <c r="H230" t="s">
        <v>376</v>
      </c>
      <c r="I230" t="str">
        <f>IF(COUNTIFS('Contract Awards'!$D$9:$D$2697,$B230)&gt;0,"IDV vehicle","Standalone")</f>
        <v>Standalone</v>
      </c>
      <c r="J230" t="s">
        <v>799</v>
      </c>
      <c r="M230" t="s">
        <v>799</v>
      </c>
      <c r="N230" s="15">
        <v>1</v>
      </c>
      <c r="O230" s="15">
        <f>COUNTIFS('Contract Awards'!$D$9:$D$2697,$B230)</f>
        <v>0</v>
      </c>
      <c r="P230" s="4">
        <f>(SUMIFS('Contract Awards'!$M$9:$M$2697,'Contract Awards'!$C$9:$C$2697,$B230)+SUMIFS('Contract Awards'!$M$9:$M$2697,'Contract Awards'!$D$9:$D$2697,$B230))/1000000</f>
        <v>1.0482184000000001</v>
      </c>
      <c r="Q230" s="4">
        <f>(SUMIFS('Award Actions'!$K$9:$K$7765,'Award Actions'!$D$9:$D$7765,$B230)+SUMIFS('Award Actions'!$K$9:$K$7765,'Award Actions'!$C$9:$C$7765,$B230))/1000000</f>
        <v>1.0482184000000001</v>
      </c>
      <c r="R230" s="6">
        <f t="shared" si="6"/>
        <v>1</v>
      </c>
      <c r="S230" t="s">
        <v>800</v>
      </c>
      <c r="T230" s="15">
        <f>COUNTIFS('Award Actions'!$D$9:$D$7765,$B230)+COUNTIFS('Award Actions'!$C$9:$C$7765,$B230)</f>
        <v>6</v>
      </c>
      <c r="U230" s="18">
        <f>IF(INDEX('Contract Families'!$AK$9:$AK$1696,MATCH($B230,'Contract Families'!$B$9:$B$1696,0))="","",INDEX('Contract Families'!$AK$9:$AK$1696,MATCH($B230,'Contract Families'!$B$9:$B$1696,0)))</f>
        <v>44680</v>
      </c>
      <c r="V230" t="s">
        <v>811</v>
      </c>
      <c r="W230" t="s">
        <v>599</v>
      </c>
      <c r="X230" s="19">
        <f>IF(MAX(_xlfn.MAXIFS('Contract Awards'!$U$9:$U$2697,'Contract Awards'!$C$9:$C$2697,$B230),_xlfn.MAXIFS('Contract Awards'!$U$9:$U$2697,'Contract Awards'!$D$9:$D$2697,$B230))=0,"",MAX(_xlfn.MAXIFS('Contract Awards'!$U$9:$U$2697,'Contract Awards'!$C$9:$C$2697,$B230),_xlfn.MAXIFS('Contract Awards'!$U$9:$U$2697,'Contract Awards'!$D$9:$D$2697,$B230)))</f>
        <v>44680</v>
      </c>
      <c r="Y230" s="19">
        <f>IF(MAX(_xlfn.MAXIFS('Contract Awards'!$V$9:$V$2697,'Contract Awards'!$C$9:$C$2697,$B230),_xlfn.MAXIFS('Contract Awards'!$V$9:$V$2697,'Contract Awards'!$D$9:$D$2697,$B230))=0,"",MAX(_xlfn.MAXIFS('Contract Awards'!$V$9:$V$2697,'Contract Awards'!$C$9:$C$2697,$B230),_xlfn.MAXIFS('Contract Awards'!$V$9:$V$2697,'Contract Awards'!$D$9:$D$2697,$B230)))</f>
        <v>45033</v>
      </c>
      <c r="Z230" s="19">
        <f>IF(_xlfn.MAXIFS('Contract Awards'!$U$9:$U$2697,'Contract Awards'!$C$9:$C$2697,$B230)=0,"",_xlfn.MAXIFS('Contract Awards'!$U$9:$U$2697,'Contract Awards'!$C$9:$C$2697,$B230))</f>
        <v>44680</v>
      </c>
      <c r="AA230" s="18" t="str">
        <f>IF(INDEX('Contract Families'!$AN$9:$AN$1696,MATCH($B230,'Contract Families'!$B$9:$B$1696,0))="","",INDEX('Contract Families'!$AN$9:$AN$1696,MATCH($B230,'Contract Families'!$B$9:$B$1696,0)))</f>
        <v/>
      </c>
      <c r="AB230" s="15">
        <f t="shared" si="7"/>
        <v>12</v>
      </c>
      <c r="AD230" t="str">
        <f>IF($U230="","",IF($U230&lt;'Timing &amp; Incumbent Screen'!$C$6,"Expired - successor unresolved","Active"))</f>
        <v>Expired - successor unresolved</v>
      </c>
    </row>
    <row r="231" spans="2:30" ht="11" outlineLevel="1" x14ac:dyDescent="0.15">
      <c r="B231" t="s">
        <v>383</v>
      </c>
      <c r="C231" t="s">
        <v>806</v>
      </c>
      <c r="D231" t="s">
        <v>744</v>
      </c>
      <c r="E231" t="s">
        <v>795</v>
      </c>
      <c r="F231" t="s">
        <v>804</v>
      </c>
      <c r="G231" t="s">
        <v>899</v>
      </c>
      <c r="H231" t="s">
        <v>900</v>
      </c>
      <c r="I231" t="str">
        <f>IF(COUNTIFS('Contract Awards'!$D$9:$D$2697,$B231)&gt;0,"IDV vehicle","Standalone")</f>
        <v>IDV vehicle</v>
      </c>
      <c r="J231" t="s">
        <v>835</v>
      </c>
      <c r="K231" t="s">
        <v>798</v>
      </c>
      <c r="M231" t="s">
        <v>799</v>
      </c>
      <c r="N231" s="15">
        <v>1</v>
      </c>
      <c r="O231" s="15">
        <f>COUNTIFS('Contract Awards'!$D$9:$D$2697,$B231)</f>
        <v>1</v>
      </c>
      <c r="P231" s="4">
        <f>(SUMIFS('Contract Awards'!$M$9:$M$2697,'Contract Awards'!$C$9:$C$2697,$B231)+SUMIFS('Contract Awards'!$M$9:$M$2697,'Contract Awards'!$D$9:$D$2697,$B231))/1000000</f>
        <v>1.03188806</v>
      </c>
      <c r="Q231" s="4">
        <f>(SUMIFS('Award Actions'!$K$9:$K$7765,'Award Actions'!$D$9:$D$7765,$B231)+SUMIFS('Award Actions'!$K$9:$K$7765,'Award Actions'!$C$9:$C$7765,$B231))/1000000</f>
        <v>1.03188806</v>
      </c>
      <c r="R231" s="6">
        <f t="shared" si="6"/>
        <v>1</v>
      </c>
      <c r="S231" t="s">
        <v>800</v>
      </c>
      <c r="T231" s="15">
        <f>COUNTIFS('Award Actions'!$D$9:$D$7765,$B231)+COUNTIFS('Award Actions'!$C$9:$C$7765,$B231)</f>
        <v>7</v>
      </c>
      <c r="U231" s="18">
        <f>IF(INDEX('Contract Families'!$AK$9:$AK$1696,MATCH($B231,'Contract Families'!$B$9:$B$1696,0))="","",INDEX('Contract Families'!$AK$9:$AK$1696,MATCH($B231,'Contract Families'!$B$9:$B$1696,0)))</f>
        <v>45875</v>
      </c>
      <c r="V231" t="s">
        <v>836</v>
      </c>
      <c r="W231" t="s">
        <v>631</v>
      </c>
      <c r="X231" s="19">
        <f>IF(MAX(_xlfn.MAXIFS('Contract Awards'!$U$9:$U$2697,'Contract Awards'!$C$9:$C$2697,$B231),_xlfn.MAXIFS('Contract Awards'!$U$9:$U$2697,'Contract Awards'!$D$9:$D$2697,$B231))=0,"",MAX(_xlfn.MAXIFS('Contract Awards'!$U$9:$U$2697,'Contract Awards'!$C$9:$C$2697,$B231),_xlfn.MAXIFS('Contract Awards'!$U$9:$U$2697,'Contract Awards'!$D$9:$D$2697,$B231)))</f>
        <v>45950</v>
      </c>
      <c r="Y231" s="19">
        <f>IF(MAX(_xlfn.MAXIFS('Contract Awards'!$V$9:$V$2697,'Contract Awards'!$C$9:$C$2697,$B231),_xlfn.MAXIFS('Contract Awards'!$V$9:$V$2697,'Contract Awards'!$D$9:$D$2697,$B231))=0,"",MAX(_xlfn.MAXIFS('Contract Awards'!$V$9:$V$2697,'Contract Awards'!$C$9:$C$2697,$B231),_xlfn.MAXIFS('Contract Awards'!$V$9:$V$2697,'Contract Awards'!$D$9:$D$2697,$B231)))</f>
        <v>45950</v>
      </c>
      <c r="Z231" s="19">
        <f>IF(_xlfn.MAXIFS('Contract Awards'!$U$9:$U$2697,'Contract Awards'!$C$9:$C$2697,$B231)=0,"",_xlfn.MAXIFS('Contract Awards'!$U$9:$U$2697,'Contract Awards'!$C$9:$C$2697,$B231))</f>
        <v>45875</v>
      </c>
      <c r="AA231" s="18">
        <f>IF(INDEX('Contract Families'!$AN$9:$AN$1696,MATCH($B231,'Contract Families'!$B$9:$B$1696,0))="","",INDEX('Contract Families'!$AN$9:$AN$1696,MATCH($B231,'Contract Families'!$B$9:$B$1696,0)))</f>
        <v>45950</v>
      </c>
      <c r="AB231" s="15">
        <f t="shared" si="7"/>
        <v>2</v>
      </c>
      <c r="AD231" t="str">
        <f>IF($U231="","",IF($U231&lt;'Timing &amp; Incumbent Screen'!$C$6,"Expired - successor unresolved","Active"))</f>
        <v>Expired - successor unresolved</v>
      </c>
    </row>
    <row r="232" spans="2:30" ht="11" outlineLevel="1" x14ac:dyDescent="0.15">
      <c r="B232" t="s">
        <v>384</v>
      </c>
      <c r="C232" t="s">
        <v>821</v>
      </c>
      <c r="D232" t="s">
        <v>743</v>
      </c>
      <c r="E232" t="s">
        <v>901</v>
      </c>
      <c r="F232" t="s">
        <v>825</v>
      </c>
      <c r="I232" t="str">
        <f>IF(COUNTIFS('Contract Awards'!$D$9:$D$2697,$B232)&gt;0,"IDV vehicle","Standalone")</f>
        <v>Standalone</v>
      </c>
      <c r="J232" t="s">
        <v>799</v>
      </c>
      <c r="M232" t="s">
        <v>799</v>
      </c>
      <c r="N232" s="15">
        <v>1</v>
      </c>
      <c r="O232" s="15">
        <f>COUNTIFS('Contract Awards'!$D$9:$D$2697,$B232)</f>
        <v>0</v>
      </c>
      <c r="P232" s="4">
        <f>(SUMIFS('Contract Awards'!$M$9:$M$2697,'Contract Awards'!$C$9:$C$2697,$B232)+SUMIFS('Contract Awards'!$M$9:$M$2697,'Contract Awards'!$D$9:$D$2697,$B232))/1000000</f>
        <v>1.02709184</v>
      </c>
      <c r="Q232" s="4">
        <f>(SUMIFS('Award Actions'!$K$9:$K$7765,'Award Actions'!$D$9:$D$7765,$B232)+SUMIFS('Award Actions'!$K$9:$K$7765,'Award Actions'!$C$9:$C$7765,$B232))/1000000</f>
        <v>1.02709184</v>
      </c>
      <c r="R232" s="6">
        <f t="shared" si="6"/>
        <v>1</v>
      </c>
      <c r="S232" t="s">
        <v>800</v>
      </c>
      <c r="T232" s="15">
        <f>COUNTIFS('Award Actions'!$D$9:$D$7765,$B232)+COUNTIFS('Award Actions'!$C$9:$C$7765,$B232)</f>
        <v>5</v>
      </c>
      <c r="U232" s="18">
        <f>IF(INDEX('Contract Families'!$AK$9:$AK$1696,MATCH($B232,'Contract Families'!$B$9:$B$1696,0))="","",INDEX('Contract Families'!$AK$9:$AK$1696,MATCH($B232,'Contract Families'!$B$9:$B$1696,0)))</f>
        <v>43350</v>
      </c>
      <c r="V232" t="s">
        <v>811</v>
      </c>
      <c r="W232" t="s">
        <v>599</v>
      </c>
      <c r="X232" s="19">
        <f>IF(MAX(_xlfn.MAXIFS('Contract Awards'!$U$9:$U$2697,'Contract Awards'!$C$9:$C$2697,$B232),_xlfn.MAXIFS('Contract Awards'!$U$9:$U$2697,'Contract Awards'!$D$9:$D$2697,$B232))=0,"",MAX(_xlfn.MAXIFS('Contract Awards'!$U$9:$U$2697,'Contract Awards'!$C$9:$C$2697,$B232),_xlfn.MAXIFS('Contract Awards'!$U$9:$U$2697,'Contract Awards'!$D$9:$D$2697,$B232)))</f>
        <v>43350</v>
      </c>
      <c r="Y232" s="19">
        <f>IF(MAX(_xlfn.MAXIFS('Contract Awards'!$V$9:$V$2697,'Contract Awards'!$C$9:$C$2697,$B232),_xlfn.MAXIFS('Contract Awards'!$V$9:$V$2697,'Contract Awards'!$D$9:$D$2697,$B232))=0,"",MAX(_xlfn.MAXIFS('Contract Awards'!$V$9:$V$2697,'Contract Awards'!$C$9:$C$2697,$B232),_xlfn.MAXIFS('Contract Awards'!$V$9:$V$2697,'Contract Awards'!$D$9:$D$2697,$B232)))</f>
        <v>43350</v>
      </c>
      <c r="Z232" s="19">
        <f>IF(_xlfn.MAXIFS('Contract Awards'!$U$9:$U$2697,'Contract Awards'!$C$9:$C$2697,$B232)=0,"",_xlfn.MAXIFS('Contract Awards'!$U$9:$U$2697,'Contract Awards'!$C$9:$C$2697,$B232))</f>
        <v>43350</v>
      </c>
      <c r="AA232" s="18" t="str">
        <f>IF(INDEX('Contract Families'!$AN$9:$AN$1696,MATCH($B232,'Contract Families'!$B$9:$B$1696,0))="","",INDEX('Contract Families'!$AN$9:$AN$1696,MATCH($B232,'Contract Families'!$B$9:$B$1696,0)))</f>
        <v/>
      </c>
      <c r="AB232" s="15">
        <f t="shared" si="7"/>
        <v>0</v>
      </c>
      <c r="AD232" t="str">
        <f>IF($U232="","",IF($U232&lt;'Timing &amp; Incumbent Screen'!$C$6,"Expired - successor unresolved","Active"))</f>
        <v>Expired - successor unresolved</v>
      </c>
    </row>
    <row r="233" spans="2:30" ht="11" outlineLevel="1" x14ac:dyDescent="0.15">
      <c r="B233" t="s">
        <v>385</v>
      </c>
      <c r="C233" t="s">
        <v>806</v>
      </c>
      <c r="D233" t="s">
        <v>740</v>
      </c>
      <c r="E233" t="s">
        <v>795</v>
      </c>
      <c r="F233" t="s">
        <v>825</v>
      </c>
      <c r="H233" t="s">
        <v>902</v>
      </c>
      <c r="I233" t="str">
        <f>IF(COUNTIFS('Contract Awards'!$D$9:$D$2697,$B233)&gt;0,"IDV vehicle","Standalone")</f>
        <v>Standalone</v>
      </c>
      <c r="J233" t="s">
        <v>799</v>
      </c>
      <c r="M233" t="s">
        <v>799</v>
      </c>
      <c r="N233" s="15">
        <v>1</v>
      </c>
      <c r="O233" s="15">
        <f>COUNTIFS('Contract Awards'!$D$9:$D$2697,$B233)</f>
        <v>0</v>
      </c>
      <c r="P233" s="4">
        <f>(SUMIFS('Contract Awards'!$M$9:$M$2697,'Contract Awards'!$C$9:$C$2697,$B233)+SUMIFS('Contract Awards'!$M$9:$M$2697,'Contract Awards'!$D$9:$D$2697,$B233))/1000000</f>
        <v>1.0132289999999999</v>
      </c>
      <c r="Q233" s="4">
        <f>(SUMIFS('Award Actions'!$K$9:$K$7765,'Award Actions'!$D$9:$D$7765,$B233)+SUMIFS('Award Actions'!$K$9:$K$7765,'Award Actions'!$C$9:$C$7765,$B233))/1000000</f>
        <v>1.0132289999999999</v>
      </c>
      <c r="R233" s="6">
        <f t="shared" si="6"/>
        <v>1</v>
      </c>
      <c r="S233" t="s">
        <v>800</v>
      </c>
      <c r="T233" s="15">
        <f>COUNTIFS('Award Actions'!$D$9:$D$7765,$B233)+COUNTIFS('Award Actions'!$C$9:$C$7765,$B233)</f>
        <v>6</v>
      </c>
      <c r="U233" s="18">
        <f>IF(INDEX('Contract Families'!$AK$9:$AK$1696,MATCH($B233,'Contract Families'!$B$9:$B$1696,0))="","",INDEX('Contract Families'!$AK$9:$AK$1696,MATCH($B233,'Contract Families'!$B$9:$B$1696,0)))</f>
        <v>42429</v>
      </c>
      <c r="V233" t="s">
        <v>811</v>
      </c>
      <c r="W233" t="s">
        <v>599</v>
      </c>
      <c r="X233" s="19">
        <f>IF(MAX(_xlfn.MAXIFS('Contract Awards'!$U$9:$U$2697,'Contract Awards'!$C$9:$C$2697,$B233),_xlfn.MAXIFS('Contract Awards'!$U$9:$U$2697,'Contract Awards'!$D$9:$D$2697,$B233))=0,"",MAX(_xlfn.MAXIFS('Contract Awards'!$U$9:$U$2697,'Contract Awards'!$C$9:$C$2697,$B233),_xlfn.MAXIFS('Contract Awards'!$U$9:$U$2697,'Contract Awards'!$D$9:$D$2697,$B233)))</f>
        <v>42429</v>
      </c>
      <c r="Y233" s="19">
        <f>IF(MAX(_xlfn.MAXIFS('Contract Awards'!$V$9:$V$2697,'Contract Awards'!$C$9:$C$2697,$B233),_xlfn.MAXIFS('Contract Awards'!$V$9:$V$2697,'Contract Awards'!$D$9:$D$2697,$B233))=0,"",MAX(_xlfn.MAXIFS('Contract Awards'!$V$9:$V$2697,'Contract Awards'!$C$9:$C$2697,$B233),_xlfn.MAXIFS('Contract Awards'!$V$9:$V$2697,'Contract Awards'!$D$9:$D$2697,$B233)))</f>
        <v>42429</v>
      </c>
      <c r="Z233" s="19">
        <f>IF(_xlfn.MAXIFS('Contract Awards'!$U$9:$U$2697,'Contract Awards'!$C$9:$C$2697,$B233)=0,"",_xlfn.MAXIFS('Contract Awards'!$U$9:$U$2697,'Contract Awards'!$C$9:$C$2697,$B233))</f>
        <v>42429</v>
      </c>
      <c r="AA233" s="18" t="str">
        <f>IF(INDEX('Contract Families'!$AN$9:$AN$1696,MATCH($B233,'Contract Families'!$B$9:$B$1696,0))="","",INDEX('Contract Families'!$AN$9:$AN$1696,MATCH($B233,'Contract Families'!$B$9:$B$1696,0)))</f>
        <v/>
      </c>
      <c r="AB233" s="15">
        <f t="shared" si="7"/>
        <v>0</v>
      </c>
      <c r="AD233" t="str">
        <f>IF($U233="","",IF($U233&lt;'Timing &amp; Incumbent Screen'!$C$6,"Expired - successor unresolved","Active"))</f>
        <v>Expired - successor unresolved</v>
      </c>
    </row>
    <row r="234" spans="2:30" ht="11" outlineLevel="1" x14ac:dyDescent="0.15">
      <c r="B234" t="s">
        <v>386</v>
      </c>
      <c r="C234" t="s">
        <v>806</v>
      </c>
      <c r="D234" t="s">
        <v>746</v>
      </c>
      <c r="E234" t="s">
        <v>795</v>
      </c>
      <c r="F234" t="s">
        <v>796</v>
      </c>
      <c r="I234" t="str">
        <f>IF(COUNTIFS('Contract Awards'!$D$9:$D$2697,$B234)&gt;0,"IDV vehicle","Standalone")</f>
        <v>Standalone</v>
      </c>
      <c r="J234" t="s">
        <v>799</v>
      </c>
      <c r="M234" t="s">
        <v>799</v>
      </c>
      <c r="N234" s="15">
        <v>1</v>
      </c>
      <c r="O234" s="15">
        <f>COUNTIFS('Contract Awards'!$D$9:$D$2697,$B234)</f>
        <v>0</v>
      </c>
      <c r="P234" s="4">
        <f>(SUMIFS('Contract Awards'!$M$9:$M$2697,'Contract Awards'!$C$9:$C$2697,$B234)+SUMIFS('Contract Awards'!$M$9:$M$2697,'Contract Awards'!$D$9:$D$2697,$B234))/1000000</f>
        <v>1</v>
      </c>
      <c r="Q234" s="4">
        <f>(SUMIFS('Award Actions'!$K$9:$K$7765,'Award Actions'!$D$9:$D$7765,$B234)+SUMIFS('Award Actions'!$K$9:$K$7765,'Award Actions'!$C$9:$C$7765,$B234))/1000000</f>
        <v>1</v>
      </c>
      <c r="R234" s="6">
        <f t="shared" si="6"/>
        <v>1</v>
      </c>
      <c r="S234" t="s">
        <v>800</v>
      </c>
      <c r="T234" s="15">
        <f>COUNTIFS('Award Actions'!$D$9:$D$7765,$B234)+COUNTIFS('Award Actions'!$C$9:$C$7765,$B234)</f>
        <v>1</v>
      </c>
      <c r="U234" s="18">
        <f>IF(INDEX('Contract Families'!$AK$9:$AK$1696,MATCH($B234,'Contract Families'!$B$9:$B$1696,0))="","",INDEX('Contract Families'!$AK$9:$AK$1696,MATCH($B234,'Contract Families'!$B$9:$B$1696,0)))</f>
        <v>45230</v>
      </c>
      <c r="V234" t="s">
        <v>811</v>
      </c>
      <c r="W234" t="s">
        <v>599</v>
      </c>
      <c r="X234" s="19">
        <f>IF(MAX(_xlfn.MAXIFS('Contract Awards'!$U$9:$U$2697,'Contract Awards'!$C$9:$C$2697,$B234),_xlfn.MAXIFS('Contract Awards'!$U$9:$U$2697,'Contract Awards'!$D$9:$D$2697,$B234))=0,"",MAX(_xlfn.MAXIFS('Contract Awards'!$U$9:$U$2697,'Contract Awards'!$C$9:$C$2697,$B234),_xlfn.MAXIFS('Contract Awards'!$U$9:$U$2697,'Contract Awards'!$D$9:$D$2697,$B234)))</f>
        <v>45230</v>
      </c>
      <c r="Y234" s="19">
        <f>IF(MAX(_xlfn.MAXIFS('Contract Awards'!$V$9:$V$2697,'Contract Awards'!$C$9:$C$2697,$B234),_xlfn.MAXIFS('Contract Awards'!$V$9:$V$2697,'Contract Awards'!$D$9:$D$2697,$B234))=0,"",MAX(_xlfn.MAXIFS('Contract Awards'!$V$9:$V$2697,'Contract Awards'!$C$9:$C$2697,$B234),_xlfn.MAXIFS('Contract Awards'!$V$9:$V$2697,'Contract Awards'!$D$9:$D$2697,$B234)))</f>
        <v>45230</v>
      </c>
      <c r="Z234" s="19">
        <f>IF(_xlfn.MAXIFS('Contract Awards'!$U$9:$U$2697,'Contract Awards'!$C$9:$C$2697,$B234)=0,"",_xlfn.MAXIFS('Contract Awards'!$U$9:$U$2697,'Contract Awards'!$C$9:$C$2697,$B234))</f>
        <v>45230</v>
      </c>
      <c r="AA234" s="18" t="str">
        <f>IF(INDEX('Contract Families'!$AN$9:$AN$1696,MATCH($B234,'Contract Families'!$B$9:$B$1696,0))="","",INDEX('Contract Families'!$AN$9:$AN$1696,MATCH($B234,'Contract Families'!$B$9:$B$1696,0)))</f>
        <v/>
      </c>
      <c r="AB234" s="15">
        <f t="shared" si="7"/>
        <v>0</v>
      </c>
      <c r="AD234" t="str">
        <f>IF($U234="","",IF($U234&lt;'Timing &amp; Incumbent Screen'!$C$6,"Expired - successor unresolved","Active"))</f>
        <v>Expired - successor unresolved</v>
      </c>
    </row>
    <row r="237" spans="2:30" ht="11" x14ac:dyDescent="0.15">
      <c r="B237" t="s">
        <v>903</v>
      </c>
    </row>
    <row r="238" spans="2:30" ht="11" x14ac:dyDescent="0.15">
      <c r="B238" t="s">
        <v>904</v>
      </c>
    </row>
  </sheetData>
  <conditionalFormatting sqref="R9:R234">
    <cfRule type="expression" dxfId="1" priority="2">
      <formula>AND($R9&lt;&gt;"",$R9&lt;1)</formula>
    </cfRule>
  </conditionalFormatting>
  <conditionalFormatting sqref="AC9:AC234">
    <cfRule type="expression" dxfId="0" priority="1">
      <formula>$AC9&lt;&gt;""</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B1F3A"/>
    <outlinePr summaryBelow="0"/>
  </sheetPr>
  <dimension ref="A2:AU2697"/>
  <sheetViews>
    <sheetView showGridLines="0" showOutlineSymbols="0" workbookViewId="0"/>
  </sheetViews>
  <sheetFormatPr baseColWidth="10" defaultColWidth="8.75" defaultRowHeight="10" customHeight="1" outlineLevelRow="1" x14ac:dyDescent="0.15"/>
  <cols>
    <col min="1" max="1" width="2.25" customWidth="1"/>
    <col min="2" max="2" width="30" customWidth="1"/>
    <col min="3" max="4" width="22" customWidth="1"/>
    <col min="5" max="5" width="12" customWidth="1"/>
    <col min="6" max="6" width="14" customWidth="1"/>
    <col min="7" max="7" width="12" customWidth="1"/>
    <col min="8" max="8" width="28" customWidth="1"/>
    <col min="9" max="9" width="16" customWidth="1"/>
    <col min="10" max="10" width="34" customWidth="1"/>
    <col min="11" max="11" width="14" customWidth="1"/>
    <col min="12" max="12" width="34" customWidth="1"/>
    <col min="13" max="16" width="16" customWidth="1"/>
    <col min="17" max="17" width="13" customWidth="1"/>
    <col min="18" max="18" width="16" customWidth="1"/>
    <col min="19" max="24" width="14" customWidth="1"/>
    <col min="25" max="25" width="16" customWidth="1"/>
    <col min="26" max="27" width="26" customWidth="1"/>
    <col min="28" max="28" width="16" customWidth="1"/>
    <col min="29" max="29" width="13" customWidth="1"/>
    <col min="30" max="30" width="11" customWidth="1"/>
    <col min="31" max="31" width="34" customWidth="1"/>
    <col min="32" max="32" width="10" customWidth="1"/>
    <col min="33" max="33" width="28" customWidth="1"/>
    <col min="34" max="34" width="15" customWidth="1"/>
    <col min="35" max="35" width="34" customWidth="1"/>
    <col min="36" max="36" width="9" customWidth="1"/>
    <col min="37" max="37" width="28" customWidth="1"/>
    <col min="38" max="38" width="14" customWidth="1"/>
    <col min="39" max="39" width="18" customWidth="1"/>
    <col min="40" max="40" width="14" customWidth="1"/>
    <col min="41" max="41" width="16" customWidth="1"/>
    <col min="42" max="42" width="18" customWidth="1"/>
    <col min="43" max="44" width="14" customWidth="1"/>
    <col min="45" max="45" width="22" customWidth="1"/>
    <col min="46" max="46" width="34" customWidth="1"/>
    <col min="47" max="47" width="16" customWidth="1"/>
  </cols>
  <sheetData>
    <row r="2" spans="1:47" ht="10" customHeight="1" x14ac:dyDescent="0.15">
      <c r="B2" s="8" t="s">
        <v>905</v>
      </c>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row>
    <row r="3" spans="1:47" ht="10" customHeight="1" x14ac:dyDescent="0.15">
      <c r="B3" s="20" t="s">
        <v>906</v>
      </c>
    </row>
    <row r="6" spans="1:47" ht="10" customHeight="1" x14ac:dyDescent="0.15">
      <c r="A6" t="s">
        <v>2</v>
      </c>
      <c r="B6" s="9" t="s">
        <v>907</v>
      </c>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row>
    <row r="8" spans="1:47" ht="10" customHeight="1" x14ac:dyDescent="0.15">
      <c r="B8" s="2" t="s">
        <v>908</v>
      </c>
      <c r="C8" s="2" t="s">
        <v>909</v>
      </c>
      <c r="D8" s="2" t="s">
        <v>910</v>
      </c>
      <c r="E8" s="2" t="s">
        <v>911</v>
      </c>
      <c r="F8" s="2" t="s">
        <v>912</v>
      </c>
      <c r="G8" s="2" t="s">
        <v>913</v>
      </c>
      <c r="H8" s="2" t="s">
        <v>914</v>
      </c>
      <c r="I8" s="2" t="s">
        <v>915</v>
      </c>
      <c r="J8" s="2" t="s">
        <v>916</v>
      </c>
      <c r="K8" s="2" t="s">
        <v>917</v>
      </c>
      <c r="L8" s="2" t="s">
        <v>918</v>
      </c>
      <c r="M8" s="14" t="s">
        <v>919</v>
      </c>
      <c r="N8" s="14" t="s">
        <v>920</v>
      </c>
      <c r="O8" s="14" t="s">
        <v>921</v>
      </c>
      <c r="P8" s="14" t="s">
        <v>922</v>
      </c>
      <c r="Q8" s="14" t="s">
        <v>923</v>
      </c>
      <c r="R8" s="14" t="s">
        <v>924</v>
      </c>
      <c r="S8" s="14" t="s">
        <v>925</v>
      </c>
      <c r="T8" s="14" t="s">
        <v>926</v>
      </c>
      <c r="U8" s="14" t="s">
        <v>927</v>
      </c>
      <c r="V8" s="14" t="s">
        <v>928</v>
      </c>
      <c r="W8" s="14" t="s">
        <v>929</v>
      </c>
      <c r="X8" s="14" t="s">
        <v>930</v>
      </c>
      <c r="Y8" s="2" t="s">
        <v>931</v>
      </c>
      <c r="Z8" s="2" t="s">
        <v>932</v>
      </c>
      <c r="AA8" s="2" t="s">
        <v>933</v>
      </c>
      <c r="AB8" s="2" t="s">
        <v>934</v>
      </c>
      <c r="AC8" s="14" t="s">
        <v>935</v>
      </c>
      <c r="AD8" s="2" t="s">
        <v>936</v>
      </c>
      <c r="AE8" s="2" t="s">
        <v>937</v>
      </c>
      <c r="AF8" s="2" t="s">
        <v>938</v>
      </c>
      <c r="AG8" s="2" t="s">
        <v>939</v>
      </c>
      <c r="AH8" s="2" t="s">
        <v>940</v>
      </c>
      <c r="AI8" s="2" t="s">
        <v>941</v>
      </c>
      <c r="AJ8" s="2" t="s">
        <v>942</v>
      </c>
      <c r="AK8" s="2" t="s">
        <v>943</v>
      </c>
      <c r="AL8" s="2" t="s">
        <v>944</v>
      </c>
      <c r="AM8" s="2" t="s">
        <v>945</v>
      </c>
      <c r="AN8" s="2" t="s">
        <v>946</v>
      </c>
      <c r="AO8" s="2" t="s">
        <v>947</v>
      </c>
      <c r="AP8" s="2" t="s">
        <v>948</v>
      </c>
      <c r="AQ8" s="2" t="s">
        <v>949</v>
      </c>
      <c r="AR8" s="2" t="s">
        <v>950</v>
      </c>
      <c r="AS8" s="2" t="s">
        <v>951</v>
      </c>
      <c r="AT8" s="2" t="s">
        <v>952</v>
      </c>
      <c r="AU8" s="2" t="s">
        <v>953</v>
      </c>
    </row>
    <row r="9" spans="1:47" ht="10" customHeight="1" outlineLevel="1" x14ac:dyDescent="0.15">
      <c r="B9" t="s">
        <v>954</v>
      </c>
      <c r="C9" t="s">
        <v>162</v>
      </c>
      <c r="G9" t="s">
        <v>955</v>
      </c>
      <c r="H9" t="s">
        <v>956</v>
      </c>
      <c r="I9" t="s">
        <v>957</v>
      </c>
      <c r="J9" t="s">
        <v>635</v>
      </c>
      <c r="K9" t="s">
        <v>958</v>
      </c>
      <c r="L9" t="s">
        <v>635</v>
      </c>
      <c r="M9" s="5">
        <v>258506273.63</v>
      </c>
      <c r="N9" s="5">
        <v>258506273.63</v>
      </c>
      <c r="O9" s="5">
        <v>258506273.63</v>
      </c>
      <c r="P9" s="5"/>
      <c r="Q9" s="16">
        <v>0</v>
      </c>
      <c r="R9" s="5"/>
      <c r="S9" s="17">
        <v>45132</v>
      </c>
      <c r="T9" s="17">
        <v>45131</v>
      </c>
      <c r="U9" s="17">
        <v>46708</v>
      </c>
      <c r="V9" s="17">
        <v>46708</v>
      </c>
      <c r="W9" s="17">
        <v>45132</v>
      </c>
      <c r="X9" s="17">
        <v>45944</v>
      </c>
      <c r="Y9" t="s">
        <v>959</v>
      </c>
      <c r="Z9" t="s">
        <v>796</v>
      </c>
      <c r="AA9" t="s">
        <v>960</v>
      </c>
      <c r="AC9" s="16">
        <v>3</v>
      </c>
      <c r="AD9" t="s">
        <v>795</v>
      </c>
      <c r="AE9" t="s">
        <v>961</v>
      </c>
      <c r="AF9" t="s">
        <v>746</v>
      </c>
      <c r="AG9" t="s">
        <v>962</v>
      </c>
      <c r="AJ9" t="s">
        <v>963</v>
      </c>
      <c r="AK9" t="s">
        <v>964</v>
      </c>
      <c r="AL9" t="s">
        <v>965</v>
      </c>
      <c r="AM9" t="s">
        <v>531</v>
      </c>
      <c r="AP9" t="s">
        <v>966</v>
      </c>
      <c r="AQ9" t="s">
        <v>967</v>
      </c>
      <c r="AR9" t="s">
        <v>968</v>
      </c>
      <c r="AS9" t="s">
        <v>969</v>
      </c>
      <c r="AT9" t="s">
        <v>970</v>
      </c>
      <c r="AU9" t="s">
        <v>971</v>
      </c>
    </row>
    <row r="10" spans="1:47" ht="10" customHeight="1" outlineLevel="1" x14ac:dyDescent="0.15">
      <c r="B10" t="s">
        <v>972</v>
      </c>
      <c r="C10" t="s">
        <v>165</v>
      </c>
      <c r="G10" t="s">
        <v>955</v>
      </c>
      <c r="H10" t="s">
        <v>956</v>
      </c>
      <c r="I10" t="s">
        <v>957</v>
      </c>
      <c r="J10" t="s">
        <v>600</v>
      </c>
      <c r="K10" t="s">
        <v>973</v>
      </c>
      <c r="L10" t="s">
        <v>600</v>
      </c>
      <c r="M10" s="5">
        <v>140797043.55000001</v>
      </c>
      <c r="N10" s="5">
        <v>140797043.55000001</v>
      </c>
      <c r="O10" s="5">
        <v>141525354.41999999</v>
      </c>
      <c r="P10" s="5"/>
      <c r="Q10" s="16">
        <v>0</v>
      </c>
      <c r="R10" s="5"/>
      <c r="S10" s="17">
        <v>41596</v>
      </c>
      <c r="T10" s="17">
        <v>41596</v>
      </c>
      <c r="U10" s="17">
        <v>44104</v>
      </c>
      <c r="V10" s="17">
        <v>45615</v>
      </c>
      <c r="W10" s="17">
        <v>41596</v>
      </c>
      <c r="X10" s="17">
        <v>44994</v>
      </c>
      <c r="Y10" t="s">
        <v>959</v>
      </c>
      <c r="Z10" t="s">
        <v>796</v>
      </c>
      <c r="AA10" t="s">
        <v>960</v>
      </c>
      <c r="AC10" s="16">
        <v>5</v>
      </c>
      <c r="AD10" t="s">
        <v>803</v>
      </c>
      <c r="AE10" t="s">
        <v>974</v>
      </c>
      <c r="AF10" t="s">
        <v>737</v>
      </c>
      <c r="AG10" t="s">
        <v>975</v>
      </c>
      <c r="AH10" t="s">
        <v>976</v>
      </c>
      <c r="AI10" t="s">
        <v>977</v>
      </c>
      <c r="AJ10" t="s">
        <v>978</v>
      </c>
      <c r="AK10" t="s">
        <v>979</v>
      </c>
      <c r="AL10" t="s">
        <v>965</v>
      </c>
      <c r="AM10" t="s">
        <v>456</v>
      </c>
      <c r="AP10" t="s">
        <v>966</v>
      </c>
      <c r="AQ10" t="s">
        <v>967</v>
      </c>
      <c r="AR10" t="s">
        <v>968</v>
      </c>
      <c r="AS10" t="s">
        <v>969</v>
      </c>
      <c r="AT10" t="s">
        <v>970</v>
      </c>
      <c r="AU10" t="s">
        <v>980</v>
      </c>
    </row>
    <row r="11" spans="1:47" ht="10" customHeight="1" outlineLevel="1" x14ac:dyDescent="0.15">
      <c r="B11" t="s">
        <v>981</v>
      </c>
      <c r="C11" t="s">
        <v>982</v>
      </c>
      <c r="D11" t="s">
        <v>161</v>
      </c>
      <c r="E11" t="s">
        <v>983</v>
      </c>
      <c r="F11" t="s">
        <v>798</v>
      </c>
      <c r="G11" t="s">
        <v>984</v>
      </c>
      <c r="H11" t="s">
        <v>985</v>
      </c>
      <c r="I11" t="s">
        <v>957</v>
      </c>
      <c r="J11" t="s">
        <v>597</v>
      </c>
      <c r="K11" t="s">
        <v>986</v>
      </c>
      <c r="L11" t="s">
        <v>987</v>
      </c>
      <c r="M11" s="5">
        <v>97165770.599999994</v>
      </c>
      <c r="N11" s="5">
        <v>97165770.599999994</v>
      </c>
      <c r="O11" s="5">
        <v>97165770.599999994</v>
      </c>
      <c r="P11" s="5"/>
      <c r="Q11" s="16">
        <v>32</v>
      </c>
      <c r="R11" s="5">
        <v>3889745.2</v>
      </c>
      <c r="S11" s="17">
        <v>43006</v>
      </c>
      <c r="T11" s="17">
        <v>43006</v>
      </c>
      <c r="U11" s="17">
        <v>45930</v>
      </c>
      <c r="V11" s="17">
        <v>45930</v>
      </c>
      <c r="W11" s="17">
        <v>43006</v>
      </c>
      <c r="X11" s="17">
        <v>45866</v>
      </c>
      <c r="Y11" t="s">
        <v>959</v>
      </c>
      <c r="Z11" t="s">
        <v>796</v>
      </c>
      <c r="AA11" t="s">
        <v>960</v>
      </c>
      <c r="AC11" s="16"/>
      <c r="AD11" t="s">
        <v>795</v>
      </c>
      <c r="AE11" t="s">
        <v>961</v>
      </c>
      <c r="AF11" t="s">
        <v>738</v>
      </c>
      <c r="AG11" t="s">
        <v>988</v>
      </c>
      <c r="AJ11" t="s">
        <v>963</v>
      </c>
      <c r="AK11" t="s">
        <v>989</v>
      </c>
      <c r="AL11" t="s">
        <v>965</v>
      </c>
      <c r="AM11" t="s">
        <v>645</v>
      </c>
      <c r="AP11" t="s">
        <v>966</v>
      </c>
      <c r="AQ11" t="s">
        <v>967</v>
      </c>
      <c r="AR11" t="s">
        <v>968</v>
      </c>
      <c r="AS11" t="s">
        <v>969</v>
      </c>
      <c r="AT11" t="s">
        <v>970</v>
      </c>
      <c r="AU11" t="s">
        <v>990</v>
      </c>
    </row>
    <row r="12" spans="1:47" ht="10" customHeight="1" outlineLevel="1" x14ac:dyDescent="0.15">
      <c r="B12" t="s">
        <v>991</v>
      </c>
      <c r="C12" t="s">
        <v>168</v>
      </c>
      <c r="G12" t="s">
        <v>955</v>
      </c>
      <c r="H12" t="s">
        <v>956</v>
      </c>
      <c r="I12" t="s">
        <v>957</v>
      </c>
      <c r="J12" t="s">
        <v>638</v>
      </c>
      <c r="K12" t="s">
        <v>992</v>
      </c>
      <c r="L12" t="s">
        <v>638</v>
      </c>
      <c r="M12" s="5">
        <v>68646575.700000003</v>
      </c>
      <c r="N12" s="5">
        <v>71359516.530000001</v>
      </c>
      <c r="O12" s="5">
        <v>80899759.530000001</v>
      </c>
      <c r="P12" s="5">
        <v>705253.31</v>
      </c>
      <c r="Q12" s="16">
        <v>0</v>
      </c>
      <c r="R12" s="5"/>
      <c r="S12" s="17">
        <v>41890</v>
      </c>
      <c r="T12" s="17">
        <v>41890</v>
      </c>
      <c r="U12" s="17">
        <v>44528</v>
      </c>
      <c r="V12" s="17">
        <v>44528</v>
      </c>
      <c r="W12" s="17">
        <v>41890</v>
      </c>
      <c r="X12" s="17">
        <v>44790</v>
      </c>
      <c r="Y12" t="s">
        <v>959</v>
      </c>
      <c r="Z12" t="s">
        <v>796</v>
      </c>
      <c r="AA12" t="s">
        <v>960</v>
      </c>
      <c r="AC12" s="16">
        <v>2</v>
      </c>
      <c r="AD12" t="s">
        <v>795</v>
      </c>
      <c r="AE12" t="s">
        <v>961</v>
      </c>
      <c r="AF12" t="s">
        <v>739</v>
      </c>
      <c r="AG12" t="s">
        <v>993</v>
      </c>
      <c r="AH12" t="s">
        <v>994</v>
      </c>
      <c r="AI12" t="s">
        <v>995</v>
      </c>
      <c r="AJ12" t="s">
        <v>978</v>
      </c>
      <c r="AK12" t="s">
        <v>996</v>
      </c>
      <c r="AL12" t="s">
        <v>965</v>
      </c>
      <c r="AM12" t="s">
        <v>531</v>
      </c>
      <c r="AP12" t="s">
        <v>966</v>
      </c>
      <c r="AQ12" t="s">
        <v>967</v>
      </c>
      <c r="AR12" t="s">
        <v>968</v>
      </c>
      <c r="AS12" t="s">
        <v>969</v>
      </c>
      <c r="AT12" t="s">
        <v>970</v>
      </c>
      <c r="AU12" t="s">
        <v>997</v>
      </c>
    </row>
    <row r="13" spans="1:47" ht="10" customHeight="1" outlineLevel="1" x14ac:dyDescent="0.15">
      <c r="B13" t="s">
        <v>998</v>
      </c>
      <c r="C13" t="s">
        <v>999</v>
      </c>
      <c r="D13" t="s">
        <v>163</v>
      </c>
      <c r="E13" t="s">
        <v>983</v>
      </c>
      <c r="F13" t="s">
        <v>798</v>
      </c>
      <c r="G13" t="s">
        <v>984</v>
      </c>
      <c r="H13" t="s">
        <v>985</v>
      </c>
      <c r="I13" t="s">
        <v>957</v>
      </c>
      <c r="J13" t="s">
        <v>600</v>
      </c>
      <c r="K13" t="s">
        <v>973</v>
      </c>
      <c r="L13" t="s">
        <v>600</v>
      </c>
      <c r="M13" s="5">
        <v>66003730.329999998</v>
      </c>
      <c r="N13" s="5">
        <v>66003730.329999998</v>
      </c>
      <c r="O13" s="5">
        <v>66003730.329999998</v>
      </c>
      <c r="P13" s="5"/>
      <c r="Q13" s="16">
        <v>0</v>
      </c>
      <c r="R13" s="5"/>
      <c r="S13" s="17">
        <v>44539</v>
      </c>
      <c r="T13" s="17">
        <v>44539</v>
      </c>
      <c r="U13" s="17">
        <v>45930</v>
      </c>
      <c r="V13" s="17">
        <v>45930</v>
      </c>
      <c r="W13" s="17">
        <v>44539</v>
      </c>
      <c r="X13" s="17">
        <v>45909</v>
      </c>
      <c r="Y13" t="s">
        <v>984</v>
      </c>
      <c r="Z13" t="s">
        <v>804</v>
      </c>
      <c r="AA13" t="s">
        <v>1000</v>
      </c>
      <c r="AC13" s="16"/>
      <c r="AD13" t="s">
        <v>803</v>
      </c>
      <c r="AE13" t="s">
        <v>974</v>
      </c>
      <c r="AF13" t="s">
        <v>737</v>
      </c>
      <c r="AG13" t="s">
        <v>975</v>
      </c>
      <c r="AH13" t="s">
        <v>976</v>
      </c>
      <c r="AI13" t="s">
        <v>977</v>
      </c>
      <c r="AJ13" t="s">
        <v>978</v>
      </c>
      <c r="AK13" t="s">
        <v>979</v>
      </c>
      <c r="AL13" t="s">
        <v>965</v>
      </c>
      <c r="AM13" t="s">
        <v>456</v>
      </c>
      <c r="AP13" t="s">
        <v>966</v>
      </c>
      <c r="AQ13" t="s">
        <v>967</v>
      </c>
      <c r="AR13" t="s">
        <v>968</v>
      </c>
      <c r="AS13" t="s">
        <v>969</v>
      </c>
      <c r="AT13" t="s">
        <v>970</v>
      </c>
      <c r="AU13" t="s">
        <v>1001</v>
      </c>
    </row>
    <row r="14" spans="1:47" ht="10" customHeight="1" outlineLevel="1" x14ac:dyDescent="0.15">
      <c r="B14" t="s">
        <v>1002</v>
      </c>
      <c r="C14" t="s">
        <v>1003</v>
      </c>
      <c r="D14" t="s">
        <v>161</v>
      </c>
      <c r="E14" t="s">
        <v>983</v>
      </c>
      <c r="F14" t="s">
        <v>798</v>
      </c>
      <c r="G14" t="s">
        <v>984</v>
      </c>
      <c r="H14" t="s">
        <v>985</v>
      </c>
      <c r="I14" t="s">
        <v>957</v>
      </c>
      <c r="J14" t="s">
        <v>597</v>
      </c>
      <c r="K14" t="s">
        <v>986</v>
      </c>
      <c r="L14" t="s">
        <v>987</v>
      </c>
      <c r="M14" s="5">
        <v>63673420.759999998</v>
      </c>
      <c r="N14" s="5">
        <v>63673420.759999998</v>
      </c>
      <c r="O14" s="5">
        <v>63673420.759999998</v>
      </c>
      <c r="P14" s="5"/>
      <c r="Q14" s="16">
        <v>74</v>
      </c>
      <c r="R14" s="5">
        <v>20632686.899999999</v>
      </c>
      <c r="S14" s="17">
        <v>44455</v>
      </c>
      <c r="T14" s="17">
        <v>44455</v>
      </c>
      <c r="U14" s="17">
        <v>46295</v>
      </c>
      <c r="V14" s="17">
        <v>46295</v>
      </c>
      <c r="W14" s="17">
        <v>44455</v>
      </c>
      <c r="X14" s="17">
        <v>45819</v>
      </c>
      <c r="Y14" t="s">
        <v>959</v>
      </c>
      <c r="Z14" t="s">
        <v>796</v>
      </c>
      <c r="AA14" t="s">
        <v>960</v>
      </c>
      <c r="AC14" s="16"/>
      <c r="AD14" t="s">
        <v>795</v>
      </c>
      <c r="AE14" t="s">
        <v>961</v>
      </c>
      <c r="AF14" t="s">
        <v>738</v>
      </c>
      <c r="AG14" t="s">
        <v>988</v>
      </c>
      <c r="AJ14" t="s">
        <v>963</v>
      </c>
      <c r="AK14" t="s">
        <v>989</v>
      </c>
      <c r="AL14" t="s">
        <v>965</v>
      </c>
      <c r="AM14" t="s">
        <v>456</v>
      </c>
      <c r="AP14" t="s">
        <v>966</v>
      </c>
      <c r="AQ14" t="s">
        <v>967</v>
      </c>
      <c r="AR14" t="s">
        <v>968</v>
      </c>
      <c r="AS14" t="s">
        <v>969</v>
      </c>
      <c r="AT14" t="s">
        <v>970</v>
      </c>
      <c r="AU14" t="s">
        <v>1004</v>
      </c>
    </row>
    <row r="15" spans="1:47" ht="10" customHeight="1" outlineLevel="1" x14ac:dyDescent="0.15">
      <c r="B15" t="s">
        <v>1005</v>
      </c>
      <c r="C15" t="s">
        <v>1006</v>
      </c>
      <c r="D15" t="s">
        <v>163</v>
      </c>
      <c r="E15" t="s">
        <v>983</v>
      </c>
      <c r="F15" t="s">
        <v>798</v>
      </c>
      <c r="G15" t="s">
        <v>984</v>
      </c>
      <c r="H15" t="s">
        <v>985</v>
      </c>
      <c r="I15" t="s">
        <v>957</v>
      </c>
      <c r="J15" t="s">
        <v>600</v>
      </c>
      <c r="K15" t="s">
        <v>973</v>
      </c>
      <c r="L15" t="s">
        <v>600</v>
      </c>
      <c r="M15" s="5">
        <v>61739429.689999998</v>
      </c>
      <c r="N15" s="5">
        <v>61739429.689999998</v>
      </c>
      <c r="O15" s="5">
        <v>61739429.689999998</v>
      </c>
      <c r="P15" s="5"/>
      <c r="Q15" s="16">
        <v>0</v>
      </c>
      <c r="R15" s="5"/>
      <c r="S15" s="17">
        <v>44152</v>
      </c>
      <c r="T15" s="17">
        <v>44152</v>
      </c>
      <c r="U15" s="17">
        <v>44742</v>
      </c>
      <c r="V15" s="17">
        <v>44742</v>
      </c>
      <c r="W15" s="17">
        <v>44152</v>
      </c>
      <c r="X15" s="17">
        <v>44656</v>
      </c>
      <c r="Y15" t="s">
        <v>984</v>
      </c>
      <c r="Z15" t="s">
        <v>804</v>
      </c>
      <c r="AA15" t="s">
        <v>1000</v>
      </c>
      <c r="AC15" s="16"/>
      <c r="AD15" t="s">
        <v>803</v>
      </c>
      <c r="AE15" t="s">
        <v>974</v>
      </c>
      <c r="AF15" t="s">
        <v>737</v>
      </c>
      <c r="AG15" t="s">
        <v>975</v>
      </c>
      <c r="AH15" t="s">
        <v>976</v>
      </c>
      <c r="AI15" t="s">
        <v>977</v>
      </c>
      <c r="AJ15" t="s">
        <v>978</v>
      </c>
      <c r="AK15" t="s">
        <v>979</v>
      </c>
      <c r="AL15" t="s">
        <v>965</v>
      </c>
      <c r="AM15" t="s">
        <v>456</v>
      </c>
      <c r="AP15" t="s">
        <v>966</v>
      </c>
      <c r="AQ15" t="s">
        <v>967</v>
      </c>
      <c r="AR15" t="s">
        <v>968</v>
      </c>
      <c r="AS15" t="s">
        <v>969</v>
      </c>
      <c r="AT15" t="s">
        <v>970</v>
      </c>
      <c r="AU15" t="s">
        <v>1007</v>
      </c>
    </row>
    <row r="16" spans="1:47" ht="10" customHeight="1" outlineLevel="1" x14ac:dyDescent="0.15">
      <c r="B16" t="s">
        <v>1008</v>
      </c>
      <c r="C16" t="s">
        <v>1009</v>
      </c>
      <c r="D16" t="s">
        <v>161</v>
      </c>
      <c r="E16" t="s">
        <v>983</v>
      </c>
      <c r="F16" t="s">
        <v>798</v>
      </c>
      <c r="G16" t="s">
        <v>984</v>
      </c>
      <c r="H16" t="s">
        <v>985</v>
      </c>
      <c r="I16" t="s">
        <v>957</v>
      </c>
      <c r="J16" t="s">
        <v>597</v>
      </c>
      <c r="K16" t="s">
        <v>986</v>
      </c>
      <c r="L16" t="s">
        <v>987</v>
      </c>
      <c r="M16" s="5">
        <v>61451667</v>
      </c>
      <c r="N16" s="5">
        <v>61451667</v>
      </c>
      <c r="O16" s="5">
        <v>61451667</v>
      </c>
      <c r="P16" s="5"/>
      <c r="Q16" s="16">
        <v>46</v>
      </c>
      <c r="R16" s="5">
        <v>21259640.609999999</v>
      </c>
      <c r="S16" s="17">
        <v>45198</v>
      </c>
      <c r="T16" s="17">
        <v>45198</v>
      </c>
      <c r="U16" s="17">
        <v>46661</v>
      </c>
      <c r="V16" s="17">
        <v>46661</v>
      </c>
      <c r="W16" s="17">
        <v>45198</v>
      </c>
      <c r="X16" s="17">
        <v>45877</v>
      </c>
      <c r="Y16" t="s">
        <v>959</v>
      </c>
      <c r="Z16" t="s">
        <v>796</v>
      </c>
      <c r="AA16" t="s">
        <v>960</v>
      </c>
      <c r="AC16" s="16"/>
      <c r="AD16" t="s">
        <v>795</v>
      </c>
      <c r="AE16" t="s">
        <v>961</v>
      </c>
      <c r="AF16" t="s">
        <v>738</v>
      </c>
      <c r="AG16" t="s">
        <v>988</v>
      </c>
      <c r="AJ16" t="s">
        <v>963</v>
      </c>
      <c r="AK16" t="s">
        <v>989</v>
      </c>
      <c r="AL16" t="s">
        <v>965</v>
      </c>
      <c r="AM16" t="s">
        <v>456</v>
      </c>
      <c r="AP16" t="s">
        <v>966</v>
      </c>
      <c r="AQ16" t="s">
        <v>967</v>
      </c>
      <c r="AR16" t="s">
        <v>968</v>
      </c>
      <c r="AS16" t="s">
        <v>969</v>
      </c>
      <c r="AT16" t="s">
        <v>970</v>
      </c>
      <c r="AU16" t="s">
        <v>1010</v>
      </c>
    </row>
    <row r="17" spans="2:47" ht="10" customHeight="1" outlineLevel="1" x14ac:dyDescent="0.15">
      <c r="B17" t="s">
        <v>1011</v>
      </c>
      <c r="C17" t="s">
        <v>1012</v>
      </c>
      <c r="D17" t="s">
        <v>161</v>
      </c>
      <c r="E17" t="s">
        <v>983</v>
      </c>
      <c r="F17" t="s">
        <v>798</v>
      </c>
      <c r="G17" t="s">
        <v>984</v>
      </c>
      <c r="H17" t="s">
        <v>985</v>
      </c>
      <c r="I17" t="s">
        <v>957</v>
      </c>
      <c r="J17" t="s">
        <v>597</v>
      </c>
      <c r="K17" t="s">
        <v>986</v>
      </c>
      <c r="L17" t="s">
        <v>987</v>
      </c>
      <c r="M17" s="5">
        <v>60745751</v>
      </c>
      <c r="N17" s="5">
        <v>60745751</v>
      </c>
      <c r="O17" s="5">
        <v>60745751</v>
      </c>
      <c r="P17" s="5"/>
      <c r="Q17" s="16">
        <v>26</v>
      </c>
      <c r="R17" s="5">
        <v>14956751.07</v>
      </c>
      <c r="S17" s="17">
        <v>45498</v>
      </c>
      <c r="T17" s="17">
        <v>45498</v>
      </c>
      <c r="U17" s="17">
        <v>46871</v>
      </c>
      <c r="V17" s="17">
        <v>46871</v>
      </c>
      <c r="W17" s="17">
        <v>45498</v>
      </c>
      <c r="X17" s="17">
        <v>45498</v>
      </c>
      <c r="Y17" t="s">
        <v>959</v>
      </c>
      <c r="Z17" t="s">
        <v>796</v>
      </c>
      <c r="AA17" t="s">
        <v>960</v>
      </c>
      <c r="AC17" s="16"/>
      <c r="AD17" t="s">
        <v>795</v>
      </c>
      <c r="AE17" t="s">
        <v>961</v>
      </c>
      <c r="AF17" t="s">
        <v>738</v>
      </c>
      <c r="AG17" t="s">
        <v>988</v>
      </c>
      <c r="AH17" t="s">
        <v>976</v>
      </c>
      <c r="AI17" t="s">
        <v>977</v>
      </c>
      <c r="AJ17" t="s">
        <v>978</v>
      </c>
      <c r="AK17" t="s">
        <v>989</v>
      </c>
      <c r="AL17" t="s">
        <v>965</v>
      </c>
      <c r="AM17" t="s">
        <v>531</v>
      </c>
      <c r="AP17" t="s">
        <v>966</v>
      </c>
      <c r="AQ17" t="s">
        <v>967</v>
      </c>
      <c r="AR17" t="s">
        <v>968</v>
      </c>
      <c r="AS17" t="s">
        <v>969</v>
      </c>
      <c r="AT17" t="s">
        <v>970</v>
      </c>
      <c r="AU17" t="s">
        <v>1013</v>
      </c>
    </row>
    <row r="18" spans="2:47" ht="10" customHeight="1" outlineLevel="1" x14ac:dyDescent="0.15">
      <c r="B18" t="s">
        <v>1014</v>
      </c>
      <c r="C18" t="s">
        <v>1015</v>
      </c>
      <c r="D18" t="s">
        <v>161</v>
      </c>
      <c r="E18" t="s">
        <v>983</v>
      </c>
      <c r="F18" t="s">
        <v>798</v>
      </c>
      <c r="G18" t="s">
        <v>984</v>
      </c>
      <c r="H18" t="s">
        <v>985</v>
      </c>
      <c r="I18" t="s">
        <v>957</v>
      </c>
      <c r="J18" t="s">
        <v>597</v>
      </c>
      <c r="K18" t="s">
        <v>986</v>
      </c>
      <c r="L18" t="s">
        <v>987</v>
      </c>
      <c r="M18" s="5">
        <v>59861557</v>
      </c>
      <c r="N18" s="5">
        <v>59861557</v>
      </c>
      <c r="O18" s="5">
        <v>59861557</v>
      </c>
      <c r="P18" s="5"/>
      <c r="Q18" s="16">
        <v>22</v>
      </c>
      <c r="R18" s="5">
        <v>13331733.85</v>
      </c>
      <c r="S18" s="17">
        <v>45498</v>
      </c>
      <c r="T18" s="17">
        <v>45498</v>
      </c>
      <c r="U18" s="17">
        <v>47034</v>
      </c>
      <c r="V18" s="17">
        <v>47034</v>
      </c>
      <c r="W18" s="17">
        <v>45498</v>
      </c>
      <c r="X18" s="17">
        <v>45498</v>
      </c>
      <c r="Y18" t="s">
        <v>959</v>
      </c>
      <c r="Z18" t="s">
        <v>796</v>
      </c>
      <c r="AA18" t="s">
        <v>960</v>
      </c>
      <c r="AC18" s="16"/>
      <c r="AD18" t="s">
        <v>795</v>
      </c>
      <c r="AE18" t="s">
        <v>961</v>
      </c>
      <c r="AF18" t="s">
        <v>738</v>
      </c>
      <c r="AG18" t="s">
        <v>988</v>
      </c>
      <c r="AH18" t="s">
        <v>976</v>
      </c>
      <c r="AI18" t="s">
        <v>977</v>
      </c>
      <c r="AJ18" t="s">
        <v>978</v>
      </c>
      <c r="AK18" t="s">
        <v>989</v>
      </c>
      <c r="AL18" t="s">
        <v>965</v>
      </c>
      <c r="AM18" t="s">
        <v>531</v>
      </c>
      <c r="AP18" t="s">
        <v>966</v>
      </c>
      <c r="AQ18" t="s">
        <v>967</v>
      </c>
      <c r="AR18" t="s">
        <v>968</v>
      </c>
      <c r="AS18" t="s">
        <v>969</v>
      </c>
      <c r="AT18" t="s">
        <v>970</v>
      </c>
      <c r="AU18" t="s">
        <v>1016</v>
      </c>
    </row>
    <row r="19" spans="2:47" ht="10" customHeight="1" outlineLevel="1" x14ac:dyDescent="0.15">
      <c r="B19" t="s">
        <v>1017</v>
      </c>
      <c r="C19" t="s">
        <v>1018</v>
      </c>
      <c r="D19" t="s">
        <v>161</v>
      </c>
      <c r="E19" t="s">
        <v>983</v>
      </c>
      <c r="F19" t="s">
        <v>798</v>
      </c>
      <c r="G19" t="s">
        <v>984</v>
      </c>
      <c r="H19" t="s">
        <v>985</v>
      </c>
      <c r="I19" t="s">
        <v>957</v>
      </c>
      <c r="J19" t="s">
        <v>597</v>
      </c>
      <c r="K19" t="s">
        <v>986</v>
      </c>
      <c r="L19" t="s">
        <v>987</v>
      </c>
      <c r="M19" s="5">
        <v>59630930</v>
      </c>
      <c r="N19" s="5">
        <v>59630930</v>
      </c>
      <c r="O19" s="5">
        <v>59630930</v>
      </c>
      <c r="P19" s="5"/>
      <c r="Q19" s="16">
        <v>5</v>
      </c>
      <c r="R19" s="5">
        <v>6428054.1600000001</v>
      </c>
      <c r="S19" s="17">
        <v>45593</v>
      </c>
      <c r="T19" s="17">
        <v>45593</v>
      </c>
      <c r="U19" s="17">
        <v>47251</v>
      </c>
      <c r="V19" s="17">
        <v>47251</v>
      </c>
      <c r="W19" s="17">
        <v>45593</v>
      </c>
      <c r="X19" s="17">
        <v>45593</v>
      </c>
      <c r="Y19" t="s">
        <v>959</v>
      </c>
      <c r="Z19" t="s">
        <v>796</v>
      </c>
      <c r="AA19" t="s">
        <v>960</v>
      </c>
      <c r="AC19" s="16"/>
      <c r="AD19" t="s">
        <v>795</v>
      </c>
      <c r="AE19" t="s">
        <v>961</v>
      </c>
      <c r="AF19" t="s">
        <v>738</v>
      </c>
      <c r="AG19" t="s">
        <v>988</v>
      </c>
      <c r="AJ19" t="s">
        <v>963</v>
      </c>
      <c r="AK19" t="s">
        <v>989</v>
      </c>
      <c r="AL19" t="s">
        <v>965</v>
      </c>
      <c r="AM19" t="s">
        <v>531</v>
      </c>
      <c r="AP19" t="s">
        <v>966</v>
      </c>
      <c r="AQ19" t="s">
        <v>967</v>
      </c>
      <c r="AR19" t="s">
        <v>968</v>
      </c>
      <c r="AS19" t="s">
        <v>969</v>
      </c>
      <c r="AT19" t="s">
        <v>970</v>
      </c>
      <c r="AU19" t="s">
        <v>1019</v>
      </c>
    </row>
    <row r="20" spans="2:47" ht="10" customHeight="1" outlineLevel="1" x14ac:dyDescent="0.15">
      <c r="B20" t="s">
        <v>1020</v>
      </c>
      <c r="C20" t="s">
        <v>1021</v>
      </c>
      <c r="D20" t="s">
        <v>164</v>
      </c>
      <c r="E20" t="s">
        <v>983</v>
      </c>
      <c r="F20" t="s">
        <v>807</v>
      </c>
      <c r="G20" t="s">
        <v>984</v>
      </c>
      <c r="H20" t="s">
        <v>985</v>
      </c>
      <c r="I20" t="s">
        <v>957</v>
      </c>
      <c r="J20" t="s">
        <v>601</v>
      </c>
      <c r="K20" t="s">
        <v>1022</v>
      </c>
      <c r="L20" t="s">
        <v>601</v>
      </c>
      <c r="M20" s="5">
        <v>55146693.950000003</v>
      </c>
      <c r="N20" s="5">
        <v>55146693.950000003</v>
      </c>
      <c r="O20" s="5">
        <v>55146693.950000003</v>
      </c>
      <c r="P20" s="5"/>
      <c r="Q20" s="16">
        <v>0</v>
      </c>
      <c r="R20" s="5"/>
      <c r="S20" s="17">
        <v>44816</v>
      </c>
      <c r="T20" s="17">
        <v>44816</v>
      </c>
      <c r="U20" s="17">
        <v>46382</v>
      </c>
      <c r="V20" s="17">
        <v>46382</v>
      </c>
      <c r="W20" s="17">
        <v>44816</v>
      </c>
      <c r="X20" s="17">
        <v>46044</v>
      </c>
      <c r="Y20" t="s">
        <v>959</v>
      </c>
      <c r="Z20" t="s">
        <v>796</v>
      </c>
      <c r="AA20" t="s">
        <v>1023</v>
      </c>
      <c r="AB20" t="s">
        <v>1024</v>
      </c>
      <c r="AC20" s="16">
        <v>1</v>
      </c>
      <c r="AD20" t="s">
        <v>795</v>
      </c>
      <c r="AE20" t="s">
        <v>961</v>
      </c>
      <c r="AF20" t="s">
        <v>744</v>
      </c>
      <c r="AG20" t="s">
        <v>1025</v>
      </c>
      <c r="AH20" t="s">
        <v>994</v>
      </c>
      <c r="AI20" t="s">
        <v>995</v>
      </c>
      <c r="AJ20" t="s">
        <v>978</v>
      </c>
      <c r="AK20" t="s">
        <v>1026</v>
      </c>
      <c r="AL20" t="s">
        <v>965</v>
      </c>
      <c r="AM20" t="s">
        <v>456</v>
      </c>
      <c r="AP20" t="s">
        <v>966</v>
      </c>
      <c r="AQ20" t="s">
        <v>967</v>
      </c>
      <c r="AR20" t="s">
        <v>968</v>
      </c>
      <c r="AS20" t="s">
        <v>969</v>
      </c>
      <c r="AT20" t="s">
        <v>970</v>
      </c>
      <c r="AU20" t="s">
        <v>1027</v>
      </c>
    </row>
    <row r="21" spans="2:47" ht="10" customHeight="1" outlineLevel="1" x14ac:dyDescent="0.15">
      <c r="B21" t="s">
        <v>1028</v>
      </c>
      <c r="C21" t="s">
        <v>172</v>
      </c>
      <c r="G21" t="s">
        <v>955</v>
      </c>
      <c r="H21" t="s">
        <v>956</v>
      </c>
      <c r="I21" t="s">
        <v>957</v>
      </c>
      <c r="J21" t="s">
        <v>639</v>
      </c>
      <c r="K21" t="s">
        <v>1029</v>
      </c>
      <c r="L21" t="s">
        <v>639</v>
      </c>
      <c r="M21" s="5">
        <v>49793885.549999997</v>
      </c>
      <c r="N21" s="5">
        <v>49793885.549999997</v>
      </c>
      <c r="O21" s="5">
        <v>49793885.549999997</v>
      </c>
      <c r="P21" s="5"/>
      <c r="Q21" s="16">
        <v>0</v>
      </c>
      <c r="R21" s="5"/>
      <c r="S21" s="17">
        <v>45237</v>
      </c>
      <c r="T21" s="17">
        <v>45237</v>
      </c>
      <c r="U21" s="17">
        <v>46204</v>
      </c>
      <c r="V21" s="17">
        <v>46204</v>
      </c>
      <c r="W21" s="17">
        <v>45237</v>
      </c>
      <c r="X21" s="17">
        <v>46070</v>
      </c>
      <c r="Y21" t="s">
        <v>959</v>
      </c>
      <c r="Z21" t="s">
        <v>796</v>
      </c>
      <c r="AA21" t="s">
        <v>1030</v>
      </c>
      <c r="AC21" s="16">
        <v>2</v>
      </c>
      <c r="AD21" t="s">
        <v>795</v>
      </c>
      <c r="AE21" t="s">
        <v>961</v>
      </c>
      <c r="AF21" t="s">
        <v>741</v>
      </c>
      <c r="AG21" t="s">
        <v>1031</v>
      </c>
      <c r="AJ21" t="s">
        <v>963</v>
      </c>
      <c r="AK21" t="s">
        <v>964</v>
      </c>
      <c r="AL21" t="s">
        <v>965</v>
      </c>
      <c r="AM21" t="s">
        <v>531</v>
      </c>
      <c r="AP21" t="s">
        <v>966</v>
      </c>
      <c r="AQ21" t="s">
        <v>967</v>
      </c>
      <c r="AR21" t="s">
        <v>968</v>
      </c>
      <c r="AS21" t="s">
        <v>969</v>
      </c>
      <c r="AT21" t="s">
        <v>970</v>
      </c>
      <c r="AU21" t="s">
        <v>1032</v>
      </c>
    </row>
    <row r="22" spans="2:47" ht="10" customHeight="1" outlineLevel="1" x14ac:dyDescent="0.15">
      <c r="B22" t="s">
        <v>1033</v>
      </c>
      <c r="C22" t="s">
        <v>174</v>
      </c>
      <c r="G22" t="s">
        <v>955</v>
      </c>
      <c r="H22" t="s">
        <v>956</v>
      </c>
      <c r="I22" t="s">
        <v>957</v>
      </c>
      <c r="J22" t="s">
        <v>606</v>
      </c>
      <c r="K22" t="s">
        <v>1034</v>
      </c>
      <c r="L22" t="s">
        <v>1035</v>
      </c>
      <c r="M22" s="5">
        <v>47831720.259999998</v>
      </c>
      <c r="N22" s="5">
        <v>47831720.259999998</v>
      </c>
      <c r="O22" s="5">
        <v>47831720.259999998</v>
      </c>
      <c r="P22" s="5"/>
      <c r="Q22" s="16">
        <v>0</v>
      </c>
      <c r="R22" s="5"/>
      <c r="S22" s="17">
        <v>40072</v>
      </c>
      <c r="T22" s="17">
        <v>40073</v>
      </c>
      <c r="U22" s="17">
        <v>41953</v>
      </c>
      <c r="V22" s="17">
        <v>41953</v>
      </c>
      <c r="W22" s="17">
        <v>40072</v>
      </c>
      <c r="X22" s="17">
        <v>43677</v>
      </c>
      <c r="Y22" t="s">
        <v>959</v>
      </c>
      <c r="Z22" t="s">
        <v>796</v>
      </c>
      <c r="AA22" t="s">
        <v>960</v>
      </c>
      <c r="AC22" s="16">
        <v>4</v>
      </c>
      <c r="AD22" t="s">
        <v>795</v>
      </c>
      <c r="AE22" t="s">
        <v>961</v>
      </c>
      <c r="AF22" t="s">
        <v>740</v>
      </c>
      <c r="AG22" t="s">
        <v>1036</v>
      </c>
      <c r="AH22" t="s">
        <v>1037</v>
      </c>
      <c r="AI22" t="s">
        <v>1038</v>
      </c>
      <c r="AJ22" t="s">
        <v>978</v>
      </c>
      <c r="AK22" t="s">
        <v>964</v>
      </c>
      <c r="AL22" t="s">
        <v>965</v>
      </c>
      <c r="AM22" t="s">
        <v>456</v>
      </c>
      <c r="AP22" t="s">
        <v>966</v>
      </c>
      <c r="AQ22" t="s">
        <v>967</v>
      </c>
      <c r="AR22" t="s">
        <v>968</v>
      </c>
      <c r="AS22" t="s">
        <v>969</v>
      </c>
      <c r="AT22" t="s">
        <v>970</v>
      </c>
      <c r="AU22" t="s">
        <v>1039</v>
      </c>
    </row>
    <row r="23" spans="2:47" ht="10" customHeight="1" outlineLevel="1" x14ac:dyDescent="0.15">
      <c r="B23" t="s">
        <v>1040</v>
      </c>
      <c r="C23" t="s">
        <v>1041</v>
      </c>
      <c r="D23" t="s">
        <v>163</v>
      </c>
      <c r="E23" t="s">
        <v>983</v>
      </c>
      <c r="F23" t="s">
        <v>798</v>
      </c>
      <c r="G23" t="s">
        <v>984</v>
      </c>
      <c r="H23" t="s">
        <v>985</v>
      </c>
      <c r="I23" t="s">
        <v>957</v>
      </c>
      <c r="J23" t="s">
        <v>600</v>
      </c>
      <c r="K23" t="s">
        <v>973</v>
      </c>
      <c r="L23" t="s">
        <v>600</v>
      </c>
      <c r="M23" s="5">
        <v>46437971.350000001</v>
      </c>
      <c r="N23" s="5">
        <v>46437971.350000001</v>
      </c>
      <c r="O23" s="5">
        <v>46437971.350000001</v>
      </c>
      <c r="P23" s="5"/>
      <c r="Q23" s="16">
        <v>0</v>
      </c>
      <c r="R23" s="5"/>
      <c r="S23" s="17">
        <v>43808</v>
      </c>
      <c r="T23" s="17">
        <v>43808</v>
      </c>
      <c r="U23" s="17">
        <v>44316</v>
      </c>
      <c r="V23" s="17">
        <v>44316</v>
      </c>
      <c r="W23" s="17">
        <v>43808</v>
      </c>
      <c r="X23" s="17">
        <v>44238</v>
      </c>
      <c r="Y23" t="s">
        <v>984</v>
      </c>
      <c r="Z23" t="s">
        <v>804</v>
      </c>
      <c r="AA23" t="s">
        <v>1000</v>
      </c>
      <c r="AC23" s="16"/>
      <c r="AD23" t="s">
        <v>803</v>
      </c>
      <c r="AE23" t="s">
        <v>974</v>
      </c>
      <c r="AF23" t="s">
        <v>737</v>
      </c>
      <c r="AG23" t="s">
        <v>975</v>
      </c>
      <c r="AH23" t="s">
        <v>976</v>
      </c>
      <c r="AI23" t="s">
        <v>977</v>
      </c>
      <c r="AJ23" t="s">
        <v>978</v>
      </c>
      <c r="AK23" t="s">
        <v>979</v>
      </c>
      <c r="AL23" t="s">
        <v>965</v>
      </c>
      <c r="AM23" t="s">
        <v>456</v>
      </c>
      <c r="AP23" t="s">
        <v>966</v>
      </c>
      <c r="AQ23" t="s">
        <v>967</v>
      </c>
      <c r="AR23" t="s">
        <v>968</v>
      </c>
      <c r="AS23" t="s">
        <v>969</v>
      </c>
      <c r="AT23" t="s">
        <v>970</v>
      </c>
      <c r="AU23" t="s">
        <v>1042</v>
      </c>
    </row>
    <row r="24" spans="2:47" ht="10" customHeight="1" outlineLevel="1" x14ac:dyDescent="0.15">
      <c r="B24" t="s">
        <v>1043</v>
      </c>
      <c r="C24" t="s">
        <v>175</v>
      </c>
      <c r="G24" t="s">
        <v>955</v>
      </c>
      <c r="H24" t="s">
        <v>956</v>
      </c>
      <c r="I24" t="s">
        <v>957</v>
      </c>
      <c r="J24" t="s">
        <v>640</v>
      </c>
      <c r="K24" t="s">
        <v>1044</v>
      </c>
      <c r="L24" t="s">
        <v>1045</v>
      </c>
      <c r="M24" s="5">
        <v>45830000</v>
      </c>
      <c r="N24" s="5">
        <v>45830000</v>
      </c>
      <c r="O24" s="5">
        <v>45830000</v>
      </c>
      <c r="P24" s="5"/>
      <c r="Q24" s="16">
        <v>0</v>
      </c>
      <c r="R24" s="5"/>
      <c r="S24" s="17">
        <v>45926</v>
      </c>
      <c r="T24" s="17">
        <v>45929</v>
      </c>
      <c r="U24" s="17">
        <v>47023</v>
      </c>
      <c r="V24" s="17">
        <v>47023</v>
      </c>
      <c r="W24" s="17">
        <v>45926</v>
      </c>
      <c r="X24" s="17">
        <v>45926</v>
      </c>
      <c r="Y24" t="s">
        <v>959</v>
      </c>
      <c r="Z24" t="s">
        <v>796</v>
      </c>
      <c r="AA24" t="s">
        <v>1030</v>
      </c>
      <c r="AC24" s="16">
        <v>1</v>
      </c>
      <c r="AD24" t="s">
        <v>795</v>
      </c>
      <c r="AE24" t="s">
        <v>961</v>
      </c>
      <c r="AF24" t="s">
        <v>741</v>
      </c>
      <c r="AG24" t="s">
        <v>1031</v>
      </c>
      <c r="AJ24" t="s">
        <v>963</v>
      </c>
      <c r="AK24" t="s">
        <v>964</v>
      </c>
      <c r="AL24" t="s">
        <v>965</v>
      </c>
      <c r="AM24" t="s">
        <v>531</v>
      </c>
      <c r="AP24" t="s">
        <v>966</v>
      </c>
      <c r="AQ24" t="s">
        <v>967</v>
      </c>
      <c r="AR24" t="s">
        <v>968</v>
      </c>
      <c r="AS24" t="s">
        <v>969</v>
      </c>
      <c r="AT24" t="s">
        <v>970</v>
      </c>
      <c r="AU24" t="s">
        <v>1046</v>
      </c>
    </row>
    <row r="25" spans="2:47" ht="10" customHeight="1" outlineLevel="1" x14ac:dyDescent="0.15">
      <c r="B25" t="s">
        <v>1047</v>
      </c>
      <c r="C25" t="s">
        <v>1048</v>
      </c>
      <c r="D25" t="s">
        <v>164</v>
      </c>
      <c r="E25" t="s">
        <v>983</v>
      </c>
      <c r="F25" t="s">
        <v>807</v>
      </c>
      <c r="G25" t="s">
        <v>984</v>
      </c>
      <c r="H25" t="s">
        <v>985</v>
      </c>
      <c r="I25" t="s">
        <v>957</v>
      </c>
      <c r="J25" t="s">
        <v>601</v>
      </c>
      <c r="K25" t="s">
        <v>1022</v>
      </c>
      <c r="L25" t="s">
        <v>601</v>
      </c>
      <c r="M25" s="5">
        <v>41523843.020000003</v>
      </c>
      <c r="N25" s="5">
        <v>41523843.020000003</v>
      </c>
      <c r="O25" s="5">
        <v>41523843.020000003</v>
      </c>
      <c r="P25" s="5"/>
      <c r="Q25" s="16">
        <v>0</v>
      </c>
      <c r="R25" s="5"/>
      <c r="S25" s="17">
        <v>44329</v>
      </c>
      <c r="T25" s="17">
        <v>44329</v>
      </c>
      <c r="U25" s="17">
        <v>45373</v>
      </c>
      <c r="V25" s="17">
        <v>45373</v>
      </c>
      <c r="W25" s="17">
        <v>44329</v>
      </c>
      <c r="X25" s="17">
        <v>45755</v>
      </c>
      <c r="Y25" t="s">
        <v>959</v>
      </c>
      <c r="Z25" t="s">
        <v>796</v>
      </c>
      <c r="AA25" t="s">
        <v>1023</v>
      </c>
      <c r="AB25" t="s">
        <v>1024</v>
      </c>
      <c r="AC25" s="16">
        <v>1</v>
      </c>
      <c r="AD25" t="s">
        <v>795</v>
      </c>
      <c r="AE25" t="s">
        <v>961</v>
      </c>
      <c r="AF25" t="s">
        <v>755</v>
      </c>
      <c r="AG25" t="s">
        <v>1049</v>
      </c>
      <c r="AH25" t="s">
        <v>994</v>
      </c>
      <c r="AI25" t="s">
        <v>995</v>
      </c>
      <c r="AJ25" t="s">
        <v>978</v>
      </c>
      <c r="AK25" t="s">
        <v>1026</v>
      </c>
      <c r="AL25" t="s">
        <v>965</v>
      </c>
      <c r="AM25" t="s">
        <v>456</v>
      </c>
      <c r="AP25" t="s">
        <v>966</v>
      </c>
      <c r="AQ25" t="s">
        <v>967</v>
      </c>
      <c r="AR25" t="s">
        <v>968</v>
      </c>
      <c r="AS25" t="s">
        <v>969</v>
      </c>
      <c r="AT25" t="s">
        <v>970</v>
      </c>
      <c r="AU25" t="s">
        <v>1050</v>
      </c>
    </row>
    <row r="26" spans="2:47" ht="10" customHeight="1" outlineLevel="1" x14ac:dyDescent="0.15">
      <c r="B26" t="s">
        <v>1051</v>
      </c>
      <c r="C26" t="s">
        <v>1052</v>
      </c>
      <c r="D26" t="s">
        <v>166</v>
      </c>
      <c r="E26" t="s">
        <v>983</v>
      </c>
      <c r="F26" t="s">
        <v>807</v>
      </c>
      <c r="G26" t="s">
        <v>984</v>
      </c>
      <c r="H26" t="s">
        <v>985</v>
      </c>
      <c r="I26" t="s">
        <v>957</v>
      </c>
      <c r="J26" t="s">
        <v>637</v>
      </c>
      <c r="K26" t="s">
        <v>1053</v>
      </c>
      <c r="L26" t="s">
        <v>637</v>
      </c>
      <c r="M26" s="5">
        <v>41039287.32</v>
      </c>
      <c r="N26" s="5">
        <v>41039287.32</v>
      </c>
      <c r="O26" s="5">
        <v>41039287.32</v>
      </c>
      <c r="P26" s="5"/>
      <c r="Q26" s="16">
        <v>0</v>
      </c>
      <c r="R26" s="5"/>
      <c r="S26" s="17">
        <v>45155</v>
      </c>
      <c r="T26" s="17">
        <v>45155</v>
      </c>
      <c r="U26" s="17">
        <v>46234</v>
      </c>
      <c r="V26" s="17">
        <v>46234</v>
      </c>
      <c r="W26" s="17">
        <v>45155</v>
      </c>
      <c r="X26" s="17">
        <v>46099</v>
      </c>
      <c r="Y26" t="s">
        <v>959</v>
      </c>
      <c r="Z26" t="s">
        <v>796</v>
      </c>
      <c r="AA26" t="s">
        <v>1023</v>
      </c>
      <c r="AB26" t="s">
        <v>1024</v>
      </c>
      <c r="AC26" s="16">
        <v>2</v>
      </c>
      <c r="AD26" t="s">
        <v>795</v>
      </c>
      <c r="AE26" t="s">
        <v>961</v>
      </c>
      <c r="AF26" t="s">
        <v>744</v>
      </c>
      <c r="AG26" t="s">
        <v>1025</v>
      </c>
      <c r="AH26" t="s">
        <v>994</v>
      </c>
      <c r="AI26" t="s">
        <v>995</v>
      </c>
      <c r="AJ26" t="s">
        <v>978</v>
      </c>
      <c r="AK26" t="s">
        <v>964</v>
      </c>
      <c r="AL26" t="s">
        <v>965</v>
      </c>
      <c r="AM26" t="s">
        <v>531</v>
      </c>
      <c r="AP26" t="s">
        <v>966</v>
      </c>
      <c r="AQ26" t="s">
        <v>967</v>
      </c>
      <c r="AR26" t="s">
        <v>968</v>
      </c>
      <c r="AS26" t="s">
        <v>969</v>
      </c>
      <c r="AT26" t="s">
        <v>970</v>
      </c>
      <c r="AU26" t="s">
        <v>1054</v>
      </c>
    </row>
    <row r="27" spans="2:47" ht="10" customHeight="1" outlineLevel="1" x14ac:dyDescent="0.15">
      <c r="B27" t="s">
        <v>1055</v>
      </c>
      <c r="C27" t="s">
        <v>176</v>
      </c>
      <c r="G27" t="s">
        <v>955</v>
      </c>
      <c r="H27" t="s">
        <v>956</v>
      </c>
      <c r="I27" t="s">
        <v>957</v>
      </c>
      <c r="J27" t="s">
        <v>641</v>
      </c>
      <c r="K27" t="s">
        <v>1056</v>
      </c>
      <c r="L27" t="s">
        <v>641</v>
      </c>
      <c r="M27" s="5">
        <v>39202272.960000001</v>
      </c>
      <c r="N27" s="5">
        <v>39206352.960000001</v>
      </c>
      <c r="O27" s="5">
        <v>39441028.960000001</v>
      </c>
      <c r="P27" s="5">
        <v>14395141.9</v>
      </c>
      <c r="Q27" s="16">
        <v>0</v>
      </c>
      <c r="R27" s="5"/>
      <c r="S27" s="17">
        <v>45552</v>
      </c>
      <c r="T27" s="17">
        <v>45632</v>
      </c>
      <c r="U27" s="17">
        <v>46084</v>
      </c>
      <c r="V27" s="17">
        <v>46084</v>
      </c>
      <c r="W27" s="17">
        <v>45552</v>
      </c>
      <c r="X27" s="17">
        <v>46087</v>
      </c>
      <c r="Y27" t="s">
        <v>959</v>
      </c>
      <c r="Z27" t="s">
        <v>796</v>
      </c>
      <c r="AA27" t="s">
        <v>1030</v>
      </c>
      <c r="AC27" s="16">
        <v>3</v>
      </c>
      <c r="AD27" t="s">
        <v>795</v>
      </c>
      <c r="AE27" t="s">
        <v>961</v>
      </c>
      <c r="AF27" t="s">
        <v>748</v>
      </c>
      <c r="AG27" t="s">
        <v>1057</v>
      </c>
      <c r="AH27" t="s">
        <v>1058</v>
      </c>
      <c r="AI27" t="s">
        <v>1059</v>
      </c>
      <c r="AJ27" t="s">
        <v>978</v>
      </c>
      <c r="AK27" t="s">
        <v>964</v>
      </c>
      <c r="AL27" t="s">
        <v>965</v>
      </c>
      <c r="AM27" t="s">
        <v>531</v>
      </c>
      <c r="AP27" t="s">
        <v>966</v>
      </c>
      <c r="AQ27" t="s">
        <v>967</v>
      </c>
      <c r="AR27" t="s">
        <v>968</v>
      </c>
      <c r="AS27" t="s">
        <v>969</v>
      </c>
      <c r="AT27" t="s">
        <v>970</v>
      </c>
      <c r="AU27" t="s">
        <v>1060</v>
      </c>
    </row>
    <row r="28" spans="2:47" ht="10" customHeight="1" outlineLevel="1" x14ac:dyDescent="0.15">
      <c r="B28" t="s">
        <v>1061</v>
      </c>
      <c r="C28" t="s">
        <v>178</v>
      </c>
      <c r="G28" t="s">
        <v>955</v>
      </c>
      <c r="H28" t="s">
        <v>956</v>
      </c>
      <c r="I28" t="s">
        <v>957</v>
      </c>
      <c r="J28" t="s">
        <v>642</v>
      </c>
      <c r="K28" t="s">
        <v>1062</v>
      </c>
      <c r="L28" t="s">
        <v>642</v>
      </c>
      <c r="M28" s="5">
        <v>38139690.170000002</v>
      </c>
      <c r="N28" s="5">
        <v>38139690.170000002</v>
      </c>
      <c r="O28" s="5">
        <v>38139690.170000002</v>
      </c>
      <c r="P28" s="5">
        <v>1335202.74</v>
      </c>
      <c r="Q28" s="16">
        <v>0</v>
      </c>
      <c r="R28" s="5"/>
      <c r="S28" s="17">
        <v>43731</v>
      </c>
      <c r="T28" s="17">
        <v>43731</v>
      </c>
      <c r="U28" s="17">
        <v>46180</v>
      </c>
      <c r="V28" s="17">
        <v>46180</v>
      </c>
      <c r="W28" s="17">
        <v>43731</v>
      </c>
      <c r="X28" s="17">
        <v>46030</v>
      </c>
      <c r="Y28" t="s">
        <v>955</v>
      </c>
      <c r="Z28" t="s">
        <v>818</v>
      </c>
      <c r="AA28" t="s">
        <v>1030</v>
      </c>
      <c r="AC28" s="16">
        <v>2</v>
      </c>
      <c r="AD28" t="s">
        <v>795</v>
      </c>
      <c r="AE28" t="s">
        <v>961</v>
      </c>
      <c r="AF28" t="s">
        <v>741</v>
      </c>
      <c r="AG28" t="s">
        <v>1031</v>
      </c>
      <c r="AH28" t="s">
        <v>1063</v>
      </c>
      <c r="AI28" t="s">
        <v>1064</v>
      </c>
      <c r="AJ28" t="s">
        <v>978</v>
      </c>
      <c r="AK28" t="s">
        <v>964</v>
      </c>
      <c r="AL28" t="s">
        <v>965</v>
      </c>
      <c r="AM28" t="s">
        <v>531</v>
      </c>
      <c r="AP28" t="s">
        <v>966</v>
      </c>
      <c r="AQ28" t="s">
        <v>967</v>
      </c>
      <c r="AR28" t="s">
        <v>968</v>
      </c>
      <c r="AS28" t="s">
        <v>969</v>
      </c>
      <c r="AT28" t="s">
        <v>970</v>
      </c>
      <c r="AU28" t="s">
        <v>1065</v>
      </c>
    </row>
    <row r="29" spans="2:47" ht="10" customHeight="1" outlineLevel="1" x14ac:dyDescent="0.15">
      <c r="B29" t="s">
        <v>1066</v>
      </c>
      <c r="C29" t="s">
        <v>1067</v>
      </c>
      <c r="D29" t="s">
        <v>167</v>
      </c>
      <c r="E29" t="s">
        <v>983</v>
      </c>
      <c r="F29" t="s">
        <v>807</v>
      </c>
      <c r="G29" t="s">
        <v>984</v>
      </c>
      <c r="H29" t="s">
        <v>985</v>
      </c>
      <c r="I29" t="s">
        <v>957</v>
      </c>
      <c r="J29" t="s">
        <v>601</v>
      </c>
      <c r="K29" t="s">
        <v>1022</v>
      </c>
      <c r="L29" t="s">
        <v>601</v>
      </c>
      <c r="M29" s="5">
        <v>37695017.82</v>
      </c>
      <c r="N29" s="5">
        <v>37695017.82</v>
      </c>
      <c r="O29" s="5">
        <v>37695017.82</v>
      </c>
      <c r="P29" s="5"/>
      <c r="Q29" s="16">
        <v>0</v>
      </c>
      <c r="R29" s="5"/>
      <c r="S29" s="17">
        <v>44057</v>
      </c>
      <c r="T29" s="17">
        <v>44057</v>
      </c>
      <c r="U29" s="17">
        <v>45252</v>
      </c>
      <c r="V29" s="17">
        <v>45252</v>
      </c>
      <c r="W29" s="17">
        <v>44057</v>
      </c>
      <c r="X29" s="17">
        <v>45345</v>
      </c>
      <c r="Y29" t="s">
        <v>955</v>
      </c>
      <c r="Z29" t="s">
        <v>818</v>
      </c>
      <c r="AA29" t="s">
        <v>1023</v>
      </c>
      <c r="AB29" t="s">
        <v>1024</v>
      </c>
      <c r="AC29" s="16">
        <v>1</v>
      </c>
      <c r="AD29" t="s">
        <v>795</v>
      </c>
      <c r="AE29" t="s">
        <v>961</v>
      </c>
      <c r="AF29" t="s">
        <v>744</v>
      </c>
      <c r="AG29" t="s">
        <v>1025</v>
      </c>
      <c r="AH29" t="s">
        <v>994</v>
      </c>
      <c r="AI29" t="s">
        <v>995</v>
      </c>
      <c r="AJ29" t="s">
        <v>978</v>
      </c>
      <c r="AK29" t="s">
        <v>964</v>
      </c>
      <c r="AL29" t="s">
        <v>965</v>
      </c>
      <c r="AM29" t="s">
        <v>456</v>
      </c>
      <c r="AP29" t="s">
        <v>966</v>
      </c>
      <c r="AQ29" t="s">
        <v>967</v>
      </c>
      <c r="AR29" t="s">
        <v>968</v>
      </c>
      <c r="AS29" t="s">
        <v>969</v>
      </c>
      <c r="AT29" t="s">
        <v>970</v>
      </c>
      <c r="AU29" t="s">
        <v>1068</v>
      </c>
    </row>
    <row r="30" spans="2:47" ht="10" customHeight="1" outlineLevel="1" x14ac:dyDescent="0.15">
      <c r="B30" t="s">
        <v>1069</v>
      </c>
      <c r="C30" t="s">
        <v>982</v>
      </c>
      <c r="D30" t="s">
        <v>169</v>
      </c>
      <c r="E30" t="s">
        <v>983</v>
      </c>
      <c r="F30" t="s">
        <v>798</v>
      </c>
      <c r="G30" t="s">
        <v>984</v>
      </c>
      <c r="H30" t="s">
        <v>985</v>
      </c>
      <c r="I30" t="s">
        <v>957</v>
      </c>
      <c r="J30" t="s">
        <v>602</v>
      </c>
      <c r="K30" t="s">
        <v>1070</v>
      </c>
      <c r="L30" t="s">
        <v>602</v>
      </c>
      <c r="M30" s="5">
        <v>30341201.73</v>
      </c>
      <c r="N30" s="5">
        <v>30543815.52</v>
      </c>
      <c r="O30" s="5">
        <v>30543815.52</v>
      </c>
      <c r="P30" s="5"/>
      <c r="Q30" s="16">
        <v>0</v>
      </c>
      <c r="R30" s="5"/>
      <c r="S30" s="17">
        <v>42640</v>
      </c>
      <c r="T30" s="17">
        <v>42640</v>
      </c>
      <c r="U30" s="17">
        <v>44805</v>
      </c>
      <c r="V30" s="17">
        <v>44805</v>
      </c>
      <c r="W30" s="17">
        <v>42640</v>
      </c>
      <c r="X30" s="17">
        <v>45924</v>
      </c>
      <c r="Y30" t="s">
        <v>959</v>
      </c>
      <c r="Z30" t="s">
        <v>796</v>
      </c>
      <c r="AA30" t="s">
        <v>960</v>
      </c>
      <c r="AC30" s="16"/>
      <c r="AD30" t="s">
        <v>795</v>
      </c>
      <c r="AE30" t="s">
        <v>961</v>
      </c>
      <c r="AF30" t="s">
        <v>745</v>
      </c>
      <c r="AG30" t="s">
        <v>1071</v>
      </c>
      <c r="AJ30" t="s">
        <v>963</v>
      </c>
      <c r="AK30" t="s">
        <v>1026</v>
      </c>
      <c r="AL30" t="s">
        <v>965</v>
      </c>
      <c r="AM30" t="s">
        <v>645</v>
      </c>
      <c r="AP30" t="s">
        <v>966</v>
      </c>
      <c r="AQ30" t="s">
        <v>967</v>
      </c>
      <c r="AR30" t="s">
        <v>968</v>
      </c>
      <c r="AS30" t="s">
        <v>969</v>
      </c>
      <c r="AT30" t="s">
        <v>970</v>
      </c>
      <c r="AU30" t="s">
        <v>1072</v>
      </c>
    </row>
    <row r="31" spans="2:47" ht="10" customHeight="1" outlineLevel="1" x14ac:dyDescent="0.15">
      <c r="B31" t="s">
        <v>1073</v>
      </c>
      <c r="C31" t="s">
        <v>181</v>
      </c>
      <c r="G31" t="s">
        <v>955</v>
      </c>
      <c r="H31" t="s">
        <v>956</v>
      </c>
      <c r="I31" t="s">
        <v>957</v>
      </c>
      <c r="J31" t="s">
        <v>643</v>
      </c>
      <c r="K31" t="s">
        <v>1074</v>
      </c>
      <c r="L31" t="s">
        <v>643</v>
      </c>
      <c r="M31" s="5">
        <v>30000000</v>
      </c>
      <c r="N31" s="5">
        <v>30000000</v>
      </c>
      <c r="O31" s="5">
        <v>30000000</v>
      </c>
      <c r="P31" s="5"/>
      <c r="Q31" s="16">
        <v>0</v>
      </c>
      <c r="R31" s="5"/>
      <c r="S31" s="17">
        <v>45602</v>
      </c>
      <c r="T31" s="17">
        <v>45602</v>
      </c>
      <c r="U31" s="17">
        <v>46587</v>
      </c>
      <c r="V31" s="17">
        <v>46587</v>
      </c>
      <c r="W31" s="17">
        <v>45602</v>
      </c>
      <c r="X31" s="17">
        <v>45820</v>
      </c>
      <c r="Y31" t="s">
        <v>955</v>
      </c>
      <c r="Z31" t="s">
        <v>818</v>
      </c>
      <c r="AA31" t="s">
        <v>1030</v>
      </c>
      <c r="AC31" s="16">
        <v>1</v>
      </c>
      <c r="AD31" t="s">
        <v>795</v>
      </c>
      <c r="AE31" t="s">
        <v>961</v>
      </c>
      <c r="AF31" t="s">
        <v>743</v>
      </c>
      <c r="AG31" t="s">
        <v>1075</v>
      </c>
      <c r="AJ31" t="s">
        <v>963</v>
      </c>
      <c r="AK31" t="s">
        <v>1076</v>
      </c>
      <c r="AL31" t="s">
        <v>965</v>
      </c>
      <c r="AM31" t="s">
        <v>531</v>
      </c>
      <c r="AP31" t="s">
        <v>966</v>
      </c>
      <c r="AQ31" t="s">
        <v>967</v>
      </c>
      <c r="AR31" t="s">
        <v>968</v>
      </c>
      <c r="AS31" t="s">
        <v>969</v>
      </c>
      <c r="AT31" t="s">
        <v>970</v>
      </c>
      <c r="AU31" t="s">
        <v>1077</v>
      </c>
    </row>
    <row r="32" spans="2:47" ht="10" customHeight="1" outlineLevel="1" x14ac:dyDescent="0.15">
      <c r="B32" t="s">
        <v>1078</v>
      </c>
      <c r="C32" t="s">
        <v>182</v>
      </c>
      <c r="G32" t="s">
        <v>955</v>
      </c>
      <c r="H32" t="s">
        <v>956</v>
      </c>
      <c r="I32" t="s">
        <v>957</v>
      </c>
      <c r="J32" t="s">
        <v>607</v>
      </c>
      <c r="K32" t="s">
        <v>1079</v>
      </c>
      <c r="L32" t="s">
        <v>1080</v>
      </c>
      <c r="M32" s="5">
        <v>29067882.739999998</v>
      </c>
      <c r="N32" s="5">
        <v>29067882.739999998</v>
      </c>
      <c r="O32" s="5">
        <v>29459953.960000001</v>
      </c>
      <c r="P32" s="5"/>
      <c r="Q32" s="16">
        <v>0</v>
      </c>
      <c r="R32" s="5"/>
      <c r="S32" s="17">
        <v>44467</v>
      </c>
      <c r="T32" s="17">
        <v>44467</v>
      </c>
      <c r="U32" s="17">
        <v>46227</v>
      </c>
      <c r="V32" s="17">
        <v>46227</v>
      </c>
      <c r="W32" s="17">
        <v>44467</v>
      </c>
      <c r="X32" s="17">
        <v>45377</v>
      </c>
      <c r="Y32" t="s">
        <v>984</v>
      </c>
      <c r="Z32" t="s">
        <v>804</v>
      </c>
      <c r="AA32" t="s">
        <v>1000</v>
      </c>
      <c r="AC32" s="16">
        <v>1</v>
      </c>
      <c r="AD32" t="s">
        <v>803</v>
      </c>
      <c r="AE32" t="s">
        <v>974</v>
      </c>
      <c r="AF32" t="s">
        <v>736</v>
      </c>
      <c r="AG32" t="s">
        <v>1081</v>
      </c>
      <c r="AJ32" t="s">
        <v>963</v>
      </c>
      <c r="AK32" t="s">
        <v>1082</v>
      </c>
      <c r="AL32" t="s">
        <v>965</v>
      </c>
      <c r="AM32" t="s">
        <v>456</v>
      </c>
      <c r="AP32" t="s">
        <v>966</v>
      </c>
      <c r="AQ32" t="s">
        <v>967</v>
      </c>
      <c r="AR32" t="s">
        <v>968</v>
      </c>
      <c r="AS32" t="s">
        <v>969</v>
      </c>
      <c r="AT32" t="s">
        <v>970</v>
      </c>
      <c r="AU32" t="s">
        <v>1083</v>
      </c>
    </row>
    <row r="33" spans="2:47" ht="10" customHeight="1" outlineLevel="1" x14ac:dyDescent="0.15">
      <c r="B33" t="s">
        <v>1084</v>
      </c>
      <c r="C33" t="s">
        <v>1085</v>
      </c>
      <c r="D33" t="s">
        <v>163</v>
      </c>
      <c r="E33" t="s">
        <v>983</v>
      </c>
      <c r="F33" t="s">
        <v>798</v>
      </c>
      <c r="G33" t="s">
        <v>984</v>
      </c>
      <c r="H33" t="s">
        <v>985</v>
      </c>
      <c r="I33" t="s">
        <v>957</v>
      </c>
      <c r="J33" t="s">
        <v>600</v>
      </c>
      <c r="K33" t="s">
        <v>973</v>
      </c>
      <c r="L33" t="s">
        <v>600</v>
      </c>
      <c r="M33" s="5">
        <v>27979890.210000001</v>
      </c>
      <c r="N33" s="5">
        <v>27979890.210000001</v>
      </c>
      <c r="O33" s="5">
        <v>27979890.210000001</v>
      </c>
      <c r="P33" s="5"/>
      <c r="Q33" s="16">
        <v>0</v>
      </c>
      <c r="R33" s="5"/>
      <c r="S33" s="17">
        <v>45471</v>
      </c>
      <c r="T33" s="17">
        <v>45471</v>
      </c>
      <c r="U33" s="17">
        <v>46653</v>
      </c>
      <c r="V33" s="17">
        <v>46653</v>
      </c>
      <c r="W33" s="17">
        <v>45471</v>
      </c>
      <c r="X33" s="17">
        <v>46028</v>
      </c>
      <c r="Y33" t="s">
        <v>984</v>
      </c>
      <c r="Z33" t="s">
        <v>804</v>
      </c>
      <c r="AA33" t="s">
        <v>1000</v>
      </c>
      <c r="AC33" s="16"/>
      <c r="AD33" t="s">
        <v>803</v>
      </c>
      <c r="AE33" t="s">
        <v>974</v>
      </c>
      <c r="AF33" t="s">
        <v>736</v>
      </c>
      <c r="AG33" t="s">
        <v>1081</v>
      </c>
      <c r="AH33" t="s">
        <v>976</v>
      </c>
      <c r="AI33" t="s">
        <v>977</v>
      </c>
      <c r="AJ33" t="s">
        <v>978</v>
      </c>
      <c r="AK33" t="s">
        <v>1082</v>
      </c>
      <c r="AL33" t="s">
        <v>965</v>
      </c>
      <c r="AM33" t="s">
        <v>531</v>
      </c>
      <c r="AP33" t="s">
        <v>966</v>
      </c>
      <c r="AQ33" t="s">
        <v>967</v>
      </c>
      <c r="AR33" t="s">
        <v>968</v>
      </c>
      <c r="AS33" t="s">
        <v>969</v>
      </c>
      <c r="AT33" t="s">
        <v>970</v>
      </c>
      <c r="AU33" t="s">
        <v>1086</v>
      </c>
    </row>
    <row r="34" spans="2:47" ht="10" customHeight="1" outlineLevel="1" x14ac:dyDescent="0.15">
      <c r="B34" t="s">
        <v>1087</v>
      </c>
      <c r="C34" t="s">
        <v>185</v>
      </c>
      <c r="G34" t="s">
        <v>955</v>
      </c>
      <c r="H34" t="s">
        <v>956</v>
      </c>
      <c r="I34" t="s">
        <v>957</v>
      </c>
      <c r="J34" t="s">
        <v>604</v>
      </c>
      <c r="K34" t="s">
        <v>1088</v>
      </c>
      <c r="L34" t="s">
        <v>604</v>
      </c>
      <c r="M34" s="5">
        <v>27797240.379999999</v>
      </c>
      <c r="N34" s="5">
        <v>27797240.379999999</v>
      </c>
      <c r="O34" s="5">
        <v>27797240.379999999</v>
      </c>
      <c r="P34" s="5">
        <v>5630717.9000000004</v>
      </c>
      <c r="Q34" s="16">
        <v>0</v>
      </c>
      <c r="R34" s="5"/>
      <c r="S34" s="17">
        <v>44462</v>
      </c>
      <c r="T34" s="17">
        <v>44463</v>
      </c>
      <c r="U34" s="17">
        <v>45068</v>
      </c>
      <c r="V34" s="17">
        <v>45068</v>
      </c>
      <c r="W34" s="17">
        <v>44462</v>
      </c>
      <c r="X34" s="17">
        <v>45178</v>
      </c>
      <c r="Y34" t="s">
        <v>955</v>
      </c>
      <c r="Z34" t="s">
        <v>818</v>
      </c>
      <c r="AA34" t="s">
        <v>1030</v>
      </c>
      <c r="AC34" s="16">
        <v>2</v>
      </c>
      <c r="AD34" t="s">
        <v>795</v>
      </c>
      <c r="AE34" t="s">
        <v>961</v>
      </c>
      <c r="AF34" t="s">
        <v>740</v>
      </c>
      <c r="AG34" t="s">
        <v>1036</v>
      </c>
      <c r="AH34" t="s">
        <v>1058</v>
      </c>
      <c r="AI34" t="s">
        <v>1059</v>
      </c>
      <c r="AJ34" t="s">
        <v>978</v>
      </c>
      <c r="AK34" t="s">
        <v>964</v>
      </c>
      <c r="AL34" t="s">
        <v>965</v>
      </c>
      <c r="AM34" t="s">
        <v>531</v>
      </c>
      <c r="AP34" t="s">
        <v>966</v>
      </c>
      <c r="AQ34" t="s">
        <v>967</v>
      </c>
      <c r="AR34" t="s">
        <v>968</v>
      </c>
      <c r="AS34" t="s">
        <v>969</v>
      </c>
      <c r="AT34" t="s">
        <v>970</v>
      </c>
      <c r="AU34" t="s">
        <v>1089</v>
      </c>
    </row>
    <row r="35" spans="2:47" ht="10" customHeight="1" outlineLevel="1" x14ac:dyDescent="0.15">
      <c r="B35" t="s">
        <v>1090</v>
      </c>
      <c r="C35" t="s">
        <v>1091</v>
      </c>
      <c r="D35" t="s">
        <v>164</v>
      </c>
      <c r="E35" t="s">
        <v>983</v>
      </c>
      <c r="F35" t="s">
        <v>807</v>
      </c>
      <c r="G35" t="s">
        <v>984</v>
      </c>
      <c r="H35" t="s">
        <v>985</v>
      </c>
      <c r="I35" t="s">
        <v>957</v>
      </c>
      <c r="J35" t="s">
        <v>601</v>
      </c>
      <c r="K35" t="s">
        <v>1022</v>
      </c>
      <c r="L35" t="s">
        <v>601</v>
      </c>
      <c r="M35" s="5">
        <v>27683826.09</v>
      </c>
      <c r="N35" s="5">
        <v>27683826.09</v>
      </c>
      <c r="O35" s="5">
        <v>27683826.09</v>
      </c>
      <c r="P35" s="5"/>
      <c r="Q35" s="16">
        <v>0</v>
      </c>
      <c r="R35" s="5"/>
      <c r="S35" s="17">
        <v>45908</v>
      </c>
      <c r="T35" s="17">
        <v>45908</v>
      </c>
      <c r="U35" s="17">
        <v>46638</v>
      </c>
      <c r="V35" s="17">
        <v>46638</v>
      </c>
      <c r="W35" s="17">
        <v>45908</v>
      </c>
      <c r="X35" s="17">
        <v>46092</v>
      </c>
      <c r="Y35" t="s">
        <v>959</v>
      </c>
      <c r="Z35" t="s">
        <v>796</v>
      </c>
      <c r="AA35" t="s">
        <v>1023</v>
      </c>
      <c r="AB35" t="s">
        <v>1024</v>
      </c>
      <c r="AC35" s="16">
        <v>2</v>
      </c>
      <c r="AD35" t="s">
        <v>795</v>
      </c>
      <c r="AE35" t="s">
        <v>961</v>
      </c>
      <c r="AF35" t="s">
        <v>755</v>
      </c>
      <c r="AG35" t="s">
        <v>1049</v>
      </c>
      <c r="AJ35" t="s">
        <v>963</v>
      </c>
      <c r="AK35" t="s">
        <v>1026</v>
      </c>
      <c r="AL35" t="s">
        <v>965</v>
      </c>
      <c r="AM35" t="s">
        <v>531</v>
      </c>
      <c r="AP35" t="s">
        <v>966</v>
      </c>
      <c r="AQ35" t="s">
        <v>967</v>
      </c>
      <c r="AR35" t="s">
        <v>968</v>
      </c>
      <c r="AS35" t="s">
        <v>969</v>
      </c>
      <c r="AT35" t="s">
        <v>970</v>
      </c>
      <c r="AU35" t="s">
        <v>1092</v>
      </c>
    </row>
    <row r="36" spans="2:47" ht="10" customHeight="1" outlineLevel="1" x14ac:dyDescent="0.15">
      <c r="B36" t="s">
        <v>1093</v>
      </c>
      <c r="C36" t="s">
        <v>1094</v>
      </c>
      <c r="D36" t="s">
        <v>166</v>
      </c>
      <c r="E36" t="s">
        <v>983</v>
      </c>
      <c r="F36" t="s">
        <v>807</v>
      </c>
      <c r="G36" t="s">
        <v>984</v>
      </c>
      <c r="H36" t="s">
        <v>985</v>
      </c>
      <c r="I36" t="s">
        <v>957</v>
      </c>
      <c r="J36" t="s">
        <v>637</v>
      </c>
      <c r="K36" t="s">
        <v>1053</v>
      </c>
      <c r="L36" t="s">
        <v>637</v>
      </c>
      <c r="M36" s="5">
        <v>26851509.710000001</v>
      </c>
      <c r="N36" s="5">
        <v>26851509.710000001</v>
      </c>
      <c r="O36" s="5">
        <v>26851509.710000001</v>
      </c>
      <c r="P36" s="5"/>
      <c r="Q36" s="16">
        <v>0</v>
      </c>
      <c r="R36" s="5"/>
      <c r="S36" s="17">
        <v>45541</v>
      </c>
      <c r="T36" s="17">
        <v>45541</v>
      </c>
      <c r="U36" s="17">
        <v>46376</v>
      </c>
      <c r="V36" s="17">
        <v>46376</v>
      </c>
      <c r="W36" s="17">
        <v>45541</v>
      </c>
      <c r="X36" s="17">
        <v>46064</v>
      </c>
      <c r="Y36" t="s">
        <v>959</v>
      </c>
      <c r="Z36" t="s">
        <v>796</v>
      </c>
      <c r="AA36" t="s">
        <v>1023</v>
      </c>
      <c r="AB36" t="s">
        <v>1024</v>
      </c>
      <c r="AC36" s="16">
        <v>2</v>
      </c>
      <c r="AD36" t="s">
        <v>795</v>
      </c>
      <c r="AE36" t="s">
        <v>961</v>
      </c>
      <c r="AF36" t="s">
        <v>744</v>
      </c>
      <c r="AG36" t="s">
        <v>1025</v>
      </c>
      <c r="AH36" t="s">
        <v>994</v>
      </c>
      <c r="AI36" t="s">
        <v>995</v>
      </c>
      <c r="AJ36" t="s">
        <v>978</v>
      </c>
      <c r="AK36" t="s">
        <v>1026</v>
      </c>
      <c r="AL36" t="s">
        <v>965</v>
      </c>
      <c r="AM36" t="s">
        <v>531</v>
      </c>
      <c r="AP36" t="s">
        <v>966</v>
      </c>
      <c r="AQ36" t="s">
        <v>967</v>
      </c>
      <c r="AR36" t="s">
        <v>968</v>
      </c>
      <c r="AS36" t="s">
        <v>969</v>
      </c>
      <c r="AT36" t="s">
        <v>970</v>
      </c>
      <c r="AU36" t="s">
        <v>1095</v>
      </c>
    </row>
    <row r="37" spans="2:47" ht="10" customHeight="1" outlineLevel="1" x14ac:dyDescent="0.15">
      <c r="B37" t="s">
        <v>1096</v>
      </c>
      <c r="C37" t="s">
        <v>1097</v>
      </c>
      <c r="D37" t="s">
        <v>163</v>
      </c>
      <c r="E37" t="s">
        <v>983</v>
      </c>
      <c r="F37" t="s">
        <v>798</v>
      </c>
      <c r="G37" t="s">
        <v>984</v>
      </c>
      <c r="H37" t="s">
        <v>985</v>
      </c>
      <c r="I37" t="s">
        <v>957</v>
      </c>
      <c r="J37" t="s">
        <v>600</v>
      </c>
      <c r="K37" t="s">
        <v>973</v>
      </c>
      <c r="L37" t="s">
        <v>600</v>
      </c>
      <c r="M37" s="5">
        <v>25666005.73</v>
      </c>
      <c r="N37" s="5">
        <v>25666005.73</v>
      </c>
      <c r="O37" s="5">
        <v>25666005.73</v>
      </c>
      <c r="P37" s="5"/>
      <c r="Q37" s="16">
        <v>0</v>
      </c>
      <c r="R37" s="5"/>
      <c r="S37" s="17">
        <v>45853</v>
      </c>
      <c r="T37" s="17">
        <v>45853</v>
      </c>
      <c r="U37" s="17">
        <v>46660</v>
      </c>
      <c r="V37" s="17">
        <v>46660</v>
      </c>
      <c r="W37" s="17">
        <v>45853</v>
      </c>
      <c r="X37" s="17">
        <v>46007</v>
      </c>
      <c r="Y37" t="s">
        <v>984</v>
      </c>
      <c r="Z37" t="s">
        <v>804</v>
      </c>
      <c r="AA37" t="s">
        <v>1000</v>
      </c>
      <c r="AC37" s="16"/>
      <c r="AD37" t="s">
        <v>803</v>
      </c>
      <c r="AE37" t="s">
        <v>974</v>
      </c>
      <c r="AF37" t="s">
        <v>736</v>
      </c>
      <c r="AG37" t="s">
        <v>1081</v>
      </c>
      <c r="AH37" t="s">
        <v>976</v>
      </c>
      <c r="AI37" t="s">
        <v>977</v>
      </c>
      <c r="AJ37" t="s">
        <v>978</v>
      </c>
      <c r="AK37" t="s">
        <v>1082</v>
      </c>
      <c r="AL37" t="s">
        <v>965</v>
      </c>
      <c r="AM37" t="s">
        <v>531</v>
      </c>
      <c r="AP37" t="s">
        <v>966</v>
      </c>
      <c r="AQ37" t="s">
        <v>967</v>
      </c>
      <c r="AR37" t="s">
        <v>968</v>
      </c>
      <c r="AS37" t="s">
        <v>969</v>
      </c>
      <c r="AT37" t="s">
        <v>970</v>
      </c>
      <c r="AU37" t="s">
        <v>1098</v>
      </c>
    </row>
    <row r="38" spans="2:47" ht="10" customHeight="1" outlineLevel="1" x14ac:dyDescent="0.15">
      <c r="B38" t="s">
        <v>1099</v>
      </c>
      <c r="C38" t="s">
        <v>1100</v>
      </c>
      <c r="D38" t="s">
        <v>166</v>
      </c>
      <c r="E38" t="s">
        <v>983</v>
      </c>
      <c r="F38" t="s">
        <v>807</v>
      </c>
      <c r="G38" t="s">
        <v>984</v>
      </c>
      <c r="H38" t="s">
        <v>985</v>
      </c>
      <c r="I38" t="s">
        <v>957</v>
      </c>
      <c r="J38" t="s">
        <v>637</v>
      </c>
      <c r="K38" t="s">
        <v>1053</v>
      </c>
      <c r="L38" t="s">
        <v>637</v>
      </c>
      <c r="M38" s="5">
        <v>25478444.699999999</v>
      </c>
      <c r="N38" s="5">
        <v>25478444.699999999</v>
      </c>
      <c r="O38" s="5">
        <v>25478444.699999999</v>
      </c>
      <c r="P38" s="5"/>
      <c r="Q38" s="16">
        <v>0</v>
      </c>
      <c r="R38" s="5"/>
      <c r="S38" s="17">
        <v>45897</v>
      </c>
      <c r="T38" s="17">
        <v>45903</v>
      </c>
      <c r="U38" s="17">
        <v>46633</v>
      </c>
      <c r="V38" s="17">
        <v>46633</v>
      </c>
      <c r="W38" s="17">
        <v>45897</v>
      </c>
      <c r="X38" s="17">
        <v>46064</v>
      </c>
      <c r="Y38" t="s">
        <v>959</v>
      </c>
      <c r="Z38" t="s">
        <v>796</v>
      </c>
      <c r="AA38" t="s">
        <v>1023</v>
      </c>
      <c r="AB38" t="s">
        <v>1024</v>
      </c>
      <c r="AC38" s="16">
        <v>2</v>
      </c>
      <c r="AD38" t="s">
        <v>795</v>
      </c>
      <c r="AE38" t="s">
        <v>961</v>
      </c>
      <c r="AF38" t="s">
        <v>744</v>
      </c>
      <c r="AG38" t="s">
        <v>1025</v>
      </c>
      <c r="AJ38" t="s">
        <v>963</v>
      </c>
      <c r="AK38" t="s">
        <v>964</v>
      </c>
      <c r="AL38" t="s">
        <v>965</v>
      </c>
      <c r="AM38" t="s">
        <v>531</v>
      </c>
      <c r="AP38" t="s">
        <v>966</v>
      </c>
      <c r="AQ38" t="s">
        <v>967</v>
      </c>
      <c r="AR38" t="s">
        <v>968</v>
      </c>
      <c r="AS38" t="s">
        <v>969</v>
      </c>
      <c r="AT38" t="s">
        <v>970</v>
      </c>
      <c r="AU38" t="s">
        <v>1101</v>
      </c>
    </row>
    <row r="39" spans="2:47" ht="10" customHeight="1" outlineLevel="1" x14ac:dyDescent="0.15">
      <c r="B39" t="s">
        <v>1102</v>
      </c>
      <c r="C39" t="s">
        <v>187</v>
      </c>
      <c r="G39" t="s">
        <v>955</v>
      </c>
      <c r="H39" t="s">
        <v>956</v>
      </c>
      <c r="I39" t="s">
        <v>957</v>
      </c>
      <c r="J39" t="s">
        <v>642</v>
      </c>
      <c r="K39" t="s">
        <v>1062</v>
      </c>
      <c r="L39" t="s">
        <v>642</v>
      </c>
      <c r="M39" s="5">
        <v>24767828.359999999</v>
      </c>
      <c r="N39" s="5">
        <v>24767828.359999999</v>
      </c>
      <c r="O39" s="5">
        <v>24767828.359999999</v>
      </c>
      <c r="P39" s="5">
        <v>1399626.15</v>
      </c>
      <c r="Q39" s="16">
        <v>0</v>
      </c>
      <c r="R39" s="5"/>
      <c r="S39" s="17">
        <v>44260</v>
      </c>
      <c r="T39" s="17">
        <v>44267</v>
      </c>
      <c r="U39" s="17">
        <v>46306</v>
      </c>
      <c r="V39" s="17">
        <v>46306</v>
      </c>
      <c r="W39" s="17">
        <v>44260</v>
      </c>
      <c r="X39" s="17">
        <v>45880</v>
      </c>
      <c r="Y39" t="s">
        <v>955</v>
      </c>
      <c r="Z39" t="s">
        <v>818</v>
      </c>
      <c r="AA39" t="s">
        <v>1030</v>
      </c>
      <c r="AC39" s="16">
        <v>2</v>
      </c>
      <c r="AD39" t="s">
        <v>795</v>
      </c>
      <c r="AE39" t="s">
        <v>961</v>
      </c>
      <c r="AF39" t="s">
        <v>745</v>
      </c>
      <c r="AG39" t="s">
        <v>1071</v>
      </c>
      <c r="AH39" t="s">
        <v>1058</v>
      </c>
      <c r="AI39" t="s">
        <v>1059</v>
      </c>
      <c r="AJ39" t="s">
        <v>978</v>
      </c>
      <c r="AK39" t="s">
        <v>964</v>
      </c>
      <c r="AL39" t="s">
        <v>965</v>
      </c>
      <c r="AM39" t="s">
        <v>531</v>
      </c>
      <c r="AP39" t="s">
        <v>966</v>
      </c>
      <c r="AQ39" t="s">
        <v>967</v>
      </c>
      <c r="AR39" t="s">
        <v>968</v>
      </c>
      <c r="AS39" t="s">
        <v>969</v>
      </c>
      <c r="AT39" t="s">
        <v>970</v>
      </c>
      <c r="AU39" t="s">
        <v>1103</v>
      </c>
    </row>
    <row r="40" spans="2:47" ht="10" customHeight="1" outlineLevel="1" x14ac:dyDescent="0.15">
      <c r="B40" t="s">
        <v>1104</v>
      </c>
      <c r="C40" t="s">
        <v>1105</v>
      </c>
      <c r="D40" t="s">
        <v>173</v>
      </c>
      <c r="E40" t="s">
        <v>983</v>
      </c>
      <c r="F40" t="s">
        <v>798</v>
      </c>
      <c r="G40" t="s">
        <v>984</v>
      </c>
      <c r="H40" t="s">
        <v>985</v>
      </c>
      <c r="I40" t="s">
        <v>957</v>
      </c>
      <c r="J40" t="s">
        <v>605</v>
      </c>
      <c r="K40" t="s">
        <v>1106</v>
      </c>
      <c r="L40" t="s">
        <v>605</v>
      </c>
      <c r="M40" s="5">
        <v>22587951.920000002</v>
      </c>
      <c r="N40" s="5">
        <v>22587951.920000002</v>
      </c>
      <c r="O40" s="5">
        <v>34760724.920000002</v>
      </c>
      <c r="P40" s="5">
        <v>8373844.8600000003</v>
      </c>
      <c r="Q40" s="16">
        <v>10</v>
      </c>
      <c r="R40" s="5">
        <v>1920245.62</v>
      </c>
      <c r="S40" s="17">
        <v>43725</v>
      </c>
      <c r="T40" s="17">
        <v>43725</v>
      </c>
      <c r="U40" s="17">
        <v>45488</v>
      </c>
      <c r="V40" s="17">
        <v>45488</v>
      </c>
      <c r="W40" s="17">
        <v>43725</v>
      </c>
      <c r="X40" s="17">
        <v>45533</v>
      </c>
      <c r="Y40" t="s">
        <v>955</v>
      </c>
      <c r="Z40" t="s">
        <v>818</v>
      </c>
      <c r="AA40" t="s">
        <v>960</v>
      </c>
      <c r="AC40" s="16"/>
      <c r="AD40" t="s">
        <v>817</v>
      </c>
      <c r="AE40" t="s">
        <v>1107</v>
      </c>
      <c r="AF40" t="s">
        <v>739</v>
      </c>
      <c r="AG40" t="s">
        <v>993</v>
      </c>
      <c r="AH40" t="s">
        <v>1108</v>
      </c>
      <c r="AI40" t="s">
        <v>1109</v>
      </c>
      <c r="AJ40" t="s">
        <v>978</v>
      </c>
      <c r="AK40" t="s">
        <v>1110</v>
      </c>
      <c r="AL40" t="s">
        <v>965</v>
      </c>
      <c r="AM40" t="s">
        <v>456</v>
      </c>
      <c r="AP40" t="s">
        <v>966</v>
      </c>
      <c r="AQ40" t="s">
        <v>967</v>
      </c>
      <c r="AR40" t="s">
        <v>968</v>
      </c>
      <c r="AS40" t="s">
        <v>969</v>
      </c>
      <c r="AT40" t="s">
        <v>970</v>
      </c>
      <c r="AU40" t="s">
        <v>1111</v>
      </c>
    </row>
    <row r="41" spans="2:47" ht="10" customHeight="1" outlineLevel="1" x14ac:dyDescent="0.15">
      <c r="B41" t="s">
        <v>1112</v>
      </c>
      <c r="C41" t="s">
        <v>192</v>
      </c>
      <c r="G41" t="s">
        <v>955</v>
      </c>
      <c r="H41" t="s">
        <v>956</v>
      </c>
      <c r="I41" t="s">
        <v>957</v>
      </c>
      <c r="J41" t="s">
        <v>642</v>
      </c>
      <c r="K41" t="s">
        <v>1062</v>
      </c>
      <c r="L41" t="s">
        <v>642</v>
      </c>
      <c r="M41" s="5">
        <v>21283724.309999999</v>
      </c>
      <c r="N41" s="5">
        <v>21283724.309999999</v>
      </c>
      <c r="O41" s="5">
        <v>21283724.309999999</v>
      </c>
      <c r="P41" s="5"/>
      <c r="Q41" s="16">
        <v>0</v>
      </c>
      <c r="R41" s="5"/>
      <c r="S41" s="17">
        <v>45562</v>
      </c>
      <c r="T41" s="17">
        <v>45572</v>
      </c>
      <c r="U41" s="17">
        <v>46188</v>
      </c>
      <c r="V41" s="17">
        <v>46188</v>
      </c>
      <c r="W41" s="17">
        <v>45562</v>
      </c>
      <c r="X41" s="17">
        <v>45979</v>
      </c>
      <c r="Y41" t="s">
        <v>955</v>
      </c>
      <c r="Z41" t="s">
        <v>818</v>
      </c>
      <c r="AA41" t="s">
        <v>960</v>
      </c>
      <c r="AC41" s="16">
        <v>1</v>
      </c>
      <c r="AD41" t="s">
        <v>795</v>
      </c>
      <c r="AE41" t="s">
        <v>961</v>
      </c>
      <c r="AF41" t="s">
        <v>740</v>
      </c>
      <c r="AG41" t="s">
        <v>1036</v>
      </c>
      <c r="AJ41" t="s">
        <v>963</v>
      </c>
      <c r="AK41" t="s">
        <v>964</v>
      </c>
      <c r="AL41" t="s">
        <v>965</v>
      </c>
      <c r="AM41" t="s">
        <v>531</v>
      </c>
      <c r="AP41" t="s">
        <v>966</v>
      </c>
      <c r="AQ41" t="s">
        <v>967</v>
      </c>
      <c r="AR41" t="s">
        <v>968</v>
      </c>
      <c r="AS41" t="s">
        <v>969</v>
      </c>
      <c r="AT41" t="s">
        <v>970</v>
      </c>
      <c r="AU41" t="s">
        <v>1113</v>
      </c>
    </row>
    <row r="42" spans="2:47" ht="10" customHeight="1" outlineLevel="1" x14ac:dyDescent="0.15">
      <c r="B42" t="s">
        <v>1114</v>
      </c>
      <c r="C42" t="s">
        <v>193</v>
      </c>
      <c r="G42" t="s">
        <v>955</v>
      </c>
      <c r="H42" t="s">
        <v>956</v>
      </c>
      <c r="I42" t="s">
        <v>957</v>
      </c>
      <c r="J42" t="s">
        <v>640</v>
      </c>
      <c r="K42" t="s">
        <v>1044</v>
      </c>
      <c r="L42" t="s">
        <v>1045</v>
      </c>
      <c r="M42" s="5">
        <v>20302696</v>
      </c>
      <c r="N42" s="5">
        <v>20302696</v>
      </c>
      <c r="O42" s="5">
        <v>20302696</v>
      </c>
      <c r="P42" s="5"/>
      <c r="Q42" s="16">
        <v>0</v>
      </c>
      <c r="R42" s="5"/>
      <c r="S42" s="17">
        <v>44655</v>
      </c>
      <c r="T42" s="17">
        <v>44655</v>
      </c>
      <c r="U42" s="17">
        <v>46015</v>
      </c>
      <c r="V42" s="17">
        <v>46015</v>
      </c>
      <c r="W42" s="17">
        <v>44655</v>
      </c>
      <c r="X42" s="17">
        <v>45929</v>
      </c>
      <c r="Y42" t="s">
        <v>955</v>
      </c>
      <c r="Z42" t="s">
        <v>818</v>
      </c>
      <c r="AA42" t="s">
        <v>960</v>
      </c>
      <c r="AC42" s="16">
        <v>5</v>
      </c>
      <c r="AD42" t="s">
        <v>795</v>
      </c>
      <c r="AE42" t="s">
        <v>961</v>
      </c>
      <c r="AF42" t="s">
        <v>743</v>
      </c>
      <c r="AG42" t="s">
        <v>1075</v>
      </c>
      <c r="AH42" t="s">
        <v>1115</v>
      </c>
      <c r="AI42" t="s">
        <v>1116</v>
      </c>
      <c r="AJ42" t="s">
        <v>978</v>
      </c>
      <c r="AK42" t="s">
        <v>1076</v>
      </c>
      <c r="AL42" t="s">
        <v>965</v>
      </c>
      <c r="AM42" t="s">
        <v>531</v>
      </c>
      <c r="AP42" t="s">
        <v>966</v>
      </c>
      <c r="AQ42" t="s">
        <v>967</v>
      </c>
      <c r="AR42" t="s">
        <v>968</v>
      </c>
      <c r="AS42" t="s">
        <v>969</v>
      </c>
      <c r="AT42" t="s">
        <v>970</v>
      </c>
      <c r="AU42" t="s">
        <v>1117</v>
      </c>
    </row>
    <row r="43" spans="2:47" ht="10" customHeight="1" outlineLevel="1" x14ac:dyDescent="0.15">
      <c r="B43" t="s">
        <v>1118</v>
      </c>
      <c r="C43" t="s">
        <v>1119</v>
      </c>
      <c r="D43" t="s">
        <v>173</v>
      </c>
      <c r="E43" t="s">
        <v>983</v>
      </c>
      <c r="F43" t="s">
        <v>798</v>
      </c>
      <c r="G43" t="s">
        <v>984</v>
      </c>
      <c r="H43" t="s">
        <v>985</v>
      </c>
      <c r="I43" t="s">
        <v>957</v>
      </c>
      <c r="J43" t="s">
        <v>605</v>
      </c>
      <c r="K43" t="s">
        <v>1106</v>
      </c>
      <c r="L43" t="s">
        <v>605</v>
      </c>
      <c r="M43" s="5">
        <v>19240153.23</v>
      </c>
      <c r="N43" s="5">
        <v>19240153.23</v>
      </c>
      <c r="O43" s="5">
        <v>23348229.23</v>
      </c>
      <c r="P43" s="5"/>
      <c r="Q43" s="16">
        <v>0</v>
      </c>
      <c r="R43" s="5"/>
      <c r="S43" s="17">
        <v>43732</v>
      </c>
      <c r="T43" s="17">
        <v>43732</v>
      </c>
      <c r="U43" s="17">
        <v>45260</v>
      </c>
      <c r="V43" s="17">
        <v>45899</v>
      </c>
      <c r="W43" s="17">
        <v>43732</v>
      </c>
      <c r="X43" s="17">
        <v>45359</v>
      </c>
      <c r="Y43" t="s">
        <v>955</v>
      </c>
      <c r="Z43" t="s">
        <v>818</v>
      </c>
      <c r="AA43" t="s">
        <v>960</v>
      </c>
      <c r="AC43" s="16"/>
      <c r="AD43" t="s">
        <v>817</v>
      </c>
      <c r="AE43" t="s">
        <v>1107</v>
      </c>
      <c r="AF43" t="s">
        <v>739</v>
      </c>
      <c r="AG43" t="s">
        <v>993</v>
      </c>
      <c r="AH43" t="s">
        <v>1120</v>
      </c>
      <c r="AI43" t="s">
        <v>1121</v>
      </c>
      <c r="AJ43" t="s">
        <v>978</v>
      </c>
      <c r="AK43" t="s">
        <v>1110</v>
      </c>
      <c r="AL43" t="s">
        <v>965</v>
      </c>
      <c r="AM43" t="s">
        <v>456</v>
      </c>
      <c r="AP43" t="s">
        <v>966</v>
      </c>
      <c r="AQ43" t="s">
        <v>967</v>
      </c>
      <c r="AR43" t="s">
        <v>968</v>
      </c>
      <c r="AS43" t="s">
        <v>969</v>
      </c>
      <c r="AT43" t="s">
        <v>970</v>
      </c>
      <c r="AU43" t="s">
        <v>1122</v>
      </c>
    </row>
    <row r="44" spans="2:47" ht="10" customHeight="1" outlineLevel="1" x14ac:dyDescent="0.15">
      <c r="B44" t="s">
        <v>1123</v>
      </c>
      <c r="C44" t="s">
        <v>195</v>
      </c>
      <c r="G44" t="s">
        <v>955</v>
      </c>
      <c r="H44" t="s">
        <v>956</v>
      </c>
      <c r="I44" t="s">
        <v>957</v>
      </c>
      <c r="J44" t="s">
        <v>640</v>
      </c>
      <c r="K44" t="s">
        <v>1044</v>
      </c>
      <c r="L44" t="s">
        <v>1045</v>
      </c>
      <c r="M44" s="5">
        <v>18725759</v>
      </c>
      <c r="N44" s="5">
        <v>18725759</v>
      </c>
      <c r="O44" s="5">
        <v>18725759</v>
      </c>
      <c r="P44" s="5"/>
      <c r="Q44" s="16">
        <v>0</v>
      </c>
      <c r="R44" s="5"/>
      <c r="S44" s="17">
        <v>42622</v>
      </c>
      <c r="T44" s="17">
        <v>42622</v>
      </c>
      <c r="U44" s="17">
        <v>43700</v>
      </c>
      <c r="V44" s="17">
        <v>43700</v>
      </c>
      <c r="W44" s="17">
        <v>42622</v>
      </c>
      <c r="X44" s="17">
        <v>43735</v>
      </c>
      <c r="Y44" t="s">
        <v>955</v>
      </c>
      <c r="Z44" t="s">
        <v>818</v>
      </c>
      <c r="AA44" t="s">
        <v>1030</v>
      </c>
      <c r="AC44" s="16">
        <v>1</v>
      </c>
      <c r="AD44" t="s">
        <v>795</v>
      </c>
      <c r="AE44" t="s">
        <v>961</v>
      </c>
      <c r="AF44" t="s">
        <v>738</v>
      </c>
      <c r="AG44" t="s">
        <v>988</v>
      </c>
      <c r="AJ44" t="s">
        <v>963</v>
      </c>
      <c r="AK44" t="s">
        <v>989</v>
      </c>
      <c r="AL44" t="s">
        <v>965</v>
      </c>
      <c r="AM44" t="s">
        <v>531</v>
      </c>
      <c r="AP44" t="s">
        <v>966</v>
      </c>
      <c r="AQ44" t="s">
        <v>967</v>
      </c>
      <c r="AR44" t="s">
        <v>968</v>
      </c>
      <c r="AS44" t="s">
        <v>969</v>
      </c>
      <c r="AT44" t="s">
        <v>970</v>
      </c>
      <c r="AU44" t="s">
        <v>1124</v>
      </c>
    </row>
    <row r="45" spans="2:47" ht="10" customHeight="1" outlineLevel="1" x14ac:dyDescent="0.15">
      <c r="B45" t="s">
        <v>1125</v>
      </c>
      <c r="C45" t="s">
        <v>1126</v>
      </c>
      <c r="D45" t="s">
        <v>1127</v>
      </c>
      <c r="E45" t="s">
        <v>983</v>
      </c>
      <c r="F45" t="s">
        <v>798</v>
      </c>
      <c r="G45" t="s">
        <v>984</v>
      </c>
      <c r="H45" t="s">
        <v>985</v>
      </c>
      <c r="I45" t="s">
        <v>957</v>
      </c>
      <c r="J45" t="s">
        <v>1128</v>
      </c>
      <c r="K45" t="s">
        <v>1129</v>
      </c>
      <c r="L45" t="s">
        <v>1128</v>
      </c>
      <c r="M45" s="5">
        <v>17378755.949999999</v>
      </c>
      <c r="N45" s="5">
        <v>17378755.949999999</v>
      </c>
      <c r="O45" s="5">
        <v>17378755.949999999</v>
      </c>
      <c r="P45" s="5"/>
      <c r="Q45" s="16">
        <v>1</v>
      </c>
      <c r="R45" s="5">
        <v>119690</v>
      </c>
      <c r="S45" s="17">
        <v>45238</v>
      </c>
      <c r="T45" s="17">
        <v>45238</v>
      </c>
      <c r="U45" s="17">
        <v>46870</v>
      </c>
      <c r="V45" s="17">
        <v>46870</v>
      </c>
      <c r="W45" s="17">
        <v>45238</v>
      </c>
      <c r="X45" s="17">
        <v>46057</v>
      </c>
      <c r="Y45" t="s">
        <v>959</v>
      </c>
      <c r="Z45" t="s">
        <v>796</v>
      </c>
      <c r="AA45" t="s">
        <v>960</v>
      </c>
      <c r="AC45" s="16"/>
      <c r="AD45" t="s">
        <v>824</v>
      </c>
      <c r="AE45" t="s">
        <v>1130</v>
      </c>
      <c r="AF45" t="s">
        <v>1131</v>
      </c>
      <c r="AG45" t="s">
        <v>1132</v>
      </c>
      <c r="AH45" t="s">
        <v>976</v>
      </c>
      <c r="AI45" t="s">
        <v>977</v>
      </c>
      <c r="AJ45" t="s">
        <v>978</v>
      </c>
      <c r="AK45" t="s">
        <v>1133</v>
      </c>
      <c r="AL45" t="s">
        <v>965</v>
      </c>
      <c r="AM45" t="s">
        <v>437</v>
      </c>
      <c r="AP45" t="s">
        <v>966</v>
      </c>
      <c r="AQ45" t="s">
        <v>967</v>
      </c>
      <c r="AR45" t="s">
        <v>968</v>
      </c>
      <c r="AS45" t="s">
        <v>969</v>
      </c>
      <c r="AT45" t="s">
        <v>970</v>
      </c>
      <c r="AU45" t="s">
        <v>1134</v>
      </c>
    </row>
    <row r="46" spans="2:47" ht="10" customHeight="1" outlineLevel="1" x14ac:dyDescent="0.15">
      <c r="B46" t="s">
        <v>1135</v>
      </c>
      <c r="C46" t="s">
        <v>197</v>
      </c>
      <c r="G46" t="s">
        <v>955</v>
      </c>
      <c r="H46" t="s">
        <v>956</v>
      </c>
      <c r="I46" t="s">
        <v>957</v>
      </c>
      <c r="J46" t="s">
        <v>647</v>
      </c>
      <c r="K46" t="s">
        <v>1136</v>
      </c>
      <c r="L46" t="s">
        <v>647</v>
      </c>
      <c r="M46" s="5">
        <v>17027363.239999998</v>
      </c>
      <c r="N46" s="5">
        <v>17027363.239999998</v>
      </c>
      <c r="O46" s="5">
        <v>18319026.239999998</v>
      </c>
      <c r="P46" s="5"/>
      <c r="Q46" s="16">
        <v>0</v>
      </c>
      <c r="R46" s="5"/>
      <c r="S46" s="17">
        <v>43794</v>
      </c>
      <c r="T46" s="17">
        <v>43794</v>
      </c>
      <c r="U46" s="17">
        <v>43909</v>
      </c>
      <c r="V46" s="17">
        <v>43909</v>
      </c>
      <c r="W46" s="17">
        <v>43794</v>
      </c>
      <c r="X46" s="17">
        <v>44028</v>
      </c>
      <c r="Y46" t="s">
        <v>959</v>
      </c>
      <c r="Z46" t="s">
        <v>796</v>
      </c>
      <c r="AA46" t="s">
        <v>1030</v>
      </c>
      <c r="AC46" s="16">
        <v>2</v>
      </c>
      <c r="AD46" t="s">
        <v>795</v>
      </c>
      <c r="AE46" t="s">
        <v>961</v>
      </c>
      <c r="AF46" t="s">
        <v>763</v>
      </c>
      <c r="AG46" t="s">
        <v>1137</v>
      </c>
      <c r="AH46" t="s">
        <v>1058</v>
      </c>
      <c r="AI46" t="s">
        <v>1059</v>
      </c>
      <c r="AJ46" t="s">
        <v>978</v>
      </c>
      <c r="AK46" t="s">
        <v>964</v>
      </c>
      <c r="AL46" t="s">
        <v>965</v>
      </c>
      <c r="AM46" t="s">
        <v>531</v>
      </c>
      <c r="AP46" t="s">
        <v>966</v>
      </c>
      <c r="AQ46" t="s">
        <v>967</v>
      </c>
      <c r="AR46" t="s">
        <v>968</v>
      </c>
      <c r="AS46" t="s">
        <v>969</v>
      </c>
      <c r="AT46" t="s">
        <v>970</v>
      </c>
      <c r="AU46" t="s">
        <v>1138</v>
      </c>
    </row>
    <row r="47" spans="2:47" ht="10" customHeight="1" outlineLevel="1" x14ac:dyDescent="0.15">
      <c r="B47" t="s">
        <v>1139</v>
      </c>
      <c r="C47" t="s">
        <v>198</v>
      </c>
      <c r="G47" t="s">
        <v>1140</v>
      </c>
      <c r="H47" t="s">
        <v>1141</v>
      </c>
      <c r="I47" t="s">
        <v>957</v>
      </c>
      <c r="J47" t="s">
        <v>648</v>
      </c>
      <c r="K47" t="s">
        <v>1142</v>
      </c>
      <c r="L47" t="s">
        <v>648</v>
      </c>
      <c r="M47" s="5">
        <v>17007595</v>
      </c>
      <c r="N47" s="5">
        <v>17007595</v>
      </c>
      <c r="O47" s="5">
        <v>18906595</v>
      </c>
      <c r="P47" s="5">
        <v>3225625</v>
      </c>
      <c r="Q47" s="16">
        <v>0</v>
      </c>
      <c r="R47" s="5"/>
      <c r="S47" s="17">
        <v>43735</v>
      </c>
      <c r="T47" s="17">
        <v>43734</v>
      </c>
      <c r="U47" s="17">
        <v>45717</v>
      </c>
      <c r="V47" s="17">
        <v>45717</v>
      </c>
      <c r="W47" s="17">
        <v>43735</v>
      </c>
      <c r="X47" s="17">
        <v>45433</v>
      </c>
      <c r="Y47" t="s">
        <v>955</v>
      </c>
      <c r="Z47" t="s">
        <v>818</v>
      </c>
      <c r="AA47" t="s">
        <v>960</v>
      </c>
      <c r="AC47" s="16">
        <v>3</v>
      </c>
      <c r="AD47" t="s">
        <v>795</v>
      </c>
      <c r="AE47" t="s">
        <v>961</v>
      </c>
      <c r="AF47" t="s">
        <v>759</v>
      </c>
      <c r="AG47" t="s">
        <v>1143</v>
      </c>
      <c r="AH47" t="s">
        <v>1058</v>
      </c>
      <c r="AI47" t="s">
        <v>1059</v>
      </c>
      <c r="AJ47" t="s">
        <v>978</v>
      </c>
      <c r="AK47" t="s">
        <v>964</v>
      </c>
      <c r="AL47" t="s">
        <v>965</v>
      </c>
      <c r="AM47" t="s">
        <v>531</v>
      </c>
      <c r="AP47" t="s">
        <v>966</v>
      </c>
      <c r="AQ47" t="s">
        <v>967</v>
      </c>
      <c r="AR47" t="s">
        <v>968</v>
      </c>
      <c r="AS47" t="s">
        <v>969</v>
      </c>
      <c r="AT47" t="s">
        <v>970</v>
      </c>
      <c r="AU47" t="s">
        <v>1144</v>
      </c>
    </row>
    <row r="48" spans="2:47" ht="10" customHeight="1" outlineLevel="1" x14ac:dyDescent="0.15">
      <c r="B48" t="s">
        <v>1145</v>
      </c>
      <c r="C48" t="s">
        <v>1146</v>
      </c>
      <c r="D48" t="s">
        <v>183</v>
      </c>
      <c r="E48" t="s">
        <v>983</v>
      </c>
      <c r="F48" t="s">
        <v>798</v>
      </c>
      <c r="G48" t="s">
        <v>984</v>
      </c>
      <c r="H48" t="s">
        <v>985</v>
      </c>
      <c r="I48" t="s">
        <v>957</v>
      </c>
      <c r="J48" t="s">
        <v>604</v>
      </c>
      <c r="K48" t="s">
        <v>1088</v>
      </c>
      <c r="L48" t="s">
        <v>604</v>
      </c>
      <c r="M48" s="5">
        <v>16318344.310000001</v>
      </c>
      <c r="N48" s="5">
        <v>16318344.310000001</v>
      </c>
      <c r="O48" s="5">
        <v>16318344.310000001</v>
      </c>
      <c r="P48" s="5"/>
      <c r="Q48" s="16">
        <v>0</v>
      </c>
      <c r="R48" s="5"/>
      <c r="S48" s="17">
        <v>43621</v>
      </c>
      <c r="T48" s="17">
        <v>43616</v>
      </c>
      <c r="U48" s="17">
        <v>43937</v>
      </c>
      <c r="V48" s="17">
        <v>43937</v>
      </c>
      <c r="W48" s="17">
        <v>43621</v>
      </c>
      <c r="X48" s="17">
        <v>45839</v>
      </c>
      <c r="Y48" t="s">
        <v>955</v>
      </c>
      <c r="Z48" t="s">
        <v>818</v>
      </c>
      <c r="AA48" t="s">
        <v>1030</v>
      </c>
      <c r="AC48" s="16"/>
      <c r="AD48" t="s">
        <v>795</v>
      </c>
      <c r="AE48" t="s">
        <v>961</v>
      </c>
      <c r="AF48" t="s">
        <v>740</v>
      </c>
      <c r="AG48" t="s">
        <v>1036</v>
      </c>
      <c r="AJ48" t="s">
        <v>963</v>
      </c>
      <c r="AK48" t="s">
        <v>964</v>
      </c>
      <c r="AL48" t="s">
        <v>965</v>
      </c>
      <c r="AM48" t="s">
        <v>531</v>
      </c>
      <c r="AP48" t="s">
        <v>966</v>
      </c>
      <c r="AQ48" t="s">
        <v>967</v>
      </c>
      <c r="AR48" t="s">
        <v>968</v>
      </c>
      <c r="AS48" t="s">
        <v>969</v>
      </c>
      <c r="AT48" t="s">
        <v>970</v>
      </c>
      <c r="AU48" t="s">
        <v>1147</v>
      </c>
    </row>
    <row r="49" spans="2:47" ht="10" customHeight="1" outlineLevel="1" x14ac:dyDescent="0.15">
      <c r="B49" t="s">
        <v>1148</v>
      </c>
      <c r="C49" t="s">
        <v>1149</v>
      </c>
      <c r="D49" t="s">
        <v>169</v>
      </c>
      <c r="E49" t="s">
        <v>983</v>
      </c>
      <c r="F49" t="s">
        <v>798</v>
      </c>
      <c r="G49" t="s">
        <v>984</v>
      </c>
      <c r="H49" t="s">
        <v>985</v>
      </c>
      <c r="I49" t="s">
        <v>957</v>
      </c>
      <c r="J49" t="s">
        <v>602</v>
      </c>
      <c r="K49" t="s">
        <v>1070</v>
      </c>
      <c r="L49" t="s">
        <v>602</v>
      </c>
      <c r="M49" s="5">
        <v>15999676.029999999</v>
      </c>
      <c r="N49" s="5">
        <v>15999676.029999999</v>
      </c>
      <c r="O49" s="5">
        <v>15999676.029999999</v>
      </c>
      <c r="P49" s="5"/>
      <c r="Q49" s="16">
        <v>0</v>
      </c>
      <c r="R49" s="5"/>
      <c r="S49" s="17">
        <v>43004</v>
      </c>
      <c r="T49" s="17">
        <v>43004</v>
      </c>
      <c r="U49" s="17">
        <v>44582</v>
      </c>
      <c r="V49" s="17">
        <v>44582</v>
      </c>
      <c r="W49" s="17">
        <v>43004</v>
      </c>
      <c r="X49" s="17">
        <v>45551</v>
      </c>
      <c r="Y49" t="s">
        <v>959</v>
      </c>
      <c r="Z49" t="s">
        <v>796</v>
      </c>
      <c r="AA49" t="s">
        <v>960</v>
      </c>
      <c r="AC49" s="16"/>
      <c r="AD49" t="s">
        <v>795</v>
      </c>
      <c r="AE49" t="s">
        <v>961</v>
      </c>
      <c r="AF49" t="s">
        <v>745</v>
      </c>
      <c r="AG49" t="s">
        <v>1071</v>
      </c>
      <c r="AJ49" t="s">
        <v>963</v>
      </c>
      <c r="AK49" t="s">
        <v>964</v>
      </c>
      <c r="AL49" t="s">
        <v>965</v>
      </c>
      <c r="AM49" t="s">
        <v>645</v>
      </c>
      <c r="AP49" t="s">
        <v>966</v>
      </c>
      <c r="AQ49" t="s">
        <v>967</v>
      </c>
      <c r="AR49" t="s">
        <v>968</v>
      </c>
      <c r="AS49" t="s">
        <v>969</v>
      </c>
      <c r="AT49" t="s">
        <v>970</v>
      </c>
      <c r="AU49" t="s">
        <v>1150</v>
      </c>
    </row>
    <row r="50" spans="2:47" ht="10" customHeight="1" outlineLevel="1" x14ac:dyDescent="0.15">
      <c r="B50" t="s">
        <v>1151</v>
      </c>
      <c r="C50" t="s">
        <v>201</v>
      </c>
      <c r="G50" t="s">
        <v>955</v>
      </c>
      <c r="H50" t="s">
        <v>956</v>
      </c>
      <c r="I50" t="s">
        <v>957</v>
      </c>
      <c r="J50" t="s">
        <v>647</v>
      </c>
      <c r="K50" t="s">
        <v>1136</v>
      </c>
      <c r="L50" t="s">
        <v>647</v>
      </c>
      <c r="M50" s="5">
        <v>15894902.310000001</v>
      </c>
      <c r="N50" s="5">
        <v>15894902.310000001</v>
      </c>
      <c r="O50" s="5">
        <v>17766958.309999999</v>
      </c>
      <c r="P50" s="5"/>
      <c r="Q50" s="16">
        <v>0</v>
      </c>
      <c r="R50" s="5"/>
      <c r="S50" s="17">
        <v>42276</v>
      </c>
      <c r="T50" s="17">
        <v>42272</v>
      </c>
      <c r="U50" s="17">
        <v>42417</v>
      </c>
      <c r="V50" s="17">
        <v>42417</v>
      </c>
      <c r="W50" s="17">
        <v>42276</v>
      </c>
      <c r="X50" s="17">
        <v>42465</v>
      </c>
      <c r="Y50" t="s">
        <v>959</v>
      </c>
      <c r="Z50" t="s">
        <v>796</v>
      </c>
      <c r="AA50" t="s">
        <v>1030</v>
      </c>
      <c r="AC50" s="16">
        <v>1</v>
      </c>
      <c r="AD50" t="s">
        <v>795</v>
      </c>
      <c r="AE50" t="s">
        <v>961</v>
      </c>
      <c r="AF50" t="s">
        <v>748</v>
      </c>
      <c r="AG50" t="s">
        <v>1057</v>
      </c>
      <c r="AJ50" t="s">
        <v>963</v>
      </c>
      <c r="AK50" t="s">
        <v>964</v>
      </c>
      <c r="AL50" t="s">
        <v>965</v>
      </c>
      <c r="AM50" t="s">
        <v>531</v>
      </c>
      <c r="AP50" t="s">
        <v>966</v>
      </c>
      <c r="AQ50" t="s">
        <v>967</v>
      </c>
      <c r="AR50" t="s">
        <v>968</v>
      </c>
      <c r="AS50" t="s">
        <v>969</v>
      </c>
      <c r="AT50" t="s">
        <v>970</v>
      </c>
      <c r="AU50" t="s">
        <v>1152</v>
      </c>
    </row>
    <row r="51" spans="2:47" ht="10" customHeight="1" outlineLevel="1" x14ac:dyDescent="0.15">
      <c r="B51" t="s">
        <v>1153</v>
      </c>
      <c r="C51" t="s">
        <v>1154</v>
      </c>
      <c r="D51" t="s">
        <v>171</v>
      </c>
      <c r="E51" t="s">
        <v>983</v>
      </c>
      <c r="F51" t="s">
        <v>807</v>
      </c>
      <c r="G51" t="s">
        <v>984</v>
      </c>
      <c r="H51" t="s">
        <v>985</v>
      </c>
      <c r="I51" t="s">
        <v>957</v>
      </c>
      <c r="J51" t="s">
        <v>604</v>
      </c>
      <c r="K51" t="s">
        <v>1088</v>
      </c>
      <c r="L51" t="s">
        <v>604</v>
      </c>
      <c r="M51" s="5">
        <v>15775718.33</v>
      </c>
      <c r="N51" s="5">
        <v>15775718.33</v>
      </c>
      <c r="O51" s="5">
        <v>15775718.33</v>
      </c>
      <c r="P51" s="5"/>
      <c r="Q51" s="16">
        <v>0</v>
      </c>
      <c r="R51" s="5"/>
      <c r="S51" s="17">
        <v>45644</v>
      </c>
      <c r="T51" s="17">
        <v>45644</v>
      </c>
      <c r="U51" s="17">
        <v>46094</v>
      </c>
      <c r="V51" s="17">
        <v>46094</v>
      </c>
      <c r="W51" s="17">
        <v>45644</v>
      </c>
      <c r="X51" s="17">
        <v>46099</v>
      </c>
      <c r="Y51" t="s">
        <v>959</v>
      </c>
      <c r="Z51" t="s">
        <v>796</v>
      </c>
      <c r="AA51" t="s">
        <v>1023</v>
      </c>
      <c r="AB51" t="s">
        <v>1024</v>
      </c>
      <c r="AC51" s="16">
        <v>2</v>
      </c>
      <c r="AD51" t="s">
        <v>795</v>
      </c>
      <c r="AE51" t="s">
        <v>961</v>
      </c>
      <c r="AF51" t="s">
        <v>755</v>
      </c>
      <c r="AG51" t="s">
        <v>1049</v>
      </c>
      <c r="AH51" t="s">
        <v>994</v>
      </c>
      <c r="AI51" t="s">
        <v>995</v>
      </c>
      <c r="AJ51" t="s">
        <v>978</v>
      </c>
      <c r="AK51" t="s">
        <v>1026</v>
      </c>
      <c r="AL51" t="s">
        <v>965</v>
      </c>
      <c r="AM51" t="s">
        <v>531</v>
      </c>
      <c r="AP51" t="s">
        <v>966</v>
      </c>
      <c r="AQ51" t="s">
        <v>967</v>
      </c>
      <c r="AR51" t="s">
        <v>968</v>
      </c>
      <c r="AS51" t="s">
        <v>969</v>
      </c>
      <c r="AT51" t="s">
        <v>970</v>
      </c>
      <c r="AU51" t="s">
        <v>1155</v>
      </c>
    </row>
    <row r="52" spans="2:47" ht="10" customHeight="1" outlineLevel="1" x14ac:dyDescent="0.15">
      <c r="B52" t="s">
        <v>1156</v>
      </c>
      <c r="C52" t="s">
        <v>1157</v>
      </c>
      <c r="D52" t="s">
        <v>203</v>
      </c>
      <c r="E52" t="s">
        <v>835</v>
      </c>
      <c r="F52" t="s">
        <v>798</v>
      </c>
      <c r="G52" t="s">
        <v>984</v>
      </c>
      <c r="H52" t="s">
        <v>985</v>
      </c>
      <c r="I52" t="s">
        <v>957</v>
      </c>
      <c r="J52" t="s">
        <v>646</v>
      </c>
      <c r="K52" t="s">
        <v>1158</v>
      </c>
      <c r="L52" t="s">
        <v>646</v>
      </c>
      <c r="M52" s="5">
        <v>15534560.369999999</v>
      </c>
      <c r="N52" s="5">
        <v>15534560.369999999</v>
      </c>
      <c r="O52" s="5">
        <v>15534560.369999999</v>
      </c>
      <c r="P52" s="5"/>
      <c r="Q52" s="16">
        <v>0</v>
      </c>
      <c r="R52" s="5"/>
      <c r="S52" s="17">
        <v>43367</v>
      </c>
      <c r="T52" s="17">
        <v>43368</v>
      </c>
      <c r="U52" s="17">
        <v>43585</v>
      </c>
      <c r="V52" s="17">
        <v>43585</v>
      </c>
      <c r="W52" s="17">
        <v>43367</v>
      </c>
      <c r="X52" s="17">
        <v>43913</v>
      </c>
      <c r="Y52" t="s">
        <v>959</v>
      </c>
      <c r="Z52" t="s">
        <v>796</v>
      </c>
      <c r="AA52" t="s">
        <v>960</v>
      </c>
      <c r="AC52" s="16">
        <v>2</v>
      </c>
      <c r="AD52" t="s">
        <v>795</v>
      </c>
      <c r="AE52" t="s">
        <v>961</v>
      </c>
      <c r="AF52" t="s">
        <v>748</v>
      </c>
      <c r="AG52" t="s">
        <v>1057</v>
      </c>
      <c r="AH52" t="s">
        <v>1058</v>
      </c>
      <c r="AI52" t="s">
        <v>1059</v>
      </c>
      <c r="AJ52" t="s">
        <v>978</v>
      </c>
      <c r="AK52" t="s">
        <v>964</v>
      </c>
      <c r="AL52" t="s">
        <v>965</v>
      </c>
      <c r="AM52" t="s">
        <v>531</v>
      </c>
      <c r="AP52" t="s">
        <v>966</v>
      </c>
      <c r="AQ52" t="s">
        <v>967</v>
      </c>
      <c r="AR52" t="s">
        <v>968</v>
      </c>
      <c r="AS52" t="s">
        <v>969</v>
      </c>
      <c r="AT52" t="s">
        <v>970</v>
      </c>
      <c r="AU52" t="s">
        <v>1159</v>
      </c>
    </row>
    <row r="53" spans="2:47" ht="10" customHeight="1" outlineLevel="1" x14ac:dyDescent="0.15">
      <c r="B53" t="s">
        <v>1160</v>
      </c>
      <c r="C53" t="s">
        <v>204</v>
      </c>
      <c r="G53" t="s">
        <v>955</v>
      </c>
      <c r="H53" t="s">
        <v>956</v>
      </c>
      <c r="I53" t="s">
        <v>957</v>
      </c>
      <c r="J53" t="s">
        <v>649</v>
      </c>
      <c r="K53" t="s">
        <v>1161</v>
      </c>
      <c r="L53" t="s">
        <v>1162</v>
      </c>
      <c r="M53" s="5">
        <v>14788652.76</v>
      </c>
      <c r="N53" s="5">
        <v>14788652.76</v>
      </c>
      <c r="O53" s="5">
        <v>15692370.77</v>
      </c>
      <c r="P53" s="5"/>
      <c r="Q53" s="16">
        <v>0</v>
      </c>
      <c r="R53" s="5"/>
      <c r="S53" s="17">
        <v>42993</v>
      </c>
      <c r="T53" s="17">
        <v>42958</v>
      </c>
      <c r="U53" s="17">
        <v>43187</v>
      </c>
      <c r="V53" s="17">
        <v>43187</v>
      </c>
      <c r="W53" s="17">
        <v>42993</v>
      </c>
      <c r="X53" s="17">
        <v>43284</v>
      </c>
      <c r="Y53" t="s">
        <v>959</v>
      </c>
      <c r="Z53" t="s">
        <v>796</v>
      </c>
      <c r="AA53" t="s">
        <v>1030</v>
      </c>
      <c r="AC53" s="16">
        <v>1</v>
      </c>
      <c r="AD53" t="s">
        <v>795</v>
      </c>
      <c r="AE53" t="s">
        <v>961</v>
      </c>
      <c r="AF53" t="s">
        <v>748</v>
      </c>
      <c r="AG53" t="s">
        <v>1057</v>
      </c>
      <c r="AJ53" t="s">
        <v>963</v>
      </c>
      <c r="AK53" t="s">
        <v>964</v>
      </c>
      <c r="AL53" t="s">
        <v>965</v>
      </c>
      <c r="AM53" t="s">
        <v>531</v>
      </c>
      <c r="AP53" t="s">
        <v>966</v>
      </c>
      <c r="AQ53" t="s">
        <v>967</v>
      </c>
      <c r="AR53" t="s">
        <v>968</v>
      </c>
      <c r="AS53" t="s">
        <v>969</v>
      </c>
      <c r="AT53" t="s">
        <v>970</v>
      </c>
      <c r="AU53" t="s">
        <v>1163</v>
      </c>
    </row>
    <row r="54" spans="2:47" ht="10" customHeight="1" outlineLevel="1" x14ac:dyDescent="0.15">
      <c r="B54" t="s">
        <v>1164</v>
      </c>
      <c r="C54" t="s">
        <v>206</v>
      </c>
      <c r="G54" t="s">
        <v>955</v>
      </c>
      <c r="H54" t="s">
        <v>956</v>
      </c>
      <c r="I54" t="s">
        <v>957</v>
      </c>
      <c r="J54" t="s">
        <v>651</v>
      </c>
      <c r="K54" t="s">
        <v>1165</v>
      </c>
      <c r="L54" t="s">
        <v>651</v>
      </c>
      <c r="M54" s="5">
        <v>14430806</v>
      </c>
      <c r="N54" s="5">
        <v>14430806</v>
      </c>
      <c r="O54" s="5">
        <v>17628903</v>
      </c>
      <c r="P54" s="5"/>
      <c r="Q54" s="16">
        <v>52</v>
      </c>
      <c r="R54" s="5">
        <v>10781729</v>
      </c>
      <c r="S54" s="17">
        <v>44104</v>
      </c>
      <c r="T54" s="17">
        <v>44104</v>
      </c>
      <c r="U54" s="17">
        <v>44274</v>
      </c>
      <c r="V54" s="17">
        <v>44274</v>
      </c>
      <c r="W54" s="17">
        <v>44104</v>
      </c>
      <c r="X54" s="17">
        <v>44295</v>
      </c>
      <c r="Y54" t="s">
        <v>955</v>
      </c>
      <c r="Z54" t="s">
        <v>818</v>
      </c>
      <c r="AA54" t="s">
        <v>1030</v>
      </c>
      <c r="AC54" s="16">
        <v>2</v>
      </c>
      <c r="AD54" t="s">
        <v>795</v>
      </c>
      <c r="AE54" t="s">
        <v>961</v>
      </c>
      <c r="AF54" t="s">
        <v>755</v>
      </c>
      <c r="AG54" t="s">
        <v>1049</v>
      </c>
      <c r="AH54" t="s">
        <v>1058</v>
      </c>
      <c r="AI54" t="s">
        <v>1059</v>
      </c>
      <c r="AJ54" t="s">
        <v>978</v>
      </c>
      <c r="AK54" t="s">
        <v>964</v>
      </c>
      <c r="AL54" t="s">
        <v>965</v>
      </c>
      <c r="AM54" t="s">
        <v>531</v>
      </c>
      <c r="AP54" t="s">
        <v>966</v>
      </c>
      <c r="AQ54" t="s">
        <v>967</v>
      </c>
      <c r="AR54" t="s">
        <v>968</v>
      </c>
      <c r="AS54" t="s">
        <v>969</v>
      </c>
      <c r="AT54" t="s">
        <v>970</v>
      </c>
      <c r="AU54" t="s">
        <v>1166</v>
      </c>
    </row>
    <row r="55" spans="2:47" ht="10" customHeight="1" outlineLevel="1" x14ac:dyDescent="0.15">
      <c r="B55" t="s">
        <v>1167</v>
      </c>
      <c r="C55" t="s">
        <v>207</v>
      </c>
      <c r="G55" t="s">
        <v>955</v>
      </c>
      <c r="H55" t="s">
        <v>956</v>
      </c>
      <c r="I55" t="s">
        <v>957</v>
      </c>
      <c r="J55" t="s">
        <v>652</v>
      </c>
      <c r="K55" t="s">
        <v>1168</v>
      </c>
      <c r="L55" t="s">
        <v>652</v>
      </c>
      <c r="M55" s="5">
        <v>14384084</v>
      </c>
      <c r="N55" s="5">
        <v>14384084</v>
      </c>
      <c r="O55" s="5">
        <v>14384084</v>
      </c>
      <c r="P55" s="5"/>
      <c r="Q55" s="16">
        <v>0</v>
      </c>
      <c r="R55" s="5"/>
      <c r="S55" s="17">
        <v>45929</v>
      </c>
      <c r="T55" s="17">
        <v>45929</v>
      </c>
      <c r="U55" s="17">
        <v>46627</v>
      </c>
      <c r="V55" s="17">
        <v>46627</v>
      </c>
      <c r="W55" s="17">
        <v>45929</v>
      </c>
      <c r="X55" s="17">
        <v>46006</v>
      </c>
      <c r="Y55" t="s">
        <v>955</v>
      </c>
      <c r="Z55" t="s">
        <v>818</v>
      </c>
      <c r="AA55" t="s">
        <v>1030</v>
      </c>
      <c r="AC55" s="16">
        <v>4</v>
      </c>
      <c r="AD55" t="s">
        <v>795</v>
      </c>
      <c r="AE55" t="s">
        <v>961</v>
      </c>
      <c r="AF55" t="s">
        <v>741</v>
      </c>
      <c r="AG55" t="s">
        <v>1031</v>
      </c>
      <c r="AJ55" t="s">
        <v>963</v>
      </c>
      <c r="AK55" t="s">
        <v>964</v>
      </c>
      <c r="AL55" t="s">
        <v>965</v>
      </c>
      <c r="AM55" t="s">
        <v>531</v>
      </c>
      <c r="AP55" t="s">
        <v>966</v>
      </c>
      <c r="AQ55" t="s">
        <v>967</v>
      </c>
      <c r="AR55" t="s">
        <v>968</v>
      </c>
      <c r="AS55" t="s">
        <v>969</v>
      </c>
      <c r="AT55" t="s">
        <v>970</v>
      </c>
      <c r="AU55" t="s">
        <v>1169</v>
      </c>
    </row>
    <row r="56" spans="2:47" ht="10" customHeight="1" outlineLevel="1" x14ac:dyDescent="0.15">
      <c r="B56" t="s">
        <v>1170</v>
      </c>
      <c r="C56" t="s">
        <v>208</v>
      </c>
      <c r="G56" t="s">
        <v>955</v>
      </c>
      <c r="H56" t="s">
        <v>956</v>
      </c>
      <c r="I56" t="s">
        <v>957</v>
      </c>
      <c r="J56" t="s">
        <v>653</v>
      </c>
      <c r="K56" t="s">
        <v>1171</v>
      </c>
      <c r="L56" t="s">
        <v>653</v>
      </c>
      <c r="M56" s="5">
        <v>14284287</v>
      </c>
      <c r="N56" s="5">
        <v>14284287</v>
      </c>
      <c r="O56" s="5">
        <v>14284287</v>
      </c>
      <c r="P56" s="5"/>
      <c r="Q56" s="16">
        <v>0</v>
      </c>
      <c r="R56" s="5"/>
      <c r="S56" s="17">
        <v>45194</v>
      </c>
      <c r="T56" s="17">
        <v>45194</v>
      </c>
      <c r="U56" s="17">
        <v>46356</v>
      </c>
      <c r="V56" s="17">
        <v>46356</v>
      </c>
      <c r="W56" s="17">
        <v>45194</v>
      </c>
      <c r="X56" s="17">
        <v>46077</v>
      </c>
      <c r="Y56" t="s">
        <v>955</v>
      </c>
      <c r="Z56" t="s">
        <v>818</v>
      </c>
      <c r="AA56" t="s">
        <v>1030</v>
      </c>
      <c r="AC56" s="16">
        <v>2</v>
      </c>
      <c r="AD56" t="s">
        <v>795</v>
      </c>
      <c r="AE56" t="s">
        <v>961</v>
      </c>
      <c r="AF56" t="s">
        <v>741</v>
      </c>
      <c r="AG56" t="s">
        <v>1031</v>
      </c>
      <c r="AJ56" t="s">
        <v>963</v>
      </c>
      <c r="AK56" t="s">
        <v>964</v>
      </c>
      <c r="AL56" t="s">
        <v>965</v>
      </c>
      <c r="AM56" t="s">
        <v>531</v>
      </c>
      <c r="AP56" t="s">
        <v>966</v>
      </c>
      <c r="AQ56" t="s">
        <v>967</v>
      </c>
      <c r="AR56" t="s">
        <v>968</v>
      </c>
      <c r="AS56" t="s">
        <v>969</v>
      </c>
      <c r="AT56" t="s">
        <v>970</v>
      </c>
      <c r="AU56" t="s">
        <v>1172</v>
      </c>
    </row>
    <row r="57" spans="2:47" ht="10" customHeight="1" outlineLevel="1" x14ac:dyDescent="0.15">
      <c r="B57" t="s">
        <v>1173</v>
      </c>
      <c r="C57" t="s">
        <v>1174</v>
      </c>
      <c r="D57" t="s">
        <v>171</v>
      </c>
      <c r="E57" t="s">
        <v>983</v>
      </c>
      <c r="F57" t="s">
        <v>807</v>
      </c>
      <c r="G57" t="s">
        <v>984</v>
      </c>
      <c r="H57" t="s">
        <v>985</v>
      </c>
      <c r="I57" t="s">
        <v>957</v>
      </c>
      <c r="J57" t="s">
        <v>604</v>
      </c>
      <c r="K57" t="s">
        <v>1088</v>
      </c>
      <c r="L57" t="s">
        <v>604</v>
      </c>
      <c r="M57" s="5">
        <v>13960271.800000001</v>
      </c>
      <c r="N57" s="5">
        <v>13960271.800000001</v>
      </c>
      <c r="O57" s="5">
        <v>13960271.800000001</v>
      </c>
      <c r="P57" s="5"/>
      <c r="Q57" s="16">
        <v>0</v>
      </c>
      <c r="R57" s="5"/>
      <c r="S57" s="17">
        <v>44992</v>
      </c>
      <c r="T57" s="17">
        <v>44992</v>
      </c>
      <c r="U57" s="17">
        <v>45558</v>
      </c>
      <c r="V57" s="17">
        <v>45558</v>
      </c>
      <c r="W57" s="17">
        <v>44992</v>
      </c>
      <c r="X57" s="17">
        <v>45747</v>
      </c>
      <c r="Y57" t="s">
        <v>959</v>
      </c>
      <c r="Z57" t="s">
        <v>796</v>
      </c>
      <c r="AA57" t="s">
        <v>1023</v>
      </c>
      <c r="AB57" t="s">
        <v>1024</v>
      </c>
      <c r="AC57" s="16">
        <v>1</v>
      </c>
      <c r="AD57" t="s">
        <v>795</v>
      </c>
      <c r="AE57" t="s">
        <v>961</v>
      </c>
      <c r="AF57" t="s">
        <v>755</v>
      </c>
      <c r="AG57" t="s">
        <v>1049</v>
      </c>
      <c r="AH57" t="s">
        <v>994</v>
      </c>
      <c r="AI57" t="s">
        <v>995</v>
      </c>
      <c r="AJ57" t="s">
        <v>978</v>
      </c>
      <c r="AK57" t="s">
        <v>1026</v>
      </c>
      <c r="AL57" t="s">
        <v>965</v>
      </c>
      <c r="AM57" t="s">
        <v>456</v>
      </c>
      <c r="AP57" t="s">
        <v>966</v>
      </c>
      <c r="AQ57" t="s">
        <v>967</v>
      </c>
      <c r="AR57" t="s">
        <v>968</v>
      </c>
      <c r="AS57" t="s">
        <v>969</v>
      </c>
      <c r="AT57" t="s">
        <v>970</v>
      </c>
      <c r="AU57" t="s">
        <v>1175</v>
      </c>
    </row>
    <row r="58" spans="2:47" ht="10" customHeight="1" outlineLevel="1" x14ac:dyDescent="0.15">
      <c r="B58" t="s">
        <v>1176</v>
      </c>
      <c r="C58" t="s">
        <v>210</v>
      </c>
      <c r="G58" t="s">
        <v>1140</v>
      </c>
      <c r="H58" t="s">
        <v>1141</v>
      </c>
      <c r="I58" t="s">
        <v>957</v>
      </c>
      <c r="J58" t="s">
        <v>654</v>
      </c>
      <c r="K58" t="s">
        <v>1177</v>
      </c>
      <c r="L58" t="s">
        <v>654</v>
      </c>
      <c r="M58" s="5">
        <v>13742900</v>
      </c>
      <c r="N58" s="5">
        <v>13742900</v>
      </c>
      <c r="O58" s="5">
        <v>13992900</v>
      </c>
      <c r="P58" s="5"/>
      <c r="Q58" s="16">
        <v>0</v>
      </c>
      <c r="R58" s="5"/>
      <c r="S58" s="17">
        <v>46092</v>
      </c>
      <c r="T58" s="17">
        <v>46085</v>
      </c>
      <c r="U58" s="17">
        <v>46336</v>
      </c>
      <c r="V58" s="17">
        <v>46360</v>
      </c>
      <c r="W58" s="17">
        <v>46092</v>
      </c>
      <c r="X58" s="17">
        <v>46092</v>
      </c>
      <c r="Y58" t="s">
        <v>1178</v>
      </c>
      <c r="Z58" t="s">
        <v>825</v>
      </c>
      <c r="AA58" t="s">
        <v>1179</v>
      </c>
      <c r="AC58" s="16">
        <v>5</v>
      </c>
      <c r="AD58" t="s">
        <v>803</v>
      </c>
      <c r="AE58" t="s">
        <v>974</v>
      </c>
      <c r="AF58" t="s">
        <v>743</v>
      </c>
      <c r="AG58" t="s">
        <v>1075</v>
      </c>
      <c r="AJ58" t="s">
        <v>963</v>
      </c>
      <c r="AK58" t="s">
        <v>1180</v>
      </c>
      <c r="AL58" t="s">
        <v>965</v>
      </c>
      <c r="AM58" t="s">
        <v>531</v>
      </c>
      <c r="AP58" t="s">
        <v>966</v>
      </c>
      <c r="AQ58" t="s">
        <v>967</v>
      </c>
      <c r="AR58" t="s">
        <v>968</v>
      </c>
      <c r="AS58" t="s">
        <v>969</v>
      </c>
      <c r="AT58" t="s">
        <v>970</v>
      </c>
      <c r="AU58" t="s">
        <v>1181</v>
      </c>
    </row>
    <row r="59" spans="2:47" ht="10" customHeight="1" outlineLevel="1" x14ac:dyDescent="0.15">
      <c r="B59" t="s">
        <v>1182</v>
      </c>
      <c r="C59" t="s">
        <v>1183</v>
      </c>
      <c r="D59" t="s">
        <v>180</v>
      </c>
      <c r="E59" t="s">
        <v>835</v>
      </c>
      <c r="F59" t="s">
        <v>798</v>
      </c>
      <c r="G59" t="s">
        <v>984</v>
      </c>
      <c r="H59" t="s">
        <v>985</v>
      </c>
      <c r="I59" t="s">
        <v>957</v>
      </c>
      <c r="J59" t="s">
        <v>608</v>
      </c>
      <c r="K59" t="s">
        <v>1184</v>
      </c>
      <c r="L59" t="s">
        <v>987</v>
      </c>
      <c r="M59" s="5">
        <v>12920926.109999999</v>
      </c>
      <c r="N59" s="5">
        <v>12920926.109999999</v>
      </c>
      <c r="O59" s="5">
        <v>12920926.109999999</v>
      </c>
      <c r="P59" s="5"/>
      <c r="Q59" s="16">
        <v>0</v>
      </c>
      <c r="R59" s="5"/>
      <c r="S59" s="17">
        <v>44103</v>
      </c>
      <c r="T59" s="17">
        <v>44103</v>
      </c>
      <c r="U59" s="17">
        <v>44530</v>
      </c>
      <c r="V59" s="17">
        <v>44530</v>
      </c>
      <c r="W59" s="17">
        <v>44103</v>
      </c>
      <c r="X59" s="17">
        <v>45359</v>
      </c>
      <c r="Y59" t="s">
        <v>959</v>
      </c>
      <c r="Z59" t="s">
        <v>796</v>
      </c>
      <c r="AA59" t="s">
        <v>1030</v>
      </c>
      <c r="AC59" s="16">
        <v>2</v>
      </c>
      <c r="AD59" t="s">
        <v>795</v>
      </c>
      <c r="AE59" t="s">
        <v>961</v>
      </c>
      <c r="AF59" t="s">
        <v>744</v>
      </c>
      <c r="AG59" t="s">
        <v>1025</v>
      </c>
      <c r="AH59" t="s">
        <v>1058</v>
      </c>
      <c r="AI59" t="s">
        <v>1059</v>
      </c>
      <c r="AJ59" t="s">
        <v>978</v>
      </c>
      <c r="AK59" t="s">
        <v>964</v>
      </c>
      <c r="AL59" t="s">
        <v>965</v>
      </c>
      <c r="AM59" t="s">
        <v>531</v>
      </c>
      <c r="AP59" t="s">
        <v>966</v>
      </c>
      <c r="AQ59" t="s">
        <v>967</v>
      </c>
      <c r="AR59" t="s">
        <v>968</v>
      </c>
      <c r="AS59" t="s">
        <v>969</v>
      </c>
      <c r="AT59" t="s">
        <v>970</v>
      </c>
      <c r="AU59" t="s">
        <v>1185</v>
      </c>
    </row>
    <row r="60" spans="2:47" ht="10" customHeight="1" outlineLevel="1" x14ac:dyDescent="0.15">
      <c r="B60" t="s">
        <v>1186</v>
      </c>
      <c r="C60" t="s">
        <v>1187</v>
      </c>
      <c r="D60" t="s">
        <v>189</v>
      </c>
      <c r="E60" t="s">
        <v>835</v>
      </c>
      <c r="F60" t="s">
        <v>798</v>
      </c>
      <c r="G60" t="s">
        <v>984</v>
      </c>
      <c r="H60" t="s">
        <v>985</v>
      </c>
      <c r="I60" t="s">
        <v>957</v>
      </c>
      <c r="J60" t="s">
        <v>646</v>
      </c>
      <c r="K60" t="s">
        <v>1158</v>
      </c>
      <c r="L60" t="s">
        <v>646</v>
      </c>
      <c r="M60" s="5">
        <v>12913297.98</v>
      </c>
      <c r="N60" s="5">
        <v>12913297.98</v>
      </c>
      <c r="O60" s="5">
        <v>12913297.98</v>
      </c>
      <c r="P60" s="5"/>
      <c r="Q60" s="16">
        <v>0</v>
      </c>
      <c r="R60" s="5"/>
      <c r="S60" s="17">
        <v>45170</v>
      </c>
      <c r="T60" s="17">
        <v>45170</v>
      </c>
      <c r="U60" s="17">
        <v>45366</v>
      </c>
      <c r="V60" s="17">
        <v>45366</v>
      </c>
      <c r="W60" s="17">
        <v>45170</v>
      </c>
      <c r="X60" s="17">
        <v>45366</v>
      </c>
      <c r="Y60" t="s">
        <v>959</v>
      </c>
      <c r="Z60" t="s">
        <v>796</v>
      </c>
      <c r="AA60" t="s">
        <v>1030</v>
      </c>
      <c r="AC60" s="16">
        <v>2</v>
      </c>
      <c r="AD60" t="s">
        <v>795</v>
      </c>
      <c r="AE60" t="s">
        <v>961</v>
      </c>
      <c r="AF60" t="s">
        <v>744</v>
      </c>
      <c r="AG60" t="s">
        <v>1025</v>
      </c>
      <c r="AH60" t="s">
        <v>1058</v>
      </c>
      <c r="AI60" t="s">
        <v>1059</v>
      </c>
      <c r="AJ60" t="s">
        <v>978</v>
      </c>
      <c r="AK60" t="s">
        <v>964</v>
      </c>
      <c r="AL60" t="s">
        <v>965</v>
      </c>
      <c r="AM60" t="s">
        <v>531</v>
      </c>
      <c r="AP60" t="s">
        <v>966</v>
      </c>
      <c r="AQ60" t="s">
        <v>967</v>
      </c>
      <c r="AR60" t="s">
        <v>968</v>
      </c>
      <c r="AS60" t="s">
        <v>969</v>
      </c>
      <c r="AT60" t="s">
        <v>970</v>
      </c>
      <c r="AU60" t="s">
        <v>1188</v>
      </c>
    </row>
    <row r="61" spans="2:47" ht="10" customHeight="1" outlineLevel="1" x14ac:dyDescent="0.15">
      <c r="B61" t="s">
        <v>1189</v>
      </c>
      <c r="C61" t="s">
        <v>212</v>
      </c>
      <c r="G61" t="s">
        <v>955</v>
      </c>
      <c r="H61" t="s">
        <v>956</v>
      </c>
      <c r="I61" t="s">
        <v>957</v>
      </c>
      <c r="J61" t="s">
        <v>640</v>
      </c>
      <c r="K61" t="s">
        <v>1044</v>
      </c>
      <c r="L61" t="s">
        <v>1045</v>
      </c>
      <c r="M61" s="5">
        <v>12676852.42</v>
      </c>
      <c r="N61" s="5">
        <v>12676852.42</v>
      </c>
      <c r="O61" s="5">
        <v>12676852.42</v>
      </c>
      <c r="P61" s="5"/>
      <c r="Q61" s="16">
        <v>0</v>
      </c>
      <c r="R61" s="5"/>
      <c r="S61" s="17">
        <v>43735</v>
      </c>
      <c r="T61" s="17">
        <v>43735</v>
      </c>
      <c r="U61" s="17">
        <v>44179</v>
      </c>
      <c r="V61" s="17">
        <v>44179</v>
      </c>
      <c r="W61" s="17">
        <v>43735</v>
      </c>
      <c r="X61" s="17">
        <v>44160</v>
      </c>
      <c r="Y61" t="s">
        <v>1178</v>
      </c>
      <c r="Z61" t="s">
        <v>825</v>
      </c>
      <c r="AA61" t="s">
        <v>1179</v>
      </c>
      <c r="AC61" s="16">
        <v>4</v>
      </c>
      <c r="AD61" t="s">
        <v>795</v>
      </c>
      <c r="AE61" t="s">
        <v>961</v>
      </c>
      <c r="AF61" t="s">
        <v>740</v>
      </c>
      <c r="AG61" t="s">
        <v>1036</v>
      </c>
      <c r="AH61" t="s">
        <v>1058</v>
      </c>
      <c r="AI61" t="s">
        <v>1059</v>
      </c>
      <c r="AJ61" t="s">
        <v>978</v>
      </c>
      <c r="AK61" t="s">
        <v>964</v>
      </c>
      <c r="AL61" t="s">
        <v>965</v>
      </c>
      <c r="AM61" t="s">
        <v>531</v>
      </c>
      <c r="AP61" t="s">
        <v>966</v>
      </c>
      <c r="AQ61" t="s">
        <v>967</v>
      </c>
      <c r="AR61" t="s">
        <v>968</v>
      </c>
      <c r="AS61" t="s">
        <v>969</v>
      </c>
      <c r="AT61" t="s">
        <v>970</v>
      </c>
      <c r="AU61" t="s">
        <v>1190</v>
      </c>
    </row>
    <row r="62" spans="2:47" ht="10" customHeight="1" outlineLevel="1" x14ac:dyDescent="0.15">
      <c r="B62" t="s">
        <v>1191</v>
      </c>
      <c r="C62" t="s">
        <v>1192</v>
      </c>
      <c r="D62" t="s">
        <v>171</v>
      </c>
      <c r="E62" t="s">
        <v>983</v>
      </c>
      <c r="F62" t="s">
        <v>807</v>
      </c>
      <c r="G62" t="s">
        <v>984</v>
      </c>
      <c r="H62" t="s">
        <v>985</v>
      </c>
      <c r="I62" t="s">
        <v>957</v>
      </c>
      <c r="J62" t="s">
        <v>604</v>
      </c>
      <c r="K62" t="s">
        <v>1088</v>
      </c>
      <c r="L62" t="s">
        <v>604</v>
      </c>
      <c r="M62" s="5">
        <v>12363315.01</v>
      </c>
      <c r="N62" s="5">
        <v>12363315.01</v>
      </c>
      <c r="O62" s="5">
        <v>12363315.01</v>
      </c>
      <c r="P62" s="5"/>
      <c r="Q62" s="16">
        <v>0</v>
      </c>
      <c r="R62" s="5"/>
      <c r="S62" s="17">
        <v>45896</v>
      </c>
      <c r="T62" s="17">
        <v>45896</v>
      </c>
      <c r="U62" s="17">
        <v>46108</v>
      </c>
      <c r="V62" s="17">
        <v>46108</v>
      </c>
      <c r="W62" s="17">
        <v>45896</v>
      </c>
      <c r="X62" s="17">
        <v>46064</v>
      </c>
      <c r="Y62" t="s">
        <v>959</v>
      </c>
      <c r="Z62" t="s">
        <v>796</v>
      </c>
      <c r="AA62" t="s">
        <v>1023</v>
      </c>
      <c r="AB62" t="s">
        <v>1024</v>
      </c>
      <c r="AC62" s="16">
        <v>2</v>
      </c>
      <c r="AD62" t="s">
        <v>795</v>
      </c>
      <c r="AE62" t="s">
        <v>961</v>
      </c>
      <c r="AF62" t="s">
        <v>755</v>
      </c>
      <c r="AG62" t="s">
        <v>1049</v>
      </c>
      <c r="AH62" t="s">
        <v>1193</v>
      </c>
      <c r="AI62" t="s">
        <v>1194</v>
      </c>
      <c r="AJ62" t="s">
        <v>978</v>
      </c>
      <c r="AK62" t="s">
        <v>1026</v>
      </c>
      <c r="AL62" t="s">
        <v>965</v>
      </c>
      <c r="AM62" t="s">
        <v>531</v>
      </c>
      <c r="AP62" t="s">
        <v>966</v>
      </c>
      <c r="AQ62" t="s">
        <v>967</v>
      </c>
      <c r="AR62" t="s">
        <v>968</v>
      </c>
      <c r="AS62" t="s">
        <v>969</v>
      </c>
      <c r="AT62" t="s">
        <v>970</v>
      </c>
      <c r="AU62" t="s">
        <v>1195</v>
      </c>
    </row>
    <row r="63" spans="2:47" ht="10" customHeight="1" outlineLevel="1" x14ac:dyDescent="0.15">
      <c r="B63" t="s">
        <v>1196</v>
      </c>
      <c r="C63" t="s">
        <v>214</v>
      </c>
      <c r="G63" t="s">
        <v>955</v>
      </c>
      <c r="H63" t="s">
        <v>956</v>
      </c>
      <c r="I63" t="s">
        <v>957</v>
      </c>
      <c r="J63" t="s">
        <v>652</v>
      </c>
      <c r="K63" t="s">
        <v>1168</v>
      </c>
      <c r="L63" t="s">
        <v>652</v>
      </c>
      <c r="M63" s="5">
        <v>12292904.220000001</v>
      </c>
      <c r="N63" s="5">
        <v>12292904.220000001</v>
      </c>
      <c r="O63" s="5">
        <v>12292904.220000001</v>
      </c>
      <c r="P63" s="5"/>
      <c r="Q63" s="16">
        <v>0</v>
      </c>
      <c r="R63" s="5"/>
      <c r="S63" s="17">
        <v>45562</v>
      </c>
      <c r="T63" s="17">
        <v>45562</v>
      </c>
      <c r="U63" s="17">
        <v>46247</v>
      </c>
      <c r="V63" s="17">
        <v>46247</v>
      </c>
      <c r="W63" s="17">
        <v>45562</v>
      </c>
      <c r="X63" s="17">
        <v>46001</v>
      </c>
      <c r="Y63" t="s">
        <v>955</v>
      </c>
      <c r="Z63" t="s">
        <v>818</v>
      </c>
      <c r="AA63" t="s">
        <v>1030</v>
      </c>
      <c r="AC63" s="16">
        <v>3</v>
      </c>
      <c r="AD63" t="s">
        <v>795</v>
      </c>
      <c r="AE63" t="s">
        <v>961</v>
      </c>
      <c r="AF63" t="s">
        <v>741</v>
      </c>
      <c r="AG63" t="s">
        <v>1031</v>
      </c>
      <c r="AJ63" t="s">
        <v>963</v>
      </c>
      <c r="AK63" t="s">
        <v>964</v>
      </c>
      <c r="AL63" t="s">
        <v>965</v>
      </c>
      <c r="AM63" t="s">
        <v>531</v>
      </c>
      <c r="AP63" t="s">
        <v>966</v>
      </c>
      <c r="AQ63" t="s">
        <v>967</v>
      </c>
      <c r="AR63" t="s">
        <v>968</v>
      </c>
      <c r="AS63" t="s">
        <v>969</v>
      </c>
      <c r="AT63" t="s">
        <v>970</v>
      </c>
      <c r="AU63" t="s">
        <v>1197</v>
      </c>
    </row>
    <row r="64" spans="2:47" ht="10" customHeight="1" outlineLevel="1" x14ac:dyDescent="0.15">
      <c r="B64" t="s">
        <v>1198</v>
      </c>
      <c r="C64" t="s">
        <v>1199</v>
      </c>
      <c r="D64" t="s">
        <v>183</v>
      </c>
      <c r="E64" t="s">
        <v>983</v>
      </c>
      <c r="F64" t="s">
        <v>798</v>
      </c>
      <c r="G64" t="s">
        <v>984</v>
      </c>
      <c r="H64" t="s">
        <v>985</v>
      </c>
      <c r="I64" t="s">
        <v>957</v>
      </c>
      <c r="J64" t="s">
        <v>604</v>
      </c>
      <c r="K64" t="s">
        <v>1088</v>
      </c>
      <c r="L64" t="s">
        <v>604</v>
      </c>
      <c r="M64" s="5">
        <v>12200000</v>
      </c>
      <c r="N64" s="5">
        <v>12200000</v>
      </c>
      <c r="O64" s="5">
        <v>12200000</v>
      </c>
      <c r="P64" s="5"/>
      <c r="Q64" s="16">
        <v>0</v>
      </c>
      <c r="R64" s="5"/>
      <c r="S64" s="17">
        <v>42544</v>
      </c>
      <c r="T64" s="17">
        <v>42550</v>
      </c>
      <c r="U64" s="17">
        <v>43270</v>
      </c>
      <c r="V64" s="17">
        <v>43270</v>
      </c>
      <c r="W64" s="17">
        <v>42544</v>
      </c>
      <c r="X64" s="17">
        <v>43282</v>
      </c>
      <c r="Y64" t="s">
        <v>955</v>
      </c>
      <c r="Z64" t="s">
        <v>818</v>
      </c>
      <c r="AA64" t="s">
        <v>1030</v>
      </c>
      <c r="AC64" s="16"/>
      <c r="AD64" t="s">
        <v>795</v>
      </c>
      <c r="AE64" t="s">
        <v>961</v>
      </c>
      <c r="AF64" t="s">
        <v>755</v>
      </c>
      <c r="AG64" t="s">
        <v>1049</v>
      </c>
      <c r="AJ64" t="s">
        <v>963</v>
      </c>
      <c r="AK64" t="s">
        <v>964</v>
      </c>
      <c r="AL64" t="s">
        <v>965</v>
      </c>
      <c r="AM64" t="s">
        <v>575</v>
      </c>
      <c r="AP64" t="s">
        <v>966</v>
      </c>
      <c r="AQ64" t="s">
        <v>967</v>
      </c>
      <c r="AR64" t="s">
        <v>968</v>
      </c>
      <c r="AS64" t="s">
        <v>969</v>
      </c>
      <c r="AT64" t="s">
        <v>970</v>
      </c>
      <c r="AU64" t="s">
        <v>1200</v>
      </c>
    </row>
    <row r="65" spans="2:47" ht="10" customHeight="1" outlineLevel="1" x14ac:dyDescent="0.15">
      <c r="B65" t="s">
        <v>1201</v>
      </c>
      <c r="C65" t="s">
        <v>215</v>
      </c>
      <c r="G65" t="s">
        <v>955</v>
      </c>
      <c r="H65" t="s">
        <v>956</v>
      </c>
      <c r="I65" t="s">
        <v>957</v>
      </c>
      <c r="J65" t="s">
        <v>652</v>
      </c>
      <c r="K65" t="s">
        <v>1168</v>
      </c>
      <c r="L65" t="s">
        <v>652</v>
      </c>
      <c r="M65" s="5">
        <v>11947146.470000001</v>
      </c>
      <c r="N65" s="5">
        <v>11957596.470000001</v>
      </c>
      <c r="O65" s="5">
        <v>11957596.470000001</v>
      </c>
      <c r="P65" s="5"/>
      <c r="Q65" s="16">
        <v>0</v>
      </c>
      <c r="R65" s="5"/>
      <c r="S65" s="17">
        <v>44825</v>
      </c>
      <c r="T65" s="17">
        <v>44825</v>
      </c>
      <c r="U65" s="17">
        <v>46006</v>
      </c>
      <c r="V65" s="17">
        <v>46006</v>
      </c>
      <c r="W65" s="17">
        <v>44825</v>
      </c>
      <c r="X65" s="17">
        <v>46030</v>
      </c>
      <c r="Y65" t="s">
        <v>1178</v>
      </c>
      <c r="Z65" t="s">
        <v>825</v>
      </c>
      <c r="AA65" t="s">
        <v>1179</v>
      </c>
      <c r="AC65" s="16">
        <v>3</v>
      </c>
      <c r="AD65" t="s">
        <v>795</v>
      </c>
      <c r="AE65" t="s">
        <v>961</v>
      </c>
      <c r="AF65" t="s">
        <v>741</v>
      </c>
      <c r="AG65" t="s">
        <v>1031</v>
      </c>
      <c r="AH65" t="s">
        <v>1202</v>
      </c>
      <c r="AI65" t="s">
        <v>1203</v>
      </c>
      <c r="AJ65" t="s">
        <v>978</v>
      </c>
      <c r="AK65" t="s">
        <v>964</v>
      </c>
      <c r="AL65" t="s">
        <v>965</v>
      </c>
      <c r="AM65" t="s">
        <v>531</v>
      </c>
      <c r="AP65" t="s">
        <v>966</v>
      </c>
      <c r="AQ65" t="s">
        <v>967</v>
      </c>
      <c r="AR65" t="s">
        <v>968</v>
      </c>
      <c r="AS65" t="s">
        <v>969</v>
      </c>
      <c r="AT65" t="s">
        <v>970</v>
      </c>
      <c r="AU65" t="s">
        <v>1204</v>
      </c>
    </row>
    <row r="66" spans="2:47" ht="10" customHeight="1" outlineLevel="1" x14ac:dyDescent="0.15">
      <c r="B66" t="s">
        <v>1205</v>
      </c>
      <c r="C66" t="s">
        <v>1199</v>
      </c>
      <c r="D66" t="s">
        <v>169</v>
      </c>
      <c r="E66" t="s">
        <v>983</v>
      </c>
      <c r="F66" t="s">
        <v>798</v>
      </c>
      <c r="G66" t="s">
        <v>984</v>
      </c>
      <c r="H66" t="s">
        <v>985</v>
      </c>
      <c r="I66" t="s">
        <v>957</v>
      </c>
      <c r="J66" t="s">
        <v>602</v>
      </c>
      <c r="K66" t="s">
        <v>1070</v>
      </c>
      <c r="L66" t="s">
        <v>602</v>
      </c>
      <c r="M66" s="5">
        <v>11884509.48</v>
      </c>
      <c r="N66" s="5">
        <v>11884509.48</v>
      </c>
      <c r="O66" s="5">
        <v>11884509.48</v>
      </c>
      <c r="P66" s="5"/>
      <c r="Q66" s="16">
        <v>10</v>
      </c>
      <c r="R66" s="5">
        <v>10207785.08</v>
      </c>
      <c r="S66" s="17">
        <v>43312</v>
      </c>
      <c r="T66" s="17">
        <v>43312</v>
      </c>
      <c r="U66" s="17">
        <v>45563</v>
      </c>
      <c r="V66" s="17">
        <v>45563</v>
      </c>
      <c r="W66" s="17">
        <v>43312</v>
      </c>
      <c r="X66" s="17">
        <v>45887</v>
      </c>
      <c r="Y66" t="s">
        <v>959</v>
      </c>
      <c r="Z66" t="s">
        <v>796</v>
      </c>
      <c r="AA66" t="s">
        <v>960</v>
      </c>
      <c r="AC66" s="16"/>
      <c r="AD66" t="s">
        <v>795</v>
      </c>
      <c r="AE66" t="s">
        <v>961</v>
      </c>
      <c r="AF66" t="s">
        <v>745</v>
      </c>
      <c r="AG66" t="s">
        <v>1071</v>
      </c>
      <c r="AJ66" t="s">
        <v>963</v>
      </c>
      <c r="AK66" t="s">
        <v>964</v>
      </c>
      <c r="AL66" t="s">
        <v>965</v>
      </c>
      <c r="AM66" t="s">
        <v>645</v>
      </c>
      <c r="AP66" t="s">
        <v>966</v>
      </c>
      <c r="AQ66" t="s">
        <v>967</v>
      </c>
      <c r="AR66" t="s">
        <v>968</v>
      </c>
      <c r="AS66" t="s">
        <v>969</v>
      </c>
      <c r="AT66" t="s">
        <v>970</v>
      </c>
      <c r="AU66" t="s">
        <v>1206</v>
      </c>
    </row>
    <row r="67" spans="2:47" ht="10" customHeight="1" outlineLevel="1" x14ac:dyDescent="0.15">
      <c r="B67" t="s">
        <v>1207</v>
      </c>
      <c r="C67" t="s">
        <v>217</v>
      </c>
      <c r="G67" t="s">
        <v>955</v>
      </c>
      <c r="H67" t="s">
        <v>956</v>
      </c>
      <c r="I67" t="s">
        <v>957</v>
      </c>
      <c r="J67" t="s">
        <v>655</v>
      </c>
      <c r="K67" t="s">
        <v>1208</v>
      </c>
      <c r="L67" t="s">
        <v>655</v>
      </c>
      <c r="M67" s="5">
        <v>11847648.91</v>
      </c>
      <c r="N67" s="5">
        <v>11847648.91</v>
      </c>
      <c r="O67" s="5">
        <v>12041904.91</v>
      </c>
      <c r="P67" s="5"/>
      <c r="Q67" s="16">
        <v>0</v>
      </c>
      <c r="R67" s="5"/>
      <c r="S67" s="17">
        <v>41544</v>
      </c>
      <c r="T67" s="17">
        <v>41544</v>
      </c>
      <c r="U67" s="17">
        <v>42235</v>
      </c>
      <c r="V67" s="17">
        <v>42235</v>
      </c>
      <c r="W67" s="17">
        <v>41544</v>
      </c>
      <c r="X67" s="17">
        <v>44095</v>
      </c>
      <c r="Y67" t="s">
        <v>955</v>
      </c>
      <c r="Z67" t="s">
        <v>818</v>
      </c>
      <c r="AA67" t="s">
        <v>1030</v>
      </c>
      <c r="AC67" s="16">
        <v>3</v>
      </c>
      <c r="AD67" t="s">
        <v>795</v>
      </c>
      <c r="AE67" t="s">
        <v>961</v>
      </c>
      <c r="AF67" t="s">
        <v>738</v>
      </c>
      <c r="AG67" t="s">
        <v>988</v>
      </c>
      <c r="AJ67" t="s">
        <v>963</v>
      </c>
      <c r="AK67" t="s">
        <v>989</v>
      </c>
      <c r="AL67" t="s">
        <v>965</v>
      </c>
      <c r="AM67" t="s">
        <v>531</v>
      </c>
      <c r="AP67" t="s">
        <v>966</v>
      </c>
      <c r="AQ67" t="s">
        <v>967</v>
      </c>
      <c r="AR67" t="s">
        <v>968</v>
      </c>
      <c r="AS67" t="s">
        <v>969</v>
      </c>
      <c r="AT67" t="s">
        <v>970</v>
      </c>
      <c r="AU67" t="s">
        <v>1209</v>
      </c>
    </row>
    <row r="68" spans="2:47" ht="11" outlineLevel="1" x14ac:dyDescent="0.15">
      <c r="B68" t="s">
        <v>1210</v>
      </c>
      <c r="C68" t="s">
        <v>1211</v>
      </c>
      <c r="D68" t="s">
        <v>189</v>
      </c>
      <c r="E68" t="s">
        <v>835</v>
      </c>
      <c r="F68" t="s">
        <v>798</v>
      </c>
      <c r="G68" t="s">
        <v>984</v>
      </c>
      <c r="H68" t="s">
        <v>985</v>
      </c>
      <c r="I68" t="s">
        <v>957</v>
      </c>
      <c r="J68" t="s">
        <v>646</v>
      </c>
      <c r="K68" t="s">
        <v>1158</v>
      </c>
      <c r="L68" t="s">
        <v>646</v>
      </c>
      <c r="M68" s="5">
        <v>11762902.390000001</v>
      </c>
      <c r="N68" s="5">
        <v>11762902.390000001</v>
      </c>
      <c r="O68" s="5">
        <v>11762902.390000001</v>
      </c>
      <c r="P68" s="5"/>
      <c r="Q68" s="16">
        <v>0</v>
      </c>
      <c r="R68" s="5"/>
      <c r="S68" s="17">
        <v>45915</v>
      </c>
      <c r="T68" s="17">
        <v>45994</v>
      </c>
      <c r="U68" s="17">
        <v>46108</v>
      </c>
      <c r="V68" s="17">
        <v>46108</v>
      </c>
      <c r="W68" s="17">
        <v>45915</v>
      </c>
      <c r="X68" s="17">
        <v>46078</v>
      </c>
      <c r="Y68" t="s">
        <v>959</v>
      </c>
      <c r="Z68" t="s">
        <v>796</v>
      </c>
      <c r="AA68" t="s">
        <v>1030</v>
      </c>
      <c r="AC68" s="16">
        <v>3</v>
      </c>
      <c r="AD68" t="s">
        <v>795</v>
      </c>
      <c r="AE68" t="s">
        <v>961</v>
      </c>
      <c r="AF68" t="s">
        <v>744</v>
      </c>
      <c r="AG68" t="s">
        <v>1025</v>
      </c>
      <c r="AJ68" t="s">
        <v>963</v>
      </c>
      <c r="AK68" t="s">
        <v>964</v>
      </c>
      <c r="AL68" t="s">
        <v>965</v>
      </c>
      <c r="AM68" t="s">
        <v>531</v>
      </c>
      <c r="AP68" t="s">
        <v>966</v>
      </c>
      <c r="AQ68" t="s">
        <v>967</v>
      </c>
      <c r="AR68" t="s">
        <v>968</v>
      </c>
      <c r="AS68" t="s">
        <v>969</v>
      </c>
      <c r="AT68" t="s">
        <v>970</v>
      </c>
      <c r="AU68" t="s">
        <v>1212</v>
      </c>
    </row>
    <row r="69" spans="2:47" ht="11" outlineLevel="1" x14ac:dyDescent="0.15">
      <c r="B69" t="s">
        <v>1213</v>
      </c>
      <c r="C69" t="s">
        <v>218</v>
      </c>
      <c r="G69" t="s">
        <v>955</v>
      </c>
      <c r="H69" t="s">
        <v>956</v>
      </c>
      <c r="I69" t="s">
        <v>957</v>
      </c>
      <c r="J69" t="s">
        <v>656</v>
      </c>
      <c r="K69" t="s">
        <v>1214</v>
      </c>
      <c r="L69" t="s">
        <v>656</v>
      </c>
      <c r="M69" s="5">
        <v>11671800</v>
      </c>
      <c r="N69" s="5">
        <v>11671800</v>
      </c>
      <c r="O69" s="5">
        <v>11671800</v>
      </c>
      <c r="P69" s="5"/>
      <c r="Q69" s="16">
        <v>0</v>
      </c>
      <c r="R69" s="5"/>
      <c r="S69" s="17">
        <v>45547</v>
      </c>
      <c r="T69" s="17">
        <v>45547</v>
      </c>
      <c r="U69" s="17">
        <v>45773</v>
      </c>
      <c r="V69" s="17">
        <v>45773</v>
      </c>
      <c r="W69" s="17">
        <v>45547</v>
      </c>
      <c r="X69" s="17">
        <v>45714</v>
      </c>
      <c r="Y69" t="s">
        <v>955</v>
      </c>
      <c r="Z69" t="s">
        <v>818</v>
      </c>
      <c r="AA69" t="s">
        <v>1030</v>
      </c>
      <c r="AC69" s="16">
        <v>3</v>
      </c>
      <c r="AD69" t="s">
        <v>795</v>
      </c>
      <c r="AE69" t="s">
        <v>961</v>
      </c>
      <c r="AF69" t="s">
        <v>741</v>
      </c>
      <c r="AG69" t="s">
        <v>1031</v>
      </c>
      <c r="AJ69" t="s">
        <v>963</v>
      </c>
      <c r="AK69" t="s">
        <v>964</v>
      </c>
      <c r="AL69" t="s">
        <v>965</v>
      </c>
      <c r="AM69" t="s">
        <v>531</v>
      </c>
      <c r="AP69" t="s">
        <v>966</v>
      </c>
      <c r="AQ69" t="s">
        <v>967</v>
      </c>
      <c r="AR69" t="s">
        <v>968</v>
      </c>
      <c r="AS69" t="s">
        <v>969</v>
      </c>
      <c r="AT69" t="s">
        <v>970</v>
      </c>
      <c r="AU69" t="s">
        <v>1215</v>
      </c>
    </row>
    <row r="70" spans="2:47" ht="11" outlineLevel="1" x14ac:dyDescent="0.15">
      <c r="B70" t="s">
        <v>1216</v>
      </c>
      <c r="C70" t="s">
        <v>1217</v>
      </c>
      <c r="D70" t="s">
        <v>164</v>
      </c>
      <c r="E70" t="s">
        <v>983</v>
      </c>
      <c r="F70" t="s">
        <v>807</v>
      </c>
      <c r="G70" t="s">
        <v>984</v>
      </c>
      <c r="H70" t="s">
        <v>985</v>
      </c>
      <c r="I70" t="s">
        <v>957</v>
      </c>
      <c r="J70" t="s">
        <v>601</v>
      </c>
      <c r="K70" t="s">
        <v>1022</v>
      </c>
      <c r="L70" t="s">
        <v>601</v>
      </c>
      <c r="M70" s="5">
        <v>11563080.34</v>
      </c>
      <c r="N70" s="5">
        <v>11563080.34</v>
      </c>
      <c r="O70" s="5">
        <v>11563080.34</v>
      </c>
      <c r="P70" s="5"/>
      <c r="Q70" s="16">
        <v>0</v>
      </c>
      <c r="R70" s="5"/>
      <c r="S70" s="17">
        <v>44817</v>
      </c>
      <c r="T70" s="17">
        <v>44817</v>
      </c>
      <c r="U70" s="17">
        <v>45212</v>
      </c>
      <c r="V70" s="17">
        <v>45212</v>
      </c>
      <c r="W70" s="17">
        <v>44817</v>
      </c>
      <c r="X70" s="17">
        <v>45315</v>
      </c>
      <c r="Y70" t="s">
        <v>959</v>
      </c>
      <c r="Z70" t="s">
        <v>796</v>
      </c>
      <c r="AA70" t="s">
        <v>1023</v>
      </c>
      <c r="AB70" t="s">
        <v>1024</v>
      </c>
      <c r="AC70" s="16">
        <v>1</v>
      </c>
      <c r="AD70" t="s">
        <v>795</v>
      </c>
      <c r="AE70" t="s">
        <v>961</v>
      </c>
      <c r="AF70" t="s">
        <v>744</v>
      </c>
      <c r="AG70" t="s">
        <v>1025</v>
      </c>
      <c r="AH70" t="s">
        <v>994</v>
      </c>
      <c r="AI70" t="s">
        <v>995</v>
      </c>
      <c r="AJ70" t="s">
        <v>978</v>
      </c>
      <c r="AK70" t="s">
        <v>1026</v>
      </c>
      <c r="AL70" t="s">
        <v>965</v>
      </c>
      <c r="AM70" t="s">
        <v>456</v>
      </c>
      <c r="AP70" t="s">
        <v>966</v>
      </c>
      <c r="AQ70" t="s">
        <v>967</v>
      </c>
      <c r="AR70" t="s">
        <v>968</v>
      </c>
      <c r="AS70" t="s">
        <v>969</v>
      </c>
      <c r="AT70" t="s">
        <v>970</v>
      </c>
      <c r="AU70" t="s">
        <v>1218</v>
      </c>
    </row>
    <row r="71" spans="2:47" ht="11" outlineLevel="1" x14ac:dyDescent="0.15">
      <c r="B71" t="s">
        <v>1219</v>
      </c>
      <c r="C71" t="s">
        <v>1220</v>
      </c>
      <c r="D71" t="s">
        <v>167</v>
      </c>
      <c r="E71" t="s">
        <v>983</v>
      </c>
      <c r="F71" t="s">
        <v>807</v>
      </c>
      <c r="G71" t="s">
        <v>984</v>
      </c>
      <c r="H71" t="s">
        <v>985</v>
      </c>
      <c r="I71" t="s">
        <v>957</v>
      </c>
      <c r="J71" t="s">
        <v>601</v>
      </c>
      <c r="K71" t="s">
        <v>1022</v>
      </c>
      <c r="L71" t="s">
        <v>601</v>
      </c>
      <c r="M71" s="5">
        <v>11362025.01</v>
      </c>
      <c r="N71" s="5">
        <v>11362025.01</v>
      </c>
      <c r="O71" s="5">
        <v>11362025.01</v>
      </c>
      <c r="P71" s="5"/>
      <c r="Q71" s="16">
        <v>0</v>
      </c>
      <c r="R71" s="5"/>
      <c r="S71" s="17">
        <v>44057</v>
      </c>
      <c r="T71" s="17">
        <v>44057</v>
      </c>
      <c r="U71" s="17">
        <v>44449</v>
      </c>
      <c r="V71" s="17">
        <v>44449</v>
      </c>
      <c r="W71" s="17">
        <v>44057</v>
      </c>
      <c r="X71" s="17">
        <v>44775</v>
      </c>
      <c r="Y71" t="s">
        <v>955</v>
      </c>
      <c r="Z71" t="s">
        <v>818</v>
      </c>
      <c r="AA71" t="s">
        <v>1023</v>
      </c>
      <c r="AB71" t="s">
        <v>1024</v>
      </c>
      <c r="AC71" s="16">
        <v>2</v>
      </c>
      <c r="AD71" t="s">
        <v>795</v>
      </c>
      <c r="AE71" t="s">
        <v>961</v>
      </c>
      <c r="AF71" t="s">
        <v>744</v>
      </c>
      <c r="AG71" t="s">
        <v>1025</v>
      </c>
      <c r="AH71" t="s">
        <v>994</v>
      </c>
      <c r="AI71" t="s">
        <v>995</v>
      </c>
      <c r="AJ71" t="s">
        <v>978</v>
      </c>
      <c r="AK71" t="s">
        <v>964</v>
      </c>
      <c r="AL71" t="s">
        <v>965</v>
      </c>
      <c r="AM71" t="s">
        <v>456</v>
      </c>
      <c r="AP71" t="s">
        <v>966</v>
      </c>
      <c r="AQ71" t="s">
        <v>967</v>
      </c>
      <c r="AR71" t="s">
        <v>968</v>
      </c>
      <c r="AS71" t="s">
        <v>969</v>
      </c>
      <c r="AT71" t="s">
        <v>970</v>
      </c>
      <c r="AU71" t="s">
        <v>1221</v>
      </c>
    </row>
    <row r="72" spans="2:47" ht="11" outlineLevel="1" x14ac:dyDescent="0.15">
      <c r="B72" t="s">
        <v>1222</v>
      </c>
      <c r="C72" t="s">
        <v>219</v>
      </c>
      <c r="G72" t="s">
        <v>955</v>
      </c>
      <c r="H72" t="s">
        <v>956</v>
      </c>
      <c r="I72" t="s">
        <v>957</v>
      </c>
      <c r="J72" t="s">
        <v>642</v>
      </c>
      <c r="K72" t="s">
        <v>1062</v>
      </c>
      <c r="L72" t="s">
        <v>642</v>
      </c>
      <c r="M72" s="5">
        <v>11189522.84</v>
      </c>
      <c r="N72" s="5">
        <v>11189522.84</v>
      </c>
      <c r="O72" s="5">
        <v>11189522.84</v>
      </c>
      <c r="P72" s="5">
        <v>488382.95</v>
      </c>
      <c r="Q72" s="16">
        <v>0</v>
      </c>
      <c r="R72" s="5"/>
      <c r="S72" s="17">
        <v>43735</v>
      </c>
      <c r="T72" s="17">
        <v>43738</v>
      </c>
      <c r="U72" s="17">
        <v>45163</v>
      </c>
      <c r="V72" s="17">
        <v>45163</v>
      </c>
      <c r="W72" s="17">
        <v>43735</v>
      </c>
      <c r="X72" s="17">
        <v>45133</v>
      </c>
      <c r="Y72" t="s">
        <v>959</v>
      </c>
      <c r="Z72" t="s">
        <v>796</v>
      </c>
      <c r="AA72" t="s">
        <v>1030</v>
      </c>
      <c r="AC72" s="16">
        <v>4</v>
      </c>
      <c r="AD72" t="s">
        <v>795</v>
      </c>
      <c r="AE72" t="s">
        <v>961</v>
      </c>
      <c r="AF72" t="s">
        <v>760</v>
      </c>
      <c r="AG72" t="s">
        <v>1223</v>
      </c>
      <c r="AH72" t="s">
        <v>1058</v>
      </c>
      <c r="AI72" t="s">
        <v>1059</v>
      </c>
      <c r="AJ72" t="s">
        <v>978</v>
      </c>
      <c r="AK72" t="s">
        <v>964</v>
      </c>
      <c r="AL72" t="s">
        <v>965</v>
      </c>
      <c r="AM72" t="s">
        <v>531</v>
      </c>
      <c r="AP72" t="s">
        <v>966</v>
      </c>
      <c r="AQ72" t="s">
        <v>967</v>
      </c>
      <c r="AR72" t="s">
        <v>968</v>
      </c>
      <c r="AS72" t="s">
        <v>969</v>
      </c>
      <c r="AT72" t="s">
        <v>970</v>
      </c>
      <c r="AU72" t="s">
        <v>1224</v>
      </c>
    </row>
    <row r="73" spans="2:47" ht="11" outlineLevel="1" x14ac:dyDescent="0.15">
      <c r="B73" t="s">
        <v>1225</v>
      </c>
      <c r="C73" t="s">
        <v>1226</v>
      </c>
      <c r="D73" t="s">
        <v>194</v>
      </c>
      <c r="E73" t="s">
        <v>835</v>
      </c>
      <c r="F73" t="s">
        <v>807</v>
      </c>
      <c r="G73" t="s">
        <v>984</v>
      </c>
      <c r="H73" t="s">
        <v>985</v>
      </c>
      <c r="I73" t="s">
        <v>957</v>
      </c>
      <c r="J73" t="s">
        <v>608</v>
      </c>
      <c r="K73" t="s">
        <v>1184</v>
      </c>
      <c r="L73" t="s">
        <v>987</v>
      </c>
      <c r="M73" s="5">
        <v>10987564.890000001</v>
      </c>
      <c r="N73" s="5">
        <v>10987564.890000001</v>
      </c>
      <c r="O73" s="5">
        <v>10987564.890000001</v>
      </c>
      <c r="P73" s="5"/>
      <c r="Q73" s="16">
        <v>0</v>
      </c>
      <c r="R73" s="5"/>
      <c r="S73" s="17">
        <v>43007</v>
      </c>
      <c r="T73" s="17">
        <v>43007</v>
      </c>
      <c r="U73" s="17">
        <v>43189</v>
      </c>
      <c r="V73" s="17">
        <v>43189</v>
      </c>
      <c r="W73" s="17">
        <v>43007</v>
      </c>
      <c r="X73" s="17">
        <v>43171</v>
      </c>
      <c r="Y73" t="s">
        <v>959</v>
      </c>
      <c r="Z73" t="s">
        <v>796</v>
      </c>
      <c r="AA73" t="s">
        <v>960</v>
      </c>
      <c r="AC73" s="16">
        <v>1</v>
      </c>
      <c r="AD73" t="s">
        <v>795</v>
      </c>
      <c r="AE73" t="s">
        <v>961</v>
      </c>
      <c r="AF73" t="s">
        <v>744</v>
      </c>
      <c r="AG73" t="s">
        <v>1025</v>
      </c>
      <c r="AJ73" t="s">
        <v>963</v>
      </c>
      <c r="AK73" t="s">
        <v>964</v>
      </c>
      <c r="AL73" t="s">
        <v>965</v>
      </c>
      <c r="AM73" t="s">
        <v>531</v>
      </c>
      <c r="AP73" t="s">
        <v>966</v>
      </c>
      <c r="AQ73" t="s">
        <v>967</v>
      </c>
      <c r="AR73" t="s">
        <v>968</v>
      </c>
      <c r="AS73" t="s">
        <v>969</v>
      </c>
      <c r="AT73" t="s">
        <v>970</v>
      </c>
      <c r="AU73" t="s">
        <v>1227</v>
      </c>
    </row>
    <row r="74" spans="2:47" ht="11" outlineLevel="1" x14ac:dyDescent="0.15">
      <c r="B74" t="s">
        <v>1228</v>
      </c>
      <c r="C74" t="s">
        <v>222</v>
      </c>
      <c r="G74" t="s">
        <v>955</v>
      </c>
      <c r="H74" t="s">
        <v>956</v>
      </c>
      <c r="I74" t="s">
        <v>957</v>
      </c>
      <c r="J74" t="s">
        <v>646</v>
      </c>
      <c r="K74" t="s">
        <v>1158</v>
      </c>
      <c r="L74" t="s">
        <v>646</v>
      </c>
      <c r="M74" s="5">
        <v>10686047.949999999</v>
      </c>
      <c r="N74" s="5">
        <v>10686047.949999999</v>
      </c>
      <c r="O74" s="5">
        <v>10686047.949999999</v>
      </c>
      <c r="P74" s="5">
        <v>729616.75</v>
      </c>
      <c r="Q74" s="16">
        <v>0</v>
      </c>
      <c r="R74" s="5"/>
      <c r="S74" s="17">
        <v>44469</v>
      </c>
      <c r="T74" s="17">
        <v>44469</v>
      </c>
      <c r="U74" s="17">
        <v>44662</v>
      </c>
      <c r="V74" s="17">
        <v>44662</v>
      </c>
      <c r="W74" s="17">
        <v>44469</v>
      </c>
      <c r="X74" s="17">
        <v>44755</v>
      </c>
      <c r="Y74" t="s">
        <v>959</v>
      </c>
      <c r="Z74" t="s">
        <v>796</v>
      </c>
      <c r="AA74" t="s">
        <v>1030</v>
      </c>
      <c r="AC74" s="16">
        <v>2</v>
      </c>
      <c r="AD74" t="s">
        <v>795</v>
      </c>
      <c r="AE74" t="s">
        <v>961</v>
      </c>
      <c r="AF74" t="s">
        <v>744</v>
      </c>
      <c r="AG74" t="s">
        <v>1025</v>
      </c>
      <c r="AH74" t="s">
        <v>1058</v>
      </c>
      <c r="AI74" t="s">
        <v>1059</v>
      </c>
      <c r="AJ74" t="s">
        <v>978</v>
      </c>
      <c r="AK74" t="s">
        <v>964</v>
      </c>
      <c r="AL74" t="s">
        <v>965</v>
      </c>
      <c r="AM74" t="s">
        <v>531</v>
      </c>
      <c r="AP74" t="s">
        <v>966</v>
      </c>
      <c r="AQ74" t="s">
        <v>967</v>
      </c>
      <c r="AR74" t="s">
        <v>968</v>
      </c>
      <c r="AS74" t="s">
        <v>969</v>
      </c>
      <c r="AT74" t="s">
        <v>970</v>
      </c>
      <c r="AU74" t="s">
        <v>1229</v>
      </c>
    </row>
    <row r="75" spans="2:47" ht="11" outlineLevel="1" x14ac:dyDescent="0.15">
      <c r="B75" t="s">
        <v>1230</v>
      </c>
      <c r="C75" t="s">
        <v>220</v>
      </c>
      <c r="G75" t="s">
        <v>955</v>
      </c>
      <c r="H75" t="s">
        <v>956</v>
      </c>
      <c r="I75" t="s">
        <v>957</v>
      </c>
      <c r="J75" t="s">
        <v>657</v>
      </c>
      <c r="K75" t="s">
        <v>1231</v>
      </c>
      <c r="L75" t="s">
        <v>657</v>
      </c>
      <c r="M75" s="5">
        <v>10663209.800000001</v>
      </c>
      <c r="N75" s="5">
        <v>10663209.800000001</v>
      </c>
      <c r="O75" s="5">
        <v>10916490.08</v>
      </c>
      <c r="P75" s="5">
        <v>3045040.33</v>
      </c>
      <c r="Q75" s="16">
        <v>0</v>
      </c>
      <c r="R75" s="5"/>
      <c r="S75" s="17">
        <v>45099</v>
      </c>
      <c r="T75" s="17">
        <v>45099</v>
      </c>
      <c r="U75" s="17">
        <v>46080</v>
      </c>
      <c r="V75" s="17">
        <v>46171</v>
      </c>
      <c r="W75" s="17">
        <v>45099</v>
      </c>
      <c r="X75" s="17">
        <v>46066</v>
      </c>
      <c r="Y75" t="s">
        <v>959</v>
      </c>
      <c r="Z75" t="s">
        <v>796</v>
      </c>
      <c r="AA75" t="s">
        <v>1030</v>
      </c>
      <c r="AC75" s="16">
        <v>2</v>
      </c>
      <c r="AD75" t="s">
        <v>795</v>
      </c>
      <c r="AE75" t="s">
        <v>961</v>
      </c>
      <c r="AF75" t="s">
        <v>748</v>
      </c>
      <c r="AG75" t="s">
        <v>1057</v>
      </c>
      <c r="AH75" t="s">
        <v>1232</v>
      </c>
      <c r="AI75" t="s">
        <v>1233</v>
      </c>
      <c r="AJ75" t="s">
        <v>978</v>
      </c>
      <c r="AK75" t="s">
        <v>964</v>
      </c>
      <c r="AL75" t="s">
        <v>965</v>
      </c>
      <c r="AM75" t="s">
        <v>531</v>
      </c>
      <c r="AP75" t="s">
        <v>966</v>
      </c>
      <c r="AQ75" t="s">
        <v>967</v>
      </c>
      <c r="AR75" t="s">
        <v>968</v>
      </c>
      <c r="AS75" t="s">
        <v>969</v>
      </c>
      <c r="AT75" t="s">
        <v>970</v>
      </c>
      <c r="AU75" t="s">
        <v>1234</v>
      </c>
    </row>
    <row r="76" spans="2:47" ht="11" outlineLevel="1" x14ac:dyDescent="0.15">
      <c r="B76" t="s">
        <v>1235</v>
      </c>
      <c r="C76" t="s">
        <v>1236</v>
      </c>
      <c r="D76" t="s">
        <v>191</v>
      </c>
      <c r="E76" t="s">
        <v>835</v>
      </c>
      <c r="F76" t="s">
        <v>798</v>
      </c>
      <c r="G76" t="s">
        <v>984</v>
      </c>
      <c r="H76" t="s">
        <v>985</v>
      </c>
      <c r="I76" t="s">
        <v>957</v>
      </c>
      <c r="J76" t="s">
        <v>608</v>
      </c>
      <c r="K76" t="s">
        <v>1184</v>
      </c>
      <c r="L76" t="s">
        <v>987</v>
      </c>
      <c r="M76" s="5">
        <v>10623819</v>
      </c>
      <c r="N76" s="5">
        <v>10623819</v>
      </c>
      <c r="O76" s="5">
        <v>10623819</v>
      </c>
      <c r="P76" s="5"/>
      <c r="Q76" s="16">
        <v>0</v>
      </c>
      <c r="R76" s="5"/>
      <c r="S76" s="17">
        <v>45547</v>
      </c>
      <c r="T76" s="17">
        <v>45630</v>
      </c>
      <c r="U76" s="17">
        <v>45809</v>
      </c>
      <c r="V76" s="17">
        <v>45809</v>
      </c>
      <c r="W76" s="17">
        <v>45547</v>
      </c>
      <c r="X76" s="17">
        <v>45792</v>
      </c>
      <c r="Y76" t="s">
        <v>959</v>
      </c>
      <c r="Z76" t="s">
        <v>796</v>
      </c>
      <c r="AA76" t="s">
        <v>1030</v>
      </c>
      <c r="AC76" s="16">
        <v>2</v>
      </c>
      <c r="AD76" t="s">
        <v>795</v>
      </c>
      <c r="AE76" t="s">
        <v>961</v>
      </c>
      <c r="AF76" t="s">
        <v>744</v>
      </c>
      <c r="AG76" t="s">
        <v>1025</v>
      </c>
      <c r="AH76" t="s">
        <v>1058</v>
      </c>
      <c r="AI76" t="s">
        <v>1059</v>
      </c>
      <c r="AJ76" t="s">
        <v>978</v>
      </c>
      <c r="AK76" t="s">
        <v>964</v>
      </c>
      <c r="AL76" t="s">
        <v>965</v>
      </c>
      <c r="AM76" t="s">
        <v>531</v>
      </c>
      <c r="AP76" t="s">
        <v>966</v>
      </c>
      <c r="AQ76" t="s">
        <v>967</v>
      </c>
      <c r="AR76" t="s">
        <v>968</v>
      </c>
      <c r="AS76" t="s">
        <v>969</v>
      </c>
      <c r="AT76" t="s">
        <v>970</v>
      </c>
      <c r="AU76" t="s">
        <v>1237</v>
      </c>
    </row>
    <row r="77" spans="2:47" ht="11" outlineLevel="1" x14ac:dyDescent="0.15">
      <c r="B77" t="s">
        <v>1238</v>
      </c>
      <c r="C77" t="s">
        <v>221</v>
      </c>
      <c r="G77" t="s">
        <v>955</v>
      </c>
      <c r="H77" t="s">
        <v>956</v>
      </c>
      <c r="I77" t="s">
        <v>957</v>
      </c>
      <c r="J77" t="s">
        <v>640</v>
      </c>
      <c r="K77" t="s">
        <v>1044</v>
      </c>
      <c r="L77" t="s">
        <v>1045</v>
      </c>
      <c r="M77" s="5">
        <v>10572232</v>
      </c>
      <c r="N77" s="5">
        <v>10572232</v>
      </c>
      <c r="O77" s="5">
        <v>10572232</v>
      </c>
      <c r="P77" s="5">
        <v>604152</v>
      </c>
      <c r="Q77" s="16">
        <v>0</v>
      </c>
      <c r="R77" s="5"/>
      <c r="S77" s="17">
        <v>43406</v>
      </c>
      <c r="T77" s="17">
        <v>43406</v>
      </c>
      <c r="U77" s="17">
        <v>44196</v>
      </c>
      <c r="V77" s="17">
        <v>44196</v>
      </c>
      <c r="W77" s="17">
        <v>43406</v>
      </c>
      <c r="X77" s="17">
        <v>44078</v>
      </c>
      <c r="Y77" t="s">
        <v>955</v>
      </c>
      <c r="Z77" t="s">
        <v>818</v>
      </c>
      <c r="AA77" t="s">
        <v>1030</v>
      </c>
      <c r="AC77" s="16">
        <v>1</v>
      </c>
      <c r="AD77" t="s">
        <v>795</v>
      </c>
      <c r="AE77" t="s">
        <v>961</v>
      </c>
      <c r="AF77" t="s">
        <v>741</v>
      </c>
      <c r="AG77" t="s">
        <v>1031</v>
      </c>
      <c r="AH77" t="s">
        <v>1239</v>
      </c>
      <c r="AI77" t="s">
        <v>1240</v>
      </c>
      <c r="AJ77" t="s">
        <v>978</v>
      </c>
      <c r="AK77" t="s">
        <v>964</v>
      </c>
      <c r="AL77" t="s">
        <v>965</v>
      </c>
      <c r="AM77" t="s">
        <v>531</v>
      </c>
      <c r="AP77" t="s">
        <v>966</v>
      </c>
      <c r="AQ77" t="s">
        <v>967</v>
      </c>
      <c r="AR77" t="s">
        <v>968</v>
      </c>
      <c r="AS77" t="s">
        <v>969</v>
      </c>
      <c r="AT77" t="s">
        <v>970</v>
      </c>
      <c r="AU77" t="s">
        <v>1241</v>
      </c>
    </row>
    <row r="78" spans="2:47" ht="11" outlineLevel="1" x14ac:dyDescent="0.15">
      <c r="B78" t="s">
        <v>1242</v>
      </c>
      <c r="C78" t="s">
        <v>982</v>
      </c>
      <c r="D78" t="s">
        <v>224</v>
      </c>
      <c r="E78" t="s">
        <v>835</v>
      </c>
      <c r="F78" t="s">
        <v>798</v>
      </c>
      <c r="G78" t="s">
        <v>984</v>
      </c>
      <c r="H78" t="s">
        <v>985</v>
      </c>
      <c r="I78" t="s">
        <v>957</v>
      </c>
      <c r="J78" t="s">
        <v>640</v>
      </c>
      <c r="K78" t="s">
        <v>1044</v>
      </c>
      <c r="L78" t="s">
        <v>1045</v>
      </c>
      <c r="M78" s="5">
        <v>10355654.1</v>
      </c>
      <c r="N78" s="5">
        <v>10355654.1</v>
      </c>
      <c r="O78" s="5">
        <v>10855410.560000001</v>
      </c>
      <c r="P78" s="5"/>
      <c r="Q78" s="16">
        <v>0</v>
      </c>
      <c r="R78" s="5"/>
      <c r="S78" s="17">
        <v>41773</v>
      </c>
      <c r="T78" s="17">
        <v>41773</v>
      </c>
      <c r="U78" s="17">
        <v>42228</v>
      </c>
      <c r="V78" s="17">
        <v>42228</v>
      </c>
      <c r="W78" s="17">
        <v>41773</v>
      </c>
      <c r="X78" s="17">
        <v>42276</v>
      </c>
      <c r="Y78" t="s">
        <v>955</v>
      </c>
      <c r="Z78" t="s">
        <v>818</v>
      </c>
      <c r="AA78" t="s">
        <v>1030</v>
      </c>
      <c r="AC78" s="16">
        <v>2</v>
      </c>
      <c r="AD78" t="s">
        <v>795</v>
      </c>
      <c r="AE78" t="s">
        <v>961</v>
      </c>
      <c r="AF78" t="s">
        <v>740</v>
      </c>
      <c r="AG78" t="s">
        <v>1036</v>
      </c>
      <c r="AJ78" t="s">
        <v>963</v>
      </c>
      <c r="AK78" t="s">
        <v>964</v>
      </c>
      <c r="AL78" t="s">
        <v>965</v>
      </c>
      <c r="AM78" t="s">
        <v>456</v>
      </c>
      <c r="AP78" t="s">
        <v>966</v>
      </c>
      <c r="AQ78" t="s">
        <v>967</v>
      </c>
      <c r="AR78" t="s">
        <v>968</v>
      </c>
      <c r="AS78" t="s">
        <v>969</v>
      </c>
      <c r="AT78" t="s">
        <v>970</v>
      </c>
      <c r="AU78" t="s">
        <v>1243</v>
      </c>
    </row>
    <row r="79" spans="2:47" ht="11" outlineLevel="1" x14ac:dyDescent="0.15">
      <c r="B79" t="s">
        <v>1244</v>
      </c>
      <c r="C79" t="s">
        <v>1245</v>
      </c>
      <c r="D79" t="s">
        <v>202</v>
      </c>
      <c r="E79" t="s">
        <v>835</v>
      </c>
      <c r="F79" t="s">
        <v>798</v>
      </c>
      <c r="G79" t="s">
        <v>984</v>
      </c>
      <c r="H79" t="s">
        <v>985</v>
      </c>
      <c r="I79" t="s">
        <v>957</v>
      </c>
      <c r="J79" t="s">
        <v>608</v>
      </c>
      <c r="K79" t="s">
        <v>1184</v>
      </c>
      <c r="L79" t="s">
        <v>1246</v>
      </c>
      <c r="M79" s="5">
        <v>10352722.630000001</v>
      </c>
      <c r="N79" s="5">
        <v>10352722.630000001</v>
      </c>
      <c r="O79" s="5">
        <v>10352722.630000001</v>
      </c>
      <c r="P79" s="5">
        <v>-7273.73</v>
      </c>
      <c r="Q79" s="16">
        <v>0</v>
      </c>
      <c r="R79" s="5"/>
      <c r="S79" s="17">
        <v>43766</v>
      </c>
      <c r="T79" s="17">
        <v>43766</v>
      </c>
      <c r="U79" s="17">
        <v>43922</v>
      </c>
      <c r="V79" s="17">
        <v>43922</v>
      </c>
      <c r="W79" s="17">
        <v>43766</v>
      </c>
      <c r="X79" s="17">
        <v>44104</v>
      </c>
      <c r="Y79" t="s">
        <v>959</v>
      </c>
      <c r="Z79" t="s">
        <v>796</v>
      </c>
      <c r="AA79" t="s">
        <v>960</v>
      </c>
      <c r="AC79" s="16">
        <v>1</v>
      </c>
      <c r="AD79" t="s">
        <v>795</v>
      </c>
      <c r="AE79" t="s">
        <v>961</v>
      </c>
      <c r="AF79" t="s">
        <v>744</v>
      </c>
      <c r="AG79" t="s">
        <v>1025</v>
      </c>
      <c r="AH79" t="s">
        <v>1058</v>
      </c>
      <c r="AI79" t="s">
        <v>1059</v>
      </c>
      <c r="AJ79" t="s">
        <v>978</v>
      </c>
      <c r="AK79" t="s">
        <v>964</v>
      </c>
      <c r="AL79" t="s">
        <v>965</v>
      </c>
      <c r="AM79" t="s">
        <v>531</v>
      </c>
      <c r="AP79" t="s">
        <v>966</v>
      </c>
      <c r="AQ79" t="s">
        <v>967</v>
      </c>
      <c r="AR79" t="s">
        <v>968</v>
      </c>
      <c r="AS79" t="s">
        <v>969</v>
      </c>
      <c r="AT79" t="s">
        <v>970</v>
      </c>
      <c r="AU79" t="s">
        <v>1247</v>
      </c>
    </row>
    <row r="80" spans="2:47" ht="11" outlineLevel="1" x14ac:dyDescent="0.15">
      <c r="B80" t="s">
        <v>1248</v>
      </c>
      <c r="C80" t="s">
        <v>1149</v>
      </c>
      <c r="D80" t="s">
        <v>199</v>
      </c>
      <c r="E80" t="s">
        <v>983</v>
      </c>
      <c r="F80" t="s">
        <v>807</v>
      </c>
      <c r="G80" t="s">
        <v>984</v>
      </c>
      <c r="H80" t="s">
        <v>985</v>
      </c>
      <c r="I80" t="s">
        <v>957</v>
      </c>
      <c r="J80" t="s">
        <v>608</v>
      </c>
      <c r="K80" t="s">
        <v>1184</v>
      </c>
      <c r="L80" t="s">
        <v>987</v>
      </c>
      <c r="M80" s="5">
        <v>10262843.42</v>
      </c>
      <c r="N80" s="5">
        <v>10262843.42</v>
      </c>
      <c r="O80" s="5">
        <v>10262843.42</v>
      </c>
      <c r="P80" s="5"/>
      <c r="Q80" s="16">
        <v>0</v>
      </c>
      <c r="R80" s="5"/>
      <c r="S80" s="17">
        <v>42475</v>
      </c>
      <c r="T80" s="17">
        <v>42475</v>
      </c>
      <c r="U80" s="17">
        <v>43182</v>
      </c>
      <c r="V80" s="17">
        <v>43182</v>
      </c>
      <c r="W80" s="17">
        <v>42475</v>
      </c>
      <c r="X80" s="17">
        <v>43185</v>
      </c>
      <c r="Y80" t="s">
        <v>959</v>
      </c>
      <c r="Z80" t="s">
        <v>796</v>
      </c>
      <c r="AA80" t="s">
        <v>1023</v>
      </c>
      <c r="AB80" t="s">
        <v>1024</v>
      </c>
      <c r="AC80" s="16">
        <v>3</v>
      </c>
      <c r="AD80" t="s">
        <v>795</v>
      </c>
      <c r="AE80" t="s">
        <v>961</v>
      </c>
      <c r="AF80" t="s">
        <v>739</v>
      </c>
      <c r="AG80" t="s">
        <v>993</v>
      </c>
      <c r="AJ80" t="s">
        <v>963</v>
      </c>
      <c r="AK80" t="s">
        <v>996</v>
      </c>
      <c r="AL80" t="s">
        <v>965</v>
      </c>
      <c r="AM80" t="s">
        <v>456</v>
      </c>
      <c r="AP80" t="s">
        <v>966</v>
      </c>
      <c r="AQ80" t="s">
        <v>967</v>
      </c>
      <c r="AR80" t="s">
        <v>968</v>
      </c>
      <c r="AS80" t="s">
        <v>969</v>
      </c>
      <c r="AT80" t="s">
        <v>970</v>
      </c>
      <c r="AU80" t="s">
        <v>1249</v>
      </c>
    </row>
    <row r="81" spans="2:47" ht="11" outlineLevel="1" x14ac:dyDescent="0.15">
      <c r="B81" t="s">
        <v>1250</v>
      </c>
      <c r="C81" t="s">
        <v>225</v>
      </c>
      <c r="G81" t="s">
        <v>955</v>
      </c>
      <c r="H81" t="s">
        <v>956</v>
      </c>
      <c r="I81" t="s">
        <v>957</v>
      </c>
      <c r="J81" t="s">
        <v>655</v>
      </c>
      <c r="K81" t="s">
        <v>1208</v>
      </c>
      <c r="L81" t="s">
        <v>655</v>
      </c>
      <c r="M81" s="5">
        <v>10226567</v>
      </c>
      <c r="N81" s="5">
        <v>10226567</v>
      </c>
      <c r="O81" s="5">
        <v>10226567</v>
      </c>
      <c r="P81" s="5"/>
      <c r="Q81" s="16">
        <v>0</v>
      </c>
      <c r="R81" s="5"/>
      <c r="S81" s="17">
        <v>40415</v>
      </c>
      <c r="T81" s="17">
        <v>40415</v>
      </c>
      <c r="U81" s="17">
        <v>41444</v>
      </c>
      <c r="V81" s="17">
        <v>41444</v>
      </c>
      <c r="W81" s="17">
        <v>40415</v>
      </c>
      <c r="X81" s="17">
        <v>42244</v>
      </c>
      <c r="Y81" t="s">
        <v>959</v>
      </c>
      <c r="Z81" t="s">
        <v>796</v>
      </c>
      <c r="AA81" t="s">
        <v>960</v>
      </c>
      <c r="AC81" s="16">
        <v>6</v>
      </c>
      <c r="AD81" t="s">
        <v>803</v>
      </c>
      <c r="AE81" t="s">
        <v>974</v>
      </c>
      <c r="AF81" t="s">
        <v>765</v>
      </c>
      <c r="AG81" t="s">
        <v>1251</v>
      </c>
      <c r="AJ81" t="s">
        <v>963</v>
      </c>
      <c r="AK81" t="s">
        <v>1082</v>
      </c>
      <c r="AL81" t="s">
        <v>965</v>
      </c>
      <c r="AM81" t="s">
        <v>531</v>
      </c>
      <c r="AP81" t="s">
        <v>966</v>
      </c>
      <c r="AQ81" t="s">
        <v>967</v>
      </c>
      <c r="AR81" t="s">
        <v>968</v>
      </c>
      <c r="AS81" t="s">
        <v>969</v>
      </c>
      <c r="AT81" t="s">
        <v>970</v>
      </c>
      <c r="AU81" t="s">
        <v>1252</v>
      </c>
    </row>
    <row r="82" spans="2:47" ht="11" outlineLevel="1" x14ac:dyDescent="0.15">
      <c r="B82" t="s">
        <v>1253</v>
      </c>
      <c r="C82" t="s">
        <v>226</v>
      </c>
      <c r="G82" t="s">
        <v>955</v>
      </c>
      <c r="H82" t="s">
        <v>956</v>
      </c>
      <c r="I82" t="s">
        <v>957</v>
      </c>
      <c r="J82" t="s">
        <v>658</v>
      </c>
      <c r="K82" t="s">
        <v>1254</v>
      </c>
      <c r="L82" t="s">
        <v>1255</v>
      </c>
      <c r="M82" s="5">
        <v>10195091.859999999</v>
      </c>
      <c r="N82" s="5">
        <v>10195091.859999999</v>
      </c>
      <c r="O82" s="5">
        <v>10195091.859999999</v>
      </c>
      <c r="P82" s="5"/>
      <c r="Q82" s="16">
        <v>0</v>
      </c>
      <c r="R82" s="5"/>
      <c r="S82" s="17">
        <v>40451</v>
      </c>
      <c r="T82" s="17">
        <v>40451</v>
      </c>
      <c r="U82" s="17">
        <v>42642</v>
      </c>
      <c r="V82" s="17">
        <v>42642</v>
      </c>
      <c r="W82" s="17">
        <v>40451</v>
      </c>
      <c r="X82" s="17">
        <v>42642</v>
      </c>
      <c r="Y82" t="s">
        <v>955</v>
      </c>
      <c r="Z82" t="s">
        <v>818</v>
      </c>
      <c r="AA82" t="s">
        <v>1030</v>
      </c>
      <c r="AC82" s="16">
        <v>4</v>
      </c>
      <c r="AD82" t="s">
        <v>795</v>
      </c>
      <c r="AE82" t="s">
        <v>961</v>
      </c>
      <c r="AF82" t="s">
        <v>746</v>
      </c>
      <c r="AG82" t="s">
        <v>962</v>
      </c>
      <c r="AJ82" t="s">
        <v>963</v>
      </c>
      <c r="AK82" t="s">
        <v>964</v>
      </c>
      <c r="AL82" t="s">
        <v>965</v>
      </c>
      <c r="AM82" t="s">
        <v>531</v>
      </c>
      <c r="AP82" t="s">
        <v>966</v>
      </c>
      <c r="AQ82" t="s">
        <v>967</v>
      </c>
      <c r="AR82" t="s">
        <v>968</v>
      </c>
      <c r="AS82" t="s">
        <v>969</v>
      </c>
      <c r="AT82" t="s">
        <v>970</v>
      </c>
      <c r="AU82" t="s">
        <v>1256</v>
      </c>
    </row>
    <row r="83" spans="2:47" ht="11" outlineLevel="1" x14ac:dyDescent="0.15">
      <c r="B83" t="s">
        <v>1257</v>
      </c>
      <c r="C83" t="s">
        <v>227</v>
      </c>
      <c r="G83" t="s">
        <v>955</v>
      </c>
      <c r="H83" t="s">
        <v>956</v>
      </c>
      <c r="I83" t="s">
        <v>957</v>
      </c>
      <c r="J83" t="s">
        <v>640</v>
      </c>
      <c r="K83" t="s">
        <v>1044</v>
      </c>
      <c r="L83" t="s">
        <v>1045</v>
      </c>
      <c r="M83" s="5">
        <v>10109417</v>
      </c>
      <c r="N83" s="5">
        <v>10109417</v>
      </c>
      <c r="O83" s="5">
        <v>10109417</v>
      </c>
      <c r="P83" s="5">
        <v>2025438.32</v>
      </c>
      <c r="Q83" s="16">
        <v>0</v>
      </c>
      <c r="R83" s="5"/>
      <c r="S83" s="17">
        <v>44400</v>
      </c>
      <c r="T83" s="17">
        <v>44400</v>
      </c>
      <c r="U83" s="17">
        <v>45314</v>
      </c>
      <c r="V83" s="17">
        <v>45314</v>
      </c>
      <c r="W83" s="17">
        <v>44400</v>
      </c>
      <c r="X83" s="17">
        <v>45179</v>
      </c>
      <c r="Y83" t="s">
        <v>955</v>
      </c>
      <c r="Z83" t="s">
        <v>818</v>
      </c>
      <c r="AA83" t="s">
        <v>1030</v>
      </c>
      <c r="AC83" s="16">
        <v>3</v>
      </c>
      <c r="AD83" t="s">
        <v>795</v>
      </c>
      <c r="AE83" t="s">
        <v>961</v>
      </c>
      <c r="AF83" t="s">
        <v>762</v>
      </c>
      <c r="AG83" t="s">
        <v>1258</v>
      </c>
      <c r="AH83" t="s">
        <v>1058</v>
      </c>
      <c r="AI83" t="s">
        <v>1059</v>
      </c>
      <c r="AJ83" t="s">
        <v>978</v>
      </c>
      <c r="AK83" t="s">
        <v>964</v>
      </c>
      <c r="AL83" t="s">
        <v>965</v>
      </c>
      <c r="AM83" t="s">
        <v>531</v>
      </c>
      <c r="AP83" t="s">
        <v>966</v>
      </c>
      <c r="AQ83" t="s">
        <v>967</v>
      </c>
      <c r="AR83" t="s">
        <v>968</v>
      </c>
      <c r="AS83" t="s">
        <v>969</v>
      </c>
      <c r="AT83" t="s">
        <v>970</v>
      </c>
      <c r="AU83" t="s">
        <v>1259</v>
      </c>
    </row>
    <row r="84" spans="2:47" ht="11" outlineLevel="1" x14ac:dyDescent="0.15">
      <c r="B84" t="s">
        <v>1260</v>
      </c>
      <c r="C84" t="s">
        <v>1261</v>
      </c>
      <c r="D84" t="s">
        <v>180</v>
      </c>
      <c r="E84" t="s">
        <v>835</v>
      </c>
      <c r="F84" t="s">
        <v>798</v>
      </c>
      <c r="G84" t="s">
        <v>984</v>
      </c>
      <c r="H84" t="s">
        <v>985</v>
      </c>
      <c r="I84" t="s">
        <v>957</v>
      </c>
      <c r="J84" t="s">
        <v>608</v>
      </c>
      <c r="K84" t="s">
        <v>1184</v>
      </c>
      <c r="L84" t="s">
        <v>1262</v>
      </c>
      <c r="M84" s="5">
        <v>10046780.25</v>
      </c>
      <c r="N84" s="5">
        <v>10046780.25</v>
      </c>
      <c r="O84" s="5">
        <v>10046780.25</v>
      </c>
      <c r="P84" s="5"/>
      <c r="Q84" s="16">
        <v>0</v>
      </c>
      <c r="R84" s="5"/>
      <c r="S84" s="17">
        <v>44791</v>
      </c>
      <c r="T84" s="17">
        <v>44785</v>
      </c>
      <c r="U84" s="17">
        <v>44987</v>
      </c>
      <c r="V84" s="17">
        <v>44987</v>
      </c>
      <c r="W84" s="17">
        <v>44791</v>
      </c>
      <c r="X84" s="17">
        <v>45005</v>
      </c>
      <c r="Y84" t="s">
        <v>959</v>
      </c>
      <c r="Z84" t="s">
        <v>796</v>
      </c>
      <c r="AA84" t="s">
        <v>1030</v>
      </c>
      <c r="AC84" s="16">
        <v>2</v>
      </c>
      <c r="AD84" t="s">
        <v>795</v>
      </c>
      <c r="AE84" t="s">
        <v>961</v>
      </c>
      <c r="AF84" t="s">
        <v>744</v>
      </c>
      <c r="AG84" t="s">
        <v>1025</v>
      </c>
      <c r="AH84" t="s">
        <v>1058</v>
      </c>
      <c r="AI84" t="s">
        <v>1059</v>
      </c>
      <c r="AJ84" t="s">
        <v>978</v>
      </c>
      <c r="AK84" t="s">
        <v>964</v>
      </c>
      <c r="AL84" t="s">
        <v>965</v>
      </c>
      <c r="AM84" t="s">
        <v>531</v>
      </c>
      <c r="AP84" t="s">
        <v>966</v>
      </c>
      <c r="AQ84" t="s">
        <v>967</v>
      </c>
      <c r="AR84" t="s">
        <v>968</v>
      </c>
      <c r="AS84" t="s">
        <v>969</v>
      </c>
      <c r="AT84" t="s">
        <v>970</v>
      </c>
      <c r="AU84" t="s">
        <v>1263</v>
      </c>
    </row>
    <row r="85" spans="2:47" ht="11" outlineLevel="1" x14ac:dyDescent="0.15">
      <c r="B85" t="s">
        <v>1264</v>
      </c>
      <c r="C85" t="s">
        <v>1265</v>
      </c>
      <c r="D85" t="s">
        <v>171</v>
      </c>
      <c r="E85" t="s">
        <v>983</v>
      </c>
      <c r="F85" t="s">
        <v>807</v>
      </c>
      <c r="G85" t="s">
        <v>984</v>
      </c>
      <c r="H85" t="s">
        <v>985</v>
      </c>
      <c r="I85" t="s">
        <v>957</v>
      </c>
      <c r="J85" t="s">
        <v>604</v>
      </c>
      <c r="K85" t="s">
        <v>1088</v>
      </c>
      <c r="L85" t="s">
        <v>604</v>
      </c>
      <c r="M85" s="5">
        <v>9970637.5600000005</v>
      </c>
      <c r="N85" s="5">
        <v>9970637.5600000005</v>
      </c>
      <c r="O85" s="5">
        <v>9970637.5600000005</v>
      </c>
      <c r="P85" s="5"/>
      <c r="Q85" s="16">
        <v>0</v>
      </c>
      <c r="R85" s="5"/>
      <c r="S85" s="17">
        <v>44757</v>
      </c>
      <c r="T85" s="17">
        <v>44757</v>
      </c>
      <c r="U85" s="17">
        <v>45168</v>
      </c>
      <c r="V85" s="17">
        <v>45168</v>
      </c>
      <c r="W85" s="17">
        <v>44757</v>
      </c>
      <c r="X85" s="17">
        <v>45309</v>
      </c>
      <c r="Y85" t="s">
        <v>959</v>
      </c>
      <c r="Z85" t="s">
        <v>796</v>
      </c>
      <c r="AA85" t="s">
        <v>1023</v>
      </c>
      <c r="AB85" t="s">
        <v>1024</v>
      </c>
      <c r="AC85" s="16">
        <v>2</v>
      </c>
      <c r="AD85" t="s">
        <v>795</v>
      </c>
      <c r="AE85" t="s">
        <v>961</v>
      </c>
      <c r="AF85" t="s">
        <v>755</v>
      </c>
      <c r="AG85" t="s">
        <v>1049</v>
      </c>
      <c r="AH85" t="s">
        <v>1193</v>
      </c>
      <c r="AI85" t="s">
        <v>1194</v>
      </c>
      <c r="AJ85" t="s">
        <v>978</v>
      </c>
      <c r="AK85" t="s">
        <v>1026</v>
      </c>
      <c r="AL85" t="s">
        <v>965</v>
      </c>
      <c r="AM85" t="s">
        <v>456</v>
      </c>
      <c r="AP85" t="s">
        <v>966</v>
      </c>
      <c r="AQ85" t="s">
        <v>967</v>
      </c>
      <c r="AR85" t="s">
        <v>968</v>
      </c>
      <c r="AS85" t="s">
        <v>969</v>
      </c>
      <c r="AT85" t="s">
        <v>970</v>
      </c>
      <c r="AU85" t="s">
        <v>1266</v>
      </c>
    </row>
    <row r="86" spans="2:47" ht="11" outlineLevel="1" x14ac:dyDescent="0.15">
      <c r="B86" t="s">
        <v>1267</v>
      </c>
      <c r="C86" t="s">
        <v>228</v>
      </c>
      <c r="G86" t="s">
        <v>955</v>
      </c>
      <c r="H86" t="s">
        <v>956</v>
      </c>
      <c r="I86" t="s">
        <v>957</v>
      </c>
      <c r="J86" t="s">
        <v>642</v>
      </c>
      <c r="K86" t="s">
        <v>1062</v>
      </c>
      <c r="L86" t="s">
        <v>642</v>
      </c>
      <c r="M86" s="5">
        <v>9955387.8200000003</v>
      </c>
      <c r="N86" s="5">
        <v>9955387.8200000003</v>
      </c>
      <c r="O86" s="5">
        <v>10024952.380000001</v>
      </c>
      <c r="P86" s="5">
        <v>1977564.1599999999</v>
      </c>
      <c r="Q86" s="16">
        <v>0</v>
      </c>
      <c r="R86" s="5"/>
      <c r="S86" s="17">
        <v>43769</v>
      </c>
      <c r="T86" s="17">
        <v>43769</v>
      </c>
      <c r="U86" s="17">
        <v>45412</v>
      </c>
      <c r="V86" s="17">
        <v>45412</v>
      </c>
      <c r="W86" s="17">
        <v>43769</v>
      </c>
      <c r="X86" s="17">
        <v>45309</v>
      </c>
      <c r="Y86" t="s">
        <v>959</v>
      </c>
      <c r="Z86" t="s">
        <v>796</v>
      </c>
      <c r="AA86" t="s">
        <v>960</v>
      </c>
      <c r="AC86" s="16">
        <v>3</v>
      </c>
      <c r="AD86" t="s">
        <v>795</v>
      </c>
      <c r="AE86" t="s">
        <v>961</v>
      </c>
      <c r="AF86" t="s">
        <v>761</v>
      </c>
      <c r="AG86" t="s">
        <v>1268</v>
      </c>
      <c r="AH86" t="s">
        <v>1232</v>
      </c>
      <c r="AI86" t="s">
        <v>1233</v>
      </c>
      <c r="AJ86" t="s">
        <v>978</v>
      </c>
      <c r="AK86" t="s">
        <v>964</v>
      </c>
      <c r="AL86" t="s">
        <v>965</v>
      </c>
      <c r="AM86" t="s">
        <v>531</v>
      </c>
      <c r="AP86" t="s">
        <v>966</v>
      </c>
      <c r="AQ86" t="s">
        <v>967</v>
      </c>
      <c r="AR86" t="s">
        <v>968</v>
      </c>
      <c r="AS86" t="s">
        <v>969</v>
      </c>
      <c r="AT86" t="s">
        <v>970</v>
      </c>
      <c r="AU86" t="s">
        <v>1269</v>
      </c>
    </row>
    <row r="87" spans="2:47" ht="11" outlineLevel="1" x14ac:dyDescent="0.15">
      <c r="B87" t="s">
        <v>1270</v>
      </c>
      <c r="C87" t="s">
        <v>1271</v>
      </c>
      <c r="D87" t="s">
        <v>190</v>
      </c>
      <c r="E87" t="s">
        <v>983</v>
      </c>
      <c r="F87" t="s">
        <v>798</v>
      </c>
      <c r="G87" t="s">
        <v>984</v>
      </c>
      <c r="H87" t="s">
        <v>1272</v>
      </c>
      <c r="I87" t="s">
        <v>957</v>
      </c>
      <c r="J87" t="s">
        <v>608</v>
      </c>
      <c r="K87" t="s">
        <v>1184</v>
      </c>
      <c r="L87" t="s">
        <v>987</v>
      </c>
      <c r="M87" s="5">
        <v>9697451.2799999993</v>
      </c>
      <c r="N87" s="5">
        <v>9697451.2799999993</v>
      </c>
      <c r="O87" s="5">
        <v>9697451.2799999993</v>
      </c>
      <c r="P87" s="5"/>
      <c r="Q87" s="16">
        <v>0</v>
      </c>
      <c r="R87" s="5"/>
      <c r="S87" s="17">
        <v>41744</v>
      </c>
      <c r="T87" s="17">
        <v>41744</v>
      </c>
      <c r="U87" s="17">
        <v>42078</v>
      </c>
      <c r="V87" s="17">
        <v>42078</v>
      </c>
      <c r="W87" s="17">
        <v>41744</v>
      </c>
      <c r="X87" s="17">
        <v>42075</v>
      </c>
      <c r="Y87" t="s">
        <v>959</v>
      </c>
      <c r="Z87" t="s">
        <v>796</v>
      </c>
      <c r="AA87" t="s">
        <v>960</v>
      </c>
      <c r="AC87" s="16">
        <v>7</v>
      </c>
      <c r="AD87" t="s">
        <v>795</v>
      </c>
      <c r="AE87" t="s">
        <v>961</v>
      </c>
      <c r="AF87" t="s">
        <v>739</v>
      </c>
      <c r="AG87" t="s">
        <v>993</v>
      </c>
      <c r="AJ87" t="s">
        <v>963</v>
      </c>
      <c r="AK87" t="s">
        <v>996</v>
      </c>
      <c r="AL87" t="s">
        <v>965</v>
      </c>
      <c r="AM87" t="s">
        <v>456</v>
      </c>
      <c r="AP87" t="s">
        <v>966</v>
      </c>
      <c r="AQ87" t="s">
        <v>967</v>
      </c>
      <c r="AR87" t="s">
        <v>968</v>
      </c>
      <c r="AS87" t="s">
        <v>969</v>
      </c>
      <c r="AT87" t="s">
        <v>970</v>
      </c>
      <c r="AU87" t="s">
        <v>1273</v>
      </c>
    </row>
    <row r="88" spans="2:47" ht="11" outlineLevel="1" x14ac:dyDescent="0.15">
      <c r="B88" t="s">
        <v>1274</v>
      </c>
      <c r="C88" t="s">
        <v>982</v>
      </c>
      <c r="D88" t="s">
        <v>194</v>
      </c>
      <c r="E88" t="s">
        <v>835</v>
      </c>
      <c r="F88" t="s">
        <v>807</v>
      </c>
      <c r="G88" t="s">
        <v>984</v>
      </c>
      <c r="H88" t="s">
        <v>985</v>
      </c>
      <c r="I88" t="s">
        <v>957</v>
      </c>
      <c r="J88" t="s">
        <v>608</v>
      </c>
      <c r="K88" t="s">
        <v>1184</v>
      </c>
      <c r="L88" t="s">
        <v>987</v>
      </c>
      <c r="M88" s="5">
        <v>9683122.2799999993</v>
      </c>
      <c r="N88" s="5">
        <v>9683122.2799999993</v>
      </c>
      <c r="O88" s="5">
        <v>9683122.2799999993</v>
      </c>
      <c r="P88" s="5"/>
      <c r="Q88" s="16">
        <v>0</v>
      </c>
      <c r="R88" s="5"/>
      <c r="S88" s="17">
        <v>42643</v>
      </c>
      <c r="T88" s="17">
        <v>42643</v>
      </c>
      <c r="U88" s="17">
        <v>42870</v>
      </c>
      <c r="V88" s="17">
        <v>42870</v>
      </c>
      <c r="W88" s="17">
        <v>42643</v>
      </c>
      <c r="X88" s="17">
        <v>42851</v>
      </c>
      <c r="Y88" t="s">
        <v>959</v>
      </c>
      <c r="Z88" t="s">
        <v>796</v>
      </c>
      <c r="AA88" t="s">
        <v>960</v>
      </c>
      <c r="AC88" s="16">
        <v>1</v>
      </c>
      <c r="AD88" t="s">
        <v>795</v>
      </c>
      <c r="AE88" t="s">
        <v>961</v>
      </c>
      <c r="AF88" t="s">
        <v>744</v>
      </c>
      <c r="AG88" t="s">
        <v>1025</v>
      </c>
      <c r="AJ88" t="s">
        <v>963</v>
      </c>
      <c r="AK88" t="s">
        <v>964</v>
      </c>
      <c r="AL88" t="s">
        <v>965</v>
      </c>
      <c r="AM88" t="s">
        <v>575</v>
      </c>
      <c r="AP88" t="s">
        <v>966</v>
      </c>
      <c r="AQ88" t="s">
        <v>967</v>
      </c>
      <c r="AR88" t="s">
        <v>968</v>
      </c>
      <c r="AS88" t="s">
        <v>969</v>
      </c>
      <c r="AT88" t="s">
        <v>970</v>
      </c>
      <c r="AU88" t="s">
        <v>1275</v>
      </c>
    </row>
    <row r="89" spans="2:47" ht="11" outlineLevel="1" x14ac:dyDescent="0.15">
      <c r="B89" t="s">
        <v>1276</v>
      </c>
      <c r="C89" t="s">
        <v>229</v>
      </c>
      <c r="G89" t="s">
        <v>955</v>
      </c>
      <c r="H89" t="s">
        <v>956</v>
      </c>
      <c r="I89" t="s">
        <v>957</v>
      </c>
      <c r="J89" t="s">
        <v>640</v>
      </c>
      <c r="K89" t="s">
        <v>1044</v>
      </c>
      <c r="L89" t="s">
        <v>1045</v>
      </c>
      <c r="M89" s="5">
        <v>9644549</v>
      </c>
      <c r="N89" s="5">
        <v>9644549</v>
      </c>
      <c r="O89" s="5">
        <v>9644549</v>
      </c>
      <c r="P89" s="5"/>
      <c r="Q89" s="16">
        <v>0</v>
      </c>
      <c r="R89" s="5"/>
      <c r="S89" s="17">
        <v>42580</v>
      </c>
      <c r="T89" s="17">
        <v>42580</v>
      </c>
      <c r="U89" s="17">
        <v>43392</v>
      </c>
      <c r="V89" s="17">
        <v>43392</v>
      </c>
      <c r="W89" s="17">
        <v>42580</v>
      </c>
      <c r="X89" s="17">
        <v>43349</v>
      </c>
      <c r="Y89" t="s">
        <v>955</v>
      </c>
      <c r="Z89" t="s">
        <v>818</v>
      </c>
      <c r="AA89" t="s">
        <v>1030</v>
      </c>
      <c r="AC89" s="16">
        <v>3</v>
      </c>
      <c r="AD89" t="s">
        <v>795</v>
      </c>
      <c r="AE89" t="s">
        <v>961</v>
      </c>
      <c r="AF89" t="s">
        <v>760</v>
      </c>
      <c r="AG89" t="s">
        <v>1223</v>
      </c>
      <c r="AJ89" t="s">
        <v>963</v>
      </c>
      <c r="AK89" t="s">
        <v>964</v>
      </c>
      <c r="AL89" t="s">
        <v>965</v>
      </c>
      <c r="AM89" t="s">
        <v>531</v>
      </c>
      <c r="AP89" t="s">
        <v>966</v>
      </c>
      <c r="AQ89" t="s">
        <v>967</v>
      </c>
      <c r="AR89" t="s">
        <v>968</v>
      </c>
      <c r="AS89" t="s">
        <v>969</v>
      </c>
      <c r="AT89" t="s">
        <v>970</v>
      </c>
      <c r="AU89" t="s">
        <v>1277</v>
      </c>
    </row>
    <row r="90" spans="2:47" ht="11" outlineLevel="1" x14ac:dyDescent="0.15">
      <c r="B90" t="s">
        <v>1278</v>
      </c>
      <c r="C90" t="s">
        <v>230</v>
      </c>
      <c r="G90" t="s">
        <v>955</v>
      </c>
      <c r="H90" t="s">
        <v>956</v>
      </c>
      <c r="I90" t="s">
        <v>957</v>
      </c>
      <c r="J90" t="s">
        <v>640</v>
      </c>
      <c r="K90" t="s">
        <v>1044</v>
      </c>
      <c r="L90" t="s">
        <v>1045</v>
      </c>
      <c r="M90" s="5">
        <v>9614713</v>
      </c>
      <c r="N90" s="5">
        <v>9614713</v>
      </c>
      <c r="O90" s="5">
        <v>9614713</v>
      </c>
      <c r="P90" s="5"/>
      <c r="Q90" s="16">
        <v>0</v>
      </c>
      <c r="R90" s="5"/>
      <c r="S90" s="17">
        <v>45187</v>
      </c>
      <c r="T90" s="17">
        <v>45187</v>
      </c>
      <c r="U90" s="17">
        <v>46081</v>
      </c>
      <c r="V90" s="17">
        <v>46081</v>
      </c>
      <c r="W90" s="17">
        <v>45187</v>
      </c>
      <c r="X90" s="17">
        <v>46066</v>
      </c>
      <c r="Y90" t="s">
        <v>955</v>
      </c>
      <c r="Z90" t="s">
        <v>818</v>
      </c>
      <c r="AA90" t="s">
        <v>1030</v>
      </c>
      <c r="AC90" s="16">
        <v>1</v>
      </c>
      <c r="AD90" t="s">
        <v>795</v>
      </c>
      <c r="AE90" t="s">
        <v>961</v>
      </c>
      <c r="AF90" t="s">
        <v>741</v>
      </c>
      <c r="AG90" t="s">
        <v>1031</v>
      </c>
      <c r="AJ90" t="s">
        <v>963</v>
      </c>
      <c r="AK90" t="s">
        <v>964</v>
      </c>
      <c r="AL90" t="s">
        <v>965</v>
      </c>
      <c r="AM90" t="s">
        <v>531</v>
      </c>
      <c r="AP90" t="s">
        <v>966</v>
      </c>
      <c r="AQ90" t="s">
        <v>967</v>
      </c>
      <c r="AR90" t="s">
        <v>968</v>
      </c>
      <c r="AS90" t="s">
        <v>969</v>
      </c>
      <c r="AT90" t="s">
        <v>970</v>
      </c>
      <c r="AU90" t="s">
        <v>1279</v>
      </c>
    </row>
    <row r="91" spans="2:47" ht="11" outlineLevel="1" x14ac:dyDescent="0.15">
      <c r="B91" t="s">
        <v>1280</v>
      </c>
      <c r="C91" t="s">
        <v>1281</v>
      </c>
      <c r="D91" t="s">
        <v>164</v>
      </c>
      <c r="E91" t="s">
        <v>983</v>
      </c>
      <c r="F91" t="s">
        <v>807</v>
      </c>
      <c r="G91" t="s">
        <v>984</v>
      </c>
      <c r="H91" t="s">
        <v>985</v>
      </c>
      <c r="I91" t="s">
        <v>957</v>
      </c>
      <c r="J91" t="s">
        <v>601</v>
      </c>
      <c r="K91" t="s">
        <v>1022</v>
      </c>
      <c r="L91" t="s">
        <v>601</v>
      </c>
      <c r="M91" s="5">
        <v>9519848</v>
      </c>
      <c r="N91" s="5">
        <v>9519848</v>
      </c>
      <c r="O91" s="5">
        <v>9519848</v>
      </c>
      <c r="P91" s="5"/>
      <c r="Q91" s="16">
        <v>0</v>
      </c>
      <c r="R91" s="5"/>
      <c r="S91" s="17">
        <v>45838</v>
      </c>
      <c r="T91" s="17">
        <v>45838</v>
      </c>
      <c r="U91" s="17">
        <v>46157</v>
      </c>
      <c r="V91" s="17">
        <v>46157</v>
      </c>
      <c r="W91" s="17">
        <v>45838</v>
      </c>
      <c r="X91" s="17">
        <v>45999</v>
      </c>
      <c r="Y91" t="s">
        <v>959</v>
      </c>
      <c r="Z91" t="s">
        <v>796</v>
      </c>
      <c r="AA91" t="s">
        <v>1023</v>
      </c>
      <c r="AB91" t="s">
        <v>1024</v>
      </c>
      <c r="AC91" s="16">
        <v>2</v>
      </c>
      <c r="AD91" t="s">
        <v>795</v>
      </c>
      <c r="AE91" t="s">
        <v>961</v>
      </c>
      <c r="AF91" t="s">
        <v>755</v>
      </c>
      <c r="AG91" t="s">
        <v>1049</v>
      </c>
      <c r="AH91" t="s">
        <v>994</v>
      </c>
      <c r="AI91" t="s">
        <v>995</v>
      </c>
      <c r="AJ91" t="s">
        <v>978</v>
      </c>
      <c r="AK91" t="s">
        <v>1026</v>
      </c>
      <c r="AL91" t="s">
        <v>965</v>
      </c>
      <c r="AM91" t="s">
        <v>531</v>
      </c>
      <c r="AP91" t="s">
        <v>966</v>
      </c>
      <c r="AQ91" t="s">
        <v>967</v>
      </c>
      <c r="AR91" t="s">
        <v>968</v>
      </c>
      <c r="AS91" t="s">
        <v>969</v>
      </c>
      <c r="AT91" t="s">
        <v>970</v>
      </c>
      <c r="AU91" t="s">
        <v>1282</v>
      </c>
    </row>
    <row r="92" spans="2:47" ht="11" outlineLevel="1" x14ac:dyDescent="0.15">
      <c r="B92" t="s">
        <v>1283</v>
      </c>
      <c r="C92" t="s">
        <v>233</v>
      </c>
      <c r="G92" t="s">
        <v>955</v>
      </c>
      <c r="H92" t="s">
        <v>956</v>
      </c>
      <c r="I92" t="s">
        <v>957</v>
      </c>
      <c r="J92" t="s">
        <v>659</v>
      </c>
      <c r="K92" t="s">
        <v>1284</v>
      </c>
      <c r="L92" t="s">
        <v>659</v>
      </c>
      <c r="M92" s="5">
        <v>9193498.9900000002</v>
      </c>
      <c r="N92" s="5">
        <v>9193498.9900000002</v>
      </c>
      <c r="O92" s="5">
        <v>9193498.9900000002</v>
      </c>
      <c r="P92" s="5">
        <v>2466369</v>
      </c>
      <c r="Q92" s="16">
        <v>0</v>
      </c>
      <c r="R92" s="5"/>
      <c r="S92" s="17">
        <v>44218</v>
      </c>
      <c r="T92" s="17">
        <v>44218</v>
      </c>
      <c r="U92" s="17">
        <v>45231</v>
      </c>
      <c r="V92" s="17">
        <v>45231</v>
      </c>
      <c r="W92" s="17">
        <v>44218</v>
      </c>
      <c r="X92" s="17">
        <v>45194</v>
      </c>
      <c r="Y92" t="s">
        <v>955</v>
      </c>
      <c r="Z92" t="s">
        <v>818</v>
      </c>
      <c r="AA92" t="s">
        <v>1030</v>
      </c>
      <c r="AC92" s="16">
        <v>4</v>
      </c>
      <c r="AD92" t="s">
        <v>795</v>
      </c>
      <c r="AE92" t="s">
        <v>961</v>
      </c>
      <c r="AF92" t="s">
        <v>741</v>
      </c>
      <c r="AG92" t="s">
        <v>1031</v>
      </c>
      <c r="AH92" t="s">
        <v>1058</v>
      </c>
      <c r="AI92" t="s">
        <v>1059</v>
      </c>
      <c r="AJ92" t="s">
        <v>978</v>
      </c>
      <c r="AK92" t="s">
        <v>964</v>
      </c>
      <c r="AL92" t="s">
        <v>965</v>
      </c>
      <c r="AM92" t="s">
        <v>531</v>
      </c>
      <c r="AP92" t="s">
        <v>966</v>
      </c>
      <c r="AQ92" t="s">
        <v>967</v>
      </c>
      <c r="AR92" t="s">
        <v>968</v>
      </c>
      <c r="AS92" t="s">
        <v>969</v>
      </c>
      <c r="AT92" t="s">
        <v>970</v>
      </c>
      <c r="AU92" t="s">
        <v>1285</v>
      </c>
    </row>
    <row r="93" spans="2:47" ht="11" outlineLevel="1" x14ac:dyDescent="0.15">
      <c r="B93" t="s">
        <v>1286</v>
      </c>
      <c r="C93" t="s">
        <v>1287</v>
      </c>
      <c r="D93" t="s">
        <v>205</v>
      </c>
      <c r="E93" t="s">
        <v>983</v>
      </c>
      <c r="F93" t="s">
        <v>807</v>
      </c>
      <c r="G93" t="s">
        <v>984</v>
      </c>
      <c r="H93" t="s">
        <v>985</v>
      </c>
      <c r="I93" t="s">
        <v>957</v>
      </c>
      <c r="J93" t="s">
        <v>650</v>
      </c>
      <c r="K93" t="s">
        <v>1288</v>
      </c>
      <c r="L93" t="s">
        <v>650</v>
      </c>
      <c r="M93" s="5">
        <v>9002049.8800000008</v>
      </c>
      <c r="N93" s="5">
        <v>9002049.8800000008</v>
      </c>
      <c r="O93" s="5">
        <v>9002049.8800000008</v>
      </c>
      <c r="P93" s="5"/>
      <c r="Q93" s="16">
        <v>0</v>
      </c>
      <c r="R93" s="5"/>
      <c r="S93" s="17">
        <v>45909</v>
      </c>
      <c r="T93" s="17">
        <v>45909</v>
      </c>
      <c r="U93" s="17">
        <v>46273</v>
      </c>
      <c r="V93" s="17">
        <v>46273</v>
      </c>
      <c r="W93" s="17">
        <v>45909</v>
      </c>
      <c r="X93" s="17">
        <v>45915</v>
      </c>
      <c r="Y93" t="s">
        <v>955</v>
      </c>
      <c r="Z93" t="s">
        <v>818</v>
      </c>
      <c r="AA93" t="s">
        <v>1023</v>
      </c>
      <c r="AB93" t="s">
        <v>1289</v>
      </c>
      <c r="AC93" s="16">
        <v>3</v>
      </c>
      <c r="AD93" t="s">
        <v>795</v>
      </c>
      <c r="AE93" t="s">
        <v>961</v>
      </c>
      <c r="AF93" t="s">
        <v>752</v>
      </c>
      <c r="AG93" t="s">
        <v>1290</v>
      </c>
      <c r="AJ93" t="s">
        <v>963</v>
      </c>
      <c r="AK93" t="s">
        <v>964</v>
      </c>
      <c r="AL93" t="s">
        <v>965</v>
      </c>
      <c r="AM93" t="s">
        <v>531</v>
      </c>
      <c r="AP93" t="s">
        <v>966</v>
      </c>
      <c r="AQ93" t="s">
        <v>967</v>
      </c>
      <c r="AR93" t="s">
        <v>968</v>
      </c>
      <c r="AS93" t="s">
        <v>969</v>
      </c>
      <c r="AT93" t="s">
        <v>970</v>
      </c>
      <c r="AU93" t="s">
        <v>1291</v>
      </c>
    </row>
    <row r="94" spans="2:47" ht="11" outlineLevel="1" x14ac:dyDescent="0.15">
      <c r="B94" t="s">
        <v>1292</v>
      </c>
      <c r="C94" t="s">
        <v>1293</v>
      </c>
      <c r="D94" t="s">
        <v>216</v>
      </c>
      <c r="E94" t="s">
        <v>983</v>
      </c>
      <c r="F94" t="s">
        <v>807</v>
      </c>
      <c r="G94" t="s">
        <v>984</v>
      </c>
      <c r="H94" t="s">
        <v>985</v>
      </c>
      <c r="I94" t="s">
        <v>957</v>
      </c>
      <c r="J94" t="s">
        <v>610</v>
      </c>
      <c r="K94" t="s">
        <v>1294</v>
      </c>
      <c r="L94" t="s">
        <v>610</v>
      </c>
      <c r="M94" s="5">
        <v>8886005.4900000002</v>
      </c>
      <c r="N94" s="5">
        <v>8886005.4900000002</v>
      </c>
      <c r="O94" s="5">
        <v>8886005.4900000002</v>
      </c>
      <c r="P94" s="5"/>
      <c r="Q94" s="16">
        <v>0</v>
      </c>
      <c r="R94" s="5"/>
      <c r="S94" s="17">
        <v>45114</v>
      </c>
      <c r="T94" s="17">
        <v>45114</v>
      </c>
      <c r="U94" s="17">
        <v>45373</v>
      </c>
      <c r="V94" s="17">
        <v>45373</v>
      </c>
      <c r="W94" s="17">
        <v>45114</v>
      </c>
      <c r="X94" s="17">
        <v>45490</v>
      </c>
      <c r="Y94" t="s">
        <v>959</v>
      </c>
      <c r="Z94" t="s">
        <v>796</v>
      </c>
      <c r="AA94" t="s">
        <v>1023</v>
      </c>
      <c r="AB94" t="s">
        <v>1024</v>
      </c>
      <c r="AC94" s="16">
        <v>2</v>
      </c>
      <c r="AD94" t="s">
        <v>795</v>
      </c>
      <c r="AE94" t="s">
        <v>961</v>
      </c>
      <c r="AF94" t="s">
        <v>755</v>
      </c>
      <c r="AG94" t="s">
        <v>1049</v>
      </c>
      <c r="AH94" t="s">
        <v>1193</v>
      </c>
      <c r="AI94" t="s">
        <v>1194</v>
      </c>
      <c r="AJ94" t="s">
        <v>978</v>
      </c>
      <c r="AK94" t="s">
        <v>964</v>
      </c>
      <c r="AL94" t="s">
        <v>965</v>
      </c>
      <c r="AM94" t="s">
        <v>456</v>
      </c>
      <c r="AP94" t="s">
        <v>966</v>
      </c>
      <c r="AQ94" t="s">
        <v>967</v>
      </c>
      <c r="AR94" t="s">
        <v>968</v>
      </c>
      <c r="AS94" t="s">
        <v>969</v>
      </c>
      <c r="AT94" t="s">
        <v>970</v>
      </c>
      <c r="AU94" t="s">
        <v>1295</v>
      </c>
    </row>
    <row r="95" spans="2:47" ht="11" outlineLevel="1" x14ac:dyDescent="0.15">
      <c r="B95" t="s">
        <v>1296</v>
      </c>
      <c r="C95" t="s">
        <v>235</v>
      </c>
      <c r="G95" t="s">
        <v>955</v>
      </c>
      <c r="H95" t="s">
        <v>956</v>
      </c>
      <c r="I95" t="s">
        <v>957</v>
      </c>
      <c r="J95" t="s">
        <v>643</v>
      </c>
      <c r="K95" t="s">
        <v>1074</v>
      </c>
      <c r="L95" t="s">
        <v>643</v>
      </c>
      <c r="M95" s="5">
        <v>8748753.7799999993</v>
      </c>
      <c r="N95" s="5">
        <v>8748753.7799999993</v>
      </c>
      <c r="O95" s="5">
        <v>8748753.7799999993</v>
      </c>
      <c r="P95" s="5"/>
      <c r="Q95" s="16">
        <v>0</v>
      </c>
      <c r="R95" s="5"/>
      <c r="S95" s="17">
        <v>44735</v>
      </c>
      <c r="T95" s="17">
        <v>44736</v>
      </c>
      <c r="U95" s="17">
        <v>46247</v>
      </c>
      <c r="V95" s="17">
        <v>46247</v>
      </c>
      <c r="W95" s="17">
        <v>44735</v>
      </c>
      <c r="X95" s="17">
        <v>45868</v>
      </c>
      <c r="Y95" t="s">
        <v>1178</v>
      </c>
      <c r="Z95" t="s">
        <v>825</v>
      </c>
      <c r="AA95" t="s">
        <v>1179</v>
      </c>
      <c r="AC95" s="16">
        <v>4</v>
      </c>
      <c r="AD95" t="s">
        <v>795</v>
      </c>
      <c r="AE95" t="s">
        <v>961</v>
      </c>
      <c r="AF95" t="s">
        <v>743</v>
      </c>
      <c r="AG95" t="s">
        <v>1075</v>
      </c>
      <c r="AH95" t="s">
        <v>1058</v>
      </c>
      <c r="AI95" t="s">
        <v>1059</v>
      </c>
      <c r="AJ95" t="s">
        <v>978</v>
      </c>
      <c r="AK95" t="s">
        <v>1076</v>
      </c>
      <c r="AL95" t="s">
        <v>965</v>
      </c>
      <c r="AM95" t="s">
        <v>531</v>
      </c>
      <c r="AP95" t="s">
        <v>966</v>
      </c>
      <c r="AQ95" t="s">
        <v>967</v>
      </c>
      <c r="AR95" t="s">
        <v>968</v>
      </c>
      <c r="AS95" t="s">
        <v>969</v>
      </c>
      <c r="AT95" t="s">
        <v>970</v>
      </c>
      <c r="AU95" t="s">
        <v>1297</v>
      </c>
    </row>
    <row r="96" spans="2:47" ht="11" outlineLevel="1" x14ac:dyDescent="0.15">
      <c r="B96" t="s">
        <v>1298</v>
      </c>
      <c r="C96" t="s">
        <v>236</v>
      </c>
      <c r="G96" t="s">
        <v>955</v>
      </c>
      <c r="H96" t="s">
        <v>956</v>
      </c>
      <c r="I96" t="s">
        <v>957</v>
      </c>
      <c r="J96" t="s">
        <v>603</v>
      </c>
      <c r="K96" t="s">
        <v>1299</v>
      </c>
      <c r="L96" t="s">
        <v>603</v>
      </c>
      <c r="M96" s="5">
        <v>8723925.5700000003</v>
      </c>
      <c r="N96" s="5">
        <v>8723925.5700000003</v>
      </c>
      <c r="O96" s="5">
        <v>8723925.5700000003</v>
      </c>
      <c r="P96" s="5">
        <v>669566.99</v>
      </c>
      <c r="Q96" s="16">
        <v>2</v>
      </c>
      <c r="R96" s="5">
        <v>676750</v>
      </c>
      <c r="S96" s="17">
        <v>43734</v>
      </c>
      <c r="T96" s="17">
        <v>43738</v>
      </c>
      <c r="U96" s="17">
        <v>44895</v>
      </c>
      <c r="V96" s="17">
        <v>44895</v>
      </c>
      <c r="W96" s="17">
        <v>43734</v>
      </c>
      <c r="X96" s="17">
        <v>44887</v>
      </c>
      <c r="Y96" t="s">
        <v>959</v>
      </c>
      <c r="Z96" t="s">
        <v>796</v>
      </c>
      <c r="AA96" t="s">
        <v>1030</v>
      </c>
      <c r="AC96" s="16">
        <v>4</v>
      </c>
      <c r="AD96" t="s">
        <v>795</v>
      </c>
      <c r="AE96" t="s">
        <v>961</v>
      </c>
      <c r="AF96" t="s">
        <v>738</v>
      </c>
      <c r="AG96" t="s">
        <v>988</v>
      </c>
      <c r="AH96" t="s">
        <v>1058</v>
      </c>
      <c r="AI96" t="s">
        <v>1059</v>
      </c>
      <c r="AJ96" t="s">
        <v>978</v>
      </c>
      <c r="AK96" t="s">
        <v>989</v>
      </c>
      <c r="AL96" t="s">
        <v>965</v>
      </c>
      <c r="AM96" t="s">
        <v>531</v>
      </c>
      <c r="AP96" t="s">
        <v>966</v>
      </c>
      <c r="AQ96" t="s">
        <v>967</v>
      </c>
      <c r="AR96" t="s">
        <v>968</v>
      </c>
      <c r="AS96" t="s">
        <v>969</v>
      </c>
      <c r="AT96" t="s">
        <v>970</v>
      </c>
      <c r="AU96" t="s">
        <v>1300</v>
      </c>
    </row>
    <row r="97" spans="2:47" ht="11" outlineLevel="1" x14ac:dyDescent="0.15">
      <c r="B97" t="s">
        <v>1301</v>
      </c>
      <c r="C97" t="s">
        <v>982</v>
      </c>
      <c r="D97" t="s">
        <v>196</v>
      </c>
      <c r="E97" t="s">
        <v>983</v>
      </c>
      <c r="F97" t="s">
        <v>807</v>
      </c>
      <c r="G97" t="s">
        <v>984</v>
      </c>
      <c r="H97" t="s">
        <v>1272</v>
      </c>
      <c r="I97" t="s">
        <v>957</v>
      </c>
      <c r="J97" t="s">
        <v>604</v>
      </c>
      <c r="K97" t="s">
        <v>1088</v>
      </c>
      <c r="L97" t="s">
        <v>604</v>
      </c>
      <c r="M97" s="5">
        <v>8539460.8499999996</v>
      </c>
      <c r="N97" s="5">
        <v>8539460.8499999996</v>
      </c>
      <c r="O97" s="5">
        <v>8539460.8499999996</v>
      </c>
      <c r="P97" s="5"/>
      <c r="Q97" s="16">
        <v>0</v>
      </c>
      <c r="R97" s="5"/>
      <c r="S97" s="17">
        <v>41317</v>
      </c>
      <c r="T97" s="17">
        <v>41316</v>
      </c>
      <c r="U97" s="17">
        <v>42265</v>
      </c>
      <c r="V97" s="17">
        <v>42265</v>
      </c>
      <c r="W97" s="17">
        <v>41317</v>
      </c>
      <c r="X97" s="17">
        <v>42269</v>
      </c>
      <c r="Y97" t="s">
        <v>955</v>
      </c>
      <c r="Z97" t="s">
        <v>818</v>
      </c>
      <c r="AA97" t="s">
        <v>1023</v>
      </c>
      <c r="AB97" t="s">
        <v>1024</v>
      </c>
      <c r="AC97" s="16">
        <v>10</v>
      </c>
      <c r="AD97" t="s">
        <v>795</v>
      </c>
      <c r="AE97" t="s">
        <v>961</v>
      </c>
      <c r="AF97" t="s">
        <v>743</v>
      </c>
      <c r="AG97" t="s">
        <v>1075</v>
      </c>
      <c r="AJ97" t="s">
        <v>963</v>
      </c>
      <c r="AK97" t="s">
        <v>1076</v>
      </c>
      <c r="AL97" t="s">
        <v>965</v>
      </c>
      <c r="AM97" t="s">
        <v>456</v>
      </c>
      <c r="AP97" t="s">
        <v>966</v>
      </c>
      <c r="AQ97" t="s">
        <v>967</v>
      </c>
      <c r="AR97" t="s">
        <v>968</v>
      </c>
      <c r="AS97" t="s">
        <v>969</v>
      </c>
      <c r="AT97" t="s">
        <v>970</v>
      </c>
      <c r="AU97" t="s">
        <v>1302</v>
      </c>
    </row>
    <row r="98" spans="2:47" ht="11" outlineLevel="1" x14ac:dyDescent="0.15">
      <c r="B98" t="s">
        <v>1303</v>
      </c>
      <c r="C98" t="s">
        <v>239</v>
      </c>
      <c r="G98" t="s">
        <v>955</v>
      </c>
      <c r="H98" t="s">
        <v>956</v>
      </c>
      <c r="I98" t="s">
        <v>957</v>
      </c>
      <c r="J98" t="s">
        <v>640</v>
      </c>
      <c r="K98" t="s">
        <v>1044</v>
      </c>
      <c r="L98" t="s">
        <v>1045</v>
      </c>
      <c r="M98" s="5">
        <v>8446908</v>
      </c>
      <c r="N98" s="5">
        <v>8446908</v>
      </c>
      <c r="O98" s="5">
        <v>8446908</v>
      </c>
      <c r="P98" s="5"/>
      <c r="Q98" s="16">
        <v>0</v>
      </c>
      <c r="R98" s="5"/>
      <c r="S98" s="17">
        <v>45811</v>
      </c>
      <c r="T98" s="17">
        <v>45811</v>
      </c>
      <c r="U98" s="17">
        <v>46366</v>
      </c>
      <c r="V98" s="17">
        <v>46366</v>
      </c>
      <c r="W98" s="17">
        <v>45811</v>
      </c>
      <c r="X98" s="17">
        <v>46028</v>
      </c>
      <c r="Y98" t="s">
        <v>955</v>
      </c>
      <c r="Z98" t="s">
        <v>818</v>
      </c>
      <c r="AA98" t="s">
        <v>1030</v>
      </c>
      <c r="AC98" s="16">
        <v>2</v>
      </c>
      <c r="AD98" t="s">
        <v>795</v>
      </c>
      <c r="AE98" t="s">
        <v>961</v>
      </c>
      <c r="AF98" t="s">
        <v>747</v>
      </c>
      <c r="AG98" t="s">
        <v>1304</v>
      </c>
      <c r="AJ98" t="s">
        <v>963</v>
      </c>
      <c r="AK98" t="s">
        <v>964</v>
      </c>
      <c r="AL98" t="s">
        <v>965</v>
      </c>
      <c r="AM98" t="s">
        <v>531</v>
      </c>
      <c r="AP98" t="s">
        <v>966</v>
      </c>
      <c r="AQ98" t="s">
        <v>967</v>
      </c>
      <c r="AR98" t="s">
        <v>968</v>
      </c>
      <c r="AS98" t="s">
        <v>969</v>
      </c>
      <c r="AT98" t="s">
        <v>970</v>
      </c>
      <c r="AU98" t="s">
        <v>1305</v>
      </c>
    </row>
    <row r="99" spans="2:47" ht="11" outlineLevel="1" x14ac:dyDescent="0.15">
      <c r="B99" t="s">
        <v>1306</v>
      </c>
      <c r="C99" t="s">
        <v>1307</v>
      </c>
      <c r="D99" t="s">
        <v>161</v>
      </c>
      <c r="E99" t="s">
        <v>983</v>
      </c>
      <c r="F99" t="s">
        <v>798</v>
      </c>
      <c r="G99" t="s">
        <v>984</v>
      </c>
      <c r="H99" t="s">
        <v>985</v>
      </c>
      <c r="I99" t="s">
        <v>957</v>
      </c>
      <c r="J99" t="s">
        <v>597</v>
      </c>
      <c r="K99" t="s">
        <v>986</v>
      </c>
      <c r="L99" t="s">
        <v>1246</v>
      </c>
      <c r="M99" s="5">
        <v>8424468</v>
      </c>
      <c r="N99" s="5">
        <v>8424468</v>
      </c>
      <c r="O99" s="5">
        <v>8424468</v>
      </c>
      <c r="P99" s="5"/>
      <c r="Q99" s="16">
        <v>0</v>
      </c>
      <c r="R99" s="5"/>
      <c r="S99" s="17">
        <v>43948</v>
      </c>
      <c r="T99" s="17">
        <v>43948</v>
      </c>
      <c r="U99" s="17">
        <v>44957</v>
      </c>
      <c r="V99" s="17">
        <v>44957</v>
      </c>
      <c r="W99" s="17">
        <v>43948</v>
      </c>
      <c r="X99" s="17">
        <v>44077</v>
      </c>
      <c r="Y99" t="s">
        <v>959</v>
      </c>
      <c r="Z99" t="s">
        <v>796</v>
      </c>
      <c r="AA99" t="s">
        <v>960</v>
      </c>
      <c r="AC99" s="16"/>
      <c r="AD99" t="s">
        <v>795</v>
      </c>
      <c r="AE99" t="s">
        <v>961</v>
      </c>
      <c r="AF99" t="s">
        <v>738</v>
      </c>
      <c r="AG99" t="s">
        <v>988</v>
      </c>
      <c r="AH99" t="s">
        <v>976</v>
      </c>
      <c r="AI99" t="s">
        <v>977</v>
      </c>
      <c r="AJ99" t="s">
        <v>978</v>
      </c>
      <c r="AK99" t="s">
        <v>989</v>
      </c>
      <c r="AL99" t="s">
        <v>965</v>
      </c>
      <c r="AM99" t="s">
        <v>456</v>
      </c>
      <c r="AP99" t="s">
        <v>966</v>
      </c>
      <c r="AQ99" t="s">
        <v>967</v>
      </c>
      <c r="AR99" t="s">
        <v>968</v>
      </c>
      <c r="AS99" t="s">
        <v>969</v>
      </c>
      <c r="AT99" t="s">
        <v>970</v>
      </c>
      <c r="AU99" t="s">
        <v>1308</v>
      </c>
    </row>
    <row r="100" spans="2:47" ht="11" outlineLevel="1" x14ac:dyDescent="0.15">
      <c r="B100" t="s">
        <v>1309</v>
      </c>
      <c r="C100" t="s">
        <v>240</v>
      </c>
      <c r="G100" t="s">
        <v>955</v>
      </c>
      <c r="H100" t="s">
        <v>956</v>
      </c>
      <c r="I100" t="s">
        <v>957</v>
      </c>
      <c r="J100" t="s">
        <v>652</v>
      </c>
      <c r="K100" t="s">
        <v>1168</v>
      </c>
      <c r="L100" t="s">
        <v>652</v>
      </c>
      <c r="M100" s="5">
        <v>7929460</v>
      </c>
      <c r="N100" s="5">
        <v>7929460</v>
      </c>
      <c r="O100" s="5">
        <v>7929460</v>
      </c>
      <c r="P100" s="5"/>
      <c r="Q100" s="16">
        <v>0</v>
      </c>
      <c r="R100" s="5"/>
      <c r="S100" s="17">
        <v>45869</v>
      </c>
      <c r="T100" s="17">
        <v>45866</v>
      </c>
      <c r="U100" s="17">
        <v>46492</v>
      </c>
      <c r="V100" s="17">
        <v>46492</v>
      </c>
      <c r="W100" s="17">
        <v>45869</v>
      </c>
      <c r="X100" s="17">
        <v>46062</v>
      </c>
      <c r="Y100" t="s">
        <v>955</v>
      </c>
      <c r="Z100" t="s">
        <v>818</v>
      </c>
      <c r="AA100" t="s">
        <v>1030</v>
      </c>
      <c r="AC100" s="16">
        <v>3</v>
      </c>
      <c r="AD100" t="s">
        <v>795</v>
      </c>
      <c r="AE100" t="s">
        <v>961</v>
      </c>
      <c r="AF100" t="s">
        <v>741</v>
      </c>
      <c r="AG100" t="s">
        <v>1031</v>
      </c>
      <c r="AJ100" t="s">
        <v>963</v>
      </c>
      <c r="AK100" t="s">
        <v>964</v>
      </c>
      <c r="AL100" t="s">
        <v>965</v>
      </c>
      <c r="AM100" t="s">
        <v>531</v>
      </c>
      <c r="AP100" t="s">
        <v>966</v>
      </c>
      <c r="AQ100" t="s">
        <v>967</v>
      </c>
      <c r="AR100" t="s">
        <v>968</v>
      </c>
      <c r="AS100" t="s">
        <v>969</v>
      </c>
      <c r="AT100" t="s">
        <v>970</v>
      </c>
      <c r="AU100" t="s">
        <v>1310</v>
      </c>
    </row>
    <row r="101" spans="2:47" ht="11" outlineLevel="1" x14ac:dyDescent="0.15">
      <c r="B101" t="s">
        <v>1311</v>
      </c>
      <c r="C101" t="s">
        <v>1312</v>
      </c>
      <c r="D101" t="s">
        <v>211</v>
      </c>
      <c r="E101" t="s">
        <v>983</v>
      </c>
      <c r="F101" t="s">
        <v>807</v>
      </c>
      <c r="G101" t="s">
        <v>984</v>
      </c>
      <c r="H101" t="s">
        <v>985</v>
      </c>
      <c r="I101" t="s">
        <v>957</v>
      </c>
      <c r="J101" t="s">
        <v>610</v>
      </c>
      <c r="K101" t="s">
        <v>1294</v>
      </c>
      <c r="L101" t="s">
        <v>610</v>
      </c>
      <c r="M101" s="5">
        <v>7691721.3799999999</v>
      </c>
      <c r="N101" s="5">
        <v>7691721.3799999999</v>
      </c>
      <c r="O101" s="5">
        <v>7691721.3799999999</v>
      </c>
      <c r="P101" s="5"/>
      <c r="Q101" s="16">
        <v>0</v>
      </c>
      <c r="R101" s="5"/>
      <c r="S101" s="17">
        <v>44034</v>
      </c>
      <c r="T101" s="17">
        <v>44034</v>
      </c>
      <c r="U101" s="17">
        <v>44320</v>
      </c>
      <c r="V101" s="17">
        <v>44320</v>
      </c>
      <c r="W101" s="17">
        <v>44034</v>
      </c>
      <c r="X101" s="17">
        <v>44430</v>
      </c>
      <c r="Y101" t="s">
        <v>955</v>
      </c>
      <c r="Z101" t="s">
        <v>818</v>
      </c>
      <c r="AA101" t="s">
        <v>1023</v>
      </c>
      <c r="AB101" t="s">
        <v>1024</v>
      </c>
      <c r="AC101" s="16">
        <v>4</v>
      </c>
      <c r="AD101" t="s">
        <v>795</v>
      </c>
      <c r="AE101" t="s">
        <v>961</v>
      </c>
      <c r="AF101" t="s">
        <v>755</v>
      </c>
      <c r="AG101" t="s">
        <v>1049</v>
      </c>
      <c r="AH101" t="s">
        <v>994</v>
      </c>
      <c r="AI101" t="s">
        <v>995</v>
      </c>
      <c r="AJ101" t="s">
        <v>978</v>
      </c>
      <c r="AK101" t="s">
        <v>964</v>
      </c>
      <c r="AL101" t="s">
        <v>965</v>
      </c>
      <c r="AM101" t="s">
        <v>456</v>
      </c>
      <c r="AP101" t="s">
        <v>966</v>
      </c>
      <c r="AQ101" t="s">
        <v>967</v>
      </c>
      <c r="AR101" t="s">
        <v>968</v>
      </c>
      <c r="AS101" t="s">
        <v>969</v>
      </c>
      <c r="AT101" t="s">
        <v>970</v>
      </c>
      <c r="AU101" t="s">
        <v>1313</v>
      </c>
    </row>
    <row r="102" spans="2:47" ht="11" outlineLevel="1" x14ac:dyDescent="0.15">
      <c r="B102" t="s">
        <v>1314</v>
      </c>
      <c r="C102" t="s">
        <v>1315</v>
      </c>
      <c r="D102" t="s">
        <v>167</v>
      </c>
      <c r="E102" t="s">
        <v>983</v>
      </c>
      <c r="F102" t="s">
        <v>807</v>
      </c>
      <c r="G102" t="s">
        <v>984</v>
      </c>
      <c r="H102" t="s">
        <v>985</v>
      </c>
      <c r="I102" t="s">
        <v>957</v>
      </c>
      <c r="J102" t="s">
        <v>601</v>
      </c>
      <c r="K102" t="s">
        <v>1022</v>
      </c>
      <c r="L102" t="s">
        <v>601</v>
      </c>
      <c r="M102" s="5">
        <v>7289430.6299999999</v>
      </c>
      <c r="N102" s="5">
        <v>7289430.6299999999</v>
      </c>
      <c r="O102" s="5">
        <v>7289430.6299999999</v>
      </c>
      <c r="P102" s="5"/>
      <c r="Q102" s="16">
        <v>0</v>
      </c>
      <c r="R102" s="5"/>
      <c r="S102" s="17">
        <v>43181</v>
      </c>
      <c r="T102" s="17">
        <v>43181</v>
      </c>
      <c r="U102" s="17">
        <v>43371</v>
      </c>
      <c r="V102" s="17">
        <v>43371</v>
      </c>
      <c r="W102" s="17">
        <v>43181</v>
      </c>
      <c r="X102" s="17">
        <v>43497</v>
      </c>
      <c r="Y102" t="s">
        <v>955</v>
      </c>
      <c r="Z102" t="s">
        <v>818</v>
      </c>
      <c r="AA102" t="s">
        <v>1023</v>
      </c>
      <c r="AB102" t="s">
        <v>1024</v>
      </c>
      <c r="AC102" s="16">
        <v>4</v>
      </c>
      <c r="AD102" t="s">
        <v>795</v>
      </c>
      <c r="AE102" t="s">
        <v>961</v>
      </c>
      <c r="AF102" t="s">
        <v>739</v>
      </c>
      <c r="AG102" t="s">
        <v>993</v>
      </c>
      <c r="AJ102" t="s">
        <v>963</v>
      </c>
      <c r="AK102" t="s">
        <v>996</v>
      </c>
      <c r="AL102" t="s">
        <v>965</v>
      </c>
      <c r="AM102" t="s">
        <v>456</v>
      </c>
      <c r="AP102" t="s">
        <v>966</v>
      </c>
      <c r="AQ102" t="s">
        <v>967</v>
      </c>
      <c r="AR102" t="s">
        <v>968</v>
      </c>
      <c r="AS102" t="s">
        <v>969</v>
      </c>
      <c r="AT102" t="s">
        <v>970</v>
      </c>
      <c r="AU102" t="s">
        <v>1316</v>
      </c>
    </row>
    <row r="103" spans="2:47" ht="11" outlineLevel="1" x14ac:dyDescent="0.15">
      <c r="B103" t="s">
        <v>1317</v>
      </c>
      <c r="C103" t="s">
        <v>241</v>
      </c>
      <c r="G103" t="s">
        <v>955</v>
      </c>
      <c r="H103" t="s">
        <v>956</v>
      </c>
      <c r="I103" t="s">
        <v>957</v>
      </c>
      <c r="J103" t="s">
        <v>640</v>
      </c>
      <c r="K103" t="s">
        <v>1044</v>
      </c>
      <c r="L103" t="s">
        <v>1045</v>
      </c>
      <c r="M103" s="5">
        <v>7286200</v>
      </c>
      <c r="N103" s="5">
        <v>7286200</v>
      </c>
      <c r="O103" s="5">
        <v>7286200</v>
      </c>
      <c r="P103" s="5">
        <v>1018943.83</v>
      </c>
      <c r="Q103" s="16">
        <v>0</v>
      </c>
      <c r="R103" s="5"/>
      <c r="S103" s="17">
        <v>43734</v>
      </c>
      <c r="T103" s="17">
        <v>43735</v>
      </c>
      <c r="U103" s="17">
        <v>45289</v>
      </c>
      <c r="V103" s="17">
        <v>45289</v>
      </c>
      <c r="W103" s="17">
        <v>43734</v>
      </c>
      <c r="X103" s="17">
        <v>45230</v>
      </c>
      <c r="Y103" t="s">
        <v>959</v>
      </c>
      <c r="Z103" t="s">
        <v>796</v>
      </c>
      <c r="AA103" t="s">
        <v>1030</v>
      </c>
      <c r="AC103" s="16">
        <v>3</v>
      </c>
      <c r="AD103" t="s">
        <v>795</v>
      </c>
      <c r="AE103" t="s">
        <v>961</v>
      </c>
      <c r="AF103" t="s">
        <v>760</v>
      </c>
      <c r="AG103" t="s">
        <v>1223</v>
      </c>
      <c r="AH103" t="s">
        <v>1318</v>
      </c>
      <c r="AI103" t="s">
        <v>1319</v>
      </c>
      <c r="AJ103" t="s">
        <v>978</v>
      </c>
      <c r="AK103" t="s">
        <v>964</v>
      </c>
      <c r="AL103" t="s">
        <v>965</v>
      </c>
      <c r="AM103" t="s">
        <v>531</v>
      </c>
      <c r="AP103" t="s">
        <v>966</v>
      </c>
      <c r="AQ103" t="s">
        <v>967</v>
      </c>
      <c r="AR103" t="s">
        <v>968</v>
      </c>
      <c r="AS103" t="s">
        <v>969</v>
      </c>
      <c r="AT103" t="s">
        <v>970</v>
      </c>
      <c r="AU103" t="s">
        <v>1320</v>
      </c>
    </row>
    <row r="104" spans="2:47" ht="11" outlineLevel="1" x14ac:dyDescent="0.15">
      <c r="B104" t="s">
        <v>1321</v>
      </c>
      <c r="C104" t="s">
        <v>1322</v>
      </c>
      <c r="D104" t="s">
        <v>190</v>
      </c>
      <c r="E104" t="s">
        <v>983</v>
      </c>
      <c r="F104" t="s">
        <v>798</v>
      </c>
      <c r="G104" t="s">
        <v>984</v>
      </c>
      <c r="H104" t="s">
        <v>985</v>
      </c>
      <c r="I104" t="s">
        <v>957</v>
      </c>
      <c r="J104" t="s">
        <v>608</v>
      </c>
      <c r="K104" t="s">
        <v>1184</v>
      </c>
      <c r="L104" t="s">
        <v>987</v>
      </c>
      <c r="M104" s="5">
        <v>7101178.8600000003</v>
      </c>
      <c r="N104" s="5">
        <v>7101178.8600000003</v>
      </c>
      <c r="O104" s="5">
        <v>7101178.8600000003</v>
      </c>
      <c r="P104" s="5"/>
      <c r="Q104" s="16">
        <v>0</v>
      </c>
      <c r="R104" s="5"/>
      <c r="S104" s="17">
        <v>42146</v>
      </c>
      <c r="T104" s="17">
        <v>42145</v>
      </c>
      <c r="U104" s="17">
        <v>42282</v>
      </c>
      <c r="V104" s="17">
        <v>42282</v>
      </c>
      <c r="W104" s="17">
        <v>42146</v>
      </c>
      <c r="X104" s="17">
        <v>42492</v>
      </c>
      <c r="Y104" t="s">
        <v>959</v>
      </c>
      <c r="Z104" t="s">
        <v>796</v>
      </c>
      <c r="AA104" t="s">
        <v>960</v>
      </c>
      <c r="AC104" s="16">
        <v>7</v>
      </c>
      <c r="AD104" t="s">
        <v>795</v>
      </c>
      <c r="AE104" t="s">
        <v>961</v>
      </c>
      <c r="AF104" t="s">
        <v>739</v>
      </c>
      <c r="AG104" t="s">
        <v>993</v>
      </c>
      <c r="AJ104" t="s">
        <v>963</v>
      </c>
      <c r="AK104" t="s">
        <v>996</v>
      </c>
      <c r="AL104" t="s">
        <v>965</v>
      </c>
      <c r="AM104" t="s">
        <v>456</v>
      </c>
      <c r="AP104" t="s">
        <v>966</v>
      </c>
      <c r="AQ104" t="s">
        <v>967</v>
      </c>
      <c r="AR104" t="s">
        <v>968</v>
      </c>
      <c r="AS104" t="s">
        <v>969</v>
      </c>
      <c r="AT104" t="s">
        <v>970</v>
      </c>
      <c r="AU104" t="s">
        <v>1323</v>
      </c>
    </row>
    <row r="105" spans="2:47" ht="11" outlineLevel="1" x14ac:dyDescent="0.15">
      <c r="B105" t="s">
        <v>1324</v>
      </c>
      <c r="C105" t="s">
        <v>1325</v>
      </c>
      <c r="D105" t="s">
        <v>242</v>
      </c>
      <c r="E105" t="s">
        <v>983</v>
      </c>
      <c r="F105" t="s">
        <v>807</v>
      </c>
      <c r="G105" t="s">
        <v>984</v>
      </c>
      <c r="H105" t="s">
        <v>985</v>
      </c>
      <c r="I105" t="s">
        <v>957</v>
      </c>
      <c r="J105" t="s">
        <v>613</v>
      </c>
      <c r="K105" t="s">
        <v>1326</v>
      </c>
      <c r="L105" t="s">
        <v>613</v>
      </c>
      <c r="M105" s="5">
        <v>7041934.5199999996</v>
      </c>
      <c r="N105" s="5">
        <v>7041934.5199999996</v>
      </c>
      <c r="O105" s="5">
        <v>7041934.5199999996</v>
      </c>
      <c r="P105" s="5"/>
      <c r="Q105" s="16">
        <v>0</v>
      </c>
      <c r="R105" s="5"/>
      <c r="S105" s="17">
        <v>45436</v>
      </c>
      <c r="T105" s="17">
        <v>45436</v>
      </c>
      <c r="U105" s="17">
        <v>45662</v>
      </c>
      <c r="V105" s="17">
        <v>45662</v>
      </c>
      <c r="W105" s="17">
        <v>45436</v>
      </c>
      <c r="X105" s="17">
        <v>45693</v>
      </c>
      <c r="Y105" t="s">
        <v>959</v>
      </c>
      <c r="Z105" t="s">
        <v>796</v>
      </c>
      <c r="AA105" t="s">
        <v>1023</v>
      </c>
      <c r="AB105" t="s">
        <v>1024</v>
      </c>
      <c r="AC105" s="16">
        <v>2</v>
      </c>
      <c r="AD105" t="s">
        <v>795</v>
      </c>
      <c r="AE105" t="s">
        <v>961</v>
      </c>
      <c r="AF105" t="s">
        <v>755</v>
      </c>
      <c r="AG105" t="s">
        <v>1049</v>
      </c>
      <c r="AH105" t="s">
        <v>1193</v>
      </c>
      <c r="AI105" t="s">
        <v>1194</v>
      </c>
      <c r="AJ105" t="s">
        <v>978</v>
      </c>
      <c r="AK105" t="s">
        <v>1026</v>
      </c>
      <c r="AL105" t="s">
        <v>965</v>
      </c>
      <c r="AM105" t="s">
        <v>531</v>
      </c>
      <c r="AP105" t="s">
        <v>966</v>
      </c>
      <c r="AQ105" t="s">
        <v>967</v>
      </c>
      <c r="AR105" t="s">
        <v>968</v>
      </c>
      <c r="AS105" t="s">
        <v>969</v>
      </c>
      <c r="AT105" t="s">
        <v>970</v>
      </c>
      <c r="AU105" t="s">
        <v>1327</v>
      </c>
    </row>
    <row r="106" spans="2:47" ht="11" outlineLevel="1" x14ac:dyDescent="0.15">
      <c r="B106" t="s">
        <v>1328</v>
      </c>
      <c r="C106" t="s">
        <v>243</v>
      </c>
      <c r="G106" t="s">
        <v>955</v>
      </c>
      <c r="H106" t="s">
        <v>956</v>
      </c>
      <c r="I106" t="s">
        <v>957</v>
      </c>
      <c r="J106" t="s">
        <v>659</v>
      </c>
      <c r="K106" t="s">
        <v>1284</v>
      </c>
      <c r="L106" t="s">
        <v>659</v>
      </c>
      <c r="M106" s="5">
        <v>7037027.2000000002</v>
      </c>
      <c r="N106" s="5">
        <v>7037027.2000000002</v>
      </c>
      <c r="O106" s="5">
        <v>7037027.2000000002</v>
      </c>
      <c r="P106" s="5"/>
      <c r="Q106" s="16">
        <v>0</v>
      </c>
      <c r="R106" s="5"/>
      <c r="S106" s="17">
        <v>44909</v>
      </c>
      <c r="T106" s="17">
        <v>44909</v>
      </c>
      <c r="U106" s="17">
        <v>45787</v>
      </c>
      <c r="V106" s="17">
        <v>45787</v>
      </c>
      <c r="W106" s="17">
        <v>44909</v>
      </c>
      <c r="X106" s="17">
        <v>45538</v>
      </c>
      <c r="Y106" t="s">
        <v>955</v>
      </c>
      <c r="Z106" t="s">
        <v>818</v>
      </c>
      <c r="AA106" t="s">
        <v>1030</v>
      </c>
      <c r="AC106" s="16">
        <v>3</v>
      </c>
      <c r="AD106" t="s">
        <v>795</v>
      </c>
      <c r="AE106" t="s">
        <v>961</v>
      </c>
      <c r="AF106" t="s">
        <v>743</v>
      </c>
      <c r="AG106" t="s">
        <v>1075</v>
      </c>
      <c r="AJ106" t="s">
        <v>963</v>
      </c>
      <c r="AK106" t="s">
        <v>1076</v>
      </c>
      <c r="AL106" t="s">
        <v>965</v>
      </c>
      <c r="AM106" t="s">
        <v>531</v>
      </c>
      <c r="AP106" t="s">
        <v>966</v>
      </c>
      <c r="AQ106" t="s">
        <v>967</v>
      </c>
      <c r="AR106" t="s">
        <v>968</v>
      </c>
      <c r="AS106" t="s">
        <v>969</v>
      </c>
      <c r="AT106" t="s">
        <v>970</v>
      </c>
      <c r="AU106" t="s">
        <v>1329</v>
      </c>
    </row>
    <row r="107" spans="2:47" ht="11" outlineLevel="1" x14ac:dyDescent="0.15">
      <c r="B107" t="s">
        <v>1330</v>
      </c>
      <c r="C107" t="s">
        <v>244</v>
      </c>
      <c r="G107" t="s">
        <v>955</v>
      </c>
      <c r="H107" t="s">
        <v>956</v>
      </c>
      <c r="I107" t="s">
        <v>957</v>
      </c>
      <c r="J107" t="s">
        <v>653</v>
      </c>
      <c r="K107" t="s">
        <v>1171</v>
      </c>
      <c r="L107" t="s">
        <v>653</v>
      </c>
      <c r="M107" s="5">
        <v>6913078.0999999996</v>
      </c>
      <c r="N107" s="5">
        <v>6913078.0999999996</v>
      </c>
      <c r="O107" s="5">
        <v>6913078.0999999996</v>
      </c>
      <c r="P107" s="5"/>
      <c r="Q107" s="16">
        <v>0</v>
      </c>
      <c r="R107" s="5"/>
      <c r="S107" s="17">
        <v>45184</v>
      </c>
      <c r="T107" s="17">
        <v>45184</v>
      </c>
      <c r="U107" s="17">
        <v>46067</v>
      </c>
      <c r="V107" s="17">
        <v>46067</v>
      </c>
      <c r="W107" s="17">
        <v>45184</v>
      </c>
      <c r="X107" s="17">
        <v>45859</v>
      </c>
      <c r="Y107" t="s">
        <v>1178</v>
      </c>
      <c r="Z107" t="s">
        <v>825</v>
      </c>
      <c r="AA107" t="s">
        <v>1179</v>
      </c>
      <c r="AC107" s="16">
        <v>3</v>
      </c>
      <c r="AD107" t="s">
        <v>795</v>
      </c>
      <c r="AE107" t="s">
        <v>961</v>
      </c>
      <c r="AF107" t="s">
        <v>741</v>
      </c>
      <c r="AG107" t="s">
        <v>1031</v>
      </c>
      <c r="AJ107" t="s">
        <v>963</v>
      </c>
      <c r="AK107" t="s">
        <v>964</v>
      </c>
      <c r="AL107" t="s">
        <v>965</v>
      </c>
      <c r="AM107" t="s">
        <v>531</v>
      </c>
      <c r="AP107" t="s">
        <v>966</v>
      </c>
      <c r="AQ107" t="s">
        <v>967</v>
      </c>
      <c r="AR107" t="s">
        <v>968</v>
      </c>
      <c r="AS107" t="s">
        <v>969</v>
      </c>
      <c r="AT107" t="s">
        <v>970</v>
      </c>
      <c r="AU107" t="s">
        <v>1331</v>
      </c>
    </row>
    <row r="108" spans="2:47" ht="11" outlineLevel="1" x14ac:dyDescent="0.15">
      <c r="B108" t="s">
        <v>1332</v>
      </c>
      <c r="C108" t="s">
        <v>1333</v>
      </c>
      <c r="D108" t="s">
        <v>161</v>
      </c>
      <c r="E108" t="s">
        <v>983</v>
      </c>
      <c r="F108" t="s">
        <v>798</v>
      </c>
      <c r="G108" t="s">
        <v>984</v>
      </c>
      <c r="H108" t="s">
        <v>985</v>
      </c>
      <c r="I108" t="s">
        <v>957</v>
      </c>
      <c r="J108" t="s">
        <v>597</v>
      </c>
      <c r="K108" t="s">
        <v>986</v>
      </c>
      <c r="L108" t="s">
        <v>987</v>
      </c>
      <c r="M108" s="5">
        <v>6849457.7400000002</v>
      </c>
      <c r="N108" s="5">
        <v>6849457.7400000002</v>
      </c>
      <c r="O108" s="5">
        <v>6849457.7400000002</v>
      </c>
      <c r="P108" s="5"/>
      <c r="Q108" s="16">
        <v>9</v>
      </c>
      <c r="R108" s="5">
        <v>4680098.75</v>
      </c>
      <c r="S108" s="17">
        <v>45199</v>
      </c>
      <c r="T108" s="17">
        <v>45199</v>
      </c>
      <c r="U108" s="17">
        <v>46417</v>
      </c>
      <c r="V108" s="17">
        <v>46417</v>
      </c>
      <c r="W108" s="17">
        <v>45199</v>
      </c>
      <c r="X108" s="17">
        <v>45919</v>
      </c>
      <c r="Y108" t="s">
        <v>959</v>
      </c>
      <c r="Z108" t="s">
        <v>796</v>
      </c>
      <c r="AA108" t="s">
        <v>960</v>
      </c>
      <c r="AC108" s="16"/>
      <c r="AD108" t="s">
        <v>795</v>
      </c>
      <c r="AE108" t="s">
        <v>961</v>
      </c>
      <c r="AF108" t="s">
        <v>738</v>
      </c>
      <c r="AG108" t="s">
        <v>988</v>
      </c>
      <c r="AJ108" t="s">
        <v>963</v>
      </c>
      <c r="AK108" t="s">
        <v>1334</v>
      </c>
      <c r="AL108" t="s">
        <v>965</v>
      </c>
      <c r="AM108" t="s">
        <v>456</v>
      </c>
      <c r="AP108" t="s">
        <v>966</v>
      </c>
      <c r="AQ108" t="s">
        <v>967</v>
      </c>
      <c r="AR108" t="s">
        <v>968</v>
      </c>
      <c r="AS108" t="s">
        <v>969</v>
      </c>
      <c r="AT108" t="s">
        <v>970</v>
      </c>
      <c r="AU108" t="s">
        <v>1335</v>
      </c>
    </row>
    <row r="109" spans="2:47" ht="11" outlineLevel="1" x14ac:dyDescent="0.15">
      <c r="B109" t="s">
        <v>1336</v>
      </c>
      <c r="C109" t="s">
        <v>1337</v>
      </c>
      <c r="D109" t="s">
        <v>232</v>
      </c>
      <c r="E109" t="s">
        <v>983</v>
      </c>
      <c r="F109" t="s">
        <v>798</v>
      </c>
      <c r="G109" t="s">
        <v>984</v>
      </c>
      <c r="H109" t="s">
        <v>985</v>
      </c>
      <c r="I109" t="s">
        <v>957</v>
      </c>
      <c r="J109" t="s">
        <v>612</v>
      </c>
      <c r="K109" t="s">
        <v>1338</v>
      </c>
      <c r="L109" t="s">
        <v>612</v>
      </c>
      <c r="M109" s="5">
        <v>6702512.0300000003</v>
      </c>
      <c r="N109" s="5">
        <v>6702512.0300000003</v>
      </c>
      <c r="O109" s="5">
        <v>6702512.0300000003</v>
      </c>
      <c r="P109" s="5"/>
      <c r="Q109" s="16">
        <v>0</v>
      </c>
      <c r="R109" s="5"/>
      <c r="S109" s="17">
        <v>42275</v>
      </c>
      <c r="T109" s="17">
        <v>42275</v>
      </c>
      <c r="U109" s="17">
        <v>42640</v>
      </c>
      <c r="V109" s="17">
        <v>42640</v>
      </c>
      <c r="W109" s="17">
        <v>42275</v>
      </c>
      <c r="X109" s="17">
        <v>43867</v>
      </c>
      <c r="Y109" t="s">
        <v>1178</v>
      </c>
      <c r="Z109" t="s">
        <v>825</v>
      </c>
      <c r="AA109" t="s">
        <v>1179</v>
      </c>
      <c r="AC109" s="16"/>
      <c r="AD109" t="s">
        <v>824</v>
      </c>
      <c r="AE109" t="s">
        <v>1130</v>
      </c>
      <c r="AF109" t="s">
        <v>756</v>
      </c>
      <c r="AG109" t="s">
        <v>1339</v>
      </c>
      <c r="AJ109" t="s">
        <v>963</v>
      </c>
      <c r="AK109" t="s">
        <v>1133</v>
      </c>
      <c r="AL109" t="s">
        <v>1340</v>
      </c>
      <c r="AM109" t="s">
        <v>437</v>
      </c>
      <c r="AP109" t="s">
        <v>966</v>
      </c>
      <c r="AQ109" t="s">
        <v>967</v>
      </c>
      <c r="AR109" t="s">
        <v>968</v>
      </c>
      <c r="AS109" t="s">
        <v>969</v>
      </c>
      <c r="AT109" t="s">
        <v>970</v>
      </c>
      <c r="AU109" t="s">
        <v>1341</v>
      </c>
    </row>
    <row r="110" spans="2:47" ht="11" outlineLevel="1" x14ac:dyDescent="0.15">
      <c r="B110" t="s">
        <v>1342</v>
      </c>
      <c r="C110" t="s">
        <v>245</v>
      </c>
      <c r="G110" t="s">
        <v>955</v>
      </c>
      <c r="H110" t="s">
        <v>956</v>
      </c>
      <c r="I110" t="s">
        <v>957</v>
      </c>
      <c r="J110" t="s">
        <v>662</v>
      </c>
      <c r="K110" t="s">
        <v>1343</v>
      </c>
      <c r="L110" t="s">
        <v>1344</v>
      </c>
      <c r="M110" s="5">
        <v>6653576.1399999997</v>
      </c>
      <c r="N110" s="5">
        <v>6653576.1399999997</v>
      </c>
      <c r="O110" s="5">
        <v>6653576.1399999997</v>
      </c>
      <c r="P110" s="5"/>
      <c r="Q110" s="16">
        <v>0</v>
      </c>
      <c r="R110" s="5"/>
      <c r="S110" s="17">
        <v>43367</v>
      </c>
      <c r="T110" s="17">
        <v>43368</v>
      </c>
      <c r="U110" s="17">
        <v>44405</v>
      </c>
      <c r="V110" s="17">
        <v>44405</v>
      </c>
      <c r="W110" s="17">
        <v>43367</v>
      </c>
      <c r="X110" s="17">
        <v>44378</v>
      </c>
      <c r="Y110" t="s">
        <v>955</v>
      </c>
      <c r="Z110" t="s">
        <v>818</v>
      </c>
      <c r="AA110" t="s">
        <v>1030</v>
      </c>
      <c r="AC110" s="16">
        <v>4</v>
      </c>
      <c r="AD110" t="s">
        <v>795</v>
      </c>
      <c r="AE110" t="s">
        <v>961</v>
      </c>
      <c r="AF110" t="s">
        <v>743</v>
      </c>
      <c r="AG110" t="s">
        <v>1075</v>
      </c>
      <c r="AH110" t="s">
        <v>1232</v>
      </c>
      <c r="AI110" t="s">
        <v>1233</v>
      </c>
      <c r="AJ110" t="s">
        <v>978</v>
      </c>
      <c r="AK110" t="s">
        <v>1076</v>
      </c>
      <c r="AL110" t="s">
        <v>965</v>
      </c>
      <c r="AM110" t="s">
        <v>531</v>
      </c>
      <c r="AP110" t="s">
        <v>966</v>
      </c>
      <c r="AQ110" t="s">
        <v>967</v>
      </c>
      <c r="AR110" t="s">
        <v>968</v>
      </c>
      <c r="AS110" t="s">
        <v>969</v>
      </c>
      <c r="AT110" t="s">
        <v>970</v>
      </c>
      <c r="AU110" t="s">
        <v>1345</v>
      </c>
    </row>
    <row r="111" spans="2:47" ht="11" outlineLevel="1" x14ac:dyDescent="0.15">
      <c r="B111" t="s">
        <v>1346</v>
      </c>
      <c r="C111" t="s">
        <v>1347</v>
      </c>
      <c r="D111" t="s">
        <v>180</v>
      </c>
      <c r="E111" t="s">
        <v>835</v>
      </c>
      <c r="F111" t="s">
        <v>798</v>
      </c>
      <c r="G111" t="s">
        <v>984</v>
      </c>
      <c r="H111" t="s">
        <v>985</v>
      </c>
      <c r="I111" t="s">
        <v>957</v>
      </c>
      <c r="J111" t="s">
        <v>608</v>
      </c>
      <c r="K111" t="s">
        <v>1184</v>
      </c>
      <c r="L111" t="s">
        <v>1262</v>
      </c>
      <c r="M111" s="5">
        <v>6618886.4900000002</v>
      </c>
      <c r="N111" s="5">
        <v>6618886.4900000002</v>
      </c>
      <c r="O111" s="5">
        <v>6618886.4900000002</v>
      </c>
      <c r="P111" s="5"/>
      <c r="Q111" s="16">
        <v>0</v>
      </c>
      <c r="R111" s="5"/>
      <c r="S111" s="17">
        <v>44104</v>
      </c>
      <c r="T111" s="17">
        <v>44104</v>
      </c>
      <c r="U111" s="17">
        <v>44278</v>
      </c>
      <c r="V111" s="17">
        <v>44278</v>
      </c>
      <c r="W111" s="17">
        <v>44104</v>
      </c>
      <c r="X111" s="17">
        <v>44285</v>
      </c>
      <c r="Y111" t="s">
        <v>959</v>
      </c>
      <c r="Z111" t="s">
        <v>796</v>
      </c>
      <c r="AA111" t="s">
        <v>1030</v>
      </c>
      <c r="AC111" s="16">
        <v>1</v>
      </c>
      <c r="AD111" t="s">
        <v>795</v>
      </c>
      <c r="AE111" t="s">
        <v>961</v>
      </c>
      <c r="AF111" t="s">
        <v>744</v>
      </c>
      <c r="AG111" t="s">
        <v>1025</v>
      </c>
      <c r="AH111" t="s">
        <v>1058</v>
      </c>
      <c r="AI111" t="s">
        <v>1059</v>
      </c>
      <c r="AJ111" t="s">
        <v>978</v>
      </c>
      <c r="AK111" t="s">
        <v>964</v>
      </c>
      <c r="AL111" t="s">
        <v>965</v>
      </c>
      <c r="AM111" t="s">
        <v>531</v>
      </c>
      <c r="AP111" t="s">
        <v>966</v>
      </c>
      <c r="AQ111" t="s">
        <v>967</v>
      </c>
      <c r="AR111" t="s">
        <v>968</v>
      </c>
      <c r="AS111" t="s">
        <v>969</v>
      </c>
      <c r="AT111" t="s">
        <v>970</v>
      </c>
      <c r="AU111" t="s">
        <v>1348</v>
      </c>
    </row>
    <row r="112" spans="2:47" ht="11" outlineLevel="1" x14ac:dyDescent="0.15">
      <c r="B112" t="s">
        <v>1349</v>
      </c>
      <c r="C112" t="s">
        <v>1350</v>
      </c>
      <c r="D112" t="s">
        <v>167</v>
      </c>
      <c r="E112" t="s">
        <v>983</v>
      </c>
      <c r="F112" t="s">
        <v>807</v>
      </c>
      <c r="G112" t="s">
        <v>984</v>
      </c>
      <c r="H112" t="s">
        <v>985</v>
      </c>
      <c r="I112" t="s">
        <v>957</v>
      </c>
      <c r="J112" t="s">
        <v>601</v>
      </c>
      <c r="K112" t="s">
        <v>1022</v>
      </c>
      <c r="L112" t="s">
        <v>601</v>
      </c>
      <c r="M112" s="5">
        <v>6475002.75</v>
      </c>
      <c r="N112" s="5">
        <v>6475002.75</v>
      </c>
      <c r="O112" s="5">
        <v>6475002.75</v>
      </c>
      <c r="P112" s="5"/>
      <c r="Q112" s="16">
        <v>0</v>
      </c>
      <c r="R112" s="5"/>
      <c r="S112" s="17">
        <v>43507</v>
      </c>
      <c r="T112" s="17">
        <v>43507</v>
      </c>
      <c r="U112" s="17">
        <v>43724</v>
      </c>
      <c r="V112" s="17">
        <v>43724</v>
      </c>
      <c r="W112" s="17">
        <v>43507</v>
      </c>
      <c r="X112" s="17">
        <v>43886</v>
      </c>
      <c r="Y112" t="s">
        <v>955</v>
      </c>
      <c r="Z112" t="s">
        <v>818</v>
      </c>
      <c r="AA112" t="s">
        <v>1023</v>
      </c>
      <c r="AB112" t="s">
        <v>1024</v>
      </c>
      <c r="AC112" s="16">
        <v>3</v>
      </c>
      <c r="AD112" t="s">
        <v>795</v>
      </c>
      <c r="AE112" t="s">
        <v>961</v>
      </c>
      <c r="AF112" t="s">
        <v>739</v>
      </c>
      <c r="AG112" t="s">
        <v>993</v>
      </c>
      <c r="AH112" t="s">
        <v>1193</v>
      </c>
      <c r="AI112" t="s">
        <v>1194</v>
      </c>
      <c r="AJ112" t="s">
        <v>978</v>
      </c>
      <c r="AK112" t="s">
        <v>996</v>
      </c>
      <c r="AL112" t="s">
        <v>965</v>
      </c>
      <c r="AM112" t="s">
        <v>456</v>
      </c>
      <c r="AP112" t="s">
        <v>966</v>
      </c>
      <c r="AQ112" t="s">
        <v>967</v>
      </c>
      <c r="AR112" t="s">
        <v>968</v>
      </c>
      <c r="AS112" t="s">
        <v>969</v>
      </c>
      <c r="AT112" t="s">
        <v>970</v>
      </c>
      <c r="AU112" t="s">
        <v>1351</v>
      </c>
    </row>
    <row r="113" spans="2:47" ht="11" outlineLevel="1" x14ac:dyDescent="0.15">
      <c r="B113" t="s">
        <v>1352</v>
      </c>
      <c r="C113" t="s">
        <v>1353</v>
      </c>
      <c r="G113" t="s">
        <v>955</v>
      </c>
      <c r="H113" t="s">
        <v>956</v>
      </c>
      <c r="I113" t="s">
        <v>957</v>
      </c>
      <c r="J113" t="s">
        <v>612</v>
      </c>
      <c r="K113" t="s">
        <v>1338</v>
      </c>
      <c r="L113" t="s">
        <v>1354</v>
      </c>
      <c r="M113" s="5">
        <v>6324238.1900000004</v>
      </c>
      <c r="N113" s="5">
        <v>6324238.1900000004</v>
      </c>
      <c r="O113" s="5">
        <v>6324238.1900000004</v>
      </c>
      <c r="P113" s="5"/>
      <c r="Q113" s="16">
        <v>0</v>
      </c>
      <c r="R113" s="5"/>
      <c r="S113" s="17">
        <v>42640</v>
      </c>
      <c r="T113" s="17">
        <v>42640</v>
      </c>
      <c r="U113" s="17">
        <v>43004</v>
      </c>
      <c r="V113" s="17">
        <v>43004</v>
      </c>
      <c r="W113" s="17">
        <v>42640</v>
      </c>
      <c r="X113" s="17">
        <v>45882</v>
      </c>
      <c r="Y113" t="s">
        <v>984</v>
      </c>
      <c r="Z113" t="s">
        <v>804</v>
      </c>
      <c r="AA113" t="s">
        <v>1000</v>
      </c>
      <c r="AC113" s="16">
        <v>1</v>
      </c>
      <c r="AD113" t="s">
        <v>829</v>
      </c>
      <c r="AE113" t="s">
        <v>1355</v>
      </c>
      <c r="AF113" t="s">
        <v>1356</v>
      </c>
      <c r="AG113" t="s">
        <v>1357</v>
      </c>
      <c r="AH113" t="s">
        <v>1193</v>
      </c>
      <c r="AI113" t="s">
        <v>1194</v>
      </c>
      <c r="AJ113" t="s">
        <v>978</v>
      </c>
      <c r="AK113" t="s">
        <v>1133</v>
      </c>
      <c r="AL113" t="s">
        <v>1340</v>
      </c>
      <c r="AM113" t="s">
        <v>575</v>
      </c>
      <c r="AP113" t="s">
        <v>966</v>
      </c>
      <c r="AQ113" t="s">
        <v>967</v>
      </c>
      <c r="AR113" t="s">
        <v>968</v>
      </c>
      <c r="AS113" t="s">
        <v>969</v>
      </c>
      <c r="AT113" t="s">
        <v>970</v>
      </c>
      <c r="AU113" t="s">
        <v>1358</v>
      </c>
    </row>
    <row r="114" spans="2:47" ht="11" outlineLevel="1" x14ac:dyDescent="0.15">
      <c r="B114" t="s">
        <v>1359</v>
      </c>
      <c r="C114" t="s">
        <v>1360</v>
      </c>
      <c r="D114" t="s">
        <v>1361</v>
      </c>
      <c r="E114" t="s">
        <v>983</v>
      </c>
      <c r="F114" t="s">
        <v>807</v>
      </c>
      <c r="G114" t="s">
        <v>984</v>
      </c>
      <c r="H114" t="s">
        <v>1272</v>
      </c>
      <c r="I114" t="s">
        <v>957</v>
      </c>
      <c r="J114" t="s">
        <v>1362</v>
      </c>
      <c r="K114" t="s">
        <v>1363</v>
      </c>
      <c r="L114" t="s">
        <v>1364</v>
      </c>
      <c r="M114" s="5">
        <v>6282384</v>
      </c>
      <c r="N114" s="5">
        <v>6282384</v>
      </c>
      <c r="O114" s="5">
        <v>6282384</v>
      </c>
      <c r="P114" s="5"/>
      <c r="Q114" s="16">
        <v>0</v>
      </c>
      <c r="R114" s="5"/>
      <c r="S114" s="17">
        <v>39716</v>
      </c>
      <c r="T114" s="17">
        <v>39716</v>
      </c>
      <c r="U114" s="17">
        <v>40446</v>
      </c>
      <c r="V114" s="17">
        <v>40446</v>
      </c>
      <c r="W114" s="17">
        <v>39716</v>
      </c>
      <c r="X114" s="17">
        <v>42152</v>
      </c>
      <c r="Y114" t="s">
        <v>959</v>
      </c>
      <c r="Z114" t="s">
        <v>796</v>
      </c>
      <c r="AA114" t="s">
        <v>1023</v>
      </c>
      <c r="AB114" t="s">
        <v>1024</v>
      </c>
      <c r="AC114" s="16">
        <v>3</v>
      </c>
      <c r="AD114" t="s">
        <v>1365</v>
      </c>
      <c r="AE114" t="s">
        <v>1366</v>
      </c>
      <c r="AF114" t="s">
        <v>1367</v>
      </c>
      <c r="AG114" t="s">
        <v>1368</v>
      </c>
      <c r="AJ114" t="s">
        <v>963</v>
      </c>
      <c r="AK114" t="s">
        <v>1133</v>
      </c>
      <c r="AL114" t="s">
        <v>965</v>
      </c>
      <c r="AM114" t="s">
        <v>531</v>
      </c>
      <c r="AP114" t="s">
        <v>966</v>
      </c>
      <c r="AQ114" t="s">
        <v>967</v>
      </c>
      <c r="AR114" t="s">
        <v>968</v>
      </c>
      <c r="AS114" t="s">
        <v>969</v>
      </c>
      <c r="AT114" t="s">
        <v>970</v>
      </c>
      <c r="AU114" t="s">
        <v>1369</v>
      </c>
    </row>
    <row r="115" spans="2:47" ht="11" outlineLevel="1" x14ac:dyDescent="0.15">
      <c r="B115" t="s">
        <v>1370</v>
      </c>
      <c r="C115" t="s">
        <v>1371</v>
      </c>
      <c r="D115" t="s">
        <v>166</v>
      </c>
      <c r="E115" t="s">
        <v>983</v>
      </c>
      <c r="F115" t="s">
        <v>807</v>
      </c>
      <c r="G115" t="s">
        <v>984</v>
      </c>
      <c r="H115" t="s">
        <v>985</v>
      </c>
      <c r="I115" t="s">
        <v>957</v>
      </c>
      <c r="J115" t="s">
        <v>637</v>
      </c>
      <c r="K115" t="s">
        <v>1053</v>
      </c>
      <c r="L115" t="s">
        <v>637</v>
      </c>
      <c r="M115" s="5">
        <v>6280635.0899999999</v>
      </c>
      <c r="N115" s="5">
        <v>6311152.1399999997</v>
      </c>
      <c r="O115" s="5">
        <v>6311152.1399999997</v>
      </c>
      <c r="P115" s="5"/>
      <c r="Q115" s="16">
        <v>0</v>
      </c>
      <c r="R115" s="5"/>
      <c r="S115" s="17">
        <v>44810</v>
      </c>
      <c r="T115" s="17">
        <v>44810</v>
      </c>
      <c r="U115" s="17">
        <v>45460</v>
      </c>
      <c r="V115" s="17">
        <v>45460</v>
      </c>
      <c r="W115" s="17">
        <v>44810</v>
      </c>
      <c r="X115" s="17">
        <v>45779</v>
      </c>
      <c r="Y115" t="s">
        <v>959</v>
      </c>
      <c r="Z115" t="s">
        <v>796</v>
      </c>
      <c r="AA115" t="s">
        <v>1023</v>
      </c>
      <c r="AB115" t="s">
        <v>1024</v>
      </c>
      <c r="AC115" s="16">
        <v>2</v>
      </c>
      <c r="AD115" t="s">
        <v>795</v>
      </c>
      <c r="AE115" t="s">
        <v>961</v>
      </c>
      <c r="AF115" t="s">
        <v>740</v>
      </c>
      <c r="AG115" t="s">
        <v>1036</v>
      </c>
      <c r="AH115" t="s">
        <v>994</v>
      </c>
      <c r="AI115" t="s">
        <v>995</v>
      </c>
      <c r="AJ115" t="s">
        <v>978</v>
      </c>
      <c r="AK115" t="s">
        <v>964</v>
      </c>
      <c r="AL115" t="s">
        <v>965</v>
      </c>
      <c r="AM115" t="s">
        <v>531</v>
      </c>
      <c r="AP115" t="s">
        <v>966</v>
      </c>
      <c r="AQ115" t="s">
        <v>967</v>
      </c>
      <c r="AR115" t="s">
        <v>968</v>
      </c>
      <c r="AS115" t="s">
        <v>969</v>
      </c>
      <c r="AT115" t="s">
        <v>970</v>
      </c>
      <c r="AU115" t="s">
        <v>1372</v>
      </c>
    </row>
    <row r="116" spans="2:47" ht="11" outlineLevel="1" x14ac:dyDescent="0.15">
      <c r="B116" t="s">
        <v>1373</v>
      </c>
      <c r="C116" t="s">
        <v>246</v>
      </c>
      <c r="G116" t="s">
        <v>1140</v>
      </c>
      <c r="H116" t="s">
        <v>1141</v>
      </c>
      <c r="I116" t="s">
        <v>957</v>
      </c>
      <c r="J116" t="s">
        <v>663</v>
      </c>
      <c r="K116" t="s">
        <v>1374</v>
      </c>
      <c r="L116" t="s">
        <v>663</v>
      </c>
      <c r="M116" s="5">
        <v>6267567.2999999998</v>
      </c>
      <c r="N116" s="5">
        <v>7763247.2999999998</v>
      </c>
      <c r="O116" s="5">
        <v>7763247.2999999998</v>
      </c>
      <c r="P116" s="5">
        <v>396720</v>
      </c>
      <c r="Q116" s="16">
        <v>0</v>
      </c>
      <c r="R116" s="5"/>
      <c r="S116" s="17">
        <v>43244</v>
      </c>
      <c r="T116" s="17">
        <v>43244</v>
      </c>
      <c r="U116" s="17">
        <v>45371</v>
      </c>
      <c r="V116" s="17">
        <v>45371</v>
      </c>
      <c r="W116" s="17">
        <v>43244</v>
      </c>
      <c r="X116" s="17">
        <v>45433</v>
      </c>
      <c r="Y116" t="s">
        <v>1178</v>
      </c>
      <c r="Z116" t="s">
        <v>825</v>
      </c>
      <c r="AA116" t="s">
        <v>1179</v>
      </c>
      <c r="AC116" s="16">
        <v>1</v>
      </c>
      <c r="AD116" t="s">
        <v>852</v>
      </c>
      <c r="AE116" t="s">
        <v>1375</v>
      </c>
      <c r="AF116" t="s">
        <v>743</v>
      </c>
      <c r="AG116" t="s">
        <v>1075</v>
      </c>
      <c r="AH116" t="s">
        <v>1232</v>
      </c>
      <c r="AI116" t="s">
        <v>1233</v>
      </c>
      <c r="AJ116" t="s">
        <v>978</v>
      </c>
      <c r="AK116" t="s">
        <v>1376</v>
      </c>
      <c r="AL116" t="s">
        <v>965</v>
      </c>
      <c r="AM116" t="s">
        <v>531</v>
      </c>
      <c r="AP116" t="s">
        <v>966</v>
      </c>
      <c r="AQ116" t="s">
        <v>967</v>
      </c>
      <c r="AR116" t="s">
        <v>968</v>
      </c>
      <c r="AS116" t="s">
        <v>969</v>
      </c>
      <c r="AT116" t="s">
        <v>970</v>
      </c>
      <c r="AU116" t="s">
        <v>1377</v>
      </c>
    </row>
    <row r="117" spans="2:47" ht="11" outlineLevel="1" x14ac:dyDescent="0.15">
      <c r="B117" t="s">
        <v>1378</v>
      </c>
      <c r="C117" t="s">
        <v>1379</v>
      </c>
      <c r="D117" t="s">
        <v>170</v>
      </c>
      <c r="E117" t="s">
        <v>983</v>
      </c>
      <c r="F117" t="s">
        <v>807</v>
      </c>
      <c r="G117" t="s">
        <v>984</v>
      </c>
      <c r="H117" t="s">
        <v>985</v>
      </c>
      <c r="I117" t="s">
        <v>957</v>
      </c>
      <c r="J117" t="s">
        <v>603</v>
      </c>
      <c r="K117" t="s">
        <v>1299</v>
      </c>
      <c r="L117" t="s">
        <v>1380</v>
      </c>
      <c r="M117" s="5">
        <v>6213325</v>
      </c>
      <c r="N117" s="5">
        <v>6213325</v>
      </c>
      <c r="O117" s="5">
        <v>6213325</v>
      </c>
      <c r="P117" s="5"/>
      <c r="Q117" s="16">
        <v>0</v>
      </c>
      <c r="R117" s="5"/>
      <c r="S117" s="17">
        <v>45916</v>
      </c>
      <c r="T117" s="17">
        <v>45916</v>
      </c>
      <c r="U117" s="17">
        <v>46223</v>
      </c>
      <c r="V117" s="17">
        <v>46223</v>
      </c>
      <c r="W117" s="17">
        <v>45916</v>
      </c>
      <c r="X117" s="17">
        <v>46045</v>
      </c>
      <c r="Y117" t="s">
        <v>959</v>
      </c>
      <c r="Z117" t="s">
        <v>796</v>
      </c>
      <c r="AA117" t="s">
        <v>1023</v>
      </c>
      <c r="AB117" t="s">
        <v>1024</v>
      </c>
      <c r="AC117" s="16">
        <v>2</v>
      </c>
      <c r="AD117" t="s">
        <v>795</v>
      </c>
      <c r="AE117" t="s">
        <v>961</v>
      </c>
      <c r="AF117" t="s">
        <v>755</v>
      </c>
      <c r="AG117" t="s">
        <v>1049</v>
      </c>
      <c r="AJ117" t="s">
        <v>963</v>
      </c>
      <c r="AK117" t="s">
        <v>1026</v>
      </c>
      <c r="AL117" t="s">
        <v>965</v>
      </c>
      <c r="AM117" t="s">
        <v>531</v>
      </c>
      <c r="AP117" t="s">
        <v>966</v>
      </c>
      <c r="AQ117" t="s">
        <v>967</v>
      </c>
      <c r="AR117" t="s">
        <v>968</v>
      </c>
      <c r="AS117" t="s">
        <v>969</v>
      </c>
      <c r="AT117" t="s">
        <v>970</v>
      </c>
      <c r="AU117" t="s">
        <v>1381</v>
      </c>
    </row>
    <row r="118" spans="2:47" ht="11" outlineLevel="1" x14ac:dyDescent="0.15">
      <c r="B118" t="s">
        <v>1382</v>
      </c>
      <c r="C118" t="s">
        <v>1383</v>
      </c>
      <c r="D118" t="s">
        <v>186</v>
      </c>
      <c r="E118" t="s">
        <v>983</v>
      </c>
      <c r="F118" t="s">
        <v>807</v>
      </c>
      <c r="G118" t="s">
        <v>984</v>
      </c>
      <c r="H118" t="s">
        <v>985</v>
      </c>
      <c r="I118" t="s">
        <v>957</v>
      </c>
      <c r="J118" t="s">
        <v>604</v>
      </c>
      <c r="K118" t="s">
        <v>1088</v>
      </c>
      <c r="L118" t="s">
        <v>604</v>
      </c>
      <c r="M118" s="5">
        <v>6177371</v>
      </c>
      <c r="N118" s="5">
        <v>6177371</v>
      </c>
      <c r="O118" s="5">
        <v>6177371</v>
      </c>
      <c r="P118" s="5"/>
      <c r="Q118" s="16">
        <v>0</v>
      </c>
      <c r="R118" s="5"/>
      <c r="S118" s="17">
        <v>42549</v>
      </c>
      <c r="T118" s="17">
        <v>42549</v>
      </c>
      <c r="U118" s="17">
        <v>42811</v>
      </c>
      <c r="V118" s="17">
        <v>42811</v>
      </c>
      <c r="W118" s="17">
        <v>42549</v>
      </c>
      <c r="X118" s="17">
        <v>42838</v>
      </c>
      <c r="Y118" t="s">
        <v>955</v>
      </c>
      <c r="Z118" t="s">
        <v>818</v>
      </c>
      <c r="AA118" t="s">
        <v>1023</v>
      </c>
      <c r="AB118" t="s">
        <v>1289</v>
      </c>
      <c r="AC118" s="16">
        <v>4</v>
      </c>
      <c r="AD118" t="s">
        <v>795</v>
      </c>
      <c r="AE118" t="s">
        <v>961</v>
      </c>
      <c r="AF118" t="s">
        <v>739</v>
      </c>
      <c r="AG118" t="s">
        <v>993</v>
      </c>
      <c r="AJ118" t="s">
        <v>963</v>
      </c>
      <c r="AK118" t="s">
        <v>996</v>
      </c>
      <c r="AL118" t="s">
        <v>965</v>
      </c>
      <c r="AM118" t="s">
        <v>456</v>
      </c>
      <c r="AP118" t="s">
        <v>966</v>
      </c>
      <c r="AQ118" t="s">
        <v>967</v>
      </c>
      <c r="AR118" t="s">
        <v>968</v>
      </c>
      <c r="AS118" t="s">
        <v>969</v>
      </c>
      <c r="AT118" t="s">
        <v>970</v>
      </c>
      <c r="AU118" t="s">
        <v>1384</v>
      </c>
    </row>
    <row r="119" spans="2:47" ht="11" outlineLevel="1" x14ac:dyDescent="0.15">
      <c r="B119" t="s">
        <v>1385</v>
      </c>
      <c r="C119" t="s">
        <v>1383</v>
      </c>
      <c r="D119" t="s">
        <v>199</v>
      </c>
      <c r="E119" t="s">
        <v>983</v>
      </c>
      <c r="F119" t="s">
        <v>807</v>
      </c>
      <c r="G119" t="s">
        <v>984</v>
      </c>
      <c r="H119" t="s">
        <v>985</v>
      </c>
      <c r="I119" t="s">
        <v>957</v>
      </c>
      <c r="J119" t="s">
        <v>608</v>
      </c>
      <c r="K119" t="s">
        <v>1184</v>
      </c>
      <c r="L119" t="s">
        <v>1262</v>
      </c>
      <c r="M119" s="5">
        <v>6173345.7599999998</v>
      </c>
      <c r="N119" s="5">
        <v>6173345.7599999998</v>
      </c>
      <c r="O119" s="5">
        <v>6173345.7599999998</v>
      </c>
      <c r="P119" s="5"/>
      <c r="Q119" s="16">
        <v>0</v>
      </c>
      <c r="R119" s="5"/>
      <c r="S119" s="17">
        <v>42636</v>
      </c>
      <c r="T119" s="17">
        <v>42635</v>
      </c>
      <c r="U119" s="17">
        <v>42867</v>
      </c>
      <c r="V119" s="17">
        <v>42867</v>
      </c>
      <c r="W119" s="17">
        <v>42636</v>
      </c>
      <c r="X119" s="17">
        <v>44763</v>
      </c>
      <c r="Y119" t="s">
        <v>959</v>
      </c>
      <c r="Z119" t="s">
        <v>796</v>
      </c>
      <c r="AA119" t="s">
        <v>1023</v>
      </c>
      <c r="AB119" t="s">
        <v>1024</v>
      </c>
      <c r="AC119" s="16">
        <v>3</v>
      </c>
      <c r="AD119" t="s">
        <v>795</v>
      </c>
      <c r="AE119" t="s">
        <v>961</v>
      </c>
      <c r="AF119" t="s">
        <v>739</v>
      </c>
      <c r="AG119" t="s">
        <v>993</v>
      </c>
      <c r="AJ119" t="s">
        <v>963</v>
      </c>
      <c r="AK119" t="s">
        <v>996</v>
      </c>
      <c r="AL119" t="s">
        <v>965</v>
      </c>
      <c r="AM119" t="s">
        <v>456</v>
      </c>
      <c r="AP119" t="s">
        <v>966</v>
      </c>
      <c r="AQ119" t="s">
        <v>967</v>
      </c>
      <c r="AR119" t="s">
        <v>968</v>
      </c>
      <c r="AS119" t="s">
        <v>969</v>
      </c>
      <c r="AT119" t="s">
        <v>970</v>
      </c>
      <c r="AU119" t="s">
        <v>1386</v>
      </c>
    </row>
    <row r="120" spans="2:47" ht="11" outlineLevel="1" x14ac:dyDescent="0.15">
      <c r="B120" t="s">
        <v>1387</v>
      </c>
      <c r="C120" t="s">
        <v>1388</v>
      </c>
      <c r="D120" t="s">
        <v>180</v>
      </c>
      <c r="E120" t="s">
        <v>835</v>
      </c>
      <c r="F120" t="s">
        <v>798</v>
      </c>
      <c r="G120" t="s">
        <v>984</v>
      </c>
      <c r="H120" t="s">
        <v>985</v>
      </c>
      <c r="I120" t="s">
        <v>957</v>
      </c>
      <c r="J120" t="s">
        <v>608</v>
      </c>
      <c r="K120" t="s">
        <v>1184</v>
      </c>
      <c r="L120" t="s">
        <v>987</v>
      </c>
      <c r="M120" s="5">
        <v>6121903.4199999999</v>
      </c>
      <c r="N120" s="5">
        <v>6121903.4199999999</v>
      </c>
      <c r="O120" s="5">
        <v>6121903.4199999999</v>
      </c>
      <c r="P120" s="5"/>
      <c r="Q120" s="16">
        <v>0</v>
      </c>
      <c r="R120" s="5"/>
      <c r="S120" s="17">
        <v>45170</v>
      </c>
      <c r="T120" s="17">
        <v>45170</v>
      </c>
      <c r="U120" s="17">
        <v>45356</v>
      </c>
      <c r="V120" s="17">
        <v>45356</v>
      </c>
      <c r="W120" s="17">
        <v>45170</v>
      </c>
      <c r="X120" s="17">
        <v>45460</v>
      </c>
      <c r="Y120" t="s">
        <v>959</v>
      </c>
      <c r="Z120" t="s">
        <v>796</v>
      </c>
      <c r="AA120" t="s">
        <v>1030</v>
      </c>
      <c r="AC120" s="16">
        <v>2</v>
      </c>
      <c r="AD120" t="s">
        <v>795</v>
      </c>
      <c r="AE120" t="s">
        <v>961</v>
      </c>
      <c r="AF120" t="s">
        <v>744</v>
      </c>
      <c r="AG120" t="s">
        <v>1025</v>
      </c>
      <c r="AH120" t="s">
        <v>1058</v>
      </c>
      <c r="AI120" t="s">
        <v>1059</v>
      </c>
      <c r="AJ120" t="s">
        <v>978</v>
      </c>
      <c r="AK120" t="s">
        <v>964</v>
      </c>
      <c r="AL120" t="s">
        <v>965</v>
      </c>
      <c r="AM120" t="s">
        <v>531</v>
      </c>
      <c r="AP120" t="s">
        <v>966</v>
      </c>
      <c r="AQ120" t="s">
        <v>967</v>
      </c>
      <c r="AR120" t="s">
        <v>968</v>
      </c>
      <c r="AS120" t="s">
        <v>969</v>
      </c>
      <c r="AT120" t="s">
        <v>970</v>
      </c>
      <c r="AU120" t="s">
        <v>1389</v>
      </c>
    </row>
    <row r="121" spans="2:47" ht="11" outlineLevel="1" x14ac:dyDescent="0.15">
      <c r="B121" t="s">
        <v>1390</v>
      </c>
      <c r="C121" t="s">
        <v>1391</v>
      </c>
      <c r="D121" t="s">
        <v>252</v>
      </c>
      <c r="E121" t="s">
        <v>983</v>
      </c>
      <c r="F121" t="s">
        <v>807</v>
      </c>
      <c r="G121" t="s">
        <v>984</v>
      </c>
      <c r="H121" t="s">
        <v>985</v>
      </c>
      <c r="I121" t="s">
        <v>957</v>
      </c>
      <c r="J121" t="s">
        <v>637</v>
      </c>
      <c r="K121" t="s">
        <v>1053</v>
      </c>
      <c r="L121" t="s">
        <v>637</v>
      </c>
      <c r="M121" s="5">
        <v>5966285.9100000001</v>
      </c>
      <c r="N121" s="5">
        <v>5966285.9100000001</v>
      </c>
      <c r="O121" s="5">
        <v>5966285.9100000001</v>
      </c>
      <c r="P121" s="5"/>
      <c r="Q121" s="16">
        <v>0</v>
      </c>
      <c r="R121" s="5"/>
      <c r="S121" s="17">
        <v>46009</v>
      </c>
      <c r="T121" s="17">
        <v>46010</v>
      </c>
      <c r="U121" s="17">
        <v>46139</v>
      </c>
      <c r="V121" s="17">
        <v>46139</v>
      </c>
      <c r="W121" s="17">
        <v>46009</v>
      </c>
      <c r="X121" s="17">
        <v>46092</v>
      </c>
      <c r="Y121" t="s">
        <v>959</v>
      </c>
      <c r="Z121" t="s">
        <v>796</v>
      </c>
      <c r="AA121" t="s">
        <v>1023</v>
      </c>
      <c r="AB121" t="s">
        <v>1024</v>
      </c>
      <c r="AC121" s="16">
        <v>1</v>
      </c>
      <c r="AD121" t="s">
        <v>829</v>
      </c>
      <c r="AE121" t="s">
        <v>1355</v>
      </c>
      <c r="AF121" t="s">
        <v>740</v>
      </c>
      <c r="AG121" t="s">
        <v>1036</v>
      </c>
      <c r="AJ121" t="s">
        <v>963</v>
      </c>
      <c r="AK121" t="s">
        <v>1133</v>
      </c>
      <c r="AL121" t="s">
        <v>965</v>
      </c>
      <c r="AM121" t="s">
        <v>531</v>
      </c>
      <c r="AP121" t="s">
        <v>966</v>
      </c>
      <c r="AQ121" t="s">
        <v>967</v>
      </c>
      <c r="AR121" t="s">
        <v>968</v>
      </c>
      <c r="AS121" t="s">
        <v>969</v>
      </c>
      <c r="AT121" t="s">
        <v>970</v>
      </c>
      <c r="AU121" t="s">
        <v>1392</v>
      </c>
    </row>
    <row r="122" spans="2:47" ht="11" outlineLevel="1" x14ac:dyDescent="0.15">
      <c r="B122" t="s">
        <v>1393</v>
      </c>
      <c r="C122" t="s">
        <v>1394</v>
      </c>
      <c r="D122" t="s">
        <v>170</v>
      </c>
      <c r="E122" t="s">
        <v>983</v>
      </c>
      <c r="F122" t="s">
        <v>807</v>
      </c>
      <c r="G122" t="s">
        <v>984</v>
      </c>
      <c r="H122" t="s">
        <v>985</v>
      </c>
      <c r="I122" t="s">
        <v>957</v>
      </c>
      <c r="J122" t="s">
        <v>603</v>
      </c>
      <c r="K122" t="s">
        <v>1299</v>
      </c>
      <c r="L122" t="s">
        <v>603</v>
      </c>
      <c r="M122" s="5">
        <v>5902187.5499999998</v>
      </c>
      <c r="N122" s="5">
        <v>5902187.5499999998</v>
      </c>
      <c r="O122" s="5">
        <v>5902187.5499999998</v>
      </c>
      <c r="P122" s="5"/>
      <c r="Q122" s="16">
        <v>0</v>
      </c>
      <c r="R122" s="5"/>
      <c r="S122" s="17">
        <v>44431</v>
      </c>
      <c r="T122" s="17">
        <v>44431</v>
      </c>
      <c r="U122" s="17">
        <v>44953</v>
      </c>
      <c r="V122" s="17">
        <v>44953</v>
      </c>
      <c r="W122" s="17">
        <v>44431</v>
      </c>
      <c r="X122" s="17">
        <v>45058</v>
      </c>
      <c r="Y122" t="s">
        <v>959</v>
      </c>
      <c r="Z122" t="s">
        <v>796</v>
      </c>
      <c r="AA122" t="s">
        <v>1023</v>
      </c>
      <c r="AB122" t="s">
        <v>1024</v>
      </c>
      <c r="AC122" s="16">
        <v>5</v>
      </c>
      <c r="AD122" t="s">
        <v>795</v>
      </c>
      <c r="AE122" t="s">
        <v>961</v>
      </c>
      <c r="AF122" t="s">
        <v>755</v>
      </c>
      <c r="AG122" t="s">
        <v>1049</v>
      </c>
      <c r="AJ122" t="s">
        <v>963</v>
      </c>
      <c r="AK122" t="s">
        <v>964</v>
      </c>
      <c r="AL122" t="s">
        <v>965</v>
      </c>
      <c r="AM122" t="s">
        <v>456</v>
      </c>
      <c r="AP122" t="s">
        <v>966</v>
      </c>
      <c r="AQ122" t="s">
        <v>967</v>
      </c>
      <c r="AR122" t="s">
        <v>968</v>
      </c>
      <c r="AS122" t="s">
        <v>969</v>
      </c>
      <c r="AT122" t="s">
        <v>970</v>
      </c>
      <c r="AU122" t="s">
        <v>1395</v>
      </c>
    </row>
    <row r="123" spans="2:47" ht="11" outlineLevel="1" x14ac:dyDescent="0.15">
      <c r="B123" t="s">
        <v>1396</v>
      </c>
      <c r="C123" t="s">
        <v>1397</v>
      </c>
      <c r="D123" t="s">
        <v>191</v>
      </c>
      <c r="E123" t="s">
        <v>835</v>
      </c>
      <c r="F123" t="s">
        <v>798</v>
      </c>
      <c r="G123" t="s">
        <v>984</v>
      </c>
      <c r="H123" t="s">
        <v>985</v>
      </c>
      <c r="I123" t="s">
        <v>957</v>
      </c>
      <c r="J123" t="s">
        <v>608</v>
      </c>
      <c r="K123" t="s">
        <v>1184</v>
      </c>
      <c r="L123" t="s">
        <v>987</v>
      </c>
      <c r="M123" s="5">
        <v>5900946.6100000003</v>
      </c>
      <c r="N123" s="5">
        <v>5900946.6100000003</v>
      </c>
      <c r="O123" s="5">
        <v>5900946.6100000003</v>
      </c>
      <c r="P123" s="5"/>
      <c r="Q123" s="16">
        <v>0</v>
      </c>
      <c r="R123" s="5"/>
      <c r="S123" s="17">
        <v>45924</v>
      </c>
      <c r="T123" s="17">
        <v>45995</v>
      </c>
      <c r="U123" s="17">
        <v>46094</v>
      </c>
      <c r="V123" s="17">
        <v>46094</v>
      </c>
      <c r="W123" s="17">
        <v>45924</v>
      </c>
      <c r="X123" s="17">
        <v>46094</v>
      </c>
      <c r="Y123" t="s">
        <v>959</v>
      </c>
      <c r="Z123" t="s">
        <v>796</v>
      </c>
      <c r="AA123" t="s">
        <v>1030</v>
      </c>
      <c r="AC123" s="16">
        <v>2</v>
      </c>
      <c r="AD123" t="s">
        <v>795</v>
      </c>
      <c r="AE123" t="s">
        <v>961</v>
      </c>
      <c r="AF123" t="s">
        <v>744</v>
      </c>
      <c r="AG123" t="s">
        <v>1025</v>
      </c>
      <c r="AJ123" t="s">
        <v>963</v>
      </c>
      <c r="AK123" t="s">
        <v>964</v>
      </c>
      <c r="AL123" t="s">
        <v>965</v>
      </c>
      <c r="AM123" t="s">
        <v>531</v>
      </c>
      <c r="AP123" t="s">
        <v>966</v>
      </c>
      <c r="AQ123" t="s">
        <v>967</v>
      </c>
      <c r="AR123" t="s">
        <v>968</v>
      </c>
      <c r="AS123" t="s">
        <v>969</v>
      </c>
      <c r="AT123" t="s">
        <v>970</v>
      </c>
      <c r="AU123" t="s">
        <v>1398</v>
      </c>
    </row>
    <row r="124" spans="2:47" ht="11" outlineLevel="1" x14ac:dyDescent="0.15">
      <c r="B124" t="s">
        <v>1399</v>
      </c>
      <c r="C124" t="s">
        <v>249</v>
      </c>
      <c r="G124" t="s">
        <v>955</v>
      </c>
      <c r="H124" t="s">
        <v>956</v>
      </c>
      <c r="I124" t="s">
        <v>957</v>
      </c>
      <c r="J124" t="s">
        <v>664</v>
      </c>
      <c r="K124" t="s">
        <v>1400</v>
      </c>
      <c r="L124" t="s">
        <v>664</v>
      </c>
      <c r="M124" s="5">
        <v>5892746.5</v>
      </c>
      <c r="N124" s="5">
        <v>5892746.5</v>
      </c>
      <c r="O124" s="5">
        <v>5892746.5</v>
      </c>
      <c r="P124" s="5"/>
      <c r="Q124" s="16">
        <v>0</v>
      </c>
      <c r="R124" s="5"/>
      <c r="S124" s="17">
        <v>40802</v>
      </c>
      <c r="T124" s="17">
        <v>40800</v>
      </c>
      <c r="U124" s="17">
        <v>42369</v>
      </c>
      <c r="V124" s="17">
        <v>42369</v>
      </c>
      <c r="W124" s="17">
        <v>40802</v>
      </c>
      <c r="X124" s="17">
        <v>42377</v>
      </c>
      <c r="Y124" t="s">
        <v>955</v>
      </c>
      <c r="Z124" t="s">
        <v>818</v>
      </c>
      <c r="AA124" t="s">
        <v>1030</v>
      </c>
      <c r="AC124" s="16">
        <v>6</v>
      </c>
      <c r="AD124" t="s">
        <v>795</v>
      </c>
      <c r="AE124" t="s">
        <v>961</v>
      </c>
      <c r="AF124" t="s">
        <v>741</v>
      </c>
      <c r="AG124" t="s">
        <v>1031</v>
      </c>
      <c r="AJ124" t="s">
        <v>963</v>
      </c>
      <c r="AK124" t="s">
        <v>964</v>
      </c>
      <c r="AL124" t="s">
        <v>965</v>
      </c>
      <c r="AM124" t="s">
        <v>531</v>
      </c>
      <c r="AP124" t="s">
        <v>966</v>
      </c>
      <c r="AQ124" t="s">
        <v>967</v>
      </c>
      <c r="AR124" t="s">
        <v>968</v>
      </c>
      <c r="AS124" t="s">
        <v>969</v>
      </c>
      <c r="AT124" t="s">
        <v>970</v>
      </c>
      <c r="AU124" t="s">
        <v>1401</v>
      </c>
    </row>
    <row r="125" spans="2:47" ht="11" outlineLevel="1" x14ac:dyDescent="0.15">
      <c r="B125" t="s">
        <v>1402</v>
      </c>
      <c r="C125" t="s">
        <v>250</v>
      </c>
      <c r="G125" t="s">
        <v>955</v>
      </c>
      <c r="H125" t="s">
        <v>956</v>
      </c>
      <c r="I125" t="s">
        <v>957</v>
      </c>
      <c r="J125" t="s">
        <v>647</v>
      </c>
      <c r="K125" t="s">
        <v>1136</v>
      </c>
      <c r="L125" t="s">
        <v>1403</v>
      </c>
      <c r="M125" s="5">
        <v>5825264</v>
      </c>
      <c r="N125" s="5">
        <v>5825264</v>
      </c>
      <c r="O125" s="5">
        <v>5825264</v>
      </c>
      <c r="P125" s="5"/>
      <c r="Q125" s="16">
        <v>0</v>
      </c>
      <c r="R125" s="5"/>
      <c r="S125" s="17">
        <v>44839</v>
      </c>
      <c r="T125" s="17">
        <v>44838</v>
      </c>
      <c r="U125" s="17">
        <v>44908</v>
      </c>
      <c r="V125" s="17">
        <v>44908</v>
      </c>
      <c r="W125" s="17">
        <v>44839</v>
      </c>
      <c r="X125" s="17">
        <v>44922</v>
      </c>
      <c r="Y125" t="s">
        <v>959</v>
      </c>
      <c r="Z125" t="s">
        <v>796</v>
      </c>
      <c r="AA125" t="s">
        <v>1030</v>
      </c>
      <c r="AC125" s="16">
        <v>1</v>
      </c>
      <c r="AD125" t="s">
        <v>795</v>
      </c>
      <c r="AE125" t="s">
        <v>961</v>
      </c>
      <c r="AF125" t="s">
        <v>748</v>
      </c>
      <c r="AG125" t="s">
        <v>1057</v>
      </c>
      <c r="AH125" t="s">
        <v>1058</v>
      </c>
      <c r="AI125" t="s">
        <v>1059</v>
      </c>
      <c r="AJ125" t="s">
        <v>978</v>
      </c>
      <c r="AK125" t="s">
        <v>964</v>
      </c>
      <c r="AL125" t="s">
        <v>965</v>
      </c>
      <c r="AM125" t="s">
        <v>531</v>
      </c>
      <c r="AP125" t="s">
        <v>966</v>
      </c>
      <c r="AQ125" t="s">
        <v>967</v>
      </c>
      <c r="AR125" t="s">
        <v>968</v>
      </c>
      <c r="AS125" t="s">
        <v>969</v>
      </c>
      <c r="AT125" t="s">
        <v>970</v>
      </c>
      <c r="AU125" t="s">
        <v>1404</v>
      </c>
    </row>
    <row r="126" spans="2:47" ht="11" outlineLevel="1" x14ac:dyDescent="0.15">
      <c r="B126" t="s">
        <v>1405</v>
      </c>
      <c r="C126" t="s">
        <v>1406</v>
      </c>
      <c r="D126" t="s">
        <v>167</v>
      </c>
      <c r="E126" t="s">
        <v>983</v>
      </c>
      <c r="F126" t="s">
        <v>807</v>
      </c>
      <c r="G126" t="s">
        <v>984</v>
      </c>
      <c r="H126" t="s">
        <v>985</v>
      </c>
      <c r="I126" t="s">
        <v>957</v>
      </c>
      <c r="J126" t="s">
        <v>601</v>
      </c>
      <c r="K126" t="s">
        <v>1022</v>
      </c>
      <c r="L126" t="s">
        <v>601</v>
      </c>
      <c r="M126" s="5">
        <v>5604070.2699999996</v>
      </c>
      <c r="N126" s="5">
        <v>5604070.2699999996</v>
      </c>
      <c r="O126" s="5">
        <v>5604070.2699999996</v>
      </c>
      <c r="P126" s="5"/>
      <c r="Q126" s="16">
        <v>0</v>
      </c>
      <c r="R126" s="5"/>
      <c r="S126" s="17">
        <v>43264</v>
      </c>
      <c r="T126" s="17">
        <v>43264</v>
      </c>
      <c r="U126" s="17">
        <v>43541</v>
      </c>
      <c r="V126" s="17">
        <v>43541</v>
      </c>
      <c r="W126" s="17">
        <v>43264</v>
      </c>
      <c r="X126" s="17">
        <v>43725</v>
      </c>
      <c r="Y126" t="s">
        <v>955</v>
      </c>
      <c r="Z126" t="s">
        <v>818</v>
      </c>
      <c r="AA126" t="s">
        <v>1023</v>
      </c>
      <c r="AB126" t="s">
        <v>1024</v>
      </c>
      <c r="AC126" s="16">
        <v>2</v>
      </c>
      <c r="AD126" t="s">
        <v>795</v>
      </c>
      <c r="AE126" t="s">
        <v>961</v>
      </c>
      <c r="AF126" t="s">
        <v>739</v>
      </c>
      <c r="AG126" t="s">
        <v>993</v>
      </c>
      <c r="AJ126" t="s">
        <v>963</v>
      </c>
      <c r="AK126" t="s">
        <v>996</v>
      </c>
      <c r="AL126" t="s">
        <v>965</v>
      </c>
      <c r="AM126" t="s">
        <v>456</v>
      </c>
      <c r="AP126" t="s">
        <v>966</v>
      </c>
      <c r="AQ126" t="s">
        <v>967</v>
      </c>
      <c r="AR126" t="s">
        <v>968</v>
      </c>
      <c r="AS126" t="s">
        <v>969</v>
      </c>
      <c r="AT126" t="s">
        <v>970</v>
      </c>
      <c r="AU126" t="s">
        <v>1407</v>
      </c>
    </row>
    <row r="127" spans="2:47" ht="11" outlineLevel="1" x14ac:dyDescent="0.15">
      <c r="B127" t="s">
        <v>1408</v>
      </c>
      <c r="C127" t="s">
        <v>1409</v>
      </c>
      <c r="D127" t="s">
        <v>1410</v>
      </c>
      <c r="E127" t="s">
        <v>983</v>
      </c>
      <c r="F127" t="s">
        <v>798</v>
      </c>
      <c r="G127" t="s">
        <v>984</v>
      </c>
      <c r="H127" t="s">
        <v>985</v>
      </c>
      <c r="I127" t="s">
        <v>957</v>
      </c>
      <c r="J127" t="s">
        <v>1411</v>
      </c>
      <c r="K127" t="s">
        <v>1412</v>
      </c>
      <c r="L127" t="s">
        <v>1413</v>
      </c>
      <c r="M127" s="5">
        <v>5583613.2300000004</v>
      </c>
      <c r="N127" s="5">
        <v>5583613.2300000004</v>
      </c>
      <c r="O127" s="5">
        <v>5583613.2300000004</v>
      </c>
      <c r="P127" s="5"/>
      <c r="Q127" s="16">
        <v>2</v>
      </c>
      <c r="R127" s="5">
        <v>423700.31</v>
      </c>
      <c r="S127" s="17">
        <v>43931</v>
      </c>
      <c r="T127" s="17">
        <v>43931</v>
      </c>
      <c r="U127" s="17">
        <v>44712</v>
      </c>
      <c r="V127" s="17">
        <v>44712</v>
      </c>
      <c r="W127" s="17">
        <v>43931</v>
      </c>
      <c r="X127" s="17">
        <v>45271</v>
      </c>
      <c r="Y127" t="s">
        <v>959</v>
      </c>
      <c r="Z127" t="s">
        <v>796</v>
      </c>
      <c r="AA127" t="s">
        <v>960</v>
      </c>
      <c r="AC127" s="16"/>
      <c r="AD127" t="s">
        <v>824</v>
      </c>
      <c r="AE127" t="s">
        <v>1130</v>
      </c>
      <c r="AF127" t="s">
        <v>752</v>
      </c>
      <c r="AG127" t="s">
        <v>1290</v>
      </c>
      <c r="AH127" t="s">
        <v>976</v>
      </c>
      <c r="AI127" t="s">
        <v>977</v>
      </c>
      <c r="AJ127" t="s">
        <v>978</v>
      </c>
      <c r="AK127" t="s">
        <v>1133</v>
      </c>
      <c r="AL127" t="s">
        <v>965</v>
      </c>
      <c r="AM127" t="s">
        <v>437</v>
      </c>
      <c r="AP127" t="s">
        <v>966</v>
      </c>
      <c r="AQ127" t="s">
        <v>967</v>
      </c>
      <c r="AR127" t="s">
        <v>968</v>
      </c>
      <c r="AS127" t="s">
        <v>969</v>
      </c>
      <c r="AT127" t="s">
        <v>970</v>
      </c>
      <c r="AU127" t="s">
        <v>1414</v>
      </c>
    </row>
    <row r="128" spans="2:47" ht="11" outlineLevel="1" x14ac:dyDescent="0.15">
      <c r="B128" t="s">
        <v>1415</v>
      </c>
      <c r="C128" t="s">
        <v>1416</v>
      </c>
      <c r="D128" t="s">
        <v>205</v>
      </c>
      <c r="E128" t="s">
        <v>983</v>
      </c>
      <c r="F128" t="s">
        <v>807</v>
      </c>
      <c r="G128" t="s">
        <v>984</v>
      </c>
      <c r="H128" t="s">
        <v>985</v>
      </c>
      <c r="I128" t="s">
        <v>957</v>
      </c>
      <c r="J128" t="s">
        <v>650</v>
      </c>
      <c r="K128" t="s">
        <v>1288</v>
      </c>
      <c r="L128" t="s">
        <v>650</v>
      </c>
      <c r="M128" s="5">
        <v>5561356.9199999999</v>
      </c>
      <c r="N128" s="5">
        <v>5561356.9199999999</v>
      </c>
      <c r="O128" s="5">
        <v>5561356.9199999999</v>
      </c>
      <c r="P128" s="5"/>
      <c r="Q128" s="16">
        <v>0</v>
      </c>
      <c r="R128" s="5"/>
      <c r="S128" s="17">
        <v>45923</v>
      </c>
      <c r="T128" s="17">
        <v>45924</v>
      </c>
      <c r="U128" s="17">
        <v>46288</v>
      </c>
      <c r="V128" s="17">
        <v>46288</v>
      </c>
      <c r="W128" s="17">
        <v>45923</v>
      </c>
      <c r="X128" s="17">
        <v>45923</v>
      </c>
      <c r="Y128" t="s">
        <v>955</v>
      </c>
      <c r="Z128" t="s">
        <v>818</v>
      </c>
      <c r="AA128" t="s">
        <v>1023</v>
      </c>
      <c r="AB128" t="s">
        <v>1289</v>
      </c>
      <c r="AC128" s="16">
        <v>2</v>
      </c>
      <c r="AD128" t="s">
        <v>795</v>
      </c>
      <c r="AE128" t="s">
        <v>961</v>
      </c>
      <c r="AF128" t="s">
        <v>752</v>
      </c>
      <c r="AG128" t="s">
        <v>1290</v>
      </c>
      <c r="AJ128" t="s">
        <v>963</v>
      </c>
      <c r="AK128" t="s">
        <v>964</v>
      </c>
      <c r="AL128" t="s">
        <v>965</v>
      </c>
      <c r="AM128" t="s">
        <v>531</v>
      </c>
      <c r="AP128" t="s">
        <v>966</v>
      </c>
      <c r="AQ128" t="s">
        <v>967</v>
      </c>
      <c r="AR128" t="s">
        <v>968</v>
      </c>
      <c r="AS128" t="s">
        <v>969</v>
      </c>
      <c r="AT128" t="s">
        <v>970</v>
      </c>
      <c r="AU128" t="s">
        <v>1417</v>
      </c>
    </row>
    <row r="129" spans="2:47" ht="11" outlineLevel="1" x14ac:dyDescent="0.15">
      <c r="B129" t="s">
        <v>1418</v>
      </c>
      <c r="C129" t="s">
        <v>1337</v>
      </c>
      <c r="D129" t="s">
        <v>186</v>
      </c>
      <c r="E129" t="s">
        <v>983</v>
      </c>
      <c r="F129" t="s">
        <v>807</v>
      </c>
      <c r="G129" t="s">
        <v>984</v>
      </c>
      <c r="H129" t="s">
        <v>985</v>
      </c>
      <c r="I129" t="s">
        <v>957</v>
      </c>
      <c r="J129" t="s">
        <v>604</v>
      </c>
      <c r="K129" t="s">
        <v>1088</v>
      </c>
      <c r="L129" t="s">
        <v>604</v>
      </c>
      <c r="M129" s="5">
        <v>5520504.9699999997</v>
      </c>
      <c r="N129" s="5">
        <v>5520504.9699999997</v>
      </c>
      <c r="O129" s="5">
        <v>5520504.9699999997</v>
      </c>
      <c r="P129" s="5"/>
      <c r="Q129" s="16">
        <v>0</v>
      </c>
      <c r="R129" s="5"/>
      <c r="S129" s="17">
        <v>42979</v>
      </c>
      <c r="T129" s="17">
        <v>42979</v>
      </c>
      <c r="U129" s="17">
        <v>43310</v>
      </c>
      <c r="V129" s="17">
        <v>43310</v>
      </c>
      <c r="W129" s="17">
        <v>42979</v>
      </c>
      <c r="X129" s="17">
        <v>43683</v>
      </c>
      <c r="Y129" t="s">
        <v>955</v>
      </c>
      <c r="Z129" t="s">
        <v>818</v>
      </c>
      <c r="AA129" t="s">
        <v>1023</v>
      </c>
      <c r="AB129" t="s">
        <v>1024</v>
      </c>
      <c r="AC129" s="16">
        <v>3</v>
      </c>
      <c r="AD129" t="s">
        <v>795</v>
      </c>
      <c r="AE129" t="s">
        <v>961</v>
      </c>
      <c r="AF129" t="s">
        <v>739</v>
      </c>
      <c r="AG129" t="s">
        <v>993</v>
      </c>
      <c r="AJ129" t="s">
        <v>963</v>
      </c>
      <c r="AK129" t="s">
        <v>996</v>
      </c>
      <c r="AL129" t="s">
        <v>965</v>
      </c>
      <c r="AM129" t="s">
        <v>456</v>
      </c>
      <c r="AP129" t="s">
        <v>966</v>
      </c>
      <c r="AQ129" t="s">
        <v>967</v>
      </c>
      <c r="AR129" t="s">
        <v>968</v>
      </c>
      <c r="AS129" t="s">
        <v>969</v>
      </c>
      <c r="AT129" t="s">
        <v>970</v>
      </c>
      <c r="AU129" t="s">
        <v>1419</v>
      </c>
    </row>
    <row r="130" spans="2:47" ht="11" outlineLevel="1" x14ac:dyDescent="0.15">
      <c r="B130" t="s">
        <v>1420</v>
      </c>
      <c r="C130" t="s">
        <v>1421</v>
      </c>
      <c r="D130" t="s">
        <v>202</v>
      </c>
      <c r="E130" t="s">
        <v>835</v>
      </c>
      <c r="F130" t="s">
        <v>798</v>
      </c>
      <c r="G130" t="s">
        <v>984</v>
      </c>
      <c r="H130" t="s">
        <v>985</v>
      </c>
      <c r="I130" t="s">
        <v>957</v>
      </c>
      <c r="J130" t="s">
        <v>608</v>
      </c>
      <c r="K130" t="s">
        <v>1184</v>
      </c>
      <c r="L130" t="s">
        <v>1246</v>
      </c>
      <c r="M130" s="5">
        <v>5415424</v>
      </c>
      <c r="N130" s="5">
        <v>5415424</v>
      </c>
      <c r="O130" s="5">
        <v>5415424</v>
      </c>
      <c r="P130" s="5"/>
      <c r="Q130" s="16">
        <v>0</v>
      </c>
      <c r="R130" s="5"/>
      <c r="S130" s="17">
        <v>43732</v>
      </c>
      <c r="T130" s="17">
        <v>43728</v>
      </c>
      <c r="U130" s="17">
        <v>43892</v>
      </c>
      <c r="V130" s="17">
        <v>43892</v>
      </c>
      <c r="W130" s="17">
        <v>43732</v>
      </c>
      <c r="X130" s="17">
        <v>43908</v>
      </c>
      <c r="Y130" t="s">
        <v>959</v>
      </c>
      <c r="Z130" t="s">
        <v>796</v>
      </c>
      <c r="AA130" t="s">
        <v>960</v>
      </c>
      <c r="AC130" s="16">
        <v>2</v>
      </c>
      <c r="AD130" t="s">
        <v>795</v>
      </c>
      <c r="AE130" t="s">
        <v>961</v>
      </c>
      <c r="AF130" t="s">
        <v>748</v>
      </c>
      <c r="AG130" t="s">
        <v>1057</v>
      </c>
      <c r="AH130" t="s">
        <v>1058</v>
      </c>
      <c r="AI130" t="s">
        <v>1059</v>
      </c>
      <c r="AJ130" t="s">
        <v>978</v>
      </c>
      <c r="AK130" t="s">
        <v>964</v>
      </c>
      <c r="AL130" t="s">
        <v>965</v>
      </c>
      <c r="AM130" t="s">
        <v>531</v>
      </c>
      <c r="AP130" t="s">
        <v>966</v>
      </c>
      <c r="AQ130" t="s">
        <v>967</v>
      </c>
      <c r="AR130" t="s">
        <v>968</v>
      </c>
      <c r="AS130" t="s">
        <v>969</v>
      </c>
      <c r="AT130" t="s">
        <v>970</v>
      </c>
      <c r="AU130" t="s">
        <v>1422</v>
      </c>
    </row>
    <row r="131" spans="2:47" ht="11" outlineLevel="1" x14ac:dyDescent="0.15">
      <c r="B131" t="s">
        <v>1423</v>
      </c>
      <c r="C131" t="s">
        <v>1383</v>
      </c>
      <c r="D131" t="s">
        <v>169</v>
      </c>
      <c r="E131" t="s">
        <v>983</v>
      </c>
      <c r="F131" t="s">
        <v>798</v>
      </c>
      <c r="G131" t="s">
        <v>984</v>
      </c>
      <c r="H131" t="s">
        <v>985</v>
      </c>
      <c r="I131" t="s">
        <v>957</v>
      </c>
      <c r="J131" t="s">
        <v>602</v>
      </c>
      <c r="K131" t="s">
        <v>1070</v>
      </c>
      <c r="L131" t="s">
        <v>602</v>
      </c>
      <c r="M131" s="5">
        <v>5357916.75</v>
      </c>
      <c r="N131" s="5">
        <v>5416121.1600000001</v>
      </c>
      <c r="O131" s="5">
        <v>5416121.1600000001</v>
      </c>
      <c r="P131" s="5"/>
      <c r="Q131" s="16">
        <v>0</v>
      </c>
      <c r="R131" s="5"/>
      <c r="S131" s="17">
        <v>43084</v>
      </c>
      <c r="T131" s="17">
        <v>43084</v>
      </c>
      <c r="U131" s="17">
        <v>44378</v>
      </c>
      <c r="V131" s="17">
        <v>44378</v>
      </c>
      <c r="W131" s="17">
        <v>43084</v>
      </c>
      <c r="X131" s="17">
        <v>45443</v>
      </c>
      <c r="Y131" t="s">
        <v>959</v>
      </c>
      <c r="Z131" t="s">
        <v>796</v>
      </c>
      <c r="AA131" t="s">
        <v>960</v>
      </c>
      <c r="AC131" s="16"/>
      <c r="AD131" t="s">
        <v>795</v>
      </c>
      <c r="AE131" t="s">
        <v>961</v>
      </c>
      <c r="AF131" t="s">
        <v>745</v>
      </c>
      <c r="AG131" t="s">
        <v>1071</v>
      </c>
      <c r="AJ131" t="s">
        <v>963</v>
      </c>
      <c r="AK131" t="s">
        <v>964</v>
      </c>
      <c r="AL131" t="s">
        <v>965</v>
      </c>
      <c r="AM131" t="s">
        <v>645</v>
      </c>
      <c r="AP131" t="s">
        <v>966</v>
      </c>
      <c r="AQ131" t="s">
        <v>967</v>
      </c>
      <c r="AR131" t="s">
        <v>968</v>
      </c>
      <c r="AS131" t="s">
        <v>969</v>
      </c>
      <c r="AT131" t="s">
        <v>970</v>
      </c>
      <c r="AU131" t="s">
        <v>1424</v>
      </c>
    </row>
    <row r="132" spans="2:47" ht="11" outlineLevel="1" x14ac:dyDescent="0.15">
      <c r="B132" t="s">
        <v>1425</v>
      </c>
      <c r="C132" t="s">
        <v>253</v>
      </c>
      <c r="G132" t="s">
        <v>955</v>
      </c>
      <c r="H132" t="s">
        <v>956</v>
      </c>
      <c r="I132" t="s">
        <v>957</v>
      </c>
      <c r="J132" t="s">
        <v>659</v>
      </c>
      <c r="K132" t="s">
        <v>1284</v>
      </c>
      <c r="L132" t="s">
        <v>659</v>
      </c>
      <c r="M132" s="5">
        <v>5355202</v>
      </c>
      <c r="N132" s="5">
        <v>5355202</v>
      </c>
      <c r="O132" s="5">
        <v>5355202</v>
      </c>
      <c r="P132" s="5"/>
      <c r="Q132" s="16">
        <v>0</v>
      </c>
      <c r="R132" s="5"/>
      <c r="S132" s="17">
        <v>45197</v>
      </c>
      <c r="T132" s="17">
        <v>45196</v>
      </c>
      <c r="U132" s="17">
        <v>45670</v>
      </c>
      <c r="V132" s="17">
        <v>45670</v>
      </c>
      <c r="W132" s="17">
        <v>45197</v>
      </c>
      <c r="X132" s="17">
        <v>45820</v>
      </c>
      <c r="Y132" t="s">
        <v>955</v>
      </c>
      <c r="Z132" t="s">
        <v>818</v>
      </c>
      <c r="AA132" t="s">
        <v>1030</v>
      </c>
      <c r="AC132" s="16">
        <v>2</v>
      </c>
      <c r="AD132" t="s">
        <v>795</v>
      </c>
      <c r="AE132" t="s">
        <v>961</v>
      </c>
      <c r="AF132" t="s">
        <v>741</v>
      </c>
      <c r="AG132" t="s">
        <v>1031</v>
      </c>
      <c r="AJ132" t="s">
        <v>963</v>
      </c>
      <c r="AK132" t="s">
        <v>964</v>
      </c>
      <c r="AL132" t="s">
        <v>965</v>
      </c>
      <c r="AM132" t="s">
        <v>531</v>
      </c>
      <c r="AP132" t="s">
        <v>966</v>
      </c>
      <c r="AQ132" t="s">
        <v>967</v>
      </c>
      <c r="AR132" t="s">
        <v>968</v>
      </c>
      <c r="AS132" t="s">
        <v>969</v>
      </c>
      <c r="AT132" t="s">
        <v>970</v>
      </c>
      <c r="AU132" t="s">
        <v>1426</v>
      </c>
    </row>
    <row r="133" spans="2:47" ht="11" outlineLevel="1" x14ac:dyDescent="0.15">
      <c r="B133" t="s">
        <v>1427</v>
      </c>
      <c r="C133" t="s">
        <v>1428</v>
      </c>
      <c r="D133" t="s">
        <v>170</v>
      </c>
      <c r="E133" t="s">
        <v>983</v>
      </c>
      <c r="F133" t="s">
        <v>807</v>
      </c>
      <c r="G133" t="s">
        <v>984</v>
      </c>
      <c r="H133" t="s">
        <v>985</v>
      </c>
      <c r="I133" t="s">
        <v>957</v>
      </c>
      <c r="J133" t="s">
        <v>603</v>
      </c>
      <c r="K133" t="s">
        <v>1299</v>
      </c>
      <c r="L133" t="s">
        <v>1380</v>
      </c>
      <c r="M133" s="5">
        <v>5338743.09</v>
      </c>
      <c r="N133" s="5">
        <v>5338743.09</v>
      </c>
      <c r="O133" s="5">
        <v>5338743.09</v>
      </c>
      <c r="P133" s="5"/>
      <c r="Q133" s="16">
        <v>0</v>
      </c>
      <c r="R133" s="5"/>
      <c r="S133" s="17">
        <v>45183</v>
      </c>
      <c r="T133" s="17">
        <v>45183</v>
      </c>
      <c r="U133" s="17">
        <v>45576</v>
      </c>
      <c r="V133" s="17">
        <v>45576</v>
      </c>
      <c r="W133" s="17">
        <v>45183</v>
      </c>
      <c r="X133" s="17">
        <v>45747</v>
      </c>
      <c r="Y133" t="s">
        <v>959</v>
      </c>
      <c r="Z133" t="s">
        <v>796</v>
      </c>
      <c r="AA133" t="s">
        <v>1023</v>
      </c>
      <c r="AB133" t="s">
        <v>1024</v>
      </c>
      <c r="AC133" s="16">
        <v>3</v>
      </c>
      <c r="AD133" t="s">
        <v>795</v>
      </c>
      <c r="AE133" t="s">
        <v>961</v>
      </c>
      <c r="AF133" t="s">
        <v>755</v>
      </c>
      <c r="AG133" t="s">
        <v>1049</v>
      </c>
      <c r="AH133" t="s">
        <v>994</v>
      </c>
      <c r="AI133" t="s">
        <v>995</v>
      </c>
      <c r="AJ133" t="s">
        <v>978</v>
      </c>
      <c r="AK133" t="s">
        <v>964</v>
      </c>
      <c r="AL133" t="s">
        <v>965</v>
      </c>
      <c r="AM133" t="s">
        <v>456</v>
      </c>
      <c r="AP133" t="s">
        <v>966</v>
      </c>
      <c r="AQ133" t="s">
        <v>967</v>
      </c>
      <c r="AR133" t="s">
        <v>968</v>
      </c>
      <c r="AS133" t="s">
        <v>969</v>
      </c>
      <c r="AT133" t="s">
        <v>970</v>
      </c>
      <c r="AU133" t="s">
        <v>1429</v>
      </c>
    </row>
    <row r="134" spans="2:47" ht="11" outlineLevel="1" x14ac:dyDescent="0.15">
      <c r="B134" t="s">
        <v>1430</v>
      </c>
      <c r="C134" t="s">
        <v>1431</v>
      </c>
      <c r="D134" t="s">
        <v>254</v>
      </c>
      <c r="E134" t="s">
        <v>835</v>
      </c>
      <c r="F134" t="s">
        <v>798</v>
      </c>
      <c r="G134" t="s">
        <v>984</v>
      </c>
      <c r="H134" t="s">
        <v>985</v>
      </c>
      <c r="I134" t="s">
        <v>957</v>
      </c>
      <c r="J134" t="s">
        <v>667</v>
      </c>
      <c r="K134" t="s">
        <v>1432</v>
      </c>
      <c r="L134" t="s">
        <v>667</v>
      </c>
      <c r="M134" s="5">
        <v>5337139.88</v>
      </c>
      <c r="N134" s="5">
        <v>5337139.88</v>
      </c>
      <c r="O134" s="5">
        <v>5337139.88</v>
      </c>
      <c r="P134" s="5"/>
      <c r="Q134" s="16">
        <v>0</v>
      </c>
      <c r="R134" s="5"/>
      <c r="S134" s="17">
        <v>44816</v>
      </c>
      <c r="T134" s="17">
        <v>44816</v>
      </c>
      <c r="U134" s="17">
        <v>44992</v>
      </c>
      <c r="V134" s="17">
        <v>44992</v>
      </c>
      <c r="W134" s="17">
        <v>44816</v>
      </c>
      <c r="X134" s="17">
        <v>44991</v>
      </c>
      <c r="Y134" t="s">
        <v>959</v>
      </c>
      <c r="Z134" t="s">
        <v>796</v>
      </c>
      <c r="AA134" t="s">
        <v>1030</v>
      </c>
      <c r="AC134" s="16">
        <v>3</v>
      </c>
      <c r="AD134" t="s">
        <v>795</v>
      </c>
      <c r="AE134" t="s">
        <v>961</v>
      </c>
      <c r="AF134" t="s">
        <v>744</v>
      </c>
      <c r="AG134" t="s">
        <v>1025</v>
      </c>
      <c r="AH134" t="s">
        <v>1058</v>
      </c>
      <c r="AI134" t="s">
        <v>1059</v>
      </c>
      <c r="AJ134" t="s">
        <v>978</v>
      </c>
      <c r="AK134" t="s">
        <v>964</v>
      </c>
      <c r="AL134" t="s">
        <v>965</v>
      </c>
      <c r="AM134" t="s">
        <v>531</v>
      </c>
      <c r="AP134" t="s">
        <v>966</v>
      </c>
      <c r="AQ134" t="s">
        <v>967</v>
      </c>
      <c r="AR134" t="s">
        <v>968</v>
      </c>
      <c r="AS134" t="s">
        <v>969</v>
      </c>
      <c r="AT134" t="s">
        <v>970</v>
      </c>
      <c r="AU134" t="s">
        <v>1433</v>
      </c>
    </row>
    <row r="135" spans="2:47" ht="11" outlineLevel="1" x14ac:dyDescent="0.15">
      <c r="B135" t="s">
        <v>1434</v>
      </c>
      <c r="C135" t="s">
        <v>1435</v>
      </c>
      <c r="D135" t="s">
        <v>191</v>
      </c>
      <c r="E135" t="s">
        <v>835</v>
      </c>
      <c r="F135" t="s">
        <v>798</v>
      </c>
      <c r="G135" t="s">
        <v>984</v>
      </c>
      <c r="H135" t="s">
        <v>985</v>
      </c>
      <c r="I135" t="s">
        <v>957</v>
      </c>
      <c r="J135" t="s">
        <v>608</v>
      </c>
      <c r="K135" t="s">
        <v>1184</v>
      </c>
      <c r="L135" t="s">
        <v>987</v>
      </c>
      <c r="M135" s="5">
        <v>5285431</v>
      </c>
      <c r="N135" s="5">
        <v>5285431</v>
      </c>
      <c r="O135" s="5">
        <v>5285431</v>
      </c>
      <c r="P135" s="5"/>
      <c r="Q135" s="16">
        <v>0</v>
      </c>
      <c r="R135" s="5"/>
      <c r="S135" s="17">
        <v>45547</v>
      </c>
      <c r="T135" s="17">
        <v>45630</v>
      </c>
      <c r="U135" s="17">
        <v>45809</v>
      </c>
      <c r="V135" s="17">
        <v>45809</v>
      </c>
      <c r="W135" s="17">
        <v>45547</v>
      </c>
      <c r="X135" s="17">
        <v>45792</v>
      </c>
      <c r="Y135" t="s">
        <v>959</v>
      </c>
      <c r="Z135" t="s">
        <v>796</v>
      </c>
      <c r="AA135" t="s">
        <v>1030</v>
      </c>
      <c r="AC135" s="16">
        <v>3</v>
      </c>
      <c r="AD135" t="s">
        <v>795</v>
      </c>
      <c r="AE135" t="s">
        <v>961</v>
      </c>
      <c r="AF135" t="s">
        <v>744</v>
      </c>
      <c r="AG135" t="s">
        <v>1025</v>
      </c>
      <c r="AH135" t="s">
        <v>1058</v>
      </c>
      <c r="AI135" t="s">
        <v>1059</v>
      </c>
      <c r="AJ135" t="s">
        <v>978</v>
      </c>
      <c r="AK135" t="s">
        <v>964</v>
      </c>
      <c r="AL135" t="s">
        <v>965</v>
      </c>
      <c r="AM135" t="s">
        <v>531</v>
      </c>
      <c r="AP135" t="s">
        <v>966</v>
      </c>
      <c r="AQ135" t="s">
        <v>967</v>
      </c>
      <c r="AR135" t="s">
        <v>968</v>
      </c>
      <c r="AS135" t="s">
        <v>969</v>
      </c>
      <c r="AT135" t="s">
        <v>970</v>
      </c>
      <c r="AU135" t="s">
        <v>1436</v>
      </c>
    </row>
    <row r="136" spans="2:47" ht="11" outlineLevel="1" x14ac:dyDescent="0.15">
      <c r="B136" t="s">
        <v>1437</v>
      </c>
      <c r="C136" t="s">
        <v>1438</v>
      </c>
      <c r="D136" t="s">
        <v>179</v>
      </c>
      <c r="E136" t="s">
        <v>983</v>
      </c>
      <c r="F136" t="s">
        <v>807</v>
      </c>
      <c r="G136" t="s">
        <v>984</v>
      </c>
      <c r="H136" t="s">
        <v>985</v>
      </c>
      <c r="I136" t="s">
        <v>957</v>
      </c>
      <c r="J136" t="s">
        <v>603</v>
      </c>
      <c r="K136" t="s">
        <v>1299</v>
      </c>
      <c r="L136" t="s">
        <v>603</v>
      </c>
      <c r="M136" s="5">
        <v>5185181.5999999996</v>
      </c>
      <c r="N136" s="5">
        <v>5185181.5999999996</v>
      </c>
      <c r="O136" s="5">
        <v>5185181.5999999996</v>
      </c>
      <c r="P136" s="5"/>
      <c r="Q136" s="16">
        <v>0</v>
      </c>
      <c r="R136" s="5"/>
      <c r="S136" s="17">
        <v>43339</v>
      </c>
      <c r="T136" s="17">
        <v>43339</v>
      </c>
      <c r="U136" s="17">
        <v>43965</v>
      </c>
      <c r="V136" s="17">
        <v>43965</v>
      </c>
      <c r="W136" s="17">
        <v>43339</v>
      </c>
      <c r="X136" s="17">
        <v>44005</v>
      </c>
      <c r="Y136" t="s">
        <v>955</v>
      </c>
      <c r="Z136" t="s">
        <v>818</v>
      </c>
      <c r="AA136" t="s">
        <v>1023</v>
      </c>
      <c r="AB136" t="s">
        <v>1024</v>
      </c>
      <c r="AC136" s="16">
        <v>6</v>
      </c>
      <c r="AD136" t="s">
        <v>795</v>
      </c>
      <c r="AE136" t="s">
        <v>961</v>
      </c>
      <c r="AF136" t="s">
        <v>739</v>
      </c>
      <c r="AG136" t="s">
        <v>993</v>
      </c>
      <c r="AH136" t="s">
        <v>1193</v>
      </c>
      <c r="AI136" t="s">
        <v>1194</v>
      </c>
      <c r="AJ136" t="s">
        <v>978</v>
      </c>
      <c r="AK136" t="s">
        <v>996</v>
      </c>
      <c r="AL136" t="s">
        <v>965</v>
      </c>
      <c r="AM136" t="s">
        <v>456</v>
      </c>
      <c r="AP136" t="s">
        <v>966</v>
      </c>
      <c r="AQ136" t="s">
        <v>967</v>
      </c>
      <c r="AR136" t="s">
        <v>968</v>
      </c>
      <c r="AS136" t="s">
        <v>969</v>
      </c>
      <c r="AT136" t="s">
        <v>970</v>
      </c>
      <c r="AU136" t="s">
        <v>1439</v>
      </c>
    </row>
    <row r="137" spans="2:47" ht="11" outlineLevel="1" x14ac:dyDescent="0.15">
      <c r="B137" t="s">
        <v>1440</v>
      </c>
      <c r="C137" t="s">
        <v>255</v>
      </c>
      <c r="G137" t="s">
        <v>955</v>
      </c>
      <c r="H137" t="s">
        <v>956</v>
      </c>
      <c r="I137" t="s">
        <v>957</v>
      </c>
      <c r="J137" t="s">
        <v>668</v>
      </c>
      <c r="K137" t="s">
        <v>1441</v>
      </c>
      <c r="L137" t="s">
        <v>668</v>
      </c>
      <c r="M137" s="5">
        <v>5180522.95</v>
      </c>
      <c r="N137" s="5">
        <v>5180522.95</v>
      </c>
      <c r="O137" s="5">
        <v>5180522.95</v>
      </c>
      <c r="P137" s="5"/>
      <c r="Q137" s="16">
        <v>0</v>
      </c>
      <c r="R137" s="5"/>
      <c r="S137" s="17">
        <v>45560</v>
      </c>
      <c r="T137" s="17">
        <v>45560</v>
      </c>
      <c r="U137" s="17">
        <v>46048</v>
      </c>
      <c r="V137" s="17">
        <v>46048</v>
      </c>
      <c r="W137" s="17">
        <v>45560</v>
      </c>
      <c r="X137" s="17">
        <v>45930</v>
      </c>
      <c r="Y137" t="s">
        <v>955</v>
      </c>
      <c r="Z137" t="s">
        <v>818</v>
      </c>
      <c r="AA137" t="s">
        <v>1030</v>
      </c>
      <c r="AC137" s="16">
        <v>6</v>
      </c>
      <c r="AD137" t="s">
        <v>795</v>
      </c>
      <c r="AE137" t="s">
        <v>961</v>
      </c>
      <c r="AF137" t="s">
        <v>741</v>
      </c>
      <c r="AG137" t="s">
        <v>1031</v>
      </c>
      <c r="AJ137" t="s">
        <v>963</v>
      </c>
      <c r="AK137" t="s">
        <v>964</v>
      </c>
      <c r="AL137" t="s">
        <v>965</v>
      </c>
      <c r="AM137" t="s">
        <v>531</v>
      </c>
      <c r="AP137" t="s">
        <v>966</v>
      </c>
      <c r="AQ137" t="s">
        <v>967</v>
      </c>
      <c r="AR137" t="s">
        <v>968</v>
      </c>
      <c r="AS137" t="s">
        <v>969</v>
      </c>
      <c r="AT137" t="s">
        <v>970</v>
      </c>
      <c r="AU137" t="s">
        <v>1442</v>
      </c>
    </row>
    <row r="138" spans="2:47" ht="11" outlineLevel="1" x14ac:dyDescent="0.15">
      <c r="B138" t="s">
        <v>1443</v>
      </c>
      <c r="C138" t="s">
        <v>1444</v>
      </c>
      <c r="D138" t="s">
        <v>256</v>
      </c>
      <c r="E138" t="s">
        <v>835</v>
      </c>
      <c r="F138" t="s">
        <v>798</v>
      </c>
      <c r="G138" t="s">
        <v>984</v>
      </c>
      <c r="H138" t="s">
        <v>985</v>
      </c>
      <c r="I138" t="s">
        <v>957</v>
      </c>
      <c r="J138" t="s">
        <v>601</v>
      </c>
      <c r="K138" t="s">
        <v>1022</v>
      </c>
      <c r="L138" t="s">
        <v>601</v>
      </c>
      <c r="M138" s="5">
        <v>5096011.2</v>
      </c>
      <c r="N138" s="5">
        <v>5096011.2</v>
      </c>
      <c r="O138" s="5">
        <v>5096011.2</v>
      </c>
      <c r="P138" s="5"/>
      <c r="Q138" s="16">
        <v>0</v>
      </c>
      <c r="R138" s="5"/>
      <c r="S138" s="17">
        <v>43385</v>
      </c>
      <c r="T138" s="17">
        <v>43385</v>
      </c>
      <c r="U138" s="17">
        <v>43553</v>
      </c>
      <c r="V138" s="17">
        <v>43553</v>
      </c>
      <c r="W138" s="17">
        <v>43385</v>
      </c>
      <c r="X138" s="17">
        <v>43712</v>
      </c>
      <c r="Y138" t="s">
        <v>959</v>
      </c>
      <c r="Z138" t="s">
        <v>796</v>
      </c>
      <c r="AA138" t="s">
        <v>960</v>
      </c>
      <c r="AC138" s="16">
        <v>2</v>
      </c>
      <c r="AD138" t="s">
        <v>795</v>
      </c>
      <c r="AE138" t="s">
        <v>961</v>
      </c>
      <c r="AF138" t="s">
        <v>748</v>
      </c>
      <c r="AG138" t="s">
        <v>1057</v>
      </c>
      <c r="AH138" t="s">
        <v>1058</v>
      </c>
      <c r="AI138" t="s">
        <v>1059</v>
      </c>
      <c r="AJ138" t="s">
        <v>978</v>
      </c>
      <c r="AK138" t="s">
        <v>964</v>
      </c>
      <c r="AL138" t="s">
        <v>965</v>
      </c>
      <c r="AM138" t="s">
        <v>531</v>
      </c>
      <c r="AP138" t="s">
        <v>966</v>
      </c>
      <c r="AQ138" t="s">
        <v>967</v>
      </c>
      <c r="AR138" t="s">
        <v>968</v>
      </c>
      <c r="AS138" t="s">
        <v>969</v>
      </c>
      <c r="AT138" t="s">
        <v>970</v>
      </c>
      <c r="AU138" t="s">
        <v>1445</v>
      </c>
    </row>
    <row r="139" spans="2:47" ht="11" outlineLevel="1" x14ac:dyDescent="0.15">
      <c r="B139" t="s">
        <v>1446</v>
      </c>
      <c r="C139" t="s">
        <v>1447</v>
      </c>
      <c r="D139" t="s">
        <v>177</v>
      </c>
      <c r="E139" t="s">
        <v>983</v>
      </c>
      <c r="F139" t="s">
        <v>798</v>
      </c>
      <c r="G139" t="s">
        <v>984</v>
      </c>
      <c r="H139" t="s">
        <v>985</v>
      </c>
      <c r="I139" t="s">
        <v>957</v>
      </c>
      <c r="J139" t="s">
        <v>638</v>
      </c>
      <c r="K139" t="s">
        <v>992</v>
      </c>
      <c r="L139" t="s">
        <v>638</v>
      </c>
      <c r="M139" s="5">
        <v>4986233.7699999996</v>
      </c>
      <c r="N139" s="5">
        <v>4986233.7699999996</v>
      </c>
      <c r="O139" s="5">
        <v>4986233.7699999996</v>
      </c>
      <c r="P139" s="5"/>
      <c r="Q139" s="16">
        <v>0</v>
      </c>
      <c r="R139" s="5"/>
      <c r="S139" s="17">
        <v>43003</v>
      </c>
      <c r="T139" s="17">
        <v>43003</v>
      </c>
      <c r="U139" s="17">
        <v>43285</v>
      </c>
      <c r="V139" s="17">
        <v>43285</v>
      </c>
      <c r="W139" s="17">
        <v>43003</v>
      </c>
      <c r="X139" s="17">
        <v>43300</v>
      </c>
      <c r="Y139" t="s">
        <v>959</v>
      </c>
      <c r="Z139" t="s">
        <v>796</v>
      </c>
      <c r="AA139" t="s">
        <v>960</v>
      </c>
      <c r="AC139" s="16"/>
      <c r="AD139" t="s">
        <v>795</v>
      </c>
      <c r="AE139" t="s">
        <v>961</v>
      </c>
      <c r="AF139" t="s">
        <v>739</v>
      </c>
      <c r="AG139" t="s">
        <v>993</v>
      </c>
      <c r="AJ139" t="s">
        <v>963</v>
      </c>
      <c r="AK139" t="s">
        <v>996</v>
      </c>
      <c r="AL139" t="s">
        <v>965</v>
      </c>
      <c r="AM139" t="s">
        <v>531</v>
      </c>
      <c r="AP139" t="s">
        <v>966</v>
      </c>
      <c r="AQ139" t="s">
        <v>967</v>
      </c>
      <c r="AR139" t="s">
        <v>968</v>
      </c>
      <c r="AS139" t="s">
        <v>969</v>
      </c>
      <c r="AT139" t="s">
        <v>970</v>
      </c>
      <c r="AU139" t="s">
        <v>1448</v>
      </c>
    </row>
    <row r="140" spans="2:47" ht="11" outlineLevel="1" x14ac:dyDescent="0.15">
      <c r="B140" t="s">
        <v>1449</v>
      </c>
      <c r="C140" t="s">
        <v>257</v>
      </c>
      <c r="G140" t="s">
        <v>955</v>
      </c>
      <c r="H140" t="s">
        <v>956</v>
      </c>
      <c r="I140" t="s">
        <v>957</v>
      </c>
      <c r="J140" t="s">
        <v>642</v>
      </c>
      <c r="K140" t="s">
        <v>1062</v>
      </c>
      <c r="L140" t="s">
        <v>642</v>
      </c>
      <c r="M140" s="5">
        <v>4959943.4800000004</v>
      </c>
      <c r="N140" s="5">
        <v>4959943.4800000004</v>
      </c>
      <c r="O140" s="5">
        <v>4959943.4800000004</v>
      </c>
      <c r="P140" s="5"/>
      <c r="Q140" s="16">
        <v>0</v>
      </c>
      <c r="R140" s="5"/>
      <c r="S140" s="17">
        <v>43737</v>
      </c>
      <c r="T140" s="17">
        <v>43737</v>
      </c>
      <c r="U140" s="17">
        <v>44757</v>
      </c>
      <c r="V140" s="17">
        <v>44757</v>
      </c>
      <c r="W140" s="17">
        <v>43737</v>
      </c>
      <c r="X140" s="17">
        <v>44540</v>
      </c>
      <c r="Y140" t="s">
        <v>955</v>
      </c>
      <c r="Z140" t="s">
        <v>818</v>
      </c>
      <c r="AA140" t="s">
        <v>1030</v>
      </c>
      <c r="AC140" s="16">
        <v>3</v>
      </c>
      <c r="AD140" t="s">
        <v>795</v>
      </c>
      <c r="AE140" t="s">
        <v>961</v>
      </c>
      <c r="AF140" t="s">
        <v>759</v>
      </c>
      <c r="AG140" t="s">
        <v>1143</v>
      </c>
      <c r="AJ140" t="s">
        <v>963</v>
      </c>
      <c r="AK140" t="s">
        <v>964</v>
      </c>
      <c r="AL140" t="s">
        <v>965</v>
      </c>
      <c r="AM140" t="s">
        <v>531</v>
      </c>
      <c r="AP140" t="s">
        <v>966</v>
      </c>
      <c r="AQ140" t="s">
        <v>967</v>
      </c>
      <c r="AR140" t="s">
        <v>968</v>
      </c>
      <c r="AS140" t="s">
        <v>969</v>
      </c>
      <c r="AT140" t="s">
        <v>970</v>
      </c>
      <c r="AU140" t="s">
        <v>1450</v>
      </c>
    </row>
    <row r="141" spans="2:47" ht="11" outlineLevel="1" x14ac:dyDescent="0.15">
      <c r="B141" t="s">
        <v>1451</v>
      </c>
      <c r="C141" t="s">
        <v>982</v>
      </c>
      <c r="D141" t="s">
        <v>258</v>
      </c>
      <c r="E141" t="s">
        <v>835</v>
      </c>
      <c r="F141" t="s">
        <v>807</v>
      </c>
      <c r="G141" t="s">
        <v>984</v>
      </c>
      <c r="H141" t="s">
        <v>985</v>
      </c>
      <c r="I141" t="s">
        <v>957</v>
      </c>
      <c r="J141" t="s">
        <v>626</v>
      </c>
      <c r="K141" t="s">
        <v>1452</v>
      </c>
      <c r="L141" t="s">
        <v>626</v>
      </c>
      <c r="M141" s="5">
        <v>4951462.55</v>
      </c>
      <c r="N141" s="5">
        <v>4951462.55</v>
      </c>
      <c r="O141" s="5">
        <v>4951462.55</v>
      </c>
      <c r="P141" s="5"/>
      <c r="Q141" s="16">
        <v>0</v>
      </c>
      <c r="R141" s="5"/>
      <c r="S141" s="17">
        <v>42300</v>
      </c>
      <c r="T141" s="17">
        <v>42300</v>
      </c>
      <c r="U141" s="17">
        <v>42437</v>
      </c>
      <c r="V141" s="17">
        <v>42437</v>
      </c>
      <c r="W141" s="17">
        <v>42300</v>
      </c>
      <c r="X141" s="17">
        <v>42803</v>
      </c>
      <c r="Y141" t="s">
        <v>959</v>
      </c>
      <c r="Z141" t="s">
        <v>796</v>
      </c>
      <c r="AA141" t="s">
        <v>960</v>
      </c>
      <c r="AC141" s="16">
        <v>2</v>
      </c>
      <c r="AD141" t="s">
        <v>795</v>
      </c>
      <c r="AE141" t="s">
        <v>961</v>
      </c>
      <c r="AF141" t="s">
        <v>744</v>
      </c>
      <c r="AG141" t="s">
        <v>1025</v>
      </c>
      <c r="AJ141" t="s">
        <v>963</v>
      </c>
      <c r="AK141" t="s">
        <v>964</v>
      </c>
      <c r="AL141" t="s">
        <v>965</v>
      </c>
      <c r="AM141" t="s">
        <v>575</v>
      </c>
      <c r="AP141" t="s">
        <v>966</v>
      </c>
      <c r="AQ141" t="s">
        <v>967</v>
      </c>
      <c r="AR141" t="s">
        <v>968</v>
      </c>
      <c r="AS141" t="s">
        <v>969</v>
      </c>
      <c r="AT141" t="s">
        <v>970</v>
      </c>
      <c r="AU141" t="s">
        <v>1453</v>
      </c>
    </row>
    <row r="142" spans="2:47" ht="11" outlineLevel="1" x14ac:dyDescent="0.15">
      <c r="B142" t="s">
        <v>1454</v>
      </c>
      <c r="C142" t="s">
        <v>1455</v>
      </c>
      <c r="D142" t="s">
        <v>177</v>
      </c>
      <c r="E142" t="s">
        <v>983</v>
      </c>
      <c r="F142" t="s">
        <v>798</v>
      </c>
      <c r="G142" t="s">
        <v>984</v>
      </c>
      <c r="H142" t="s">
        <v>985</v>
      </c>
      <c r="I142" t="s">
        <v>957</v>
      </c>
      <c r="J142" t="s">
        <v>638</v>
      </c>
      <c r="K142" t="s">
        <v>992</v>
      </c>
      <c r="L142" t="s">
        <v>638</v>
      </c>
      <c r="M142" s="5">
        <v>4920372.53</v>
      </c>
      <c r="N142" s="5">
        <v>4920372.53</v>
      </c>
      <c r="O142" s="5">
        <v>4920372.53</v>
      </c>
      <c r="P142" s="5"/>
      <c r="Q142" s="16">
        <v>0</v>
      </c>
      <c r="R142" s="5"/>
      <c r="S142" s="17">
        <v>43553</v>
      </c>
      <c r="T142" s="17">
        <v>43553</v>
      </c>
      <c r="U142" s="17">
        <v>43889</v>
      </c>
      <c r="V142" s="17">
        <v>43889</v>
      </c>
      <c r="W142" s="17">
        <v>43553</v>
      </c>
      <c r="X142" s="17">
        <v>43840</v>
      </c>
      <c r="Y142" t="s">
        <v>959</v>
      </c>
      <c r="Z142" t="s">
        <v>796</v>
      </c>
      <c r="AA142" t="s">
        <v>960</v>
      </c>
      <c r="AC142" s="16"/>
      <c r="AD142" t="s">
        <v>795</v>
      </c>
      <c r="AE142" t="s">
        <v>961</v>
      </c>
      <c r="AF142" t="s">
        <v>739</v>
      </c>
      <c r="AG142" t="s">
        <v>993</v>
      </c>
      <c r="AH142" t="s">
        <v>976</v>
      </c>
      <c r="AI142" t="s">
        <v>977</v>
      </c>
      <c r="AJ142" t="s">
        <v>978</v>
      </c>
      <c r="AK142" t="s">
        <v>996</v>
      </c>
      <c r="AL142" t="s">
        <v>965</v>
      </c>
      <c r="AM142" t="s">
        <v>531</v>
      </c>
      <c r="AP142" t="s">
        <v>966</v>
      </c>
      <c r="AQ142" t="s">
        <v>967</v>
      </c>
      <c r="AR142" t="s">
        <v>968</v>
      </c>
      <c r="AS142" t="s">
        <v>969</v>
      </c>
      <c r="AT142" t="s">
        <v>970</v>
      </c>
      <c r="AU142" t="s">
        <v>1456</v>
      </c>
    </row>
    <row r="143" spans="2:47" ht="11" outlineLevel="1" x14ac:dyDescent="0.15">
      <c r="B143" t="s">
        <v>1457</v>
      </c>
      <c r="C143" t="s">
        <v>259</v>
      </c>
      <c r="G143" t="s">
        <v>955</v>
      </c>
      <c r="H143" t="s">
        <v>956</v>
      </c>
      <c r="I143" t="s">
        <v>957</v>
      </c>
      <c r="J143" t="s">
        <v>637</v>
      </c>
      <c r="K143" t="s">
        <v>1053</v>
      </c>
      <c r="L143" t="s">
        <v>637</v>
      </c>
      <c r="M143" s="5">
        <v>4906579.78</v>
      </c>
      <c r="N143" s="5">
        <v>4906579.78</v>
      </c>
      <c r="O143" s="5">
        <v>4906579.78</v>
      </c>
      <c r="P143" s="5"/>
      <c r="Q143" s="16">
        <v>0</v>
      </c>
      <c r="R143" s="5"/>
      <c r="S143" s="17">
        <v>43300</v>
      </c>
      <c r="T143" s="17">
        <v>43300</v>
      </c>
      <c r="U143" s="17">
        <v>43550</v>
      </c>
      <c r="V143" s="17">
        <v>43550</v>
      </c>
      <c r="W143" s="17">
        <v>43300</v>
      </c>
      <c r="X143" s="17">
        <v>43725</v>
      </c>
      <c r="Y143" t="s">
        <v>959</v>
      </c>
      <c r="Z143" t="s">
        <v>796</v>
      </c>
      <c r="AA143" t="s">
        <v>960</v>
      </c>
      <c r="AC143" s="16">
        <v>1</v>
      </c>
      <c r="AD143" t="s">
        <v>795</v>
      </c>
      <c r="AE143" t="s">
        <v>961</v>
      </c>
      <c r="AF143" t="s">
        <v>744</v>
      </c>
      <c r="AG143" t="s">
        <v>1025</v>
      </c>
      <c r="AH143" t="s">
        <v>1193</v>
      </c>
      <c r="AI143" t="s">
        <v>1194</v>
      </c>
      <c r="AJ143" t="s">
        <v>978</v>
      </c>
      <c r="AK143" t="s">
        <v>964</v>
      </c>
      <c r="AL143" t="s">
        <v>965</v>
      </c>
      <c r="AM143" t="s">
        <v>531</v>
      </c>
      <c r="AP143" t="s">
        <v>966</v>
      </c>
      <c r="AQ143" t="s">
        <v>967</v>
      </c>
      <c r="AR143" t="s">
        <v>968</v>
      </c>
      <c r="AS143" t="s">
        <v>969</v>
      </c>
      <c r="AT143" t="s">
        <v>970</v>
      </c>
      <c r="AU143" t="s">
        <v>1458</v>
      </c>
    </row>
    <row r="144" spans="2:47" ht="11" outlineLevel="1" x14ac:dyDescent="0.15">
      <c r="B144" t="s">
        <v>1459</v>
      </c>
      <c r="C144" t="s">
        <v>1460</v>
      </c>
      <c r="D144" t="s">
        <v>170</v>
      </c>
      <c r="E144" t="s">
        <v>983</v>
      </c>
      <c r="F144" t="s">
        <v>807</v>
      </c>
      <c r="G144" t="s">
        <v>984</v>
      </c>
      <c r="H144" t="s">
        <v>985</v>
      </c>
      <c r="I144" t="s">
        <v>957</v>
      </c>
      <c r="J144" t="s">
        <v>603</v>
      </c>
      <c r="K144" t="s">
        <v>1299</v>
      </c>
      <c r="L144" t="s">
        <v>1380</v>
      </c>
      <c r="M144" s="5">
        <v>4886380</v>
      </c>
      <c r="N144" s="5">
        <v>4886380</v>
      </c>
      <c r="O144" s="5">
        <v>4886380</v>
      </c>
      <c r="P144" s="5"/>
      <c r="Q144" s="16">
        <v>0</v>
      </c>
      <c r="R144" s="5"/>
      <c r="S144" s="17">
        <v>45930</v>
      </c>
      <c r="T144" s="17">
        <v>45930</v>
      </c>
      <c r="U144" s="17">
        <v>46160</v>
      </c>
      <c r="V144" s="17">
        <v>46160</v>
      </c>
      <c r="W144" s="17">
        <v>45930</v>
      </c>
      <c r="X144" s="17">
        <v>46079</v>
      </c>
      <c r="Y144" t="s">
        <v>959</v>
      </c>
      <c r="Z144" t="s">
        <v>796</v>
      </c>
      <c r="AA144" t="s">
        <v>1023</v>
      </c>
      <c r="AB144" t="s">
        <v>1024</v>
      </c>
      <c r="AC144" s="16">
        <v>3</v>
      </c>
      <c r="AD144" t="s">
        <v>795</v>
      </c>
      <c r="AE144" t="s">
        <v>961</v>
      </c>
      <c r="AF144" t="s">
        <v>740</v>
      </c>
      <c r="AG144" t="s">
        <v>1036</v>
      </c>
      <c r="AH144" t="s">
        <v>1193</v>
      </c>
      <c r="AI144" t="s">
        <v>1194</v>
      </c>
      <c r="AJ144" t="s">
        <v>978</v>
      </c>
      <c r="AK144" t="s">
        <v>964</v>
      </c>
      <c r="AL144" t="s">
        <v>965</v>
      </c>
      <c r="AM144" t="s">
        <v>531</v>
      </c>
      <c r="AP144" t="s">
        <v>966</v>
      </c>
      <c r="AQ144" t="s">
        <v>967</v>
      </c>
      <c r="AR144" t="s">
        <v>968</v>
      </c>
      <c r="AS144" t="s">
        <v>969</v>
      </c>
      <c r="AT144" t="s">
        <v>970</v>
      </c>
      <c r="AU144" t="s">
        <v>1461</v>
      </c>
    </row>
    <row r="145" spans="2:47" ht="11" outlineLevel="1" x14ac:dyDescent="0.15">
      <c r="B145" t="s">
        <v>1462</v>
      </c>
      <c r="C145" t="s">
        <v>260</v>
      </c>
      <c r="G145" t="s">
        <v>955</v>
      </c>
      <c r="H145" t="s">
        <v>956</v>
      </c>
      <c r="I145" t="s">
        <v>957</v>
      </c>
      <c r="J145" t="s">
        <v>637</v>
      </c>
      <c r="K145" t="s">
        <v>1053</v>
      </c>
      <c r="L145" t="s">
        <v>637</v>
      </c>
      <c r="M145" s="5">
        <v>4851119.8600000003</v>
      </c>
      <c r="N145" s="5">
        <v>4851119.8600000003</v>
      </c>
      <c r="O145" s="5">
        <v>4851119.8600000003</v>
      </c>
      <c r="P145" s="5"/>
      <c r="Q145" s="16">
        <v>0</v>
      </c>
      <c r="R145" s="5"/>
      <c r="S145" s="17">
        <v>43732</v>
      </c>
      <c r="T145" s="17">
        <v>43732</v>
      </c>
      <c r="U145" s="17">
        <v>44043</v>
      </c>
      <c r="V145" s="17">
        <v>44043</v>
      </c>
      <c r="W145" s="17">
        <v>43732</v>
      </c>
      <c r="X145" s="17">
        <v>44349</v>
      </c>
      <c r="Y145" t="s">
        <v>959</v>
      </c>
      <c r="Z145" t="s">
        <v>796</v>
      </c>
      <c r="AA145" t="s">
        <v>960</v>
      </c>
      <c r="AC145" s="16">
        <v>1</v>
      </c>
      <c r="AD145" t="s">
        <v>795</v>
      </c>
      <c r="AE145" t="s">
        <v>961</v>
      </c>
      <c r="AF145" t="s">
        <v>744</v>
      </c>
      <c r="AG145" t="s">
        <v>1025</v>
      </c>
      <c r="AH145" t="s">
        <v>994</v>
      </c>
      <c r="AI145" t="s">
        <v>995</v>
      </c>
      <c r="AJ145" t="s">
        <v>978</v>
      </c>
      <c r="AK145" t="s">
        <v>964</v>
      </c>
      <c r="AL145" t="s">
        <v>965</v>
      </c>
      <c r="AM145" t="s">
        <v>531</v>
      </c>
      <c r="AP145" t="s">
        <v>966</v>
      </c>
      <c r="AQ145" t="s">
        <v>967</v>
      </c>
      <c r="AR145" t="s">
        <v>968</v>
      </c>
      <c r="AS145" t="s">
        <v>969</v>
      </c>
      <c r="AT145" t="s">
        <v>970</v>
      </c>
      <c r="AU145" t="s">
        <v>1463</v>
      </c>
    </row>
    <row r="146" spans="2:47" ht="11" outlineLevel="1" x14ac:dyDescent="0.15">
      <c r="B146" t="s">
        <v>1464</v>
      </c>
      <c r="C146" t="s">
        <v>1465</v>
      </c>
      <c r="D146" t="s">
        <v>184</v>
      </c>
      <c r="E146" t="s">
        <v>835</v>
      </c>
      <c r="F146" t="s">
        <v>807</v>
      </c>
      <c r="G146" t="s">
        <v>984</v>
      </c>
      <c r="H146" t="s">
        <v>985</v>
      </c>
      <c r="I146" t="s">
        <v>957</v>
      </c>
      <c r="J146" t="s">
        <v>637</v>
      </c>
      <c r="K146" t="s">
        <v>1053</v>
      </c>
      <c r="L146" t="s">
        <v>637</v>
      </c>
      <c r="M146" s="5">
        <v>4826307.01</v>
      </c>
      <c r="N146" s="5">
        <v>4826307.01</v>
      </c>
      <c r="O146" s="5">
        <v>4826307.01</v>
      </c>
      <c r="P146" s="5"/>
      <c r="Q146" s="16">
        <v>0</v>
      </c>
      <c r="R146" s="5"/>
      <c r="S146" s="17">
        <v>42986</v>
      </c>
      <c r="T146" s="17">
        <v>42986</v>
      </c>
      <c r="U146" s="17">
        <v>43357</v>
      </c>
      <c r="V146" s="17">
        <v>43357</v>
      </c>
      <c r="W146" s="17">
        <v>42986</v>
      </c>
      <c r="X146" s="17">
        <v>43676</v>
      </c>
      <c r="Y146" t="s">
        <v>959</v>
      </c>
      <c r="Z146" t="s">
        <v>796</v>
      </c>
      <c r="AA146" t="s">
        <v>960</v>
      </c>
      <c r="AC146" s="16">
        <v>2</v>
      </c>
      <c r="AD146" t="s">
        <v>795</v>
      </c>
      <c r="AE146" t="s">
        <v>961</v>
      </c>
      <c r="AF146" t="s">
        <v>744</v>
      </c>
      <c r="AG146" t="s">
        <v>1025</v>
      </c>
      <c r="AJ146" t="s">
        <v>963</v>
      </c>
      <c r="AK146" t="s">
        <v>964</v>
      </c>
      <c r="AL146" t="s">
        <v>965</v>
      </c>
      <c r="AM146" t="s">
        <v>531</v>
      </c>
      <c r="AP146" t="s">
        <v>966</v>
      </c>
      <c r="AQ146" t="s">
        <v>967</v>
      </c>
      <c r="AR146" t="s">
        <v>968</v>
      </c>
      <c r="AS146" t="s">
        <v>969</v>
      </c>
      <c r="AT146" t="s">
        <v>970</v>
      </c>
      <c r="AU146" t="s">
        <v>1466</v>
      </c>
    </row>
    <row r="147" spans="2:47" ht="11" outlineLevel="1" x14ac:dyDescent="0.15">
      <c r="B147" t="s">
        <v>1467</v>
      </c>
      <c r="C147" t="s">
        <v>262</v>
      </c>
      <c r="G147" t="s">
        <v>955</v>
      </c>
      <c r="H147" t="s">
        <v>956</v>
      </c>
      <c r="I147" t="s">
        <v>957</v>
      </c>
      <c r="J147" t="s">
        <v>670</v>
      </c>
      <c r="K147" t="s">
        <v>1468</v>
      </c>
      <c r="L147" t="s">
        <v>670</v>
      </c>
      <c r="M147" s="5">
        <v>4729231.96</v>
      </c>
      <c r="N147" s="5">
        <v>4729231.96</v>
      </c>
      <c r="O147" s="5">
        <v>4777020.5199999996</v>
      </c>
      <c r="P147" s="5">
        <v>801474.52</v>
      </c>
      <c r="Q147" s="16">
        <v>0</v>
      </c>
      <c r="R147" s="5"/>
      <c r="S147" s="17">
        <v>45181</v>
      </c>
      <c r="T147" s="17">
        <v>45181</v>
      </c>
      <c r="U147" s="17">
        <v>45829</v>
      </c>
      <c r="V147" s="17">
        <v>45829</v>
      </c>
      <c r="W147" s="17">
        <v>45181</v>
      </c>
      <c r="X147" s="17">
        <v>45875</v>
      </c>
      <c r="Y147" t="s">
        <v>1178</v>
      </c>
      <c r="Z147" t="s">
        <v>825</v>
      </c>
      <c r="AA147" t="s">
        <v>1179</v>
      </c>
      <c r="AC147" s="16">
        <v>1</v>
      </c>
      <c r="AD147" t="s">
        <v>795</v>
      </c>
      <c r="AE147" t="s">
        <v>961</v>
      </c>
      <c r="AF147" t="s">
        <v>748</v>
      </c>
      <c r="AG147" t="s">
        <v>1057</v>
      </c>
      <c r="AH147" t="s">
        <v>1058</v>
      </c>
      <c r="AI147" t="s">
        <v>1059</v>
      </c>
      <c r="AJ147" t="s">
        <v>978</v>
      </c>
      <c r="AK147" t="s">
        <v>964</v>
      </c>
      <c r="AL147" t="s">
        <v>965</v>
      </c>
      <c r="AM147" t="s">
        <v>531</v>
      </c>
      <c r="AP147" t="s">
        <v>966</v>
      </c>
      <c r="AQ147" t="s">
        <v>967</v>
      </c>
      <c r="AR147" t="s">
        <v>968</v>
      </c>
      <c r="AS147" t="s">
        <v>969</v>
      </c>
      <c r="AT147" t="s">
        <v>970</v>
      </c>
      <c r="AU147" t="s">
        <v>1469</v>
      </c>
    </row>
    <row r="148" spans="2:47" ht="11" outlineLevel="1" x14ac:dyDescent="0.15">
      <c r="B148" t="s">
        <v>1470</v>
      </c>
      <c r="C148" t="s">
        <v>1471</v>
      </c>
      <c r="D148" t="s">
        <v>184</v>
      </c>
      <c r="E148" t="s">
        <v>835</v>
      </c>
      <c r="F148" t="s">
        <v>807</v>
      </c>
      <c r="G148" t="s">
        <v>984</v>
      </c>
      <c r="H148" t="s">
        <v>985</v>
      </c>
      <c r="I148" t="s">
        <v>957</v>
      </c>
      <c r="J148" t="s">
        <v>637</v>
      </c>
      <c r="K148" t="s">
        <v>1053</v>
      </c>
      <c r="L148" t="s">
        <v>637</v>
      </c>
      <c r="M148" s="5">
        <v>4685560.1500000004</v>
      </c>
      <c r="N148" s="5">
        <v>4685560.1500000004</v>
      </c>
      <c r="O148" s="5">
        <v>4685560.1500000004</v>
      </c>
      <c r="P148" s="5"/>
      <c r="Q148" s="16">
        <v>0</v>
      </c>
      <c r="R148" s="5"/>
      <c r="S148" s="17">
        <v>43194</v>
      </c>
      <c r="T148" s="17">
        <v>43194</v>
      </c>
      <c r="U148" s="17">
        <v>43305</v>
      </c>
      <c r="V148" s="17">
        <v>43305</v>
      </c>
      <c r="W148" s="17">
        <v>43194</v>
      </c>
      <c r="X148" s="17">
        <v>43818</v>
      </c>
      <c r="Y148" t="s">
        <v>959</v>
      </c>
      <c r="Z148" t="s">
        <v>796</v>
      </c>
      <c r="AA148" t="s">
        <v>960</v>
      </c>
      <c r="AC148" s="16">
        <v>2</v>
      </c>
      <c r="AD148" t="s">
        <v>795</v>
      </c>
      <c r="AE148" t="s">
        <v>961</v>
      </c>
      <c r="AF148" t="s">
        <v>744</v>
      </c>
      <c r="AG148" t="s">
        <v>1025</v>
      </c>
      <c r="AJ148" t="s">
        <v>963</v>
      </c>
      <c r="AK148" t="s">
        <v>964</v>
      </c>
      <c r="AL148" t="s">
        <v>965</v>
      </c>
      <c r="AM148" t="s">
        <v>531</v>
      </c>
      <c r="AP148" t="s">
        <v>966</v>
      </c>
      <c r="AQ148" t="s">
        <v>967</v>
      </c>
      <c r="AR148" t="s">
        <v>968</v>
      </c>
      <c r="AS148" t="s">
        <v>969</v>
      </c>
      <c r="AT148" t="s">
        <v>970</v>
      </c>
      <c r="AU148" t="s">
        <v>1472</v>
      </c>
    </row>
    <row r="149" spans="2:47" ht="11" outlineLevel="1" x14ac:dyDescent="0.15">
      <c r="B149" t="s">
        <v>1473</v>
      </c>
      <c r="C149" t="s">
        <v>1474</v>
      </c>
      <c r="D149" t="s">
        <v>223</v>
      </c>
      <c r="E149" t="s">
        <v>983</v>
      </c>
      <c r="F149" t="s">
        <v>807</v>
      </c>
      <c r="G149" t="s">
        <v>984</v>
      </c>
      <c r="H149" t="s">
        <v>985</v>
      </c>
      <c r="I149" t="s">
        <v>957</v>
      </c>
      <c r="J149" t="s">
        <v>611</v>
      </c>
      <c r="K149" t="s">
        <v>1475</v>
      </c>
      <c r="L149" t="s">
        <v>611</v>
      </c>
      <c r="M149" s="5">
        <v>4576470.5</v>
      </c>
      <c r="N149" s="5">
        <v>4576470.5</v>
      </c>
      <c r="O149" s="5">
        <v>4576470.5</v>
      </c>
      <c r="P149" s="5"/>
      <c r="Q149" s="16">
        <v>0</v>
      </c>
      <c r="R149" s="5"/>
      <c r="S149" s="17">
        <v>45810</v>
      </c>
      <c r="T149" s="17">
        <v>45810</v>
      </c>
      <c r="U149" s="17">
        <v>46310</v>
      </c>
      <c r="V149" s="17">
        <v>46310</v>
      </c>
      <c r="W149" s="17">
        <v>45810</v>
      </c>
      <c r="X149" s="17">
        <v>45917</v>
      </c>
      <c r="Y149" t="s">
        <v>959</v>
      </c>
      <c r="Z149" t="s">
        <v>796</v>
      </c>
      <c r="AA149" t="s">
        <v>1023</v>
      </c>
      <c r="AB149" t="s">
        <v>1024</v>
      </c>
      <c r="AC149" s="16">
        <v>3</v>
      </c>
      <c r="AD149" t="s">
        <v>795</v>
      </c>
      <c r="AE149" t="s">
        <v>961</v>
      </c>
      <c r="AF149" t="s">
        <v>755</v>
      </c>
      <c r="AG149" t="s">
        <v>1049</v>
      </c>
      <c r="AH149" t="s">
        <v>1193</v>
      </c>
      <c r="AI149" t="s">
        <v>1194</v>
      </c>
      <c r="AJ149" t="s">
        <v>978</v>
      </c>
      <c r="AK149" t="s">
        <v>964</v>
      </c>
      <c r="AL149" t="s">
        <v>965</v>
      </c>
      <c r="AM149" t="s">
        <v>531</v>
      </c>
      <c r="AP149" t="s">
        <v>966</v>
      </c>
      <c r="AQ149" t="s">
        <v>967</v>
      </c>
      <c r="AR149" t="s">
        <v>968</v>
      </c>
      <c r="AS149" t="s">
        <v>969</v>
      </c>
      <c r="AT149" t="s">
        <v>970</v>
      </c>
      <c r="AU149" t="s">
        <v>1476</v>
      </c>
    </row>
    <row r="150" spans="2:47" ht="11" outlineLevel="1" x14ac:dyDescent="0.15">
      <c r="B150" t="s">
        <v>1477</v>
      </c>
      <c r="C150" t="s">
        <v>263</v>
      </c>
      <c r="G150" t="s">
        <v>955</v>
      </c>
      <c r="H150" t="s">
        <v>1478</v>
      </c>
      <c r="I150" t="s">
        <v>957</v>
      </c>
      <c r="J150" t="s">
        <v>662</v>
      </c>
      <c r="K150" t="s">
        <v>1343</v>
      </c>
      <c r="L150" t="s">
        <v>662</v>
      </c>
      <c r="M150" s="5">
        <v>4527700</v>
      </c>
      <c r="N150" s="5">
        <v>4527700</v>
      </c>
      <c r="O150" s="5">
        <v>4527700</v>
      </c>
      <c r="P150" s="5"/>
      <c r="Q150" s="16">
        <v>0</v>
      </c>
      <c r="R150" s="5"/>
      <c r="S150" s="17">
        <v>41774</v>
      </c>
      <c r="T150" s="17">
        <v>41774</v>
      </c>
      <c r="U150" s="17">
        <v>42170</v>
      </c>
      <c r="V150" s="17">
        <v>42170</v>
      </c>
      <c r="W150" s="17">
        <v>41774</v>
      </c>
      <c r="X150" s="17">
        <v>42027</v>
      </c>
      <c r="Y150" t="s">
        <v>955</v>
      </c>
      <c r="Z150" t="s">
        <v>818</v>
      </c>
      <c r="AA150" t="s">
        <v>960</v>
      </c>
      <c r="AC150" s="16">
        <v>8</v>
      </c>
      <c r="AD150" t="s">
        <v>795</v>
      </c>
      <c r="AE150" t="s">
        <v>961</v>
      </c>
      <c r="AF150" t="s">
        <v>743</v>
      </c>
      <c r="AG150" t="s">
        <v>1075</v>
      </c>
      <c r="AJ150" t="s">
        <v>963</v>
      </c>
      <c r="AK150" t="s">
        <v>1076</v>
      </c>
      <c r="AL150" t="s">
        <v>965</v>
      </c>
      <c r="AM150" t="s">
        <v>531</v>
      </c>
      <c r="AP150" t="s">
        <v>966</v>
      </c>
      <c r="AQ150" t="s">
        <v>967</v>
      </c>
      <c r="AR150" t="s">
        <v>968</v>
      </c>
      <c r="AS150" t="s">
        <v>969</v>
      </c>
      <c r="AT150" t="s">
        <v>970</v>
      </c>
      <c r="AU150" t="s">
        <v>1479</v>
      </c>
    </row>
    <row r="151" spans="2:47" ht="11" outlineLevel="1" x14ac:dyDescent="0.15">
      <c r="B151" t="s">
        <v>1480</v>
      </c>
      <c r="C151" t="s">
        <v>1481</v>
      </c>
      <c r="D151" t="s">
        <v>186</v>
      </c>
      <c r="E151" t="s">
        <v>983</v>
      </c>
      <c r="F151" t="s">
        <v>807</v>
      </c>
      <c r="G151" t="s">
        <v>984</v>
      </c>
      <c r="H151" t="s">
        <v>985</v>
      </c>
      <c r="I151" t="s">
        <v>957</v>
      </c>
      <c r="J151" t="s">
        <v>604</v>
      </c>
      <c r="K151" t="s">
        <v>1088</v>
      </c>
      <c r="L151" t="s">
        <v>604</v>
      </c>
      <c r="M151" s="5">
        <v>4525000.97</v>
      </c>
      <c r="N151" s="5">
        <v>4525000.97</v>
      </c>
      <c r="O151" s="5">
        <v>4525000.97</v>
      </c>
      <c r="P151" s="5"/>
      <c r="Q151" s="16">
        <v>0</v>
      </c>
      <c r="R151" s="5"/>
      <c r="S151" s="17">
        <v>42815</v>
      </c>
      <c r="T151" s="17">
        <v>42815</v>
      </c>
      <c r="U151" s="17">
        <v>43159</v>
      </c>
      <c r="V151" s="17">
        <v>43159</v>
      </c>
      <c r="W151" s="17">
        <v>42815</v>
      </c>
      <c r="X151" s="17">
        <v>43340</v>
      </c>
      <c r="Y151" t="s">
        <v>955</v>
      </c>
      <c r="Z151" t="s">
        <v>818</v>
      </c>
      <c r="AA151" t="s">
        <v>1023</v>
      </c>
      <c r="AB151" t="s">
        <v>1024</v>
      </c>
      <c r="AC151" s="16">
        <v>3</v>
      </c>
      <c r="AD151" t="s">
        <v>795</v>
      </c>
      <c r="AE151" t="s">
        <v>961</v>
      </c>
      <c r="AF151" t="s">
        <v>739</v>
      </c>
      <c r="AG151" t="s">
        <v>993</v>
      </c>
      <c r="AJ151" t="s">
        <v>963</v>
      </c>
      <c r="AK151" t="s">
        <v>996</v>
      </c>
      <c r="AL151" t="s">
        <v>965</v>
      </c>
      <c r="AM151" t="s">
        <v>456</v>
      </c>
      <c r="AP151" t="s">
        <v>966</v>
      </c>
      <c r="AQ151" t="s">
        <v>967</v>
      </c>
      <c r="AR151" t="s">
        <v>968</v>
      </c>
      <c r="AS151" t="s">
        <v>969</v>
      </c>
      <c r="AT151" t="s">
        <v>970</v>
      </c>
      <c r="AU151" t="s">
        <v>1482</v>
      </c>
    </row>
    <row r="152" spans="2:47" ht="11" outlineLevel="1" x14ac:dyDescent="0.15">
      <c r="B152" t="s">
        <v>1483</v>
      </c>
      <c r="C152" t="s">
        <v>1484</v>
      </c>
      <c r="D152" t="s">
        <v>247</v>
      </c>
      <c r="E152" t="s">
        <v>835</v>
      </c>
      <c r="F152" t="s">
        <v>798</v>
      </c>
      <c r="G152" t="s">
        <v>984</v>
      </c>
      <c r="H152" t="s">
        <v>985</v>
      </c>
      <c r="I152" t="s">
        <v>957</v>
      </c>
      <c r="J152" t="s">
        <v>642</v>
      </c>
      <c r="K152" t="s">
        <v>1062</v>
      </c>
      <c r="L152" t="s">
        <v>642</v>
      </c>
      <c r="M152" s="5">
        <v>4507065.1100000003</v>
      </c>
      <c r="N152" s="5">
        <v>4507065.1100000003</v>
      </c>
      <c r="O152" s="5">
        <v>4507065.1100000003</v>
      </c>
      <c r="P152" s="5"/>
      <c r="Q152" s="16">
        <v>0</v>
      </c>
      <c r="R152" s="5"/>
      <c r="S152" s="17">
        <v>43811</v>
      </c>
      <c r="T152" s="17">
        <v>43815</v>
      </c>
      <c r="U152" s="17">
        <v>44166</v>
      </c>
      <c r="V152" s="17">
        <v>44166</v>
      </c>
      <c r="W152" s="17">
        <v>43811</v>
      </c>
      <c r="X152" s="17">
        <v>44497</v>
      </c>
      <c r="Y152" t="s">
        <v>955</v>
      </c>
      <c r="Z152" t="s">
        <v>818</v>
      </c>
      <c r="AA152" t="s">
        <v>960</v>
      </c>
      <c r="AC152" s="16">
        <v>4</v>
      </c>
      <c r="AD152" t="s">
        <v>795</v>
      </c>
      <c r="AE152" t="s">
        <v>961</v>
      </c>
      <c r="AF152" t="s">
        <v>754</v>
      </c>
      <c r="AG152" t="s">
        <v>1485</v>
      </c>
      <c r="AJ152" t="s">
        <v>963</v>
      </c>
      <c r="AK152" t="s">
        <v>964</v>
      </c>
      <c r="AL152" t="s">
        <v>965</v>
      </c>
      <c r="AM152" t="s">
        <v>531</v>
      </c>
      <c r="AP152" t="s">
        <v>966</v>
      </c>
      <c r="AQ152" t="s">
        <v>967</v>
      </c>
      <c r="AR152" t="s">
        <v>968</v>
      </c>
      <c r="AS152" t="s">
        <v>969</v>
      </c>
      <c r="AT152" t="s">
        <v>970</v>
      </c>
      <c r="AU152" t="s">
        <v>1486</v>
      </c>
    </row>
    <row r="153" spans="2:47" ht="11" outlineLevel="1" x14ac:dyDescent="0.15">
      <c r="B153" t="s">
        <v>1487</v>
      </c>
      <c r="C153" t="s">
        <v>1488</v>
      </c>
      <c r="G153" t="s">
        <v>955</v>
      </c>
      <c r="H153" t="s">
        <v>956</v>
      </c>
      <c r="I153" t="s">
        <v>957</v>
      </c>
      <c r="J153" t="s">
        <v>1489</v>
      </c>
      <c r="K153" t="s">
        <v>1490</v>
      </c>
      <c r="L153" t="s">
        <v>1489</v>
      </c>
      <c r="M153" s="5">
        <v>4449743.92</v>
      </c>
      <c r="N153" s="5">
        <v>4496928</v>
      </c>
      <c r="O153" s="5">
        <v>4496929</v>
      </c>
      <c r="P153" s="5">
        <v>260762.3</v>
      </c>
      <c r="Q153" s="16">
        <v>0</v>
      </c>
      <c r="R153" s="5"/>
      <c r="S153" s="17">
        <v>45126</v>
      </c>
      <c r="T153" s="17">
        <v>45131</v>
      </c>
      <c r="U153" s="17">
        <v>46226</v>
      </c>
      <c r="V153" s="17">
        <v>46226</v>
      </c>
      <c r="W153" s="17">
        <v>45126</v>
      </c>
      <c r="X153" s="17">
        <v>46079</v>
      </c>
      <c r="Y153" t="s">
        <v>1140</v>
      </c>
      <c r="Z153" t="s">
        <v>827</v>
      </c>
      <c r="AA153" t="s">
        <v>1000</v>
      </c>
      <c r="AC153" s="16">
        <v>1</v>
      </c>
      <c r="AD153" t="s">
        <v>1491</v>
      </c>
      <c r="AE153" t="s">
        <v>1492</v>
      </c>
      <c r="AF153" t="s">
        <v>1493</v>
      </c>
      <c r="AG153" t="s">
        <v>1494</v>
      </c>
      <c r="AH153" t="s">
        <v>1193</v>
      </c>
      <c r="AI153" t="s">
        <v>1194</v>
      </c>
      <c r="AJ153" t="s">
        <v>978</v>
      </c>
      <c r="AK153" t="s">
        <v>1133</v>
      </c>
      <c r="AL153" t="s">
        <v>965</v>
      </c>
      <c r="AM153" t="s">
        <v>645</v>
      </c>
      <c r="AP153" t="s">
        <v>966</v>
      </c>
      <c r="AQ153" t="s">
        <v>967</v>
      </c>
      <c r="AR153" t="s">
        <v>968</v>
      </c>
      <c r="AS153" t="s">
        <v>969</v>
      </c>
      <c r="AT153" t="s">
        <v>970</v>
      </c>
      <c r="AU153" t="s">
        <v>1495</v>
      </c>
    </row>
    <row r="154" spans="2:47" ht="11" outlineLevel="1" x14ac:dyDescent="0.15">
      <c r="B154" t="s">
        <v>1496</v>
      </c>
      <c r="C154" t="s">
        <v>1497</v>
      </c>
      <c r="D154" t="s">
        <v>261</v>
      </c>
      <c r="E154" t="s">
        <v>835</v>
      </c>
      <c r="F154" t="s">
        <v>807</v>
      </c>
      <c r="G154" t="s">
        <v>984</v>
      </c>
      <c r="H154" t="s">
        <v>985</v>
      </c>
      <c r="I154" t="s">
        <v>957</v>
      </c>
      <c r="J154" t="s">
        <v>669</v>
      </c>
      <c r="K154" t="s">
        <v>1498</v>
      </c>
      <c r="L154" t="s">
        <v>669</v>
      </c>
      <c r="M154" s="5">
        <v>4410216.49</v>
      </c>
      <c r="N154" s="5">
        <v>4410216.49</v>
      </c>
      <c r="O154" s="5">
        <v>4410216.49</v>
      </c>
      <c r="P154" s="5"/>
      <c r="Q154" s="16">
        <v>0</v>
      </c>
      <c r="R154" s="5"/>
      <c r="S154" s="17">
        <v>41906</v>
      </c>
      <c r="T154" s="17">
        <v>41905</v>
      </c>
      <c r="U154" s="17">
        <v>42400</v>
      </c>
      <c r="V154" s="17">
        <v>42400</v>
      </c>
      <c r="W154" s="17">
        <v>41906</v>
      </c>
      <c r="X154" s="17">
        <v>42325</v>
      </c>
      <c r="Y154" t="s">
        <v>959</v>
      </c>
      <c r="Z154" t="s">
        <v>796</v>
      </c>
      <c r="AA154" t="s">
        <v>960</v>
      </c>
      <c r="AC154" s="16">
        <v>1</v>
      </c>
      <c r="AD154" t="s">
        <v>795</v>
      </c>
      <c r="AE154" t="s">
        <v>961</v>
      </c>
      <c r="AF154" t="s">
        <v>740</v>
      </c>
      <c r="AG154" t="s">
        <v>1036</v>
      </c>
      <c r="AJ154" t="s">
        <v>963</v>
      </c>
      <c r="AK154" t="s">
        <v>964</v>
      </c>
      <c r="AL154" t="s">
        <v>965</v>
      </c>
      <c r="AM154" t="s">
        <v>456</v>
      </c>
      <c r="AP154" t="s">
        <v>966</v>
      </c>
      <c r="AQ154" t="s">
        <v>967</v>
      </c>
      <c r="AR154" t="s">
        <v>968</v>
      </c>
      <c r="AS154" t="s">
        <v>969</v>
      </c>
      <c r="AT154" t="s">
        <v>970</v>
      </c>
      <c r="AU154" t="s">
        <v>1499</v>
      </c>
    </row>
    <row r="155" spans="2:47" ht="11" outlineLevel="1" x14ac:dyDescent="0.15">
      <c r="B155" t="s">
        <v>1500</v>
      </c>
      <c r="C155" t="s">
        <v>264</v>
      </c>
      <c r="G155" t="s">
        <v>955</v>
      </c>
      <c r="H155" t="s">
        <v>956</v>
      </c>
      <c r="I155" t="s">
        <v>957</v>
      </c>
      <c r="J155" t="s">
        <v>662</v>
      </c>
      <c r="K155" t="s">
        <v>1343</v>
      </c>
      <c r="L155" t="s">
        <v>662</v>
      </c>
      <c r="M155" s="5">
        <v>4384547</v>
      </c>
      <c r="N155" s="5">
        <v>4384547</v>
      </c>
      <c r="O155" s="5">
        <v>4384547</v>
      </c>
      <c r="P155" s="5"/>
      <c r="Q155" s="16">
        <v>0</v>
      </c>
      <c r="R155" s="5"/>
      <c r="S155" s="17">
        <v>42643</v>
      </c>
      <c r="T155" s="17">
        <v>42643</v>
      </c>
      <c r="U155" s="17">
        <v>43448</v>
      </c>
      <c r="V155" s="17">
        <v>43448</v>
      </c>
      <c r="W155" s="17">
        <v>42643</v>
      </c>
      <c r="X155" s="17">
        <v>43434</v>
      </c>
      <c r="Y155" t="s">
        <v>955</v>
      </c>
      <c r="Z155" t="s">
        <v>818</v>
      </c>
      <c r="AA155" t="s">
        <v>960</v>
      </c>
      <c r="AC155" s="16">
        <v>2</v>
      </c>
      <c r="AD155" t="s">
        <v>795</v>
      </c>
      <c r="AE155" t="s">
        <v>961</v>
      </c>
      <c r="AF155" t="s">
        <v>738</v>
      </c>
      <c r="AG155" t="s">
        <v>988</v>
      </c>
      <c r="AJ155" t="s">
        <v>963</v>
      </c>
      <c r="AK155" t="s">
        <v>989</v>
      </c>
      <c r="AL155" t="s">
        <v>965</v>
      </c>
      <c r="AM155" t="s">
        <v>531</v>
      </c>
      <c r="AP155" t="s">
        <v>966</v>
      </c>
      <c r="AQ155" t="s">
        <v>967</v>
      </c>
      <c r="AR155" t="s">
        <v>968</v>
      </c>
      <c r="AS155" t="s">
        <v>969</v>
      </c>
      <c r="AT155" t="s">
        <v>970</v>
      </c>
      <c r="AU155" t="s">
        <v>1501</v>
      </c>
    </row>
    <row r="156" spans="2:47" ht="11" outlineLevel="1" x14ac:dyDescent="0.15">
      <c r="B156" t="s">
        <v>1502</v>
      </c>
      <c r="C156" t="s">
        <v>265</v>
      </c>
      <c r="G156" t="s">
        <v>955</v>
      </c>
      <c r="H156" t="s">
        <v>956</v>
      </c>
      <c r="I156" t="s">
        <v>957</v>
      </c>
      <c r="J156" t="s">
        <v>671</v>
      </c>
      <c r="K156" t="s">
        <v>1503</v>
      </c>
      <c r="L156" t="s">
        <v>671</v>
      </c>
      <c r="M156" s="5">
        <v>4311754.07</v>
      </c>
      <c r="N156" s="5">
        <v>4311754.07</v>
      </c>
      <c r="O156" s="5">
        <v>4311754.07</v>
      </c>
      <c r="P156" s="5"/>
      <c r="Q156" s="16">
        <v>0</v>
      </c>
      <c r="R156" s="5"/>
      <c r="S156" s="17">
        <v>42219</v>
      </c>
      <c r="T156" s="17">
        <v>42214</v>
      </c>
      <c r="U156" s="17">
        <v>42942</v>
      </c>
      <c r="V156" s="17">
        <v>42942</v>
      </c>
      <c r="W156" s="17">
        <v>42219</v>
      </c>
      <c r="X156" s="17">
        <v>42913</v>
      </c>
      <c r="Y156" t="s">
        <v>955</v>
      </c>
      <c r="Z156" t="s">
        <v>818</v>
      </c>
      <c r="AA156" t="s">
        <v>960</v>
      </c>
      <c r="AC156" s="16">
        <v>2</v>
      </c>
      <c r="AD156" t="s">
        <v>795</v>
      </c>
      <c r="AE156" t="s">
        <v>961</v>
      </c>
      <c r="AF156" t="s">
        <v>737</v>
      </c>
      <c r="AG156" t="s">
        <v>975</v>
      </c>
      <c r="AJ156" t="s">
        <v>963</v>
      </c>
      <c r="AK156" t="s">
        <v>1504</v>
      </c>
      <c r="AL156" t="s">
        <v>965</v>
      </c>
      <c r="AM156" t="s">
        <v>531</v>
      </c>
      <c r="AP156" t="s">
        <v>966</v>
      </c>
      <c r="AQ156" t="s">
        <v>967</v>
      </c>
      <c r="AR156" t="s">
        <v>968</v>
      </c>
      <c r="AS156" t="s">
        <v>969</v>
      </c>
      <c r="AT156" t="s">
        <v>970</v>
      </c>
      <c r="AU156" t="s">
        <v>1505</v>
      </c>
    </row>
    <row r="157" spans="2:47" ht="11" outlineLevel="1" x14ac:dyDescent="0.15">
      <c r="B157" t="s">
        <v>1506</v>
      </c>
      <c r="C157" t="s">
        <v>1507</v>
      </c>
      <c r="D157" t="s">
        <v>170</v>
      </c>
      <c r="E157" t="s">
        <v>983</v>
      </c>
      <c r="F157" t="s">
        <v>807</v>
      </c>
      <c r="G157" t="s">
        <v>984</v>
      </c>
      <c r="H157" t="s">
        <v>985</v>
      </c>
      <c r="I157" t="s">
        <v>957</v>
      </c>
      <c r="J157" t="s">
        <v>603</v>
      </c>
      <c r="K157" t="s">
        <v>1299</v>
      </c>
      <c r="L157" t="s">
        <v>1380</v>
      </c>
      <c r="M157" s="5">
        <v>4311426.46</v>
      </c>
      <c r="N157" s="5">
        <v>4311426.46</v>
      </c>
      <c r="O157" s="5">
        <v>4311426.46</v>
      </c>
      <c r="P157" s="5"/>
      <c r="Q157" s="16">
        <v>0</v>
      </c>
      <c r="R157" s="5"/>
      <c r="S157" s="17">
        <v>44811</v>
      </c>
      <c r="T157" s="17">
        <v>44811</v>
      </c>
      <c r="U157" s="17">
        <v>45170</v>
      </c>
      <c r="V157" s="17">
        <v>45170</v>
      </c>
      <c r="W157" s="17">
        <v>44811</v>
      </c>
      <c r="X157" s="17">
        <v>45301</v>
      </c>
      <c r="Y157" t="s">
        <v>959</v>
      </c>
      <c r="Z157" t="s">
        <v>796</v>
      </c>
      <c r="AA157" t="s">
        <v>1023</v>
      </c>
      <c r="AB157" t="s">
        <v>1024</v>
      </c>
      <c r="AC157" s="16">
        <v>4</v>
      </c>
      <c r="AD157" t="s">
        <v>795</v>
      </c>
      <c r="AE157" t="s">
        <v>961</v>
      </c>
      <c r="AF157" t="s">
        <v>755</v>
      </c>
      <c r="AG157" t="s">
        <v>1049</v>
      </c>
      <c r="AJ157" t="s">
        <v>963</v>
      </c>
      <c r="AK157" t="s">
        <v>1026</v>
      </c>
      <c r="AL157" t="s">
        <v>965</v>
      </c>
      <c r="AM157" t="s">
        <v>456</v>
      </c>
      <c r="AP157" t="s">
        <v>966</v>
      </c>
      <c r="AQ157" t="s">
        <v>967</v>
      </c>
      <c r="AR157" t="s">
        <v>968</v>
      </c>
      <c r="AS157" t="s">
        <v>969</v>
      </c>
      <c r="AT157" t="s">
        <v>970</v>
      </c>
      <c r="AU157" t="s">
        <v>1508</v>
      </c>
    </row>
    <row r="158" spans="2:47" ht="11" outlineLevel="1" x14ac:dyDescent="0.15">
      <c r="B158" t="s">
        <v>1509</v>
      </c>
      <c r="C158" t="s">
        <v>1510</v>
      </c>
      <c r="D158" t="s">
        <v>170</v>
      </c>
      <c r="E158" t="s">
        <v>983</v>
      </c>
      <c r="F158" t="s">
        <v>807</v>
      </c>
      <c r="G158" t="s">
        <v>984</v>
      </c>
      <c r="H158" t="s">
        <v>985</v>
      </c>
      <c r="I158" t="s">
        <v>957</v>
      </c>
      <c r="J158" t="s">
        <v>603</v>
      </c>
      <c r="K158" t="s">
        <v>1299</v>
      </c>
      <c r="L158" t="s">
        <v>1380</v>
      </c>
      <c r="M158" s="5">
        <v>4288509.97</v>
      </c>
      <c r="N158" s="5">
        <v>4291191</v>
      </c>
      <c r="O158" s="5">
        <v>4291191</v>
      </c>
      <c r="P158" s="5"/>
      <c r="Q158" s="16">
        <v>0</v>
      </c>
      <c r="R158" s="5"/>
      <c r="S158" s="17">
        <v>45840</v>
      </c>
      <c r="T158" s="17">
        <v>45840</v>
      </c>
      <c r="U158" s="17">
        <v>46094</v>
      </c>
      <c r="V158" s="17">
        <v>46094</v>
      </c>
      <c r="W158" s="17">
        <v>45840</v>
      </c>
      <c r="X158" s="17">
        <v>46097</v>
      </c>
      <c r="Y158" t="s">
        <v>959</v>
      </c>
      <c r="Z158" t="s">
        <v>796</v>
      </c>
      <c r="AA158" t="s">
        <v>1023</v>
      </c>
      <c r="AB158" t="s">
        <v>1024</v>
      </c>
      <c r="AC158" s="16">
        <v>2</v>
      </c>
      <c r="AD158" t="s">
        <v>795</v>
      </c>
      <c r="AE158" t="s">
        <v>961</v>
      </c>
      <c r="AF158" t="s">
        <v>740</v>
      </c>
      <c r="AG158" t="s">
        <v>1036</v>
      </c>
      <c r="AH158" t="s">
        <v>994</v>
      </c>
      <c r="AI158" t="s">
        <v>995</v>
      </c>
      <c r="AJ158" t="s">
        <v>978</v>
      </c>
      <c r="AK158" t="s">
        <v>1026</v>
      </c>
      <c r="AL158" t="s">
        <v>965</v>
      </c>
      <c r="AM158" t="s">
        <v>531</v>
      </c>
      <c r="AP158" t="s">
        <v>966</v>
      </c>
      <c r="AQ158" t="s">
        <v>967</v>
      </c>
      <c r="AR158" t="s">
        <v>968</v>
      </c>
      <c r="AS158" t="s">
        <v>969</v>
      </c>
      <c r="AT158" t="s">
        <v>970</v>
      </c>
      <c r="AU158" t="s">
        <v>1511</v>
      </c>
    </row>
    <row r="159" spans="2:47" ht="11" outlineLevel="1" x14ac:dyDescent="0.15">
      <c r="B159" t="s">
        <v>1512</v>
      </c>
      <c r="C159" t="s">
        <v>266</v>
      </c>
      <c r="G159" t="s">
        <v>955</v>
      </c>
      <c r="H159" t="s">
        <v>956</v>
      </c>
      <c r="I159" t="s">
        <v>957</v>
      </c>
      <c r="J159" t="s">
        <v>672</v>
      </c>
      <c r="K159" t="s">
        <v>1513</v>
      </c>
      <c r="L159" t="s">
        <v>672</v>
      </c>
      <c r="M159" s="5">
        <v>4275205.4400000004</v>
      </c>
      <c r="N159" s="5">
        <v>4275205.4400000004</v>
      </c>
      <c r="O159" s="5">
        <v>4275205.4400000004</v>
      </c>
      <c r="P159" s="5"/>
      <c r="Q159" s="16">
        <v>0</v>
      </c>
      <c r="R159" s="5"/>
      <c r="S159" s="17">
        <v>40788</v>
      </c>
      <c r="T159" s="17">
        <v>40770</v>
      </c>
      <c r="U159" s="17">
        <v>43008</v>
      </c>
      <c r="V159" s="17">
        <v>43008</v>
      </c>
      <c r="W159" s="17">
        <v>40788</v>
      </c>
      <c r="X159" s="17">
        <v>44095</v>
      </c>
      <c r="Y159" t="s">
        <v>959</v>
      </c>
      <c r="Z159" t="s">
        <v>796</v>
      </c>
      <c r="AA159" t="s">
        <v>960</v>
      </c>
      <c r="AC159" s="16">
        <v>3</v>
      </c>
      <c r="AD159" t="s">
        <v>860</v>
      </c>
      <c r="AE159" t="s">
        <v>1514</v>
      </c>
      <c r="AF159" t="s">
        <v>750</v>
      </c>
      <c r="AG159" t="s">
        <v>1515</v>
      </c>
      <c r="AJ159" t="s">
        <v>963</v>
      </c>
      <c r="AK159" t="s">
        <v>1516</v>
      </c>
      <c r="AL159" t="s">
        <v>965</v>
      </c>
      <c r="AM159" t="s">
        <v>531</v>
      </c>
      <c r="AP159" t="s">
        <v>966</v>
      </c>
      <c r="AQ159" t="s">
        <v>967</v>
      </c>
      <c r="AR159" t="s">
        <v>968</v>
      </c>
      <c r="AS159" t="s">
        <v>969</v>
      </c>
      <c r="AT159" t="s">
        <v>970</v>
      </c>
      <c r="AU159" t="s">
        <v>1517</v>
      </c>
    </row>
    <row r="160" spans="2:47" ht="11" outlineLevel="1" x14ac:dyDescent="0.15">
      <c r="B160" t="s">
        <v>1518</v>
      </c>
      <c r="C160" t="s">
        <v>1519</v>
      </c>
      <c r="D160" t="s">
        <v>184</v>
      </c>
      <c r="E160" t="s">
        <v>835</v>
      </c>
      <c r="F160" t="s">
        <v>807</v>
      </c>
      <c r="G160" t="s">
        <v>984</v>
      </c>
      <c r="H160" t="s">
        <v>985</v>
      </c>
      <c r="I160" t="s">
        <v>957</v>
      </c>
      <c r="J160" t="s">
        <v>637</v>
      </c>
      <c r="K160" t="s">
        <v>1053</v>
      </c>
      <c r="L160" t="s">
        <v>637</v>
      </c>
      <c r="M160" s="5">
        <v>4268634.8</v>
      </c>
      <c r="N160" s="5">
        <v>4268634.8</v>
      </c>
      <c r="O160" s="5">
        <v>4268634.8</v>
      </c>
      <c r="P160" s="5"/>
      <c r="Q160" s="16">
        <v>0</v>
      </c>
      <c r="R160" s="5"/>
      <c r="S160" s="17">
        <v>42264</v>
      </c>
      <c r="T160" s="17">
        <v>42264</v>
      </c>
      <c r="U160" s="17">
        <v>42613</v>
      </c>
      <c r="V160" s="17">
        <v>42613</v>
      </c>
      <c r="W160" s="17">
        <v>42264</v>
      </c>
      <c r="X160" s="17">
        <v>42761</v>
      </c>
      <c r="Y160" t="s">
        <v>959</v>
      </c>
      <c r="Z160" t="s">
        <v>796</v>
      </c>
      <c r="AA160" t="s">
        <v>960</v>
      </c>
      <c r="AC160" s="16">
        <v>1</v>
      </c>
      <c r="AD160" t="s">
        <v>795</v>
      </c>
      <c r="AE160" t="s">
        <v>961</v>
      </c>
      <c r="AF160" t="s">
        <v>744</v>
      </c>
      <c r="AG160" t="s">
        <v>1025</v>
      </c>
      <c r="AJ160" t="s">
        <v>963</v>
      </c>
      <c r="AK160" t="s">
        <v>964</v>
      </c>
      <c r="AL160" t="s">
        <v>965</v>
      </c>
      <c r="AM160" t="s">
        <v>531</v>
      </c>
      <c r="AP160" t="s">
        <v>966</v>
      </c>
      <c r="AQ160" t="s">
        <v>967</v>
      </c>
      <c r="AR160" t="s">
        <v>968</v>
      </c>
      <c r="AS160" t="s">
        <v>969</v>
      </c>
      <c r="AT160" t="s">
        <v>970</v>
      </c>
      <c r="AU160" t="s">
        <v>1520</v>
      </c>
    </row>
    <row r="161" spans="2:47" ht="11" outlineLevel="1" x14ac:dyDescent="0.15">
      <c r="B161" t="s">
        <v>1521</v>
      </c>
      <c r="C161" t="s">
        <v>267</v>
      </c>
      <c r="G161" t="s">
        <v>955</v>
      </c>
      <c r="H161" t="s">
        <v>956</v>
      </c>
      <c r="I161" t="s">
        <v>957</v>
      </c>
      <c r="J161" t="s">
        <v>637</v>
      </c>
      <c r="K161" t="s">
        <v>1053</v>
      </c>
      <c r="L161" t="s">
        <v>637</v>
      </c>
      <c r="M161" s="5">
        <v>4256281.12</v>
      </c>
      <c r="N161" s="5">
        <v>4256281.12</v>
      </c>
      <c r="O161" s="5">
        <v>4256281.12</v>
      </c>
      <c r="P161" s="5"/>
      <c r="Q161" s="16">
        <v>0</v>
      </c>
      <c r="R161" s="5"/>
      <c r="S161" s="17">
        <v>43678</v>
      </c>
      <c r="T161" s="17">
        <v>43682</v>
      </c>
      <c r="U161" s="17">
        <v>43973</v>
      </c>
      <c r="V161" s="17">
        <v>43973</v>
      </c>
      <c r="W161" s="17">
        <v>43678</v>
      </c>
      <c r="X161" s="17">
        <v>44102</v>
      </c>
      <c r="Y161" t="s">
        <v>959</v>
      </c>
      <c r="Z161" t="s">
        <v>796</v>
      </c>
      <c r="AA161" t="s">
        <v>960</v>
      </c>
      <c r="AC161" s="16">
        <v>2</v>
      </c>
      <c r="AD161" t="s">
        <v>795</v>
      </c>
      <c r="AE161" t="s">
        <v>961</v>
      </c>
      <c r="AF161" t="s">
        <v>744</v>
      </c>
      <c r="AG161" t="s">
        <v>1025</v>
      </c>
      <c r="AH161" t="s">
        <v>994</v>
      </c>
      <c r="AI161" t="s">
        <v>995</v>
      </c>
      <c r="AJ161" t="s">
        <v>978</v>
      </c>
      <c r="AK161" t="s">
        <v>964</v>
      </c>
      <c r="AL161" t="s">
        <v>965</v>
      </c>
      <c r="AM161" t="s">
        <v>531</v>
      </c>
      <c r="AP161" t="s">
        <v>966</v>
      </c>
      <c r="AQ161" t="s">
        <v>967</v>
      </c>
      <c r="AR161" t="s">
        <v>968</v>
      </c>
      <c r="AS161" t="s">
        <v>969</v>
      </c>
      <c r="AT161" t="s">
        <v>970</v>
      </c>
      <c r="AU161" t="s">
        <v>1522</v>
      </c>
    </row>
    <row r="162" spans="2:47" ht="11" outlineLevel="1" x14ac:dyDescent="0.15">
      <c r="B162" t="s">
        <v>1523</v>
      </c>
      <c r="C162" t="s">
        <v>1481</v>
      </c>
      <c r="D162" t="s">
        <v>167</v>
      </c>
      <c r="E162" t="s">
        <v>983</v>
      </c>
      <c r="F162" t="s">
        <v>807</v>
      </c>
      <c r="G162" t="s">
        <v>984</v>
      </c>
      <c r="H162" t="s">
        <v>985</v>
      </c>
      <c r="I162" t="s">
        <v>957</v>
      </c>
      <c r="J162" t="s">
        <v>601</v>
      </c>
      <c r="K162" t="s">
        <v>1022</v>
      </c>
      <c r="L162" t="s">
        <v>601</v>
      </c>
      <c r="M162" s="5">
        <v>4144814.89</v>
      </c>
      <c r="N162" s="5">
        <v>4144814.89</v>
      </c>
      <c r="O162" s="5">
        <v>4144814.89</v>
      </c>
      <c r="P162" s="5"/>
      <c r="Q162" s="16">
        <v>0</v>
      </c>
      <c r="R162" s="5"/>
      <c r="S162" s="17">
        <v>43000</v>
      </c>
      <c r="T162" s="17">
        <v>43000</v>
      </c>
      <c r="U162" s="17">
        <v>43315</v>
      </c>
      <c r="V162" s="17">
        <v>43315</v>
      </c>
      <c r="W162" s="17">
        <v>43000</v>
      </c>
      <c r="X162" s="17">
        <v>43320</v>
      </c>
      <c r="Y162" t="s">
        <v>955</v>
      </c>
      <c r="Z162" t="s">
        <v>818</v>
      </c>
      <c r="AA162" t="s">
        <v>1023</v>
      </c>
      <c r="AB162" t="s">
        <v>1024</v>
      </c>
      <c r="AC162" s="16">
        <v>3</v>
      </c>
      <c r="AD162" t="s">
        <v>795</v>
      </c>
      <c r="AE162" t="s">
        <v>961</v>
      </c>
      <c r="AF162" t="s">
        <v>739</v>
      </c>
      <c r="AG162" t="s">
        <v>993</v>
      </c>
      <c r="AJ162" t="s">
        <v>963</v>
      </c>
      <c r="AK162" t="s">
        <v>996</v>
      </c>
      <c r="AL162" t="s">
        <v>965</v>
      </c>
      <c r="AM162" t="s">
        <v>456</v>
      </c>
      <c r="AP162" t="s">
        <v>966</v>
      </c>
      <c r="AQ162" t="s">
        <v>967</v>
      </c>
      <c r="AR162" t="s">
        <v>968</v>
      </c>
      <c r="AS162" t="s">
        <v>969</v>
      </c>
      <c r="AT162" t="s">
        <v>970</v>
      </c>
      <c r="AU162" t="s">
        <v>1524</v>
      </c>
    </row>
    <row r="163" spans="2:47" ht="11" outlineLevel="1" x14ac:dyDescent="0.15">
      <c r="B163" t="s">
        <v>1525</v>
      </c>
      <c r="C163" t="s">
        <v>1199</v>
      </c>
      <c r="D163" t="s">
        <v>167</v>
      </c>
      <c r="E163" t="s">
        <v>983</v>
      </c>
      <c r="F163" t="s">
        <v>807</v>
      </c>
      <c r="G163" t="s">
        <v>984</v>
      </c>
      <c r="H163" t="s">
        <v>985</v>
      </c>
      <c r="I163" t="s">
        <v>957</v>
      </c>
      <c r="J163" t="s">
        <v>601</v>
      </c>
      <c r="K163" t="s">
        <v>1022</v>
      </c>
      <c r="L163" t="s">
        <v>601</v>
      </c>
      <c r="M163" s="5">
        <v>4135185.22</v>
      </c>
      <c r="N163" s="5">
        <v>4135185.22</v>
      </c>
      <c r="O163" s="5">
        <v>4135185.22</v>
      </c>
      <c r="P163" s="5"/>
      <c r="Q163" s="16">
        <v>0</v>
      </c>
      <c r="R163" s="5"/>
      <c r="S163" s="17">
        <v>42986</v>
      </c>
      <c r="T163" s="17">
        <v>42986</v>
      </c>
      <c r="U163" s="17">
        <v>43203</v>
      </c>
      <c r="V163" s="17">
        <v>43203</v>
      </c>
      <c r="W163" s="17">
        <v>42986</v>
      </c>
      <c r="X163" s="17">
        <v>43215</v>
      </c>
      <c r="Y163" t="s">
        <v>955</v>
      </c>
      <c r="Z163" t="s">
        <v>818</v>
      </c>
      <c r="AA163" t="s">
        <v>1023</v>
      </c>
      <c r="AB163" t="s">
        <v>1289</v>
      </c>
      <c r="AC163" s="16">
        <v>3</v>
      </c>
      <c r="AD163" t="s">
        <v>795</v>
      </c>
      <c r="AE163" t="s">
        <v>961</v>
      </c>
      <c r="AF163" t="s">
        <v>739</v>
      </c>
      <c r="AG163" t="s">
        <v>993</v>
      </c>
      <c r="AJ163" t="s">
        <v>963</v>
      </c>
      <c r="AK163" t="s">
        <v>996</v>
      </c>
      <c r="AL163" t="s">
        <v>965</v>
      </c>
      <c r="AM163" t="s">
        <v>456</v>
      </c>
      <c r="AP163" t="s">
        <v>966</v>
      </c>
      <c r="AQ163" t="s">
        <v>967</v>
      </c>
      <c r="AR163" t="s">
        <v>968</v>
      </c>
      <c r="AS163" t="s">
        <v>969</v>
      </c>
      <c r="AT163" t="s">
        <v>970</v>
      </c>
      <c r="AU163" t="s">
        <v>1526</v>
      </c>
    </row>
    <row r="164" spans="2:47" ht="11" outlineLevel="1" x14ac:dyDescent="0.15">
      <c r="B164" t="s">
        <v>1527</v>
      </c>
      <c r="C164" t="s">
        <v>269</v>
      </c>
      <c r="G164" t="s">
        <v>1140</v>
      </c>
      <c r="H164" t="s">
        <v>1141</v>
      </c>
      <c r="I164" t="s">
        <v>957</v>
      </c>
      <c r="J164" t="s">
        <v>673</v>
      </c>
      <c r="K164" t="s">
        <v>1528</v>
      </c>
      <c r="L164" t="s">
        <v>673</v>
      </c>
      <c r="M164" s="5">
        <v>4115806.4</v>
      </c>
      <c r="N164" s="5">
        <v>4115806.4</v>
      </c>
      <c r="O164" s="5">
        <v>4175806.4</v>
      </c>
      <c r="P164" s="5"/>
      <c r="Q164" s="16">
        <v>0</v>
      </c>
      <c r="R164" s="5"/>
      <c r="S164" s="17">
        <v>45261</v>
      </c>
      <c r="T164" s="17">
        <v>45260</v>
      </c>
      <c r="U164" s="17">
        <v>45807</v>
      </c>
      <c r="V164" s="17">
        <v>45807</v>
      </c>
      <c r="W164" s="17">
        <v>45261</v>
      </c>
      <c r="X164" s="17">
        <v>45791</v>
      </c>
      <c r="Y164" t="s">
        <v>1178</v>
      </c>
      <c r="Z164" t="s">
        <v>825</v>
      </c>
      <c r="AA164" t="s">
        <v>1179</v>
      </c>
      <c r="AC164" s="16">
        <v>2</v>
      </c>
      <c r="AD164" t="s">
        <v>795</v>
      </c>
      <c r="AE164" t="s">
        <v>961</v>
      </c>
      <c r="AF164" t="s">
        <v>740</v>
      </c>
      <c r="AG164" t="s">
        <v>1036</v>
      </c>
      <c r="AH164" t="s">
        <v>1058</v>
      </c>
      <c r="AI164" t="s">
        <v>1059</v>
      </c>
      <c r="AJ164" t="s">
        <v>978</v>
      </c>
      <c r="AK164" t="s">
        <v>964</v>
      </c>
      <c r="AL164" t="s">
        <v>965</v>
      </c>
      <c r="AM164" t="s">
        <v>531</v>
      </c>
      <c r="AP164" t="s">
        <v>966</v>
      </c>
      <c r="AQ164" t="s">
        <v>967</v>
      </c>
      <c r="AR164" t="s">
        <v>968</v>
      </c>
      <c r="AS164" t="s">
        <v>969</v>
      </c>
      <c r="AT164" t="s">
        <v>970</v>
      </c>
      <c r="AU164" t="s">
        <v>1529</v>
      </c>
    </row>
    <row r="165" spans="2:47" ht="11" outlineLevel="1" x14ac:dyDescent="0.15">
      <c r="B165" t="s">
        <v>1530</v>
      </c>
      <c r="C165" t="s">
        <v>270</v>
      </c>
      <c r="G165" t="s">
        <v>955</v>
      </c>
      <c r="H165" t="s">
        <v>956</v>
      </c>
      <c r="I165" t="s">
        <v>957</v>
      </c>
      <c r="J165" t="s">
        <v>674</v>
      </c>
      <c r="K165" t="s">
        <v>1531</v>
      </c>
      <c r="L165" t="s">
        <v>674</v>
      </c>
      <c r="M165" s="5">
        <v>4115111.2</v>
      </c>
      <c r="N165" s="5">
        <v>4115111.2</v>
      </c>
      <c r="O165" s="5">
        <v>4115111.2</v>
      </c>
      <c r="P165" s="5"/>
      <c r="Q165" s="16">
        <v>0</v>
      </c>
      <c r="R165" s="5"/>
      <c r="S165" s="17">
        <v>41912</v>
      </c>
      <c r="T165" s="17">
        <v>41912</v>
      </c>
      <c r="U165" s="17">
        <v>42408</v>
      </c>
      <c r="V165" s="17">
        <v>42408</v>
      </c>
      <c r="W165" s="17">
        <v>41912</v>
      </c>
      <c r="X165" s="17">
        <v>43007</v>
      </c>
      <c r="Y165" t="s">
        <v>1140</v>
      </c>
      <c r="Z165" t="s">
        <v>827</v>
      </c>
      <c r="AA165" t="s">
        <v>1000</v>
      </c>
      <c r="AC165" s="16">
        <v>1</v>
      </c>
      <c r="AD165" t="s">
        <v>861</v>
      </c>
      <c r="AE165" t="s">
        <v>1532</v>
      </c>
      <c r="AF165" t="s">
        <v>750</v>
      </c>
      <c r="AG165" t="s">
        <v>1515</v>
      </c>
      <c r="AJ165" t="s">
        <v>963</v>
      </c>
      <c r="AK165" t="s">
        <v>1516</v>
      </c>
      <c r="AL165" t="s">
        <v>965</v>
      </c>
      <c r="AM165" t="s">
        <v>531</v>
      </c>
      <c r="AP165" t="s">
        <v>966</v>
      </c>
      <c r="AQ165" t="s">
        <v>967</v>
      </c>
      <c r="AR165" t="s">
        <v>968</v>
      </c>
      <c r="AS165" t="s">
        <v>969</v>
      </c>
      <c r="AT165" t="s">
        <v>970</v>
      </c>
      <c r="AU165" t="s">
        <v>1533</v>
      </c>
    </row>
    <row r="166" spans="2:47" ht="11" outlineLevel="1" x14ac:dyDescent="0.15">
      <c r="B166" t="s">
        <v>1534</v>
      </c>
      <c r="C166" t="s">
        <v>1535</v>
      </c>
      <c r="D166" t="s">
        <v>170</v>
      </c>
      <c r="E166" t="s">
        <v>983</v>
      </c>
      <c r="F166" t="s">
        <v>807</v>
      </c>
      <c r="G166" t="s">
        <v>984</v>
      </c>
      <c r="H166" t="s">
        <v>985</v>
      </c>
      <c r="I166" t="s">
        <v>957</v>
      </c>
      <c r="J166" t="s">
        <v>603</v>
      </c>
      <c r="K166" t="s">
        <v>1299</v>
      </c>
      <c r="L166" t="s">
        <v>1380</v>
      </c>
      <c r="M166" s="5">
        <v>4100850.17</v>
      </c>
      <c r="N166" s="5">
        <v>4141481.23</v>
      </c>
      <c r="O166" s="5">
        <v>4141481.23</v>
      </c>
      <c r="P166" s="5"/>
      <c r="Q166" s="16">
        <v>0</v>
      </c>
      <c r="R166" s="5"/>
      <c r="S166" s="17">
        <v>45551</v>
      </c>
      <c r="T166" s="17">
        <v>45551</v>
      </c>
      <c r="U166" s="17">
        <v>45793</v>
      </c>
      <c r="V166" s="17">
        <v>45793</v>
      </c>
      <c r="W166" s="17">
        <v>45551</v>
      </c>
      <c r="X166" s="17">
        <v>46090</v>
      </c>
      <c r="Y166" t="s">
        <v>959</v>
      </c>
      <c r="Z166" t="s">
        <v>796</v>
      </c>
      <c r="AA166" t="s">
        <v>1023</v>
      </c>
      <c r="AB166" t="s">
        <v>1024</v>
      </c>
      <c r="AC166" s="16">
        <v>4</v>
      </c>
      <c r="AD166" t="s">
        <v>795</v>
      </c>
      <c r="AE166" t="s">
        <v>961</v>
      </c>
      <c r="AF166" t="s">
        <v>755</v>
      </c>
      <c r="AG166" t="s">
        <v>1049</v>
      </c>
      <c r="AH166" t="s">
        <v>994</v>
      </c>
      <c r="AI166" t="s">
        <v>995</v>
      </c>
      <c r="AJ166" t="s">
        <v>978</v>
      </c>
      <c r="AK166" t="s">
        <v>1026</v>
      </c>
      <c r="AL166" t="s">
        <v>965</v>
      </c>
      <c r="AM166" t="s">
        <v>531</v>
      </c>
      <c r="AP166" t="s">
        <v>966</v>
      </c>
      <c r="AQ166" t="s">
        <v>967</v>
      </c>
      <c r="AR166" t="s">
        <v>968</v>
      </c>
      <c r="AS166" t="s">
        <v>969</v>
      </c>
      <c r="AT166" t="s">
        <v>970</v>
      </c>
      <c r="AU166" t="s">
        <v>1536</v>
      </c>
    </row>
    <row r="167" spans="2:47" ht="11" outlineLevel="1" x14ac:dyDescent="0.15">
      <c r="B167" t="s">
        <v>1537</v>
      </c>
      <c r="C167" t="s">
        <v>1538</v>
      </c>
      <c r="D167" t="s">
        <v>170</v>
      </c>
      <c r="E167" t="s">
        <v>983</v>
      </c>
      <c r="F167" t="s">
        <v>807</v>
      </c>
      <c r="G167" t="s">
        <v>984</v>
      </c>
      <c r="H167" t="s">
        <v>985</v>
      </c>
      <c r="I167" t="s">
        <v>957</v>
      </c>
      <c r="J167" t="s">
        <v>603</v>
      </c>
      <c r="K167" t="s">
        <v>1299</v>
      </c>
      <c r="L167" t="s">
        <v>603</v>
      </c>
      <c r="M167" s="5">
        <v>4005934.68</v>
      </c>
      <c r="N167" s="5">
        <v>4005934.68</v>
      </c>
      <c r="O167" s="5">
        <v>4005934.68</v>
      </c>
      <c r="P167" s="5"/>
      <c r="Q167" s="16">
        <v>0</v>
      </c>
      <c r="R167" s="5"/>
      <c r="S167" s="17">
        <v>44539</v>
      </c>
      <c r="T167" s="17">
        <v>44539</v>
      </c>
      <c r="U167" s="17">
        <v>44848</v>
      </c>
      <c r="V167" s="17">
        <v>44848</v>
      </c>
      <c r="W167" s="17">
        <v>44539</v>
      </c>
      <c r="X167" s="17">
        <v>44914</v>
      </c>
      <c r="Y167" t="s">
        <v>959</v>
      </c>
      <c r="Z167" t="s">
        <v>796</v>
      </c>
      <c r="AA167" t="s">
        <v>1023</v>
      </c>
      <c r="AB167" t="s">
        <v>1024</v>
      </c>
      <c r="AC167" s="16">
        <v>4</v>
      </c>
      <c r="AD167" t="s">
        <v>795</v>
      </c>
      <c r="AE167" t="s">
        <v>961</v>
      </c>
      <c r="AF167" t="s">
        <v>755</v>
      </c>
      <c r="AG167" t="s">
        <v>1049</v>
      </c>
      <c r="AJ167" t="s">
        <v>963</v>
      </c>
      <c r="AK167" t="s">
        <v>1026</v>
      </c>
      <c r="AL167" t="s">
        <v>965</v>
      </c>
      <c r="AM167" t="s">
        <v>456</v>
      </c>
      <c r="AP167" t="s">
        <v>966</v>
      </c>
      <c r="AQ167" t="s">
        <v>967</v>
      </c>
      <c r="AR167" t="s">
        <v>968</v>
      </c>
      <c r="AS167" t="s">
        <v>969</v>
      </c>
      <c r="AT167" t="s">
        <v>970</v>
      </c>
      <c r="AU167" t="s">
        <v>1539</v>
      </c>
    </row>
    <row r="168" spans="2:47" ht="11" outlineLevel="1" x14ac:dyDescent="0.15">
      <c r="B168" t="s">
        <v>1540</v>
      </c>
      <c r="C168" t="s">
        <v>271</v>
      </c>
      <c r="G168" t="s">
        <v>1140</v>
      </c>
      <c r="H168" t="s">
        <v>1141</v>
      </c>
      <c r="I168" t="s">
        <v>957</v>
      </c>
      <c r="J168" t="s">
        <v>615</v>
      </c>
      <c r="K168" t="s">
        <v>1541</v>
      </c>
      <c r="L168" t="s">
        <v>1542</v>
      </c>
      <c r="M168" s="5">
        <v>3990421.86</v>
      </c>
      <c r="N168" s="5">
        <v>3990421.86</v>
      </c>
      <c r="O168" s="5">
        <v>3990421.86</v>
      </c>
      <c r="P168" s="5"/>
      <c r="Q168" s="16">
        <v>0</v>
      </c>
      <c r="R168" s="5"/>
      <c r="S168" s="17">
        <v>42984</v>
      </c>
      <c r="T168" s="17">
        <v>42984</v>
      </c>
      <c r="U168" s="17">
        <v>44821</v>
      </c>
      <c r="V168" s="17">
        <v>44821</v>
      </c>
      <c r="W168" s="17">
        <v>42984</v>
      </c>
      <c r="X168" s="17">
        <v>45673</v>
      </c>
      <c r="Y168" t="s">
        <v>1543</v>
      </c>
      <c r="Z168" t="s">
        <v>826</v>
      </c>
      <c r="AA168" t="s">
        <v>1179</v>
      </c>
      <c r="AC168" s="16">
        <v>1</v>
      </c>
      <c r="AD168" t="s">
        <v>824</v>
      </c>
      <c r="AE168" t="s">
        <v>1130</v>
      </c>
      <c r="AF168" t="s">
        <v>743</v>
      </c>
      <c r="AG168" t="s">
        <v>1075</v>
      </c>
      <c r="AH168" t="s">
        <v>1193</v>
      </c>
      <c r="AI168" t="s">
        <v>1194</v>
      </c>
      <c r="AJ168" t="s">
        <v>978</v>
      </c>
      <c r="AK168" t="s">
        <v>1376</v>
      </c>
      <c r="AL168" t="s">
        <v>965</v>
      </c>
      <c r="AM168" t="s">
        <v>437</v>
      </c>
      <c r="AP168" t="s">
        <v>966</v>
      </c>
      <c r="AQ168" t="s">
        <v>967</v>
      </c>
      <c r="AR168" t="s">
        <v>968</v>
      </c>
      <c r="AS168" t="s">
        <v>969</v>
      </c>
      <c r="AT168" t="s">
        <v>970</v>
      </c>
      <c r="AU168" t="s">
        <v>1544</v>
      </c>
    </row>
    <row r="169" spans="2:47" ht="11" outlineLevel="1" x14ac:dyDescent="0.15">
      <c r="B169" t="s">
        <v>1545</v>
      </c>
      <c r="C169" t="s">
        <v>1546</v>
      </c>
      <c r="D169" t="s">
        <v>200</v>
      </c>
      <c r="E169" t="s">
        <v>983</v>
      </c>
      <c r="F169" t="s">
        <v>798</v>
      </c>
      <c r="G169" t="s">
        <v>984</v>
      </c>
      <c r="H169" t="s">
        <v>985</v>
      </c>
      <c r="I169" t="s">
        <v>957</v>
      </c>
      <c r="J169" t="s">
        <v>609</v>
      </c>
      <c r="K169" t="s">
        <v>1547</v>
      </c>
      <c r="L169" t="s">
        <v>1548</v>
      </c>
      <c r="M169" s="5">
        <v>3964895.44</v>
      </c>
      <c r="N169" s="5">
        <v>3964895.44</v>
      </c>
      <c r="O169" s="5">
        <v>3964895.44</v>
      </c>
      <c r="P169" s="5"/>
      <c r="Q169" s="16">
        <v>0</v>
      </c>
      <c r="R169" s="5"/>
      <c r="S169" s="17">
        <v>42500</v>
      </c>
      <c r="T169" s="17">
        <v>42500</v>
      </c>
      <c r="U169" s="17">
        <v>43008</v>
      </c>
      <c r="V169" s="17">
        <v>43008</v>
      </c>
      <c r="W169" s="17">
        <v>42500</v>
      </c>
      <c r="X169" s="17">
        <v>42500</v>
      </c>
      <c r="Y169" t="s">
        <v>959</v>
      </c>
      <c r="Z169" t="s">
        <v>796</v>
      </c>
      <c r="AA169" t="s">
        <v>960</v>
      </c>
      <c r="AC169" s="16">
        <v>3</v>
      </c>
      <c r="AD169" t="s">
        <v>803</v>
      </c>
      <c r="AE169" t="s">
        <v>974</v>
      </c>
      <c r="AF169" t="s">
        <v>737</v>
      </c>
      <c r="AG169" t="s">
        <v>975</v>
      </c>
      <c r="AJ169" t="s">
        <v>963</v>
      </c>
      <c r="AK169" t="s">
        <v>979</v>
      </c>
      <c r="AL169" t="s">
        <v>965</v>
      </c>
      <c r="AM169" t="s">
        <v>456</v>
      </c>
      <c r="AP169" t="s">
        <v>966</v>
      </c>
      <c r="AQ169" t="s">
        <v>967</v>
      </c>
      <c r="AR169" t="s">
        <v>968</v>
      </c>
      <c r="AS169" t="s">
        <v>969</v>
      </c>
      <c r="AT169" t="s">
        <v>970</v>
      </c>
      <c r="AU169" t="s">
        <v>1549</v>
      </c>
    </row>
    <row r="170" spans="2:47" ht="11" outlineLevel="1" x14ac:dyDescent="0.15">
      <c r="B170" t="s">
        <v>1550</v>
      </c>
      <c r="C170" t="s">
        <v>273</v>
      </c>
      <c r="G170" t="s">
        <v>955</v>
      </c>
      <c r="H170" t="s">
        <v>956</v>
      </c>
      <c r="I170" t="s">
        <v>957</v>
      </c>
      <c r="J170" t="s">
        <v>616</v>
      </c>
      <c r="K170" t="s">
        <v>1551</v>
      </c>
      <c r="L170" t="s">
        <v>616</v>
      </c>
      <c r="M170" s="5">
        <v>3950254.68</v>
      </c>
      <c r="N170" s="5">
        <v>3950254.68</v>
      </c>
      <c r="O170" s="5">
        <v>3950254.68</v>
      </c>
      <c r="P170" s="5"/>
      <c r="Q170" s="16">
        <v>0</v>
      </c>
      <c r="R170" s="5"/>
      <c r="S170" s="17">
        <v>43005</v>
      </c>
      <c r="T170" s="17">
        <v>43005</v>
      </c>
      <c r="U170" s="17">
        <v>44455</v>
      </c>
      <c r="V170" s="17">
        <v>44455</v>
      </c>
      <c r="W170" s="17">
        <v>43005</v>
      </c>
      <c r="X170" s="17">
        <v>44455</v>
      </c>
      <c r="Y170" t="s">
        <v>1140</v>
      </c>
      <c r="Z170" t="s">
        <v>827</v>
      </c>
      <c r="AA170" t="s">
        <v>1000</v>
      </c>
      <c r="AC170" s="16">
        <v>1</v>
      </c>
      <c r="AD170" t="s">
        <v>795</v>
      </c>
      <c r="AE170" t="s">
        <v>961</v>
      </c>
      <c r="AF170" t="s">
        <v>745</v>
      </c>
      <c r="AG170" t="s">
        <v>1071</v>
      </c>
      <c r="AJ170" t="s">
        <v>963</v>
      </c>
      <c r="AK170" t="s">
        <v>964</v>
      </c>
      <c r="AL170" t="s">
        <v>965</v>
      </c>
      <c r="AM170" t="s">
        <v>456</v>
      </c>
      <c r="AP170" t="s">
        <v>966</v>
      </c>
      <c r="AQ170" t="s">
        <v>967</v>
      </c>
      <c r="AR170" t="s">
        <v>968</v>
      </c>
      <c r="AS170" t="s">
        <v>969</v>
      </c>
      <c r="AT170" t="s">
        <v>970</v>
      </c>
      <c r="AU170" t="s">
        <v>1552</v>
      </c>
    </row>
    <row r="171" spans="2:47" ht="11" outlineLevel="1" x14ac:dyDescent="0.15">
      <c r="B171" t="s">
        <v>1553</v>
      </c>
      <c r="C171" t="s">
        <v>274</v>
      </c>
      <c r="G171" t="s">
        <v>955</v>
      </c>
      <c r="H171" t="s">
        <v>956</v>
      </c>
      <c r="I171" t="s">
        <v>957</v>
      </c>
      <c r="J171" t="s">
        <v>656</v>
      </c>
      <c r="K171" t="s">
        <v>1214</v>
      </c>
      <c r="L171" t="s">
        <v>1045</v>
      </c>
      <c r="M171" s="5">
        <v>3928535.33</v>
      </c>
      <c r="N171" s="5">
        <v>3928535.33</v>
      </c>
      <c r="O171" s="5">
        <v>3928535.33</v>
      </c>
      <c r="P171" s="5"/>
      <c r="Q171" s="16">
        <v>0</v>
      </c>
      <c r="R171" s="5"/>
      <c r="S171" s="17">
        <v>42625</v>
      </c>
      <c r="T171" s="17">
        <v>42614</v>
      </c>
      <c r="U171" s="17">
        <v>43171</v>
      </c>
      <c r="V171" s="17">
        <v>43171</v>
      </c>
      <c r="W171" s="17">
        <v>42625</v>
      </c>
      <c r="X171" s="17">
        <v>43153</v>
      </c>
      <c r="Y171" t="s">
        <v>955</v>
      </c>
      <c r="Z171" t="s">
        <v>818</v>
      </c>
      <c r="AA171" t="s">
        <v>1030</v>
      </c>
      <c r="AC171" s="16">
        <v>2</v>
      </c>
      <c r="AD171" t="s">
        <v>795</v>
      </c>
      <c r="AE171" t="s">
        <v>961</v>
      </c>
      <c r="AF171" t="s">
        <v>741</v>
      </c>
      <c r="AG171" t="s">
        <v>1031</v>
      </c>
      <c r="AJ171" t="s">
        <v>963</v>
      </c>
      <c r="AK171" t="s">
        <v>964</v>
      </c>
      <c r="AL171" t="s">
        <v>965</v>
      </c>
      <c r="AM171" t="s">
        <v>531</v>
      </c>
      <c r="AP171" t="s">
        <v>966</v>
      </c>
      <c r="AQ171" t="s">
        <v>967</v>
      </c>
      <c r="AR171" t="s">
        <v>968</v>
      </c>
      <c r="AS171" t="s">
        <v>969</v>
      </c>
      <c r="AT171" t="s">
        <v>970</v>
      </c>
      <c r="AU171" t="s">
        <v>1554</v>
      </c>
    </row>
    <row r="172" spans="2:47" ht="11" outlineLevel="1" x14ac:dyDescent="0.15">
      <c r="B172" t="s">
        <v>1555</v>
      </c>
      <c r="C172" t="s">
        <v>1199</v>
      </c>
      <c r="D172" t="s">
        <v>200</v>
      </c>
      <c r="E172" t="s">
        <v>983</v>
      </c>
      <c r="F172" t="s">
        <v>798</v>
      </c>
      <c r="G172" t="s">
        <v>984</v>
      </c>
      <c r="H172" t="s">
        <v>985</v>
      </c>
      <c r="I172" t="s">
        <v>957</v>
      </c>
      <c r="J172" t="s">
        <v>609</v>
      </c>
      <c r="K172" t="s">
        <v>1547</v>
      </c>
      <c r="L172" t="s">
        <v>1548</v>
      </c>
      <c r="M172" s="5">
        <v>3919839.81</v>
      </c>
      <c r="N172" s="5">
        <v>3919839.81</v>
      </c>
      <c r="O172" s="5">
        <v>3919839.81</v>
      </c>
      <c r="P172" s="5"/>
      <c r="Q172" s="16">
        <v>0</v>
      </c>
      <c r="R172" s="5"/>
      <c r="S172" s="17">
        <v>42382</v>
      </c>
      <c r="T172" s="17">
        <v>42382</v>
      </c>
      <c r="U172" s="17">
        <v>42794</v>
      </c>
      <c r="V172" s="17">
        <v>42794</v>
      </c>
      <c r="W172" s="17">
        <v>42382</v>
      </c>
      <c r="X172" s="17">
        <v>42382</v>
      </c>
      <c r="Y172" t="s">
        <v>959</v>
      </c>
      <c r="Z172" t="s">
        <v>796</v>
      </c>
      <c r="AA172" t="s">
        <v>960</v>
      </c>
      <c r="AC172" s="16">
        <v>3</v>
      </c>
      <c r="AD172" t="s">
        <v>803</v>
      </c>
      <c r="AE172" t="s">
        <v>974</v>
      </c>
      <c r="AF172" t="s">
        <v>737</v>
      </c>
      <c r="AG172" t="s">
        <v>975</v>
      </c>
      <c r="AJ172" t="s">
        <v>963</v>
      </c>
      <c r="AK172" t="s">
        <v>979</v>
      </c>
      <c r="AL172" t="s">
        <v>965</v>
      </c>
      <c r="AM172" t="s">
        <v>456</v>
      </c>
      <c r="AP172" t="s">
        <v>966</v>
      </c>
      <c r="AQ172" t="s">
        <v>967</v>
      </c>
      <c r="AR172" t="s">
        <v>968</v>
      </c>
      <c r="AS172" t="s">
        <v>969</v>
      </c>
      <c r="AT172" t="s">
        <v>970</v>
      </c>
      <c r="AU172" t="s">
        <v>1556</v>
      </c>
    </row>
    <row r="173" spans="2:47" ht="11" outlineLevel="1" x14ac:dyDescent="0.15">
      <c r="B173" t="s">
        <v>1557</v>
      </c>
      <c r="C173" t="s">
        <v>1558</v>
      </c>
      <c r="G173" t="s">
        <v>955</v>
      </c>
      <c r="H173" t="s">
        <v>956</v>
      </c>
      <c r="I173" t="s">
        <v>957</v>
      </c>
      <c r="J173" t="s">
        <v>1489</v>
      </c>
      <c r="K173" t="s">
        <v>1490</v>
      </c>
      <c r="L173" t="s">
        <v>1489</v>
      </c>
      <c r="M173" s="5">
        <v>3893324.03</v>
      </c>
      <c r="N173" s="5">
        <v>4004596</v>
      </c>
      <c r="O173" s="5">
        <v>4004596</v>
      </c>
      <c r="P173" s="5"/>
      <c r="Q173" s="16">
        <v>0</v>
      </c>
      <c r="R173" s="5"/>
      <c r="S173" s="17">
        <v>44046</v>
      </c>
      <c r="T173" s="17">
        <v>44046</v>
      </c>
      <c r="U173" s="17">
        <v>45140</v>
      </c>
      <c r="V173" s="17">
        <v>45140</v>
      </c>
      <c r="W173" s="17">
        <v>44046</v>
      </c>
      <c r="X173" s="17">
        <v>45750</v>
      </c>
      <c r="Y173" t="s">
        <v>984</v>
      </c>
      <c r="Z173" t="s">
        <v>804</v>
      </c>
      <c r="AA173" t="s">
        <v>1000</v>
      </c>
      <c r="AC173" s="16">
        <v>1</v>
      </c>
      <c r="AD173" t="s">
        <v>1491</v>
      </c>
      <c r="AE173" t="s">
        <v>1492</v>
      </c>
      <c r="AF173" t="s">
        <v>1493</v>
      </c>
      <c r="AG173" t="s">
        <v>1494</v>
      </c>
      <c r="AH173" t="s">
        <v>1193</v>
      </c>
      <c r="AI173" t="s">
        <v>1194</v>
      </c>
      <c r="AJ173" t="s">
        <v>978</v>
      </c>
      <c r="AK173" t="s">
        <v>1133</v>
      </c>
      <c r="AL173" t="s">
        <v>965</v>
      </c>
      <c r="AM173" t="s">
        <v>645</v>
      </c>
      <c r="AP173" t="s">
        <v>966</v>
      </c>
      <c r="AQ173" t="s">
        <v>967</v>
      </c>
      <c r="AR173" t="s">
        <v>968</v>
      </c>
      <c r="AS173" t="s">
        <v>969</v>
      </c>
      <c r="AT173" t="s">
        <v>970</v>
      </c>
      <c r="AU173" t="s">
        <v>1559</v>
      </c>
    </row>
    <row r="174" spans="2:47" ht="11" outlineLevel="1" x14ac:dyDescent="0.15">
      <c r="B174" t="s">
        <v>1560</v>
      </c>
      <c r="C174" t="s">
        <v>1561</v>
      </c>
      <c r="D174" t="s">
        <v>170</v>
      </c>
      <c r="E174" t="s">
        <v>983</v>
      </c>
      <c r="F174" t="s">
        <v>807</v>
      </c>
      <c r="G174" t="s">
        <v>984</v>
      </c>
      <c r="H174" t="s">
        <v>985</v>
      </c>
      <c r="I174" t="s">
        <v>957</v>
      </c>
      <c r="J174" t="s">
        <v>603</v>
      </c>
      <c r="K174" t="s">
        <v>1299</v>
      </c>
      <c r="L174" t="s">
        <v>1380</v>
      </c>
      <c r="M174" s="5">
        <v>3849000</v>
      </c>
      <c r="N174" s="5">
        <v>3849000</v>
      </c>
      <c r="O174" s="5">
        <v>3849000</v>
      </c>
      <c r="P174" s="5"/>
      <c r="Q174" s="16">
        <v>0</v>
      </c>
      <c r="R174" s="5"/>
      <c r="S174" s="17">
        <v>45559</v>
      </c>
      <c r="T174" s="17">
        <v>45559</v>
      </c>
      <c r="U174" s="17">
        <v>45890</v>
      </c>
      <c r="V174" s="17">
        <v>45890</v>
      </c>
      <c r="W174" s="17">
        <v>45559</v>
      </c>
      <c r="X174" s="17">
        <v>45890</v>
      </c>
      <c r="Y174" t="s">
        <v>959</v>
      </c>
      <c r="Z174" t="s">
        <v>796</v>
      </c>
      <c r="AA174" t="s">
        <v>1023</v>
      </c>
      <c r="AB174" t="s">
        <v>1024</v>
      </c>
      <c r="AC174" s="16">
        <v>3</v>
      </c>
      <c r="AD174" t="s">
        <v>795</v>
      </c>
      <c r="AE174" t="s">
        <v>961</v>
      </c>
      <c r="AF174" t="s">
        <v>755</v>
      </c>
      <c r="AG174" t="s">
        <v>1049</v>
      </c>
      <c r="AJ174" t="s">
        <v>963</v>
      </c>
      <c r="AK174" t="s">
        <v>1026</v>
      </c>
      <c r="AL174" t="s">
        <v>965</v>
      </c>
      <c r="AM174" t="s">
        <v>531</v>
      </c>
      <c r="AP174" t="s">
        <v>966</v>
      </c>
      <c r="AQ174" t="s">
        <v>967</v>
      </c>
      <c r="AR174" t="s">
        <v>968</v>
      </c>
      <c r="AS174" t="s">
        <v>969</v>
      </c>
      <c r="AT174" t="s">
        <v>970</v>
      </c>
      <c r="AU174" t="s">
        <v>1562</v>
      </c>
    </row>
    <row r="175" spans="2:47" ht="11" outlineLevel="1" x14ac:dyDescent="0.15">
      <c r="B175" t="s">
        <v>1563</v>
      </c>
      <c r="C175" t="s">
        <v>1564</v>
      </c>
      <c r="D175" t="s">
        <v>1565</v>
      </c>
      <c r="E175" t="s">
        <v>983</v>
      </c>
      <c r="F175" t="s">
        <v>798</v>
      </c>
      <c r="G175" t="s">
        <v>984</v>
      </c>
      <c r="H175" t="s">
        <v>985</v>
      </c>
      <c r="I175" t="s">
        <v>957</v>
      </c>
      <c r="J175" t="s">
        <v>1566</v>
      </c>
      <c r="K175" t="s">
        <v>1567</v>
      </c>
      <c r="L175" t="s">
        <v>1568</v>
      </c>
      <c r="M175" s="5">
        <v>3679635.28</v>
      </c>
      <c r="N175" s="5">
        <v>3679635.28</v>
      </c>
      <c r="O175" s="5">
        <v>3679635.28</v>
      </c>
      <c r="P175" s="5"/>
      <c r="Q175" s="16">
        <v>1</v>
      </c>
      <c r="R175" s="5">
        <v>821785</v>
      </c>
      <c r="S175" s="17">
        <v>44462</v>
      </c>
      <c r="T175" s="17">
        <v>44462</v>
      </c>
      <c r="U175" s="17">
        <v>45289</v>
      </c>
      <c r="V175" s="17">
        <v>45289</v>
      </c>
      <c r="W175" s="17">
        <v>44462</v>
      </c>
      <c r="X175" s="17">
        <v>45656</v>
      </c>
      <c r="Y175" t="s">
        <v>955</v>
      </c>
      <c r="Z175" t="s">
        <v>818</v>
      </c>
      <c r="AA175" t="s">
        <v>960</v>
      </c>
      <c r="AC175" s="16"/>
      <c r="AD175" t="s">
        <v>1569</v>
      </c>
      <c r="AE175" t="s">
        <v>1570</v>
      </c>
      <c r="AF175" t="s">
        <v>1571</v>
      </c>
      <c r="AG175" t="s">
        <v>1572</v>
      </c>
      <c r="AH175" t="s">
        <v>976</v>
      </c>
      <c r="AI175" t="s">
        <v>977</v>
      </c>
      <c r="AJ175" t="s">
        <v>978</v>
      </c>
      <c r="AK175" t="s">
        <v>1133</v>
      </c>
      <c r="AL175" t="s">
        <v>965</v>
      </c>
      <c r="AM175" t="s">
        <v>645</v>
      </c>
      <c r="AP175" t="s">
        <v>966</v>
      </c>
      <c r="AQ175" t="s">
        <v>967</v>
      </c>
      <c r="AR175" t="s">
        <v>968</v>
      </c>
      <c r="AS175" t="s">
        <v>969</v>
      </c>
      <c r="AT175" t="s">
        <v>970</v>
      </c>
      <c r="AU175" t="s">
        <v>1573</v>
      </c>
    </row>
    <row r="176" spans="2:47" ht="11" outlineLevel="1" x14ac:dyDescent="0.15">
      <c r="B176" t="s">
        <v>1574</v>
      </c>
      <c r="C176" t="s">
        <v>1575</v>
      </c>
      <c r="G176" t="s">
        <v>955</v>
      </c>
      <c r="H176" t="s">
        <v>956</v>
      </c>
      <c r="I176" t="s">
        <v>957</v>
      </c>
      <c r="J176" t="s">
        <v>1354</v>
      </c>
      <c r="K176" t="s">
        <v>1576</v>
      </c>
      <c r="L176" t="s">
        <v>612</v>
      </c>
      <c r="M176" s="5">
        <v>3666049.56</v>
      </c>
      <c r="N176" s="5">
        <v>3666049.56</v>
      </c>
      <c r="O176" s="5">
        <v>7232163.8899999997</v>
      </c>
      <c r="P176" s="5"/>
      <c r="Q176" s="16">
        <v>0</v>
      </c>
      <c r="R176" s="5"/>
      <c r="S176" s="17">
        <v>43273</v>
      </c>
      <c r="T176" s="17">
        <v>43273</v>
      </c>
      <c r="U176" s="17">
        <v>43637</v>
      </c>
      <c r="V176" s="17">
        <v>43637</v>
      </c>
      <c r="W176" s="17">
        <v>43273</v>
      </c>
      <c r="X176" s="17">
        <v>45882</v>
      </c>
      <c r="Y176" t="s">
        <v>955</v>
      </c>
      <c r="Z176" t="s">
        <v>818</v>
      </c>
      <c r="AA176" t="s">
        <v>960</v>
      </c>
      <c r="AC176" s="16">
        <v>1</v>
      </c>
      <c r="AD176" t="s">
        <v>829</v>
      </c>
      <c r="AE176" t="s">
        <v>1355</v>
      </c>
      <c r="AF176" t="s">
        <v>1356</v>
      </c>
      <c r="AG176" t="s">
        <v>1357</v>
      </c>
      <c r="AH176" t="s">
        <v>1193</v>
      </c>
      <c r="AI176" t="s">
        <v>1194</v>
      </c>
      <c r="AJ176" t="s">
        <v>978</v>
      </c>
      <c r="AK176" t="s">
        <v>1133</v>
      </c>
      <c r="AL176" t="s">
        <v>965</v>
      </c>
      <c r="AM176" t="s">
        <v>575</v>
      </c>
      <c r="AP176" t="s">
        <v>966</v>
      </c>
      <c r="AQ176" t="s">
        <v>967</v>
      </c>
      <c r="AR176" t="s">
        <v>968</v>
      </c>
      <c r="AS176" t="s">
        <v>969</v>
      </c>
      <c r="AT176" t="s">
        <v>970</v>
      </c>
      <c r="AU176" t="s">
        <v>1577</v>
      </c>
    </row>
    <row r="177" spans="2:47" ht="11" outlineLevel="1" x14ac:dyDescent="0.15">
      <c r="B177" t="s">
        <v>1578</v>
      </c>
      <c r="C177" t="s">
        <v>276</v>
      </c>
      <c r="G177" t="s">
        <v>1140</v>
      </c>
      <c r="H177" t="s">
        <v>1141</v>
      </c>
      <c r="I177" t="s">
        <v>957</v>
      </c>
      <c r="J177" t="s">
        <v>676</v>
      </c>
      <c r="K177" t="s">
        <v>1579</v>
      </c>
      <c r="L177" t="s">
        <v>676</v>
      </c>
      <c r="M177" s="5">
        <v>3606570.32</v>
      </c>
      <c r="N177" s="5">
        <v>3606570.32</v>
      </c>
      <c r="O177" s="5">
        <v>3606570.32</v>
      </c>
      <c r="P177" s="5"/>
      <c r="Q177" s="16">
        <v>0</v>
      </c>
      <c r="R177" s="5"/>
      <c r="S177" s="17">
        <v>44981</v>
      </c>
      <c r="T177" s="17">
        <v>44981</v>
      </c>
      <c r="U177" s="17">
        <v>45603</v>
      </c>
      <c r="V177" s="17">
        <v>45603</v>
      </c>
      <c r="W177" s="17">
        <v>44981</v>
      </c>
      <c r="X177" s="17">
        <v>45824</v>
      </c>
      <c r="Y177" t="s">
        <v>1178</v>
      </c>
      <c r="Z177" t="s">
        <v>825</v>
      </c>
      <c r="AA177" t="s">
        <v>1179</v>
      </c>
      <c r="AC177" s="16">
        <v>3</v>
      </c>
      <c r="AD177" t="s">
        <v>795</v>
      </c>
      <c r="AE177" t="s">
        <v>961</v>
      </c>
      <c r="AF177" t="s">
        <v>755</v>
      </c>
      <c r="AG177" t="s">
        <v>1049</v>
      </c>
      <c r="AJ177" t="s">
        <v>963</v>
      </c>
      <c r="AK177" t="s">
        <v>964</v>
      </c>
      <c r="AL177" t="s">
        <v>965</v>
      </c>
      <c r="AM177" t="s">
        <v>531</v>
      </c>
      <c r="AP177" t="s">
        <v>966</v>
      </c>
      <c r="AQ177" t="s">
        <v>967</v>
      </c>
      <c r="AR177" t="s">
        <v>968</v>
      </c>
      <c r="AS177" t="s">
        <v>969</v>
      </c>
      <c r="AT177" t="s">
        <v>970</v>
      </c>
      <c r="AU177" t="s">
        <v>1580</v>
      </c>
    </row>
    <row r="178" spans="2:47" ht="11" outlineLevel="1" x14ac:dyDescent="0.15">
      <c r="B178" t="s">
        <v>1581</v>
      </c>
      <c r="C178" t="s">
        <v>1149</v>
      </c>
      <c r="D178" t="s">
        <v>234</v>
      </c>
      <c r="E178" t="s">
        <v>983</v>
      </c>
      <c r="F178" t="s">
        <v>798</v>
      </c>
      <c r="G178" t="s">
        <v>984</v>
      </c>
      <c r="H178" t="s">
        <v>985</v>
      </c>
      <c r="I178" t="s">
        <v>957</v>
      </c>
      <c r="J178" t="s">
        <v>608</v>
      </c>
      <c r="K178" t="s">
        <v>1184</v>
      </c>
      <c r="L178" t="s">
        <v>987</v>
      </c>
      <c r="M178" s="5">
        <v>3591802.94</v>
      </c>
      <c r="N178" s="5">
        <v>3591802.94</v>
      </c>
      <c r="O178" s="5">
        <v>3591802.94</v>
      </c>
      <c r="P178" s="5"/>
      <c r="Q178" s="16">
        <v>0</v>
      </c>
      <c r="R178" s="5"/>
      <c r="S178" s="17">
        <v>42077</v>
      </c>
      <c r="T178" s="17">
        <v>42077</v>
      </c>
      <c r="U178" s="17">
        <v>42216</v>
      </c>
      <c r="V178" s="17">
        <v>42216</v>
      </c>
      <c r="W178" s="17">
        <v>42077</v>
      </c>
      <c r="X178" s="17">
        <v>42173</v>
      </c>
      <c r="Y178" t="s">
        <v>959</v>
      </c>
      <c r="Z178" t="s">
        <v>796</v>
      </c>
      <c r="AA178" t="s">
        <v>960</v>
      </c>
      <c r="AC178" s="16">
        <v>2</v>
      </c>
      <c r="AD178" t="s">
        <v>795</v>
      </c>
      <c r="AE178" t="s">
        <v>961</v>
      </c>
      <c r="AF178" t="s">
        <v>744</v>
      </c>
      <c r="AG178" t="s">
        <v>1025</v>
      </c>
      <c r="AJ178" t="s">
        <v>963</v>
      </c>
      <c r="AK178" t="s">
        <v>964</v>
      </c>
      <c r="AL178" t="s">
        <v>965</v>
      </c>
      <c r="AM178" t="s">
        <v>575</v>
      </c>
      <c r="AP178" t="s">
        <v>966</v>
      </c>
      <c r="AQ178" t="s">
        <v>967</v>
      </c>
      <c r="AR178" t="s">
        <v>968</v>
      </c>
      <c r="AS178" t="s">
        <v>969</v>
      </c>
      <c r="AT178" t="s">
        <v>970</v>
      </c>
      <c r="AU178" t="s">
        <v>1582</v>
      </c>
    </row>
    <row r="179" spans="2:47" ht="11" outlineLevel="1" x14ac:dyDescent="0.15">
      <c r="B179" t="s">
        <v>1583</v>
      </c>
      <c r="C179" t="s">
        <v>1584</v>
      </c>
      <c r="D179" t="s">
        <v>209</v>
      </c>
      <c r="E179" t="s">
        <v>983</v>
      </c>
      <c r="F179" t="s">
        <v>807</v>
      </c>
      <c r="G179" t="s">
        <v>984</v>
      </c>
      <c r="H179" t="s">
        <v>985</v>
      </c>
      <c r="I179" t="s">
        <v>957</v>
      </c>
      <c r="J179" t="s">
        <v>603</v>
      </c>
      <c r="K179" t="s">
        <v>1299</v>
      </c>
      <c r="L179" t="s">
        <v>603</v>
      </c>
      <c r="M179" s="5">
        <v>3558963.07</v>
      </c>
      <c r="N179" s="5">
        <v>3558963.07</v>
      </c>
      <c r="O179" s="5">
        <v>3558963.07</v>
      </c>
      <c r="P179" s="5"/>
      <c r="Q179" s="16">
        <v>0</v>
      </c>
      <c r="R179" s="5"/>
      <c r="S179" s="17">
        <v>42409</v>
      </c>
      <c r="T179" s="17">
        <v>42409</v>
      </c>
      <c r="U179" s="17">
        <v>42704</v>
      </c>
      <c r="V179" s="17">
        <v>42704</v>
      </c>
      <c r="W179" s="17">
        <v>42409</v>
      </c>
      <c r="X179" s="17">
        <v>42992</v>
      </c>
      <c r="Y179" t="s">
        <v>955</v>
      </c>
      <c r="Z179" t="s">
        <v>818</v>
      </c>
      <c r="AA179" t="s">
        <v>1023</v>
      </c>
      <c r="AB179" t="s">
        <v>1024</v>
      </c>
      <c r="AC179" s="16">
        <v>5</v>
      </c>
      <c r="AD179" t="s">
        <v>795</v>
      </c>
      <c r="AE179" t="s">
        <v>961</v>
      </c>
      <c r="AF179" t="s">
        <v>743</v>
      </c>
      <c r="AG179" t="s">
        <v>1075</v>
      </c>
      <c r="AJ179" t="s">
        <v>963</v>
      </c>
      <c r="AK179" t="s">
        <v>1076</v>
      </c>
      <c r="AL179" t="s">
        <v>965</v>
      </c>
      <c r="AM179" t="s">
        <v>456</v>
      </c>
      <c r="AP179" t="s">
        <v>966</v>
      </c>
      <c r="AQ179" t="s">
        <v>967</v>
      </c>
      <c r="AR179" t="s">
        <v>968</v>
      </c>
      <c r="AS179" t="s">
        <v>969</v>
      </c>
      <c r="AT179" t="s">
        <v>970</v>
      </c>
      <c r="AU179" t="s">
        <v>1585</v>
      </c>
    </row>
    <row r="180" spans="2:47" ht="11" outlineLevel="1" x14ac:dyDescent="0.15">
      <c r="B180" t="s">
        <v>1586</v>
      </c>
      <c r="C180" t="s">
        <v>277</v>
      </c>
      <c r="G180" t="s">
        <v>955</v>
      </c>
      <c r="H180" t="s">
        <v>956</v>
      </c>
      <c r="I180" t="s">
        <v>957</v>
      </c>
      <c r="J180" t="s">
        <v>604</v>
      </c>
      <c r="K180" t="s">
        <v>1088</v>
      </c>
      <c r="L180" t="s">
        <v>604</v>
      </c>
      <c r="M180" s="5">
        <v>3546709.64</v>
      </c>
      <c r="N180" s="5">
        <v>3546709.64</v>
      </c>
      <c r="O180" s="5">
        <v>3546709.64</v>
      </c>
      <c r="P180" s="5"/>
      <c r="Q180" s="16">
        <v>0</v>
      </c>
      <c r="R180" s="5"/>
      <c r="S180" s="17">
        <v>43731</v>
      </c>
      <c r="T180" s="17">
        <v>43721</v>
      </c>
      <c r="U180" s="17">
        <v>43924</v>
      </c>
      <c r="V180" s="17">
        <v>43924</v>
      </c>
      <c r="W180" s="17">
        <v>43731</v>
      </c>
      <c r="X180" s="17">
        <v>43915</v>
      </c>
      <c r="Y180" t="s">
        <v>959</v>
      </c>
      <c r="Z180" t="s">
        <v>796</v>
      </c>
      <c r="AA180" t="s">
        <v>1030</v>
      </c>
      <c r="AC180" s="16">
        <v>2</v>
      </c>
      <c r="AD180" t="s">
        <v>795</v>
      </c>
      <c r="AE180" t="s">
        <v>961</v>
      </c>
      <c r="AF180" t="s">
        <v>746</v>
      </c>
      <c r="AG180" t="s">
        <v>962</v>
      </c>
      <c r="AH180" t="s">
        <v>1058</v>
      </c>
      <c r="AI180" t="s">
        <v>1059</v>
      </c>
      <c r="AJ180" t="s">
        <v>978</v>
      </c>
      <c r="AK180" t="s">
        <v>964</v>
      </c>
      <c r="AL180" t="s">
        <v>965</v>
      </c>
      <c r="AM180" t="s">
        <v>531</v>
      </c>
      <c r="AP180" t="s">
        <v>966</v>
      </c>
      <c r="AQ180" t="s">
        <v>967</v>
      </c>
      <c r="AR180" t="s">
        <v>968</v>
      </c>
      <c r="AS180" t="s">
        <v>969</v>
      </c>
      <c r="AT180" t="s">
        <v>970</v>
      </c>
      <c r="AU180" t="s">
        <v>1587</v>
      </c>
    </row>
    <row r="181" spans="2:47" ht="11" outlineLevel="1" x14ac:dyDescent="0.15">
      <c r="B181" t="s">
        <v>1588</v>
      </c>
      <c r="C181" t="s">
        <v>278</v>
      </c>
      <c r="G181" t="s">
        <v>955</v>
      </c>
      <c r="H181" t="s">
        <v>956</v>
      </c>
      <c r="I181" t="s">
        <v>957</v>
      </c>
      <c r="J181" t="s">
        <v>617</v>
      </c>
      <c r="K181" t="s">
        <v>1589</v>
      </c>
      <c r="L181" t="s">
        <v>617</v>
      </c>
      <c r="M181" s="5">
        <v>3541291.03</v>
      </c>
      <c r="N181" s="5">
        <v>3541291.03</v>
      </c>
      <c r="O181" s="5">
        <v>3541291.03</v>
      </c>
      <c r="P181" s="5"/>
      <c r="Q181" s="16">
        <v>0</v>
      </c>
      <c r="R181" s="5"/>
      <c r="S181" s="17">
        <v>43004</v>
      </c>
      <c r="T181" s="17">
        <v>43004</v>
      </c>
      <c r="U181" s="17">
        <v>44085</v>
      </c>
      <c r="V181" s="17">
        <v>44085</v>
      </c>
      <c r="W181" s="17">
        <v>43004</v>
      </c>
      <c r="X181" s="17">
        <v>45196</v>
      </c>
      <c r="Y181" t="s">
        <v>1140</v>
      </c>
      <c r="Z181" t="s">
        <v>827</v>
      </c>
      <c r="AA181" t="s">
        <v>1000</v>
      </c>
      <c r="AC181" s="16">
        <v>1</v>
      </c>
      <c r="AD181" t="s">
        <v>795</v>
      </c>
      <c r="AE181" t="s">
        <v>961</v>
      </c>
      <c r="AF181" t="s">
        <v>739</v>
      </c>
      <c r="AG181" t="s">
        <v>993</v>
      </c>
      <c r="AJ181" t="s">
        <v>963</v>
      </c>
      <c r="AK181" t="s">
        <v>996</v>
      </c>
      <c r="AL181" t="s">
        <v>965</v>
      </c>
      <c r="AM181" t="s">
        <v>456</v>
      </c>
      <c r="AP181" t="s">
        <v>966</v>
      </c>
      <c r="AQ181" t="s">
        <v>967</v>
      </c>
      <c r="AR181" t="s">
        <v>968</v>
      </c>
      <c r="AS181" t="s">
        <v>969</v>
      </c>
      <c r="AT181" t="s">
        <v>970</v>
      </c>
      <c r="AU181" t="s">
        <v>1590</v>
      </c>
    </row>
    <row r="182" spans="2:47" ht="11" outlineLevel="1" x14ac:dyDescent="0.15">
      <c r="B182" t="s">
        <v>1591</v>
      </c>
      <c r="C182" t="s">
        <v>1592</v>
      </c>
      <c r="D182" t="s">
        <v>170</v>
      </c>
      <c r="E182" t="s">
        <v>983</v>
      </c>
      <c r="F182" t="s">
        <v>807</v>
      </c>
      <c r="G182" t="s">
        <v>984</v>
      </c>
      <c r="H182" t="s">
        <v>985</v>
      </c>
      <c r="I182" t="s">
        <v>957</v>
      </c>
      <c r="J182" t="s">
        <v>603</v>
      </c>
      <c r="K182" t="s">
        <v>1299</v>
      </c>
      <c r="L182" t="s">
        <v>1380</v>
      </c>
      <c r="M182" s="5">
        <v>3532800</v>
      </c>
      <c r="N182" s="5">
        <v>3532800</v>
      </c>
      <c r="O182" s="5">
        <v>3532800</v>
      </c>
      <c r="P182" s="5"/>
      <c r="Q182" s="16">
        <v>0</v>
      </c>
      <c r="R182" s="5"/>
      <c r="S182" s="17">
        <v>45812</v>
      </c>
      <c r="T182" s="17">
        <v>45812</v>
      </c>
      <c r="U182" s="17">
        <v>46288</v>
      </c>
      <c r="V182" s="17">
        <v>46288</v>
      </c>
      <c r="W182" s="17">
        <v>45812</v>
      </c>
      <c r="X182" s="17">
        <v>46080</v>
      </c>
      <c r="Y182" t="s">
        <v>959</v>
      </c>
      <c r="Z182" t="s">
        <v>796</v>
      </c>
      <c r="AA182" t="s">
        <v>1023</v>
      </c>
      <c r="AB182" t="s">
        <v>1024</v>
      </c>
      <c r="AC182" s="16">
        <v>3</v>
      </c>
      <c r="AD182" t="s">
        <v>795</v>
      </c>
      <c r="AE182" t="s">
        <v>961</v>
      </c>
      <c r="AF182" t="s">
        <v>755</v>
      </c>
      <c r="AG182" t="s">
        <v>1049</v>
      </c>
      <c r="AH182" t="s">
        <v>1193</v>
      </c>
      <c r="AI182" t="s">
        <v>1194</v>
      </c>
      <c r="AJ182" t="s">
        <v>978</v>
      </c>
      <c r="AK182" t="s">
        <v>964</v>
      </c>
      <c r="AL182" t="s">
        <v>965</v>
      </c>
      <c r="AM182" t="s">
        <v>531</v>
      </c>
      <c r="AP182" t="s">
        <v>966</v>
      </c>
      <c r="AQ182" t="s">
        <v>967</v>
      </c>
      <c r="AR182" t="s">
        <v>968</v>
      </c>
      <c r="AS182" t="s">
        <v>969</v>
      </c>
      <c r="AT182" t="s">
        <v>970</v>
      </c>
      <c r="AU182" t="s">
        <v>1593</v>
      </c>
    </row>
    <row r="183" spans="2:47" ht="11" outlineLevel="1" x14ac:dyDescent="0.15">
      <c r="B183" t="s">
        <v>1594</v>
      </c>
      <c r="C183" t="s">
        <v>1595</v>
      </c>
      <c r="D183" t="s">
        <v>163</v>
      </c>
      <c r="E183" t="s">
        <v>983</v>
      </c>
      <c r="F183" t="s">
        <v>798</v>
      </c>
      <c r="G183" t="s">
        <v>984</v>
      </c>
      <c r="H183" t="s">
        <v>985</v>
      </c>
      <c r="I183" t="s">
        <v>957</v>
      </c>
      <c r="J183" t="s">
        <v>600</v>
      </c>
      <c r="K183" t="s">
        <v>973</v>
      </c>
      <c r="L183" t="s">
        <v>600</v>
      </c>
      <c r="M183" s="5">
        <v>3522757.7</v>
      </c>
      <c r="N183" s="5">
        <v>3522757.7</v>
      </c>
      <c r="O183" s="5">
        <v>3522757.7</v>
      </c>
      <c r="P183" s="5"/>
      <c r="Q183" s="16">
        <v>0</v>
      </c>
      <c r="R183" s="5"/>
      <c r="S183" s="17">
        <v>44050</v>
      </c>
      <c r="T183" s="17">
        <v>44050</v>
      </c>
      <c r="U183" s="17">
        <v>44316</v>
      </c>
      <c r="V183" s="17">
        <v>44316</v>
      </c>
      <c r="W183" s="17">
        <v>44050</v>
      </c>
      <c r="X183" s="17">
        <v>44231</v>
      </c>
      <c r="Y183" t="s">
        <v>984</v>
      </c>
      <c r="Z183" t="s">
        <v>804</v>
      </c>
      <c r="AA183" t="s">
        <v>1000</v>
      </c>
      <c r="AC183" s="16"/>
      <c r="AD183" t="s">
        <v>803</v>
      </c>
      <c r="AE183" t="s">
        <v>974</v>
      </c>
      <c r="AF183" t="s">
        <v>737</v>
      </c>
      <c r="AG183" t="s">
        <v>975</v>
      </c>
      <c r="AH183" t="s">
        <v>976</v>
      </c>
      <c r="AI183" t="s">
        <v>977</v>
      </c>
      <c r="AJ183" t="s">
        <v>978</v>
      </c>
      <c r="AK183" t="s">
        <v>979</v>
      </c>
      <c r="AL183" t="s">
        <v>965</v>
      </c>
      <c r="AM183" t="s">
        <v>456</v>
      </c>
      <c r="AP183" t="s">
        <v>966</v>
      </c>
      <c r="AQ183" t="s">
        <v>967</v>
      </c>
      <c r="AR183" t="s">
        <v>968</v>
      </c>
      <c r="AS183" t="s">
        <v>969</v>
      </c>
      <c r="AT183" t="s">
        <v>970</v>
      </c>
      <c r="AU183" t="s">
        <v>1596</v>
      </c>
    </row>
    <row r="184" spans="2:47" ht="11" outlineLevel="1" x14ac:dyDescent="0.15">
      <c r="B184" t="s">
        <v>1597</v>
      </c>
      <c r="C184" t="s">
        <v>1598</v>
      </c>
      <c r="D184" t="s">
        <v>268</v>
      </c>
      <c r="E184" t="s">
        <v>1599</v>
      </c>
      <c r="F184" t="s">
        <v>807</v>
      </c>
      <c r="G184" t="s">
        <v>984</v>
      </c>
      <c r="H184" t="s">
        <v>985</v>
      </c>
      <c r="I184" t="s">
        <v>957</v>
      </c>
      <c r="J184" t="s">
        <v>614</v>
      </c>
      <c r="K184" t="s">
        <v>1600</v>
      </c>
      <c r="L184" t="s">
        <v>614</v>
      </c>
      <c r="M184" s="5">
        <v>3518524.6</v>
      </c>
      <c r="N184" s="5">
        <v>3518524.6</v>
      </c>
      <c r="O184" s="5">
        <v>3518524.6</v>
      </c>
      <c r="P184" s="5"/>
      <c r="Q184" s="16">
        <v>0</v>
      </c>
      <c r="R184" s="5"/>
      <c r="S184" s="17">
        <v>44102</v>
      </c>
      <c r="T184" s="17">
        <v>44102</v>
      </c>
      <c r="U184" s="17">
        <v>44773</v>
      </c>
      <c r="V184" s="17">
        <v>44773</v>
      </c>
      <c r="W184" s="17">
        <v>44102</v>
      </c>
      <c r="X184" s="17">
        <v>44705</v>
      </c>
      <c r="Y184" t="s">
        <v>959</v>
      </c>
      <c r="Z184" t="s">
        <v>796</v>
      </c>
      <c r="AA184" t="s">
        <v>1023</v>
      </c>
      <c r="AB184" t="s">
        <v>1289</v>
      </c>
      <c r="AC184" s="16">
        <v>5</v>
      </c>
      <c r="AD184" t="s">
        <v>803</v>
      </c>
      <c r="AE184" t="s">
        <v>974</v>
      </c>
      <c r="AF184" t="s">
        <v>739</v>
      </c>
      <c r="AG184" t="s">
        <v>993</v>
      </c>
      <c r="AJ184" t="s">
        <v>963</v>
      </c>
      <c r="AK184" t="s">
        <v>1601</v>
      </c>
      <c r="AL184" t="s">
        <v>965</v>
      </c>
      <c r="AM184" t="s">
        <v>456</v>
      </c>
      <c r="AP184" t="s">
        <v>966</v>
      </c>
      <c r="AQ184" t="s">
        <v>967</v>
      </c>
      <c r="AR184" t="s">
        <v>968</v>
      </c>
      <c r="AS184" t="s">
        <v>969</v>
      </c>
      <c r="AT184" t="s">
        <v>970</v>
      </c>
      <c r="AU184" t="s">
        <v>1602</v>
      </c>
    </row>
    <row r="185" spans="2:47" ht="11" outlineLevel="1" x14ac:dyDescent="0.15">
      <c r="B185" t="s">
        <v>1603</v>
      </c>
      <c r="C185" t="s">
        <v>1604</v>
      </c>
      <c r="D185" t="s">
        <v>1410</v>
      </c>
      <c r="E185" t="s">
        <v>983</v>
      </c>
      <c r="F185" t="s">
        <v>798</v>
      </c>
      <c r="G185" t="s">
        <v>984</v>
      </c>
      <c r="H185" t="s">
        <v>985</v>
      </c>
      <c r="I185" t="s">
        <v>957</v>
      </c>
      <c r="J185" t="s">
        <v>1411</v>
      </c>
      <c r="K185" t="s">
        <v>1412</v>
      </c>
      <c r="L185" t="s">
        <v>1413</v>
      </c>
      <c r="M185" s="5">
        <v>3505943.67</v>
      </c>
      <c r="N185" s="5">
        <v>3505943.67</v>
      </c>
      <c r="O185" s="5">
        <v>3505943.67</v>
      </c>
      <c r="P185" s="5"/>
      <c r="Q185" s="16">
        <v>0</v>
      </c>
      <c r="R185" s="5"/>
      <c r="S185" s="17">
        <v>43370</v>
      </c>
      <c r="T185" s="17">
        <v>43370</v>
      </c>
      <c r="U185" s="17">
        <v>44865</v>
      </c>
      <c r="V185" s="17">
        <v>44865</v>
      </c>
      <c r="W185" s="17">
        <v>43370</v>
      </c>
      <c r="X185" s="17">
        <v>45147</v>
      </c>
      <c r="Y185" t="s">
        <v>959</v>
      </c>
      <c r="Z185" t="s">
        <v>796</v>
      </c>
      <c r="AA185" t="s">
        <v>960</v>
      </c>
      <c r="AC185" s="16"/>
      <c r="AD185" t="s">
        <v>824</v>
      </c>
      <c r="AE185" t="s">
        <v>1130</v>
      </c>
      <c r="AF185" t="s">
        <v>752</v>
      </c>
      <c r="AG185" t="s">
        <v>1290</v>
      </c>
      <c r="AH185" t="s">
        <v>1193</v>
      </c>
      <c r="AI185" t="s">
        <v>1194</v>
      </c>
      <c r="AJ185" t="s">
        <v>978</v>
      </c>
      <c r="AK185" t="s">
        <v>1133</v>
      </c>
      <c r="AL185" t="s">
        <v>965</v>
      </c>
      <c r="AM185" t="s">
        <v>437</v>
      </c>
      <c r="AP185" t="s">
        <v>966</v>
      </c>
      <c r="AQ185" t="s">
        <v>967</v>
      </c>
      <c r="AR185" t="s">
        <v>968</v>
      </c>
      <c r="AS185" t="s">
        <v>969</v>
      </c>
      <c r="AT185" t="s">
        <v>970</v>
      </c>
      <c r="AU185" t="s">
        <v>1605</v>
      </c>
    </row>
    <row r="186" spans="2:47" ht="11" outlineLevel="1" x14ac:dyDescent="0.15">
      <c r="B186" t="s">
        <v>1606</v>
      </c>
      <c r="C186" t="s">
        <v>1199</v>
      </c>
      <c r="D186" t="s">
        <v>184</v>
      </c>
      <c r="E186" t="s">
        <v>835</v>
      </c>
      <c r="F186" t="s">
        <v>807</v>
      </c>
      <c r="G186" t="s">
        <v>984</v>
      </c>
      <c r="H186" t="s">
        <v>985</v>
      </c>
      <c r="I186" t="s">
        <v>957</v>
      </c>
      <c r="J186" t="s">
        <v>637</v>
      </c>
      <c r="K186" t="s">
        <v>1053</v>
      </c>
      <c r="L186" t="s">
        <v>637</v>
      </c>
      <c r="M186" s="5">
        <v>3496340.25</v>
      </c>
      <c r="N186" s="5">
        <v>3496340.25</v>
      </c>
      <c r="O186" s="5">
        <v>3496340.25</v>
      </c>
      <c r="P186" s="5"/>
      <c r="Q186" s="16">
        <v>0</v>
      </c>
      <c r="R186" s="5"/>
      <c r="S186" s="17">
        <v>42264</v>
      </c>
      <c r="T186" s="17">
        <v>42264</v>
      </c>
      <c r="U186" s="17">
        <v>42487</v>
      </c>
      <c r="V186" s="17">
        <v>42487</v>
      </c>
      <c r="W186" s="17">
        <v>42264</v>
      </c>
      <c r="X186" s="17">
        <v>44104</v>
      </c>
      <c r="Y186" t="s">
        <v>959</v>
      </c>
      <c r="Z186" t="s">
        <v>796</v>
      </c>
      <c r="AA186" t="s">
        <v>960</v>
      </c>
      <c r="AC186" s="16">
        <v>2</v>
      </c>
      <c r="AD186" t="s">
        <v>795</v>
      </c>
      <c r="AE186" t="s">
        <v>961</v>
      </c>
      <c r="AF186" t="s">
        <v>744</v>
      </c>
      <c r="AG186" t="s">
        <v>1025</v>
      </c>
      <c r="AJ186" t="s">
        <v>963</v>
      </c>
      <c r="AK186" t="s">
        <v>964</v>
      </c>
      <c r="AL186" t="s">
        <v>965</v>
      </c>
      <c r="AM186" t="s">
        <v>531</v>
      </c>
      <c r="AP186" t="s">
        <v>966</v>
      </c>
      <c r="AQ186" t="s">
        <v>967</v>
      </c>
      <c r="AR186" t="s">
        <v>968</v>
      </c>
      <c r="AS186" t="s">
        <v>969</v>
      </c>
      <c r="AT186" t="s">
        <v>970</v>
      </c>
      <c r="AU186" t="s">
        <v>1607</v>
      </c>
    </row>
    <row r="187" spans="2:47" ht="11" outlineLevel="1" x14ac:dyDescent="0.15">
      <c r="B187" t="s">
        <v>1608</v>
      </c>
      <c r="C187" t="s">
        <v>1609</v>
      </c>
      <c r="D187" t="s">
        <v>170</v>
      </c>
      <c r="E187" t="s">
        <v>983</v>
      </c>
      <c r="F187" t="s">
        <v>807</v>
      </c>
      <c r="G187" t="s">
        <v>984</v>
      </c>
      <c r="H187" t="s">
        <v>985</v>
      </c>
      <c r="I187" t="s">
        <v>957</v>
      </c>
      <c r="J187" t="s">
        <v>603</v>
      </c>
      <c r="K187" t="s">
        <v>1299</v>
      </c>
      <c r="L187" t="s">
        <v>1380</v>
      </c>
      <c r="M187" s="5">
        <v>3488078</v>
      </c>
      <c r="N187" s="5">
        <v>3488078</v>
      </c>
      <c r="O187" s="5">
        <v>3488078</v>
      </c>
      <c r="P187" s="5"/>
      <c r="Q187" s="16">
        <v>0</v>
      </c>
      <c r="R187" s="5"/>
      <c r="S187" s="17">
        <v>44784</v>
      </c>
      <c r="T187" s="17">
        <v>44784</v>
      </c>
      <c r="U187" s="17">
        <v>45267</v>
      </c>
      <c r="V187" s="17">
        <v>45267</v>
      </c>
      <c r="W187" s="17">
        <v>44784</v>
      </c>
      <c r="X187" s="17">
        <v>45268</v>
      </c>
      <c r="Y187" t="s">
        <v>959</v>
      </c>
      <c r="Z187" t="s">
        <v>796</v>
      </c>
      <c r="AA187" t="s">
        <v>1023</v>
      </c>
      <c r="AB187" t="s">
        <v>1024</v>
      </c>
      <c r="AC187" s="16">
        <v>4</v>
      </c>
      <c r="AD187" t="s">
        <v>795</v>
      </c>
      <c r="AE187" t="s">
        <v>961</v>
      </c>
      <c r="AF187" t="s">
        <v>755</v>
      </c>
      <c r="AG187" t="s">
        <v>1049</v>
      </c>
      <c r="AH187" t="s">
        <v>1193</v>
      </c>
      <c r="AI187" t="s">
        <v>1194</v>
      </c>
      <c r="AJ187" t="s">
        <v>978</v>
      </c>
      <c r="AK187" t="s">
        <v>1026</v>
      </c>
      <c r="AL187" t="s">
        <v>965</v>
      </c>
      <c r="AM187" t="s">
        <v>456</v>
      </c>
      <c r="AP187" t="s">
        <v>966</v>
      </c>
      <c r="AQ187" t="s">
        <v>967</v>
      </c>
      <c r="AR187" t="s">
        <v>968</v>
      </c>
      <c r="AS187" t="s">
        <v>969</v>
      </c>
      <c r="AT187" t="s">
        <v>970</v>
      </c>
      <c r="AU187" t="s">
        <v>1610</v>
      </c>
    </row>
    <row r="188" spans="2:47" ht="11" outlineLevel="1" x14ac:dyDescent="0.15">
      <c r="B188" t="s">
        <v>1611</v>
      </c>
      <c r="C188" t="s">
        <v>1271</v>
      </c>
      <c r="D188" t="s">
        <v>184</v>
      </c>
      <c r="E188" t="s">
        <v>835</v>
      </c>
      <c r="F188" t="s">
        <v>807</v>
      </c>
      <c r="G188" t="s">
        <v>984</v>
      </c>
      <c r="H188" t="s">
        <v>985</v>
      </c>
      <c r="I188" t="s">
        <v>957</v>
      </c>
      <c r="J188" t="s">
        <v>637</v>
      </c>
      <c r="K188" t="s">
        <v>1053</v>
      </c>
      <c r="L188" t="s">
        <v>637</v>
      </c>
      <c r="M188" s="5">
        <v>3463487.77</v>
      </c>
      <c r="N188" s="5">
        <v>3463487.77</v>
      </c>
      <c r="O188" s="5">
        <v>3463487.77</v>
      </c>
      <c r="P188" s="5"/>
      <c r="Q188" s="16">
        <v>0</v>
      </c>
      <c r="R188" s="5"/>
      <c r="S188" s="17">
        <v>42634</v>
      </c>
      <c r="T188" s="17">
        <v>42634</v>
      </c>
      <c r="U188" s="17">
        <v>42874</v>
      </c>
      <c r="V188" s="17">
        <v>42874</v>
      </c>
      <c r="W188" s="17">
        <v>42634</v>
      </c>
      <c r="X188" s="17">
        <v>43312</v>
      </c>
      <c r="Y188" t="s">
        <v>959</v>
      </c>
      <c r="Z188" t="s">
        <v>796</v>
      </c>
      <c r="AA188" t="s">
        <v>960</v>
      </c>
      <c r="AC188" s="16">
        <v>2</v>
      </c>
      <c r="AD188" t="s">
        <v>795</v>
      </c>
      <c r="AE188" t="s">
        <v>961</v>
      </c>
      <c r="AF188" t="s">
        <v>744</v>
      </c>
      <c r="AG188" t="s">
        <v>1025</v>
      </c>
      <c r="AJ188" t="s">
        <v>963</v>
      </c>
      <c r="AK188" t="s">
        <v>964</v>
      </c>
      <c r="AL188" t="s">
        <v>965</v>
      </c>
      <c r="AM188" t="s">
        <v>531</v>
      </c>
      <c r="AP188" t="s">
        <v>966</v>
      </c>
      <c r="AQ188" t="s">
        <v>967</v>
      </c>
      <c r="AR188" t="s">
        <v>968</v>
      </c>
      <c r="AS188" t="s">
        <v>969</v>
      </c>
      <c r="AT188" t="s">
        <v>970</v>
      </c>
      <c r="AU188" t="s">
        <v>1612</v>
      </c>
    </row>
    <row r="189" spans="2:47" ht="11" outlineLevel="1" x14ac:dyDescent="0.15">
      <c r="B189" t="s">
        <v>1613</v>
      </c>
      <c r="C189" t="s">
        <v>1149</v>
      </c>
      <c r="D189" t="s">
        <v>1614</v>
      </c>
      <c r="E189" t="s">
        <v>983</v>
      </c>
      <c r="F189" t="s">
        <v>807</v>
      </c>
      <c r="G189" t="s">
        <v>984</v>
      </c>
      <c r="H189" t="s">
        <v>985</v>
      </c>
      <c r="I189" t="s">
        <v>957</v>
      </c>
      <c r="J189" t="s">
        <v>1615</v>
      </c>
      <c r="K189" t="s">
        <v>1616</v>
      </c>
      <c r="L189" t="s">
        <v>1617</v>
      </c>
      <c r="M189" s="5">
        <v>3430306.88</v>
      </c>
      <c r="N189" s="5">
        <v>3505065.52</v>
      </c>
      <c r="O189" s="5">
        <v>7172737.3799999999</v>
      </c>
      <c r="P189" s="5"/>
      <c r="Q189" s="16">
        <v>0</v>
      </c>
      <c r="R189" s="5"/>
      <c r="S189" s="17">
        <v>41631</v>
      </c>
      <c r="T189" s="17">
        <v>41631</v>
      </c>
      <c r="U189" s="17">
        <v>42858</v>
      </c>
      <c r="V189" s="17">
        <v>43246</v>
      </c>
      <c r="W189" s="17">
        <v>41631</v>
      </c>
      <c r="X189" s="17">
        <v>43186</v>
      </c>
      <c r="Y189" t="s">
        <v>959</v>
      </c>
      <c r="Z189" t="s">
        <v>796</v>
      </c>
      <c r="AA189" t="s">
        <v>1023</v>
      </c>
      <c r="AB189" t="s">
        <v>1024</v>
      </c>
      <c r="AC189" s="16">
        <v>6</v>
      </c>
      <c r="AD189" t="s">
        <v>1618</v>
      </c>
      <c r="AE189" t="s">
        <v>1619</v>
      </c>
      <c r="AF189" t="s">
        <v>1620</v>
      </c>
      <c r="AG189" t="s">
        <v>1621</v>
      </c>
      <c r="AJ189" t="s">
        <v>963</v>
      </c>
      <c r="AK189" t="s">
        <v>1133</v>
      </c>
      <c r="AL189" t="s">
        <v>965</v>
      </c>
      <c r="AM189" t="s">
        <v>645</v>
      </c>
      <c r="AP189" t="s">
        <v>966</v>
      </c>
      <c r="AQ189" t="s">
        <v>967</v>
      </c>
      <c r="AR189" t="s">
        <v>968</v>
      </c>
      <c r="AS189" t="s">
        <v>969</v>
      </c>
      <c r="AT189" t="s">
        <v>970</v>
      </c>
      <c r="AU189" t="s">
        <v>1622</v>
      </c>
    </row>
    <row r="190" spans="2:47" ht="11" outlineLevel="1" x14ac:dyDescent="0.15">
      <c r="B190" t="s">
        <v>1623</v>
      </c>
      <c r="C190" t="s">
        <v>1322</v>
      </c>
      <c r="D190" t="s">
        <v>196</v>
      </c>
      <c r="E190" t="s">
        <v>983</v>
      </c>
      <c r="F190" t="s">
        <v>807</v>
      </c>
      <c r="G190" t="s">
        <v>984</v>
      </c>
      <c r="H190" t="s">
        <v>1272</v>
      </c>
      <c r="I190" t="s">
        <v>957</v>
      </c>
      <c r="J190" t="s">
        <v>604</v>
      </c>
      <c r="K190" t="s">
        <v>1088</v>
      </c>
      <c r="L190" t="s">
        <v>604</v>
      </c>
      <c r="M190" s="5">
        <v>3363750.55</v>
      </c>
      <c r="N190" s="5">
        <v>3363750.55</v>
      </c>
      <c r="O190" s="5">
        <v>3363750.55</v>
      </c>
      <c r="P190" s="5"/>
      <c r="Q190" s="16">
        <v>0</v>
      </c>
      <c r="R190" s="5"/>
      <c r="S190" s="17">
        <v>41989</v>
      </c>
      <c r="T190" s="17">
        <v>41989</v>
      </c>
      <c r="U190" s="17">
        <v>42145</v>
      </c>
      <c r="V190" s="17">
        <v>42145</v>
      </c>
      <c r="W190" s="17">
        <v>41989</v>
      </c>
      <c r="X190" s="17">
        <v>42179</v>
      </c>
      <c r="Y190" t="s">
        <v>955</v>
      </c>
      <c r="Z190" t="s">
        <v>818</v>
      </c>
      <c r="AA190" t="s">
        <v>1023</v>
      </c>
      <c r="AB190" t="s">
        <v>1024</v>
      </c>
      <c r="AC190" s="16">
        <v>4</v>
      </c>
      <c r="AD190" t="s">
        <v>795</v>
      </c>
      <c r="AE190" t="s">
        <v>961</v>
      </c>
      <c r="AF190" t="s">
        <v>739</v>
      </c>
      <c r="AG190" t="s">
        <v>993</v>
      </c>
      <c r="AJ190" t="s">
        <v>963</v>
      </c>
      <c r="AK190" t="s">
        <v>996</v>
      </c>
      <c r="AL190" t="s">
        <v>965</v>
      </c>
      <c r="AM190" t="s">
        <v>456</v>
      </c>
      <c r="AP190" t="s">
        <v>966</v>
      </c>
      <c r="AQ190" t="s">
        <v>967</v>
      </c>
      <c r="AR190" t="s">
        <v>968</v>
      </c>
      <c r="AS190" t="s">
        <v>969</v>
      </c>
      <c r="AT190" t="s">
        <v>970</v>
      </c>
      <c r="AU190" t="s">
        <v>1624</v>
      </c>
    </row>
    <row r="191" spans="2:47" ht="11" outlineLevel="1" x14ac:dyDescent="0.15">
      <c r="B191" t="s">
        <v>1625</v>
      </c>
      <c r="C191" t="s">
        <v>1626</v>
      </c>
      <c r="D191" t="s">
        <v>213</v>
      </c>
      <c r="E191" t="s">
        <v>983</v>
      </c>
      <c r="F191" t="s">
        <v>798</v>
      </c>
      <c r="G191" t="s">
        <v>984</v>
      </c>
      <c r="H191" t="s">
        <v>985</v>
      </c>
      <c r="I191" t="s">
        <v>957</v>
      </c>
      <c r="J191" t="s">
        <v>638</v>
      </c>
      <c r="K191" t="s">
        <v>992</v>
      </c>
      <c r="L191" t="s">
        <v>638</v>
      </c>
      <c r="M191" s="5">
        <v>3352952.58</v>
      </c>
      <c r="N191" s="5">
        <v>3352952.58</v>
      </c>
      <c r="O191" s="5">
        <v>3352952.58</v>
      </c>
      <c r="P191" s="5"/>
      <c r="Q191" s="16">
        <v>0</v>
      </c>
      <c r="R191" s="5"/>
      <c r="S191" s="17">
        <v>42117</v>
      </c>
      <c r="T191" s="17">
        <v>42116</v>
      </c>
      <c r="U191" s="17">
        <v>42200</v>
      </c>
      <c r="V191" s="17">
        <v>42200</v>
      </c>
      <c r="W191" s="17">
        <v>42117</v>
      </c>
      <c r="X191" s="17">
        <v>42453</v>
      </c>
      <c r="Y191" t="s">
        <v>959</v>
      </c>
      <c r="Z191" t="s">
        <v>796</v>
      </c>
      <c r="AA191" t="s">
        <v>960</v>
      </c>
      <c r="AC191" s="16">
        <v>1</v>
      </c>
      <c r="AD191" t="s">
        <v>795</v>
      </c>
      <c r="AE191" t="s">
        <v>961</v>
      </c>
      <c r="AF191" t="s">
        <v>739</v>
      </c>
      <c r="AG191" t="s">
        <v>993</v>
      </c>
      <c r="AJ191" t="s">
        <v>963</v>
      </c>
      <c r="AK191" t="s">
        <v>996</v>
      </c>
      <c r="AL191" t="s">
        <v>965</v>
      </c>
      <c r="AM191" t="s">
        <v>531</v>
      </c>
      <c r="AP191" t="s">
        <v>966</v>
      </c>
      <c r="AQ191" t="s">
        <v>967</v>
      </c>
      <c r="AR191" t="s">
        <v>968</v>
      </c>
      <c r="AS191" t="s">
        <v>969</v>
      </c>
      <c r="AT191" t="s">
        <v>970</v>
      </c>
      <c r="AU191" t="s">
        <v>1627</v>
      </c>
    </row>
    <row r="192" spans="2:47" ht="11" outlineLevel="1" x14ac:dyDescent="0.15">
      <c r="B192" t="s">
        <v>1628</v>
      </c>
      <c r="C192" t="s">
        <v>1629</v>
      </c>
      <c r="D192" t="s">
        <v>213</v>
      </c>
      <c r="E192" t="s">
        <v>983</v>
      </c>
      <c r="F192" t="s">
        <v>798</v>
      </c>
      <c r="G192" t="s">
        <v>984</v>
      </c>
      <c r="H192" t="s">
        <v>985</v>
      </c>
      <c r="I192" t="s">
        <v>957</v>
      </c>
      <c r="J192" t="s">
        <v>638</v>
      </c>
      <c r="K192" t="s">
        <v>992</v>
      </c>
      <c r="L192" t="s">
        <v>638</v>
      </c>
      <c r="M192" s="5">
        <v>3335591.38</v>
      </c>
      <c r="N192" s="5">
        <v>3335591.38</v>
      </c>
      <c r="O192" s="5">
        <v>3335591.38</v>
      </c>
      <c r="P192" s="5"/>
      <c r="Q192" s="16">
        <v>0</v>
      </c>
      <c r="R192" s="5"/>
      <c r="S192" s="17">
        <v>42200</v>
      </c>
      <c r="T192" s="17">
        <v>42198</v>
      </c>
      <c r="U192" s="17">
        <v>42467</v>
      </c>
      <c r="V192" s="17">
        <v>42467</v>
      </c>
      <c r="W192" s="17">
        <v>42200</v>
      </c>
      <c r="X192" s="17">
        <v>42487</v>
      </c>
      <c r="Y192" t="s">
        <v>959</v>
      </c>
      <c r="Z192" t="s">
        <v>796</v>
      </c>
      <c r="AA192" t="s">
        <v>960</v>
      </c>
      <c r="AC192" s="16">
        <v>1</v>
      </c>
      <c r="AD192" t="s">
        <v>795</v>
      </c>
      <c r="AE192" t="s">
        <v>961</v>
      </c>
      <c r="AF192" t="s">
        <v>739</v>
      </c>
      <c r="AG192" t="s">
        <v>993</v>
      </c>
      <c r="AJ192" t="s">
        <v>963</v>
      </c>
      <c r="AK192" t="s">
        <v>996</v>
      </c>
      <c r="AL192" t="s">
        <v>965</v>
      </c>
      <c r="AM192" t="s">
        <v>531</v>
      </c>
      <c r="AP192" t="s">
        <v>966</v>
      </c>
      <c r="AQ192" t="s">
        <v>967</v>
      </c>
      <c r="AR192" t="s">
        <v>968</v>
      </c>
      <c r="AS192" t="s">
        <v>969</v>
      </c>
      <c r="AT192" t="s">
        <v>970</v>
      </c>
      <c r="AU192" t="s">
        <v>1630</v>
      </c>
    </row>
    <row r="193" spans="2:47" ht="11" outlineLevel="1" x14ac:dyDescent="0.15">
      <c r="B193" t="s">
        <v>1631</v>
      </c>
      <c r="C193" t="s">
        <v>1337</v>
      </c>
      <c r="D193" t="s">
        <v>209</v>
      </c>
      <c r="E193" t="s">
        <v>983</v>
      </c>
      <c r="F193" t="s">
        <v>807</v>
      </c>
      <c r="G193" t="s">
        <v>984</v>
      </c>
      <c r="H193" t="s">
        <v>1272</v>
      </c>
      <c r="I193" t="s">
        <v>957</v>
      </c>
      <c r="J193" t="s">
        <v>603</v>
      </c>
      <c r="K193" t="s">
        <v>1299</v>
      </c>
      <c r="L193" t="s">
        <v>603</v>
      </c>
      <c r="M193" s="5">
        <v>3268127.47</v>
      </c>
      <c r="N193" s="5">
        <v>3268127.47</v>
      </c>
      <c r="O193" s="5">
        <v>3268127.47</v>
      </c>
      <c r="P193" s="5"/>
      <c r="Q193" s="16">
        <v>0</v>
      </c>
      <c r="R193" s="5"/>
      <c r="S193" s="17">
        <v>41848</v>
      </c>
      <c r="T193" s="17">
        <v>41844</v>
      </c>
      <c r="U193" s="17">
        <v>42094</v>
      </c>
      <c r="V193" s="17">
        <v>42094</v>
      </c>
      <c r="W193" s="17">
        <v>41848</v>
      </c>
      <c r="X193" s="17">
        <v>42139</v>
      </c>
      <c r="Y193" t="s">
        <v>955</v>
      </c>
      <c r="Z193" t="s">
        <v>818</v>
      </c>
      <c r="AA193" t="s">
        <v>1023</v>
      </c>
      <c r="AB193" t="s">
        <v>1024</v>
      </c>
      <c r="AC193" s="16">
        <v>4</v>
      </c>
      <c r="AD193" t="s">
        <v>795</v>
      </c>
      <c r="AE193" t="s">
        <v>961</v>
      </c>
      <c r="AF193" t="s">
        <v>743</v>
      </c>
      <c r="AG193" t="s">
        <v>1075</v>
      </c>
      <c r="AJ193" t="s">
        <v>963</v>
      </c>
      <c r="AK193" t="s">
        <v>1076</v>
      </c>
      <c r="AL193" t="s">
        <v>965</v>
      </c>
      <c r="AM193" t="s">
        <v>456</v>
      </c>
      <c r="AP193" t="s">
        <v>966</v>
      </c>
      <c r="AQ193" t="s">
        <v>967</v>
      </c>
      <c r="AR193" t="s">
        <v>968</v>
      </c>
      <c r="AS193" t="s">
        <v>969</v>
      </c>
      <c r="AT193" t="s">
        <v>970</v>
      </c>
      <c r="AU193" t="s">
        <v>1632</v>
      </c>
    </row>
    <row r="194" spans="2:47" ht="11" outlineLevel="1" x14ac:dyDescent="0.15">
      <c r="B194" t="s">
        <v>1633</v>
      </c>
      <c r="C194" t="s">
        <v>1149</v>
      </c>
      <c r="D194" t="s">
        <v>167</v>
      </c>
      <c r="E194" t="s">
        <v>983</v>
      </c>
      <c r="F194" t="s">
        <v>807</v>
      </c>
      <c r="G194" t="s">
        <v>984</v>
      </c>
      <c r="H194" t="s">
        <v>985</v>
      </c>
      <c r="I194" t="s">
        <v>957</v>
      </c>
      <c r="J194" t="s">
        <v>601</v>
      </c>
      <c r="K194" t="s">
        <v>1022</v>
      </c>
      <c r="L194" t="s">
        <v>601</v>
      </c>
      <c r="M194" s="5">
        <v>3255523.6</v>
      </c>
      <c r="N194" s="5">
        <v>3255523.6</v>
      </c>
      <c r="O194" s="5">
        <v>3255523.6</v>
      </c>
      <c r="P194" s="5"/>
      <c r="Q194" s="16">
        <v>0</v>
      </c>
      <c r="R194" s="5"/>
      <c r="S194" s="17">
        <v>42524</v>
      </c>
      <c r="T194" s="17">
        <v>42524</v>
      </c>
      <c r="U194" s="17">
        <v>42898</v>
      </c>
      <c r="V194" s="17">
        <v>42898</v>
      </c>
      <c r="W194" s="17">
        <v>42524</v>
      </c>
      <c r="X194" s="17">
        <v>44181</v>
      </c>
      <c r="Y194" t="s">
        <v>955</v>
      </c>
      <c r="Z194" t="s">
        <v>818</v>
      </c>
      <c r="AA194" t="s">
        <v>1023</v>
      </c>
      <c r="AB194" t="s">
        <v>1024</v>
      </c>
      <c r="AC194" s="16">
        <v>4</v>
      </c>
      <c r="AD194" t="s">
        <v>795</v>
      </c>
      <c r="AE194" t="s">
        <v>961</v>
      </c>
      <c r="AF194" t="s">
        <v>739</v>
      </c>
      <c r="AG194" t="s">
        <v>993</v>
      </c>
      <c r="AJ194" t="s">
        <v>963</v>
      </c>
      <c r="AK194" t="s">
        <v>996</v>
      </c>
      <c r="AL194" t="s">
        <v>965</v>
      </c>
      <c r="AM194" t="s">
        <v>456</v>
      </c>
      <c r="AP194" t="s">
        <v>966</v>
      </c>
      <c r="AQ194" t="s">
        <v>967</v>
      </c>
      <c r="AR194" t="s">
        <v>968</v>
      </c>
      <c r="AS194" t="s">
        <v>969</v>
      </c>
      <c r="AT194" t="s">
        <v>970</v>
      </c>
      <c r="AU194" t="s">
        <v>1634</v>
      </c>
    </row>
    <row r="195" spans="2:47" ht="11" outlineLevel="1" x14ac:dyDescent="0.15">
      <c r="B195" t="s">
        <v>1635</v>
      </c>
      <c r="C195" t="s">
        <v>279</v>
      </c>
      <c r="G195" t="s">
        <v>1140</v>
      </c>
      <c r="H195" t="s">
        <v>1141</v>
      </c>
      <c r="I195" t="s">
        <v>957</v>
      </c>
      <c r="J195" t="s">
        <v>608</v>
      </c>
      <c r="K195" t="s">
        <v>1184</v>
      </c>
      <c r="L195" t="s">
        <v>987</v>
      </c>
      <c r="M195" s="5">
        <v>3237390.6</v>
      </c>
      <c r="N195" s="5">
        <v>3237390.6</v>
      </c>
      <c r="O195" s="5">
        <v>3237390.6</v>
      </c>
      <c r="P195" s="5"/>
      <c r="Q195" s="16">
        <v>0</v>
      </c>
      <c r="R195" s="5"/>
      <c r="S195" s="17">
        <v>42061</v>
      </c>
      <c r="T195" s="17">
        <v>42061</v>
      </c>
      <c r="U195" s="17">
        <v>42231</v>
      </c>
      <c r="V195" s="17">
        <v>42231</v>
      </c>
      <c r="W195" s="17">
        <v>42061</v>
      </c>
      <c r="X195" s="17">
        <v>42681</v>
      </c>
      <c r="Y195" t="s">
        <v>1178</v>
      </c>
      <c r="Z195" t="s">
        <v>825</v>
      </c>
      <c r="AA195" t="s">
        <v>1179</v>
      </c>
      <c r="AC195" s="16">
        <v>1</v>
      </c>
      <c r="AD195" t="s">
        <v>795</v>
      </c>
      <c r="AE195" t="s">
        <v>961</v>
      </c>
      <c r="AF195" t="s">
        <v>744</v>
      </c>
      <c r="AG195" t="s">
        <v>1025</v>
      </c>
      <c r="AJ195" t="s">
        <v>963</v>
      </c>
      <c r="AK195" t="s">
        <v>964</v>
      </c>
      <c r="AL195" t="s">
        <v>965</v>
      </c>
      <c r="AM195" t="s">
        <v>531</v>
      </c>
      <c r="AP195" t="s">
        <v>966</v>
      </c>
      <c r="AQ195" t="s">
        <v>967</v>
      </c>
      <c r="AR195" t="s">
        <v>968</v>
      </c>
      <c r="AS195" t="s">
        <v>969</v>
      </c>
      <c r="AT195" t="s">
        <v>970</v>
      </c>
      <c r="AU195" t="s">
        <v>1636</v>
      </c>
    </row>
    <row r="196" spans="2:47" ht="11" outlineLevel="1" x14ac:dyDescent="0.15">
      <c r="B196" t="s">
        <v>1637</v>
      </c>
      <c r="C196" t="s">
        <v>1638</v>
      </c>
      <c r="D196" t="s">
        <v>184</v>
      </c>
      <c r="E196" t="s">
        <v>835</v>
      </c>
      <c r="F196" t="s">
        <v>807</v>
      </c>
      <c r="G196" t="s">
        <v>984</v>
      </c>
      <c r="H196" t="s">
        <v>985</v>
      </c>
      <c r="I196" t="s">
        <v>957</v>
      </c>
      <c r="J196" t="s">
        <v>637</v>
      </c>
      <c r="K196" t="s">
        <v>1053</v>
      </c>
      <c r="L196" t="s">
        <v>637</v>
      </c>
      <c r="M196" s="5">
        <v>3223391.96</v>
      </c>
      <c r="N196" s="5">
        <v>3223391.96</v>
      </c>
      <c r="O196" s="5">
        <v>3223391.96</v>
      </c>
      <c r="P196" s="5"/>
      <c r="Q196" s="16">
        <v>0</v>
      </c>
      <c r="R196" s="5"/>
      <c r="S196" s="17">
        <v>43001</v>
      </c>
      <c r="T196" s="17">
        <v>43003</v>
      </c>
      <c r="U196" s="17">
        <v>43187</v>
      </c>
      <c r="V196" s="17">
        <v>43187</v>
      </c>
      <c r="W196" s="17">
        <v>43001</v>
      </c>
      <c r="X196" s="17">
        <v>43270</v>
      </c>
      <c r="Y196" t="s">
        <v>959</v>
      </c>
      <c r="Z196" t="s">
        <v>796</v>
      </c>
      <c r="AA196" t="s">
        <v>960</v>
      </c>
      <c r="AC196" s="16">
        <v>2</v>
      </c>
      <c r="AD196" t="s">
        <v>795</v>
      </c>
      <c r="AE196" t="s">
        <v>961</v>
      </c>
      <c r="AF196" t="s">
        <v>744</v>
      </c>
      <c r="AG196" t="s">
        <v>1025</v>
      </c>
      <c r="AJ196" t="s">
        <v>963</v>
      </c>
      <c r="AK196" t="s">
        <v>964</v>
      </c>
      <c r="AL196" t="s">
        <v>965</v>
      </c>
      <c r="AM196" t="s">
        <v>531</v>
      </c>
      <c r="AP196" t="s">
        <v>966</v>
      </c>
      <c r="AQ196" t="s">
        <v>967</v>
      </c>
      <c r="AR196" t="s">
        <v>968</v>
      </c>
      <c r="AS196" t="s">
        <v>969</v>
      </c>
      <c r="AT196" t="s">
        <v>970</v>
      </c>
      <c r="AU196" t="s">
        <v>1639</v>
      </c>
    </row>
    <row r="197" spans="2:47" ht="11" outlineLevel="1" x14ac:dyDescent="0.15">
      <c r="B197" t="s">
        <v>1640</v>
      </c>
      <c r="C197" t="s">
        <v>1641</v>
      </c>
      <c r="D197" t="s">
        <v>190</v>
      </c>
      <c r="E197" t="s">
        <v>983</v>
      </c>
      <c r="F197" t="s">
        <v>798</v>
      </c>
      <c r="G197" t="s">
        <v>984</v>
      </c>
      <c r="H197" t="s">
        <v>985</v>
      </c>
      <c r="I197" t="s">
        <v>957</v>
      </c>
      <c r="J197" t="s">
        <v>608</v>
      </c>
      <c r="K197" t="s">
        <v>1184</v>
      </c>
      <c r="L197" t="s">
        <v>987</v>
      </c>
      <c r="M197" s="5">
        <v>3145872.97</v>
      </c>
      <c r="N197" s="5">
        <v>3145872.97</v>
      </c>
      <c r="O197" s="5">
        <v>3145872.97</v>
      </c>
      <c r="P197" s="5"/>
      <c r="Q197" s="16">
        <v>0</v>
      </c>
      <c r="R197" s="5"/>
      <c r="S197" s="17">
        <v>41991</v>
      </c>
      <c r="T197" s="17">
        <v>41991</v>
      </c>
      <c r="U197" s="17">
        <v>42510</v>
      </c>
      <c r="V197" s="17">
        <v>42510</v>
      </c>
      <c r="W197" s="17">
        <v>41991</v>
      </c>
      <c r="X197" s="17">
        <v>42548</v>
      </c>
      <c r="Y197" t="s">
        <v>959</v>
      </c>
      <c r="Z197" t="s">
        <v>796</v>
      </c>
      <c r="AA197" t="s">
        <v>960</v>
      </c>
      <c r="AC197" s="16">
        <v>7</v>
      </c>
      <c r="AD197" t="s">
        <v>795</v>
      </c>
      <c r="AE197" t="s">
        <v>961</v>
      </c>
      <c r="AF197" t="s">
        <v>739</v>
      </c>
      <c r="AG197" t="s">
        <v>993</v>
      </c>
      <c r="AJ197" t="s">
        <v>963</v>
      </c>
      <c r="AK197" t="s">
        <v>996</v>
      </c>
      <c r="AL197" t="s">
        <v>965</v>
      </c>
      <c r="AM197" t="s">
        <v>456</v>
      </c>
      <c r="AP197" t="s">
        <v>966</v>
      </c>
      <c r="AQ197" t="s">
        <v>967</v>
      </c>
      <c r="AR197" t="s">
        <v>968</v>
      </c>
      <c r="AS197" t="s">
        <v>969</v>
      </c>
      <c r="AT197" t="s">
        <v>970</v>
      </c>
      <c r="AU197" t="s">
        <v>1642</v>
      </c>
    </row>
    <row r="198" spans="2:47" ht="11" outlineLevel="1" x14ac:dyDescent="0.15">
      <c r="B198" t="s">
        <v>1643</v>
      </c>
      <c r="C198" t="s">
        <v>281</v>
      </c>
      <c r="G198" t="s">
        <v>955</v>
      </c>
      <c r="H198" t="s">
        <v>956</v>
      </c>
      <c r="I198" t="s">
        <v>957</v>
      </c>
      <c r="J198" t="s">
        <v>678</v>
      </c>
      <c r="K198" t="s">
        <v>1644</v>
      </c>
      <c r="L198" t="s">
        <v>678</v>
      </c>
      <c r="M198" s="5">
        <v>3113704</v>
      </c>
      <c r="N198" s="5">
        <v>3113704</v>
      </c>
      <c r="O198" s="5">
        <v>3372704</v>
      </c>
      <c r="P198" s="5"/>
      <c r="Q198" s="16">
        <v>0</v>
      </c>
      <c r="R198" s="5"/>
      <c r="S198" s="17">
        <v>45669</v>
      </c>
      <c r="T198" s="17">
        <v>45670</v>
      </c>
      <c r="U198" s="17">
        <v>45751</v>
      </c>
      <c r="V198" s="17">
        <v>45751</v>
      </c>
      <c r="W198" s="17">
        <v>45669</v>
      </c>
      <c r="X198" s="17">
        <v>45761</v>
      </c>
      <c r="Y198" t="s">
        <v>1178</v>
      </c>
      <c r="Z198" t="s">
        <v>825</v>
      </c>
      <c r="AA198" t="s">
        <v>1179</v>
      </c>
      <c r="AC198" s="16">
        <v>2</v>
      </c>
      <c r="AD198" t="s">
        <v>795</v>
      </c>
      <c r="AE198" t="s">
        <v>961</v>
      </c>
      <c r="AF198" t="s">
        <v>748</v>
      </c>
      <c r="AG198" t="s">
        <v>1057</v>
      </c>
      <c r="AH198" t="s">
        <v>1058</v>
      </c>
      <c r="AI198" t="s">
        <v>1059</v>
      </c>
      <c r="AJ198" t="s">
        <v>978</v>
      </c>
      <c r="AK198" t="s">
        <v>964</v>
      </c>
      <c r="AL198" t="s">
        <v>965</v>
      </c>
      <c r="AM198" t="s">
        <v>531</v>
      </c>
      <c r="AP198" t="s">
        <v>966</v>
      </c>
      <c r="AQ198" t="s">
        <v>967</v>
      </c>
      <c r="AR198" t="s">
        <v>968</v>
      </c>
      <c r="AS198" t="s">
        <v>969</v>
      </c>
      <c r="AT198" t="s">
        <v>970</v>
      </c>
      <c r="AU198" t="s">
        <v>1645</v>
      </c>
    </row>
    <row r="199" spans="2:47" ht="11" outlineLevel="1" x14ac:dyDescent="0.15">
      <c r="B199" t="s">
        <v>1646</v>
      </c>
      <c r="C199" t="s">
        <v>284</v>
      </c>
      <c r="G199" t="s">
        <v>1140</v>
      </c>
      <c r="H199" t="s">
        <v>1141</v>
      </c>
      <c r="I199" t="s">
        <v>957</v>
      </c>
      <c r="J199" t="s">
        <v>642</v>
      </c>
      <c r="K199" t="s">
        <v>1062</v>
      </c>
      <c r="L199" t="s">
        <v>642</v>
      </c>
      <c r="M199" s="5">
        <v>2946713.99</v>
      </c>
      <c r="N199" s="5">
        <v>2946713.99</v>
      </c>
      <c r="O199" s="5">
        <v>3180633.99</v>
      </c>
      <c r="P199" s="5">
        <v>790985.53</v>
      </c>
      <c r="Q199" s="16">
        <v>0</v>
      </c>
      <c r="R199" s="5"/>
      <c r="S199" s="17">
        <v>45761</v>
      </c>
      <c r="T199" s="17">
        <v>45762</v>
      </c>
      <c r="U199" s="17">
        <v>45980</v>
      </c>
      <c r="V199" s="17">
        <v>45980</v>
      </c>
      <c r="W199" s="17">
        <v>45761</v>
      </c>
      <c r="X199" s="17">
        <v>45926</v>
      </c>
      <c r="Y199" t="s">
        <v>1178</v>
      </c>
      <c r="Z199" t="s">
        <v>825</v>
      </c>
      <c r="AA199" t="s">
        <v>1179</v>
      </c>
      <c r="AC199" s="16">
        <v>1</v>
      </c>
      <c r="AD199" t="s">
        <v>795</v>
      </c>
      <c r="AE199" t="s">
        <v>961</v>
      </c>
      <c r="AF199" t="s">
        <v>740</v>
      </c>
      <c r="AG199" t="s">
        <v>1036</v>
      </c>
      <c r="AH199" t="s">
        <v>1058</v>
      </c>
      <c r="AI199" t="s">
        <v>1059</v>
      </c>
      <c r="AJ199" t="s">
        <v>978</v>
      </c>
      <c r="AK199" t="s">
        <v>964</v>
      </c>
      <c r="AL199" t="s">
        <v>965</v>
      </c>
      <c r="AM199" t="s">
        <v>531</v>
      </c>
      <c r="AP199" t="s">
        <v>966</v>
      </c>
      <c r="AQ199" t="s">
        <v>967</v>
      </c>
      <c r="AR199" t="s">
        <v>968</v>
      </c>
      <c r="AS199" t="s">
        <v>969</v>
      </c>
      <c r="AT199" t="s">
        <v>970</v>
      </c>
      <c r="AU199" t="s">
        <v>1647</v>
      </c>
    </row>
    <row r="200" spans="2:47" ht="11" outlineLevel="1" x14ac:dyDescent="0.15">
      <c r="B200" t="s">
        <v>1648</v>
      </c>
      <c r="C200" t="s">
        <v>1649</v>
      </c>
      <c r="D200" t="s">
        <v>186</v>
      </c>
      <c r="E200" t="s">
        <v>983</v>
      </c>
      <c r="F200" t="s">
        <v>807</v>
      </c>
      <c r="G200" t="s">
        <v>984</v>
      </c>
      <c r="H200" t="s">
        <v>985</v>
      </c>
      <c r="I200" t="s">
        <v>957</v>
      </c>
      <c r="J200" t="s">
        <v>604</v>
      </c>
      <c r="K200" t="s">
        <v>1088</v>
      </c>
      <c r="L200" t="s">
        <v>604</v>
      </c>
      <c r="M200" s="5">
        <v>2914681.66</v>
      </c>
      <c r="N200" s="5">
        <v>2914681.66</v>
      </c>
      <c r="O200" s="5">
        <v>2914681.66</v>
      </c>
      <c r="P200" s="5"/>
      <c r="Q200" s="16">
        <v>0</v>
      </c>
      <c r="R200" s="5"/>
      <c r="S200" s="17">
        <v>42809</v>
      </c>
      <c r="T200" s="17">
        <v>42809</v>
      </c>
      <c r="U200" s="17">
        <v>43030</v>
      </c>
      <c r="V200" s="17">
        <v>43030</v>
      </c>
      <c r="W200" s="17">
        <v>42809</v>
      </c>
      <c r="X200" s="17">
        <v>43159</v>
      </c>
      <c r="Y200" t="s">
        <v>955</v>
      </c>
      <c r="Z200" t="s">
        <v>818</v>
      </c>
      <c r="AA200" t="s">
        <v>1023</v>
      </c>
      <c r="AB200" t="s">
        <v>1024</v>
      </c>
      <c r="AC200" s="16">
        <v>3</v>
      </c>
      <c r="AD200" t="s">
        <v>795</v>
      </c>
      <c r="AE200" t="s">
        <v>961</v>
      </c>
      <c r="AF200" t="s">
        <v>739</v>
      </c>
      <c r="AG200" t="s">
        <v>993</v>
      </c>
      <c r="AJ200" t="s">
        <v>963</v>
      </c>
      <c r="AK200" t="s">
        <v>996</v>
      </c>
      <c r="AL200" t="s">
        <v>965</v>
      </c>
      <c r="AM200" t="s">
        <v>456</v>
      </c>
      <c r="AP200" t="s">
        <v>966</v>
      </c>
      <c r="AQ200" t="s">
        <v>967</v>
      </c>
      <c r="AR200" t="s">
        <v>968</v>
      </c>
      <c r="AS200" t="s">
        <v>969</v>
      </c>
      <c r="AT200" t="s">
        <v>970</v>
      </c>
      <c r="AU200" t="s">
        <v>1650</v>
      </c>
    </row>
    <row r="201" spans="2:47" ht="11" outlineLevel="1" x14ac:dyDescent="0.15">
      <c r="B201" t="s">
        <v>1651</v>
      </c>
      <c r="C201" t="s">
        <v>285</v>
      </c>
      <c r="G201" t="s">
        <v>1140</v>
      </c>
      <c r="H201" t="s">
        <v>1141</v>
      </c>
      <c r="I201" t="s">
        <v>957</v>
      </c>
      <c r="J201" t="s">
        <v>642</v>
      </c>
      <c r="K201" t="s">
        <v>1062</v>
      </c>
      <c r="L201" t="s">
        <v>642</v>
      </c>
      <c r="M201" s="5">
        <v>2904047.34</v>
      </c>
      <c r="N201" s="5">
        <v>2904047.34</v>
      </c>
      <c r="O201" s="5">
        <v>2904047.34</v>
      </c>
      <c r="P201" s="5"/>
      <c r="Q201" s="16">
        <v>0</v>
      </c>
      <c r="R201" s="5"/>
      <c r="S201" s="17">
        <v>45099</v>
      </c>
      <c r="T201" s="17">
        <v>45100</v>
      </c>
      <c r="U201" s="17">
        <v>45283</v>
      </c>
      <c r="V201" s="17">
        <v>45649</v>
      </c>
      <c r="W201" s="17">
        <v>45099</v>
      </c>
      <c r="X201" s="17">
        <v>45550</v>
      </c>
      <c r="Y201" t="s">
        <v>1178</v>
      </c>
      <c r="Z201" t="s">
        <v>825</v>
      </c>
      <c r="AA201" t="s">
        <v>1179</v>
      </c>
      <c r="AC201" s="16">
        <v>1</v>
      </c>
      <c r="AD201" t="s">
        <v>795</v>
      </c>
      <c r="AE201" t="s">
        <v>961</v>
      </c>
      <c r="AF201" t="s">
        <v>755</v>
      </c>
      <c r="AG201" t="s">
        <v>1049</v>
      </c>
      <c r="AJ201" t="s">
        <v>963</v>
      </c>
      <c r="AK201" t="s">
        <v>964</v>
      </c>
      <c r="AL201" t="s">
        <v>965</v>
      </c>
      <c r="AM201" t="s">
        <v>531</v>
      </c>
      <c r="AP201" t="s">
        <v>966</v>
      </c>
      <c r="AQ201" t="s">
        <v>967</v>
      </c>
      <c r="AR201" t="s">
        <v>968</v>
      </c>
      <c r="AS201" t="s">
        <v>969</v>
      </c>
      <c r="AT201" t="s">
        <v>970</v>
      </c>
      <c r="AU201" t="s">
        <v>1652</v>
      </c>
    </row>
    <row r="202" spans="2:47" ht="11" outlineLevel="1" x14ac:dyDescent="0.15">
      <c r="B202" t="s">
        <v>1653</v>
      </c>
      <c r="C202" t="s">
        <v>286</v>
      </c>
      <c r="G202" t="s">
        <v>1140</v>
      </c>
      <c r="H202" t="s">
        <v>1141</v>
      </c>
      <c r="I202" t="s">
        <v>957</v>
      </c>
      <c r="J202" t="s">
        <v>632</v>
      </c>
      <c r="K202" t="s">
        <v>1654</v>
      </c>
      <c r="L202" t="s">
        <v>632</v>
      </c>
      <c r="M202" s="5">
        <v>2903491.08</v>
      </c>
      <c r="N202" s="5">
        <v>2903491.08</v>
      </c>
      <c r="O202" s="5">
        <v>2903491.08</v>
      </c>
      <c r="P202" s="5"/>
      <c r="Q202" s="16">
        <v>0</v>
      </c>
      <c r="R202" s="5"/>
      <c r="S202" s="17">
        <v>45777</v>
      </c>
      <c r="T202" s="17">
        <v>45777</v>
      </c>
      <c r="U202" s="17">
        <v>45973</v>
      </c>
      <c r="V202" s="17">
        <v>45973</v>
      </c>
      <c r="W202" s="17">
        <v>45777</v>
      </c>
      <c r="X202" s="17">
        <v>46014</v>
      </c>
      <c r="Y202" t="s">
        <v>1140</v>
      </c>
      <c r="Z202" t="s">
        <v>827</v>
      </c>
      <c r="AA202" t="s">
        <v>1000</v>
      </c>
      <c r="AC202" s="16">
        <v>1</v>
      </c>
      <c r="AD202" t="s">
        <v>795</v>
      </c>
      <c r="AE202" t="s">
        <v>961</v>
      </c>
      <c r="AF202" t="s">
        <v>748</v>
      </c>
      <c r="AG202" t="s">
        <v>1057</v>
      </c>
      <c r="AJ202" t="s">
        <v>963</v>
      </c>
      <c r="AK202" t="s">
        <v>964</v>
      </c>
      <c r="AL202" t="s">
        <v>965</v>
      </c>
      <c r="AM202" t="s">
        <v>575</v>
      </c>
      <c r="AP202" t="s">
        <v>966</v>
      </c>
      <c r="AQ202" t="s">
        <v>967</v>
      </c>
      <c r="AR202" t="s">
        <v>968</v>
      </c>
      <c r="AS202" t="s">
        <v>969</v>
      </c>
      <c r="AT202" t="s">
        <v>970</v>
      </c>
      <c r="AU202" t="s">
        <v>1655</v>
      </c>
    </row>
    <row r="203" spans="2:47" ht="11" outlineLevel="1" x14ac:dyDescent="0.15">
      <c r="B203" t="s">
        <v>1656</v>
      </c>
      <c r="C203" t="s">
        <v>1149</v>
      </c>
      <c r="D203" t="s">
        <v>179</v>
      </c>
      <c r="E203" t="s">
        <v>983</v>
      </c>
      <c r="F203" t="s">
        <v>807</v>
      </c>
      <c r="G203" t="s">
        <v>984</v>
      </c>
      <c r="H203" t="s">
        <v>985</v>
      </c>
      <c r="I203" t="s">
        <v>957</v>
      </c>
      <c r="J203" t="s">
        <v>603</v>
      </c>
      <c r="K203" t="s">
        <v>1299</v>
      </c>
      <c r="L203" t="s">
        <v>603</v>
      </c>
      <c r="M203" s="5">
        <v>2900413.13</v>
      </c>
      <c r="N203" s="5">
        <v>2900413.13</v>
      </c>
      <c r="O203" s="5">
        <v>2900413.13</v>
      </c>
      <c r="P203" s="5"/>
      <c r="Q203" s="16">
        <v>0</v>
      </c>
      <c r="R203" s="5"/>
      <c r="S203" s="17">
        <v>42524</v>
      </c>
      <c r="T203" s="17">
        <v>42524</v>
      </c>
      <c r="U203" s="17">
        <v>42716</v>
      </c>
      <c r="V203" s="17">
        <v>42716</v>
      </c>
      <c r="W203" s="17">
        <v>42524</v>
      </c>
      <c r="X203" s="17">
        <v>42824</v>
      </c>
      <c r="Y203" t="s">
        <v>955</v>
      </c>
      <c r="Z203" t="s">
        <v>818</v>
      </c>
      <c r="AA203" t="s">
        <v>1023</v>
      </c>
      <c r="AB203" t="s">
        <v>1024</v>
      </c>
      <c r="AC203" s="16">
        <v>5</v>
      </c>
      <c r="AD203" t="s">
        <v>795</v>
      </c>
      <c r="AE203" t="s">
        <v>961</v>
      </c>
      <c r="AF203" t="s">
        <v>755</v>
      </c>
      <c r="AG203" t="s">
        <v>1049</v>
      </c>
      <c r="AJ203" t="s">
        <v>963</v>
      </c>
      <c r="AK203" t="s">
        <v>964</v>
      </c>
      <c r="AL203" t="s">
        <v>965</v>
      </c>
      <c r="AM203" t="s">
        <v>575</v>
      </c>
      <c r="AP203" t="s">
        <v>966</v>
      </c>
      <c r="AQ203" t="s">
        <v>967</v>
      </c>
      <c r="AR203" t="s">
        <v>968</v>
      </c>
      <c r="AS203" t="s">
        <v>969</v>
      </c>
      <c r="AT203" t="s">
        <v>970</v>
      </c>
      <c r="AU203" t="s">
        <v>1657</v>
      </c>
    </row>
    <row r="204" spans="2:47" ht="11" outlineLevel="1" x14ac:dyDescent="0.15">
      <c r="B204" t="s">
        <v>1658</v>
      </c>
      <c r="C204" t="s">
        <v>287</v>
      </c>
      <c r="G204" t="s">
        <v>955</v>
      </c>
      <c r="H204" t="s">
        <v>956</v>
      </c>
      <c r="I204" t="s">
        <v>957</v>
      </c>
      <c r="J204" t="s">
        <v>662</v>
      </c>
      <c r="K204" t="s">
        <v>1343</v>
      </c>
      <c r="L204" t="s">
        <v>662</v>
      </c>
      <c r="M204" s="5">
        <v>2893827.65</v>
      </c>
      <c r="N204" s="5">
        <v>2893827.65</v>
      </c>
      <c r="O204" s="5">
        <v>2893827.65</v>
      </c>
      <c r="P204" s="5"/>
      <c r="Q204" s="16">
        <v>0</v>
      </c>
      <c r="R204" s="5"/>
      <c r="S204" s="17">
        <v>42438</v>
      </c>
      <c r="T204" s="17">
        <v>42438</v>
      </c>
      <c r="U204" s="17">
        <v>43633</v>
      </c>
      <c r="V204" s="17">
        <v>43633</v>
      </c>
      <c r="W204" s="17">
        <v>42438</v>
      </c>
      <c r="X204" s="17">
        <v>43622</v>
      </c>
      <c r="Y204" t="s">
        <v>955</v>
      </c>
      <c r="Z204" t="s">
        <v>818</v>
      </c>
      <c r="AA204" t="s">
        <v>960</v>
      </c>
      <c r="AC204" s="16">
        <v>4</v>
      </c>
      <c r="AD204" t="s">
        <v>795</v>
      </c>
      <c r="AE204" t="s">
        <v>961</v>
      </c>
      <c r="AF204" t="s">
        <v>738</v>
      </c>
      <c r="AG204" t="s">
        <v>988</v>
      </c>
      <c r="AJ204" t="s">
        <v>963</v>
      </c>
      <c r="AK204" t="s">
        <v>989</v>
      </c>
      <c r="AL204" t="s">
        <v>965</v>
      </c>
      <c r="AM204" t="s">
        <v>531</v>
      </c>
      <c r="AP204" t="s">
        <v>966</v>
      </c>
      <c r="AQ204" t="s">
        <v>967</v>
      </c>
      <c r="AR204" t="s">
        <v>968</v>
      </c>
      <c r="AS204" t="s">
        <v>969</v>
      </c>
      <c r="AT204" t="s">
        <v>970</v>
      </c>
      <c r="AU204" t="s">
        <v>1659</v>
      </c>
    </row>
    <row r="205" spans="2:47" ht="11" outlineLevel="1" x14ac:dyDescent="0.15">
      <c r="B205" t="s">
        <v>1660</v>
      </c>
      <c r="C205" t="s">
        <v>288</v>
      </c>
      <c r="G205" t="s">
        <v>955</v>
      </c>
      <c r="H205" t="s">
        <v>956</v>
      </c>
      <c r="I205" t="s">
        <v>957</v>
      </c>
      <c r="J205" t="s">
        <v>653</v>
      </c>
      <c r="K205" t="s">
        <v>1171</v>
      </c>
      <c r="L205" t="s">
        <v>653</v>
      </c>
      <c r="M205" s="5">
        <v>2890470</v>
      </c>
      <c r="N205" s="5">
        <v>2890470</v>
      </c>
      <c r="O205" s="5">
        <v>2890470</v>
      </c>
      <c r="P205" s="5"/>
      <c r="Q205" s="16">
        <v>0</v>
      </c>
      <c r="R205" s="5"/>
      <c r="S205" s="17">
        <v>45197</v>
      </c>
      <c r="T205" s="17">
        <v>45197</v>
      </c>
      <c r="U205" s="17">
        <v>45642</v>
      </c>
      <c r="V205" s="17">
        <v>45642</v>
      </c>
      <c r="W205" s="17">
        <v>45197</v>
      </c>
      <c r="X205" s="17">
        <v>45820</v>
      </c>
      <c r="Y205" t="s">
        <v>955</v>
      </c>
      <c r="Z205" t="s">
        <v>818</v>
      </c>
      <c r="AA205" t="s">
        <v>1030</v>
      </c>
      <c r="AC205" s="16">
        <v>3</v>
      </c>
      <c r="AD205" t="s">
        <v>795</v>
      </c>
      <c r="AE205" t="s">
        <v>961</v>
      </c>
      <c r="AF205" t="s">
        <v>741</v>
      </c>
      <c r="AG205" t="s">
        <v>1031</v>
      </c>
      <c r="AJ205" t="s">
        <v>963</v>
      </c>
      <c r="AK205" t="s">
        <v>964</v>
      </c>
      <c r="AL205" t="s">
        <v>965</v>
      </c>
      <c r="AM205" t="s">
        <v>531</v>
      </c>
      <c r="AP205" t="s">
        <v>966</v>
      </c>
      <c r="AQ205" t="s">
        <v>967</v>
      </c>
      <c r="AR205" t="s">
        <v>968</v>
      </c>
      <c r="AS205" t="s">
        <v>969</v>
      </c>
      <c r="AT205" t="s">
        <v>970</v>
      </c>
      <c r="AU205" t="s">
        <v>1661</v>
      </c>
    </row>
    <row r="206" spans="2:47" ht="11" outlineLevel="1" x14ac:dyDescent="0.15">
      <c r="B206" t="s">
        <v>1662</v>
      </c>
      <c r="C206" t="s">
        <v>289</v>
      </c>
      <c r="G206" t="s">
        <v>955</v>
      </c>
      <c r="H206" t="s">
        <v>956</v>
      </c>
      <c r="I206" t="s">
        <v>957</v>
      </c>
      <c r="J206" t="s">
        <v>640</v>
      </c>
      <c r="K206" t="s">
        <v>1044</v>
      </c>
      <c r="L206" t="s">
        <v>1045</v>
      </c>
      <c r="M206" s="5">
        <v>2885122</v>
      </c>
      <c r="N206" s="5">
        <v>2885122</v>
      </c>
      <c r="O206" s="5">
        <v>2885122</v>
      </c>
      <c r="P206" s="5"/>
      <c r="Q206" s="16">
        <v>0</v>
      </c>
      <c r="R206" s="5"/>
      <c r="S206" s="17">
        <v>43707</v>
      </c>
      <c r="T206" s="17">
        <v>43707</v>
      </c>
      <c r="U206" s="17">
        <v>45614</v>
      </c>
      <c r="V206" s="17">
        <v>45614</v>
      </c>
      <c r="W206" s="17">
        <v>43707</v>
      </c>
      <c r="X206" s="17">
        <v>45741</v>
      </c>
      <c r="Y206" t="s">
        <v>955</v>
      </c>
      <c r="Z206" t="s">
        <v>818</v>
      </c>
      <c r="AA206" t="s">
        <v>1030</v>
      </c>
      <c r="AC206" s="16">
        <v>5</v>
      </c>
      <c r="AD206" t="s">
        <v>795</v>
      </c>
      <c r="AE206" t="s">
        <v>961</v>
      </c>
      <c r="AF206" t="s">
        <v>760</v>
      </c>
      <c r="AG206" t="s">
        <v>1223</v>
      </c>
      <c r="AH206" t="s">
        <v>1058</v>
      </c>
      <c r="AI206" t="s">
        <v>1059</v>
      </c>
      <c r="AJ206" t="s">
        <v>978</v>
      </c>
      <c r="AK206" t="s">
        <v>964</v>
      </c>
      <c r="AL206" t="s">
        <v>965</v>
      </c>
      <c r="AM206" t="s">
        <v>531</v>
      </c>
      <c r="AP206" t="s">
        <v>966</v>
      </c>
      <c r="AQ206" t="s">
        <v>967</v>
      </c>
      <c r="AR206" t="s">
        <v>968</v>
      </c>
      <c r="AS206" t="s">
        <v>969</v>
      </c>
      <c r="AT206" t="s">
        <v>970</v>
      </c>
      <c r="AU206" t="s">
        <v>1663</v>
      </c>
    </row>
    <row r="207" spans="2:47" ht="11" outlineLevel="1" x14ac:dyDescent="0.15">
      <c r="B207" t="s">
        <v>1664</v>
      </c>
      <c r="C207" t="s">
        <v>1665</v>
      </c>
      <c r="D207" t="s">
        <v>179</v>
      </c>
      <c r="E207" t="s">
        <v>983</v>
      </c>
      <c r="F207" t="s">
        <v>807</v>
      </c>
      <c r="G207" t="s">
        <v>984</v>
      </c>
      <c r="H207" t="s">
        <v>985</v>
      </c>
      <c r="I207" t="s">
        <v>957</v>
      </c>
      <c r="J207" t="s">
        <v>603</v>
      </c>
      <c r="K207" t="s">
        <v>1299</v>
      </c>
      <c r="L207" t="s">
        <v>603</v>
      </c>
      <c r="M207" s="5">
        <v>2884743.5</v>
      </c>
      <c r="N207" s="5">
        <v>2884743.5</v>
      </c>
      <c r="O207" s="5">
        <v>2884743.5</v>
      </c>
      <c r="P207" s="5"/>
      <c r="Q207" s="16">
        <v>0</v>
      </c>
      <c r="R207" s="5"/>
      <c r="S207" s="17">
        <v>43634</v>
      </c>
      <c r="T207" s="17">
        <v>43634</v>
      </c>
      <c r="U207" s="17">
        <v>43976</v>
      </c>
      <c r="V207" s="17">
        <v>43976</v>
      </c>
      <c r="W207" s="17">
        <v>43634</v>
      </c>
      <c r="X207" s="17">
        <v>44005</v>
      </c>
      <c r="Y207" t="s">
        <v>955</v>
      </c>
      <c r="Z207" t="s">
        <v>818</v>
      </c>
      <c r="AA207" t="s">
        <v>1023</v>
      </c>
      <c r="AB207" t="s">
        <v>1024</v>
      </c>
      <c r="AC207" s="16">
        <v>2</v>
      </c>
      <c r="AD207" t="s">
        <v>795</v>
      </c>
      <c r="AE207" t="s">
        <v>961</v>
      </c>
      <c r="AF207" t="s">
        <v>739</v>
      </c>
      <c r="AG207" t="s">
        <v>993</v>
      </c>
      <c r="AH207" t="s">
        <v>1193</v>
      </c>
      <c r="AI207" t="s">
        <v>1194</v>
      </c>
      <c r="AJ207" t="s">
        <v>978</v>
      </c>
      <c r="AK207" t="s">
        <v>996</v>
      </c>
      <c r="AL207" t="s">
        <v>965</v>
      </c>
      <c r="AM207" t="s">
        <v>456</v>
      </c>
      <c r="AP207" t="s">
        <v>966</v>
      </c>
      <c r="AQ207" t="s">
        <v>967</v>
      </c>
      <c r="AR207" t="s">
        <v>968</v>
      </c>
      <c r="AS207" t="s">
        <v>969</v>
      </c>
      <c r="AT207" t="s">
        <v>970</v>
      </c>
      <c r="AU207" t="s">
        <v>1666</v>
      </c>
    </row>
    <row r="208" spans="2:47" ht="11" outlineLevel="1" x14ac:dyDescent="0.15">
      <c r="B208" t="s">
        <v>1667</v>
      </c>
      <c r="C208" t="s">
        <v>1383</v>
      </c>
      <c r="D208" t="s">
        <v>167</v>
      </c>
      <c r="E208" t="s">
        <v>983</v>
      </c>
      <c r="F208" t="s">
        <v>807</v>
      </c>
      <c r="G208" t="s">
        <v>984</v>
      </c>
      <c r="H208" t="s">
        <v>985</v>
      </c>
      <c r="I208" t="s">
        <v>957</v>
      </c>
      <c r="J208" t="s">
        <v>601</v>
      </c>
      <c r="K208" t="s">
        <v>1022</v>
      </c>
      <c r="L208" t="s">
        <v>601</v>
      </c>
      <c r="M208" s="5">
        <v>2804625.52</v>
      </c>
      <c r="N208" s="5">
        <v>2804625.52</v>
      </c>
      <c r="O208" s="5">
        <v>2804625.52</v>
      </c>
      <c r="P208" s="5"/>
      <c r="Q208" s="16">
        <v>0</v>
      </c>
      <c r="R208" s="5"/>
      <c r="S208" s="17">
        <v>42557</v>
      </c>
      <c r="T208" s="17">
        <v>42557</v>
      </c>
      <c r="U208" s="17">
        <v>42790</v>
      </c>
      <c r="V208" s="17">
        <v>42790</v>
      </c>
      <c r="W208" s="17">
        <v>42557</v>
      </c>
      <c r="X208" s="17">
        <v>43005</v>
      </c>
      <c r="Y208" t="s">
        <v>955</v>
      </c>
      <c r="Z208" t="s">
        <v>818</v>
      </c>
      <c r="AA208" t="s">
        <v>1023</v>
      </c>
      <c r="AB208" t="s">
        <v>1024</v>
      </c>
      <c r="AC208" s="16">
        <v>3</v>
      </c>
      <c r="AD208" t="s">
        <v>795</v>
      </c>
      <c r="AE208" t="s">
        <v>961</v>
      </c>
      <c r="AF208" t="s">
        <v>739</v>
      </c>
      <c r="AG208" t="s">
        <v>993</v>
      </c>
      <c r="AJ208" t="s">
        <v>963</v>
      </c>
      <c r="AK208" t="s">
        <v>996</v>
      </c>
      <c r="AL208" t="s">
        <v>965</v>
      </c>
      <c r="AM208" t="s">
        <v>456</v>
      </c>
      <c r="AP208" t="s">
        <v>966</v>
      </c>
      <c r="AQ208" t="s">
        <v>967</v>
      </c>
      <c r="AR208" t="s">
        <v>968</v>
      </c>
      <c r="AS208" t="s">
        <v>969</v>
      </c>
      <c r="AT208" t="s">
        <v>970</v>
      </c>
      <c r="AU208" t="s">
        <v>1668</v>
      </c>
    </row>
    <row r="209" spans="2:47" ht="11" outlineLevel="1" x14ac:dyDescent="0.15">
      <c r="B209" t="s">
        <v>1669</v>
      </c>
      <c r="C209" t="s">
        <v>291</v>
      </c>
      <c r="G209" t="s">
        <v>955</v>
      </c>
      <c r="H209" t="s">
        <v>956</v>
      </c>
      <c r="I209" t="s">
        <v>957</v>
      </c>
      <c r="J209" t="s">
        <v>634</v>
      </c>
      <c r="K209" t="s">
        <v>1670</v>
      </c>
      <c r="L209" t="s">
        <v>634</v>
      </c>
      <c r="M209" s="5">
        <v>2779470.11</v>
      </c>
      <c r="N209" s="5">
        <v>2779470.11</v>
      </c>
      <c r="O209" s="5">
        <v>3349765.11</v>
      </c>
      <c r="P209" s="5"/>
      <c r="Q209" s="16">
        <v>0</v>
      </c>
      <c r="R209" s="5"/>
      <c r="S209" s="17">
        <v>42027</v>
      </c>
      <c r="T209" s="17">
        <v>42025</v>
      </c>
      <c r="U209" s="17">
        <v>42135</v>
      </c>
      <c r="V209" s="17">
        <v>42135</v>
      </c>
      <c r="W209" s="17">
        <v>42027</v>
      </c>
      <c r="X209" s="17">
        <v>42125</v>
      </c>
      <c r="Y209" t="s">
        <v>1178</v>
      </c>
      <c r="Z209" t="s">
        <v>825</v>
      </c>
      <c r="AA209" t="s">
        <v>1179</v>
      </c>
      <c r="AC209" s="16">
        <v>1</v>
      </c>
      <c r="AD209" t="s">
        <v>795</v>
      </c>
      <c r="AE209" t="s">
        <v>961</v>
      </c>
      <c r="AF209" t="s">
        <v>750</v>
      </c>
      <c r="AG209" t="s">
        <v>1515</v>
      </c>
      <c r="AJ209" t="s">
        <v>963</v>
      </c>
      <c r="AK209" t="s">
        <v>1671</v>
      </c>
      <c r="AL209" t="s">
        <v>965</v>
      </c>
      <c r="AM209" t="s">
        <v>531</v>
      </c>
      <c r="AP209" t="s">
        <v>966</v>
      </c>
      <c r="AQ209" t="s">
        <v>967</v>
      </c>
      <c r="AR209" t="s">
        <v>968</v>
      </c>
      <c r="AS209" t="s">
        <v>969</v>
      </c>
      <c r="AT209" t="s">
        <v>970</v>
      </c>
      <c r="AU209" t="s">
        <v>1672</v>
      </c>
    </row>
    <row r="210" spans="2:47" ht="11" outlineLevel="1" x14ac:dyDescent="0.15">
      <c r="B210" t="s">
        <v>1673</v>
      </c>
      <c r="C210" t="s">
        <v>1481</v>
      </c>
      <c r="D210" t="s">
        <v>179</v>
      </c>
      <c r="E210" t="s">
        <v>983</v>
      </c>
      <c r="F210" t="s">
        <v>807</v>
      </c>
      <c r="G210" t="s">
        <v>984</v>
      </c>
      <c r="H210" t="s">
        <v>985</v>
      </c>
      <c r="I210" t="s">
        <v>957</v>
      </c>
      <c r="J210" t="s">
        <v>603</v>
      </c>
      <c r="K210" t="s">
        <v>1299</v>
      </c>
      <c r="L210" t="s">
        <v>603</v>
      </c>
      <c r="M210" s="5">
        <v>2776721.25</v>
      </c>
      <c r="N210" s="5">
        <v>2776721.25</v>
      </c>
      <c r="O210" s="5">
        <v>2776721.25</v>
      </c>
      <c r="P210" s="5"/>
      <c r="Q210" s="16">
        <v>0</v>
      </c>
      <c r="R210" s="5"/>
      <c r="S210" s="17">
        <v>42636</v>
      </c>
      <c r="T210" s="17">
        <v>42636</v>
      </c>
      <c r="U210" s="17">
        <v>42915</v>
      </c>
      <c r="V210" s="17">
        <v>42915</v>
      </c>
      <c r="W210" s="17">
        <v>42636</v>
      </c>
      <c r="X210" s="17">
        <v>42962</v>
      </c>
      <c r="Y210" t="s">
        <v>955</v>
      </c>
      <c r="Z210" t="s">
        <v>818</v>
      </c>
      <c r="AA210" t="s">
        <v>1023</v>
      </c>
      <c r="AB210" t="s">
        <v>1289</v>
      </c>
      <c r="AC210" s="16">
        <v>3</v>
      </c>
      <c r="AD210" t="s">
        <v>795</v>
      </c>
      <c r="AE210" t="s">
        <v>961</v>
      </c>
      <c r="AF210" t="s">
        <v>739</v>
      </c>
      <c r="AG210" t="s">
        <v>993</v>
      </c>
      <c r="AJ210" t="s">
        <v>963</v>
      </c>
      <c r="AK210" t="s">
        <v>996</v>
      </c>
      <c r="AL210" t="s">
        <v>965</v>
      </c>
      <c r="AM210" t="s">
        <v>456</v>
      </c>
      <c r="AP210" t="s">
        <v>966</v>
      </c>
      <c r="AQ210" t="s">
        <v>967</v>
      </c>
      <c r="AR210" t="s">
        <v>968</v>
      </c>
      <c r="AS210" t="s">
        <v>969</v>
      </c>
      <c r="AT210" t="s">
        <v>970</v>
      </c>
      <c r="AU210" t="s">
        <v>1674</v>
      </c>
    </row>
    <row r="211" spans="2:47" ht="11" outlineLevel="1" x14ac:dyDescent="0.15">
      <c r="B211" t="s">
        <v>1675</v>
      </c>
      <c r="C211" t="s">
        <v>1676</v>
      </c>
      <c r="D211" t="s">
        <v>282</v>
      </c>
      <c r="E211" t="s">
        <v>983</v>
      </c>
      <c r="F211" t="s">
        <v>807</v>
      </c>
      <c r="G211" t="s">
        <v>984</v>
      </c>
      <c r="H211" t="s">
        <v>985</v>
      </c>
      <c r="I211" t="s">
        <v>957</v>
      </c>
      <c r="J211" t="s">
        <v>679</v>
      </c>
      <c r="K211" t="s">
        <v>1677</v>
      </c>
      <c r="L211" t="s">
        <v>679</v>
      </c>
      <c r="M211" s="5">
        <v>2771882.83</v>
      </c>
      <c r="N211" s="5">
        <v>2771882.83</v>
      </c>
      <c r="O211" s="5">
        <v>2771882.83</v>
      </c>
      <c r="P211" s="5"/>
      <c r="Q211" s="16">
        <v>0</v>
      </c>
      <c r="R211" s="5"/>
      <c r="S211" s="17">
        <v>45156</v>
      </c>
      <c r="T211" s="17">
        <v>45167</v>
      </c>
      <c r="U211" s="17">
        <v>45790</v>
      </c>
      <c r="V211" s="17">
        <v>45790</v>
      </c>
      <c r="W211" s="17">
        <v>45156</v>
      </c>
      <c r="X211" s="17">
        <v>45750</v>
      </c>
      <c r="Y211" t="s">
        <v>955</v>
      </c>
      <c r="Z211" t="s">
        <v>818</v>
      </c>
      <c r="AA211" t="s">
        <v>1023</v>
      </c>
      <c r="AB211" t="s">
        <v>1024</v>
      </c>
      <c r="AC211" s="16">
        <v>1</v>
      </c>
      <c r="AD211" t="s">
        <v>795</v>
      </c>
      <c r="AE211" t="s">
        <v>961</v>
      </c>
      <c r="AF211" t="s">
        <v>742</v>
      </c>
      <c r="AG211" t="s">
        <v>1678</v>
      </c>
      <c r="AH211" t="s">
        <v>1058</v>
      </c>
      <c r="AI211" t="s">
        <v>1059</v>
      </c>
      <c r="AJ211" t="s">
        <v>978</v>
      </c>
      <c r="AK211" t="s">
        <v>964</v>
      </c>
      <c r="AL211" t="s">
        <v>965</v>
      </c>
      <c r="AM211" t="s">
        <v>531</v>
      </c>
      <c r="AP211" t="s">
        <v>966</v>
      </c>
      <c r="AQ211" t="s">
        <v>967</v>
      </c>
      <c r="AR211" t="s">
        <v>968</v>
      </c>
      <c r="AS211" t="s">
        <v>969</v>
      </c>
      <c r="AT211" t="s">
        <v>970</v>
      </c>
      <c r="AU211" t="s">
        <v>1679</v>
      </c>
    </row>
    <row r="212" spans="2:47" ht="11" outlineLevel="1" x14ac:dyDescent="0.15">
      <c r="B212" t="s">
        <v>1680</v>
      </c>
      <c r="C212" t="s">
        <v>292</v>
      </c>
      <c r="G212" t="s">
        <v>1140</v>
      </c>
      <c r="H212" t="s">
        <v>1141</v>
      </c>
      <c r="I212" t="s">
        <v>957</v>
      </c>
      <c r="J212" t="s">
        <v>680</v>
      </c>
      <c r="K212" t="s">
        <v>1681</v>
      </c>
      <c r="L212" t="s">
        <v>1682</v>
      </c>
      <c r="M212" s="5">
        <v>2740000</v>
      </c>
      <c r="N212" s="5">
        <v>2740000</v>
      </c>
      <c r="O212" s="5">
        <v>2740000</v>
      </c>
      <c r="P212" s="5"/>
      <c r="Q212" s="16">
        <v>0</v>
      </c>
      <c r="R212" s="5"/>
      <c r="S212" s="17">
        <v>42272</v>
      </c>
      <c r="T212" s="17">
        <v>42272</v>
      </c>
      <c r="U212" s="17">
        <v>42643</v>
      </c>
      <c r="V212" s="17">
        <v>42643</v>
      </c>
      <c r="W212" s="17">
        <v>42272</v>
      </c>
      <c r="X212" s="17">
        <v>42369</v>
      </c>
      <c r="Y212" t="s">
        <v>984</v>
      </c>
      <c r="Z212" t="s">
        <v>804</v>
      </c>
      <c r="AA212" t="s">
        <v>1000</v>
      </c>
      <c r="AC212" s="16">
        <v>1</v>
      </c>
      <c r="AD212" t="s">
        <v>865</v>
      </c>
      <c r="AE212" t="s">
        <v>1683</v>
      </c>
      <c r="AF212" t="s">
        <v>750</v>
      </c>
      <c r="AG212" t="s">
        <v>1515</v>
      </c>
      <c r="AJ212" t="s">
        <v>963</v>
      </c>
      <c r="AK212" t="s">
        <v>1516</v>
      </c>
      <c r="AL212" t="s">
        <v>965</v>
      </c>
      <c r="AM212" t="s">
        <v>645</v>
      </c>
      <c r="AP212" t="s">
        <v>966</v>
      </c>
      <c r="AQ212" t="s">
        <v>967</v>
      </c>
      <c r="AR212" t="s">
        <v>968</v>
      </c>
      <c r="AS212" t="s">
        <v>969</v>
      </c>
      <c r="AT212" t="s">
        <v>970</v>
      </c>
      <c r="AU212" t="s">
        <v>1684</v>
      </c>
    </row>
    <row r="213" spans="2:47" ht="11" outlineLevel="1" x14ac:dyDescent="0.15">
      <c r="B213" t="s">
        <v>1685</v>
      </c>
      <c r="C213" t="s">
        <v>1686</v>
      </c>
      <c r="D213" t="s">
        <v>211</v>
      </c>
      <c r="E213" t="s">
        <v>983</v>
      </c>
      <c r="F213" t="s">
        <v>807</v>
      </c>
      <c r="G213" t="s">
        <v>984</v>
      </c>
      <c r="H213" t="s">
        <v>985</v>
      </c>
      <c r="I213" t="s">
        <v>957</v>
      </c>
      <c r="J213" t="s">
        <v>610</v>
      </c>
      <c r="K213" t="s">
        <v>1294</v>
      </c>
      <c r="L213" t="s">
        <v>610</v>
      </c>
      <c r="M213" s="5">
        <v>2714898.29</v>
      </c>
      <c r="N213" s="5">
        <v>2714898.29</v>
      </c>
      <c r="O213" s="5">
        <v>2714898.29</v>
      </c>
      <c r="P213" s="5"/>
      <c r="Q213" s="16">
        <v>0</v>
      </c>
      <c r="R213" s="5"/>
      <c r="S213" s="17">
        <v>44055</v>
      </c>
      <c r="T213" s="17">
        <v>44055</v>
      </c>
      <c r="U213" s="17">
        <v>44294</v>
      </c>
      <c r="V213" s="17">
        <v>44294</v>
      </c>
      <c r="W213" s="17">
        <v>44055</v>
      </c>
      <c r="X213" s="17">
        <v>44407</v>
      </c>
      <c r="Y213" t="s">
        <v>955</v>
      </c>
      <c r="Z213" t="s">
        <v>818</v>
      </c>
      <c r="AA213" t="s">
        <v>1023</v>
      </c>
      <c r="AB213" t="s">
        <v>1024</v>
      </c>
      <c r="AC213" s="16">
        <v>3</v>
      </c>
      <c r="AD213" t="s">
        <v>795</v>
      </c>
      <c r="AE213" t="s">
        <v>961</v>
      </c>
      <c r="AF213" t="s">
        <v>755</v>
      </c>
      <c r="AG213" t="s">
        <v>1049</v>
      </c>
      <c r="AH213" t="s">
        <v>1193</v>
      </c>
      <c r="AI213" t="s">
        <v>1194</v>
      </c>
      <c r="AJ213" t="s">
        <v>978</v>
      </c>
      <c r="AK213" t="s">
        <v>964</v>
      </c>
      <c r="AL213" t="s">
        <v>965</v>
      </c>
      <c r="AM213" t="s">
        <v>456</v>
      </c>
      <c r="AP213" t="s">
        <v>966</v>
      </c>
      <c r="AQ213" t="s">
        <v>967</v>
      </c>
      <c r="AR213" t="s">
        <v>968</v>
      </c>
      <c r="AS213" t="s">
        <v>969</v>
      </c>
      <c r="AT213" t="s">
        <v>970</v>
      </c>
      <c r="AU213" t="s">
        <v>1687</v>
      </c>
    </row>
    <row r="214" spans="2:47" ht="11" outlineLevel="1" x14ac:dyDescent="0.15">
      <c r="B214" t="s">
        <v>1688</v>
      </c>
      <c r="C214" t="s">
        <v>1689</v>
      </c>
      <c r="G214" t="s">
        <v>955</v>
      </c>
      <c r="H214" t="s">
        <v>956</v>
      </c>
      <c r="I214" t="s">
        <v>957</v>
      </c>
      <c r="J214" t="s">
        <v>617</v>
      </c>
      <c r="K214" t="s">
        <v>1589</v>
      </c>
      <c r="L214" t="s">
        <v>617</v>
      </c>
      <c r="M214" s="5">
        <v>2707776</v>
      </c>
      <c r="N214" s="5">
        <v>2707776</v>
      </c>
      <c r="O214" s="5">
        <v>2707776</v>
      </c>
      <c r="P214" s="5"/>
      <c r="Q214" s="16">
        <v>0</v>
      </c>
      <c r="R214" s="5"/>
      <c r="S214" s="17">
        <v>41911</v>
      </c>
      <c r="T214" s="17">
        <v>41912</v>
      </c>
      <c r="U214" s="17">
        <v>42276</v>
      </c>
      <c r="V214" s="17">
        <v>42276</v>
      </c>
      <c r="W214" s="17">
        <v>41911</v>
      </c>
      <c r="X214" s="17">
        <v>42006</v>
      </c>
      <c r="Y214" t="s">
        <v>1140</v>
      </c>
      <c r="Z214" t="s">
        <v>827</v>
      </c>
      <c r="AA214" t="s">
        <v>1000</v>
      </c>
      <c r="AC214" s="16">
        <v>1</v>
      </c>
      <c r="AD214" t="s">
        <v>1690</v>
      </c>
      <c r="AE214" t="s">
        <v>1691</v>
      </c>
      <c r="AF214" t="s">
        <v>1692</v>
      </c>
      <c r="AG214" t="s">
        <v>1693</v>
      </c>
      <c r="AJ214" t="s">
        <v>963</v>
      </c>
      <c r="AK214" t="s">
        <v>1133</v>
      </c>
      <c r="AL214" t="s">
        <v>965</v>
      </c>
      <c r="AM214" t="s">
        <v>456</v>
      </c>
      <c r="AP214" t="s">
        <v>966</v>
      </c>
      <c r="AQ214" t="s">
        <v>967</v>
      </c>
      <c r="AR214" t="s">
        <v>968</v>
      </c>
      <c r="AS214" t="s">
        <v>969</v>
      </c>
      <c r="AT214" t="s">
        <v>970</v>
      </c>
      <c r="AU214" t="s">
        <v>1694</v>
      </c>
    </row>
    <row r="215" spans="2:47" ht="11" outlineLevel="1" x14ac:dyDescent="0.15">
      <c r="B215" t="s">
        <v>1695</v>
      </c>
      <c r="C215" t="s">
        <v>982</v>
      </c>
      <c r="D215" t="s">
        <v>232</v>
      </c>
      <c r="E215" t="s">
        <v>983</v>
      </c>
      <c r="F215" t="s">
        <v>798</v>
      </c>
      <c r="G215" t="s">
        <v>984</v>
      </c>
      <c r="H215" t="s">
        <v>985</v>
      </c>
      <c r="I215" t="s">
        <v>957</v>
      </c>
      <c r="J215" t="s">
        <v>612</v>
      </c>
      <c r="K215" t="s">
        <v>1338</v>
      </c>
      <c r="L215" t="s">
        <v>612</v>
      </c>
      <c r="M215" s="5">
        <v>2687015.12</v>
      </c>
      <c r="N215" s="5">
        <v>2687015.12</v>
      </c>
      <c r="O215" s="5">
        <v>2687015.12</v>
      </c>
      <c r="P215" s="5"/>
      <c r="Q215" s="16">
        <v>0</v>
      </c>
      <c r="R215" s="5"/>
      <c r="S215" s="17">
        <v>40450</v>
      </c>
      <c r="T215" s="17">
        <v>40450</v>
      </c>
      <c r="U215" s="17">
        <v>40816</v>
      </c>
      <c r="V215" s="17">
        <v>40816</v>
      </c>
      <c r="W215" s="17">
        <v>40450</v>
      </c>
      <c r="X215" s="17">
        <v>43550</v>
      </c>
      <c r="Y215" t="s">
        <v>1178</v>
      </c>
      <c r="Z215" t="s">
        <v>825</v>
      </c>
      <c r="AA215" t="s">
        <v>1179</v>
      </c>
      <c r="AC215" s="16"/>
      <c r="AD215" t="s">
        <v>824</v>
      </c>
      <c r="AE215" t="s">
        <v>1130</v>
      </c>
      <c r="AF215" t="s">
        <v>756</v>
      </c>
      <c r="AG215" t="s">
        <v>1339</v>
      </c>
      <c r="AJ215" t="s">
        <v>963</v>
      </c>
      <c r="AK215" t="s">
        <v>1133</v>
      </c>
      <c r="AL215" t="s">
        <v>1340</v>
      </c>
      <c r="AM215" t="s">
        <v>437</v>
      </c>
      <c r="AP215" t="s">
        <v>966</v>
      </c>
      <c r="AQ215" t="s">
        <v>967</v>
      </c>
      <c r="AR215" t="s">
        <v>968</v>
      </c>
      <c r="AS215" t="s">
        <v>969</v>
      </c>
      <c r="AT215" t="s">
        <v>970</v>
      </c>
      <c r="AU215" t="s">
        <v>1696</v>
      </c>
    </row>
    <row r="216" spans="2:47" ht="11" outlineLevel="1" x14ac:dyDescent="0.15">
      <c r="B216" t="s">
        <v>1697</v>
      </c>
      <c r="C216" t="s">
        <v>1698</v>
      </c>
      <c r="D216" t="s">
        <v>190</v>
      </c>
      <c r="E216" t="s">
        <v>983</v>
      </c>
      <c r="F216" t="s">
        <v>798</v>
      </c>
      <c r="G216" t="s">
        <v>984</v>
      </c>
      <c r="H216" t="s">
        <v>985</v>
      </c>
      <c r="I216" t="s">
        <v>957</v>
      </c>
      <c r="J216" t="s">
        <v>608</v>
      </c>
      <c r="K216" t="s">
        <v>1184</v>
      </c>
      <c r="L216" t="s">
        <v>987</v>
      </c>
      <c r="M216" s="5">
        <v>2667575.59</v>
      </c>
      <c r="N216" s="5">
        <v>2667575.59</v>
      </c>
      <c r="O216" s="5">
        <v>2667575.59</v>
      </c>
      <c r="P216" s="5"/>
      <c r="Q216" s="16">
        <v>0</v>
      </c>
      <c r="R216" s="5"/>
      <c r="S216" s="17">
        <v>42087</v>
      </c>
      <c r="T216" s="17">
        <v>42083</v>
      </c>
      <c r="U216" s="17">
        <v>42313</v>
      </c>
      <c r="V216" s="17">
        <v>42313</v>
      </c>
      <c r="W216" s="17">
        <v>42087</v>
      </c>
      <c r="X216" s="17">
        <v>42318</v>
      </c>
      <c r="Y216" t="s">
        <v>959</v>
      </c>
      <c r="Z216" t="s">
        <v>796</v>
      </c>
      <c r="AA216" t="s">
        <v>960</v>
      </c>
      <c r="AC216" s="16">
        <v>7</v>
      </c>
      <c r="AD216" t="s">
        <v>795</v>
      </c>
      <c r="AE216" t="s">
        <v>961</v>
      </c>
      <c r="AF216" t="s">
        <v>739</v>
      </c>
      <c r="AG216" t="s">
        <v>993</v>
      </c>
      <c r="AJ216" t="s">
        <v>963</v>
      </c>
      <c r="AK216" t="s">
        <v>996</v>
      </c>
      <c r="AL216" t="s">
        <v>965</v>
      </c>
      <c r="AM216" t="s">
        <v>456</v>
      </c>
      <c r="AP216" t="s">
        <v>966</v>
      </c>
      <c r="AQ216" t="s">
        <v>967</v>
      </c>
      <c r="AR216" t="s">
        <v>968</v>
      </c>
      <c r="AS216" t="s">
        <v>969</v>
      </c>
      <c r="AT216" t="s">
        <v>970</v>
      </c>
      <c r="AU216" t="s">
        <v>1699</v>
      </c>
    </row>
    <row r="217" spans="2:47" ht="11" outlineLevel="1" x14ac:dyDescent="0.15">
      <c r="B217" t="s">
        <v>1700</v>
      </c>
      <c r="C217" t="s">
        <v>1701</v>
      </c>
      <c r="D217" t="s">
        <v>237</v>
      </c>
      <c r="E217" t="s">
        <v>835</v>
      </c>
      <c r="F217" t="s">
        <v>807</v>
      </c>
      <c r="G217" t="s">
        <v>984</v>
      </c>
      <c r="H217" t="s">
        <v>985</v>
      </c>
      <c r="I217" t="s">
        <v>957</v>
      </c>
      <c r="J217" t="s">
        <v>660</v>
      </c>
      <c r="K217" t="s">
        <v>1702</v>
      </c>
      <c r="L217" t="s">
        <v>1703</v>
      </c>
      <c r="M217" s="5">
        <v>2650771.34</v>
      </c>
      <c r="N217" s="5">
        <v>2650771.34</v>
      </c>
      <c r="O217" s="5">
        <v>2650771.34</v>
      </c>
      <c r="P217" s="5"/>
      <c r="Q217" s="16">
        <v>0</v>
      </c>
      <c r="R217" s="5"/>
      <c r="S217" s="17">
        <v>43269</v>
      </c>
      <c r="T217" s="17">
        <v>43270</v>
      </c>
      <c r="U217" s="17">
        <v>44280</v>
      </c>
      <c r="V217" s="17">
        <v>44280</v>
      </c>
      <c r="W217" s="17">
        <v>43269</v>
      </c>
      <c r="X217" s="17">
        <v>44182</v>
      </c>
      <c r="Y217" t="s">
        <v>1178</v>
      </c>
      <c r="Z217" t="s">
        <v>825</v>
      </c>
      <c r="AA217" t="s">
        <v>1179</v>
      </c>
      <c r="AC217" s="16">
        <v>2</v>
      </c>
      <c r="AD217" t="s">
        <v>795</v>
      </c>
      <c r="AE217" t="s">
        <v>961</v>
      </c>
      <c r="AF217" t="s">
        <v>748</v>
      </c>
      <c r="AG217" t="s">
        <v>1057</v>
      </c>
      <c r="AJ217" t="s">
        <v>963</v>
      </c>
      <c r="AK217" t="s">
        <v>964</v>
      </c>
      <c r="AL217" t="s">
        <v>965</v>
      </c>
      <c r="AM217" t="s">
        <v>531</v>
      </c>
      <c r="AP217" t="s">
        <v>966</v>
      </c>
      <c r="AQ217" t="s">
        <v>967</v>
      </c>
      <c r="AR217" t="s">
        <v>968</v>
      </c>
      <c r="AS217" t="s">
        <v>969</v>
      </c>
      <c r="AT217" t="s">
        <v>970</v>
      </c>
      <c r="AU217" t="s">
        <v>1704</v>
      </c>
    </row>
    <row r="218" spans="2:47" ht="11" outlineLevel="1" x14ac:dyDescent="0.15">
      <c r="B218" t="s">
        <v>1705</v>
      </c>
      <c r="C218" t="s">
        <v>1706</v>
      </c>
      <c r="D218" t="s">
        <v>163</v>
      </c>
      <c r="E218" t="s">
        <v>983</v>
      </c>
      <c r="F218" t="s">
        <v>798</v>
      </c>
      <c r="G218" t="s">
        <v>984</v>
      </c>
      <c r="H218" t="s">
        <v>985</v>
      </c>
      <c r="I218" t="s">
        <v>957</v>
      </c>
      <c r="J218" t="s">
        <v>600</v>
      </c>
      <c r="K218" t="s">
        <v>973</v>
      </c>
      <c r="L218" t="s">
        <v>600</v>
      </c>
      <c r="M218" s="5">
        <v>2633147.61</v>
      </c>
      <c r="N218" s="5">
        <v>2633147.61</v>
      </c>
      <c r="O218" s="5">
        <v>2633147.61</v>
      </c>
      <c r="P218" s="5"/>
      <c r="Q218" s="16">
        <v>0</v>
      </c>
      <c r="R218" s="5"/>
      <c r="S218" s="17">
        <v>43810</v>
      </c>
      <c r="T218" s="17">
        <v>43810</v>
      </c>
      <c r="U218" s="17">
        <v>44175</v>
      </c>
      <c r="V218" s="17">
        <v>44175</v>
      </c>
      <c r="W218" s="17">
        <v>43810</v>
      </c>
      <c r="X218" s="17">
        <v>44139</v>
      </c>
      <c r="Y218" t="s">
        <v>984</v>
      </c>
      <c r="Z218" t="s">
        <v>804</v>
      </c>
      <c r="AA218" t="s">
        <v>1000</v>
      </c>
      <c r="AC218" s="16"/>
      <c r="AD218" t="s">
        <v>803</v>
      </c>
      <c r="AE218" t="s">
        <v>974</v>
      </c>
      <c r="AF218" t="s">
        <v>737</v>
      </c>
      <c r="AG218" t="s">
        <v>975</v>
      </c>
      <c r="AH218" t="s">
        <v>976</v>
      </c>
      <c r="AI218" t="s">
        <v>977</v>
      </c>
      <c r="AJ218" t="s">
        <v>978</v>
      </c>
      <c r="AK218" t="s">
        <v>979</v>
      </c>
      <c r="AL218" t="s">
        <v>965</v>
      </c>
      <c r="AM218" t="s">
        <v>456</v>
      </c>
      <c r="AP218" t="s">
        <v>966</v>
      </c>
      <c r="AQ218" t="s">
        <v>967</v>
      </c>
      <c r="AR218" t="s">
        <v>968</v>
      </c>
      <c r="AS218" t="s">
        <v>969</v>
      </c>
      <c r="AT218" t="s">
        <v>970</v>
      </c>
      <c r="AU218" t="s">
        <v>1707</v>
      </c>
    </row>
    <row r="219" spans="2:47" ht="11" outlineLevel="1" x14ac:dyDescent="0.15">
      <c r="B219" t="s">
        <v>1708</v>
      </c>
      <c r="C219" t="s">
        <v>1709</v>
      </c>
      <c r="D219" t="s">
        <v>179</v>
      </c>
      <c r="E219" t="s">
        <v>983</v>
      </c>
      <c r="F219" t="s">
        <v>807</v>
      </c>
      <c r="G219" t="s">
        <v>984</v>
      </c>
      <c r="H219" t="s">
        <v>985</v>
      </c>
      <c r="I219" t="s">
        <v>957</v>
      </c>
      <c r="J219" t="s">
        <v>603</v>
      </c>
      <c r="K219" t="s">
        <v>1299</v>
      </c>
      <c r="L219" t="s">
        <v>603</v>
      </c>
      <c r="M219" s="5">
        <v>2631800.0499999998</v>
      </c>
      <c r="N219" s="5">
        <v>2631800.0499999998</v>
      </c>
      <c r="O219" s="5">
        <v>2631800.0499999998</v>
      </c>
      <c r="P219" s="5"/>
      <c r="Q219" s="16">
        <v>0</v>
      </c>
      <c r="R219" s="5"/>
      <c r="S219" s="17">
        <v>43222</v>
      </c>
      <c r="T219" s="17">
        <v>43222</v>
      </c>
      <c r="U219" s="17">
        <v>43448</v>
      </c>
      <c r="V219" s="17">
        <v>43448</v>
      </c>
      <c r="W219" s="17">
        <v>43222</v>
      </c>
      <c r="X219" s="17">
        <v>43447</v>
      </c>
      <c r="Y219" t="s">
        <v>955</v>
      </c>
      <c r="Z219" t="s">
        <v>818</v>
      </c>
      <c r="AA219" t="s">
        <v>1023</v>
      </c>
      <c r="AB219" t="s">
        <v>1024</v>
      </c>
      <c r="AC219" s="16">
        <v>4</v>
      </c>
      <c r="AD219" t="s">
        <v>795</v>
      </c>
      <c r="AE219" t="s">
        <v>961</v>
      </c>
      <c r="AF219" t="s">
        <v>739</v>
      </c>
      <c r="AG219" t="s">
        <v>993</v>
      </c>
      <c r="AJ219" t="s">
        <v>963</v>
      </c>
      <c r="AK219" t="s">
        <v>996</v>
      </c>
      <c r="AL219" t="s">
        <v>965</v>
      </c>
      <c r="AM219" t="s">
        <v>456</v>
      </c>
      <c r="AP219" t="s">
        <v>966</v>
      </c>
      <c r="AQ219" t="s">
        <v>967</v>
      </c>
      <c r="AR219" t="s">
        <v>968</v>
      </c>
      <c r="AS219" t="s">
        <v>969</v>
      </c>
      <c r="AT219" t="s">
        <v>970</v>
      </c>
      <c r="AU219" t="s">
        <v>1710</v>
      </c>
    </row>
    <row r="220" spans="2:47" ht="11" outlineLevel="1" x14ac:dyDescent="0.15">
      <c r="B220" t="s">
        <v>1711</v>
      </c>
      <c r="C220" t="s">
        <v>1712</v>
      </c>
      <c r="D220" t="s">
        <v>163</v>
      </c>
      <c r="E220" t="s">
        <v>983</v>
      </c>
      <c r="F220" t="s">
        <v>798</v>
      </c>
      <c r="G220" t="s">
        <v>984</v>
      </c>
      <c r="H220" t="s">
        <v>985</v>
      </c>
      <c r="I220" t="s">
        <v>957</v>
      </c>
      <c r="J220" t="s">
        <v>600</v>
      </c>
      <c r="K220" t="s">
        <v>973</v>
      </c>
      <c r="L220" t="s">
        <v>600</v>
      </c>
      <c r="M220" s="5">
        <v>2615161.2400000002</v>
      </c>
      <c r="N220" s="5">
        <v>2615161.2400000002</v>
      </c>
      <c r="O220" s="5">
        <v>2615161.2400000002</v>
      </c>
      <c r="P220" s="5"/>
      <c r="Q220" s="16">
        <v>0</v>
      </c>
      <c r="R220" s="5"/>
      <c r="S220" s="17">
        <v>44456</v>
      </c>
      <c r="T220" s="17">
        <v>44456</v>
      </c>
      <c r="U220" s="17">
        <v>44863</v>
      </c>
      <c r="V220" s="17">
        <v>44863</v>
      </c>
      <c r="W220" s="17">
        <v>44456</v>
      </c>
      <c r="X220" s="17">
        <v>44798</v>
      </c>
      <c r="Y220" t="s">
        <v>984</v>
      </c>
      <c r="Z220" t="s">
        <v>804</v>
      </c>
      <c r="AA220" t="s">
        <v>1000</v>
      </c>
      <c r="AC220" s="16"/>
      <c r="AD220" t="s">
        <v>803</v>
      </c>
      <c r="AE220" t="s">
        <v>974</v>
      </c>
      <c r="AF220" t="s">
        <v>737</v>
      </c>
      <c r="AG220" t="s">
        <v>975</v>
      </c>
      <c r="AJ220" t="s">
        <v>963</v>
      </c>
      <c r="AK220" t="s">
        <v>979</v>
      </c>
      <c r="AL220" t="s">
        <v>965</v>
      </c>
      <c r="AM220" t="s">
        <v>456</v>
      </c>
      <c r="AP220" t="s">
        <v>966</v>
      </c>
      <c r="AQ220" t="s">
        <v>967</v>
      </c>
      <c r="AR220" t="s">
        <v>968</v>
      </c>
      <c r="AS220" t="s">
        <v>969</v>
      </c>
      <c r="AT220" t="s">
        <v>970</v>
      </c>
      <c r="AU220" t="s">
        <v>1713</v>
      </c>
    </row>
    <row r="221" spans="2:47" ht="11" outlineLevel="1" x14ac:dyDescent="0.15">
      <c r="B221" t="s">
        <v>1714</v>
      </c>
      <c r="C221" t="s">
        <v>1546</v>
      </c>
      <c r="D221" t="s">
        <v>179</v>
      </c>
      <c r="E221" t="s">
        <v>983</v>
      </c>
      <c r="F221" t="s">
        <v>807</v>
      </c>
      <c r="G221" t="s">
        <v>984</v>
      </c>
      <c r="H221" t="s">
        <v>985</v>
      </c>
      <c r="I221" t="s">
        <v>957</v>
      </c>
      <c r="J221" t="s">
        <v>603</v>
      </c>
      <c r="K221" t="s">
        <v>1299</v>
      </c>
      <c r="L221" t="s">
        <v>603</v>
      </c>
      <c r="M221" s="5">
        <v>2597289.2000000002</v>
      </c>
      <c r="N221" s="5">
        <v>2597289.2000000002</v>
      </c>
      <c r="O221" s="5">
        <v>2597289.2000000002</v>
      </c>
      <c r="P221" s="5"/>
      <c r="Q221" s="16">
        <v>0</v>
      </c>
      <c r="R221" s="5"/>
      <c r="S221" s="17">
        <v>42997</v>
      </c>
      <c r="T221" s="17">
        <v>42997</v>
      </c>
      <c r="U221" s="17">
        <v>43217</v>
      </c>
      <c r="V221" s="17">
        <v>43217</v>
      </c>
      <c r="W221" s="17">
        <v>42997</v>
      </c>
      <c r="X221" s="17">
        <v>43222</v>
      </c>
      <c r="Y221" t="s">
        <v>955</v>
      </c>
      <c r="Z221" t="s">
        <v>818</v>
      </c>
      <c r="AA221" t="s">
        <v>1023</v>
      </c>
      <c r="AB221" t="s">
        <v>1024</v>
      </c>
      <c r="AC221" s="16">
        <v>5</v>
      </c>
      <c r="AD221" t="s">
        <v>795</v>
      </c>
      <c r="AE221" t="s">
        <v>961</v>
      </c>
      <c r="AF221" t="s">
        <v>739</v>
      </c>
      <c r="AG221" t="s">
        <v>993</v>
      </c>
      <c r="AJ221" t="s">
        <v>963</v>
      </c>
      <c r="AK221" t="s">
        <v>996</v>
      </c>
      <c r="AL221" t="s">
        <v>965</v>
      </c>
      <c r="AM221" t="s">
        <v>456</v>
      </c>
      <c r="AP221" t="s">
        <v>966</v>
      </c>
      <c r="AQ221" t="s">
        <v>967</v>
      </c>
      <c r="AR221" t="s">
        <v>968</v>
      </c>
      <c r="AS221" t="s">
        <v>969</v>
      </c>
      <c r="AT221" t="s">
        <v>970</v>
      </c>
      <c r="AU221" t="s">
        <v>1715</v>
      </c>
    </row>
    <row r="222" spans="2:47" ht="11" outlineLevel="1" x14ac:dyDescent="0.15">
      <c r="B222" t="s">
        <v>1716</v>
      </c>
      <c r="C222" t="s">
        <v>1649</v>
      </c>
      <c r="D222" t="s">
        <v>196</v>
      </c>
      <c r="E222" t="s">
        <v>983</v>
      </c>
      <c r="F222" t="s">
        <v>807</v>
      </c>
      <c r="G222" t="s">
        <v>984</v>
      </c>
      <c r="H222" t="s">
        <v>985</v>
      </c>
      <c r="I222" t="s">
        <v>957</v>
      </c>
      <c r="J222" t="s">
        <v>604</v>
      </c>
      <c r="K222" t="s">
        <v>1088</v>
      </c>
      <c r="L222" t="s">
        <v>604</v>
      </c>
      <c r="M222" s="5">
        <v>2571310.96</v>
      </c>
      <c r="N222" s="5">
        <v>2571310.96</v>
      </c>
      <c r="O222" s="5">
        <v>2571310.96</v>
      </c>
      <c r="P222" s="5"/>
      <c r="Q222" s="16">
        <v>0</v>
      </c>
      <c r="R222" s="5"/>
      <c r="S222" s="17">
        <v>41844</v>
      </c>
      <c r="T222" s="17">
        <v>41844</v>
      </c>
      <c r="U222" s="17">
        <v>41995</v>
      </c>
      <c r="V222" s="17">
        <v>41995</v>
      </c>
      <c r="W222" s="17">
        <v>41844</v>
      </c>
      <c r="X222" s="17">
        <v>42381</v>
      </c>
      <c r="Y222" t="s">
        <v>955</v>
      </c>
      <c r="Z222" t="s">
        <v>818</v>
      </c>
      <c r="AA222" t="s">
        <v>1023</v>
      </c>
      <c r="AB222" t="s">
        <v>1024</v>
      </c>
      <c r="AC222" s="16">
        <v>4</v>
      </c>
      <c r="AD222" t="s">
        <v>795</v>
      </c>
      <c r="AE222" t="s">
        <v>961</v>
      </c>
      <c r="AF222" t="s">
        <v>739</v>
      </c>
      <c r="AG222" t="s">
        <v>993</v>
      </c>
      <c r="AJ222" t="s">
        <v>963</v>
      </c>
      <c r="AK222" t="s">
        <v>996</v>
      </c>
      <c r="AL222" t="s">
        <v>965</v>
      </c>
      <c r="AM222" t="s">
        <v>456</v>
      </c>
      <c r="AP222" t="s">
        <v>966</v>
      </c>
      <c r="AQ222" t="s">
        <v>967</v>
      </c>
      <c r="AR222" t="s">
        <v>968</v>
      </c>
      <c r="AS222" t="s">
        <v>969</v>
      </c>
      <c r="AT222" t="s">
        <v>970</v>
      </c>
      <c r="AU222" t="s">
        <v>1717</v>
      </c>
    </row>
    <row r="223" spans="2:47" ht="11" outlineLevel="1" x14ac:dyDescent="0.15">
      <c r="B223" t="s">
        <v>1718</v>
      </c>
      <c r="C223" t="s">
        <v>296</v>
      </c>
      <c r="G223" t="s">
        <v>955</v>
      </c>
      <c r="H223" t="s">
        <v>956</v>
      </c>
      <c r="I223" t="s">
        <v>957</v>
      </c>
      <c r="J223" t="s">
        <v>662</v>
      </c>
      <c r="K223" t="s">
        <v>1343</v>
      </c>
      <c r="L223" t="s">
        <v>662</v>
      </c>
      <c r="M223" s="5">
        <v>2570682.5299999998</v>
      </c>
      <c r="N223" s="5">
        <v>2570682.5299999998</v>
      </c>
      <c r="O223" s="5">
        <v>2570682.5299999998</v>
      </c>
      <c r="P223" s="5"/>
      <c r="Q223" s="16">
        <v>0</v>
      </c>
      <c r="R223" s="5"/>
      <c r="S223" s="17">
        <v>42362</v>
      </c>
      <c r="T223" s="17">
        <v>42363</v>
      </c>
      <c r="U223" s="17">
        <v>42961</v>
      </c>
      <c r="V223" s="17">
        <v>42961</v>
      </c>
      <c r="W223" s="17">
        <v>42362</v>
      </c>
      <c r="X223" s="17">
        <v>43001</v>
      </c>
      <c r="Y223" t="s">
        <v>955</v>
      </c>
      <c r="Z223" t="s">
        <v>818</v>
      </c>
      <c r="AA223" t="s">
        <v>960</v>
      </c>
      <c r="AC223" s="16">
        <v>3</v>
      </c>
      <c r="AD223" t="s">
        <v>795</v>
      </c>
      <c r="AE223" t="s">
        <v>961</v>
      </c>
      <c r="AF223" t="s">
        <v>738</v>
      </c>
      <c r="AG223" t="s">
        <v>988</v>
      </c>
      <c r="AJ223" t="s">
        <v>963</v>
      </c>
      <c r="AK223" t="s">
        <v>989</v>
      </c>
      <c r="AL223" t="s">
        <v>965</v>
      </c>
      <c r="AM223" t="s">
        <v>531</v>
      </c>
      <c r="AP223" t="s">
        <v>966</v>
      </c>
      <c r="AQ223" t="s">
        <v>967</v>
      </c>
      <c r="AR223" t="s">
        <v>968</v>
      </c>
      <c r="AS223" t="s">
        <v>969</v>
      </c>
      <c r="AT223" t="s">
        <v>970</v>
      </c>
      <c r="AU223" t="s">
        <v>1719</v>
      </c>
    </row>
    <row r="224" spans="2:47" ht="11" outlineLevel="1" x14ac:dyDescent="0.15">
      <c r="B224" t="s">
        <v>1720</v>
      </c>
      <c r="C224" t="s">
        <v>298</v>
      </c>
      <c r="G224" t="s">
        <v>955</v>
      </c>
      <c r="H224" t="s">
        <v>956</v>
      </c>
      <c r="I224" t="s">
        <v>957</v>
      </c>
      <c r="J224" t="s">
        <v>681</v>
      </c>
      <c r="K224" t="s">
        <v>1721</v>
      </c>
      <c r="L224" t="s">
        <v>1722</v>
      </c>
      <c r="M224" s="5">
        <v>2529500</v>
      </c>
      <c r="N224" s="5">
        <v>2529500</v>
      </c>
      <c r="O224" s="5">
        <v>2529500</v>
      </c>
      <c r="P224" s="5"/>
      <c r="Q224" s="16">
        <v>0</v>
      </c>
      <c r="R224" s="5"/>
      <c r="S224" s="17">
        <v>42180</v>
      </c>
      <c r="T224" s="17">
        <v>42180</v>
      </c>
      <c r="U224" s="17">
        <v>42576</v>
      </c>
      <c r="V224" s="17">
        <v>42576</v>
      </c>
      <c r="W224" s="17">
        <v>42180</v>
      </c>
      <c r="X224" s="17">
        <v>42517</v>
      </c>
      <c r="Y224" t="s">
        <v>959</v>
      </c>
      <c r="Z224" t="s">
        <v>796</v>
      </c>
      <c r="AA224" t="s">
        <v>960</v>
      </c>
      <c r="AC224" s="16">
        <v>4</v>
      </c>
      <c r="AD224" t="s">
        <v>866</v>
      </c>
      <c r="AE224" t="s">
        <v>1723</v>
      </c>
      <c r="AF224" t="s">
        <v>750</v>
      </c>
      <c r="AG224" t="s">
        <v>1515</v>
      </c>
      <c r="AJ224" t="s">
        <v>963</v>
      </c>
      <c r="AK224" t="s">
        <v>1516</v>
      </c>
      <c r="AL224" t="s">
        <v>965</v>
      </c>
      <c r="AM224" t="s">
        <v>531</v>
      </c>
      <c r="AP224" t="s">
        <v>966</v>
      </c>
      <c r="AQ224" t="s">
        <v>967</v>
      </c>
      <c r="AR224" t="s">
        <v>968</v>
      </c>
      <c r="AS224" t="s">
        <v>969</v>
      </c>
      <c r="AT224" t="s">
        <v>970</v>
      </c>
      <c r="AU224" t="s">
        <v>1724</v>
      </c>
    </row>
    <row r="225" spans="2:47" ht="11" outlineLevel="1" x14ac:dyDescent="0.15">
      <c r="B225" t="s">
        <v>1725</v>
      </c>
      <c r="C225" t="s">
        <v>1726</v>
      </c>
      <c r="D225" t="s">
        <v>179</v>
      </c>
      <c r="E225" t="s">
        <v>983</v>
      </c>
      <c r="F225" t="s">
        <v>807</v>
      </c>
      <c r="G225" t="s">
        <v>984</v>
      </c>
      <c r="H225" t="s">
        <v>985</v>
      </c>
      <c r="I225" t="s">
        <v>957</v>
      </c>
      <c r="J225" t="s">
        <v>603</v>
      </c>
      <c r="K225" t="s">
        <v>1299</v>
      </c>
      <c r="L225" t="s">
        <v>603</v>
      </c>
      <c r="M225" s="5">
        <v>2510478.16</v>
      </c>
      <c r="N225" s="5">
        <v>2510478.16</v>
      </c>
      <c r="O225" s="5">
        <v>2510478.16</v>
      </c>
      <c r="P225" s="5"/>
      <c r="Q225" s="16">
        <v>0</v>
      </c>
      <c r="R225" s="5"/>
      <c r="S225" s="17">
        <v>43230</v>
      </c>
      <c r="T225" s="17">
        <v>43230</v>
      </c>
      <c r="U225" s="17">
        <v>43517</v>
      </c>
      <c r="V225" s="17">
        <v>43517</v>
      </c>
      <c r="W225" s="17">
        <v>43230</v>
      </c>
      <c r="X225" s="17">
        <v>43602</v>
      </c>
      <c r="Y225" t="s">
        <v>955</v>
      </c>
      <c r="Z225" t="s">
        <v>818</v>
      </c>
      <c r="AA225" t="s">
        <v>1023</v>
      </c>
      <c r="AB225" t="s">
        <v>1024</v>
      </c>
      <c r="AC225" s="16">
        <v>2</v>
      </c>
      <c r="AD225" t="s">
        <v>795</v>
      </c>
      <c r="AE225" t="s">
        <v>961</v>
      </c>
      <c r="AF225" t="s">
        <v>739</v>
      </c>
      <c r="AG225" t="s">
        <v>993</v>
      </c>
      <c r="AJ225" t="s">
        <v>963</v>
      </c>
      <c r="AK225" t="s">
        <v>996</v>
      </c>
      <c r="AL225" t="s">
        <v>965</v>
      </c>
      <c r="AM225" t="s">
        <v>456</v>
      </c>
      <c r="AP225" t="s">
        <v>966</v>
      </c>
      <c r="AQ225" t="s">
        <v>967</v>
      </c>
      <c r="AR225" t="s">
        <v>968</v>
      </c>
      <c r="AS225" t="s">
        <v>969</v>
      </c>
      <c r="AT225" t="s">
        <v>970</v>
      </c>
      <c r="AU225" t="s">
        <v>1727</v>
      </c>
    </row>
    <row r="226" spans="2:47" ht="11" outlineLevel="1" x14ac:dyDescent="0.15">
      <c r="B226" t="s">
        <v>1728</v>
      </c>
      <c r="C226" t="s">
        <v>299</v>
      </c>
      <c r="G226" t="s">
        <v>1140</v>
      </c>
      <c r="H226" t="s">
        <v>1141</v>
      </c>
      <c r="I226" t="s">
        <v>957</v>
      </c>
      <c r="J226" t="s">
        <v>682</v>
      </c>
      <c r="K226" t="s">
        <v>1729</v>
      </c>
      <c r="L226" t="s">
        <v>682</v>
      </c>
      <c r="M226" s="5">
        <v>2502678</v>
      </c>
      <c r="N226" s="5">
        <v>2502678</v>
      </c>
      <c r="O226" s="5">
        <v>2502678</v>
      </c>
      <c r="P226" s="5"/>
      <c r="Q226" s="16">
        <v>0</v>
      </c>
      <c r="R226" s="5"/>
      <c r="S226" s="17">
        <v>45118</v>
      </c>
      <c r="T226" s="17">
        <v>45118</v>
      </c>
      <c r="U226" s="17">
        <v>45716</v>
      </c>
      <c r="V226" s="17">
        <v>45716</v>
      </c>
      <c r="W226" s="17">
        <v>45118</v>
      </c>
      <c r="X226" s="17">
        <v>45952</v>
      </c>
      <c r="Y226" t="s">
        <v>1178</v>
      </c>
      <c r="Z226" t="s">
        <v>825</v>
      </c>
      <c r="AA226" t="s">
        <v>1179</v>
      </c>
      <c r="AC226" s="16">
        <v>1</v>
      </c>
      <c r="AD226" t="s">
        <v>795</v>
      </c>
      <c r="AE226" t="s">
        <v>961</v>
      </c>
      <c r="AF226" t="s">
        <v>740</v>
      </c>
      <c r="AG226" t="s">
        <v>1036</v>
      </c>
      <c r="AH226" t="s">
        <v>1058</v>
      </c>
      <c r="AI226" t="s">
        <v>1059</v>
      </c>
      <c r="AJ226" t="s">
        <v>978</v>
      </c>
      <c r="AK226" t="s">
        <v>964</v>
      </c>
      <c r="AL226" t="s">
        <v>965</v>
      </c>
      <c r="AM226" t="s">
        <v>531</v>
      </c>
      <c r="AP226" t="s">
        <v>966</v>
      </c>
      <c r="AQ226" t="s">
        <v>967</v>
      </c>
      <c r="AR226" t="s">
        <v>968</v>
      </c>
      <c r="AS226" t="s">
        <v>969</v>
      </c>
      <c r="AT226" t="s">
        <v>970</v>
      </c>
      <c r="AU226" t="s">
        <v>1730</v>
      </c>
    </row>
    <row r="227" spans="2:47" ht="11" outlineLevel="1" x14ac:dyDescent="0.15">
      <c r="B227" t="s">
        <v>1731</v>
      </c>
      <c r="C227" t="s">
        <v>1732</v>
      </c>
      <c r="D227" t="s">
        <v>300</v>
      </c>
      <c r="E227" t="s">
        <v>983</v>
      </c>
      <c r="F227" t="s">
        <v>807</v>
      </c>
      <c r="G227" t="s">
        <v>984</v>
      </c>
      <c r="H227" t="s">
        <v>985</v>
      </c>
      <c r="I227" t="s">
        <v>957</v>
      </c>
      <c r="J227" t="s">
        <v>683</v>
      </c>
      <c r="K227" t="s">
        <v>1733</v>
      </c>
      <c r="L227" t="s">
        <v>683</v>
      </c>
      <c r="M227" s="5">
        <v>2500084.69</v>
      </c>
      <c r="N227" s="5">
        <v>2500084.69</v>
      </c>
      <c r="O227" s="5">
        <v>14817706.91</v>
      </c>
      <c r="P227" s="5"/>
      <c r="Q227" s="16">
        <v>0</v>
      </c>
      <c r="R227" s="5"/>
      <c r="S227" s="17">
        <v>45853</v>
      </c>
      <c r="T227" s="17">
        <v>45888</v>
      </c>
      <c r="U227" s="17">
        <v>47744</v>
      </c>
      <c r="V227" s="17">
        <v>48078</v>
      </c>
      <c r="W227" s="17">
        <v>45853</v>
      </c>
      <c r="X227" s="17">
        <v>46084</v>
      </c>
      <c r="Y227" t="s">
        <v>955</v>
      </c>
      <c r="Z227" t="s">
        <v>818</v>
      </c>
      <c r="AA227" t="s">
        <v>1023</v>
      </c>
      <c r="AB227" t="s">
        <v>1289</v>
      </c>
      <c r="AC227" s="16">
        <v>18</v>
      </c>
      <c r="AD227" t="s">
        <v>795</v>
      </c>
      <c r="AE227" t="s">
        <v>961</v>
      </c>
      <c r="AF227" t="s">
        <v>753</v>
      </c>
      <c r="AG227" t="s">
        <v>1734</v>
      </c>
      <c r="AH227" t="s">
        <v>1735</v>
      </c>
      <c r="AI227" t="s">
        <v>1736</v>
      </c>
      <c r="AJ227" t="s">
        <v>978</v>
      </c>
      <c r="AK227" t="s">
        <v>964</v>
      </c>
      <c r="AL227" t="s">
        <v>965</v>
      </c>
      <c r="AM227" t="s">
        <v>645</v>
      </c>
      <c r="AP227" t="s">
        <v>966</v>
      </c>
      <c r="AQ227" t="s">
        <v>967</v>
      </c>
      <c r="AR227" t="s">
        <v>968</v>
      </c>
      <c r="AS227" t="s">
        <v>969</v>
      </c>
      <c r="AT227" t="s">
        <v>970</v>
      </c>
      <c r="AU227" t="s">
        <v>1737</v>
      </c>
    </row>
    <row r="228" spans="2:47" ht="11" outlineLevel="1" x14ac:dyDescent="0.15">
      <c r="B228" t="s">
        <v>1738</v>
      </c>
      <c r="C228" t="s">
        <v>1739</v>
      </c>
      <c r="D228" t="s">
        <v>186</v>
      </c>
      <c r="E228" t="s">
        <v>983</v>
      </c>
      <c r="F228" t="s">
        <v>807</v>
      </c>
      <c r="G228" t="s">
        <v>984</v>
      </c>
      <c r="H228" t="s">
        <v>985</v>
      </c>
      <c r="I228" t="s">
        <v>957</v>
      </c>
      <c r="J228" t="s">
        <v>604</v>
      </c>
      <c r="K228" t="s">
        <v>1088</v>
      </c>
      <c r="L228" t="s">
        <v>604</v>
      </c>
      <c r="M228" s="5">
        <v>2483598.11</v>
      </c>
      <c r="N228" s="5">
        <v>2483598.11</v>
      </c>
      <c r="O228" s="5">
        <v>2483598.11</v>
      </c>
      <c r="P228" s="5"/>
      <c r="Q228" s="16">
        <v>0</v>
      </c>
      <c r="R228" s="5"/>
      <c r="S228" s="17">
        <v>43999</v>
      </c>
      <c r="T228" s="17">
        <v>43999</v>
      </c>
      <c r="U228" s="17">
        <v>44502</v>
      </c>
      <c r="V228" s="17">
        <v>44502</v>
      </c>
      <c r="W228" s="17">
        <v>43999</v>
      </c>
      <c r="X228" s="17">
        <v>44580</v>
      </c>
      <c r="Y228" t="s">
        <v>955</v>
      </c>
      <c r="Z228" t="s">
        <v>818</v>
      </c>
      <c r="AA228" t="s">
        <v>1023</v>
      </c>
      <c r="AB228" t="s">
        <v>1024</v>
      </c>
      <c r="AC228" s="16">
        <v>1</v>
      </c>
      <c r="AD228" t="s">
        <v>795</v>
      </c>
      <c r="AE228" t="s">
        <v>961</v>
      </c>
      <c r="AF228" t="s">
        <v>744</v>
      </c>
      <c r="AG228" t="s">
        <v>1025</v>
      </c>
      <c r="AH228" t="s">
        <v>1740</v>
      </c>
      <c r="AI228" t="s">
        <v>1741</v>
      </c>
      <c r="AJ228" t="s">
        <v>978</v>
      </c>
      <c r="AK228" t="s">
        <v>964</v>
      </c>
      <c r="AL228" t="s">
        <v>965</v>
      </c>
      <c r="AM228" t="s">
        <v>456</v>
      </c>
      <c r="AP228" t="s">
        <v>966</v>
      </c>
      <c r="AQ228" t="s">
        <v>967</v>
      </c>
      <c r="AR228" t="s">
        <v>968</v>
      </c>
      <c r="AS228" t="s">
        <v>969</v>
      </c>
      <c r="AT228" t="s">
        <v>970</v>
      </c>
      <c r="AU228" t="s">
        <v>1742</v>
      </c>
    </row>
    <row r="229" spans="2:47" ht="11" outlineLevel="1" x14ac:dyDescent="0.15">
      <c r="B229" t="s">
        <v>1743</v>
      </c>
      <c r="C229" t="s">
        <v>1744</v>
      </c>
      <c r="D229" t="s">
        <v>213</v>
      </c>
      <c r="E229" t="s">
        <v>983</v>
      </c>
      <c r="F229" t="s">
        <v>798</v>
      </c>
      <c r="G229" t="s">
        <v>984</v>
      </c>
      <c r="H229" t="s">
        <v>1272</v>
      </c>
      <c r="I229" t="s">
        <v>957</v>
      </c>
      <c r="J229" t="s">
        <v>638</v>
      </c>
      <c r="K229" t="s">
        <v>992</v>
      </c>
      <c r="L229" t="s">
        <v>638</v>
      </c>
      <c r="M229" s="5">
        <v>2482631.7000000002</v>
      </c>
      <c r="N229" s="5">
        <v>2482631.7000000002</v>
      </c>
      <c r="O229" s="5">
        <v>2482631.7000000002</v>
      </c>
      <c r="P229" s="5"/>
      <c r="Q229" s="16">
        <v>0</v>
      </c>
      <c r="R229" s="5"/>
      <c r="S229" s="17">
        <v>42079</v>
      </c>
      <c r="T229" s="17">
        <v>42072</v>
      </c>
      <c r="U229" s="17">
        <v>42338</v>
      </c>
      <c r="V229" s="17">
        <v>42338</v>
      </c>
      <c r="W229" s="17">
        <v>42079</v>
      </c>
      <c r="X229" s="17">
        <v>42275</v>
      </c>
      <c r="Y229" t="s">
        <v>959</v>
      </c>
      <c r="Z229" t="s">
        <v>796</v>
      </c>
      <c r="AA229" t="s">
        <v>960</v>
      </c>
      <c r="AC229" s="16">
        <v>1</v>
      </c>
      <c r="AD229" t="s">
        <v>795</v>
      </c>
      <c r="AE229" t="s">
        <v>961</v>
      </c>
      <c r="AF229" t="s">
        <v>739</v>
      </c>
      <c r="AG229" t="s">
        <v>993</v>
      </c>
      <c r="AJ229" t="s">
        <v>963</v>
      </c>
      <c r="AK229" t="s">
        <v>996</v>
      </c>
      <c r="AL229" t="s">
        <v>965</v>
      </c>
      <c r="AM229" t="s">
        <v>531</v>
      </c>
      <c r="AP229" t="s">
        <v>966</v>
      </c>
      <c r="AQ229" t="s">
        <v>967</v>
      </c>
      <c r="AR229" t="s">
        <v>968</v>
      </c>
      <c r="AS229" t="s">
        <v>969</v>
      </c>
      <c r="AT229" t="s">
        <v>970</v>
      </c>
      <c r="AU229" t="s">
        <v>1745</v>
      </c>
    </row>
    <row r="230" spans="2:47" ht="11" outlineLevel="1" x14ac:dyDescent="0.15">
      <c r="B230" t="s">
        <v>1746</v>
      </c>
      <c r="C230" t="s">
        <v>1747</v>
      </c>
      <c r="D230" t="s">
        <v>170</v>
      </c>
      <c r="E230" t="s">
        <v>983</v>
      </c>
      <c r="F230" t="s">
        <v>807</v>
      </c>
      <c r="G230" t="s">
        <v>984</v>
      </c>
      <c r="H230" t="s">
        <v>985</v>
      </c>
      <c r="I230" t="s">
        <v>957</v>
      </c>
      <c r="J230" t="s">
        <v>603</v>
      </c>
      <c r="K230" t="s">
        <v>1299</v>
      </c>
      <c r="L230" t="s">
        <v>1380</v>
      </c>
      <c r="M230" s="5">
        <v>2445272.6800000002</v>
      </c>
      <c r="N230" s="5">
        <v>2445272.6800000002</v>
      </c>
      <c r="O230" s="5">
        <v>2445272.6800000002</v>
      </c>
      <c r="P230" s="5"/>
      <c r="Q230" s="16">
        <v>0</v>
      </c>
      <c r="R230" s="5"/>
      <c r="S230" s="17">
        <v>45194</v>
      </c>
      <c r="T230" s="17">
        <v>45194</v>
      </c>
      <c r="U230" s="17">
        <v>45602</v>
      </c>
      <c r="V230" s="17">
        <v>45602</v>
      </c>
      <c r="W230" s="17">
        <v>45194</v>
      </c>
      <c r="X230" s="17">
        <v>45743</v>
      </c>
      <c r="Y230" t="s">
        <v>959</v>
      </c>
      <c r="Z230" t="s">
        <v>796</v>
      </c>
      <c r="AA230" t="s">
        <v>1023</v>
      </c>
      <c r="AB230" t="s">
        <v>1024</v>
      </c>
      <c r="AC230" s="16">
        <v>2</v>
      </c>
      <c r="AD230" t="s">
        <v>795</v>
      </c>
      <c r="AE230" t="s">
        <v>961</v>
      </c>
      <c r="AF230" t="s">
        <v>744</v>
      </c>
      <c r="AG230" t="s">
        <v>1025</v>
      </c>
      <c r="AJ230" t="s">
        <v>963</v>
      </c>
      <c r="AK230" t="s">
        <v>1026</v>
      </c>
      <c r="AL230" t="s">
        <v>965</v>
      </c>
      <c r="AM230" t="s">
        <v>456</v>
      </c>
      <c r="AP230" t="s">
        <v>966</v>
      </c>
      <c r="AQ230" t="s">
        <v>967</v>
      </c>
      <c r="AR230" t="s">
        <v>968</v>
      </c>
      <c r="AS230" t="s">
        <v>969</v>
      </c>
      <c r="AT230" t="s">
        <v>970</v>
      </c>
      <c r="AU230" t="s">
        <v>1748</v>
      </c>
    </row>
    <row r="231" spans="2:47" ht="11" outlineLevel="1" x14ac:dyDescent="0.15">
      <c r="B231" t="s">
        <v>1749</v>
      </c>
      <c r="C231" t="s">
        <v>1750</v>
      </c>
      <c r="D231" t="s">
        <v>177</v>
      </c>
      <c r="E231" t="s">
        <v>983</v>
      </c>
      <c r="F231" t="s">
        <v>798</v>
      </c>
      <c r="G231" t="s">
        <v>984</v>
      </c>
      <c r="H231" t="s">
        <v>985</v>
      </c>
      <c r="I231" t="s">
        <v>957</v>
      </c>
      <c r="J231" t="s">
        <v>638</v>
      </c>
      <c r="K231" t="s">
        <v>992</v>
      </c>
      <c r="L231" t="s">
        <v>638</v>
      </c>
      <c r="M231" s="5">
        <v>2424930.9900000002</v>
      </c>
      <c r="N231" s="5">
        <v>2424930.9900000002</v>
      </c>
      <c r="O231" s="5">
        <v>2424930.9900000002</v>
      </c>
      <c r="P231" s="5"/>
      <c r="Q231" s="16">
        <v>0</v>
      </c>
      <c r="R231" s="5"/>
      <c r="S231" s="17">
        <v>43236</v>
      </c>
      <c r="T231" s="17">
        <v>43236</v>
      </c>
      <c r="U231" s="17">
        <v>43440</v>
      </c>
      <c r="V231" s="17">
        <v>43440</v>
      </c>
      <c r="W231" s="17">
        <v>43236</v>
      </c>
      <c r="X231" s="17">
        <v>43494</v>
      </c>
      <c r="Y231" t="s">
        <v>959</v>
      </c>
      <c r="Z231" t="s">
        <v>796</v>
      </c>
      <c r="AA231" t="s">
        <v>960</v>
      </c>
      <c r="AC231" s="16"/>
      <c r="AD231" t="s">
        <v>795</v>
      </c>
      <c r="AE231" t="s">
        <v>961</v>
      </c>
      <c r="AF231" t="s">
        <v>739</v>
      </c>
      <c r="AG231" t="s">
        <v>993</v>
      </c>
      <c r="AJ231" t="s">
        <v>963</v>
      </c>
      <c r="AK231" t="s">
        <v>996</v>
      </c>
      <c r="AL231" t="s">
        <v>965</v>
      </c>
      <c r="AM231" t="s">
        <v>531</v>
      </c>
      <c r="AP231" t="s">
        <v>966</v>
      </c>
      <c r="AQ231" t="s">
        <v>967</v>
      </c>
      <c r="AR231" t="s">
        <v>968</v>
      </c>
      <c r="AS231" t="s">
        <v>969</v>
      </c>
      <c r="AT231" t="s">
        <v>970</v>
      </c>
      <c r="AU231" t="s">
        <v>1751</v>
      </c>
    </row>
    <row r="232" spans="2:47" ht="11" outlineLevel="1" x14ac:dyDescent="0.15">
      <c r="B232" t="s">
        <v>1752</v>
      </c>
      <c r="C232" t="s">
        <v>1753</v>
      </c>
      <c r="D232" t="s">
        <v>213</v>
      </c>
      <c r="E232" t="s">
        <v>983</v>
      </c>
      <c r="F232" t="s">
        <v>798</v>
      </c>
      <c r="G232" t="s">
        <v>984</v>
      </c>
      <c r="H232" t="s">
        <v>985</v>
      </c>
      <c r="I232" t="s">
        <v>957</v>
      </c>
      <c r="J232" t="s">
        <v>638</v>
      </c>
      <c r="K232" t="s">
        <v>992</v>
      </c>
      <c r="L232" t="s">
        <v>638</v>
      </c>
      <c r="M232" s="5">
        <v>2317721.1800000002</v>
      </c>
      <c r="N232" s="5">
        <v>2317721.1800000002</v>
      </c>
      <c r="O232" s="5">
        <v>2317721.1800000002</v>
      </c>
      <c r="P232" s="5"/>
      <c r="Q232" s="16">
        <v>0</v>
      </c>
      <c r="R232" s="5"/>
      <c r="S232" s="17">
        <v>42122</v>
      </c>
      <c r="T232" s="17">
        <v>42122</v>
      </c>
      <c r="U232" s="17">
        <v>42282</v>
      </c>
      <c r="V232" s="17">
        <v>42282</v>
      </c>
      <c r="W232" s="17">
        <v>42122</v>
      </c>
      <c r="X232" s="17">
        <v>42296</v>
      </c>
      <c r="Y232" t="s">
        <v>959</v>
      </c>
      <c r="Z232" t="s">
        <v>796</v>
      </c>
      <c r="AA232" t="s">
        <v>960</v>
      </c>
      <c r="AC232" s="16">
        <v>1</v>
      </c>
      <c r="AD232" t="s">
        <v>795</v>
      </c>
      <c r="AE232" t="s">
        <v>961</v>
      </c>
      <c r="AF232" t="s">
        <v>741</v>
      </c>
      <c r="AG232" t="s">
        <v>1031</v>
      </c>
      <c r="AJ232" t="s">
        <v>963</v>
      </c>
      <c r="AK232" t="s">
        <v>964</v>
      </c>
      <c r="AL232" t="s">
        <v>965</v>
      </c>
      <c r="AM232" t="s">
        <v>531</v>
      </c>
      <c r="AP232" t="s">
        <v>966</v>
      </c>
      <c r="AQ232" t="s">
        <v>967</v>
      </c>
      <c r="AR232" t="s">
        <v>968</v>
      </c>
      <c r="AS232" t="s">
        <v>969</v>
      </c>
      <c r="AT232" t="s">
        <v>970</v>
      </c>
      <c r="AU232" t="s">
        <v>1754</v>
      </c>
    </row>
    <row r="233" spans="2:47" ht="11" outlineLevel="1" x14ac:dyDescent="0.15">
      <c r="B233" t="s">
        <v>1755</v>
      </c>
      <c r="C233" t="s">
        <v>305</v>
      </c>
      <c r="G233" t="s">
        <v>955</v>
      </c>
      <c r="H233" t="s">
        <v>956</v>
      </c>
      <c r="I233" t="s">
        <v>957</v>
      </c>
      <c r="J233" t="s">
        <v>675</v>
      </c>
      <c r="K233" t="s">
        <v>1756</v>
      </c>
      <c r="L233" t="s">
        <v>675</v>
      </c>
      <c r="M233" s="5">
        <v>2317508.35</v>
      </c>
      <c r="N233" s="5">
        <v>2317508.35</v>
      </c>
      <c r="O233" s="5">
        <v>2317508.35</v>
      </c>
      <c r="P233" s="5"/>
      <c r="Q233" s="16">
        <v>0</v>
      </c>
      <c r="R233" s="5"/>
      <c r="S233" s="17">
        <v>42643</v>
      </c>
      <c r="T233" s="17">
        <v>42643</v>
      </c>
      <c r="U233" s="17">
        <v>43265</v>
      </c>
      <c r="V233" s="17">
        <v>43265</v>
      </c>
      <c r="W233" s="17">
        <v>42643</v>
      </c>
      <c r="X233" s="17">
        <v>44099</v>
      </c>
      <c r="Y233" t="s">
        <v>955</v>
      </c>
      <c r="Z233" t="s">
        <v>818</v>
      </c>
      <c r="AA233" t="s">
        <v>960</v>
      </c>
      <c r="AC233" s="16">
        <v>4</v>
      </c>
      <c r="AD233" t="s">
        <v>795</v>
      </c>
      <c r="AE233" t="s">
        <v>961</v>
      </c>
      <c r="AF233" t="s">
        <v>738</v>
      </c>
      <c r="AG233" t="s">
        <v>988</v>
      </c>
      <c r="AJ233" t="s">
        <v>963</v>
      </c>
      <c r="AK233" t="s">
        <v>989</v>
      </c>
      <c r="AL233" t="s">
        <v>965</v>
      </c>
      <c r="AM233" t="s">
        <v>531</v>
      </c>
      <c r="AP233" t="s">
        <v>966</v>
      </c>
      <c r="AQ233" t="s">
        <v>967</v>
      </c>
      <c r="AR233" t="s">
        <v>968</v>
      </c>
      <c r="AS233" t="s">
        <v>969</v>
      </c>
      <c r="AT233" t="s">
        <v>970</v>
      </c>
      <c r="AU233" t="s">
        <v>1757</v>
      </c>
    </row>
    <row r="234" spans="2:47" ht="11" outlineLevel="1" x14ac:dyDescent="0.15">
      <c r="B234" t="s">
        <v>1758</v>
      </c>
      <c r="C234" t="s">
        <v>306</v>
      </c>
      <c r="G234" t="s">
        <v>955</v>
      </c>
      <c r="H234" t="s">
        <v>956</v>
      </c>
      <c r="I234" t="s">
        <v>957</v>
      </c>
      <c r="J234" t="s">
        <v>640</v>
      </c>
      <c r="K234" t="s">
        <v>1044</v>
      </c>
      <c r="L234" t="s">
        <v>1045</v>
      </c>
      <c r="M234" s="5">
        <v>2313008</v>
      </c>
      <c r="N234" s="5">
        <v>2313008</v>
      </c>
      <c r="O234" s="5">
        <v>2313008</v>
      </c>
      <c r="P234" s="5"/>
      <c r="Q234" s="16">
        <v>0</v>
      </c>
      <c r="R234" s="5"/>
      <c r="S234" s="17">
        <v>44972</v>
      </c>
      <c r="T234" s="17">
        <v>44972</v>
      </c>
      <c r="U234" s="17">
        <v>45464</v>
      </c>
      <c r="V234" s="17">
        <v>45464</v>
      </c>
      <c r="W234" s="17">
        <v>44972</v>
      </c>
      <c r="X234" s="17">
        <v>45820</v>
      </c>
      <c r="Y234" t="s">
        <v>1178</v>
      </c>
      <c r="Z234" t="s">
        <v>825</v>
      </c>
      <c r="AA234" t="s">
        <v>1179</v>
      </c>
      <c r="AC234" s="16">
        <v>4</v>
      </c>
      <c r="AD234" t="s">
        <v>795</v>
      </c>
      <c r="AE234" t="s">
        <v>961</v>
      </c>
      <c r="AF234" t="s">
        <v>760</v>
      </c>
      <c r="AG234" t="s">
        <v>1223</v>
      </c>
      <c r="AJ234" t="s">
        <v>963</v>
      </c>
      <c r="AK234" t="s">
        <v>964</v>
      </c>
      <c r="AL234" t="s">
        <v>965</v>
      </c>
      <c r="AM234" t="s">
        <v>531</v>
      </c>
      <c r="AP234" t="s">
        <v>966</v>
      </c>
      <c r="AQ234" t="s">
        <v>967</v>
      </c>
      <c r="AR234" t="s">
        <v>968</v>
      </c>
      <c r="AS234" t="s">
        <v>969</v>
      </c>
      <c r="AT234" t="s">
        <v>970</v>
      </c>
      <c r="AU234" t="s">
        <v>1759</v>
      </c>
    </row>
    <row r="235" spans="2:47" ht="11" outlineLevel="1" x14ac:dyDescent="0.15">
      <c r="B235" t="s">
        <v>1760</v>
      </c>
      <c r="C235" t="s">
        <v>1761</v>
      </c>
      <c r="D235" t="s">
        <v>177</v>
      </c>
      <c r="E235" t="s">
        <v>983</v>
      </c>
      <c r="F235" t="s">
        <v>798</v>
      </c>
      <c r="G235" t="s">
        <v>984</v>
      </c>
      <c r="H235" t="s">
        <v>985</v>
      </c>
      <c r="I235" t="s">
        <v>957</v>
      </c>
      <c r="J235" t="s">
        <v>638</v>
      </c>
      <c r="K235" t="s">
        <v>992</v>
      </c>
      <c r="L235" t="s">
        <v>638</v>
      </c>
      <c r="M235" s="5">
        <v>2309654.5</v>
      </c>
      <c r="N235" s="5">
        <v>2309654.5</v>
      </c>
      <c r="O235" s="5">
        <v>2309654.5</v>
      </c>
      <c r="P235" s="5"/>
      <c r="Q235" s="16">
        <v>0</v>
      </c>
      <c r="R235" s="5"/>
      <c r="S235" s="17">
        <v>42996</v>
      </c>
      <c r="T235" s="17">
        <v>42996</v>
      </c>
      <c r="U235" s="17">
        <v>43190</v>
      </c>
      <c r="V235" s="17">
        <v>43190</v>
      </c>
      <c r="W235" s="17">
        <v>42996</v>
      </c>
      <c r="X235" s="17">
        <v>43208</v>
      </c>
      <c r="Y235" t="s">
        <v>959</v>
      </c>
      <c r="Z235" t="s">
        <v>796</v>
      </c>
      <c r="AA235" t="s">
        <v>960</v>
      </c>
      <c r="AC235" s="16"/>
      <c r="AD235" t="s">
        <v>795</v>
      </c>
      <c r="AE235" t="s">
        <v>961</v>
      </c>
      <c r="AF235" t="s">
        <v>739</v>
      </c>
      <c r="AG235" t="s">
        <v>993</v>
      </c>
      <c r="AJ235" t="s">
        <v>963</v>
      </c>
      <c r="AK235" t="s">
        <v>996</v>
      </c>
      <c r="AL235" t="s">
        <v>965</v>
      </c>
      <c r="AM235" t="s">
        <v>531</v>
      </c>
      <c r="AP235" t="s">
        <v>966</v>
      </c>
      <c r="AQ235" t="s">
        <v>967</v>
      </c>
      <c r="AR235" t="s">
        <v>968</v>
      </c>
      <c r="AS235" t="s">
        <v>969</v>
      </c>
      <c r="AT235" t="s">
        <v>970</v>
      </c>
      <c r="AU235" t="s">
        <v>1762</v>
      </c>
    </row>
    <row r="236" spans="2:47" ht="11" outlineLevel="1" x14ac:dyDescent="0.15">
      <c r="B236" t="s">
        <v>1763</v>
      </c>
      <c r="C236" t="s">
        <v>307</v>
      </c>
      <c r="G236" t="s">
        <v>955</v>
      </c>
      <c r="H236" t="s">
        <v>956</v>
      </c>
      <c r="I236" t="s">
        <v>957</v>
      </c>
      <c r="J236" t="s">
        <v>686</v>
      </c>
      <c r="K236" t="s">
        <v>1764</v>
      </c>
      <c r="L236" t="s">
        <v>686</v>
      </c>
      <c r="M236" s="5">
        <v>2223791</v>
      </c>
      <c r="N236" s="5">
        <v>2223791</v>
      </c>
      <c r="O236" s="5">
        <v>2223791</v>
      </c>
      <c r="P236" s="5"/>
      <c r="Q236" s="16">
        <v>0</v>
      </c>
      <c r="R236" s="5"/>
      <c r="S236" s="17">
        <v>41547</v>
      </c>
      <c r="T236" s="17">
        <v>41542</v>
      </c>
      <c r="U236" s="17">
        <v>42295</v>
      </c>
      <c r="V236" s="17">
        <v>42295</v>
      </c>
      <c r="W236" s="17">
        <v>41547</v>
      </c>
      <c r="X236" s="17">
        <v>42178</v>
      </c>
      <c r="Y236" t="s">
        <v>955</v>
      </c>
      <c r="Z236" t="s">
        <v>818</v>
      </c>
      <c r="AA236" t="s">
        <v>1030</v>
      </c>
      <c r="AC236" s="16">
        <v>8</v>
      </c>
      <c r="AD236" t="s">
        <v>795</v>
      </c>
      <c r="AE236" t="s">
        <v>961</v>
      </c>
      <c r="AF236" t="s">
        <v>760</v>
      </c>
      <c r="AG236" t="s">
        <v>1223</v>
      </c>
      <c r="AJ236" t="s">
        <v>963</v>
      </c>
      <c r="AK236" t="s">
        <v>964</v>
      </c>
      <c r="AL236" t="s">
        <v>965</v>
      </c>
      <c r="AM236" t="s">
        <v>531</v>
      </c>
      <c r="AP236" t="s">
        <v>966</v>
      </c>
      <c r="AQ236" t="s">
        <v>967</v>
      </c>
      <c r="AR236" t="s">
        <v>968</v>
      </c>
      <c r="AS236" t="s">
        <v>969</v>
      </c>
      <c r="AT236" t="s">
        <v>970</v>
      </c>
      <c r="AU236" t="s">
        <v>1765</v>
      </c>
    </row>
    <row r="237" spans="2:47" ht="11" outlineLevel="1" x14ac:dyDescent="0.15">
      <c r="B237" t="s">
        <v>1766</v>
      </c>
      <c r="C237" t="s">
        <v>1767</v>
      </c>
      <c r="D237" t="s">
        <v>177</v>
      </c>
      <c r="E237" t="s">
        <v>983</v>
      </c>
      <c r="F237" t="s">
        <v>798</v>
      </c>
      <c r="G237" t="s">
        <v>984</v>
      </c>
      <c r="H237" t="s">
        <v>985</v>
      </c>
      <c r="I237" t="s">
        <v>957</v>
      </c>
      <c r="J237" t="s">
        <v>638</v>
      </c>
      <c r="K237" t="s">
        <v>992</v>
      </c>
      <c r="L237" t="s">
        <v>638</v>
      </c>
      <c r="M237" s="5">
        <v>2212998.12</v>
      </c>
      <c r="N237" s="5">
        <v>2212998.12</v>
      </c>
      <c r="O237" s="5">
        <v>2212998.12</v>
      </c>
      <c r="P237" s="5"/>
      <c r="Q237" s="16">
        <v>0</v>
      </c>
      <c r="R237" s="5"/>
      <c r="S237" s="17">
        <v>42996</v>
      </c>
      <c r="T237" s="17">
        <v>42996</v>
      </c>
      <c r="U237" s="17">
        <v>43153</v>
      </c>
      <c r="V237" s="17">
        <v>43153</v>
      </c>
      <c r="W237" s="17">
        <v>42996</v>
      </c>
      <c r="X237" s="17">
        <v>43189</v>
      </c>
      <c r="Y237" t="s">
        <v>959</v>
      </c>
      <c r="Z237" t="s">
        <v>796</v>
      </c>
      <c r="AA237" t="s">
        <v>960</v>
      </c>
      <c r="AC237" s="16"/>
      <c r="AD237" t="s">
        <v>795</v>
      </c>
      <c r="AE237" t="s">
        <v>961</v>
      </c>
      <c r="AF237" t="s">
        <v>739</v>
      </c>
      <c r="AG237" t="s">
        <v>993</v>
      </c>
      <c r="AJ237" t="s">
        <v>963</v>
      </c>
      <c r="AK237" t="s">
        <v>1768</v>
      </c>
      <c r="AL237" t="s">
        <v>965</v>
      </c>
      <c r="AM237" t="s">
        <v>531</v>
      </c>
      <c r="AP237" t="s">
        <v>966</v>
      </c>
      <c r="AQ237" t="s">
        <v>967</v>
      </c>
      <c r="AR237" t="s">
        <v>968</v>
      </c>
      <c r="AS237" t="s">
        <v>969</v>
      </c>
      <c r="AT237" t="s">
        <v>970</v>
      </c>
      <c r="AU237" t="s">
        <v>1769</v>
      </c>
    </row>
    <row r="238" spans="2:47" ht="11" outlineLevel="1" x14ac:dyDescent="0.15">
      <c r="B238" t="s">
        <v>1770</v>
      </c>
      <c r="C238" t="s">
        <v>1383</v>
      </c>
      <c r="D238" t="s">
        <v>179</v>
      </c>
      <c r="E238" t="s">
        <v>983</v>
      </c>
      <c r="F238" t="s">
        <v>807</v>
      </c>
      <c r="G238" t="s">
        <v>984</v>
      </c>
      <c r="H238" t="s">
        <v>985</v>
      </c>
      <c r="I238" t="s">
        <v>957</v>
      </c>
      <c r="J238" t="s">
        <v>603</v>
      </c>
      <c r="K238" t="s">
        <v>1299</v>
      </c>
      <c r="L238" t="s">
        <v>603</v>
      </c>
      <c r="M238" s="5">
        <v>2194849.83</v>
      </c>
      <c r="N238" s="5">
        <v>2194849.83</v>
      </c>
      <c r="O238" s="5">
        <v>2194849.83</v>
      </c>
      <c r="P238" s="5"/>
      <c r="Q238" s="16">
        <v>0</v>
      </c>
      <c r="R238" s="5"/>
      <c r="S238" s="17">
        <v>42548</v>
      </c>
      <c r="T238" s="17">
        <v>42545</v>
      </c>
      <c r="U238" s="17">
        <v>42894</v>
      </c>
      <c r="V238" s="17">
        <v>42894</v>
      </c>
      <c r="W238" s="17">
        <v>42548</v>
      </c>
      <c r="X238" s="17">
        <v>43068</v>
      </c>
      <c r="Y238" t="s">
        <v>955</v>
      </c>
      <c r="Z238" t="s">
        <v>818</v>
      </c>
      <c r="AA238" t="s">
        <v>1023</v>
      </c>
      <c r="AB238" t="s">
        <v>1024</v>
      </c>
      <c r="AC238" s="16">
        <v>5</v>
      </c>
      <c r="AD238" t="s">
        <v>795</v>
      </c>
      <c r="AE238" t="s">
        <v>961</v>
      </c>
      <c r="AF238" t="s">
        <v>755</v>
      </c>
      <c r="AG238" t="s">
        <v>1049</v>
      </c>
      <c r="AJ238" t="s">
        <v>963</v>
      </c>
      <c r="AK238" t="s">
        <v>964</v>
      </c>
      <c r="AL238" t="s">
        <v>965</v>
      </c>
      <c r="AM238" t="s">
        <v>575</v>
      </c>
      <c r="AP238" t="s">
        <v>966</v>
      </c>
      <c r="AQ238" t="s">
        <v>967</v>
      </c>
      <c r="AR238" t="s">
        <v>968</v>
      </c>
      <c r="AS238" t="s">
        <v>969</v>
      </c>
      <c r="AT238" t="s">
        <v>970</v>
      </c>
      <c r="AU238" t="s">
        <v>1771</v>
      </c>
    </row>
    <row r="239" spans="2:47" ht="11" outlineLevel="1" x14ac:dyDescent="0.15">
      <c r="B239" t="s">
        <v>1772</v>
      </c>
      <c r="C239" t="s">
        <v>1773</v>
      </c>
      <c r="D239" t="s">
        <v>1410</v>
      </c>
      <c r="E239" t="s">
        <v>983</v>
      </c>
      <c r="F239" t="s">
        <v>798</v>
      </c>
      <c r="G239" t="s">
        <v>984</v>
      </c>
      <c r="H239" t="s">
        <v>985</v>
      </c>
      <c r="I239" t="s">
        <v>957</v>
      </c>
      <c r="J239" t="s">
        <v>1411</v>
      </c>
      <c r="K239" t="s">
        <v>1412</v>
      </c>
      <c r="L239" t="s">
        <v>1411</v>
      </c>
      <c r="M239" s="5">
        <v>2182701.92</v>
      </c>
      <c r="N239" s="5">
        <v>2182701.92</v>
      </c>
      <c r="O239" s="5">
        <v>2182701.92</v>
      </c>
      <c r="P239" s="5">
        <v>39426.239999999998</v>
      </c>
      <c r="Q239" s="16">
        <v>1</v>
      </c>
      <c r="R239" s="5">
        <v>538936.05000000005</v>
      </c>
      <c r="S239" s="17">
        <v>43997</v>
      </c>
      <c r="T239" s="17">
        <v>43997</v>
      </c>
      <c r="U239" s="17">
        <v>44947</v>
      </c>
      <c r="V239" s="17">
        <v>44947</v>
      </c>
      <c r="W239" s="17">
        <v>43997</v>
      </c>
      <c r="X239" s="17">
        <v>45818</v>
      </c>
      <c r="Y239" t="s">
        <v>959</v>
      </c>
      <c r="Z239" t="s">
        <v>796</v>
      </c>
      <c r="AA239" t="s">
        <v>960</v>
      </c>
      <c r="AC239" s="16"/>
      <c r="AD239" t="s">
        <v>824</v>
      </c>
      <c r="AE239" t="s">
        <v>1130</v>
      </c>
      <c r="AF239" t="s">
        <v>752</v>
      </c>
      <c r="AG239" t="s">
        <v>1290</v>
      </c>
      <c r="AH239" t="s">
        <v>976</v>
      </c>
      <c r="AI239" t="s">
        <v>977</v>
      </c>
      <c r="AJ239" t="s">
        <v>978</v>
      </c>
      <c r="AK239" t="s">
        <v>1133</v>
      </c>
      <c r="AL239" t="s">
        <v>965</v>
      </c>
      <c r="AM239" t="s">
        <v>437</v>
      </c>
      <c r="AP239" t="s">
        <v>966</v>
      </c>
      <c r="AQ239" t="s">
        <v>967</v>
      </c>
      <c r="AR239" t="s">
        <v>968</v>
      </c>
      <c r="AS239" t="s">
        <v>969</v>
      </c>
      <c r="AT239" t="s">
        <v>970</v>
      </c>
      <c r="AU239" t="s">
        <v>1774</v>
      </c>
    </row>
    <row r="240" spans="2:47" ht="11" outlineLevel="1" x14ac:dyDescent="0.15">
      <c r="B240" t="s">
        <v>1775</v>
      </c>
      <c r="C240" t="s">
        <v>1776</v>
      </c>
      <c r="D240" t="s">
        <v>177</v>
      </c>
      <c r="E240" t="s">
        <v>983</v>
      </c>
      <c r="F240" t="s">
        <v>798</v>
      </c>
      <c r="G240" t="s">
        <v>984</v>
      </c>
      <c r="H240" t="s">
        <v>985</v>
      </c>
      <c r="I240" t="s">
        <v>957</v>
      </c>
      <c r="J240" t="s">
        <v>638</v>
      </c>
      <c r="K240" t="s">
        <v>992</v>
      </c>
      <c r="L240" t="s">
        <v>638</v>
      </c>
      <c r="M240" s="5">
        <v>2175026.98</v>
      </c>
      <c r="N240" s="5">
        <v>2175026.98</v>
      </c>
      <c r="O240" s="5">
        <v>2175026.98</v>
      </c>
      <c r="P240" s="5"/>
      <c r="Q240" s="16">
        <v>0</v>
      </c>
      <c r="R240" s="5"/>
      <c r="S240" s="17">
        <v>43003</v>
      </c>
      <c r="T240" s="17">
        <v>43003</v>
      </c>
      <c r="U240" s="17">
        <v>43129</v>
      </c>
      <c r="V240" s="17">
        <v>43129</v>
      </c>
      <c r="W240" s="17">
        <v>43003</v>
      </c>
      <c r="X240" s="17">
        <v>43187</v>
      </c>
      <c r="Y240" t="s">
        <v>959</v>
      </c>
      <c r="Z240" t="s">
        <v>796</v>
      </c>
      <c r="AA240" t="s">
        <v>960</v>
      </c>
      <c r="AC240" s="16"/>
      <c r="AD240" t="s">
        <v>795</v>
      </c>
      <c r="AE240" t="s">
        <v>961</v>
      </c>
      <c r="AF240" t="s">
        <v>739</v>
      </c>
      <c r="AG240" t="s">
        <v>993</v>
      </c>
      <c r="AJ240" t="s">
        <v>963</v>
      </c>
      <c r="AK240" t="s">
        <v>996</v>
      </c>
      <c r="AL240" t="s">
        <v>965</v>
      </c>
      <c r="AM240" t="s">
        <v>531</v>
      </c>
      <c r="AP240" t="s">
        <v>966</v>
      </c>
      <c r="AQ240" t="s">
        <v>967</v>
      </c>
      <c r="AR240" t="s">
        <v>968</v>
      </c>
      <c r="AS240" t="s">
        <v>969</v>
      </c>
      <c r="AT240" t="s">
        <v>970</v>
      </c>
      <c r="AU240" t="s">
        <v>1777</v>
      </c>
    </row>
    <row r="241" spans="2:47" ht="11" outlineLevel="1" x14ac:dyDescent="0.15">
      <c r="B241" t="s">
        <v>1778</v>
      </c>
      <c r="C241" t="s">
        <v>1779</v>
      </c>
      <c r="D241" t="s">
        <v>177</v>
      </c>
      <c r="E241" t="s">
        <v>983</v>
      </c>
      <c r="F241" t="s">
        <v>798</v>
      </c>
      <c r="G241" t="s">
        <v>984</v>
      </c>
      <c r="H241" t="s">
        <v>985</v>
      </c>
      <c r="I241" t="s">
        <v>957</v>
      </c>
      <c r="J241" t="s">
        <v>638</v>
      </c>
      <c r="K241" t="s">
        <v>992</v>
      </c>
      <c r="L241" t="s">
        <v>638</v>
      </c>
      <c r="M241" s="5">
        <v>2118849.2599999998</v>
      </c>
      <c r="N241" s="5">
        <v>2118849.2599999998</v>
      </c>
      <c r="O241" s="5">
        <v>2118849.2599999998</v>
      </c>
      <c r="P241" s="5"/>
      <c r="Q241" s="16">
        <v>0</v>
      </c>
      <c r="R241" s="5"/>
      <c r="S241" s="17">
        <v>43356</v>
      </c>
      <c r="T241" s="17">
        <v>43356</v>
      </c>
      <c r="U241" s="17">
        <v>43520</v>
      </c>
      <c r="V241" s="17">
        <v>43520</v>
      </c>
      <c r="W241" s="17">
        <v>43356</v>
      </c>
      <c r="X241" s="17">
        <v>43531</v>
      </c>
      <c r="Y241" t="s">
        <v>959</v>
      </c>
      <c r="Z241" t="s">
        <v>796</v>
      </c>
      <c r="AA241" t="s">
        <v>960</v>
      </c>
      <c r="AC241" s="16"/>
      <c r="AD241" t="s">
        <v>795</v>
      </c>
      <c r="AE241" t="s">
        <v>961</v>
      </c>
      <c r="AF241" t="s">
        <v>739</v>
      </c>
      <c r="AG241" t="s">
        <v>993</v>
      </c>
      <c r="AJ241" t="s">
        <v>963</v>
      </c>
      <c r="AK241" t="s">
        <v>1768</v>
      </c>
      <c r="AL241" t="s">
        <v>965</v>
      </c>
      <c r="AM241" t="s">
        <v>531</v>
      </c>
      <c r="AP241" t="s">
        <v>966</v>
      </c>
      <c r="AQ241" t="s">
        <v>967</v>
      </c>
      <c r="AR241" t="s">
        <v>968</v>
      </c>
      <c r="AS241" t="s">
        <v>969</v>
      </c>
      <c r="AT241" t="s">
        <v>970</v>
      </c>
      <c r="AU241" t="s">
        <v>1780</v>
      </c>
    </row>
    <row r="242" spans="2:47" ht="11" outlineLevel="1" x14ac:dyDescent="0.15">
      <c r="B242" t="s">
        <v>1781</v>
      </c>
      <c r="C242" t="s">
        <v>1782</v>
      </c>
      <c r="D242" t="s">
        <v>177</v>
      </c>
      <c r="E242" t="s">
        <v>983</v>
      </c>
      <c r="F242" t="s">
        <v>798</v>
      </c>
      <c r="G242" t="s">
        <v>984</v>
      </c>
      <c r="H242" t="s">
        <v>985</v>
      </c>
      <c r="I242" t="s">
        <v>957</v>
      </c>
      <c r="J242" t="s">
        <v>638</v>
      </c>
      <c r="K242" t="s">
        <v>992</v>
      </c>
      <c r="L242" t="s">
        <v>638</v>
      </c>
      <c r="M242" s="5">
        <v>2077933.18</v>
      </c>
      <c r="N242" s="5">
        <v>2077933.18</v>
      </c>
      <c r="O242" s="5">
        <v>2077933.18</v>
      </c>
      <c r="P242" s="5"/>
      <c r="Q242" s="16">
        <v>0</v>
      </c>
      <c r="R242" s="5"/>
      <c r="S242" s="17">
        <v>42489</v>
      </c>
      <c r="T242" s="17">
        <v>42489</v>
      </c>
      <c r="U242" s="17">
        <v>42803</v>
      </c>
      <c r="V242" s="17">
        <v>42803</v>
      </c>
      <c r="W242" s="17">
        <v>42489</v>
      </c>
      <c r="X242" s="17">
        <v>42886</v>
      </c>
      <c r="Y242" t="s">
        <v>959</v>
      </c>
      <c r="Z242" t="s">
        <v>796</v>
      </c>
      <c r="AA242" t="s">
        <v>960</v>
      </c>
      <c r="AC242" s="16">
        <v>1</v>
      </c>
      <c r="AD242" t="s">
        <v>795</v>
      </c>
      <c r="AE242" t="s">
        <v>961</v>
      </c>
      <c r="AF242" t="s">
        <v>739</v>
      </c>
      <c r="AG242" t="s">
        <v>993</v>
      </c>
      <c r="AJ242" t="s">
        <v>963</v>
      </c>
      <c r="AK242" t="s">
        <v>996</v>
      </c>
      <c r="AL242" t="s">
        <v>965</v>
      </c>
      <c r="AM242" t="s">
        <v>531</v>
      </c>
      <c r="AP242" t="s">
        <v>966</v>
      </c>
      <c r="AQ242" t="s">
        <v>967</v>
      </c>
      <c r="AR242" t="s">
        <v>968</v>
      </c>
      <c r="AS242" t="s">
        <v>969</v>
      </c>
      <c r="AT242" t="s">
        <v>970</v>
      </c>
      <c r="AU242" t="s">
        <v>1783</v>
      </c>
    </row>
    <row r="243" spans="2:47" ht="11" outlineLevel="1" x14ac:dyDescent="0.15">
      <c r="B243" t="s">
        <v>1784</v>
      </c>
      <c r="C243" t="s">
        <v>311</v>
      </c>
      <c r="G243" t="s">
        <v>955</v>
      </c>
      <c r="H243" t="s">
        <v>956</v>
      </c>
      <c r="I243" t="s">
        <v>957</v>
      </c>
      <c r="J243" t="s">
        <v>603</v>
      </c>
      <c r="K243" t="s">
        <v>1299</v>
      </c>
      <c r="L243" t="s">
        <v>603</v>
      </c>
      <c r="M243" s="5">
        <v>2064188</v>
      </c>
      <c r="N243" s="5">
        <v>2064188</v>
      </c>
      <c r="O243" s="5">
        <v>2064188</v>
      </c>
      <c r="P243" s="5"/>
      <c r="Q243" s="16">
        <v>3</v>
      </c>
      <c r="R243" s="5">
        <v>215909</v>
      </c>
      <c r="S243" s="17">
        <v>42534</v>
      </c>
      <c r="T243" s="17">
        <v>42534</v>
      </c>
      <c r="U243" s="17">
        <v>43075</v>
      </c>
      <c r="V243" s="17">
        <v>43075</v>
      </c>
      <c r="W243" s="17">
        <v>42534</v>
      </c>
      <c r="X243" s="17">
        <v>43230</v>
      </c>
      <c r="Y243" t="s">
        <v>955</v>
      </c>
      <c r="Z243" t="s">
        <v>818</v>
      </c>
      <c r="AA243" t="s">
        <v>1030</v>
      </c>
      <c r="AC243" s="16">
        <v>3</v>
      </c>
      <c r="AD243" t="s">
        <v>795</v>
      </c>
      <c r="AE243" t="s">
        <v>961</v>
      </c>
      <c r="AF243" t="s">
        <v>738</v>
      </c>
      <c r="AG243" t="s">
        <v>988</v>
      </c>
      <c r="AJ243" t="s">
        <v>963</v>
      </c>
      <c r="AK243" t="s">
        <v>989</v>
      </c>
      <c r="AL243" t="s">
        <v>965</v>
      </c>
      <c r="AM243" t="s">
        <v>531</v>
      </c>
      <c r="AP243" t="s">
        <v>966</v>
      </c>
      <c r="AQ243" t="s">
        <v>967</v>
      </c>
      <c r="AR243" t="s">
        <v>968</v>
      </c>
      <c r="AS243" t="s">
        <v>969</v>
      </c>
      <c r="AT243" t="s">
        <v>970</v>
      </c>
      <c r="AU243" t="s">
        <v>1785</v>
      </c>
    </row>
    <row r="244" spans="2:47" ht="11" outlineLevel="1" x14ac:dyDescent="0.15">
      <c r="B244" t="s">
        <v>1786</v>
      </c>
      <c r="C244" t="s">
        <v>1787</v>
      </c>
      <c r="D244" t="s">
        <v>1410</v>
      </c>
      <c r="E244" t="s">
        <v>983</v>
      </c>
      <c r="F244" t="s">
        <v>798</v>
      </c>
      <c r="G244" t="s">
        <v>984</v>
      </c>
      <c r="H244" t="s">
        <v>985</v>
      </c>
      <c r="I244" t="s">
        <v>957</v>
      </c>
      <c r="J244" t="s">
        <v>1411</v>
      </c>
      <c r="K244" t="s">
        <v>1412</v>
      </c>
      <c r="L244" t="s">
        <v>1413</v>
      </c>
      <c r="M244" s="5">
        <v>2048791.08</v>
      </c>
      <c r="N244" s="5">
        <v>2048791.08</v>
      </c>
      <c r="O244" s="5">
        <v>2048791.08</v>
      </c>
      <c r="P244" s="5"/>
      <c r="Q244" s="16">
        <v>0</v>
      </c>
      <c r="R244" s="5"/>
      <c r="S244" s="17">
        <v>43538</v>
      </c>
      <c r="T244" s="17">
        <v>43538</v>
      </c>
      <c r="U244" s="17">
        <v>44183</v>
      </c>
      <c r="V244" s="17">
        <v>44183</v>
      </c>
      <c r="W244" s="17">
        <v>43538</v>
      </c>
      <c r="X244" s="17">
        <v>44378</v>
      </c>
      <c r="Y244" t="s">
        <v>959</v>
      </c>
      <c r="Z244" t="s">
        <v>796</v>
      </c>
      <c r="AA244" t="s">
        <v>960</v>
      </c>
      <c r="AC244" s="16"/>
      <c r="AD244" t="s">
        <v>824</v>
      </c>
      <c r="AE244" t="s">
        <v>1130</v>
      </c>
      <c r="AF244" t="s">
        <v>752</v>
      </c>
      <c r="AG244" t="s">
        <v>1290</v>
      </c>
      <c r="AH244" t="s">
        <v>976</v>
      </c>
      <c r="AI244" t="s">
        <v>977</v>
      </c>
      <c r="AJ244" t="s">
        <v>978</v>
      </c>
      <c r="AK244" t="s">
        <v>1133</v>
      </c>
      <c r="AL244" t="s">
        <v>965</v>
      </c>
      <c r="AM244" t="s">
        <v>437</v>
      </c>
      <c r="AP244" t="s">
        <v>966</v>
      </c>
      <c r="AQ244" t="s">
        <v>967</v>
      </c>
      <c r="AR244" t="s">
        <v>968</v>
      </c>
      <c r="AS244" t="s">
        <v>969</v>
      </c>
      <c r="AT244" t="s">
        <v>970</v>
      </c>
      <c r="AU244" t="s">
        <v>1788</v>
      </c>
    </row>
    <row r="245" spans="2:47" ht="11" outlineLevel="1" x14ac:dyDescent="0.15">
      <c r="B245" t="s">
        <v>1789</v>
      </c>
      <c r="C245" t="s">
        <v>313</v>
      </c>
      <c r="G245" t="s">
        <v>955</v>
      </c>
      <c r="H245" t="s">
        <v>956</v>
      </c>
      <c r="I245" t="s">
        <v>957</v>
      </c>
      <c r="J245" t="s">
        <v>603</v>
      </c>
      <c r="K245" t="s">
        <v>1299</v>
      </c>
      <c r="L245" t="s">
        <v>603</v>
      </c>
      <c r="M245" s="5">
        <v>2028837.99</v>
      </c>
      <c r="N245" s="5">
        <v>2028837.99</v>
      </c>
      <c r="O245" s="5">
        <v>2028837.99</v>
      </c>
      <c r="P245" s="5"/>
      <c r="Q245" s="16">
        <v>0</v>
      </c>
      <c r="R245" s="5"/>
      <c r="S245" s="17">
        <v>43361</v>
      </c>
      <c r="T245" s="17">
        <v>43361</v>
      </c>
      <c r="U245" s="17">
        <v>44266</v>
      </c>
      <c r="V245" s="17">
        <v>44288</v>
      </c>
      <c r="W245" s="17">
        <v>43361</v>
      </c>
      <c r="X245" s="17">
        <v>44300</v>
      </c>
      <c r="Y245" t="s">
        <v>955</v>
      </c>
      <c r="Z245" t="s">
        <v>818</v>
      </c>
      <c r="AA245" t="s">
        <v>1030</v>
      </c>
      <c r="AC245" s="16">
        <v>5</v>
      </c>
      <c r="AD245" t="s">
        <v>795</v>
      </c>
      <c r="AE245" t="s">
        <v>961</v>
      </c>
      <c r="AF245" t="s">
        <v>738</v>
      </c>
      <c r="AG245" t="s">
        <v>988</v>
      </c>
      <c r="AH245" t="s">
        <v>1058</v>
      </c>
      <c r="AI245" t="s">
        <v>1059</v>
      </c>
      <c r="AJ245" t="s">
        <v>978</v>
      </c>
      <c r="AK245" t="s">
        <v>989</v>
      </c>
      <c r="AL245" t="s">
        <v>965</v>
      </c>
      <c r="AM245" t="s">
        <v>531</v>
      </c>
      <c r="AP245" t="s">
        <v>966</v>
      </c>
      <c r="AQ245" t="s">
        <v>967</v>
      </c>
      <c r="AR245" t="s">
        <v>968</v>
      </c>
      <c r="AS245" t="s">
        <v>969</v>
      </c>
      <c r="AT245" t="s">
        <v>970</v>
      </c>
      <c r="AU245" t="s">
        <v>1790</v>
      </c>
    </row>
    <row r="246" spans="2:47" ht="11" outlineLevel="1" x14ac:dyDescent="0.15">
      <c r="B246" t="s">
        <v>1791</v>
      </c>
      <c r="C246" t="s">
        <v>314</v>
      </c>
      <c r="G246" t="s">
        <v>955</v>
      </c>
      <c r="H246" t="s">
        <v>956</v>
      </c>
      <c r="I246" t="s">
        <v>957</v>
      </c>
      <c r="J246" t="s">
        <v>689</v>
      </c>
      <c r="K246" t="s">
        <v>1792</v>
      </c>
      <c r="L246" t="s">
        <v>689</v>
      </c>
      <c r="M246" s="5">
        <v>2015805.51</v>
      </c>
      <c r="N246" s="5">
        <v>2015805.51</v>
      </c>
      <c r="O246" s="5">
        <v>2015805.51</v>
      </c>
      <c r="P246" s="5"/>
      <c r="Q246" s="16">
        <v>0</v>
      </c>
      <c r="R246" s="5"/>
      <c r="S246" s="17">
        <v>41912</v>
      </c>
      <c r="T246" s="17">
        <v>41908</v>
      </c>
      <c r="U246" s="17">
        <v>42392</v>
      </c>
      <c r="V246" s="17">
        <v>42392</v>
      </c>
      <c r="W246" s="17">
        <v>41912</v>
      </c>
      <c r="X246" s="17">
        <v>42389</v>
      </c>
      <c r="Y246" t="s">
        <v>955</v>
      </c>
      <c r="Z246" t="s">
        <v>818</v>
      </c>
      <c r="AA246" t="s">
        <v>1030</v>
      </c>
      <c r="AC246" s="16">
        <v>6</v>
      </c>
      <c r="AD246" t="s">
        <v>795</v>
      </c>
      <c r="AE246" t="s">
        <v>961</v>
      </c>
      <c r="AF246" t="s">
        <v>741</v>
      </c>
      <c r="AG246" t="s">
        <v>1031</v>
      </c>
      <c r="AJ246" t="s">
        <v>963</v>
      </c>
      <c r="AK246" t="s">
        <v>964</v>
      </c>
      <c r="AL246" t="s">
        <v>965</v>
      </c>
      <c r="AM246" t="s">
        <v>531</v>
      </c>
      <c r="AP246" t="s">
        <v>966</v>
      </c>
      <c r="AQ246" t="s">
        <v>967</v>
      </c>
      <c r="AR246" t="s">
        <v>968</v>
      </c>
      <c r="AS246" t="s">
        <v>969</v>
      </c>
      <c r="AT246" t="s">
        <v>970</v>
      </c>
      <c r="AU246" t="s">
        <v>1793</v>
      </c>
    </row>
    <row r="247" spans="2:47" ht="11" outlineLevel="1" x14ac:dyDescent="0.15">
      <c r="B247" t="s">
        <v>1794</v>
      </c>
      <c r="C247" t="s">
        <v>1795</v>
      </c>
      <c r="D247" t="s">
        <v>173</v>
      </c>
      <c r="E247" t="s">
        <v>983</v>
      </c>
      <c r="F247" t="s">
        <v>798</v>
      </c>
      <c r="G247" t="s">
        <v>984</v>
      </c>
      <c r="H247" t="s">
        <v>985</v>
      </c>
      <c r="I247" t="s">
        <v>957</v>
      </c>
      <c r="J247" t="s">
        <v>605</v>
      </c>
      <c r="K247" t="s">
        <v>1106</v>
      </c>
      <c r="L247" t="s">
        <v>605</v>
      </c>
      <c r="M247" s="5">
        <v>2013957</v>
      </c>
      <c r="N247" s="5">
        <v>2013957</v>
      </c>
      <c r="O247" s="5">
        <v>2013957</v>
      </c>
      <c r="P247" s="5"/>
      <c r="Q247" s="16">
        <v>0</v>
      </c>
      <c r="R247" s="5"/>
      <c r="S247" s="17">
        <v>43699</v>
      </c>
      <c r="T247" s="17">
        <v>43699</v>
      </c>
      <c r="U247" s="17">
        <v>44215</v>
      </c>
      <c r="V247" s="17">
        <v>44215</v>
      </c>
      <c r="W247" s="17">
        <v>43699</v>
      </c>
      <c r="X247" s="17">
        <v>44188</v>
      </c>
      <c r="Y247" t="s">
        <v>955</v>
      </c>
      <c r="Z247" t="s">
        <v>818</v>
      </c>
      <c r="AA247" t="s">
        <v>960</v>
      </c>
      <c r="AC247" s="16"/>
      <c r="AD247" t="s">
        <v>817</v>
      </c>
      <c r="AE247" t="s">
        <v>1107</v>
      </c>
      <c r="AF247" t="s">
        <v>739</v>
      </c>
      <c r="AG247" t="s">
        <v>993</v>
      </c>
      <c r="AH247" t="s">
        <v>1796</v>
      </c>
      <c r="AI247" t="s">
        <v>1797</v>
      </c>
      <c r="AJ247" t="s">
        <v>978</v>
      </c>
      <c r="AK247" t="s">
        <v>1110</v>
      </c>
      <c r="AL247" t="s">
        <v>965</v>
      </c>
      <c r="AM247" t="s">
        <v>456</v>
      </c>
      <c r="AP247" t="s">
        <v>966</v>
      </c>
      <c r="AQ247" t="s">
        <v>967</v>
      </c>
      <c r="AR247" t="s">
        <v>968</v>
      </c>
      <c r="AS247" t="s">
        <v>969</v>
      </c>
      <c r="AT247" t="s">
        <v>970</v>
      </c>
      <c r="AU247" t="s">
        <v>1798</v>
      </c>
    </row>
    <row r="248" spans="2:47" ht="11" outlineLevel="1" x14ac:dyDescent="0.15">
      <c r="B248" t="s">
        <v>1799</v>
      </c>
      <c r="C248" t="s">
        <v>315</v>
      </c>
      <c r="G248" t="s">
        <v>1140</v>
      </c>
      <c r="H248" t="s">
        <v>1141</v>
      </c>
      <c r="I248" t="s">
        <v>957</v>
      </c>
      <c r="J248" t="s">
        <v>690</v>
      </c>
      <c r="K248" t="s">
        <v>1800</v>
      </c>
      <c r="L248" t="s">
        <v>690</v>
      </c>
      <c r="M248" s="5">
        <v>1997920.48</v>
      </c>
      <c r="N248" s="5">
        <v>1997920.48</v>
      </c>
      <c r="O248" s="5">
        <v>1997920.48</v>
      </c>
      <c r="P248" s="5"/>
      <c r="Q248" s="16">
        <v>0</v>
      </c>
      <c r="R248" s="5"/>
      <c r="S248" s="17">
        <v>45926</v>
      </c>
      <c r="T248" s="17">
        <v>45926</v>
      </c>
      <c r="U248" s="17">
        <v>46150</v>
      </c>
      <c r="V248" s="17">
        <v>46150</v>
      </c>
      <c r="W248" s="17">
        <v>45926</v>
      </c>
      <c r="X248" s="17">
        <v>45926</v>
      </c>
      <c r="Y248" t="s">
        <v>1543</v>
      </c>
      <c r="Z248" t="s">
        <v>826</v>
      </c>
      <c r="AA248" t="s">
        <v>1179</v>
      </c>
      <c r="AC248" s="16">
        <v>1</v>
      </c>
      <c r="AD248" t="s">
        <v>795</v>
      </c>
      <c r="AE248" t="s">
        <v>961</v>
      </c>
      <c r="AF248" t="s">
        <v>757</v>
      </c>
      <c r="AG248" t="s">
        <v>1801</v>
      </c>
      <c r="AJ248" t="s">
        <v>963</v>
      </c>
      <c r="AK248" t="s">
        <v>964</v>
      </c>
      <c r="AL248" t="s">
        <v>965</v>
      </c>
      <c r="AM248" t="s">
        <v>531</v>
      </c>
      <c r="AP248" t="s">
        <v>966</v>
      </c>
      <c r="AQ248" t="s">
        <v>967</v>
      </c>
      <c r="AR248" t="s">
        <v>968</v>
      </c>
      <c r="AS248" t="s">
        <v>969</v>
      </c>
      <c r="AT248" t="s">
        <v>970</v>
      </c>
      <c r="AU248" t="s">
        <v>1802</v>
      </c>
    </row>
    <row r="249" spans="2:47" ht="11" outlineLevel="1" x14ac:dyDescent="0.15">
      <c r="B249" t="s">
        <v>1803</v>
      </c>
      <c r="C249" t="s">
        <v>1804</v>
      </c>
      <c r="D249" t="s">
        <v>177</v>
      </c>
      <c r="E249" t="s">
        <v>983</v>
      </c>
      <c r="F249" t="s">
        <v>798</v>
      </c>
      <c r="G249" t="s">
        <v>984</v>
      </c>
      <c r="H249" t="s">
        <v>985</v>
      </c>
      <c r="I249" t="s">
        <v>957</v>
      </c>
      <c r="J249" t="s">
        <v>638</v>
      </c>
      <c r="K249" t="s">
        <v>992</v>
      </c>
      <c r="L249" t="s">
        <v>638</v>
      </c>
      <c r="M249" s="5">
        <v>1984000.34</v>
      </c>
      <c r="N249" s="5">
        <v>1984000.34</v>
      </c>
      <c r="O249" s="5">
        <v>1984000.34</v>
      </c>
      <c r="P249" s="5"/>
      <c r="Q249" s="16">
        <v>0</v>
      </c>
      <c r="R249" s="5"/>
      <c r="S249" s="17">
        <v>42955</v>
      </c>
      <c r="T249" s="17">
        <v>42955</v>
      </c>
      <c r="U249" s="17">
        <v>43058</v>
      </c>
      <c r="V249" s="17">
        <v>43058</v>
      </c>
      <c r="W249" s="17">
        <v>42955</v>
      </c>
      <c r="X249" s="17">
        <v>43143</v>
      </c>
      <c r="Y249" t="s">
        <v>959</v>
      </c>
      <c r="Z249" t="s">
        <v>796</v>
      </c>
      <c r="AA249" t="s">
        <v>960</v>
      </c>
      <c r="AC249" s="16"/>
      <c r="AD249" t="s">
        <v>795</v>
      </c>
      <c r="AE249" t="s">
        <v>961</v>
      </c>
      <c r="AF249" t="s">
        <v>739</v>
      </c>
      <c r="AG249" t="s">
        <v>993</v>
      </c>
      <c r="AJ249" t="s">
        <v>963</v>
      </c>
      <c r="AK249" t="s">
        <v>996</v>
      </c>
      <c r="AL249" t="s">
        <v>965</v>
      </c>
      <c r="AM249" t="s">
        <v>531</v>
      </c>
      <c r="AP249" t="s">
        <v>966</v>
      </c>
      <c r="AQ249" t="s">
        <v>967</v>
      </c>
      <c r="AR249" t="s">
        <v>968</v>
      </c>
      <c r="AS249" t="s">
        <v>969</v>
      </c>
      <c r="AT249" t="s">
        <v>970</v>
      </c>
      <c r="AU249" t="s">
        <v>1805</v>
      </c>
    </row>
    <row r="250" spans="2:47" ht="11" outlineLevel="1" x14ac:dyDescent="0.15">
      <c r="B250" t="s">
        <v>1806</v>
      </c>
      <c r="C250" t="s">
        <v>316</v>
      </c>
      <c r="G250" t="s">
        <v>955</v>
      </c>
      <c r="H250" t="s">
        <v>956</v>
      </c>
      <c r="I250" t="s">
        <v>957</v>
      </c>
      <c r="J250" t="s">
        <v>691</v>
      </c>
      <c r="K250" t="s">
        <v>1807</v>
      </c>
      <c r="L250" t="s">
        <v>691</v>
      </c>
      <c r="M250" s="5">
        <v>1982674</v>
      </c>
      <c r="N250" s="5">
        <v>1982674</v>
      </c>
      <c r="O250" s="5">
        <v>1982674</v>
      </c>
      <c r="P250" s="5"/>
      <c r="Q250" s="16">
        <v>0</v>
      </c>
      <c r="R250" s="5"/>
      <c r="S250" s="17">
        <v>43818</v>
      </c>
      <c r="T250" s="17">
        <v>43819</v>
      </c>
      <c r="U250" s="17">
        <v>44429</v>
      </c>
      <c r="V250" s="17">
        <v>44429</v>
      </c>
      <c r="W250" s="17">
        <v>43818</v>
      </c>
      <c r="X250" s="17">
        <v>44369</v>
      </c>
      <c r="Y250" t="s">
        <v>955</v>
      </c>
      <c r="Z250" t="s">
        <v>818</v>
      </c>
      <c r="AA250" t="s">
        <v>1030</v>
      </c>
      <c r="AC250" s="16">
        <v>1</v>
      </c>
      <c r="AD250" t="s">
        <v>795</v>
      </c>
      <c r="AE250" t="s">
        <v>961</v>
      </c>
      <c r="AF250" t="s">
        <v>743</v>
      </c>
      <c r="AG250" t="s">
        <v>1075</v>
      </c>
      <c r="AJ250" t="s">
        <v>963</v>
      </c>
      <c r="AK250" t="s">
        <v>1076</v>
      </c>
      <c r="AL250" t="s">
        <v>965</v>
      </c>
      <c r="AM250" t="s">
        <v>531</v>
      </c>
      <c r="AP250" t="s">
        <v>966</v>
      </c>
      <c r="AQ250" t="s">
        <v>967</v>
      </c>
      <c r="AR250" t="s">
        <v>968</v>
      </c>
      <c r="AS250" t="s">
        <v>969</v>
      </c>
      <c r="AT250" t="s">
        <v>970</v>
      </c>
      <c r="AU250" t="s">
        <v>1808</v>
      </c>
    </row>
    <row r="251" spans="2:47" ht="11" outlineLevel="1" x14ac:dyDescent="0.15">
      <c r="B251" t="s">
        <v>1809</v>
      </c>
      <c r="C251" t="s">
        <v>1810</v>
      </c>
      <c r="D251" t="s">
        <v>161</v>
      </c>
      <c r="E251" t="s">
        <v>983</v>
      </c>
      <c r="F251" t="s">
        <v>798</v>
      </c>
      <c r="G251" t="s">
        <v>984</v>
      </c>
      <c r="H251" t="s">
        <v>985</v>
      </c>
      <c r="I251" t="s">
        <v>957</v>
      </c>
      <c r="J251" t="s">
        <v>597</v>
      </c>
      <c r="K251" t="s">
        <v>986</v>
      </c>
      <c r="L251" t="s">
        <v>987</v>
      </c>
      <c r="M251" s="5">
        <v>1974958.5</v>
      </c>
      <c r="N251" s="5">
        <v>1974958.5</v>
      </c>
      <c r="O251" s="5">
        <v>1974958.5</v>
      </c>
      <c r="P251" s="5"/>
      <c r="Q251" s="16">
        <v>2</v>
      </c>
      <c r="R251" s="5">
        <v>342038</v>
      </c>
      <c r="S251" s="17">
        <v>45199</v>
      </c>
      <c r="T251" s="17">
        <v>45199</v>
      </c>
      <c r="U251" s="17">
        <v>46295</v>
      </c>
      <c r="V251" s="17">
        <v>46295</v>
      </c>
      <c r="W251" s="17">
        <v>45199</v>
      </c>
      <c r="X251" s="17">
        <v>45930</v>
      </c>
      <c r="Y251" t="s">
        <v>959</v>
      </c>
      <c r="Z251" t="s">
        <v>796</v>
      </c>
      <c r="AA251" t="s">
        <v>960</v>
      </c>
      <c r="AC251" s="16"/>
      <c r="AD251" t="s">
        <v>795</v>
      </c>
      <c r="AE251" t="s">
        <v>961</v>
      </c>
      <c r="AF251" t="s">
        <v>738</v>
      </c>
      <c r="AG251" t="s">
        <v>988</v>
      </c>
      <c r="AJ251" t="s">
        <v>963</v>
      </c>
      <c r="AK251" t="s">
        <v>1334</v>
      </c>
      <c r="AL251" t="s">
        <v>965</v>
      </c>
      <c r="AM251" t="s">
        <v>456</v>
      </c>
      <c r="AP251" t="s">
        <v>966</v>
      </c>
      <c r="AQ251" t="s">
        <v>967</v>
      </c>
      <c r="AR251" t="s">
        <v>968</v>
      </c>
      <c r="AS251" t="s">
        <v>969</v>
      </c>
      <c r="AT251" t="s">
        <v>970</v>
      </c>
      <c r="AU251" t="s">
        <v>1811</v>
      </c>
    </row>
    <row r="252" spans="2:47" ht="11" outlineLevel="1" x14ac:dyDescent="0.15">
      <c r="B252" t="s">
        <v>1812</v>
      </c>
      <c r="C252" t="s">
        <v>1753</v>
      </c>
      <c r="D252" t="s">
        <v>290</v>
      </c>
      <c r="E252" t="s">
        <v>983</v>
      </c>
      <c r="F252" t="s">
        <v>798</v>
      </c>
      <c r="G252" t="s">
        <v>984</v>
      </c>
      <c r="H252" t="s">
        <v>985</v>
      </c>
      <c r="I252" t="s">
        <v>957</v>
      </c>
      <c r="J252" t="s">
        <v>608</v>
      </c>
      <c r="K252" t="s">
        <v>1184</v>
      </c>
      <c r="L252" t="s">
        <v>987</v>
      </c>
      <c r="M252" s="5">
        <v>1962312</v>
      </c>
      <c r="N252" s="5">
        <v>1962312</v>
      </c>
      <c r="O252" s="5">
        <v>1962312</v>
      </c>
      <c r="P252" s="5"/>
      <c r="Q252" s="16">
        <v>0</v>
      </c>
      <c r="R252" s="5"/>
      <c r="S252" s="17">
        <v>41617</v>
      </c>
      <c r="T252" s="17">
        <v>41598</v>
      </c>
      <c r="U252" s="17">
        <v>42094</v>
      </c>
      <c r="V252" s="17">
        <v>42094</v>
      </c>
      <c r="W252" s="17">
        <v>41617</v>
      </c>
      <c r="X252" s="17">
        <v>42452</v>
      </c>
      <c r="Y252" t="s">
        <v>959</v>
      </c>
      <c r="Z252" t="s">
        <v>796</v>
      </c>
      <c r="AA252" t="s">
        <v>960</v>
      </c>
      <c r="AC252" s="16">
        <v>1</v>
      </c>
      <c r="AD252" t="s">
        <v>795</v>
      </c>
      <c r="AE252" t="s">
        <v>961</v>
      </c>
      <c r="AF252" t="s">
        <v>744</v>
      </c>
      <c r="AG252" t="s">
        <v>1025</v>
      </c>
      <c r="AJ252" t="s">
        <v>963</v>
      </c>
      <c r="AK252" t="s">
        <v>964</v>
      </c>
      <c r="AL252" t="s">
        <v>965</v>
      </c>
      <c r="AM252" t="s">
        <v>575</v>
      </c>
      <c r="AP252" t="s">
        <v>966</v>
      </c>
      <c r="AQ252" t="s">
        <v>967</v>
      </c>
      <c r="AR252" t="s">
        <v>968</v>
      </c>
      <c r="AS252" t="s">
        <v>969</v>
      </c>
      <c r="AT252" t="s">
        <v>970</v>
      </c>
      <c r="AU252" t="s">
        <v>1813</v>
      </c>
    </row>
    <row r="253" spans="2:47" ht="11" outlineLevel="1" x14ac:dyDescent="0.15">
      <c r="B253" t="s">
        <v>1814</v>
      </c>
      <c r="C253" t="s">
        <v>317</v>
      </c>
      <c r="G253" t="s">
        <v>955</v>
      </c>
      <c r="H253" t="s">
        <v>956</v>
      </c>
      <c r="I253" t="s">
        <v>957</v>
      </c>
      <c r="J253" t="s">
        <v>692</v>
      </c>
      <c r="K253" t="s">
        <v>1815</v>
      </c>
      <c r="L253" t="s">
        <v>1045</v>
      </c>
      <c r="M253" s="5">
        <v>1953461.25</v>
      </c>
      <c r="N253" s="5">
        <v>1953461.25</v>
      </c>
      <c r="O253" s="5">
        <v>2259691.25</v>
      </c>
      <c r="P253" s="5"/>
      <c r="Q253" s="16">
        <v>0</v>
      </c>
      <c r="R253" s="5"/>
      <c r="S253" s="17">
        <v>45068</v>
      </c>
      <c r="T253" s="17">
        <v>45068</v>
      </c>
      <c r="U253" s="17">
        <v>45291</v>
      </c>
      <c r="V253" s="17">
        <v>45291</v>
      </c>
      <c r="W253" s="17">
        <v>45068</v>
      </c>
      <c r="X253" s="17">
        <v>45251</v>
      </c>
      <c r="Y253" t="s">
        <v>959</v>
      </c>
      <c r="Z253" t="s">
        <v>796</v>
      </c>
      <c r="AA253" t="s">
        <v>960</v>
      </c>
      <c r="AC253" s="16">
        <v>2</v>
      </c>
      <c r="AD253" t="s">
        <v>795</v>
      </c>
      <c r="AE253" t="s">
        <v>961</v>
      </c>
      <c r="AF253" t="s">
        <v>748</v>
      </c>
      <c r="AG253" t="s">
        <v>1057</v>
      </c>
      <c r="AH253" t="s">
        <v>1058</v>
      </c>
      <c r="AI253" t="s">
        <v>1059</v>
      </c>
      <c r="AJ253" t="s">
        <v>978</v>
      </c>
      <c r="AK253" t="s">
        <v>964</v>
      </c>
      <c r="AL253" t="s">
        <v>965</v>
      </c>
      <c r="AM253" t="s">
        <v>531</v>
      </c>
      <c r="AP253" t="s">
        <v>966</v>
      </c>
      <c r="AQ253" t="s">
        <v>967</v>
      </c>
      <c r="AR253" t="s">
        <v>968</v>
      </c>
      <c r="AS253" t="s">
        <v>969</v>
      </c>
      <c r="AT253" t="s">
        <v>970</v>
      </c>
      <c r="AU253" t="s">
        <v>1816</v>
      </c>
    </row>
    <row r="254" spans="2:47" ht="11" outlineLevel="1" x14ac:dyDescent="0.15">
      <c r="B254" t="s">
        <v>1817</v>
      </c>
      <c r="C254" t="s">
        <v>1818</v>
      </c>
      <c r="D254" t="s">
        <v>283</v>
      </c>
      <c r="E254" t="s">
        <v>835</v>
      </c>
      <c r="F254" t="s">
        <v>807</v>
      </c>
      <c r="G254" t="s">
        <v>984</v>
      </c>
      <c r="H254" t="s">
        <v>985</v>
      </c>
      <c r="I254" t="s">
        <v>957</v>
      </c>
      <c r="J254" t="s">
        <v>621</v>
      </c>
      <c r="K254" t="s">
        <v>1819</v>
      </c>
      <c r="L254" t="s">
        <v>1722</v>
      </c>
      <c r="M254" s="5">
        <v>1952151.1</v>
      </c>
      <c r="N254" s="5">
        <v>1952151.1</v>
      </c>
      <c r="O254" s="5">
        <v>1952151.1</v>
      </c>
      <c r="P254" s="5"/>
      <c r="Q254" s="16">
        <v>0</v>
      </c>
      <c r="R254" s="5"/>
      <c r="S254" s="17">
        <v>41904</v>
      </c>
      <c r="T254" s="17">
        <v>41904</v>
      </c>
      <c r="U254" s="17">
        <v>42369</v>
      </c>
      <c r="V254" s="17">
        <v>42369</v>
      </c>
      <c r="W254" s="17">
        <v>41904</v>
      </c>
      <c r="X254" s="17">
        <v>42419</v>
      </c>
      <c r="Y254" t="s">
        <v>959</v>
      </c>
      <c r="Z254" t="s">
        <v>796</v>
      </c>
      <c r="AA254" t="s">
        <v>960</v>
      </c>
      <c r="AC254" s="16">
        <v>1</v>
      </c>
      <c r="AD254" t="s">
        <v>795</v>
      </c>
      <c r="AE254" t="s">
        <v>961</v>
      </c>
      <c r="AF254" t="s">
        <v>744</v>
      </c>
      <c r="AG254" t="s">
        <v>1025</v>
      </c>
      <c r="AJ254" t="s">
        <v>963</v>
      </c>
      <c r="AK254" t="s">
        <v>964</v>
      </c>
      <c r="AL254" t="s">
        <v>965</v>
      </c>
      <c r="AM254" t="s">
        <v>575</v>
      </c>
      <c r="AP254" t="s">
        <v>966</v>
      </c>
      <c r="AQ254" t="s">
        <v>967</v>
      </c>
      <c r="AR254" t="s">
        <v>968</v>
      </c>
      <c r="AS254" t="s">
        <v>969</v>
      </c>
      <c r="AT254" t="s">
        <v>970</v>
      </c>
      <c r="AU254" t="s">
        <v>1820</v>
      </c>
    </row>
    <row r="255" spans="2:47" ht="11" outlineLevel="1" x14ac:dyDescent="0.15">
      <c r="B255" t="s">
        <v>1821</v>
      </c>
      <c r="C255" t="s">
        <v>319</v>
      </c>
      <c r="G255" t="s">
        <v>955</v>
      </c>
      <c r="H255" t="s">
        <v>956</v>
      </c>
      <c r="I255" t="s">
        <v>957</v>
      </c>
      <c r="J255" t="s">
        <v>693</v>
      </c>
      <c r="K255" t="s">
        <v>1822</v>
      </c>
      <c r="L255" t="s">
        <v>693</v>
      </c>
      <c r="M255" s="5">
        <v>1905140</v>
      </c>
      <c r="N255" s="5">
        <v>1905140</v>
      </c>
      <c r="O255" s="5">
        <v>3759780</v>
      </c>
      <c r="P255" s="5"/>
      <c r="Q255" s="16">
        <v>0</v>
      </c>
      <c r="R255" s="5"/>
      <c r="S255" s="17">
        <v>45761</v>
      </c>
      <c r="T255" s="17">
        <v>45761</v>
      </c>
      <c r="U255" s="17">
        <v>45907</v>
      </c>
      <c r="V255" s="17">
        <v>45907</v>
      </c>
      <c r="W255" s="17">
        <v>45761</v>
      </c>
      <c r="X255" s="17">
        <v>45761</v>
      </c>
      <c r="Y255" t="s">
        <v>984</v>
      </c>
      <c r="Z255" t="s">
        <v>804</v>
      </c>
      <c r="AA255" t="s">
        <v>1000</v>
      </c>
      <c r="AC255" s="16">
        <v>1</v>
      </c>
      <c r="AD255" t="s">
        <v>803</v>
      </c>
      <c r="AE255" t="s">
        <v>974</v>
      </c>
      <c r="AF255" t="s">
        <v>759</v>
      </c>
      <c r="AG255" t="s">
        <v>1143</v>
      </c>
      <c r="AH255" t="s">
        <v>1823</v>
      </c>
      <c r="AI255" t="s">
        <v>1824</v>
      </c>
      <c r="AJ255" t="s">
        <v>978</v>
      </c>
      <c r="AK255" t="s">
        <v>1082</v>
      </c>
      <c r="AL255" t="s">
        <v>965</v>
      </c>
      <c r="AM255" t="s">
        <v>531</v>
      </c>
      <c r="AP255" t="s">
        <v>966</v>
      </c>
      <c r="AQ255" t="s">
        <v>967</v>
      </c>
      <c r="AR255" t="s">
        <v>968</v>
      </c>
      <c r="AS255" t="s">
        <v>969</v>
      </c>
      <c r="AT255" t="s">
        <v>970</v>
      </c>
      <c r="AU255" t="s">
        <v>1825</v>
      </c>
    </row>
    <row r="256" spans="2:47" ht="11" outlineLevel="1" x14ac:dyDescent="0.15">
      <c r="B256" t="s">
        <v>1826</v>
      </c>
      <c r="C256" t="s">
        <v>320</v>
      </c>
      <c r="G256" t="s">
        <v>1140</v>
      </c>
      <c r="H256" t="s">
        <v>1141</v>
      </c>
      <c r="I256" t="s">
        <v>957</v>
      </c>
      <c r="J256" t="s">
        <v>640</v>
      </c>
      <c r="K256" t="s">
        <v>1044</v>
      </c>
      <c r="L256" t="s">
        <v>1045</v>
      </c>
      <c r="M256" s="5">
        <v>1886676.1</v>
      </c>
      <c r="N256" s="5">
        <v>1886676.1</v>
      </c>
      <c r="O256" s="5">
        <v>1886676.1</v>
      </c>
      <c r="P256" s="5"/>
      <c r="Q256" s="16">
        <v>0</v>
      </c>
      <c r="R256" s="5"/>
      <c r="S256" s="17">
        <v>45124</v>
      </c>
      <c r="T256" s="17">
        <v>45124</v>
      </c>
      <c r="U256" s="17">
        <v>45283</v>
      </c>
      <c r="V256" s="17">
        <v>45283</v>
      </c>
      <c r="W256" s="17">
        <v>45124</v>
      </c>
      <c r="X256" s="17">
        <v>45231</v>
      </c>
      <c r="Y256" t="s">
        <v>1140</v>
      </c>
      <c r="Z256" t="s">
        <v>827</v>
      </c>
      <c r="AA256" t="s">
        <v>1000</v>
      </c>
      <c r="AC256" s="16">
        <v>1</v>
      </c>
      <c r="AD256" t="s">
        <v>795</v>
      </c>
      <c r="AE256" t="s">
        <v>961</v>
      </c>
      <c r="AF256" t="s">
        <v>750</v>
      </c>
      <c r="AG256" t="s">
        <v>1515</v>
      </c>
      <c r="AH256" t="s">
        <v>1058</v>
      </c>
      <c r="AI256" t="s">
        <v>1059</v>
      </c>
      <c r="AJ256" t="s">
        <v>978</v>
      </c>
      <c r="AK256" t="s">
        <v>1671</v>
      </c>
      <c r="AL256" t="s">
        <v>965</v>
      </c>
      <c r="AM256" t="s">
        <v>531</v>
      </c>
      <c r="AP256" t="s">
        <v>966</v>
      </c>
      <c r="AQ256" t="s">
        <v>967</v>
      </c>
      <c r="AR256" t="s">
        <v>968</v>
      </c>
      <c r="AS256" t="s">
        <v>969</v>
      </c>
      <c r="AT256" t="s">
        <v>970</v>
      </c>
      <c r="AU256" t="s">
        <v>1827</v>
      </c>
    </row>
    <row r="257" spans="2:47" ht="11" outlineLevel="1" x14ac:dyDescent="0.15">
      <c r="B257" t="s">
        <v>1828</v>
      </c>
      <c r="C257" t="s">
        <v>1829</v>
      </c>
      <c r="D257" t="s">
        <v>177</v>
      </c>
      <c r="E257" t="s">
        <v>983</v>
      </c>
      <c r="F257" t="s">
        <v>798</v>
      </c>
      <c r="G257" t="s">
        <v>984</v>
      </c>
      <c r="H257" t="s">
        <v>985</v>
      </c>
      <c r="I257" t="s">
        <v>957</v>
      </c>
      <c r="J257" t="s">
        <v>638</v>
      </c>
      <c r="K257" t="s">
        <v>992</v>
      </c>
      <c r="L257" t="s">
        <v>638</v>
      </c>
      <c r="M257" s="5">
        <v>1881685.86</v>
      </c>
      <c r="N257" s="5">
        <v>1881685.86</v>
      </c>
      <c r="O257" s="5">
        <v>1881685.86</v>
      </c>
      <c r="P257" s="5"/>
      <c r="Q257" s="16">
        <v>0</v>
      </c>
      <c r="R257" s="5"/>
      <c r="S257" s="17">
        <v>43159</v>
      </c>
      <c r="T257" s="17">
        <v>43159</v>
      </c>
      <c r="U257" s="17">
        <v>43340</v>
      </c>
      <c r="V257" s="17">
        <v>43340</v>
      </c>
      <c r="W257" s="17">
        <v>43159</v>
      </c>
      <c r="X257" s="17">
        <v>43403</v>
      </c>
      <c r="Y257" t="s">
        <v>959</v>
      </c>
      <c r="Z257" t="s">
        <v>796</v>
      </c>
      <c r="AA257" t="s">
        <v>960</v>
      </c>
      <c r="AC257" s="16"/>
      <c r="AD257" t="s">
        <v>795</v>
      </c>
      <c r="AE257" t="s">
        <v>961</v>
      </c>
      <c r="AF257" t="s">
        <v>739</v>
      </c>
      <c r="AG257" t="s">
        <v>993</v>
      </c>
      <c r="AH257" t="s">
        <v>1193</v>
      </c>
      <c r="AI257" t="s">
        <v>1194</v>
      </c>
      <c r="AJ257" t="s">
        <v>978</v>
      </c>
      <c r="AK257" t="s">
        <v>996</v>
      </c>
      <c r="AL257" t="s">
        <v>965</v>
      </c>
      <c r="AM257" t="s">
        <v>531</v>
      </c>
      <c r="AP257" t="s">
        <v>966</v>
      </c>
      <c r="AQ257" t="s">
        <v>967</v>
      </c>
      <c r="AR257" t="s">
        <v>968</v>
      </c>
      <c r="AS257" t="s">
        <v>969</v>
      </c>
      <c r="AT257" t="s">
        <v>970</v>
      </c>
      <c r="AU257" t="s">
        <v>1830</v>
      </c>
    </row>
    <row r="258" spans="2:47" ht="11" outlineLevel="1" x14ac:dyDescent="0.15">
      <c r="B258" t="s">
        <v>1831</v>
      </c>
      <c r="C258" t="s">
        <v>321</v>
      </c>
      <c r="G258" t="s">
        <v>1140</v>
      </c>
      <c r="H258" t="s">
        <v>1141</v>
      </c>
      <c r="I258" t="s">
        <v>957</v>
      </c>
      <c r="J258" t="s">
        <v>694</v>
      </c>
      <c r="K258" t="s">
        <v>1832</v>
      </c>
      <c r="L258" t="s">
        <v>694</v>
      </c>
      <c r="M258" s="5">
        <v>1873366</v>
      </c>
      <c r="N258" s="5">
        <v>1873366</v>
      </c>
      <c r="O258" s="5">
        <v>1873366</v>
      </c>
      <c r="P258" s="5"/>
      <c r="Q258" s="16">
        <v>0</v>
      </c>
      <c r="R258" s="5"/>
      <c r="S258" s="17">
        <v>45834</v>
      </c>
      <c r="T258" s="17">
        <v>45834</v>
      </c>
      <c r="U258" s="17">
        <v>46384</v>
      </c>
      <c r="V258" s="17">
        <v>46384</v>
      </c>
      <c r="W258" s="17">
        <v>45834</v>
      </c>
      <c r="X258" s="17">
        <v>46076</v>
      </c>
      <c r="Y258" t="s">
        <v>1178</v>
      </c>
      <c r="Z258" t="s">
        <v>825</v>
      </c>
      <c r="AA258" t="s">
        <v>1179</v>
      </c>
      <c r="AC258" s="16">
        <v>4</v>
      </c>
      <c r="AD258" t="s">
        <v>795</v>
      </c>
      <c r="AE258" t="s">
        <v>961</v>
      </c>
      <c r="AF258" t="s">
        <v>741</v>
      </c>
      <c r="AG258" t="s">
        <v>1031</v>
      </c>
      <c r="AJ258" t="s">
        <v>963</v>
      </c>
      <c r="AK258" t="s">
        <v>964</v>
      </c>
      <c r="AL258" t="s">
        <v>965</v>
      </c>
      <c r="AM258" t="s">
        <v>531</v>
      </c>
      <c r="AP258" t="s">
        <v>966</v>
      </c>
      <c r="AQ258" t="s">
        <v>967</v>
      </c>
      <c r="AR258" t="s">
        <v>968</v>
      </c>
      <c r="AS258" t="s">
        <v>969</v>
      </c>
      <c r="AT258" t="s">
        <v>970</v>
      </c>
      <c r="AU258" t="s">
        <v>1833</v>
      </c>
    </row>
    <row r="259" spans="2:47" ht="11" outlineLevel="1" x14ac:dyDescent="0.15">
      <c r="B259" t="s">
        <v>1834</v>
      </c>
      <c r="C259" t="s">
        <v>1835</v>
      </c>
      <c r="D259" t="s">
        <v>166</v>
      </c>
      <c r="E259" t="s">
        <v>983</v>
      </c>
      <c r="F259" t="s">
        <v>807</v>
      </c>
      <c r="G259" t="s">
        <v>984</v>
      </c>
      <c r="H259" t="s">
        <v>985</v>
      </c>
      <c r="I259" t="s">
        <v>957</v>
      </c>
      <c r="J259" t="s">
        <v>637</v>
      </c>
      <c r="K259" t="s">
        <v>1053</v>
      </c>
      <c r="L259" t="s">
        <v>637</v>
      </c>
      <c r="M259" s="5">
        <v>1872978.88</v>
      </c>
      <c r="N259" s="5">
        <v>1872978.88</v>
      </c>
      <c r="O259" s="5">
        <v>1872978.88</v>
      </c>
      <c r="P259" s="5"/>
      <c r="Q259" s="16">
        <v>0</v>
      </c>
      <c r="R259" s="5"/>
      <c r="S259" s="17">
        <v>45614</v>
      </c>
      <c r="T259" s="17">
        <v>45614</v>
      </c>
      <c r="U259" s="17">
        <v>46010</v>
      </c>
      <c r="V259" s="17">
        <v>46010</v>
      </c>
      <c r="W259" s="17">
        <v>45614</v>
      </c>
      <c r="X259" s="17">
        <v>46049</v>
      </c>
      <c r="Y259" t="s">
        <v>959</v>
      </c>
      <c r="Z259" t="s">
        <v>796</v>
      </c>
      <c r="AA259" t="s">
        <v>1023</v>
      </c>
      <c r="AB259" t="s">
        <v>1024</v>
      </c>
      <c r="AC259" s="16">
        <v>1</v>
      </c>
      <c r="AD259" t="s">
        <v>795</v>
      </c>
      <c r="AE259" t="s">
        <v>961</v>
      </c>
      <c r="AF259" t="s">
        <v>744</v>
      </c>
      <c r="AG259" t="s">
        <v>1025</v>
      </c>
      <c r="AH259" t="s">
        <v>1193</v>
      </c>
      <c r="AI259" t="s">
        <v>1194</v>
      </c>
      <c r="AJ259" t="s">
        <v>978</v>
      </c>
      <c r="AK259" t="s">
        <v>964</v>
      </c>
      <c r="AL259" t="s">
        <v>965</v>
      </c>
      <c r="AM259" t="s">
        <v>531</v>
      </c>
      <c r="AP259" t="s">
        <v>966</v>
      </c>
      <c r="AQ259" t="s">
        <v>967</v>
      </c>
      <c r="AR259" t="s">
        <v>968</v>
      </c>
      <c r="AS259" t="s">
        <v>969</v>
      </c>
      <c r="AT259" t="s">
        <v>970</v>
      </c>
      <c r="AU259" t="s">
        <v>1836</v>
      </c>
    </row>
    <row r="260" spans="2:47" ht="11" outlineLevel="1" x14ac:dyDescent="0.15">
      <c r="B260" t="s">
        <v>1837</v>
      </c>
      <c r="C260" t="s">
        <v>1838</v>
      </c>
      <c r="D260" t="s">
        <v>166</v>
      </c>
      <c r="E260" t="s">
        <v>983</v>
      </c>
      <c r="F260" t="s">
        <v>807</v>
      </c>
      <c r="G260" t="s">
        <v>984</v>
      </c>
      <c r="H260" t="s">
        <v>985</v>
      </c>
      <c r="I260" t="s">
        <v>957</v>
      </c>
      <c r="J260" t="s">
        <v>637</v>
      </c>
      <c r="K260" t="s">
        <v>1053</v>
      </c>
      <c r="L260" t="s">
        <v>637</v>
      </c>
      <c r="M260" s="5">
        <v>1872978.88</v>
      </c>
      <c r="N260" s="5">
        <v>1872978.88</v>
      </c>
      <c r="O260" s="5">
        <v>1872978.88</v>
      </c>
      <c r="P260" s="5"/>
      <c r="Q260" s="16">
        <v>0</v>
      </c>
      <c r="R260" s="5"/>
      <c r="S260" s="17">
        <v>45604</v>
      </c>
      <c r="T260" s="17">
        <v>45604</v>
      </c>
      <c r="U260" s="17">
        <v>46021</v>
      </c>
      <c r="V260" s="17">
        <v>46021</v>
      </c>
      <c r="W260" s="17">
        <v>45604</v>
      </c>
      <c r="X260" s="17">
        <v>46049</v>
      </c>
      <c r="Y260" t="s">
        <v>959</v>
      </c>
      <c r="Z260" t="s">
        <v>796</v>
      </c>
      <c r="AA260" t="s">
        <v>1023</v>
      </c>
      <c r="AB260" t="s">
        <v>1024</v>
      </c>
      <c r="AC260" s="16">
        <v>1</v>
      </c>
      <c r="AD260" t="s">
        <v>795</v>
      </c>
      <c r="AE260" t="s">
        <v>961</v>
      </c>
      <c r="AF260" t="s">
        <v>740</v>
      </c>
      <c r="AG260" t="s">
        <v>1036</v>
      </c>
      <c r="AH260" t="s">
        <v>1193</v>
      </c>
      <c r="AI260" t="s">
        <v>1194</v>
      </c>
      <c r="AJ260" t="s">
        <v>978</v>
      </c>
      <c r="AK260" t="s">
        <v>964</v>
      </c>
      <c r="AL260" t="s">
        <v>965</v>
      </c>
      <c r="AM260" t="s">
        <v>531</v>
      </c>
      <c r="AP260" t="s">
        <v>966</v>
      </c>
      <c r="AQ260" t="s">
        <v>967</v>
      </c>
      <c r="AR260" t="s">
        <v>968</v>
      </c>
      <c r="AS260" t="s">
        <v>969</v>
      </c>
      <c r="AT260" t="s">
        <v>970</v>
      </c>
      <c r="AU260" t="s">
        <v>1839</v>
      </c>
    </row>
    <row r="261" spans="2:47" ht="11" outlineLevel="1" x14ac:dyDescent="0.15">
      <c r="B261" t="s">
        <v>1840</v>
      </c>
      <c r="C261" t="s">
        <v>1481</v>
      </c>
      <c r="D261" t="s">
        <v>272</v>
      </c>
      <c r="E261" t="s">
        <v>835</v>
      </c>
      <c r="F261" t="s">
        <v>807</v>
      </c>
      <c r="G261" t="s">
        <v>984</v>
      </c>
      <c r="H261" t="s">
        <v>1272</v>
      </c>
      <c r="I261" t="s">
        <v>957</v>
      </c>
      <c r="J261" t="s">
        <v>630</v>
      </c>
      <c r="K261" t="s">
        <v>1841</v>
      </c>
      <c r="L261" t="s">
        <v>630</v>
      </c>
      <c r="M261" s="5">
        <v>1847250.69</v>
      </c>
      <c r="N261" s="5">
        <v>1847250.69</v>
      </c>
      <c r="O261" s="5">
        <v>1847250.69</v>
      </c>
      <c r="P261" s="5"/>
      <c r="Q261" s="16">
        <v>0</v>
      </c>
      <c r="R261" s="5"/>
      <c r="S261" s="17">
        <v>41898</v>
      </c>
      <c r="T261" s="17">
        <v>41898</v>
      </c>
      <c r="U261" s="17">
        <v>42185</v>
      </c>
      <c r="V261" s="17">
        <v>42185</v>
      </c>
      <c r="W261" s="17">
        <v>41898</v>
      </c>
      <c r="X261" s="17">
        <v>42262</v>
      </c>
      <c r="Y261" t="s">
        <v>959</v>
      </c>
      <c r="Z261" t="s">
        <v>796</v>
      </c>
      <c r="AA261" t="s">
        <v>960</v>
      </c>
      <c r="AC261" s="16">
        <v>2</v>
      </c>
      <c r="AD261" t="s">
        <v>795</v>
      </c>
      <c r="AE261" t="s">
        <v>961</v>
      </c>
      <c r="AF261" t="s">
        <v>744</v>
      </c>
      <c r="AG261" t="s">
        <v>1025</v>
      </c>
      <c r="AJ261" t="s">
        <v>963</v>
      </c>
      <c r="AK261" t="s">
        <v>964</v>
      </c>
      <c r="AL261" t="s">
        <v>965</v>
      </c>
      <c r="AM261" t="s">
        <v>575</v>
      </c>
      <c r="AP261" t="s">
        <v>966</v>
      </c>
      <c r="AQ261" t="s">
        <v>967</v>
      </c>
      <c r="AR261" t="s">
        <v>968</v>
      </c>
      <c r="AS261" t="s">
        <v>969</v>
      </c>
      <c r="AT261" t="s">
        <v>970</v>
      </c>
      <c r="AU261" t="s">
        <v>1842</v>
      </c>
    </row>
    <row r="262" spans="2:47" ht="11" outlineLevel="1" x14ac:dyDescent="0.15">
      <c r="B262" t="s">
        <v>1843</v>
      </c>
      <c r="C262" t="s">
        <v>322</v>
      </c>
      <c r="G262" t="s">
        <v>955</v>
      </c>
      <c r="H262" t="s">
        <v>956</v>
      </c>
      <c r="I262" t="s">
        <v>957</v>
      </c>
      <c r="J262" t="s">
        <v>676</v>
      </c>
      <c r="K262" t="s">
        <v>1579</v>
      </c>
      <c r="L262" t="s">
        <v>676</v>
      </c>
      <c r="M262" s="5">
        <v>1833234</v>
      </c>
      <c r="N262" s="5">
        <v>1833234</v>
      </c>
      <c r="O262" s="5">
        <v>1833234</v>
      </c>
      <c r="P262" s="5"/>
      <c r="Q262" s="16">
        <v>0</v>
      </c>
      <c r="R262" s="5"/>
      <c r="S262" s="17">
        <v>45413</v>
      </c>
      <c r="T262" s="17">
        <v>45413</v>
      </c>
      <c r="U262" s="17">
        <v>45562</v>
      </c>
      <c r="V262" s="17">
        <v>45562</v>
      </c>
      <c r="W262" s="17">
        <v>45413</v>
      </c>
      <c r="X262" s="17">
        <v>45756</v>
      </c>
      <c r="Y262" t="s">
        <v>955</v>
      </c>
      <c r="Z262" t="s">
        <v>818</v>
      </c>
      <c r="AA262" t="s">
        <v>960</v>
      </c>
      <c r="AC262" s="16">
        <v>3</v>
      </c>
      <c r="AD262" t="s">
        <v>795</v>
      </c>
      <c r="AE262" t="s">
        <v>961</v>
      </c>
      <c r="AF262" t="s">
        <v>740</v>
      </c>
      <c r="AG262" t="s">
        <v>1036</v>
      </c>
      <c r="AH262" t="s">
        <v>1058</v>
      </c>
      <c r="AI262" t="s">
        <v>1059</v>
      </c>
      <c r="AJ262" t="s">
        <v>978</v>
      </c>
      <c r="AK262" t="s">
        <v>964</v>
      </c>
      <c r="AL262" t="s">
        <v>965</v>
      </c>
      <c r="AM262" t="s">
        <v>531</v>
      </c>
      <c r="AP262" t="s">
        <v>966</v>
      </c>
      <c r="AQ262" t="s">
        <v>967</v>
      </c>
      <c r="AR262" t="s">
        <v>968</v>
      </c>
      <c r="AS262" t="s">
        <v>969</v>
      </c>
      <c r="AT262" t="s">
        <v>970</v>
      </c>
      <c r="AU262" t="s">
        <v>1844</v>
      </c>
    </row>
    <row r="263" spans="2:47" ht="11" outlineLevel="1" x14ac:dyDescent="0.15">
      <c r="B263" t="s">
        <v>1845</v>
      </c>
      <c r="C263" t="s">
        <v>323</v>
      </c>
      <c r="G263" t="s">
        <v>955</v>
      </c>
      <c r="H263" t="s">
        <v>956</v>
      </c>
      <c r="I263" t="s">
        <v>957</v>
      </c>
      <c r="J263" t="s">
        <v>691</v>
      </c>
      <c r="K263" t="s">
        <v>1807</v>
      </c>
      <c r="L263" t="s">
        <v>691</v>
      </c>
      <c r="M263" s="5">
        <v>1832745</v>
      </c>
      <c r="N263" s="5">
        <v>1832745</v>
      </c>
      <c r="O263" s="5">
        <v>1832745</v>
      </c>
      <c r="P263" s="5">
        <v>545281</v>
      </c>
      <c r="Q263" s="16">
        <v>0</v>
      </c>
      <c r="R263" s="5"/>
      <c r="S263" s="17">
        <v>44034</v>
      </c>
      <c r="T263" s="17">
        <v>44036</v>
      </c>
      <c r="U263" s="17">
        <v>44939</v>
      </c>
      <c r="V263" s="17">
        <v>44939</v>
      </c>
      <c r="W263" s="17">
        <v>44034</v>
      </c>
      <c r="X263" s="17">
        <v>44802</v>
      </c>
      <c r="Y263" t="s">
        <v>1178</v>
      </c>
      <c r="Z263" t="s">
        <v>825</v>
      </c>
      <c r="AA263" t="s">
        <v>1179</v>
      </c>
      <c r="AC263" s="16">
        <v>4</v>
      </c>
      <c r="AD263" t="s">
        <v>795</v>
      </c>
      <c r="AE263" t="s">
        <v>961</v>
      </c>
      <c r="AF263" t="s">
        <v>743</v>
      </c>
      <c r="AG263" t="s">
        <v>1075</v>
      </c>
      <c r="AH263" t="s">
        <v>1846</v>
      </c>
      <c r="AI263" t="s">
        <v>1847</v>
      </c>
      <c r="AJ263" t="s">
        <v>978</v>
      </c>
      <c r="AK263" t="s">
        <v>1076</v>
      </c>
      <c r="AL263" t="s">
        <v>965</v>
      </c>
      <c r="AM263" t="s">
        <v>531</v>
      </c>
      <c r="AP263" t="s">
        <v>966</v>
      </c>
      <c r="AQ263" t="s">
        <v>967</v>
      </c>
      <c r="AR263" t="s">
        <v>968</v>
      </c>
      <c r="AS263" t="s">
        <v>969</v>
      </c>
      <c r="AT263" t="s">
        <v>970</v>
      </c>
      <c r="AU263" t="s">
        <v>1848</v>
      </c>
    </row>
    <row r="264" spans="2:47" ht="11" outlineLevel="1" x14ac:dyDescent="0.15">
      <c r="B264" t="s">
        <v>1849</v>
      </c>
      <c r="C264" t="s">
        <v>1850</v>
      </c>
      <c r="D264" t="s">
        <v>173</v>
      </c>
      <c r="E264" t="s">
        <v>983</v>
      </c>
      <c r="F264" t="s">
        <v>798</v>
      </c>
      <c r="G264" t="s">
        <v>984</v>
      </c>
      <c r="H264" t="s">
        <v>985</v>
      </c>
      <c r="I264" t="s">
        <v>957</v>
      </c>
      <c r="J264" t="s">
        <v>605</v>
      </c>
      <c r="K264" t="s">
        <v>1106</v>
      </c>
      <c r="L264" t="s">
        <v>605</v>
      </c>
      <c r="M264" s="5">
        <v>1826582.91</v>
      </c>
      <c r="N264" s="5">
        <v>1826582.91</v>
      </c>
      <c r="O264" s="5">
        <v>1826582.91</v>
      </c>
      <c r="P264" s="5"/>
      <c r="Q264" s="16">
        <v>0</v>
      </c>
      <c r="R264" s="5"/>
      <c r="S264" s="17">
        <v>43713</v>
      </c>
      <c r="T264" s="17">
        <v>43713</v>
      </c>
      <c r="U264" s="17">
        <v>45588</v>
      </c>
      <c r="V264" s="17">
        <v>45588</v>
      </c>
      <c r="W264" s="17">
        <v>43713</v>
      </c>
      <c r="X264" s="17">
        <v>45699</v>
      </c>
      <c r="Y264" t="s">
        <v>955</v>
      </c>
      <c r="Z264" t="s">
        <v>818</v>
      </c>
      <c r="AA264" t="s">
        <v>960</v>
      </c>
      <c r="AC264" s="16"/>
      <c r="AD264" t="s">
        <v>817</v>
      </c>
      <c r="AE264" t="s">
        <v>1107</v>
      </c>
      <c r="AF264" t="s">
        <v>739</v>
      </c>
      <c r="AG264" t="s">
        <v>993</v>
      </c>
      <c r="AH264" t="s">
        <v>1796</v>
      </c>
      <c r="AI264" t="s">
        <v>1797</v>
      </c>
      <c r="AJ264" t="s">
        <v>978</v>
      </c>
      <c r="AK264" t="s">
        <v>1110</v>
      </c>
      <c r="AL264" t="s">
        <v>965</v>
      </c>
      <c r="AM264" t="s">
        <v>456</v>
      </c>
      <c r="AP264" t="s">
        <v>966</v>
      </c>
      <c r="AQ264" t="s">
        <v>967</v>
      </c>
      <c r="AR264" t="s">
        <v>968</v>
      </c>
      <c r="AS264" t="s">
        <v>969</v>
      </c>
      <c r="AT264" t="s">
        <v>970</v>
      </c>
      <c r="AU264" t="s">
        <v>1851</v>
      </c>
    </row>
    <row r="265" spans="2:47" ht="11" outlineLevel="1" x14ac:dyDescent="0.15">
      <c r="B265" t="s">
        <v>1852</v>
      </c>
      <c r="C265" t="s">
        <v>1853</v>
      </c>
      <c r="D265" t="s">
        <v>216</v>
      </c>
      <c r="E265" t="s">
        <v>983</v>
      </c>
      <c r="F265" t="s">
        <v>807</v>
      </c>
      <c r="G265" t="s">
        <v>984</v>
      </c>
      <c r="H265" t="s">
        <v>985</v>
      </c>
      <c r="I265" t="s">
        <v>957</v>
      </c>
      <c r="J265" t="s">
        <v>610</v>
      </c>
      <c r="K265" t="s">
        <v>1294</v>
      </c>
      <c r="L265" t="s">
        <v>610</v>
      </c>
      <c r="M265" s="5">
        <v>1811682.51</v>
      </c>
      <c r="N265" s="5">
        <v>1811682.51</v>
      </c>
      <c r="O265" s="5">
        <v>1811682.51</v>
      </c>
      <c r="P265" s="5"/>
      <c r="Q265" s="16">
        <v>0</v>
      </c>
      <c r="R265" s="5"/>
      <c r="S265" s="17">
        <v>45784</v>
      </c>
      <c r="T265" s="17">
        <v>45784</v>
      </c>
      <c r="U265" s="17">
        <v>46108</v>
      </c>
      <c r="V265" s="17">
        <v>46108</v>
      </c>
      <c r="W265" s="17">
        <v>45784</v>
      </c>
      <c r="X265" s="17">
        <v>46070</v>
      </c>
      <c r="Y265" t="s">
        <v>959</v>
      </c>
      <c r="Z265" t="s">
        <v>796</v>
      </c>
      <c r="AA265" t="s">
        <v>1023</v>
      </c>
      <c r="AB265" t="s">
        <v>1024</v>
      </c>
      <c r="AC265" s="16">
        <v>5</v>
      </c>
      <c r="AD265" t="s">
        <v>795</v>
      </c>
      <c r="AE265" t="s">
        <v>961</v>
      </c>
      <c r="AF265" t="s">
        <v>755</v>
      </c>
      <c r="AG265" t="s">
        <v>1049</v>
      </c>
      <c r="AH265" t="s">
        <v>1193</v>
      </c>
      <c r="AI265" t="s">
        <v>1194</v>
      </c>
      <c r="AJ265" t="s">
        <v>978</v>
      </c>
      <c r="AK265" t="s">
        <v>964</v>
      </c>
      <c r="AL265" t="s">
        <v>965</v>
      </c>
      <c r="AM265" t="s">
        <v>531</v>
      </c>
      <c r="AP265" t="s">
        <v>966</v>
      </c>
      <c r="AQ265" t="s">
        <v>967</v>
      </c>
      <c r="AR265" t="s">
        <v>968</v>
      </c>
      <c r="AS265" t="s">
        <v>969</v>
      </c>
      <c r="AT265" t="s">
        <v>970</v>
      </c>
      <c r="AU265" t="s">
        <v>1854</v>
      </c>
    </row>
    <row r="266" spans="2:47" ht="11" outlineLevel="1" x14ac:dyDescent="0.15">
      <c r="B266" t="s">
        <v>1855</v>
      </c>
      <c r="C266" t="s">
        <v>1856</v>
      </c>
      <c r="D266" t="s">
        <v>166</v>
      </c>
      <c r="E266" t="s">
        <v>983</v>
      </c>
      <c r="F266" t="s">
        <v>807</v>
      </c>
      <c r="G266" t="s">
        <v>984</v>
      </c>
      <c r="H266" t="s">
        <v>985</v>
      </c>
      <c r="I266" t="s">
        <v>957</v>
      </c>
      <c r="J266" t="s">
        <v>637</v>
      </c>
      <c r="K266" t="s">
        <v>1053</v>
      </c>
      <c r="L266" t="s">
        <v>637</v>
      </c>
      <c r="M266" s="5">
        <v>1810150.47</v>
      </c>
      <c r="N266" s="5">
        <v>1810150.47</v>
      </c>
      <c r="O266" s="5">
        <v>1810150.47</v>
      </c>
      <c r="P266" s="5"/>
      <c r="Q266" s="16">
        <v>0</v>
      </c>
      <c r="R266" s="5"/>
      <c r="S266" s="17">
        <v>45551</v>
      </c>
      <c r="T266" s="17">
        <v>45551</v>
      </c>
      <c r="U266" s="17">
        <v>45891</v>
      </c>
      <c r="V266" s="17">
        <v>45891</v>
      </c>
      <c r="W266" s="17">
        <v>45551</v>
      </c>
      <c r="X266" s="17">
        <v>45861</v>
      </c>
      <c r="Y266" t="s">
        <v>959</v>
      </c>
      <c r="Z266" t="s">
        <v>796</v>
      </c>
      <c r="AA266" t="s">
        <v>1023</v>
      </c>
      <c r="AB266" t="s">
        <v>1024</v>
      </c>
      <c r="AC266" s="16">
        <v>1</v>
      </c>
      <c r="AD266" t="s">
        <v>795</v>
      </c>
      <c r="AE266" t="s">
        <v>961</v>
      </c>
      <c r="AF266" t="s">
        <v>740</v>
      </c>
      <c r="AG266" t="s">
        <v>1036</v>
      </c>
      <c r="AH266" t="s">
        <v>1193</v>
      </c>
      <c r="AI266" t="s">
        <v>1194</v>
      </c>
      <c r="AJ266" t="s">
        <v>978</v>
      </c>
      <c r="AK266" t="s">
        <v>964</v>
      </c>
      <c r="AL266" t="s">
        <v>965</v>
      </c>
      <c r="AM266" t="s">
        <v>531</v>
      </c>
      <c r="AP266" t="s">
        <v>966</v>
      </c>
      <c r="AQ266" t="s">
        <v>967</v>
      </c>
      <c r="AR266" t="s">
        <v>968</v>
      </c>
      <c r="AS266" t="s">
        <v>969</v>
      </c>
      <c r="AT266" t="s">
        <v>970</v>
      </c>
      <c r="AU266" t="s">
        <v>1857</v>
      </c>
    </row>
    <row r="267" spans="2:47" ht="11" outlineLevel="1" x14ac:dyDescent="0.15">
      <c r="B267" t="s">
        <v>1858</v>
      </c>
      <c r="C267" t="s">
        <v>1859</v>
      </c>
      <c r="D267" t="s">
        <v>1410</v>
      </c>
      <c r="E267" t="s">
        <v>983</v>
      </c>
      <c r="F267" t="s">
        <v>798</v>
      </c>
      <c r="G267" t="s">
        <v>984</v>
      </c>
      <c r="H267" t="s">
        <v>985</v>
      </c>
      <c r="I267" t="s">
        <v>957</v>
      </c>
      <c r="J267" t="s">
        <v>1411</v>
      </c>
      <c r="K267" t="s">
        <v>1412</v>
      </c>
      <c r="L267" t="s">
        <v>1413</v>
      </c>
      <c r="M267" s="5">
        <v>1809512.24</v>
      </c>
      <c r="N267" s="5">
        <v>1809512.24</v>
      </c>
      <c r="O267" s="5">
        <v>1809512.24</v>
      </c>
      <c r="P267" s="5"/>
      <c r="Q267" s="16">
        <v>1</v>
      </c>
      <c r="R267" s="5">
        <v>36672.519999999997</v>
      </c>
      <c r="S267" s="17">
        <v>43931</v>
      </c>
      <c r="T267" s="17">
        <v>43931</v>
      </c>
      <c r="U267" s="17">
        <v>44742</v>
      </c>
      <c r="V267" s="17">
        <v>44742</v>
      </c>
      <c r="W267" s="17">
        <v>43931</v>
      </c>
      <c r="X267" s="17">
        <v>45229</v>
      </c>
      <c r="Y267" t="s">
        <v>959</v>
      </c>
      <c r="Z267" t="s">
        <v>796</v>
      </c>
      <c r="AA267" t="s">
        <v>960</v>
      </c>
      <c r="AC267" s="16"/>
      <c r="AD267" t="s">
        <v>824</v>
      </c>
      <c r="AE267" t="s">
        <v>1130</v>
      </c>
      <c r="AF267" t="s">
        <v>752</v>
      </c>
      <c r="AG267" t="s">
        <v>1290</v>
      </c>
      <c r="AH267" t="s">
        <v>976</v>
      </c>
      <c r="AI267" t="s">
        <v>977</v>
      </c>
      <c r="AJ267" t="s">
        <v>978</v>
      </c>
      <c r="AK267" t="s">
        <v>1133</v>
      </c>
      <c r="AL267" t="s">
        <v>965</v>
      </c>
      <c r="AM267" t="s">
        <v>437</v>
      </c>
      <c r="AP267" t="s">
        <v>966</v>
      </c>
      <c r="AQ267" t="s">
        <v>967</v>
      </c>
      <c r="AR267" t="s">
        <v>968</v>
      </c>
      <c r="AS267" t="s">
        <v>969</v>
      </c>
      <c r="AT267" t="s">
        <v>970</v>
      </c>
      <c r="AU267" t="s">
        <v>1860</v>
      </c>
    </row>
    <row r="268" spans="2:47" ht="11" outlineLevel="1" x14ac:dyDescent="0.15">
      <c r="B268" t="s">
        <v>1861</v>
      </c>
      <c r="C268" t="s">
        <v>1383</v>
      </c>
      <c r="D268" t="s">
        <v>231</v>
      </c>
      <c r="E268" t="s">
        <v>983</v>
      </c>
      <c r="F268" t="s">
        <v>798</v>
      </c>
      <c r="G268" t="s">
        <v>984</v>
      </c>
      <c r="H268" t="s">
        <v>985</v>
      </c>
      <c r="I268" t="s">
        <v>957</v>
      </c>
      <c r="J268" t="s">
        <v>608</v>
      </c>
      <c r="K268" t="s">
        <v>1184</v>
      </c>
      <c r="L268" t="s">
        <v>987</v>
      </c>
      <c r="M268" s="5">
        <v>1788903</v>
      </c>
      <c r="N268" s="5">
        <v>1788903</v>
      </c>
      <c r="O268" s="5">
        <v>1788903</v>
      </c>
      <c r="P268" s="5"/>
      <c r="Q268" s="16">
        <v>0</v>
      </c>
      <c r="R268" s="5"/>
      <c r="S268" s="17">
        <v>42361</v>
      </c>
      <c r="T268" s="17">
        <v>42361</v>
      </c>
      <c r="U268" s="17">
        <v>42478</v>
      </c>
      <c r="V268" s="17">
        <v>42478</v>
      </c>
      <c r="W268" s="17">
        <v>42361</v>
      </c>
      <c r="X268" s="17">
        <v>42521</v>
      </c>
      <c r="Y268" t="s">
        <v>959</v>
      </c>
      <c r="Z268" t="s">
        <v>796</v>
      </c>
      <c r="AA268" t="s">
        <v>960</v>
      </c>
      <c r="AC268" s="16">
        <v>1</v>
      </c>
      <c r="AD268" t="s">
        <v>795</v>
      </c>
      <c r="AE268" t="s">
        <v>961</v>
      </c>
      <c r="AF268" t="s">
        <v>744</v>
      </c>
      <c r="AG268" t="s">
        <v>1025</v>
      </c>
      <c r="AJ268" t="s">
        <v>963</v>
      </c>
      <c r="AK268" t="s">
        <v>964</v>
      </c>
      <c r="AL268" t="s">
        <v>965</v>
      </c>
      <c r="AM268" t="s">
        <v>575</v>
      </c>
      <c r="AP268" t="s">
        <v>966</v>
      </c>
      <c r="AQ268" t="s">
        <v>967</v>
      </c>
      <c r="AR268" t="s">
        <v>968</v>
      </c>
      <c r="AS268" t="s">
        <v>969</v>
      </c>
      <c r="AT268" t="s">
        <v>970</v>
      </c>
      <c r="AU268" t="s">
        <v>1862</v>
      </c>
    </row>
    <row r="269" spans="2:47" ht="11" outlineLevel="1" x14ac:dyDescent="0.15">
      <c r="B269" t="s">
        <v>1863</v>
      </c>
      <c r="C269" t="s">
        <v>1864</v>
      </c>
      <c r="D269" t="s">
        <v>324</v>
      </c>
      <c r="E269" t="s">
        <v>983</v>
      </c>
      <c r="F269" t="s">
        <v>807</v>
      </c>
      <c r="G269" t="s">
        <v>984</v>
      </c>
      <c r="H269" t="s">
        <v>985</v>
      </c>
      <c r="I269" t="s">
        <v>957</v>
      </c>
      <c r="J269" t="s">
        <v>695</v>
      </c>
      <c r="K269" t="s">
        <v>1865</v>
      </c>
      <c r="L269" t="s">
        <v>695</v>
      </c>
      <c r="M269" s="5">
        <v>1766944.77</v>
      </c>
      <c r="N269" s="5">
        <v>1766944.77</v>
      </c>
      <c r="O269" s="5">
        <v>9308817.2799999993</v>
      </c>
      <c r="P269" s="5"/>
      <c r="Q269" s="16">
        <v>0</v>
      </c>
      <c r="R269" s="5"/>
      <c r="S269" s="17">
        <v>45902</v>
      </c>
      <c r="T269" s="17">
        <v>45903</v>
      </c>
      <c r="U269" s="17">
        <v>46267</v>
      </c>
      <c r="V269" s="17">
        <v>47728</v>
      </c>
      <c r="W269" s="17">
        <v>45902</v>
      </c>
      <c r="X269" s="17">
        <v>45902</v>
      </c>
      <c r="Y269" t="s">
        <v>955</v>
      </c>
      <c r="Z269" t="s">
        <v>818</v>
      </c>
      <c r="AA269" t="s">
        <v>1023</v>
      </c>
      <c r="AB269" t="s">
        <v>1289</v>
      </c>
      <c r="AC269" s="16">
        <v>8</v>
      </c>
      <c r="AD269" t="s">
        <v>795</v>
      </c>
      <c r="AE269" t="s">
        <v>961</v>
      </c>
      <c r="AF269" t="s">
        <v>751</v>
      </c>
      <c r="AG269" t="s">
        <v>1866</v>
      </c>
      <c r="AJ269" t="s">
        <v>963</v>
      </c>
      <c r="AK269" t="s">
        <v>964</v>
      </c>
      <c r="AL269" t="s">
        <v>965</v>
      </c>
      <c r="AM269" t="s">
        <v>645</v>
      </c>
      <c r="AP269" t="s">
        <v>966</v>
      </c>
      <c r="AQ269" t="s">
        <v>967</v>
      </c>
      <c r="AR269" t="s">
        <v>968</v>
      </c>
      <c r="AS269" t="s">
        <v>969</v>
      </c>
      <c r="AT269" t="s">
        <v>970</v>
      </c>
      <c r="AU269" t="s">
        <v>1867</v>
      </c>
    </row>
    <row r="270" spans="2:47" ht="11" outlineLevel="1" x14ac:dyDescent="0.15">
      <c r="B270" t="s">
        <v>1868</v>
      </c>
      <c r="C270" t="s">
        <v>325</v>
      </c>
      <c r="G270" t="s">
        <v>1140</v>
      </c>
      <c r="H270" t="s">
        <v>1141</v>
      </c>
      <c r="I270" t="s">
        <v>957</v>
      </c>
      <c r="J270" t="s">
        <v>696</v>
      </c>
      <c r="K270" t="s">
        <v>1869</v>
      </c>
      <c r="L270" t="s">
        <v>696</v>
      </c>
      <c r="M270" s="5">
        <v>1765573.28</v>
      </c>
      <c r="N270" s="5">
        <v>1765573.28</v>
      </c>
      <c r="O270" s="5">
        <v>1784723.24</v>
      </c>
      <c r="P270" s="5"/>
      <c r="Q270" s="16">
        <v>0</v>
      </c>
      <c r="R270" s="5"/>
      <c r="S270" s="17">
        <v>45987</v>
      </c>
      <c r="T270" s="17">
        <v>45979</v>
      </c>
      <c r="U270" s="17">
        <v>46344</v>
      </c>
      <c r="V270" s="17">
        <v>46357</v>
      </c>
      <c r="W270" s="17">
        <v>45987</v>
      </c>
      <c r="X270" s="17">
        <v>46077</v>
      </c>
      <c r="Y270" t="s">
        <v>1178</v>
      </c>
      <c r="Z270" t="s">
        <v>825</v>
      </c>
      <c r="AA270" t="s">
        <v>1179</v>
      </c>
      <c r="AC270" s="16">
        <v>5</v>
      </c>
      <c r="AD270" t="s">
        <v>795</v>
      </c>
      <c r="AE270" t="s">
        <v>961</v>
      </c>
      <c r="AF270" t="s">
        <v>746</v>
      </c>
      <c r="AG270" t="s">
        <v>962</v>
      </c>
      <c r="AJ270" t="s">
        <v>963</v>
      </c>
      <c r="AK270" t="s">
        <v>964</v>
      </c>
      <c r="AL270" t="s">
        <v>965</v>
      </c>
      <c r="AM270" t="s">
        <v>531</v>
      </c>
      <c r="AP270" t="s">
        <v>966</v>
      </c>
      <c r="AQ270" t="s">
        <v>967</v>
      </c>
      <c r="AR270" t="s">
        <v>968</v>
      </c>
      <c r="AS270" t="s">
        <v>969</v>
      </c>
      <c r="AT270" t="s">
        <v>970</v>
      </c>
      <c r="AU270" t="s">
        <v>1870</v>
      </c>
    </row>
    <row r="271" spans="2:47" ht="11" outlineLevel="1" x14ac:dyDescent="0.15">
      <c r="B271" t="s">
        <v>1871</v>
      </c>
      <c r="C271" t="s">
        <v>1872</v>
      </c>
      <c r="D271" t="s">
        <v>329</v>
      </c>
      <c r="E271" t="s">
        <v>983</v>
      </c>
      <c r="F271" t="s">
        <v>807</v>
      </c>
      <c r="G271" t="s">
        <v>984</v>
      </c>
      <c r="H271" t="s">
        <v>985</v>
      </c>
      <c r="I271" t="s">
        <v>957</v>
      </c>
      <c r="J271" t="s">
        <v>699</v>
      </c>
      <c r="K271" t="s">
        <v>1873</v>
      </c>
      <c r="L271" t="s">
        <v>699</v>
      </c>
      <c r="M271" s="5">
        <v>1651128.89</v>
      </c>
      <c r="N271" s="5">
        <v>1651128.98</v>
      </c>
      <c r="O271" s="5">
        <v>9471421.7899999991</v>
      </c>
      <c r="P271" s="5"/>
      <c r="Q271" s="16">
        <v>0</v>
      </c>
      <c r="R271" s="5"/>
      <c r="S271" s="17">
        <v>45769</v>
      </c>
      <c r="T271" s="17">
        <v>45787</v>
      </c>
      <c r="U271" s="17">
        <v>46151</v>
      </c>
      <c r="V271" s="17">
        <v>47796</v>
      </c>
      <c r="W271" s="17">
        <v>45769</v>
      </c>
      <c r="X271" s="17">
        <v>45769</v>
      </c>
      <c r="Y271" t="s">
        <v>955</v>
      </c>
      <c r="Z271" t="s">
        <v>818</v>
      </c>
      <c r="AA271" t="s">
        <v>1023</v>
      </c>
      <c r="AB271" t="s">
        <v>1024</v>
      </c>
      <c r="AC271" s="16">
        <v>5</v>
      </c>
      <c r="AD271" t="s">
        <v>795</v>
      </c>
      <c r="AE271" t="s">
        <v>961</v>
      </c>
      <c r="AF271" t="s">
        <v>752</v>
      </c>
      <c r="AG271" t="s">
        <v>1290</v>
      </c>
      <c r="AH271" t="s">
        <v>1874</v>
      </c>
      <c r="AI271" t="s">
        <v>1875</v>
      </c>
      <c r="AJ271" t="s">
        <v>978</v>
      </c>
      <c r="AK271" t="s">
        <v>964</v>
      </c>
      <c r="AL271" t="s">
        <v>965</v>
      </c>
      <c r="AM271" t="s">
        <v>531</v>
      </c>
      <c r="AP271" t="s">
        <v>966</v>
      </c>
      <c r="AQ271" t="s">
        <v>967</v>
      </c>
      <c r="AR271" t="s">
        <v>968</v>
      </c>
      <c r="AS271" t="s">
        <v>969</v>
      </c>
      <c r="AT271" t="s">
        <v>970</v>
      </c>
      <c r="AU271" t="s">
        <v>1876</v>
      </c>
    </row>
    <row r="272" spans="2:47" ht="11" outlineLevel="1" x14ac:dyDescent="0.15">
      <c r="B272" t="s">
        <v>1877</v>
      </c>
      <c r="C272" t="s">
        <v>330</v>
      </c>
      <c r="G272" t="s">
        <v>955</v>
      </c>
      <c r="H272" t="s">
        <v>956</v>
      </c>
      <c r="I272" t="s">
        <v>957</v>
      </c>
      <c r="J272" t="s">
        <v>659</v>
      </c>
      <c r="K272" t="s">
        <v>1284</v>
      </c>
      <c r="L272" t="s">
        <v>659</v>
      </c>
      <c r="M272" s="5">
        <v>1643182</v>
      </c>
      <c r="N272" s="5">
        <v>1643182</v>
      </c>
      <c r="O272" s="5">
        <v>1643182</v>
      </c>
      <c r="P272" s="5"/>
      <c r="Q272" s="16">
        <v>0</v>
      </c>
      <c r="R272" s="5"/>
      <c r="S272" s="17">
        <v>43370</v>
      </c>
      <c r="T272" s="17">
        <v>43373</v>
      </c>
      <c r="U272" s="17">
        <v>44217</v>
      </c>
      <c r="V272" s="17">
        <v>44217</v>
      </c>
      <c r="W272" s="17">
        <v>43370</v>
      </c>
      <c r="X272" s="17">
        <v>43885</v>
      </c>
      <c r="Y272" t="s">
        <v>955</v>
      </c>
      <c r="Z272" t="s">
        <v>818</v>
      </c>
      <c r="AA272" t="s">
        <v>1030</v>
      </c>
      <c r="AC272" s="16">
        <v>5</v>
      </c>
      <c r="AD272" t="s">
        <v>795</v>
      </c>
      <c r="AE272" t="s">
        <v>961</v>
      </c>
      <c r="AF272" t="s">
        <v>741</v>
      </c>
      <c r="AG272" t="s">
        <v>1031</v>
      </c>
      <c r="AH272" t="s">
        <v>1058</v>
      </c>
      <c r="AI272" t="s">
        <v>1059</v>
      </c>
      <c r="AJ272" t="s">
        <v>978</v>
      </c>
      <c r="AK272" t="s">
        <v>964</v>
      </c>
      <c r="AL272" t="s">
        <v>965</v>
      </c>
      <c r="AM272" t="s">
        <v>531</v>
      </c>
      <c r="AP272" t="s">
        <v>966</v>
      </c>
      <c r="AQ272" t="s">
        <v>967</v>
      </c>
      <c r="AR272" t="s">
        <v>968</v>
      </c>
      <c r="AS272" t="s">
        <v>969</v>
      </c>
      <c r="AT272" t="s">
        <v>970</v>
      </c>
      <c r="AU272" t="s">
        <v>1878</v>
      </c>
    </row>
    <row r="273" spans="2:47" ht="11" outlineLevel="1" x14ac:dyDescent="0.15">
      <c r="B273" t="s">
        <v>1879</v>
      </c>
      <c r="C273" t="s">
        <v>1880</v>
      </c>
      <c r="D273" t="s">
        <v>166</v>
      </c>
      <c r="E273" t="s">
        <v>983</v>
      </c>
      <c r="F273" t="s">
        <v>807</v>
      </c>
      <c r="G273" t="s">
        <v>984</v>
      </c>
      <c r="H273" t="s">
        <v>985</v>
      </c>
      <c r="I273" t="s">
        <v>957</v>
      </c>
      <c r="J273" t="s">
        <v>637</v>
      </c>
      <c r="K273" t="s">
        <v>1053</v>
      </c>
      <c r="L273" t="s">
        <v>637</v>
      </c>
      <c r="M273" s="5">
        <v>1609180.67</v>
      </c>
      <c r="N273" s="5">
        <v>1609180.67</v>
      </c>
      <c r="O273" s="5">
        <v>1609180.67</v>
      </c>
      <c r="P273" s="5"/>
      <c r="Q273" s="16">
        <v>0</v>
      </c>
      <c r="R273" s="5"/>
      <c r="S273" s="17">
        <v>45558</v>
      </c>
      <c r="T273" s="17">
        <v>45558</v>
      </c>
      <c r="U273" s="17">
        <v>45849</v>
      </c>
      <c r="V273" s="17">
        <v>45849</v>
      </c>
      <c r="W273" s="17">
        <v>45558</v>
      </c>
      <c r="X273" s="17">
        <v>45924</v>
      </c>
      <c r="Y273" t="s">
        <v>959</v>
      </c>
      <c r="Z273" t="s">
        <v>796</v>
      </c>
      <c r="AA273" t="s">
        <v>1023</v>
      </c>
      <c r="AB273" t="s">
        <v>1024</v>
      </c>
      <c r="AC273" s="16">
        <v>1</v>
      </c>
      <c r="AD273" t="s">
        <v>795</v>
      </c>
      <c r="AE273" t="s">
        <v>961</v>
      </c>
      <c r="AF273" t="s">
        <v>744</v>
      </c>
      <c r="AG273" t="s">
        <v>1025</v>
      </c>
      <c r="AH273" t="s">
        <v>1193</v>
      </c>
      <c r="AI273" t="s">
        <v>1194</v>
      </c>
      <c r="AJ273" t="s">
        <v>978</v>
      </c>
      <c r="AK273" t="s">
        <v>964</v>
      </c>
      <c r="AL273" t="s">
        <v>965</v>
      </c>
      <c r="AM273" t="s">
        <v>531</v>
      </c>
      <c r="AP273" t="s">
        <v>966</v>
      </c>
      <c r="AQ273" t="s">
        <v>967</v>
      </c>
      <c r="AR273" t="s">
        <v>968</v>
      </c>
      <c r="AS273" t="s">
        <v>969</v>
      </c>
      <c r="AT273" t="s">
        <v>970</v>
      </c>
      <c r="AU273" t="s">
        <v>1881</v>
      </c>
    </row>
    <row r="274" spans="2:47" ht="11" outlineLevel="1" x14ac:dyDescent="0.15">
      <c r="B274" t="s">
        <v>1882</v>
      </c>
      <c r="C274" t="s">
        <v>1883</v>
      </c>
      <c r="D274" t="s">
        <v>166</v>
      </c>
      <c r="E274" t="s">
        <v>983</v>
      </c>
      <c r="F274" t="s">
        <v>807</v>
      </c>
      <c r="G274" t="s">
        <v>984</v>
      </c>
      <c r="H274" t="s">
        <v>985</v>
      </c>
      <c r="I274" t="s">
        <v>957</v>
      </c>
      <c r="J274" t="s">
        <v>637</v>
      </c>
      <c r="K274" t="s">
        <v>1053</v>
      </c>
      <c r="L274" t="s">
        <v>637</v>
      </c>
      <c r="M274" s="5">
        <v>1595276</v>
      </c>
      <c r="N274" s="5">
        <v>1595276</v>
      </c>
      <c r="O274" s="5">
        <v>1595276</v>
      </c>
      <c r="P274" s="5"/>
      <c r="Q274" s="16">
        <v>0</v>
      </c>
      <c r="R274" s="5"/>
      <c r="S274" s="17">
        <v>45924</v>
      </c>
      <c r="T274" s="17">
        <v>45925</v>
      </c>
      <c r="U274" s="17">
        <v>46150</v>
      </c>
      <c r="V274" s="17">
        <v>46150</v>
      </c>
      <c r="W274" s="17">
        <v>45924</v>
      </c>
      <c r="X274" s="17">
        <v>46078</v>
      </c>
      <c r="Y274" t="s">
        <v>959</v>
      </c>
      <c r="Z274" t="s">
        <v>796</v>
      </c>
      <c r="AA274" t="s">
        <v>1023</v>
      </c>
      <c r="AB274" t="s">
        <v>1024</v>
      </c>
      <c r="AC274" s="16">
        <v>1</v>
      </c>
      <c r="AD274" t="s">
        <v>795</v>
      </c>
      <c r="AE274" t="s">
        <v>961</v>
      </c>
      <c r="AF274" t="s">
        <v>755</v>
      </c>
      <c r="AG274" t="s">
        <v>1049</v>
      </c>
      <c r="AJ274" t="s">
        <v>963</v>
      </c>
      <c r="AK274" t="s">
        <v>964</v>
      </c>
      <c r="AL274" t="s">
        <v>965</v>
      </c>
      <c r="AM274" t="s">
        <v>531</v>
      </c>
      <c r="AP274" t="s">
        <v>966</v>
      </c>
      <c r="AQ274" t="s">
        <v>967</v>
      </c>
      <c r="AR274" t="s">
        <v>968</v>
      </c>
      <c r="AS274" t="s">
        <v>969</v>
      </c>
      <c r="AT274" t="s">
        <v>970</v>
      </c>
      <c r="AU274" t="s">
        <v>1884</v>
      </c>
    </row>
    <row r="275" spans="2:47" ht="11" outlineLevel="1" x14ac:dyDescent="0.15">
      <c r="B275" t="s">
        <v>1885</v>
      </c>
      <c r="C275" t="s">
        <v>1886</v>
      </c>
      <c r="D275" t="s">
        <v>166</v>
      </c>
      <c r="E275" t="s">
        <v>983</v>
      </c>
      <c r="F275" t="s">
        <v>807</v>
      </c>
      <c r="G275" t="s">
        <v>984</v>
      </c>
      <c r="H275" t="s">
        <v>985</v>
      </c>
      <c r="I275" t="s">
        <v>957</v>
      </c>
      <c r="J275" t="s">
        <v>637</v>
      </c>
      <c r="K275" t="s">
        <v>1053</v>
      </c>
      <c r="L275" t="s">
        <v>637</v>
      </c>
      <c r="M275" s="5">
        <v>1595276</v>
      </c>
      <c r="N275" s="5">
        <v>1595276</v>
      </c>
      <c r="O275" s="5">
        <v>1595276</v>
      </c>
      <c r="P275" s="5"/>
      <c r="Q275" s="16">
        <v>0</v>
      </c>
      <c r="R275" s="5"/>
      <c r="S275" s="17">
        <v>45922</v>
      </c>
      <c r="T275" s="17">
        <v>45925</v>
      </c>
      <c r="U275" s="17">
        <v>46150</v>
      </c>
      <c r="V275" s="17">
        <v>46150</v>
      </c>
      <c r="W275" s="17">
        <v>45922</v>
      </c>
      <c r="X275" s="17">
        <v>46078</v>
      </c>
      <c r="Y275" t="s">
        <v>959</v>
      </c>
      <c r="Z275" t="s">
        <v>796</v>
      </c>
      <c r="AA275" t="s">
        <v>1023</v>
      </c>
      <c r="AB275" t="s">
        <v>1024</v>
      </c>
      <c r="AC275" s="16">
        <v>1</v>
      </c>
      <c r="AD275" t="s">
        <v>795</v>
      </c>
      <c r="AE275" t="s">
        <v>961</v>
      </c>
      <c r="AF275" t="s">
        <v>755</v>
      </c>
      <c r="AG275" t="s">
        <v>1049</v>
      </c>
      <c r="AJ275" t="s">
        <v>963</v>
      </c>
      <c r="AK275" t="s">
        <v>964</v>
      </c>
      <c r="AL275" t="s">
        <v>965</v>
      </c>
      <c r="AM275" t="s">
        <v>531</v>
      </c>
      <c r="AP275" t="s">
        <v>966</v>
      </c>
      <c r="AQ275" t="s">
        <v>967</v>
      </c>
      <c r="AR275" t="s">
        <v>968</v>
      </c>
      <c r="AS275" t="s">
        <v>969</v>
      </c>
      <c r="AT275" t="s">
        <v>970</v>
      </c>
      <c r="AU275" t="s">
        <v>1887</v>
      </c>
    </row>
    <row r="276" spans="2:47" ht="11" outlineLevel="1" x14ac:dyDescent="0.15">
      <c r="B276" t="s">
        <v>1888</v>
      </c>
      <c r="C276" t="s">
        <v>1889</v>
      </c>
      <c r="D276" t="s">
        <v>294</v>
      </c>
      <c r="E276" t="s">
        <v>983</v>
      </c>
      <c r="F276" t="s">
        <v>807</v>
      </c>
      <c r="G276" t="s">
        <v>984</v>
      </c>
      <c r="H276" t="s">
        <v>985</v>
      </c>
      <c r="I276" t="s">
        <v>957</v>
      </c>
      <c r="J276" t="s">
        <v>619</v>
      </c>
      <c r="K276" t="s">
        <v>1890</v>
      </c>
      <c r="L276" t="s">
        <v>1891</v>
      </c>
      <c r="M276" s="5">
        <v>1560877.16</v>
      </c>
      <c r="N276" s="5">
        <v>1560877.16</v>
      </c>
      <c r="O276" s="5">
        <v>1560877.16</v>
      </c>
      <c r="P276" s="5">
        <v>462.57</v>
      </c>
      <c r="Q276" s="16">
        <v>2</v>
      </c>
      <c r="R276" s="5">
        <v>14794.4</v>
      </c>
      <c r="S276" s="17">
        <v>45436</v>
      </c>
      <c r="T276" s="17">
        <v>45436</v>
      </c>
      <c r="U276" s="17">
        <v>45713</v>
      </c>
      <c r="V276" s="17">
        <v>45713</v>
      </c>
      <c r="W276" s="17">
        <v>45436</v>
      </c>
      <c r="X276" s="17">
        <v>45870</v>
      </c>
      <c r="Y276" t="s">
        <v>959</v>
      </c>
      <c r="Z276" t="s">
        <v>796</v>
      </c>
      <c r="AA276" t="s">
        <v>1023</v>
      </c>
      <c r="AB276" t="s">
        <v>1024</v>
      </c>
      <c r="AC276" s="16">
        <v>2</v>
      </c>
      <c r="AD276" t="s">
        <v>829</v>
      </c>
      <c r="AE276" t="s">
        <v>1355</v>
      </c>
      <c r="AF276" t="s">
        <v>744</v>
      </c>
      <c r="AG276" t="s">
        <v>1025</v>
      </c>
      <c r="AH276" t="s">
        <v>1193</v>
      </c>
      <c r="AI276" t="s">
        <v>1194</v>
      </c>
      <c r="AJ276" t="s">
        <v>978</v>
      </c>
      <c r="AK276" t="s">
        <v>1133</v>
      </c>
      <c r="AL276" t="s">
        <v>965</v>
      </c>
      <c r="AM276" t="s">
        <v>531</v>
      </c>
      <c r="AP276" t="s">
        <v>966</v>
      </c>
      <c r="AQ276" t="s">
        <v>967</v>
      </c>
      <c r="AR276" t="s">
        <v>968</v>
      </c>
      <c r="AS276" t="s">
        <v>969</v>
      </c>
      <c r="AT276" t="s">
        <v>970</v>
      </c>
      <c r="AU276" t="s">
        <v>1892</v>
      </c>
    </row>
    <row r="277" spans="2:47" ht="11" outlineLevel="1" x14ac:dyDescent="0.15">
      <c r="B277" t="s">
        <v>1893</v>
      </c>
      <c r="C277" t="s">
        <v>1894</v>
      </c>
      <c r="D277" t="s">
        <v>163</v>
      </c>
      <c r="E277" t="s">
        <v>983</v>
      </c>
      <c r="F277" t="s">
        <v>798</v>
      </c>
      <c r="G277" t="s">
        <v>984</v>
      </c>
      <c r="H277" t="s">
        <v>985</v>
      </c>
      <c r="I277" t="s">
        <v>957</v>
      </c>
      <c r="J277" t="s">
        <v>600</v>
      </c>
      <c r="K277" t="s">
        <v>973</v>
      </c>
      <c r="L277" t="s">
        <v>600</v>
      </c>
      <c r="M277" s="5">
        <v>1548544.83</v>
      </c>
      <c r="N277" s="5">
        <v>1548544.83</v>
      </c>
      <c r="O277" s="5">
        <v>1548544.83</v>
      </c>
      <c r="P277" s="5"/>
      <c r="Q277" s="16">
        <v>0</v>
      </c>
      <c r="R277" s="5"/>
      <c r="S277" s="17">
        <v>44819</v>
      </c>
      <c r="T277" s="17">
        <v>44819</v>
      </c>
      <c r="U277" s="17">
        <v>45535</v>
      </c>
      <c r="V277" s="17">
        <v>45535</v>
      </c>
      <c r="W277" s="17">
        <v>44819</v>
      </c>
      <c r="X277" s="17">
        <v>45351</v>
      </c>
      <c r="Y277" t="s">
        <v>984</v>
      </c>
      <c r="Z277" t="s">
        <v>804</v>
      </c>
      <c r="AA277" t="s">
        <v>1000</v>
      </c>
      <c r="AC277" s="16"/>
      <c r="AD277" t="s">
        <v>803</v>
      </c>
      <c r="AE277" t="s">
        <v>974</v>
      </c>
      <c r="AF277" t="s">
        <v>737</v>
      </c>
      <c r="AG277" t="s">
        <v>975</v>
      </c>
      <c r="AJ277" t="s">
        <v>963</v>
      </c>
      <c r="AK277" t="s">
        <v>979</v>
      </c>
      <c r="AL277" t="s">
        <v>965</v>
      </c>
      <c r="AM277" t="s">
        <v>456</v>
      </c>
      <c r="AP277" t="s">
        <v>966</v>
      </c>
      <c r="AQ277" t="s">
        <v>967</v>
      </c>
      <c r="AR277" t="s">
        <v>968</v>
      </c>
      <c r="AS277" t="s">
        <v>969</v>
      </c>
      <c r="AT277" t="s">
        <v>970</v>
      </c>
      <c r="AU277" t="s">
        <v>1895</v>
      </c>
    </row>
    <row r="278" spans="2:47" ht="11" outlineLevel="1" x14ac:dyDescent="0.15">
      <c r="B278" t="s">
        <v>1896</v>
      </c>
      <c r="C278" t="s">
        <v>335</v>
      </c>
      <c r="G278" t="s">
        <v>955</v>
      </c>
      <c r="H278" t="s">
        <v>956</v>
      </c>
      <c r="I278" t="s">
        <v>957</v>
      </c>
      <c r="J278" t="s">
        <v>689</v>
      </c>
      <c r="K278" t="s">
        <v>1792</v>
      </c>
      <c r="L278" t="s">
        <v>689</v>
      </c>
      <c r="M278" s="5">
        <v>1547404</v>
      </c>
      <c r="N278" s="5">
        <v>1547404</v>
      </c>
      <c r="O278" s="5">
        <v>1547404</v>
      </c>
      <c r="P278" s="5"/>
      <c r="Q278" s="16">
        <v>0</v>
      </c>
      <c r="R278" s="5"/>
      <c r="S278" s="17">
        <v>41949</v>
      </c>
      <c r="T278" s="17">
        <v>41949</v>
      </c>
      <c r="U278" s="17">
        <v>42208</v>
      </c>
      <c r="V278" s="17">
        <v>42208</v>
      </c>
      <c r="W278" s="17">
        <v>41949</v>
      </c>
      <c r="X278" s="17">
        <v>42131</v>
      </c>
      <c r="Y278" t="s">
        <v>959</v>
      </c>
      <c r="Z278" t="s">
        <v>796</v>
      </c>
      <c r="AA278" t="s">
        <v>1030</v>
      </c>
      <c r="AC278" s="16">
        <v>1</v>
      </c>
      <c r="AD278" t="s">
        <v>861</v>
      </c>
      <c r="AE278" t="s">
        <v>1532</v>
      </c>
      <c r="AF278" t="s">
        <v>750</v>
      </c>
      <c r="AG278" t="s">
        <v>1515</v>
      </c>
      <c r="AJ278" t="s">
        <v>963</v>
      </c>
      <c r="AK278" t="s">
        <v>1516</v>
      </c>
      <c r="AL278" t="s">
        <v>965</v>
      </c>
      <c r="AM278" t="s">
        <v>531</v>
      </c>
      <c r="AP278" t="s">
        <v>966</v>
      </c>
      <c r="AQ278" t="s">
        <v>967</v>
      </c>
      <c r="AR278" t="s">
        <v>968</v>
      </c>
      <c r="AS278" t="s">
        <v>969</v>
      </c>
      <c r="AT278" t="s">
        <v>970</v>
      </c>
      <c r="AU278" t="s">
        <v>1897</v>
      </c>
    </row>
    <row r="279" spans="2:47" ht="11" outlineLevel="1" x14ac:dyDescent="0.15">
      <c r="B279" t="s">
        <v>1898</v>
      </c>
      <c r="C279" t="s">
        <v>336</v>
      </c>
      <c r="G279" t="s">
        <v>1140</v>
      </c>
      <c r="H279" t="s">
        <v>1141</v>
      </c>
      <c r="I279" t="s">
        <v>957</v>
      </c>
      <c r="J279" t="s">
        <v>702</v>
      </c>
      <c r="K279" t="s">
        <v>1899</v>
      </c>
      <c r="L279" t="s">
        <v>702</v>
      </c>
      <c r="M279" s="5">
        <v>1544064</v>
      </c>
      <c r="N279" s="5">
        <v>1544064</v>
      </c>
      <c r="O279" s="5">
        <v>1544064</v>
      </c>
      <c r="P279" s="5"/>
      <c r="Q279" s="16">
        <v>0</v>
      </c>
      <c r="R279" s="5"/>
      <c r="S279" s="17">
        <v>45400</v>
      </c>
      <c r="T279" s="17">
        <v>45398</v>
      </c>
      <c r="U279" s="17">
        <v>45808</v>
      </c>
      <c r="V279" s="17">
        <v>45808</v>
      </c>
      <c r="W279" s="17">
        <v>45400</v>
      </c>
      <c r="X279" s="17">
        <v>45400</v>
      </c>
      <c r="Y279" t="s">
        <v>984</v>
      </c>
      <c r="Z279" t="s">
        <v>804</v>
      </c>
      <c r="AA279" t="s">
        <v>1000</v>
      </c>
      <c r="AC279" s="16">
        <v>1</v>
      </c>
      <c r="AD279" t="s">
        <v>795</v>
      </c>
      <c r="AE279" t="s">
        <v>961</v>
      </c>
      <c r="AF279" t="s">
        <v>748</v>
      </c>
      <c r="AG279" t="s">
        <v>1057</v>
      </c>
      <c r="AJ279" t="s">
        <v>963</v>
      </c>
      <c r="AK279" t="s">
        <v>964</v>
      </c>
      <c r="AL279" t="s">
        <v>965</v>
      </c>
      <c r="AM279" t="s">
        <v>531</v>
      </c>
      <c r="AP279" t="s">
        <v>966</v>
      </c>
      <c r="AQ279" t="s">
        <v>967</v>
      </c>
      <c r="AR279" t="s">
        <v>968</v>
      </c>
      <c r="AS279" t="s">
        <v>969</v>
      </c>
      <c r="AT279" t="s">
        <v>970</v>
      </c>
      <c r="AU279" t="s">
        <v>1900</v>
      </c>
    </row>
    <row r="280" spans="2:47" ht="11" outlineLevel="1" x14ac:dyDescent="0.15">
      <c r="B280" t="s">
        <v>1901</v>
      </c>
      <c r="C280" t="s">
        <v>1902</v>
      </c>
      <c r="D280" t="s">
        <v>251</v>
      </c>
      <c r="E280" t="s">
        <v>854</v>
      </c>
      <c r="F280" t="s">
        <v>798</v>
      </c>
      <c r="G280" t="s">
        <v>959</v>
      </c>
      <c r="H280" t="s">
        <v>1903</v>
      </c>
      <c r="I280" t="s">
        <v>957</v>
      </c>
      <c r="J280" t="s">
        <v>665</v>
      </c>
      <c r="K280" t="s">
        <v>1904</v>
      </c>
      <c r="L280" t="s">
        <v>665</v>
      </c>
      <c r="M280" s="5">
        <v>1523638.97</v>
      </c>
      <c r="N280" s="5">
        <v>1523638.97</v>
      </c>
      <c r="O280" s="5">
        <v>1523638.97</v>
      </c>
      <c r="P280" s="5">
        <v>252910.07</v>
      </c>
      <c r="Q280" s="16">
        <v>0</v>
      </c>
      <c r="R280" s="5"/>
      <c r="S280" s="17">
        <v>44313</v>
      </c>
      <c r="T280" s="17">
        <v>44317</v>
      </c>
      <c r="U280" s="17">
        <v>44788</v>
      </c>
      <c r="V280" s="17">
        <v>44788</v>
      </c>
      <c r="W280" s="17">
        <v>44313</v>
      </c>
      <c r="X280" s="17">
        <v>44729</v>
      </c>
      <c r="Y280" t="s">
        <v>1178</v>
      </c>
      <c r="Z280" t="s">
        <v>825</v>
      </c>
      <c r="AA280" t="s">
        <v>1179</v>
      </c>
      <c r="AC280" s="16">
        <v>1</v>
      </c>
      <c r="AD280" t="s">
        <v>795</v>
      </c>
      <c r="AE280" t="s">
        <v>961</v>
      </c>
      <c r="AF280" t="s">
        <v>748</v>
      </c>
      <c r="AG280" t="s">
        <v>1057</v>
      </c>
      <c r="AH280" t="s">
        <v>1058</v>
      </c>
      <c r="AI280" t="s">
        <v>1059</v>
      </c>
      <c r="AJ280" t="s">
        <v>978</v>
      </c>
      <c r="AK280" t="s">
        <v>964</v>
      </c>
      <c r="AL280" t="s">
        <v>965</v>
      </c>
      <c r="AM280" t="s">
        <v>531</v>
      </c>
      <c r="AP280" t="s">
        <v>966</v>
      </c>
      <c r="AQ280" t="s">
        <v>967</v>
      </c>
      <c r="AR280" t="s">
        <v>968</v>
      </c>
      <c r="AS280" t="s">
        <v>969</v>
      </c>
      <c r="AT280" t="s">
        <v>970</v>
      </c>
      <c r="AU280" t="s">
        <v>1905</v>
      </c>
    </row>
    <row r="281" spans="2:47" ht="11" outlineLevel="1" x14ac:dyDescent="0.15">
      <c r="B281" t="s">
        <v>1906</v>
      </c>
      <c r="C281" t="s">
        <v>337</v>
      </c>
      <c r="G281" t="s">
        <v>1140</v>
      </c>
      <c r="H281" t="s">
        <v>1141</v>
      </c>
      <c r="I281" t="s">
        <v>957</v>
      </c>
      <c r="J281" t="s">
        <v>703</v>
      </c>
      <c r="K281" t="s">
        <v>1907</v>
      </c>
      <c r="L281" t="s">
        <v>703</v>
      </c>
      <c r="M281" s="5">
        <v>1507689.65</v>
      </c>
      <c r="N281" s="5">
        <v>1507689.65</v>
      </c>
      <c r="O281" s="5">
        <v>1507689.65</v>
      </c>
      <c r="P281" s="5"/>
      <c r="Q281" s="16">
        <v>0</v>
      </c>
      <c r="R281" s="5"/>
      <c r="S281" s="17">
        <v>44973</v>
      </c>
      <c r="T281" s="17">
        <v>44953</v>
      </c>
      <c r="U281" s="17">
        <v>45016</v>
      </c>
      <c r="V281" s="17">
        <v>45199</v>
      </c>
      <c r="W281" s="17">
        <v>44973</v>
      </c>
      <c r="X281" s="17">
        <v>45006</v>
      </c>
      <c r="Y281" t="s">
        <v>984</v>
      </c>
      <c r="Z281" t="s">
        <v>804</v>
      </c>
      <c r="AA281" t="s">
        <v>1000</v>
      </c>
      <c r="AC281" s="16">
        <v>1</v>
      </c>
      <c r="AD281" t="s">
        <v>795</v>
      </c>
      <c r="AE281" t="s">
        <v>961</v>
      </c>
      <c r="AF281" t="s">
        <v>748</v>
      </c>
      <c r="AG281" t="s">
        <v>1057</v>
      </c>
      <c r="AH281" t="s">
        <v>1058</v>
      </c>
      <c r="AI281" t="s">
        <v>1059</v>
      </c>
      <c r="AJ281" t="s">
        <v>978</v>
      </c>
      <c r="AK281" t="s">
        <v>964</v>
      </c>
      <c r="AL281" t="s">
        <v>965</v>
      </c>
      <c r="AM281" t="s">
        <v>531</v>
      </c>
      <c r="AP281" t="s">
        <v>966</v>
      </c>
      <c r="AQ281" t="s">
        <v>967</v>
      </c>
      <c r="AR281" t="s">
        <v>968</v>
      </c>
      <c r="AS281" t="s">
        <v>969</v>
      </c>
      <c r="AT281" t="s">
        <v>970</v>
      </c>
      <c r="AU281" t="s">
        <v>1908</v>
      </c>
    </row>
    <row r="282" spans="2:47" ht="11" outlineLevel="1" x14ac:dyDescent="0.15">
      <c r="B282" t="s">
        <v>1909</v>
      </c>
      <c r="C282" t="s">
        <v>1910</v>
      </c>
      <c r="D282" t="s">
        <v>223</v>
      </c>
      <c r="E282" t="s">
        <v>983</v>
      </c>
      <c r="F282" t="s">
        <v>807</v>
      </c>
      <c r="G282" t="s">
        <v>984</v>
      </c>
      <c r="H282" t="s">
        <v>985</v>
      </c>
      <c r="I282" t="s">
        <v>957</v>
      </c>
      <c r="J282" t="s">
        <v>611</v>
      </c>
      <c r="K282" t="s">
        <v>1475</v>
      </c>
      <c r="L282" t="s">
        <v>611</v>
      </c>
      <c r="M282" s="5">
        <v>1494898.95</v>
      </c>
      <c r="N282" s="5">
        <v>1494898.95</v>
      </c>
      <c r="O282" s="5">
        <v>1494898.95</v>
      </c>
      <c r="P282" s="5"/>
      <c r="Q282" s="16">
        <v>0</v>
      </c>
      <c r="R282" s="5"/>
      <c r="S282" s="17">
        <v>44452</v>
      </c>
      <c r="T282" s="17">
        <v>44452</v>
      </c>
      <c r="U282" s="17">
        <v>45092</v>
      </c>
      <c r="V282" s="17">
        <v>45092</v>
      </c>
      <c r="W282" s="17">
        <v>44452</v>
      </c>
      <c r="X282" s="17">
        <v>44935</v>
      </c>
      <c r="Y282" t="s">
        <v>959</v>
      </c>
      <c r="Z282" t="s">
        <v>796</v>
      </c>
      <c r="AA282" t="s">
        <v>1023</v>
      </c>
      <c r="AB282" t="s">
        <v>1024</v>
      </c>
      <c r="AC282" s="16">
        <v>5</v>
      </c>
      <c r="AD282" t="s">
        <v>795</v>
      </c>
      <c r="AE282" t="s">
        <v>961</v>
      </c>
      <c r="AF282" t="s">
        <v>755</v>
      </c>
      <c r="AG282" t="s">
        <v>1049</v>
      </c>
      <c r="AJ282" t="s">
        <v>963</v>
      </c>
      <c r="AK282" t="s">
        <v>964</v>
      </c>
      <c r="AL282" t="s">
        <v>965</v>
      </c>
      <c r="AM282" t="s">
        <v>456</v>
      </c>
      <c r="AP282" t="s">
        <v>966</v>
      </c>
      <c r="AQ282" t="s">
        <v>967</v>
      </c>
      <c r="AR282" t="s">
        <v>968</v>
      </c>
      <c r="AS282" t="s">
        <v>969</v>
      </c>
      <c r="AT282" t="s">
        <v>970</v>
      </c>
      <c r="AU282" t="s">
        <v>1911</v>
      </c>
    </row>
    <row r="283" spans="2:47" ht="11" outlineLevel="1" x14ac:dyDescent="0.15">
      <c r="B283" t="s">
        <v>1912</v>
      </c>
      <c r="C283" t="s">
        <v>1913</v>
      </c>
      <c r="D283" t="s">
        <v>231</v>
      </c>
      <c r="E283" t="s">
        <v>983</v>
      </c>
      <c r="F283" t="s">
        <v>798</v>
      </c>
      <c r="G283" t="s">
        <v>984</v>
      </c>
      <c r="H283" t="s">
        <v>985</v>
      </c>
      <c r="I283" t="s">
        <v>957</v>
      </c>
      <c r="J283" t="s">
        <v>608</v>
      </c>
      <c r="K283" t="s">
        <v>1184</v>
      </c>
      <c r="L283" t="s">
        <v>987</v>
      </c>
      <c r="M283" s="5">
        <v>1477343</v>
      </c>
      <c r="N283" s="5">
        <v>1477343</v>
      </c>
      <c r="O283" s="5">
        <v>1477343</v>
      </c>
      <c r="P283" s="5"/>
      <c r="Q283" s="16">
        <v>0</v>
      </c>
      <c r="R283" s="5"/>
      <c r="S283" s="17">
        <v>43034</v>
      </c>
      <c r="T283" s="17">
        <v>43034</v>
      </c>
      <c r="U283" s="17">
        <v>43220</v>
      </c>
      <c r="V283" s="17">
        <v>43220</v>
      </c>
      <c r="W283" s="17">
        <v>43034</v>
      </c>
      <c r="X283" s="17">
        <v>43203</v>
      </c>
      <c r="Y283" t="s">
        <v>959</v>
      </c>
      <c r="Z283" t="s">
        <v>796</v>
      </c>
      <c r="AA283" t="s">
        <v>960</v>
      </c>
      <c r="AC283" s="16"/>
      <c r="AD283" t="s">
        <v>795</v>
      </c>
      <c r="AE283" t="s">
        <v>961</v>
      </c>
      <c r="AF283" t="s">
        <v>744</v>
      </c>
      <c r="AG283" t="s">
        <v>1025</v>
      </c>
      <c r="AJ283" t="s">
        <v>963</v>
      </c>
      <c r="AK283" t="s">
        <v>964</v>
      </c>
      <c r="AL283" t="s">
        <v>965</v>
      </c>
      <c r="AM283" t="s">
        <v>531</v>
      </c>
      <c r="AP283" t="s">
        <v>966</v>
      </c>
      <c r="AQ283" t="s">
        <v>967</v>
      </c>
      <c r="AR283" t="s">
        <v>968</v>
      </c>
      <c r="AS283" t="s">
        <v>969</v>
      </c>
      <c r="AT283" t="s">
        <v>970</v>
      </c>
      <c r="AU283" t="s">
        <v>1914</v>
      </c>
    </row>
    <row r="284" spans="2:47" ht="11" outlineLevel="1" x14ac:dyDescent="0.15">
      <c r="B284" t="s">
        <v>1915</v>
      </c>
      <c r="C284" t="s">
        <v>1916</v>
      </c>
      <c r="D284" t="s">
        <v>223</v>
      </c>
      <c r="E284" t="s">
        <v>983</v>
      </c>
      <c r="F284" t="s">
        <v>807</v>
      </c>
      <c r="G284" t="s">
        <v>984</v>
      </c>
      <c r="H284" t="s">
        <v>985</v>
      </c>
      <c r="I284" t="s">
        <v>957</v>
      </c>
      <c r="J284" t="s">
        <v>611</v>
      </c>
      <c r="K284" t="s">
        <v>1475</v>
      </c>
      <c r="L284" t="s">
        <v>611</v>
      </c>
      <c r="M284" s="5">
        <v>1466981.96</v>
      </c>
      <c r="N284" s="5">
        <v>1466981.96</v>
      </c>
      <c r="O284" s="5">
        <v>1466981.96</v>
      </c>
      <c r="P284" s="5"/>
      <c r="Q284" s="16">
        <v>0</v>
      </c>
      <c r="R284" s="5"/>
      <c r="S284" s="17">
        <v>45791</v>
      </c>
      <c r="T284" s="17">
        <v>45792</v>
      </c>
      <c r="U284" s="17">
        <v>46111</v>
      </c>
      <c r="V284" s="17">
        <v>46111</v>
      </c>
      <c r="W284" s="17">
        <v>45791</v>
      </c>
      <c r="X284" s="17">
        <v>46092</v>
      </c>
      <c r="Y284" t="s">
        <v>959</v>
      </c>
      <c r="Z284" t="s">
        <v>796</v>
      </c>
      <c r="AA284" t="s">
        <v>1023</v>
      </c>
      <c r="AB284" t="s">
        <v>1024</v>
      </c>
      <c r="AC284" s="16">
        <v>3</v>
      </c>
      <c r="AD284" t="s">
        <v>795</v>
      </c>
      <c r="AE284" t="s">
        <v>961</v>
      </c>
      <c r="AF284" t="s">
        <v>740</v>
      </c>
      <c r="AG284" t="s">
        <v>1036</v>
      </c>
      <c r="AH284" t="s">
        <v>1193</v>
      </c>
      <c r="AI284" t="s">
        <v>1194</v>
      </c>
      <c r="AJ284" t="s">
        <v>978</v>
      </c>
      <c r="AK284" t="s">
        <v>964</v>
      </c>
      <c r="AL284" t="s">
        <v>965</v>
      </c>
      <c r="AM284" t="s">
        <v>531</v>
      </c>
      <c r="AP284" t="s">
        <v>966</v>
      </c>
      <c r="AQ284" t="s">
        <v>967</v>
      </c>
      <c r="AR284" t="s">
        <v>968</v>
      </c>
      <c r="AS284" t="s">
        <v>969</v>
      </c>
      <c r="AT284" t="s">
        <v>970</v>
      </c>
      <c r="AU284" t="s">
        <v>1917</v>
      </c>
    </row>
    <row r="285" spans="2:47" ht="11" outlineLevel="1" x14ac:dyDescent="0.15">
      <c r="B285" t="s">
        <v>1918</v>
      </c>
      <c r="C285" t="s">
        <v>1919</v>
      </c>
      <c r="D285" t="s">
        <v>338</v>
      </c>
      <c r="E285" t="s">
        <v>854</v>
      </c>
      <c r="F285" t="s">
        <v>807</v>
      </c>
      <c r="G285" t="s">
        <v>959</v>
      </c>
      <c r="H285" t="s">
        <v>1903</v>
      </c>
      <c r="I285" t="s">
        <v>957</v>
      </c>
      <c r="J285" t="s">
        <v>640</v>
      </c>
      <c r="K285" t="s">
        <v>1044</v>
      </c>
      <c r="L285" t="s">
        <v>1045</v>
      </c>
      <c r="M285" s="5">
        <v>1465420</v>
      </c>
      <c r="N285" s="5">
        <v>1465420</v>
      </c>
      <c r="O285" s="5">
        <v>1465420</v>
      </c>
      <c r="P285" s="5"/>
      <c r="Q285" s="16">
        <v>0</v>
      </c>
      <c r="R285" s="5"/>
      <c r="S285" s="17">
        <v>45712</v>
      </c>
      <c r="T285" s="17">
        <v>45712</v>
      </c>
      <c r="U285" s="17">
        <v>45884</v>
      </c>
      <c r="V285" s="17">
        <v>45884</v>
      </c>
      <c r="W285" s="17">
        <v>45712</v>
      </c>
      <c r="X285" s="17">
        <v>45863</v>
      </c>
      <c r="Y285" t="s">
        <v>1178</v>
      </c>
      <c r="Z285" t="s">
        <v>825</v>
      </c>
      <c r="AA285" t="s">
        <v>1179</v>
      </c>
      <c r="AC285" s="16">
        <v>1</v>
      </c>
      <c r="AD285" t="s">
        <v>795</v>
      </c>
      <c r="AE285" t="s">
        <v>961</v>
      </c>
      <c r="AF285" t="s">
        <v>748</v>
      </c>
      <c r="AG285" t="s">
        <v>1057</v>
      </c>
      <c r="AJ285" t="s">
        <v>963</v>
      </c>
      <c r="AK285" t="s">
        <v>964</v>
      </c>
      <c r="AL285" t="s">
        <v>965</v>
      </c>
      <c r="AM285" t="s">
        <v>531</v>
      </c>
      <c r="AP285" t="s">
        <v>966</v>
      </c>
      <c r="AQ285" t="s">
        <v>967</v>
      </c>
      <c r="AR285" t="s">
        <v>968</v>
      </c>
      <c r="AS285" t="s">
        <v>969</v>
      </c>
      <c r="AT285" t="s">
        <v>970</v>
      </c>
      <c r="AU285" t="s">
        <v>1920</v>
      </c>
    </row>
    <row r="286" spans="2:47" ht="11" outlineLevel="1" x14ac:dyDescent="0.15">
      <c r="B286" t="s">
        <v>1921</v>
      </c>
      <c r="C286" t="s">
        <v>340</v>
      </c>
      <c r="G286" t="s">
        <v>955</v>
      </c>
      <c r="H286" t="s">
        <v>956</v>
      </c>
      <c r="I286" t="s">
        <v>957</v>
      </c>
      <c r="J286" t="s">
        <v>621</v>
      </c>
      <c r="K286" t="s">
        <v>1819</v>
      </c>
      <c r="L286" t="s">
        <v>1722</v>
      </c>
      <c r="M286" s="5">
        <v>1448726.22</v>
      </c>
      <c r="N286" s="5">
        <v>1448726.22</v>
      </c>
      <c r="O286" s="5">
        <v>1448726.22</v>
      </c>
      <c r="P286" s="5"/>
      <c r="Q286" s="16">
        <v>0</v>
      </c>
      <c r="R286" s="5"/>
      <c r="S286" s="17">
        <v>43262</v>
      </c>
      <c r="T286" s="17">
        <v>43262</v>
      </c>
      <c r="U286" s="17">
        <v>43539</v>
      </c>
      <c r="V286" s="17">
        <v>43539</v>
      </c>
      <c r="W286" s="17">
        <v>43262</v>
      </c>
      <c r="X286" s="17">
        <v>43670</v>
      </c>
      <c r="Y286" t="s">
        <v>959</v>
      </c>
      <c r="Z286" t="s">
        <v>796</v>
      </c>
      <c r="AA286" t="s">
        <v>960</v>
      </c>
      <c r="AC286" s="16">
        <v>3</v>
      </c>
      <c r="AD286" t="s">
        <v>795</v>
      </c>
      <c r="AE286" t="s">
        <v>961</v>
      </c>
      <c r="AF286" t="s">
        <v>744</v>
      </c>
      <c r="AG286" t="s">
        <v>1025</v>
      </c>
      <c r="AH286" t="s">
        <v>1193</v>
      </c>
      <c r="AI286" t="s">
        <v>1194</v>
      </c>
      <c r="AJ286" t="s">
        <v>978</v>
      </c>
      <c r="AK286" t="s">
        <v>964</v>
      </c>
      <c r="AL286" t="s">
        <v>965</v>
      </c>
      <c r="AM286" t="s">
        <v>575</v>
      </c>
      <c r="AP286" t="s">
        <v>966</v>
      </c>
      <c r="AQ286" t="s">
        <v>967</v>
      </c>
      <c r="AR286" t="s">
        <v>968</v>
      </c>
      <c r="AS286" t="s">
        <v>969</v>
      </c>
      <c r="AT286" t="s">
        <v>970</v>
      </c>
      <c r="AU286" t="s">
        <v>1922</v>
      </c>
    </row>
    <row r="287" spans="2:47" ht="11" outlineLevel="1" x14ac:dyDescent="0.15">
      <c r="B287" t="s">
        <v>1923</v>
      </c>
      <c r="C287" t="s">
        <v>1649</v>
      </c>
      <c r="D287" t="s">
        <v>200</v>
      </c>
      <c r="E287" t="s">
        <v>983</v>
      </c>
      <c r="F287" t="s">
        <v>798</v>
      </c>
      <c r="G287" t="s">
        <v>984</v>
      </c>
      <c r="H287" t="s">
        <v>985</v>
      </c>
      <c r="I287" t="s">
        <v>957</v>
      </c>
      <c r="J287" t="s">
        <v>609</v>
      </c>
      <c r="K287" t="s">
        <v>1547</v>
      </c>
      <c r="L287" t="s">
        <v>1548</v>
      </c>
      <c r="M287" s="5">
        <v>1441780.16</v>
      </c>
      <c r="N287" s="5">
        <v>1441780.16</v>
      </c>
      <c r="O287" s="5">
        <v>1441780.16</v>
      </c>
      <c r="P287" s="5"/>
      <c r="Q287" s="16">
        <v>0</v>
      </c>
      <c r="R287" s="5"/>
      <c r="S287" s="17">
        <v>42459</v>
      </c>
      <c r="T287" s="17">
        <v>42459</v>
      </c>
      <c r="U287" s="17">
        <v>42824</v>
      </c>
      <c r="V287" s="17">
        <v>42824</v>
      </c>
      <c r="W287" s="17">
        <v>42459</v>
      </c>
      <c r="X287" s="17">
        <v>42646</v>
      </c>
      <c r="Y287" t="s">
        <v>959</v>
      </c>
      <c r="Z287" t="s">
        <v>796</v>
      </c>
      <c r="AA287" t="s">
        <v>960</v>
      </c>
      <c r="AC287" s="16">
        <v>3</v>
      </c>
      <c r="AD287" t="s">
        <v>803</v>
      </c>
      <c r="AE287" t="s">
        <v>974</v>
      </c>
      <c r="AF287" t="s">
        <v>737</v>
      </c>
      <c r="AG287" t="s">
        <v>975</v>
      </c>
      <c r="AJ287" t="s">
        <v>963</v>
      </c>
      <c r="AK287" t="s">
        <v>979</v>
      </c>
      <c r="AL287" t="s">
        <v>965</v>
      </c>
      <c r="AM287" t="s">
        <v>456</v>
      </c>
      <c r="AP287" t="s">
        <v>966</v>
      </c>
      <c r="AQ287" t="s">
        <v>967</v>
      </c>
      <c r="AR287" t="s">
        <v>968</v>
      </c>
      <c r="AS287" t="s">
        <v>969</v>
      </c>
      <c r="AT287" t="s">
        <v>970</v>
      </c>
      <c r="AU287" t="s">
        <v>1924</v>
      </c>
    </row>
    <row r="288" spans="2:47" ht="11" outlineLevel="1" x14ac:dyDescent="0.15">
      <c r="B288" t="s">
        <v>1925</v>
      </c>
      <c r="C288" t="s">
        <v>1753</v>
      </c>
      <c r="D288" t="s">
        <v>188</v>
      </c>
      <c r="E288" t="s">
        <v>983</v>
      </c>
      <c r="F288" t="s">
        <v>798</v>
      </c>
      <c r="G288" t="s">
        <v>984</v>
      </c>
      <c r="H288" t="s">
        <v>985</v>
      </c>
      <c r="I288" t="s">
        <v>957</v>
      </c>
      <c r="J288" t="s">
        <v>644</v>
      </c>
      <c r="K288" t="s">
        <v>1926</v>
      </c>
      <c r="L288" t="s">
        <v>1927</v>
      </c>
      <c r="M288" s="5">
        <v>1439990</v>
      </c>
      <c r="N288" s="5">
        <v>1439990</v>
      </c>
      <c r="O288" s="5">
        <v>1439990</v>
      </c>
      <c r="P288" s="5"/>
      <c r="Q288" s="16">
        <v>0</v>
      </c>
      <c r="R288" s="5"/>
      <c r="S288" s="17">
        <v>41911</v>
      </c>
      <c r="T288" s="17">
        <v>41908</v>
      </c>
      <c r="U288" s="17">
        <v>42277</v>
      </c>
      <c r="V288" s="17">
        <v>42277</v>
      </c>
      <c r="W288" s="17">
        <v>41911</v>
      </c>
      <c r="X288" s="17">
        <v>43244</v>
      </c>
      <c r="Y288" t="s">
        <v>984</v>
      </c>
      <c r="Z288" t="s">
        <v>804</v>
      </c>
      <c r="AA288" t="s">
        <v>1000</v>
      </c>
      <c r="AC288" s="16"/>
      <c r="AD288" t="s">
        <v>803</v>
      </c>
      <c r="AE288" t="s">
        <v>974</v>
      </c>
      <c r="AF288" t="s">
        <v>738</v>
      </c>
      <c r="AG288" t="s">
        <v>988</v>
      </c>
      <c r="AJ288" t="s">
        <v>963</v>
      </c>
      <c r="AK288" t="s">
        <v>1928</v>
      </c>
      <c r="AL288" t="s">
        <v>965</v>
      </c>
      <c r="AM288" t="s">
        <v>645</v>
      </c>
      <c r="AP288" t="s">
        <v>966</v>
      </c>
      <c r="AQ288" t="s">
        <v>967</v>
      </c>
      <c r="AR288" t="s">
        <v>968</v>
      </c>
      <c r="AS288" t="s">
        <v>969</v>
      </c>
      <c r="AT288" t="s">
        <v>970</v>
      </c>
      <c r="AU288" t="s">
        <v>1929</v>
      </c>
    </row>
    <row r="289" spans="2:47" ht="11" outlineLevel="1" x14ac:dyDescent="0.15">
      <c r="B289" t="s">
        <v>1930</v>
      </c>
      <c r="C289" t="s">
        <v>341</v>
      </c>
      <c r="G289" t="s">
        <v>1140</v>
      </c>
      <c r="H289" t="s">
        <v>1141</v>
      </c>
      <c r="I289" t="s">
        <v>957</v>
      </c>
      <c r="J289" t="s">
        <v>703</v>
      </c>
      <c r="K289" t="s">
        <v>1907</v>
      </c>
      <c r="L289" t="s">
        <v>703</v>
      </c>
      <c r="M289" s="5">
        <v>1439497.16</v>
      </c>
      <c r="N289" s="5">
        <v>1439497.16</v>
      </c>
      <c r="O289" s="5">
        <v>1439497.16</v>
      </c>
      <c r="P289" s="5"/>
      <c r="Q289" s="16">
        <v>0</v>
      </c>
      <c r="R289" s="5"/>
      <c r="S289" s="17">
        <v>45264</v>
      </c>
      <c r="T289" s="17">
        <v>45264</v>
      </c>
      <c r="U289" s="17">
        <v>45413</v>
      </c>
      <c r="V289" s="17">
        <v>45413</v>
      </c>
      <c r="W289" s="17">
        <v>45264</v>
      </c>
      <c r="X289" s="17">
        <v>45497</v>
      </c>
      <c r="Y289" t="s">
        <v>1178</v>
      </c>
      <c r="Z289" t="s">
        <v>825</v>
      </c>
      <c r="AA289" t="s">
        <v>1179</v>
      </c>
      <c r="AC289" s="16">
        <v>2</v>
      </c>
      <c r="AD289" t="s">
        <v>795</v>
      </c>
      <c r="AE289" t="s">
        <v>961</v>
      </c>
      <c r="AF289" t="s">
        <v>740</v>
      </c>
      <c r="AG289" t="s">
        <v>1036</v>
      </c>
      <c r="AH289" t="s">
        <v>1058</v>
      </c>
      <c r="AI289" t="s">
        <v>1059</v>
      </c>
      <c r="AJ289" t="s">
        <v>978</v>
      </c>
      <c r="AK289" t="s">
        <v>964</v>
      </c>
      <c r="AL289" t="s">
        <v>965</v>
      </c>
      <c r="AM289" t="s">
        <v>531</v>
      </c>
      <c r="AP289" t="s">
        <v>966</v>
      </c>
      <c r="AQ289" t="s">
        <v>967</v>
      </c>
      <c r="AR289" t="s">
        <v>968</v>
      </c>
      <c r="AS289" t="s">
        <v>969</v>
      </c>
      <c r="AT289" t="s">
        <v>970</v>
      </c>
      <c r="AU289" t="s">
        <v>1931</v>
      </c>
    </row>
    <row r="290" spans="2:47" ht="11" outlineLevel="1" x14ac:dyDescent="0.15">
      <c r="B290" t="s">
        <v>1932</v>
      </c>
      <c r="C290" t="s">
        <v>343</v>
      </c>
      <c r="G290" t="s">
        <v>955</v>
      </c>
      <c r="H290" t="s">
        <v>956</v>
      </c>
      <c r="I290" t="s">
        <v>957</v>
      </c>
      <c r="J290" t="s">
        <v>649</v>
      </c>
      <c r="K290" t="s">
        <v>1161</v>
      </c>
      <c r="L290" t="s">
        <v>1162</v>
      </c>
      <c r="M290" s="5">
        <v>1434684</v>
      </c>
      <c r="N290" s="5">
        <v>1434684</v>
      </c>
      <c r="O290" s="5">
        <v>1434684</v>
      </c>
      <c r="P290" s="5"/>
      <c r="Q290" s="16">
        <v>0</v>
      </c>
      <c r="R290" s="5"/>
      <c r="S290" s="17">
        <v>43231</v>
      </c>
      <c r="T290" s="17">
        <v>43231</v>
      </c>
      <c r="U290" s="17">
        <v>43343</v>
      </c>
      <c r="V290" s="17">
        <v>43343</v>
      </c>
      <c r="W290" s="17">
        <v>43231</v>
      </c>
      <c r="X290" s="17">
        <v>43319</v>
      </c>
      <c r="Y290" t="s">
        <v>959</v>
      </c>
      <c r="Z290" t="s">
        <v>796</v>
      </c>
      <c r="AA290" t="s">
        <v>1030</v>
      </c>
      <c r="AC290" s="16">
        <v>3</v>
      </c>
      <c r="AD290" t="s">
        <v>795</v>
      </c>
      <c r="AE290" t="s">
        <v>961</v>
      </c>
      <c r="AF290" t="s">
        <v>748</v>
      </c>
      <c r="AG290" t="s">
        <v>1057</v>
      </c>
      <c r="AH290" t="s">
        <v>1058</v>
      </c>
      <c r="AI290" t="s">
        <v>1059</v>
      </c>
      <c r="AJ290" t="s">
        <v>978</v>
      </c>
      <c r="AK290" t="s">
        <v>964</v>
      </c>
      <c r="AL290" t="s">
        <v>965</v>
      </c>
      <c r="AM290" t="s">
        <v>531</v>
      </c>
      <c r="AP290" t="s">
        <v>966</v>
      </c>
      <c r="AQ290" t="s">
        <v>967</v>
      </c>
      <c r="AR290" t="s">
        <v>968</v>
      </c>
      <c r="AS290" t="s">
        <v>969</v>
      </c>
      <c r="AT290" t="s">
        <v>970</v>
      </c>
      <c r="AU290" t="s">
        <v>1933</v>
      </c>
    </row>
    <row r="291" spans="2:47" ht="11" outlineLevel="1" x14ac:dyDescent="0.15">
      <c r="B291" t="s">
        <v>1934</v>
      </c>
      <c r="C291" t="s">
        <v>1641</v>
      </c>
      <c r="D291" t="s">
        <v>188</v>
      </c>
      <c r="E291" t="s">
        <v>983</v>
      </c>
      <c r="F291" t="s">
        <v>798</v>
      </c>
      <c r="G291" t="s">
        <v>984</v>
      </c>
      <c r="H291" t="s">
        <v>985</v>
      </c>
      <c r="I291" t="s">
        <v>957</v>
      </c>
      <c r="J291" t="s">
        <v>644</v>
      </c>
      <c r="K291" t="s">
        <v>1926</v>
      </c>
      <c r="L291" t="s">
        <v>1927</v>
      </c>
      <c r="M291" s="5">
        <v>1431562.34</v>
      </c>
      <c r="N291" s="5">
        <v>1431562.34</v>
      </c>
      <c r="O291" s="5">
        <v>1431562.34</v>
      </c>
      <c r="P291" s="5"/>
      <c r="Q291" s="16">
        <v>0</v>
      </c>
      <c r="R291" s="5"/>
      <c r="S291" s="17">
        <v>41179</v>
      </c>
      <c r="T291" s="17">
        <v>41180</v>
      </c>
      <c r="U291" s="17">
        <v>41547</v>
      </c>
      <c r="V291" s="17">
        <v>41547</v>
      </c>
      <c r="W291" s="17">
        <v>41179</v>
      </c>
      <c r="X291" s="17">
        <v>43164</v>
      </c>
      <c r="Y291" t="s">
        <v>984</v>
      </c>
      <c r="Z291" t="s">
        <v>804</v>
      </c>
      <c r="AA291" t="s">
        <v>1000</v>
      </c>
      <c r="AC291" s="16"/>
      <c r="AD291" t="s">
        <v>803</v>
      </c>
      <c r="AE291" t="s">
        <v>974</v>
      </c>
      <c r="AF291" t="s">
        <v>738</v>
      </c>
      <c r="AG291" t="s">
        <v>988</v>
      </c>
      <c r="AJ291" t="s">
        <v>963</v>
      </c>
      <c r="AK291" t="s">
        <v>1928</v>
      </c>
      <c r="AL291" t="s">
        <v>965</v>
      </c>
      <c r="AM291" t="s">
        <v>645</v>
      </c>
      <c r="AP291" t="s">
        <v>966</v>
      </c>
      <c r="AQ291" t="s">
        <v>967</v>
      </c>
      <c r="AR291" t="s">
        <v>968</v>
      </c>
      <c r="AS291" t="s">
        <v>969</v>
      </c>
      <c r="AT291" t="s">
        <v>970</v>
      </c>
      <c r="AU291" t="s">
        <v>1935</v>
      </c>
    </row>
    <row r="292" spans="2:47" ht="11" outlineLevel="1" x14ac:dyDescent="0.15">
      <c r="B292" t="s">
        <v>1936</v>
      </c>
      <c r="C292" t="s">
        <v>344</v>
      </c>
      <c r="G292" t="s">
        <v>955</v>
      </c>
      <c r="H292" t="s">
        <v>956</v>
      </c>
      <c r="I292" t="s">
        <v>957</v>
      </c>
      <c r="J292" t="s">
        <v>704</v>
      </c>
      <c r="K292" t="s">
        <v>1937</v>
      </c>
      <c r="L292" t="s">
        <v>704</v>
      </c>
      <c r="M292" s="5">
        <v>1430360</v>
      </c>
      <c r="N292" s="5">
        <v>1430360</v>
      </c>
      <c r="O292" s="5">
        <v>1430360</v>
      </c>
      <c r="P292" s="5"/>
      <c r="Q292" s="16">
        <v>0</v>
      </c>
      <c r="R292" s="5"/>
      <c r="S292" s="17">
        <v>45152</v>
      </c>
      <c r="T292" s="17">
        <v>45152</v>
      </c>
      <c r="U292" s="17">
        <v>45320</v>
      </c>
      <c r="V292" s="17">
        <v>45320</v>
      </c>
      <c r="W292" s="17">
        <v>45152</v>
      </c>
      <c r="X292" s="17">
        <v>45152</v>
      </c>
      <c r="Y292" t="s">
        <v>1178</v>
      </c>
      <c r="Z292" t="s">
        <v>825</v>
      </c>
      <c r="AA292" t="s">
        <v>1179</v>
      </c>
      <c r="AC292" s="16">
        <v>4</v>
      </c>
      <c r="AD292" t="s">
        <v>880</v>
      </c>
      <c r="AE292" t="s">
        <v>1938</v>
      </c>
      <c r="AF292" t="s">
        <v>750</v>
      </c>
      <c r="AG292" t="s">
        <v>1515</v>
      </c>
      <c r="AH292" t="s">
        <v>1202</v>
      </c>
      <c r="AI292" t="s">
        <v>1203</v>
      </c>
      <c r="AJ292" t="s">
        <v>978</v>
      </c>
      <c r="AK292" t="s">
        <v>1516</v>
      </c>
      <c r="AL292" t="s">
        <v>965</v>
      </c>
      <c r="AM292" t="s">
        <v>531</v>
      </c>
      <c r="AP292" t="s">
        <v>966</v>
      </c>
      <c r="AQ292" t="s">
        <v>967</v>
      </c>
      <c r="AR292" t="s">
        <v>968</v>
      </c>
      <c r="AS292" t="s">
        <v>969</v>
      </c>
      <c r="AT292" t="s">
        <v>970</v>
      </c>
      <c r="AU292" t="s">
        <v>1939</v>
      </c>
    </row>
    <row r="293" spans="2:47" ht="11" outlineLevel="1" x14ac:dyDescent="0.15">
      <c r="B293" t="s">
        <v>1940</v>
      </c>
      <c r="C293" t="s">
        <v>1941</v>
      </c>
      <c r="D293" t="s">
        <v>170</v>
      </c>
      <c r="E293" t="s">
        <v>983</v>
      </c>
      <c r="F293" t="s">
        <v>807</v>
      </c>
      <c r="G293" t="s">
        <v>984</v>
      </c>
      <c r="H293" t="s">
        <v>985</v>
      </c>
      <c r="I293" t="s">
        <v>957</v>
      </c>
      <c r="J293" t="s">
        <v>603</v>
      </c>
      <c r="K293" t="s">
        <v>1299</v>
      </c>
      <c r="L293" t="s">
        <v>1380</v>
      </c>
      <c r="M293" s="5">
        <v>1407388</v>
      </c>
      <c r="N293" s="5">
        <v>1407388</v>
      </c>
      <c r="O293" s="5">
        <v>1407388</v>
      </c>
      <c r="P293" s="5"/>
      <c r="Q293" s="16">
        <v>0</v>
      </c>
      <c r="R293" s="5"/>
      <c r="S293" s="17">
        <v>45820</v>
      </c>
      <c r="T293" s="17">
        <v>45819</v>
      </c>
      <c r="U293" s="17">
        <v>46073</v>
      </c>
      <c r="V293" s="17">
        <v>46073</v>
      </c>
      <c r="W293" s="17">
        <v>45820</v>
      </c>
      <c r="X293" s="17">
        <v>46044</v>
      </c>
      <c r="Y293" t="s">
        <v>959</v>
      </c>
      <c r="Z293" t="s">
        <v>796</v>
      </c>
      <c r="AA293" t="s">
        <v>1023</v>
      </c>
      <c r="AB293" t="s">
        <v>1024</v>
      </c>
      <c r="AC293" s="16">
        <v>4</v>
      </c>
      <c r="AD293" t="s">
        <v>795</v>
      </c>
      <c r="AE293" t="s">
        <v>961</v>
      </c>
      <c r="AF293" t="s">
        <v>755</v>
      </c>
      <c r="AG293" t="s">
        <v>1049</v>
      </c>
      <c r="AH293" t="s">
        <v>1193</v>
      </c>
      <c r="AI293" t="s">
        <v>1194</v>
      </c>
      <c r="AJ293" t="s">
        <v>978</v>
      </c>
      <c r="AK293" t="s">
        <v>964</v>
      </c>
      <c r="AL293" t="s">
        <v>965</v>
      </c>
      <c r="AM293" t="s">
        <v>531</v>
      </c>
      <c r="AP293" t="s">
        <v>966</v>
      </c>
      <c r="AQ293" t="s">
        <v>967</v>
      </c>
      <c r="AR293" t="s">
        <v>968</v>
      </c>
      <c r="AS293" t="s">
        <v>969</v>
      </c>
      <c r="AT293" t="s">
        <v>970</v>
      </c>
      <c r="AU293" t="s">
        <v>1942</v>
      </c>
    </row>
    <row r="294" spans="2:47" ht="11" outlineLevel="1" x14ac:dyDescent="0.15">
      <c r="B294" t="s">
        <v>1943</v>
      </c>
      <c r="C294" t="s">
        <v>1481</v>
      </c>
      <c r="D294" t="s">
        <v>188</v>
      </c>
      <c r="E294" t="s">
        <v>983</v>
      </c>
      <c r="F294" t="s">
        <v>798</v>
      </c>
      <c r="G294" t="s">
        <v>984</v>
      </c>
      <c r="H294" t="s">
        <v>985</v>
      </c>
      <c r="I294" t="s">
        <v>957</v>
      </c>
      <c r="J294" t="s">
        <v>644</v>
      </c>
      <c r="K294" t="s">
        <v>1926</v>
      </c>
      <c r="L294" t="s">
        <v>1927</v>
      </c>
      <c r="M294" s="5">
        <v>1405007.95</v>
      </c>
      <c r="N294" s="5">
        <v>1405007.95</v>
      </c>
      <c r="O294" s="5">
        <v>1405007.95</v>
      </c>
      <c r="P294" s="5"/>
      <c r="Q294" s="16">
        <v>0</v>
      </c>
      <c r="R294" s="5"/>
      <c r="S294" s="17">
        <v>40816</v>
      </c>
      <c r="T294" s="17">
        <v>40815</v>
      </c>
      <c r="U294" s="17">
        <v>41120</v>
      </c>
      <c r="V294" s="17">
        <v>41120</v>
      </c>
      <c r="W294" s="17">
        <v>40816</v>
      </c>
      <c r="X294" s="17">
        <v>43244</v>
      </c>
      <c r="Y294" t="s">
        <v>984</v>
      </c>
      <c r="Z294" t="s">
        <v>804</v>
      </c>
      <c r="AA294" t="s">
        <v>1000</v>
      </c>
      <c r="AC294" s="16"/>
      <c r="AD294" t="s">
        <v>803</v>
      </c>
      <c r="AE294" t="s">
        <v>974</v>
      </c>
      <c r="AF294" t="s">
        <v>738</v>
      </c>
      <c r="AG294" t="s">
        <v>988</v>
      </c>
      <c r="AJ294" t="s">
        <v>963</v>
      </c>
      <c r="AK294" t="s">
        <v>1928</v>
      </c>
      <c r="AL294" t="s">
        <v>965</v>
      </c>
      <c r="AM294" t="s">
        <v>645</v>
      </c>
      <c r="AP294" t="s">
        <v>966</v>
      </c>
      <c r="AQ294" t="s">
        <v>967</v>
      </c>
      <c r="AR294" t="s">
        <v>968</v>
      </c>
      <c r="AS294" t="s">
        <v>969</v>
      </c>
      <c r="AT294" t="s">
        <v>970</v>
      </c>
      <c r="AU294" t="s">
        <v>1944</v>
      </c>
    </row>
    <row r="295" spans="2:47" ht="11" outlineLevel="1" x14ac:dyDescent="0.15">
      <c r="B295" t="s">
        <v>1945</v>
      </c>
      <c r="C295" t="s">
        <v>1946</v>
      </c>
      <c r="D295" t="s">
        <v>170</v>
      </c>
      <c r="E295" t="s">
        <v>983</v>
      </c>
      <c r="F295" t="s">
        <v>807</v>
      </c>
      <c r="G295" t="s">
        <v>984</v>
      </c>
      <c r="H295" t="s">
        <v>985</v>
      </c>
      <c r="I295" t="s">
        <v>957</v>
      </c>
      <c r="J295" t="s">
        <v>603</v>
      </c>
      <c r="K295" t="s">
        <v>1299</v>
      </c>
      <c r="L295" t="s">
        <v>1380</v>
      </c>
      <c r="M295" s="5">
        <v>1401890</v>
      </c>
      <c r="N295" s="5">
        <v>1401890</v>
      </c>
      <c r="O295" s="5">
        <v>1401890</v>
      </c>
      <c r="P295" s="5"/>
      <c r="Q295" s="16">
        <v>0</v>
      </c>
      <c r="R295" s="5"/>
      <c r="S295" s="17">
        <v>45818</v>
      </c>
      <c r="T295" s="17">
        <v>45818</v>
      </c>
      <c r="U295" s="17">
        <v>46017</v>
      </c>
      <c r="V295" s="17">
        <v>46017</v>
      </c>
      <c r="W295" s="17">
        <v>45818</v>
      </c>
      <c r="X295" s="17">
        <v>46007</v>
      </c>
      <c r="Y295" t="s">
        <v>959</v>
      </c>
      <c r="Z295" t="s">
        <v>796</v>
      </c>
      <c r="AA295" t="s">
        <v>1023</v>
      </c>
      <c r="AB295" t="s">
        <v>1024</v>
      </c>
      <c r="AC295" s="16">
        <v>4</v>
      </c>
      <c r="AD295" t="s">
        <v>795</v>
      </c>
      <c r="AE295" t="s">
        <v>961</v>
      </c>
      <c r="AF295" t="s">
        <v>740</v>
      </c>
      <c r="AG295" t="s">
        <v>1036</v>
      </c>
      <c r="AH295" t="s">
        <v>1193</v>
      </c>
      <c r="AI295" t="s">
        <v>1194</v>
      </c>
      <c r="AJ295" t="s">
        <v>978</v>
      </c>
      <c r="AK295" t="s">
        <v>964</v>
      </c>
      <c r="AL295" t="s">
        <v>965</v>
      </c>
      <c r="AM295" t="s">
        <v>531</v>
      </c>
      <c r="AP295" t="s">
        <v>966</v>
      </c>
      <c r="AQ295" t="s">
        <v>967</v>
      </c>
      <c r="AR295" t="s">
        <v>968</v>
      </c>
      <c r="AS295" t="s">
        <v>969</v>
      </c>
      <c r="AT295" t="s">
        <v>970</v>
      </c>
      <c r="AU295" t="s">
        <v>1947</v>
      </c>
    </row>
    <row r="296" spans="2:47" ht="11" outlineLevel="1" x14ac:dyDescent="0.15">
      <c r="B296" t="s">
        <v>1948</v>
      </c>
      <c r="C296" t="s">
        <v>1949</v>
      </c>
      <c r="D296" t="s">
        <v>302</v>
      </c>
      <c r="E296" t="s">
        <v>854</v>
      </c>
      <c r="F296" t="s">
        <v>807</v>
      </c>
      <c r="G296" t="s">
        <v>959</v>
      </c>
      <c r="H296" t="s">
        <v>1903</v>
      </c>
      <c r="I296" t="s">
        <v>957</v>
      </c>
      <c r="J296" t="s">
        <v>684</v>
      </c>
      <c r="K296" t="s">
        <v>1950</v>
      </c>
      <c r="L296" t="s">
        <v>684</v>
      </c>
      <c r="M296" s="5">
        <v>1398595.15</v>
      </c>
      <c r="N296" s="5">
        <v>1398595.15</v>
      </c>
      <c r="O296" s="5">
        <v>1398595.15</v>
      </c>
      <c r="P296" s="5">
        <v>145343.69</v>
      </c>
      <c r="Q296" s="16">
        <v>0</v>
      </c>
      <c r="R296" s="5"/>
      <c r="S296" s="17">
        <v>44833</v>
      </c>
      <c r="T296" s="17">
        <v>44834</v>
      </c>
      <c r="U296" s="17">
        <v>45335</v>
      </c>
      <c r="V296" s="17">
        <v>45335</v>
      </c>
      <c r="W296" s="17">
        <v>44833</v>
      </c>
      <c r="X296" s="17">
        <v>45719</v>
      </c>
      <c r="Y296" t="s">
        <v>1178</v>
      </c>
      <c r="Z296" t="s">
        <v>825</v>
      </c>
      <c r="AA296" t="s">
        <v>1179</v>
      </c>
      <c r="AC296" s="16">
        <v>2</v>
      </c>
      <c r="AD296" t="s">
        <v>795</v>
      </c>
      <c r="AE296" t="s">
        <v>961</v>
      </c>
      <c r="AF296" t="s">
        <v>748</v>
      </c>
      <c r="AG296" t="s">
        <v>1057</v>
      </c>
      <c r="AH296" t="s">
        <v>1058</v>
      </c>
      <c r="AI296" t="s">
        <v>1059</v>
      </c>
      <c r="AJ296" t="s">
        <v>978</v>
      </c>
      <c r="AK296" t="s">
        <v>964</v>
      </c>
      <c r="AL296" t="s">
        <v>965</v>
      </c>
      <c r="AM296" t="s">
        <v>531</v>
      </c>
      <c r="AP296" t="s">
        <v>966</v>
      </c>
      <c r="AQ296" t="s">
        <v>967</v>
      </c>
      <c r="AR296" t="s">
        <v>968</v>
      </c>
      <c r="AS296" t="s">
        <v>969</v>
      </c>
      <c r="AT296" t="s">
        <v>970</v>
      </c>
      <c r="AU296" t="s">
        <v>1951</v>
      </c>
    </row>
    <row r="297" spans="2:47" ht="11" outlineLevel="1" x14ac:dyDescent="0.15">
      <c r="B297" t="s">
        <v>1952</v>
      </c>
      <c r="C297" t="s">
        <v>345</v>
      </c>
      <c r="G297" t="s">
        <v>1140</v>
      </c>
      <c r="H297" t="s">
        <v>1141</v>
      </c>
      <c r="I297" t="s">
        <v>957</v>
      </c>
      <c r="J297" t="s">
        <v>665</v>
      </c>
      <c r="K297" t="s">
        <v>1904</v>
      </c>
      <c r="L297" t="s">
        <v>665</v>
      </c>
      <c r="M297" s="5">
        <v>1397960.88</v>
      </c>
      <c r="N297" s="5">
        <v>1397960.88</v>
      </c>
      <c r="O297" s="5">
        <v>1397960.88</v>
      </c>
      <c r="P297" s="5"/>
      <c r="Q297" s="16">
        <v>0</v>
      </c>
      <c r="R297" s="5"/>
      <c r="S297" s="17">
        <v>45427</v>
      </c>
      <c r="T297" s="17">
        <v>45426</v>
      </c>
      <c r="U297" s="17">
        <v>45597</v>
      </c>
      <c r="V297" s="17">
        <v>45597</v>
      </c>
      <c r="W297" s="17">
        <v>45427</v>
      </c>
      <c r="X297" s="17">
        <v>45427</v>
      </c>
      <c r="Y297" t="s">
        <v>1178</v>
      </c>
      <c r="Z297" t="s">
        <v>825</v>
      </c>
      <c r="AA297" t="s">
        <v>1179</v>
      </c>
      <c r="AC297" s="16">
        <v>6</v>
      </c>
      <c r="AD297" t="s">
        <v>795</v>
      </c>
      <c r="AE297" t="s">
        <v>961</v>
      </c>
      <c r="AF297" t="s">
        <v>748</v>
      </c>
      <c r="AG297" t="s">
        <v>1057</v>
      </c>
      <c r="AH297" t="s">
        <v>1058</v>
      </c>
      <c r="AI297" t="s">
        <v>1059</v>
      </c>
      <c r="AJ297" t="s">
        <v>978</v>
      </c>
      <c r="AK297" t="s">
        <v>964</v>
      </c>
      <c r="AL297" t="s">
        <v>965</v>
      </c>
      <c r="AM297" t="s">
        <v>531</v>
      </c>
      <c r="AP297" t="s">
        <v>966</v>
      </c>
      <c r="AQ297" t="s">
        <v>967</v>
      </c>
      <c r="AR297" t="s">
        <v>968</v>
      </c>
      <c r="AS297" t="s">
        <v>969</v>
      </c>
      <c r="AT297" t="s">
        <v>970</v>
      </c>
      <c r="AU297" t="s">
        <v>1953</v>
      </c>
    </row>
    <row r="298" spans="2:47" ht="11" outlineLevel="1" x14ac:dyDescent="0.15">
      <c r="B298" t="s">
        <v>1954</v>
      </c>
      <c r="C298" t="s">
        <v>346</v>
      </c>
      <c r="G298" t="s">
        <v>1140</v>
      </c>
      <c r="H298" t="s">
        <v>1141</v>
      </c>
      <c r="I298" t="s">
        <v>957</v>
      </c>
      <c r="J298" t="s">
        <v>665</v>
      </c>
      <c r="K298" t="s">
        <v>1904</v>
      </c>
      <c r="L298" t="s">
        <v>665</v>
      </c>
      <c r="M298" s="5">
        <v>1393995.22</v>
      </c>
      <c r="N298" s="5">
        <v>1393995.22</v>
      </c>
      <c r="O298" s="5">
        <v>1393995.22</v>
      </c>
      <c r="P298" s="5"/>
      <c r="Q298" s="16">
        <v>0</v>
      </c>
      <c r="R298" s="5"/>
      <c r="S298" s="17">
        <v>43649</v>
      </c>
      <c r="T298" s="17">
        <v>43628</v>
      </c>
      <c r="U298" s="17">
        <v>43651</v>
      </c>
      <c r="V298" s="17">
        <v>43651</v>
      </c>
      <c r="W298" s="17">
        <v>43649</v>
      </c>
      <c r="X298" s="17">
        <v>43649</v>
      </c>
      <c r="Y298" t="s">
        <v>1543</v>
      </c>
      <c r="Z298" t="s">
        <v>826</v>
      </c>
      <c r="AA298" t="s">
        <v>1179</v>
      </c>
      <c r="AC298" s="16">
        <v>1</v>
      </c>
      <c r="AD298" t="s">
        <v>795</v>
      </c>
      <c r="AE298" t="s">
        <v>961</v>
      </c>
      <c r="AF298" t="s">
        <v>740</v>
      </c>
      <c r="AG298" t="s">
        <v>1036</v>
      </c>
      <c r="AJ298" t="s">
        <v>963</v>
      </c>
      <c r="AK298" t="s">
        <v>964</v>
      </c>
      <c r="AL298" t="s">
        <v>965</v>
      </c>
      <c r="AM298" t="s">
        <v>531</v>
      </c>
      <c r="AP298" t="s">
        <v>966</v>
      </c>
      <c r="AQ298" t="s">
        <v>967</v>
      </c>
      <c r="AR298" t="s">
        <v>968</v>
      </c>
      <c r="AS298" t="s">
        <v>969</v>
      </c>
      <c r="AT298" t="s">
        <v>970</v>
      </c>
      <c r="AU298" t="s">
        <v>1955</v>
      </c>
    </row>
    <row r="299" spans="2:47" ht="11" outlineLevel="1" x14ac:dyDescent="0.15">
      <c r="B299" t="s">
        <v>1956</v>
      </c>
      <c r="C299" t="s">
        <v>347</v>
      </c>
      <c r="G299" t="s">
        <v>1140</v>
      </c>
      <c r="H299" t="s">
        <v>1141</v>
      </c>
      <c r="I299" t="s">
        <v>957</v>
      </c>
      <c r="J299" t="s">
        <v>640</v>
      </c>
      <c r="K299" t="s">
        <v>1044</v>
      </c>
      <c r="L299" t="s">
        <v>1045</v>
      </c>
      <c r="M299" s="5">
        <v>1388300</v>
      </c>
      <c r="N299" s="5">
        <v>1388300</v>
      </c>
      <c r="O299" s="5">
        <v>1388300</v>
      </c>
      <c r="P299" s="5"/>
      <c r="Q299" s="16">
        <v>0</v>
      </c>
      <c r="R299" s="5"/>
      <c r="S299" s="17">
        <v>43839</v>
      </c>
      <c r="T299" s="17">
        <v>43839</v>
      </c>
      <c r="U299" s="17">
        <v>44001</v>
      </c>
      <c r="V299" s="17">
        <v>44001</v>
      </c>
      <c r="W299" s="17">
        <v>43839</v>
      </c>
      <c r="X299" s="17">
        <v>43973</v>
      </c>
      <c r="Y299" t="s">
        <v>1178</v>
      </c>
      <c r="Z299" t="s">
        <v>825</v>
      </c>
      <c r="AA299" t="s">
        <v>1179</v>
      </c>
      <c r="AC299" s="16">
        <v>2</v>
      </c>
      <c r="AD299" t="s">
        <v>795</v>
      </c>
      <c r="AE299" t="s">
        <v>961</v>
      </c>
      <c r="AF299" t="s">
        <v>740</v>
      </c>
      <c r="AG299" t="s">
        <v>1036</v>
      </c>
      <c r="AH299" t="s">
        <v>1058</v>
      </c>
      <c r="AI299" t="s">
        <v>1059</v>
      </c>
      <c r="AJ299" t="s">
        <v>978</v>
      </c>
      <c r="AK299" t="s">
        <v>964</v>
      </c>
      <c r="AL299" t="s">
        <v>965</v>
      </c>
      <c r="AM299" t="s">
        <v>531</v>
      </c>
      <c r="AP299" t="s">
        <v>966</v>
      </c>
      <c r="AQ299" t="s">
        <v>967</v>
      </c>
      <c r="AR299" t="s">
        <v>968</v>
      </c>
      <c r="AS299" t="s">
        <v>969</v>
      </c>
      <c r="AT299" t="s">
        <v>970</v>
      </c>
      <c r="AU299" t="s">
        <v>1957</v>
      </c>
    </row>
    <row r="300" spans="2:47" ht="11" outlineLevel="1" x14ac:dyDescent="0.15">
      <c r="B300" t="s">
        <v>1958</v>
      </c>
      <c r="C300" t="s">
        <v>1149</v>
      </c>
      <c r="D300" t="s">
        <v>331</v>
      </c>
      <c r="E300" t="s">
        <v>983</v>
      </c>
      <c r="F300" t="s">
        <v>807</v>
      </c>
      <c r="G300" t="s">
        <v>984</v>
      </c>
      <c r="H300" t="s">
        <v>985</v>
      </c>
      <c r="I300" t="s">
        <v>957</v>
      </c>
      <c r="J300" t="s">
        <v>622</v>
      </c>
      <c r="K300" t="s">
        <v>1959</v>
      </c>
      <c r="L300" t="s">
        <v>622</v>
      </c>
      <c r="M300" s="5">
        <v>1382389.51</v>
      </c>
      <c r="N300" s="5">
        <v>1382389.51</v>
      </c>
      <c r="O300" s="5">
        <v>1382389.51</v>
      </c>
      <c r="P300" s="5"/>
      <c r="Q300" s="16">
        <v>0</v>
      </c>
      <c r="R300" s="5"/>
      <c r="S300" s="17">
        <v>42795</v>
      </c>
      <c r="T300" s="17">
        <v>42795</v>
      </c>
      <c r="U300" s="17">
        <v>42983</v>
      </c>
      <c r="V300" s="17">
        <v>42983</v>
      </c>
      <c r="W300" s="17">
        <v>42795</v>
      </c>
      <c r="X300" s="17">
        <v>43068</v>
      </c>
      <c r="Y300" t="s">
        <v>955</v>
      </c>
      <c r="Z300" t="s">
        <v>818</v>
      </c>
      <c r="AA300" t="s">
        <v>1023</v>
      </c>
      <c r="AB300" t="s">
        <v>1024</v>
      </c>
      <c r="AC300" s="16">
        <v>4</v>
      </c>
      <c r="AD300" t="s">
        <v>795</v>
      </c>
      <c r="AE300" t="s">
        <v>961</v>
      </c>
      <c r="AF300" t="s">
        <v>739</v>
      </c>
      <c r="AG300" t="s">
        <v>993</v>
      </c>
      <c r="AJ300" t="s">
        <v>963</v>
      </c>
      <c r="AK300" t="s">
        <v>996</v>
      </c>
      <c r="AL300" t="s">
        <v>965</v>
      </c>
      <c r="AM300" t="s">
        <v>456</v>
      </c>
      <c r="AP300" t="s">
        <v>966</v>
      </c>
      <c r="AQ300" t="s">
        <v>967</v>
      </c>
      <c r="AR300" t="s">
        <v>968</v>
      </c>
      <c r="AS300" t="s">
        <v>969</v>
      </c>
      <c r="AT300" t="s">
        <v>970</v>
      </c>
      <c r="AU300" t="s">
        <v>1960</v>
      </c>
    </row>
    <row r="301" spans="2:47" ht="11" outlineLevel="1" x14ac:dyDescent="0.15">
      <c r="B301" t="s">
        <v>1961</v>
      </c>
      <c r="C301" t="s">
        <v>1149</v>
      </c>
      <c r="D301" t="s">
        <v>188</v>
      </c>
      <c r="E301" t="s">
        <v>983</v>
      </c>
      <c r="F301" t="s">
        <v>798</v>
      </c>
      <c r="G301" t="s">
        <v>984</v>
      </c>
      <c r="H301" t="s">
        <v>985</v>
      </c>
      <c r="I301" t="s">
        <v>957</v>
      </c>
      <c r="J301" t="s">
        <v>644</v>
      </c>
      <c r="K301" t="s">
        <v>1926</v>
      </c>
      <c r="L301" t="s">
        <v>1927</v>
      </c>
      <c r="M301" s="5">
        <v>1371489.73</v>
      </c>
      <c r="N301" s="5">
        <v>1371489.73</v>
      </c>
      <c r="O301" s="5">
        <v>1371489.73</v>
      </c>
      <c r="P301" s="5"/>
      <c r="Q301" s="16">
        <v>0</v>
      </c>
      <c r="R301" s="5"/>
      <c r="S301" s="17">
        <v>40815</v>
      </c>
      <c r="T301" s="17">
        <v>40814</v>
      </c>
      <c r="U301" s="17">
        <v>41061</v>
      </c>
      <c r="V301" s="17">
        <v>41061</v>
      </c>
      <c r="W301" s="17">
        <v>40815</v>
      </c>
      <c r="X301" s="17">
        <v>43343</v>
      </c>
      <c r="Y301" t="s">
        <v>984</v>
      </c>
      <c r="Z301" t="s">
        <v>804</v>
      </c>
      <c r="AA301" t="s">
        <v>1000</v>
      </c>
      <c r="AC301" s="16"/>
      <c r="AD301" t="s">
        <v>803</v>
      </c>
      <c r="AE301" t="s">
        <v>974</v>
      </c>
      <c r="AF301" t="s">
        <v>738</v>
      </c>
      <c r="AG301" t="s">
        <v>988</v>
      </c>
      <c r="AJ301" t="s">
        <v>963</v>
      </c>
      <c r="AK301" t="s">
        <v>1928</v>
      </c>
      <c r="AL301" t="s">
        <v>965</v>
      </c>
      <c r="AM301" t="s">
        <v>645</v>
      </c>
      <c r="AP301" t="s">
        <v>966</v>
      </c>
      <c r="AQ301" t="s">
        <v>967</v>
      </c>
      <c r="AR301" t="s">
        <v>968</v>
      </c>
      <c r="AS301" t="s">
        <v>969</v>
      </c>
      <c r="AT301" t="s">
        <v>970</v>
      </c>
      <c r="AU301" t="s">
        <v>1962</v>
      </c>
    </row>
    <row r="302" spans="2:47" ht="11" outlineLevel="1" x14ac:dyDescent="0.15">
      <c r="B302" t="s">
        <v>1963</v>
      </c>
      <c r="C302" t="s">
        <v>982</v>
      </c>
      <c r="D302" t="s">
        <v>188</v>
      </c>
      <c r="E302" t="s">
        <v>983</v>
      </c>
      <c r="F302" t="s">
        <v>798</v>
      </c>
      <c r="G302" t="s">
        <v>984</v>
      </c>
      <c r="H302" t="s">
        <v>985</v>
      </c>
      <c r="I302" t="s">
        <v>957</v>
      </c>
      <c r="J302" t="s">
        <v>644</v>
      </c>
      <c r="K302" t="s">
        <v>1926</v>
      </c>
      <c r="L302" t="s">
        <v>1927</v>
      </c>
      <c r="M302" s="5">
        <v>1371489.73</v>
      </c>
      <c r="N302" s="5">
        <v>1371489.73</v>
      </c>
      <c r="O302" s="5">
        <v>1371489.73</v>
      </c>
      <c r="P302" s="5"/>
      <c r="Q302" s="16">
        <v>0</v>
      </c>
      <c r="R302" s="5"/>
      <c r="S302" s="17">
        <v>40815</v>
      </c>
      <c r="T302" s="17">
        <v>40815</v>
      </c>
      <c r="U302" s="17">
        <v>41070</v>
      </c>
      <c r="V302" s="17">
        <v>41070</v>
      </c>
      <c r="W302" s="17">
        <v>40815</v>
      </c>
      <c r="X302" s="17">
        <v>43139</v>
      </c>
      <c r="Y302" t="s">
        <v>984</v>
      </c>
      <c r="Z302" t="s">
        <v>804</v>
      </c>
      <c r="AA302" t="s">
        <v>1000</v>
      </c>
      <c r="AC302" s="16"/>
      <c r="AD302" t="s">
        <v>803</v>
      </c>
      <c r="AE302" t="s">
        <v>974</v>
      </c>
      <c r="AF302" t="s">
        <v>738</v>
      </c>
      <c r="AG302" t="s">
        <v>988</v>
      </c>
      <c r="AJ302" t="s">
        <v>963</v>
      </c>
      <c r="AK302" t="s">
        <v>1928</v>
      </c>
      <c r="AL302" t="s">
        <v>965</v>
      </c>
      <c r="AM302" t="s">
        <v>645</v>
      </c>
      <c r="AP302" t="s">
        <v>966</v>
      </c>
      <c r="AQ302" t="s">
        <v>967</v>
      </c>
      <c r="AR302" t="s">
        <v>968</v>
      </c>
      <c r="AS302" t="s">
        <v>969</v>
      </c>
      <c r="AT302" t="s">
        <v>970</v>
      </c>
      <c r="AU302" t="s">
        <v>1964</v>
      </c>
    </row>
    <row r="303" spans="2:47" ht="11" outlineLevel="1" x14ac:dyDescent="0.15">
      <c r="B303" t="s">
        <v>1965</v>
      </c>
      <c r="C303" t="s">
        <v>1383</v>
      </c>
      <c r="D303" t="s">
        <v>234</v>
      </c>
      <c r="E303" t="s">
        <v>983</v>
      </c>
      <c r="F303" t="s">
        <v>798</v>
      </c>
      <c r="G303" t="s">
        <v>984</v>
      </c>
      <c r="H303" t="s">
        <v>985</v>
      </c>
      <c r="I303" t="s">
        <v>957</v>
      </c>
      <c r="J303" t="s">
        <v>608</v>
      </c>
      <c r="K303" t="s">
        <v>1184</v>
      </c>
      <c r="L303" t="s">
        <v>987</v>
      </c>
      <c r="M303" s="5">
        <v>1370670</v>
      </c>
      <c r="N303" s="5">
        <v>1370670</v>
      </c>
      <c r="O303" s="5">
        <v>1370670</v>
      </c>
      <c r="P303" s="5"/>
      <c r="Q303" s="16">
        <v>0</v>
      </c>
      <c r="R303" s="5"/>
      <c r="S303" s="17">
        <v>42115</v>
      </c>
      <c r="T303" s="17">
        <v>42115</v>
      </c>
      <c r="U303" s="17">
        <v>42216</v>
      </c>
      <c r="V303" s="17">
        <v>42216</v>
      </c>
      <c r="W303" s="17">
        <v>42115</v>
      </c>
      <c r="X303" s="17">
        <v>42209</v>
      </c>
      <c r="Y303" t="s">
        <v>959</v>
      </c>
      <c r="Z303" t="s">
        <v>796</v>
      </c>
      <c r="AA303" t="s">
        <v>960</v>
      </c>
      <c r="AC303" s="16">
        <v>2</v>
      </c>
      <c r="AD303" t="s">
        <v>795</v>
      </c>
      <c r="AE303" t="s">
        <v>961</v>
      </c>
      <c r="AF303" t="s">
        <v>744</v>
      </c>
      <c r="AG303" t="s">
        <v>1025</v>
      </c>
      <c r="AJ303" t="s">
        <v>963</v>
      </c>
      <c r="AK303" t="s">
        <v>964</v>
      </c>
      <c r="AL303" t="s">
        <v>965</v>
      </c>
      <c r="AM303" t="s">
        <v>575</v>
      </c>
      <c r="AP303" t="s">
        <v>966</v>
      </c>
      <c r="AQ303" t="s">
        <v>967</v>
      </c>
      <c r="AR303" t="s">
        <v>968</v>
      </c>
      <c r="AS303" t="s">
        <v>969</v>
      </c>
      <c r="AT303" t="s">
        <v>970</v>
      </c>
      <c r="AU303" t="s">
        <v>1966</v>
      </c>
    </row>
    <row r="304" spans="2:47" ht="11" outlineLevel="1" x14ac:dyDescent="0.15">
      <c r="B304" t="s">
        <v>1967</v>
      </c>
      <c r="C304" t="s">
        <v>1968</v>
      </c>
      <c r="D304" t="s">
        <v>1410</v>
      </c>
      <c r="E304" t="s">
        <v>983</v>
      </c>
      <c r="F304" t="s">
        <v>798</v>
      </c>
      <c r="G304" t="s">
        <v>984</v>
      </c>
      <c r="H304" t="s">
        <v>985</v>
      </c>
      <c r="I304" t="s">
        <v>957</v>
      </c>
      <c r="J304" t="s">
        <v>1411</v>
      </c>
      <c r="K304" t="s">
        <v>1412</v>
      </c>
      <c r="L304" t="s">
        <v>1411</v>
      </c>
      <c r="M304" s="5">
        <v>1370570.56</v>
      </c>
      <c r="N304" s="5">
        <v>1370570.56</v>
      </c>
      <c r="O304" s="5">
        <v>1370570.56</v>
      </c>
      <c r="P304" s="5"/>
      <c r="Q304" s="16">
        <v>0</v>
      </c>
      <c r="R304" s="5"/>
      <c r="S304" s="17">
        <v>44012</v>
      </c>
      <c r="T304" s="17">
        <v>44012</v>
      </c>
      <c r="U304" s="17">
        <v>44620</v>
      </c>
      <c r="V304" s="17">
        <v>44620</v>
      </c>
      <c r="W304" s="17">
        <v>44012</v>
      </c>
      <c r="X304" s="17">
        <v>45372</v>
      </c>
      <c r="Y304" t="s">
        <v>959</v>
      </c>
      <c r="Z304" t="s">
        <v>796</v>
      </c>
      <c r="AA304" t="s">
        <v>960</v>
      </c>
      <c r="AC304" s="16"/>
      <c r="AD304" t="s">
        <v>824</v>
      </c>
      <c r="AE304" t="s">
        <v>1130</v>
      </c>
      <c r="AF304" t="s">
        <v>752</v>
      </c>
      <c r="AG304" t="s">
        <v>1290</v>
      </c>
      <c r="AJ304" t="s">
        <v>963</v>
      </c>
      <c r="AK304" t="s">
        <v>1133</v>
      </c>
      <c r="AL304" t="s">
        <v>965</v>
      </c>
      <c r="AM304" t="s">
        <v>437</v>
      </c>
      <c r="AP304" t="s">
        <v>966</v>
      </c>
      <c r="AQ304" t="s">
        <v>967</v>
      </c>
      <c r="AR304" t="s">
        <v>968</v>
      </c>
      <c r="AS304" t="s">
        <v>969</v>
      </c>
      <c r="AT304" t="s">
        <v>970</v>
      </c>
      <c r="AU304" t="s">
        <v>1969</v>
      </c>
    </row>
    <row r="305" spans="2:47" ht="11" outlineLevel="1" x14ac:dyDescent="0.15">
      <c r="B305" t="s">
        <v>1970</v>
      </c>
      <c r="C305" t="s">
        <v>348</v>
      </c>
      <c r="G305" t="s">
        <v>1140</v>
      </c>
      <c r="H305" t="s">
        <v>1141</v>
      </c>
      <c r="I305" t="s">
        <v>957</v>
      </c>
      <c r="J305" t="s">
        <v>676</v>
      </c>
      <c r="K305" t="s">
        <v>1579</v>
      </c>
      <c r="L305" t="s">
        <v>676</v>
      </c>
      <c r="M305" s="5">
        <v>1365941.48</v>
      </c>
      <c r="N305" s="5">
        <v>1365941.48</v>
      </c>
      <c r="O305" s="5">
        <v>1485941.48</v>
      </c>
      <c r="P305" s="5"/>
      <c r="Q305" s="16">
        <v>0</v>
      </c>
      <c r="R305" s="5"/>
      <c r="S305" s="17">
        <v>45608</v>
      </c>
      <c r="T305" s="17">
        <v>45608</v>
      </c>
      <c r="U305" s="17">
        <v>45752</v>
      </c>
      <c r="V305" s="17">
        <v>45752</v>
      </c>
      <c r="W305" s="17">
        <v>45608</v>
      </c>
      <c r="X305" s="17">
        <v>45736</v>
      </c>
      <c r="Y305" t="s">
        <v>1178</v>
      </c>
      <c r="Z305" t="s">
        <v>825</v>
      </c>
      <c r="AA305" t="s">
        <v>1179</v>
      </c>
      <c r="AC305" s="16">
        <v>3</v>
      </c>
      <c r="AD305" t="s">
        <v>795</v>
      </c>
      <c r="AE305" t="s">
        <v>961</v>
      </c>
      <c r="AF305" t="s">
        <v>740</v>
      </c>
      <c r="AG305" t="s">
        <v>1036</v>
      </c>
      <c r="AH305" t="s">
        <v>1058</v>
      </c>
      <c r="AI305" t="s">
        <v>1059</v>
      </c>
      <c r="AJ305" t="s">
        <v>978</v>
      </c>
      <c r="AK305" t="s">
        <v>964</v>
      </c>
      <c r="AL305" t="s">
        <v>965</v>
      </c>
      <c r="AM305" t="s">
        <v>531</v>
      </c>
      <c r="AP305" t="s">
        <v>966</v>
      </c>
      <c r="AQ305" t="s">
        <v>967</v>
      </c>
      <c r="AR305" t="s">
        <v>968</v>
      </c>
      <c r="AS305" t="s">
        <v>969</v>
      </c>
      <c r="AT305" t="s">
        <v>970</v>
      </c>
      <c r="AU305" t="s">
        <v>1971</v>
      </c>
    </row>
    <row r="306" spans="2:47" ht="11" outlineLevel="1" x14ac:dyDescent="0.15">
      <c r="B306" t="s">
        <v>1972</v>
      </c>
      <c r="C306" t="s">
        <v>1973</v>
      </c>
      <c r="D306" t="s">
        <v>166</v>
      </c>
      <c r="E306" t="s">
        <v>983</v>
      </c>
      <c r="F306" t="s">
        <v>807</v>
      </c>
      <c r="G306" t="s">
        <v>984</v>
      </c>
      <c r="H306" t="s">
        <v>985</v>
      </c>
      <c r="I306" t="s">
        <v>957</v>
      </c>
      <c r="J306" t="s">
        <v>637</v>
      </c>
      <c r="K306" t="s">
        <v>1053</v>
      </c>
      <c r="L306" t="s">
        <v>637</v>
      </c>
      <c r="M306" s="5">
        <v>1352775.28</v>
      </c>
      <c r="N306" s="5">
        <v>1352775.28</v>
      </c>
      <c r="O306" s="5">
        <v>1352775.28</v>
      </c>
      <c r="P306" s="5"/>
      <c r="Q306" s="16">
        <v>0</v>
      </c>
      <c r="R306" s="5"/>
      <c r="S306" s="17">
        <v>45426</v>
      </c>
      <c r="T306" s="17">
        <v>45426</v>
      </c>
      <c r="U306" s="17">
        <v>45716</v>
      </c>
      <c r="V306" s="17">
        <v>45716</v>
      </c>
      <c r="W306" s="17">
        <v>45426</v>
      </c>
      <c r="X306" s="17">
        <v>45916</v>
      </c>
      <c r="Y306" t="s">
        <v>959</v>
      </c>
      <c r="Z306" t="s">
        <v>796</v>
      </c>
      <c r="AA306" t="s">
        <v>1023</v>
      </c>
      <c r="AB306" t="s">
        <v>1024</v>
      </c>
      <c r="AC306" s="16">
        <v>2</v>
      </c>
      <c r="AD306" t="s">
        <v>795</v>
      </c>
      <c r="AE306" t="s">
        <v>961</v>
      </c>
      <c r="AF306" t="s">
        <v>740</v>
      </c>
      <c r="AG306" t="s">
        <v>1036</v>
      </c>
      <c r="AH306" t="s">
        <v>1193</v>
      </c>
      <c r="AI306" t="s">
        <v>1194</v>
      </c>
      <c r="AJ306" t="s">
        <v>978</v>
      </c>
      <c r="AK306" t="s">
        <v>964</v>
      </c>
      <c r="AL306" t="s">
        <v>965</v>
      </c>
      <c r="AM306" t="s">
        <v>531</v>
      </c>
      <c r="AP306" t="s">
        <v>966</v>
      </c>
      <c r="AQ306" t="s">
        <v>967</v>
      </c>
      <c r="AR306" t="s">
        <v>968</v>
      </c>
      <c r="AS306" t="s">
        <v>969</v>
      </c>
      <c r="AT306" t="s">
        <v>970</v>
      </c>
      <c r="AU306" t="s">
        <v>1974</v>
      </c>
    </row>
    <row r="307" spans="2:47" ht="11" outlineLevel="1" x14ac:dyDescent="0.15">
      <c r="B307" t="s">
        <v>1975</v>
      </c>
      <c r="C307" t="s">
        <v>1976</v>
      </c>
      <c r="G307" t="s">
        <v>955</v>
      </c>
      <c r="H307" t="s">
        <v>956</v>
      </c>
      <c r="I307" t="s">
        <v>957</v>
      </c>
      <c r="J307" t="s">
        <v>612</v>
      </c>
      <c r="K307" t="s">
        <v>1338</v>
      </c>
      <c r="L307" t="s">
        <v>612</v>
      </c>
      <c r="M307" s="5">
        <v>1350549.74</v>
      </c>
      <c r="N307" s="5">
        <v>1350549.74</v>
      </c>
      <c r="O307" s="5">
        <v>1350549.74</v>
      </c>
      <c r="P307" s="5"/>
      <c r="Q307" s="16">
        <v>0</v>
      </c>
      <c r="R307" s="5"/>
      <c r="S307" s="17">
        <v>43015</v>
      </c>
      <c r="T307" s="17">
        <v>43015</v>
      </c>
      <c r="U307" s="17">
        <v>43115</v>
      </c>
      <c r="V307" s="17">
        <v>43115</v>
      </c>
      <c r="W307" s="17">
        <v>43015</v>
      </c>
      <c r="X307" s="17">
        <v>43885</v>
      </c>
      <c r="Y307" t="s">
        <v>984</v>
      </c>
      <c r="Z307" t="s">
        <v>804</v>
      </c>
      <c r="AA307" t="s">
        <v>1000</v>
      </c>
      <c r="AC307" s="16">
        <v>1</v>
      </c>
      <c r="AD307" t="s">
        <v>829</v>
      </c>
      <c r="AE307" t="s">
        <v>1355</v>
      </c>
      <c r="AF307" t="s">
        <v>1356</v>
      </c>
      <c r="AG307" t="s">
        <v>1357</v>
      </c>
      <c r="AH307" t="s">
        <v>1193</v>
      </c>
      <c r="AI307" t="s">
        <v>1194</v>
      </c>
      <c r="AJ307" t="s">
        <v>978</v>
      </c>
      <c r="AK307" t="s">
        <v>1133</v>
      </c>
      <c r="AL307" t="s">
        <v>1340</v>
      </c>
      <c r="AM307" t="s">
        <v>575</v>
      </c>
      <c r="AP307" t="s">
        <v>966</v>
      </c>
      <c r="AQ307" t="s">
        <v>967</v>
      </c>
      <c r="AR307" t="s">
        <v>968</v>
      </c>
      <c r="AS307" t="s">
        <v>969</v>
      </c>
      <c r="AT307" t="s">
        <v>970</v>
      </c>
      <c r="AU307" t="s">
        <v>1977</v>
      </c>
    </row>
    <row r="308" spans="2:47" ht="11" outlineLevel="1" x14ac:dyDescent="0.15">
      <c r="B308" t="s">
        <v>1978</v>
      </c>
      <c r="C308" t="s">
        <v>1979</v>
      </c>
      <c r="D308" t="s">
        <v>163</v>
      </c>
      <c r="E308" t="s">
        <v>983</v>
      </c>
      <c r="F308" t="s">
        <v>798</v>
      </c>
      <c r="G308" t="s">
        <v>984</v>
      </c>
      <c r="H308" t="s">
        <v>985</v>
      </c>
      <c r="I308" t="s">
        <v>957</v>
      </c>
      <c r="J308" t="s">
        <v>600</v>
      </c>
      <c r="K308" t="s">
        <v>973</v>
      </c>
      <c r="L308" t="s">
        <v>600</v>
      </c>
      <c r="M308" s="5">
        <v>1348765.38</v>
      </c>
      <c r="N308" s="5">
        <v>1348765.38</v>
      </c>
      <c r="O308" s="5">
        <v>1348765.38</v>
      </c>
      <c r="P308" s="5"/>
      <c r="Q308" s="16">
        <v>0</v>
      </c>
      <c r="R308" s="5"/>
      <c r="S308" s="17">
        <v>44210</v>
      </c>
      <c r="T308" s="17">
        <v>44210</v>
      </c>
      <c r="U308" s="17">
        <v>44471</v>
      </c>
      <c r="V308" s="17">
        <v>44471</v>
      </c>
      <c r="W308" s="17">
        <v>44210</v>
      </c>
      <c r="X308" s="17">
        <v>44210</v>
      </c>
      <c r="Y308" t="s">
        <v>984</v>
      </c>
      <c r="Z308" t="s">
        <v>804</v>
      </c>
      <c r="AA308" t="s">
        <v>1000</v>
      </c>
      <c r="AC308" s="16"/>
      <c r="AD308" t="s">
        <v>803</v>
      </c>
      <c r="AE308" t="s">
        <v>974</v>
      </c>
      <c r="AF308" t="s">
        <v>737</v>
      </c>
      <c r="AG308" t="s">
        <v>975</v>
      </c>
      <c r="AJ308" t="s">
        <v>963</v>
      </c>
      <c r="AK308" t="s">
        <v>979</v>
      </c>
      <c r="AL308" t="s">
        <v>965</v>
      </c>
      <c r="AM308" t="s">
        <v>456</v>
      </c>
      <c r="AP308" t="s">
        <v>966</v>
      </c>
      <c r="AQ308" t="s">
        <v>967</v>
      </c>
      <c r="AR308" t="s">
        <v>968</v>
      </c>
      <c r="AS308" t="s">
        <v>969</v>
      </c>
      <c r="AT308" t="s">
        <v>970</v>
      </c>
      <c r="AU308" t="s">
        <v>1980</v>
      </c>
    </row>
    <row r="309" spans="2:47" ht="11" outlineLevel="1" x14ac:dyDescent="0.15">
      <c r="B309" t="s">
        <v>1981</v>
      </c>
      <c r="C309" t="s">
        <v>1982</v>
      </c>
      <c r="D309" t="s">
        <v>350</v>
      </c>
      <c r="E309" t="s">
        <v>835</v>
      </c>
      <c r="F309" t="s">
        <v>798</v>
      </c>
      <c r="G309" t="s">
        <v>984</v>
      </c>
      <c r="H309" t="s">
        <v>985</v>
      </c>
      <c r="I309" t="s">
        <v>957</v>
      </c>
      <c r="J309" t="s">
        <v>622</v>
      </c>
      <c r="K309" t="s">
        <v>1959</v>
      </c>
      <c r="L309" t="s">
        <v>622</v>
      </c>
      <c r="M309" s="5">
        <v>1348674.43</v>
      </c>
      <c r="N309" s="5">
        <v>1348674.43</v>
      </c>
      <c r="O309" s="5">
        <v>1348674.43</v>
      </c>
      <c r="P309" s="5"/>
      <c r="Q309" s="16">
        <v>0</v>
      </c>
      <c r="R309" s="5"/>
      <c r="S309" s="17">
        <v>43321</v>
      </c>
      <c r="T309" s="17">
        <v>43311</v>
      </c>
      <c r="U309" s="17">
        <v>43511</v>
      </c>
      <c r="V309" s="17">
        <v>43511</v>
      </c>
      <c r="W309" s="17">
        <v>43321</v>
      </c>
      <c r="X309" s="17">
        <v>45770</v>
      </c>
      <c r="Y309" t="s">
        <v>1178</v>
      </c>
      <c r="Z309" t="s">
        <v>825</v>
      </c>
      <c r="AA309" t="s">
        <v>1179</v>
      </c>
      <c r="AC309" s="16">
        <v>1</v>
      </c>
      <c r="AD309" t="s">
        <v>795</v>
      </c>
      <c r="AE309" t="s">
        <v>961</v>
      </c>
      <c r="AF309" t="s">
        <v>740</v>
      </c>
      <c r="AG309" t="s">
        <v>1036</v>
      </c>
      <c r="AH309" t="s">
        <v>1058</v>
      </c>
      <c r="AI309" t="s">
        <v>1059</v>
      </c>
      <c r="AJ309" t="s">
        <v>978</v>
      </c>
      <c r="AK309" t="s">
        <v>964</v>
      </c>
      <c r="AL309" t="s">
        <v>965</v>
      </c>
      <c r="AM309" t="s">
        <v>531</v>
      </c>
      <c r="AP309" t="s">
        <v>966</v>
      </c>
      <c r="AQ309" t="s">
        <v>967</v>
      </c>
      <c r="AR309" t="s">
        <v>968</v>
      </c>
      <c r="AS309" t="s">
        <v>969</v>
      </c>
      <c r="AT309" t="s">
        <v>970</v>
      </c>
      <c r="AU309" t="s">
        <v>1983</v>
      </c>
    </row>
    <row r="310" spans="2:47" ht="11" outlineLevel="1" x14ac:dyDescent="0.15">
      <c r="B310" t="s">
        <v>1984</v>
      </c>
      <c r="C310" t="s">
        <v>351</v>
      </c>
      <c r="G310" t="s">
        <v>955</v>
      </c>
      <c r="H310" t="s">
        <v>956</v>
      </c>
      <c r="I310" t="s">
        <v>957</v>
      </c>
      <c r="J310" t="s">
        <v>634</v>
      </c>
      <c r="K310" t="s">
        <v>1670</v>
      </c>
      <c r="L310" t="s">
        <v>634</v>
      </c>
      <c r="M310" s="5">
        <v>1346776.26</v>
      </c>
      <c r="N310" s="5">
        <v>1346776.26</v>
      </c>
      <c r="O310" s="5">
        <v>1600191.26</v>
      </c>
      <c r="P310" s="5"/>
      <c r="Q310" s="16">
        <v>0</v>
      </c>
      <c r="R310" s="5"/>
      <c r="S310" s="17">
        <v>42339</v>
      </c>
      <c r="T310" s="17">
        <v>42333</v>
      </c>
      <c r="U310" s="17">
        <v>42436</v>
      </c>
      <c r="V310" s="17">
        <v>42436</v>
      </c>
      <c r="W310" s="17">
        <v>42339</v>
      </c>
      <c r="X310" s="17">
        <v>42431</v>
      </c>
      <c r="Y310" t="s">
        <v>955</v>
      </c>
      <c r="Z310" t="s">
        <v>818</v>
      </c>
      <c r="AA310" t="s">
        <v>960</v>
      </c>
      <c r="AC310" s="16">
        <v>2</v>
      </c>
      <c r="AD310" t="s">
        <v>795</v>
      </c>
      <c r="AE310" t="s">
        <v>961</v>
      </c>
      <c r="AF310" t="s">
        <v>750</v>
      </c>
      <c r="AG310" t="s">
        <v>1515</v>
      </c>
      <c r="AJ310" t="s">
        <v>963</v>
      </c>
      <c r="AK310" t="s">
        <v>1671</v>
      </c>
      <c r="AL310" t="s">
        <v>965</v>
      </c>
      <c r="AM310" t="s">
        <v>531</v>
      </c>
      <c r="AP310" t="s">
        <v>966</v>
      </c>
      <c r="AQ310" t="s">
        <v>967</v>
      </c>
      <c r="AR310" t="s">
        <v>968</v>
      </c>
      <c r="AS310" t="s">
        <v>969</v>
      </c>
      <c r="AT310" t="s">
        <v>970</v>
      </c>
      <c r="AU310" t="s">
        <v>1985</v>
      </c>
    </row>
    <row r="311" spans="2:47" ht="11" outlineLevel="1" x14ac:dyDescent="0.15">
      <c r="B311" t="s">
        <v>1986</v>
      </c>
      <c r="C311" t="s">
        <v>1271</v>
      </c>
      <c r="D311" t="s">
        <v>209</v>
      </c>
      <c r="E311" t="s">
        <v>983</v>
      </c>
      <c r="F311" t="s">
        <v>807</v>
      </c>
      <c r="G311" t="s">
        <v>984</v>
      </c>
      <c r="H311" t="s">
        <v>1272</v>
      </c>
      <c r="I311" t="s">
        <v>957</v>
      </c>
      <c r="J311" t="s">
        <v>603</v>
      </c>
      <c r="K311" t="s">
        <v>1299</v>
      </c>
      <c r="L311" t="s">
        <v>603</v>
      </c>
      <c r="M311" s="5">
        <v>1328483</v>
      </c>
      <c r="N311" s="5">
        <v>1328483</v>
      </c>
      <c r="O311" s="5">
        <v>1328483</v>
      </c>
      <c r="P311" s="5"/>
      <c r="Q311" s="16">
        <v>0</v>
      </c>
      <c r="R311" s="5"/>
      <c r="S311" s="17">
        <v>41906</v>
      </c>
      <c r="T311" s="17">
        <v>41906</v>
      </c>
      <c r="U311" s="17">
        <v>42522</v>
      </c>
      <c r="V311" s="17">
        <v>42522</v>
      </c>
      <c r="W311" s="17">
        <v>41906</v>
      </c>
      <c r="X311" s="17">
        <v>42277</v>
      </c>
      <c r="Y311" t="s">
        <v>955</v>
      </c>
      <c r="Z311" t="s">
        <v>818</v>
      </c>
      <c r="AA311" t="s">
        <v>1023</v>
      </c>
      <c r="AB311" t="s">
        <v>1024</v>
      </c>
      <c r="AC311" s="16">
        <v>4</v>
      </c>
      <c r="AD311" t="s">
        <v>795</v>
      </c>
      <c r="AE311" t="s">
        <v>961</v>
      </c>
      <c r="AF311" t="s">
        <v>739</v>
      </c>
      <c r="AG311" t="s">
        <v>993</v>
      </c>
      <c r="AJ311" t="s">
        <v>963</v>
      </c>
      <c r="AK311" t="s">
        <v>996</v>
      </c>
      <c r="AL311" t="s">
        <v>965</v>
      </c>
      <c r="AM311" t="s">
        <v>456</v>
      </c>
      <c r="AP311" t="s">
        <v>966</v>
      </c>
      <c r="AQ311" t="s">
        <v>967</v>
      </c>
      <c r="AR311" t="s">
        <v>968</v>
      </c>
      <c r="AS311" t="s">
        <v>969</v>
      </c>
      <c r="AT311" t="s">
        <v>970</v>
      </c>
      <c r="AU311" t="s">
        <v>1987</v>
      </c>
    </row>
    <row r="312" spans="2:47" ht="11" outlineLevel="1" x14ac:dyDescent="0.15">
      <c r="B312" t="s">
        <v>1988</v>
      </c>
      <c r="C312" t="s">
        <v>352</v>
      </c>
      <c r="G312" t="s">
        <v>955</v>
      </c>
      <c r="H312" t="s">
        <v>956</v>
      </c>
      <c r="I312" t="s">
        <v>957</v>
      </c>
      <c r="J312" t="s">
        <v>705</v>
      </c>
      <c r="K312" t="s">
        <v>1989</v>
      </c>
      <c r="L312" t="s">
        <v>705</v>
      </c>
      <c r="M312" s="5">
        <v>1315777.75</v>
      </c>
      <c r="N312" s="5">
        <v>1315777.75</v>
      </c>
      <c r="O312" s="5">
        <v>1315777.75</v>
      </c>
      <c r="P312" s="5"/>
      <c r="Q312" s="16">
        <v>0</v>
      </c>
      <c r="R312" s="5"/>
      <c r="S312" s="17">
        <v>42893</v>
      </c>
      <c r="T312" s="17">
        <v>42892</v>
      </c>
      <c r="U312" s="17">
        <v>43250</v>
      </c>
      <c r="V312" s="17">
        <v>43250</v>
      </c>
      <c r="W312" s="17">
        <v>42893</v>
      </c>
      <c r="X312" s="17">
        <v>43132</v>
      </c>
      <c r="Y312" t="s">
        <v>1178</v>
      </c>
      <c r="Z312" t="s">
        <v>825</v>
      </c>
      <c r="AA312" t="s">
        <v>1179</v>
      </c>
      <c r="AC312" s="16">
        <v>1</v>
      </c>
      <c r="AD312" t="s">
        <v>803</v>
      </c>
      <c r="AE312" t="s">
        <v>974</v>
      </c>
      <c r="AF312" t="s">
        <v>743</v>
      </c>
      <c r="AG312" t="s">
        <v>1075</v>
      </c>
      <c r="AH312" t="s">
        <v>1115</v>
      </c>
      <c r="AI312" t="s">
        <v>1116</v>
      </c>
      <c r="AJ312" t="s">
        <v>978</v>
      </c>
      <c r="AK312" t="s">
        <v>1180</v>
      </c>
      <c r="AL312" t="s">
        <v>965</v>
      </c>
      <c r="AM312" t="s">
        <v>531</v>
      </c>
      <c r="AP312" t="s">
        <v>966</v>
      </c>
      <c r="AQ312" t="s">
        <v>967</v>
      </c>
      <c r="AR312" t="s">
        <v>968</v>
      </c>
      <c r="AS312" t="s">
        <v>969</v>
      </c>
      <c r="AT312" t="s">
        <v>970</v>
      </c>
      <c r="AU312" t="s">
        <v>1990</v>
      </c>
    </row>
    <row r="313" spans="2:47" ht="11" outlineLevel="1" x14ac:dyDescent="0.15">
      <c r="B313" t="s">
        <v>1991</v>
      </c>
      <c r="C313" t="s">
        <v>1992</v>
      </c>
      <c r="D313" t="s">
        <v>170</v>
      </c>
      <c r="E313" t="s">
        <v>983</v>
      </c>
      <c r="F313" t="s">
        <v>807</v>
      </c>
      <c r="G313" t="s">
        <v>984</v>
      </c>
      <c r="H313" t="s">
        <v>985</v>
      </c>
      <c r="I313" t="s">
        <v>957</v>
      </c>
      <c r="J313" t="s">
        <v>603</v>
      </c>
      <c r="K313" t="s">
        <v>1299</v>
      </c>
      <c r="L313" t="s">
        <v>1380</v>
      </c>
      <c r="M313" s="5">
        <v>1315044.8600000001</v>
      </c>
      <c r="N313" s="5">
        <v>1315044.8600000001</v>
      </c>
      <c r="O313" s="5">
        <v>1315044.8600000001</v>
      </c>
      <c r="P313" s="5"/>
      <c r="Q313" s="16">
        <v>0</v>
      </c>
      <c r="R313" s="5"/>
      <c r="S313" s="17">
        <v>45177</v>
      </c>
      <c r="T313" s="17">
        <v>45177</v>
      </c>
      <c r="U313" s="17">
        <v>45380</v>
      </c>
      <c r="V313" s="17">
        <v>45380</v>
      </c>
      <c r="W313" s="17">
        <v>45177</v>
      </c>
      <c r="X313" s="17">
        <v>45399</v>
      </c>
      <c r="Y313" t="s">
        <v>959</v>
      </c>
      <c r="Z313" t="s">
        <v>796</v>
      </c>
      <c r="AA313" t="s">
        <v>1023</v>
      </c>
      <c r="AB313" t="s">
        <v>1024</v>
      </c>
      <c r="AC313" s="16">
        <v>3</v>
      </c>
      <c r="AD313" t="s">
        <v>795</v>
      </c>
      <c r="AE313" t="s">
        <v>961</v>
      </c>
      <c r="AF313" t="s">
        <v>755</v>
      </c>
      <c r="AG313" t="s">
        <v>1049</v>
      </c>
      <c r="AH313" t="s">
        <v>1193</v>
      </c>
      <c r="AI313" t="s">
        <v>1194</v>
      </c>
      <c r="AJ313" t="s">
        <v>978</v>
      </c>
      <c r="AK313" t="s">
        <v>964</v>
      </c>
      <c r="AL313" t="s">
        <v>965</v>
      </c>
      <c r="AM313" t="s">
        <v>456</v>
      </c>
      <c r="AP313" t="s">
        <v>966</v>
      </c>
      <c r="AQ313" t="s">
        <v>967</v>
      </c>
      <c r="AR313" t="s">
        <v>968</v>
      </c>
      <c r="AS313" t="s">
        <v>969</v>
      </c>
      <c r="AT313" t="s">
        <v>970</v>
      </c>
      <c r="AU313" t="s">
        <v>1993</v>
      </c>
    </row>
    <row r="314" spans="2:47" ht="11" outlineLevel="1" x14ac:dyDescent="0.15">
      <c r="B314" t="s">
        <v>1994</v>
      </c>
      <c r="C314" t="s">
        <v>353</v>
      </c>
      <c r="G314" t="s">
        <v>955</v>
      </c>
      <c r="H314" t="s">
        <v>956</v>
      </c>
      <c r="I314" t="s">
        <v>957</v>
      </c>
      <c r="J314" t="s">
        <v>641</v>
      </c>
      <c r="K314" t="s">
        <v>1056</v>
      </c>
      <c r="L314" t="s">
        <v>641</v>
      </c>
      <c r="M314" s="5">
        <v>1305305.22</v>
      </c>
      <c r="N314" s="5">
        <v>1305305.22</v>
      </c>
      <c r="O314" s="5">
        <v>1305305.22</v>
      </c>
      <c r="P314" s="5"/>
      <c r="Q314" s="16">
        <v>0</v>
      </c>
      <c r="R314" s="5"/>
      <c r="S314" s="17">
        <v>44939</v>
      </c>
      <c r="T314" s="17">
        <v>44939</v>
      </c>
      <c r="U314" s="17">
        <v>44953</v>
      </c>
      <c r="V314" s="17">
        <v>44953</v>
      </c>
      <c r="W314" s="17">
        <v>44939</v>
      </c>
      <c r="X314" s="17">
        <v>44964</v>
      </c>
      <c r="Y314" t="s">
        <v>1178</v>
      </c>
      <c r="Z314" t="s">
        <v>825</v>
      </c>
      <c r="AA314" t="s">
        <v>1179</v>
      </c>
      <c r="AC314" s="16">
        <v>2</v>
      </c>
      <c r="AD314" t="s">
        <v>795</v>
      </c>
      <c r="AE314" t="s">
        <v>961</v>
      </c>
      <c r="AF314" t="s">
        <v>748</v>
      </c>
      <c r="AG314" t="s">
        <v>1057</v>
      </c>
      <c r="AH314" t="s">
        <v>1058</v>
      </c>
      <c r="AI314" t="s">
        <v>1059</v>
      </c>
      <c r="AJ314" t="s">
        <v>978</v>
      </c>
      <c r="AK314" t="s">
        <v>964</v>
      </c>
      <c r="AL314" t="s">
        <v>965</v>
      </c>
      <c r="AM314" t="s">
        <v>531</v>
      </c>
      <c r="AP314" t="s">
        <v>966</v>
      </c>
      <c r="AQ314" t="s">
        <v>967</v>
      </c>
      <c r="AR314" t="s">
        <v>968</v>
      </c>
      <c r="AS314" t="s">
        <v>969</v>
      </c>
      <c r="AT314" t="s">
        <v>970</v>
      </c>
      <c r="AU314" t="s">
        <v>1995</v>
      </c>
    </row>
    <row r="315" spans="2:47" ht="11" outlineLevel="1" x14ac:dyDescent="0.15">
      <c r="B315" t="s">
        <v>1996</v>
      </c>
      <c r="C315" t="s">
        <v>354</v>
      </c>
      <c r="G315" t="s">
        <v>955</v>
      </c>
      <c r="H315" t="s">
        <v>956</v>
      </c>
      <c r="I315" t="s">
        <v>957</v>
      </c>
      <c r="J315" t="s">
        <v>706</v>
      </c>
      <c r="K315" t="s">
        <v>1997</v>
      </c>
      <c r="L315" t="s">
        <v>706</v>
      </c>
      <c r="M315" s="5">
        <v>1294036</v>
      </c>
      <c r="N315" s="5">
        <v>1713585</v>
      </c>
      <c r="O315" s="5">
        <v>2190113.2000000002</v>
      </c>
      <c r="P315" s="5"/>
      <c r="Q315" s="16">
        <v>0</v>
      </c>
      <c r="R315" s="5"/>
      <c r="S315" s="17">
        <v>44932</v>
      </c>
      <c r="T315" s="17">
        <v>44959</v>
      </c>
      <c r="U315" s="17">
        <v>46446</v>
      </c>
      <c r="V315" s="17">
        <v>46811</v>
      </c>
      <c r="W315" s="17">
        <v>44932</v>
      </c>
      <c r="X315" s="17">
        <v>46080</v>
      </c>
      <c r="Y315" t="s">
        <v>959</v>
      </c>
      <c r="Z315" t="s">
        <v>796</v>
      </c>
      <c r="AA315" t="s">
        <v>1030</v>
      </c>
      <c r="AC315" s="16">
        <v>1</v>
      </c>
      <c r="AD315" t="s">
        <v>795</v>
      </c>
      <c r="AE315" t="s">
        <v>961</v>
      </c>
      <c r="AF315" t="s">
        <v>740</v>
      </c>
      <c r="AG315" t="s">
        <v>1036</v>
      </c>
      <c r="AH315" t="s">
        <v>1058</v>
      </c>
      <c r="AI315" t="s">
        <v>1059</v>
      </c>
      <c r="AJ315" t="s">
        <v>978</v>
      </c>
      <c r="AK315" t="s">
        <v>964</v>
      </c>
      <c r="AL315" t="s">
        <v>965</v>
      </c>
      <c r="AM315" t="s">
        <v>531</v>
      </c>
      <c r="AP315" t="s">
        <v>966</v>
      </c>
      <c r="AQ315" t="s">
        <v>967</v>
      </c>
      <c r="AR315" t="s">
        <v>968</v>
      </c>
      <c r="AS315" t="s">
        <v>969</v>
      </c>
      <c r="AT315" t="s">
        <v>970</v>
      </c>
      <c r="AU315" t="s">
        <v>1998</v>
      </c>
    </row>
    <row r="316" spans="2:47" ht="11" outlineLevel="1" x14ac:dyDescent="0.15">
      <c r="B316" t="s">
        <v>1999</v>
      </c>
      <c r="C316" t="s">
        <v>355</v>
      </c>
      <c r="G316" t="s">
        <v>955</v>
      </c>
      <c r="H316" t="s">
        <v>956</v>
      </c>
      <c r="I316" t="s">
        <v>957</v>
      </c>
      <c r="J316" t="s">
        <v>707</v>
      </c>
      <c r="K316" t="s">
        <v>2000</v>
      </c>
      <c r="L316" t="s">
        <v>707</v>
      </c>
      <c r="M316" s="5">
        <v>1287456</v>
      </c>
      <c r="N316" s="5">
        <v>1287456</v>
      </c>
      <c r="O316" s="5">
        <v>1689547</v>
      </c>
      <c r="P316" s="5"/>
      <c r="Q316" s="16">
        <v>0</v>
      </c>
      <c r="R316" s="5"/>
      <c r="S316" s="17">
        <v>43733</v>
      </c>
      <c r="T316" s="17">
        <v>43734</v>
      </c>
      <c r="U316" s="17">
        <v>44439</v>
      </c>
      <c r="V316" s="17">
        <v>44439</v>
      </c>
      <c r="W316" s="17">
        <v>43733</v>
      </c>
      <c r="X316" s="17">
        <v>44217</v>
      </c>
      <c r="Y316" t="s">
        <v>1178</v>
      </c>
      <c r="Z316" t="s">
        <v>825</v>
      </c>
      <c r="AA316" t="s">
        <v>1179</v>
      </c>
      <c r="AC316" s="16">
        <v>2</v>
      </c>
      <c r="AD316" t="s">
        <v>795</v>
      </c>
      <c r="AE316" t="s">
        <v>961</v>
      </c>
      <c r="AF316" t="s">
        <v>743</v>
      </c>
      <c r="AG316" t="s">
        <v>1075</v>
      </c>
      <c r="AH316" t="s">
        <v>2001</v>
      </c>
      <c r="AI316" t="s">
        <v>2002</v>
      </c>
      <c r="AJ316" t="s">
        <v>978</v>
      </c>
      <c r="AK316" t="s">
        <v>1076</v>
      </c>
      <c r="AL316" t="s">
        <v>965</v>
      </c>
      <c r="AM316" t="s">
        <v>531</v>
      </c>
      <c r="AP316" t="s">
        <v>966</v>
      </c>
      <c r="AQ316" t="s">
        <v>967</v>
      </c>
      <c r="AR316" t="s">
        <v>968</v>
      </c>
      <c r="AS316" t="s">
        <v>969</v>
      </c>
      <c r="AT316" t="s">
        <v>970</v>
      </c>
      <c r="AU316" t="s">
        <v>2003</v>
      </c>
    </row>
    <row r="317" spans="2:47" ht="11" outlineLevel="1" x14ac:dyDescent="0.15">
      <c r="B317" t="s">
        <v>2004</v>
      </c>
      <c r="C317" t="s">
        <v>2005</v>
      </c>
      <c r="D317" t="s">
        <v>166</v>
      </c>
      <c r="E317" t="s">
        <v>983</v>
      </c>
      <c r="F317" t="s">
        <v>807</v>
      </c>
      <c r="G317" t="s">
        <v>984</v>
      </c>
      <c r="H317" t="s">
        <v>985</v>
      </c>
      <c r="I317" t="s">
        <v>957</v>
      </c>
      <c r="J317" t="s">
        <v>637</v>
      </c>
      <c r="K317" t="s">
        <v>1053</v>
      </c>
      <c r="L317" t="s">
        <v>637</v>
      </c>
      <c r="M317" s="5">
        <v>1278273.43</v>
      </c>
      <c r="N317" s="5">
        <v>1300392.17</v>
      </c>
      <c r="O317" s="5">
        <v>1300392.17</v>
      </c>
      <c r="P317" s="5"/>
      <c r="Q317" s="16">
        <v>0</v>
      </c>
      <c r="R317" s="5"/>
      <c r="S317" s="17">
        <v>45421</v>
      </c>
      <c r="T317" s="17">
        <v>45421</v>
      </c>
      <c r="U317" s="17">
        <v>45723</v>
      </c>
      <c r="V317" s="17">
        <v>45723</v>
      </c>
      <c r="W317" s="17">
        <v>45421</v>
      </c>
      <c r="X317" s="17">
        <v>45917</v>
      </c>
      <c r="Y317" t="s">
        <v>959</v>
      </c>
      <c r="Z317" t="s">
        <v>796</v>
      </c>
      <c r="AA317" t="s">
        <v>1023</v>
      </c>
      <c r="AB317" t="s">
        <v>1024</v>
      </c>
      <c r="AC317" s="16">
        <v>2</v>
      </c>
      <c r="AD317" t="s">
        <v>795</v>
      </c>
      <c r="AE317" t="s">
        <v>961</v>
      </c>
      <c r="AF317" t="s">
        <v>740</v>
      </c>
      <c r="AG317" t="s">
        <v>1036</v>
      </c>
      <c r="AH317" t="s">
        <v>1193</v>
      </c>
      <c r="AI317" t="s">
        <v>1194</v>
      </c>
      <c r="AJ317" t="s">
        <v>978</v>
      </c>
      <c r="AK317" t="s">
        <v>964</v>
      </c>
      <c r="AL317" t="s">
        <v>965</v>
      </c>
      <c r="AM317" t="s">
        <v>531</v>
      </c>
      <c r="AP317" t="s">
        <v>966</v>
      </c>
      <c r="AQ317" t="s">
        <v>967</v>
      </c>
      <c r="AR317" t="s">
        <v>968</v>
      </c>
      <c r="AS317" t="s">
        <v>969</v>
      </c>
      <c r="AT317" t="s">
        <v>970</v>
      </c>
      <c r="AU317" t="s">
        <v>2006</v>
      </c>
    </row>
    <row r="318" spans="2:47" ht="11" outlineLevel="1" x14ac:dyDescent="0.15">
      <c r="B318" t="s">
        <v>2007</v>
      </c>
      <c r="C318" t="s">
        <v>357</v>
      </c>
      <c r="G318" t="s">
        <v>1140</v>
      </c>
      <c r="H318" t="s">
        <v>1141</v>
      </c>
      <c r="I318" t="s">
        <v>957</v>
      </c>
      <c r="J318" t="s">
        <v>708</v>
      </c>
      <c r="K318" t="s">
        <v>2008</v>
      </c>
      <c r="L318" t="s">
        <v>708</v>
      </c>
      <c r="M318" s="5">
        <v>1275469.6399999999</v>
      </c>
      <c r="N318" s="5">
        <v>1275469.6399999999</v>
      </c>
      <c r="O318" s="5">
        <v>1275469.6399999999</v>
      </c>
      <c r="P318" s="5"/>
      <c r="Q318" s="16">
        <v>0</v>
      </c>
      <c r="R318" s="5"/>
      <c r="S318" s="17">
        <v>45258</v>
      </c>
      <c r="T318" s="17">
        <v>45258</v>
      </c>
      <c r="U318" s="17">
        <v>45961</v>
      </c>
      <c r="V318" s="17">
        <v>45992</v>
      </c>
      <c r="W318" s="17">
        <v>45258</v>
      </c>
      <c r="X318" s="17">
        <v>45749</v>
      </c>
      <c r="Y318" t="s">
        <v>1178</v>
      </c>
      <c r="Z318" t="s">
        <v>825</v>
      </c>
      <c r="AA318" t="s">
        <v>1179</v>
      </c>
      <c r="AC318" s="16">
        <v>1</v>
      </c>
      <c r="AD318" t="s">
        <v>795</v>
      </c>
      <c r="AE318" t="s">
        <v>961</v>
      </c>
      <c r="AF318" t="s">
        <v>737</v>
      </c>
      <c r="AG318" t="s">
        <v>975</v>
      </c>
      <c r="AH318" t="s">
        <v>1202</v>
      </c>
      <c r="AI318" t="s">
        <v>1203</v>
      </c>
      <c r="AJ318" t="s">
        <v>978</v>
      </c>
      <c r="AK318" t="s">
        <v>1504</v>
      </c>
      <c r="AL318" t="s">
        <v>965</v>
      </c>
      <c r="AM318" t="s">
        <v>531</v>
      </c>
      <c r="AP318" t="s">
        <v>966</v>
      </c>
      <c r="AQ318" t="s">
        <v>967</v>
      </c>
      <c r="AR318" t="s">
        <v>968</v>
      </c>
      <c r="AS318" t="s">
        <v>969</v>
      </c>
      <c r="AT318" t="s">
        <v>970</v>
      </c>
      <c r="AU318" t="s">
        <v>2009</v>
      </c>
    </row>
    <row r="319" spans="2:47" ht="11" outlineLevel="1" x14ac:dyDescent="0.15">
      <c r="B319" t="s">
        <v>2010</v>
      </c>
      <c r="C319" t="s">
        <v>2011</v>
      </c>
      <c r="D319" t="s">
        <v>1410</v>
      </c>
      <c r="E319" t="s">
        <v>983</v>
      </c>
      <c r="F319" t="s">
        <v>798</v>
      </c>
      <c r="G319" t="s">
        <v>984</v>
      </c>
      <c r="H319" t="s">
        <v>985</v>
      </c>
      <c r="I319" t="s">
        <v>957</v>
      </c>
      <c r="J319" t="s">
        <v>1411</v>
      </c>
      <c r="K319" t="s">
        <v>1412</v>
      </c>
      <c r="L319" t="s">
        <v>1411</v>
      </c>
      <c r="M319" s="5">
        <v>1274657.6399999999</v>
      </c>
      <c r="N319" s="5">
        <v>1274657.6399999999</v>
      </c>
      <c r="O319" s="5">
        <v>1274657.6399999999</v>
      </c>
      <c r="P319" s="5"/>
      <c r="Q319" s="16">
        <v>0</v>
      </c>
      <c r="R319" s="5"/>
      <c r="S319" s="17">
        <v>44127</v>
      </c>
      <c r="T319" s="17">
        <v>44127</v>
      </c>
      <c r="U319" s="17">
        <v>45688</v>
      </c>
      <c r="V319" s="17">
        <v>45688</v>
      </c>
      <c r="W319" s="17">
        <v>44127</v>
      </c>
      <c r="X319" s="17">
        <v>45530</v>
      </c>
      <c r="Y319" t="s">
        <v>959</v>
      </c>
      <c r="Z319" t="s">
        <v>796</v>
      </c>
      <c r="AA319" t="s">
        <v>960</v>
      </c>
      <c r="AC319" s="16"/>
      <c r="AD319" t="s">
        <v>824</v>
      </c>
      <c r="AE319" t="s">
        <v>1130</v>
      </c>
      <c r="AF319" t="s">
        <v>752</v>
      </c>
      <c r="AG319" t="s">
        <v>1290</v>
      </c>
      <c r="AJ319" t="s">
        <v>963</v>
      </c>
      <c r="AK319" t="s">
        <v>1133</v>
      </c>
      <c r="AL319" t="s">
        <v>965</v>
      </c>
      <c r="AM319" t="s">
        <v>437</v>
      </c>
      <c r="AP319" t="s">
        <v>966</v>
      </c>
      <c r="AQ319" t="s">
        <v>967</v>
      </c>
      <c r="AR319" t="s">
        <v>968</v>
      </c>
      <c r="AS319" t="s">
        <v>969</v>
      </c>
      <c r="AT319" t="s">
        <v>970</v>
      </c>
      <c r="AU319" t="s">
        <v>2012</v>
      </c>
    </row>
    <row r="320" spans="2:47" ht="11" outlineLevel="1" x14ac:dyDescent="0.15">
      <c r="B320" t="s">
        <v>2013</v>
      </c>
      <c r="C320" t="s">
        <v>1337</v>
      </c>
      <c r="D320" t="s">
        <v>200</v>
      </c>
      <c r="E320" t="s">
        <v>983</v>
      </c>
      <c r="F320" t="s">
        <v>798</v>
      </c>
      <c r="G320" t="s">
        <v>984</v>
      </c>
      <c r="H320" t="s">
        <v>985</v>
      </c>
      <c r="I320" t="s">
        <v>957</v>
      </c>
      <c r="J320" t="s">
        <v>609</v>
      </c>
      <c r="K320" t="s">
        <v>1547</v>
      </c>
      <c r="L320" t="s">
        <v>1548</v>
      </c>
      <c r="M320" s="5">
        <v>1259507.1399999999</v>
      </c>
      <c r="N320" s="5">
        <v>1259507.1399999999</v>
      </c>
      <c r="O320" s="5">
        <v>1259507.1399999999</v>
      </c>
      <c r="P320" s="5"/>
      <c r="Q320" s="16">
        <v>0</v>
      </c>
      <c r="R320" s="5"/>
      <c r="S320" s="17">
        <v>42494</v>
      </c>
      <c r="T320" s="17">
        <v>42494</v>
      </c>
      <c r="U320" s="17">
        <v>43008</v>
      </c>
      <c r="V320" s="17">
        <v>43008</v>
      </c>
      <c r="W320" s="17">
        <v>42494</v>
      </c>
      <c r="X320" s="17">
        <v>42494</v>
      </c>
      <c r="Y320" t="s">
        <v>959</v>
      </c>
      <c r="Z320" t="s">
        <v>796</v>
      </c>
      <c r="AA320" t="s">
        <v>960</v>
      </c>
      <c r="AC320" s="16">
        <v>3</v>
      </c>
      <c r="AD320" t="s">
        <v>803</v>
      </c>
      <c r="AE320" t="s">
        <v>974</v>
      </c>
      <c r="AF320" t="s">
        <v>737</v>
      </c>
      <c r="AG320" t="s">
        <v>975</v>
      </c>
      <c r="AJ320" t="s">
        <v>963</v>
      </c>
      <c r="AK320" t="s">
        <v>979</v>
      </c>
      <c r="AL320" t="s">
        <v>965</v>
      </c>
      <c r="AM320" t="s">
        <v>456</v>
      </c>
      <c r="AP320" t="s">
        <v>966</v>
      </c>
      <c r="AQ320" t="s">
        <v>967</v>
      </c>
      <c r="AR320" t="s">
        <v>968</v>
      </c>
      <c r="AS320" t="s">
        <v>969</v>
      </c>
      <c r="AT320" t="s">
        <v>970</v>
      </c>
      <c r="AU320" t="s">
        <v>2014</v>
      </c>
    </row>
    <row r="321" spans="2:47" ht="11" outlineLevel="1" x14ac:dyDescent="0.15">
      <c r="B321" t="s">
        <v>2015</v>
      </c>
      <c r="C321" t="s">
        <v>2016</v>
      </c>
      <c r="D321" t="s">
        <v>188</v>
      </c>
      <c r="E321" t="s">
        <v>983</v>
      </c>
      <c r="F321" t="s">
        <v>798</v>
      </c>
      <c r="G321" t="s">
        <v>984</v>
      </c>
      <c r="H321" t="s">
        <v>985</v>
      </c>
      <c r="I321" t="s">
        <v>957</v>
      </c>
      <c r="J321" t="s">
        <v>644</v>
      </c>
      <c r="K321" t="s">
        <v>1926</v>
      </c>
      <c r="L321" t="s">
        <v>1927</v>
      </c>
      <c r="M321" s="5">
        <v>1251957</v>
      </c>
      <c r="N321" s="5">
        <v>1251957</v>
      </c>
      <c r="O321" s="5">
        <v>1251957</v>
      </c>
      <c r="P321" s="5"/>
      <c r="Q321" s="16">
        <v>0</v>
      </c>
      <c r="R321" s="5"/>
      <c r="S321" s="17">
        <v>41546</v>
      </c>
      <c r="T321" s="17">
        <v>41544</v>
      </c>
      <c r="U321" s="17">
        <v>41912</v>
      </c>
      <c r="V321" s="17">
        <v>41912</v>
      </c>
      <c r="W321" s="17">
        <v>41546</v>
      </c>
      <c r="X321" s="17">
        <v>43244</v>
      </c>
      <c r="Y321" t="s">
        <v>984</v>
      </c>
      <c r="Z321" t="s">
        <v>804</v>
      </c>
      <c r="AA321" t="s">
        <v>1000</v>
      </c>
      <c r="AC321" s="16"/>
      <c r="AD321" t="s">
        <v>803</v>
      </c>
      <c r="AE321" t="s">
        <v>974</v>
      </c>
      <c r="AF321" t="s">
        <v>738</v>
      </c>
      <c r="AG321" t="s">
        <v>988</v>
      </c>
      <c r="AJ321" t="s">
        <v>963</v>
      </c>
      <c r="AK321" t="s">
        <v>1928</v>
      </c>
      <c r="AL321" t="s">
        <v>965</v>
      </c>
      <c r="AM321" t="s">
        <v>645</v>
      </c>
      <c r="AP321" t="s">
        <v>966</v>
      </c>
      <c r="AQ321" t="s">
        <v>967</v>
      </c>
      <c r="AR321" t="s">
        <v>968</v>
      </c>
      <c r="AS321" t="s">
        <v>969</v>
      </c>
      <c r="AT321" t="s">
        <v>970</v>
      </c>
      <c r="AU321" t="s">
        <v>2017</v>
      </c>
    </row>
    <row r="322" spans="2:47" ht="11" outlineLevel="1" x14ac:dyDescent="0.15">
      <c r="B322" t="s">
        <v>2018</v>
      </c>
      <c r="C322" t="s">
        <v>359</v>
      </c>
      <c r="G322" t="s">
        <v>1140</v>
      </c>
      <c r="H322" t="s">
        <v>1141</v>
      </c>
      <c r="I322" t="s">
        <v>957</v>
      </c>
      <c r="J322" t="s">
        <v>618</v>
      </c>
      <c r="K322" t="s">
        <v>2019</v>
      </c>
      <c r="L322" t="s">
        <v>618</v>
      </c>
      <c r="M322" s="5">
        <v>1250729.8700000001</v>
      </c>
      <c r="N322" s="5">
        <v>1250729.8700000001</v>
      </c>
      <c r="O322" s="5">
        <v>1250729.8700000001</v>
      </c>
      <c r="P322" s="5"/>
      <c r="Q322" s="16">
        <v>0</v>
      </c>
      <c r="R322" s="5"/>
      <c r="S322" s="17">
        <v>42678</v>
      </c>
      <c r="T322" s="17">
        <v>42678</v>
      </c>
      <c r="U322" s="17">
        <v>44469</v>
      </c>
      <c r="V322" s="17">
        <v>44469</v>
      </c>
      <c r="W322" s="17">
        <v>42678</v>
      </c>
      <c r="X322" s="17">
        <v>44089</v>
      </c>
      <c r="Y322" t="s">
        <v>1178</v>
      </c>
      <c r="Z322" t="s">
        <v>825</v>
      </c>
      <c r="AA322" t="s">
        <v>1179</v>
      </c>
      <c r="AC322" s="16">
        <v>2</v>
      </c>
      <c r="AD322" t="s">
        <v>795</v>
      </c>
      <c r="AE322" t="s">
        <v>961</v>
      </c>
      <c r="AF322" t="s">
        <v>740</v>
      </c>
      <c r="AG322" t="s">
        <v>1036</v>
      </c>
      <c r="AJ322" t="s">
        <v>963</v>
      </c>
      <c r="AK322" t="s">
        <v>964</v>
      </c>
      <c r="AL322" t="s">
        <v>965</v>
      </c>
      <c r="AM322" t="s">
        <v>531</v>
      </c>
      <c r="AP322" t="s">
        <v>966</v>
      </c>
      <c r="AQ322" t="s">
        <v>967</v>
      </c>
      <c r="AR322" t="s">
        <v>968</v>
      </c>
      <c r="AS322" t="s">
        <v>969</v>
      </c>
      <c r="AT322" t="s">
        <v>970</v>
      </c>
      <c r="AU322" t="s">
        <v>2020</v>
      </c>
    </row>
    <row r="323" spans="2:47" ht="11" outlineLevel="1" x14ac:dyDescent="0.15">
      <c r="B323" t="s">
        <v>2021</v>
      </c>
      <c r="C323" t="s">
        <v>2022</v>
      </c>
      <c r="D323" t="s">
        <v>312</v>
      </c>
      <c r="E323" t="s">
        <v>983</v>
      </c>
      <c r="F323" t="s">
        <v>807</v>
      </c>
      <c r="G323" t="s">
        <v>984</v>
      </c>
      <c r="H323" t="s">
        <v>985</v>
      </c>
      <c r="I323" t="s">
        <v>957</v>
      </c>
      <c r="J323" t="s">
        <v>620</v>
      </c>
      <c r="K323" t="s">
        <v>2023</v>
      </c>
      <c r="L323" t="s">
        <v>620</v>
      </c>
      <c r="M323" s="5">
        <v>1232590</v>
      </c>
      <c r="N323" s="5">
        <v>1232590</v>
      </c>
      <c r="O323" s="5">
        <v>1232590</v>
      </c>
      <c r="P323" s="5"/>
      <c r="Q323" s="16">
        <v>0</v>
      </c>
      <c r="R323" s="5"/>
      <c r="S323" s="17">
        <v>45917</v>
      </c>
      <c r="T323" s="17">
        <v>45917</v>
      </c>
      <c r="U323" s="17">
        <v>46108</v>
      </c>
      <c r="V323" s="17">
        <v>46108</v>
      </c>
      <c r="W323" s="17">
        <v>45917</v>
      </c>
      <c r="X323" s="17">
        <v>46080</v>
      </c>
      <c r="Y323" t="s">
        <v>959</v>
      </c>
      <c r="Z323" t="s">
        <v>796</v>
      </c>
      <c r="AA323" t="s">
        <v>1023</v>
      </c>
      <c r="AB323" t="s">
        <v>1024</v>
      </c>
      <c r="AC323" s="16">
        <v>4</v>
      </c>
      <c r="AD323" t="s">
        <v>795</v>
      </c>
      <c r="AE323" t="s">
        <v>961</v>
      </c>
      <c r="AF323" t="s">
        <v>740</v>
      </c>
      <c r="AG323" t="s">
        <v>1036</v>
      </c>
      <c r="AH323" t="s">
        <v>1193</v>
      </c>
      <c r="AI323" t="s">
        <v>1194</v>
      </c>
      <c r="AJ323" t="s">
        <v>978</v>
      </c>
      <c r="AK323" t="s">
        <v>964</v>
      </c>
      <c r="AL323" t="s">
        <v>965</v>
      </c>
      <c r="AM323" t="s">
        <v>531</v>
      </c>
      <c r="AP323" t="s">
        <v>966</v>
      </c>
      <c r="AQ323" t="s">
        <v>967</v>
      </c>
      <c r="AR323" t="s">
        <v>968</v>
      </c>
      <c r="AS323" t="s">
        <v>969</v>
      </c>
      <c r="AT323" t="s">
        <v>970</v>
      </c>
      <c r="AU323" t="s">
        <v>2024</v>
      </c>
    </row>
    <row r="324" spans="2:47" ht="11" outlineLevel="1" x14ac:dyDescent="0.15">
      <c r="B324" t="s">
        <v>2025</v>
      </c>
      <c r="C324" t="s">
        <v>1649</v>
      </c>
      <c r="D324" t="s">
        <v>234</v>
      </c>
      <c r="E324" t="s">
        <v>983</v>
      </c>
      <c r="F324" t="s">
        <v>798</v>
      </c>
      <c r="G324" t="s">
        <v>984</v>
      </c>
      <c r="H324" t="s">
        <v>985</v>
      </c>
      <c r="I324" t="s">
        <v>957</v>
      </c>
      <c r="J324" t="s">
        <v>608</v>
      </c>
      <c r="K324" t="s">
        <v>1184</v>
      </c>
      <c r="L324" t="s">
        <v>987</v>
      </c>
      <c r="M324" s="5">
        <v>1232314</v>
      </c>
      <c r="N324" s="5">
        <v>1232314</v>
      </c>
      <c r="O324" s="5">
        <v>1232314</v>
      </c>
      <c r="P324" s="5"/>
      <c r="Q324" s="16">
        <v>0</v>
      </c>
      <c r="R324" s="5"/>
      <c r="S324" s="17">
        <v>42163</v>
      </c>
      <c r="T324" s="17">
        <v>42163</v>
      </c>
      <c r="U324" s="17">
        <v>42230</v>
      </c>
      <c r="V324" s="17">
        <v>42230</v>
      </c>
      <c r="W324" s="17">
        <v>42163</v>
      </c>
      <c r="X324" s="17">
        <v>42220</v>
      </c>
      <c r="Y324" t="s">
        <v>959</v>
      </c>
      <c r="Z324" t="s">
        <v>796</v>
      </c>
      <c r="AA324" t="s">
        <v>960</v>
      </c>
      <c r="AC324" s="16">
        <v>2</v>
      </c>
      <c r="AD324" t="s">
        <v>795</v>
      </c>
      <c r="AE324" t="s">
        <v>961</v>
      </c>
      <c r="AF324" t="s">
        <v>744</v>
      </c>
      <c r="AG324" t="s">
        <v>1025</v>
      </c>
      <c r="AJ324" t="s">
        <v>963</v>
      </c>
      <c r="AK324" t="s">
        <v>964</v>
      </c>
      <c r="AL324" t="s">
        <v>965</v>
      </c>
      <c r="AM324" t="s">
        <v>575</v>
      </c>
      <c r="AP324" t="s">
        <v>966</v>
      </c>
      <c r="AQ324" t="s">
        <v>967</v>
      </c>
      <c r="AR324" t="s">
        <v>968</v>
      </c>
      <c r="AS324" t="s">
        <v>969</v>
      </c>
      <c r="AT324" t="s">
        <v>970</v>
      </c>
      <c r="AU324" t="s">
        <v>2026</v>
      </c>
    </row>
    <row r="325" spans="2:47" ht="11" outlineLevel="1" x14ac:dyDescent="0.15">
      <c r="B325" t="s">
        <v>2027</v>
      </c>
      <c r="C325" t="s">
        <v>360</v>
      </c>
      <c r="G325" t="s">
        <v>955</v>
      </c>
      <c r="H325" t="s">
        <v>956</v>
      </c>
      <c r="I325" t="s">
        <v>957</v>
      </c>
      <c r="J325" t="s">
        <v>709</v>
      </c>
      <c r="K325" t="s">
        <v>2028</v>
      </c>
      <c r="L325" t="s">
        <v>2029</v>
      </c>
      <c r="M325" s="5">
        <v>1229686.8600000001</v>
      </c>
      <c r="N325" s="5">
        <v>1229686.8600000001</v>
      </c>
      <c r="O325" s="5">
        <v>1229686.8600000001</v>
      </c>
      <c r="P325" s="5"/>
      <c r="Q325" s="16">
        <v>0</v>
      </c>
      <c r="R325" s="5"/>
      <c r="S325" s="17">
        <v>42719</v>
      </c>
      <c r="T325" s="17">
        <v>42719</v>
      </c>
      <c r="U325" s="17">
        <v>43343</v>
      </c>
      <c r="V325" s="17">
        <v>43343</v>
      </c>
      <c r="W325" s="17">
        <v>42719</v>
      </c>
      <c r="X325" s="17">
        <v>43313</v>
      </c>
      <c r="Y325" t="s">
        <v>955</v>
      </c>
      <c r="Z325" t="s">
        <v>818</v>
      </c>
      <c r="AA325" t="s">
        <v>960</v>
      </c>
      <c r="AC325" s="16">
        <v>2</v>
      </c>
      <c r="AD325" t="s">
        <v>887</v>
      </c>
      <c r="AE325" t="s">
        <v>2030</v>
      </c>
      <c r="AF325" t="s">
        <v>750</v>
      </c>
      <c r="AG325" t="s">
        <v>1515</v>
      </c>
      <c r="AJ325" t="s">
        <v>963</v>
      </c>
      <c r="AK325" t="s">
        <v>1516</v>
      </c>
      <c r="AL325" t="s">
        <v>965</v>
      </c>
      <c r="AM325" t="s">
        <v>645</v>
      </c>
      <c r="AP325" t="s">
        <v>966</v>
      </c>
      <c r="AQ325" t="s">
        <v>967</v>
      </c>
      <c r="AR325" t="s">
        <v>968</v>
      </c>
      <c r="AS325" t="s">
        <v>969</v>
      </c>
      <c r="AT325" t="s">
        <v>970</v>
      </c>
      <c r="AU325" t="s">
        <v>2031</v>
      </c>
    </row>
    <row r="326" spans="2:47" ht="11" outlineLevel="1" x14ac:dyDescent="0.15">
      <c r="B326" t="s">
        <v>2032</v>
      </c>
      <c r="C326" t="s">
        <v>2033</v>
      </c>
      <c r="D326" t="s">
        <v>216</v>
      </c>
      <c r="E326" t="s">
        <v>983</v>
      </c>
      <c r="F326" t="s">
        <v>807</v>
      </c>
      <c r="G326" t="s">
        <v>984</v>
      </c>
      <c r="H326" t="s">
        <v>985</v>
      </c>
      <c r="I326" t="s">
        <v>957</v>
      </c>
      <c r="J326" t="s">
        <v>610</v>
      </c>
      <c r="K326" t="s">
        <v>1294</v>
      </c>
      <c r="L326" t="s">
        <v>610</v>
      </c>
      <c r="M326" s="5">
        <v>1229190</v>
      </c>
      <c r="N326" s="5">
        <v>1229190</v>
      </c>
      <c r="O326" s="5">
        <v>1229190</v>
      </c>
      <c r="P326" s="5"/>
      <c r="Q326" s="16">
        <v>0</v>
      </c>
      <c r="R326" s="5"/>
      <c r="S326" s="17">
        <v>45817</v>
      </c>
      <c r="T326" s="17">
        <v>45817</v>
      </c>
      <c r="U326" s="17">
        <v>46038</v>
      </c>
      <c r="V326" s="17">
        <v>46038</v>
      </c>
      <c r="W326" s="17">
        <v>45817</v>
      </c>
      <c r="X326" s="17">
        <v>46037</v>
      </c>
      <c r="Y326" t="s">
        <v>959</v>
      </c>
      <c r="Z326" t="s">
        <v>796</v>
      </c>
      <c r="AA326" t="s">
        <v>1023</v>
      </c>
      <c r="AB326" t="s">
        <v>1024</v>
      </c>
      <c r="AC326" s="16">
        <v>2</v>
      </c>
      <c r="AD326" t="s">
        <v>795</v>
      </c>
      <c r="AE326" t="s">
        <v>961</v>
      </c>
      <c r="AF326" t="s">
        <v>755</v>
      </c>
      <c r="AG326" t="s">
        <v>1049</v>
      </c>
      <c r="AH326" t="s">
        <v>1193</v>
      </c>
      <c r="AI326" t="s">
        <v>1194</v>
      </c>
      <c r="AJ326" t="s">
        <v>978</v>
      </c>
      <c r="AK326" t="s">
        <v>1026</v>
      </c>
      <c r="AL326" t="s">
        <v>965</v>
      </c>
      <c r="AM326" t="s">
        <v>531</v>
      </c>
      <c r="AP326" t="s">
        <v>966</v>
      </c>
      <c r="AQ326" t="s">
        <v>967</v>
      </c>
      <c r="AR326" t="s">
        <v>968</v>
      </c>
      <c r="AS326" t="s">
        <v>969</v>
      </c>
      <c r="AT326" t="s">
        <v>970</v>
      </c>
      <c r="AU326" t="s">
        <v>2034</v>
      </c>
    </row>
    <row r="327" spans="2:47" ht="11" outlineLevel="1" x14ac:dyDescent="0.15">
      <c r="B327" t="s">
        <v>2035</v>
      </c>
      <c r="C327" t="s">
        <v>2036</v>
      </c>
      <c r="D327" t="s">
        <v>361</v>
      </c>
      <c r="E327" t="s">
        <v>983</v>
      </c>
      <c r="F327" t="s">
        <v>807</v>
      </c>
      <c r="G327" t="s">
        <v>984</v>
      </c>
      <c r="H327" t="s">
        <v>985</v>
      </c>
      <c r="I327" t="s">
        <v>957</v>
      </c>
      <c r="J327" t="s">
        <v>710</v>
      </c>
      <c r="K327" t="s">
        <v>2037</v>
      </c>
      <c r="L327" t="s">
        <v>710</v>
      </c>
      <c r="M327" s="5">
        <v>1219335.96</v>
      </c>
      <c r="N327" s="5">
        <v>1219335.96</v>
      </c>
      <c r="O327" s="5">
        <v>7082238.4000000004</v>
      </c>
      <c r="P327" s="5"/>
      <c r="Q327" s="16">
        <v>0</v>
      </c>
      <c r="R327" s="5"/>
      <c r="S327" s="17">
        <v>46092</v>
      </c>
      <c r="T327" s="17">
        <v>46103</v>
      </c>
      <c r="U327" s="17">
        <v>46467</v>
      </c>
      <c r="V327" s="17">
        <v>48113</v>
      </c>
      <c r="W327" s="17">
        <v>46092</v>
      </c>
      <c r="X327" s="17">
        <v>46092</v>
      </c>
      <c r="Y327" t="s">
        <v>955</v>
      </c>
      <c r="Z327" t="s">
        <v>818</v>
      </c>
      <c r="AA327" t="s">
        <v>1023</v>
      </c>
      <c r="AB327" t="s">
        <v>1024</v>
      </c>
      <c r="AC327" s="16">
        <v>31</v>
      </c>
      <c r="AD327" t="s">
        <v>795</v>
      </c>
      <c r="AE327" t="s">
        <v>961</v>
      </c>
      <c r="AF327" t="s">
        <v>747</v>
      </c>
      <c r="AG327" t="s">
        <v>1304</v>
      </c>
      <c r="AJ327" t="s">
        <v>963</v>
      </c>
      <c r="AK327" t="s">
        <v>964</v>
      </c>
      <c r="AL327" t="s">
        <v>965</v>
      </c>
      <c r="AM327" t="s">
        <v>645</v>
      </c>
      <c r="AP327" t="s">
        <v>966</v>
      </c>
      <c r="AQ327" t="s">
        <v>967</v>
      </c>
      <c r="AR327" t="s">
        <v>968</v>
      </c>
      <c r="AS327" t="s">
        <v>969</v>
      </c>
      <c r="AT327" t="s">
        <v>970</v>
      </c>
      <c r="AU327" t="s">
        <v>2038</v>
      </c>
    </row>
    <row r="328" spans="2:47" ht="11" outlineLevel="1" x14ac:dyDescent="0.15">
      <c r="B328" t="s">
        <v>2039</v>
      </c>
      <c r="C328" t="s">
        <v>2040</v>
      </c>
      <c r="D328" t="s">
        <v>223</v>
      </c>
      <c r="E328" t="s">
        <v>983</v>
      </c>
      <c r="F328" t="s">
        <v>807</v>
      </c>
      <c r="G328" t="s">
        <v>984</v>
      </c>
      <c r="H328" t="s">
        <v>985</v>
      </c>
      <c r="I328" t="s">
        <v>957</v>
      </c>
      <c r="J328" t="s">
        <v>611</v>
      </c>
      <c r="K328" t="s">
        <v>1475</v>
      </c>
      <c r="L328" t="s">
        <v>611</v>
      </c>
      <c r="M328" s="5">
        <v>1212961.8799999999</v>
      </c>
      <c r="N328" s="5">
        <v>1212961.8799999999</v>
      </c>
      <c r="O328" s="5">
        <v>1212961.8799999999</v>
      </c>
      <c r="P328" s="5"/>
      <c r="Q328" s="16">
        <v>0</v>
      </c>
      <c r="R328" s="5"/>
      <c r="S328" s="17">
        <v>45189</v>
      </c>
      <c r="T328" s="17">
        <v>45189</v>
      </c>
      <c r="U328" s="17">
        <v>45687</v>
      </c>
      <c r="V328" s="17">
        <v>45687</v>
      </c>
      <c r="W328" s="17">
        <v>45189</v>
      </c>
      <c r="X328" s="17">
        <v>45737</v>
      </c>
      <c r="Y328" t="s">
        <v>959</v>
      </c>
      <c r="Z328" t="s">
        <v>796</v>
      </c>
      <c r="AA328" t="s">
        <v>1023</v>
      </c>
      <c r="AB328" t="s">
        <v>1024</v>
      </c>
      <c r="AC328" s="16">
        <v>3</v>
      </c>
      <c r="AD328" t="s">
        <v>795</v>
      </c>
      <c r="AE328" t="s">
        <v>961</v>
      </c>
      <c r="AF328" t="s">
        <v>755</v>
      </c>
      <c r="AG328" t="s">
        <v>1049</v>
      </c>
      <c r="AJ328" t="s">
        <v>963</v>
      </c>
      <c r="AK328" t="s">
        <v>964</v>
      </c>
      <c r="AL328" t="s">
        <v>965</v>
      </c>
      <c r="AM328" t="s">
        <v>456</v>
      </c>
      <c r="AP328" t="s">
        <v>966</v>
      </c>
      <c r="AQ328" t="s">
        <v>967</v>
      </c>
      <c r="AR328" t="s">
        <v>968</v>
      </c>
      <c r="AS328" t="s">
        <v>969</v>
      </c>
      <c r="AT328" t="s">
        <v>970</v>
      </c>
      <c r="AU328" t="s">
        <v>2041</v>
      </c>
    </row>
    <row r="329" spans="2:47" ht="11" outlineLevel="1" x14ac:dyDescent="0.15">
      <c r="B329" t="s">
        <v>2042</v>
      </c>
      <c r="C329" t="s">
        <v>362</v>
      </c>
      <c r="G329" t="s">
        <v>1140</v>
      </c>
      <c r="H329" t="s">
        <v>1141</v>
      </c>
      <c r="I329" t="s">
        <v>957</v>
      </c>
      <c r="J329" t="s">
        <v>694</v>
      </c>
      <c r="K329" t="s">
        <v>1832</v>
      </c>
      <c r="L329" t="s">
        <v>694</v>
      </c>
      <c r="M329" s="5">
        <v>1209031.2</v>
      </c>
      <c r="N329" s="5">
        <v>1209031.2</v>
      </c>
      <c r="O329" s="5">
        <v>1209031.2</v>
      </c>
      <c r="P329" s="5"/>
      <c r="Q329" s="16">
        <v>0</v>
      </c>
      <c r="R329" s="5"/>
      <c r="S329" s="17">
        <v>42642</v>
      </c>
      <c r="T329" s="17">
        <v>42642</v>
      </c>
      <c r="U329" s="17">
        <v>43115</v>
      </c>
      <c r="V329" s="17">
        <v>43115</v>
      </c>
      <c r="W329" s="17">
        <v>42642</v>
      </c>
      <c r="X329" s="17">
        <v>43061</v>
      </c>
      <c r="Y329" t="s">
        <v>1178</v>
      </c>
      <c r="Z329" t="s">
        <v>825</v>
      </c>
      <c r="AA329" t="s">
        <v>1179</v>
      </c>
      <c r="AC329" s="16">
        <v>2</v>
      </c>
      <c r="AD329" t="s">
        <v>803</v>
      </c>
      <c r="AE329" t="s">
        <v>974</v>
      </c>
      <c r="AF329" t="s">
        <v>745</v>
      </c>
      <c r="AG329" t="s">
        <v>1071</v>
      </c>
      <c r="AJ329" t="s">
        <v>963</v>
      </c>
      <c r="AK329" t="s">
        <v>1082</v>
      </c>
      <c r="AL329" t="s">
        <v>965</v>
      </c>
      <c r="AM329" t="s">
        <v>531</v>
      </c>
      <c r="AP329" t="s">
        <v>966</v>
      </c>
      <c r="AQ329" t="s">
        <v>967</v>
      </c>
      <c r="AR329" t="s">
        <v>968</v>
      </c>
      <c r="AS329" t="s">
        <v>969</v>
      </c>
      <c r="AT329" t="s">
        <v>970</v>
      </c>
      <c r="AU329" t="s">
        <v>2043</v>
      </c>
    </row>
    <row r="330" spans="2:47" ht="11" outlineLevel="1" x14ac:dyDescent="0.15">
      <c r="B330" t="s">
        <v>2044</v>
      </c>
      <c r="C330" t="s">
        <v>2045</v>
      </c>
      <c r="D330" t="s">
        <v>188</v>
      </c>
      <c r="E330" t="s">
        <v>983</v>
      </c>
      <c r="F330" t="s">
        <v>798</v>
      </c>
      <c r="G330" t="s">
        <v>984</v>
      </c>
      <c r="H330" t="s">
        <v>985</v>
      </c>
      <c r="I330" t="s">
        <v>957</v>
      </c>
      <c r="J330" t="s">
        <v>644</v>
      </c>
      <c r="K330" t="s">
        <v>1926</v>
      </c>
      <c r="L330" t="s">
        <v>1927</v>
      </c>
      <c r="M330" s="5">
        <v>1205992.1000000001</v>
      </c>
      <c r="N330" s="5">
        <v>1205992.1000000001</v>
      </c>
      <c r="O330" s="5">
        <v>1205992.1000000001</v>
      </c>
      <c r="P330" s="5"/>
      <c r="Q330" s="16">
        <v>0</v>
      </c>
      <c r="R330" s="5"/>
      <c r="S330" s="17">
        <v>41543</v>
      </c>
      <c r="T330" s="17">
        <v>41538</v>
      </c>
      <c r="U330" s="17">
        <v>41912</v>
      </c>
      <c r="V330" s="17">
        <v>41912</v>
      </c>
      <c r="W330" s="17">
        <v>41543</v>
      </c>
      <c r="X330" s="17">
        <v>43263</v>
      </c>
      <c r="Y330" t="s">
        <v>984</v>
      </c>
      <c r="Z330" t="s">
        <v>804</v>
      </c>
      <c r="AA330" t="s">
        <v>1000</v>
      </c>
      <c r="AC330" s="16"/>
      <c r="AD330" t="s">
        <v>803</v>
      </c>
      <c r="AE330" t="s">
        <v>974</v>
      </c>
      <c r="AF330" t="s">
        <v>738</v>
      </c>
      <c r="AG330" t="s">
        <v>988</v>
      </c>
      <c r="AJ330" t="s">
        <v>963</v>
      </c>
      <c r="AK330" t="s">
        <v>1928</v>
      </c>
      <c r="AL330" t="s">
        <v>965</v>
      </c>
      <c r="AM330" t="s">
        <v>645</v>
      </c>
      <c r="AP330" t="s">
        <v>966</v>
      </c>
      <c r="AQ330" t="s">
        <v>967</v>
      </c>
      <c r="AR330" t="s">
        <v>968</v>
      </c>
      <c r="AS330" t="s">
        <v>969</v>
      </c>
      <c r="AT330" t="s">
        <v>970</v>
      </c>
      <c r="AU330" t="s">
        <v>2046</v>
      </c>
    </row>
    <row r="331" spans="2:47" ht="11" outlineLevel="1" x14ac:dyDescent="0.15">
      <c r="B331" t="s">
        <v>2047</v>
      </c>
      <c r="C331" t="s">
        <v>363</v>
      </c>
      <c r="G331" t="s">
        <v>955</v>
      </c>
      <c r="H331" t="s">
        <v>956</v>
      </c>
      <c r="I331" t="s">
        <v>957</v>
      </c>
      <c r="J331" t="s">
        <v>691</v>
      </c>
      <c r="K331" t="s">
        <v>1807</v>
      </c>
      <c r="L331" t="s">
        <v>691</v>
      </c>
      <c r="M331" s="5">
        <v>1204109</v>
      </c>
      <c r="N331" s="5">
        <v>1204109</v>
      </c>
      <c r="O331" s="5">
        <v>1326599</v>
      </c>
      <c r="P331" s="5"/>
      <c r="Q331" s="16">
        <v>0</v>
      </c>
      <c r="R331" s="5"/>
      <c r="S331" s="17">
        <v>42930</v>
      </c>
      <c r="T331" s="17">
        <v>42930</v>
      </c>
      <c r="U331" s="17">
        <v>43164</v>
      </c>
      <c r="V331" s="17">
        <v>43164</v>
      </c>
      <c r="W331" s="17">
        <v>42930</v>
      </c>
      <c r="X331" s="17">
        <v>43327</v>
      </c>
      <c r="Y331" t="s">
        <v>1178</v>
      </c>
      <c r="Z331" t="s">
        <v>825</v>
      </c>
      <c r="AA331" t="s">
        <v>1179</v>
      </c>
      <c r="AC331" s="16">
        <v>1</v>
      </c>
      <c r="AD331" t="s">
        <v>803</v>
      </c>
      <c r="AE331" t="s">
        <v>974</v>
      </c>
      <c r="AF331" t="s">
        <v>737</v>
      </c>
      <c r="AG331" t="s">
        <v>975</v>
      </c>
      <c r="AJ331" t="s">
        <v>963</v>
      </c>
      <c r="AK331" t="s">
        <v>979</v>
      </c>
      <c r="AL331" t="s">
        <v>965</v>
      </c>
      <c r="AM331" t="s">
        <v>531</v>
      </c>
      <c r="AP331" t="s">
        <v>966</v>
      </c>
      <c r="AQ331" t="s">
        <v>967</v>
      </c>
      <c r="AR331" t="s">
        <v>968</v>
      </c>
      <c r="AS331" t="s">
        <v>969</v>
      </c>
      <c r="AT331" t="s">
        <v>970</v>
      </c>
      <c r="AU331" t="s">
        <v>2048</v>
      </c>
    </row>
    <row r="332" spans="2:47" ht="11" outlineLevel="1" x14ac:dyDescent="0.15">
      <c r="B332" t="s">
        <v>2049</v>
      </c>
      <c r="C332" t="s">
        <v>364</v>
      </c>
      <c r="G332" t="s">
        <v>955</v>
      </c>
      <c r="H332" t="s">
        <v>956</v>
      </c>
      <c r="I332" t="s">
        <v>957</v>
      </c>
      <c r="J332" t="s">
        <v>633</v>
      </c>
      <c r="K332" t="s">
        <v>2050</v>
      </c>
      <c r="L332" t="s">
        <v>633</v>
      </c>
      <c r="M332" s="5">
        <v>1198851.7</v>
      </c>
      <c r="N332" s="5">
        <v>1198851.7</v>
      </c>
      <c r="O332" s="5">
        <v>1332371.7</v>
      </c>
      <c r="P332" s="5">
        <v>772795.62</v>
      </c>
      <c r="Q332" s="16">
        <v>0</v>
      </c>
      <c r="R332" s="5"/>
      <c r="S332" s="17">
        <v>44636</v>
      </c>
      <c r="T332" s="17">
        <v>44636</v>
      </c>
      <c r="U332" s="17">
        <v>45061</v>
      </c>
      <c r="V332" s="17">
        <v>45061</v>
      </c>
      <c r="W332" s="17">
        <v>44636</v>
      </c>
      <c r="X332" s="17">
        <v>45790</v>
      </c>
      <c r="Y332" t="s">
        <v>955</v>
      </c>
      <c r="Z332" t="s">
        <v>818</v>
      </c>
      <c r="AA332" t="s">
        <v>960</v>
      </c>
      <c r="AC332" s="16">
        <v>2</v>
      </c>
      <c r="AD332" t="s">
        <v>795</v>
      </c>
      <c r="AE332" t="s">
        <v>961</v>
      </c>
      <c r="AF332" t="s">
        <v>748</v>
      </c>
      <c r="AG332" t="s">
        <v>1057</v>
      </c>
      <c r="AH332" t="s">
        <v>1058</v>
      </c>
      <c r="AI332" t="s">
        <v>1059</v>
      </c>
      <c r="AJ332" t="s">
        <v>978</v>
      </c>
      <c r="AK332" t="s">
        <v>964</v>
      </c>
      <c r="AL332" t="s">
        <v>965</v>
      </c>
      <c r="AM332" t="s">
        <v>575</v>
      </c>
      <c r="AP332" t="s">
        <v>966</v>
      </c>
      <c r="AQ332" t="s">
        <v>967</v>
      </c>
      <c r="AR332" t="s">
        <v>968</v>
      </c>
      <c r="AS332" t="s">
        <v>969</v>
      </c>
      <c r="AT332" t="s">
        <v>970</v>
      </c>
      <c r="AU332" t="s">
        <v>2051</v>
      </c>
    </row>
    <row r="333" spans="2:47" ht="11" outlineLevel="1" x14ac:dyDescent="0.15">
      <c r="B333" t="s">
        <v>2052</v>
      </c>
      <c r="C333" t="s">
        <v>1149</v>
      </c>
      <c r="D333" t="s">
        <v>365</v>
      </c>
      <c r="E333" t="s">
        <v>983</v>
      </c>
      <c r="F333" t="s">
        <v>807</v>
      </c>
      <c r="G333" t="s">
        <v>984</v>
      </c>
      <c r="H333" t="s">
        <v>985</v>
      </c>
      <c r="I333" t="s">
        <v>957</v>
      </c>
      <c r="J333" t="s">
        <v>626</v>
      </c>
      <c r="K333" t="s">
        <v>1452</v>
      </c>
      <c r="L333" t="s">
        <v>626</v>
      </c>
      <c r="M333" s="5">
        <v>1195936.3</v>
      </c>
      <c r="N333" s="5">
        <v>1195936.3</v>
      </c>
      <c r="O333" s="5">
        <v>1195936.3</v>
      </c>
      <c r="P333" s="5"/>
      <c r="Q333" s="16">
        <v>0</v>
      </c>
      <c r="R333" s="5"/>
      <c r="S333" s="17">
        <v>42780</v>
      </c>
      <c r="T333" s="17">
        <v>42780</v>
      </c>
      <c r="U333" s="17">
        <v>42853</v>
      </c>
      <c r="V333" s="17">
        <v>42853</v>
      </c>
      <c r="W333" s="17">
        <v>42780</v>
      </c>
      <c r="X333" s="17">
        <v>42887</v>
      </c>
      <c r="Y333" t="s">
        <v>955</v>
      </c>
      <c r="Z333" t="s">
        <v>818</v>
      </c>
      <c r="AA333" t="s">
        <v>1023</v>
      </c>
      <c r="AB333" t="s">
        <v>1024</v>
      </c>
      <c r="AC333" s="16">
        <v>1</v>
      </c>
      <c r="AD333" t="s">
        <v>795</v>
      </c>
      <c r="AE333" t="s">
        <v>961</v>
      </c>
      <c r="AF333" t="s">
        <v>739</v>
      </c>
      <c r="AG333" t="s">
        <v>993</v>
      </c>
      <c r="AJ333" t="s">
        <v>963</v>
      </c>
      <c r="AK333" t="s">
        <v>996</v>
      </c>
      <c r="AL333" t="s">
        <v>965</v>
      </c>
      <c r="AM333" t="s">
        <v>456</v>
      </c>
      <c r="AP333" t="s">
        <v>966</v>
      </c>
      <c r="AQ333" t="s">
        <v>967</v>
      </c>
      <c r="AR333" t="s">
        <v>968</v>
      </c>
      <c r="AS333" t="s">
        <v>969</v>
      </c>
      <c r="AT333" t="s">
        <v>970</v>
      </c>
      <c r="AU333" t="s">
        <v>2053</v>
      </c>
    </row>
    <row r="334" spans="2:47" ht="11" outlineLevel="1" x14ac:dyDescent="0.15">
      <c r="B334" t="s">
        <v>2054</v>
      </c>
      <c r="C334" t="s">
        <v>366</v>
      </c>
      <c r="G334" t="s">
        <v>1140</v>
      </c>
      <c r="H334" t="s">
        <v>1141</v>
      </c>
      <c r="I334" t="s">
        <v>957</v>
      </c>
      <c r="J334" t="s">
        <v>711</v>
      </c>
      <c r="K334" t="s">
        <v>2055</v>
      </c>
      <c r="L334" t="s">
        <v>601</v>
      </c>
      <c r="M334" s="5">
        <v>1185354.79</v>
      </c>
      <c r="N334" s="5">
        <v>1185354.79</v>
      </c>
      <c r="O334" s="5">
        <v>1189834.79</v>
      </c>
      <c r="P334" s="5"/>
      <c r="Q334" s="16">
        <v>0</v>
      </c>
      <c r="R334" s="5"/>
      <c r="S334" s="17">
        <v>43980</v>
      </c>
      <c r="T334" s="17">
        <v>43980</v>
      </c>
      <c r="U334" s="17">
        <v>44286</v>
      </c>
      <c r="V334" s="17">
        <v>44286</v>
      </c>
      <c r="W334" s="17">
        <v>43980</v>
      </c>
      <c r="X334" s="17">
        <v>44103</v>
      </c>
      <c r="Y334" t="s">
        <v>955</v>
      </c>
      <c r="Z334" t="s">
        <v>818</v>
      </c>
      <c r="AA334" t="s">
        <v>960</v>
      </c>
      <c r="AC334" s="16">
        <v>1</v>
      </c>
      <c r="AD334" t="s">
        <v>795</v>
      </c>
      <c r="AE334" t="s">
        <v>961</v>
      </c>
      <c r="AF334" t="s">
        <v>740</v>
      </c>
      <c r="AG334" t="s">
        <v>1036</v>
      </c>
      <c r="AH334" t="s">
        <v>1202</v>
      </c>
      <c r="AI334" t="s">
        <v>1203</v>
      </c>
      <c r="AJ334" t="s">
        <v>978</v>
      </c>
      <c r="AK334" t="s">
        <v>964</v>
      </c>
      <c r="AL334" t="s">
        <v>965</v>
      </c>
      <c r="AM334" t="s">
        <v>531</v>
      </c>
      <c r="AP334" t="s">
        <v>966</v>
      </c>
      <c r="AQ334" t="s">
        <v>967</v>
      </c>
      <c r="AR334" t="s">
        <v>968</v>
      </c>
      <c r="AS334" t="s">
        <v>969</v>
      </c>
      <c r="AT334" t="s">
        <v>970</v>
      </c>
      <c r="AU334" t="s">
        <v>2056</v>
      </c>
    </row>
    <row r="335" spans="2:47" ht="11" outlineLevel="1" x14ac:dyDescent="0.15">
      <c r="B335" t="s">
        <v>2057</v>
      </c>
      <c r="C335" t="s">
        <v>367</v>
      </c>
      <c r="G335" t="s">
        <v>1140</v>
      </c>
      <c r="H335" t="s">
        <v>1141</v>
      </c>
      <c r="I335" t="s">
        <v>957</v>
      </c>
      <c r="J335" t="s">
        <v>685</v>
      </c>
      <c r="K335" t="s">
        <v>2058</v>
      </c>
      <c r="L335" t="s">
        <v>685</v>
      </c>
      <c r="M335" s="5">
        <v>1179739.3</v>
      </c>
      <c r="N335" s="5">
        <v>1179739.3</v>
      </c>
      <c r="O335" s="5">
        <v>1798989.3</v>
      </c>
      <c r="P335" s="5"/>
      <c r="Q335" s="16">
        <v>0</v>
      </c>
      <c r="R335" s="5"/>
      <c r="S335" s="17">
        <v>45926</v>
      </c>
      <c r="T335" s="17">
        <v>45926</v>
      </c>
      <c r="U335" s="17">
        <v>46195</v>
      </c>
      <c r="V335" s="17">
        <v>46195</v>
      </c>
      <c r="W335" s="17">
        <v>45926</v>
      </c>
      <c r="X335" s="17">
        <v>45926</v>
      </c>
      <c r="Y335" t="s">
        <v>1178</v>
      </c>
      <c r="Z335" t="s">
        <v>825</v>
      </c>
      <c r="AA335" t="s">
        <v>1179</v>
      </c>
      <c r="AC335" s="16">
        <v>2</v>
      </c>
      <c r="AD335" t="s">
        <v>795</v>
      </c>
      <c r="AE335" t="s">
        <v>961</v>
      </c>
      <c r="AF335" t="s">
        <v>740</v>
      </c>
      <c r="AG335" t="s">
        <v>1036</v>
      </c>
      <c r="AJ335" t="s">
        <v>963</v>
      </c>
      <c r="AK335" t="s">
        <v>964</v>
      </c>
      <c r="AL335" t="s">
        <v>965</v>
      </c>
      <c r="AM335" t="s">
        <v>531</v>
      </c>
      <c r="AP335" t="s">
        <v>966</v>
      </c>
      <c r="AQ335" t="s">
        <v>967</v>
      </c>
      <c r="AR335" t="s">
        <v>968</v>
      </c>
      <c r="AS335" t="s">
        <v>969</v>
      </c>
      <c r="AT335" t="s">
        <v>970</v>
      </c>
      <c r="AU335" t="s">
        <v>2059</v>
      </c>
    </row>
    <row r="336" spans="2:47" ht="11" outlineLevel="1" x14ac:dyDescent="0.15">
      <c r="B336" t="s">
        <v>2060</v>
      </c>
      <c r="C336" t="s">
        <v>368</v>
      </c>
      <c r="G336" t="s">
        <v>955</v>
      </c>
      <c r="H336" t="s">
        <v>956</v>
      </c>
      <c r="I336" t="s">
        <v>957</v>
      </c>
      <c r="J336" t="s">
        <v>685</v>
      </c>
      <c r="K336" t="s">
        <v>2058</v>
      </c>
      <c r="L336" t="s">
        <v>685</v>
      </c>
      <c r="M336" s="5">
        <v>1178366.81</v>
      </c>
      <c r="N336" s="5">
        <v>1178366.81</v>
      </c>
      <c r="O336" s="5">
        <v>1178366.81</v>
      </c>
      <c r="P336" s="5"/>
      <c r="Q336" s="16">
        <v>0</v>
      </c>
      <c r="R336" s="5"/>
      <c r="S336" s="17">
        <v>46000</v>
      </c>
      <c r="T336" s="17">
        <v>46000</v>
      </c>
      <c r="U336" s="17">
        <v>46142</v>
      </c>
      <c r="V336" s="17">
        <v>46142</v>
      </c>
      <c r="W336" s="17">
        <v>46000</v>
      </c>
      <c r="X336" s="17">
        <v>46065</v>
      </c>
      <c r="Y336" t="s">
        <v>1178</v>
      </c>
      <c r="Z336" t="s">
        <v>825</v>
      </c>
      <c r="AA336" t="s">
        <v>1179</v>
      </c>
      <c r="AC336" s="16">
        <v>1</v>
      </c>
      <c r="AD336" t="s">
        <v>795</v>
      </c>
      <c r="AE336" t="s">
        <v>961</v>
      </c>
      <c r="AF336" t="s">
        <v>758</v>
      </c>
      <c r="AG336" t="s">
        <v>2061</v>
      </c>
      <c r="AJ336" t="s">
        <v>963</v>
      </c>
      <c r="AK336" t="s">
        <v>964</v>
      </c>
      <c r="AL336" t="s">
        <v>965</v>
      </c>
      <c r="AM336" t="s">
        <v>531</v>
      </c>
      <c r="AP336" t="s">
        <v>966</v>
      </c>
      <c r="AQ336" t="s">
        <v>967</v>
      </c>
      <c r="AR336" t="s">
        <v>968</v>
      </c>
      <c r="AS336" t="s">
        <v>969</v>
      </c>
      <c r="AT336" t="s">
        <v>970</v>
      </c>
      <c r="AU336" t="s">
        <v>2062</v>
      </c>
    </row>
    <row r="337" spans="2:47" ht="11" outlineLevel="1" x14ac:dyDescent="0.15">
      <c r="B337" t="s">
        <v>2063</v>
      </c>
      <c r="C337" t="s">
        <v>370</v>
      </c>
      <c r="G337" t="s">
        <v>955</v>
      </c>
      <c r="H337" t="s">
        <v>956</v>
      </c>
      <c r="I337" t="s">
        <v>957</v>
      </c>
      <c r="J337" t="s">
        <v>634</v>
      </c>
      <c r="K337" t="s">
        <v>1670</v>
      </c>
      <c r="L337" t="s">
        <v>634</v>
      </c>
      <c r="M337" s="5">
        <v>1176945.6299999999</v>
      </c>
      <c r="N337" s="5">
        <v>1176945.6299999999</v>
      </c>
      <c r="O337" s="5">
        <v>1176945.6299999999</v>
      </c>
      <c r="P337" s="5">
        <v>180715</v>
      </c>
      <c r="Q337" s="16">
        <v>0</v>
      </c>
      <c r="R337" s="5"/>
      <c r="S337" s="17">
        <v>44448</v>
      </c>
      <c r="T337" s="17">
        <v>44448</v>
      </c>
      <c r="U337" s="17">
        <v>44559</v>
      </c>
      <c r="V337" s="17">
        <v>44559</v>
      </c>
      <c r="W337" s="17">
        <v>44448</v>
      </c>
      <c r="X337" s="17">
        <v>44523</v>
      </c>
      <c r="Y337" t="s">
        <v>955</v>
      </c>
      <c r="Z337" t="s">
        <v>818</v>
      </c>
      <c r="AA337" t="s">
        <v>1030</v>
      </c>
      <c r="AC337" s="16">
        <v>1</v>
      </c>
      <c r="AD337" t="s">
        <v>795</v>
      </c>
      <c r="AE337" t="s">
        <v>961</v>
      </c>
      <c r="AF337" t="s">
        <v>748</v>
      </c>
      <c r="AG337" t="s">
        <v>1057</v>
      </c>
      <c r="AH337" t="s">
        <v>1058</v>
      </c>
      <c r="AI337" t="s">
        <v>1059</v>
      </c>
      <c r="AJ337" t="s">
        <v>978</v>
      </c>
      <c r="AK337" t="s">
        <v>964</v>
      </c>
      <c r="AL337" t="s">
        <v>965</v>
      </c>
      <c r="AM337" t="s">
        <v>575</v>
      </c>
      <c r="AP337" t="s">
        <v>966</v>
      </c>
      <c r="AQ337" t="s">
        <v>967</v>
      </c>
      <c r="AR337" t="s">
        <v>968</v>
      </c>
      <c r="AS337" t="s">
        <v>969</v>
      </c>
      <c r="AT337" t="s">
        <v>970</v>
      </c>
      <c r="AU337" t="s">
        <v>2064</v>
      </c>
    </row>
    <row r="338" spans="2:47" ht="11" outlineLevel="1" x14ac:dyDescent="0.15">
      <c r="B338" t="s">
        <v>2065</v>
      </c>
      <c r="C338" t="s">
        <v>371</v>
      </c>
      <c r="G338" t="s">
        <v>955</v>
      </c>
      <c r="H338" t="s">
        <v>956</v>
      </c>
      <c r="I338" t="s">
        <v>957</v>
      </c>
      <c r="J338" t="s">
        <v>686</v>
      </c>
      <c r="K338" t="s">
        <v>1764</v>
      </c>
      <c r="L338" t="s">
        <v>686</v>
      </c>
      <c r="M338" s="5">
        <v>1175500</v>
      </c>
      <c r="N338" s="5">
        <v>1175500</v>
      </c>
      <c r="O338" s="5">
        <v>1175500</v>
      </c>
      <c r="P338" s="5"/>
      <c r="Q338" s="16">
        <v>0</v>
      </c>
      <c r="R338" s="5"/>
      <c r="S338" s="17">
        <v>42153</v>
      </c>
      <c r="T338" s="17">
        <v>42131</v>
      </c>
      <c r="U338" s="17">
        <v>42596</v>
      </c>
      <c r="V338" s="17">
        <v>42596</v>
      </c>
      <c r="W338" s="17">
        <v>42153</v>
      </c>
      <c r="X338" s="17">
        <v>42153</v>
      </c>
      <c r="Y338" t="s">
        <v>955</v>
      </c>
      <c r="Z338" t="s">
        <v>818</v>
      </c>
      <c r="AA338" t="s">
        <v>1030</v>
      </c>
      <c r="AC338" s="16">
        <v>10</v>
      </c>
      <c r="AD338" t="s">
        <v>795</v>
      </c>
      <c r="AE338" t="s">
        <v>961</v>
      </c>
      <c r="AF338" t="s">
        <v>760</v>
      </c>
      <c r="AG338" t="s">
        <v>1223</v>
      </c>
      <c r="AJ338" t="s">
        <v>963</v>
      </c>
      <c r="AK338" t="s">
        <v>964</v>
      </c>
      <c r="AL338" t="s">
        <v>965</v>
      </c>
      <c r="AM338" t="s">
        <v>531</v>
      </c>
      <c r="AP338" t="s">
        <v>966</v>
      </c>
      <c r="AQ338" t="s">
        <v>967</v>
      </c>
      <c r="AR338" t="s">
        <v>968</v>
      </c>
      <c r="AS338" t="s">
        <v>969</v>
      </c>
      <c r="AT338" t="s">
        <v>970</v>
      </c>
      <c r="AU338" t="s">
        <v>2066</v>
      </c>
    </row>
    <row r="339" spans="2:47" ht="11" outlineLevel="1" x14ac:dyDescent="0.15">
      <c r="B339" t="s">
        <v>2067</v>
      </c>
      <c r="C339" t="s">
        <v>373</v>
      </c>
      <c r="G339" t="s">
        <v>955</v>
      </c>
      <c r="H339" t="s">
        <v>956</v>
      </c>
      <c r="I339" t="s">
        <v>957</v>
      </c>
      <c r="J339" t="s">
        <v>712</v>
      </c>
      <c r="K339" t="s">
        <v>2068</v>
      </c>
      <c r="L339" t="s">
        <v>712</v>
      </c>
      <c r="M339" s="5">
        <v>1163978</v>
      </c>
      <c r="N339" s="5">
        <v>1163978</v>
      </c>
      <c r="O339" s="5">
        <v>1163978</v>
      </c>
      <c r="P339" s="5"/>
      <c r="Q339" s="16">
        <v>0</v>
      </c>
      <c r="R339" s="5"/>
      <c r="S339" s="17">
        <v>45708</v>
      </c>
      <c r="T339" s="17">
        <v>45708</v>
      </c>
      <c r="U339" s="17">
        <v>45947</v>
      </c>
      <c r="V339" s="17">
        <v>45947</v>
      </c>
      <c r="W339" s="17">
        <v>45708</v>
      </c>
      <c r="X339" s="17">
        <v>45818</v>
      </c>
      <c r="Y339" t="s">
        <v>1543</v>
      </c>
      <c r="Z339" t="s">
        <v>826</v>
      </c>
      <c r="AA339" t="s">
        <v>1179</v>
      </c>
      <c r="AC339" s="16">
        <v>1</v>
      </c>
      <c r="AD339" t="s">
        <v>795</v>
      </c>
      <c r="AE339" t="s">
        <v>961</v>
      </c>
      <c r="AF339" t="s">
        <v>748</v>
      </c>
      <c r="AG339" t="s">
        <v>1057</v>
      </c>
      <c r="AH339" t="s">
        <v>1058</v>
      </c>
      <c r="AI339" t="s">
        <v>1059</v>
      </c>
      <c r="AJ339" t="s">
        <v>978</v>
      </c>
      <c r="AK339" t="s">
        <v>964</v>
      </c>
      <c r="AL339" t="s">
        <v>965</v>
      </c>
      <c r="AM339" t="s">
        <v>531</v>
      </c>
      <c r="AP339" t="s">
        <v>966</v>
      </c>
      <c r="AQ339" t="s">
        <v>967</v>
      </c>
      <c r="AR339" t="s">
        <v>968</v>
      </c>
      <c r="AS339" t="s">
        <v>969</v>
      </c>
      <c r="AT339" t="s">
        <v>970</v>
      </c>
      <c r="AU339" t="s">
        <v>2069</v>
      </c>
    </row>
    <row r="340" spans="2:47" ht="11" outlineLevel="1" x14ac:dyDescent="0.15">
      <c r="B340" t="s">
        <v>2070</v>
      </c>
      <c r="C340" t="s">
        <v>2071</v>
      </c>
      <c r="D340" t="s">
        <v>166</v>
      </c>
      <c r="E340" t="s">
        <v>983</v>
      </c>
      <c r="F340" t="s">
        <v>807</v>
      </c>
      <c r="G340" t="s">
        <v>984</v>
      </c>
      <c r="H340" t="s">
        <v>985</v>
      </c>
      <c r="I340" t="s">
        <v>957</v>
      </c>
      <c r="J340" t="s">
        <v>637</v>
      </c>
      <c r="K340" t="s">
        <v>1053</v>
      </c>
      <c r="L340" t="s">
        <v>637</v>
      </c>
      <c r="M340" s="5">
        <v>1162261</v>
      </c>
      <c r="N340" s="5">
        <v>1162261</v>
      </c>
      <c r="O340" s="5">
        <v>1162261</v>
      </c>
      <c r="P340" s="5"/>
      <c r="Q340" s="16">
        <v>0</v>
      </c>
      <c r="R340" s="5"/>
      <c r="S340" s="17">
        <v>45551</v>
      </c>
      <c r="T340" s="17">
        <v>45551</v>
      </c>
      <c r="U340" s="17">
        <v>45838</v>
      </c>
      <c r="V340" s="17">
        <v>45838</v>
      </c>
      <c r="W340" s="17">
        <v>45551</v>
      </c>
      <c r="X340" s="17">
        <v>45848</v>
      </c>
      <c r="Y340" t="s">
        <v>959</v>
      </c>
      <c r="Z340" t="s">
        <v>796</v>
      </c>
      <c r="AA340" t="s">
        <v>1023</v>
      </c>
      <c r="AB340" t="s">
        <v>1024</v>
      </c>
      <c r="AC340" s="16">
        <v>1</v>
      </c>
      <c r="AD340" t="s">
        <v>795</v>
      </c>
      <c r="AE340" t="s">
        <v>961</v>
      </c>
      <c r="AF340" t="s">
        <v>740</v>
      </c>
      <c r="AG340" t="s">
        <v>1036</v>
      </c>
      <c r="AJ340" t="s">
        <v>963</v>
      </c>
      <c r="AK340" t="s">
        <v>964</v>
      </c>
      <c r="AL340" t="s">
        <v>965</v>
      </c>
      <c r="AM340" t="s">
        <v>531</v>
      </c>
      <c r="AP340" t="s">
        <v>966</v>
      </c>
      <c r="AQ340" t="s">
        <v>967</v>
      </c>
      <c r="AR340" t="s">
        <v>968</v>
      </c>
      <c r="AS340" t="s">
        <v>969</v>
      </c>
      <c r="AT340" t="s">
        <v>970</v>
      </c>
      <c r="AU340" t="s">
        <v>2072</v>
      </c>
    </row>
    <row r="341" spans="2:47" ht="11" outlineLevel="1" x14ac:dyDescent="0.15">
      <c r="B341" t="s">
        <v>2073</v>
      </c>
      <c r="C341" t="s">
        <v>374</v>
      </c>
      <c r="G341" t="s">
        <v>955</v>
      </c>
      <c r="H341" t="s">
        <v>956</v>
      </c>
      <c r="I341" t="s">
        <v>957</v>
      </c>
      <c r="J341" t="s">
        <v>678</v>
      </c>
      <c r="K341" t="s">
        <v>1644</v>
      </c>
      <c r="L341" t="s">
        <v>678</v>
      </c>
      <c r="M341" s="5">
        <v>1159553.74</v>
      </c>
      <c r="N341" s="5">
        <v>1159553.74</v>
      </c>
      <c r="O341" s="5">
        <v>1159553.74</v>
      </c>
      <c r="P341" s="5"/>
      <c r="Q341" s="16">
        <v>0</v>
      </c>
      <c r="R341" s="5"/>
      <c r="S341" s="17">
        <v>42066</v>
      </c>
      <c r="T341" s="17">
        <v>42066</v>
      </c>
      <c r="U341" s="17">
        <v>42108</v>
      </c>
      <c r="V341" s="17">
        <v>42108</v>
      </c>
      <c r="W341" s="17">
        <v>42066</v>
      </c>
      <c r="X341" s="17">
        <v>42249</v>
      </c>
      <c r="Y341" t="s">
        <v>984</v>
      </c>
      <c r="Z341" t="s">
        <v>804</v>
      </c>
      <c r="AA341" t="s">
        <v>1000</v>
      </c>
      <c r="AC341" s="16">
        <v>1</v>
      </c>
      <c r="AD341" t="s">
        <v>795</v>
      </c>
      <c r="AE341" t="s">
        <v>961</v>
      </c>
      <c r="AF341" t="s">
        <v>764</v>
      </c>
      <c r="AG341" t="s">
        <v>2074</v>
      </c>
      <c r="AJ341" t="s">
        <v>963</v>
      </c>
      <c r="AK341" t="s">
        <v>964</v>
      </c>
      <c r="AL341" t="s">
        <v>965</v>
      </c>
      <c r="AM341" t="s">
        <v>531</v>
      </c>
      <c r="AP341" t="s">
        <v>966</v>
      </c>
      <c r="AQ341" t="s">
        <v>967</v>
      </c>
      <c r="AR341" t="s">
        <v>968</v>
      </c>
      <c r="AS341" t="s">
        <v>969</v>
      </c>
      <c r="AT341" t="s">
        <v>970</v>
      </c>
      <c r="AU341" t="s">
        <v>2075</v>
      </c>
    </row>
    <row r="342" spans="2:47" ht="11" outlineLevel="1" x14ac:dyDescent="0.15">
      <c r="B342" t="s">
        <v>2076</v>
      </c>
      <c r="C342" t="s">
        <v>2077</v>
      </c>
      <c r="D342" t="s">
        <v>170</v>
      </c>
      <c r="E342" t="s">
        <v>983</v>
      </c>
      <c r="F342" t="s">
        <v>807</v>
      </c>
      <c r="G342" t="s">
        <v>984</v>
      </c>
      <c r="H342" t="s">
        <v>985</v>
      </c>
      <c r="I342" t="s">
        <v>957</v>
      </c>
      <c r="J342" t="s">
        <v>603</v>
      </c>
      <c r="K342" t="s">
        <v>1299</v>
      </c>
      <c r="L342" t="s">
        <v>603</v>
      </c>
      <c r="M342" s="5">
        <v>1150535.1200000001</v>
      </c>
      <c r="N342" s="5">
        <v>1150535.1200000001</v>
      </c>
      <c r="O342" s="5">
        <v>1150535.1200000001</v>
      </c>
      <c r="P342" s="5"/>
      <c r="Q342" s="16">
        <v>0</v>
      </c>
      <c r="R342" s="5"/>
      <c r="S342" s="17">
        <v>44757</v>
      </c>
      <c r="T342" s="17">
        <v>44757</v>
      </c>
      <c r="U342" s="17">
        <v>45019</v>
      </c>
      <c r="V342" s="17">
        <v>45019</v>
      </c>
      <c r="W342" s="17">
        <v>44757</v>
      </c>
      <c r="X342" s="17">
        <v>45027</v>
      </c>
      <c r="Y342" t="s">
        <v>959</v>
      </c>
      <c r="Z342" t="s">
        <v>796</v>
      </c>
      <c r="AA342" t="s">
        <v>1023</v>
      </c>
      <c r="AB342" t="s">
        <v>1024</v>
      </c>
      <c r="AC342" s="16">
        <v>6</v>
      </c>
      <c r="AD342" t="s">
        <v>795</v>
      </c>
      <c r="AE342" t="s">
        <v>961</v>
      </c>
      <c r="AF342" t="s">
        <v>755</v>
      </c>
      <c r="AG342" t="s">
        <v>1049</v>
      </c>
      <c r="AJ342" t="s">
        <v>963</v>
      </c>
      <c r="AK342" t="s">
        <v>964</v>
      </c>
      <c r="AL342" t="s">
        <v>965</v>
      </c>
      <c r="AM342" t="s">
        <v>456</v>
      </c>
      <c r="AP342" t="s">
        <v>966</v>
      </c>
      <c r="AQ342" t="s">
        <v>967</v>
      </c>
      <c r="AR342" t="s">
        <v>968</v>
      </c>
      <c r="AS342" t="s">
        <v>969</v>
      </c>
      <c r="AT342" t="s">
        <v>970</v>
      </c>
      <c r="AU342" t="s">
        <v>2078</v>
      </c>
    </row>
    <row r="343" spans="2:47" ht="11" outlineLevel="1" x14ac:dyDescent="0.15">
      <c r="B343" t="s">
        <v>2079</v>
      </c>
      <c r="C343" t="s">
        <v>2080</v>
      </c>
      <c r="D343" t="s">
        <v>272</v>
      </c>
      <c r="E343" t="s">
        <v>835</v>
      </c>
      <c r="F343" t="s">
        <v>807</v>
      </c>
      <c r="G343" t="s">
        <v>984</v>
      </c>
      <c r="H343" t="s">
        <v>1272</v>
      </c>
      <c r="I343" t="s">
        <v>957</v>
      </c>
      <c r="J343" t="s">
        <v>630</v>
      </c>
      <c r="K343" t="s">
        <v>1841</v>
      </c>
      <c r="L343" t="s">
        <v>630</v>
      </c>
      <c r="M343" s="5">
        <v>1149894.58</v>
      </c>
      <c r="N343" s="5">
        <v>1149894.58</v>
      </c>
      <c r="O343" s="5">
        <v>1622787.11</v>
      </c>
      <c r="P343" s="5"/>
      <c r="Q343" s="16">
        <v>0</v>
      </c>
      <c r="R343" s="5"/>
      <c r="S343" s="17">
        <v>41516</v>
      </c>
      <c r="T343" s="17">
        <v>41516</v>
      </c>
      <c r="U343" s="17">
        <v>41927</v>
      </c>
      <c r="V343" s="17">
        <v>41927</v>
      </c>
      <c r="W343" s="17">
        <v>41516</v>
      </c>
      <c r="X343" s="17">
        <v>42159</v>
      </c>
      <c r="Y343" t="s">
        <v>959</v>
      </c>
      <c r="Z343" t="s">
        <v>796</v>
      </c>
      <c r="AA343" t="s">
        <v>960</v>
      </c>
      <c r="AC343" s="16">
        <v>3</v>
      </c>
      <c r="AD343" t="s">
        <v>795</v>
      </c>
      <c r="AE343" t="s">
        <v>961</v>
      </c>
      <c r="AF343" t="s">
        <v>744</v>
      </c>
      <c r="AG343" t="s">
        <v>1025</v>
      </c>
      <c r="AJ343" t="s">
        <v>963</v>
      </c>
      <c r="AK343" t="s">
        <v>964</v>
      </c>
      <c r="AL343" t="s">
        <v>965</v>
      </c>
      <c r="AM343" t="s">
        <v>575</v>
      </c>
      <c r="AP343" t="s">
        <v>966</v>
      </c>
      <c r="AQ343" t="s">
        <v>967</v>
      </c>
      <c r="AR343" t="s">
        <v>968</v>
      </c>
      <c r="AS343" t="s">
        <v>969</v>
      </c>
      <c r="AT343" t="s">
        <v>970</v>
      </c>
      <c r="AU343" t="s">
        <v>2081</v>
      </c>
    </row>
    <row r="344" spans="2:47" ht="11" outlineLevel="1" x14ac:dyDescent="0.15">
      <c r="B344" t="s">
        <v>2082</v>
      </c>
      <c r="C344" t="s">
        <v>375</v>
      </c>
      <c r="G344" t="s">
        <v>1140</v>
      </c>
      <c r="H344" t="s">
        <v>1141</v>
      </c>
      <c r="I344" t="s">
        <v>957</v>
      </c>
      <c r="J344" t="s">
        <v>691</v>
      </c>
      <c r="K344" t="s">
        <v>1807</v>
      </c>
      <c r="L344" t="s">
        <v>691</v>
      </c>
      <c r="M344" s="5">
        <v>1149713.97</v>
      </c>
      <c r="N344" s="5">
        <v>1149713.97</v>
      </c>
      <c r="O344" s="5">
        <v>1149713.97</v>
      </c>
      <c r="P344" s="5"/>
      <c r="Q344" s="16">
        <v>0</v>
      </c>
      <c r="R344" s="5"/>
      <c r="S344" s="17">
        <v>41544</v>
      </c>
      <c r="T344" s="17">
        <v>41544</v>
      </c>
      <c r="U344" s="17">
        <v>42325</v>
      </c>
      <c r="V344" s="17">
        <v>42325</v>
      </c>
      <c r="W344" s="17">
        <v>41544</v>
      </c>
      <c r="X344" s="17">
        <v>42473</v>
      </c>
      <c r="Y344" t="s">
        <v>1178</v>
      </c>
      <c r="Z344" t="s">
        <v>825</v>
      </c>
      <c r="AA344" t="s">
        <v>1179</v>
      </c>
      <c r="AC344" s="16">
        <v>6</v>
      </c>
      <c r="AD344" t="s">
        <v>803</v>
      </c>
      <c r="AE344" t="s">
        <v>974</v>
      </c>
      <c r="AF344" t="s">
        <v>760</v>
      </c>
      <c r="AG344" t="s">
        <v>1223</v>
      </c>
      <c r="AJ344" t="s">
        <v>963</v>
      </c>
      <c r="AK344" t="s">
        <v>1082</v>
      </c>
      <c r="AL344" t="s">
        <v>965</v>
      </c>
      <c r="AM344" t="s">
        <v>531</v>
      </c>
      <c r="AP344" t="s">
        <v>966</v>
      </c>
      <c r="AQ344" t="s">
        <v>967</v>
      </c>
      <c r="AR344" t="s">
        <v>968</v>
      </c>
      <c r="AS344" t="s">
        <v>969</v>
      </c>
      <c r="AT344" t="s">
        <v>970</v>
      </c>
      <c r="AU344" t="s">
        <v>2083</v>
      </c>
    </row>
    <row r="345" spans="2:47" ht="11" outlineLevel="1" x14ac:dyDescent="0.15">
      <c r="B345" t="s">
        <v>2084</v>
      </c>
      <c r="C345" t="s">
        <v>2085</v>
      </c>
      <c r="D345" t="s">
        <v>308</v>
      </c>
      <c r="E345" t="s">
        <v>854</v>
      </c>
      <c r="F345" t="s">
        <v>807</v>
      </c>
      <c r="G345" t="s">
        <v>959</v>
      </c>
      <c r="H345" t="s">
        <v>1903</v>
      </c>
      <c r="I345" t="s">
        <v>957</v>
      </c>
      <c r="J345" t="s">
        <v>660</v>
      </c>
      <c r="K345" t="s">
        <v>1702</v>
      </c>
      <c r="L345" t="s">
        <v>660</v>
      </c>
      <c r="M345" s="5">
        <v>1135123.75</v>
      </c>
      <c r="N345" s="5">
        <v>1135123.75</v>
      </c>
      <c r="O345" s="5">
        <v>1135123.75</v>
      </c>
      <c r="P345" s="5"/>
      <c r="Q345" s="16">
        <v>0</v>
      </c>
      <c r="R345" s="5"/>
      <c r="S345" s="17">
        <v>44998</v>
      </c>
      <c r="T345" s="17">
        <v>44995</v>
      </c>
      <c r="U345" s="17">
        <v>45382</v>
      </c>
      <c r="V345" s="17">
        <v>45382</v>
      </c>
      <c r="W345" s="17">
        <v>44998</v>
      </c>
      <c r="X345" s="17">
        <v>45694</v>
      </c>
      <c r="Y345" t="s">
        <v>1178</v>
      </c>
      <c r="Z345" t="s">
        <v>825</v>
      </c>
      <c r="AA345" t="s">
        <v>1179</v>
      </c>
      <c r="AC345" s="16">
        <v>1</v>
      </c>
      <c r="AD345" t="s">
        <v>795</v>
      </c>
      <c r="AE345" t="s">
        <v>961</v>
      </c>
      <c r="AF345" t="s">
        <v>740</v>
      </c>
      <c r="AG345" t="s">
        <v>1036</v>
      </c>
      <c r="AH345" t="s">
        <v>1058</v>
      </c>
      <c r="AI345" t="s">
        <v>1059</v>
      </c>
      <c r="AJ345" t="s">
        <v>978</v>
      </c>
      <c r="AK345" t="s">
        <v>964</v>
      </c>
      <c r="AL345" t="s">
        <v>965</v>
      </c>
      <c r="AM345" t="s">
        <v>531</v>
      </c>
      <c r="AP345" t="s">
        <v>966</v>
      </c>
      <c r="AQ345" t="s">
        <v>967</v>
      </c>
      <c r="AR345" t="s">
        <v>968</v>
      </c>
      <c r="AS345" t="s">
        <v>969</v>
      </c>
      <c r="AT345" t="s">
        <v>970</v>
      </c>
      <c r="AU345" t="s">
        <v>2086</v>
      </c>
    </row>
    <row r="346" spans="2:47" ht="11" outlineLevel="1" x14ac:dyDescent="0.15">
      <c r="B346" t="s">
        <v>2087</v>
      </c>
      <c r="C346" t="s">
        <v>376</v>
      </c>
      <c r="G346" t="s">
        <v>955</v>
      </c>
      <c r="H346" t="s">
        <v>956</v>
      </c>
      <c r="I346" t="s">
        <v>957</v>
      </c>
      <c r="J346" t="s">
        <v>601</v>
      </c>
      <c r="K346" t="s">
        <v>1022</v>
      </c>
      <c r="L346" t="s">
        <v>601</v>
      </c>
      <c r="M346" s="5">
        <v>1123010</v>
      </c>
      <c r="N346" s="5">
        <v>1123010</v>
      </c>
      <c r="O346" s="5">
        <v>1123010</v>
      </c>
      <c r="P346" s="5"/>
      <c r="Q346" s="16">
        <v>0</v>
      </c>
      <c r="R346" s="5"/>
      <c r="S346" s="17">
        <v>45443</v>
      </c>
      <c r="T346" s="17">
        <v>45443</v>
      </c>
      <c r="U346" s="17">
        <v>45937</v>
      </c>
      <c r="V346" s="17">
        <v>45937</v>
      </c>
      <c r="W346" s="17">
        <v>45443</v>
      </c>
      <c r="X346" s="17">
        <v>45937</v>
      </c>
      <c r="Y346" t="s">
        <v>1178</v>
      </c>
      <c r="Z346" t="s">
        <v>825</v>
      </c>
      <c r="AA346" t="s">
        <v>1179</v>
      </c>
      <c r="AC346" s="16">
        <v>3</v>
      </c>
      <c r="AD346" t="s">
        <v>795</v>
      </c>
      <c r="AE346" t="s">
        <v>961</v>
      </c>
      <c r="AF346" t="s">
        <v>740</v>
      </c>
      <c r="AG346" t="s">
        <v>1036</v>
      </c>
      <c r="AH346" t="s">
        <v>1202</v>
      </c>
      <c r="AI346" t="s">
        <v>1203</v>
      </c>
      <c r="AJ346" t="s">
        <v>978</v>
      </c>
      <c r="AK346" t="s">
        <v>964</v>
      </c>
      <c r="AL346" t="s">
        <v>965</v>
      </c>
      <c r="AM346" t="s">
        <v>531</v>
      </c>
      <c r="AP346" t="s">
        <v>966</v>
      </c>
      <c r="AQ346" t="s">
        <v>967</v>
      </c>
      <c r="AR346" t="s">
        <v>968</v>
      </c>
      <c r="AS346" t="s">
        <v>969</v>
      </c>
      <c r="AT346" t="s">
        <v>970</v>
      </c>
      <c r="AU346" t="s">
        <v>2088</v>
      </c>
    </row>
    <row r="347" spans="2:47" ht="11" outlineLevel="1" x14ac:dyDescent="0.15">
      <c r="B347" t="s">
        <v>2089</v>
      </c>
      <c r="C347" t="s">
        <v>2090</v>
      </c>
      <c r="D347" t="s">
        <v>177</v>
      </c>
      <c r="E347" t="s">
        <v>983</v>
      </c>
      <c r="F347" t="s">
        <v>798</v>
      </c>
      <c r="G347" t="s">
        <v>984</v>
      </c>
      <c r="H347" t="s">
        <v>985</v>
      </c>
      <c r="I347" t="s">
        <v>957</v>
      </c>
      <c r="J347" t="s">
        <v>638</v>
      </c>
      <c r="K347" t="s">
        <v>992</v>
      </c>
      <c r="L347" t="s">
        <v>638</v>
      </c>
      <c r="M347" s="5">
        <v>1118120.18</v>
      </c>
      <c r="N347" s="5">
        <v>1118120.18</v>
      </c>
      <c r="O347" s="5">
        <v>1118120.18</v>
      </c>
      <c r="P347" s="5"/>
      <c r="Q347" s="16">
        <v>0</v>
      </c>
      <c r="R347" s="5"/>
      <c r="S347" s="17">
        <v>43693</v>
      </c>
      <c r="T347" s="17">
        <v>43693</v>
      </c>
      <c r="U347" s="17">
        <v>43902</v>
      </c>
      <c r="V347" s="17">
        <v>43902</v>
      </c>
      <c r="W347" s="17">
        <v>43693</v>
      </c>
      <c r="X347" s="17">
        <v>44050</v>
      </c>
      <c r="Y347" t="s">
        <v>959</v>
      </c>
      <c r="Z347" t="s">
        <v>796</v>
      </c>
      <c r="AA347" t="s">
        <v>960</v>
      </c>
      <c r="AC347" s="16"/>
      <c r="AD347" t="s">
        <v>795</v>
      </c>
      <c r="AE347" t="s">
        <v>961</v>
      </c>
      <c r="AF347" t="s">
        <v>739</v>
      </c>
      <c r="AG347" t="s">
        <v>993</v>
      </c>
      <c r="AH347" t="s">
        <v>1193</v>
      </c>
      <c r="AI347" t="s">
        <v>1194</v>
      </c>
      <c r="AJ347" t="s">
        <v>978</v>
      </c>
      <c r="AK347" t="s">
        <v>996</v>
      </c>
      <c r="AL347" t="s">
        <v>965</v>
      </c>
      <c r="AM347" t="s">
        <v>531</v>
      </c>
      <c r="AP347" t="s">
        <v>966</v>
      </c>
      <c r="AQ347" t="s">
        <v>967</v>
      </c>
      <c r="AR347" t="s">
        <v>968</v>
      </c>
      <c r="AS347" t="s">
        <v>969</v>
      </c>
      <c r="AT347" t="s">
        <v>970</v>
      </c>
      <c r="AU347" t="s">
        <v>2091</v>
      </c>
    </row>
    <row r="348" spans="2:47" ht="11" outlineLevel="1" x14ac:dyDescent="0.15">
      <c r="B348" t="s">
        <v>2092</v>
      </c>
      <c r="C348" t="s">
        <v>2093</v>
      </c>
      <c r="D348" t="s">
        <v>196</v>
      </c>
      <c r="E348" t="s">
        <v>983</v>
      </c>
      <c r="F348" t="s">
        <v>807</v>
      </c>
      <c r="G348" t="s">
        <v>984</v>
      </c>
      <c r="H348" t="s">
        <v>985</v>
      </c>
      <c r="I348" t="s">
        <v>957</v>
      </c>
      <c r="J348" t="s">
        <v>604</v>
      </c>
      <c r="K348" t="s">
        <v>1088</v>
      </c>
      <c r="L348" t="s">
        <v>604</v>
      </c>
      <c r="M348" s="5">
        <v>1112810.29</v>
      </c>
      <c r="N348" s="5">
        <v>1112810.29</v>
      </c>
      <c r="O348" s="5">
        <v>1112810.29</v>
      </c>
      <c r="P348" s="5"/>
      <c r="Q348" s="16">
        <v>0</v>
      </c>
      <c r="R348" s="5"/>
      <c r="S348" s="17">
        <v>42275</v>
      </c>
      <c r="T348" s="17">
        <v>42275</v>
      </c>
      <c r="U348" s="17">
        <v>42703</v>
      </c>
      <c r="V348" s="17">
        <v>42855</v>
      </c>
      <c r="W348" s="17">
        <v>42275</v>
      </c>
      <c r="X348" s="17">
        <v>42997</v>
      </c>
      <c r="Y348" t="s">
        <v>955</v>
      </c>
      <c r="Z348" t="s">
        <v>818</v>
      </c>
      <c r="AA348" t="s">
        <v>1023</v>
      </c>
      <c r="AB348" t="s">
        <v>1024</v>
      </c>
      <c r="AC348" s="16">
        <v>2</v>
      </c>
      <c r="AD348" t="s">
        <v>795</v>
      </c>
      <c r="AE348" t="s">
        <v>961</v>
      </c>
      <c r="AF348" t="s">
        <v>743</v>
      </c>
      <c r="AG348" t="s">
        <v>1075</v>
      </c>
      <c r="AJ348" t="s">
        <v>963</v>
      </c>
      <c r="AK348" t="s">
        <v>1076</v>
      </c>
      <c r="AL348" t="s">
        <v>965</v>
      </c>
      <c r="AM348" t="s">
        <v>456</v>
      </c>
      <c r="AP348" t="s">
        <v>966</v>
      </c>
      <c r="AQ348" t="s">
        <v>967</v>
      </c>
      <c r="AR348" t="s">
        <v>968</v>
      </c>
      <c r="AS348" t="s">
        <v>969</v>
      </c>
      <c r="AT348" t="s">
        <v>970</v>
      </c>
      <c r="AU348" t="s">
        <v>2094</v>
      </c>
    </row>
    <row r="349" spans="2:47" ht="11" outlineLevel="1" x14ac:dyDescent="0.15">
      <c r="B349" t="s">
        <v>2095</v>
      </c>
      <c r="C349" t="s">
        <v>2096</v>
      </c>
      <c r="D349" t="s">
        <v>179</v>
      </c>
      <c r="E349" t="s">
        <v>983</v>
      </c>
      <c r="F349" t="s">
        <v>807</v>
      </c>
      <c r="G349" t="s">
        <v>984</v>
      </c>
      <c r="H349" t="s">
        <v>985</v>
      </c>
      <c r="I349" t="s">
        <v>957</v>
      </c>
      <c r="J349" t="s">
        <v>603</v>
      </c>
      <c r="K349" t="s">
        <v>1299</v>
      </c>
      <c r="L349" t="s">
        <v>603</v>
      </c>
      <c r="M349" s="5">
        <v>1108118.24</v>
      </c>
      <c r="N349" s="5">
        <v>1108118.24</v>
      </c>
      <c r="O349" s="5">
        <v>1108118.24</v>
      </c>
      <c r="P349" s="5"/>
      <c r="Q349" s="16">
        <v>0</v>
      </c>
      <c r="R349" s="5"/>
      <c r="S349" s="17">
        <v>43361</v>
      </c>
      <c r="T349" s="17">
        <v>43361</v>
      </c>
      <c r="U349" s="17">
        <v>43662</v>
      </c>
      <c r="V349" s="17">
        <v>43662</v>
      </c>
      <c r="W349" s="17">
        <v>43361</v>
      </c>
      <c r="X349" s="17">
        <v>43782</v>
      </c>
      <c r="Y349" t="s">
        <v>955</v>
      </c>
      <c r="Z349" t="s">
        <v>818</v>
      </c>
      <c r="AA349" t="s">
        <v>1023</v>
      </c>
      <c r="AB349" t="s">
        <v>1024</v>
      </c>
      <c r="AC349" s="16">
        <v>3</v>
      </c>
      <c r="AD349" t="s">
        <v>795</v>
      </c>
      <c r="AE349" t="s">
        <v>961</v>
      </c>
      <c r="AF349" t="s">
        <v>739</v>
      </c>
      <c r="AG349" t="s">
        <v>993</v>
      </c>
      <c r="AJ349" t="s">
        <v>963</v>
      </c>
      <c r="AK349" t="s">
        <v>996</v>
      </c>
      <c r="AL349" t="s">
        <v>965</v>
      </c>
      <c r="AM349" t="s">
        <v>456</v>
      </c>
      <c r="AP349" t="s">
        <v>966</v>
      </c>
      <c r="AQ349" t="s">
        <v>967</v>
      </c>
      <c r="AR349" t="s">
        <v>968</v>
      </c>
      <c r="AS349" t="s">
        <v>969</v>
      </c>
      <c r="AT349" t="s">
        <v>970</v>
      </c>
      <c r="AU349" t="s">
        <v>2097</v>
      </c>
    </row>
    <row r="350" spans="2:47" ht="11" outlineLevel="1" x14ac:dyDescent="0.15">
      <c r="B350" t="s">
        <v>2098</v>
      </c>
      <c r="C350" t="s">
        <v>378</v>
      </c>
      <c r="G350" t="s">
        <v>1140</v>
      </c>
      <c r="H350" t="s">
        <v>1141</v>
      </c>
      <c r="I350" t="s">
        <v>957</v>
      </c>
      <c r="J350" t="s">
        <v>712</v>
      </c>
      <c r="K350" t="s">
        <v>2068</v>
      </c>
      <c r="L350" t="s">
        <v>712</v>
      </c>
      <c r="M350" s="5">
        <v>1104443</v>
      </c>
      <c r="N350" s="5">
        <v>1104443</v>
      </c>
      <c r="O350" s="5">
        <v>1104443</v>
      </c>
      <c r="P350" s="5"/>
      <c r="Q350" s="16">
        <v>0</v>
      </c>
      <c r="R350" s="5"/>
      <c r="S350" s="17">
        <v>45252</v>
      </c>
      <c r="T350" s="17">
        <v>45251</v>
      </c>
      <c r="U350" s="17">
        <v>45412</v>
      </c>
      <c r="V350" s="17">
        <v>45595</v>
      </c>
      <c r="W350" s="17">
        <v>45252</v>
      </c>
      <c r="X350" s="17">
        <v>45391</v>
      </c>
      <c r="Y350" t="s">
        <v>1543</v>
      </c>
      <c r="Z350" t="s">
        <v>826</v>
      </c>
      <c r="AA350" t="s">
        <v>1179</v>
      </c>
      <c r="AC350" s="16">
        <v>1</v>
      </c>
      <c r="AD350" t="s">
        <v>795</v>
      </c>
      <c r="AE350" t="s">
        <v>961</v>
      </c>
      <c r="AF350" t="s">
        <v>740</v>
      </c>
      <c r="AG350" t="s">
        <v>1036</v>
      </c>
      <c r="AH350" t="s">
        <v>1058</v>
      </c>
      <c r="AI350" t="s">
        <v>1059</v>
      </c>
      <c r="AJ350" t="s">
        <v>978</v>
      </c>
      <c r="AK350" t="s">
        <v>964</v>
      </c>
      <c r="AL350" t="s">
        <v>965</v>
      </c>
      <c r="AM350" t="s">
        <v>531</v>
      </c>
      <c r="AP350" t="s">
        <v>966</v>
      </c>
      <c r="AQ350" t="s">
        <v>967</v>
      </c>
      <c r="AR350" t="s">
        <v>968</v>
      </c>
      <c r="AS350" t="s">
        <v>969</v>
      </c>
      <c r="AT350" t="s">
        <v>970</v>
      </c>
      <c r="AU350" t="s">
        <v>2099</v>
      </c>
    </row>
    <row r="351" spans="2:47" ht="11" outlineLevel="1" x14ac:dyDescent="0.15">
      <c r="B351" t="s">
        <v>2100</v>
      </c>
      <c r="C351" t="s">
        <v>1149</v>
      </c>
      <c r="D351" t="s">
        <v>231</v>
      </c>
      <c r="E351" t="s">
        <v>983</v>
      </c>
      <c r="F351" t="s">
        <v>798</v>
      </c>
      <c r="G351" t="s">
        <v>984</v>
      </c>
      <c r="H351" t="s">
        <v>985</v>
      </c>
      <c r="I351" t="s">
        <v>957</v>
      </c>
      <c r="J351" t="s">
        <v>608</v>
      </c>
      <c r="K351" t="s">
        <v>1184</v>
      </c>
      <c r="L351" t="s">
        <v>987</v>
      </c>
      <c r="M351" s="5">
        <v>1102361</v>
      </c>
      <c r="N351" s="5">
        <v>1102361</v>
      </c>
      <c r="O351" s="5">
        <v>1102361</v>
      </c>
      <c r="P351" s="5"/>
      <c r="Q351" s="16">
        <v>0</v>
      </c>
      <c r="R351" s="5"/>
      <c r="S351" s="17">
        <v>42327</v>
      </c>
      <c r="T351" s="17">
        <v>42327</v>
      </c>
      <c r="U351" s="17">
        <v>42478</v>
      </c>
      <c r="V351" s="17">
        <v>42478</v>
      </c>
      <c r="W351" s="17">
        <v>42327</v>
      </c>
      <c r="X351" s="17">
        <v>42705</v>
      </c>
      <c r="Y351" t="s">
        <v>959</v>
      </c>
      <c r="Z351" t="s">
        <v>796</v>
      </c>
      <c r="AA351" t="s">
        <v>960</v>
      </c>
      <c r="AC351" s="16">
        <v>1</v>
      </c>
      <c r="AD351" t="s">
        <v>795</v>
      </c>
      <c r="AE351" t="s">
        <v>961</v>
      </c>
      <c r="AF351" t="s">
        <v>744</v>
      </c>
      <c r="AG351" t="s">
        <v>1025</v>
      </c>
      <c r="AJ351" t="s">
        <v>963</v>
      </c>
      <c r="AK351" t="s">
        <v>964</v>
      </c>
      <c r="AL351" t="s">
        <v>965</v>
      </c>
      <c r="AM351" t="s">
        <v>575</v>
      </c>
      <c r="AP351" t="s">
        <v>966</v>
      </c>
      <c r="AQ351" t="s">
        <v>967</v>
      </c>
      <c r="AR351" t="s">
        <v>968</v>
      </c>
      <c r="AS351" t="s">
        <v>969</v>
      </c>
      <c r="AT351" t="s">
        <v>970</v>
      </c>
      <c r="AU351" t="s">
        <v>2101</v>
      </c>
    </row>
    <row r="352" spans="2:47" ht="11" outlineLevel="1" x14ac:dyDescent="0.15">
      <c r="B352" t="s">
        <v>2102</v>
      </c>
      <c r="C352" t="s">
        <v>2103</v>
      </c>
      <c r="D352" t="s">
        <v>280</v>
      </c>
      <c r="E352" t="s">
        <v>835</v>
      </c>
      <c r="F352" t="s">
        <v>798</v>
      </c>
      <c r="G352" t="s">
        <v>984</v>
      </c>
      <c r="H352" t="s">
        <v>985</v>
      </c>
      <c r="I352" t="s">
        <v>957</v>
      </c>
      <c r="J352" t="s">
        <v>677</v>
      </c>
      <c r="K352" t="s">
        <v>2104</v>
      </c>
      <c r="L352" t="s">
        <v>677</v>
      </c>
      <c r="M352" s="5">
        <v>1102059.4099999999</v>
      </c>
      <c r="N352" s="5">
        <v>1102059.4099999999</v>
      </c>
      <c r="O352" s="5">
        <v>1102059.4099999999</v>
      </c>
      <c r="P352" s="5"/>
      <c r="Q352" s="16">
        <v>0</v>
      </c>
      <c r="R352" s="5"/>
      <c r="S352" s="17">
        <v>43168</v>
      </c>
      <c r="T352" s="17">
        <v>43168</v>
      </c>
      <c r="U352" s="17">
        <v>43266</v>
      </c>
      <c r="V352" s="17">
        <v>43266</v>
      </c>
      <c r="W352" s="17">
        <v>43168</v>
      </c>
      <c r="X352" s="17">
        <v>43367</v>
      </c>
      <c r="Y352" t="s">
        <v>1178</v>
      </c>
      <c r="Z352" t="s">
        <v>825</v>
      </c>
      <c r="AA352" t="s">
        <v>1179</v>
      </c>
      <c r="AC352" s="16">
        <v>1</v>
      </c>
      <c r="AD352" t="s">
        <v>795</v>
      </c>
      <c r="AE352" t="s">
        <v>961</v>
      </c>
      <c r="AF352" t="s">
        <v>740</v>
      </c>
      <c r="AG352" t="s">
        <v>1036</v>
      </c>
      <c r="AJ352" t="s">
        <v>963</v>
      </c>
      <c r="AK352" t="s">
        <v>964</v>
      </c>
      <c r="AL352" t="s">
        <v>965</v>
      </c>
      <c r="AM352" t="s">
        <v>531</v>
      </c>
      <c r="AP352" t="s">
        <v>966</v>
      </c>
      <c r="AQ352" t="s">
        <v>967</v>
      </c>
      <c r="AR352" t="s">
        <v>968</v>
      </c>
      <c r="AS352" t="s">
        <v>969</v>
      </c>
      <c r="AT352" t="s">
        <v>970</v>
      </c>
      <c r="AU352" t="s">
        <v>2105</v>
      </c>
    </row>
    <row r="353" spans="2:47" ht="11" outlineLevel="1" x14ac:dyDescent="0.15">
      <c r="B353" t="s">
        <v>2106</v>
      </c>
      <c r="C353" t="s">
        <v>1322</v>
      </c>
      <c r="D353" t="s">
        <v>200</v>
      </c>
      <c r="E353" t="s">
        <v>983</v>
      </c>
      <c r="F353" t="s">
        <v>798</v>
      </c>
      <c r="G353" t="s">
        <v>984</v>
      </c>
      <c r="H353" t="s">
        <v>985</v>
      </c>
      <c r="I353" t="s">
        <v>957</v>
      </c>
      <c r="J353" t="s">
        <v>609</v>
      </c>
      <c r="K353" t="s">
        <v>1547</v>
      </c>
      <c r="L353" t="s">
        <v>1548</v>
      </c>
      <c r="M353" s="5">
        <v>1100355.2</v>
      </c>
      <c r="N353" s="5">
        <v>1100355.2</v>
      </c>
      <c r="O353" s="5">
        <v>1100355.2</v>
      </c>
      <c r="P353" s="5"/>
      <c r="Q353" s="16">
        <v>0</v>
      </c>
      <c r="R353" s="5"/>
      <c r="S353" s="17">
        <v>43118</v>
      </c>
      <c r="T353" s="17">
        <v>43118</v>
      </c>
      <c r="U353" s="17">
        <v>43348</v>
      </c>
      <c r="V353" s="17">
        <v>43348</v>
      </c>
      <c r="W353" s="17">
        <v>43118</v>
      </c>
      <c r="X353" s="17">
        <v>43173</v>
      </c>
      <c r="Y353" t="s">
        <v>959</v>
      </c>
      <c r="Z353" t="s">
        <v>796</v>
      </c>
      <c r="AA353" t="s">
        <v>960</v>
      </c>
      <c r="AC353" s="16"/>
      <c r="AD353" t="s">
        <v>803</v>
      </c>
      <c r="AE353" t="s">
        <v>974</v>
      </c>
      <c r="AF353" t="s">
        <v>737</v>
      </c>
      <c r="AG353" t="s">
        <v>975</v>
      </c>
      <c r="AJ353" t="s">
        <v>963</v>
      </c>
      <c r="AK353" t="s">
        <v>979</v>
      </c>
      <c r="AL353" t="s">
        <v>965</v>
      </c>
      <c r="AM353" t="s">
        <v>456</v>
      </c>
      <c r="AP353" t="s">
        <v>966</v>
      </c>
      <c r="AQ353" t="s">
        <v>967</v>
      </c>
      <c r="AR353" t="s">
        <v>968</v>
      </c>
      <c r="AS353" t="s">
        <v>969</v>
      </c>
      <c r="AT353" t="s">
        <v>970</v>
      </c>
      <c r="AU353" t="s">
        <v>2107</v>
      </c>
    </row>
    <row r="354" spans="2:47" ht="11" outlineLevel="1" x14ac:dyDescent="0.15">
      <c r="B354" t="s">
        <v>2108</v>
      </c>
      <c r="C354" t="s">
        <v>2109</v>
      </c>
      <c r="D354" t="s">
        <v>188</v>
      </c>
      <c r="E354" t="s">
        <v>983</v>
      </c>
      <c r="F354" t="s">
        <v>798</v>
      </c>
      <c r="G354" t="s">
        <v>984</v>
      </c>
      <c r="H354" t="s">
        <v>985</v>
      </c>
      <c r="I354" t="s">
        <v>957</v>
      </c>
      <c r="J354" t="s">
        <v>644</v>
      </c>
      <c r="K354" t="s">
        <v>1926</v>
      </c>
      <c r="L354" t="s">
        <v>1927</v>
      </c>
      <c r="M354" s="5">
        <v>1073590</v>
      </c>
      <c r="N354" s="5">
        <v>1073590</v>
      </c>
      <c r="O354" s="5">
        <v>1073590</v>
      </c>
      <c r="P354" s="5"/>
      <c r="Q354" s="16">
        <v>0</v>
      </c>
      <c r="R354" s="5"/>
      <c r="S354" s="17">
        <v>41180</v>
      </c>
      <c r="T354" s="17">
        <v>41180</v>
      </c>
      <c r="U354" s="17">
        <v>41547</v>
      </c>
      <c r="V354" s="17">
        <v>41547</v>
      </c>
      <c r="W354" s="17">
        <v>41180</v>
      </c>
      <c r="X354" s="17">
        <v>43164</v>
      </c>
      <c r="Y354" t="s">
        <v>984</v>
      </c>
      <c r="Z354" t="s">
        <v>804</v>
      </c>
      <c r="AA354" t="s">
        <v>1000</v>
      </c>
      <c r="AC354" s="16"/>
      <c r="AD354" t="s">
        <v>803</v>
      </c>
      <c r="AE354" t="s">
        <v>974</v>
      </c>
      <c r="AF354" t="s">
        <v>738</v>
      </c>
      <c r="AG354" t="s">
        <v>988</v>
      </c>
      <c r="AJ354" t="s">
        <v>963</v>
      </c>
      <c r="AK354" t="s">
        <v>1928</v>
      </c>
      <c r="AL354" t="s">
        <v>965</v>
      </c>
      <c r="AM354" t="s">
        <v>645</v>
      </c>
      <c r="AP354" t="s">
        <v>966</v>
      </c>
      <c r="AQ354" t="s">
        <v>967</v>
      </c>
      <c r="AR354" t="s">
        <v>968</v>
      </c>
      <c r="AS354" t="s">
        <v>969</v>
      </c>
      <c r="AT354" t="s">
        <v>970</v>
      </c>
      <c r="AU354" t="s">
        <v>2110</v>
      </c>
    </row>
    <row r="355" spans="2:47" ht="11" outlineLevel="1" x14ac:dyDescent="0.15">
      <c r="B355" t="s">
        <v>2111</v>
      </c>
      <c r="C355" t="s">
        <v>380</v>
      </c>
      <c r="G355" t="s">
        <v>955</v>
      </c>
      <c r="H355" t="s">
        <v>956</v>
      </c>
      <c r="I355" t="s">
        <v>957</v>
      </c>
      <c r="J355" t="s">
        <v>714</v>
      </c>
      <c r="K355" t="s">
        <v>2112</v>
      </c>
      <c r="L355" t="s">
        <v>714</v>
      </c>
      <c r="M355" s="5">
        <v>1070493.1100000001</v>
      </c>
      <c r="N355" s="5">
        <v>1070493.1100000001</v>
      </c>
      <c r="O355" s="5">
        <v>1070493.1100000001</v>
      </c>
      <c r="P355" s="5"/>
      <c r="Q355" s="16">
        <v>0</v>
      </c>
      <c r="R355" s="5"/>
      <c r="S355" s="17">
        <v>43372</v>
      </c>
      <c r="T355" s="17">
        <v>43370</v>
      </c>
      <c r="U355" s="17">
        <v>43732</v>
      </c>
      <c r="V355" s="17">
        <v>43732</v>
      </c>
      <c r="W355" s="17">
        <v>43372</v>
      </c>
      <c r="X355" s="17">
        <v>43734</v>
      </c>
      <c r="Y355" t="s">
        <v>955</v>
      </c>
      <c r="Z355" t="s">
        <v>818</v>
      </c>
      <c r="AA355" t="s">
        <v>1030</v>
      </c>
      <c r="AC355" s="16">
        <v>4</v>
      </c>
      <c r="AD355" t="s">
        <v>795</v>
      </c>
      <c r="AE355" t="s">
        <v>961</v>
      </c>
      <c r="AF355" t="s">
        <v>738</v>
      </c>
      <c r="AG355" t="s">
        <v>988</v>
      </c>
      <c r="AJ355" t="s">
        <v>963</v>
      </c>
      <c r="AK355" t="s">
        <v>989</v>
      </c>
      <c r="AL355" t="s">
        <v>965</v>
      </c>
      <c r="AM355" t="s">
        <v>531</v>
      </c>
      <c r="AP355" t="s">
        <v>966</v>
      </c>
      <c r="AQ355" t="s">
        <v>967</v>
      </c>
      <c r="AR355" t="s">
        <v>968</v>
      </c>
      <c r="AS355" t="s">
        <v>969</v>
      </c>
      <c r="AT355" t="s">
        <v>970</v>
      </c>
      <c r="AU355" t="s">
        <v>2113</v>
      </c>
    </row>
    <row r="356" spans="2:47" ht="11" outlineLevel="1" x14ac:dyDescent="0.15">
      <c r="B356" t="s">
        <v>2114</v>
      </c>
      <c r="C356" t="s">
        <v>1149</v>
      </c>
      <c r="D356" t="s">
        <v>293</v>
      </c>
      <c r="E356" t="s">
        <v>983</v>
      </c>
      <c r="F356" t="s">
        <v>798</v>
      </c>
      <c r="G356" t="s">
        <v>984</v>
      </c>
      <c r="H356" t="s">
        <v>985</v>
      </c>
      <c r="I356" t="s">
        <v>957</v>
      </c>
      <c r="J356" t="s">
        <v>618</v>
      </c>
      <c r="K356" t="s">
        <v>2019</v>
      </c>
      <c r="L356" t="s">
        <v>618</v>
      </c>
      <c r="M356" s="5">
        <v>1069957.23</v>
      </c>
      <c r="N356" s="5">
        <v>1069957.23</v>
      </c>
      <c r="O356" s="5">
        <v>1069957.23</v>
      </c>
      <c r="P356" s="5"/>
      <c r="Q356" s="16">
        <v>0</v>
      </c>
      <c r="R356" s="5"/>
      <c r="S356" s="17">
        <v>42530</v>
      </c>
      <c r="T356" s="17">
        <v>42530</v>
      </c>
      <c r="U356" s="17">
        <v>42625</v>
      </c>
      <c r="V356" s="17">
        <v>42625</v>
      </c>
      <c r="W356" s="17">
        <v>42530</v>
      </c>
      <c r="X356" s="17">
        <v>42642</v>
      </c>
      <c r="Y356" t="s">
        <v>955</v>
      </c>
      <c r="Z356" t="s">
        <v>818</v>
      </c>
      <c r="AA356" t="s">
        <v>960</v>
      </c>
      <c r="AC356" s="16">
        <v>10</v>
      </c>
      <c r="AD356" t="s">
        <v>795</v>
      </c>
      <c r="AE356" t="s">
        <v>961</v>
      </c>
      <c r="AF356" t="s">
        <v>739</v>
      </c>
      <c r="AG356" t="s">
        <v>993</v>
      </c>
      <c r="AJ356" t="s">
        <v>963</v>
      </c>
      <c r="AK356" t="s">
        <v>996</v>
      </c>
      <c r="AL356" t="s">
        <v>965</v>
      </c>
      <c r="AM356" t="s">
        <v>456</v>
      </c>
      <c r="AP356" t="s">
        <v>966</v>
      </c>
      <c r="AQ356" t="s">
        <v>967</v>
      </c>
      <c r="AR356" t="s">
        <v>968</v>
      </c>
      <c r="AS356" t="s">
        <v>969</v>
      </c>
      <c r="AT356" t="s">
        <v>970</v>
      </c>
      <c r="AU356" t="s">
        <v>2115</v>
      </c>
    </row>
    <row r="357" spans="2:47" ht="11" outlineLevel="1" x14ac:dyDescent="0.15">
      <c r="B357" t="s">
        <v>2116</v>
      </c>
      <c r="C357" t="s">
        <v>2117</v>
      </c>
      <c r="D357" t="s">
        <v>177</v>
      </c>
      <c r="E357" t="s">
        <v>983</v>
      </c>
      <c r="F357" t="s">
        <v>798</v>
      </c>
      <c r="G357" t="s">
        <v>984</v>
      </c>
      <c r="H357" t="s">
        <v>985</v>
      </c>
      <c r="I357" t="s">
        <v>957</v>
      </c>
      <c r="J357" t="s">
        <v>638</v>
      </c>
      <c r="K357" t="s">
        <v>992</v>
      </c>
      <c r="L357" t="s">
        <v>638</v>
      </c>
      <c r="M357" s="5">
        <v>1069882.8799999999</v>
      </c>
      <c r="N357" s="5">
        <v>1069882.8799999999</v>
      </c>
      <c r="O357" s="5">
        <v>1069882.8799999999</v>
      </c>
      <c r="P357" s="5"/>
      <c r="Q357" s="16">
        <v>0</v>
      </c>
      <c r="R357" s="5"/>
      <c r="S357" s="17">
        <v>43733</v>
      </c>
      <c r="T357" s="17">
        <v>43733</v>
      </c>
      <c r="U357" s="17">
        <v>43939</v>
      </c>
      <c r="V357" s="17">
        <v>43939</v>
      </c>
      <c r="W357" s="17">
        <v>43733</v>
      </c>
      <c r="X357" s="17">
        <v>44033</v>
      </c>
      <c r="Y357" t="s">
        <v>959</v>
      </c>
      <c r="Z357" t="s">
        <v>796</v>
      </c>
      <c r="AA357" t="s">
        <v>960</v>
      </c>
      <c r="AC357" s="16"/>
      <c r="AD357" t="s">
        <v>795</v>
      </c>
      <c r="AE357" t="s">
        <v>961</v>
      </c>
      <c r="AF357" t="s">
        <v>739</v>
      </c>
      <c r="AG357" t="s">
        <v>993</v>
      </c>
      <c r="AH357" t="s">
        <v>1193</v>
      </c>
      <c r="AI357" t="s">
        <v>1194</v>
      </c>
      <c r="AJ357" t="s">
        <v>978</v>
      </c>
      <c r="AK357" t="s">
        <v>996</v>
      </c>
      <c r="AL357" t="s">
        <v>965</v>
      </c>
      <c r="AM357" t="s">
        <v>531</v>
      </c>
      <c r="AP357" t="s">
        <v>966</v>
      </c>
      <c r="AQ357" t="s">
        <v>967</v>
      </c>
      <c r="AR357" t="s">
        <v>968</v>
      </c>
      <c r="AS357" t="s">
        <v>969</v>
      </c>
      <c r="AT357" t="s">
        <v>970</v>
      </c>
      <c r="AU357" t="s">
        <v>2118</v>
      </c>
    </row>
    <row r="358" spans="2:47" ht="11" outlineLevel="1" x14ac:dyDescent="0.15">
      <c r="B358" t="s">
        <v>2119</v>
      </c>
      <c r="C358" t="s">
        <v>2080</v>
      </c>
      <c r="D358" t="s">
        <v>200</v>
      </c>
      <c r="E358" t="s">
        <v>983</v>
      </c>
      <c r="F358" t="s">
        <v>798</v>
      </c>
      <c r="G358" t="s">
        <v>984</v>
      </c>
      <c r="H358" t="s">
        <v>985</v>
      </c>
      <c r="I358" t="s">
        <v>957</v>
      </c>
      <c r="J358" t="s">
        <v>609</v>
      </c>
      <c r="K358" t="s">
        <v>1547</v>
      </c>
      <c r="L358" t="s">
        <v>1548</v>
      </c>
      <c r="M358" s="5">
        <v>1067843.01</v>
      </c>
      <c r="N358" s="5">
        <v>1067843.01</v>
      </c>
      <c r="O358" s="5">
        <v>1067843.01</v>
      </c>
      <c r="P358" s="5"/>
      <c r="Q358" s="16">
        <v>0</v>
      </c>
      <c r="R358" s="5"/>
      <c r="S358" s="17">
        <v>42331</v>
      </c>
      <c r="T358" s="17">
        <v>42331</v>
      </c>
      <c r="U358" s="17">
        <v>42794</v>
      </c>
      <c r="V358" s="17">
        <v>42794</v>
      </c>
      <c r="W358" s="17">
        <v>42331</v>
      </c>
      <c r="X358" s="17">
        <v>42331</v>
      </c>
      <c r="Y358" t="s">
        <v>959</v>
      </c>
      <c r="Z358" t="s">
        <v>796</v>
      </c>
      <c r="AA358" t="s">
        <v>960</v>
      </c>
      <c r="AC358" s="16">
        <v>3</v>
      </c>
      <c r="AD358" t="s">
        <v>803</v>
      </c>
      <c r="AE358" t="s">
        <v>974</v>
      </c>
      <c r="AF358" t="s">
        <v>737</v>
      </c>
      <c r="AG358" t="s">
        <v>975</v>
      </c>
      <c r="AJ358" t="s">
        <v>963</v>
      </c>
      <c r="AK358" t="s">
        <v>979</v>
      </c>
      <c r="AL358" t="s">
        <v>965</v>
      </c>
      <c r="AM358" t="s">
        <v>456</v>
      </c>
      <c r="AP358" t="s">
        <v>966</v>
      </c>
      <c r="AQ358" t="s">
        <v>967</v>
      </c>
      <c r="AR358" t="s">
        <v>968</v>
      </c>
      <c r="AS358" t="s">
        <v>969</v>
      </c>
      <c r="AT358" t="s">
        <v>970</v>
      </c>
      <c r="AU358" t="s">
        <v>2120</v>
      </c>
    </row>
    <row r="359" spans="2:47" ht="11" outlineLevel="1" x14ac:dyDescent="0.15">
      <c r="B359" t="s">
        <v>2121</v>
      </c>
      <c r="C359" t="s">
        <v>381</v>
      </c>
      <c r="G359" t="s">
        <v>955</v>
      </c>
      <c r="H359" t="s">
        <v>956</v>
      </c>
      <c r="I359" t="s">
        <v>957</v>
      </c>
      <c r="J359" t="s">
        <v>698</v>
      </c>
      <c r="K359" t="s">
        <v>2122</v>
      </c>
      <c r="L359" t="s">
        <v>698</v>
      </c>
      <c r="M359" s="5">
        <v>1052092</v>
      </c>
      <c r="N359" s="5">
        <v>1052092</v>
      </c>
      <c r="O359" s="5">
        <v>1052092</v>
      </c>
      <c r="P359" s="5"/>
      <c r="Q359" s="16">
        <v>0</v>
      </c>
      <c r="R359" s="5"/>
      <c r="S359" s="17">
        <v>45621</v>
      </c>
      <c r="T359" s="17">
        <v>45621</v>
      </c>
      <c r="U359" s="17">
        <v>45682</v>
      </c>
      <c r="V359" s="17">
        <v>45682</v>
      </c>
      <c r="W359" s="17">
        <v>45621</v>
      </c>
      <c r="X359" s="17">
        <v>45649</v>
      </c>
      <c r="Y359" t="s">
        <v>1178</v>
      </c>
      <c r="Z359" t="s">
        <v>825</v>
      </c>
      <c r="AA359" t="s">
        <v>1179</v>
      </c>
      <c r="AC359" s="16">
        <v>1</v>
      </c>
      <c r="AD359" t="s">
        <v>795</v>
      </c>
      <c r="AE359" t="s">
        <v>961</v>
      </c>
      <c r="AF359" t="s">
        <v>740</v>
      </c>
      <c r="AG359" t="s">
        <v>1036</v>
      </c>
      <c r="AJ359" t="s">
        <v>963</v>
      </c>
      <c r="AK359" t="s">
        <v>964</v>
      </c>
      <c r="AL359" t="s">
        <v>965</v>
      </c>
      <c r="AM359" t="s">
        <v>531</v>
      </c>
      <c r="AP359" t="s">
        <v>966</v>
      </c>
      <c r="AQ359" t="s">
        <v>967</v>
      </c>
      <c r="AR359" t="s">
        <v>968</v>
      </c>
      <c r="AS359" t="s">
        <v>969</v>
      </c>
      <c r="AT359" t="s">
        <v>970</v>
      </c>
      <c r="AU359" t="s">
        <v>2123</v>
      </c>
    </row>
    <row r="360" spans="2:47" ht="11" outlineLevel="1" x14ac:dyDescent="0.15">
      <c r="B360" t="s">
        <v>2124</v>
      </c>
      <c r="C360" t="s">
        <v>2125</v>
      </c>
      <c r="D360" t="s">
        <v>188</v>
      </c>
      <c r="E360" t="s">
        <v>983</v>
      </c>
      <c r="F360" t="s">
        <v>798</v>
      </c>
      <c r="G360" t="s">
        <v>984</v>
      </c>
      <c r="H360" t="s">
        <v>985</v>
      </c>
      <c r="I360" t="s">
        <v>957</v>
      </c>
      <c r="J360" t="s">
        <v>644</v>
      </c>
      <c r="K360" t="s">
        <v>1926</v>
      </c>
      <c r="L360" t="s">
        <v>1927</v>
      </c>
      <c r="M360" s="5">
        <v>1048433</v>
      </c>
      <c r="N360" s="5">
        <v>1048433</v>
      </c>
      <c r="O360" s="5">
        <v>1048433</v>
      </c>
      <c r="P360" s="5"/>
      <c r="Q360" s="16">
        <v>0</v>
      </c>
      <c r="R360" s="5"/>
      <c r="S360" s="17">
        <v>41911</v>
      </c>
      <c r="T360" s="17">
        <v>41908</v>
      </c>
      <c r="U360" s="17">
        <v>42551</v>
      </c>
      <c r="V360" s="17">
        <v>42551</v>
      </c>
      <c r="W360" s="17">
        <v>41911</v>
      </c>
      <c r="X360" s="17">
        <v>42402</v>
      </c>
      <c r="Y360" t="s">
        <v>984</v>
      </c>
      <c r="Z360" t="s">
        <v>804</v>
      </c>
      <c r="AA360" t="s">
        <v>1000</v>
      </c>
      <c r="AC360" s="16">
        <v>1</v>
      </c>
      <c r="AD360" t="s">
        <v>803</v>
      </c>
      <c r="AE360" t="s">
        <v>974</v>
      </c>
      <c r="AF360" t="s">
        <v>738</v>
      </c>
      <c r="AG360" t="s">
        <v>988</v>
      </c>
      <c r="AJ360" t="s">
        <v>963</v>
      </c>
      <c r="AK360" t="s">
        <v>1928</v>
      </c>
      <c r="AL360" t="s">
        <v>965</v>
      </c>
      <c r="AM360" t="s">
        <v>645</v>
      </c>
      <c r="AP360" t="s">
        <v>966</v>
      </c>
      <c r="AQ360" t="s">
        <v>967</v>
      </c>
      <c r="AR360" t="s">
        <v>968</v>
      </c>
      <c r="AS360" t="s">
        <v>969</v>
      </c>
      <c r="AT360" t="s">
        <v>970</v>
      </c>
      <c r="AU360" t="s">
        <v>2126</v>
      </c>
    </row>
    <row r="361" spans="2:47" ht="11" outlineLevel="1" x14ac:dyDescent="0.15">
      <c r="B361" t="s">
        <v>2127</v>
      </c>
      <c r="C361" t="s">
        <v>382</v>
      </c>
      <c r="G361" t="s">
        <v>955</v>
      </c>
      <c r="H361" t="s">
        <v>956</v>
      </c>
      <c r="I361" t="s">
        <v>957</v>
      </c>
      <c r="J361" t="s">
        <v>601</v>
      </c>
      <c r="K361" t="s">
        <v>1022</v>
      </c>
      <c r="L361" t="s">
        <v>601</v>
      </c>
      <c r="M361" s="5">
        <v>1048218.4</v>
      </c>
      <c r="N361" s="5">
        <v>1048218.4</v>
      </c>
      <c r="O361" s="5">
        <v>1048218.4</v>
      </c>
      <c r="P361" s="5"/>
      <c r="Q361" s="16">
        <v>0</v>
      </c>
      <c r="R361" s="5"/>
      <c r="S361" s="17">
        <v>44392</v>
      </c>
      <c r="T361" s="17">
        <v>44392</v>
      </c>
      <c r="U361" s="17">
        <v>44680</v>
      </c>
      <c r="V361" s="17">
        <v>45033</v>
      </c>
      <c r="W361" s="17">
        <v>44392</v>
      </c>
      <c r="X361" s="17">
        <v>45033</v>
      </c>
      <c r="Y361" t="s">
        <v>1178</v>
      </c>
      <c r="Z361" t="s">
        <v>825</v>
      </c>
      <c r="AA361" t="s">
        <v>1179</v>
      </c>
      <c r="AC361" s="16">
        <v>2</v>
      </c>
      <c r="AD361" t="s">
        <v>795</v>
      </c>
      <c r="AE361" t="s">
        <v>961</v>
      </c>
      <c r="AF361" t="s">
        <v>740</v>
      </c>
      <c r="AG361" t="s">
        <v>1036</v>
      </c>
      <c r="AH361" t="s">
        <v>1202</v>
      </c>
      <c r="AI361" t="s">
        <v>1203</v>
      </c>
      <c r="AJ361" t="s">
        <v>978</v>
      </c>
      <c r="AK361" t="s">
        <v>964</v>
      </c>
      <c r="AL361" t="s">
        <v>965</v>
      </c>
      <c r="AM361" t="s">
        <v>531</v>
      </c>
      <c r="AP361" t="s">
        <v>966</v>
      </c>
      <c r="AQ361" t="s">
        <v>967</v>
      </c>
      <c r="AR361" t="s">
        <v>968</v>
      </c>
      <c r="AS361" t="s">
        <v>969</v>
      </c>
      <c r="AT361" t="s">
        <v>970</v>
      </c>
      <c r="AU361" t="s">
        <v>2128</v>
      </c>
    </row>
    <row r="362" spans="2:47" ht="11" outlineLevel="1" x14ac:dyDescent="0.15">
      <c r="B362" t="s">
        <v>2129</v>
      </c>
      <c r="C362" t="s">
        <v>1337</v>
      </c>
      <c r="D362" t="s">
        <v>327</v>
      </c>
      <c r="E362" t="s">
        <v>983</v>
      </c>
      <c r="F362" t="s">
        <v>798</v>
      </c>
      <c r="G362" t="s">
        <v>984</v>
      </c>
      <c r="H362" t="s">
        <v>1272</v>
      </c>
      <c r="I362" t="s">
        <v>957</v>
      </c>
      <c r="J362" t="s">
        <v>697</v>
      </c>
      <c r="K362" t="s">
        <v>2130</v>
      </c>
      <c r="L362" t="s">
        <v>697</v>
      </c>
      <c r="M362" s="5">
        <v>1041020</v>
      </c>
      <c r="N362" s="5">
        <v>1041020</v>
      </c>
      <c r="O362" s="5">
        <v>1041020</v>
      </c>
      <c r="P362" s="5"/>
      <c r="Q362" s="16">
        <v>0</v>
      </c>
      <c r="R362" s="5"/>
      <c r="S362" s="17">
        <v>41558</v>
      </c>
      <c r="T362" s="17">
        <v>41556</v>
      </c>
      <c r="U362" s="17">
        <v>42044</v>
      </c>
      <c r="V362" s="17">
        <v>42044</v>
      </c>
      <c r="W362" s="17">
        <v>41558</v>
      </c>
      <c r="X362" s="17">
        <v>42045</v>
      </c>
      <c r="Y362" t="s">
        <v>959</v>
      </c>
      <c r="Z362" t="s">
        <v>796</v>
      </c>
      <c r="AA362" t="s">
        <v>960</v>
      </c>
      <c r="AC362" s="16">
        <v>2</v>
      </c>
      <c r="AD362" t="s">
        <v>795</v>
      </c>
      <c r="AE362" t="s">
        <v>961</v>
      </c>
      <c r="AF362" t="s">
        <v>740</v>
      </c>
      <c r="AG362" t="s">
        <v>1036</v>
      </c>
      <c r="AJ362" t="s">
        <v>963</v>
      </c>
      <c r="AK362" t="s">
        <v>964</v>
      </c>
      <c r="AL362" t="s">
        <v>965</v>
      </c>
      <c r="AM362" t="s">
        <v>456</v>
      </c>
      <c r="AP362" t="s">
        <v>966</v>
      </c>
      <c r="AQ362" t="s">
        <v>967</v>
      </c>
      <c r="AR362" t="s">
        <v>968</v>
      </c>
      <c r="AS362" t="s">
        <v>969</v>
      </c>
      <c r="AT362" t="s">
        <v>970</v>
      </c>
      <c r="AU362" t="s">
        <v>2131</v>
      </c>
    </row>
    <row r="363" spans="2:47" ht="11" outlineLevel="1" x14ac:dyDescent="0.15">
      <c r="B363" t="s">
        <v>2132</v>
      </c>
      <c r="C363" t="s">
        <v>2133</v>
      </c>
      <c r="D363" t="s">
        <v>383</v>
      </c>
      <c r="E363" t="s">
        <v>835</v>
      </c>
      <c r="F363" t="s">
        <v>798</v>
      </c>
      <c r="G363" t="s">
        <v>984</v>
      </c>
      <c r="H363" t="s">
        <v>985</v>
      </c>
      <c r="I363" t="s">
        <v>957</v>
      </c>
      <c r="J363" t="s">
        <v>715</v>
      </c>
      <c r="K363" t="s">
        <v>2134</v>
      </c>
      <c r="L363" t="s">
        <v>715</v>
      </c>
      <c r="M363" s="5">
        <v>1031888.06</v>
      </c>
      <c r="N363" s="5">
        <v>1031888.06</v>
      </c>
      <c r="O363" s="5">
        <v>1031888.06</v>
      </c>
      <c r="P363" s="5">
        <v>38064.71</v>
      </c>
      <c r="Q363" s="16">
        <v>0</v>
      </c>
      <c r="R363" s="5"/>
      <c r="S363" s="17">
        <v>45554</v>
      </c>
      <c r="T363" s="17">
        <v>45544</v>
      </c>
      <c r="U363" s="17">
        <v>45950</v>
      </c>
      <c r="V363" s="17">
        <v>45950</v>
      </c>
      <c r="W363" s="17">
        <v>45554</v>
      </c>
      <c r="X363" s="17">
        <v>45862</v>
      </c>
      <c r="Y363" t="s">
        <v>984</v>
      </c>
      <c r="Z363" t="s">
        <v>804</v>
      </c>
      <c r="AA363" t="s">
        <v>1000</v>
      </c>
      <c r="AC363" s="16">
        <v>1</v>
      </c>
      <c r="AD363" t="s">
        <v>795</v>
      </c>
      <c r="AE363" t="s">
        <v>961</v>
      </c>
      <c r="AF363" t="s">
        <v>744</v>
      </c>
      <c r="AG363" t="s">
        <v>1025</v>
      </c>
      <c r="AH363" t="s">
        <v>1058</v>
      </c>
      <c r="AI363" t="s">
        <v>1059</v>
      </c>
      <c r="AJ363" t="s">
        <v>978</v>
      </c>
      <c r="AK363" t="s">
        <v>964</v>
      </c>
      <c r="AL363" t="s">
        <v>965</v>
      </c>
      <c r="AM363" t="s">
        <v>531</v>
      </c>
      <c r="AP363" t="s">
        <v>966</v>
      </c>
      <c r="AQ363" t="s">
        <v>967</v>
      </c>
      <c r="AR363" t="s">
        <v>968</v>
      </c>
      <c r="AS363" t="s">
        <v>969</v>
      </c>
      <c r="AT363" t="s">
        <v>970</v>
      </c>
      <c r="AU363" t="s">
        <v>2135</v>
      </c>
    </row>
    <row r="364" spans="2:47" ht="11" outlineLevel="1" x14ac:dyDescent="0.15">
      <c r="B364" t="s">
        <v>2136</v>
      </c>
      <c r="C364" t="s">
        <v>2137</v>
      </c>
      <c r="D364" t="s">
        <v>280</v>
      </c>
      <c r="E364" t="s">
        <v>835</v>
      </c>
      <c r="F364" t="s">
        <v>798</v>
      </c>
      <c r="G364" t="s">
        <v>984</v>
      </c>
      <c r="H364" t="s">
        <v>985</v>
      </c>
      <c r="I364" t="s">
        <v>957</v>
      </c>
      <c r="J364" t="s">
        <v>677</v>
      </c>
      <c r="K364" t="s">
        <v>2104</v>
      </c>
      <c r="L364" t="s">
        <v>677</v>
      </c>
      <c r="M364" s="5">
        <v>1027790.61</v>
      </c>
      <c r="N364" s="5">
        <v>1027790.61</v>
      </c>
      <c r="O364" s="5">
        <v>1027790.61</v>
      </c>
      <c r="P364" s="5"/>
      <c r="Q364" s="16">
        <v>0</v>
      </c>
      <c r="R364" s="5"/>
      <c r="S364" s="17">
        <v>43880</v>
      </c>
      <c r="T364" s="17">
        <v>43879</v>
      </c>
      <c r="U364" s="17">
        <v>44327</v>
      </c>
      <c r="V364" s="17">
        <v>44327</v>
      </c>
      <c r="W364" s="17">
        <v>43880</v>
      </c>
      <c r="X364" s="17">
        <v>44966</v>
      </c>
      <c r="Y364" t="s">
        <v>1178</v>
      </c>
      <c r="Z364" t="s">
        <v>825</v>
      </c>
      <c r="AA364" t="s">
        <v>1179</v>
      </c>
      <c r="AC364" s="16">
        <v>1</v>
      </c>
      <c r="AD364" t="s">
        <v>795</v>
      </c>
      <c r="AE364" t="s">
        <v>961</v>
      </c>
      <c r="AF364" t="s">
        <v>740</v>
      </c>
      <c r="AG364" t="s">
        <v>1036</v>
      </c>
      <c r="AH364" t="s">
        <v>1058</v>
      </c>
      <c r="AI364" t="s">
        <v>1059</v>
      </c>
      <c r="AJ364" t="s">
        <v>978</v>
      </c>
      <c r="AK364" t="s">
        <v>964</v>
      </c>
      <c r="AL364" t="s">
        <v>965</v>
      </c>
      <c r="AM364" t="s">
        <v>531</v>
      </c>
      <c r="AP364" t="s">
        <v>966</v>
      </c>
      <c r="AQ364" t="s">
        <v>967</v>
      </c>
      <c r="AR364" t="s">
        <v>968</v>
      </c>
      <c r="AS364" t="s">
        <v>969</v>
      </c>
      <c r="AT364" t="s">
        <v>970</v>
      </c>
      <c r="AU364" t="s">
        <v>2138</v>
      </c>
    </row>
    <row r="365" spans="2:47" ht="11" outlineLevel="1" x14ac:dyDescent="0.15">
      <c r="B365" t="s">
        <v>2139</v>
      </c>
      <c r="C365" t="s">
        <v>384</v>
      </c>
      <c r="G365" t="s">
        <v>1140</v>
      </c>
      <c r="H365" t="s">
        <v>1141</v>
      </c>
      <c r="I365" t="s">
        <v>957</v>
      </c>
      <c r="J365" t="s">
        <v>716</v>
      </c>
      <c r="K365" t="s">
        <v>2140</v>
      </c>
      <c r="L365" t="s">
        <v>2141</v>
      </c>
      <c r="M365" s="5">
        <v>1027091.84</v>
      </c>
      <c r="N365" s="5">
        <v>1027091.84</v>
      </c>
      <c r="O365" s="5">
        <v>1055941.8400000001</v>
      </c>
      <c r="P365" s="5"/>
      <c r="Q365" s="16">
        <v>0</v>
      </c>
      <c r="R365" s="5"/>
      <c r="S365" s="17">
        <v>43106</v>
      </c>
      <c r="T365" s="17">
        <v>43105</v>
      </c>
      <c r="U365" s="17">
        <v>43350</v>
      </c>
      <c r="V365" s="17">
        <v>43350</v>
      </c>
      <c r="W365" s="17">
        <v>43106</v>
      </c>
      <c r="X365" s="17">
        <v>43283</v>
      </c>
      <c r="Y365" t="s">
        <v>1178</v>
      </c>
      <c r="Z365" t="s">
        <v>825</v>
      </c>
      <c r="AA365" t="s">
        <v>1179</v>
      </c>
      <c r="AC365" s="16">
        <v>2</v>
      </c>
      <c r="AD365" t="s">
        <v>901</v>
      </c>
      <c r="AE365" t="s">
        <v>2142</v>
      </c>
      <c r="AF365" t="s">
        <v>743</v>
      </c>
      <c r="AG365" t="s">
        <v>1075</v>
      </c>
      <c r="AH365" t="s">
        <v>1058</v>
      </c>
      <c r="AI365" t="s">
        <v>1059</v>
      </c>
      <c r="AJ365" t="s">
        <v>978</v>
      </c>
      <c r="AK365" t="s">
        <v>1376</v>
      </c>
      <c r="AL365" t="s">
        <v>965</v>
      </c>
      <c r="AM365" t="s">
        <v>531</v>
      </c>
      <c r="AP365" t="s">
        <v>966</v>
      </c>
      <c r="AQ365" t="s">
        <v>967</v>
      </c>
      <c r="AR365" t="s">
        <v>968</v>
      </c>
      <c r="AS365" t="s">
        <v>969</v>
      </c>
      <c r="AT365" t="s">
        <v>970</v>
      </c>
      <c r="AU365" t="s">
        <v>2143</v>
      </c>
    </row>
    <row r="366" spans="2:47" ht="11" outlineLevel="1" x14ac:dyDescent="0.15">
      <c r="B366" t="s">
        <v>2144</v>
      </c>
      <c r="C366" t="s">
        <v>2145</v>
      </c>
      <c r="D366" t="s">
        <v>163</v>
      </c>
      <c r="E366" t="s">
        <v>983</v>
      </c>
      <c r="F366" t="s">
        <v>798</v>
      </c>
      <c r="G366" t="s">
        <v>984</v>
      </c>
      <c r="H366" t="s">
        <v>985</v>
      </c>
      <c r="I366" t="s">
        <v>957</v>
      </c>
      <c r="J366" t="s">
        <v>600</v>
      </c>
      <c r="K366" t="s">
        <v>973</v>
      </c>
      <c r="L366" t="s">
        <v>600</v>
      </c>
      <c r="M366" s="5">
        <v>1025388.05</v>
      </c>
      <c r="N366" s="5">
        <v>1025388.05</v>
      </c>
      <c r="O366" s="5">
        <v>1025388.05</v>
      </c>
      <c r="P366" s="5"/>
      <c r="Q366" s="16">
        <v>0</v>
      </c>
      <c r="R366" s="5"/>
      <c r="S366" s="17">
        <v>43900</v>
      </c>
      <c r="T366" s="17">
        <v>43900</v>
      </c>
      <c r="U366" s="17">
        <v>44834</v>
      </c>
      <c r="V366" s="17">
        <v>44834</v>
      </c>
      <c r="W366" s="17">
        <v>43900</v>
      </c>
      <c r="X366" s="17">
        <v>44384</v>
      </c>
      <c r="Y366" t="s">
        <v>984</v>
      </c>
      <c r="Z366" t="s">
        <v>804</v>
      </c>
      <c r="AA366" t="s">
        <v>1000</v>
      </c>
      <c r="AC366" s="16"/>
      <c r="AD366" t="s">
        <v>803</v>
      </c>
      <c r="AE366" t="s">
        <v>974</v>
      </c>
      <c r="AF366" t="s">
        <v>737</v>
      </c>
      <c r="AG366" t="s">
        <v>975</v>
      </c>
      <c r="AH366" t="s">
        <v>976</v>
      </c>
      <c r="AI366" t="s">
        <v>977</v>
      </c>
      <c r="AJ366" t="s">
        <v>978</v>
      </c>
      <c r="AK366" t="s">
        <v>979</v>
      </c>
      <c r="AL366" t="s">
        <v>965</v>
      </c>
      <c r="AM366" t="s">
        <v>456</v>
      </c>
      <c r="AP366" t="s">
        <v>966</v>
      </c>
      <c r="AQ366" t="s">
        <v>967</v>
      </c>
      <c r="AR366" t="s">
        <v>968</v>
      </c>
      <c r="AS366" t="s">
        <v>969</v>
      </c>
      <c r="AT366" t="s">
        <v>970</v>
      </c>
      <c r="AU366" t="s">
        <v>2146</v>
      </c>
    </row>
    <row r="367" spans="2:47" ht="11" outlineLevel="1" x14ac:dyDescent="0.15">
      <c r="B367" t="s">
        <v>2147</v>
      </c>
      <c r="C367" t="s">
        <v>2148</v>
      </c>
      <c r="D367" t="s">
        <v>170</v>
      </c>
      <c r="E367" t="s">
        <v>983</v>
      </c>
      <c r="F367" t="s">
        <v>807</v>
      </c>
      <c r="G367" t="s">
        <v>984</v>
      </c>
      <c r="H367" t="s">
        <v>985</v>
      </c>
      <c r="I367" t="s">
        <v>957</v>
      </c>
      <c r="J367" t="s">
        <v>603</v>
      </c>
      <c r="K367" t="s">
        <v>1299</v>
      </c>
      <c r="L367" t="s">
        <v>1380</v>
      </c>
      <c r="M367" s="5">
        <v>1021886.79</v>
      </c>
      <c r="N367" s="5">
        <v>1021886.79</v>
      </c>
      <c r="O367" s="5">
        <v>1021886.79</v>
      </c>
      <c r="P367" s="5"/>
      <c r="Q367" s="16">
        <v>0</v>
      </c>
      <c r="R367" s="5"/>
      <c r="S367" s="17">
        <v>45181</v>
      </c>
      <c r="T367" s="17">
        <v>45181</v>
      </c>
      <c r="U367" s="17">
        <v>45326</v>
      </c>
      <c r="V367" s="17">
        <v>45326</v>
      </c>
      <c r="W367" s="17">
        <v>45181</v>
      </c>
      <c r="X367" s="17">
        <v>45435</v>
      </c>
      <c r="Y367" t="s">
        <v>959</v>
      </c>
      <c r="Z367" t="s">
        <v>796</v>
      </c>
      <c r="AA367" t="s">
        <v>1023</v>
      </c>
      <c r="AB367" t="s">
        <v>1024</v>
      </c>
      <c r="AC367" s="16">
        <v>3</v>
      </c>
      <c r="AD367" t="s">
        <v>795</v>
      </c>
      <c r="AE367" t="s">
        <v>961</v>
      </c>
      <c r="AF367" t="s">
        <v>755</v>
      </c>
      <c r="AG367" t="s">
        <v>1049</v>
      </c>
      <c r="AH367" t="s">
        <v>1193</v>
      </c>
      <c r="AI367" t="s">
        <v>1194</v>
      </c>
      <c r="AJ367" t="s">
        <v>978</v>
      </c>
      <c r="AK367" t="s">
        <v>964</v>
      </c>
      <c r="AL367" t="s">
        <v>965</v>
      </c>
      <c r="AM367" t="s">
        <v>456</v>
      </c>
      <c r="AP367" t="s">
        <v>966</v>
      </c>
      <c r="AQ367" t="s">
        <v>967</v>
      </c>
      <c r="AR367" t="s">
        <v>968</v>
      </c>
      <c r="AS367" t="s">
        <v>969</v>
      </c>
      <c r="AT367" t="s">
        <v>970</v>
      </c>
      <c r="AU367" t="s">
        <v>2149</v>
      </c>
    </row>
    <row r="368" spans="2:47" ht="11" outlineLevel="1" x14ac:dyDescent="0.15">
      <c r="B368" t="s">
        <v>2150</v>
      </c>
      <c r="C368" t="s">
        <v>385</v>
      </c>
      <c r="G368" t="s">
        <v>1140</v>
      </c>
      <c r="H368" t="s">
        <v>1141</v>
      </c>
      <c r="I368" t="s">
        <v>957</v>
      </c>
      <c r="J368" t="s">
        <v>685</v>
      </c>
      <c r="K368" t="s">
        <v>2058</v>
      </c>
      <c r="L368" t="s">
        <v>685</v>
      </c>
      <c r="M368" s="5">
        <v>1013229</v>
      </c>
      <c r="N368" s="5">
        <v>1013229</v>
      </c>
      <c r="O368" s="5">
        <v>1013229</v>
      </c>
      <c r="P368" s="5"/>
      <c r="Q368" s="16">
        <v>0</v>
      </c>
      <c r="R368" s="5"/>
      <c r="S368" s="17">
        <v>42272</v>
      </c>
      <c r="T368" s="17">
        <v>42272</v>
      </c>
      <c r="U368" s="17">
        <v>42429</v>
      </c>
      <c r="V368" s="17">
        <v>42429</v>
      </c>
      <c r="W368" s="17">
        <v>42272</v>
      </c>
      <c r="X368" s="17">
        <v>42424</v>
      </c>
      <c r="Y368" t="s">
        <v>1178</v>
      </c>
      <c r="Z368" t="s">
        <v>825</v>
      </c>
      <c r="AA368" t="s">
        <v>1179</v>
      </c>
      <c r="AC368" s="16">
        <v>1</v>
      </c>
      <c r="AD368" t="s">
        <v>795</v>
      </c>
      <c r="AE368" t="s">
        <v>961</v>
      </c>
      <c r="AF368" t="s">
        <v>740</v>
      </c>
      <c r="AG368" t="s">
        <v>1036</v>
      </c>
      <c r="AJ368" t="s">
        <v>963</v>
      </c>
      <c r="AK368" t="s">
        <v>964</v>
      </c>
      <c r="AL368" t="s">
        <v>965</v>
      </c>
      <c r="AM368" t="s">
        <v>531</v>
      </c>
      <c r="AP368" t="s">
        <v>966</v>
      </c>
      <c r="AQ368" t="s">
        <v>967</v>
      </c>
      <c r="AR368" t="s">
        <v>968</v>
      </c>
      <c r="AS368" t="s">
        <v>969</v>
      </c>
      <c r="AT368" t="s">
        <v>970</v>
      </c>
      <c r="AU368" t="s">
        <v>2151</v>
      </c>
    </row>
    <row r="369" spans="2:47" ht="11" outlineLevel="1" x14ac:dyDescent="0.15">
      <c r="B369" t="s">
        <v>2152</v>
      </c>
      <c r="C369" t="s">
        <v>2153</v>
      </c>
      <c r="D369" t="s">
        <v>177</v>
      </c>
      <c r="E369" t="s">
        <v>983</v>
      </c>
      <c r="F369" t="s">
        <v>798</v>
      </c>
      <c r="G369" t="s">
        <v>984</v>
      </c>
      <c r="H369" t="s">
        <v>985</v>
      </c>
      <c r="I369" t="s">
        <v>957</v>
      </c>
      <c r="J369" t="s">
        <v>638</v>
      </c>
      <c r="K369" t="s">
        <v>992</v>
      </c>
      <c r="L369" t="s">
        <v>638</v>
      </c>
      <c r="M369" s="5">
        <v>1011287.25</v>
      </c>
      <c r="N369" s="5">
        <v>1011287.25</v>
      </c>
      <c r="O369" s="5">
        <v>1011287.25</v>
      </c>
      <c r="P369" s="5"/>
      <c r="Q369" s="16">
        <v>0</v>
      </c>
      <c r="R369" s="5"/>
      <c r="S369" s="17">
        <v>43356</v>
      </c>
      <c r="T369" s="17">
        <v>43356</v>
      </c>
      <c r="U369" s="17">
        <v>43585</v>
      </c>
      <c r="V369" s="17">
        <v>43585</v>
      </c>
      <c r="W369" s="17">
        <v>43356</v>
      </c>
      <c r="X369" s="17">
        <v>43654</v>
      </c>
      <c r="Y369" t="s">
        <v>959</v>
      </c>
      <c r="Z369" t="s">
        <v>796</v>
      </c>
      <c r="AA369" t="s">
        <v>960</v>
      </c>
      <c r="AC369" s="16"/>
      <c r="AD369" t="s">
        <v>795</v>
      </c>
      <c r="AE369" t="s">
        <v>961</v>
      </c>
      <c r="AF369" t="s">
        <v>739</v>
      </c>
      <c r="AG369" t="s">
        <v>993</v>
      </c>
      <c r="AJ369" t="s">
        <v>963</v>
      </c>
      <c r="AK369" t="s">
        <v>996</v>
      </c>
      <c r="AL369" t="s">
        <v>965</v>
      </c>
      <c r="AM369" t="s">
        <v>531</v>
      </c>
      <c r="AP369" t="s">
        <v>966</v>
      </c>
      <c r="AQ369" t="s">
        <v>967</v>
      </c>
      <c r="AR369" t="s">
        <v>968</v>
      </c>
      <c r="AS369" t="s">
        <v>969</v>
      </c>
      <c r="AT369" t="s">
        <v>970</v>
      </c>
      <c r="AU369" t="s">
        <v>2154</v>
      </c>
    </row>
    <row r="370" spans="2:47" ht="11" outlineLevel="1" x14ac:dyDescent="0.15">
      <c r="B370" t="s">
        <v>2155</v>
      </c>
      <c r="C370" t="s">
        <v>2156</v>
      </c>
      <c r="D370" t="s">
        <v>304</v>
      </c>
      <c r="E370" t="s">
        <v>835</v>
      </c>
      <c r="F370" t="s">
        <v>798</v>
      </c>
      <c r="G370" t="s">
        <v>984</v>
      </c>
      <c r="H370" t="s">
        <v>985</v>
      </c>
      <c r="I370" t="s">
        <v>957</v>
      </c>
      <c r="J370" t="s">
        <v>660</v>
      </c>
      <c r="K370" t="s">
        <v>1702</v>
      </c>
      <c r="L370" t="s">
        <v>1703</v>
      </c>
      <c r="M370" s="5">
        <v>1010836.61</v>
      </c>
      <c r="N370" s="5">
        <v>1010836.61</v>
      </c>
      <c r="O370" s="5">
        <v>1010836.61</v>
      </c>
      <c r="P370" s="5"/>
      <c r="Q370" s="16">
        <v>0</v>
      </c>
      <c r="R370" s="5"/>
      <c r="S370" s="17">
        <v>41802</v>
      </c>
      <c r="T370" s="17">
        <v>41802</v>
      </c>
      <c r="U370" s="17">
        <v>42369</v>
      </c>
      <c r="V370" s="17">
        <v>42369</v>
      </c>
      <c r="W370" s="17">
        <v>41802</v>
      </c>
      <c r="X370" s="17">
        <v>42341</v>
      </c>
      <c r="Y370" t="s">
        <v>959</v>
      </c>
      <c r="Z370" t="s">
        <v>796</v>
      </c>
      <c r="AA370" t="s">
        <v>960</v>
      </c>
      <c r="AC370" s="16">
        <v>1</v>
      </c>
      <c r="AD370" t="s">
        <v>795</v>
      </c>
      <c r="AE370" t="s">
        <v>961</v>
      </c>
      <c r="AF370" t="s">
        <v>740</v>
      </c>
      <c r="AG370" t="s">
        <v>1036</v>
      </c>
      <c r="AJ370" t="s">
        <v>963</v>
      </c>
      <c r="AK370" t="s">
        <v>964</v>
      </c>
      <c r="AL370" t="s">
        <v>965</v>
      </c>
      <c r="AM370" t="s">
        <v>456</v>
      </c>
      <c r="AP370" t="s">
        <v>966</v>
      </c>
      <c r="AQ370" t="s">
        <v>967</v>
      </c>
      <c r="AR370" t="s">
        <v>968</v>
      </c>
      <c r="AS370" t="s">
        <v>969</v>
      </c>
      <c r="AT370" t="s">
        <v>970</v>
      </c>
      <c r="AU370" t="s">
        <v>2157</v>
      </c>
    </row>
    <row r="371" spans="2:47" ht="11" outlineLevel="1" x14ac:dyDescent="0.15">
      <c r="B371" t="s">
        <v>2158</v>
      </c>
      <c r="C371" t="s">
        <v>1383</v>
      </c>
      <c r="D371" t="s">
        <v>293</v>
      </c>
      <c r="E371" t="s">
        <v>983</v>
      </c>
      <c r="F371" t="s">
        <v>798</v>
      </c>
      <c r="G371" t="s">
        <v>984</v>
      </c>
      <c r="H371" t="s">
        <v>985</v>
      </c>
      <c r="I371" t="s">
        <v>957</v>
      </c>
      <c r="J371" t="s">
        <v>618</v>
      </c>
      <c r="K371" t="s">
        <v>2019</v>
      </c>
      <c r="L371" t="s">
        <v>618</v>
      </c>
      <c r="M371" s="5">
        <v>1001108.03</v>
      </c>
      <c r="N371" s="5">
        <v>1001108.03</v>
      </c>
      <c r="O371" s="5">
        <v>1001108.03</v>
      </c>
      <c r="P371" s="5"/>
      <c r="Q371" s="16">
        <v>0</v>
      </c>
      <c r="R371" s="5"/>
      <c r="S371" s="17">
        <v>42524</v>
      </c>
      <c r="T371" s="17">
        <v>42524</v>
      </c>
      <c r="U371" s="17">
        <v>42727</v>
      </c>
      <c r="V371" s="17">
        <v>42727</v>
      </c>
      <c r="W371" s="17">
        <v>42524</v>
      </c>
      <c r="X371" s="17">
        <v>42760</v>
      </c>
      <c r="Y371" t="s">
        <v>955</v>
      </c>
      <c r="Z371" t="s">
        <v>818</v>
      </c>
      <c r="AA371" t="s">
        <v>960</v>
      </c>
      <c r="AC371" s="16">
        <v>10</v>
      </c>
      <c r="AD371" t="s">
        <v>795</v>
      </c>
      <c r="AE371" t="s">
        <v>961</v>
      </c>
      <c r="AF371" t="s">
        <v>739</v>
      </c>
      <c r="AG371" t="s">
        <v>993</v>
      </c>
      <c r="AJ371" t="s">
        <v>963</v>
      </c>
      <c r="AK371" t="s">
        <v>996</v>
      </c>
      <c r="AL371" t="s">
        <v>965</v>
      </c>
      <c r="AM371" t="s">
        <v>456</v>
      </c>
      <c r="AP371" t="s">
        <v>966</v>
      </c>
      <c r="AQ371" t="s">
        <v>967</v>
      </c>
      <c r="AR371" t="s">
        <v>968</v>
      </c>
      <c r="AS371" t="s">
        <v>969</v>
      </c>
      <c r="AT371" t="s">
        <v>970</v>
      </c>
      <c r="AU371" t="s">
        <v>2159</v>
      </c>
    </row>
    <row r="372" spans="2:47" ht="11" outlineLevel="1" x14ac:dyDescent="0.15">
      <c r="B372" t="s">
        <v>2160</v>
      </c>
      <c r="C372" t="s">
        <v>386</v>
      </c>
      <c r="G372" t="s">
        <v>1140</v>
      </c>
      <c r="H372" t="s">
        <v>1141</v>
      </c>
      <c r="I372" t="s">
        <v>957</v>
      </c>
      <c r="J372" t="s">
        <v>642</v>
      </c>
      <c r="K372" t="s">
        <v>1062</v>
      </c>
      <c r="L372" t="s">
        <v>642</v>
      </c>
      <c r="M372" s="5">
        <v>1000000</v>
      </c>
      <c r="N372" s="5">
        <v>1000000</v>
      </c>
      <c r="O372" s="5">
        <v>1000000</v>
      </c>
      <c r="P372" s="5"/>
      <c r="Q372" s="16">
        <v>0</v>
      </c>
      <c r="R372" s="5"/>
      <c r="S372" s="17">
        <v>45198</v>
      </c>
      <c r="T372" s="17">
        <v>45198</v>
      </c>
      <c r="U372" s="17">
        <v>45230</v>
      </c>
      <c r="V372" s="17">
        <v>45230</v>
      </c>
      <c r="W372" s="17">
        <v>45198</v>
      </c>
      <c r="X372" s="17">
        <v>45198</v>
      </c>
      <c r="Y372" t="s">
        <v>959</v>
      </c>
      <c r="Z372" t="s">
        <v>796</v>
      </c>
      <c r="AA372" t="s">
        <v>960</v>
      </c>
      <c r="AC372" s="16">
        <v>3</v>
      </c>
      <c r="AD372" t="s">
        <v>795</v>
      </c>
      <c r="AE372" t="s">
        <v>961</v>
      </c>
      <c r="AF372" t="s">
        <v>746</v>
      </c>
      <c r="AG372" t="s">
        <v>962</v>
      </c>
      <c r="AJ372" t="s">
        <v>963</v>
      </c>
      <c r="AK372" t="s">
        <v>964</v>
      </c>
      <c r="AL372" t="s">
        <v>965</v>
      </c>
      <c r="AM372" t="s">
        <v>531</v>
      </c>
      <c r="AP372" t="s">
        <v>966</v>
      </c>
      <c r="AQ372" t="s">
        <v>967</v>
      </c>
      <c r="AR372" t="s">
        <v>968</v>
      </c>
      <c r="AS372" t="s">
        <v>969</v>
      </c>
      <c r="AT372" t="s">
        <v>970</v>
      </c>
      <c r="AU372" t="s">
        <v>2161</v>
      </c>
    </row>
    <row r="373" spans="2:47" ht="11" outlineLevel="1" x14ac:dyDescent="0.15">
      <c r="B373" t="s">
        <v>2162</v>
      </c>
      <c r="C373" t="s">
        <v>2163</v>
      </c>
      <c r="D373" t="s">
        <v>237</v>
      </c>
      <c r="E373" t="s">
        <v>835</v>
      </c>
      <c r="F373" t="s">
        <v>807</v>
      </c>
      <c r="G373" t="s">
        <v>984</v>
      </c>
      <c r="H373" t="s">
        <v>985</v>
      </c>
      <c r="I373" t="s">
        <v>957</v>
      </c>
      <c r="J373" t="s">
        <v>660</v>
      </c>
      <c r="K373" t="s">
        <v>1702</v>
      </c>
      <c r="L373" t="s">
        <v>1703</v>
      </c>
      <c r="M373" s="5">
        <v>994944</v>
      </c>
      <c r="N373" s="5">
        <v>994944</v>
      </c>
      <c r="O373" s="5">
        <v>994944</v>
      </c>
      <c r="P373" s="5"/>
      <c r="Q373" s="16">
        <v>0</v>
      </c>
      <c r="R373" s="5"/>
      <c r="S373" s="17">
        <v>43186</v>
      </c>
      <c r="T373" s="17">
        <v>43186</v>
      </c>
      <c r="U373" s="17">
        <v>43343</v>
      </c>
      <c r="V373" s="17">
        <v>43343</v>
      </c>
      <c r="W373" s="17">
        <v>43186</v>
      </c>
      <c r="X373" s="17">
        <v>43286</v>
      </c>
      <c r="Y373" t="s">
        <v>959</v>
      </c>
      <c r="Z373" t="s">
        <v>796</v>
      </c>
      <c r="AA373" t="s">
        <v>960</v>
      </c>
      <c r="AC373" s="16">
        <v>1</v>
      </c>
      <c r="AD373" t="s">
        <v>795</v>
      </c>
      <c r="AE373" t="s">
        <v>961</v>
      </c>
      <c r="AF373" t="s">
        <v>740</v>
      </c>
      <c r="AG373" t="s">
        <v>1036</v>
      </c>
      <c r="AJ373" t="s">
        <v>963</v>
      </c>
      <c r="AK373" t="s">
        <v>964</v>
      </c>
      <c r="AL373" t="s">
        <v>965</v>
      </c>
      <c r="AM373" t="s">
        <v>531</v>
      </c>
      <c r="AP373" t="s">
        <v>966</v>
      </c>
      <c r="AQ373" t="s">
        <v>967</v>
      </c>
      <c r="AR373" t="s">
        <v>968</v>
      </c>
      <c r="AS373" t="s">
        <v>969</v>
      </c>
      <c r="AT373" t="s">
        <v>970</v>
      </c>
      <c r="AU373" t="s">
        <v>2164</v>
      </c>
    </row>
    <row r="374" spans="2:47" ht="11" outlineLevel="1" x14ac:dyDescent="0.15">
      <c r="B374" t="s">
        <v>2165</v>
      </c>
      <c r="C374" t="s">
        <v>1698</v>
      </c>
      <c r="D374" t="s">
        <v>196</v>
      </c>
      <c r="E374" t="s">
        <v>983</v>
      </c>
      <c r="F374" t="s">
        <v>807</v>
      </c>
      <c r="G374" t="s">
        <v>984</v>
      </c>
      <c r="H374" t="s">
        <v>1272</v>
      </c>
      <c r="I374" t="s">
        <v>957</v>
      </c>
      <c r="J374" t="s">
        <v>604</v>
      </c>
      <c r="K374" t="s">
        <v>1088</v>
      </c>
      <c r="L374" t="s">
        <v>604</v>
      </c>
      <c r="M374" s="5">
        <v>994110.29</v>
      </c>
      <c r="N374" s="5">
        <v>994110.29</v>
      </c>
      <c r="O374" s="5">
        <v>994110.29</v>
      </c>
      <c r="P374" s="5"/>
      <c r="Q374" s="16">
        <v>0</v>
      </c>
      <c r="R374" s="5"/>
      <c r="S374" s="17">
        <v>41905</v>
      </c>
      <c r="T374" s="17">
        <v>41905</v>
      </c>
      <c r="U374" s="17">
        <v>42009</v>
      </c>
      <c r="V374" s="17">
        <v>42009</v>
      </c>
      <c r="W374" s="17">
        <v>41905</v>
      </c>
      <c r="X374" s="17">
        <v>42025</v>
      </c>
      <c r="Y374" t="s">
        <v>955</v>
      </c>
      <c r="Z374" t="s">
        <v>818</v>
      </c>
      <c r="AA374" t="s">
        <v>1023</v>
      </c>
      <c r="AB374" t="s">
        <v>1024</v>
      </c>
      <c r="AC374" s="16">
        <v>1</v>
      </c>
      <c r="AD374" t="s">
        <v>795</v>
      </c>
      <c r="AE374" t="s">
        <v>961</v>
      </c>
      <c r="AF374" t="s">
        <v>739</v>
      </c>
      <c r="AG374" t="s">
        <v>993</v>
      </c>
      <c r="AJ374" t="s">
        <v>963</v>
      </c>
      <c r="AK374" t="s">
        <v>996</v>
      </c>
      <c r="AL374" t="s">
        <v>965</v>
      </c>
      <c r="AM374" t="s">
        <v>456</v>
      </c>
      <c r="AP374" t="s">
        <v>966</v>
      </c>
      <c r="AQ374" t="s">
        <v>967</v>
      </c>
      <c r="AR374" t="s">
        <v>968</v>
      </c>
      <c r="AS374" t="s">
        <v>969</v>
      </c>
      <c r="AT374" t="s">
        <v>970</v>
      </c>
      <c r="AU374" t="s">
        <v>2166</v>
      </c>
    </row>
    <row r="375" spans="2:47" ht="11" outlineLevel="1" x14ac:dyDescent="0.15">
      <c r="B375" t="s">
        <v>2167</v>
      </c>
      <c r="C375" t="s">
        <v>2168</v>
      </c>
      <c r="G375" t="s">
        <v>955</v>
      </c>
      <c r="H375" t="s">
        <v>956</v>
      </c>
      <c r="I375" t="s">
        <v>957</v>
      </c>
      <c r="J375" t="s">
        <v>604</v>
      </c>
      <c r="K375" t="s">
        <v>1088</v>
      </c>
      <c r="L375" t="s">
        <v>604</v>
      </c>
      <c r="M375" s="5">
        <v>987098.72</v>
      </c>
      <c r="N375" s="5">
        <v>987098.72</v>
      </c>
      <c r="O375" s="5">
        <v>1052058.72</v>
      </c>
      <c r="P375" s="5"/>
      <c r="Q375" s="16">
        <v>0</v>
      </c>
      <c r="R375" s="5"/>
      <c r="S375" s="17">
        <v>43347</v>
      </c>
      <c r="T375" s="17">
        <v>43347</v>
      </c>
      <c r="U375" s="17">
        <v>43553</v>
      </c>
      <c r="V375" s="17">
        <v>43553</v>
      </c>
      <c r="W375" s="17">
        <v>43347</v>
      </c>
      <c r="X375" s="17">
        <v>43552</v>
      </c>
      <c r="Y375" t="s">
        <v>955</v>
      </c>
      <c r="Z375" t="s">
        <v>818</v>
      </c>
      <c r="AA375" t="s">
        <v>960</v>
      </c>
      <c r="AC375" s="16">
        <v>2</v>
      </c>
      <c r="AD375" t="s">
        <v>795</v>
      </c>
      <c r="AE375" t="s">
        <v>961</v>
      </c>
      <c r="AF375" t="s">
        <v>740</v>
      </c>
      <c r="AG375" t="s">
        <v>1036</v>
      </c>
      <c r="AJ375" t="s">
        <v>963</v>
      </c>
      <c r="AK375" t="s">
        <v>964</v>
      </c>
      <c r="AL375" t="s">
        <v>965</v>
      </c>
      <c r="AM375" t="s">
        <v>531</v>
      </c>
      <c r="AP375" t="s">
        <v>966</v>
      </c>
      <c r="AQ375" t="s">
        <v>967</v>
      </c>
      <c r="AR375" t="s">
        <v>968</v>
      </c>
      <c r="AS375" t="s">
        <v>969</v>
      </c>
      <c r="AT375" t="s">
        <v>970</v>
      </c>
      <c r="AU375" t="s">
        <v>2169</v>
      </c>
    </row>
    <row r="376" spans="2:47" ht="11" outlineLevel="1" x14ac:dyDescent="0.15">
      <c r="B376" t="s">
        <v>2170</v>
      </c>
      <c r="C376" t="s">
        <v>2171</v>
      </c>
      <c r="G376" t="s">
        <v>1140</v>
      </c>
      <c r="H376" t="s">
        <v>1141</v>
      </c>
      <c r="I376" t="s">
        <v>957</v>
      </c>
      <c r="J376" t="s">
        <v>2172</v>
      </c>
      <c r="K376" t="s">
        <v>2173</v>
      </c>
      <c r="L376" t="s">
        <v>2172</v>
      </c>
      <c r="M376" s="5">
        <v>967381.98</v>
      </c>
      <c r="N376" s="5">
        <v>967381.98</v>
      </c>
      <c r="O376" s="5">
        <v>967381.98</v>
      </c>
      <c r="P376" s="5"/>
      <c r="Q376" s="16">
        <v>0</v>
      </c>
      <c r="R376" s="5"/>
      <c r="S376" s="17">
        <v>45483</v>
      </c>
      <c r="T376" s="17">
        <v>45483</v>
      </c>
      <c r="U376" s="17">
        <v>45778</v>
      </c>
      <c r="V376" s="17">
        <v>45778</v>
      </c>
      <c r="W376" s="17">
        <v>45483</v>
      </c>
      <c r="X376" s="17">
        <v>45771</v>
      </c>
      <c r="Y376" t="s">
        <v>1178</v>
      </c>
      <c r="Z376" t="s">
        <v>825</v>
      </c>
      <c r="AA376" t="s">
        <v>1179</v>
      </c>
      <c r="AC376" s="16">
        <v>1</v>
      </c>
      <c r="AD376" t="s">
        <v>795</v>
      </c>
      <c r="AE376" t="s">
        <v>961</v>
      </c>
      <c r="AF376" t="s">
        <v>748</v>
      </c>
      <c r="AG376" t="s">
        <v>1057</v>
      </c>
      <c r="AH376" t="s">
        <v>1058</v>
      </c>
      <c r="AI376" t="s">
        <v>1059</v>
      </c>
      <c r="AJ376" t="s">
        <v>978</v>
      </c>
      <c r="AK376" t="s">
        <v>964</v>
      </c>
      <c r="AL376" t="s">
        <v>965</v>
      </c>
      <c r="AM376" t="s">
        <v>531</v>
      </c>
      <c r="AP376" t="s">
        <v>966</v>
      </c>
      <c r="AQ376" t="s">
        <v>967</v>
      </c>
      <c r="AR376" t="s">
        <v>968</v>
      </c>
      <c r="AS376" t="s">
        <v>969</v>
      </c>
      <c r="AT376" t="s">
        <v>970</v>
      </c>
      <c r="AU376" t="s">
        <v>2174</v>
      </c>
    </row>
    <row r="377" spans="2:47" ht="11" outlineLevel="1" x14ac:dyDescent="0.15">
      <c r="B377" t="s">
        <v>2175</v>
      </c>
      <c r="C377" t="s">
        <v>1649</v>
      </c>
      <c r="D377" t="s">
        <v>184</v>
      </c>
      <c r="E377" t="s">
        <v>835</v>
      </c>
      <c r="F377" t="s">
        <v>807</v>
      </c>
      <c r="G377" t="s">
        <v>984</v>
      </c>
      <c r="H377" t="s">
        <v>985</v>
      </c>
      <c r="I377" t="s">
        <v>957</v>
      </c>
      <c r="J377" t="s">
        <v>637</v>
      </c>
      <c r="K377" t="s">
        <v>1053</v>
      </c>
      <c r="L377" t="s">
        <v>637</v>
      </c>
      <c r="M377" s="5">
        <v>963384.12</v>
      </c>
      <c r="N377" s="5">
        <v>963384.12</v>
      </c>
      <c r="O377" s="5">
        <v>963384.12</v>
      </c>
      <c r="P377" s="5"/>
      <c r="Q377" s="16">
        <v>0</v>
      </c>
      <c r="R377" s="5"/>
      <c r="S377" s="17">
        <v>42264</v>
      </c>
      <c r="T377" s="17">
        <v>42264</v>
      </c>
      <c r="U377" s="17">
        <v>42430</v>
      </c>
      <c r="V377" s="17">
        <v>42430</v>
      </c>
      <c r="W377" s="17">
        <v>42264</v>
      </c>
      <c r="X377" s="17">
        <v>42639</v>
      </c>
      <c r="Y377" t="s">
        <v>959</v>
      </c>
      <c r="Z377" t="s">
        <v>796</v>
      </c>
      <c r="AA377" t="s">
        <v>960</v>
      </c>
      <c r="AC377" s="16">
        <v>2</v>
      </c>
      <c r="AD377" t="s">
        <v>795</v>
      </c>
      <c r="AE377" t="s">
        <v>961</v>
      </c>
      <c r="AF377" t="s">
        <v>744</v>
      </c>
      <c r="AG377" t="s">
        <v>1025</v>
      </c>
      <c r="AJ377" t="s">
        <v>963</v>
      </c>
      <c r="AK377" t="s">
        <v>964</v>
      </c>
      <c r="AL377" t="s">
        <v>965</v>
      </c>
      <c r="AM377" t="s">
        <v>531</v>
      </c>
      <c r="AP377" t="s">
        <v>966</v>
      </c>
      <c r="AQ377" t="s">
        <v>967</v>
      </c>
      <c r="AR377" t="s">
        <v>968</v>
      </c>
      <c r="AS377" t="s">
        <v>969</v>
      </c>
      <c r="AT377" t="s">
        <v>970</v>
      </c>
      <c r="AU377" t="s">
        <v>2176</v>
      </c>
    </row>
    <row r="378" spans="2:47" ht="11" outlineLevel="1" x14ac:dyDescent="0.15">
      <c r="B378" t="s">
        <v>2177</v>
      </c>
      <c r="C378" t="s">
        <v>2178</v>
      </c>
      <c r="D378" t="s">
        <v>326</v>
      </c>
      <c r="E378" t="s">
        <v>983</v>
      </c>
      <c r="F378" t="s">
        <v>807</v>
      </c>
      <c r="G378" t="s">
        <v>984</v>
      </c>
      <c r="H378" t="s">
        <v>985</v>
      </c>
      <c r="I378" t="s">
        <v>957</v>
      </c>
      <c r="J378" t="s">
        <v>621</v>
      </c>
      <c r="K378" t="s">
        <v>1819</v>
      </c>
      <c r="L378" t="s">
        <v>1722</v>
      </c>
      <c r="M378" s="5">
        <v>959728</v>
      </c>
      <c r="N378" s="5">
        <v>959728</v>
      </c>
      <c r="O378" s="5">
        <v>959728</v>
      </c>
      <c r="P378" s="5"/>
      <c r="Q378" s="16">
        <v>0</v>
      </c>
      <c r="R378" s="5"/>
      <c r="S378" s="17">
        <v>45177</v>
      </c>
      <c r="T378" s="17">
        <v>45177</v>
      </c>
      <c r="U378" s="17">
        <v>45397</v>
      </c>
      <c r="V378" s="17">
        <v>45397</v>
      </c>
      <c r="W378" s="17">
        <v>45177</v>
      </c>
      <c r="X378" s="17">
        <v>45372</v>
      </c>
      <c r="Y378" t="s">
        <v>959</v>
      </c>
      <c r="Z378" t="s">
        <v>796</v>
      </c>
      <c r="AA378" t="s">
        <v>1023</v>
      </c>
      <c r="AB378" t="s">
        <v>1024</v>
      </c>
      <c r="AC378" s="16">
        <v>2</v>
      </c>
      <c r="AD378" t="s">
        <v>795</v>
      </c>
      <c r="AE378" t="s">
        <v>961</v>
      </c>
      <c r="AF378" t="s">
        <v>740</v>
      </c>
      <c r="AG378" t="s">
        <v>1036</v>
      </c>
      <c r="AJ378" t="s">
        <v>963</v>
      </c>
      <c r="AK378" t="s">
        <v>964</v>
      </c>
      <c r="AL378" t="s">
        <v>965</v>
      </c>
      <c r="AM378" t="s">
        <v>456</v>
      </c>
      <c r="AP378" t="s">
        <v>966</v>
      </c>
      <c r="AQ378" t="s">
        <v>967</v>
      </c>
      <c r="AR378" t="s">
        <v>968</v>
      </c>
      <c r="AS378" t="s">
        <v>969</v>
      </c>
      <c r="AT378" t="s">
        <v>970</v>
      </c>
      <c r="AU378" t="s">
        <v>2179</v>
      </c>
    </row>
    <row r="379" spans="2:47" ht="11" outlineLevel="1" x14ac:dyDescent="0.15">
      <c r="B379" t="s">
        <v>2180</v>
      </c>
      <c r="C379" t="s">
        <v>2181</v>
      </c>
      <c r="G379" t="s">
        <v>1140</v>
      </c>
      <c r="H379" t="s">
        <v>1141</v>
      </c>
      <c r="I379" t="s">
        <v>957</v>
      </c>
      <c r="J379" t="s">
        <v>694</v>
      </c>
      <c r="K379" t="s">
        <v>1832</v>
      </c>
      <c r="L379" t="s">
        <v>694</v>
      </c>
      <c r="M379" s="5">
        <v>949550</v>
      </c>
      <c r="N379" s="5">
        <v>949550</v>
      </c>
      <c r="O379" s="5">
        <v>949550</v>
      </c>
      <c r="P379" s="5"/>
      <c r="Q379" s="16">
        <v>0</v>
      </c>
      <c r="R379" s="5"/>
      <c r="S379" s="17">
        <v>45499</v>
      </c>
      <c r="T379" s="17">
        <v>45499</v>
      </c>
      <c r="U379" s="17">
        <v>45883</v>
      </c>
      <c r="V379" s="17">
        <v>45883</v>
      </c>
      <c r="W379" s="17">
        <v>45499</v>
      </c>
      <c r="X379" s="17">
        <v>45499</v>
      </c>
      <c r="Y379" t="s">
        <v>984</v>
      </c>
      <c r="Z379" t="s">
        <v>804</v>
      </c>
      <c r="AA379" t="s">
        <v>1000</v>
      </c>
      <c r="AC379" s="16">
        <v>1</v>
      </c>
      <c r="AD379" t="s">
        <v>795</v>
      </c>
      <c r="AE379" t="s">
        <v>961</v>
      </c>
      <c r="AF379" t="s">
        <v>760</v>
      </c>
      <c r="AG379" t="s">
        <v>1223</v>
      </c>
      <c r="AH379" t="s">
        <v>1202</v>
      </c>
      <c r="AI379" t="s">
        <v>1203</v>
      </c>
      <c r="AJ379" t="s">
        <v>978</v>
      </c>
      <c r="AK379" t="s">
        <v>964</v>
      </c>
      <c r="AL379" t="s">
        <v>965</v>
      </c>
      <c r="AM379" t="s">
        <v>531</v>
      </c>
      <c r="AP379" t="s">
        <v>966</v>
      </c>
      <c r="AQ379" t="s">
        <v>967</v>
      </c>
      <c r="AR379" t="s">
        <v>968</v>
      </c>
      <c r="AS379" t="s">
        <v>969</v>
      </c>
      <c r="AT379" t="s">
        <v>970</v>
      </c>
      <c r="AU379" t="s">
        <v>2182</v>
      </c>
    </row>
    <row r="380" spans="2:47" ht="11" outlineLevel="1" x14ac:dyDescent="0.15">
      <c r="B380" t="s">
        <v>2183</v>
      </c>
      <c r="C380" t="s">
        <v>2184</v>
      </c>
      <c r="D380" t="s">
        <v>2185</v>
      </c>
      <c r="E380" t="s">
        <v>983</v>
      </c>
      <c r="F380" t="s">
        <v>798</v>
      </c>
      <c r="G380" t="s">
        <v>984</v>
      </c>
      <c r="H380" t="s">
        <v>985</v>
      </c>
      <c r="I380" t="s">
        <v>957</v>
      </c>
      <c r="J380" t="s">
        <v>1411</v>
      </c>
      <c r="K380" t="s">
        <v>1412</v>
      </c>
      <c r="L380" t="s">
        <v>1411</v>
      </c>
      <c r="M380" s="5">
        <v>944347.67</v>
      </c>
      <c r="N380" s="5">
        <v>944347.67</v>
      </c>
      <c r="O380" s="5">
        <v>944347.67</v>
      </c>
      <c r="P380" s="5">
        <v>39056.879999999997</v>
      </c>
      <c r="Q380" s="16">
        <v>1</v>
      </c>
      <c r="R380" s="5">
        <v>121780</v>
      </c>
      <c r="S380" s="17">
        <v>45412</v>
      </c>
      <c r="T380" s="17">
        <v>45412</v>
      </c>
      <c r="U380" s="17">
        <v>45960</v>
      </c>
      <c r="V380" s="17">
        <v>45960</v>
      </c>
      <c r="W380" s="17">
        <v>45412</v>
      </c>
      <c r="X380" s="17">
        <v>46051</v>
      </c>
      <c r="Y380" t="s">
        <v>959</v>
      </c>
      <c r="Z380" t="s">
        <v>796</v>
      </c>
      <c r="AA380" t="s">
        <v>960</v>
      </c>
      <c r="AC380" s="16"/>
      <c r="AD380" t="s">
        <v>824</v>
      </c>
      <c r="AE380" t="s">
        <v>1130</v>
      </c>
      <c r="AF380" t="s">
        <v>752</v>
      </c>
      <c r="AG380" t="s">
        <v>1290</v>
      </c>
      <c r="AH380" t="s">
        <v>976</v>
      </c>
      <c r="AI380" t="s">
        <v>977</v>
      </c>
      <c r="AJ380" t="s">
        <v>978</v>
      </c>
      <c r="AK380" t="s">
        <v>1133</v>
      </c>
      <c r="AL380" t="s">
        <v>965</v>
      </c>
      <c r="AM380" t="s">
        <v>437</v>
      </c>
      <c r="AP380" t="s">
        <v>966</v>
      </c>
      <c r="AQ380" t="s">
        <v>967</v>
      </c>
      <c r="AR380" t="s">
        <v>968</v>
      </c>
      <c r="AS380" t="s">
        <v>969</v>
      </c>
      <c r="AT380" t="s">
        <v>970</v>
      </c>
      <c r="AU380" t="s">
        <v>2186</v>
      </c>
    </row>
    <row r="381" spans="2:47" ht="11" outlineLevel="1" x14ac:dyDescent="0.15">
      <c r="B381" t="s">
        <v>2187</v>
      </c>
      <c r="C381" t="s">
        <v>1481</v>
      </c>
      <c r="D381" t="s">
        <v>184</v>
      </c>
      <c r="E381" t="s">
        <v>835</v>
      </c>
      <c r="F381" t="s">
        <v>807</v>
      </c>
      <c r="G381" t="s">
        <v>984</v>
      </c>
      <c r="H381" t="s">
        <v>985</v>
      </c>
      <c r="I381" t="s">
        <v>957</v>
      </c>
      <c r="J381" t="s">
        <v>637</v>
      </c>
      <c r="K381" t="s">
        <v>1053</v>
      </c>
      <c r="L381" t="s">
        <v>637</v>
      </c>
      <c r="M381" s="5">
        <v>942464.21</v>
      </c>
      <c r="N381" s="5">
        <v>942464.21</v>
      </c>
      <c r="O381" s="5">
        <v>942464.21</v>
      </c>
      <c r="P381" s="5"/>
      <c r="Q381" s="16">
        <v>0</v>
      </c>
      <c r="R381" s="5"/>
      <c r="S381" s="17">
        <v>42264</v>
      </c>
      <c r="T381" s="17">
        <v>42268</v>
      </c>
      <c r="U381" s="17">
        <v>42460</v>
      </c>
      <c r="V381" s="17">
        <v>42460</v>
      </c>
      <c r="W381" s="17">
        <v>42264</v>
      </c>
      <c r="X381" s="17">
        <v>42628</v>
      </c>
      <c r="Y381" t="s">
        <v>959</v>
      </c>
      <c r="Z381" t="s">
        <v>796</v>
      </c>
      <c r="AA381" t="s">
        <v>960</v>
      </c>
      <c r="AC381" s="16">
        <v>2</v>
      </c>
      <c r="AD381" t="s">
        <v>795</v>
      </c>
      <c r="AE381" t="s">
        <v>961</v>
      </c>
      <c r="AF381" t="s">
        <v>744</v>
      </c>
      <c r="AG381" t="s">
        <v>1025</v>
      </c>
      <c r="AJ381" t="s">
        <v>963</v>
      </c>
      <c r="AK381" t="s">
        <v>964</v>
      </c>
      <c r="AL381" t="s">
        <v>965</v>
      </c>
      <c r="AM381" t="s">
        <v>531</v>
      </c>
      <c r="AP381" t="s">
        <v>966</v>
      </c>
      <c r="AQ381" t="s">
        <v>967</v>
      </c>
      <c r="AR381" t="s">
        <v>968</v>
      </c>
      <c r="AS381" t="s">
        <v>969</v>
      </c>
      <c r="AT381" t="s">
        <v>970</v>
      </c>
      <c r="AU381" t="s">
        <v>2188</v>
      </c>
    </row>
    <row r="382" spans="2:47" ht="11" outlineLevel="1" x14ac:dyDescent="0.15">
      <c r="B382" t="s">
        <v>2189</v>
      </c>
      <c r="C382" t="s">
        <v>2190</v>
      </c>
      <c r="D382" t="s">
        <v>304</v>
      </c>
      <c r="E382" t="s">
        <v>835</v>
      </c>
      <c r="F382" t="s">
        <v>798</v>
      </c>
      <c r="G382" t="s">
        <v>984</v>
      </c>
      <c r="H382" t="s">
        <v>985</v>
      </c>
      <c r="I382" t="s">
        <v>957</v>
      </c>
      <c r="J382" t="s">
        <v>660</v>
      </c>
      <c r="K382" t="s">
        <v>1702</v>
      </c>
      <c r="L382" t="s">
        <v>1703</v>
      </c>
      <c r="M382" s="5">
        <v>937745.25</v>
      </c>
      <c r="N382" s="5">
        <v>937745.25</v>
      </c>
      <c r="O382" s="5">
        <v>937745.25</v>
      </c>
      <c r="P382" s="5"/>
      <c r="Q382" s="16">
        <v>0</v>
      </c>
      <c r="R382" s="5"/>
      <c r="S382" s="17">
        <v>42076</v>
      </c>
      <c r="T382" s="17">
        <v>42076</v>
      </c>
      <c r="U382" s="17">
        <v>42216</v>
      </c>
      <c r="V382" s="17">
        <v>42216</v>
      </c>
      <c r="W382" s="17">
        <v>42076</v>
      </c>
      <c r="X382" s="17">
        <v>42186</v>
      </c>
      <c r="Y382" t="s">
        <v>959</v>
      </c>
      <c r="Z382" t="s">
        <v>796</v>
      </c>
      <c r="AA382" t="s">
        <v>960</v>
      </c>
      <c r="AC382" s="16">
        <v>1</v>
      </c>
      <c r="AD382" t="s">
        <v>795</v>
      </c>
      <c r="AE382" t="s">
        <v>961</v>
      </c>
      <c r="AF382" t="s">
        <v>740</v>
      </c>
      <c r="AG382" t="s">
        <v>1036</v>
      </c>
      <c r="AJ382" t="s">
        <v>963</v>
      </c>
      <c r="AK382" t="s">
        <v>964</v>
      </c>
      <c r="AL382" t="s">
        <v>965</v>
      </c>
      <c r="AM382" t="s">
        <v>456</v>
      </c>
      <c r="AP382" t="s">
        <v>966</v>
      </c>
      <c r="AQ382" t="s">
        <v>967</v>
      </c>
      <c r="AR382" t="s">
        <v>968</v>
      </c>
      <c r="AS382" t="s">
        <v>969</v>
      </c>
      <c r="AT382" t="s">
        <v>970</v>
      </c>
      <c r="AU382" t="s">
        <v>2191</v>
      </c>
    </row>
    <row r="383" spans="2:47" ht="11" outlineLevel="1" x14ac:dyDescent="0.15">
      <c r="B383" t="s">
        <v>2192</v>
      </c>
      <c r="C383" t="s">
        <v>1383</v>
      </c>
      <c r="D383" t="s">
        <v>275</v>
      </c>
      <c r="E383" t="s">
        <v>983</v>
      </c>
      <c r="F383" t="s">
        <v>798</v>
      </c>
      <c r="G383" t="s">
        <v>984</v>
      </c>
      <c r="H383" t="s">
        <v>985</v>
      </c>
      <c r="I383" t="s">
        <v>957</v>
      </c>
      <c r="J383" t="s">
        <v>675</v>
      </c>
      <c r="K383" t="s">
        <v>1756</v>
      </c>
      <c r="L383" t="s">
        <v>675</v>
      </c>
      <c r="M383" s="5">
        <v>931520</v>
      </c>
      <c r="N383" s="5">
        <v>931520</v>
      </c>
      <c r="O383" s="5">
        <v>931520</v>
      </c>
      <c r="P383" s="5"/>
      <c r="Q383" s="16">
        <v>0</v>
      </c>
      <c r="R383" s="5"/>
      <c r="S383" s="17">
        <v>41181</v>
      </c>
      <c r="T383" s="17">
        <v>41181</v>
      </c>
      <c r="U383" s="17">
        <v>41760</v>
      </c>
      <c r="V383" s="17">
        <v>41760</v>
      </c>
      <c r="W383" s="17">
        <v>41181</v>
      </c>
      <c r="X383" s="17">
        <v>43039</v>
      </c>
      <c r="Y383" t="s">
        <v>955</v>
      </c>
      <c r="Z383" t="s">
        <v>818</v>
      </c>
      <c r="AA383" t="s">
        <v>960</v>
      </c>
      <c r="AC383" s="16"/>
      <c r="AD383" t="s">
        <v>803</v>
      </c>
      <c r="AE383" t="s">
        <v>974</v>
      </c>
      <c r="AF383" t="s">
        <v>738</v>
      </c>
      <c r="AG383" t="s">
        <v>988</v>
      </c>
      <c r="AJ383" t="s">
        <v>963</v>
      </c>
      <c r="AK383" t="s">
        <v>1928</v>
      </c>
      <c r="AL383" t="s">
        <v>965</v>
      </c>
      <c r="AM383" t="s">
        <v>645</v>
      </c>
      <c r="AP383" t="s">
        <v>966</v>
      </c>
      <c r="AQ383" t="s">
        <v>967</v>
      </c>
      <c r="AR383" t="s">
        <v>968</v>
      </c>
      <c r="AS383" t="s">
        <v>969</v>
      </c>
      <c r="AT383" t="s">
        <v>970</v>
      </c>
      <c r="AU383" t="s">
        <v>2193</v>
      </c>
    </row>
    <row r="384" spans="2:47" ht="11" outlineLevel="1" x14ac:dyDescent="0.15">
      <c r="B384" t="s">
        <v>2194</v>
      </c>
      <c r="C384" t="s">
        <v>1519</v>
      </c>
      <c r="D384" t="s">
        <v>231</v>
      </c>
      <c r="E384" t="s">
        <v>983</v>
      </c>
      <c r="F384" t="s">
        <v>798</v>
      </c>
      <c r="G384" t="s">
        <v>984</v>
      </c>
      <c r="H384" t="s">
        <v>985</v>
      </c>
      <c r="I384" t="s">
        <v>957</v>
      </c>
      <c r="J384" t="s">
        <v>608</v>
      </c>
      <c r="K384" t="s">
        <v>1184</v>
      </c>
      <c r="L384" t="s">
        <v>987</v>
      </c>
      <c r="M384" s="5">
        <v>925130</v>
      </c>
      <c r="N384" s="5">
        <v>925130</v>
      </c>
      <c r="O384" s="5">
        <v>925130</v>
      </c>
      <c r="P384" s="5"/>
      <c r="Q384" s="16">
        <v>0</v>
      </c>
      <c r="R384" s="5"/>
      <c r="S384" s="17">
        <v>42697</v>
      </c>
      <c r="T384" s="17">
        <v>42705</v>
      </c>
      <c r="U384" s="17">
        <v>42826</v>
      </c>
      <c r="V384" s="17">
        <v>42826</v>
      </c>
      <c r="W384" s="17">
        <v>42697</v>
      </c>
      <c r="X384" s="17">
        <v>42809</v>
      </c>
      <c r="Y384" t="s">
        <v>959</v>
      </c>
      <c r="Z384" t="s">
        <v>796</v>
      </c>
      <c r="AA384" t="s">
        <v>960</v>
      </c>
      <c r="AC384" s="16">
        <v>1</v>
      </c>
      <c r="AD384" t="s">
        <v>795</v>
      </c>
      <c r="AE384" t="s">
        <v>961</v>
      </c>
      <c r="AF384" t="s">
        <v>744</v>
      </c>
      <c r="AG384" t="s">
        <v>1025</v>
      </c>
      <c r="AJ384" t="s">
        <v>963</v>
      </c>
      <c r="AK384" t="s">
        <v>964</v>
      </c>
      <c r="AL384" t="s">
        <v>965</v>
      </c>
      <c r="AM384" t="s">
        <v>575</v>
      </c>
      <c r="AP384" t="s">
        <v>966</v>
      </c>
      <c r="AQ384" t="s">
        <v>967</v>
      </c>
      <c r="AR384" t="s">
        <v>968</v>
      </c>
      <c r="AS384" t="s">
        <v>969</v>
      </c>
      <c r="AT384" t="s">
        <v>970</v>
      </c>
      <c r="AU384" t="s">
        <v>2195</v>
      </c>
    </row>
    <row r="385" spans="2:47" ht="11" outlineLevel="1" x14ac:dyDescent="0.15">
      <c r="B385" t="s">
        <v>2196</v>
      </c>
      <c r="C385" t="s">
        <v>2197</v>
      </c>
      <c r="G385" t="s">
        <v>955</v>
      </c>
      <c r="H385" t="s">
        <v>956</v>
      </c>
      <c r="I385" t="s">
        <v>957</v>
      </c>
      <c r="J385" t="s">
        <v>2198</v>
      </c>
      <c r="K385" t="s">
        <v>2199</v>
      </c>
      <c r="L385" t="s">
        <v>2200</v>
      </c>
      <c r="M385" s="5">
        <v>921346.44</v>
      </c>
      <c r="N385" s="5">
        <v>921346.44</v>
      </c>
      <c r="O385" s="5">
        <v>921346.44</v>
      </c>
      <c r="P385" s="5"/>
      <c r="Q385" s="16">
        <v>0</v>
      </c>
      <c r="R385" s="5"/>
      <c r="S385" s="17">
        <v>42130</v>
      </c>
      <c r="T385" s="17">
        <v>42129</v>
      </c>
      <c r="U385" s="17">
        <v>42167</v>
      </c>
      <c r="V385" s="17">
        <v>42167</v>
      </c>
      <c r="W385" s="17">
        <v>42130</v>
      </c>
      <c r="X385" s="17">
        <v>42235</v>
      </c>
      <c r="Y385" t="s">
        <v>1178</v>
      </c>
      <c r="Z385" t="s">
        <v>825</v>
      </c>
      <c r="AA385" t="s">
        <v>1179</v>
      </c>
      <c r="AC385" s="16">
        <v>2</v>
      </c>
      <c r="AD385" t="s">
        <v>795</v>
      </c>
      <c r="AE385" t="s">
        <v>961</v>
      </c>
      <c r="AF385" t="s">
        <v>764</v>
      </c>
      <c r="AG385" t="s">
        <v>2074</v>
      </c>
      <c r="AJ385" t="s">
        <v>963</v>
      </c>
      <c r="AK385" t="s">
        <v>964</v>
      </c>
      <c r="AL385" t="s">
        <v>965</v>
      </c>
      <c r="AM385" t="s">
        <v>531</v>
      </c>
      <c r="AP385" t="s">
        <v>966</v>
      </c>
      <c r="AQ385" t="s">
        <v>967</v>
      </c>
      <c r="AR385" t="s">
        <v>968</v>
      </c>
      <c r="AS385" t="s">
        <v>969</v>
      </c>
      <c r="AT385" t="s">
        <v>970</v>
      </c>
      <c r="AU385" t="s">
        <v>2201</v>
      </c>
    </row>
    <row r="386" spans="2:47" ht="11" outlineLevel="1" x14ac:dyDescent="0.15">
      <c r="B386" t="s">
        <v>2202</v>
      </c>
      <c r="C386" t="s">
        <v>2203</v>
      </c>
      <c r="D386" t="s">
        <v>1410</v>
      </c>
      <c r="E386" t="s">
        <v>983</v>
      </c>
      <c r="F386" t="s">
        <v>798</v>
      </c>
      <c r="G386" t="s">
        <v>984</v>
      </c>
      <c r="H386" t="s">
        <v>985</v>
      </c>
      <c r="I386" t="s">
        <v>957</v>
      </c>
      <c r="J386" t="s">
        <v>1411</v>
      </c>
      <c r="K386" t="s">
        <v>1412</v>
      </c>
      <c r="L386" t="s">
        <v>1411</v>
      </c>
      <c r="M386" s="5">
        <v>914454.96</v>
      </c>
      <c r="N386" s="5">
        <v>914454.96</v>
      </c>
      <c r="O386" s="5">
        <v>914454.96</v>
      </c>
      <c r="P386" s="5"/>
      <c r="Q386" s="16">
        <v>0</v>
      </c>
      <c r="R386" s="5"/>
      <c r="S386" s="17">
        <v>43580</v>
      </c>
      <c r="T386" s="17">
        <v>43580</v>
      </c>
      <c r="U386" s="17">
        <v>45195</v>
      </c>
      <c r="V386" s="17">
        <v>45195</v>
      </c>
      <c r="W386" s="17">
        <v>43580</v>
      </c>
      <c r="X386" s="17">
        <v>45817</v>
      </c>
      <c r="Y386" t="s">
        <v>959</v>
      </c>
      <c r="Z386" t="s">
        <v>796</v>
      </c>
      <c r="AA386" t="s">
        <v>960</v>
      </c>
      <c r="AC386" s="16"/>
      <c r="AD386" t="s">
        <v>824</v>
      </c>
      <c r="AE386" t="s">
        <v>1130</v>
      </c>
      <c r="AF386" t="s">
        <v>752</v>
      </c>
      <c r="AG386" t="s">
        <v>1290</v>
      </c>
      <c r="AH386" t="s">
        <v>976</v>
      </c>
      <c r="AI386" t="s">
        <v>977</v>
      </c>
      <c r="AJ386" t="s">
        <v>978</v>
      </c>
      <c r="AK386" t="s">
        <v>1133</v>
      </c>
      <c r="AL386" t="s">
        <v>965</v>
      </c>
      <c r="AM386" t="s">
        <v>437</v>
      </c>
      <c r="AP386" t="s">
        <v>966</v>
      </c>
      <c r="AQ386" t="s">
        <v>967</v>
      </c>
      <c r="AR386" t="s">
        <v>968</v>
      </c>
      <c r="AS386" t="s">
        <v>969</v>
      </c>
      <c r="AT386" t="s">
        <v>970</v>
      </c>
      <c r="AU386" t="s">
        <v>2204</v>
      </c>
    </row>
    <row r="387" spans="2:47" ht="11" outlineLevel="1" x14ac:dyDescent="0.15">
      <c r="B387" t="s">
        <v>2205</v>
      </c>
      <c r="C387" t="s">
        <v>2206</v>
      </c>
      <c r="D387" t="s">
        <v>173</v>
      </c>
      <c r="E387" t="s">
        <v>983</v>
      </c>
      <c r="F387" t="s">
        <v>798</v>
      </c>
      <c r="G387" t="s">
        <v>984</v>
      </c>
      <c r="H387" t="s">
        <v>985</v>
      </c>
      <c r="I387" t="s">
        <v>957</v>
      </c>
      <c r="J387" t="s">
        <v>605</v>
      </c>
      <c r="K387" t="s">
        <v>1106</v>
      </c>
      <c r="L387" t="s">
        <v>605</v>
      </c>
      <c r="M387" s="5">
        <v>907486.68</v>
      </c>
      <c r="N387" s="5">
        <v>907486.68</v>
      </c>
      <c r="O387" s="5">
        <v>1063515.68</v>
      </c>
      <c r="P387" s="5">
        <v>214956.98</v>
      </c>
      <c r="Q387" s="16">
        <v>0</v>
      </c>
      <c r="R387" s="5"/>
      <c r="S387" s="17">
        <v>43685</v>
      </c>
      <c r="T387" s="17">
        <v>43685</v>
      </c>
      <c r="U387" s="17">
        <v>45443</v>
      </c>
      <c r="V387" s="17">
        <v>45873</v>
      </c>
      <c r="W387" s="17">
        <v>43685</v>
      </c>
      <c r="X387" s="17">
        <v>45693</v>
      </c>
      <c r="Y387" t="s">
        <v>955</v>
      </c>
      <c r="Z387" t="s">
        <v>818</v>
      </c>
      <c r="AA387" t="s">
        <v>960</v>
      </c>
      <c r="AC387" s="16"/>
      <c r="AD387" t="s">
        <v>817</v>
      </c>
      <c r="AE387" t="s">
        <v>1107</v>
      </c>
      <c r="AF387" t="s">
        <v>739</v>
      </c>
      <c r="AG387" t="s">
        <v>993</v>
      </c>
      <c r="AH387" t="s">
        <v>2207</v>
      </c>
      <c r="AI387" t="s">
        <v>2208</v>
      </c>
      <c r="AJ387" t="s">
        <v>978</v>
      </c>
      <c r="AK387" t="s">
        <v>1110</v>
      </c>
      <c r="AL387" t="s">
        <v>965</v>
      </c>
      <c r="AM387" t="s">
        <v>456</v>
      </c>
      <c r="AP387" t="s">
        <v>966</v>
      </c>
      <c r="AQ387" t="s">
        <v>967</v>
      </c>
      <c r="AR387" t="s">
        <v>968</v>
      </c>
      <c r="AS387" t="s">
        <v>969</v>
      </c>
      <c r="AT387" t="s">
        <v>970</v>
      </c>
      <c r="AU387" t="s">
        <v>2209</v>
      </c>
    </row>
    <row r="388" spans="2:47" ht="11" outlineLevel="1" x14ac:dyDescent="0.15">
      <c r="B388" t="s">
        <v>2210</v>
      </c>
      <c r="C388" t="s">
        <v>2156</v>
      </c>
      <c r="D388" t="s">
        <v>179</v>
      </c>
      <c r="E388" t="s">
        <v>983</v>
      </c>
      <c r="F388" t="s">
        <v>807</v>
      </c>
      <c r="G388" t="s">
        <v>984</v>
      </c>
      <c r="H388" t="s">
        <v>985</v>
      </c>
      <c r="I388" t="s">
        <v>957</v>
      </c>
      <c r="J388" t="s">
        <v>603</v>
      </c>
      <c r="K388" t="s">
        <v>1299</v>
      </c>
      <c r="L388" t="s">
        <v>603</v>
      </c>
      <c r="M388" s="5">
        <v>906279.11</v>
      </c>
      <c r="N388" s="5">
        <v>906279.11</v>
      </c>
      <c r="O388" s="5">
        <v>906279.11</v>
      </c>
      <c r="P388" s="5"/>
      <c r="Q388" s="16">
        <v>0</v>
      </c>
      <c r="R388" s="5"/>
      <c r="S388" s="17">
        <v>43005</v>
      </c>
      <c r="T388" s="17">
        <v>43005</v>
      </c>
      <c r="U388" s="17">
        <v>43161</v>
      </c>
      <c r="V388" s="17">
        <v>43161</v>
      </c>
      <c r="W388" s="17">
        <v>43005</v>
      </c>
      <c r="X388" s="17">
        <v>43179</v>
      </c>
      <c r="Y388" t="s">
        <v>955</v>
      </c>
      <c r="Z388" t="s">
        <v>818</v>
      </c>
      <c r="AA388" t="s">
        <v>1023</v>
      </c>
      <c r="AB388" t="s">
        <v>1024</v>
      </c>
      <c r="AC388" s="16">
        <v>3</v>
      </c>
      <c r="AD388" t="s">
        <v>795</v>
      </c>
      <c r="AE388" t="s">
        <v>961</v>
      </c>
      <c r="AF388" t="s">
        <v>739</v>
      </c>
      <c r="AG388" t="s">
        <v>993</v>
      </c>
      <c r="AJ388" t="s">
        <v>963</v>
      </c>
      <c r="AK388" t="s">
        <v>996</v>
      </c>
      <c r="AL388" t="s">
        <v>965</v>
      </c>
      <c r="AM388" t="s">
        <v>456</v>
      </c>
      <c r="AP388" t="s">
        <v>966</v>
      </c>
      <c r="AQ388" t="s">
        <v>967</v>
      </c>
      <c r="AR388" t="s">
        <v>968</v>
      </c>
      <c r="AS388" t="s">
        <v>969</v>
      </c>
      <c r="AT388" t="s">
        <v>970</v>
      </c>
      <c r="AU388" t="s">
        <v>2211</v>
      </c>
    </row>
    <row r="389" spans="2:47" ht="11" outlineLevel="1" x14ac:dyDescent="0.15">
      <c r="B389" t="s">
        <v>2212</v>
      </c>
      <c r="C389" t="s">
        <v>1641</v>
      </c>
      <c r="D389" t="s">
        <v>179</v>
      </c>
      <c r="E389" t="s">
        <v>983</v>
      </c>
      <c r="F389" t="s">
        <v>807</v>
      </c>
      <c r="G389" t="s">
        <v>984</v>
      </c>
      <c r="H389" t="s">
        <v>985</v>
      </c>
      <c r="I389" t="s">
        <v>957</v>
      </c>
      <c r="J389" t="s">
        <v>603</v>
      </c>
      <c r="K389" t="s">
        <v>1299</v>
      </c>
      <c r="L389" t="s">
        <v>603</v>
      </c>
      <c r="M389" s="5">
        <v>904324.53</v>
      </c>
      <c r="N389" s="5">
        <v>904324.53</v>
      </c>
      <c r="O389" s="5">
        <v>904324.53</v>
      </c>
      <c r="P389" s="5"/>
      <c r="Q389" s="16">
        <v>0</v>
      </c>
      <c r="R389" s="5"/>
      <c r="S389" s="17">
        <v>43006</v>
      </c>
      <c r="T389" s="17">
        <v>43006</v>
      </c>
      <c r="U389" s="17">
        <v>43214</v>
      </c>
      <c r="V389" s="17">
        <v>43214</v>
      </c>
      <c r="W389" s="17">
        <v>43006</v>
      </c>
      <c r="X389" s="17">
        <v>43221</v>
      </c>
      <c r="Y389" t="s">
        <v>955</v>
      </c>
      <c r="Z389" t="s">
        <v>818</v>
      </c>
      <c r="AA389" t="s">
        <v>1023</v>
      </c>
      <c r="AB389" t="s">
        <v>1024</v>
      </c>
      <c r="AC389" s="16">
        <v>4</v>
      </c>
      <c r="AD389" t="s">
        <v>795</v>
      </c>
      <c r="AE389" t="s">
        <v>961</v>
      </c>
      <c r="AF389" t="s">
        <v>739</v>
      </c>
      <c r="AG389" t="s">
        <v>993</v>
      </c>
      <c r="AJ389" t="s">
        <v>963</v>
      </c>
      <c r="AK389" t="s">
        <v>996</v>
      </c>
      <c r="AL389" t="s">
        <v>965</v>
      </c>
      <c r="AM389" t="s">
        <v>456</v>
      </c>
      <c r="AP389" t="s">
        <v>966</v>
      </c>
      <c r="AQ389" t="s">
        <v>967</v>
      </c>
      <c r="AR389" t="s">
        <v>968</v>
      </c>
      <c r="AS389" t="s">
        <v>969</v>
      </c>
      <c r="AT389" t="s">
        <v>970</v>
      </c>
      <c r="AU389" t="s">
        <v>2213</v>
      </c>
    </row>
    <row r="390" spans="2:47" ht="11" outlineLevel="1" x14ac:dyDescent="0.15">
      <c r="B390" t="s">
        <v>2214</v>
      </c>
      <c r="C390" t="s">
        <v>2215</v>
      </c>
      <c r="D390" t="s">
        <v>303</v>
      </c>
      <c r="E390" t="s">
        <v>854</v>
      </c>
      <c r="F390" t="s">
        <v>807</v>
      </c>
      <c r="G390" t="s">
        <v>959</v>
      </c>
      <c r="H390" t="s">
        <v>1903</v>
      </c>
      <c r="I390" t="s">
        <v>957</v>
      </c>
      <c r="J390" t="s">
        <v>685</v>
      </c>
      <c r="K390" t="s">
        <v>2058</v>
      </c>
      <c r="L390" t="s">
        <v>685</v>
      </c>
      <c r="M390" s="5">
        <v>896708.5</v>
      </c>
      <c r="N390" s="5">
        <v>896708.5</v>
      </c>
      <c r="O390" s="5">
        <v>896708.5</v>
      </c>
      <c r="P390" s="5"/>
      <c r="Q390" s="16">
        <v>0</v>
      </c>
      <c r="R390" s="5"/>
      <c r="S390" s="17">
        <v>45951</v>
      </c>
      <c r="T390" s="17">
        <v>45951</v>
      </c>
      <c r="U390" s="17">
        <v>46316</v>
      </c>
      <c r="V390" s="17">
        <v>46316</v>
      </c>
      <c r="W390" s="17">
        <v>45951</v>
      </c>
      <c r="X390" s="17">
        <v>46055</v>
      </c>
      <c r="Y390" t="s">
        <v>1178</v>
      </c>
      <c r="Z390" t="s">
        <v>825</v>
      </c>
      <c r="AA390" t="s">
        <v>1179</v>
      </c>
      <c r="AC390" s="16">
        <v>2</v>
      </c>
      <c r="AD390" t="s">
        <v>795</v>
      </c>
      <c r="AE390" t="s">
        <v>961</v>
      </c>
      <c r="AF390" t="s">
        <v>749</v>
      </c>
      <c r="AG390" t="s">
        <v>2216</v>
      </c>
      <c r="AJ390" t="s">
        <v>963</v>
      </c>
      <c r="AK390" t="s">
        <v>964</v>
      </c>
      <c r="AL390" t="s">
        <v>965</v>
      </c>
      <c r="AM390" t="s">
        <v>531</v>
      </c>
      <c r="AP390" t="s">
        <v>966</v>
      </c>
      <c r="AQ390" t="s">
        <v>967</v>
      </c>
      <c r="AR390" t="s">
        <v>968</v>
      </c>
      <c r="AS390" t="s">
        <v>969</v>
      </c>
      <c r="AT390" t="s">
        <v>970</v>
      </c>
      <c r="AU390" t="s">
        <v>2217</v>
      </c>
    </row>
    <row r="391" spans="2:47" ht="11" outlineLevel="1" x14ac:dyDescent="0.15">
      <c r="B391" t="s">
        <v>2218</v>
      </c>
      <c r="C391" t="s">
        <v>2219</v>
      </c>
      <c r="D391" t="s">
        <v>247</v>
      </c>
      <c r="E391" t="s">
        <v>835</v>
      </c>
      <c r="F391" t="s">
        <v>798</v>
      </c>
      <c r="G391" t="s">
        <v>984</v>
      </c>
      <c r="H391" t="s">
        <v>985</v>
      </c>
      <c r="I391" t="s">
        <v>957</v>
      </c>
      <c r="J391" t="s">
        <v>642</v>
      </c>
      <c r="K391" t="s">
        <v>1062</v>
      </c>
      <c r="L391" t="s">
        <v>642</v>
      </c>
      <c r="M391" s="5">
        <v>892339.07</v>
      </c>
      <c r="N391" s="5">
        <v>892339.07</v>
      </c>
      <c r="O391" s="5">
        <v>892339.07</v>
      </c>
      <c r="P391" s="5"/>
      <c r="Q391" s="16">
        <v>0</v>
      </c>
      <c r="R391" s="5"/>
      <c r="S391" s="17">
        <v>44042</v>
      </c>
      <c r="T391" s="17">
        <v>44040</v>
      </c>
      <c r="U391" s="17">
        <v>44126</v>
      </c>
      <c r="V391" s="17">
        <v>44126</v>
      </c>
      <c r="W391" s="17">
        <v>44042</v>
      </c>
      <c r="X391" s="17">
        <v>44175</v>
      </c>
      <c r="Y391" t="s">
        <v>955</v>
      </c>
      <c r="Z391" t="s">
        <v>818</v>
      </c>
      <c r="AA391" t="s">
        <v>960</v>
      </c>
      <c r="AC391" s="16">
        <v>3</v>
      </c>
      <c r="AD391" t="s">
        <v>795</v>
      </c>
      <c r="AE391" t="s">
        <v>961</v>
      </c>
      <c r="AF391" t="s">
        <v>754</v>
      </c>
      <c r="AG391" t="s">
        <v>1485</v>
      </c>
      <c r="AJ391" t="s">
        <v>963</v>
      </c>
      <c r="AK391" t="s">
        <v>964</v>
      </c>
      <c r="AL391" t="s">
        <v>965</v>
      </c>
      <c r="AM391" t="s">
        <v>531</v>
      </c>
      <c r="AP391" t="s">
        <v>966</v>
      </c>
      <c r="AQ391" t="s">
        <v>967</v>
      </c>
      <c r="AR391" t="s">
        <v>968</v>
      </c>
      <c r="AS391" t="s">
        <v>969</v>
      </c>
      <c r="AT391" t="s">
        <v>970</v>
      </c>
      <c r="AU391" t="s">
        <v>2220</v>
      </c>
    </row>
    <row r="392" spans="2:47" ht="11" outlineLevel="1" x14ac:dyDescent="0.15">
      <c r="B392" t="s">
        <v>2221</v>
      </c>
      <c r="C392" t="s">
        <v>2222</v>
      </c>
      <c r="D392" t="s">
        <v>223</v>
      </c>
      <c r="E392" t="s">
        <v>983</v>
      </c>
      <c r="F392" t="s">
        <v>807</v>
      </c>
      <c r="G392" t="s">
        <v>984</v>
      </c>
      <c r="H392" t="s">
        <v>985</v>
      </c>
      <c r="I392" t="s">
        <v>957</v>
      </c>
      <c r="J392" t="s">
        <v>611</v>
      </c>
      <c r="K392" t="s">
        <v>1475</v>
      </c>
      <c r="L392" t="s">
        <v>611</v>
      </c>
      <c r="M392" s="5">
        <v>889904.72</v>
      </c>
      <c r="N392" s="5">
        <v>889904.72</v>
      </c>
      <c r="O392" s="5">
        <v>889904.72</v>
      </c>
      <c r="P392" s="5"/>
      <c r="Q392" s="16">
        <v>0</v>
      </c>
      <c r="R392" s="5"/>
      <c r="S392" s="17">
        <v>44788</v>
      </c>
      <c r="T392" s="17">
        <v>44788</v>
      </c>
      <c r="U392" s="17">
        <v>45361</v>
      </c>
      <c r="V392" s="17">
        <v>45361</v>
      </c>
      <c r="W392" s="17">
        <v>44788</v>
      </c>
      <c r="X392" s="17">
        <v>45421</v>
      </c>
      <c r="Y392" t="s">
        <v>959</v>
      </c>
      <c r="Z392" t="s">
        <v>796</v>
      </c>
      <c r="AA392" t="s">
        <v>1023</v>
      </c>
      <c r="AB392" t="s">
        <v>1024</v>
      </c>
      <c r="AC392" s="16">
        <v>5</v>
      </c>
      <c r="AD392" t="s">
        <v>795</v>
      </c>
      <c r="AE392" t="s">
        <v>961</v>
      </c>
      <c r="AF392" t="s">
        <v>755</v>
      </c>
      <c r="AG392" t="s">
        <v>1049</v>
      </c>
      <c r="AH392" t="s">
        <v>1193</v>
      </c>
      <c r="AI392" t="s">
        <v>1194</v>
      </c>
      <c r="AJ392" t="s">
        <v>978</v>
      </c>
      <c r="AK392" t="s">
        <v>964</v>
      </c>
      <c r="AL392" t="s">
        <v>965</v>
      </c>
      <c r="AM392" t="s">
        <v>456</v>
      </c>
      <c r="AP392" t="s">
        <v>966</v>
      </c>
      <c r="AQ392" t="s">
        <v>967</v>
      </c>
      <c r="AR392" t="s">
        <v>968</v>
      </c>
      <c r="AS392" t="s">
        <v>969</v>
      </c>
      <c r="AT392" t="s">
        <v>970</v>
      </c>
      <c r="AU392" t="s">
        <v>2223</v>
      </c>
    </row>
    <row r="393" spans="2:47" ht="11" outlineLevel="1" x14ac:dyDescent="0.15">
      <c r="B393" t="s">
        <v>2224</v>
      </c>
      <c r="C393" t="s">
        <v>2225</v>
      </c>
      <c r="D393" t="s">
        <v>173</v>
      </c>
      <c r="E393" t="s">
        <v>983</v>
      </c>
      <c r="F393" t="s">
        <v>798</v>
      </c>
      <c r="G393" t="s">
        <v>984</v>
      </c>
      <c r="H393" t="s">
        <v>985</v>
      </c>
      <c r="I393" t="s">
        <v>957</v>
      </c>
      <c r="J393" t="s">
        <v>605</v>
      </c>
      <c r="K393" t="s">
        <v>1106</v>
      </c>
      <c r="L393" t="s">
        <v>605</v>
      </c>
      <c r="M393" s="5">
        <v>877904</v>
      </c>
      <c r="N393" s="5">
        <v>877904</v>
      </c>
      <c r="O393" s="5">
        <v>877904</v>
      </c>
      <c r="P393" s="5"/>
      <c r="Q393" s="16">
        <v>1</v>
      </c>
      <c r="R393" s="5">
        <v>60240.75</v>
      </c>
      <c r="S393" s="17">
        <v>43705</v>
      </c>
      <c r="T393" s="17">
        <v>43705</v>
      </c>
      <c r="U393" s="17">
        <v>44071</v>
      </c>
      <c r="V393" s="17">
        <v>44071</v>
      </c>
      <c r="W393" s="17">
        <v>43705</v>
      </c>
      <c r="X393" s="17">
        <v>44068</v>
      </c>
      <c r="Y393" t="s">
        <v>955</v>
      </c>
      <c r="Z393" t="s">
        <v>818</v>
      </c>
      <c r="AA393" t="s">
        <v>960</v>
      </c>
      <c r="AC393" s="16"/>
      <c r="AD393" t="s">
        <v>817</v>
      </c>
      <c r="AE393" t="s">
        <v>1107</v>
      </c>
      <c r="AF393" t="s">
        <v>739</v>
      </c>
      <c r="AG393" t="s">
        <v>993</v>
      </c>
      <c r="AH393" t="s">
        <v>2226</v>
      </c>
      <c r="AI393" t="s">
        <v>2227</v>
      </c>
      <c r="AJ393" t="s">
        <v>978</v>
      </c>
      <c r="AK393" t="s">
        <v>1110</v>
      </c>
      <c r="AL393" t="s">
        <v>965</v>
      </c>
      <c r="AM393" t="s">
        <v>456</v>
      </c>
      <c r="AP393" t="s">
        <v>966</v>
      </c>
      <c r="AQ393" t="s">
        <v>967</v>
      </c>
      <c r="AR393" t="s">
        <v>968</v>
      </c>
      <c r="AS393" t="s">
        <v>969</v>
      </c>
      <c r="AT393" t="s">
        <v>970</v>
      </c>
      <c r="AU393" t="s">
        <v>2228</v>
      </c>
    </row>
    <row r="394" spans="2:47" ht="11" outlineLevel="1" x14ac:dyDescent="0.15">
      <c r="B394" t="s">
        <v>2229</v>
      </c>
      <c r="C394" t="s">
        <v>2230</v>
      </c>
      <c r="G394" t="s">
        <v>1140</v>
      </c>
      <c r="H394" t="s">
        <v>1141</v>
      </c>
      <c r="I394" t="s">
        <v>957</v>
      </c>
      <c r="J394" t="s">
        <v>643</v>
      </c>
      <c r="K394" t="s">
        <v>1074</v>
      </c>
      <c r="L394" t="s">
        <v>643</v>
      </c>
      <c r="M394" s="5">
        <v>876760.05</v>
      </c>
      <c r="N394" s="5">
        <v>876760.05</v>
      </c>
      <c r="O394" s="5">
        <v>876760.05</v>
      </c>
      <c r="P394" s="5"/>
      <c r="Q394" s="16">
        <v>0</v>
      </c>
      <c r="R394" s="5"/>
      <c r="S394" s="17">
        <v>45644</v>
      </c>
      <c r="T394" s="17">
        <v>45644</v>
      </c>
      <c r="U394" s="17">
        <v>45821</v>
      </c>
      <c r="V394" s="17">
        <v>45821</v>
      </c>
      <c r="W394" s="17">
        <v>45644</v>
      </c>
      <c r="X394" s="17">
        <v>45804</v>
      </c>
      <c r="Y394" t="s">
        <v>1178</v>
      </c>
      <c r="Z394" t="s">
        <v>825</v>
      </c>
      <c r="AA394" t="s">
        <v>1179</v>
      </c>
      <c r="AC394" s="16">
        <v>1</v>
      </c>
      <c r="AD394" t="s">
        <v>795</v>
      </c>
      <c r="AE394" t="s">
        <v>961</v>
      </c>
      <c r="AF394" t="s">
        <v>740</v>
      </c>
      <c r="AG394" t="s">
        <v>1036</v>
      </c>
      <c r="AH394" t="s">
        <v>1058</v>
      </c>
      <c r="AI394" t="s">
        <v>1059</v>
      </c>
      <c r="AJ394" t="s">
        <v>978</v>
      </c>
      <c r="AK394" t="s">
        <v>964</v>
      </c>
      <c r="AL394" t="s">
        <v>965</v>
      </c>
      <c r="AM394" t="s">
        <v>531</v>
      </c>
      <c r="AP394" t="s">
        <v>966</v>
      </c>
      <c r="AQ394" t="s">
        <v>967</v>
      </c>
      <c r="AR394" t="s">
        <v>968</v>
      </c>
      <c r="AS394" t="s">
        <v>969</v>
      </c>
      <c r="AT394" t="s">
        <v>970</v>
      </c>
      <c r="AU394" t="s">
        <v>2231</v>
      </c>
    </row>
    <row r="395" spans="2:47" ht="11" outlineLevel="1" x14ac:dyDescent="0.15">
      <c r="B395" t="s">
        <v>2232</v>
      </c>
      <c r="C395" t="s">
        <v>2233</v>
      </c>
      <c r="G395" t="s">
        <v>955</v>
      </c>
      <c r="H395" t="s">
        <v>956</v>
      </c>
      <c r="I395" t="s">
        <v>957</v>
      </c>
      <c r="J395" t="s">
        <v>694</v>
      </c>
      <c r="K395" t="s">
        <v>1832</v>
      </c>
      <c r="L395" t="s">
        <v>694</v>
      </c>
      <c r="M395" s="5">
        <v>872580.59</v>
      </c>
      <c r="N395" s="5">
        <v>872580.59</v>
      </c>
      <c r="O395" s="5">
        <v>872580.59</v>
      </c>
      <c r="P395" s="5"/>
      <c r="Q395" s="16">
        <v>0</v>
      </c>
      <c r="R395" s="5"/>
      <c r="S395" s="17">
        <v>42272</v>
      </c>
      <c r="T395" s="17">
        <v>42268</v>
      </c>
      <c r="U395" s="17">
        <v>42765</v>
      </c>
      <c r="V395" s="17">
        <v>42765</v>
      </c>
      <c r="W395" s="17">
        <v>42272</v>
      </c>
      <c r="X395" s="17">
        <v>42753</v>
      </c>
      <c r="Y395" t="s">
        <v>955</v>
      </c>
      <c r="Z395" t="s">
        <v>818</v>
      </c>
      <c r="AA395" t="s">
        <v>960</v>
      </c>
      <c r="AC395" s="16">
        <v>6</v>
      </c>
      <c r="AD395" t="s">
        <v>803</v>
      </c>
      <c r="AE395" t="s">
        <v>974</v>
      </c>
      <c r="AF395" t="s">
        <v>750</v>
      </c>
      <c r="AG395" t="s">
        <v>1515</v>
      </c>
      <c r="AJ395" t="s">
        <v>963</v>
      </c>
      <c r="AK395" t="s">
        <v>2234</v>
      </c>
      <c r="AL395" t="s">
        <v>965</v>
      </c>
      <c r="AM395" t="s">
        <v>531</v>
      </c>
      <c r="AP395" t="s">
        <v>966</v>
      </c>
      <c r="AQ395" t="s">
        <v>967</v>
      </c>
      <c r="AR395" t="s">
        <v>968</v>
      </c>
      <c r="AS395" t="s">
        <v>969</v>
      </c>
      <c r="AT395" t="s">
        <v>970</v>
      </c>
      <c r="AU395" t="s">
        <v>2235</v>
      </c>
    </row>
    <row r="396" spans="2:47" ht="11" outlineLevel="1" x14ac:dyDescent="0.15">
      <c r="B396" t="s">
        <v>2236</v>
      </c>
      <c r="C396" t="s">
        <v>2237</v>
      </c>
      <c r="G396" t="s">
        <v>1140</v>
      </c>
      <c r="H396" t="s">
        <v>1141</v>
      </c>
      <c r="I396" t="s">
        <v>957</v>
      </c>
      <c r="J396" t="s">
        <v>685</v>
      </c>
      <c r="K396" t="s">
        <v>2058</v>
      </c>
      <c r="L396" t="s">
        <v>685</v>
      </c>
      <c r="M396" s="5">
        <v>872524</v>
      </c>
      <c r="N396" s="5">
        <v>872524</v>
      </c>
      <c r="O396" s="5">
        <v>872524</v>
      </c>
      <c r="P396" s="5"/>
      <c r="Q396" s="16">
        <v>0</v>
      </c>
      <c r="R396" s="5"/>
      <c r="S396" s="17">
        <v>44120</v>
      </c>
      <c r="T396" s="17">
        <v>44120</v>
      </c>
      <c r="U396" s="17">
        <v>44439</v>
      </c>
      <c r="V396" s="17">
        <v>44439</v>
      </c>
      <c r="W396" s="17">
        <v>44120</v>
      </c>
      <c r="X396" s="17">
        <v>44424</v>
      </c>
      <c r="Y396" t="s">
        <v>1178</v>
      </c>
      <c r="Z396" t="s">
        <v>825</v>
      </c>
      <c r="AA396" t="s">
        <v>1179</v>
      </c>
      <c r="AC396" s="16">
        <v>2</v>
      </c>
      <c r="AD396" t="s">
        <v>795</v>
      </c>
      <c r="AE396" t="s">
        <v>961</v>
      </c>
      <c r="AF396" t="s">
        <v>740</v>
      </c>
      <c r="AG396" t="s">
        <v>1036</v>
      </c>
      <c r="AH396" t="s">
        <v>1058</v>
      </c>
      <c r="AI396" t="s">
        <v>1059</v>
      </c>
      <c r="AJ396" t="s">
        <v>978</v>
      </c>
      <c r="AK396" t="s">
        <v>964</v>
      </c>
      <c r="AL396" t="s">
        <v>965</v>
      </c>
      <c r="AM396" t="s">
        <v>531</v>
      </c>
      <c r="AP396" t="s">
        <v>966</v>
      </c>
      <c r="AQ396" t="s">
        <v>967</v>
      </c>
      <c r="AR396" t="s">
        <v>968</v>
      </c>
      <c r="AS396" t="s">
        <v>969</v>
      </c>
      <c r="AT396" t="s">
        <v>970</v>
      </c>
      <c r="AU396" t="s">
        <v>2238</v>
      </c>
    </row>
    <row r="397" spans="2:47" ht="11" outlineLevel="1" x14ac:dyDescent="0.15">
      <c r="B397" t="s">
        <v>2239</v>
      </c>
      <c r="C397" t="s">
        <v>2240</v>
      </c>
      <c r="D397" t="s">
        <v>186</v>
      </c>
      <c r="E397" t="s">
        <v>983</v>
      </c>
      <c r="F397" t="s">
        <v>807</v>
      </c>
      <c r="G397" t="s">
        <v>984</v>
      </c>
      <c r="H397" t="s">
        <v>985</v>
      </c>
      <c r="I397" t="s">
        <v>957</v>
      </c>
      <c r="J397" t="s">
        <v>604</v>
      </c>
      <c r="K397" t="s">
        <v>1088</v>
      </c>
      <c r="L397" t="s">
        <v>604</v>
      </c>
      <c r="M397" s="5">
        <v>870841.73</v>
      </c>
      <c r="N397" s="5">
        <v>870841.73</v>
      </c>
      <c r="O397" s="5">
        <v>870841.73</v>
      </c>
      <c r="P397" s="5"/>
      <c r="Q397" s="16">
        <v>0</v>
      </c>
      <c r="R397" s="5"/>
      <c r="S397" s="17">
        <v>44097</v>
      </c>
      <c r="T397" s="17">
        <v>44097</v>
      </c>
      <c r="U397" s="17">
        <v>44274</v>
      </c>
      <c r="V397" s="17">
        <v>44274</v>
      </c>
      <c r="W397" s="17">
        <v>44097</v>
      </c>
      <c r="X397" s="17">
        <v>44315</v>
      </c>
      <c r="Y397" t="s">
        <v>955</v>
      </c>
      <c r="Z397" t="s">
        <v>818</v>
      </c>
      <c r="AA397" t="s">
        <v>1023</v>
      </c>
      <c r="AB397" t="s">
        <v>1024</v>
      </c>
      <c r="AC397" s="16">
        <v>1</v>
      </c>
      <c r="AD397" t="s">
        <v>795</v>
      </c>
      <c r="AE397" t="s">
        <v>961</v>
      </c>
      <c r="AF397" t="s">
        <v>744</v>
      </c>
      <c r="AG397" t="s">
        <v>1025</v>
      </c>
      <c r="AJ397" t="s">
        <v>963</v>
      </c>
      <c r="AK397" t="s">
        <v>964</v>
      </c>
      <c r="AL397" t="s">
        <v>965</v>
      </c>
      <c r="AM397" t="s">
        <v>456</v>
      </c>
      <c r="AP397" t="s">
        <v>966</v>
      </c>
      <c r="AQ397" t="s">
        <v>967</v>
      </c>
      <c r="AR397" t="s">
        <v>968</v>
      </c>
      <c r="AS397" t="s">
        <v>969</v>
      </c>
      <c r="AT397" t="s">
        <v>970</v>
      </c>
      <c r="AU397" t="s">
        <v>2241</v>
      </c>
    </row>
    <row r="398" spans="2:47" ht="11" outlineLevel="1" x14ac:dyDescent="0.15">
      <c r="B398" t="s">
        <v>2242</v>
      </c>
      <c r="C398" t="s">
        <v>2080</v>
      </c>
      <c r="D398" t="s">
        <v>275</v>
      </c>
      <c r="E398" t="s">
        <v>983</v>
      </c>
      <c r="F398" t="s">
        <v>798</v>
      </c>
      <c r="G398" t="s">
        <v>984</v>
      </c>
      <c r="H398" t="s">
        <v>985</v>
      </c>
      <c r="I398" t="s">
        <v>957</v>
      </c>
      <c r="J398" t="s">
        <v>675</v>
      </c>
      <c r="K398" t="s">
        <v>1756</v>
      </c>
      <c r="L398" t="s">
        <v>675</v>
      </c>
      <c r="M398" s="5">
        <v>865292.4</v>
      </c>
      <c r="N398" s="5">
        <v>865292.4</v>
      </c>
      <c r="O398" s="5">
        <v>865292.4</v>
      </c>
      <c r="P398" s="5"/>
      <c r="Q398" s="16">
        <v>0</v>
      </c>
      <c r="R398" s="5"/>
      <c r="S398" s="17">
        <v>41544</v>
      </c>
      <c r="T398" s="17">
        <v>41538</v>
      </c>
      <c r="U398" s="17">
        <v>42124</v>
      </c>
      <c r="V398" s="17">
        <v>42124</v>
      </c>
      <c r="W398" s="17">
        <v>41544</v>
      </c>
      <c r="X398" s="17">
        <v>42249</v>
      </c>
      <c r="Y398" t="s">
        <v>955</v>
      </c>
      <c r="Z398" t="s">
        <v>818</v>
      </c>
      <c r="AA398" t="s">
        <v>960</v>
      </c>
      <c r="AC398" s="16">
        <v>5</v>
      </c>
      <c r="AD398" t="s">
        <v>803</v>
      </c>
      <c r="AE398" t="s">
        <v>974</v>
      </c>
      <c r="AF398" t="s">
        <v>738</v>
      </c>
      <c r="AG398" t="s">
        <v>988</v>
      </c>
      <c r="AJ398" t="s">
        <v>963</v>
      </c>
      <c r="AK398" t="s">
        <v>1928</v>
      </c>
      <c r="AL398" t="s">
        <v>965</v>
      </c>
      <c r="AM398" t="s">
        <v>645</v>
      </c>
      <c r="AP398" t="s">
        <v>966</v>
      </c>
      <c r="AQ398" t="s">
        <v>967</v>
      </c>
      <c r="AR398" t="s">
        <v>968</v>
      </c>
      <c r="AS398" t="s">
        <v>969</v>
      </c>
      <c r="AT398" t="s">
        <v>970</v>
      </c>
      <c r="AU398" t="s">
        <v>2243</v>
      </c>
    </row>
    <row r="399" spans="2:47" ht="11" outlineLevel="1" x14ac:dyDescent="0.15">
      <c r="B399" t="s">
        <v>2244</v>
      </c>
      <c r="C399" t="s">
        <v>1199</v>
      </c>
      <c r="D399" t="s">
        <v>301</v>
      </c>
      <c r="E399" t="s">
        <v>983</v>
      </c>
      <c r="F399" t="s">
        <v>798</v>
      </c>
      <c r="G399" t="s">
        <v>984</v>
      </c>
      <c r="H399" t="s">
        <v>985</v>
      </c>
      <c r="I399" t="s">
        <v>957</v>
      </c>
      <c r="J399" t="s">
        <v>608</v>
      </c>
      <c r="K399" t="s">
        <v>1184</v>
      </c>
      <c r="L399" t="s">
        <v>987</v>
      </c>
      <c r="M399" s="5">
        <v>858458</v>
      </c>
      <c r="N399" s="5">
        <v>858458</v>
      </c>
      <c r="O399" s="5">
        <v>858458</v>
      </c>
      <c r="P399" s="5"/>
      <c r="Q399" s="16">
        <v>0</v>
      </c>
      <c r="R399" s="5"/>
      <c r="S399" s="17">
        <v>41631</v>
      </c>
      <c r="T399" s="17">
        <v>41579</v>
      </c>
      <c r="U399" s="17">
        <v>41789</v>
      </c>
      <c r="V399" s="17">
        <v>41789</v>
      </c>
      <c r="W399" s="17">
        <v>41631</v>
      </c>
      <c r="X399" s="17">
        <v>42496</v>
      </c>
      <c r="Y399" t="s">
        <v>959</v>
      </c>
      <c r="Z399" t="s">
        <v>796</v>
      </c>
      <c r="AA399" t="s">
        <v>960</v>
      </c>
      <c r="AC399" s="16">
        <v>1</v>
      </c>
      <c r="AD399" t="s">
        <v>795</v>
      </c>
      <c r="AE399" t="s">
        <v>961</v>
      </c>
      <c r="AF399" t="s">
        <v>744</v>
      </c>
      <c r="AG399" t="s">
        <v>1025</v>
      </c>
      <c r="AJ399" t="s">
        <v>963</v>
      </c>
      <c r="AK399" t="s">
        <v>964</v>
      </c>
      <c r="AL399" t="s">
        <v>965</v>
      </c>
      <c r="AM399" t="s">
        <v>575</v>
      </c>
      <c r="AP399" t="s">
        <v>966</v>
      </c>
      <c r="AQ399" t="s">
        <v>967</v>
      </c>
      <c r="AR399" t="s">
        <v>968</v>
      </c>
      <c r="AS399" t="s">
        <v>969</v>
      </c>
      <c r="AT399" t="s">
        <v>970</v>
      </c>
      <c r="AU399" t="s">
        <v>2245</v>
      </c>
    </row>
    <row r="400" spans="2:47" ht="11" outlineLevel="1" x14ac:dyDescent="0.15">
      <c r="B400" t="s">
        <v>2246</v>
      </c>
      <c r="C400" t="s">
        <v>2156</v>
      </c>
      <c r="D400" t="s">
        <v>188</v>
      </c>
      <c r="E400" t="s">
        <v>983</v>
      </c>
      <c r="F400" t="s">
        <v>798</v>
      </c>
      <c r="G400" t="s">
        <v>984</v>
      </c>
      <c r="H400" t="s">
        <v>985</v>
      </c>
      <c r="I400" t="s">
        <v>957</v>
      </c>
      <c r="J400" t="s">
        <v>644</v>
      </c>
      <c r="K400" t="s">
        <v>1926</v>
      </c>
      <c r="L400" t="s">
        <v>1927</v>
      </c>
      <c r="M400" s="5">
        <v>852494.44</v>
      </c>
      <c r="N400" s="5">
        <v>852494.44</v>
      </c>
      <c r="O400" s="5">
        <v>852494.44</v>
      </c>
      <c r="P400" s="5"/>
      <c r="Q400" s="16">
        <v>0</v>
      </c>
      <c r="R400" s="5"/>
      <c r="S400" s="17">
        <v>41179</v>
      </c>
      <c r="T400" s="17">
        <v>41180</v>
      </c>
      <c r="U400" s="17">
        <v>41455</v>
      </c>
      <c r="V400" s="17">
        <v>41455</v>
      </c>
      <c r="W400" s="17">
        <v>41179</v>
      </c>
      <c r="X400" s="17">
        <v>43157</v>
      </c>
      <c r="Y400" t="s">
        <v>984</v>
      </c>
      <c r="Z400" t="s">
        <v>804</v>
      </c>
      <c r="AA400" t="s">
        <v>1000</v>
      </c>
      <c r="AC400" s="16"/>
      <c r="AD400" t="s">
        <v>803</v>
      </c>
      <c r="AE400" t="s">
        <v>974</v>
      </c>
      <c r="AF400" t="s">
        <v>738</v>
      </c>
      <c r="AG400" t="s">
        <v>988</v>
      </c>
      <c r="AJ400" t="s">
        <v>963</v>
      </c>
      <c r="AK400" t="s">
        <v>1928</v>
      </c>
      <c r="AL400" t="s">
        <v>965</v>
      </c>
      <c r="AM400" t="s">
        <v>645</v>
      </c>
      <c r="AP400" t="s">
        <v>966</v>
      </c>
      <c r="AQ400" t="s">
        <v>967</v>
      </c>
      <c r="AR400" t="s">
        <v>968</v>
      </c>
      <c r="AS400" t="s">
        <v>969</v>
      </c>
      <c r="AT400" t="s">
        <v>970</v>
      </c>
      <c r="AU400" t="s">
        <v>2247</v>
      </c>
    </row>
    <row r="401" spans="2:47" ht="11" outlineLevel="1" x14ac:dyDescent="0.15">
      <c r="B401" t="s">
        <v>2248</v>
      </c>
      <c r="C401" t="s">
        <v>2249</v>
      </c>
      <c r="D401" t="s">
        <v>280</v>
      </c>
      <c r="E401" t="s">
        <v>835</v>
      </c>
      <c r="F401" t="s">
        <v>798</v>
      </c>
      <c r="G401" t="s">
        <v>984</v>
      </c>
      <c r="H401" t="s">
        <v>985</v>
      </c>
      <c r="I401" t="s">
        <v>957</v>
      </c>
      <c r="J401" t="s">
        <v>677</v>
      </c>
      <c r="K401" t="s">
        <v>2104</v>
      </c>
      <c r="L401" t="s">
        <v>677</v>
      </c>
      <c r="M401" s="5">
        <v>851552.7</v>
      </c>
      <c r="N401" s="5">
        <v>851552.7</v>
      </c>
      <c r="O401" s="5">
        <v>851552.7</v>
      </c>
      <c r="P401" s="5"/>
      <c r="Q401" s="16">
        <v>0</v>
      </c>
      <c r="R401" s="5"/>
      <c r="S401" s="17">
        <v>44337</v>
      </c>
      <c r="T401" s="17">
        <v>44336</v>
      </c>
      <c r="U401" s="17">
        <v>44469</v>
      </c>
      <c r="V401" s="17">
        <v>44469</v>
      </c>
      <c r="W401" s="17">
        <v>44337</v>
      </c>
      <c r="X401" s="17">
        <v>44656</v>
      </c>
      <c r="Y401" t="s">
        <v>955</v>
      </c>
      <c r="Z401" t="s">
        <v>818</v>
      </c>
      <c r="AA401" t="s">
        <v>960</v>
      </c>
      <c r="AC401" s="16">
        <v>1</v>
      </c>
      <c r="AD401" t="s">
        <v>795</v>
      </c>
      <c r="AE401" t="s">
        <v>961</v>
      </c>
      <c r="AF401" t="s">
        <v>740</v>
      </c>
      <c r="AG401" t="s">
        <v>1036</v>
      </c>
      <c r="AH401" t="s">
        <v>1058</v>
      </c>
      <c r="AI401" t="s">
        <v>1059</v>
      </c>
      <c r="AJ401" t="s">
        <v>978</v>
      </c>
      <c r="AK401" t="s">
        <v>964</v>
      </c>
      <c r="AL401" t="s">
        <v>965</v>
      </c>
      <c r="AM401" t="s">
        <v>531</v>
      </c>
      <c r="AP401" t="s">
        <v>966</v>
      </c>
      <c r="AQ401" t="s">
        <v>967</v>
      </c>
      <c r="AR401" t="s">
        <v>968</v>
      </c>
      <c r="AS401" t="s">
        <v>969</v>
      </c>
      <c r="AT401" t="s">
        <v>970</v>
      </c>
      <c r="AU401" t="s">
        <v>2250</v>
      </c>
    </row>
    <row r="402" spans="2:47" ht="11" outlineLevel="1" x14ac:dyDescent="0.15">
      <c r="B402" t="s">
        <v>2251</v>
      </c>
      <c r="C402" t="s">
        <v>2252</v>
      </c>
      <c r="D402" t="s">
        <v>295</v>
      </c>
      <c r="E402" t="s">
        <v>983</v>
      </c>
      <c r="F402" t="s">
        <v>807</v>
      </c>
      <c r="G402" t="s">
        <v>984</v>
      </c>
      <c r="H402" t="s">
        <v>985</v>
      </c>
      <c r="I402" t="s">
        <v>957</v>
      </c>
      <c r="J402" t="s">
        <v>603</v>
      </c>
      <c r="K402" t="s">
        <v>1299</v>
      </c>
      <c r="L402" t="s">
        <v>1380</v>
      </c>
      <c r="M402" s="5">
        <v>844429</v>
      </c>
      <c r="N402" s="5">
        <v>844429</v>
      </c>
      <c r="O402" s="5">
        <v>844429</v>
      </c>
      <c r="P402" s="5"/>
      <c r="Q402" s="16">
        <v>0</v>
      </c>
      <c r="R402" s="5"/>
      <c r="S402" s="17">
        <v>45616</v>
      </c>
      <c r="T402" s="17">
        <v>45616</v>
      </c>
      <c r="U402" s="17">
        <v>45688</v>
      </c>
      <c r="V402" s="17">
        <v>45688</v>
      </c>
      <c r="W402" s="17">
        <v>45616</v>
      </c>
      <c r="X402" s="17">
        <v>45743</v>
      </c>
      <c r="Y402" t="s">
        <v>959</v>
      </c>
      <c r="Z402" t="s">
        <v>796</v>
      </c>
      <c r="AA402" t="s">
        <v>1023</v>
      </c>
      <c r="AB402" t="s">
        <v>1024</v>
      </c>
      <c r="AC402" s="16">
        <v>1</v>
      </c>
      <c r="AD402" t="s">
        <v>829</v>
      </c>
      <c r="AE402" t="s">
        <v>1355</v>
      </c>
      <c r="AF402" t="s">
        <v>740</v>
      </c>
      <c r="AG402" t="s">
        <v>1036</v>
      </c>
      <c r="AJ402" t="s">
        <v>963</v>
      </c>
      <c r="AK402" t="s">
        <v>1133</v>
      </c>
      <c r="AL402" t="s">
        <v>965</v>
      </c>
      <c r="AM402" t="s">
        <v>531</v>
      </c>
      <c r="AP402" t="s">
        <v>966</v>
      </c>
      <c r="AQ402" t="s">
        <v>967</v>
      </c>
      <c r="AR402" t="s">
        <v>968</v>
      </c>
      <c r="AS402" t="s">
        <v>969</v>
      </c>
      <c r="AT402" t="s">
        <v>970</v>
      </c>
      <c r="AU402" t="s">
        <v>2253</v>
      </c>
    </row>
    <row r="403" spans="2:47" ht="11" outlineLevel="1" x14ac:dyDescent="0.15">
      <c r="B403" t="s">
        <v>2254</v>
      </c>
      <c r="C403" t="s">
        <v>2255</v>
      </c>
      <c r="G403" t="s">
        <v>955</v>
      </c>
      <c r="H403" t="s">
        <v>956</v>
      </c>
      <c r="I403" t="s">
        <v>957</v>
      </c>
      <c r="J403" t="s">
        <v>601</v>
      </c>
      <c r="K403" t="s">
        <v>1022</v>
      </c>
      <c r="L403" t="s">
        <v>601</v>
      </c>
      <c r="M403" s="5">
        <v>842815</v>
      </c>
      <c r="N403" s="5">
        <v>842815</v>
      </c>
      <c r="O403" s="5">
        <v>842815</v>
      </c>
      <c r="P403" s="5"/>
      <c r="Q403" s="16">
        <v>0</v>
      </c>
      <c r="R403" s="5"/>
      <c r="S403" s="17">
        <v>42277</v>
      </c>
      <c r="T403" s="17">
        <v>42277</v>
      </c>
      <c r="U403" s="17">
        <v>42485</v>
      </c>
      <c r="V403" s="17">
        <v>42485</v>
      </c>
      <c r="W403" s="17">
        <v>42277</v>
      </c>
      <c r="X403" s="17">
        <v>42632</v>
      </c>
      <c r="Y403" t="s">
        <v>984</v>
      </c>
      <c r="Z403" t="s">
        <v>804</v>
      </c>
      <c r="AA403" t="s">
        <v>1000</v>
      </c>
      <c r="AC403" s="16">
        <v>1</v>
      </c>
      <c r="AD403" t="s">
        <v>795</v>
      </c>
      <c r="AE403" t="s">
        <v>961</v>
      </c>
      <c r="AF403" t="s">
        <v>738</v>
      </c>
      <c r="AG403" t="s">
        <v>988</v>
      </c>
      <c r="AJ403" t="s">
        <v>963</v>
      </c>
      <c r="AK403" t="s">
        <v>989</v>
      </c>
      <c r="AL403" t="s">
        <v>965</v>
      </c>
      <c r="AM403" t="s">
        <v>531</v>
      </c>
      <c r="AP403" t="s">
        <v>966</v>
      </c>
      <c r="AQ403" t="s">
        <v>967</v>
      </c>
      <c r="AR403" t="s">
        <v>968</v>
      </c>
      <c r="AS403" t="s">
        <v>969</v>
      </c>
      <c r="AT403" t="s">
        <v>970</v>
      </c>
      <c r="AU403" t="s">
        <v>2256</v>
      </c>
    </row>
    <row r="404" spans="2:47" ht="11" outlineLevel="1" x14ac:dyDescent="0.15">
      <c r="B404" t="s">
        <v>2257</v>
      </c>
      <c r="C404" t="s">
        <v>2258</v>
      </c>
      <c r="D404" t="s">
        <v>223</v>
      </c>
      <c r="E404" t="s">
        <v>983</v>
      </c>
      <c r="F404" t="s">
        <v>807</v>
      </c>
      <c r="G404" t="s">
        <v>984</v>
      </c>
      <c r="H404" t="s">
        <v>985</v>
      </c>
      <c r="I404" t="s">
        <v>957</v>
      </c>
      <c r="J404" t="s">
        <v>611</v>
      </c>
      <c r="K404" t="s">
        <v>1475</v>
      </c>
      <c r="L404" t="s">
        <v>611</v>
      </c>
      <c r="M404" s="5">
        <v>840762.74</v>
      </c>
      <c r="N404" s="5">
        <v>840762.74</v>
      </c>
      <c r="O404" s="5">
        <v>840762.74</v>
      </c>
      <c r="P404" s="5"/>
      <c r="Q404" s="16">
        <v>0</v>
      </c>
      <c r="R404" s="5"/>
      <c r="S404" s="17">
        <v>44823</v>
      </c>
      <c r="T404" s="17">
        <v>44823</v>
      </c>
      <c r="U404" s="17">
        <v>45351</v>
      </c>
      <c r="V404" s="17">
        <v>45351</v>
      </c>
      <c r="W404" s="17">
        <v>44823</v>
      </c>
      <c r="X404" s="17">
        <v>45421</v>
      </c>
      <c r="Y404" t="s">
        <v>959</v>
      </c>
      <c r="Z404" t="s">
        <v>796</v>
      </c>
      <c r="AA404" t="s">
        <v>1023</v>
      </c>
      <c r="AB404" t="s">
        <v>1024</v>
      </c>
      <c r="AC404" s="16">
        <v>4</v>
      </c>
      <c r="AD404" t="s">
        <v>795</v>
      </c>
      <c r="AE404" t="s">
        <v>961</v>
      </c>
      <c r="AF404" t="s">
        <v>755</v>
      </c>
      <c r="AG404" t="s">
        <v>1049</v>
      </c>
      <c r="AH404" t="s">
        <v>1193</v>
      </c>
      <c r="AI404" t="s">
        <v>1194</v>
      </c>
      <c r="AJ404" t="s">
        <v>978</v>
      </c>
      <c r="AK404" t="s">
        <v>964</v>
      </c>
      <c r="AL404" t="s">
        <v>965</v>
      </c>
      <c r="AM404" t="s">
        <v>456</v>
      </c>
      <c r="AP404" t="s">
        <v>966</v>
      </c>
      <c r="AQ404" t="s">
        <v>967</v>
      </c>
      <c r="AR404" t="s">
        <v>968</v>
      </c>
      <c r="AS404" t="s">
        <v>969</v>
      </c>
      <c r="AT404" t="s">
        <v>970</v>
      </c>
      <c r="AU404" t="s">
        <v>2259</v>
      </c>
    </row>
    <row r="405" spans="2:47" ht="11" outlineLevel="1" x14ac:dyDescent="0.15">
      <c r="B405" t="s">
        <v>2260</v>
      </c>
      <c r="C405" t="s">
        <v>2109</v>
      </c>
      <c r="D405" t="s">
        <v>190</v>
      </c>
      <c r="E405" t="s">
        <v>983</v>
      </c>
      <c r="F405" t="s">
        <v>798</v>
      </c>
      <c r="G405" t="s">
        <v>984</v>
      </c>
      <c r="H405" t="s">
        <v>985</v>
      </c>
      <c r="I405" t="s">
        <v>957</v>
      </c>
      <c r="J405" t="s">
        <v>608</v>
      </c>
      <c r="K405" t="s">
        <v>1184</v>
      </c>
      <c r="L405" t="s">
        <v>987</v>
      </c>
      <c r="M405" s="5">
        <v>838747.11</v>
      </c>
      <c r="N405" s="5">
        <v>838747.11</v>
      </c>
      <c r="O405" s="5">
        <v>838747.11</v>
      </c>
      <c r="P405" s="5"/>
      <c r="Q405" s="16">
        <v>0</v>
      </c>
      <c r="R405" s="5"/>
      <c r="S405" s="17">
        <v>42136</v>
      </c>
      <c r="T405" s="17">
        <v>42114</v>
      </c>
      <c r="U405" s="17">
        <v>42213</v>
      </c>
      <c r="V405" s="17">
        <v>42213</v>
      </c>
      <c r="W405" s="17">
        <v>42136</v>
      </c>
      <c r="X405" s="17">
        <v>42317</v>
      </c>
      <c r="Y405" t="s">
        <v>959</v>
      </c>
      <c r="Z405" t="s">
        <v>796</v>
      </c>
      <c r="AA405" t="s">
        <v>960</v>
      </c>
      <c r="AC405" s="16">
        <v>7</v>
      </c>
      <c r="AD405" t="s">
        <v>795</v>
      </c>
      <c r="AE405" t="s">
        <v>961</v>
      </c>
      <c r="AF405" t="s">
        <v>739</v>
      </c>
      <c r="AG405" t="s">
        <v>993</v>
      </c>
      <c r="AJ405" t="s">
        <v>963</v>
      </c>
      <c r="AK405" t="s">
        <v>996</v>
      </c>
      <c r="AL405" t="s">
        <v>965</v>
      </c>
      <c r="AM405" t="s">
        <v>456</v>
      </c>
      <c r="AP405" t="s">
        <v>966</v>
      </c>
      <c r="AQ405" t="s">
        <v>967</v>
      </c>
      <c r="AR405" t="s">
        <v>968</v>
      </c>
      <c r="AS405" t="s">
        <v>969</v>
      </c>
      <c r="AT405" t="s">
        <v>970</v>
      </c>
      <c r="AU405" t="s">
        <v>2261</v>
      </c>
    </row>
    <row r="406" spans="2:47" ht="11" outlineLevel="1" x14ac:dyDescent="0.15">
      <c r="B406" t="s">
        <v>2262</v>
      </c>
      <c r="C406" t="s">
        <v>1519</v>
      </c>
      <c r="D406" t="s">
        <v>188</v>
      </c>
      <c r="E406" t="s">
        <v>983</v>
      </c>
      <c r="F406" t="s">
        <v>798</v>
      </c>
      <c r="G406" t="s">
        <v>984</v>
      </c>
      <c r="H406" t="s">
        <v>985</v>
      </c>
      <c r="I406" t="s">
        <v>957</v>
      </c>
      <c r="J406" t="s">
        <v>644</v>
      </c>
      <c r="K406" t="s">
        <v>1926</v>
      </c>
      <c r="L406" t="s">
        <v>1927</v>
      </c>
      <c r="M406" s="5">
        <v>837070.95</v>
      </c>
      <c r="N406" s="5">
        <v>837070.95</v>
      </c>
      <c r="O406" s="5">
        <v>837070.95</v>
      </c>
      <c r="P406" s="5"/>
      <c r="Q406" s="16">
        <v>0</v>
      </c>
      <c r="R406" s="5"/>
      <c r="S406" s="17">
        <v>40815</v>
      </c>
      <c r="T406" s="17">
        <v>40815</v>
      </c>
      <c r="U406" s="17">
        <v>41152</v>
      </c>
      <c r="V406" s="17">
        <v>41152</v>
      </c>
      <c r="W406" s="17">
        <v>40815</v>
      </c>
      <c r="X406" s="17">
        <v>43343</v>
      </c>
      <c r="Y406" t="s">
        <v>984</v>
      </c>
      <c r="Z406" t="s">
        <v>804</v>
      </c>
      <c r="AA406" t="s">
        <v>1000</v>
      </c>
      <c r="AC406" s="16"/>
      <c r="AD406" t="s">
        <v>803</v>
      </c>
      <c r="AE406" t="s">
        <v>974</v>
      </c>
      <c r="AF406" t="s">
        <v>738</v>
      </c>
      <c r="AG406" t="s">
        <v>988</v>
      </c>
      <c r="AJ406" t="s">
        <v>963</v>
      </c>
      <c r="AK406" t="s">
        <v>1928</v>
      </c>
      <c r="AL406" t="s">
        <v>965</v>
      </c>
      <c r="AM406" t="s">
        <v>645</v>
      </c>
      <c r="AP406" t="s">
        <v>966</v>
      </c>
      <c r="AQ406" t="s">
        <v>967</v>
      </c>
      <c r="AR406" t="s">
        <v>968</v>
      </c>
      <c r="AS406" t="s">
        <v>969</v>
      </c>
      <c r="AT406" t="s">
        <v>970</v>
      </c>
      <c r="AU406" t="s">
        <v>2263</v>
      </c>
    </row>
    <row r="407" spans="2:47" ht="11" outlineLevel="1" x14ac:dyDescent="0.15">
      <c r="B407" t="s">
        <v>2264</v>
      </c>
      <c r="C407" t="s">
        <v>1383</v>
      </c>
      <c r="D407" t="s">
        <v>188</v>
      </c>
      <c r="E407" t="s">
        <v>983</v>
      </c>
      <c r="F407" t="s">
        <v>798</v>
      </c>
      <c r="G407" t="s">
        <v>984</v>
      </c>
      <c r="H407" t="s">
        <v>985</v>
      </c>
      <c r="I407" t="s">
        <v>957</v>
      </c>
      <c r="J407" t="s">
        <v>644</v>
      </c>
      <c r="K407" t="s">
        <v>1926</v>
      </c>
      <c r="L407" t="s">
        <v>1927</v>
      </c>
      <c r="M407" s="5">
        <v>837070.95</v>
      </c>
      <c r="N407" s="5">
        <v>837070.95</v>
      </c>
      <c r="O407" s="5">
        <v>837070.95</v>
      </c>
      <c r="P407" s="5"/>
      <c r="Q407" s="16">
        <v>0</v>
      </c>
      <c r="R407" s="5"/>
      <c r="S407" s="17">
        <v>40815</v>
      </c>
      <c r="T407" s="17">
        <v>40815</v>
      </c>
      <c r="U407" s="17">
        <v>41152</v>
      </c>
      <c r="V407" s="17">
        <v>41152</v>
      </c>
      <c r="W407" s="17">
        <v>40815</v>
      </c>
      <c r="X407" s="17">
        <v>43244</v>
      </c>
      <c r="Y407" t="s">
        <v>984</v>
      </c>
      <c r="Z407" t="s">
        <v>804</v>
      </c>
      <c r="AA407" t="s">
        <v>1000</v>
      </c>
      <c r="AC407" s="16"/>
      <c r="AD407" t="s">
        <v>803</v>
      </c>
      <c r="AE407" t="s">
        <v>974</v>
      </c>
      <c r="AF407" t="s">
        <v>738</v>
      </c>
      <c r="AG407" t="s">
        <v>988</v>
      </c>
      <c r="AJ407" t="s">
        <v>963</v>
      </c>
      <c r="AK407" t="s">
        <v>1928</v>
      </c>
      <c r="AL407" t="s">
        <v>965</v>
      </c>
      <c r="AM407" t="s">
        <v>645</v>
      </c>
      <c r="AP407" t="s">
        <v>966</v>
      </c>
      <c r="AQ407" t="s">
        <v>967</v>
      </c>
      <c r="AR407" t="s">
        <v>968</v>
      </c>
      <c r="AS407" t="s">
        <v>969</v>
      </c>
      <c r="AT407" t="s">
        <v>970</v>
      </c>
      <c r="AU407" t="s">
        <v>2265</v>
      </c>
    </row>
    <row r="408" spans="2:47" ht="11" outlineLevel="1" x14ac:dyDescent="0.15">
      <c r="B408" t="s">
        <v>2266</v>
      </c>
      <c r="C408" t="s">
        <v>896</v>
      </c>
      <c r="G408" t="s">
        <v>1140</v>
      </c>
      <c r="H408" t="s">
        <v>1141</v>
      </c>
      <c r="I408" t="s">
        <v>957</v>
      </c>
      <c r="J408" t="s">
        <v>698</v>
      </c>
      <c r="K408" t="s">
        <v>2122</v>
      </c>
      <c r="L408" t="s">
        <v>698</v>
      </c>
      <c r="M408" s="5">
        <v>825236.47</v>
      </c>
      <c r="N408" s="5">
        <v>825236.47</v>
      </c>
      <c r="O408" s="5">
        <v>825236.47</v>
      </c>
      <c r="P408" s="5"/>
      <c r="Q408" s="16">
        <v>0</v>
      </c>
      <c r="R408" s="5"/>
      <c r="S408" s="17">
        <v>44828</v>
      </c>
      <c r="T408" s="17">
        <v>44828</v>
      </c>
      <c r="U408" s="17">
        <v>44883</v>
      </c>
      <c r="V408" s="17">
        <v>44883</v>
      </c>
      <c r="W408" s="17">
        <v>44828</v>
      </c>
      <c r="X408" s="17">
        <v>45776</v>
      </c>
      <c r="Y408" t="s">
        <v>1178</v>
      </c>
      <c r="Z408" t="s">
        <v>825</v>
      </c>
      <c r="AA408" t="s">
        <v>1179</v>
      </c>
      <c r="AC408" s="16">
        <v>2</v>
      </c>
      <c r="AD408" t="s">
        <v>795</v>
      </c>
      <c r="AE408" t="s">
        <v>961</v>
      </c>
      <c r="AF408" t="s">
        <v>740</v>
      </c>
      <c r="AG408" t="s">
        <v>1036</v>
      </c>
      <c r="AH408" t="s">
        <v>1058</v>
      </c>
      <c r="AI408" t="s">
        <v>1059</v>
      </c>
      <c r="AJ408" t="s">
        <v>978</v>
      </c>
      <c r="AK408" t="s">
        <v>964</v>
      </c>
      <c r="AL408" t="s">
        <v>965</v>
      </c>
      <c r="AM408" t="s">
        <v>531</v>
      </c>
      <c r="AP408" t="s">
        <v>966</v>
      </c>
      <c r="AQ408" t="s">
        <v>967</v>
      </c>
      <c r="AR408" t="s">
        <v>968</v>
      </c>
      <c r="AS408" t="s">
        <v>969</v>
      </c>
      <c r="AT408" t="s">
        <v>970</v>
      </c>
      <c r="AU408" t="s">
        <v>2267</v>
      </c>
    </row>
    <row r="409" spans="2:47" ht="11" outlineLevel="1" x14ac:dyDescent="0.15">
      <c r="B409" t="s">
        <v>2268</v>
      </c>
      <c r="C409" t="s">
        <v>2269</v>
      </c>
      <c r="D409" t="s">
        <v>1410</v>
      </c>
      <c r="E409" t="s">
        <v>983</v>
      </c>
      <c r="F409" t="s">
        <v>798</v>
      </c>
      <c r="G409" t="s">
        <v>984</v>
      </c>
      <c r="H409" t="s">
        <v>985</v>
      </c>
      <c r="I409" t="s">
        <v>957</v>
      </c>
      <c r="J409" t="s">
        <v>1411</v>
      </c>
      <c r="K409" t="s">
        <v>1412</v>
      </c>
      <c r="L409" t="s">
        <v>1411</v>
      </c>
      <c r="M409" s="5">
        <v>821894.9</v>
      </c>
      <c r="N409" s="5">
        <v>821894.9</v>
      </c>
      <c r="O409" s="5">
        <v>821894.9</v>
      </c>
      <c r="P409" s="5"/>
      <c r="Q409" s="16">
        <v>0</v>
      </c>
      <c r="R409" s="5"/>
      <c r="S409" s="17">
        <v>44274</v>
      </c>
      <c r="T409" s="17">
        <v>44274</v>
      </c>
      <c r="U409" s="17">
        <v>45043</v>
      </c>
      <c r="V409" s="17">
        <v>45043</v>
      </c>
      <c r="W409" s="17">
        <v>44274</v>
      </c>
      <c r="X409" s="17">
        <v>45337</v>
      </c>
      <c r="Y409" t="s">
        <v>959</v>
      </c>
      <c r="Z409" t="s">
        <v>796</v>
      </c>
      <c r="AA409" t="s">
        <v>960</v>
      </c>
      <c r="AC409" s="16"/>
      <c r="AD409" t="s">
        <v>824</v>
      </c>
      <c r="AE409" t="s">
        <v>1130</v>
      </c>
      <c r="AF409" t="s">
        <v>752</v>
      </c>
      <c r="AG409" t="s">
        <v>1290</v>
      </c>
      <c r="AJ409" t="s">
        <v>963</v>
      </c>
      <c r="AK409" t="s">
        <v>1133</v>
      </c>
      <c r="AL409" t="s">
        <v>965</v>
      </c>
      <c r="AM409" t="s">
        <v>437</v>
      </c>
      <c r="AP409" t="s">
        <v>966</v>
      </c>
      <c r="AQ409" t="s">
        <v>967</v>
      </c>
      <c r="AR409" t="s">
        <v>968</v>
      </c>
      <c r="AS409" t="s">
        <v>969</v>
      </c>
      <c r="AT409" t="s">
        <v>970</v>
      </c>
      <c r="AU409" t="s">
        <v>2270</v>
      </c>
    </row>
    <row r="410" spans="2:47" ht="11" outlineLevel="1" x14ac:dyDescent="0.15">
      <c r="B410" t="s">
        <v>2271</v>
      </c>
      <c r="C410" t="s">
        <v>2272</v>
      </c>
      <c r="D410" t="s">
        <v>312</v>
      </c>
      <c r="E410" t="s">
        <v>983</v>
      </c>
      <c r="F410" t="s">
        <v>807</v>
      </c>
      <c r="G410" t="s">
        <v>984</v>
      </c>
      <c r="H410" t="s">
        <v>985</v>
      </c>
      <c r="I410" t="s">
        <v>957</v>
      </c>
      <c r="J410" t="s">
        <v>620</v>
      </c>
      <c r="K410" t="s">
        <v>2023</v>
      </c>
      <c r="L410" t="s">
        <v>620</v>
      </c>
      <c r="M410" s="5">
        <v>819165.51</v>
      </c>
      <c r="N410" s="5">
        <v>819165.51</v>
      </c>
      <c r="O410" s="5">
        <v>819165.51</v>
      </c>
      <c r="P410" s="5"/>
      <c r="Q410" s="16">
        <v>0</v>
      </c>
      <c r="R410" s="5"/>
      <c r="S410" s="17">
        <v>44448</v>
      </c>
      <c r="T410" s="17">
        <v>44448</v>
      </c>
      <c r="U410" s="17">
        <v>44662</v>
      </c>
      <c r="V410" s="17">
        <v>44662</v>
      </c>
      <c r="W410" s="17">
        <v>44448</v>
      </c>
      <c r="X410" s="17">
        <v>44669</v>
      </c>
      <c r="Y410" t="s">
        <v>959</v>
      </c>
      <c r="Z410" t="s">
        <v>796</v>
      </c>
      <c r="AA410" t="s">
        <v>1023</v>
      </c>
      <c r="AB410" t="s">
        <v>1024</v>
      </c>
      <c r="AC410" s="16">
        <v>6</v>
      </c>
      <c r="AD410" t="s">
        <v>795</v>
      </c>
      <c r="AE410" t="s">
        <v>961</v>
      </c>
      <c r="AF410" t="s">
        <v>755</v>
      </c>
      <c r="AG410" t="s">
        <v>1049</v>
      </c>
      <c r="AJ410" t="s">
        <v>963</v>
      </c>
      <c r="AK410" t="s">
        <v>964</v>
      </c>
      <c r="AL410" t="s">
        <v>965</v>
      </c>
      <c r="AM410" t="s">
        <v>456</v>
      </c>
      <c r="AP410" t="s">
        <v>966</v>
      </c>
      <c r="AQ410" t="s">
        <v>967</v>
      </c>
      <c r="AR410" t="s">
        <v>968</v>
      </c>
      <c r="AS410" t="s">
        <v>969</v>
      </c>
      <c r="AT410" t="s">
        <v>970</v>
      </c>
      <c r="AU410" t="s">
        <v>2273</v>
      </c>
    </row>
    <row r="411" spans="2:47" ht="11" outlineLevel="1" x14ac:dyDescent="0.15">
      <c r="B411" t="s">
        <v>2274</v>
      </c>
      <c r="C411" t="s">
        <v>2275</v>
      </c>
      <c r="G411" t="s">
        <v>1140</v>
      </c>
      <c r="H411" t="s">
        <v>1141</v>
      </c>
      <c r="I411" t="s">
        <v>957</v>
      </c>
      <c r="J411" t="s">
        <v>691</v>
      </c>
      <c r="K411" t="s">
        <v>1807</v>
      </c>
      <c r="L411" t="s">
        <v>691</v>
      </c>
      <c r="M411" s="5">
        <v>816046</v>
      </c>
      <c r="N411" s="5">
        <v>816046</v>
      </c>
      <c r="O411" s="5">
        <v>816046</v>
      </c>
      <c r="P411" s="5"/>
      <c r="Q411" s="16">
        <v>0</v>
      </c>
      <c r="R411" s="5"/>
      <c r="S411" s="17">
        <v>44882</v>
      </c>
      <c r="T411" s="17">
        <v>44882</v>
      </c>
      <c r="U411" s="17">
        <v>45397</v>
      </c>
      <c r="V411" s="17">
        <v>45397</v>
      </c>
      <c r="W411" s="17">
        <v>44882</v>
      </c>
      <c r="X411" s="17">
        <v>44922</v>
      </c>
      <c r="Y411" t="s">
        <v>1178</v>
      </c>
      <c r="Z411" t="s">
        <v>825</v>
      </c>
      <c r="AA411" t="s">
        <v>1179</v>
      </c>
      <c r="AC411" s="16">
        <v>1</v>
      </c>
      <c r="AD411" t="s">
        <v>803</v>
      </c>
      <c r="AE411" t="s">
        <v>974</v>
      </c>
      <c r="AF411" t="s">
        <v>738</v>
      </c>
      <c r="AG411" t="s">
        <v>988</v>
      </c>
      <c r="AH411" t="s">
        <v>1202</v>
      </c>
      <c r="AI411" t="s">
        <v>1203</v>
      </c>
      <c r="AJ411" t="s">
        <v>978</v>
      </c>
      <c r="AK411" t="s">
        <v>1928</v>
      </c>
      <c r="AL411" t="s">
        <v>965</v>
      </c>
      <c r="AM411" t="s">
        <v>531</v>
      </c>
      <c r="AP411" t="s">
        <v>966</v>
      </c>
      <c r="AQ411" t="s">
        <v>967</v>
      </c>
      <c r="AR411" t="s">
        <v>968</v>
      </c>
      <c r="AS411" t="s">
        <v>969</v>
      </c>
      <c r="AT411" t="s">
        <v>970</v>
      </c>
      <c r="AU411" t="s">
        <v>2276</v>
      </c>
    </row>
    <row r="412" spans="2:47" ht="11" outlineLevel="1" x14ac:dyDescent="0.15">
      <c r="B412" t="s">
        <v>2277</v>
      </c>
      <c r="C412" t="s">
        <v>2278</v>
      </c>
      <c r="D412" t="s">
        <v>177</v>
      </c>
      <c r="E412" t="s">
        <v>983</v>
      </c>
      <c r="F412" t="s">
        <v>798</v>
      </c>
      <c r="G412" t="s">
        <v>984</v>
      </c>
      <c r="H412" t="s">
        <v>985</v>
      </c>
      <c r="I412" t="s">
        <v>957</v>
      </c>
      <c r="J412" t="s">
        <v>638</v>
      </c>
      <c r="K412" t="s">
        <v>992</v>
      </c>
      <c r="L412" t="s">
        <v>638</v>
      </c>
      <c r="M412" s="5">
        <v>811171.45</v>
      </c>
      <c r="N412" s="5">
        <v>811171.45</v>
      </c>
      <c r="O412" s="5">
        <v>811171.45</v>
      </c>
      <c r="P412" s="5"/>
      <c r="Q412" s="16">
        <v>0</v>
      </c>
      <c r="R412" s="5"/>
      <c r="S412" s="17">
        <v>42485</v>
      </c>
      <c r="T412" s="17">
        <v>42485</v>
      </c>
      <c r="U412" s="17">
        <v>42572</v>
      </c>
      <c r="V412" s="17">
        <v>42572</v>
      </c>
      <c r="W412" s="17">
        <v>42485</v>
      </c>
      <c r="X412" s="17">
        <v>42649</v>
      </c>
      <c r="Y412" t="s">
        <v>959</v>
      </c>
      <c r="Z412" t="s">
        <v>796</v>
      </c>
      <c r="AA412" t="s">
        <v>960</v>
      </c>
      <c r="AC412" s="16">
        <v>1</v>
      </c>
      <c r="AD412" t="s">
        <v>795</v>
      </c>
      <c r="AE412" t="s">
        <v>961</v>
      </c>
      <c r="AF412" t="s">
        <v>739</v>
      </c>
      <c r="AG412" t="s">
        <v>993</v>
      </c>
      <c r="AJ412" t="s">
        <v>963</v>
      </c>
      <c r="AK412" t="s">
        <v>996</v>
      </c>
      <c r="AL412" t="s">
        <v>965</v>
      </c>
      <c r="AM412" t="s">
        <v>531</v>
      </c>
      <c r="AP412" t="s">
        <v>966</v>
      </c>
      <c r="AQ412" t="s">
        <v>967</v>
      </c>
      <c r="AR412" t="s">
        <v>968</v>
      </c>
      <c r="AS412" t="s">
        <v>969</v>
      </c>
      <c r="AT412" t="s">
        <v>970</v>
      </c>
      <c r="AU412" t="s">
        <v>2279</v>
      </c>
    </row>
    <row r="413" spans="2:47" ht="11" outlineLevel="1" x14ac:dyDescent="0.15">
      <c r="B413" t="s">
        <v>2280</v>
      </c>
      <c r="C413" t="s">
        <v>2080</v>
      </c>
      <c r="D413" t="s">
        <v>188</v>
      </c>
      <c r="E413" t="s">
        <v>983</v>
      </c>
      <c r="F413" t="s">
        <v>798</v>
      </c>
      <c r="G413" t="s">
        <v>984</v>
      </c>
      <c r="H413" t="s">
        <v>985</v>
      </c>
      <c r="I413" t="s">
        <v>957</v>
      </c>
      <c r="J413" t="s">
        <v>644</v>
      </c>
      <c r="K413" t="s">
        <v>1926</v>
      </c>
      <c r="L413" t="s">
        <v>1927</v>
      </c>
      <c r="M413" s="5">
        <v>811110.73</v>
      </c>
      <c r="N413" s="5">
        <v>811110.73</v>
      </c>
      <c r="O413" s="5">
        <v>811110.73</v>
      </c>
      <c r="P413" s="5"/>
      <c r="Q413" s="16">
        <v>0</v>
      </c>
      <c r="R413" s="5"/>
      <c r="S413" s="17">
        <v>40816</v>
      </c>
      <c r="T413" s="17">
        <v>40816</v>
      </c>
      <c r="U413" s="17">
        <v>41120</v>
      </c>
      <c r="V413" s="17">
        <v>41120</v>
      </c>
      <c r="W413" s="17">
        <v>40816</v>
      </c>
      <c r="X413" s="17">
        <v>43157</v>
      </c>
      <c r="Y413" t="s">
        <v>984</v>
      </c>
      <c r="Z413" t="s">
        <v>804</v>
      </c>
      <c r="AA413" t="s">
        <v>1000</v>
      </c>
      <c r="AC413" s="16"/>
      <c r="AD413" t="s">
        <v>803</v>
      </c>
      <c r="AE413" t="s">
        <v>974</v>
      </c>
      <c r="AF413" t="s">
        <v>738</v>
      </c>
      <c r="AG413" t="s">
        <v>988</v>
      </c>
      <c r="AJ413" t="s">
        <v>963</v>
      </c>
      <c r="AK413" t="s">
        <v>1928</v>
      </c>
      <c r="AL413" t="s">
        <v>965</v>
      </c>
      <c r="AM413" t="s">
        <v>645</v>
      </c>
      <c r="AP413" t="s">
        <v>966</v>
      </c>
      <c r="AQ413" t="s">
        <v>967</v>
      </c>
      <c r="AR413" t="s">
        <v>968</v>
      </c>
      <c r="AS413" t="s">
        <v>969</v>
      </c>
      <c r="AT413" t="s">
        <v>970</v>
      </c>
      <c r="AU413" t="s">
        <v>2281</v>
      </c>
    </row>
    <row r="414" spans="2:47" ht="11" outlineLevel="1" x14ac:dyDescent="0.15">
      <c r="B414" t="s">
        <v>2282</v>
      </c>
      <c r="C414" t="s">
        <v>2283</v>
      </c>
      <c r="D414" t="s">
        <v>180</v>
      </c>
      <c r="E414" t="s">
        <v>835</v>
      </c>
      <c r="F414" t="s">
        <v>798</v>
      </c>
      <c r="G414" t="s">
        <v>984</v>
      </c>
      <c r="H414" t="s">
        <v>985</v>
      </c>
      <c r="I414" t="s">
        <v>957</v>
      </c>
      <c r="J414" t="s">
        <v>608</v>
      </c>
      <c r="K414" t="s">
        <v>1184</v>
      </c>
      <c r="L414" t="s">
        <v>1262</v>
      </c>
      <c r="M414" s="5">
        <v>804284</v>
      </c>
      <c r="N414" s="5">
        <v>804284</v>
      </c>
      <c r="O414" s="5">
        <v>804284</v>
      </c>
      <c r="P414" s="5">
        <v>804284</v>
      </c>
      <c r="Q414" s="16">
        <v>0</v>
      </c>
      <c r="R414" s="5"/>
      <c r="S414" s="17">
        <v>45093</v>
      </c>
      <c r="T414" s="17">
        <v>45093</v>
      </c>
      <c r="U414" s="17">
        <v>45110</v>
      </c>
      <c r="V414" s="17">
        <v>45110</v>
      </c>
      <c r="W414" s="17">
        <v>45093</v>
      </c>
      <c r="X414" s="17">
        <v>45106</v>
      </c>
      <c r="Y414" t="s">
        <v>984</v>
      </c>
      <c r="Z414" t="s">
        <v>804</v>
      </c>
      <c r="AA414" t="s">
        <v>1000</v>
      </c>
      <c r="AC414" s="16">
        <v>1</v>
      </c>
      <c r="AD414" t="s">
        <v>795</v>
      </c>
      <c r="AE414" t="s">
        <v>961</v>
      </c>
      <c r="AF414" t="s">
        <v>744</v>
      </c>
      <c r="AG414" t="s">
        <v>1025</v>
      </c>
      <c r="AH414" t="s">
        <v>1058</v>
      </c>
      <c r="AI414" t="s">
        <v>1059</v>
      </c>
      <c r="AJ414" t="s">
        <v>978</v>
      </c>
      <c r="AK414" t="s">
        <v>964</v>
      </c>
      <c r="AL414" t="s">
        <v>965</v>
      </c>
      <c r="AM414" t="s">
        <v>531</v>
      </c>
      <c r="AP414" t="s">
        <v>966</v>
      </c>
      <c r="AQ414" t="s">
        <v>967</v>
      </c>
      <c r="AR414" t="s">
        <v>968</v>
      </c>
      <c r="AS414" t="s">
        <v>969</v>
      </c>
      <c r="AT414" t="s">
        <v>970</v>
      </c>
      <c r="AU414" t="s">
        <v>2284</v>
      </c>
    </row>
    <row r="415" spans="2:47" ht="11" outlineLevel="1" x14ac:dyDescent="0.15">
      <c r="B415" t="s">
        <v>2285</v>
      </c>
      <c r="C415" t="s">
        <v>2286</v>
      </c>
      <c r="G415" t="s">
        <v>955</v>
      </c>
      <c r="H415" t="s">
        <v>956</v>
      </c>
      <c r="I415" t="s">
        <v>957</v>
      </c>
      <c r="J415" t="s">
        <v>685</v>
      </c>
      <c r="K415" t="s">
        <v>2058</v>
      </c>
      <c r="L415" t="s">
        <v>685</v>
      </c>
      <c r="M415" s="5">
        <v>802818.15</v>
      </c>
      <c r="N415" s="5">
        <v>802818.15</v>
      </c>
      <c r="O415" s="5">
        <v>812258.15</v>
      </c>
      <c r="P415" s="5"/>
      <c r="Q415" s="16">
        <v>0</v>
      </c>
      <c r="R415" s="5"/>
      <c r="S415" s="17">
        <v>42243</v>
      </c>
      <c r="T415" s="17">
        <v>42221</v>
      </c>
      <c r="U415" s="17">
        <v>42369</v>
      </c>
      <c r="V415" s="17">
        <v>42369</v>
      </c>
      <c r="W415" s="17">
        <v>42243</v>
      </c>
      <c r="X415" s="17">
        <v>42509</v>
      </c>
      <c r="Y415" t="s">
        <v>959</v>
      </c>
      <c r="Z415" t="s">
        <v>796</v>
      </c>
      <c r="AA415" t="s">
        <v>960</v>
      </c>
      <c r="AC415" s="16">
        <v>1</v>
      </c>
      <c r="AD415" t="s">
        <v>795</v>
      </c>
      <c r="AE415" t="s">
        <v>961</v>
      </c>
      <c r="AF415" t="s">
        <v>750</v>
      </c>
      <c r="AG415" t="s">
        <v>1515</v>
      </c>
      <c r="AJ415" t="s">
        <v>963</v>
      </c>
      <c r="AK415" t="s">
        <v>1671</v>
      </c>
      <c r="AL415" t="s">
        <v>965</v>
      </c>
      <c r="AM415" t="s">
        <v>531</v>
      </c>
      <c r="AP415" t="s">
        <v>966</v>
      </c>
      <c r="AQ415" t="s">
        <v>967</v>
      </c>
      <c r="AR415" t="s">
        <v>968</v>
      </c>
      <c r="AS415" t="s">
        <v>969</v>
      </c>
      <c r="AT415" t="s">
        <v>970</v>
      </c>
      <c r="AU415" t="s">
        <v>2287</v>
      </c>
    </row>
    <row r="416" spans="2:47" ht="11" outlineLevel="1" x14ac:dyDescent="0.15">
      <c r="B416" t="s">
        <v>2288</v>
      </c>
      <c r="C416" t="s">
        <v>2289</v>
      </c>
      <c r="D416" t="s">
        <v>295</v>
      </c>
      <c r="E416" t="s">
        <v>983</v>
      </c>
      <c r="F416" t="s">
        <v>807</v>
      </c>
      <c r="G416" t="s">
        <v>984</v>
      </c>
      <c r="H416" t="s">
        <v>985</v>
      </c>
      <c r="I416" t="s">
        <v>957</v>
      </c>
      <c r="J416" t="s">
        <v>603</v>
      </c>
      <c r="K416" t="s">
        <v>1299</v>
      </c>
      <c r="L416" t="s">
        <v>1380</v>
      </c>
      <c r="M416" s="5">
        <v>797668.19</v>
      </c>
      <c r="N416" s="5">
        <v>797668.19</v>
      </c>
      <c r="O416" s="5">
        <v>797668.19</v>
      </c>
      <c r="P416" s="5"/>
      <c r="Q416" s="16">
        <v>0</v>
      </c>
      <c r="R416" s="5"/>
      <c r="S416" s="17">
        <v>45530</v>
      </c>
      <c r="T416" s="17">
        <v>45530</v>
      </c>
      <c r="U416" s="17">
        <v>45593</v>
      </c>
      <c r="V416" s="17">
        <v>45593</v>
      </c>
      <c r="W416" s="17">
        <v>45530</v>
      </c>
      <c r="X416" s="17">
        <v>45638</v>
      </c>
      <c r="Y416" t="s">
        <v>959</v>
      </c>
      <c r="Z416" t="s">
        <v>796</v>
      </c>
      <c r="AA416" t="s">
        <v>1023</v>
      </c>
      <c r="AB416" t="s">
        <v>1024</v>
      </c>
      <c r="AC416" s="16">
        <v>1</v>
      </c>
      <c r="AD416" t="s">
        <v>829</v>
      </c>
      <c r="AE416" t="s">
        <v>1355</v>
      </c>
      <c r="AF416" t="s">
        <v>755</v>
      </c>
      <c r="AG416" t="s">
        <v>1049</v>
      </c>
      <c r="AJ416" t="s">
        <v>963</v>
      </c>
      <c r="AK416" t="s">
        <v>1133</v>
      </c>
      <c r="AL416" t="s">
        <v>965</v>
      </c>
      <c r="AM416" t="s">
        <v>531</v>
      </c>
      <c r="AP416" t="s">
        <v>966</v>
      </c>
      <c r="AQ416" t="s">
        <v>967</v>
      </c>
      <c r="AR416" t="s">
        <v>968</v>
      </c>
      <c r="AS416" t="s">
        <v>969</v>
      </c>
      <c r="AT416" t="s">
        <v>970</v>
      </c>
      <c r="AU416" t="s">
        <v>2290</v>
      </c>
    </row>
    <row r="417" spans="2:47" ht="11" outlineLevel="1" x14ac:dyDescent="0.15">
      <c r="B417" t="s">
        <v>2291</v>
      </c>
      <c r="C417" t="s">
        <v>2292</v>
      </c>
      <c r="D417" t="s">
        <v>238</v>
      </c>
      <c r="E417" t="s">
        <v>983</v>
      </c>
      <c r="F417" t="s">
        <v>798</v>
      </c>
      <c r="G417" t="s">
        <v>984</v>
      </c>
      <c r="H417" t="s">
        <v>985</v>
      </c>
      <c r="I417" t="s">
        <v>957</v>
      </c>
      <c r="J417" t="s">
        <v>661</v>
      </c>
      <c r="K417" t="s">
        <v>2293</v>
      </c>
      <c r="L417" t="s">
        <v>661</v>
      </c>
      <c r="M417" s="5">
        <v>796800</v>
      </c>
      <c r="N417" s="5">
        <v>796800</v>
      </c>
      <c r="O417" s="5">
        <v>796800</v>
      </c>
      <c r="P417" s="5"/>
      <c r="Q417" s="16">
        <v>0</v>
      </c>
      <c r="R417" s="5"/>
      <c r="S417" s="17">
        <v>45810</v>
      </c>
      <c r="T417" s="17">
        <v>45810</v>
      </c>
      <c r="U417" s="17">
        <v>46112</v>
      </c>
      <c r="V417" s="17">
        <v>46112</v>
      </c>
      <c r="W417" s="17">
        <v>45810</v>
      </c>
      <c r="X417" s="17">
        <v>46010</v>
      </c>
      <c r="Y417" t="s">
        <v>955</v>
      </c>
      <c r="Z417" t="s">
        <v>818</v>
      </c>
      <c r="AA417" t="s">
        <v>960</v>
      </c>
      <c r="AC417" s="16"/>
      <c r="AD417" t="s">
        <v>795</v>
      </c>
      <c r="AE417" t="s">
        <v>961</v>
      </c>
      <c r="AF417" t="s">
        <v>740</v>
      </c>
      <c r="AG417" t="s">
        <v>1036</v>
      </c>
      <c r="AH417" t="s">
        <v>1058</v>
      </c>
      <c r="AI417" t="s">
        <v>1059</v>
      </c>
      <c r="AJ417" t="s">
        <v>978</v>
      </c>
      <c r="AK417" t="s">
        <v>964</v>
      </c>
      <c r="AL417" t="s">
        <v>965</v>
      </c>
      <c r="AM417" t="s">
        <v>531</v>
      </c>
      <c r="AP417" t="s">
        <v>966</v>
      </c>
      <c r="AQ417" t="s">
        <v>967</v>
      </c>
      <c r="AR417" t="s">
        <v>968</v>
      </c>
      <c r="AS417" t="s">
        <v>969</v>
      </c>
      <c r="AT417" t="s">
        <v>970</v>
      </c>
      <c r="AU417" t="s">
        <v>2294</v>
      </c>
    </row>
    <row r="418" spans="2:47" ht="11" outlineLevel="1" x14ac:dyDescent="0.15">
      <c r="B418" t="s">
        <v>2295</v>
      </c>
      <c r="C418" t="s">
        <v>2296</v>
      </c>
      <c r="D418" t="s">
        <v>238</v>
      </c>
      <c r="E418" t="s">
        <v>983</v>
      </c>
      <c r="F418" t="s">
        <v>798</v>
      </c>
      <c r="G418" t="s">
        <v>984</v>
      </c>
      <c r="H418" t="s">
        <v>985</v>
      </c>
      <c r="I418" t="s">
        <v>957</v>
      </c>
      <c r="J418" t="s">
        <v>661</v>
      </c>
      <c r="K418" t="s">
        <v>2293</v>
      </c>
      <c r="L418" t="s">
        <v>661</v>
      </c>
      <c r="M418" s="5">
        <v>796800</v>
      </c>
      <c r="N418" s="5">
        <v>796800</v>
      </c>
      <c r="O418" s="5">
        <v>796800</v>
      </c>
      <c r="P418" s="5"/>
      <c r="Q418" s="16">
        <v>0</v>
      </c>
      <c r="R418" s="5"/>
      <c r="S418" s="17">
        <v>45681</v>
      </c>
      <c r="T418" s="17">
        <v>45681</v>
      </c>
      <c r="U418" s="17">
        <v>46014</v>
      </c>
      <c r="V418" s="17">
        <v>46014</v>
      </c>
      <c r="W418" s="17">
        <v>45681</v>
      </c>
      <c r="X418" s="17">
        <v>45681</v>
      </c>
      <c r="Y418" t="s">
        <v>955</v>
      </c>
      <c r="Z418" t="s">
        <v>818</v>
      </c>
      <c r="AA418" t="s">
        <v>960</v>
      </c>
      <c r="AC418" s="16"/>
      <c r="AD418" t="s">
        <v>795</v>
      </c>
      <c r="AE418" t="s">
        <v>961</v>
      </c>
      <c r="AF418" t="s">
        <v>740</v>
      </c>
      <c r="AG418" t="s">
        <v>1036</v>
      </c>
      <c r="AH418" t="s">
        <v>1058</v>
      </c>
      <c r="AI418" t="s">
        <v>1059</v>
      </c>
      <c r="AJ418" t="s">
        <v>978</v>
      </c>
      <c r="AK418" t="s">
        <v>964</v>
      </c>
      <c r="AL418" t="s">
        <v>965</v>
      </c>
      <c r="AM418" t="s">
        <v>531</v>
      </c>
      <c r="AP418" t="s">
        <v>966</v>
      </c>
      <c r="AQ418" t="s">
        <v>967</v>
      </c>
      <c r="AR418" t="s">
        <v>968</v>
      </c>
      <c r="AS418" t="s">
        <v>969</v>
      </c>
      <c r="AT418" t="s">
        <v>970</v>
      </c>
      <c r="AU418" t="s">
        <v>2297</v>
      </c>
    </row>
    <row r="419" spans="2:47" ht="11" outlineLevel="1" x14ac:dyDescent="0.15">
      <c r="B419" t="s">
        <v>2298</v>
      </c>
      <c r="C419" t="s">
        <v>2299</v>
      </c>
      <c r="D419" t="s">
        <v>238</v>
      </c>
      <c r="E419" t="s">
        <v>983</v>
      </c>
      <c r="F419" t="s">
        <v>798</v>
      </c>
      <c r="G419" t="s">
        <v>984</v>
      </c>
      <c r="H419" t="s">
        <v>985</v>
      </c>
      <c r="I419" t="s">
        <v>957</v>
      </c>
      <c r="J419" t="s">
        <v>661</v>
      </c>
      <c r="K419" t="s">
        <v>2293</v>
      </c>
      <c r="L419" t="s">
        <v>661</v>
      </c>
      <c r="M419" s="5">
        <v>796676.93</v>
      </c>
      <c r="N419" s="5">
        <v>796676.93</v>
      </c>
      <c r="O419" s="5">
        <v>796676.93</v>
      </c>
      <c r="P419" s="5"/>
      <c r="Q419" s="16">
        <v>0</v>
      </c>
      <c r="R419" s="5"/>
      <c r="S419" s="17">
        <v>45532</v>
      </c>
      <c r="T419" s="17">
        <v>45532</v>
      </c>
      <c r="U419" s="17">
        <v>45716</v>
      </c>
      <c r="V419" s="17">
        <v>45716</v>
      </c>
      <c r="W419" s="17">
        <v>45532</v>
      </c>
      <c r="X419" s="17">
        <v>46035</v>
      </c>
      <c r="Y419" t="s">
        <v>955</v>
      </c>
      <c r="Z419" t="s">
        <v>818</v>
      </c>
      <c r="AA419" t="s">
        <v>960</v>
      </c>
      <c r="AC419" s="16"/>
      <c r="AD419" t="s">
        <v>795</v>
      </c>
      <c r="AE419" t="s">
        <v>961</v>
      </c>
      <c r="AF419" t="s">
        <v>740</v>
      </c>
      <c r="AG419" t="s">
        <v>1036</v>
      </c>
      <c r="AJ419" t="s">
        <v>963</v>
      </c>
      <c r="AK419" t="s">
        <v>964</v>
      </c>
      <c r="AL419" t="s">
        <v>965</v>
      </c>
      <c r="AM419" t="s">
        <v>531</v>
      </c>
      <c r="AP419" t="s">
        <v>966</v>
      </c>
      <c r="AQ419" t="s">
        <v>967</v>
      </c>
      <c r="AR419" t="s">
        <v>968</v>
      </c>
      <c r="AS419" t="s">
        <v>969</v>
      </c>
      <c r="AT419" t="s">
        <v>970</v>
      </c>
      <c r="AU419" t="s">
        <v>2300</v>
      </c>
    </row>
    <row r="420" spans="2:47" ht="11" outlineLevel="1" x14ac:dyDescent="0.15">
      <c r="B420" t="s">
        <v>2301</v>
      </c>
      <c r="C420" t="s">
        <v>1199</v>
      </c>
      <c r="D420" t="s">
        <v>248</v>
      </c>
      <c r="E420" t="s">
        <v>983</v>
      </c>
      <c r="F420" t="s">
        <v>798</v>
      </c>
      <c r="G420" t="s">
        <v>984</v>
      </c>
      <c r="H420" t="s">
        <v>985</v>
      </c>
      <c r="I420" t="s">
        <v>957</v>
      </c>
      <c r="J420" t="s">
        <v>661</v>
      </c>
      <c r="K420" t="s">
        <v>2293</v>
      </c>
      <c r="L420" t="s">
        <v>661</v>
      </c>
      <c r="M420" s="5">
        <v>796247.04000000004</v>
      </c>
      <c r="N420" s="5">
        <v>796247.04000000004</v>
      </c>
      <c r="O420" s="5">
        <v>796247.04000000004</v>
      </c>
      <c r="P420" s="5"/>
      <c r="Q420" s="16">
        <v>0</v>
      </c>
      <c r="R420" s="5"/>
      <c r="S420" s="17">
        <v>42879</v>
      </c>
      <c r="T420" s="17">
        <v>42865</v>
      </c>
      <c r="U420" s="17">
        <v>43039</v>
      </c>
      <c r="V420" s="17">
        <v>43039</v>
      </c>
      <c r="W420" s="17">
        <v>42879</v>
      </c>
      <c r="X420" s="17">
        <v>43896</v>
      </c>
      <c r="Y420" t="s">
        <v>955</v>
      </c>
      <c r="Z420" t="s">
        <v>818</v>
      </c>
      <c r="AA420" t="s">
        <v>960</v>
      </c>
      <c r="AC420" s="16"/>
      <c r="AD420" t="s">
        <v>795</v>
      </c>
      <c r="AE420" t="s">
        <v>961</v>
      </c>
      <c r="AF420" t="s">
        <v>740</v>
      </c>
      <c r="AG420" t="s">
        <v>1036</v>
      </c>
      <c r="AJ420" t="s">
        <v>963</v>
      </c>
      <c r="AK420" t="s">
        <v>964</v>
      </c>
      <c r="AL420" t="s">
        <v>965</v>
      </c>
      <c r="AM420" t="s">
        <v>456</v>
      </c>
      <c r="AP420" t="s">
        <v>966</v>
      </c>
      <c r="AQ420" t="s">
        <v>967</v>
      </c>
      <c r="AR420" t="s">
        <v>968</v>
      </c>
      <c r="AS420" t="s">
        <v>969</v>
      </c>
      <c r="AT420" t="s">
        <v>970</v>
      </c>
      <c r="AU420" t="s">
        <v>2302</v>
      </c>
    </row>
    <row r="421" spans="2:47" ht="11" outlineLevel="1" x14ac:dyDescent="0.15">
      <c r="B421" t="s">
        <v>2303</v>
      </c>
      <c r="C421" t="s">
        <v>1698</v>
      </c>
      <c r="D421" t="s">
        <v>188</v>
      </c>
      <c r="E421" t="s">
        <v>983</v>
      </c>
      <c r="F421" t="s">
        <v>798</v>
      </c>
      <c r="G421" t="s">
        <v>984</v>
      </c>
      <c r="H421" t="s">
        <v>985</v>
      </c>
      <c r="I421" t="s">
        <v>957</v>
      </c>
      <c r="J421" t="s">
        <v>644</v>
      </c>
      <c r="K421" t="s">
        <v>1926</v>
      </c>
      <c r="L421" t="s">
        <v>1927</v>
      </c>
      <c r="M421" s="5">
        <v>795615.24</v>
      </c>
      <c r="N421" s="5">
        <v>795615.24</v>
      </c>
      <c r="O421" s="5">
        <v>795615.24</v>
      </c>
      <c r="P421" s="5"/>
      <c r="Q421" s="16">
        <v>0</v>
      </c>
      <c r="R421" s="5"/>
      <c r="S421" s="17">
        <v>41180</v>
      </c>
      <c r="T421" s="17">
        <v>41180</v>
      </c>
      <c r="U421" s="17">
        <v>41364</v>
      </c>
      <c r="V421" s="17">
        <v>41364</v>
      </c>
      <c r="W421" s="17">
        <v>41180</v>
      </c>
      <c r="X421" s="17">
        <v>43207</v>
      </c>
      <c r="Y421" t="s">
        <v>984</v>
      </c>
      <c r="Z421" t="s">
        <v>804</v>
      </c>
      <c r="AA421" t="s">
        <v>1000</v>
      </c>
      <c r="AC421" s="16"/>
      <c r="AD421" t="s">
        <v>803</v>
      </c>
      <c r="AE421" t="s">
        <v>974</v>
      </c>
      <c r="AF421" t="s">
        <v>738</v>
      </c>
      <c r="AG421" t="s">
        <v>988</v>
      </c>
      <c r="AJ421" t="s">
        <v>963</v>
      </c>
      <c r="AK421" t="s">
        <v>1928</v>
      </c>
      <c r="AL421" t="s">
        <v>965</v>
      </c>
      <c r="AM421" t="s">
        <v>645</v>
      </c>
      <c r="AP421" t="s">
        <v>966</v>
      </c>
      <c r="AQ421" t="s">
        <v>967</v>
      </c>
      <c r="AR421" t="s">
        <v>968</v>
      </c>
      <c r="AS421" t="s">
        <v>969</v>
      </c>
      <c r="AT421" t="s">
        <v>970</v>
      </c>
      <c r="AU421" t="s">
        <v>2304</v>
      </c>
    </row>
    <row r="422" spans="2:47" ht="11" outlineLevel="1" x14ac:dyDescent="0.15">
      <c r="B422" t="s">
        <v>2305</v>
      </c>
      <c r="C422" t="s">
        <v>1546</v>
      </c>
      <c r="D422" t="s">
        <v>188</v>
      </c>
      <c r="E422" t="s">
        <v>983</v>
      </c>
      <c r="F422" t="s">
        <v>798</v>
      </c>
      <c r="G422" t="s">
        <v>984</v>
      </c>
      <c r="H422" t="s">
        <v>985</v>
      </c>
      <c r="I422" t="s">
        <v>957</v>
      </c>
      <c r="J422" t="s">
        <v>644</v>
      </c>
      <c r="K422" t="s">
        <v>1926</v>
      </c>
      <c r="L422" t="s">
        <v>1927</v>
      </c>
      <c r="M422" s="5">
        <v>795615.24</v>
      </c>
      <c r="N422" s="5">
        <v>795615.24</v>
      </c>
      <c r="O422" s="5">
        <v>795615.24</v>
      </c>
      <c r="P422" s="5"/>
      <c r="Q422" s="16">
        <v>0</v>
      </c>
      <c r="R422" s="5"/>
      <c r="S422" s="17">
        <v>41176</v>
      </c>
      <c r="T422" s="17">
        <v>41177</v>
      </c>
      <c r="U422" s="17">
        <v>41333</v>
      </c>
      <c r="V422" s="17">
        <v>41333</v>
      </c>
      <c r="W422" s="17">
        <v>41176</v>
      </c>
      <c r="X422" s="17">
        <v>43325</v>
      </c>
      <c r="Y422" t="s">
        <v>984</v>
      </c>
      <c r="Z422" t="s">
        <v>804</v>
      </c>
      <c r="AA422" t="s">
        <v>1000</v>
      </c>
      <c r="AC422" s="16"/>
      <c r="AD422" t="s">
        <v>803</v>
      </c>
      <c r="AE422" t="s">
        <v>974</v>
      </c>
      <c r="AF422" t="s">
        <v>738</v>
      </c>
      <c r="AG422" t="s">
        <v>988</v>
      </c>
      <c r="AJ422" t="s">
        <v>963</v>
      </c>
      <c r="AK422" t="s">
        <v>1928</v>
      </c>
      <c r="AL422" t="s">
        <v>965</v>
      </c>
      <c r="AM422" t="s">
        <v>645</v>
      </c>
      <c r="AP422" t="s">
        <v>966</v>
      </c>
      <c r="AQ422" t="s">
        <v>967</v>
      </c>
      <c r="AR422" t="s">
        <v>968</v>
      </c>
      <c r="AS422" t="s">
        <v>969</v>
      </c>
      <c r="AT422" t="s">
        <v>970</v>
      </c>
      <c r="AU422" t="s">
        <v>2306</v>
      </c>
    </row>
    <row r="423" spans="2:47" ht="11" outlineLevel="1" x14ac:dyDescent="0.15">
      <c r="B423" t="s">
        <v>2307</v>
      </c>
      <c r="C423" t="s">
        <v>2308</v>
      </c>
      <c r="D423" t="s">
        <v>2309</v>
      </c>
      <c r="E423" t="s">
        <v>983</v>
      </c>
      <c r="F423" t="s">
        <v>807</v>
      </c>
      <c r="G423" t="s">
        <v>984</v>
      </c>
      <c r="H423" t="s">
        <v>985</v>
      </c>
      <c r="I423" t="s">
        <v>957</v>
      </c>
      <c r="J423" t="s">
        <v>2310</v>
      </c>
      <c r="K423" t="s">
        <v>2311</v>
      </c>
      <c r="L423" t="s">
        <v>2310</v>
      </c>
      <c r="M423" s="5">
        <v>794251.85</v>
      </c>
      <c r="N423" s="5">
        <v>794251.85</v>
      </c>
      <c r="O423" s="5">
        <v>794251.85</v>
      </c>
      <c r="P423" s="5"/>
      <c r="Q423" s="16">
        <v>3</v>
      </c>
      <c r="R423" s="5">
        <v>440464.55</v>
      </c>
      <c r="S423" s="17">
        <v>45915</v>
      </c>
      <c r="T423" s="17">
        <v>45930</v>
      </c>
      <c r="U423" s="17">
        <v>46659</v>
      </c>
      <c r="V423" s="17">
        <v>46659</v>
      </c>
      <c r="W423" s="17">
        <v>45915</v>
      </c>
      <c r="X423" s="17">
        <v>45915</v>
      </c>
      <c r="Y423" t="s">
        <v>955</v>
      </c>
      <c r="Z423" t="s">
        <v>818</v>
      </c>
      <c r="AA423" t="s">
        <v>1023</v>
      </c>
      <c r="AB423" t="s">
        <v>1024</v>
      </c>
      <c r="AC423" s="16">
        <v>6</v>
      </c>
      <c r="AD423" t="s">
        <v>795</v>
      </c>
      <c r="AE423" t="s">
        <v>961</v>
      </c>
      <c r="AF423" t="s">
        <v>2312</v>
      </c>
      <c r="AG423" t="s">
        <v>2313</v>
      </c>
      <c r="AJ423" t="s">
        <v>963</v>
      </c>
      <c r="AK423" t="s">
        <v>964</v>
      </c>
      <c r="AL423" t="s">
        <v>1340</v>
      </c>
      <c r="AM423" t="s">
        <v>645</v>
      </c>
      <c r="AP423" t="s">
        <v>966</v>
      </c>
      <c r="AQ423" t="s">
        <v>967</v>
      </c>
      <c r="AR423" t="s">
        <v>968</v>
      </c>
      <c r="AS423" t="s">
        <v>969</v>
      </c>
      <c r="AT423" t="s">
        <v>970</v>
      </c>
      <c r="AU423" t="s">
        <v>2314</v>
      </c>
    </row>
    <row r="424" spans="2:47" ht="11" outlineLevel="1" x14ac:dyDescent="0.15">
      <c r="B424" t="s">
        <v>2315</v>
      </c>
      <c r="C424" t="s">
        <v>2316</v>
      </c>
      <c r="G424" t="s">
        <v>1140</v>
      </c>
      <c r="H424" t="s">
        <v>1141</v>
      </c>
      <c r="I424" t="s">
        <v>957</v>
      </c>
      <c r="J424" t="s">
        <v>2317</v>
      </c>
      <c r="K424" t="s">
        <v>2318</v>
      </c>
      <c r="L424" t="s">
        <v>2317</v>
      </c>
      <c r="M424" s="5">
        <v>792500</v>
      </c>
      <c r="N424" s="5">
        <v>792500</v>
      </c>
      <c r="O424" s="5">
        <v>792500</v>
      </c>
      <c r="P424" s="5"/>
      <c r="Q424" s="16">
        <v>0</v>
      </c>
      <c r="R424" s="5"/>
      <c r="S424" s="17">
        <v>45562</v>
      </c>
      <c r="T424" s="17">
        <v>45635</v>
      </c>
      <c r="U424" s="17">
        <v>45712</v>
      </c>
      <c r="V424" s="17">
        <v>45712</v>
      </c>
      <c r="W424" s="17">
        <v>45562</v>
      </c>
      <c r="X424" s="17">
        <v>45707</v>
      </c>
      <c r="Y424" t="s">
        <v>1178</v>
      </c>
      <c r="Z424" t="s">
        <v>825</v>
      </c>
      <c r="AA424" t="s">
        <v>1179</v>
      </c>
      <c r="AC424" s="16">
        <v>2</v>
      </c>
      <c r="AD424" t="s">
        <v>795</v>
      </c>
      <c r="AE424" t="s">
        <v>961</v>
      </c>
      <c r="AF424" t="s">
        <v>2319</v>
      </c>
      <c r="AG424" t="s">
        <v>2320</v>
      </c>
      <c r="AJ424" t="s">
        <v>963</v>
      </c>
      <c r="AK424" t="s">
        <v>964</v>
      </c>
      <c r="AL424" t="s">
        <v>965</v>
      </c>
      <c r="AM424" t="s">
        <v>531</v>
      </c>
      <c r="AP424" t="s">
        <v>966</v>
      </c>
      <c r="AQ424" t="s">
        <v>967</v>
      </c>
      <c r="AR424" t="s">
        <v>968</v>
      </c>
      <c r="AS424" t="s">
        <v>969</v>
      </c>
      <c r="AT424" t="s">
        <v>970</v>
      </c>
      <c r="AU424" t="s">
        <v>2321</v>
      </c>
    </row>
    <row r="425" spans="2:47" ht="11" outlineLevel="1" x14ac:dyDescent="0.15">
      <c r="B425" t="s">
        <v>2322</v>
      </c>
      <c r="C425" t="s">
        <v>2080</v>
      </c>
      <c r="D425" t="s">
        <v>167</v>
      </c>
      <c r="E425" t="s">
        <v>983</v>
      </c>
      <c r="F425" t="s">
        <v>807</v>
      </c>
      <c r="G425" t="s">
        <v>984</v>
      </c>
      <c r="H425" t="s">
        <v>985</v>
      </c>
      <c r="I425" t="s">
        <v>957</v>
      </c>
      <c r="J425" t="s">
        <v>601</v>
      </c>
      <c r="K425" t="s">
        <v>1022</v>
      </c>
      <c r="L425" t="s">
        <v>601</v>
      </c>
      <c r="M425" s="5">
        <v>790606.65</v>
      </c>
      <c r="N425" s="5">
        <v>790606.65</v>
      </c>
      <c r="O425" s="5">
        <v>790606.65</v>
      </c>
      <c r="P425" s="5"/>
      <c r="Q425" s="16">
        <v>0</v>
      </c>
      <c r="R425" s="5"/>
      <c r="S425" s="17">
        <v>42867</v>
      </c>
      <c r="T425" s="17">
        <v>42867</v>
      </c>
      <c r="U425" s="17">
        <v>42979</v>
      </c>
      <c r="V425" s="17">
        <v>42979</v>
      </c>
      <c r="W425" s="17">
        <v>42867</v>
      </c>
      <c r="X425" s="17">
        <v>43068</v>
      </c>
      <c r="Y425" t="s">
        <v>955</v>
      </c>
      <c r="Z425" t="s">
        <v>818</v>
      </c>
      <c r="AA425" t="s">
        <v>1023</v>
      </c>
      <c r="AB425" t="s">
        <v>1024</v>
      </c>
      <c r="AC425" s="16">
        <v>3</v>
      </c>
      <c r="AD425" t="s">
        <v>795</v>
      </c>
      <c r="AE425" t="s">
        <v>961</v>
      </c>
      <c r="AF425" t="s">
        <v>739</v>
      </c>
      <c r="AG425" t="s">
        <v>993</v>
      </c>
      <c r="AJ425" t="s">
        <v>963</v>
      </c>
      <c r="AK425" t="s">
        <v>996</v>
      </c>
      <c r="AL425" t="s">
        <v>965</v>
      </c>
      <c r="AM425" t="s">
        <v>456</v>
      </c>
      <c r="AP425" t="s">
        <v>966</v>
      </c>
      <c r="AQ425" t="s">
        <v>967</v>
      </c>
      <c r="AR425" t="s">
        <v>968</v>
      </c>
      <c r="AS425" t="s">
        <v>969</v>
      </c>
      <c r="AT425" t="s">
        <v>970</v>
      </c>
      <c r="AU425" t="s">
        <v>2323</v>
      </c>
    </row>
    <row r="426" spans="2:47" ht="11" outlineLevel="1" x14ac:dyDescent="0.15">
      <c r="B426" t="s">
        <v>2324</v>
      </c>
      <c r="C426" t="s">
        <v>1497</v>
      </c>
      <c r="D426" t="s">
        <v>188</v>
      </c>
      <c r="E426" t="s">
        <v>983</v>
      </c>
      <c r="F426" t="s">
        <v>798</v>
      </c>
      <c r="G426" t="s">
        <v>984</v>
      </c>
      <c r="H426" t="s">
        <v>985</v>
      </c>
      <c r="I426" t="s">
        <v>957</v>
      </c>
      <c r="J426" t="s">
        <v>644</v>
      </c>
      <c r="K426" t="s">
        <v>1926</v>
      </c>
      <c r="L426" t="s">
        <v>1927</v>
      </c>
      <c r="M426" s="5">
        <v>788856.24</v>
      </c>
      <c r="N426" s="5">
        <v>788856.24</v>
      </c>
      <c r="O426" s="5">
        <v>788856.24</v>
      </c>
      <c r="P426" s="5"/>
      <c r="Q426" s="16">
        <v>0</v>
      </c>
      <c r="R426" s="5"/>
      <c r="S426" s="17">
        <v>41177</v>
      </c>
      <c r="T426" s="17">
        <v>41158</v>
      </c>
      <c r="U426" s="17">
        <v>41364</v>
      </c>
      <c r="V426" s="17">
        <v>41364</v>
      </c>
      <c r="W426" s="17">
        <v>41177</v>
      </c>
      <c r="X426" s="17">
        <v>43157</v>
      </c>
      <c r="Y426" t="s">
        <v>984</v>
      </c>
      <c r="Z426" t="s">
        <v>804</v>
      </c>
      <c r="AA426" t="s">
        <v>1000</v>
      </c>
      <c r="AC426" s="16"/>
      <c r="AD426" t="s">
        <v>803</v>
      </c>
      <c r="AE426" t="s">
        <v>974</v>
      </c>
      <c r="AF426" t="s">
        <v>738</v>
      </c>
      <c r="AG426" t="s">
        <v>988</v>
      </c>
      <c r="AJ426" t="s">
        <v>963</v>
      </c>
      <c r="AK426" t="s">
        <v>1928</v>
      </c>
      <c r="AL426" t="s">
        <v>965</v>
      </c>
      <c r="AM426" t="s">
        <v>645</v>
      </c>
      <c r="AP426" t="s">
        <v>966</v>
      </c>
      <c r="AQ426" t="s">
        <v>967</v>
      </c>
      <c r="AR426" t="s">
        <v>968</v>
      </c>
      <c r="AS426" t="s">
        <v>969</v>
      </c>
      <c r="AT426" t="s">
        <v>970</v>
      </c>
      <c r="AU426" t="s">
        <v>2325</v>
      </c>
    </row>
    <row r="427" spans="2:47" ht="11" outlineLevel="1" x14ac:dyDescent="0.15">
      <c r="B427" t="s">
        <v>2326</v>
      </c>
      <c r="C427" t="s">
        <v>2327</v>
      </c>
      <c r="D427" t="s">
        <v>179</v>
      </c>
      <c r="E427" t="s">
        <v>983</v>
      </c>
      <c r="F427" t="s">
        <v>807</v>
      </c>
      <c r="G427" t="s">
        <v>984</v>
      </c>
      <c r="H427" t="s">
        <v>985</v>
      </c>
      <c r="I427" t="s">
        <v>957</v>
      </c>
      <c r="J427" t="s">
        <v>603</v>
      </c>
      <c r="K427" t="s">
        <v>1299</v>
      </c>
      <c r="L427" t="s">
        <v>603</v>
      </c>
      <c r="M427" s="5">
        <v>786541.23</v>
      </c>
      <c r="N427" s="5">
        <v>786541.23</v>
      </c>
      <c r="O427" s="5">
        <v>786541.23</v>
      </c>
      <c r="P427" s="5"/>
      <c r="Q427" s="16">
        <v>0</v>
      </c>
      <c r="R427" s="5"/>
      <c r="S427" s="17">
        <v>43362</v>
      </c>
      <c r="T427" s="17">
        <v>43362</v>
      </c>
      <c r="U427" s="17">
        <v>43550</v>
      </c>
      <c r="V427" s="17">
        <v>43550</v>
      </c>
      <c r="W427" s="17">
        <v>43362</v>
      </c>
      <c r="X427" s="17">
        <v>43605</v>
      </c>
      <c r="Y427" t="s">
        <v>955</v>
      </c>
      <c r="Z427" t="s">
        <v>818</v>
      </c>
      <c r="AA427" t="s">
        <v>1023</v>
      </c>
      <c r="AB427" t="s">
        <v>1024</v>
      </c>
      <c r="AC427" s="16">
        <v>4</v>
      </c>
      <c r="AD427" t="s">
        <v>795</v>
      </c>
      <c r="AE427" t="s">
        <v>961</v>
      </c>
      <c r="AF427" t="s">
        <v>739</v>
      </c>
      <c r="AG427" t="s">
        <v>993</v>
      </c>
      <c r="AH427" t="s">
        <v>1193</v>
      </c>
      <c r="AI427" t="s">
        <v>1194</v>
      </c>
      <c r="AJ427" t="s">
        <v>978</v>
      </c>
      <c r="AK427" t="s">
        <v>996</v>
      </c>
      <c r="AL427" t="s">
        <v>965</v>
      </c>
      <c r="AM427" t="s">
        <v>456</v>
      </c>
      <c r="AP427" t="s">
        <v>966</v>
      </c>
      <c r="AQ427" t="s">
        <v>967</v>
      </c>
      <c r="AR427" t="s">
        <v>968</v>
      </c>
      <c r="AS427" t="s">
        <v>969</v>
      </c>
      <c r="AT427" t="s">
        <v>970</v>
      </c>
      <c r="AU427" t="s">
        <v>2328</v>
      </c>
    </row>
    <row r="428" spans="2:47" ht="11" outlineLevel="1" x14ac:dyDescent="0.15">
      <c r="B428" t="s">
        <v>2329</v>
      </c>
      <c r="C428" t="s">
        <v>982</v>
      </c>
      <c r="D428" t="s">
        <v>234</v>
      </c>
      <c r="E428" t="s">
        <v>983</v>
      </c>
      <c r="F428" t="s">
        <v>798</v>
      </c>
      <c r="G428" t="s">
        <v>984</v>
      </c>
      <c r="H428" t="s">
        <v>985</v>
      </c>
      <c r="I428" t="s">
        <v>957</v>
      </c>
      <c r="J428" t="s">
        <v>608</v>
      </c>
      <c r="K428" t="s">
        <v>1184</v>
      </c>
      <c r="L428" t="s">
        <v>987</v>
      </c>
      <c r="M428" s="5">
        <v>784697</v>
      </c>
      <c r="N428" s="5">
        <v>784697</v>
      </c>
      <c r="O428" s="5">
        <v>784697</v>
      </c>
      <c r="P428" s="5"/>
      <c r="Q428" s="16">
        <v>0</v>
      </c>
      <c r="R428" s="5"/>
      <c r="S428" s="17">
        <v>41969</v>
      </c>
      <c r="T428" s="17">
        <v>41971</v>
      </c>
      <c r="U428" s="17">
        <v>42035</v>
      </c>
      <c r="V428" s="17">
        <v>42035</v>
      </c>
      <c r="W428" s="17">
        <v>41969</v>
      </c>
      <c r="X428" s="17">
        <v>42093</v>
      </c>
      <c r="Y428" t="s">
        <v>959</v>
      </c>
      <c r="Z428" t="s">
        <v>796</v>
      </c>
      <c r="AA428" t="s">
        <v>960</v>
      </c>
      <c r="AC428" s="16">
        <v>2</v>
      </c>
      <c r="AD428" t="s">
        <v>795</v>
      </c>
      <c r="AE428" t="s">
        <v>961</v>
      </c>
      <c r="AF428" t="s">
        <v>744</v>
      </c>
      <c r="AG428" t="s">
        <v>1025</v>
      </c>
      <c r="AJ428" t="s">
        <v>963</v>
      </c>
      <c r="AK428" t="s">
        <v>964</v>
      </c>
      <c r="AL428" t="s">
        <v>965</v>
      </c>
      <c r="AM428" t="s">
        <v>575</v>
      </c>
      <c r="AP428" t="s">
        <v>966</v>
      </c>
      <c r="AQ428" t="s">
        <v>967</v>
      </c>
      <c r="AR428" t="s">
        <v>968</v>
      </c>
      <c r="AS428" t="s">
        <v>969</v>
      </c>
      <c r="AT428" t="s">
        <v>970</v>
      </c>
      <c r="AU428" t="s">
        <v>2330</v>
      </c>
    </row>
    <row r="429" spans="2:47" ht="11" outlineLevel="1" x14ac:dyDescent="0.15">
      <c r="B429" t="s">
        <v>2331</v>
      </c>
      <c r="C429" t="s">
        <v>2332</v>
      </c>
      <c r="D429" t="s">
        <v>326</v>
      </c>
      <c r="E429" t="s">
        <v>983</v>
      </c>
      <c r="F429" t="s">
        <v>807</v>
      </c>
      <c r="G429" t="s">
        <v>984</v>
      </c>
      <c r="H429" t="s">
        <v>985</v>
      </c>
      <c r="I429" t="s">
        <v>957</v>
      </c>
      <c r="J429" t="s">
        <v>621</v>
      </c>
      <c r="K429" t="s">
        <v>1819</v>
      </c>
      <c r="L429" t="s">
        <v>1722</v>
      </c>
      <c r="M429" s="5">
        <v>784149.76</v>
      </c>
      <c r="N429" s="5">
        <v>784149.76</v>
      </c>
      <c r="O429" s="5">
        <v>784149.76</v>
      </c>
      <c r="P429" s="5"/>
      <c r="Q429" s="16">
        <v>0</v>
      </c>
      <c r="R429" s="5"/>
      <c r="S429" s="17">
        <v>45175</v>
      </c>
      <c r="T429" s="17">
        <v>45175</v>
      </c>
      <c r="U429" s="17">
        <v>45397</v>
      </c>
      <c r="V429" s="17">
        <v>45397</v>
      </c>
      <c r="W429" s="17">
        <v>45175</v>
      </c>
      <c r="X429" s="17">
        <v>45401</v>
      </c>
      <c r="Y429" t="s">
        <v>959</v>
      </c>
      <c r="Z429" t="s">
        <v>796</v>
      </c>
      <c r="AA429" t="s">
        <v>1023</v>
      </c>
      <c r="AB429" t="s">
        <v>1024</v>
      </c>
      <c r="AC429" s="16">
        <v>2</v>
      </c>
      <c r="AD429" t="s">
        <v>795</v>
      </c>
      <c r="AE429" t="s">
        <v>961</v>
      </c>
      <c r="AF429" t="s">
        <v>740</v>
      </c>
      <c r="AG429" t="s">
        <v>1036</v>
      </c>
      <c r="AJ429" t="s">
        <v>963</v>
      </c>
      <c r="AK429" t="s">
        <v>964</v>
      </c>
      <c r="AL429" t="s">
        <v>965</v>
      </c>
      <c r="AM429" t="s">
        <v>456</v>
      </c>
      <c r="AP429" t="s">
        <v>966</v>
      </c>
      <c r="AQ429" t="s">
        <v>967</v>
      </c>
      <c r="AR429" t="s">
        <v>968</v>
      </c>
      <c r="AS429" t="s">
        <v>969</v>
      </c>
      <c r="AT429" t="s">
        <v>970</v>
      </c>
      <c r="AU429" t="s">
        <v>2333</v>
      </c>
    </row>
    <row r="430" spans="2:47" ht="11" outlineLevel="1" x14ac:dyDescent="0.15">
      <c r="B430" t="s">
        <v>2334</v>
      </c>
      <c r="C430" t="s">
        <v>2335</v>
      </c>
      <c r="G430" t="s">
        <v>955</v>
      </c>
      <c r="H430" t="s">
        <v>956</v>
      </c>
      <c r="I430" t="s">
        <v>957</v>
      </c>
      <c r="J430" t="s">
        <v>685</v>
      </c>
      <c r="K430" t="s">
        <v>2058</v>
      </c>
      <c r="L430" t="s">
        <v>685</v>
      </c>
      <c r="M430" s="5">
        <v>781805.5</v>
      </c>
      <c r="N430" s="5">
        <v>781805.5</v>
      </c>
      <c r="O430" s="5">
        <v>781805.5</v>
      </c>
      <c r="P430" s="5"/>
      <c r="Q430" s="16">
        <v>0</v>
      </c>
      <c r="R430" s="5"/>
      <c r="S430" s="17">
        <v>44099</v>
      </c>
      <c r="T430" s="17">
        <v>44099</v>
      </c>
      <c r="U430" s="17">
        <v>44422</v>
      </c>
      <c r="V430" s="17">
        <v>44422</v>
      </c>
      <c r="W430" s="17">
        <v>44099</v>
      </c>
      <c r="X430" s="17">
        <v>44362</v>
      </c>
      <c r="Y430" t="s">
        <v>1178</v>
      </c>
      <c r="Z430" t="s">
        <v>825</v>
      </c>
      <c r="AA430" t="s">
        <v>1179</v>
      </c>
      <c r="AC430" s="16">
        <v>1</v>
      </c>
      <c r="AD430" t="s">
        <v>795</v>
      </c>
      <c r="AE430" t="s">
        <v>961</v>
      </c>
      <c r="AF430" t="s">
        <v>762</v>
      </c>
      <c r="AG430" t="s">
        <v>1258</v>
      </c>
      <c r="AH430" t="s">
        <v>1202</v>
      </c>
      <c r="AI430" t="s">
        <v>1203</v>
      </c>
      <c r="AJ430" t="s">
        <v>978</v>
      </c>
      <c r="AK430" t="s">
        <v>964</v>
      </c>
      <c r="AL430" t="s">
        <v>965</v>
      </c>
      <c r="AM430" t="s">
        <v>531</v>
      </c>
      <c r="AP430" t="s">
        <v>966</v>
      </c>
      <c r="AQ430" t="s">
        <v>967</v>
      </c>
      <c r="AR430" t="s">
        <v>968</v>
      </c>
      <c r="AS430" t="s">
        <v>969</v>
      </c>
      <c r="AT430" t="s">
        <v>970</v>
      </c>
      <c r="AU430" t="s">
        <v>2336</v>
      </c>
    </row>
    <row r="431" spans="2:47" ht="11" outlineLevel="1" x14ac:dyDescent="0.15">
      <c r="B431" t="s">
        <v>2337</v>
      </c>
      <c r="C431" t="s">
        <v>2338</v>
      </c>
      <c r="G431" t="s">
        <v>955</v>
      </c>
      <c r="H431" t="s">
        <v>956</v>
      </c>
      <c r="I431" t="s">
        <v>957</v>
      </c>
      <c r="J431" t="s">
        <v>675</v>
      </c>
      <c r="K431" t="s">
        <v>1756</v>
      </c>
      <c r="L431" t="s">
        <v>675</v>
      </c>
      <c r="M431" s="5">
        <v>781132.96</v>
      </c>
      <c r="N431" s="5">
        <v>795325.6</v>
      </c>
      <c r="O431" s="5">
        <v>925825.6</v>
      </c>
      <c r="P431" s="5"/>
      <c r="Q431" s="16">
        <v>0</v>
      </c>
      <c r="R431" s="5"/>
      <c r="S431" s="17">
        <v>44834</v>
      </c>
      <c r="T431" s="17">
        <v>44834</v>
      </c>
      <c r="U431" s="17">
        <v>45133</v>
      </c>
      <c r="V431" s="17">
        <v>45133</v>
      </c>
      <c r="W431" s="17">
        <v>44834</v>
      </c>
      <c r="X431" s="17">
        <v>45086</v>
      </c>
      <c r="Y431" t="s">
        <v>959</v>
      </c>
      <c r="Z431" t="s">
        <v>796</v>
      </c>
      <c r="AA431" t="s">
        <v>960</v>
      </c>
      <c r="AC431" s="16">
        <v>1</v>
      </c>
      <c r="AD431" t="s">
        <v>795</v>
      </c>
      <c r="AE431" t="s">
        <v>961</v>
      </c>
      <c r="AF431" t="s">
        <v>740</v>
      </c>
      <c r="AG431" t="s">
        <v>1036</v>
      </c>
      <c r="AH431" t="s">
        <v>1058</v>
      </c>
      <c r="AI431" t="s">
        <v>1059</v>
      </c>
      <c r="AJ431" t="s">
        <v>978</v>
      </c>
      <c r="AK431" t="s">
        <v>964</v>
      </c>
      <c r="AL431" t="s">
        <v>965</v>
      </c>
      <c r="AM431" t="s">
        <v>531</v>
      </c>
      <c r="AP431" t="s">
        <v>966</v>
      </c>
      <c r="AQ431" t="s">
        <v>967</v>
      </c>
      <c r="AR431" t="s">
        <v>968</v>
      </c>
      <c r="AS431" t="s">
        <v>969</v>
      </c>
      <c r="AT431" t="s">
        <v>970</v>
      </c>
      <c r="AU431" t="s">
        <v>2339</v>
      </c>
    </row>
    <row r="432" spans="2:47" ht="11" outlineLevel="1" x14ac:dyDescent="0.15">
      <c r="B432" t="s">
        <v>2340</v>
      </c>
      <c r="C432" t="s">
        <v>2341</v>
      </c>
      <c r="G432" t="s">
        <v>1140</v>
      </c>
      <c r="H432" t="s">
        <v>1141</v>
      </c>
      <c r="I432" t="s">
        <v>957</v>
      </c>
      <c r="J432" t="s">
        <v>646</v>
      </c>
      <c r="K432" t="s">
        <v>1158</v>
      </c>
      <c r="L432" t="s">
        <v>646</v>
      </c>
      <c r="M432" s="5">
        <v>777583.61</v>
      </c>
      <c r="N432" s="5">
        <v>777583.61</v>
      </c>
      <c r="O432" s="5">
        <v>777583.61</v>
      </c>
      <c r="P432" s="5"/>
      <c r="Q432" s="16">
        <v>0</v>
      </c>
      <c r="R432" s="5"/>
      <c r="S432" s="17">
        <v>45414</v>
      </c>
      <c r="T432" s="17">
        <v>45414</v>
      </c>
      <c r="U432" s="17">
        <v>45597</v>
      </c>
      <c r="V432" s="17">
        <v>45597</v>
      </c>
      <c r="W432" s="17">
        <v>45414</v>
      </c>
      <c r="X432" s="17">
        <v>45539</v>
      </c>
      <c r="Y432" t="s">
        <v>1178</v>
      </c>
      <c r="Z432" t="s">
        <v>825</v>
      </c>
      <c r="AA432" t="s">
        <v>1179</v>
      </c>
      <c r="AC432" s="16">
        <v>4</v>
      </c>
      <c r="AD432" t="s">
        <v>795</v>
      </c>
      <c r="AE432" t="s">
        <v>961</v>
      </c>
      <c r="AF432" t="s">
        <v>748</v>
      </c>
      <c r="AG432" t="s">
        <v>1057</v>
      </c>
      <c r="AH432" t="s">
        <v>1193</v>
      </c>
      <c r="AI432" t="s">
        <v>1194</v>
      </c>
      <c r="AJ432" t="s">
        <v>978</v>
      </c>
      <c r="AK432" t="s">
        <v>964</v>
      </c>
      <c r="AL432" t="s">
        <v>965</v>
      </c>
      <c r="AM432" t="s">
        <v>531</v>
      </c>
      <c r="AP432" t="s">
        <v>966</v>
      </c>
      <c r="AQ432" t="s">
        <v>967</v>
      </c>
      <c r="AR432" t="s">
        <v>968</v>
      </c>
      <c r="AS432" t="s">
        <v>969</v>
      </c>
      <c r="AT432" t="s">
        <v>970</v>
      </c>
      <c r="AU432" t="s">
        <v>2342</v>
      </c>
    </row>
    <row r="433" spans="2:47" ht="11" outlineLevel="1" x14ac:dyDescent="0.15">
      <c r="B433" t="s">
        <v>2343</v>
      </c>
      <c r="C433" t="s">
        <v>2344</v>
      </c>
      <c r="G433" t="s">
        <v>955</v>
      </c>
      <c r="H433" t="s">
        <v>956</v>
      </c>
      <c r="I433" t="s">
        <v>957</v>
      </c>
      <c r="J433" t="s">
        <v>2345</v>
      </c>
      <c r="K433" t="s">
        <v>2346</v>
      </c>
      <c r="L433" t="s">
        <v>2345</v>
      </c>
      <c r="M433" s="5">
        <v>777111.52</v>
      </c>
      <c r="N433" s="5">
        <v>777111.52</v>
      </c>
      <c r="O433" s="5">
        <v>777111.52</v>
      </c>
      <c r="P433" s="5"/>
      <c r="Q433" s="16">
        <v>0</v>
      </c>
      <c r="R433" s="5"/>
      <c r="S433" s="17">
        <v>44572</v>
      </c>
      <c r="T433" s="17">
        <v>44571</v>
      </c>
      <c r="U433" s="17">
        <v>44644</v>
      </c>
      <c r="V433" s="17">
        <v>44644</v>
      </c>
      <c r="W433" s="17">
        <v>44572</v>
      </c>
      <c r="X433" s="17">
        <v>44628</v>
      </c>
      <c r="Y433" t="s">
        <v>1178</v>
      </c>
      <c r="Z433" t="s">
        <v>825</v>
      </c>
      <c r="AA433" t="s">
        <v>1179</v>
      </c>
      <c r="AC433" s="16">
        <v>2</v>
      </c>
      <c r="AD433" t="s">
        <v>795</v>
      </c>
      <c r="AE433" t="s">
        <v>961</v>
      </c>
      <c r="AF433" t="s">
        <v>744</v>
      </c>
      <c r="AG433" t="s">
        <v>1025</v>
      </c>
      <c r="AH433" t="s">
        <v>1058</v>
      </c>
      <c r="AI433" t="s">
        <v>1059</v>
      </c>
      <c r="AJ433" t="s">
        <v>978</v>
      </c>
      <c r="AK433" t="s">
        <v>964</v>
      </c>
      <c r="AL433" t="s">
        <v>1340</v>
      </c>
      <c r="AM433" t="s">
        <v>531</v>
      </c>
      <c r="AP433" t="s">
        <v>966</v>
      </c>
      <c r="AQ433" t="s">
        <v>967</v>
      </c>
      <c r="AR433" t="s">
        <v>968</v>
      </c>
      <c r="AS433" t="s">
        <v>969</v>
      </c>
      <c r="AT433" t="s">
        <v>970</v>
      </c>
      <c r="AU433" t="s">
        <v>2347</v>
      </c>
    </row>
    <row r="434" spans="2:47" ht="11" outlineLevel="1" x14ac:dyDescent="0.15">
      <c r="B434" t="s">
        <v>2348</v>
      </c>
      <c r="C434" t="s">
        <v>2349</v>
      </c>
      <c r="D434" t="s">
        <v>211</v>
      </c>
      <c r="E434" t="s">
        <v>983</v>
      </c>
      <c r="F434" t="s">
        <v>807</v>
      </c>
      <c r="G434" t="s">
        <v>984</v>
      </c>
      <c r="H434" t="s">
        <v>985</v>
      </c>
      <c r="I434" t="s">
        <v>957</v>
      </c>
      <c r="J434" t="s">
        <v>610</v>
      </c>
      <c r="K434" t="s">
        <v>1294</v>
      </c>
      <c r="L434" t="s">
        <v>610</v>
      </c>
      <c r="M434" s="5">
        <v>775892.41</v>
      </c>
      <c r="N434" s="5">
        <v>775892.41</v>
      </c>
      <c r="O434" s="5">
        <v>775892.41</v>
      </c>
      <c r="P434" s="5"/>
      <c r="Q434" s="16">
        <v>0</v>
      </c>
      <c r="R434" s="5"/>
      <c r="S434" s="17">
        <v>43258</v>
      </c>
      <c r="T434" s="17">
        <v>43258</v>
      </c>
      <c r="U434" s="17">
        <v>43340</v>
      </c>
      <c r="V434" s="17">
        <v>43340</v>
      </c>
      <c r="W434" s="17">
        <v>43258</v>
      </c>
      <c r="X434" s="17">
        <v>43391</v>
      </c>
      <c r="Y434" t="s">
        <v>955</v>
      </c>
      <c r="Z434" t="s">
        <v>818</v>
      </c>
      <c r="AA434" t="s">
        <v>1023</v>
      </c>
      <c r="AB434" t="s">
        <v>1024</v>
      </c>
      <c r="AC434" s="16">
        <v>5</v>
      </c>
      <c r="AD434" t="s">
        <v>795</v>
      </c>
      <c r="AE434" t="s">
        <v>961</v>
      </c>
      <c r="AF434" t="s">
        <v>739</v>
      </c>
      <c r="AG434" t="s">
        <v>993</v>
      </c>
      <c r="AJ434" t="s">
        <v>963</v>
      </c>
      <c r="AK434" t="s">
        <v>996</v>
      </c>
      <c r="AL434" t="s">
        <v>965</v>
      </c>
      <c r="AM434" t="s">
        <v>456</v>
      </c>
      <c r="AP434" t="s">
        <v>966</v>
      </c>
      <c r="AQ434" t="s">
        <v>967</v>
      </c>
      <c r="AR434" t="s">
        <v>968</v>
      </c>
      <c r="AS434" t="s">
        <v>969</v>
      </c>
      <c r="AT434" t="s">
        <v>970</v>
      </c>
      <c r="AU434" t="s">
        <v>2350</v>
      </c>
    </row>
    <row r="435" spans="2:47" ht="11" outlineLevel="1" x14ac:dyDescent="0.15">
      <c r="B435" t="s">
        <v>2351</v>
      </c>
      <c r="C435" t="s">
        <v>2352</v>
      </c>
      <c r="G435" t="s">
        <v>1140</v>
      </c>
      <c r="H435" t="s">
        <v>1141</v>
      </c>
      <c r="I435" t="s">
        <v>957</v>
      </c>
      <c r="J435" t="s">
        <v>2317</v>
      </c>
      <c r="K435" t="s">
        <v>2318</v>
      </c>
      <c r="L435" t="s">
        <v>2317</v>
      </c>
      <c r="M435" s="5">
        <v>774000</v>
      </c>
      <c r="N435" s="5">
        <v>774000</v>
      </c>
      <c r="O435" s="5">
        <v>774000</v>
      </c>
      <c r="P435" s="5"/>
      <c r="Q435" s="16">
        <v>0</v>
      </c>
      <c r="R435" s="5"/>
      <c r="S435" s="17">
        <v>46085</v>
      </c>
      <c r="T435" s="17">
        <v>46085</v>
      </c>
      <c r="U435" s="17">
        <v>46127</v>
      </c>
      <c r="V435" s="17">
        <v>46127</v>
      </c>
      <c r="W435" s="17">
        <v>46085</v>
      </c>
      <c r="X435" s="17">
        <v>46085</v>
      </c>
      <c r="Y435" t="s">
        <v>1178</v>
      </c>
      <c r="Z435" t="s">
        <v>825</v>
      </c>
      <c r="AA435" t="s">
        <v>1179</v>
      </c>
      <c r="AC435" s="16">
        <v>2</v>
      </c>
      <c r="AD435" t="s">
        <v>795</v>
      </c>
      <c r="AE435" t="s">
        <v>961</v>
      </c>
      <c r="AF435" t="s">
        <v>740</v>
      </c>
      <c r="AG435" t="s">
        <v>1036</v>
      </c>
      <c r="AJ435" t="s">
        <v>963</v>
      </c>
      <c r="AK435" t="s">
        <v>964</v>
      </c>
      <c r="AL435" t="s">
        <v>965</v>
      </c>
      <c r="AM435" t="s">
        <v>531</v>
      </c>
      <c r="AP435" t="s">
        <v>966</v>
      </c>
      <c r="AQ435" t="s">
        <v>967</v>
      </c>
      <c r="AR435" t="s">
        <v>968</v>
      </c>
      <c r="AS435" t="s">
        <v>969</v>
      </c>
      <c r="AT435" t="s">
        <v>970</v>
      </c>
      <c r="AU435" t="s">
        <v>2353</v>
      </c>
    </row>
    <row r="436" spans="2:47" ht="11" outlineLevel="1" x14ac:dyDescent="0.15">
      <c r="B436" t="s">
        <v>2354</v>
      </c>
      <c r="C436" t="s">
        <v>1199</v>
      </c>
      <c r="D436" t="s">
        <v>188</v>
      </c>
      <c r="E436" t="s">
        <v>983</v>
      </c>
      <c r="F436" t="s">
        <v>798</v>
      </c>
      <c r="G436" t="s">
        <v>984</v>
      </c>
      <c r="H436" t="s">
        <v>985</v>
      </c>
      <c r="I436" t="s">
        <v>957</v>
      </c>
      <c r="J436" t="s">
        <v>644</v>
      </c>
      <c r="K436" t="s">
        <v>1926</v>
      </c>
      <c r="L436" t="s">
        <v>1927</v>
      </c>
      <c r="M436" s="5">
        <v>773619.8</v>
      </c>
      <c r="N436" s="5">
        <v>773619.8</v>
      </c>
      <c r="O436" s="5">
        <v>773619.8</v>
      </c>
      <c r="P436" s="5"/>
      <c r="Q436" s="16">
        <v>0</v>
      </c>
      <c r="R436" s="5"/>
      <c r="S436" s="17">
        <v>40816</v>
      </c>
      <c r="T436" s="17">
        <v>40815</v>
      </c>
      <c r="U436" s="17">
        <v>41120</v>
      </c>
      <c r="V436" s="17">
        <v>41120</v>
      </c>
      <c r="W436" s="17">
        <v>40816</v>
      </c>
      <c r="X436" s="17">
        <v>43263</v>
      </c>
      <c r="Y436" t="s">
        <v>984</v>
      </c>
      <c r="Z436" t="s">
        <v>804</v>
      </c>
      <c r="AA436" t="s">
        <v>1000</v>
      </c>
      <c r="AC436" s="16"/>
      <c r="AD436" t="s">
        <v>803</v>
      </c>
      <c r="AE436" t="s">
        <v>974</v>
      </c>
      <c r="AF436" t="s">
        <v>738</v>
      </c>
      <c r="AG436" t="s">
        <v>988</v>
      </c>
      <c r="AJ436" t="s">
        <v>963</v>
      </c>
      <c r="AK436" t="s">
        <v>1928</v>
      </c>
      <c r="AL436" t="s">
        <v>965</v>
      </c>
      <c r="AM436" t="s">
        <v>645</v>
      </c>
      <c r="AP436" t="s">
        <v>966</v>
      </c>
      <c r="AQ436" t="s">
        <v>967</v>
      </c>
      <c r="AR436" t="s">
        <v>968</v>
      </c>
      <c r="AS436" t="s">
        <v>969</v>
      </c>
      <c r="AT436" t="s">
        <v>970</v>
      </c>
      <c r="AU436" t="s">
        <v>2355</v>
      </c>
    </row>
    <row r="437" spans="2:47" ht="11" outlineLevel="1" x14ac:dyDescent="0.15">
      <c r="B437" t="s">
        <v>2356</v>
      </c>
      <c r="C437" t="s">
        <v>1698</v>
      </c>
      <c r="D437" t="s">
        <v>200</v>
      </c>
      <c r="E437" t="s">
        <v>983</v>
      </c>
      <c r="F437" t="s">
        <v>798</v>
      </c>
      <c r="G437" t="s">
        <v>984</v>
      </c>
      <c r="H437" t="s">
        <v>985</v>
      </c>
      <c r="I437" t="s">
        <v>957</v>
      </c>
      <c r="J437" t="s">
        <v>609</v>
      </c>
      <c r="K437" t="s">
        <v>1547</v>
      </c>
      <c r="L437" t="s">
        <v>1548</v>
      </c>
      <c r="M437" s="5">
        <v>773115.06</v>
      </c>
      <c r="N437" s="5">
        <v>773115.06</v>
      </c>
      <c r="O437" s="5">
        <v>773115.06</v>
      </c>
      <c r="P437" s="5"/>
      <c r="Q437" s="16">
        <v>0</v>
      </c>
      <c r="R437" s="5"/>
      <c r="S437" s="17">
        <v>42856</v>
      </c>
      <c r="T437" s="17">
        <v>42856</v>
      </c>
      <c r="U437" s="17">
        <v>42946</v>
      </c>
      <c r="V437" s="17">
        <v>42946</v>
      </c>
      <c r="W437" s="17">
        <v>42856</v>
      </c>
      <c r="X437" s="17">
        <v>42962</v>
      </c>
      <c r="Y437" t="s">
        <v>959</v>
      </c>
      <c r="Z437" t="s">
        <v>796</v>
      </c>
      <c r="AA437" t="s">
        <v>960</v>
      </c>
      <c r="AC437" s="16">
        <v>3</v>
      </c>
      <c r="AD437" t="s">
        <v>803</v>
      </c>
      <c r="AE437" t="s">
        <v>974</v>
      </c>
      <c r="AF437" t="s">
        <v>737</v>
      </c>
      <c r="AG437" t="s">
        <v>975</v>
      </c>
      <c r="AJ437" t="s">
        <v>963</v>
      </c>
      <c r="AK437" t="s">
        <v>979</v>
      </c>
      <c r="AL437" t="s">
        <v>965</v>
      </c>
      <c r="AM437" t="s">
        <v>456</v>
      </c>
      <c r="AP437" t="s">
        <v>966</v>
      </c>
      <c r="AQ437" t="s">
        <v>967</v>
      </c>
      <c r="AR437" t="s">
        <v>968</v>
      </c>
      <c r="AS437" t="s">
        <v>969</v>
      </c>
      <c r="AT437" t="s">
        <v>970</v>
      </c>
      <c r="AU437" t="s">
        <v>2357</v>
      </c>
    </row>
    <row r="438" spans="2:47" ht="11" outlineLevel="1" x14ac:dyDescent="0.15">
      <c r="B438" t="s">
        <v>2358</v>
      </c>
      <c r="C438" t="s">
        <v>2359</v>
      </c>
      <c r="D438" t="s">
        <v>163</v>
      </c>
      <c r="E438" t="s">
        <v>983</v>
      </c>
      <c r="F438" t="s">
        <v>798</v>
      </c>
      <c r="G438" t="s">
        <v>984</v>
      </c>
      <c r="H438" t="s">
        <v>985</v>
      </c>
      <c r="I438" t="s">
        <v>957</v>
      </c>
      <c r="J438" t="s">
        <v>600</v>
      </c>
      <c r="K438" t="s">
        <v>973</v>
      </c>
      <c r="L438" t="s">
        <v>600</v>
      </c>
      <c r="M438" s="5">
        <v>761878.23</v>
      </c>
      <c r="N438" s="5">
        <v>761878.23</v>
      </c>
      <c r="O438" s="5">
        <v>761878.23</v>
      </c>
      <c r="P438" s="5"/>
      <c r="Q438" s="16">
        <v>0</v>
      </c>
      <c r="R438" s="5"/>
      <c r="S438" s="17">
        <v>45471</v>
      </c>
      <c r="T438" s="17">
        <v>45471</v>
      </c>
      <c r="U438" s="17">
        <v>46022</v>
      </c>
      <c r="V438" s="17">
        <v>46022</v>
      </c>
      <c r="W438" s="17">
        <v>45471</v>
      </c>
      <c r="X438" s="17">
        <v>46009</v>
      </c>
      <c r="Y438" t="s">
        <v>984</v>
      </c>
      <c r="Z438" t="s">
        <v>804</v>
      </c>
      <c r="AA438" t="s">
        <v>1000</v>
      </c>
      <c r="AC438" s="16"/>
      <c r="AD438" t="s">
        <v>803</v>
      </c>
      <c r="AE438" t="s">
        <v>974</v>
      </c>
      <c r="AF438" t="s">
        <v>736</v>
      </c>
      <c r="AG438" t="s">
        <v>1081</v>
      </c>
      <c r="AJ438" t="s">
        <v>963</v>
      </c>
      <c r="AK438" t="s">
        <v>1082</v>
      </c>
      <c r="AL438" t="s">
        <v>965</v>
      </c>
      <c r="AM438" t="s">
        <v>531</v>
      </c>
      <c r="AP438" t="s">
        <v>966</v>
      </c>
      <c r="AQ438" t="s">
        <v>967</v>
      </c>
      <c r="AR438" t="s">
        <v>968</v>
      </c>
      <c r="AS438" t="s">
        <v>969</v>
      </c>
      <c r="AT438" t="s">
        <v>970</v>
      </c>
      <c r="AU438" t="s">
        <v>2360</v>
      </c>
    </row>
    <row r="439" spans="2:47" ht="11" outlineLevel="1" x14ac:dyDescent="0.15">
      <c r="B439" t="s">
        <v>2361</v>
      </c>
      <c r="C439" t="s">
        <v>2362</v>
      </c>
      <c r="D439" t="s">
        <v>238</v>
      </c>
      <c r="E439" t="s">
        <v>983</v>
      </c>
      <c r="F439" t="s">
        <v>798</v>
      </c>
      <c r="G439" t="s">
        <v>984</v>
      </c>
      <c r="H439" t="s">
        <v>985</v>
      </c>
      <c r="I439" t="s">
        <v>957</v>
      </c>
      <c r="J439" t="s">
        <v>661</v>
      </c>
      <c r="K439" t="s">
        <v>2293</v>
      </c>
      <c r="L439" t="s">
        <v>661</v>
      </c>
      <c r="M439" s="5">
        <v>758400</v>
      </c>
      <c r="N439" s="5">
        <v>758400</v>
      </c>
      <c r="O439" s="5">
        <v>758400</v>
      </c>
      <c r="P439" s="5"/>
      <c r="Q439" s="16">
        <v>0</v>
      </c>
      <c r="R439" s="5"/>
      <c r="S439" s="17">
        <v>45413</v>
      </c>
      <c r="T439" s="17">
        <v>45413</v>
      </c>
      <c r="U439" s="17">
        <v>45565</v>
      </c>
      <c r="V439" s="17">
        <v>45565</v>
      </c>
      <c r="W439" s="17">
        <v>45413</v>
      </c>
      <c r="X439" s="17">
        <v>45413</v>
      </c>
      <c r="Y439" t="s">
        <v>955</v>
      </c>
      <c r="Z439" t="s">
        <v>818</v>
      </c>
      <c r="AA439" t="s">
        <v>960</v>
      </c>
      <c r="AC439" s="16"/>
      <c r="AD439" t="s">
        <v>795</v>
      </c>
      <c r="AE439" t="s">
        <v>961</v>
      </c>
      <c r="AF439" t="s">
        <v>740</v>
      </c>
      <c r="AG439" t="s">
        <v>1036</v>
      </c>
      <c r="AH439" t="s">
        <v>1058</v>
      </c>
      <c r="AI439" t="s">
        <v>1059</v>
      </c>
      <c r="AJ439" t="s">
        <v>978</v>
      </c>
      <c r="AK439" t="s">
        <v>964</v>
      </c>
      <c r="AL439" t="s">
        <v>965</v>
      </c>
      <c r="AM439" t="s">
        <v>531</v>
      </c>
      <c r="AP439" t="s">
        <v>966</v>
      </c>
      <c r="AQ439" t="s">
        <v>967</v>
      </c>
      <c r="AR439" t="s">
        <v>968</v>
      </c>
      <c r="AS439" t="s">
        <v>969</v>
      </c>
      <c r="AT439" t="s">
        <v>970</v>
      </c>
      <c r="AU439" t="s">
        <v>2363</v>
      </c>
    </row>
    <row r="440" spans="2:47" ht="11" outlineLevel="1" x14ac:dyDescent="0.15">
      <c r="B440" t="s">
        <v>2364</v>
      </c>
      <c r="C440" t="s">
        <v>2365</v>
      </c>
      <c r="D440" t="s">
        <v>238</v>
      </c>
      <c r="E440" t="s">
        <v>983</v>
      </c>
      <c r="F440" t="s">
        <v>798</v>
      </c>
      <c r="G440" t="s">
        <v>984</v>
      </c>
      <c r="H440" t="s">
        <v>985</v>
      </c>
      <c r="I440" t="s">
        <v>957</v>
      </c>
      <c r="J440" t="s">
        <v>661</v>
      </c>
      <c r="K440" t="s">
        <v>2293</v>
      </c>
      <c r="L440" t="s">
        <v>661</v>
      </c>
      <c r="M440" s="5">
        <v>756783.85</v>
      </c>
      <c r="N440" s="5">
        <v>756783.85</v>
      </c>
      <c r="O440" s="5">
        <v>756783.85</v>
      </c>
      <c r="P440" s="5"/>
      <c r="Q440" s="16">
        <v>0</v>
      </c>
      <c r="R440" s="5"/>
      <c r="S440" s="17">
        <v>45250</v>
      </c>
      <c r="T440" s="17">
        <v>45250</v>
      </c>
      <c r="U440" s="17">
        <v>45432</v>
      </c>
      <c r="V440" s="17">
        <v>45432</v>
      </c>
      <c r="W440" s="17">
        <v>45250</v>
      </c>
      <c r="X440" s="17">
        <v>45250</v>
      </c>
      <c r="Y440" t="s">
        <v>955</v>
      </c>
      <c r="Z440" t="s">
        <v>818</v>
      </c>
      <c r="AA440" t="s">
        <v>960</v>
      </c>
      <c r="AC440" s="16"/>
      <c r="AD440" t="s">
        <v>795</v>
      </c>
      <c r="AE440" t="s">
        <v>961</v>
      </c>
      <c r="AF440" t="s">
        <v>740</v>
      </c>
      <c r="AG440" t="s">
        <v>1036</v>
      </c>
      <c r="AH440" t="s">
        <v>1058</v>
      </c>
      <c r="AI440" t="s">
        <v>1059</v>
      </c>
      <c r="AJ440" t="s">
        <v>978</v>
      </c>
      <c r="AK440" t="s">
        <v>964</v>
      </c>
      <c r="AL440" t="s">
        <v>965</v>
      </c>
      <c r="AM440" t="s">
        <v>531</v>
      </c>
      <c r="AP440" t="s">
        <v>966</v>
      </c>
      <c r="AQ440" t="s">
        <v>967</v>
      </c>
      <c r="AR440" t="s">
        <v>968</v>
      </c>
      <c r="AS440" t="s">
        <v>969</v>
      </c>
      <c r="AT440" t="s">
        <v>970</v>
      </c>
      <c r="AU440" t="s">
        <v>2366</v>
      </c>
    </row>
    <row r="441" spans="2:47" ht="11" outlineLevel="1" x14ac:dyDescent="0.15">
      <c r="B441" t="s">
        <v>2367</v>
      </c>
      <c r="C441" t="s">
        <v>2368</v>
      </c>
      <c r="D441" t="s">
        <v>2369</v>
      </c>
      <c r="E441" t="s">
        <v>854</v>
      </c>
      <c r="F441" t="s">
        <v>807</v>
      </c>
      <c r="G441" t="s">
        <v>959</v>
      </c>
      <c r="H441" t="s">
        <v>1903</v>
      </c>
      <c r="I441" t="s">
        <v>957</v>
      </c>
      <c r="J441" t="s">
        <v>2370</v>
      </c>
      <c r="K441" t="s">
        <v>2371</v>
      </c>
      <c r="L441" t="s">
        <v>2370</v>
      </c>
      <c r="M441" s="5">
        <v>755179.22</v>
      </c>
      <c r="N441" s="5">
        <v>755179.22</v>
      </c>
      <c r="O441" s="5">
        <v>755179.22</v>
      </c>
      <c r="P441" s="5">
        <v>752694.22</v>
      </c>
      <c r="Q441" s="16">
        <v>0</v>
      </c>
      <c r="R441" s="5"/>
      <c r="S441" s="17">
        <v>45421</v>
      </c>
      <c r="T441" s="17">
        <v>45421</v>
      </c>
      <c r="U441" s="17">
        <v>45996</v>
      </c>
      <c r="V441" s="17">
        <v>45996</v>
      </c>
      <c r="W441" s="17">
        <v>45421</v>
      </c>
      <c r="X441" s="17">
        <v>45874</v>
      </c>
      <c r="Y441" t="s">
        <v>1178</v>
      </c>
      <c r="Z441" t="s">
        <v>825</v>
      </c>
      <c r="AA441" t="s">
        <v>1179</v>
      </c>
      <c r="AC441" s="16">
        <v>1</v>
      </c>
      <c r="AD441" t="s">
        <v>795</v>
      </c>
      <c r="AE441" t="s">
        <v>961</v>
      </c>
      <c r="AF441" t="s">
        <v>750</v>
      </c>
      <c r="AG441" t="s">
        <v>1515</v>
      </c>
      <c r="AH441" t="s">
        <v>1058</v>
      </c>
      <c r="AI441" t="s">
        <v>1059</v>
      </c>
      <c r="AJ441" t="s">
        <v>978</v>
      </c>
      <c r="AK441" t="s">
        <v>1671</v>
      </c>
      <c r="AL441" t="s">
        <v>1340</v>
      </c>
      <c r="AM441" t="s">
        <v>531</v>
      </c>
      <c r="AP441" t="s">
        <v>966</v>
      </c>
      <c r="AQ441" t="s">
        <v>967</v>
      </c>
      <c r="AR441" t="s">
        <v>968</v>
      </c>
      <c r="AS441" t="s">
        <v>969</v>
      </c>
      <c r="AT441" t="s">
        <v>970</v>
      </c>
      <c r="AU441" t="s">
        <v>2372</v>
      </c>
    </row>
    <row r="442" spans="2:47" ht="11" outlineLevel="1" x14ac:dyDescent="0.15">
      <c r="B442" t="s">
        <v>2373</v>
      </c>
      <c r="C442" t="s">
        <v>2374</v>
      </c>
      <c r="G442" t="s">
        <v>1140</v>
      </c>
      <c r="H442" t="s">
        <v>1141</v>
      </c>
      <c r="I442" t="s">
        <v>957</v>
      </c>
      <c r="J442" t="s">
        <v>659</v>
      </c>
      <c r="K442" t="s">
        <v>1284</v>
      </c>
      <c r="L442" t="s">
        <v>659</v>
      </c>
      <c r="M442" s="5">
        <v>754903.4</v>
      </c>
      <c r="N442" s="5">
        <v>754903.4</v>
      </c>
      <c r="O442" s="5">
        <v>754903.4</v>
      </c>
      <c r="P442" s="5">
        <v>150352.82999999999</v>
      </c>
      <c r="Q442" s="16">
        <v>0</v>
      </c>
      <c r="R442" s="5"/>
      <c r="S442" s="17">
        <v>44077</v>
      </c>
      <c r="T442" s="17">
        <v>44077</v>
      </c>
      <c r="U442" s="17">
        <v>45031</v>
      </c>
      <c r="V442" s="17">
        <v>45031</v>
      </c>
      <c r="W442" s="17">
        <v>44077</v>
      </c>
      <c r="X442" s="17">
        <v>44895</v>
      </c>
      <c r="Y442" t="s">
        <v>1178</v>
      </c>
      <c r="Z442" t="s">
        <v>825</v>
      </c>
      <c r="AA442" t="s">
        <v>1179</v>
      </c>
      <c r="AC442" s="16">
        <v>5</v>
      </c>
      <c r="AD442" t="s">
        <v>795</v>
      </c>
      <c r="AE442" t="s">
        <v>961</v>
      </c>
      <c r="AF442" t="s">
        <v>745</v>
      </c>
      <c r="AG442" t="s">
        <v>1071</v>
      </c>
      <c r="AH442" t="s">
        <v>1058</v>
      </c>
      <c r="AI442" t="s">
        <v>1059</v>
      </c>
      <c r="AJ442" t="s">
        <v>978</v>
      </c>
      <c r="AK442" t="s">
        <v>964</v>
      </c>
      <c r="AL442" t="s">
        <v>965</v>
      </c>
      <c r="AM442" t="s">
        <v>531</v>
      </c>
      <c r="AP442" t="s">
        <v>966</v>
      </c>
      <c r="AQ442" t="s">
        <v>967</v>
      </c>
      <c r="AR442" t="s">
        <v>968</v>
      </c>
      <c r="AS442" t="s">
        <v>969</v>
      </c>
      <c r="AT442" t="s">
        <v>970</v>
      </c>
      <c r="AU442" t="s">
        <v>2375</v>
      </c>
    </row>
    <row r="443" spans="2:47" ht="11" outlineLevel="1" x14ac:dyDescent="0.15">
      <c r="B443" t="s">
        <v>2376</v>
      </c>
      <c r="C443" t="s">
        <v>2377</v>
      </c>
      <c r="D443" t="s">
        <v>179</v>
      </c>
      <c r="E443" t="s">
        <v>983</v>
      </c>
      <c r="F443" t="s">
        <v>807</v>
      </c>
      <c r="G443" t="s">
        <v>984</v>
      </c>
      <c r="H443" t="s">
        <v>985</v>
      </c>
      <c r="I443" t="s">
        <v>957</v>
      </c>
      <c r="J443" t="s">
        <v>603</v>
      </c>
      <c r="K443" t="s">
        <v>1299</v>
      </c>
      <c r="L443" t="s">
        <v>1380</v>
      </c>
      <c r="M443" s="5">
        <v>744243.04</v>
      </c>
      <c r="N443" s="5">
        <v>744243.04</v>
      </c>
      <c r="O443" s="5">
        <v>744243.04</v>
      </c>
      <c r="P443" s="5"/>
      <c r="Q443" s="16">
        <v>0</v>
      </c>
      <c r="R443" s="5"/>
      <c r="S443" s="17">
        <v>43361</v>
      </c>
      <c r="T443" s="17">
        <v>43361</v>
      </c>
      <c r="U443" s="17">
        <v>43605</v>
      </c>
      <c r="V443" s="17">
        <v>43605</v>
      </c>
      <c r="W443" s="17">
        <v>43361</v>
      </c>
      <c r="X443" s="17">
        <v>45077</v>
      </c>
      <c r="Y443" t="s">
        <v>955</v>
      </c>
      <c r="Z443" t="s">
        <v>818</v>
      </c>
      <c r="AA443" t="s">
        <v>1023</v>
      </c>
      <c r="AB443" t="s">
        <v>1024</v>
      </c>
      <c r="AC443" s="16">
        <v>4</v>
      </c>
      <c r="AD443" t="s">
        <v>795</v>
      </c>
      <c r="AE443" t="s">
        <v>961</v>
      </c>
      <c r="AF443" t="s">
        <v>739</v>
      </c>
      <c r="AG443" t="s">
        <v>993</v>
      </c>
      <c r="AJ443" t="s">
        <v>963</v>
      </c>
      <c r="AK443" t="s">
        <v>996</v>
      </c>
      <c r="AL443" t="s">
        <v>965</v>
      </c>
      <c r="AM443" t="s">
        <v>456</v>
      </c>
      <c r="AP443" t="s">
        <v>966</v>
      </c>
      <c r="AQ443" t="s">
        <v>967</v>
      </c>
      <c r="AR443" t="s">
        <v>968</v>
      </c>
      <c r="AS443" t="s">
        <v>969</v>
      </c>
      <c r="AT443" t="s">
        <v>970</v>
      </c>
      <c r="AU443" t="s">
        <v>2378</v>
      </c>
    </row>
    <row r="444" spans="2:47" ht="11" outlineLevel="1" x14ac:dyDescent="0.15">
      <c r="B444" t="s">
        <v>2379</v>
      </c>
      <c r="C444" t="s">
        <v>2380</v>
      </c>
      <c r="D444" t="s">
        <v>308</v>
      </c>
      <c r="E444" t="s">
        <v>854</v>
      </c>
      <c r="F444" t="s">
        <v>807</v>
      </c>
      <c r="G444" t="s">
        <v>959</v>
      </c>
      <c r="H444" t="s">
        <v>1903</v>
      </c>
      <c r="I444" t="s">
        <v>957</v>
      </c>
      <c r="J444" t="s">
        <v>660</v>
      </c>
      <c r="K444" t="s">
        <v>1702</v>
      </c>
      <c r="L444" t="s">
        <v>2381</v>
      </c>
      <c r="M444" s="5">
        <v>740718</v>
      </c>
      <c r="N444" s="5">
        <v>740718</v>
      </c>
      <c r="O444" s="5">
        <v>740718</v>
      </c>
      <c r="P444" s="5"/>
      <c r="Q444" s="16">
        <v>0</v>
      </c>
      <c r="R444" s="5"/>
      <c r="S444" s="17">
        <v>45700</v>
      </c>
      <c r="T444" s="17">
        <v>45716</v>
      </c>
      <c r="U444" s="17">
        <v>46444</v>
      </c>
      <c r="V444" s="17">
        <v>46444</v>
      </c>
      <c r="W444" s="17">
        <v>45700</v>
      </c>
      <c r="X444" s="17">
        <v>46077</v>
      </c>
      <c r="Y444" t="s">
        <v>1543</v>
      </c>
      <c r="Z444" t="s">
        <v>826</v>
      </c>
      <c r="AA444" t="s">
        <v>1179</v>
      </c>
      <c r="AC444" s="16">
        <v>1</v>
      </c>
      <c r="AD444" t="s">
        <v>795</v>
      </c>
      <c r="AE444" t="s">
        <v>961</v>
      </c>
      <c r="AF444" t="s">
        <v>740</v>
      </c>
      <c r="AG444" t="s">
        <v>1036</v>
      </c>
      <c r="AH444" t="s">
        <v>1058</v>
      </c>
      <c r="AI444" t="s">
        <v>1059</v>
      </c>
      <c r="AJ444" t="s">
        <v>978</v>
      </c>
      <c r="AK444" t="s">
        <v>964</v>
      </c>
      <c r="AL444" t="s">
        <v>965</v>
      </c>
      <c r="AM444" t="s">
        <v>531</v>
      </c>
      <c r="AP444" t="s">
        <v>966</v>
      </c>
      <c r="AQ444" t="s">
        <v>967</v>
      </c>
      <c r="AR444" t="s">
        <v>968</v>
      </c>
      <c r="AS444" t="s">
        <v>969</v>
      </c>
      <c r="AT444" t="s">
        <v>970</v>
      </c>
      <c r="AU444" t="s">
        <v>2382</v>
      </c>
    </row>
    <row r="445" spans="2:47" ht="11" outlineLevel="1" x14ac:dyDescent="0.15">
      <c r="B445" t="s">
        <v>2383</v>
      </c>
      <c r="C445" t="s">
        <v>2384</v>
      </c>
      <c r="G445" t="s">
        <v>1140</v>
      </c>
      <c r="H445" t="s">
        <v>1141</v>
      </c>
      <c r="I445" t="s">
        <v>957</v>
      </c>
      <c r="J445" t="s">
        <v>2385</v>
      </c>
      <c r="K445" t="s">
        <v>2386</v>
      </c>
      <c r="L445" t="s">
        <v>2387</v>
      </c>
      <c r="M445" s="5">
        <v>738645.46</v>
      </c>
      <c r="N445" s="5">
        <v>738645.46</v>
      </c>
      <c r="O445" s="5">
        <v>738645.46</v>
      </c>
      <c r="P445" s="5"/>
      <c r="Q445" s="16">
        <v>0</v>
      </c>
      <c r="R445" s="5"/>
      <c r="S445" s="17">
        <v>44651</v>
      </c>
      <c r="T445" s="17">
        <v>44651</v>
      </c>
      <c r="U445" s="17">
        <v>44804</v>
      </c>
      <c r="V445" s="17">
        <v>44804</v>
      </c>
      <c r="W445" s="17">
        <v>44651</v>
      </c>
      <c r="X445" s="17">
        <v>45020</v>
      </c>
      <c r="Y445" t="s">
        <v>1178</v>
      </c>
      <c r="Z445" t="s">
        <v>825</v>
      </c>
      <c r="AA445" t="s">
        <v>1179</v>
      </c>
      <c r="AC445" s="16">
        <v>1</v>
      </c>
      <c r="AD445" t="s">
        <v>795</v>
      </c>
      <c r="AE445" t="s">
        <v>961</v>
      </c>
      <c r="AF445" t="s">
        <v>740</v>
      </c>
      <c r="AG445" t="s">
        <v>1036</v>
      </c>
      <c r="AH445" t="s">
        <v>1058</v>
      </c>
      <c r="AI445" t="s">
        <v>1059</v>
      </c>
      <c r="AJ445" t="s">
        <v>978</v>
      </c>
      <c r="AK445" t="s">
        <v>964</v>
      </c>
      <c r="AL445" t="s">
        <v>965</v>
      </c>
      <c r="AM445" t="s">
        <v>531</v>
      </c>
      <c r="AP445" t="s">
        <v>966</v>
      </c>
      <c r="AQ445" t="s">
        <v>967</v>
      </c>
      <c r="AR445" t="s">
        <v>968</v>
      </c>
      <c r="AS445" t="s">
        <v>969</v>
      </c>
      <c r="AT445" t="s">
        <v>970</v>
      </c>
      <c r="AU445" t="s">
        <v>2388</v>
      </c>
    </row>
    <row r="446" spans="2:47" ht="11" outlineLevel="1" x14ac:dyDescent="0.15">
      <c r="B446" t="s">
        <v>2389</v>
      </c>
      <c r="C446" t="s">
        <v>2390</v>
      </c>
      <c r="G446" t="s">
        <v>1140</v>
      </c>
      <c r="H446" t="s">
        <v>1141</v>
      </c>
      <c r="I446" t="s">
        <v>957</v>
      </c>
      <c r="J446" t="s">
        <v>2391</v>
      </c>
      <c r="K446" t="s">
        <v>2392</v>
      </c>
      <c r="L446" t="s">
        <v>2393</v>
      </c>
      <c r="M446" s="5">
        <v>729314</v>
      </c>
      <c r="N446" s="5">
        <v>729314</v>
      </c>
      <c r="O446" s="5">
        <v>729314</v>
      </c>
      <c r="P446" s="5"/>
      <c r="Q446" s="16">
        <v>0</v>
      </c>
      <c r="R446" s="5"/>
      <c r="S446" s="17">
        <v>45197</v>
      </c>
      <c r="T446" s="17">
        <v>45275</v>
      </c>
      <c r="U446" s="17">
        <v>45366</v>
      </c>
      <c r="V446" s="17">
        <v>45366</v>
      </c>
      <c r="W446" s="17">
        <v>45197</v>
      </c>
      <c r="X446" s="17">
        <v>45197</v>
      </c>
      <c r="Y446" t="s">
        <v>984</v>
      </c>
      <c r="Z446" t="s">
        <v>804</v>
      </c>
      <c r="AA446" t="s">
        <v>1000</v>
      </c>
      <c r="AC446" s="16">
        <v>1</v>
      </c>
      <c r="AD446" t="s">
        <v>795</v>
      </c>
      <c r="AE446" t="s">
        <v>961</v>
      </c>
      <c r="AF446" t="s">
        <v>744</v>
      </c>
      <c r="AG446" t="s">
        <v>1025</v>
      </c>
      <c r="AJ446" t="s">
        <v>963</v>
      </c>
      <c r="AK446" t="s">
        <v>964</v>
      </c>
      <c r="AL446" t="s">
        <v>965</v>
      </c>
      <c r="AM446" t="s">
        <v>531</v>
      </c>
      <c r="AP446" t="s">
        <v>966</v>
      </c>
      <c r="AQ446" t="s">
        <v>967</v>
      </c>
      <c r="AR446" t="s">
        <v>968</v>
      </c>
      <c r="AS446" t="s">
        <v>969</v>
      </c>
      <c r="AT446" t="s">
        <v>970</v>
      </c>
      <c r="AU446" t="s">
        <v>2394</v>
      </c>
    </row>
    <row r="447" spans="2:47" ht="11" outlineLevel="1" x14ac:dyDescent="0.15">
      <c r="B447" t="s">
        <v>2395</v>
      </c>
      <c r="C447" t="s">
        <v>2396</v>
      </c>
      <c r="D447" t="s">
        <v>333</v>
      </c>
      <c r="E447" t="s">
        <v>1599</v>
      </c>
      <c r="F447" t="s">
        <v>807</v>
      </c>
      <c r="G447" t="s">
        <v>984</v>
      </c>
      <c r="H447" t="s">
        <v>985</v>
      </c>
      <c r="I447" t="s">
        <v>957</v>
      </c>
      <c r="J447" t="s">
        <v>623</v>
      </c>
      <c r="K447" t="s">
        <v>2397</v>
      </c>
      <c r="L447" t="s">
        <v>623</v>
      </c>
      <c r="M447" s="5">
        <v>725501</v>
      </c>
      <c r="N447" s="5">
        <v>725501</v>
      </c>
      <c r="O447" s="5">
        <v>725501</v>
      </c>
      <c r="P447" s="5"/>
      <c r="Q447" s="16">
        <v>0</v>
      </c>
      <c r="R447" s="5"/>
      <c r="S447" s="17">
        <v>45929</v>
      </c>
      <c r="T447" s="17">
        <v>45925</v>
      </c>
      <c r="U447" s="17">
        <v>46595</v>
      </c>
      <c r="V447" s="17">
        <v>46595</v>
      </c>
      <c r="W447" s="17">
        <v>45929</v>
      </c>
      <c r="X447" s="17">
        <v>45929</v>
      </c>
      <c r="Y447" t="s">
        <v>959</v>
      </c>
      <c r="Z447" t="s">
        <v>796</v>
      </c>
      <c r="AA447" t="s">
        <v>1023</v>
      </c>
      <c r="AB447" t="s">
        <v>1024</v>
      </c>
      <c r="AC447" s="16">
        <v>1</v>
      </c>
      <c r="AD447" t="s">
        <v>803</v>
      </c>
      <c r="AE447" t="s">
        <v>974</v>
      </c>
      <c r="AF447" t="s">
        <v>737</v>
      </c>
      <c r="AG447" t="s">
        <v>975</v>
      </c>
      <c r="AJ447" t="s">
        <v>963</v>
      </c>
      <c r="AK447" t="s">
        <v>979</v>
      </c>
      <c r="AL447" t="s">
        <v>965</v>
      </c>
      <c r="AM447" t="s">
        <v>531</v>
      </c>
      <c r="AP447" t="s">
        <v>966</v>
      </c>
      <c r="AQ447" t="s">
        <v>967</v>
      </c>
      <c r="AR447" t="s">
        <v>968</v>
      </c>
      <c r="AS447" t="s">
        <v>969</v>
      </c>
      <c r="AT447" t="s">
        <v>970</v>
      </c>
      <c r="AU447" t="s">
        <v>2398</v>
      </c>
    </row>
    <row r="448" spans="2:47" ht="11" outlineLevel="1" x14ac:dyDescent="0.15">
      <c r="B448" t="s">
        <v>2399</v>
      </c>
      <c r="C448" t="s">
        <v>1584</v>
      </c>
      <c r="D448" t="s">
        <v>188</v>
      </c>
      <c r="E448" t="s">
        <v>983</v>
      </c>
      <c r="F448" t="s">
        <v>798</v>
      </c>
      <c r="G448" t="s">
        <v>984</v>
      </c>
      <c r="H448" t="s">
        <v>985</v>
      </c>
      <c r="I448" t="s">
        <v>957</v>
      </c>
      <c r="J448" t="s">
        <v>644</v>
      </c>
      <c r="K448" t="s">
        <v>1926</v>
      </c>
      <c r="L448" t="s">
        <v>1927</v>
      </c>
      <c r="M448" s="5">
        <v>722877.16</v>
      </c>
      <c r="N448" s="5">
        <v>722877.16</v>
      </c>
      <c r="O448" s="5">
        <v>722877.16</v>
      </c>
      <c r="P448" s="5"/>
      <c r="Q448" s="16">
        <v>0</v>
      </c>
      <c r="R448" s="5"/>
      <c r="S448" s="17">
        <v>41905</v>
      </c>
      <c r="T448" s="17">
        <v>41899</v>
      </c>
      <c r="U448" s="17">
        <v>42277</v>
      </c>
      <c r="V448" s="17">
        <v>42277</v>
      </c>
      <c r="W448" s="17">
        <v>41905</v>
      </c>
      <c r="X448" s="17">
        <v>43244</v>
      </c>
      <c r="Y448" t="s">
        <v>984</v>
      </c>
      <c r="Z448" t="s">
        <v>804</v>
      </c>
      <c r="AA448" t="s">
        <v>1000</v>
      </c>
      <c r="AC448" s="16"/>
      <c r="AD448" t="s">
        <v>803</v>
      </c>
      <c r="AE448" t="s">
        <v>974</v>
      </c>
      <c r="AF448" t="s">
        <v>738</v>
      </c>
      <c r="AG448" t="s">
        <v>988</v>
      </c>
      <c r="AJ448" t="s">
        <v>963</v>
      </c>
      <c r="AK448" t="s">
        <v>1928</v>
      </c>
      <c r="AL448" t="s">
        <v>965</v>
      </c>
      <c r="AM448" t="s">
        <v>645</v>
      </c>
      <c r="AP448" t="s">
        <v>966</v>
      </c>
      <c r="AQ448" t="s">
        <v>967</v>
      </c>
      <c r="AR448" t="s">
        <v>968</v>
      </c>
      <c r="AS448" t="s">
        <v>969</v>
      </c>
      <c r="AT448" t="s">
        <v>970</v>
      </c>
      <c r="AU448" t="s">
        <v>2400</v>
      </c>
    </row>
    <row r="449" spans="2:47" ht="11" outlineLevel="1" x14ac:dyDescent="0.15">
      <c r="B449" t="s">
        <v>2401</v>
      </c>
      <c r="C449" t="s">
        <v>883</v>
      </c>
      <c r="G449" t="s">
        <v>955</v>
      </c>
      <c r="H449" t="s">
        <v>956</v>
      </c>
      <c r="I449" t="s">
        <v>957</v>
      </c>
      <c r="J449" t="s">
        <v>676</v>
      </c>
      <c r="K449" t="s">
        <v>1579</v>
      </c>
      <c r="L449" t="s">
        <v>676</v>
      </c>
      <c r="M449" s="5">
        <v>722364.28</v>
      </c>
      <c r="N449" s="5">
        <v>722364.28</v>
      </c>
      <c r="O449" s="5">
        <v>722364.28</v>
      </c>
      <c r="P449" s="5"/>
      <c r="Q449" s="16">
        <v>0</v>
      </c>
      <c r="R449" s="5"/>
      <c r="S449" s="17">
        <v>45520</v>
      </c>
      <c r="T449" s="17">
        <v>45537</v>
      </c>
      <c r="U449" s="17">
        <v>45601</v>
      </c>
      <c r="V449" s="17">
        <v>45601</v>
      </c>
      <c r="W449" s="17">
        <v>45520</v>
      </c>
      <c r="X449" s="17">
        <v>45825</v>
      </c>
      <c r="Y449" t="s">
        <v>955</v>
      </c>
      <c r="Z449" t="s">
        <v>818</v>
      </c>
      <c r="AA449" t="s">
        <v>1030</v>
      </c>
      <c r="AC449" s="16">
        <v>2</v>
      </c>
      <c r="AD449" t="s">
        <v>795</v>
      </c>
      <c r="AE449" t="s">
        <v>961</v>
      </c>
      <c r="AF449" t="s">
        <v>740</v>
      </c>
      <c r="AG449" t="s">
        <v>1036</v>
      </c>
      <c r="AJ449" t="s">
        <v>963</v>
      </c>
      <c r="AK449" t="s">
        <v>964</v>
      </c>
      <c r="AL449" t="s">
        <v>965</v>
      </c>
      <c r="AM449" t="s">
        <v>531</v>
      </c>
      <c r="AP449" t="s">
        <v>966</v>
      </c>
      <c r="AQ449" t="s">
        <v>967</v>
      </c>
      <c r="AR449" t="s">
        <v>968</v>
      </c>
      <c r="AS449" t="s">
        <v>969</v>
      </c>
      <c r="AT449" t="s">
        <v>970</v>
      </c>
      <c r="AU449" t="s">
        <v>2402</v>
      </c>
    </row>
    <row r="450" spans="2:47" ht="11" outlineLevel="1" x14ac:dyDescent="0.15">
      <c r="B450" t="s">
        <v>2403</v>
      </c>
      <c r="C450" t="s">
        <v>2404</v>
      </c>
      <c r="G450" t="s">
        <v>1140</v>
      </c>
      <c r="H450" t="s">
        <v>1141</v>
      </c>
      <c r="I450" t="s">
        <v>957</v>
      </c>
      <c r="J450" t="s">
        <v>642</v>
      </c>
      <c r="K450" t="s">
        <v>1062</v>
      </c>
      <c r="L450" t="s">
        <v>642</v>
      </c>
      <c r="M450" s="5">
        <v>721498.42</v>
      </c>
      <c r="N450" s="5">
        <v>721498.42</v>
      </c>
      <c r="O450" s="5">
        <v>773998.42</v>
      </c>
      <c r="P450" s="5"/>
      <c r="Q450" s="16">
        <v>0</v>
      </c>
      <c r="R450" s="5"/>
      <c r="S450" s="17">
        <v>45985</v>
      </c>
      <c r="T450" s="17">
        <v>45985</v>
      </c>
      <c r="U450" s="17">
        <v>46220</v>
      </c>
      <c r="V450" s="17">
        <v>46220</v>
      </c>
      <c r="W450" s="17">
        <v>45985</v>
      </c>
      <c r="X450" s="17">
        <v>46097</v>
      </c>
      <c r="Y450" t="s">
        <v>1543</v>
      </c>
      <c r="Z450" t="s">
        <v>826</v>
      </c>
      <c r="AA450" t="s">
        <v>1179</v>
      </c>
      <c r="AC450" s="16">
        <v>1</v>
      </c>
      <c r="AD450" t="s">
        <v>795</v>
      </c>
      <c r="AE450" t="s">
        <v>961</v>
      </c>
      <c r="AF450" t="s">
        <v>748</v>
      </c>
      <c r="AG450" t="s">
        <v>1057</v>
      </c>
      <c r="AJ450" t="s">
        <v>963</v>
      </c>
      <c r="AK450" t="s">
        <v>964</v>
      </c>
      <c r="AL450" t="s">
        <v>965</v>
      </c>
      <c r="AM450" t="s">
        <v>531</v>
      </c>
      <c r="AP450" t="s">
        <v>966</v>
      </c>
      <c r="AQ450" t="s">
        <v>967</v>
      </c>
      <c r="AR450" t="s">
        <v>968</v>
      </c>
      <c r="AS450" t="s">
        <v>969</v>
      </c>
      <c r="AT450" t="s">
        <v>970</v>
      </c>
      <c r="AU450" t="s">
        <v>2405</v>
      </c>
    </row>
    <row r="451" spans="2:47" ht="11" outlineLevel="1" x14ac:dyDescent="0.15">
      <c r="B451" t="s">
        <v>2406</v>
      </c>
      <c r="C451" t="s">
        <v>2407</v>
      </c>
      <c r="D451" t="s">
        <v>179</v>
      </c>
      <c r="E451" t="s">
        <v>983</v>
      </c>
      <c r="F451" t="s">
        <v>807</v>
      </c>
      <c r="G451" t="s">
        <v>984</v>
      </c>
      <c r="H451" t="s">
        <v>985</v>
      </c>
      <c r="I451" t="s">
        <v>957</v>
      </c>
      <c r="J451" t="s">
        <v>603</v>
      </c>
      <c r="K451" t="s">
        <v>1299</v>
      </c>
      <c r="L451" t="s">
        <v>1380</v>
      </c>
      <c r="M451" s="5">
        <v>721199.82</v>
      </c>
      <c r="N451" s="5">
        <v>721199.82</v>
      </c>
      <c r="O451" s="5">
        <v>721199.82</v>
      </c>
      <c r="P451" s="5"/>
      <c r="Q451" s="16">
        <v>0</v>
      </c>
      <c r="R451" s="5"/>
      <c r="S451" s="17">
        <v>43362</v>
      </c>
      <c r="T451" s="17">
        <v>43362</v>
      </c>
      <c r="U451" s="17">
        <v>43590</v>
      </c>
      <c r="V451" s="17">
        <v>43590</v>
      </c>
      <c r="W451" s="17">
        <v>43362</v>
      </c>
      <c r="X451" s="17">
        <v>45085</v>
      </c>
      <c r="Y451" t="s">
        <v>955</v>
      </c>
      <c r="Z451" t="s">
        <v>818</v>
      </c>
      <c r="AA451" t="s">
        <v>1023</v>
      </c>
      <c r="AB451" t="s">
        <v>1024</v>
      </c>
      <c r="AC451" s="16">
        <v>4</v>
      </c>
      <c r="AD451" t="s">
        <v>795</v>
      </c>
      <c r="AE451" t="s">
        <v>961</v>
      </c>
      <c r="AF451" t="s">
        <v>755</v>
      </c>
      <c r="AG451" t="s">
        <v>1049</v>
      </c>
      <c r="AJ451" t="s">
        <v>963</v>
      </c>
      <c r="AK451" t="s">
        <v>964</v>
      </c>
      <c r="AL451" t="s">
        <v>965</v>
      </c>
      <c r="AM451" t="s">
        <v>456</v>
      </c>
      <c r="AP451" t="s">
        <v>966</v>
      </c>
      <c r="AQ451" t="s">
        <v>967</v>
      </c>
      <c r="AR451" t="s">
        <v>968</v>
      </c>
      <c r="AS451" t="s">
        <v>969</v>
      </c>
      <c r="AT451" t="s">
        <v>970</v>
      </c>
      <c r="AU451" t="s">
        <v>2408</v>
      </c>
    </row>
    <row r="452" spans="2:47" ht="11" outlineLevel="1" x14ac:dyDescent="0.15">
      <c r="B452" t="s">
        <v>2409</v>
      </c>
      <c r="C452" t="s">
        <v>2410</v>
      </c>
      <c r="D452" t="s">
        <v>209</v>
      </c>
      <c r="E452" t="s">
        <v>983</v>
      </c>
      <c r="F452" t="s">
        <v>807</v>
      </c>
      <c r="G452" t="s">
        <v>984</v>
      </c>
      <c r="H452" t="s">
        <v>985</v>
      </c>
      <c r="I452" t="s">
        <v>957</v>
      </c>
      <c r="J452" t="s">
        <v>603</v>
      </c>
      <c r="K452" t="s">
        <v>1299</v>
      </c>
      <c r="L452" t="s">
        <v>603</v>
      </c>
      <c r="M452" s="5">
        <v>719639.1</v>
      </c>
      <c r="N452" s="5">
        <v>719639.1</v>
      </c>
      <c r="O452" s="5">
        <v>719639.1</v>
      </c>
      <c r="P452" s="5"/>
      <c r="Q452" s="16">
        <v>0</v>
      </c>
      <c r="R452" s="5"/>
      <c r="S452" s="17">
        <v>42125</v>
      </c>
      <c r="T452" s="17">
        <v>42124</v>
      </c>
      <c r="U452" s="17">
        <v>42261</v>
      </c>
      <c r="V452" s="17">
        <v>42261</v>
      </c>
      <c r="W452" s="17">
        <v>42125</v>
      </c>
      <c r="X452" s="17">
        <v>42282</v>
      </c>
      <c r="Y452" t="s">
        <v>955</v>
      </c>
      <c r="Z452" t="s">
        <v>818</v>
      </c>
      <c r="AA452" t="s">
        <v>1023</v>
      </c>
      <c r="AB452" t="s">
        <v>1024</v>
      </c>
      <c r="AC452" s="16">
        <v>3</v>
      </c>
      <c r="AD452" t="s">
        <v>795</v>
      </c>
      <c r="AE452" t="s">
        <v>961</v>
      </c>
      <c r="AF452" t="s">
        <v>743</v>
      </c>
      <c r="AG452" t="s">
        <v>1075</v>
      </c>
      <c r="AJ452" t="s">
        <v>963</v>
      </c>
      <c r="AK452" t="s">
        <v>1076</v>
      </c>
      <c r="AL452" t="s">
        <v>965</v>
      </c>
      <c r="AM452" t="s">
        <v>456</v>
      </c>
      <c r="AP452" t="s">
        <v>966</v>
      </c>
      <c r="AQ452" t="s">
        <v>967</v>
      </c>
      <c r="AR452" t="s">
        <v>968</v>
      </c>
      <c r="AS452" t="s">
        <v>969</v>
      </c>
      <c r="AT452" t="s">
        <v>970</v>
      </c>
      <c r="AU452" t="s">
        <v>2411</v>
      </c>
    </row>
    <row r="453" spans="2:47" ht="11" outlineLevel="1" x14ac:dyDescent="0.15">
      <c r="B453" t="s">
        <v>2412</v>
      </c>
      <c r="C453" t="s">
        <v>2080</v>
      </c>
      <c r="D453" t="s">
        <v>342</v>
      </c>
      <c r="E453" t="s">
        <v>983</v>
      </c>
      <c r="F453" t="s">
        <v>798</v>
      </c>
      <c r="G453" t="s">
        <v>984</v>
      </c>
      <c r="H453" t="s">
        <v>985</v>
      </c>
      <c r="I453" t="s">
        <v>957</v>
      </c>
      <c r="J453" t="s">
        <v>700</v>
      </c>
      <c r="K453" t="s">
        <v>2413</v>
      </c>
      <c r="L453" t="s">
        <v>700</v>
      </c>
      <c r="M453" s="5">
        <v>714679.77</v>
      </c>
      <c r="N453" s="5">
        <v>714679.77</v>
      </c>
      <c r="O453" s="5">
        <v>714679.77</v>
      </c>
      <c r="P453" s="5"/>
      <c r="Q453" s="16">
        <v>0</v>
      </c>
      <c r="R453" s="5"/>
      <c r="S453" s="17">
        <v>43000</v>
      </c>
      <c r="T453" s="17">
        <v>43003</v>
      </c>
      <c r="U453" s="17">
        <v>43347</v>
      </c>
      <c r="V453" s="17">
        <v>43347</v>
      </c>
      <c r="W453" s="17">
        <v>43000</v>
      </c>
      <c r="X453" s="17">
        <v>43563</v>
      </c>
      <c r="Y453" t="s">
        <v>1178</v>
      </c>
      <c r="Z453" t="s">
        <v>825</v>
      </c>
      <c r="AA453" t="s">
        <v>1179</v>
      </c>
      <c r="AC453" s="16"/>
      <c r="AD453" t="s">
        <v>795</v>
      </c>
      <c r="AE453" t="s">
        <v>961</v>
      </c>
      <c r="AF453" t="s">
        <v>737</v>
      </c>
      <c r="AG453" t="s">
        <v>975</v>
      </c>
      <c r="AJ453" t="s">
        <v>963</v>
      </c>
      <c r="AK453" t="s">
        <v>1504</v>
      </c>
      <c r="AL453" t="s">
        <v>1340</v>
      </c>
      <c r="AM453" t="s">
        <v>456</v>
      </c>
      <c r="AP453" t="s">
        <v>966</v>
      </c>
      <c r="AQ453" t="s">
        <v>967</v>
      </c>
      <c r="AR453" t="s">
        <v>968</v>
      </c>
      <c r="AS453" t="s">
        <v>969</v>
      </c>
      <c r="AT453" t="s">
        <v>970</v>
      </c>
      <c r="AU453" t="s">
        <v>2414</v>
      </c>
    </row>
    <row r="454" spans="2:47" ht="11" outlineLevel="1" x14ac:dyDescent="0.15">
      <c r="B454" t="s">
        <v>2415</v>
      </c>
      <c r="C454" t="s">
        <v>2416</v>
      </c>
      <c r="D454" t="s">
        <v>283</v>
      </c>
      <c r="E454" t="s">
        <v>835</v>
      </c>
      <c r="F454" t="s">
        <v>807</v>
      </c>
      <c r="G454" t="s">
        <v>984</v>
      </c>
      <c r="H454" t="s">
        <v>985</v>
      </c>
      <c r="I454" t="s">
        <v>957</v>
      </c>
      <c r="J454" t="s">
        <v>621</v>
      </c>
      <c r="K454" t="s">
        <v>1819</v>
      </c>
      <c r="L454" t="s">
        <v>1722</v>
      </c>
      <c r="M454" s="5">
        <v>713227.61</v>
      </c>
      <c r="N454" s="5">
        <v>713227.61</v>
      </c>
      <c r="O454" s="5">
        <v>713227.61</v>
      </c>
      <c r="P454" s="5"/>
      <c r="Q454" s="16">
        <v>0</v>
      </c>
      <c r="R454" s="5"/>
      <c r="S454" s="17">
        <v>42264</v>
      </c>
      <c r="T454" s="17">
        <v>42264</v>
      </c>
      <c r="U454" s="17">
        <v>42429</v>
      </c>
      <c r="V454" s="17">
        <v>42429</v>
      </c>
      <c r="W454" s="17">
        <v>42264</v>
      </c>
      <c r="X454" s="17">
        <v>42634</v>
      </c>
      <c r="Y454" t="s">
        <v>959</v>
      </c>
      <c r="Z454" t="s">
        <v>796</v>
      </c>
      <c r="AA454" t="s">
        <v>960</v>
      </c>
      <c r="AC454" s="16">
        <v>2</v>
      </c>
      <c r="AD454" t="s">
        <v>795</v>
      </c>
      <c r="AE454" t="s">
        <v>961</v>
      </c>
      <c r="AF454" t="s">
        <v>744</v>
      </c>
      <c r="AG454" t="s">
        <v>1025</v>
      </c>
      <c r="AJ454" t="s">
        <v>963</v>
      </c>
      <c r="AK454" t="s">
        <v>964</v>
      </c>
      <c r="AL454" t="s">
        <v>965</v>
      </c>
      <c r="AM454" t="s">
        <v>575</v>
      </c>
      <c r="AP454" t="s">
        <v>966</v>
      </c>
      <c r="AQ454" t="s">
        <v>967</v>
      </c>
      <c r="AR454" t="s">
        <v>968</v>
      </c>
      <c r="AS454" t="s">
        <v>969</v>
      </c>
      <c r="AT454" t="s">
        <v>970</v>
      </c>
      <c r="AU454" t="s">
        <v>2417</v>
      </c>
    </row>
    <row r="455" spans="2:47" ht="11" outlineLevel="1" x14ac:dyDescent="0.15">
      <c r="B455" t="s">
        <v>2418</v>
      </c>
      <c r="C455" t="s">
        <v>1626</v>
      </c>
      <c r="D455" t="s">
        <v>188</v>
      </c>
      <c r="E455" t="s">
        <v>983</v>
      </c>
      <c r="F455" t="s">
        <v>798</v>
      </c>
      <c r="G455" t="s">
        <v>984</v>
      </c>
      <c r="H455" t="s">
        <v>985</v>
      </c>
      <c r="I455" t="s">
        <v>957</v>
      </c>
      <c r="J455" t="s">
        <v>644</v>
      </c>
      <c r="K455" t="s">
        <v>1926</v>
      </c>
      <c r="L455" t="s">
        <v>1927</v>
      </c>
      <c r="M455" s="5">
        <v>712306.16</v>
      </c>
      <c r="N455" s="5">
        <v>712306.16</v>
      </c>
      <c r="O455" s="5">
        <v>712306.16</v>
      </c>
      <c r="P455" s="5"/>
      <c r="Q455" s="16">
        <v>0</v>
      </c>
      <c r="R455" s="5"/>
      <c r="S455" s="17">
        <v>41905</v>
      </c>
      <c r="T455" s="17">
        <v>41899</v>
      </c>
      <c r="U455" s="17">
        <v>42337</v>
      </c>
      <c r="V455" s="17">
        <v>42337</v>
      </c>
      <c r="W455" s="17">
        <v>41905</v>
      </c>
      <c r="X455" s="17">
        <v>43263</v>
      </c>
      <c r="Y455" t="s">
        <v>984</v>
      </c>
      <c r="Z455" t="s">
        <v>804</v>
      </c>
      <c r="AA455" t="s">
        <v>1000</v>
      </c>
      <c r="AC455" s="16"/>
      <c r="AD455" t="s">
        <v>803</v>
      </c>
      <c r="AE455" t="s">
        <v>974</v>
      </c>
      <c r="AF455" t="s">
        <v>738</v>
      </c>
      <c r="AG455" t="s">
        <v>988</v>
      </c>
      <c r="AJ455" t="s">
        <v>963</v>
      </c>
      <c r="AK455" t="s">
        <v>1928</v>
      </c>
      <c r="AL455" t="s">
        <v>965</v>
      </c>
      <c r="AM455" t="s">
        <v>645</v>
      </c>
      <c r="AP455" t="s">
        <v>966</v>
      </c>
      <c r="AQ455" t="s">
        <v>967</v>
      </c>
      <c r="AR455" t="s">
        <v>968</v>
      </c>
      <c r="AS455" t="s">
        <v>969</v>
      </c>
      <c r="AT455" t="s">
        <v>970</v>
      </c>
      <c r="AU455" t="s">
        <v>2419</v>
      </c>
    </row>
    <row r="456" spans="2:47" ht="11" outlineLevel="1" x14ac:dyDescent="0.15">
      <c r="B456" t="s">
        <v>2420</v>
      </c>
      <c r="C456" t="s">
        <v>2421</v>
      </c>
      <c r="D456" t="s">
        <v>188</v>
      </c>
      <c r="E456" t="s">
        <v>983</v>
      </c>
      <c r="F456" t="s">
        <v>798</v>
      </c>
      <c r="G456" t="s">
        <v>984</v>
      </c>
      <c r="H456" t="s">
        <v>985</v>
      </c>
      <c r="I456" t="s">
        <v>957</v>
      </c>
      <c r="J456" t="s">
        <v>644</v>
      </c>
      <c r="K456" t="s">
        <v>1926</v>
      </c>
      <c r="L456" t="s">
        <v>1927</v>
      </c>
      <c r="M456" s="5">
        <v>712306.16</v>
      </c>
      <c r="N456" s="5">
        <v>712306.16</v>
      </c>
      <c r="O456" s="5">
        <v>712306.16</v>
      </c>
      <c r="P456" s="5"/>
      <c r="Q456" s="16">
        <v>0</v>
      </c>
      <c r="R456" s="5"/>
      <c r="S456" s="17">
        <v>41905</v>
      </c>
      <c r="T456" s="17">
        <v>41898</v>
      </c>
      <c r="U456" s="17">
        <v>42337</v>
      </c>
      <c r="V456" s="17">
        <v>42337</v>
      </c>
      <c r="W456" s="17">
        <v>41905</v>
      </c>
      <c r="X456" s="17">
        <v>43244</v>
      </c>
      <c r="Y456" t="s">
        <v>984</v>
      </c>
      <c r="Z456" t="s">
        <v>804</v>
      </c>
      <c r="AA456" t="s">
        <v>1000</v>
      </c>
      <c r="AC456" s="16"/>
      <c r="AD456" t="s">
        <v>803</v>
      </c>
      <c r="AE456" t="s">
        <v>974</v>
      </c>
      <c r="AF456" t="s">
        <v>738</v>
      </c>
      <c r="AG456" t="s">
        <v>988</v>
      </c>
      <c r="AJ456" t="s">
        <v>963</v>
      </c>
      <c r="AK456" t="s">
        <v>1928</v>
      </c>
      <c r="AL456" t="s">
        <v>965</v>
      </c>
      <c r="AM456" t="s">
        <v>645</v>
      </c>
      <c r="AP456" t="s">
        <v>966</v>
      </c>
      <c r="AQ456" t="s">
        <v>967</v>
      </c>
      <c r="AR456" t="s">
        <v>968</v>
      </c>
      <c r="AS456" t="s">
        <v>969</v>
      </c>
      <c r="AT456" t="s">
        <v>970</v>
      </c>
      <c r="AU456" t="s">
        <v>2422</v>
      </c>
    </row>
    <row r="457" spans="2:47" ht="11" outlineLevel="1" x14ac:dyDescent="0.15">
      <c r="B457" t="s">
        <v>2423</v>
      </c>
      <c r="C457" t="s">
        <v>1744</v>
      </c>
      <c r="D457" t="s">
        <v>188</v>
      </c>
      <c r="E457" t="s">
        <v>983</v>
      </c>
      <c r="F457" t="s">
        <v>798</v>
      </c>
      <c r="G457" t="s">
        <v>984</v>
      </c>
      <c r="H457" t="s">
        <v>985</v>
      </c>
      <c r="I457" t="s">
        <v>957</v>
      </c>
      <c r="J457" t="s">
        <v>644</v>
      </c>
      <c r="K457" t="s">
        <v>1926</v>
      </c>
      <c r="L457" t="s">
        <v>1927</v>
      </c>
      <c r="M457" s="5">
        <v>712306.16</v>
      </c>
      <c r="N457" s="5">
        <v>712306.16</v>
      </c>
      <c r="O457" s="5">
        <v>712306.16</v>
      </c>
      <c r="P457" s="5"/>
      <c r="Q457" s="16">
        <v>0</v>
      </c>
      <c r="R457" s="5"/>
      <c r="S457" s="17">
        <v>41905</v>
      </c>
      <c r="T457" s="17">
        <v>42263</v>
      </c>
      <c r="U457" s="17">
        <v>42337</v>
      </c>
      <c r="V457" s="17">
        <v>42337</v>
      </c>
      <c r="W457" s="17">
        <v>41905</v>
      </c>
      <c r="X457" s="17">
        <v>43244</v>
      </c>
      <c r="Y457" t="s">
        <v>984</v>
      </c>
      <c r="Z457" t="s">
        <v>804</v>
      </c>
      <c r="AA457" t="s">
        <v>1000</v>
      </c>
      <c r="AC457" s="16"/>
      <c r="AD457" t="s">
        <v>803</v>
      </c>
      <c r="AE457" t="s">
        <v>974</v>
      </c>
      <c r="AF457" t="s">
        <v>738</v>
      </c>
      <c r="AG457" t="s">
        <v>988</v>
      </c>
      <c r="AJ457" t="s">
        <v>963</v>
      </c>
      <c r="AK457" t="s">
        <v>1928</v>
      </c>
      <c r="AL457" t="s">
        <v>965</v>
      </c>
      <c r="AM457" t="s">
        <v>645</v>
      </c>
      <c r="AP457" t="s">
        <v>966</v>
      </c>
      <c r="AQ457" t="s">
        <v>967</v>
      </c>
      <c r="AR457" t="s">
        <v>968</v>
      </c>
      <c r="AS457" t="s">
        <v>969</v>
      </c>
      <c r="AT457" t="s">
        <v>970</v>
      </c>
      <c r="AU457" t="s">
        <v>2424</v>
      </c>
    </row>
    <row r="458" spans="2:47" ht="11" outlineLevel="1" x14ac:dyDescent="0.15">
      <c r="B458" t="s">
        <v>2425</v>
      </c>
      <c r="C458" t="s">
        <v>2426</v>
      </c>
      <c r="D458" t="s">
        <v>238</v>
      </c>
      <c r="E458" t="s">
        <v>983</v>
      </c>
      <c r="F458" t="s">
        <v>798</v>
      </c>
      <c r="G458" t="s">
        <v>984</v>
      </c>
      <c r="H458" t="s">
        <v>985</v>
      </c>
      <c r="I458" t="s">
        <v>957</v>
      </c>
      <c r="J458" t="s">
        <v>661</v>
      </c>
      <c r="K458" t="s">
        <v>2293</v>
      </c>
      <c r="L458" t="s">
        <v>661</v>
      </c>
      <c r="M458" s="5">
        <v>708700</v>
      </c>
      <c r="N458" s="5">
        <v>708700</v>
      </c>
      <c r="O458" s="5">
        <v>708700</v>
      </c>
      <c r="P458" s="5"/>
      <c r="Q458" s="16">
        <v>0</v>
      </c>
      <c r="R458" s="5"/>
      <c r="S458" s="17">
        <v>44399</v>
      </c>
      <c r="T458" s="17">
        <v>44399</v>
      </c>
      <c r="U458" s="17">
        <v>44621</v>
      </c>
      <c r="V458" s="17">
        <v>44621</v>
      </c>
      <c r="W458" s="17">
        <v>44399</v>
      </c>
      <c r="X458" s="17">
        <v>44399</v>
      </c>
      <c r="Y458" t="s">
        <v>955</v>
      </c>
      <c r="Z458" t="s">
        <v>818</v>
      </c>
      <c r="AA458" t="s">
        <v>960</v>
      </c>
      <c r="AC458" s="16"/>
      <c r="AD458" t="s">
        <v>795</v>
      </c>
      <c r="AE458" t="s">
        <v>961</v>
      </c>
      <c r="AF458" t="s">
        <v>740</v>
      </c>
      <c r="AG458" t="s">
        <v>1036</v>
      </c>
      <c r="AH458" t="s">
        <v>1058</v>
      </c>
      <c r="AI458" t="s">
        <v>1059</v>
      </c>
      <c r="AJ458" t="s">
        <v>978</v>
      </c>
      <c r="AK458" t="s">
        <v>964</v>
      </c>
      <c r="AL458" t="s">
        <v>965</v>
      </c>
      <c r="AM458" t="s">
        <v>531</v>
      </c>
      <c r="AP458" t="s">
        <v>966</v>
      </c>
      <c r="AQ458" t="s">
        <v>967</v>
      </c>
      <c r="AR458" t="s">
        <v>968</v>
      </c>
      <c r="AS458" t="s">
        <v>969</v>
      </c>
      <c r="AT458" t="s">
        <v>970</v>
      </c>
      <c r="AU458" t="s">
        <v>2427</v>
      </c>
    </row>
    <row r="459" spans="2:47" ht="11" outlineLevel="1" x14ac:dyDescent="0.15">
      <c r="B459" t="s">
        <v>2428</v>
      </c>
      <c r="C459" t="s">
        <v>2429</v>
      </c>
      <c r="D459" t="s">
        <v>247</v>
      </c>
      <c r="E459" t="s">
        <v>835</v>
      </c>
      <c r="F459" t="s">
        <v>798</v>
      </c>
      <c r="G459" t="s">
        <v>984</v>
      </c>
      <c r="H459" t="s">
        <v>985</v>
      </c>
      <c r="I459" t="s">
        <v>957</v>
      </c>
      <c r="J459" t="s">
        <v>642</v>
      </c>
      <c r="K459" t="s">
        <v>1062</v>
      </c>
      <c r="L459" t="s">
        <v>642</v>
      </c>
      <c r="M459" s="5">
        <v>706658.35</v>
      </c>
      <c r="N459" s="5">
        <v>706658.35</v>
      </c>
      <c r="O459" s="5">
        <v>706658.35</v>
      </c>
      <c r="P459" s="5"/>
      <c r="Q459" s="16">
        <v>0</v>
      </c>
      <c r="R459" s="5"/>
      <c r="S459" s="17">
        <v>43168</v>
      </c>
      <c r="T459" s="17">
        <v>43168</v>
      </c>
      <c r="U459" s="17">
        <v>43243</v>
      </c>
      <c r="V459" s="17">
        <v>43243</v>
      </c>
      <c r="W459" s="17">
        <v>43168</v>
      </c>
      <c r="X459" s="17">
        <v>43277</v>
      </c>
      <c r="Y459" t="s">
        <v>1178</v>
      </c>
      <c r="Z459" t="s">
        <v>825</v>
      </c>
      <c r="AA459" t="s">
        <v>1179</v>
      </c>
      <c r="AC459" s="16">
        <v>3</v>
      </c>
      <c r="AD459" t="s">
        <v>795</v>
      </c>
      <c r="AE459" t="s">
        <v>961</v>
      </c>
      <c r="AF459" t="s">
        <v>740</v>
      </c>
      <c r="AG459" t="s">
        <v>1036</v>
      </c>
      <c r="AJ459" t="s">
        <v>963</v>
      </c>
      <c r="AK459" t="s">
        <v>964</v>
      </c>
      <c r="AL459" t="s">
        <v>965</v>
      </c>
      <c r="AM459" t="s">
        <v>531</v>
      </c>
      <c r="AP459" t="s">
        <v>966</v>
      </c>
      <c r="AQ459" t="s">
        <v>967</v>
      </c>
      <c r="AR459" t="s">
        <v>968</v>
      </c>
      <c r="AS459" t="s">
        <v>969</v>
      </c>
      <c r="AT459" t="s">
        <v>970</v>
      </c>
      <c r="AU459" t="s">
        <v>2430</v>
      </c>
    </row>
    <row r="460" spans="2:47" ht="11" outlineLevel="1" x14ac:dyDescent="0.15">
      <c r="B460" t="s">
        <v>2431</v>
      </c>
      <c r="C460" t="s">
        <v>1698</v>
      </c>
      <c r="D460" t="s">
        <v>209</v>
      </c>
      <c r="E460" t="s">
        <v>983</v>
      </c>
      <c r="F460" t="s">
        <v>807</v>
      </c>
      <c r="G460" t="s">
        <v>984</v>
      </c>
      <c r="H460" t="s">
        <v>1272</v>
      </c>
      <c r="I460" t="s">
        <v>957</v>
      </c>
      <c r="J460" t="s">
        <v>603</v>
      </c>
      <c r="K460" t="s">
        <v>1299</v>
      </c>
      <c r="L460" t="s">
        <v>603</v>
      </c>
      <c r="M460" s="5">
        <v>700678.29</v>
      </c>
      <c r="N460" s="5">
        <v>700678.29</v>
      </c>
      <c r="O460" s="5">
        <v>700678.29</v>
      </c>
      <c r="P460" s="5"/>
      <c r="Q460" s="16">
        <v>0</v>
      </c>
      <c r="R460" s="5"/>
      <c r="S460" s="17">
        <v>42012</v>
      </c>
      <c r="T460" s="17">
        <v>42012</v>
      </c>
      <c r="U460" s="17">
        <v>42146</v>
      </c>
      <c r="V460" s="17">
        <v>42146</v>
      </c>
      <c r="W460" s="17">
        <v>42012</v>
      </c>
      <c r="X460" s="17">
        <v>42159</v>
      </c>
      <c r="Y460" t="s">
        <v>955</v>
      </c>
      <c r="Z460" t="s">
        <v>818</v>
      </c>
      <c r="AA460" t="s">
        <v>1023</v>
      </c>
      <c r="AB460" t="s">
        <v>1024</v>
      </c>
      <c r="AC460" s="16">
        <v>4</v>
      </c>
      <c r="AD460" t="s">
        <v>795</v>
      </c>
      <c r="AE460" t="s">
        <v>961</v>
      </c>
      <c r="AF460" t="s">
        <v>739</v>
      </c>
      <c r="AG460" t="s">
        <v>993</v>
      </c>
      <c r="AJ460" t="s">
        <v>963</v>
      </c>
      <c r="AK460" t="s">
        <v>996</v>
      </c>
      <c r="AL460" t="s">
        <v>965</v>
      </c>
      <c r="AM460" t="s">
        <v>456</v>
      </c>
      <c r="AP460" t="s">
        <v>966</v>
      </c>
      <c r="AQ460" t="s">
        <v>967</v>
      </c>
      <c r="AR460" t="s">
        <v>968</v>
      </c>
      <c r="AS460" t="s">
        <v>969</v>
      </c>
      <c r="AT460" t="s">
        <v>970</v>
      </c>
      <c r="AU460" t="s">
        <v>2432</v>
      </c>
    </row>
    <row r="461" spans="2:47" ht="11" outlineLevel="1" x14ac:dyDescent="0.15">
      <c r="B461" t="s">
        <v>2433</v>
      </c>
      <c r="C461" t="s">
        <v>2434</v>
      </c>
      <c r="G461" t="s">
        <v>1140</v>
      </c>
      <c r="H461" t="s">
        <v>1141</v>
      </c>
      <c r="I461" t="s">
        <v>957</v>
      </c>
      <c r="J461" t="s">
        <v>2435</v>
      </c>
      <c r="K461" t="s">
        <v>2436</v>
      </c>
      <c r="L461" t="s">
        <v>2435</v>
      </c>
      <c r="M461" s="5">
        <v>695975</v>
      </c>
      <c r="N461" s="5">
        <v>695975</v>
      </c>
      <c r="O461" s="5">
        <v>695975</v>
      </c>
      <c r="P461" s="5">
        <v>695975</v>
      </c>
      <c r="Q461" s="16">
        <v>0</v>
      </c>
      <c r="R461" s="5"/>
      <c r="S461" s="17">
        <v>45177</v>
      </c>
      <c r="T461" s="17">
        <v>45113</v>
      </c>
      <c r="U461" s="17">
        <v>45230</v>
      </c>
      <c r="V461" s="17">
        <v>45230</v>
      </c>
      <c r="W461" s="17">
        <v>45177</v>
      </c>
      <c r="X461" s="17">
        <v>45177</v>
      </c>
      <c r="Y461" t="s">
        <v>984</v>
      </c>
      <c r="Z461" t="s">
        <v>804</v>
      </c>
      <c r="AA461" t="s">
        <v>1000</v>
      </c>
      <c r="AC461" s="16">
        <v>1</v>
      </c>
      <c r="AD461" t="s">
        <v>795</v>
      </c>
      <c r="AE461" t="s">
        <v>961</v>
      </c>
      <c r="AF461" t="s">
        <v>748</v>
      </c>
      <c r="AG461" t="s">
        <v>1057</v>
      </c>
      <c r="AH461" t="s">
        <v>1058</v>
      </c>
      <c r="AI461" t="s">
        <v>1059</v>
      </c>
      <c r="AJ461" t="s">
        <v>978</v>
      </c>
      <c r="AK461" t="s">
        <v>964</v>
      </c>
      <c r="AL461" t="s">
        <v>1340</v>
      </c>
      <c r="AM461" t="s">
        <v>531</v>
      </c>
      <c r="AP461" t="s">
        <v>966</v>
      </c>
      <c r="AQ461" t="s">
        <v>967</v>
      </c>
      <c r="AR461" t="s">
        <v>968</v>
      </c>
      <c r="AS461" t="s">
        <v>969</v>
      </c>
      <c r="AT461" t="s">
        <v>970</v>
      </c>
      <c r="AU461" t="s">
        <v>2437</v>
      </c>
    </row>
    <row r="462" spans="2:47" ht="11" outlineLevel="1" x14ac:dyDescent="0.15">
      <c r="B462" t="s">
        <v>2438</v>
      </c>
      <c r="C462" t="s">
        <v>2439</v>
      </c>
      <c r="D462" t="s">
        <v>2440</v>
      </c>
      <c r="E462" t="s">
        <v>835</v>
      </c>
      <c r="F462" t="s">
        <v>807</v>
      </c>
      <c r="G462" t="s">
        <v>984</v>
      </c>
      <c r="H462" t="s">
        <v>985</v>
      </c>
      <c r="I462" t="s">
        <v>957</v>
      </c>
      <c r="J462" t="s">
        <v>2441</v>
      </c>
      <c r="K462" t="s">
        <v>2442</v>
      </c>
      <c r="L462" t="s">
        <v>2441</v>
      </c>
      <c r="M462" s="5">
        <v>691486</v>
      </c>
      <c r="N462" s="5">
        <v>697436</v>
      </c>
      <c r="O462" s="5">
        <v>697436</v>
      </c>
      <c r="P462" s="5"/>
      <c r="Q462" s="16">
        <v>0</v>
      </c>
      <c r="R462" s="5"/>
      <c r="S462" s="17">
        <v>45929</v>
      </c>
      <c r="T462" s="17">
        <v>45985</v>
      </c>
      <c r="U462" s="17">
        <v>46203</v>
      </c>
      <c r="V462" s="17">
        <v>46203</v>
      </c>
      <c r="W462" s="17">
        <v>45929</v>
      </c>
      <c r="X462" s="17">
        <v>45995</v>
      </c>
      <c r="Y462" t="s">
        <v>1178</v>
      </c>
      <c r="Z462" t="s">
        <v>825</v>
      </c>
      <c r="AA462" t="s">
        <v>1179</v>
      </c>
      <c r="AC462" s="16">
        <v>2</v>
      </c>
      <c r="AD462" t="s">
        <v>795</v>
      </c>
      <c r="AE462" t="s">
        <v>961</v>
      </c>
      <c r="AF462" t="s">
        <v>740</v>
      </c>
      <c r="AG462" t="s">
        <v>1036</v>
      </c>
      <c r="AJ462" t="s">
        <v>963</v>
      </c>
      <c r="AK462" t="s">
        <v>964</v>
      </c>
      <c r="AL462" t="s">
        <v>965</v>
      </c>
      <c r="AM462" t="s">
        <v>531</v>
      </c>
      <c r="AP462" t="s">
        <v>966</v>
      </c>
      <c r="AQ462" t="s">
        <v>967</v>
      </c>
      <c r="AR462" t="s">
        <v>968</v>
      </c>
      <c r="AS462" t="s">
        <v>969</v>
      </c>
      <c r="AT462" t="s">
        <v>970</v>
      </c>
      <c r="AU462" t="s">
        <v>2443</v>
      </c>
    </row>
    <row r="463" spans="2:47" ht="11" outlineLevel="1" x14ac:dyDescent="0.15">
      <c r="B463" t="s">
        <v>2444</v>
      </c>
      <c r="C463" t="s">
        <v>2445</v>
      </c>
      <c r="D463" t="s">
        <v>2185</v>
      </c>
      <c r="E463" t="s">
        <v>983</v>
      </c>
      <c r="F463" t="s">
        <v>798</v>
      </c>
      <c r="G463" t="s">
        <v>984</v>
      </c>
      <c r="H463" t="s">
        <v>985</v>
      </c>
      <c r="I463" t="s">
        <v>957</v>
      </c>
      <c r="J463" t="s">
        <v>1411</v>
      </c>
      <c r="K463" t="s">
        <v>1412</v>
      </c>
      <c r="L463" t="s">
        <v>1411</v>
      </c>
      <c r="M463" s="5">
        <v>689878.14</v>
      </c>
      <c r="N463" s="5">
        <v>689878.14</v>
      </c>
      <c r="O463" s="5">
        <v>689878.14</v>
      </c>
      <c r="P463" s="5"/>
      <c r="Q463" s="16">
        <v>1</v>
      </c>
      <c r="R463" s="5">
        <v>557486.85</v>
      </c>
      <c r="S463" s="17">
        <v>45560</v>
      </c>
      <c r="T463" s="17">
        <v>45560</v>
      </c>
      <c r="U463" s="17">
        <v>45961</v>
      </c>
      <c r="V463" s="17">
        <v>45961</v>
      </c>
      <c r="W463" s="17">
        <v>45560</v>
      </c>
      <c r="X463" s="17">
        <v>45926</v>
      </c>
      <c r="Y463" t="s">
        <v>959</v>
      </c>
      <c r="Z463" t="s">
        <v>796</v>
      </c>
      <c r="AA463" t="s">
        <v>960</v>
      </c>
      <c r="AC463" s="16"/>
      <c r="AD463" t="s">
        <v>824</v>
      </c>
      <c r="AE463" t="s">
        <v>1130</v>
      </c>
      <c r="AF463" t="s">
        <v>752</v>
      </c>
      <c r="AG463" t="s">
        <v>1290</v>
      </c>
      <c r="AH463" t="s">
        <v>976</v>
      </c>
      <c r="AI463" t="s">
        <v>977</v>
      </c>
      <c r="AJ463" t="s">
        <v>978</v>
      </c>
      <c r="AK463" t="s">
        <v>1133</v>
      </c>
      <c r="AL463" t="s">
        <v>965</v>
      </c>
      <c r="AM463" t="s">
        <v>437</v>
      </c>
      <c r="AP463" t="s">
        <v>966</v>
      </c>
      <c r="AQ463" t="s">
        <v>967</v>
      </c>
      <c r="AR463" t="s">
        <v>968</v>
      </c>
      <c r="AS463" t="s">
        <v>969</v>
      </c>
      <c r="AT463" t="s">
        <v>970</v>
      </c>
      <c r="AU463" t="s">
        <v>2446</v>
      </c>
    </row>
    <row r="464" spans="2:47" ht="11" outlineLevel="1" x14ac:dyDescent="0.15">
      <c r="B464" t="s">
        <v>2447</v>
      </c>
      <c r="C464" t="s">
        <v>2448</v>
      </c>
      <c r="G464" t="s">
        <v>1140</v>
      </c>
      <c r="H464" t="s">
        <v>1141</v>
      </c>
      <c r="I464" t="s">
        <v>957</v>
      </c>
      <c r="J464" t="s">
        <v>2449</v>
      </c>
      <c r="K464" t="s">
        <v>2450</v>
      </c>
      <c r="L464" t="s">
        <v>2449</v>
      </c>
      <c r="M464" s="5">
        <v>689504.7</v>
      </c>
      <c r="N464" s="5">
        <v>689504.7</v>
      </c>
      <c r="O464" s="5">
        <v>689504.7</v>
      </c>
      <c r="P464" s="5"/>
      <c r="Q464" s="16">
        <v>0</v>
      </c>
      <c r="R464" s="5"/>
      <c r="S464" s="17">
        <v>45917</v>
      </c>
      <c r="T464" s="17">
        <v>45922</v>
      </c>
      <c r="U464" s="17">
        <v>46113</v>
      </c>
      <c r="V464" s="17">
        <v>46113</v>
      </c>
      <c r="W464" s="17">
        <v>45917</v>
      </c>
      <c r="X464" s="17">
        <v>46083</v>
      </c>
      <c r="Y464" t="s">
        <v>1543</v>
      </c>
      <c r="Z464" t="s">
        <v>826</v>
      </c>
      <c r="AA464" t="s">
        <v>1179</v>
      </c>
      <c r="AC464" s="16">
        <v>1</v>
      </c>
      <c r="AD464" t="s">
        <v>795</v>
      </c>
      <c r="AE464" t="s">
        <v>961</v>
      </c>
      <c r="AF464" t="s">
        <v>748</v>
      </c>
      <c r="AG464" t="s">
        <v>1057</v>
      </c>
      <c r="AJ464" t="s">
        <v>963</v>
      </c>
      <c r="AK464" t="s">
        <v>964</v>
      </c>
      <c r="AL464" t="s">
        <v>1340</v>
      </c>
      <c r="AM464" t="s">
        <v>531</v>
      </c>
      <c r="AP464" t="s">
        <v>966</v>
      </c>
      <c r="AQ464" t="s">
        <v>967</v>
      </c>
      <c r="AR464" t="s">
        <v>968</v>
      </c>
      <c r="AS464" t="s">
        <v>969</v>
      </c>
      <c r="AT464" t="s">
        <v>970</v>
      </c>
      <c r="AU464" t="s">
        <v>2451</v>
      </c>
    </row>
    <row r="465" spans="2:47" ht="11" outlineLevel="1" x14ac:dyDescent="0.15">
      <c r="B465" t="s">
        <v>2452</v>
      </c>
      <c r="C465" t="s">
        <v>2453</v>
      </c>
      <c r="D465" t="s">
        <v>349</v>
      </c>
      <c r="E465" t="s">
        <v>1599</v>
      </c>
      <c r="F465" t="s">
        <v>807</v>
      </c>
      <c r="G465" t="s">
        <v>984</v>
      </c>
      <c r="H465" t="s">
        <v>985</v>
      </c>
      <c r="I465" t="s">
        <v>957</v>
      </c>
      <c r="J465" t="s">
        <v>691</v>
      </c>
      <c r="K465" t="s">
        <v>1807</v>
      </c>
      <c r="L465" t="s">
        <v>691</v>
      </c>
      <c r="M465" s="5">
        <v>687705.28</v>
      </c>
      <c r="N465" s="5">
        <v>687705.28</v>
      </c>
      <c r="O465" s="5">
        <v>687705.28</v>
      </c>
      <c r="P465" s="5"/>
      <c r="Q465" s="16">
        <v>0</v>
      </c>
      <c r="R465" s="5"/>
      <c r="S465" s="17">
        <v>45926</v>
      </c>
      <c r="T465" s="17">
        <v>45926</v>
      </c>
      <c r="U465" s="17">
        <v>46538</v>
      </c>
      <c r="V465" s="17">
        <v>46538</v>
      </c>
      <c r="W465" s="17">
        <v>45926</v>
      </c>
      <c r="X465" s="17">
        <v>45931</v>
      </c>
      <c r="Y465" t="s">
        <v>959</v>
      </c>
      <c r="Z465" t="s">
        <v>796</v>
      </c>
      <c r="AA465" t="s">
        <v>1023</v>
      </c>
      <c r="AB465" t="s">
        <v>1024</v>
      </c>
      <c r="AC465" s="16">
        <v>2</v>
      </c>
      <c r="AD465" t="s">
        <v>795</v>
      </c>
      <c r="AE465" t="s">
        <v>961</v>
      </c>
      <c r="AF465" t="s">
        <v>750</v>
      </c>
      <c r="AG465" t="s">
        <v>1515</v>
      </c>
      <c r="AJ465" t="s">
        <v>963</v>
      </c>
      <c r="AK465" t="s">
        <v>1671</v>
      </c>
      <c r="AL465" t="s">
        <v>965</v>
      </c>
      <c r="AM465" t="s">
        <v>645</v>
      </c>
      <c r="AP465" t="s">
        <v>966</v>
      </c>
      <c r="AQ465" t="s">
        <v>967</v>
      </c>
      <c r="AR465" t="s">
        <v>968</v>
      </c>
      <c r="AS465" t="s">
        <v>969</v>
      </c>
      <c r="AT465" t="s">
        <v>970</v>
      </c>
      <c r="AU465" t="s">
        <v>2454</v>
      </c>
    </row>
    <row r="466" spans="2:47" ht="11" outlineLevel="1" x14ac:dyDescent="0.15">
      <c r="B466" t="s">
        <v>2455</v>
      </c>
      <c r="C466" t="s">
        <v>2456</v>
      </c>
      <c r="D466" t="s">
        <v>173</v>
      </c>
      <c r="E466" t="s">
        <v>983</v>
      </c>
      <c r="F466" t="s">
        <v>798</v>
      </c>
      <c r="G466" t="s">
        <v>984</v>
      </c>
      <c r="H466" t="s">
        <v>985</v>
      </c>
      <c r="I466" t="s">
        <v>957</v>
      </c>
      <c r="J466" t="s">
        <v>605</v>
      </c>
      <c r="K466" t="s">
        <v>1106</v>
      </c>
      <c r="L466" t="s">
        <v>605</v>
      </c>
      <c r="M466" s="5">
        <v>687320</v>
      </c>
      <c r="N466" s="5">
        <v>687320</v>
      </c>
      <c r="O466" s="5">
        <v>687320</v>
      </c>
      <c r="P466" s="5"/>
      <c r="Q466" s="16">
        <v>5</v>
      </c>
      <c r="R466" s="5">
        <v>421490</v>
      </c>
      <c r="S466" s="17">
        <v>43698</v>
      </c>
      <c r="T466" s="17">
        <v>43698</v>
      </c>
      <c r="U466" s="17">
        <v>44561</v>
      </c>
      <c r="V466" s="17">
        <v>44561</v>
      </c>
      <c r="W466" s="17">
        <v>43698</v>
      </c>
      <c r="X466" s="17">
        <v>44670</v>
      </c>
      <c r="Y466" t="s">
        <v>955</v>
      </c>
      <c r="Z466" t="s">
        <v>818</v>
      </c>
      <c r="AA466" t="s">
        <v>960</v>
      </c>
      <c r="AC466" s="16"/>
      <c r="AD466" t="s">
        <v>817</v>
      </c>
      <c r="AE466" t="s">
        <v>1107</v>
      </c>
      <c r="AF466" t="s">
        <v>739</v>
      </c>
      <c r="AG466" t="s">
        <v>993</v>
      </c>
      <c r="AJ466" t="s">
        <v>963</v>
      </c>
      <c r="AK466" t="s">
        <v>1110</v>
      </c>
      <c r="AL466" t="s">
        <v>965</v>
      </c>
      <c r="AM466" t="s">
        <v>456</v>
      </c>
      <c r="AP466" t="s">
        <v>966</v>
      </c>
      <c r="AQ466" t="s">
        <v>967</v>
      </c>
      <c r="AR466" t="s">
        <v>968</v>
      </c>
      <c r="AS466" t="s">
        <v>969</v>
      </c>
      <c r="AT466" t="s">
        <v>970</v>
      </c>
      <c r="AU466" t="s">
        <v>2457</v>
      </c>
    </row>
    <row r="467" spans="2:47" ht="11" outlineLevel="1" x14ac:dyDescent="0.15">
      <c r="B467" t="s">
        <v>2458</v>
      </c>
      <c r="C467" t="s">
        <v>2459</v>
      </c>
      <c r="D467" t="s">
        <v>328</v>
      </c>
      <c r="E467" t="s">
        <v>983</v>
      </c>
      <c r="F467" t="s">
        <v>798</v>
      </c>
      <c r="G467" t="s">
        <v>984</v>
      </c>
      <c r="H467" t="s">
        <v>985</v>
      </c>
      <c r="I467" t="s">
        <v>957</v>
      </c>
      <c r="J467" t="s">
        <v>698</v>
      </c>
      <c r="K467" t="s">
        <v>2122</v>
      </c>
      <c r="L467" t="s">
        <v>698</v>
      </c>
      <c r="M467" s="5">
        <v>686985.03</v>
      </c>
      <c r="N467" s="5">
        <v>686985.03</v>
      </c>
      <c r="O467" s="5">
        <v>686985.03</v>
      </c>
      <c r="P467" s="5"/>
      <c r="Q467" s="16">
        <v>0</v>
      </c>
      <c r="R467" s="5"/>
      <c r="S467" s="17">
        <v>43643</v>
      </c>
      <c r="T467" s="17">
        <v>43642</v>
      </c>
      <c r="U467" s="17">
        <v>43733</v>
      </c>
      <c r="V467" s="17">
        <v>43733</v>
      </c>
      <c r="W467" s="17">
        <v>43643</v>
      </c>
      <c r="X467" s="17">
        <v>44761</v>
      </c>
      <c r="Y467" t="s">
        <v>959</v>
      </c>
      <c r="Z467" t="s">
        <v>796</v>
      </c>
      <c r="AA467" t="s">
        <v>960</v>
      </c>
      <c r="AC467" s="16"/>
      <c r="AD467" t="s">
        <v>795</v>
      </c>
      <c r="AE467" t="s">
        <v>961</v>
      </c>
      <c r="AF467" t="s">
        <v>740</v>
      </c>
      <c r="AG467" t="s">
        <v>1036</v>
      </c>
      <c r="AH467" t="s">
        <v>1058</v>
      </c>
      <c r="AI467" t="s">
        <v>1059</v>
      </c>
      <c r="AJ467" t="s">
        <v>978</v>
      </c>
      <c r="AK467" t="s">
        <v>964</v>
      </c>
      <c r="AL467" t="s">
        <v>965</v>
      </c>
      <c r="AM467" t="s">
        <v>531</v>
      </c>
      <c r="AP467" t="s">
        <v>966</v>
      </c>
      <c r="AQ467" t="s">
        <v>967</v>
      </c>
      <c r="AR467" t="s">
        <v>968</v>
      </c>
      <c r="AS467" t="s">
        <v>969</v>
      </c>
      <c r="AT467" t="s">
        <v>970</v>
      </c>
      <c r="AU467" t="s">
        <v>2460</v>
      </c>
    </row>
    <row r="468" spans="2:47" ht="11" outlineLevel="1" x14ac:dyDescent="0.15">
      <c r="B468" t="s">
        <v>2461</v>
      </c>
      <c r="C468" t="s">
        <v>2462</v>
      </c>
      <c r="G468" t="s">
        <v>1140</v>
      </c>
      <c r="H468" t="s">
        <v>1141</v>
      </c>
      <c r="I468" t="s">
        <v>957</v>
      </c>
      <c r="J468" t="s">
        <v>604</v>
      </c>
      <c r="K468" t="s">
        <v>1088</v>
      </c>
      <c r="L468" t="s">
        <v>604</v>
      </c>
      <c r="M468" s="5">
        <v>683691.41</v>
      </c>
      <c r="N468" s="5">
        <v>683691.41</v>
      </c>
      <c r="O468" s="5">
        <v>808691.41</v>
      </c>
      <c r="P468" s="5"/>
      <c r="Q468" s="16">
        <v>0</v>
      </c>
      <c r="R468" s="5"/>
      <c r="S468" s="17">
        <v>45153</v>
      </c>
      <c r="T468" s="17">
        <v>45153</v>
      </c>
      <c r="U468" s="17">
        <v>45291</v>
      </c>
      <c r="V468" s="17">
        <v>45291</v>
      </c>
      <c r="W468" s="17">
        <v>45153</v>
      </c>
      <c r="X468" s="17">
        <v>45303</v>
      </c>
      <c r="Y468" t="s">
        <v>1178</v>
      </c>
      <c r="Z468" t="s">
        <v>825</v>
      </c>
      <c r="AA468" t="s">
        <v>1179</v>
      </c>
      <c r="AC468" s="16">
        <v>2</v>
      </c>
      <c r="AD468" t="s">
        <v>795</v>
      </c>
      <c r="AE468" t="s">
        <v>961</v>
      </c>
      <c r="AF468" t="s">
        <v>2463</v>
      </c>
      <c r="AG468" t="s">
        <v>2464</v>
      </c>
      <c r="AH468" t="s">
        <v>1058</v>
      </c>
      <c r="AI468" t="s">
        <v>1059</v>
      </c>
      <c r="AJ468" t="s">
        <v>978</v>
      </c>
      <c r="AK468" t="s">
        <v>964</v>
      </c>
      <c r="AL468" t="s">
        <v>965</v>
      </c>
      <c r="AM468" t="s">
        <v>531</v>
      </c>
      <c r="AP468" t="s">
        <v>966</v>
      </c>
      <c r="AQ468" t="s">
        <v>967</v>
      </c>
      <c r="AR468" t="s">
        <v>968</v>
      </c>
      <c r="AS468" t="s">
        <v>969</v>
      </c>
      <c r="AT468" t="s">
        <v>970</v>
      </c>
      <c r="AU468" t="s">
        <v>2465</v>
      </c>
    </row>
    <row r="469" spans="2:47" ht="11" outlineLevel="1" x14ac:dyDescent="0.15">
      <c r="B469" t="s">
        <v>2466</v>
      </c>
      <c r="C469" t="s">
        <v>2467</v>
      </c>
      <c r="D469" t="s">
        <v>349</v>
      </c>
      <c r="E469" t="s">
        <v>1599</v>
      </c>
      <c r="F469" t="s">
        <v>807</v>
      </c>
      <c r="G469" t="s">
        <v>984</v>
      </c>
      <c r="H469" t="s">
        <v>985</v>
      </c>
      <c r="I469" t="s">
        <v>957</v>
      </c>
      <c r="J469" t="s">
        <v>691</v>
      </c>
      <c r="K469" t="s">
        <v>1807</v>
      </c>
      <c r="L469" t="s">
        <v>691</v>
      </c>
      <c r="M469" s="5">
        <v>672207.77</v>
      </c>
      <c r="N469" s="5">
        <v>672207.77</v>
      </c>
      <c r="O469" s="5">
        <v>672207.77</v>
      </c>
      <c r="P469" s="5"/>
      <c r="Q469" s="16">
        <v>0</v>
      </c>
      <c r="R469" s="5"/>
      <c r="S469" s="17">
        <v>44463</v>
      </c>
      <c r="T469" s="17">
        <v>44463</v>
      </c>
      <c r="U469" s="17">
        <v>45422</v>
      </c>
      <c r="V469" s="17">
        <v>45422</v>
      </c>
      <c r="W469" s="17">
        <v>44463</v>
      </c>
      <c r="X469" s="17">
        <v>45155</v>
      </c>
      <c r="Y469" t="s">
        <v>959</v>
      </c>
      <c r="Z469" t="s">
        <v>796</v>
      </c>
      <c r="AA469" t="s">
        <v>1023</v>
      </c>
      <c r="AB469" t="s">
        <v>1024</v>
      </c>
      <c r="AC469" s="16">
        <v>2</v>
      </c>
      <c r="AD469" t="s">
        <v>795</v>
      </c>
      <c r="AE469" t="s">
        <v>961</v>
      </c>
      <c r="AF469" t="s">
        <v>737</v>
      </c>
      <c r="AG469" t="s">
        <v>975</v>
      </c>
      <c r="AH469" t="s">
        <v>1058</v>
      </c>
      <c r="AI469" t="s">
        <v>1059</v>
      </c>
      <c r="AJ469" t="s">
        <v>978</v>
      </c>
      <c r="AK469" t="s">
        <v>1504</v>
      </c>
      <c r="AL469" t="s">
        <v>965</v>
      </c>
      <c r="AM469" t="s">
        <v>531</v>
      </c>
      <c r="AP469" t="s">
        <v>966</v>
      </c>
      <c r="AQ469" t="s">
        <v>967</v>
      </c>
      <c r="AR469" t="s">
        <v>968</v>
      </c>
      <c r="AS469" t="s">
        <v>969</v>
      </c>
      <c r="AT469" t="s">
        <v>970</v>
      </c>
      <c r="AU469" t="s">
        <v>2468</v>
      </c>
    </row>
    <row r="470" spans="2:47" ht="11" outlineLevel="1" x14ac:dyDescent="0.15">
      <c r="B470" t="s">
        <v>2469</v>
      </c>
      <c r="C470" t="s">
        <v>2470</v>
      </c>
      <c r="G470" t="s">
        <v>955</v>
      </c>
      <c r="H470" t="s">
        <v>956</v>
      </c>
      <c r="I470" t="s">
        <v>957</v>
      </c>
      <c r="J470" t="s">
        <v>2381</v>
      </c>
      <c r="K470" t="s">
        <v>2471</v>
      </c>
      <c r="L470" t="s">
        <v>2381</v>
      </c>
      <c r="M470" s="5">
        <v>669853.84</v>
      </c>
      <c r="N470" s="5">
        <v>669853.84</v>
      </c>
      <c r="O470" s="5">
        <v>669853.84</v>
      </c>
      <c r="P470" s="5"/>
      <c r="Q470" s="16">
        <v>0</v>
      </c>
      <c r="R470" s="5"/>
      <c r="S470" s="17">
        <v>46055</v>
      </c>
      <c r="T470" s="17">
        <v>46104</v>
      </c>
      <c r="U470" s="17">
        <v>46220</v>
      </c>
      <c r="V470" s="17">
        <v>46220</v>
      </c>
      <c r="W470" s="17">
        <v>46055</v>
      </c>
      <c r="X470" s="17">
        <v>46097</v>
      </c>
      <c r="Y470" t="s">
        <v>1178</v>
      </c>
      <c r="Z470" t="s">
        <v>825</v>
      </c>
      <c r="AA470" t="s">
        <v>1179</v>
      </c>
      <c r="AC470" s="16">
        <v>4</v>
      </c>
      <c r="AD470" t="s">
        <v>795</v>
      </c>
      <c r="AE470" t="s">
        <v>961</v>
      </c>
      <c r="AF470" t="s">
        <v>748</v>
      </c>
      <c r="AG470" t="s">
        <v>1057</v>
      </c>
      <c r="AJ470" t="s">
        <v>963</v>
      </c>
      <c r="AK470" t="s">
        <v>964</v>
      </c>
      <c r="AL470" t="s">
        <v>1340</v>
      </c>
      <c r="AM470" t="s">
        <v>531</v>
      </c>
      <c r="AP470" t="s">
        <v>966</v>
      </c>
      <c r="AQ470" t="s">
        <v>967</v>
      </c>
      <c r="AR470" t="s">
        <v>968</v>
      </c>
      <c r="AS470" t="s">
        <v>969</v>
      </c>
      <c r="AT470" t="s">
        <v>970</v>
      </c>
      <c r="AU470" t="s">
        <v>2472</v>
      </c>
    </row>
    <row r="471" spans="2:47" ht="11" outlineLevel="1" x14ac:dyDescent="0.15">
      <c r="B471" t="s">
        <v>2473</v>
      </c>
      <c r="C471" t="s">
        <v>2474</v>
      </c>
      <c r="D471" t="s">
        <v>1410</v>
      </c>
      <c r="E471" t="s">
        <v>983</v>
      </c>
      <c r="F471" t="s">
        <v>798</v>
      </c>
      <c r="G471" t="s">
        <v>984</v>
      </c>
      <c r="H471" t="s">
        <v>985</v>
      </c>
      <c r="I471" t="s">
        <v>957</v>
      </c>
      <c r="J471" t="s">
        <v>1411</v>
      </c>
      <c r="K471" t="s">
        <v>1412</v>
      </c>
      <c r="L471" t="s">
        <v>1413</v>
      </c>
      <c r="M471" s="5">
        <v>669819.88</v>
      </c>
      <c r="N471" s="5">
        <v>669819.88</v>
      </c>
      <c r="O471" s="5">
        <v>669819.88</v>
      </c>
      <c r="P471" s="5"/>
      <c r="Q471" s="16">
        <v>0</v>
      </c>
      <c r="R471" s="5"/>
      <c r="S471" s="17">
        <v>44565</v>
      </c>
      <c r="T471" s="17">
        <v>44565</v>
      </c>
      <c r="U471" s="17">
        <v>45307</v>
      </c>
      <c r="V471" s="17">
        <v>45307</v>
      </c>
      <c r="W471" s="17">
        <v>44565</v>
      </c>
      <c r="X471" s="17">
        <v>44939</v>
      </c>
      <c r="Y471" t="s">
        <v>959</v>
      </c>
      <c r="Z471" t="s">
        <v>796</v>
      </c>
      <c r="AA471" t="s">
        <v>960</v>
      </c>
      <c r="AC471" s="16"/>
      <c r="AD471" t="s">
        <v>824</v>
      </c>
      <c r="AE471" t="s">
        <v>1130</v>
      </c>
      <c r="AF471" t="s">
        <v>752</v>
      </c>
      <c r="AG471" t="s">
        <v>1290</v>
      </c>
      <c r="AJ471" t="s">
        <v>963</v>
      </c>
      <c r="AK471" t="s">
        <v>1133</v>
      </c>
      <c r="AL471" t="s">
        <v>965</v>
      </c>
      <c r="AM471" t="s">
        <v>437</v>
      </c>
      <c r="AP471" t="s">
        <v>966</v>
      </c>
      <c r="AQ471" t="s">
        <v>967</v>
      </c>
      <c r="AR471" t="s">
        <v>968</v>
      </c>
      <c r="AS471" t="s">
        <v>969</v>
      </c>
      <c r="AT471" t="s">
        <v>970</v>
      </c>
      <c r="AU471" t="s">
        <v>2475</v>
      </c>
    </row>
    <row r="472" spans="2:47" ht="11" outlineLevel="1" x14ac:dyDescent="0.15">
      <c r="B472" t="s">
        <v>2476</v>
      </c>
      <c r="C472" t="s">
        <v>2109</v>
      </c>
      <c r="D472" t="s">
        <v>297</v>
      </c>
      <c r="E472" t="s">
        <v>983</v>
      </c>
      <c r="F472" t="s">
        <v>798</v>
      </c>
      <c r="G472" t="s">
        <v>984</v>
      </c>
      <c r="H472" t="s">
        <v>985</v>
      </c>
      <c r="I472" t="s">
        <v>957</v>
      </c>
      <c r="J472" t="s">
        <v>661</v>
      </c>
      <c r="K472" t="s">
        <v>2293</v>
      </c>
      <c r="L472" t="s">
        <v>661</v>
      </c>
      <c r="M472" s="5">
        <v>669528</v>
      </c>
      <c r="N472" s="5">
        <v>669528</v>
      </c>
      <c r="O472" s="5">
        <v>669528</v>
      </c>
      <c r="P472" s="5"/>
      <c r="Q472" s="16">
        <v>0</v>
      </c>
      <c r="R472" s="5"/>
      <c r="S472" s="17">
        <v>42067</v>
      </c>
      <c r="T472" s="17">
        <v>42067</v>
      </c>
      <c r="U472" s="17">
        <v>42124</v>
      </c>
      <c r="V472" s="17">
        <v>42124</v>
      </c>
      <c r="W472" s="17">
        <v>42067</v>
      </c>
      <c r="X472" s="17">
        <v>42090</v>
      </c>
      <c r="Y472" t="s">
        <v>955</v>
      </c>
      <c r="Z472" t="s">
        <v>818</v>
      </c>
      <c r="AA472" t="s">
        <v>960</v>
      </c>
      <c r="AC472" s="16">
        <v>1</v>
      </c>
      <c r="AD472" t="s">
        <v>795</v>
      </c>
      <c r="AE472" t="s">
        <v>961</v>
      </c>
      <c r="AF472" t="s">
        <v>740</v>
      </c>
      <c r="AG472" t="s">
        <v>1036</v>
      </c>
      <c r="AJ472" t="s">
        <v>963</v>
      </c>
      <c r="AK472" t="s">
        <v>964</v>
      </c>
      <c r="AL472" t="s">
        <v>965</v>
      </c>
      <c r="AM472" t="s">
        <v>456</v>
      </c>
      <c r="AP472" t="s">
        <v>966</v>
      </c>
      <c r="AQ472" t="s">
        <v>967</v>
      </c>
      <c r="AR472" t="s">
        <v>968</v>
      </c>
      <c r="AS472" t="s">
        <v>969</v>
      </c>
      <c r="AT472" t="s">
        <v>970</v>
      </c>
      <c r="AU472" t="s">
        <v>2477</v>
      </c>
    </row>
    <row r="473" spans="2:47" ht="11" outlineLevel="1" x14ac:dyDescent="0.15">
      <c r="B473" t="s">
        <v>2478</v>
      </c>
      <c r="C473" t="s">
        <v>1149</v>
      </c>
      <c r="D473" t="s">
        <v>248</v>
      </c>
      <c r="E473" t="s">
        <v>983</v>
      </c>
      <c r="F473" t="s">
        <v>798</v>
      </c>
      <c r="G473" t="s">
        <v>984</v>
      </c>
      <c r="H473" t="s">
        <v>985</v>
      </c>
      <c r="I473" t="s">
        <v>957</v>
      </c>
      <c r="J473" t="s">
        <v>661</v>
      </c>
      <c r="K473" t="s">
        <v>2293</v>
      </c>
      <c r="L473" t="s">
        <v>661</v>
      </c>
      <c r="M473" s="5">
        <v>669500</v>
      </c>
      <c r="N473" s="5">
        <v>669500</v>
      </c>
      <c r="O473" s="5">
        <v>669500</v>
      </c>
      <c r="P473" s="5"/>
      <c r="Q473" s="16">
        <v>0</v>
      </c>
      <c r="R473" s="5"/>
      <c r="S473" s="17">
        <v>42510</v>
      </c>
      <c r="T473" s="17">
        <v>42510</v>
      </c>
      <c r="U473" s="17">
        <v>42766</v>
      </c>
      <c r="V473" s="17">
        <v>42766</v>
      </c>
      <c r="W473" s="17">
        <v>42510</v>
      </c>
      <c r="X473" s="17">
        <v>42510</v>
      </c>
      <c r="Y473" t="s">
        <v>955</v>
      </c>
      <c r="Z473" t="s">
        <v>818</v>
      </c>
      <c r="AA473" t="s">
        <v>960</v>
      </c>
      <c r="AC473" s="16">
        <v>1</v>
      </c>
      <c r="AD473" t="s">
        <v>795</v>
      </c>
      <c r="AE473" t="s">
        <v>961</v>
      </c>
      <c r="AF473" t="s">
        <v>740</v>
      </c>
      <c r="AG473" t="s">
        <v>1036</v>
      </c>
      <c r="AJ473" t="s">
        <v>963</v>
      </c>
      <c r="AK473" t="s">
        <v>964</v>
      </c>
      <c r="AL473" t="s">
        <v>965</v>
      </c>
      <c r="AM473" t="s">
        <v>456</v>
      </c>
      <c r="AP473" t="s">
        <v>966</v>
      </c>
      <c r="AQ473" t="s">
        <v>967</v>
      </c>
      <c r="AR473" t="s">
        <v>968</v>
      </c>
      <c r="AS473" t="s">
        <v>969</v>
      </c>
      <c r="AT473" t="s">
        <v>970</v>
      </c>
      <c r="AU473" t="s">
        <v>2479</v>
      </c>
    </row>
    <row r="474" spans="2:47" ht="11" outlineLevel="1" x14ac:dyDescent="0.15">
      <c r="B474" t="s">
        <v>2480</v>
      </c>
      <c r="C474" t="s">
        <v>2481</v>
      </c>
      <c r="D474" t="s">
        <v>293</v>
      </c>
      <c r="E474" t="s">
        <v>983</v>
      </c>
      <c r="F474" t="s">
        <v>798</v>
      </c>
      <c r="G474" t="s">
        <v>984</v>
      </c>
      <c r="H474" t="s">
        <v>985</v>
      </c>
      <c r="I474" t="s">
        <v>957</v>
      </c>
      <c r="J474" t="s">
        <v>618</v>
      </c>
      <c r="K474" t="s">
        <v>2019</v>
      </c>
      <c r="L474" t="s">
        <v>618</v>
      </c>
      <c r="M474" s="5">
        <v>665936.37</v>
      </c>
      <c r="N474" s="5">
        <v>665936.37</v>
      </c>
      <c r="O474" s="5">
        <v>665936.37</v>
      </c>
      <c r="P474" s="5"/>
      <c r="Q474" s="16">
        <v>0</v>
      </c>
      <c r="R474" s="5"/>
      <c r="S474" s="17">
        <v>43230</v>
      </c>
      <c r="T474" s="17">
        <v>43230</v>
      </c>
      <c r="U474" s="17">
        <v>43410</v>
      </c>
      <c r="V474" s="17">
        <v>43410</v>
      </c>
      <c r="W474" s="17">
        <v>43230</v>
      </c>
      <c r="X474" s="17">
        <v>43532</v>
      </c>
      <c r="Y474" t="s">
        <v>955</v>
      </c>
      <c r="Z474" t="s">
        <v>818</v>
      </c>
      <c r="AA474" t="s">
        <v>960</v>
      </c>
      <c r="AC474" s="16"/>
      <c r="AD474" t="s">
        <v>795</v>
      </c>
      <c r="AE474" t="s">
        <v>961</v>
      </c>
      <c r="AF474" t="s">
        <v>739</v>
      </c>
      <c r="AG474" t="s">
        <v>993</v>
      </c>
      <c r="AJ474" t="s">
        <v>963</v>
      </c>
      <c r="AK474" t="s">
        <v>996</v>
      </c>
      <c r="AL474" t="s">
        <v>965</v>
      </c>
      <c r="AM474" t="s">
        <v>456</v>
      </c>
      <c r="AP474" t="s">
        <v>966</v>
      </c>
      <c r="AQ474" t="s">
        <v>967</v>
      </c>
      <c r="AR474" t="s">
        <v>968</v>
      </c>
      <c r="AS474" t="s">
        <v>969</v>
      </c>
      <c r="AT474" t="s">
        <v>970</v>
      </c>
      <c r="AU474" t="s">
        <v>2482</v>
      </c>
    </row>
    <row r="475" spans="2:47" ht="11" outlineLevel="1" x14ac:dyDescent="0.15">
      <c r="B475" t="s">
        <v>2483</v>
      </c>
      <c r="C475" t="s">
        <v>1383</v>
      </c>
      <c r="D475" t="s">
        <v>369</v>
      </c>
      <c r="E475" t="s">
        <v>983</v>
      </c>
      <c r="F475" t="s">
        <v>798</v>
      </c>
      <c r="G475" t="s">
        <v>984</v>
      </c>
      <c r="H475" t="s">
        <v>985</v>
      </c>
      <c r="I475" t="s">
        <v>957</v>
      </c>
      <c r="J475" t="s">
        <v>685</v>
      </c>
      <c r="K475" t="s">
        <v>2058</v>
      </c>
      <c r="L475" t="s">
        <v>685</v>
      </c>
      <c r="M475" s="5">
        <v>665694.31999999995</v>
      </c>
      <c r="N475" s="5">
        <v>665694.31999999995</v>
      </c>
      <c r="O475" s="5">
        <v>665694.31999999995</v>
      </c>
      <c r="P475" s="5"/>
      <c r="Q475" s="16">
        <v>0</v>
      </c>
      <c r="R475" s="5"/>
      <c r="S475" s="17">
        <v>42676</v>
      </c>
      <c r="T475" s="17">
        <v>42676</v>
      </c>
      <c r="U475" s="17">
        <v>43008</v>
      </c>
      <c r="V475" s="17">
        <v>43008</v>
      </c>
      <c r="W475" s="17">
        <v>42676</v>
      </c>
      <c r="X475" s="17">
        <v>43054</v>
      </c>
      <c r="Y475" t="s">
        <v>959</v>
      </c>
      <c r="Z475" t="s">
        <v>796</v>
      </c>
      <c r="AA475" t="s">
        <v>960</v>
      </c>
      <c r="AC475" s="16"/>
      <c r="AD475" t="s">
        <v>795</v>
      </c>
      <c r="AE475" t="s">
        <v>961</v>
      </c>
      <c r="AF475" t="s">
        <v>740</v>
      </c>
      <c r="AG475" t="s">
        <v>1036</v>
      </c>
      <c r="AJ475" t="s">
        <v>963</v>
      </c>
      <c r="AK475" t="s">
        <v>964</v>
      </c>
      <c r="AL475" t="s">
        <v>965</v>
      </c>
      <c r="AM475" t="s">
        <v>456</v>
      </c>
      <c r="AP475" t="s">
        <v>966</v>
      </c>
      <c r="AQ475" t="s">
        <v>967</v>
      </c>
      <c r="AR475" t="s">
        <v>968</v>
      </c>
      <c r="AS475" t="s">
        <v>969</v>
      </c>
      <c r="AT475" t="s">
        <v>970</v>
      </c>
      <c r="AU475" t="s">
        <v>2484</v>
      </c>
    </row>
    <row r="476" spans="2:47" ht="11" outlineLevel="1" x14ac:dyDescent="0.15">
      <c r="B476" t="s">
        <v>2485</v>
      </c>
      <c r="C476" t="s">
        <v>1199</v>
      </c>
      <c r="D476" t="s">
        <v>186</v>
      </c>
      <c r="E476" t="s">
        <v>983</v>
      </c>
      <c r="F476" t="s">
        <v>807</v>
      </c>
      <c r="G476" t="s">
        <v>984</v>
      </c>
      <c r="H476" t="s">
        <v>985</v>
      </c>
      <c r="I476" t="s">
        <v>957</v>
      </c>
      <c r="J476" t="s">
        <v>604</v>
      </c>
      <c r="K476" t="s">
        <v>1088</v>
      </c>
      <c r="L476" t="s">
        <v>604</v>
      </c>
      <c r="M476" s="5">
        <v>664347.89</v>
      </c>
      <c r="N476" s="5">
        <v>664347.89</v>
      </c>
      <c r="O476" s="5">
        <v>664347.89</v>
      </c>
      <c r="P476" s="5"/>
      <c r="Q476" s="16">
        <v>0</v>
      </c>
      <c r="R476" s="5"/>
      <c r="S476" s="17">
        <v>42796</v>
      </c>
      <c r="T476" s="17">
        <v>42796</v>
      </c>
      <c r="U476" s="17">
        <v>42978</v>
      </c>
      <c r="V476" s="17">
        <v>42978</v>
      </c>
      <c r="W476" s="17">
        <v>42796</v>
      </c>
      <c r="X476" s="17">
        <v>43136</v>
      </c>
      <c r="Y476" t="s">
        <v>955</v>
      </c>
      <c r="Z476" t="s">
        <v>818</v>
      </c>
      <c r="AA476" t="s">
        <v>1023</v>
      </c>
      <c r="AB476" t="s">
        <v>1024</v>
      </c>
      <c r="AC476" s="16">
        <v>3</v>
      </c>
      <c r="AD476" t="s">
        <v>795</v>
      </c>
      <c r="AE476" t="s">
        <v>961</v>
      </c>
      <c r="AF476" t="s">
        <v>739</v>
      </c>
      <c r="AG476" t="s">
        <v>993</v>
      </c>
      <c r="AJ476" t="s">
        <v>963</v>
      </c>
      <c r="AK476" t="s">
        <v>996</v>
      </c>
      <c r="AL476" t="s">
        <v>965</v>
      </c>
      <c r="AM476" t="s">
        <v>456</v>
      </c>
      <c r="AP476" t="s">
        <v>966</v>
      </c>
      <c r="AQ476" t="s">
        <v>967</v>
      </c>
      <c r="AR476" t="s">
        <v>968</v>
      </c>
      <c r="AS476" t="s">
        <v>969</v>
      </c>
      <c r="AT476" t="s">
        <v>970</v>
      </c>
      <c r="AU476" t="s">
        <v>2486</v>
      </c>
    </row>
    <row r="477" spans="2:47" ht="11" outlineLevel="1" x14ac:dyDescent="0.15">
      <c r="B477" t="s">
        <v>2487</v>
      </c>
      <c r="C477" t="s">
        <v>1337</v>
      </c>
      <c r="D477" t="s">
        <v>318</v>
      </c>
      <c r="E477" t="s">
        <v>983</v>
      </c>
      <c r="F477" t="s">
        <v>807</v>
      </c>
      <c r="G477" t="s">
        <v>984</v>
      </c>
      <c r="H477" t="s">
        <v>985</v>
      </c>
      <c r="I477" t="s">
        <v>957</v>
      </c>
      <c r="J477" t="s">
        <v>610</v>
      </c>
      <c r="K477" t="s">
        <v>1294</v>
      </c>
      <c r="L477" t="s">
        <v>610</v>
      </c>
      <c r="M477" s="5">
        <v>660362.18999999994</v>
      </c>
      <c r="N477" s="5">
        <v>660362.18999999994</v>
      </c>
      <c r="O477" s="5">
        <v>660362.18999999994</v>
      </c>
      <c r="P477" s="5"/>
      <c r="Q477" s="16">
        <v>0</v>
      </c>
      <c r="R477" s="5"/>
      <c r="S477" s="17">
        <v>42405</v>
      </c>
      <c r="T477" s="17">
        <v>42405</v>
      </c>
      <c r="U477" s="17">
        <v>42566</v>
      </c>
      <c r="V477" s="17">
        <v>42566</v>
      </c>
      <c r="W477" s="17">
        <v>42405</v>
      </c>
      <c r="X477" s="17">
        <v>42620</v>
      </c>
      <c r="Y477" t="s">
        <v>955</v>
      </c>
      <c r="Z477" t="s">
        <v>818</v>
      </c>
      <c r="AA477" t="s">
        <v>1023</v>
      </c>
      <c r="AB477" t="s">
        <v>1024</v>
      </c>
      <c r="AC477" s="16">
        <v>3</v>
      </c>
      <c r="AD477" t="s">
        <v>795</v>
      </c>
      <c r="AE477" t="s">
        <v>961</v>
      </c>
      <c r="AF477" t="s">
        <v>743</v>
      </c>
      <c r="AG477" t="s">
        <v>1075</v>
      </c>
      <c r="AJ477" t="s">
        <v>963</v>
      </c>
      <c r="AK477" t="s">
        <v>1076</v>
      </c>
      <c r="AL477" t="s">
        <v>965</v>
      </c>
      <c r="AM477" t="s">
        <v>456</v>
      </c>
      <c r="AP477" t="s">
        <v>966</v>
      </c>
      <c r="AQ477" t="s">
        <v>967</v>
      </c>
      <c r="AR477" t="s">
        <v>968</v>
      </c>
      <c r="AS477" t="s">
        <v>969</v>
      </c>
      <c r="AT477" t="s">
        <v>970</v>
      </c>
      <c r="AU477" t="s">
        <v>2488</v>
      </c>
    </row>
    <row r="478" spans="2:47" ht="11" outlineLevel="1" x14ac:dyDescent="0.15">
      <c r="B478" t="s">
        <v>2489</v>
      </c>
      <c r="C478" t="s">
        <v>2490</v>
      </c>
      <c r="D478" t="s">
        <v>171</v>
      </c>
      <c r="E478" t="s">
        <v>983</v>
      </c>
      <c r="F478" t="s">
        <v>807</v>
      </c>
      <c r="G478" t="s">
        <v>984</v>
      </c>
      <c r="H478" t="s">
        <v>985</v>
      </c>
      <c r="I478" t="s">
        <v>957</v>
      </c>
      <c r="J478" t="s">
        <v>604</v>
      </c>
      <c r="K478" t="s">
        <v>1088</v>
      </c>
      <c r="L478" t="s">
        <v>604</v>
      </c>
      <c r="M478" s="5">
        <v>659041.13</v>
      </c>
      <c r="N478" s="5">
        <v>659041.13</v>
      </c>
      <c r="O478" s="5">
        <v>659041.13</v>
      </c>
      <c r="P478" s="5"/>
      <c r="Q478" s="16">
        <v>0</v>
      </c>
      <c r="R478" s="5"/>
      <c r="S478" s="17">
        <v>45713</v>
      </c>
      <c r="T478" s="17">
        <v>45713</v>
      </c>
      <c r="U478" s="17">
        <v>45838</v>
      </c>
      <c r="V478" s="17">
        <v>45838</v>
      </c>
      <c r="W478" s="17">
        <v>45713</v>
      </c>
      <c r="X478" s="17">
        <v>45813</v>
      </c>
      <c r="Y478" t="s">
        <v>959</v>
      </c>
      <c r="Z478" t="s">
        <v>796</v>
      </c>
      <c r="AA478" t="s">
        <v>1023</v>
      </c>
      <c r="AB478" t="s">
        <v>1024</v>
      </c>
      <c r="AC478" s="16">
        <v>1</v>
      </c>
      <c r="AD478" t="s">
        <v>795</v>
      </c>
      <c r="AE478" t="s">
        <v>961</v>
      </c>
      <c r="AF478" t="s">
        <v>755</v>
      </c>
      <c r="AG478" t="s">
        <v>1049</v>
      </c>
      <c r="AH478" t="s">
        <v>1193</v>
      </c>
      <c r="AI478" t="s">
        <v>1194</v>
      </c>
      <c r="AJ478" t="s">
        <v>978</v>
      </c>
      <c r="AK478" t="s">
        <v>1026</v>
      </c>
      <c r="AL478" t="s">
        <v>965</v>
      </c>
      <c r="AM478" t="s">
        <v>531</v>
      </c>
      <c r="AP478" t="s">
        <v>966</v>
      </c>
      <c r="AQ478" t="s">
        <v>967</v>
      </c>
      <c r="AR478" t="s">
        <v>968</v>
      </c>
      <c r="AS478" t="s">
        <v>969</v>
      </c>
      <c r="AT478" t="s">
        <v>970</v>
      </c>
      <c r="AU478" t="s">
        <v>2491</v>
      </c>
    </row>
    <row r="479" spans="2:47" ht="11" outlineLevel="1" x14ac:dyDescent="0.15">
      <c r="B479" t="s">
        <v>2492</v>
      </c>
      <c r="C479" t="s">
        <v>2493</v>
      </c>
      <c r="D479" t="s">
        <v>303</v>
      </c>
      <c r="E479" t="s">
        <v>854</v>
      </c>
      <c r="F479" t="s">
        <v>807</v>
      </c>
      <c r="G479" t="s">
        <v>959</v>
      </c>
      <c r="H479" t="s">
        <v>1903</v>
      </c>
      <c r="I479" t="s">
        <v>957</v>
      </c>
      <c r="J479" t="s">
        <v>685</v>
      </c>
      <c r="K479" t="s">
        <v>2058</v>
      </c>
      <c r="L479" t="s">
        <v>685</v>
      </c>
      <c r="M479" s="5">
        <v>658344.76</v>
      </c>
      <c r="N479" s="5">
        <v>658344.76</v>
      </c>
      <c r="O479" s="5">
        <v>658344.76</v>
      </c>
      <c r="P479" s="5"/>
      <c r="Q479" s="16">
        <v>0</v>
      </c>
      <c r="R479" s="5"/>
      <c r="S479" s="17">
        <v>45503</v>
      </c>
      <c r="T479" s="17">
        <v>45516</v>
      </c>
      <c r="U479" s="17">
        <v>46067</v>
      </c>
      <c r="V479" s="17">
        <v>46067</v>
      </c>
      <c r="W479" s="17">
        <v>45503</v>
      </c>
      <c r="X479" s="17">
        <v>45874</v>
      </c>
      <c r="Y479" t="s">
        <v>1178</v>
      </c>
      <c r="Z479" t="s">
        <v>825</v>
      </c>
      <c r="AA479" t="s">
        <v>1179</v>
      </c>
      <c r="AC479" s="16">
        <v>2</v>
      </c>
      <c r="AD479" t="s">
        <v>795</v>
      </c>
      <c r="AE479" t="s">
        <v>961</v>
      </c>
      <c r="AF479" t="s">
        <v>740</v>
      </c>
      <c r="AG479" t="s">
        <v>1036</v>
      </c>
      <c r="AH479" t="s">
        <v>1058</v>
      </c>
      <c r="AI479" t="s">
        <v>1059</v>
      </c>
      <c r="AJ479" t="s">
        <v>978</v>
      </c>
      <c r="AK479" t="s">
        <v>964</v>
      </c>
      <c r="AL479" t="s">
        <v>965</v>
      </c>
      <c r="AM479" t="s">
        <v>531</v>
      </c>
      <c r="AP479" t="s">
        <v>966</v>
      </c>
      <c r="AQ479" t="s">
        <v>967</v>
      </c>
      <c r="AR479" t="s">
        <v>968</v>
      </c>
      <c r="AS479" t="s">
        <v>969</v>
      </c>
      <c r="AT479" t="s">
        <v>970</v>
      </c>
      <c r="AU479" t="s">
        <v>2494</v>
      </c>
    </row>
    <row r="480" spans="2:47" ht="11" outlineLevel="1" x14ac:dyDescent="0.15">
      <c r="B480" t="s">
        <v>2495</v>
      </c>
      <c r="C480" t="s">
        <v>2496</v>
      </c>
      <c r="D480" t="s">
        <v>248</v>
      </c>
      <c r="E480" t="s">
        <v>983</v>
      </c>
      <c r="F480" t="s">
        <v>798</v>
      </c>
      <c r="G480" t="s">
        <v>984</v>
      </c>
      <c r="H480" t="s">
        <v>985</v>
      </c>
      <c r="I480" t="s">
        <v>957</v>
      </c>
      <c r="J480" t="s">
        <v>661</v>
      </c>
      <c r="K480" t="s">
        <v>2293</v>
      </c>
      <c r="L480" t="s">
        <v>661</v>
      </c>
      <c r="M480" s="5">
        <v>657885.41</v>
      </c>
      <c r="N480" s="5">
        <v>657885.41</v>
      </c>
      <c r="O480" s="5">
        <v>657885.41</v>
      </c>
      <c r="P480" s="5"/>
      <c r="Q480" s="16">
        <v>0</v>
      </c>
      <c r="R480" s="5"/>
      <c r="S480" s="17">
        <v>44012</v>
      </c>
      <c r="T480" s="17">
        <v>44019</v>
      </c>
      <c r="U480" s="17">
        <v>44258</v>
      </c>
      <c r="V480" s="17">
        <v>44258</v>
      </c>
      <c r="W480" s="17">
        <v>44012</v>
      </c>
      <c r="X480" s="17">
        <v>44508</v>
      </c>
      <c r="Y480" t="s">
        <v>955</v>
      </c>
      <c r="Z480" t="s">
        <v>818</v>
      </c>
      <c r="AA480" t="s">
        <v>960</v>
      </c>
      <c r="AC480" s="16"/>
      <c r="AD480" t="s">
        <v>795</v>
      </c>
      <c r="AE480" t="s">
        <v>961</v>
      </c>
      <c r="AF480" t="s">
        <v>740</v>
      </c>
      <c r="AG480" t="s">
        <v>1036</v>
      </c>
      <c r="AJ480" t="s">
        <v>963</v>
      </c>
      <c r="AK480" t="s">
        <v>964</v>
      </c>
      <c r="AL480" t="s">
        <v>965</v>
      </c>
      <c r="AM480" t="s">
        <v>531</v>
      </c>
      <c r="AP480" t="s">
        <v>966</v>
      </c>
      <c r="AQ480" t="s">
        <v>967</v>
      </c>
      <c r="AR480" t="s">
        <v>968</v>
      </c>
      <c r="AS480" t="s">
        <v>969</v>
      </c>
      <c r="AT480" t="s">
        <v>970</v>
      </c>
      <c r="AU480" t="s">
        <v>2497</v>
      </c>
    </row>
    <row r="481" spans="2:47" ht="11" outlineLevel="1" x14ac:dyDescent="0.15">
      <c r="B481" t="s">
        <v>2498</v>
      </c>
      <c r="C481" t="s">
        <v>2499</v>
      </c>
      <c r="D481" t="s">
        <v>237</v>
      </c>
      <c r="E481" t="s">
        <v>835</v>
      </c>
      <c r="F481" t="s">
        <v>807</v>
      </c>
      <c r="G481" t="s">
        <v>984</v>
      </c>
      <c r="H481" t="s">
        <v>985</v>
      </c>
      <c r="I481" t="s">
        <v>957</v>
      </c>
      <c r="J481" t="s">
        <v>660</v>
      </c>
      <c r="K481" t="s">
        <v>1702</v>
      </c>
      <c r="L481" t="s">
        <v>1703</v>
      </c>
      <c r="M481" s="5">
        <v>652902.64</v>
      </c>
      <c r="N481" s="5">
        <v>652902.64</v>
      </c>
      <c r="O481" s="5">
        <v>652902.64</v>
      </c>
      <c r="P481" s="5"/>
      <c r="Q481" s="16">
        <v>0</v>
      </c>
      <c r="R481" s="5"/>
      <c r="S481" s="17">
        <v>43881</v>
      </c>
      <c r="T481" s="17">
        <v>43881</v>
      </c>
      <c r="U481" s="17">
        <v>44002</v>
      </c>
      <c r="V481" s="17">
        <v>44002</v>
      </c>
      <c r="W481" s="17">
        <v>43881</v>
      </c>
      <c r="X481" s="17">
        <v>43958</v>
      </c>
      <c r="Y481" t="s">
        <v>1178</v>
      </c>
      <c r="Z481" t="s">
        <v>825</v>
      </c>
      <c r="AA481" t="s">
        <v>1179</v>
      </c>
      <c r="AC481" s="16">
        <v>1</v>
      </c>
      <c r="AD481" t="s">
        <v>795</v>
      </c>
      <c r="AE481" t="s">
        <v>961</v>
      </c>
      <c r="AF481" t="s">
        <v>740</v>
      </c>
      <c r="AG481" t="s">
        <v>1036</v>
      </c>
      <c r="AH481" t="s">
        <v>1058</v>
      </c>
      <c r="AI481" t="s">
        <v>1059</v>
      </c>
      <c r="AJ481" t="s">
        <v>978</v>
      </c>
      <c r="AK481" t="s">
        <v>964</v>
      </c>
      <c r="AL481" t="s">
        <v>965</v>
      </c>
      <c r="AM481" t="s">
        <v>531</v>
      </c>
      <c r="AP481" t="s">
        <v>966</v>
      </c>
      <c r="AQ481" t="s">
        <v>967</v>
      </c>
      <c r="AR481" t="s">
        <v>968</v>
      </c>
      <c r="AS481" t="s">
        <v>969</v>
      </c>
      <c r="AT481" t="s">
        <v>970</v>
      </c>
      <c r="AU481" t="s">
        <v>2500</v>
      </c>
    </row>
    <row r="482" spans="2:47" ht="11" outlineLevel="1" x14ac:dyDescent="0.15">
      <c r="B482" t="s">
        <v>2501</v>
      </c>
      <c r="C482" t="s">
        <v>2502</v>
      </c>
      <c r="D482" t="s">
        <v>179</v>
      </c>
      <c r="E482" t="s">
        <v>983</v>
      </c>
      <c r="F482" t="s">
        <v>807</v>
      </c>
      <c r="G482" t="s">
        <v>984</v>
      </c>
      <c r="H482" t="s">
        <v>985</v>
      </c>
      <c r="I482" t="s">
        <v>957</v>
      </c>
      <c r="J482" t="s">
        <v>603</v>
      </c>
      <c r="K482" t="s">
        <v>1299</v>
      </c>
      <c r="L482" t="s">
        <v>603</v>
      </c>
      <c r="M482" s="5">
        <v>650588.65</v>
      </c>
      <c r="N482" s="5">
        <v>650588.65</v>
      </c>
      <c r="O482" s="5">
        <v>650588.65</v>
      </c>
      <c r="P482" s="5"/>
      <c r="Q482" s="16">
        <v>0</v>
      </c>
      <c r="R482" s="5"/>
      <c r="S482" s="17">
        <v>43361</v>
      </c>
      <c r="T482" s="17">
        <v>43361</v>
      </c>
      <c r="U482" s="17">
        <v>43581</v>
      </c>
      <c r="V482" s="17">
        <v>43581</v>
      </c>
      <c r="W482" s="17">
        <v>43361</v>
      </c>
      <c r="X482" s="17">
        <v>43675</v>
      </c>
      <c r="Y482" t="s">
        <v>955</v>
      </c>
      <c r="Z482" t="s">
        <v>818</v>
      </c>
      <c r="AA482" t="s">
        <v>1023</v>
      </c>
      <c r="AB482" t="s">
        <v>1024</v>
      </c>
      <c r="AC482" s="16">
        <v>5</v>
      </c>
      <c r="AD482" t="s">
        <v>795</v>
      </c>
      <c r="AE482" t="s">
        <v>961</v>
      </c>
      <c r="AF482" t="s">
        <v>739</v>
      </c>
      <c r="AG482" t="s">
        <v>993</v>
      </c>
      <c r="AJ482" t="s">
        <v>963</v>
      </c>
      <c r="AK482" t="s">
        <v>996</v>
      </c>
      <c r="AL482" t="s">
        <v>965</v>
      </c>
      <c r="AM482" t="s">
        <v>456</v>
      </c>
      <c r="AP482" t="s">
        <v>966</v>
      </c>
      <c r="AQ482" t="s">
        <v>967</v>
      </c>
      <c r="AR482" t="s">
        <v>968</v>
      </c>
      <c r="AS482" t="s">
        <v>969</v>
      </c>
      <c r="AT482" t="s">
        <v>970</v>
      </c>
      <c r="AU482" t="s">
        <v>2503</v>
      </c>
    </row>
    <row r="483" spans="2:47" ht="11" outlineLevel="1" x14ac:dyDescent="0.15">
      <c r="B483" t="s">
        <v>2504</v>
      </c>
      <c r="C483" t="s">
        <v>2505</v>
      </c>
      <c r="G483" t="s">
        <v>955</v>
      </c>
      <c r="H483" t="s">
        <v>956</v>
      </c>
      <c r="I483" t="s">
        <v>957</v>
      </c>
      <c r="J483" t="s">
        <v>2506</v>
      </c>
      <c r="K483" t="s">
        <v>2507</v>
      </c>
      <c r="L483" t="s">
        <v>2506</v>
      </c>
      <c r="M483" s="5">
        <v>648670.12</v>
      </c>
      <c r="N483" s="5">
        <v>648670.12</v>
      </c>
      <c r="O483" s="5">
        <v>648670.12</v>
      </c>
      <c r="P483" s="5"/>
      <c r="Q483" s="16">
        <v>0</v>
      </c>
      <c r="R483" s="5"/>
      <c r="S483" s="17">
        <v>41912</v>
      </c>
      <c r="T483" s="17">
        <v>41911</v>
      </c>
      <c r="U483" s="17">
        <v>42248</v>
      </c>
      <c r="V483" s="17">
        <v>42248</v>
      </c>
      <c r="W483" s="17">
        <v>41912</v>
      </c>
      <c r="X483" s="17">
        <v>42311</v>
      </c>
      <c r="Y483" t="s">
        <v>955</v>
      </c>
      <c r="Z483" t="s">
        <v>818</v>
      </c>
      <c r="AA483" t="s">
        <v>1030</v>
      </c>
      <c r="AC483" s="16">
        <v>9</v>
      </c>
      <c r="AD483" t="s">
        <v>861</v>
      </c>
      <c r="AE483" t="s">
        <v>1532</v>
      </c>
      <c r="AF483" t="s">
        <v>750</v>
      </c>
      <c r="AG483" t="s">
        <v>1515</v>
      </c>
      <c r="AJ483" t="s">
        <v>963</v>
      </c>
      <c r="AK483" t="s">
        <v>1516</v>
      </c>
      <c r="AL483" t="s">
        <v>1340</v>
      </c>
      <c r="AM483" t="s">
        <v>531</v>
      </c>
      <c r="AP483" t="s">
        <v>966</v>
      </c>
      <c r="AQ483" t="s">
        <v>967</v>
      </c>
      <c r="AR483" t="s">
        <v>968</v>
      </c>
      <c r="AS483" t="s">
        <v>969</v>
      </c>
      <c r="AT483" t="s">
        <v>970</v>
      </c>
      <c r="AU483" t="s">
        <v>2508</v>
      </c>
    </row>
    <row r="484" spans="2:47" ht="11" outlineLevel="1" x14ac:dyDescent="0.15">
      <c r="B484" t="s">
        <v>2509</v>
      </c>
      <c r="C484" t="s">
        <v>2510</v>
      </c>
      <c r="D484" t="s">
        <v>303</v>
      </c>
      <c r="E484" t="s">
        <v>854</v>
      </c>
      <c r="F484" t="s">
        <v>807</v>
      </c>
      <c r="G484" t="s">
        <v>959</v>
      </c>
      <c r="H484" t="s">
        <v>1903</v>
      </c>
      <c r="I484" t="s">
        <v>957</v>
      </c>
      <c r="J484" t="s">
        <v>685</v>
      </c>
      <c r="K484" t="s">
        <v>2058</v>
      </c>
      <c r="L484" t="s">
        <v>685</v>
      </c>
      <c r="M484" s="5">
        <v>648632.73</v>
      </c>
      <c r="N484" s="5">
        <v>648632.73</v>
      </c>
      <c r="O484" s="5">
        <v>648632.73</v>
      </c>
      <c r="P484" s="5"/>
      <c r="Q484" s="16">
        <v>0</v>
      </c>
      <c r="R484" s="5"/>
      <c r="S484" s="17">
        <v>45617</v>
      </c>
      <c r="T484" s="17">
        <v>45618</v>
      </c>
      <c r="U484" s="17">
        <v>46387</v>
      </c>
      <c r="V484" s="17">
        <v>46387</v>
      </c>
      <c r="W484" s="17">
        <v>45617</v>
      </c>
      <c r="X484" s="17">
        <v>45986</v>
      </c>
      <c r="Y484" t="s">
        <v>1178</v>
      </c>
      <c r="Z484" t="s">
        <v>825</v>
      </c>
      <c r="AA484" t="s">
        <v>1179</v>
      </c>
      <c r="AC484" s="16">
        <v>2</v>
      </c>
      <c r="AD484" t="s">
        <v>795</v>
      </c>
      <c r="AE484" t="s">
        <v>961</v>
      </c>
      <c r="AF484" t="s">
        <v>740</v>
      </c>
      <c r="AG484" t="s">
        <v>1036</v>
      </c>
      <c r="AH484" t="s">
        <v>1058</v>
      </c>
      <c r="AI484" t="s">
        <v>1059</v>
      </c>
      <c r="AJ484" t="s">
        <v>978</v>
      </c>
      <c r="AK484" t="s">
        <v>964</v>
      </c>
      <c r="AL484" t="s">
        <v>965</v>
      </c>
      <c r="AM484" t="s">
        <v>531</v>
      </c>
      <c r="AP484" t="s">
        <v>966</v>
      </c>
      <c r="AQ484" t="s">
        <v>967</v>
      </c>
      <c r="AR484" t="s">
        <v>968</v>
      </c>
      <c r="AS484" t="s">
        <v>969</v>
      </c>
      <c r="AT484" t="s">
        <v>970</v>
      </c>
      <c r="AU484" t="s">
        <v>2511</v>
      </c>
    </row>
    <row r="485" spans="2:47" ht="11" outlineLevel="1" x14ac:dyDescent="0.15">
      <c r="B485" t="s">
        <v>2512</v>
      </c>
      <c r="C485" t="s">
        <v>2156</v>
      </c>
      <c r="D485" t="s">
        <v>209</v>
      </c>
      <c r="E485" t="s">
        <v>983</v>
      </c>
      <c r="F485" t="s">
        <v>807</v>
      </c>
      <c r="G485" t="s">
        <v>984</v>
      </c>
      <c r="H485" t="s">
        <v>1272</v>
      </c>
      <c r="I485" t="s">
        <v>957</v>
      </c>
      <c r="J485" t="s">
        <v>603</v>
      </c>
      <c r="K485" t="s">
        <v>1299</v>
      </c>
      <c r="L485" t="s">
        <v>603</v>
      </c>
      <c r="M485" s="5">
        <v>648150.65</v>
      </c>
      <c r="N485" s="5">
        <v>648150.65</v>
      </c>
      <c r="O485" s="5">
        <v>648150.65</v>
      </c>
      <c r="P485" s="5"/>
      <c r="Q485" s="16">
        <v>0</v>
      </c>
      <c r="R485" s="5"/>
      <c r="S485" s="17">
        <v>41983</v>
      </c>
      <c r="T485" s="17">
        <v>41983</v>
      </c>
      <c r="U485" s="17">
        <v>42116</v>
      </c>
      <c r="V485" s="17">
        <v>42116</v>
      </c>
      <c r="W485" s="17">
        <v>41983</v>
      </c>
      <c r="X485" s="17">
        <v>42165</v>
      </c>
      <c r="Y485" t="s">
        <v>955</v>
      </c>
      <c r="Z485" t="s">
        <v>818</v>
      </c>
      <c r="AA485" t="s">
        <v>1023</v>
      </c>
      <c r="AB485" t="s">
        <v>1024</v>
      </c>
      <c r="AC485" s="16">
        <v>4</v>
      </c>
      <c r="AD485" t="s">
        <v>795</v>
      </c>
      <c r="AE485" t="s">
        <v>961</v>
      </c>
      <c r="AF485" t="s">
        <v>739</v>
      </c>
      <c r="AG485" t="s">
        <v>993</v>
      </c>
      <c r="AJ485" t="s">
        <v>963</v>
      </c>
      <c r="AK485" t="s">
        <v>996</v>
      </c>
      <c r="AL485" t="s">
        <v>965</v>
      </c>
      <c r="AM485" t="s">
        <v>456</v>
      </c>
      <c r="AP485" t="s">
        <v>966</v>
      </c>
      <c r="AQ485" t="s">
        <v>967</v>
      </c>
      <c r="AR485" t="s">
        <v>968</v>
      </c>
      <c r="AS485" t="s">
        <v>969</v>
      </c>
      <c r="AT485" t="s">
        <v>970</v>
      </c>
      <c r="AU485" t="s">
        <v>2513</v>
      </c>
    </row>
    <row r="486" spans="2:47" ht="11" outlineLevel="1" x14ac:dyDescent="0.15">
      <c r="B486" t="s">
        <v>2514</v>
      </c>
      <c r="C486" t="s">
        <v>2515</v>
      </c>
      <c r="D486" t="s">
        <v>238</v>
      </c>
      <c r="E486" t="s">
        <v>983</v>
      </c>
      <c r="F486" t="s">
        <v>798</v>
      </c>
      <c r="G486" t="s">
        <v>984</v>
      </c>
      <c r="H486" t="s">
        <v>985</v>
      </c>
      <c r="I486" t="s">
        <v>957</v>
      </c>
      <c r="J486" t="s">
        <v>661</v>
      </c>
      <c r="K486" t="s">
        <v>2293</v>
      </c>
      <c r="L486" t="s">
        <v>661</v>
      </c>
      <c r="M486" s="5">
        <v>646555.21</v>
      </c>
      <c r="N486" s="5">
        <v>646555.21</v>
      </c>
      <c r="O486" s="5">
        <v>646555.21</v>
      </c>
      <c r="P486" s="5"/>
      <c r="Q486" s="16">
        <v>0</v>
      </c>
      <c r="R486" s="5"/>
      <c r="S486" s="17">
        <v>44237</v>
      </c>
      <c r="T486" s="17">
        <v>44228</v>
      </c>
      <c r="U486" s="17">
        <v>44440</v>
      </c>
      <c r="V486" s="17">
        <v>44440</v>
      </c>
      <c r="W486" s="17">
        <v>44237</v>
      </c>
      <c r="X486" s="17">
        <v>44614</v>
      </c>
      <c r="Y486" t="s">
        <v>955</v>
      </c>
      <c r="Z486" t="s">
        <v>818</v>
      </c>
      <c r="AA486" t="s">
        <v>960</v>
      </c>
      <c r="AC486" s="16"/>
      <c r="AD486" t="s">
        <v>795</v>
      </c>
      <c r="AE486" t="s">
        <v>961</v>
      </c>
      <c r="AF486" t="s">
        <v>740</v>
      </c>
      <c r="AG486" t="s">
        <v>1036</v>
      </c>
      <c r="AJ486" t="s">
        <v>963</v>
      </c>
      <c r="AK486" t="s">
        <v>964</v>
      </c>
      <c r="AL486" t="s">
        <v>965</v>
      </c>
      <c r="AM486" t="s">
        <v>531</v>
      </c>
      <c r="AP486" t="s">
        <v>966</v>
      </c>
      <c r="AQ486" t="s">
        <v>967</v>
      </c>
      <c r="AR486" t="s">
        <v>968</v>
      </c>
      <c r="AS486" t="s">
        <v>969</v>
      </c>
      <c r="AT486" t="s">
        <v>970</v>
      </c>
      <c r="AU486" t="s">
        <v>2516</v>
      </c>
    </row>
    <row r="487" spans="2:47" ht="11" outlineLevel="1" x14ac:dyDescent="0.15">
      <c r="B487" t="s">
        <v>2517</v>
      </c>
      <c r="C487" t="s">
        <v>1546</v>
      </c>
      <c r="D487" t="s">
        <v>231</v>
      </c>
      <c r="E487" t="s">
        <v>983</v>
      </c>
      <c r="F487" t="s">
        <v>798</v>
      </c>
      <c r="G487" t="s">
        <v>984</v>
      </c>
      <c r="H487" t="s">
        <v>985</v>
      </c>
      <c r="I487" t="s">
        <v>957</v>
      </c>
      <c r="J487" t="s">
        <v>608</v>
      </c>
      <c r="K487" t="s">
        <v>1184</v>
      </c>
      <c r="L487" t="s">
        <v>987</v>
      </c>
      <c r="M487" s="5">
        <v>646212</v>
      </c>
      <c r="N487" s="5">
        <v>646212</v>
      </c>
      <c r="O487" s="5">
        <v>646212</v>
      </c>
      <c r="P487" s="5"/>
      <c r="Q487" s="16">
        <v>0</v>
      </c>
      <c r="R487" s="5"/>
      <c r="S487" s="17">
        <v>42881</v>
      </c>
      <c r="T487" s="17">
        <v>42881</v>
      </c>
      <c r="U487" s="17">
        <v>43206</v>
      </c>
      <c r="V487" s="17">
        <v>43206</v>
      </c>
      <c r="W487" s="17">
        <v>42881</v>
      </c>
      <c r="X487" s="17">
        <v>43753</v>
      </c>
      <c r="Y487" t="s">
        <v>959</v>
      </c>
      <c r="Z487" t="s">
        <v>796</v>
      </c>
      <c r="AA487" t="s">
        <v>960</v>
      </c>
      <c r="AC487" s="16"/>
      <c r="AD487" t="s">
        <v>795</v>
      </c>
      <c r="AE487" t="s">
        <v>961</v>
      </c>
      <c r="AF487" t="s">
        <v>744</v>
      </c>
      <c r="AG487" t="s">
        <v>1025</v>
      </c>
      <c r="AJ487" t="s">
        <v>963</v>
      </c>
      <c r="AK487" t="s">
        <v>964</v>
      </c>
      <c r="AL487" t="s">
        <v>965</v>
      </c>
      <c r="AM487" t="s">
        <v>575</v>
      </c>
      <c r="AP487" t="s">
        <v>966</v>
      </c>
      <c r="AQ487" t="s">
        <v>967</v>
      </c>
      <c r="AR487" t="s">
        <v>968</v>
      </c>
      <c r="AS487" t="s">
        <v>969</v>
      </c>
      <c r="AT487" t="s">
        <v>970</v>
      </c>
      <c r="AU487" t="s">
        <v>2518</v>
      </c>
    </row>
    <row r="488" spans="2:47" ht="11" outlineLevel="1" x14ac:dyDescent="0.15">
      <c r="B488" t="s">
        <v>2519</v>
      </c>
      <c r="C488" t="s">
        <v>1149</v>
      </c>
      <c r="D488" t="s">
        <v>372</v>
      </c>
      <c r="E488" t="s">
        <v>983</v>
      </c>
      <c r="F488" t="s">
        <v>807</v>
      </c>
      <c r="G488" t="s">
        <v>984</v>
      </c>
      <c r="H488" t="s">
        <v>985</v>
      </c>
      <c r="I488" t="s">
        <v>957</v>
      </c>
      <c r="J488" t="s">
        <v>627</v>
      </c>
      <c r="K488" t="s">
        <v>2520</v>
      </c>
      <c r="L488" t="s">
        <v>2521</v>
      </c>
      <c r="M488" s="5">
        <v>645290.76</v>
      </c>
      <c r="N488" s="5">
        <v>645290.76</v>
      </c>
      <c r="O488" s="5">
        <v>645290.76</v>
      </c>
      <c r="P488" s="5"/>
      <c r="Q488" s="16">
        <v>0</v>
      </c>
      <c r="R488" s="5"/>
      <c r="S488" s="17">
        <v>42516</v>
      </c>
      <c r="T488" s="17">
        <v>42516</v>
      </c>
      <c r="U488" s="17">
        <v>42647</v>
      </c>
      <c r="V488" s="17">
        <v>42647</v>
      </c>
      <c r="W488" s="17">
        <v>42516</v>
      </c>
      <c r="X488" s="17">
        <v>42667</v>
      </c>
      <c r="Y488" t="s">
        <v>959</v>
      </c>
      <c r="Z488" t="s">
        <v>796</v>
      </c>
      <c r="AA488" t="s">
        <v>1023</v>
      </c>
      <c r="AB488" t="s">
        <v>1024</v>
      </c>
      <c r="AC488" s="16">
        <v>3</v>
      </c>
      <c r="AD488" t="s">
        <v>795</v>
      </c>
      <c r="AE488" t="s">
        <v>961</v>
      </c>
      <c r="AF488" t="s">
        <v>739</v>
      </c>
      <c r="AG488" t="s">
        <v>993</v>
      </c>
      <c r="AJ488" t="s">
        <v>963</v>
      </c>
      <c r="AK488" t="s">
        <v>996</v>
      </c>
      <c r="AL488" t="s">
        <v>965</v>
      </c>
      <c r="AM488" t="s">
        <v>456</v>
      </c>
      <c r="AP488" t="s">
        <v>966</v>
      </c>
      <c r="AQ488" t="s">
        <v>967</v>
      </c>
      <c r="AR488" t="s">
        <v>968</v>
      </c>
      <c r="AS488" t="s">
        <v>969</v>
      </c>
      <c r="AT488" t="s">
        <v>970</v>
      </c>
      <c r="AU488" t="s">
        <v>2522</v>
      </c>
    </row>
    <row r="489" spans="2:47" ht="11" outlineLevel="1" x14ac:dyDescent="0.15">
      <c r="B489" t="s">
        <v>2523</v>
      </c>
      <c r="C489" t="s">
        <v>2080</v>
      </c>
      <c r="D489" t="s">
        <v>179</v>
      </c>
      <c r="E489" t="s">
        <v>983</v>
      </c>
      <c r="F489" t="s">
        <v>807</v>
      </c>
      <c r="G489" t="s">
        <v>984</v>
      </c>
      <c r="H489" t="s">
        <v>985</v>
      </c>
      <c r="I489" t="s">
        <v>957</v>
      </c>
      <c r="J489" t="s">
        <v>603</v>
      </c>
      <c r="K489" t="s">
        <v>1299</v>
      </c>
      <c r="L489" t="s">
        <v>603</v>
      </c>
      <c r="M489" s="5">
        <v>645161.84</v>
      </c>
      <c r="N489" s="5">
        <v>645161.84</v>
      </c>
      <c r="O489" s="5">
        <v>645161.84</v>
      </c>
      <c r="P489" s="5"/>
      <c r="Q489" s="16">
        <v>0</v>
      </c>
      <c r="R489" s="5"/>
      <c r="S489" s="17">
        <v>42636</v>
      </c>
      <c r="T489" s="17">
        <v>42636</v>
      </c>
      <c r="U489" s="17">
        <v>42774</v>
      </c>
      <c r="V489" s="17">
        <v>42774</v>
      </c>
      <c r="W489" s="17">
        <v>42636</v>
      </c>
      <c r="X489" s="17">
        <v>42851</v>
      </c>
      <c r="Y489" t="s">
        <v>955</v>
      </c>
      <c r="Z489" t="s">
        <v>818</v>
      </c>
      <c r="AA489" t="s">
        <v>1023</v>
      </c>
      <c r="AB489" t="s">
        <v>1024</v>
      </c>
      <c r="AC489" s="16">
        <v>3</v>
      </c>
      <c r="AD489" t="s">
        <v>795</v>
      </c>
      <c r="AE489" t="s">
        <v>961</v>
      </c>
      <c r="AF489" t="s">
        <v>739</v>
      </c>
      <c r="AG489" t="s">
        <v>993</v>
      </c>
      <c r="AJ489" t="s">
        <v>963</v>
      </c>
      <c r="AK489" t="s">
        <v>996</v>
      </c>
      <c r="AL489" t="s">
        <v>965</v>
      </c>
      <c r="AM489" t="s">
        <v>456</v>
      </c>
      <c r="AP489" t="s">
        <v>966</v>
      </c>
      <c r="AQ489" t="s">
        <v>967</v>
      </c>
      <c r="AR489" t="s">
        <v>968</v>
      </c>
      <c r="AS489" t="s">
        <v>969</v>
      </c>
      <c r="AT489" t="s">
        <v>970</v>
      </c>
      <c r="AU489" t="s">
        <v>2524</v>
      </c>
    </row>
    <row r="490" spans="2:47" ht="11" outlineLevel="1" x14ac:dyDescent="0.15">
      <c r="B490" t="s">
        <v>2525</v>
      </c>
      <c r="C490" t="s">
        <v>2526</v>
      </c>
      <c r="D490" t="s">
        <v>167</v>
      </c>
      <c r="E490" t="s">
        <v>983</v>
      </c>
      <c r="F490" t="s">
        <v>807</v>
      </c>
      <c r="G490" t="s">
        <v>984</v>
      </c>
      <c r="H490" t="s">
        <v>985</v>
      </c>
      <c r="I490" t="s">
        <v>957</v>
      </c>
      <c r="J490" t="s">
        <v>601</v>
      </c>
      <c r="K490" t="s">
        <v>1022</v>
      </c>
      <c r="L490" t="s">
        <v>601</v>
      </c>
      <c r="M490" s="5">
        <v>643797.92000000004</v>
      </c>
      <c r="N490" s="5">
        <v>643797.92000000004</v>
      </c>
      <c r="O490" s="5">
        <v>643797.92000000004</v>
      </c>
      <c r="P490" s="5"/>
      <c r="Q490" s="16">
        <v>0</v>
      </c>
      <c r="R490" s="5"/>
      <c r="S490" s="17">
        <v>43938</v>
      </c>
      <c r="T490" s="17">
        <v>43938</v>
      </c>
      <c r="U490" s="17">
        <v>44013</v>
      </c>
      <c r="V490" s="17">
        <v>44013</v>
      </c>
      <c r="W490" s="17">
        <v>43938</v>
      </c>
      <c r="X490" s="17">
        <v>44064</v>
      </c>
      <c r="Y490" t="s">
        <v>955</v>
      </c>
      <c r="Z490" t="s">
        <v>818</v>
      </c>
      <c r="AA490" t="s">
        <v>1023</v>
      </c>
      <c r="AB490" t="s">
        <v>1024</v>
      </c>
      <c r="AC490" s="16">
        <v>1</v>
      </c>
      <c r="AD490" t="s">
        <v>795</v>
      </c>
      <c r="AE490" t="s">
        <v>961</v>
      </c>
      <c r="AF490" t="s">
        <v>739</v>
      </c>
      <c r="AG490" t="s">
        <v>993</v>
      </c>
      <c r="AH490" t="s">
        <v>1193</v>
      </c>
      <c r="AI490" t="s">
        <v>1194</v>
      </c>
      <c r="AJ490" t="s">
        <v>978</v>
      </c>
      <c r="AK490" t="s">
        <v>996</v>
      </c>
      <c r="AL490" t="s">
        <v>965</v>
      </c>
      <c r="AM490" t="s">
        <v>456</v>
      </c>
      <c r="AP490" t="s">
        <v>966</v>
      </c>
      <c r="AQ490" t="s">
        <v>967</v>
      </c>
      <c r="AR490" t="s">
        <v>968</v>
      </c>
      <c r="AS490" t="s">
        <v>969</v>
      </c>
      <c r="AT490" t="s">
        <v>970</v>
      </c>
      <c r="AU490" t="s">
        <v>2527</v>
      </c>
    </row>
    <row r="491" spans="2:47" ht="11" outlineLevel="1" x14ac:dyDescent="0.15">
      <c r="B491" t="s">
        <v>2528</v>
      </c>
      <c r="C491" t="s">
        <v>2529</v>
      </c>
      <c r="G491" t="s">
        <v>955</v>
      </c>
      <c r="H491" t="s">
        <v>956</v>
      </c>
      <c r="I491" t="s">
        <v>957</v>
      </c>
      <c r="J491" t="s">
        <v>705</v>
      </c>
      <c r="K491" t="s">
        <v>1989</v>
      </c>
      <c r="L491" t="s">
        <v>705</v>
      </c>
      <c r="M491" s="5">
        <v>643550</v>
      </c>
      <c r="N491" s="5">
        <v>643550</v>
      </c>
      <c r="O491" s="5">
        <v>643550</v>
      </c>
      <c r="P491" s="5"/>
      <c r="Q491" s="16">
        <v>0</v>
      </c>
      <c r="R491" s="5"/>
      <c r="S491" s="17">
        <v>42643</v>
      </c>
      <c r="T491" s="17">
        <v>42643</v>
      </c>
      <c r="U491" s="17">
        <v>43175</v>
      </c>
      <c r="V491" s="17">
        <v>43175</v>
      </c>
      <c r="W491" s="17">
        <v>42643</v>
      </c>
      <c r="X491" s="17">
        <v>43123</v>
      </c>
      <c r="Y491" t="s">
        <v>955</v>
      </c>
      <c r="Z491" t="s">
        <v>818</v>
      </c>
      <c r="AA491" t="s">
        <v>960</v>
      </c>
      <c r="AC491" s="16">
        <v>1</v>
      </c>
      <c r="AD491" t="s">
        <v>803</v>
      </c>
      <c r="AE491" t="s">
        <v>974</v>
      </c>
      <c r="AF491" t="s">
        <v>743</v>
      </c>
      <c r="AG491" t="s">
        <v>1075</v>
      </c>
      <c r="AJ491" t="s">
        <v>963</v>
      </c>
      <c r="AK491" t="s">
        <v>1180</v>
      </c>
      <c r="AL491" t="s">
        <v>965</v>
      </c>
      <c r="AM491" t="s">
        <v>531</v>
      </c>
      <c r="AP491" t="s">
        <v>966</v>
      </c>
      <c r="AQ491" t="s">
        <v>967</v>
      </c>
      <c r="AR491" t="s">
        <v>968</v>
      </c>
      <c r="AS491" t="s">
        <v>969</v>
      </c>
      <c r="AT491" t="s">
        <v>970</v>
      </c>
      <c r="AU491" t="s">
        <v>2530</v>
      </c>
    </row>
    <row r="492" spans="2:47" ht="11" outlineLevel="1" x14ac:dyDescent="0.15">
      <c r="B492" t="s">
        <v>2531</v>
      </c>
      <c r="C492" t="s">
        <v>2532</v>
      </c>
      <c r="G492" t="s">
        <v>1140</v>
      </c>
      <c r="H492" t="s">
        <v>1141</v>
      </c>
      <c r="I492" t="s">
        <v>957</v>
      </c>
      <c r="J492" t="s">
        <v>2533</v>
      </c>
      <c r="K492" t="s">
        <v>2534</v>
      </c>
      <c r="L492" t="s">
        <v>2533</v>
      </c>
      <c r="M492" s="5">
        <v>643500</v>
      </c>
      <c r="N492" s="5">
        <v>643500</v>
      </c>
      <c r="O492" s="5">
        <v>643500</v>
      </c>
      <c r="P492" s="5"/>
      <c r="Q492" s="16">
        <v>0</v>
      </c>
      <c r="R492" s="5"/>
      <c r="S492" s="17">
        <v>42460</v>
      </c>
      <c r="T492" s="17">
        <v>42460</v>
      </c>
      <c r="U492" s="17">
        <v>42615</v>
      </c>
      <c r="V492" s="17">
        <v>42615</v>
      </c>
      <c r="W492" s="17">
        <v>42460</v>
      </c>
      <c r="X492" s="17">
        <v>42604</v>
      </c>
      <c r="Y492" t="s">
        <v>1178</v>
      </c>
      <c r="Z492" t="s">
        <v>825</v>
      </c>
      <c r="AA492" t="s">
        <v>1179</v>
      </c>
      <c r="AC492" s="16">
        <v>8</v>
      </c>
      <c r="AD492" t="s">
        <v>2535</v>
      </c>
      <c r="AE492" t="s">
        <v>2536</v>
      </c>
      <c r="AF492" t="s">
        <v>750</v>
      </c>
      <c r="AG492" t="s">
        <v>1515</v>
      </c>
      <c r="AJ492" t="s">
        <v>963</v>
      </c>
      <c r="AK492" t="s">
        <v>1516</v>
      </c>
      <c r="AL492" t="s">
        <v>1340</v>
      </c>
      <c r="AM492" t="s">
        <v>531</v>
      </c>
      <c r="AP492" t="s">
        <v>966</v>
      </c>
      <c r="AQ492" t="s">
        <v>967</v>
      </c>
      <c r="AR492" t="s">
        <v>968</v>
      </c>
      <c r="AS492" t="s">
        <v>969</v>
      </c>
      <c r="AT492" t="s">
        <v>970</v>
      </c>
      <c r="AU492" t="s">
        <v>2537</v>
      </c>
    </row>
    <row r="493" spans="2:47" ht="11" outlineLevel="1" x14ac:dyDescent="0.15">
      <c r="B493" t="s">
        <v>2538</v>
      </c>
      <c r="C493" t="s">
        <v>1519</v>
      </c>
      <c r="D493" t="s">
        <v>301</v>
      </c>
      <c r="E493" t="s">
        <v>983</v>
      </c>
      <c r="F493" t="s">
        <v>798</v>
      </c>
      <c r="G493" t="s">
        <v>984</v>
      </c>
      <c r="H493" t="s">
        <v>985</v>
      </c>
      <c r="I493" t="s">
        <v>957</v>
      </c>
      <c r="J493" t="s">
        <v>608</v>
      </c>
      <c r="K493" t="s">
        <v>1184</v>
      </c>
      <c r="L493" t="s">
        <v>987</v>
      </c>
      <c r="M493" s="5">
        <v>642042</v>
      </c>
      <c r="N493" s="5">
        <v>642042</v>
      </c>
      <c r="O493" s="5">
        <v>642042</v>
      </c>
      <c r="P493" s="5"/>
      <c r="Q493" s="16">
        <v>0</v>
      </c>
      <c r="R493" s="5"/>
      <c r="S493" s="17">
        <v>41592</v>
      </c>
      <c r="T493" s="17">
        <v>41572</v>
      </c>
      <c r="U493" s="17">
        <v>41943</v>
      </c>
      <c r="V493" s="17">
        <v>41943</v>
      </c>
      <c r="W493" s="17">
        <v>41592</v>
      </c>
      <c r="X493" s="17">
        <v>42425</v>
      </c>
      <c r="Y493" t="s">
        <v>959</v>
      </c>
      <c r="Z493" t="s">
        <v>796</v>
      </c>
      <c r="AA493" t="s">
        <v>960</v>
      </c>
      <c r="AC493" s="16">
        <v>1</v>
      </c>
      <c r="AD493" t="s">
        <v>795</v>
      </c>
      <c r="AE493" t="s">
        <v>961</v>
      </c>
      <c r="AF493" t="s">
        <v>744</v>
      </c>
      <c r="AG493" t="s">
        <v>1025</v>
      </c>
      <c r="AJ493" t="s">
        <v>963</v>
      </c>
      <c r="AK493" t="s">
        <v>964</v>
      </c>
      <c r="AL493" t="s">
        <v>965</v>
      </c>
      <c r="AM493" t="s">
        <v>575</v>
      </c>
      <c r="AP493" t="s">
        <v>966</v>
      </c>
      <c r="AQ493" t="s">
        <v>967</v>
      </c>
      <c r="AR493" t="s">
        <v>968</v>
      </c>
      <c r="AS493" t="s">
        <v>969</v>
      </c>
      <c r="AT493" t="s">
        <v>970</v>
      </c>
      <c r="AU493" t="s">
        <v>2539</v>
      </c>
    </row>
    <row r="494" spans="2:47" ht="11" outlineLevel="1" x14ac:dyDescent="0.15">
      <c r="B494" t="s">
        <v>2540</v>
      </c>
      <c r="C494" t="s">
        <v>2541</v>
      </c>
      <c r="G494" t="s">
        <v>955</v>
      </c>
      <c r="H494" t="s">
        <v>956</v>
      </c>
      <c r="I494" t="s">
        <v>957</v>
      </c>
      <c r="J494" t="s">
        <v>2542</v>
      </c>
      <c r="K494" t="s">
        <v>2543</v>
      </c>
      <c r="L494" t="s">
        <v>2542</v>
      </c>
      <c r="M494" s="5">
        <v>638992</v>
      </c>
      <c r="N494" s="5">
        <v>638992</v>
      </c>
      <c r="O494" s="5">
        <v>638992</v>
      </c>
      <c r="P494" s="5"/>
      <c r="Q494" s="16">
        <v>0</v>
      </c>
      <c r="R494" s="5"/>
      <c r="S494" s="17">
        <v>41984</v>
      </c>
      <c r="T494" s="17">
        <v>41984</v>
      </c>
      <c r="U494" s="17">
        <v>42277</v>
      </c>
      <c r="V494" s="17">
        <v>42277</v>
      </c>
      <c r="W494" s="17">
        <v>41984</v>
      </c>
      <c r="X494" s="17">
        <v>42262</v>
      </c>
      <c r="Y494" t="s">
        <v>1178</v>
      </c>
      <c r="Z494" t="s">
        <v>825</v>
      </c>
      <c r="AA494" t="s">
        <v>1179</v>
      </c>
      <c r="AC494" s="16">
        <v>2</v>
      </c>
      <c r="AD494" t="s">
        <v>795</v>
      </c>
      <c r="AE494" t="s">
        <v>961</v>
      </c>
      <c r="AF494" t="s">
        <v>740</v>
      </c>
      <c r="AG494" t="s">
        <v>1036</v>
      </c>
      <c r="AJ494" t="s">
        <v>963</v>
      </c>
      <c r="AK494" t="s">
        <v>964</v>
      </c>
      <c r="AL494" t="s">
        <v>1340</v>
      </c>
      <c r="AM494" t="s">
        <v>531</v>
      </c>
      <c r="AP494" t="s">
        <v>966</v>
      </c>
      <c r="AQ494" t="s">
        <v>967</v>
      </c>
      <c r="AR494" t="s">
        <v>968</v>
      </c>
      <c r="AS494" t="s">
        <v>969</v>
      </c>
      <c r="AT494" t="s">
        <v>970</v>
      </c>
      <c r="AU494" t="s">
        <v>2544</v>
      </c>
    </row>
    <row r="495" spans="2:47" ht="11" outlineLevel="1" x14ac:dyDescent="0.15">
      <c r="B495" t="s">
        <v>2545</v>
      </c>
      <c r="C495" t="s">
        <v>2546</v>
      </c>
      <c r="D495" t="s">
        <v>173</v>
      </c>
      <c r="E495" t="s">
        <v>983</v>
      </c>
      <c r="F495" t="s">
        <v>798</v>
      </c>
      <c r="G495" t="s">
        <v>984</v>
      </c>
      <c r="H495" t="s">
        <v>985</v>
      </c>
      <c r="I495" t="s">
        <v>957</v>
      </c>
      <c r="J495" t="s">
        <v>605</v>
      </c>
      <c r="K495" t="s">
        <v>1106</v>
      </c>
      <c r="L495" t="s">
        <v>605</v>
      </c>
      <c r="M495" s="5">
        <v>637896</v>
      </c>
      <c r="N495" s="5">
        <v>637896</v>
      </c>
      <c r="O495" s="5">
        <v>637896</v>
      </c>
      <c r="P495" s="5">
        <v>92336.34</v>
      </c>
      <c r="Q495" s="16">
        <v>2</v>
      </c>
      <c r="R495" s="5">
        <v>443064.4</v>
      </c>
      <c r="S495" s="17">
        <v>43725</v>
      </c>
      <c r="T495" s="17">
        <v>43725</v>
      </c>
      <c r="U495" s="17">
        <v>44120</v>
      </c>
      <c r="V495" s="17">
        <v>44120</v>
      </c>
      <c r="W495" s="17">
        <v>43725</v>
      </c>
      <c r="X495" s="17">
        <v>44084</v>
      </c>
      <c r="Y495" t="s">
        <v>955</v>
      </c>
      <c r="Z495" t="s">
        <v>818</v>
      </c>
      <c r="AA495" t="s">
        <v>960</v>
      </c>
      <c r="AC495" s="16"/>
      <c r="AD495" t="s">
        <v>817</v>
      </c>
      <c r="AE495" t="s">
        <v>1107</v>
      </c>
      <c r="AF495" t="s">
        <v>739</v>
      </c>
      <c r="AG495" t="s">
        <v>993</v>
      </c>
      <c r="AH495" t="s">
        <v>2547</v>
      </c>
      <c r="AI495" t="s">
        <v>2548</v>
      </c>
      <c r="AJ495" t="s">
        <v>978</v>
      </c>
      <c r="AK495" t="s">
        <v>1110</v>
      </c>
      <c r="AL495" t="s">
        <v>965</v>
      </c>
      <c r="AM495" t="s">
        <v>456</v>
      </c>
      <c r="AP495" t="s">
        <v>966</v>
      </c>
      <c r="AQ495" t="s">
        <v>967</v>
      </c>
      <c r="AR495" t="s">
        <v>968</v>
      </c>
      <c r="AS495" t="s">
        <v>969</v>
      </c>
      <c r="AT495" t="s">
        <v>970</v>
      </c>
      <c r="AU495" t="s">
        <v>2549</v>
      </c>
    </row>
    <row r="496" spans="2:47" ht="11" outlineLevel="1" x14ac:dyDescent="0.15">
      <c r="B496" t="s">
        <v>2550</v>
      </c>
      <c r="C496" t="s">
        <v>2551</v>
      </c>
      <c r="G496" t="s">
        <v>955</v>
      </c>
      <c r="H496" t="s">
        <v>956</v>
      </c>
      <c r="I496" t="s">
        <v>957</v>
      </c>
      <c r="J496" t="s">
        <v>682</v>
      </c>
      <c r="K496" t="s">
        <v>1729</v>
      </c>
      <c r="L496" t="s">
        <v>1703</v>
      </c>
      <c r="M496" s="5">
        <v>635010</v>
      </c>
      <c r="N496" s="5">
        <v>635010</v>
      </c>
      <c r="O496" s="5">
        <v>695180</v>
      </c>
      <c r="P496" s="5"/>
      <c r="Q496" s="16">
        <v>0</v>
      </c>
      <c r="R496" s="5"/>
      <c r="S496" s="17">
        <v>42361</v>
      </c>
      <c r="T496" s="17">
        <v>42360</v>
      </c>
      <c r="U496" s="17">
        <v>42460</v>
      </c>
      <c r="V496" s="17">
        <v>42460</v>
      </c>
      <c r="W496" s="17">
        <v>42361</v>
      </c>
      <c r="X496" s="17">
        <v>42454</v>
      </c>
      <c r="Y496" t="s">
        <v>959</v>
      </c>
      <c r="Z496" t="s">
        <v>796</v>
      </c>
      <c r="AA496" t="s">
        <v>1030</v>
      </c>
      <c r="AC496" s="16">
        <v>1</v>
      </c>
      <c r="AD496" t="s">
        <v>795</v>
      </c>
      <c r="AE496" t="s">
        <v>961</v>
      </c>
      <c r="AF496" t="s">
        <v>750</v>
      </c>
      <c r="AG496" t="s">
        <v>1515</v>
      </c>
      <c r="AJ496" t="s">
        <v>963</v>
      </c>
      <c r="AK496" t="s">
        <v>1671</v>
      </c>
      <c r="AL496" t="s">
        <v>965</v>
      </c>
      <c r="AM496" t="s">
        <v>531</v>
      </c>
      <c r="AP496" t="s">
        <v>966</v>
      </c>
      <c r="AQ496" t="s">
        <v>967</v>
      </c>
      <c r="AR496" t="s">
        <v>968</v>
      </c>
      <c r="AS496" t="s">
        <v>969</v>
      </c>
      <c r="AT496" t="s">
        <v>970</v>
      </c>
      <c r="AU496" t="s">
        <v>2552</v>
      </c>
    </row>
    <row r="497" spans="2:47" ht="11" outlineLevel="1" x14ac:dyDescent="0.15">
      <c r="B497" t="s">
        <v>2553</v>
      </c>
      <c r="C497" t="s">
        <v>2554</v>
      </c>
      <c r="D497" t="s">
        <v>268</v>
      </c>
      <c r="E497" t="s">
        <v>1599</v>
      </c>
      <c r="F497" t="s">
        <v>807</v>
      </c>
      <c r="G497" t="s">
        <v>984</v>
      </c>
      <c r="H497" t="s">
        <v>985</v>
      </c>
      <c r="I497" t="s">
        <v>957</v>
      </c>
      <c r="J497" t="s">
        <v>614</v>
      </c>
      <c r="K497" t="s">
        <v>1600</v>
      </c>
      <c r="L497" t="s">
        <v>614</v>
      </c>
      <c r="M497" s="5">
        <v>634265.68000000005</v>
      </c>
      <c r="N497" s="5">
        <v>634265.68000000005</v>
      </c>
      <c r="O497" s="5">
        <v>634265.68000000005</v>
      </c>
      <c r="P497" s="5"/>
      <c r="Q497" s="16">
        <v>0</v>
      </c>
      <c r="R497" s="5"/>
      <c r="S497" s="17">
        <v>43690</v>
      </c>
      <c r="T497" s="17">
        <v>43690</v>
      </c>
      <c r="U497" s="17">
        <v>44071</v>
      </c>
      <c r="V497" s="17">
        <v>44071</v>
      </c>
      <c r="W497" s="17">
        <v>43690</v>
      </c>
      <c r="X497" s="17">
        <v>43920</v>
      </c>
      <c r="Y497" t="s">
        <v>959</v>
      </c>
      <c r="Z497" t="s">
        <v>796</v>
      </c>
      <c r="AA497" t="s">
        <v>1023</v>
      </c>
      <c r="AB497" t="s">
        <v>1289</v>
      </c>
      <c r="AC497" s="16">
        <v>4</v>
      </c>
      <c r="AD497" t="s">
        <v>803</v>
      </c>
      <c r="AE497" t="s">
        <v>974</v>
      </c>
      <c r="AF497" t="s">
        <v>739</v>
      </c>
      <c r="AG497" t="s">
        <v>993</v>
      </c>
      <c r="AJ497" t="s">
        <v>963</v>
      </c>
      <c r="AK497" t="s">
        <v>1601</v>
      </c>
      <c r="AL497" t="s">
        <v>965</v>
      </c>
      <c r="AM497" t="s">
        <v>456</v>
      </c>
      <c r="AP497" t="s">
        <v>966</v>
      </c>
      <c r="AQ497" t="s">
        <v>967</v>
      </c>
      <c r="AR497" t="s">
        <v>968</v>
      </c>
      <c r="AS497" t="s">
        <v>969</v>
      </c>
      <c r="AT497" t="s">
        <v>970</v>
      </c>
      <c r="AU497" t="s">
        <v>2555</v>
      </c>
    </row>
    <row r="498" spans="2:47" ht="11" outlineLevel="1" x14ac:dyDescent="0.15">
      <c r="B498" t="s">
        <v>2556</v>
      </c>
      <c r="C498" t="s">
        <v>2557</v>
      </c>
      <c r="G498" t="s">
        <v>955</v>
      </c>
      <c r="H498" t="s">
        <v>956</v>
      </c>
      <c r="I498" t="s">
        <v>957</v>
      </c>
      <c r="J498" t="s">
        <v>2558</v>
      </c>
      <c r="K498" t="s">
        <v>2559</v>
      </c>
      <c r="L498" t="s">
        <v>2558</v>
      </c>
      <c r="M498" s="5">
        <v>627750</v>
      </c>
      <c r="N498" s="5">
        <v>627750</v>
      </c>
      <c r="O498" s="5">
        <v>627750</v>
      </c>
      <c r="P498" s="5"/>
      <c r="Q498" s="16">
        <v>0</v>
      </c>
      <c r="R498" s="5"/>
      <c r="S498" s="17">
        <v>43519</v>
      </c>
      <c r="T498" s="17">
        <v>43519</v>
      </c>
      <c r="U498" s="17">
        <v>43566</v>
      </c>
      <c r="V498" s="17">
        <v>43566</v>
      </c>
      <c r="W498" s="17">
        <v>43519</v>
      </c>
      <c r="X498" s="17">
        <v>44005</v>
      </c>
      <c r="Y498" t="s">
        <v>1543</v>
      </c>
      <c r="Z498" t="s">
        <v>826</v>
      </c>
      <c r="AA498" t="s">
        <v>1179</v>
      </c>
      <c r="AC498" s="16">
        <v>1</v>
      </c>
      <c r="AD498" t="s">
        <v>2560</v>
      </c>
      <c r="AE498" t="s">
        <v>2561</v>
      </c>
      <c r="AF498" t="s">
        <v>743</v>
      </c>
      <c r="AG498" t="s">
        <v>1075</v>
      </c>
      <c r="AH498" t="s">
        <v>1318</v>
      </c>
      <c r="AI498" t="s">
        <v>1319</v>
      </c>
      <c r="AJ498" t="s">
        <v>978</v>
      </c>
      <c r="AK498" t="s">
        <v>1376</v>
      </c>
      <c r="AL498" t="s">
        <v>965</v>
      </c>
      <c r="AM498" t="s">
        <v>531</v>
      </c>
      <c r="AP498" t="s">
        <v>966</v>
      </c>
      <c r="AQ498" t="s">
        <v>967</v>
      </c>
      <c r="AR498" t="s">
        <v>968</v>
      </c>
      <c r="AS498" t="s">
        <v>969</v>
      </c>
      <c r="AT498" t="s">
        <v>970</v>
      </c>
      <c r="AU498" t="s">
        <v>2562</v>
      </c>
    </row>
    <row r="499" spans="2:47" ht="11" outlineLevel="1" x14ac:dyDescent="0.15">
      <c r="B499" t="s">
        <v>2563</v>
      </c>
      <c r="C499" t="s">
        <v>2564</v>
      </c>
      <c r="G499" t="s">
        <v>955</v>
      </c>
      <c r="H499" t="s">
        <v>956</v>
      </c>
      <c r="I499" t="s">
        <v>957</v>
      </c>
      <c r="J499" t="s">
        <v>2565</v>
      </c>
      <c r="K499" t="s">
        <v>2566</v>
      </c>
      <c r="L499" t="s">
        <v>2567</v>
      </c>
      <c r="M499" s="5">
        <v>622796</v>
      </c>
      <c r="N499" s="5">
        <v>622796</v>
      </c>
      <c r="O499" s="5">
        <v>624680</v>
      </c>
      <c r="P499" s="5"/>
      <c r="Q499" s="16">
        <v>0</v>
      </c>
      <c r="R499" s="5"/>
      <c r="S499" s="17">
        <v>43546</v>
      </c>
      <c r="T499" s="17">
        <v>43546</v>
      </c>
      <c r="U499" s="17">
        <v>43735</v>
      </c>
      <c r="V499" s="17">
        <v>43735</v>
      </c>
      <c r="W499" s="17">
        <v>43546</v>
      </c>
      <c r="X499" s="17">
        <v>43725</v>
      </c>
      <c r="Y499" t="s">
        <v>1178</v>
      </c>
      <c r="Z499" t="s">
        <v>825</v>
      </c>
      <c r="AA499" t="s">
        <v>1179</v>
      </c>
      <c r="AC499" s="16">
        <v>2</v>
      </c>
      <c r="AD499" t="s">
        <v>795</v>
      </c>
      <c r="AE499" t="s">
        <v>961</v>
      </c>
      <c r="AF499" t="s">
        <v>740</v>
      </c>
      <c r="AG499" t="s">
        <v>1036</v>
      </c>
      <c r="AH499" t="s">
        <v>1058</v>
      </c>
      <c r="AI499" t="s">
        <v>1059</v>
      </c>
      <c r="AJ499" t="s">
        <v>978</v>
      </c>
      <c r="AK499" t="s">
        <v>964</v>
      </c>
      <c r="AL499" t="s">
        <v>965</v>
      </c>
      <c r="AM499" t="s">
        <v>531</v>
      </c>
      <c r="AP499" t="s">
        <v>966</v>
      </c>
      <c r="AQ499" t="s">
        <v>967</v>
      </c>
      <c r="AR499" t="s">
        <v>968</v>
      </c>
      <c r="AS499" t="s">
        <v>969</v>
      </c>
      <c r="AT499" t="s">
        <v>970</v>
      </c>
      <c r="AU499" t="s">
        <v>2568</v>
      </c>
    </row>
    <row r="500" spans="2:47" ht="11" outlineLevel="1" x14ac:dyDescent="0.15">
      <c r="B500" t="s">
        <v>2569</v>
      </c>
      <c r="C500" t="s">
        <v>2190</v>
      </c>
      <c r="D500" t="s">
        <v>196</v>
      </c>
      <c r="E500" t="s">
        <v>983</v>
      </c>
      <c r="F500" t="s">
        <v>807</v>
      </c>
      <c r="G500" t="s">
        <v>984</v>
      </c>
      <c r="H500" t="s">
        <v>985</v>
      </c>
      <c r="I500" t="s">
        <v>957</v>
      </c>
      <c r="J500" t="s">
        <v>604</v>
      </c>
      <c r="K500" t="s">
        <v>1088</v>
      </c>
      <c r="L500" t="s">
        <v>604</v>
      </c>
      <c r="M500" s="5">
        <v>622230.94999999995</v>
      </c>
      <c r="N500" s="5">
        <v>622230.94999999995</v>
      </c>
      <c r="O500" s="5">
        <v>622230.94999999995</v>
      </c>
      <c r="P500" s="5"/>
      <c r="Q500" s="16">
        <v>0</v>
      </c>
      <c r="R500" s="5"/>
      <c r="S500" s="17">
        <v>42129</v>
      </c>
      <c r="T500" s="17">
        <v>42116</v>
      </c>
      <c r="U500" s="17">
        <v>42244</v>
      </c>
      <c r="V500" s="17">
        <v>42244</v>
      </c>
      <c r="W500" s="17">
        <v>42129</v>
      </c>
      <c r="X500" s="17">
        <v>42283</v>
      </c>
      <c r="Y500" t="s">
        <v>955</v>
      </c>
      <c r="Z500" t="s">
        <v>818</v>
      </c>
      <c r="AA500" t="s">
        <v>1023</v>
      </c>
      <c r="AB500" t="s">
        <v>1024</v>
      </c>
      <c r="AC500" s="16">
        <v>3</v>
      </c>
      <c r="AD500" t="s">
        <v>795</v>
      </c>
      <c r="AE500" t="s">
        <v>961</v>
      </c>
      <c r="AF500" t="s">
        <v>743</v>
      </c>
      <c r="AG500" t="s">
        <v>1075</v>
      </c>
      <c r="AJ500" t="s">
        <v>963</v>
      </c>
      <c r="AK500" t="s">
        <v>1076</v>
      </c>
      <c r="AL500" t="s">
        <v>965</v>
      </c>
      <c r="AM500" t="s">
        <v>456</v>
      </c>
      <c r="AP500" t="s">
        <v>966</v>
      </c>
      <c r="AQ500" t="s">
        <v>967</v>
      </c>
      <c r="AR500" t="s">
        <v>968</v>
      </c>
      <c r="AS500" t="s">
        <v>969</v>
      </c>
      <c r="AT500" t="s">
        <v>970</v>
      </c>
      <c r="AU500" t="s">
        <v>2570</v>
      </c>
    </row>
    <row r="501" spans="2:47" ht="11" outlineLevel="1" x14ac:dyDescent="0.15">
      <c r="B501" t="s">
        <v>2571</v>
      </c>
      <c r="C501" t="s">
        <v>2080</v>
      </c>
      <c r="D501" t="s">
        <v>248</v>
      </c>
      <c r="E501" t="s">
        <v>983</v>
      </c>
      <c r="F501" t="s">
        <v>798</v>
      </c>
      <c r="G501" t="s">
        <v>984</v>
      </c>
      <c r="H501" t="s">
        <v>985</v>
      </c>
      <c r="I501" t="s">
        <v>957</v>
      </c>
      <c r="J501" t="s">
        <v>661</v>
      </c>
      <c r="K501" t="s">
        <v>2293</v>
      </c>
      <c r="L501" t="s">
        <v>661</v>
      </c>
      <c r="M501" s="5">
        <v>619439.93000000005</v>
      </c>
      <c r="N501" s="5">
        <v>619439.93000000005</v>
      </c>
      <c r="O501" s="5">
        <v>619439.93000000005</v>
      </c>
      <c r="P501" s="5"/>
      <c r="Q501" s="16">
        <v>0</v>
      </c>
      <c r="R501" s="5"/>
      <c r="S501" s="17">
        <v>42675</v>
      </c>
      <c r="T501" s="17">
        <v>42675</v>
      </c>
      <c r="U501" s="17">
        <v>42947</v>
      </c>
      <c r="V501" s="17">
        <v>42947</v>
      </c>
      <c r="W501" s="17">
        <v>42675</v>
      </c>
      <c r="X501" s="17">
        <v>43140</v>
      </c>
      <c r="Y501" t="s">
        <v>955</v>
      </c>
      <c r="Z501" t="s">
        <v>818</v>
      </c>
      <c r="AA501" t="s">
        <v>960</v>
      </c>
      <c r="AC501" s="16"/>
      <c r="AD501" t="s">
        <v>795</v>
      </c>
      <c r="AE501" t="s">
        <v>961</v>
      </c>
      <c r="AF501" t="s">
        <v>740</v>
      </c>
      <c r="AG501" t="s">
        <v>1036</v>
      </c>
      <c r="AJ501" t="s">
        <v>963</v>
      </c>
      <c r="AK501" t="s">
        <v>964</v>
      </c>
      <c r="AL501" t="s">
        <v>965</v>
      </c>
      <c r="AM501" t="s">
        <v>456</v>
      </c>
      <c r="AP501" t="s">
        <v>966</v>
      </c>
      <c r="AQ501" t="s">
        <v>967</v>
      </c>
      <c r="AR501" t="s">
        <v>968</v>
      </c>
      <c r="AS501" t="s">
        <v>969</v>
      </c>
      <c r="AT501" t="s">
        <v>970</v>
      </c>
      <c r="AU501" t="s">
        <v>2572</v>
      </c>
    </row>
    <row r="502" spans="2:47" ht="11" outlineLevel="1" x14ac:dyDescent="0.15">
      <c r="B502" t="s">
        <v>2573</v>
      </c>
      <c r="C502" t="s">
        <v>2574</v>
      </c>
      <c r="D502" t="s">
        <v>177</v>
      </c>
      <c r="E502" t="s">
        <v>983</v>
      </c>
      <c r="F502" t="s">
        <v>798</v>
      </c>
      <c r="G502" t="s">
        <v>984</v>
      </c>
      <c r="H502" t="s">
        <v>985</v>
      </c>
      <c r="I502" t="s">
        <v>957</v>
      </c>
      <c r="J502" t="s">
        <v>638</v>
      </c>
      <c r="K502" t="s">
        <v>992</v>
      </c>
      <c r="L502" t="s">
        <v>638</v>
      </c>
      <c r="M502" s="5">
        <v>617023</v>
      </c>
      <c r="N502" s="5">
        <v>617023</v>
      </c>
      <c r="O502" s="5">
        <v>617023</v>
      </c>
      <c r="P502" s="5"/>
      <c r="Q502" s="16">
        <v>0</v>
      </c>
      <c r="R502" s="5"/>
      <c r="S502" s="17">
        <v>42635</v>
      </c>
      <c r="T502" s="17">
        <v>42635</v>
      </c>
      <c r="U502" s="17">
        <v>42711</v>
      </c>
      <c r="V502" s="17">
        <v>42711</v>
      </c>
      <c r="W502" s="17">
        <v>42635</v>
      </c>
      <c r="X502" s="17">
        <v>42851</v>
      </c>
      <c r="Y502" t="s">
        <v>959</v>
      </c>
      <c r="Z502" t="s">
        <v>796</v>
      </c>
      <c r="AA502" t="s">
        <v>960</v>
      </c>
      <c r="AC502" s="16">
        <v>1</v>
      </c>
      <c r="AD502" t="s">
        <v>795</v>
      </c>
      <c r="AE502" t="s">
        <v>961</v>
      </c>
      <c r="AF502" t="s">
        <v>739</v>
      </c>
      <c r="AG502" t="s">
        <v>993</v>
      </c>
      <c r="AJ502" t="s">
        <v>963</v>
      </c>
      <c r="AK502" t="s">
        <v>996</v>
      </c>
      <c r="AL502" t="s">
        <v>965</v>
      </c>
      <c r="AM502" t="s">
        <v>531</v>
      </c>
      <c r="AP502" t="s">
        <v>966</v>
      </c>
      <c r="AQ502" t="s">
        <v>967</v>
      </c>
      <c r="AR502" t="s">
        <v>968</v>
      </c>
      <c r="AS502" t="s">
        <v>969</v>
      </c>
      <c r="AT502" t="s">
        <v>970</v>
      </c>
      <c r="AU502" t="s">
        <v>2575</v>
      </c>
    </row>
    <row r="503" spans="2:47" ht="11" outlineLevel="1" x14ac:dyDescent="0.15">
      <c r="B503" t="s">
        <v>2576</v>
      </c>
      <c r="C503" t="s">
        <v>2577</v>
      </c>
      <c r="D503" t="s">
        <v>177</v>
      </c>
      <c r="E503" t="s">
        <v>983</v>
      </c>
      <c r="F503" t="s">
        <v>798</v>
      </c>
      <c r="G503" t="s">
        <v>984</v>
      </c>
      <c r="H503" t="s">
        <v>985</v>
      </c>
      <c r="I503" t="s">
        <v>957</v>
      </c>
      <c r="J503" t="s">
        <v>638</v>
      </c>
      <c r="K503" t="s">
        <v>992</v>
      </c>
      <c r="L503" t="s">
        <v>638</v>
      </c>
      <c r="M503" s="5">
        <v>610695.73</v>
      </c>
      <c r="N503" s="5">
        <v>610695.73</v>
      </c>
      <c r="O503" s="5">
        <v>610695.73</v>
      </c>
      <c r="P503" s="5"/>
      <c r="Q503" s="16">
        <v>0</v>
      </c>
      <c r="R503" s="5"/>
      <c r="S503" s="17">
        <v>42943</v>
      </c>
      <c r="T503" s="17">
        <v>42943</v>
      </c>
      <c r="U503" s="17">
        <v>43107</v>
      </c>
      <c r="V503" s="17">
        <v>43107</v>
      </c>
      <c r="W503" s="17">
        <v>42943</v>
      </c>
      <c r="X503" s="17">
        <v>43189</v>
      </c>
      <c r="Y503" t="s">
        <v>959</v>
      </c>
      <c r="Z503" t="s">
        <v>796</v>
      </c>
      <c r="AA503" t="s">
        <v>960</v>
      </c>
      <c r="AC503" s="16"/>
      <c r="AD503" t="s">
        <v>795</v>
      </c>
      <c r="AE503" t="s">
        <v>961</v>
      </c>
      <c r="AF503" t="s">
        <v>739</v>
      </c>
      <c r="AG503" t="s">
        <v>993</v>
      </c>
      <c r="AJ503" t="s">
        <v>963</v>
      </c>
      <c r="AK503" t="s">
        <v>996</v>
      </c>
      <c r="AL503" t="s">
        <v>965</v>
      </c>
      <c r="AM503" t="s">
        <v>531</v>
      </c>
      <c r="AP503" t="s">
        <v>966</v>
      </c>
      <c r="AQ503" t="s">
        <v>967</v>
      </c>
      <c r="AR503" t="s">
        <v>968</v>
      </c>
      <c r="AS503" t="s">
        <v>969</v>
      </c>
      <c r="AT503" t="s">
        <v>970</v>
      </c>
      <c r="AU503" t="s">
        <v>2578</v>
      </c>
    </row>
    <row r="504" spans="2:47" ht="11" outlineLevel="1" x14ac:dyDescent="0.15">
      <c r="B504" t="s">
        <v>2579</v>
      </c>
      <c r="C504" t="s">
        <v>2580</v>
      </c>
      <c r="D504" t="s">
        <v>248</v>
      </c>
      <c r="E504" t="s">
        <v>983</v>
      </c>
      <c r="F504" t="s">
        <v>798</v>
      </c>
      <c r="G504" t="s">
        <v>984</v>
      </c>
      <c r="H504" t="s">
        <v>985</v>
      </c>
      <c r="I504" t="s">
        <v>957</v>
      </c>
      <c r="J504" t="s">
        <v>661</v>
      </c>
      <c r="K504" t="s">
        <v>2293</v>
      </c>
      <c r="L504" t="s">
        <v>661</v>
      </c>
      <c r="M504" s="5">
        <v>610388.23</v>
      </c>
      <c r="N504" s="5">
        <v>610388.23</v>
      </c>
      <c r="O504" s="5">
        <v>610388.23</v>
      </c>
      <c r="P504" s="5"/>
      <c r="Q504" s="16">
        <v>0</v>
      </c>
      <c r="R504" s="5"/>
      <c r="S504" s="17">
        <v>43738</v>
      </c>
      <c r="T504" s="17">
        <v>43738</v>
      </c>
      <c r="U504" s="17">
        <v>44015</v>
      </c>
      <c r="V504" s="17">
        <v>44015</v>
      </c>
      <c r="W504" s="17">
        <v>43738</v>
      </c>
      <c r="X504" s="17">
        <v>44225</v>
      </c>
      <c r="Y504" t="s">
        <v>955</v>
      </c>
      <c r="Z504" t="s">
        <v>818</v>
      </c>
      <c r="AA504" t="s">
        <v>960</v>
      </c>
      <c r="AC504" s="16"/>
      <c r="AD504" t="s">
        <v>795</v>
      </c>
      <c r="AE504" t="s">
        <v>961</v>
      </c>
      <c r="AF504" t="s">
        <v>740</v>
      </c>
      <c r="AG504" t="s">
        <v>1036</v>
      </c>
      <c r="AJ504" t="s">
        <v>963</v>
      </c>
      <c r="AK504" t="s">
        <v>964</v>
      </c>
      <c r="AL504" t="s">
        <v>965</v>
      </c>
      <c r="AM504" t="s">
        <v>531</v>
      </c>
      <c r="AP504" t="s">
        <v>966</v>
      </c>
      <c r="AQ504" t="s">
        <v>967</v>
      </c>
      <c r="AR504" t="s">
        <v>968</v>
      </c>
      <c r="AS504" t="s">
        <v>969</v>
      </c>
      <c r="AT504" t="s">
        <v>970</v>
      </c>
      <c r="AU504" t="s">
        <v>2581</v>
      </c>
    </row>
    <row r="505" spans="2:47" ht="11" outlineLevel="1" x14ac:dyDescent="0.15">
      <c r="B505" t="s">
        <v>2582</v>
      </c>
      <c r="C505" t="s">
        <v>1149</v>
      </c>
      <c r="D505" t="s">
        <v>186</v>
      </c>
      <c r="E505" t="s">
        <v>983</v>
      </c>
      <c r="F505" t="s">
        <v>807</v>
      </c>
      <c r="G505" t="s">
        <v>984</v>
      </c>
      <c r="H505" t="s">
        <v>985</v>
      </c>
      <c r="I505" t="s">
        <v>957</v>
      </c>
      <c r="J505" t="s">
        <v>604</v>
      </c>
      <c r="K505" t="s">
        <v>1088</v>
      </c>
      <c r="L505" t="s">
        <v>604</v>
      </c>
      <c r="M505" s="5">
        <v>608260.96</v>
      </c>
      <c r="N505" s="5">
        <v>608260.96</v>
      </c>
      <c r="O505" s="5">
        <v>608260.96</v>
      </c>
      <c r="P505" s="5"/>
      <c r="Q505" s="16">
        <v>0</v>
      </c>
      <c r="R505" s="5"/>
      <c r="S505" s="17">
        <v>42486</v>
      </c>
      <c r="T505" s="17">
        <v>42486</v>
      </c>
      <c r="U505" s="17">
        <v>42570</v>
      </c>
      <c r="V505" s="17">
        <v>42570</v>
      </c>
      <c r="W505" s="17">
        <v>42486</v>
      </c>
      <c r="X505" s="17">
        <v>42718</v>
      </c>
      <c r="Y505" t="s">
        <v>955</v>
      </c>
      <c r="Z505" t="s">
        <v>818</v>
      </c>
      <c r="AA505" t="s">
        <v>1023</v>
      </c>
      <c r="AB505" t="s">
        <v>1024</v>
      </c>
      <c r="AC505" s="16">
        <v>4</v>
      </c>
      <c r="AD505" t="s">
        <v>795</v>
      </c>
      <c r="AE505" t="s">
        <v>961</v>
      </c>
      <c r="AF505" t="s">
        <v>755</v>
      </c>
      <c r="AG505" t="s">
        <v>1049</v>
      </c>
      <c r="AJ505" t="s">
        <v>963</v>
      </c>
      <c r="AK505" t="s">
        <v>964</v>
      </c>
      <c r="AL505" t="s">
        <v>965</v>
      </c>
      <c r="AM505" t="s">
        <v>575</v>
      </c>
      <c r="AP505" t="s">
        <v>966</v>
      </c>
      <c r="AQ505" t="s">
        <v>967</v>
      </c>
      <c r="AR505" t="s">
        <v>968</v>
      </c>
      <c r="AS505" t="s">
        <v>969</v>
      </c>
      <c r="AT505" t="s">
        <v>970</v>
      </c>
      <c r="AU505" t="s">
        <v>2583</v>
      </c>
    </row>
    <row r="506" spans="2:47" ht="11" outlineLevel="1" x14ac:dyDescent="0.15">
      <c r="B506" t="s">
        <v>2584</v>
      </c>
      <c r="C506" t="s">
        <v>2585</v>
      </c>
      <c r="D506" t="s">
        <v>237</v>
      </c>
      <c r="E506" t="s">
        <v>835</v>
      </c>
      <c r="F506" t="s">
        <v>807</v>
      </c>
      <c r="G506" t="s">
        <v>984</v>
      </c>
      <c r="H506" t="s">
        <v>985</v>
      </c>
      <c r="I506" t="s">
        <v>957</v>
      </c>
      <c r="J506" t="s">
        <v>660</v>
      </c>
      <c r="K506" t="s">
        <v>1702</v>
      </c>
      <c r="L506" t="s">
        <v>1703</v>
      </c>
      <c r="M506" s="5">
        <v>607911</v>
      </c>
      <c r="N506" s="5">
        <v>607911</v>
      </c>
      <c r="O506" s="5">
        <v>607911</v>
      </c>
      <c r="P506" s="5"/>
      <c r="Q506" s="16">
        <v>0</v>
      </c>
      <c r="R506" s="5"/>
      <c r="S506" s="17">
        <v>43293</v>
      </c>
      <c r="T506" s="17">
        <v>43293</v>
      </c>
      <c r="U506" s="17">
        <v>43657</v>
      </c>
      <c r="V506" s="17">
        <v>43657</v>
      </c>
      <c r="W506" s="17">
        <v>43293</v>
      </c>
      <c r="X506" s="17">
        <v>43585</v>
      </c>
      <c r="Y506" t="s">
        <v>1178</v>
      </c>
      <c r="Z506" t="s">
        <v>825</v>
      </c>
      <c r="AA506" t="s">
        <v>1179</v>
      </c>
      <c r="AC506" s="16">
        <v>1</v>
      </c>
      <c r="AD506" t="s">
        <v>795</v>
      </c>
      <c r="AE506" t="s">
        <v>961</v>
      </c>
      <c r="AF506" t="s">
        <v>740</v>
      </c>
      <c r="AG506" t="s">
        <v>1036</v>
      </c>
      <c r="AJ506" t="s">
        <v>963</v>
      </c>
      <c r="AK506" t="s">
        <v>964</v>
      </c>
      <c r="AL506" t="s">
        <v>965</v>
      </c>
      <c r="AM506" t="s">
        <v>531</v>
      </c>
      <c r="AP506" t="s">
        <v>966</v>
      </c>
      <c r="AQ506" t="s">
        <v>967</v>
      </c>
      <c r="AR506" t="s">
        <v>968</v>
      </c>
      <c r="AS506" t="s">
        <v>969</v>
      </c>
      <c r="AT506" t="s">
        <v>970</v>
      </c>
      <c r="AU506" t="s">
        <v>2586</v>
      </c>
    </row>
    <row r="507" spans="2:47" ht="11" outlineLevel="1" x14ac:dyDescent="0.15">
      <c r="B507" t="s">
        <v>2587</v>
      </c>
      <c r="C507" t="s">
        <v>2410</v>
      </c>
      <c r="D507" t="s">
        <v>188</v>
      </c>
      <c r="E507" t="s">
        <v>983</v>
      </c>
      <c r="F507" t="s">
        <v>798</v>
      </c>
      <c r="G507" t="s">
        <v>984</v>
      </c>
      <c r="H507" t="s">
        <v>985</v>
      </c>
      <c r="I507" t="s">
        <v>957</v>
      </c>
      <c r="J507" t="s">
        <v>644</v>
      </c>
      <c r="K507" t="s">
        <v>1926</v>
      </c>
      <c r="L507" t="s">
        <v>1927</v>
      </c>
      <c r="M507" s="5">
        <v>607080</v>
      </c>
      <c r="N507" s="5">
        <v>607080</v>
      </c>
      <c r="O507" s="5">
        <v>607080</v>
      </c>
      <c r="P507" s="5"/>
      <c r="Q507" s="16">
        <v>0</v>
      </c>
      <c r="R507" s="5"/>
      <c r="S507" s="17">
        <v>41542</v>
      </c>
      <c r="T507" s="17">
        <v>41538</v>
      </c>
      <c r="U507" s="17">
        <v>41943</v>
      </c>
      <c r="V507" s="17">
        <v>41943</v>
      </c>
      <c r="W507" s="17">
        <v>41542</v>
      </c>
      <c r="X507" s="17">
        <v>43207</v>
      </c>
      <c r="Y507" t="s">
        <v>984</v>
      </c>
      <c r="Z507" t="s">
        <v>804</v>
      </c>
      <c r="AA507" t="s">
        <v>1000</v>
      </c>
      <c r="AC507" s="16"/>
      <c r="AD507" t="s">
        <v>803</v>
      </c>
      <c r="AE507" t="s">
        <v>974</v>
      </c>
      <c r="AF507" t="s">
        <v>738</v>
      </c>
      <c r="AG507" t="s">
        <v>988</v>
      </c>
      <c r="AJ507" t="s">
        <v>963</v>
      </c>
      <c r="AK507" t="s">
        <v>1928</v>
      </c>
      <c r="AL507" t="s">
        <v>965</v>
      </c>
      <c r="AM507" t="s">
        <v>645</v>
      </c>
      <c r="AP507" t="s">
        <v>966</v>
      </c>
      <c r="AQ507" t="s">
        <v>967</v>
      </c>
      <c r="AR507" t="s">
        <v>968</v>
      </c>
      <c r="AS507" t="s">
        <v>969</v>
      </c>
      <c r="AT507" t="s">
        <v>970</v>
      </c>
      <c r="AU507" t="s">
        <v>2588</v>
      </c>
    </row>
    <row r="508" spans="2:47" ht="11" outlineLevel="1" x14ac:dyDescent="0.15">
      <c r="B508" t="s">
        <v>2589</v>
      </c>
      <c r="C508" t="s">
        <v>2590</v>
      </c>
      <c r="D508" t="s">
        <v>166</v>
      </c>
      <c r="E508" t="s">
        <v>983</v>
      </c>
      <c r="F508" t="s">
        <v>807</v>
      </c>
      <c r="G508" t="s">
        <v>984</v>
      </c>
      <c r="H508" t="s">
        <v>985</v>
      </c>
      <c r="I508" t="s">
        <v>957</v>
      </c>
      <c r="J508" t="s">
        <v>637</v>
      </c>
      <c r="K508" t="s">
        <v>1053</v>
      </c>
      <c r="L508" t="s">
        <v>637</v>
      </c>
      <c r="M508" s="5">
        <v>605776.81000000006</v>
      </c>
      <c r="N508" s="5">
        <v>605776.81000000006</v>
      </c>
      <c r="O508" s="5">
        <v>605776.81000000006</v>
      </c>
      <c r="P508" s="5"/>
      <c r="Q508" s="16">
        <v>0</v>
      </c>
      <c r="R508" s="5"/>
      <c r="S508" s="17">
        <v>44964</v>
      </c>
      <c r="T508" s="17">
        <v>44964</v>
      </c>
      <c r="U508" s="17">
        <v>45199</v>
      </c>
      <c r="V508" s="17">
        <v>45199</v>
      </c>
      <c r="W508" s="17">
        <v>44964</v>
      </c>
      <c r="X508" s="17">
        <v>45309</v>
      </c>
      <c r="Y508" t="s">
        <v>959</v>
      </c>
      <c r="Z508" t="s">
        <v>796</v>
      </c>
      <c r="AA508" t="s">
        <v>1023</v>
      </c>
      <c r="AB508" t="s">
        <v>1024</v>
      </c>
      <c r="AC508" s="16">
        <v>3</v>
      </c>
      <c r="AD508" t="s">
        <v>795</v>
      </c>
      <c r="AE508" t="s">
        <v>961</v>
      </c>
      <c r="AF508" t="s">
        <v>755</v>
      </c>
      <c r="AG508" t="s">
        <v>1049</v>
      </c>
      <c r="AJ508" t="s">
        <v>963</v>
      </c>
      <c r="AK508" t="s">
        <v>964</v>
      </c>
      <c r="AL508" t="s">
        <v>965</v>
      </c>
      <c r="AM508" t="s">
        <v>531</v>
      </c>
      <c r="AP508" t="s">
        <v>966</v>
      </c>
      <c r="AQ508" t="s">
        <v>967</v>
      </c>
      <c r="AR508" t="s">
        <v>968</v>
      </c>
      <c r="AS508" t="s">
        <v>969</v>
      </c>
      <c r="AT508" t="s">
        <v>970</v>
      </c>
      <c r="AU508" t="s">
        <v>2591</v>
      </c>
    </row>
    <row r="509" spans="2:47" ht="11" outlineLevel="1" x14ac:dyDescent="0.15">
      <c r="B509" t="s">
        <v>2592</v>
      </c>
      <c r="C509" t="s">
        <v>1149</v>
      </c>
      <c r="D509" t="s">
        <v>2593</v>
      </c>
      <c r="E509" t="s">
        <v>983</v>
      </c>
      <c r="F509" t="s">
        <v>807</v>
      </c>
      <c r="G509" t="s">
        <v>984</v>
      </c>
      <c r="H509" t="s">
        <v>985</v>
      </c>
      <c r="I509" t="s">
        <v>957</v>
      </c>
      <c r="J509" t="s">
        <v>625</v>
      </c>
      <c r="K509" t="s">
        <v>2594</v>
      </c>
      <c r="L509" t="s">
        <v>625</v>
      </c>
      <c r="M509" s="5">
        <v>605588.05000000005</v>
      </c>
      <c r="N509" s="5">
        <v>605588.05000000005</v>
      </c>
      <c r="O509" s="5">
        <v>605588.05000000005</v>
      </c>
      <c r="P509" s="5"/>
      <c r="Q509" s="16">
        <v>0</v>
      </c>
      <c r="R509" s="5"/>
      <c r="S509" s="17">
        <v>42599</v>
      </c>
      <c r="T509" s="17">
        <v>42599</v>
      </c>
      <c r="U509" s="17">
        <v>42748</v>
      </c>
      <c r="V509" s="17">
        <v>42748</v>
      </c>
      <c r="W509" s="17">
        <v>42599</v>
      </c>
      <c r="X509" s="17">
        <v>43040</v>
      </c>
      <c r="Y509" t="s">
        <v>955</v>
      </c>
      <c r="Z509" t="s">
        <v>818</v>
      </c>
      <c r="AA509" t="s">
        <v>1023</v>
      </c>
      <c r="AB509" t="s">
        <v>1024</v>
      </c>
      <c r="AC509" s="16">
        <v>5</v>
      </c>
      <c r="AD509" t="s">
        <v>795</v>
      </c>
      <c r="AE509" t="s">
        <v>961</v>
      </c>
      <c r="AF509" t="s">
        <v>743</v>
      </c>
      <c r="AG509" t="s">
        <v>1075</v>
      </c>
      <c r="AJ509" t="s">
        <v>963</v>
      </c>
      <c r="AK509" t="s">
        <v>1076</v>
      </c>
      <c r="AL509" t="s">
        <v>965</v>
      </c>
      <c r="AM509" t="s">
        <v>456</v>
      </c>
      <c r="AP509" t="s">
        <v>966</v>
      </c>
      <c r="AQ509" t="s">
        <v>967</v>
      </c>
      <c r="AR509" t="s">
        <v>968</v>
      </c>
      <c r="AS509" t="s">
        <v>969</v>
      </c>
      <c r="AT509" t="s">
        <v>970</v>
      </c>
      <c r="AU509" t="s">
        <v>2595</v>
      </c>
    </row>
    <row r="510" spans="2:47" ht="11" outlineLevel="1" x14ac:dyDescent="0.15">
      <c r="B510" t="s">
        <v>2596</v>
      </c>
      <c r="C510" t="s">
        <v>2597</v>
      </c>
      <c r="G510" t="s">
        <v>1140</v>
      </c>
      <c r="H510" t="s">
        <v>1141</v>
      </c>
      <c r="I510" t="s">
        <v>957</v>
      </c>
      <c r="J510" t="s">
        <v>634</v>
      </c>
      <c r="K510" t="s">
        <v>1670</v>
      </c>
      <c r="L510" t="s">
        <v>634</v>
      </c>
      <c r="M510" s="5">
        <v>605217.36</v>
      </c>
      <c r="N510" s="5">
        <v>605217.36</v>
      </c>
      <c r="O510" s="5">
        <v>605217.36</v>
      </c>
      <c r="P510" s="5"/>
      <c r="Q510" s="16">
        <v>0</v>
      </c>
      <c r="R510" s="5"/>
      <c r="S510" s="17">
        <v>42299</v>
      </c>
      <c r="T510" s="17">
        <v>42299</v>
      </c>
      <c r="U510" s="17">
        <v>42361</v>
      </c>
      <c r="V510" s="17">
        <v>42361</v>
      </c>
      <c r="W510" s="17">
        <v>42299</v>
      </c>
      <c r="X510" s="17">
        <v>42355</v>
      </c>
      <c r="Y510" t="s">
        <v>1178</v>
      </c>
      <c r="Z510" t="s">
        <v>825</v>
      </c>
      <c r="AA510" t="s">
        <v>1179</v>
      </c>
      <c r="AC510" s="16">
        <v>3</v>
      </c>
      <c r="AD510" t="s">
        <v>795</v>
      </c>
      <c r="AE510" t="s">
        <v>961</v>
      </c>
      <c r="AF510" t="s">
        <v>740</v>
      </c>
      <c r="AG510" t="s">
        <v>1036</v>
      </c>
      <c r="AJ510" t="s">
        <v>963</v>
      </c>
      <c r="AK510" t="s">
        <v>964</v>
      </c>
      <c r="AL510" t="s">
        <v>965</v>
      </c>
      <c r="AM510" t="s">
        <v>456</v>
      </c>
      <c r="AP510" t="s">
        <v>966</v>
      </c>
      <c r="AQ510" t="s">
        <v>967</v>
      </c>
      <c r="AR510" t="s">
        <v>968</v>
      </c>
      <c r="AS510" t="s">
        <v>969</v>
      </c>
      <c r="AT510" t="s">
        <v>970</v>
      </c>
      <c r="AU510" t="s">
        <v>2598</v>
      </c>
    </row>
    <row r="511" spans="2:47" ht="11" outlineLevel="1" x14ac:dyDescent="0.15">
      <c r="B511" t="s">
        <v>2599</v>
      </c>
      <c r="C511" t="s">
        <v>2600</v>
      </c>
      <c r="G511" t="s">
        <v>1140</v>
      </c>
      <c r="H511" t="s">
        <v>1141</v>
      </c>
      <c r="I511" t="s">
        <v>957</v>
      </c>
      <c r="J511" t="s">
        <v>634</v>
      </c>
      <c r="K511" t="s">
        <v>1670</v>
      </c>
      <c r="L511" t="s">
        <v>634</v>
      </c>
      <c r="M511" s="5">
        <v>603949.4</v>
      </c>
      <c r="N511" s="5">
        <v>603949.4</v>
      </c>
      <c r="O511" s="5">
        <v>603949.4</v>
      </c>
      <c r="P511" s="5"/>
      <c r="Q511" s="16">
        <v>0</v>
      </c>
      <c r="R511" s="5"/>
      <c r="S511" s="17">
        <v>45335</v>
      </c>
      <c r="T511" s="17">
        <v>45335</v>
      </c>
      <c r="U511" s="17">
        <v>45422</v>
      </c>
      <c r="V511" s="17">
        <v>45422</v>
      </c>
      <c r="W511" s="17">
        <v>45335</v>
      </c>
      <c r="X511" s="17">
        <v>45853</v>
      </c>
      <c r="Y511" t="s">
        <v>1178</v>
      </c>
      <c r="Z511" t="s">
        <v>825</v>
      </c>
      <c r="AA511" t="s">
        <v>1179</v>
      </c>
      <c r="AC511" s="16">
        <v>2</v>
      </c>
      <c r="AD511" t="s">
        <v>795</v>
      </c>
      <c r="AE511" t="s">
        <v>961</v>
      </c>
      <c r="AF511" t="s">
        <v>740</v>
      </c>
      <c r="AG511" t="s">
        <v>1036</v>
      </c>
      <c r="AH511" t="s">
        <v>1058</v>
      </c>
      <c r="AI511" t="s">
        <v>1059</v>
      </c>
      <c r="AJ511" t="s">
        <v>978</v>
      </c>
      <c r="AK511" t="s">
        <v>964</v>
      </c>
      <c r="AL511" t="s">
        <v>965</v>
      </c>
      <c r="AM511" t="s">
        <v>531</v>
      </c>
      <c r="AP511" t="s">
        <v>966</v>
      </c>
      <c r="AQ511" t="s">
        <v>967</v>
      </c>
      <c r="AR511" t="s">
        <v>968</v>
      </c>
      <c r="AS511" t="s">
        <v>969</v>
      </c>
      <c r="AT511" t="s">
        <v>970</v>
      </c>
      <c r="AU511" t="s">
        <v>2601</v>
      </c>
    </row>
    <row r="512" spans="2:47" ht="11" outlineLevel="1" x14ac:dyDescent="0.15">
      <c r="B512" t="s">
        <v>2602</v>
      </c>
      <c r="C512" t="s">
        <v>2603</v>
      </c>
      <c r="D512" t="s">
        <v>211</v>
      </c>
      <c r="E512" t="s">
        <v>983</v>
      </c>
      <c r="F512" t="s">
        <v>807</v>
      </c>
      <c r="G512" t="s">
        <v>984</v>
      </c>
      <c r="H512" t="s">
        <v>985</v>
      </c>
      <c r="I512" t="s">
        <v>957</v>
      </c>
      <c r="J512" t="s">
        <v>610</v>
      </c>
      <c r="K512" t="s">
        <v>1294</v>
      </c>
      <c r="L512" t="s">
        <v>610</v>
      </c>
      <c r="M512" s="5">
        <v>602289.02</v>
      </c>
      <c r="N512" s="5">
        <v>602289.02</v>
      </c>
      <c r="O512" s="5">
        <v>602289.02</v>
      </c>
      <c r="P512" s="5"/>
      <c r="Q512" s="16">
        <v>0</v>
      </c>
      <c r="R512" s="5"/>
      <c r="S512" s="17">
        <v>43364</v>
      </c>
      <c r="T512" s="17">
        <v>43364</v>
      </c>
      <c r="U512" s="17">
        <v>43532</v>
      </c>
      <c r="V512" s="17">
        <v>43532</v>
      </c>
      <c r="W512" s="17">
        <v>43364</v>
      </c>
      <c r="X512" s="17">
        <v>43588</v>
      </c>
      <c r="Y512" t="s">
        <v>955</v>
      </c>
      <c r="Z512" t="s">
        <v>818</v>
      </c>
      <c r="AA512" t="s">
        <v>1023</v>
      </c>
      <c r="AB512" t="s">
        <v>1024</v>
      </c>
      <c r="AC512" s="16">
        <v>4</v>
      </c>
      <c r="AD512" t="s">
        <v>795</v>
      </c>
      <c r="AE512" t="s">
        <v>961</v>
      </c>
      <c r="AF512" t="s">
        <v>739</v>
      </c>
      <c r="AG512" t="s">
        <v>993</v>
      </c>
      <c r="AJ512" t="s">
        <v>963</v>
      </c>
      <c r="AK512" t="s">
        <v>996</v>
      </c>
      <c r="AL512" t="s">
        <v>965</v>
      </c>
      <c r="AM512" t="s">
        <v>456</v>
      </c>
      <c r="AP512" t="s">
        <v>966</v>
      </c>
      <c r="AQ512" t="s">
        <v>967</v>
      </c>
      <c r="AR512" t="s">
        <v>968</v>
      </c>
      <c r="AS512" t="s">
        <v>969</v>
      </c>
      <c r="AT512" t="s">
        <v>970</v>
      </c>
      <c r="AU512" t="s">
        <v>2604</v>
      </c>
    </row>
    <row r="513" spans="2:47" ht="11" outlineLevel="1" x14ac:dyDescent="0.15">
      <c r="B513" t="s">
        <v>2605</v>
      </c>
      <c r="C513" t="s">
        <v>2606</v>
      </c>
      <c r="D513" t="s">
        <v>1410</v>
      </c>
      <c r="E513" t="s">
        <v>983</v>
      </c>
      <c r="F513" t="s">
        <v>798</v>
      </c>
      <c r="G513" t="s">
        <v>984</v>
      </c>
      <c r="H513" t="s">
        <v>985</v>
      </c>
      <c r="I513" t="s">
        <v>957</v>
      </c>
      <c r="J513" t="s">
        <v>1411</v>
      </c>
      <c r="K513" t="s">
        <v>1412</v>
      </c>
      <c r="L513" t="s">
        <v>1411</v>
      </c>
      <c r="M513" s="5">
        <v>601069.88</v>
      </c>
      <c r="N513" s="5">
        <v>601069.88</v>
      </c>
      <c r="O513" s="5">
        <v>601069.88</v>
      </c>
      <c r="P513" s="5"/>
      <c r="Q513" s="16">
        <v>0</v>
      </c>
      <c r="R513" s="5"/>
      <c r="S513" s="17">
        <v>44053</v>
      </c>
      <c r="T513" s="17">
        <v>44053</v>
      </c>
      <c r="U513" s="17">
        <v>45254</v>
      </c>
      <c r="V513" s="17">
        <v>45254</v>
      </c>
      <c r="W513" s="17">
        <v>44053</v>
      </c>
      <c r="X513" s="17">
        <v>45401</v>
      </c>
      <c r="Y513" t="s">
        <v>959</v>
      </c>
      <c r="Z513" t="s">
        <v>796</v>
      </c>
      <c r="AA513" t="s">
        <v>960</v>
      </c>
      <c r="AC513" s="16"/>
      <c r="AD513" t="s">
        <v>824</v>
      </c>
      <c r="AE513" t="s">
        <v>1130</v>
      </c>
      <c r="AF513" t="s">
        <v>752</v>
      </c>
      <c r="AG513" t="s">
        <v>1290</v>
      </c>
      <c r="AH513" t="s">
        <v>976</v>
      </c>
      <c r="AI513" t="s">
        <v>977</v>
      </c>
      <c r="AJ513" t="s">
        <v>978</v>
      </c>
      <c r="AK513" t="s">
        <v>1133</v>
      </c>
      <c r="AL513" t="s">
        <v>965</v>
      </c>
      <c r="AM513" t="s">
        <v>437</v>
      </c>
      <c r="AP513" t="s">
        <v>966</v>
      </c>
      <c r="AQ513" t="s">
        <v>967</v>
      </c>
      <c r="AR513" t="s">
        <v>968</v>
      </c>
      <c r="AS513" t="s">
        <v>969</v>
      </c>
      <c r="AT513" t="s">
        <v>970</v>
      </c>
      <c r="AU513" t="s">
        <v>2607</v>
      </c>
    </row>
    <row r="514" spans="2:47" ht="11" outlineLevel="1" x14ac:dyDescent="0.15">
      <c r="B514" t="s">
        <v>2608</v>
      </c>
      <c r="C514" t="s">
        <v>2609</v>
      </c>
      <c r="D514" t="s">
        <v>843</v>
      </c>
      <c r="E514" t="s">
        <v>835</v>
      </c>
      <c r="F514" t="s">
        <v>807</v>
      </c>
      <c r="G514" t="s">
        <v>984</v>
      </c>
      <c r="H514" t="s">
        <v>985</v>
      </c>
      <c r="I514" t="s">
        <v>957</v>
      </c>
      <c r="J514" t="s">
        <v>608</v>
      </c>
      <c r="K514" t="s">
        <v>1184</v>
      </c>
      <c r="L514" t="s">
        <v>987</v>
      </c>
      <c r="M514" s="5">
        <v>599133</v>
      </c>
      <c r="N514" s="5">
        <v>599133</v>
      </c>
      <c r="O514" s="5">
        <v>599133</v>
      </c>
      <c r="P514" s="5"/>
      <c r="Q514" s="16">
        <v>0</v>
      </c>
      <c r="R514" s="5"/>
      <c r="S514" s="17">
        <v>42993</v>
      </c>
      <c r="T514" s="17">
        <v>42993</v>
      </c>
      <c r="U514" s="17">
        <v>43008</v>
      </c>
      <c r="V514" s="17">
        <v>43008</v>
      </c>
      <c r="W514" s="17">
        <v>42993</v>
      </c>
      <c r="X514" s="17">
        <v>43004</v>
      </c>
      <c r="Y514" t="s">
        <v>984</v>
      </c>
      <c r="Z514" t="s">
        <v>804</v>
      </c>
      <c r="AA514" t="s">
        <v>1000</v>
      </c>
      <c r="AC514" s="16">
        <v>1</v>
      </c>
      <c r="AD514" t="s">
        <v>795</v>
      </c>
      <c r="AE514" t="s">
        <v>961</v>
      </c>
      <c r="AF514" t="s">
        <v>744</v>
      </c>
      <c r="AG514" t="s">
        <v>1025</v>
      </c>
      <c r="AJ514" t="s">
        <v>963</v>
      </c>
      <c r="AK514" t="s">
        <v>964</v>
      </c>
      <c r="AL514" t="s">
        <v>965</v>
      </c>
      <c r="AM514" t="s">
        <v>531</v>
      </c>
      <c r="AP514" t="s">
        <v>966</v>
      </c>
      <c r="AQ514" t="s">
        <v>967</v>
      </c>
      <c r="AR514" t="s">
        <v>968</v>
      </c>
      <c r="AS514" t="s">
        <v>969</v>
      </c>
      <c r="AT514" t="s">
        <v>970</v>
      </c>
      <c r="AU514" t="s">
        <v>2610</v>
      </c>
    </row>
    <row r="515" spans="2:47" ht="11" outlineLevel="1" x14ac:dyDescent="0.15">
      <c r="B515" t="s">
        <v>2611</v>
      </c>
      <c r="C515" t="s">
        <v>2612</v>
      </c>
      <c r="G515" t="s">
        <v>1140</v>
      </c>
      <c r="H515" t="s">
        <v>1141</v>
      </c>
      <c r="I515" t="s">
        <v>957</v>
      </c>
      <c r="J515" t="s">
        <v>2613</v>
      </c>
      <c r="K515" t="s">
        <v>2614</v>
      </c>
      <c r="L515" t="s">
        <v>2613</v>
      </c>
      <c r="M515" s="5">
        <v>598467.18999999994</v>
      </c>
      <c r="N515" s="5">
        <v>598467.18999999994</v>
      </c>
      <c r="O515" s="5">
        <v>598467.18999999994</v>
      </c>
      <c r="P515" s="5"/>
      <c r="Q515" s="16">
        <v>0</v>
      </c>
      <c r="R515" s="5"/>
      <c r="S515" s="17">
        <v>45845</v>
      </c>
      <c r="T515" s="17">
        <v>45845</v>
      </c>
      <c r="U515" s="17">
        <v>46112</v>
      </c>
      <c r="V515" s="17">
        <v>46112</v>
      </c>
      <c r="W515" s="17">
        <v>45845</v>
      </c>
      <c r="X515" s="17">
        <v>46063</v>
      </c>
      <c r="Y515" t="s">
        <v>1178</v>
      </c>
      <c r="Z515" t="s">
        <v>825</v>
      </c>
      <c r="AA515" t="s">
        <v>1179</v>
      </c>
      <c r="AC515" s="16">
        <v>2</v>
      </c>
      <c r="AD515" t="s">
        <v>795</v>
      </c>
      <c r="AE515" t="s">
        <v>961</v>
      </c>
      <c r="AF515" t="s">
        <v>744</v>
      </c>
      <c r="AG515" t="s">
        <v>1025</v>
      </c>
      <c r="AJ515" t="s">
        <v>963</v>
      </c>
      <c r="AK515" t="s">
        <v>964</v>
      </c>
      <c r="AL515" t="s">
        <v>1340</v>
      </c>
      <c r="AM515" t="s">
        <v>531</v>
      </c>
      <c r="AP515" t="s">
        <v>966</v>
      </c>
      <c r="AQ515" t="s">
        <v>967</v>
      </c>
      <c r="AR515" t="s">
        <v>968</v>
      </c>
      <c r="AS515" t="s">
        <v>969</v>
      </c>
      <c r="AT515" t="s">
        <v>970</v>
      </c>
      <c r="AU515" t="s">
        <v>2615</v>
      </c>
    </row>
    <row r="516" spans="2:47" ht="11" outlineLevel="1" x14ac:dyDescent="0.15">
      <c r="B516" t="s">
        <v>2616</v>
      </c>
      <c r="C516" t="s">
        <v>2617</v>
      </c>
      <c r="G516" t="s">
        <v>1140</v>
      </c>
      <c r="H516" t="s">
        <v>1141</v>
      </c>
      <c r="I516" t="s">
        <v>957</v>
      </c>
      <c r="J516" t="s">
        <v>2618</v>
      </c>
      <c r="K516" t="s">
        <v>2619</v>
      </c>
      <c r="L516" t="s">
        <v>2618</v>
      </c>
      <c r="M516" s="5">
        <v>597050</v>
      </c>
      <c r="N516" s="5">
        <v>597050</v>
      </c>
      <c r="O516" s="5">
        <v>597050</v>
      </c>
      <c r="P516" s="5"/>
      <c r="Q516" s="16">
        <v>0</v>
      </c>
      <c r="R516" s="5"/>
      <c r="S516" s="17">
        <v>43350</v>
      </c>
      <c r="T516" s="17">
        <v>43350</v>
      </c>
      <c r="U516" s="17">
        <v>43762</v>
      </c>
      <c r="V516" s="17">
        <v>43762</v>
      </c>
      <c r="W516" s="17">
        <v>43350</v>
      </c>
      <c r="X516" s="17">
        <v>43714</v>
      </c>
      <c r="Y516" t="s">
        <v>1178</v>
      </c>
      <c r="Z516" t="s">
        <v>825</v>
      </c>
      <c r="AA516" t="s">
        <v>1179</v>
      </c>
      <c r="AC516" s="16">
        <v>10</v>
      </c>
      <c r="AD516" t="s">
        <v>2620</v>
      </c>
      <c r="AE516" t="s">
        <v>2621</v>
      </c>
      <c r="AF516" t="s">
        <v>750</v>
      </c>
      <c r="AG516" t="s">
        <v>1515</v>
      </c>
      <c r="AJ516" t="s">
        <v>963</v>
      </c>
      <c r="AK516" t="s">
        <v>1516</v>
      </c>
      <c r="AL516" t="s">
        <v>1340</v>
      </c>
      <c r="AM516" t="s">
        <v>531</v>
      </c>
      <c r="AP516" t="s">
        <v>966</v>
      </c>
      <c r="AQ516" t="s">
        <v>967</v>
      </c>
      <c r="AR516" t="s">
        <v>968</v>
      </c>
      <c r="AS516" t="s">
        <v>969</v>
      </c>
      <c r="AT516" t="s">
        <v>970</v>
      </c>
      <c r="AU516" t="s">
        <v>2622</v>
      </c>
    </row>
    <row r="517" spans="2:47" ht="11" outlineLevel="1" x14ac:dyDescent="0.15">
      <c r="B517" t="s">
        <v>2623</v>
      </c>
      <c r="C517" t="s">
        <v>2624</v>
      </c>
      <c r="D517" t="s">
        <v>188</v>
      </c>
      <c r="E517" t="s">
        <v>983</v>
      </c>
      <c r="F517" t="s">
        <v>798</v>
      </c>
      <c r="G517" t="s">
        <v>984</v>
      </c>
      <c r="H517" t="s">
        <v>985</v>
      </c>
      <c r="I517" t="s">
        <v>957</v>
      </c>
      <c r="J517" t="s">
        <v>644</v>
      </c>
      <c r="K517" t="s">
        <v>1926</v>
      </c>
      <c r="L517" t="s">
        <v>1927</v>
      </c>
      <c r="M517" s="5">
        <v>596719</v>
      </c>
      <c r="N517" s="5">
        <v>596719</v>
      </c>
      <c r="O517" s="5">
        <v>596719</v>
      </c>
      <c r="P517" s="5"/>
      <c r="Q517" s="16">
        <v>0</v>
      </c>
      <c r="R517" s="5"/>
      <c r="S517" s="17">
        <v>41543</v>
      </c>
      <c r="T517" s="17">
        <v>41540</v>
      </c>
      <c r="U517" s="17">
        <v>41882</v>
      </c>
      <c r="V517" s="17">
        <v>41882</v>
      </c>
      <c r="W517" s="17">
        <v>41543</v>
      </c>
      <c r="X517" s="17">
        <v>43244</v>
      </c>
      <c r="Y517" t="s">
        <v>984</v>
      </c>
      <c r="Z517" t="s">
        <v>804</v>
      </c>
      <c r="AA517" t="s">
        <v>1000</v>
      </c>
      <c r="AC517" s="16"/>
      <c r="AD517" t="s">
        <v>803</v>
      </c>
      <c r="AE517" t="s">
        <v>974</v>
      </c>
      <c r="AF517" t="s">
        <v>738</v>
      </c>
      <c r="AG517" t="s">
        <v>988</v>
      </c>
      <c r="AJ517" t="s">
        <v>963</v>
      </c>
      <c r="AK517" t="s">
        <v>1928</v>
      </c>
      <c r="AL517" t="s">
        <v>965</v>
      </c>
      <c r="AM517" t="s">
        <v>645</v>
      </c>
      <c r="AP517" t="s">
        <v>966</v>
      </c>
      <c r="AQ517" t="s">
        <v>967</v>
      </c>
      <c r="AR517" t="s">
        <v>968</v>
      </c>
      <c r="AS517" t="s">
        <v>969</v>
      </c>
      <c r="AT517" t="s">
        <v>970</v>
      </c>
      <c r="AU517" t="s">
        <v>2625</v>
      </c>
    </row>
    <row r="518" spans="2:47" ht="11" outlineLevel="1" x14ac:dyDescent="0.15">
      <c r="B518" t="s">
        <v>2626</v>
      </c>
      <c r="C518" t="s">
        <v>2190</v>
      </c>
      <c r="D518" t="s">
        <v>188</v>
      </c>
      <c r="E518" t="s">
        <v>983</v>
      </c>
      <c r="F518" t="s">
        <v>798</v>
      </c>
      <c r="G518" t="s">
        <v>984</v>
      </c>
      <c r="H518" t="s">
        <v>985</v>
      </c>
      <c r="I518" t="s">
        <v>957</v>
      </c>
      <c r="J518" t="s">
        <v>644</v>
      </c>
      <c r="K518" t="s">
        <v>1926</v>
      </c>
      <c r="L518" t="s">
        <v>1927</v>
      </c>
      <c r="M518" s="5">
        <v>596719</v>
      </c>
      <c r="N518" s="5">
        <v>596719</v>
      </c>
      <c r="O518" s="5">
        <v>596719</v>
      </c>
      <c r="P518" s="5"/>
      <c r="Q518" s="16">
        <v>0</v>
      </c>
      <c r="R518" s="5"/>
      <c r="S518" s="17">
        <v>41542</v>
      </c>
      <c r="T518" s="17">
        <v>41538</v>
      </c>
      <c r="U518" s="17">
        <v>42004</v>
      </c>
      <c r="V518" s="17">
        <v>42004</v>
      </c>
      <c r="W518" s="17">
        <v>41542</v>
      </c>
      <c r="X518" s="17">
        <v>43256</v>
      </c>
      <c r="Y518" t="s">
        <v>984</v>
      </c>
      <c r="Z518" t="s">
        <v>804</v>
      </c>
      <c r="AA518" t="s">
        <v>1000</v>
      </c>
      <c r="AC518" s="16"/>
      <c r="AD518" t="s">
        <v>803</v>
      </c>
      <c r="AE518" t="s">
        <v>974</v>
      </c>
      <c r="AF518" t="s">
        <v>738</v>
      </c>
      <c r="AG518" t="s">
        <v>988</v>
      </c>
      <c r="AJ518" t="s">
        <v>963</v>
      </c>
      <c r="AK518" t="s">
        <v>1928</v>
      </c>
      <c r="AL518" t="s">
        <v>965</v>
      </c>
      <c r="AM518" t="s">
        <v>645</v>
      </c>
      <c r="AP518" t="s">
        <v>966</v>
      </c>
      <c r="AQ518" t="s">
        <v>967</v>
      </c>
      <c r="AR518" t="s">
        <v>968</v>
      </c>
      <c r="AS518" t="s">
        <v>969</v>
      </c>
      <c r="AT518" t="s">
        <v>970</v>
      </c>
      <c r="AU518" t="s">
        <v>2627</v>
      </c>
    </row>
    <row r="519" spans="2:47" ht="11" outlineLevel="1" x14ac:dyDescent="0.15">
      <c r="B519" t="s">
        <v>2628</v>
      </c>
      <c r="C519" t="s">
        <v>2629</v>
      </c>
      <c r="D519" t="s">
        <v>237</v>
      </c>
      <c r="E519" t="s">
        <v>835</v>
      </c>
      <c r="F519" t="s">
        <v>807</v>
      </c>
      <c r="G519" t="s">
        <v>984</v>
      </c>
      <c r="H519" t="s">
        <v>985</v>
      </c>
      <c r="I519" t="s">
        <v>957</v>
      </c>
      <c r="J519" t="s">
        <v>660</v>
      </c>
      <c r="K519" t="s">
        <v>1702</v>
      </c>
      <c r="L519" t="s">
        <v>1703</v>
      </c>
      <c r="M519" s="5">
        <v>595356</v>
      </c>
      <c r="N519" s="5">
        <v>595356</v>
      </c>
      <c r="O519" s="5">
        <v>595356</v>
      </c>
      <c r="P519" s="5"/>
      <c r="Q519" s="16">
        <v>0</v>
      </c>
      <c r="R519" s="5"/>
      <c r="S519" s="17">
        <v>43004</v>
      </c>
      <c r="T519" s="17">
        <v>43004</v>
      </c>
      <c r="U519" s="17">
        <v>43185</v>
      </c>
      <c r="V519" s="17">
        <v>43185</v>
      </c>
      <c r="W519" s="17">
        <v>43004</v>
      </c>
      <c r="X519" s="17">
        <v>43004</v>
      </c>
      <c r="Y519" t="s">
        <v>1178</v>
      </c>
      <c r="Z519" t="s">
        <v>825</v>
      </c>
      <c r="AA519" t="s">
        <v>1179</v>
      </c>
      <c r="AC519" s="16">
        <v>2</v>
      </c>
      <c r="AD519" t="s">
        <v>795</v>
      </c>
      <c r="AE519" t="s">
        <v>961</v>
      </c>
      <c r="AF519" t="s">
        <v>740</v>
      </c>
      <c r="AG519" t="s">
        <v>1036</v>
      </c>
      <c r="AJ519" t="s">
        <v>963</v>
      </c>
      <c r="AK519" t="s">
        <v>964</v>
      </c>
      <c r="AL519" t="s">
        <v>965</v>
      </c>
      <c r="AM519" t="s">
        <v>531</v>
      </c>
      <c r="AP519" t="s">
        <v>966</v>
      </c>
      <c r="AQ519" t="s">
        <v>967</v>
      </c>
      <c r="AR519" t="s">
        <v>968</v>
      </c>
      <c r="AS519" t="s">
        <v>969</v>
      </c>
      <c r="AT519" t="s">
        <v>970</v>
      </c>
      <c r="AU519" t="s">
        <v>2630</v>
      </c>
    </row>
    <row r="520" spans="2:47" ht="11" outlineLevel="1" x14ac:dyDescent="0.15">
      <c r="B520" t="s">
        <v>2631</v>
      </c>
      <c r="C520" t="s">
        <v>2632</v>
      </c>
      <c r="D520" t="s">
        <v>248</v>
      </c>
      <c r="E520" t="s">
        <v>983</v>
      </c>
      <c r="F520" t="s">
        <v>798</v>
      </c>
      <c r="G520" t="s">
        <v>984</v>
      </c>
      <c r="H520" t="s">
        <v>985</v>
      </c>
      <c r="I520" t="s">
        <v>957</v>
      </c>
      <c r="J520" t="s">
        <v>661</v>
      </c>
      <c r="K520" t="s">
        <v>2293</v>
      </c>
      <c r="L520" t="s">
        <v>661</v>
      </c>
      <c r="M520" s="5">
        <v>594576.61</v>
      </c>
      <c r="N520" s="5">
        <v>594576.61</v>
      </c>
      <c r="O520" s="5">
        <v>594576.61</v>
      </c>
      <c r="P520" s="5"/>
      <c r="Q520" s="16">
        <v>0</v>
      </c>
      <c r="R520" s="5"/>
      <c r="S520" s="17">
        <v>43277</v>
      </c>
      <c r="T520" s="17">
        <v>43277</v>
      </c>
      <c r="U520" s="17">
        <v>43708</v>
      </c>
      <c r="V520" s="17">
        <v>43708</v>
      </c>
      <c r="W520" s="17">
        <v>43277</v>
      </c>
      <c r="X520" s="17">
        <v>43788</v>
      </c>
      <c r="Y520" t="s">
        <v>955</v>
      </c>
      <c r="Z520" t="s">
        <v>818</v>
      </c>
      <c r="AA520" t="s">
        <v>960</v>
      </c>
      <c r="AC520" s="16"/>
      <c r="AD520" t="s">
        <v>795</v>
      </c>
      <c r="AE520" t="s">
        <v>961</v>
      </c>
      <c r="AF520" t="s">
        <v>740</v>
      </c>
      <c r="AG520" t="s">
        <v>1036</v>
      </c>
      <c r="AJ520" t="s">
        <v>963</v>
      </c>
      <c r="AK520" t="s">
        <v>964</v>
      </c>
      <c r="AL520" t="s">
        <v>965</v>
      </c>
      <c r="AM520" t="s">
        <v>531</v>
      </c>
      <c r="AP520" t="s">
        <v>966</v>
      </c>
      <c r="AQ520" t="s">
        <v>967</v>
      </c>
      <c r="AR520" t="s">
        <v>968</v>
      </c>
      <c r="AS520" t="s">
        <v>969</v>
      </c>
      <c r="AT520" t="s">
        <v>970</v>
      </c>
      <c r="AU520" t="s">
        <v>2633</v>
      </c>
    </row>
    <row r="521" spans="2:47" ht="11" outlineLevel="1" x14ac:dyDescent="0.15">
      <c r="B521" t="s">
        <v>2634</v>
      </c>
      <c r="C521" t="s">
        <v>2635</v>
      </c>
      <c r="G521" t="s">
        <v>955</v>
      </c>
      <c r="H521" t="s">
        <v>956</v>
      </c>
      <c r="I521" t="s">
        <v>957</v>
      </c>
      <c r="J521" t="s">
        <v>659</v>
      </c>
      <c r="K521" t="s">
        <v>1284</v>
      </c>
      <c r="L521" t="s">
        <v>659</v>
      </c>
      <c r="M521" s="5">
        <v>592400</v>
      </c>
      <c r="N521" s="5">
        <v>592400</v>
      </c>
      <c r="O521" s="5">
        <v>592400</v>
      </c>
      <c r="P521" s="5"/>
      <c r="Q521" s="16">
        <v>0</v>
      </c>
      <c r="R521" s="5"/>
      <c r="S521" s="17">
        <v>42269</v>
      </c>
      <c r="T521" s="17">
        <v>42269</v>
      </c>
      <c r="U521" s="17">
        <v>42451</v>
      </c>
      <c r="V521" s="17">
        <v>42451</v>
      </c>
      <c r="W521" s="17">
        <v>42269</v>
      </c>
      <c r="X521" s="17">
        <v>42326</v>
      </c>
      <c r="Y521" t="s">
        <v>1178</v>
      </c>
      <c r="Z521" t="s">
        <v>825</v>
      </c>
      <c r="AA521" t="s">
        <v>1179</v>
      </c>
      <c r="AC521" s="16">
        <v>2</v>
      </c>
      <c r="AD521" t="s">
        <v>803</v>
      </c>
      <c r="AE521" t="s">
        <v>974</v>
      </c>
      <c r="AF521" t="s">
        <v>738</v>
      </c>
      <c r="AG521" t="s">
        <v>988</v>
      </c>
      <c r="AJ521" t="s">
        <v>963</v>
      </c>
      <c r="AK521" t="s">
        <v>1928</v>
      </c>
      <c r="AL521" t="s">
        <v>965</v>
      </c>
      <c r="AM521" t="s">
        <v>645</v>
      </c>
      <c r="AP521" t="s">
        <v>966</v>
      </c>
      <c r="AQ521" t="s">
        <v>967</v>
      </c>
      <c r="AR521" t="s">
        <v>968</v>
      </c>
      <c r="AS521" t="s">
        <v>969</v>
      </c>
      <c r="AT521" t="s">
        <v>970</v>
      </c>
      <c r="AU521" t="s">
        <v>2636</v>
      </c>
    </row>
    <row r="522" spans="2:47" ht="11" outlineLevel="1" x14ac:dyDescent="0.15">
      <c r="B522" t="s">
        <v>2637</v>
      </c>
      <c r="C522" t="s">
        <v>1481</v>
      </c>
      <c r="D522" t="s">
        <v>318</v>
      </c>
      <c r="E522" t="s">
        <v>983</v>
      </c>
      <c r="F522" t="s">
        <v>807</v>
      </c>
      <c r="G522" t="s">
        <v>984</v>
      </c>
      <c r="H522" t="s">
        <v>985</v>
      </c>
      <c r="I522" t="s">
        <v>957</v>
      </c>
      <c r="J522" t="s">
        <v>610</v>
      </c>
      <c r="K522" t="s">
        <v>1294</v>
      </c>
      <c r="L522" t="s">
        <v>610</v>
      </c>
      <c r="M522" s="5">
        <v>591356.09</v>
      </c>
      <c r="N522" s="5">
        <v>591356.09</v>
      </c>
      <c r="O522" s="5">
        <v>591356.09</v>
      </c>
      <c r="P522" s="5"/>
      <c r="Q522" s="16">
        <v>0</v>
      </c>
      <c r="R522" s="5"/>
      <c r="S522" s="17">
        <v>42216</v>
      </c>
      <c r="T522" s="17">
        <v>42216</v>
      </c>
      <c r="U522" s="17">
        <v>42268</v>
      </c>
      <c r="V522" s="17">
        <v>42268</v>
      </c>
      <c r="W522" s="17">
        <v>42216</v>
      </c>
      <c r="X522" s="17">
        <v>42299</v>
      </c>
      <c r="Y522" t="s">
        <v>955</v>
      </c>
      <c r="Z522" t="s">
        <v>818</v>
      </c>
      <c r="AA522" t="s">
        <v>1023</v>
      </c>
      <c r="AB522" t="s">
        <v>1024</v>
      </c>
      <c r="AC522" s="16">
        <v>5</v>
      </c>
      <c r="AD522" t="s">
        <v>795</v>
      </c>
      <c r="AE522" t="s">
        <v>961</v>
      </c>
      <c r="AF522" t="s">
        <v>739</v>
      </c>
      <c r="AG522" t="s">
        <v>993</v>
      </c>
      <c r="AJ522" t="s">
        <v>963</v>
      </c>
      <c r="AK522" t="s">
        <v>996</v>
      </c>
      <c r="AL522" t="s">
        <v>965</v>
      </c>
      <c r="AM522" t="s">
        <v>456</v>
      </c>
      <c r="AP522" t="s">
        <v>966</v>
      </c>
      <c r="AQ522" t="s">
        <v>967</v>
      </c>
      <c r="AR522" t="s">
        <v>968</v>
      </c>
      <c r="AS522" t="s">
        <v>969</v>
      </c>
      <c r="AT522" t="s">
        <v>970</v>
      </c>
      <c r="AU522" t="s">
        <v>2638</v>
      </c>
    </row>
    <row r="523" spans="2:47" ht="11" outlineLevel="1" x14ac:dyDescent="0.15">
      <c r="B523" t="s">
        <v>2639</v>
      </c>
      <c r="C523" t="s">
        <v>1337</v>
      </c>
      <c r="D523" t="s">
        <v>272</v>
      </c>
      <c r="E523" t="s">
        <v>835</v>
      </c>
      <c r="F523" t="s">
        <v>807</v>
      </c>
      <c r="G523" t="s">
        <v>984</v>
      </c>
      <c r="H523" t="s">
        <v>985</v>
      </c>
      <c r="I523" t="s">
        <v>957</v>
      </c>
      <c r="J523" t="s">
        <v>630</v>
      </c>
      <c r="K523" t="s">
        <v>1841</v>
      </c>
      <c r="L523" t="s">
        <v>630</v>
      </c>
      <c r="M523" s="5">
        <v>590798.65</v>
      </c>
      <c r="N523" s="5">
        <v>590798.65</v>
      </c>
      <c r="O523" s="5">
        <v>590798.65</v>
      </c>
      <c r="P523" s="5"/>
      <c r="Q523" s="16">
        <v>0</v>
      </c>
      <c r="R523" s="5"/>
      <c r="S523" s="17">
        <v>42600</v>
      </c>
      <c r="T523" s="17">
        <v>42600</v>
      </c>
      <c r="U523" s="17">
        <v>42734</v>
      </c>
      <c r="V523" s="17">
        <v>42734</v>
      </c>
      <c r="W523" s="17">
        <v>42600</v>
      </c>
      <c r="X523" s="17">
        <v>42865</v>
      </c>
      <c r="Y523" t="s">
        <v>959</v>
      </c>
      <c r="Z523" t="s">
        <v>796</v>
      </c>
      <c r="AA523" t="s">
        <v>960</v>
      </c>
      <c r="AC523" s="16">
        <v>3</v>
      </c>
      <c r="AD523" t="s">
        <v>795</v>
      </c>
      <c r="AE523" t="s">
        <v>961</v>
      </c>
      <c r="AF523" t="s">
        <v>744</v>
      </c>
      <c r="AG523" t="s">
        <v>1025</v>
      </c>
      <c r="AJ523" t="s">
        <v>963</v>
      </c>
      <c r="AK523" t="s">
        <v>964</v>
      </c>
      <c r="AL523" t="s">
        <v>965</v>
      </c>
      <c r="AM523" t="s">
        <v>575</v>
      </c>
      <c r="AP523" t="s">
        <v>966</v>
      </c>
      <c r="AQ523" t="s">
        <v>967</v>
      </c>
      <c r="AR523" t="s">
        <v>968</v>
      </c>
      <c r="AS523" t="s">
        <v>969</v>
      </c>
      <c r="AT523" t="s">
        <v>970</v>
      </c>
      <c r="AU523" t="s">
        <v>2640</v>
      </c>
    </row>
    <row r="524" spans="2:47" ht="11" outlineLevel="1" x14ac:dyDescent="0.15">
      <c r="B524" t="s">
        <v>2641</v>
      </c>
      <c r="C524" t="s">
        <v>2642</v>
      </c>
      <c r="D524" t="s">
        <v>238</v>
      </c>
      <c r="E524" t="s">
        <v>983</v>
      </c>
      <c r="F524" t="s">
        <v>798</v>
      </c>
      <c r="G524" t="s">
        <v>984</v>
      </c>
      <c r="H524" t="s">
        <v>985</v>
      </c>
      <c r="I524" t="s">
        <v>957</v>
      </c>
      <c r="J524" t="s">
        <v>661</v>
      </c>
      <c r="K524" t="s">
        <v>2293</v>
      </c>
      <c r="L524" t="s">
        <v>661</v>
      </c>
      <c r="M524" s="5">
        <v>590637.21</v>
      </c>
      <c r="N524" s="5">
        <v>590637.21</v>
      </c>
      <c r="O524" s="5">
        <v>590637.21</v>
      </c>
      <c r="P524" s="5"/>
      <c r="Q524" s="16">
        <v>0</v>
      </c>
      <c r="R524" s="5"/>
      <c r="S524" s="17">
        <v>45328</v>
      </c>
      <c r="T524" s="17">
        <v>45328</v>
      </c>
      <c r="U524" s="17">
        <v>45504</v>
      </c>
      <c r="V524" s="17">
        <v>45504</v>
      </c>
      <c r="W524" s="17">
        <v>45328</v>
      </c>
      <c r="X524" s="17">
        <v>45328</v>
      </c>
      <c r="Y524" t="s">
        <v>955</v>
      </c>
      <c r="Z524" t="s">
        <v>818</v>
      </c>
      <c r="AA524" t="s">
        <v>960</v>
      </c>
      <c r="AC524" s="16"/>
      <c r="AD524" t="s">
        <v>795</v>
      </c>
      <c r="AE524" t="s">
        <v>961</v>
      </c>
      <c r="AF524" t="s">
        <v>740</v>
      </c>
      <c r="AG524" t="s">
        <v>1036</v>
      </c>
      <c r="AH524" t="s">
        <v>1058</v>
      </c>
      <c r="AI524" t="s">
        <v>1059</v>
      </c>
      <c r="AJ524" t="s">
        <v>978</v>
      </c>
      <c r="AK524" t="s">
        <v>964</v>
      </c>
      <c r="AL524" t="s">
        <v>965</v>
      </c>
      <c r="AM524" t="s">
        <v>531</v>
      </c>
      <c r="AP524" t="s">
        <v>966</v>
      </c>
      <c r="AQ524" t="s">
        <v>967</v>
      </c>
      <c r="AR524" t="s">
        <v>968</v>
      </c>
      <c r="AS524" t="s">
        <v>969</v>
      </c>
      <c r="AT524" t="s">
        <v>970</v>
      </c>
      <c r="AU524" t="s">
        <v>2643</v>
      </c>
    </row>
    <row r="525" spans="2:47" ht="11" outlineLevel="1" x14ac:dyDescent="0.15">
      <c r="B525" t="s">
        <v>2644</v>
      </c>
      <c r="C525" t="s">
        <v>2645</v>
      </c>
      <c r="G525" t="s">
        <v>1140</v>
      </c>
      <c r="H525" t="s">
        <v>1141</v>
      </c>
      <c r="I525" t="s">
        <v>957</v>
      </c>
      <c r="J525" t="s">
        <v>2646</v>
      </c>
      <c r="K525" t="s">
        <v>2647</v>
      </c>
      <c r="L525" t="s">
        <v>2646</v>
      </c>
      <c r="M525" s="5">
        <v>590410</v>
      </c>
      <c r="N525" s="5">
        <v>590410</v>
      </c>
      <c r="O525" s="5">
        <v>590410</v>
      </c>
      <c r="P525" s="5"/>
      <c r="Q525" s="16">
        <v>0</v>
      </c>
      <c r="R525" s="5"/>
      <c r="S525" s="17">
        <v>44757</v>
      </c>
      <c r="T525" s="17">
        <v>44757</v>
      </c>
      <c r="U525" s="17">
        <v>45090</v>
      </c>
      <c r="V525" s="17">
        <v>45090</v>
      </c>
      <c r="W525" s="17">
        <v>44757</v>
      </c>
      <c r="X525" s="17">
        <v>45086</v>
      </c>
      <c r="Y525" t="s">
        <v>1178</v>
      </c>
      <c r="Z525" t="s">
        <v>825</v>
      </c>
      <c r="AA525" t="s">
        <v>1179</v>
      </c>
      <c r="AC525" s="16">
        <v>1</v>
      </c>
      <c r="AD525" t="s">
        <v>795</v>
      </c>
      <c r="AE525" t="s">
        <v>961</v>
      </c>
      <c r="AF525" t="s">
        <v>748</v>
      </c>
      <c r="AG525" t="s">
        <v>1057</v>
      </c>
      <c r="AH525" t="s">
        <v>1058</v>
      </c>
      <c r="AI525" t="s">
        <v>1059</v>
      </c>
      <c r="AJ525" t="s">
        <v>978</v>
      </c>
      <c r="AK525" t="s">
        <v>964</v>
      </c>
      <c r="AL525" t="s">
        <v>1340</v>
      </c>
      <c r="AM525" t="s">
        <v>531</v>
      </c>
      <c r="AP525" t="s">
        <v>966</v>
      </c>
      <c r="AQ525" t="s">
        <v>967</v>
      </c>
      <c r="AR525" t="s">
        <v>968</v>
      </c>
      <c r="AS525" t="s">
        <v>969</v>
      </c>
      <c r="AT525" t="s">
        <v>970</v>
      </c>
      <c r="AU525" t="s">
        <v>2648</v>
      </c>
    </row>
    <row r="526" spans="2:47" ht="11" outlineLevel="1" x14ac:dyDescent="0.15">
      <c r="B526" t="s">
        <v>2649</v>
      </c>
      <c r="C526" t="s">
        <v>2093</v>
      </c>
      <c r="D526" t="s">
        <v>188</v>
      </c>
      <c r="E526" t="s">
        <v>983</v>
      </c>
      <c r="F526" t="s">
        <v>798</v>
      </c>
      <c r="G526" t="s">
        <v>984</v>
      </c>
      <c r="H526" t="s">
        <v>985</v>
      </c>
      <c r="I526" t="s">
        <v>957</v>
      </c>
      <c r="J526" t="s">
        <v>644</v>
      </c>
      <c r="K526" t="s">
        <v>1926</v>
      </c>
      <c r="L526" t="s">
        <v>1927</v>
      </c>
      <c r="M526" s="5">
        <v>587543</v>
      </c>
      <c r="N526" s="5">
        <v>587543</v>
      </c>
      <c r="O526" s="5">
        <v>587543</v>
      </c>
      <c r="P526" s="5"/>
      <c r="Q526" s="16">
        <v>0</v>
      </c>
      <c r="R526" s="5"/>
      <c r="S526" s="17">
        <v>41544</v>
      </c>
      <c r="T526" s="17">
        <v>41540</v>
      </c>
      <c r="U526" s="17">
        <v>41943</v>
      </c>
      <c r="V526" s="17">
        <v>41943</v>
      </c>
      <c r="W526" s="17">
        <v>41544</v>
      </c>
      <c r="X526" s="17">
        <v>43263</v>
      </c>
      <c r="Y526" t="s">
        <v>984</v>
      </c>
      <c r="Z526" t="s">
        <v>804</v>
      </c>
      <c r="AA526" t="s">
        <v>1000</v>
      </c>
      <c r="AC526" s="16"/>
      <c r="AD526" t="s">
        <v>803</v>
      </c>
      <c r="AE526" t="s">
        <v>974</v>
      </c>
      <c r="AF526" t="s">
        <v>738</v>
      </c>
      <c r="AG526" t="s">
        <v>988</v>
      </c>
      <c r="AJ526" t="s">
        <v>963</v>
      </c>
      <c r="AK526" t="s">
        <v>1928</v>
      </c>
      <c r="AL526" t="s">
        <v>965</v>
      </c>
      <c r="AM526" t="s">
        <v>645</v>
      </c>
      <c r="AP526" t="s">
        <v>966</v>
      </c>
      <c r="AQ526" t="s">
        <v>967</v>
      </c>
      <c r="AR526" t="s">
        <v>968</v>
      </c>
      <c r="AS526" t="s">
        <v>969</v>
      </c>
      <c r="AT526" t="s">
        <v>970</v>
      </c>
      <c r="AU526" t="s">
        <v>2650</v>
      </c>
    </row>
    <row r="527" spans="2:47" ht="11" outlineLevel="1" x14ac:dyDescent="0.15">
      <c r="B527" t="s">
        <v>2651</v>
      </c>
      <c r="C527" t="s">
        <v>2652</v>
      </c>
      <c r="D527" t="s">
        <v>179</v>
      </c>
      <c r="E527" t="s">
        <v>983</v>
      </c>
      <c r="F527" t="s">
        <v>807</v>
      </c>
      <c r="G527" t="s">
        <v>984</v>
      </c>
      <c r="H527" t="s">
        <v>985</v>
      </c>
      <c r="I527" t="s">
        <v>957</v>
      </c>
      <c r="J527" t="s">
        <v>603</v>
      </c>
      <c r="K527" t="s">
        <v>1299</v>
      </c>
      <c r="L527" t="s">
        <v>603</v>
      </c>
      <c r="M527" s="5">
        <v>587481.5</v>
      </c>
      <c r="N527" s="5">
        <v>587481.5</v>
      </c>
      <c r="O527" s="5">
        <v>587481.5</v>
      </c>
      <c r="P527" s="5"/>
      <c r="Q527" s="16">
        <v>0</v>
      </c>
      <c r="R527" s="5"/>
      <c r="S527" s="17">
        <v>43243</v>
      </c>
      <c r="T527" s="17">
        <v>43243</v>
      </c>
      <c r="U527" s="17">
        <v>43476</v>
      </c>
      <c r="V527" s="17">
        <v>43476</v>
      </c>
      <c r="W527" s="17">
        <v>43243</v>
      </c>
      <c r="X527" s="17">
        <v>43524</v>
      </c>
      <c r="Y527" t="s">
        <v>955</v>
      </c>
      <c r="Z527" t="s">
        <v>818</v>
      </c>
      <c r="AA527" t="s">
        <v>1023</v>
      </c>
      <c r="AB527" t="s">
        <v>1024</v>
      </c>
      <c r="AC527" s="16">
        <v>5</v>
      </c>
      <c r="AD527" t="s">
        <v>795</v>
      </c>
      <c r="AE527" t="s">
        <v>961</v>
      </c>
      <c r="AF527" t="s">
        <v>739</v>
      </c>
      <c r="AG527" t="s">
        <v>993</v>
      </c>
      <c r="AJ527" t="s">
        <v>963</v>
      </c>
      <c r="AK527" t="s">
        <v>996</v>
      </c>
      <c r="AL527" t="s">
        <v>965</v>
      </c>
      <c r="AM527" t="s">
        <v>456</v>
      </c>
      <c r="AP527" t="s">
        <v>966</v>
      </c>
      <c r="AQ527" t="s">
        <v>967</v>
      </c>
      <c r="AR527" t="s">
        <v>968</v>
      </c>
      <c r="AS527" t="s">
        <v>969</v>
      </c>
      <c r="AT527" t="s">
        <v>970</v>
      </c>
      <c r="AU527" t="s">
        <v>2653</v>
      </c>
    </row>
    <row r="528" spans="2:47" ht="11" outlineLevel="1" x14ac:dyDescent="0.15">
      <c r="B528" t="s">
        <v>2654</v>
      </c>
      <c r="C528" t="s">
        <v>2655</v>
      </c>
      <c r="G528" t="s">
        <v>1140</v>
      </c>
      <c r="H528" t="s">
        <v>1141</v>
      </c>
      <c r="I528" t="s">
        <v>957</v>
      </c>
      <c r="J528" t="s">
        <v>2656</v>
      </c>
      <c r="K528" t="s">
        <v>2657</v>
      </c>
      <c r="L528" t="s">
        <v>2656</v>
      </c>
      <c r="M528" s="5">
        <v>587431.05000000005</v>
      </c>
      <c r="N528" s="5">
        <v>587431.05000000005</v>
      </c>
      <c r="O528" s="5">
        <v>587431.05000000005</v>
      </c>
      <c r="P528" s="5"/>
      <c r="Q528" s="16">
        <v>0</v>
      </c>
      <c r="R528" s="5"/>
      <c r="S528" s="17">
        <v>42277</v>
      </c>
      <c r="T528" s="17">
        <v>42276</v>
      </c>
      <c r="U528" s="17">
        <v>42430</v>
      </c>
      <c r="V528" s="17">
        <v>42430</v>
      </c>
      <c r="W528" s="17">
        <v>42277</v>
      </c>
      <c r="X528" s="17">
        <v>42277</v>
      </c>
      <c r="Y528" t="s">
        <v>1178</v>
      </c>
      <c r="Z528" t="s">
        <v>825</v>
      </c>
      <c r="AA528" t="s">
        <v>1179</v>
      </c>
      <c r="AC528" s="16">
        <v>2</v>
      </c>
      <c r="AD528" t="s">
        <v>795</v>
      </c>
      <c r="AE528" t="s">
        <v>961</v>
      </c>
      <c r="AF528" t="s">
        <v>2658</v>
      </c>
      <c r="AG528" t="s">
        <v>2659</v>
      </c>
      <c r="AJ528" t="s">
        <v>963</v>
      </c>
      <c r="AK528" t="s">
        <v>964</v>
      </c>
      <c r="AL528" t="s">
        <v>965</v>
      </c>
      <c r="AM528" t="s">
        <v>531</v>
      </c>
      <c r="AP528" t="s">
        <v>966</v>
      </c>
      <c r="AQ528" t="s">
        <v>967</v>
      </c>
      <c r="AR528" t="s">
        <v>968</v>
      </c>
      <c r="AS528" t="s">
        <v>969</v>
      </c>
      <c r="AT528" t="s">
        <v>970</v>
      </c>
      <c r="AU528" t="s">
        <v>2660</v>
      </c>
    </row>
    <row r="529" spans="2:47" ht="11" outlineLevel="1" x14ac:dyDescent="0.15">
      <c r="B529" t="s">
        <v>2661</v>
      </c>
      <c r="C529" t="s">
        <v>2662</v>
      </c>
      <c r="D529" t="s">
        <v>184</v>
      </c>
      <c r="E529" t="s">
        <v>835</v>
      </c>
      <c r="F529" t="s">
        <v>807</v>
      </c>
      <c r="G529" t="s">
        <v>984</v>
      </c>
      <c r="H529" t="s">
        <v>985</v>
      </c>
      <c r="I529" t="s">
        <v>957</v>
      </c>
      <c r="J529" t="s">
        <v>637</v>
      </c>
      <c r="K529" t="s">
        <v>1053</v>
      </c>
      <c r="L529" t="s">
        <v>637</v>
      </c>
      <c r="M529" s="5">
        <v>586688.61</v>
      </c>
      <c r="N529" s="5">
        <v>586688.61</v>
      </c>
      <c r="O529" s="5">
        <v>586688.61</v>
      </c>
      <c r="P529" s="5"/>
      <c r="Q529" s="16">
        <v>0</v>
      </c>
      <c r="R529" s="5"/>
      <c r="S529" s="17">
        <v>42916</v>
      </c>
      <c r="T529" s="17">
        <v>42917</v>
      </c>
      <c r="U529" s="17">
        <v>43095</v>
      </c>
      <c r="V529" s="17">
        <v>43095</v>
      </c>
      <c r="W529" s="17">
        <v>42916</v>
      </c>
      <c r="X529" s="17">
        <v>43193</v>
      </c>
      <c r="Y529" t="s">
        <v>959</v>
      </c>
      <c r="Z529" t="s">
        <v>796</v>
      </c>
      <c r="AA529" t="s">
        <v>960</v>
      </c>
      <c r="AC529" s="16">
        <v>2</v>
      </c>
      <c r="AD529" t="s">
        <v>795</v>
      </c>
      <c r="AE529" t="s">
        <v>961</v>
      </c>
      <c r="AF529" t="s">
        <v>744</v>
      </c>
      <c r="AG529" t="s">
        <v>1025</v>
      </c>
      <c r="AJ529" t="s">
        <v>963</v>
      </c>
      <c r="AK529" t="s">
        <v>964</v>
      </c>
      <c r="AL529" t="s">
        <v>965</v>
      </c>
      <c r="AM529" t="s">
        <v>531</v>
      </c>
      <c r="AP529" t="s">
        <v>966</v>
      </c>
      <c r="AQ529" t="s">
        <v>967</v>
      </c>
      <c r="AR529" t="s">
        <v>968</v>
      </c>
      <c r="AS529" t="s">
        <v>969</v>
      </c>
      <c r="AT529" t="s">
        <v>970</v>
      </c>
      <c r="AU529" t="s">
        <v>2663</v>
      </c>
    </row>
    <row r="530" spans="2:47" ht="11" outlineLevel="1" x14ac:dyDescent="0.15">
      <c r="B530" t="s">
        <v>2664</v>
      </c>
      <c r="C530" t="s">
        <v>2665</v>
      </c>
      <c r="G530" t="s">
        <v>1140</v>
      </c>
      <c r="H530" t="s">
        <v>1141</v>
      </c>
      <c r="I530" t="s">
        <v>957</v>
      </c>
      <c r="J530" t="s">
        <v>2172</v>
      </c>
      <c r="K530" t="s">
        <v>2173</v>
      </c>
      <c r="L530" t="s">
        <v>2172</v>
      </c>
      <c r="M530" s="5">
        <v>584535.91</v>
      </c>
      <c r="N530" s="5">
        <v>584535.91</v>
      </c>
      <c r="O530" s="5">
        <v>584535.91</v>
      </c>
      <c r="P530" s="5"/>
      <c r="Q530" s="16">
        <v>0</v>
      </c>
      <c r="R530" s="5"/>
      <c r="S530" s="17">
        <v>45891</v>
      </c>
      <c r="T530" s="17">
        <v>45894</v>
      </c>
      <c r="U530" s="17">
        <v>46132</v>
      </c>
      <c r="V530" s="17">
        <v>46132</v>
      </c>
      <c r="W530" s="17">
        <v>45891</v>
      </c>
      <c r="X530" s="17">
        <v>46059</v>
      </c>
      <c r="Y530" t="s">
        <v>1178</v>
      </c>
      <c r="Z530" t="s">
        <v>825</v>
      </c>
      <c r="AA530" t="s">
        <v>1179</v>
      </c>
      <c r="AC530" s="16">
        <v>1</v>
      </c>
      <c r="AD530" t="s">
        <v>795</v>
      </c>
      <c r="AE530" t="s">
        <v>961</v>
      </c>
      <c r="AF530" t="s">
        <v>748</v>
      </c>
      <c r="AG530" t="s">
        <v>1057</v>
      </c>
      <c r="AJ530" t="s">
        <v>963</v>
      </c>
      <c r="AK530" t="s">
        <v>964</v>
      </c>
      <c r="AL530" t="s">
        <v>965</v>
      </c>
      <c r="AM530" t="s">
        <v>531</v>
      </c>
      <c r="AP530" t="s">
        <v>966</v>
      </c>
      <c r="AQ530" t="s">
        <v>967</v>
      </c>
      <c r="AR530" t="s">
        <v>968</v>
      </c>
      <c r="AS530" t="s">
        <v>969</v>
      </c>
      <c r="AT530" t="s">
        <v>970</v>
      </c>
      <c r="AU530" t="s">
        <v>2666</v>
      </c>
    </row>
    <row r="531" spans="2:47" ht="11" outlineLevel="1" x14ac:dyDescent="0.15">
      <c r="B531" t="s">
        <v>2667</v>
      </c>
      <c r="C531" t="s">
        <v>1497</v>
      </c>
      <c r="D531" t="s">
        <v>179</v>
      </c>
      <c r="E531" t="s">
        <v>983</v>
      </c>
      <c r="F531" t="s">
        <v>807</v>
      </c>
      <c r="G531" t="s">
        <v>984</v>
      </c>
      <c r="H531" t="s">
        <v>985</v>
      </c>
      <c r="I531" t="s">
        <v>957</v>
      </c>
      <c r="J531" t="s">
        <v>603</v>
      </c>
      <c r="K531" t="s">
        <v>1299</v>
      </c>
      <c r="L531" t="s">
        <v>603</v>
      </c>
      <c r="M531" s="5">
        <v>582412.41</v>
      </c>
      <c r="N531" s="5">
        <v>582412.41</v>
      </c>
      <c r="O531" s="5">
        <v>582412.41</v>
      </c>
      <c r="P531" s="5"/>
      <c r="Q531" s="16">
        <v>0</v>
      </c>
      <c r="R531" s="5"/>
      <c r="S531" s="17">
        <v>43004</v>
      </c>
      <c r="T531" s="17">
        <v>43004</v>
      </c>
      <c r="U531" s="17">
        <v>43357</v>
      </c>
      <c r="V531" s="17">
        <v>43357</v>
      </c>
      <c r="W531" s="17">
        <v>43004</v>
      </c>
      <c r="X531" s="17">
        <v>43270</v>
      </c>
      <c r="Y531" t="s">
        <v>955</v>
      </c>
      <c r="Z531" t="s">
        <v>818</v>
      </c>
      <c r="AA531" t="s">
        <v>1023</v>
      </c>
      <c r="AB531" t="s">
        <v>1024</v>
      </c>
      <c r="AC531" s="16">
        <v>2</v>
      </c>
      <c r="AD531" t="s">
        <v>795</v>
      </c>
      <c r="AE531" t="s">
        <v>961</v>
      </c>
      <c r="AF531" t="s">
        <v>739</v>
      </c>
      <c r="AG531" t="s">
        <v>993</v>
      </c>
      <c r="AJ531" t="s">
        <v>963</v>
      </c>
      <c r="AK531" t="s">
        <v>996</v>
      </c>
      <c r="AL531" t="s">
        <v>965</v>
      </c>
      <c r="AM531" t="s">
        <v>456</v>
      </c>
      <c r="AP531" t="s">
        <v>966</v>
      </c>
      <c r="AQ531" t="s">
        <v>967</v>
      </c>
      <c r="AR531" t="s">
        <v>968</v>
      </c>
      <c r="AS531" t="s">
        <v>969</v>
      </c>
      <c r="AT531" t="s">
        <v>970</v>
      </c>
      <c r="AU531" t="s">
        <v>2668</v>
      </c>
    </row>
    <row r="532" spans="2:47" ht="11" outlineLevel="1" x14ac:dyDescent="0.15">
      <c r="B532" t="s">
        <v>2669</v>
      </c>
      <c r="C532" t="s">
        <v>2190</v>
      </c>
      <c r="D532" t="s">
        <v>209</v>
      </c>
      <c r="E532" t="s">
        <v>983</v>
      </c>
      <c r="F532" t="s">
        <v>807</v>
      </c>
      <c r="G532" t="s">
        <v>984</v>
      </c>
      <c r="H532" t="s">
        <v>1272</v>
      </c>
      <c r="I532" t="s">
        <v>957</v>
      </c>
      <c r="J532" t="s">
        <v>603</v>
      </c>
      <c r="K532" t="s">
        <v>1299</v>
      </c>
      <c r="L532" t="s">
        <v>603</v>
      </c>
      <c r="M532" s="5">
        <v>578280.46</v>
      </c>
      <c r="N532" s="5">
        <v>578280.46</v>
      </c>
      <c r="O532" s="5">
        <v>578280.46</v>
      </c>
      <c r="P532" s="5"/>
      <c r="Q532" s="16">
        <v>0</v>
      </c>
      <c r="R532" s="5"/>
      <c r="S532" s="17">
        <v>42095</v>
      </c>
      <c r="T532" s="17">
        <v>42094</v>
      </c>
      <c r="U532" s="17">
        <v>42201</v>
      </c>
      <c r="V532" s="17">
        <v>42201</v>
      </c>
      <c r="W532" s="17">
        <v>42095</v>
      </c>
      <c r="X532" s="17">
        <v>42209</v>
      </c>
      <c r="Y532" t="s">
        <v>955</v>
      </c>
      <c r="Z532" t="s">
        <v>818</v>
      </c>
      <c r="AA532" t="s">
        <v>1023</v>
      </c>
      <c r="AB532" t="s">
        <v>1024</v>
      </c>
      <c r="AC532" s="16">
        <v>4</v>
      </c>
      <c r="AD532" t="s">
        <v>795</v>
      </c>
      <c r="AE532" t="s">
        <v>961</v>
      </c>
      <c r="AF532" t="s">
        <v>739</v>
      </c>
      <c r="AG532" t="s">
        <v>993</v>
      </c>
      <c r="AJ532" t="s">
        <v>963</v>
      </c>
      <c r="AK532" t="s">
        <v>996</v>
      </c>
      <c r="AL532" t="s">
        <v>965</v>
      </c>
      <c r="AM532" t="s">
        <v>456</v>
      </c>
      <c r="AP532" t="s">
        <v>966</v>
      </c>
      <c r="AQ532" t="s">
        <v>967</v>
      </c>
      <c r="AR532" t="s">
        <v>968</v>
      </c>
      <c r="AS532" t="s">
        <v>969</v>
      </c>
      <c r="AT532" t="s">
        <v>970</v>
      </c>
      <c r="AU532" t="s">
        <v>2670</v>
      </c>
    </row>
    <row r="533" spans="2:47" ht="11" outlineLevel="1" x14ac:dyDescent="0.15">
      <c r="B533" t="s">
        <v>2671</v>
      </c>
      <c r="C533" t="s">
        <v>2672</v>
      </c>
      <c r="D533" t="s">
        <v>177</v>
      </c>
      <c r="E533" t="s">
        <v>983</v>
      </c>
      <c r="F533" t="s">
        <v>798</v>
      </c>
      <c r="G533" t="s">
        <v>984</v>
      </c>
      <c r="H533" t="s">
        <v>985</v>
      </c>
      <c r="I533" t="s">
        <v>957</v>
      </c>
      <c r="J533" t="s">
        <v>638</v>
      </c>
      <c r="K533" t="s">
        <v>992</v>
      </c>
      <c r="L533" t="s">
        <v>638</v>
      </c>
      <c r="M533" s="5">
        <v>576548.01</v>
      </c>
      <c r="N533" s="5">
        <v>576548.01</v>
      </c>
      <c r="O533" s="5">
        <v>576548.01</v>
      </c>
      <c r="P533" s="5"/>
      <c r="Q533" s="16">
        <v>0</v>
      </c>
      <c r="R533" s="5"/>
      <c r="S533" s="17">
        <v>42943</v>
      </c>
      <c r="T533" s="17">
        <v>42943</v>
      </c>
      <c r="U533" s="17">
        <v>43187</v>
      </c>
      <c r="V533" s="17">
        <v>43187</v>
      </c>
      <c r="W533" s="17">
        <v>42943</v>
      </c>
      <c r="X533" s="17">
        <v>43228</v>
      </c>
      <c r="Y533" t="s">
        <v>959</v>
      </c>
      <c r="Z533" t="s">
        <v>796</v>
      </c>
      <c r="AA533" t="s">
        <v>960</v>
      </c>
      <c r="AC533" s="16"/>
      <c r="AD533" t="s">
        <v>795</v>
      </c>
      <c r="AE533" t="s">
        <v>961</v>
      </c>
      <c r="AF533" t="s">
        <v>739</v>
      </c>
      <c r="AG533" t="s">
        <v>993</v>
      </c>
      <c r="AJ533" t="s">
        <v>963</v>
      </c>
      <c r="AK533" t="s">
        <v>996</v>
      </c>
      <c r="AL533" t="s">
        <v>965</v>
      </c>
      <c r="AM533" t="s">
        <v>531</v>
      </c>
      <c r="AP533" t="s">
        <v>966</v>
      </c>
      <c r="AQ533" t="s">
        <v>967</v>
      </c>
      <c r="AR533" t="s">
        <v>968</v>
      </c>
      <c r="AS533" t="s">
        <v>969</v>
      </c>
      <c r="AT533" t="s">
        <v>970</v>
      </c>
      <c r="AU533" t="s">
        <v>2673</v>
      </c>
    </row>
    <row r="534" spans="2:47" ht="11" outlineLevel="1" x14ac:dyDescent="0.15">
      <c r="B534" t="s">
        <v>2674</v>
      </c>
      <c r="C534" t="s">
        <v>2675</v>
      </c>
      <c r="D534" t="s">
        <v>177</v>
      </c>
      <c r="E534" t="s">
        <v>983</v>
      </c>
      <c r="F534" t="s">
        <v>798</v>
      </c>
      <c r="G534" t="s">
        <v>984</v>
      </c>
      <c r="H534" t="s">
        <v>985</v>
      </c>
      <c r="I534" t="s">
        <v>957</v>
      </c>
      <c r="J534" t="s">
        <v>638</v>
      </c>
      <c r="K534" t="s">
        <v>992</v>
      </c>
      <c r="L534" t="s">
        <v>638</v>
      </c>
      <c r="M534" s="5">
        <v>573280.42000000004</v>
      </c>
      <c r="N534" s="5">
        <v>573280.42000000004</v>
      </c>
      <c r="O534" s="5">
        <v>573280.42000000004</v>
      </c>
      <c r="P534" s="5"/>
      <c r="Q534" s="16">
        <v>0</v>
      </c>
      <c r="R534" s="5"/>
      <c r="S534" s="17">
        <v>42636</v>
      </c>
      <c r="T534" s="17">
        <v>42636</v>
      </c>
      <c r="U534" s="17">
        <v>42809</v>
      </c>
      <c r="V534" s="17">
        <v>42809</v>
      </c>
      <c r="W534" s="17">
        <v>42636</v>
      </c>
      <c r="X534" s="17">
        <v>42887</v>
      </c>
      <c r="Y534" t="s">
        <v>959</v>
      </c>
      <c r="Z534" t="s">
        <v>796</v>
      </c>
      <c r="AA534" t="s">
        <v>960</v>
      </c>
      <c r="AC534" s="16">
        <v>1</v>
      </c>
      <c r="AD534" t="s">
        <v>795</v>
      </c>
      <c r="AE534" t="s">
        <v>961</v>
      </c>
      <c r="AF534" t="s">
        <v>739</v>
      </c>
      <c r="AG534" t="s">
        <v>993</v>
      </c>
      <c r="AJ534" t="s">
        <v>963</v>
      </c>
      <c r="AK534" t="s">
        <v>996</v>
      </c>
      <c r="AL534" t="s">
        <v>965</v>
      </c>
      <c r="AM534" t="s">
        <v>531</v>
      </c>
      <c r="AP534" t="s">
        <v>966</v>
      </c>
      <c r="AQ534" t="s">
        <v>967</v>
      </c>
      <c r="AR534" t="s">
        <v>968</v>
      </c>
      <c r="AS534" t="s">
        <v>969</v>
      </c>
      <c r="AT534" t="s">
        <v>970</v>
      </c>
      <c r="AU534" t="s">
        <v>2676</v>
      </c>
    </row>
    <row r="535" spans="2:47" ht="11" outlineLevel="1" x14ac:dyDescent="0.15">
      <c r="B535" t="s">
        <v>2677</v>
      </c>
      <c r="C535" t="s">
        <v>2678</v>
      </c>
      <c r="D535" t="s">
        <v>238</v>
      </c>
      <c r="E535" t="s">
        <v>983</v>
      </c>
      <c r="F535" t="s">
        <v>798</v>
      </c>
      <c r="G535" t="s">
        <v>984</v>
      </c>
      <c r="H535" t="s">
        <v>985</v>
      </c>
      <c r="I535" t="s">
        <v>957</v>
      </c>
      <c r="J535" t="s">
        <v>661</v>
      </c>
      <c r="K535" t="s">
        <v>2293</v>
      </c>
      <c r="L535" t="s">
        <v>661</v>
      </c>
      <c r="M535" s="5">
        <v>571816.38</v>
      </c>
      <c r="N535" s="5">
        <v>571816.38</v>
      </c>
      <c r="O535" s="5">
        <v>571816.38</v>
      </c>
      <c r="P535" s="5"/>
      <c r="Q535" s="16">
        <v>0</v>
      </c>
      <c r="R535" s="5"/>
      <c r="S535" s="17">
        <v>44925</v>
      </c>
      <c r="T535" s="17">
        <v>44925</v>
      </c>
      <c r="U535" s="17">
        <v>45107</v>
      </c>
      <c r="V535" s="17">
        <v>45107</v>
      </c>
      <c r="W535" s="17">
        <v>44925</v>
      </c>
      <c r="X535" s="17">
        <v>45364</v>
      </c>
      <c r="Y535" t="s">
        <v>955</v>
      </c>
      <c r="Z535" t="s">
        <v>818</v>
      </c>
      <c r="AA535" t="s">
        <v>960</v>
      </c>
      <c r="AC535" s="16"/>
      <c r="AD535" t="s">
        <v>795</v>
      </c>
      <c r="AE535" t="s">
        <v>961</v>
      </c>
      <c r="AF535" t="s">
        <v>740</v>
      </c>
      <c r="AG535" t="s">
        <v>1036</v>
      </c>
      <c r="AH535" t="s">
        <v>1058</v>
      </c>
      <c r="AI535" t="s">
        <v>1059</v>
      </c>
      <c r="AJ535" t="s">
        <v>978</v>
      </c>
      <c r="AK535" t="s">
        <v>964</v>
      </c>
      <c r="AL535" t="s">
        <v>965</v>
      </c>
      <c r="AM535" t="s">
        <v>531</v>
      </c>
      <c r="AP535" t="s">
        <v>966</v>
      </c>
      <c r="AQ535" t="s">
        <v>967</v>
      </c>
      <c r="AR535" t="s">
        <v>968</v>
      </c>
      <c r="AS535" t="s">
        <v>969</v>
      </c>
      <c r="AT535" t="s">
        <v>970</v>
      </c>
      <c r="AU535" t="s">
        <v>2679</v>
      </c>
    </row>
    <row r="536" spans="2:47" ht="11" outlineLevel="1" x14ac:dyDescent="0.15">
      <c r="B536" t="s">
        <v>2680</v>
      </c>
      <c r="C536" t="s">
        <v>2681</v>
      </c>
      <c r="D536" t="s">
        <v>2682</v>
      </c>
      <c r="E536" t="s">
        <v>835</v>
      </c>
      <c r="F536" t="s">
        <v>798</v>
      </c>
      <c r="G536" t="s">
        <v>984</v>
      </c>
      <c r="H536" t="s">
        <v>985</v>
      </c>
      <c r="I536" t="s">
        <v>957</v>
      </c>
      <c r="J536" t="s">
        <v>660</v>
      </c>
      <c r="K536" t="s">
        <v>1702</v>
      </c>
      <c r="L536" t="s">
        <v>660</v>
      </c>
      <c r="M536" s="5">
        <v>571007</v>
      </c>
      <c r="N536" s="5">
        <v>571007</v>
      </c>
      <c r="O536" s="5">
        <v>571007</v>
      </c>
      <c r="P536" s="5">
        <v>571007</v>
      </c>
      <c r="Q536" s="16">
        <v>0</v>
      </c>
      <c r="R536" s="5"/>
      <c r="S536" s="17">
        <v>44867</v>
      </c>
      <c r="T536" s="17">
        <v>44867</v>
      </c>
      <c r="U536" s="17">
        <v>45051</v>
      </c>
      <c r="V536" s="17">
        <v>45051</v>
      </c>
      <c r="W536" s="17">
        <v>44867</v>
      </c>
      <c r="X536" s="17">
        <v>45042</v>
      </c>
      <c r="Y536" t="s">
        <v>1178</v>
      </c>
      <c r="Z536" t="s">
        <v>825</v>
      </c>
      <c r="AA536" t="s">
        <v>1179</v>
      </c>
      <c r="AC536" s="16">
        <v>1</v>
      </c>
      <c r="AD536" t="s">
        <v>795</v>
      </c>
      <c r="AE536" t="s">
        <v>961</v>
      </c>
      <c r="AF536" t="s">
        <v>740</v>
      </c>
      <c r="AG536" t="s">
        <v>1036</v>
      </c>
      <c r="AH536" t="s">
        <v>1058</v>
      </c>
      <c r="AI536" t="s">
        <v>1059</v>
      </c>
      <c r="AJ536" t="s">
        <v>978</v>
      </c>
      <c r="AK536" t="s">
        <v>964</v>
      </c>
      <c r="AL536" t="s">
        <v>965</v>
      </c>
      <c r="AM536" t="s">
        <v>531</v>
      </c>
      <c r="AP536" t="s">
        <v>966</v>
      </c>
      <c r="AQ536" t="s">
        <v>967</v>
      </c>
      <c r="AR536" t="s">
        <v>968</v>
      </c>
      <c r="AS536" t="s">
        <v>969</v>
      </c>
      <c r="AT536" t="s">
        <v>970</v>
      </c>
      <c r="AU536" t="s">
        <v>2683</v>
      </c>
    </row>
    <row r="537" spans="2:47" ht="11" outlineLevel="1" x14ac:dyDescent="0.15">
      <c r="B537" t="s">
        <v>2684</v>
      </c>
      <c r="C537" t="s">
        <v>1649</v>
      </c>
      <c r="D537" t="s">
        <v>179</v>
      </c>
      <c r="E537" t="s">
        <v>983</v>
      </c>
      <c r="F537" t="s">
        <v>807</v>
      </c>
      <c r="G537" t="s">
        <v>984</v>
      </c>
      <c r="H537" t="s">
        <v>985</v>
      </c>
      <c r="I537" t="s">
        <v>957</v>
      </c>
      <c r="J537" t="s">
        <v>603</v>
      </c>
      <c r="K537" t="s">
        <v>1299</v>
      </c>
      <c r="L537" t="s">
        <v>603</v>
      </c>
      <c r="M537" s="5">
        <v>570923.96</v>
      </c>
      <c r="N537" s="5">
        <v>570923.96</v>
      </c>
      <c r="O537" s="5">
        <v>570923.96</v>
      </c>
      <c r="P537" s="5"/>
      <c r="Q537" s="16">
        <v>0</v>
      </c>
      <c r="R537" s="5"/>
      <c r="S537" s="17">
        <v>42772</v>
      </c>
      <c r="T537" s="17">
        <v>42769</v>
      </c>
      <c r="U537" s="17">
        <v>42917</v>
      </c>
      <c r="V537" s="17">
        <v>42917</v>
      </c>
      <c r="W537" s="17">
        <v>42772</v>
      </c>
      <c r="X537" s="17">
        <v>42935</v>
      </c>
      <c r="Y537" t="s">
        <v>955</v>
      </c>
      <c r="Z537" t="s">
        <v>818</v>
      </c>
      <c r="AA537" t="s">
        <v>1023</v>
      </c>
      <c r="AB537" t="s">
        <v>1289</v>
      </c>
      <c r="AC537" s="16">
        <v>6</v>
      </c>
      <c r="AD537" t="s">
        <v>795</v>
      </c>
      <c r="AE537" t="s">
        <v>961</v>
      </c>
      <c r="AF537" t="s">
        <v>755</v>
      </c>
      <c r="AG537" t="s">
        <v>1049</v>
      </c>
      <c r="AJ537" t="s">
        <v>963</v>
      </c>
      <c r="AK537" t="s">
        <v>964</v>
      </c>
      <c r="AL537" t="s">
        <v>965</v>
      </c>
      <c r="AM537" t="s">
        <v>575</v>
      </c>
      <c r="AP537" t="s">
        <v>966</v>
      </c>
      <c r="AQ537" t="s">
        <v>967</v>
      </c>
      <c r="AR537" t="s">
        <v>968</v>
      </c>
      <c r="AS537" t="s">
        <v>969</v>
      </c>
      <c r="AT537" t="s">
        <v>970</v>
      </c>
      <c r="AU537" t="s">
        <v>2685</v>
      </c>
    </row>
    <row r="538" spans="2:47" ht="11" outlineLevel="1" x14ac:dyDescent="0.15">
      <c r="B538" t="s">
        <v>2686</v>
      </c>
      <c r="C538" t="s">
        <v>2687</v>
      </c>
      <c r="D538" t="s">
        <v>186</v>
      </c>
      <c r="E538" t="s">
        <v>983</v>
      </c>
      <c r="F538" t="s">
        <v>807</v>
      </c>
      <c r="G538" t="s">
        <v>984</v>
      </c>
      <c r="H538" t="s">
        <v>985</v>
      </c>
      <c r="I538" t="s">
        <v>957</v>
      </c>
      <c r="J538" t="s">
        <v>604</v>
      </c>
      <c r="K538" t="s">
        <v>1088</v>
      </c>
      <c r="L538" t="s">
        <v>604</v>
      </c>
      <c r="M538" s="5">
        <v>570101.56999999995</v>
      </c>
      <c r="N538" s="5">
        <v>570101.56999999995</v>
      </c>
      <c r="O538" s="5">
        <v>570101.56999999995</v>
      </c>
      <c r="P538" s="5"/>
      <c r="Q538" s="16">
        <v>0</v>
      </c>
      <c r="R538" s="5"/>
      <c r="S538" s="17">
        <v>43355</v>
      </c>
      <c r="T538" s="17">
        <v>43355</v>
      </c>
      <c r="U538" s="17">
        <v>43694</v>
      </c>
      <c r="V538" s="17">
        <v>43694</v>
      </c>
      <c r="W538" s="17">
        <v>43355</v>
      </c>
      <c r="X538" s="17">
        <v>43721</v>
      </c>
      <c r="Y538" t="s">
        <v>955</v>
      </c>
      <c r="Z538" t="s">
        <v>818</v>
      </c>
      <c r="AA538" t="s">
        <v>1023</v>
      </c>
      <c r="AB538" t="s">
        <v>1024</v>
      </c>
      <c r="AC538" s="16">
        <v>4</v>
      </c>
      <c r="AD538" t="s">
        <v>795</v>
      </c>
      <c r="AE538" t="s">
        <v>961</v>
      </c>
      <c r="AF538" t="s">
        <v>739</v>
      </c>
      <c r="AG538" t="s">
        <v>993</v>
      </c>
      <c r="AJ538" t="s">
        <v>963</v>
      </c>
      <c r="AK538" t="s">
        <v>996</v>
      </c>
      <c r="AL538" t="s">
        <v>965</v>
      </c>
      <c r="AM538" t="s">
        <v>456</v>
      </c>
      <c r="AP538" t="s">
        <v>966</v>
      </c>
      <c r="AQ538" t="s">
        <v>967</v>
      </c>
      <c r="AR538" t="s">
        <v>968</v>
      </c>
      <c r="AS538" t="s">
        <v>969</v>
      </c>
      <c r="AT538" t="s">
        <v>970</v>
      </c>
      <c r="AU538" t="s">
        <v>2688</v>
      </c>
    </row>
    <row r="539" spans="2:47" ht="11" outlineLevel="1" x14ac:dyDescent="0.15">
      <c r="B539" t="s">
        <v>2689</v>
      </c>
      <c r="C539" t="s">
        <v>2690</v>
      </c>
      <c r="G539" t="s">
        <v>955</v>
      </c>
      <c r="H539" t="s">
        <v>956</v>
      </c>
      <c r="I539" t="s">
        <v>957</v>
      </c>
      <c r="J539" t="s">
        <v>2691</v>
      </c>
      <c r="K539" t="s">
        <v>2692</v>
      </c>
      <c r="L539" t="s">
        <v>2691</v>
      </c>
      <c r="M539" s="5">
        <v>562145.26</v>
      </c>
      <c r="N539" s="5">
        <v>562145.26</v>
      </c>
      <c r="O539" s="5">
        <v>562145.26</v>
      </c>
      <c r="P539" s="5"/>
      <c r="Q539" s="16">
        <v>0</v>
      </c>
      <c r="R539" s="5"/>
      <c r="S539" s="17">
        <v>41030</v>
      </c>
      <c r="T539" s="17">
        <v>41030</v>
      </c>
      <c r="U539" s="17">
        <v>41222</v>
      </c>
      <c r="V539" s="17">
        <v>41222</v>
      </c>
      <c r="W539" s="17">
        <v>41030</v>
      </c>
      <c r="X539" s="17">
        <v>42426</v>
      </c>
      <c r="Y539" t="s">
        <v>955</v>
      </c>
      <c r="Z539" t="s">
        <v>818</v>
      </c>
      <c r="AA539" t="s">
        <v>960</v>
      </c>
      <c r="AC539" s="16">
        <v>2</v>
      </c>
      <c r="AD539" t="s">
        <v>795</v>
      </c>
      <c r="AE539" t="s">
        <v>961</v>
      </c>
      <c r="AF539" t="s">
        <v>748</v>
      </c>
      <c r="AG539" t="s">
        <v>1057</v>
      </c>
      <c r="AJ539" t="s">
        <v>963</v>
      </c>
      <c r="AK539" t="s">
        <v>964</v>
      </c>
      <c r="AL539" t="s">
        <v>1340</v>
      </c>
      <c r="AM539" t="s">
        <v>531</v>
      </c>
      <c r="AP539" t="s">
        <v>966</v>
      </c>
      <c r="AQ539" t="s">
        <v>967</v>
      </c>
      <c r="AR539" t="s">
        <v>968</v>
      </c>
      <c r="AS539" t="s">
        <v>969</v>
      </c>
      <c r="AT539" t="s">
        <v>970</v>
      </c>
      <c r="AU539" t="s">
        <v>2693</v>
      </c>
    </row>
    <row r="540" spans="2:47" ht="11" outlineLevel="1" x14ac:dyDescent="0.15">
      <c r="B540" t="s">
        <v>2694</v>
      </c>
      <c r="C540" t="s">
        <v>1199</v>
      </c>
      <c r="D540" t="s">
        <v>318</v>
      </c>
      <c r="E540" t="s">
        <v>983</v>
      </c>
      <c r="F540" t="s">
        <v>807</v>
      </c>
      <c r="G540" t="s">
        <v>984</v>
      </c>
      <c r="H540" t="s">
        <v>985</v>
      </c>
      <c r="I540" t="s">
        <v>957</v>
      </c>
      <c r="J540" t="s">
        <v>610</v>
      </c>
      <c r="K540" t="s">
        <v>1294</v>
      </c>
      <c r="L540" t="s">
        <v>610</v>
      </c>
      <c r="M540" s="5">
        <v>562087.56000000006</v>
      </c>
      <c r="N540" s="5">
        <v>562087.56000000006</v>
      </c>
      <c r="O540" s="5">
        <v>562087.56000000006</v>
      </c>
      <c r="P540" s="5"/>
      <c r="Q540" s="16">
        <v>0</v>
      </c>
      <c r="R540" s="5"/>
      <c r="S540" s="17">
        <v>42184</v>
      </c>
      <c r="T540" s="17">
        <v>42184</v>
      </c>
      <c r="U540" s="17">
        <v>42268</v>
      </c>
      <c r="V540" s="17">
        <v>42268</v>
      </c>
      <c r="W540" s="17">
        <v>42184</v>
      </c>
      <c r="X540" s="17">
        <v>42298</v>
      </c>
      <c r="Y540" t="s">
        <v>955</v>
      </c>
      <c r="Z540" t="s">
        <v>818</v>
      </c>
      <c r="AA540" t="s">
        <v>1023</v>
      </c>
      <c r="AB540" t="s">
        <v>1024</v>
      </c>
      <c r="AC540" s="16">
        <v>4</v>
      </c>
      <c r="AD540" t="s">
        <v>795</v>
      </c>
      <c r="AE540" t="s">
        <v>961</v>
      </c>
      <c r="AF540" t="s">
        <v>743</v>
      </c>
      <c r="AG540" t="s">
        <v>1075</v>
      </c>
      <c r="AJ540" t="s">
        <v>963</v>
      </c>
      <c r="AK540" t="s">
        <v>1076</v>
      </c>
      <c r="AL540" t="s">
        <v>965</v>
      </c>
      <c r="AM540" t="s">
        <v>456</v>
      </c>
      <c r="AP540" t="s">
        <v>966</v>
      </c>
      <c r="AQ540" t="s">
        <v>967</v>
      </c>
      <c r="AR540" t="s">
        <v>968</v>
      </c>
      <c r="AS540" t="s">
        <v>969</v>
      </c>
      <c r="AT540" t="s">
        <v>970</v>
      </c>
      <c r="AU540" t="s">
        <v>2695</v>
      </c>
    </row>
    <row r="541" spans="2:47" ht="11" outlineLevel="1" x14ac:dyDescent="0.15">
      <c r="B541" t="s">
        <v>2696</v>
      </c>
      <c r="C541" t="s">
        <v>2697</v>
      </c>
      <c r="D541" t="s">
        <v>238</v>
      </c>
      <c r="E541" t="s">
        <v>983</v>
      </c>
      <c r="F541" t="s">
        <v>798</v>
      </c>
      <c r="G541" t="s">
        <v>984</v>
      </c>
      <c r="H541" t="s">
        <v>985</v>
      </c>
      <c r="I541" t="s">
        <v>957</v>
      </c>
      <c r="J541" t="s">
        <v>661</v>
      </c>
      <c r="K541" t="s">
        <v>2293</v>
      </c>
      <c r="L541" t="s">
        <v>661</v>
      </c>
      <c r="M541" s="5">
        <v>560746.97</v>
      </c>
      <c r="N541" s="5">
        <v>560746.97</v>
      </c>
      <c r="O541" s="5">
        <v>560746.97</v>
      </c>
      <c r="P541" s="5"/>
      <c r="Q541" s="16">
        <v>0</v>
      </c>
      <c r="R541" s="5"/>
      <c r="S541" s="17">
        <v>45119</v>
      </c>
      <c r="T541" s="17">
        <v>45118</v>
      </c>
      <c r="U541" s="17">
        <v>45279</v>
      </c>
      <c r="V541" s="17">
        <v>45279</v>
      </c>
      <c r="W541" s="17">
        <v>45119</v>
      </c>
      <c r="X541" s="17">
        <v>45504</v>
      </c>
      <c r="Y541" t="s">
        <v>955</v>
      </c>
      <c r="Z541" t="s">
        <v>818</v>
      </c>
      <c r="AA541" t="s">
        <v>960</v>
      </c>
      <c r="AC541" s="16"/>
      <c r="AD541" t="s">
        <v>795</v>
      </c>
      <c r="AE541" t="s">
        <v>961</v>
      </c>
      <c r="AF541" t="s">
        <v>740</v>
      </c>
      <c r="AG541" t="s">
        <v>1036</v>
      </c>
      <c r="AH541" t="s">
        <v>1058</v>
      </c>
      <c r="AI541" t="s">
        <v>1059</v>
      </c>
      <c r="AJ541" t="s">
        <v>978</v>
      </c>
      <c r="AK541" t="s">
        <v>964</v>
      </c>
      <c r="AL541" t="s">
        <v>965</v>
      </c>
      <c r="AM541" t="s">
        <v>531</v>
      </c>
      <c r="AP541" t="s">
        <v>966</v>
      </c>
      <c r="AQ541" t="s">
        <v>967</v>
      </c>
      <c r="AR541" t="s">
        <v>968</v>
      </c>
      <c r="AS541" t="s">
        <v>969</v>
      </c>
      <c r="AT541" t="s">
        <v>970</v>
      </c>
      <c r="AU541" t="s">
        <v>2698</v>
      </c>
    </row>
    <row r="542" spans="2:47" ht="11" outlineLevel="1" x14ac:dyDescent="0.15">
      <c r="B542" t="s">
        <v>2699</v>
      </c>
      <c r="C542" t="s">
        <v>2700</v>
      </c>
      <c r="D542" t="s">
        <v>179</v>
      </c>
      <c r="E542" t="s">
        <v>983</v>
      </c>
      <c r="F542" t="s">
        <v>807</v>
      </c>
      <c r="G542" t="s">
        <v>984</v>
      </c>
      <c r="H542" t="s">
        <v>985</v>
      </c>
      <c r="I542" t="s">
        <v>957</v>
      </c>
      <c r="J542" t="s">
        <v>603</v>
      </c>
      <c r="K542" t="s">
        <v>1299</v>
      </c>
      <c r="L542" t="s">
        <v>603</v>
      </c>
      <c r="M542" s="5">
        <v>559046.55000000005</v>
      </c>
      <c r="N542" s="5">
        <v>559046.55000000005</v>
      </c>
      <c r="O542" s="5">
        <v>559046.55000000005</v>
      </c>
      <c r="P542" s="5"/>
      <c r="Q542" s="16">
        <v>0</v>
      </c>
      <c r="R542" s="5"/>
      <c r="S542" s="17">
        <v>43347</v>
      </c>
      <c r="T542" s="17">
        <v>43347</v>
      </c>
      <c r="U542" s="17">
        <v>43628</v>
      </c>
      <c r="V542" s="17">
        <v>43628</v>
      </c>
      <c r="W542" s="17">
        <v>43347</v>
      </c>
      <c r="X542" s="17">
        <v>43721</v>
      </c>
      <c r="Y542" t="s">
        <v>955</v>
      </c>
      <c r="Z542" t="s">
        <v>818</v>
      </c>
      <c r="AA542" t="s">
        <v>1023</v>
      </c>
      <c r="AB542" t="s">
        <v>1024</v>
      </c>
      <c r="AC542" s="16">
        <v>5</v>
      </c>
      <c r="AD542" t="s">
        <v>795</v>
      </c>
      <c r="AE542" t="s">
        <v>961</v>
      </c>
      <c r="AF542" t="s">
        <v>739</v>
      </c>
      <c r="AG542" t="s">
        <v>993</v>
      </c>
      <c r="AJ542" t="s">
        <v>963</v>
      </c>
      <c r="AK542" t="s">
        <v>996</v>
      </c>
      <c r="AL542" t="s">
        <v>965</v>
      </c>
      <c r="AM542" t="s">
        <v>456</v>
      </c>
      <c r="AP542" t="s">
        <v>966</v>
      </c>
      <c r="AQ542" t="s">
        <v>967</v>
      </c>
      <c r="AR542" t="s">
        <v>968</v>
      </c>
      <c r="AS542" t="s">
        <v>969</v>
      </c>
      <c r="AT542" t="s">
        <v>970</v>
      </c>
      <c r="AU542" t="s">
        <v>2701</v>
      </c>
    </row>
    <row r="543" spans="2:47" ht="11" outlineLevel="1" x14ac:dyDescent="0.15">
      <c r="B543" t="s">
        <v>2702</v>
      </c>
      <c r="C543" t="s">
        <v>2703</v>
      </c>
      <c r="G543" t="s">
        <v>955</v>
      </c>
      <c r="H543" t="s">
        <v>956</v>
      </c>
      <c r="I543" t="s">
        <v>957</v>
      </c>
      <c r="J543" t="s">
        <v>633</v>
      </c>
      <c r="K543" t="s">
        <v>2050</v>
      </c>
      <c r="L543" t="s">
        <v>2704</v>
      </c>
      <c r="M543" s="5">
        <v>557256.91</v>
      </c>
      <c r="N543" s="5">
        <v>557256.91</v>
      </c>
      <c r="O543" s="5">
        <v>557256.91</v>
      </c>
      <c r="P543" s="5"/>
      <c r="Q543" s="16">
        <v>0</v>
      </c>
      <c r="R543" s="5"/>
      <c r="S543" s="17">
        <v>42825</v>
      </c>
      <c r="T543" s="17">
        <v>42824</v>
      </c>
      <c r="U543" s="17">
        <v>42858</v>
      </c>
      <c r="V543" s="17">
        <v>42858</v>
      </c>
      <c r="W543" s="17">
        <v>42825</v>
      </c>
      <c r="X543" s="17">
        <v>42880</v>
      </c>
      <c r="Y543" t="s">
        <v>955</v>
      </c>
      <c r="Z543" t="s">
        <v>818</v>
      </c>
      <c r="AA543" t="s">
        <v>960</v>
      </c>
      <c r="AC543" s="16">
        <v>1</v>
      </c>
      <c r="AD543" t="s">
        <v>795</v>
      </c>
      <c r="AE543" t="s">
        <v>961</v>
      </c>
      <c r="AF543" t="s">
        <v>748</v>
      </c>
      <c r="AG543" t="s">
        <v>1057</v>
      </c>
      <c r="AJ543" t="s">
        <v>963</v>
      </c>
      <c r="AK543" t="s">
        <v>964</v>
      </c>
      <c r="AL543" t="s">
        <v>965</v>
      </c>
      <c r="AM543" t="s">
        <v>575</v>
      </c>
      <c r="AP543" t="s">
        <v>966</v>
      </c>
      <c r="AQ543" t="s">
        <v>967</v>
      </c>
      <c r="AR543" t="s">
        <v>968</v>
      </c>
      <c r="AS543" t="s">
        <v>969</v>
      </c>
      <c r="AT543" t="s">
        <v>970</v>
      </c>
      <c r="AU543" t="s">
        <v>2705</v>
      </c>
    </row>
    <row r="544" spans="2:47" ht="11" outlineLevel="1" x14ac:dyDescent="0.15">
      <c r="B544" t="s">
        <v>2706</v>
      </c>
      <c r="C544" t="s">
        <v>1149</v>
      </c>
      <c r="D544" t="s">
        <v>275</v>
      </c>
      <c r="E544" t="s">
        <v>983</v>
      </c>
      <c r="F544" t="s">
        <v>798</v>
      </c>
      <c r="G544" t="s">
        <v>984</v>
      </c>
      <c r="H544" t="s">
        <v>985</v>
      </c>
      <c r="I544" t="s">
        <v>957</v>
      </c>
      <c r="J544" t="s">
        <v>675</v>
      </c>
      <c r="K544" t="s">
        <v>1756</v>
      </c>
      <c r="L544" t="s">
        <v>675</v>
      </c>
      <c r="M544" s="5">
        <v>554252</v>
      </c>
      <c r="N544" s="5">
        <v>554252</v>
      </c>
      <c r="O544" s="5">
        <v>554252</v>
      </c>
      <c r="P544" s="5"/>
      <c r="Q544" s="16">
        <v>0</v>
      </c>
      <c r="R544" s="5"/>
      <c r="S544" s="17">
        <v>41181</v>
      </c>
      <c r="T544" s="17">
        <v>41181</v>
      </c>
      <c r="U544" s="17">
        <v>42124</v>
      </c>
      <c r="V544" s="17">
        <v>42124</v>
      </c>
      <c r="W544" s="17">
        <v>41181</v>
      </c>
      <c r="X544" s="17">
        <v>43039</v>
      </c>
      <c r="Y544" t="s">
        <v>955</v>
      </c>
      <c r="Z544" t="s">
        <v>818</v>
      </c>
      <c r="AA544" t="s">
        <v>960</v>
      </c>
      <c r="AC544" s="16"/>
      <c r="AD544" t="s">
        <v>803</v>
      </c>
      <c r="AE544" t="s">
        <v>974</v>
      </c>
      <c r="AF544" t="s">
        <v>738</v>
      </c>
      <c r="AG544" t="s">
        <v>988</v>
      </c>
      <c r="AJ544" t="s">
        <v>963</v>
      </c>
      <c r="AK544" t="s">
        <v>1928</v>
      </c>
      <c r="AL544" t="s">
        <v>965</v>
      </c>
      <c r="AM544" t="s">
        <v>645</v>
      </c>
      <c r="AP544" t="s">
        <v>966</v>
      </c>
      <c r="AQ544" t="s">
        <v>967</v>
      </c>
      <c r="AR544" t="s">
        <v>968</v>
      </c>
      <c r="AS544" t="s">
        <v>969</v>
      </c>
      <c r="AT544" t="s">
        <v>970</v>
      </c>
      <c r="AU544" t="s">
        <v>2707</v>
      </c>
    </row>
    <row r="545" spans="2:47" ht="11" outlineLevel="1" x14ac:dyDescent="0.15">
      <c r="B545" t="s">
        <v>2708</v>
      </c>
      <c r="C545" t="s">
        <v>982</v>
      </c>
      <c r="D545" t="s">
        <v>275</v>
      </c>
      <c r="E545" t="s">
        <v>983</v>
      </c>
      <c r="F545" t="s">
        <v>798</v>
      </c>
      <c r="G545" t="s">
        <v>984</v>
      </c>
      <c r="H545" t="s">
        <v>985</v>
      </c>
      <c r="I545" t="s">
        <v>957</v>
      </c>
      <c r="J545" t="s">
        <v>675</v>
      </c>
      <c r="K545" t="s">
        <v>1756</v>
      </c>
      <c r="L545" t="s">
        <v>675</v>
      </c>
      <c r="M545" s="5">
        <v>554252</v>
      </c>
      <c r="N545" s="5">
        <v>554252</v>
      </c>
      <c r="O545" s="5">
        <v>554252</v>
      </c>
      <c r="P545" s="5"/>
      <c r="Q545" s="16">
        <v>0</v>
      </c>
      <c r="R545" s="5"/>
      <c r="S545" s="17">
        <v>41181</v>
      </c>
      <c r="T545" s="17">
        <v>41181</v>
      </c>
      <c r="U545" s="17">
        <v>41729</v>
      </c>
      <c r="V545" s="17">
        <v>41729</v>
      </c>
      <c r="W545" s="17">
        <v>41181</v>
      </c>
      <c r="X545" s="17">
        <v>43053</v>
      </c>
      <c r="Y545" t="s">
        <v>955</v>
      </c>
      <c r="Z545" t="s">
        <v>818</v>
      </c>
      <c r="AA545" t="s">
        <v>960</v>
      </c>
      <c r="AC545" s="16"/>
      <c r="AD545" t="s">
        <v>803</v>
      </c>
      <c r="AE545" t="s">
        <v>974</v>
      </c>
      <c r="AF545" t="s">
        <v>738</v>
      </c>
      <c r="AG545" t="s">
        <v>988</v>
      </c>
      <c r="AJ545" t="s">
        <v>963</v>
      </c>
      <c r="AK545" t="s">
        <v>1928</v>
      </c>
      <c r="AL545" t="s">
        <v>965</v>
      </c>
      <c r="AM545" t="s">
        <v>645</v>
      </c>
      <c r="AP545" t="s">
        <v>966</v>
      </c>
      <c r="AQ545" t="s">
        <v>967</v>
      </c>
      <c r="AR545" t="s">
        <v>968</v>
      </c>
      <c r="AS545" t="s">
        <v>969</v>
      </c>
      <c r="AT545" t="s">
        <v>970</v>
      </c>
      <c r="AU545" t="s">
        <v>2709</v>
      </c>
    </row>
    <row r="546" spans="2:47" ht="11" outlineLevel="1" x14ac:dyDescent="0.15">
      <c r="B546" t="s">
        <v>2710</v>
      </c>
      <c r="C546" t="s">
        <v>2711</v>
      </c>
      <c r="G546" t="s">
        <v>1140</v>
      </c>
      <c r="H546" t="s">
        <v>1141</v>
      </c>
      <c r="I546" t="s">
        <v>957</v>
      </c>
      <c r="J546" t="s">
        <v>2712</v>
      </c>
      <c r="K546" t="s">
        <v>2713</v>
      </c>
      <c r="L546" t="s">
        <v>2712</v>
      </c>
      <c r="M546" s="5">
        <v>547590</v>
      </c>
      <c r="N546" s="5">
        <v>547590</v>
      </c>
      <c r="O546" s="5">
        <v>547590</v>
      </c>
      <c r="P546" s="5"/>
      <c r="Q546" s="16">
        <v>0</v>
      </c>
      <c r="R546" s="5"/>
      <c r="S546" s="17">
        <v>43411</v>
      </c>
      <c r="T546" s="17">
        <v>43411</v>
      </c>
      <c r="U546" s="17">
        <v>43609</v>
      </c>
      <c r="V546" s="17">
        <v>43609</v>
      </c>
      <c r="W546" s="17">
        <v>43411</v>
      </c>
      <c r="X546" s="17">
        <v>43411</v>
      </c>
      <c r="Y546" t="s">
        <v>1543</v>
      </c>
      <c r="Z546" t="s">
        <v>826</v>
      </c>
      <c r="AA546" t="s">
        <v>1179</v>
      </c>
      <c r="AC546" s="16">
        <v>1</v>
      </c>
      <c r="AD546" t="s">
        <v>865</v>
      </c>
      <c r="AE546" t="s">
        <v>1683</v>
      </c>
      <c r="AF546" t="s">
        <v>750</v>
      </c>
      <c r="AG546" t="s">
        <v>1515</v>
      </c>
      <c r="AJ546" t="s">
        <v>963</v>
      </c>
      <c r="AK546" t="s">
        <v>1516</v>
      </c>
      <c r="AL546" t="s">
        <v>965</v>
      </c>
      <c r="AM546" t="s">
        <v>531</v>
      </c>
      <c r="AP546" t="s">
        <v>966</v>
      </c>
      <c r="AQ546" t="s">
        <v>967</v>
      </c>
      <c r="AR546" t="s">
        <v>968</v>
      </c>
      <c r="AS546" t="s">
        <v>969</v>
      </c>
      <c r="AT546" t="s">
        <v>970</v>
      </c>
      <c r="AU546" t="s">
        <v>2714</v>
      </c>
    </row>
    <row r="547" spans="2:47" ht="11" outlineLevel="1" x14ac:dyDescent="0.15">
      <c r="B547" t="s">
        <v>2715</v>
      </c>
      <c r="C547" t="s">
        <v>2716</v>
      </c>
      <c r="G547" t="s">
        <v>1140</v>
      </c>
      <c r="H547" t="s">
        <v>1141</v>
      </c>
      <c r="I547" t="s">
        <v>957</v>
      </c>
      <c r="J547" t="s">
        <v>2717</v>
      </c>
      <c r="K547" t="s">
        <v>2718</v>
      </c>
      <c r="L547" t="s">
        <v>2717</v>
      </c>
      <c r="M547" s="5">
        <v>547585</v>
      </c>
      <c r="N547" s="5">
        <v>547585</v>
      </c>
      <c r="O547" s="5">
        <v>796137</v>
      </c>
      <c r="P547" s="5"/>
      <c r="Q547" s="16">
        <v>0</v>
      </c>
      <c r="R547" s="5"/>
      <c r="S547" s="17">
        <v>44464</v>
      </c>
      <c r="T547" s="17">
        <v>44464</v>
      </c>
      <c r="U547" s="17">
        <v>44673</v>
      </c>
      <c r="V547" s="17">
        <v>44673</v>
      </c>
      <c r="W547" s="17">
        <v>44464</v>
      </c>
      <c r="X547" s="17">
        <v>44464</v>
      </c>
      <c r="Y547" t="s">
        <v>1543</v>
      </c>
      <c r="Z547" t="s">
        <v>826</v>
      </c>
      <c r="AA547" t="s">
        <v>1179</v>
      </c>
      <c r="AC547" s="16">
        <v>1</v>
      </c>
      <c r="AD547" t="s">
        <v>2719</v>
      </c>
      <c r="AE547" t="s">
        <v>2720</v>
      </c>
      <c r="AF547" t="s">
        <v>750</v>
      </c>
      <c r="AG547" t="s">
        <v>1515</v>
      </c>
      <c r="AH547" t="s">
        <v>1202</v>
      </c>
      <c r="AI547" t="s">
        <v>1203</v>
      </c>
      <c r="AJ547" t="s">
        <v>978</v>
      </c>
      <c r="AK547" t="s">
        <v>1516</v>
      </c>
      <c r="AL547" t="s">
        <v>1340</v>
      </c>
      <c r="AM547" t="s">
        <v>531</v>
      </c>
      <c r="AP547" t="s">
        <v>966</v>
      </c>
      <c r="AQ547" t="s">
        <v>967</v>
      </c>
      <c r="AR547" t="s">
        <v>968</v>
      </c>
      <c r="AS547" t="s">
        <v>969</v>
      </c>
      <c r="AT547" t="s">
        <v>970</v>
      </c>
      <c r="AU547" t="s">
        <v>2721</v>
      </c>
    </row>
    <row r="548" spans="2:47" ht="11" outlineLevel="1" x14ac:dyDescent="0.15">
      <c r="B548" t="s">
        <v>2722</v>
      </c>
      <c r="C548" t="s">
        <v>2723</v>
      </c>
      <c r="G548" t="s">
        <v>1140</v>
      </c>
      <c r="H548" t="s">
        <v>1141</v>
      </c>
      <c r="I548" t="s">
        <v>957</v>
      </c>
      <c r="J548" t="s">
        <v>643</v>
      </c>
      <c r="K548" t="s">
        <v>1074</v>
      </c>
      <c r="L548" t="s">
        <v>643</v>
      </c>
      <c r="M548" s="5">
        <v>546981.92000000004</v>
      </c>
      <c r="N548" s="5">
        <v>546981.92000000004</v>
      </c>
      <c r="O548" s="5">
        <v>546981.92000000004</v>
      </c>
      <c r="P548" s="5">
        <v>100007.83</v>
      </c>
      <c r="Q548" s="16">
        <v>0</v>
      </c>
      <c r="R548" s="5"/>
      <c r="S548" s="17">
        <v>44294</v>
      </c>
      <c r="T548" s="17">
        <v>44294</v>
      </c>
      <c r="U548" s="17">
        <v>44561</v>
      </c>
      <c r="V548" s="17">
        <v>44561</v>
      </c>
      <c r="W548" s="17">
        <v>44294</v>
      </c>
      <c r="X548" s="17">
        <v>45364</v>
      </c>
      <c r="Y548" t="s">
        <v>1178</v>
      </c>
      <c r="Z548" t="s">
        <v>825</v>
      </c>
      <c r="AA548" t="s">
        <v>1179</v>
      </c>
      <c r="AC548" s="16">
        <v>3</v>
      </c>
      <c r="AD548" t="s">
        <v>795</v>
      </c>
      <c r="AE548" t="s">
        <v>961</v>
      </c>
      <c r="AF548" t="s">
        <v>740</v>
      </c>
      <c r="AG548" t="s">
        <v>1036</v>
      </c>
      <c r="AH548" t="s">
        <v>1058</v>
      </c>
      <c r="AI548" t="s">
        <v>1059</v>
      </c>
      <c r="AJ548" t="s">
        <v>978</v>
      </c>
      <c r="AK548" t="s">
        <v>964</v>
      </c>
      <c r="AL548" t="s">
        <v>965</v>
      </c>
      <c r="AM548" t="s">
        <v>531</v>
      </c>
      <c r="AP548" t="s">
        <v>966</v>
      </c>
      <c r="AQ548" t="s">
        <v>967</v>
      </c>
      <c r="AR548" t="s">
        <v>968</v>
      </c>
      <c r="AS548" t="s">
        <v>969</v>
      </c>
      <c r="AT548" t="s">
        <v>970</v>
      </c>
      <c r="AU548" t="s">
        <v>2724</v>
      </c>
    </row>
    <row r="549" spans="2:47" ht="11" outlineLevel="1" x14ac:dyDescent="0.15">
      <c r="B549" t="s">
        <v>2725</v>
      </c>
      <c r="C549" t="s">
        <v>2726</v>
      </c>
      <c r="D549" t="s">
        <v>309</v>
      </c>
      <c r="E549" t="s">
        <v>835</v>
      </c>
      <c r="F549" t="s">
        <v>807</v>
      </c>
      <c r="G549" t="s">
        <v>984</v>
      </c>
      <c r="H549" t="s">
        <v>985</v>
      </c>
      <c r="I549" t="s">
        <v>957</v>
      </c>
      <c r="J549" t="s">
        <v>687</v>
      </c>
      <c r="K549" t="s">
        <v>2727</v>
      </c>
      <c r="L549" t="s">
        <v>687</v>
      </c>
      <c r="M549" s="5">
        <v>546438.68000000005</v>
      </c>
      <c r="N549" s="5">
        <v>546438.68000000005</v>
      </c>
      <c r="O549" s="5">
        <v>546438.68000000005</v>
      </c>
      <c r="P549" s="5"/>
      <c r="Q549" s="16">
        <v>0</v>
      </c>
      <c r="R549" s="5"/>
      <c r="S549" s="17">
        <v>45259</v>
      </c>
      <c r="T549" s="17">
        <v>45259</v>
      </c>
      <c r="U549" s="17">
        <v>45442</v>
      </c>
      <c r="V549" s="17">
        <v>45442</v>
      </c>
      <c r="W549" s="17">
        <v>45259</v>
      </c>
      <c r="X549" s="17">
        <v>45259</v>
      </c>
      <c r="Y549" t="s">
        <v>984</v>
      </c>
      <c r="Z549" t="s">
        <v>804</v>
      </c>
      <c r="AA549" t="s">
        <v>1000</v>
      </c>
      <c r="AC549" s="16">
        <v>1</v>
      </c>
      <c r="AD549" t="s">
        <v>795</v>
      </c>
      <c r="AE549" t="s">
        <v>961</v>
      </c>
      <c r="AF549" t="s">
        <v>740</v>
      </c>
      <c r="AG549" t="s">
        <v>1036</v>
      </c>
      <c r="AH549" t="s">
        <v>1202</v>
      </c>
      <c r="AI549" t="s">
        <v>1203</v>
      </c>
      <c r="AJ549" t="s">
        <v>978</v>
      </c>
      <c r="AK549" t="s">
        <v>964</v>
      </c>
      <c r="AL549" t="s">
        <v>965</v>
      </c>
      <c r="AM549" t="s">
        <v>531</v>
      </c>
      <c r="AP549" t="s">
        <v>966</v>
      </c>
      <c r="AQ549" t="s">
        <v>967</v>
      </c>
      <c r="AR549" t="s">
        <v>968</v>
      </c>
      <c r="AS549" t="s">
        <v>969</v>
      </c>
      <c r="AT549" t="s">
        <v>970</v>
      </c>
      <c r="AU549" t="s">
        <v>2728</v>
      </c>
    </row>
    <row r="550" spans="2:47" ht="11" outlineLevel="1" x14ac:dyDescent="0.15">
      <c r="B550" t="s">
        <v>2729</v>
      </c>
      <c r="C550" t="s">
        <v>2730</v>
      </c>
      <c r="G550" t="s">
        <v>955</v>
      </c>
      <c r="H550" t="s">
        <v>956</v>
      </c>
      <c r="I550" t="s">
        <v>957</v>
      </c>
      <c r="J550" t="s">
        <v>2731</v>
      </c>
      <c r="K550" t="s">
        <v>2732</v>
      </c>
      <c r="L550" t="s">
        <v>2731</v>
      </c>
      <c r="M550" s="5">
        <v>545155.37</v>
      </c>
      <c r="N550" s="5">
        <v>545155.37</v>
      </c>
      <c r="O550" s="5">
        <v>545155.37</v>
      </c>
      <c r="P550" s="5"/>
      <c r="Q550" s="16">
        <v>0</v>
      </c>
      <c r="R550" s="5"/>
      <c r="S550" s="17">
        <v>45855</v>
      </c>
      <c r="T550" s="17">
        <v>45859</v>
      </c>
      <c r="U550" s="17">
        <v>46203</v>
      </c>
      <c r="V550" s="17">
        <v>46203</v>
      </c>
      <c r="W550" s="17">
        <v>45855</v>
      </c>
      <c r="X550" s="17">
        <v>46035</v>
      </c>
      <c r="Y550" t="s">
        <v>984</v>
      </c>
      <c r="Z550" t="s">
        <v>804</v>
      </c>
      <c r="AA550" t="s">
        <v>1000</v>
      </c>
      <c r="AC550" s="16">
        <v>1</v>
      </c>
      <c r="AD550" t="s">
        <v>803</v>
      </c>
      <c r="AE550" t="s">
        <v>974</v>
      </c>
      <c r="AF550" t="s">
        <v>740</v>
      </c>
      <c r="AG550" t="s">
        <v>1036</v>
      </c>
      <c r="AJ550" t="s">
        <v>963</v>
      </c>
      <c r="AK550" t="s">
        <v>1082</v>
      </c>
      <c r="AL550" t="s">
        <v>965</v>
      </c>
      <c r="AM550" t="s">
        <v>456</v>
      </c>
      <c r="AP550" t="s">
        <v>966</v>
      </c>
      <c r="AQ550" t="s">
        <v>967</v>
      </c>
      <c r="AR550" t="s">
        <v>968</v>
      </c>
      <c r="AS550" t="s">
        <v>969</v>
      </c>
      <c r="AT550" t="s">
        <v>970</v>
      </c>
      <c r="AU550" t="s">
        <v>2733</v>
      </c>
    </row>
    <row r="551" spans="2:47" ht="11" outlineLevel="1" x14ac:dyDescent="0.15">
      <c r="B551" t="s">
        <v>2734</v>
      </c>
      <c r="C551" t="s">
        <v>2735</v>
      </c>
      <c r="G551" t="s">
        <v>1140</v>
      </c>
      <c r="H551" t="s">
        <v>1141</v>
      </c>
      <c r="I551" t="s">
        <v>957</v>
      </c>
      <c r="J551" t="s">
        <v>643</v>
      </c>
      <c r="K551" t="s">
        <v>1074</v>
      </c>
      <c r="L551" t="s">
        <v>643</v>
      </c>
      <c r="M551" s="5">
        <v>543199.52</v>
      </c>
      <c r="N551" s="5">
        <v>543199.52</v>
      </c>
      <c r="O551" s="5">
        <v>543199.52</v>
      </c>
      <c r="P551" s="5"/>
      <c r="Q551" s="16">
        <v>0</v>
      </c>
      <c r="R551" s="5"/>
      <c r="S551" s="17">
        <v>43490</v>
      </c>
      <c r="T551" s="17">
        <v>43490</v>
      </c>
      <c r="U551" s="17">
        <v>43599</v>
      </c>
      <c r="V551" s="17">
        <v>43599</v>
      </c>
      <c r="W551" s="17">
        <v>43490</v>
      </c>
      <c r="X551" s="17">
        <v>43586</v>
      </c>
      <c r="Y551" t="s">
        <v>1178</v>
      </c>
      <c r="Z551" t="s">
        <v>825</v>
      </c>
      <c r="AA551" t="s">
        <v>1179</v>
      </c>
      <c r="AC551" s="16">
        <v>3</v>
      </c>
      <c r="AD551" t="s">
        <v>795</v>
      </c>
      <c r="AE551" t="s">
        <v>961</v>
      </c>
      <c r="AF551" t="s">
        <v>740</v>
      </c>
      <c r="AG551" t="s">
        <v>1036</v>
      </c>
      <c r="AH551" t="s">
        <v>1058</v>
      </c>
      <c r="AI551" t="s">
        <v>1059</v>
      </c>
      <c r="AJ551" t="s">
        <v>978</v>
      </c>
      <c r="AK551" t="s">
        <v>964</v>
      </c>
      <c r="AL551" t="s">
        <v>965</v>
      </c>
      <c r="AM551" t="s">
        <v>531</v>
      </c>
      <c r="AP551" t="s">
        <v>966</v>
      </c>
      <c r="AQ551" t="s">
        <v>967</v>
      </c>
      <c r="AR551" t="s">
        <v>968</v>
      </c>
      <c r="AS551" t="s">
        <v>969</v>
      </c>
      <c r="AT551" t="s">
        <v>970</v>
      </c>
      <c r="AU551" t="s">
        <v>2736</v>
      </c>
    </row>
    <row r="552" spans="2:47" ht="11" outlineLevel="1" x14ac:dyDescent="0.15">
      <c r="B552" t="s">
        <v>2737</v>
      </c>
      <c r="C552" t="s">
        <v>2738</v>
      </c>
      <c r="G552" t="s">
        <v>1140</v>
      </c>
      <c r="H552" t="s">
        <v>1141</v>
      </c>
      <c r="I552" t="s">
        <v>957</v>
      </c>
      <c r="J552" t="s">
        <v>604</v>
      </c>
      <c r="K552" t="s">
        <v>1088</v>
      </c>
      <c r="L552" t="s">
        <v>604</v>
      </c>
      <c r="M552" s="5">
        <v>542936.26</v>
      </c>
      <c r="N552" s="5">
        <v>542936.26</v>
      </c>
      <c r="O552" s="5">
        <v>542936.26</v>
      </c>
      <c r="P552" s="5"/>
      <c r="Q552" s="16">
        <v>0</v>
      </c>
      <c r="R552" s="5"/>
      <c r="S552" s="17">
        <v>43511</v>
      </c>
      <c r="T552" s="17">
        <v>43511</v>
      </c>
      <c r="U552" s="17">
        <v>44066</v>
      </c>
      <c r="V552" s="17">
        <v>44066</v>
      </c>
      <c r="W552" s="17">
        <v>43511</v>
      </c>
      <c r="X552" s="17">
        <v>44174</v>
      </c>
      <c r="Y552" t="s">
        <v>1178</v>
      </c>
      <c r="Z552" t="s">
        <v>825</v>
      </c>
      <c r="AA552" t="s">
        <v>1179</v>
      </c>
      <c r="AC552" s="16">
        <v>1</v>
      </c>
      <c r="AD552" t="s">
        <v>795</v>
      </c>
      <c r="AE552" t="s">
        <v>961</v>
      </c>
      <c r="AF552" t="s">
        <v>748</v>
      </c>
      <c r="AG552" t="s">
        <v>1057</v>
      </c>
      <c r="AH552" t="s">
        <v>1058</v>
      </c>
      <c r="AI552" t="s">
        <v>1059</v>
      </c>
      <c r="AJ552" t="s">
        <v>978</v>
      </c>
      <c r="AK552" t="s">
        <v>964</v>
      </c>
      <c r="AL552" t="s">
        <v>965</v>
      </c>
      <c r="AM552" t="s">
        <v>531</v>
      </c>
      <c r="AP552" t="s">
        <v>966</v>
      </c>
      <c r="AQ552" t="s">
        <v>967</v>
      </c>
      <c r="AR552" t="s">
        <v>968</v>
      </c>
      <c r="AS552" t="s">
        <v>969</v>
      </c>
      <c r="AT552" t="s">
        <v>970</v>
      </c>
      <c r="AU552" t="s">
        <v>2739</v>
      </c>
    </row>
    <row r="553" spans="2:47" ht="11" outlineLevel="1" x14ac:dyDescent="0.15">
      <c r="B553" t="s">
        <v>2740</v>
      </c>
      <c r="C553" t="s">
        <v>2741</v>
      </c>
      <c r="D553" t="s">
        <v>238</v>
      </c>
      <c r="E553" t="s">
        <v>983</v>
      </c>
      <c r="F553" t="s">
        <v>798</v>
      </c>
      <c r="G553" t="s">
        <v>984</v>
      </c>
      <c r="H553" t="s">
        <v>985</v>
      </c>
      <c r="I553" t="s">
        <v>957</v>
      </c>
      <c r="J553" t="s">
        <v>661</v>
      </c>
      <c r="K553" t="s">
        <v>2293</v>
      </c>
      <c r="L553" t="s">
        <v>661</v>
      </c>
      <c r="M553" s="5">
        <v>542739.15</v>
      </c>
      <c r="N553" s="5">
        <v>542739.15</v>
      </c>
      <c r="O553" s="5">
        <v>542739.15</v>
      </c>
      <c r="P553" s="5">
        <v>542739.15</v>
      </c>
      <c r="Q553" s="16">
        <v>0</v>
      </c>
      <c r="R553" s="5"/>
      <c r="S553" s="17">
        <v>45002</v>
      </c>
      <c r="T553" s="17">
        <v>45002</v>
      </c>
      <c r="U553" s="17">
        <v>45178</v>
      </c>
      <c r="V553" s="17">
        <v>45178</v>
      </c>
      <c r="W553" s="17">
        <v>45002</v>
      </c>
      <c r="X553" s="17">
        <v>45488</v>
      </c>
      <c r="Y553" t="s">
        <v>955</v>
      </c>
      <c r="Z553" t="s">
        <v>818</v>
      </c>
      <c r="AA553" t="s">
        <v>960</v>
      </c>
      <c r="AC553" s="16"/>
      <c r="AD553" t="s">
        <v>795</v>
      </c>
      <c r="AE553" t="s">
        <v>961</v>
      </c>
      <c r="AF553" t="s">
        <v>740</v>
      </c>
      <c r="AG553" t="s">
        <v>1036</v>
      </c>
      <c r="AH553" t="s">
        <v>1058</v>
      </c>
      <c r="AI553" t="s">
        <v>1059</v>
      </c>
      <c r="AJ553" t="s">
        <v>978</v>
      </c>
      <c r="AK553" t="s">
        <v>964</v>
      </c>
      <c r="AL553" t="s">
        <v>965</v>
      </c>
      <c r="AM553" t="s">
        <v>531</v>
      </c>
      <c r="AP553" t="s">
        <v>966</v>
      </c>
      <c r="AQ553" t="s">
        <v>967</v>
      </c>
      <c r="AR553" t="s">
        <v>968</v>
      </c>
      <c r="AS553" t="s">
        <v>969</v>
      </c>
      <c r="AT553" t="s">
        <v>970</v>
      </c>
      <c r="AU553" t="s">
        <v>2742</v>
      </c>
    </row>
    <row r="554" spans="2:47" ht="11" outlineLevel="1" x14ac:dyDescent="0.15">
      <c r="B554" t="s">
        <v>2743</v>
      </c>
      <c r="C554" t="s">
        <v>2744</v>
      </c>
      <c r="D554" t="s">
        <v>177</v>
      </c>
      <c r="E554" t="s">
        <v>983</v>
      </c>
      <c r="F554" t="s">
        <v>798</v>
      </c>
      <c r="G554" t="s">
        <v>984</v>
      </c>
      <c r="H554" t="s">
        <v>985</v>
      </c>
      <c r="I554" t="s">
        <v>957</v>
      </c>
      <c r="J554" t="s">
        <v>638</v>
      </c>
      <c r="K554" t="s">
        <v>992</v>
      </c>
      <c r="L554" t="s">
        <v>638</v>
      </c>
      <c r="M554" s="5">
        <v>540228.47</v>
      </c>
      <c r="N554" s="5">
        <v>540228.47</v>
      </c>
      <c r="O554" s="5">
        <v>540228.47</v>
      </c>
      <c r="P554" s="5"/>
      <c r="Q554" s="16">
        <v>0</v>
      </c>
      <c r="R554" s="5"/>
      <c r="S554" s="17">
        <v>42640</v>
      </c>
      <c r="T554" s="17">
        <v>42640</v>
      </c>
      <c r="U554" s="17">
        <v>42802</v>
      </c>
      <c r="V554" s="17">
        <v>42802</v>
      </c>
      <c r="W554" s="17">
        <v>42640</v>
      </c>
      <c r="X554" s="17">
        <v>42908</v>
      </c>
      <c r="Y554" t="s">
        <v>959</v>
      </c>
      <c r="Z554" t="s">
        <v>796</v>
      </c>
      <c r="AA554" t="s">
        <v>960</v>
      </c>
      <c r="AC554" s="16">
        <v>1</v>
      </c>
      <c r="AD554" t="s">
        <v>795</v>
      </c>
      <c r="AE554" t="s">
        <v>961</v>
      </c>
      <c r="AF554" t="s">
        <v>739</v>
      </c>
      <c r="AG554" t="s">
        <v>993</v>
      </c>
      <c r="AJ554" t="s">
        <v>963</v>
      </c>
      <c r="AK554" t="s">
        <v>996</v>
      </c>
      <c r="AL554" t="s">
        <v>965</v>
      </c>
      <c r="AM554" t="s">
        <v>531</v>
      </c>
      <c r="AP554" t="s">
        <v>966</v>
      </c>
      <c r="AQ554" t="s">
        <v>967</v>
      </c>
      <c r="AR554" t="s">
        <v>968</v>
      </c>
      <c r="AS554" t="s">
        <v>969</v>
      </c>
      <c r="AT554" t="s">
        <v>970</v>
      </c>
      <c r="AU554" t="s">
        <v>2745</v>
      </c>
    </row>
    <row r="555" spans="2:47" ht="11" outlineLevel="1" x14ac:dyDescent="0.15">
      <c r="B555" t="s">
        <v>2746</v>
      </c>
      <c r="C555" t="s">
        <v>1271</v>
      </c>
      <c r="D555" t="s">
        <v>179</v>
      </c>
      <c r="E555" t="s">
        <v>983</v>
      </c>
      <c r="F555" t="s">
        <v>807</v>
      </c>
      <c r="G555" t="s">
        <v>984</v>
      </c>
      <c r="H555" t="s">
        <v>985</v>
      </c>
      <c r="I555" t="s">
        <v>957</v>
      </c>
      <c r="J555" t="s">
        <v>603</v>
      </c>
      <c r="K555" t="s">
        <v>1299</v>
      </c>
      <c r="L555" t="s">
        <v>603</v>
      </c>
      <c r="M555" s="5">
        <v>535511.06000000006</v>
      </c>
      <c r="N555" s="5">
        <v>535511.06000000006</v>
      </c>
      <c r="O555" s="5">
        <v>535511.06000000006</v>
      </c>
      <c r="P555" s="5"/>
      <c r="Q555" s="16">
        <v>0</v>
      </c>
      <c r="R555" s="5"/>
      <c r="S555" s="17">
        <v>43004</v>
      </c>
      <c r="T555" s="17">
        <v>43004</v>
      </c>
      <c r="U555" s="17">
        <v>43151</v>
      </c>
      <c r="V555" s="17">
        <v>43151</v>
      </c>
      <c r="W555" s="17">
        <v>43004</v>
      </c>
      <c r="X555" s="17">
        <v>43160</v>
      </c>
      <c r="Y555" t="s">
        <v>955</v>
      </c>
      <c r="Z555" t="s">
        <v>818</v>
      </c>
      <c r="AA555" t="s">
        <v>1023</v>
      </c>
      <c r="AB555" t="s">
        <v>1024</v>
      </c>
      <c r="AC555" s="16">
        <v>4</v>
      </c>
      <c r="AD555" t="s">
        <v>795</v>
      </c>
      <c r="AE555" t="s">
        <v>961</v>
      </c>
      <c r="AF555" t="s">
        <v>739</v>
      </c>
      <c r="AG555" t="s">
        <v>993</v>
      </c>
      <c r="AJ555" t="s">
        <v>963</v>
      </c>
      <c r="AK555" t="s">
        <v>996</v>
      </c>
      <c r="AL555" t="s">
        <v>965</v>
      </c>
      <c r="AM555" t="s">
        <v>456</v>
      </c>
      <c r="AP555" t="s">
        <v>966</v>
      </c>
      <c r="AQ555" t="s">
        <v>967</v>
      </c>
      <c r="AR555" t="s">
        <v>968</v>
      </c>
      <c r="AS555" t="s">
        <v>969</v>
      </c>
      <c r="AT555" t="s">
        <v>970</v>
      </c>
      <c r="AU555" t="s">
        <v>2747</v>
      </c>
    </row>
    <row r="556" spans="2:47" ht="11" outlineLevel="1" x14ac:dyDescent="0.15">
      <c r="B556" t="s">
        <v>2748</v>
      </c>
      <c r="C556" t="s">
        <v>1519</v>
      </c>
      <c r="D556" t="s">
        <v>275</v>
      </c>
      <c r="E556" t="s">
        <v>983</v>
      </c>
      <c r="F556" t="s">
        <v>798</v>
      </c>
      <c r="G556" t="s">
        <v>984</v>
      </c>
      <c r="H556" t="s">
        <v>985</v>
      </c>
      <c r="I556" t="s">
        <v>957</v>
      </c>
      <c r="J556" t="s">
        <v>675</v>
      </c>
      <c r="K556" t="s">
        <v>1756</v>
      </c>
      <c r="L556" t="s">
        <v>675</v>
      </c>
      <c r="M556" s="5">
        <v>533394</v>
      </c>
      <c r="N556" s="5">
        <v>533394</v>
      </c>
      <c r="O556" s="5">
        <v>533394</v>
      </c>
      <c r="P556" s="5"/>
      <c r="Q556" s="16">
        <v>0</v>
      </c>
      <c r="R556" s="5"/>
      <c r="S556" s="17">
        <v>41546</v>
      </c>
      <c r="T556" s="17">
        <v>41545</v>
      </c>
      <c r="U556" s="17">
        <v>41912</v>
      </c>
      <c r="V556" s="17">
        <v>41912</v>
      </c>
      <c r="W556" s="17">
        <v>41546</v>
      </c>
      <c r="X556" s="17">
        <v>43124</v>
      </c>
      <c r="Y556" t="s">
        <v>955</v>
      </c>
      <c r="Z556" t="s">
        <v>818</v>
      </c>
      <c r="AA556" t="s">
        <v>960</v>
      </c>
      <c r="AC556" s="16"/>
      <c r="AD556" t="s">
        <v>803</v>
      </c>
      <c r="AE556" t="s">
        <v>974</v>
      </c>
      <c r="AF556" t="s">
        <v>738</v>
      </c>
      <c r="AG556" t="s">
        <v>988</v>
      </c>
      <c r="AJ556" t="s">
        <v>963</v>
      </c>
      <c r="AK556" t="s">
        <v>1928</v>
      </c>
      <c r="AL556" t="s">
        <v>965</v>
      </c>
      <c r="AM556" t="s">
        <v>645</v>
      </c>
      <c r="AP556" t="s">
        <v>966</v>
      </c>
      <c r="AQ556" t="s">
        <v>967</v>
      </c>
      <c r="AR556" t="s">
        <v>968</v>
      </c>
      <c r="AS556" t="s">
        <v>969</v>
      </c>
      <c r="AT556" t="s">
        <v>970</v>
      </c>
      <c r="AU556" t="s">
        <v>2749</v>
      </c>
    </row>
    <row r="557" spans="2:47" ht="11" outlineLevel="1" x14ac:dyDescent="0.15">
      <c r="B557" t="s">
        <v>2750</v>
      </c>
      <c r="C557" t="s">
        <v>2751</v>
      </c>
      <c r="G557" t="s">
        <v>1140</v>
      </c>
      <c r="H557" t="s">
        <v>1141</v>
      </c>
      <c r="I557" t="s">
        <v>957</v>
      </c>
      <c r="J557" t="s">
        <v>2172</v>
      </c>
      <c r="K557" t="s">
        <v>2173</v>
      </c>
      <c r="L557" t="s">
        <v>2172</v>
      </c>
      <c r="M557" s="5">
        <v>531626.32999999996</v>
      </c>
      <c r="N557" s="5">
        <v>531626.32999999996</v>
      </c>
      <c r="O557" s="5">
        <v>531626.32999999996</v>
      </c>
      <c r="P557" s="5">
        <v>20486.03</v>
      </c>
      <c r="Q557" s="16">
        <v>0</v>
      </c>
      <c r="R557" s="5"/>
      <c r="S557" s="17">
        <v>45861</v>
      </c>
      <c r="T557" s="17">
        <v>45860</v>
      </c>
      <c r="U557" s="17">
        <v>46082</v>
      </c>
      <c r="V557" s="17">
        <v>46082</v>
      </c>
      <c r="W557" s="17">
        <v>45861</v>
      </c>
      <c r="X557" s="17">
        <v>46049</v>
      </c>
      <c r="Y557" t="s">
        <v>1178</v>
      </c>
      <c r="Z557" t="s">
        <v>825</v>
      </c>
      <c r="AA557" t="s">
        <v>1179</v>
      </c>
      <c r="AC557" s="16">
        <v>2</v>
      </c>
      <c r="AD557" t="s">
        <v>795</v>
      </c>
      <c r="AE557" t="s">
        <v>961</v>
      </c>
      <c r="AF557" t="s">
        <v>749</v>
      </c>
      <c r="AG557" t="s">
        <v>2216</v>
      </c>
      <c r="AH557" t="s">
        <v>1058</v>
      </c>
      <c r="AI557" t="s">
        <v>1059</v>
      </c>
      <c r="AJ557" t="s">
        <v>978</v>
      </c>
      <c r="AK557" t="s">
        <v>964</v>
      </c>
      <c r="AL557" t="s">
        <v>965</v>
      </c>
      <c r="AM557" t="s">
        <v>531</v>
      </c>
      <c r="AP557" t="s">
        <v>966</v>
      </c>
      <c r="AQ557" t="s">
        <v>967</v>
      </c>
      <c r="AR557" t="s">
        <v>968</v>
      </c>
      <c r="AS557" t="s">
        <v>969</v>
      </c>
      <c r="AT557" t="s">
        <v>970</v>
      </c>
      <c r="AU557" t="s">
        <v>2752</v>
      </c>
    </row>
    <row r="558" spans="2:47" ht="11" outlineLevel="1" x14ac:dyDescent="0.15">
      <c r="B558" t="s">
        <v>2753</v>
      </c>
      <c r="C558" t="s">
        <v>2190</v>
      </c>
      <c r="D558" t="s">
        <v>200</v>
      </c>
      <c r="E558" t="s">
        <v>983</v>
      </c>
      <c r="F558" t="s">
        <v>798</v>
      </c>
      <c r="G558" t="s">
        <v>984</v>
      </c>
      <c r="H558" t="s">
        <v>985</v>
      </c>
      <c r="I558" t="s">
        <v>957</v>
      </c>
      <c r="J558" t="s">
        <v>609</v>
      </c>
      <c r="K558" t="s">
        <v>1547</v>
      </c>
      <c r="L558" t="s">
        <v>1548</v>
      </c>
      <c r="M558" s="5">
        <v>530528.4</v>
      </c>
      <c r="N558" s="5">
        <v>530528.4</v>
      </c>
      <c r="O558" s="5">
        <v>530528.4</v>
      </c>
      <c r="P558" s="5"/>
      <c r="Q558" s="16">
        <v>0</v>
      </c>
      <c r="R558" s="5"/>
      <c r="S558" s="17">
        <v>43178</v>
      </c>
      <c r="T558" s="17">
        <v>43178</v>
      </c>
      <c r="U558" s="17">
        <v>43449</v>
      </c>
      <c r="V558" s="17">
        <v>43449</v>
      </c>
      <c r="W558" s="17">
        <v>43178</v>
      </c>
      <c r="X558" s="17">
        <v>43178</v>
      </c>
      <c r="Y558" t="s">
        <v>959</v>
      </c>
      <c r="Z558" t="s">
        <v>796</v>
      </c>
      <c r="AA558" t="s">
        <v>960</v>
      </c>
      <c r="AC558" s="16"/>
      <c r="AD558" t="s">
        <v>803</v>
      </c>
      <c r="AE558" t="s">
        <v>974</v>
      </c>
      <c r="AF558" t="s">
        <v>737</v>
      </c>
      <c r="AG558" t="s">
        <v>975</v>
      </c>
      <c r="AJ558" t="s">
        <v>963</v>
      </c>
      <c r="AK558" t="s">
        <v>979</v>
      </c>
      <c r="AL558" t="s">
        <v>965</v>
      </c>
      <c r="AM558" t="s">
        <v>456</v>
      </c>
      <c r="AP558" t="s">
        <v>966</v>
      </c>
      <c r="AQ558" t="s">
        <v>967</v>
      </c>
      <c r="AR558" t="s">
        <v>968</v>
      </c>
      <c r="AS558" t="s">
        <v>969</v>
      </c>
      <c r="AT558" t="s">
        <v>970</v>
      </c>
      <c r="AU558" t="s">
        <v>2754</v>
      </c>
    </row>
    <row r="559" spans="2:47" ht="11" outlineLevel="1" x14ac:dyDescent="0.15">
      <c r="B559" t="s">
        <v>2755</v>
      </c>
      <c r="C559" t="s">
        <v>2624</v>
      </c>
      <c r="D559" t="s">
        <v>196</v>
      </c>
      <c r="E559" t="s">
        <v>983</v>
      </c>
      <c r="F559" t="s">
        <v>807</v>
      </c>
      <c r="G559" t="s">
        <v>984</v>
      </c>
      <c r="H559" t="s">
        <v>985</v>
      </c>
      <c r="I559" t="s">
        <v>957</v>
      </c>
      <c r="J559" t="s">
        <v>604</v>
      </c>
      <c r="K559" t="s">
        <v>1088</v>
      </c>
      <c r="L559" t="s">
        <v>604</v>
      </c>
      <c r="M559" s="5">
        <v>530131.37</v>
      </c>
      <c r="N559" s="5">
        <v>530131.37</v>
      </c>
      <c r="O559" s="5">
        <v>530131.37</v>
      </c>
      <c r="P559" s="5"/>
      <c r="Q559" s="16">
        <v>0</v>
      </c>
      <c r="R559" s="5"/>
      <c r="S559" s="17">
        <v>42222</v>
      </c>
      <c r="T559" s="17">
        <v>42222</v>
      </c>
      <c r="U559" s="17">
        <v>42339</v>
      </c>
      <c r="V559" s="17">
        <v>42339</v>
      </c>
      <c r="W559" s="17">
        <v>42222</v>
      </c>
      <c r="X559" s="17">
        <v>42382</v>
      </c>
      <c r="Y559" t="s">
        <v>955</v>
      </c>
      <c r="Z559" t="s">
        <v>818</v>
      </c>
      <c r="AA559" t="s">
        <v>1023</v>
      </c>
      <c r="AB559" t="s">
        <v>1024</v>
      </c>
      <c r="AC559" s="16">
        <v>4</v>
      </c>
      <c r="AD559" t="s">
        <v>795</v>
      </c>
      <c r="AE559" t="s">
        <v>961</v>
      </c>
      <c r="AF559" t="s">
        <v>739</v>
      </c>
      <c r="AG559" t="s">
        <v>993</v>
      </c>
      <c r="AJ559" t="s">
        <v>963</v>
      </c>
      <c r="AK559" t="s">
        <v>996</v>
      </c>
      <c r="AL559" t="s">
        <v>965</v>
      </c>
      <c r="AM559" t="s">
        <v>456</v>
      </c>
      <c r="AP559" t="s">
        <v>966</v>
      </c>
      <c r="AQ559" t="s">
        <v>967</v>
      </c>
      <c r="AR559" t="s">
        <v>968</v>
      </c>
      <c r="AS559" t="s">
        <v>969</v>
      </c>
      <c r="AT559" t="s">
        <v>970</v>
      </c>
      <c r="AU559" t="s">
        <v>2756</v>
      </c>
    </row>
    <row r="560" spans="2:47" ht="11" outlineLevel="1" x14ac:dyDescent="0.15">
      <c r="B560" t="s">
        <v>2757</v>
      </c>
      <c r="C560" t="s">
        <v>2758</v>
      </c>
      <c r="G560" t="s">
        <v>1140</v>
      </c>
      <c r="H560" t="s">
        <v>1141</v>
      </c>
      <c r="I560" t="s">
        <v>957</v>
      </c>
      <c r="J560" t="s">
        <v>2759</v>
      </c>
      <c r="K560" t="s">
        <v>2760</v>
      </c>
      <c r="L560" t="s">
        <v>2759</v>
      </c>
      <c r="M560" s="5">
        <v>529331</v>
      </c>
      <c r="N560" s="5">
        <v>529331</v>
      </c>
      <c r="O560" s="5">
        <v>529331</v>
      </c>
      <c r="P560" s="5"/>
      <c r="Q560" s="16">
        <v>0</v>
      </c>
      <c r="R560" s="5"/>
      <c r="S560" s="17">
        <v>42593</v>
      </c>
      <c r="T560" s="17">
        <v>42593</v>
      </c>
      <c r="U560" s="17">
        <v>43439</v>
      </c>
      <c r="V560" s="17">
        <v>43439</v>
      </c>
      <c r="W560" s="17">
        <v>42593</v>
      </c>
      <c r="X560" s="17">
        <v>43398</v>
      </c>
      <c r="Y560" t="s">
        <v>1178</v>
      </c>
      <c r="Z560" t="s">
        <v>825</v>
      </c>
      <c r="AA560" t="s">
        <v>1179</v>
      </c>
      <c r="AC560" s="16">
        <v>2</v>
      </c>
      <c r="AD560" t="s">
        <v>795</v>
      </c>
      <c r="AE560" t="s">
        <v>961</v>
      </c>
      <c r="AF560" t="s">
        <v>750</v>
      </c>
      <c r="AG560" t="s">
        <v>1515</v>
      </c>
      <c r="AJ560" t="s">
        <v>963</v>
      </c>
      <c r="AK560" t="s">
        <v>1671</v>
      </c>
      <c r="AL560" t="s">
        <v>1340</v>
      </c>
      <c r="AM560" t="s">
        <v>531</v>
      </c>
      <c r="AP560" t="s">
        <v>966</v>
      </c>
      <c r="AQ560" t="s">
        <v>967</v>
      </c>
      <c r="AR560" t="s">
        <v>968</v>
      </c>
      <c r="AS560" t="s">
        <v>969</v>
      </c>
      <c r="AT560" t="s">
        <v>970</v>
      </c>
      <c r="AU560" t="s">
        <v>2761</v>
      </c>
    </row>
    <row r="561" spans="2:47" ht="11" outlineLevel="1" x14ac:dyDescent="0.15">
      <c r="B561" t="s">
        <v>2762</v>
      </c>
      <c r="C561" t="s">
        <v>982</v>
      </c>
      <c r="D561" t="s">
        <v>184</v>
      </c>
      <c r="E561" t="s">
        <v>835</v>
      </c>
      <c r="F561" t="s">
        <v>807</v>
      </c>
      <c r="G561" t="s">
        <v>984</v>
      </c>
      <c r="H561" t="s">
        <v>1272</v>
      </c>
      <c r="I561" t="s">
        <v>957</v>
      </c>
      <c r="J561" t="s">
        <v>637</v>
      </c>
      <c r="K561" t="s">
        <v>1053</v>
      </c>
      <c r="L561" t="s">
        <v>637</v>
      </c>
      <c r="M561" s="5">
        <v>526960.04</v>
      </c>
      <c r="N561" s="5">
        <v>526960.04</v>
      </c>
      <c r="O561" s="5">
        <v>809131.47</v>
      </c>
      <c r="P561" s="5"/>
      <c r="Q561" s="16">
        <v>0</v>
      </c>
      <c r="R561" s="5"/>
      <c r="S561" s="17">
        <v>41885</v>
      </c>
      <c r="T561" s="17">
        <v>41897</v>
      </c>
      <c r="U561" s="17">
        <v>42124</v>
      </c>
      <c r="V561" s="17">
        <v>42124</v>
      </c>
      <c r="W561" s="17">
        <v>41885</v>
      </c>
      <c r="X561" s="17">
        <v>42243</v>
      </c>
      <c r="Y561" t="s">
        <v>959</v>
      </c>
      <c r="Z561" t="s">
        <v>796</v>
      </c>
      <c r="AA561" t="s">
        <v>960</v>
      </c>
      <c r="AC561" s="16">
        <v>1</v>
      </c>
      <c r="AD561" t="s">
        <v>795</v>
      </c>
      <c r="AE561" t="s">
        <v>961</v>
      </c>
      <c r="AF561" t="s">
        <v>744</v>
      </c>
      <c r="AG561" t="s">
        <v>1025</v>
      </c>
      <c r="AJ561" t="s">
        <v>963</v>
      </c>
      <c r="AK561" t="s">
        <v>964</v>
      </c>
      <c r="AL561" t="s">
        <v>965</v>
      </c>
      <c r="AM561" t="s">
        <v>531</v>
      </c>
      <c r="AP561" t="s">
        <v>966</v>
      </c>
      <c r="AQ561" t="s">
        <v>967</v>
      </c>
      <c r="AR561" t="s">
        <v>968</v>
      </c>
      <c r="AS561" t="s">
        <v>969</v>
      </c>
      <c r="AT561" t="s">
        <v>970</v>
      </c>
      <c r="AU561" t="s">
        <v>2763</v>
      </c>
    </row>
    <row r="562" spans="2:47" ht="11" outlineLevel="1" x14ac:dyDescent="0.15">
      <c r="B562" t="s">
        <v>2764</v>
      </c>
      <c r="C562" t="s">
        <v>2765</v>
      </c>
      <c r="G562" t="s">
        <v>1140</v>
      </c>
      <c r="H562" t="s">
        <v>1141</v>
      </c>
      <c r="I562" t="s">
        <v>957</v>
      </c>
      <c r="J562" t="s">
        <v>682</v>
      </c>
      <c r="K562" t="s">
        <v>1729</v>
      </c>
      <c r="L562" t="s">
        <v>1703</v>
      </c>
      <c r="M562" s="5">
        <v>526733</v>
      </c>
      <c r="N562" s="5">
        <v>526733</v>
      </c>
      <c r="O562" s="5">
        <v>526733</v>
      </c>
      <c r="P562" s="5"/>
      <c r="Q562" s="16">
        <v>0</v>
      </c>
      <c r="R562" s="5"/>
      <c r="S562" s="17">
        <v>43272</v>
      </c>
      <c r="T562" s="17">
        <v>43272</v>
      </c>
      <c r="U562" s="17">
        <v>43425</v>
      </c>
      <c r="V562" s="17">
        <v>43425</v>
      </c>
      <c r="W562" s="17">
        <v>43272</v>
      </c>
      <c r="X562" s="17">
        <v>43376</v>
      </c>
      <c r="Y562" t="s">
        <v>1178</v>
      </c>
      <c r="Z562" t="s">
        <v>825</v>
      </c>
      <c r="AA562" t="s">
        <v>1179</v>
      </c>
      <c r="AC562" s="16">
        <v>2</v>
      </c>
      <c r="AD562" t="s">
        <v>795</v>
      </c>
      <c r="AE562" t="s">
        <v>961</v>
      </c>
      <c r="AF562" t="s">
        <v>740</v>
      </c>
      <c r="AG562" t="s">
        <v>1036</v>
      </c>
      <c r="AH562" t="s">
        <v>1058</v>
      </c>
      <c r="AI562" t="s">
        <v>1059</v>
      </c>
      <c r="AJ562" t="s">
        <v>978</v>
      </c>
      <c r="AK562" t="s">
        <v>964</v>
      </c>
      <c r="AL562" t="s">
        <v>965</v>
      </c>
      <c r="AM562" t="s">
        <v>531</v>
      </c>
      <c r="AP562" t="s">
        <v>966</v>
      </c>
      <c r="AQ562" t="s">
        <v>967</v>
      </c>
      <c r="AR562" t="s">
        <v>968</v>
      </c>
      <c r="AS562" t="s">
        <v>969</v>
      </c>
      <c r="AT562" t="s">
        <v>970</v>
      </c>
      <c r="AU562" t="s">
        <v>2766</v>
      </c>
    </row>
    <row r="563" spans="2:47" ht="11" outlineLevel="1" x14ac:dyDescent="0.15">
      <c r="B563" t="s">
        <v>2767</v>
      </c>
      <c r="C563" t="s">
        <v>2768</v>
      </c>
      <c r="G563" t="s">
        <v>1140</v>
      </c>
      <c r="H563" t="s">
        <v>1141</v>
      </c>
      <c r="I563" t="s">
        <v>957</v>
      </c>
      <c r="J563" t="s">
        <v>628</v>
      </c>
      <c r="K563" t="s">
        <v>2769</v>
      </c>
      <c r="L563" t="s">
        <v>628</v>
      </c>
      <c r="M563" s="5">
        <v>523739</v>
      </c>
      <c r="N563" s="5">
        <v>523739</v>
      </c>
      <c r="O563" s="5">
        <v>523739</v>
      </c>
      <c r="P563" s="5"/>
      <c r="Q563" s="16">
        <v>0</v>
      </c>
      <c r="R563" s="5"/>
      <c r="S563" s="17">
        <v>43007</v>
      </c>
      <c r="T563" s="17">
        <v>43007</v>
      </c>
      <c r="U563" s="17">
        <v>43677</v>
      </c>
      <c r="V563" s="17">
        <v>43677</v>
      </c>
      <c r="W563" s="17">
        <v>43007</v>
      </c>
      <c r="X563" s="17">
        <v>43626</v>
      </c>
      <c r="Y563" t="s">
        <v>1178</v>
      </c>
      <c r="Z563" t="s">
        <v>825</v>
      </c>
      <c r="AA563" t="s">
        <v>1179</v>
      </c>
      <c r="AC563" s="16">
        <v>5</v>
      </c>
      <c r="AD563" t="s">
        <v>803</v>
      </c>
      <c r="AE563" t="s">
        <v>974</v>
      </c>
      <c r="AF563" t="s">
        <v>738</v>
      </c>
      <c r="AG563" t="s">
        <v>988</v>
      </c>
      <c r="AJ563" t="s">
        <v>963</v>
      </c>
      <c r="AK563" t="s">
        <v>1928</v>
      </c>
      <c r="AL563" t="s">
        <v>965</v>
      </c>
      <c r="AM563" t="s">
        <v>531</v>
      </c>
      <c r="AP563" t="s">
        <v>966</v>
      </c>
      <c r="AQ563" t="s">
        <v>967</v>
      </c>
      <c r="AR563" t="s">
        <v>968</v>
      </c>
      <c r="AS563" t="s">
        <v>969</v>
      </c>
      <c r="AT563" t="s">
        <v>970</v>
      </c>
      <c r="AU563" t="s">
        <v>2770</v>
      </c>
    </row>
    <row r="564" spans="2:47" ht="11" outlineLevel="1" x14ac:dyDescent="0.15">
      <c r="B564" t="s">
        <v>2771</v>
      </c>
      <c r="C564" t="s">
        <v>1199</v>
      </c>
      <c r="D564" t="s">
        <v>358</v>
      </c>
      <c r="E564" t="s">
        <v>983</v>
      </c>
      <c r="F564" t="s">
        <v>807</v>
      </c>
      <c r="G564" t="s">
        <v>984</v>
      </c>
      <c r="H564" t="s">
        <v>1272</v>
      </c>
      <c r="I564" t="s">
        <v>957</v>
      </c>
      <c r="J564" t="s">
        <v>625</v>
      </c>
      <c r="K564" t="s">
        <v>2594</v>
      </c>
      <c r="L564" t="s">
        <v>625</v>
      </c>
      <c r="M564" s="5">
        <v>523237.11</v>
      </c>
      <c r="N564" s="5">
        <v>523237.11</v>
      </c>
      <c r="O564" s="5">
        <v>523237.11</v>
      </c>
      <c r="P564" s="5"/>
      <c r="Q564" s="16">
        <v>0</v>
      </c>
      <c r="R564" s="5"/>
      <c r="S564" s="17">
        <v>42013</v>
      </c>
      <c r="T564" s="17">
        <v>42013</v>
      </c>
      <c r="U564" s="17">
        <v>42159</v>
      </c>
      <c r="V564" s="17">
        <v>42159</v>
      </c>
      <c r="W564" s="17">
        <v>42013</v>
      </c>
      <c r="X564" s="17">
        <v>42191</v>
      </c>
      <c r="Y564" t="s">
        <v>955</v>
      </c>
      <c r="Z564" t="s">
        <v>818</v>
      </c>
      <c r="AA564" t="s">
        <v>1023</v>
      </c>
      <c r="AB564" t="s">
        <v>1024</v>
      </c>
      <c r="AC564" s="16">
        <v>5</v>
      </c>
      <c r="AD564" t="s">
        <v>795</v>
      </c>
      <c r="AE564" t="s">
        <v>961</v>
      </c>
      <c r="AF564" t="s">
        <v>739</v>
      </c>
      <c r="AG564" t="s">
        <v>993</v>
      </c>
      <c r="AJ564" t="s">
        <v>963</v>
      </c>
      <c r="AK564" t="s">
        <v>996</v>
      </c>
      <c r="AL564" t="s">
        <v>965</v>
      </c>
      <c r="AM564" t="s">
        <v>456</v>
      </c>
      <c r="AP564" t="s">
        <v>966</v>
      </c>
      <c r="AQ564" t="s">
        <v>967</v>
      </c>
      <c r="AR564" t="s">
        <v>968</v>
      </c>
      <c r="AS564" t="s">
        <v>969</v>
      </c>
      <c r="AT564" t="s">
        <v>970</v>
      </c>
      <c r="AU564" t="s">
        <v>2772</v>
      </c>
    </row>
    <row r="565" spans="2:47" ht="11" outlineLevel="1" x14ac:dyDescent="0.15">
      <c r="B565" t="s">
        <v>2773</v>
      </c>
      <c r="C565" t="s">
        <v>2774</v>
      </c>
      <c r="D565" t="s">
        <v>2775</v>
      </c>
      <c r="E565" t="s">
        <v>835</v>
      </c>
      <c r="F565" t="s">
        <v>807</v>
      </c>
      <c r="G565" t="s">
        <v>984</v>
      </c>
      <c r="H565" t="s">
        <v>985</v>
      </c>
      <c r="I565" t="s">
        <v>957</v>
      </c>
      <c r="J565" t="s">
        <v>669</v>
      </c>
      <c r="K565" t="s">
        <v>1498</v>
      </c>
      <c r="L565" t="s">
        <v>669</v>
      </c>
      <c r="M565" s="5">
        <v>522527</v>
      </c>
      <c r="N565" s="5">
        <v>522527</v>
      </c>
      <c r="O565" s="5">
        <v>522527</v>
      </c>
      <c r="P565" s="5"/>
      <c r="Q565" s="16">
        <v>0</v>
      </c>
      <c r="R565" s="5"/>
      <c r="S565" s="17">
        <v>43563</v>
      </c>
      <c r="T565" s="17">
        <v>43563</v>
      </c>
      <c r="U565" s="17">
        <v>43623</v>
      </c>
      <c r="V565" s="17">
        <v>43623</v>
      </c>
      <c r="W565" s="17">
        <v>43563</v>
      </c>
      <c r="X565" s="17">
        <v>43563</v>
      </c>
      <c r="Y565" t="s">
        <v>1178</v>
      </c>
      <c r="Z565" t="s">
        <v>825</v>
      </c>
      <c r="AA565" t="s">
        <v>1179</v>
      </c>
      <c r="AC565" s="16">
        <v>1</v>
      </c>
      <c r="AD565" t="s">
        <v>795</v>
      </c>
      <c r="AE565" t="s">
        <v>961</v>
      </c>
      <c r="AF565" t="s">
        <v>740</v>
      </c>
      <c r="AG565" t="s">
        <v>1036</v>
      </c>
      <c r="AJ565" t="s">
        <v>963</v>
      </c>
      <c r="AK565" t="s">
        <v>964</v>
      </c>
      <c r="AL565" t="s">
        <v>965</v>
      </c>
      <c r="AM565" t="s">
        <v>531</v>
      </c>
      <c r="AP565" t="s">
        <v>966</v>
      </c>
      <c r="AQ565" t="s">
        <v>967</v>
      </c>
      <c r="AR565" t="s">
        <v>968</v>
      </c>
      <c r="AS565" t="s">
        <v>969</v>
      </c>
      <c r="AT565" t="s">
        <v>970</v>
      </c>
      <c r="AU565" t="s">
        <v>2776</v>
      </c>
    </row>
    <row r="566" spans="2:47" ht="11" outlineLevel="1" x14ac:dyDescent="0.15">
      <c r="B566" t="s">
        <v>2777</v>
      </c>
      <c r="C566" t="s">
        <v>2778</v>
      </c>
      <c r="G566" t="s">
        <v>955</v>
      </c>
      <c r="H566" t="s">
        <v>956</v>
      </c>
      <c r="I566" t="s">
        <v>957</v>
      </c>
      <c r="J566" t="s">
        <v>2779</v>
      </c>
      <c r="K566" t="s">
        <v>2780</v>
      </c>
      <c r="L566" t="s">
        <v>2781</v>
      </c>
      <c r="M566" s="5">
        <v>521631.91</v>
      </c>
      <c r="N566" s="5">
        <v>521631.91</v>
      </c>
      <c r="O566" s="5">
        <v>521631.91</v>
      </c>
      <c r="P566" s="5"/>
      <c r="Q566" s="16">
        <v>0</v>
      </c>
      <c r="R566" s="5"/>
      <c r="S566" s="17">
        <v>42692</v>
      </c>
      <c r="T566" s="17">
        <v>42692</v>
      </c>
      <c r="U566" s="17">
        <v>42794</v>
      </c>
      <c r="V566" s="17">
        <v>42794</v>
      </c>
      <c r="W566" s="17">
        <v>42692</v>
      </c>
      <c r="X566" s="17">
        <v>42990</v>
      </c>
      <c r="Y566" t="s">
        <v>959</v>
      </c>
      <c r="Z566" t="s">
        <v>796</v>
      </c>
      <c r="AA566" t="s">
        <v>960</v>
      </c>
      <c r="AC566" s="16">
        <v>3</v>
      </c>
      <c r="AD566" t="s">
        <v>795</v>
      </c>
      <c r="AE566" t="s">
        <v>961</v>
      </c>
      <c r="AF566" t="s">
        <v>740</v>
      </c>
      <c r="AG566" t="s">
        <v>1036</v>
      </c>
      <c r="AJ566" t="s">
        <v>963</v>
      </c>
      <c r="AK566" t="s">
        <v>964</v>
      </c>
      <c r="AL566" t="s">
        <v>1340</v>
      </c>
      <c r="AM566" t="s">
        <v>531</v>
      </c>
      <c r="AP566" t="s">
        <v>966</v>
      </c>
      <c r="AQ566" t="s">
        <v>967</v>
      </c>
      <c r="AR566" t="s">
        <v>968</v>
      </c>
      <c r="AS566" t="s">
        <v>969</v>
      </c>
      <c r="AT566" t="s">
        <v>970</v>
      </c>
      <c r="AU566" t="s">
        <v>2782</v>
      </c>
    </row>
    <row r="567" spans="2:47" ht="11" outlineLevel="1" x14ac:dyDescent="0.15">
      <c r="B567" t="s">
        <v>2783</v>
      </c>
      <c r="C567" t="s">
        <v>2784</v>
      </c>
      <c r="D567" t="s">
        <v>179</v>
      </c>
      <c r="E567" t="s">
        <v>983</v>
      </c>
      <c r="F567" t="s">
        <v>807</v>
      </c>
      <c r="G567" t="s">
        <v>984</v>
      </c>
      <c r="H567" t="s">
        <v>985</v>
      </c>
      <c r="I567" t="s">
        <v>957</v>
      </c>
      <c r="J567" t="s">
        <v>603</v>
      </c>
      <c r="K567" t="s">
        <v>1299</v>
      </c>
      <c r="L567" t="s">
        <v>603</v>
      </c>
      <c r="M567" s="5">
        <v>520301.2</v>
      </c>
      <c r="N567" s="5">
        <v>520301.2</v>
      </c>
      <c r="O567" s="5">
        <v>520301.2</v>
      </c>
      <c r="P567" s="5"/>
      <c r="Q567" s="16">
        <v>0</v>
      </c>
      <c r="R567" s="5"/>
      <c r="S567" s="17">
        <v>43250</v>
      </c>
      <c r="T567" s="17">
        <v>43250</v>
      </c>
      <c r="U567" s="17">
        <v>43431</v>
      </c>
      <c r="V567" s="17">
        <v>43431</v>
      </c>
      <c r="W567" s="17">
        <v>43250</v>
      </c>
      <c r="X567" s="17">
        <v>43565</v>
      </c>
      <c r="Y567" t="s">
        <v>955</v>
      </c>
      <c r="Z567" t="s">
        <v>818</v>
      </c>
      <c r="AA567" t="s">
        <v>1023</v>
      </c>
      <c r="AB567" t="s">
        <v>1024</v>
      </c>
      <c r="AC567" s="16">
        <v>4</v>
      </c>
      <c r="AD567" t="s">
        <v>795</v>
      </c>
      <c r="AE567" t="s">
        <v>961</v>
      </c>
      <c r="AF567" t="s">
        <v>739</v>
      </c>
      <c r="AG567" t="s">
        <v>993</v>
      </c>
      <c r="AJ567" t="s">
        <v>963</v>
      </c>
      <c r="AK567" t="s">
        <v>996</v>
      </c>
      <c r="AL567" t="s">
        <v>965</v>
      </c>
      <c r="AM567" t="s">
        <v>456</v>
      </c>
      <c r="AP567" t="s">
        <v>966</v>
      </c>
      <c r="AQ567" t="s">
        <v>967</v>
      </c>
      <c r="AR567" t="s">
        <v>968</v>
      </c>
      <c r="AS567" t="s">
        <v>969</v>
      </c>
      <c r="AT567" t="s">
        <v>970</v>
      </c>
      <c r="AU567" t="s">
        <v>2785</v>
      </c>
    </row>
    <row r="568" spans="2:47" ht="11" outlineLevel="1" x14ac:dyDescent="0.15">
      <c r="B568" t="s">
        <v>2786</v>
      </c>
      <c r="C568" t="s">
        <v>1519</v>
      </c>
      <c r="D568" t="s">
        <v>248</v>
      </c>
      <c r="E568" t="s">
        <v>983</v>
      </c>
      <c r="F568" t="s">
        <v>798</v>
      </c>
      <c r="G568" t="s">
        <v>984</v>
      </c>
      <c r="H568" t="s">
        <v>985</v>
      </c>
      <c r="I568" t="s">
        <v>957</v>
      </c>
      <c r="J568" t="s">
        <v>661</v>
      </c>
      <c r="K568" t="s">
        <v>2293</v>
      </c>
      <c r="L568" t="s">
        <v>661</v>
      </c>
      <c r="M568" s="5">
        <v>520299.92</v>
      </c>
      <c r="N568" s="5">
        <v>520299.92</v>
      </c>
      <c r="O568" s="5">
        <v>520299.92</v>
      </c>
      <c r="P568" s="5"/>
      <c r="Q568" s="16">
        <v>0</v>
      </c>
      <c r="R568" s="5"/>
      <c r="S568" s="17">
        <v>42790</v>
      </c>
      <c r="T568" s="17">
        <v>42790</v>
      </c>
      <c r="U568" s="17">
        <v>43039</v>
      </c>
      <c r="V568" s="17">
        <v>43039</v>
      </c>
      <c r="W568" s="17">
        <v>42790</v>
      </c>
      <c r="X568" s="17">
        <v>43909</v>
      </c>
      <c r="Y568" t="s">
        <v>955</v>
      </c>
      <c r="Z568" t="s">
        <v>818</v>
      </c>
      <c r="AA568" t="s">
        <v>960</v>
      </c>
      <c r="AC568" s="16"/>
      <c r="AD568" t="s">
        <v>795</v>
      </c>
      <c r="AE568" t="s">
        <v>961</v>
      </c>
      <c r="AF568" t="s">
        <v>740</v>
      </c>
      <c r="AG568" t="s">
        <v>1036</v>
      </c>
      <c r="AJ568" t="s">
        <v>963</v>
      </c>
      <c r="AK568" t="s">
        <v>964</v>
      </c>
      <c r="AL568" t="s">
        <v>965</v>
      </c>
      <c r="AM568" t="s">
        <v>456</v>
      </c>
      <c r="AP568" t="s">
        <v>966</v>
      </c>
      <c r="AQ568" t="s">
        <v>967</v>
      </c>
      <c r="AR568" t="s">
        <v>968</v>
      </c>
      <c r="AS568" t="s">
        <v>969</v>
      </c>
      <c r="AT568" t="s">
        <v>970</v>
      </c>
      <c r="AU568" t="s">
        <v>2787</v>
      </c>
    </row>
    <row r="569" spans="2:47" ht="11" outlineLevel="1" x14ac:dyDescent="0.15">
      <c r="B569" t="s">
        <v>2788</v>
      </c>
      <c r="C569" t="s">
        <v>2789</v>
      </c>
      <c r="D569" t="s">
        <v>310</v>
      </c>
      <c r="E569" t="s">
        <v>854</v>
      </c>
      <c r="F569" t="s">
        <v>807</v>
      </c>
      <c r="G569" t="s">
        <v>959</v>
      </c>
      <c r="H569" t="s">
        <v>1903</v>
      </c>
      <c r="I569" t="s">
        <v>957</v>
      </c>
      <c r="J569" t="s">
        <v>688</v>
      </c>
      <c r="K569" t="s">
        <v>2790</v>
      </c>
      <c r="L569" t="s">
        <v>688</v>
      </c>
      <c r="M569" s="5">
        <v>518068</v>
      </c>
      <c r="N569" s="5">
        <v>518068</v>
      </c>
      <c r="O569" s="5">
        <v>518068</v>
      </c>
      <c r="P569" s="5"/>
      <c r="Q569" s="16">
        <v>0</v>
      </c>
      <c r="R569" s="5"/>
      <c r="S569" s="17">
        <v>44831</v>
      </c>
      <c r="T569" s="17">
        <v>44824</v>
      </c>
      <c r="U569" s="17">
        <v>45188</v>
      </c>
      <c r="V569" s="17">
        <v>45188</v>
      </c>
      <c r="W569" s="17">
        <v>44831</v>
      </c>
      <c r="X569" s="17">
        <v>44831</v>
      </c>
      <c r="Y569" t="s">
        <v>1178</v>
      </c>
      <c r="Z569" t="s">
        <v>825</v>
      </c>
      <c r="AA569" t="s">
        <v>1179</v>
      </c>
      <c r="AC569" s="16">
        <v>1</v>
      </c>
      <c r="AD569" t="s">
        <v>795</v>
      </c>
      <c r="AE569" t="s">
        <v>961</v>
      </c>
      <c r="AF569" t="s">
        <v>740</v>
      </c>
      <c r="AG569" t="s">
        <v>1036</v>
      </c>
      <c r="AH569" t="s">
        <v>1058</v>
      </c>
      <c r="AI569" t="s">
        <v>1059</v>
      </c>
      <c r="AJ569" t="s">
        <v>978</v>
      </c>
      <c r="AK569" t="s">
        <v>964</v>
      </c>
      <c r="AL569" t="s">
        <v>965</v>
      </c>
      <c r="AM569" t="s">
        <v>531</v>
      </c>
      <c r="AP569" t="s">
        <v>966</v>
      </c>
      <c r="AQ569" t="s">
        <v>967</v>
      </c>
      <c r="AR569" t="s">
        <v>968</v>
      </c>
      <c r="AS569" t="s">
        <v>969</v>
      </c>
      <c r="AT569" t="s">
        <v>970</v>
      </c>
      <c r="AU569" t="s">
        <v>2791</v>
      </c>
    </row>
    <row r="570" spans="2:47" ht="11" outlineLevel="1" x14ac:dyDescent="0.15">
      <c r="B570" t="s">
        <v>2792</v>
      </c>
      <c r="C570" t="s">
        <v>2793</v>
      </c>
      <c r="D570" t="s">
        <v>377</v>
      </c>
      <c r="E570" t="s">
        <v>1599</v>
      </c>
      <c r="F570" t="s">
        <v>807</v>
      </c>
      <c r="G570" t="s">
        <v>984</v>
      </c>
      <c r="H570" t="s">
        <v>985</v>
      </c>
      <c r="I570" t="s">
        <v>957</v>
      </c>
      <c r="J570" t="s">
        <v>628</v>
      </c>
      <c r="K570" t="s">
        <v>2769</v>
      </c>
      <c r="L570" t="s">
        <v>628</v>
      </c>
      <c r="M570" s="5">
        <v>518036</v>
      </c>
      <c r="N570" s="5">
        <v>518036</v>
      </c>
      <c r="O570" s="5">
        <v>518036</v>
      </c>
      <c r="P570" s="5"/>
      <c r="Q570" s="16">
        <v>0</v>
      </c>
      <c r="R570" s="5"/>
      <c r="S570" s="17">
        <v>42251</v>
      </c>
      <c r="T570" s="17">
        <v>42251</v>
      </c>
      <c r="U570" s="17">
        <v>42494</v>
      </c>
      <c r="V570" s="17">
        <v>42494</v>
      </c>
      <c r="W570" s="17">
        <v>42251</v>
      </c>
      <c r="X570" s="17">
        <v>42391</v>
      </c>
      <c r="Y570" t="s">
        <v>959</v>
      </c>
      <c r="Z570" t="s">
        <v>796</v>
      </c>
      <c r="AA570" t="s">
        <v>1023</v>
      </c>
      <c r="AB570" t="s">
        <v>2794</v>
      </c>
      <c r="AC570" s="16">
        <v>6</v>
      </c>
      <c r="AD570" t="s">
        <v>803</v>
      </c>
      <c r="AE570" t="s">
        <v>974</v>
      </c>
      <c r="AF570" t="s">
        <v>743</v>
      </c>
      <c r="AG570" t="s">
        <v>1075</v>
      </c>
      <c r="AJ570" t="s">
        <v>963</v>
      </c>
      <c r="AK570" t="s">
        <v>1180</v>
      </c>
      <c r="AL570" t="s">
        <v>965</v>
      </c>
      <c r="AM570" t="s">
        <v>456</v>
      </c>
      <c r="AP570" t="s">
        <v>966</v>
      </c>
      <c r="AQ570" t="s">
        <v>967</v>
      </c>
      <c r="AR570" t="s">
        <v>968</v>
      </c>
      <c r="AS570" t="s">
        <v>969</v>
      </c>
      <c r="AT570" t="s">
        <v>970</v>
      </c>
      <c r="AU570" t="s">
        <v>2795</v>
      </c>
    </row>
    <row r="571" spans="2:47" ht="11" outlineLevel="1" x14ac:dyDescent="0.15">
      <c r="B571" t="s">
        <v>2796</v>
      </c>
      <c r="C571" t="s">
        <v>2797</v>
      </c>
      <c r="D571" t="s">
        <v>356</v>
      </c>
      <c r="E571" t="s">
        <v>854</v>
      </c>
      <c r="F571" t="s">
        <v>807</v>
      </c>
      <c r="G571" t="s">
        <v>959</v>
      </c>
      <c r="H571" t="s">
        <v>1903</v>
      </c>
      <c r="I571" t="s">
        <v>957</v>
      </c>
      <c r="J571" t="s">
        <v>665</v>
      </c>
      <c r="K571" t="s">
        <v>1904</v>
      </c>
      <c r="L571" t="s">
        <v>665</v>
      </c>
      <c r="M571" s="5">
        <v>517505.89</v>
      </c>
      <c r="N571" s="5">
        <v>517505.89</v>
      </c>
      <c r="O571" s="5">
        <v>517505.89</v>
      </c>
      <c r="P571" s="5"/>
      <c r="Q571" s="16">
        <v>0</v>
      </c>
      <c r="R571" s="5"/>
      <c r="S571" s="17">
        <v>45734</v>
      </c>
      <c r="T571" s="17">
        <v>45734</v>
      </c>
      <c r="U571" s="17">
        <v>46326</v>
      </c>
      <c r="V571" s="17">
        <v>46326</v>
      </c>
      <c r="W571" s="17">
        <v>45734</v>
      </c>
      <c r="X571" s="17">
        <v>45926</v>
      </c>
      <c r="Y571" t="s">
        <v>1178</v>
      </c>
      <c r="Z571" t="s">
        <v>825</v>
      </c>
      <c r="AA571" t="s">
        <v>1179</v>
      </c>
      <c r="AC571" s="16">
        <v>2</v>
      </c>
      <c r="AD571" t="s">
        <v>795</v>
      </c>
      <c r="AE571" t="s">
        <v>961</v>
      </c>
      <c r="AF571" t="s">
        <v>748</v>
      </c>
      <c r="AG571" t="s">
        <v>1057</v>
      </c>
      <c r="AJ571" t="s">
        <v>963</v>
      </c>
      <c r="AK571" t="s">
        <v>964</v>
      </c>
      <c r="AL571" t="s">
        <v>965</v>
      </c>
      <c r="AM571" t="s">
        <v>531</v>
      </c>
      <c r="AP571" t="s">
        <v>966</v>
      </c>
      <c r="AQ571" t="s">
        <v>967</v>
      </c>
      <c r="AR571" t="s">
        <v>968</v>
      </c>
      <c r="AS571" t="s">
        <v>969</v>
      </c>
      <c r="AT571" t="s">
        <v>970</v>
      </c>
      <c r="AU571" t="s">
        <v>2798</v>
      </c>
    </row>
    <row r="572" spans="2:47" ht="11" outlineLevel="1" x14ac:dyDescent="0.15">
      <c r="B572" t="s">
        <v>2799</v>
      </c>
      <c r="C572" t="s">
        <v>2800</v>
      </c>
      <c r="G572" t="s">
        <v>1140</v>
      </c>
      <c r="H572" t="s">
        <v>1141</v>
      </c>
      <c r="I572" t="s">
        <v>957</v>
      </c>
      <c r="J572" t="s">
        <v>2801</v>
      </c>
      <c r="K572" t="s">
        <v>2802</v>
      </c>
      <c r="L572" t="s">
        <v>2801</v>
      </c>
      <c r="M572" s="5">
        <v>517252</v>
      </c>
      <c r="N572" s="5">
        <v>517252</v>
      </c>
      <c r="O572" s="5">
        <v>517252</v>
      </c>
      <c r="P572" s="5"/>
      <c r="Q572" s="16">
        <v>0</v>
      </c>
      <c r="R572" s="5"/>
      <c r="S572" s="17">
        <v>42212</v>
      </c>
      <c r="T572" s="17">
        <v>42212</v>
      </c>
      <c r="U572" s="17">
        <v>43182</v>
      </c>
      <c r="V572" s="17">
        <v>43182</v>
      </c>
      <c r="W572" s="17">
        <v>42212</v>
      </c>
      <c r="X572" s="17">
        <v>42934</v>
      </c>
      <c r="Y572" t="s">
        <v>1178</v>
      </c>
      <c r="Z572" t="s">
        <v>825</v>
      </c>
      <c r="AA572" t="s">
        <v>1179</v>
      </c>
      <c r="AC572" s="16">
        <v>2</v>
      </c>
      <c r="AD572" t="s">
        <v>2803</v>
      </c>
      <c r="AE572" t="s">
        <v>2804</v>
      </c>
      <c r="AF572" t="s">
        <v>750</v>
      </c>
      <c r="AG572" t="s">
        <v>1515</v>
      </c>
      <c r="AJ572" t="s">
        <v>963</v>
      </c>
      <c r="AK572" t="s">
        <v>1516</v>
      </c>
      <c r="AL572" t="s">
        <v>1340</v>
      </c>
      <c r="AM572" t="s">
        <v>531</v>
      </c>
      <c r="AP572" t="s">
        <v>966</v>
      </c>
      <c r="AQ572" t="s">
        <v>967</v>
      </c>
      <c r="AR572" t="s">
        <v>968</v>
      </c>
      <c r="AS572" t="s">
        <v>969</v>
      </c>
      <c r="AT572" t="s">
        <v>970</v>
      </c>
      <c r="AU572" t="s">
        <v>2805</v>
      </c>
    </row>
    <row r="573" spans="2:47" ht="11" outlineLevel="1" x14ac:dyDescent="0.15">
      <c r="B573" t="s">
        <v>2806</v>
      </c>
      <c r="C573" t="s">
        <v>2807</v>
      </c>
      <c r="D573" t="s">
        <v>184</v>
      </c>
      <c r="E573" t="s">
        <v>835</v>
      </c>
      <c r="F573" t="s">
        <v>807</v>
      </c>
      <c r="G573" t="s">
        <v>984</v>
      </c>
      <c r="H573" t="s">
        <v>985</v>
      </c>
      <c r="I573" t="s">
        <v>957</v>
      </c>
      <c r="J573" t="s">
        <v>637</v>
      </c>
      <c r="K573" t="s">
        <v>1053</v>
      </c>
      <c r="L573" t="s">
        <v>637</v>
      </c>
      <c r="M573" s="5">
        <v>516410.53</v>
      </c>
      <c r="N573" s="5">
        <v>516410.53</v>
      </c>
      <c r="O573" s="5">
        <v>516410.53</v>
      </c>
      <c r="P573" s="5"/>
      <c r="Q573" s="16">
        <v>0</v>
      </c>
      <c r="R573" s="5"/>
      <c r="S573" s="17">
        <v>42972</v>
      </c>
      <c r="T573" s="17">
        <v>42977</v>
      </c>
      <c r="U573" s="17">
        <v>43074</v>
      </c>
      <c r="V573" s="17">
        <v>43074</v>
      </c>
      <c r="W573" s="17">
        <v>42972</v>
      </c>
      <c r="X573" s="17">
        <v>43320</v>
      </c>
      <c r="Y573" t="s">
        <v>959</v>
      </c>
      <c r="Z573" t="s">
        <v>796</v>
      </c>
      <c r="AA573" t="s">
        <v>960</v>
      </c>
      <c r="AC573" s="16">
        <v>3</v>
      </c>
      <c r="AD573" t="s">
        <v>795</v>
      </c>
      <c r="AE573" t="s">
        <v>961</v>
      </c>
      <c r="AF573" t="s">
        <v>744</v>
      </c>
      <c r="AG573" t="s">
        <v>1025</v>
      </c>
      <c r="AJ573" t="s">
        <v>963</v>
      </c>
      <c r="AK573" t="s">
        <v>964</v>
      </c>
      <c r="AL573" t="s">
        <v>965</v>
      </c>
      <c r="AM573" t="s">
        <v>531</v>
      </c>
      <c r="AP573" t="s">
        <v>966</v>
      </c>
      <c r="AQ573" t="s">
        <v>967</v>
      </c>
      <c r="AR573" t="s">
        <v>968</v>
      </c>
      <c r="AS573" t="s">
        <v>969</v>
      </c>
      <c r="AT573" t="s">
        <v>970</v>
      </c>
      <c r="AU573" t="s">
        <v>2808</v>
      </c>
    </row>
    <row r="574" spans="2:47" ht="11" outlineLevel="1" x14ac:dyDescent="0.15">
      <c r="B574" t="s">
        <v>2809</v>
      </c>
      <c r="C574" t="s">
        <v>2810</v>
      </c>
      <c r="D574" t="s">
        <v>179</v>
      </c>
      <c r="E574" t="s">
        <v>983</v>
      </c>
      <c r="F574" t="s">
        <v>807</v>
      </c>
      <c r="G574" t="s">
        <v>984</v>
      </c>
      <c r="H574" t="s">
        <v>985</v>
      </c>
      <c r="I574" t="s">
        <v>957</v>
      </c>
      <c r="J574" t="s">
        <v>603</v>
      </c>
      <c r="K574" t="s">
        <v>1299</v>
      </c>
      <c r="L574" t="s">
        <v>603</v>
      </c>
      <c r="M574" s="5">
        <v>515190.11</v>
      </c>
      <c r="N574" s="5">
        <v>515190.11</v>
      </c>
      <c r="O574" s="5">
        <v>515190.11</v>
      </c>
      <c r="P574" s="5"/>
      <c r="Q574" s="16">
        <v>0</v>
      </c>
      <c r="R574" s="5"/>
      <c r="S574" s="17">
        <v>43362</v>
      </c>
      <c r="T574" s="17">
        <v>43362</v>
      </c>
      <c r="U574" s="17">
        <v>43640</v>
      </c>
      <c r="V574" s="17">
        <v>43640</v>
      </c>
      <c r="W574" s="17">
        <v>43362</v>
      </c>
      <c r="X574" s="17">
        <v>43677</v>
      </c>
      <c r="Y574" t="s">
        <v>955</v>
      </c>
      <c r="Z574" t="s">
        <v>818</v>
      </c>
      <c r="AA574" t="s">
        <v>1023</v>
      </c>
      <c r="AB574" t="s">
        <v>1024</v>
      </c>
      <c r="AC574" s="16">
        <v>1</v>
      </c>
      <c r="AD574" t="s">
        <v>795</v>
      </c>
      <c r="AE574" t="s">
        <v>961</v>
      </c>
      <c r="AF574" t="s">
        <v>739</v>
      </c>
      <c r="AG574" t="s">
        <v>993</v>
      </c>
      <c r="AJ574" t="s">
        <v>963</v>
      </c>
      <c r="AK574" t="s">
        <v>996</v>
      </c>
      <c r="AL574" t="s">
        <v>965</v>
      </c>
      <c r="AM574" t="s">
        <v>456</v>
      </c>
      <c r="AP574" t="s">
        <v>966</v>
      </c>
      <c r="AQ574" t="s">
        <v>967</v>
      </c>
      <c r="AR574" t="s">
        <v>968</v>
      </c>
      <c r="AS574" t="s">
        <v>969</v>
      </c>
      <c r="AT574" t="s">
        <v>970</v>
      </c>
      <c r="AU574" t="s">
        <v>2811</v>
      </c>
    </row>
    <row r="575" spans="2:47" ht="11" outlineLevel="1" x14ac:dyDescent="0.15">
      <c r="B575" t="s">
        <v>2812</v>
      </c>
      <c r="C575" t="s">
        <v>2813</v>
      </c>
      <c r="D575" t="s">
        <v>251</v>
      </c>
      <c r="E575" t="s">
        <v>854</v>
      </c>
      <c r="F575" t="s">
        <v>798</v>
      </c>
      <c r="G575" t="s">
        <v>959</v>
      </c>
      <c r="H575" t="s">
        <v>1903</v>
      </c>
      <c r="I575" t="s">
        <v>957</v>
      </c>
      <c r="J575" t="s">
        <v>665</v>
      </c>
      <c r="K575" t="s">
        <v>1904</v>
      </c>
      <c r="L575" t="s">
        <v>665</v>
      </c>
      <c r="M575" s="5">
        <v>514082.32</v>
      </c>
      <c r="N575" s="5">
        <v>514082.32</v>
      </c>
      <c r="O575" s="5">
        <v>514082.32</v>
      </c>
      <c r="P575" s="5"/>
      <c r="Q575" s="16">
        <v>0</v>
      </c>
      <c r="R575" s="5"/>
      <c r="S575" s="17">
        <v>43888</v>
      </c>
      <c r="T575" s="17">
        <v>43879</v>
      </c>
      <c r="U575" s="17">
        <v>44742</v>
      </c>
      <c r="V575" s="17">
        <v>44742</v>
      </c>
      <c r="W575" s="17">
        <v>43888</v>
      </c>
      <c r="X575" s="17">
        <v>44993</v>
      </c>
      <c r="Y575" t="s">
        <v>1543</v>
      </c>
      <c r="Z575" t="s">
        <v>826</v>
      </c>
      <c r="AA575" t="s">
        <v>1179</v>
      </c>
      <c r="AC575" s="16">
        <v>1</v>
      </c>
      <c r="AD575" t="s">
        <v>795</v>
      </c>
      <c r="AE575" t="s">
        <v>961</v>
      </c>
      <c r="AF575" t="s">
        <v>740</v>
      </c>
      <c r="AG575" t="s">
        <v>1036</v>
      </c>
      <c r="AH575" t="s">
        <v>1058</v>
      </c>
      <c r="AI575" t="s">
        <v>1059</v>
      </c>
      <c r="AJ575" t="s">
        <v>978</v>
      </c>
      <c r="AK575" t="s">
        <v>964</v>
      </c>
      <c r="AL575" t="s">
        <v>965</v>
      </c>
      <c r="AM575" t="s">
        <v>531</v>
      </c>
      <c r="AP575" t="s">
        <v>966</v>
      </c>
      <c r="AQ575" t="s">
        <v>967</v>
      </c>
      <c r="AR575" t="s">
        <v>968</v>
      </c>
      <c r="AS575" t="s">
        <v>969</v>
      </c>
      <c r="AT575" t="s">
        <v>970</v>
      </c>
      <c r="AU575" t="s">
        <v>2814</v>
      </c>
    </row>
    <row r="576" spans="2:47" ht="11" outlineLevel="1" x14ac:dyDescent="0.15">
      <c r="B576" t="s">
        <v>2815</v>
      </c>
      <c r="C576" t="s">
        <v>2816</v>
      </c>
      <c r="G576" t="s">
        <v>1140</v>
      </c>
      <c r="H576" t="s">
        <v>1141</v>
      </c>
      <c r="I576" t="s">
        <v>957</v>
      </c>
      <c r="J576" t="s">
        <v>2391</v>
      </c>
      <c r="K576" t="s">
        <v>2392</v>
      </c>
      <c r="L576" t="s">
        <v>2393</v>
      </c>
      <c r="M576" s="5">
        <v>513440</v>
      </c>
      <c r="N576" s="5">
        <v>513440</v>
      </c>
      <c r="O576" s="5">
        <v>513440</v>
      </c>
      <c r="P576" s="5"/>
      <c r="Q576" s="16">
        <v>0</v>
      </c>
      <c r="R576" s="5"/>
      <c r="S576" s="17">
        <v>45160</v>
      </c>
      <c r="T576" s="17">
        <v>45160</v>
      </c>
      <c r="U576" s="17">
        <v>45425</v>
      </c>
      <c r="V576" s="17">
        <v>45425</v>
      </c>
      <c r="W576" s="17">
        <v>45160</v>
      </c>
      <c r="X576" s="17">
        <v>45160</v>
      </c>
      <c r="Y576" t="s">
        <v>1543</v>
      </c>
      <c r="Z576" t="s">
        <v>826</v>
      </c>
      <c r="AA576" t="s">
        <v>1179</v>
      </c>
      <c r="AC576" s="16">
        <v>1</v>
      </c>
      <c r="AD576" t="s">
        <v>795</v>
      </c>
      <c r="AE576" t="s">
        <v>961</v>
      </c>
      <c r="AF576" t="s">
        <v>744</v>
      </c>
      <c r="AG576" t="s">
        <v>1025</v>
      </c>
      <c r="AH576" t="s">
        <v>1058</v>
      </c>
      <c r="AI576" t="s">
        <v>1059</v>
      </c>
      <c r="AJ576" t="s">
        <v>978</v>
      </c>
      <c r="AK576" t="s">
        <v>964</v>
      </c>
      <c r="AL576" t="s">
        <v>965</v>
      </c>
      <c r="AM576" t="s">
        <v>531</v>
      </c>
      <c r="AP576" t="s">
        <v>966</v>
      </c>
      <c r="AQ576" t="s">
        <v>967</v>
      </c>
      <c r="AR576" t="s">
        <v>968</v>
      </c>
      <c r="AS576" t="s">
        <v>969</v>
      </c>
      <c r="AT576" t="s">
        <v>970</v>
      </c>
      <c r="AU576" t="s">
        <v>2817</v>
      </c>
    </row>
    <row r="577" spans="2:47" ht="11" outlineLevel="1" x14ac:dyDescent="0.15">
      <c r="B577" t="s">
        <v>2818</v>
      </c>
      <c r="C577" t="s">
        <v>1383</v>
      </c>
      <c r="D577" t="s">
        <v>328</v>
      </c>
      <c r="E577" t="s">
        <v>983</v>
      </c>
      <c r="F577" t="s">
        <v>798</v>
      </c>
      <c r="G577" t="s">
        <v>984</v>
      </c>
      <c r="H577" t="s">
        <v>985</v>
      </c>
      <c r="I577" t="s">
        <v>957</v>
      </c>
      <c r="J577" t="s">
        <v>698</v>
      </c>
      <c r="K577" t="s">
        <v>2122</v>
      </c>
      <c r="L577" t="s">
        <v>698</v>
      </c>
      <c r="M577" s="5">
        <v>509905.1</v>
      </c>
      <c r="N577" s="5">
        <v>509905.1</v>
      </c>
      <c r="O577" s="5">
        <v>509905.1</v>
      </c>
      <c r="P577" s="5"/>
      <c r="Q577" s="16">
        <v>0</v>
      </c>
      <c r="R577" s="5"/>
      <c r="S577" s="17">
        <v>41960</v>
      </c>
      <c r="T577" s="17">
        <v>41956</v>
      </c>
      <c r="U577" s="17">
        <v>42130</v>
      </c>
      <c r="V577" s="17">
        <v>42130</v>
      </c>
      <c r="W577" s="17">
        <v>41960</v>
      </c>
      <c r="X577" s="17">
        <v>42087</v>
      </c>
      <c r="Y577" t="s">
        <v>959</v>
      </c>
      <c r="Z577" t="s">
        <v>796</v>
      </c>
      <c r="AA577" t="s">
        <v>960</v>
      </c>
      <c r="AC577" s="16">
        <v>3</v>
      </c>
      <c r="AD577" t="s">
        <v>795</v>
      </c>
      <c r="AE577" t="s">
        <v>961</v>
      </c>
      <c r="AF577" t="s">
        <v>740</v>
      </c>
      <c r="AG577" t="s">
        <v>1036</v>
      </c>
      <c r="AJ577" t="s">
        <v>963</v>
      </c>
      <c r="AK577" t="s">
        <v>964</v>
      </c>
      <c r="AL577" t="s">
        <v>965</v>
      </c>
      <c r="AM577" t="s">
        <v>456</v>
      </c>
      <c r="AP577" t="s">
        <v>966</v>
      </c>
      <c r="AQ577" t="s">
        <v>967</v>
      </c>
      <c r="AR577" t="s">
        <v>968</v>
      </c>
      <c r="AS577" t="s">
        <v>969</v>
      </c>
      <c r="AT577" t="s">
        <v>970</v>
      </c>
      <c r="AU577" t="s">
        <v>2819</v>
      </c>
    </row>
    <row r="578" spans="2:47" ht="11" outlineLevel="1" x14ac:dyDescent="0.15">
      <c r="B578" t="s">
        <v>2820</v>
      </c>
      <c r="C578" t="s">
        <v>2821</v>
      </c>
      <c r="G578" t="s">
        <v>1140</v>
      </c>
      <c r="H578" t="s">
        <v>1141</v>
      </c>
      <c r="I578" t="s">
        <v>957</v>
      </c>
      <c r="J578" t="s">
        <v>694</v>
      </c>
      <c r="K578" t="s">
        <v>1832</v>
      </c>
      <c r="L578" t="s">
        <v>694</v>
      </c>
      <c r="M578" s="5">
        <v>508289</v>
      </c>
      <c r="N578" s="5">
        <v>508289</v>
      </c>
      <c r="O578" s="5">
        <v>508289</v>
      </c>
      <c r="P578" s="5"/>
      <c r="Q578" s="16">
        <v>0</v>
      </c>
      <c r="R578" s="5"/>
      <c r="S578" s="17">
        <v>44098</v>
      </c>
      <c r="T578" s="17">
        <v>44097</v>
      </c>
      <c r="U578" s="17">
        <v>44512</v>
      </c>
      <c r="V578" s="17">
        <v>44512</v>
      </c>
      <c r="W578" s="17">
        <v>44098</v>
      </c>
      <c r="X578" s="17">
        <v>44474</v>
      </c>
      <c r="Y578" t="s">
        <v>1178</v>
      </c>
      <c r="Z578" t="s">
        <v>825</v>
      </c>
      <c r="AA578" t="s">
        <v>1179</v>
      </c>
      <c r="AC578" s="16">
        <v>4</v>
      </c>
      <c r="AD578" t="s">
        <v>795</v>
      </c>
      <c r="AE578" t="s">
        <v>961</v>
      </c>
      <c r="AF578" t="s">
        <v>757</v>
      </c>
      <c r="AG578" t="s">
        <v>1801</v>
      </c>
      <c r="AH578" t="s">
        <v>1202</v>
      </c>
      <c r="AI578" t="s">
        <v>1203</v>
      </c>
      <c r="AJ578" t="s">
        <v>978</v>
      </c>
      <c r="AK578" t="s">
        <v>964</v>
      </c>
      <c r="AL578" t="s">
        <v>965</v>
      </c>
      <c r="AM578" t="s">
        <v>531</v>
      </c>
      <c r="AP578" t="s">
        <v>966</v>
      </c>
      <c r="AQ578" t="s">
        <v>967</v>
      </c>
      <c r="AR578" t="s">
        <v>968</v>
      </c>
      <c r="AS578" t="s">
        <v>969</v>
      </c>
      <c r="AT578" t="s">
        <v>970</v>
      </c>
      <c r="AU578" t="s">
        <v>2822</v>
      </c>
    </row>
    <row r="579" spans="2:47" ht="11" outlineLevel="1" x14ac:dyDescent="0.15">
      <c r="B579" t="s">
        <v>2823</v>
      </c>
      <c r="C579" t="s">
        <v>2080</v>
      </c>
      <c r="D579" t="s">
        <v>328</v>
      </c>
      <c r="E579" t="s">
        <v>983</v>
      </c>
      <c r="F579" t="s">
        <v>798</v>
      </c>
      <c r="G579" t="s">
        <v>984</v>
      </c>
      <c r="H579" t="s">
        <v>985</v>
      </c>
      <c r="I579" t="s">
        <v>957</v>
      </c>
      <c r="J579" t="s">
        <v>698</v>
      </c>
      <c r="K579" t="s">
        <v>2122</v>
      </c>
      <c r="L579" t="s">
        <v>698</v>
      </c>
      <c r="M579" s="5">
        <v>505452.5</v>
      </c>
      <c r="N579" s="5">
        <v>505452.5</v>
      </c>
      <c r="O579" s="5">
        <v>505452.5</v>
      </c>
      <c r="P579" s="5"/>
      <c r="Q579" s="16">
        <v>0</v>
      </c>
      <c r="R579" s="5"/>
      <c r="S579" s="17">
        <v>42872</v>
      </c>
      <c r="T579" s="17">
        <v>42872</v>
      </c>
      <c r="U579" s="17">
        <v>42917</v>
      </c>
      <c r="V579" s="17">
        <v>42917</v>
      </c>
      <c r="W579" s="17">
        <v>42872</v>
      </c>
      <c r="X579" s="17">
        <v>43299</v>
      </c>
      <c r="Y579" t="s">
        <v>959</v>
      </c>
      <c r="Z579" t="s">
        <v>796</v>
      </c>
      <c r="AA579" t="s">
        <v>960</v>
      </c>
      <c r="AC579" s="16"/>
      <c r="AD579" t="s">
        <v>795</v>
      </c>
      <c r="AE579" t="s">
        <v>961</v>
      </c>
      <c r="AF579" t="s">
        <v>740</v>
      </c>
      <c r="AG579" t="s">
        <v>1036</v>
      </c>
      <c r="AJ579" t="s">
        <v>963</v>
      </c>
      <c r="AK579" t="s">
        <v>964</v>
      </c>
      <c r="AL579" t="s">
        <v>965</v>
      </c>
      <c r="AM579" t="s">
        <v>456</v>
      </c>
      <c r="AP579" t="s">
        <v>966</v>
      </c>
      <c r="AQ579" t="s">
        <v>967</v>
      </c>
      <c r="AR579" t="s">
        <v>968</v>
      </c>
      <c r="AS579" t="s">
        <v>969</v>
      </c>
      <c r="AT579" t="s">
        <v>970</v>
      </c>
      <c r="AU579" t="s">
        <v>2824</v>
      </c>
    </row>
    <row r="580" spans="2:47" ht="11" outlineLevel="1" x14ac:dyDescent="0.15">
      <c r="B580" t="s">
        <v>2825</v>
      </c>
      <c r="C580" t="s">
        <v>2826</v>
      </c>
      <c r="G580" t="s">
        <v>1140</v>
      </c>
      <c r="H580" t="s">
        <v>1141</v>
      </c>
      <c r="I580" t="s">
        <v>957</v>
      </c>
      <c r="J580" t="s">
        <v>623</v>
      </c>
      <c r="K580" t="s">
        <v>2397</v>
      </c>
      <c r="L580" t="s">
        <v>623</v>
      </c>
      <c r="M580" s="5">
        <v>505332</v>
      </c>
      <c r="N580" s="5">
        <v>505332</v>
      </c>
      <c r="O580" s="5">
        <v>505332</v>
      </c>
      <c r="P580" s="5"/>
      <c r="Q580" s="16">
        <v>0</v>
      </c>
      <c r="R580" s="5"/>
      <c r="S580" s="17">
        <v>45274</v>
      </c>
      <c r="T580" s="17">
        <v>45274</v>
      </c>
      <c r="U580" s="17">
        <v>46219</v>
      </c>
      <c r="V580" s="17">
        <v>46219</v>
      </c>
      <c r="W580" s="17">
        <v>45274</v>
      </c>
      <c r="X580" s="17">
        <v>45303</v>
      </c>
      <c r="Y580" t="s">
        <v>1178</v>
      </c>
      <c r="Z580" t="s">
        <v>825</v>
      </c>
      <c r="AA580" t="s">
        <v>1179</v>
      </c>
      <c r="AC580" s="16">
        <v>3</v>
      </c>
      <c r="AD580" t="s">
        <v>803</v>
      </c>
      <c r="AE580" t="s">
        <v>974</v>
      </c>
      <c r="AF580" t="s">
        <v>738</v>
      </c>
      <c r="AG580" t="s">
        <v>988</v>
      </c>
      <c r="AH580" t="s">
        <v>1202</v>
      </c>
      <c r="AI580" t="s">
        <v>1203</v>
      </c>
      <c r="AJ580" t="s">
        <v>978</v>
      </c>
      <c r="AK580" t="s">
        <v>1928</v>
      </c>
      <c r="AL580" t="s">
        <v>965</v>
      </c>
      <c r="AM580" t="s">
        <v>531</v>
      </c>
      <c r="AP580" t="s">
        <v>966</v>
      </c>
      <c r="AQ580" t="s">
        <v>967</v>
      </c>
      <c r="AR580" t="s">
        <v>968</v>
      </c>
      <c r="AS580" t="s">
        <v>969</v>
      </c>
      <c r="AT580" t="s">
        <v>970</v>
      </c>
      <c r="AU580" t="s">
        <v>2827</v>
      </c>
    </row>
    <row r="581" spans="2:47" ht="11" outlineLevel="1" x14ac:dyDescent="0.15">
      <c r="B581" t="s">
        <v>2828</v>
      </c>
      <c r="C581" t="s">
        <v>2829</v>
      </c>
      <c r="D581" t="s">
        <v>334</v>
      </c>
      <c r="E581" t="s">
        <v>835</v>
      </c>
      <c r="F581" t="s">
        <v>807</v>
      </c>
      <c r="G581" t="s">
        <v>984</v>
      </c>
      <c r="H581" t="s">
        <v>985</v>
      </c>
      <c r="I581" t="s">
        <v>957</v>
      </c>
      <c r="J581" t="s">
        <v>701</v>
      </c>
      <c r="K581" t="s">
        <v>2830</v>
      </c>
      <c r="L581" t="s">
        <v>688</v>
      </c>
      <c r="M581" s="5">
        <v>505297.61</v>
      </c>
      <c r="N581" s="5">
        <v>505297.61</v>
      </c>
      <c r="O581" s="5">
        <v>505297.61</v>
      </c>
      <c r="P581" s="5"/>
      <c r="Q581" s="16">
        <v>0</v>
      </c>
      <c r="R581" s="5"/>
      <c r="S581" s="17">
        <v>44238</v>
      </c>
      <c r="T581" s="17">
        <v>44239</v>
      </c>
      <c r="U581" s="17">
        <v>44365</v>
      </c>
      <c r="V581" s="17">
        <v>44365</v>
      </c>
      <c r="W581" s="17">
        <v>44238</v>
      </c>
      <c r="X581" s="17">
        <v>44349</v>
      </c>
      <c r="Y581" t="s">
        <v>1178</v>
      </c>
      <c r="Z581" t="s">
        <v>825</v>
      </c>
      <c r="AA581" t="s">
        <v>1179</v>
      </c>
      <c r="AC581" s="16">
        <v>1</v>
      </c>
      <c r="AD581" t="s">
        <v>795</v>
      </c>
      <c r="AE581" t="s">
        <v>961</v>
      </c>
      <c r="AF581" t="s">
        <v>740</v>
      </c>
      <c r="AG581" t="s">
        <v>1036</v>
      </c>
      <c r="AH581" t="s">
        <v>1058</v>
      </c>
      <c r="AI581" t="s">
        <v>1059</v>
      </c>
      <c r="AJ581" t="s">
        <v>978</v>
      </c>
      <c r="AK581" t="s">
        <v>964</v>
      </c>
      <c r="AL581" t="s">
        <v>965</v>
      </c>
      <c r="AM581" t="s">
        <v>531</v>
      </c>
      <c r="AP581" t="s">
        <v>966</v>
      </c>
      <c r="AQ581" t="s">
        <v>967</v>
      </c>
      <c r="AR581" t="s">
        <v>968</v>
      </c>
      <c r="AS581" t="s">
        <v>969</v>
      </c>
      <c r="AT581" t="s">
        <v>970</v>
      </c>
      <c r="AU581" t="s">
        <v>2831</v>
      </c>
    </row>
    <row r="582" spans="2:47" ht="11" outlineLevel="1" x14ac:dyDescent="0.15">
      <c r="B582" t="s">
        <v>2832</v>
      </c>
      <c r="C582" t="s">
        <v>2833</v>
      </c>
      <c r="D582" t="s">
        <v>237</v>
      </c>
      <c r="E582" t="s">
        <v>835</v>
      </c>
      <c r="F582" t="s">
        <v>807</v>
      </c>
      <c r="G582" t="s">
        <v>984</v>
      </c>
      <c r="H582" t="s">
        <v>985</v>
      </c>
      <c r="I582" t="s">
        <v>957</v>
      </c>
      <c r="J582" t="s">
        <v>660</v>
      </c>
      <c r="K582" t="s">
        <v>1702</v>
      </c>
      <c r="L582" t="s">
        <v>1703</v>
      </c>
      <c r="M582" s="5">
        <v>504760.53</v>
      </c>
      <c r="N582" s="5">
        <v>504760.53</v>
      </c>
      <c r="O582" s="5">
        <v>504760.53</v>
      </c>
      <c r="P582" s="5"/>
      <c r="Q582" s="16">
        <v>0</v>
      </c>
      <c r="R582" s="5"/>
      <c r="S582" s="17">
        <v>42990</v>
      </c>
      <c r="T582" s="17">
        <v>42990</v>
      </c>
      <c r="U582" s="17">
        <v>43251</v>
      </c>
      <c r="V582" s="17">
        <v>43251</v>
      </c>
      <c r="W582" s="17">
        <v>42990</v>
      </c>
      <c r="X582" s="17">
        <v>42990</v>
      </c>
      <c r="Y582" t="s">
        <v>1178</v>
      </c>
      <c r="Z582" t="s">
        <v>825</v>
      </c>
      <c r="AA582" t="s">
        <v>1179</v>
      </c>
      <c r="AC582" s="16">
        <v>1</v>
      </c>
      <c r="AD582" t="s">
        <v>795</v>
      </c>
      <c r="AE582" t="s">
        <v>961</v>
      </c>
      <c r="AF582" t="s">
        <v>740</v>
      </c>
      <c r="AG582" t="s">
        <v>1036</v>
      </c>
      <c r="AJ582" t="s">
        <v>963</v>
      </c>
      <c r="AK582" t="s">
        <v>964</v>
      </c>
      <c r="AL582" t="s">
        <v>965</v>
      </c>
      <c r="AM582" t="s">
        <v>531</v>
      </c>
      <c r="AP582" t="s">
        <v>966</v>
      </c>
      <c r="AQ582" t="s">
        <v>967</v>
      </c>
      <c r="AR582" t="s">
        <v>968</v>
      </c>
      <c r="AS582" t="s">
        <v>969</v>
      </c>
      <c r="AT582" t="s">
        <v>970</v>
      </c>
      <c r="AU582" t="s">
        <v>2834</v>
      </c>
    </row>
    <row r="583" spans="2:47" ht="11" outlineLevel="1" x14ac:dyDescent="0.15">
      <c r="B583" t="s">
        <v>2835</v>
      </c>
      <c r="C583" t="s">
        <v>1546</v>
      </c>
      <c r="D583" t="s">
        <v>186</v>
      </c>
      <c r="E583" t="s">
        <v>983</v>
      </c>
      <c r="F583" t="s">
        <v>807</v>
      </c>
      <c r="G583" t="s">
        <v>984</v>
      </c>
      <c r="H583" t="s">
        <v>985</v>
      </c>
      <c r="I583" t="s">
        <v>957</v>
      </c>
      <c r="J583" t="s">
        <v>604</v>
      </c>
      <c r="K583" t="s">
        <v>1088</v>
      </c>
      <c r="L583" t="s">
        <v>604</v>
      </c>
      <c r="M583" s="5">
        <v>504068</v>
      </c>
      <c r="N583" s="5">
        <v>504068</v>
      </c>
      <c r="O583" s="5">
        <v>504068</v>
      </c>
      <c r="P583" s="5"/>
      <c r="Q583" s="16">
        <v>0</v>
      </c>
      <c r="R583" s="5"/>
      <c r="S583" s="17">
        <v>43004</v>
      </c>
      <c r="T583" s="17">
        <v>43004</v>
      </c>
      <c r="U583" s="17">
        <v>43061</v>
      </c>
      <c r="V583" s="17">
        <v>43061</v>
      </c>
      <c r="W583" s="17">
        <v>43004</v>
      </c>
      <c r="X583" s="17">
        <v>43080</v>
      </c>
      <c r="Y583" t="s">
        <v>955</v>
      </c>
      <c r="Z583" t="s">
        <v>818</v>
      </c>
      <c r="AA583" t="s">
        <v>1023</v>
      </c>
      <c r="AB583" t="s">
        <v>1024</v>
      </c>
      <c r="AC583" s="16">
        <v>2</v>
      </c>
      <c r="AD583" t="s">
        <v>795</v>
      </c>
      <c r="AE583" t="s">
        <v>961</v>
      </c>
      <c r="AF583" t="s">
        <v>739</v>
      </c>
      <c r="AG583" t="s">
        <v>993</v>
      </c>
      <c r="AJ583" t="s">
        <v>963</v>
      </c>
      <c r="AK583" t="s">
        <v>996</v>
      </c>
      <c r="AL583" t="s">
        <v>965</v>
      </c>
      <c r="AM583" t="s">
        <v>456</v>
      </c>
      <c r="AP583" t="s">
        <v>966</v>
      </c>
      <c r="AQ583" t="s">
        <v>967</v>
      </c>
      <c r="AR583" t="s">
        <v>968</v>
      </c>
      <c r="AS583" t="s">
        <v>969</v>
      </c>
      <c r="AT583" t="s">
        <v>970</v>
      </c>
      <c r="AU583" t="s">
        <v>2836</v>
      </c>
    </row>
    <row r="584" spans="2:47" ht="11" outlineLevel="1" x14ac:dyDescent="0.15">
      <c r="B584" t="s">
        <v>2837</v>
      </c>
      <c r="C584" t="s">
        <v>2838</v>
      </c>
      <c r="D584" t="s">
        <v>211</v>
      </c>
      <c r="E584" t="s">
        <v>983</v>
      </c>
      <c r="F584" t="s">
        <v>807</v>
      </c>
      <c r="G584" t="s">
        <v>984</v>
      </c>
      <c r="H584" t="s">
        <v>985</v>
      </c>
      <c r="I584" t="s">
        <v>957</v>
      </c>
      <c r="J584" t="s">
        <v>610</v>
      </c>
      <c r="K584" t="s">
        <v>1294</v>
      </c>
      <c r="L584" t="s">
        <v>610</v>
      </c>
      <c r="M584" s="5">
        <v>503792.66</v>
      </c>
      <c r="N584" s="5">
        <v>503792.66</v>
      </c>
      <c r="O584" s="5">
        <v>503792.66</v>
      </c>
      <c r="P584" s="5"/>
      <c r="Q584" s="16">
        <v>0</v>
      </c>
      <c r="R584" s="5"/>
      <c r="S584" s="17">
        <v>43245</v>
      </c>
      <c r="T584" s="17">
        <v>43245</v>
      </c>
      <c r="U584" s="17">
        <v>43355</v>
      </c>
      <c r="V584" s="17">
        <v>43355</v>
      </c>
      <c r="W584" s="17">
        <v>43245</v>
      </c>
      <c r="X584" s="17">
        <v>43643</v>
      </c>
      <c r="Y584" t="s">
        <v>955</v>
      </c>
      <c r="Z584" t="s">
        <v>818</v>
      </c>
      <c r="AA584" t="s">
        <v>1023</v>
      </c>
      <c r="AB584" t="s">
        <v>1024</v>
      </c>
      <c r="AC584" s="16">
        <v>4</v>
      </c>
      <c r="AD584" t="s">
        <v>795</v>
      </c>
      <c r="AE584" t="s">
        <v>961</v>
      </c>
      <c r="AF584" t="s">
        <v>739</v>
      </c>
      <c r="AG584" t="s">
        <v>993</v>
      </c>
      <c r="AJ584" t="s">
        <v>963</v>
      </c>
      <c r="AK584" t="s">
        <v>996</v>
      </c>
      <c r="AL584" t="s">
        <v>965</v>
      </c>
      <c r="AM584" t="s">
        <v>456</v>
      </c>
      <c r="AP584" t="s">
        <v>966</v>
      </c>
      <c r="AQ584" t="s">
        <v>967</v>
      </c>
      <c r="AR584" t="s">
        <v>968</v>
      </c>
      <c r="AS584" t="s">
        <v>969</v>
      </c>
      <c r="AT584" t="s">
        <v>970</v>
      </c>
      <c r="AU584" t="s">
        <v>2839</v>
      </c>
    </row>
    <row r="585" spans="2:47" ht="11" outlineLevel="1" x14ac:dyDescent="0.15">
      <c r="B585" t="s">
        <v>2840</v>
      </c>
      <c r="C585" t="s">
        <v>2841</v>
      </c>
      <c r="D585" t="s">
        <v>186</v>
      </c>
      <c r="E585" t="s">
        <v>983</v>
      </c>
      <c r="F585" t="s">
        <v>807</v>
      </c>
      <c r="G585" t="s">
        <v>984</v>
      </c>
      <c r="H585" t="s">
        <v>985</v>
      </c>
      <c r="I585" t="s">
        <v>957</v>
      </c>
      <c r="J585" t="s">
        <v>604</v>
      </c>
      <c r="K585" t="s">
        <v>1088</v>
      </c>
      <c r="L585" t="s">
        <v>604</v>
      </c>
      <c r="M585" s="5">
        <v>499064.22</v>
      </c>
      <c r="N585" s="5">
        <v>499064.22</v>
      </c>
      <c r="O585" s="5">
        <v>499064.22</v>
      </c>
      <c r="P585" s="5"/>
      <c r="Q585" s="16">
        <v>0</v>
      </c>
      <c r="R585" s="5"/>
      <c r="S585" s="17">
        <v>43369</v>
      </c>
      <c r="T585" s="17">
        <v>43369</v>
      </c>
      <c r="U585" s="17">
        <v>43570</v>
      </c>
      <c r="V585" s="17">
        <v>43570</v>
      </c>
      <c r="W585" s="17">
        <v>43369</v>
      </c>
      <c r="X585" s="17">
        <v>43675</v>
      </c>
      <c r="Y585" t="s">
        <v>955</v>
      </c>
      <c r="Z585" t="s">
        <v>818</v>
      </c>
      <c r="AA585" t="s">
        <v>1023</v>
      </c>
      <c r="AB585" t="s">
        <v>1024</v>
      </c>
      <c r="AC585" s="16">
        <v>3</v>
      </c>
      <c r="AD585" t="s">
        <v>795</v>
      </c>
      <c r="AE585" t="s">
        <v>961</v>
      </c>
      <c r="AF585" t="s">
        <v>739</v>
      </c>
      <c r="AG585" t="s">
        <v>993</v>
      </c>
      <c r="AH585" t="s">
        <v>1193</v>
      </c>
      <c r="AI585" t="s">
        <v>1194</v>
      </c>
      <c r="AJ585" t="s">
        <v>978</v>
      </c>
      <c r="AK585" t="s">
        <v>996</v>
      </c>
      <c r="AL585" t="s">
        <v>965</v>
      </c>
      <c r="AM585" t="s">
        <v>456</v>
      </c>
      <c r="AP585" t="s">
        <v>966</v>
      </c>
      <c r="AQ585" t="s">
        <v>967</v>
      </c>
      <c r="AR585" t="s">
        <v>968</v>
      </c>
      <c r="AS585" t="s">
        <v>969</v>
      </c>
      <c r="AT585" t="s">
        <v>970</v>
      </c>
      <c r="AU585" t="s">
        <v>2842</v>
      </c>
    </row>
    <row r="586" spans="2:47" ht="11" outlineLevel="1" x14ac:dyDescent="0.15">
      <c r="B586" t="s">
        <v>2843</v>
      </c>
      <c r="C586" t="s">
        <v>2844</v>
      </c>
      <c r="D586" t="s">
        <v>238</v>
      </c>
      <c r="E586" t="s">
        <v>983</v>
      </c>
      <c r="F586" t="s">
        <v>798</v>
      </c>
      <c r="G586" t="s">
        <v>984</v>
      </c>
      <c r="H586" t="s">
        <v>985</v>
      </c>
      <c r="I586" t="s">
        <v>957</v>
      </c>
      <c r="J586" t="s">
        <v>661</v>
      </c>
      <c r="K586" t="s">
        <v>2293</v>
      </c>
      <c r="L586" t="s">
        <v>661</v>
      </c>
      <c r="M586" s="5">
        <v>498920</v>
      </c>
      <c r="N586" s="5">
        <v>498920</v>
      </c>
      <c r="O586" s="5">
        <v>498920</v>
      </c>
      <c r="P586" s="5">
        <v>248284.69</v>
      </c>
      <c r="Q586" s="16">
        <v>0</v>
      </c>
      <c r="R586" s="5"/>
      <c r="S586" s="17">
        <v>44568</v>
      </c>
      <c r="T586" s="17">
        <v>44568</v>
      </c>
      <c r="U586" s="17">
        <v>44682</v>
      </c>
      <c r="V586" s="17">
        <v>44682</v>
      </c>
      <c r="W586" s="17">
        <v>44568</v>
      </c>
      <c r="X586" s="17">
        <v>44568</v>
      </c>
      <c r="Y586" t="s">
        <v>955</v>
      </c>
      <c r="Z586" t="s">
        <v>818</v>
      </c>
      <c r="AA586" t="s">
        <v>960</v>
      </c>
      <c r="AC586" s="16"/>
      <c r="AD586" t="s">
        <v>795</v>
      </c>
      <c r="AE586" t="s">
        <v>961</v>
      </c>
      <c r="AF586" t="s">
        <v>740</v>
      </c>
      <c r="AG586" t="s">
        <v>1036</v>
      </c>
      <c r="AH586" t="s">
        <v>1058</v>
      </c>
      <c r="AI586" t="s">
        <v>1059</v>
      </c>
      <c r="AJ586" t="s">
        <v>978</v>
      </c>
      <c r="AK586" t="s">
        <v>964</v>
      </c>
      <c r="AL586" t="s">
        <v>965</v>
      </c>
      <c r="AM586" t="s">
        <v>531</v>
      </c>
      <c r="AP586" t="s">
        <v>966</v>
      </c>
      <c r="AQ586" t="s">
        <v>967</v>
      </c>
      <c r="AR586" t="s">
        <v>968</v>
      </c>
      <c r="AS586" t="s">
        <v>969</v>
      </c>
      <c r="AT586" t="s">
        <v>970</v>
      </c>
      <c r="AU586" t="s">
        <v>2845</v>
      </c>
    </row>
    <row r="587" spans="2:47" ht="11" outlineLevel="1" x14ac:dyDescent="0.15">
      <c r="B587" t="s">
        <v>2846</v>
      </c>
      <c r="C587" t="s">
        <v>1698</v>
      </c>
      <c r="D587" t="s">
        <v>297</v>
      </c>
      <c r="E587" t="s">
        <v>983</v>
      </c>
      <c r="F587" t="s">
        <v>798</v>
      </c>
      <c r="G587" t="s">
        <v>984</v>
      </c>
      <c r="H587" t="s">
        <v>985</v>
      </c>
      <c r="I587" t="s">
        <v>957</v>
      </c>
      <c r="J587" t="s">
        <v>661</v>
      </c>
      <c r="K587" t="s">
        <v>2293</v>
      </c>
      <c r="L587" t="s">
        <v>661</v>
      </c>
      <c r="M587" s="5">
        <v>498084.52</v>
      </c>
      <c r="N587" s="5">
        <v>498084.52</v>
      </c>
      <c r="O587" s="5">
        <v>498084.52</v>
      </c>
      <c r="P587" s="5"/>
      <c r="Q587" s="16">
        <v>0</v>
      </c>
      <c r="R587" s="5"/>
      <c r="S587" s="17">
        <v>42018</v>
      </c>
      <c r="T587" s="17">
        <v>42018</v>
      </c>
      <c r="U587" s="17">
        <v>42185</v>
      </c>
      <c r="V587" s="17">
        <v>42185</v>
      </c>
      <c r="W587" s="17">
        <v>42018</v>
      </c>
      <c r="X587" s="17">
        <v>42450</v>
      </c>
      <c r="Y587" t="s">
        <v>955</v>
      </c>
      <c r="Z587" t="s">
        <v>818</v>
      </c>
      <c r="AA587" t="s">
        <v>960</v>
      </c>
      <c r="AC587" s="16">
        <v>1</v>
      </c>
      <c r="AD587" t="s">
        <v>795</v>
      </c>
      <c r="AE587" t="s">
        <v>961</v>
      </c>
      <c r="AF587" t="s">
        <v>740</v>
      </c>
      <c r="AG587" t="s">
        <v>1036</v>
      </c>
      <c r="AJ587" t="s">
        <v>963</v>
      </c>
      <c r="AK587" t="s">
        <v>964</v>
      </c>
      <c r="AL587" t="s">
        <v>965</v>
      </c>
      <c r="AM587" t="s">
        <v>456</v>
      </c>
      <c r="AP587" t="s">
        <v>966</v>
      </c>
      <c r="AQ587" t="s">
        <v>967</v>
      </c>
      <c r="AR587" t="s">
        <v>968</v>
      </c>
      <c r="AS587" t="s">
        <v>969</v>
      </c>
      <c r="AT587" t="s">
        <v>970</v>
      </c>
      <c r="AU587" t="s">
        <v>2847</v>
      </c>
    </row>
    <row r="588" spans="2:47" ht="11" outlineLevel="1" x14ac:dyDescent="0.15">
      <c r="B588" t="s">
        <v>2848</v>
      </c>
      <c r="C588" t="s">
        <v>2849</v>
      </c>
      <c r="G588" t="s">
        <v>1140</v>
      </c>
      <c r="H588" t="s">
        <v>1141</v>
      </c>
      <c r="I588" t="s">
        <v>957</v>
      </c>
      <c r="J588" t="s">
        <v>2850</v>
      </c>
      <c r="K588" t="s">
        <v>2851</v>
      </c>
      <c r="L588" t="s">
        <v>2850</v>
      </c>
      <c r="M588" s="5">
        <v>497462</v>
      </c>
      <c r="N588" s="5">
        <v>497462</v>
      </c>
      <c r="O588" s="5">
        <v>497462</v>
      </c>
      <c r="P588" s="5">
        <v>497462</v>
      </c>
      <c r="Q588" s="16">
        <v>0</v>
      </c>
      <c r="R588" s="5"/>
      <c r="S588" s="17">
        <v>43909</v>
      </c>
      <c r="T588" s="17">
        <v>43908</v>
      </c>
      <c r="U588" s="17">
        <v>44040</v>
      </c>
      <c r="V588" s="17">
        <v>44040</v>
      </c>
      <c r="W588" s="17">
        <v>43909</v>
      </c>
      <c r="X588" s="17">
        <v>44061</v>
      </c>
      <c r="Y588" t="s">
        <v>1178</v>
      </c>
      <c r="Z588" t="s">
        <v>825</v>
      </c>
      <c r="AA588" t="s">
        <v>1179</v>
      </c>
      <c r="AC588" s="16">
        <v>3</v>
      </c>
      <c r="AD588" t="s">
        <v>795</v>
      </c>
      <c r="AE588" t="s">
        <v>961</v>
      </c>
      <c r="AF588" t="s">
        <v>744</v>
      </c>
      <c r="AG588" t="s">
        <v>1025</v>
      </c>
      <c r="AH588" t="s">
        <v>1058</v>
      </c>
      <c r="AI588" t="s">
        <v>1059</v>
      </c>
      <c r="AJ588" t="s">
        <v>978</v>
      </c>
      <c r="AK588" t="s">
        <v>964</v>
      </c>
      <c r="AL588" t="s">
        <v>965</v>
      </c>
      <c r="AM588" t="s">
        <v>531</v>
      </c>
      <c r="AP588" t="s">
        <v>966</v>
      </c>
      <c r="AQ588" t="s">
        <v>967</v>
      </c>
      <c r="AR588" t="s">
        <v>968</v>
      </c>
      <c r="AS588" t="s">
        <v>969</v>
      </c>
      <c r="AT588" t="s">
        <v>970</v>
      </c>
      <c r="AU588" t="s">
        <v>2852</v>
      </c>
    </row>
    <row r="589" spans="2:47" ht="11" outlineLevel="1" x14ac:dyDescent="0.15">
      <c r="B589" t="s">
        <v>2853</v>
      </c>
      <c r="C589" t="s">
        <v>2854</v>
      </c>
      <c r="G589" t="s">
        <v>955</v>
      </c>
      <c r="H589" t="s">
        <v>956</v>
      </c>
      <c r="I589" t="s">
        <v>957</v>
      </c>
      <c r="J589" t="s">
        <v>608</v>
      </c>
      <c r="K589" t="s">
        <v>1184</v>
      </c>
      <c r="L589" t="s">
        <v>987</v>
      </c>
      <c r="M589" s="5">
        <v>497249</v>
      </c>
      <c r="N589" s="5">
        <v>497249</v>
      </c>
      <c r="O589" s="5">
        <v>497249</v>
      </c>
      <c r="P589" s="5"/>
      <c r="Q589" s="16">
        <v>0</v>
      </c>
      <c r="R589" s="5"/>
      <c r="S589" s="17">
        <v>43314</v>
      </c>
      <c r="T589" s="17">
        <v>43313</v>
      </c>
      <c r="U589" s="17">
        <v>43437</v>
      </c>
      <c r="V589" s="17">
        <v>43437</v>
      </c>
      <c r="W589" s="17">
        <v>43314</v>
      </c>
      <c r="X589" s="17">
        <v>43314</v>
      </c>
      <c r="Y589" t="s">
        <v>959</v>
      </c>
      <c r="Z589" t="s">
        <v>796</v>
      </c>
      <c r="AA589" t="s">
        <v>960</v>
      </c>
      <c r="AC589" s="16">
        <v>1</v>
      </c>
      <c r="AD589" t="s">
        <v>795</v>
      </c>
      <c r="AE589" t="s">
        <v>961</v>
      </c>
      <c r="AF589" t="s">
        <v>748</v>
      </c>
      <c r="AG589" t="s">
        <v>1057</v>
      </c>
      <c r="AH589" t="s">
        <v>1058</v>
      </c>
      <c r="AI589" t="s">
        <v>1059</v>
      </c>
      <c r="AJ589" t="s">
        <v>978</v>
      </c>
      <c r="AK589" t="s">
        <v>964</v>
      </c>
      <c r="AL589" t="s">
        <v>965</v>
      </c>
      <c r="AM589" t="s">
        <v>531</v>
      </c>
      <c r="AP589" t="s">
        <v>966</v>
      </c>
      <c r="AQ589" t="s">
        <v>967</v>
      </c>
      <c r="AR589" t="s">
        <v>968</v>
      </c>
      <c r="AS589" t="s">
        <v>969</v>
      </c>
      <c r="AT589" t="s">
        <v>970</v>
      </c>
      <c r="AU589" t="s">
        <v>2855</v>
      </c>
    </row>
    <row r="590" spans="2:47" ht="11" outlineLevel="1" x14ac:dyDescent="0.15">
      <c r="B590" t="s">
        <v>2856</v>
      </c>
      <c r="C590" t="s">
        <v>1271</v>
      </c>
      <c r="D590" t="s">
        <v>234</v>
      </c>
      <c r="E590" t="s">
        <v>983</v>
      </c>
      <c r="F590" t="s">
        <v>798</v>
      </c>
      <c r="G590" t="s">
        <v>984</v>
      </c>
      <c r="H590" t="s">
        <v>985</v>
      </c>
      <c r="I590" t="s">
        <v>957</v>
      </c>
      <c r="J590" t="s">
        <v>608</v>
      </c>
      <c r="K590" t="s">
        <v>1184</v>
      </c>
      <c r="L590" t="s">
        <v>987</v>
      </c>
      <c r="M590" s="5">
        <v>497086</v>
      </c>
      <c r="N590" s="5">
        <v>497086</v>
      </c>
      <c r="O590" s="5">
        <v>497086</v>
      </c>
      <c r="P590" s="5"/>
      <c r="Q590" s="16">
        <v>0</v>
      </c>
      <c r="R590" s="5"/>
      <c r="S590" s="17">
        <v>42185</v>
      </c>
      <c r="T590" s="17">
        <v>42185</v>
      </c>
      <c r="U590" s="17">
        <v>42202</v>
      </c>
      <c r="V590" s="17">
        <v>42202</v>
      </c>
      <c r="W590" s="17">
        <v>42185</v>
      </c>
      <c r="X590" s="17">
        <v>42185</v>
      </c>
      <c r="Y590" t="s">
        <v>959</v>
      </c>
      <c r="Z590" t="s">
        <v>796</v>
      </c>
      <c r="AA590" t="s">
        <v>960</v>
      </c>
      <c r="AC590" s="16">
        <v>2</v>
      </c>
      <c r="AD590" t="s">
        <v>795</v>
      </c>
      <c r="AE590" t="s">
        <v>961</v>
      </c>
      <c r="AF590" t="s">
        <v>744</v>
      </c>
      <c r="AG590" t="s">
        <v>1025</v>
      </c>
      <c r="AJ590" t="s">
        <v>963</v>
      </c>
      <c r="AK590" t="s">
        <v>964</v>
      </c>
      <c r="AL590" t="s">
        <v>965</v>
      </c>
      <c r="AM590" t="s">
        <v>575</v>
      </c>
      <c r="AP590" t="s">
        <v>966</v>
      </c>
      <c r="AQ590" t="s">
        <v>967</v>
      </c>
      <c r="AR590" t="s">
        <v>968</v>
      </c>
      <c r="AS590" t="s">
        <v>969</v>
      </c>
      <c r="AT590" t="s">
        <v>970</v>
      </c>
      <c r="AU590" t="s">
        <v>2857</v>
      </c>
    </row>
    <row r="591" spans="2:47" ht="11" outlineLevel="1" x14ac:dyDescent="0.15">
      <c r="B591" t="s">
        <v>2858</v>
      </c>
      <c r="C591" t="s">
        <v>2859</v>
      </c>
      <c r="D591" t="s">
        <v>231</v>
      </c>
      <c r="E591" t="s">
        <v>983</v>
      </c>
      <c r="F591" t="s">
        <v>798</v>
      </c>
      <c r="G591" t="s">
        <v>984</v>
      </c>
      <c r="H591" t="s">
        <v>985</v>
      </c>
      <c r="I591" t="s">
        <v>957</v>
      </c>
      <c r="J591" t="s">
        <v>608</v>
      </c>
      <c r="K591" t="s">
        <v>1184</v>
      </c>
      <c r="L591" t="s">
        <v>987</v>
      </c>
      <c r="M591" s="5">
        <v>496318</v>
      </c>
      <c r="N591" s="5">
        <v>496318</v>
      </c>
      <c r="O591" s="5">
        <v>496318</v>
      </c>
      <c r="P591" s="5"/>
      <c r="Q591" s="16">
        <v>0</v>
      </c>
      <c r="R591" s="5"/>
      <c r="S591" s="17">
        <v>43118</v>
      </c>
      <c r="T591" s="17">
        <v>43118</v>
      </c>
      <c r="U591" s="17">
        <v>43217</v>
      </c>
      <c r="V591" s="17">
        <v>43217</v>
      </c>
      <c r="W591" s="17">
        <v>43118</v>
      </c>
      <c r="X591" s="17">
        <v>43118</v>
      </c>
      <c r="Y591" t="s">
        <v>959</v>
      </c>
      <c r="Z591" t="s">
        <v>796</v>
      </c>
      <c r="AA591" t="s">
        <v>960</v>
      </c>
      <c r="AC591" s="16"/>
      <c r="AD591" t="s">
        <v>795</v>
      </c>
      <c r="AE591" t="s">
        <v>961</v>
      </c>
      <c r="AF591" t="s">
        <v>744</v>
      </c>
      <c r="AG591" t="s">
        <v>1025</v>
      </c>
      <c r="AJ591" t="s">
        <v>963</v>
      </c>
      <c r="AK591" t="s">
        <v>964</v>
      </c>
      <c r="AL591" t="s">
        <v>965</v>
      </c>
      <c r="AM591" t="s">
        <v>531</v>
      </c>
      <c r="AP591" t="s">
        <v>966</v>
      </c>
      <c r="AQ591" t="s">
        <v>967</v>
      </c>
      <c r="AR591" t="s">
        <v>968</v>
      </c>
      <c r="AS591" t="s">
        <v>969</v>
      </c>
      <c r="AT591" t="s">
        <v>970</v>
      </c>
      <c r="AU591" t="s">
        <v>2860</v>
      </c>
    </row>
    <row r="592" spans="2:47" ht="11" outlineLevel="1" x14ac:dyDescent="0.15">
      <c r="B592" t="s">
        <v>2861</v>
      </c>
      <c r="C592" t="s">
        <v>2862</v>
      </c>
      <c r="G592" t="s">
        <v>955</v>
      </c>
      <c r="H592" t="s">
        <v>956</v>
      </c>
      <c r="I592" t="s">
        <v>957</v>
      </c>
      <c r="J592" t="s">
        <v>676</v>
      </c>
      <c r="K592" t="s">
        <v>1579</v>
      </c>
      <c r="L592" t="s">
        <v>676</v>
      </c>
      <c r="M592" s="5">
        <v>495271.5</v>
      </c>
      <c r="N592" s="5">
        <v>495271.5</v>
      </c>
      <c r="O592" s="5">
        <v>495271.5</v>
      </c>
      <c r="P592" s="5"/>
      <c r="Q592" s="16">
        <v>0</v>
      </c>
      <c r="R592" s="5"/>
      <c r="S592" s="17">
        <v>45387</v>
      </c>
      <c r="T592" s="17">
        <v>45386</v>
      </c>
      <c r="U592" s="17">
        <v>45418</v>
      </c>
      <c r="V592" s="17">
        <v>45418</v>
      </c>
      <c r="W592" s="17">
        <v>45387</v>
      </c>
      <c r="X592" s="17">
        <v>45387</v>
      </c>
      <c r="Y592" t="s">
        <v>955</v>
      </c>
      <c r="Z592" t="s">
        <v>818</v>
      </c>
      <c r="AA592" t="s">
        <v>960</v>
      </c>
      <c r="AC592" s="16">
        <v>1</v>
      </c>
      <c r="AD592" t="s">
        <v>795</v>
      </c>
      <c r="AE592" t="s">
        <v>961</v>
      </c>
      <c r="AF592" t="s">
        <v>748</v>
      </c>
      <c r="AG592" t="s">
        <v>1057</v>
      </c>
      <c r="AH592" t="s">
        <v>1058</v>
      </c>
      <c r="AI592" t="s">
        <v>1059</v>
      </c>
      <c r="AJ592" t="s">
        <v>978</v>
      </c>
      <c r="AK592" t="s">
        <v>964</v>
      </c>
      <c r="AL592" t="s">
        <v>965</v>
      </c>
      <c r="AM592" t="s">
        <v>531</v>
      </c>
      <c r="AP592" t="s">
        <v>966</v>
      </c>
      <c r="AQ592" t="s">
        <v>967</v>
      </c>
      <c r="AR592" t="s">
        <v>968</v>
      </c>
      <c r="AS592" t="s">
        <v>969</v>
      </c>
      <c r="AT592" t="s">
        <v>970</v>
      </c>
      <c r="AU592" t="s">
        <v>2863</v>
      </c>
    </row>
    <row r="593" spans="2:47" ht="11" outlineLevel="1" x14ac:dyDescent="0.15">
      <c r="B593" t="s">
        <v>2864</v>
      </c>
      <c r="C593" t="s">
        <v>2865</v>
      </c>
      <c r="D593" t="s">
        <v>372</v>
      </c>
      <c r="E593" t="s">
        <v>983</v>
      </c>
      <c r="F593" t="s">
        <v>807</v>
      </c>
      <c r="G593" t="s">
        <v>984</v>
      </c>
      <c r="H593" t="s">
        <v>985</v>
      </c>
      <c r="I593" t="s">
        <v>957</v>
      </c>
      <c r="J593" t="s">
        <v>627</v>
      </c>
      <c r="K593" t="s">
        <v>2520</v>
      </c>
      <c r="L593" t="s">
        <v>2521</v>
      </c>
      <c r="M593" s="5">
        <v>494661.66</v>
      </c>
      <c r="N593" s="5">
        <v>494661.66</v>
      </c>
      <c r="O593" s="5">
        <v>494661.66</v>
      </c>
      <c r="P593" s="5"/>
      <c r="Q593" s="16">
        <v>0</v>
      </c>
      <c r="R593" s="5"/>
      <c r="S593" s="17">
        <v>43475</v>
      </c>
      <c r="T593" s="17">
        <v>43475</v>
      </c>
      <c r="U593" s="17">
        <v>43549</v>
      </c>
      <c r="V593" s="17">
        <v>43549</v>
      </c>
      <c r="W593" s="17">
        <v>43475</v>
      </c>
      <c r="X593" s="17">
        <v>43553</v>
      </c>
      <c r="Y593" t="s">
        <v>959</v>
      </c>
      <c r="Z593" t="s">
        <v>796</v>
      </c>
      <c r="AA593" t="s">
        <v>1023</v>
      </c>
      <c r="AB593" t="s">
        <v>1024</v>
      </c>
      <c r="AC593" s="16">
        <v>3</v>
      </c>
      <c r="AD593" t="s">
        <v>795</v>
      </c>
      <c r="AE593" t="s">
        <v>961</v>
      </c>
      <c r="AF593" t="s">
        <v>739</v>
      </c>
      <c r="AG593" t="s">
        <v>993</v>
      </c>
      <c r="AJ593" t="s">
        <v>963</v>
      </c>
      <c r="AK593" t="s">
        <v>996</v>
      </c>
      <c r="AL593" t="s">
        <v>965</v>
      </c>
      <c r="AM593" t="s">
        <v>456</v>
      </c>
      <c r="AP593" t="s">
        <v>966</v>
      </c>
      <c r="AQ593" t="s">
        <v>967</v>
      </c>
      <c r="AR593" t="s">
        <v>968</v>
      </c>
      <c r="AS593" t="s">
        <v>969</v>
      </c>
      <c r="AT593" t="s">
        <v>970</v>
      </c>
      <c r="AU593" t="s">
        <v>2866</v>
      </c>
    </row>
    <row r="594" spans="2:47" ht="11" outlineLevel="1" x14ac:dyDescent="0.15">
      <c r="B594" t="s">
        <v>2867</v>
      </c>
      <c r="C594" t="s">
        <v>2624</v>
      </c>
      <c r="D594" t="s">
        <v>209</v>
      </c>
      <c r="E594" t="s">
        <v>983</v>
      </c>
      <c r="F594" t="s">
        <v>807</v>
      </c>
      <c r="G594" t="s">
        <v>984</v>
      </c>
      <c r="H594" t="s">
        <v>985</v>
      </c>
      <c r="I594" t="s">
        <v>957</v>
      </c>
      <c r="J594" t="s">
        <v>603</v>
      </c>
      <c r="K594" t="s">
        <v>1299</v>
      </c>
      <c r="L594" t="s">
        <v>603</v>
      </c>
      <c r="M594" s="5">
        <v>494573.67</v>
      </c>
      <c r="N594" s="5">
        <v>494573.67</v>
      </c>
      <c r="O594" s="5">
        <v>494573.67</v>
      </c>
      <c r="P594" s="5"/>
      <c r="Q594" s="16">
        <v>0</v>
      </c>
      <c r="R594" s="5"/>
      <c r="S594" s="17">
        <v>42213</v>
      </c>
      <c r="T594" s="17">
        <v>42213</v>
      </c>
      <c r="U594" s="17">
        <v>42317</v>
      </c>
      <c r="V594" s="17">
        <v>42317</v>
      </c>
      <c r="W594" s="17">
        <v>42213</v>
      </c>
      <c r="X594" s="17">
        <v>42396</v>
      </c>
      <c r="Y594" t="s">
        <v>955</v>
      </c>
      <c r="Z594" t="s">
        <v>818</v>
      </c>
      <c r="AA594" t="s">
        <v>1023</v>
      </c>
      <c r="AB594" t="s">
        <v>1024</v>
      </c>
      <c r="AC594" s="16">
        <v>7</v>
      </c>
      <c r="AD594" t="s">
        <v>795</v>
      </c>
      <c r="AE594" t="s">
        <v>961</v>
      </c>
      <c r="AF594" t="s">
        <v>739</v>
      </c>
      <c r="AG594" t="s">
        <v>993</v>
      </c>
      <c r="AJ594" t="s">
        <v>963</v>
      </c>
      <c r="AK594" t="s">
        <v>996</v>
      </c>
      <c r="AL594" t="s">
        <v>965</v>
      </c>
      <c r="AM594" t="s">
        <v>456</v>
      </c>
      <c r="AP594" t="s">
        <v>966</v>
      </c>
      <c r="AQ594" t="s">
        <v>967</v>
      </c>
      <c r="AR594" t="s">
        <v>968</v>
      </c>
      <c r="AS594" t="s">
        <v>969</v>
      </c>
      <c r="AT594" t="s">
        <v>970</v>
      </c>
      <c r="AU594" t="s">
        <v>2868</v>
      </c>
    </row>
    <row r="595" spans="2:47" ht="11" outlineLevel="1" x14ac:dyDescent="0.15">
      <c r="B595" t="s">
        <v>2869</v>
      </c>
      <c r="C595" t="s">
        <v>2870</v>
      </c>
      <c r="D595" t="s">
        <v>184</v>
      </c>
      <c r="E595" t="s">
        <v>835</v>
      </c>
      <c r="F595" t="s">
        <v>807</v>
      </c>
      <c r="G595" t="s">
        <v>984</v>
      </c>
      <c r="H595" t="s">
        <v>985</v>
      </c>
      <c r="I595" t="s">
        <v>957</v>
      </c>
      <c r="J595" t="s">
        <v>637</v>
      </c>
      <c r="K595" t="s">
        <v>1053</v>
      </c>
      <c r="L595" t="s">
        <v>637</v>
      </c>
      <c r="M595" s="5">
        <v>493884.04</v>
      </c>
      <c r="N595" s="5">
        <v>493884.04</v>
      </c>
      <c r="O595" s="5">
        <v>568492.93000000005</v>
      </c>
      <c r="P595" s="5"/>
      <c r="Q595" s="16">
        <v>0</v>
      </c>
      <c r="R595" s="5"/>
      <c r="S595" s="17">
        <v>42879</v>
      </c>
      <c r="T595" s="17">
        <v>42887</v>
      </c>
      <c r="U595" s="17">
        <v>42987</v>
      </c>
      <c r="V595" s="17">
        <v>42987</v>
      </c>
      <c r="W595" s="17">
        <v>42879</v>
      </c>
      <c r="X595" s="17">
        <v>43161</v>
      </c>
      <c r="Y595" t="s">
        <v>959</v>
      </c>
      <c r="Z595" t="s">
        <v>796</v>
      </c>
      <c r="AA595" t="s">
        <v>960</v>
      </c>
      <c r="AC595" s="16">
        <v>2</v>
      </c>
      <c r="AD595" t="s">
        <v>795</v>
      </c>
      <c r="AE595" t="s">
        <v>961</v>
      </c>
      <c r="AF595" t="s">
        <v>744</v>
      </c>
      <c r="AG595" t="s">
        <v>1025</v>
      </c>
      <c r="AJ595" t="s">
        <v>963</v>
      </c>
      <c r="AK595" t="s">
        <v>964</v>
      </c>
      <c r="AL595" t="s">
        <v>965</v>
      </c>
      <c r="AM595" t="s">
        <v>531</v>
      </c>
      <c r="AP595" t="s">
        <v>966</v>
      </c>
      <c r="AQ595" t="s">
        <v>967</v>
      </c>
      <c r="AR595" t="s">
        <v>968</v>
      </c>
      <c r="AS595" t="s">
        <v>969</v>
      </c>
      <c r="AT595" t="s">
        <v>970</v>
      </c>
      <c r="AU595" t="s">
        <v>2871</v>
      </c>
    </row>
    <row r="596" spans="2:47" ht="11" outlineLevel="1" x14ac:dyDescent="0.15">
      <c r="B596" t="s">
        <v>2872</v>
      </c>
      <c r="C596" t="s">
        <v>2873</v>
      </c>
      <c r="G596" t="s">
        <v>1140</v>
      </c>
      <c r="H596" t="s">
        <v>1141</v>
      </c>
      <c r="I596" t="s">
        <v>957</v>
      </c>
      <c r="J596" t="s">
        <v>618</v>
      </c>
      <c r="K596" t="s">
        <v>2019</v>
      </c>
      <c r="L596" t="s">
        <v>618</v>
      </c>
      <c r="M596" s="5">
        <v>493521.31</v>
      </c>
      <c r="N596" s="5">
        <v>493521.31</v>
      </c>
      <c r="O596" s="5">
        <v>493521.31</v>
      </c>
      <c r="P596" s="5"/>
      <c r="Q596" s="16">
        <v>0</v>
      </c>
      <c r="R596" s="5"/>
      <c r="S596" s="17">
        <v>45800</v>
      </c>
      <c r="T596" s="17">
        <v>45799</v>
      </c>
      <c r="U596" s="17">
        <v>46108</v>
      </c>
      <c r="V596" s="17">
        <v>46108</v>
      </c>
      <c r="W596" s="17">
        <v>45800</v>
      </c>
      <c r="X596" s="17">
        <v>46045</v>
      </c>
      <c r="Y596" t="s">
        <v>1178</v>
      </c>
      <c r="Z596" t="s">
        <v>825</v>
      </c>
      <c r="AA596" t="s">
        <v>1179</v>
      </c>
      <c r="AC596" s="16">
        <v>4</v>
      </c>
      <c r="AD596" t="s">
        <v>795</v>
      </c>
      <c r="AE596" t="s">
        <v>961</v>
      </c>
      <c r="AF596" t="s">
        <v>740</v>
      </c>
      <c r="AG596" t="s">
        <v>1036</v>
      </c>
      <c r="AH596" t="s">
        <v>1058</v>
      </c>
      <c r="AI596" t="s">
        <v>1059</v>
      </c>
      <c r="AJ596" t="s">
        <v>978</v>
      </c>
      <c r="AK596" t="s">
        <v>964</v>
      </c>
      <c r="AL596" t="s">
        <v>965</v>
      </c>
      <c r="AM596" t="s">
        <v>531</v>
      </c>
      <c r="AP596" t="s">
        <v>966</v>
      </c>
      <c r="AQ596" t="s">
        <v>967</v>
      </c>
      <c r="AR596" t="s">
        <v>968</v>
      </c>
      <c r="AS596" t="s">
        <v>969</v>
      </c>
      <c r="AT596" t="s">
        <v>970</v>
      </c>
      <c r="AU596" t="s">
        <v>2874</v>
      </c>
    </row>
    <row r="597" spans="2:47" ht="11" outlineLevel="1" x14ac:dyDescent="0.15">
      <c r="B597" t="s">
        <v>2875</v>
      </c>
      <c r="C597" t="s">
        <v>2876</v>
      </c>
      <c r="G597" t="s">
        <v>955</v>
      </c>
      <c r="H597" t="s">
        <v>956</v>
      </c>
      <c r="I597" t="s">
        <v>957</v>
      </c>
      <c r="J597" t="s">
        <v>678</v>
      </c>
      <c r="K597" t="s">
        <v>1644</v>
      </c>
      <c r="L597" t="s">
        <v>678</v>
      </c>
      <c r="M597" s="5">
        <v>492408</v>
      </c>
      <c r="N597" s="5">
        <v>492408</v>
      </c>
      <c r="O597" s="5">
        <v>572708</v>
      </c>
      <c r="P597" s="5"/>
      <c r="Q597" s="16">
        <v>0</v>
      </c>
      <c r="R597" s="5"/>
      <c r="S597" s="17">
        <v>44302</v>
      </c>
      <c r="T597" s="17">
        <v>44302</v>
      </c>
      <c r="U597" s="17">
        <v>44307</v>
      </c>
      <c r="V597" s="17">
        <v>44307</v>
      </c>
      <c r="W597" s="17">
        <v>44302</v>
      </c>
      <c r="X597" s="17">
        <v>44337</v>
      </c>
      <c r="Y597" t="s">
        <v>984</v>
      </c>
      <c r="Z597" t="s">
        <v>804</v>
      </c>
      <c r="AA597" t="s">
        <v>1000</v>
      </c>
      <c r="AC597" s="16">
        <v>1</v>
      </c>
      <c r="AD597" t="s">
        <v>795</v>
      </c>
      <c r="AE597" t="s">
        <v>961</v>
      </c>
      <c r="AF597" t="s">
        <v>748</v>
      </c>
      <c r="AG597" t="s">
        <v>1057</v>
      </c>
      <c r="AJ597" t="s">
        <v>963</v>
      </c>
      <c r="AK597" t="s">
        <v>964</v>
      </c>
      <c r="AL597" t="s">
        <v>965</v>
      </c>
      <c r="AM597" t="s">
        <v>531</v>
      </c>
      <c r="AP597" t="s">
        <v>966</v>
      </c>
      <c r="AQ597" t="s">
        <v>967</v>
      </c>
      <c r="AR597" t="s">
        <v>968</v>
      </c>
      <c r="AS597" t="s">
        <v>969</v>
      </c>
      <c r="AT597" t="s">
        <v>970</v>
      </c>
      <c r="AU597" t="s">
        <v>2877</v>
      </c>
    </row>
    <row r="598" spans="2:47" ht="11" outlineLevel="1" x14ac:dyDescent="0.15">
      <c r="B598" t="s">
        <v>2878</v>
      </c>
      <c r="C598" t="s">
        <v>2879</v>
      </c>
      <c r="D598" t="s">
        <v>238</v>
      </c>
      <c r="E598" t="s">
        <v>983</v>
      </c>
      <c r="F598" t="s">
        <v>798</v>
      </c>
      <c r="G598" t="s">
        <v>984</v>
      </c>
      <c r="H598" t="s">
        <v>985</v>
      </c>
      <c r="I598" t="s">
        <v>957</v>
      </c>
      <c r="J598" t="s">
        <v>661</v>
      </c>
      <c r="K598" t="s">
        <v>2293</v>
      </c>
      <c r="L598" t="s">
        <v>661</v>
      </c>
      <c r="M598" s="5">
        <v>492000</v>
      </c>
      <c r="N598" s="5">
        <v>492000</v>
      </c>
      <c r="O598" s="5">
        <v>492000</v>
      </c>
      <c r="P598" s="5"/>
      <c r="Q598" s="16">
        <v>0</v>
      </c>
      <c r="R598" s="5"/>
      <c r="S598" s="17">
        <v>44750</v>
      </c>
      <c r="T598" s="17">
        <v>44750</v>
      </c>
      <c r="U598" s="17">
        <v>44805</v>
      </c>
      <c r="V598" s="17">
        <v>44805</v>
      </c>
      <c r="W598" s="17">
        <v>44750</v>
      </c>
      <c r="X598" s="17">
        <v>44750</v>
      </c>
      <c r="Y598" t="s">
        <v>955</v>
      </c>
      <c r="Z598" t="s">
        <v>818</v>
      </c>
      <c r="AA598" t="s">
        <v>960</v>
      </c>
      <c r="AC598" s="16"/>
      <c r="AD598" t="s">
        <v>795</v>
      </c>
      <c r="AE598" t="s">
        <v>961</v>
      </c>
      <c r="AF598" t="s">
        <v>740</v>
      </c>
      <c r="AG598" t="s">
        <v>1036</v>
      </c>
      <c r="AH598" t="s">
        <v>1058</v>
      </c>
      <c r="AI598" t="s">
        <v>1059</v>
      </c>
      <c r="AJ598" t="s">
        <v>978</v>
      </c>
      <c r="AK598" t="s">
        <v>964</v>
      </c>
      <c r="AL598" t="s">
        <v>965</v>
      </c>
      <c r="AM598" t="s">
        <v>531</v>
      </c>
      <c r="AP598" t="s">
        <v>966</v>
      </c>
      <c r="AQ598" t="s">
        <v>967</v>
      </c>
      <c r="AR598" t="s">
        <v>968</v>
      </c>
      <c r="AS598" t="s">
        <v>969</v>
      </c>
      <c r="AT598" t="s">
        <v>970</v>
      </c>
      <c r="AU598" t="s">
        <v>2880</v>
      </c>
    </row>
    <row r="599" spans="2:47" ht="11" outlineLevel="1" x14ac:dyDescent="0.15">
      <c r="B599" t="s">
        <v>2881</v>
      </c>
      <c r="C599" t="s">
        <v>1546</v>
      </c>
      <c r="D599" t="s">
        <v>234</v>
      </c>
      <c r="E599" t="s">
        <v>983</v>
      </c>
      <c r="F599" t="s">
        <v>798</v>
      </c>
      <c r="G599" t="s">
        <v>984</v>
      </c>
      <c r="H599" t="s">
        <v>985</v>
      </c>
      <c r="I599" t="s">
        <v>957</v>
      </c>
      <c r="J599" t="s">
        <v>608</v>
      </c>
      <c r="K599" t="s">
        <v>1184</v>
      </c>
      <c r="L599" t="s">
        <v>987</v>
      </c>
      <c r="M599" s="5">
        <v>491513</v>
      </c>
      <c r="N599" s="5">
        <v>491513</v>
      </c>
      <c r="O599" s="5">
        <v>491513</v>
      </c>
      <c r="P599" s="5"/>
      <c r="Q599" s="16">
        <v>0</v>
      </c>
      <c r="R599" s="5"/>
      <c r="S599" s="17">
        <v>42192</v>
      </c>
      <c r="T599" s="17">
        <v>42192</v>
      </c>
      <c r="U599" s="17">
        <v>42287</v>
      </c>
      <c r="V599" s="17">
        <v>42287</v>
      </c>
      <c r="W599" s="17">
        <v>42192</v>
      </c>
      <c r="X599" s="17">
        <v>42192</v>
      </c>
      <c r="Y599" t="s">
        <v>959</v>
      </c>
      <c r="Z599" t="s">
        <v>796</v>
      </c>
      <c r="AA599" t="s">
        <v>960</v>
      </c>
      <c r="AC599" s="16">
        <v>2</v>
      </c>
      <c r="AD599" t="s">
        <v>795</v>
      </c>
      <c r="AE599" t="s">
        <v>961</v>
      </c>
      <c r="AF599" t="s">
        <v>744</v>
      </c>
      <c r="AG599" t="s">
        <v>1025</v>
      </c>
      <c r="AJ599" t="s">
        <v>963</v>
      </c>
      <c r="AK599" t="s">
        <v>964</v>
      </c>
      <c r="AL599" t="s">
        <v>965</v>
      </c>
      <c r="AM599" t="s">
        <v>575</v>
      </c>
      <c r="AP599" t="s">
        <v>966</v>
      </c>
      <c r="AQ599" t="s">
        <v>967</v>
      </c>
      <c r="AR599" t="s">
        <v>968</v>
      </c>
      <c r="AS599" t="s">
        <v>969</v>
      </c>
      <c r="AT599" t="s">
        <v>970</v>
      </c>
      <c r="AU599" t="s">
        <v>2882</v>
      </c>
    </row>
    <row r="600" spans="2:47" ht="11" outlineLevel="1" x14ac:dyDescent="0.15">
      <c r="B600" t="s">
        <v>2883</v>
      </c>
      <c r="C600" t="s">
        <v>2421</v>
      </c>
      <c r="D600" t="s">
        <v>213</v>
      </c>
      <c r="E600" t="s">
        <v>983</v>
      </c>
      <c r="F600" t="s">
        <v>798</v>
      </c>
      <c r="G600" t="s">
        <v>984</v>
      </c>
      <c r="H600" t="s">
        <v>1272</v>
      </c>
      <c r="I600" t="s">
        <v>957</v>
      </c>
      <c r="J600" t="s">
        <v>638</v>
      </c>
      <c r="K600" t="s">
        <v>992</v>
      </c>
      <c r="L600" t="s">
        <v>638</v>
      </c>
      <c r="M600" s="5">
        <v>490857.1</v>
      </c>
      <c r="N600" s="5">
        <v>490857.1</v>
      </c>
      <c r="O600" s="5">
        <v>490857.1</v>
      </c>
      <c r="P600" s="5"/>
      <c r="Q600" s="16">
        <v>0</v>
      </c>
      <c r="R600" s="5"/>
      <c r="S600" s="17">
        <v>42093</v>
      </c>
      <c r="T600" s="17">
        <v>42089</v>
      </c>
      <c r="U600" s="17">
        <v>42183</v>
      </c>
      <c r="V600" s="17">
        <v>42183</v>
      </c>
      <c r="W600" s="17">
        <v>42093</v>
      </c>
      <c r="X600" s="17">
        <v>42185</v>
      </c>
      <c r="Y600" t="s">
        <v>959</v>
      </c>
      <c r="Z600" t="s">
        <v>796</v>
      </c>
      <c r="AA600" t="s">
        <v>960</v>
      </c>
      <c r="AC600" s="16">
        <v>1</v>
      </c>
      <c r="AD600" t="s">
        <v>795</v>
      </c>
      <c r="AE600" t="s">
        <v>961</v>
      </c>
      <c r="AF600" t="s">
        <v>739</v>
      </c>
      <c r="AG600" t="s">
        <v>993</v>
      </c>
      <c r="AJ600" t="s">
        <v>963</v>
      </c>
      <c r="AK600" t="s">
        <v>996</v>
      </c>
      <c r="AL600" t="s">
        <v>965</v>
      </c>
      <c r="AM600" t="s">
        <v>531</v>
      </c>
      <c r="AP600" t="s">
        <v>966</v>
      </c>
      <c r="AQ600" t="s">
        <v>967</v>
      </c>
      <c r="AR600" t="s">
        <v>968</v>
      </c>
      <c r="AS600" t="s">
        <v>969</v>
      </c>
      <c r="AT600" t="s">
        <v>970</v>
      </c>
      <c r="AU600" t="s">
        <v>2884</v>
      </c>
    </row>
    <row r="601" spans="2:47" ht="11" outlineLevel="1" x14ac:dyDescent="0.15">
      <c r="B601" t="s">
        <v>2885</v>
      </c>
      <c r="C601" t="s">
        <v>1481</v>
      </c>
      <c r="D601" t="s">
        <v>231</v>
      </c>
      <c r="E601" t="s">
        <v>983</v>
      </c>
      <c r="F601" t="s">
        <v>798</v>
      </c>
      <c r="G601" t="s">
        <v>984</v>
      </c>
      <c r="H601" t="s">
        <v>985</v>
      </c>
      <c r="I601" t="s">
        <v>957</v>
      </c>
      <c r="J601" t="s">
        <v>608</v>
      </c>
      <c r="K601" t="s">
        <v>1184</v>
      </c>
      <c r="L601" t="s">
        <v>987</v>
      </c>
      <c r="M601" s="5">
        <v>489677</v>
      </c>
      <c r="N601" s="5">
        <v>489677</v>
      </c>
      <c r="O601" s="5">
        <v>489677</v>
      </c>
      <c r="P601" s="5"/>
      <c r="Q601" s="16">
        <v>0</v>
      </c>
      <c r="R601" s="5"/>
      <c r="S601" s="17">
        <v>42744</v>
      </c>
      <c r="T601" s="17">
        <v>42741</v>
      </c>
      <c r="U601" s="17">
        <v>42840</v>
      </c>
      <c r="V601" s="17">
        <v>42840</v>
      </c>
      <c r="W601" s="17">
        <v>42744</v>
      </c>
      <c r="X601" s="17">
        <v>42793</v>
      </c>
      <c r="Y601" t="s">
        <v>959</v>
      </c>
      <c r="Z601" t="s">
        <v>796</v>
      </c>
      <c r="AA601" t="s">
        <v>960</v>
      </c>
      <c r="AC601" s="16">
        <v>1</v>
      </c>
      <c r="AD601" t="s">
        <v>795</v>
      </c>
      <c r="AE601" t="s">
        <v>961</v>
      </c>
      <c r="AF601" t="s">
        <v>744</v>
      </c>
      <c r="AG601" t="s">
        <v>1025</v>
      </c>
      <c r="AJ601" t="s">
        <v>963</v>
      </c>
      <c r="AK601" t="s">
        <v>964</v>
      </c>
      <c r="AL601" t="s">
        <v>965</v>
      </c>
      <c r="AM601" t="s">
        <v>575</v>
      </c>
      <c r="AP601" t="s">
        <v>966</v>
      </c>
      <c r="AQ601" t="s">
        <v>967</v>
      </c>
      <c r="AR601" t="s">
        <v>968</v>
      </c>
      <c r="AS601" t="s">
        <v>969</v>
      </c>
      <c r="AT601" t="s">
        <v>970</v>
      </c>
      <c r="AU601" t="s">
        <v>2886</v>
      </c>
    </row>
    <row r="602" spans="2:47" ht="11" outlineLevel="1" x14ac:dyDescent="0.15">
      <c r="B602" t="s">
        <v>2887</v>
      </c>
      <c r="C602" t="s">
        <v>982</v>
      </c>
      <c r="D602" t="s">
        <v>248</v>
      </c>
      <c r="E602" t="s">
        <v>983</v>
      </c>
      <c r="F602" t="s">
        <v>798</v>
      </c>
      <c r="G602" t="s">
        <v>984</v>
      </c>
      <c r="H602" t="s">
        <v>985</v>
      </c>
      <c r="I602" t="s">
        <v>957</v>
      </c>
      <c r="J602" t="s">
        <v>661</v>
      </c>
      <c r="K602" t="s">
        <v>2293</v>
      </c>
      <c r="L602" t="s">
        <v>661</v>
      </c>
      <c r="M602" s="5">
        <v>489505</v>
      </c>
      <c r="N602" s="5">
        <v>489505</v>
      </c>
      <c r="O602" s="5">
        <v>489505</v>
      </c>
      <c r="P602" s="5"/>
      <c r="Q602" s="16">
        <v>0</v>
      </c>
      <c r="R602" s="5"/>
      <c r="S602" s="17">
        <v>42444</v>
      </c>
      <c r="T602" s="17">
        <v>42440</v>
      </c>
      <c r="U602" s="17">
        <v>42613</v>
      </c>
      <c r="V602" s="17">
        <v>42613</v>
      </c>
      <c r="W602" s="17">
        <v>42444</v>
      </c>
      <c r="X602" s="17">
        <v>42444</v>
      </c>
      <c r="Y602" t="s">
        <v>955</v>
      </c>
      <c r="Z602" t="s">
        <v>818</v>
      </c>
      <c r="AA602" t="s">
        <v>960</v>
      </c>
      <c r="AC602" s="16">
        <v>1</v>
      </c>
      <c r="AD602" t="s">
        <v>795</v>
      </c>
      <c r="AE602" t="s">
        <v>961</v>
      </c>
      <c r="AF602" t="s">
        <v>740</v>
      </c>
      <c r="AG602" t="s">
        <v>1036</v>
      </c>
      <c r="AJ602" t="s">
        <v>963</v>
      </c>
      <c r="AK602" t="s">
        <v>964</v>
      </c>
      <c r="AL602" t="s">
        <v>965</v>
      </c>
      <c r="AM602" t="s">
        <v>456</v>
      </c>
      <c r="AP602" t="s">
        <v>966</v>
      </c>
      <c r="AQ602" t="s">
        <v>967</v>
      </c>
      <c r="AR602" t="s">
        <v>968</v>
      </c>
      <c r="AS602" t="s">
        <v>969</v>
      </c>
      <c r="AT602" t="s">
        <v>970</v>
      </c>
      <c r="AU602" t="s">
        <v>2888</v>
      </c>
    </row>
    <row r="603" spans="2:47" ht="11" outlineLevel="1" x14ac:dyDescent="0.15">
      <c r="B603" t="s">
        <v>2889</v>
      </c>
      <c r="C603" t="s">
        <v>1698</v>
      </c>
      <c r="D603" t="s">
        <v>301</v>
      </c>
      <c r="E603" t="s">
        <v>983</v>
      </c>
      <c r="F603" t="s">
        <v>798</v>
      </c>
      <c r="G603" t="s">
        <v>984</v>
      </c>
      <c r="H603" t="s">
        <v>985</v>
      </c>
      <c r="I603" t="s">
        <v>957</v>
      </c>
      <c r="J603" t="s">
        <v>608</v>
      </c>
      <c r="K603" t="s">
        <v>1184</v>
      </c>
      <c r="L603" t="s">
        <v>987</v>
      </c>
      <c r="M603" s="5">
        <v>488366</v>
      </c>
      <c r="N603" s="5">
        <v>488366</v>
      </c>
      <c r="O603" s="5">
        <v>488366</v>
      </c>
      <c r="P603" s="5"/>
      <c r="Q603" s="16">
        <v>0</v>
      </c>
      <c r="R603" s="5"/>
      <c r="S603" s="17">
        <v>41943</v>
      </c>
      <c r="T603" s="17">
        <v>41941</v>
      </c>
      <c r="U603" s="17">
        <v>42027</v>
      </c>
      <c r="V603" s="17">
        <v>42027</v>
      </c>
      <c r="W603" s="17">
        <v>41943</v>
      </c>
      <c r="X603" s="17">
        <v>42422</v>
      </c>
      <c r="Y603" t="s">
        <v>959</v>
      </c>
      <c r="Z603" t="s">
        <v>796</v>
      </c>
      <c r="AA603" t="s">
        <v>960</v>
      </c>
      <c r="AC603" s="16">
        <v>1</v>
      </c>
      <c r="AD603" t="s">
        <v>795</v>
      </c>
      <c r="AE603" t="s">
        <v>961</v>
      </c>
      <c r="AF603" t="s">
        <v>744</v>
      </c>
      <c r="AG603" t="s">
        <v>1025</v>
      </c>
      <c r="AJ603" t="s">
        <v>963</v>
      </c>
      <c r="AK603" t="s">
        <v>964</v>
      </c>
      <c r="AL603" t="s">
        <v>965</v>
      </c>
      <c r="AM603" t="s">
        <v>575</v>
      </c>
      <c r="AP603" t="s">
        <v>966</v>
      </c>
      <c r="AQ603" t="s">
        <v>967</v>
      </c>
      <c r="AR603" t="s">
        <v>968</v>
      </c>
      <c r="AS603" t="s">
        <v>969</v>
      </c>
      <c r="AT603" t="s">
        <v>970</v>
      </c>
      <c r="AU603" t="s">
        <v>2890</v>
      </c>
    </row>
    <row r="604" spans="2:47" ht="11" outlineLevel="1" x14ac:dyDescent="0.15">
      <c r="B604" t="s">
        <v>2891</v>
      </c>
      <c r="C604" t="s">
        <v>1199</v>
      </c>
      <c r="D604" t="s">
        <v>231</v>
      </c>
      <c r="E604" t="s">
        <v>983</v>
      </c>
      <c r="F604" t="s">
        <v>798</v>
      </c>
      <c r="G604" t="s">
        <v>984</v>
      </c>
      <c r="H604" t="s">
        <v>985</v>
      </c>
      <c r="I604" t="s">
        <v>957</v>
      </c>
      <c r="J604" t="s">
        <v>608</v>
      </c>
      <c r="K604" t="s">
        <v>1184</v>
      </c>
      <c r="L604" t="s">
        <v>987</v>
      </c>
      <c r="M604" s="5">
        <v>487925</v>
      </c>
      <c r="N604" s="5">
        <v>487925</v>
      </c>
      <c r="O604" s="5">
        <v>487925</v>
      </c>
      <c r="P604" s="5"/>
      <c r="Q604" s="16">
        <v>0</v>
      </c>
      <c r="R604" s="5"/>
      <c r="S604" s="17">
        <v>42740</v>
      </c>
      <c r="T604" s="17">
        <v>42739</v>
      </c>
      <c r="U604" s="17">
        <v>42840</v>
      </c>
      <c r="V604" s="17">
        <v>42840</v>
      </c>
      <c r="W604" s="17">
        <v>42740</v>
      </c>
      <c r="X604" s="17">
        <v>42780</v>
      </c>
      <c r="Y604" t="s">
        <v>959</v>
      </c>
      <c r="Z604" t="s">
        <v>796</v>
      </c>
      <c r="AA604" t="s">
        <v>960</v>
      </c>
      <c r="AC604" s="16">
        <v>1</v>
      </c>
      <c r="AD604" t="s">
        <v>795</v>
      </c>
      <c r="AE604" t="s">
        <v>961</v>
      </c>
      <c r="AF604" t="s">
        <v>744</v>
      </c>
      <c r="AG604" t="s">
        <v>1025</v>
      </c>
      <c r="AJ604" t="s">
        <v>963</v>
      </c>
      <c r="AK604" t="s">
        <v>964</v>
      </c>
      <c r="AL604" t="s">
        <v>965</v>
      </c>
      <c r="AM604" t="s">
        <v>575</v>
      </c>
      <c r="AP604" t="s">
        <v>966</v>
      </c>
      <c r="AQ604" t="s">
        <v>967</v>
      </c>
      <c r="AR604" t="s">
        <v>968</v>
      </c>
      <c r="AS604" t="s">
        <v>969</v>
      </c>
      <c r="AT604" t="s">
        <v>970</v>
      </c>
      <c r="AU604" t="s">
        <v>2892</v>
      </c>
    </row>
    <row r="605" spans="2:47" ht="11" outlineLevel="1" x14ac:dyDescent="0.15">
      <c r="B605" t="s">
        <v>2893</v>
      </c>
      <c r="C605" t="s">
        <v>2894</v>
      </c>
      <c r="G605" t="s">
        <v>1140</v>
      </c>
      <c r="H605" t="s">
        <v>1141</v>
      </c>
      <c r="I605" t="s">
        <v>957</v>
      </c>
      <c r="J605" t="s">
        <v>2895</v>
      </c>
      <c r="K605" t="s">
        <v>2896</v>
      </c>
      <c r="L605" t="s">
        <v>2895</v>
      </c>
      <c r="M605" s="5">
        <v>485523.36</v>
      </c>
      <c r="N605" s="5">
        <v>485523.36</v>
      </c>
      <c r="O605" s="5">
        <v>485523.36</v>
      </c>
      <c r="P605" s="5"/>
      <c r="Q605" s="16">
        <v>0</v>
      </c>
      <c r="R605" s="5"/>
      <c r="S605" s="17">
        <v>40525</v>
      </c>
      <c r="T605" s="17">
        <v>40525</v>
      </c>
      <c r="U605" s="17">
        <v>40596</v>
      </c>
      <c r="V605" s="17">
        <v>40596</v>
      </c>
      <c r="W605" s="17">
        <v>40525</v>
      </c>
      <c r="X605" s="17">
        <v>42599</v>
      </c>
      <c r="Y605" t="s">
        <v>984</v>
      </c>
      <c r="Z605" t="s">
        <v>804</v>
      </c>
      <c r="AA605" t="s">
        <v>1000</v>
      </c>
      <c r="AC605" s="16">
        <v>1</v>
      </c>
      <c r="AD605" t="s">
        <v>795</v>
      </c>
      <c r="AE605" t="s">
        <v>961</v>
      </c>
      <c r="AF605" t="s">
        <v>750</v>
      </c>
      <c r="AG605" t="s">
        <v>1515</v>
      </c>
      <c r="AJ605" t="s">
        <v>963</v>
      </c>
      <c r="AK605" t="s">
        <v>1671</v>
      </c>
      <c r="AL605" t="s">
        <v>1340</v>
      </c>
      <c r="AM605" t="s">
        <v>531</v>
      </c>
      <c r="AP605" t="s">
        <v>966</v>
      </c>
      <c r="AQ605" t="s">
        <v>967</v>
      </c>
      <c r="AR605" t="s">
        <v>968</v>
      </c>
      <c r="AS605" t="s">
        <v>969</v>
      </c>
      <c r="AT605" t="s">
        <v>970</v>
      </c>
      <c r="AU605" t="s">
        <v>2897</v>
      </c>
    </row>
    <row r="606" spans="2:47" ht="11" outlineLevel="1" x14ac:dyDescent="0.15">
      <c r="B606" t="s">
        <v>2898</v>
      </c>
      <c r="C606" t="s">
        <v>1584</v>
      </c>
      <c r="D606" t="s">
        <v>213</v>
      </c>
      <c r="E606" t="s">
        <v>983</v>
      </c>
      <c r="F606" t="s">
        <v>798</v>
      </c>
      <c r="G606" t="s">
        <v>984</v>
      </c>
      <c r="H606" t="s">
        <v>1272</v>
      </c>
      <c r="I606" t="s">
        <v>957</v>
      </c>
      <c r="J606" t="s">
        <v>638</v>
      </c>
      <c r="K606" t="s">
        <v>992</v>
      </c>
      <c r="L606" t="s">
        <v>638</v>
      </c>
      <c r="M606" s="5">
        <v>483335.08</v>
      </c>
      <c r="N606" s="5">
        <v>483335.08</v>
      </c>
      <c r="O606" s="5">
        <v>483335.08</v>
      </c>
      <c r="P606" s="5"/>
      <c r="Q606" s="16">
        <v>0</v>
      </c>
      <c r="R606" s="5"/>
      <c r="S606" s="17">
        <v>42093</v>
      </c>
      <c r="T606" s="17">
        <v>42089</v>
      </c>
      <c r="U606" s="17">
        <v>42183</v>
      </c>
      <c r="V606" s="17">
        <v>42183</v>
      </c>
      <c r="W606" s="17">
        <v>42093</v>
      </c>
      <c r="X606" s="17">
        <v>42185</v>
      </c>
      <c r="Y606" t="s">
        <v>959</v>
      </c>
      <c r="Z606" t="s">
        <v>796</v>
      </c>
      <c r="AA606" t="s">
        <v>960</v>
      </c>
      <c r="AC606" s="16">
        <v>1</v>
      </c>
      <c r="AD606" t="s">
        <v>795</v>
      </c>
      <c r="AE606" t="s">
        <v>961</v>
      </c>
      <c r="AF606" t="s">
        <v>739</v>
      </c>
      <c r="AG606" t="s">
        <v>993</v>
      </c>
      <c r="AJ606" t="s">
        <v>963</v>
      </c>
      <c r="AK606" t="s">
        <v>996</v>
      </c>
      <c r="AL606" t="s">
        <v>965</v>
      </c>
      <c r="AM606" t="s">
        <v>531</v>
      </c>
      <c r="AP606" t="s">
        <v>966</v>
      </c>
      <c r="AQ606" t="s">
        <v>967</v>
      </c>
      <c r="AR606" t="s">
        <v>968</v>
      </c>
      <c r="AS606" t="s">
        <v>969</v>
      </c>
      <c r="AT606" t="s">
        <v>970</v>
      </c>
      <c r="AU606" t="s">
        <v>2899</v>
      </c>
    </row>
    <row r="607" spans="2:47" ht="11" outlineLevel="1" x14ac:dyDescent="0.15">
      <c r="B607" t="s">
        <v>2900</v>
      </c>
      <c r="C607" t="s">
        <v>2901</v>
      </c>
      <c r="D607" t="s">
        <v>231</v>
      </c>
      <c r="E607" t="s">
        <v>983</v>
      </c>
      <c r="F607" t="s">
        <v>798</v>
      </c>
      <c r="G607" t="s">
        <v>984</v>
      </c>
      <c r="H607" t="s">
        <v>985</v>
      </c>
      <c r="I607" t="s">
        <v>957</v>
      </c>
      <c r="J607" t="s">
        <v>608</v>
      </c>
      <c r="K607" t="s">
        <v>1184</v>
      </c>
      <c r="L607" t="s">
        <v>987</v>
      </c>
      <c r="M607" s="5">
        <v>483181</v>
      </c>
      <c r="N607" s="5">
        <v>483181</v>
      </c>
      <c r="O607" s="5">
        <v>483181</v>
      </c>
      <c r="P607" s="5"/>
      <c r="Q607" s="16">
        <v>0</v>
      </c>
      <c r="R607" s="5"/>
      <c r="S607" s="17">
        <v>43087</v>
      </c>
      <c r="T607" s="17">
        <v>43087</v>
      </c>
      <c r="U607" s="17">
        <v>43220</v>
      </c>
      <c r="V607" s="17">
        <v>43220</v>
      </c>
      <c r="W607" s="17">
        <v>43087</v>
      </c>
      <c r="X607" s="17">
        <v>43087</v>
      </c>
      <c r="Y607" t="s">
        <v>959</v>
      </c>
      <c r="Z607" t="s">
        <v>796</v>
      </c>
      <c r="AA607" t="s">
        <v>960</v>
      </c>
      <c r="AC607" s="16"/>
      <c r="AD607" t="s">
        <v>795</v>
      </c>
      <c r="AE607" t="s">
        <v>961</v>
      </c>
      <c r="AF607" t="s">
        <v>744</v>
      </c>
      <c r="AG607" t="s">
        <v>1025</v>
      </c>
      <c r="AJ607" t="s">
        <v>963</v>
      </c>
      <c r="AK607" t="s">
        <v>964</v>
      </c>
      <c r="AL607" t="s">
        <v>965</v>
      </c>
      <c r="AM607" t="s">
        <v>531</v>
      </c>
      <c r="AP607" t="s">
        <v>966</v>
      </c>
      <c r="AQ607" t="s">
        <v>967</v>
      </c>
      <c r="AR607" t="s">
        <v>968</v>
      </c>
      <c r="AS607" t="s">
        <v>969</v>
      </c>
      <c r="AT607" t="s">
        <v>970</v>
      </c>
      <c r="AU607" t="s">
        <v>2902</v>
      </c>
    </row>
    <row r="608" spans="2:47" ht="11" outlineLevel="1" x14ac:dyDescent="0.15">
      <c r="B608" t="s">
        <v>2903</v>
      </c>
      <c r="C608" t="s">
        <v>2904</v>
      </c>
      <c r="G608" t="s">
        <v>1140</v>
      </c>
      <c r="H608" t="s">
        <v>1141</v>
      </c>
      <c r="I608" t="s">
        <v>957</v>
      </c>
      <c r="J608" t="s">
        <v>2850</v>
      </c>
      <c r="K608" t="s">
        <v>2851</v>
      </c>
      <c r="L608" t="s">
        <v>2850</v>
      </c>
      <c r="M608" s="5">
        <v>482060</v>
      </c>
      <c r="N608" s="5">
        <v>482060</v>
      </c>
      <c r="O608" s="5">
        <v>482060</v>
      </c>
      <c r="P608" s="5"/>
      <c r="Q608" s="16">
        <v>0</v>
      </c>
      <c r="R608" s="5"/>
      <c r="S608" s="17">
        <v>43909</v>
      </c>
      <c r="T608" s="17">
        <v>43908</v>
      </c>
      <c r="U608" s="17">
        <v>43998</v>
      </c>
      <c r="V608" s="17">
        <v>43998</v>
      </c>
      <c r="W608" s="17">
        <v>43909</v>
      </c>
      <c r="X608" s="17">
        <v>44007</v>
      </c>
      <c r="Y608" t="s">
        <v>1178</v>
      </c>
      <c r="Z608" t="s">
        <v>825</v>
      </c>
      <c r="AA608" t="s">
        <v>1179</v>
      </c>
      <c r="AC608" s="16">
        <v>3</v>
      </c>
      <c r="AD608" t="s">
        <v>795</v>
      </c>
      <c r="AE608" t="s">
        <v>961</v>
      </c>
      <c r="AF608" t="s">
        <v>744</v>
      </c>
      <c r="AG608" t="s">
        <v>1025</v>
      </c>
      <c r="AH608" t="s">
        <v>1058</v>
      </c>
      <c r="AI608" t="s">
        <v>1059</v>
      </c>
      <c r="AJ608" t="s">
        <v>978</v>
      </c>
      <c r="AK608" t="s">
        <v>964</v>
      </c>
      <c r="AL608" t="s">
        <v>965</v>
      </c>
      <c r="AM608" t="s">
        <v>531</v>
      </c>
      <c r="AP608" t="s">
        <v>966</v>
      </c>
      <c r="AQ608" t="s">
        <v>967</v>
      </c>
      <c r="AR608" t="s">
        <v>968</v>
      </c>
      <c r="AS608" t="s">
        <v>969</v>
      </c>
      <c r="AT608" t="s">
        <v>970</v>
      </c>
      <c r="AU608" t="s">
        <v>2905</v>
      </c>
    </row>
    <row r="609" spans="2:47" ht="11" outlineLevel="1" x14ac:dyDescent="0.15">
      <c r="B609" t="s">
        <v>2906</v>
      </c>
      <c r="C609" t="s">
        <v>2109</v>
      </c>
      <c r="D609" t="s">
        <v>200</v>
      </c>
      <c r="E609" t="s">
        <v>983</v>
      </c>
      <c r="F609" t="s">
        <v>798</v>
      </c>
      <c r="G609" t="s">
        <v>984</v>
      </c>
      <c r="H609" t="s">
        <v>985</v>
      </c>
      <c r="I609" t="s">
        <v>957</v>
      </c>
      <c r="J609" t="s">
        <v>609</v>
      </c>
      <c r="K609" t="s">
        <v>1547</v>
      </c>
      <c r="L609" t="s">
        <v>1548</v>
      </c>
      <c r="M609" s="5">
        <v>481238.38</v>
      </c>
      <c r="N609" s="5">
        <v>481238.38</v>
      </c>
      <c r="O609" s="5">
        <v>481238.38</v>
      </c>
      <c r="P609" s="5"/>
      <c r="Q609" s="16">
        <v>0</v>
      </c>
      <c r="R609" s="5"/>
      <c r="S609" s="17">
        <v>42942</v>
      </c>
      <c r="T609" s="17">
        <v>42942</v>
      </c>
      <c r="U609" s="17">
        <v>43131</v>
      </c>
      <c r="V609" s="17">
        <v>43131</v>
      </c>
      <c r="W609" s="17">
        <v>42942</v>
      </c>
      <c r="X609" s="17">
        <v>43002</v>
      </c>
      <c r="Y609" t="s">
        <v>959</v>
      </c>
      <c r="Z609" t="s">
        <v>796</v>
      </c>
      <c r="AA609" t="s">
        <v>960</v>
      </c>
      <c r="AC609" s="16"/>
      <c r="AD609" t="s">
        <v>803</v>
      </c>
      <c r="AE609" t="s">
        <v>974</v>
      </c>
      <c r="AF609" t="s">
        <v>737</v>
      </c>
      <c r="AG609" t="s">
        <v>975</v>
      </c>
      <c r="AJ609" t="s">
        <v>963</v>
      </c>
      <c r="AK609" t="s">
        <v>979</v>
      </c>
      <c r="AL609" t="s">
        <v>965</v>
      </c>
      <c r="AM609" t="s">
        <v>456</v>
      </c>
      <c r="AP609" t="s">
        <v>966</v>
      </c>
      <c r="AQ609" t="s">
        <v>967</v>
      </c>
      <c r="AR609" t="s">
        <v>968</v>
      </c>
      <c r="AS609" t="s">
        <v>969</v>
      </c>
      <c r="AT609" t="s">
        <v>970</v>
      </c>
      <c r="AU609" t="s">
        <v>2907</v>
      </c>
    </row>
    <row r="610" spans="2:47" ht="11" outlineLevel="1" x14ac:dyDescent="0.15">
      <c r="B610" t="s">
        <v>2908</v>
      </c>
      <c r="C610" t="s">
        <v>2909</v>
      </c>
      <c r="D610" t="s">
        <v>310</v>
      </c>
      <c r="E610" t="s">
        <v>854</v>
      </c>
      <c r="F610" t="s">
        <v>807</v>
      </c>
      <c r="G610" t="s">
        <v>959</v>
      </c>
      <c r="H610" t="s">
        <v>1903</v>
      </c>
      <c r="I610" t="s">
        <v>957</v>
      </c>
      <c r="J610" t="s">
        <v>688</v>
      </c>
      <c r="K610" t="s">
        <v>2790</v>
      </c>
      <c r="L610" t="s">
        <v>688</v>
      </c>
      <c r="M610" s="5">
        <v>480751.7</v>
      </c>
      <c r="N610" s="5">
        <v>480751.7</v>
      </c>
      <c r="O610" s="5">
        <v>480751.7</v>
      </c>
      <c r="P610" s="5"/>
      <c r="Q610" s="16">
        <v>0</v>
      </c>
      <c r="R610" s="5"/>
      <c r="S610" s="17">
        <v>45044</v>
      </c>
      <c r="T610" s="17">
        <v>45047</v>
      </c>
      <c r="U610" s="17">
        <v>45657</v>
      </c>
      <c r="V610" s="17">
        <v>45657</v>
      </c>
      <c r="W610" s="17">
        <v>45044</v>
      </c>
      <c r="X610" s="17">
        <v>45484</v>
      </c>
      <c r="Y610" t="s">
        <v>1178</v>
      </c>
      <c r="Z610" t="s">
        <v>825</v>
      </c>
      <c r="AA610" t="s">
        <v>1179</v>
      </c>
      <c r="AC610" s="16">
        <v>1</v>
      </c>
      <c r="AD610" t="s">
        <v>795</v>
      </c>
      <c r="AE610" t="s">
        <v>961</v>
      </c>
      <c r="AF610" t="s">
        <v>740</v>
      </c>
      <c r="AG610" t="s">
        <v>1036</v>
      </c>
      <c r="AH610" t="s">
        <v>1058</v>
      </c>
      <c r="AI610" t="s">
        <v>1059</v>
      </c>
      <c r="AJ610" t="s">
        <v>978</v>
      </c>
      <c r="AK610" t="s">
        <v>964</v>
      </c>
      <c r="AL610" t="s">
        <v>965</v>
      </c>
      <c r="AM610" t="s">
        <v>531</v>
      </c>
      <c r="AP610" t="s">
        <v>966</v>
      </c>
      <c r="AQ610" t="s">
        <v>967</v>
      </c>
      <c r="AR610" t="s">
        <v>968</v>
      </c>
      <c r="AS610" t="s">
        <v>969</v>
      </c>
      <c r="AT610" t="s">
        <v>970</v>
      </c>
      <c r="AU610" t="s">
        <v>2910</v>
      </c>
    </row>
    <row r="611" spans="2:47" ht="11" outlineLevel="1" x14ac:dyDescent="0.15">
      <c r="B611" t="s">
        <v>2911</v>
      </c>
      <c r="C611" t="s">
        <v>2912</v>
      </c>
      <c r="G611" t="s">
        <v>955</v>
      </c>
      <c r="H611" t="s">
        <v>956</v>
      </c>
      <c r="I611" t="s">
        <v>957</v>
      </c>
      <c r="J611" t="s">
        <v>2913</v>
      </c>
      <c r="K611" t="s">
        <v>2914</v>
      </c>
      <c r="L611" t="s">
        <v>2913</v>
      </c>
      <c r="M611" s="5">
        <v>480000</v>
      </c>
      <c r="N611" s="5">
        <v>480000</v>
      </c>
      <c r="O611" s="5">
        <v>480000</v>
      </c>
      <c r="P611" s="5"/>
      <c r="Q611" s="16">
        <v>0</v>
      </c>
      <c r="R611" s="5"/>
      <c r="S611" s="17">
        <v>44001</v>
      </c>
      <c r="T611" s="17">
        <v>43992</v>
      </c>
      <c r="U611" s="17">
        <v>44204</v>
      </c>
      <c r="V611" s="17">
        <v>44204</v>
      </c>
      <c r="W611" s="17">
        <v>44001</v>
      </c>
      <c r="X611" s="17">
        <v>44229</v>
      </c>
      <c r="Y611" t="s">
        <v>959</v>
      </c>
      <c r="Z611" t="s">
        <v>796</v>
      </c>
      <c r="AA611" t="s">
        <v>1030</v>
      </c>
      <c r="AC611" s="16">
        <v>3</v>
      </c>
      <c r="AD611" t="s">
        <v>803</v>
      </c>
      <c r="AE611" t="s">
        <v>974</v>
      </c>
      <c r="AF611" t="s">
        <v>737</v>
      </c>
      <c r="AG611" t="s">
        <v>975</v>
      </c>
      <c r="AH611" t="s">
        <v>1202</v>
      </c>
      <c r="AI611" t="s">
        <v>1203</v>
      </c>
      <c r="AJ611" t="s">
        <v>978</v>
      </c>
      <c r="AK611" t="s">
        <v>979</v>
      </c>
      <c r="AL611" t="s">
        <v>965</v>
      </c>
      <c r="AM611" t="s">
        <v>531</v>
      </c>
      <c r="AP611" t="s">
        <v>966</v>
      </c>
      <c r="AQ611" t="s">
        <v>967</v>
      </c>
      <c r="AR611" t="s">
        <v>968</v>
      </c>
      <c r="AS611" t="s">
        <v>969</v>
      </c>
      <c r="AT611" t="s">
        <v>970</v>
      </c>
      <c r="AU611" t="s">
        <v>2915</v>
      </c>
    </row>
    <row r="612" spans="2:47" ht="11" outlineLevel="1" x14ac:dyDescent="0.15">
      <c r="B612" t="s">
        <v>2916</v>
      </c>
      <c r="C612" t="s">
        <v>2917</v>
      </c>
      <c r="G612" t="s">
        <v>1140</v>
      </c>
      <c r="H612" t="s">
        <v>1141</v>
      </c>
      <c r="I612" t="s">
        <v>957</v>
      </c>
      <c r="J612" t="s">
        <v>624</v>
      </c>
      <c r="K612" t="s">
        <v>2918</v>
      </c>
      <c r="L612" t="s">
        <v>624</v>
      </c>
      <c r="M612" s="5">
        <v>478115.56</v>
      </c>
      <c r="N612" s="5">
        <v>478115.56</v>
      </c>
      <c r="O612" s="5">
        <v>478115.56</v>
      </c>
      <c r="P612" s="5">
        <v>207732.71</v>
      </c>
      <c r="Q612" s="16">
        <v>0</v>
      </c>
      <c r="R612" s="5"/>
      <c r="S612" s="17">
        <v>44265</v>
      </c>
      <c r="T612" s="17">
        <v>44263</v>
      </c>
      <c r="U612" s="17">
        <v>44895</v>
      </c>
      <c r="V612" s="17">
        <v>44895</v>
      </c>
      <c r="W612" s="17">
        <v>44265</v>
      </c>
      <c r="X612" s="17">
        <v>44757</v>
      </c>
      <c r="Y612" t="s">
        <v>1178</v>
      </c>
      <c r="Z612" t="s">
        <v>825</v>
      </c>
      <c r="AA612" t="s">
        <v>1179</v>
      </c>
      <c r="AC612" s="16">
        <v>5</v>
      </c>
      <c r="AD612" t="s">
        <v>803</v>
      </c>
      <c r="AE612" t="s">
        <v>974</v>
      </c>
      <c r="AF612" t="s">
        <v>738</v>
      </c>
      <c r="AG612" t="s">
        <v>988</v>
      </c>
      <c r="AH612" t="s">
        <v>1058</v>
      </c>
      <c r="AI612" t="s">
        <v>1059</v>
      </c>
      <c r="AJ612" t="s">
        <v>978</v>
      </c>
      <c r="AK612" t="s">
        <v>1928</v>
      </c>
      <c r="AL612" t="s">
        <v>965</v>
      </c>
      <c r="AM612" t="s">
        <v>531</v>
      </c>
      <c r="AP612" t="s">
        <v>966</v>
      </c>
      <c r="AQ612" t="s">
        <v>967</v>
      </c>
      <c r="AR612" t="s">
        <v>968</v>
      </c>
      <c r="AS612" t="s">
        <v>969</v>
      </c>
      <c r="AT612" t="s">
        <v>970</v>
      </c>
      <c r="AU612" t="s">
        <v>2919</v>
      </c>
    </row>
    <row r="613" spans="2:47" ht="11" outlineLevel="1" x14ac:dyDescent="0.15">
      <c r="B613" t="s">
        <v>2920</v>
      </c>
      <c r="C613" t="s">
        <v>2921</v>
      </c>
      <c r="D613" t="s">
        <v>251</v>
      </c>
      <c r="E613" t="s">
        <v>854</v>
      </c>
      <c r="F613" t="s">
        <v>798</v>
      </c>
      <c r="G613" t="s">
        <v>959</v>
      </c>
      <c r="H613" t="s">
        <v>1903</v>
      </c>
      <c r="I613" t="s">
        <v>957</v>
      </c>
      <c r="J613" t="s">
        <v>665</v>
      </c>
      <c r="K613" t="s">
        <v>1904</v>
      </c>
      <c r="L613" t="s">
        <v>665</v>
      </c>
      <c r="M613" s="5">
        <v>476899.91</v>
      </c>
      <c r="N613" s="5">
        <v>476899.91</v>
      </c>
      <c r="O613" s="5">
        <v>476899.91</v>
      </c>
      <c r="P613" s="5">
        <v>418769.18</v>
      </c>
      <c r="Q613" s="16">
        <v>0</v>
      </c>
      <c r="R613" s="5"/>
      <c r="S613" s="17">
        <v>44931</v>
      </c>
      <c r="T613" s="17">
        <v>44931</v>
      </c>
      <c r="U613" s="17">
        <v>45199</v>
      </c>
      <c r="V613" s="17">
        <v>45199</v>
      </c>
      <c r="W613" s="17">
        <v>44931</v>
      </c>
      <c r="X613" s="17">
        <v>45293</v>
      </c>
      <c r="Y613" t="s">
        <v>1543</v>
      </c>
      <c r="Z613" t="s">
        <v>826</v>
      </c>
      <c r="AA613" t="s">
        <v>1179</v>
      </c>
      <c r="AC613" s="16">
        <v>1</v>
      </c>
      <c r="AD613" t="s">
        <v>795</v>
      </c>
      <c r="AE613" t="s">
        <v>961</v>
      </c>
      <c r="AF613" t="s">
        <v>740</v>
      </c>
      <c r="AG613" t="s">
        <v>1036</v>
      </c>
      <c r="AH613" t="s">
        <v>1058</v>
      </c>
      <c r="AI613" t="s">
        <v>1059</v>
      </c>
      <c r="AJ613" t="s">
        <v>978</v>
      </c>
      <c r="AK613" t="s">
        <v>964</v>
      </c>
      <c r="AL613" t="s">
        <v>965</v>
      </c>
      <c r="AM613" t="s">
        <v>531</v>
      </c>
      <c r="AP613" t="s">
        <v>966</v>
      </c>
      <c r="AQ613" t="s">
        <v>967</v>
      </c>
      <c r="AR613" t="s">
        <v>968</v>
      </c>
      <c r="AS613" t="s">
        <v>969</v>
      </c>
      <c r="AT613" t="s">
        <v>970</v>
      </c>
      <c r="AU613" t="s">
        <v>2922</v>
      </c>
    </row>
    <row r="614" spans="2:47" ht="11" outlineLevel="1" x14ac:dyDescent="0.15">
      <c r="B614" t="s">
        <v>2923</v>
      </c>
      <c r="C614" t="s">
        <v>2924</v>
      </c>
      <c r="D614" t="s">
        <v>290</v>
      </c>
      <c r="E614" t="s">
        <v>983</v>
      </c>
      <c r="F614" t="s">
        <v>798</v>
      </c>
      <c r="G614" t="s">
        <v>984</v>
      </c>
      <c r="H614" t="s">
        <v>985</v>
      </c>
      <c r="I614" t="s">
        <v>957</v>
      </c>
      <c r="J614" t="s">
        <v>608</v>
      </c>
      <c r="K614" t="s">
        <v>1184</v>
      </c>
      <c r="L614" t="s">
        <v>987</v>
      </c>
      <c r="M614" s="5">
        <v>476664.93</v>
      </c>
      <c r="N614" s="5">
        <v>476664.93</v>
      </c>
      <c r="O614" s="5">
        <v>476664.93</v>
      </c>
      <c r="P614" s="5"/>
      <c r="Q614" s="16">
        <v>0</v>
      </c>
      <c r="R614" s="5"/>
      <c r="S614" s="17">
        <v>41500</v>
      </c>
      <c r="T614" s="17">
        <v>41491</v>
      </c>
      <c r="U614" s="17">
        <v>41613</v>
      </c>
      <c r="V614" s="17">
        <v>41613</v>
      </c>
      <c r="W614" s="17">
        <v>41500</v>
      </c>
      <c r="X614" s="17">
        <v>42677</v>
      </c>
      <c r="Y614" t="s">
        <v>959</v>
      </c>
      <c r="Z614" t="s">
        <v>796</v>
      </c>
      <c r="AA614" t="s">
        <v>960</v>
      </c>
      <c r="AC614" s="16">
        <v>1</v>
      </c>
      <c r="AD614" t="s">
        <v>795</v>
      </c>
      <c r="AE614" t="s">
        <v>961</v>
      </c>
      <c r="AF614" t="s">
        <v>744</v>
      </c>
      <c r="AG614" t="s">
        <v>1025</v>
      </c>
      <c r="AJ614" t="s">
        <v>963</v>
      </c>
      <c r="AK614" t="s">
        <v>964</v>
      </c>
      <c r="AL614" t="s">
        <v>965</v>
      </c>
      <c r="AM614" t="s">
        <v>575</v>
      </c>
      <c r="AP614" t="s">
        <v>966</v>
      </c>
      <c r="AQ614" t="s">
        <v>967</v>
      </c>
      <c r="AR614" t="s">
        <v>968</v>
      </c>
      <c r="AS614" t="s">
        <v>969</v>
      </c>
      <c r="AT614" t="s">
        <v>970</v>
      </c>
      <c r="AU614" t="s">
        <v>2925</v>
      </c>
    </row>
    <row r="615" spans="2:47" ht="11" outlineLevel="1" x14ac:dyDescent="0.15">
      <c r="B615" t="s">
        <v>2926</v>
      </c>
      <c r="C615" t="s">
        <v>867</v>
      </c>
      <c r="G615" t="s">
        <v>1140</v>
      </c>
      <c r="H615" t="s">
        <v>1141</v>
      </c>
      <c r="I615" t="s">
        <v>957</v>
      </c>
      <c r="J615" t="s">
        <v>682</v>
      </c>
      <c r="K615" t="s">
        <v>1729</v>
      </c>
      <c r="L615" t="s">
        <v>682</v>
      </c>
      <c r="M615" s="5">
        <v>471678.12</v>
      </c>
      <c r="N615" s="5">
        <v>471678.12</v>
      </c>
      <c r="O615" s="5">
        <v>471678.12</v>
      </c>
      <c r="P615" s="5"/>
      <c r="Q615" s="16">
        <v>0</v>
      </c>
      <c r="R615" s="5"/>
      <c r="S615" s="17">
        <v>44826</v>
      </c>
      <c r="T615" s="17">
        <v>44826</v>
      </c>
      <c r="U615" s="17">
        <v>45088</v>
      </c>
      <c r="V615" s="17">
        <v>45088</v>
      </c>
      <c r="W615" s="17">
        <v>44826</v>
      </c>
      <c r="X615" s="17">
        <v>45461</v>
      </c>
      <c r="Y615" t="s">
        <v>1178</v>
      </c>
      <c r="Z615" t="s">
        <v>825</v>
      </c>
      <c r="AA615" t="s">
        <v>1179</v>
      </c>
      <c r="AC615" s="16">
        <v>3</v>
      </c>
      <c r="AD615" t="s">
        <v>795</v>
      </c>
      <c r="AE615" t="s">
        <v>961</v>
      </c>
      <c r="AF615" t="s">
        <v>740</v>
      </c>
      <c r="AG615" t="s">
        <v>1036</v>
      </c>
      <c r="AH615" t="s">
        <v>1202</v>
      </c>
      <c r="AI615" t="s">
        <v>1203</v>
      </c>
      <c r="AJ615" t="s">
        <v>978</v>
      </c>
      <c r="AK615" t="s">
        <v>964</v>
      </c>
      <c r="AL615" t="s">
        <v>965</v>
      </c>
      <c r="AM615" t="s">
        <v>531</v>
      </c>
      <c r="AP615" t="s">
        <v>966</v>
      </c>
      <c r="AQ615" t="s">
        <v>967</v>
      </c>
      <c r="AR615" t="s">
        <v>968</v>
      </c>
      <c r="AS615" t="s">
        <v>969</v>
      </c>
      <c r="AT615" t="s">
        <v>970</v>
      </c>
      <c r="AU615" t="s">
        <v>2927</v>
      </c>
    </row>
    <row r="616" spans="2:47" ht="11" outlineLevel="1" x14ac:dyDescent="0.15">
      <c r="B616" t="s">
        <v>2928</v>
      </c>
      <c r="C616" t="s">
        <v>1322</v>
      </c>
      <c r="D616" t="s">
        <v>209</v>
      </c>
      <c r="E616" t="s">
        <v>983</v>
      </c>
      <c r="F616" t="s">
        <v>807</v>
      </c>
      <c r="G616" t="s">
        <v>984</v>
      </c>
      <c r="H616" t="s">
        <v>1272</v>
      </c>
      <c r="I616" t="s">
        <v>957</v>
      </c>
      <c r="J616" t="s">
        <v>603</v>
      </c>
      <c r="K616" t="s">
        <v>1299</v>
      </c>
      <c r="L616" t="s">
        <v>603</v>
      </c>
      <c r="M616" s="5">
        <v>471077.44</v>
      </c>
      <c r="N616" s="5">
        <v>471077.44</v>
      </c>
      <c r="O616" s="5">
        <v>471077.44</v>
      </c>
      <c r="P616" s="5"/>
      <c r="Q616" s="16">
        <v>0</v>
      </c>
      <c r="R616" s="5"/>
      <c r="S616" s="17">
        <v>42095</v>
      </c>
      <c r="T616" s="17">
        <v>42093</v>
      </c>
      <c r="U616" s="17">
        <v>42219</v>
      </c>
      <c r="V616" s="17">
        <v>42219</v>
      </c>
      <c r="W616" s="17">
        <v>42095</v>
      </c>
      <c r="X616" s="17">
        <v>42226</v>
      </c>
      <c r="Y616" t="s">
        <v>955</v>
      </c>
      <c r="Z616" t="s">
        <v>818</v>
      </c>
      <c r="AA616" t="s">
        <v>1023</v>
      </c>
      <c r="AB616" t="s">
        <v>1289</v>
      </c>
      <c r="AC616" s="16">
        <v>4</v>
      </c>
      <c r="AD616" t="s">
        <v>795</v>
      </c>
      <c r="AE616" t="s">
        <v>961</v>
      </c>
      <c r="AF616" t="s">
        <v>739</v>
      </c>
      <c r="AG616" t="s">
        <v>993</v>
      </c>
      <c r="AJ616" t="s">
        <v>963</v>
      </c>
      <c r="AK616" t="s">
        <v>996</v>
      </c>
      <c r="AL616" t="s">
        <v>965</v>
      </c>
      <c r="AM616" t="s">
        <v>456</v>
      </c>
      <c r="AP616" t="s">
        <v>966</v>
      </c>
      <c r="AQ616" t="s">
        <v>967</v>
      </c>
      <c r="AR616" t="s">
        <v>968</v>
      </c>
      <c r="AS616" t="s">
        <v>969</v>
      </c>
      <c r="AT616" t="s">
        <v>970</v>
      </c>
      <c r="AU616" t="s">
        <v>2929</v>
      </c>
    </row>
    <row r="617" spans="2:47" ht="11" outlineLevel="1" x14ac:dyDescent="0.15">
      <c r="B617" t="s">
        <v>2930</v>
      </c>
      <c r="C617" t="s">
        <v>2421</v>
      </c>
      <c r="D617" t="s">
        <v>209</v>
      </c>
      <c r="E617" t="s">
        <v>983</v>
      </c>
      <c r="F617" t="s">
        <v>807</v>
      </c>
      <c r="G617" t="s">
        <v>984</v>
      </c>
      <c r="H617" t="s">
        <v>985</v>
      </c>
      <c r="I617" t="s">
        <v>957</v>
      </c>
      <c r="J617" t="s">
        <v>603</v>
      </c>
      <c r="K617" t="s">
        <v>1299</v>
      </c>
      <c r="L617" t="s">
        <v>603</v>
      </c>
      <c r="M617" s="5">
        <v>470016.69</v>
      </c>
      <c r="N617" s="5">
        <v>470016.69</v>
      </c>
      <c r="O617" s="5">
        <v>470016.69</v>
      </c>
      <c r="P617" s="5"/>
      <c r="Q617" s="16">
        <v>0</v>
      </c>
      <c r="R617" s="5"/>
      <c r="S617" s="17">
        <v>42272</v>
      </c>
      <c r="T617" s="17">
        <v>42272</v>
      </c>
      <c r="U617" s="17">
        <v>42396</v>
      </c>
      <c r="V617" s="17">
        <v>42396</v>
      </c>
      <c r="W617" s="17">
        <v>42272</v>
      </c>
      <c r="X617" s="17">
        <v>42443</v>
      </c>
      <c r="Y617" t="s">
        <v>955</v>
      </c>
      <c r="Z617" t="s">
        <v>818</v>
      </c>
      <c r="AA617" t="s">
        <v>1023</v>
      </c>
      <c r="AB617" t="s">
        <v>1024</v>
      </c>
      <c r="AC617" s="16">
        <v>3</v>
      </c>
      <c r="AD617" t="s">
        <v>795</v>
      </c>
      <c r="AE617" t="s">
        <v>961</v>
      </c>
      <c r="AF617" t="s">
        <v>739</v>
      </c>
      <c r="AG617" t="s">
        <v>993</v>
      </c>
      <c r="AJ617" t="s">
        <v>963</v>
      </c>
      <c r="AK617" t="s">
        <v>996</v>
      </c>
      <c r="AL617" t="s">
        <v>965</v>
      </c>
      <c r="AM617" t="s">
        <v>456</v>
      </c>
      <c r="AP617" t="s">
        <v>966</v>
      </c>
      <c r="AQ617" t="s">
        <v>967</v>
      </c>
      <c r="AR617" t="s">
        <v>968</v>
      </c>
      <c r="AS617" t="s">
        <v>969</v>
      </c>
      <c r="AT617" t="s">
        <v>970</v>
      </c>
      <c r="AU617" t="s">
        <v>2931</v>
      </c>
    </row>
    <row r="618" spans="2:47" ht="11" outlineLevel="1" x14ac:dyDescent="0.15">
      <c r="B618" t="s">
        <v>2932</v>
      </c>
      <c r="C618" t="s">
        <v>2933</v>
      </c>
      <c r="G618" t="s">
        <v>1140</v>
      </c>
      <c r="H618" t="s">
        <v>1141</v>
      </c>
      <c r="I618" t="s">
        <v>957</v>
      </c>
      <c r="J618" t="s">
        <v>2441</v>
      </c>
      <c r="K618" t="s">
        <v>2442</v>
      </c>
      <c r="L618" t="s">
        <v>2441</v>
      </c>
      <c r="M618" s="5">
        <v>466302.71</v>
      </c>
      <c r="N618" s="5">
        <v>466302.71</v>
      </c>
      <c r="O618" s="5">
        <v>466302.71</v>
      </c>
      <c r="P618" s="5"/>
      <c r="Q618" s="16">
        <v>0</v>
      </c>
      <c r="R618" s="5"/>
      <c r="S618" s="17">
        <v>44462</v>
      </c>
      <c r="T618" s="17">
        <v>44462</v>
      </c>
      <c r="U618" s="17">
        <v>44819</v>
      </c>
      <c r="V618" s="17">
        <v>44819</v>
      </c>
      <c r="W618" s="17">
        <v>44462</v>
      </c>
      <c r="X618" s="17">
        <v>45450</v>
      </c>
      <c r="Y618" t="s">
        <v>1178</v>
      </c>
      <c r="Z618" t="s">
        <v>825</v>
      </c>
      <c r="AA618" t="s">
        <v>1179</v>
      </c>
      <c r="AC618" s="16">
        <v>4</v>
      </c>
      <c r="AD618" t="s">
        <v>795</v>
      </c>
      <c r="AE618" t="s">
        <v>961</v>
      </c>
      <c r="AF618" t="s">
        <v>740</v>
      </c>
      <c r="AG618" t="s">
        <v>1036</v>
      </c>
      <c r="AJ618" t="s">
        <v>963</v>
      </c>
      <c r="AK618" t="s">
        <v>964</v>
      </c>
      <c r="AL618" t="s">
        <v>965</v>
      </c>
      <c r="AM618" t="s">
        <v>531</v>
      </c>
      <c r="AP618" t="s">
        <v>966</v>
      </c>
      <c r="AQ618" t="s">
        <v>967</v>
      </c>
      <c r="AR618" t="s">
        <v>968</v>
      </c>
      <c r="AS618" t="s">
        <v>969</v>
      </c>
      <c r="AT618" t="s">
        <v>970</v>
      </c>
      <c r="AU618" t="s">
        <v>2934</v>
      </c>
    </row>
    <row r="619" spans="2:47" ht="11" outlineLevel="1" x14ac:dyDescent="0.15">
      <c r="B619" t="s">
        <v>2935</v>
      </c>
      <c r="C619" t="s">
        <v>2936</v>
      </c>
      <c r="G619" t="s">
        <v>1140</v>
      </c>
      <c r="H619" t="s">
        <v>1141</v>
      </c>
      <c r="I619" t="s">
        <v>957</v>
      </c>
      <c r="J619" t="s">
        <v>648</v>
      </c>
      <c r="K619" t="s">
        <v>1142</v>
      </c>
      <c r="L619" t="s">
        <v>648</v>
      </c>
      <c r="M619" s="5">
        <v>464970</v>
      </c>
      <c r="N619" s="5">
        <v>464970</v>
      </c>
      <c r="O619" s="5">
        <v>464970</v>
      </c>
      <c r="P619" s="5"/>
      <c r="Q619" s="16">
        <v>0</v>
      </c>
      <c r="R619" s="5"/>
      <c r="S619" s="17">
        <v>44364</v>
      </c>
      <c r="T619" s="17">
        <v>44364</v>
      </c>
      <c r="U619" s="17">
        <v>44538</v>
      </c>
      <c r="V619" s="17">
        <v>44538</v>
      </c>
      <c r="W619" s="17">
        <v>44364</v>
      </c>
      <c r="X619" s="17">
        <v>44364</v>
      </c>
      <c r="Y619" t="s">
        <v>1178</v>
      </c>
      <c r="Z619" t="s">
        <v>825</v>
      </c>
      <c r="AA619" t="s">
        <v>1179</v>
      </c>
      <c r="AC619" s="16">
        <v>4</v>
      </c>
      <c r="AD619" t="s">
        <v>795</v>
      </c>
      <c r="AE619" t="s">
        <v>961</v>
      </c>
      <c r="AF619" t="s">
        <v>759</v>
      </c>
      <c r="AG619" t="s">
        <v>1143</v>
      </c>
      <c r="AH619" t="s">
        <v>1202</v>
      </c>
      <c r="AI619" t="s">
        <v>1203</v>
      </c>
      <c r="AJ619" t="s">
        <v>978</v>
      </c>
      <c r="AK619" t="s">
        <v>964</v>
      </c>
      <c r="AL619" t="s">
        <v>965</v>
      </c>
      <c r="AM619" t="s">
        <v>531</v>
      </c>
      <c r="AP619" t="s">
        <v>966</v>
      </c>
      <c r="AQ619" t="s">
        <v>967</v>
      </c>
      <c r="AR619" t="s">
        <v>968</v>
      </c>
      <c r="AS619" t="s">
        <v>969</v>
      </c>
      <c r="AT619" t="s">
        <v>970</v>
      </c>
      <c r="AU619" t="s">
        <v>2937</v>
      </c>
    </row>
    <row r="620" spans="2:47" ht="11" outlineLevel="1" x14ac:dyDescent="0.15">
      <c r="B620" t="s">
        <v>2938</v>
      </c>
      <c r="C620" t="s">
        <v>2939</v>
      </c>
      <c r="G620" t="s">
        <v>1140</v>
      </c>
      <c r="H620" t="s">
        <v>1141</v>
      </c>
      <c r="I620" t="s">
        <v>957</v>
      </c>
      <c r="J620" t="s">
        <v>2940</v>
      </c>
      <c r="K620" t="s">
        <v>2941</v>
      </c>
      <c r="L620" t="s">
        <v>2942</v>
      </c>
      <c r="M620" s="5">
        <v>464408.54</v>
      </c>
      <c r="N620" s="5">
        <v>464408.54</v>
      </c>
      <c r="O620" s="5">
        <v>464408.54</v>
      </c>
      <c r="P620" s="5"/>
      <c r="Q620" s="16">
        <v>0</v>
      </c>
      <c r="R620" s="5"/>
      <c r="S620" s="17">
        <v>45406</v>
      </c>
      <c r="T620" s="17">
        <v>45406</v>
      </c>
      <c r="U620" s="17">
        <v>45716</v>
      </c>
      <c r="V620" s="17">
        <v>45716</v>
      </c>
      <c r="W620" s="17">
        <v>45406</v>
      </c>
      <c r="X620" s="17">
        <v>45481</v>
      </c>
      <c r="Y620" t="s">
        <v>1178</v>
      </c>
      <c r="Z620" t="s">
        <v>825</v>
      </c>
      <c r="AA620" t="s">
        <v>1179</v>
      </c>
      <c r="AC620" s="16">
        <v>2</v>
      </c>
      <c r="AD620" t="s">
        <v>795</v>
      </c>
      <c r="AE620" t="s">
        <v>961</v>
      </c>
      <c r="AF620" t="s">
        <v>748</v>
      </c>
      <c r="AG620" t="s">
        <v>1057</v>
      </c>
      <c r="AH620" t="s">
        <v>1058</v>
      </c>
      <c r="AI620" t="s">
        <v>1059</v>
      </c>
      <c r="AJ620" t="s">
        <v>978</v>
      </c>
      <c r="AK620" t="s">
        <v>964</v>
      </c>
      <c r="AL620" t="s">
        <v>1340</v>
      </c>
      <c r="AM620" t="s">
        <v>531</v>
      </c>
      <c r="AP620" t="s">
        <v>966</v>
      </c>
      <c r="AQ620" t="s">
        <v>967</v>
      </c>
      <c r="AR620" t="s">
        <v>968</v>
      </c>
      <c r="AS620" t="s">
        <v>969</v>
      </c>
      <c r="AT620" t="s">
        <v>970</v>
      </c>
      <c r="AU620" t="s">
        <v>2943</v>
      </c>
    </row>
    <row r="621" spans="2:47" ht="11" outlineLevel="1" x14ac:dyDescent="0.15">
      <c r="B621" t="s">
        <v>2944</v>
      </c>
      <c r="C621" t="s">
        <v>2945</v>
      </c>
      <c r="D621" t="s">
        <v>294</v>
      </c>
      <c r="E621" t="s">
        <v>983</v>
      </c>
      <c r="F621" t="s">
        <v>807</v>
      </c>
      <c r="G621" t="s">
        <v>984</v>
      </c>
      <c r="H621" t="s">
        <v>985</v>
      </c>
      <c r="I621" t="s">
        <v>957</v>
      </c>
      <c r="J621" t="s">
        <v>619</v>
      </c>
      <c r="K621" t="s">
        <v>1890</v>
      </c>
      <c r="L621" t="s">
        <v>1891</v>
      </c>
      <c r="M621" s="5">
        <v>463673.43</v>
      </c>
      <c r="N621" s="5">
        <v>463673.43</v>
      </c>
      <c r="O621" s="5">
        <v>463673.43</v>
      </c>
      <c r="P621" s="5"/>
      <c r="Q621" s="16">
        <v>1</v>
      </c>
      <c r="R621" s="5">
        <v>51672.28</v>
      </c>
      <c r="S621" s="17">
        <v>44797</v>
      </c>
      <c r="T621" s="17">
        <v>44797</v>
      </c>
      <c r="U621" s="17">
        <v>45160</v>
      </c>
      <c r="V621" s="17">
        <v>45160</v>
      </c>
      <c r="W621" s="17">
        <v>44797</v>
      </c>
      <c r="X621" s="17">
        <v>45721</v>
      </c>
      <c r="Y621" t="s">
        <v>959</v>
      </c>
      <c r="Z621" t="s">
        <v>796</v>
      </c>
      <c r="AA621" t="s">
        <v>1023</v>
      </c>
      <c r="AB621" t="s">
        <v>1024</v>
      </c>
      <c r="AC621" s="16">
        <v>1</v>
      </c>
      <c r="AD621" t="s">
        <v>829</v>
      </c>
      <c r="AE621" t="s">
        <v>1355</v>
      </c>
      <c r="AF621" t="s">
        <v>755</v>
      </c>
      <c r="AG621" t="s">
        <v>1049</v>
      </c>
      <c r="AJ621" t="s">
        <v>963</v>
      </c>
      <c r="AK621" t="s">
        <v>1133</v>
      </c>
      <c r="AL621" t="s">
        <v>965</v>
      </c>
      <c r="AM621" t="s">
        <v>456</v>
      </c>
      <c r="AP621" t="s">
        <v>966</v>
      </c>
      <c r="AQ621" t="s">
        <v>967</v>
      </c>
      <c r="AR621" t="s">
        <v>968</v>
      </c>
      <c r="AS621" t="s">
        <v>969</v>
      </c>
      <c r="AT621" t="s">
        <v>970</v>
      </c>
      <c r="AU621" t="s">
        <v>2946</v>
      </c>
    </row>
    <row r="622" spans="2:47" ht="11" outlineLevel="1" x14ac:dyDescent="0.15">
      <c r="B622" t="s">
        <v>2947</v>
      </c>
      <c r="C622" t="s">
        <v>2948</v>
      </c>
      <c r="D622" t="s">
        <v>180</v>
      </c>
      <c r="E622" t="s">
        <v>835</v>
      </c>
      <c r="F622" t="s">
        <v>798</v>
      </c>
      <c r="G622" t="s">
        <v>984</v>
      </c>
      <c r="H622" t="s">
        <v>985</v>
      </c>
      <c r="I622" t="s">
        <v>957</v>
      </c>
      <c r="J622" t="s">
        <v>608</v>
      </c>
      <c r="K622" t="s">
        <v>1184</v>
      </c>
      <c r="L622" t="s">
        <v>1262</v>
      </c>
      <c r="M622" s="5">
        <v>462703</v>
      </c>
      <c r="N622" s="5">
        <v>462703</v>
      </c>
      <c r="O622" s="5">
        <v>462703</v>
      </c>
      <c r="P622" s="5">
        <v>462703</v>
      </c>
      <c r="Q622" s="16">
        <v>0</v>
      </c>
      <c r="R622" s="5"/>
      <c r="S622" s="17">
        <v>45162</v>
      </c>
      <c r="T622" s="17">
        <v>45163</v>
      </c>
      <c r="U622" s="17">
        <v>45173</v>
      </c>
      <c r="V622" s="17">
        <v>45173</v>
      </c>
      <c r="W622" s="17">
        <v>45162</v>
      </c>
      <c r="X622" s="17">
        <v>45169</v>
      </c>
      <c r="Y622" t="s">
        <v>984</v>
      </c>
      <c r="Z622" t="s">
        <v>804</v>
      </c>
      <c r="AA622" t="s">
        <v>1000</v>
      </c>
      <c r="AC622" s="16">
        <v>1</v>
      </c>
      <c r="AD622" t="s">
        <v>795</v>
      </c>
      <c r="AE622" t="s">
        <v>961</v>
      </c>
      <c r="AF622" t="s">
        <v>744</v>
      </c>
      <c r="AG622" t="s">
        <v>1025</v>
      </c>
      <c r="AH622" t="s">
        <v>1058</v>
      </c>
      <c r="AI622" t="s">
        <v>1059</v>
      </c>
      <c r="AJ622" t="s">
        <v>978</v>
      </c>
      <c r="AK622" t="s">
        <v>964</v>
      </c>
      <c r="AL622" t="s">
        <v>965</v>
      </c>
      <c r="AM622" t="s">
        <v>531</v>
      </c>
      <c r="AP622" t="s">
        <v>966</v>
      </c>
      <c r="AQ622" t="s">
        <v>967</v>
      </c>
      <c r="AR622" t="s">
        <v>968</v>
      </c>
      <c r="AS622" t="s">
        <v>969</v>
      </c>
      <c r="AT622" t="s">
        <v>970</v>
      </c>
      <c r="AU622" t="s">
        <v>2949</v>
      </c>
    </row>
    <row r="623" spans="2:47" ht="11" outlineLevel="1" x14ac:dyDescent="0.15">
      <c r="B623" t="s">
        <v>2950</v>
      </c>
      <c r="C623" t="s">
        <v>2951</v>
      </c>
      <c r="D623" t="s">
        <v>339</v>
      </c>
      <c r="E623" t="s">
        <v>1599</v>
      </c>
      <c r="F623" t="s">
        <v>807</v>
      </c>
      <c r="G623" t="s">
        <v>984</v>
      </c>
      <c r="H623" t="s">
        <v>985</v>
      </c>
      <c r="I623" t="s">
        <v>957</v>
      </c>
      <c r="J623" t="s">
        <v>624</v>
      </c>
      <c r="K623" t="s">
        <v>2918</v>
      </c>
      <c r="L623" t="s">
        <v>624</v>
      </c>
      <c r="M623" s="5">
        <v>457688.07</v>
      </c>
      <c r="N623" s="5">
        <v>457688.07</v>
      </c>
      <c r="O623" s="5">
        <v>457688.07</v>
      </c>
      <c r="P623" s="5"/>
      <c r="Q623" s="16">
        <v>0</v>
      </c>
      <c r="R623" s="5"/>
      <c r="S623" s="17">
        <v>44467</v>
      </c>
      <c r="T623" s="17">
        <v>44467</v>
      </c>
      <c r="U623" s="17">
        <v>45061</v>
      </c>
      <c r="V623" s="17">
        <v>45061</v>
      </c>
      <c r="W623" s="17">
        <v>44467</v>
      </c>
      <c r="X623" s="17">
        <v>45064</v>
      </c>
      <c r="Y623" t="s">
        <v>959</v>
      </c>
      <c r="Z623" t="s">
        <v>796</v>
      </c>
      <c r="AA623" t="s">
        <v>1023</v>
      </c>
      <c r="AB623" t="s">
        <v>1289</v>
      </c>
      <c r="AC623" s="16">
        <v>3</v>
      </c>
      <c r="AD623" t="s">
        <v>803</v>
      </c>
      <c r="AE623" t="s">
        <v>974</v>
      </c>
      <c r="AF623" t="s">
        <v>737</v>
      </c>
      <c r="AG623" t="s">
        <v>975</v>
      </c>
      <c r="AH623" t="s">
        <v>1058</v>
      </c>
      <c r="AI623" t="s">
        <v>1059</v>
      </c>
      <c r="AJ623" t="s">
        <v>978</v>
      </c>
      <c r="AK623" t="s">
        <v>979</v>
      </c>
      <c r="AL623" t="s">
        <v>965</v>
      </c>
      <c r="AM623" t="s">
        <v>531</v>
      </c>
      <c r="AP623" t="s">
        <v>966</v>
      </c>
      <c r="AQ623" t="s">
        <v>967</v>
      </c>
      <c r="AR623" t="s">
        <v>968</v>
      </c>
      <c r="AS623" t="s">
        <v>969</v>
      </c>
      <c r="AT623" t="s">
        <v>970</v>
      </c>
      <c r="AU623" t="s">
        <v>2952</v>
      </c>
    </row>
    <row r="624" spans="2:47" ht="11" outlineLevel="1" x14ac:dyDescent="0.15">
      <c r="B624" t="s">
        <v>2953</v>
      </c>
      <c r="C624" t="s">
        <v>2954</v>
      </c>
      <c r="D624" t="s">
        <v>1410</v>
      </c>
      <c r="E624" t="s">
        <v>983</v>
      </c>
      <c r="F624" t="s">
        <v>798</v>
      </c>
      <c r="G624" t="s">
        <v>984</v>
      </c>
      <c r="H624" t="s">
        <v>985</v>
      </c>
      <c r="I624" t="s">
        <v>957</v>
      </c>
      <c r="J624" t="s">
        <v>1411</v>
      </c>
      <c r="K624" t="s">
        <v>1412</v>
      </c>
      <c r="L624" t="s">
        <v>1411</v>
      </c>
      <c r="M624" s="5">
        <v>457181.41</v>
      </c>
      <c r="N624" s="5">
        <v>457181.41</v>
      </c>
      <c r="O624" s="5">
        <v>457181.41</v>
      </c>
      <c r="P624" s="5"/>
      <c r="Q624" s="16">
        <v>0</v>
      </c>
      <c r="R624" s="5"/>
      <c r="S624" s="17">
        <v>43397</v>
      </c>
      <c r="T624" s="17">
        <v>43397</v>
      </c>
      <c r="U624" s="17">
        <v>44127</v>
      </c>
      <c r="V624" s="17">
        <v>44127</v>
      </c>
      <c r="W624" s="17">
        <v>43397</v>
      </c>
      <c r="X624" s="17">
        <v>45638</v>
      </c>
      <c r="Y624" t="s">
        <v>959</v>
      </c>
      <c r="Z624" t="s">
        <v>796</v>
      </c>
      <c r="AA624" t="s">
        <v>960</v>
      </c>
      <c r="AC624" s="16"/>
      <c r="AD624" t="s">
        <v>824</v>
      </c>
      <c r="AE624" t="s">
        <v>1130</v>
      </c>
      <c r="AF624" t="s">
        <v>752</v>
      </c>
      <c r="AG624" t="s">
        <v>1290</v>
      </c>
      <c r="AH624" t="s">
        <v>976</v>
      </c>
      <c r="AI624" t="s">
        <v>977</v>
      </c>
      <c r="AJ624" t="s">
        <v>978</v>
      </c>
      <c r="AK624" t="s">
        <v>1133</v>
      </c>
      <c r="AL624" t="s">
        <v>965</v>
      </c>
      <c r="AM624" t="s">
        <v>437</v>
      </c>
      <c r="AP624" t="s">
        <v>966</v>
      </c>
      <c r="AQ624" t="s">
        <v>967</v>
      </c>
      <c r="AR624" t="s">
        <v>968</v>
      </c>
      <c r="AS624" t="s">
        <v>969</v>
      </c>
      <c r="AT624" t="s">
        <v>970</v>
      </c>
      <c r="AU624" t="s">
        <v>2955</v>
      </c>
    </row>
    <row r="625" spans="2:47" ht="11" outlineLevel="1" x14ac:dyDescent="0.15">
      <c r="B625" t="s">
        <v>2956</v>
      </c>
      <c r="C625" t="s">
        <v>2957</v>
      </c>
      <c r="G625" t="s">
        <v>1140</v>
      </c>
      <c r="H625" t="s">
        <v>1141</v>
      </c>
      <c r="I625" t="s">
        <v>957</v>
      </c>
      <c r="J625" t="s">
        <v>677</v>
      </c>
      <c r="K625" t="s">
        <v>2104</v>
      </c>
      <c r="L625" t="s">
        <v>677</v>
      </c>
      <c r="M625" s="5">
        <v>456349</v>
      </c>
      <c r="N625" s="5">
        <v>456349</v>
      </c>
      <c r="O625" s="5">
        <v>456349</v>
      </c>
      <c r="P625" s="5"/>
      <c r="Q625" s="16">
        <v>0</v>
      </c>
      <c r="R625" s="5"/>
      <c r="S625" s="17">
        <v>45924</v>
      </c>
      <c r="T625" s="17">
        <v>45924</v>
      </c>
      <c r="U625" s="17">
        <v>46081</v>
      </c>
      <c r="V625" s="17">
        <v>46081</v>
      </c>
      <c r="W625" s="17">
        <v>45924</v>
      </c>
      <c r="X625" s="17">
        <v>46051</v>
      </c>
      <c r="Y625" t="s">
        <v>1178</v>
      </c>
      <c r="Z625" t="s">
        <v>825</v>
      </c>
      <c r="AA625" t="s">
        <v>1179</v>
      </c>
      <c r="AC625" s="16">
        <v>2</v>
      </c>
      <c r="AD625" t="s">
        <v>795</v>
      </c>
      <c r="AE625" t="s">
        <v>961</v>
      </c>
      <c r="AF625" t="s">
        <v>740</v>
      </c>
      <c r="AG625" t="s">
        <v>1036</v>
      </c>
      <c r="AJ625" t="s">
        <v>963</v>
      </c>
      <c r="AK625" t="s">
        <v>964</v>
      </c>
      <c r="AL625" t="s">
        <v>965</v>
      </c>
      <c r="AM625" t="s">
        <v>531</v>
      </c>
      <c r="AP625" t="s">
        <v>966</v>
      </c>
      <c r="AQ625" t="s">
        <v>967</v>
      </c>
      <c r="AR625" t="s">
        <v>968</v>
      </c>
      <c r="AS625" t="s">
        <v>969</v>
      </c>
      <c r="AT625" t="s">
        <v>970</v>
      </c>
      <c r="AU625" t="s">
        <v>2958</v>
      </c>
    </row>
    <row r="626" spans="2:47" ht="11" outlineLevel="1" x14ac:dyDescent="0.15">
      <c r="B626" t="s">
        <v>2959</v>
      </c>
      <c r="C626" t="s">
        <v>2960</v>
      </c>
      <c r="D626" t="s">
        <v>302</v>
      </c>
      <c r="E626" t="s">
        <v>854</v>
      </c>
      <c r="F626" t="s">
        <v>807</v>
      </c>
      <c r="G626" t="s">
        <v>959</v>
      </c>
      <c r="H626" t="s">
        <v>1903</v>
      </c>
      <c r="I626" t="s">
        <v>957</v>
      </c>
      <c r="J626" t="s">
        <v>684</v>
      </c>
      <c r="K626" t="s">
        <v>1950</v>
      </c>
      <c r="L626" t="s">
        <v>684</v>
      </c>
      <c r="M626" s="5">
        <v>452912.37</v>
      </c>
      <c r="N626" s="5">
        <v>452912.37</v>
      </c>
      <c r="O626" s="5">
        <v>452912.37</v>
      </c>
      <c r="P626" s="5"/>
      <c r="Q626" s="16">
        <v>0</v>
      </c>
      <c r="R626" s="5"/>
      <c r="S626" s="17">
        <v>45733</v>
      </c>
      <c r="T626" s="17">
        <v>45735</v>
      </c>
      <c r="U626" s="17">
        <v>46100</v>
      </c>
      <c r="V626" s="17">
        <v>46100</v>
      </c>
      <c r="W626" s="17">
        <v>45733</v>
      </c>
      <c r="X626" s="17">
        <v>45863</v>
      </c>
      <c r="Y626" t="s">
        <v>1178</v>
      </c>
      <c r="Z626" t="s">
        <v>825</v>
      </c>
      <c r="AA626" t="s">
        <v>1179</v>
      </c>
      <c r="AC626" s="16">
        <v>1</v>
      </c>
      <c r="AD626" t="s">
        <v>795</v>
      </c>
      <c r="AE626" t="s">
        <v>961</v>
      </c>
      <c r="AF626" t="s">
        <v>748</v>
      </c>
      <c r="AG626" t="s">
        <v>1057</v>
      </c>
      <c r="AJ626" t="s">
        <v>963</v>
      </c>
      <c r="AK626" t="s">
        <v>964</v>
      </c>
      <c r="AL626" t="s">
        <v>965</v>
      </c>
      <c r="AM626" t="s">
        <v>531</v>
      </c>
      <c r="AP626" t="s">
        <v>966</v>
      </c>
      <c r="AQ626" t="s">
        <v>967</v>
      </c>
      <c r="AR626" t="s">
        <v>968</v>
      </c>
      <c r="AS626" t="s">
        <v>969</v>
      </c>
      <c r="AT626" t="s">
        <v>970</v>
      </c>
      <c r="AU626" t="s">
        <v>2961</v>
      </c>
    </row>
    <row r="627" spans="2:47" ht="11" outlineLevel="1" x14ac:dyDescent="0.15">
      <c r="B627" t="s">
        <v>2962</v>
      </c>
      <c r="C627" t="s">
        <v>2963</v>
      </c>
      <c r="D627" t="s">
        <v>179</v>
      </c>
      <c r="E627" t="s">
        <v>983</v>
      </c>
      <c r="F627" t="s">
        <v>807</v>
      </c>
      <c r="G627" t="s">
        <v>984</v>
      </c>
      <c r="H627" t="s">
        <v>985</v>
      </c>
      <c r="I627" t="s">
        <v>957</v>
      </c>
      <c r="J627" t="s">
        <v>603</v>
      </c>
      <c r="K627" t="s">
        <v>1299</v>
      </c>
      <c r="L627" t="s">
        <v>603</v>
      </c>
      <c r="M627" s="5">
        <v>451647.07</v>
      </c>
      <c r="N627" s="5">
        <v>451647.07</v>
      </c>
      <c r="O627" s="5">
        <v>451647.07</v>
      </c>
      <c r="P627" s="5"/>
      <c r="Q627" s="16">
        <v>0</v>
      </c>
      <c r="R627" s="5"/>
      <c r="S627" s="17">
        <v>43838</v>
      </c>
      <c r="T627" s="17">
        <v>43838</v>
      </c>
      <c r="U627" s="17">
        <v>44008</v>
      </c>
      <c r="V627" s="17">
        <v>44008</v>
      </c>
      <c r="W627" s="17">
        <v>43838</v>
      </c>
      <c r="X627" s="17">
        <v>44047</v>
      </c>
      <c r="Y627" t="s">
        <v>955</v>
      </c>
      <c r="Z627" t="s">
        <v>818</v>
      </c>
      <c r="AA627" t="s">
        <v>1023</v>
      </c>
      <c r="AB627" t="s">
        <v>1024</v>
      </c>
      <c r="AC627" s="16">
        <v>2</v>
      </c>
      <c r="AD627" t="s">
        <v>795</v>
      </c>
      <c r="AE627" t="s">
        <v>961</v>
      </c>
      <c r="AF627" t="s">
        <v>739</v>
      </c>
      <c r="AG627" t="s">
        <v>993</v>
      </c>
      <c r="AH627" t="s">
        <v>1193</v>
      </c>
      <c r="AI627" t="s">
        <v>1194</v>
      </c>
      <c r="AJ627" t="s">
        <v>978</v>
      </c>
      <c r="AK627" t="s">
        <v>996</v>
      </c>
      <c r="AL627" t="s">
        <v>965</v>
      </c>
      <c r="AM627" t="s">
        <v>456</v>
      </c>
      <c r="AP627" t="s">
        <v>966</v>
      </c>
      <c r="AQ627" t="s">
        <v>967</v>
      </c>
      <c r="AR627" t="s">
        <v>968</v>
      </c>
      <c r="AS627" t="s">
        <v>969</v>
      </c>
      <c r="AT627" t="s">
        <v>970</v>
      </c>
      <c r="AU627" t="s">
        <v>2964</v>
      </c>
    </row>
    <row r="628" spans="2:47" ht="11" outlineLevel="1" x14ac:dyDescent="0.15">
      <c r="B628" t="s">
        <v>2965</v>
      </c>
      <c r="C628" t="s">
        <v>2966</v>
      </c>
      <c r="G628" t="s">
        <v>1140</v>
      </c>
      <c r="H628" t="s">
        <v>1141</v>
      </c>
      <c r="I628" t="s">
        <v>957</v>
      </c>
      <c r="J628" t="s">
        <v>2967</v>
      </c>
      <c r="K628" t="s">
        <v>2968</v>
      </c>
      <c r="L628" t="s">
        <v>2967</v>
      </c>
      <c r="M628" s="5">
        <v>451528</v>
      </c>
      <c r="N628" s="5">
        <v>451528</v>
      </c>
      <c r="O628" s="5">
        <v>451528</v>
      </c>
      <c r="P628" s="5"/>
      <c r="Q628" s="16">
        <v>0</v>
      </c>
      <c r="R628" s="5"/>
      <c r="S628" s="17">
        <v>43941</v>
      </c>
      <c r="T628" s="17">
        <v>43941</v>
      </c>
      <c r="U628" s="17">
        <v>44012</v>
      </c>
      <c r="V628" s="17">
        <v>44012</v>
      </c>
      <c r="W628" s="17">
        <v>43941</v>
      </c>
      <c r="X628" s="17">
        <v>43941</v>
      </c>
      <c r="Y628" t="s">
        <v>1543</v>
      </c>
      <c r="Z628" t="s">
        <v>826</v>
      </c>
      <c r="AA628" t="s">
        <v>1179</v>
      </c>
      <c r="AC628" s="16">
        <v>1</v>
      </c>
      <c r="AD628" t="s">
        <v>795</v>
      </c>
      <c r="AE628" t="s">
        <v>961</v>
      </c>
      <c r="AF628" t="s">
        <v>738</v>
      </c>
      <c r="AG628" t="s">
        <v>988</v>
      </c>
      <c r="AJ628" t="s">
        <v>963</v>
      </c>
      <c r="AK628" t="s">
        <v>989</v>
      </c>
      <c r="AL628" t="s">
        <v>1340</v>
      </c>
      <c r="AM628" t="s">
        <v>645</v>
      </c>
      <c r="AP628" t="s">
        <v>966</v>
      </c>
      <c r="AQ628" t="s">
        <v>967</v>
      </c>
      <c r="AR628" t="s">
        <v>968</v>
      </c>
      <c r="AS628" t="s">
        <v>969</v>
      </c>
      <c r="AT628" t="s">
        <v>970</v>
      </c>
      <c r="AU628" t="s">
        <v>2969</v>
      </c>
    </row>
    <row r="629" spans="2:47" ht="11" outlineLevel="1" x14ac:dyDescent="0.15">
      <c r="B629" t="s">
        <v>2970</v>
      </c>
      <c r="C629" t="s">
        <v>871</v>
      </c>
      <c r="G629" t="s">
        <v>1140</v>
      </c>
      <c r="H629" t="s">
        <v>1141</v>
      </c>
      <c r="I629" t="s">
        <v>957</v>
      </c>
      <c r="J629" t="s">
        <v>687</v>
      </c>
      <c r="K629" t="s">
        <v>2727</v>
      </c>
      <c r="L629" t="s">
        <v>687</v>
      </c>
      <c r="M629" s="5">
        <v>450037.21</v>
      </c>
      <c r="N629" s="5">
        <v>450037.21</v>
      </c>
      <c r="O629" s="5">
        <v>450037.21</v>
      </c>
      <c r="P629" s="5">
        <v>141222.88</v>
      </c>
      <c r="Q629" s="16">
        <v>0</v>
      </c>
      <c r="R629" s="5"/>
      <c r="S629" s="17">
        <v>44370</v>
      </c>
      <c r="T629" s="17">
        <v>44370</v>
      </c>
      <c r="U629" s="17">
        <v>44673</v>
      </c>
      <c r="V629" s="17">
        <v>44673</v>
      </c>
      <c r="W629" s="17">
        <v>44370</v>
      </c>
      <c r="X629" s="17">
        <v>44938</v>
      </c>
      <c r="Y629" t="s">
        <v>1178</v>
      </c>
      <c r="Z629" t="s">
        <v>825</v>
      </c>
      <c r="AA629" t="s">
        <v>1179</v>
      </c>
      <c r="AC629" s="16">
        <v>1</v>
      </c>
      <c r="AD629" t="s">
        <v>795</v>
      </c>
      <c r="AE629" t="s">
        <v>961</v>
      </c>
      <c r="AF629" t="s">
        <v>740</v>
      </c>
      <c r="AG629" t="s">
        <v>1036</v>
      </c>
      <c r="AH629" t="s">
        <v>1202</v>
      </c>
      <c r="AI629" t="s">
        <v>1203</v>
      </c>
      <c r="AJ629" t="s">
        <v>978</v>
      </c>
      <c r="AK629" t="s">
        <v>964</v>
      </c>
      <c r="AL629" t="s">
        <v>965</v>
      </c>
      <c r="AM629" t="s">
        <v>531</v>
      </c>
      <c r="AP629" t="s">
        <v>966</v>
      </c>
      <c r="AQ629" t="s">
        <v>967</v>
      </c>
      <c r="AR629" t="s">
        <v>968</v>
      </c>
      <c r="AS629" t="s">
        <v>969</v>
      </c>
      <c r="AT629" t="s">
        <v>970</v>
      </c>
      <c r="AU629" t="s">
        <v>2971</v>
      </c>
    </row>
    <row r="630" spans="2:47" ht="11" outlineLevel="1" x14ac:dyDescent="0.15">
      <c r="B630" t="s">
        <v>2972</v>
      </c>
      <c r="C630" t="s">
        <v>2973</v>
      </c>
      <c r="G630" t="s">
        <v>1140</v>
      </c>
      <c r="H630" t="s">
        <v>1141</v>
      </c>
      <c r="I630" t="s">
        <v>957</v>
      </c>
      <c r="J630" t="s">
        <v>712</v>
      </c>
      <c r="K630" t="s">
        <v>2068</v>
      </c>
      <c r="L630" t="s">
        <v>712</v>
      </c>
      <c r="M630" s="5">
        <v>449739.31</v>
      </c>
      <c r="N630" s="5">
        <v>449739.31</v>
      </c>
      <c r="O630" s="5">
        <v>449739.31</v>
      </c>
      <c r="P630" s="5"/>
      <c r="Q630" s="16">
        <v>0</v>
      </c>
      <c r="R630" s="5"/>
      <c r="S630" s="17">
        <v>45755</v>
      </c>
      <c r="T630" s="17">
        <v>45754</v>
      </c>
      <c r="U630" s="17">
        <v>45996</v>
      </c>
      <c r="V630" s="17">
        <v>45996</v>
      </c>
      <c r="W630" s="17">
        <v>45755</v>
      </c>
      <c r="X630" s="17">
        <v>45896</v>
      </c>
      <c r="Y630" t="s">
        <v>1140</v>
      </c>
      <c r="Z630" t="s">
        <v>827</v>
      </c>
      <c r="AA630" t="s">
        <v>1000</v>
      </c>
      <c r="AC630" s="16">
        <v>1</v>
      </c>
      <c r="AD630" t="s">
        <v>795</v>
      </c>
      <c r="AE630" t="s">
        <v>961</v>
      </c>
      <c r="AF630" t="s">
        <v>2974</v>
      </c>
      <c r="AG630" t="s">
        <v>2975</v>
      </c>
      <c r="AJ630" t="s">
        <v>963</v>
      </c>
      <c r="AK630" t="s">
        <v>964</v>
      </c>
      <c r="AL630" t="s">
        <v>965</v>
      </c>
      <c r="AM630" t="s">
        <v>531</v>
      </c>
      <c r="AP630" t="s">
        <v>966</v>
      </c>
      <c r="AQ630" t="s">
        <v>967</v>
      </c>
      <c r="AR630" t="s">
        <v>968</v>
      </c>
      <c r="AS630" t="s">
        <v>969</v>
      </c>
      <c r="AT630" t="s">
        <v>970</v>
      </c>
      <c r="AU630" t="s">
        <v>2976</v>
      </c>
    </row>
    <row r="631" spans="2:47" ht="11" outlineLevel="1" x14ac:dyDescent="0.15">
      <c r="B631" t="s">
        <v>2977</v>
      </c>
      <c r="C631" t="s">
        <v>2978</v>
      </c>
      <c r="D631" t="s">
        <v>248</v>
      </c>
      <c r="E631" t="s">
        <v>983</v>
      </c>
      <c r="F631" t="s">
        <v>798</v>
      </c>
      <c r="G631" t="s">
        <v>984</v>
      </c>
      <c r="H631" t="s">
        <v>985</v>
      </c>
      <c r="I631" t="s">
        <v>957</v>
      </c>
      <c r="J631" t="s">
        <v>661</v>
      </c>
      <c r="K631" t="s">
        <v>2293</v>
      </c>
      <c r="L631" t="s">
        <v>661</v>
      </c>
      <c r="M631" s="5">
        <v>449210</v>
      </c>
      <c r="N631" s="5">
        <v>449210</v>
      </c>
      <c r="O631" s="5">
        <v>449210</v>
      </c>
      <c r="P631" s="5"/>
      <c r="Q631" s="16">
        <v>0</v>
      </c>
      <c r="R631" s="5"/>
      <c r="S631" s="17">
        <v>43412</v>
      </c>
      <c r="T631" s="17">
        <v>43412</v>
      </c>
      <c r="U631" s="17">
        <v>43738</v>
      </c>
      <c r="V631" s="17">
        <v>43738</v>
      </c>
      <c r="W631" s="17">
        <v>43412</v>
      </c>
      <c r="X631" s="17">
        <v>43412</v>
      </c>
      <c r="Y631" t="s">
        <v>955</v>
      </c>
      <c r="Z631" t="s">
        <v>818</v>
      </c>
      <c r="AA631" t="s">
        <v>960</v>
      </c>
      <c r="AC631" s="16"/>
      <c r="AD631" t="s">
        <v>795</v>
      </c>
      <c r="AE631" t="s">
        <v>961</v>
      </c>
      <c r="AF631" t="s">
        <v>740</v>
      </c>
      <c r="AG631" t="s">
        <v>1036</v>
      </c>
      <c r="AJ631" t="s">
        <v>963</v>
      </c>
      <c r="AK631" t="s">
        <v>964</v>
      </c>
      <c r="AL631" t="s">
        <v>965</v>
      </c>
      <c r="AM631" t="s">
        <v>531</v>
      </c>
      <c r="AP631" t="s">
        <v>966</v>
      </c>
      <c r="AQ631" t="s">
        <v>967</v>
      </c>
      <c r="AR631" t="s">
        <v>968</v>
      </c>
      <c r="AS631" t="s">
        <v>969</v>
      </c>
      <c r="AT631" t="s">
        <v>970</v>
      </c>
      <c r="AU631" t="s">
        <v>2979</v>
      </c>
    </row>
    <row r="632" spans="2:47" ht="11" outlineLevel="1" x14ac:dyDescent="0.15">
      <c r="B632" t="s">
        <v>2980</v>
      </c>
      <c r="C632" t="s">
        <v>2981</v>
      </c>
      <c r="G632" t="s">
        <v>1140</v>
      </c>
      <c r="H632" t="s">
        <v>1141</v>
      </c>
      <c r="I632" t="s">
        <v>957</v>
      </c>
      <c r="J632" t="s">
        <v>643</v>
      </c>
      <c r="K632" t="s">
        <v>1074</v>
      </c>
      <c r="L632" t="s">
        <v>643</v>
      </c>
      <c r="M632" s="5">
        <v>446092</v>
      </c>
      <c r="N632" s="5">
        <v>446092</v>
      </c>
      <c r="O632" s="5">
        <v>446092</v>
      </c>
      <c r="P632" s="5"/>
      <c r="Q632" s="16">
        <v>0</v>
      </c>
      <c r="R632" s="5"/>
      <c r="S632" s="17">
        <v>43668</v>
      </c>
      <c r="T632" s="17">
        <v>43668</v>
      </c>
      <c r="U632" s="17">
        <v>43808</v>
      </c>
      <c r="V632" s="17">
        <v>43808</v>
      </c>
      <c r="W632" s="17">
        <v>43668</v>
      </c>
      <c r="X632" s="17">
        <v>43668</v>
      </c>
      <c r="Y632" t="s">
        <v>1178</v>
      </c>
      <c r="Z632" t="s">
        <v>825</v>
      </c>
      <c r="AA632" t="s">
        <v>1179</v>
      </c>
      <c r="AC632" s="16">
        <v>2</v>
      </c>
      <c r="AD632" t="s">
        <v>795</v>
      </c>
      <c r="AE632" t="s">
        <v>961</v>
      </c>
      <c r="AF632" t="s">
        <v>740</v>
      </c>
      <c r="AG632" t="s">
        <v>1036</v>
      </c>
      <c r="AH632" t="s">
        <v>1058</v>
      </c>
      <c r="AI632" t="s">
        <v>1059</v>
      </c>
      <c r="AJ632" t="s">
        <v>978</v>
      </c>
      <c r="AK632" t="s">
        <v>964</v>
      </c>
      <c r="AL632" t="s">
        <v>965</v>
      </c>
      <c r="AM632" t="s">
        <v>531</v>
      </c>
      <c r="AP632" t="s">
        <v>966</v>
      </c>
      <c r="AQ632" t="s">
        <v>967</v>
      </c>
      <c r="AR632" t="s">
        <v>968</v>
      </c>
      <c r="AS632" t="s">
        <v>969</v>
      </c>
      <c r="AT632" t="s">
        <v>970</v>
      </c>
      <c r="AU632" t="s">
        <v>2982</v>
      </c>
    </row>
    <row r="633" spans="2:47" ht="11" outlineLevel="1" x14ac:dyDescent="0.15">
      <c r="B633" t="s">
        <v>2983</v>
      </c>
      <c r="C633" t="s">
        <v>2984</v>
      </c>
      <c r="G633" t="s">
        <v>1140</v>
      </c>
      <c r="H633" t="s">
        <v>1141</v>
      </c>
      <c r="I633" t="s">
        <v>957</v>
      </c>
      <c r="J633" t="s">
        <v>687</v>
      </c>
      <c r="K633" t="s">
        <v>2727</v>
      </c>
      <c r="L633" t="s">
        <v>687</v>
      </c>
      <c r="M633" s="5">
        <v>444475.67</v>
      </c>
      <c r="N633" s="5">
        <v>444475.67</v>
      </c>
      <c r="O633" s="5">
        <v>444475.67</v>
      </c>
      <c r="P633" s="5"/>
      <c r="Q633" s="16">
        <v>0</v>
      </c>
      <c r="R633" s="5"/>
      <c r="S633" s="17">
        <v>41911</v>
      </c>
      <c r="T633" s="17">
        <v>41911</v>
      </c>
      <c r="U633" s="17">
        <v>42132</v>
      </c>
      <c r="V633" s="17">
        <v>42132</v>
      </c>
      <c r="W633" s="17">
        <v>41911</v>
      </c>
      <c r="X633" s="17">
        <v>42192</v>
      </c>
      <c r="Y633" t="s">
        <v>1178</v>
      </c>
      <c r="Z633" t="s">
        <v>825</v>
      </c>
      <c r="AA633" t="s">
        <v>1179</v>
      </c>
      <c r="AC633" s="16">
        <v>2</v>
      </c>
      <c r="AD633" t="s">
        <v>795</v>
      </c>
      <c r="AE633" t="s">
        <v>961</v>
      </c>
      <c r="AF633" t="s">
        <v>740</v>
      </c>
      <c r="AG633" t="s">
        <v>1036</v>
      </c>
      <c r="AJ633" t="s">
        <v>963</v>
      </c>
      <c r="AK633" t="s">
        <v>964</v>
      </c>
      <c r="AL633" t="s">
        <v>965</v>
      </c>
      <c r="AM633" t="s">
        <v>531</v>
      </c>
      <c r="AP633" t="s">
        <v>966</v>
      </c>
      <c r="AQ633" t="s">
        <v>967</v>
      </c>
      <c r="AR633" t="s">
        <v>968</v>
      </c>
      <c r="AS633" t="s">
        <v>969</v>
      </c>
      <c r="AT633" t="s">
        <v>970</v>
      </c>
      <c r="AU633" t="s">
        <v>2985</v>
      </c>
    </row>
    <row r="634" spans="2:47" ht="11" outlineLevel="1" x14ac:dyDescent="0.15">
      <c r="B634" t="s">
        <v>2986</v>
      </c>
      <c r="C634" t="s">
        <v>1149</v>
      </c>
      <c r="D634" t="s">
        <v>369</v>
      </c>
      <c r="E634" t="s">
        <v>983</v>
      </c>
      <c r="F634" t="s">
        <v>798</v>
      </c>
      <c r="G634" t="s">
        <v>984</v>
      </c>
      <c r="H634" t="s">
        <v>985</v>
      </c>
      <c r="I634" t="s">
        <v>957</v>
      </c>
      <c r="J634" t="s">
        <v>685</v>
      </c>
      <c r="K634" t="s">
        <v>2058</v>
      </c>
      <c r="L634" t="s">
        <v>685</v>
      </c>
      <c r="M634" s="5">
        <v>439671</v>
      </c>
      <c r="N634" s="5">
        <v>439671</v>
      </c>
      <c r="O634" s="5">
        <v>439671</v>
      </c>
      <c r="P634" s="5"/>
      <c r="Q634" s="16">
        <v>0</v>
      </c>
      <c r="R634" s="5"/>
      <c r="S634" s="17">
        <v>42592</v>
      </c>
      <c r="T634" s="17">
        <v>42592</v>
      </c>
      <c r="U634" s="17">
        <v>42709</v>
      </c>
      <c r="V634" s="17">
        <v>42709</v>
      </c>
      <c r="W634" s="17">
        <v>42592</v>
      </c>
      <c r="X634" s="17">
        <v>42661</v>
      </c>
      <c r="Y634" t="s">
        <v>959</v>
      </c>
      <c r="Z634" t="s">
        <v>796</v>
      </c>
      <c r="AA634" t="s">
        <v>960</v>
      </c>
      <c r="AC634" s="16">
        <v>8</v>
      </c>
      <c r="AD634" t="s">
        <v>795</v>
      </c>
      <c r="AE634" t="s">
        <v>961</v>
      </c>
      <c r="AF634" t="s">
        <v>740</v>
      </c>
      <c r="AG634" t="s">
        <v>1036</v>
      </c>
      <c r="AJ634" t="s">
        <v>963</v>
      </c>
      <c r="AK634" t="s">
        <v>964</v>
      </c>
      <c r="AL634" t="s">
        <v>965</v>
      </c>
      <c r="AM634" t="s">
        <v>456</v>
      </c>
      <c r="AP634" t="s">
        <v>966</v>
      </c>
      <c r="AQ634" t="s">
        <v>967</v>
      </c>
      <c r="AR634" t="s">
        <v>968</v>
      </c>
      <c r="AS634" t="s">
        <v>969</v>
      </c>
      <c r="AT634" t="s">
        <v>970</v>
      </c>
      <c r="AU634" t="s">
        <v>2987</v>
      </c>
    </row>
    <row r="635" spans="2:47" ht="11" outlineLevel="1" x14ac:dyDescent="0.15">
      <c r="B635" t="s">
        <v>2988</v>
      </c>
      <c r="C635" t="s">
        <v>2989</v>
      </c>
      <c r="G635" t="s">
        <v>1140</v>
      </c>
      <c r="H635" t="s">
        <v>1141</v>
      </c>
      <c r="I635" t="s">
        <v>957</v>
      </c>
      <c r="J635" t="s">
        <v>2656</v>
      </c>
      <c r="K635" t="s">
        <v>2657</v>
      </c>
      <c r="L635" t="s">
        <v>2656</v>
      </c>
      <c r="M635" s="5">
        <v>438552.75</v>
      </c>
      <c r="N635" s="5">
        <v>438552.75</v>
      </c>
      <c r="O635" s="5">
        <v>438552.75</v>
      </c>
      <c r="P635" s="5"/>
      <c r="Q635" s="16">
        <v>0</v>
      </c>
      <c r="R635" s="5"/>
      <c r="S635" s="17">
        <v>42277</v>
      </c>
      <c r="T635" s="17">
        <v>42275</v>
      </c>
      <c r="U635" s="17">
        <v>42430</v>
      </c>
      <c r="V635" s="17">
        <v>42430</v>
      </c>
      <c r="W635" s="17">
        <v>42277</v>
      </c>
      <c r="X635" s="17">
        <v>42277</v>
      </c>
      <c r="Y635" t="s">
        <v>1178</v>
      </c>
      <c r="Z635" t="s">
        <v>825</v>
      </c>
      <c r="AA635" t="s">
        <v>1179</v>
      </c>
      <c r="AC635" s="16">
        <v>2</v>
      </c>
      <c r="AD635" t="s">
        <v>795</v>
      </c>
      <c r="AE635" t="s">
        <v>961</v>
      </c>
      <c r="AF635" t="s">
        <v>2658</v>
      </c>
      <c r="AG635" t="s">
        <v>2659</v>
      </c>
      <c r="AJ635" t="s">
        <v>963</v>
      </c>
      <c r="AK635" t="s">
        <v>964</v>
      </c>
      <c r="AL635" t="s">
        <v>965</v>
      </c>
      <c r="AM635" t="s">
        <v>531</v>
      </c>
      <c r="AP635" t="s">
        <v>966</v>
      </c>
      <c r="AQ635" t="s">
        <v>967</v>
      </c>
      <c r="AR635" t="s">
        <v>968</v>
      </c>
      <c r="AS635" t="s">
        <v>969</v>
      </c>
      <c r="AT635" t="s">
        <v>970</v>
      </c>
      <c r="AU635" t="s">
        <v>2990</v>
      </c>
    </row>
    <row r="636" spans="2:47" ht="11" outlineLevel="1" x14ac:dyDescent="0.15">
      <c r="B636" t="s">
        <v>2991</v>
      </c>
      <c r="C636" t="s">
        <v>2992</v>
      </c>
      <c r="D636" t="s">
        <v>177</v>
      </c>
      <c r="E636" t="s">
        <v>983</v>
      </c>
      <c r="F636" t="s">
        <v>798</v>
      </c>
      <c r="G636" t="s">
        <v>984</v>
      </c>
      <c r="H636" t="s">
        <v>985</v>
      </c>
      <c r="I636" t="s">
        <v>957</v>
      </c>
      <c r="J636" t="s">
        <v>638</v>
      </c>
      <c r="K636" t="s">
        <v>992</v>
      </c>
      <c r="L636" t="s">
        <v>638</v>
      </c>
      <c r="M636" s="5">
        <v>437853.79</v>
      </c>
      <c r="N636" s="5">
        <v>437853.79</v>
      </c>
      <c r="O636" s="5">
        <v>437853.79</v>
      </c>
      <c r="P636" s="5"/>
      <c r="Q636" s="16">
        <v>0</v>
      </c>
      <c r="R636" s="5"/>
      <c r="S636" s="17">
        <v>42815</v>
      </c>
      <c r="T636" s="17">
        <v>42815</v>
      </c>
      <c r="U636" s="17">
        <v>42910</v>
      </c>
      <c r="V636" s="17">
        <v>42910</v>
      </c>
      <c r="W636" s="17">
        <v>42815</v>
      </c>
      <c r="X636" s="17">
        <v>44796</v>
      </c>
      <c r="Y636" t="s">
        <v>959</v>
      </c>
      <c r="Z636" t="s">
        <v>796</v>
      </c>
      <c r="AA636" t="s">
        <v>960</v>
      </c>
      <c r="AC636" s="16"/>
      <c r="AD636" t="s">
        <v>795</v>
      </c>
      <c r="AE636" t="s">
        <v>961</v>
      </c>
      <c r="AF636" t="s">
        <v>739</v>
      </c>
      <c r="AG636" t="s">
        <v>993</v>
      </c>
      <c r="AJ636" t="s">
        <v>963</v>
      </c>
      <c r="AK636" t="s">
        <v>1768</v>
      </c>
      <c r="AL636" t="s">
        <v>965</v>
      </c>
      <c r="AM636" t="s">
        <v>531</v>
      </c>
      <c r="AP636" t="s">
        <v>966</v>
      </c>
      <c r="AQ636" t="s">
        <v>967</v>
      </c>
      <c r="AR636" t="s">
        <v>968</v>
      </c>
      <c r="AS636" t="s">
        <v>969</v>
      </c>
      <c r="AT636" t="s">
        <v>970</v>
      </c>
      <c r="AU636" t="s">
        <v>2993</v>
      </c>
    </row>
    <row r="637" spans="2:47" ht="11" outlineLevel="1" x14ac:dyDescent="0.15">
      <c r="B637" t="s">
        <v>2994</v>
      </c>
      <c r="C637" t="s">
        <v>2995</v>
      </c>
      <c r="D637" t="s">
        <v>188</v>
      </c>
      <c r="E637" t="s">
        <v>983</v>
      </c>
      <c r="F637" t="s">
        <v>798</v>
      </c>
      <c r="G637" t="s">
        <v>984</v>
      </c>
      <c r="H637" t="s">
        <v>985</v>
      </c>
      <c r="I637" t="s">
        <v>957</v>
      </c>
      <c r="J637" t="s">
        <v>644</v>
      </c>
      <c r="K637" t="s">
        <v>1926</v>
      </c>
      <c r="L637" t="s">
        <v>1927</v>
      </c>
      <c r="M637" s="5">
        <v>436059.78</v>
      </c>
      <c r="N637" s="5">
        <v>436059.78</v>
      </c>
      <c r="O637" s="5">
        <v>436059.78</v>
      </c>
      <c r="P637" s="5"/>
      <c r="Q637" s="16">
        <v>0</v>
      </c>
      <c r="R637" s="5"/>
      <c r="S637" s="17">
        <v>42256</v>
      </c>
      <c r="T637" s="17">
        <v>42095</v>
      </c>
      <c r="U637" s="17">
        <v>42643</v>
      </c>
      <c r="V637" s="17">
        <v>42643</v>
      </c>
      <c r="W637" s="17">
        <v>42256</v>
      </c>
      <c r="X637" s="17">
        <v>42781</v>
      </c>
      <c r="Y637" t="s">
        <v>984</v>
      </c>
      <c r="Z637" t="s">
        <v>804</v>
      </c>
      <c r="AA637" t="s">
        <v>1000</v>
      </c>
      <c r="AC637" s="16">
        <v>1</v>
      </c>
      <c r="AD637" t="s">
        <v>803</v>
      </c>
      <c r="AE637" t="s">
        <v>974</v>
      </c>
      <c r="AF637" t="s">
        <v>738</v>
      </c>
      <c r="AG637" t="s">
        <v>988</v>
      </c>
      <c r="AJ637" t="s">
        <v>963</v>
      </c>
      <c r="AK637" t="s">
        <v>1928</v>
      </c>
      <c r="AL637" t="s">
        <v>965</v>
      </c>
      <c r="AM637" t="s">
        <v>645</v>
      </c>
      <c r="AP637" t="s">
        <v>966</v>
      </c>
      <c r="AQ637" t="s">
        <v>967</v>
      </c>
      <c r="AR637" t="s">
        <v>968</v>
      </c>
      <c r="AS637" t="s">
        <v>969</v>
      </c>
      <c r="AT637" t="s">
        <v>970</v>
      </c>
      <c r="AU637" t="s">
        <v>2996</v>
      </c>
    </row>
    <row r="638" spans="2:47" ht="11" outlineLevel="1" x14ac:dyDescent="0.15">
      <c r="B638" t="s">
        <v>2997</v>
      </c>
      <c r="C638" t="s">
        <v>2998</v>
      </c>
      <c r="D638" t="s">
        <v>890</v>
      </c>
      <c r="E638" t="s">
        <v>835</v>
      </c>
      <c r="F638" t="s">
        <v>807</v>
      </c>
      <c r="G638" t="s">
        <v>984</v>
      </c>
      <c r="H638" t="s">
        <v>985</v>
      </c>
      <c r="I638" t="s">
        <v>957</v>
      </c>
      <c r="J638" t="s">
        <v>685</v>
      </c>
      <c r="K638" t="s">
        <v>2058</v>
      </c>
      <c r="L638" t="s">
        <v>685</v>
      </c>
      <c r="M638" s="5">
        <v>434886.95</v>
      </c>
      <c r="N638" s="5">
        <v>434886.95</v>
      </c>
      <c r="O638" s="5">
        <v>434886.95</v>
      </c>
      <c r="P638" s="5"/>
      <c r="Q638" s="16">
        <v>0</v>
      </c>
      <c r="R638" s="5"/>
      <c r="S638" s="17">
        <v>43469</v>
      </c>
      <c r="T638" s="17">
        <v>43469</v>
      </c>
      <c r="U638" s="17">
        <v>43890</v>
      </c>
      <c r="V638" s="17">
        <v>43890</v>
      </c>
      <c r="W638" s="17">
        <v>43469</v>
      </c>
      <c r="X638" s="17">
        <v>44270</v>
      </c>
      <c r="Y638" t="s">
        <v>1543</v>
      </c>
      <c r="Z638" t="s">
        <v>826</v>
      </c>
      <c r="AA638" t="s">
        <v>1179</v>
      </c>
      <c r="AC638" s="16">
        <v>1</v>
      </c>
      <c r="AD638" t="s">
        <v>795</v>
      </c>
      <c r="AE638" t="s">
        <v>961</v>
      </c>
      <c r="AF638" t="s">
        <v>740</v>
      </c>
      <c r="AG638" t="s">
        <v>1036</v>
      </c>
      <c r="AJ638" t="s">
        <v>963</v>
      </c>
      <c r="AK638" t="s">
        <v>964</v>
      </c>
      <c r="AL638" t="s">
        <v>965</v>
      </c>
      <c r="AM638" t="s">
        <v>531</v>
      </c>
      <c r="AP638" t="s">
        <v>966</v>
      </c>
      <c r="AQ638" t="s">
        <v>967</v>
      </c>
      <c r="AR638" t="s">
        <v>968</v>
      </c>
      <c r="AS638" t="s">
        <v>969</v>
      </c>
      <c r="AT638" t="s">
        <v>970</v>
      </c>
      <c r="AU638" t="s">
        <v>2999</v>
      </c>
    </row>
    <row r="639" spans="2:47" ht="11" outlineLevel="1" x14ac:dyDescent="0.15">
      <c r="B639" t="s">
        <v>3000</v>
      </c>
      <c r="C639" t="s">
        <v>3001</v>
      </c>
      <c r="D639" t="s">
        <v>179</v>
      </c>
      <c r="E639" t="s">
        <v>983</v>
      </c>
      <c r="F639" t="s">
        <v>807</v>
      </c>
      <c r="G639" t="s">
        <v>984</v>
      </c>
      <c r="H639" t="s">
        <v>985</v>
      </c>
      <c r="I639" t="s">
        <v>957</v>
      </c>
      <c r="J639" t="s">
        <v>603</v>
      </c>
      <c r="K639" t="s">
        <v>1299</v>
      </c>
      <c r="L639" t="s">
        <v>603</v>
      </c>
      <c r="M639" s="5">
        <v>434153.42</v>
      </c>
      <c r="N639" s="5">
        <v>434153.42</v>
      </c>
      <c r="O639" s="5">
        <v>434153.42</v>
      </c>
      <c r="P639" s="5"/>
      <c r="Q639" s="16">
        <v>0</v>
      </c>
      <c r="R639" s="5"/>
      <c r="S639" s="17">
        <v>43326</v>
      </c>
      <c r="T639" s="17">
        <v>43326</v>
      </c>
      <c r="U639" s="17">
        <v>43453</v>
      </c>
      <c r="V639" s="17">
        <v>43453</v>
      </c>
      <c r="W639" s="17">
        <v>43326</v>
      </c>
      <c r="X639" s="17">
        <v>43525</v>
      </c>
      <c r="Y639" t="s">
        <v>955</v>
      </c>
      <c r="Z639" t="s">
        <v>818</v>
      </c>
      <c r="AA639" t="s">
        <v>1023</v>
      </c>
      <c r="AB639" t="s">
        <v>2794</v>
      </c>
      <c r="AC639" s="16">
        <v>4</v>
      </c>
      <c r="AD639" t="s">
        <v>795</v>
      </c>
      <c r="AE639" t="s">
        <v>961</v>
      </c>
      <c r="AF639" t="s">
        <v>739</v>
      </c>
      <c r="AG639" t="s">
        <v>993</v>
      </c>
      <c r="AH639" t="s">
        <v>3002</v>
      </c>
      <c r="AI639" t="s">
        <v>3003</v>
      </c>
      <c r="AJ639" t="s">
        <v>978</v>
      </c>
      <c r="AK639" t="s">
        <v>996</v>
      </c>
      <c r="AL639" t="s">
        <v>965</v>
      </c>
      <c r="AM639" t="s">
        <v>456</v>
      </c>
      <c r="AP639" t="s">
        <v>966</v>
      </c>
      <c r="AQ639" t="s">
        <v>967</v>
      </c>
      <c r="AR639" t="s">
        <v>968</v>
      </c>
      <c r="AS639" t="s">
        <v>969</v>
      </c>
      <c r="AT639" t="s">
        <v>970</v>
      </c>
      <c r="AU639" t="s">
        <v>3004</v>
      </c>
    </row>
    <row r="640" spans="2:47" ht="11" outlineLevel="1" x14ac:dyDescent="0.15">
      <c r="B640" t="s">
        <v>3005</v>
      </c>
      <c r="C640" t="s">
        <v>3006</v>
      </c>
      <c r="D640" t="s">
        <v>177</v>
      </c>
      <c r="E640" t="s">
        <v>983</v>
      </c>
      <c r="F640" t="s">
        <v>798</v>
      </c>
      <c r="G640" t="s">
        <v>984</v>
      </c>
      <c r="H640" t="s">
        <v>985</v>
      </c>
      <c r="I640" t="s">
        <v>957</v>
      </c>
      <c r="J640" t="s">
        <v>638</v>
      </c>
      <c r="K640" t="s">
        <v>992</v>
      </c>
      <c r="L640" t="s">
        <v>638</v>
      </c>
      <c r="M640" s="5">
        <v>434103.79</v>
      </c>
      <c r="N640" s="5">
        <v>434103.79</v>
      </c>
      <c r="O640" s="5">
        <v>434103.79</v>
      </c>
      <c r="P640" s="5"/>
      <c r="Q640" s="16">
        <v>0</v>
      </c>
      <c r="R640" s="5"/>
      <c r="S640" s="17">
        <v>42683</v>
      </c>
      <c r="T640" s="17">
        <v>42683</v>
      </c>
      <c r="U640" s="17">
        <v>42799</v>
      </c>
      <c r="V640" s="17">
        <v>42799</v>
      </c>
      <c r="W640" s="17">
        <v>42683</v>
      </c>
      <c r="X640" s="17">
        <v>42871</v>
      </c>
      <c r="Y640" t="s">
        <v>959</v>
      </c>
      <c r="Z640" t="s">
        <v>796</v>
      </c>
      <c r="AA640" t="s">
        <v>960</v>
      </c>
      <c r="AC640" s="16">
        <v>1</v>
      </c>
      <c r="AD640" t="s">
        <v>795</v>
      </c>
      <c r="AE640" t="s">
        <v>961</v>
      </c>
      <c r="AF640" t="s">
        <v>739</v>
      </c>
      <c r="AG640" t="s">
        <v>993</v>
      </c>
      <c r="AJ640" t="s">
        <v>963</v>
      </c>
      <c r="AK640" t="s">
        <v>996</v>
      </c>
      <c r="AL640" t="s">
        <v>965</v>
      </c>
      <c r="AM640" t="s">
        <v>531</v>
      </c>
      <c r="AP640" t="s">
        <v>966</v>
      </c>
      <c r="AQ640" t="s">
        <v>967</v>
      </c>
      <c r="AR640" t="s">
        <v>968</v>
      </c>
      <c r="AS640" t="s">
        <v>969</v>
      </c>
      <c r="AT640" t="s">
        <v>970</v>
      </c>
      <c r="AU640" t="s">
        <v>3007</v>
      </c>
    </row>
    <row r="641" spans="2:47" ht="11" outlineLevel="1" x14ac:dyDescent="0.15">
      <c r="B641" t="s">
        <v>3008</v>
      </c>
      <c r="C641" t="s">
        <v>3009</v>
      </c>
      <c r="D641" t="s">
        <v>237</v>
      </c>
      <c r="E641" t="s">
        <v>835</v>
      </c>
      <c r="F641" t="s">
        <v>807</v>
      </c>
      <c r="G641" t="s">
        <v>984</v>
      </c>
      <c r="H641" t="s">
        <v>985</v>
      </c>
      <c r="I641" t="s">
        <v>957</v>
      </c>
      <c r="J641" t="s">
        <v>660</v>
      </c>
      <c r="K641" t="s">
        <v>1702</v>
      </c>
      <c r="L641" t="s">
        <v>660</v>
      </c>
      <c r="M641" s="5">
        <v>433693</v>
      </c>
      <c r="N641" s="5">
        <v>433693</v>
      </c>
      <c r="O641" s="5">
        <v>433693</v>
      </c>
      <c r="P641" s="5"/>
      <c r="Q641" s="16">
        <v>0</v>
      </c>
      <c r="R641" s="5"/>
      <c r="S641" s="17">
        <v>44602</v>
      </c>
      <c r="T641" s="17">
        <v>44602</v>
      </c>
      <c r="U641" s="17">
        <v>45003</v>
      </c>
      <c r="V641" s="17">
        <v>45003</v>
      </c>
      <c r="W641" s="17">
        <v>44602</v>
      </c>
      <c r="X641" s="17">
        <v>44818</v>
      </c>
      <c r="Y641" t="s">
        <v>1178</v>
      </c>
      <c r="Z641" t="s">
        <v>825</v>
      </c>
      <c r="AA641" t="s">
        <v>1179</v>
      </c>
      <c r="AC641" s="16">
        <v>2</v>
      </c>
      <c r="AD641" t="s">
        <v>795</v>
      </c>
      <c r="AE641" t="s">
        <v>961</v>
      </c>
      <c r="AF641" t="s">
        <v>740</v>
      </c>
      <c r="AG641" t="s">
        <v>1036</v>
      </c>
      <c r="AH641" t="s">
        <v>1058</v>
      </c>
      <c r="AI641" t="s">
        <v>1059</v>
      </c>
      <c r="AJ641" t="s">
        <v>978</v>
      </c>
      <c r="AK641" t="s">
        <v>964</v>
      </c>
      <c r="AL641" t="s">
        <v>965</v>
      </c>
      <c r="AM641" t="s">
        <v>531</v>
      </c>
      <c r="AP641" t="s">
        <v>966</v>
      </c>
      <c r="AQ641" t="s">
        <v>967</v>
      </c>
      <c r="AR641" t="s">
        <v>968</v>
      </c>
      <c r="AS641" t="s">
        <v>969</v>
      </c>
      <c r="AT641" t="s">
        <v>970</v>
      </c>
      <c r="AU641" t="s">
        <v>3010</v>
      </c>
    </row>
    <row r="642" spans="2:47" ht="11" outlineLevel="1" x14ac:dyDescent="0.15">
      <c r="B642" t="s">
        <v>3011</v>
      </c>
      <c r="C642" t="s">
        <v>3012</v>
      </c>
      <c r="D642" t="s">
        <v>339</v>
      </c>
      <c r="E642" t="s">
        <v>1599</v>
      </c>
      <c r="F642" t="s">
        <v>807</v>
      </c>
      <c r="G642" t="s">
        <v>984</v>
      </c>
      <c r="H642" t="s">
        <v>985</v>
      </c>
      <c r="I642" t="s">
        <v>957</v>
      </c>
      <c r="J642" t="s">
        <v>624</v>
      </c>
      <c r="K642" t="s">
        <v>2918</v>
      </c>
      <c r="L642" t="s">
        <v>624</v>
      </c>
      <c r="M642" s="5">
        <v>432761.15</v>
      </c>
      <c r="N642" s="5">
        <v>432761.15</v>
      </c>
      <c r="O642" s="5">
        <v>432761.15</v>
      </c>
      <c r="P642" s="5">
        <v>197545.3</v>
      </c>
      <c r="Q642" s="16">
        <v>0</v>
      </c>
      <c r="R642" s="5"/>
      <c r="S642" s="17">
        <v>44468</v>
      </c>
      <c r="T642" s="17">
        <v>44467</v>
      </c>
      <c r="U642" s="17">
        <v>45152</v>
      </c>
      <c r="V642" s="17">
        <v>45152</v>
      </c>
      <c r="W642" s="17">
        <v>44468</v>
      </c>
      <c r="X642" s="17">
        <v>45064</v>
      </c>
      <c r="Y642" t="s">
        <v>959</v>
      </c>
      <c r="Z642" t="s">
        <v>796</v>
      </c>
      <c r="AA642" t="s">
        <v>1023</v>
      </c>
      <c r="AB642" t="s">
        <v>1289</v>
      </c>
      <c r="AC642" s="16">
        <v>3</v>
      </c>
      <c r="AD642" t="s">
        <v>803</v>
      </c>
      <c r="AE642" t="s">
        <v>974</v>
      </c>
      <c r="AF642" t="s">
        <v>737</v>
      </c>
      <c r="AG642" t="s">
        <v>975</v>
      </c>
      <c r="AH642" t="s">
        <v>1058</v>
      </c>
      <c r="AI642" t="s">
        <v>1059</v>
      </c>
      <c r="AJ642" t="s">
        <v>978</v>
      </c>
      <c r="AK642" t="s">
        <v>979</v>
      </c>
      <c r="AL642" t="s">
        <v>965</v>
      </c>
      <c r="AM642" t="s">
        <v>531</v>
      </c>
      <c r="AP642" t="s">
        <v>966</v>
      </c>
      <c r="AQ642" t="s">
        <v>967</v>
      </c>
      <c r="AR642" t="s">
        <v>968</v>
      </c>
      <c r="AS642" t="s">
        <v>969</v>
      </c>
      <c r="AT642" t="s">
        <v>970</v>
      </c>
      <c r="AU642" t="s">
        <v>3013</v>
      </c>
    </row>
    <row r="643" spans="2:47" ht="11" outlineLevel="1" x14ac:dyDescent="0.15">
      <c r="B643" t="s">
        <v>3014</v>
      </c>
      <c r="C643" t="s">
        <v>3015</v>
      </c>
      <c r="D643" t="s">
        <v>248</v>
      </c>
      <c r="E643" t="s">
        <v>983</v>
      </c>
      <c r="F643" t="s">
        <v>798</v>
      </c>
      <c r="G643" t="s">
        <v>984</v>
      </c>
      <c r="H643" t="s">
        <v>985</v>
      </c>
      <c r="I643" t="s">
        <v>957</v>
      </c>
      <c r="J643" t="s">
        <v>661</v>
      </c>
      <c r="K643" t="s">
        <v>2293</v>
      </c>
      <c r="L643" t="s">
        <v>661</v>
      </c>
      <c r="M643" s="5">
        <v>430298.38</v>
      </c>
      <c r="N643" s="5">
        <v>430298.38</v>
      </c>
      <c r="O643" s="5">
        <v>430298.38</v>
      </c>
      <c r="P643" s="5"/>
      <c r="Q643" s="16">
        <v>0</v>
      </c>
      <c r="R643" s="5"/>
      <c r="S643" s="17">
        <v>43178</v>
      </c>
      <c r="T643" s="17">
        <v>43178</v>
      </c>
      <c r="U643" s="17">
        <v>43364</v>
      </c>
      <c r="V643" s="17">
        <v>43364</v>
      </c>
      <c r="W643" s="17">
        <v>43178</v>
      </c>
      <c r="X643" s="17">
        <v>43784</v>
      </c>
      <c r="Y643" t="s">
        <v>955</v>
      </c>
      <c r="Z643" t="s">
        <v>818</v>
      </c>
      <c r="AA643" t="s">
        <v>960</v>
      </c>
      <c r="AC643" s="16"/>
      <c r="AD643" t="s">
        <v>795</v>
      </c>
      <c r="AE643" t="s">
        <v>961</v>
      </c>
      <c r="AF643" t="s">
        <v>740</v>
      </c>
      <c r="AG643" t="s">
        <v>1036</v>
      </c>
      <c r="AJ643" t="s">
        <v>963</v>
      </c>
      <c r="AK643" t="s">
        <v>964</v>
      </c>
      <c r="AL643" t="s">
        <v>965</v>
      </c>
      <c r="AM643" t="s">
        <v>531</v>
      </c>
      <c r="AP643" t="s">
        <v>966</v>
      </c>
      <c r="AQ643" t="s">
        <v>967</v>
      </c>
      <c r="AR643" t="s">
        <v>968</v>
      </c>
      <c r="AS643" t="s">
        <v>969</v>
      </c>
      <c r="AT643" t="s">
        <v>970</v>
      </c>
      <c r="AU643" t="s">
        <v>3016</v>
      </c>
    </row>
    <row r="644" spans="2:47" ht="11" outlineLevel="1" x14ac:dyDescent="0.15">
      <c r="B644" t="s">
        <v>3017</v>
      </c>
      <c r="C644" t="s">
        <v>3018</v>
      </c>
      <c r="G644" t="s">
        <v>1140</v>
      </c>
      <c r="H644" t="s">
        <v>1141</v>
      </c>
      <c r="I644" t="s">
        <v>957</v>
      </c>
      <c r="J644" t="s">
        <v>618</v>
      </c>
      <c r="K644" t="s">
        <v>2019</v>
      </c>
      <c r="L644" t="s">
        <v>618</v>
      </c>
      <c r="M644" s="5">
        <v>429699.28</v>
      </c>
      <c r="N644" s="5">
        <v>429699.28</v>
      </c>
      <c r="O644" s="5">
        <v>429699.28</v>
      </c>
      <c r="P644" s="5"/>
      <c r="Q644" s="16">
        <v>0</v>
      </c>
      <c r="R644" s="5"/>
      <c r="S644" s="17">
        <v>43333</v>
      </c>
      <c r="T644" s="17">
        <v>43333</v>
      </c>
      <c r="U644" s="17">
        <v>43654</v>
      </c>
      <c r="V644" s="17">
        <v>43654</v>
      </c>
      <c r="W644" s="17">
        <v>43333</v>
      </c>
      <c r="X644" s="17">
        <v>43628</v>
      </c>
      <c r="Y644" t="s">
        <v>1178</v>
      </c>
      <c r="Z644" t="s">
        <v>825</v>
      </c>
      <c r="AA644" t="s">
        <v>1179</v>
      </c>
      <c r="AC644" s="16">
        <v>4</v>
      </c>
      <c r="AD644" t="s">
        <v>795</v>
      </c>
      <c r="AE644" t="s">
        <v>961</v>
      </c>
      <c r="AF644" t="s">
        <v>740</v>
      </c>
      <c r="AG644" t="s">
        <v>1036</v>
      </c>
      <c r="AH644" t="s">
        <v>1058</v>
      </c>
      <c r="AI644" t="s">
        <v>1059</v>
      </c>
      <c r="AJ644" t="s">
        <v>978</v>
      </c>
      <c r="AK644" t="s">
        <v>964</v>
      </c>
      <c r="AL644" t="s">
        <v>965</v>
      </c>
      <c r="AM644" t="s">
        <v>531</v>
      </c>
      <c r="AP644" t="s">
        <v>966</v>
      </c>
      <c r="AQ644" t="s">
        <v>967</v>
      </c>
      <c r="AR644" t="s">
        <v>968</v>
      </c>
      <c r="AS644" t="s">
        <v>969</v>
      </c>
      <c r="AT644" t="s">
        <v>970</v>
      </c>
      <c r="AU644" t="s">
        <v>3019</v>
      </c>
    </row>
    <row r="645" spans="2:47" ht="11" outlineLevel="1" x14ac:dyDescent="0.15">
      <c r="B645" t="s">
        <v>3020</v>
      </c>
      <c r="C645" t="s">
        <v>881</v>
      </c>
      <c r="G645" t="s">
        <v>1140</v>
      </c>
      <c r="H645" t="s">
        <v>1141</v>
      </c>
      <c r="I645" t="s">
        <v>957</v>
      </c>
      <c r="J645" t="s">
        <v>665</v>
      </c>
      <c r="K645" t="s">
        <v>1904</v>
      </c>
      <c r="L645" t="s">
        <v>665</v>
      </c>
      <c r="M645" s="5">
        <v>429388.85</v>
      </c>
      <c r="N645" s="5">
        <v>429388.85</v>
      </c>
      <c r="O645" s="5">
        <v>429388.85</v>
      </c>
      <c r="P645" s="5"/>
      <c r="Q645" s="16">
        <v>0</v>
      </c>
      <c r="R645" s="5"/>
      <c r="S645" s="17">
        <v>44238</v>
      </c>
      <c r="T645" s="17">
        <v>44239</v>
      </c>
      <c r="U645" s="17">
        <v>44620</v>
      </c>
      <c r="V645" s="17">
        <v>44620</v>
      </c>
      <c r="W645" s="17">
        <v>44238</v>
      </c>
      <c r="X645" s="17">
        <v>44572</v>
      </c>
      <c r="Y645" t="s">
        <v>1178</v>
      </c>
      <c r="Z645" t="s">
        <v>825</v>
      </c>
      <c r="AA645" t="s">
        <v>1179</v>
      </c>
      <c r="AC645" s="16">
        <v>3</v>
      </c>
      <c r="AD645" t="s">
        <v>795</v>
      </c>
      <c r="AE645" t="s">
        <v>961</v>
      </c>
      <c r="AF645" t="s">
        <v>748</v>
      </c>
      <c r="AG645" t="s">
        <v>1057</v>
      </c>
      <c r="AH645" t="s">
        <v>1058</v>
      </c>
      <c r="AI645" t="s">
        <v>1059</v>
      </c>
      <c r="AJ645" t="s">
        <v>978</v>
      </c>
      <c r="AK645" t="s">
        <v>964</v>
      </c>
      <c r="AL645" t="s">
        <v>965</v>
      </c>
      <c r="AM645" t="s">
        <v>531</v>
      </c>
      <c r="AP645" t="s">
        <v>966</v>
      </c>
      <c r="AQ645" t="s">
        <v>967</v>
      </c>
      <c r="AR645" t="s">
        <v>968</v>
      </c>
      <c r="AS645" t="s">
        <v>969</v>
      </c>
      <c r="AT645" t="s">
        <v>970</v>
      </c>
      <c r="AU645" t="s">
        <v>3021</v>
      </c>
    </row>
    <row r="646" spans="2:47" ht="11" outlineLevel="1" x14ac:dyDescent="0.15">
      <c r="B646" t="s">
        <v>3022</v>
      </c>
      <c r="C646" t="s">
        <v>3023</v>
      </c>
      <c r="G646" t="s">
        <v>1140</v>
      </c>
      <c r="H646" t="s">
        <v>1141</v>
      </c>
      <c r="I646" t="s">
        <v>957</v>
      </c>
      <c r="J646" t="s">
        <v>2391</v>
      </c>
      <c r="K646" t="s">
        <v>2392</v>
      </c>
      <c r="L646" t="s">
        <v>2393</v>
      </c>
      <c r="M646" s="5">
        <v>428618</v>
      </c>
      <c r="N646" s="5">
        <v>428618</v>
      </c>
      <c r="O646" s="5">
        <v>428618</v>
      </c>
      <c r="P646" s="5"/>
      <c r="Q646" s="16">
        <v>0</v>
      </c>
      <c r="R646" s="5"/>
      <c r="S646" s="17">
        <v>44469</v>
      </c>
      <c r="T646" s="17">
        <v>44464</v>
      </c>
      <c r="U646" s="17">
        <v>44674</v>
      </c>
      <c r="V646" s="17">
        <v>44674</v>
      </c>
      <c r="W646" s="17">
        <v>44469</v>
      </c>
      <c r="X646" s="17">
        <v>44469</v>
      </c>
      <c r="Y646" t="s">
        <v>1543</v>
      </c>
      <c r="Z646" t="s">
        <v>826</v>
      </c>
      <c r="AA646" t="s">
        <v>1179</v>
      </c>
      <c r="AC646" s="16">
        <v>1</v>
      </c>
      <c r="AD646" t="s">
        <v>795</v>
      </c>
      <c r="AE646" t="s">
        <v>961</v>
      </c>
      <c r="AF646" t="s">
        <v>761</v>
      </c>
      <c r="AG646" t="s">
        <v>1268</v>
      </c>
      <c r="AJ646" t="s">
        <v>963</v>
      </c>
      <c r="AK646" t="s">
        <v>964</v>
      </c>
      <c r="AL646" t="s">
        <v>965</v>
      </c>
      <c r="AM646" t="s">
        <v>531</v>
      </c>
      <c r="AP646" t="s">
        <v>966</v>
      </c>
      <c r="AQ646" t="s">
        <v>967</v>
      </c>
      <c r="AR646" t="s">
        <v>968</v>
      </c>
      <c r="AS646" t="s">
        <v>969</v>
      </c>
      <c r="AT646" t="s">
        <v>970</v>
      </c>
      <c r="AU646" t="s">
        <v>3024</v>
      </c>
    </row>
    <row r="647" spans="2:47" ht="11" outlineLevel="1" x14ac:dyDescent="0.15">
      <c r="B647" t="s">
        <v>3025</v>
      </c>
      <c r="C647" t="s">
        <v>3026</v>
      </c>
      <c r="G647" t="s">
        <v>955</v>
      </c>
      <c r="H647" t="s">
        <v>1478</v>
      </c>
      <c r="I647" t="s">
        <v>957</v>
      </c>
      <c r="J647" t="s">
        <v>604</v>
      </c>
      <c r="K647" t="s">
        <v>1088</v>
      </c>
      <c r="L647" t="s">
        <v>604</v>
      </c>
      <c r="M647" s="5">
        <v>428554.77</v>
      </c>
      <c r="N647" s="5">
        <v>428554.77</v>
      </c>
      <c r="O647" s="5">
        <v>428554.77</v>
      </c>
      <c r="P647" s="5"/>
      <c r="Q647" s="16">
        <v>0</v>
      </c>
      <c r="R647" s="5"/>
      <c r="S647" s="17">
        <v>41996</v>
      </c>
      <c r="T647" s="17">
        <v>41985</v>
      </c>
      <c r="U647" s="17">
        <v>42233</v>
      </c>
      <c r="V647" s="17">
        <v>42233</v>
      </c>
      <c r="W647" s="17">
        <v>41996</v>
      </c>
      <c r="X647" s="17">
        <v>42226</v>
      </c>
      <c r="Y647" t="s">
        <v>1178</v>
      </c>
      <c r="Z647" t="s">
        <v>825</v>
      </c>
      <c r="AA647" t="s">
        <v>1179</v>
      </c>
      <c r="AC647" s="16">
        <v>3</v>
      </c>
      <c r="AD647" t="s">
        <v>795</v>
      </c>
      <c r="AE647" t="s">
        <v>961</v>
      </c>
      <c r="AF647" t="s">
        <v>740</v>
      </c>
      <c r="AG647" t="s">
        <v>1036</v>
      </c>
      <c r="AJ647" t="s">
        <v>963</v>
      </c>
      <c r="AK647" t="s">
        <v>964</v>
      </c>
      <c r="AL647" t="s">
        <v>965</v>
      </c>
      <c r="AM647" t="s">
        <v>531</v>
      </c>
      <c r="AP647" t="s">
        <v>966</v>
      </c>
      <c r="AQ647" t="s">
        <v>967</v>
      </c>
      <c r="AR647" t="s">
        <v>968</v>
      </c>
      <c r="AS647" t="s">
        <v>969</v>
      </c>
      <c r="AT647" t="s">
        <v>970</v>
      </c>
      <c r="AU647" t="s">
        <v>3027</v>
      </c>
    </row>
    <row r="648" spans="2:47" ht="11" outlineLevel="1" x14ac:dyDescent="0.15">
      <c r="B648" t="s">
        <v>3028</v>
      </c>
      <c r="C648" t="s">
        <v>3029</v>
      </c>
      <c r="G648" t="s">
        <v>1140</v>
      </c>
      <c r="H648" t="s">
        <v>1141</v>
      </c>
      <c r="I648" t="s">
        <v>957</v>
      </c>
      <c r="J648" t="s">
        <v>3030</v>
      </c>
      <c r="K648" t="s">
        <v>3031</v>
      </c>
      <c r="L648" t="s">
        <v>3030</v>
      </c>
      <c r="M648" s="5">
        <v>426500</v>
      </c>
      <c r="N648" s="5">
        <v>426500</v>
      </c>
      <c r="O648" s="5">
        <v>426500</v>
      </c>
      <c r="P648" s="5"/>
      <c r="Q648" s="16">
        <v>0</v>
      </c>
      <c r="R648" s="5"/>
      <c r="S648" s="17">
        <v>43621</v>
      </c>
      <c r="T648" s="17">
        <v>43621</v>
      </c>
      <c r="U648" s="17">
        <v>43723</v>
      </c>
      <c r="V648" s="17">
        <v>43723</v>
      </c>
      <c r="W648" s="17">
        <v>43621</v>
      </c>
      <c r="X648" s="17">
        <v>43621</v>
      </c>
      <c r="Y648" t="s">
        <v>1178</v>
      </c>
      <c r="Z648" t="s">
        <v>825</v>
      </c>
      <c r="AA648" t="s">
        <v>1179</v>
      </c>
      <c r="AC648" s="16">
        <v>3</v>
      </c>
      <c r="AD648" t="s">
        <v>2719</v>
      </c>
      <c r="AE648" t="s">
        <v>2720</v>
      </c>
      <c r="AF648" t="s">
        <v>750</v>
      </c>
      <c r="AG648" t="s">
        <v>1515</v>
      </c>
      <c r="AJ648" t="s">
        <v>963</v>
      </c>
      <c r="AK648" t="s">
        <v>1516</v>
      </c>
      <c r="AL648" t="s">
        <v>1340</v>
      </c>
      <c r="AM648" t="s">
        <v>531</v>
      </c>
      <c r="AP648" t="s">
        <v>966</v>
      </c>
      <c r="AQ648" t="s">
        <v>967</v>
      </c>
      <c r="AR648" t="s">
        <v>968</v>
      </c>
      <c r="AS648" t="s">
        <v>969</v>
      </c>
      <c r="AT648" t="s">
        <v>970</v>
      </c>
      <c r="AU648" t="s">
        <v>3032</v>
      </c>
    </row>
    <row r="649" spans="2:47" ht="11" outlineLevel="1" x14ac:dyDescent="0.15">
      <c r="B649" t="s">
        <v>3033</v>
      </c>
      <c r="C649" t="s">
        <v>2080</v>
      </c>
      <c r="D649" t="s">
        <v>231</v>
      </c>
      <c r="E649" t="s">
        <v>983</v>
      </c>
      <c r="F649" t="s">
        <v>798</v>
      </c>
      <c r="G649" t="s">
        <v>984</v>
      </c>
      <c r="H649" t="s">
        <v>985</v>
      </c>
      <c r="I649" t="s">
        <v>957</v>
      </c>
      <c r="J649" t="s">
        <v>608</v>
      </c>
      <c r="K649" t="s">
        <v>1184</v>
      </c>
      <c r="L649" t="s">
        <v>987</v>
      </c>
      <c r="M649" s="5">
        <v>423574</v>
      </c>
      <c r="N649" s="5">
        <v>423574</v>
      </c>
      <c r="O649" s="5">
        <v>423574</v>
      </c>
      <c r="P649" s="5"/>
      <c r="Q649" s="16">
        <v>0</v>
      </c>
      <c r="R649" s="5"/>
      <c r="S649" s="17">
        <v>42383</v>
      </c>
      <c r="T649" s="17">
        <v>42383</v>
      </c>
      <c r="U649" s="17">
        <v>42478</v>
      </c>
      <c r="V649" s="17">
        <v>42478</v>
      </c>
      <c r="W649" s="17">
        <v>42383</v>
      </c>
      <c r="X649" s="17">
        <v>42412</v>
      </c>
      <c r="Y649" t="s">
        <v>959</v>
      </c>
      <c r="Z649" t="s">
        <v>796</v>
      </c>
      <c r="AA649" t="s">
        <v>960</v>
      </c>
      <c r="AC649" s="16">
        <v>1</v>
      </c>
      <c r="AD649" t="s">
        <v>795</v>
      </c>
      <c r="AE649" t="s">
        <v>961</v>
      </c>
      <c r="AF649" t="s">
        <v>744</v>
      </c>
      <c r="AG649" t="s">
        <v>1025</v>
      </c>
      <c r="AJ649" t="s">
        <v>963</v>
      </c>
      <c r="AK649" t="s">
        <v>964</v>
      </c>
      <c r="AL649" t="s">
        <v>965</v>
      </c>
      <c r="AM649" t="s">
        <v>575</v>
      </c>
      <c r="AP649" t="s">
        <v>966</v>
      </c>
      <c r="AQ649" t="s">
        <v>967</v>
      </c>
      <c r="AR649" t="s">
        <v>968</v>
      </c>
      <c r="AS649" t="s">
        <v>969</v>
      </c>
      <c r="AT649" t="s">
        <v>970</v>
      </c>
      <c r="AU649" t="s">
        <v>3034</v>
      </c>
    </row>
    <row r="650" spans="2:47" ht="11" outlineLevel="1" x14ac:dyDescent="0.15">
      <c r="B650" t="s">
        <v>3035</v>
      </c>
      <c r="C650" t="s">
        <v>1519</v>
      </c>
      <c r="D650" t="s">
        <v>290</v>
      </c>
      <c r="E650" t="s">
        <v>983</v>
      </c>
      <c r="F650" t="s">
        <v>798</v>
      </c>
      <c r="G650" t="s">
        <v>984</v>
      </c>
      <c r="H650" t="s">
        <v>985</v>
      </c>
      <c r="I650" t="s">
        <v>957</v>
      </c>
      <c r="J650" t="s">
        <v>608</v>
      </c>
      <c r="K650" t="s">
        <v>1184</v>
      </c>
      <c r="L650" t="s">
        <v>987</v>
      </c>
      <c r="M650" s="5">
        <v>419121</v>
      </c>
      <c r="N650" s="5">
        <v>419121</v>
      </c>
      <c r="O650" s="5">
        <v>419121</v>
      </c>
      <c r="P650" s="5"/>
      <c r="Q650" s="16">
        <v>0</v>
      </c>
      <c r="R650" s="5"/>
      <c r="S650" s="17">
        <v>40443</v>
      </c>
      <c r="T650" s="17">
        <v>40443</v>
      </c>
      <c r="U650" s="17">
        <v>41394</v>
      </c>
      <c r="V650" s="17">
        <v>41394</v>
      </c>
      <c r="W650" s="17">
        <v>40443</v>
      </c>
      <c r="X650" s="17">
        <v>42479</v>
      </c>
      <c r="Y650" t="s">
        <v>959</v>
      </c>
      <c r="Z650" t="s">
        <v>796</v>
      </c>
      <c r="AA650" t="s">
        <v>960</v>
      </c>
      <c r="AC650" s="16">
        <v>1</v>
      </c>
      <c r="AD650" t="s">
        <v>795</v>
      </c>
      <c r="AE650" t="s">
        <v>961</v>
      </c>
      <c r="AF650" t="s">
        <v>3036</v>
      </c>
      <c r="AG650" t="s">
        <v>3037</v>
      </c>
      <c r="AJ650" t="s">
        <v>963</v>
      </c>
      <c r="AK650" t="s">
        <v>964</v>
      </c>
      <c r="AL650" t="s">
        <v>965</v>
      </c>
      <c r="AM650" t="s">
        <v>645</v>
      </c>
      <c r="AP650" t="s">
        <v>966</v>
      </c>
      <c r="AQ650" t="s">
        <v>967</v>
      </c>
      <c r="AR650" t="s">
        <v>968</v>
      </c>
      <c r="AS650" t="s">
        <v>969</v>
      </c>
      <c r="AT650" t="s">
        <v>970</v>
      </c>
      <c r="AU650" t="s">
        <v>3038</v>
      </c>
    </row>
    <row r="651" spans="2:47" ht="11" outlineLevel="1" x14ac:dyDescent="0.15">
      <c r="B651" t="s">
        <v>3039</v>
      </c>
      <c r="C651" t="s">
        <v>1383</v>
      </c>
      <c r="D651" t="s">
        <v>342</v>
      </c>
      <c r="E651" t="s">
        <v>983</v>
      </c>
      <c r="F651" t="s">
        <v>798</v>
      </c>
      <c r="G651" t="s">
        <v>984</v>
      </c>
      <c r="H651" t="s">
        <v>985</v>
      </c>
      <c r="I651" t="s">
        <v>957</v>
      </c>
      <c r="J651" t="s">
        <v>700</v>
      </c>
      <c r="K651" t="s">
        <v>2413</v>
      </c>
      <c r="L651" t="s">
        <v>700</v>
      </c>
      <c r="M651" s="5">
        <v>418742.5</v>
      </c>
      <c r="N651" s="5">
        <v>418742.5</v>
      </c>
      <c r="O651" s="5">
        <v>418742.5</v>
      </c>
      <c r="P651" s="5"/>
      <c r="Q651" s="16">
        <v>0</v>
      </c>
      <c r="R651" s="5"/>
      <c r="S651" s="17">
        <v>42606</v>
      </c>
      <c r="T651" s="17">
        <v>42622</v>
      </c>
      <c r="U651" s="17">
        <v>42638</v>
      </c>
      <c r="V651" s="17">
        <v>42638</v>
      </c>
      <c r="W651" s="17">
        <v>42606</v>
      </c>
      <c r="X651" s="17">
        <v>42606</v>
      </c>
      <c r="Y651" t="s">
        <v>1178</v>
      </c>
      <c r="Z651" t="s">
        <v>825</v>
      </c>
      <c r="AA651" t="s">
        <v>1179</v>
      </c>
      <c r="AC651" s="16">
        <v>3</v>
      </c>
      <c r="AD651" t="s">
        <v>795</v>
      </c>
      <c r="AE651" t="s">
        <v>961</v>
      </c>
      <c r="AF651" t="s">
        <v>737</v>
      </c>
      <c r="AG651" t="s">
        <v>975</v>
      </c>
      <c r="AJ651" t="s">
        <v>963</v>
      </c>
      <c r="AK651" t="s">
        <v>1504</v>
      </c>
      <c r="AL651" t="s">
        <v>965</v>
      </c>
      <c r="AM651" t="s">
        <v>456</v>
      </c>
      <c r="AP651" t="s">
        <v>966</v>
      </c>
      <c r="AQ651" t="s">
        <v>967</v>
      </c>
      <c r="AR651" t="s">
        <v>968</v>
      </c>
      <c r="AS651" t="s">
        <v>969</v>
      </c>
      <c r="AT651" t="s">
        <v>970</v>
      </c>
      <c r="AU651" t="s">
        <v>3040</v>
      </c>
    </row>
    <row r="652" spans="2:47" ht="11" outlineLevel="1" x14ac:dyDescent="0.15">
      <c r="B652" t="s">
        <v>3041</v>
      </c>
      <c r="C652" t="s">
        <v>3042</v>
      </c>
      <c r="G652" t="s">
        <v>1140</v>
      </c>
      <c r="H652" t="s">
        <v>1141</v>
      </c>
      <c r="I652" t="s">
        <v>957</v>
      </c>
      <c r="J652" t="s">
        <v>682</v>
      </c>
      <c r="K652" t="s">
        <v>1729</v>
      </c>
      <c r="L652" t="s">
        <v>1703</v>
      </c>
      <c r="M652" s="5">
        <v>417905</v>
      </c>
      <c r="N652" s="5">
        <v>417905</v>
      </c>
      <c r="O652" s="5">
        <v>417905</v>
      </c>
      <c r="P652" s="5">
        <v>204193</v>
      </c>
      <c r="Q652" s="16">
        <v>0</v>
      </c>
      <c r="R652" s="5"/>
      <c r="S652" s="17">
        <v>44258</v>
      </c>
      <c r="T652" s="17">
        <v>44258</v>
      </c>
      <c r="U652" s="17">
        <v>44499</v>
      </c>
      <c r="V652" s="17">
        <v>44535</v>
      </c>
      <c r="W652" s="17">
        <v>44258</v>
      </c>
      <c r="X652" s="17">
        <v>44524</v>
      </c>
      <c r="Y652" t="s">
        <v>1178</v>
      </c>
      <c r="Z652" t="s">
        <v>825</v>
      </c>
      <c r="AA652" t="s">
        <v>1179</v>
      </c>
      <c r="AC652" s="16">
        <v>4</v>
      </c>
      <c r="AD652" t="s">
        <v>795</v>
      </c>
      <c r="AE652" t="s">
        <v>961</v>
      </c>
      <c r="AF652" t="s">
        <v>740</v>
      </c>
      <c r="AG652" t="s">
        <v>1036</v>
      </c>
      <c r="AH652" t="s">
        <v>1058</v>
      </c>
      <c r="AI652" t="s">
        <v>1059</v>
      </c>
      <c r="AJ652" t="s">
        <v>978</v>
      </c>
      <c r="AK652" t="s">
        <v>964</v>
      </c>
      <c r="AL652" t="s">
        <v>965</v>
      </c>
      <c r="AM652" t="s">
        <v>531</v>
      </c>
      <c r="AP652" t="s">
        <v>966</v>
      </c>
      <c r="AQ652" t="s">
        <v>967</v>
      </c>
      <c r="AR652" t="s">
        <v>968</v>
      </c>
      <c r="AS652" t="s">
        <v>969</v>
      </c>
      <c r="AT652" t="s">
        <v>970</v>
      </c>
      <c r="AU652" t="s">
        <v>3043</v>
      </c>
    </row>
    <row r="653" spans="2:47" ht="11" outlineLevel="1" x14ac:dyDescent="0.15">
      <c r="B653" t="s">
        <v>3044</v>
      </c>
      <c r="C653" t="s">
        <v>3045</v>
      </c>
      <c r="D653" t="s">
        <v>191</v>
      </c>
      <c r="E653" t="s">
        <v>835</v>
      </c>
      <c r="F653" t="s">
        <v>798</v>
      </c>
      <c r="G653" t="s">
        <v>984</v>
      </c>
      <c r="H653" t="s">
        <v>985</v>
      </c>
      <c r="I653" t="s">
        <v>957</v>
      </c>
      <c r="J653" t="s">
        <v>608</v>
      </c>
      <c r="K653" t="s">
        <v>1184</v>
      </c>
      <c r="L653" t="s">
        <v>987</v>
      </c>
      <c r="M653" s="5">
        <v>417892</v>
      </c>
      <c r="N653" s="5">
        <v>417892</v>
      </c>
      <c r="O653" s="5">
        <v>417892</v>
      </c>
      <c r="P653" s="5">
        <v>417892</v>
      </c>
      <c r="Q653" s="16">
        <v>0</v>
      </c>
      <c r="R653" s="5"/>
      <c r="S653" s="17">
        <v>45882</v>
      </c>
      <c r="T653" s="17">
        <v>45880</v>
      </c>
      <c r="U653" s="17">
        <v>45887</v>
      </c>
      <c r="V653" s="17">
        <v>45887</v>
      </c>
      <c r="W653" s="17">
        <v>45882</v>
      </c>
      <c r="X653" s="17">
        <v>45882</v>
      </c>
      <c r="Y653" t="s">
        <v>984</v>
      </c>
      <c r="Z653" t="s">
        <v>804</v>
      </c>
      <c r="AA653" t="s">
        <v>1000</v>
      </c>
      <c r="AC653" s="16">
        <v>1</v>
      </c>
      <c r="AD653" t="s">
        <v>795</v>
      </c>
      <c r="AE653" t="s">
        <v>961</v>
      </c>
      <c r="AF653" t="s">
        <v>744</v>
      </c>
      <c r="AG653" t="s">
        <v>1025</v>
      </c>
      <c r="AH653" t="s">
        <v>1058</v>
      </c>
      <c r="AI653" t="s">
        <v>1059</v>
      </c>
      <c r="AJ653" t="s">
        <v>978</v>
      </c>
      <c r="AK653" t="s">
        <v>964</v>
      </c>
      <c r="AL653" t="s">
        <v>965</v>
      </c>
      <c r="AM653" t="s">
        <v>531</v>
      </c>
      <c r="AP653" t="s">
        <v>966</v>
      </c>
      <c r="AQ653" t="s">
        <v>967</v>
      </c>
      <c r="AR653" t="s">
        <v>968</v>
      </c>
      <c r="AS653" t="s">
        <v>969</v>
      </c>
      <c r="AT653" t="s">
        <v>970</v>
      </c>
      <c r="AU653" t="s">
        <v>3046</v>
      </c>
    </row>
    <row r="654" spans="2:47" ht="11" outlineLevel="1" x14ac:dyDescent="0.15">
      <c r="B654" t="s">
        <v>3047</v>
      </c>
      <c r="C654" t="s">
        <v>3048</v>
      </c>
      <c r="D654" t="s">
        <v>310</v>
      </c>
      <c r="E654" t="s">
        <v>854</v>
      </c>
      <c r="F654" t="s">
        <v>807</v>
      </c>
      <c r="G654" t="s">
        <v>959</v>
      </c>
      <c r="H654" t="s">
        <v>1903</v>
      </c>
      <c r="I654" t="s">
        <v>957</v>
      </c>
      <c r="J654" t="s">
        <v>688</v>
      </c>
      <c r="K654" t="s">
        <v>2790</v>
      </c>
      <c r="L654" t="s">
        <v>688</v>
      </c>
      <c r="M654" s="5">
        <v>416763.41</v>
      </c>
      <c r="N654" s="5">
        <v>416763.41</v>
      </c>
      <c r="O654" s="5">
        <v>416763.41</v>
      </c>
      <c r="P654" s="5">
        <v>416763.41</v>
      </c>
      <c r="Q654" s="16">
        <v>0</v>
      </c>
      <c r="R654" s="5"/>
      <c r="S654" s="17">
        <v>44705</v>
      </c>
      <c r="T654" s="17">
        <v>44705</v>
      </c>
      <c r="U654" s="17">
        <v>45108</v>
      </c>
      <c r="V654" s="17">
        <v>45108</v>
      </c>
      <c r="W654" s="17">
        <v>44705</v>
      </c>
      <c r="X654" s="17">
        <v>45175</v>
      </c>
      <c r="Y654" t="s">
        <v>1543</v>
      </c>
      <c r="Z654" t="s">
        <v>826</v>
      </c>
      <c r="AA654" t="s">
        <v>1179</v>
      </c>
      <c r="AC654" s="16">
        <v>1</v>
      </c>
      <c r="AD654" t="s">
        <v>795</v>
      </c>
      <c r="AE654" t="s">
        <v>961</v>
      </c>
      <c r="AF654" t="s">
        <v>740</v>
      </c>
      <c r="AG654" t="s">
        <v>1036</v>
      </c>
      <c r="AH654" t="s">
        <v>1058</v>
      </c>
      <c r="AI654" t="s">
        <v>1059</v>
      </c>
      <c r="AJ654" t="s">
        <v>978</v>
      </c>
      <c r="AK654" t="s">
        <v>964</v>
      </c>
      <c r="AL654" t="s">
        <v>965</v>
      </c>
      <c r="AM654" t="s">
        <v>531</v>
      </c>
      <c r="AP654" t="s">
        <v>966</v>
      </c>
      <c r="AQ654" t="s">
        <v>967</v>
      </c>
      <c r="AR654" t="s">
        <v>968</v>
      </c>
      <c r="AS654" t="s">
        <v>969</v>
      </c>
      <c r="AT654" t="s">
        <v>970</v>
      </c>
      <c r="AU654" t="s">
        <v>3049</v>
      </c>
    </row>
    <row r="655" spans="2:47" ht="11" outlineLevel="1" x14ac:dyDescent="0.15">
      <c r="B655" t="s">
        <v>3050</v>
      </c>
      <c r="C655" t="s">
        <v>2410</v>
      </c>
      <c r="D655" t="s">
        <v>200</v>
      </c>
      <c r="E655" t="s">
        <v>983</v>
      </c>
      <c r="F655" t="s">
        <v>798</v>
      </c>
      <c r="G655" t="s">
        <v>984</v>
      </c>
      <c r="H655" t="s">
        <v>985</v>
      </c>
      <c r="I655" t="s">
        <v>957</v>
      </c>
      <c r="J655" t="s">
        <v>609</v>
      </c>
      <c r="K655" t="s">
        <v>1547</v>
      </c>
      <c r="L655" t="s">
        <v>1548</v>
      </c>
      <c r="M655" s="5">
        <v>416507.77</v>
      </c>
      <c r="N655" s="5">
        <v>416507.77</v>
      </c>
      <c r="O655" s="5">
        <v>416507.77</v>
      </c>
      <c r="P655" s="5"/>
      <c r="Q655" s="16">
        <v>0</v>
      </c>
      <c r="R655" s="5"/>
      <c r="S655" s="17">
        <v>43280</v>
      </c>
      <c r="T655" s="17">
        <v>43280</v>
      </c>
      <c r="U655" s="17">
        <v>43539</v>
      </c>
      <c r="V655" s="17">
        <v>43539</v>
      </c>
      <c r="W655" s="17">
        <v>43280</v>
      </c>
      <c r="X655" s="17">
        <v>43413</v>
      </c>
      <c r="Y655" t="s">
        <v>959</v>
      </c>
      <c r="Z655" t="s">
        <v>796</v>
      </c>
      <c r="AA655" t="s">
        <v>960</v>
      </c>
      <c r="AC655" s="16"/>
      <c r="AD655" t="s">
        <v>803</v>
      </c>
      <c r="AE655" t="s">
        <v>974</v>
      </c>
      <c r="AF655" t="s">
        <v>737</v>
      </c>
      <c r="AG655" t="s">
        <v>975</v>
      </c>
      <c r="AJ655" t="s">
        <v>963</v>
      </c>
      <c r="AK655" t="s">
        <v>979</v>
      </c>
      <c r="AL655" t="s">
        <v>965</v>
      </c>
      <c r="AM655" t="s">
        <v>456</v>
      </c>
      <c r="AP655" t="s">
        <v>966</v>
      </c>
      <c r="AQ655" t="s">
        <v>967</v>
      </c>
      <c r="AR655" t="s">
        <v>968</v>
      </c>
      <c r="AS655" t="s">
        <v>969</v>
      </c>
      <c r="AT655" t="s">
        <v>970</v>
      </c>
      <c r="AU655" t="s">
        <v>3051</v>
      </c>
    </row>
    <row r="656" spans="2:47" ht="11" outlineLevel="1" x14ac:dyDescent="0.15">
      <c r="B656" t="s">
        <v>3052</v>
      </c>
      <c r="C656" t="s">
        <v>3053</v>
      </c>
      <c r="G656" t="s">
        <v>1140</v>
      </c>
      <c r="H656" t="s">
        <v>1141</v>
      </c>
      <c r="I656" t="s">
        <v>957</v>
      </c>
      <c r="J656" t="s">
        <v>685</v>
      </c>
      <c r="K656" t="s">
        <v>2058</v>
      </c>
      <c r="L656" t="s">
        <v>685</v>
      </c>
      <c r="M656" s="5">
        <v>416000.58</v>
      </c>
      <c r="N656" s="5">
        <v>416000.58</v>
      </c>
      <c r="O656" s="5">
        <v>416000.58</v>
      </c>
      <c r="P656" s="5"/>
      <c r="Q656" s="16">
        <v>0</v>
      </c>
      <c r="R656" s="5"/>
      <c r="S656" s="17">
        <v>42754</v>
      </c>
      <c r="T656" s="17">
        <v>42754</v>
      </c>
      <c r="U656" s="17">
        <v>42825</v>
      </c>
      <c r="V656" s="17">
        <v>42825</v>
      </c>
      <c r="W656" s="17">
        <v>42754</v>
      </c>
      <c r="X656" s="17">
        <v>42776</v>
      </c>
      <c r="Y656" t="s">
        <v>1178</v>
      </c>
      <c r="Z656" t="s">
        <v>825</v>
      </c>
      <c r="AA656" t="s">
        <v>1179</v>
      </c>
      <c r="AC656" s="16">
        <v>2</v>
      </c>
      <c r="AD656" t="s">
        <v>795</v>
      </c>
      <c r="AE656" t="s">
        <v>961</v>
      </c>
      <c r="AF656" t="s">
        <v>748</v>
      </c>
      <c r="AG656" t="s">
        <v>1057</v>
      </c>
      <c r="AJ656" t="s">
        <v>963</v>
      </c>
      <c r="AK656" t="s">
        <v>964</v>
      </c>
      <c r="AL656" t="s">
        <v>965</v>
      </c>
      <c r="AM656" t="s">
        <v>531</v>
      </c>
      <c r="AP656" t="s">
        <v>966</v>
      </c>
      <c r="AQ656" t="s">
        <v>967</v>
      </c>
      <c r="AR656" t="s">
        <v>968</v>
      </c>
      <c r="AS656" t="s">
        <v>969</v>
      </c>
      <c r="AT656" t="s">
        <v>970</v>
      </c>
      <c r="AU656" t="s">
        <v>3054</v>
      </c>
    </row>
    <row r="657" spans="2:47" ht="11" outlineLevel="1" x14ac:dyDescent="0.15">
      <c r="B657" t="s">
        <v>3055</v>
      </c>
      <c r="C657" t="s">
        <v>3056</v>
      </c>
      <c r="D657" t="s">
        <v>251</v>
      </c>
      <c r="E657" t="s">
        <v>854</v>
      </c>
      <c r="F657" t="s">
        <v>798</v>
      </c>
      <c r="G657" t="s">
        <v>959</v>
      </c>
      <c r="H657" t="s">
        <v>1903</v>
      </c>
      <c r="I657" t="s">
        <v>957</v>
      </c>
      <c r="J657" t="s">
        <v>665</v>
      </c>
      <c r="K657" t="s">
        <v>1904</v>
      </c>
      <c r="L657" t="s">
        <v>665</v>
      </c>
      <c r="M657" s="5">
        <v>415948</v>
      </c>
      <c r="N657" s="5">
        <v>415948</v>
      </c>
      <c r="O657" s="5">
        <v>415948</v>
      </c>
      <c r="P657" s="5"/>
      <c r="Q657" s="16">
        <v>0</v>
      </c>
      <c r="R657" s="5"/>
      <c r="S657" s="17">
        <v>43924</v>
      </c>
      <c r="T657" s="17">
        <v>43924</v>
      </c>
      <c r="U657" s="17">
        <v>44372</v>
      </c>
      <c r="V657" s="17">
        <v>44372</v>
      </c>
      <c r="W657" s="17">
        <v>43924</v>
      </c>
      <c r="X657" s="17">
        <v>44812</v>
      </c>
      <c r="Y657" t="s">
        <v>1543</v>
      </c>
      <c r="Z657" t="s">
        <v>826</v>
      </c>
      <c r="AA657" t="s">
        <v>1179</v>
      </c>
      <c r="AC657" s="16">
        <v>1</v>
      </c>
      <c r="AD657" t="s">
        <v>795</v>
      </c>
      <c r="AE657" t="s">
        <v>961</v>
      </c>
      <c r="AF657" t="s">
        <v>740</v>
      </c>
      <c r="AG657" t="s">
        <v>1036</v>
      </c>
      <c r="AH657" t="s">
        <v>1058</v>
      </c>
      <c r="AI657" t="s">
        <v>1059</v>
      </c>
      <c r="AJ657" t="s">
        <v>978</v>
      </c>
      <c r="AK657" t="s">
        <v>964</v>
      </c>
      <c r="AL657" t="s">
        <v>965</v>
      </c>
      <c r="AM657" t="s">
        <v>531</v>
      </c>
      <c r="AP657" t="s">
        <v>966</v>
      </c>
      <c r="AQ657" t="s">
        <v>967</v>
      </c>
      <c r="AR657" t="s">
        <v>968</v>
      </c>
      <c r="AS657" t="s">
        <v>969</v>
      </c>
      <c r="AT657" t="s">
        <v>970</v>
      </c>
      <c r="AU657" t="s">
        <v>3057</v>
      </c>
    </row>
    <row r="658" spans="2:47" ht="11" outlineLevel="1" x14ac:dyDescent="0.15">
      <c r="B658" t="s">
        <v>3058</v>
      </c>
      <c r="C658" t="s">
        <v>1744</v>
      </c>
      <c r="D658" t="s">
        <v>209</v>
      </c>
      <c r="E658" t="s">
        <v>983</v>
      </c>
      <c r="F658" t="s">
        <v>807</v>
      </c>
      <c r="G658" t="s">
        <v>984</v>
      </c>
      <c r="H658" t="s">
        <v>985</v>
      </c>
      <c r="I658" t="s">
        <v>957</v>
      </c>
      <c r="J658" t="s">
        <v>603</v>
      </c>
      <c r="K658" t="s">
        <v>1299</v>
      </c>
      <c r="L658" t="s">
        <v>603</v>
      </c>
      <c r="M658" s="5">
        <v>413489.59</v>
      </c>
      <c r="N658" s="5">
        <v>413489.59</v>
      </c>
      <c r="O658" s="5">
        <v>413489.59</v>
      </c>
      <c r="P658" s="5"/>
      <c r="Q658" s="16">
        <v>0</v>
      </c>
      <c r="R658" s="5"/>
      <c r="S658" s="17">
        <v>42272</v>
      </c>
      <c r="T658" s="17">
        <v>42272</v>
      </c>
      <c r="U658" s="17">
        <v>42423</v>
      </c>
      <c r="V658" s="17">
        <v>42423</v>
      </c>
      <c r="W658" s="17">
        <v>42272</v>
      </c>
      <c r="X658" s="17">
        <v>42443</v>
      </c>
      <c r="Y658" t="s">
        <v>955</v>
      </c>
      <c r="Z658" t="s">
        <v>818</v>
      </c>
      <c r="AA658" t="s">
        <v>1023</v>
      </c>
      <c r="AB658" t="s">
        <v>1289</v>
      </c>
      <c r="AC658" s="16">
        <v>4</v>
      </c>
      <c r="AD658" t="s">
        <v>795</v>
      </c>
      <c r="AE658" t="s">
        <v>961</v>
      </c>
      <c r="AF658" t="s">
        <v>743</v>
      </c>
      <c r="AG658" t="s">
        <v>1075</v>
      </c>
      <c r="AJ658" t="s">
        <v>963</v>
      </c>
      <c r="AK658" t="s">
        <v>1076</v>
      </c>
      <c r="AL658" t="s">
        <v>965</v>
      </c>
      <c r="AM658" t="s">
        <v>456</v>
      </c>
      <c r="AP658" t="s">
        <v>966</v>
      </c>
      <c r="AQ658" t="s">
        <v>967</v>
      </c>
      <c r="AR658" t="s">
        <v>968</v>
      </c>
      <c r="AS658" t="s">
        <v>969</v>
      </c>
      <c r="AT658" t="s">
        <v>970</v>
      </c>
      <c r="AU658" t="s">
        <v>3059</v>
      </c>
    </row>
    <row r="659" spans="2:47" ht="11" outlineLevel="1" x14ac:dyDescent="0.15">
      <c r="B659" t="s">
        <v>3060</v>
      </c>
      <c r="C659" t="s">
        <v>3061</v>
      </c>
      <c r="G659" t="s">
        <v>1140</v>
      </c>
      <c r="H659" t="s">
        <v>1141</v>
      </c>
      <c r="I659" t="s">
        <v>957</v>
      </c>
      <c r="J659" t="s">
        <v>690</v>
      </c>
      <c r="K659" t="s">
        <v>1800</v>
      </c>
      <c r="L659" t="s">
        <v>690</v>
      </c>
      <c r="M659" s="5">
        <v>412566.71</v>
      </c>
      <c r="N659" s="5">
        <v>412566.71</v>
      </c>
      <c r="O659" s="5">
        <v>412566.71</v>
      </c>
      <c r="P659" s="5"/>
      <c r="Q659" s="16">
        <v>0</v>
      </c>
      <c r="R659" s="5"/>
      <c r="S659" s="17">
        <v>45106</v>
      </c>
      <c r="T659" s="17">
        <v>45106</v>
      </c>
      <c r="U659" s="17">
        <v>45593</v>
      </c>
      <c r="V659" s="17">
        <v>45593</v>
      </c>
      <c r="W659" s="17">
        <v>45106</v>
      </c>
      <c r="X659" s="17">
        <v>45470</v>
      </c>
      <c r="Y659" t="s">
        <v>984</v>
      </c>
      <c r="Z659" t="s">
        <v>804</v>
      </c>
      <c r="AA659" t="s">
        <v>1000</v>
      </c>
      <c r="AC659" s="16">
        <v>1</v>
      </c>
      <c r="AD659" t="s">
        <v>795</v>
      </c>
      <c r="AE659" t="s">
        <v>961</v>
      </c>
      <c r="AF659" t="s">
        <v>748</v>
      </c>
      <c r="AG659" t="s">
        <v>1057</v>
      </c>
      <c r="AH659" t="s">
        <v>1058</v>
      </c>
      <c r="AI659" t="s">
        <v>1059</v>
      </c>
      <c r="AJ659" t="s">
        <v>978</v>
      </c>
      <c r="AK659" t="s">
        <v>964</v>
      </c>
      <c r="AL659" t="s">
        <v>965</v>
      </c>
      <c r="AM659" t="s">
        <v>531</v>
      </c>
      <c r="AP659" t="s">
        <v>966</v>
      </c>
      <c r="AQ659" t="s">
        <v>967</v>
      </c>
      <c r="AR659" t="s">
        <v>968</v>
      </c>
      <c r="AS659" t="s">
        <v>969</v>
      </c>
      <c r="AT659" t="s">
        <v>970</v>
      </c>
      <c r="AU659" t="s">
        <v>3062</v>
      </c>
    </row>
    <row r="660" spans="2:47" ht="11" outlineLevel="1" x14ac:dyDescent="0.15">
      <c r="B660" t="s">
        <v>3063</v>
      </c>
      <c r="C660" t="s">
        <v>3064</v>
      </c>
      <c r="D660" t="s">
        <v>167</v>
      </c>
      <c r="E660" t="s">
        <v>983</v>
      </c>
      <c r="F660" t="s">
        <v>807</v>
      </c>
      <c r="G660" t="s">
        <v>984</v>
      </c>
      <c r="H660" t="s">
        <v>985</v>
      </c>
      <c r="I660" t="s">
        <v>957</v>
      </c>
      <c r="J660" t="s">
        <v>601</v>
      </c>
      <c r="K660" t="s">
        <v>1022</v>
      </c>
      <c r="L660" t="s">
        <v>601</v>
      </c>
      <c r="M660" s="5">
        <v>410971.14</v>
      </c>
      <c r="N660" s="5">
        <v>410971.14</v>
      </c>
      <c r="O660" s="5">
        <v>410971.14</v>
      </c>
      <c r="P660" s="5"/>
      <c r="Q660" s="16">
        <v>0</v>
      </c>
      <c r="R660" s="5"/>
      <c r="S660" s="17">
        <v>43931</v>
      </c>
      <c r="T660" s="17">
        <v>43931</v>
      </c>
      <c r="U660" s="17">
        <v>43994</v>
      </c>
      <c r="V660" s="17">
        <v>43994</v>
      </c>
      <c r="W660" s="17">
        <v>43931</v>
      </c>
      <c r="X660" s="17">
        <v>43985</v>
      </c>
      <c r="Y660" t="s">
        <v>955</v>
      </c>
      <c r="Z660" t="s">
        <v>818</v>
      </c>
      <c r="AA660" t="s">
        <v>1023</v>
      </c>
      <c r="AB660" t="s">
        <v>1024</v>
      </c>
      <c r="AC660" s="16">
        <v>1</v>
      </c>
      <c r="AD660" t="s">
        <v>795</v>
      </c>
      <c r="AE660" t="s">
        <v>961</v>
      </c>
      <c r="AF660" t="s">
        <v>739</v>
      </c>
      <c r="AG660" t="s">
        <v>993</v>
      </c>
      <c r="AJ660" t="s">
        <v>963</v>
      </c>
      <c r="AK660" t="s">
        <v>996</v>
      </c>
      <c r="AL660" t="s">
        <v>965</v>
      </c>
      <c r="AM660" t="s">
        <v>456</v>
      </c>
      <c r="AP660" t="s">
        <v>966</v>
      </c>
      <c r="AQ660" t="s">
        <v>967</v>
      </c>
      <c r="AR660" t="s">
        <v>968</v>
      </c>
      <c r="AS660" t="s">
        <v>969</v>
      </c>
      <c r="AT660" t="s">
        <v>970</v>
      </c>
      <c r="AU660" t="s">
        <v>3065</v>
      </c>
    </row>
    <row r="661" spans="2:47" ht="11" outlineLevel="1" x14ac:dyDescent="0.15">
      <c r="B661" t="s">
        <v>3066</v>
      </c>
      <c r="C661" t="s">
        <v>3067</v>
      </c>
      <c r="G661" t="s">
        <v>1140</v>
      </c>
      <c r="H661" t="s">
        <v>1141</v>
      </c>
      <c r="I661" t="s">
        <v>957</v>
      </c>
      <c r="J661" t="s">
        <v>676</v>
      </c>
      <c r="K661" t="s">
        <v>1579</v>
      </c>
      <c r="L661" t="s">
        <v>676</v>
      </c>
      <c r="M661" s="5">
        <v>410065</v>
      </c>
      <c r="N661" s="5">
        <v>410065</v>
      </c>
      <c r="O661" s="5">
        <v>410065</v>
      </c>
      <c r="P661" s="5"/>
      <c r="Q661" s="16">
        <v>0</v>
      </c>
      <c r="R661" s="5"/>
      <c r="S661" s="17">
        <v>45468</v>
      </c>
      <c r="T661" s="17">
        <v>45468</v>
      </c>
      <c r="U661" s="17">
        <v>45502</v>
      </c>
      <c r="V661" s="17">
        <v>45502</v>
      </c>
      <c r="W661" s="17">
        <v>45468</v>
      </c>
      <c r="X661" s="17">
        <v>45502</v>
      </c>
      <c r="Y661" t="s">
        <v>1543</v>
      </c>
      <c r="Z661" t="s">
        <v>826</v>
      </c>
      <c r="AA661" t="s">
        <v>1179</v>
      </c>
      <c r="AC661" s="16">
        <v>1</v>
      </c>
      <c r="AD661" t="s">
        <v>795</v>
      </c>
      <c r="AE661" t="s">
        <v>961</v>
      </c>
      <c r="AF661" t="s">
        <v>740</v>
      </c>
      <c r="AG661" t="s">
        <v>1036</v>
      </c>
      <c r="AJ661" t="s">
        <v>963</v>
      </c>
      <c r="AK661" t="s">
        <v>964</v>
      </c>
      <c r="AL661" t="s">
        <v>965</v>
      </c>
      <c r="AM661" t="s">
        <v>531</v>
      </c>
      <c r="AP661" t="s">
        <v>966</v>
      </c>
      <c r="AQ661" t="s">
        <v>967</v>
      </c>
      <c r="AR661" t="s">
        <v>968</v>
      </c>
      <c r="AS661" t="s">
        <v>969</v>
      </c>
      <c r="AT661" t="s">
        <v>970</v>
      </c>
      <c r="AU661" t="s">
        <v>3068</v>
      </c>
    </row>
    <row r="662" spans="2:47" ht="11" outlineLevel="1" x14ac:dyDescent="0.15">
      <c r="B662" t="s">
        <v>3069</v>
      </c>
      <c r="C662" t="s">
        <v>3070</v>
      </c>
      <c r="G662" t="s">
        <v>955</v>
      </c>
      <c r="H662" t="s">
        <v>956</v>
      </c>
      <c r="I662" t="s">
        <v>957</v>
      </c>
      <c r="J662" t="s">
        <v>2558</v>
      </c>
      <c r="K662" t="s">
        <v>2559</v>
      </c>
      <c r="L662" t="s">
        <v>2558</v>
      </c>
      <c r="M662" s="5">
        <v>408250</v>
      </c>
      <c r="N662" s="5">
        <v>408250</v>
      </c>
      <c r="O662" s="5">
        <v>408250</v>
      </c>
      <c r="P662" s="5"/>
      <c r="Q662" s="16">
        <v>0</v>
      </c>
      <c r="R662" s="5"/>
      <c r="S662" s="17">
        <v>43602</v>
      </c>
      <c r="T662" s="17">
        <v>43595</v>
      </c>
      <c r="U662" s="17">
        <v>43626</v>
      </c>
      <c r="V662" s="17">
        <v>43626</v>
      </c>
      <c r="W662" s="17">
        <v>43602</v>
      </c>
      <c r="X662" s="17">
        <v>43602</v>
      </c>
      <c r="Y662" t="s">
        <v>1543</v>
      </c>
      <c r="Z662" t="s">
        <v>826</v>
      </c>
      <c r="AA662" t="s">
        <v>1179</v>
      </c>
      <c r="AC662" s="16">
        <v>1</v>
      </c>
      <c r="AD662" t="s">
        <v>3071</v>
      </c>
      <c r="AE662" t="s">
        <v>3072</v>
      </c>
      <c r="AF662" t="s">
        <v>743</v>
      </c>
      <c r="AG662" t="s">
        <v>1075</v>
      </c>
      <c r="AH662" t="s">
        <v>1318</v>
      </c>
      <c r="AI662" t="s">
        <v>1319</v>
      </c>
      <c r="AJ662" t="s">
        <v>978</v>
      </c>
      <c r="AK662" t="s">
        <v>1376</v>
      </c>
      <c r="AL662" t="s">
        <v>965</v>
      </c>
      <c r="AM662" t="s">
        <v>531</v>
      </c>
      <c r="AP662" t="s">
        <v>966</v>
      </c>
      <c r="AQ662" t="s">
        <v>967</v>
      </c>
      <c r="AR662" t="s">
        <v>968</v>
      </c>
      <c r="AS662" t="s">
        <v>969</v>
      </c>
      <c r="AT662" t="s">
        <v>970</v>
      </c>
      <c r="AU662" t="s">
        <v>3073</v>
      </c>
    </row>
    <row r="663" spans="2:47" ht="11" outlineLevel="1" x14ac:dyDescent="0.15">
      <c r="B663" t="s">
        <v>3074</v>
      </c>
      <c r="C663" t="s">
        <v>1519</v>
      </c>
      <c r="D663" t="s">
        <v>179</v>
      </c>
      <c r="E663" t="s">
        <v>983</v>
      </c>
      <c r="F663" t="s">
        <v>807</v>
      </c>
      <c r="G663" t="s">
        <v>984</v>
      </c>
      <c r="H663" t="s">
        <v>985</v>
      </c>
      <c r="I663" t="s">
        <v>957</v>
      </c>
      <c r="J663" t="s">
        <v>603</v>
      </c>
      <c r="K663" t="s">
        <v>1299</v>
      </c>
      <c r="L663" t="s">
        <v>603</v>
      </c>
      <c r="M663" s="5">
        <v>407766.99</v>
      </c>
      <c r="N663" s="5">
        <v>407766.99</v>
      </c>
      <c r="O663" s="5">
        <v>407766.99</v>
      </c>
      <c r="P663" s="5"/>
      <c r="Q663" s="16">
        <v>0</v>
      </c>
      <c r="R663" s="5"/>
      <c r="S663" s="17">
        <v>42635</v>
      </c>
      <c r="T663" s="17">
        <v>42635</v>
      </c>
      <c r="U663" s="17">
        <v>42804</v>
      </c>
      <c r="V663" s="17">
        <v>42804</v>
      </c>
      <c r="W663" s="17">
        <v>42635</v>
      </c>
      <c r="X663" s="17">
        <v>42864</v>
      </c>
      <c r="Y663" t="s">
        <v>955</v>
      </c>
      <c r="Z663" t="s">
        <v>818</v>
      </c>
      <c r="AA663" t="s">
        <v>1023</v>
      </c>
      <c r="AB663" t="s">
        <v>1024</v>
      </c>
      <c r="AC663" s="16">
        <v>1</v>
      </c>
      <c r="AD663" t="s">
        <v>795</v>
      </c>
      <c r="AE663" t="s">
        <v>961</v>
      </c>
      <c r="AF663" t="s">
        <v>739</v>
      </c>
      <c r="AG663" t="s">
        <v>993</v>
      </c>
      <c r="AJ663" t="s">
        <v>963</v>
      </c>
      <c r="AK663" t="s">
        <v>996</v>
      </c>
      <c r="AL663" t="s">
        <v>965</v>
      </c>
      <c r="AM663" t="s">
        <v>456</v>
      </c>
      <c r="AP663" t="s">
        <v>966</v>
      </c>
      <c r="AQ663" t="s">
        <v>967</v>
      </c>
      <c r="AR663" t="s">
        <v>968</v>
      </c>
      <c r="AS663" t="s">
        <v>969</v>
      </c>
      <c r="AT663" t="s">
        <v>970</v>
      </c>
      <c r="AU663" t="s">
        <v>3075</v>
      </c>
    </row>
    <row r="664" spans="2:47" ht="11" outlineLevel="1" x14ac:dyDescent="0.15">
      <c r="B664" t="s">
        <v>3076</v>
      </c>
      <c r="C664" t="s">
        <v>3077</v>
      </c>
      <c r="G664" t="s">
        <v>1140</v>
      </c>
      <c r="H664" t="s">
        <v>1141</v>
      </c>
      <c r="I664" t="s">
        <v>957</v>
      </c>
      <c r="J664" t="s">
        <v>3078</v>
      </c>
      <c r="K664" t="s">
        <v>3079</v>
      </c>
      <c r="L664" t="s">
        <v>3078</v>
      </c>
      <c r="M664" s="5">
        <v>401250</v>
      </c>
      <c r="N664" s="5">
        <v>401250</v>
      </c>
      <c r="O664" s="5">
        <v>401250</v>
      </c>
      <c r="P664" s="5"/>
      <c r="Q664" s="16">
        <v>0</v>
      </c>
      <c r="R664" s="5"/>
      <c r="S664" s="17">
        <v>43489</v>
      </c>
      <c r="T664" s="17">
        <v>43488</v>
      </c>
      <c r="U664" s="17">
        <v>43501</v>
      </c>
      <c r="V664" s="17">
        <v>43501</v>
      </c>
      <c r="W664" s="17">
        <v>43489</v>
      </c>
      <c r="X664" s="17">
        <v>43489</v>
      </c>
      <c r="Y664" t="s">
        <v>955</v>
      </c>
      <c r="Z664" t="s">
        <v>818</v>
      </c>
      <c r="AA664" t="s">
        <v>960</v>
      </c>
      <c r="AC664" s="16">
        <v>1</v>
      </c>
      <c r="AD664" t="s">
        <v>887</v>
      </c>
      <c r="AE664" t="s">
        <v>2030</v>
      </c>
      <c r="AF664" t="s">
        <v>750</v>
      </c>
      <c r="AG664" t="s">
        <v>1515</v>
      </c>
      <c r="AH664" t="s">
        <v>1058</v>
      </c>
      <c r="AI664" t="s">
        <v>1059</v>
      </c>
      <c r="AJ664" t="s">
        <v>978</v>
      </c>
      <c r="AK664" t="s">
        <v>1516</v>
      </c>
      <c r="AL664" t="s">
        <v>1340</v>
      </c>
      <c r="AM664" t="s">
        <v>531</v>
      </c>
      <c r="AP664" t="s">
        <v>966</v>
      </c>
      <c r="AQ664" t="s">
        <v>967</v>
      </c>
      <c r="AR664" t="s">
        <v>968</v>
      </c>
      <c r="AS664" t="s">
        <v>969</v>
      </c>
      <c r="AT664" t="s">
        <v>970</v>
      </c>
      <c r="AU664" t="s">
        <v>3080</v>
      </c>
    </row>
    <row r="665" spans="2:47" ht="11" outlineLevel="1" x14ac:dyDescent="0.15">
      <c r="B665" t="s">
        <v>3081</v>
      </c>
      <c r="C665" t="s">
        <v>3082</v>
      </c>
      <c r="G665" t="s">
        <v>1140</v>
      </c>
      <c r="H665" t="s">
        <v>1141</v>
      </c>
      <c r="I665" t="s">
        <v>957</v>
      </c>
      <c r="J665" t="s">
        <v>2441</v>
      </c>
      <c r="K665" t="s">
        <v>2442</v>
      </c>
      <c r="L665" t="s">
        <v>2441</v>
      </c>
      <c r="M665" s="5">
        <v>399723</v>
      </c>
      <c r="N665" s="5">
        <v>399723</v>
      </c>
      <c r="O665" s="5">
        <v>399723</v>
      </c>
      <c r="P665" s="5"/>
      <c r="Q665" s="16">
        <v>0</v>
      </c>
      <c r="R665" s="5"/>
      <c r="S665" s="17">
        <v>45552</v>
      </c>
      <c r="T665" s="17">
        <v>45548</v>
      </c>
      <c r="U665" s="17">
        <v>45804</v>
      </c>
      <c r="V665" s="17">
        <v>45804</v>
      </c>
      <c r="W665" s="17">
        <v>45552</v>
      </c>
      <c r="X665" s="17">
        <v>45783</v>
      </c>
      <c r="Y665" t="s">
        <v>1178</v>
      </c>
      <c r="Z665" t="s">
        <v>825</v>
      </c>
      <c r="AA665" t="s">
        <v>1179</v>
      </c>
      <c r="AC665" s="16">
        <v>3</v>
      </c>
      <c r="AD665" t="s">
        <v>803</v>
      </c>
      <c r="AE665" t="s">
        <v>974</v>
      </c>
      <c r="AF665" t="s">
        <v>738</v>
      </c>
      <c r="AG665" t="s">
        <v>988</v>
      </c>
      <c r="AJ665" t="s">
        <v>963</v>
      </c>
      <c r="AK665" t="s">
        <v>1928</v>
      </c>
      <c r="AL665" t="s">
        <v>965</v>
      </c>
      <c r="AM665" t="s">
        <v>531</v>
      </c>
      <c r="AP665" t="s">
        <v>966</v>
      </c>
      <c r="AQ665" t="s">
        <v>967</v>
      </c>
      <c r="AR665" t="s">
        <v>968</v>
      </c>
      <c r="AS665" t="s">
        <v>969</v>
      </c>
      <c r="AT665" t="s">
        <v>970</v>
      </c>
      <c r="AU665" t="s">
        <v>3083</v>
      </c>
    </row>
    <row r="666" spans="2:47" ht="11" outlineLevel="1" x14ac:dyDescent="0.15">
      <c r="B666" t="s">
        <v>3084</v>
      </c>
      <c r="C666" t="s">
        <v>3085</v>
      </c>
      <c r="D666" t="s">
        <v>379</v>
      </c>
      <c r="E666" t="s">
        <v>983</v>
      </c>
      <c r="F666" t="s">
        <v>807</v>
      </c>
      <c r="G666" t="s">
        <v>984</v>
      </c>
      <c r="H666" t="s">
        <v>985</v>
      </c>
      <c r="I666" t="s">
        <v>957</v>
      </c>
      <c r="J666" t="s">
        <v>713</v>
      </c>
      <c r="K666" t="s">
        <v>3086</v>
      </c>
      <c r="L666" t="s">
        <v>713</v>
      </c>
      <c r="M666" s="5">
        <v>396082.91</v>
      </c>
      <c r="N666" s="5">
        <v>396082.91</v>
      </c>
      <c r="O666" s="5">
        <v>396082.91</v>
      </c>
      <c r="P666" s="5"/>
      <c r="Q666" s="16">
        <v>0</v>
      </c>
      <c r="R666" s="5"/>
      <c r="S666" s="17">
        <v>46007</v>
      </c>
      <c r="T666" s="17">
        <v>46007</v>
      </c>
      <c r="U666" s="17">
        <v>46084</v>
      </c>
      <c r="V666" s="17">
        <v>46084</v>
      </c>
      <c r="W666" s="17">
        <v>46007</v>
      </c>
      <c r="X666" s="17">
        <v>46055</v>
      </c>
      <c r="Y666" t="s">
        <v>955</v>
      </c>
      <c r="Z666" t="s">
        <v>818</v>
      </c>
      <c r="AA666" t="s">
        <v>1023</v>
      </c>
      <c r="AB666" t="s">
        <v>1289</v>
      </c>
      <c r="AC666" s="16">
        <v>3</v>
      </c>
      <c r="AD666" t="s">
        <v>795</v>
      </c>
      <c r="AE666" t="s">
        <v>961</v>
      </c>
      <c r="AF666" t="s">
        <v>740</v>
      </c>
      <c r="AG666" t="s">
        <v>1036</v>
      </c>
      <c r="AJ666" t="s">
        <v>963</v>
      </c>
      <c r="AK666" t="s">
        <v>964</v>
      </c>
      <c r="AL666" t="s">
        <v>965</v>
      </c>
      <c r="AM666" t="s">
        <v>531</v>
      </c>
      <c r="AP666" t="s">
        <v>966</v>
      </c>
      <c r="AQ666" t="s">
        <v>967</v>
      </c>
      <c r="AR666" t="s">
        <v>968</v>
      </c>
      <c r="AS666" t="s">
        <v>969</v>
      </c>
      <c r="AT666" t="s">
        <v>970</v>
      </c>
      <c r="AU666" t="s">
        <v>3087</v>
      </c>
    </row>
    <row r="667" spans="2:47" ht="11" outlineLevel="1" x14ac:dyDescent="0.15">
      <c r="B667" t="s">
        <v>3088</v>
      </c>
      <c r="C667" t="s">
        <v>3089</v>
      </c>
      <c r="D667" t="s">
        <v>3090</v>
      </c>
      <c r="E667" t="s">
        <v>854</v>
      </c>
      <c r="F667" t="s">
        <v>807</v>
      </c>
      <c r="G667" t="s">
        <v>959</v>
      </c>
      <c r="H667" t="s">
        <v>1903</v>
      </c>
      <c r="I667" t="s">
        <v>957</v>
      </c>
      <c r="J667" t="s">
        <v>3091</v>
      </c>
      <c r="K667" t="s">
        <v>3092</v>
      </c>
      <c r="L667" t="s">
        <v>3091</v>
      </c>
      <c r="M667" s="5">
        <v>395691.25</v>
      </c>
      <c r="N667" s="5">
        <v>395691.25</v>
      </c>
      <c r="O667" s="5">
        <v>395691.25</v>
      </c>
      <c r="P667" s="5"/>
      <c r="Q667" s="16">
        <v>0</v>
      </c>
      <c r="R667" s="5"/>
      <c r="S667" s="17">
        <v>45432</v>
      </c>
      <c r="T667" s="17">
        <v>45429</v>
      </c>
      <c r="U667" s="17">
        <v>46115</v>
      </c>
      <c r="V667" s="17">
        <v>46115</v>
      </c>
      <c r="W667" s="17">
        <v>45432</v>
      </c>
      <c r="X667" s="17">
        <v>46014</v>
      </c>
      <c r="Y667" t="s">
        <v>1178</v>
      </c>
      <c r="Z667" t="s">
        <v>825</v>
      </c>
      <c r="AA667" t="s">
        <v>1179</v>
      </c>
      <c r="AC667" s="16">
        <v>2</v>
      </c>
      <c r="AD667" t="s">
        <v>795</v>
      </c>
      <c r="AE667" t="s">
        <v>961</v>
      </c>
      <c r="AF667" t="s">
        <v>748</v>
      </c>
      <c r="AG667" t="s">
        <v>1057</v>
      </c>
      <c r="AH667" t="s">
        <v>1058</v>
      </c>
      <c r="AI667" t="s">
        <v>1059</v>
      </c>
      <c r="AJ667" t="s">
        <v>978</v>
      </c>
      <c r="AK667" t="s">
        <v>964</v>
      </c>
      <c r="AL667" t="s">
        <v>965</v>
      </c>
      <c r="AM667" t="s">
        <v>531</v>
      </c>
      <c r="AP667" t="s">
        <v>966</v>
      </c>
      <c r="AQ667" t="s">
        <v>967</v>
      </c>
      <c r="AR667" t="s">
        <v>968</v>
      </c>
      <c r="AS667" t="s">
        <v>969</v>
      </c>
      <c r="AT667" t="s">
        <v>970</v>
      </c>
      <c r="AU667" t="s">
        <v>3093</v>
      </c>
    </row>
    <row r="668" spans="2:47" ht="11" outlineLevel="1" x14ac:dyDescent="0.15">
      <c r="B668" t="s">
        <v>3094</v>
      </c>
      <c r="C668" t="s">
        <v>3095</v>
      </c>
      <c r="G668" t="s">
        <v>1140</v>
      </c>
      <c r="H668" t="s">
        <v>1141</v>
      </c>
      <c r="I668" t="s">
        <v>957</v>
      </c>
      <c r="J668" t="s">
        <v>2391</v>
      </c>
      <c r="K668" t="s">
        <v>2392</v>
      </c>
      <c r="L668" t="s">
        <v>2391</v>
      </c>
      <c r="M668" s="5">
        <v>393466</v>
      </c>
      <c r="N668" s="5">
        <v>393466</v>
      </c>
      <c r="O668" s="5">
        <v>393466</v>
      </c>
      <c r="P668" s="5"/>
      <c r="Q668" s="16">
        <v>0</v>
      </c>
      <c r="R668" s="5"/>
      <c r="S668" s="17">
        <v>45926</v>
      </c>
      <c r="T668" s="17">
        <v>45926</v>
      </c>
      <c r="U668" s="17">
        <v>46143</v>
      </c>
      <c r="V668" s="17">
        <v>46143</v>
      </c>
      <c r="W668" s="17">
        <v>45926</v>
      </c>
      <c r="X668" s="17">
        <v>45926</v>
      </c>
      <c r="Y668" t="s">
        <v>984</v>
      </c>
      <c r="Z668" t="s">
        <v>804</v>
      </c>
      <c r="AA668" t="s">
        <v>1000</v>
      </c>
      <c r="AC668" s="16">
        <v>1</v>
      </c>
      <c r="AD668" t="s">
        <v>795</v>
      </c>
      <c r="AE668" t="s">
        <v>961</v>
      </c>
      <c r="AF668" t="s">
        <v>740</v>
      </c>
      <c r="AG668" t="s">
        <v>1036</v>
      </c>
      <c r="AJ668" t="s">
        <v>963</v>
      </c>
      <c r="AK668" t="s">
        <v>964</v>
      </c>
      <c r="AL668" t="s">
        <v>965</v>
      </c>
      <c r="AM668" t="s">
        <v>531</v>
      </c>
      <c r="AP668" t="s">
        <v>966</v>
      </c>
      <c r="AQ668" t="s">
        <v>967</v>
      </c>
      <c r="AR668" t="s">
        <v>968</v>
      </c>
      <c r="AS668" t="s">
        <v>969</v>
      </c>
      <c r="AT668" t="s">
        <v>970</v>
      </c>
      <c r="AU668" t="s">
        <v>3096</v>
      </c>
    </row>
    <row r="669" spans="2:47" ht="11" outlineLevel="1" x14ac:dyDescent="0.15">
      <c r="B669" t="s">
        <v>3097</v>
      </c>
      <c r="C669" t="s">
        <v>3098</v>
      </c>
      <c r="D669" t="s">
        <v>377</v>
      </c>
      <c r="E669" t="s">
        <v>1599</v>
      </c>
      <c r="F669" t="s">
        <v>807</v>
      </c>
      <c r="G669" t="s">
        <v>984</v>
      </c>
      <c r="H669" t="s">
        <v>985</v>
      </c>
      <c r="I669" t="s">
        <v>957</v>
      </c>
      <c r="J669" t="s">
        <v>628</v>
      </c>
      <c r="K669" t="s">
        <v>2769</v>
      </c>
      <c r="L669" t="s">
        <v>628</v>
      </c>
      <c r="M669" s="5">
        <v>390222</v>
      </c>
      <c r="N669" s="5">
        <v>390222</v>
      </c>
      <c r="O669" s="5">
        <v>390222</v>
      </c>
      <c r="P669" s="5"/>
      <c r="Q669" s="16">
        <v>0</v>
      </c>
      <c r="R669" s="5"/>
      <c r="S669" s="17">
        <v>43238</v>
      </c>
      <c r="T669" s="17">
        <v>43238</v>
      </c>
      <c r="U669" s="17">
        <v>43644</v>
      </c>
      <c r="V669" s="17">
        <v>43644</v>
      </c>
      <c r="W669" s="17">
        <v>43238</v>
      </c>
      <c r="X669" s="17">
        <v>43588</v>
      </c>
      <c r="Y669" t="s">
        <v>959</v>
      </c>
      <c r="Z669" t="s">
        <v>796</v>
      </c>
      <c r="AA669" t="s">
        <v>1023</v>
      </c>
      <c r="AB669" t="s">
        <v>3099</v>
      </c>
      <c r="AC669" s="16">
        <v>1</v>
      </c>
      <c r="AD669" t="s">
        <v>803</v>
      </c>
      <c r="AE669" t="s">
        <v>974</v>
      </c>
      <c r="AF669" t="s">
        <v>737</v>
      </c>
      <c r="AG669" t="s">
        <v>975</v>
      </c>
      <c r="AJ669" t="s">
        <v>963</v>
      </c>
      <c r="AK669" t="s">
        <v>979</v>
      </c>
      <c r="AL669" t="s">
        <v>965</v>
      </c>
      <c r="AM669" t="s">
        <v>531</v>
      </c>
      <c r="AP669" t="s">
        <v>966</v>
      </c>
      <c r="AQ669" t="s">
        <v>967</v>
      </c>
      <c r="AR669" t="s">
        <v>968</v>
      </c>
      <c r="AS669" t="s">
        <v>969</v>
      </c>
      <c r="AT669" t="s">
        <v>970</v>
      </c>
      <c r="AU669" t="s">
        <v>3100</v>
      </c>
    </row>
    <row r="670" spans="2:47" ht="11" outlineLevel="1" x14ac:dyDescent="0.15">
      <c r="B670" t="s">
        <v>3101</v>
      </c>
      <c r="C670" t="s">
        <v>3102</v>
      </c>
      <c r="G670" t="s">
        <v>955</v>
      </c>
      <c r="H670" t="s">
        <v>956</v>
      </c>
      <c r="I670" t="s">
        <v>957</v>
      </c>
      <c r="J670" t="s">
        <v>2391</v>
      </c>
      <c r="K670" t="s">
        <v>2392</v>
      </c>
      <c r="L670" t="s">
        <v>3103</v>
      </c>
      <c r="M670" s="5">
        <v>390118</v>
      </c>
      <c r="N670" s="5">
        <v>390118</v>
      </c>
      <c r="O670" s="5">
        <v>390118</v>
      </c>
      <c r="P670" s="5">
        <v>77969.2</v>
      </c>
      <c r="Q670" s="16">
        <v>0</v>
      </c>
      <c r="R670" s="5"/>
      <c r="S670" s="17">
        <v>43717</v>
      </c>
      <c r="T670" s="17">
        <v>43717</v>
      </c>
      <c r="U670" s="17">
        <v>44074</v>
      </c>
      <c r="V670" s="17">
        <v>44074</v>
      </c>
      <c r="W670" s="17">
        <v>43717</v>
      </c>
      <c r="X670" s="17">
        <v>44029</v>
      </c>
      <c r="Y670" t="s">
        <v>984</v>
      </c>
      <c r="Z670" t="s">
        <v>804</v>
      </c>
      <c r="AA670" t="s">
        <v>1000</v>
      </c>
      <c r="AC670" s="16">
        <v>1</v>
      </c>
      <c r="AD670" t="s">
        <v>795</v>
      </c>
      <c r="AE670" t="s">
        <v>961</v>
      </c>
      <c r="AF670" t="s">
        <v>744</v>
      </c>
      <c r="AG670" t="s">
        <v>1025</v>
      </c>
      <c r="AH670" t="s">
        <v>1058</v>
      </c>
      <c r="AI670" t="s">
        <v>1059</v>
      </c>
      <c r="AJ670" t="s">
        <v>978</v>
      </c>
      <c r="AK670" t="s">
        <v>964</v>
      </c>
      <c r="AL670" t="s">
        <v>965</v>
      </c>
      <c r="AM670" t="s">
        <v>531</v>
      </c>
      <c r="AP670" t="s">
        <v>966</v>
      </c>
      <c r="AQ670" t="s">
        <v>967</v>
      </c>
      <c r="AR670" t="s">
        <v>968</v>
      </c>
      <c r="AS670" t="s">
        <v>969</v>
      </c>
      <c r="AT670" t="s">
        <v>970</v>
      </c>
      <c r="AU670" t="s">
        <v>3104</v>
      </c>
    </row>
    <row r="671" spans="2:47" ht="11" outlineLevel="1" x14ac:dyDescent="0.15">
      <c r="B671" t="s">
        <v>3105</v>
      </c>
      <c r="C671" t="s">
        <v>898</v>
      </c>
      <c r="G671" t="s">
        <v>1140</v>
      </c>
      <c r="H671" t="s">
        <v>1141</v>
      </c>
      <c r="I671" t="s">
        <v>957</v>
      </c>
      <c r="J671" t="s">
        <v>601</v>
      </c>
      <c r="K671" t="s">
        <v>1022</v>
      </c>
      <c r="L671" t="s">
        <v>601</v>
      </c>
      <c r="M671" s="5">
        <v>389072</v>
      </c>
      <c r="N671" s="5">
        <v>389072</v>
      </c>
      <c r="O671" s="5">
        <v>389072</v>
      </c>
      <c r="P671" s="5"/>
      <c r="Q671" s="16">
        <v>0</v>
      </c>
      <c r="R671" s="5"/>
      <c r="S671" s="17">
        <v>43399</v>
      </c>
      <c r="T671" s="17">
        <v>43399</v>
      </c>
      <c r="U671" s="17">
        <v>43616</v>
      </c>
      <c r="V671" s="17">
        <v>43616</v>
      </c>
      <c r="W671" s="17">
        <v>43399</v>
      </c>
      <c r="X671" s="17">
        <v>43718</v>
      </c>
      <c r="Y671" t="s">
        <v>1178</v>
      </c>
      <c r="Z671" t="s">
        <v>825</v>
      </c>
      <c r="AA671" t="s">
        <v>1179</v>
      </c>
      <c r="AC671" s="16">
        <v>2</v>
      </c>
      <c r="AD671" t="s">
        <v>795</v>
      </c>
      <c r="AE671" t="s">
        <v>961</v>
      </c>
      <c r="AF671" t="s">
        <v>740</v>
      </c>
      <c r="AG671" t="s">
        <v>1036</v>
      </c>
      <c r="AH671" t="s">
        <v>1202</v>
      </c>
      <c r="AI671" t="s">
        <v>1203</v>
      </c>
      <c r="AJ671" t="s">
        <v>978</v>
      </c>
      <c r="AK671" t="s">
        <v>964</v>
      </c>
      <c r="AL671" t="s">
        <v>965</v>
      </c>
      <c r="AM671" t="s">
        <v>531</v>
      </c>
      <c r="AP671" t="s">
        <v>966</v>
      </c>
      <c r="AQ671" t="s">
        <v>967</v>
      </c>
      <c r="AR671" t="s">
        <v>968</v>
      </c>
      <c r="AS671" t="s">
        <v>969</v>
      </c>
      <c r="AT671" t="s">
        <v>970</v>
      </c>
      <c r="AU671" t="s">
        <v>3106</v>
      </c>
    </row>
    <row r="672" spans="2:47" ht="11" outlineLevel="1" x14ac:dyDescent="0.15">
      <c r="B672" t="s">
        <v>3107</v>
      </c>
      <c r="C672" t="s">
        <v>1546</v>
      </c>
      <c r="D672" t="s">
        <v>327</v>
      </c>
      <c r="E672" t="s">
        <v>983</v>
      </c>
      <c r="F672" t="s">
        <v>798</v>
      </c>
      <c r="G672" t="s">
        <v>984</v>
      </c>
      <c r="H672" t="s">
        <v>1272</v>
      </c>
      <c r="I672" t="s">
        <v>957</v>
      </c>
      <c r="J672" t="s">
        <v>697</v>
      </c>
      <c r="K672" t="s">
        <v>2130</v>
      </c>
      <c r="L672" t="s">
        <v>697</v>
      </c>
      <c r="M672" s="5">
        <v>388080</v>
      </c>
      <c r="N672" s="5">
        <v>388080</v>
      </c>
      <c r="O672" s="5">
        <v>388080</v>
      </c>
      <c r="P672" s="5"/>
      <c r="Q672" s="16">
        <v>0</v>
      </c>
      <c r="R672" s="5"/>
      <c r="S672" s="17">
        <v>41730</v>
      </c>
      <c r="T672" s="17">
        <v>41725</v>
      </c>
      <c r="U672" s="17">
        <v>41794</v>
      </c>
      <c r="V672" s="17">
        <v>41794</v>
      </c>
      <c r="W672" s="17">
        <v>41730</v>
      </c>
      <c r="X672" s="17">
        <v>42048</v>
      </c>
      <c r="Y672" t="s">
        <v>959</v>
      </c>
      <c r="Z672" t="s">
        <v>796</v>
      </c>
      <c r="AA672" t="s">
        <v>960</v>
      </c>
      <c r="AC672" s="16">
        <v>2</v>
      </c>
      <c r="AD672" t="s">
        <v>795</v>
      </c>
      <c r="AE672" t="s">
        <v>961</v>
      </c>
      <c r="AF672" t="s">
        <v>740</v>
      </c>
      <c r="AG672" t="s">
        <v>1036</v>
      </c>
      <c r="AJ672" t="s">
        <v>963</v>
      </c>
      <c r="AK672" t="s">
        <v>964</v>
      </c>
      <c r="AL672" t="s">
        <v>965</v>
      </c>
      <c r="AM672" t="s">
        <v>456</v>
      </c>
      <c r="AP672" t="s">
        <v>966</v>
      </c>
      <c r="AQ672" t="s">
        <v>967</v>
      </c>
      <c r="AR672" t="s">
        <v>968</v>
      </c>
      <c r="AS672" t="s">
        <v>969</v>
      </c>
      <c r="AT672" t="s">
        <v>970</v>
      </c>
      <c r="AU672" t="s">
        <v>3108</v>
      </c>
    </row>
    <row r="673" spans="2:47" ht="11" outlineLevel="1" x14ac:dyDescent="0.15">
      <c r="B673" t="s">
        <v>3109</v>
      </c>
      <c r="C673" t="s">
        <v>3110</v>
      </c>
      <c r="D673" t="s">
        <v>211</v>
      </c>
      <c r="E673" t="s">
        <v>983</v>
      </c>
      <c r="F673" t="s">
        <v>807</v>
      </c>
      <c r="G673" t="s">
        <v>984</v>
      </c>
      <c r="H673" t="s">
        <v>985</v>
      </c>
      <c r="I673" t="s">
        <v>957</v>
      </c>
      <c r="J673" t="s">
        <v>610</v>
      </c>
      <c r="K673" t="s">
        <v>1294</v>
      </c>
      <c r="L673" t="s">
        <v>610</v>
      </c>
      <c r="M673" s="5">
        <v>387170.43</v>
      </c>
      <c r="N673" s="5">
        <v>387170.43</v>
      </c>
      <c r="O673" s="5">
        <v>387170.43</v>
      </c>
      <c r="P673" s="5"/>
      <c r="Q673" s="16">
        <v>0</v>
      </c>
      <c r="R673" s="5"/>
      <c r="S673" s="17">
        <v>43313</v>
      </c>
      <c r="T673" s="17">
        <v>43313</v>
      </c>
      <c r="U673" s="17">
        <v>43403</v>
      </c>
      <c r="V673" s="17">
        <v>43403</v>
      </c>
      <c r="W673" s="17">
        <v>43313</v>
      </c>
      <c r="X673" s="17">
        <v>43438</v>
      </c>
      <c r="Y673" t="s">
        <v>955</v>
      </c>
      <c r="Z673" t="s">
        <v>818</v>
      </c>
      <c r="AA673" t="s">
        <v>1023</v>
      </c>
      <c r="AB673" t="s">
        <v>1024</v>
      </c>
      <c r="AC673" s="16">
        <v>6</v>
      </c>
      <c r="AD673" t="s">
        <v>795</v>
      </c>
      <c r="AE673" t="s">
        <v>961</v>
      </c>
      <c r="AF673" t="s">
        <v>739</v>
      </c>
      <c r="AG673" t="s">
        <v>993</v>
      </c>
      <c r="AH673" t="s">
        <v>3002</v>
      </c>
      <c r="AI673" t="s">
        <v>3003</v>
      </c>
      <c r="AJ673" t="s">
        <v>978</v>
      </c>
      <c r="AK673" t="s">
        <v>996</v>
      </c>
      <c r="AL673" t="s">
        <v>965</v>
      </c>
      <c r="AM673" t="s">
        <v>456</v>
      </c>
      <c r="AP673" t="s">
        <v>966</v>
      </c>
      <c r="AQ673" t="s">
        <v>967</v>
      </c>
      <c r="AR673" t="s">
        <v>968</v>
      </c>
      <c r="AS673" t="s">
        <v>969</v>
      </c>
      <c r="AT673" t="s">
        <v>970</v>
      </c>
      <c r="AU673" t="s">
        <v>3111</v>
      </c>
    </row>
    <row r="674" spans="2:47" ht="11" outlineLevel="1" x14ac:dyDescent="0.15">
      <c r="B674" t="s">
        <v>3112</v>
      </c>
      <c r="C674" t="s">
        <v>3113</v>
      </c>
      <c r="D674" t="s">
        <v>334</v>
      </c>
      <c r="E674" t="s">
        <v>835</v>
      </c>
      <c r="F674" t="s">
        <v>807</v>
      </c>
      <c r="G674" t="s">
        <v>984</v>
      </c>
      <c r="H674" t="s">
        <v>985</v>
      </c>
      <c r="I674" t="s">
        <v>957</v>
      </c>
      <c r="J674" t="s">
        <v>701</v>
      </c>
      <c r="K674" t="s">
        <v>2830</v>
      </c>
      <c r="L674" t="s">
        <v>688</v>
      </c>
      <c r="M674" s="5">
        <v>385874.63</v>
      </c>
      <c r="N674" s="5">
        <v>385874.63</v>
      </c>
      <c r="O674" s="5">
        <v>385874.63</v>
      </c>
      <c r="P674" s="5"/>
      <c r="Q674" s="16">
        <v>0</v>
      </c>
      <c r="R674" s="5"/>
      <c r="S674" s="17">
        <v>44084</v>
      </c>
      <c r="T674" s="17">
        <v>44085</v>
      </c>
      <c r="U674" s="17">
        <v>44165</v>
      </c>
      <c r="V674" s="17">
        <v>44165</v>
      </c>
      <c r="W674" s="17">
        <v>44084</v>
      </c>
      <c r="X674" s="17">
        <v>44084</v>
      </c>
      <c r="Y674" t="s">
        <v>984</v>
      </c>
      <c r="Z674" t="s">
        <v>804</v>
      </c>
      <c r="AA674" t="s">
        <v>1000</v>
      </c>
      <c r="AC674" s="16">
        <v>1</v>
      </c>
      <c r="AD674" t="s">
        <v>795</v>
      </c>
      <c r="AE674" t="s">
        <v>961</v>
      </c>
      <c r="AF674" t="s">
        <v>740</v>
      </c>
      <c r="AG674" t="s">
        <v>1036</v>
      </c>
      <c r="AH674" t="s">
        <v>1058</v>
      </c>
      <c r="AI674" t="s">
        <v>1059</v>
      </c>
      <c r="AJ674" t="s">
        <v>978</v>
      </c>
      <c r="AK674" t="s">
        <v>964</v>
      </c>
      <c r="AL674" t="s">
        <v>965</v>
      </c>
      <c r="AM674" t="s">
        <v>531</v>
      </c>
      <c r="AP674" t="s">
        <v>966</v>
      </c>
      <c r="AQ674" t="s">
        <v>967</v>
      </c>
      <c r="AR674" t="s">
        <v>968</v>
      </c>
      <c r="AS674" t="s">
        <v>969</v>
      </c>
      <c r="AT674" t="s">
        <v>970</v>
      </c>
      <c r="AU674" t="s">
        <v>3114</v>
      </c>
    </row>
    <row r="675" spans="2:47" ht="11" outlineLevel="1" x14ac:dyDescent="0.15">
      <c r="B675" t="s">
        <v>3115</v>
      </c>
      <c r="C675" t="s">
        <v>886</v>
      </c>
      <c r="G675" t="s">
        <v>1140</v>
      </c>
      <c r="H675" t="s">
        <v>1141</v>
      </c>
      <c r="I675" t="s">
        <v>957</v>
      </c>
      <c r="J675" t="s">
        <v>618</v>
      </c>
      <c r="K675" t="s">
        <v>2019</v>
      </c>
      <c r="L675" t="s">
        <v>618</v>
      </c>
      <c r="M675" s="5">
        <v>385342.71999999997</v>
      </c>
      <c r="N675" s="5">
        <v>385342.71999999997</v>
      </c>
      <c r="O675" s="5">
        <v>385342.71999999997</v>
      </c>
      <c r="P675" s="5">
        <v>252962.14</v>
      </c>
      <c r="Q675" s="16">
        <v>0</v>
      </c>
      <c r="R675" s="5"/>
      <c r="S675" s="17">
        <v>44295</v>
      </c>
      <c r="T675" s="17">
        <v>44295</v>
      </c>
      <c r="U675" s="17">
        <v>44466</v>
      </c>
      <c r="V675" s="17">
        <v>44466</v>
      </c>
      <c r="W675" s="17">
        <v>44295</v>
      </c>
      <c r="X675" s="17">
        <v>44405</v>
      </c>
      <c r="Y675" t="s">
        <v>1178</v>
      </c>
      <c r="Z675" t="s">
        <v>825</v>
      </c>
      <c r="AA675" t="s">
        <v>1179</v>
      </c>
      <c r="AC675" s="16">
        <v>1</v>
      </c>
      <c r="AD675" t="s">
        <v>795</v>
      </c>
      <c r="AE675" t="s">
        <v>961</v>
      </c>
      <c r="AF675" t="s">
        <v>740</v>
      </c>
      <c r="AG675" t="s">
        <v>1036</v>
      </c>
      <c r="AH675" t="s">
        <v>1058</v>
      </c>
      <c r="AI675" t="s">
        <v>1059</v>
      </c>
      <c r="AJ675" t="s">
        <v>978</v>
      </c>
      <c r="AK675" t="s">
        <v>964</v>
      </c>
      <c r="AL675" t="s">
        <v>965</v>
      </c>
      <c r="AM675" t="s">
        <v>531</v>
      </c>
      <c r="AP675" t="s">
        <v>966</v>
      </c>
      <c r="AQ675" t="s">
        <v>967</v>
      </c>
      <c r="AR675" t="s">
        <v>968</v>
      </c>
      <c r="AS675" t="s">
        <v>969</v>
      </c>
      <c r="AT675" t="s">
        <v>970</v>
      </c>
      <c r="AU675" t="s">
        <v>3116</v>
      </c>
    </row>
    <row r="676" spans="2:47" ht="11" outlineLevel="1" x14ac:dyDescent="0.15">
      <c r="B676" t="s">
        <v>3117</v>
      </c>
      <c r="C676" t="s">
        <v>2080</v>
      </c>
      <c r="D676" t="s">
        <v>234</v>
      </c>
      <c r="E676" t="s">
        <v>983</v>
      </c>
      <c r="F676" t="s">
        <v>798</v>
      </c>
      <c r="G676" t="s">
        <v>984</v>
      </c>
      <c r="H676" t="s">
        <v>985</v>
      </c>
      <c r="I676" t="s">
        <v>957</v>
      </c>
      <c r="J676" t="s">
        <v>608</v>
      </c>
      <c r="K676" t="s">
        <v>1184</v>
      </c>
      <c r="L676" t="s">
        <v>987</v>
      </c>
      <c r="M676" s="5">
        <v>384728</v>
      </c>
      <c r="N676" s="5">
        <v>384728</v>
      </c>
      <c r="O676" s="5">
        <v>384728</v>
      </c>
      <c r="P676" s="5"/>
      <c r="Q676" s="16">
        <v>0</v>
      </c>
      <c r="R676" s="5"/>
      <c r="S676" s="17">
        <v>42118</v>
      </c>
      <c r="T676" s="17">
        <v>42118</v>
      </c>
      <c r="U676" s="17">
        <v>42216</v>
      </c>
      <c r="V676" s="17">
        <v>42216</v>
      </c>
      <c r="W676" s="17">
        <v>42118</v>
      </c>
      <c r="X676" s="17">
        <v>42208</v>
      </c>
      <c r="Y676" t="s">
        <v>959</v>
      </c>
      <c r="Z676" t="s">
        <v>796</v>
      </c>
      <c r="AA676" t="s">
        <v>960</v>
      </c>
      <c r="AC676" s="16">
        <v>2</v>
      </c>
      <c r="AD676" t="s">
        <v>795</v>
      </c>
      <c r="AE676" t="s">
        <v>961</v>
      </c>
      <c r="AF676" t="s">
        <v>744</v>
      </c>
      <c r="AG676" t="s">
        <v>1025</v>
      </c>
      <c r="AJ676" t="s">
        <v>963</v>
      </c>
      <c r="AK676" t="s">
        <v>964</v>
      </c>
      <c r="AL676" t="s">
        <v>965</v>
      </c>
      <c r="AM676" t="s">
        <v>575</v>
      </c>
      <c r="AP676" t="s">
        <v>966</v>
      </c>
      <c r="AQ676" t="s">
        <v>967</v>
      </c>
      <c r="AR676" t="s">
        <v>968</v>
      </c>
      <c r="AS676" t="s">
        <v>969</v>
      </c>
      <c r="AT676" t="s">
        <v>970</v>
      </c>
      <c r="AU676" t="s">
        <v>3118</v>
      </c>
    </row>
    <row r="677" spans="2:47" ht="11" outlineLevel="1" x14ac:dyDescent="0.15">
      <c r="B677" t="s">
        <v>3119</v>
      </c>
      <c r="C677" t="s">
        <v>862</v>
      </c>
      <c r="G677" t="s">
        <v>1140</v>
      </c>
      <c r="H677" t="s">
        <v>1141</v>
      </c>
      <c r="I677" t="s">
        <v>957</v>
      </c>
      <c r="J677" t="s">
        <v>674</v>
      </c>
      <c r="K677" t="s">
        <v>1531</v>
      </c>
      <c r="L677" t="s">
        <v>674</v>
      </c>
      <c r="M677" s="5">
        <v>384258.6</v>
      </c>
      <c r="N677" s="5">
        <v>447091.1</v>
      </c>
      <c r="O677" s="5">
        <v>447091.1</v>
      </c>
      <c r="P677" s="5"/>
      <c r="Q677" s="16">
        <v>0</v>
      </c>
      <c r="R677" s="5"/>
      <c r="S677" s="17">
        <v>42640</v>
      </c>
      <c r="T677" s="17">
        <v>42641</v>
      </c>
      <c r="U677" s="17">
        <v>44647</v>
      </c>
      <c r="V677" s="17">
        <v>44647</v>
      </c>
      <c r="W677" s="17">
        <v>42640</v>
      </c>
      <c r="X677" s="17">
        <v>45195</v>
      </c>
      <c r="Y677" t="s">
        <v>1178</v>
      </c>
      <c r="Z677" t="s">
        <v>825</v>
      </c>
      <c r="AA677" t="s">
        <v>1179</v>
      </c>
      <c r="AC677" s="16">
        <v>2</v>
      </c>
      <c r="AD677" t="s">
        <v>795</v>
      </c>
      <c r="AE677" t="s">
        <v>961</v>
      </c>
      <c r="AF677" t="s">
        <v>750</v>
      </c>
      <c r="AG677" t="s">
        <v>1515</v>
      </c>
      <c r="AH677" t="s">
        <v>1193</v>
      </c>
      <c r="AI677" t="s">
        <v>1194</v>
      </c>
      <c r="AJ677" t="s">
        <v>978</v>
      </c>
      <c r="AK677" t="s">
        <v>1671</v>
      </c>
      <c r="AL677" t="s">
        <v>965</v>
      </c>
      <c r="AM677" t="s">
        <v>645</v>
      </c>
      <c r="AP677" t="s">
        <v>966</v>
      </c>
      <c r="AQ677" t="s">
        <v>967</v>
      </c>
      <c r="AR677" t="s">
        <v>968</v>
      </c>
      <c r="AS677" t="s">
        <v>969</v>
      </c>
      <c r="AT677" t="s">
        <v>970</v>
      </c>
      <c r="AU677" t="s">
        <v>3120</v>
      </c>
    </row>
    <row r="678" spans="2:47" ht="11" outlineLevel="1" x14ac:dyDescent="0.15">
      <c r="B678" t="s">
        <v>3121</v>
      </c>
      <c r="C678" t="s">
        <v>3122</v>
      </c>
      <c r="D678" t="s">
        <v>211</v>
      </c>
      <c r="E678" t="s">
        <v>983</v>
      </c>
      <c r="F678" t="s">
        <v>807</v>
      </c>
      <c r="G678" t="s">
        <v>984</v>
      </c>
      <c r="H678" t="s">
        <v>985</v>
      </c>
      <c r="I678" t="s">
        <v>957</v>
      </c>
      <c r="J678" t="s">
        <v>610</v>
      </c>
      <c r="K678" t="s">
        <v>1294</v>
      </c>
      <c r="L678" t="s">
        <v>610</v>
      </c>
      <c r="M678" s="5">
        <v>383678.34</v>
      </c>
      <c r="N678" s="5">
        <v>383678.34</v>
      </c>
      <c r="O678" s="5">
        <v>383678.34</v>
      </c>
      <c r="P678" s="5"/>
      <c r="Q678" s="16">
        <v>0</v>
      </c>
      <c r="R678" s="5"/>
      <c r="S678" s="17">
        <v>43717</v>
      </c>
      <c r="T678" s="17">
        <v>43717</v>
      </c>
      <c r="U678" s="17">
        <v>43745</v>
      </c>
      <c r="V678" s="17">
        <v>43745</v>
      </c>
      <c r="W678" s="17">
        <v>43717</v>
      </c>
      <c r="X678" s="17">
        <v>44221</v>
      </c>
      <c r="Y678" t="s">
        <v>955</v>
      </c>
      <c r="Z678" t="s">
        <v>818</v>
      </c>
      <c r="AA678" t="s">
        <v>1023</v>
      </c>
      <c r="AB678" t="s">
        <v>1024</v>
      </c>
      <c r="AC678" s="16">
        <v>1</v>
      </c>
      <c r="AD678" t="s">
        <v>795</v>
      </c>
      <c r="AE678" t="s">
        <v>961</v>
      </c>
      <c r="AF678" t="s">
        <v>739</v>
      </c>
      <c r="AG678" t="s">
        <v>993</v>
      </c>
      <c r="AH678" t="s">
        <v>1193</v>
      </c>
      <c r="AI678" t="s">
        <v>1194</v>
      </c>
      <c r="AJ678" t="s">
        <v>978</v>
      </c>
      <c r="AK678" t="s">
        <v>996</v>
      </c>
      <c r="AL678" t="s">
        <v>965</v>
      </c>
      <c r="AM678" t="s">
        <v>456</v>
      </c>
      <c r="AP678" t="s">
        <v>966</v>
      </c>
      <c r="AQ678" t="s">
        <v>967</v>
      </c>
      <c r="AR678" t="s">
        <v>968</v>
      </c>
      <c r="AS678" t="s">
        <v>969</v>
      </c>
      <c r="AT678" t="s">
        <v>970</v>
      </c>
      <c r="AU678" t="s">
        <v>3123</v>
      </c>
    </row>
    <row r="679" spans="2:47" ht="11" outlineLevel="1" x14ac:dyDescent="0.15">
      <c r="B679" t="s">
        <v>3124</v>
      </c>
      <c r="C679" t="s">
        <v>3125</v>
      </c>
      <c r="G679" t="s">
        <v>1140</v>
      </c>
      <c r="H679" t="s">
        <v>1141</v>
      </c>
      <c r="I679" t="s">
        <v>957</v>
      </c>
      <c r="J679" t="s">
        <v>3126</v>
      </c>
      <c r="K679" t="s">
        <v>3127</v>
      </c>
      <c r="L679" t="s">
        <v>3128</v>
      </c>
      <c r="M679" s="5">
        <v>383672</v>
      </c>
      <c r="N679" s="5">
        <v>383672</v>
      </c>
      <c r="O679" s="5">
        <v>383672</v>
      </c>
      <c r="P679" s="5"/>
      <c r="Q679" s="16">
        <v>0</v>
      </c>
      <c r="R679" s="5"/>
      <c r="S679" s="17">
        <v>43885</v>
      </c>
      <c r="T679" s="17">
        <v>43885</v>
      </c>
      <c r="U679" s="17">
        <v>44316</v>
      </c>
      <c r="V679" s="17">
        <v>44316</v>
      </c>
      <c r="W679" s="17">
        <v>43885</v>
      </c>
      <c r="X679" s="17">
        <v>43885</v>
      </c>
      <c r="Y679" t="s">
        <v>1543</v>
      </c>
      <c r="Z679" t="s">
        <v>826</v>
      </c>
      <c r="AA679" t="s">
        <v>1179</v>
      </c>
      <c r="AC679" s="16">
        <v>1</v>
      </c>
      <c r="AD679" t="s">
        <v>795</v>
      </c>
      <c r="AE679" t="s">
        <v>961</v>
      </c>
      <c r="AF679" t="s">
        <v>740</v>
      </c>
      <c r="AG679" t="s">
        <v>1036</v>
      </c>
      <c r="AH679" t="s">
        <v>1058</v>
      </c>
      <c r="AI679" t="s">
        <v>1059</v>
      </c>
      <c r="AJ679" t="s">
        <v>978</v>
      </c>
      <c r="AK679" t="s">
        <v>964</v>
      </c>
      <c r="AL679" t="s">
        <v>1340</v>
      </c>
      <c r="AM679" t="s">
        <v>531</v>
      </c>
      <c r="AP679" t="s">
        <v>966</v>
      </c>
      <c r="AQ679" t="s">
        <v>967</v>
      </c>
      <c r="AR679" t="s">
        <v>968</v>
      </c>
      <c r="AS679" t="s">
        <v>969</v>
      </c>
      <c r="AT679" t="s">
        <v>970</v>
      </c>
      <c r="AU679" t="s">
        <v>3129</v>
      </c>
    </row>
    <row r="680" spans="2:47" ht="11" outlineLevel="1" x14ac:dyDescent="0.15">
      <c r="B680" t="s">
        <v>3130</v>
      </c>
      <c r="C680" t="s">
        <v>1519</v>
      </c>
      <c r="D680" t="s">
        <v>167</v>
      </c>
      <c r="E680" t="s">
        <v>983</v>
      </c>
      <c r="F680" t="s">
        <v>807</v>
      </c>
      <c r="G680" t="s">
        <v>984</v>
      </c>
      <c r="H680" t="s">
        <v>985</v>
      </c>
      <c r="I680" t="s">
        <v>957</v>
      </c>
      <c r="J680" t="s">
        <v>601</v>
      </c>
      <c r="K680" t="s">
        <v>1022</v>
      </c>
      <c r="L680" t="s">
        <v>601</v>
      </c>
      <c r="M680" s="5">
        <v>383379.63</v>
      </c>
      <c r="N680" s="5">
        <v>383379.63</v>
      </c>
      <c r="O680" s="5">
        <v>383379.63</v>
      </c>
      <c r="P680" s="5"/>
      <c r="Q680" s="16">
        <v>0</v>
      </c>
      <c r="R680" s="5"/>
      <c r="S680" s="17">
        <v>42972</v>
      </c>
      <c r="T680" s="17">
        <v>42972</v>
      </c>
      <c r="U680" s="17">
        <v>43021</v>
      </c>
      <c r="V680" s="17">
        <v>43021</v>
      </c>
      <c r="W680" s="17">
        <v>42972</v>
      </c>
      <c r="X680" s="17">
        <v>43027</v>
      </c>
      <c r="Y680" t="s">
        <v>955</v>
      </c>
      <c r="Z680" t="s">
        <v>818</v>
      </c>
      <c r="AA680" t="s">
        <v>1023</v>
      </c>
      <c r="AB680" t="s">
        <v>1024</v>
      </c>
      <c r="AC680" s="16">
        <v>1</v>
      </c>
      <c r="AD680" t="s">
        <v>795</v>
      </c>
      <c r="AE680" t="s">
        <v>961</v>
      </c>
      <c r="AF680" t="s">
        <v>739</v>
      </c>
      <c r="AG680" t="s">
        <v>993</v>
      </c>
      <c r="AJ680" t="s">
        <v>963</v>
      </c>
      <c r="AK680" t="s">
        <v>996</v>
      </c>
      <c r="AL680" t="s">
        <v>965</v>
      </c>
      <c r="AM680" t="s">
        <v>456</v>
      </c>
      <c r="AP680" t="s">
        <v>966</v>
      </c>
      <c r="AQ680" t="s">
        <v>967</v>
      </c>
      <c r="AR680" t="s">
        <v>968</v>
      </c>
      <c r="AS680" t="s">
        <v>969</v>
      </c>
      <c r="AT680" t="s">
        <v>970</v>
      </c>
      <c r="AU680" t="s">
        <v>3131</v>
      </c>
    </row>
    <row r="681" spans="2:47" ht="11" outlineLevel="1" x14ac:dyDescent="0.15">
      <c r="B681" t="s">
        <v>3132</v>
      </c>
      <c r="C681" t="s">
        <v>1481</v>
      </c>
      <c r="D681" t="s">
        <v>200</v>
      </c>
      <c r="E681" t="s">
        <v>983</v>
      </c>
      <c r="F681" t="s">
        <v>798</v>
      </c>
      <c r="G681" t="s">
        <v>984</v>
      </c>
      <c r="H681" t="s">
        <v>985</v>
      </c>
      <c r="I681" t="s">
        <v>957</v>
      </c>
      <c r="J681" t="s">
        <v>609</v>
      </c>
      <c r="K681" t="s">
        <v>1547</v>
      </c>
      <c r="L681" t="s">
        <v>1548</v>
      </c>
      <c r="M681" s="5">
        <v>383328.26</v>
      </c>
      <c r="N681" s="5">
        <v>383328.26</v>
      </c>
      <c r="O681" s="5">
        <v>383328.26</v>
      </c>
      <c r="P681" s="5"/>
      <c r="Q681" s="16">
        <v>0</v>
      </c>
      <c r="R681" s="5"/>
      <c r="S681" s="17">
        <v>42443</v>
      </c>
      <c r="T681" s="17">
        <v>42443</v>
      </c>
      <c r="U681" s="17">
        <v>42824</v>
      </c>
      <c r="V681" s="17">
        <v>42824</v>
      </c>
      <c r="W681" s="17">
        <v>42443</v>
      </c>
      <c r="X681" s="17">
        <v>42691</v>
      </c>
      <c r="Y681" t="s">
        <v>959</v>
      </c>
      <c r="Z681" t="s">
        <v>796</v>
      </c>
      <c r="AA681" t="s">
        <v>960</v>
      </c>
      <c r="AC681" s="16">
        <v>3</v>
      </c>
      <c r="AD681" t="s">
        <v>803</v>
      </c>
      <c r="AE681" t="s">
        <v>974</v>
      </c>
      <c r="AF681" t="s">
        <v>737</v>
      </c>
      <c r="AG681" t="s">
        <v>975</v>
      </c>
      <c r="AJ681" t="s">
        <v>963</v>
      </c>
      <c r="AK681" t="s">
        <v>979</v>
      </c>
      <c r="AL681" t="s">
        <v>965</v>
      </c>
      <c r="AM681" t="s">
        <v>456</v>
      </c>
      <c r="AP681" t="s">
        <v>966</v>
      </c>
      <c r="AQ681" t="s">
        <v>967</v>
      </c>
      <c r="AR681" t="s">
        <v>968</v>
      </c>
      <c r="AS681" t="s">
        <v>969</v>
      </c>
      <c r="AT681" t="s">
        <v>970</v>
      </c>
      <c r="AU681" t="s">
        <v>3133</v>
      </c>
    </row>
    <row r="682" spans="2:47" ht="11" outlineLevel="1" x14ac:dyDescent="0.15">
      <c r="B682" t="s">
        <v>3134</v>
      </c>
      <c r="C682" t="s">
        <v>3135</v>
      </c>
      <c r="G682" t="s">
        <v>955</v>
      </c>
      <c r="H682" t="s">
        <v>956</v>
      </c>
      <c r="I682" t="s">
        <v>957</v>
      </c>
      <c r="J682" t="s">
        <v>682</v>
      </c>
      <c r="K682" t="s">
        <v>1729</v>
      </c>
      <c r="L682" t="s">
        <v>1703</v>
      </c>
      <c r="M682" s="5">
        <v>380213.02</v>
      </c>
      <c r="N682" s="5">
        <v>380213.02</v>
      </c>
      <c r="O682" s="5">
        <v>380213.02</v>
      </c>
      <c r="P682" s="5"/>
      <c r="Q682" s="16">
        <v>0</v>
      </c>
      <c r="R682" s="5"/>
      <c r="S682" s="17">
        <v>41288</v>
      </c>
      <c r="T682" s="17">
        <v>41246</v>
      </c>
      <c r="U682" s="17">
        <v>41435</v>
      </c>
      <c r="V682" s="17">
        <v>41435</v>
      </c>
      <c r="W682" s="17">
        <v>41288</v>
      </c>
      <c r="X682" s="17">
        <v>42431</v>
      </c>
      <c r="Y682" t="s">
        <v>955</v>
      </c>
      <c r="Z682" t="s">
        <v>818</v>
      </c>
      <c r="AA682" t="s">
        <v>1030</v>
      </c>
      <c r="AC682" s="16">
        <v>1</v>
      </c>
      <c r="AD682" t="s">
        <v>795</v>
      </c>
      <c r="AE682" t="s">
        <v>961</v>
      </c>
      <c r="AF682" t="s">
        <v>750</v>
      </c>
      <c r="AG682" t="s">
        <v>1515</v>
      </c>
      <c r="AJ682" t="s">
        <v>963</v>
      </c>
      <c r="AK682" t="s">
        <v>1671</v>
      </c>
      <c r="AL682" t="s">
        <v>965</v>
      </c>
      <c r="AM682" t="s">
        <v>531</v>
      </c>
      <c r="AP682" t="s">
        <v>966</v>
      </c>
      <c r="AQ682" t="s">
        <v>967</v>
      </c>
      <c r="AR682" t="s">
        <v>968</v>
      </c>
      <c r="AS682" t="s">
        <v>969</v>
      </c>
      <c r="AT682" t="s">
        <v>970</v>
      </c>
      <c r="AU682" t="s">
        <v>3136</v>
      </c>
    </row>
    <row r="683" spans="2:47" ht="11" outlineLevel="1" x14ac:dyDescent="0.15">
      <c r="B683" t="s">
        <v>3137</v>
      </c>
      <c r="C683" t="s">
        <v>874</v>
      </c>
      <c r="G683" t="s">
        <v>1140</v>
      </c>
      <c r="H683" t="s">
        <v>1141</v>
      </c>
      <c r="I683" t="s">
        <v>957</v>
      </c>
      <c r="J683" t="s">
        <v>700</v>
      </c>
      <c r="K683" t="s">
        <v>2413</v>
      </c>
      <c r="L683" t="s">
        <v>700</v>
      </c>
      <c r="M683" s="5">
        <v>378427</v>
      </c>
      <c r="N683" s="5">
        <v>378427</v>
      </c>
      <c r="O683" s="5">
        <v>378427</v>
      </c>
      <c r="P683" s="5"/>
      <c r="Q683" s="16">
        <v>0</v>
      </c>
      <c r="R683" s="5"/>
      <c r="S683" s="17">
        <v>42471</v>
      </c>
      <c r="T683" s="17">
        <v>42461</v>
      </c>
      <c r="U683" s="17">
        <v>42767</v>
      </c>
      <c r="V683" s="17">
        <v>42767</v>
      </c>
      <c r="W683" s="17">
        <v>42471</v>
      </c>
      <c r="X683" s="17">
        <v>42471</v>
      </c>
      <c r="Y683" t="s">
        <v>1543</v>
      </c>
      <c r="Z683" t="s">
        <v>826</v>
      </c>
      <c r="AA683" t="s">
        <v>1179</v>
      </c>
      <c r="AC683" s="16">
        <v>1</v>
      </c>
      <c r="AD683" t="s">
        <v>803</v>
      </c>
      <c r="AE683" t="s">
        <v>974</v>
      </c>
      <c r="AF683" t="s">
        <v>737</v>
      </c>
      <c r="AG683" t="s">
        <v>975</v>
      </c>
      <c r="AJ683" t="s">
        <v>963</v>
      </c>
      <c r="AK683" t="s">
        <v>979</v>
      </c>
      <c r="AL683" t="s">
        <v>1340</v>
      </c>
      <c r="AM683" t="s">
        <v>531</v>
      </c>
      <c r="AP683" t="s">
        <v>966</v>
      </c>
      <c r="AQ683" t="s">
        <v>967</v>
      </c>
      <c r="AR683" t="s">
        <v>968</v>
      </c>
      <c r="AS683" t="s">
        <v>969</v>
      </c>
      <c r="AT683" t="s">
        <v>970</v>
      </c>
      <c r="AU683" t="s">
        <v>3138</v>
      </c>
    </row>
    <row r="684" spans="2:47" ht="11" outlineLevel="1" x14ac:dyDescent="0.15">
      <c r="B684" t="s">
        <v>3139</v>
      </c>
      <c r="C684" t="s">
        <v>893</v>
      </c>
      <c r="G684" t="s">
        <v>1140</v>
      </c>
      <c r="H684" t="s">
        <v>1141</v>
      </c>
      <c r="I684" t="s">
        <v>957</v>
      </c>
      <c r="J684" t="s">
        <v>712</v>
      </c>
      <c r="K684" t="s">
        <v>2068</v>
      </c>
      <c r="L684" t="s">
        <v>712</v>
      </c>
      <c r="M684" s="5">
        <v>377350</v>
      </c>
      <c r="N684" s="5">
        <v>377350</v>
      </c>
      <c r="O684" s="5">
        <v>377350</v>
      </c>
      <c r="P684" s="5"/>
      <c r="Q684" s="16">
        <v>0</v>
      </c>
      <c r="R684" s="5"/>
      <c r="S684" s="17">
        <v>45419</v>
      </c>
      <c r="T684" s="17">
        <v>45419</v>
      </c>
      <c r="U684" s="17">
        <v>45565</v>
      </c>
      <c r="V684" s="17">
        <v>45746</v>
      </c>
      <c r="W684" s="17">
        <v>45419</v>
      </c>
      <c r="X684" s="17">
        <v>45419</v>
      </c>
      <c r="Y684" t="s">
        <v>1543</v>
      </c>
      <c r="Z684" t="s">
        <v>826</v>
      </c>
      <c r="AA684" t="s">
        <v>1179</v>
      </c>
      <c r="AC684" s="16">
        <v>1</v>
      </c>
      <c r="AD684" t="s">
        <v>795</v>
      </c>
      <c r="AE684" t="s">
        <v>961</v>
      </c>
      <c r="AF684" t="s">
        <v>740</v>
      </c>
      <c r="AG684" t="s">
        <v>1036</v>
      </c>
      <c r="AH684" t="s">
        <v>1058</v>
      </c>
      <c r="AI684" t="s">
        <v>1059</v>
      </c>
      <c r="AJ684" t="s">
        <v>978</v>
      </c>
      <c r="AK684" t="s">
        <v>964</v>
      </c>
      <c r="AL684" t="s">
        <v>965</v>
      </c>
      <c r="AM684" t="s">
        <v>531</v>
      </c>
      <c r="AP684" t="s">
        <v>966</v>
      </c>
      <c r="AQ684" t="s">
        <v>967</v>
      </c>
      <c r="AR684" t="s">
        <v>968</v>
      </c>
      <c r="AS684" t="s">
        <v>969</v>
      </c>
      <c r="AT684" t="s">
        <v>970</v>
      </c>
      <c r="AU684" t="s">
        <v>3140</v>
      </c>
    </row>
    <row r="685" spans="2:47" ht="11" outlineLevel="1" x14ac:dyDescent="0.15">
      <c r="B685" t="s">
        <v>3141</v>
      </c>
      <c r="C685" t="s">
        <v>895</v>
      </c>
      <c r="G685" t="s">
        <v>1140</v>
      </c>
      <c r="H685" t="s">
        <v>1141</v>
      </c>
      <c r="I685" t="s">
        <v>957</v>
      </c>
      <c r="J685" t="s">
        <v>713</v>
      </c>
      <c r="K685" t="s">
        <v>3086</v>
      </c>
      <c r="L685" t="s">
        <v>713</v>
      </c>
      <c r="M685" s="5">
        <v>377191.76</v>
      </c>
      <c r="N685" s="5">
        <v>377191.76</v>
      </c>
      <c r="O685" s="5">
        <v>408931.79</v>
      </c>
      <c r="P685" s="5"/>
      <c r="Q685" s="16">
        <v>0</v>
      </c>
      <c r="R685" s="5"/>
      <c r="S685" s="17">
        <v>45777</v>
      </c>
      <c r="T685" s="17">
        <v>45778</v>
      </c>
      <c r="U685" s="17">
        <v>46111</v>
      </c>
      <c r="V685" s="17">
        <v>46111</v>
      </c>
      <c r="W685" s="17">
        <v>45777</v>
      </c>
      <c r="X685" s="17">
        <v>45922</v>
      </c>
      <c r="Y685" t="s">
        <v>1178</v>
      </c>
      <c r="Z685" t="s">
        <v>825</v>
      </c>
      <c r="AA685" t="s">
        <v>1179</v>
      </c>
      <c r="AC685" s="16">
        <v>4</v>
      </c>
      <c r="AD685" t="s">
        <v>795</v>
      </c>
      <c r="AE685" t="s">
        <v>961</v>
      </c>
      <c r="AF685" t="s">
        <v>740</v>
      </c>
      <c r="AG685" t="s">
        <v>1036</v>
      </c>
      <c r="AH685" t="s">
        <v>1874</v>
      </c>
      <c r="AI685" t="s">
        <v>1875</v>
      </c>
      <c r="AJ685" t="s">
        <v>978</v>
      </c>
      <c r="AK685" t="s">
        <v>964</v>
      </c>
      <c r="AL685" t="s">
        <v>965</v>
      </c>
      <c r="AM685" t="s">
        <v>456</v>
      </c>
      <c r="AP685" t="s">
        <v>966</v>
      </c>
      <c r="AQ685" t="s">
        <v>967</v>
      </c>
      <c r="AR685" t="s">
        <v>968</v>
      </c>
      <c r="AS685" t="s">
        <v>969</v>
      </c>
      <c r="AT685" t="s">
        <v>970</v>
      </c>
      <c r="AU685" t="s">
        <v>3142</v>
      </c>
    </row>
    <row r="686" spans="2:47" ht="11" outlineLevel="1" x14ac:dyDescent="0.15">
      <c r="B686" t="s">
        <v>3143</v>
      </c>
      <c r="C686" t="s">
        <v>1649</v>
      </c>
      <c r="D686" t="s">
        <v>272</v>
      </c>
      <c r="E686" t="s">
        <v>835</v>
      </c>
      <c r="F686" t="s">
        <v>807</v>
      </c>
      <c r="G686" t="s">
        <v>984</v>
      </c>
      <c r="H686" t="s">
        <v>985</v>
      </c>
      <c r="I686" t="s">
        <v>957</v>
      </c>
      <c r="J686" t="s">
        <v>630</v>
      </c>
      <c r="K686" t="s">
        <v>1841</v>
      </c>
      <c r="L686" t="s">
        <v>630</v>
      </c>
      <c r="M686" s="5">
        <v>374382.79</v>
      </c>
      <c r="N686" s="5">
        <v>374382.79</v>
      </c>
      <c r="O686" s="5">
        <v>374382.79</v>
      </c>
      <c r="P686" s="5"/>
      <c r="Q686" s="16">
        <v>0</v>
      </c>
      <c r="R686" s="5"/>
      <c r="S686" s="17">
        <v>42579</v>
      </c>
      <c r="T686" s="17">
        <v>42579</v>
      </c>
      <c r="U686" s="17">
        <v>42692</v>
      </c>
      <c r="V686" s="17">
        <v>42692</v>
      </c>
      <c r="W686" s="17">
        <v>42579</v>
      </c>
      <c r="X686" s="17">
        <v>42898</v>
      </c>
      <c r="Y686" t="s">
        <v>959</v>
      </c>
      <c r="Z686" t="s">
        <v>796</v>
      </c>
      <c r="AA686" t="s">
        <v>960</v>
      </c>
      <c r="AC686" s="16">
        <v>3</v>
      </c>
      <c r="AD686" t="s">
        <v>795</v>
      </c>
      <c r="AE686" t="s">
        <v>961</v>
      </c>
      <c r="AF686" t="s">
        <v>744</v>
      </c>
      <c r="AG686" t="s">
        <v>1025</v>
      </c>
      <c r="AJ686" t="s">
        <v>963</v>
      </c>
      <c r="AK686" t="s">
        <v>964</v>
      </c>
      <c r="AL686" t="s">
        <v>965</v>
      </c>
      <c r="AM686" t="s">
        <v>575</v>
      </c>
      <c r="AP686" t="s">
        <v>966</v>
      </c>
      <c r="AQ686" t="s">
        <v>967</v>
      </c>
      <c r="AR686" t="s">
        <v>968</v>
      </c>
      <c r="AS686" t="s">
        <v>969</v>
      </c>
      <c r="AT686" t="s">
        <v>970</v>
      </c>
      <c r="AU686" t="s">
        <v>3144</v>
      </c>
    </row>
    <row r="687" spans="2:47" ht="11" outlineLevel="1" x14ac:dyDescent="0.15">
      <c r="B687" t="s">
        <v>3145</v>
      </c>
      <c r="C687" t="s">
        <v>3146</v>
      </c>
      <c r="D687" t="s">
        <v>3147</v>
      </c>
      <c r="E687" t="s">
        <v>835</v>
      </c>
      <c r="F687" t="s">
        <v>807</v>
      </c>
      <c r="G687" t="s">
        <v>984</v>
      </c>
      <c r="H687" t="s">
        <v>985</v>
      </c>
      <c r="I687" t="s">
        <v>957</v>
      </c>
      <c r="J687" t="s">
        <v>3148</v>
      </c>
      <c r="K687" t="s">
        <v>3149</v>
      </c>
      <c r="L687" t="s">
        <v>3148</v>
      </c>
      <c r="M687" s="5">
        <v>373850</v>
      </c>
      <c r="N687" s="5">
        <v>373850</v>
      </c>
      <c r="O687" s="5">
        <v>373850</v>
      </c>
      <c r="P687" s="5"/>
      <c r="Q687" s="16">
        <v>0</v>
      </c>
      <c r="R687" s="5"/>
      <c r="S687" s="17">
        <v>43718</v>
      </c>
      <c r="T687" s="17">
        <v>43719</v>
      </c>
      <c r="U687" s="17">
        <v>43791</v>
      </c>
      <c r="V687" s="17">
        <v>43791</v>
      </c>
      <c r="W687" s="17">
        <v>43718</v>
      </c>
      <c r="X687" s="17">
        <v>43760</v>
      </c>
      <c r="Y687" t="s">
        <v>1178</v>
      </c>
      <c r="Z687" t="s">
        <v>825</v>
      </c>
      <c r="AA687" t="s">
        <v>1179</v>
      </c>
      <c r="AC687" s="16">
        <v>1</v>
      </c>
      <c r="AD687" t="s">
        <v>795</v>
      </c>
      <c r="AE687" t="s">
        <v>961</v>
      </c>
      <c r="AF687" t="s">
        <v>740</v>
      </c>
      <c r="AG687" t="s">
        <v>1036</v>
      </c>
      <c r="AJ687" t="s">
        <v>963</v>
      </c>
      <c r="AK687" t="s">
        <v>964</v>
      </c>
      <c r="AL687" t="s">
        <v>965</v>
      </c>
      <c r="AM687" t="s">
        <v>531</v>
      </c>
      <c r="AP687" t="s">
        <v>966</v>
      </c>
      <c r="AQ687" t="s">
        <v>967</v>
      </c>
      <c r="AR687" t="s">
        <v>968</v>
      </c>
      <c r="AS687" t="s">
        <v>969</v>
      </c>
      <c r="AT687" t="s">
        <v>970</v>
      </c>
      <c r="AU687" t="s">
        <v>3150</v>
      </c>
    </row>
    <row r="688" spans="2:47" ht="11" outlineLevel="1" x14ac:dyDescent="0.15">
      <c r="B688" t="s">
        <v>3151</v>
      </c>
      <c r="C688" t="s">
        <v>3152</v>
      </c>
      <c r="G688" t="s">
        <v>955</v>
      </c>
      <c r="H688" t="s">
        <v>956</v>
      </c>
      <c r="I688" t="s">
        <v>957</v>
      </c>
      <c r="J688" t="s">
        <v>697</v>
      </c>
      <c r="K688" t="s">
        <v>2130</v>
      </c>
      <c r="L688" t="s">
        <v>697</v>
      </c>
      <c r="M688" s="5">
        <v>372848.05</v>
      </c>
      <c r="N688" s="5">
        <v>372848.05</v>
      </c>
      <c r="O688" s="5">
        <v>372848.05</v>
      </c>
      <c r="P688" s="5"/>
      <c r="Q688" s="16">
        <v>0</v>
      </c>
      <c r="R688" s="5"/>
      <c r="S688" s="17">
        <v>41803</v>
      </c>
      <c r="T688" s="17">
        <v>41794</v>
      </c>
      <c r="U688" s="17">
        <v>42170</v>
      </c>
      <c r="V688" s="17">
        <v>42170</v>
      </c>
      <c r="W688" s="17">
        <v>41803</v>
      </c>
      <c r="X688" s="17">
        <v>42151</v>
      </c>
      <c r="Y688" t="s">
        <v>955</v>
      </c>
      <c r="Z688" t="s">
        <v>818</v>
      </c>
      <c r="AA688" t="s">
        <v>1030</v>
      </c>
      <c r="AC688" s="16">
        <v>5</v>
      </c>
      <c r="AD688" t="s">
        <v>795</v>
      </c>
      <c r="AE688" t="s">
        <v>961</v>
      </c>
      <c r="AF688" t="s">
        <v>738</v>
      </c>
      <c r="AG688" t="s">
        <v>988</v>
      </c>
      <c r="AJ688" t="s">
        <v>963</v>
      </c>
      <c r="AK688" t="s">
        <v>989</v>
      </c>
      <c r="AL688" t="s">
        <v>965</v>
      </c>
      <c r="AM688" t="s">
        <v>531</v>
      </c>
      <c r="AP688" t="s">
        <v>966</v>
      </c>
      <c r="AQ688" t="s">
        <v>967</v>
      </c>
      <c r="AR688" t="s">
        <v>968</v>
      </c>
      <c r="AS688" t="s">
        <v>969</v>
      </c>
      <c r="AT688" t="s">
        <v>970</v>
      </c>
      <c r="AU688" t="s">
        <v>3153</v>
      </c>
    </row>
    <row r="689" spans="2:47" ht="11" outlineLevel="1" x14ac:dyDescent="0.15">
      <c r="B689" t="s">
        <v>3154</v>
      </c>
      <c r="C689" t="s">
        <v>897</v>
      </c>
      <c r="G689" t="s">
        <v>955</v>
      </c>
      <c r="H689" t="s">
        <v>956</v>
      </c>
      <c r="I689" t="s">
        <v>957</v>
      </c>
      <c r="J689" t="s">
        <v>698</v>
      </c>
      <c r="K689" t="s">
        <v>2122</v>
      </c>
      <c r="L689" t="s">
        <v>698</v>
      </c>
      <c r="M689" s="5">
        <v>372507</v>
      </c>
      <c r="N689" s="5">
        <v>372507</v>
      </c>
      <c r="O689" s="5">
        <v>431747</v>
      </c>
      <c r="P689" s="5"/>
      <c r="Q689" s="16">
        <v>0</v>
      </c>
      <c r="R689" s="5"/>
      <c r="S689" s="17">
        <v>45833</v>
      </c>
      <c r="T689" s="17">
        <v>45825</v>
      </c>
      <c r="U689" s="17">
        <v>45871</v>
      </c>
      <c r="V689" s="17">
        <v>45871</v>
      </c>
      <c r="W689" s="17">
        <v>45833</v>
      </c>
      <c r="X689" s="17">
        <v>45841</v>
      </c>
      <c r="Y689" t="s">
        <v>1178</v>
      </c>
      <c r="Z689" t="s">
        <v>825</v>
      </c>
      <c r="AA689" t="s">
        <v>1179</v>
      </c>
      <c r="AC689" s="16">
        <v>3</v>
      </c>
      <c r="AD689" t="s">
        <v>795</v>
      </c>
      <c r="AE689" t="s">
        <v>961</v>
      </c>
      <c r="AF689" t="s">
        <v>740</v>
      </c>
      <c r="AG689" t="s">
        <v>1036</v>
      </c>
      <c r="AJ689" t="s">
        <v>963</v>
      </c>
      <c r="AK689" t="s">
        <v>964</v>
      </c>
      <c r="AL689" t="s">
        <v>965</v>
      </c>
      <c r="AM689" t="s">
        <v>531</v>
      </c>
      <c r="AP689" t="s">
        <v>966</v>
      </c>
      <c r="AQ689" t="s">
        <v>967</v>
      </c>
      <c r="AR689" t="s">
        <v>968</v>
      </c>
      <c r="AS689" t="s">
        <v>969</v>
      </c>
      <c r="AT689" t="s">
        <v>970</v>
      </c>
      <c r="AU689" t="s">
        <v>3155</v>
      </c>
    </row>
    <row r="690" spans="2:47" ht="11" outlineLevel="1" x14ac:dyDescent="0.15">
      <c r="B690" t="s">
        <v>3156</v>
      </c>
      <c r="C690" t="s">
        <v>3157</v>
      </c>
      <c r="G690" t="s">
        <v>1140</v>
      </c>
      <c r="H690" t="s">
        <v>1141</v>
      </c>
      <c r="I690" t="s">
        <v>957</v>
      </c>
      <c r="J690" t="s">
        <v>2613</v>
      </c>
      <c r="K690" t="s">
        <v>2614</v>
      </c>
      <c r="L690" t="s">
        <v>2613</v>
      </c>
      <c r="M690" s="5">
        <v>372207.02</v>
      </c>
      <c r="N690" s="5">
        <v>372207.02</v>
      </c>
      <c r="O690" s="5">
        <v>372207.02</v>
      </c>
      <c r="P690" s="5"/>
      <c r="Q690" s="16">
        <v>0</v>
      </c>
      <c r="R690" s="5"/>
      <c r="S690" s="17">
        <v>45846</v>
      </c>
      <c r="T690" s="17">
        <v>45846</v>
      </c>
      <c r="U690" s="17">
        <v>46003</v>
      </c>
      <c r="V690" s="17">
        <v>46003</v>
      </c>
      <c r="W690" s="17">
        <v>45846</v>
      </c>
      <c r="X690" s="17">
        <v>45917</v>
      </c>
      <c r="Y690" t="s">
        <v>1178</v>
      </c>
      <c r="Z690" t="s">
        <v>825</v>
      </c>
      <c r="AA690" t="s">
        <v>1179</v>
      </c>
      <c r="AC690" s="16">
        <v>1</v>
      </c>
      <c r="AD690" t="s">
        <v>795</v>
      </c>
      <c r="AE690" t="s">
        <v>961</v>
      </c>
      <c r="AF690" t="s">
        <v>744</v>
      </c>
      <c r="AG690" t="s">
        <v>1025</v>
      </c>
      <c r="AJ690" t="s">
        <v>963</v>
      </c>
      <c r="AK690" t="s">
        <v>964</v>
      </c>
      <c r="AL690" t="s">
        <v>1340</v>
      </c>
      <c r="AM690" t="s">
        <v>531</v>
      </c>
      <c r="AP690" t="s">
        <v>966</v>
      </c>
      <c r="AQ690" t="s">
        <v>967</v>
      </c>
      <c r="AR690" t="s">
        <v>968</v>
      </c>
      <c r="AS690" t="s">
        <v>969</v>
      </c>
      <c r="AT690" t="s">
        <v>970</v>
      </c>
      <c r="AU690" t="s">
        <v>3158</v>
      </c>
    </row>
    <row r="691" spans="2:47" ht="11" outlineLevel="1" x14ac:dyDescent="0.15">
      <c r="B691" t="s">
        <v>3159</v>
      </c>
      <c r="C691" t="s">
        <v>1649</v>
      </c>
      <c r="D691" t="s">
        <v>332</v>
      </c>
      <c r="E691" t="s">
        <v>983</v>
      </c>
      <c r="F691" t="s">
        <v>798</v>
      </c>
      <c r="G691" t="s">
        <v>984</v>
      </c>
      <c r="H691" t="s">
        <v>985</v>
      </c>
      <c r="I691" t="s">
        <v>957</v>
      </c>
      <c r="J691" t="s">
        <v>700</v>
      </c>
      <c r="K691" t="s">
        <v>2413</v>
      </c>
      <c r="L691" t="s">
        <v>700</v>
      </c>
      <c r="M691" s="5">
        <v>371672.67</v>
      </c>
      <c r="N691" s="5">
        <v>371672.67</v>
      </c>
      <c r="O691" s="5">
        <v>371672.67</v>
      </c>
      <c r="P691" s="5"/>
      <c r="Q691" s="16">
        <v>0</v>
      </c>
      <c r="R691" s="5"/>
      <c r="S691" s="17">
        <v>42089</v>
      </c>
      <c r="T691" s="17">
        <v>42089</v>
      </c>
      <c r="U691" s="17">
        <v>42240</v>
      </c>
      <c r="V691" s="17">
        <v>42240</v>
      </c>
      <c r="W691" s="17">
        <v>42089</v>
      </c>
      <c r="X691" s="17">
        <v>43027</v>
      </c>
      <c r="Y691" t="s">
        <v>959</v>
      </c>
      <c r="Z691" t="s">
        <v>796</v>
      </c>
      <c r="AA691" t="s">
        <v>960</v>
      </c>
      <c r="AC691" s="16"/>
      <c r="AD691" t="s">
        <v>803</v>
      </c>
      <c r="AE691" t="s">
        <v>974</v>
      </c>
      <c r="AF691" t="s">
        <v>737</v>
      </c>
      <c r="AG691" t="s">
        <v>975</v>
      </c>
      <c r="AJ691" t="s">
        <v>963</v>
      </c>
      <c r="AK691" t="s">
        <v>979</v>
      </c>
      <c r="AL691" t="s">
        <v>965</v>
      </c>
      <c r="AM691" t="s">
        <v>456</v>
      </c>
      <c r="AP691" t="s">
        <v>966</v>
      </c>
      <c r="AQ691" t="s">
        <v>967</v>
      </c>
      <c r="AR691" t="s">
        <v>968</v>
      </c>
      <c r="AS691" t="s">
        <v>969</v>
      </c>
      <c r="AT691" t="s">
        <v>970</v>
      </c>
      <c r="AU691" t="s">
        <v>3160</v>
      </c>
    </row>
    <row r="692" spans="2:47" ht="11" outlineLevel="1" x14ac:dyDescent="0.15">
      <c r="B692" t="s">
        <v>3161</v>
      </c>
      <c r="C692" t="s">
        <v>3162</v>
      </c>
      <c r="D692" t="s">
        <v>3163</v>
      </c>
      <c r="E692" t="s">
        <v>983</v>
      </c>
      <c r="F692" t="s">
        <v>798</v>
      </c>
      <c r="G692" t="s">
        <v>984</v>
      </c>
      <c r="H692" t="s">
        <v>985</v>
      </c>
      <c r="I692" t="s">
        <v>957</v>
      </c>
      <c r="J692" t="s">
        <v>625</v>
      </c>
      <c r="K692" t="s">
        <v>2594</v>
      </c>
      <c r="L692" t="s">
        <v>625</v>
      </c>
      <c r="M692" s="5">
        <v>370576.42</v>
      </c>
      <c r="N692" s="5">
        <v>370576.42</v>
      </c>
      <c r="O692" s="5">
        <v>370576.42</v>
      </c>
      <c r="P692" s="5"/>
      <c r="Q692" s="16">
        <v>0</v>
      </c>
      <c r="R692" s="5"/>
      <c r="S692" s="17">
        <v>43462</v>
      </c>
      <c r="T692" s="17">
        <v>43461</v>
      </c>
      <c r="U692" s="17">
        <v>43582</v>
      </c>
      <c r="V692" s="17">
        <v>43582</v>
      </c>
      <c r="W692" s="17">
        <v>43462</v>
      </c>
      <c r="X692" s="17">
        <v>44064</v>
      </c>
      <c r="Y692" t="s">
        <v>955</v>
      </c>
      <c r="Z692" t="s">
        <v>818</v>
      </c>
      <c r="AA692" t="s">
        <v>960</v>
      </c>
      <c r="AC692" s="16"/>
      <c r="AD692" t="s">
        <v>795</v>
      </c>
      <c r="AE692" t="s">
        <v>961</v>
      </c>
      <c r="AF692" t="s">
        <v>748</v>
      </c>
      <c r="AG692" t="s">
        <v>1057</v>
      </c>
      <c r="AJ692" t="s">
        <v>963</v>
      </c>
      <c r="AK692" t="s">
        <v>964</v>
      </c>
      <c r="AL692" t="s">
        <v>965</v>
      </c>
      <c r="AM692" t="s">
        <v>531</v>
      </c>
      <c r="AP692" t="s">
        <v>966</v>
      </c>
      <c r="AQ692" t="s">
        <v>967</v>
      </c>
      <c r="AR692" t="s">
        <v>968</v>
      </c>
      <c r="AS692" t="s">
        <v>969</v>
      </c>
      <c r="AT692" t="s">
        <v>970</v>
      </c>
      <c r="AU692" t="s">
        <v>3164</v>
      </c>
    </row>
    <row r="693" spans="2:47" ht="11" outlineLevel="1" x14ac:dyDescent="0.15">
      <c r="B693" t="s">
        <v>3165</v>
      </c>
      <c r="C693" t="s">
        <v>3166</v>
      </c>
      <c r="G693" t="s">
        <v>1140</v>
      </c>
      <c r="H693" t="s">
        <v>1141</v>
      </c>
      <c r="I693" t="s">
        <v>957</v>
      </c>
      <c r="J693" t="s">
        <v>682</v>
      </c>
      <c r="K693" t="s">
        <v>1729</v>
      </c>
      <c r="L693" t="s">
        <v>682</v>
      </c>
      <c r="M693" s="5">
        <v>370363.28</v>
      </c>
      <c r="N693" s="5">
        <v>370363.28</v>
      </c>
      <c r="O693" s="5">
        <v>370363.28</v>
      </c>
      <c r="P693" s="5">
        <v>370363.28</v>
      </c>
      <c r="Q693" s="16">
        <v>0</v>
      </c>
      <c r="R693" s="5"/>
      <c r="S693" s="17">
        <v>45385</v>
      </c>
      <c r="T693" s="17">
        <v>45385</v>
      </c>
      <c r="U693" s="17">
        <v>45474</v>
      </c>
      <c r="V693" s="17">
        <v>45474</v>
      </c>
      <c r="W693" s="17">
        <v>45385</v>
      </c>
      <c r="X693" s="17">
        <v>45491</v>
      </c>
      <c r="Y693" t="s">
        <v>1178</v>
      </c>
      <c r="Z693" t="s">
        <v>825</v>
      </c>
      <c r="AA693" t="s">
        <v>1179</v>
      </c>
      <c r="AC693" s="16">
        <v>2</v>
      </c>
      <c r="AD693" t="s">
        <v>795</v>
      </c>
      <c r="AE693" t="s">
        <v>961</v>
      </c>
      <c r="AF693" t="s">
        <v>740</v>
      </c>
      <c r="AG693" t="s">
        <v>1036</v>
      </c>
      <c r="AH693" t="s">
        <v>1058</v>
      </c>
      <c r="AI693" t="s">
        <v>1059</v>
      </c>
      <c r="AJ693" t="s">
        <v>978</v>
      </c>
      <c r="AK693" t="s">
        <v>964</v>
      </c>
      <c r="AL693" t="s">
        <v>965</v>
      </c>
      <c r="AM693" t="s">
        <v>531</v>
      </c>
      <c r="AP693" t="s">
        <v>966</v>
      </c>
      <c r="AQ693" t="s">
        <v>967</v>
      </c>
      <c r="AR693" t="s">
        <v>968</v>
      </c>
      <c r="AS693" t="s">
        <v>969</v>
      </c>
      <c r="AT693" t="s">
        <v>970</v>
      </c>
      <c r="AU693" t="s">
        <v>3167</v>
      </c>
    </row>
    <row r="694" spans="2:47" ht="11" outlineLevel="1" x14ac:dyDescent="0.15">
      <c r="B694" t="s">
        <v>3168</v>
      </c>
      <c r="C694" t="s">
        <v>2080</v>
      </c>
      <c r="D694" t="s">
        <v>186</v>
      </c>
      <c r="E694" t="s">
        <v>983</v>
      </c>
      <c r="F694" t="s">
        <v>807</v>
      </c>
      <c r="G694" t="s">
        <v>984</v>
      </c>
      <c r="H694" t="s">
        <v>985</v>
      </c>
      <c r="I694" t="s">
        <v>957</v>
      </c>
      <c r="J694" t="s">
        <v>604</v>
      </c>
      <c r="K694" t="s">
        <v>1088</v>
      </c>
      <c r="L694" t="s">
        <v>604</v>
      </c>
      <c r="M694" s="5">
        <v>369195.87</v>
      </c>
      <c r="N694" s="5">
        <v>369195.87</v>
      </c>
      <c r="O694" s="5">
        <v>369195.87</v>
      </c>
      <c r="P694" s="5"/>
      <c r="Q694" s="16">
        <v>0</v>
      </c>
      <c r="R694" s="5"/>
      <c r="S694" s="17">
        <v>42563</v>
      </c>
      <c r="T694" s="17">
        <v>42563</v>
      </c>
      <c r="U694" s="17">
        <v>42615</v>
      </c>
      <c r="V694" s="17">
        <v>42615</v>
      </c>
      <c r="W694" s="17">
        <v>42563</v>
      </c>
      <c r="X694" s="17">
        <v>42758</v>
      </c>
      <c r="Y694" t="s">
        <v>955</v>
      </c>
      <c r="Z694" t="s">
        <v>818</v>
      </c>
      <c r="AA694" t="s">
        <v>1023</v>
      </c>
      <c r="AB694" t="s">
        <v>1024</v>
      </c>
      <c r="AC694" s="16">
        <v>2</v>
      </c>
      <c r="AD694" t="s">
        <v>795</v>
      </c>
      <c r="AE694" t="s">
        <v>961</v>
      </c>
      <c r="AF694" t="s">
        <v>739</v>
      </c>
      <c r="AG694" t="s">
        <v>993</v>
      </c>
      <c r="AJ694" t="s">
        <v>963</v>
      </c>
      <c r="AK694" t="s">
        <v>996</v>
      </c>
      <c r="AL694" t="s">
        <v>965</v>
      </c>
      <c r="AM694" t="s">
        <v>456</v>
      </c>
      <c r="AP694" t="s">
        <v>966</v>
      </c>
      <c r="AQ694" t="s">
        <v>967</v>
      </c>
      <c r="AR694" t="s">
        <v>968</v>
      </c>
      <c r="AS694" t="s">
        <v>969</v>
      </c>
      <c r="AT694" t="s">
        <v>970</v>
      </c>
      <c r="AU694" t="s">
        <v>3169</v>
      </c>
    </row>
    <row r="695" spans="2:47" ht="11" outlineLevel="1" x14ac:dyDescent="0.15">
      <c r="B695" t="s">
        <v>3170</v>
      </c>
      <c r="C695" t="s">
        <v>3171</v>
      </c>
      <c r="D695" t="s">
        <v>177</v>
      </c>
      <c r="E695" t="s">
        <v>983</v>
      </c>
      <c r="F695" t="s">
        <v>798</v>
      </c>
      <c r="G695" t="s">
        <v>984</v>
      </c>
      <c r="H695" t="s">
        <v>985</v>
      </c>
      <c r="I695" t="s">
        <v>957</v>
      </c>
      <c r="J695" t="s">
        <v>638</v>
      </c>
      <c r="K695" t="s">
        <v>992</v>
      </c>
      <c r="L695" t="s">
        <v>638</v>
      </c>
      <c r="M695" s="5">
        <v>364992</v>
      </c>
      <c r="N695" s="5">
        <v>364992</v>
      </c>
      <c r="O695" s="5">
        <v>364992</v>
      </c>
      <c r="P695" s="5"/>
      <c r="Q695" s="16">
        <v>0</v>
      </c>
      <c r="R695" s="5"/>
      <c r="S695" s="17">
        <v>42544</v>
      </c>
      <c r="T695" s="17">
        <v>42544</v>
      </c>
      <c r="U695" s="17">
        <v>42671</v>
      </c>
      <c r="V695" s="17">
        <v>42671</v>
      </c>
      <c r="W695" s="17">
        <v>42544</v>
      </c>
      <c r="X695" s="17">
        <v>42807</v>
      </c>
      <c r="Y695" t="s">
        <v>959</v>
      </c>
      <c r="Z695" t="s">
        <v>796</v>
      </c>
      <c r="AA695" t="s">
        <v>960</v>
      </c>
      <c r="AC695" s="16">
        <v>1</v>
      </c>
      <c r="AD695" t="s">
        <v>795</v>
      </c>
      <c r="AE695" t="s">
        <v>961</v>
      </c>
      <c r="AF695" t="s">
        <v>743</v>
      </c>
      <c r="AG695" t="s">
        <v>1075</v>
      </c>
      <c r="AJ695" t="s">
        <v>963</v>
      </c>
      <c r="AK695" t="s">
        <v>1076</v>
      </c>
      <c r="AL695" t="s">
        <v>965</v>
      </c>
      <c r="AM695" t="s">
        <v>531</v>
      </c>
      <c r="AP695" t="s">
        <v>966</v>
      </c>
      <c r="AQ695" t="s">
        <v>967</v>
      </c>
      <c r="AR695" t="s">
        <v>968</v>
      </c>
      <c r="AS695" t="s">
        <v>969</v>
      </c>
      <c r="AT695" t="s">
        <v>970</v>
      </c>
      <c r="AU695" t="s">
        <v>3172</v>
      </c>
    </row>
    <row r="696" spans="2:47" ht="11" outlineLevel="1" x14ac:dyDescent="0.15">
      <c r="B696" t="s">
        <v>3173</v>
      </c>
      <c r="C696" t="s">
        <v>3174</v>
      </c>
      <c r="D696" t="s">
        <v>295</v>
      </c>
      <c r="E696" t="s">
        <v>983</v>
      </c>
      <c r="F696" t="s">
        <v>807</v>
      </c>
      <c r="G696" t="s">
        <v>984</v>
      </c>
      <c r="H696" t="s">
        <v>985</v>
      </c>
      <c r="I696" t="s">
        <v>957</v>
      </c>
      <c r="J696" t="s">
        <v>603</v>
      </c>
      <c r="K696" t="s">
        <v>1299</v>
      </c>
      <c r="L696" t="s">
        <v>1380</v>
      </c>
      <c r="M696" s="5">
        <v>363738.45</v>
      </c>
      <c r="N696" s="5">
        <v>369397.24</v>
      </c>
      <c r="O696" s="5">
        <v>369397.24</v>
      </c>
      <c r="P696" s="5"/>
      <c r="Q696" s="16">
        <v>0</v>
      </c>
      <c r="R696" s="5"/>
      <c r="S696" s="17">
        <v>45839</v>
      </c>
      <c r="T696" s="17">
        <v>45839</v>
      </c>
      <c r="U696" s="17">
        <v>45975</v>
      </c>
      <c r="V696" s="17">
        <v>45975</v>
      </c>
      <c r="W696" s="17">
        <v>45839</v>
      </c>
      <c r="X696" s="17">
        <v>46097</v>
      </c>
      <c r="Y696" t="s">
        <v>959</v>
      </c>
      <c r="Z696" t="s">
        <v>796</v>
      </c>
      <c r="AA696" t="s">
        <v>1023</v>
      </c>
      <c r="AB696" t="s">
        <v>1024</v>
      </c>
      <c r="AC696" s="16">
        <v>2</v>
      </c>
      <c r="AD696" t="s">
        <v>829</v>
      </c>
      <c r="AE696" t="s">
        <v>1355</v>
      </c>
      <c r="AF696" t="s">
        <v>740</v>
      </c>
      <c r="AG696" t="s">
        <v>1036</v>
      </c>
      <c r="AH696" t="s">
        <v>994</v>
      </c>
      <c r="AI696" t="s">
        <v>995</v>
      </c>
      <c r="AJ696" t="s">
        <v>978</v>
      </c>
      <c r="AK696" t="s">
        <v>1133</v>
      </c>
      <c r="AL696" t="s">
        <v>965</v>
      </c>
      <c r="AM696" t="s">
        <v>531</v>
      </c>
      <c r="AP696" t="s">
        <v>966</v>
      </c>
      <c r="AQ696" t="s">
        <v>967</v>
      </c>
      <c r="AR696" t="s">
        <v>968</v>
      </c>
      <c r="AS696" t="s">
        <v>969</v>
      </c>
      <c r="AT696" t="s">
        <v>970</v>
      </c>
      <c r="AU696" t="s">
        <v>3175</v>
      </c>
    </row>
    <row r="697" spans="2:47" ht="11" outlineLevel="1" x14ac:dyDescent="0.15">
      <c r="B697" t="s">
        <v>3176</v>
      </c>
      <c r="C697" t="s">
        <v>1149</v>
      </c>
      <c r="D697" t="s">
        <v>211</v>
      </c>
      <c r="E697" t="s">
        <v>983</v>
      </c>
      <c r="F697" t="s">
        <v>807</v>
      </c>
      <c r="G697" t="s">
        <v>984</v>
      </c>
      <c r="H697" t="s">
        <v>985</v>
      </c>
      <c r="I697" t="s">
        <v>957</v>
      </c>
      <c r="J697" t="s">
        <v>610</v>
      </c>
      <c r="K697" t="s">
        <v>1294</v>
      </c>
      <c r="L697" t="s">
        <v>610</v>
      </c>
      <c r="M697" s="5">
        <v>363710.8</v>
      </c>
      <c r="N697" s="5">
        <v>363710.8</v>
      </c>
      <c r="O697" s="5">
        <v>363710.8</v>
      </c>
      <c r="P697" s="5"/>
      <c r="Q697" s="16">
        <v>0</v>
      </c>
      <c r="R697" s="5"/>
      <c r="S697" s="17">
        <v>42977</v>
      </c>
      <c r="T697" s="17">
        <v>42977</v>
      </c>
      <c r="U697" s="17">
        <v>43083</v>
      </c>
      <c r="V697" s="17">
        <v>43083</v>
      </c>
      <c r="W697" s="17">
        <v>42977</v>
      </c>
      <c r="X697" s="17">
        <v>43111</v>
      </c>
      <c r="Y697" t="s">
        <v>955</v>
      </c>
      <c r="Z697" t="s">
        <v>818</v>
      </c>
      <c r="AA697" t="s">
        <v>1023</v>
      </c>
      <c r="AB697" t="s">
        <v>1024</v>
      </c>
      <c r="AC697" s="16">
        <v>4</v>
      </c>
      <c r="AD697" t="s">
        <v>795</v>
      </c>
      <c r="AE697" t="s">
        <v>961</v>
      </c>
      <c r="AF697" t="s">
        <v>739</v>
      </c>
      <c r="AG697" t="s">
        <v>993</v>
      </c>
      <c r="AJ697" t="s">
        <v>963</v>
      </c>
      <c r="AK697" t="s">
        <v>996</v>
      </c>
      <c r="AL697" t="s">
        <v>965</v>
      </c>
      <c r="AM697" t="s">
        <v>456</v>
      </c>
      <c r="AP697" t="s">
        <v>966</v>
      </c>
      <c r="AQ697" t="s">
        <v>967</v>
      </c>
      <c r="AR697" t="s">
        <v>968</v>
      </c>
      <c r="AS697" t="s">
        <v>969</v>
      </c>
      <c r="AT697" t="s">
        <v>970</v>
      </c>
      <c r="AU697" t="s">
        <v>3177</v>
      </c>
    </row>
    <row r="698" spans="2:47" ht="11" outlineLevel="1" x14ac:dyDescent="0.15">
      <c r="B698" t="s">
        <v>3178</v>
      </c>
      <c r="C698" t="s">
        <v>3179</v>
      </c>
      <c r="G698" t="s">
        <v>1140</v>
      </c>
      <c r="H698" t="s">
        <v>1141</v>
      </c>
      <c r="I698" t="s">
        <v>957</v>
      </c>
      <c r="J698" t="s">
        <v>712</v>
      </c>
      <c r="K698" t="s">
        <v>2068</v>
      </c>
      <c r="L698" t="s">
        <v>712</v>
      </c>
      <c r="M698" s="5">
        <v>363389</v>
      </c>
      <c r="N698" s="5">
        <v>363389</v>
      </c>
      <c r="O698" s="5">
        <v>363389</v>
      </c>
      <c r="P698" s="5"/>
      <c r="Q698" s="16">
        <v>0</v>
      </c>
      <c r="R698" s="5"/>
      <c r="S698" s="17">
        <v>45917</v>
      </c>
      <c r="T698" s="17">
        <v>45917</v>
      </c>
      <c r="U698" s="17">
        <v>46142</v>
      </c>
      <c r="V698" s="17">
        <v>46142</v>
      </c>
      <c r="W698" s="17">
        <v>45917</v>
      </c>
      <c r="X698" s="17">
        <v>45993</v>
      </c>
      <c r="Y698" t="s">
        <v>1543</v>
      </c>
      <c r="Z698" t="s">
        <v>826</v>
      </c>
      <c r="AA698" t="s">
        <v>1179</v>
      </c>
      <c r="AC698" s="16">
        <v>1</v>
      </c>
      <c r="AD698" t="s">
        <v>795</v>
      </c>
      <c r="AE698" t="s">
        <v>961</v>
      </c>
      <c r="AF698" t="s">
        <v>2974</v>
      </c>
      <c r="AG698" t="s">
        <v>2975</v>
      </c>
      <c r="AJ698" t="s">
        <v>963</v>
      </c>
      <c r="AK698" t="s">
        <v>964</v>
      </c>
      <c r="AL698" t="s">
        <v>965</v>
      </c>
      <c r="AM698" t="s">
        <v>531</v>
      </c>
      <c r="AP698" t="s">
        <v>966</v>
      </c>
      <c r="AQ698" t="s">
        <v>967</v>
      </c>
      <c r="AR698" t="s">
        <v>968</v>
      </c>
      <c r="AS698" t="s">
        <v>969</v>
      </c>
      <c r="AT698" t="s">
        <v>970</v>
      </c>
      <c r="AU698" t="s">
        <v>3180</v>
      </c>
    </row>
    <row r="699" spans="2:47" ht="11" outlineLevel="1" x14ac:dyDescent="0.15">
      <c r="B699" t="s">
        <v>3181</v>
      </c>
      <c r="C699" t="s">
        <v>3182</v>
      </c>
      <c r="G699" t="s">
        <v>955</v>
      </c>
      <c r="H699" t="s">
        <v>956</v>
      </c>
      <c r="I699" t="s">
        <v>957</v>
      </c>
      <c r="J699" t="s">
        <v>3183</v>
      </c>
      <c r="K699" t="s">
        <v>3184</v>
      </c>
      <c r="L699" t="s">
        <v>3185</v>
      </c>
      <c r="M699" s="5">
        <v>361373</v>
      </c>
      <c r="N699" s="5">
        <v>361373</v>
      </c>
      <c r="O699" s="5">
        <v>381673</v>
      </c>
      <c r="P699" s="5"/>
      <c r="Q699" s="16">
        <v>0</v>
      </c>
      <c r="R699" s="5"/>
      <c r="S699" s="17">
        <v>42500</v>
      </c>
      <c r="T699" s="17">
        <v>42500</v>
      </c>
      <c r="U699" s="17">
        <v>42562</v>
      </c>
      <c r="V699" s="17">
        <v>42562</v>
      </c>
      <c r="W699" s="17">
        <v>42500</v>
      </c>
      <c r="X699" s="17">
        <v>42558</v>
      </c>
      <c r="Y699" t="s">
        <v>959</v>
      </c>
      <c r="Z699" t="s">
        <v>796</v>
      </c>
      <c r="AA699" t="s">
        <v>960</v>
      </c>
      <c r="AC699" s="16">
        <v>3</v>
      </c>
      <c r="AD699" t="s">
        <v>795</v>
      </c>
      <c r="AE699" t="s">
        <v>961</v>
      </c>
      <c r="AF699" t="s">
        <v>748</v>
      </c>
      <c r="AG699" t="s">
        <v>1057</v>
      </c>
      <c r="AJ699" t="s">
        <v>963</v>
      </c>
      <c r="AK699" t="s">
        <v>964</v>
      </c>
      <c r="AL699" t="s">
        <v>1340</v>
      </c>
      <c r="AM699" t="s">
        <v>531</v>
      </c>
      <c r="AP699" t="s">
        <v>966</v>
      </c>
      <c r="AQ699" t="s">
        <v>967</v>
      </c>
      <c r="AR699" t="s">
        <v>968</v>
      </c>
      <c r="AS699" t="s">
        <v>969</v>
      </c>
      <c r="AT699" t="s">
        <v>970</v>
      </c>
      <c r="AU699" t="s">
        <v>3186</v>
      </c>
    </row>
    <row r="700" spans="2:47" ht="11" outlineLevel="1" x14ac:dyDescent="0.15">
      <c r="B700" t="s">
        <v>3187</v>
      </c>
      <c r="C700" t="s">
        <v>3188</v>
      </c>
      <c r="D700" t="s">
        <v>186</v>
      </c>
      <c r="E700" t="s">
        <v>983</v>
      </c>
      <c r="F700" t="s">
        <v>807</v>
      </c>
      <c r="G700" t="s">
        <v>984</v>
      </c>
      <c r="H700" t="s">
        <v>985</v>
      </c>
      <c r="I700" t="s">
        <v>957</v>
      </c>
      <c r="J700" t="s">
        <v>604</v>
      </c>
      <c r="K700" t="s">
        <v>1088</v>
      </c>
      <c r="L700" t="s">
        <v>604</v>
      </c>
      <c r="M700" s="5">
        <v>361271.96</v>
      </c>
      <c r="N700" s="5">
        <v>361271.96</v>
      </c>
      <c r="O700" s="5">
        <v>361271.96</v>
      </c>
      <c r="P700" s="5"/>
      <c r="Q700" s="16">
        <v>0</v>
      </c>
      <c r="R700" s="5"/>
      <c r="S700" s="17">
        <v>43902</v>
      </c>
      <c r="T700" s="17">
        <v>43902</v>
      </c>
      <c r="U700" s="17">
        <v>44057</v>
      </c>
      <c r="V700" s="17">
        <v>44057</v>
      </c>
      <c r="W700" s="17">
        <v>43902</v>
      </c>
      <c r="X700" s="17">
        <v>44129</v>
      </c>
      <c r="Y700" t="s">
        <v>955</v>
      </c>
      <c r="Z700" t="s">
        <v>818</v>
      </c>
      <c r="AA700" t="s">
        <v>1023</v>
      </c>
      <c r="AB700" t="s">
        <v>1024</v>
      </c>
      <c r="AC700" s="16">
        <v>3</v>
      </c>
      <c r="AD700" t="s">
        <v>795</v>
      </c>
      <c r="AE700" t="s">
        <v>961</v>
      </c>
      <c r="AF700" t="s">
        <v>739</v>
      </c>
      <c r="AG700" t="s">
        <v>993</v>
      </c>
      <c r="AH700" t="s">
        <v>1193</v>
      </c>
      <c r="AI700" t="s">
        <v>1194</v>
      </c>
      <c r="AJ700" t="s">
        <v>978</v>
      </c>
      <c r="AK700" t="s">
        <v>996</v>
      </c>
      <c r="AL700" t="s">
        <v>965</v>
      </c>
      <c r="AM700" t="s">
        <v>456</v>
      </c>
      <c r="AP700" t="s">
        <v>966</v>
      </c>
      <c r="AQ700" t="s">
        <v>967</v>
      </c>
      <c r="AR700" t="s">
        <v>968</v>
      </c>
      <c r="AS700" t="s">
        <v>969</v>
      </c>
      <c r="AT700" t="s">
        <v>970</v>
      </c>
      <c r="AU700" t="s">
        <v>3189</v>
      </c>
    </row>
    <row r="701" spans="2:47" ht="11" outlineLevel="1" x14ac:dyDescent="0.15">
      <c r="B701" t="s">
        <v>3190</v>
      </c>
      <c r="C701" t="s">
        <v>1199</v>
      </c>
      <c r="D701" t="s">
        <v>179</v>
      </c>
      <c r="E701" t="s">
        <v>983</v>
      </c>
      <c r="F701" t="s">
        <v>807</v>
      </c>
      <c r="G701" t="s">
        <v>984</v>
      </c>
      <c r="H701" t="s">
        <v>985</v>
      </c>
      <c r="I701" t="s">
        <v>957</v>
      </c>
      <c r="J701" t="s">
        <v>603</v>
      </c>
      <c r="K701" t="s">
        <v>1299</v>
      </c>
      <c r="L701" t="s">
        <v>603</v>
      </c>
      <c r="M701" s="5">
        <v>361094.68</v>
      </c>
      <c r="N701" s="5">
        <v>361094.68</v>
      </c>
      <c r="O701" s="5">
        <v>361094.68</v>
      </c>
      <c r="P701" s="5"/>
      <c r="Q701" s="16">
        <v>0</v>
      </c>
      <c r="R701" s="5"/>
      <c r="S701" s="17">
        <v>42636</v>
      </c>
      <c r="T701" s="17">
        <v>42636</v>
      </c>
      <c r="U701" s="17">
        <v>42793</v>
      </c>
      <c r="V701" s="17">
        <v>42793</v>
      </c>
      <c r="W701" s="17">
        <v>42636</v>
      </c>
      <c r="X701" s="17">
        <v>42851</v>
      </c>
      <c r="Y701" t="s">
        <v>955</v>
      </c>
      <c r="Z701" t="s">
        <v>818</v>
      </c>
      <c r="AA701" t="s">
        <v>1023</v>
      </c>
      <c r="AB701" t="s">
        <v>1024</v>
      </c>
      <c r="AC701" s="16">
        <v>5</v>
      </c>
      <c r="AD701" t="s">
        <v>795</v>
      </c>
      <c r="AE701" t="s">
        <v>961</v>
      </c>
      <c r="AF701" t="s">
        <v>739</v>
      </c>
      <c r="AG701" t="s">
        <v>993</v>
      </c>
      <c r="AJ701" t="s">
        <v>963</v>
      </c>
      <c r="AK701" t="s">
        <v>996</v>
      </c>
      <c r="AL701" t="s">
        <v>965</v>
      </c>
      <c r="AM701" t="s">
        <v>456</v>
      </c>
      <c r="AP701" t="s">
        <v>966</v>
      </c>
      <c r="AQ701" t="s">
        <v>967</v>
      </c>
      <c r="AR701" t="s">
        <v>968</v>
      </c>
      <c r="AS701" t="s">
        <v>969</v>
      </c>
      <c r="AT701" t="s">
        <v>970</v>
      </c>
      <c r="AU701" t="s">
        <v>3191</v>
      </c>
    </row>
    <row r="702" spans="2:47" ht="11" outlineLevel="1" x14ac:dyDescent="0.15">
      <c r="B702" t="s">
        <v>3192</v>
      </c>
      <c r="C702" t="s">
        <v>3193</v>
      </c>
      <c r="D702" t="s">
        <v>179</v>
      </c>
      <c r="E702" t="s">
        <v>983</v>
      </c>
      <c r="F702" t="s">
        <v>807</v>
      </c>
      <c r="G702" t="s">
        <v>984</v>
      </c>
      <c r="H702" t="s">
        <v>985</v>
      </c>
      <c r="I702" t="s">
        <v>957</v>
      </c>
      <c r="J702" t="s">
        <v>603</v>
      </c>
      <c r="K702" t="s">
        <v>1299</v>
      </c>
      <c r="L702" t="s">
        <v>603</v>
      </c>
      <c r="M702" s="5">
        <v>358903.24</v>
      </c>
      <c r="N702" s="5">
        <v>358903.24</v>
      </c>
      <c r="O702" s="5">
        <v>358903.24</v>
      </c>
      <c r="P702" s="5"/>
      <c r="Q702" s="16">
        <v>0</v>
      </c>
      <c r="R702" s="5"/>
      <c r="S702" s="17">
        <v>43347</v>
      </c>
      <c r="T702" s="17">
        <v>43347</v>
      </c>
      <c r="U702" s="17">
        <v>43563</v>
      </c>
      <c r="V702" s="17">
        <v>43563</v>
      </c>
      <c r="W702" s="17">
        <v>43347</v>
      </c>
      <c r="X702" s="17">
        <v>43675</v>
      </c>
      <c r="Y702" t="s">
        <v>955</v>
      </c>
      <c r="Z702" t="s">
        <v>818</v>
      </c>
      <c r="AA702" t="s">
        <v>1023</v>
      </c>
      <c r="AB702" t="s">
        <v>1024</v>
      </c>
      <c r="AC702" s="16">
        <v>5</v>
      </c>
      <c r="AD702" t="s">
        <v>795</v>
      </c>
      <c r="AE702" t="s">
        <v>961</v>
      </c>
      <c r="AF702" t="s">
        <v>739</v>
      </c>
      <c r="AG702" t="s">
        <v>993</v>
      </c>
      <c r="AJ702" t="s">
        <v>963</v>
      </c>
      <c r="AK702" t="s">
        <v>996</v>
      </c>
      <c r="AL702" t="s">
        <v>965</v>
      </c>
      <c r="AM702" t="s">
        <v>456</v>
      </c>
      <c r="AP702" t="s">
        <v>966</v>
      </c>
      <c r="AQ702" t="s">
        <v>967</v>
      </c>
      <c r="AR702" t="s">
        <v>968</v>
      </c>
      <c r="AS702" t="s">
        <v>969</v>
      </c>
      <c r="AT702" t="s">
        <v>970</v>
      </c>
      <c r="AU702" t="s">
        <v>3194</v>
      </c>
    </row>
    <row r="703" spans="2:47" ht="11" outlineLevel="1" x14ac:dyDescent="0.15">
      <c r="B703" t="s">
        <v>3195</v>
      </c>
      <c r="C703" t="s">
        <v>2190</v>
      </c>
      <c r="D703" t="s">
        <v>297</v>
      </c>
      <c r="E703" t="s">
        <v>983</v>
      </c>
      <c r="F703" t="s">
        <v>798</v>
      </c>
      <c r="G703" t="s">
        <v>984</v>
      </c>
      <c r="H703" t="s">
        <v>985</v>
      </c>
      <c r="I703" t="s">
        <v>957</v>
      </c>
      <c r="J703" t="s">
        <v>661</v>
      </c>
      <c r="K703" t="s">
        <v>2293</v>
      </c>
      <c r="L703" t="s">
        <v>661</v>
      </c>
      <c r="M703" s="5">
        <v>358642.9</v>
      </c>
      <c r="N703" s="5">
        <v>358642.9</v>
      </c>
      <c r="O703" s="5">
        <v>358642.9</v>
      </c>
      <c r="P703" s="5"/>
      <c r="Q703" s="16">
        <v>0</v>
      </c>
      <c r="R703" s="5"/>
      <c r="S703" s="17">
        <v>42257</v>
      </c>
      <c r="T703" s="17">
        <v>42257</v>
      </c>
      <c r="U703" s="17">
        <v>42377</v>
      </c>
      <c r="V703" s="17">
        <v>42377</v>
      </c>
      <c r="W703" s="17">
        <v>42257</v>
      </c>
      <c r="X703" s="17">
        <v>42521</v>
      </c>
      <c r="Y703" t="s">
        <v>955</v>
      </c>
      <c r="Z703" t="s">
        <v>818</v>
      </c>
      <c r="AA703" t="s">
        <v>960</v>
      </c>
      <c r="AC703" s="16">
        <v>1</v>
      </c>
      <c r="AD703" t="s">
        <v>795</v>
      </c>
      <c r="AE703" t="s">
        <v>961</v>
      </c>
      <c r="AF703" t="s">
        <v>740</v>
      </c>
      <c r="AG703" t="s">
        <v>1036</v>
      </c>
      <c r="AJ703" t="s">
        <v>963</v>
      </c>
      <c r="AK703" t="s">
        <v>964</v>
      </c>
      <c r="AL703" t="s">
        <v>965</v>
      </c>
      <c r="AM703" t="s">
        <v>456</v>
      </c>
      <c r="AP703" t="s">
        <v>966</v>
      </c>
      <c r="AQ703" t="s">
        <v>967</v>
      </c>
      <c r="AR703" t="s">
        <v>968</v>
      </c>
      <c r="AS703" t="s">
        <v>969</v>
      </c>
      <c r="AT703" t="s">
        <v>970</v>
      </c>
      <c r="AU703" t="s">
        <v>3196</v>
      </c>
    </row>
    <row r="704" spans="2:47" ht="11" outlineLevel="1" x14ac:dyDescent="0.15">
      <c r="B704" t="s">
        <v>3197</v>
      </c>
      <c r="C704" t="s">
        <v>2093</v>
      </c>
      <c r="D704" t="s">
        <v>209</v>
      </c>
      <c r="E704" t="s">
        <v>983</v>
      </c>
      <c r="F704" t="s">
        <v>807</v>
      </c>
      <c r="G704" t="s">
        <v>984</v>
      </c>
      <c r="H704" t="s">
        <v>985</v>
      </c>
      <c r="I704" t="s">
        <v>957</v>
      </c>
      <c r="J704" t="s">
        <v>603</v>
      </c>
      <c r="K704" t="s">
        <v>1299</v>
      </c>
      <c r="L704" t="s">
        <v>603</v>
      </c>
      <c r="M704" s="5">
        <v>356046.06</v>
      </c>
      <c r="N704" s="5">
        <v>356046.06</v>
      </c>
      <c r="O704" s="5">
        <v>356046.06</v>
      </c>
      <c r="P704" s="5"/>
      <c r="Q704" s="16">
        <v>0</v>
      </c>
      <c r="R704" s="5"/>
      <c r="S704" s="17">
        <v>42269</v>
      </c>
      <c r="T704" s="17">
        <v>42269</v>
      </c>
      <c r="U704" s="17">
        <v>42391</v>
      </c>
      <c r="V704" s="17">
        <v>42391</v>
      </c>
      <c r="W704" s="17">
        <v>42269</v>
      </c>
      <c r="X704" s="17">
        <v>42404</v>
      </c>
      <c r="Y704" t="s">
        <v>955</v>
      </c>
      <c r="Z704" t="s">
        <v>818</v>
      </c>
      <c r="AA704" t="s">
        <v>1023</v>
      </c>
      <c r="AB704" t="s">
        <v>1024</v>
      </c>
      <c r="AC704" s="16">
        <v>3</v>
      </c>
      <c r="AD704" t="s">
        <v>795</v>
      </c>
      <c r="AE704" t="s">
        <v>961</v>
      </c>
      <c r="AF704" t="s">
        <v>743</v>
      </c>
      <c r="AG704" t="s">
        <v>1075</v>
      </c>
      <c r="AJ704" t="s">
        <v>963</v>
      </c>
      <c r="AK704" t="s">
        <v>1076</v>
      </c>
      <c r="AL704" t="s">
        <v>965</v>
      </c>
      <c r="AM704" t="s">
        <v>456</v>
      </c>
      <c r="AP704" t="s">
        <v>966</v>
      </c>
      <c r="AQ704" t="s">
        <v>967</v>
      </c>
      <c r="AR704" t="s">
        <v>968</v>
      </c>
      <c r="AS704" t="s">
        <v>969</v>
      </c>
      <c r="AT704" t="s">
        <v>970</v>
      </c>
      <c r="AU704" t="s">
        <v>3198</v>
      </c>
    </row>
    <row r="705" spans="2:47" ht="11" outlineLevel="1" x14ac:dyDescent="0.15">
      <c r="B705" t="s">
        <v>3199</v>
      </c>
      <c r="C705" t="s">
        <v>3200</v>
      </c>
      <c r="D705" t="s">
        <v>3201</v>
      </c>
      <c r="E705" t="s">
        <v>983</v>
      </c>
      <c r="F705" t="s">
        <v>807</v>
      </c>
      <c r="G705" t="s">
        <v>984</v>
      </c>
      <c r="H705" t="s">
        <v>985</v>
      </c>
      <c r="I705" t="s">
        <v>957</v>
      </c>
      <c r="J705" t="s">
        <v>621</v>
      </c>
      <c r="K705" t="s">
        <v>1819</v>
      </c>
      <c r="L705" t="s">
        <v>1722</v>
      </c>
      <c r="M705" s="5">
        <v>354695</v>
      </c>
      <c r="N705" s="5">
        <v>354695</v>
      </c>
      <c r="O705" s="5">
        <v>354695</v>
      </c>
      <c r="P705" s="5"/>
      <c r="Q705" s="16">
        <v>0</v>
      </c>
      <c r="R705" s="5"/>
      <c r="S705" s="17">
        <v>44651</v>
      </c>
      <c r="T705" s="17">
        <v>44651</v>
      </c>
      <c r="U705" s="17">
        <v>44799</v>
      </c>
      <c r="V705" s="17">
        <v>44799</v>
      </c>
      <c r="W705" s="17">
        <v>44651</v>
      </c>
      <c r="X705" s="17">
        <v>44824</v>
      </c>
      <c r="Y705" t="s">
        <v>959</v>
      </c>
      <c r="Z705" t="s">
        <v>796</v>
      </c>
      <c r="AA705" t="s">
        <v>1023</v>
      </c>
      <c r="AB705" t="s">
        <v>1024</v>
      </c>
      <c r="AC705" s="16">
        <v>2</v>
      </c>
      <c r="AD705" t="s">
        <v>829</v>
      </c>
      <c r="AE705" t="s">
        <v>1355</v>
      </c>
      <c r="AF705" t="s">
        <v>740</v>
      </c>
      <c r="AG705" t="s">
        <v>1036</v>
      </c>
      <c r="AJ705" t="s">
        <v>963</v>
      </c>
      <c r="AK705" t="s">
        <v>1133</v>
      </c>
      <c r="AL705" t="s">
        <v>965</v>
      </c>
      <c r="AM705" t="s">
        <v>456</v>
      </c>
      <c r="AP705" t="s">
        <v>966</v>
      </c>
      <c r="AQ705" t="s">
        <v>967</v>
      </c>
      <c r="AR705" t="s">
        <v>968</v>
      </c>
      <c r="AS705" t="s">
        <v>969</v>
      </c>
      <c r="AT705" t="s">
        <v>970</v>
      </c>
      <c r="AU705" t="s">
        <v>3202</v>
      </c>
    </row>
    <row r="706" spans="2:47" ht="11" outlineLevel="1" x14ac:dyDescent="0.15">
      <c r="B706" t="s">
        <v>3203</v>
      </c>
      <c r="C706" t="s">
        <v>3204</v>
      </c>
      <c r="G706" t="s">
        <v>1140</v>
      </c>
      <c r="H706" t="s">
        <v>1141</v>
      </c>
      <c r="I706" t="s">
        <v>957</v>
      </c>
      <c r="J706" t="s">
        <v>3205</v>
      </c>
      <c r="K706" t="s">
        <v>3206</v>
      </c>
      <c r="L706" t="s">
        <v>3207</v>
      </c>
      <c r="M706" s="5">
        <v>354082.5</v>
      </c>
      <c r="N706" s="5">
        <v>354082.5</v>
      </c>
      <c r="O706" s="5">
        <v>354082.5</v>
      </c>
      <c r="P706" s="5"/>
      <c r="Q706" s="16">
        <v>0</v>
      </c>
      <c r="R706" s="5"/>
      <c r="S706" s="17">
        <v>43587</v>
      </c>
      <c r="T706" s="17">
        <v>43587</v>
      </c>
      <c r="U706" s="17">
        <v>43987</v>
      </c>
      <c r="V706" s="17">
        <v>43987</v>
      </c>
      <c r="W706" s="17">
        <v>43587</v>
      </c>
      <c r="X706" s="17">
        <v>44434</v>
      </c>
      <c r="Y706" t="s">
        <v>1178</v>
      </c>
      <c r="Z706" t="s">
        <v>825</v>
      </c>
      <c r="AA706" t="s">
        <v>1179</v>
      </c>
      <c r="AC706" s="16">
        <v>1</v>
      </c>
      <c r="AD706" t="s">
        <v>795</v>
      </c>
      <c r="AE706" t="s">
        <v>961</v>
      </c>
      <c r="AF706" t="s">
        <v>3208</v>
      </c>
      <c r="AG706" t="s">
        <v>3209</v>
      </c>
      <c r="AH706" t="s">
        <v>1058</v>
      </c>
      <c r="AI706" t="s">
        <v>1059</v>
      </c>
      <c r="AJ706" t="s">
        <v>978</v>
      </c>
      <c r="AK706" t="s">
        <v>964</v>
      </c>
      <c r="AL706" t="s">
        <v>1340</v>
      </c>
      <c r="AM706" t="s">
        <v>531</v>
      </c>
      <c r="AP706" t="s">
        <v>966</v>
      </c>
      <c r="AQ706" t="s">
        <v>967</v>
      </c>
      <c r="AR706" t="s">
        <v>968</v>
      </c>
      <c r="AS706" t="s">
        <v>969</v>
      </c>
      <c r="AT706" t="s">
        <v>970</v>
      </c>
      <c r="AU706" t="s">
        <v>3210</v>
      </c>
    </row>
    <row r="707" spans="2:47" ht="11" outlineLevel="1" x14ac:dyDescent="0.15">
      <c r="B707" t="s">
        <v>3211</v>
      </c>
      <c r="C707" t="s">
        <v>3212</v>
      </c>
      <c r="G707" t="s">
        <v>1140</v>
      </c>
      <c r="H707" t="s">
        <v>1141</v>
      </c>
      <c r="I707" t="s">
        <v>957</v>
      </c>
      <c r="J707" t="s">
        <v>691</v>
      </c>
      <c r="K707" t="s">
        <v>1807</v>
      </c>
      <c r="L707" t="s">
        <v>691</v>
      </c>
      <c r="M707" s="5">
        <v>353730</v>
      </c>
      <c r="N707" s="5">
        <v>353730</v>
      </c>
      <c r="O707" s="5">
        <v>353730</v>
      </c>
      <c r="P707" s="5"/>
      <c r="Q707" s="16">
        <v>0</v>
      </c>
      <c r="R707" s="5"/>
      <c r="S707" s="17">
        <v>43854</v>
      </c>
      <c r="T707" s="17">
        <v>43854</v>
      </c>
      <c r="U707" s="17">
        <v>44193</v>
      </c>
      <c r="V707" s="17">
        <v>44193</v>
      </c>
      <c r="W707" s="17">
        <v>43854</v>
      </c>
      <c r="X707" s="17">
        <v>43854</v>
      </c>
      <c r="Y707" t="s">
        <v>1178</v>
      </c>
      <c r="Z707" t="s">
        <v>825</v>
      </c>
      <c r="AA707" t="s">
        <v>1179</v>
      </c>
      <c r="AC707" s="16">
        <v>3</v>
      </c>
      <c r="AD707" t="s">
        <v>803</v>
      </c>
      <c r="AE707" t="s">
        <v>974</v>
      </c>
      <c r="AF707" t="s">
        <v>738</v>
      </c>
      <c r="AG707" t="s">
        <v>988</v>
      </c>
      <c r="AH707" t="s">
        <v>1202</v>
      </c>
      <c r="AI707" t="s">
        <v>1203</v>
      </c>
      <c r="AJ707" t="s">
        <v>978</v>
      </c>
      <c r="AK707" t="s">
        <v>1928</v>
      </c>
      <c r="AL707" t="s">
        <v>965</v>
      </c>
      <c r="AM707" t="s">
        <v>531</v>
      </c>
      <c r="AP707" t="s">
        <v>966</v>
      </c>
      <c r="AQ707" t="s">
        <v>967</v>
      </c>
      <c r="AR707" t="s">
        <v>968</v>
      </c>
      <c r="AS707" t="s">
        <v>969</v>
      </c>
      <c r="AT707" t="s">
        <v>970</v>
      </c>
      <c r="AU707" t="s">
        <v>3213</v>
      </c>
    </row>
    <row r="708" spans="2:47" ht="11" outlineLevel="1" x14ac:dyDescent="0.15">
      <c r="B708" t="s">
        <v>3214</v>
      </c>
      <c r="C708" t="s">
        <v>3215</v>
      </c>
      <c r="G708" t="s">
        <v>1140</v>
      </c>
      <c r="H708" t="s">
        <v>1141</v>
      </c>
      <c r="I708" t="s">
        <v>957</v>
      </c>
      <c r="J708" t="s">
        <v>3216</v>
      </c>
      <c r="K708" t="s">
        <v>3217</v>
      </c>
      <c r="L708" t="s">
        <v>3218</v>
      </c>
      <c r="M708" s="5">
        <v>353542</v>
      </c>
      <c r="N708" s="5">
        <v>353542</v>
      </c>
      <c r="O708" s="5">
        <v>353542</v>
      </c>
      <c r="P708" s="5">
        <v>353542</v>
      </c>
      <c r="Q708" s="16">
        <v>0</v>
      </c>
      <c r="R708" s="5"/>
      <c r="S708" s="17">
        <v>45100</v>
      </c>
      <c r="T708" s="17">
        <v>45100</v>
      </c>
      <c r="U708" s="17">
        <v>45121</v>
      </c>
      <c r="V708" s="17">
        <v>45121</v>
      </c>
      <c r="W708" s="17">
        <v>45100</v>
      </c>
      <c r="X708" s="17">
        <v>45100</v>
      </c>
      <c r="Y708" t="s">
        <v>984</v>
      </c>
      <c r="Z708" t="s">
        <v>804</v>
      </c>
      <c r="AA708" t="s">
        <v>1000</v>
      </c>
      <c r="AC708" s="16">
        <v>1</v>
      </c>
      <c r="AD708" t="s">
        <v>795</v>
      </c>
      <c r="AE708" t="s">
        <v>961</v>
      </c>
      <c r="AF708" t="s">
        <v>3219</v>
      </c>
      <c r="AG708" t="s">
        <v>3220</v>
      </c>
      <c r="AH708" t="s">
        <v>1058</v>
      </c>
      <c r="AI708" t="s">
        <v>1059</v>
      </c>
      <c r="AJ708" t="s">
        <v>978</v>
      </c>
      <c r="AK708" t="s">
        <v>964</v>
      </c>
      <c r="AL708" t="s">
        <v>1340</v>
      </c>
      <c r="AM708" t="s">
        <v>531</v>
      </c>
      <c r="AP708" t="s">
        <v>966</v>
      </c>
      <c r="AQ708" t="s">
        <v>967</v>
      </c>
      <c r="AR708" t="s">
        <v>968</v>
      </c>
      <c r="AS708" t="s">
        <v>969</v>
      </c>
      <c r="AT708" t="s">
        <v>970</v>
      </c>
      <c r="AU708" t="s">
        <v>3221</v>
      </c>
    </row>
    <row r="709" spans="2:47" ht="11" outlineLevel="1" x14ac:dyDescent="0.15">
      <c r="B709" t="s">
        <v>3222</v>
      </c>
      <c r="C709" t="s">
        <v>3223</v>
      </c>
      <c r="G709" t="s">
        <v>955</v>
      </c>
      <c r="H709" t="s">
        <v>956</v>
      </c>
      <c r="I709" t="s">
        <v>957</v>
      </c>
      <c r="J709" t="s">
        <v>634</v>
      </c>
      <c r="K709" t="s">
        <v>1670</v>
      </c>
      <c r="L709" t="s">
        <v>634</v>
      </c>
      <c r="M709" s="5">
        <v>353074.56</v>
      </c>
      <c r="N709" s="5">
        <v>353074.56</v>
      </c>
      <c r="O709" s="5">
        <v>427646.06</v>
      </c>
      <c r="P709" s="5"/>
      <c r="Q709" s="16">
        <v>0</v>
      </c>
      <c r="R709" s="5"/>
      <c r="S709" s="17">
        <v>43818</v>
      </c>
      <c r="T709" s="17">
        <v>43817</v>
      </c>
      <c r="U709" s="17">
        <v>43959</v>
      </c>
      <c r="V709" s="17">
        <v>43959</v>
      </c>
      <c r="W709" s="17">
        <v>43818</v>
      </c>
      <c r="X709" s="17">
        <v>43943</v>
      </c>
      <c r="Y709" t="s">
        <v>955</v>
      </c>
      <c r="Z709" t="s">
        <v>818</v>
      </c>
      <c r="AA709" t="s">
        <v>960</v>
      </c>
      <c r="AC709" s="16">
        <v>1</v>
      </c>
      <c r="AD709" t="s">
        <v>795</v>
      </c>
      <c r="AE709" t="s">
        <v>961</v>
      </c>
      <c r="AF709" t="s">
        <v>745</v>
      </c>
      <c r="AG709" t="s">
        <v>1071</v>
      </c>
      <c r="AH709" t="s">
        <v>1058</v>
      </c>
      <c r="AI709" t="s">
        <v>1059</v>
      </c>
      <c r="AJ709" t="s">
        <v>978</v>
      </c>
      <c r="AK709" t="s">
        <v>964</v>
      </c>
      <c r="AL709" t="s">
        <v>965</v>
      </c>
      <c r="AM709" t="s">
        <v>531</v>
      </c>
      <c r="AP709" t="s">
        <v>966</v>
      </c>
      <c r="AQ709" t="s">
        <v>967</v>
      </c>
      <c r="AR709" t="s">
        <v>968</v>
      </c>
      <c r="AS709" t="s">
        <v>969</v>
      </c>
      <c r="AT709" t="s">
        <v>970</v>
      </c>
      <c r="AU709" t="s">
        <v>3224</v>
      </c>
    </row>
    <row r="710" spans="2:47" ht="11" outlineLevel="1" x14ac:dyDescent="0.15">
      <c r="B710" t="s">
        <v>3225</v>
      </c>
      <c r="C710" t="s">
        <v>1322</v>
      </c>
      <c r="D710" t="s">
        <v>297</v>
      </c>
      <c r="E710" t="s">
        <v>983</v>
      </c>
      <c r="F710" t="s">
        <v>798</v>
      </c>
      <c r="G710" t="s">
        <v>984</v>
      </c>
      <c r="H710" t="s">
        <v>985</v>
      </c>
      <c r="I710" t="s">
        <v>957</v>
      </c>
      <c r="J710" t="s">
        <v>661</v>
      </c>
      <c r="K710" t="s">
        <v>2293</v>
      </c>
      <c r="L710" t="s">
        <v>661</v>
      </c>
      <c r="M710" s="5">
        <v>349660</v>
      </c>
      <c r="N710" s="5">
        <v>349660</v>
      </c>
      <c r="O710" s="5">
        <v>349660</v>
      </c>
      <c r="P710" s="5"/>
      <c r="Q710" s="16">
        <v>0</v>
      </c>
      <c r="R710" s="5"/>
      <c r="S710" s="17">
        <v>42171</v>
      </c>
      <c r="T710" s="17">
        <v>42171</v>
      </c>
      <c r="U710" s="17">
        <v>42247</v>
      </c>
      <c r="V710" s="17">
        <v>42247</v>
      </c>
      <c r="W710" s="17">
        <v>42171</v>
      </c>
      <c r="X710" s="17">
        <v>42171</v>
      </c>
      <c r="Y710" t="s">
        <v>955</v>
      </c>
      <c r="Z710" t="s">
        <v>818</v>
      </c>
      <c r="AA710" t="s">
        <v>960</v>
      </c>
      <c r="AC710" s="16">
        <v>1</v>
      </c>
      <c r="AD710" t="s">
        <v>795</v>
      </c>
      <c r="AE710" t="s">
        <v>961</v>
      </c>
      <c r="AF710" t="s">
        <v>740</v>
      </c>
      <c r="AG710" t="s">
        <v>1036</v>
      </c>
      <c r="AJ710" t="s">
        <v>963</v>
      </c>
      <c r="AK710" t="s">
        <v>964</v>
      </c>
      <c r="AL710" t="s">
        <v>965</v>
      </c>
      <c r="AM710" t="s">
        <v>456</v>
      </c>
      <c r="AP710" t="s">
        <v>966</v>
      </c>
      <c r="AQ710" t="s">
        <v>967</v>
      </c>
      <c r="AR710" t="s">
        <v>968</v>
      </c>
      <c r="AS710" t="s">
        <v>969</v>
      </c>
      <c r="AT710" t="s">
        <v>970</v>
      </c>
      <c r="AU710" t="s">
        <v>3226</v>
      </c>
    </row>
    <row r="711" spans="2:47" ht="11" outlineLevel="1" x14ac:dyDescent="0.15">
      <c r="B711" t="s">
        <v>3227</v>
      </c>
      <c r="C711" t="s">
        <v>3228</v>
      </c>
      <c r="G711" t="s">
        <v>1140</v>
      </c>
      <c r="H711" t="s">
        <v>1141</v>
      </c>
      <c r="I711" t="s">
        <v>957</v>
      </c>
      <c r="J711" t="s">
        <v>2712</v>
      </c>
      <c r="K711" t="s">
        <v>2713</v>
      </c>
      <c r="L711" t="s">
        <v>2712</v>
      </c>
      <c r="M711" s="5">
        <v>348842.02</v>
      </c>
      <c r="N711" s="5">
        <v>348842.02</v>
      </c>
      <c r="O711" s="5">
        <v>348842.02</v>
      </c>
      <c r="P711" s="5"/>
      <c r="Q711" s="16">
        <v>0</v>
      </c>
      <c r="R711" s="5"/>
      <c r="S711" s="17">
        <v>43021</v>
      </c>
      <c r="T711" s="17">
        <v>43021</v>
      </c>
      <c r="U711" s="17">
        <v>43288</v>
      </c>
      <c r="V711" s="17">
        <v>43288</v>
      </c>
      <c r="W711" s="17">
        <v>43021</v>
      </c>
      <c r="X711" s="17">
        <v>43021</v>
      </c>
      <c r="Y711" t="s">
        <v>1543</v>
      </c>
      <c r="Z711" t="s">
        <v>826</v>
      </c>
      <c r="AA711" t="s">
        <v>1179</v>
      </c>
      <c r="AC711" s="16">
        <v>1</v>
      </c>
      <c r="AD711" t="s">
        <v>865</v>
      </c>
      <c r="AE711" t="s">
        <v>1683</v>
      </c>
      <c r="AF711" t="s">
        <v>750</v>
      </c>
      <c r="AG711" t="s">
        <v>1515</v>
      </c>
      <c r="AJ711" t="s">
        <v>963</v>
      </c>
      <c r="AK711" t="s">
        <v>1516</v>
      </c>
      <c r="AL711" t="s">
        <v>965</v>
      </c>
      <c r="AM711" t="s">
        <v>531</v>
      </c>
      <c r="AP711" t="s">
        <v>966</v>
      </c>
      <c r="AQ711" t="s">
        <v>967</v>
      </c>
      <c r="AR711" t="s">
        <v>968</v>
      </c>
      <c r="AS711" t="s">
        <v>969</v>
      </c>
      <c r="AT711" t="s">
        <v>970</v>
      </c>
      <c r="AU711" t="s">
        <v>3229</v>
      </c>
    </row>
    <row r="712" spans="2:47" ht="11" outlineLevel="1" x14ac:dyDescent="0.15">
      <c r="B712" t="s">
        <v>3230</v>
      </c>
      <c r="C712" t="s">
        <v>3231</v>
      </c>
      <c r="G712" t="s">
        <v>1140</v>
      </c>
      <c r="H712" t="s">
        <v>1141</v>
      </c>
      <c r="I712" t="s">
        <v>957</v>
      </c>
      <c r="J712" t="s">
        <v>3232</v>
      </c>
      <c r="K712" t="s">
        <v>3233</v>
      </c>
      <c r="L712" t="s">
        <v>3232</v>
      </c>
      <c r="M712" s="5">
        <v>348612.2</v>
      </c>
      <c r="N712" s="5">
        <v>348612.2</v>
      </c>
      <c r="O712" s="5">
        <v>348612.2</v>
      </c>
      <c r="P712" s="5"/>
      <c r="Q712" s="16">
        <v>0</v>
      </c>
      <c r="R712" s="5"/>
      <c r="S712" s="17">
        <v>44447</v>
      </c>
      <c r="T712" s="17">
        <v>44446</v>
      </c>
      <c r="U712" s="17">
        <v>44463</v>
      </c>
      <c r="V712" s="17">
        <v>44463</v>
      </c>
      <c r="W712" s="17">
        <v>44447</v>
      </c>
      <c r="X712" s="17">
        <v>44456</v>
      </c>
      <c r="Y712" t="s">
        <v>1543</v>
      </c>
      <c r="Z712" t="s">
        <v>826</v>
      </c>
      <c r="AA712" t="s">
        <v>1179</v>
      </c>
      <c r="AC712" s="16">
        <v>1</v>
      </c>
      <c r="AD712" t="s">
        <v>795</v>
      </c>
      <c r="AE712" t="s">
        <v>961</v>
      </c>
      <c r="AF712" t="s">
        <v>748</v>
      </c>
      <c r="AG712" t="s">
        <v>1057</v>
      </c>
      <c r="AH712" t="s">
        <v>1058</v>
      </c>
      <c r="AI712" t="s">
        <v>1059</v>
      </c>
      <c r="AJ712" t="s">
        <v>978</v>
      </c>
      <c r="AK712" t="s">
        <v>964</v>
      </c>
      <c r="AL712" t="s">
        <v>1340</v>
      </c>
      <c r="AM712" t="s">
        <v>531</v>
      </c>
      <c r="AP712" t="s">
        <v>966</v>
      </c>
      <c r="AQ712" t="s">
        <v>967</v>
      </c>
      <c r="AR712" t="s">
        <v>968</v>
      </c>
      <c r="AS712" t="s">
        <v>969</v>
      </c>
      <c r="AT712" t="s">
        <v>970</v>
      </c>
      <c r="AU712" t="s">
        <v>3234</v>
      </c>
    </row>
    <row r="713" spans="2:47" ht="11" outlineLevel="1" x14ac:dyDescent="0.15">
      <c r="B713" t="s">
        <v>3235</v>
      </c>
      <c r="C713" t="s">
        <v>1271</v>
      </c>
      <c r="D713" t="s">
        <v>3236</v>
      </c>
      <c r="E713" t="s">
        <v>983</v>
      </c>
      <c r="F713" t="s">
        <v>798</v>
      </c>
      <c r="G713" t="s">
        <v>984</v>
      </c>
      <c r="H713" t="s">
        <v>985</v>
      </c>
      <c r="I713" t="s">
        <v>957</v>
      </c>
      <c r="J713" t="s">
        <v>608</v>
      </c>
      <c r="K713" t="s">
        <v>1184</v>
      </c>
      <c r="L713" t="s">
        <v>987</v>
      </c>
      <c r="M713" s="5">
        <v>348452.95</v>
      </c>
      <c r="N713" s="5">
        <v>348452.95</v>
      </c>
      <c r="O713" s="5">
        <v>348452.95</v>
      </c>
      <c r="P713" s="5"/>
      <c r="Q713" s="16">
        <v>0</v>
      </c>
      <c r="R713" s="5"/>
      <c r="S713" s="17">
        <v>41302</v>
      </c>
      <c r="T713" s="17">
        <v>41302</v>
      </c>
      <c r="U713" s="17">
        <v>41547</v>
      </c>
      <c r="V713" s="17">
        <v>41547</v>
      </c>
      <c r="W713" s="17">
        <v>41302</v>
      </c>
      <c r="X713" s="17">
        <v>42481</v>
      </c>
      <c r="Y713" t="s">
        <v>959</v>
      </c>
      <c r="Z713" t="s">
        <v>796</v>
      </c>
      <c r="AA713" t="s">
        <v>960</v>
      </c>
      <c r="AC713" s="16">
        <v>2</v>
      </c>
      <c r="AD713" t="s">
        <v>795</v>
      </c>
      <c r="AE713" t="s">
        <v>961</v>
      </c>
      <c r="AF713" t="s">
        <v>744</v>
      </c>
      <c r="AG713" t="s">
        <v>1025</v>
      </c>
      <c r="AJ713" t="s">
        <v>963</v>
      </c>
      <c r="AK713" t="s">
        <v>964</v>
      </c>
      <c r="AL713" t="s">
        <v>965</v>
      </c>
      <c r="AM713" t="s">
        <v>575</v>
      </c>
      <c r="AP713" t="s">
        <v>966</v>
      </c>
      <c r="AQ713" t="s">
        <v>967</v>
      </c>
      <c r="AR713" t="s">
        <v>968</v>
      </c>
      <c r="AS713" t="s">
        <v>969</v>
      </c>
      <c r="AT713" t="s">
        <v>970</v>
      </c>
      <c r="AU713" t="s">
        <v>3237</v>
      </c>
    </row>
    <row r="714" spans="2:47" ht="11" outlineLevel="1" x14ac:dyDescent="0.15">
      <c r="B714" t="s">
        <v>3238</v>
      </c>
      <c r="C714" t="s">
        <v>3239</v>
      </c>
      <c r="D714" t="s">
        <v>3240</v>
      </c>
      <c r="E714" t="s">
        <v>983</v>
      </c>
      <c r="F714" t="s">
        <v>798</v>
      </c>
      <c r="G714" t="s">
        <v>984</v>
      </c>
      <c r="H714" t="s">
        <v>985</v>
      </c>
      <c r="I714" t="s">
        <v>957</v>
      </c>
      <c r="J714" t="s">
        <v>3241</v>
      </c>
      <c r="K714" t="s">
        <v>3242</v>
      </c>
      <c r="L714" t="s">
        <v>3241</v>
      </c>
      <c r="M714" s="5">
        <v>345246.05</v>
      </c>
      <c r="N714" s="5">
        <v>345246.05</v>
      </c>
      <c r="O714" s="5">
        <v>345246.05</v>
      </c>
      <c r="P714" s="5"/>
      <c r="Q714" s="16">
        <v>0</v>
      </c>
      <c r="R714" s="5"/>
      <c r="S714" s="17">
        <v>45860</v>
      </c>
      <c r="T714" s="17">
        <v>45860</v>
      </c>
      <c r="U714" s="17">
        <v>46356</v>
      </c>
      <c r="V714" s="17">
        <v>46356</v>
      </c>
      <c r="W714" s="17">
        <v>45860</v>
      </c>
      <c r="X714" s="17">
        <v>45860</v>
      </c>
      <c r="Y714" t="s">
        <v>1140</v>
      </c>
      <c r="Z714" t="s">
        <v>827</v>
      </c>
      <c r="AA714" t="s">
        <v>1000</v>
      </c>
      <c r="AC714" s="16"/>
      <c r="AD714" t="s">
        <v>824</v>
      </c>
      <c r="AE714" t="s">
        <v>1130</v>
      </c>
      <c r="AF714" t="s">
        <v>3243</v>
      </c>
      <c r="AG714" t="s">
        <v>3244</v>
      </c>
      <c r="AJ714" t="s">
        <v>963</v>
      </c>
      <c r="AK714" t="s">
        <v>1133</v>
      </c>
      <c r="AL714" t="s">
        <v>1340</v>
      </c>
      <c r="AM714" t="s">
        <v>437</v>
      </c>
      <c r="AP714" t="s">
        <v>966</v>
      </c>
      <c r="AQ714" t="s">
        <v>967</v>
      </c>
      <c r="AR714" t="s">
        <v>968</v>
      </c>
      <c r="AS714" t="s">
        <v>969</v>
      </c>
      <c r="AT714" t="s">
        <v>970</v>
      </c>
      <c r="AU714" t="s">
        <v>3245</v>
      </c>
    </row>
    <row r="715" spans="2:47" ht="11" outlineLevel="1" x14ac:dyDescent="0.15">
      <c r="B715" t="s">
        <v>3246</v>
      </c>
      <c r="C715" t="s">
        <v>3247</v>
      </c>
      <c r="D715" t="s">
        <v>294</v>
      </c>
      <c r="E715" t="s">
        <v>983</v>
      </c>
      <c r="F715" t="s">
        <v>807</v>
      </c>
      <c r="G715" t="s">
        <v>984</v>
      </c>
      <c r="H715" t="s">
        <v>985</v>
      </c>
      <c r="I715" t="s">
        <v>957</v>
      </c>
      <c r="J715" t="s">
        <v>619</v>
      </c>
      <c r="K715" t="s">
        <v>1890</v>
      </c>
      <c r="L715" t="s">
        <v>1891</v>
      </c>
      <c r="M715" s="5">
        <v>342997.69</v>
      </c>
      <c r="N715" s="5">
        <v>342997.69</v>
      </c>
      <c r="O715" s="5">
        <v>342997.69</v>
      </c>
      <c r="P715" s="5"/>
      <c r="Q715" s="16">
        <v>1</v>
      </c>
      <c r="R715" s="5">
        <v>169749</v>
      </c>
      <c r="S715" s="17">
        <v>45524</v>
      </c>
      <c r="T715" s="17">
        <v>45524</v>
      </c>
      <c r="U715" s="17">
        <v>45704</v>
      </c>
      <c r="V715" s="17">
        <v>45704</v>
      </c>
      <c r="W715" s="17">
        <v>45524</v>
      </c>
      <c r="X715" s="17">
        <v>45524</v>
      </c>
      <c r="Y715" t="s">
        <v>959</v>
      </c>
      <c r="Z715" t="s">
        <v>796</v>
      </c>
      <c r="AA715" t="s">
        <v>1023</v>
      </c>
      <c r="AB715" t="s">
        <v>1024</v>
      </c>
      <c r="AC715" s="16">
        <v>2</v>
      </c>
      <c r="AD715" t="s">
        <v>829</v>
      </c>
      <c r="AE715" t="s">
        <v>1355</v>
      </c>
      <c r="AF715" t="s">
        <v>744</v>
      </c>
      <c r="AG715" t="s">
        <v>1025</v>
      </c>
      <c r="AH715" t="s">
        <v>976</v>
      </c>
      <c r="AI715" t="s">
        <v>977</v>
      </c>
      <c r="AJ715" t="s">
        <v>978</v>
      </c>
      <c r="AK715" t="s">
        <v>1133</v>
      </c>
      <c r="AL715" t="s">
        <v>965</v>
      </c>
      <c r="AM715" t="s">
        <v>531</v>
      </c>
      <c r="AP715" t="s">
        <v>966</v>
      </c>
      <c r="AQ715" t="s">
        <v>967</v>
      </c>
      <c r="AR715" t="s">
        <v>968</v>
      </c>
      <c r="AS715" t="s">
        <v>969</v>
      </c>
      <c r="AT715" t="s">
        <v>970</v>
      </c>
      <c r="AU715" t="s">
        <v>3248</v>
      </c>
    </row>
    <row r="716" spans="2:47" ht="11" outlineLevel="1" x14ac:dyDescent="0.15">
      <c r="B716" t="s">
        <v>3249</v>
      </c>
      <c r="C716" t="s">
        <v>3250</v>
      </c>
      <c r="D716" t="s">
        <v>1410</v>
      </c>
      <c r="E716" t="s">
        <v>983</v>
      </c>
      <c r="F716" t="s">
        <v>798</v>
      </c>
      <c r="G716" t="s">
        <v>984</v>
      </c>
      <c r="H716" t="s">
        <v>985</v>
      </c>
      <c r="I716" t="s">
        <v>957</v>
      </c>
      <c r="J716" t="s">
        <v>1411</v>
      </c>
      <c r="K716" t="s">
        <v>1412</v>
      </c>
      <c r="L716" t="s">
        <v>1411</v>
      </c>
      <c r="M716" s="5">
        <v>342586.38</v>
      </c>
      <c r="N716" s="5">
        <v>342586.38</v>
      </c>
      <c r="O716" s="5">
        <v>342586.38</v>
      </c>
      <c r="P716" s="5"/>
      <c r="Q716" s="16">
        <v>12</v>
      </c>
      <c r="R716" s="5">
        <v>9176655.8599999994</v>
      </c>
      <c r="S716" s="17">
        <v>43539</v>
      </c>
      <c r="T716" s="17">
        <v>43539</v>
      </c>
      <c r="U716" s="17">
        <v>43889</v>
      </c>
      <c r="V716" s="17">
        <v>43889</v>
      </c>
      <c r="W716" s="17">
        <v>43539</v>
      </c>
      <c r="X716" s="17">
        <v>45854</v>
      </c>
      <c r="Y716" t="s">
        <v>959</v>
      </c>
      <c r="Z716" t="s">
        <v>796</v>
      </c>
      <c r="AA716" t="s">
        <v>960</v>
      </c>
      <c r="AC716" s="16"/>
      <c r="AD716" t="s">
        <v>824</v>
      </c>
      <c r="AE716" t="s">
        <v>1130</v>
      </c>
      <c r="AF716" t="s">
        <v>752</v>
      </c>
      <c r="AG716" t="s">
        <v>1290</v>
      </c>
      <c r="AH716" t="s">
        <v>976</v>
      </c>
      <c r="AI716" t="s">
        <v>977</v>
      </c>
      <c r="AJ716" t="s">
        <v>978</v>
      </c>
      <c r="AK716" t="s">
        <v>1133</v>
      </c>
      <c r="AL716" t="s">
        <v>965</v>
      </c>
      <c r="AM716" t="s">
        <v>437</v>
      </c>
      <c r="AP716" t="s">
        <v>966</v>
      </c>
      <c r="AQ716" t="s">
        <v>967</v>
      </c>
      <c r="AR716" t="s">
        <v>968</v>
      </c>
      <c r="AS716" t="s">
        <v>969</v>
      </c>
      <c r="AT716" t="s">
        <v>970</v>
      </c>
      <c r="AU716" t="s">
        <v>3251</v>
      </c>
    </row>
    <row r="717" spans="2:47" ht="11" outlineLevel="1" x14ac:dyDescent="0.15">
      <c r="B717" t="s">
        <v>3252</v>
      </c>
      <c r="C717" t="s">
        <v>3253</v>
      </c>
      <c r="G717" t="s">
        <v>1140</v>
      </c>
      <c r="H717" t="s">
        <v>1141</v>
      </c>
      <c r="I717" t="s">
        <v>957</v>
      </c>
      <c r="J717" t="s">
        <v>3254</v>
      </c>
      <c r="K717" t="s">
        <v>3255</v>
      </c>
      <c r="L717" t="s">
        <v>3254</v>
      </c>
      <c r="M717" s="5">
        <v>342400</v>
      </c>
      <c r="N717" s="5">
        <v>342400</v>
      </c>
      <c r="O717" s="5">
        <v>342400</v>
      </c>
      <c r="P717" s="5"/>
      <c r="Q717" s="16">
        <v>0</v>
      </c>
      <c r="R717" s="5"/>
      <c r="S717" s="17">
        <v>44466</v>
      </c>
      <c r="T717" s="17">
        <v>44466</v>
      </c>
      <c r="U717" s="17">
        <v>44526</v>
      </c>
      <c r="V717" s="17">
        <v>44526</v>
      </c>
      <c r="W717" s="17">
        <v>44466</v>
      </c>
      <c r="X717" s="17">
        <v>44466</v>
      </c>
      <c r="Y717" t="s">
        <v>1178</v>
      </c>
      <c r="Z717" t="s">
        <v>825</v>
      </c>
      <c r="AA717" t="s">
        <v>1179</v>
      </c>
      <c r="AC717" s="16">
        <v>24</v>
      </c>
      <c r="AD717" t="s">
        <v>3256</v>
      </c>
      <c r="AE717" t="s">
        <v>3257</v>
      </c>
      <c r="AF717" t="s">
        <v>737</v>
      </c>
      <c r="AG717" t="s">
        <v>975</v>
      </c>
      <c r="AJ717" t="s">
        <v>963</v>
      </c>
      <c r="AK717" t="s">
        <v>3258</v>
      </c>
      <c r="AL717" t="s">
        <v>1340</v>
      </c>
      <c r="AM717" t="s">
        <v>456</v>
      </c>
      <c r="AP717" t="s">
        <v>966</v>
      </c>
      <c r="AQ717" t="s">
        <v>967</v>
      </c>
      <c r="AR717" t="s">
        <v>968</v>
      </c>
      <c r="AS717" t="s">
        <v>969</v>
      </c>
      <c r="AT717" t="s">
        <v>970</v>
      </c>
      <c r="AU717" t="s">
        <v>3259</v>
      </c>
    </row>
    <row r="718" spans="2:47" ht="11" outlineLevel="1" x14ac:dyDescent="0.15">
      <c r="B718" t="s">
        <v>3260</v>
      </c>
      <c r="C718" t="s">
        <v>3261</v>
      </c>
      <c r="G718" t="s">
        <v>955</v>
      </c>
      <c r="H718" t="s">
        <v>956</v>
      </c>
      <c r="I718" t="s">
        <v>957</v>
      </c>
      <c r="J718" t="s">
        <v>3262</v>
      </c>
      <c r="K718" t="s">
        <v>3263</v>
      </c>
      <c r="L718" t="s">
        <v>3262</v>
      </c>
      <c r="M718" s="5">
        <v>341650</v>
      </c>
      <c r="N718" s="5">
        <v>341650</v>
      </c>
      <c r="O718" s="5">
        <v>341650</v>
      </c>
      <c r="P718" s="5"/>
      <c r="Q718" s="16">
        <v>0</v>
      </c>
      <c r="R718" s="5"/>
      <c r="S718" s="17">
        <v>42958</v>
      </c>
      <c r="T718" s="17">
        <v>42958</v>
      </c>
      <c r="U718" s="17">
        <v>43343</v>
      </c>
      <c r="V718" s="17">
        <v>43343</v>
      </c>
      <c r="W718" s="17">
        <v>42958</v>
      </c>
      <c r="X718" s="17">
        <v>43705</v>
      </c>
      <c r="Y718" t="s">
        <v>959</v>
      </c>
      <c r="Z718" t="s">
        <v>796</v>
      </c>
      <c r="AA718" t="s">
        <v>960</v>
      </c>
      <c r="AC718" s="16">
        <v>2</v>
      </c>
      <c r="AD718" t="s">
        <v>795</v>
      </c>
      <c r="AE718" t="s">
        <v>961</v>
      </c>
      <c r="AF718" t="s">
        <v>3208</v>
      </c>
      <c r="AG718" t="s">
        <v>3209</v>
      </c>
      <c r="AH718" t="s">
        <v>1058</v>
      </c>
      <c r="AI718" t="s">
        <v>1059</v>
      </c>
      <c r="AJ718" t="s">
        <v>978</v>
      </c>
      <c r="AK718" t="s">
        <v>964</v>
      </c>
      <c r="AL718" t="s">
        <v>1340</v>
      </c>
      <c r="AM718" t="s">
        <v>531</v>
      </c>
      <c r="AP718" t="s">
        <v>966</v>
      </c>
      <c r="AQ718" t="s">
        <v>967</v>
      </c>
      <c r="AR718" t="s">
        <v>968</v>
      </c>
      <c r="AS718" t="s">
        <v>969</v>
      </c>
      <c r="AT718" t="s">
        <v>970</v>
      </c>
      <c r="AU718" t="s">
        <v>3264</v>
      </c>
    </row>
    <row r="719" spans="2:47" ht="11" outlineLevel="1" x14ac:dyDescent="0.15">
      <c r="B719" t="s">
        <v>3265</v>
      </c>
      <c r="C719" t="s">
        <v>1497</v>
      </c>
      <c r="D719" t="s">
        <v>297</v>
      </c>
      <c r="E719" t="s">
        <v>983</v>
      </c>
      <c r="F719" t="s">
        <v>798</v>
      </c>
      <c r="G719" t="s">
        <v>984</v>
      </c>
      <c r="H719" t="s">
        <v>985</v>
      </c>
      <c r="I719" t="s">
        <v>957</v>
      </c>
      <c r="J719" t="s">
        <v>661</v>
      </c>
      <c r="K719" t="s">
        <v>2293</v>
      </c>
      <c r="L719" t="s">
        <v>661</v>
      </c>
      <c r="M719" s="5">
        <v>341188.96</v>
      </c>
      <c r="N719" s="5">
        <v>341188.96</v>
      </c>
      <c r="O719" s="5">
        <v>341188.96</v>
      </c>
      <c r="P719" s="5"/>
      <c r="Q719" s="16">
        <v>0</v>
      </c>
      <c r="R719" s="5"/>
      <c r="S719" s="17">
        <v>41691</v>
      </c>
      <c r="T719" s="17">
        <v>41691</v>
      </c>
      <c r="U719" s="17">
        <v>41851</v>
      </c>
      <c r="V719" s="17">
        <v>41851</v>
      </c>
      <c r="W719" s="17">
        <v>41691</v>
      </c>
      <c r="X719" s="17">
        <v>42404</v>
      </c>
      <c r="Y719" t="s">
        <v>955</v>
      </c>
      <c r="Z719" t="s">
        <v>818</v>
      </c>
      <c r="AA719" t="s">
        <v>960</v>
      </c>
      <c r="AC719" s="16">
        <v>1</v>
      </c>
      <c r="AD719" t="s">
        <v>795</v>
      </c>
      <c r="AE719" t="s">
        <v>961</v>
      </c>
      <c r="AF719" t="s">
        <v>740</v>
      </c>
      <c r="AG719" t="s">
        <v>1036</v>
      </c>
      <c r="AJ719" t="s">
        <v>963</v>
      </c>
      <c r="AK719" t="s">
        <v>964</v>
      </c>
      <c r="AL719" t="s">
        <v>965</v>
      </c>
      <c r="AM719" t="s">
        <v>456</v>
      </c>
      <c r="AP719" t="s">
        <v>966</v>
      </c>
      <c r="AQ719" t="s">
        <v>967</v>
      </c>
      <c r="AR719" t="s">
        <v>968</v>
      </c>
      <c r="AS719" t="s">
        <v>969</v>
      </c>
      <c r="AT719" t="s">
        <v>970</v>
      </c>
      <c r="AU719" t="s">
        <v>3266</v>
      </c>
    </row>
    <row r="720" spans="2:47" ht="11" outlineLevel="1" x14ac:dyDescent="0.15">
      <c r="B720" t="s">
        <v>3267</v>
      </c>
      <c r="C720" t="s">
        <v>3268</v>
      </c>
      <c r="G720" t="s">
        <v>955</v>
      </c>
      <c r="H720" t="s">
        <v>956</v>
      </c>
      <c r="I720" t="s">
        <v>957</v>
      </c>
      <c r="J720" t="s">
        <v>3183</v>
      </c>
      <c r="K720" t="s">
        <v>3184</v>
      </c>
      <c r="L720" t="s">
        <v>3185</v>
      </c>
      <c r="M720" s="5">
        <v>340270</v>
      </c>
      <c r="N720" s="5">
        <v>340270</v>
      </c>
      <c r="O720" s="5">
        <v>340270</v>
      </c>
      <c r="P720" s="5"/>
      <c r="Q720" s="16">
        <v>0</v>
      </c>
      <c r="R720" s="5"/>
      <c r="S720" s="17">
        <v>42285</v>
      </c>
      <c r="T720" s="17">
        <v>42285</v>
      </c>
      <c r="U720" s="17">
        <v>42348</v>
      </c>
      <c r="V720" s="17">
        <v>42348</v>
      </c>
      <c r="W720" s="17">
        <v>42285</v>
      </c>
      <c r="X720" s="17">
        <v>42332</v>
      </c>
      <c r="Y720" t="s">
        <v>1178</v>
      </c>
      <c r="Z720" t="s">
        <v>825</v>
      </c>
      <c r="AA720" t="s">
        <v>1179</v>
      </c>
      <c r="AC720" s="16">
        <v>1</v>
      </c>
      <c r="AD720" t="s">
        <v>795</v>
      </c>
      <c r="AE720" t="s">
        <v>961</v>
      </c>
      <c r="AF720" t="s">
        <v>748</v>
      </c>
      <c r="AG720" t="s">
        <v>1057</v>
      </c>
      <c r="AJ720" t="s">
        <v>963</v>
      </c>
      <c r="AK720" t="s">
        <v>964</v>
      </c>
      <c r="AL720" t="s">
        <v>1340</v>
      </c>
      <c r="AM720" t="s">
        <v>531</v>
      </c>
      <c r="AP720" t="s">
        <v>966</v>
      </c>
      <c r="AQ720" t="s">
        <v>967</v>
      </c>
      <c r="AR720" t="s">
        <v>968</v>
      </c>
      <c r="AS720" t="s">
        <v>969</v>
      </c>
      <c r="AT720" t="s">
        <v>970</v>
      </c>
      <c r="AU720" t="s">
        <v>3269</v>
      </c>
    </row>
    <row r="721" spans="2:47" ht="11" outlineLevel="1" x14ac:dyDescent="0.15">
      <c r="B721" t="s">
        <v>3270</v>
      </c>
      <c r="C721" t="s">
        <v>3271</v>
      </c>
      <c r="G721" t="s">
        <v>1140</v>
      </c>
      <c r="H721" t="s">
        <v>1141</v>
      </c>
      <c r="I721" t="s">
        <v>957</v>
      </c>
      <c r="J721" t="s">
        <v>3272</v>
      </c>
      <c r="K721" t="s">
        <v>3273</v>
      </c>
      <c r="L721" t="s">
        <v>3272</v>
      </c>
      <c r="M721" s="5">
        <v>337958.72</v>
      </c>
      <c r="N721" s="5">
        <v>337958.72</v>
      </c>
      <c r="O721" s="5">
        <v>337958.72</v>
      </c>
      <c r="P721" s="5"/>
      <c r="Q721" s="16">
        <v>0</v>
      </c>
      <c r="R721" s="5"/>
      <c r="S721" s="17">
        <v>44097</v>
      </c>
      <c r="T721" s="17">
        <v>44097</v>
      </c>
      <c r="U721" s="17">
        <v>44276</v>
      </c>
      <c r="V721" s="17">
        <v>44276</v>
      </c>
      <c r="W721" s="17">
        <v>44097</v>
      </c>
      <c r="X721" s="17">
        <v>44172</v>
      </c>
      <c r="Y721" t="s">
        <v>1178</v>
      </c>
      <c r="Z721" t="s">
        <v>825</v>
      </c>
      <c r="AA721" t="s">
        <v>1179</v>
      </c>
      <c r="AC721" s="16">
        <v>13</v>
      </c>
      <c r="AD721" t="s">
        <v>795</v>
      </c>
      <c r="AE721" t="s">
        <v>961</v>
      </c>
      <c r="AF721" t="s">
        <v>760</v>
      </c>
      <c r="AG721" t="s">
        <v>1223</v>
      </c>
      <c r="AJ721" t="s">
        <v>963</v>
      </c>
      <c r="AK721" t="s">
        <v>964</v>
      </c>
      <c r="AL721" t="s">
        <v>1340</v>
      </c>
      <c r="AM721" t="s">
        <v>531</v>
      </c>
      <c r="AP721" t="s">
        <v>966</v>
      </c>
      <c r="AQ721" t="s">
        <v>967</v>
      </c>
      <c r="AR721" t="s">
        <v>968</v>
      </c>
      <c r="AS721" t="s">
        <v>969</v>
      </c>
      <c r="AT721" t="s">
        <v>970</v>
      </c>
      <c r="AU721" t="s">
        <v>3274</v>
      </c>
    </row>
    <row r="722" spans="2:47" ht="11" outlineLevel="1" x14ac:dyDescent="0.15">
      <c r="B722" t="s">
        <v>3275</v>
      </c>
      <c r="C722" t="s">
        <v>868</v>
      </c>
      <c r="G722" t="s">
        <v>1140</v>
      </c>
      <c r="H722" t="s">
        <v>1141</v>
      </c>
      <c r="I722" t="s">
        <v>957</v>
      </c>
      <c r="J722" t="s">
        <v>682</v>
      </c>
      <c r="K722" t="s">
        <v>1729</v>
      </c>
      <c r="L722" t="s">
        <v>682</v>
      </c>
      <c r="M722" s="5">
        <v>337643</v>
      </c>
      <c r="N722" s="5">
        <v>337643</v>
      </c>
      <c r="O722" s="5">
        <v>337643</v>
      </c>
      <c r="P722" s="5"/>
      <c r="Q722" s="16">
        <v>0</v>
      </c>
      <c r="R722" s="5"/>
      <c r="S722" s="17">
        <v>45611</v>
      </c>
      <c r="T722" s="17">
        <v>45611</v>
      </c>
      <c r="U722" s="17">
        <v>45790</v>
      </c>
      <c r="V722" s="17">
        <v>45790</v>
      </c>
      <c r="W722" s="17">
        <v>45611</v>
      </c>
      <c r="X722" s="17">
        <v>45722</v>
      </c>
      <c r="Y722" t="s">
        <v>1178</v>
      </c>
      <c r="Z722" t="s">
        <v>825</v>
      </c>
      <c r="AA722" t="s">
        <v>1179</v>
      </c>
      <c r="AC722" s="16">
        <v>3</v>
      </c>
      <c r="AD722" t="s">
        <v>795</v>
      </c>
      <c r="AE722" t="s">
        <v>961</v>
      </c>
      <c r="AF722" t="s">
        <v>740</v>
      </c>
      <c r="AG722" t="s">
        <v>1036</v>
      </c>
      <c r="AH722" t="s">
        <v>1058</v>
      </c>
      <c r="AI722" t="s">
        <v>1059</v>
      </c>
      <c r="AJ722" t="s">
        <v>978</v>
      </c>
      <c r="AK722" t="s">
        <v>964</v>
      </c>
      <c r="AL722" t="s">
        <v>965</v>
      </c>
      <c r="AM722" t="s">
        <v>531</v>
      </c>
      <c r="AP722" t="s">
        <v>966</v>
      </c>
      <c r="AQ722" t="s">
        <v>967</v>
      </c>
      <c r="AR722" t="s">
        <v>968</v>
      </c>
      <c r="AS722" t="s">
        <v>969</v>
      </c>
      <c r="AT722" t="s">
        <v>970</v>
      </c>
      <c r="AU722" t="s">
        <v>3276</v>
      </c>
    </row>
    <row r="723" spans="2:47" ht="11" outlineLevel="1" x14ac:dyDescent="0.15">
      <c r="B723" t="s">
        <v>3277</v>
      </c>
      <c r="C723" t="s">
        <v>3278</v>
      </c>
      <c r="D723" t="s">
        <v>3279</v>
      </c>
      <c r="E723" t="s">
        <v>983</v>
      </c>
      <c r="F723" t="s">
        <v>807</v>
      </c>
      <c r="G723" t="s">
        <v>984</v>
      </c>
      <c r="H723" t="s">
        <v>985</v>
      </c>
      <c r="I723" t="s">
        <v>957</v>
      </c>
      <c r="J723" t="s">
        <v>3280</v>
      </c>
      <c r="K723" t="s">
        <v>3281</v>
      </c>
      <c r="L723" t="s">
        <v>3280</v>
      </c>
      <c r="M723" s="5">
        <v>334087.32</v>
      </c>
      <c r="N723" s="5">
        <v>334087.32</v>
      </c>
      <c r="O723" s="5">
        <v>334087.32</v>
      </c>
      <c r="P723" s="5"/>
      <c r="Q723" s="16">
        <v>0</v>
      </c>
      <c r="R723" s="5"/>
      <c r="S723" s="17">
        <v>43340</v>
      </c>
      <c r="T723" s="17">
        <v>43340</v>
      </c>
      <c r="U723" s="17">
        <v>43392</v>
      </c>
      <c r="V723" s="17">
        <v>43392</v>
      </c>
      <c r="W723" s="17">
        <v>43340</v>
      </c>
      <c r="X723" s="17">
        <v>43532</v>
      </c>
      <c r="Y723" t="s">
        <v>955</v>
      </c>
      <c r="Z723" t="s">
        <v>818</v>
      </c>
      <c r="AA723" t="s">
        <v>1023</v>
      </c>
      <c r="AB723" t="s">
        <v>1024</v>
      </c>
      <c r="AC723" s="16">
        <v>2</v>
      </c>
      <c r="AD723" t="s">
        <v>795</v>
      </c>
      <c r="AE723" t="s">
        <v>961</v>
      </c>
      <c r="AF723" t="s">
        <v>739</v>
      </c>
      <c r="AG723" t="s">
        <v>993</v>
      </c>
      <c r="AJ723" t="s">
        <v>963</v>
      </c>
      <c r="AK723" t="s">
        <v>996</v>
      </c>
      <c r="AL723" t="s">
        <v>1340</v>
      </c>
      <c r="AM723" t="s">
        <v>531</v>
      </c>
      <c r="AP723" t="s">
        <v>966</v>
      </c>
      <c r="AQ723" t="s">
        <v>967</v>
      </c>
      <c r="AR723" t="s">
        <v>968</v>
      </c>
      <c r="AS723" t="s">
        <v>969</v>
      </c>
      <c r="AT723" t="s">
        <v>970</v>
      </c>
      <c r="AU723" t="s">
        <v>3282</v>
      </c>
    </row>
    <row r="724" spans="2:47" ht="11" outlineLevel="1" x14ac:dyDescent="0.15">
      <c r="B724" t="s">
        <v>3283</v>
      </c>
      <c r="C724" t="s">
        <v>3284</v>
      </c>
      <c r="D724" t="s">
        <v>310</v>
      </c>
      <c r="E724" t="s">
        <v>854</v>
      </c>
      <c r="F724" t="s">
        <v>807</v>
      </c>
      <c r="G724" t="s">
        <v>959</v>
      </c>
      <c r="H724" t="s">
        <v>1903</v>
      </c>
      <c r="I724" t="s">
        <v>957</v>
      </c>
      <c r="J724" t="s">
        <v>688</v>
      </c>
      <c r="K724" t="s">
        <v>2790</v>
      </c>
      <c r="L724" t="s">
        <v>688</v>
      </c>
      <c r="M724" s="5">
        <v>333362</v>
      </c>
      <c r="N724" s="5">
        <v>333362</v>
      </c>
      <c r="O724" s="5">
        <v>333362</v>
      </c>
      <c r="P724" s="5"/>
      <c r="Q724" s="16">
        <v>0</v>
      </c>
      <c r="R724" s="5"/>
      <c r="S724" s="17">
        <v>45189</v>
      </c>
      <c r="T724" s="17">
        <v>45189</v>
      </c>
      <c r="U724" s="17">
        <v>45307</v>
      </c>
      <c r="V724" s="17">
        <v>45307</v>
      </c>
      <c r="W724" s="17">
        <v>45189</v>
      </c>
      <c r="X724" s="17">
        <v>45189</v>
      </c>
      <c r="Y724" t="s">
        <v>1543</v>
      </c>
      <c r="Z724" t="s">
        <v>826</v>
      </c>
      <c r="AA724" t="s">
        <v>1179</v>
      </c>
      <c r="AC724" s="16">
        <v>1</v>
      </c>
      <c r="AD724" t="s">
        <v>795</v>
      </c>
      <c r="AE724" t="s">
        <v>961</v>
      </c>
      <c r="AF724" t="s">
        <v>740</v>
      </c>
      <c r="AG724" t="s">
        <v>1036</v>
      </c>
      <c r="AH724" t="s">
        <v>1058</v>
      </c>
      <c r="AI724" t="s">
        <v>1059</v>
      </c>
      <c r="AJ724" t="s">
        <v>978</v>
      </c>
      <c r="AK724" t="s">
        <v>964</v>
      </c>
      <c r="AL724" t="s">
        <v>965</v>
      </c>
      <c r="AM724" t="s">
        <v>531</v>
      </c>
      <c r="AP724" t="s">
        <v>966</v>
      </c>
      <c r="AQ724" t="s">
        <v>967</v>
      </c>
      <c r="AR724" t="s">
        <v>968</v>
      </c>
      <c r="AS724" t="s">
        <v>969</v>
      </c>
      <c r="AT724" t="s">
        <v>970</v>
      </c>
      <c r="AU724" t="s">
        <v>3285</v>
      </c>
    </row>
    <row r="725" spans="2:47" ht="11" outlineLevel="1" x14ac:dyDescent="0.15">
      <c r="B725" t="s">
        <v>3286</v>
      </c>
      <c r="C725" t="s">
        <v>3287</v>
      </c>
      <c r="G725" t="s">
        <v>955</v>
      </c>
      <c r="H725" t="s">
        <v>956</v>
      </c>
      <c r="I725" t="s">
        <v>957</v>
      </c>
      <c r="J725" t="s">
        <v>3288</v>
      </c>
      <c r="K725" t="s">
        <v>3289</v>
      </c>
      <c r="L725" t="s">
        <v>3288</v>
      </c>
      <c r="M725" s="5">
        <v>331471.45</v>
      </c>
      <c r="N725" s="5">
        <v>331471.45</v>
      </c>
      <c r="O725" s="5">
        <v>331471.45</v>
      </c>
      <c r="P725" s="5"/>
      <c r="Q725" s="16">
        <v>0</v>
      </c>
      <c r="R725" s="5"/>
      <c r="S725" s="17">
        <v>43003</v>
      </c>
      <c r="T725" s="17">
        <v>43003</v>
      </c>
      <c r="U725" s="17">
        <v>43251</v>
      </c>
      <c r="V725" s="17">
        <v>43251</v>
      </c>
      <c r="W725" s="17">
        <v>43003</v>
      </c>
      <c r="X725" s="17">
        <v>43221</v>
      </c>
      <c r="Y725" t="s">
        <v>1178</v>
      </c>
      <c r="Z725" t="s">
        <v>825</v>
      </c>
      <c r="AA725" t="s">
        <v>1179</v>
      </c>
      <c r="AC725" s="16">
        <v>5</v>
      </c>
      <c r="AD725" t="s">
        <v>803</v>
      </c>
      <c r="AE725" t="s">
        <v>974</v>
      </c>
      <c r="AF725" t="s">
        <v>737</v>
      </c>
      <c r="AG725" t="s">
        <v>975</v>
      </c>
      <c r="AJ725" t="s">
        <v>963</v>
      </c>
      <c r="AK725" t="s">
        <v>979</v>
      </c>
      <c r="AL725" t="s">
        <v>1340</v>
      </c>
      <c r="AM725" t="s">
        <v>531</v>
      </c>
      <c r="AP725" t="s">
        <v>966</v>
      </c>
      <c r="AQ725" t="s">
        <v>967</v>
      </c>
      <c r="AR725" t="s">
        <v>968</v>
      </c>
      <c r="AS725" t="s">
        <v>969</v>
      </c>
      <c r="AT725" t="s">
        <v>970</v>
      </c>
      <c r="AU725" t="s">
        <v>3290</v>
      </c>
    </row>
    <row r="726" spans="2:47" ht="11" outlineLevel="1" x14ac:dyDescent="0.15">
      <c r="B726" t="s">
        <v>3291</v>
      </c>
      <c r="C726" t="s">
        <v>3292</v>
      </c>
      <c r="G726" t="s">
        <v>1140</v>
      </c>
      <c r="H726" t="s">
        <v>1141</v>
      </c>
      <c r="I726" t="s">
        <v>957</v>
      </c>
      <c r="J726" t="s">
        <v>642</v>
      </c>
      <c r="K726" t="s">
        <v>1062</v>
      </c>
      <c r="L726" t="s">
        <v>642</v>
      </c>
      <c r="M726" s="5">
        <v>328570.43</v>
      </c>
      <c r="N726" s="5">
        <v>328570.43</v>
      </c>
      <c r="O726" s="5">
        <v>328570.43</v>
      </c>
      <c r="P726" s="5"/>
      <c r="Q726" s="16">
        <v>0</v>
      </c>
      <c r="R726" s="5"/>
      <c r="S726" s="17">
        <v>43573</v>
      </c>
      <c r="T726" s="17">
        <v>43574</v>
      </c>
      <c r="U726" s="17">
        <v>43646</v>
      </c>
      <c r="V726" s="17">
        <v>43646</v>
      </c>
      <c r="W726" s="17">
        <v>43573</v>
      </c>
      <c r="X726" s="17">
        <v>43621</v>
      </c>
      <c r="Y726" t="s">
        <v>1178</v>
      </c>
      <c r="Z726" t="s">
        <v>825</v>
      </c>
      <c r="AA726" t="s">
        <v>1179</v>
      </c>
      <c r="AC726" s="16">
        <v>1</v>
      </c>
      <c r="AD726" t="s">
        <v>795</v>
      </c>
      <c r="AE726" t="s">
        <v>961</v>
      </c>
      <c r="AF726" t="s">
        <v>748</v>
      </c>
      <c r="AG726" t="s">
        <v>1057</v>
      </c>
      <c r="AH726" t="s">
        <v>1058</v>
      </c>
      <c r="AI726" t="s">
        <v>1059</v>
      </c>
      <c r="AJ726" t="s">
        <v>978</v>
      </c>
      <c r="AK726" t="s">
        <v>964</v>
      </c>
      <c r="AL726" t="s">
        <v>965</v>
      </c>
      <c r="AM726" t="s">
        <v>531</v>
      </c>
      <c r="AP726" t="s">
        <v>966</v>
      </c>
      <c r="AQ726" t="s">
        <v>967</v>
      </c>
      <c r="AR726" t="s">
        <v>968</v>
      </c>
      <c r="AS726" t="s">
        <v>969</v>
      </c>
      <c r="AT726" t="s">
        <v>970</v>
      </c>
      <c r="AU726" t="s">
        <v>3293</v>
      </c>
    </row>
    <row r="727" spans="2:47" ht="11" outlineLevel="1" x14ac:dyDescent="0.15">
      <c r="B727" t="s">
        <v>3294</v>
      </c>
      <c r="C727" t="s">
        <v>2016</v>
      </c>
      <c r="D727" t="s">
        <v>209</v>
      </c>
      <c r="E727" t="s">
        <v>983</v>
      </c>
      <c r="F727" t="s">
        <v>807</v>
      </c>
      <c r="G727" t="s">
        <v>984</v>
      </c>
      <c r="H727" t="s">
        <v>985</v>
      </c>
      <c r="I727" t="s">
        <v>957</v>
      </c>
      <c r="J727" t="s">
        <v>603</v>
      </c>
      <c r="K727" t="s">
        <v>1299</v>
      </c>
      <c r="L727" t="s">
        <v>603</v>
      </c>
      <c r="M727" s="5">
        <v>327847.95</v>
      </c>
      <c r="N727" s="5">
        <v>327847.95</v>
      </c>
      <c r="O727" s="5">
        <v>327847.95</v>
      </c>
      <c r="P727" s="5"/>
      <c r="Q727" s="16">
        <v>0</v>
      </c>
      <c r="R727" s="5"/>
      <c r="S727" s="17">
        <v>42272</v>
      </c>
      <c r="T727" s="17">
        <v>42272</v>
      </c>
      <c r="U727" s="17">
        <v>42359</v>
      </c>
      <c r="V727" s="17">
        <v>42359</v>
      </c>
      <c r="W727" s="17">
        <v>42272</v>
      </c>
      <c r="X727" s="17">
        <v>42419</v>
      </c>
      <c r="Y727" t="s">
        <v>955</v>
      </c>
      <c r="Z727" t="s">
        <v>818</v>
      </c>
      <c r="AA727" t="s">
        <v>1023</v>
      </c>
      <c r="AB727" t="s">
        <v>1024</v>
      </c>
      <c r="AC727" s="16">
        <v>4</v>
      </c>
      <c r="AD727" t="s">
        <v>795</v>
      </c>
      <c r="AE727" t="s">
        <v>961</v>
      </c>
      <c r="AF727" t="s">
        <v>743</v>
      </c>
      <c r="AG727" t="s">
        <v>1075</v>
      </c>
      <c r="AJ727" t="s">
        <v>963</v>
      </c>
      <c r="AK727" t="s">
        <v>1076</v>
      </c>
      <c r="AL727" t="s">
        <v>965</v>
      </c>
      <c r="AM727" t="s">
        <v>456</v>
      </c>
      <c r="AP727" t="s">
        <v>966</v>
      </c>
      <c r="AQ727" t="s">
        <v>967</v>
      </c>
      <c r="AR727" t="s">
        <v>968</v>
      </c>
      <c r="AS727" t="s">
        <v>969</v>
      </c>
      <c r="AT727" t="s">
        <v>970</v>
      </c>
      <c r="AU727" t="s">
        <v>3295</v>
      </c>
    </row>
    <row r="728" spans="2:47" ht="11" outlineLevel="1" x14ac:dyDescent="0.15">
      <c r="B728" t="s">
        <v>3296</v>
      </c>
      <c r="C728" t="s">
        <v>3297</v>
      </c>
      <c r="D728" t="s">
        <v>3279</v>
      </c>
      <c r="E728" t="s">
        <v>983</v>
      </c>
      <c r="F728" t="s">
        <v>807</v>
      </c>
      <c r="G728" t="s">
        <v>984</v>
      </c>
      <c r="H728" t="s">
        <v>985</v>
      </c>
      <c r="I728" t="s">
        <v>957</v>
      </c>
      <c r="J728" t="s">
        <v>3280</v>
      </c>
      <c r="K728" t="s">
        <v>3281</v>
      </c>
      <c r="L728" t="s">
        <v>3280</v>
      </c>
      <c r="M728" s="5">
        <v>325374.71999999997</v>
      </c>
      <c r="N728" s="5">
        <v>325374.71999999997</v>
      </c>
      <c r="O728" s="5">
        <v>325374.71999999997</v>
      </c>
      <c r="P728" s="5"/>
      <c r="Q728" s="16">
        <v>0</v>
      </c>
      <c r="R728" s="5"/>
      <c r="S728" s="17">
        <v>43335</v>
      </c>
      <c r="T728" s="17">
        <v>43335</v>
      </c>
      <c r="U728" s="17">
        <v>43472</v>
      </c>
      <c r="V728" s="17">
        <v>43472</v>
      </c>
      <c r="W728" s="17">
        <v>43335</v>
      </c>
      <c r="X728" s="17">
        <v>43550</v>
      </c>
      <c r="Y728" t="s">
        <v>955</v>
      </c>
      <c r="Z728" t="s">
        <v>818</v>
      </c>
      <c r="AA728" t="s">
        <v>1023</v>
      </c>
      <c r="AB728" t="s">
        <v>1024</v>
      </c>
      <c r="AC728" s="16">
        <v>2</v>
      </c>
      <c r="AD728" t="s">
        <v>795</v>
      </c>
      <c r="AE728" t="s">
        <v>961</v>
      </c>
      <c r="AF728" t="s">
        <v>739</v>
      </c>
      <c r="AG728" t="s">
        <v>993</v>
      </c>
      <c r="AJ728" t="s">
        <v>963</v>
      </c>
      <c r="AK728" t="s">
        <v>996</v>
      </c>
      <c r="AL728" t="s">
        <v>1340</v>
      </c>
      <c r="AM728" t="s">
        <v>531</v>
      </c>
      <c r="AP728" t="s">
        <v>966</v>
      </c>
      <c r="AQ728" t="s">
        <v>967</v>
      </c>
      <c r="AR728" t="s">
        <v>968</v>
      </c>
      <c r="AS728" t="s">
        <v>969</v>
      </c>
      <c r="AT728" t="s">
        <v>970</v>
      </c>
      <c r="AU728" t="s">
        <v>3298</v>
      </c>
    </row>
    <row r="729" spans="2:47" ht="11" outlineLevel="1" x14ac:dyDescent="0.15">
      <c r="B729" t="s">
        <v>3299</v>
      </c>
      <c r="C729" t="s">
        <v>1481</v>
      </c>
      <c r="D729" t="s">
        <v>332</v>
      </c>
      <c r="E729" t="s">
        <v>983</v>
      </c>
      <c r="F729" t="s">
        <v>798</v>
      </c>
      <c r="G729" t="s">
        <v>984</v>
      </c>
      <c r="H729" t="s">
        <v>985</v>
      </c>
      <c r="I729" t="s">
        <v>957</v>
      </c>
      <c r="J729" t="s">
        <v>700</v>
      </c>
      <c r="K729" t="s">
        <v>2413</v>
      </c>
      <c r="L729" t="s">
        <v>700</v>
      </c>
      <c r="M729" s="5">
        <v>324282.94</v>
      </c>
      <c r="N729" s="5">
        <v>324282.94</v>
      </c>
      <c r="O729" s="5">
        <v>324282.94</v>
      </c>
      <c r="P729" s="5"/>
      <c r="Q729" s="16">
        <v>0</v>
      </c>
      <c r="R729" s="5"/>
      <c r="S729" s="17">
        <v>41906</v>
      </c>
      <c r="T729" s="17">
        <v>41901</v>
      </c>
      <c r="U729" s="17">
        <v>42003</v>
      </c>
      <c r="V729" s="17">
        <v>42003</v>
      </c>
      <c r="W729" s="17">
        <v>41906</v>
      </c>
      <c r="X729" s="17">
        <v>42997</v>
      </c>
      <c r="Y729" t="s">
        <v>959</v>
      </c>
      <c r="Z729" t="s">
        <v>796</v>
      </c>
      <c r="AA729" t="s">
        <v>960</v>
      </c>
      <c r="AC729" s="16">
        <v>2</v>
      </c>
      <c r="AD729" t="s">
        <v>803</v>
      </c>
      <c r="AE729" t="s">
        <v>974</v>
      </c>
      <c r="AF729" t="s">
        <v>737</v>
      </c>
      <c r="AG729" t="s">
        <v>975</v>
      </c>
      <c r="AJ729" t="s">
        <v>963</v>
      </c>
      <c r="AK729" t="s">
        <v>979</v>
      </c>
      <c r="AL729" t="s">
        <v>965</v>
      </c>
      <c r="AM729" t="s">
        <v>456</v>
      </c>
      <c r="AP729" t="s">
        <v>966</v>
      </c>
      <c r="AQ729" t="s">
        <v>967</v>
      </c>
      <c r="AR729" t="s">
        <v>968</v>
      </c>
      <c r="AS729" t="s">
        <v>969</v>
      </c>
      <c r="AT729" t="s">
        <v>970</v>
      </c>
      <c r="AU729" t="s">
        <v>3300</v>
      </c>
    </row>
    <row r="730" spans="2:47" ht="11" outlineLevel="1" x14ac:dyDescent="0.15">
      <c r="B730" t="s">
        <v>3301</v>
      </c>
      <c r="C730" t="s">
        <v>3302</v>
      </c>
      <c r="D730" t="s">
        <v>163</v>
      </c>
      <c r="E730" t="s">
        <v>983</v>
      </c>
      <c r="F730" t="s">
        <v>798</v>
      </c>
      <c r="G730" t="s">
        <v>984</v>
      </c>
      <c r="H730" t="s">
        <v>985</v>
      </c>
      <c r="I730" t="s">
        <v>957</v>
      </c>
      <c r="J730" t="s">
        <v>600</v>
      </c>
      <c r="K730" t="s">
        <v>973</v>
      </c>
      <c r="L730" t="s">
        <v>600</v>
      </c>
      <c r="M730" s="5">
        <v>323344.24</v>
      </c>
      <c r="N730" s="5">
        <v>323344.24</v>
      </c>
      <c r="O730" s="5">
        <v>323344.24</v>
      </c>
      <c r="P730" s="5"/>
      <c r="Q730" s="16">
        <v>0</v>
      </c>
      <c r="R730" s="5"/>
      <c r="S730" s="17">
        <v>43689</v>
      </c>
      <c r="T730" s="17">
        <v>43689</v>
      </c>
      <c r="U730" s="17">
        <v>43839</v>
      </c>
      <c r="V730" s="17">
        <v>43839</v>
      </c>
      <c r="W730" s="17">
        <v>43689</v>
      </c>
      <c r="X730" s="17">
        <v>43689</v>
      </c>
      <c r="Y730" t="s">
        <v>984</v>
      </c>
      <c r="Z730" t="s">
        <v>804</v>
      </c>
      <c r="AA730" t="s">
        <v>1000</v>
      </c>
      <c r="AC730" s="16"/>
      <c r="AD730" t="s">
        <v>803</v>
      </c>
      <c r="AE730" t="s">
        <v>974</v>
      </c>
      <c r="AF730" t="s">
        <v>737</v>
      </c>
      <c r="AG730" t="s">
        <v>975</v>
      </c>
      <c r="AJ730" t="s">
        <v>963</v>
      </c>
      <c r="AK730" t="s">
        <v>979</v>
      </c>
      <c r="AL730" t="s">
        <v>965</v>
      </c>
      <c r="AM730" t="s">
        <v>456</v>
      </c>
      <c r="AP730" t="s">
        <v>966</v>
      </c>
      <c r="AQ730" t="s">
        <v>967</v>
      </c>
      <c r="AR730" t="s">
        <v>968</v>
      </c>
      <c r="AS730" t="s">
        <v>969</v>
      </c>
      <c r="AT730" t="s">
        <v>970</v>
      </c>
      <c r="AU730" t="s">
        <v>3303</v>
      </c>
    </row>
    <row r="731" spans="2:47" ht="11" outlineLevel="1" x14ac:dyDescent="0.15">
      <c r="B731" t="s">
        <v>3304</v>
      </c>
      <c r="C731" t="s">
        <v>3305</v>
      </c>
      <c r="D731" t="s">
        <v>900</v>
      </c>
      <c r="E731" t="s">
        <v>835</v>
      </c>
      <c r="F731" t="s">
        <v>798</v>
      </c>
      <c r="G731" t="s">
        <v>984</v>
      </c>
      <c r="H731" t="s">
        <v>985</v>
      </c>
      <c r="I731" t="s">
        <v>957</v>
      </c>
      <c r="J731" t="s">
        <v>715</v>
      </c>
      <c r="K731" t="s">
        <v>2134</v>
      </c>
      <c r="L731" t="s">
        <v>715</v>
      </c>
      <c r="M731" s="5">
        <v>322824.77</v>
      </c>
      <c r="N731" s="5">
        <v>322824.8</v>
      </c>
      <c r="O731" s="5">
        <v>322824.8</v>
      </c>
      <c r="P731" s="5"/>
      <c r="Q731" s="16">
        <v>0</v>
      </c>
      <c r="R731" s="5"/>
      <c r="S731" s="17">
        <v>45923</v>
      </c>
      <c r="T731" s="17">
        <v>45926</v>
      </c>
      <c r="U731" s="17">
        <v>46295</v>
      </c>
      <c r="V731" s="17">
        <v>46295</v>
      </c>
      <c r="W731" s="17">
        <v>45923</v>
      </c>
      <c r="X731" s="17">
        <v>46090</v>
      </c>
      <c r="Y731" t="s">
        <v>984</v>
      </c>
      <c r="Z731" t="s">
        <v>804</v>
      </c>
      <c r="AA731" t="s">
        <v>1000</v>
      </c>
      <c r="AC731" s="16">
        <v>1</v>
      </c>
      <c r="AD731" t="s">
        <v>795</v>
      </c>
      <c r="AE731" t="s">
        <v>961</v>
      </c>
      <c r="AF731" t="s">
        <v>744</v>
      </c>
      <c r="AG731" t="s">
        <v>1025</v>
      </c>
      <c r="AJ731" t="s">
        <v>963</v>
      </c>
      <c r="AK731" t="s">
        <v>964</v>
      </c>
      <c r="AL731" t="s">
        <v>965</v>
      </c>
      <c r="AM731" t="s">
        <v>531</v>
      </c>
      <c r="AP731" t="s">
        <v>966</v>
      </c>
      <c r="AQ731" t="s">
        <v>967</v>
      </c>
      <c r="AR731" t="s">
        <v>968</v>
      </c>
      <c r="AS731" t="s">
        <v>969</v>
      </c>
      <c r="AT731" t="s">
        <v>970</v>
      </c>
      <c r="AU731" t="s">
        <v>3306</v>
      </c>
    </row>
    <row r="732" spans="2:47" ht="11" outlineLevel="1" x14ac:dyDescent="0.15">
      <c r="B732" t="s">
        <v>3307</v>
      </c>
      <c r="C732" t="s">
        <v>3308</v>
      </c>
      <c r="D732" t="s">
        <v>900</v>
      </c>
      <c r="E732" t="s">
        <v>835</v>
      </c>
      <c r="F732" t="s">
        <v>798</v>
      </c>
      <c r="G732" t="s">
        <v>984</v>
      </c>
      <c r="H732" t="s">
        <v>985</v>
      </c>
      <c r="I732" t="s">
        <v>957</v>
      </c>
      <c r="J732" t="s">
        <v>715</v>
      </c>
      <c r="K732" t="s">
        <v>2134</v>
      </c>
      <c r="L732" t="s">
        <v>715</v>
      </c>
      <c r="M732" s="5">
        <v>322628.83</v>
      </c>
      <c r="N732" s="5">
        <v>322628.83</v>
      </c>
      <c r="O732" s="5">
        <v>322628.83</v>
      </c>
      <c r="P732" s="5"/>
      <c r="Q732" s="16">
        <v>0</v>
      </c>
      <c r="R732" s="5"/>
      <c r="S732" s="17">
        <v>45922</v>
      </c>
      <c r="T732" s="17">
        <v>45926</v>
      </c>
      <c r="U732" s="17">
        <v>46295</v>
      </c>
      <c r="V732" s="17">
        <v>46295</v>
      </c>
      <c r="W732" s="17">
        <v>45922</v>
      </c>
      <c r="X732" s="17">
        <v>46065</v>
      </c>
      <c r="Y732" t="s">
        <v>984</v>
      </c>
      <c r="Z732" t="s">
        <v>804</v>
      </c>
      <c r="AA732" t="s">
        <v>1000</v>
      </c>
      <c r="AC732" s="16">
        <v>1</v>
      </c>
      <c r="AD732" t="s">
        <v>795</v>
      </c>
      <c r="AE732" t="s">
        <v>961</v>
      </c>
      <c r="AF732" t="s">
        <v>744</v>
      </c>
      <c r="AG732" t="s">
        <v>1025</v>
      </c>
      <c r="AJ732" t="s">
        <v>963</v>
      </c>
      <c r="AK732" t="s">
        <v>964</v>
      </c>
      <c r="AL732" t="s">
        <v>965</v>
      </c>
      <c r="AM732" t="s">
        <v>531</v>
      </c>
      <c r="AP732" t="s">
        <v>966</v>
      </c>
      <c r="AQ732" t="s">
        <v>967</v>
      </c>
      <c r="AR732" t="s">
        <v>968</v>
      </c>
      <c r="AS732" t="s">
        <v>969</v>
      </c>
      <c r="AT732" t="s">
        <v>970</v>
      </c>
      <c r="AU732" t="s">
        <v>3309</v>
      </c>
    </row>
    <row r="733" spans="2:47" ht="11" outlineLevel="1" x14ac:dyDescent="0.15">
      <c r="B733" t="s">
        <v>3310</v>
      </c>
      <c r="C733" t="s">
        <v>3311</v>
      </c>
      <c r="G733" t="s">
        <v>955</v>
      </c>
      <c r="H733" t="s">
        <v>956</v>
      </c>
      <c r="I733" t="s">
        <v>957</v>
      </c>
      <c r="J733" t="s">
        <v>2172</v>
      </c>
      <c r="K733" t="s">
        <v>2173</v>
      </c>
      <c r="L733" t="s">
        <v>3312</v>
      </c>
      <c r="M733" s="5">
        <v>321475.25</v>
      </c>
      <c r="N733" s="5">
        <v>321475.25</v>
      </c>
      <c r="O733" s="5">
        <v>321475.25</v>
      </c>
      <c r="P733" s="5"/>
      <c r="Q733" s="16">
        <v>0</v>
      </c>
      <c r="R733" s="5"/>
      <c r="S733" s="17">
        <v>42983</v>
      </c>
      <c r="T733" s="17">
        <v>42984</v>
      </c>
      <c r="U733" s="17">
        <v>43053</v>
      </c>
      <c r="V733" s="17">
        <v>43053</v>
      </c>
      <c r="W733" s="17">
        <v>42983</v>
      </c>
      <c r="X733" s="17">
        <v>43028</v>
      </c>
      <c r="Y733" t="s">
        <v>1543</v>
      </c>
      <c r="Z733" t="s">
        <v>826</v>
      </c>
      <c r="AA733" t="s">
        <v>1179</v>
      </c>
      <c r="AC733" s="16">
        <v>1</v>
      </c>
      <c r="AD733" t="s">
        <v>795</v>
      </c>
      <c r="AE733" t="s">
        <v>961</v>
      </c>
      <c r="AF733" t="s">
        <v>740</v>
      </c>
      <c r="AG733" t="s">
        <v>1036</v>
      </c>
      <c r="AJ733" t="s">
        <v>963</v>
      </c>
      <c r="AK733" t="s">
        <v>964</v>
      </c>
      <c r="AL733" t="s">
        <v>965</v>
      </c>
      <c r="AM733" t="s">
        <v>531</v>
      </c>
      <c r="AP733" t="s">
        <v>966</v>
      </c>
      <c r="AQ733" t="s">
        <v>967</v>
      </c>
      <c r="AR733" t="s">
        <v>968</v>
      </c>
      <c r="AS733" t="s">
        <v>969</v>
      </c>
      <c r="AT733" t="s">
        <v>970</v>
      </c>
      <c r="AU733" t="s">
        <v>3313</v>
      </c>
    </row>
    <row r="734" spans="2:47" ht="11" outlineLevel="1" x14ac:dyDescent="0.15">
      <c r="B734" t="s">
        <v>3314</v>
      </c>
      <c r="C734" t="s">
        <v>3315</v>
      </c>
      <c r="G734" t="s">
        <v>955</v>
      </c>
      <c r="H734" t="s">
        <v>956</v>
      </c>
      <c r="I734" t="s">
        <v>957</v>
      </c>
      <c r="J734" t="s">
        <v>3316</v>
      </c>
      <c r="K734" t="s">
        <v>3317</v>
      </c>
      <c r="L734" t="s">
        <v>3218</v>
      </c>
      <c r="M734" s="5">
        <v>321011.68</v>
      </c>
      <c r="N734" s="5">
        <v>321011.68</v>
      </c>
      <c r="O734" s="5">
        <v>321011.68</v>
      </c>
      <c r="P734" s="5"/>
      <c r="Q734" s="16">
        <v>0</v>
      </c>
      <c r="R734" s="5"/>
      <c r="S734" s="17">
        <v>43722</v>
      </c>
      <c r="T734" s="17">
        <v>43722</v>
      </c>
      <c r="U734" s="17">
        <v>44561</v>
      </c>
      <c r="V734" s="17">
        <v>44561</v>
      </c>
      <c r="W734" s="17">
        <v>43722</v>
      </c>
      <c r="X734" s="17">
        <v>44462</v>
      </c>
      <c r="Y734" t="s">
        <v>1178</v>
      </c>
      <c r="Z734" t="s">
        <v>825</v>
      </c>
      <c r="AA734" t="s">
        <v>1179</v>
      </c>
      <c r="AC734" s="16">
        <v>1</v>
      </c>
      <c r="AD734" t="s">
        <v>795</v>
      </c>
      <c r="AE734" t="s">
        <v>961</v>
      </c>
      <c r="AF734" t="s">
        <v>740</v>
      </c>
      <c r="AG734" t="s">
        <v>1036</v>
      </c>
      <c r="AH734" t="s">
        <v>1058</v>
      </c>
      <c r="AI734" t="s">
        <v>1059</v>
      </c>
      <c r="AJ734" t="s">
        <v>978</v>
      </c>
      <c r="AK734" t="s">
        <v>964</v>
      </c>
      <c r="AL734" t="s">
        <v>1340</v>
      </c>
      <c r="AM734" t="s">
        <v>531</v>
      </c>
      <c r="AP734" t="s">
        <v>966</v>
      </c>
      <c r="AQ734" t="s">
        <v>967</v>
      </c>
      <c r="AR734" t="s">
        <v>968</v>
      </c>
      <c r="AS734" t="s">
        <v>969</v>
      </c>
      <c r="AT734" t="s">
        <v>970</v>
      </c>
      <c r="AU734" t="s">
        <v>3318</v>
      </c>
    </row>
    <row r="735" spans="2:47" ht="11" outlineLevel="1" x14ac:dyDescent="0.15">
      <c r="B735" t="s">
        <v>3319</v>
      </c>
      <c r="C735" t="s">
        <v>3320</v>
      </c>
      <c r="G735" t="s">
        <v>955</v>
      </c>
      <c r="H735" t="s">
        <v>956</v>
      </c>
      <c r="I735" t="s">
        <v>957</v>
      </c>
      <c r="J735" t="s">
        <v>3321</v>
      </c>
      <c r="K735" t="s">
        <v>3322</v>
      </c>
      <c r="L735" t="s">
        <v>3323</v>
      </c>
      <c r="M735" s="5">
        <v>320425</v>
      </c>
      <c r="N735" s="5">
        <v>320425</v>
      </c>
      <c r="O735" s="5">
        <v>320425</v>
      </c>
      <c r="P735" s="5"/>
      <c r="Q735" s="16">
        <v>0</v>
      </c>
      <c r="R735" s="5"/>
      <c r="S735" s="17">
        <v>43371</v>
      </c>
      <c r="T735" s="17">
        <v>43371</v>
      </c>
      <c r="U735" s="17">
        <v>43495</v>
      </c>
      <c r="V735" s="17">
        <v>43495</v>
      </c>
      <c r="W735" s="17">
        <v>43371</v>
      </c>
      <c r="X735" s="17">
        <v>43481</v>
      </c>
      <c r="Y735" t="s">
        <v>959</v>
      </c>
      <c r="Z735" t="s">
        <v>796</v>
      </c>
      <c r="AA735" t="s">
        <v>960</v>
      </c>
      <c r="AC735" s="16">
        <v>3</v>
      </c>
      <c r="AD735" t="s">
        <v>795</v>
      </c>
      <c r="AE735" t="s">
        <v>961</v>
      </c>
      <c r="AF735" t="s">
        <v>748</v>
      </c>
      <c r="AG735" t="s">
        <v>1057</v>
      </c>
      <c r="AH735" t="s">
        <v>1058</v>
      </c>
      <c r="AI735" t="s">
        <v>1059</v>
      </c>
      <c r="AJ735" t="s">
        <v>978</v>
      </c>
      <c r="AK735" t="s">
        <v>964</v>
      </c>
      <c r="AL735" t="s">
        <v>1340</v>
      </c>
      <c r="AM735" t="s">
        <v>575</v>
      </c>
      <c r="AP735" t="s">
        <v>966</v>
      </c>
      <c r="AQ735" t="s">
        <v>967</v>
      </c>
      <c r="AR735" t="s">
        <v>968</v>
      </c>
      <c r="AS735" t="s">
        <v>969</v>
      </c>
      <c r="AT735" t="s">
        <v>970</v>
      </c>
      <c r="AU735" t="s">
        <v>3324</v>
      </c>
    </row>
    <row r="736" spans="2:47" ht="11" outlineLevel="1" x14ac:dyDescent="0.15">
      <c r="B736" t="s">
        <v>3325</v>
      </c>
      <c r="C736" t="s">
        <v>2080</v>
      </c>
      <c r="D736" t="s">
        <v>211</v>
      </c>
      <c r="E736" t="s">
        <v>983</v>
      </c>
      <c r="F736" t="s">
        <v>807</v>
      </c>
      <c r="G736" t="s">
        <v>984</v>
      </c>
      <c r="H736" t="s">
        <v>985</v>
      </c>
      <c r="I736" t="s">
        <v>957</v>
      </c>
      <c r="J736" t="s">
        <v>610</v>
      </c>
      <c r="K736" t="s">
        <v>1294</v>
      </c>
      <c r="L736" t="s">
        <v>610</v>
      </c>
      <c r="M736" s="5">
        <v>316144.45</v>
      </c>
      <c r="N736" s="5">
        <v>316144.45</v>
      </c>
      <c r="O736" s="5">
        <v>316144.45</v>
      </c>
      <c r="P736" s="5"/>
      <c r="Q736" s="16">
        <v>0</v>
      </c>
      <c r="R736" s="5"/>
      <c r="S736" s="17">
        <v>43130</v>
      </c>
      <c r="T736" s="17">
        <v>43130</v>
      </c>
      <c r="U736" s="17">
        <v>43161</v>
      </c>
      <c r="V736" s="17">
        <v>43161</v>
      </c>
      <c r="W736" s="17">
        <v>43130</v>
      </c>
      <c r="X736" s="17">
        <v>43222</v>
      </c>
      <c r="Y736" t="s">
        <v>955</v>
      </c>
      <c r="Z736" t="s">
        <v>818</v>
      </c>
      <c r="AA736" t="s">
        <v>1023</v>
      </c>
      <c r="AB736" t="s">
        <v>1024</v>
      </c>
      <c r="AC736" s="16">
        <v>3</v>
      </c>
      <c r="AD736" t="s">
        <v>795</v>
      </c>
      <c r="AE736" t="s">
        <v>961</v>
      </c>
      <c r="AF736" t="s">
        <v>739</v>
      </c>
      <c r="AG736" t="s">
        <v>993</v>
      </c>
      <c r="AJ736" t="s">
        <v>963</v>
      </c>
      <c r="AK736" t="s">
        <v>996</v>
      </c>
      <c r="AL736" t="s">
        <v>965</v>
      </c>
      <c r="AM736" t="s">
        <v>456</v>
      </c>
      <c r="AP736" t="s">
        <v>966</v>
      </c>
      <c r="AQ736" t="s">
        <v>967</v>
      </c>
      <c r="AR736" t="s">
        <v>968</v>
      </c>
      <c r="AS736" t="s">
        <v>969</v>
      </c>
      <c r="AT736" t="s">
        <v>970</v>
      </c>
      <c r="AU736" t="s">
        <v>3326</v>
      </c>
    </row>
    <row r="737" spans="2:47" ht="11" outlineLevel="1" x14ac:dyDescent="0.15">
      <c r="B737" t="s">
        <v>3327</v>
      </c>
      <c r="C737" t="s">
        <v>3328</v>
      </c>
      <c r="G737" t="s">
        <v>1140</v>
      </c>
      <c r="H737" t="s">
        <v>1141</v>
      </c>
      <c r="I737" t="s">
        <v>957</v>
      </c>
      <c r="J737" t="s">
        <v>685</v>
      </c>
      <c r="K737" t="s">
        <v>2058</v>
      </c>
      <c r="L737" t="s">
        <v>685</v>
      </c>
      <c r="M737" s="5">
        <v>316065.98</v>
      </c>
      <c r="N737" s="5">
        <v>316065.98</v>
      </c>
      <c r="O737" s="5">
        <v>316065.98</v>
      </c>
      <c r="P737" s="5"/>
      <c r="Q737" s="16">
        <v>0</v>
      </c>
      <c r="R737" s="5"/>
      <c r="S737" s="17">
        <v>43656</v>
      </c>
      <c r="T737" s="17">
        <v>43656</v>
      </c>
      <c r="U737" s="17">
        <v>43749</v>
      </c>
      <c r="V737" s="17">
        <v>43749</v>
      </c>
      <c r="W737" s="17">
        <v>43656</v>
      </c>
      <c r="X737" s="17">
        <v>44512</v>
      </c>
      <c r="Y737" t="s">
        <v>1178</v>
      </c>
      <c r="Z737" t="s">
        <v>825</v>
      </c>
      <c r="AA737" t="s">
        <v>1179</v>
      </c>
      <c r="AC737" s="16">
        <v>2</v>
      </c>
      <c r="AD737" t="s">
        <v>795</v>
      </c>
      <c r="AE737" t="s">
        <v>961</v>
      </c>
      <c r="AF737" t="s">
        <v>740</v>
      </c>
      <c r="AG737" t="s">
        <v>1036</v>
      </c>
      <c r="AH737" t="s">
        <v>1058</v>
      </c>
      <c r="AI737" t="s">
        <v>1059</v>
      </c>
      <c r="AJ737" t="s">
        <v>978</v>
      </c>
      <c r="AK737" t="s">
        <v>964</v>
      </c>
      <c r="AL737" t="s">
        <v>965</v>
      </c>
      <c r="AM737" t="s">
        <v>531</v>
      </c>
      <c r="AP737" t="s">
        <v>966</v>
      </c>
      <c r="AQ737" t="s">
        <v>967</v>
      </c>
      <c r="AR737" t="s">
        <v>968</v>
      </c>
      <c r="AS737" t="s">
        <v>969</v>
      </c>
      <c r="AT737" t="s">
        <v>970</v>
      </c>
      <c r="AU737" t="s">
        <v>3329</v>
      </c>
    </row>
    <row r="738" spans="2:47" ht="11" outlineLevel="1" x14ac:dyDescent="0.15">
      <c r="B738" t="s">
        <v>3330</v>
      </c>
      <c r="C738" t="s">
        <v>3331</v>
      </c>
      <c r="G738" t="s">
        <v>955</v>
      </c>
      <c r="H738" t="s">
        <v>956</v>
      </c>
      <c r="I738" t="s">
        <v>957</v>
      </c>
      <c r="J738" t="s">
        <v>655</v>
      </c>
      <c r="K738" t="s">
        <v>1208</v>
      </c>
      <c r="L738" t="s">
        <v>655</v>
      </c>
      <c r="M738" s="5">
        <v>315855.59999999998</v>
      </c>
      <c r="N738" s="5">
        <v>315855.59999999998</v>
      </c>
      <c r="O738" s="5">
        <v>315855.59999999998</v>
      </c>
      <c r="P738" s="5"/>
      <c r="Q738" s="16">
        <v>0</v>
      </c>
      <c r="R738" s="5"/>
      <c r="S738" s="17">
        <v>42573</v>
      </c>
      <c r="T738" s="17">
        <v>42576</v>
      </c>
      <c r="U738" s="17">
        <v>42773</v>
      </c>
      <c r="V738" s="17">
        <v>42773</v>
      </c>
      <c r="W738" s="17">
        <v>42573</v>
      </c>
      <c r="X738" s="17">
        <v>42747</v>
      </c>
      <c r="Y738" t="s">
        <v>1178</v>
      </c>
      <c r="Z738" t="s">
        <v>825</v>
      </c>
      <c r="AA738" t="s">
        <v>1179</v>
      </c>
      <c r="AC738" s="16">
        <v>3</v>
      </c>
      <c r="AD738" t="s">
        <v>795</v>
      </c>
      <c r="AE738" t="s">
        <v>961</v>
      </c>
      <c r="AF738" t="s">
        <v>740</v>
      </c>
      <c r="AG738" t="s">
        <v>1036</v>
      </c>
      <c r="AJ738" t="s">
        <v>963</v>
      </c>
      <c r="AK738" t="s">
        <v>964</v>
      </c>
      <c r="AL738" t="s">
        <v>965</v>
      </c>
      <c r="AM738" t="s">
        <v>531</v>
      </c>
      <c r="AP738" t="s">
        <v>966</v>
      </c>
      <c r="AQ738" t="s">
        <v>967</v>
      </c>
      <c r="AR738" t="s">
        <v>968</v>
      </c>
      <c r="AS738" t="s">
        <v>969</v>
      </c>
      <c r="AT738" t="s">
        <v>970</v>
      </c>
      <c r="AU738" t="s">
        <v>3332</v>
      </c>
    </row>
    <row r="739" spans="2:47" ht="11" outlineLevel="1" x14ac:dyDescent="0.15">
      <c r="B739" t="s">
        <v>3333</v>
      </c>
      <c r="C739" t="s">
        <v>1497</v>
      </c>
      <c r="D739" t="s">
        <v>200</v>
      </c>
      <c r="E739" t="s">
        <v>983</v>
      </c>
      <c r="F739" t="s">
        <v>798</v>
      </c>
      <c r="G739" t="s">
        <v>984</v>
      </c>
      <c r="H739" t="s">
        <v>985</v>
      </c>
      <c r="I739" t="s">
        <v>957</v>
      </c>
      <c r="J739" t="s">
        <v>609</v>
      </c>
      <c r="K739" t="s">
        <v>1547</v>
      </c>
      <c r="L739" t="s">
        <v>1548</v>
      </c>
      <c r="M739" s="5">
        <v>315389.40999999997</v>
      </c>
      <c r="N739" s="5">
        <v>315389.40999999997</v>
      </c>
      <c r="O739" s="5">
        <v>315389.40999999997</v>
      </c>
      <c r="P739" s="5"/>
      <c r="Q739" s="16">
        <v>0</v>
      </c>
      <c r="R739" s="5"/>
      <c r="S739" s="17">
        <v>42620</v>
      </c>
      <c r="T739" s="17">
        <v>42620</v>
      </c>
      <c r="U739" s="17">
        <v>42977</v>
      </c>
      <c r="V739" s="17">
        <v>42977</v>
      </c>
      <c r="W739" s="17">
        <v>42620</v>
      </c>
      <c r="X739" s="17">
        <v>42620</v>
      </c>
      <c r="Y739" t="s">
        <v>959</v>
      </c>
      <c r="Z739" t="s">
        <v>796</v>
      </c>
      <c r="AA739" t="s">
        <v>960</v>
      </c>
      <c r="AC739" s="16">
        <v>3</v>
      </c>
      <c r="AD739" t="s">
        <v>803</v>
      </c>
      <c r="AE739" t="s">
        <v>974</v>
      </c>
      <c r="AF739" t="s">
        <v>737</v>
      </c>
      <c r="AG739" t="s">
        <v>975</v>
      </c>
      <c r="AJ739" t="s">
        <v>963</v>
      </c>
      <c r="AK739" t="s">
        <v>979</v>
      </c>
      <c r="AL739" t="s">
        <v>965</v>
      </c>
      <c r="AM739" t="s">
        <v>456</v>
      </c>
      <c r="AP739" t="s">
        <v>966</v>
      </c>
      <c r="AQ739" t="s">
        <v>967</v>
      </c>
      <c r="AR739" t="s">
        <v>968</v>
      </c>
      <c r="AS739" t="s">
        <v>969</v>
      </c>
      <c r="AT739" t="s">
        <v>970</v>
      </c>
      <c r="AU739" t="s">
        <v>3334</v>
      </c>
    </row>
    <row r="740" spans="2:47" ht="11" outlineLevel="1" x14ac:dyDescent="0.15">
      <c r="B740" t="s">
        <v>3335</v>
      </c>
      <c r="C740" t="s">
        <v>3336</v>
      </c>
      <c r="D740" t="s">
        <v>3337</v>
      </c>
      <c r="E740" t="s">
        <v>1599</v>
      </c>
      <c r="F740" t="s">
        <v>807</v>
      </c>
      <c r="G740" t="s">
        <v>984</v>
      </c>
      <c r="H740" t="s">
        <v>985</v>
      </c>
      <c r="I740" t="s">
        <v>957</v>
      </c>
      <c r="J740" t="s">
        <v>3338</v>
      </c>
      <c r="K740" t="s">
        <v>3339</v>
      </c>
      <c r="L740" t="s">
        <v>3340</v>
      </c>
      <c r="M740" s="5">
        <v>314900</v>
      </c>
      <c r="N740" s="5">
        <v>314900</v>
      </c>
      <c r="O740" s="5">
        <v>314900</v>
      </c>
      <c r="P740" s="5"/>
      <c r="Q740" s="16">
        <v>0</v>
      </c>
      <c r="R740" s="5"/>
      <c r="S740" s="17">
        <v>45912</v>
      </c>
      <c r="T740" s="17">
        <v>45915</v>
      </c>
      <c r="U740" s="17">
        <v>45961</v>
      </c>
      <c r="V740" s="17">
        <v>45991</v>
      </c>
      <c r="W740" s="17">
        <v>45912</v>
      </c>
      <c r="X740" s="17">
        <v>45912</v>
      </c>
      <c r="Y740" t="s">
        <v>959</v>
      </c>
      <c r="Z740" t="s">
        <v>796</v>
      </c>
      <c r="AA740" t="s">
        <v>1023</v>
      </c>
      <c r="AB740" t="s">
        <v>1289</v>
      </c>
      <c r="AC740" s="16">
        <v>1</v>
      </c>
      <c r="AD740" t="s">
        <v>3341</v>
      </c>
      <c r="AE740" t="s">
        <v>3342</v>
      </c>
      <c r="AF740" t="s">
        <v>737</v>
      </c>
      <c r="AG740" t="s">
        <v>975</v>
      </c>
      <c r="AJ740" t="s">
        <v>963</v>
      </c>
      <c r="AK740" t="s">
        <v>3258</v>
      </c>
      <c r="AL740" t="s">
        <v>1340</v>
      </c>
      <c r="AM740" t="s">
        <v>456</v>
      </c>
      <c r="AP740" t="s">
        <v>966</v>
      </c>
      <c r="AQ740" t="s">
        <v>967</v>
      </c>
      <c r="AR740" t="s">
        <v>968</v>
      </c>
      <c r="AS740" t="s">
        <v>969</v>
      </c>
      <c r="AT740" t="s">
        <v>970</v>
      </c>
      <c r="AU740" t="s">
        <v>3343</v>
      </c>
    </row>
    <row r="741" spans="2:47" ht="11" outlineLevel="1" x14ac:dyDescent="0.15">
      <c r="B741" t="s">
        <v>3344</v>
      </c>
      <c r="C741" t="s">
        <v>3345</v>
      </c>
      <c r="G741" t="s">
        <v>955</v>
      </c>
      <c r="H741" t="s">
        <v>956</v>
      </c>
      <c r="I741" t="s">
        <v>957</v>
      </c>
      <c r="J741" t="s">
        <v>3346</v>
      </c>
      <c r="K741" t="s">
        <v>3347</v>
      </c>
      <c r="L741" t="s">
        <v>3346</v>
      </c>
      <c r="M741" s="5">
        <v>313000</v>
      </c>
      <c r="N741" s="5">
        <v>313000</v>
      </c>
      <c r="O741" s="5">
        <v>313000</v>
      </c>
      <c r="P741" s="5"/>
      <c r="Q741" s="16">
        <v>0</v>
      </c>
      <c r="R741" s="5"/>
      <c r="S741" s="17">
        <v>42398</v>
      </c>
      <c r="T741" s="17">
        <v>42397</v>
      </c>
      <c r="U741" s="17">
        <v>42460</v>
      </c>
      <c r="V741" s="17">
        <v>42460</v>
      </c>
      <c r="W741" s="17">
        <v>42398</v>
      </c>
      <c r="X741" s="17">
        <v>42398</v>
      </c>
      <c r="Y741" t="s">
        <v>1178</v>
      </c>
      <c r="Z741" t="s">
        <v>825</v>
      </c>
      <c r="AA741" t="s">
        <v>1179</v>
      </c>
      <c r="AC741" s="16">
        <v>5</v>
      </c>
      <c r="AD741" t="s">
        <v>795</v>
      </c>
      <c r="AE741" t="s">
        <v>961</v>
      </c>
      <c r="AF741" t="s">
        <v>3348</v>
      </c>
      <c r="AG741" t="s">
        <v>3349</v>
      </c>
      <c r="AJ741" t="s">
        <v>963</v>
      </c>
      <c r="AK741" t="s">
        <v>964</v>
      </c>
      <c r="AL741" t="s">
        <v>1340</v>
      </c>
      <c r="AM741" t="s">
        <v>531</v>
      </c>
      <c r="AP741" t="s">
        <v>966</v>
      </c>
      <c r="AQ741" t="s">
        <v>967</v>
      </c>
      <c r="AR741" t="s">
        <v>968</v>
      </c>
      <c r="AS741" t="s">
        <v>969</v>
      </c>
      <c r="AT741" t="s">
        <v>970</v>
      </c>
      <c r="AU741" t="s">
        <v>3350</v>
      </c>
    </row>
    <row r="742" spans="2:47" ht="11" outlineLevel="1" x14ac:dyDescent="0.15">
      <c r="B742" t="s">
        <v>3351</v>
      </c>
      <c r="C742" t="s">
        <v>3352</v>
      </c>
      <c r="D742" t="s">
        <v>179</v>
      </c>
      <c r="E742" t="s">
        <v>983</v>
      </c>
      <c r="F742" t="s">
        <v>807</v>
      </c>
      <c r="G742" t="s">
        <v>984</v>
      </c>
      <c r="H742" t="s">
        <v>985</v>
      </c>
      <c r="I742" t="s">
        <v>957</v>
      </c>
      <c r="J742" t="s">
        <v>603</v>
      </c>
      <c r="K742" t="s">
        <v>1299</v>
      </c>
      <c r="L742" t="s">
        <v>603</v>
      </c>
      <c r="M742" s="5">
        <v>312662.48</v>
      </c>
      <c r="N742" s="5">
        <v>312662.48</v>
      </c>
      <c r="O742" s="5">
        <v>312662.48</v>
      </c>
      <c r="P742" s="5"/>
      <c r="Q742" s="16">
        <v>0</v>
      </c>
      <c r="R742" s="5"/>
      <c r="S742" s="17">
        <v>44165</v>
      </c>
      <c r="T742" s="17">
        <v>44165</v>
      </c>
      <c r="U742" s="17">
        <v>44274</v>
      </c>
      <c r="V742" s="17">
        <v>44274</v>
      </c>
      <c r="W742" s="17">
        <v>44165</v>
      </c>
      <c r="X742" s="17">
        <v>44285</v>
      </c>
      <c r="Y742" t="s">
        <v>955</v>
      </c>
      <c r="Z742" t="s">
        <v>818</v>
      </c>
      <c r="AA742" t="s">
        <v>1023</v>
      </c>
      <c r="AB742" t="s">
        <v>1024</v>
      </c>
      <c r="AC742" s="16">
        <v>1</v>
      </c>
      <c r="AD742" t="s">
        <v>795</v>
      </c>
      <c r="AE742" t="s">
        <v>961</v>
      </c>
      <c r="AF742" t="s">
        <v>755</v>
      </c>
      <c r="AG742" t="s">
        <v>1049</v>
      </c>
      <c r="AJ742" t="s">
        <v>963</v>
      </c>
      <c r="AK742" t="s">
        <v>964</v>
      </c>
      <c r="AL742" t="s">
        <v>965</v>
      </c>
      <c r="AM742" t="s">
        <v>456</v>
      </c>
      <c r="AP742" t="s">
        <v>966</v>
      </c>
      <c r="AQ742" t="s">
        <v>967</v>
      </c>
      <c r="AR742" t="s">
        <v>968</v>
      </c>
      <c r="AS742" t="s">
        <v>969</v>
      </c>
      <c r="AT742" t="s">
        <v>970</v>
      </c>
      <c r="AU742" t="s">
        <v>3353</v>
      </c>
    </row>
    <row r="743" spans="2:47" ht="11" outlineLevel="1" x14ac:dyDescent="0.15">
      <c r="B743" t="s">
        <v>3354</v>
      </c>
      <c r="C743" t="s">
        <v>3355</v>
      </c>
      <c r="D743" t="s">
        <v>173</v>
      </c>
      <c r="E743" t="s">
        <v>983</v>
      </c>
      <c r="F743" t="s">
        <v>798</v>
      </c>
      <c r="G743" t="s">
        <v>984</v>
      </c>
      <c r="H743" t="s">
        <v>985</v>
      </c>
      <c r="I743" t="s">
        <v>957</v>
      </c>
      <c r="J743" t="s">
        <v>605</v>
      </c>
      <c r="K743" t="s">
        <v>1106</v>
      </c>
      <c r="L743" t="s">
        <v>605</v>
      </c>
      <c r="M743" s="5">
        <v>309486.68</v>
      </c>
      <c r="N743" s="5">
        <v>309486.68</v>
      </c>
      <c r="O743" s="5">
        <v>309486.68</v>
      </c>
      <c r="P743" s="5"/>
      <c r="Q743" s="16">
        <v>0</v>
      </c>
      <c r="R743" s="5"/>
      <c r="S743" s="17">
        <v>43731</v>
      </c>
      <c r="T743" s="17">
        <v>43731</v>
      </c>
      <c r="U743" s="17">
        <v>44457</v>
      </c>
      <c r="V743" s="17">
        <v>44457</v>
      </c>
      <c r="W743" s="17">
        <v>43731</v>
      </c>
      <c r="X743" s="17">
        <v>45370</v>
      </c>
      <c r="Y743" t="s">
        <v>955</v>
      </c>
      <c r="Z743" t="s">
        <v>818</v>
      </c>
      <c r="AA743" t="s">
        <v>960</v>
      </c>
      <c r="AC743" s="16"/>
      <c r="AD743" t="s">
        <v>817</v>
      </c>
      <c r="AE743" t="s">
        <v>1107</v>
      </c>
      <c r="AF743" t="s">
        <v>739</v>
      </c>
      <c r="AG743" t="s">
        <v>993</v>
      </c>
      <c r="AJ743" t="s">
        <v>963</v>
      </c>
      <c r="AK743" t="s">
        <v>1110</v>
      </c>
      <c r="AL743" t="s">
        <v>965</v>
      </c>
      <c r="AM743" t="s">
        <v>456</v>
      </c>
      <c r="AP743" t="s">
        <v>966</v>
      </c>
      <c r="AQ743" t="s">
        <v>967</v>
      </c>
      <c r="AR743" t="s">
        <v>968</v>
      </c>
      <c r="AS743" t="s">
        <v>969</v>
      </c>
      <c r="AT743" t="s">
        <v>970</v>
      </c>
      <c r="AU743" t="s">
        <v>3356</v>
      </c>
    </row>
    <row r="744" spans="2:47" ht="11" outlineLevel="1" x14ac:dyDescent="0.15">
      <c r="B744" t="s">
        <v>3357</v>
      </c>
      <c r="C744" t="s">
        <v>1497</v>
      </c>
      <c r="D744" t="s">
        <v>209</v>
      </c>
      <c r="E744" t="s">
        <v>983</v>
      </c>
      <c r="F744" t="s">
        <v>807</v>
      </c>
      <c r="G744" t="s">
        <v>984</v>
      </c>
      <c r="H744" t="s">
        <v>1272</v>
      </c>
      <c r="I744" t="s">
        <v>957</v>
      </c>
      <c r="J744" t="s">
        <v>603</v>
      </c>
      <c r="K744" t="s">
        <v>1299</v>
      </c>
      <c r="L744" t="s">
        <v>603</v>
      </c>
      <c r="M744" s="5">
        <v>309415.78000000003</v>
      </c>
      <c r="N744" s="5">
        <v>309415.78000000003</v>
      </c>
      <c r="O744" s="5">
        <v>309415.78000000003</v>
      </c>
      <c r="P744" s="5"/>
      <c r="Q744" s="16">
        <v>0</v>
      </c>
      <c r="R744" s="5"/>
      <c r="S744" s="17">
        <v>41967</v>
      </c>
      <c r="T744" s="17">
        <v>41961</v>
      </c>
      <c r="U744" s="17">
        <v>42049</v>
      </c>
      <c r="V744" s="17">
        <v>42049</v>
      </c>
      <c r="W744" s="17">
        <v>41967</v>
      </c>
      <c r="X744" s="17">
        <v>42082</v>
      </c>
      <c r="Y744" t="s">
        <v>955</v>
      </c>
      <c r="Z744" t="s">
        <v>818</v>
      </c>
      <c r="AA744" t="s">
        <v>1023</v>
      </c>
      <c r="AB744" t="s">
        <v>1024</v>
      </c>
      <c r="AC744" s="16">
        <v>4</v>
      </c>
      <c r="AD744" t="s">
        <v>795</v>
      </c>
      <c r="AE744" t="s">
        <v>961</v>
      </c>
      <c r="AF744" t="s">
        <v>739</v>
      </c>
      <c r="AG744" t="s">
        <v>993</v>
      </c>
      <c r="AJ744" t="s">
        <v>963</v>
      </c>
      <c r="AK744" t="s">
        <v>996</v>
      </c>
      <c r="AL744" t="s">
        <v>965</v>
      </c>
      <c r="AM744" t="s">
        <v>456</v>
      </c>
      <c r="AP744" t="s">
        <v>966</v>
      </c>
      <c r="AQ744" t="s">
        <v>967</v>
      </c>
      <c r="AR744" t="s">
        <v>968</v>
      </c>
      <c r="AS744" t="s">
        <v>969</v>
      </c>
      <c r="AT744" t="s">
        <v>970</v>
      </c>
      <c r="AU744" t="s">
        <v>3358</v>
      </c>
    </row>
    <row r="745" spans="2:47" ht="11" outlineLevel="1" x14ac:dyDescent="0.15">
      <c r="B745" t="s">
        <v>3359</v>
      </c>
      <c r="C745" t="s">
        <v>3360</v>
      </c>
      <c r="D745" t="s">
        <v>3090</v>
      </c>
      <c r="E745" t="s">
        <v>854</v>
      </c>
      <c r="F745" t="s">
        <v>807</v>
      </c>
      <c r="G745" t="s">
        <v>959</v>
      </c>
      <c r="H745" t="s">
        <v>1903</v>
      </c>
      <c r="I745" t="s">
        <v>957</v>
      </c>
      <c r="J745" t="s">
        <v>3091</v>
      </c>
      <c r="K745" t="s">
        <v>3092</v>
      </c>
      <c r="L745" t="s">
        <v>3091</v>
      </c>
      <c r="M745" s="5">
        <v>308901.53000000003</v>
      </c>
      <c r="N745" s="5">
        <v>308901.53000000003</v>
      </c>
      <c r="O745" s="5">
        <v>308901.53000000003</v>
      </c>
      <c r="P745" s="5">
        <v>79203.320000000007</v>
      </c>
      <c r="Q745" s="16">
        <v>0</v>
      </c>
      <c r="R745" s="5"/>
      <c r="S745" s="17">
        <v>45050</v>
      </c>
      <c r="T745" s="17">
        <v>44927</v>
      </c>
      <c r="U745" s="17">
        <v>45601</v>
      </c>
      <c r="V745" s="17">
        <v>45601</v>
      </c>
      <c r="W745" s="17">
        <v>45050</v>
      </c>
      <c r="X745" s="17">
        <v>45198</v>
      </c>
      <c r="Y745" t="s">
        <v>1178</v>
      </c>
      <c r="Z745" t="s">
        <v>825</v>
      </c>
      <c r="AA745" t="s">
        <v>1179</v>
      </c>
      <c r="AC745" s="16">
        <v>2</v>
      </c>
      <c r="AD745" t="s">
        <v>795</v>
      </c>
      <c r="AE745" t="s">
        <v>961</v>
      </c>
      <c r="AF745" t="s">
        <v>748</v>
      </c>
      <c r="AG745" t="s">
        <v>1057</v>
      </c>
      <c r="AH745" t="s">
        <v>1058</v>
      </c>
      <c r="AI745" t="s">
        <v>1059</v>
      </c>
      <c r="AJ745" t="s">
        <v>978</v>
      </c>
      <c r="AK745" t="s">
        <v>964</v>
      </c>
      <c r="AL745" t="s">
        <v>965</v>
      </c>
      <c r="AM745" t="s">
        <v>531</v>
      </c>
      <c r="AP745" t="s">
        <v>966</v>
      </c>
      <c r="AQ745" t="s">
        <v>967</v>
      </c>
      <c r="AR745" t="s">
        <v>968</v>
      </c>
      <c r="AS745" t="s">
        <v>969</v>
      </c>
      <c r="AT745" t="s">
        <v>970</v>
      </c>
      <c r="AU745" t="s">
        <v>3361</v>
      </c>
    </row>
    <row r="746" spans="2:47" ht="11" outlineLevel="1" x14ac:dyDescent="0.15">
      <c r="B746" t="s">
        <v>3362</v>
      </c>
      <c r="C746" t="s">
        <v>3363</v>
      </c>
      <c r="G746" t="s">
        <v>1140</v>
      </c>
      <c r="H746" t="s">
        <v>1141</v>
      </c>
      <c r="I746" t="s">
        <v>957</v>
      </c>
      <c r="J746" t="s">
        <v>3364</v>
      </c>
      <c r="K746" t="s">
        <v>3365</v>
      </c>
      <c r="L746" t="s">
        <v>3364</v>
      </c>
      <c r="M746" s="5">
        <v>307700</v>
      </c>
      <c r="N746" s="5">
        <v>307700</v>
      </c>
      <c r="O746" s="5">
        <v>307700</v>
      </c>
      <c r="P746" s="5"/>
      <c r="Q746" s="16">
        <v>0</v>
      </c>
      <c r="R746" s="5"/>
      <c r="S746" s="17">
        <v>42460</v>
      </c>
      <c r="T746" s="17">
        <v>42460</v>
      </c>
      <c r="U746" s="17">
        <v>42585</v>
      </c>
      <c r="V746" s="17">
        <v>42585</v>
      </c>
      <c r="W746" s="17">
        <v>42460</v>
      </c>
      <c r="X746" s="17">
        <v>42460</v>
      </c>
      <c r="Y746" t="s">
        <v>1178</v>
      </c>
      <c r="Z746" t="s">
        <v>825</v>
      </c>
      <c r="AA746" t="s">
        <v>1179</v>
      </c>
      <c r="AC746" s="16">
        <v>14</v>
      </c>
      <c r="AD746" t="s">
        <v>2535</v>
      </c>
      <c r="AE746" t="s">
        <v>2536</v>
      </c>
      <c r="AF746" t="s">
        <v>750</v>
      </c>
      <c r="AG746" t="s">
        <v>1515</v>
      </c>
      <c r="AJ746" t="s">
        <v>963</v>
      </c>
      <c r="AK746" t="s">
        <v>1516</v>
      </c>
      <c r="AL746" t="s">
        <v>1340</v>
      </c>
      <c r="AM746" t="s">
        <v>531</v>
      </c>
      <c r="AP746" t="s">
        <v>966</v>
      </c>
      <c r="AQ746" t="s">
        <v>967</v>
      </c>
      <c r="AR746" t="s">
        <v>968</v>
      </c>
      <c r="AS746" t="s">
        <v>969</v>
      </c>
      <c r="AT746" t="s">
        <v>970</v>
      </c>
      <c r="AU746" t="s">
        <v>3366</v>
      </c>
    </row>
    <row r="747" spans="2:47" ht="11" outlineLevel="1" x14ac:dyDescent="0.15">
      <c r="B747" t="s">
        <v>3367</v>
      </c>
      <c r="C747" t="s">
        <v>3368</v>
      </c>
      <c r="G747" t="s">
        <v>955</v>
      </c>
      <c r="H747" t="s">
        <v>956</v>
      </c>
      <c r="I747" t="s">
        <v>957</v>
      </c>
      <c r="J747" t="s">
        <v>3369</v>
      </c>
      <c r="K747" t="s">
        <v>3370</v>
      </c>
      <c r="L747" t="s">
        <v>3369</v>
      </c>
      <c r="M747" s="5">
        <v>306808.8</v>
      </c>
      <c r="N747" s="5">
        <v>306808.8</v>
      </c>
      <c r="O747" s="5">
        <v>306808.8</v>
      </c>
      <c r="P747" s="5"/>
      <c r="Q747" s="16">
        <v>0</v>
      </c>
      <c r="R747" s="5"/>
      <c r="S747" s="17">
        <v>43292</v>
      </c>
      <c r="T747" s="17">
        <v>43291</v>
      </c>
      <c r="U747" s="17">
        <v>43444</v>
      </c>
      <c r="V747" s="17">
        <v>43444</v>
      </c>
      <c r="W747" s="17">
        <v>43292</v>
      </c>
      <c r="X747" s="17">
        <v>43399</v>
      </c>
      <c r="Y747" t="s">
        <v>959</v>
      </c>
      <c r="Z747" t="s">
        <v>796</v>
      </c>
      <c r="AA747" t="s">
        <v>960</v>
      </c>
      <c r="AC747" s="16">
        <v>2</v>
      </c>
      <c r="AD747" t="s">
        <v>795</v>
      </c>
      <c r="AE747" t="s">
        <v>961</v>
      </c>
      <c r="AF747" t="s">
        <v>748</v>
      </c>
      <c r="AG747" t="s">
        <v>1057</v>
      </c>
      <c r="AH747" t="s">
        <v>1058</v>
      </c>
      <c r="AI747" t="s">
        <v>1059</v>
      </c>
      <c r="AJ747" t="s">
        <v>978</v>
      </c>
      <c r="AK747" t="s">
        <v>964</v>
      </c>
      <c r="AL747" t="s">
        <v>1340</v>
      </c>
      <c r="AM747" t="s">
        <v>531</v>
      </c>
      <c r="AP747" t="s">
        <v>966</v>
      </c>
      <c r="AQ747" t="s">
        <v>967</v>
      </c>
      <c r="AR747" t="s">
        <v>968</v>
      </c>
      <c r="AS747" t="s">
        <v>969</v>
      </c>
      <c r="AT747" t="s">
        <v>970</v>
      </c>
      <c r="AU747" t="s">
        <v>3371</v>
      </c>
    </row>
    <row r="748" spans="2:47" ht="11" outlineLevel="1" x14ac:dyDescent="0.15">
      <c r="B748" t="s">
        <v>3372</v>
      </c>
      <c r="C748" t="s">
        <v>1149</v>
      </c>
      <c r="D748" t="s">
        <v>342</v>
      </c>
      <c r="E748" t="s">
        <v>983</v>
      </c>
      <c r="F748" t="s">
        <v>798</v>
      </c>
      <c r="G748" t="s">
        <v>984</v>
      </c>
      <c r="H748" t="s">
        <v>985</v>
      </c>
      <c r="I748" t="s">
        <v>957</v>
      </c>
      <c r="J748" t="s">
        <v>700</v>
      </c>
      <c r="K748" t="s">
        <v>2413</v>
      </c>
      <c r="L748" t="s">
        <v>700</v>
      </c>
      <c r="M748" s="5">
        <v>306021.25</v>
      </c>
      <c r="N748" s="5">
        <v>306021.25</v>
      </c>
      <c r="O748" s="5">
        <v>306021.25</v>
      </c>
      <c r="P748" s="5"/>
      <c r="Q748" s="16">
        <v>0</v>
      </c>
      <c r="R748" s="5"/>
      <c r="S748" s="17">
        <v>42418</v>
      </c>
      <c r="T748" s="17">
        <v>42418</v>
      </c>
      <c r="U748" s="17">
        <v>42638</v>
      </c>
      <c r="V748" s="17">
        <v>42638</v>
      </c>
      <c r="W748" s="17">
        <v>42418</v>
      </c>
      <c r="X748" s="17">
        <v>42418</v>
      </c>
      <c r="Y748" t="s">
        <v>1178</v>
      </c>
      <c r="Z748" t="s">
        <v>825</v>
      </c>
      <c r="AA748" t="s">
        <v>1179</v>
      </c>
      <c r="AC748" s="16">
        <v>3</v>
      </c>
      <c r="AD748" t="s">
        <v>795</v>
      </c>
      <c r="AE748" t="s">
        <v>961</v>
      </c>
      <c r="AF748" t="s">
        <v>737</v>
      </c>
      <c r="AG748" t="s">
        <v>975</v>
      </c>
      <c r="AJ748" t="s">
        <v>963</v>
      </c>
      <c r="AK748" t="s">
        <v>1504</v>
      </c>
      <c r="AL748" t="s">
        <v>965</v>
      </c>
      <c r="AM748" t="s">
        <v>456</v>
      </c>
      <c r="AP748" t="s">
        <v>966</v>
      </c>
      <c r="AQ748" t="s">
        <v>967</v>
      </c>
      <c r="AR748" t="s">
        <v>968</v>
      </c>
      <c r="AS748" t="s">
        <v>969</v>
      </c>
      <c r="AT748" t="s">
        <v>970</v>
      </c>
      <c r="AU748" t="s">
        <v>3373</v>
      </c>
    </row>
    <row r="749" spans="2:47" ht="11" outlineLevel="1" x14ac:dyDescent="0.15">
      <c r="B749" t="s">
        <v>3374</v>
      </c>
      <c r="C749" t="s">
        <v>3375</v>
      </c>
      <c r="G749" t="s">
        <v>1140</v>
      </c>
      <c r="H749" t="s">
        <v>1141</v>
      </c>
      <c r="I749" t="s">
        <v>957</v>
      </c>
      <c r="J749" t="s">
        <v>3376</v>
      </c>
      <c r="K749" t="s">
        <v>3377</v>
      </c>
      <c r="L749" t="s">
        <v>3376</v>
      </c>
      <c r="M749" s="5">
        <v>305900</v>
      </c>
      <c r="N749" s="5">
        <v>305900</v>
      </c>
      <c r="O749" s="5">
        <v>305900</v>
      </c>
      <c r="P749" s="5"/>
      <c r="Q749" s="16">
        <v>0</v>
      </c>
      <c r="R749" s="5"/>
      <c r="S749" s="17">
        <v>42850</v>
      </c>
      <c r="T749" s="17">
        <v>42850</v>
      </c>
      <c r="U749" s="17">
        <v>43170</v>
      </c>
      <c r="V749" s="17">
        <v>43170</v>
      </c>
      <c r="W749" s="17">
        <v>42850</v>
      </c>
      <c r="X749" s="17">
        <v>43159</v>
      </c>
      <c r="Y749" t="s">
        <v>1178</v>
      </c>
      <c r="Z749" t="s">
        <v>825</v>
      </c>
      <c r="AA749" t="s">
        <v>1179</v>
      </c>
      <c r="AC749" s="16">
        <v>4</v>
      </c>
      <c r="AD749" t="s">
        <v>2620</v>
      </c>
      <c r="AE749" t="s">
        <v>2621</v>
      </c>
      <c r="AF749" t="s">
        <v>750</v>
      </c>
      <c r="AG749" t="s">
        <v>1515</v>
      </c>
      <c r="AJ749" t="s">
        <v>963</v>
      </c>
      <c r="AK749" t="s">
        <v>1516</v>
      </c>
      <c r="AL749" t="s">
        <v>1340</v>
      </c>
      <c r="AM749" t="s">
        <v>531</v>
      </c>
      <c r="AP749" t="s">
        <v>966</v>
      </c>
      <c r="AQ749" t="s">
        <v>967</v>
      </c>
      <c r="AR749" t="s">
        <v>968</v>
      </c>
      <c r="AS749" t="s">
        <v>969</v>
      </c>
      <c r="AT749" t="s">
        <v>970</v>
      </c>
      <c r="AU749" t="s">
        <v>3378</v>
      </c>
    </row>
    <row r="750" spans="2:47" ht="11" outlineLevel="1" x14ac:dyDescent="0.15">
      <c r="B750" t="s">
        <v>3379</v>
      </c>
      <c r="C750" t="s">
        <v>3380</v>
      </c>
      <c r="G750" t="s">
        <v>955</v>
      </c>
      <c r="H750" t="s">
        <v>956</v>
      </c>
      <c r="I750" t="s">
        <v>957</v>
      </c>
      <c r="J750" t="s">
        <v>601</v>
      </c>
      <c r="K750" t="s">
        <v>1022</v>
      </c>
      <c r="L750" t="s">
        <v>601</v>
      </c>
      <c r="M750" s="5">
        <v>305817</v>
      </c>
      <c r="N750" s="5">
        <v>305817</v>
      </c>
      <c r="O750" s="5">
        <v>464105</v>
      </c>
      <c r="P750" s="5"/>
      <c r="Q750" s="16">
        <v>0</v>
      </c>
      <c r="R750" s="5"/>
      <c r="S750" s="17">
        <v>41634</v>
      </c>
      <c r="T750" s="17">
        <v>41634</v>
      </c>
      <c r="U750" s="17">
        <v>41729</v>
      </c>
      <c r="V750" s="17">
        <v>41729</v>
      </c>
      <c r="W750" s="17">
        <v>41634</v>
      </c>
      <c r="X750" s="17">
        <v>42338</v>
      </c>
      <c r="Y750" t="s">
        <v>955</v>
      </c>
      <c r="Z750" t="s">
        <v>818</v>
      </c>
      <c r="AA750" t="s">
        <v>960</v>
      </c>
      <c r="AC750" s="16">
        <v>1</v>
      </c>
      <c r="AD750" t="s">
        <v>795</v>
      </c>
      <c r="AE750" t="s">
        <v>961</v>
      </c>
      <c r="AF750" t="s">
        <v>738</v>
      </c>
      <c r="AG750" t="s">
        <v>988</v>
      </c>
      <c r="AJ750" t="s">
        <v>963</v>
      </c>
      <c r="AK750" t="s">
        <v>989</v>
      </c>
      <c r="AL750" t="s">
        <v>965</v>
      </c>
      <c r="AM750" t="s">
        <v>531</v>
      </c>
      <c r="AP750" t="s">
        <v>966</v>
      </c>
      <c r="AQ750" t="s">
        <v>967</v>
      </c>
      <c r="AR750" t="s">
        <v>968</v>
      </c>
      <c r="AS750" t="s">
        <v>969</v>
      </c>
      <c r="AT750" t="s">
        <v>970</v>
      </c>
      <c r="AU750" t="s">
        <v>3381</v>
      </c>
    </row>
    <row r="751" spans="2:47" ht="11" outlineLevel="1" x14ac:dyDescent="0.15">
      <c r="B751" t="s">
        <v>3382</v>
      </c>
      <c r="C751" t="s">
        <v>3383</v>
      </c>
      <c r="D751" t="s">
        <v>295</v>
      </c>
      <c r="E751" t="s">
        <v>983</v>
      </c>
      <c r="F751" t="s">
        <v>807</v>
      </c>
      <c r="G751" t="s">
        <v>984</v>
      </c>
      <c r="H751" t="s">
        <v>985</v>
      </c>
      <c r="I751" t="s">
        <v>957</v>
      </c>
      <c r="J751" t="s">
        <v>603</v>
      </c>
      <c r="K751" t="s">
        <v>1299</v>
      </c>
      <c r="L751" t="s">
        <v>1380</v>
      </c>
      <c r="M751" s="5">
        <v>305295.5</v>
      </c>
      <c r="N751" s="5">
        <v>305295.5</v>
      </c>
      <c r="O751" s="5">
        <v>305295.5</v>
      </c>
      <c r="P751" s="5"/>
      <c r="Q751" s="16">
        <v>0</v>
      </c>
      <c r="R751" s="5"/>
      <c r="S751" s="17">
        <v>45776</v>
      </c>
      <c r="T751" s="17">
        <v>45776</v>
      </c>
      <c r="U751" s="17">
        <v>45798</v>
      </c>
      <c r="V751" s="17">
        <v>45798</v>
      </c>
      <c r="W751" s="17">
        <v>45776</v>
      </c>
      <c r="X751" s="17">
        <v>45826</v>
      </c>
      <c r="Y751" t="s">
        <v>959</v>
      </c>
      <c r="Z751" t="s">
        <v>796</v>
      </c>
      <c r="AA751" t="s">
        <v>1023</v>
      </c>
      <c r="AB751" t="s">
        <v>3384</v>
      </c>
      <c r="AC751" s="16">
        <v>1</v>
      </c>
      <c r="AD751" t="s">
        <v>829</v>
      </c>
      <c r="AE751" t="s">
        <v>1355</v>
      </c>
      <c r="AF751" t="s">
        <v>755</v>
      </c>
      <c r="AG751" t="s">
        <v>1049</v>
      </c>
      <c r="AH751" t="s">
        <v>1193</v>
      </c>
      <c r="AI751" t="s">
        <v>1194</v>
      </c>
      <c r="AJ751" t="s">
        <v>978</v>
      </c>
      <c r="AK751" t="s">
        <v>1133</v>
      </c>
      <c r="AL751" t="s">
        <v>965</v>
      </c>
      <c r="AM751" t="s">
        <v>531</v>
      </c>
      <c r="AP751" t="s">
        <v>966</v>
      </c>
      <c r="AQ751" t="s">
        <v>967</v>
      </c>
      <c r="AR751" t="s">
        <v>968</v>
      </c>
      <c r="AS751" t="s">
        <v>969</v>
      </c>
      <c r="AT751" t="s">
        <v>970</v>
      </c>
      <c r="AU751" t="s">
        <v>3385</v>
      </c>
    </row>
    <row r="752" spans="2:47" ht="11" outlineLevel="1" x14ac:dyDescent="0.15">
      <c r="B752" t="s">
        <v>3386</v>
      </c>
      <c r="C752" t="s">
        <v>3387</v>
      </c>
      <c r="D752" t="s">
        <v>237</v>
      </c>
      <c r="E752" t="s">
        <v>835</v>
      </c>
      <c r="F752" t="s">
        <v>807</v>
      </c>
      <c r="G752" t="s">
        <v>984</v>
      </c>
      <c r="H752" t="s">
        <v>985</v>
      </c>
      <c r="I752" t="s">
        <v>957</v>
      </c>
      <c r="J752" t="s">
        <v>660</v>
      </c>
      <c r="K752" t="s">
        <v>1702</v>
      </c>
      <c r="L752" t="s">
        <v>1703</v>
      </c>
      <c r="M752" s="5">
        <v>305001</v>
      </c>
      <c r="N752" s="5">
        <v>305001</v>
      </c>
      <c r="O752" s="5">
        <v>305001</v>
      </c>
      <c r="P752" s="5"/>
      <c r="Q752" s="16">
        <v>0</v>
      </c>
      <c r="R752" s="5"/>
      <c r="S752" s="17">
        <v>44264</v>
      </c>
      <c r="T752" s="17">
        <v>44263</v>
      </c>
      <c r="U752" s="17">
        <v>44385</v>
      </c>
      <c r="V752" s="17">
        <v>44385</v>
      </c>
      <c r="W752" s="17">
        <v>44264</v>
      </c>
      <c r="X752" s="17">
        <v>44341</v>
      </c>
      <c r="Y752" t="s">
        <v>1178</v>
      </c>
      <c r="Z752" t="s">
        <v>825</v>
      </c>
      <c r="AA752" t="s">
        <v>1179</v>
      </c>
      <c r="AC752" s="16">
        <v>1</v>
      </c>
      <c r="AD752" t="s">
        <v>795</v>
      </c>
      <c r="AE752" t="s">
        <v>961</v>
      </c>
      <c r="AF752" t="s">
        <v>740</v>
      </c>
      <c r="AG752" t="s">
        <v>1036</v>
      </c>
      <c r="AH752" t="s">
        <v>1058</v>
      </c>
      <c r="AI752" t="s">
        <v>1059</v>
      </c>
      <c r="AJ752" t="s">
        <v>978</v>
      </c>
      <c r="AK752" t="s">
        <v>964</v>
      </c>
      <c r="AL752" t="s">
        <v>965</v>
      </c>
      <c r="AM752" t="s">
        <v>531</v>
      </c>
      <c r="AP752" t="s">
        <v>966</v>
      </c>
      <c r="AQ752" t="s">
        <v>967</v>
      </c>
      <c r="AR752" t="s">
        <v>968</v>
      </c>
      <c r="AS752" t="s">
        <v>969</v>
      </c>
      <c r="AT752" t="s">
        <v>970</v>
      </c>
      <c r="AU752" t="s">
        <v>3388</v>
      </c>
    </row>
    <row r="753" spans="2:47" ht="11" outlineLevel="1" x14ac:dyDescent="0.15">
      <c r="B753" t="s">
        <v>3389</v>
      </c>
      <c r="C753" t="s">
        <v>3390</v>
      </c>
      <c r="G753" t="s">
        <v>955</v>
      </c>
      <c r="H753" t="s">
        <v>956</v>
      </c>
      <c r="I753" t="s">
        <v>957</v>
      </c>
      <c r="J753" t="s">
        <v>3391</v>
      </c>
      <c r="K753" t="s">
        <v>3392</v>
      </c>
      <c r="L753" t="s">
        <v>3391</v>
      </c>
      <c r="M753" s="5">
        <v>305000</v>
      </c>
      <c r="N753" s="5">
        <v>305000</v>
      </c>
      <c r="O753" s="5">
        <v>305000</v>
      </c>
      <c r="P753" s="5"/>
      <c r="Q753" s="16">
        <v>0</v>
      </c>
      <c r="R753" s="5"/>
      <c r="S753" s="17">
        <v>43693</v>
      </c>
      <c r="T753" s="17">
        <v>43692</v>
      </c>
      <c r="U753" s="17">
        <v>43738</v>
      </c>
      <c r="V753" s="17">
        <v>43738</v>
      </c>
      <c r="W753" s="17">
        <v>43693</v>
      </c>
      <c r="X753" s="17">
        <v>43693</v>
      </c>
      <c r="Y753" t="s">
        <v>1543</v>
      </c>
      <c r="Z753" t="s">
        <v>826</v>
      </c>
      <c r="AA753" t="s">
        <v>1179</v>
      </c>
      <c r="AC753" s="16">
        <v>1</v>
      </c>
      <c r="AD753" t="s">
        <v>887</v>
      </c>
      <c r="AE753" t="s">
        <v>2030</v>
      </c>
      <c r="AF753" t="s">
        <v>738</v>
      </c>
      <c r="AG753" t="s">
        <v>988</v>
      </c>
      <c r="AJ753" t="s">
        <v>963</v>
      </c>
      <c r="AK753" t="s">
        <v>3393</v>
      </c>
      <c r="AL753" t="s">
        <v>1340</v>
      </c>
      <c r="AM753" t="s">
        <v>531</v>
      </c>
      <c r="AP753" t="s">
        <v>966</v>
      </c>
      <c r="AQ753" t="s">
        <v>967</v>
      </c>
      <c r="AR753" t="s">
        <v>968</v>
      </c>
      <c r="AS753" t="s">
        <v>969</v>
      </c>
      <c r="AT753" t="s">
        <v>970</v>
      </c>
      <c r="AU753" t="s">
        <v>3394</v>
      </c>
    </row>
    <row r="754" spans="2:47" ht="11" outlineLevel="1" x14ac:dyDescent="0.15">
      <c r="B754" t="s">
        <v>3395</v>
      </c>
      <c r="C754" t="s">
        <v>3396</v>
      </c>
      <c r="D754" t="s">
        <v>294</v>
      </c>
      <c r="E754" t="s">
        <v>983</v>
      </c>
      <c r="F754" t="s">
        <v>807</v>
      </c>
      <c r="G754" t="s">
        <v>984</v>
      </c>
      <c r="H754" t="s">
        <v>985</v>
      </c>
      <c r="I754" t="s">
        <v>957</v>
      </c>
      <c r="J754" t="s">
        <v>619</v>
      </c>
      <c r="K754" t="s">
        <v>1890</v>
      </c>
      <c r="L754" t="s">
        <v>1891</v>
      </c>
      <c r="M754" s="5">
        <v>304767.40000000002</v>
      </c>
      <c r="N754" s="5">
        <v>320970.89</v>
      </c>
      <c r="O754" s="5">
        <v>320970.89</v>
      </c>
      <c r="P754" s="5"/>
      <c r="Q754" s="16">
        <v>7</v>
      </c>
      <c r="R754" s="5">
        <v>402815.6</v>
      </c>
      <c r="S754" s="17">
        <v>45426</v>
      </c>
      <c r="T754" s="17">
        <v>45426</v>
      </c>
      <c r="U754" s="17">
        <v>45828</v>
      </c>
      <c r="V754" s="17">
        <v>45828</v>
      </c>
      <c r="W754" s="17">
        <v>45426</v>
      </c>
      <c r="X754" s="17">
        <v>45916</v>
      </c>
      <c r="Y754" t="s">
        <v>959</v>
      </c>
      <c r="Z754" t="s">
        <v>796</v>
      </c>
      <c r="AA754" t="s">
        <v>1023</v>
      </c>
      <c r="AB754" t="s">
        <v>1024</v>
      </c>
      <c r="AC754" s="16">
        <v>1</v>
      </c>
      <c r="AD754" t="s">
        <v>829</v>
      </c>
      <c r="AE754" t="s">
        <v>1355</v>
      </c>
      <c r="AF754" t="s">
        <v>740</v>
      </c>
      <c r="AG754" t="s">
        <v>1036</v>
      </c>
      <c r="AH754" t="s">
        <v>1193</v>
      </c>
      <c r="AI754" t="s">
        <v>1194</v>
      </c>
      <c r="AJ754" t="s">
        <v>978</v>
      </c>
      <c r="AK754" t="s">
        <v>1133</v>
      </c>
      <c r="AL754" t="s">
        <v>965</v>
      </c>
      <c r="AM754" t="s">
        <v>531</v>
      </c>
      <c r="AP754" t="s">
        <v>966</v>
      </c>
      <c r="AQ754" t="s">
        <v>967</v>
      </c>
      <c r="AR754" t="s">
        <v>968</v>
      </c>
      <c r="AS754" t="s">
        <v>969</v>
      </c>
      <c r="AT754" t="s">
        <v>970</v>
      </c>
      <c r="AU754" t="s">
        <v>3397</v>
      </c>
    </row>
    <row r="755" spans="2:47" ht="11" outlineLevel="1" x14ac:dyDescent="0.15">
      <c r="B755" t="s">
        <v>3398</v>
      </c>
      <c r="C755" t="s">
        <v>3399</v>
      </c>
      <c r="D755" t="s">
        <v>309</v>
      </c>
      <c r="E755" t="s">
        <v>835</v>
      </c>
      <c r="F755" t="s">
        <v>807</v>
      </c>
      <c r="G755" t="s">
        <v>984</v>
      </c>
      <c r="H755" t="s">
        <v>985</v>
      </c>
      <c r="I755" t="s">
        <v>957</v>
      </c>
      <c r="J755" t="s">
        <v>687</v>
      </c>
      <c r="K755" t="s">
        <v>2727</v>
      </c>
      <c r="L755" t="s">
        <v>687</v>
      </c>
      <c r="M755" s="5">
        <v>303022.08000000002</v>
      </c>
      <c r="N755" s="5">
        <v>303022.08000000002</v>
      </c>
      <c r="O755" s="5">
        <v>303022.08000000002</v>
      </c>
      <c r="P755" s="5">
        <v>290030.28000000003</v>
      </c>
      <c r="Q755" s="16">
        <v>0</v>
      </c>
      <c r="R755" s="5"/>
      <c r="S755" s="17">
        <v>44867</v>
      </c>
      <c r="T755" s="17">
        <v>44867</v>
      </c>
      <c r="U755" s="17">
        <v>45047</v>
      </c>
      <c r="V755" s="17">
        <v>45047</v>
      </c>
      <c r="W755" s="17">
        <v>44867</v>
      </c>
      <c r="X755" s="17">
        <v>44867</v>
      </c>
      <c r="Y755" t="s">
        <v>1178</v>
      </c>
      <c r="Z755" t="s">
        <v>825</v>
      </c>
      <c r="AA755" t="s">
        <v>1179</v>
      </c>
      <c r="AC755" s="16">
        <v>3</v>
      </c>
      <c r="AD755" t="s">
        <v>795</v>
      </c>
      <c r="AE755" t="s">
        <v>961</v>
      </c>
      <c r="AF755" t="s">
        <v>740</v>
      </c>
      <c r="AG755" t="s">
        <v>1036</v>
      </c>
      <c r="AH755" t="s">
        <v>1202</v>
      </c>
      <c r="AI755" t="s">
        <v>1203</v>
      </c>
      <c r="AJ755" t="s">
        <v>978</v>
      </c>
      <c r="AK755" t="s">
        <v>964</v>
      </c>
      <c r="AL755" t="s">
        <v>965</v>
      </c>
      <c r="AM755" t="s">
        <v>531</v>
      </c>
      <c r="AP755" t="s">
        <v>966</v>
      </c>
      <c r="AQ755" t="s">
        <v>967</v>
      </c>
      <c r="AR755" t="s">
        <v>968</v>
      </c>
      <c r="AS755" t="s">
        <v>969</v>
      </c>
      <c r="AT755" t="s">
        <v>970</v>
      </c>
      <c r="AU755" t="s">
        <v>3400</v>
      </c>
    </row>
    <row r="756" spans="2:47" ht="11" outlineLevel="1" x14ac:dyDescent="0.15">
      <c r="B756" t="s">
        <v>3401</v>
      </c>
      <c r="C756" t="s">
        <v>3402</v>
      </c>
      <c r="G756" t="s">
        <v>955</v>
      </c>
      <c r="H756" t="s">
        <v>956</v>
      </c>
      <c r="I756" t="s">
        <v>957</v>
      </c>
      <c r="J756" t="s">
        <v>600</v>
      </c>
      <c r="K756" t="s">
        <v>973</v>
      </c>
      <c r="L756" t="s">
        <v>600</v>
      </c>
      <c r="M756" s="5">
        <v>302871.03999999998</v>
      </c>
      <c r="N756" s="5">
        <v>302871.03999999998</v>
      </c>
      <c r="O756" s="5">
        <v>302871.03999999998</v>
      </c>
      <c r="P756" s="5"/>
      <c r="Q756" s="16">
        <v>0</v>
      </c>
      <c r="R756" s="5"/>
      <c r="S756" s="17">
        <v>43711</v>
      </c>
      <c r="T756" s="17">
        <v>43711</v>
      </c>
      <c r="U756" s="17">
        <v>43889</v>
      </c>
      <c r="V756" s="17">
        <v>43889</v>
      </c>
      <c r="W756" s="17">
        <v>43711</v>
      </c>
      <c r="X756" s="17">
        <v>43711</v>
      </c>
      <c r="Y756" t="s">
        <v>984</v>
      </c>
      <c r="Z756" t="s">
        <v>804</v>
      </c>
      <c r="AA756" t="s">
        <v>1000</v>
      </c>
      <c r="AC756" s="16">
        <v>1</v>
      </c>
      <c r="AD756" t="s">
        <v>803</v>
      </c>
      <c r="AE756" t="s">
        <v>974</v>
      </c>
      <c r="AF756" t="s">
        <v>736</v>
      </c>
      <c r="AG756" t="s">
        <v>1081</v>
      </c>
      <c r="AJ756" t="s">
        <v>963</v>
      </c>
      <c r="AK756" t="s">
        <v>1082</v>
      </c>
      <c r="AL756" t="s">
        <v>965</v>
      </c>
      <c r="AM756" t="s">
        <v>456</v>
      </c>
      <c r="AP756" t="s">
        <v>966</v>
      </c>
      <c r="AQ756" t="s">
        <v>967</v>
      </c>
      <c r="AR756" t="s">
        <v>968</v>
      </c>
      <c r="AS756" t="s">
        <v>969</v>
      </c>
      <c r="AT756" t="s">
        <v>970</v>
      </c>
      <c r="AU756" t="s">
        <v>3403</v>
      </c>
    </row>
    <row r="757" spans="2:47" ht="11" outlineLevel="1" x14ac:dyDescent="0.15">
      <c r="B757" t="s">
        <v>3404</v>
      </c>
      <c r="C757" t="s">
        <v>3405</v>
      </c>
      <c r="D757" t="s">
        <v>251</v>
      </c>
      <c r="E757" t="s">
        <v>854</v>
      </c>
      <c r="F757" t="s">
        <v>798</v>
      </c>
      <c r="G757" t="s">
        <v>959</v>
      </c>
      <c r="H757" t="s">
        <v>1903</v>
      </c>
      <c r="I757" t="s">
        <v>957</v>
      </c>
      <c r="J757" t="s">
        <v>665</v>
      </c>
      <c r="K757" t="s">
        <v>1904</v>
      </c>
      <c r="L757" t="s">
        <v>665</v>
      </c>
      <c r="M757" s="5">
        <v>302293.52</v>
      </c>
      <c r="N757" s="5">
        <v>302293.52</v>
      </c>
      <c r="O757" s="5">
        <v>302293.52</v>
      </c>
      <c r="P757" s="5"/>
      <c r="Q757" s="16">
        <v>0</v>
      </c>
      <c r="R757" s="5"/>
      <c r="S757" s="17">
        <v>44749</v>
      </c>
      <c r="T757" s="17">
        <v>44747</v>
      </c>
      <c r="U757" s="17">
        <v>44875</v>
      </c>
      <c r="V757" s="17">
        <v>44875</v>
      </c>
      <c r="W757" s="17">
        <v>44749</v>
      </c>
      <c r="X757" s="17">
        <v>44874</v>
      </c>
      <c r="Y757" t="s">
        <v>1543</v>
      </c>
      <c r="Z757" t="s">
        <v>826</v>
      </c>
      <c r="AA757" t="s">
        <v>1179</v>
      </c>
      <c r="AC757" s="16">
        <v>1</v>
      </c>
      <c r="AD757" t="s">
        <v>795</v>
      </c>
      <c r="AE757" t="s">
        <v>961</v>
      </c>
      <c r="AF757" t="s">
        <v>740</v>
      </c>
      <c r="AG757" t="s">
        <v>1036</v>
      </c>
      <c r="AH757" t="s">
        <v>1058</v>
      </c>
      <c r="AI757" t="s">
        <v>1059</v>
      </c>
      <c r="AJ757" t="s">
        <v>978</v>
      </c>
      <c r="AK757" t="s">
        <v>964</v>
      </c>
      <c r="AL757" t="s">
        <v>965</v>
      </c>
      <c r="AM757" t="s">
        <v>531</v>
      </c>
      <c r="AP757" t="s">
        <v>966</v>
      </c>
      <c r="AQ757" t="s">
        <v>967</v>
      </c>
      <c r="AR757" t="s">
        <v>968</v>
      </c>
      <c r="AS757" t="s">
        <v>969</v>
      </c>
      <c r="AT757" t="s">
        <v>970</v>
      </c>
      <c r="AU757" t="s">
        <v>3406</v>
      </c>
    </row>
    <row r="758" spans="2:47" ht="11" outlineLevel="1" x14ac:dyDescent="0.15">
      <c r="B758" t="s">
        <v>3407</v>
      </c>
      <c r="C758" t="s">
        <v>3408</v>
      </c>
      <c r="G758" t="s">
        <v>1140</v>
      </c>
      <c r="H758" t="s">
        <v>1141</v>
      </c>
      <c r="I758" t="s">
        <v>957</v>
      </c>
      <c r="J758" t="s">
        <v>642</v>
      </c>
      <c r="K758" t="s">
        <v>1062</v>
      </c>
      <c r="L758" t="s">
        <v>642</v>
      </c>
      <c r="M758" s="5">
        <v>301977.89</v>
      </c>
      <c r="N758" s="5">
        <v>301977.89</v>
      </c>
      <c r="O758" s="5">
        <v>332877.89</v>
      </c>
      <c r="P758" s="5"/>
      <c r="Q758" s="16">
        <v>0</v>
      </c>
      <c r="R758" s="5"/>
      <c r="S758" s="17">
        <v>41207</v>
      </c>
      <c r="T758" s="17">
        <v>41206</v>
      </c>
      <c r="U758" s="17">
        <v>41316</v>
      </c>
      <c r="V758" s="17">
        <v>41316</v>
      </c>
      <c r="W758" s="17">
        <v>41207</v>
      </c>
      <c r="X758" s="17">
        <v>42425</v>
      </c>
      <c r="Y758" t="s">
        <v>1178</v>
      </c>
      <c r="Z758" t="s">
        <v>825</v>
      </c>
      <c r="AA758" t="s">
        <v>1179</v>
      </c>
      <c r="AC758" s="16">
        <v>5</v>
      </c>
      <c r="AD758" t="s">
        <v>795</v>
      </c>
      <c r="AE758" t="s">
        <v>961</v>
      </c>
      <c r="AF758" t="s">
        <v>748</v>
      </c>
      <c r="AG758" t="s">
        <v>1057</v>
      </c>
      <c r="AJ758" t="s">
        <v>963</v>
      </c>
      <c r="AK758" t="s">
        <v>964</v>
      </c>
      <c r="AL758" t="s">
        <v>965</v>
      </c>
      <c r="AM758" t="s">
        <v>531</v>
      </c>
      <c r="AP758" t="s">
        <v>966</v>
      </c>
      <c r="AQ758" t="s">
        <v>967</v>
      </c>
      <c r="AR758" t="s">
        <v>968</v>
      </c>
      <c r="AS758" t="s">
        <v>969</v>
      </c>
      <c r="AT758" t="s">
        <v>970</v>
      </c>
      <c r="AU758" t="s">
        <v>3409</v>
      </c>
    </row>
    <row r="759" spans="2:47" ht="11" outlineLevel="1" x14ac:dyDescent="0.15">
      <c r="B759" t="s">
        <v>3410</v>
      </c>
      <c r="C759" t="s">
        <v>1271</v>
      </c>
      <c r="D759" t="s">
        <v>327</v>
      </c>
      <c r="E759" t="s">
        <v>983</v>
      </c>
      <c r="F759" t="s">
        <v>798</v>
      </c>
      <c r="G759" t="s">
        <v>984</v>
      </c>
      <c r="H759" t="s">
        <v>985</v>
      </c>
      <c r="I759" t="s">
        <v>957</v>
      </c>
      <c r="J759" t="s">
        <v>697</v>
      </c>
      <c r="K759" t="s">
        <v>2130</v>
      </c>
      <c r="L759" t="s">
        <v>697</v>
      </c>
      <c r="M759" s="5">
        <v>301830.25</v>
      </c>
      <c r="N759" s="5">
        <v>301830.25</v>
      </c>
      <c r="O759" s="5">
        <v>301830.25</v>
      </c>
      <c r="P759" s="5"/>
      <c r="Q759" s="16">
        <v>0</v>
      </c>
      <c r="R759" s="5"/>
      <c r="S759" s="17">
        <v>42433</v>
      </c>
      <c r="T759" s="17">
        <v>42433</v>
      </c>
      <c r="U759" s="17">
        <v>42765</v>
      </c>
      <c r="V759" s="17">
        <v>42765</v>
      </c>
      <c r="W759" s="17">
        <v>42433</v>
      </c>
      <c r="X759" s="17">
        <v>42829</v>
      </c>
      <c r="Y759" t="s">
        <v>959</v>
      </c>
      <c r="Z759" t="s">
        <v>796</v>
      </c>
      <c r="AA759" t="s">
        <v>960</v>
      </c>
      <c r="AC759" s="16">
        <v>2</v>
      </c>
      <c r="AD759" t="s">
        <v>795</v>
      </c>
      <c r="AE759" t="s">
        <v>961</v>
      </c>
      <c r="AF759" t="s">
        <v>740</v>
      </c>
      <c r="AG759" t="s">
        <v>1036</v>
      </c>
      <c r="AJ759" t="s">
        <v>963</v>
      </c>
      <c r="AK759" t="s">
        <v>964</v>
      </c>
      <c r="AL759" t="s">
        <v>965</v>
      </c>
      <c r="AM759" t="s">
        <v>456</v>
      </c>
      <c r="AP759" t="s">
        <v>966</v>
      </c>
      <c r="AQ759" t="s">
        <v>967</v>
      </c>
      <c r="AR759" t="s">
        <v>968</v>
      </c>
      <c r="AS759" t="s">
        <v>969</v>
      </c>
      <c r="AT759" t="s">
        <v>970</v>
      </c>
      <c r="AU759" t="s">
        <v>3411</v>
      </c>
    </row>
    <row r="760" spans="2:47" ht="11" outlineLevel="1" x14ac:dyDescent="0.15">
      <c r="B760" t="s">
        <v>3412</v>
      </c>
      <c r="C760" t="s">
        <v>3413</v>
      </c>
      <c r="G760" t="s">
        <v>955</v>
      </c>
      <c r="H760" t="s">
        <v>956</v>
      </c>
      <c r="I760" t="s">
        <v>957</v>
      </c>
      <c r="J760" t="s">
        <v>2172</v>
      </c>
      <c r="K760" t="s">
        <v>2173</v>
      </c>
      <c r="L760" t="s">
        <v>3312</v>
      </c>
      <c r="M760" s="5">
        <v>299076.5</v>
      </c>
      <c r="N760" s="5">
        <v>299076.5</v>
      </c>
      <c r="O760" s="5">
        <v>299076.5</v>
      </c>
      <c r="P760" s="5"/>
      <c r="Q760" s="16">
        <v>0</v>
      </c>
      <c r="R760" s="5"/>
      <c r="S760" s="17">
        <v>43412</v>
      </c>
      <c r="T760" s="17">
        <v>43412</v>
      </c>
      <c r="U760" s="17">
        <v>43502</v>
      </c>
      <c r="V760" s="17">
        <v>43502</v>
      </c>
      <c r="W760" s="17">
        <v>43412</v>
      </c>
      <c r="X760" s="17">
        <v>43573</v>
      </c>
      <c r="Y760" t="s">
        <v>1543</v>
      </c>
      <c r="Z760" t="s">
        <v>826</v>
      </c>
      <c r="AA760" t="s">
        <v>1179</v>
      </c>
      <c r="AC760" s="16">
        <v>1</v>
      </c>
      <c r="AD760" t="s">
        <v>795</v>
      </c>
      <c r="AE760" t="s">
        <v>961</v>
      </c>
      <c r="AF760" t="s">
        <v>740</v>
      </c>
      <c r="AG760" t="s">
        <v>1036</v>
      </c>
      <c r="AH760" t="s">
        <v>1058</v>
      </c>
      <c r="AI760" t="s">
        <v>1059</v>
      </c>
      <c r="AJ760" t="s">
        <v>978</v>
      </c>
      <c r="AK760" t="s">
        <v>964</v>
      </c>
      <c r="AL760" t="s">
        <v>965</v>
      </c>
      <c r="AM760" t="s">
        <v>531</v>
      </c>
      <c r="AP760" t="s">
        <v>966</v>
      </c>
      <c r="AQ760" t="s">
        <v>967</v>
      </c>
      <c r="AR760" t="s">
        <v>968</v>
      </c>
      <c r="AS760" t="s">
        <v>969</v>
      </c>
      <c r="AT760" t="s">
        <v>970</v>
      </c>
      <c r="AU760" t="s">
        <v>3414</v>
      </c>
    </row>
    <row r="761" spans="2:47" ht="11" outlineLevel="1" x14ac:dyDescent="0.15">
      <c r="B761" t="s">
        <v>3415</v>
      </c>
      <c r="C761" t="s">
        <v>3416</v>
      </c>
      <c r="G761" t="s">
        <v>955</v>
      </c>
      <c r="H761" t="s">
        <v>956</v>
      </c>
      <c r="I761" t="s">
        <v>957</v>
      </c>
      <c r="J761" t="s">
        <v>3417</v>
      </c>
      <c r="K761" t="s">
        <v>3418</v>
      </c>
      <c r="L761" t="s">
        <v>3417</v>
      </c>
      <c r="M761" s="5">
        <v>298971.59999999998</v>
      </c>
      <c r="N761" s="5">
        <v>298971.59999999998</v>
      </c>
      <c r="O761" s="5">
        <v>312771.59999999998</v>
      </c>
      <c r="P761" s="5"/>
      <c r="Q761" s="16">
        <v>0</v>
      </c>
      <c r="R761" s="5"/>
      <c r="S761" s="17">
        <v>42562</v>
      </c>
      <c r="T761" s="17">
        <v>42562</v>
      </c>
      <c r="U761" s="17">
        <v>42748</v>
      </c>
      <c r="V761" s="17">
        <v>42748</v>
      </c>
      <c r="W761" s="17">
        <v>42562</v>
      </c>
      <c r="X761" s="17">
        <v>42688</v>
      </c>
      <c r="Y761" t="s">
        <v>1543</v>
      </c>
      <c r="Z761" t="s">
        <v>826</v>
      </c>
      <c r="AA761" t="s">
        <v>1179</v>
      </c>
      <c r="AC761" s="16">
        <v>1</v>
      </c>
      <c r="AD761" t="s">
        <v>880</v>
      </c>
      <c r="AE761" t="s">
        <v>1938</v>
      </c>
      <c r="AF761" t="s">
        <v>750</v>
      </c>
      <c r="AG761" t="s">
        <v>1515</v>
      </c>
      <c r="AJ761" t="s">
        <v>963</v>
      </c>
      <c r="AK761" t="s">
        <v>1516</v>
      </c>
      <c r="AL761" t="s">
        <v>965</v>
      </c>
      <c r="AM761" t="s">
        <v>531</v>
      </c>
      <c r="AP761" t="s">
        <v>966</v>
      </c>
      <c r="AQ761" t="s">
        <v>967</v>
      </c>
      <c r="AR761" t="s">
        <v>968</v>
      </c>
      <c r="AS761" t="s">
        <v>969</v>
      </c>
      <c r="AT761" t="s">
        <v>970</v>
      </c>
      <c r="AU761" t="s">
        <v>3419</v>
      </c>
    </row>
    <row r="762" spans="2:47" ht="11" outlineLevel="1" x14ac:dyDescent="0.15">
      <c r="B762" t="s">
        <v>3420</v>
      </c>
      <c r="C762" t="s">
        <v>3421</v>
      </c>
      <c r="G762" t="s">
        <v>1140</v>
      </c>
      <c r="H762" t="s">
        <v>1141</v>
      </c>
      <c r="I762" t="s">
        <v>957</v>
      </c>
      <c r="J762" t="s">
        <v>3422</v>
      </c>
      <c r="K762" t="s">
        <v>3423</v>
      </c>
      <c r="L762" t="s">
        <v>3424</v>
      </c>
      <c r="M762" s="5">
        <v>298530</v>
      </c>
      <c r="N762" s="5">
        <v>298530</v>
      </c>
      <c r="O762" s="5">
        <v>298530</v>
      </c>
      <c r="P762" s="5"/>
      <c r="Q762" s="16">
        <v>0</v>
      </c>
      <c r="R762" s="5"/>
      <c r="S762" s="17">
        <v>45197</v>
      </c>
      <c r="T762" s="17">
        <v>45197</v>
      </c>
      <c r="U762" s="17">
        <v>45565</v>
      </c>
      <c r="V762" s="17">
        <v>45565</v>
      </c>
      <c r="W762" s="17">
        <v>45197</v>
      </c>
      <c r="X762" s="17">
        <v>45197</v>
      </c>
      <c r="Y762" t="s">
        <v>1178</v>
      </c>
      <c r="Z762" t="s">
        <v>825</v>
      </c>
      <c r="AA762" t="s">
        <v>1179</v>
      </c>
      <c r="AC762" s="16">
        <v>1</v>
      </c>
      <c r="AD762" t="s">
        <v>803</v>
      </c>
      <c r="AE762" t="s">
        <v>974</v>
      </c>
      <c r="AF762" t="s">
        <v>737</v>
      </c>
      <c r="AG762" t="s">
        <v>975</v>
      </c>
      <c r="AH762" t="s">
        <v>1202</v>
      </c>
      <c r="AI762" t="s">
        <v>1203</v>
      </c>
      <c r="AJ762" t="s">
        <v>978</v>
      </c>
      <c r="AK762" t="s">
        <v>979</v>
      </c>
      <c r="AL762" t="s">
        <v>1340</v>
      </c>
      <c r="AM762" t="s">
        <v>531</v>
      </c>
      <c r="AP762" t="s">
        <v>966</v>
      </c>
      <c r="AQ762" t="s">
        <v>967</v>
      </c>
      <c r="AR762" t="s">
        <v>968</v>
      </c>
      <c r="AS762" t="s">
        <v>969</v>
      </c>
      <c r="AT762" t="s">
        <v>970</v>
      </c>
      <c r="AU762" t="s">
        <v>3425</v>
      </c>
    </row>
    <row r="763" spans="2:47" ht="11" outlineLevel="1" x14ac:dyDescent="0.15">
      <c r="B763" t="s">
        <v>3426</v>
      </c>
      <c r="C763" t="s">
        <v>3427</v>
      </c>
      <c r="D763" t="s">
        <v>163</v>
      </c>
      <c r="E763" t="s">
        <v>983</v>
      </c>
      <c r="F763" t="s">
        <v>798</v>
      </c>
      <c r="G763" t="s">
        <v>984</v>
      </c>
      <c r="H763" t="s">
        <v>985</v>
      </c>
      <c r="I763" t="s">
        <v>957</v>
      </c>
      <c r="J763" t="s">
        <v>600</v>
      </c>
      <c r="K763" t="s">
        <v>973</v>
      </c>
      <c r="L763" t="s">
        <v>600</v>
      </c>
      <c r="M763" s="5">
        <v>297583.2</v>
      </c>
      <c r="N763" s="5">
        <v>297583.2</v>
      </c>
      <c r="O763" s="5">
        <v>297583.2</v>
      </c>
      <c r="P763" s="5"/>
      <c r="Q763" s="16">
        <v>0</v>
      </c>
      <c r="R763" s="5"/>
      <c r="S763" s="17">
        <v>44823</v>
      </c>
      <c r="T763" s="17">
        <v>44823</v>
      </c>
      <c r="U763" s="17">
        <v>45504</v>
      </c>
      <c r="V763" s="17">
        <v>45504</v>
      </c>
      <c r="W763" s="17">
        <v>44823</v>
      </c>
      <c r="X763" s="17">
        <v>44823</v>
      </c>
      <c r="Y763" t="s">
        <v>984</v>
      </c>
      <c r="Z763" t="s">
        <v>804</v>
      </c>
      <c r="AA763" t="s">
        <v>1000</v>
      </c>
      <c r="AC763" s="16"/>
      <c r="AD763" t="s">
        <v>803</v>
      </c>
      <c r="AE763" t="s">
        <v>974</v>
      </c>
      <c r="AF763" t="s">
        <v>737</v>
      </c>
      <c r="AG763" t="s">
        <v>975</v>
      </c>
      <c r="AJ763" t="s">
        <v>963</v>
      </c>
      <c r="AK763" t="s">
        <v>979</v>
      </c>
      <c r="AL763" t="s">
        <v>965</v>
      </c>
      <c r="AM763" t="s">
        <v>456</v>
      </c>
      <c r="AP763" t="s">
        <v>966</v>
      </c>
      <c r="AQ763" t="s">
        <v>967</v>
      </c>
      <c r="AR763" t="s">
        <v>968</v>
      </c>
      <c r="AS763" t="s">
        <v>969</v>
      </c>
      <c r="AT763" t="s">
        <v>970</v>
      </c>
      <c r="AU763" t="s">
        <v>3428</v>
      </c>
    </row>
    <row r="764" spans="2:47" ht="11" outlineLevel="1" x14ac:dyDescent="0.15">
      <c r="B764" t="s">
        <v>3429</v>
      </c>
      <c r="C764" t="s">
        <v>3430</v>
      </c>
      <c r="G764" t="s">
        <v>1140</v>
      </c>
      <c r="H764" t="s">
        <v>1141</v>
      </c>
      <c r="I764" t="s">
        <v>957</v>
      </c>
      <c r="J764" t="s">
        <v>603</v>
      </c>
      <c r="K764" t="s">
        <v>1299</v>
      </c>
      <c r="L764" t="s">
        <v>603</v>
      </c>
      <c r="M764" s="5">
        <v>297290</v>
      </c>
      <c r="N764" s="5">
        <v>297290</v>
      </c>
      <c r="O764" s="5">
        <v>297290</v>
      </c>
      <c r="P764" s="5"/>
      <c r="Q764" s="16">
        <v>0</v>
      </c>
      <c r="R764" s="5"/>
      <c r="S764" s="17">
        <v>44833</v>
      </c>
      <c r="T764" s="17">
        <v>44833</v>
      </c>
      <c r="U764" s="17">
        <v>44916</v>
      </c>
      <c r="V764" s="17">
        <v>44916</v>
      </c>
      <c r="W764" s="17">
        <v>44833</v>
      </c>
      <c r="X764" s="17">
        <v>44901</v>
      </c>
      <c r="Y764" t="s">
        <v>1178</v>
      </c>
      <c r="Z764" t="s">
        <v>825</v>
      </c>
      <c r="AA764" t="s">
        <v>1179</v>
      </c>
      <c r="AC764" s="16">
        <v>3</v>
      </c>
      <c r="AD764" t="s">
        <v>795</v>
      </c>
      <c r="AE764" t="s">
        <v>961</v>
      </c>
      <c r="AF764" t="s">
        <v>740</v>
      </c>
      <c r="AG764" t="s">
        <v>1036</v>
      </c>
      <c r="AH764" t="s">
        <v>1058</v>
      </c>
      <c r="AI764" t="s">
        <v>1059</v>
      </c>
      <c r="AJ764" t="s">
        <v>978</v>
      </c>
      <c r="AK764" t="s">
        <v>964</v>
      </c>
      <c r="AL764" t="s">
        <v>965</v>
      </c>
      <c r="AM764" t="s">
        <v>531</v>
      </c>
      <c r="AP764" t="s">
        <v>966</v>
      </c>
      <c r="AQ764" t="s">
        <v>967</v>
      </c>
      <c r="AR764" t="s">
        <v>968</v>
      </c>
      <c r="AS764" t="s">
        <v>969</v>
      </c>
      <c r="AT764" t="s">
        <v>970</v>
      </c>
      <c r="AU764" t="s">
        <v>3431</v>
      </c>
    </row>
    <row r="765" spans="2:47" ht="11" outlineLevel="1" x14ac:dyDescent="0.15">
      <c r="B765" t="s">
        <v>3432</v>
      </c>
      <c r="C765" t="s">
        <v>1149</v>
      </c>
      <c r="D765" t="s">
        <v>3433</v>
      </c>
      <c r="E765" t="s">
        <v>983</v>
      </c>
      <c r="F765" t="s">
        <v>807</v>
      </c>
      <c r="G765" t="s">
        <v>984</v>
      </c>
      <c r="H765" t="s">
        <v>985</v>
      </c>
      <c r="I765" t="s">
        <v>957</v>
      </c>
      <c r="J765" t="s">
        <v>3434</v>
      </c>
      <c r="K765" t="s">
        <v>3435</v>
      </c>
      <c r="L765" t="s">
        <v>3434</v>
      </c>
      <c r="M765" s="5">
        <v>297062.42</v>
      </c>
      <c r="N765" s="5">
        <v>297062.42</v>
      </c>
      <c r="O765" s="5">
        <v>297062.42</v>
      </c>
      <c r="P765" s="5"/>
      <c r="Q765" s="16">
        <v>0</v>
      </c>
      <c r="R765" s="5"/>
      <c r="S765" s="17">
        <v>43054</v>
      </c>
      <c r="T765" s="17">
        <v>43054</v>
      </c>
      <c r="U765" s="17">
        <v>43090</v>
      </c>
      <c r="V765" s="17">
        <v>43090</v>
      </c>
      <c r="W765" s="17">
        <v>43054</v>
      </c>
      <c r="X765" s="17">
        <v>43145</v>
      </c>
      <c r="Y765" t="s">
        <v>955</v>
      </c>
      <c r="Z765" t="s">
        <v>818</v>
      </c>
      <c r="AA765" t="s">
        <v>1023</v>
      </c>
      <c r="AB765" t="s">
        <v>1024</v>
      </c>
      <c r="AC765" s="16">
        <v>2</v>
      </c>
      <c r="AD765" t="s">
        <v>795</v>
      </c>
      <c r="AE765" t="s">
        <v>961</v>
      </c>
      <c r="AF765" t="s">
        <v>739</v>
      </c>
      <c r="AG765" t="s">
        <v>993</v>
      </c>
      <c r="AJ765" t="s">
        <v>963</v>
      </c>
      <c r="AK765" t="s">
        <v>996</v>
      </c>
      <c r="AL765" t="s">
        <v>1340</v>
      </c>
      <c r="AM765" t="s">
        <v>456</v>
      </c>
      <c r="AP765" t="s">
        <v>966</v>
      </c>
      <c r="AQ765" t="s">
        <v>967</v>
      </c>
      <c r="AR765" t="s">
        <v>968</v>
      </c>
      <c r="AS765" t="s">
        <v>969</v>
      </c>
      <c r="AT765" t="s">
        <v>970</v>
      </c>
      <c r="AU765" t="s">
        <v>3436</v>
      </c>
    </row>
    <row r="766" spans="2:47" ht="11" outlineLevel="1" x14ac:dyDescent="0.15">
      <c r="B766" t="s">
        <v>3437</v>
      </c>
      <c r="C766" t="s">
        <v>3438</v>
      </c>
      <c r="G766" t="s">
        <v>1140</v>
      </c>
      <c r="H766" t="s">
        <v>1141</v>
      </c>
      <c r="I766" t="s">
        <v>957</v>
      </c>
      <c r="J766" t="s">
        <v>3439</v>
      </c>
      <c r="K766" t="s">
        <v>3440</v>
      </c>
      <c r="L766" t="s">
        <v>3439</v>
      </c>
      <c r="M766" s="5">
        <v>296350</v>
      </c>
      <c r="N766" s="5">
        <v>296350</v>
      </c>
      <c r="O766" s="5">
        <v>296350</v>
      </c>
      <c r="P766" s="5"/>
      <c r="Q766" s="16">
        <v>0</v>
      </c>
      <c r="R766" s="5"/>
      <c r="S766" s="17">
        <v>45867</v>
      </c>
      <c r="T766" s="17">
        <v>45868</v>
      </c>
      <c r="U766" s="17">
        <v>46232</v>
      </c>
      <c r="V766" s="17">
        <v>46232</v>
      </c>
      <c r="W766" s="17">
        <v>45867</v>
      </c>
      <c r="X766" s="17">
        <v>45867</v>
      </c>
      <c r="Y766" t="s">
        <v>1543</v>
      </c>
      <c r="Z766" t="s">
        <v>826</v>
      </c>
      <c r="AA766" t="s">
        <v>1179</v>
      </c>
      <c r="AC766" s="16">
        <v>1</v>
      </c>
      <c r="AD766" t="s">
        <v>795</v>
      </c>
      <c r="AE766" t="s">
        <v>961</v>
      </c>
      <c r="AF766" t="s">
        <v>748</v>
      </c>
      <c r="AG766" t="s">
        <v>1057</v>
      </c>
      <c r="AJ766" t="s">
        <v>963</v>
      </c>
      <c r="AK766" t="s">
        <v>964</v>
      </c>
      <c r="AL766" t="s">
        <v>1340</v>
      </c>
      <c r="AM766" t="s">
        <v>531</v>
      </c>
      <c r="AP766" t="s">
        <v>966</v>
      </c>
      <c r="AQ766" t="s">
        <v>967</v>
      </c>
      <c r="AR766" t="s">
        <v>968</v>
      </c>
      <c r="AS766" t="s">
        <v>969</v>
      </c>
      <c r="AT766" t="s">
        <v>970</v>
      </c>
      <c r="AU766" t="s">
        <v>3441</v>
      </c>
    </row>
    <row r="767" spans="2:47" ht="11" outlineLevel="1" x14ac:dyDescent="0.15">
      <c r="B767" t="s">
        <v>3442</v>
      </c>
      <c r="C767" t="s">
        <v>3443</v>
      </c>
      <c r="D767" t="s">
        <v>3444</v>
      </c>
      <c r="E767" t="s">
        <v>983</v>
      </c>
      <c r="F767" t="s">
        <v>798</v>
      </c>
      <c r="G767" t="s">
        <v>984</v>
      </c>
      <c r="H767" t="s">
        <v>985</v>
      </c>
      <c r="I767" t="s">
        <v>957</v>
      </c>
      <c r="J767" t="s">
        <v>3445</v>
      </c>
      <c r="K767" t="s">
        <v>3446</v>
      </c>
      <c r="L767" t="s">
        <v>3445</v>
      </c>
      <c r="M767" s="5">
        <v>295965.31</v>
      </c>
      <c r="N767" s="5">
        <v>295965.31</v>
      </c>
      <c r="O767" s="5">
        <v>295965.31</v>
      </c>
      <c r="P767" s="5"/>
      <c r="Q767" s="16">
        <v>0</v>
      </c>
      <c r="R767" s="5"/>
      <c r="S767" s="17">
        <v>45078</v>
      </c>
      <c r="T767" s="17">
        <v>45078</v>
      </c>
      <c r="U767" s="17">
        <v>45747</v>
      </c>
      <c r="V767" s="17">
        <v>45747</v>
      </c>
      <c r="W767" s="17">
        <v>45078</v>
      </c>
      <c r="X767" s="17">
        <v>45602</v>
      </c>
      <c r="Y767" t="s">
        <v>955</v>
      </c>
      <c r="Z767" t="s">
        <v>818</v>
      </c>
      <c r="AA767" t="s">
        <v>3447</v>
      </c>
      <c r="AC767" s="16"/>
      <c r="AD767" t="s">
        <v>824</v>
      </c>
      <c r="AE767" t="s">
        <v>1130</v>
      </c>
      <c r="AF767" t="s">
        <v>3448</v>
      </c>
      <c r="AG767" t="s">
        <v>3449</v>
      </c>
      <c r="AJ767" t="s">
        <v>963</v>
      </c>
      <c r="AK767" t="s">
        <v>1133</v>
      </c>
      <c r="AL767" t="s">
        <v>1340</v>
      </c>
      <c r="AM767" t="s">
        <v>437</v>
      </c>
      <c r="AP767" t="s">
        <v>966</v>
      </c>
      <c r="AQ767" t="s">
        <v>967</v>
      </c>
      <c r="AR767" t="s">
        <v>968</v>
      </c>
      <c r="AS767" t="s">
        <v>969</v>
      </c>
      <c r="AT767" t="s">
        <v>970</v>
      </c>
      <c r="AU767" t="s">
        <v>3450</v>
      </c>
    </row>
    <row r="768" spans="2:47" ht="11" outlineLevel="1" x14ac:dyDescent="0.15">
      <c r="B768" t="s">
        <v>3451</v>
      </c>
      <c r="C768" t="s">
        <v>3452</v>
      </c>
      <c r="G768" t="s">
        <v>1140</v>
      </c>
      <c r="H768" t="s">
        <v>1141</v>
      </c>
      <c r="I768" t="s">
        <v>957</v>
      </c>
      <c r="J768" t="s">
        <v>643</v>
      </c>
      <c r="K768" t="s">
        <v>1074</v>
      </c>
      <c r="L768" t="s">
        <v>643</v>
      </c>
      <c r="M768" s="5">
        <v>295868</v>
      </c>
      <c r="N768" s="5">
        <v>295868</v>
      </c>
      <c r="O768" s="5">
        <v>295868</v>
      </c>
      <c r="P768" s="5"/>
      <c r="Q768" s="16">
        <v>0</v>
      </c>
      <c r="R768" s="5"/>
      <c r="S768" s="17">
        <v>42954</v>
      </c>
      <c r="T768" s="17">
        <v>42954</v>
      </c>
      <c r="U768" s="17">
        <v>43099</v>
      </c>
      <c r="V768" s="17">
        <v>43099</v>
      </c>
      <c r="W768" s="17">
        <v>42954</v>
      </c>
      <c r="X768" s="17">
        <v>43014</v>
      </c>
      <c r="Y768" t="s">
        <v>1178</v>
      </c>
      <c r="Z768" t="s">
        <v>825</v>
      </c>
      <c r="AA768" t="s">
        <v>1179</v>
      </c>
      <c r="AC768" s="16">
        <v>4</v>
      </c>
      <c r="AD768" t="s">
        <v>795</v>
      </c>
      <c r="AE768" t="s">
        <v>961</v>
      </c>
      <c r="AF768" t="s">
        <v>748</v>
      </c>
      <c r="AG768" t="s">
        <v>1057</v>
      </c>
      <c r="AJ768" t="s">
        <v>963</v>
      </c>
      <c r="AK768" t="s">
        <v>964</v>
      </c>
      <c r="AL768" t="s">
        <v>965</v>
      </c>
      <c r="AM768" t="s">
        <v>531</v>
      </c>
      <c r="AP768" t="s">
        <v>966</v>
      </c>
      <c r="AQ768" t="s">
        <v>967</v>
      </c>
      <c r="AR768" t="s">
        <v>968</v>
      </c>
      <c r="AS768" t="s">
        <v>969</v>
      </c>
      <c r="AT768" t="s">
        <v>970</v>
      </c>
      <c r="AU768" t="s">
        <v>3453</v>
      </c>
    </row>
    <row r="769" spans="2:47" ht="11" outlineLevel="1" x14ac:dyDescent="0.15">
      <c r="B769" t="s">
        <v>3454</v>
      </c>
      <c r="C769" t="s">
        <v>3455</v>
      </c>
      <c r="D769" t="s">
        <v>3456</v>
      </c>
      <c r="E769" t="s">
        <v>854</v>
      </c>
      <c r="F769" t="s">
        <v>798</v>
      </c>
      <c r="G769" t="s">
        <v>959</v>
      </c>
      <c r="H769" t="s">
        <v>1903</v>
      </c>
      <c r="I769" t="s">
        <v>957</v>
      </c>
      <c r="J769" t="s">
        <v>3457</v>
      </c>
      <c r="K769" t="s">
        <v>3458</v>
      </c>
      <c r="L769" t="s">
        <v>3457</v>
      </c>
      <c r="M769" s="5">
        <v>294251</v>
      </c>
      <c r="N769" s="5">
        <v>294251</v>
      </c>
      <c r="O769" s="5">
        <v>424076</v>
      </c>
      <c r="P769" s="5"/>
      <c r="Q769" s="16">
        <v>0</v>
      </c>
      <c r="R769" s="5"/>
      <c r="S769" s="17">
        <v>42853</v>
      </c>
      <c r="T769" s="17">
        <v>42853</v>
      </c>
      <c r="U769" s="17">
        <v>43220</v>
      </c>
      <c r="V769" s="17">
        <v>43404</v>
      </c>
      <c r="W769" s="17">
        <v>42853</v>
      </c>
      <c r="X769" s="17">
        <v>42853</v>
      </c>
      <c r="Y769" t="s">
        <v>959</v>
      </c>
      <c r="Z769" t="s">
        <v>796</v>
      </c>
      <c r="AA769" t="s">
        <v>1023</v>
      </c>
      <c r="AB769" t="s">
        <v>3384</v>
      </c>
      <c r="AC769" s="16">
        <v>1</v>
      </c>
      <c r="AD769" t="s">
        <v>3459</v>
      </c>
      <c r="AE769" t="s">
        <v>3460</v>
      </c>
      <c r="AF769" t="s">
        <v>3461</v>
      </c>
      <c r="AG769" t="s">
        <v>3462</v>
      </c>
      <c r="AH769" t="s">
        <v>3463</v>
      </c>
      <c r="AI769" t="s">
        <v>3464</v>
      </c>
      <c r="AJ769" t="s">
        <v>978</v>
      </c>
      <c r="AK769" t="s">
        <v>1133</v>
      </c>
      <c r="AL769" t="s">
        <v>1340</v>
      </c>
      <c r="AM769" t="s">
        <v>531</v>
      </c>
      <c r="AP769" t="s">
        <v>966</v>
      </c>
      <c r="AQ769" t="s">
        <v>967</v>
      </c>
      <c r="AR769" t="s">
        <v>968</v>
      </c>
      <c r="AS769" t="s">
        <v>969</v>
      </c>
      <c r="AT769" t="s">
        <v>970</v>
      </c>
      <c r="AU769" t="s">
        <v>3465</v>
      </c>
    </row>
    <row r="770" spans="2:47" ht="11" outlineLevel="1" x14ac:dyDescent="0.15">
      <c r="B770" t="s">
        <v>3466</v>
      </c>
      <c r="C770" t="s">
        <v>3467</v>
      </c>
      <c r="G770" t="s">
        <v>1140</v>
      </c>
      <c r="H770" t="s">
        <v>1141</v>
      </c>
      <c r="I770" t="s">
        <v>957</v>
      </c>
      <c r="J770" t="s">
        <v>677</v>
      </c>
      <c r="K770" t="s">
        <v>2104</v>
      </c>
      <c r="L770" t="s">
        <v>677</v>
      </c>
      <c r="M770" s="5">
        <v>293952</v>
      </c>
      <c r="N770" s="5">
        <v>293952</v>
      </c>
      <c r="O770" s="5">
        <v>293952</v>
      </c>
      <c r="P770" s="5"/>
      <c r="Q770" s="16">
        <v>0</v>
      </c>
      <c r="R770" s="5"/>
      <c r="S770" s="17">
        <v>45923</v>
      </c>
      <c r="T770" s="17">
        <v>45924</v>
      </c>
      <c r="U770" s="17">
        <v>46081</v>
      </c>
      <c r="V770" s="17">
        <v>46081</v>
      </c>
      <c r="W770" s="17">
        <v>45923</v>
      </c>
      <c r="X770" s="17">
        <v>46051</v>
      </c>
      <c r="Y770" t="s">
        <v>1178</v>
      </c>
      <c r="Z770" t="s">
        <v>825</v>
      </c>
      <c r="AA770" t="s">
        <v>1179</v>
      </c>
      <c r="AC770" s="16">
        <v>3</v>
      </c>
      <c r="AD770" t="s">
        <v>795</v>
      </c>
      <c r="AE770" t="s">
        <v>961</v>
      </c>
      <c r="AF770" t="s">
        <v>740</v>
      </c>
      <c r="AG770" t="s">
        <v>1036</v>
      </c>
      <c r="AJ770" t="s">
        <v>963</v>
      </c>
      <c r="AK770" t="s">
        <v>964</v>
      </c>
      <c r="AL770" t="s">
        <v>965</v>
      </c>
      <c r="AM770" t="s">
        <v>531</v>
      </c>
      <c r="AP770" t="s">
        <v>966</v>
      </c>
      <c r="AQ770" t="s">
        <v>967</v>
      </c>
      <c r="AR770" t="s">
        <v>968</v>
      </c>
      <c r="AS770" t="s">
        <v>969</v>
      </c>
      <c r="AT770" t="s">
        <v>970</v>
      </c>
      <c r="AU770" t="s">
        <v>3468</v>
      </c>
    </row>
    <row r="771" spans="2:47" ht="11" outlineLevel="1" x14ac:dyDescent="0.15">
      <c r="B771" t="s">
        <v>3469</v>
      </c>
      <c r="C771" t="s">
        <v>902</v>
      </c>
      <c r="G771" t="s">
        <v>1140</v>
      </c>
      <c r="H771" t="s">
        <v>1141</v>
      </c>
      <c r="I771" t="s">
        <v>957</v>
      </c>
      <c r="J771" t="s">
        <v>685</v>
      </c>
      <c r="K771" t="s">
        <v>2058</v>
      </c>
      <c r="L771" t="s">
        <v>685</v>
      </c>
      <c r="M771" s="5">
        <v>292837</v>
      </c>
      <c r="N771" s="5">
        <v>292837</v>
      </c>
      <c r="O771" s="5">
        <v>292837</v>
      </c>
      <c r="P771" s="5"/>
      <c r="Q771" s="16">
        <v>0</v>
      </c>
      <c r="R771" s="5"/>
      <c r="S771" s="17">
        <v>42720</v>
      </c>
      <c r="T771" s="17">
        <v>42720</v>
      </c>
      <c r="U771" s="17">
        <v>42783</v>
      </c>
      <c r="V771" s="17">
        <v>42783</v>
      </c>
      <c r="W771" s="17">
        <v>42720</v>
      </c>
      <c r="X771" s="17">
        <v>42775</v>
      </c>
      <c r="Y771" t="s">
        <v>1178</v>
      </c>
      <c r="Z771" t="s">
        <v>825</v>
      </c>
      <c r="AA771" t="s">
        <v>1179</v>
      </c>
      <c r="AC771" s="16">
        <v>1</v>
      </c>
      <c r="AD771" t="s">
        <v>795</v>
      </c>
      <c r="AE771" t="s">
        <v>961</v>
      </c>
      <c r="AF771" t="s">
        <v>740</v>
      </c>
      <c r="AG771" t="s">
        <v>1036</v>
      </c>
      <c r="AJ771" t="s">
        <v>963</v>
      </c>
      <c r="AK771" t="s">
        <v>964</v>
      </c>
      <c r="AL771" t="s">
        <v>965</v>
      </c>
      <c r="AM771" t="s">
        <v>531</v>
      </c>
      <c r="AP771" t="s">
        <v>966</v>
      </c>
      <c r="AQ771" t="s">
        <v>967</v>
      </c>
      <c r="AR771" t="s">
        <v>968</v>
      </c>
      <c r="AS771" t="s">
        <v>969</v>
      </c>
      <c r="AT771" t="s">
        <v>970</v>
      </c>
      <c r="AU771" t="s">
        <v>3470</v>
      </c>
    </row>
    <row r="772" spans="2:47" ht="11" outlineLevel="1" x14ac:dyDescent="0.15">
      <c r="B772" t="s">
        <v>3471</v>
      </c>
      <c r="C772" t="s">
        <v>3472</v>
      </c>
      <c r="D772" t="s">
        <v>3473</v>
      </c>
      <c r="E772" t="s">
        <v>854</v>
      </c>
      <c r="F772" t="s">
        <v>798</v>
      </c>
      <c r="G772" t="s">
        <v>959</v>
      </c>
      <c r="H772" t="s">
        <v>1903</v>
      </c>
      <c r="I772" t="s">
        <v>957</v>
      </c>
      <c r="J772" t="s">
        <v>3474</v>
      </c>
      <c r="K772" t="s">
        <v>3475</v>
      </c>
      <c r="L772" t="s">
        <v>3474</v>
      </c>
      <c r="M772" s="5">
        <v>289674.05</v>
      </c>
      <c r="N772" s="5">
        <v>289674.05</v>
      </c>
      <c r="O772" s="5">
        <v>289674.05</v>
      </c>
      <c r="P772" s="5"/>
      <c r="Q772" s="16">
        <v>0</v>
      </c>
      <c r="R772" s="5"/>
      <c r="S772" s="17">
        <v>43727</v>
      </c>
      <c r="T772" s="17">
        <v>43731</v>
      </c>
      <c r="U772" s="17">
        <v>44120</v>
      </c>
      <c r="V772" s="17">
        <v>44120</v>
      </c>
      <c r="W772" s="17">
        <v>43727</v>
      </c>
      <c r="X772" s="17">
        <v>45020</v>
      </c>
      <c r="Y772" t="s">
        <v>1178</v>
      </c>
      <c r="Z772" t="s">
        <v>825</v>
      </c>
      <c r="AA772" t="s">
        <v>1179</v>
      </c>
      <c r="AC772" s="16">
        <v>2</v>
      </c>
      <c r="AD772" t="s">
        <v>795</v>
      </c>
      <c r="AE772" t="s">
        <v>961</v>
      </c>
      <c r="AF772" t="s">
        <v>1356</v>
      </c>
      <c r="AG772" t="s">
        <v>1357</v>
      </c>
      <c r="AJ772" t="s">
        <v>963</v>
      </c>
      <c r="AK772" t="s">
        <v>964</v>
      </c>
      <c r="AL772" t="s">
        <v>965</v>
      </c>
      <c r="AM772" t="s">
        <v>531</v>
      </c>
      <c r="AP772" t="s">
        <v>966</v>
      </c>
      <c r="AQ772" t="s">
        <v>967</v>
      </c>
      <c r="AR772" t="s">
        <v>968</v>
      </c>
      <c r="AS772" t="s">
        <v>969</v>
      </c>
      <c r="AT772" t="s">
        <v>970</v>
      </c>
      <c r="AU772" t="s">
        <v>3476</v>
      </c>
    </row>
    <row r="773" spans="2:47" ht="11" outlineLevel="1" x14ac:dyDescent="0.15">
      <c r="B773" t="s">
        <v>3477</v>
      </c>
      <c r="C773" t="s">
        <v>1149</v>
      </c>
      <c r="D773" t="s">
        <v>332</v>
      </c>
      <c r="E773" t="s">
        <v>983</v>
      </c>
      <c r="F773" t="s">
        <v>798</v>
      </c>
      <c r="G773" t="s">
        <v>984</v>
      </c>
      <c r="H773" t="s">
        <v>985</v>
      </c>
      <c r="I773" t="s">
        <v>957</v>
      </c>
      <c r="J773" t="s">
        <v>700</v>
      </c>
      <c r="K773" t="s">
        <v>2413</v>
      </c>
      <c r="L773" t="s">
        <v>700</v>
      </c>
      <c r="M773" s="5">
        <v>289455.01</v>
      </c>
      <c r="N773" s="5">
        <v>289455.01</v>
      </c>
      <c r="O773" s="5">
        <v>289455.01</v>
      </c>
      <c r="P773" s="5"/>
      <c r="Q773" s="16">
        <v>0</v>
      </c>
      <c r="R773" s="5"/>
      <c r="S773" s="17">
        <v>41368</v>
      </c>
      <c r="T773" s="17">
        <v>41358</v>
      </c>
      <c r="U773" s="17">
        <v>41544</v>
      </c>
      <c r="V773" s="17">
        <v>41544</v>
      </c>
      <c r="W773" s="17">
        <v>41368</v>
      </c>
      <c r="X773" s="17">
        <v>42915</v>
      </c>
      <c r="Y773" t="s">
        <v>959</v>
      </c>
      <c r="Z773" t="s">
        <v>796</v>
      </c>
      <c r="AA773" t="s">
        <v>960</v>
      </c>
      <c r="AC773" s="16">
        <v>2</v>
      </c>
      <c r="AD773" t="s">
        <v>803</v>
      </c>
      <c r="AE773" t="s">
        <v>974</v>
      </c>
      <c r="AF773" t="s">
        <v>737</v>
      </c>
      <c r="AG773" t="s">
        <v>975</v>
      </c>
      <c r="AJ773" t="s">
        <v>963</v>
      </c>
      <c r="AK773" t="s">
        <v>979</v>
      </c>
      <c r="AL773" t="s">
        <v>965</v>
      </c>
      <c r="AM773" t="s">
        <v>456</v>
      </c>
      <c r="AP773" t="s">
        <v>966</v>
      </c>
      <c r="AQ773" t="s">
        <v>967</v>
      </c>
      <c r="AR773" t="s">
        <v>968</v>
      </c>
      <c r="AS773" t="s">
        <v>969</v>
      </c>
      <c r="AT773" t="s">
        <v>970</v>
      </c>
      <c r="AU773" t="s">
        <v>3478</v>
      </c>
    </row>
    <row r="774" spans="2:47" ht="11" outlineLevel="1" x14ac:dyDescent="0.15">
      <c r="B774" t="s">
        <v>3479</v>
      </c>
      <c r="C774" t="s">
        <v>3480</v>
      </c>
      <c r="G774" t="s">
        <v>1140</v>
      </c>
      <c r="H774" t="s">
        <v>1141</v>
      </c>
      <c r="I774" t="s">
        <v>957</v>
      </c>
      <c r="J774" t="s">
        <v>3481</v>
      </c>
      <c r="K774" t="s">
        <v>3482</v>
      </c>
      <c r="L774" t="s">
        <v>3481</v>
      </c>
      <c r="M774" s="5">
        <v>288372.90999999997</v>
      </c>
      <c r="N774" s="5">
        <v>288372.90999999997</v>
      </c>
      <c r="O774" s="5">
        <v>288372.90999999997</v>
      </c>
      <c r="P774" s="5"/>
      <c r="Q774" s="16">
        <v>0</v>
      </c>
      <c r="R774" s="5"/>
      <c r="S774" s="17">
        <v>45349</v>
      </c>
      <c r="T774" s="17">
        <v>45348</v>
      </c>
      <c r="U774" s="17">
        <v>45703</v>
      </c>
      <c r="V774" s="17">
        <v>45703</v>
      </c>
      <c r="W774" s="17">
        <v>45349</v>
      </c>
      <c r="X774" s="17">
        <v>45600</v>
      </c>
      <c r="Y774" t="s">
        <v>1178</v>
      </c>
      <c r="Z774" t="s">
        <v>825</v>
      </c>
      <c r="AA774" t="s">
        <v>1179</v>
      </c>
      <c r="AC774" s="16">
        <v>8</v>
      </c>
      <c r="AD774" t="s">
        <v>2719</v>
      </c>
      <c r="AE774" t="s">
        <v>2720</v>
      </c>
      <c r="AF774" t="s">
        <v>750</v>
      </c>
      <c r="AG774" t="s">
        <v>1515</v>
      </c>
      <c r="AH774" t="s">
        <v>1202</v>
      </c>
      <c r="AI774" t="s">
        <v>1203</v>
      </c>
      <c r="AJ774" t="s">
        <v>978</v>
      </c>
      <c r="AK774" t="s">
        <v>1516</v>
      </c>
      <c r="AL774" t="s">
        <v>1340</v>
      </c>
      <c r="AM774" t="s">
        <v>531</v>
      </c>
      <c r="AP774" t="s">
        <v>966</v>
      </c>
      <c r="AQ774" t="s">
        <v>967</v>
      </c>
      <c r="AR774" t="s">
        <v>968</v>
      </c>
      <c r="AS774" t="s">
        <v>969</v>
      </c>
      <c r="AT774" t="s">
        <v>970</v>
      </c>
      <c r="AU774" t="s">
        <v>3483</v>
      </c>
    </row>
    <row r="775" spans="2:47" ht="11" outlineLevel="1" x14ac:dyDescent="0.15">
      <c r="B775" t="s">
        <v>3484</v>
      </c>
      <c r="C775" t="s">
        <v>3485</v>
      </c>
      <c r="G775" t="s">
        <v>1140</v>
      </c>
      <c r="H775" t="s">
        <v>1141</v>
      </c>
      <c r="I775" t="s">
        <v>957</v>
      </c>
      <c r="J775" t="s">
        <v>3486</v>
      </c>
      <c r="K775" t="s">
        <v>3487</v>
      </c>
      <c r="L775" t="s">
        <v>3486</v>
      </c>
      <c r="M775" s="5">
        <v>286543.5</v>
      </c>
      <c r="N775" s="5">
        <v>286543.5</v>
      </c>
      <c r="O775" s="5">
        <v>286543.5</v>
      </c>
      <c r="P775" s="5"/>
      <c r="Q775" s="16">
        <v>0</v>
      </c>
      <c r="R775" s="5"/>
      <c r="S775" s="17">
        <v>44468</v>
      </c>
      <c r="T775" s="17">
        <v>44468</v>
      </c>
      <c r="U775" s="17">
        <v>44606</v>
      </c>
      <c r="V775" s="17">
        <v>44606</v>
      </c>
      <c r="W775" s="17">
        <v>44468</v>
      </c>
      <c r="X775" s="17">
        <v>44468</v>
      </c>
      <c r="Y775" t="s">
        <v>955</v>
      </c>
      <c r="Z775" t="s">
        <v>818</v>
      </c>
      <c r="AA775" t="s">
        <v>960</v>
      </c>
      <c r="AC775" s="16">
        <v>5</v>
      </c>
      <c r="AD775" t="s">
        <v>3488</v>
      </c>
      <c r="AE775" t="s">
        <v>3489</v>
      </c>
      <c r="AF775" t="s">
        <v>750</v>
      </c>
      <c r="AG775" t="s">
        <v>1515</v>
      </c>
      <c r="AJ775" t="s">
        <v>963</v>
      </c>
      <c r="AK775" t="s">
        <v>1516</v>
      </c>
      <c r="AL775" t="s">
        <v>1340</v>
      </c>
      <c r="AM775" t="s">
        <v>531</v>
      </c>
      <c r="AP775" t="s">
        <v>966</v>
      </c>
      <c r="AQ775" t="s">
        <v>967</v>
      </c>
      <c r="AR775" t="s">
        <v>968</v>
      </c>
      <c r="AS775" t="s">
        <v>969</v>
      </c>
      <c r="AT775" t="s">
        <v>970</v>
      </c>
      <c r="AU775" t="s">
        <v>3490</v>
      </c>
    </row>
    <row r="776" spans="2:47" ht="11" outlineLevel="1" x14ac:dyDescent="0.15">
      <c r="B776" t="s">
        <v>3491</v>
      </c>
      <c r="C776" t="s">
        <v>3492</v>
      </c>
      <c r="G776" t="s">
        <v>1140</v>
      </c>
      <c r="H776" t="s">
        <v>1141</v>
      </c>
      <c r="I776" t="s">
        <v>957</v>
      </c>
      <c r="J776" t="s">
        <v>3493</v>
      </c>
      <c r="K776" t="s">
        <v>3494</v>
      </c>
      <c r="L776" t="s">
        <v>3493</v>
      </c>
      <c r="M776" s="5">
        <v>286507</v>
      </c>
      <c r="N776" s="5">
        <v>286507</v>
      </c>
      <c r="O776" s="5">
        <v>286507</v>
      </c>
      <c r="P776" s="5"/>
      <c r="Q776" s="16">
        <v>0</v>
      </c>
      <c r="R776" s="5"/>
      <c r="S776" s="17">
        <v>41031</v>
      </c>
      <c r="T776" s="17">
        <v>41031</v>
      </c>
      <c r="U776" s="17">
        <v>43008</v>
      </c>
      <c r="V776" s="17">
        <v>43008</v>
      </c>
      <c r="W776" s="17">
        <v>41031</v>
      </c>
      <c r="X776" s="17">
        <v>44095</v>
      </c>
      <c r="Y776" t="s">
        <v>1178</v>
      </c>
      <c r="Z776" t="s">
        <v>825</v>
      </c>
      <c r="AA776" t="s">
        <v>1179</v>
      </c>
      <c r="AC776" s="16">
        <v>1</v>
      </c>
      <c r="AD776" t="s">
        <v>795</v>
      </c>
      <c r="AE776" t="s">
        <v>961</v>
      </c>
      <c r="AF776" t="s">
        <v>746</v>
      </c>
      <c r="AG776" t="s">
        <v>962</v>
      </c>
      <c r="AJ776" t="s">
        <v>963</v>
      </c>
      <c r="AK776" t="s">
        <v>964</v>
      </c>
      <c r="AL776" t="s">
        <v>1340</v>
      </c>
      <c r="AM776" t="s">
        <v>531</v>
      </c>
      <c r="AP776" t="s">
        <v>966</v>
      </c>
      <c r="AQ776" t="s">
        <v>967</v>
      </c>
      <c r="AR776" t="s">
        <v>968</v>
      </c>
      <c r="AS776" t="s">
        <v>969</v>
      </c>
      <c r="AT776" t="s">
        <v>970</v>
      </c>
      <c r="AU776" t="s">
        <v>3495</v>
      </c>
    </row>
    <row r="777" spans="2:47" ht="11" outlineLevel="1" x14ac:dyDescent="0.15">
      <c r="B777" t="s">
        <v>3496</v>
      </c>
      <c r="C777" t="s">
        <v>3497</v>
      </c>
      <c r="G777" t="s">
        <v>1140</v>
      </c>
      <c r="H777" t="s">
        <v>1141</v>
      </c>
      <c r="I777" t="s">
        <v>957</v>
      </c>
      <c r="J777" t="s">
        <v>603</v>
      </c>
      <c r="K777" t="s">
        <v>1299</v>
      </c>
      <c r="L777" t="s">
        <v>1380</v>
      </c>
      <c r="M777" s="5">
        <v>285274</v>
      </c>
      <c r="N777" s="5">
        <v>285274</v>
      </c>
      <c r="O777" s="5">
        <v>344834</v>
      </c>
      <c r="P777" s="5"/>
      <c r="Q777" s="16">
        <v>0</v>
      </c>
      <c r="R777" s="5"/>
      <c r="S777" s="17">
        <v>44972</v>
      </c>
      <c r="T777" s="17">
        <v>44972</v>
      </c>
      <c r="U777" s="17">
        <v>45040</v>
      </c>
      <c r="V777" s="17">
        <v>45040</v>
      </c>
      <c r="W777" s="17">
        <v>44972</v>
      </c>
      <c r="X777" s="17">
        <v>45098</v>
      </c>
      <c r="Y777" t="s">
        <v>1543</v>
      </c>
      <c r="Z777" t="s">
        <v>826</v>
      </c>
      <c r="AA777" t="s">
        <v>1179</v>
      </c>
      <c r="AC777" s="16">
        <v>1</v>
      </c>
      <c r="AD777" t="s">
        <v>795</v>
      </c>
      <c r="AE777" t="s">
        <v>961</v>
      </c>
      <c r="AF777" t="s">
        <v>740</v>
      </c>
      <c r="AG777" t="s">
        <v>1036</v>
      </c>
      <c r="AJ777" t="s">
        <v>963</v>
      </c>
      <c r="AK777" t="s">
        <v>964</v>
      </c>
      <c r="AL777" t="s">
        <v>965</v>
      </c>
      <c r="AM777" t="s">
        <v>531</v>
      </c>
      <c r="AP777" t="s">
        <v>966</v>
      </c>
      <c r="AQ777" t="s">
        <v>967</v>
      </c>
      <c r="AR777" t="s">
        <v>968</v>
      </c>
      <c r="AS777" t="s">
        <v>969</v>
      </c>
      <c r="AT777" t="s">
        <v>970</v>
      </c>
      <c r="AU777" t="s">
        <v>3498</v>
      </c>
    </row>
    <row r="778" spans="2:47" ht="11" outlineLevel="1" x14ac:dyDescent="0.15">
      <c r="B778" t="s">
        <v>3499</v>
      </c>
      <c r="C778" t="s">
        <v>3500</v>
      </c>
      <c r="D778" t="s">
        <v>309</v>
      </c>
      <c r="E778" t="s">
        <v>835</v>
      </c>
      <c r="F778" t="s">
        <v>807</v>
      </c>
      <c r="G778" t="s">
        <v>984</v>
      </c>
      <c r="H778" t="s">
        <v>985</v>
      </c>
      <c r="I778" t="s">
        <v>957</v>
      </c>
      <c r="J778" t="s">
        <v>687</v>
      </c>
      <c r="K778" t="s">
        <v>2727</v>
      </c>
      <c r="L778" t="s">
        <v>687</v>
      </c>
      <c r="M778" s="5">
        <v>281036</v>
      </c>
      <c r="N778" s="5">
        <v>281036</v>
      </c>
      <c r="O778" s="5">
        <v>281036</v>
      </c>
      <c r="P778" s="5"/>
      <c r="Q778" s="16">
        <v>0</v>
      </c>
      <c r="R778" s="5"/>
      <c r="S778" s="17">
        <v>45978</v>
      </c>
      <c r="T778" s="17">
        <v>45985</v>
      </c>
      <c r="U778" s="17">
        <v>46127</v>
      </c>
      <c r="V778" s="17">
        <v>46127</v>
      </c>
      <c r="W778" s="17">
        <v>45978</v>
      </c>
      <c r="X778" s="17">
        <v>45978</v>
      </c>
      <c r="Y778" t="s">
        <v>1178</v>
      </c>
      <c r="Z778" t="s">
        <v>825</v>
      </c>
      <c r="AA778" t="s">
        <v>1179</v>
      </c>
      <c r="AC778" s="16">
        <v>2</v>
      </c>
      <c r="AD778" t="s">
        <v>795</v>
      </c>
      <c r="AE778" t="s">
        <v>961</v>
      </c>
      <c r="AF778" t="s">
        <v>740</v>
      </c>
      <c r="AG778" t="s">
        <v>1036</v>
      </c>
      <c r="AJ778" t="s">
        <v>963</v>
      </c>
      <c r="AK778" t="s">
        <v>964</v>
      </c>
      <c r="AL778" t="s">
        <v>965</v>
      </c>
      <c r="AM778" t="s">
        <v>531</v>
      </c>
      <c r="AP778" t="s">
        <v>966</v>
      </c>
      <c r="AQ778" t="s">
        <v>967</v>
      </c>
      <c r="AR778" t="s">
        <v>968</v>
      </c>
      <c r="AS778" t="s">
        <v>969</v>
      </c>
      <c r="AT778" t="s">
        <v>970</v>
      </c>
      <c r="AU778" t="s">
        <v>3501</v>
      </c>
    </row>
    <row r="779" spans="2:47" ht="11" outlineLevel="1" x14ac:dyDescent="0.15">
      <c r="B779" t="s">
        <v>3502</v>
      </c>
      <c r="C779" t="s">
        <v>3503</v>
      </c>
      <c r="G779" t="s">
        <v>1140</v>
      </c>
      <c r="H779" t="s">
        <v>1141</v>
      </c>
      <c r="I779" t="s">
        <v>957</v>
      </c>
      <c r="J779" t="s">
        <v>3504</v>
      </c>
      <c r="K779" t="s">
        <v>3505</v>
      </c>
      <c r="L779" t="s">
        <v>3506</v>
      </c>
      <c r="M779" s="5">
        <v>280909.68</v>
      </c>
      <c r="N779" s="5">
        <v>280909.68</v>
      </c>
      <c r="O779" s="5">
        <v>280909.68</v>
      </c>
      <c r="P779" s="5"/>
      <c r="Q779" s="16">
        <v>0</v>
      </c>
      <c r="R779" s="5"/>
      <c r="S779" s="17">
        <v>41688</v>
      </c>
      <c r="T779" s="17">
        <v>41673</v>
      </c>
      <c r="U779" s="17">
        <v>42063</v>
      </c>
      <c r="V779" s="17">
        <v>42063</v>
      </c>
      <c r="W779" s="17">
        <v>41688</v>
      </c>
      <c r="X779" s="17">
        <v>42267</v>
      </c>
      <c r="Y779" t="s">
        <v>1178</v>
      </c>
      <c r="Z779" t="s">
        <v>825</v>
      </c>
      <c r="AA779" t="s">
        <v>1179</v>
      </c>
      <c r="AC779" s="16">
        <v>3</v>
      </c>
      <c r="AD779" t="s">
        <v>795</v>
      </c>
      <c r="AE779" t="s">
        <v>961</v>
      </c>
      <c r="AF779" t="s">
        <v>748</v>
      </c>
      <c r="AG779" t="s">
        <v>1057</v>
      </c>
      <c r="AJ779" t="s">
        <v>963</v>
      </c>
      <c r="AK779" t="s">
        <v>964</v>
      </c>
      <c r="AL779" t="s">
        <v>1340</v>
      </c>
      <c r="AM779" t="s">
        <v>575</v>
      </c>
      <c r="AP779" t="s">
        <v>966</v>
      </c>
      <c r="AQ779" t="s">
        <v>967</v>
      </c>
      <c r="AR779" t="s">
        <v>968</v>
      </c>
      <c r="AS779" t="s">
        <v>969</v>
      </c>
      <c r="AT779" t="s">
        <v>970</v>
      </c>
      <c r="AU779" t="s">
        <v>3507</v>
      </c>
    </row>
    <row r="780" spans="2:47" ht="11" outlineLevel="1" x14ac:dyDescent="0.15">
      <c r="B780" t="s">
        <v>3508</v>
      </c>
      <c r="C780" t="s">
        <v>3509</v>
      </c>
      <c r="G780" t="s">
        <v>955</v>
      </c>
      <c r="H780" t="s">
        <v>956</v>
      </c>
      <c r="I780" t="s">
        <v>957</v>
      </c>
      <c r="J780" t="s">
        <v>3510</v>
      </c>
      <c r="K780" t="s">
        <v>3511</v>
      </c>
      <c r="L780" t="s">
        <v>3185</v>
      </c>
      <c r="M780" s="5">
        <v>279455.48</v>
      </c>
      <c r="N780" s="5">
        <v>279455.48</v>
      </c>
      <c r="O780" s="5">
        <v>310180.47999999998</v>
      </c>
      <c r="P780" s="5"/>
      <c r="Q780" s="16">
        <v>0</v>
      </c>
      <c r="R780" s="5"/>
      <c r="S780" s="17">
        <v>42717</v>
      </c>
      <c r="T780" s="17">
        <v>42717</v>
      </c>
      <c r="U780" s="17">
        <v>42847</v>
      </c>
      <c r="V780" s="17">
        <v>42847</v>
      </c>
      <c r="W780" s="17">
        <v>42717</v>
      </c>
      <c r="X780" s="17">
        <v>42885</v>
      </c>
      <c r="Y780" t="s">
        <v>1178</v>
      </c>
      <c r="Z780" t="s">
        <v>825</v>
      </c>
      <c r="AA780" t="s">
        <v>1179</v>
      </c>
      <c r="AC780" s="16">
        <v>3</v>
      </c>
      <c r="AD780" t="s">
        <v>795</v>
      </c>
      <c r="AE780" t="s">
        <v>961</v>
      </c>
      <c r="AF780" t="s">
        <v>748</v>
      </c>
      <c r="AG780" t="s">
        <v>1057</v>
      </c>
      <c r="AJ780" t="s">
        <v>963</v>
      </c>
      <c r="AK780" t="s">
        <v>964</v>
      </c>
      <c r="AL780" t="s">
        <v>1340</v>
      </c>
      <c r="AM780" t="s">
        <v>531</v>
      </c>
      <c r="AP780" t="s">
        <v>966</v>
      </c>
      <c r="AQ780" t="s">
        <v>967</v>
      </c>
      <c r="AR780" t="s">
        <v>968</v>
      </c>
      <c r="AS780" t="s">
        <v>969</v>
      </c>
      <c r="AT780" t="s">
        <v>970</v>
      </c>
      <c r="AU780" t="s">
        <v>3512</v>
      </c>
    </row>
    <row r="781" spans="2:47" ht="11" outlineLevel="1" x14ac:dyDescent="0.15">
      <c r="B781" t="s">
        <v>3513</v>
      </c>
      <c r="C781" t="s">
        <v>3514</v>
      </c>
      <c r="G781" t="s">
        <v>1140</v>
      </c>
      <c r="H781" t="s">
        <v>1141</v>
      </c>
      <c r="I781" t="s">
        <v>957</v>
      </c>
      <c r="J781" t="s">
        <v>2717</v>
      </c>
      <c r="K781" t="s">
        <v>2718</v>
      </c>
      <c r="L781" t="s">
        <v>2717</v>
      </c>
      <c r="M781" s="5">
        <v>278668</v>
      </c>
      <c r="N781" s="5">
        <v>278668</v>
      </c>
      <c r="O781" s="5">
        <v>420907</v>
      </c>
      <c r="P781" s="5"/>
      <c r="Q781" s="16">
        <v>0</v>
      </c>
      <c r="R781" s="5"/>
      <c r="S781" s="17">
        <v>43735</v>
      </c>
      <c r="T781" s="17">
        <v>43735</v>
      </c>
      <c r="U781" s="17">
        <v>43980</v>
      </c>
      <c r="V781" s="17">
        <v>43980</v>
      </c>
      <c r="W781" s="17">
        <v>43735</v>
      </c>
      <c r="X781" s="17">
        <v>43920</v>
      </c>
      <c r="Y781" t="s">
        <v>1178</v>
      </c>
      <c r="Z781" t="s">
        <v>825</v>
      </c>
      <c r="AA781" t="s">
        <v>1179</v>
      </c>
      <c r="AC781" s="16">
        <v>3</v>
      </c>
      <c r="AD781" t="s">
        <v>2719</v>
      </c>
      <c r="AE781" t="s">
        <v>2720</v>
      </c>
      <c r="AF781" t="s">
        <v>750</v>
      </c>
      <c r="AG781" t="s">
        <v>1515</v>
      </c>
      <c r="AJ781" t="s">
        <v>963</v>
      </c>
      <c r="AK781" t="s">
        <v>1516</v>
      </c>
      <c r="AL781" t="s">
        <v>1340</v>
      </c>
      <c r="AM781" t="s">
        <v>531</v>
      </c>
      <c r="AP781" t="s">
        <v>966</v>
      </c>
      <c r="AQ781" t="s">
        <v>967</v>
      </c>
      <c r="AR781" t="s">
        <v>968</v>
      </c>
      <c r="AS781" t="s">
        <v>969</v>
      </c>
      <c r="AT781" t="s">
        <v>970</v>
      </c>
      <c r="AU781" t="s">
        <v>3515</v>
      </c>
    </row>
    <row r="782" spans="2:47" ht="11" outlineLevel="1" x14ac:dyDescent="0.15">
      <c r="B782" t="s">
        <v>3516</v>
      </c>
      <c r="C782" t="s">
        <v>1641</v>
      </c>
      <c r="D782" t="s">
        <v>200</v>
      </c>
      <c r="E782" t="s">
        <v>983</v>
      </c>
      <c r="F782" t="s">
        <v>798</v>
      </c>
      <c r="G782" t="s">
        <v>984</v>
      </c>
      <c r="H782" t="s">
        <v>985</v>
      </c>
      <c r="I782" t="s">
        <v>957</v>
      </c>
      <c r="J782" t="s">
        <v>609</v>
      </c>
      <c r="K782" t="s">
        <v>1547</v>
      </c>
      <c r="L782" t="s">
        <v>1548</v>
      </c>
      <c r="M782" s="5">
        <v>278611.20000000001</v>
      </c>
      <c r="N782" s="5">
        <v>278611.20000000001</v>
      </c>
      <c r="O782" s="5">
        <v>278611.20000000001</v>
      </c>
      <c r="P782" s="5"/>
      <c r="Q782" s="16">
        <v>0</v>
      </c>
      <c r="R782" s="5"/>
      <c r="S782" s="17">
        <v>42822</v>
      </c>
      <c r="T782" s="17">
        <v>42822</v>
      </c>
      <c r="U782" s="17">
        <v>42990</v>
      </c>
      <c r="V782" s="17">
        <v>42990</v>
      </c>
      <c r="W782" s="17">
        <v>42822</v>
      </c>
      <c r="X782" s="17">
        <v>42822</v>
      </c>
      <c r="Y782" t="s">
        <v>959</v>
      </c>
      <c r="Z782" t="s">
        <v>796</v>
      </c>
      <c r="AA782" t="s">
        <v>960</v>
      </c>
      <c r="AC782" s="16">
        <v>3</v>
      </c>
      <c r="AD782" t="s">
        <v>803</v>
      </c>
      <c r="AE782" t="s">
        <v>974</v>
      </c>
      <c r="AF782" t="s">
        <v>737</v>
      </c>
      <c r="AG782" t="s">
        <v>975</v>
      </c>
      <c r="AJ782" t="s">
        <v>963</v>
      </c>
      <c r="AK782" t="s">
        <v>979</v>
      </c>
      <c r="AL782" t="s">
        <v>965</v>
      </c>
      <c r="AM782" t="s">
        <v>456</v>
      </c>
      <c r="AP782" t="s">
        <v>966</v>
      </c>
      <c r="AQ782" t="s">
        <v>967</v>
      </c>
      <c r="AR782" t="s">
        <v>968</v>
      </c>
      <c r="AS782" t="s">
        <v>969</v>
      </c>
      <c r="AT782" t="s">
        <v>970</v>
      </c>
      <c r="AU782" t="s">
        <v>3517</v>
      </c>
    </row>
    <row r="783" spans="2:47" ht="11" outlineLevel="1" x14ac:dyDescent="0.15">
      <c r="B783" t="s">
        <v>3518</v>
      </c>
      <c r="C783" t="s">
        <v>3519</v>
      </c>
      <c r="G783" t="s">
        <v>1140</v>
      </c>
      <c r="H783" t="s">
        <v>1141</v>
      </c>
      <c r="I783" t="s">
        <v>957</v>
      </c>
      <c r="J783" t="s">
        <v>3520</v>
      </c>
      <c r="K783" t="s">
        <v>3521</v>
      </c>
      <c r="L783" t="s">
        <v>3520</v>
      </c>
      <c r="M783" s="5">
        <v>278155</v>
      </c>
      <c r="N783" s="5">
        <v>278155</v>
      </c>
      <c r="O783" s="5">
        <v>278155</v>
      </c>
      <c r="P783" s="5"/>
      <c r="Q783" s="16">
        <v>0</v>
      </c>
      <c r="R783" s="5"/>
      <c r="S783" s="17">
        <v>44784</v>
      </c>
      <c r="T783" s="17">
        <v>44785</v>
      </c>
      <c r="U783" s="17">
        <v>45016</v>
      </c>
      <c r="V783" s="17">
        <v>45016</v>
      </c>
      <c r="W783" s="17">
        <v>44784</v>
      </c>
      <c r="X783" s="17">
        <v>45019</v>
      </c>
      <c r="Y783" t="s">
        <v>1178</v>
      </c>
      <c r="Z783" t="s">
        <v>825</v>
      </c>
      <c r="AA783" t="s">
        <v>1179</v>
      </c>
      <c r="AC783" s="16">
        <v>3</v>
      </c>
      <c r="AD783" t="s">
        <v>795</v>
      </c>
      <c r="AE783" t="s">
        <v>961</v>
      </c>
      <c r="AF783" t="s">
        <v>748</v>
      </c>
      <c r="AG783" t="s">
        <v>1057</v>
      </c>
      <c r="AH783" t="s">
        <v>1058</v>
      </c>
      <c r="AI783" t="s">
        <v>1059</v>
      </c>
      <c r="AJ783" t="s">
        <v>978</v>
      </c>
      <c r="AK783" t="s">
        <v>964</v>
      </c>
      <c r="AL783" t="s">
        <v>1340</v>
      </c>
      <c r="AM783" t="s">
        <v>531</v>
      </c>
      <c r="AP783" t="s">
        <v>966</v>
      </c>
      <c r="AQ783" t="s">
        <v>967</v>
      </c>
      <c r="AR783" t="s">
        <v>968</v>
      </c>
      <c r="AS783" t="s">
        <v>969</v>
      </c>
      <c r="AT783" t="s">
        <v>970</v>
      </c>
      <c r="AU783" t="s">
        <v>3522</v>
      </c>
    </row>
    <row r="784" spans="2:47" ht="11" outlineLevel="1" x14ac:dyDescent="0.15">
      <c r="B784" t="s">
        <v>3523</v>
      </c>
      <c r="C784" t="s">
        <v>3524</v>
      </c>
      <c r="G784" t="s">
        <v>955</v>
      </c>
      <c r="H784" t="s">
        <v>956</v>
      </c>
      <c r="I784" t="s">
        <v>957</v>
      </c>
      <c r="J784" t="s">
        <v>2712</v>
      </c>
      <c r="K784" t="s">
        <v>2713</v>
      </c>
      <c r="L784" t="s">
        <v>2712</v>
      </c>
      <c r="M784" s="5">
        <v>277953.02</v>
      </c>
      <c r="N784" s="5">
        <v>277953.02</v>
      </c>
      <c r="O784" s="5">
        <v>277953.02</v>
      </c>
      <c r="P784" s="5"/>
      <c r="Q784" s="16">
        <v>0</v>
      </c>
      <c r="R784" s="5"/>
      <c r="S784" s="17">
        <v>45049</v>
      </c>
      <c r="T784" s="17">
        <v>45047</v>
      </c>
      <c r="U784" s="17">
        <v>45199</v>
      </c>
      <c r="V784" s="17">
        <v>45199</v>
      </c>
      <c r="W784" s="17">
        <v>45049</v>
      </c>
      <c r="X784" s="17">
        <v>45049</v>
      </c>
      <c r="Y784" t="s">
        <v>984</v>
      </c>
      <c r="Z784" t="s">
        <v>804</v>
      </c>
      <c r="AA784" t="s">
        <v>1000</v>
      </c>
      <c r="AC784" s="16">
        <v>1</v>
      </c>
      <c r="AD784" t="s">
        <v>795</v>
      </c>
      <c r="AE784" t="s">
        <v>961</v>
      </c>
      <c r="AF784" t="s">
        <v>750</v>
      </c>
      <c r="AG784" t="s">
        <v>1515</v>
      </c>
      <c r="AH784" t="s">
        <v>1058</v>
      </c>
      <c r="AI784" t="s">
        <v>1059</v>
      </c>
      <c r="AJ784" t="s">
        <v>978</v>
      </c>
      <c r="AK784" t="s">
        <v>1671</v>
      </c>
      <c r="AL784" t="s">
        <v>965</v>
      </c>
      <c r="AM784" t="s">
        <v>531</v>
      </c>
      <c r="AP784" t="s">
        <v>966</v>
      </c>
      <c r="AQ784" t="s">
        <v>967</v>
      </c>
      <c r="AR784" t="s">
        <v>968</v>
      </c>
      <c r="AS784" t="s">
        <v>969</v>
      </c>
      <c r="AT784" t="s">
        <v>970</v>
      </c>
      <c r="AU784" t="s">
        <v>3525</v>
      </c>
    </row>
    <row r="785" spans="2:47" ht="11" outlineLevel="1" x14ac:dyDescent="0.15">
      <c r="B785" t="s">
        <v>3526</v>
      </c>
      <c r="C785" t="s">
        <v>3527</v>
      </c>
      <c r="G785" t="s">
        <v>1140</v>
      </c>
      <c r="H785" t="s">
        <v>1141</v>
      </c>
      <c r="I785" t="s">
        <v>957</v>
      </c>
      <c r="J785" t="s">
        <v>2712</v>
      </c>
      <c r="K785" t="s">
        <v>2713</v>
      </c>
      <c r="L785" t="s">
        <v>2712</v>
      </c>
      <c r="M785" s="5">
        <v>277778.25</v>
      </c>
      <c r="N785" s="5">
        <v>277778.25</v>
      </c>
      <c r="O785" s="5">
        <v>277778.25</v>
      </c>
      <c r="P785" s="5"/>
      <c r="Q785" s="16">
        <v>0</v>
      </c>
      <c r="R785" s="5"/>
      <c r="S785" s="17">
        <v>45365</v>
      </c>
      <c r="T785" s="17">
        <v>45365</v>
      </c>
      <c r="U785" s="17">
        <v>45760</v>
      </c>
      <c r="V785" s="17">
        <v>45760</v>
      </c>
      <c r="W785" s="17">
        <v>45365</v>
      </c>
      <c r="X785" s="17">
        <v>45554</v>
      </c>
      <c r="Y785" t="s">
        <v>984</v>
      </c>
      <c r="Z785" t="s">
        <v>804</v>
      </c>
      <c r="AA785" t="s">
        <v>1000</v>
      </c>
      <c r="AC785" s="16">
        <v>1</v>
      </c>
      <c r="AD785" t="s">
        <v>795</v>
      </c>
      <c r="AE785" t="s">
        <v>961</v>
      </c>
      <c r="AF785" t="s">
        <v>750</v>
      </c>
      <c r="AG785" t="s">
        <v>1515</v>
      </c>
      <c r="AH785" t="s">
        <v>1058</v>
      </c>
      <c r="AI785" t="s">
        <v>1059</v>
      </c>
      <c r="AJ785" t="s">
        <v>978</v>
      </c>
      <c r="AK785" t="s">
        <v>1671</v>
      </c>
      <c r="AL785" t="s">
        <v>965</v>
      </c>
      <c r="AM785" t="s">
        <v>531</v>
      </c>
      <c r="AP785" t="s">
        <v>966</v>
      </c>
      <c r="AQ785" t="s">
        <v>967</v>
      </c>
      <c r="AR785" t="s">
        <v>968</v>
      </c>
      <c r="AS785" t="s">
        <v>969</v>
      </c>
      <c r="AT785" t="s">
        <v>970</v>
      </c>
      <c r="AU785" t="s">
        <v>3528</v>
      </c>
    </row>
    <row r="786" spans="2:47" ht="11" outlineLevel="1" x14ac:dyDescent="0.15">
      <c r="B786" t="s">
        <v>3529</v>
      </c>
      <c r="C786" t="s">
        <v>3530</v>
      </c>
      <c r="G786" t="s">
        <v>1140</v>
      </c>
      <c r="H786" t="s">
        <v>1141</v>
      </c>
      <c r="I786" t="s">
        <v>957</v>
      </c>
      <c r="J786" t="s">
        <v>2441</v>
      </c>
      <c r="K786" t="s">
        <v>2442</v>
      </c>
      <c r="L786" t="s">
        <v>2441</v>
      </c>
      <c r="M786" s="5">
        <v>277148.31</v>
      </c>
      <c r="N786" s="5">
        <v>277148.31</v>
      </c>
      <c r="O786" s="5">
        <v>277148.31</v>
      </c>
      <c r="P786" s="5"/>
      <c r="Q786" s="16">
        <v>0</v>
      </c>
      <c r="R786" s="5"/>
      <c r="S786" s="17">
        <v>45391</v>
      </c>
      <c r="T786" s="17">
        <v>45391</v>
      </c>
      <c r="U786" s="17">
        <v>45510</v>
      </c>
      <c r="V786" s="17">
        <v>45510</v>
      </c>
      <c r="W786" s="17">
        <v>45391</v>
      </c>
      <c r="X786" s="17">
        <v>45701</v>
      </c>
      <c r="Y786" t="s">
        <v>1543</v>
      </c>
      <c r="Z786" t="s">
        <v>826</v>
      </c>
      <c r="AA786" t="s">
        <v>1179</v>
      </c>
      <c r="AC786" s="16">
        <v>1</v>
      </c>
      <c r="AD786" t="s">
        <v>795</v>
      </c>
      <c r="AE786" t="s">
        <v>961</v>
      </c>
      <c r="AF786" t="s">
        <v>748</v>
      </c>
      <c r="AG786" t="s">
        <v>1057</v>
      </c>
      <c r="AH786" t="s">
        <v>1058</v>
      </c>
      <c r="AI786" t="s">
        <v>1059</v>
      </c>
      <c r="AJ786" t="s">
        <v>978</v>
      </c>
      <c r="AK786" t="s">
        <v>964</v>
      </c>
      <c r="AL786" t="s">
        <v>965</v>
      </c>
      <c r="AM786" t="s">
        <v>531</v>
      </c>
      <c r="AP786" t="s">
        <v>966</v>
      </c>
      <c r="AQ786" t="s">
        <v>967</v>
      </c>
      <c r="AR786" t="s">
        <v>968</v>
      </c>
      <c r="AS786" t="s">
        <v>969</v>
      </c>
      <c r="AT786" t="s">
        <v>970</v>
      </c>
      <c r="AU786" t="s">
        <v>3531</v>
      </c>
    </row>
    <row r="787" spans="2:47" ht="11" outlineLevel="1" x14ac:dyDescent="0.15">
      <c r="B787" t="s">
        <v>3532</v>
      </c>
      <c r="C787" t="s">
        <v>3533</v>
      </c>
      <c r="G787" t="s">
        <v>1140</v>
      </c>
      <c r="H787" t="s">
        <v>1141</v>
      </c>
      <c r="I787" t="s">
        <v>957</v>
      </c>
      <c r="J787" t="s">
        <v>3534</v>
      </c>
      <c r="K787" t="s">
        <v>3535</v>
      </c>
      <c r="L787" t="s">
        <v>3536</v>
      </c>
      <c r="M787" s="5">
        <v>277085.55</v>
      </c>
      <c r="N787" s="5">
        <v>277085.55</v>
      </c>
      <c r="O787" s="5">
        <v>277085.55</v>
      </c>
      <c r="P787" s="5"/>
      <c r="Q787" s="16">
        <v>0</v>
      </c>
      <c r="R787" s="5"/>
      <c r="S787" s="17">
        <v>42809</v>
      </c>
      <c r="T787" s="17">
        <v>42809</v>
      </c>
      <c r="U787" s="17">
        <v>42809</v>
      </c>
      <c r="V787" s="17">
        <v>42809</v>
      </c>
      <c r="W787" s="17">
        <v>42809</v>
      </c>
      <c r="X787" s="17">
        <v>43124</v>
      </c>
      <c r="Y787" t="s">
        <v>984</v>
      </c>
      <c r="Z787" t="s">
        <v>804</v>
      </c>
      <c r="AA787" t="s">
        <v>1000</v>
      </c>
      <c r="AC787" s="16">
        <v>1</v>
      </c>
      <c r="AD787" t="s">
        <v>3537</v>
      </c>
      <c r="AE787" t="s">
        <v>3538</v>
      </c>
      <c r="AF787" t="s">
        <v>750</v>
      </c>
      <c r="AG787" t="s">
        <v>1515</v>
      </c>
      <c r="AJ787" t="s">
        <v>963</v>
      </c>
      <c r="AK787" t="s">
        <v>1516</v>
      </c>
      <c r="AL787" t="s">
        <v>1340</v>
      </c>
      <c r="AM787" t="s">
        <v>645</v>
      </c>
      <c r="AP787" t="s">
        <v>966</v>
      </c>
      <c r="AQ787" t="s">
        <v>967</v>
      </c>
      <c r="AR787" t="s">
        <v>968</v>
      </c>
      <c r="AS787" t="s">
        <v>969</v>
      </c>
      <c r="AT787" t="s">
        <v>970</v>
      </c>
      <c r="AU787" t="s">
        <v>3539</v>
      </c>
    </row>
    <row r="788" spans="2:47" ht="11" outlineLevel="1" x14ac:dyDescent="0.15">
      <c r="B788" t="s">
        <v>3540</v>
      </c>
      <c r="C788" t="s">
        <v>3541</v>
      </c>
      <c r="G788" t="s">
        <v>1140</v>
      </c>
      <c r="H788" t="s">
        <v>1141</v>
      </c>
      <c r="I788" t="s">
        <v>957</v>
      </c>
      <c r="J788" t="s">
        <v>3542</v>
      </c>
      <c r="K788" t="s">
        <v>3543</v>
      </c>
      <c r="L788" t="s">
        <v>3542</v>
      </c>
      <c r="M788" s="5">
        <v>275260</v>
      </c>
      <c r="N788" s="5">
        <v>275260</v>
      </c>
      <c r="O788" s="5">
        <v>275260</v>
      </c>
      <c r="P788" s="5"/>
      <c r="Q788" s="16">
        <v>0</v>
      </c>
      <c r="R788" s="5"/>
      <c r="S788" s="17">
        <v>45813</v>
      </c>
      <c r="T788" s="17">
        <v>45814</v>
      </c>
      <c r="U788" s="17">
        <v>45996</v>
      </c>
      <c r="V788" s="17">
        <v>45996</v>
      </c>
      <c r="W788" s="17">
        <v>45813</v>
      </c>
      <c r="X788" s="17">
        <v>45813</v>
      </c>
      <c r="Y788" t="s">
        <v>1178</v>
      </c>
      <c r="Z788" t="s">
        <v>825</v>
      </c>
      <c r="AA788" t="s">
        <v>1179</v>
      </c>
      <c r="AC788" s="16">
        <v>2</v>
      </c>
      <c r="AD788" t="s">
        <v>3544</v>
      </c>
      <c r="AE788" t="s">
        <v>3545</v>
      </c>
      <c r="AF788" t="s">
        <v>750</v>
      </c>
      <c r="AG788" t="s">
        <v>1515</v>
      </c>
      <c r="AJ788" t="s">
        <v>963</v>
      </c>
      <c r="AK788" t="s">
        <v>1516</v>
      </c>
      <c r="AL788" t="s">
        <v>1340</v>
      </c>
      <c r="AM788" t="s">
        <v>531</v>
      </c>
      <c r="AP788" t="s">
        <v>966</v>
      </c>
      <c r="AQ788" t="s">
        <v>967</v>
      </c>
      <c r="AR788" t="s">
        <v>968</v>
      </c>
      <c r="AS788" t="s">
        <v>969</v>
      </c>
      <c r="AT788" t="s">
        <v>970</v>
      </c>
      <c r="AU788" t="s">
        <v>3546</v>
      </c>
    </row>
    <row r="789" spans="2:47" ht="11" outlineLevel="1" x14ac:dyDescent="0.15">
      <c r="B789" t="s">
        <v>3547</v>
      </c>
      <c r="C789" t="s">
        <v>3548</v>
      </c>
      <c r="G789" t="s">
        <v>1140</v>
      </c>
      <c r="H789" t="s">
        <v>1141</v>
      </c>
      <c r="I789" t="s">
        <v>957</v>
      </c>
      <c r="J789" t="s">
        <v>2712</v>
      </c>
      <c r="K789" t="s">
        <v>2713</v>
      </c>
      <c r="L789" t="s">
        <v>2712</v>
      </c>
      <c r="M789" s="5">
        <v>273563</v>
      </c>
      <c r="N789" s="5">
        <v>273563</v>
      </c>
      <c r="O789" s="5">
        <v>273563</v>
      </c>
      <c r="P789" s="5">
        <v>273563</v>
      </c>
      <c r="Q789" s="16">
        <v>0</v>
      </c>
      <c r="R789" s="5"/>
      <c r="S789" s="17">
        <v>44644</v>
      </c>
      <c r="T789" s="17">
        <v>44641</v>
      </c>
      <c r="U789" s="17">
        <v>44799</v>
      </c>
      <c r="V789" s="17">
        <v>44799</v>
      </c>
      <c r="W789" s="17">
        <v>44644</v>
      </c>
      <c r="X789" s="17">
        <v>44644</v>
      </c>
      <c r="Y789" t="s">
        <v>1543</v>
      </c>
      <c r="Z789" t="s">
        <v>826</v>
      </c>
      <c r="AA789" t="s">
        <v>1179</v>
      </c>
      <c r="AC789" s="16">
        <v>1</v>
      </c>
      <c r="AD789" t="s">
        <v>795</v>
      </c>
      <c r="AE789" t="s">
        <v>961</v>
      </c>
      <c r="AF789" t="s">
        <v>3549</v>
      </c>
      <c r="AG789" t="s">
        <v>3550</v>
      </c>
      <c r="AH789" t="s">
        <v>1058</v>
      </c>
      <c r="AI789" t="s">
        <v>1059</v>
      </c>
      <c r="AJ789" t="s">
        <v>978</v>
      </c>
      <c r="AK789" t="s">
        <v>964</v>
      </c>
      <c r="AL789" t="s">
        <v>965</v>
      </c>
      <c r="AM789" t="s">
        <v>531</v>
      </c>
      <c r="AP789" t="s">
        <v>966</v>
      </c>
      <c r="AQ789" t="s">
        <v>967</v>
      </c>
      <c r="AR789" t="s">
        <v>968</v>
      </c>
      <c r="AS789" t="s">
        <v>969</v>
      </c>
      <c r="AT789" t="s">
        <v>970</v>
      </c>
      <c r="AU789" t="s">
        <v>3551</v>
      </c>
    </row>
    <row r="790" spans="2:47" ht="11" outlineLevel="1" x14ac:dyDescent="0.15">
      <c r="B790" t="s">
        <v>3552</v>
      </c>
      <c r="C790" t="s">
        <v>2080</v>
      </c>
      <c r="D790" t="s">
        <v>358</v>
      </c>
      <c r="E790" t="s">
        <v>983</v>
      </c>
      <c r="F790" t="s">
        <v>807</v>
      </c>
      <c r="G790" t="s">
        <v>984</v>
      </c>
      <c r="H790" t="s">
        <v>1272</v>
      </c>
      <c r="I790" t="s">
        <v>957</v>
      </c>
      <c r="J790" t="s">
        <v>625</v>
      </c>
      <c r="K790" t="s">
        <v>2594</v>
      </c>
      <c r="L790" t="s">
        <v>625</v>
      </c>
      <c r="M790" s="5">
        <v>273351.21000000002</v>
      </c>
      <c r="N790" s="5">
        <v>273351.21000000002</v>
      </c>
      <c r="O790" s="5">
        <v>273351.21000000002</v>
      </c>
      <c r="P790" s="5"/>
      <c r="Q790" s="16">
        <v>0</v>
      </c>
      <c r="R790" s="5"/>
      <c r="S790" s="17">
        <v>41956</v>
      </c>
      <c r="T790" s="17">
        <v>41956</v>
      </c>
      <c r="U790" s="17">
        <v>42087</v>
      </c>
      <c r="V790" s="17">
        <v>42087</v>
      </c>
      <c r="W790" s="17">
        <v>41956</v>
      </c>
      <c r="X790" s="17">
        <v>42089</v>
      </c>
      <c r="Y790" t="s">
        <v>955</v>
      </c>
      <c r="Z790" t="s">
        <v>818</v>
      </c>
      <c r="AA790" t="s">
        <v>1023</v>
      </c>
      <c r="AB790" t="s">
        <v>1024</v>
      </c>
      <c r="AC790" s="16">
        <v>4</v>
      </c>
      <c r="AD790" t="s">
        <v>795</v>
      </c>
      <c r="AE790" t="s">
        <v>961</v>
      </c>
      <c r="AF790" t="s">
        <v>739</v>
      </c>
      <c r="AG790" t="s">
        <v>993</v>
      </c>
      <c r="AJ790" t="s">
        <v>963</v>
      </c>
      <c r="AK790" t="s">
        <v>996</v>
      </c>
      <c r="AL790" t="s">
        <v>965</v>
      </c>
      <c r="AM790" t="s">
        <v>456</v>
      </c>
      <c r="AP790" t="s">
        <v>966</v>
      </c>
      <c r="AQ790" t="s">
        <v>967</v>
      </c>
      <c r="AR790" t="s">
        <v>968</v>
      </c>
      <c r="AS790" t="s">
        <v>969</v>
      </c>
      <c r="AT790" t="s">
        <v>970</v>
      </c>
      <c r="AU790" t="s">
        <v>3553</v>
      </c>
    </row>
    <row r="791" spans="2:47" ht="11" outlineLevel="1" x14ac:dyDescent="0.15">
      <c r="B791" t="s">
        <v>3554</v>
      </c>
      <c r="C791" t="s">
        <v>2156</v>
      </c>
      <c r="D791" t="s">
        <v>200</v>
      </c>
      <c r="E791" t="s">
        <v>983</v>
      </c>
      <c r="F791" t="s">
        <v>798</v>
      </c>
      <c r="G791" t="s">
        <v>984</v>
      </c>
      <c r="H791" t="s">
        <v>985</v>
      </c>
      <c r="I791" t="s">
        <v>957</v>
      </c>
      <c r="J791" t="s">
        <v>609</v>
      </c>
      <c r="K791" t="s">
        <v>1547</v>
      </c>
      <c r="L791" t="s">
        <v>1548</v>
      </c>
      <c r="M791" s="5">
        <v>273318.48</v>
      </c>
      <c r="N791" s="5">
        <v>273318.48</v>
      </c>
      <c r="O791" s="5">
        <v>273318.48</v>
      </c>
      <c r="P791" s="5"/>
      <c r="Q791" s="16">
        <v>0</v>
      </c>
      <c r="R791" s="5"/>
      <c r="S791" s="17">
        <v>42731</v>
      </c>
      <c r="T791" s="17">
        <v>42731</v>
      </c>
      <c r="U791" s="17">
        <v>43367</v>
      </c>
      <c r="V791" s="17">
        <v>43367</v>
      </c>
      <c r="W791" s="17">
        <v>42731</v>
      </c>
      <c r="X791" s="17">
        <v>42731</v>
      </c>
      <c r="Y791" t="s">
        <v>959</v>
      </c>
      <c r="Z791" t="s">
        <v>796</v>
      </c>
      <c r="AA791" t="s">
        <v>960</v>
      </c>
      <c r="AC791" s="16">
        <v>3</v>
      </c>
      <c r="AD791" t="s">
        <v>803</v>
      </c>
      <c r="AE791" t="s">
        <v>974</v>
      </c>
      <c r="AF791" t="s">
        <v>737</v>
      </c>
      <c r="AG791" t="s">
        <v>975</v>
      </c>
      <c r="AJ791" t="s">
        <v>963</v>
      </c>
      <c r="AK791" t="s">
        <v>979</v>
      </c>
      <c r="AL791" t="s">
        <v>965</v>
      </c>
      <c r="AM791" t="s">
        <v>456</v>
      </c>
      <c r="AP791" t="s">
        <v>966</v>
      </c>
      <c r="AQ791" t="s">
        <v>967</v>
      </c>
      <c r="AR791" t="s">
        <v>968</v>
      </c>
      <c r="AS791" t="s">
        <v>969</v>
      </c>
      <c r="AT791" t="s">
        <v>970</v>
      </c>
      <c r="AU791" t="s">
        <v>3555</v>
      </c>
    </row>
    <row r="792" spans="2:47" ht="11" outlineLevel="1" x14ac:dyDescent="0.15">
      <c r="B792" t="s">
        <v>3556</v>
      </c>
      <c r="C792" t="s">
        <v>879</v>
      </c>
      <c r="G792" t="s">
        <v>955</v>
      </c>
      <c r="H792" t="s">
        <v>956</v>
      </c>
      <c r="I792" t="s">
        <v>957</v>
      </c>
      <c r="J792" t="s">
        <v>649</v>
      </c>
      <c r="K792" t="s">
        <v>1161</v>
      </c>
      <c r="L792" t="s">
        <v>1162</v>
      </c>
      <c r="M792" s="5">
        <v>271413</v>
      </c>
      <c r="N792" s="5">
        <v>271413</v>
      </c>
      <c r="O792" s="5">
        <v>271413</v>
      </c>
      <c r="P792" s="5"/>
      <c r="Q792" s="16">
        <v>0</v>
      </c>
      <c r="R792" s="5"/>
      <c r="S792" s="17">
        <v>43404</v>
      </c>
      <c r="T792" s="17">
        <v>43403</v>
      </c>
      <c r="U792" s="17">
        <v>43429</v>
      </c>
      <c r="V792" s="17">
        <v>43429</v>
      </c>
      <c r="W792" s="17">
        <v>43404</v>
      </c>
      <c r="X792" s="17">
        <v>43460</v>
      </c>
      <c r="Y792" t="s">
        <v>959</v>
      </c>
      <c r="Z792" t="s">
        <v>796</v>
      </c>
      <c r="AA792" t="s">
        <v>1030</v>
      </c>
      <c r="AC792" s="16">
        <v>2</v>
      </c>
      <c r="AD792" t="s">
        <v>795</v>
      </c>
      <c r="AE792" t="s">
        <v>961</v>
      </c>
      <c r="AF792" t="s">
        <v>748</v>
      </c>
      <c r="AG792" t="s">
        <v>1057</v>
      </c>
      <c r="AH792" t="s">
        <v>1058</v>
      </c>
      <c r="AI792" t="s">
        <v>1059</v>
      </c>
      <c r="AJ792" t="s">
        <v>978</v>
      </c>
      <c r="AK792" t="s">
        <v>964</v>
      </c>
      <c r="AL792" t="s">
        <v>965</v>
      </c>
      <c r="AM792" t="s">
        <v>531</v>
      </c>
      <c r="AP792" t="s">
        <v>966</v>
      </c>
      <c r="AQ792" t="s">
        <v>967</v>
      </c>
      <c r="AR792" t="s">
        <v>968</v>
      </c>
      <c r="AS792" t="s">
        <v>969</v>
      </c>
      <c r="AT792" t="s">
        <v>970</v>
      </c>
      <c r="AU792" t="s">
        <v>3557</v>
      </c>
    </row>
    <row r="793" spans="2:47" ht="11" outlineLevel="1" x14ac:dyDescent="0.15">
      <c r="B793" t="s">
        <v>3558</v>
      </c>
      <c r="C793" t="s">
        <v>3559</v>
      </c>
      <c r="G793" t="s">
        <v>955</v>
      </c>
      <c r="H793" t="s">
        <v>956</v>
      </c>
      <c r="I793" t="s">
        <v>957</v>
      </c>
      <c r="J793" t="s">
        <v>3417</v>
      </c>
      <c r="K793" t="s">
        <v>3418</v>
      </c>
      <c r="L793" t="s">
        <v>3417</v>
      </c>
      <c r="M793" s="5">
        <v>265975</v>
      </c>
      <c r="N793" s="5">
        <v>265975</v>
      </c>
      <c r="O793" s="5">
        <v>265975</v>
      </c>
      <c r="P793" s="5"/>
      <c r="Q793" s="16">
        <v>0</v>
      </c>
      <c r="R793" s="5"/>
      <c r="S793" s="17">
        <v>46045</v>
      </c>
      <c r="T793" s="17">
        <v>46045</v>
      </c>
      <c r="U793" s="17">
        <v>46409</v>
      </c>
      <c r="V793" s="17">
        <v>46409</v>
      </c>
      <c r="W793" s="17">
        <v>46045</v>
      </c>
      <c r="X793" s="17">
        <v>46045</v>
      </c>
      <c r="Y793" t="s">
        <v>1543</v>
      </c>
      <c r="Z793" t="s">
        <v>826</v>
      </c>
      <c r="AA793" t="s">
        <v>1179</v>
      </c>
      <c r="AC793" s="16">
        <v>1</v>
      </c>
      <c r="AD793" t="s">
        <v>795</v>
      </c>
      <c r="AE793" t="s">
        <v>961</v>
      </c>
      <c r="AF793" t="s">
        <v>748</v>
      </c>
      <c r="AG793" t="s">
        <v>1057</v>
      </c>
      <c r="AJ793" t="s">
        <v>963</v>
      </c>
      <c r="AK793" t="s">
        <v>964</v>
      </c>
      <c r="AL793" t="s">
        <v>965</v>
      </c>
      <c r="AM793" t="s">
        <v>531</v>
      </c>
      <c r="AP793" t="s">
        <v>966</v>
      </c>
      <c r="AQ793" t="s">
        <v>967</v>
      </c>
      <c r="AR793" t="s">
        <v>968</v>
      </c>
      <c r="AS793" t="s">
        <v>969</v>
      </c>
      <c r="AT793" t="s">
        <v>970</v>
      </c>
      <c r="AU793" t="s">
        <v>3560</v>
      </c>
    </row>
    <row r="794" spans="2:47" ht="11" outlineLevel="1" x14ac:dyDescent="0.15">
      <c r="B794" t="s">
        <v>3561</v>
      </c>
      <c r="C794" t="s">
        <v>3562</v>
      </c>
      <c r="G794" t="s">
        <v>1140</v>
      </c>
      <c r="H794" t="s">
        <v>1141</v>
      </c>
      <c r="I794" t="s">
        <v>957</v>
      </c>
      <c r="J794" t="s">
        <v>682</v>
      </c>
      <c r="K794" t="s">
        <v>1729</v>
      </c>
      <c r="L794" t="s">
        <v>682</v>
      </c>
      <c r="M794" s="5">
        <v>265843</v>
      </c>
      <c r="N794" s="5">
        <v>265843</v>
      </c>
      <c r="O794" s="5">
        <v>265843</v>
      </c>
      <c r="P794" s="5"/>
      <c r="Q794" s="16">
        <v>0</v>
      </c>
      <c r="R794" s="5"/>
      <c r="S794" s="17">
        <v>45553</v>
      </c>
      <c r="T794" s="17">
        <v>45553</v>
      </c>
      <c r="U794" s="17">
        <v>45856</v>
      </c>
      <c r="V794" s="17">
        <v>45856</v>
      </c>
      <c r="W794" s="17">
        <v>45553</v>
      </c>
      <c r="X794" s="17">
        <v>45736</v>
      </c>
      <c r="Y794" t="s">
        <v>1178</v>
      </c>
      <c r="Z794" t="s">
        <v>825</v>
      </c>
      <c r="AA794" t="s">
        <v>1179</v>
      </c>
      <c r="AC794" s="16">
        <v>1</v>
      </c>
      <c r="AD794" t="s">
        <v>795</v>
      </c>
      <c r="AE794" t="s">
        <v>961</v>
      </c>
      <c r="AF794" t="s">
        <v>740</v>
      </c>
      <c r="AG794" t="s">
        <v>1036</v>
      </c>
      <c r="AJ794" t="s">
        <v>963</v>
      </c>
      <c r="AK794" t="s">
        <v>964</v>
      </c>
      <c r="AL794" t="s">
        <v>965</v>
      </c>
      <c r="AM794" t="s">
        <v>531</v>
      </c>
      <c r="AP794" t="s">
        <v>966</v>
      </c>
      <c r="AQ794" t="s">
        <v>967</v>
      </c>
      <c r="AR794" t="s">
        <v>968</v>
      </c>
      <c r="AS794" t="s">
        <v>969</v>
      </c>
      <c r="AT794" t="s">
        <v>970</v>
      </c>
      <c r="AU794" t="s">
        <v>3563</v>
      </c>
    </row>
    <row r="795" spans="2:47" ht="11" outlineLevel="1" x14ac:dyDescent="0.15">
      <c r="B795" t="s">
        <v>3564</v>
      </c>
      <c r="C795" t="s">
        <v>3565</v>
      </c>
      <c r="D795" t="s">
        <v>237</v>
      </c>
      <c r="E795" t="s">
        <v>835</v>
      </c>
      <c r="F795" t="s">
        <v>807</v>
      </c>
      <c r="G795" t="s">
        <v>984</v>
      </c>
      <c r="H795" t="s">
        <v>985</v>
      </c>
      <c r="I795" t="s">
        <v>957</v>
      </c>
      <c r="J795" t="s">
        <v>660</v>
      </c>
      <c r="K795" t="s">
        <v>1702</v>
      </c>
      <c r="L795" t="s">
        <v>1703</v>
      </c>
      <c r="M795" s="5">
        <v>265727</v>
      </c>
      <c r="N795" s="5">
        <v>265727</v>
      </c>
      <c r="O795" s="5">
        <v>265727</v>
      </c>
      <c r="P795" s="5"/>
      <c r="Q795" s="16">
        <v>0</v>
      </c>
      <c r="R795" s="5"/>
      <c r="S795" s="17">
        <v>43166</v>
      </c>
      <c r="T795" s="17">
        <v>43166</v>
      </c>
      <c r="U795" s="17">
        <v>43434</v>
      </c>
      <c r="V795" s="17">
        <v>43434</v>
      </c>
      <c r="W795" s="17">
        <v>43166</v>
      </c>
      <c r="X795" s="17">
        <v>43308</v>
      </c>
      <c r="Y795" t="s">
        <v>1178</v>
      </c>
      <c r="Z795" t="s">
        <v>825</v>
      </c>
      <c r="AA795" t="s">
        <v>1179</v>
      </c>
      <c r="AC795" s="16">
        <v>2</v>
      </c>
      <c r="AD795" t="s">
        <v>795</v>
      </c>
      <c r="AE795" t="s">
        <v>961</v>
      </c>
      <c r="AF795" t="s">
        <v>740</v>
      </c>
      <c r="AG795" t="s">
        <v>1036</v>
      </c>
      <c r="AJ795" t="s">
        <v>963</v>
      </c>
      <c r="AK795" t="s">
        <v>964</v>
      </c>
      <c r="AL795" t="s">
        <v>965</v>
      </c>
      <c r="AM795" t="s">
        <v>531</v>
      </c>
      <c r="AP795" t="s">
        <v>966</v>
      </c>
      <c r="AQ795" t="s">
        <v>967</v>
      </c>
      <c r="AR795" t="s">
        <v>968</v>
      </c>
      <c r="AS795" t="s">
        <v>969</v>
      </c>
      <c r="AT795" t="s">
        <v>970</v>
      </c>
      <c r="AU795" t="s">
        <v>3566</v>
      </c>
    </row>
    <row r="796" spans="2:47" ht="11" outlineLevel="1" x14ac:dyDescent="0.15">
      <c r="B796" t="s">
        <v>3567</v>
      </c>
      <c r="C796" t="s">
        <v>3568</v>
      </c>
      <c r="G796" t="s">
        <v>1140</v>
      </c>
      <c r="H796" t="s">
        <v>1141</v>
      </c>
      <c r="I796" t="s">
        <v>957</v>
      </c>
      <c r="J796" t="s">
        <v>2913</v>
      </c>
      <c r="K796" t="s">
        <v>2914</v>
      </c>
      <c r="L796" t="s">
        <v>2913</v>
      </c>
      <c r="M796" s="5">
        <v>264581.84999999998</v>
      </c>
      <c r="N796" s="5">
        <v>264581.84999999998</v>
      </c>
      <c r="O796" s="5">
        <v>264581.84999999998</v>
      </c>
      <c r="P796" s="5"/>
      <c r="Q796" s="16">
        <v>0</v>
      </c>
      <c r="R796" s="5"/>
      <c r="S796" s="17">
        <v>44316</v>
      </c>
      <c r="T796" s="17">
        <v>44315</v>
      </c>
      <c r="U796" s="17">
        <v>44680</v>
      </c>
      <c r="V796" s="17">
        <v>44680</v>
      </c>
      <c r="W796" s="17">
        <v>44316</v>
      </c>
      <c r="X796" s="17">
        <v>44537</v>
      </c>
      <c r="Y796" t="s">
        <v>1178</v>
      </c>
      <c r="Z796" t="s">
        <v>825</v>
      </c>
      <c r="AA796" t="s">
        <v>1179</v>
      </c>
      <c r="AC796" s="16">
        <v>3</v>
      </c>
      <c r="AD796" t="s">
        <v>795</v>
      </c>
      <c r="AE796" t="s">
        <v>961</v>
      </c>
      <c r="AF796" t="s">
        <v>740</v>
      </c>
      <c r="AG796" t="s">
        <v>1036</v>
      </c>
      <c r="AH796" t="s">
        <v>1058</v>
      </c>
      <c r="AI796" t="s">
        <v>1059</v>
      </c>
      <c r="AJ796" t="s">
        <v>978</v>
      </c>
      <c r="AK796" t="s">
        <v>964</v>
      </c>
      <c r="AL796" t="s">
        <v>965</v>
      </c>
      <c r="AM796" t="s">
        <v>531</v>
      </c>
      <c r="AP796" t="s">
        <v>966</v>
      </c>
      <c r="AQ796" t="s">
        <v>967</v>
      </c>
      <c r="AR796" t="s">
        <v>968</v>
      </c>
      <c r="AS796" t="s">
        <v>969</v>
      </c>
      <c r="AT796" t="s">
        <v>970</v>
      </c>
      <c r="AU796" t="s">
        <v>3569</v>
      </c>
    </row>
    <row r="797" spans="2:47" ht="11" outlineLevel="1" x14ac:dyDescent="0.15">
      <c r="B797" t="s">
        <v>3570</v>
      </c>
      <c r="C797" t="s">
        <v>3571</v>
      </c>
      <c r="G797" t="s">
        <v>1140</v>
      </c>
      <c r="H797" t="s">
        <v>1141</v>
      </c>
      <c r="I797" t="s">
        <v>957</v>
      </c>
      <c r="J797" t="s">
        <v>687</v>
      </c>
      <c r="K797" t="s">
        <v>2727</v>
      </c>
      <c r="L797" t="s">
        <v>687</v>
      </c>
      <c r="M797" s="5">
        <v>264551.23</v>
      </c>
      <c r="N797" s="5">
        <v>264551.23</v>
      </c>
      <c r="O797" s="5">
        <v>264551.23</v>
      </c>
      <c r="P797" s="5"/>
      <c r="Q797" s="16">
        <v>0</v>
      </c>
      <c r="R797" s="5"/>
      <c r="S797" s="17">
        <v>44124</v>
      </c>
      <c r="T797" s="17">
        <v>44124</v>
      </c>
      <c r="U797" s="17">
        <v>44328</v>
      </c>
      <c r="V797" s="17">
        <v>44328</v>
      </c>
      <c r="W797" s="17">
        <v>44124</v>
      </c>
      <c r="X797" s="17">
        <v>44286</v>
      </c>
      <c r="Y797" t="s">
        <v>1178</v>
      </c>
      <c r="Z797" t="s">
        <v>825</v>
      </c>
      <c r="AA797" t="s">
        <v>1179</v>
      </c>
      <c r="AC797" s="16">
        <v>3</v>
      </c>
      <c r="AD797" t="s">
        <v>795</v>
      </c>
      <c r="AE797" t="s">
        <v>961</v>
      </c>
      <c r="AF797" t="s">
        <v>740</v>
      </c>
      <c r="AG797" t="s">
        <v>1036</v>
      </c>
      <c r="AH797" t="s">
        <v>1058</v>
      </c>
      <c r="AI797" t="s">
        <v>1059</v>
      </c>
      <c r="AJ797" t="s">
        <v>978</v>
      </c>
      <c r="AK797" t="s">
        <v>964</v>
      </c>
      <c r="AL797" t="s">
        <v>965</v>
      </c>
      <c r="AM797" t="s">
        <v>531</v>
      </c>
      <c r="AP797" t="s">
        <v>966</v>
      </c>
      <c r="AQ797" t="s">
        <v>967</v>
      </c>
      <c r="AR797" t="s">
        <v>968</v>
      </c>
      <c r="AS797" t="s">
        <v>969</v>
      </c>
      <c r="AT797" t="s">
        <v>970</v>
      </c>
      <c r="AU797" t="s">
        <v>3572</v>
      </c>
    </row>
    <row r="798" spans="2:47" ht="11" outlineLevel="1" x14ac:dyDescent="0.15">
      <c r="B798" t="s">
        <v>3573</v>
      </c>
      <c r="C798" t="s">
        <v>3574</v>
      </c>
      <c r="G798" t="s">
        <v>1140</v>
      </c>
      <c r="H798" t="s">
        <v>1141</v>
      </c>
      <c r="I798" t="s">
        <v>957</v>
      </c>
      <c r="J798" t="s">
        <v>3575</v>
      </c>
      <c r="K798" t="s">
        <v>3576</v>
      </c>
      <c r="L798" t="s">
        <v>3575</v>
      </c>
      <c r="M798" s="5">
        <v>264106.34000000003</v>
      </c>
      <c r="N798" s="5">
        <v>264106.34000000003</v>
      </c>
      <c r="O798" s="5">
        <v>455028.73</v>
      </c>
      <c r="P798" s="5"/>
      <c r="Q798" s="16">
        <v>0</v>
      </c>
      <c r="R798" s="5"/>
      <c r="S798" s="17">
        <v>45492</v>
      </c>
      <c r="T798" s="17">
        <v>45492</v>
      </c>
      <c r="U798" s="17">
        <v>45662</v>
      </c>
      <c r="V798" s="17">
        <v>45662</v>
      </c>
      <c r="W798" s="17">
        <v>45492</v>
      </c>
      <c r="X798" s="17">
        <v>45649</v>
      </c>
      <c r="Y798" t="s">
        <v>1178</v>
      </c>
      <c r="Z798" t="s">
        <v>825</v>
      </c>
      <c r="AA798" t="s">
        <v>1179</v>
      </c>
      <c r="AC798" s="16">
        <v>2</v>
      </c>
      <c r="AD798" t="s">
        <v>795</v>
      </c>
      <c r="AE798" t="s">
        <v>961</v>
      </c>
      <c r="AF798" t="s">
        <v>748</v>
      </c>
      <c r="AG798" t="s">
        <v>1057</v>
      </c>
      <c r="AH798" t="s">
        <v>1058</v>
      </c>
      <c r="AI798" t="s">
        <v>1059</v>
      </c>
      <c r="AJ798" t="s">
        <v>978</v>
      </c>
      <c r="AK798" t="s">
        <v>964</v>
      </c>
      <c r="AL798" t="s">
        <v>1340</v>
      </c>
      <c r="AM798" t="s">
        <v>531</v>
      </c>
      <c r="AP798" t="s">
        <v>966</v>
      </c>
      <c r="AQ798" t="s">
        <v>967</v>
      </c>
      <c r="AR798" t="s">
        <v>968</v>
      </c>
      <c r="AS798" t="s">
        <v>969</v>
      </c>
      <c r="AT798" t="s">
        <v>970</v>
      </c>
      <c r="AU798" t="s">
        <v>3577</v>
      </c>
    </row>
    <row r="799" spans="2:47" ht="11" outlineLevel="1" x14ac:dyDescent="0.15">
      <c r="B799" t="s">
        <v>3578</v>
      </c>
      <c r="C799" t="s">
        <v>1199</v>
      </c>
      <c r="D799" t="s">
        <v>234</v>
      </c>
      <c r="E799" t="s">
        <v>983</v>
      </c>
      <c r="F799" t="s">
        <v>798</v>
      </c>
      <c r="G799" t="s">
        <v>984</v>
      </c>
      <c r="H799" t="s">
        <v>985</v>
      </c>
      <c r="I799" t="s">
        <v>957</v>
      </c>
      <c r="J799" t="s">
        <v>608</v>
      </c>
      <c r="K799" t="s">
        <v>1184</v>
      </c>
      <c r="L799" t="s">
        <v>987</v>
      </c>
      <c r="M799" s="5">
        <v>263361</v>
      </c>
      <c r="N799" s="5">
        <v>263361</v>
      </c>
      <c r="O799" s="5">
        <v>263361</v>
      </c>
      <c r="P799" s="5"/>
      <c r="Q799" s="16">
        <v>0</v>
      </c>
      <c r="R799" s="5"/>
      <c r="S799" s="17">
        <v>42146</v>
      </c>
      <c r="T799" s="17">
        <v>42146</v>
      </c>
      <c r="U799" s="17">
        <v>42216</v>
      </c>
      <c r="V799" s="17">
        <v>42216</v>
      </c>
      <c r="W799" s="17">
        <v>42146</v>
      </c>
      <c r="X799" s="17">
        <v>42146</v>
      </c>
      <c r="Y799" t="s">
        <v>959</v>
      </c>
      <c r="Z799" t="s">
        <v>796</v>
      </c>
      <c r="AA799" t="s">
        <v>960</v>
      </c>
      <c r="AC799" s="16">
        <v>2</v>
      </c>
      <c r="AD799" t="s">
        <v>795</v>
      </c>
      <c r="AE799" t="s">
        <v>961</v>
      </c>
      <c r="AF799" t="s">
        <v>744</v>
      </c>
      <c r="AG799" t="s">
        <v>1025</v>
      </c>
      <c r="AJ799" t="s">
        <v>963</v>
      </c>
      <c r="AK799" t="s">
        <v>964</v>
      </c>
      <c r="AL799" t="s">
        <v>965</v>
      </c>
      <c r="AM799" t="s">
        <v>575</v>
      </c>
      <c r="AP799" t="s">
        <v>966</v>
      </c>
      <c r="AQ799" t="s">
        <v>967</v>
      </c>
      <c r="AR799" t="s">
        <v>968</v>
      </c>
      <c r="AS799" t="s">
        <v>969</v>
      </c>
      <c r="AT799" t="s">
        <v>970</v>
      </c>
      <c r="AU799" t="s">
        <v>3579</v>
      </c>
    </row>
    <row r="800" spans="2:47" ht="11" outlineLevel="1" x14ac:dyDescent="0.15">
      <c r="B800" t="s">
        <v>3580</v>
      </c>
      <c r="C800" t="s">
        <v>1519</v>
      </c>
      <c r="D800" t="s">
        <v>358</v>
      </c>
      <c r="E800" t="s">
        <v>983</v>
      </c>
      <c r="F800" t="s">
        <v>807</v>
      </c>
      <c r="G800" t="s">
        <v>984</v>
      </c>
      <c r="H800" t="s">
        <v>1272</v>
      </c>
      <c r="I800" t="s">
        <v>957</v>
      </c>
      <c r="J800" t="s">
        <v>625</v>
      </c>
      <c r="K800" t="s">
        <v>2594</v>
      </c>
      <c r="L800" t="s">
        <v>625</v>
      </c>
      <c r="M800" s="5">
        <v>262129.61</v>
      </c>
      <c r="N800" s="5">
        <v>262129.61</v>
      </c>
      <c r="O800" s="5">
        <v>262129.61</v>
      </c>
      <c r="P800" s="5"/>
      <c r="Q800" s="16">
        <v>0</v>
      </c>
      <c r="R800" s="5"/>
      <c r="S800" s="17">
        <v>41977</v>
      </c>
      <c r="T800" s="17">
        <v>41976</v>
      </c>
      <c r="U800" s="17">
        <v>42090</v>
      </c>
      <c r="V800" s="17">
        <v>42090</v>
      </c>
      <c r="W800" s="17">
        <v>41977</v>
      </c>
      <c r="X800" s="17">
        <v>42100</v>
      </c>
      <c r="Y800" t="s">
        <v>955</v>
      </c>
      <c r="Z800" t="s">
        <v>818</v>
      </c>
      <c r="AA800" t="s">
        <v>1023</v>
      </c>
      <c r="AB800" t="s">
        <v>1024</v>
      </c>
      <c r="AC800" s="16">
        <v>4</v>
      </c>
      <c r="AD800" t="s">
        <v>795</v>
      </c>
      <c r="AE800" t="s">
        <v>961</v>
      </c>
      <c r="AF800" t="s">
        <v>739</v>
      </c>
      <c r="AG800" t="s">
        <v>993</v>
      </c>
      <c r="AJ800" t="s">
        <v>963</v>
      </c>
      <c r="AK800" t="s">
        <v>996</v>
      </c>
      <c r="AL800" t="s">
        <v>965</v>
      </c>
      <c r="AM800" t="s">
        <v>456</v>
      </c>
      <c r="AP800" t="s">
        <v>966</v>
      </c>
      <c r="AQ800" t="s">
        <v>967</v>
      </c>
      <c r="AR800" t="s">
        <v>968</v>
      </c>
      <c r="AS800" t="s">
        <v>969</v>
      </c>
      <c r="AT800" t="s">
        <v>970</v>
      </c>
      <c r="AU800" t="s">
        <v>3581</v>
      </c>
    </row>
    <row r="801" spans="2:47" ht="11" outlineLevel="1" x14ac:dyDescent="0.15">
      <c r="B801" t="s">
        <v>3582</v>
      </c>
      <c r="C801" t="s">
        <v>3583</v>
      </c>
      <c r="G801" t="s">
        <v>955</v>
      </c>
      <c r="H801" t="s">
        <v>956</v>
      </c>
      <c r="I801" t="s">
        <v>957</v>
      </c>
      <c r="J801" t="s">
        <v>601</v>
      </c>
      <c r="K801" t="s">
        <v>1022</v>
      </c>
      <c r="L801" t="s">
        <v>601</v>
      </c>
      <c r="M801" s="5">
        <v>261304.21</v>
      </c>
      <c r="N801" s="5">
        <v>261304.21</v>
      </c>
      <c r="O801" s="5">
        <v>261304.21</v>
      </c>
      <c r="P801" s="5"/>
      <c r="Q801" s="16">
        <v>0</v>
      </c>
      <c r="R801" s="5"/>
      <c r="S801" s="17">
        <v>41893</v>
      </c>
      <c r="T801" s="17">
        <v>41891</v>
      </c>
      <c r="U801" s="17">
        <v>41960</v>
      </c>
      <c r="V801" s="17">
        <v>41960</v>
      </c>
      <c r="W801" s="17">
        <v>41893</v>
      </c>
      <c r="X801" s="17">
        <v>42437</v>
      </c>
      <c r="Y801" t="s">
        <v>955</v>
      </c>
      <c r="Z801" t="s">
        <v>818</v>
      </c>
      <c r="AA801" t="s">
        <v>960</v>
      </c>
      <c r="AC801" s="16">
        <v>1</v>
      </c>
      <c r="AD801" t="s">
        <v>795</v>
      </c>
      <c r="AE801" t="s">
        <v>961</v>
      </c>
      <c r="AF801" t="s">
        <v>738</v>
      </c>
      <c r="AG801" t="s">
        <v>988</v>
      </c>
      <c r="AJ801" t="s">
        <v>963</v>
      </c>
      <c r="AK801" t="s">
        <v>989</v>
      </c>
      <c r="AL801" t="s">
        <v>965</v>
      </c>
      <c r="AM801" t="s">
        <v>531</v>
      </c>
      <c r="AP801" t="s">
        <v>966</v>
      </c>
      <c r="AQ801" t="s">
        <v>967</v>
      </c>
      <c r="AR801" t="s">
        <v>968</v>
      </c>
      <c r="AS801" t="s">
        <v>969</v>
      </c>
      <c r="AT801" t="s">
        <v>970</v>
      </c>
      <c r="AU801" t="s">
        <v>3584</v>
      </c>
    </row>
    <row r="802" spans="2:47" ht="11" outlineLevel="1" x14ac:dyDescent="0.15">
      <c r="B802" t="s">
        <v>3585</v>
      </c>
      <c r="C802" t="s">
        <v>3586</v>
      </c>
      <c r="D802" t="s">
        <v>339</v>
      </c>
      <c r="E802" t="s">
        <v>1599</v>
      </c>
      <c r="F802" t="s">
        <v>807</v>
      </c>
      <c r="G802" t="s">
        <v>984</v>
      </c>
      <c r="H802" t="s">
        <v>985</v>
      </c>
      <c r="I802" t="s">
        <v>957</v>
      </c>
      <c r="J802" t="s">
        <v>624</v>
      </c>
      <c r="K802" t="s">
        <v>2918</v>
      </c>
      <c r="L802" t="s">
        <v>624</v>
      </c>
      <c r="M802" s="5">
        <v>261150.69</v>
      </c>
      <c r="N802" s="5">
        <v>261150.69</v>
      </c>
      <c r="O802" s="5">
        <v>261150.69</v>
      </c>
      <c r="P802" s="5"/>
      <c r="Q802" s="16">
        <v>0</v>
      </c>
      <c r="R802" s="5"/>
      <c r="S802" s="17">
        <v>44039</v>
      </c>
      <c r="T802" s="17">
        <v>44183</v>
      </c>
      <c r="U802" s="17">
        <v>44249</v>
      </c>
      <c r="V802" s="17">
        <v>44249</v>
      </c>
      <c r="W802" s="17">
        <v>44039</v>
      </c>
      <c r="X802" s="17">
        <v>44130</v>
      </c>
      <c r="Y802" t="s">
        <v>959</v>
      </c>
      <c r="Z802" t="s">
        <v>796</v>
      </c>
      <c r="AA802" t="s">
        <v>1023</v>
      </c>
      <c r="AB802" t="s">
        <v>1289</v>
      </c>
      <c r="AC802" s="16">
        <v>3</v>
      </c>
      <c r="AD802" t="s">
        <v>803</v>
      </c>
      <c r="AE802" t="s">
        <v>974</v>
      </c>
      <c r="AF802" t="s">
        <v>738</v>
      </c>
      <c r="AG802" t="s">
        <v>988</v>
      </c>
      <c r="AH802" t="s">
        <v>1058</v>
      </c>
      <c r="AI802" t="s">
        <v>1059</v>
      </c>
      <c r="AJ802" t="s">
        <v>978</v>
      </c>
      <c r="AK802" t="s">
        <v>1928</v>
      </c>
      <c r="AL802" t="s">
        <v>965</v>
      </c>
      <c r="AM802" t="s">
        <v>531</v>
      </c>
      <c r="AP802" t="s">
        <v>966</v>
      </c>
      <c r="AQ802" t="s">
        <v>967</v>
      </c>
      <c r="AR802" t="s">
        <v>968</v>
      </c>
      <c r="AS802" t="s">
        <v>969</v>
      </c>
      <c r="AT802" t="s">
        <v>970</v>
      </c>
      <c r="AU802" t="s">
        <v>3587</v>
      </c>
    </row>
    <row r="803" spans="2:47" ht="11" outlineLevel="1" x14ac:dyDescent="0.15">
      <c r="B803" t="s">
        <v>3588</v>
      </c>
      <c r="C803" t="s">
        <v>3589</v>
      </c>
      <c r="G803" t="s">
        <v>955</v>
      </c>
      <c r="H803" t="s">
        <v>956</v>
      </c>
      <c r="I803" t="s">
        <v>957</v>
      </c>
      <c r="J803" t="s">
        <v>3126</v>
      </c>
      <c r="K803" t="s">
        <v>3127</v>
      </c>
      <c r="L803" t="s">
        <v>3128</v>
      </c>
      <c r="M803" s="5">
        <v>261127</v>
      </c>
      <c r="N803" s="5">
        <v>261127</v>
      </c>
      <c r="O803" s="5">
        <v>261127</v>
      </c>
      <c r="P803" s="5"/>
      <c r="Q803" s="16">
        <v>0</v>
      </c>
      <c r="R803" s="5"/>
      <c r="S803" s="17">
        <v>43964</v>
      </c>
      <c r="T803" s="17">
        <v>43963</v>
      </c>
      <c r="U803" s="17">
        <v>44530</v>
      </c>
      <c r="V803" s="17">
        <v>44530</v>
      </c>
      <c r="W803" s="17">
        <v>43964</v>
      </c>
      <c r="X803" s="17">
        <v>44305</v>
      </c>
      <c r="Y803" t="s">
        <v>984</v>
      </c>
      <c r="Z803" t="s">
        <v>804</v>
      </c>
      <c r="AA803" t="s">
        <v>1000</v>
      </c>
      <c r="AC803" s="16">
        <v>1</v>
      </c>
      <c r="AD803" t="s">
        <v>795</v>
      </c>
      <c r="AE803" t="s">
        <v>961</v>
      </c>
      <c r="AF803" t="s">
        <v>755</v>
      </c>
      <c r="AG803" t="s">
        <v>1049</v>
      </c>
      <c r="AH803" t="s">
        <v>1058</v>
      </c>
      <c r="AI803" t="s">
        <v>1059</v>
      </c>
      <c r="AJ803" t="s">
        <v>978</v>
      </c>
      <c r="AK803" t="s">
        <v>964</v>
      </c>
      <c r="AL803" t="s">
        <v>1340</v>
      </c>
      <c r="AM803" t="s">
        <v>531</v>
      </c>
      <c r="AP803" t="s">
        <v>966</v>
      </c>
      <c r="AQ803" t="s">
        <v>967</v>
      </c>
      <c r="AR803" t="s">
        <v>968</v>
      </c>
      <c r="AS803" t="s">
        <v>969</v>
      </c>
      <c r="AT803" t="s">
        <v>970</v>
      </c>
      <c r="AU803" t="s">
        <v>3590</v>
      </c>
    </row>
    <row r="804" spans="2:47" ht="11" outlineLevel="1" x14ac:dyDescent="0.15">
      <c r="B804" t="s">
        <v>3591</v>
      </c>
      <c r="C804" t="s">
        <v>3592</v>
      </c>
      <c r="G804" t="s">
        <v>1140</v>
      </c>
      <c r="H804" t="s">
        <v>1141</v>
      </c>
      <c r="I804" t="s">
        <v>957</v>
      </c>
      <c r="J804" t="s">
        <v>685</v>
      </c>
      <c r="K804" t="s">
        <v>2058</v>
      </c>
      <c r="L804" t="s">
        <v>685</v>
      </c>
      <c r="M804" s="5">
        <v>259849</v>
      </c>
      <c r="N804" s="5">
        <v>259849</v>
      </c>
      <c r="O804" s="5">
        <v>312849</v>
      </c>
      <c r="P804" s="5"/>
      <c r="Q804" s="16">
        <v>0</v>
      </c>
      <c r="R804" s="5"/>
      <c r="S804" s="17">
        <v>44305</v>
      </c>
      <c r="T804" s="17">
        <v>44305</v>
      </c>
      <c r="U804" s="17">
        <v>44512</v>
      </c>
      <c r="V804" s="17">
        <v>44512</v>
      </c>
      <c r="W804" s="17">
        <v>44305</v>
      </c>
      <c r="X804" s="17">
        <v>44490</v>
      </c>
      <c r="Y804" t="s">
        <v>1178</v>
      </c>
      <c r="Z804" t="s">
        <v>825</v>
      </c>
      <c r="AA804" t="s">
        <v>1179</v>
      </c>
      <c r="AC804" s="16">
        <v>2</v>
      </c>
      <c r="AD804" t="s">
        <v>795</v>
      </c>
      <c r="AE804" t="s">
        <v>961</v>
      </c>
      <c r="AF804" t="s">
        <v>740</v>
      </c>
      <c r="AG804" t="s">
        <v>1036</v>
      </c>
      <c r="AH804" t="s">
        <v>1202</v>
      </c>
      <c r="AI804" t="s">
        <v>1203</v>
      </c>
      <c r="AJ804" t="s">
        <v>978</v>
      </c>
      <c r="AK804" t="s">
        <v>964</v>
      </c>
      <c r="AL804" t="s">
        <v>965</v>
      </c>
      <c r="AM804" t="s">
        <v>531</v>
      </c>
      <c r="AP804" t="s">
        <v>966</v>
      </c>
      <c r="AQ804" t="s">
        <v>967</v>
      </c>
      <c r="AR804" t="s">
        <v>968</v>
      </c>
      <c r="AS804" t="s">
        <v>969</v>
      </c>
      <c r="AT804" t="s">
        <v>970</v>
      </c>
      <c r="AU804" t="s">
        <v>3593</v>
      </c>
    </row>
    <row r="805" spans="2:47" ht="11" outlineLevel="1" x14ac:dyDescent="0.15">
      <c r="B805" t="s">
        <v>3594</v>
      </c>
      <c r="C805" t="s">
        <v>3595</v>
      </c>
      <c r="G805" t="s">
        <v>1140</v>
      </c>
      <c r="H805" t="s">
        <v>1141</v>
      </c>
      <c r="I805" t="s">
        <v>957</v>
      </c>
      <c r="J805" t="s">
        <v>703</v>
      </c>
      <c r="K805" t="s">
        <v>1907</v>
      </c>
      <c r="L805" t="s">
        <v>703</v>
      </c>
      <c r="M805" s="5">
        <v>257114.7</v>
      </c>
      <c r="N805" s="5">
        <v>257114.7</v>
      </c>
      <c r="O805" s="5">
        <v>257114.7</v>
      </c>
      <c r="P805" s="5"/>
      <c r="Q805" s="16">
        <v>0</v>
      </c>
      <c r="R805" s="5"/>
      <c r="S805" s="17">
        <v>44018</v>
      </c>
      <c r="T805" s="17">
        <v>44018</v>
      </c>
      <c r="U805" s="17">
        <v>44196</v>
      </c>
      <c r="V805" s="17">
        <v>44196</v>
      </c>
      <c r="W805" s="17">
        <v>44018</v>
      </c>
      <c r="X805" s="17">
        <v>44035</v>
      </c>
      <c r="Y805" t="s">
        <v>1178</v>
      </c>
      <c r="Z805" t="s">
        <v>825</v>
      </c>
      <c r="AA805" t="s">
        <v>1179</v>
      </c>
      <c r="AC805" s="16">
        <v>2</v>
      </c>
      <c r="AD805" t="s">
        <v>795</v>
      </c>
      <c r="AE805" t="s">
        <v>961</v>
      </c>
      <c r="AF805" t="s">
        <v>3596</v>
      </c>
      <c r="AG805" t="s">
        <v>3597</v>
      </c>
      <c r="AH805" t="s">
        <v>1058</v>
      </c>
      <c r="AI805" t="s">
        <v>1059</v>
      </c>
      <c r="AJ805" t="s">
        <v>978</v>
      </c>
      <c r="AK805" t="s">
        <v>964</v>
      </c>
      <c r="AL805" t="s">
        <v>965</v>
      </c>
      <c r="AM805" t="s">
        <v>531</v>
      </c>
      <c r="AP805" t="s">
        <v>966</v>
      </c>
      <c r="AQ805" t="s">
        <v>967</v>
      </c>
      <c r="AR805" t="s">
        <v>968</v>
      </c>
      <c r="AS805" t="s">
        <v>969</v>
      </c>
      <c r="AT805" t="s">
        <v>970</v>
      </c>
      <c r="AU805" t="s">
        <v>3598</v>
      </c>
    </row>
    <row r="806" spans="2:47" ht="11" outlineLevel="1" x14ac:dyDescent="0.15">
      <c r="B806" t="s">
        <v>3599</v>
      </c>
      <c r="C806" t="s">
        <v>3600</v>
      </c>
      <c r="G806" t="s">
        <v>1140</v>
      </c>
      <c r="H806" t="s">
        <v>1141</v>
      </c>
      <c r="I806" t="s">
        <v>957</v>
      </c>
      <c r="J806" t="s">
        <v>2913</v>
      </c>
      <c r="K806" t="s">
        <v>2914</v>
      </c>
      <c r="L806" t="s">
        <v>2913</v>
      </c>
      <c r="M806" s="5">
        <v>256223.69</v>
      </c>
      <c r="N806" s="5">
        <v>256223.69</v>
      </c>
      <c r="O806" s="5">
        <v>256223.69</v>
      </c>
      <c r="P806" s="5"/>
      <c r="Q806" s="16">
        <v>0</v>
      </c>
      <c r="R806" s="5"/>
      <c r="S806" s="17">
        <v>45546</v>
      </c>
      <c r="T806" s="17">
        <v>45544</v>
      </c>
      <c r="U806" s="17">
        <v>45909</v>
      </c>
      <c r="V806" s="17">
        <v>45909</v>
      </c>
      <c r="W806" s="17">
        <v>45546</v>
      </c>
      <c r="X806" s="17">
        <v>45819</v>
      </c>
      <c r="Y806" t="s">
        <v>1178</v>
      </c>
      <c r="Z806" t="s">
        <v>825</v>
      </c>
      <c r="AA806" t="s">
        <v>1179</v>
      </c>
      <c r="AC806" s="16">
        <v>3</v>
      </c>
      <c r="AD806" t="s">
        <v>795</v>
      </c>
      <c r="AE806" t="s">
        <v>961</v>
      </c>
      <c r="AF806" t="s">
        <v>740</v>
      </c>
      <c r="AG806" t="s">
        <v>1036</v>
      </c>
      <c r="AJ806" t="s">
        <v>963</v>
      </c>
      <c r="AK806" t="s">
        <v>964</v>
      </c>
      <c r="AL806" t="s">
        <v>965</v>
      </c>
      <c r="AM806" t="s">
        <v>531</v>
      </c>
      <c r="AP806" t="s">
        <v>966</v>
      </c>
      <c r="AQ806" t="s">
        <v>967</v>
      </c>
      <c r="AR806" t="s">
        <v>968</v>
      </c>
      <c r="AS806" t="s">
        <v>969</v>
      </c>
      <c r="AT806" t="s">
        <v>970</v>
      </c>
      <c r="AU806" t="s">
        <v>3601</v>
      </c>
    </row>
    <row r="807" spans="2:47" ht="11" outlineLevel="1" x14ac:dyDescent="0.15">
      <c r="B807" t="s">
        <v>3602</v>
      </c>
      <c r="C807" t="s">
        <v>3603</v>
      </c>
      <c r="D807" t="s">
        <v>3604</v>
      </c>
      <c r="E807" t="s">
        <v>835</v>
      </c>
      <c r="F807" t="s">
        <v>798</v>
      </c>
      <c r="G807" t="s">
        <v>984</v>
      </c>
      <c r="H807" t="s">
        <v>985</v>
      </c>
      <c r="I807" t="s">
        <v>957</v>
      </c>
      <c r="J807" t="s">
        <v>669</v>
      </c>
      <c r="K807" t="s">
        <v>1498</v>
      </c>
      <c r="L807" t="s">
        <v>669</v>
      </c>
      <c r="M807" s="5">
        <v>255211.23</v>
      </c>
      <c r="N807" s="5">
        <v>255211.23</v>
      </c>
      <c r="O807" s="5">
        <v>255211.23</v>
      </c>
      <c r="P807" s="5"/>
      <c r="Q807" s="16">
        <v>0</v>
      </c>
      <c r="R807" s="5"/>
      <c r="S807" s="17">
        <v>44204</v>
      </c>
      <c r="T807" s="17">
        <v>44204</v>
      </c>
      <c r="U807" s="17">
        <v>44347</v>
      </c>
      <c r="V807" s="17">
        <v>44347</v>
      </c>
      <c r="W807" s="17">
        <v>44204</v>
      </c>
      <c r="X807" s="17">
        <v>44329</v>
      </c>
      <c r="Y807" t="s">
        <v>1178</v>
      </c>
      <c r="Z807" t="s">
        <v>825</v>
      </c>
      <c r="AA807" t="s">
        <v>1179</v>
      </c>
      <c r="AC807" s="16">
        <v>1</v>
      </c>
      <c r="AD807" t="s">
        <v>795</v>
      </c>
      <c r="AE807" t="s">
        <v>961</v>
      </c>
      <c r="AF807" t="s">
        <v>740</v>
      </c>
      <c r="AG807" t="s">
        <v>1036</v>
      </c>
      <c r="AH807" t="s">
        <v>1058</v>
      </c>
      <c r="AI807" t="s">
        <v>1059</v>
      </c>
      <c r="AJ807" t="s">
        <v>978</v>
      </c>
      <c r="AK807" t="s">
        <v>964</v>
      </c>
      <c r="AL807" t="s">
        <v>965</v>
      </c>
      <c r="AM807" t="s">
        <v>531</v>
      </c>
      <c r="AP807" t="s">
        <v>966</v>
      </c>
      <c r="AQ807" t="s">
        <v>967</v>
      </c>
      <c r="AR807" t="s">
        <v>968</v>
      </c>
      <c r="AS807" t="s">
        <v>969</v>
      </c>
      <c r="AT807" t="s">
        <v>970</v>
      </c>
      <c r="AU807" t="s">
        <v>3605</v>
      </c>
    </row>
    <row r="808" spans="2:47" ht="11" outlineLevel="1" x14ac:dyDescent="0.15">
      <c r="B808" t="s">
        <v>3606</v>
      </c>
      <c r="C808" t="s">
        <v>3607</v>
      </c>
      <c r="D808" t="s">
        <v>248</v>
      </c>
      <c r="E808" t="s">
        <v>983</v>
      </c>
      <c r="F808" t="s">
        <v>798</v>
      </c>
      <c r="G808" t="s">
        <v>984</v>
      </c>
      <c r="H808" t="s">
        <v>985</v>
      </c>
      <c r="I808" t="s">
        <v>957</v>
      </c>
      <c r="J808" t="s">
        <v>661</v>
      </c>
      <c r="K808" t="s">
        <v>2293</v>
      </c>
      <c r="L808" t="s">
        <v>661</v>
      </c>
      <c r="M808" s="5">
        <v>254375</v>
      </c>
      <c r="N808" s="5">
        <v>254375</v>
      </c>
      <c r="O808" s="5">
        <v>254375</v>
      </c>
      <c r="P808" s="5"/>
      <c r="Q808" s="16">
        <v>0</v>
      </c>
      <c r="R808" s="5"/>
      <c r="S808" s="17">
        <v>43535</v>
      </c>
      <c r="T808" s="17">
        <v>43535</v>
      </c>
      <c r="U808" s="17">
        <v>43558</v>
      </c>
      <c r="V808" s="17">
        <v>43558</v>
      </c>
      <c r="W808" s="17">
        <v>43535</v>
      </c>
      <c r="X808" s="17">
        <v>43535</v>
      </c>
      <c r="Y808" t="s">
        <v>955</v>
      </c>
      <c r="Z808" t="s">
        <v>818</v>
      </c>
      <c r="AA808" t="s">
        <v>960</v>
      </c>
      <c r="AC808" s="16"/>
      <c r="AD808" t="s">
        <v>795</v>
      </c>
      <c r="AE808" t="s">
        <v>961</v>
      </c>
      <c r="AF808" t="s">
        <v>740</v>
      </c>
      <c r="AG808" t="s">
        <v>1036</v>
      </c>
      <c r="AJ808" t="s">
        <v>963</v>
      </c>
      <c r="AK808" t="s">
        <v>964</v>
      </c>
      <c r="AL808" t="s">
        <v>965</v>
      </c>
      <c r="AM808" t="s">
        <v>531</v>
      </c>
      <c r="AP808" t="s">
        <v>966</v>
      </c>
      <c r="AQ808" t="s">
        <v>967</v>
      </c>
      <c r="AR808" t="s">
        <v>968</v>
      </c>
      <c r="AS808" t="s">
        <v>969</v>
      </c>
      <c r="AT808" t="s">
        <v>970</v>
      </c>
      <c r="AU808" t="s">
        <v>3608</v>
      </c>
    </row>
    <row r="809" spans="2:47" ht="11" outlineLevel="1" x14ac:dyDescent="0.15">
      <c r="B809" t="s">
        <v>3609</v>
      </c>
      <c r="C809" t="s">
        <v>3610</v>
      </c>
      <c r="D809" t="s">
        <v>237</v>
      </c>
      <c r="E809" t="s">
        <v>835</v>
      </c>
      <c r="F809" t="s">
        <v>807</v>
      </c>
      <c r="G809" t="s">
        <v>984</v>
      </c>
      <c r="H809" t="s">
        <v>985</v>
      </c>
      <c r="I809" t="s">
        <v>957</v>
      </c>
      <c r="J809" t="s">
        <v>660</v>
      </c>
      <c r="K809" t="s">
        <v>1702</v>
      </c>
      <c r="L809" t="s">
        <v>1703</v>
      </c>
      <c r="M809" s="5">
        <v>254092</v>
      </c>
      <c r="N809" s="5">
        <v>254092</v>
      </c>
      <c r="O809" s="5">
        <v>254092</v>
      </c>
      <c r="P809" s="5"/>
      <c r="Q809" s="16">
        <v>0</v>
      </c>
      <c r="R809" s="5"/>
      <c r="S809" s="17">
        <v>44055</v>
      </c>
      <c r="T809" s="17">
        <v>44057</v>
      </c>
      <c r="U809" s="17">
        <v>44179</v>
      </c>
      <c r="V809" s="17">
        <v>44179</v>
      </c>
      <c r="W809" s="17">
        <v>44055</v>
      </c>
      <c r="X809" s="17">
        <v>44120</v>
      </c>
      <c r="Y809" t="s">
        <v>1178</v>
      </c>
      <c r="Z809" t="s">
        <v>825</v>
      </c>
      <c r="AA809" t="s">
        <v>1179</v>
      </c>
      <c r="AC809" s="16">
        <v>1</v>
      </c>
      <c r="AD809" t="s">
        <v>795</v>
      </c>
      <c r="AE809" t="s">
        <v>961</v>
      </c>
      <c r="AF809" t="s">
        <v>740</v>
      </c>
      <c r="AG809" t="s">
        <v>1036</v>
      </c>
      <c r="AJ809" t="s">
        <v>963</v>
      </c>
      <c r="AK809" t="s">
        <v>964</v>
      </c>
      <c r="AL809" t="s">
        <v>965</v>
      </c>
      <c r="AM809" t="s">
        <v>531</v>
      </c>
      <c r="AP809" t="s">
        <v>966</v>
      </c>
      <c r="AQ809" t="s">
        <v>967</v>
      </c>
      <c r="AR809" t="s">
        <v>968</v>
      </c>
      <c r="AS809" t="s">
        <v>969</v>
      </c>
      <c r="AT809" t="s">
        <v>970</v>
      </c>
      <c r="AU809" t="s">
        <v>3611</v>
      </c>
    </row>
    <row r="810" spans="2:47" ht="11" outlineLevel="1" x14ac:dyDescent="0.15">
      <c r="B810" t="s">
        <v>3612</v>
      </c>
      <c r="C810" t="s">
        <v>3613</v>
      </c>
      <c r="G810" t="s">
        <v>955</v>
      </c>
      <c r="H810" t="s">
        <v>956</v>
      </c>
      <c r="I810" t="s">
        <v>957</v>
      </c>
      <c r="J810" t="s">
        <v>2565</v>
      </c>
      <c r="K810" t="s">
        <v>2566</v>
      </c>
      <c r="L810" t="s">
        <v>2567</v>
      </c>
      <c r="M810" s="5">
        <v>252472</v>
      </c>
      <c r="N810" s="5">
        <v>252472</v>
      </c>
      <c r="O810" s="5">
        <v>272712</v>
      </c>
      <c r="P810" s="5"/>
      <c r="Q810" s="16">
        <v>0</v>
      </c>
      <c r="R810" s="5"/>
      <c r="S810" s="17">
        <v>41920</v>
      </c>
      <c r="T810" s="17">
        <v>41920</v>
      </c>
      <c r="U810" s="17">
        <v>42072</v>
      </c>
      <c r="V810" s="17">
        <v>42072</v>
      </c>
      <c r="W810" s="17">
        <v>41920</v>
      </c>
      <c r="X810" s="17">
        <v>42067</v>
      </c>
      <c r="Y810" t="s">
        <v>1178</v>
      </c>
      <c r="Z810" t="s">
        <v>825</v>
      </c>
      <c r="AA810" t="s">
        <v>1179</v>
      </c>
      <c r="AC810" s="16">
        <v>1</v>
      </c>
      <c r="AD810" t="s">
        <v>795</v>
      </c>
      <c r="AE810" t="s">
        <v>961</v>
      </c>
      <c r="AF810" t="s">
        <v>740</v>
      </c>
      <c r="AG810" t="s">
        <v>1036</v>
      </c>
      <c r="AJ810" t="s">
        <v>963</v>
      </c>
      <c r="AK810" t="s">
        <v>964</v>
      </c>
      <c r="AL810" t="s">
        <v>965</v>
      </c>
      <c r="AM810" t="s">
        <v>531</v>
      </c>
      <c r="AP810" t="s">
        <v>966</v>
      </c>
      <c r="AQ810" t="s">
        <v>967</v>
      </c>
      <c r="AR810" t="s">
        <v>968</v>
      </c>
      <c r="AS810" t="s">
        <v>969</v>
      </c>
      <c r="AT810" t="s">
        <v>970</v>
      </c>
      <c r="AU810" t="s">
        <v>3614</v>
      </c>
    </row>
    <row r="811" spans="2:47" ht="11" outlineLevel="1" x14ac:dyDescent="0.15">
      <c r="B811" t="s">
        <v>3615</v>
      </c>
      <c r="C811" t="s">
        <v>3616</v>
      </c>
      <c r="G811" t="s">
        <v>1140</v>
      </c>
      <c r="H811" t="s">
        <v>1141</v>
      </c>
      <c r="I811" t="s">
        <v>957</v>
      </c>
      <c r="J811" t="s">
        <v>618</v>
      </c>
      <c r="K811" t="s">
        <v>2019</v>
      </c>
      <c r="L811" t="s">
        <v>618</v>
      </c>
      <c r="M811" s="5">
        <v>251240</v>
      </c>
      <c r="N811" s="5">
        <v>251240</v>
      </c>
      <c r="O811" s="5">
        <v>251240</v>
      </c>
      <c r="P811" s="5">
        <v>56942.25</v>
      </c>
      <c r="Q811" s="16">
        <v>0</v>
      </c>
      <c r="R811" s="5"/>
      <c r="S811" s="17">
        <v>45148</v>
      </c>
      <c r="T811" s="17">
        <v>45148</v>
      </c>
      <c r="U811" s="17">
        <v>45288</v>
      </c>
      <c r="V811" s="17">
        <v>45288</v>
      </c>
      <c r="W811" s="17">
        <v>45148</v>
      </c>
      <c r="X811" s="17">
        <v>45218</v>
      </c>
      <c r="Y811" t="s">
        <v>1178</v>
      </c>
      <c r="Z811" t="s">
        <v>825</v>
      </c>
      <c r="AA811" t="s">
        <v>1179</v>
      </c>
      <c r="AC811" s="16">
        <v>3</v>
      </c>
      <c r="AD811" t="s">
        <v>795</v>
      </c>
      <c r="AE811" t="s">
        <v>961</v>
      </c>
      <c r="AF811" t="s">
        <v>740</v>
      </c>
      <c r="AG811" t="s">
        <v>1036</v>
      </c>
      <c r="AH811" t="s">
        <v>1058</v>
      </c>
      <c r="AI811" t="s">
        <v>1059</v>
      </c>
      <c r="AJ811" t="s">
        <v>978</v>
      </c>
      <c r="AK811" t="s">
        <v>964</v>
      </c>
      <c r="AL811" t="s">
        <v>965</v>
      </c>
      <c r="AM811" t="s">
        <v>531</v>
      </c>
      <c r="AP811" t="s">
        <v>966</v>
      </c>
      <c r="AQ811" t="s">
        <v>967</v>
      </c>
      <c r="AR811" t="s">
        <v>968</v>
      </c>
      <c r="AS811" t="s">
        <v>969</v>
      </c>
      <c r="AT811" t="s">
        <v>970</v>
      </c>
      <c r="AU811" t="s">
        <v>3617</v>
      </c>
    </row>
    <row r="812" spans="2:47" ht="11" outlineLevel="1" x14ac:dyDescent="0.15">
      <c r="B812" t="s">
        <v>3618</v>
      </c>
      <c r="C812" t="s">
        <v>3619</v>
      </c>
      <c r="D812" t="s">
        <v>832</v>
      </c>
      <c r="E812" t="s">
        <v>1599</v>
      </c>
      <c r="F812" t="s">
        <v>807</v>
      </c>
      <c r="G812" t="s">
        <v>984</v>
      </c>
      <c r="H812" t="s">
        <v>985</v>
      </c>
      <c r="I812" t="s">
        <v>957</v>
      </c>
      <c r="J812" t="s">
        <v>623</v>
      </c>
      <c r="K812" t="s">
        <v>2397</v>
      </c>
      <c r="L812" t="s">
        <v>623</v>
      </c>
      <c r="M812" s="5">
        <v>250855</v>
      </c>
      <c r="N812" s="5">
        <v>250855</v>
      </c>
      <c r="O812" s="5">
        <v>250855</v>
      </c>
      <c r="P812" s="5"/>
      <c r="Q812" s="16">
        <v>0</v>
      </c>
      <c r="R812" s="5"/>
      <c r="S812" s="17">
        <v>42636</v>
      </c>
      <c r="T812" s="17">
        <v>42636</v>
      </c>
      <c r="U812" s="17">
        <v>42886</v>
      </c>
      <c r="V812" s="17">
        <v>42886</v>
      </c>
      <c r="W812" s="17">
        <v>42636</v>
      </c>
      <c r="X812" s="17">
        <v>42793</v>
      </c>
      <c r="Y812" t="s">
        <v>959</v>
      </c>
      <c r="Z812" t="s">
        <v>796</v>
      </c>
      <c r="AA812" t="s">
        <v>1023</v>
      </c>
      <c r="AB812" t="s">
        <v>1024</v>
      </c>
      <c r="AC812" s="16">
        <v>2</v>
      </c>
      <c r="AD812" t="s">
        <v>803</v>
      </c>
      <c r="AE812" t="s">
        <v>974</v>
      </c>
      <c r="AF812" t="s">
        <v>737</v>
      </c>
      <c r="AG812" t="s">
        <v>975</v>
      </c>
      <c r="AJ812" t="s">
        <v>963</v>
      </c>
      <c r="AK812" t="s">
        <v>979</v>
      </c>
      <c r="AL812" t="s">
        <v>965</v>
      </c>
      <c r="AM812" t="s">
        <v>531</v>
      </c>
      <c r="AP812" t="s">
        <v>966</v>
      </c>
      <c r="AQ812" t="s">
        <v>967</v>
      </c>
      <c r="AR812" t="s">
        <v>968</v>
      </c>
      <c r="AS812" t="s">
        <v>969</v>
      </c>
      <c r="AT812" t="s">
        <v>970</v>
      </c>
      <c r="AU812" t="s">
        <v>3620</v>
      </c>
    </row>
    <row r="813" spans="2:47" ht="11" outlineLevel="1" x14ac:dyDescent="0.15">
      <c r="B813" t="s">
        <v>3621</v>
      </c>
      <c r="C813" t="s">
        <v>3622</v>
      </c>
      <c r="D813" t="s">
        <v>3623</v>
      </c>
      <c r="E813" t="s">
        <v>1599</v>
      </c>
      <c r="F813" t="s">
        <v>807</v>
      </c>
      <c r="G813" t="s">
        <v>984</v>
      </c>
      <c r="H813" t="s">
        <v>985</v>
      </c>
      <c r="I813" t="s">
        <v>957</v>
      </c>
      <c r="J813" t="s">
        <v>691</v>
      </c>
      <c r="K813" t="s">
        <v>1807</v>
      </c>
      <c r="L813" t="s">
        <v>691</v>
      </c>
      <c r="M813" s="5">
        <v>249985.66</v>
      </c>
      <c r="N813" s="5">
        <v>249985.66</v>
      </c>
      <c r="O813" s="5">
        <v>249985.66</v>
      </c>
      <c r="P813" s="5"/>
      <c r="Q813" s="16">
        <v>0</v>
      </c>
      <c r="R813" s="5"/>
      <c r="S813" s="17">
        <v>43003</v>
      </c>
      <c r="T813" s="17">
        <v>43003</v>
      </c>
      <c r="U813" s="17">
        <v>43404</v>
      </c>
      <c r="V813" s="17">
        <v>43404</v>
      </c>
      <c r="W813" s="17">
        <v>43003</v>
      </c>
      <c r="X813" s="17">
        <v>43355</v>
      </c>
      <c r="Y813" t="s">
        <v>959</v>
      </c>
      <c r="Z813" t="s">
        <v>796</v>
      </c>
      <c r="AA813" t="s">
        <v>1023</v>
      </c>
      <c r="AB813" t="s">
        <v>1024</v>
      </c>
      <c r="AC813" s="16">
        <v>1</v>
      </c>
      <c r="AD813" t="s">
        <v>803</v>
      </c>
      <c r="AE813" t="s">
        <v>974</v>
      </c>
      <c r="AF813" t="s">
        <v>738</v>
      </c>
      <c r="AG813" t="s">
        <v>988</v>
      </c>
      <c r="AJ813" t="s">
        <v>963</v>
      </c>
      <c r="AK813" t="s">
        <v>1928</v>
      </c>
      <c r="AL813" t="s">
        <v>965</v>
      </c>
      <c r="AM813" t="s">
        <v>531</v>
      </c>
      <c r="AP813" t="s">
        <v>966</v>
      </c>
      <c r="AQ813" t="s">
        <v>967</v>
      </c>
      <c r="AR813" t="s">
        <v>968</v>
      </c>
      <c r="AS813" t="s">
        <v>969</v>
      </c>
      <c r="AT813" t="s">
        <v>970</v>
      </c>
      <c r="AU813" t="s">
        <v>3624</v>
      </c>
    </row>
    <row r="814" spans="2:47" ht="11" outlineLevel="1" x14ac:dyDescent="0.15">
      <c r="B814" t="s">
        <v>3625</v>
      </c>
      <c r="C814" t="s">
        <v>3626</v>
      </c>
      <c r="G814" t="s">
        <v>1140</v>
      </c>
      <c r="H814" t="s">
        <v>1141</v>
      </c>
      <c r="I814" t="s">
        <v>957</v>
      </c>
      <c r="J814" t="s">
        <v>3627</v>
      </c>
      <c r="K814" t="s">
        <v>3628</v>
      </c>
      <c r="L814" t="s">
        <v>3627</v>
      </c>
      <c r="M814" s="5">
        <v>249917.85</v>
      </c>
      <c r="N814" s="5">
        <v>249917.85</v>
      </c>
      <c r="O814" s="5">
        <v>249917.85</v>
      </c>
      <c r="P814" s="5"/>
      <c r="Q814" s="16">
        <v>0</v>
      </c>
      <c r="R814" s="5"/>
      <c r="S814" s="17">
        <v>42277</v>
      </c>
      <c r="T814" s="17">
        <v>42277</v>
      </c>
      <c r="U814" s="17">
        <v>42643</v>
      </c>
      <c r="V814" s="17">
        <v>42643</v>
      </c>
      <c r="W814" s="17">
        <v>42277</v>
      </c>
      <c r="X814" s="17">
        <v>42642</v>
      </c>
      <c r="Y814" t="s">
        <v>1178</v>
      </c>
      <c r="Z814" t="s">
        <v>825</v>
      </c>
      <c r="AA814" t="s">
        <v>1179</v>
      </c>
      <c r="AC814" s="16">
        <v>4</v>
      </c>
      <c r="AD814" t="s">
        <v>803</v>
      </c>
      <c r="AE814" t="s">
        <v>974</v>
      </c>
      <c r="AF814" t="s">
        <v>743</v>
      </c>
      <c r="AG814" t="s">
        <v>1075</v>
      </c>
      <c r="AJ814" t="s">
        <v>963</v>
      </c>
      <c r="AK814" t="s">
        <v>1180</v>
      </c>
      <c r="AL814" t="s">
        <v>965</v>
      </c>
      <c r="AM814" t="s">
        <v>456</v>
      </c>
      <c r="AP814" t="s">
        <v>966</v>
      </c>
      <c r="AQ814" t="s">
        <v>967</v>
      </c>
      <c r="AR814" t="s">
        <v>968</v>
      </c>
      <c r="AS814" t="s">
        <v>969</v>
      </c>
      <c r="AT814" t="s">
        <v>970</v>
      </c>
      <c r="AU814" t="s">
        <v>3629</v>
      </c>
    </row>
    <row r="815" spans="2:47" ht="11" outlineLevel="1" x14ac:dyDescent="0.15">
      <c r="B815" t="s">
        <v>3630</v>
      </c>
      <c r="C815" t="s">
        <v>3631</v>
      </c>
      <c r="G815" t="s">
        <v>1140</v>
      </c>
      <c r="H815" t="s">
        <v>1141</v>
      </c>
      <c r="I815" t="s">
        <v>957</v>
      </c>
      <c r="J815" t="s">
        <v>3632</v>
      </c>
      <c r="K815" t="s">
        <v>3633</v>
      </c>
      <c r="L815" t="s">
        <v>3632</v>
      </c>
      <c r="M815" s="5">
        <v>249795.6</v>
      </c>
      <c r="N815" s="5">
        <v>249795.6</v>
      </c>
      <c r="O815" s="5">
        <v>249795.6</v>
      </c>
      <c r="P815" s="5"/>
      <c r="Q815" s="16">
        <v>0</v>
      </c>
      <c r="R815" s="5"/>
      <c r="S815" s="17">
        <v>45175</v>
      </c>
      <c r="T815" s="17">
        <v>45175</v>
      </c>
      <c r="U815" s="17">
        <v>45441</v>
      </c>
      <c r="V815" s="17">
        <v>45441</v>
      </c>
      <c r="W815" s="17">
        <v>45175</v>
      </c>
      <c r="X815" s="17">
        <v>45393</v>
      </c>
      <c r="Y815" t="s">
        <v>1178</v>
      </c>
      <c r="Z815" t="s">
        <v>825</v>
      </c>
      <c r="AA815" t="s">
        <v>1179</v>
      </c>
      <c r="AC815" s="16">
        <v>2</v>
      </c>
      <c r="AD815" t="s">
        <v>803</v>
      </c>
      <c r="AE815" t="s">
        <v>974</v>
      </c>
      <c r="AF815" t="s">
        <v>737</v>
      </c>
      <c r="AG815" t="s">
        <v>975</v>
      </c>
      <c r="AJ815" t="s">
        <v>963</v>
      </c>
      <c r="AK815" t="s">
        <v>979</v>
      </c>
      <c r="AL815" t="s">
        <v>1340</v>
      </c>
      <c r="AM815" t="s">
        <v>456</v>
      </c>
      <c r="AP815" t="s">
        <v>966</v>
      </c>
      <c r="AQ815" t="s">
        <v>967</v>
      </c>
      <c r="AR815" t="s">
        <v>968</v>
      </c>
      <c r="AS815" t="s">
        <v>969</v>
      </c>
      <c r="AT815" t="s">
        <v>970</v>
      </c>
      <c r="AU815" t="s">
        <v>3634</v>
      </c>
    </row>
    <row r="816" spans="2:47" ht="11" outlineLevel="1" x14ac:dyDescent="0.15">
      <c r="B816" t="s">
        <v>3635</v>
      </c>
      <c r="C816" t="s">
        <v>3636</v>
      </c>
      <c r="D816" t="s">
        <v>177</v>
      </c>
      <c r="E816" t="s">
        <v>983</v>
      </c>
      <c r="F816" t="s">
        <v>798</v>
      </c>
      <c r="G816" t="s">
        <v>984</v>
      </c>
      <c r="H816" t="s">
        <v>985</v>
      </c>
      <c r="I816" t="s">
        <v>957</v>
      </c>
      <c r="J816" t="s">
        <v>638</v>
      </c>
      <c r="K816" t="s">
        <v>992</v>
      </c>
      <c r="L816" t="s">
        <v>638</v>
      </c>
      <c r="M816" s="5">
        <v>249726</v>
      </c>
      <c r="N816" s="5">
        <v>249726</v>
      </c>
      <c r="O816" s="5">
        <v>249726</v>
      </c>
      <c r="P816" s="5"/>
      <c r="Q816" s="16">
        <v>0</v>
      </c>
      <c r="R816" s="5"/>
      <c r="S816" s="17">
        <v>42711</v>
      </c>
      <c r="T816" s="17">
        <v>42711</v>
      </c>
      <c r="U816" s="17">
        <v>42886</v>
      </c>
      <c r="V816" s="17">
        <v>42886</v>
      </c>
      <c r="W816" s="17">
        <v>42711</v>
      </c>
      <c r="X816" s="17">
        <v>42865</v>
      </c>
      <c r="Y816" t="s">
        <v>959</v>
      </c>
      <c r="Z816" t="s">
        <v>796</v>
      </c>
      <c r="AA816" t="s">
        <v>960</v>
      </c>
      <c r="AC816" s="16">
        <v>1</v>
      </c>
      <c r="AD816" t="s">
        <v>795</v>
      </c>
      <c r="AE816" t="s">
        <v>961</v>
      </c>
      <c r="AF816" t="s">
        <v>739</v>
      </c>
      <c r="AG816" t="s">
        <v>993</v>
      </c>
      <c r="AJ816" t="s">
        <v>963</v>
      </c>
      <c r="AK816" t="s">
        <v>1768</v>
      </c>
      <c r="AL816" t="s">
        <v>965</v>
      </c>
      <c r="AM816" t="s">
        <v>531</v>
      </c>
      <c r="AP816" t="s">
        <v>966</v>
      </c>
      <c r="AQ816" t="s">
        <v>967</v>
      </c>
      <c r="AR816" t="s">
        <v>968</v>
      </c>
      <c r="AS816" t="s">
        <v>969</v>
      </c>
      <c r="AT816" t="s">
        <v>970</v>
      </c>
      <c r="AU816" t="s">
        <v>3637</v>
      </c>
    </row>
    <row r="817" spans="2:47" ht="11" outlineLevel="1" x14ac:dyDescent="0.15">
      <c r="B817" t="s">
        <v>3638</v>
      </c>
      <c r="C817" t="s">
        <v>3639</v>
      </c>
      <c r="G817" t="s">
        <v>1140</v>
      </c>
      <c r="H817" t="s">
        <v>1141</v>
      </c>
      <c r="I817" t="s">
        <v>957</v>
      </c>
      <c r="J817" t="s">
        <v>672</v>
      </c>
      <c r="K817" t="s">
        <v>1513</v>
      </c>
      <c r="L817" t="s">
        <v>672</v>
      </c>
      <c r="M817" s="5">
        <v>249568</v>
      </c>
      <c r="N817" s="5">
        <v>249568</v>
      </c>
      <c r="O817" s="5">
        <v>249568</v>
      </c>
      <c r="P817" s="5">
        <v>85266</v>
      </c>
      <c r="Q817" s="16">
        <v>0</v>
      </c>
      <c r="R817" s="5"/>
      <c r="S817" s="17">
        <v>45006</v>
      </c>
      <c r="T817" s="17">
        <v>45006</v>
      </c>
      <c r="U817" s="17">
        <v>45688</v>
      </c>
      <c r="V817" s="17">
        <v>45688</v>
      </c>
      <c r="W817" s="17">
        <v>45006</v>
      </c>
      <c r="X817" s="17">
        <v>45793</v>
      </c>
      <c r="Y817" t="s">
        <v>984</v>
      </c>
      <c r="Z817" t="s">
        <v>804</v>
      </c>
      <c r="AA817" t="s">
        <v>1000</v>
      </c>
      <c r="AC817" s="16">
        <v>1</v>
      </c>
      <c r="AD817" t="s">
        <v>3640</v>
      </c>
      <c r="AE817" t="s">
        <v>3641</v>
      </c>
      <c r="AF817" t="s">
        <v>750</v>
      </c>
      <c r="AG817" t="s">
        <v>1515</v>
      </c>
      <c r="AH817" t="s">
        <v>1058</v>
      </c>
      <c r="AI817" t="s">
        <v>1059</v>
      </c>
      <c r="AJ817" t="s">
        <v>978</v>
      </c>
      <c r="AK817" t="s">
        <v>1516</v>
      </c>
      <c r="AL817" t="s">
        <v>965</v>
      </c>
      <c r="AM817" t="s">
        <v>531</v>
      </c>
      <c r="AP817" t="s">
        <v>966</v>
      </c>
      <c r="AQ817" t="s">
        <v>967</v>
      </c>
      <c r="AR817" t="s">
        <v>968</v>
      </c>
      <c r="AS817" t="s">
        <v>969</v>
      </c>
      <c r="AT817" t="s">
        <v>970</v>
      </c>
      <c r="AU817" t="s">
        <v>3642</v>
      </c>
    </row>
    <row r="818" spans="2:47" ht="11" outlineLevel="1" x14ac:dyDescent="0.15">
      <c r="B818" t="s">
        <v>3643</v>
      </c>
      <c r="C818" t="s">
        <v>3644</v>
      </c>
      <c r="D818" t="s">
        <v>251</v>
      </c>
      <c r="E818" t="s">
        <v>854</v>
      </c>
      <c r="F818" t="s">
        <v>798</v>
      </c>
      <c r="G818" t="s">
        <v>959</v>
      </c>
      <c r="H818" t="s">
        <v>1903</v>
      </c>
      <c r="I818" t="s">
        <v>957</v>
      </c>
      <c r="J818" t="s">
        <v>665</v>
      </c>
      <c r="K818" t="s">
        <v>1904</v>
      </c>
      <c r="L818" t="s">
        <v>665</v>
      </c>
      <c r="M818" s="5">
        <v>249501.52</v>
      </c>
      <c r="N818" s="5">
        <v>249501.52</v>
      </c>
      <c r="O818" s="5">
        <v>249501.52</v>
      </c>
      <c r="P818" s="5">
        <v>249500.52</v>
      </c>
      <c r="Q818" s="16">
        <v>0</v>
      </c>
      <c r="R818" s="5"/>
      <c r="S818" s="17">
        <v>44679</v>
      </c>
      <c r="T818" s="17">
        <v>44678</v>
      </c>
      <c r="U818" s="17">
        <v>44722</v>
      </c>
      <c r="V818" s="17">
        <v>44722</v>
      </c>
      <c r="W818" s="17">
        <v>44679</v>
      </c>
      <c r="X818" s="17">
        <v>45237</v>
      </c>
      <c r="Y818" t="s">
        <v>1543</v>
      </c>
      <c r="Z818" t="s">
        <v>826</v>
      </c>
      <c r="AA818" t="s">
        <v>1179</v>
      </c>
      <c r="AC818" s="16">
        <v>1</v>
      </c>
      <c r="AD818" t="s">
        <v>795</v>
      </c>
      <c r="AE818" t="s">
        <v>961</v>
      </c>
      <c r="AF818" t="s">
        <v>740</v>
      </c>
      <c r="AG818" t="s">
        <v>1036</v>
      </c>
      <c r="AH818" t="s">
        <v>1058</v>
      </c>
      <c r="AI818" t="s">
        <v>1059</v>
      </c>
      <c r="AJ818" t="s">
        <v>978</v>
      </c>
      <c r="AK818" t="s">
        <v>964</v>
      </c>
      <c r="AL818" t="s">
        <v>965</v>
      </c>
      <c r="AM818" t="s">
        <v>531</v>
      </c>
      <c r="AP818" t="s">
        <v>966</v>
      </c>
      <c r="AQ818" t="s">
        <v>967</v>
      </c>
      <c r="AR818" t="s">
        <v>968</v>
      </c>
      <c r="AS818" t="s">
        <v>969</v>
      </c>
      <c r="AT818" t="s">
        <v>970</v>
      </c>
      <c r="AU818" t="s">
        <v>3645</v>
      </c>
    </row>
    <row r="819" spans="2:47" ht="11" outlineLevel="1" x14ac:dyDescent="0.15">
      <c r="B819" t="s">
        <v>3646</v>
      </c>
      <c r="C819" t="s">
        <v>3647</v>
      </c>
      <c r="G819" t="s">
        <v>1140</v>
      </c>
      <c r="H819" t="s">
        <v>1141</v>
      </c>
      <c r="I819" t="s">
        <v>957</v>
      </c>
      <c r="J819" t="s">
        <v>3648</v>
      </c>
      <c r="K819" t="s">
        <v>3649</v>
      </c>
      <c r="L819" t="s">
        <v>3648</v>
      </c>
      <c r="M819" s="5">
        <v>249500</v>
      </c>
      <c r="N819" s="5">
        <v>249500</v>
      </c>
      <c r="O819" s="5">
        <v>249500</v>
      </c>
      <c r="P819" s="5"/>
      <c r="Q819" s="16">
        <v>0</v>
      </c>
      <c r="R819" s="5"/>
      <c r="S819" s="17">
        <v>42013</v>
      </c>
      <c r="T819" s="17">
        <v>42013</v>
      </c>
      <c r="U819" s="17">
        <v>42040</v>
      </c>
      <c r="V819" s="17">
        <v>42040</v>
      </c>
      <c r="W819" s="17">
        <v>42013</v>
      </c>
      <c r="X819" s="17">
        <v>42013</v>
      </c>
      <c r="Y819" t="s">
        <v>1178</v>
      </c>
      <c r="Z819" t="s">
        <v>825</v>
      </c>
      <c r="AA819" t="s">
        <v>1179</v>
      </c>
      <c r="AC819" s="16">
        <v>5</v>
      </c>
      <c r="AD819" t="s">
        <v>795</v>
      </c>
      <c r="AE819" t="s">
        <v>961</v>
      </c>
      <c r="AF819" t="s">
        <v>750</v>
      </c>
      <c r="AG819" t="s">
        <v>1515</v>
      </c>
      <c r="AJ819" t="s">
        <v>963</v>
      </c>
      <c r="AK819" t="s">
        <v>1671</v>
      </c>
      <c r="AL819" t="s">
        <v>1340</v>
      </c>
      <c r="AM819" t="s">
        <v>531</v>
      </c>
      <c r="AP819" t="s">
        <v>966</v>
      </c>
      <c r="AQ819" t="s">
        <v>967</v>
      </c>
      <c r="AR819" t="s">
        <v>968</v>
      </c>
      <c r="AS819" t="s">
        <v>969</v>
      </c>
      <c r="AT819" t="s">
        <v>970</v>
      </c>
      <c r="AU819" t="s">
        <v>3650</v>
      </c>
    </row>
    <row r="820" spans="2:47" ht="11" outlineLevel="1" x14ac:dyDescent="0.15">
      <c r="B820" t="s">
        <v>3651</v>
      </c>
      <c r="C820" t="s">
        <v>3652</v>
      </c>
      <c r="G820" t="s">
        <v>1140</v>
      </c>
      <c r="H820" t="s">
        <v>1141</v>
      </c>
      <c r="I820" t="s">
        <v>957</v>
      </c>
      <c r="J820" t="s">
        <v>3653</v>
      </c>
      <c r="K820" t="s">
        <v>3654</v>
      </c>
      <c r="L820" t="s">
        <v>3653</v>
      </c>
      <c r="M820" s="5">
        <v>249500</v>
      </c>
      <c r="N820" s="5">
        <v>249500</v>
      </c>
      <c r="O820" s="5">
        <v>249500</v>
      </c>
      <c r="P820" s="5"/>
      <c r="Q820" s="16">
        <v>0</v>
      </c>
      <c r="R820" s="5"/>
      <c r="S820" s="17">
        <v>42824</v>
      </c>
      <c r="T820" s="17">
        <v>42824</v>
      </c>
      <c r="U820" s="17">
        <v>43189</v>
      </c>
      <c r="V820" s="17">
        <v>43189</v>
      </c>
      <c r="W820" s="17">
        <v>42824</v>
      </c>
      <c r="X820" s="17">
        <v>43151</v>
      </c>
      <c r="Y820" t="s">
        <v>1178</v>
      </c>
      <c r="Z820" t="s">
        <v>825</v>
      </c>
      <c r="AA820" t="s">
        <v>1179</v>
      </c>
      <c r="AC820" s="16">
        <v>7</v>
      </c>
      <c r="AD820" t="s">
        <v>803</v>
      </c>
      <c r="AE820" t="s">
        <v>974</v>
      </c>
      <c r="AF820" t="s">
        <v>738</v>
      </c>
      <c r="AG820" t="s">
        <v>988</v>
      </c>
      <c r="AJ820" t="s">
        <v>963</v>
      </c>
      <c r="AK820" t="s">
        <v>1928</v>
      </c>
      <c r="AL820" t="s">
        <v>1340</v>
      </c>
      <c r="AM820" t="s">
        <v>531</v>
      </c>
      <c r="AP820" t="s">
        <v>966</v>
      </c>
      <c r="AQ820" t="s">
        <v>967</v>
      </c>
      <c r="AR820" t="s">
        <v>968</v>
      </c>
      <c r="AS820" t="s">
        <v>969</v>
      </c>
      <c r="AT820" t="s">
        <v>970</v>
      </c>
      <c r="AU820" t="s">
        <v>3655</v>
      </c>
    </row>
    <row r="821" spans="2:47" ht="11" outlineLevel="1" x14ac:dyDescent="0.15">
      <c r="B821" t="s">
        <v>3656</v>
      </c>
      <c r="C821" t="s">
        <v>3657</v>
      </c>
      <c r="G821" t="s">
        <v>1140</v>
      </c>
      <c r="H821" t="s">
        <v>1141</v>
      </c>
      <c r="I821" t="s">
        <v>957</v>
      </c>
      <c r="J821" t="s">
        <v>690</v>
      </c>
      <c r="K821" t="s">
        <v>1800</v>
      </c>
      <c r="L821" t="s">
        <v>690</v>
      </c>
      <c r="M821" s="5">
        <v>249387.96</v>
      </c>
      <c r="N821" s="5">
        <v>249387.96</v>
      </c>
      <c r="O821" s="5">
        <v>249387.96</v>
      </c>
      <c r="P821" s="5"/>
      <c r="Q821" s="16">
        <v>0</v>
      </c>
      <c r="R821" s="5"/>
      <c r="S821" s="17">
        <v>45265</v>
      </c>
      <c r="T821" s="17">
        <v>45264</v>
      </c>
      <c r="U821" s="17">
        <v>45352</v>
      </c>
      <c r="V821" s="17">
        <v>45352</v>
      </c>
      <c r="W821" s="17">
        <v>45265</v>
      </c>
      <c r="X821" s="17">
        <v>45265</v>
      </c>
      <c r="Y821" t="s">
        <v>1543</v>
      </c>
      <c r="Z821" t="s">
        <v>826</v>
      </c>
      <c r="AA821" t="s">
        <v>1179</v>
      </c>
      <c r="AC821" s="16">
        <v>1</v>
      </c>
      <c r="AD821" t="s">
        <v>795</v>
      </c>
      <c r="AE821" t="s">
        <v>961</v>
      </c>
      <c r="AF821" t="s">
        <v>744</v>
      </c>
      <c r="AG821" t="s">
        <v>1025</v>
      </c>
      <c r="AH821" t="s">
        <v>1058</v>
      </c>
      <c r="AI821" t="s">
        <v>1059</v>
      </c>
      <c r="AJ821" t="s">
        <v>978</v>
      </c>
      <c r="AK821" t="s">
        <v>964</v>
      </c>
      <c r="AL821" t="s">
        <v>965</v>
      </c>
      <c r="AM821" t="s">
        <v>531</v>
      </c>
      <c r="AP821" t="s">
        <v>966</v>
      </c>
      <c r="AQ821" t="s">
        <v>967</v>
      </c>
      <c r="AR821" t="s">
        <v>968</v>
      </c>
      <c r="AS821" t="s">
        <v>969</v>
      </c>
      <c r="AT821" t="s">
        <v>970</v>
      </c>
      <c r="AU821" t="s">
        <v>3658</v>
      </c>
    </row>
    <row r="822" spans="2:47" ht="11" outlineLevel="1" x14ac:dyDescent="0.15">
      <c r="B822" t="s">
        <v>3659</v>
      </c>
      <c r="C822" t="s">
        <v>3660</v>
      </c>
      <c r="D822" t="s">
        <v>832</v>
      </c>
      <c r="E822" t="s">
        <v>1599</v>
      </c>
      <c r="F822" t="s">
        <v>807</v>
      </c>
      <c r="G822" t="s">
        <v>984</v>
      </c>
      <c r="H822" t="s">
        <v>985</v>
      </c>
      <c r="I822" t="s">
        <v>957</v>
      </c>
      <c r="J822" t="s">
        <v>623</v>
      </c>
      <c r="K822" t="s">
        <v>2397</v>
      </c>
      <c r="L822" t="s">
        <v>623</v>
      </c>
      <c r="M822" s="5">
        <v>249237</v>
      </c>
      <c r="N822" s="5">
        <v>249237</v>
      </c>
      <c r="O822" s="5">
        <v>249237</v>
      </c>
      <c r="P822" s="5"/>
      <c r="Q822" s="16">
        <v>0</v>
      </c>
      <c r="R822" s="5"/>
      <c r="S822" s="17">
        <v>42986</v>
      </c>
      <c r="T822" s="17">
        <v>42986</v>
      </c>
      <c r="U822" s="17">
        <v>43313</v>
      </c>
      <c r="V822" s="17">
        <v>43313</v>
      </c>
      <c r="W822" s="17">
        <v>42986</v>
      </c>
      <c r="X822" s="17">
        <v>43299</v>
      </c>
      <c r="Y822" t="s">
        <v>959</v>
      </c>
      <c r="Z822" t="s">
        <v>796</v>
      </c>
      <c r="AA822" t="s">
        <v>1023</v>
      </c>
      <c r="AB822" t="s">
        <v>1289</v>
      </c>
      <c r="AC822" s="16">
        <v>3</v>
      </c>
      <c r="AD822" t="s">
        <v>803</v>
      </c>
      <c r="AE822" t="s">
        <v>974</v>
      </c>
      <c r="AF822" t="s">
        <v>743</v>
      </c>
      <c r="AG822" t="s">
        <v>1075</v>
      </c>
      <c r="AJ822" t="s">
        <v>963</v>
      </c>
      <c r="AK822" t="s">
        <v>1180</v>
      </c>
      <c r="AL822" t="s">
        <v>965</v>
      </c>
      <c r="AM822" t="s">
        <v>531</v>
      </c>
      <c r="AP822" t="s">
        <v>966</v>
      </c>
      <c r="AQ822" t="s">
        <v>967</v>
      </c>
      <c r="AR822" t="s">
        <v>968</v>
      </c>
      <c r="AS822" t="s">
        <v>969</v>
      </c>
      <c r="AT822" t="s">
        <v>970</v>
      </c>
      <c r="AU822" t="s">
        <v>3661</v>
      </c>
    </row>
    <row r="823" spans="2:47" ht="11" outlineLevel="1" x14ac:dyDescent="0.15">
      <c r="B823" t="s">
        <v>3662</v>
      </c>
      <c r="C823" t="s">
        <v>3663</v>
      </c>
      <c r="G823" t="s">
        <v>1140</v>
      </c>
      <c r="H823" t="s">
        <v>1141</v>
      </c>
      <c r="I823" t="s">
        <v>957</v>
      </c>
      <c r="J823" t="s">
        <v>3664</v>
      </c>
      <c r="K823" t="s">
        <v>3665</v>
      </c>
      <c r="L823" t="s">
        <v>3664</v>
      </c>
      <c r="M823" s="5">
        <v>248859</v>
      </c>
      <c r="N823" s="5">
        <v>248859</v>
      </c>
      <c r="O823" s="5">
        <v>248859</v>
      </c>
      <c r="P823" s="5"/>
      <c r="Q823" s="16">
        <v>0</v>
      </c>
      <c r="R823" s="5"/>
      <c r="S823" s="17">
        <v>45930</v>
      </c>
      <c r="T823" s="17">
        <v>45930</v>
      </c>
      <c r="U823" s="17">
        <v>46020</v>
      </c>
      <c r="V823" s="17">
        <v>46020</v>
      </c>
      <c r="W823" s="17">
        <v>45930</v>
      </c>
      <c r="X823" s="17">
        <v>45930</v>
      </c>
      <c r="Y823" t="s">
        <v>1140</v>
      </c>
      <c r="Z823" t="s">
        <v>827</v>
      </c>
      <c r="AA823" t="s">
        <v>1000</v>
      </c>
      <c r="AC823" s="16">
        <v>1</v>
      </c>
      <c r="AD823" t="s">
        <v>795</v>
      </c>
      <c r="AE823" t="s">
        <v>961</v>
      </c>
      <c r="AF823" t="s">
        <v>750</v>
      </c>
      <c r="AG823" t="s">
        <v>1515</v>
      </c>
      <c r="AJ823" t="s">
        <v>963</v>
      </c>
      <c r="AK823" t="s">
        <v>1671</v>
      </c>
      <c r="AL823" t="s">
        <v>1340</v>
      </c>
      <c r="AM823" t="s">
        <v>531</v>
      </c>
      <c r="AP823" t="s">
        <v>966</v>
      </c>
      <c r="AQ823" t="s">
        <v>967</v>
      </c>
      <c r="AR823" t="s">
        <v>968</v>
      </c>
      <c r="AS823" t="s">
        <v>969</v>
      </c>
      <c r="AT823" t="s">
        <v>970</v>
      </c>
      <c r="AU823" t="s">
        <v>3666</v>
      </c>
    </row>
    <row r="824" spans="2:47" ht="11" outlineLevel="1" x14ac:dyDescent="0.15">
      <c r="B824" t="s">
        <v>3667</v>
      </c>
      <c r="C824" t="s">
        <v>3668</v>
      </c>
      <c r="G824" t="s">
        <v>1140</v>
      </c>
      <c r="H824" t="s">
        <v>1141</v>
      </c>
      <c r="I824" t="s">
        <v>957</v>
      </c>
      <c r="J824" t="s">
        <v>3669</v>
      </c>
      <c r="K824" t="s">
        <v>3670</v>
      </c>
      <c r="L824" t="s">
        <v>3669</v>
      </c>
      <c r="M824" s="5">
        <v>248035</v>
      </c>
      <c r="N824" s="5">
        <v>248035</v>
      </c>
      <c r="O824" s="5">
        <v>248035</v>
      </c>
      <c r="P824" s="5"/>
      <c r="Q824" s="16">
        <v>0</v>
      </c>
      <c r="R824" s="5"/>
      <c r="S824" s="17">
        <v>45883</v>
      </c>
      <c r="T824" s="17">
        <v>45852</v>
      </c>
      <c r="U824" s="17">
        <v>45916</v>
      </c>
      <c r="V824" s="17">
        <v>45916</v>
      </c>
      <c r="W824" s="17">
        <v>45883</v>
      </c>
      <c r="X824" s="17">
        <v>45883</v>
      </c>
      <c r="Y824" t="s">
        <v>1178</v>
      </c>
      <c r="Z824" t="s">
        <v>825</v>
      </c>
      <c r="AA824" t="s">
        <v>1179</v>
      </c>
      <c r="AC824" s="16">
        <v>1</v>
      </c>
      <c r="AD824" t="s">
        <v>795</v>
      </c>
      <c r="AE824" t="s">
        <v>961</v>
      </c>
      <c r="AF824" t="s">
        <v>750</v>
      </c>
      <c r="AG824" t="s">
        <v>1515</v>
      </c>
      <c r="AJ824" t="s">
        <v>963</v>
      </c>
      <c r="AK824" t="s">
        <v>1671</v>
      </c>
      <c r="AL824" t="s">
        <v>1340</v>
      </c>
      <c r="AM824" t="s">
        <v>645</v>
      </c>
      <c r="AP824" t="s">
        <v>966</v>
      </c>
      <c r="AQ824" t="s">
        <v>967</v>
      </c>
      <c r="AR824" t="s">
        <v>968</v>
      </c>
      <c r="AS824" t="s">
        <v>969</v>
      </c>
      <c r="AT824" t="s">
        <v>970</v>
      </c>
      <c r="AU824" t="s">
        <v>3671</v>
      </c>
    </row>
    <row r="825" spans="2:47" ht="11" outlineLevel="1" x14ac:dyDescent="0.15">
      <c r="B825" t="s">
        <v>3672</v>
      </c>
      <c r="C825" t="s">
        <v>3673</v>
      </c>
      <c r="G825" t="s">
        <v>1140</v>
      </c>
      <c r="H825" t="s">
        <v>1141</v>
      </c>
      <c r="I825" t="s">
        <v>957</v>
      </c>
      <c r="J825" t="s">
        <v>2558</v>
      </c>
      <c r="K825" t="s">
        <v>2559</v>
      </c>
      <c r="L825" t="s">
        <v>2558</v>
      </c>
      <c r="M825" s="5">
        <v>247671.65</v>
      </c>
      <c r="N825" s="5">
        <v>247671.65</v>
      </c>
      <c r="O825" s="5">
        <v>247671.65</v>
      </c>
      <c r="P825" s="5"/>
      <c r="Q825" s="16">
        <v>0</v>
      </c>
      <c r="R825" s="5"/>
      <c r="S825" s="17">
        <v>43524</v>
      </c>
      <c r="T825" s="17">
        <v>43524</v>
      </c>
      <c r="U825" s="17">
        <v>43644</v>
      </c>
      <c r="V825" s="17">
        <v>43644</v>
      </c>
      <c r="W825" s="17">
        <v>43524</v>
      </c>
      <c r="X825" s="17">
        <v>43649</v>
      </c>
      <c r="Y825" t="s">
        <v>1543</v>
      </c>
      <c r="Z825" t="s">
        <v>826</v>
      </c>
      <c r="AA825" t="s">
        <v>1179</v>
      </c>
      <c r="AC825" s="16">
        <v>1</v>
      </c>
      <c r="AD825" t="s">
        <v>795</v>
      </c>
      <c r="AE825" t="s">
        <v>961</v>
      </c>
      <c r="AF825" t="s">
        <v>748</v>
      </c>
      <c r="AG825" t="s">
        <v>1057</v>
      </c>
      <c r="AH825" t="s">
        <v>1058</v>
      </c>
      <c r="AI825" t="s">
        <v>1059</v>
      </c>
      <c r="AJ825" t="s">
        <v>978</v>
      </c>
      <c r="AK825" t="s">
        <v>964</v>
      </c>
      <c r="AL825" t="s">
        <v>965</v>
      </c>
      <c r="AM825" t="s">
        <v>531</v>
      </c>
      <c r="AP825" t="s">
        <v>966</v>
      </c>
      <c r="AQ825" t="s">
        <v>967</v>
      </c>
      <c r="AR825" t="s">
        <v>968</v>
      </c>
      <c r="AS825" t="s">
        <v>969</v>
      </c>
      <c r="AT825" t="s">
        <v>970</v>
      </c>
      <c r="AU825" t="s">
        <v>3674</v>
      </c>
    </row>
    <row r="826" spans="2:47" ht="11" outlineLevel="1" x14ac:dyDescent="0.15">
      <c r="B826" t="s">
        <v>3675</v>
      </c>
      <c r="C826" t="s">
        <v>3676</v>
      </c>
      <c r="G826" t="s">
        <v>1140</v>
      </c>
      <c r="H826" t="s">
        <v>1141</v>
      </c>
      <c r="I826" t="s">
        <v>957</v>
      </c>
      <c r="J826" t="s">
        <v>672</v>
      </c>
      <c r="K826" t="s">
        <v>1513</v>
      </c>
      <c r="L826" t="s">
        <v>672</v>
      </c>
      <c r="M826" s="5">
        <v>247371</v>
      </c>
      <c r="N826" s="5">
        <v>247371</v>
      </c>
      <c r="O826" s="5">
        <v>247371</v>
      </c>
      <c r="P826" s="5"/>
      <c r="Q826" s="16">
        <v>0</v>
      </c>
      <c r="R826" s="5"/>
      <c r="S826" s="17">
        <v>45806</v>
      </c>
      <c r="T826" s="17">
        <v>45797</v>
      </c>
      <c r="U826" s="17">
        <v>46048</v>
      </c>
      <c r="V826" s="17">
        <v>46229</v>
      </c>
      <c r="W826" s="17">
        <v>45806</v>
      </c>
      <c r="X826" s="17">
        <v>45806</v>
      </c>
      <c r="Y826" t="s">
        <v>984</v>
      </c>
      <c r="Z826" t="s">
        <v>804</v>
      </c>
      <c r="AA826" t="s">
        <v>1000</v>
      </c>
      <c r="AC826" s="16">
        <v>1</v>
      </c>
      <c r="AD826" t="s">
        <v>3640</v>
      </c>
      <c r="AE826" t="s">
        <v>3641</v>
      </c>
      <c r="AF826" t="s">
        <v>750</v>
      </c>
      <c r="AG826" t="s">
        <v>1515</v>
      </c>
      <c r="AH826" t="s">
        <v>1058</v>
      </c>
      <c r="AI826" t="s">
        <v>1059</v>
      </c>
      <c r="AJ826" t="s">
        <v>978</v>
      </c>
      <c r="AK826" t="s">
        <v>1516</v>
      </c>
      <c r="AL826" t="s">
        <v>965</v>
      </c>
      <c r="AM826" t="s">
        <v>531</v>
      </c>
      <c r="AP826" t="s">
        <v>966</v>
      </c>
      <c r="AQ826" t="s">
        <v>967</v>
      </c>
      <c r="AR826" t="s">
        <v>968</v>
      </c>
      <c r="AS826" t="s">
        <v>969</v>
      </c>
      <c r="AT826" t="s">
        <v>970</v>
      </c>
      <c r="AU826" t="s">
        <v>3677</v>
      </c>
    </row>
    <row r="827" spans="2:47" ht="11" outlineLevel="1" x14ac:dyDescent="0.15">
      <c r="B827" t="s">
        <v>3678</v>
      </c>
      <c r="C827" t="s">
        <v>3679</v>
      </c>
      <c r="D827" t="s">
        <v>3680</v>
      </c>
      <c r="E827" t="s">
        <v>983</v>
      </c>
      <c r="F827" t="s">
        <v>807</v>
      </c>
      <c r="G827" t="s">
        <v>984</v>
      </c>
      <c r="H827" t="s">
        <v>985</v>
      </c>
      <c r="I827" t="s">
        <v>957</v>
      </c>
      <c r="J827" t="s">
        <v>610</v>
      </c>
      <c r="K827" t="s">
        <v>1294</v>
      </c>
      <c r="L827" t="s">
        <v>610</v>
      </c>
      <c r="M827" s="5">
        <v>247083.86</v>
      </c>
      <c r="N827" s="5">
        <v>247083.86</v>
      </c>
      <c r="O827" s="5">
        <v>247083.86</v>
      </c>
      <c r="P827" s="5"/>
      <c r="Q827" s="16">
        <v>0</v>
      </c>
      <c r="R827" s="5"/>
      <c r="S827" s="17">
        <v>45161</v>
      </c>
      <c r="T827" s="17">
        <v>45161</v>
      </c>
      <c r="U827" s="17">
        <v>45376</v>
      </c>
      <c r="V827" s="17">
        <v>45376</v>
      </c>
      <c r="W827" s="17">
        <v>45161</v>
      </c>
      <c r="X827" s="17">
        <v>45393</v>
      </c>
      <c r="Y827" t="s">
        <v>959</v>
      </c>
      <c r="Z827" t="s">
        <v>796</v>
      </c>
      <c r="AA827" t="s">
        <v>1023</v>
      </c>
      <c r="AB827" t="s">
        <v>1024</v>
      </c>
      <c r="AC827" s="16">
        <v>3</v>
      </c>
      <c r="AD827" t="s">
        <v>829</v>
      </c>
      <c r="AE827" t="s">
        <v>1355</v>
      </c>
      <c r="AF827" t="s">
        <v>744</v>
      </c>
      <c r="AG827" t="s">
        <v>1025</v>
      </c>
      <c r="AH827" t="s">
        <v>1193</v>
      </c>
      <c r="AI827" t="s">
        <v>1194</v>
      </c>
      <c r="AJ827" t="s">
        <v>978</v>
      </c>
      <c r="AK827" t="s">
        <v>1133</v>
      </c>
      <c r="AL827" t="s">
        <v>965</v>
      </c>
      <c r="AM827" t="s">
        <v>456</v>
      </c>
      <c r="AP827" t="s">
        <v>966</v>
      </c>
      <c r="AQ827" t="s">
        <v>967</v>
      </c>
      <c r="AR827" t="s">
        <v>968</v>
      </c>
      <c r="AS827" t="s">
        <v>969</v>
      </c>
      <c r="AT827" t="s">
        <v>970</v>
      </c>
      <c r="AU827" t="s">
        <v>3681</v>
      </c>
    </row>
    <row r="828" spans="2:47" ht="11" outlineLevel="1" x14ac:dyDescent="0.15">
      <c r="B828" t="s">
        <v>3682</v>
      </c>
      <c r="C828" t="s">
        <v>3683</v>
      </c>
      <c r="G828" t="s">
        <v>1140</v>
      </c>
      <c r="H828" t="s">
        <v>3684</v>
      </c>
      <c r="I828" t="s">
        <v>957</v>
      </c>
      <c r="J828" t="s">
        <v>691</v>
      </c>
      <c r="K828" t="s">
        <v>1807</v>
      </c>
      <c r="L828" t="s">
        <v>691</v>
      </c>
      <c r="M828" s="5">
        <v>247055</v>
      </c>
      <c r="N828" s="5">
        <v>247055</v>
      </c>
      <c r="O828" s="5">
        <v>247055</v>
      </c>
      <c r="P828" s="5"/>
      <c r="Q828" s="16">
        <v>0</v>
      </c>
      <c r="R828" s="5"/>
      <c r="S828" s="17">
        <v>41808</v>
      </c>
      <c r="T828" s="17">
        <v>41808</v>
      </c>
      <c r="U828" s="17">
        <v>42089</v>
      </c>
      <c r="V828" s="17">
        <v>42089</v>
      </c>
      <c r="W828" s="17">
        <v>41808</v>
      </c>
      <c r="X828" s="17">
        <v>42068</v>
      </c>
      <c r="Y828" t="s">
        <v>1178</v>
      </c>
      <c r="Z828" t="s">
        <v>825</v>
      </c>
      <c r="AA828" t="s">
        <v>1179</v>
      </c>
      <c r="AC828" s="16">
        <v>2</v>
      </c>
      <c r="AD828" t="s">
        <v>795</v>
      </c>
      <c r="AE828" t="s">
        <v>961</v>
      </c>
      <c r="AF828" t="s">
        <v>737</v>
      </c>
      <c r="AG828" t="s">
        <v>975</v>
      </c>
      <c r="AJ828" t="s">
        <v>963</v>
      </c>
      <c r="AK828" t="s">
        <v>1504</v>
      </c>
      <c r="AL828" t="s">
        <v>965</v>
      </c>
      <c r="AM828" t="s">
        <v>531</v>
      </c>
      <c r="AP828" t="s">
        <v>966</v>
      </c>
      <c r="AQ828" t="s">
        <v>967</v>
      </c>
      <c r="AR828" t="s">
        <v>968</v>
      </c>
      <c r="AS828" t="s">
        <v>969</v>
      </c>
      <c r="AT828" t="s">
        <v>970</v>
      </c>
      <c r="AU828" t="s">
        <v>3685</v>
      </c>
    </row>
    <row r="829" spans="2:47" ht="11" outlineLevel="1" x14ac:dyDescent="0.15">
      <c r="B829" t="s">
        <v>3686</v>
      </c>
      <c r="C829" t="s">
        <v>3687</v>
      </c>
      <c r="G829" t="s">
        <v>1140</v>
      </c>
      <c r="H829" t="s">
        <v>1141</v>
      </c>
      <c r="I829" t="s">
        <v>957</v>
      </c>
      <c r="J829" t="s">
        <v>3688</v>
      </c>
      <c r="K829" t="s">
        <v>3689</v>
      </c>
      <c r="L829" t="s">
        <v>3688</v>
      </c>
      <c r="M829" s="5">
        <v>245399.75</v>
      </c>
      <c r="N829" s="5">
        <v>245399.75</v>
      </c>
      <c r="O829" s="5">
        <v>245399.75</v>
      </c>
      <c r="P829" s="5"/>
      <c r="Q829" s="16">
        <v>0</v>
      </c>
      <c r="R829" s="5"/>
      <c r="S829" s="17">
        <v>42266</v>
      </c>
      <c r="T829" s="17">
        <v>42266</v>
      </c>
      <c r="U829" s="17">
        <v>42518</v>
      </c>
      <c r="V829" s="17">
        <v>42518</v>
      </c>
      <c r="W829" s="17">
        <v>42266</v>
      </c>
      <c r="X829" s="17">
        <v>42510</v>
      </c>
      <c r="Y829" t="s">
        <v>1178</v>
      </c>
      <c r="Z829" t="s">
        <v>825</v>
      </c>
      <c r="AA829" t="s">
        <v>1179</v>
      </c>
      <c r="AC829" s="16">
        <v>1</v>
      </c>
      <c r="AD829" t="s">
        <v>795</v>
      </c>
      <c r="AE829" t="s">
        <v>961</v>
      </c>
      <c r="AF829" t="s">
        <v>748</v>
      </c>
      <c r="AG829" t="s">
        <v>1057</v>
      </c>
      <c r="AJ829" t="s">
        <v>963</v>
      </c>
      <c r="AK829" t="s">
        <v>964</v>
      </c>
      <c r="AL829" t="s">
        <v>1340</v>
      </c>
      <c r="AM829" t="s">
        <v>531</v>
      </c>
      <c r="AP829" t="s">
        <v>966</v>
      </c>
      <c r="AQ829" t="s">
        <v>967</v>
      </c>
      <c r="AR829" t="s">
        <v>968</v>
      </c>
      <c r="AS829" t="s">
        <v>969</v>
      </c>
      <c r="AT829" t="s">
        <v>970</v>
      </c>
      <c r="AU829" t="s">
        <v>3690</v>
      </c>
    </row>
    <row r="830" spans="2:47" ht="11" outlineLevel="1" x14ac:dyDescent="0.15">
      <c r="B830" t="s">
        <v>3691</v>
      </c>
      <c r="C830" t="s">
        <v>3692</v>
      </c>
      <c r="G830" t="s">
        <v>1140</v>
      </c>
      <c r="H830" t="s">
        <v>1141</v>
      </c>
      <c r="I830" t="s">
        <v>957</v>
      </c>
      <c r="J830" t="s">
        <v>2850</v>
      </c>
      <c r="K830" t="s">
        <v>2851</v>
      </c>
      <c r="L830" t="s">
        <v>2850</v>
      </c>
      <c r="M830" s="5">
        <v>245393</v>
      </c>
      <c r="N830" s="5">
        <v>245393</v>
      </c>
      <c r="O830" s="5">
        <v>245393</v>
      </c>
      <c r="P830" s="5"/>
      <c r="Q830" s="16">
        <v>0</v>
      </c>
      <c r="R830" s="5"/>
      <c r="S830" s="17">
        <v>41888</v>
      </c>
      <c r="T830" s="17">
        <v>41871</v>
      </c>
      <c r="U830" s="17">
        <v>41936</v>
      </c>
      <c r="V830" s="17">
        <v>41936</v>
      </c>
      <c r="W830" s="17">
        <v>41888</v>
      </c>
      <c r="X830" s="17">
        <v>42268</v>
      </c>
      <c r="Y830" t="s">
        <v>1178</v>
      </c>
      <c r="Z830" t="s">
        <v>825</v>
      </c>
      <c r="AA830" t="s">
        <v>1179</v>
      </c>
      <c r="AC830" s="16">
        <v>1</v>
      </c>
      <c r="AD830" t="s">
        <v>795</v>
      </c>
      <c r="AE830" t="s">
        <v>961</v>
      </c>
      <c r="AF830" t="s">
        <v>762</v>
      </c>
      <c r="AG830" t="s">
        <v>1258</v>
      </c>
      <c r="AJ830" t="s">
        <v>963</v>
      </c>
      <c r="AK830" t="s">
        <v>964</v>
      </c>
      <c r="AL830" t="s">
        <v>965</v>
      </c>
      <c r="AM830" t="s">
        <v>531</v>
      </c>
      <c r="AP830" t="s">
        <v>966</v>
      </c>
      <c r="AQ830" t="s">
        <v>967</v>
      </c>
      <c r="AR830" t="s">
        <v>968</v>
      </c>
      <c r="AS830" t="s">
        <v>969</v>
      </c>
      <c r="AT830" t="s">
        <v>970</v>
      </c>
      <c r="AU830" t="s">
        <v>3693</v>
      </c>
    </row>
    <row r="831" spans="2:47" ht="11" outlineLevel="1" x14ac:dyDescent="0.15">
      <c r="B831" t="s">
        <v>3694</v>
      </c>
      <c r="C831" t="s">
        <v>3695</v>
      </c>
      <c r="G831" t="s">
        <v>1140</v>
      </c>
      <c r="H831" t="s">
        <v>1141</v>
      </c>
      <c r="I831" t="s">
        <v>957</v>
      </c>
      <c r="J831" t="s">
        <v>2850</v>
      </c>
      <c r="K831" t="s">
        <v>2851</v>
      </c>
      <c r="L831" t="s">
        <v>2850</v>
      </c>
      <c r="M831" s="5">
        <v>245359</v>
      </c>
      <c r="N831" s="5">
        <v>245359</v>
      </c>
      <c r="O831" s="5">
        <v>252509</v>
      </c>
      <c r="P831" s="5">
        <v>243374</v>
      </c>
      <c r="Q831" s="16">
        <v>0</v>
      </c>
      <c r="R831" s="5"/>
      <c r="S831" s="17">
        <v>44039</v>
      </c>
      <c r="T831" s="17">
        <v>44034</v>
      </c>
      <c r="U831" s="17">
        <v>44076</v>
      </c>
      <c r="V831" s="17">
        <v>44076</v>
      </c>
      <c r="W831" s="17">
        <v>44039</v>
      </c>
      <c r="X831" s="17">
        <v>44070</v>
      </c>
      <c r="Y831" t="s">
        <v>1178</v>
      </c>
      <c r="Z831" t="s">
        <v>825</v>
      </c>
      <c r="AA831" t="s">
        <v>1179</v>
      </c>
      <c r="AC831" s="16">
        <v>4</v>
      </c>
      <c r="AD831" t="s">
        <v>795</v>
      </c>
      <c r="AE831" t="s">
        <v>961</v>
      </c>
      <c r="AF831" t="s">
        <v>740</v>
      </c>
      <c r="AG831" t="s">
        <v>1036</v>
      </c>
      <c r="AH831" t="s">
        <v>1058</v>
      </c>
      <c r="AI831" t="s">
        <v>1059</v>
      </c>
      <c r="AJ831" t="s">
        <v>978</v>
      </c>
      <c r="AK831" t="s">
        <v>964</v>
      </c>
      <c r="AL831" t="s">
        <v>965</v>
      </c>
      <c r="AM831" t="s">
        <v>531</v>
      </c>
      <c r="AP831" t="s">
        <v>966</v>
      </c>
      <c r="AQ831" t="s">
        <v>967</v>
      </c>
      <c r="AR831" t="s">
        <v>968</v>
      </c>
      <c r="AS831" t="s">
        <v>969</v>
      </c>
      <c r="AT831" t="s">
        <v>970</v>
      </c>
      <c r="AU831" t="s">
        <v>3696</v>
      </c>
    </row>
    <row r="832" spans="2:47" ht="11" outlineLevel="1" x14ac:dyDescent="0.15">
      <c r="B832" t="s">
        <v>3697</v>
      </c>
      <c r="C832" t="s">
        <v>3698</v>
      </c>
      <c r="G832" t="s">
        <v>1140</v>
      </c>
      <c r="H832" t="s">
        <v>1141</v>
      </c>
      <c r="I832" t="s">
        <v>957</v>
      </c>
      <c r="J832" t="s">
        <v>2385</v>
      </c>
      <c r="K832" t="s">
        <v>2386</v>
      </c>
      <c r="L832" t="s">
        <v>2387</v>
      </c>
      <c r="M832" s="5">
        <v>242888.9</v>
      </c>
      <c r="N832" s="5">
        <v>242888.9</v>
      </c>
      <c r="O832" s="5">
        <v>242888.9</v>
      </c>
      <c r="P832" s="5"/>
      <c r="Q832" s="16">
        <v>0</v>
      </c>
      <c r="R832" s="5"/>
      <c r="S832" s="17">
        <v>44062</v>
      </c>
      <c r="T832" s="17">
        <v>44062</v>
      </c>
      <c r="U832" s="17">
        <v>44165</v>
      </c>
      <c r="V832" s="17">
        <v>44295</v>
      </c>
      <c r="W832" s="17">
        <v>44062</v>
      </c>
      <c r="X832" s="17">
        <v>44148</v>
      </c>
      <c r="Y832" t="s">
        <v>1178</v>
      </c>
      <c r="Z832" t="s">
        <v>825</v>
      </c>
      <c r="AA832" t="s">
        <v>1179</v>
      </c>
      <c r="AC832" s="16">
        <v>3</v>
      </c>
      <c r="AD832" t="s">
        <v>795</v>
      </c>
      <c r="AE832" t="s">
        <v>961</v>
      </c>
      <c r="AF832" t="s">
        <v>740</v>
      </c>
      <c r="AG832" t="s">
        <v>1036</v>
      </c>
      <c r="AH832" t="s">
        <v>1202</v>
      </c>
      <c r="AI832" t="s">
        <v>1203</v>
      </c>
      <c r="AJ832" t="s">
        <v>978</v>
      </c>
      <c r="AK832" t="s">
        <v>964</v>
      </c>
      <c r="AL832" t="s">
        <v>965</v>
      </c>
      <c r="AM832" t="s">
        <v>531</v>
      </c>
      <c r="AP832" t="s">
        <v>966</v>
      </c>
      <c r="AQ832" t="s">
        <v>967</v>
      </c>
      <c r="AR832" t="s">
        <v>968</v>
      </c>
      <c r="AS832" t="s">
        <v>969</v>
      </c>
      <c r="AT832" t="s">
        <v>970</v>
      </c>
      <c r="AU832" t="s">
        <v>3699</v>
      </c>
    </row>
    <row r="833" spans="2:47" ht="11" outlineLevel="1" x14ac:dyDescent="0.15">
      <c r="B833" t="s">
        <v>3700</v>
      </c>
      <c r="C833" t="s">
        <v>3701</v>
      </c>
      <c r="D833" t="s">
        <v>308</v>
      </c>
      <c r="E833" t="s">
        <v>854</v>
      </c>
      <c r="F833" t="s">
        <v>807</v>
      </c>
      <c r="G833" t="s">
        <v>959</v>
      </c>
      <c r="H833" t="s">
        <v>1903</v>
      </c>
      <c r="I833" t="s">
        <v>957</v>
      </c>
      <c r="J833" t="s">
        <v>660</v>
      </c>
      <c r="K833" t="s">
        <v>1702</v>
      </c>
      <c r="L833" t="s">
        <v>660</v>
      </c>
      <c r="M833" s="5">
        <v>242339</v>
      </c>
      <c r="N833" s="5">
        <v>242339</v>
      </c>
      <c r="O833" s="5">
        <v>242339</v>
      </c>
      <c r="P833" s="5"/>
      <c r="Q833" s="16">
        <v>0</v>
      </c>
      <c r="R833" s="5"/>
      <c r="S833" s="17">
        <v>44721</v>
      </c>
      <c r="T833" s="17">
        <v>44716</v>
      </c>
      <c r="U833" s="17">
        <v>45016</v>
      </c>
      <c r="V833" s="17">
        <v>45016</v>
      </c>
      <c r="W833" s="17">
        <v>44721</v>
      </c>
      <c r="X833" s="17">
        <v>44823</v>
      </c>
      <c r="Y833" t="s">
        <v>1178</v>
      </c>
      <c r="Z833" t="s">
        <v>825</v>
      </c>
      <c r="AA833" t="s">
        <v>1179</v>
      </c>
      <c r="AC833" s="16">
        <v>1</v>
      </c>
      <c r="AD833" t="s">
        <v>795</v>
      </c>
      <c r="AE833" t="s">
        <v>961</v>
      </c>
      <c r="AF833" t="s">
        <v>740</v>
      </c>
      <c r="AG833" t="s">
        <v>1036</v>
      </c>
      <c r="AH833" t="s">
        <v>1202</v>
      </c>
      <c r="AI833" t="s">
        <v>1203</v>
      </c>
      <c r="AJ833" t="s">
        <v>978</v>
      </c>
      <c r="AK833" t="s">
        <v>964</v>
      </c>
      <c r="AL833" t="s">
        <v>965</v>
      </c>
      <c r="AM833" t="s">
        <v>531</v>
      </c>
      <c r="AP833" t="s">
        <v>966</v>
      </c>
      <c r="AQ833" t="s">
        <v>967</v>
      </c>
      <c r="AR833" t="s">
        <v>968</v>
      </c>
      <c r="AS833" t="s">
        <v>969</v>
      </c>
      <c r="AT833" t="s">
        <v>970</v>
      </c>
      <c r="AU833" t="s">
        <v>3702</v>
      </c>
    </row>
    <row r="834" spans="2:47" ht="11" outlineLevel="1" x14ac:dyDescent="0.15">
      <c r="B834" t="s">
        <v>3703</v>
      </c>
      <c r="C834" t="s">
        <v>3704</v>
      </c>
      <c r="G834" t="s">
        <v>1140</v>
      </c>
      <c r="H834" t="s">
        <v>1141</v>
      </c>
      <c r="I834" t="s">
        <v>957</v>
      </c>
      <c r="J834" t="s">
        <v>672</v>
      </c>
      <c r="K834" t="s">
        <v>1513</v>
      </c>
      <c r="L834" t="s">
        <v>672</v>
      </c>
      <c r="M834" s="5">
        <v>241342</v>
      </c>
      <c r="N834" s="5">
        <v>241342</v>
      </c>
      <c r="O834" s="5">
        <v>241342</v>
      </c>
      <c r="P834" s="5"/>
      <c r="Q834" s="16">
        <v>0</v>
      </c>
      <c r="R834" s="5"/>
      <c r="S834" s="17">
        <v>45436</v>
      </c>
      <c r="T834" s="17">
        <v>45436</v>
      </c>
      <c r="U834" s="17">
        <v>45807</v>
      </c>
      <c r="V834" s="17">
        <v>45807</v>
      </c>
      <c r="W834" s="17">
        <v>45436</v>
      </c>
      <c r="X834" s="17">
        <v>45793</v>
      </c>
      <c r="Y834" t="s">
        <v>984</v>
      </c>
      <c r="Z834" t="s">
        <v>804</v>
      </c>
      <c r="AA834" t="s">
        <v>1000</v>
      </c>
      <c r="AC834" s="16">
        <v>1</v>
      </c>
      <c r="AD834" t="s">
        <v>3640</v>
      </c>
      <c r="AE834" t="s">
        <v>3641</v>
      </c>
      <c r="AF834" t="s">
        <v>750</v>
      </c>
      <c r="AG834" t="s">
        <v>1515</v>
      </c>
      <c r="AH834" t="s">
        <v>1058</v>
      </c>
      <c r="AI834" t="s">
        <v>1059</v>
      </c>
      <c r="AJ834" t="s">
        <v>978</v>
      </c>
      <c r="AK834" t="s">
        <v>1516</v>
      </c>
      <c r="AL834" t="s">
        <v>965</v>
      </c>
      <c r="AM834" t="s">
        <v>531</v>
      </c>
      <c r="AP834" t="s">
        <v>966</v>
      </c>
      <c r="AQ834" t="s">
        <v>967</v>
      </c>
      <c r="AR834" t="s">
        <v>968</v>
      </c>
      <c r="AS834" t="s">
        <v>969</v>
      </c>
      <c r="AT834" t="s">
        <v>970</v>
      </c>
      <c r="AU834" t="s">
        <v>3705</v>
      </c>
    </row>
    <row r="835" spans="2:47" ht="11" outlineLevel="1" x14ac:dyDescent="0.15">
      <c r="B835" t="s">
        <v>3706</v>
      </c>
      <c r="C835" t="s">
        <v>3707</v>
      </c>
      <c r="D835" t="s">
        <v>889</v>
      </c>
      <c r="E835" t="s">
        <v>854</v>
      </c>
      <c r="F835" t="s">
        <v>798</v>
      </c>
      <c r="G835" t="s">
        <v>959</v>
      </c>
      <c r="H835" t="s">
        <v>1903</v>
      </c>
      <c r="I835" t="s">
        <v>957</v>
      </c>
      <c r="J835" t="s">
        <v>685</v>
      </c>
      <c r="K835" t="s">
        <v>2058</v>
      </c>
      <c r="L835" t="s">
        <v>685</v>
      </c>
      <c r="M835" s="5">
        <v>240224.63</v>
      </c>
      <c r="N835" s="5">
        <v>240224.63</v>
      </c>
      <c r="O835" s="5">
        <v>240224.63</v>
      </c>
      <c r="P835" s="5"/>
      <c r="Q835" s="16">
        <v>0</v>
      </c>
      <c r="R835" s="5"/>
      <c r="S835" s="17">
        <v>45245</v>
      </c>
      <c r="T835" s="17">
        <v>45244</v>
      </c>
      <c r="U835" s="17">
        <v>45331</v>
      </c>
      <c r="V835" s="17">
        <v>45331</v>
      </c>
      <c r="W835" s="17">
        <v>45245</v>
      </c>
      <c r="X835" s="17">
        <v>45293</v>
      </c>
      <c r="Y835" t="s">
        <v>1543</v>
      </c>
      <c r="Z835" t="s">
        <v>826</v>
      </c>
      <c r="AA835" t="s">
        <v>1179</v>
      </c>
      <c r="AC835" s="16">
        <v>1</v>
      </c>
      <c r="AD835" t="s">
        <v>795</v>
      </c>
      <c r="AE835" t="s">
        <v>961</v>
      </c>
      <c r="AF835" t="s">
        <v>740</v>
      </c>
      <c r="AG835" t="s">
        <v>1036</v>
      </c>
      <c r="AH835" t="s">
        <v>1058</v>
      </c>
      <c r="AI835" t="s">
        <v>1059</v>
      </c>
      <c r="AJ835" t="s">
        <v>978</v>
      </c>
      <c r="AK835" t="s">
        <v>964</v>
      </c>
      <c r="AL835" t="s">
        <v>965</v>
      </c>
      <c r="AM835" t="s">
        <v>531</v>
      </c>
      <c r="AP835" t="s">
        <v>966</v>
      </c>
      <c r="AQ835" t="s">
        <v>967</v>
      </c>
      <c r="AR835" t="s">
        <v>968</v>
      </c>
      <c r="AS835" t="s">
        <v>969</v>
      </c>
      <c r="AT835" t="s">
        <v>970</v>
      </c>
      <c r="AU835" t="s">
        <v>3708</v>
      </c>
    </row>
    <row r="836" spans="2:47" ht="11" outlineLevel="1" x14ac:dyDescent="0.15">
      <c r="B836" t="s">
        <v>3709</v>
      </c>
      <c r="C836" t="s">
        <v>3710</v>
      </c>
      <c r="G836" t="s">
        <v>1140</v>
      </c>
      <c r="H836" t="s">
        <v>1141</v>
      </c>
      <c r="I836" t="s">
        <v>957</v>
      </c>
      <c r="J836" t="s">
        <v>682</v>
      </c>
      <c r="K836" t="s">
        <v>1729</v>
      </c>
      <c r="L836" t="s">
        <v>1703</v>
      </c>
      <c r="M836" s="5">
        <v>239358</v>
      </c>
      <c r="N836" s="5">
        <v>239358</v>
      </c>
      <c r="O836" s="5">
        <v>239358</v>
      </c>
      <c r="P836" s="5"/>
      <c r="Q836" s="16">
        <v>0</v>
      </c>
      <c r="R836" s="5"/>
      <c r="S836" s="17">
        <v>44455</v>
      </c>
      <c r="T836" s="17">
        <v>44455</v>
      </c>
      <c r="U836" s="17">
        <v>44575</v>
      </c>
      <c r="V836" s="17">
        <v>44575</v>
      </c>
      <c r="W836" s="17">
        <v>44455</v>
      </c>
      <c r="X836" s="17">
        <v>44523</v>
      </c>
      <c r="Y836" t="s">
        <v>1178</v>
      </c>
      <c r="Z836" t="s">
        <v>825</v>
      </c>
      <c r="AA836" t="s">
        <v>1179</v>
      </c>
      <c r="AC836" s="16">
        <v>1</v>
      </c>
      <c r="AD836" t="s">
        <v>795</v>
      </c>
      <c r="AE836" t="s">
        <v>961</v>
      </c>
      <c r="AF836" t="s">
        <v>740</v>
      </c>
      <c r="AG836" t="s">
        <v>1036</v>
      </c>
      <c r="AJ836" t="s">
        <v>963</v>
      </c>
      <c r="AK836" t="s">
        <v>964</v>
      </c>
      <c r="AL836" t="s">
        <v>965</v>
      </c>
      <c r="AM836" t="s">
        <v>531</v>
      </c>
      <c r="AP836" t="s">
        <v>966</v>
      </c>
      <c r="AQ836" t="s">
        <v>967</v>
      </c>
      <c r="AR836" t="s">
        <v>968</v>
      </c>
      <c r="AS836" t="s">
        <v>969</v>
      </c>
      <c r="AT836" t="s">
        <v>970</v>
      </c>
      <c r="AU836" t="s">
        <v>3711</v>
      </c>
    </row>
    <row r="837" spans="2:47" ht="11" outlineLevel="1" x14ac:dyDescent="0.15">
      <c r="B837" t="s">
        <v>3712</v>
      </c>
      <c r="C837" t="s">
        <v>3713</v>
      </c>
      <c r="D837" t="s">
        <v>302</v>
      </c>
      <c r="E837" t="s">
        <v>854</v>
      </c>
      <c r="F837" t="s">
        <v>807</v>
      </c>
      <c r="G837" t="s">
        <v>959</v>
      </c>
      <c r="H837" t="s">
        <v>1903</v>
      </c>
      <c r="I837" t="s">
        <v>957</v>
      </c>
      <c r="J837" t="s">
        <v>684</v>
      </c>
      <c r="K837" t="s">
        <v>1950</v>
      </c>
      <c r="L837" t="s">
        <v>684</v>
      </c>
      <c r="M837" s="5">
        <v>239136.1</v>
      </c>
      <c r="N837" s="5">
        <v>239136.1</v>
      </c>
      <c r="O837" s="5">
        <v>239136.1</v>
      </c>
      <c r="P837" s="5"/>
      <c r="Q837" s="16">
        <v>0</v>
      </c>
      <c r="R837" s="5"/>
      <c r="S837" s="17">
        <v>45862</v>
      </c>
      <c r="T837" s="17">
        <v>45863</v>
      </c>
      <c r="U837" s="17">
        <v>45961</v>
      </c>
      <c r="V837" s="17">
        <v>45961</v>
      </c>
      <c r="W837" s="17">
        <v>45862</v>
      </c>
      <c r="X837" s="17">
        <v>46065</v>
      </c>
      <c r="Y837" t="s">
        <v>1178</v>
      </c>
      <c r="Z837" t="s">
        <v>825</v>
      </c>
      <c r="AA837" t="s">
        <v>1179</v>
      </c>
      <c r="AC837" s="16">
        <v>1</v>
      </c>
      <c r="AD837" t="s">
        <v>795</v>
      </c>
      <c r="AE837" t="s">
        <v>961</v>
      </c>
      <c r="AF837" t="s">
        <v>748</v>
      </c>
      <c r="AG837" t="s">
        <v>1057</v>
      </c>
      <c r="AJ837" t="s">
        <v>963</v>
      </c>
      <c r="AK837" t="s">
        <v>964</v>
      </c>
      <c r="AL837" t="s">
        <v>965</v>
      </c>
      <c r="AM837" t="s">
        <v>531</v>
      </c>
      <c r="AP837" t="s">
        <v>966</v>
      </c>
      <c r="AQ837" t="s">
        <v>967</v>
      </c>
      <c r="AR837" t="s">
        <v>968</v>
      </c>
      <c r="AS837" t="s">
        <v>969</v>
      </c>
      <c r="AT837" t="s">
        <v>970</v>
      </c>
      <c r="AU837" t="s">
        <v>3714</v>
      </c>
    </row>
    <row r="838" spans="2:47" ht="11" outlineLevel="1" x14ac:dyDescent="0.15">
      <c r="B838" t="s">
        <v>3715</v>
      </c>
      <c r="C838" t="s">
        <v>3716</v>
      </c>
      <c r="G838" t="s">
        <v>1140</v>
      </c>
      <c r="H838" t="s">
        <v>1141</v>
      </c>
      <c r="I838" t="s">
        <v>957</v>
      </c>
      <c r="J838" t="s">
        <v>2913</v>
      </c>
      <c r="K838" t="s">
        <v>2914</v>
      </c>
      <c r="L838" t="s">
        <v>2913</v>
      </c>
      <c r="M838" s="5">
        <v>239066.34</v>
      </c>
      <c r="N838" s="5">
        <v>239066.34</v>
      </c>
      <c r="O838" s="5">
        <v>239066.34</v>
      </c>
      <c r="P838" s="5"/>
      <c r="Q838" s="16">
        <v>0</v>
      </c>
      <c r="R838" s="5"/>
      <c r="S838" s="17">
        <v>45546</v>
      </c>
      <c r="T838" s="17">
        <v>45544</v>
      </c>
      <c r="U838" s="17">
        <v>45909</v>
      </c>
      <c r="V838" s="17">
        <v>45909</v>
      </c>
      <c r="W838" s="17">
        <v>45546</v>
      </c>
      <c r="X838" s="17">
        <v>45819</v>
      </c>
      <c r="Y838" t="s">
        <v>1178</v>
      </c>
      <c r="Z838" t="s">
        <v>825</v>
      </c>
      <c r="AA838" t="s">
        <v>1179</v>
      </c>
      <c r="AC838" s="16">
        <v>3</v>
      </c>
      <c r="AD838" t="s">
        <v>795</v>
      </c>
      <c r="AE838" t="s">
        <v>961</v>
      </c>
      <c r="AF838" t="s">
        <v>740</v>
      </c>
      <c r="AG838" t="s">
        <v>1036</v>
      </c>
      <c r="AJ838" t="s">
        <v>963</v>
      </c>
      <c r="AK838" t="s">
        <v>964</v>
      </c>
      <c r="AL838" t="s">
        <v>965</v>
      </c>
      <c r="AM838" t="s">
        <v>531</v>
      </c>
      <c r="AP838" t="s">
        <v>966</v>
      </c>
      <c r="AQ838" t="s">
        <v>967</v>
      </c>
      <c r="AR838" t="s">
        <v>968</v>
      </c>
      <c r="AS838" t="s">
        <v>969</v>
      </c>
      <c r="AT838" t="s">
        <v>970</v>
      </c>
      <c r="AU838" t="s">
        <v>3717</v>
      </c>
    </row>
    <row r="839" spans="2:47" ht="11" outlineLevel="1" x14ac:dyDescent="0.15">
      <c r="B839" t="s">
        <v>3718</v>
      </c>
      <c r="C839" t="s">
        <v>3719</v>
      </c>
      <c r="G839" t="s">
        <v>1140</v>
      </c>
      <c r="H839" t="s">
        <v>1141</v>
      </c>
      <c r="I839" t="s">
        <v>957</v>
      </c>
      <c r="J839" t="s">
        <v>3720</v>
      </c>
      <c r="K839" t="s">
        <v>3721</v>
      </c>
      <c r="L839" t="s">
        <v>3720</v>
      </c>
      <c r="M839" s="5">
        <v>238895</v>
      </c>
      <c r="N839" s="5">
        <v>238895</v>
      </c>
      <c r="O839" s="5">
        <v>238895</v>
      </c>
      <c r="P839" s="5"/>
      <c r="Q839" s="16">
        <v>0</v>
      </c>
      <c r="R839" s="5"/>
      <c r="S839" s="17">
        <v>42629</v>
      </c>
      <c r="T839" s="17">
        <v>42629</v>
      </c>
      <c r="U839" s="17">
        <v>42656</v>
      </c>
      <c r="V839" s="17">
        <v>42656</v>
      </c>
      <c r="W839" s="17">
        <v>42629</v>
      </c>
      <c r="X839" s="17">
        <v>42629</v>
      </c>
      <c r="Y839" t="s">
        <v>1178</v>
      </c>
      <c r="Z839" t="s">
        <v>825</v>
      </c>
      <c r="AA839" t="s">
        <v>1179</v>
      </c>
      <c r="AC839" s="16">
        <v>1</v>
      </c>
      <c r="AD839" t="s">
        <v>887</v>
      </c>
      <c r="AE839" t="s">
        <v>2030</v>
      </c>
      <c r="AF839" t="s">
        <v>750</v>
      </c>
      <c r="AG839" t="s">
        <v>1515</v>
      </c>
      <c r="AJ839" t="s">
        <v>963</v>
      </c>
      <c r="AK839" t="s">
        <v>1516</v>
      </c>
      <c r="AL839" t="s">
        <v>1340</v>
      </c>
      <c r="AM839" t="s">
        <v>531</v>
      </c>
      <c r="AP839" t="s">
        <v>966</v>
      </c>
      <c r="AQ839" t="s">
        <v>967</v>
      </c>
      <c r="AR839" t="s">
        <v>968</v>
      </c>
      <c r="AS839" t="s">
        <v>969</v>
      </c>
      <c r="AT839" t="s">
        <v>970</v>
      </c>
      <c r="AU839" t="s">
        <v>3722</v>
      </c>
    </row>
    <row r="840" spans="2:47" ht="11" outlineLevel="1" x14ac:dyDescent="0.15">
      <c r="B840" t="s">
        <v>3723</v>
      </c>
      <c r="C840" t="s">
        <v>3724</v>
      </c>
      <c r="D840" t="s">
        <v>1410</v>
      </c>
      <c r="E840" t="s">
        <v>983</v>
      </c>
      <c r="F840" t="s">
        <v>798</v>
      </c>
      <c r="G840" t="s">
        <v>984</v>
      </c>
      <c r="H840" t="s">
        <v>985</v>
      </c>
      <c r="I840" t="s">
        <v>957</v>
      </c>
      <c r="J840" t="s">
        <v>1411</v>
      </c>
      <c r="K840" t="s">
        <v>1412</v>
      </c>
      <c r="L840" t="s">
        <v>1411</v>
      </c>
      <c r="M840" s="5">
        <v>237709.54</v>
      </c>
      <c r="N840" s="5">
        <v>237709.54</v>
      </c>
      <c r="O840" s="5">
        <v>237709.54</v>
      </c>
      <c r="P840" s="5"/>
      <c r="Q840" s="16">
        <v>0</v>
      </c>
      <c r="R840" s="5"/>
      <c r="S840" s="17">
        <v>43951</v>
      </c>
      <c r="T840" s="17">
        <v>43951</v>
      </c>
      <c r="U840" s="17">
        <v>44408</v>
      </c>
      <c r="V840" s="17">
        <v>44408</v>
      </c>
      <c r="W840" s="17">
        <v>43951</v>
      </c>
      <c r="X840" s="17">
        <v>45847</v>
      </c>
      <c r="Y840" t="s">
        <v>959</v>
      </c>
      <c r="Z840" t="s">
        <v>796</v>
      </c>
      <c r="AA840" t="s">
        <v>960</v>
      </c>
      <c r="AC840" s="16"/>
      <c r="AD840" t="s">
        <v>824</v>
      </c>
      <c r="AE840" t="s">
        <v>1130</v>
      </c>
      <c r="AF840" t="s">
        <v>752</v>
      </c>
      <c r="AG840" t="s">
        <v>1290</v>
      </c>
      <c r="AH840" t="s">
        <v>976</v>
      </c>
      <c r="AI840" t="s">
        <v>977</v>
      </c>
      <c r="AJ840" t="s">
        <v>978</v>
      </c>
      <c r="AK840" t="s">
        <v>1133</v>
      </c>
      <c r="AL840" t="s">
        <v>965</v>
      </c>
      <c r="AM840" t="s">
        <v>437</v>
      </c>
      <c r="AP840" t="s">
        <v>966</v>
      </c>
      <c r="AQ840" t="s">
        <v>967</v>
      </c>
      <c r="AR840" t="s">
        <v>968</v>
      </c>
      <c r="AS840" t="s">
        <v>969</v>
      </c>
      <c r="AT840" t="s">
        <v>970</v>
      </c>
      <c r="AU840" t="s">
        <v>3725</v>
      </c>
    </row>
    <row r="841" spans="2:47" ht="11" outlineLevel="1" x14ac:dyDescent="0.15">
      <c r="B841" t="s">
        <v>3726</v>
      </c>
      <c r="C841" t="s">
        <v>3727</v>
      </c>
      <c r="G841" t="s">
        <v>1140</v>
      </c>
      <c r="H841" t="s">
        <v>1141</v>
      </c>
      <c r="I841" t="s">
        <v>957</v>
      </c>
      <c r="J841" t="s">
        <v>669</v>
      </c>
      <c r="K841" t="s">
        <v>1498</v>
      </c>
      <c r="L841" t="s">
        <v>669</v>
      </c>
      <c r="M841" s="5">
        <v>237615</v>
      </c>
      <c r="N841" s="5">
        <v>237615</v>
      </c>
      <c r="O841" s="5">
        <v>237615</v>
      </c>
      <c r="P841" s="5"/>
      <c r="Q841" s="16">
        <v>0</v>
      </c>
      <c r="R841" s="5"/>
      <c r="S841" s="17">
        <v>42566</v>
      </c>
      <c r="T841" s="17">
        <v>42566</v>
      </c>
      <c r="U841" s="17">
        <v>42704</v>
      </c>
      <c r="V841" s="17">
        <v>42704</v>
      </c>
      <c r="W841" s="17">
        <v>42566</v>
      </c>
      <c r="X841" s="17">
        <v>42863</v>
      </c>
      <c r="Y841" t="s">
        <v>1178</v>
      </c>
      <c r="Z841" t="s">
        <v>825</v>
      </c>
      <c r="AA841" t="s">
        <v>1179</v>
      </c>
      <c r="AC841" s="16">
        <v>1</v>
      </c>
      <c r="AD841" t="s">
        <v>795</v>
      </c>
      <c r="AE841" t="s">
        <v>961</v>
      </c>
      <c r="AF841" t="s">
        <v>739</v>
      </c>
      <c r="AG841" t="s">
        <v>993</v>
      </c>
      <c r="AJ841" t="s">
        <v>963</v>
      </c>
      <c r="AK841" t="s">
        <v>996</v>
      </c>
      <c r="AL841" t="s">
        <v>965</v>
      </c>
      <c r="AM841" t="s">
        <v>531</v>
      </c>
      <c r="AP841" t="s">
        <v>966</v>
      </c>
      <c r="AQ841" t="s">
        <v>967</v>
      </c>
      <c r="AR841" t="s">
        <v>968</v>
      </c>
      <c r="AS841" t="s">
        <v>969</v>
      </c>
      <c r="AT841" t="s">
        <v>970</v>
      </c>
      <c r="AU841" t="s">
        <v>3728</v>
      </c>
    </row>
    <row r="842" spans="2:47" ht="11" outlineLevel="1" x14ac:dyDescent="0.15">
      <c r="B842" t="s">
        <v>3729</v>
      </c>
      <c r="C842" t="s">
        <v>3730</v>
      </c>
      <c r="G842" t="s">
        <v>1140</v>
      </c>
      <c r="H842" t="s">
        <v>1141</v>
      </c>
      <c r="I842" t="s">
        <v>957</v>
      </c>
      <c r="J842" t="s">
        <v>2385</v>
      </c>
      <c r="K842" t="s">
        <v>2386</v>
      </c>
      <c r="L842" t="s">
        <v>2387</v>
      </c>
      <c r="M842" s="5">
        <v>236544.8</v>
      </c>
      <c r="N842" s="5">
        <v>236544.8</v>
      </c>
      <c r="O842" s="5">
        <v>236544.8</v>
      </c>
      <c r="P842" s="5"/>
      <c r="Q842" s="16">
        <v>0</v>
      </c>
      <c r="R842" s="5"/>
      <c r="S842" s="17">
        <v>42922</v>
      </c>
      <c r="T842" s="17">
        <v>42922</v>
      </c>
      <c r="U842" s="17">
        <v>43081</v>
      </c>
      <c r="V842" s="17">
        <v>43081</v>
      </c>
      <c r="W842" s="17">
        <v>42922</v>
      </c>
      <c r="X842" s="17">
        <v>43061</v>
      </c>
      <c r="Y842" t="s">
        <v>1178</v>
      </c>
      <c r="Z842" t="s">
        <v>825</v>
      </c>
      <c r="AA842" t="s">
        <v>1179</v>
      </c>
      <c r="AC842" s="16">
        <v>3</v>
      </c>
      <c r="AD842" t="s">
        <v>795</v>
      </c>
      <c r="AE842" t="s">
        <v>961</v>
      </c>
      <c r="AF842" t="s">
        <v>750</v>
      </c>
      <c r="AG842" t="s">
        <v>1515</v>
      </c>
      <c r="AJ842" t="s">
        <v>963</v>
      </c>
      <c r="AK842" t="s">
        <v>1671</v>
      </c>
      <c r="AL842" t="s">
        <v>965</v>
      </c>
      <c r="AM842" t="s">
        <v>531</v>
      </c>
      <c r="AP842" t="s">
        <v>966</v>
      </c>
      <c r="AQ842" t="s">
        <v>967</v>
      </c>
      <c r="AR842" t="s">
        <v>968</v>
      </c>
      <c r="AS842" t="s">
        <v>969</v>
      </c>
      <c r="AT842" t="s">
        <v>970</v>
      </c>
      <c r="AU842" t="s">
        <v>3731</v>
      </c>
    </row>
    <row r="843" spans="2:47" ht="11" outlineLevel="1" x14ac:dyDescent="0.15">
      <c r="B843" t="s">
        <v>3732</v>
      </c>
      <c r="C843" t="s">
        <v>3733</v>
      </c>
      <c r="G843" t="s">
        <v>1140</v>
      </c>
      <c r="H843" t="s">
        <v>1141</v>
      </c>
      <c r="I843" t="s">
        <v>957</v>
      </c>
      <c r="J843" t="s">
        <v>3272</v>
      </c>
      <c r="K843" t="s">
        <v>3273</v>
      </c>
      <c r="L843" t="s">
        <v>3272</v>
      </c>
      <c r="M843" s="5">
        <v>236108</v>
      </c>
      <c r="N843" s="5">
        <v>236108</v>
      </c>
      <c r="O843" s="5">
        <v>236108</v>
      </c>
      <c r="P843" s="5"/>
      <c r="Q843" s="16">
        <v>0</v>
      </c>
      <c r="R843" s="5"/>
      <c r="S843" s="17">
        <v>44831</v>
      </c>
      <c r="T843" s="17">
        <v>44831</v>
      </c>
      <c r="U843" s="17">
        <v>45072</v>
      </c>
      <c r="V843" s="17">
        <v>45072</v>
      </c>
      <c r="W843" s="17">
        <v>44831</v>
      </c>
      <c r="X843" s="17">
        <v>45008</v>
      </c>
      <c r="Y843" t="s">
        <v>1178</v>
      </c>
      <c r="Z843" t="s">
        <v>825</v>
      </c>
      <c r="AA843" t="s">
        <v>1179</v>
      </c>
      <c r="AC843" s="16">
        <v>7</v>
      </c>
      <c r="AD843" t="s">
        <v>795</v>
      </c>
      <c r="AE843" t="s">
        <v>961</v>
      </c>
      <c r="AF843" t="s">
        <v>760</v>
      </c>
      <c r="AG843" t="s">
        <v>1223</v>
      </c>
      <c r="AJ843" t="s">
        <v>963</v>
      </c>
      <c r="AK843" t="s">
        <v>964</v>
      </c>
      <c r="AL843" t="s">
        <v>1340</v>
      </c>
      <c r="AM843" t="s">
        <v>531</v>
      </c>
      <c r="AP843" t="s">
        <v>966</v>
      </c>
      <c r="AQ843" t="s">
        <v>967</v>
      </c>
      <c r="AR843" t="s">
        <v>968</v>
      </c>
      <c r="AS843" t="s">
        <v>969</v>
      </c>
      <c r="AT843" t="s">
        <v>970</v>
      </c>
      <c r="AU843" t="s">
        <v>3734</v>
      </c>
    </row>
    <row r="844" spans="2:47" ht="11" outlineLevel="1" x14ac:dyDescent="0.15">
      <c r="B844" t="s">
        <v>3735</v>
      </c>
      <c r="C844" t="s">
        <v>3736</v>
      </c>
      <c r="D844" t="s">
        <v>3737</v>
      </c>
      <c r="E844" t="s">
        <v>1599</v>
      </c>
      <c r="F844" t="s">
        <v>807</v>
      </c>
      <c r="G844" t="s">
        <v>984</v>
      </c>
      <c r="H844" t="s">
        <v>985</v>
      </c>
      <c r="I844" t="s">
        <v>957</v>
      </c>
      <c r="J844" t="s">
        <v>3738</v>
      </c>
      <c r="K844" t="s">
        <v>3739</v>
      </c>
      <c r="L844" t="s">
        <v>3738</v>
      </c>
      <c r="M844" s="5">
        <v>235880</v>
      </c>
      <c r="N844" s="5">
        <v>235880</v>
      </c>
      <c r="O844" s="5">
        <v>235880</v>
      </c>
      <c r="P844" s="5"/>
      <c r="Q844" s="16">
        <v>0</v>
      </c>
      <c r="R844" s="5"/>
      <c r="S844" s="17">
        <v>43684</v>
      </c>
      <c r="T844" s="17">
        <v>43684</v>
      </c>
      <c r="U844" s="17">
        <v>43924</v>
      </c>
      <c r="V844" s="17">
        <v>43924</v>
      </c>
      <c r="W844" s="17">
        <v>43684</v>
      </c>
      <c r="X844" s="17">
        <v>43815</v>
      </c>
      <c r="Y844" t="s">
        <v>959</v>
      </c>
      <c r="Z844" t="s">
        <v>796</v>
      </c>
      <c r="AA844" t="s">
        <v>1023</v>
      </c>
      <c r="AB844" t="s">
        <v>1024</v>
      </c>
      <c r="AC844" s="16">
        <v>3</v>
      </c>
      <c r="AD844" t="s">
        <v>795</v>
      </c>
      <c r="AE844" t="s">
        <v>961</v>
      </c>
      <c r="AF844" t="s">
        <v>737</v>
      </c>
      <c r="AG844" t="s">
        <v>975</v>
      </c>
      <c r="AJ844" t="s">
        <v>963</v>
      </c>
      <c r="AK844" t="s">
        <v>1504</v>
      </c>
      <c r="AL844" t="s">
        <v>1340</v>
      </c>
      <c r="AM844" t="s">
        <v>531</v>
      </c>
      <c r="AP844" t="s">
        <v>966</v>
      </c>
      <c r="AQ844" t="s">
        <v>967</v>
      </c>
      <c r="AR844" t="s">
        <v>968</v>
      </c>
      <c r="AS844" t="s">
        <v>969</v>
      </c>
      <c r="AT844" t="s">
        <v>970</v>
      </c>
      <c r="AU844" t="s">
        <v>3740</v>
      </c>
    </row>
    <row r="845" spans="2:47" ht="11" outlineLevel="1" x14ac:dyDescent="0.15">
      <c r="B845" t="s">
        <v>3741</v>
      </c>
      <c r="C845" t="s">
        <v>3742</v>
      </c>
      <c r="G845" t="s">
        <v>1140</v>
      </c>
      <c r="H845" t="s">
        <v>1141</v>
      </c>
      <c r="I845" t="s">
        <v>957</v>
      </c>
      <c r="J845" t="s">
        <v>3688</v>
      </c>
      <c r="K845" t="s">
        <v>3689</v>
      </c>
      <c r="L845" t="s">
        <v>3688</v>
      </c>
      <c r="M845" s="5">
        <v>235755.94</v>
      </c>
      <c r="N845" s="5">
        <v>235755.94</v>
      </c>
      <c r="O845" s="5">
        <v>235755.94</v>
      </c>
      <c r="P845" s="5"/>
      <c r="Q845" s="16">
        <v>0</v>
      </c>
      <c r="R845" s="5"/>
      <c r="S845" s="17">
        <v>42270</v>
      </c>
      <c r="T845" s="17">
        <v>42268</v>
      </c>
      <c r="U845" s="17">
        <v>42448</v>
      </c>
      <c r="V845" s="17">
        <v>42448</v>
      </c>
      <c r="W845" s="17">
        <v>42270</v>
      </c>
      <c r="X845" s="17">
        <v>42643</v>
      </c>
      <c r="Y845" t="s">
        <v>1178</v>
      </c>
      <c r="Z845" t="s">
        <v>825</v>
      </c>
      <c r="AA845" t="s">
        <v>1179</v>
      </c>
      <c r="AC845" s="16">
        <v>2</v>
      </c>
      <c r="AD845" t="s">
        <v>803</v>
      </c>
      <c r="AE845" t="s">
        <v>974</v>
      </c>
      <c r="AF845" t="s">
        <v>738</v>
      </c>
      <c r="AG845" t="s">
        <v>988</v>
      </c>
      <c r="AJ845" t="s">
        <v>963</v>
      </c>
      <c r="AK845" t="s">
        <v>1928</v>
      </c>
      <c r="AL845" t="s">
        <v>1340</v>
      </c>
      <c r="AM845" t="s">
        <v>531</v>
      </c>
      <c r="AP845" t="s">
        <v>966</v>
      </c>
      <c r="AQ845" t="s">
        <v>967</v>
      </c>
      <c r="AR845" t="s">
        <v>968</v>
      </c>
      <c r="AS845" t="s">
        <v>969</v>
      </c>
      <c r="AT845" t="s">
        <v>970</v>
      </c>
      <c r="AU845" t="s">
        <v>3743</v>
      </c>
    </row>
    <row r="846" spans="2:47" ht="11" outlineLevel="1" x14ac:dyDescent="0.15">
      <c r="B846" t="s">
        <v>3744</v>
      </c>
      <c r="C846" t="s">
        <v>3745</v>
      </c>
      <c r="G846" t="s">
        <v>1140</v>
      </c>
      <c r="H846" t="s">
        <v>1141</v>
      </c>
      <c r="I846" t="s">
        <v>957</v>
      </c>
      <c r="J846" t="s">
        <v>672</v>
      </c>
      <c r="K846" t="s">
        <v>1513</v>
      </c>
      <c r="L846" t="s">
        <v>672</v>
      </c>
      <c r="M846" s="5">
        <v>235669</v>
      </c>
      <c r="N846" s="5">
        <v>235669</v>
      </c>
      <c r="O846" s="5">
        <v>235669</v>
      </c>
      <c r="P846" s="5">
        <v>129198</v>
      </c>
      <c r="Q846" s="16">
        <v>0</v>
      </c>
      <c r="R846" s="5"/>
      <c r="S846" s="17">
        <v>45001</v>
      </c>
      <c r="T846" s="17">
        <v>45001</v>
      </c>
      <c r="U846" s="17">
        <v>45688</v>
      </c>
      <c r="V846" s="17">
        <v>46053</v>
      </c>
      <c r="W846" s="17">
        <v>45001</v>
      </c>
      <c r="X846" s="17">
        <v>45498</v>
      </c>
      <c r="Y846" t="s">
        <v>984</v>
      </c>
      <c r="Z846" t="s">
        <v>804</v>
      </c>
      <c r="AA846" t="s">
        <v>1000</v>
      </c>
      <c r="AC846" s="16">
        <v>1</v>
      </c>
      <c r="AD846" t="s">
        <v>3640</v>
      </c>
      <c r="AE846" t="s">
        <v>3641</v>
      </c>
      <c r="AF846" t="s">
        <v>750</v>
      </c>
      <c r="AG846" t="s">
        <v>1515</v>
      </c>
      <c r="AH846" t="s">
        <v>1058</v>
      </c>
      <c r="AI846" t="s">
        <v>1059</v>
      </c>
      <c r="AJ846" t="s">
        <v>978</v>
      </c>
      <c r="AK846" t="s">
        <v>1516</v>
      </c>
      <c r="AL846" t="s">
        <v>965</v>
      </c>
      <c r="AM846" t="s">
        <v>531</v>
      </c>
      <c r="AP846" t="s">
        <v>966</v>
      </c>
      <c r="AQ846" t="s">
        <v>967</v>
      </c>
      <c r="AR846" t="s">
        <v>968</v>
      </c>
      <c r="AS846" t="s">
        <v>969</v>
      </c>
      <c r="AT846" t="s">
        <v>970</v>
      </c>
      <c r="AU846" t="s">
        <v>3746</v>
      </c>
    </row>
    <row r="847" spans="2:47" ht="11" outlineLevel="1" x14ac:dyDescent="0.15">
      <c r="B847" t="s">
        <v>3747</v>
      </c>
      <c r="C847" t="s">
        <v>3748</v>
      </c>
      <c r="D847" t="s">
        <v>3749</v>
      </c>
      <c r="E847" t="s">
        <v>854</v>
      </c>
      <c r="F847" t="s">
        <v>798</v>
      </c>
      <c r="G847" t="s">
        <v>959</v>
      </c>
      <c r="H847" t="s">
        <v>1903</v>
      </c>
      <c r="I847" t="s">
        <v>957</v>
      </c>
      <c r="J847" t="s">
        <v>685</v>
      </c>
      <c r="K847" t="s">
        <v>2058</v>
      </c>
      <c r="L847" t="s">
        <v>685</v>
      </c>
      <c r="M847" s="5">
        <v>235571</v>
      </c>
      <c r="N847" s="5">
        <v>235571</v>
      </c>
      <c r="O847" s="5">
        <v>235571</v>
      </c>
      <c r="P847" s="5"/>
      <c r="Q847" s="16">
        <v>0</v>
      </c>
      <c r="R847" s="5"/>
      <c r="S847" s="17">
        <v>45744</v>
      </c>
      <c r="T847" s="17">
        <v>45744</v>
      </c>
      <c r="U847" s="17">
        <v>45761</v>
      </c>
      <c r="V847" s="17">
        <v>45761</v>
      </c>
      <c r="W847" s="17">
        <v>45744</v>
      </c>
      <c r="X847" s="17">
        <v>45744</v>
      </c>
      <c r="Y847" t="s">
        <v>1543</v>
      </c>
      <c r="Z847" t="s">
        <v>826</v>
      </c>
      <c r="AA847" t="s">
        <v>1179</v>
      </c>
      <c r="AC847" s="16">
        <v>1</v>
      </c>
      <c r="AD847" t="s">
        <v>795</v>
      </c>
      <c r="AE847" t="s">
        <v>961</v>
      </c>
      <c r="AF847" t="s">
        <v>763</v>
      </c>
      <c r="AG847" t="s">
        <v>1137</v>
      </c>
      <c r="AJ847" t="s">
        <v>963</v>
      </c>
      <c r="AK847" t="s">
        <v>964</v>
      </c>
      <c r="AL847" t="s">
        <v>965</v>
      </c>
      <c r="AM847" t="s">
        <v>531</v>
      </c>
      <c r="AP847" t="s">
        <v>966</v>
      </c>
      <c r="AQ847" t="s">
        <v>967</v>
      </c>
      <c r="AR847" t="s">
        <v>968</v>
      </c>
      <c r="AS847" t="s">
        <v>969</v>
      </c>
      <c r="AT847" t="s">
        <v>970</v>
      </c>
      <c r="AU847" t="s">
        <v>3750</v>
      </c>
    </row>
    <row r="848" spans="2:47" ht="11" outlineLevel="1" x14ac:dyDescent="0.15">
      <c r="B848" t="s">
        <v>3751</v>
      </c>
      <c r="C848" t="s">
        <v>3752</v>
      </c>
      <c r="G848" t="s">
        <v>955</v>
      </c>
      <c r="H848" t="s">
        <v>956</v>
      </c>
      <c r="I848" t="s">
        <v>957</v>
      </c>
      <c r="J848" t="s">
        <v>634</v>
      </c>
      <c r="K848" t="s">
        <v>1670</v>
      </c>
      <c r="L848" t="s">
        <v>634</v>
      </c>
      <c r="M848" s="5">
        <v>235566.57</v>
      </c>
      <c r="N848" s="5">
        <v>235566.57</v>
      </c>
      <c r="O848" s="5">
        <v>235566.57</v>
      </c>
      <c r="P848" s="5"/>
      <c r="Q848" s="16">
        <v>0</v>
      </c>
      <c r="R848" s="5"/>
      <c r="S848" s="17">
        <v>44455</v>
      </c>
      <c r="T848" s="17">
        <v>44455</v>
      </c>
      <c r="U848" s="17">
        <v>44673</v>
      </c>
      <c r="V848" s="17">
        <v>44673</v>
      </c>
      <c r="W848" s="17">
        <v>44455</v>
      </c>
      <c r="X848" s="17">
        <v>44707</v>
      </c>
      <c r="Y848" t="s">
        <v>1178</v>
      </c>
      <c r="Z848" t="s">
        <v>825</v>
      </c>
      <c r="AA848" t="s">
        <v>1179</v>
      </c>
      <c r="AC848" s="16">
        <v>2</v>
      </c>
      <c r="AD848" t="s">
        <v>795</v>
      </c>
      <c r="AE848" t="s">
        <v>961</v>
      </c>
      <c r="AF848" t="s">
        <v>750</v>
      </c>
      <c r="AG848" t="s">
        <v>1515</v>
      </c>
      <c r="AH848" t="s">
        <v>1058</v>
      </c>
      <c r="AI848" t="s">
        <v>1059</v>
      </c>
      <c r="AJ848" t="s">
        <v>978</v>
      </c>
      <c r="AK848" t="s">
        <v>1671</v>
      </c>
      <c r="AL848" t="s">
        <v>965</v>
      </c>
      <c r="AM848" t="s">
        <v>531</v>
      </c>
      <c r="AP848" t="s">
        <v>966</v>
      </c>
      <c r="AQ848" t="s">
        <v>967</v>
      </c>
      <c r="AR848" t="s">
        <v>968</v>
      </c>
      <c r="AS848" t="s">
        <v>969</v>
      </c>
      <c r="AT848" t="s">
        <v>970</v>
      </c>
      <c r="AU848" t="s">
        <v>3753</v>
      </c>
    </row>
    <row r="849" spans="2:47" ht="11" outlineLevel="1" x14ac:dyDescent="0.15">
      <c r="B849" t="s">
        <v>3754</v>
      </c>
      <c r="C849" t="s">
        <v>3755</v>
      </c>
      <c r="D849" t="s">
        <v>890</v>
      </c>
      <c r="E849" t="s">
        <v>835</v>
      </c>
      <c r="F849" t="s">
        <v>807</v>
      </c>
      <c r="G849" t="s">
        <v>984</v>
      </c>
      <c r="H849" t="s">
        <v>985</v>
      </c>
      <c r="I849" t="s">
        <v>957</v>
      </c>
      <c r="J849" t="s">
        <v>685</v>
      </c>
      <c r="K849" t="s">
        <v>2058</v>
      </c>
      <c r="L849" t="s">
        <v>685</v>
      </c>
      <c r="M849" s="5">
        <v>235440</v>
      </c>
      <c r="N849" s="5">
        <v>235440</v>
      </c>
      <c r="O849" s="5">
        <v>235440</v>
      </c>
      <c r="P849" s="5"/>
      <c r="Q849" s="16">
        <v>0</v>
      </c>
      <c r="R849" s="5"/>
      <c r="S849" s="17">
        <v>43518</v>
      </c>
      <c r="T849" s="17">
        <v>43518</v>
      </c>
      <c r="U849" s="17">
        <v>43607</v>
      </c>
      <c r="V849" s="17">
        <v>43607</v>
      </c>
      <c r="W849" s="17">
        <v>43518</v>
      </c>
      <c r="X849" s="17">
        <v>43676</v>
      </c>
      <c r="Y849" t="s">
        <v>1543</v>
      </c>
      <c r="Z849" t="s">
        <v>826</v>
      </c>
      <c r="AA849" t="s">
        <v>1179</v>
      </c>
      <c r="AC849" s="16">
        <v>1</v>
      </c>
      <c r="AD849" t="s">
        <v>795</v>
      </c>
      <c r="AE849" t="s">
        <v>961</v>
      </c>
      <c r="AF849" t="s">
        <v>740</v>
      </c>
      <c r="AG849" t="s">
        <v>1036</v>
      </c>
      <c r="AJ849" t="s">
        <v>963</v>
      </c>
      <c r="AK849" t="s">
        <v>964</v>
      </c>
      <c r="AL849" t="s">
        <v>965</v>
      </c>
      <c r="AM849" t="s">
        <v>531</v>
      </c>
      <c r="AP849" t="s">
        <v>966</v>
      </c>
      <c r="AQ849" t="s">
        <v>967</v>
      </c>
      <c r="AR849" t="s">
        <v>968</v>
      </c>
      <c r="AS849" t="s">
        <v>969</v>
      </c>
      <c r="AT849" t="s">
        <v>970</v>
      </c>
      <c r="AU849" t="s">
        <v>3756</v>
      </c>
    </row>
    <row r="850" spans="2:47" ht="11" outlineLevel="1" x14ac:dyDescent="0.15">
      <c r="B850" t="s">
        <v>3757</v>
      </c>
      <c r="C850" t="s">
        <v>3758</v>
      </c>
      <c r="D850" t="s">
        <v>331</v>
      </c>
      <c r="E850" t="s">
        <v>983</v>
      </c>
      <c r="F850" t="s">
        <v>807</v>
      </c>
      <c r="G850" t="s">
        <v>984</v>
      </c>
      <c r="H850" t="s">
        <v>985</v>
      </c>
      <c r="I850" t="s">
        <v>957</v>
      </c>
      <c r="J850" t="s">
        <v>622</v>
      </c>
      <c r="K850" t="s">
        <v>1959</v>
      </c>
      <c r="L850" t="s">
        <v>622</v>
      </c>
      <c r="M850" s="5">
        <v>234586.1</v>
      </c>
      <c r="N850" s="5">
        <v>234586.1</v>
      </c>
      <c r="O850" s="5">
        <v>234586.1</v>
      </c>
      <c r="P850" s="5"/>
      <c r="Q850" s="16">
        <v>0</v>
      </c>
      <c r="R850" s="5"/>
      <c r="S850" s="17">
        <v>43434</v>
      </c>
      <c r="T850" s="17">
        <v>43434</v>
      </c>
      <c r="U850" s="17">
        <v>43483</v>
      </c>
      <c r="V850" s="17">
        <v>43483</v>
      </c>
      <c r="W850" s="17">
        <v>43434</v>
      </c>
      <c r="X850" s="17">
        <v>43538</v>
      </c>
      <c r="Y850" t="s">
        <v>955</v>
      </c>
      <c r="Z850" t="s">
        <v>818</v>
      </c>
      <c r="AA850" t="s">
        <v>1023</v>
      </c>
      <c r="AB850" t="s">
        <v>1024</v>
      </c>
      <c r="AC850" s="16">
        <v>3</v>
      </c>
      <c r="AD850" t="s">
        <v>795</v>
      </c>
      <c r="AE850" t="s">
        <v>961</v>
      </c>
      <c r="AF850" t="s">
        <v>739</v>
      </c>
      <c r="AG850" t="s">
        <v>993</v>
      </c>
      <c r="AH850" t="s">
        <v>1193</v>
      </c>
      <c r="AI850" t="s">
        <v>1194</v>
      </c>
      <c r="AJ850" t="s">
        <v>978</v>
      </c>
      <c r="AK850" t="s">
        <v>996</v>
      </c>
      <c r="AL850" t="s">
        <v>965</v>
      </c>
      <c r="AM850" t="s">
        <v>456</v>
      </c>
      <c r="AP850" t="s">
        <v>966</v>
      </c>
      <c r="AQ850" t="s">
        <v>967</v>
      </c>
      <c r="AR850" t="s">
        <v>968</v>
      </c>
      <c r="AS850" t="s">
        <v>969</v>
      </c>
      <c r="AT850" t="s">
        <v>970</v>
      </c>
      <c r="AU850" t="s">
        <v>3759</v>
      </c>
    </row>
    <row r="851" spans="2:47" ht="11" outlineLevel="1" x14ac:dyDescent="0.15">
      <c r="B851" t="s">
        <v>3760</v>
      </c>
      <c r="C851" t="s">
        <v>3761</v>
      </c>
      <c r="G851" t="s">
        <v>1140</v>
      </c>
      <c r="H851" t="s">
        <v>1141</v>
      </c>
      <c r="I851" t="s">
        <v>957</v>
      </c>
      <c r="J851" t="s">
        <v>685</v>
      </c>
      <c r="K851" t="s">
        <v>2058</v>
      </c>
      <c r="L851" t="s">
        <v>685</v>
      </c>
      <c r="M851" s="5">
        <v>234253</v>
      </c>
      <c r="N851" s="5">
        <v>234253</v>
      </c>
      <c r="O851" s="5">
        <v>237953</v>
      </c>
      <c r="P851" s="5">
        <v>234003</v>
      </c>
      <c r="Q851" s="16">
        <v>0</v>
      </c>
      <c r="R851" s="5"/>
      <c r="S851" s="17">
        <v>44270</v>
      </c>
      <c r="T851" s="17">
        <v>44270</v>
      </c>
      <c r="U851" s="17">
        <v>44427</v>
      </c>
      <c r="V851" s="17">
        <v>44427</v>
      </c>
      <c r="W851" s="17">
        <v>44270</v>
      </c>
      <c r="X851" s="17">
        <v>44602</v>
      </c>
      <c r="Y851" t="s">
        <v>1178</v>
      </c>
      <c r="Z851" t="s">
        <v>825</v>
      </c>
      <c r="AA851" t="s">
        <v>1179</v>
      </c>
      <c r="AC851" s="16">
        <v>4</v>
      </c>
      <c r="AD851" t="s">
        <v>795</v>
      </c>
      <c r="AE851" t="s">
        <v>961</v>
      </c>
      <c r="AF851" t="s">
        <v>740</v>
      </c>
      <c r="AG851" t="s">
        <v>1036</v>
      </c>
      <c r="AH851" t="s">
        <v>1202</v>
      </c>
      <c r="AI851" t="s">
        <v>1203</v>
      </c>
      <c r="AJ851" t="s">
        <v>978</v>
      </c>
      <c r="AK851" t="s">
        <v>964</v>
      </c>
      <c r="AL851" t="s">
        <v>965</v>
      </c>
      <c r="AM851" t="s">
        <v>531</v>
      </c>
      <c r="AP851" t="s">
        <v>966</v>
      </c>
      <c r="AQ851" t="s">
        <v>967</v>
      </c>
      <c r="AR851" t="s">
        <v>968</v>
      </c>
      <c r="AS851" t="s">
        <v>969</v>
      </c>
      <c r="AT851" t="s">
        <v>970</v>
      </c>
      <c r="AU851" t="s">
        <v>3762</v>
      </c>
    </row>
    <row r="852" spans="2:47" ht="11" outlineLevel="1" x14ac:dyDescent="0.15">
      <c r="B852" t="s">
        <v>3763</v>
      </c>
      <c r="C852" t="s">
        <v>3764</v>
      </c>
      <c r="G852" t="s">
        <v>1140</v>
      </c>
      <c r="H852" t="s">
        <v>1141</v>
      </c>
      <c r="I852" t="s">
        <v>957</v>
      </c>
      <c r="J852" t="s">
        <v>2712</v>
      </c>
      <c r="K852" t="s">
        <v>2713</v>
      </c>
      <c r="L852" t="s">
        <v>2712</v>
      </c>
      <c r="M852" s="5">
        <v>233945</v>
      </c>
      <c r="N852" s="5">
        <v>233945</v>
      </c>
      <c r="O852" s="5">
        <v>233945</v>
      </c>
      <c r="P852" s="5"/>
      <c r="Q852" s="16">
        <v>0</v>
      </c>
      <c r="R852" s="5"/>
      <c r="S852" s="17">
        <v>45246</v>
      </c>
      <c r="T852" s="17">
        <v>45254</v>
      </c>
      <c r="U852" s="17">
        <v>45429</v>
      </c>
      <c r="V852" s="17">
        <v>45429</v>
      </c>
      <c r="W852" s="17">
        <v>45246</v>
      </c>
      <c r="X852" s="17">
        <v>45246</v>
      </c>
      <c r="Y852" t="s">
        <v>984</v>
      </c>
      <c r="Z852" t="s">
        <v>804</v>
      </c>
      <c r="AA852" t="s">
        <v>1000</v>
      </c>
      <c r="AC852" s="16">
        <v>1</v>
      </c>
      <c r="AD852" t="s">
        <v>795</v>
      </c>
      <c r="AE852" t="s">
        <v>961</v>
      </c>
      <c r="AF852" t="s">
        <v>748</v>
      </c>
      <c r="AG852" t="s">
        <v>1057</v>
      </c>
      <c r="AH852" t="s">
        <v>1058</v>
      </c>
      <c r="AI852" t="s">
        <v>1059</v>
      </c>
      <c r="AJ852" t="s">
        <v>978</v>
      </c>
      <c r="AK852" t="s">
        <v>964</v>
      </c>
      <c r="AL852" t="s">
        <v>965</v>
      </c>
      <c r="AM852" t="s">
        <v>531</v>
      </c>
      <c r="AP852" t="s">
        <v>966</v>
      </c>
      <c r="AQ852" t="s">
        <v>967</v>
      </c>
      <c r="AR852" t="s">
        <v>968</v>
      </c>
      <c r="AS852" t="s">
        <v>969</v>
      </c>
      <c r="AT852" t="s">
        <v>970</v>
      </c>
      <c r="AU852" t="s">
        <v>3765</v>
      </c>
    </row>
    <row r="853" spans="2:47" ht="11" outlineLevel="1" x14ac:dyDescent="0.15">
      <c r="B853" t="s">
        <v>3766</v>
      </c>
      <c r="C853" t="s">
        <v>3767</v>
      </c>
      <c r="D853" t="s">
        <v>283</v>
      </c>
      <c r="E853" t="s">
        <v>835</v>
      </c>
      <c r="F853" t="s">
        <v>807</v>
      </c>
      <c r="G853" t="s">
        <v>984</v>
      </c>
      <c r="H853" t="s">
        <v>985</v>
      </c>
      <c r="I853" t="s">
        <v>957</v>
      </c>
      <c r="J853" t="s">
        <v>621</v>
      </c>
      <c r="K853" t="s">
        <v>1819</v>
      </c>
      <c r="L853" t="s">
        <v>1722</v>
      </c>
      <c r="M853" s="5">
        <v>233764.14</v>
      </c>
      <c r="N853" s="5">
        <v>233764.14</v>
      </c>
      <c r="O853" s="5">
        <v>233764.14</v>
      </c>
      <c r="P853" s="5"/>
      <c r="Q853" s="16">
        <v>0</v>
      </c>
      <c r="R853" s="5"/>
      <c r="S853" s="17">
        <v>41893</v>
      </c>
      <c r="T853" s="17">
        <v>41893</v>
      </c>
      <c r="U853" s="17">
        <v>42098</v>
      </c>
      <c r="V853" s="17">
        <v>42098</v>
      </c>
      <c r="W853" s="17">
        <v>41893</v>
      </c>
      <c r="X853" s="17">
        <v>42625</v>
      </c>
      <c r="Y853" t="s">
        <v>959</v>
      </c>
      <c r="Z853" t="s">
        <v>796</v>
      </c>
      <c r="AA853" t="s">
        <v>960</v>
      </c>
      <c r="AC853" s="16">
        <v>1</v>
      </c>
      <c r="AD853" t="s">
        <v>795</v>
      </c>
      <c r="AE853" t="s">
        <v>961</v>
      </c>
      <c r="AF853" t="s">
        <v>744</v>
      </c>
      <c r="AG853" t="s">
        <v>1025</v>
      </c>
      <c r="AJ853" t="s">
        <v>963</v>
      </c>
      <c r="AK853" t="s">
        <v>964</v>
      </c>
      <c r="AL853" t="s">
        <v>965</v>
      </c>
      <c r="AM853" t="s">
        <v>575</v>
      </c>
      <c r="AP853" t="s">
        <v>966</v>
      </c>
      <c r="AQ853" t="s">
        <v>967</v>
      </c>
      <c r="AR853" t="s">
        <v>968</v>
      </c>
      <c r="AS853" t="s">
        <v>969</v>
      </c>
      <c r="AT853" t="s">
        <v>970</v>
      </c>
      <c r="AU853" t="s">
        <v>3768</v>
      </c>
    </row>
    <row r="854" spans="2:47" ht="11" outlineLevel="1" x14ac:dyDescent="0.15">
      <c r="B854" t="s">
        <v>3769</v>
      </c>
      <c r="C854" t="s">
        <v>3770</v>
      </c>
      <c r="D854" t="s">
        <v>3473</v>
      </c>
      <c r="E854" t="s">
        <v>854</v>
      </c>
      <c r="F854" t="s">
        <v>798</v>
      </c>
      <c r="G854" t="s">
        <v>959</v>
      </c>
      <c r="H854" t="s">
        <v>1903</v>
      </c>
      <c r="I854" t="s">
        <v>957</v>
      </c>
      <c r="J854" t="s">
        <v>3474</v>
      </c>
      <c r="K854" t="s">
        <v>3475</v>
      </c>
      <c r="L854" t="s">
        <v>3474</v>
      </c>
      <c r="M854" s="5">
        <v>233473.95</v>
      </c>
      <c r="N854" s="5">
        <v>233473.95</v>
      </c>
      <c r="O854" s="5">
        <v>233473.95</v>
      </c>
      <c r="P854" s="5"/>
      <c r="Q854" s="16">
        <v>0</v>
      </c>
      <c r="R854" s="5"/>
      <c r="S854" s="17">
        <v>43865</v>
      </c>
      <c r="T854" s="17">
        <v>43866</v>
      </c>
      <c r="U854" s="17">
        <v>44159</v>
      </c>
      <c r="V854" s="17">
        <v>44159</v>
      </c>
      <c r="W854" s="17">
        <v>43865</v>
      </c>
      <c r="X854" s="17">
        <v>44635</v>
      </c>
      <c r="Y854" t="s">
        <v>1178</v>
      </c>
      <c r="Z854" t="s">
        <v>825</v>
      </c>
      <c r="AA854" t="s">
        <v>1179</v>
      </c>
      <c r="AC854" s="16">
        <v>1</v>
      </c>
      <c r="AD854" t="s">
        <v>795</v>
      </c>
      <c r="AE854" t="s">
        <v>961</v>
      </c>
      <c r="AF854" t="s">
        <v>740</v>
      </c>
      <c r="AG854" t="s">
        <v>1036</v>
      </c>
      <c r="AJ854" t="s">
        <v>963</v>
      </c>
      <c r="AK854" t="s">
        <v>964</v>
      </c>
      <c r="AL854" t="s">
        <v>965</v>
      </c>
      <c r="AM854" t="s">
        <v>531</v>
      </c>
      <c r="AP854" t="s">
        <v>966</v>
      </c>
      <c r="AQ854" t="s">
        <v>967</v>
      </c>
      <c r="AR854" t="s">
        <v>968</v>
      </c>
      <c r="AS854" t="s">
        <v>969</v>
      </c>
      <c r="AT854" t="s">
        <v>970</v>
      </c>
      <c r="AU854" t="s">
        <v>3771</v>
      </c>
    </row>
    <row r="855" spans="2:47" ht="11" outlineLevel="1" x14ac:dyDescent="0.15">
      <c r="B855" t="s">
        <v>3772</v>
      </c>
      <c r="C855" t="s">
        <v>3773</v>
      </c>
      <c r="D855" t="s">
        <v>251</v>
      </c>
      <c r="E855" t="s">
        <v>854</v>
      </c>
      <c r="F855" t="s">
        <v>798</v>
      </c>
      <c r="G855" t="s">
        <v>959</v>
      </c>
      <c r="H855" t="s">
        <v>1903</v>
      </c>
      <c r="I855" t="s">
        <v>957</v>
      </c>
      <c r="J855" t="s">
        <v>665</v>
      </c>
      <c r="K855" t="s">
        <v>1904</v>
      </c>
      <c r="L855" t="s">
        <v>665</v>
      </c>
      <c r="M855" s="5">
        <v>233381.39</v>
      </c>
      <c r="N855" s="5">
        <v>233381.39</v>
      </c>
      <c r="O855" s="5">
        <v>233381.39</v>
      </c>
      <c r="P855" s="5"/>
      <c r="Q855" s="16">
        <v>0</v>
      </c>
      <c r="R855" s="5"/>
      <c r="S855" s="17">
        <v>43986</v>
      </c>
      <c r="T855" s="17">
        <v>43986</v>
      </c>
      <c r="U855" s="17">
        <v>44408</v>
      </c>
      <c r="V855" s="17">
        <v>44408</v>
      </c>
      <c r="W855" s="17">
        <v>43986</v>
      </c>
      <c r="X855" s="17">
        <v>44326</v>
      </c>
      <c r="Y855" t="s">
        <v>1178</v>
      </c>
      <c r="Z855" t="s">
        <v>825</v>
      </c>
      <c r="AA855" t="s">
        <v>1179</v>
      </c>
      <c r="AC855" s="16">
        <v>1</v>
      </c>
      <c r="AD855" t="s">
        <v>795</v>
      </c>
      <c r="AE855" t="s">
        <v>961</v>
      </c>
      <c r="AF855" t="s">
        <v>740</v>
      </c>
      <c r="AG855" t="s">
        <v>1036</v>
      </c>
      <c r="AH855" t="s">
        <v>1058</v>
      </c>
      <c r="AI855" t="s">
        <v>1059</v>
      </c>
      <c r="AJ855" t="s">
        <v>978</v>
      </c>
      <c r="AK855" t="s">
        <v>964</v>
      </c>
      <c r="AL855" t="s">
        <v>965</v>
      </c>
      <c r="AM855" t="s">
        <v>531</v>
      </c>
      <c r="AP855" t="s">
        <v>966</v>
      </c>
      <c r="AQ855" t="s">
        <v>967</v>
      </c>
      <c r="AR855" t="s">
        <v>968</v>
      </c>
      <c r="AS855" t="s">
        <v>969</v>
      </c>
      <c r="AT855" t="s">
        <v>970</v>
      </c>
      <c r="AU855" t="s">
        <v>3774</v>
      </c>
    </row>
    <row r="856" spans="2:47" ht="11" outlineLevel="1" x14ac:dyDescent="0.15">
      <c r="B856" t="s">
        <v>3775</v>
      </c>
      <c r="C856" t="s">
        <v>3776</v>
      </c>
      <c r="G856" t="s">
        <v>955</v>
      </c>
      <c r="H856" t="s">
        <v>956</v>
      </c>
      <c r="I856" t="s">
        <v>957</v>
      </c>
      <c r="J856" t="s">
        <v>614</v>
      </c>
      <c r="K856" t="s">
        <v>1600</v>
      </c>
      <c r="L856" t="s">
        <v>614</v>
      </c>
      <c r="M856" s="5">
        <v>233100</v>
      </c>
      <c r="N856" s="5">
        <v>233100</v>
      </c>
      <c r="O856" s="5">
        <v>233100</v>
      </c>
      <c r="P856" s="5"/>
      <c r="Q856" s="16">
        <v>0</v>
      </c>
      <c r="R856" s="5"/>
      <c r="S856" s="17">
        <v>43342</v>
      </c>
      <c r="T856" s="17">
        <v>43342</v>
      </c>
      <c r="U856" s="17">
        <v>43574</v>
      </c>
      <c r="V856" s="17">
        <v>43574</v>
      </c>
      <c r="W856" s="17">
        <v>43342</v>
      </c>
      <c r="X856" s="17">
        <v>43493</v>
      </c>
      <c r="Y856" t="s">
        <v>1178</v>
      </c>
      <c r="Z856" t="s">
        <v>825</v>
      </c>
      <c r="AA856" t="s">
        <v>1179</v>
      </c>
      <c r="AC856" s="16">
        <v>3</v>
      </c>
      <c r="AD856" t="s">
        <v>795</v>
      </c>
      <c r="AE856" t="s">
        <v>961</v>
      </c>
      <c r="AF856" t="s">
        <v>738</v>
      </c>
      <c r="AG856" t="s">
        <v>988</v>
      </c>
      <c r="AJ856" t="s">
        <v>963</v>
      </c>
      <c r="AK856" t="s">
        <v>989</v>
      </c>
      <c r="AL856" t="s">
        <v>965</v>
      </c>
      <c r="AM856" t="s">
        <v>645</v>
      </c>
      <c r="AP856" t="s">
        <v>966</v>
      </c>
      <c r="AQ856" t="s">
        <v>967</v>
      </c>
      <c r="AR856" t="s">
        <v>968</v>
      </c>
      <c r="AS856" t="s">
        <v>969</v>
      </c>
      <c r="AT856" t="s">
        <v>970</v>
      </c>
      <c r="AU856" t="s">
        <v>3777</v>
      </c>
    </row>
    <row r="857" spans="2:47" ht="11" outlineLevel="1" x14ac:dyDescent="0.15">
      <c r="B857" t="s">
        <v>3778</v>
      </c>
      <c r="C857" t="s">
        <v>3779</v>
      </c>
      <c r="G857" t="s">
        <v>1140</v>
      </c>
      <c r="H857" t="s">
        <v>1141</v>
      </c>
      <c r="I857" t="s">
        <v>957</v>
      </c>
      <c r="J857" t="s">
        <v>2712</v>
      </c>
      <c r="K857" t="s">
        <v>2713</v>
      </c>
      <c r="L857" t="s">
        <v>2712</v>
      </c>
      <c r="M857" s="5">
        <v>232275</v>
      </c>
      <c r="N857" s="5">
        <v>232275</v>
      </c>
      <c r="O857" s="5">
        <v>232275</v>
      </c>
      <c r="P857" s="5"/>
      <c r="Q857" s="16">
        <v>0</v>
      </c>
      <c r="R857" s="5"/>
      <c r="S857" s="17">
        <v>43675</v>
      </c>
      <c r="T857" s="17">
        <v>43675</v>
      </c>
      <c r="U857" s="17">
        <v>43840</v>
      </c>
      <c r="V857" s="17">
        <v>43840</v>
      </c>
      <c r="W857" s="17">
        <v>43675</v>
      </c>
      <c r="X857" s="17">
        <v>43675</v>
      </c>
      <c r="Y857" t="s">
        <v>1178</v>
      </c>
      <c r="Z857" t="s">
        <v>825</v>
      </c>
      <c r="AA857" t="s">
        <v>1179</v>
      </c>
      <c r="AC857" s="16">
        <v>1</v>
      </c>
      <c r="AD857" t="s">
        <v>795</v>
      </c>
      <c r="AE857" t="s">
        <v>961</v>
      </c>
      <c r="AF857" t="s">
        <v>746</v>
      </c>
      <c r="AG857" t="s">
        <v>962</v>
      </c>
      <c r="AH857" t="s">
        <v>1058</v>
      </c>
      <c r="AI857" t="s">
        <v>1059</v>
      </c>
      <c r="AJ857" t="s">
        <v>978</v>
      </c>
      <c r="AK857" t="s">
        <v>964</v>
      </c>
      <c r="AL857" t="s">
        <v>965</v>
      </c>
      <c r="AM857" t="s">
        <v>531</v>
      </c>
      <c r="AP857" t="s">
        <v>966</v>
      </c>
      <c r="AQ857" t="s">
        <v>967</v>
      </c>
      <c r="AR857" t="s">
        <v>968</v>
      </c>
      <c r="AS857" t="s">
        <v>969</v>
      </c>
      <c r="AT857" t="s">
        <v>970</v>
      </c>
      <c r="AU857" t="s">
        <v>3780</v>
      </c>
    </row>
    <row r="858" spans="2:47" ht="11" outlineLevel="1" x14ac:dyDescent="0.15">
      <c r="B858" t="s">
        <v>3781</v>
      </c>
      <c r="C858" t="s">
        <v>2156</v>
      </c>
      <c r="D858" t="s">
        <v>3782</v>
      </c>
      <c r="E858" t="s">
        <v>983</v>
      </c>
      <c r="F858" t="s">
        <v>807</v>
      </c>
      <c r="G858" t="s">
        <v>984</v>
      </c>
      <c r="H858" t="s">
        <v>985</v>
      </c>
      <c r="I858" t="s">
        <v>957</v>
      </c>
      <c r="J858" t="s">
        <v>2385</v>
      </c>
      <c r="K858" t="s">
        <v>2386</v>
      </c>
      <c r="L858" t="s">
        <v>2387</v>
      </c>
      <c r="M858" s="5">
        <v>231800</v>
      </c>
      <c r="N858" s="5">
        <v>231800</v>
      </c>
      <c r="O858" s="5">
        <v>231800</v>
      </c>
      <c r="P858" s="5"/>
      <c r="Q858" s="16">
        <v>0</v>
      </c>
      <c r="R858" s="5"/>
      <c r="S858" s="17">
        <v>42247</v>
      </c>
      <c r="T858" s="17">
        <v>42247</v>
      </c>
      <c r="U858" s="17">
        <v>42734</v>
      </c>
      <c r="V858" s="17">
        <v>42734</v>
      </c>
      <c r="W858" s="17">
        <v>42247</v>
      </c>
      <c r="X858" s="17">
        <v>42718</v>
      </c>
      <c r="Y858" t="s">
        <v>955</v>
      </c>
      <c r="Z858" t="s">
        <v>818</v>
      </c>
      <c r="AA858" t="s">
        <v>1023</v>
      </c>
      <c r="AB858" t="s">
        <v>1024</v>
      </c>
      <c r="AC858" s="16">
        <v>2</v>
      </c>
      <c r="AD858" t="s">
        <v>880</v>
      </c>
      <c r="AE858" t="s">
        <v>1938</v>
      </c>
      <c r="AF858" t="s">
        <v>750</v>
      </c>
      <c r="AG858" t="s">
        <v>1515</v>
      </c>
      <c r="AJ858" t="s">
        <v>963</v>
      </c>
      <c r="AK858" t="s">
        <v>1516</v>
      </c>
      <c r="AL858" t="s">
        <v>965</v>
      </c>
      <c r="AM858" t="s">
        <v>645</v>
      </c>
      <c r="AP858" t="s">
        <v>966</v>
      </c>
      <c r="AQ858" t="s">
        <v>967</v>
      </c>
      <c r="AR858" t="s">
        <v>968</v>
      </c>
      <c r="AS858" t="s">
        <v>969</v>
      </c>
      <c r="AT858" t="s">
        <v>970</v>
      </c>
      <c r="AU858" t="s">
        <v>3783</v>
      </c>
    </row>
    <row r="859" spans="2:47" ht="11" outlineLevel="1" x14ac:dyDescent="0.15">
      <c r="B859" t="s">
        <v>3784</v>
      </c>
      <c r="C859" t="s">
        <v>3785</v>
      </c>
      <c r="G859" t="s">
        <v>955</v>
      </c>
      <c r="H859" t="s">
        <v>956</v>
      </c>
      <c r="I859" t="s">
        <v>957</v>
      </c>
      <c r="J859" t="s">
        <v>623</v>
      </c>
      <c r="K859" t="s">
        <v>2397</v>
      </c>
      <c r="L859" t="s">
        <v>623</v>
      </c>
      <c r="M859" s="5">
        <v>231175</v>
      </c>
      <c r="N859" s="5">
        <v>231175</v>
      </c>
      <c r="O859" s="5">
        <v>231175</v>
      </c>
      <c r="P859" s="5"/>
      <c r="Q859" s="16">
        <v>0</v>
      </c>
      <c r="R859" s="5"/>
      <c r="S859" s="17">
        <v>42275</v>
      </c>
      <c r="T859" s="17">
        <v>42275</v>
      </c>
      <c r="U859" s="17">
        <v>42416</v>
      </c>
      <c r="V859" s="17">
        <v>42416</v>
      </c>
      <c r="W859" s="17">
        <v>42275</v>
      </c>
      <c r="X859" s="17">
        <v>42290</v>
      </c>
      <c r="Y859" t="s">
        <v>1178</v>
      </c>
      <c r="Z859" t="s">
        <v>825</v>
      </c>
      <c r="AA859" t="s">
        <v>1179</v>
      </c>
      <c r="AC859" s="16">
        <v>1</v>
      </c>
      <c r="AD859" t="s">
        <v>803</v>
      </c>
      <c r="AE859" t="s">
        <v>974</v>
      </c>
      <c r="AF859" t="s">
        <v>737</v>
      </c>
      <c r="AG859" t="s">
        <v>975</v>
      </c>
      <c r="AJ859" t="s">
        <v>963</v>
      </c>
      <c r="AK859" t="s">
        <v>979</v>
      </c>
      <c r="AL859" t="s">
        <v>965</v>
      </c>
      <c r="AM859" t="s">
        <v>531</v>
      </c>
      <c r="AP859" t="s">
        <v>966</v>
      </c>
      <c r="AQ859" t="s">
        <v>967</v>
      </c>
      <c r="AR859" t="s">
        <v>968</v>
      </c>
      <c r="AS859" t="s">
        <v>969</v>
      </c>
      <c r="AT859" t="s">
        <v>970</v>
      </c>
      <c r="AU859" t="s">
        <v>3786</v>
      </c>
    </row>
    <row r="860" spans="2:47" ht="11" outlineLevel="1" x14ac:dyDescent="0.15">
      <c r="B860" t="s">
        <v>3787</v>
      </c>
      <c r="C860" t="s">
        <v>3788</v>
      </c>
      <c r="G860" t="s">
        <v>1140</v>
      </c>
      <c r="H860" t="s">
        <v>1141</v>
      </c>
      <c r="I860" t="s">
        <v>957</v>
      </c>
      <c r="J860" t="s">
        <v>2759</v>
      </c>
      <c r="K860" t="s">
        <v>2760</v>
      </c>
      <c r="L860" t="s">
        <v>2759</v>
      </c>
      <c r="M860" s="5">
        <v>230500</v>
      </c>
      <c r="N860" s="5">
        <v>230500</v>
      </c>
      <c r="O860" s="5">
        <v>230500</v>
      </c>
      <c r="P860" s="5"/>
      <c r="Q860" s="16">
        <v>0</v>
      </c>
      <c r="R860" s="5"/>
      <c r="S860" s="17">
        <v>42604</v>
      </c>
      <c r="T860" s="17">
        <v>42604</v>
      </c>
      <c r="U860" s="17">
        <v>42705</v>
      </c>
      <c r="V860" s="17">
        <v>42705</v>
      </c>
      <c r="W860" s="17">
        <v>42604</v>
      </c>
      <c r="X860" s="17">
        <v>42604</v>
      </c>
      <c r="Y860" t="s">
        <v>1178</v>
      </c>
      <c r="Z860" t="s">
        <v>825</v>
      </c>
      <c r="AA860" t="s">
        <v>1179</v>
      </c>
      <c r="AC860" s="16">
        <v>2</v>
      </c>
      <c r="AD860" t="s">
        <v>795</v>
      </c>
      <c r="AE860" t="s">
        <v>961</v>
      </c>
      <c r="AF860" t="s">
        <v>750</v>
      </c>
      <c r="AG860" t="s">
        <v>1515</v>
      </c>
      <c r="AJ860" t="s">
        <v>963</v>
      </c>
      <c r="AK860" t="s">
        <v>1671</v>
      </c>
      <c r="AL860" t="s">
        <v>1340</v>
      </c>
      <c r="AM860" t="s">
        <v>531</v>
      </c>
      <c r="AP860" t="s">
        <v>966</v>
      </c>
      <c r="AQ860" t="s">
        <v>967</v>
      </c>
      <c r="AR860" t="s">
        <v>968</v>
      </c>
      <c r="AS860" t="s">
        <v>969</v>
      </c>
      <c r="AT860" t="s">
        <v>970</v>
      </c>
      <c r="AU860" t="s">
        <v>3789</v>
      </c>
    </row>
    <row r="861" spans="2:47" ht="11" outlineLevel="1" x14ac:dyDescent="0.15">
      <c r="B861" t="s">
        <v>3790</v>
      </c>
      <c r="C861" t="s">
        <v>3791</v>
      </c>
      <c r="G861" t="s">
        <v>1140</v>
      </c>
      <c r="H861" t="s">
        <v>1141</v>
      </c>
      <c r="I861" t="s">
        <v>957</v>
      </c>
      <c r="J861" t="s">
        <v>601</v>
      </c>
      <c r="K861" t="s">
        <v>1022</v>
      </c>
      <c r="L861" t="s">
        <v>601</v>
      </c>
      <c r="M861" s="5">
        <v>230228.5</v>
      </c>
      <c r="N861" s="5">
        <v>230228.5</v>
      </c>
      <c r="O861" s="5">
        <v>230228.5</v>
      </c>
      <c r="P861" s="5"/>
      <c r="Q861" s="16">
        <v>0</v>
      </c>
      <c r="R861" s="5"/>
      <c r="S861" s="17">
        <v>42270</v>
      </c>
      <c r="T861" s="17">
        <v>42270</v>
      </c>
      <c r="U861" s="17">
        <v>42735</v>
      </c>
      <c r="V861" s="17">
        <v>42735</v>
      </c>
      <c r="W861" s="17">
        <v>42270</v>
      </c>
      <c r="X861" s="17">
        <v>42852</v>
      </c>
      <c r="Y861" t="s">
        <v>1178</v>
      </c>
      <c r="Z861" t="s">
        <v>825</v>
      </c>
      <c r="AA861" t="s">
        <v>1179</v>
      </c>
      <c r="AC861" s="16">
        <v>1</v>
      </c>
      <c r="AD861" t="s">
        <v>795</v>
      </c>
      <c r="AE861" t="s">
        <v>961</v>
      </c>
      <c r="AF861" t="s">
        <v>739</v>
      </c>
      <c r="AG861" t="s">
        <v>993</v>
      </c>
      <c r="AJ861" t="s">
        <v>963</v>
      </c>
      <c r="AK861" t="s">
        <v>996</v>
      </c>
      <c r="AL861" t="s">
        <v>965</v>
      </c>
      <c r="AM861" t="s">
        <v>456</v>
      </c>
      <c r="AP861" t="s">
        <v>966</v>
      </c>
      <c r="AQ861" t="s">
        <v>967</v>
      </c>
      <c r="AR861" t="s">
        <v>968</v>
      </c>
      <c r="AS861" t="s">
        <v>969</v>
      </c>
      <c r="AT861" t="s">
        <v>970</v>
      </c>
      <c r="AU861" t="s">
        <v>3792</v>
      </c>
    </row>
    <row r="862" spans="2:47" ht="11" outlineLevel="1" x14ac:dyDescent="0.15">
      <c r="B862" t="s">
        <v>3793</v>
      </c>
      <c r="C862" t="s">
        <v>3794</v>
      </c>
      <c r="G862" t="s">
        <v>1140</v>
      </c>
      <c r="H862" t="s">
        <v>1141</v>
      </c>
      <c r="I862" t="s">
        <v>957</v>
      </c>
      <c r="J862" t="s">
        <v>690</v>
      </c>
      <c r="K862" t="s">
        <v>1800</v>
      </c>
      <c r="L862" t="s">
        <v>690</v>
      </c>
      <c r="M862" s="5">
        <v>229658.39</v>
      </c>
      <c r="N862" s="5">
        <v>229658.39</v>
      </c>
      <c r="O862" s="5">
        <v>229658.39</v>
      </c>
      <c r="P862" s="5"/>
      <c r="Q862" s="16">
        <v>0</v>
      </c>
      <c r="R862" s="5"/>
      <c r="S862" s="17">
        <v>44186</v>
      </c>
      <c r="T862" s="17">
        <v>44186</v>
      </c>
      <c r="U862" s="17">
        <v>44923</v>
      </c>
      <c r="V862" s="17">
        <v>44923</v>
      </c>
      <c r="W862" s="17">
        <v>44186</v>
      </c>
      <c r="X862" s="17">
        <v>44718</v>
      </c>
      <c r="Y862" t="s">
        <v>1140</v>
      </c>
      <c r="Z862" t="s">
        <v>827</v>
      </c>
      <c r="AA862" t="s">
        <v>1000</v>
      </c>
      <c r="AC862" s="16">
        <v>1</v>
      </c>
      <c r="AD862" t="s">
        <v>795</v>
      </c>
      <c r="AE862" t="s">
        <v>961</v>
      </c>
      <c r="AF862" t="s">
        <v>748</v>
      </c>
      <c r="AG862" t="s">
        <v>1057</v>
      </c>
      <c r="AH862" t="s">
        <v>1058</v>
      </c>
      <c r="AI862" t="s">
        <v>1059</v>
      </c>
      <c r="AJ862" t="s">
        <v>978</v>
      </c>
      <c r="AK862" t="s">
        <v>964</v>
      </c>
      <c r="AL862" t="s">
        <v>965</v>
      </c>
      <c r="AM862" t="s">
        <v>531</v>
      </c>
      <c r="AP862" t="s">
        <v>966</v>
      </c>
      <c r="AQ862" t="s">
        <v>967</v>
      </c>
      <c r="AR862" t="s">
        <v>968</v>
      </c>
      <c r="AS862" t="s">
        <v>969</v>
      </c>
      <c r="AT862" t="s">
        <v>970</v>
      </c>
      <c r="AU862" t="s">
        <v>3795</v>
      </c>
    </row>
    <row r="863" spans="2:47" ht="11" outlineLevel="1" x14ac:dyDescent="0.15">
      <c r="B863" t="s">
        <v>3796</v>
      </c>
      <c r="C863" t="s">
        <v>3797</v>
      </c>
      <c r="D863" t="s">
        <v>334</v>
      </c>
      <c r="E863" t="s">
        <v>835</v>
      </c>
      <c r="F863" t="s">
        <v>807</v>
      </c>
      <c r="G863" t="s">
        <v>984</v>
      </c>
      <c r="H863" t="s">
        <v>985</v>
      </c>
      <c r="I863" t="s">
        <v>957</v>
      </c>
      <c r="J863" t="s">
        <v>701</v>
      </c>
      <c r="K863" t="s">
        <v>2830</v>
      </c>
      <c r="L863" t="s">
        <v>688</v>
      </c>
      <c r="M863" s="5">
        <v>228866.25</v>
      </c>
      <c r="N863" s="5">
        <v>228866.25</v>
      </c>
      <c r="O863" s="5">
        <v>228866.25</v>
      </c>
      <c r="P863" s="5"/>
      <c r="Q863" s="16">
        <v>0</v>
      </c>
      <c r="R863" s="5"/>
      <c r="S863" s="17">
        <v>43538</v>
      </c>
      <c r="T863" s="17">
        <v>43538</v>
      </c>
      <c r="U863" s="17">
        <v>43748</v>
      </c>
      <c r="V863" s="17">
        <v>43748</v>
      </c>
      <c r="W863" s="17">
        <v>43538</v>
      </c>
      <c r="X863" s="17">
        <v>43538</v>
      </c>
      <c r="Y863" t="s">
        <v>1178</v>
      </c>
      <c r="Z863" t="s">
        <v>825</v>
      </c>
      <c r="AA863" t="s">
        <v>1179</v>
      </c>
      <c r="AC863" s="16">
        <v>2</v>
      </c>
      <c r="AD863" t="s">
        <v>795</v>
      </c>
      <c r="AE863" t="s">
        <v>961</v>
      </c>
      <c r="AF863" t="s">
        <v>3798</v>
      </c>
      <c r="AG863" t="s">
        <v>3799</v>
      </c>
      <c r="AH863" t="s">
        <v>1058</v>
      </c>
      <c r="AI863" t="s">
        <v>1059</v>
      </c>
      <c r="AJ863" t="s">
        <v>978</v>
      </c>
      <c r="AK863" t="s">
        <v>964</v>
      </c>
      <c r="AL863" t="s">
        <v>965</v>
      </c>
      <c r="AM863" t="s">
        <v>531</v>
      </c>
      <c r="AP863" t="s">
        <v>966</v>
      </c>
      <c r="AQ863" t="s">
        <v>967</v>
      </c>
      <c r="AR863" t="s">
        <v>968</v>
      </c>
      <c r="AS863" t="s">
        <v>969</v>
      </c>
      <c r="AT863" t="s">
        <v>970</v>
      </c>
      <c r="AU863" t="s">
        <v>3800</v>
      </c>
    </row>
    <row r="864" spans="2:47" ht="11" outlineLevel="1" x14ac:dyDescent="0.15">
      <c r="B864" t="s">
        <v>3801</v>
      </c>
      <c r="C864" t="s">
        <v>3802</v>
      </c>
      <c r="G864" t="s">
        <v>1140</v>
      </c>
      <c r="H864" t="s">
        <v>1141</v>
      </c>
      <c r="I864" t="s">
        <v>957</v>
      </c>
      <c r="J864" t="s">
        <v>3803</v>
      </c>
      <c r="K864" t="s">
        <v>3804</v>
      </c>
      <c r="L864" t="s">
        <v>3803</v>
      </c>
      <c r="M864" s="5">
        <v>228225.85</v>
      </c>
      <c r="N864" s="5">
        <v>228225.85</v>
      </c>
      <c r="O864" s="5">
        <v>228225.85</v>
      </c>
      <c r="P864" s="5"/>
      <c r="Q864" s="16">
        <v>0</v>
      </c>
      <c r="R864" s="5"/>
      <c r="S864" s="17">
        <v>42195</v>
      </c>
      <c r="T864" s="17">
        <v>42195</v>
      </c>
      <c r="U864" s="17">
        <v>42277</v>
      </c>
      <c r="V864" s="17">
        <v>42277</v>
      </c>
      <c r="W864" s="17">
        <v>42195</v>
      </c>
      <c r="X864" s="17">
        <v>42261</v>
      </c>
      <c r="Y864" t="s">
        <v>1543</v>
      </c>
      <c r="Z864" t="s">
        <v>826</v>
      </c>
      <c r="AA864" t="s">
        <v>1179</v>
      </c>
      <c r="AC864" s="16">
        <v>1</v>
      </c>
      <c r="AD864" t="s">
        <v>795</v>
      </c>
      <c r="AE864" t="s">
        <v>961</v>
      </c>
      <c r="AF864" t="s">
        <v>748</v>
      </c>
      <c r="AG864" t="s">
        <v>1057</v>
      </c>
      <c r="AJ864" t="s">
        <v>963</v>
      </c>
      <c r="AK864" t="s">
        <v>964</v>
      </c>
      <c r="AL864" t="s">
        <v>1340</v>
      </c>
      <c r="AM864" t="s">
        <v>531</v>
      </c>
      <c r="AP864" t="s">
        <v>966</v>
      </c>
      <c r="AQ864" t="s">
        <v>967</v>
      </c>
      <c r="AR864" t="s">
        <v>968</v>
      </c>
      <c r="AS864" t="s">
        <v>969</v>
      </c>
      <c r="AT864" t="s">
        <v>970</v>
      </c>
      <c r="AU864" t="s">
        <v>3805</v>
      </c>
    </row>
    <row r="865" spans="2:47" ht="11" outlineLevel="1" x14ac:dyDescent="0.15">
      <c r="B865" t="s">
        <v>3806</v>
      </c>
      <c r="C865" t="s">
        <v>3807</v>
      </c>
      <c r="G865" t="s">
        <v>955</v>
      </c>
      <c r="H865" t="s">
        <v>956</v>
      </c>
      <c r="I865" t="s">
        <v>957</v>
      </c>
      <c r="J865" t="s">
        <v>694</v>
      </c>
      <c r="K865" t="s">
        <v>1832</v>
      </c>
      <c r="L865" t="s">
        <v>694</v>
      </c>
      <c r="M865" s="5">
        <v>228213</v>
      </c>
      <c r="N865" s="5">
        <v>228213</v>
      </c>
      <c r="O865" s="5">
        <v>228213</v>
      </c>
      <c r="P865" s="5"/>
      <c r="Q865" s="16">
        <v>0</v>
      </c>
      <c r="R865" s="5"/>
      <c r="S865" s="17">
        <v>42643</v>
      </c>
      <c r="T865" s="17">
        <v>42643</v>
      </c>
      <c r="U865" s="17">
        <v>42772</v>
      </c>
      <c r="V865" s="17">
        <v>42772</v>
      </c>
      <c r="W865" s="17">
        <v>42643</v>
      </c>
      <c r="X865" s="17">
        <v>42793</v>
      </c>
      <c r="Y865" t="s">
        <v>959</v>
      </c>
      <c r="Z865" t="s">
        <v>796</v>
      </c>
      <c r="AA865" t="s">
        <v>3808</v>
      </c>
      <c r="AC865" s="16">
        <v>4</v>
      </c>
      <c r="AD865" t="s">
        <v>803</v>
      </c>
      <c r="AE865" t="s">
        <v>974</v>
      </c>
      <c r="AF865" t="s">
        <v>750</v>
      </c>
      <c r="AG865" t="s">
        <v>1515</v>
      </c>
      <c r="AJ865" t="s">
        <v>963</v>
      </c>
      <c r="AK865" t="s">
        <v>2234</v>
      </c>
      <c r="AL865" t="s">
        <v>965</v>
      </c>
      <c r="AM865" t="s">
        <v>531</v>
      </c>
      <c r="AP865" t="s">
        <v>966</v>
      </c>
      <c r="AQ865" t="s">
        <v>967</v>
      </c>
      <c r="AR865" t="s">
        <v>968</v>
      </c>
      <c r="AS865" t="s">
        <v>969</v>
      </c>
      <c r="AT865" t="s">
        <v>970</v>
      </c>
      <c r="AU865" t="s">
        <v>3809</v>
      </c>
    </row>
    <row r="866" spans="2:47" ht="11" outlineLevel="1" x14ac:dyDescent="0.15">
      <c r="B866" t="s">
        <v>3810</v>
      </c>
      <c r="C866" t="s">
        <v>3811</v>
      </c>
      <c r="G866" t="s">
        <v>1140</v>
      </c>
      <c r="H866" t="s">
        <v>1141</v>
      </c>
      <c r="I866" t="s">
        <v>957</v>
      </c>
      <c r="J866" t="s">
        <v>690</v>
      </c>
      <c r="K866" t="s">
        <v>1800</v>
      </c>
      <c r="L866" t="s">
        <v>690</v>
      </c>
      <c r="M866" s="5">
        <v>228056.01</v>
      </c>
      <c r="N866" s="5">
        <v>228056.01</v>
      </c>
      <c r="O866" s="5">
        <v>228056.01</v>
      </c>
      <c r="P866" s="5"/>
      <c r="Q866" s="16">
        <v>0</v>
      </c>
      <c r="R866" s="5"/>
      <c r="S866" s="17">
        <v>45852</v>
      </c>
      <c r="T866" s="17">
        <v>45852</v>
      </c>
      <c r="U866" s="17">
        <v>45989</v>
      </c>
      <c r="V866" s="17">
        <v>45989</v>
      </c>
      <c r="W866" s="17">
        <v>45852</v>
      </c>
      <c r="X866" s="17">
        <v>45852</v>
      </c>
      <c r="Y866" t="s">
        <v>1543</v>
      </c>
      <c r="Z866" t="s">
        <v>826</v>
      </c>
      <c r="AA866" t="s">
        <v>1179</v>
      </c>
      <c r="AC866" s="16">
        <v>1</v>
      </c>
      <c r="AD866" t="s">
        <v>795</v>
      </c>
      <c r="AE866" t="s">
        <v>961</v>
      </c>
      <c r="AF866" t="s">
        <v>744</v>
      </c>
      <c r="AG866" t="s">
        <v>1025</v>
      </c>
      <c r="AJ866" t="s">
        <v>963</v>
      </c>
      <c r="AK866" t="s">
        <v>964</v>
      </c>
      <c r="AL866" t="s">
        <v>965</v>
      </c>
      <c r="AM866" t="s">
        <v>531</v>
      </c>
      <c r="AP866" t="s">
        <v>966</v>
      </c>
      <c r="AQ866" t="s">
        <v>967</v>
      </c>
      <c r="AR866" t="s">
        <v>968</v>
      </c>
      <c r="AS866" t="s">
        <v>969</v>
      </c>
      <c r="AT866" t="s">
        <v>970</v>
      </c>
      <c r="AU866" t="s">
        <v>3812</v>
      </c>
    </row>
    <row r="867" spans="2:47" ht="11" outlineLevel="1" x14ac:dyDescent="0.15">
      <c r="B867" t="s">
        <v>3813</v>
      </c>
      <c r="C867" t="s">
        <v>3814</v>
      </c>
      <c r="G867" t="s">
        <v>1140</v>
      </c>
      <c r="H867" t="s">
        <v>1141</v>
      </c>
      <c r="I867" t="s">
        <v>957</v>
      </c>
      <c r="J867" t="s">
        <v>3815</v>
      </c>
      <c r="K867" t="s">
        <v>3816</v>
      </c>
      <c r="L867" t="s">
        <v>3815</v>
      </c>
      <c r="M867" s="5">
        <v>228000</v>
      </c>
      <c r="N867" s="5">
        <v>228000</v>
      </c>
      <c r="O867" s="5">
        <v>228000</v>
      </c>
      <c r="P867" s="5"/>
      <c r="Q867" s="16">
        <v>0</v>
      </c>
      <c r="R867" s="5"/>
      <c r="S867" s="17">
        <v>42174</v>
      </c>
      <c r="T867" s="17">
        <v>42174</v>
      </c>
      <c r="U867" s="17">
        <v>42275</v>
      </c>
      <c r="V867" s="17">
        <v>42275</v>
      </c>
      <c r="W867" s="17">
        <v>42174</v>
      </c>
      <c r="X867" s="17">
        <v>42174</v>
      </c>
      <c r="Y867" t="s">
        <v>1178</v>
      </c>
      <c r="Z867" t="s">
        <v>825</v>
      </c>
      <c r="AA867" t="s">
        <v>1179</v>
      </c>
      <c r="AC867" s="16">
        <v>3</v>
      </c>
      <c r="AD867" t="s">
        <v>803</v>
      </c>
      <c r="AE867" t="s">
        <v>974</v>
      </c>
      <c r="AF867" t="s">
        <v>743</v>
      </c>
      <c r="AG867" t="s">
        <v>1075</v>
      </c>
      <c r="AJ867" t="s">
        <v>963</v>
      </c>
      <c r="AK867" t="s">
        <v>1180</v>
      </c>
      <c r="AL867" t="s">
        <v>1340</v>
      </c>
      <c r="AM867" t="s">
        <v>531</v>
      </c>
      <c r="AP867" t="s">
        <v>966</v>
      </c>
      <c r="AQ867" t="s">
        <v>967</v>
      </c>
      <c r="AR867" t="s">
        <v>968</v>
      </c>
      <c r="AS867" t="s">
        <v>969</v>
      </c>
      <c r="AT867" t="s">
        <v>970</v>
      </c>
      <c r="AU867" t="s">
        <v>3817</v>
      </c>
    </row>
    <row r="868" spans="2:47" ht="11" outlineLevel="1" x14ac:dyDescent="0.15">
      <c r="B868" t="s">
        <v>3818</v>
      </c>
      <c r="C868" t="s">
        <v>3819</v>
      </c>
      <c r="G868" t="s">
        <v>1140</v>
      </c>
      <c r="H868" t="s">
        <v>1141</v>
      </c>
      <c r="I868" t="s">
        <v>957</v>
      </c>
      <c r="J868" t="s">
        <v>3820</v>
      </c>
      <c r="K868" t="s">
        <v>3821</v>
      </c>
      <c r="L868" t="s">
        <v>3820</v>
      </c>
      <c r="M868" s="5">
        <v>227643.2</v>
      </c>
      <c r="N868" s="5">
        <v>227643.2</v>
      </c>
      <c r="O868" s="5">
        <v>227643.2</v>
      </c>
      <c r="P868" s="5"/>
      <c r="Q868" s="16">
        <v>0</v>
      </c>
      <c r="R868" s="5"/>
      <c r="S868" s="17">
        <v>43602</v>
      </c>
      <c r="T868" s="17">
        <v>43602</v>
      </c>
      <c r="U868" s="17">
        <v>43704</v>
      </c>
      <c r="V868" s="17">
        <v>43704</v>
      </c>
      <c r="W868" s="17">
        <v>43602</v>
      </c>
      <c r="X868" s="17">
        <v>43977</v>
      </c>
      <c r="Y868" t="s">
        <v>1178</v>
      </c>
      <c r="Z868" t="s">
        <v>825</v>
      </c>
      <c r="AA868" t="s">
        <v>1179</v>
      </c>
      <c r="AC868" s="16">
        <v>6</v>
      </c>
      <c r="AD868" t="s">
        <v>795</v>
      </c>
      <c r="AE868" t="s">
        <v>961</v>
      </c>
      <c r="AF868" t="s">
        <v>740</v>
      </c>
      <c r="AG868" t="s">
        <v>1036</v>
      </c>
      <c r="AH868" t="s">
        <v>1058</v>
      </c>
      <c r="AI868" t="s">
        <v>1059</v>
      </c>
      <c r="AJ868" t="s">
        <v>978</v>
      </c>
      <c r="AK868" t="s">
        <v>964</v>
      </c>
      <c r="AL868" t="s">
        <v>1340</v>
      </c>
      <c r="AM868" t="s">
        <v>531</v>
      </c>
      <c r="AP868" t="s">
        <v>966</v>
      </c>
      <c r="AQ868" t="s">
        <v>967</v>
      </c>
      <c r="AR868" t="s">
        <v>968</v>
      </c>
      <c r="AS868" t="s">
        <v>969</v>
      </c>
      <c r="AT868" t="s">
        <v>970</v>
      </c>
      <c r="AU868" t="s">
        <v>3822</v>
      </c>
    </row>
    <row r="869" spans="2:47" ht="11" outlineLevel="1" x14ac:dyDescent="0.15">
      <c r="B869" t="s">
        <v>3823</v>
      </c>
      <c r="C869" t="s">
        <v>3824</v>
      </c>
      <c r="G869" t="s">
        <v>1140</v>
      </c>
      <c r="H869" t="s">
        <v>1141</v>
      </c>
      <c r="I869" t="s">
        <v>957</v>
      </c>
      <c r="J869" t="s">
        <v>3825</v>
      </c>
      <c r="K869" t="s">
        <v>3826</v>
      </c>
      <c r="L869" t="s">
        <v>3825</v>
      </c>
      <c r="M869" s="5">
        <v>227524</v>
      </c>
      <c r="N869" s="5">
        <v>227524</v>
      </c>
      <c r="O869" s="5">
        <v>227524</v>
      </c>
      <c r="P869" s="5"/>
      <c r="Q869" s="16">
        <v>0</v>
      </c>
      <c r="R869" s="5"/>
      <c r="S869" s="17">
        <v>45839</v>
      </c>
      <c r="T869" s="17">
        <v>45839</v>
      </c>
      <c r="U869" s="17">
        <v>45870</v>
      </c>
      <c r="V869" s="17">
        <v>45870</v>
      </c>
      <c r="W869" s="17">
        <v>45839</v>
      </c>
      <c r="X869" s="17">
        <v>45839</v>
      </c>
      <c r="Y869" t="s">
        <v>1178</v>
      </c>
      <c r="Z869" t="s">
        <v>825</v>
      </c>
      <c r="AA869" t="s">
        <v>1179</v>
      </c>
      <c r="AC869" s="16">
        <v>5</v>
      </c>
      <c r="AD869" t="s">
        <v>795</v>
      </c>
      <c r="AE869" t="s">
        <v>961</v>
      </c>
      <c r="AF869" t="s">
        <v>3827</v>
      </c>
      <c r="AG869" t="s">
        <v>3828</v>
      </c>
      <c r="AJ869" t="s">
        <v>963</v>
      </c>
      <c r="AK869" t="s">
        <v>964</v>
      </c>
      <c r="AL869" t="s">
        <v>1340</v>
      </c>
      <c r="AM869" t="s">
        <v>531</v>
      </c>
      <c r="AP869" t="s">
        <v>966</v>
      </c>
      <c r="AQ869" t="s">
        <v>967</v>
      </c>
      <c r="AR869" t="s">
        <v>968</v>
      </c>
      <c r="AS869" t="s">
        <v>969</v>
      </c>
      <c r="AT869" t="s">
        <v>970</v>
      </c>
      <c r="AU869" t="s">
        <v>3829</v>
      </c>
    </row>
    <row r="870" spans="2:47" ht="11" outlineLevel="1" x14ac:dyDescent="0.15">
      <c r="B870" t="s">
        <v>3830</v>
      </c>
      <c r="C870" t="s">
        <v>3831</v>
      </c>
      <c r="G870" t="s">
        <v>955</v>
      </c>
      <c r="H870" t="s">
        <v>956</v>
      </c>
      <c r="I870" t="s">
        <v>957</v>
      </c>
      <c r="J870" t="s">
        <v>3832</v>
      </c>
      <c r="K870" t="s">
        <v>3833</v>
      </c>
      <c r="L870" t="s">
        <v>3832</v>
      </c>
      <c r="M870" s="5">
        <v>227223</v>
      </c>
      <c r="N870" s="5">
        <v>227223</v>
      </c>
      <c r="O870" s="5">
        <v>227223</v>
      </c>
      <c r="P870" s="5"/>
      <c r="Q870" s="16">
        <v>0</v>
      </c>
      <c r="R870" s="5"/>
      <c r="S870" s="17">
        <v>44804</v>
      </c>
      <c r="T870" s="17">
        <v>44819</v>
      </c>
      <c r="U870" s="17">
        <v>44895</v>
      </c>
      <c r="V870" s="17">
        <v>44895</v>
      </c>
      <c r="W870" s="17">
        <v>44804</v>
      </c>
      <c r="X870" s="17">
        <v>44869</v>
      </c>
      <c r="Y870" t="s">
        <v>1140</v>
      </c>
      <c r="Z870" t="s">
        <v>827</v>
      </c>
      <c r="AA870" t="s">
        <v>1000</v>
      </c>
      <c r="AC870" s="16">
        <v>1</v>
      </c>
      <c r="AD870" t="s">
        <v>795</v>
      </c>
      <c r="AE870" t="s">
        <v>961</v>
      </c>
      <c r="AF870" t="s">
        <v>3834</v>
      </c>
      <c r="AG870" t="s">
        <v>3835</v>
      </c>
      <c r="AH870" t="s">
        <v>1202</v>
      </c>
      <c r="AI870" t="s">
        <v>1203</v>
      </c>
      <c r="AJ870" t="s">
        <v>978</v>
      </c>
      <c r="AK870" t="s">
        <v>964</v>
      </c>
      <c r="AL870" t="s">
        <v>1340</v>
      </c>
      <c r="AM870" t="s">
        <v>531</v>
      </c>
      <c r="AP870" t="s">
        <v>966</v>
      </c>
      <c r="AQ870" t="s">
        <v>967</v>
      </c>
      <c r="AR870" t="s">
        <v>968</v>
      </c>
      <c r="AS870" t="s">
        <v>969</v>
      </c>
      <c r="AT870" t="s">
        <v>970</v>
      </c>
      <c r="AU870" t="s">
        <v>3836</v>
      </c>
    </row>
    <row r="871" spans="2:47" ht="11" outlineLevel="1" x14ac:dyDescent="0.15">
      <c r="B871" t="s">
        <v>3837</v>
      </c>
      <c r="C871" t="s">
        <v>3838</v>
      </c>
      <c r="G871" t="s">
        <v>955</v>
      </c>
      <c r="H871" t="s">
        <v>956</v>
      </c>
      <c r="I871" t="s">
        <v>957</v>
      </c>
      <c r="J871" t="s">
        <v>690</v>
      </c>
      <c r="K871" t="s">
        <v>1800</v>
      </c>
      <c r="L871" t="s">
        <v>690</v>
      </c>
      <c r="M871" s="5">
        <v>226988.3</v>
      </c>
      <c r="N871" s="5">
        <v>226988.3</v>
      </c>
      <c r="O871" s="5">
        <v>226988.3</v>
      </c>
      <c r="P871" s="5"/>
      <c r="Q871" s="16">
        <v>0</v>
      </c>
      <c r="R871" s="5"/>
      <c r="S871" s="17">
        <v>43272</v>
      </c>
      <c r="T871" s="17">
        <v>43272</v>
      </c>
      <c r="U871" s="17">
        <v>43920</v>
      </c>
      <c r="V871" s="17">
        <v>43920</v>
      </c>
      <c r="W871" s="17">
        <v>43272</v>
      </c>
      <c r="X871" s="17">
        <v>43921</v>
      </c>
      <c r="Y871" t="s">
        <v>1543</v>
      </c>
      <c r="Z871" t="s">
        <v>826</v>
      </c>
      <c r="AA871" t="s">
        <v>1179</v>
      </c>
      <c r="AC871" s="16">
        <v>1</v>
      </c>
      <c r="AD871" t="s">
        <v>795</v>
      </c>
      <c r="AE871" t="s">
        <v>961</v>
      </c>
      <c r="AF871" t="s">
        <v>748</v>
      </c>
      <c r="AG871" t="s">
        <v>1057</v>
      </c>
      <c r="AJ871" t="s">
        <v>963</v>
      </c>
      <c r="AK871" t="s">
        <v>964</v>
      </c>
      <c r="AL871" t="s">
        <v>965</v>
      </c>
      <c r="AM871" t="s">
        <v>531</v>
      </c>
      <c r="AP871" t="s">
        <v>966</v>
      </c>
      <c r="AQ871" t="s">
        <v>967</v>
      </c>
      <c r="AR871" t="s">
        <v>968</v>
      </c>
      <c r="AS871" t="s">
        <v>969</v>
      </c>
      <c r="AT871" t="s">
        <v>970</v>
      </c>
      <c r="AU871" t="s">
        <v>3839</v>
      </c>
    </row>
    <row r="872" spans="2:47" ht="11" outlineLevel="1" x14ac:dyDescent="0.15">
      <c r="B872" t="s">
        <v>3840</v>
      </c>
      <c r="C872" t="s">
        <v>3841</v>
      </c>
      <c r="D872" t="s">
        <v>333</v>
      </c>
      <c r="E872" t="s">
        <v>1599</v>
      </c>
      <c r="F872" t="s">
        <v>807</v>
      </c>
      <c r="G872" t="s">
        <v>984</v>
      </c>
      <c r="H872" t="s">
        <v>985</v>
      </c>
      <c r="I872" t="s">
        <v>957</v>
      </c>
      <c r="J872" t="s">
        <v>623</v>
      </c>
      <c r="K872" t="s">
        <v>2397</v>
      </c>
      <c r="L872" t="s">
        <v>623</v>
      </c>
      <c r="M872" s="5">
        <v>226874</v>
      </c>
      <c r="N872" s="5">
        <v>226874</v>
      </c>
      <c r="O872" s="5">
        <v>226874</v>
      </c>
      <c r="P872" s="5"/>
      <c r="Q872" s="16">
        <v>0</v>
      </c>
      <c r="R872" s="5"/>
      <c r="S872" s="17">
        <v>44820</v>
      </c>
      <c r="T872" s="17">
        <v>44819</v>
      </c>
      <c r="U872" s="17">
        <v>44834</v>
      </c>
      <c r="V872" s="17">
        <v>44834</v>
      </c>
      <c r="W872" s="17">
        <v>44820</v>
      </c>
      <c r="X872" s="17">
        <v>44820</v>
      </c>
      <c r="Y872" t="s">
        <v>959</v>
      </c>
      <c r="Z872" t="s">
        <v>796</v>
      </c>
      <c r="AA872" t="s">
        <v>1023</v>
      </c>
      <c r="AB872" t="s">
        <v>1289</v>
      </c>
      <c r="AC872" s="16">
        <v>3</v>
      </c>
      <c r="AD872" t="s">
        <v>803</v>
      </c>
      <c r="AE872" t="s">
        <v>974</v>
      </c>
      <c r="AF872" t="s">
        <v>740</v>
      </c>
      <c r="AG872" t="s">
        <v>1036</v>
      </c>
      <c r="AH872" t="s">
        <v>1202</v>
      </c>
      <c r="AI872" t="s">
        <v>1203</v>
      </c>
      <c r="AJ872" t="s">
        <v>978</v>
      </c>
      <c r="AK872" t="s">
        <v>1082</v>
      </c>
      <c r="AL872" t="s">
        <v>965</v>
      </c>
      <c r="AM872" t="s">
        <v>531</v>
      </c>
      <c r="AP872" t="s">
        <v>966</v>
      </c>
      <c r="AQ872" t="s">
        <v>967</v>
      </c>
      <c r="AR872" t="s">
        <v>968</v>
      </c>
      <c r="AS872" t="s">
        <v>969</v>
      </c>
      <c r="AT872" t="s">
        <v>970</v>
      </c>
      <c r="AU872" t="s">
        <v>3842</v>
      </c>
    </row>
    <row r="873" spans="2:47" ht="11" outlineLevel="1" x14ac:dyDescent="0.15">
      <c r="B873" t="s">
        <v>3843</v>
      </c>
      <c r="C873" t="s">
        <v>3844</v>
      </c>
      <c r="D873" t="s">
        <v>333</v>
      </c>
      <c r="E873" t="s">
        <v>1599</v>
      </c>
      <c r="F873" t="s">
        <v>807</v>
      </c>
      <c r="G873" t="s">
        <v>984</v>
      </c>
      <c r="H873" t="s">
        <v>985</v>
      </c>
      <c r="I873" t="s">
        <v>957</v>
      </c>
      <c r="J873" t="s">
        <v>623</v>
      </c>
      <c r="K873" t="s">
        <v>2397</v>
      </c>
      <c r="L873" t="s">
        <v>623</v>
      </c>
      <c r="M873" s="5">
        <v>226874</v>
      </c>
      <c r="N873" s="5">
        <v>226874</v>
      </c>
      <c r="O873" s="5">
        <v>226874</v>
      </c>
      <c r="P873" s="5"/>
      <c r="Q873" s="16">
        <v>0</v>
      </c>
      <c r="R873" s="5"/>
      <c r="S873" s="17">
        <v>44811</v>
      </c>
      <c r="T873" s="17">
        <v>44811</v>
      </c>
      <c r="U873" s="17">
        <v>45565</v>
      </c>
      <c r="V873" s="17">
        <v>45565</v>
      </c>
      <c r="W873" s="17">
        <v>44811</v>
      </c>
      <c r="X873" s="17">
        <v>44811</v>
      </c>
      <c r="Y873" t="s">
        <v>959</v>
      </c>
      <c r="Z873" t="s">
        <v>796</v>
      </c>
      <c r="AA873" t="s">
        <v>1023</v>
      </c>
      <c r="AB873" t="s">
        <v>1289</v>
      </c>
      <c r="AC873" s="16">
        <v>3</v>
      </c>
      <c r="AD873" t="s">
        <v>803</v>
      </c>
      <c r="AE873" t="s">
        <v>974</v>
      </c>
      <c r="AF873" t="s">
        <v>737</v>
      </c>
      <c r="AG873" t="s">
        <v>975</v>
      </c>
      <c r="AH873" t="s">
        <v>1202</v>
      </c>
      <c r="AI873" t="s">
        <v>1203</v>
      </c>
      <c r="AJ873" t="s">
        <v>978</v>
      </c>
      <c r="AK873" t="s">
        <v>979</v>
      </c>
      <c r="AL873" t="s">
        <v>965</v>
      </c>
      <c r="AM873" t="s">
        <v>531</v>
      </c>
      <c r="AP873" t="s">
        <v>966</v>
      </c>
      <c r="AQ873" t="s">
        <v>967</v>
      </c>
      <c r="AR873" t="s">
        <v>968</v>
      </c>
      <c r="AS873" t="s">
        <v>969</v>
      </c>
      <c r="AT873" t="s">
        <v>970</v>
      </c>
      <c r="AU873" t="s">
        <v>3845</v>
      </c>
    </row>
    <row r="874" spans="2:47" ht="11" outlineLevel="1" x14ac:dyDescent="0.15">
      <c r="B874" t="s">
        <v>3846</v>
      </c>
      <c r="C874" t="s">
        <v>3847</v>
      </c>
      <c r="D874" t="s">
        <v>161</v>
      </c>
      <c r="E874" t="s">
        <v>983</v>
      </c>
      <c r="F874" t="s">
        <v>798</v>
      </c>
      <c r="G874" t="s">
        <v>984</v>
      </c>
      <c r="H874" t="s">
        <v>985</v>
      </c>
      <c r="I874" t="s">
        <v>957</v>
      </c>
      <c r="J874" t="s">
        <v>597</v>
      </c>
      <c r="K874" t="s">
        <v>986</v>
      </c>
      <c r="L874" t="s">
        <v>987</v>
      </c>
      <c r="M874" s="5">
        <v>226378.34</v>
      </c>
      <c r="N874" s="5">
        <v>226378.34</v>
      </c>
      <c r="O874" s="5">
        <v>226378.34</v>
      </c>
      <c r="P874" s="5"/>
      <c r="Q874" s="16">
        <v>0</v>
      </c>
      <c r="R874" s="5"/>
      <c r="S874" s="17">
        <v>45199</v>
      </c>
      <c r="T874" s="17">
        <v>45199</v>
      </c>
      <c r="U874" s="17">
        <v>46295</v>
      </c>
      <c r="V874" s="17">
        <v>46295</v>
      </c>
      <c r="W874" s="17">
        <v>45199</v>
      </c>
      <c r="X874" s="17">
        <v>45930</v>
      </c>
      <c r="Y874" t="s">
        <v>959</v>
      </c>
      <c r="Z874" t="s">
        <v>796</v>
      </c>
      <c r="AA874" t="s">
        <v>960</v>
      </c>
      <c r="AC874" s="16"/>
      <c r="AD874" t="s">
        <v>795</v>
      </c>
      <c r="AE874" t="s">
        <v>961</v>
      </c>
      <c r="AF874" t="s">
        <v>738</v>
      </c>
      <c r="AG874" t="s">
        <v>988</v>
      </c>
      <c r="AJ874" t="s">
        <v>963</v>
      </c>
      <c r="AK874" t="s">
        <v>1334</v>
      </c>
      <c r="AL874" t="s">
        <v>965</v>
      </c>
      <c r="AM874" t="s">
        <v>456</v>
      </c>
      <c r="AP874" t="s">
        <v>966</v>
      </c>
      <c r="AQ874" t="s">
        <v>967</v>
      </c>
      <c r="AR874" t="s">
        <v>968</v>
      </c>
      <c r="AS874" t="s">
        <v>969</v>
      </c>
      <c r="AT874" t="s">
        <v>970</v>
      </c>
      <c r="AU874" t="s">
        <v>3848</v>
      </c>
    </row>
    <row r="875" spans="2:47" ht="11" outlineLevel="1" x14ac:dyDescent="0.15">
      <c r="B875" t="s">
        <v>3849</v>
      </c>
      <c r="C875" t="s">
        <v>3850</v>
      </c>
      <c r="G875" t="s">
        <v>955</v>
      </c>
      <c r="H875" t="s">
        <v>956</v>
      </c>
      <c r="I875" t="s">
        <v>957</v>
      </c>
      <c r="J875" t="s">
        <v>3851</v>
      </c>
      <c r="K875" t="s">
        <v>3852</v>
      </c>
      <c r="L875" t="s">
        <v>987</v>
      </c>
      <c r="M875" s="5">
        <v>225440.8</v>
      </c>
      <c r="N875" s="5">
        <v>225440.8</v>
      </c>
      <c r="O875" s="5">
        <v>225440.8</v>
      </c>
      <c r="P875" s="5"/>
      <c r="Q875" s="16">
        <v>0</v>
      </c>
      <c r="R875" s="5"/>
      <c r="S875" s="17">
        <v>43655</v>
      </c>
      <c r="T875" s="17">
        <v>43655</v>
      </c>
      <c r="U875" s="17">
        <v>43665</v>
      </c>
      <c r="V875" s="17">
        <v>43665</v>
      </c>
      <c r="W875" s="17">
        <v>43655</v>
      </c>
      <c r="X875" s="17">
        <v>43665</v>
      </c>
      <c r="Y875" t="s">
        <v>984</v>
      </c>
      <c r="Z875" t="s">
        <v>804</v>
      </c>
      <c r="AA875" t="s">
        <v>1000</v>
      </c>
      <c r="AC875" s="16">
        <v>1</v>
      </c>
      <c r="AD875" t="s">
        <v>795</v>
      </c>
      <c r="AE875" t="s">
        <v>961</v>
      </c>
      <c r="AF875" t="s">
        <v>744</v>
      </c>
      <c r="AG875" t="s">
        <v>1025</v>
      </c>
      <c r="AH875" t="s">
        <v>1058</v>
      </c>
      <c r="AI875" t="s">
        <v>1059</v>
      </c>
      <c r="AJ875" t="s">
        <v>978</v>
      </c>
      <c r="AK875" t="s">
        <v>964</v>
      </c>
      <c r="AL875" t="s">
        <v>1340</v>
      </c>
      <c r="AM875" t="s">
        <v>531</v>
      </c>
      <c r="AP875" t="s">
        <v>966</v>
      </c>
      <c r="AQ875" t="s">
        <v>967</v>
      </c>
      <c r="AR875" t="s">
        <v>968</v>
      </c>
      <c r="AS875" t="s">
        <v>969</v>
      </c>
      <c r="AT875" t="s">
        <v>970</v>
      </c>
      <c r="AU875" t="s">
        <v>3853</v>
      </c>
    </row>
    <row r="876" spans="2:47" ht="11" outlineLevel="1" x14ac:dyDescent="0.15">
      <c r="B876" t="s">
        <v>3854</v>
      </c>
      <c r="C876" t="s">
        <v>3855</v>
      </c>
      <c r="D876" t="s">
        <v>356</v>
      </c>
      <c r="E876" t="s">
        <v>854</v>
      </c>
      <c r="F876" t="s">
        <v>807</v>
      </c>
      <c r="G876" t="s">
        <v>959</v>
      </c>
      <c r="H876" t="s">
        <v>1903</v>
      </c>
      <c r="I876" t="s">
        <v>957</v>
      </c>
      <c r="J876" t="s">
        <v>665</v>
      </c>
      <c r="K876" t="s">
        <v>1904</v>
      </c>
      <c r="L876" t="s">
        <v>665</v>
      </c>
      <c r="M876" s="5">
        <v>224835.06</v>
      </c>
      <c r="N876" s="5">
        <v>224835.06</v>
      </c>
      <c r="O876" s="5">
        <v>224835.06</v>
      </c>
      <c r="P876" s="5"/>
      <c r="Q876" s="16">
        <v>0</v>
      </c>
      <c r="R876" s="5"/>
      <c r="S876" s="17">
        <v>45685</v>
      </c>
      <c r="T876" s="17">
        <v>45685</v>
      </c>
      <c r="U876" s="17">
        <v>45808</v>
      </c>
      <c r="V876" s="17">
        <v>45808</v>
      </c>
      <c r="W876" s="17">
        <v>45685</v>
      </c>
      <c r="X876" s="17">
        <v>45782</v>
      </c>
      <c r="Y876" t="s">
        <v>1543</v>
      </c>
      <c r="Z876" t="s">
        <v>826</v>
      </c>
      <c r="AA876" t="s">
        <v>1179</v>
      </c>
      <c r="AC876" s="16">
        <v>1</v>
      </c>
      <c r="AD876" t="s">
        <v>795</v>
      </c>
      <c r="AE876" t="s">
        <v>961</v>
      </c>
      <c r="AF876" t="s">
        <v>748</v>
      </c>
      <c r="AG876" t="s">
        <v>1057</v>
      </c>
      <c r="AJ876" t="s">
        <v>963</v>
      </c>
      <c r="AK876" t="s">
        <v>964</v>
      </c>
      <c r="AL876" t="s">
        <v>965</v>
      </c>
      <c r="AM876" t="s">
        <v>531</v>
      </c>
      <c r="AP876" t="s">
        <v>966</v>
      </c>
      <c r="AQ876" t="s">
        <v>967</v>
      </c>
      <c r="AR876" t="s">
        <v>968</v>
      </c>
      <c r="AS876" t="s">
        <v>969</v>
      </c>
      <c r="AT876" t="s">
        <v>970</v>
      </c>
      <c r="AU876" t="s">
        <v>3856</v>
      </c>
    </row>
    <row r="877" spans="2:47" ht="11" outlineLevel="1" x14ac:dyDescent="0.15">
      <c r="B877" t="s">
        <v>3857</v>
      </c>
      <c r="C877" t="s">
        <v>3858</v>
      </c>
      <c r="G877" t="s">
        <v>1140</v>
      </c>
      <c r="H877" t="s">
        <v>1141</v>
      </c>
      <c r="I877" t="s">
        <v>957</v>
      </c>
      <c r="J877" t="s">
        <v>2913</v>
      </c>
      <c r="K877" t="s">
        <v>2914</v>
      </c>
      <c r="L877" t="s">
        <v>2913</v>
      </c>
      <c r="M877" s="5">
        <v>224297</v>
      </c>
      <c r="N877" s="5">
        <v>224297</v>
      </c>
      <c r="O877" s="5">
        <v>224297</v>
      </c>
      <c r="P877" s="5"/>
      <c r="Q877" s="16">
        <v>0</v>
      </c>
      <c r="R877" s="5"/>
      <c r="S877" s="17">
        <v>44316</v>
      </c>
      <c r="T877" s="17">
        <v>44315</v>
      </c>
      <c r="U877" s="17">
        <v>44680</v>
      </c>
      <c r="V877" s="17">
        <v>44680</v>
      </c>
      <c r="W877" s="17">
        <v>44316</v>
      </c>
      <c r="X877" s="17">
        <v>44316</v>
      </c>
      <c r="Y877" t="s">
        <v>1178</v>
      </c>
      <c r="Z877" t="s">
        <v>825</v>
      </c>
      <c r="AA877" t="s">
        <v>1179</v>
      </c>
      <c r="AC877" s="16">
        <v>3</v>
      </c>
      <c r="AD877" t="s">
        <v>795</v>
      </c>
      <c r="AE877" t="s">
        <v>961</v>
      </c>
      <c r="AF877" t="s">
        <v>740</v>
      </c>
      <c r="AG877" t="s">
        <v>1036</v>
      </c>
      <c r="AH877" t="s">
        <v>1058</v>
      </c>
      <c r="AI877" t="s">
        <v>1059</v>
      </c>
      <c r="AJ877" t="s">
        <v>978</v>
      </c>
      <c r="AK877" t="s">
        <v>964</v>
      </c>
      <c r="AL877" t="s">
        <v>965</v>
      </c>
      <c r="AM877" t="s">
        <v>531</v>
      </c>
      <c r="AP877" t="s">
        <v>966</v>
      </c>
      <c r="AQ877" t="s">
        <v>967</v>
      </c>
      <c r="AR877" t="s">
        <v>968</v>
      </c>
      <c r="AS877" t="s">
        <v>969</v>
      </c>
      <c r="AT877" t="s">
        <v>970</v>
      </c>
      <c r="AU877" t="s">
        <v>3859</v>
      </c>
    </row>
    <row r="878" spans="2:47" ht="11" outlineLevel="1" x14ac:dyDescent="0.15">
      <c r="B878" t="s">
        <v>3860</v>
      </c>
      <c r="C878" t="s">
        <v>3861</v>
      </c>
      <c r="D878" t="s">
        <v>889</v>
      </c>
      <c r="E878" t="s">
        <v>854</v>
      </c>
      <c r="F878" t="s">
        <v>798</v>
      </c>
      <c r="G878" t="s">
        <v>959</v>
      </c>
      <c r="H878" t="s">
        <v>1903</v>
      </c>
      <c r="I878" t="s">
        <v>957</v>
      </c>
      <c r="J878" t="s">
        <v>685</v>
      </c>
      <c r="K878" t="s">
        <v>2058</v>
      </c>
      <c r="L878" t="s">
        <v>685</v>
      </c>
      <c r="M878" s="5">
        <v>223890</v>
      </c>
      <c r="N878" s="5">
        <v>223890</v>
      </c>
      <c r="O878" s="5">
        <v>223890</v>
      </c>
      <c r="P878" s="5"/>
      <c r="Q878" s="16">
        <v>0</v>
      </c>
      <c r="R878" s="5"/>
      <c r="S878" s="17">
        <v>44620</v>
      </c>
      <c r="T878" s="17">
        <v>44621</v>
      </c>
      <c r="U878" s="17">
        <v>44638</v>
      </c>
      <c r="V878" s="17">
        <v>44834</v>
      </c>
      <c r="W878" s="17">
        <v>44620</v>
      </c>
      <c r="X878" s="17">
        <v>44620</v>
      </c>
      <c r="Y878" t="s">
        <v>1178</v>
      </c>
      <c r="Z878" t="s">
        <v>825</v>
      </c>
      <c r="AA878" t="s">
        <v>1179</v>
      </c>
      <c r="AC878" s="16">
        <v>1</v>
      </c>
      <c r="AD878" t="s">
        <v>795</v>
      </c>
      <c r="AE878" t="s">
        <v>961</v>
      </c>
      <c r="AF878" t="s">
        <v>740</v>
      </c>
      <c r="AG878" t="s">
        <v>1036</v>
      </c>
      <c r="AH878" t="s">
        <v>1058</v>
      </c>
      <c r="AI878" t="s">
        <v>1059</v>
      </c>
      <c r="AJ878" t="s">
        <v>978</v>
      </c>
      <c r="AK878" t="s">
        <v>964</v>
      </c>
      <c r="AL878" t="s">
        <v>965</v>
      </c>
      <c r="AM878" t="s">
        <v>531</v>
      </c>
      <c r="AP878" t="s">
        <v>966</v>
      </c>
      <c r="AQ878" t="s">
        <v>967</v>
      </c>
      <c r="AR878" t="s">
        <v>968</v>
      </c>
      <c r="AS878" t="s">
        <v>969</v>
      </c>
      <c r="AT878" t="s">
        <v>970</v>
      </c>
      <c r="AU878" t="s">
        <v>3862</v>
      </c>
    </row>
    <row r="879" spans="2:47" ht="11" outlineLevel="1" x14ac:dyDescent="0.15">
      <c r="B879" t="s">
        <v>3863</v>
      </c>
      <c r="C879" t="s">
        <v>3864</v>
      </c>
      <c r="D879" t="s">
        <v>333</v>
      </c>
      <c r="E879" t="s">
        <v>1599</v>
      </c>
      <c r="F879" t="s">
        <v>807</v>
      </c>
      <c r="G879" t="s">
        <v>984</v>
      </c>
      <c r="H879" t="s">
        <v>985</v>
      </c>
      <c r="I879" t="s">
        <v>957</v>
      </c>
      <c r="J879" t="s">
        <v>623</v>
      </c>
      <c r="K879" t="s">
        <v>2397</v>
      </c>
      <c r="L879" t="s">
        <v>623</v>
      </c>
      <c r="M879" s="5">
        <v>223368</v>
      </c>
      <c r="N879" s="5">
        <v>223368</v>
      </c>
      <c r="O879" s="5">
        <v>223368</v>
      </c>
      <c r="P879" s="5"/>
      <c r="Q879" s="16">
        <v>0</v>
      </c>
      <c r="R879" s="5"/>
      <c r="S879" s="17">
        <v>45547</v>
      </c>
      <c r="T879" s="17">
        <v>45548</v>
      </c>
      <c r="U879" s="17">
        <v>46328</v>
      </c>
      <c r="V879" s="17">
        <v>46328</v>
      </c>
      <c r="W879" s="17">
        <v>45547</v>
      </c>
      <c r="X879" s="17">
        <v>45547</v>
      </c>
      <c r="Y879" t="s">
        <v>959</v>
      </c>
      <c r="Z879" t="s">
        <v>796</v>
      </c>
      <c r="AA879" t="s">
        <v>1023</v>
      </c>
      <c r="AB879" t="s">
        <v>1289</v>
      </c>
      <c r="AC879" s="16">
        <v>1</v>
      </c>
      <c r="AD879" t="s">
        <v>803</v>
      </c>
      <c r="AE879" t="s">
        <v>974</v>
      </c>
      <c r="AF879" t="s">
        <v>743</v>
      </c>
      <c r="AG879" t="s">
        <v>1075</v>
      </c>
      <c r="AJ879" t="s">
        <v>963</v>
      </c>
      <c r="AK879" t="s">
        <v>1180</v>
      </c>
      <c r="AL879" t="s">
        <v>965</v>
      </c>
      <c r="AM879" t="s">
        <v>531</v>
      </c>
      <c r="AP879" t="s">
        <v>966</v>
      </c>
      <c r="AQ879" t="s">
        <v>967</v>
      </c>
      <c r="AR879" t="s">
        <v>968</v>
      </c>
      <c r="AS879" t="s">
        <v>969</v>
      </c>
      <c r="AT879" t="s">
        <v>970</v>
      </c>
      <c r="AU879" t="s">
        <v>3865</v>
      </c>
    </row>
    <row r="880" spans="2:47" ht="11" outlineLevel="1" x14ac:dyDescent="0.15">
      <c r="B880" t="s">
        <v>3866</v>
      </c>
      <c r="C880" t="s">
        <v>3867</v>
      </c>
      <c r="G880" t="s">
        <v>1140</v>
      </c>
      <c r="H880" t="s">
        <v>1141</v>
      </c>
      <c r="I880" t="s">
        <v>957</v>
      </c>
      <c r="J880" t="s">
        <v>682</v>
      </c>
      <c r="K880" t="s">
        <v>1729</v>
      </c>
      <c r="L880" t="s">
        <v>1703</v>
      </c>
      <c r="M880" s="5">
        <v>222654.5</v>
      </c>
      <c r="N880" s="5">
        <v>222654.5</v>
      </c>
      <c r="O880" s="5">
        <v>424149.5</v>
      </c>
      <c r="P880" s="5"/>
      <c r="Q880" s="16">
        <v>0</v>
      </c>
      <c r="R880" s="5"/>
      <c r="S880" s="17">
        <v>45189</v>
      </c>
      <c r="T880" s="17">
        <v>45189</v>
      </c>
      <c r="U880" s="17">
        <v>45278</v>
      </c>
      <c r="V880" s="17">
        <v>45278</v>
      </c>
      <c r="W880" s="17">
        <v>45189</v>
      </c>
      <c r="X880" s="17">
        <v>45189</v>
      </c>
      <c r="Y880" t="s">
        <v>1178</v>
      </c>
      <c r="Z880" t="s">
        <v>825</v>
      </c>
      <c r="AA880" t="s">
        <v>1179</v>
      </c>
      <c r="AC880" s="16">
        <v>1</v>
      </c>
      <c r="AD880" t="s">
        <v>795</v>
      </c>
      <c r="AE880" t="s">
        <v>961</v>
      </c>
      <c r="AF880" t="s">
        <v>738</v>
      </c>
      <c r="AG880" t="s">
        <v>988</v>
      </c>
      <c r="AJ880" t="s">
        <v>963</v>
      </c>
      <c r="AK880" t="s">
        <v>989</v>
      </c>
      <c r="AL880" t="s">
        <v>965</v>
      </c>
      <c r="AM880" t="s">
        <v>531</v>
      </c>
      <c r="AP880" t="s">
        <v>966</v>
      </c>
      <c r="AQ880" t="s">
        <v>967</v>
      </c>
      <c r="AR880" t="s">
        <v>968</v>
      </c>
      <c r="AS880" t="s">
        <v>969</v>
      </c>
      <c r="AT880" t="s">
        <v>970</v>
      </c>
      <c r="AU880" t="s">
        <v>3868</v>
      </c>
    </row>
    <row r="881" spans="2:47" ht="11" outlineLevel="1" x14ac:dyDescent="0.15">
      <c r="B881" t="s">
        <v>3869</v>
      </c>
      <c r="C881" t="s">
        <v>3870</v>
      </c>
      <c r="G881" t="s">
        <v>1140</v>
      </c>
      <c r="H881" t="s">
        <v>1141</v>
      </c>
      <c r="I881" t="s">
        <v>957</v>
      </c>
      <c r="J881" t="s">
        <v>3871</v>
      </c>
      <c r="K881" t="s">
        <v>3872</v>
      </c>
      <c r="L881" t="s">
        <v>3871</v>
      </c>
      <c r="M881" s="5">
        <v>222381</v>
      </c>
      <c r="N881" s="5">
        <v>222381</v>
      </c>
      <c r="O881" s="5">
        <v>222381</v>
      </c>
      <c r="P881" s="5">
        <v>18428</v>
      </c>
      <c r="Q881" s="16">
        <v>0</v>
      </c>
      <c r="R881" s="5"/>
      <c r="S881" s="17">
        <v>43605</v>
      </c>
      <c r="T881" s="17">
        <v>43605</v>
      </c>
      <c r="U881" s="17">
        <v>45747</v>
      </c>
      <c r="V881" s="17">
        <v>45747</v>
      </c>
      <c r="W881" s="17">
        <v>43605</v>
      </c>
      <c r="X881" s="17">
        <v>45028</v>
      </c>
      <c r="Y881" t="s">
        <v>1178</v>
      </c>
      <c r="Z881" t="s">
        <v>825</v>
      </c>
      <c r="AA881" t="s">
        <v>1179</v>
      </c>
      <c r="AC881" s="16">
        <v>1</v>
      </c>
      <c r="AD881" t="s">
        <v>795</v>
      </c>
      <c r="AE881" t="s">
        <v>961</v>
      </c>
      <c r="AF881" t="s">
        <v>748</v>
      </c>
      <c r="AG881" t="s">
        <v>1057</v>
      </c>
      <c r="AH881" t="s">
        <v>1058</v>
      </c>
      <c r="AI881" t="s">
        <v>1059</v>
      </c>
      <c r="AJ881" t="s">
        <v>978</v>
      </c>
      <c r="AK881" t="s">
        <v>964</v>
      </c>
      <c r="AL881" t="s">
        <v>1340</v>
      </c>
      <c r="AM881" t="s">
        <v>531</v>
      </c>
      <c r="AP881" t="s">
        <v>966</v>
      </c>
      <c r="AQ881" t="s">
        <v>967</v>
      </c>
      <c r="AR881" t="s">
        <v>968</v>
      </c>
      <c r="AS881" t="s">
        <v>969</v>
      </c>
      <c r="AT881" t="s">
        <v>970</v>
      </c>
      <c r="AU881" t="s">
        <v>3873</v>
      </c>
    </row>
    <row r="882" spans="2:47" ht="11" outlineLevel="1" x14ac:dyDescent="0.15">
      <c r="B882" t="s">
        <v>3874</v>
      </c>
      <c r="C882" t="s">
        <v>3875</v>
      </c>
      <c r="D882" t="s">
        <v>177</v>
      </c>
      <c r="E882" t="s">
        <v>983</v>
      </c>
      <c r="F882" t="s">
        <v>798</v>
      </c>
      <c r="G882" t="s">
        <v>984</v>
      </c>
      <c r="H882" t="s">
        <v>985</v>
      </c>
      <c r="I882" t="s">
        <v>957</v>
      </c>
      <c r="J882" t="s">
        <v>638</v>
      </c>
      <c r="K882" t="s">
        <v>992</v>
      </c>
      <c r="L882" t="s">
        <v>638</v>
      </c>
      <c r="M882" s="5">
        <v>222046</v>
      </c>
      <c r="N882" s="5">
        <v>222046</v>
      </c>
      <c r="O882" s="5">
        <v>222046</v>
      </c>
      <c r="P882" s="5"/>
      <c r="Q882" s="16">
        <v>0</v>
      </c>
      <c r="R882" s="5"/>
      <c r="S882" s="17">
        <v>42544</v>
      </c>
      <c r="T882" s="17">
        <v>42544</v>
      </c>
      <c r="U882" s="17">
        <v>42643</v>
      </c>
      <c r="V882" s="17">
        <v>42643</v>
      </c>
      <c r="W882" s="17">
        <v>42544</v>
      </c>
      <c r="X882" s="17">
        <v>42753</v>
      </c>
      <c r="Y882" t="s">
        <v>959</v>
      </c>
      <c r="Z882" t="s">
        <v>796</v>
      </c>
      <c r="AA882" t="s">
        <v>960</v>
      </c>
      <c r="AC882" s="16">
        <v>1</v>
      </c>
      <c r="AD882" t="s">
        <v>795</v>
      </c>
      <c r="AE882" t="s">
        <v>961</v>
      </c>
      <c r="AF882" t="s">
        <v>739</v>
      </c>
      <c r="AG882" t="s">
        <v>993</v>
      </c>
      <c r="AJ882" t="s">
        <v>963</v>
      </c>
      <c r="AK882" t="s">
        <v>996</v>
      </c>
      <c r="AL882" t="s">
        <v>965</v>
      </c>
      <c r="AM882" t="s">
        <v>531</v>
      </c>
      <c r="AP882" t="s">
        <v>966</v>
      </c>
      <c r="AQ882" t="s">
        <v>967</v>
      </c>
      <c r="AR882" t="s">
        <v>968</v>
      </c>
      <c r="AS882" t="s">
        <v>969</v>
      </c>
      <c r="AT882" t="s">
        <v>970</v>
      </c>
      <c r="AU882" t="s">
        <v>3876</v>
      </c>
    </row>
    <row r="883" spans="2:47" ht="11" outlineLevel="1" x14ac:dyDescent="0.15">
      <c r="B883" t="s">
        <v>3877</v>
      </c>
      <c r="C883" t="s">
        <v>3878</v>
      </c>
      <c r="G883" t="s">
        <v>1140</v>
      </c>
      <c r="H883" t="s">
        <v>1141</v>
      </c>
      <c r="I883" t="s">
        <v>957</v>
      </c>
      <c r="J883" t="s">
        <v>623</v>
      </c>
      <c r="K883" t="s">
        <v>2397</v>
      </c>
      <c r="L883" t="s">
        <v>623</v>
      </c>
      <c r="M883" s="5">
        <v>221997</v>
      </c>
      <c r="N883" s="5">
        <v>221997</v>
      </c>
      <c r="O883" s="5">
        <v>221997</v>
      </c>
      <c r="P883" s="5"/>
      <c r="Q883" s="16">
        <v>0</v>
      </c>
      <c r="R883" s="5"/>
      <c r="S883" s="17">
        <v>44530</v>
      </c>
      <c r="T883" s="17">
        <v>44530</v>
      </c>
      <c r="U883" s="17">
        <v>44986</v>
      </c>
      <c r="V883" s="17">
        <v>44986</v>
      </c>
      <c r="W883" s="17">
        <v>44530</v>
      </c>
      <c r="X883" s="17">
        <v>45391</v>
      </c>
      <c r="Y883" t="s">
        <v>1178</v>
      </c>
      <c r="Z883" t="s">
        <v>825</v>
      </c>
      <c r="AA883" t="s">
        <v>1179</v>
      </c>
      <c r="AC883" s="16">
        <v>2</v>
      </c>
      <c r="AD883" t="s">
        <v>803</v>
      </c>
      <c r="AE883" t="s">
        <v>974</v>
      </c>
      <c r="AF883" t="s">
        <v>737</v>
      </c>
      <c r="AG883" t="s">
        <v>975</v>
      </c>
      <c r="AH883" t="s">
        <v>1202</v>
      </c>
      <c r="AI883" t="s">
        <v>1203</v>
      </c>
      <c r="AJ883" t="s">
        <v>978</v>
      </c>
      <c r="AK883" t="s">
        <v>979</v>
      </c>
      <c r="AL883" t="s">
        <v>965</v>
      </c>
      <c r="AM883" t="s">
        <v>531</v>
      </c>
      <c r="AP883" t="s">
        <v>966</v>
      </c>
      <c r="AQ883" t="s">
        <v>967</v>
      </c>
      <c r="AR883" t="s">
        <v>968</v>
      </c>
      <c r="AS883" t="s">
        <v>969</v>
      </c>
      <c r="AT883" t="s">
        <v>970</v>
      </c>
      <c r="AU883" t="s">
        <v>3879</v>
      </c>
    </row>
    <row r="884" spans="2:47" ht="11" outlineLevel="1" x14ac:dyDescent="0.15">
      <c r="B884" t="s">
        <v>3880</v>
      </c>
      <c r="C884" t="s">
        <v>3881</v>
      </c>
      <c r="D884" t="s">
        <v>339</v>
      </c>
      <c r="E884" t="s">
        <v>1599</v>
      </c>
      <c r="F884" t="s">
        <v>807</v>
      </c>
      <c r="G884" t="s">
        <v>984</v>
      </c>
      <c r="H884" t="s">
        <v>985</v>
      </c>
      <c r="I884" t="s">
        <v>957</v>
      </c>
      <c r="J884" t="s">
        <v>624</v>
      </c>
      <c r="K884" t="s">
        <v>2918</v>
      </c>
      <c r="L884" t="s">
        <v>624</v>
      </c>
      <c r="M884" s="5">
        <v>221698</v>
      </c>
      <c r="N884" s="5">
        <v>221698</v>
      </c>
      <c r="O884" s="5">
        <v>221698</v>
      </c>
      <c r="P884" s="5"/>
      <c r="Q884" s="16">
        <v>0</v>
      </c>
      <c r="R884" s="5"/>
      <c r="S884" s="17">
        <v>45107</v>
      </c>
      <c r="T884" s="17">
        <v>45107</v>
      </c>
      <c r="U884" s="17">
        <v>45231</v>
      </c>
      <c r="V884" s="17">
        <v>45231</v>
      </c>
      <c r="W884" s="17">
        <v>45107</v>
      </c>
      <c r="X884" s="17">
        <v>45107</v>
      </c>
      <c r="Y884" t="s">
        <v>959</v>
      </c>
      <c r="Z884" t="s">
        <v>796</v>
      </c>
      <c r="AA884" t="s">
        <v>1023</v>
      </c>
      <c r="AB884" t="s">
        <v>1024</v>
      </c>
      <c r="AC884" s="16">
        <v>2</v>
      </c>
      <c r="AD884" t="s">
        <v>803</v>
      </c>
      <c r="AE884" t="s">
        <v>974</v>
      </c>
      <c r="AF884" t="s">
        <v>737</v>
      </c>
      <c r="AG884" t="s">
        <v>975</v>
      </c>
      <c r="AJ884" t="s">
        <v>963</v>
      </c>
      <c r="AK884" t="s">
        <v>979</v>
      </c>
      <c r="AL884" t="s">
        <v>965</v>
      </c>
      <c r="AM884" t="s">
        <v>531</v>
      </c>
      <c r="AP884" t="s">
        <v>966</v>
      </c>
      <c r="AQ884" t="s">
        <v>967</v>
      </c>
      <c r="AR884" t="s">
        <v>968</v>
      </c>
      <c r="AS884" t="s">
        <v>969</v>
      </c>
      <c r="AT884" t="s">
        <v>970</v>
      </c>
      <c r="AU884" t="s">
        <v>3882</v>
      </c>
    </row>
    <row r="885" spans="2:47" ht="11" outlineLevel="1" x14ac:dyDescent="0.15">
      <c r="B885" t="s">
        <v>3883</v>
      </c>
      <c r="C885" t="s">
        <v>3884</v>
      </c>
      <c r="G885" t="s">
        <v>1140</v>
      </c>
      <c r="H885" t="s">
        <v>1141</v>
      </c>
      <c r="I885" t="s">
        <v>957</v>
      </c>
      <c r="J885" t="s">
        <v>672</v>
      </c>
      <c r="K885" t="s">
        <v>1513</v>
      </c>
      <c r="L885" t="s">
        <v>672</v>
      </c>
      <c r="M885" s="5">
        <v>220995</v>
      </c>
      <c r="N885" s="5">
        <v>220995</v>
      </c>
      <c r="O885" s="5">
        <v>220995</v>
      </c>
      <c r="P885" s="5"/>
      <c r="Q885" s="16">
        <v>0</v>
      </c>
      <c r="R885" s="5"/>
      <c r="S885" s="17">
        <v>45436</v>
      </c>
      <c r="T885" s="17">
        <v>45436</v>
      </c>
      <c r="U885" s="17">
        <v>45807</v>
      </c>
      <c r="V885" s="17">
        <v>45807</v>
      </c>
      <c r="W885" s="17">
        <v>45436</v>
      </c>
      <c r="X885" s="17">
        <v>45793</v>
      </c>
      <c r="Y885" t="s">
        <v>984</v>
      </c>
      <c r="Z885" t="s">
        <v>804</v>
      </c>
      <c r="AA885" t="s">
        <v>1000</v>
      </c>
      <c r="AC885" s="16">
        <v>1</v>
      </c>
      <c r="AD885" t="s">
        <v>3640</v>
      </c>
      <c r="AE885" t="s">
        <v>3641</v>
      </c>
      <c r="AF885" t="s">
        <v>750</v>
      </c>
      <c r="AG885" t="s">
        <v>1515</v>
      </c>
      <c r="AH885" t="s">
        <v>1058</v>
      </c>
      <c r="AI885" t="s">
        <v>1059</v>
      </c>
      <c r="AJ885" t="s">
        <v>978</v>
      </c>
      <c r="AK885" t="s">
        <v>1516</v>
      </c>
      <c r="AL885" t="s">
        <v>965</v>
      </c>
      <c r="AM885" t="s">
        <v>531</v>
      </c>
      <c r="AP885" t="s">
        <v>966</v>
      </c>
      <c r="AQ885" t="s">
        <v>967</v>
      </c>
      <c r="AR885" t="s">
        <v>968</v>
      </c>
      <c r="AS885" t="s">
        <v>969</v>
      </c>
      <c r="AT885" t="s">
        <v>970</v>
      </c>
      <c r="AU885" t="s">
        <v>3885</v>
      </c>
    </row>
    <row r="886" spans="2:47" ht="11" outlineLevel="1" x14ac:dyDescent="0.15">
      <c r="B886" t="s">
        <v>3886</v>
      </c>
      <c r="C886" t="s">
        <v>1519</v>
      </c>
      <c r="D886" t="s">
        <v>186</v>
      </c>
      <c r="E886" t="s">
        <v>983</v>
      </c>
      <c r="F886" t="s">
        <v>807</v>
      </c>
      <c r="G886" t="s">
        <v>984</v>
      </c>
      <c r="H886" t="s">
        <v>985</v>
      </c>
      <c r="I886" t="s">
        <v>957</v>
      </c>
      <c r="J886" t="s">
        <v>604</v>
      </c>
      <c r="K886" t="s">
        <v>1088</v>
      </c>
      <c r="L886" t="s">
        <v>604</v>
      </c>
      <c r="M886" s="5">
        <v>220911.81</v>
      </c>
      <c r="N886" s="5">
        <v>220911.81</v>
      </c>
      <c r="O886" s="5">
        <v>220911.81</v>
      </c>
      <c r="P886" s="5"/>
      <c r="Q886" s="16">
        <v>0</v>
      </c>
      <c r="R886" s="5"/>
      <c r="S886" s="17">
        <v>42606</v>
      </c>
      <c r="T886" s="17">
        <v>42606</v>
      </c>
      <c r="U886" s="17">
        <v>43059</v>
      </c>
      <c r="V886" s="17">
        <v>43059</v>
      </c>
      <c r="W886" s="17">
        <v>42606</v>
      </c>
      <c r="X886" s="17">
        <v>43136</v>
      </c>
      <c r="Y886" t="s">
        <v>955</v>
      </c>
      <c r="Z886" t="s">
        <v>818</v>
      </c>
      <c r="AA886" t="s">
        <v>1023</v>
      </c>
      <c r="AB886" t="s">
        <v>1024</v>
      </c>
      <c r="AC886" s="16">
        <v>2</v>
      </c>
      <c r="AD886" t="s">
        <v>795</v>
      </c>
      <c r="AE886" t="s">
        <v>961</v>
      </c>
      <c r="AF886" t="s">
        <v>739</v>
      </c>
      <c r="AG886" t="s">
        <v>993</v>
      </c>
      <c r="AJ886" t="s">
        <v>963</v>
      </c>
      <c r="AK886" t="s">
        <v>996</v>
      </c>
      <c r="AL886" t="s">
        <v>965</v>
      </c>
      <c r="AM886" t="s">
        <v>456</v>
      </c>
      <c r="AP886" t="s">
        <v>966</v>
      </c>
      <c r="AQ886" t="s">
        <v>967</v>
      </c>
      <c r="AR886" t="s">
        <v>968</v>
      </c>
      <c r="AS886" t="s">
        <v>969</v>
      </c>
      <c r="AT886" t="s">
        <v>970</v>
      </c>
      <c r="AU886" t="s">
        <v>3887</v>
      </c>
    </row>
    <row r="887" spans="2:47" ht="11" outlineLevel="1" x14ac:dyDescent="0.15">
      <c r="B887" t="s">
        <v>3888</v>
      </c>
      <c r="C887" t="s">
        <v>3889</v>
      </c>
      <c r="G887" t="s">
        <v>1140</v>
      </c>
      <c r="H887" t="s">
        <v>1141</v>
      </c>
      <c r="I887" t="s">
        <v>957</v>
      </c>
      <c r="J887" t="s">
        <v>2385</v>
      </c>
      <c r="K887" t="s">
        <v>2386</v>
      </c>
      <c r="L887" t="s">
        <v>2387</v>
      </c>
      <c r="M887" s="5">
        <v>219963.29</v>
      </c>
      <c r="N887" s="5">
        <v>219963.29</v>
      </c>
      <c r="O887" s="5">
        <v>219963.29</v>
      </c>
      <c r="P887" s="5"/>
      <c r="Q887" s="16">
        <v>0</v>
      </c>
      <c r="R887" s="5"/>
      <c r="S887" s="17">
        <v>44062</v>
      </c>
      <c r="T887" s="17">
        <v>44062</v>
      </c>
      <c r="U887" s="17">
        <v>44196</v>
      </c>
      <c r="V887" s="17">
        <v>44196</v>
      </c>
      <c r="W887" s="17">
        <v>44062</v>
      </c>
      <c r="X887" s="17">
        <v>44152</v>
      </c>
      <c r="Y887" t="s">
        <v>1178</v>
      </c>
      <c r="Z887" t="s">
        <v>825</v>
      </c>
      <c r="AA887" t="s">
        <v>1179</v>
      </c>
      <c r="AC887" s="16">
        <v>4</v>
      </c>
      <c r="AD887" t="s">
        <v>795</v>
      </c>
      <c r="AE887" t="s">
        <v>961</v>
      </c>
      <c r="AF887" t="s">
        <v>740</v>
      </c>
      <c r="AG887" t="s">
        <v>1036</v>
      </c>
      <c r="AH887" t="s">
        <v>1202</v>
      </c>
      <c r="AI887" t="s">
        <v>1203</v>
      </c>
      <c r="AJ887" t="s">
        <v>978</v>
      </c>
      <c r="AK887" t="s">
        <v>964</v>
      </c>
      <c r="AL887" t="s">
        <v>965</v>
      </c>
      <c r="AM887" t="s">
        <v>531</v>
      </c>
      <c r="AP887" t="s">
        <v>966</v>
      </c>
      <c r="AQ887" t="s">
        <v>967</v>
      </c>
      <c r="AR887" t="s">
        <v>968</v>
      </c>
      <c r="AS887" t="s">
        <v>969</v>
      </c>
      <c r="AT887" t="s">
        <v>970</v>
      </c>
      <c r="AU887" t="s">
        <v>3890</v>
      </c>
    </row>
    <row r="888" spans="2:47" ht="11" outlineLevel="1" x14ac:dyDescent="0.15">
      <c r="B888" t="s">
        <v>3891</v>
      </c>
      <c r="C888" t="s">
        <v>888</v>
      </c>
      <c r="G888" t="s">
        <v>955</v>
      </c>
      <c r="H888" t="s">
        <v>956</v>
      </c>
      <c r="I888" t="s">
        <v>957</v>
      </c>
      <c r="J888" t="s">
        <v>691</v>
      </c>
      <c r="K888" t="s">
        <v>1807</v>
      </c>
      <c r="L888" t="s">
        <v>691</v>
      </c>
      <c r="M888" s="5">
        <v>218754.95</v>
      </c>
      <c r="N888" s="5">
        <v>218754.95</v>
      </c>
      <c r="O888" s="5">
        <v>218754.95</v>
      </c>
      <c r="P888" s="5"/>
      <c r="Q888" s="16">
        <v>0</v>
      </c>
      <c r="R888" s="5"/>
      <c r="S888" s="17">
        <v>42321</v>
      </c>
      <c r="T888" s="17">
        <v>42321</v>
      </c>
      <c r="U888" s="17">
        <v>42653</v>
      </c>
      <c r="V888" s="17">
        <v>42653</v>
      </c>
      <c r="W888" s="17">
        <v>42321</v>
      </c>
      <c r="X888" s="17">
        <v>42997</v>
      </c>
      <c r="Y888" t="s">
        <v>955</v>
      </c>
      <c r="Z888" t="s">
        <v>818</v>
      </c>
      <c r="AA888" t="s">
        <v>960</v>
      </c>
      <c r="AC888" s="16">
        <v>4</v>
      </c>
      <c r="AD888" t="s">
        <v>795</v>
      </c>
      <c r="AE888" t="s">
        <v>961</v>
      </c>
      <c r="AF888" t="s">
        <v>737</v>
      </c>
      <c r="AG888" t="s">
        <v>975</v>
      </c>
      <c r="AJ888" t="s">
        <v>963</v>
      </c>
      <c r="AK888" t="s">
        <v>1504</v>
      </c>
      <c r="AL888" t="s">
        <v>965</v>
      </c>
      <c r="AM888" t="s">
        <v>531</v>
      </c>
      <c r="AP888" t="s">
        <v>966</v>
      </c>
      <c r="AQ888" t="s">
        <v>967</v>
      </c>
      <c r="AR888" t="s">
        <v>968</v>
      </c>
      <c r="AS888" t="s">
        <v>969</v>
      </c>
      <c r="AT888" t="s">
        <v>970</v>
      </c>
      <c r="AU888" t="s">
        <v>3892</v>
      </c>
    </row>
    <row r="889" spans="2:47" ht="11" outlineLevel="1" x14ac:dyDescent="0.15">
      <c r="B889" t="s">
        <v>3893</v>
      </c>
      <c r="C889" t="s">
        <v>3894</v>
      </c>
      <c r="G889" t="s">
        <v>1140</v>
      </c>
      <c r="H889" t="s">
        <v>1141</v>
      </c>
      <c r="I889" t="s">
        <v>957</v>
      </c>
      <c r="J889" t="s">
        <v>3895</v>
      </c>
      <c r="K889" t="s">
        <v>3896</v>
      </c>
      <c r="L889" t="s">
        <v>3895</v>
      </c>
      <c r="M889" s="5">
        <v>217797.76000000001</v>
      </c>
      <c r="N889" s="5">
        <v>217797.76000000001</v>
      </c>
      <c r="O889" s="5">
        <v>217797.76000000001</v>
      </c>
      <c r="P889" s="5"/>
      <c r="Q889" s="16">
        <v>0</v>
      </c>
      <c r="R889" s="5"/>
      <c r="S889" s="17">
        <v>43476</v>
      </c>
      <c r="T889" s="17">
        <v>43474</v>
      </c>
      <c r="U889" s="17">
        <v>43766</v>
      </c>
      <c r="V889" s="17">
        <v>43766</v>
      </c>
      <c r="W889" s="17">
        <v>43476</v>
      </c>
      <c r="X889" s="17">
        <v>44104</v>
      </c>
      <c r="Y889" t="s">
        <v>1178</v>
      </c>
      <c r="Z889" t="s">
        <v>825</v>
      </c>
      <c r="AA889" t="s">
        <v>1179</v>
      </c>
      <c r="AC889" s="16">
        <v>2</v>
      </c>
      <c r="AD889" t="s">
        <v>2535</v>
      </c>
      <c r="AE889" t="s">
        <v>2536</v>
      </c>
      <c r="AF889" t="s">
        <v>750</v>
      </c>
      <c r="AG889" t="s">
        <v>1515</v>
      </c>
      <c r="AH889" t="s">
        <v>1058</v>
      </c>
      <c r="AI889" t="s">
        <v>1059</v>
      </c>
      <c r="AJ889" t="s">
        <v>978</v>
      </c>
      <c r="AK889" t="s">
        <v>1516</v>
      </c>
      <c r="AL889" t="s">
        <v>1340</v>
      </c>
      <c r="AM889" t="s">
        <v>531</v>
      </c>
      <c r="AP889" t="s">
        <v>966</v>
      </c>
      <c r="AQ889" t="s">
        <v>967</v>
      </c>
      <c r="AR889" t="s">
        <v>968</v>
      </c>
      <c r="AS889" t="s">
        <v>969</v>
      </c>
      <c r="AT889" t="s">
        <v>970</v>
      </c>
      <c r="AU889" t="s">
        <v>3897</v>
      </c>
    </row>
    <row r="890" spans="2:47" ht="11" outlineLevel="1" x14ac:dyDescent="0.15">
      <c r="B890" t="s">
        <v>3898</v>
      </c>
      <c r="C890" t="s">
        <v>3899</v>
      </c>
      <c r="G890" t="s">
        <v>1140</v>
      </c>
      <c r="H890" t="s">
        <v>1141</v>
      </c>
      <c r="I890" t="s">
        <v>957</v>
      </c>
      <c r="J890" t="s">
        <v>3376</v>
      </c>
      <c r="K890" t="s">
        <v>3377</v>
      </c>
      <c r="L890" t="s">
        <v>3376</v>
      </c>
      <c r="M890" s="5">
        <v>217533.74</v>
      </c>
      <c r="N890" s="5">
        <v>217533.74</v>
      </c>
      <c r="O890" s="5">
        <v>217533.74</v>
      </c>
      <c r="P890" s="5"/>
      <c r="Q890" s="16">
        <v>0</v>
      </c>
      <c r="R890" s="5"/>
      <c r="S890" s="17">
        <v>42167</v>
      </c>
      <c r="T890" s="17">
        <v>42167</v>
      </c>
      <c r="U890" s="17">
        <v>42343</v>
      </c>
      <c r="V890" s="17">
        <v>42343</v>
      </c>
      <c r="W890" s="17">
        <v>42167</v>
      </c>
      <c r="X890" s="17">
        <v>42167</v>
      </c>
      <c r="Y890" t="s">
        <v>1178</v>
      </c>
      <c r="Z890" t="s">
        <v>825</v>
      </c>
      <c r="AA890" t="s">
        <v>1179</v>
      </c>
      <c r="AC890" s="16">
        <v>2</v>
      </c>
      <c r="AD890" t="s">
        <v>3900</v>
      </c>
      <c r="AE890" t="s">
        <v>3901</v>
      </c>
      <c r="AF890" t="s">
        <v>750</v>
      </c>
      <c r="AG890" t="s">
        <v>1515</v>
      </c>
      <c r="AJ890" t="s">
        <v>963</v>
      </c>
      <c r="AK890" t="s">
        <v>1516</v>
      </c>
      <c r="AL890" t="s">
        <v>1340</v>
      </c>
      <c r="AM890" t="s">
        <v>531</v>
      </c>
      <c r="AP890" t="s">
        <v>966</v>
      </c>
      <c r="AQ890" t="s">
        <v>967</v>
      </c>
      <c r="AR890" t="s">
        <v>968</v>
      </c>
      <c r="AS890" t="s">
        <v>969</v>
      </c>
      <c r="AT890" t="s">
        <v>970</v>
      </c>
      <c r="AU890" t="s">
        <v>3902</v>
      </c>
    </row>
    <row r="891" spans="2:47" ht="11" outlineLevel="1" x14ac:dyDescent="0.15">
      <c r="B891" t="s">
        <v>3903</v>
      </c>
      <c r="C891" t="s">
        <v>3904</v>
      </c>
      <c r="G891" t="s">
        <v>1140</v>
      </c>
      <c r="H891" t="s">
        <v>1141</v>
      </c>
      <c r="I891" t="s">
        <v>957</v>
      </c>
      <c r="J891" t="s">
        <v>623</v>
      </c>
      <c r="K891" t="s">
        <v>2397</v>
      </c>
      <c r="L891" t="s">
        <v>623</v>
      </c>
      <c r="M891" s="5">
        <v>216693</v>
      </c>
      <c r="N891" s="5">
        <v>216693</v>
      </c>
      <c r="O891" s="5">
        <v>216693</v>
      </c>
      <c r="P891" s="5"/>
      <c r="Q891" s="16">
        <v>0</v>
      </c>
      <c r="R891" s="5"/>
      <c r="S891" s="17">
        <v>45114</v>
      </c>
      <c r="T891" s="17">
        <v>45114</v>
      </c>
      <c r="U891" s="17">
        <v>46028</v>
      </c>
      <c r="V891" s="17">
        <v>46028</v>
      </c>
      <c r="W891" s="17">
        <v>45114</v>
      </c>
      <c r="X891" s="17">
        <v>45748</v>
      </c>
      <c r="Y891" t="s">
        <v>1178</v>
      </c>
      <c r="Z891" t="s">
        <v>825</v>
      </c>
      <c r="AA891" t="s">
        <v>1179</v>
      </c>
      <c r="AC891" s="16">
        <v>3</v>
      </c>
      <c r="AD891" t="s">
        <v>803</v>
      </c>
      <c r="AE891" t="s">
        <v>974</v>
      </c>
      <c r="AF891" t="s">
        <v>737</v>
      </c>
      <c r="AG891" t="s">
        <v>975</v>
      </c>
      <c r="AH891" t="s">
        <v>1202</v>
      </c>
      <c r="AI891" t="s">
        <v>1203</v>
      </c>
      <c r="AJ891" t="s">
        <v>978</v>
      </c>
      <c r="AK891" t="s">
        <v>979</v>
      </c>
      <c r="AL891" t="s">
        <v>965</v>
      </c>
      <c r="AM891" t="s">
        <v>531</v>
      </c>
      <c r="AP891" t="s">
        <v>966</v>
      </c>
      <c r="AQ891" t="s">
        <v>967</v>
      </c>
      <c r="AR891" t="s">
        <v>968</v>
      </c>
      <c r="AS891" t="s">
        <v>969</v>
      </c>
      <c r="AT891" t="s">
        <v>970</v>
      </c>
      <c r="AU891" t="s">
        <v>3905</v>
      </c>
    </row>
    <row r="892" spans="2:47" ht="11" outlineLevel="1" x14ac:dyDescent="0.15">
      <c r="B892" t="s">
        <v>3906</v>
      </c>
      <c r="C892" t="s">
        <v>1519</v>
      </c>
      <c r="D892" t="s">
        <v>3907</v>
      </c>
      <c r="E892" t="s">
        <v>983</v>
      </c>
      <c r="F892" t="s">
        <v>798</v>
      </c>
      <c r="G892" t="s">
        <v>984</v>
      </c>
      <c r="H892" t="s">
        <v>985</v>
      </c>
      <c r="I892" t="s">
        <v>957</v>
      </c>
      <c r="J892" t="s">
        <v>3148</v>
      </c>
      <c r="K892" t="s">
        <v>3149</v>
      </c>
      <c r="L892" t="s">
        <v>3148</v>
      </c>
      <c r="M892" s="5">
        <v>215842.06</v>
      </c>
      <c r="N892" s="5">
        <v>246747.4</v>
      </c>
      <c r="O892" s="5">
        <v>246747.4</v>
      </c>
      <c r="P892" s="5"/>
      <c r="Q892" s="16">
        <v>0</v>
      </c>
      <c r="R892" s="5"/>
      <c r="S892" s="17">
        <v>41740</v>
      </c>
      <c r="T892" s="17">
        <v>41739</v>
      </c>
      <c r="U892" s="17">
        <v>42004</v>
      </c>
      <c r="V892" s="17">
        <v>42004</v>
      </c>
      <c r="W892" s="17">
        <v>41740</v>
      </c>
      <c r="X892" s="17">
        <v>42086</v>
      </c>
      <c r="Y892" t="s">
        <v>959</v>
      </c>
      <c r="Z892" t="s">
        <v>796</v>
      </c>
      <c r="AA892" t="s">
        <v>960</v>
      </c>
      <c r="AC892" s="16">
        <v>2</v>
      </c>
      <c r="AD892" t="s">
        <v>795</v>
      </c>
      <c r="AE892" t="s">
        <v>961</v>
      </c>
      <c r="AF892" t="s">
        <v>740</v>
      </c>
      <c r="AG892" t="s">
        <v>1036</v>
      </c>
      <c r="AJ892" t="s">
        <v>963</v>
      </c>
      <c r="AK892" t="s">
        <v>964</v>
      </c>
      <c r="AL892" t="s">
        <v>965</v>
      </c>
      <c r="AM892" t="s">
        <v>456</v>
      </c>
      <c r="AP892" t="s">
        <v>966</v>
      </c>
      <c r="AQ892" t="s">
        <v>967</v>
      </c>
      <c r="AR892" t="s">
        <v>968</v>
      </c>
      <c r="AS892" t="s">
        <v>969</v>
      </c>
      <c r="AT892" t="s">
        <v>970</v>
      </c>
      <c r="AU892" t="s">
        <v>3908</v>
      </c>
    </row>
    <row r="893" spans="2:47" ht="11" outlineLevel="1" x14ac:dyDescent="0.15">
      <c r="B893" t="s">
        <v>3909</v>
      </c>
      <c r="C893" t="s">
        <v>3910</v>
      </c>
      <c r="G893" t="s">
        <v>1140</v>
      </c>
      <c r="H893" t="s">
        <v>1141</v>
      </c>
      <c r="I893" t="s">
        <v>957</v>
      </c>
      <c r="J893" t="s">
        <v>2385</v>
      </c>
      <c r="K893" t="s">
        <v>2386</v>
      </c>
      <c r="L893" t="s">
        <v>2387</v>
      </c>
      <c r="M893" s="5">
        <v>214979.92</v>
      </c>
      <c r="N893" s="5">
        <v>214979.92</v>
      </c>
      <c r="O893" s="5">
        <v>214979.92</v>
      </c>
      <c r="P893" s="5"/>
      <c r="Q893" s="16">
        <v>0</v>
      </c>
      <c r="R893" s="5"/>
      <c r="S893" s="17">
        <v>42627</v>
      </c>
      <c r="T893" s="17">
        <v>42627</v>
      </c>
      <c r="U893" s="17">
        <v>42759</v>
      </c>
      <c r="V893" s="17">
        <v>42759</v>
      </c>
      <c r="W893" s="17">
        <v>42627</v>
      </c>
      <c r="X893" s="17">
        <v>42720</v>
      </c>
      <c r="Y893" t="s">
        <v>1178</v>
      </c>
      <c r="Z893" t="s">
        <v>825</v>
      </c>
      <c r="AA893" t="s">
        <v>1179</v>
      </c>
      <c r="AC893" s="16">
        <v>2</v>
      </c>
      <c r="AD893" t="s">
        <v>795</v>
      </c>
      <c r="AE893" t="s">
        <v>961</v>
      </c>
      <c r="AF893" t="s">
        <v>760</v>
      </c>
      <c r="AG893" t="s">
        <v>1223</v>
      </c>
      <c r="AJ893" t="s">
        <v>963</v>
      </c>
      <c r="AK893" t="s">
        <v>964</v>
      </c>
      <c r="AL893" t="s">
        <v>965</v>
      </c>
      <c r="AM893" t="s">
        <v>456</v>
      </c>
      <c r="AP893" t="s">
        <v>966</v>
      </c>
      <c r="AQ893" t="s">
        <v>967</v>
      </c>
      <c r="AR893" t="s">
        <v>968</v>
      </c>
      <c r="AS893" t="s">
        <v>969</v>
      </c>
      <c r="AT893" t="s">
        <v>970</v>
      </c>
      <c r="AU893" t="s">
        <v>3911</v>
      </c>
    </row>
    <row r="894" spans="2:47" ht="11" outlineLevel="1" x14ac:dyDescent="0.15">
      <c r="B894" t="s">
        <v>3912</v>
      </c>
      <c r="C894" t="s">
        <v>3913</v>
      </c>
      <c r="G894" t="s">
        <v>1140</v>
      </c>
      <c r="H894" t="s">
        <v>1141</v>
      </c>
      <c r="I894" t="s">
        <v>957</v>
      </c>
      <c r="J894" t="s">
        <v>628</v>
      </c>
      <c r="K894" t="s">
        <v>2769</v>
      </c>
      <c r="L894" t="s">
        <v>628</v>
      </c>
      <c r="M894" s="5">
        <v>214538</v>
      </c>
      <c r="N894" s="5">
        <v>214538</v>
      </c>
      <c r="O894" s="5">
        <v>214538</v>
      </c>
      <c r="P894" s="5"/>
      <c r="Q894" s="16">
        <v>0</v>
      </c>
      <c r="R894" s="5"/>
      <c r="S894" s="17">
        <v>42181</v>
      </c>
      <c r="T894" s="17">
        <v>42181</v>
      </c>
      <c r="U894" s="17">
        <v>42363</v>
      </c>
      <c r="V894" s="17">
        <v>42363</v>
      </c>
      <c r="W894" s="17">
        <v>42181</v>
      </c>
      <c r="X894" s="17">
        <v>42181</v>
      </c>
      <c r="Y894" t="s">
        <v>959</v>
      </c>
      <c r="Z894" t="s">
        <v>796</v>
      </c>
      <c r="AA894" t="s">
        <v>960</v>
      </c>
      <c r="AC894" s="16">
        <v>2</v>
      </c>
      <c r="AD894" t="s">
        <v>3900</v>
      </c>
      <c r="AE894" t="s">
        <v>3901</v>
      </c>
      <c r="AF894" t="s">
        <v>743</v>
      </c>
      <c r="AG894" t="s">
        <v>1075</v>
      </c>
      <c r="AJ894" t="s">
        <v>963</v>
      </c>
      <c r="AK894" t="s">
        <v>1376</v>
      </c>
      <c r="AL894" t="s">
        <v>965</v>
      </c>
      <c r="AM894" t="s">
        <v>531</v>
      </c>
      <c r="AP894" t="s">
        <v>966</v>
      </c>
      <c r="AQ894" t="s">
        <v>967</v>
      </c>
      <c r="AR894" t="s">
        <v>968</v>
      </c>
      <c r="AS894" t="s">
        <v>969</v>
      </c>
      <c r="AT894" t="s">
        <v>970</v>
      </c>
      <c r="AU894" t="s">
        <v>3914</v>
      </c>
    </row>
    <row r="895" spans="2:47" ht="11" outlineLevel="1" x14ac:dyDescent="0.15">
      <c r="B895" t="s">
        <v>3915</v>
      </c>
      <c r="C895" t="s">
        <v>3916</v>
      </c>
      <c r="D895" t="s">
        <v>3240</v>
      </c>
      <c r="E895" t="s">
        <v>983</v>
      </c>
      <c r="F895" t="s">
        <v>798</v>
      </c>
      <c r="G895" t="s">
        <v>984</v>
      </c>
      <c r="H895" t="s">
        <v>985</v>
      </c>
      <c r="I895" t="s">
        <v>957</v>
      </c>
      <c r="J895" t="s">
        <v>3241</v>
      </c>
      <c r="K895" t="s">
        <v>3242</v>
      </c>
      <c r="L895" t="s">
        <v>3241</v>
      </c>
      <c r="M895" s="5">
        <v>214436.91</v>
      </c>
      <c r="N895" s="5">
        <v>214436.91</v>
      </c>
      <c r="O895" s="5">
        <v>214436.91</v>
      </c>
      <c r="P895" s="5">
        <v>56890.85</v>
      </c>
      <c r="Q895" s="16">
        <v>0</v>
      </c>
      <c r="R895" s="5"/>
      <c r="S895" s="17">
        <v>45840</v>
      </c>
      <c r="T895" s="17">
        <v>45840</v>
      </c>
      <c r="U895" s="17">
        <v>45930</v>
      </c>
      <c r="V895" s="17">
        <v>45930</v>
      </c>
      <c r="W895" s="17">
        <v>45840</v>
      </c>
      <c r="X895" s="17">
        <v>45887</v>
      </c>
      <c r="Y895" t="s">
        <v>1140</v>
      </c>
      <c r="Z895" t="s">
        <v>827</v>
      </c>
      <c r="AA895" t="s">
        <v>1000</v>
      </c>
      <c r="AC895" s="16"/>
      <c r="AD895" t="s">
        <v>824</v>
      </c>
      <c r="AE895" t="s">
        <v>1130</v>
      </c>
      <c r="AF895" t="s">
        <v>3243</v>
      </c>
      <c r="AG895" t="s">
        <v>3244</v>
      </c>
      <c r="AH895" t="s">
        <v>1796</v>
      </c>
      <c r="AI895" t="s">
        <v>1797</v>
      </c>
      <c r="AJ895" t="s">
        <v>978</v>
      </c>
      <c r="AK895" t="s">
        <v>1133</v>
      </c>
      <c r="AL895" t="s">
        <v>1340</v>
      </c>
      <c r="AM895" t="s">
        <v>437</v>
      </c>
      <c r="AP895" t="s">
        <v>966</v>
      </c>
      <c r="AQ895" t="s">
        <v>967</v>
      </c>
      <c r="AR895" t="s">
        <v>968</v>
      </c>
      <c r="AS895" t="s">
        <v>969</v>
      </c>
      <c r="AT895" t="s">
        <v>970</v>
      </c>
      <c r="AU895" t="s">
        <v>3917</v>
      </c>
    </row>
    <row r="896" spans="2:47" ht="11" outlineLevel="1" x14ac:dyDescent="0.15">
      <c r="B896" t="s">
        <v>3918</v>
      </c>
      <c r="C896" t="s">
        <v>3919</v>
      </c>
      <c r="D896" t="s">
        <v>356</v>
      </c>
      <c r="E896" t="s">
        <v>854</v>
      </c>
      <c r="F896" t="s">
        <v>807</v>
      </c>
      <c r="G896" t="s">
        <v>959</v>
      </c>
      <c r="H896" t="s">
        <v>1903</v>
      </c>
      <c r="I896" t="s">
        <v>957</v>
      </c>
      <c r="J896" t="s">
        <v>665</v>
      </c>
      <c r="K896" t="s">
        <v>1904</v>
      </c>
      <c r="L896" t="s">
        <v>665</v>
      </c>
      <c r="M896" s="5">
        <v>214250</v>
      </c>
      <c r="N896" s="5">
        <v>214250</v>
      </c>
      <c r="O896" s="5">
        <v>214250</v>
      </c>
      <c r="P896" s="5"/>
      <c r="Q896" s="16">
        <v>0</v>
      </c>
      <c r="R896" s="5"/>
      <c r="S896" s="17">
        <v>45814</v>
      </c>
      <c r="T896" s="17">
        <v>45814</v>
      </c>
      <c r="U896" s="17">
        <v>45838</v>
      </c>
      <c r="V896" s="17">
        <v>45838</v>
      </c>
      <c r="W896" s="17">
        <v>45814</v>
      </c>
      <c r="X896" s="17">
        <v>45814</v>
      </c>
      <c r="Y896" t="s">
        <v>1543</v>
      </c>
      <c r="Z896" t="s">
        <v>826</v>
      </c>
      <c r="AA896" t="s">
        <v>1179</v>
      </c>
      <c r="AC896" s="16">
        <v>1</v>
      </c>
      <c r="AD896" t="s">
        <v>795</v>
      </c>
      <c r="AE896" t="s">
        <v>961</v>
      </c>
      <c r="AF896" t="s">
        <v>3348</v>
      </c>
      <c r="AG896" t="s">
        <v>3349</v>
      </c>
      <c r="AH896" t="s">
        <v>1202</v>
      </c>
      <c r="AI896" t="s">
        <v>1203</v>
      </c>
      <c r="AJ896" t="s">
        <v>978</v>
      </c>
      <c r="AK896" t="s">
        <v>964</v>
      </c>
      <c r="AL896" t="s">
        <v>965</v>
      </c>
      <c r="AM896" t="s">
        <v>531</v>
      </c>
      <c r="AP896" t="s">
        <v>966</v>
      </c>
      <c r="AQ896" t="s">
        <v>967</v>
      </c>
      <c r="AR896" t="s">
        <v>968</v>
      </c>
      <c r="AS896" t="s">
        <v>969</v>
      </c>
      <c r="AT896" t="s">
        <v>970</v>
      </c>
      <c r="AU896" t="s">
        <v>3920</v>
      </c>
    </row>
    <row r="897" spans="2:47" ht="11" outlineLevel="1" x14ac:dyDescent="0.15">
      <c r="B897" t="s">
        <v>3921</v>
      </c>
      <c r="C897" t="s">
        <v>3922</v>
      </c>
      <c r="G897" t="s">
        <v>1140</v>
      </c>
      <c r="H897" t="s">
        <v>1141</v>
      </c>
      <c r="I897" t="s">
        <v>957</v>
      </c>
      <c r="J897" t="s">
        <v>623</v>
      </c>
      <c r="K897" t="s">
        <v>2397</v>
      </c>
      <c r="L897" t="s">
        <v>623</v>
      </c>
      <c r="M897" s="5">
        <v>213796</v>
      </c>
      <c r="N897" s="5">
        <v>213796</v>
      </c>
      <c r="O897" s="5">
        <v>213796</v>
      </c>
      <c r="P897" s="5"/>
      <c r="Q897" s="16">
        <v>0</v>
      </c>
      <c r="R897" s="5"/>
      <c r="S897" s="17">
        <v>44518</v>
      </c>
      <c r="T897" s="17">
        <v>44518</v>
      </c>
      <c r="U897" s="17">
        <v>44833</v>
      </c>
      <c r="V897" s="17">
        <v>44833</v>
      </c>
      <c r="W897" s="17">
        <v>44518</v>
      </c>
      <c r="X897" s="17">
        <v>44592</v>
      </c>
      <c r="Y897" t="s">
        <v>1178</v>
      </c>
      <c r="Z897" t="s">
        <v>825</v>
      </c>
      <c r="AA897" t="s">
        <v>1179</v>
      </c>
      <c r="AC897" s="16">
        <v>2</v>
      </c>
      <c r="AD897" t="s">
        <v>803</v>
      </c>
      <c r="AE897" t="s">
        <v>974</v>
      </c>
      <c r="AF897" t="s">
        <v>737</v>
      </c>
      <c r="AG897" t="s">
        <v>975</v>
      </c>
      <c r="AH897" t="s">
        <v>1202</v>
      </c>
      <c r="AI897" t="s">
        <v>1203</v>
      </c>
      <c r="AJ897" t="s">
        <v>978</v>
      </c>
      <c r="AK897" t="s">
        <v>979</v>
      </c>
      <c r="AL897" t="s">
        <v>965</v>
      </c>
      <c r="AM897" t="s">
        <v>531</v>
      </c>
      <c r="AP897" t="s">
        <v>966</v>
      </c>
      <c r="AQ897" t="s">
        <v>967</v>
      </c>
      <c r="AR897" t="s">
        <v>968</v>
      </c>
      <c r="AS897" t="s">
        <v>969</v>
      </c>
      <c r="AT897" t="s">
        <v>970</v>
      </c>
      <c r="AU897" t="s">
        <v>3923</v>
      </c>
    </row>
    <row r="898" spans="2:47" ht="11" outlineLevel="1" x14ac:dyDescent="0.15">
      <c r="B898" t="s">
        <v>3924</v>
      </c>
      <c r="C898" t="s">
        <v>3925</v>
      </c>
      <c r="D898" t="s">
        <v>237</v>
      </c>
      <c r="E898" t="s">
        <v>835</v>
      </c>
      <c r="F898" t="s">
        <v>807</v>
      </c>
      <c r="G898" t="s">
        <v>984</v>
      </c>
      <c r="H898" t="s">
        <v>985</v>
      </c>
      <c r="I898" t="s">
        <v>957</v>
      </c>
      <c r="J898" t="s">
        <v>660</v>
      </c>
      <c r="K898" t="s">
        <v>1702</v>
      </c>
      <c r="L898" t="s">
        <v>1703</v>
      </c>
      <c r="M898" s="5">
        <v>213585.33</v>
      </c>
      <c r="N898" s="5">
        <v>213585.33</v>
      </c>
      <c r="O898" s="5">
        <v>213585.33</v>
      </c>
      <c r="P898" s="5"/>
      <c r="Q898" s="16">
        <v>0</v>
      </c>
      <c r="R898" s="5"/>
      <c r="S898" s="17">
        <v>43951</v>
      </c>
      <c r="T898" s="17">
        <v>43952</v>
      </c>
      <c r="U898" s="17">
        <v>44409</v>
      </c>
      <c r="V898" s="17">
        <v>44409</v>
      </c>
      <c r="W898" s="17">
        <v>43951</v>
      </c>
      <c r="X898" s="17">
        <v>43969</v>
      </c>
      <c r="Y898" t="s">
        <v>1178</v>
      </c>
      <c r="Z898" t="s">
        <v>825</v>
      </c>
      <c r="AA898" t="s">
        <v>1179</v>
      </c>
      <c r="AC898" s="16">
        <v>1</v>
      </c>
      <c r="AD898" t="s">
        <v>795</v>
      </c>
      <c r="AE898" t="s">
        <v>961</v>
      </c>
      <c r="AF898" t="s">
        <v>748</v>
      </c>
      <c r="AG898" t="s">
        <v>1057</v>
      </c>
      <c r="AJ898" t="s">
        <v>963</v>
      </c>
      <c r="AK898" t="s">
        <v>964</v>
      </c>
      <c r="AL898" t="s">
        <v>965</v>
      </c>
      <c r="AM898" t="s">
        <v>531</v>
      </c>
      <c r="AP898" t="s">
        <v>966</v>
      </c>
      <c r="AQ898" t="s">
        <v>967</v>
      </c>
      <c r="AR898" t="s">
        <v>968</v>
      </c>
      <c r="AS898" t="s">
        <v>969</v>
      </c>
      <c r="AT898" t="s">
        <v>970</v>
      </c>
      <c r="AU898" t="s">
        <v>3926</v>
      </c>
    </row>
    <row r="899" spans="2:47" ht="11" outlineLevel="1" x14ac:dyDescent="0.15">
      <c r="B899" t="s">
        <v>3927</v>
      </c>
      <c r="C899" t="s">
        <v>3928</v>
      </c>
      <c r="G899" t="s">
        <v>1140</v>
      </c>
      <c r="H899" t="s">
        <v>1141</v>
      </c>
      <c r="I899" t="s">
        <v>957</v>
      </c>
      <c r="J899" t="s">
        <v>687</v>
      </c>
      <c r="K899" t="s">
        <v>2727</v>
      </c>
      <c r="L899" t="s">
        <v>687</v>
      </c>
      <c r="M899" s="5">
        <v>213483.35</v>
      </c>
      <c r="N899" s="5">
        <v>213483.35</v>
      </c>
      <c r="O899" s="5">
        <v>220120.35</v>
      </c>
      <c r="P899" s="5"/>
      <c r="Q899" s="16">
        <v>0</v>
      </c>
      <c r="R899" s="5"/>
      <c r="S899" s="17">
        <v>43068</v>
      </c>
      <c r="T899" s="17">
        <v>43068</v>
      </c>
      <c r="U899" s="17">
        <v>43220</v>
      </c>
      <c r="V899" s="17">
        <v>43220</v>
      </c>
      <c r="W899" s="17">
        <v>43068</v>
      </c>
      <c r="X899" s="17">
        <v>43174</v>
      </c>
      <c r="Y899" t="s">
        <v>1178</v>
      </c>
      <c r="Z899" t="s">
        <v>825</v>
      </c>
      <c r="AA899" t="s">
        <v>1179</v>
      </c>
      <c r="AC899" s="16">
        <v>3</v>
      </c>
      <c r="AD899" t="s">
        <v>795</v>
      </c>
      <c r="AE899" t="s">
        <v>961</v>
      </c>
      <c r="AF899" t="s">
        <v>740</v>
      </c>
      <c r="AG899" t="s">
        <v>1036</v>
      </c>
      <c r="AJ899" t="s">
        <v>963</v>
      </c>
      <c r="AK899" t="s">
        <v>964</v>
      </c>
      <c r="AL899" t="s">
        <v>965</v>
      </c>
      <c r="AM899" t="s">
        <v>531</v>
      </c>
      <c r="AP899" t="s">
        <v>966</v>
      </c>
      <c r="AQ899" t="s">
        <v>967</v>
      </c>
      <c r="AR899" t="s">
        <v>968</v>
      </c>
      <c r="AS899" t="s">
        <v>969</v>
      </c>
      <c r="AT899" t="s">
        <v>970</v>
      </c>
      <c r="AU899" t="s">
        <v>3929</v>
      </c>
    </row>
    <row r="900" spans="2:47" ht="11" outlineLevel="1" x14ac:dyDescent="0.15">
      <c r="B900" t="s">
        <v>3930</v>
      </c>
      <c r="C900" t="s">
        <v>3931</v>
      </c>
      <c r="G900" t="s">
        <v>1140</v>
      </c>
      <c r="H900" t="s">
        <v>1141</v>
      </c>
      <c r="I900" t="s">
        <v>957</v>
      </c>
      <c r="J900" t="s">
        <v>687</v>
      </c>
      <c r="K900" t="s">
        <v>2727</v>
      </c>
      <c r="L900" t="s">
        <v>687</v>
      </c>
      <c r="M900" s="5">
        <v>213100.22</v>
      </c>
      <c r="N900" s="5">
        <v>213100.22</v>
      </c>
      <c r="O900" s="5">
        <v>241764.54</v>
      </c>
      <c r="P900" s="5"/>
      <c r="Q900" s="16">
        <v>0</v>
      </c>
      <c r="R900" s="5"/>
      <c r="S900" s="17">
        <v>43357</v>
      </c>
      <c r="T900" s="17">
        <v>43357</v>
      </c>
      <c r="U900" s="17">
        <v>43556</v>
      </c>
      <c r="V900" s="17">
        <v>43556</v>
      </c>
      <c r="W900" s="17">
        <v>43357</v>
      </c>
      <c r="X900" s="17">
        <v>43396</v>
      </c>
      <c r="Y900" t="s">
        <v>1178</v>
      </c>
      <c r="Z900" t="s">
        <v>825</v>
      </c>
      <c r="AA900" t="s">
        <v>1179</v>
      </c>
      <c r="AC900" s="16">
        <v>1</v>
      </c>
      <c r="AD900" t="s">
        <v>795</v>
      </c>
      <c r="AE900" t="s">
        <v>961</v>
      </c>
      <c r="AF900" t="s">
        <v>740</v>
      </c>
      <c r="AG900" t="s">
        <v>1036</v>
      </c>
      <c r="AJ900" t="s">
        <v>963</v>
      </c>
      <c r="AK900" t="s">
        <v>964</v>
      </c>
      <c r="AL900" t="s">
        <v>965</v>
      </c>
      <c r="AM900" t="s">
        <v>531</v>
      </c>
      <c r="AP900" t="s">
        <v>966</v>
      </c>
      <c r="AQ900" t="s">
        <v>967</v>
      </c>
      <c r="AR900" t="s">
        <v>968</v>
      </c>
      <c r="AS900" t="s">
        <v>969</v>
      </c>
      <c r="AT900" t="s">
        <v>970</v>
      </c>
      <c r="AU900" t="s">
        <v>3932</v>
      </c>
    </row>
    <row r="901" spans="2:47" ht="11" outlineLevel="1" x14ac:dyDescent="0.15">
      <c r="B901" t="s">
        <v>3933</v>
      </c>
      <c r="C901" t="s">
        <v>3934</v>
      </c>
      <c r="D901" t="s">
        <v>237</v>
      </c>
      <c r="E901" t="s">
        <v>835</v>
      </c>
      <c r="F901" t="s">
        <v>807</v>
      </c>
      <c r="G901" t="s">
        <v>984</v>
      </c>
      <c r="H901" t="s">
        <v>985</v>
      </c>
      <c r="I901" t="s">
        <v>957</v>
      </c>
      <c r="J901" t="s">
        <v>660</v>
      </c>
      <c r="K901" t="s">
        <v>1702</v>
      </c>
      <c r="L901" t="s">
        <v>1703</v>
      </c>
      <c r="M901" s="5">
        <v>212450</v>
      </c>
      <c r="N901" s="5">
        <v>212450</v>
      </c>
      <c r="O901" s="5">
        <v>212450</v>
      </c>
      <c r="P901" s="5"/>
      <c r="Q901" s="16">
        <v>0</v>
      </c>
      <c r="R901" s="5"/>
      <c r="S901" s="17">
        <v>43518</v>
      </c>
      <c r="T901" s="17">
        <v>43518</v>
      </c>
      <c r="U901" s="17">
        <v>43730</v>
      </c>
      <c r="V901" s="17">
        <v>43730</v>
      </c>
      <c r="W901" s="17">
        <v>43518</v>
      </c>
      <c r="X901" s="17">
        <v>43692</v>
      </c>
      <c r="Y901" t="s">
        <v>1178</v>
      </c>
      <c r="Z901" t="s">
        <v>825</v>
      </c>
      <c r="AA901" t="s">
        <v>1179</v>
      </c>
      <c r="AC901" s="16">
        <v>1</v>
      </c>
      <c r="AD901" t="s">
        <v>795</v>
      </c>
      <c r="AE901" t="s">
        <v>961</v>
      </c>
      <c r="AF901" t="s">
        <v>740</v>
      </c>
      <c r="AG901" t="s">
        <v>1036</v>
      </c>
      <c r="AJ901" t="s">
        <v>963</v>
      </c>
      <c r="AK901" t="s">
        <v>964</v>
      </c>
      <c r="AL901" t="s">
        <v>965</v>
      </c>
      <c r="AM901" t="s">
        <v>531</v>
      </c>
      <c r="AP901" t="s">
        <v>966</v>
      </c>
      <c r="AQ901" t="s">
        <v>967</v>
      </c>
      <c r="AR901" t="s">
        <v>968</v>
      </c>
      <c r="AS901" t="s">
        <v>969</v>
      </c>
      <c r="AT901" t="s">
        <v>970</v>
      </c>
      <c r="AU901" t="s">
        <v>3935</v>
      </c>
    </row>
    <row r="902" spans="2:47" ht="11" outlineLevel="1" x14ac:dyDescent="0.15">
      <c r="B902" t="s">
        <v>3936</v>
      </c>
      <c r="C902" t="s">
        <v>3937</v>
      </c>
      <c r="G902" t="s">
        <v>1140</v>
      </c>
      <c r="H902" t="s">
        <v>1141</v>
      </c>
      <c r="I902" t="s">
        <v>957</v>
      </c>
      <c r="J902" t="s">
        <v>3938</v>
      </c>
      <c r="K902" t="s">
        <v>3939</v>
      </c>
      <c r="L902" t="s">
        <v>3938</v>
      </c>
      <c r="M902" s="5">
        <v>212300</v>
      </c>
      <c r="N902" s="5">
        <v>212300</v>
      </c>
      <c r="O902" s="5">
        <v>212300</v>
      </c>
      <c r="P902" s="5"/>
      <c r="Q902" s="16">
        <v>0</v>
      </c>
      <c r="R902" s="5"/>
      <c r="S902" s="17">
        <v>43689</v>
      </c>
      <c r="T902" s="17">
        <v>43689</v>
      </c>
      <c r="U902" s="17">
        <v>43845</v>
      </c>
      <c r="V902" s="17">
        <v>43845</v>
      </c>
      <c r="W902" s="17">
        <v>43689</v>
      </c>
      <c r="X902" s="17">
        <v>43844</v>
      </c>
      <c r="Y902" t="s">
        <v>1543</v>
      </c>
      <c r="Z902" t="s">
        <v>826</v>
      </c>
      <c r="AA902" t="s">
        <v>1179</v>
      </c>
      <c r="AC902" s="16">
        <v>1</v>
      </c>
      <c r="AD902" t="s">
        <v>795</v>
      </c>
      <c r="AE902" t="s">
        <v>961</v>
      </c>
      <c r="AF902" t="s">
        <v>740</v>
      </c>
      <c r="AG902" t="s">
        <v>1036</v>
      </c>
      <c r="AH902" t="s">
        <v>1058</v>
      </c>
      <c r="AI902" t="s">
        <v>1059</v>
      </c>
      <c r="AJ902" t="s">
        <v>978</v>
      </c>
      <c r="AK902" t="s">
        <v>964</v>
      </c>
      <c r="AL902" t="s">
        <v>1340</v>
      </c>
      <c r="AM902" t="s">
        <v>531</v>
      </c>
      <c r="AP902" t="s">
        <v>966</v>
      </c>
      <c r="AQ902" t="s">
        <v>967</v>
      </c>
      <c r="AR902" t="s">
        <v>968</v>
      </c>
      <c r="AS902" t="s">
        <v>969</v>
      </c>
      <c r="AT902" t="s">
        <v>970</v>
      </c>
      <c r="AU902" t="s">
        <v>3940</v>
      </c>
    </row>
    <row r="903" spans="2:47" ht="11" outlineLevel="1" x14ac:dyDescent="0.15">
      <c r="B903" t="s">
        <v>3941</v>
      </c>
      <c r="C903" t="s">
        <v>3942</v>
      </c>
      <c r="D903" t="s">
        <v>3943</v>
      </c>
      <c r="E903" t="s">
        <v>983</v>
      </c>
      <c r="F903" t="s">
        <v>807</v>
      </c>
      <c r="G903" t="s">
        <v>984</v>
      </c>
      <c r="H903" t="s">
        <v>985</v>
      </c>
      <c r="I903" t="s">
        <v>957</v>
      </c>
      <c r="J903" t="s">
        <v>3944</v>
      </c>
      <c r="K903" t="s">
        <v>3945</v>
      </c>
      <c r="L903" t="s">
        <v>3944</v>
      </c>
      <c r="M903" s="5">
        <v>211357.68</v>
      </c>
      <c r="N903" s="5">
        <v>211357.68</v>
      </c>
      <c r="O903" s="5">
        <v>211357.68</v>
      </c>
      <c r="P903" s="5"/>
      <c r="Q903" s="16">
        <v>0</v>
      </c>
      <c r="R903" s="5"/>
      <c r="S903" s="17">
        <v>46091</v>
      </c>
      <c r="T903" s="17">
        <v>46092</v>
      </c>
      <c r="U903" s="17">
        <v>46122</v>
      </c>
      <c r="V903" s="17">
        <v>46122</v>
      </c>
      <c r="W903" s="17">
        <v>46091</v>
      </c>
      <c r="X903" s="17">
        <v>46091</v>
      </c>
      <c r="Y903" t="s">
        <v>959</v>
      </c>
      <c r="Z903" t="s">
        <v>796</v>
      </c>
      <c r="AA903" t="s">
        <v>1023</v>
      </c>
      <c r="AB903" t="s">
        <v>1024</v>
      </c>
      <c r="AC903" s="16">
        <v>2</v>
      </c>
      <c r="AD903" t="s">
        <v>829</v>
      </c>
      <c r="AE903" t="s">
        <v>1355</v>
      </c>
      <c r="AF903" t="s">
        <v>755</v>
      </c>
      <c r="AG903" t="s">
        <v>1049</v>
      </c>
      <c r="AJ903" t="s">
        <v>963</v>
      </c>
      <c r="AK903" t="s">
        <v>1133</v>
      </c>
      <c r="AL903" t="s">
        <v>1340</v>
      </c>
      <c r="AM903" t="s">
        <v>531</v>
      </c>
      <c r="AP903" t="s">
        <v>966</v>
      </c>
      <c r="AQ903" t="s">
        <v>967</v>
      </c>
      <c r="AR903" t="s">
        <v>968</v>
      </c>
      <c r="AS903" t="s">
        <v>969</v>
      </c>
      <c r="AT903" t="s">
        <v>970</v>
      </c>
      <c r="AU903" t="s">
        <v>3946</v>
      </c>
    </row>
    <row r="904" spans="2:47" ht="11" outlineLevel="1" x14ac:dyDescent="0.15">
      <c r="B904" t="s">
        <v>3947</v>
      </c>
      <c r="C904" t="s">
        <v>3948</v>
      </c>
      <c r="G904" t="s">
        <v>1140</v>
      </c>
      <c r="H904" t="s">
        <v>1141</v>
      </c>
      <c r="I904" t="s">
        <v>957</v>
      </c>
      <c r="J904" t="s">
        <v>3949</v>
      </c>
      <c r="K904" t="s">
        <v>3950</v>
      </c>
      <c r="L904" t="s">
        <v>3949</v>
      </c>
      <c r="M904" s="5">
        <v>211000</v>
      </c>
      <c r="N904" s="5">
        <v>211000</v>
      </c>
      <c r="O904" s="5">
        <v>211000</v>
      </c>
      <c r="P904" s="5"/>
      <c r="Q904" s="16">
        <v>0</v>
      </c>
      <c r="R904" s="5"/>
      <c r="S904" s="17">
        <v>44431</v>
      </c>
      <c r="T904" s="17">
        <v>44431</v>
      </c>
      <c r="U904" s="17">
        <v>44469</v>
      </c>
      <c r="V904" s="17">
        <v>44469</v>
      </c>
      <c r="W904" s="17">
        <v>44431</v>
      </c>
      <c r="X904" s="17">
        <v>44431</v>
      </c>
      <c r="Y904" t="s">
        <v>1178</v>
      </c>
      <c r="Z904" t="s">
        <v>825</v>
      </c>
      <c r="AA904" t="s">
        <v>1179</v>
      </c>
      <c r="AC904" s="16">
        <v>3</v>
      </c>
      <c r="AD904" t="s">
        <v>803</v>
      </c>
      <c r="AE904" t="s">
        <v>974</v>
      </c>
      <c r="AF904" t="s">
        <v>737</v>
      </c>
      <c r="AG904" t="s">
        <v>975</v>
      </c>
      <c r="AJ904" t="s">
        <v>963</v>
      </c>
      <c r="AK904" t="s">
        <v>979</v>
      </c>
      <c r="AL904" t="s">
        <v>1340</v>
      </c>
      <c r="AM904" t="s">
        <v>531</v>
      </c>
      <c r="AP904" t="s">
        <v>966</v>
      </c>
      <c r="AQ904" t="s">
        <v>967</v>
      </c>
      <c r="AR904" t="s">
        <v>968</v>
      </c>
      <c r="AS904" t="s">
        <v>969</v>
      </c>
      <c r="AT904" t="s">
        <v>970</v>
      </c>
      <c r="AU904" t="s">
        <v>3951</v>
      </c>
    </row>
    <row r="905" spans="2:47" ht="11" outlineLevel="1" x14ac:dyDescent="0.15">
      <c r="B905" t="s">
        <v>3952</v>
      </c>
      <c r="C905" t="s">
        <v>1199</v>
      </c>
      <c r="D905" t="s">
        <v>332</v>
      </c>
      <c r="E905" t="s">
        <v>983</v>
      </c>
      <c r="F905" t="s">
        <v>798</v>
      </c>
      <c r="G905" t="s">
        <v>984</v>
      </c>
      <c r="H905" t="s">
        <v>985</v>
      </c>
      <c r="I905" t="s">
        <v>957</v>
      </c>
      <c r="J905" t="s">
        <v>700</v>
      </c>
      <c r="K905" t="s">
        <v>2413</v>
      </c>
      <c r="L905" t="s">
        <v>700</v>
      </c>
      <c r="M905" s="5">
        <v>209326.76</v>
      </c>
      <c r="N905" s="5">
        <v>209326.76</v>
      </c>
      <c r="O905" s="5">
        <v>209326.76</v>
      </c>
      <c r="P905" s="5"/>
      <c r="Q905" s="16">
        <v>0</v>
      </c>
      <c r="R905" s="5"/>
      <c r="S905" s="17">
        <v>41816</v>
      </c>
      <c r="T905" s="17">
        <v>41803</v>
      </c>
      <c r="U905" s="17">
        <v>41878</v>
      </c>
      <c r="V905" s="17">
        <v>41878</v>
      </c>
      <c r="W905" s="17">
        <v>41816</v>
      </c>
      <c r="X905" s="17">
        <v>42956</v>
      </c>
      <c r="Y905" t="s">
        <v>959</v>
      </c>
      <c r="Z905" t="s">
        <v>796</v>
      </c>
      <c r="AA905" t="s">
        <v>960</v>
      </c>
      <c r="AC905" s="16">
        <v>2</v>
      </c>
      <c r="AD905" t="s">
        <v>803</v>
      </c>
      <c r="AE905" t="s">
        <v>974</v>
      </c>
      <c r="AF905" t="s">
        <v>737</v>
      </c>
      <c r="AG905" t="s">
        <v>975</v>
      </c>
      <c r="AJ905" t="s">
        <v>963</v>
      </c>
      <c r="AK905" t="s">
        <v>979</v>
      </c>
      <c r="AL905" t="s">
        <v>965</v>
      </c>
      <c r="AM905" t="s">
        <v>456</v>
      </c>
      <c r="AP905" t="s">
        <v>966</v>
      </c>
      <c r="AQ905" t="s">
        <v>967</v>
      </c>
      <c r="AR905" t="s">
        <v>968</v>
      </c>
      <c r="AS905" t="s">
        <v>969</v>
      </c>
      <c r="AT905" t="s">
        <v>970</v>
      </c>
      <c r="AU905" t="s">
        <v>3953</v>
      </c>
    </row>
    <row r="906" spans="2:47" ht="11" outlineLevel="1" x14ac:dyDescent="0.15">
      <c r="B906" t="s">
        <v>3954</v>
      </c>
      <c r="C906" t="s">
        <v>3955</v>
      </c>
      <c r="G906" t="s">
        <v>1140</v>
      </c>
      <c r="H906" t="s">
        <v>1141</v>
      </c>
      <c r="I906" t="s">
        <v>957</v>
      </c>
      <c r="J906" t="s">
        <v>3627</v>
      </c>
      <c r="K906" t="s">
        <v>3628</v>
      </c>
      <c r="L906" t="s">
        <v>3627</v>
      </c>
      <c r="M906" s="5">
        <v>208727.6</v>
      </c>
      <c r="N906" s="5">
        <v>208727.6</v>
      </c>
      <c r="O906" s="5">
        <v>208727.6</v>
      </c>
      <c r="P906" s="5"/>
      <c r="Q906" s="16">
        <v>0</v>
      </c>
      <c r="R906" s="5"/>
      <c r="S906" s="17">
        <v>42266</v>
      </c>
      <c r="T906" s="17">
        <v>42266</v>
      </c>
      <c r="U906" s="17">
        <v>42448</v>
      </c>
      <c r="V906" s="17">
        <v>42448</v>
      </c>
      <c r="W906" s="17">
        <v>42266</v>
      </c>
      <c r="X906" s="17">
        <v>42266</v>
      </c>
      <c r="Y906" t="s">
        <v>1178</v>
      </c>
      <c r="Z906" t="s">
        <v>825</v>
      </c>
      <c r="AA906" t="s">
        <v>1179</v>
      </c>
      <c r="AC906" s="16">
        <v>3</v>
      </c>
      <c r="AD906" t="s">
        <v>803</v>
      </c>
      <c r="AE906" t="s">
        <v>974</v>
      </c>
      <c r="AF906" t="s">
        <v>737</v>
      </c>
      <c r="AG906" t="s">
        <v>975</v>
      </c>
      <c r="AJ906" t="s">
        <v>963</v>
      </c>
      <c r="AK906" t="s">
        <v>979</v>
      </c>
      <c r="AL906" t="s">
        <v>965</v>
      </c>
      <c r="AM906" t="s">
        <v>531</v>
      </c>
      <c r="AP906" t="s">
        <v>966</v>
      </c>
      <c r="AQ906" t="s">
        <v>967</v>
      </c>
      <c r="AR906" t="s">
        <v>968</v>
      </c>
      <c r="AS906" t="s">
        <v>969</v>
      </c>
      <c r="AT906" t="s">
        <v>970</v>
      </c>
      <c r="AU906" t="s">
        <v>3956</v>
      </c>
    </row>
    <row r="907" spans="2:47" ht="11" outlineLevel="1" x14ac:dyDescent="0.15">
      <c r="B907" t="s">
        <v>3957</v>
      </c>
      <c r="C907" t="s">
        <v>873</v>
      </c>
      <c r="G907" t="s">
        <v>1140</v>
      </c>
      <c r="H907" t="s">
        <v>1141</v>
      </c>
      <c r="I907" t="s">
        <v>957</v>
      </c>
      <c r="J907" t="s">
        <v>676</v>
      </c>
      <c r="K907" t="s">
        <v>1579</v>
      </c>
      <c r="L907" t="s">
        <v>676</v>
      </c>
      <c r="M907" s="5">
        <v>208651</v>
      </c>
      <c r="N907" s="5">
        <v>208651</v>
      </c>
      <c r="O907" s="5">
        <v>208651</v>
      </c>
      <c r="P907" s="5"/>
      <c r="Q907" s="16">
        <v>0</v>
      </c>
      <c r="R907" s="5"/>
      <c r="S907" s="17">
        <v>45553</v>
      </c>
      <c r="T907" s="17">
        <v>45553</v>
      </c>
      <c r="U907" s="17">
        <v>45762</v>
      </c>
      <c r="V907" s="17">
        <v>45762</v>
      </c>
      <c r="W907" s="17">
        <v>45553</v>
      </c>
      <c r="X907" s="17">
        <v>45761</v>
      </c>
      <c r="Y907" t="s">
        <v>1178</v>
      </c>
      <c r="Z907" t="s">
        <v>825</v>
      </c>
      <c r="AA907" t="s">
        <v>1179</v>
      </c>
      <c r="AC907" s="16">
        <v>5</v>
      </c>
      <c r="AD907" t="s">
        <v>795</v>
      </c>
      <c r="AE907" t="s">
        <v>961</v>
      </c>
      <c r="AF907" t="s">
        <v>740</v>
      </c>
      <c r="AG907" t="s">
        <v>1036</v>
      </c>
      <c r="AH907" t="s">
        <v>1193</v>
      </c>
      <c r="AI907" t="s">
        <v>1194</v>
      </c>
      <c r="AJ907" t="s">
        <v>978</v>
      </c>
      <c r="AK907" t="s">
        <v>964</v>
      </c>
      <c r="AL907" t="s">
        <v>965</v>
      </c>
      <c r="AM907" t="s">
        <v>456</v>
      </c>
      <c r="AP907" t="s">
        <v>966</v>
      </c>
      <c r="AQ907" t="s">
        <v>967</v>
      </c>
      <c r="AR907" t="s">
        <v>968</v>
      </c>
      <c r="AS907" t="s">
        <v>969</v>
      </c>
      <c r="AT907" t="s">
        <v>970</v>
      </c>
      <c r="AU907" t="s">
        <v>3958</v>
      </c>
    </row>
    <row r="908" spans="2:47" ht="11" outlineLevel="1" x14ac:dyDescent="0.15">
      <c r="B908" t="s">
        <v>3959</v>
      </c>
      <c r="C908" t="s">
        <v>3960</v>
      </c>
      <c r="D908" t="s">
        <v>2185</v>
      </c>
      <c r="E908" t="s">
        <v>983</v>
      </c>
      <c r="F908" t="s">
        <v>798</v>
      </c>
      <c r="G908" t="s">
        <v>984</v>
      </c>
      <c r="H908" t="s">
        <v>985</v>
      </c>
      <c r="I908" t="s">
        <v>957</v>
      </c>
      <c r="J908" t="s">
        <v>1411</v>
      </c>
      <c r="K908" t="s">
        <v>1412</v>
      </c>
      <c r="L908" t="s">
        <v>1411</v>
      </c>
      <c r="M908" s="5">
        <v>208342.7</v>
      </c>
      <c r="N908" s="5">
        <v>208342.7</v>
      </c>
      <c r="O908" s="5">
        <v>208342.7</v>
      </c>
      <c r="P908" s="5"/>
      <c r="Q908" s="16">
        <v>0</v>
      </c>
      <c r="R908" s="5"/>
      <c r="S908" s="17">
        <v>45618</v>
      </c>
      <c r="T908" s="17">
        <v>45618</v>
      </c>
      <c r="U908" s="17">
        <v>45985</v>
      </c>
      <c r="V908" s="17">
        <v>45985</v>
      </c>
      <c r="W908" s="17">
        <v>45618</v>
      </c>
      <c r="X908" s="17">
        <v>45884</v>
      </c>
      <c r="Y908" t="s">
        <v>959</v>
      </c>
      <c r="Z908" t="s">
        <v>796</v>
      </c>
      <c r="AA908" t="s">
        <v>960</v>
      </c>
      <c r="AC908" s="16"/>
      <c r="AD908" t="s">
        <v>824</v>
      </c>
      <c r="AE908" t="s">
        <v>1130</v>
      </c>
      <c r="AF908" t="s">
        <v>752</v>
      </c>
      <c r="AG908" t="s">
        <v>1290</v>
      </c>
      <c r="AJ908" t="s">
        <v>963</v>
      </c>
      <c r="AK908" t="s">
        <v>1133</v>
      </c>
      <c r="AL908" t="s">
        <v>965</v>
      </c>
      <c r="AM908" t="s">
        <v>437</v>
      </c>
      <c r="AP908" t="s">
        <v>966</v>
      </c>
      <c r="AQ908" t="s">
        <v>967</v>
      </c>
      <c r="AR908" t="s">
        <v>968</v>
      </c>
      <c r="AS908" t="s">
        <v>969</v>
      </c>
      <c r="AT908" t="s">
        <v>970</v>
      </c>
      <c r="AU908" t="s">
        <v>3961</v>
      </c>
    </row>
    <row r="909" spans="2:47" ht="11" outlineLevel="1" x14ac:dyDescent="0.15">
      <c r="B909" t="s">
        <v>3962</v>
      </c>
      <c r="C909" t="s">
        <v>3963</v>
      </c>
      <c r="D909" t="s">
        <v>356</v>
      </c>
      <c r="E909" t="s">
        <v>854</v>
      </c>
      <c r="F909" t="s">
        <v>807</v>
      </c>
      <c r="G909" t="s">
        <v>959</v>
      </c>
      <c r="H909" t="s">
        <v>1903</v>
      </c>
      <c r="I909" t="s">
        <v>957</v>
      </c>
      <c r="J909" t="s">
        <v>665</v>
      </c>
      <c r="K909" t="s">
        <v>1904</v>
      </c>
      <c r="L909" t="s">
        <v>665</v>
      </c>
      <c r="M909" s="5">
        <v>207676.17</v>
      </c>
      <c r="N909" s="5">
        <v>207676.17</v>
      </c>
      <c r="O909" s="5">
        <v>207676.17</v>
      </c>
      <c r="P909" s="5"/>
      <c r="Q909" s="16">
        <v>0</v>
      </c>
      <c r="R909" s="5"/>
      <c r="S909" s="17">
        <v>45464</v>
      </c>
      <c r="T909" s="17">
        <v>45464</v>
      </c>
      <c r="U909" s="17">
        <v>45649</v>
      </c>
      <c r="V909" s="17">
        <v>45649</v>
      </c>
      <c r="W909" s="17">
        <v>45464</v>
      </c>
      <c r="X909" s="17">
        <v>45608</v>
      </c>
      <c r="Y909" t="s">
        <v>1178</v>
      </c>
      <c r="Z909" t="s">
        <v>825</v>
      </c>
      <c r="AA909" t="s">
        <v>1179</v>
      </c>
      <c r="AC909" s="16">
        <v>1</v>
      </c>
      <c r="AD909" t="s">
        <v>795</v>
      </c>
      <c r="AE909" t="s">
        <v>961</v>
      </c>
      <c r="AF909" t="s">
        <v>740</v>
      </c>
      <c r="AG909" t="s">
        <v>1036</v>
      </c>
      <c r="AH909" t="s">
        <v>1058</v>
      </c>
      <c r="AI909" t="s">
        <v>1059</v>
      </c>
      <c r="AJ909" t="s">
        <v>978</v>
      </c>
      <c r="AK909" t="s">
        <v>964</v>
      </c>
      <c r="AL909" t="s">
        <v>965</v>
      </c>
      <c r="AM909" t="s">
        <v>531</v>
      </c>
      <c r="AP909" t="s">
        <v>966</v>
      </c>
      <c r="AQ909" t="s">
        <v>967</v>
      </c>
      <c r="AR909" t="s">
        <v>968</v>
      </c>
      <c r="AS909" t="s">
        <v>969</v>
      </c>
      <c r="AT909" t="s">
        <v>970</v>
      </c>
      <c r="AU909" t="s">
        <v>3964</v>
      </c>
    </row>
    <row r="910" spans="2:47" ht="11" outlineLevel="1" x14ac:dyDescent="0.15">
      <c r="B910" t="s">
        <v>3965</v>
      </c>
      <c r="C910" t="s">
        <v>2109</v>
      </c>
      <c r="D910" t="s">
        <v>261</v>
      </c>
      <c r="E910" t="s">
        <v>835</v>
      </c>
      <c r="F910" t="s">
        <v>807</v>
      </c>
      <c r="G910" t="s">
        <v>984</v>
      </c>
      <c r="H910" t="s">
        <v>985</v>
      </c>
      <c r="I910" t="s">
        <v>957</v>
      </c>
      <c r="J910" t="s">
        <v>669</v>
      </c>
      <c r="K910" t="s">
        <v>1498</v>
      </c>
      <c r="L910" t="s">
        <v>669</v>
      </c>
      <c r="M910" s="5">
        <v>207000</v>
      </c>
      <c r="N910" s="5">
        <v>207000</v>
      </c>
      <c r="O910" s="5">
        <v>207000</v>
      </c>
      <c r="P910" s="5"/>
      <c r="Q910" s="16">
        <v>0</v>
      </c>
      <c r="R910" s="5"/>
      <c r="S910" s="17">
        <v>42256</v>
      </c>
      <c r="T910" s="17">
        <v>42255</v>
      </c>
      <c r="U910" s="17">
        <v>42277</v>
      </c>
      <c r="V910" s="17">
        <v>42277</v>
      </c>
      <c r="W910" s="17">
        <v>42256</v>
      </c>
      <c r="X910" s="17">
        <v>42256</v>
      </c>
      <c r="Y910" t="s">
        <v>1178</v>
      </c>
      <c r="Z910" t="s">
        <v>825</v>
      </c>
      <c r="AA910" t="s">
        <v>1179</v>
      </c>
      <c r="AC910" s="16">
        <v>3</v>
      </c>
      <c r="AD910" t="s">
        <v>795</v>
      </c>
      <c r="AE910" t="s">
        <v>961</v>
      </c>
      <c r="AF910" t="s">
        <v>740</v>
      </c>
      <c r="AG910" t="s">
        <v>1036</v>
      </c>
      <c r="AJ910" t="s">
        <v>963</v>
      </c>
      <c r="AK910" t="s">
        <v>964</v>
      </c>
      <c r="AL910" t="s">
        <v>965</v>
      </c>
      <c r="AM910" t="s">
        <v>456</v>
      </c>
      <c r="AP910" t="s">
        <v>966</v>
      </c>
      <c r="AQ910" t="s">
        <v>967</v>
      </c>
      <c r="AR910" t="s">
        <v>968</v>
      </c>
      <c r="AS910" t="s">
        <v>969</v>
      </c>
      <c r="AT910" t="s">
        <v>970</v>
      </c>
      <c r="AU910" t="s">
        <v>3966</v>
      </c>
    </row>
    <row r="911" spans="2:47" ht="11" outlineLevel="1" x14ac:dyDescent="0.15">
      <c r="B911" t="s">
        <v>3967</v>
      </c>
      <c r="C911" t="s">
        <v>3968</v>
      </c>
      <c r="D911" t="s">
        <v>170</v>
      </c>
      <c r="E911" t="s">
        <v>983</v>
      </c>
      <c r="F911" t="s">
        <v>807</v>
      </c>
      <c r="G911" t="s">
        <v>984</v>
      </c>
      <c r="H911" t="s">
        <v>985</v>
      </c>
      <c r="I911" t="s">
        <v>957</v>
      </c>
      <c r="J911" t="s">
        <v>603</v>
      </c>
      <c r="K911" t="s">
        <v>1299</v>
      </c>
      <c r="L911" t="s">
        <v>1380</v>
      </c>
      <c r="M911" s="5">
        <v>206500</v>
      </c>
      <c r="N911" s="5">
        <v>206500</v>
      </c>
      <c r="O911" s="5">
        <v>206500</v>
      </c>
      <c r="P911" s="5"/>
      <c r="Q911" s="16">
        <v>0</v>
      </c>
      <c r="R911" s="5"/>
      <c r="S911" s="17">
        <v>45905</v>
      </c>
      <c r="T911" s="17">
        <v>45905</v>
      </c>
      <c r="U911" s="17">
        <v>45936</v>
      </c>
      <c r="V911" s="17">
        <v>45936</v>
      </c>
      <c r="W911" s="17">
        <v>45905</v>
      </c>
      <c r="X911" s="17">
        <v>45981</v>
      </c>
      <c r="Y911" t="s">
        <v>959</v>
      </c>
      <c r="Z911" t="s">
        <v>796</v>
      </c>
      <c r="AA911" t="s">
        <v>1023</v>
      </c>
      <c r="AB911" t="s">
        <v>1024</v>
      </c>
      <c r="AC911" s="16">
        <v>3</v>
      </c>
      <c r="AD911" t="s">
        <v>795</v>
      </c>
      <c r="AE911" t="s">
        <v>961</v>
      </c>
      <c r="AF911" t="s">
        <v>755</v>
      </c>
      <c r="AG911" t="s">
        <v>1049</v>
      </c>
      <c r="AH911" t="s">
        <v>1193</v>
      </c>
      <c r="AI911" t="s">
        <v>1194</v>
      </c>
      <c r="AJ911" t="s">
        <v>978</v>
      </c>
      <c r="AK911" t="s">
        <v>1026</v>
      </c>
      <c r="AL911" t="s">
        <v>965</v>
      </c>
      <c r="AM911" t="s">
        <v>531</v>
      </c>
      <c r="AP911" t="s">
        <v>966</v>
      </c>
      <c r="AQ911" t="s">
        <v>967</v>
      </c>
      <c r="AR911" t="s">
        <v>968</v>
      </c>
      <c r="AS911" t="s">
        <v>969</v>
      </c>
      <c r="AT911" t="s">
        <v>970</v>
      </c>
      <c r="AU911" t="s">
        <v>3969</v>
      </c>
    </row>
    <row r="912" spans="2:47" ht="11" outlineLevel="1" x14ac:dyDescent="0.15">
      <c r="B912" t="s">
        <v>3970</v>
      </c>
      <c r="C912" t="s">
        <v>3971</v>
      </c>
      <c r="G912" t="s">
        <v>1140</v>
      </c>
      <c r="H912" t="s">
        <v>1141</v>
      </c>
      <c r="I912" t="s">
        <v>957</v>
      </c>
      <c r="J912" t="s">
        <v>3972</v>
      </c>
      <c r="K912" t="s">
        <v>3973</v>
      </c>
      <c r="L912" t="s">
        <v>3972</v>
      </c>
      <c r="M912" s="5">
        <v>205760</v>
      </c>
      <c r="N912" s="5">
        <v>205760</v>
      </c>
      <c r="O912" s="5">
        <v>205760</v>
      </c>
      <c r="P912" s="5"/>
      <c r="Q912" s="16">
        <v>0</v>
      </c>
      <c r="R912" s="5"/>
      <c r="S912" s="17">
        <v>45553</v>
      </c>
      <c r="T912" s="17">
        <v>45553</v>
      </c>
      <c r="U912" s="17">
        <v>45810</v>
      </c>
      <c r="V912" s="17">
        <v>45810</v>
      </c>
      <c r="W912" s="17">
        <v>45553</v>
      </c>
      <c r="X912" s="17">
        <v>45553</v>
      </c>
      <c r="Y912" t="s">
        <v>1178</v>
      </c>
      <c r="Z912" t="s">
        <v>825</v>
      </c>
      <c r="AA912" t="s">
        <v>1179</v>
      </c>
      <c r="AC912" s="16">
        <v>2</v>
      </c>
      <c r="AD912" t="s">
        <v>803</v>
      </c>
      <c r="AE912" t="s">
        <v>974</v>
      </c>
      <c r="AF912" t="s">
        <v>737</v>
      </c>
      <c r="AG912" t="s">
        <v>975</v>
      </c>
      <c r="AJ912" t="s">
        <v>963</v>
      </c>
      <c r="AK912" t="s">
        <v>979</v>
      </c>
      <c r="AL912" t="s">
        <v>1340</v>
      </c>
      <c r="AM912" t="s">
        <v>456</v>
      </c>
      <c r="AP912" t="s">
        <v>966</v>
      </c>
      <c r="AQ912" t="s">
        <v>967</v>
      </c>
      <c r="AR912" t="s">
        <v>968</v>
      </c>
      <c r="AS912" t="s">
        <v>969</v>
      </c>
      <c r="AT912" t="s">
        <v>970</v>
      </c>
      <c r="AU912" t="s">
        <v>3974</v>
      </c>
    </row>
    <row r="913" spans="2:47" ht="11" outlineLevel="1" x14ac:dyDescent="0.15">
      <c r="B913" t="s">
        <v>3975</v>
      </c>
      <c r="C913" t="s">
        <v>3976</v>
      </c>
      <c r="D913" t="s">
        <v>163</v>
      </c>
      <c r="E913" t="s">
        <v>983</v>
      </c>
      <c r="F913" t="s">
        <v>798</v>
      </c>
      <c r="G913" t="s">
        <v>984</v>
      </c>
      <c r="H913" t="s">
        <v>985</v>
      </c>
      <c r="I913" t="s">
        <v>957</v>
      </c>
      <c r="J913" t="s">
        <v>600</v>
      </c>
      <c r="K913" t="s">
        <v>973</v>
      </c>
      <c r="L913" t="s">
        <v>600</v>
      </c>
      <c r="M913" s="5">
        <v>205616.36</v>
      </c>
      <c r="N913" s="5">
        <v>205616.36</v>
      </c>
      <c r="O913" s="5">
        <v>205616.36</v>
      </c>
      <c r="P913" s="5"/>
      <c r="Q913" s="16">
        <v>0</v>
      </c>
      <c r="R913" s="5"/>
      <c r="S913" s="17">
        <v>44776</v>
      </c>
      <c r="T913" s="17">
        <v>44776</v>
      </c>
      <c r="U913" s="17">
        <v>44985</v>
      </c>
      <c r="V913" s="17">
        <v>44985</v>
      </c>
      <c r="W913" s="17">
        <v>44776</v>
      </c>
      <c r="X913" s="17">
        <v>44776</v>
      </c>
      <c r="Y913" t="s">
        <v>984</v>
      </c>
      <c r="Z913" t="s">
        <v>804</v>
      </c>
      <c r="AA913" t="s">
        <v>1000</v>
      </c>
      <c r="AC913" s="16"/>
      <c r="AD913" t="s">
        <v>803</v>
      </c>
      <c r="AE913" t="s">
        <v>974</v>
      </c>
      <c r="AF913" t="s">
        <v>737</v>
      </c>
      <c r="AG913" t="s">
        <v>975</v>
      </c>
      <c r="AJ913" t="s">
        <v>963</v>
      </c>
      <c r="AK913" t="s">
        <v>979</v>
      </c>
      <c r="AL913" t="s">
        <v>965</v>
      </c>
      <c r="AM913" t="s">
        <v>456</v>
      </c>
      <c r="AP913" t="s">
        <v>966</v>
      </c>
      <c r="AQ913" t="s">
        <v>967</v>
      </c>
      <c r="AR913" t="s">
        <v>968</v>
      </c>
      <c r="AS913" t="s">
        <v>969</v>
      </c>
      <c r="AT913" t="s">
        <v>970</v>
      </c>
      <c r="AU913" t="s">
        <v>3977</v>
      </c>
    </row>
    <row r="914" spans="2:47" ht="11" outlineLevel="1" x14ac:dyDescent="0.15">
      <c r="B914" t="s">
        <v>3978</v>
      </c>
      <c r="C914" t="s">
        <v>1322</v>
      </c>
      <c r="D914" t="s">
        <v>188</v>
      </c>
      <c r="E914" t="s">
        <v>983</v>
      </c>
      <c r="F914" t="s">
        <v>798</v>
      </c>
      <c r="G914" t="s">
        <v>984</v>
      </c>
      <c r="H914" t="s">
        <v>985</v>
      </c>
      <c r="I914" t="s">
        <v>957</v>
      </c>
      <c r="J914" t="s">
        <v>644</v>
      </c>
      <c r="K914" t="s">
        <v>1926</v>
      </c>
      <c r="L914" t="s">
        <v>1927</v>
      </c>
      <c r="M914" s="5">
        <v>204877.15</v>
      </c>
      <c r="N914" s="5">
        <v>204877.17</v>
      </c>
      <c r="O914" s="5">
        <v>204877.17</v>
      </c>
      <c r="P914" s="5"/>
      <c r="Q914" s="16">
        <v>0</v>
      </c>
      <c r="R914" s="5"/>
      <c r="S914" s="17">
        <v>41182</v>
      </c>
      <c r="T914" s="17">
        <v>41182</v>
      </c>
      <c r="U914" s="17">
        <v>41425</v>
      </c>
      <c r="V914" s="17">
        <v>41425</v>
      </c>
      <c r="W914" s="17">
        <v>41182</v>
      </c>
      <c r="X914" s="17">
        <v>43164</v>
      </c>
      <c r="Y914" t="s">
        <v>984</v>
      </c>
      <c r="Z914" t="s">
        <v>804</v>
      </c>
      <c r="AA914" t="s">
        <v>1000</v>
      </c>
      <c r="AC914" s="16"/>
      <c r="AD914" t="s">
        <v>803</v>
      </c>
      <c r="AE914" t="s">
        <v>974</v>
      </c>
      <c r="AF914" t="s">
        <v>738</v>
      </c>
      <c r="AG914" t="s">
        <v>988</v>
      </c>
      <c r="AJ914" t="s">
        <v>963</v>
      </c>
      <c r="AK914" t="s">
        <v>1928</v>
      </c>
      <c r="AL914" t="s">
        <v>965</v>
      </c>
      <c r="AM914" t="s">
        <v>645</v>
      </c>
      <c r="AP914" t="s">
        <v>966</v>
      </c>
      <c r="AQ914" t="s">
        <v>967</v>
      </c>
      <c r="AR914" t="s">
        <v>968</v>
      </c>
      <c r="AS914" t="s">
        <v>969</v>
      </c>
      <c r="AT914" t="s">
        <v>970</v>
      </c>
      <c r="AU914" t="s">
        <v>3979</v>
      </c>
    </row>
    <row r="915" spans="2:47" ht="11" outlineLevel="1" x14ac:dyDescent="0.15">
      <c r="B915" t="s">
        <v>3980</v>
      </c>
      <c r="C915" t="s">
        <v>3981</v>
      </c>
      <c r="D915" t="s">
        <v>334</v>
      </c>
      <c r="E915" t="s">
        <v>835</v>
      </c>
      <c r="F915" t="s">
        <v>807</v>
      </c>
      <c r="G915" t="s">
        <v>984</v>
      </c>
      <c r="H915" t="s">
        <v>985</v>
      </c>
      <c r="I915" t="s">
        <v>957</v>
      </c>
      <c r="J915" t="s">
        <v>701</v>
      </c>
      <c r="K915" t="s">
        <v>2830</v>
      </c>
      <c r="L915" t="s">
        <v>688</v>
      </c>
      <c r="M915" s="5">
        <v>204822.57</v>
      </c>
      <c r="N915" s="5">
        <v>204822.57</v>
      </c>
      <c r="O915" s="5">
        <v>204822.57</v>
      </c>
      <c r="P915" s="5"/>
      <c r="Q915" s="16">
        <v>0</v>
      </c>
      <c r="R915" s="5"/>
      <c r="S915" s="17">
        <v>43923</v>
      </c>
      <c r="T915" s="17">
        <v>43924</v>
      </c>
      <c r="U915" s="17">
        <v>44016</v>
      </c>
      <c r="V915" s="17">
        <v>44016</v>
      </c>
      <c r="W915" s="17">
        <v>43923</v>
      </c>
      <c r="X915" s="17">
        <v>43957</v>
      </c>
      <c r="Y915" t="s">
        <v>1178</v>
      </c>
      <c r="Z915" t="s">
        <v>825</v>
      </c>
      <c r="AA915" t="s">
        <v>1179</v>
      </c>
      <c r="AC915" s="16">
        <v>1</v>
      </c>
      <c r="AD915" t="s">
        <v>795</v>
      </c>
      <c r="AE915" t="s">
        <v>961</v>
      </c>
      <c r="AF915" t="s">
        <v>740</v>
      </c>
      <c r="AG915" t="s">
        <v>1036</v>
      </c>
      <c r="AJ915" t="s">
        <v>963</v>
      </c>
      <c r="AK915" t="s">
        <v>964</v>
      </c>
      <c r="AL915" t="s">
        <v>965</v>
      </c>
      <c r="AM915" t="s">
        <v>531</v>
      </c>
      <c r="AP915" t="s">
        <v>966</v>
      </c>
      <c r="AQ915" t="s">
        <v>967</v>
      </c>
      <c r="AR915" t="s">
        <v>968</v>
      </c>
      <c r="AS915" t="s">
        <v>969</v>
      </c>
      <c r="AT915" t="s">
        <v>970</v>
      </c>
      <c r="AU915" t="s">
        <v>3982</v>
      </c>
    </row>
    <row r="916" spans="2:47" ht="11" outlineLevel="1" x14ac:dyDescent="0.15">
      <c r="B916" t="s">
        <v>3983</v>
      </c>
      <c r="C916" t="s">
        <v>3984</v>
      </c>
      <c r="D916" t="s">
        <v>379</v>
      </c>
      <c r="E916" t="s">
        <v>983</v>
      </c>
      <c r="F916" t="s">
        <v>807</v>
      </c>
      <c r="G916" t="s">
        <v>984</v>
      </c>
      <c r="H916" t="s">
        <v>985</v>
      </c>
      <c r="I916" t="s">
        <v>957</v>
      </c>
      <c r="J916" t="s">
        <v>713</v>
      </c>
      <c r="K916" t="s">
        <v>3086</v>
      </c>
      <c r="L916" t="s">
        <v>713</v>
      </c>
      <c r="M916" s="5">
        <v>204434.81</v>
      </c>
      <c r="N916" s="5">
        <v>204434.81</v>
      </c>
      <c r="O916" s="5">
        <v>204434.81</v>
      </c>
      <c r="P916" s="5"/>
      <c r="Q916" s="16">
        <v>0</v>
      </c>
      <c r="R916" s="5"/>
      <c r="S916" s="17">
        <v>45985</v>
      </c>
      <c r="T916" s="17">
        <v>45986</v>
      </c>
      <c r="U916" s="17">
        <v>46116</v>
      </c>
      <c r="V916" s="17">
        <v>46116</v>
      </c>
      <c r="W916" s="17">
        <v>45985</v>
      </c>
      <c r="X916" s="17">
        <v>46062</v>
      </c>
      <c r="Y916" t="s">
        <v>955</v>
      </c>
      <c r="Z916" t="s">
        <v>818</v>
      </c>
      <c r="AA916" t="s">
        <v>1023</v>
      </c>
      <c r="AB916" t="s">
        <v>1289</v>
      </c>
      <c r="AC916" s="16">
        <v>1</v>
      </c>
      <c r="AD916" t="s">
        <v>795</v>
      </c>
      <c r="AE916" t="s">
        <v>961</v>
      </c>
      <c r="AF916" t="s">
        <v>740</v>
      </c>
      <c r="AG916" t="s">
        <v>1036</v>
      </c>
      <c r="AJ916" t="s">
        <v>963</v>
      </c>
      <c r="AK916" t="s">
        <v>964</v>
      </c>
      <c r="AL916" t="s">
        <v>965</v>
      </c>
      <c r="AM916" t="s">
        <v>531</v>
      </c>
      <c r="AP916" t="s">
        <v>966</v>
      </c>
      <c r="AQ916" t="s">
        <v>967</v>
      </c>
      <c r="AR916" t="s">
        <v>968</v>
      </c>
      <c r="AS916" t="s">
        <v>969</v>
      </c>
      <c r="AT916" t="s">
        <v>970</v>
      </c>
      <c r="AU916" t="s">
        <v>3985</v>
      </c>
    </row>
    <row r="917" spans="2:47" ht="11" outlineLevel="1" x14ac:dyDescent="0.15">
      <c r="B917" t="s">
        <v>3986</v>
      </c>
      <c r="C917" t="s">
        <v>3987</v>
      </c>
      <c r="G917" t="s">
        <v>1140</v>
      </c>
      <c r="H917" t="s">
        <v>1141</v>
      </c>
      <c r="I917" t="s">
        <v>957</v>
      </c>
      <c r="J917" t="s">
        <v>3988</v>
      </c>
      <c r="K917" t="s">
        <v>3989</v>
      </c>
      <c r="L917" t="s">
        <v>3988</v>
      </c>
      <c r="M917" s="5">
        <v>203364.12</v>
      </c>
      <c r="N917" s="5">
        <v>203364.12</v>
      </c>
      <c r="O917" s="5">
        <v>203364.12</v>
      </c>
      <c r="P917" s="5"/>
      <c r="Q917" s="16">
        <v>0</v>
      </c>
      <c r="R917" s="5"/>
      <c r="S917" s="17">
        <v>45541</v>
      </c>
      <c r="T917" s="17">
        <v>45541</v>
      </c>
      <c r="U917" s="17">
        <v>45622</v>
      </c>
      <c r="V917" s="17">
        <v>45622</v>
      </c>
      <c r="W917" s="17">
        <v>45541</v>
      </c>
      <c r="X917" s="17">
        <v>45541</v>
      </c>
      <c r="Y917" t="s">
        <v>955</v>
      </c>
      <c r="Z917" t="s">
        <v>818</v>
      </c>
      <c r="AA917" t="s">
        <v>960</v>
      </c>
      <c r="AC917" s="16">
        <v>8</v>
      </c>
      <c r="AD917" t="s">
        <v>887</v>
      </c>
      <c r="AE917" t="s">
        <v>2030</v>
      </c>
      <c r="AF917" t="s">
        <v>750</v>
      </c>
      <c r="AG917" t="s">
        <v>1515</v>
      </c>
      <c r="AJ917" t="s">
        <v>963</v>
      </c>
      <c r="AK917" t="s">
        <v>1516</v>
      </c>
      <c r="AL917" t="s">
        <v>1340</v>
      </c>
      <c r="AM917" t="s">
        <v>531</v>
      </c>
      <c r="AP917" t="s">
        <v>966</v>
      </c>
      <c r="AQ917" t="s">
        <v>967</v>
      </c>
      <c r="AR917" t="s">
        <v>968</v>
      </c>
      <c r="AS917" t="s">
        <v>969</v>
      </c>
      <c r="AT917" t="s">
        <v>970</v>
      </c>
      <c r="AU917" t="s">
        <v>3990</v>
      </c>
    </row>
    <row r="918" spans="2:47" ht="11" outlineLevel="1" x14ac:dyDescent="0.15">
      <c r="B918" t="s">
        <v>3991</v>
      </c>
      <c r="C918" t="s">
        <v>3992</v>
      </c>
      <c r="G918" t="s">
        <v>955</v>
      </c>
      <c r="H918" t="s">
        <v>956</v>
      </c>
      <c r="I918" t="s">
        <v>957</v>
      </c>
      <c r="J918" t="s">
        <v>3993</v>
      </c>
      <c r="K918" t="s">
        <v>3994</v>
      </c>
      <c r="L918" t="s">
        <v>3993</v>
      </c>
      <c r="M918" s="5">
        <v>202328.15</v>
      </c>
      <c r="N918" s="5">
        <v>202328.15</v>
      </c>
      <c r="O918" s="5">
        <v>202328.15</v>
      </c>
      <c r="P918" s="5"/>
      <c r="Q918" s="16">
        <v>0</v>
      </c>
      <c r="R918" s="5"/>
      <c r="S918" s="17">
        <v>44042</v>
      </c>
      <c r="T918" s="17">
        <v>44032</v>
      </c>
      <c r="U918" s="17">
        <v>44294</v>
      </c>
      <c r="V918" s="17">
        <v>44294</v>
      </c>
      <c r="W918" s="17">
        <v>44042</v>
      </c>
      <c r="X918" s="17">
        <v>44270</v>
      </c>
      <c r="Y918" t="s">
        <v>959</v>
      </c>
      <c r="Z918" t="s">
        <v>796</v>
      </c>
      <c r="AA918" t="s">
        <v>1030</v>
      </c>
      <c r="AC918" s="16">
        <v>2</v>
      </c>
      <c r="AD918" t="s">
        <v>803</v>
      </c>
      <c r="AE918" t="s">
        <v>974</v>
      </c>
      <c r="AF918" t="s">
        <v>737</v>
      </c>
      <c r="AG918" t="s">
        <v>975</v>
      </c>
      <c r="AH918" t="s">
        <v>1202</v>
      </c>
      <c r="AI918" t="s">
        <v>1203</v>
      </c>
      <c r="AJ918" t="s">
        <v>978</v>
      </c>
      <c r="AK918" t="s">
        <v>979</v>
      </c>
      <c r="AL918" t="s">
        <v>1340</v>
      </c>
      <c r="AM918" t="s">
        <v>531</v>
      </c>
      <c r="AP918" t="s">
        <v>966</v>
      </c>
      <c r="AQ918" t="s">
        <v>967</v>
      </c>
      <c r="AR918" t="s">
        <v>968</v>
      </c>
      <c r="AS918" t="s">
        <v>969</v>
      </c>
      <c r="AT918" t="s">
        <v>970</v>
      </c>
      <c r="AU918" t="s">
        <v>3995</v>
      </c>
    </row>
    <row r="919" spans="2:47" ht="11" outlineLevel="1" x14ac:dyDescent="0.15">
      <c r="B919" t="s">
        <v>3996</v>
      </c>
      <c r="C919" t="s">
        <v>3997</v>
      </c>
      <c r="G919" t="s">
        <v>1140</v>
      </c>
      <c r="H919" t="s">
        <v>1141</v>
      </c>
      <c r="I919" t="s">
        <v>957</v>
      </c>
      <c r="J919" t="s">
        <v>3627</v>
      </c>
      <c r="K919" t="s">
        <v>3628</v>
      </c>
      <c r="L919" t="s">
        <v>3627</v>
      </c>
      <c r="M919" s="5">
        <v>201940.1</v>
      </c>
      <c r="N919" s="5">
        <v>201940.1</v>
      </c>
      <c r="O919" s="5">
        <v>201940.1</v>
      </c>
      <c r="P919" s="5"/>
      <c r="Q919" s="16">
        <v>0</v>
      </c>
      <c r="R919" s="5"/>
      <c r="S919" s="17">
        <v>42266</v>
      </c>
      <c r="T919" s="17">
        <v>42266</v>
      </c>
      <c r="U919" s="17">
        <v>42537</v>
      </c>
      <c r="V919" s="17">
        <v>42537</v>
      </c>
      <c r="W919" s="17">
        <v>42266</v>
      </c>
      <c r="X919" s="17">
        <v>42888</v>
      </c>
      <c r="Y919" t="s">
        <v>1178</v>
      </c>
      <c r="Z919" t="s">
        <v>825</v>
      </c>
      <c r="AA919" t="s">
        <v>1179</v>
      </c>
      <c r="AC919" s="16">
        <v>3</v>
      </c>
      <c r="AD919" t="s">
        <v>803</v>
      </c>
      <c r="AE919" t="s">
        <v>974</v>
      </c>
      <c r="AF919" t="s">
        <v>737</v>
      </c>
      <c r="AG919" t="s">
        <v>975</v>
      </c>
      <c r="AJ919" t="s">
        <v>963</v>
      </c>
      <c r="AK919" t="s">
        <v>979</v>
      </c>
      <c r="AL919" t="s">
        <v>965</v>
      </c>
      <c r="AM919" t="s">
        <v>531</v>
      </c>
      <c r="AP919" t="s">
        <v>966</v>
      </c>
      <c r="AQ919" t="s">
        <v>967</v>
      </c>
      <c r="AR919" t="s">
        <v>968</v>
      </c>
      <c r="AS919" t="s">
        <v>969</v>
      </c>
      <c r="AT919" t="s">
        <v>970</v>
      </c>
      <c r="AU919" t="s">
        <v>3998</v>
      </c>
    </row>
    <row r="920" spans="2:47" ht="11" outlineLevel="1" x14ac:dyDescent="0.15">
      <c r="B920" t="s">
        <v>3999</v>
      </c>
      <c r="C920" t="s">
        <v>4000</v>
      </c>
      <c r="G920" t="s">
        <v>955</v>
      </c>
      <c r="H920" t="s">
        <v>956</v>
      </c>
      <c r="I920" t="s">
        <v>957</v>
      </c>
      <c r="J920" t="s">
        <v>4001</v>
      </c>
      <c r="K920" t="s">
        <v>4002</v>
      </c>
      <c r="L920" t="s">
        <v>4001</v>
      </c>
      <c r="M920" s="5">
        <v>201752.71</v>
      </c>
      <c r="N920" s="5">
        <v>201752.71</v>
      </c>
      <c r="O920" s="5">
        <v>227039.96</v>
      </c>
      <c r="P920" s="5"/>
      <c r="Q920" s="16">
        <v>0</v>
      </c>
      <c r="R920" s="5"/>
      <c r="S920" s="17">
        <v>42825</v>
      </c>
      <c r="T920" s="17">
        <v>42825</v>
      </c>
      <c r="U920" s="17">
        <v>42902</v>
      </c>
      <c r="V920" s="17">
        <v>42902</v>
      </c>
      <c r="W920" s="17">
        <v>42825</v>
      </c>
      <c r="X920" s="17">
        <v>42888</v>
      </c>
      <c r="Y920" t="s">
        <v>1178</v>
      </c>
      <c r="Z920" t="s">
        <v>825</v>
      </c>
      <c r="AA920" t="s">
        <v>1179</v>
      </c>
      <c r="AC920" s="16">
        <v>4</v>
      </c>
      <c r="AD920" t="s">
        <v>795</v>
      </c>
      <c r="AE920" t="s">
        <v>961</v>
      </c>
      <c r="AF920" t="s">
        <v>748</v>
      </c>
      <c r="AG920" t="s">
        <v>1057</v>
      </c>
      <c r="AJ920" t="s">
        <v>963</v>
      </c>
      <c r="AK920" t="s">
        <v>964</v>
      </c>
      <c r="AL920" t="s">
        <v>1340</v>
      </c>
      <c r="AM920" t="s">
        <v>531</v>
      </c>
      <c r="AP920" t="s">
        <v>966</v>
      </c>
      <c r="AQ920" t="s">
        <v>967</v>
      </c>
      <c r="AR920" t="s">
        <v>968</v>
      </c>
      <c r="AS920" t="s">
        <v>969</v>
      </c>
      <c r="AT920" t="s">
        <v>970</v>
      </c>
      <c r="AU920" t="s">
        <v>4003</v>
      </c>
    </row>
    <row r="921" spans="2:47" ht="11" outlineLevel="1" x14ac:dyDescent="0.15">
      <c r="B921" t="s">
        <v>4004</v>
      </c>
      <c r="C921" t="s">
        <v>4005</v>
      </c>
      <c r="D921" t="s">
        <v>282</v>
      </c>
      <c r="E921" t="s">
        <v>983</v>
      </c>
      <c r="F921" t="s">
        <v>807</v>
      </c>
      <c r="G921" t="s">
        <v>984</v>
      </c>
      <c r="H921" t="s">
        <v>985</v>
      </c>
      <c r="I921" t="s">
        <v>957</v>
      </c>
      <c r="J921" t="s">
        <v>679</v>
      </c>
      <c r="K921" t="s">
        <v>1677</v>
      </c>
      <c r="L921" t="s">
        <v>679</v>
      </c>
      <c r="M921" s="5">
        <v>201664</v>
      </c>
      <c r="N921" s="5">
        <v>201664</v>
      </c>
      <c r="O921" s="5">
        <v>201664</v>
      </c>
      <c r="P921" s="5">
        <v>64448</v>
      </c>
      <c r="Q921" s="16">
        <v>0</v>
      </c>
      <c r="R921" s="5"/>
      <c r="S921" s="17">
        <v>44599</v>
      </c>
      <c r="T921" s="17">
        <v>44599</v>
      </c>
      <c r="U921" s="17">
        <v>45002</v>
      </c>
      <c r="V921" s="17">
        <v>45002</v>
      </c>
      <c r="W921" s="17">
        <v>44599</v>
      </c>
      <c r="X921" s="17">
        <v>44873</v>
      </c>
      <c r="Y921" t="s">
        <v>955</v>
      </c>
      <c r="Z921" t="s">
        <v>818</v>
      </c>
      <c r="AA921" t="s">
        <v>1023</v>
      </c>
      <c r="AB921" t="s">
        <v>1024</v>
      </c>
      <c r="AC921" s="16">
        <v>3</v>
      </c>
      <c r="AD921" t="s">
        <v>795</v>
      </c>
      <c r="AE921" t="s">
        <v>961</v>
      </c>
      <c r="AF921" t="s">
        <v>742</v>
      </c>
      <c r="AG921" t="s">
        <v>1678</v>
      </c>
      <c r="AH921" t="s">
        <v>1058</v>
      </c>
      <c r="AI921" t="s">
        <v>1059</v>
      </c>
      <c r="AJ921" t="s">
        <v>978</v>
      </c>
      <c r="AK921" t="s">
        <v>964</v>
      </c>
      <c r="AL921" t="s">
        <v>965</v>
      </c>
      <c r="AM921" t="s">
        <v>531</v>
      </c>
      <c r="AP921" t="s">
        <v>966</v>
      </c>
      <c r="AQ921" t="s">
        <v>967</v>
      </c>
      <c r="AR921" t="s">
        <v>968</v>
      </c>
      <c r="AS921" t="s">
        <v>969</v>
      </c>
      <c r="AT921" t="s">
        <v>970</v>
      </c>
      <c r="AU921" t="s">
        <v>4006</v>
      </c>
    </row>
    <row r="922" spans="2:47" ht="11" outlineLevel="1" x14ac:dyDescent="0.15">
      <c r="B922" t="s">
        <v>4007</v>
      </c>
      <c r="C922" t="s">
        <v>4008</v>
      </c>
      <c r="G922" t="s">
        <v>1140</v>
      </c>
      <c r="H922" t="s">
        <v>1141</v>
      </c>
      <c r="I922" t="s">
        <v>957</v>
      </c>
      <c r="J922" t="s">
        <v>3575</v>
      </c>
      <c r="K922" t="s">
        <v>3576</v>
      </c>
      <c r="L922" t="s">
        <v>3575</v>
      </c>
      <c r="M922" s="5">
        <v>201100</v>
      </c>
      <c r="N922" s="5">
        <v>201100</v>
      </c>
      <c r="O922" s="5">
        <v>201100</v>
      </c>
      <c r="P922" s="5"/>
      <c r="Q922" s="16">
        <v>0</v>
      </c>
      <c r="R922" s="5"/>
      <c r="S922" s="17">
        <v>43992</v>
      </c>
      <c r="T922" s="17">
        <v>43992</v>
      </c>
      <c r="U922" s="17">
        <v>44196</v>
      </c>
      <c r="V922" s="17">
        <v>44196</v>
      </c>
      <c r="W922" s="17">
        <v>43992</v>
      </c>
      <c r="X922" s="17">
        <v>44091</v>
      </c>
      <c r="Y922" t="s">
        <v>1178</v>
      </c>
      <c r="Z922" t="s">
        <v>825</v>
      </c>
      <c r="AA922" t="s">
        <v>1179</v>
      </c>
      <c r="AC922" s="16">
        <v>3</v>
      </c>
      <c r="AD922" t="s">
        <v>795</v>
      </c>
      <c r="AE922" t="s">
        <v>961</v>
      </c>
      <c r="AF922" t="s">
        <v>760</v>
      </c>
      <c r="AG922" t="s">
        <v>1223</v>
      </c>
      <c r="AH922" t="s">
        <v>1202</v>
      </c>
      <c r="AI922" t="s">
        <v>1203</v>
      </c>
      <c r="AJ922" t="s">
        <v>978</v>
      </c>
      <c r="AK922" t="s">
        <v>964</v>
      </c>
      <c r="AL922" t="s">
        <v>1340</v>
      </c>
      <c r="AM922" t="s">
        <v>531</v>
      </c>
      <c r="AP922" t="s">
        <v>966</v>
      </c>
      <c r="AQ922" t="s">
        <v>967</v>
      </c>
      <c r="AR922" t="s">
        <v>968</v>
      </c>
      <c r="AS922" t="s">
        <v>969</v>
      </c>
      <c r="AT922" t="s">
        <v>970</v>
      </c>
      <c r="AU922" t="s">
        <v>4009</v>
      </c>
    </row>
    <row r="923" spans="2:47" ht="11" outlineLevel="1" x14ac:dyDescent="0.15">
      <c r="B923" t="s">
        <v>4010</v>
      </c>
      <c r="C923" t="s">
        <v>4011</v>
      </c>
      <c r="G923" t="s">
        <v>1140</v>
      </c>
      <c r="H923" t="s">
        <v>1141</v>
      </c>
      <c r="I923" t="s">
        <v>957</v>
      </c>
      <c r="J923" t="s">
        <v>4012</v>
      </c>
      <c r="K923" t="s">
        <v>4013</v>
      </c>
      <c r="L923" t="s">
        <v>4012</v>
      </c>
      <c r="M923" s="5">
        <v>201082.45</v>
      </c>
      <c r="N923" s="5">
        <v>201082.45</v>
      </c>
      <c r="O923" s="5">
        <v>201082.45</v>
      </c>
      <c r="P923" s="5"/>
      <c r="Q923" s="16">
        <v>0</v>
      </c>
      <c r="R923" s="5"/>
      <c r="S923" s="17">
        <v>41523</v>
      </c>
      <c r="T923" s="17">
        <v>41523</v>
      </c>
      <c r="U923" s="17">
        <v>41740</v>
      </c>
      <c r="V923" s="17">
        <v>41740</v>
      </c>
      <c r="W923" s="17">
        <v>41523</v>
      </c>
      <c r="X923" s="17">
        <v>42439</v>
      </c>
      <c r="Y923" t="s">
        <v>1178</v>
      </c>
      <c r="Z923" t="s">
        <v>825</v>
      </c>
      <c r="AA923" t="s">
        <v>1179</v>
      </c>
      <c r="AC923" s="16">
        <v>3</v>
      </c>
      <c r="AD923" t="s">
        <v>795</v>
      </c>
      <c r="AE923" t="s">
        <v>961</v>
      </c>
      <c r="AF923" t="s">
        <v>748</v>
      </c>
      <c r="AG923" t="s">
        <v>1057</v>
      </c>
      <c r="AJ923" t="s">
        <v>963</v>
      </c>
      <c r="AK923" t="s">
        <v>964</v>
      </c>
      <c r="AL923" t="s">
        <v>1340</v>
      </c>
      <c r="AM923" t="s">
        <v>531</v>
      </c>
      <c r="AP923" t="s">
        <v>966</v>
      </c>
      <c r="AQ923" t="s">
        <v>967</v>
      </c>
      <c r="AR923" t="s">
        <v>968</v>
      </c>
      <c r="AS923" t="s">
        <v>969</v>
      </c>
      <c r="AT923" t="s">
        <v>970</v>
      </c>
      <c r="AU923" t="s">
        <v>4014</v>
      </c>
    </row>
    <row r="924" spans="2:47" ht="11" outlineLevel="1" x14ac:dyDescent="0.15">
      <c r="B924" t="s">
        <v>4015</v>
      </c>
      <c r="C924" t="s">
        <v>4016</v>
      </c>
      <c r="G924" t="s">
        <v>1140</v>
      </c>
      <c r="H924" t="s">
        <v>1141</v>
      </c>
      <c r="I924" t="s">
        <v>957</v>
      </c>
      <c r="J924" t="s">
        <v>3720</v>
      </c>
      <c r="K924" t="s">
        <v>3721</v>
      </c>
      <c r="L924" t="s">
        <v>3720</v>
      </c>
      <c r="M924" s="5">
        <v>200985</v>
      </c>
      <c r="N924" s="5">
        <v>200985</v>
      </c>
      <c r="O924" s="5">
        <v>200985</v>
      </c>
      <c r="P924" s="5"/>
      <c r="Q924" s="16">
        <v>0</v>
      </c>
      <c r="R924" s="5"/>
      <c r="S924" s="17">
        <v>45149</v>
      </c>
      <c r="T924" s="17">
        <v>45149</v>
      </c>
      <c r="U924" s="17">
        <v>45199</v>
      </c>
      <c r="V924" s="17">
        <v>45199</v>
      </c>
      <c r="W924" s="17">
        <v>45149</v>
      </c>
      <c r="X924" s="17">
        <v>45149</v>
      </c>
      <c r="Y924" t="s">
        <v>1178</v>
      </c>
      <c r="Z924" t="s">
        <v>825</v>
      </c>
      <c r="AA924" t="s">
        <v>1179</v>
      </c>
      <c r="AC924" s="16">
        <v>1</v>
      </c>
      <c r="AD924" t="s">
        <v>803</v>
      </c>
      <c r="AE924" t="s">
        <v>974</v>
      </c>
      <c r="AF924" t="s">
        <v>737</v>
      </c>
      <c r="AG924" t="s">
        <v>975</v>
      </c>
      <c r="AH924" t="s">
        <v>1058</v>
      </c>
      <c r="AI924" t="s">
        <v>1059</v>
      </c>
      <c r="AJ924" t="s">
        <v>978</v>
      </c>
      <c r="AK924" t="s">
        <v>979</v>
      </c>
      <c r="AL924" t="s">
        <v>1340</v>
      </c>
      <c r="AM924" t="s">
        <v>531</v>
      </c>
      <c r="AP924" t="s">
        <v>966</v>
      </c>
      <c r="AQ924" t="s">
        <v>967</v>
      </c>
      <c r="AR924" t="s">
        <v>968</v>
      </c>
      <c r="AS924" t="s">
        <v>969</v>
      </c>
      <c r="AT924" t="s">
        <v>970</v>
      </c>
      <c r="AU924" t="s">
        <v>4017</v>
      </c>
    </row>
    <row r="925" spans="2:47" ht="11" outlineLevel="1" x14ac:dyDescent="0.15">
      <c r="B925" t="s">
        <v>4018</v>
      </c>
      <c r="C925" t="s">
        <v>1481</v>
      </c>
      <c r="D925" t="s">
        <v>358</v>
      </c>
      <c r="E925" t="s">
        <v>983</v>
      </c>
      <c r="F925" t="s">
        <v>807</v>
      </c>
      <c r="G925" t="s">
        <v>984</v>
      </c>
      <c r="H925" t="s">
        <v>985</v>
      </c>
      <c r="I925" t="s">
        <v>957</v>
      </c>
      <c r="J925" t="s">
        <v>625</v>
      </c>
      <c r="K925" t="s">
        <v>2594</v>
      </c>
      <c r="L925" t="s">
        <v>625</v>
      </c>
      <c r="M925" s="5">
        <v>200953.51</v>
      </c>
      <c r="N925" s="5">
        <v>200953.51</v>
      </c>
      <c r="O925" s="5">
        <v>200953.51</v>
      </c>
      <c r="P925" s="5"/>
      <c r="Q925" s="16">
        <v>0</v>
      </c>
      <c r="R925" s="5"/>
      <c r="S925" s="17">
        <v>42347</v>
      </c>
      <c r="T925" s="17">
        <v>42340</v>
      </c>
      <c r="U925" s="17">
        <v>42480</v>
      </c>
      <c r="V925" s="17">
        <v>42480</v>
      </c>
      <c r="W925" s="17">
        <v>42347</v>
      </c>
      <c r="X925" s="17">
        <v>42488</v>
      </c>
      <c r="Y925" t="s">
        <v>955</v>
      </c>
      <c r="Z925" t="s">
        <v>818</v>
      </c>
      <c r="AA925" t="s">
        <v>1023</v>
      </c>
      <c r="AB925" t="s">
        <v>1289</v>
      </c>
      <c r="AC925" s="16">
        <v>1</v>
      </c>
      <c r="AD925" t="s">
        <v>795</v>
      </c>
      <c r="AE925" t="s">
        <v>961</v>
      </c>
      <c r="AF925" t="s">
        <v>739</v>
      </c>
      <c r="AG925" t="s">
        <v>993</v>
      </c>
      <c r="AJ925" t="s">
        <v>963</v>
      </c>
      <c r="AK925" t="s">
        <v>996</v>
      </c>
      <c r="AL925" t="s">
        <v>965</v>
      </c>
      <c r="AM925" t="s">
        <v>456</v>
      </c>
      <c r="AP925" t="s">
        <v>966</v>
      </c>
      <c r="AQ925" t="s">
        <v>967</v>
      </c>
      <c r="AR925" t="s">
        <v>968</v>
      </c>
      <c r="AS925" t="s">
        <v>969</v>
      </c>
      <c r="AT925" t="s">
        <v>970</v>
      </c>
      <c r="AU925" t="s">
        <v>4019</v>
      </c>
    </row>
    <row r="926" spans="2:47" ht="11" outlineLevel="1" x14ac:dyDescent="0.15">
      <c r="B926" t="s">
        <v>4020</v>
      </c>
      <c r="C926" t="s">
        <v>4021</v>
      </c>
      <c r="G926" t="s">
        <v>1140</v>
      </c>
      <c r="H926" t="s">
        <v>1141</v>
      </c>
      <c r="I926" t="s">
        <v>957</v>
      </c>
      <c r="J926" t="s">
        <v>4022</v>
      </c>
      <c r="K926" t="s">
        <v>4023</v>
      </c>
      <c r="L926" t="s">
        <v>4022</v>
      </c>
      <c r="M926" s="5">
        <v>200699</v>
      </c>
      <c r="N926" s="5">
        <v>200699</v>
      </c>
      <c r="O926" s="5">
        <v>200699</v>
      </c>
      <c r="P926" s="5"/>
      <c r="Q926" s="16">
        <v>0</v>
      </c>
      <c r="R926" s="5"/>
      <c r="S926" s="17">
        <v>43368</v>
      </c>
      <c r="T926" s="17">
        <v>43368</v>
      </c>
      <c r="U926" s="17">
        <v>43644</v>
      </c>
      <c r="V926" s="17">
        <v>43644</v>
      </c>
      <c r="W926" s="17">
        <v>43368</v>
      </c>
      <c r="X926" s="17">
        <v>43621</v>
      </c>
      <c r="Y926" t="s">
        <v>1178</v>
      </c>
      <c r="Z926" t="s">
        <v>825</v>
      </c>
      <c r="AA926" t="s">
        <v>1179</v>
      </c>
      <c r="AC926" s="16">
        <v>1</v>
      </c>
      <c r="AD926" t="s">
        <v>887</v>
      </c>
      <c r="AE926" t="s">
        <v>2030</v>
      </c>
      <c r="AF926" t="s">
        <v>738</v>
      </c>
      <c r="AG926" t="s">
        <v>988</v>
      </c>
      <c r="AJ926" t="s">
        <v>963</v>
      </c>
      <c r="AK926" t="s">
        <v>3393</v>
      </c>
      <c r="AL926" t="s">
        <v>1340</v>
      </c>
      <c r="AM926" t="s">
        <v>531</v>
      </c>
      <c r="AP926" t="s">
        <v>966</v>
      </c>
      <c r="AQ926" t="s">
        <v>967</v>
      </c>
      <c r="AR926" t="s">
        <v>968</v>
      </c>
      <c r="AS926" t="s">
        <v>969</v>
      </c>
      <c r="AT926" t="s">
        <v>970</v>
      </c>
      <c r="AU926" t="s">
        <v>4024</v>
      </c>
    </row>
    <row r="927" spans="2:47" ht="11" outlineLevel="1" x14ac:dyDescent="0.15">
      <c r="B927" t="s">
        <v>4025</v>
      </c>
      <c r="C927" t="s">
        <v>4026</v>
      </c>
      <c r="G927" t="s">
        <v>1140</v>
      </c>
      <c r="H927" t="s">
        <v>3684</v>
      </c>
      <c r="I927" t="s">
        <v>957</v>
      </c>
      <c r="J927" t="s">
        <v>4027</v>
      </c>
      <c r="K927" t="s">
        <v>4028</v>
      </c>
      <c r="L927" t="s">
        <v>4027</v>
      </c>
      <c r="M927" s="5">
        <v>200497</v>
      </c>
      <c r="N927" s="5">
        <v>200497</v>
      </c>
      <c r="O927" s="5">
        <v>200497</v>
      </c>
      <c r="P927" s="5"/>
      <c r="Q927" s="16">
        <v>0</v>
      </c>
      <c r="R927" s="5"/>
      <c r="S927" s="17">
        <v>42177</v>
      </c>
      <c r="T927" s="17">
        <v>42177</v>
      </c>
      <c r="U927" s="17">
        <v>42261</v>
      </c>
      <c r="V927" s="17">
        <v>42261</v>
      </c>
      <c r="W927" s="17">
        <v>42177</v>
      </c>
      <c r="X927" s="17">
        <v>42227</v>
      </c>
      <c r="Y927" t="s">
        <v>1178</v>
      </c>
      <c r="Z927" t="s">
        <v>825</v>
      </c>
      <c r="AA927" t="s">
        <v>1179</v>
      </c>
      <c r="AC927" s="16">
        <v>2</v>
      </c>
      <c r="AD927" t="s">
        <v>795</v>
      </c>
      <c r="AE927" t="s">
        <v>961</v>
      </c>
      <c r="AF927" t="s">
        <v>740</v>
      </c>
      <c r="AG927" t="s">
        <v>1036</v>
      </c>
      <c r="AJ927" t="s">
        <v>963</v>
      </c>
      <c r="AK927" t="s">
        <v>964</v>
      </c>
      <c r="AL927" t="s">
        <v>1340</v>
      </c>
      <c r="AM927" t="s">
        <v>531</v>
      </c>
      <c r="AP927" t="s">
        <v>966</v>
      </c>
      <c r="AQ927" t="s">
        <v>967</v>
      </c>
      <c r="AR927" t="s">
        <v>968</v>
      </c>
      <c r="AS927" t="s">
        <v>969</v>
      </c>
      <c r="AT927" t="s">
        <v>970</v>
      </c>
      <c r="AU927" t="s">
        <v>4029</v>
      </c>
    </row>
    <row r="928" spans="2:47" ht="11" outlineLevel="1" x14ac:dyDescent="0.15">
      <c r="B928" t="s">
        <v>4030</v>
      </c>
      <c r="C928" t="s">
        <v>4031</v>
      </c>
      <c r="G928" t="s">
        <v>1140</v>
      </c>
      <c r="H928" t="s">
        <v>1141</v>
      </c>
      <c r="I928" t="s">
        <v>957</v>
      </c>
      <c r="J928" t="s">
        <v>3720</v>
      </c>
      <c r="K928" t="s">
        <v>3721</v>
      </c>
      <c r="L928" t="s">
        <v>3720</v>
      </c>
      <c r="M928" s="5">
        <v>200000</v>
      </c>
      <c r="N928" s="5">
        <v>200000</v>
      </c>
      <c r="O928" s="5">
        <v>200000</v>
      </c>
      <c r="P928" s="5"/>
      <c r="Q928" s="16">
        <v>0</v>
      </c>
      <c r="R928" s="5"/>
      <c r="S928" s="17">
        <v>43369</v>
      </c>
      <c r="T928" s="17">
        <v>43369</v>
      </c>
      <c r="U928" s="17">
        <v>43405</v>
      </c>
      <c r="V928" s="17">
        <v>43464</v>
      </c>
      <c r="W928" s="17">
        <v>43369</v>
      </c>
      <c r="X928" s="17">
        <v>43369</v>
      </c>
      <c r="Y928" t="s">
        <v>1178</v>
      </c>
      <c r="Z928" t="s">
        <v>825</v>
      </c>
      <c r="AA928" t="s">
        <v>1179</v>
      </c>
      <c r="AC928" s="16">
        <v>3</v>
      </c>
      <c r="AD928" t="s">
        <v>4032</v>
      </c>
      <c r="AE928" t="s">
        <v>4033</v>
      </c>
      <c r="AF928" t="s">
        <v>750</v>
      </c>
      <c r="AG928" t="s">
        <v>1515</v>
      </c>
      <c r="AJ928" t="s">
        <v>963</v>
      </c>
      <c r="AK928" t="s">
        <v>1516</v>
      </c>
      <c r="AL928" t="s">
        <v>1340</v>
      </c>
      <c r="AM928" t="s">
        <v>531</v>
      </c>
      <c r="AP928" t="s">
        <v>966</v>
      </c>
      <c r="AQ928" t="s">
        <v>967</v>
      </c>
      <c r="AR928" t="s">
        <v>968</v>
      </c>
      <c r="AS928" t="s">
        <v>969</v>
      </c>
      <c r="AT928" t="s">
        <v>970</v>
      </c>
      <c r="AU928" t="s">
        <v>4034</v>
      </c>
    </row>
    <row r="929" spans="2:47" ht="11" outlineLevel="1" x14ac:dyDescent="0.15">
      <c r="B929" t="s">
        <v>4035</v>
      </c>
      <c r="C929" t="s">
        <v>4036</v>
      </c>
      <c r="D929" t="s">
        <v>3749</v>
      </c>
      <c r="E929" t="s">
        <v>854</v>
      </c>
      <c r="F929" t="s">
        <v>798</v>
      </c>
      <c r="G929" t="s">
        <v>959</v>
      </c>
      <c r="H929" t="s">
        <v>1903</v>
      </c>
      <c r="I929" t="s">
        <v>957</v>
      </c>
      <c r="J929" t="s">
        <v>685</v>
      </c>
      <c r="K929" t="s">
        <v>2058</v>
      </c>
      <c r="L929" t="s">
        <v>685</v>
      </c>
      <c r="M929" s="5">
        <v>199693</v>
      </c>
      <c r="N929" s="5">
        <v>199693</v>
      </c>
      <c r="O929" s="5">
        <v>199693</v>
      </c>
      <c r="P929" s="5"/>
      <c r="Q929" s="16">
        <v>0</v>
      </c>
      <c r="R929" s="5"/>
      <c r="S929" s="17">
        <v>45643</v>
      </c>
      <c r="T929" s="17">
        <v>45644</v>
      </c>
      <c r="U929" s="17">
        <v>45716</v>
      </c>
      <c r="V929" s="17">
        <v>45716</v>
      </c>
      <c r="W929" s="17">
        <v>45643</v>
      </c>
      <c r="X929" s="17">
        <v>45643</v>
      </c>
      <c r="Y929" t="s">
        <v>1543</v>
      </c>
      <c r="Z929" t="s">
        <v>826</v>
      </c>
      <c r="AA929" t="s">
        <v>1179</v>
      </c>
      <c r="AC929" s="16">
        <v>1</v>
      </c>
      <c r="AD929" t="s">
        <v>795</v>
      </c>
      <c r="AE929" t="s">
        <v>961</v>
      </c>
      <c r="AF929" t="s">
        <v>740</v>
      </c>
      <c r="AG929" t="s">
        <v>1036</v>
      </c>
      <c r="AJ929" t="s">
        <v>963</v>
      </c>
      <c r="AK929" t="s">
        <v>964</v>
      </c>
      <c r="AL929" t="s">
        <v>965</v>
      </c>
      <c r="AM929" t="s">
        <v>531</v>
      </c>
      <c r="AP929" t="s">
        <v>966</v>
      </c>
      <c r="AQ929" t="s">
        <v>967</v>
      </c>
      <c r="AR929" t="s">
        <v>968</v>
      </c>
      <c r="AS929" t="s">
        <v>969</v>
      </c>
      <c r="AT929" t="s">
        <v>970</v>
      </c>
      <c r="AU929" t="s">
        <v>4037</v>
      </c>
    </row>
    <row r="930" spans="2:47" ht="11" outlineLevel="1" x14ac:dyDescent="0.15">
      <c r="B930" t="s">
        <v>4038</v>
      </c>
      <c r="C930" t="s">
        <v>4039</v>
      </c>
      <c r="G930" t="s">
        <v>955</v>
      </c>
      <c r="H930" t="s">
        <v>956</v>
      </c>
      <c r="I930" t="s">
        <v>957</v>
      </c>
      <c r="J930" t="s">
        <v>678</v>
      </c>
      <c r="K930" t="s">
        <v>1644</v>
      </c>
      <c r="L930" t="s">
        <v>678</v>
      </c>
      <c r="M930" s="5">
        <v>198719.17</v>
      </c>
      <c r="N930" s="5">
        <v>198719.17</v>
      </c>
      <c r="O930" s="5">
        <v>382929.17</v>
      </c>
      <c r="P930" s="5"/>
      <c r="Q930" s="16">
        <v>0</v>
      </c>
      <c r="R930" s="5"/>
      <c r="S930" s="17">
        <v>44039</v>
      </c>
      <c r="T930" s="17">
        <v>44039</v>
      </c>
      <c r="U930" s="17">
        <v>44052</v>
      </c>
      <c r="V930" s="17">
        <v>44052</v>
      </c>
      <c r="W930" s="17">
        <v>44039</v>
      </c>
      <c r="X930" s="17">
        <v>44083</v>
      </c>
      <c r="Y930" t="s">
        <v>984</v>
      </c>
      <c r="Z930" t="s">
        <v>804</v>
      </c>
      <c r="AA930" t="s">
        <v>1000</v>
      </c>
      <c r="AC930" s="16">
        <v>1</v>
      </c>
      <c r="AD930" t="s">
        <v>795</v>
      </c>
      <c r="AE930" t="s">
        <v>961</v>
      </c>
      <c r="AF930" t="s">
        <v>748</v>
      </c>
      <c r="AG930" t="s">
        <v>1057</v>
      </c>
      <c r="AJ930" t="s">
        <v>963</v>
      </c>
      <c r="AK930" t="s">
        <v>964</v>
      </c>
      <c r="AL930" t="s">
        <v>965</v>
      </c>
      <c r="AM930" t="s">
        <v>531</v>
      </c>
      <c r="AP930" t="s">
        <v>966</v>
      </c>
      <c r="AQ930" t="s">
        <v>967</v>
      </c>
      <c r="AR930" t="s">
        <v>968</v>
      </c>
      <c r="AS930" t="s">
        <v>969</v>
      </c>
      <c r="AT930" t="s">
        <v>970</v>
      </c>
      <c r="AU930" t="s">
        <v>4040</v>
      </c>
    </row>
    <row r="931" spans="2:47" ht="11" outlineLevel="1" x14ac:dyDescent="0.15">
      <c r="B931" t="s">
        <v>4041</v>
      </c>
      <c r="C931" t="s">
        <v>4042</v>
      </c>
      <c r="G931" t="s">
        <v>955</v>
      </c>
      <c r="H931" t="s">
        <v>956</v>
      </c>
      <c r="I931" t="s">
        <v>957</v>
      </c>
      <c r="J931" t="s">
        <v>4043</v>
      </c>
      <c r="K931" t="s">
        <v>4044</v>
      </c>
      <c r="L931" t="s">
        <v>4043</v>
      </c>
      <c r="M931" s="5">
        <v>198556.48</v>
      </c>
      <c r="N931" s="5">
        <v>198556.48</v>
      </c>
      <c r="O931" s="5">
        <v>198556.48</v>
      </c>
      <c r="P931" s="5"/>
      <c r="Q931" s="16">
        <v>0</v>
      </c>
      <c r="R931" s="5"/>
      <c r="S931" s="17">
        <v>41911</v>
      </c>
      <c r="T931" s="17">
        <v>41911</v>
      </c>
      <c r="U931" s="17">
        <v>42031</v>
      </c>
      <c r="V931" s="17">
        <v>42031</v>
      </c>
      <c r="W931" s="17">
        <v>41911</v>
      </c>
      <c r="X931" s="17">
        <v>42211</v>
      </c>
      <c r="Y931" t="s">
        <v>1178</v>
      </c>
      <c r="Z931" t="s">
        <v>825</v>
      </c>
      <c r="AA931" t="s">
        <v>1179</v>
      </c>
      <c r="AC931" s="16">
        <v>1</v>
      </c>
      <c r="AD931" t="s">
        <v>803</v>
      </c>
      <c r="AE931" t="s">
        <v>974</v>
      </c>
      <c r="AF931" t="s">
        <v>740</v>
      </c>
      <c r="AG931" t="s">
        <v>1036</v>
      </c>
      <c r="AJ931" t="s">
        <v>963</v>
      </c>
      <c r="AK931" t="s">
        <v>1082</v>
      </c>
      <c r="AL931" t="s">
        <v>1340</v>
      </c>
      <c r="AM931" t="s">
        <v>456</v>
      </c>
      <c r="AP931" t="s">
        <v>966</v>
      </c>
      <c r="AQ931" t="s">
        <v>967</v>
      </c>
      <c r="AR931" t="s">
        <v>968</v>
      </c>
      <c r="AS931" t="s">
        <v>969</v>
      </c>
      <c r="AT931" t="s">
        <v>970</v>
      </c>
      <c r="AU931" t="s">
        <v>4045</v>
      </c>
    </row>
    <row r="932" spans="2:47" ht="11" outlineLevel="1" x14ac:dyDescent="0.15">
      <c r="B932" t="s">
        <v>4046</v>
      </c>
      <c r="C932" t="s">
        <v>4047</v>
      </c>
      <c r="G932" t="s">
        <v>1140</v>
      </c>
      <c r="H932" t="s">
        <v>1141</v>
      </c>
      <c r="I932" t="s">
        <v>957</v>
      </c>
      <c r="J932" t="s">
        <v>3316</v>
      </c>
      <c r="K932" t="s">
        <v>3317</v>
      </c>
      <c r="L932" t="s">
        <v>3218</v>
      </c>
      <c r="M932" s="5">
        <v>198080.24</v>
      </c>
      <c r="N932" s="5">
        <v>198080.24</v>
      </c>
      <c r="O932" s="5">
        <v>198080.24</v>
      </c>
      <c r="P932" s="5"/>
      <c r="Q932" s="16">
        <v>0</v>
      </c>
      <c r="R932" s="5"/>
      <c r="S932" s="17">
        <v>42802</v>
      </c>
      <c r="T932" s="17">
        <v>42802</v>
      </c>
      <c r="U932" s="17">
        <v>42983</v>
      </c>
      <c r="V932" s="17">
        <v>42983</v>
      </c>
      <c r="W932" s="17">
        <v>42802</v>
      </c>
      <c r="X932" s="17">
        <v>43008</v>
      </c>
      <c r="Y932" t="s">
        <v>1178</v>
      </c>
      <c r="Z932" t="s">
        <v>825</v>
      </c>
      <c r="AA932" t="s">
        <v>1179</v>
      </c>
      <c r="AC932" s="16">
        <v>1</v>
      </c>
      <c r="AD932" t="s">
        <v>795</v>
      </c>
      <c r="AE932" t="s">
        <v>961</v>
      </c>
      <c r="AF932" t="s">
        <v>740</v>
      </c>
      <c r="AG932" t="s">
        <v>1036</v>
      </c>
      <c r="AJ932" t="s">
        <v>963</v>
      </c>
      <c r="AK932" t="s">
        <v>964</v>
      </c>
      <c r="AL932" t="s">
        <v>1340</v>
      </c>
      <c r="AM932" t="s">
        <v>531</v>
      </c>
      <c r="AP932" t="s">
        <v>966</v>
      </c>
      <c r="AQ932" t="s">
        <v>967</v>
      </c>
      <c r="AR932" t="s">
        <v>968</v>
      </c>
      <c r="AS932" t="s">
        <v>969</v>
      </c>
      <c r="AT932" t="s">
        <v>970</v>
      </c>
      <c r="AU932" t="s">
        <v>4048</v>
      </c>
    </row>
    <row r="933" spans="2:47" ht="11" outlineLevel="1" x14ac:dyDescent="0.15">
      <c r="B933" t="s">
        <v>4049</v>
      </c>
      <c r="C933" t="s">
        <v>864</v>
      </c>
      <c r="G933" t="s">
        <v>1140</v>
      </c>
      <c r="H933" t="s">
        <v>1141</v>
      </c>
      <c r="I933" t="s">
        <v>957</v>
      </c>
      <c r="J933" t="s">
        <v>677</v>
      </c>
      <c r="K933" t="s">
        <v>2104</v>
      </c>
      <c r="L933" t="s">
        <v>677</v>
      </c>
      <c r="M933" s="5">
        <v>197518</v>
      </c>
      <c r="N933" s="5">
        <v>197518</v>
      </c>
      <c r="O933" s="5">
        <v>197518</v>
      </c>
      <c r="P933" s="5"/>
      <c r="Q933" s="16">
        <v>0</v>
      </c>
      <c r="R933" s="5"/>
      <c r="S933" s="17">
        <v>42178</v>
      </c>
      <c r="T933" s="17">
        <v>42178</v>
      </c>
      <c r="U933" s="17">
        <v>42277</v>
      </c>
      <c r="V933" s="17">
        <v>42277</v>
      </c>
      <c r="W933" s="17">
        <v>42178</v>
      </c>
      <c r="X933" s="17">
        <v>42228</v>
      </c>
      <c r="Y933" t="s">
        <v>1178</v>
      </c>
      <c r="Z933" t="s">
        <v>825</v>
      </c>
      <c r="AA933" t="s">
        <v>1179</v>
      </c>
      <c r="AC933" s="16">
        <v>1</v>
      </c>
      <c r="AD933" t="s">
        <v>795</v>
      </c>
      <c r="AE933" t="s">
        <v>961</v>
      </c>
      <c r="AF933" t="s">
        <v>740</v>
      </c>
      <c r="AG933" t="s">
        <v>1036</v>
      </c>
      <c r="AJ933" t="s">
        <v>963</v>
      </c>
      <c r="AK933" t="s">
        <v>964</v>
      </c>
      <c r="AL933" t="s">
        <v>965</v>
      </c>
      <c r="AM933" t="s">
        <v>531</v>
      </c>
      <c r="AP933" t="s">
        <v>966</v>
      </c>
      <c r="AQ933" t="s">
        <v>967</v>
      </c>
      <c r="AR933" t="s">
        <v>968</v>
      </c>
      <c r="AS933" t="s">
        <v>969</v>
      </c>
      <c r="AT933" t="s">
        <v>970</v>
      </c>
      <c r="AU933" t="s">
        <v>4050</v>
      </c>
    </row>
    <row r="934" spans="2:47" ht="11" outlineLevel="1" x14ac:dyDescent="0.15">
      <c r="B934" t="s">
        <v>4051</v>
      </c>
      <c r="C934" t="s">
        <v>4052</v>
      </c>
      <c r="G934" t="s">
        <v>1140</v>
      </c>
      <c r="H934" t="s">
        <v>1141</v>
      </c>
      <c r="I934" t="s">
        <v>957</v>
      </c>
      <c r="J934" t="s">
        <v>3627</v>
      </c>
      <c r="K934" t="s">
        <v>3628</v>
      </c>
      <c r="L934" t="s">
        <v>3627</v>
      </c>
      <c r="M934" s="5">
        <v>197512.1</v>
      </c>
      <c r="N934" s="5">
        <v>197512.1</v>
      </c>
      <c r="O934" s="5">
        <v>197512.1</v>
      </c>
      <c r="P934" s="5"/>
      <c r="Q934" s="16">
        <v>0</v>
      </c>
      <c r="R934" s="5"/>
      <c r="S934" s="17">
        <v>41845</v>
      </c>
      <c r="T934" s="17">
        <v>41845</v>
      </c>
      <c r="U934" s="17">
        <v>42153</v>
      </c>
      <c r="V934" s="17">
        <v>42153</v>
      </c>
      <c r="W934" s="17">
        <v>41845</v>
      </c>
      <c r="X934" s="17">
        <v>42093</v>
      </c>
      <c r="Y934" t="s">
        <v>955</v>
      </c>
      <c r="Z934" t="s">
        <v>818</v>
      </c>
      <c r="AA934" t="s">
        <v>960</v>
      </c>
      <c r="AC934" s="16">
        <v>4</v>
      </c>
      <c r="AD934" t="s">
        <v>803</v>
      </c>
      <c r="AE934" t="s">
        <v>974</v>
      </c>
      <c r="AF934" t="s">
        <v>738</v>
      </c>
      <c r="AG934" t="s">
        <v>988</v>
      </c>
      <c r="AJ934" t="s">
        <v>963</v>
      </c>
      <c r="AK934" t="s">
        <v>1928</v>
      </c>
      <c r="AL934" t="s">
        <v>965</v>
      </c>
      <c r="AM934" t="s">
        <v>531</v>
      </c>
      <c r="AP934" t="s">
        <v>966</v>
      </c>
      <c r="AQ934" t="s">
        <v>967</v>
      </c>
      <c r="AR934" t="s">
        <v>968</v>
      </c>
      <c r="AS934" t="s">
        <v>969</v>
      </c>
      <c r="AT934" t="s">
        <v>970</v>
      </c>
      <c r="AU934" t="s">
        <v>4053</v>
      </c>
    </row>
    <row r="935" spans="2:47" ht="11" outlineLevel="1" x14ac:dyDescent="0.15">
      <c r="B935" t="s">
        <v>4054</v>
      </c>
      <c r="C935" t="s">
        <v>1271</v>
      </c>
      <c r="D935" t="s">
        <v>3782</v>
      </c>
      <c r="E935" t="s">
        <v>983</v>
      </c>
      <c r="F935" t="s">
        <v>807</v>
      </c>
      <c r="G935" t="s">
        <v>984</v>
      </c>
      <c r="H935" t="s">
        <v>985</v>
      </c>
      <c r="I935" t="s">
        <v>957</v>
      </c>
      <c r="J935" t="s">
        <v>2385</v>
      </c>
      <c r="K935" t="s">
        <v>2386</v>
      </c>
      <c r="L935" t="s">
        <v>2387</v>
      </c>
      <c r="M935" s="5">
        <v>197126</v>
      </c>
      <c r="N935" s="5">
        <v>197126</v>
      </c>
      <c r="O935" s="5">
        <v>197126</v>
      </c>
      <c r="P935" s="5"/>
      <c r="Q935" s="16">
        <v>0</v>
      </c>
      <c r="R935" s="5"/>
      <c r="S935" s="17">
        <v>42202</v>
      </c>
      <c r="T935" s="17">
        <v>42193</v>
      </c>
      <c r="U935" s="17">
        <v>42338</v>
      </c>
      <c r="V935" s="17">
        <v>42338</v>
      </c>
      <c r="W935" s="17">
        <v>42202</v>
      </c>
      <c r="X935" s="17">
        <v>42313</v>
      </c>
      <c r="Y935" t="s">
        <v>955</v>
      </c>
      <c r="Z935" t="s">
        <v>818</v>
      </c>
      <c r="AA935" t="s">
        <v>1023</v>
      </c>
      <c r="AB935" t="s">
        <v>1024</v>
      </c>
      <c r="AC935" s="16">
        <v>4</v>
      </c>
      <c r="AD935" t="s">
        <v>880</v>
      </c>
      <c r="AE935" t="s">
        <v>1938</v>
      </c>
      <c r="AF935" t="s">
        <v>750</v>
      </c>
      <c r="AG935" t="s">
        <v>1515</v>
      </c>
      <c r="AJ935" t="s">
        <v>963</v>
      </c>
      <c r="AK935" t="s">
        <v>1516</v>
      </c>
      <c r="AL935" t="s">
        <v>965</v>
      </c>
      <c r="AM935" t="s">
        <v>645</v>
      </c>
      <c r="AP935" t="s">
        <v>966</v>
      </c>
      <c r="AQ935" t="s">
        <v>967</v>
      </c>
      <c r="AR935" t="s">
        <v>968</v>
      </c>
      <c r="AS935" t="s">
        <v>969</v>
      </c>
      <c r="AT935" t="s">
        <v>970</v>
      </c>
      <c r="AU935" t="s">
        <v>4055</v>
      </c>
    </row>
    <row r="936" spans="2:47" ht="11" outlineLevel="1" x14ac:dyDescent="0.15">
      <c r="B936" t="s">
        <v>4056</v>
      </c>
      <c r="C936" t="s">
        <v>4057</v>
      </c>
      <c r="G936" t="s">
        <v>1140</v>
      </c>
      <c r="H936" t="s">
        <v>1141</v>
      </c>
      <c r="I936" t="s">
        <v>957</v>
      </c>
      <c r="J936" t="s">
        <v>4058</v>
      </c>
      <c r="K936" t="s">
        <v>4059</v>
      </c>
      <c r="L936" t="s">
        <v>4060</v>
      </c>
      <c r="M936" s="5">
        <v>196999.37</v>
      </c>
      <c r="N936" s="5">
        <v>196999.37</v>
      </c>
      <c r="O936" s="5">
        <v>196999.37</v>
      </c>
      <c r="P936" s="5">
        <v>196999.37</v>
      </c>
      <c r="Q936" s="16">
        <v>0</v>
      </c>
      <c r="R936" s="5"/>
      <c r="S936" s="17">
        <v>44875</v>
      </c>
      <c r="T936" s="17">
        <v>44874</v>
      </c>
      <c r="U936" s="17">
        <v>45016</v>
      </c>
      <c r="V936" s="17">
        <v>45016</v>
      </c>
      <c r="W936" s="17">
        <v>44875</v>
      </c>
      <c r="X936" s="17">
        <v>44875</v>
      </c>
      <c r="Y936" t="s">
        <v>1178</v>
      </c>
      <c r="Z936" t="s">
        <v>825</v>
      </c>
      <c r="AA936" t="s">
        <v>1179</v>
      </c>
      <c r="AC936" s="16">
        <v>2</v>
      </c>
      <c r="AD936" t="s">
        <v>795</v>
      </c>
      <c r="AE936" t="s">
        <v>961</v>
      </c>
      <c r="AF936" t="s">
        <v>748</v>
      </c>
      <c r="AG936" t="s">
        <v>1057</v>
      </c>
      <c r="AH936" t="s">
        <v>1058</v>
      </c>
      <c r="AI936" t="s">
        <v>1059</v>
      </c>
      <c r="AJ936" t="s">
        <v>978</v>
      </c>
      <c r="AK936" t="s">
        <v>964</v>
      </c>
      <c r="AL936" t="s">
        <v>1340</v>
      </c>
      <c r="AM936" t="s">
        <v>531</v>
      </c>
      <c r="AP936" t="s">
        <v>966</v>
      </c>
      <c r="AQ936" t="s">
        <v>967</v>
      </c>
      <c r="AR936" t="s">
        <v>968</v>
      </c>
      <c r="AS936" t="s">
        <v>969</v>
      </c>
      <c r="AT936" t="s">
        <v>970</v>
      </c>
      <c r="AU936" t="s">
        <v>4061</v>
      </c>
    </row>
    <row r="937" spans="2:47" ht="11" outlineLevel="1" x14ac:dyDescent="0.15">
      <c r="B937" t="s">
        <v>4062</v>
      </c>
      <c r="C937" t="s">
        <v>4063</v>
      </c>
      <c r="G937" t="s">
        <v>1140</v>
      </c>
      <c r="H937" t="s">
        <v>1141</v>
      </c>
      <c r="I937" t="s">
        <v>957</v>
      </c>
      <c r="J937" t="s">
        <v>2391</v>
      </c>
      <c r="K937" t="s">
        <v>2392</v>
      </c>
      <c r="L937" t="s">
        <v>3103</v>
      </c>
      <c r="M937" s="5">
        <v>196812</v>
      </c>
      <c r="N937" s="5">
        <v>196812</v>
      </c>
      <c r="O937" s="5">
        <v>196812</v>
      </c>
      <c r="P937" s="5"/>
      <c r="Q937" s="16">
        <v>0</v>
      </c>
      <c r="R937" s="5"/>
      <c r="S937" s="17">
        <v>43284</v>
      </c>
      <c r="T937" s="17">
        <v>43283</v>
      </c>
      <c r="U937" s="17">
        <v>43556</v>
      </c>
      <c r="V937" s="17">
        <v>43556</v>
      </c>
      <c r="W937" s="17">
        <v>43284</v>
      </c>
      <c r="X937" s="17">
        <v>43591</v>
      </c>
      <c r="Y937" t="s">
        <v>984</v>
      </c>
      <c r="Z937" t="s">
        <v>804</v>
      </c>
      <c r="AA937" t="s">
        <v>1000</v>
      </c>
      <c r="AC937" s="16">
        <v>1</v>
      </c>
      <c r="AD937" t="s">
        <v>795</v>
      </c>
      <c r="AE937" t="s">
        <v>961</v>
      </c>
      <c r="AF937" t="s">
        <v>748</v>
      </c>
      <c r="AG937" t="s">
        <v>1057</v>
      </c>
      <c r="AJ937" t="s">
        <v>963</v>
      </c>
      <c r="AK937" t="s">
        <v>964</v>
      </c>
      <c r="AL937" t="s">
        <v>965</v>
      </c>
      <c r="AM937" t="s">
        <v>531</v>
      </c>
      <c r="AP937" t="s">
        <v>966</v>
      </c>
      <c r="AQ937" t="s">
        <v>967</v>
      </c>
      <c r="AR937" t="s">
        <v>968</v>
      </c>
      <c r="AS937" t="s">
        <v>969</v>
      </c>
      <c r="AT937" t="s">
        <v>970</v>
      </c>
      <c r="AU937" t="s">
        <v>4064</v>
      </c>
    </row>
    <row r="938" spans="2:47" ht="11" outlineLevel="1" x14ac:dyDescent="0.15">
      <c r="B938" t="s">
        <v>4065</v>
      </c>
      <c r="C938" t="s">
        <v>4066</v>
      </c>
      <c r="G938" t="s">
        <v>1140</v>
      </c>
      <c r="H938" t="s">
        <v>1141</v>
      </c>
      <c r="I938" t="s">
        <v>957</v>
      </c>
      <c r="J938" t="s">
        <v>4067</v>
      </c>
      <c r="K938" t="s">
        <v>4068</v>
      </c>
      <c r="L938" t="s">
        <v>4069</v>
      </c>
      <c r="M938" s="5">
        <v>196526.2</v>
      </c>
      <c r="N938" s="5">
        <v>196526.2</v>
      </c>
      <c r="O938" s="5">
        <v>196526.2</v>
      </c>
      <c r="P938" s="5"/>
      <c r="Q938" s="16">
        <v>0</v>
      </c>
      <c r="R938" s="5"/>
      <c r="S938" s="17">
        <v>45233</v>
      </c>
      <c r="T938" s="17">
        <v>45233</v>
      </c>
      <c r="U938" s="17">
        <v>45390</v>
      </c>
      <c r="V938" s="17">
        <v>45390</v>
      </c>
      <c r="W938" s="17">
        <v>45233</v>
      </c>
      <c r="X938" s="17">
        <v>45251</v>
      </c>
      <c r="Y938" t="s">
        <v>1543</v>
      </c>
      <c r="Z938" t="s">
        <v>826</v>
      </c>
      <c r="AA938" t="s">
        <v>1179</v>
      </c>
      <c r="AC938" s="16">
        <v>1</v>
      </c>
      <c r="AD938" t="s">
        <v>803</v>
      </c>
      <c r="AE938" t="s">
        <v>974</v>
      </c>
      <c r="AF938" t="s">
        <v>757</v>
      </c>
      <c r="AG938" t="s">
        <v>1801</v>
      </c>
      <c r="AH938" t="s">
        <v>1058</v>
      </c>
      <c r="AI938" t="s">
        <v>1059</v>
      </c>
      <c r="AJ938" t="s">
        <v>978</v>
      </c>
      <c r="AK938" t="s">
        <v>1082</v>
      </c>
      <c r="AL938" t="s">
        <v>1340</v>
      </c>
      <c r="AM938" t="s">
        <v>531</v>
      </c>
      <c r="AP938" t="s">
        <v>966</v>
      </c>
      <c r="AQ938" t="s">
        <v>967</v>
      </c>
      <c r="AR938" t="s">
        <v>968</v>
      </c>
      <c r="AS938" t="s">
        <v>969</v>
      </c>
      <c r="AT938" t="s">
        <v>970</v>
      </c>
      <c r="AU938" t="s">
        <v>4070</v>
      </c>
    </row>
    <row r="939" spans="2:47" ht="11" outlineLevel="1" x14ac:dyDescent="0.15">
      <c r="B939" t="s">
        <v>4071</v>
      </c>
      <c r="C939" t="s">
        <v>4072</v>
      </c>
      <c r="D939" t="s">
        <v>4073</v>
      </c>
      <c r="E939" t="s">
        <v>983</v>
      </c>
      <c r="F939" t="s">
        <v>798</v>
      </c>
      <c r="G939" t="s">
        <v>984</v>
      </c>
      <c r="H939" t="s">
        <v>985</v>
      </c>
      <c r="I939" t="s">
        <v>957</v>
      </c>
      <c r="J939" t="s">
        <v>4074</v>
      </c>
      <c r="K939" t="s">
        <v>4075</v>
      </c>
      <c r="L939" t="s">
        <v>4074</v>
      </c>
      <c r="M939" s="5">
        <v>196400</v>
      </c>
      <c r="N939" s="5">
        <v>206600</v>
      </c>
      <c r="O939" s="5">
        <v>206600</v>
      </c>
      <c r="P939" s="5"/>
      <c r="Q939" s="16">
        <v>0</v>
      </c>
      <c r="R939" s="5"/>
      <c r="S939" s="17">
        <v>44102</v>
      </c>
      <c r="T939" s="17">
        <v>44102</v>
      </c>
      <c r="U939" s="17">
        <v>45196</v>
      </c>
      <c r="V939" s="17">
        <v>45196</v>
      </c>
      <c r="W939" s="17">
        <v>44102</v>
      </c>
      <c r="X939" s="17">
        <v>45344</v>
      </c>
      <c r="Y939" t="s">
        <v>1178</v>
      </c>
      <c r="Z939" t="s">
        <v>825</v>
      </c>
      <c r="AA939" t="s">
        <v>1179</v>
      </c>
      <c r="AC939" s="16"/>
      <c r="AD939" t="s">
        <v>2560</v>
      </c>
      <c r="AE939" t="s">
        <v>2561</v>
      </c>
      <c r="AF939" t="s">
        <v>743</v>
      </c>
      <c r="AG939" t="s">
        <v>1075</v>
      </c>
      <c r="AH939" t="s">
        <v>1232</v>
      </c>
      <c r="AI939" t="s">
        <v>1233</v>
      </c>
      <c r="AJ939" t="s">
        <v>978</v>
      </c>
      <c r="AK939" t="s">
        <v>1376</v>
      </c>
      <c r="AL939" t="s">
        <v>1340</v>
      </c>
      <c r="AM939" t="s">
        <v>531</v>
      </c>
      <c r="AP939" t="s">
        <v>966</v>
      </c>
      <c r="AQ939" t="s">
        <v>967</v>
      </c>
      <c r="AR939" t="s">
        <v>968</v>
      </c>
      <c r="AS939" t="s">
        <v>969</v>
      </c>
      <c r="AT939" t="s">
        <v>970</v>
      </c>
      <c r="AU939" t="s">
        <v>4076</v>
      </c>
    </row>
    <row r="940" spans="2:47" ht="11" outlineLevel="1" x14ac:dyDescent="0.15">
      <c r="B940" t="s">
        <v>4077</v>
      </c>
      <c r="C940" t="s">
        <v>4078</v>
      </c>
      <c r="G940" t="s">
        <v>1140</v>
      </c>
      <c r="H940" t="s">
        <v>1141</v>
      </c>
      <c r="I940" t="s">
        <v>957</v>
      </c>
      <c r="J940" t="s">
        <v>4058</v>
      </c>
      <c r="K940" t="s">
        <v>4059</v>
      </c>
      <c r="L940" t="s">
        <v>4060</v>
      </c>
      <c r="M940" s="5">
        <v>195999.37</v>
      </c>
      <c r="N940" s="5">
        <v>195999.37</v>
      </c>
      <c r="O940" s="5">
        <v>195999.37</v>
      </c>
      <c r="P940" s="5"/>
      <c r="Q940" s="16">
        <v>0</v>
      </c>
      <c r="R940" s="5"/>
      <c r="S940" s="17">
        <v>44734</v>
      </c>
      <c r="T940" s="17">
        <v>44733</v>
      </c>
      <c r="U940" s="17">
        <v>44848</v>
      </c>
      <c r="V940" s="17">
        <v>44848</v>
      </c>
      <c r="W940" s="17">
        <v>44734</v>
      </c>
      <c r="X940" s="17">
        <v>44734</v>
      </c>
      <c r="Y940" t="s">
        <v>1178</v>
      </c>
      <c r="Z940" t="s">
        <v>825</v>
      </c>
      <c r="AA940" t="s">
        <v>1179</v>
      </c>
      <c r="AC940" s="16">
        <v>3</v>
      </c>
      <c r="AD940" t="s">
        <v>795</v>
      </c>
      <c r="AE940" t="s">
        <v>961</v>
      </c>
      <c r="AF940" t="s">
        <v>748</v>
      </c>
      <c r="AG940" t="s">
        <v>1057</v>
      </c>
      <c r="AH940" t="s">
        <v>1058</v>
      </c>
      <c r="AI940" t="s">
        <v>1059</v>
      </c>
      <c r="AJ940" t="s">
        <v>978</v>
      </c>
      <c r="AK940" t="s">
        <v>964</v>
      </c>
      <c r="AL940" t="s">
        <v>1340</v>
      </c>
      <c r="AM940" t="s">
        <v>531</v>
      </c>
      <c r="AP940" t="s">
        <v>966</v>
      </c>
      <c r="AQ940" t="s">
        <v>967</v>
      </c>
      <c r="AR940" t="s">
        <v>968</v>
      </c>
      <c r="AS940" t="s">
        <v>969</v>
      </c>
      <c r="AT940" t="s">
        <v>970</v>
      </c>
      <c r="AU940" t="s">
        <v>4079</v>
      </c>
    </row>
    <row r="941" spans="2:47" ht="11" outlineLevel="1" x14ac:dyDescent="0.15">
      <c r="B941" t="s">
        <v>4080</v>
      </c>
      <c r="C941" t="s">
        <v>4081</v>
      </c>
      <c r="G941" t="s">
        <v>1140</v>
      </c>
      <c r="H941" t="s">
        <v>1141</v>
      </c>
      <c r="I941" t="s">
        <v>957</v>
      </c>
      <c r="J941" t="s">
        <v>2712</v>
      </c>
      <c r="K941" t="s">
        <v>2713</v>
      </c>
      <c r="L941" t="s">
        <v>2712</v>
      </c>
      <c r="M941" s="5">
        <v>195860.7</v>
      </c>
      <c r="N941" s="5">
        <v>195860.7</v>
      </c>
      <c r="O941" s="5">
        <v>195860.7</v>
      </c>
      <c r="P941" s="5"/>
      <c r="Q941" s="16">
        <v>0</v>
      </c>
      <c r="R941" s="5"/>
      <c r="S941" s="17">
        <v>44173</v>
      </c>
      <c r="T941" s="17">
        <v>44174</v>
      </c>
      <c r="U941" s="17">
        <v>44316</v>
      </c>
      <c r="V941" s="17">
        <v>44316</v>
      </c>
      <c r="W941" s="17">
        <v>44173</v>
      </c>
      <c r="X941" s="17">
        <v>44300</v>
      </c>
      <c r="Y941" t="s">
        <v>984</v>
      </c>
      <c r="Z941" t="s">
        <v>804</v>
      </c>
      <c r="AA941" t="s">
        <v>1000</v>
      </c>
      <c r="AC941" s="16">
        <v>1</v>
      </c>
      <c r="AD941" t="s">
        <v>795</v>
      </c>
      <c r="AE941" t="s">
        <v>961</v>
      </c>
      <c r="AF941" t="s">
        <v>4082</v>
      </c>
      <c r="AG941" t="s">
        <v>4083</v>
      </c>
      <c r="AH941" t="s">
        <v>1058</v>
      </c>
      <c r="AI941" t="s">
        <v>1059</v>
      </c>
      <c r="AJ941" t="s">
        <v>978</v>
      </c>
      <c r="AK941" t="s">
        <v>964</v>
      </c>
      <c r="AL941" t="s">
        <v>965</v>
      </c>
      <c r="AM941" t="s">
        <v>531</v>
      </c>
      <c r="AP941" t="s">
        <v>966</v>
      </c>
      <c r="AQ941" t="s">
        <v>967</v>
      </c>
      <c r="AR941" t="s">
        <v>968</v>
      </c>
      <c r="AS941" t="s">
        <v>969</v>
      </c>
      <c r="AT941" t="s">
        <v>970</v>
      </c>
      <c r="AU941" t="s">
        <v>4084</v>
      </c>
    </row>
    <row r="942" spans="2:47" ht="11" outlineLevel="1" x14ac:dyDescent="0.15">
      <c r="B942" t="s">
        <v>4085</v>
      </c>
      <c r="C942" t="s">
        <v>4086</v>
      </c>
      <c r="G942" t="s">
        <v>1140</v>
      </c>
      <c r="H942" t="s">
        <v>1141</v>
      </c>
      <c r="I942" t="s">
        <v>957</v>
      </c>
      <c r="J942" t="s">
        <v>4087</v>
      </c>
      <c r="K942" t="s">
        <v>4088</v>
      </c>
      <c r="L942" t="s">
        <v>4087</v>
      </c>
      <c r="M942" s="5">
        <v>195745</v>
      </c>
      <c r="N942" s="5">
        <v>195745</v>
      </c>
      <c r="O942" s="5">
        <v>195745</v>
      </c>
      <c r="P942" s="5"/>
      <c r="Q942" s="16">
        <v>0</v>
      </c>
      <c r="R942" s="5"/>
      <c r="S942" s="17">
        <v>42088</v>
      </c>
      <c r="T942" s="17">
        <v>42086</v>
      </c>
      <c r="U942" s="17">
        <v>42094</v>
      </c>
      <c r="V942" s="17">
        <v>42094</v>
      </c>
      <c r="W942" s="17">
        <v>42088</v>
      </c>
      <c r="X942" s="17">
        <v>42088</v>
      </c>
      <c r="Y942" t="s">
        <v>984</v>
      </c>
      <c r="Z942" t="s">
        <v>804</v>
      </c>
      <c r="AA942" t="s">
        <v>1000</v>
      </c>
      <c r="AC942" s="16">
        <v>1</v>
      </c>
      <c r="AD942" t="s">
        <v>4089</v>
      </c>
      <c r="AE942" t="s">
        <v>4090</v>
      </c>
      <c r="AF942" t="s">
        <v>750</v>
      </c>
      <c r="AG942" t="s">
        <v>1515</v>
      </c>
      <c r="AJ942" t="s">
        <v>963</v>
      </c>
      <c r="AK942" t="s">
        <v>1516</v>
      </c>
      <c r="AL942" t="s">
        <v>1340</v>
      </c>
      <c r="AM942" t="s">
        <v>531</v>
      </c>
      <c r="AP942" t="s">
        <v>966</v>
      </c>
      <c r="AQ942" t="s">
        <v>967</v>
      </c>
      <c r="AR942" t="s">
        <v>968</v>
      </c>
      <c r="AS942" t="s">
        <v>969</v>
      </c>
      <c r="AT942" t="s">
        <v>970</v>
      </c>
      <c r="AU942" t="s">
        <v>4091</v>
      </c>
    </row>
    <row r="943" spans="2:47" ht="11" outlineLevel="1" x14ac:dyDescent="0.15">
      <c r="B943" t="s">
        <v>4092</v>
      </c>
      <c r="C943" t="s">
        <v>882</v>
      </c>
      <c r="G943" t="s">
        <v>1140</v>
      </c>
      <c r="H943" t="s">
        <v>1141</v>
      </c>
      <c r="I943" t="s">
        <v>957</v>
      </c>
      <c r="J943" t="s">
        <v>640</v>
      </c>
      <c r="K943" t="s">
        <v>1044</v>
      </c>
      <c r="L943" t="s">
        <v>1045</v>
      </c>
      <c r="M943" s="5">
        <v>195262.8</v>
      </c>
      <c r="N943" s="5">
        <v>195262.8</v>
      </c>
      <c r="O943" s="5">
        <v>195262.8</v>
      </c>
      <c r="P943" s="5"/>
      <c r="Q943" s="16">
        <v>0</v>
      </c>
      <c r="R943" s="5"/>
      <c r="S943" s="17">
        <v>43822</v>
      </c>
      <c r="T943" s="17">
        <v>43822</v>
      </c>
      <c r="U943" s="17">
        <v>43890</v>
      </c>
      <c r="V943" s="17">
        <v>43890</v>
      </c>
      <c r="W943" s="17">
        <v>43822</v>
      </c>
      <c r="X943" s="17">
        <v>44202</v>
      </c>
      <c r="Y943" t="s">
        <v>1543</v>
      </c>
      <c r="Z943" t="s">
        <v>826</v>
      </c>
      <c r="AA943" t="s">
        <v>1179</v>
      </c>
      <c r="AC943" s="16">
        <v>1</v>
      </c>
      <c r="AD943" t="s">
        <v>795</v>
      </c>
      <c r="AE943" t="s">
        <v>961</v>
      </c>
      <c r="AF943" t="s">
        <v>740</v>
      </c>
      <c r="AG943" t="s">
        <v>1036</v>
      </c>
      <c r="AH943" t="s">
        <v>1058</v>
      </c>
      <c r="AI943" t="s">
        <v>1059</v>
      </c>
      <c r="AJ943" t="s">
        <v>978</v>
      </c>
      <c r="AK943" t="s">
        <v>964</v>
      </c>
      <c r="AL943" t="s">
        <v>965</v>
      </c>
      <c r="AM943" t="s">
        <v>531</v>
      </c>
      <c r="AP943" t="s">
        <v>966</v>
      </c>
      <c r="AQ943" t="s">
        <v>967</v>
      </c>
      <c r="AR943" t="s">
        <v>968</v>
      </c>
      <c r="AS943" t="s">
        <v>969</v>
      </c>
      <c r="AT943" t="s">
        <v>970</v>
      </c>
      <c r="AU943" t="s">
        <v>4093</v>
      </c>
    </row>
    <row r="944" spans="2:47" ht="11" outlineLevel="1" x14ac:dyDescent="0.15">
      <c r="B944" t="s">
        <v>4094</v>
      </c>
      <c r="C944" t="s">
        <v>4095</v>
      </c>
      <c r="D944" t="s">
        <v>177</v>
      </c>
      <c r="E944" t="s">
        <v>983</v>
      </c>
      <c r="F944" t="s">
        <v>798</v>
      </c>
      <c r="G944" t="s">
        <v>984</v>
      </c>
      <c r="H944" t="s">
        <v>985</v>
      </c>
      <c r="I944" t="s">
        <v>957</v>
      </c>
      <c r="J944" t="s">
        <v>638</v>
      </c>
      <c r="K944" t="s">
        <v>992</v>
      </c>
      <c r="L944" t="s">
        <v>638</v>
      </c>
      <c r="M944" s="5">
        <v>194690</v>
      </c>
      <c r="N944" s="5">
        <v>194690</v>
      </c>
      <c r="O944" s="5">
        <v>194690</v>
      </c>
      <c r="P944" s="5"/>
      <c r="Q944" s="16">
        <v>0</v>
      </c>
      <c r="R944" s="5"/>
      <c r="S944" s="17">
        <v>43971</v>
      </c>
      <c r="T944" s="17">
        <v>43971</v>
      </c>
      <c r="U944" s="17">
        <v>43994</v>
      </c>
      <c r="V944" s="17">
        <v>43994</v>
      </c>
      <c r="W944" s="17">
        <v>43971</v>
      </c>
      <c r="X944" s="17">
        <v>44068</v>
      </c>
      <c r="Y944" t="s">
        <v>959</v>
      </c>
      <c r="Z944" t="s">
        <v>796</v>
      </c>
      <c r="AA944" t="s">
        <v>960</v>
      </c>
      <c r="AC944" s="16"/>
      <c r="AD944" t="s">
        <v>795</v>
      </c>
      <c r="AE944" t="s">
        <v>961</v>
      </c>
      <c r="AF944" t="s">
        <v>744</v>
      </c>
      <c r="AG944" t="s">
        <v>1025</v>
      </c>
      <c r="AH944" t="s">
        <v>1193</v>
      </c>
      <c r="AI944" t="s">
        <v>1194</v>
      </c>
      <c r="AJ944" t="s">
        <v>978</v>
      </c>
      <c r="AK944" t="s">
        <v>964</v>
      </c>
      <c r="AL944" t="s">
        <v>965</v>
      </c>
      <c r="AM944" t="s">
        <v>531</v>
      </c>
      <c r="AP944" t="s">
        <v>966</v>
      </c>
      <c r="AQ944" t="s">
        <v>967</v>
      </c>
      <c r="AR944" t="s">
        <v>968</v>
      </c>
      <c r="AS944" t="s">
        <v>969</v>
      </c>
      <c r="AT944" t="s">
        <v>970</v>
      </c>
      <c r="AU944" t="s">
        <v>4096</v>
      </c>
    </row>
    <row r="945" spans="2:47" ht="11" outlineLevel="1" x14ac:dyDescent="0.15">
      <c r="B945" t="s">
        <v>4097</v>
      </c>
      <c r="C945" t="s">
        <v>4098</v>
      </c>
      <c r="G945" t="s">
        <v>1140</v>
      </c>
      <c r="H945" t="s">
        <v>1141</v>
      </c>
      <c r="I945" t="s">
        <v>957</v>
      </c>
      <c r="J945" t="s">
        <v>4099</v>
      </c>
      <c r="K945" t="s">
        <v>4100</v>
      </c>
      <c r="L945" t="s">
        <v>4101</v>
      </c>
      <c r="M945" s="5">
        <v>194329.68</v>
      </c>
      <c r="N945" s="5">
        <v>194329.68</v>
      </c>
      <c r="O945" s="5">
        <v>194329.68</v>
      </c>
      <c r="P945" s="5"/>
      <c r="Q945" s="16">
        <v>0</v>
      </c>
      <c r="R945" s="5"/>
      <c r="S945" s="17">
        <v>42635</v>
      </c>
      <c r="T945" s="17">
        <v>42635</v>
      </c>
      <c r="U945" s="17">
        <v>42643</v>
      </c>
      <c r="V945" s="17">
        <v>42643</v>
      </c>
      <c r="W945" s="17">
        <v>42635</v>
      </c>
      <c r="X945" s="17">
        <v>42635</v>
      </c>
      <c r="Y945" t="s">
        <v>984</v>
      </c>
      <c r="Z945" t="s">
        <v>804</v>
      </c>
      <c r="AA945" t="s">
        <v>1000</v>
      </c>
      <c r="AC945" s="16">
        <v>1</v>
      </c>
      <c r="AD945" t="s">
        <v>887</v>
      </c>
      <c r="AE945" t="s">
        <v>2030</v>
      </c>
      <c r="AF945" t="s">
        <v>750</v>
      </c>
      <c r="AG945" t="s">
        <v>1515</v>
      </c>
      <c r="AJ945" t="s">
        <v>963</v>
      </c>
      <c r="AK945" t="s">
        <v>1516</v>
      </c>
      <c r="AL945" t="s">
        <v>1340</v>
      </c>
      <c r="AM945" t="s">
        <v>531</v>
      </c>
      <c r="AP945" t="s">
        <v>966</v>
      </c>
      <c r="AQ945" t="s">
        <v>967</v>
      </c>
      <c r="AR945" t="s">
        <v>968</v>
      </c>
      <c r="AS945" t="s">
        <v>969</v>
      </c>
      <c r="AT945" t="s">
        <v>970</v>
      </c>
      <c r="AU945" t="s">
        <v>4102</v>
      </c>
    </row>
    <row r="946" spans="2:47" ht="11" outlineLevel="1" x14ac:dyDescent="0.15">
      <c r="B946" t="s">
        <v>4103</v>
      </c>
      <c r="C946" t="s">
        <v>4104</v>
      </c>
      <c r="G946" t="s">
        <v>955</v>
      </c>
      <c r="H946" t="s">
        <v>956</v>
      </c>
      <c r="I946" t="s">
        <v>957</v>
      </c>
      <c r="J946" t="s">
        <v>4105</v>
      </c>
      <c r="K946" t="s">
        <v>4106</v>
      </c>
      <c r="L946" t="s">
        <v>4105</v>
      </c>
      <c r="M946" s="5">
        <v>194000</v>
      </c>
      <c r="N946" s="5">
        <v>194000</v>
      </c>
      <c r="O946" s="5">
        <v>194000</v>
      </c>
      <c r="P946" s="5"/>
      <c r="Q946" s="16">
        <v>0</v>
      </c>
      <c r="R946" s="5"/>
      <c r="S946" s="17">
        <v>42237</v>
      </c>
      <c r="T946" s="17">
        <v>42237</v>
      </c>
      <c r="U946" s="17">
        <v>42361</v>
      </c>
      <c r="V946" s="17">
        <v>42361</v>
      </c>
      <c r="W946" s="17">
        <v>42237</v>
      </c>
      <c r="X946" s="17">
        <v>42249</v>
      </c>
      <c r="Y946" t="s">
        <v>1140</v>
      </c>
      <c r="Z946" t="s">
        <v>827</v>
      </c>
      <c r="AA946" t="s">
        <v>1000</v>
      </c>
      <c r="AC946" s="16">
        <v>1</v>
      </c>
      <c r="AD946" t="s">
        <v>2535</v>
      </c>
      <c r="AE946" t="s">
        <v>2536</v>
      </c>
      <c r="AF946" t="s">
        <v>750</v>
      </c>
      <c r="AG946" t="s">
        <v>1515</v>
      </c>
      <c r="AJ946" t="s">
        <v>963</v>
      </c>
      <c r="AK946" t="s">
        <v>1516</v>
      </c>
      <c r="AL946" t="s">
        <v>1340</v>
      </c>
      <c r="AM946" t="s">
        <v>531</v>
      </c>
      <c r="AP946" t="s">
        <v>966</v>
      </c>
      <c r="AQ946" t="s">
        <v>967</v>
      </c>
      <c r="AR946" t="s">
        <v>968</v>
      </c>
      <c r="AS946" t="s">
        <v>969</v>
      </c>
      <c r="AT946" t="s">
        <v>970</v>
      </c>
      <c r="AU946" t="s">
        <v>4107</v>
      </c>
    </row>
    <row r="947" spans="2:47" ht="11" outlineLevel="1" x14ac:dyDescent="0.15">
      <c r="B947" t="s">
        <v>4108</v>
      </c>
      <c r="C947" t="s">
        <v>4109</v>
      </c>
      <c r="D947" t="s">
        <v>251</v>
      </c>
      <c r="E947" t="s">
        <v>854</v>
      </c>
      <c r="F947" t="s">
        <v>798</v>
      </c>
      <c r="G947" t="s">
        <v>959</v>
      </c>
      <c r="H947" t="s">
        <v>1903</v>
      </c>
      <c r="I947" t="s">
        <v>957</v>
      </c>
      <c r="J947" t="s">
        <v>665</v>
      </c>
      <c r="K947" t="s">
        <v>1904</v>
      </c>
      <c r="L947" t="s">
        <v>665</v>
      </c>
      <c r="M947" s="5">
        <v>193905.87</v>
      </c>
      <c r="N947" s="5">
        <v>193905.87</v>
      </c>
      <c r="O947" s="5">
        <v>193905.87</v>
      </c>
      <c r="P947" s="5"/>
      <c r="Q947" s="16">
        <v>0</v>
      </c>
      <c r="R947" s="5"/>
      <c r="S947" s="17">
        <v>44585</v>
      </c>
      <c r="T947" s="17">
        <v>44582</v>
      </c>
      <c r="U947" s="17">
        <v>44742</v>
      </c>
      <c r="V947" s="17">
        <v>44742</v>
      </c>
      <c r="W947" s="17">
        <v>44585</v>
      </c>
      <c r="X947" s="17">
        <v>45371</v>
      </c>
      <c r="Y947" t="s">
        <v>1178</v>
      </c>
      <c r="Z947" t="s">
        <v>825</v>
      </c>
      <c r="AA947" t="s">
        <v>1179</v>
      </c>
      <c r="AC947" s="16">
        <v>2</v>
      </c>
      <c r="AD947" t="s">
        <v>795</v>
      </c>
      <c r="AE947" t="s">
        <v>961</v>
      </c>
      <c r="AF947" t="s">
        <v>740</v>
      </c>
      <c r="AG947" t="s">
        <v>1036</v>
      </c>
      <c r="AH947" t="s">
        <v>1058</v>
      </c>
      <c r="AI947" t="s">
        <v>1059</v>
      </c>
      <c r="AJ947" t="s">
        <v>978</v>
      </c>
      <c r="AK947" t="s">
        <v>964</v>
      </c>
      <c r="AL947" t="s">
        <v>965</v>
      </c>
      <c r="AM947" t="s">
        <v>531</v>
      </c>
      <c r="AP947" t="s">
        <v>966</v>
      </c>
      <c r="AQ947" t="s">
        <v>967</v>
      </c>
      <c r="AR947" t="s">
        <v>968</v>
      </c>
      <c r="AS947" t="s">
        <v>969</v>
      </c>
      <c r="AT947" t="s">
        <v>970</v>
      </c>
      <c r="AU947" t="s">
        <v>4110</v>
      </c>
    </row>
    <row r="948" spans="2:47" ht="11" outlineLevel="1" x14ac:dyDescent="0.15">
      <c r="B948" t="s">
        <v>4111</v>
      </c>
      <c r="C948" t="s">
        <v>982</v>
      </c>
      <c r="D948" t="s">
        <v>332</v>
      </c>
      <c r="E948" t="s">
        <v>983</v>
      </c>
      <c r="F948" t="s">
        <v>798</v>
      </c>
      <c r="G948" t="s">
        <v>984</v>
      </c>
      <c r="H948" t="s">
        <v>985</v>
      </c>
      <c r="I948" t="s">
        <v>957</v>
      </c>
      <c r="J948" t="s">
        <v>700</v>
      </c>
      <c r="K948" t="s">
        <v>2413</v>
      </c>
      <c r="L948" t="s">
        <v>700</v>
      </c>
      <c r="M948" s="5">
        <v>192970.01</v>
      </c>
      <c r="N948" s="5">
        <v>192970.01</v>
      </c>
      <c r="O948" s="5">
        <v>192970.01</v>
      </c>
      <c r="P948" s="5"/>
      <c r="Q948" s="16">
        <v>0</v>
      </c>
      <c r="R948" s="5"/>
      <c r="S948" s="17">
        <v>41180</v>
      </c>
      <c r="T948" s="17">
        <v>41180</v>
      </c>
      <c r="U948" s="17">
        <v>41225</v>
      </c>
      <c r="V948" s="17">
        <v>41225</v>
      </c>
      <c r="W948" s="17">
        <v>41180</v>
      </c>
      <c r="X948" s="17">
        <v>42915</v>
      </c>
      <c r="Y948" t="s">
        <v>959</v>
      </c>
      <c r="Z948" t="s">
        <v>796</v>
      </c>
      <c r="AA948" t="s">
        <v>960</v>
      </c>
      <c r="AC948" s="16">
        <v>2</v>
      </c>
      <c r="AD948" t="s">
        <v>803</v>
      </c>
      <c r="AE948" t="s">
        <v>974</v>
      </c>
      <c r="AF948" t="s">
        <v>737</v>
      </c>
      <c r="AG948" t="s">
        <v>975</v>
      </c>
      <c r="AJ948" t="s">
        <v>963</v>
      </c>
      <c r="AK948" t="s">
        <v>979</v>
      </c>
      <c r="AL948" t="s">
        <v>1340</v>
      </c>
      <c r="AM948" t="s">
        <v>456</v>
      </c>
      <c r="AP948" t="s">
        <v>966</v>
      </c>
      <c r="AQ948" t="s">
        <v>967</v>
      </c>
      <c r="AR948" t="s">
        <v>968</v>
      </c>
      <c r="AS948" t="s">
        <v>969</v>
      </c>
      <c r="AT948" t="s">
        <v>970</v>
      </c>
      <c r="AU948" t="s">
        <v>4112</v>
      </c>
    </row>
    <row r="949" spans="2:47" ht="11" outlineLevel="1" x14ac:dyDescent="0.15">
      <c r="B949" t="s">
        <v>4113</v>
      </c>
      <c r="C949" t="s">
        <v>4114</v>
      </c>
      <c r="G949" t="s">
        <v>1140</v>
      </c>
      <c r="H949" t="s">
        <v>1141</v>
      </c>
      <c r="I949" t="s">
        <v>957</v>
      </c>
      <c r="J949" t="s">
        <v>4115</v>
      </c>
      <c r="K949" t="s">
        <v>4116</v>
      </c>
      <c r="L949" t="s">
        <v>4115</v>
      </c>
      <c r="M949" s="5">
        <v>192582.6</v>
      </c>
      <c r="N949" s="5">
        <v>192582.6</v>
      </c>
      <c r="O949" s="5">
        <v>192582.6</v>
      </c>
      <c r="P949" s="5"/>
      <c r="Q949" s="16">
        <v>0</v>
      </c>
      <c r="R949" s="5"/>
      <c r="S949" s="17">
        <v>42627</v>
      </c>
      <c r="T949" s="17">
        <v>42628</v>
      </c>
      <c r="U949" s="17">
        <v>42704</v>
      </c>
      <c r="V949" s="17">
        <v>42704</v>
      </c>
      <c r="W949" s="17">
        <v>42627</v>
      </c>
      <c r="X949" s="17">
        <v>42627</v>
      </c>
      <c r="Y949" t="s">
        <v>1178</v>
      </c>
      <c r="Z949" t="s">
        <v>825</v>
      </c>
      <c r="AA949" t="s">
        <v>1179</v>
      </c>
      <c r="AC949" s="16">
        <v>1</v>
      </c>
      <c r="AD949" t="s">
        <v>4117</v>
      </c>
      <c r="AE949" t="s">
        <v>4118</v>
      </c>
      <c r="AF949" t="s">
        <v>750</v>
      </c>
      <c r="AG949" t="s">
        <v>1515</v>
      </c>
      <c r="AJ949" t="s">
        <v>963</v>
      </c>
      <c r="AK949" t="s">
        <v>1516</v>
      </c>
      <c r="AL949" t="s">
        <v>1340</v>
      </c>
      <c r="AM949" t="s">
        <v>645</v>
      </c>
      <c r="AP949" t="s">
        <v>966</v>
      </c>
      <c r="AQ949" t="s">
        <v>967</v>
      </c>
      <c r="AR949" t="s">
        <v>968</v>
      </c>
      <c r="AS949" t="s">
        <v>969</v>
      </c>
      <c r="AT949" t="s">
        <v>970</v>
      </c>
      <c r="AU949" t="s">
        <v>4119</v>
      </c>
    </row>
    <row r="950" spans="2:47" ht="11" outlineLevel="1" x14ac:dyDescent="0.15">
      <c r="B950" t="s">
        <v>4120</v>
      </c>
      <c r="C950" t="s">
        <v>1199</v>
      </c>
      <c r="D950" t="s">
        <v>275</v>
      </c>
      <c r="E950" t="s">
        <v>983</v>
      </c>
      <c r="F950" t="s">
        <v>798</v>
      </c>
      <c r="G950" t="s">
        <v>984</v>
      </c>
      <c r="H950" t="s">
        <v>985</v>
      </c>
      <c r="I950" t="s">
        <v>957</v>
      </c>
      <c r="J950" t="s">
        <v>675</v>
      </c>
      <c r="K950" t="s">
        <v>1756</v>
      </c>
      <c r="L950" t="s">
        <v>675</v>
      </c>
      <c r="M950" s="5">
        <v>191443</v>
      </c>
      <c r="N950" s="5">
        <v>191443</v>
      </c>
      <c r="O950" s="5">
        <v>191443</v>
      </c>
      <c r="P950" s="5"/>
      <c r="Q950" s="16">
        <v>0</v>
      </c>
      <c r="R950" s="5"/>
      <c r="S950" s="17">
        <v>41708</v>
      </c>
      <c r="T950" s="17">
        <v>42073</v>
      </c>
      <c r="U950" s="17">
        <v>42277</v>
      </c>
      <c r="V950" s="17">
        <v>42277</v>
      </c>
      <c r="W950" s="17">
        <v>41708</v>
      </c>
      <c r="X950" s="17">
        <v>42983</v>
      </c>
      <c r="Y950" t="s">
        <v>955</v>
      </c>
      <c r="Z950" t="s">
        <v>818</v>
      </c>
      <c r="AA950" t="s">
        <v>960</v>
      </c>
      <c r="AC950" s="16">
        <v>5</v>
      </c>
      <c r="AD950" t="s">
        <v>803</v>
      </c>
      <c r="AE950" t="s">
        <v>974</v>
      </c>
      <c r="AF950" t="s">
        <v>738</v>
      </c>
      <c r="AG950" t="s">
        <v>988</v>
      </c>
      <c r="AJ950" t="s">
        <v>963</v>
      </c>
      <c r="AK950" t="s">
        <v>1928</v>
      </c>
      <c r="AL950" t="s">
        <v>965</v>
      </c>
      <c r="AM950" t="s">
        <v>645</v>
      </c>
      <c r="AP950" t="s">
        <v>966</v>
      </c>
      <c r="AQ950" t="s">
        <v>967</v>
      </c>
      <c r="AR950" t="s">
        <v>968</v>
      </c>
      <c r="AS950" t="s">
        <v>969</v>
      </c>
      <c r="AT950" t="s">
        <v>970</v>
      </c>
      <c r="AU950" t="s">
        <v>4121</v>
      </c>
    </row>
    <row r="951" spans="2:47" ht="11" outlineLevel="1" x14ac:dyDescent="0.15">
      <c r="B951" t="s">
        <v>4122</v>
      </c>
      <c r="C951" t="s">
        <v>2080</v>
      </c>
      <c r="D951" t="s">
        <v>4123</v>
      </c>
      <c r="E951" t="s">
        <v>983</v>
      </c>
      <c r="F951" t="s">
        <v>798</v>
      </c>
      <c r="G951" t="s">
        <v>984</v>
      </c>
      <c r="H951" t="s">
        <v>985</v>
      </c>
      <c r="I951" t="s">
        <v>957</v>
      </c>
      <c r="J951" t="s">
        <v>4124</v>
      </c>
      <c r="K951" t="s">
        <v>4125</v>
      </c>
      <c r="L951" t="s">
        <v>4124</v>
      </c>
      <c r="M951" s="5">
        <v>191400.49</v>
      </c>
      <c r="N951" s="5">
        <v>191400.49</v>
      </c>
      <c r="O951" s="5">
        <v>191400.49</v>
      </c>
      <c r="P951" s="5"/>
      <c r="Q951" s="16">
        <v>0</v>
      </c>
      <c r="R951" s="5"/>
      <c r="S951" s="17">
        <v>41229</v>
      </c>
      <c r="T951" s="17">
        <v>41229</v>
      </c>
      <c r="U951" s="17">
        <v>41805</v>
      </c>
      <c r="V951" s="17">
        <v>41805</v>
      </c>
      <c r="W951" s="17">
        <v>41229</v>
      </c>
      <c r="X951" s="17">
        <v>42147</v>
      </c>
      <c r="Y951" t="s">
        <v>955</v>
      </c>
      <c r="Z951" t="s">
        <v>818</v>
      </c>
      <c r="AA951" t="s">
        <v>960</v>
      </c>
      <c r="AC951" s="16">
        <v>2</v>
      </c>
      <c r="AD951" t="s">
        <v>795</v>
      </c>
      <c r="AE951" t="s">
        <v>961</v>
      </c>
      <c r="AF951" t="s">
        <v>740</v>
      </c>
      <c r="AG951" t="s">
        <v>1036</v>
      </c>
      <c r="AJ951" t="s">
        <v>963</v>
      </c>
      <c r="AK951" t="s">
        <v>964</v>
      </c>
      <c r="AL951" t="s">
        <v>1340</v>
      </c>
      <c r="AM951" t="s">
        <v>456</v>
      </c>
      <c r="AP951" t="s">
        <v>966</v>
      </c>
      <c r="AQ951" t="s">
        <v>967</v>
      </c>
      <c r="AR951" t="s">
        <v>968</v>
      </c>
      <c r="AS951" t="s">
        <v>969</v>
      </c>
      <c r="AT951" t="s">
        <v>970</v>
      </c>
      <c r="AU951" t="s">
        <v>4126</v>
      </c>
    </row>
    <row r="952" spans="2:47" ht="11" outlineLevel="1" x14ac:dyDescent="0.15">
      <c r="B952" t="s">
        <v>4127</v>
      </c>
      <c r="C952" t="s">
        <v>4128</v>
      </c>
      <c r="D952" t="s">
        <v>3147</v>
      </c>
      <c r="E952" t="s">
        <v>835</v>
      </c>
      <c r="F952" t="s">
        <v>807</v>
      </c>
      <c r="G952" t="s">
        <v>984</v>
      </c>
      <c r="H952" t="s">
        <v>985</v>
      </c>
      <c r="I952" t="s">
        <v>957</v>
      </c>
      <c r="J952" t="s">
        <v>3148</v>
      </c>
      <c r="K952" t="s">
        <v>3149</v>
      </c>
      <c r="L952" t="s">
        <v>3148</v>
      </c>
      <c r="M952" s="5">
        <v>190928</v>
      </c>
      <c r="N952" s="5">
        <v>190928</v>
      </c>
      <c r="O952" s="5">
        <v>190928</v>
      </c>
      <c r="P952" s="5"/>
      <c r="Q952" s="16">
        <v>0</v>
      </c>
      <c r="R952" s="5"/>
      <c r="S952" s="17">
        <v>43873</v>
      </c>
      <c r="T952" s="17">
        <v>43874</v>
      </c>
      <c r="U952" s="17">
        <v>44056</v>
      </c>
      <c r="V952" s="17">
        <v>44056</v>
      </c>
      <c r="W952" s="17">
        <v>43873</v>
      </c>
      <c r="X952" s="17">
        <v>43980</v>
      </c>
      <c r="Y952" t="s">
        <v>1178</v>
      </c>
      <c r="Z952" t="s">
        <v>825</v>
      </c>
      <c r="AA952" t="s">
        <v>1179</v>
      </c>
      <c r="AC952" s="16">
        <v>1</v>
      </c>
      <c r="AD952" t="s">
        <v>795</v>
      </c>
      <c r="AE952" t="s">
        <v>961</v>
      </c>
      <c r="AF952" t="s">
        <v>740</v>
      </c>
      <c r="AG952" t="s">
        <v>1036</v>
      </c>
      <c r="AH952" t="s">
        <v>1058</v>
      </c>
      <c r="AI952" t="s">
        <v>1059</v>
      </c>
      <c r="AJ952" t="s">
        <v>978</v>
      </c>
      <c r="AK952" t="s">
        <v>964</v>
      </c>
      <c r="AL952" t="s">
        <v>965</v>
      </c>
      <c r="AM952" t="s">
        <v>531</v>
      </c>
      <c r="AP952" t="s">
        <v>966</v>
      </c>
      <c r="AQ952" t="s">
        <v>967</v>
      </c>
      <c r="AR952" t="s">
        <v>968</v>
      </c>
      <c r="AS952" t="s">
        <v>969</v>
      </c>
      <c r="AT952" t="s">
        <v>970</v>
      </c>
      <c r="AU952" t="s">
        <v>4129</v>
      </c>
    </row>
    <row r="953" spans="2:47" ht="11" outlineLevel="1" x14ac:dyDescent="0.15">
      <c r="B953" t="s">
        <v>4130</v>
      </c>
      <c r="C953" t="s">
        <v>1519</v>
      </c>
      <c r="D953" t="s">
        <v>4131</v>
      </c>
      <c r="E953" t="s">
        <v>983</v>
      </c>
      <c r="F953" t="s">
        <v>798</v>
      </c>
      <c r="G953" t="s">
        <v>984</v>
      </c>
      <c r="H953" t="s">
        <v>985</v>
      </c>
      <c r="I953" t="s">
        <v>957</v>
      </c>
      <c r="J953" t="s">
        <v>4132</v>
      </c>
      <c r="K953" t="s">
        <v>4133</v>
      </c>
      <c r="L953" t="s">
        <v>4132</v>
      </c>
      <c r="M953" s="5">
        <v>190506.1</v>
      </c>
      <c r="N953" s="5">
        <v>190506.1</v>
      </c>
      <c r="O953" s="5">
        <v>190506.1</v>
      </c>
      <c r="P953" s="5"/>
      <c r="Q953" s="16">
        <v>0</v>
      </c>
      <c r="R953" s="5"/>
      <c r="S953" s="17">
        <v>42774</v>
      </c>
      <c r="T953" s="17">
        <v>42773</v>
      </c>
      <c r="U953" s="17">
        <v>42832</v>
      </c>
      <c r="V953" s="17">
        <v>42832</v>
      </c>
      <c r="W953" s="17">
        <v>42774</v>
      </c>
      <c r="X953" s="17">
        <v>42801</v>
      </c>
      <c r="Y953" t="s">
        <v>1178</v>
      </c>
      <c r="Z953" t="s">
        <v>825</v>
      </c>
      <c r="AA953" t="s">
        <v>1179</v>
      </c>
      <c r="AC953" s="16">
        <v>1</v>
      </c>
      <c r="AD953" t="s">
        <v>795</v>
      </c>
      <c r="AE953" t="s">
        <v>961</v>
      </c>
      <c r="AF953" t="s">
        <v>740</v>
      </c>
      <c r="AG953" t="s">
        <v>1036</v>
      </c>
      <c r="AJ953" t="s">
        <v>963</v>
      </c>
      <c r="AK953" t="s">
        <v>964</v>
      </c>
      <c r="AL953" t="s">
        <v>1340</v>
      </c>
      <c r="AM953" t="s">
        <v>456</v>
      </c>
      <c r="AP953" t="s">
        <v>966</v>
      </c>
      <c r="AQ953" t="s">
        <v>967</v>
      </c>
      <c r="AR953" t="s">
        <v>968</v>
      </c>
      <c r="AS953" t="s">
        <v>969</v>
      </c>
      <c r="AT953" t="s">
        <v>970</v>
      </c>
      <c r="AU953" t="s">
        <v>4134</v>
      </c>
    </row>
    <row r="954" spans="2:47" ht="11" outlineLevel="1" x14ac:dyDescent="0.15">
      <c r="B954" t="s">
        <v>4135</v>
      </c>
      <c r="C954" t="s">
        <v>4136</v>
      </c>
      <c r="G954" t="s">
        <v>1140</v>
      </c>
      <c r="H954" t="s">
        <v>1141</v>
      </c>
      <c r="I954" t="s">
        <v>957</v>
      </c>
      <c r="J954" t="s">
        <v>4137</v>
      </c>
      <c r="K954" t="s">
        <v>4138</v>
      </c>
      <c r="L954" t="s">
        <v>4137</v>
      </c>
      <c r="M954" s="5">
        <v>188707.8</v>
      </c>
      <c r="N954" s="5">
        <v>188707.8</v>
      </c>
      <c r="O954" s="5">
        <v>188707.8</v>
      </c>
      <c r="P954" s="5"/>
      <c r="Q954" s="16">
        <v>0</v>
      </c>
      <c r="R954" s="5"/>
      <c r="S954" s="17">
        <v>43962</v>
      </c>
      <c r="T954" s="17">
        <v>43959</v>
      </c>
      <c r="U954" s="17">
        <v>43986</v>
      </c>
      <c r="V954" s="17">
        <v>43986</v>
      </c>
      <c r="W954" s="17">
        <v>43962</v>
      </c>
      <c r="X954" s="17">
        <v>44166</v>
      </c>
      <c r="Y954" t="s">
        <v>1178</v>
      </c>
      <c r="Z954" t="s">
        <v>825</v>
      </c>
      <c r="AA954" t="s">
        <v>1179</v>
      </c>
      <c r="AC954" s="16">
        <v>3</v>
      </c>
      <c r="AD954" t="s">
        <v>795</v>
      </c>
      <c r="AE954" t="s">
        <v>961</v>
      </c>
      <c r="AF954" t="s">
        <v>740</v>
      </c>
      <c r="AG954" t="s">
        <v>1036</v>
      </c>
      <c r="AH954" t="s">
        <v>1058</v>
      </c>
      <c r="AI954" t="s">
        <v>1059</v>
      </c>
      <c r="AJ954" t="s">
        <v>978</v>
      </c>
      <c r="AK954" t="s">
        <v>964</v>
      </c>
      <c r="AL954" t="s">
        <v>1340</v>
      </c>
      <c r="AM954" t="s">
        <v>531</v>
      </c>
      <c r="AP954" t="s">
        <v>966</v>
      </c>
      <c r="AQ954" t="s">
        <v>967</v>
      </c>
      <c r="AR954" t="s">
        <v>968</v>
      </c>
      <c r="AS954" t="s">
        <v>969</v>
      </c>
      <c r="AT954" t="s">
        <v>970</v>
      </c>
      <c r="AU954" t="s">
        <v>4139</v>
      </c>
    </row>
    <row r="955" spans="2:47" ht="11" outlineLevel="1" x14ac:dyDescent="0.15">
      <c r="B955" t="s">
        <v>4140</v>
      </c>
      <c r="C955" t="s">
        <v>845</v>
      </c>
      <c r="G955" t="s">
        <v>955</v>
      </c>
      <c r="H955" t="s">
        <v>956</v>
      </c>
      <c r="I955" t="s">
        <v>957</v>
      </c>
      <c r="J955" t="s">
        <v>649</v>
      </c>
      <c r="K955" t="s">
        <v>1161</v>
      </c>
      <c r="L955" t="s">
        <v>1162</v>
      </c>
      <c r="M955" s="5">
        <v>188221</v>
      </c>
      <c r="N955" s="5">
        <v>188221</v>
      </c>
      <c r="O955" s="5">
        <v>232020</v>
      </c>
      <c r="P955" s="5"/>
      <c r="Q955" s="16">
        <v>0</v>
      </c>
      <c r="R955" s="5"/>
      <c r="S955" s="17">
        <v>42640</v>
      </c>
      <c r="T955" s="17">
        <v>42640</v>
      </c>
      <c r="U955" s="17">
        <v>42664</v>
      </c>
      <c r="V955" s="17">
        <v>42664</v>
      </c>
      <c r="W955" s="17">
        <v>42640</v>
      </c>
      <c r="X955" s="17">
        <v>42677</v>
      </c>
      <c r="Y955" t="s">
        <v>1178</v>
      </c>
      <c r="Z955" t="s">
        <v>825</v>
      </c>
      <c r="AA955" t="s">
        <v>1179</v>
      </c>
      <c r="AC955" s="16">
        <v>1</v>
      </c>
      <c r="AD955" t="s">
        <v>795</v>
      </c>
      <c r="AE955" t="s">
        <v>961</v>
      </c>
      <c r="AF955" t="s">
        <v>748</v>
      </c>
      <c r="AG955" t="s">
        <v>1057</v>
      </c>
      <c r="AJ955" t="s">
        <v>963</v>
      </c>
      <c r="AK955" t="s">
        <v>964</v>
      </c>
      <c r="AL955" t="s">
        <v>965</v>
      </c>
      <c r="AM955" t="s">
        <v>531</v>
      </c>
      <c r="AP955" t="s">
        <v>966</v>
      </c>
      <c r="AQ955" t="s">
        <v>967</v>
      </c>
      <c r="AR955" t="s">
        <v>968</v>
      </c>
      <c r="AS955" t="s">
        <v>969</v>
      </c>
      <c r="AT955" t="s">
        <v>970</v>
      </c>
      <c r="AU955" t="s">
        <v>4141</v>
      </c>
    </row>
    <row r="956" spans="2:47" ht="11" outlineLevel="1" x14ac:dyDescent="0.15">
      <c r="B956" t="s">
        <v>4142</v>
      </c>
      <c r="C956" t="s">
        <v>4143</v>
      </c>
      <c r="G956" t="s">
        <v>955</v>
      </c>
      <c r="H956" t="s">
        <v>956</v>
      </c>
      <c r="I956" t="s">
        <v>957</v>
      </c>
      <c r="J956" t="s">
        <v>4058</v>
      </c>
      <c r="K956" t="s">
        <v>4059</v>
      </c>
      <c r="L956" t="s">
        <v>4058</v>
      </c>
      <c r="M956" s="5">
        <v>187600</v>
      </c>
      <c r="N956" s="5">
        <v>187600</v>
      </c>
      <c r="O956" s="5">
        <v>187600</v>
      </c>
      <c r="P956" s="5"/>
      <c r="Q956" s="16">
        <v>0</v>
      </c>
      <c r="R956" s="5"/>
      <c r="S956" s="17">
        <v>43899</v>
      </c>
      <c r="T956" s="17">
        <v>43895</v>
      </c>
      <c r="U956" s="17">
        <v>44011</v>
      </c>
      <c r="V956" s="17">
        <v>44011</v>
      </c>
      <c r="W956" s="17">
        <v>43899</v>
      </c>
      <c r="X956" s="17">
        <v>44074</v>
      </c>
      <c r="Y956" t="s">
        <v>959</v>
      </c>
      <c r="Z956" t="s">
        <v>796</v>
      </c>
      <c r="AA956" t="s">
        <v>960</v>
      </c>
      <c r="AC956" s="16">
        <v>3</v>
      </c>
      <c r="AD956" t="s">
        <v>795</v>
      </c>
      <c r="AE956" t="s">
        <v>961</v>
      </c>
      <c r="AF956" t="s">
        <v>748</v>
      </c>
      <c r="AG956" t="s">
        <v>1057</v>
      </c>
      <c r="AH956" t="s">
        <v>1058</v>
      </c>
      <c r="AI956" t="s">
        <v>1059</v>
      </c>
      <c r="AJ956" t="s">
        <v>978</v>
      </c>
      <c r="AK956" t="s">
        <v>964</v>
      </c>
      <c r="AL956" t="s">
        <v>1340</v>
      </c>
      <c r="AM956" t="s">
        <v>531</v>
      </c>
      <c r="AP956" t="s">
        <v>966</v>
      </c>
      <c r="AQ956" t="s">
        <v>967</v>
      </c>
      <c r="AR956" t="s">
        <v>968</v>
      </c>
      <c r="AS956" t="s">
        <v>969</v>
      </c>
      <c r="AT956" t="s">
        <v>970</v>
      </c>
      <c r="AU956" t="s">
        <v>4144</v>
      </c>
    </row>
    <row r="957" spans="2:47" ht="11" outlineLevel="1" x14ac:dyDescent="0.15">
      <c r="B957" t="s">
        <v>4145</v>
      </c>
      <c r="C957" t="s">
        <v>4146</v>
      </c>
      <c r="G957" t="s">
        <v>1140</v>
      </c>
      <c r="H957" t="s">
        <v>1141</v>
      </c>
      <c r="I957" t="s">
        <v>957</v>
      </c>
      <c r="J957" t="s">
        <v>691</v>
      </c>
      <c r="K957" t="s">
        <v>1807</v>
      </c>
      <c r="L957" t="s">
        <v>691</v>
      </c>
      <c r="M957" s="5">
        <v>187468</v>
      </c>
      <c r="N957" s="5">
        <v>187468</v>
      </c>
      <c r="O957" s="5">
        <v>187468</v>
      </c>
      <c r="P957" s="5"/>
      <c r="Q957" s="16">
        <v>0</v>
      </c>
      <c r="R957" s="5"/>
      <c r="S957" s="17">
        <v>43620</v>
      </c>
      <c r="T957" s="17">
        <v>43620</v>
      </c>
      <c r="U957" s="17">
        <v>43769</v>
      </c>
      <c r="V957" s="17">
        <v>43769</v>
      </c>
      <c r="W957" s="17">
        <v>43620</v>
      </c>
      <c r="X957" s="17">
        <v>43620</v>
      </c>
      <c r="Y957" t="s">
        <v>1178</v>
      </c>
      <c r="Z957" t="s">
        <v>825</v>
      </c>
      <c r="AA957" t="s">
        <v>1179</v>
      </c>
      <c r="AC957" s="16">
        <v>2</v>
      </c>
      <c r="AD957" t="s">
        <v>803</v>
      </c>
      <c r="AE957" t="s">
        <v>974</v>
      </c>
      <c r="AF957" t="s">
        <v>4147</v>
      </c>
      <c r="AG957" t="s">
        <v>4148</v>
      </c>
      <c r="AH957" t="s">
        <v>1058</v>
      </c>
      <c r="AI957" t="s">
        <v>1059</v>
      </c>
      <c r="AJ957" t="s">
        <v>978</v>
      </c>
      <c r="AK957" t="s">
        <v>1082</v>
      </c>
      <c r="AL957" t="s">
        <v>965</v>
      </c>
      <c r="AM957" t="s">
        <v>531</v>
      </c>
      <c r="AP957" t="s">
        <v>966</v>
      </c>
      <c r="AQ957" t="s">
        <v>967</v>
      </c>
      <c r="AR957" t="s">
        <v>968</v>
      </c>
      <c r="AS957" t="s">
        <v>969</v>
      </c>
      <c r="AT957" t="s">
        <v>970</v>
      </c>
      <c r="AU957" t="s">
        <v>4149</v>
      </c>
    </row>
    <row r="958" spans="2:47" ht="11" outlineLevel="1" x14ac:dyDescent="0.15">
      <c r="B958" t="s">
        <v>4150</v>
      </c>
      <c r="C958" t="s">
        <v>4151</v>
      </c>
      <c r="G958" t="s">
        <v>1140</v>
      </c>
      <c r="H958" t="s">
        <v>1141</v>
      </c>
      <c r="I958" t="s">
        <v>957</v>
      </c>
      <c r="J958" t="s">
        <v>4152</v>
      </c>
      <c r="K958" t="s">
        <v>4153</v>
      </c>
      <c r="L958" t="s">
        <v>4152</v>
      </c>
      <c r="M958" s="5">
        <v>186943.02</v>
      </c>
      <c r="N958" s="5">
        <v>186943.02</v>
      </c>
      <c r="O958" s="5">
        <v>186943.02</v>
      </c>
      <c r="P958" s="5"/>
      <c r="Q958" s="16">
        <v>0</v>
      </c>
      <c r="R958" s="5"/>
      <c r="S958" s="17">
        <v>43588</v>
      </c>
      <c r="T958" s="17">
        <v>43588</v>
      </c>
      <c r="U958" s="17">
        <v>43828</v>
      </c>
      <c r="V958" s="17">
        <v>43828</v>
      </c>
      <c r="W958" s="17">
        <v>43588</v>
      </c>
      <c r="X958" s="17">
        <v>43588</v>
      </c>
      <c r="Y958" t="s">
        <v>1178</v>
      </c>
      <c r="Z958" t="s">
        <v>825</v>
      </c>
      <c r="AA958" t="s">
        <v>1179</v>
      </c>
      <c r="AC958" s="16">
        <v>25</v>
      </c>
      <c r="AD958" t="s">
        <v>2535</v>
      </c>
      <c r="AE958" t="s">
        <v>2536</v>
      </c>
      <c r="AF958" t="s">
        <v>750</v>
      </c>
      <c r="AG958" t="s">
        <v>1515</v>
      </c>
      <c r="AH958" t="s">
        <v>1202</v>
      </c>
      <c r="AI958" t="s">
        <v>1203</v>
      </c>
      <c r="AJ958" t="s">
        <v>978</v>
      </c>
      <c r="AK958" t="s">
        <v>1516</v>
      </c>
      <c r="AL958" t="s">
        <v>1340</v>
      </c>
      <c r="AM958" t="s">
        <v>531</v>
      </c>
      <c r="AP958" t="s">
        <v>966</v>
      </c>
      <c r="AQ958" t="s">
        <v>967</v>
      </c>
      <c r="AR958" t="s">
        <v>968</v>
      </c>
      <c r="AS958" t="s">
        <v>969</v>
      </c>
      <c r="AT958" t="s">
        <v>970</v>
      </c>
      <c r="AU958" t="s">
        <v>4154</v>
      </c>
    </row>
    <row r="959" spans="2:47" ht="11" outlineLevel="1" x14ac:dyDescent="0.15">
      <c r="B959" t="s">
        <v>4155</v>
      </c>
      <c r="C959" t="s">
        <v>4156</v>
      </c>
      <c r="G959" t="s">
        <v>1140</v>
      </c>
      <c r="H959" t="s">
        <v>1141</v>
      </c>
      <c r="I959" t="s">
        <v>957</v>
      </c>
      <c r="J959" t="s">
        <v>4157</v>
      </c>
      <c r="K959" t="s">
        <v>4158</v>
      </c>
      <c r="L959" t="s">
        <v>4157</v>
      </c>
      <c r="M959" s="5">
        <v>186170</v>
      </c>
      <c r="N959" s="5">
        <v>186170</v>
      </c>
      <c r="O959" s="5">
        <v>186170</v>
      </c>
      <c r="P959" s="5"/>
      <c r="Q959" s="16">
        <v>0</v>
      </c>
      <c r="R959" s="5"/>
      <c r="S959" s="17">
        <v>44349</v>
      </c>
      <c r="T959" s="17">
        <v>44349</v>
      </c>
      <c r="U959" s="17">
        <v>44377</v>
      </c>
      <c r="V959" s="17">
        <v>44377</v>
      </c>
      <c r="W959" s="17">
        <v>44349</v>
      </c>
      <c r="X959" s="17">
        <v>44349</v>
      </c>
      <c r="Y959" t="s">
        <v>1140</v>
      </c>
      <c r="Z959" t="s">
        <v>827</v>
      </c>
      <c r="AA959" t="s">
        <v>1000</v>
      </c>
      <c r="AC959" s="16">
        <v>1</v>
      </c>
      <c r="AD959" t="s">
        <v>887</v>
      </c>
      <c r="AE959" t="s">
        <v>2030</v>
      </c>
      <c r="AF959" t="s">
        <v>750</v>
      </c>
      <c r="AG959" t="s">
        <v>1515</v>
      </c>
      <c r="AH959" t="s">
        <v>1058</v>
      </c>
      <c r="AI959" t="s">
        <v>1059</v>
      </c>
      <c r="AJ959" t="s">
        <v>978</v>
      </c>
      <c r="AK959" t="s">
        <v>1516</v>
      </c>
      <c r="AL959" t="s">
        <v>1340</v>
      </c>
      <c r="AM959" t="s">
        <v>531</v>
      </c>
      <c r="AP959" t="s">
        <v>966</v>
      </c>
      <c r="AQ959" t="s">
        <v>967</v>
      </c>
      <c r="AR959" t="s">
        <v>968</v>
      </c>
      <c r="AS959" t="s">
        <v>969</v>
      </c>
      <c r="AT959" t="s">
        <v>970</v>
      </c>
      <c r="AU959" t="s">
        <v>4159</v>
      </c>
    </row>
    <row r="960" spans="2:47" ht="11" outlineLevel="1" x14ac:dyDescent="0.15">
      <c r="B960" t="s">
        <v>4160</v>
      </c>
      <c r="C960" t="s">
        <v>4161</v>
      </c>
      <c r="G960" t="s">
        <v>1140</v>
      </c>
      <c r="H960" t="s">
        <v>1141</v>
      </c>
      <c r="I960" t="s">
        <v>957</v>
      </c>
      <c r="J960" t="s">
        <v>4162</v>
      </c>
      <c r="K960" t="s">
        <v>4163</v>
      </c>
      <c r="L960" t="s">
        <v>2940</v>
      </c>
      <c r="M960" s="5">
        <v>184890</v>
      </c>
      <c r="N960" s="5">
        <v>184890</v>
      </c>
      <c r="O960" s="5">
        <v>184890</v>
      </c>
      <c r="P960" s="5"/>
      <c r="Q960" s="16">
        <v>0</v>
      </c>
      <c r="R960" s="5"/>
      <c r="S960" s="17">
        <v>42542</v>
      </c>
      <c r="T960" s="17">
        <v>42541</v>
      </c>
      <c r="U960" s="17">
        <v>42673</v>
      </c>
      <c r="V960" s="17">
        <v>42673</v>
      </c>
      <c r="W960" s="17">
        <v>42542</v>
      </c>
      <c r="X960" s="17">
        <v>42641</v>
      </c>
      <c r="Y960" t="s">
        <v>1178</v>
      </c>
      <c r="Z960" t="s">
        <v>825</v>
      </c>
      <c r="AA960" t="s">
        <v>1179</v>
      </c>
      <c r="AC960" s="16">
        <v>1</v>
      </c>
      <c r="AD960" t="s">
        <v>795</v>
      </c>
      <c r="AE960" t="s">
        <v>961</v>
      </c>
      <c r="AF960" t="s">
        <v>740</v>
      </c>
      <c r="AG960" t="s">
        <v>1036</v>
      </c>
      <c r="AJ960" t="s">
        <v>963</v>
      </c>
      <c r="AK960" t="s">
        <v>964</v>
      </c>
      <c r="AL960" t="s">
        <v>1340</v>
      </c>
      <c r="AM960" t="s">
        <v>531</v>
      </c>
      <c r="AP960" t="s">
        <v>966</v>
      </c>
      <c r="AQ960" t="s">
        <v>967</v>
      </c>
      <c r="AR960" t="s">
        <v>968</v>
      </c>
      <c r="AS960" t="s">
        <v>969</v>
      </c>
      <c r="AT960" t="s">
        <v>970</v>
      </c>
      <c r="AU960" t="s">
        <v>4164</v>
      </c>
    </row>
    <row r="961" spans="2:47" ht="11" outlineLevel="1" x14ac:dyDescent="0.15">
      <c r="B961" t="s">
        <v>4165</v>
      </c>
      <c r="C961" t="s">
        <v>982</v>
      </c>
      <c r="D961" t="s">
        <v>4166</v>
      </c>
      <c r="E961" t="s">
        <v>983</v>
      </c>
      <c r="F961" t="s">
        <v>798</v>
      </c>
      <c r="G961" t="s">
        <v>984</v>
      </c>
      <c r="H961" t="s">
        <v>985</v>
      </c>
      <c r="I961" t="s">
        <v>957</v>
      </c>
      <c r="J961" t="s">
        <v>4167</v>
      </c>
      <c r="K961" t="s">
        <v>4168</v>
      </c>
      <c r="L961" t="s">
        <v>4167</v>
      </c>
      <c r="M961" s="5">
        <v>184821.39</v>
      </c>
      <c r="N961" s="5">
        <v>184821.39</v>
      </c>
      <c r="O961" s="5">
        <v>184821.39</v>
      </c>
      <c r="P961" s="5"/>
      <c r="Q961" s="16">
        <v>0</v>
      </c>
      <c r="R961" s="5"/>
      <c r="S961" s="17">
        <v>43005</v>
      </c>
      <c r="T961" s="17">
        <v>43005</v>
      </c>
      <c r="U961" s="17">
        <v>43707</v>
      </c>
      <c r="V961" s="17">
        <v>43707</v>
      </c>
      <c r="W961" s="17">
        <v>43005</v>
      </c>
      <c r="X961" s="17">
        <v>43679</v>
      </c>
      <c r="Y961" t="s">
        <v>955</v>
      </c>
      <c r="Z961" t="s">
        <v>818</v>
      </c>
      <c r="AA961" t="s">
        <v>1030</v>
      </c>
      <c r="AC961" s="16"/>
      <c r="AD961" t="s">
        <v>829</v>
      </c>
      <c r="AE961" t="s">
        <v>1355</v>
      </c>
      <c r="AF961" t="s">
        <v>1356</v>
      </c>
      <c r="AG961" t="s">
        <v>1357</v>
      </c>
      <c r="AJ961" t="s">
        <v>963</v>
      </c>
      <c r="AK961" t="s">
        <v>1133</v>
      </c>
      <c r="AL961" t="s">
        <v>1340</v>
      </c>
      <c r="AM961" t="s">
        <v>575</v>
      </c>
      <c r="AP961" t="s">
        <v>966</v>
      </c>
      <c r="AQ961" t="s">
        <v>967</v>
      </c>
      <c r="AR961" t="s">
        <v>968</v>
      </c>
      <c r="AS961" t="s">
        <v>969</v>
      </c>
      <c r="AT961" t="s">
        <v>970</v>
      </c>
      <c r="AU961" t="s">
        <v>4169</v>
      </c>
    </row>
    <row r="962" spans="2:47" ht="11" outlineLevel="1" x14ac:dyDescent="0.15">
      <c r="B962" t="s">
        <v>4170</v>
      </c>
      <c r="C962" t="s">
        <v>4171</v>
      </c>
      <c r="G962" t="s">
        <v>1140</v>
      </c>
      <c r="H962" t="s">
        <v>1141</v>
      </c>
      <c r="I962" t="s">
        <v>957</v>
      </c>
      <c r="J962" t="s">
        <v>4172</v>
      </c>
      <c r="K962" t="s">
        <v>4173</v>
      </c>
      <c r="L962" t="s">
        <v>4172</v>
      </c>
      <c r="M962" s="5">
        <v>184500</v>
      </c>
      <c r="N962" s="5">
        <v>184500</v>
      </c>
      <c r="O962" s="5">
        <v>184500</v>
      </c>
      <c r="P962" s="5"/>
      <c r="Q962" s="16">
        <v>0</v>
      </c>
      <c r="R962" s="5"/>
      <c r="S962" s="17">
        <v>42172</v>
      </c>
      <c r="T962" s="17">
        <v>42172</v>
      </c>
      <c r="U962" s="17">
        <v>42459</v>
      </c>
      <c r="V962" s="17">
        <v>42459</v>
      </c>
      <c r="W962" s="17">
        <v>42172</v>
      </c>
      <c r="X962" s="17">
        <v>42172</v>
      </c>
      <c r="Y962" t="s">
        <v>1178</v>
      </c>
      <c r="Z962" t="s">
        <v>825</v>
      </c>
      <c r="AA962" t="s">
        <v>1179</v>
      </c>
      <c r="AC962" s="16">
        <v>11</v>
      </c>
      <c r="AD962" t="s">
        <v>795</v>
      </c>
      <c r="AE962" t="s">
        <v>961</v>
      </c>
      <c r="AF962" t="s">
        <v>4174</v>
      </c>
      <c r="AG962" t="s">
        <v>4175</v>
      </c>
      <c r="AJ962" t="s">
        <v>963</v>
      </c>
      <c r="AK962" t="s">
        <v>964</v>
      </c>
      <c r="AL962" t="s">
        <v>1340</v>
      </c>
      <c r="AM962" t="s">
        <v>531</v>
      </c>
      <c r="AP962" t="s">
        <v>966</v>
      </c>
      <c r="AQ962" t="s">
        <v>967</v>
      </c>
      <c r="AR962" t="s">
        <v>968</v>
      </c>
      <c r="AS962" t="s">
        <v>969</v>
      </c>
      <c r="AT962" t="s">
        <v>970</v>
      </c>
      <c r="AU962" t="s">
        <v>4176</v>
      </c>
    </row>
    <row r="963" spans="2:47" ht="11" outlineLevel="1" x14ac:dyDescent="0.15">
      <c r="B963" t="s">
        <v>4177</v>
      </c>
      <c r="C963" t="s">
        <v>4178</v>
      </c>
      <c r="G963" t="s">
        <v>955</v>
      </c>
      <c r="H963" t="s">
        <v>956</v>
      </c>
      <c r="I963" t="s">
        <v>957</v>
      </c>
      <c r="J963" t="s">
        <v>4179</v>
      </c>
      <c r="K963" t="s">
        <v>4180</v>
      </c>
      <c r="L963" t="s">
        <v>4179</v>
      </c>
      <c r="M963" s="5">
        <v>183828</v>
      </c>
      <c r="N963" s="5">
        <v>183828</v>
      </c>
      <c r="O963" s="5">
        <v>183828</v>
      </c>
      <c r="P963" s="5"/>
      <c r="Q963" s="16">
        <v>0</v>
      </c>
      <c r="R963" s="5"/>
      <c r="S963" s="17">
        <v>45761</v>
      </c>
      <c r="T963" s="17">
        <v>45762</v>
      </c>
      <c r="U963" s="17">
        <v>45876</v>
      </c>
      <c r="V963" s="17">
        <v>45876</v>
      </c>
      <c r="W963" s="17">
        <v>45761</v>
      </c>
      <c r="X963" s="17">
        <v>45761</v>
      </c>
      <c r="Y963" t="s">
        <v>984</v>
      </c>
      <c r="Z963" t="s">
        <v>804</v>
      </c>
      <c r="AA963" t="s">
        <v>1000</v>
      </c>
      <c r="AC963" s="16">
        <v>1</v>
      </c>
      <c r="AD963" t="s">
        <v>795</v>
      </c>
      <c r="AE963" t="s">
        <v>961</v>
      </c>
      <c r="AF963" t="s">
        <v>4181</v>
      </c>
      <c r="AG963" t="s">
        <v>4182</v>
      </c>
      <c r="AJ963" t="s">
        <v>963</v>
      </c>
      <c r="AK963" t="s">
        <v>964</v>
      </c>
      <c r="AL963" t="s">
        <v>1340</v>
      </c>
      <c r="AM963" t="s">
        <v>531</v>
      </c>
      <c r="AP963" t="s">
        <v>966</v>
      </c>
      <c r="AQ963" t="s">
        <v>967</v>
      </c>
      <c r="AR963" t="s">
        <v>968</v>
      </c>
      <c r="AS963" t="s">
        <v>969</v>
      </c>
      <c r="AT963" t="s">
        <v>970</v>
      </c>
      <c r="AU963" t="s">
        <v>4183</v>
      </c>
    </row>
    <row r="964" spans="2:47" ht="11" outlineLevel="1" x14ac:dyDescent="0.15">
      <c r="B964" t="s">
        <v>4184</v>
      </c>
      <c r="C964" t="s">
        <v>1271</v>
      </c>
      <c r="D964" t="s">
        <v>301</v>
      </c>
      <c r="E964" t="s">
        <v>983</v>
      </c>
      <c r="F964" t="s">
        <v>798</v>
      </c>
      <c r="G964" t="s">
        <v>984</v>
      </c>
      <c r="H964" t="s">
        <v>985</v>
      </c>
      <c r="I964" t="s">
        <v>957</v>
      </c>
      <c r="J964" t="s">
        <v>608</v>
      </c>
      <c r="K964" t="s">
        <v>1184</v>
      </c>
      <c r="L964" t="s">
        <v>987</v>
      </c>
      <c r="M964" s="5">
        <v>183740</v>
      </c>
      <c r="N964" s="5">
        <v>183740</v>
      </c>
      <c r="O964" s="5">
        <v>183740</v>
      </c>
      <c r="P964" s="5"/>
      <c r="Q964" s="16">
        <v>0</v>
      </c>
      <c r="R964" s="5"/>
      <c r="S964" s="17">
        <v>41736</v>
      </c>
      <c r="T964" s="17">
        <v>41676</v>
      </c>
      <c r="U964" s="17">
        <v>41789</v>
      </c>
      <c r="V964" s="17">
        <v>41789</v>
      </c>
      <c r="W964" s="17">
        <v>41736</v>
      </c>
      <c r="X964" s="17">
        <v>42425</v>
      </c>
      <c r="Y964" t="s">
        <v>959</v>
      </c>
      <c r="Z964" t="s">
        <v>796</v>
      </c>
      <c r="AA964" t="s">
        <v>960</v>
      </c>
      <c r="AC964" s="16">
        <v>1</v>
      </c>
      <c r="AD964" t="s">
        <v>795</v>
      </c>
      <c r="AE964" t="s">
        <v>961</v>
      </c>
      <c r="AF964" t="s">
        <v>744</v>
      </c>
      <c r="AG964" t="s">
        <v>1025</v>
      </c>
      <c r="AJ964" t="s">
        <v>963</v>
      </c>
      <c r="AK964" t="s">
        <v>964</v>
      </c>
      <c r="AL964" t="s">
        <v>965</v>
      </c>
      <c r="AM964" t="s">
        <v>575</v>
      </c>
      <c r="AP964" t="s">
        <v>966</v>
      </c>
      <c r="AQ964" t="s">
        <v>967</v>
      </c>
      <c r="AR964" t="s">
        <v>968</v>
      </c>
      <c r="AS964" t="s">
        <v>969</v>
      </c>
      <c r="AT964" t="s">
        <v>970</v>
      </c>
      <c r="AU964" t="s">
        <v>4185</v>
      </c>
    </row>
    <row r="965" spans="2:47" ht="11" outlineLevel="1" x14ac:dyDescent="0.15">
      <c r="B965" t="s">
        <v>4186</v>
      </c>
      <c r="C965" t="s">
        <v>1546</v>
      </c>
      <c r="D965" t="s">
        <v>301</v>
      </c>
      <c r="E965" t="s">
        <v>983</v>
      </c>
      <c r="F965" t="s">
        <v>798</v>
      </c>
      <c r="G965" t="s">
        <v>984</v>
      </c>
      <c r="H965" t="s">
        <v>985</v>
      </c>
      <c r="I965" t="s">
        <v>957</v>
      </c>
      <c r="J965" t="s">
        <v>608</v>
      </c>
      <c r="K965" t="s">
        <v>1184</v>
      </c>
      <c r="L965" t="s">
        <v>987</v>
      </c>
      <c r="M965" s="5">
        <v>183335</v>
      </c>
      <c r="N965" s="5">
        <v>183335</v>
      </c>
      <c r="O965" s="5">
        <v>183335</v>
      </c>
      <c r="P965" s="5"/>
      <c r="Q965" s="16">
        <v>0</v>
      </c>
      <c r="R965" s="5"/>
      <c r="S965" s="17">
        <v>41722</v>
      </c>
      <c r="T965" s="17">
        <v>41649</v>
      </c>
      <c r="U965" s="17">
        <v>41730</v>
      </c>
      <c r="V965" s="17">
        <v>41730</v>
      </c>
      <c r="W965" s="17">
        <v>41722</v>
      </c>
      <c r="X965" s="17">
        <v>42425</v>
      </c>
      <c r="Y965" t="s">
        <v>959</v>
      </c>
      <c r="Z965" t="s">
        <v>796</v>
      </c>
      <c r="AA965" t="s">
        <v>960</v>
      </c>
      <c r="AC965" s="16">
        <v>1</v>
      </c>
      <c r="AD965" t="s">
        <v>795</v>
      </c>
      <c r="AE965" t="s">
        <v>961</v>
      </c>
      <c r="AF965" t="s">
        <v>744</v>
      </c>
      <c r="AG965" t="s">
        <v>1025</v>
      </c>
      <c r="AJ965" t="s">
        <v>963</v>
      </c>
      <c r="AK965" t="s">
        <v>964</v>
      </c>
      <c r="AL965" t="s">
        <v>965</v>
      </c>
      <c r="AM965" t="s">
        <v>575</v>
      </c>
      <c r="AP965" t="s">
        <v>966</v>
      </c>
      <c r="AQ965" t="s">
        <v>967</v>
      </c>
      <c r="AR965" t="s">
        <v>968</v>
      </c>
      <c r="AS965" t="s">
        <v>969</v>
      </c>
      <c r="AT965" t="s">
        <v>970</v>
      </c>
      <c r="AU965" t="s">
        <v>4187</v>
      </c>
    </row>
    <row r="966" spans="2:47" ht="11" outlineLevel="1" x14ac:dyDescent="0.15">
      <c r="B966" t="s">
        <v>4188</v>
      </c>
      <c r="C966" t="s">
        <v>4189</v>
      </c>
      <c r="G966" t="s">
        <v>1140</v>
      </c>
      <c r="H966" t="s">
        <v>1141</v>
      </c>
      <c r="I966" t="s">
        <v>957</v>
      </c>
      <c r="J966" t="s">
        <v>4190</v>
      </c>
      <c r="K966" t="s">
        <v>4191</v>
      </c>
      <c r="L966" t="s">
        <v>4190</v>
      </c>
      <c r="M966" s="5">
        <v>183282.79</v>
      </c>
      <c r="N966" s="5">
        <v>183282.79</v>
      </c>
      <c r="O966" s="5">
        <v>183282.79</v>
      </c>
      <c r="P966" s="5"/>
      <c r="Q966" s="16">
        <v>0</v>
      </c>
      <c r="R966" s="5"/>
      <c r="S966" s="17">
        <v>45070</v>
      </c>
      <c r="T966" s="17">
        <v>45057</v>
      </c>
      <c r="U966" s="17">
        <v>45070</v>
      </c>
      <c r="V966" s="17">
        <v>45070</v>
      </c>
      <c r="W966" s="17">
        <v>45070</v>
      </c>
      <c r="X966" s="17">
        <v>45070</v>
      </c>
      <c r="Y966" t="s">
        <v>984</v>
      </c>
      <c r="Z966" t="s">
        <v>804</v>
      </c>
      <c r="AA966" t="s">
        <v>1000</v>
      </c>
      <c r="AC966" s="16">
        <v>1</v>
      </c>
      <c r="AD966" t="s">
        <v>4192</v>
      </c>
      <c r="AE966" t="s">
        <v>4193</v>
      </c>
      <c r="AF966" t="s">
        <v>750</v>
      </c>
      <c r="AG966" t="s">
        <v>1515</v>
      </c>
      <c r="AH966" t="s">
        <v>1202</v>
      </c>
      <c r="AI966" t="s">
        <v>1203</v>
      </c>
      <c r="AJ966" t="s">
        <v>978</v>
      </c>
      <c r="AK966" t="s">
        <v>1516</v>
      </c>
      <c r="AL966" t="s">
        <v>1340</v>
      </c>
      <c r="AM966" t="s">
        <v>531</v>
      </c>
      <c r="AP966" t="s">
        <v>966</v>
      </c>
      <c r="AQ966" t="s">
        <v>967</v>
      </c>
      <c r="AR966" t="s">
        <v>968</v>
      </c>
      <c r="AS966" t="s">
        <v>969</v>
      </c>
      <c r="AT966" t="s">
        <v>970</v>
      </c>
      <c r="AU966" t="s">
        <v>4194</v>
      </c>
    </row>
    <row r="967" spans="2:47" ht="11" outlineLevel="1" x14ac:dyDescent="0.15">
      <c r="B967" t="s">
        <v>4195</v>
      </c>
      <c r="C967" t="s">
        <v>4196</v>
      </c>
      <c r="G967" t="s">
        <v>1140</v>
      </c>
      <c r="H967" t="s">
        <v>1141</v>
      </c>
      <c r="I967" t="s">
        <v>957</v>
      </c>
      <c r="J967" t="s">
        <v>4197</v>
      </c>
      <c r="K967" t="s">
        <v>4198</v>
      </c>
      <c r="L967" t="s">
        <v>4197</v>
      </c>
      <c r="M967" s="5">
        <v>183279.15</v>
      </c>
      <c r="N967" s="5">
        <v>183279.15</v>
      </c>
      <c r="O967" s="5">
        <v>183279.15</v>
      </c>
      <c r="P967" s="5"/>
      <c r="Q967" s="16">
        <v>0</v>
      </c>
      <c r="R967" s="5"/>
      <c r="S967" s="17">
        <v>42587</v>
      </c>
      <c r="T967" s="17">
        <v>42590</v>
      </c>
      <c r="U967" s="17">
        <v>43319</v>
      </c>
      <c r="V967" s="17">
        <v>43319</v>
      </c>
      <c r="W967" s="17">
        <v>42587</v>
      </c>
      <c r="X967" s="17">
        <v>43844</v>
      </c>
      <c r="Y967" t="s">
        <v>1178</v>
      </c>
      <c r="Z967" t="s">
        <v>825</v>
      </c>
      <c r="AA967" t="s">
        <v>1179</v>
      </c>
      <c r="AC967" s="16">
        <v>2</v>
      </c>
      <c r="AD967" t="s">
        <v>795</v>
      </c>
      <c r="AE967" t="s">
        <v>961</v>
      </c>
      <c r="AF967" t="s">
        <v>740</v>
      </c>
      <c r="AG967" t="s">
        <v>1036</v>
      </c>
      <c r="AJ967" t="s">
        <v>963</v>
      </c>
      <c r="AK967" t="s">
        <v>964</v>
      </c>
      <c r="AL967" t="s">
        <v>1340</v>
      </c>
      <c r="AM967" t="s">
        <v>531</v>
      </c>
      <c r="AP967" t="s">
        <v>966</v>
      </c>
      <c r="AQ967" t="s">
        <v>967</v>
      </c>
      <c r="AR967" t="s">
        <v>968</v>
      </c>
      <c r="AS967" t="s">
        <v>969</v>
      </c>
      <c r="AT967" t="s">
        <v>970</v>
      </c>
      <c r="AU967" t="s">
        <v>4199</v>
      </c>
    </row>
    <row r="968" spans="2:47" ht="11" outlineLevel="1" x14ac:dyDescent="0.15">
      <c r="B968" t="s">
        <v>4200</v>
      </c>
      <c r="C968" t="s">
        <v>4201</v>
      </c>
      <c r="G968" t="s">
        <v>1140</v>
      </c>
      <c r="H968" t="s">
        <v>1141</v>
      </c>
      <c r="I968" t="s">
        <v>957</v>
      </c>
      <c r="J968" t="s">
        <v>4202</v>
      </c>
      <c r="K968" t="s">
        <v>4203</v>
      </c>
      <c r="L968" t="s">
        <v>4202</v>
      </c>
      <c r="M968" s="5">
        <v>183265</v>
      </c>
      <c r="N968" s="5">
        <v>183265</v>
      </c>
      <c r="O968" s="5">
        <v>183265</v>
      </c>
      <c r="P968" s="5"/>
      <c r="Q968" s="16">
        <v>0</v>
      </c>
      <c r="R968" s="5"/>
      <c r="S968" s="17">
        <v>44035</v>
      </c>
      <c r="T968" s="17">
        <v>44035</v>
      </c>
      <c r="U968" s="17">
        <v>44308</v>
      </c>
      <c r="V968" s="17">
        <v>44308</v>
      </c>
      <c r="W968" s="17">
        <v>44035</v>
      </c>
      <c r="X968" s="17">
        <v>44162</v>
      </c>
      <c r="Y968" t="s">
        <v>1543</v>
      </c>
      <c r="Z968" t="s">
        <v>826</v>
      </c>
      <c r="AA968" t="s">
        <v>1179</v>
      </c>
      <c r="AC968" s="16">
        <v>1</v>
      </c>
      <c r="AD968" t="s">
        <v>795</v>
      </c>
      <c r="AE968" t="s">
        <v>961</v>
      </c>
      <c r="AF968" t="s">
        <v>748</v>
      </c>
      <c r="AG968" t="s">
        <v>1057</v>
      </c>
      <c r="AJ968" t="s">
        <v>963</v>
      </c>
      <c r="AK968" t="s">
        <v>964</v>
      </c>
      <c r="AL968" t="s">
        <v>1340</v>
      </c>
      <c r="AM968" t="s">
        <v>531</v>
      </c>
      <c r="AP968" t="s">
        <v>966</v>
      </c>
      <c r="AQ968" t="s">
        <v>967</v>
      </c>
      <c r="AR968" t="s">
        <v>968</v>
      </c>
      <c r="AS968" t="s">
        <v>969</v>
      </c>
      <c r="AT968" t="s">
        <v>970</v>
      </c>
      <c r="AU968" t="s">
        <v>4204</v>
      </c>
    </row>
    <row r="969" spans="2:47" ht="11" outlineLevel="1" x14ac:dyDescent="0.15">
      <c r="B969" t="s">
        <v>4205</v>
      </c>
      <c r="C969" t="s">
        <v>4206</v>
      </c>
      <c r="D969" t="s">
        <v>333</v>
      </c>
      <c r="E969" t="s">
        <v>1599</v>
      </c>
      <c r="F969" t="s">
        <v>807</v>
      </c>
      <c r="G969" t="s">
        <v>984</v>
      </c>
      <c r="H969" t="s">
        <v>985</v>
      </c>
      <c r="I969" t="s">
        <v>957</v>
      </c>
      <c r="J969" t="s">
        <v>623</v>
      </c>
      <c r="K969" t="s">
        <v>2397</v>
      </c>
      <c r="L969" t="s">
        <v>623</v>
      </c>
      <c r="M969" s="5">
        <v>183007</v>
      </c>
      <c r="N969" s="5">
        <v>183007</v>
      </c>
      <c r="O969" s="5">
        <v>183007</v>
      </c>
      <c r="P969" s="5"/>
      <c r="Q969" s="16">
        <v>0</v>
      </c>
      <c r="R969" s="5"/>
      <c r="S969" s="17">
        <v>44826</v>
      </c>
      <c r="T969" s="17">
        <v>44826</v>
      </c>
      <c r="U969" s="17">
        <v>45161</v>
      </c>
      <c r="V969" s="17">
        <v>45161</v>
      </c>
      <c r="W969" s="17">
        <v>44826</v>
      </c>
      <c r="X969" s="17">
        <v>44826</v>
      </c>
      <c r="Y969" t="s">
        <v>959</v>
      </c>
      <c r="Z969" t="s">
        <v>796</v>
      </c>
      <c r="AA969" t="s">
        <v>1023</v>
      </c>
      <c r="AB969" t="s">
        <v>3099</v>
      </c>
      <c r="AC969" s="16">
        <v>1</v>
      </c>
      <c r="AD969" t="s">
        <v>803</v>
      </c>
      <c r="AE969" t="s">
        <v>974</v>
      </c>
      <c r="AF969" t="s">
        <v>737</v>
      </c>
      <c r="AG969" t="s">
        <v>975</v>
      </c>
      <c r="AH969" t="s">
        <v>1202</v>
      </c>
      <c r="AI969" t="s">
        <v>1203</v>
      </c>
      <c r="AJ969" t="s">
        <v>978</v>
      </c>
      <c r="AK969" t="s">
        <v>979</v>
      </c>
      <c r="AL969" t="s">
        <v>965</v>
      </c>
      <c r="AM969" t="s">
        <v>531</v>
      </c>
      <c r="AP969" t="s">
        <v>966</v>
      </c>
      <c r="AQ969" t="s">
        <v>967</v>
      </c>
      <c r="AR969" t="s">
        <v>968</v>
      </c>
      <c r="AS969" t="s">
        <v>969</v>
      </c>
      <c r="AT969" t="s">
        <v>970</v>
      </c>
      <c r="AU969" t="s">
        <v>4207</v>
      </c>
    </row>
    <row r="970" spans="2:47" ht="11" outlineLevel="1" x14ac:dyDescent="0.15">
      <c r="B970" t="s">
        <v>4208</v>
      </c>
      <c r="C970" t="s">
        <v>4209</v>
      </c>
      <c r="D970" t="s">
        <v>251</v>
      </c>
      <c r="E970" t="s">
        <v>854</v>
      </c>
      <c r="F970" t="s">
        <v>798</v>
      </c>
      <c r="G970" t="s">
        <v>959</v>
      </c>
      <c r="H970" t="s">
        <v>1903</v>
      </c>
      <c r="I970" t="s">
        <v>957</v>
      </c>
      <c r="J970" t="s">
        <v>665</v>
      </c>
      <c r="K970" t="s">
        <v>1904</v>
      </c>
      <c r="L970" t="s">
        <v>665</v>
      </c>
      <c r="M970" s="5">
        <v>183000</v>
      </c>
      <c r="N970" s="5">
        <v>183000</v>
      </c>
      <c r="O970" s="5">
        <v>183000</v>
      </c>
      <c r="P970" s="5"/>
      <c r="Q970" s="16">
        <v>0</v>
      </c>
      <c r="R970" s="5"/>
      <c r="S970" s="17">
        <v>44375</v>
      </c>
      <c r="T970" s="17">
        <v>44375</v>
      </c>
      <c r="U970" s="17">
        <v>44739</v>
      </c>
      <c r="V970" s="17">
        <v>44739</v>
      </c>
      <c r="W970" s="17">
        <v>44375</v>
      </c>
      <c r="X970" s="17">
        <v>44375</v>
      </c>
      <c r="Y970" t="s">
        <v>1543</v>
      </c>
      <c r="Z970" t="s">
        <v>826</v>
      </c>
      <c r="AA970" t="s">
        <v>1179</v>
      </c>
      <c r="AC970" s="16">
        <v>1</v>
      </c>
      <c r="AD970" t="s">
        <v>795</v>
      </c>
      <c r="AE970" t="s">
        <v>961</v>
      </c>
      <c r="AF970" t="s">
        <v>740</v>
      </c>
      <c r="AG970" t="s">
        <v>1036</v>
      </c>
      <c r="AH970" t="s">
        <v>1058</v>
      </c>
      <c r="AI970" t="s">
        <v>1059</v>
      </c>
      <c r="AJ970" t="s">
        <v>978</v>
      </c>
      <c r="AK970" t="s">
        <v>964</v>
      </c>
      <c r="AL970" t="s">
        <v>965</v>
      </c>
      <c r="AM970" t="s">
        <v>531</v>
      </c>
      <c r="AP970" t="s">
        <v>966</v>
      </c>
      <c r="AQ970" t="s">
        <v>967</v>
      </c>
      <c r="AR970" t="s">
        <v>968</v>
      </c>
      <c r="AS970" t="s">
        <v>969</v>
      </c>
      <c r="AT970" t="s">
        <v>970</v>
      </c>
      <c r="AU970" t="s">
        <v>4210</v>
      </c>
    </row>
    <row r="971" spans="2:47" ht="11" outlineLevel="1" x14ac:dyDescent="0.15">
      <c r="B971" t="s">
        <v>4211</v>
      </c>
      <c r="C971" t="s">
        <v>4212</v>
      </c>
      <c r="D971" t="s">
        <v>4213</v>
      </c>
      <c r="E971" t="s">
        <v>854</v>
      </c>
      <c r="F971" t="s">
        <v>798</v>
      </c>
      <c r="G971" t="s">
        <v>959</v>
      </c>
      <c r="H971" t="s">
        <v>1903</v>
      </c>
      <c r="I971" t="s">
        <v>957</v>
      </c>
      <c r="J971" t="s">
        <v>4214</v>
      </c>
      <c r="K971" t="s">
        <v>4215</v>
      </c>
      <c r="L971" t="s">
        <v>4214</v>
      </c>
      <c r="M971" s="5">
        <v>182849.97</v>
      </c>
      <c r="N971" s="5">
        <v>182849.97</v>
      </c>
      <c r="O971" s="5">
        <v>182849.97</v>
      </c>
      <c r="P971" s="5"/>
      <c r="Q971" s="16">
        <v>0</v>
      </c>
      <c r="R971" s="5"/>
      <c r="S971" s="17">
        <v>44327</v>
      </c>
      <c r="T971" s="17">
        <v>44327</v>
      </c>
      <c r="U971" s="17">
        <v>44372</v>
      </c>
      <c r="V971" s="17">
        <v>44372</v>
      </c>
      <c r="W971" s="17">
        <v>44327</v>
      </c>
      <c r="X971" s="17">
        <v>44518</v>
      </c>
      <c r="Y971" t="s">
        <v>1178</v>
      </c>
      <c r="Z971" t="s">
        <v>825</v>
      </c>
      <c r="AA971" t="s">
        <v>1179</v>
      </c>
      <c r="AC971" s="16">
        <v>1</v>
      </c>
      <c r="AD971" t="s">
        <v>795</v>
      </c>
      <c r="AE971" t="s">
        <v>961</v>
      </c>
      <c r="AF971" t="s">
        <v>740</v>
      </c>
      <c r="AG971" t="s">
        <v>1036</v>
      </c>
      <c r="AH971" t="s">
        <v>1058</v>
      </c>
      <c r="AI971" t="s">
        <v>1059</v>
      </c>
      <c r="AJ971" t="s">
        <v>978</v>
      </c>
      <c r="AK971" t="s">
        <v>964</v>
      </c>
      <c r="AL971" t="s">
        <v>1340</v>
      </c>
      <c r="AM971" t="s">
        <v>531</v>
      </c>
      <c r="AP971" t="s">
        <v>966</v>
      </c>
      <c r="AQ971" t="s">
        <v>967</v>
      </c>
      <c r="AR971" t="s">
        <v>968</v>
      </c>
      <c r="AS971" t="s">
        <v>969</v>
      </c>
      <c r="AT971" t="s">
        <v>970</v>
      </c>
      <c r="AU971" t="s">
        <v>4216</v>
      </c>
    </row>
    <row r="972" spans="2:47" ht="11" outlineLevel="1" x14ac:dyDescent="0.15">
      <c r="B972" t="s">
        <v>4217</v>
      </c>
      <c r="C972" t="s">
        <v>4218</v>
      </c>
      <c r="G972" t="s">
        <v>1140</v>
      </c>
      <c r="H972" t="s">
        <v>1141</v>
      </c>
      <c r="I972" t="s">
        <v>957</v>
      </c>
      <c r="J972" t="s">
        <v>4219</v>
      </c>
      <c r="K972" t="s">
        <v>4220</v>
      </c>
      <c r="L972" t="s">
        <v>4219</v>
      </c>
      <c r="M972" s="5">
        <v>182200</v>
      </c>
      <c r="N972" s="5">
        <v>182200</v>
      </c>
      <c r="O972" s="5">
        <v>182200</v>
      </c>
      <c r="P972" s="5"/>
      <c r="Q972" s="16">
        <v>0</v>
      </c>
      <c r="R972" s="5"/>
      <c r="S972" s="17">
        <v>45559</v>
      </c>
      <c r="T972" s="17">
        <v>45559</v>
      </c>
      <c r="U972" s="17">
        <v>45838</v>
      </c>
      <c r="V972" s="17">
        <v>46021</v>
      </c>
      <c r="W972" s="17">
        <v>45559</v>
      </c>
      <c r="X972" s="17">
        <v>45559</v>
      </c>
      <c r="Y972" t="s">
        <v>1178</v>
      </c>
      <c r="Z972" t="s">
        <v>825</v>
      </c>
      <c r="AA972" t="s">
        <v>1179</v>
      </c>
      <c r="AC972" s="16">
        <v>3</v>
      </c>
      <c r="AD972" t="s">
        <v>803</v>
      </c>
      <c r="AE972" t="s">
        <v>974</v>
      </c>
      <c r="AF972" t="s">
        <v>738</v>
      </c>
      <c r="AG972" t="s">
        <v>988</v>
      </c>
      <c r="AJ972" t="s">
        <v>963</v>
      </c>
      <c r="AK972" t="s">
        <v>1928</v>
      </c>
      <c r="AL972" t="s">
        <v>965</v>
      </c>
      <c r="AM972" t="s">
        <v>531</v>
      </c>
      <c r="AP972" t="s">
        <v>966</v>
      </c>
      <c r="AQ972" t="s">
        <v>967</v>
      </c>
      <c r="AR972" t="s">
        <v>968</v>
      </c>
      <c r="AS972" t="s">
        <v>969</v>
      </c>
      <c r="AT972" t="s">
        <v>970</v>
      </c>
      <c r="AU972" t="s">
        <v>4221</v>
      </c>
    </row>
    <row r="973" spans="2:47" ht="11" outlineLevel="1" x14ac:dyDescent="0.15">
      <c r="B973" t="s">
        <v>4222</v>
      </c>
      <c r="C973" t="s">
        <v>4223</v>
      </c>
      <c r="D973" t="s">
        <v>3337</v>
      </c>
      <c r="E973" t="s">
        <v>1599</v>
      </c>
      <c r="F973" t="s">
        <v>807</v>
      </c>
      <c r="G973" t="s">
        <v>984</v>
      </c>
      <c r="H973" t="s">
        <v>985</v>
      </c>
      <c r="I973" t="s">
        <v>957</v>
      </c>
      <c r="J973" t="s">
        <v>3338</v>
      </c>
      <c r="K973" t="s">
        <v>3339</v>
      </c>
      <c r="L973" t="s">
        <v>3340</v>
      </c>
      <c r="M973" s="5">
        <v>181465.08</v>
      </c>
      <c r="N973" s="5">
        <v>181465.08</v>
      </c>
      <c r="O973" s="5">
        <v>181465.08</v>
      </c>
      <c r="P973" s="5"/>
      <c r="Q973" s="16">
        <v>0</v>
      </c>
      <c r="R973" s="5"/>
      <c r="S973" s="17">
        <v>45637</v>
      </c>
      <c r="T973" s="17">
        <v>45636</v>
      </c>
      <c r="U973" s="17">
        <v>45662</v>
      </c>
      <c r="V973" s="17">
        <v>45662</v>
      </c>
      <c r="W973" s="17">
        <v>45637</v>
      </c>
      <c r="X973" s="17">
        <v>45637</v>
      </c>
      <c r="Y973" t="s">
        <v>959</v>
      </c>
      <c r="Z973" t="s">
        <v>796</v>
      </c>
      <c r="AA973" t="s">
        <v>1023</v>
      </c>
      <c r="AB973" t="s">
        <v>1289</v>
      </c>
      <c r="AC973" s="16">
        <v>8</v>
      </c>
      <c r="AD973" t="s">
        <v>3341</v>
      </c>
      <c r="AE973" t="s">
        <v>3342</v>
      </c>
      <c r="AF973" t="s">
        <v>737</v>
      </c>
      <c r="AG973" t="s">
        <v>975</v>
      </c>
      <c r="AJ973" t="s">
        <v>963</v>
      </c>
      <c r="AK973" t="s">
        <v>3258</v>
      </c>
      <c r="AL973" t="s">
        <v>1340</v>
      </c>
      <c r="AM973" t="s">
        <v>456</v>
      </c>
      <c r="AP973" t="s">
        <v>966</v>
      </c>
      <c r="AQ973" t="s">
        <v>967</v>
      </c>
      <c r="AR973" t="s">
        <v>968</v>
      </c>
      <c r="AS973" t="s">
        <v>969</v>
      </c>
      <c r="AT973" t="s">
        <v>970</v>
      </c>
      <c r="AU973" t="s">
        <v>4224</v>
      </c>
    </row>
    <row r="974" spans="2:47" ht="11" outlineLevel="1" x14ac:dyDescent="0.15">
      <c r="B974" t="s">
        <v>4225</v>
      </c>
      <c r="C974" t="s">
        <v>4226</v>
      </c>
      <c r="D974" t="s">
        <v>3337</v>
      </c>
      <c r="E974" t="s">
        <v>1599</v>
      </c>
      <c r="F974" t="s">
        <v>807</v>
      </c>
      <c r="G974" t="s">
        <v>984</v>
      </c>
      <c r="H974" t="s">
        <v>985</v>
      </c>
      <c r="I974" t="s">
        <v>957</v>
      </c>
      <c r="J974" t="s">
        <v>3338</v>
      </c>
      <c r="K974" t="s">
        <v>3339</v>
      </c>
      <c r="L974" t="s">
        <v>3340</v>
      </c>
      <c r="M974" s="5">
        <v>181465.08</v>
      </c>
      <c r="N974" s="5">
        <v>181465.08</v>
      </c>
      <c r="O974" s="5">
        <v>181465.08</v>
      </c>
      <c r="P974" s="5"/>
      <c r="Q974" s="16">
        <v>0</v>
      </c>
      <c r="R974" s="5"/>
      <c r="S974" s="17">
        <v>45548</v>
      </c>
      <c r="T974" s="17">
        <v>45548</v>
      </c>
      <c r="U974" s="17">
        <v>45608</v>
      </c>
      <c r="V974" s="17">
        <v>45608</v>
      </c>
      <c r="W974" s="17">
        <v>45548</v>
      </c>
      <c r="X974" s="17">
        <v>45548</v>
      </c>
      <c r="Y974" t="s">
        <v>959</v>
      </c>
      <c r="Z974" t="s">
        <v>796</v>
      </c>
      <c r="AA974" t="s">
        <v>1023</v>
      </c>
      <c r="AB974" t="s">
        <v>1289</v>
      </c>
      <c r="AC974" s="16">
        <v>1</v>
      </c>
      <c r="AD974" t="s">
        <v>3341</v>
      </c>
      <c r="AE974" t="s">
        <v>3342</v>
      </c>
      <c r="AF974" t="s">
        <v>738</v>
      </c>
      <c r="AG974" t="s">
        <v>988</v>
      </c>
      <c r="AJ974" t="s">
        <v>963</v>
      </c>
      <c r="AK974" t="s">
        <v>3393</v>
      </c>
      <c r="AL974" t="s">
        <v>1340</v>
      </c>
      <c r="AM974" t="s">
        <v>645</v>
      </c>
      <c r="AP974" t="s">
        <v>966</v>
      </c>
      <c r="AQ974" t="s">
        <v>967</v>
      </c>
      <c r="AR974" t="s">
        <v>968</v>
      </c>
      <c r="AS974" t="s">
        <v>969</v>
      </c>
      <c r="AT974" t="s">
        <v>970</v>
      </c>
      <c r="AU974" t="s">
        <v>4227</v>
      </c>
    </row>
    <row r="975" spans="2:47" ht="11" outlineLevel="1" x14ac:dyDescent="0.15">
      <c r="B975" t="s">
        <v>4228</v>
      </c>
      <c r="C975" t="s">
        <v>4229</v>
      </c>
      <c r="G975" t="s">
        <v>955</v>
      </c>
      <c r="H975" t="s">
        <v>956</v>
      </c>
      <c r="I975" t="s">
        <v>957</v>
      </c>
      <c r="J975" t="s">
        <v>4230</v>
      </c>
      <c r="K975" t="s">
        <v>4231</v>
      </c>
      <c r="L975" t="s">
        <v>4230</v>
      </c>
      <c r="M975" s="5">
        <v>181296.15</v>
      </c>
      <c r="N975" s="5">
        <v>181296.15</v>
      </c>
      <c r="O975" s="5">
        <v>181296.15</v>
      </c>
      <c r="P975" s="5"/>
      <c r="Q975" s="16">
        <v>0</v>
      </c>
      <c r="R975" s="5"/>
      <c r="S975" s="17">
        <v>43735</v>
      </c>
      <c r="T975" s="17">
        <v>43735</v>
      </c>
      <c r="U975" s="17">
        <v>43885</v>
      </c>
      <c r="V975" s="17">
        <v>43885</v>
      </c>
      <c r="W975" s="17">
        <v>43735</v>
      </c>
      <c r="X975" s="17">
        <v>43735</v>
      </c>
      <c r="Y975" t="s">
        <v>1140</v>
      </c>
      <c r="Z975" t="s">
        <v>827</v>
      </c>
      <c r="AA975" t="s">
        <v>1000</v>
      </c>
      <c r="AC975" s="16">
        <v>1</v>
      </c>
      <c r="AD975" t="s">
        <v>861</v>
      </c>
      <c r="AE975" t="s">
        <v>1532</v>
      </c>
      <c r="AF975" t="s">
        <v>750</v>
      </c>
      <c r="AG975" t="s">
        <v>1515</v>
      </c>
      <c r="AH975" t="s">
        <v>1318</v>
      </c>
      <c r="AI975" t="s">
        <v>1319</v>
      </c>
      <c r="AJ975" t="s">
        <v>978</v>
      </c>
      <c r="AK975" t="s">
        <v>1516</v>
      </c>
      <c r="AL975" t="s">
        <v>1340</v>
      </c>
      <c r="AM975" t="s">
        <v>531</v>
      </c>
      <c r="AP975" t="s">
        <v>966</v>
      </c>
      <c r="AQ975" t="s">
        <v>967</v>
      </c>
      <c r="AR975" t="s">
        <v>968</v>
      </c>
      <c r="AS975" t="s">
        <v>969</v>
      </c>
      <c r="AT975" t="s">
        <v>970</v>
      </c>
      <c r="AU975" t="s">
        <v>4232</v>
      </c>
    </row>
    <row r="976" spans="2:47" ht="11" outlineLevel="1" x14ac:dyDescent="0.15">
      <c r="B976" t="s">
        <v>4233</v>
      </c>
      <c r="C976" t="s">
        <v>4234</v>
      </c>
      <c r="G976" t="s">
        <v>1140</v>
      </c>
      <c r="H976" t="s">
        <v>1141</v>
      </c>
      <c r="I976" t="s">
        <v>957</v>
      </c>
      <c r="J976" t="s">
        <v>4190</v>
      </c>
      <c r="K976" t="s">
        <v>4191</v>
      </c>
      <c r="L976" t="s">
        <v>4190</v>
      </c>
      <c r="M976" s="5">
        <v>181104.3</v>
      </c>
      <c r="N976" s="5">
        <v>181104.3</v>
      </c>
      <c r="O976" s="5">
        <v>181104.3</v>
      </c>
      <c r="P976" s="5"/>
      <c r="Q976" s="16">
        <v>0</v>
      </c>
      <c r="R976" s="5"/>
      <c r="S976" s="17">
        <v>45043</v>
      </c>
      <c r="T976" s="17">
        <v>44998</v>
      </c>
      <c r="U976" s="17">
        <v>45043</v>
      </c>
      <c r="V976" s="17">
        <v>45043</v>
      </c>
      <c r="W976" s="17">
        <v>45043</v>
      </c>
      <c r="X976" s="17">
        <v>45043</v>
      </c>
      <c r="Y976" t="s">
        <v>984</v>
      </c>
      <c r="Z976" t="s">
        <v>804</v>
      </c>
      <c r="AA976" t="s">
        <v>1000</v>
      </c>
      <c r="AC976" s="16">
        <v>1</v>
      </c>
      <c r="AD976" t="s">
        <v>4192</v>
      </c>
      <c r="AE976" t="s">
        <v>4193</v>
      </c>
      <c r="AF976" t="s">
        <v>750</v>
      </c>
      <c r="AG976" t="s">
        <v>1515</v>
      </c>
      <c r="AH976" t="s">
        <v>1202</v>
      </c>
      <c r="AI976" t="s">
        <v>1203</v>
      </c>
      <c r="AJ976" t="s">
        <v>978</v>
      </c>
      <c r="AK976" t="s">
        <v>1516</v>
      </c>
      <c r="AL976" t="s">
        <v>1340</v>
      </c>
      <c r="AM976" t="s">
        <v>531</v>
      </c>
      <c r="AP976" t="s">
        <v>966</v>
      </c>
      <c r="AQ976" t="s">
        <v>967</v>
      </c>
      <c r="AR976" t="s">
        <v>968</v>
      </c>
      <c r="AS976" t="s">
        <v>969</v>
      </c>
      <c r="AT976" t="s">
        <v>970</v>
      </c>
      <c r="AU976" t="s">
        <v>4235</v>
      </c>
    </row>
    <row r="977" spans="2:47" ht="11" outlineLevel="1" x14ac:dyDescent="0.15">
      <c r="B977" t="s">
        <v>4236</v>
      </c>
      <c r="C977" t="s">
        <v>2410</v>
      </c>
      <c r="D977" t="s">
        <v>304</v>
      </c>
      <c r="E977" t="s">
        <v>835</v>
      </c>
      <c r="F977" t="s">
        <v>798</v>
      </c>
      <c r="G977" t="s">
        <v>984</v>
      </c>
      <c r="H977" t="s">
        <v>985</v>
      </c>
      <c r="I977" t="s">
        <v>957</v>
      </c>
      <c r="J977" t="s">
        <v>660</v>
      </c>
      <c r="K977" t="s">
        <v>1702</v>
      </c>
      <c r="L977" t="s">
        <v>1703</v>
      </c>
      <c r="M977" s="5">
        <v>180365.18</v>
      </c>
      <c r="N977" s="5">
        <v>180365.18</v>
      </c>
      <c r="O977" s="5">
        <v>180365.18</v>
      </c>
      <c r="P977" s="5"/>
      <c r="Q977" s="16">
        <v>0</v>
      </c>
      <c r="R977" s="5"/>
      <c r="S977" s="17">
        <v>42481</v>
      </c>
      <c r="T977" s="17">
        <v>42480</v>
      </c>
      <c r="U977" s="17">
        <v>42569</v>
      </c>
      <c r="V977" s="17">
        <v>42569</v>
      </c>
      <c r="W977" s="17">
        <v>42481</v>
      </c>
      <c r="X977" s="17">
        <v>42801</v>
      </c>
      <c r="Y977" t="s">
        <v>1178</v>
      </c>
      <c r="Z977" t="s">
        <v>825</v>
      </c>
      <c r="AA977" t="s">
        <v>1179</v>
      </c>
      <c r="AC977" s="16">
        <v>1</v>
      </c>
      <c r="AD977" t="s">
        <v>795</v>
      </c>
      <c r="AE977" t="s">
        <v>961</v>
      </c>
      <c r="AF977" t="s">
        <v>740</v>
      </c>
      <c r="AG977" t="s">
        <v>1036</v>
      </c>
      <c r="AJ977" t="s">
        <v>963</v>
      </c>
      <c r="AK977" t="s">
        <v>964</v>
      </c>
      <c r="AL977" t="s">
        <v>965</v>
      </c>
      <c r="AM977" t="s">
        <v>456</v>
      </c>
      <c r="AP977" t="s">
        <v>966</v>
      </c>
      <c r="AQ977" t="s">
        <v>967</v>
      </c>
      <c r="AR977" t="s">
        <v>968</v>
      </c>
      <c r="AS977" t="s">
        <v>969</v>
      </c>
      <c r="AT977" t="s">
        <v>970</v>
      </c>
      <c r="AU977" t="s">
        <v>4237</v>
      </c>
    </row>
    <row r="978" spans="2:47" ht="11" outlineLevel="1" x14ac:dyDescent="0.15">
      <c r="B978" t="s">
        <v>4238</v>
      </c>
      <c r="C978" t="s">
        <v>4239</v>
      </c>
      <c r="G978" t="s">
        <v>1140</v>
      </c>
      <c r="H978" t="s">
        <v>1141</v>
      </c>
      <c r="I978" t="s">
        <v>957</v>
      </c>
      <c r="J978" t="s">
        <v>3575</v>
      </c>
      <c r="K978" t="s">
        <v>3576</v>
      </c>
      <c r="L978" t="s">
        <v>3575</v>
      </c>
      <c r="M978" s="5">
        <v>179805.94</v>
      </c>
      <c r="N978" s="5">
        <v>179805.94</v>
      </c>
      <c r="O978" s="5">
        <v>179805.94</v>
      </c>
      <c r="P978" s="5"/>
      <c r="Q978" s="16">
        <v>0</v>
      </c>
      <c r="R978" s="5"/>
      <c r="S978" s="17">
        <v>45987</v>
      </c>
      <c r="T978" s="17">
        <v>45987</v>
      </c>
      <c r="U978" s="17">
        <v>46105</v>
      </c>
      <c r="V978" s="17">
        <v>46105</v>
      </c>
      <c r="W978" s="17">
        <v>45987</v>
      </c>
      <c r="X978" s="17">
        <v>45987</v>
      </c>
      <c r="Y978" t="s">
        <v>1178</v>
      </c>
      <c r="Z978" t="s">
        <v>825</v>
      </c>
      <c r="AA978" t="s">
        <v>1179</v>
      </c>
      <c r="AC978" s="16">
        <v>2</v>
      </c>
      <c r="AD978" t="s">
        <v>795</v>
      </c>
      <c r="AE978" t="s">
        <v>961</v>
      </c>
      <c r="AF978" t="s">
        <v>2658</v>
      </c>
      <c r="AG978" t="s">
        <v>2659</v>
      </c>
      <c r="AJ978" t="s">
        <v>963</v>
      </c>
      <c r="AK978" t="s">
        <v>964</v>
      </c>
      <c r="AL978" t="s">
        <v>1340</v>
      </c>
      <c r="AM978" t="s">
        <v>531</v>
      </c>
      <c r="AP978" t="s">
        <v>966</v>
      </c>
      <c r="AQ978" t="s">
        <v>967</v>
      </c>
      <c r="AR978" t="s">
        <v>968</v>
      </c>
      <c r="AS978" t="s">
        <v>969</v>
      </c>
      <c r="AT978" t="s">
        <v>970</v>
      </c>
      <c r="AU978" t="s">
        <v>4240</v>
      </c>
    </row>
    <row r="979" spans="2:47" ht="11" outlineLevel="1" x14ac:dyDescent="0.15">
      <c r="B979" t="s">
        <v>4241</v>
      </c>
      <c r="C979" t="s">
        <v>4242</v>
      </c>
      <c r="G979" t="s">
        <v>955</v>
      </c>
      <c r="H979" t="s">
        <v>956</v>
      </c>
      <c r="I979" t="s">
        <v>957</v>
      </c>
      <c r="J979" t="s">
        <v>685</v>
      </c>
      <c r="K979" t="s">
        <v>2058</v>
      </c>
      <c r="L979" t="s">
        <v>685</v>
      </c>
      <c r="M979" s="5">
        <v>179381.55</v>
      </c>
      <c r="N979" s="5">
        <v>179381.55</v>
      </c>
      <c r="O979" s="5">
        <v>179381.55</v>
      </c>
      <c r="P979" s="5"/>
      <c r="Q979" s="16">
        <v>0</v>
      </c>
      <c r="R979" s="5"/>
      <c r="S979" s="17">
        <v>45799</v>
      </c>
      <c r="T979" s="17">
        <v>45798</v>
      </c>
      <c r="U979" s="17">
        <v>45826</v>
      </c>
      <c r="V979" s="17">
        <v>45826</v>
      </c>
      <c r="W979" s="17">
        <v>45799</v>
      </c>
      <c r="X979" s="17">
        <v>45799</v>
      </c>
      <c r="Y979" t="s">
        <v>984</v>
      </c>
      <c r="Z979" t="s">
        <v>804</v>
      </c>
      <c r="AA979" t="s">
        <v>1000</v>
      </c>
      <c r="AC979" s="16">
        <v>1</v>
      </c>
      <c r="AD979" t="s">
        <v>795</v>
      </c>
      <c r="AE979" t="s">
        <v>961</v>
      </c>
      <c r="AF979" t="s">
        <v>748</v>
      </c>
      <c r="AG979" t="s">
        <v>1057</v>
      </c>
      <c r="AJ979" t="s">
        <v>963</v>
      </c>
      <c r="AK979" t="s">
        <v>964</v>
      </c>
      <c r="AL979" t="s">
        <v>965</v>
      </c>
      <c r="AM979" t="s">
        <v>575</v>
      </c>
      <c r="AP979" t="s">
        <v>966</v>
      </c>
      <c r="AQ979" t="s">
        <v>967</v>
      </c>
      <c r="AR979" t="s">
        <v>968</v>
      </c>
      <c r="AS979" t="s">
        <v>969</v>
      </c>
      <c r="AT979" t="s">
        <v>970</v>
      </c>
      <c r="AU979" t="s">
        <v>4243</v>
      </c>
    </row>
    <row r="980" spans="2:47" ht="11" outlineLevel="1" x14ac:dyDescent="0.15">
      <c r="B980" t="s">
        <v>4244</v>
      </c>
      <c r="C980" t="s">
        <v>4245</v>
      </c>
      <c r="G980" t="s">
        <v>1140</v>
      </c>
      <c r="H980" t="s">
        <v>1141</v>
      </c>
      <c r="I980" t="s">
        <v>957</v>
      </c>
      <c r="J980" t="s">
        <v>4246</v>
      </c>
      <c r="K980" t="s">
        <v>4247</v>
      </c>
      <c r="L980" t="s">
        <v>675</v>
      </c>
      <c r="M980" s="5">
        <v>179218.45</v>
      </c>
      <c r="N980" s="5">
        <v>179218.45</v>
      </c>
      <c r="O980" s="5">
        <v>184138.45</v>
      </c>
      <c r="P980" s="5">
        <v>161652.70000000001</v>
      </c>
      <c r="Q980" s="16">
        <v>0</v>
      </c>
      <c r="R980" s="5"/>
      <c r="S980" s="17">
        <v>44707</v>
      </c>
      <c r="T980" s="17">
        <v>44712</v>
      </c>
      <c r="U980" s="17">
        <v>44765</v>
      </c>
      <c r="V980" s="17">
        <v>44765</v>
      </c>
      <c r="W980" s="17">
        <v>44707</v>
      </c>
      <c r="X980" s="17">
        <v>44825</v>
      </c>
      <c r="Y980" t="s">
        <v>1178</v>
      </c>
      <c r="Z980" t="s">
        <v>825</v>
      </c>
      <c r="AA980" t="s">
        <v>1179</v>
      </c>
      <c r="AC980" s="16">
        <v>1</v>
      </c>
      <c r="AD980" t="s">
        <v>795</v>
      </c>
      <c r="AE980" t="s">
        <v>961</v>
      </c>
      <c r="AF980" t="s">
        <v>740</v>
      </c>
      <c r="AG980" t="s">
        <v>1036</v>
      </c>
      <c r="AH980" t="s">
        <v>1058</v>
      </c>
      <c r="AI980" t="s">
        <v>1059</v>
      </c>
      <c r="AJ980" t="s">
        <v>978</v>
      </c>
      <c r="AK980" t="s">
        <v>964</v>
      </c>
      <c r="AL980" t="s">
        <v>1340</v>
      </c>
      <c r="AM980" t="s">
        <v>531</v>
      </c>
      <c r="AP980" t="s">
        <v>966</v>
      </c>
      <c r="AQ980" t="s">
        <v>967</v>
      </c>
      <c r="AR980" t="s">
        <v>968</v>
      </c>
      <c r="AS980" t="s">
        <v>969</v>
      </c>
      <c r="AT980" t="s">
        <v>970</v>
      </c>
      <c r="AU980" t="s">
        <v>4248</v>
      </c>
    </row>
    <row r="981" spans="2:47" ht="11" outlineLevel="1" x14ac:dyDescent="0.15">
      <c r="B981" t="s">
        <v>4249</v>
      </c>
      <c r="C981" t="s">
        <v>4250</v>
      </c>
      <c r="D981" t="s">
        <v>4251</v>
      </c>
      <c r="E981" t="s">
        <v>1599</v>
      </c>
      <c r="F981" t="s">
        <v>807</v>
      </c>
      <c r="G981" t="s">
        <v>984</v>
      </c>
      <c r="H981" t="s">
        <v>985</v>
      </c>
      <c r="I981" t="s">
        <v>957</v>
      </c>
      <c r="J981" t="s">
        <v>4252</v>
      </c>
      <c r="K981" t="s">
        <v>4253</v>
      </c>
      <c r="L981" t="s">
        <v>4252</v>
      </c>
      <c r="M981" s="5">
        <v>178995.28</v>
      </c>
      <c r="N981" s="5">
        <v>178995.28</v>
      </c>
      <c r="O981" s="5">
        <v>178995.28</v>
      </c>
      <c r="P981" s="5"/>
      <c r="Q981" s="16">
        <v>0</v>
      </c>
      <c r="R981" s="5"/>
      <c r="S981" s="17">
        <v>45552</v>
      </c>
      <c r="T981" s="17">
        <v>45553</v>
      </c>
      <c r="U981" s="17">
        <v>45716</v>
      </c>
      <c r="V981" s="17">
        <v>45897</v>
      </c>
      <c r="W981" s="17">
        <v>45552</v>
      </c>
      <c r="X981" s="17">
        <v>45552</v>
      </c>
      <c r="Y981" t="s">
        <v>959</v>
      </c>
      <c r="Z981" t="s">
        <v>796</v>
      </c>
      <c r="AA981" t="s">
        <v>1023</v>
      </c>
      <c r="AB981" t="s">
        <v>1289</v>
      </c>
      <c r="AC981" s="16">
        <v>2</v>
      </c>
      <c r="AD981" t="s">
        <v>803</v>
      </c>
      <c r="AE981" t="s">
        <v>974</v>
      </c>
      <c r="AF981" t="s">
        <v>757</v>
      </c>
      <c r="AG981" t="s">
        <v>1801</v>
      </c>
      <c r="AJ981" t="s">
        <v>963</v>
      </c>
      <c r="AK981" t="s">
        <v>1082</v>
      </c>
      <c r="AL981" t="s">
        <v>1340</v>
      </c>
      <c r="AM981" t="s">
        <v>531</v>
      </c>
      <c r="AP981" t="s">
        <v>966</v>
      </c>
      <c r="AQ981" t="s">
        <v>967</v>
      </c>
      <c r="AR981" t="s">
        <v>968</v>
      </c>
      <c r="AS981" t="s">
        <v>969</v>
      </c>
      <c r="AT981" t="s">
        <v>970</v>
      </c>
      <c r="AU981" t="s">
        <v>4254</v>
      </c>
    </row>
    <row r="982" spans="2:47" ht="11" outlineLevel="1" x14ac:dyDescent="0.15">
      <c r="B982" t="s">
        <v>4255</v>
      </c>
      <c r="C982" t="s">
        <v>4256</v>
      </c>
      <c r="D982" t="s">
        <v>177</v>
      </c>
      <c r="E982" t="s">
        <v>983</v>
      </c>
      <c r="F982" t="s">
        <v>798</v>
      </c>
      <c r="G982" t="s">
        <v>984</v>
      </c>
      <c r="H982" t="s">
        <v>985</v>
      </c>
      <c r="I982" t="s">
        <v>957</v>
      </c>
      <c r="J982" t="s">
        <v>638</v>
      </c>
      <c r="K982" t="s">
        <v>992</v>
      </c>
      <c r="L982" t="s">
        <v>638</v>
      </c>
      <c r="M982" s="5">
        <v>178682.59</v>
      </c>
      <c r="N982" s="5">
        <v>178682.59</v>
      </c>
      <c r="O982" s="5">
        <v>178682.59</v>
      </c>
      <c r="P982" s="5"/>
      <c r="Q982" s="16">
        <v>0</v>
      </c>
      <c r="R982" s="5"/>
      <c r="S982" s="17">
        <v>43968</v>
      </c>
      <c r="T982" s="17">
        <v>43968</v>
      </c>
      <c r="U982" s="17">
        <v>44000</v>
      </c>
      <c r="V982" s="17">
        <v>44000</v>
      </c>
      <c r="W982" s="17">
        <v>43968</v>
      </c>
      <c r="X982" s="17">
        <v>44039</v>
      </c>
      <c r="Y982" t="s">
        <v>959</v>
      </c>
      <c r="Z982" t="s">
        <v>796</v>
      </c>
      <c r="AA982" t="s">
        <v>960</v>
      </c>
      <c r="AC982" s="16"/>
      <c r="AD982" t="s">
        <v>795</v>
      </c>
      <c r="AE982" t="s">
        <v>961</v>
      </c>
      <c r="AF982" t="s">
        <v>744</v>
      </c>
      <c r="AG982" t="s">
        <v>1025</v>
      </c>
      <c r="AH982" t="s">
        <v>1193</v>
      </c>
      <c r="AI982" t="s">
        <v>1194</v>
      </c>
      <c r="AJ982" t="s">
        <v>978</v>
      </c>
      <c r="AK982" t="s">
        <v>964</v>
      </c>
      <c r="AL982" t="s">
        <v>965</v>
      </c>
      <c r="AM982" t="s">
        <v>531</v>
      </c>
      <c r="AP982" t="s">
        <v>966</v>
      </c>
      <c r="AQ982" t="s">
        <v>967</v>
      </c>
      <c r="AR982" t="s">
        <v>968</v>
      </c>
      <c r="AS982" t="s">
        <v>969</v>
      </c>
      <c r="AT982" t="s">
        <v>970</v>
      </c>
      <c r="AU982" t="s">
        <v>4257</v>
      </c>
    </row>
    <row r="983" spans="2:47" ht="11" outlineLevel="1" x14ac:dyDescent="0.15">
      <c r="B983" t="s">
        <v>4258</v>
      </c>
      <c r="C983" t="s">
        <v>4259</v>
      </c>
      <c r="G983" t="s">
        <v>1140</v>
      </c>
      <c r="H983" t="s">
        <v>1141</v>
      </c>
      <c r="I983" t="s">
        <v>957</v>
      </c>
      <c r="J983" t="s">
        <v>4260</v>
      </c>
      <c r="K983" t="s">
        <v>4261</v>
      </c>
      <c r="L983" t="s">
        <v>4260</v>
      </c>
      <c r="M983" s="5">
        <v>177905.87</v>
      </c>
      <c r="N983" s="5">
        <v>177905.87</v>
      </c>
      <c r="O983" s="5">
        <v>177905.87</v>
      </c>
      <c r="P983" s="5">
        <v>69630</v>
      </c>
      <c r="Q983" s="16">
        <v>0</v>
      </c>
      <c r="R983" s="5"/>
      <c r="S983" s="17">
        <v>45237</v>
      </c>
      <c r="T983" s="17">
        <v>45237</v>
      </c>
      <c r="U983" s="17">
        <v>45702</v>
      </c>
      <c r="V983" s="17">
        <v>45702</v>
      </c>
      <c r="W983" s="17">
        <v>45237</v>
      </c>
      <c r="X983" s="17">
        <v>45826</v>
      </c>
      <c r="Y983" t="s">
        <v>1178</v>
      </c>
      <c r="Z983" t="s">
        <v>825</v>
      </c>
      <c r="AA983" t="s">
        <v>1179</v>
      </c>
      <c r="AC983" s="16">
        <v>1</v>
      </c>
      <c r="AD983" t="s">
        <v>795</v>
      </c>
      <c r="AE983" t="s">
        <v>961</v>
      </c>
      <c r="AF983" t="s">
        <v>750</v>
      </c>
      <c r="AG983" t="s">
        <v>1515</v>
      </c>
      <c r="AH983" t="s">
        <v>1058</v>
      </c>
      <c r="AI983" t="s">
        <v>1059</v>
      </c>
      <c r="AJ983" t="s">
        <v>978</v>
      </c>
      <c r="AK983" t="s">
        <v>1671</v>
      </c>
      <c r="AL983" t="s">
        <v>1340</v>
      </c>
      <c r="AM983" t="s">
        <v>531</v>
      </c>
      <c r="AP983" t="s">
        <v>966</v>
      </c>
      <c r="AQ983" t="s">
        <v>967</v>
      </c>
      <c r="AR983" t="s">
        <v>968</v>
      </c>
      <c r="AS983" t="s">
        <v>969</v>
      </c>
      <c r="AT983" t="s">
        <v>970</v>
      </c>
      <c r="AU983" t="s">
        <v>4262</v>
      </c>
    </row>
    <row r="984" spans="2:47" ht="11" outlineLevel="1" x14ac:dyDescent="0.15">
      <c r="B984" t="s">
        <v>4263</v>
      </c>
      <c r="C984" t="s">
        <v>1149</v>
      </c>
      <c r="D984" t="s">
        <v>4264</v>
      </c>
      <c r="E984" t="s">
        <v>983</v>
      </c>
      <c r="F984" t="s">
        <v>798</v>
      </c>
      <c r="G984" t="s">
        <v>984</v>
      </c>
      <c r="H984" t="s">
        <v>985</v>
      </c>
      <c r="I984" t="s">
        <v>957</v>
      </c>
      <c r="J984" t="s">
        <v>3091</v>
      </c>
      <c r="K984" t="s">
        <v>3092</v>
      </c>
      <c r="L984" t="s">
        <v>3091</v>
      </c>
      <c r="M984" s="5">
        <v>177768.13</v>
      </c>
      <c r="N984" s="5">
        <v>177768.13</v>
      </c>
      <c r="O984" s="5">
        <v>177768.13</v>
      </c>
      <c r="P984" s="5"/>
      <c r="Q984" s="16">
        <v>0</v>
      </c>
      <c r="R984" s="5"/>
      <c r="S984" s="17">
        <v>41682</v>
      </c>
      <c r="T984" s="17">
        <v>41682</v>
      </c>
      <c r="U984" s="17">
        <v>42228</v>
      </c>
      <c r="V984" s="17">
        <v>42228</v>
      </c>
      <c r="W984" s="17">
        <v>41682</v>
      </c>
      <c r="X984" s="17">
        <v>44343</v>
      </c>
      <c r="Y984" t="s">
        <v>955</v>
      </c>
      <c r="Z984" t="s">
        <v>818</v>
      </c>
      <c r="AA984" t="s">
        <v>960</v>
      </c>
      <c r="AC984" s="16"/>
      <c r="AD984" t="s">
        <v>795</v>
      </c>
      <c r="AE984" t="s">
        <v>961</v>
      </c>
      <c r="AF984" t="s">
        <v>740</v>
      </c>
      <c r="AG984" t="s">
        <v>1036</v>
      </c>
      <c r="AJ984" t="s">
        <v>963</v>
      </c>
      <c r="AK984" t="s">
        <v>964</v>
      </c>
      <c r="AL984" t="s">
        <v>965</v>
      </c>
      <c r="AM984" t="s">
        <v>456</v>
      </c>
      <c r="AP984" t="s">
        <v>966</v>
      </c>
      <c r="AQ984" t="s">
        <v>967</v>
      </c>
      <c r="AR984" t="s">
        <v>968</v>
      </c>
      <c r="AS984" t="s">
        <v>969</v>
      </c>
      <c r="AT984" t="s">
        <v>970</v>
      </c>
      <c r="AU984" t="s">
        <v>4265</v>
      </c>
    </row>
    <row r="985" spans="2:47" ht="11" outlineLevel="1" x14ac:dyDescent="0.15">
      <c r="B985" t="s">
        <v>4266</v>
      </c>
      <c r="C985" t="s">
        <v>4267</v>
      </c>
      <c r="D985" t="s">
        <v>833</v>
      </c>
      <c r="E985" t="s">
        <v>1599</v>
      </c>
      <c r="F985" t="s">
        <v>807</v>
      </c>
      <c r="G985" t="s">
        <v>984</v>
      </c>
      <c r="H985" t="s">
        <v>985</v>
      </c>
      <c r="I985" t="s">
        <v>957</v>
      </c>
      <c r="J985" t="s">
        <v>624</v>
      </c>
      <c r="K985" t="s">
        <v>2918</v>
      </c>
      <c r="L985" t="s">
        <v>624</v>
      </c>
      <c r="M985" s="5">
        <v>177666.48</v>
      </c>
      <c r="N985" s="5">
        <v>177666.48</v>
      </c>
      <c r="O985" s="5">
        <v>177666.48</v>
      </c>
      <c r="P985" s="5"/>
      <c r="Q985" s="16">
        <v>0</v>
      </c>
      <c r="R985" s="5"/>
      <c r="S985" s="17">
        <v>42605</v>
      </c>
      <c r="T985" s="17">
        <v>42605</v>
      </c>
      <c r="U985" s="17">
        <v>42885</v>
      </c>
      <c r="V985" s="17">
        <v>42885</v>
      </c>
      <c r="W985" s="17">
        <v>42605</v>
      </c>
      <c r="X985" s="17">
        <v>42797</v>
      </c>
      <c r="Y985" t="s">
        <v>959</v>
      </c>
      <c r="Z985" t="s">
        <v>796</v>
      </c>
      <c r="AA985" t="s">
        <v>1023</v>
      </c>
      <c r="AB985" t="s">
        <v>1024</v>
      </c>
      <c r="AC985" s="16">
        <v>2</v>
      </c>
      <c r="AD985" t="s">
        <v>803</v>
      </c>
      <c r="AE985" t="s">
        <v>974</v>
      </c>
      <c r="AF985" t="s">
        <v>737</v>
      </c>
      <c r="AG985" t="s">
        <v>975</v>
      </c>
      <c r="AJ985" t="s">
        <v>963</v>
      </c>
      <c r="AK985" t="s">
        <v>979</v>
      </c>
      <c r="AL985" t="s">
        <v>965</v>
      </c>
      <c r="AM985" t="s">
        <v>531</v>
      </c>
      <c r="AP985" t="s">
        <v>966</v>
      </c>
      <c r="AQ985" t="s">
        <v>967</v>
      </c>
      <c r="AR985" t="s">
        <v>968</v>
      </c>
      <c r="AS985" t="s">
        <v>969</v>
      </c>
      <c r="AT985" t="s">
        <v>970</v>
      </c>
      <c r="AU985" t="s">
        <v>4268</v>
      </c>
    </row>
    <row r="986" spans="2:47" ht="11" outlineLevel="1" x14ac:dyDescent="0.15">
      <c r="B986" t="s">
        <v>4269</v>
      </c>
      <c r="C986" t="s">
        <v>1629</v>
      </c>
      <c r="D986" t="s">
        <v>188</v>
      </c>
      <c r="E986" t="s">
        <v>983</v>
      </c>
      <c r="F986" t="s">
        <v>798</v>
      </c>
      <c r="G986" t="s">
        <v>984</v>
      </c>
      <c r="H986" t="s">
        <v>985</v>
      </c>
      <c r="I986" t="s">
        <v>957</v>
      </c>
      <c r="J986" t="s">
        <v>644</v>
      </c>
      <c r="K986" t="s">
        <v>1926</v>
      </c>
      <c r="L986" t="s">
        <v>1927</v>
      </c>
      <c r="M986" s="5">
        <v>177052</v>
      </c>
      <c r="N986" s="5">
        <v>177052</v>
      </c>
      <c r="O986" s="5">
        <v>177052</v>
      </c>
      <c r="P986" s="5"/>
      <c r="Q986" s="16">
        <v>0</v>
      </c>
      <c r="R986" s="5"/>
      <c r="S986" s="17">
        <v>41911</v>
      </c>
      <c r="T986" s="17">
        <v>41909</v>
      </c>
      <c r="U986" s="17">
        <v>42337</v>
      </c>
      <c r="V986" s="17">
        <v>42337</v>
      </c>
      <c r="W986" s="17">
        <v>41911</v>
      </c>
      <c r="X986" s="17">
        <v>42262</v>
      </c>
      <c r="Y986" t="s">
        <v>984</v>
      </c>
      <c r="Z986" t="s">
        <v>804</v>
      </c>
      <c r="AA986" t="s">
        <v>1000</v>
      </c>
      <c r="AC986" s="16">
        <v>1</v>
      </c>
      <c r="AD986" t="s">
        <v>803</v>
      </c>
      <c r="AE986" t="s">
        <v>974</v>
      </c>
      <c r="AF986" t="s">
        <v>738</v>
      </c>
      <c r="AG986" t="s">
        <v>988</v>
      </c>
      <c r="AJ986" t="s">
        <v>963</v>
      </c>
      <c r="AK986" t="s">
        <v>1928</v>
      </c>
      <c r="AL986" t="s">
        <v>965</v>
      </c>
      <c r="AM986" t="s">
        <v>645</v>
      </c>
      <c r="AP986" t="s">
        <v>966</v>
      </c>
      <c r="AQ986" t="s">
        <v>967</v>
      </c>
      <c r="AR986" t="s">
        <v>968</v>
      </c>
      <c r="AS986" t="s">
        <v>969</v>
      </c>
      <c r="AT986" t="s">
        <v>970</v>
      </c>
      <c r="AU986" t="s">
        <v>4270</v>
      </c>
    </row>
    <row r="987" spans="2:47" ht="11" outlineLevel="1" x14ac:dyDescent="0.15">
      <c r="B987" t="s">
        <v>4271</v>
      </c>
      <c r="C987" t="s">
        <v>4272</v>
      </c>
      <c r="G987" t="s">
        <v>1140</v>
      </c>
      <c r="H987" t="s">
        <v>1141</v>
      </c>
      <c r="I987" t="s">
        <v>957</v>
      </c>
      <c r="J987" t="s">
        <v>3669</v>
      </c>
      <c r="K987" t="s">
        <v>3670</v>
      </c>
      <c r="L987" t="s">
        <v>1927</v>
      </c>
      <c r="M987" s="5">
        <v>176364</v>
      </c>
      <c r="N987" s="5">
        <v>176364</v>
      </c>
      <c r="O987" s="5">
        <v>176364</v>
      </c>
      <c r="P987" s="5"/>
      <c r="Q987" s="16">
        <v>0</v>
      </c>
      <c r="R987" s="5"/>
      <c r="S987" s="17">
        <v>44812</v>
      </c>
      <c r="T987" s="17">
        <v>44813</v>
      </c>
      <c r="U987" s="17">
        <v>45216</v>
      </c>
      <c r="V987" s="17">
        <v>45216</v>
      </c>
      <c r="W987" s="17">
        <v>44812</v>
      </c>
      <c r="X987" s="17">
        <v>45194</v>
      </c>
      <c r="Y987" t="s">
        <v>1178</v>
      </c>
      <c r="Z987" t="s">
        <v>825</v>
      </c>
      <c r="AA987" t="s">
        <v>1179</v>
      </c>
      <c r="AC987" s="16">
        <v>4</v>
      </c>
      <c r="AD987" t="s">
        <v>795</v>
      </c>
      <c r="AE987" t="s">
        <v>961</v>
      </c>
      <c r="AF987" t="s">
        <v>4273</v>
      </c>
      <c r="AG987" t="s">
        <v>4274</v>
      </c>
      <c r="AJ987" t="s">
        <v>963</v>
      </c>
      <c r="AK987" t="s">
        <v>964</v>
      </c>
      <c r="AL987" t="s">
        <v>1340</v>
      </c>
      <c r="AM987" t="s">
        <v>645</v>
      </c>
      <c r="AP987" t="s">
        <v>966</v>
      </c>
      <c r="AQ987" t="s">
        <v>967</v>
      </c>
      <c r="AR987" t="s">
        <v>968</v>
      </c>
      <c r="AS987" t="s">
        <v>969</v>
      </c>
      <c r="AT987" t="s">
        <v>970</v>
      </c>
      <c r="AU987" t="s">
        <v>4275</v>
      </c>
    </row>
    <row r="988" spans="2:47" ht="11" outlineLevel="1" x14ac:dyDescent="0.15">
      <c r="B988" t="s">
        <v>4276</v>
      </c>
      <c r="C988" t="s">
        <v>4277</v>
      </c>
      <c r="G988" t="s">
        <v>1140</v>
      </c>
      <c r="H988" t="s">
        <v>1141</v>
      </c>
      <c r="I988" t="s">
        <v>957</v>
      </c>
      <c r="J988" t="s">
        <v>2172</v>
      </c>
      <c r="K988" t="s">
        <v>2173</v>
      </c>
      <c r="L988" t="s">
        <v>3312</v>
      </c>
      <c r="M988" s="5">
        <v>176189.21</v>
      </c>
      <c r="N988" s="5">
        <v>176189.21</v>
      </c>
      <c r="O988" s="5">
        <v>176189.21</v>
      </c>
      <c r="P988" s="5"/>
      <c r="Q988" s="16">
        <v>0</v>
      </c>
      <c r="R988" s="5"/>
      <c r="S988" s="17">
        <v>44659</v>
      </c>
      <c r="T988" s="17">
        <v>44659</v>
      </c>
      <c r="U988" s="17">
        <v>44792</v>
      </c>
      <c r="V988" s="17">
        <v>44792</v>
      </c>
      <c r="W988" s="17">
        <v>44659</v>
      </c>
      <c r="X988" s="17">
        <v>44789</v>
      </c>
      <c r="Y988" t="s">
        <v>1178</v>
      </c>
      <c r="Z988" t="s">
        <v>825</v>
      </c>
      <c r="AA988" t="s">
        <v>1179</v>
      </c>
      <c r="AC988" s="16">
        <v>2</v>
      </c>
      <c r="AD988" t="s">
        <v>795</v>
      </c>
      <c r="AE988" t="s">
        <v>961</v>
      </c>
      <c r="AF988" t="s">
        <v>740</v>
      </c>
      <c r="AG988" t="s">
        <v>1036</v>
      </c>
      <c r="AH988" t="s">
        <v>1202</v>
      </c>
      <c r="AI988" t="s">
        <v>1203</v>
      </c>
      <c r="AJ988" t="s">
        <v>978</v>
      </c>
      <c r="AK988" t="s">
        <v>964</v>
      </c>
      <c r="AL988" t="s">
        <v>965</v>
      </c>
      <c r="AM988" t="s">
        <v>531</v>
      </c>
      <c r="AP988" t="s">
        <v>966</v>
      </c>
      <c r="AQ988" t="s">
        <v>967</v>
      </c>
      <c r="AR988" t="s">
        <v>968</v>
      </c>
      <c r="AS988" t="s">
        <v>969</v>
      </c>
      <c r="AT988" t="s">
        <v>970</v>
      </c>
      <c r="AU988" t="s">
        <v>4278</v>
      </c>
    </row>
    <row r="989" spans="2:47" ht="11" outlineLevel="1" x14ac:dyDescent="0.15">
      <c r="B989" t="s">
        <v>4279</v>
      </c>
      <c r="C989" t="s">
        <v>4280</v>
      </c>
      <c r="D989" t="s">
        <v>3473</v>
      </c>
      <c r="E989" t="s">
        <v>854</v>
      </c>
      <c r="F989" t="s">
        <v>798</v>
      </c>
      <c r="G989" t="s">
        <v>959</v>
      </c>
      <c r="H989" t="s">
        <v>1903</v>
      </c>
      <c r="I989" t="s">
        <v>957</v>
      </c>
      <c r="J989" t="s">
        <v>3474</v>
      </c>
      <c r="K989" t="s">
        <v>3475</v>
      </c>
      <c r="L989" t="s">
        <v>3474</v>
      </c>
      <c r="M989" s="5">
        <v>175917.06</v>
      </c>
      <c r="N989" s="5">
        <v>175917.06</v>
      </c>
      <c r="O989" s="5">
        <v>175917.06</v>
      </c>
      <c r="P989" s="5">
        <v>175917.06</v>
      </c>
      <c r="Q989" s="16">
        <v>0</v>
      </c>
      <c r="R989" s="5"/>
      <c r="S989" s="17">
        <v>43971</v>
      </c>
      <c r="T989" s="17">
        <v>44002</v>
      </c>
      <c r="U989" s="17">
        <v>44065</v>
      </c>
      <c r="V989" s="17">
        <v>44065</v>
      </c>
      <c r="W989" s="17">
        <v>43971</v>
      </c>
      <c r="X989" s="17">
        <v>44509</v>
      </c>
      <c r="Y989" t="s">
        <v>1178</v>
      </c>
      <c r="Z989" t="s">
        <v>825</v>
      </c>
      <c r="AA989" t="s">
        <v>1179</v>
      </c>
      <c r="AC989" s="16">
        <v>1</v>
      </c>
      <c r="AD989" t="s">
        <v>795</v>
      </c>
      <c r="AE989" t="s">
        <v>961</v>
      </c>
      <c r="AF989" t="s">
        <v>740</v>
      </c>
      <c r="AG989" t="s">
        <v>1036</v>
      </c>
      <c r="AH989" t="s">
        <v>1058</v>
      </c>
      <c r="AI989" t="s">
        <v>1059</v>
      </c>
      <c r="AJ989" t="s">
        <v>978</v>
      </c>
      <c r="AK989" t="s">
        <v>964</v>
      </c>
      <c r="AL989" t="s">
        <v>965</v>
      </c>
      <c r="AM989" t="s">
        <v>531</v>
      </c>
      <c r="AP989" t="s">
        <v>966</v>
      </c>
      <c r="AQ989" t="s">
        <v>967</v>
      </c>
      <c r="AR989" t="s">
        <v>968</v>
      </c>
      <c r="AS989" t="s">
        <v>969</v>
      </c>
      <c r="AT989" t="s">
        <v>970</v>
      </c>
      <c r="AU989" t="s">
        <v>4281</v>
      </c>
    </row>
    <row r="990" spans="2:47" ht="11" outlineLevel="1" x14ac:dyDescent="0.15">
      <c r="B990" t="s">
        <v>4282</v>
      </c>
      <c r="C990" t="s">
        <v>4283</v>
      </c>
      <c r="D990" t="s">
        <v>310</v>
      </c>
      <c r="E990" t="s">
        <v>854</v>
      </c>
      <c r="F990" t="s">
        <v>807</v>
      </c>
      <c r="G990" t="s">
        <v>959</v>
      </c>
      <c r="H990" t="s">
        <v>1903</v>
      </c>
      <c r="I990" t="s">
        <v>957</v>
      </c>
      <c r="J990" t="s">
        <v>688</v>
      </c>
      <c r="K990" t="s">
        <v>2790</v>
      </c>
      <c r="L990" t="s">
        <v>688</v>
      </c>
      <c r="M990" s="5">
        <v>175761.88</v>
      </c>
      <c r="N990" s="5">
        <v>175761.88</v>
      </c>
      <c r="O990" s="5">
        <v>175761.88</v>
      </c>
      <c r="P990" s="5"/>
      <c r="Q990" s="16">
        <v>0</v>
      </c>
      <c r="R990" s="5"/>
      <c r="S990" s="17">
        <v>45106</v>
      </c>
      <c r="T990" s="17">
        <v>45106</v>
      </c>
      <c r="U990" s="17">
        <v>45288</v>
      </c>
      <c r="V990" s="17">
        <v>45288</v>
      </c>
      <c r="W990" s="17">
        <v>45106</v>
      </c>
      <c r="X990" s="17">
        <v>45106</v>
      </c>
      <c r="Y990" t="s">
        <v>1178</v>
      </c>
      <c r="Z990" t="s">
        <v>825</v>
      </c>
      <c r="AA990" t="s">
        <v>1179</v>
      </c>
      <c r="AC990" s="16">
        <v>1</v>
      </c>
      <c r="AD990" t="s">
        <v>795</v>
      </c>
      <c r="AE990" t="s">
        <v>961</v>
      </c>
      <c r="AF990" t="s">
        <v>740</v>
      </c>
      <c r="AG990" t="s">
        <v>1036</v>
      </c>
      <c r="AH990" t="s">
        <v>1058</v>
      </c>
      <c r="AI990" t="s">
        <v>1059</v>
      </c>
      <c r="AJ990" t="s">
        <v>978</v>
      </c>
      <c r="AK990" t="s">
        <v>964</v>
      </c>
      <c r="AL990" t="s">
        <v>965</v>
      </c>
      <c r="AM990" t="s">
        <v>531</v>
      </c>
      <c r="AP990" t="s">
        <v>966</v>
      </c>
      <c r="AQ990" t="s">
        <v>967</v>
      </c>
      <c r="AR990" t="s">
        <v>968</v>
      </c>
      <c r="AS990" t="s">
        <v>969</v>
      </c>
      <c r="AT990" t="s">
        <v>970</v>
      </c>
      <c r="AU990" t="s">
        <v>4284</v>
      </c>
    </row>
    <row r="991" spans="2:47" ht="11" outlineLevel="1" x14ac:dyDescent="0.15">
      <c r="B991" t="s">
        <v>4285</v>
      </c>
      <c r="C991" t="s">
        <v>4286</v>
      </c>
      <c r="D991" t="s">
        <v>177</v>
      </c>
      <c r="E991" t="s">
        <v>983</v>
      </c>
      <c r="F991" t="s">
        <v>798</v>
      </c>
      <c r="G991" t="s">
        <v>984</v>
      </c>
      <c r="H991" t="s">
        <v>985</v>
      </c>
      <c r="I991" t="s">
        <v>957</v>
      </c>
      <c r="J991" t="s">
        <v>638</v>
      </c>
      <c r="K991" t="s">
        <v>992</v>
      </c>
      <c r="L991" t="s">
        <v>638</v>
      </c>
      <c r="M991" s="5">
        <v>175620</v>
      </c>
      <c r="N991" s="5">
        <v>175620</v>
      </c>
      <c r="O991" s="5">
        <v>175620</v>
      </c>
      <c r="P991" s="5"/>
      <c r="Q991" s="16">
        <v>0</v>
      </c>
      <c r="R991" s="5"/>
      <c r="S991" s="17">
        <v>42499</v>
      </c>
      <c r="T991" s="17">
        <v>42499</v>
      </c>
      <c r="U991" s="17">
        <v>42551</v>
      </c>
      <c r="V991" s="17">
        <v>42551</v>
      </c>
      <c r="W991" s="17">
        <v>42499</v>
      </c>
      <c r="X991" s="17">
        <v>42649</v>
      </c>
      <c r="Y991" t="s">
        <v>959</v>
      </c>
      <c r="Z991" t="s">
        <v>796</v>
      </c>
      <c r="AA991" t="s">
        <v>960</v>
      </c>
      <c r="AC991" s="16">
        <v>1</v>
      </c>
      <c r="AD991" t="s">
        <v>795</v>
      </c>
      <c r="AE991" t="s">
        <v>961</v>
      </c>
      <c r="AF991" t="s">
        <v>739</v>
      </c>
      <c r="AG991" t="s">
        <v>993</v>
      </c>
      <c r="AJ991" t="s">
        <v>963</v>
      </c>
      <c r="AK991" t="s">
        <v>996</v>
      </c>
      <c r="AL991" t="s">
        <v>965</v>
      </c>
      <c r="AM991" t="s">
        <v>531</v>
      </c>
      <c r="AP991" t="s">
        <v>966</v>
      </c>
      <c r="AQ991" t="s">
        <v>967</v>
      </c>
      <c r="AR991" t="s">
        <v>968</v>
      </c>
      <c r="AS991" t="s">
        <v>969</v>
      </c>
      <c r="AT991" t="s">
        <v>970</v>
      </c>
      <c r="AU991" t="s">
        <v>4287</v>
      </c>
    </row>
    <row r="992" spans="2:47" ht="11" outlineLevel="1" x14ac:dyDescent="0.15">
      <c r="B992" t="s">
        <v>4288</v>
      </c>
      <c r="C992" t="s">
        <v>4289</v>
      </c>
      <c r="D992" t="s">
        <v>179</v>
      </c>
      <c r="E992" t="s">
        <v>983</v>
      </c>
      <c r="F992" t="s">
        <v>807</v>
      </c>
      <c r="G992" t="s">
        <v>984</v>
      </c>
      <c r="H992" t="s">
        <v>985</v>
      </c>
      <c r="I992" t="s">
        <v>957</v>
      </c>
      <c r="J992" t="s">
        <v>603</v>
      </c>
      <c r="K992" t="s">
        <v>1299</v>
      </c>
      <c r="L992" t="s">
        <v>603</v>
      </c>
      <c r="M992" s="5">
        <v>175541.22</v>
      </c>
      <c r="N992" s="5">
        <v>175541.22</v>
      </c>
      <c r="O992" s="5">
        <v>175541.22</v>
      </c>
      <c r="P992" s="5"/>
      <c r="Q992" s="16">
        <v>0</v>
      </c>
      <c r="R992" s="5"/>
      <c r="S992" s="17">
        <v>43643</v>
      </c>
      <c r="T992" s="17">
        <v>43643</v>
      </c>
      <c r="U992" s="17">
        <v>43755</v>
      </c>
      <c r="V992" s="17">
        <v>43755</v>
      </c>
      <c r="W992" s="17">
        <v>43643</v>
      </c>
      <c r="X992" s="17">
        <v>43791</v>
      </c>
      <c r="Y992" t="s">
        <v>955</v>
      </c>
      <c r="Z992" t="s">
        <v>818</v>
      </c>
      <c r="AA992" t="s">
        <v>1023</v>
      </c>
      <c r="AB992" t="s">
        <v>1024</v>
      </c>
      <c r="AC992" s="16">
        <v>2</v>
      </c>
      <c r="AD992" t="s">
        <v>795</v>
      </c>
      <c r="AE992" t="s">
        <v>961</v>
      </c>
      <c r="AF992" t="s">
        <v>739</v>
      </c>
      <c r="AG992" t="s">
        <v>993</v>
      </c>
      <c r="AH992" t="s">
        <v>1193</v>
      </c>
      <c r="AI992" t="s">
        <v>1194</v>
      </c>
      <c r="AJ992" t="s">
        <v>978</v>
      </c>
      <c r="AK992" t="s">
        <v>996</v>
      </c>
      <c r="AL992" t="s">
        <v>965</v>
      </c>
      <c r="AM992" t="s">
        <v>456</v>
      </c>
      <c r="AP992" t="s">
        <v>966</v>
      </c>
      <c r="AQ992" t="s">
        <v>967</v>
      </c>
      <c r="AR992" t="s">
        <v>968</v>
      </c>
      <c r="AS992" t="s">
        <v>969</v>
      </c>
      <c r="AT992" t="s">
        <v>970</v>
      </c>
      <c r="AU992" t="s">
        <v>4290</v>
      </c>
    </row>
    <row r="993" spans="2:47" ht="11" outlineLevel="1" x14ac:dyDescent="0.15">
      <c r="B993" t="s">
        <v>4291</v>
      </c>
      <c r="C993" t="s">
        <v>4292</v>
      </c>
      <c r="G993" t="s">
        <v>1140</v>
      </c>
      <c r="H993" t="s">
        <v>1141</v>
      </c>
      <c r="I993" t="s">
        <v>957</v>
      </c>
      <c r="J993" t="s">
        <v>2565</v>
      </c>
      <c r="K993" t="s">
        <v>2566</v>
      </c>
      <c r="L993" t="s">
        <v>2567</v>
      </c>
      <c r="M993" s="5">
        <v>175273.54</v>
      </c>
      <c r="N993" s="5">
        <v>175273.54</v>
      </c>
      <c r="O993" s="5">
        <v>175273.54</v>
      </c>
      <c r="P993" s="5"/>
      <c r="Q993" s="16">
        <v>0</v>
      </c>
      <c r="R993" s="5"/>
      <c r="S993" s="17">
        <v>42803</v>
      </c>
      <c r="T993" s="17">
        <v>42803</v>
      </c>
      <c r="U993" s="17">
        <v>42930</v>
      </c>
      <c r="V993" s="17">
        <v>42930</v>
      </c>
      <c r="W993" s="17">
        <v>42803</v>
      </c>
      <c r="X993" s="17">
        <v>42993</v>
      </c>
      <c r="Y993" t="s">
        <v>1178</v>
      </c>
      <c r="Z993" t="s">
        <v>825</v>
      </c>
      <c r="AA993" t="s">
        <v>1179</v>
      </c>
      <c r="AC993" s="16">
        <v>3</v>
      </c>
      <c r="AD993" t="s">
        <v>795</v>
      </c>
      <c r="AE993" t="s">
        <v>961</v>
      </c>
      <c r="AF993" t="s">
        <v>740</v>
      </c>
      <c r="AG993" t="s">
        <v>1036</v>
      </c>
      <c r="AJ993" t="s">
        <v>963</v>
      </c>
      <c r="AK993" t="s">
        <v>964</v>
      </c>
      <c r="AL993" t="s">
        <v>965</v>
      </c>
      <c r="AM993" t="s">
        <v>531</v>
      </c>
      <c r="AP993" t="s">
        <v>966</v>
      </c>
      <c r="AQ993" t="s">
        <v>967</v>
      </c>
      <c r="AR993" t="s">
        <v>968</v>
      </c>
      <c r="AS993" t="s">
        <v>969</v>
      </c>
      <c r="AT993" t="s">
        <v>970</v>
      </c>
      <c r="AU993" t="s">
        <v>4293</v>
      </c>
    </row>
    <row r="994" spans="2:47" ht="11" outlineLevel="1" x14ac:dyDescent="0.15">
      <c r="B994" t="s">
        <v>4294</v>
      </c>
      <c r="C994" t="s">
        <v>4295</v>
      </c>
      <c r="G994" t="s">
        <v>1140</v>
      </c>
      <c r="H994" t="s">
        <v>1141</v>
      </c>
      <c r="I994" t="s">
        <v>957</v>
      </c>
      <c r="J994" t="s">
        <v>4296</v>
      </c>
      <c r="K994" t="s">
        <v>4297</v>
      </c>
      <c r="L994" t="s">
        <v>4296</v>
      </c>
      <c r="M994" s="5">
        <v>175007.3</v>
      </c>
      <c r="N994" s="5">
        <v>175007.3</v>
      </c>
      <c r="O994" s="5">
        <v>175007.3</v>
      </c>
      <c r="P994" s="5"/>
      <c r="Q994" s="16">
        <v>0</v>
      </c>
      <c r="R994" s="5"/>
      <c r="S994" s="17">
        <v>44064</v>
      </c>
      <c r="T994" s="17">
        <v>44067</v>
      </c>
      <c r="U994" s="17">
        <v>44189</v>
      </c>
      <c r="V994" s="17">
        <v>44189</v>
      </c>
      <c r="W994" s="17">
        <v>44064</v>
      </c>
      <c r="X994" s="17">
        <v>44064</v>
      </c>
      <c r="Y994" t="s">
        <v>1178</v>
      </c>
      <c r="Z994" t="s">
        <v>825</v>
      </c>
      <c r="AA994" t="s">
        <v>1179</v>
      </c>
      <c r="AC994" s="16">
        <v>2</v>
      </c>
      <c r="AD994" t="s">
        <v>803</v>
      </c>
      <c r="AE994" t="s">
        <v>974</v>
      </c>
      <c r="AF994" t="s">
        <v>739</v>
      </c>
      <c r="AG994" t="s">
        <v>993</v>
      </c>
      <c r="AJ994" t="s">
        <v>963</v>
      </c>
      <c r="AK994" t="s">
        <v>1601</v>
      </c>
      <c r="AL994" t="s">
        <v>1340</v>
      </c>
      <c r="AM994" t="s">
        <v>456</v>
      </c>
      <c r="AP994" t="s">
        <v>966</v>
      </c>
      <c r="AQ994" t="s">
        <v>967</v>
      </c>
      <c r="AR994" t="s">
        <v>968</v>
      </c>
      <c r="AS994" t="s">
        <v>969</v>
      </c>
      <c r="AT994" t="s">
        <v>970</v>
      </c>
      <c r="AU994" t="s">
        <v>4298</v>
      </c>
    </row>
    <row r="995" spans="2:47" ht="11" outlineLevel="1" x14ac:dyDescent="0.15">
      <c r="B995" t="s">
        <v>4299</v>
      </c>
      <c r="C995" t="s">
        <v>4300</v>
      </c>
      <c r="G995" t="s">
        <v>1140</v>
      </c>
      <c r="H995" t="s">
        <v>1141</v>
      </c>
      <c r="I995" t="s">
        <v>957</v>
      </c>
      <c r="J995" t="s">
        <v>2198</v>
      </c>
      <c r="K995" t="s">
        <v>2199</v>
      </c>
      <c r="L995" t="s">
        <v>2200</v>
      </c>
      <c r="M995" s="5">
        <v>172984</v>
      </c>
      <c r="N995" s="5">
        <v>172984</v>
      </c>
      <c r="O995" s="5">
        <v>172984</v>
      </c>
      <c r="P995" s="5"/>
      <c r="Q995" s="16">
        <v>0</v>
      </c>
      <c r="R995" s="5"/>
      <c r="S995" s="17">
        <v>42170</v>
      </c>
      <c r="T995" s="17">
        <v>42170</v>
      </c>
      <c r="U995" s="17">
        <v>42201</v>
      </c>
      <c r="V995" s="17">
        <v>42201</v>
      </c>
      <c r="W995" s="17">
        <v>42170</v>
      </c>
      <c r="X995" s="17">
        <v>42193</v>
      </c>
      <c r="Y995" t="s">
        <v>1178</v>
      </c>
      <c r="Z995" t="s">
        <v>825</v>
      </c>
      <c r="AA995" t="s">
        <v>1179</v>
      </c>
      <c r="AC995" s="16">
        <v>2</v>
      </c>
      <c r="AD995" t="s">
        <v>795</v>
      </c>
      <c r="AE995" t="s">
        <v>961</v>
      </c>
      <c r="AF995" t="s">
        <v>740</v>
      </c>
      <c r="AG995" t="s">
        <v>1036</v>
      </c>
      <c r="AJ995" t="s">
        <v>963</v>
      </c>
      <c r="AK995" t="s">
        <v>964</v>
      </c>
      <c r="AL995" t="s">
        <v>965</v>
      </c>
      <c r="AM995" t="s">
        <v>531</v>
      </c>
      <c r="AP995" t="s">
        <v>966</v>
      </c>
      <c r="AQ995" t="s">
        <v>967</v>
      </c>
      <c r="AR995" t="s">
        <v>968</v>
      </c>
      <c r="AS995" t="s">
        <v>969</v>
      </c>
      <c r="AT995" t="s">
        <v>970</v>
      </c>
      <c r="AU995" t="s">
        <v>4301</v>
      </c>
    </row>
    <row r="996" spans="2:47" ht="11" outlineLevel="1" x14ac:dyDescent="0.15">
      <c r="B996" t="s">
        <v>4302</v>
      </c>
      <c r="C996" t="s">
        <v>4303</v>
      </c>
      <c r="G996" t="s">
        <v>1140</v>
      </c>
      <c r="H996" t="s">
        <v>1141</v>
      </c>
      <c r="I996" t="s">
        <v>957</v>
      </c>
      <c r="J996" t="s">
        <v>672</v>
      </c>
      <c r="K996" t="s">
        <v>1513</v>
      </c>
      <c r="L996" t="s">
        <v>672</v>
      </c>
      <c r="M996" s="5">
        <v>172172</v>
      </c>
      <c r="N996" s="5">
        <v>172172</v>
      </c>
      <c r="O996" s="5">
        <v>172172</v>
      </c>
      <c r="P996" s="5"/>
      <c r="Q996" s="16">
        <v>0</v>
      </c>
      <c r="R996" s="5"/>
      <c r="S996" s="17">
        <v>44547</v>
      </c>
      <c r="T996" s="17">
        <v>44547</v>
      </c>
      <c r="U996" s="17">
        <v>44841</v>
      </c>
      <c r="V996" s="17">
        <v>44841</v>
      </c>
      <c r="W996" s="17">
        <v>44547</v>
      </c>
      <c r="X996" s="17">
        <v>44547</v>
      </c>
      <c r="Y996" t="s">
        <v>1543</v>
      </c>
      <c r="Z996" t="s">
        <v>826</v>
      </c>
      <c r="AA996" t="s">
        <v>1179</v>
      </c>
      <c r="AC996" s="16">
        <v>1</v>
      </c>
      <c r="AD996" t="s">
        <v>3640</v>
      </c>
      <c r="AE996" t="s">
        <v>3641</v>
      </c>
      <c r="AF996" t="s">
        <v>750</v>
      </c>
      <c r="AG996" t="s">
        <v>1515</v>
      </c>
      <c r="AH996" t="s">
        <v>1058</v>
      </c>
      <c r="AI996" t="s">
        <v>1059</v>
      </c>
      <c r="AJ996" t="s">
        <v>978</v>
      </c>
      <c r="AK996" t="s">
        <v>1516</v>
      </c>
      <c r="AL996" t="s">
        <v>965</v>
      </c>
      <c r="AM996" t="s">
        <v>531</v>
      </c>
      <c r="AP996" t="s">
        <v>966</v>
      </c>
      <c r="AQ996" t="s">
        <v>967</v>
      </c>
      <c r="AR996" t="s">
        <v>968</v>
      </c>
      <c r="AS996" t="s">
        <v>969</v>
      </c>
      <c r="AT996" t="s">
        <v>970</v>
      </c>
      <c r="AU996" t="s">
        <v>4304</v>
      </c>
    </row>
    <row r="997" spans="2:47" ht="11" outlineLevel="1" x14ac:dyDescent="0.15">
      <c r="B997" t="s">
        <v>4305</v>
      </c>
      <c r="C997" t="s">
        <v>4306</v>
      </c>
      <c r="G997" t="s">
        <v>1140</v>
      </c>
      <c r="H997" t="s">
        <v>1141</v>
      </c>
      <c r="I997" t="s">
        <v>957</v>
      </c>
      <c r="J997" t="s">
        <v>682</v>
      </c>
      <c r="K997" t="s">
        <v>1729</v>
      </c>
      <c r="L997" t="s">
        <v>1703</v>
      </c>
      <c r="M997" s="5">
        <v>171870</v>
      </c>
      <c r="N997" s="5">
        <v>171870</v>
      </c>
      <c r="O997" s="5">
        <v>171870</v>
      </c>
      <c r="P997" s="5"/>
      <c r="Q997" s="16">
        <v>0</v>
      </c>
      <c r="R997" s="5"/>
      <c r="S997" s="17">
        <v>44210</v>
      </c>
      <c r="T997" s="17">
        <v>44210</v>
      </c>
      <c r="U997" s="17">
        <v>44286</v>
      </c>
      <c r="V997" s="17">
        <v>44286</v>
      </c>
      <c r="W997" s="17">
        <v>44210</v>
      </c>
      <c r="X997" s="17">
        <v>44210</v>
      </c>
      <c r="Y997" t="s">
        <v>1178</v>
      </c>
      <c r="Z997" t="s">
        <v>825</v>
      </c>
      <c r="AA997" t="s">
        <v>1179</v>
      </c>
      <c r="AC997" s="16">
        <v>1</v>
      </c>
      <c r="AD997" t="s">
        <v>795</v>
      </c>
      <c r="AE997" t="s">
        <v>961</v>
      </c>
      <c r="AF997" t="s">
        <v>740</v>
      </c>
      <c r="AG997" t="s">
        <v>1036</v>
      </c>
      <c r="AH997" t="s">
        <v>1058</v>
      </c>
      <c r="AI997" t="s">
        <v>1059</v>
      </c>
      <c r="AJ997" t="s">
        <v>978</v>
      </c>
      <c r="AK997" t="s">
        <v>964</v>
      </c>
      <c r="AL997" t="s">
        <v>965</v>
      </c>
      <c r="AM997" t="s">
        <v>531</v>
      </c>
      <c r="AP997" t="s">
        <v>966</v>
      </c>
      <c r="AQ997" t="s">
        <v>967</v>
      </c>
      <c r="AR997" t="s">
        <v>968</v>
      </c>
      <c r="AS997" t="s">
        <v>969</v>
      </c>
      <c r="AT997" t="s">
        <v>970</v>
      </c>
      <c r="AU997" t="s">
        <v>4307</v>
      </c>
    </row>
    <row r="998" spans="2:47" ht="11" outlineLevel="1" x14ac:dyDescent="0.15">
      <c r="B998" t="s">
        <v>4308</v>
      </c>
      <c r="C998" t="s">
        <v>4309</v>
      </c>
      <c r="G998" t="s">
        <v>1140</v>
      </c>
      <c r="H998" t="s">
        <v>1141</v>
      </c>
      <c r="I998" t="s">
        <v>957</v>
      </c>
      <c r="J998" t="s">
        <v>2656</v>
      </c>
      <c r="K998" t="s">
        <v>2657</v>
      </c>
      <c r="L998" t="s">
        <v>2656</v>
      </c>
      <c r="M998" s="5">
        <v>170800</v>
      </c>
      <c r="N998" s="5">
        <v>170800</v>
      </c>
      <c r="O998" s="5">
        <v>170800</v>
      </c>
      <c r="P998" s="5"/>
      <c r="Q998" s="16">
        <v>0</v>
      </c>
      <c r="R998" s="5"/>
      <c r="S998" s="17">
        <v>43549</v>
      </c>
      <c r="T998" s="17">
        <v>43549</v>
      </c>
      <c r="U998" s="17">
        <v>43616</v>
      </c>
      <c r="V998" s="17">
        <v>43616</v>
      </c>
      <c r="W998" s="17">
        <v>43549</v>
      </c>
      <c r="X998" s="17">
        <v>43549</v>
      </c>
      <c r="Y998" t="s">
        <v>1178</v>
      </c>
      <c r="Z998" t="s">
        <v>825</v>
      </c>
      <c r="AA998" t="s">
        <v>1179</v>
      </c>
      <c r="AC998" s="16">
        <v>1</v>
      </c>
      <c r="AD998" t="s">
        <v>795</v>
      </c>
      <c r="AE998" t="s">
        <v>961</v>
      </c>
      <c r="AF998" t="s">
        <v>748</v>
      </c>
      <c r="AG998" t="s">
        <v>1057</v>
      </c>
      <c r="AH998" t="s">
        <v>1058</v>
      </c>
      <c r="AI998" t="s">
        <v>1059</v>
      </c>
      <c r="AJ998" t="s">
        <v>978</v>
      </c>
      <c r="AK998" t="s">
        <v>964</v>
      </c>
      <c r="AL998" t="s">
        <v>965</v>
      </c>
      <c r="AM998" t="s">
        <v>531</v>
      </c>
      <c r="AP998" t="s">
        <v>966</v>
      </c>
      <c r="AQ998" t="s">
        <v>967</v>
      </c>
      <c r="AR998" t="s">
        <v>968</v>
      </c>
      <c r="AS998" t="s">
        <v>969</v>
      </c>
      <c r="AT998" t="s">
        <v>970</v>
      </c>
      <c r="AU998" t="s">
        <v>4310</v>
      </c>
    </row>
    <row r="999" spans="2:47" ht="11" outlineLevel="1" x14ac:dyDescent="0.15">
      <c r="B999" t="s">
        <v>4311</v>
      </c>
      <c r="C999" t="s">
        <v>4312</v>
      </c>
      <c r="G999" t="s">
        <v>1140</v>
      </c>
      <c r="H999" t="s">
        <v>1141</v>
      </c>
      <c r="I999" t="s">
        <v>957</v>
      </c>
      <c r="J999" t="s">
        <v>642</v>
      </c>
      <c r="K999" t="s">
        <v>1062</v>
      </c>
      <c r="L999" t="s">
        <v>642</v>
      </c>
      <c r="M999" s="5">
        <v>170556.64</v>
      </c>
      <c r="N999" s="5">
        <v>170556.64</v>
      </c>
      <c r="O999" s="5">
        <v>170556.64</v>
      </c>
      <c r="P999" s="5"/>
      <c r="Q999" s="16">
        <v>0</v>
      </c>
      <c r="R999" s="5"/>
      <c r="S999" s="17">
        <v>43913</v>
      </c>
      <c r="T999" s="17">
        <v>43917</v>
      </c>
      <c r="U999" s="17">
        <v>44012</v>
      </c>
      <c r="V999" s="17">
        <v>44012</v>
      </c>
      <c r="W999" s="17">
        <v>43913</v>
      </c>
      <c r="X999" s="17">
        <v>43951</v>
      </c>
      <c r="Y999" t="s">
        <v>1178</v>
      </c>
      <c r="Z999" t="s">
        <v>825</v>
      </c>
      <c r="AA999" t="s">
        <v>1179</v>
      </c>
      <c r="AC999" s="16">
        <v>1</v>
      </c>
      <c r="AD999" t="s">
        <v>795</v>
      </c>
      <c r="AE999" t="s">
        <v>961</v>
      </c>
      <c r="AF999" t="s">
        <v>740</v>
      </c>
      <c r="AG999" t="s">
        <v>1036</v>
      </c>
      <c r="AH999" t="s">
        <v>1058</v>
      </c>
      <c r="AI999" t="s">
        <v>1059</v>
      </c>
      <c r="AJ999" t="s">
        <v>978</v>
      </c>
      <c r="AK999" t="s">
        <v>964</v>
      </c>
      <c r="AL999" t="s">
        <v>965</v>
      </c>
      <c r="AM999" t="s">
        <v>531</v>
      </c>
      <c r="AP999" t="s">
        <v>966</v>
      </c>
      <c r="AQ999" t="s">
        <v>967</v>
      </c>
      <c r="AR999" t="s">
        <v>968</v>
      </c>
      <c r="AS999" t="s">
        <v>969</v>
      </c>
      <c r="AT999" t="s">
        <v>970</v>
      </c>
      <c r="AU999" t="s">
        <v>4313</v>
      </c>
    </row>
    <row r="1000" spans="2:47" ht="11" outlineLevel="1" x14ac:dyDescent="0.15">
      <c r="B1000" t="s">
        <v>4314</v>
      </c>
      <c r="C1000" t="s">
        <v>2109</v>
      </c>
      <c r="D1000" t="s">
        <v>209</v>
      </c>
      <c r="E1000" t="s">
        <v>983</v>
      </c>
      <c r="F1000" t="s">
        <v>807</v>
      </c>
      <c r="G1000" t="s">
        <v>984</v>
      </c>
      <c r="H1000" t="s">
        <v>985</v>
      </c>
      <c r="I1000" t="s">
        <v>957</v>
      </c>
      <c r="J1000" t="s">
        <v>603</v>
      </c>
      <c r="K1000" t="s">
        <v>1299</v>
      </c>
      <c r="L1000" t="s">
        <v>603</v>
      </c>
      <c r="M1000" s="5">
        <v>169345</v>
      </c>
      <c r="N1000" s="5">
        <v>169345</v>
      </c>
      <c r="O1000" s="5">
        <v>169345</v>
      </c>
      <c r="P1000" s="5"/>
      <c r="Q1000" s="16">
        <v>0</v>
      </c>
      <c r="R1000" s="5"/>
      <c r="S1000" s="17">
        <v>42079</v>
      </c>
      <c r="T1000" s="17">
        <v>42078</v>
      </c>
      <c r="U1000" s="17">
        <v>42174</v>
      </c>
      <c r="V1000" s="17">
        <v>42174</v>
      </c>
      <c r="W1000" s="17">
        <v>42079</v>
      </c>
      <c r="X1000" s="17">
        <v>42173</v>
      </c>
      <c r="Y1000" t="s">
        <v>955</v>
      </c>
      <c r="Z1000" t="s">
        <v>818</v>
      </c>
      <c r="AA1000" t="s">
        <v>1023</v>
      </c>
      <c r="AB1000" t="s">
        <v>1024</v>
      </c>
      <c r="AC1000" s="16">
        <v>3</v>
      </c>
      <c r="AD1000" t="s">
        <v>795</v>
      </c>
      <c r="AE1000" t="s">
        <v>961</v>
      </c>
      <c r="AF1000" t="s">
        <v>739</v>
      </c>
      <c r="AG1000" t="s">
        <v>993</v>
      </c>
      <c r="AJ1000" t="s">
        <v>963</v>
      </c>
      <c r="AK1000" t="s">
        <v>996</v>
      </c>
      <c r="AL1000" t="s">
        <v>965</v>
      </c>
      <c r="AM1000" t="s">
        <v>456</v>
      </c>
      <c r="AP1000" t="s">
        <v>966</v>
      </c>
      <c r="AQ1000" t="s">
        <v>967</v>
      </c>
      <c r="AR1000" t="s">
        <v>968</v>
      </c>
      <c r="AS1000" t="s">
        <v>969</v>
      </c>
      <c r="AT1000" t="s">
        <v>970</v>
      </c>
      <c r="AU1000" t="s">
        <v>4315</v>
      </c>
    </row>
    <row r="1001" spans="2:47" ht="11" outlineLevel="1" x14ac:dyDescent="0.15">
      <c r="B1001" t="s">
        <v>4316</v>
      </c>
      <c r="C1001" t="s">
        <v>4317</v>
      </c>
      <c r="D1001" t="s">
        <v>2185</v>
      </c>
      <c r="E1001" t="s">
        <v>983</v>
      </c>
      <c r="F1001" t="s">
        <v>798</v>
      </c>
      <c r="G1001" t="s">
        <v>984</v>
      </c>
      <c r="H1001" t="s">
        <v>985</v>
      </c>
      <c r="I1001" t="s">
        <v>957</v>
      </c>
      <c r="J1001" t="s">
        <v>1411</v>
      </c>
      <c r="K1001" t="s">
        <v>1412</v>
      </c>
      <c r="L1001" t="s">
        <v>1411</v>
      </c>
      <c r="M1001" s="5">
        <v>168784.52</v>
      </c>
      <c r="N1001" s="5">
        <v>168784.52</v>
      </c>
      <c r="O1001" s="5">
        <v>168784.52</v>
      </c>
      <c r="P1001" s="5"/>
      <c r="Q1001" s="16">
        <v>0</v>
      </c>
      <c r="R1001" s="5"/>
      <c r="S1001" s="17">
        <v>45253</v>
      </c>
      <c r="T1001" s="17">
        <v>45253</v>
      </c>
      <c r="U1001" s="17">
        <v>45620</v>
      </c>
      <c r="V1001" s="17">
        <v>45620</v>
      </c>
      <c r="W1001" s="17">
        <v>45253</v>
      </c>
      <c r="X1001" s="17">
        <v>45880</v>
      </c>
      <c r="Y1001" t="s">
        <v>959</v>
      </c>
      <c r="Z1001" t="s">
        <v>796</v>
      </c>
      <c r="AA1001" t="s">
        <v>960</v>
      </c>
      <c r="AC1001" s="16"/>
      <c r="AD1001" t="s">
        <v>824</v>
      </c>
      <c r="AE1001" t="s">
        <v>1130</v>
      </c>
      <c r="AF1001" t="s">
        <v>752</v>
      </c>
      <c r="AG1001" t="s">
        <v>1290</v>
      </c>
      <c r="AH1001" t="s">
        <v>976</v>
      </c>
      <c r="AI1001" t="s">
        <v>977</v>
      </c>
      <c r="AJ1001" t="s">
        <v>978</v>
      </c>
      <c r="AK1001" t="s">
        <v>1133</v>
      </c>
      <c r="AL1001" t="s">
        <v>965</v>
      </c>
      <c r="AM1001" t="s">
        <v>437</v>
      </c>
      <c r="AP1001" t="s">
        <v>966</v>
      </c>
      <c r="AQ1001" t="s">
        <v>967</v>
      </c>
      <c r="AR1001" t="s">
        <v>968</v>
      </c>
      <c r="AS1001" t="s">
        <v>969</v>
      </c>
      <c r="AT1001" t="s">
        <v>970</v>
      </c>
      <c r="AU1001" t="s">
        <v>4318</v>
      </c>
    </row>
    <row r="1002" spans="2:47" ht="11" outlineLevel="1" x14ac:dyDescent="0.15">
      <c r="B1002" t="s">
        <v>4319</v>
      </c>
      <c r="C1002" t="s">
        <v>4320</v>
      </c>
      <c r="G1002" t="s">
        <v>955</v>
      </c>
      <c r="H1002" t="s">
        <v>956</v>
      </c>
      <c r="I1002" t="s">
        <v>957</v>
      </c>
      <c r="J1002" t="s">
        <v>4321</v>
      </c>
      <c r="K1002" t="s">
        <v>4322</v>
      </c>
      <c r="L1002" t="s">
        <v>4321</v>
      </c>
      <c r="M1002" s="5">
        <v>168650</v>
      </c>
      <c r="N1002" s="5">
        <v>168650</v>
      </c>
      <c r="O1002" s="5">
        <v>168650</v>
      </c>
      <c r="P1002" s="5"/>
      <c r="Q1002" s="16">
        <v>0</v>
      </c>
      <c r="R1002" s="5"/>
      <c r="S1002" s="17">
        <v>45916</v>
      </c>
      <c r="T1002" s="17">
        <v>45924</v>
      </c>
      <c r="U1002" s="17">
        <v>45987</v>
      </c>
      <c r="V1002" s="17">
        <v>45987</v>
      </c>
      <c r="W1002" s="17">
        <v>45916</v>
      </c>
      <c r="X1002" s="17">
        <v>45981</v>
      </c>
      <c r="Y1002" t="s">
        <v>1178</v>
      </c>
      <c r="Z1002" t="s">
        <v>825</v>
      </c>
      <c r="AA1002" t="s">
        <v>1179</v>
      </c>
      <c r="AC1002" s="16">
        <v>2</v>
      </c>
      <c r="AD1002" t="s">
        <v>795</v>
      </c>
      <c r="AE1002" t="s">
        <v>961</v>
      </c>
      <c r="AF1002" t="s">
        <v>755</v>
      </c>
      <c r="AG1002" t="s">
        <v>1049</v>
      </c>
      <c r="AJ1002" t="s">
        <v>963</v>
      </c>
      <c r="AK1002" t="s">
        <v>964</v>
      </c>
      <c r="AL1002" t="s">
        <v>1340</v>
      </c>
      <c r="AM1002" t="s">
        <v>531</v>
      </c>
      <c r="AP1002" t="s">
        <v>966</v>
      </c>
      <c r="AQ1002" t="s">
        <v>967</v>
      </c>
      <c r="AR1002" t="s">
        <v>968</v>
      </c>
      <c r="AS1002" t="s">
        <v>969</v>
      </c>
      <c r="AT1002" t="s">
        <v>970</v>
      </c>
      <c r="AU1002" t="s">
        <v>4323</v>
      </c>
    </row>
    <row r="1003" spans="2:47" ht="11" outlineLevel="1" x14ac:dyDescent="0.15">
      <c r="B1003" t="s">
        <v>4324</v>
      </c>
      <c r="C1003" t="s">
        <v>1149</v>
      </c>
      <c r="D1003" t="s">
        <v>200</v>
      </c>
      <c r="E1003" t="s">
        <v>983</v>
      </c>
      <c r="F1003" t="s">
        <v>798</v>
      </c>
      <c r="G1003" t="s">
        <v>984</v>
      </c>
      <c r="H1003" t="s">
        <v>985</v>
      </c>
      <c r="I1003" t="s">
        <v>957</v>
      </c>
      <c r="J1003" t="s">
        <v>609</v>
      </c>
      <c r="K1003" t="s">
        <v>1547</v>
      </c>
      <c r="L1003" t="s">
        <v>1548</v>
      </c>
      <c r="M1003" s="5">
        <v>168480</v>
      </c>
      <c r="N1003" s="5">
        <v>168480</v>
      </c>
      <c r="O1003" s="5">
        <v>168480</v>
      </c>
      <c r="P1003" s="5"/>
      <c r="Q1003" s="16">
        <v>1</v>
      </c>
      <c r="R1003" s="5">
        <v>133892.75</v>
      </c>
      <c r="S1003" s="17">
        <v>41676</v>
      </c>
      <c r="T1003" s="17">
        <v>41676</v>
      </c>
      <c r="U1003" s="17">
        <v>42734</v>
      </c>
      <c r="V1003" s="17">
        <v>42734</v>
      </c>
      <c r="W1003" s="17">
        <v>41676</v>
      </c>
      <c r="X1003" s="17">
        <v>42489</v>
      </c>
      <c r="Y1003" t="s">
        <v>959</v>
      </c>
      <c r="Z1003" t="s">
        <v>796</v>
      </c>
      <c r="AA1003" t="s">
        <v>960</v>
      </c>
      <c r="AC1003" s="16">
        <v>3</v>
      </c>
      <c r="AD1003" t="s">
        <v>803</v>
      </c>
      <c r="AE1003" t="s">
        <v>974</v>
      </c>
      <c r="AF1003" t="s">
        <v>737</v>
      </c>
      <c r="AG1003" t="s">
        <v>975</v>
      </c>
      <c r="AJ1003" t="s">
        <v>963</v>
      </c>
      <c r="AK1003" t="s">
        <v>979</v>
      </c>
      <c r="AL1003" t="s">
        <v>965</v>
      </c>
      <c r="AM1003" t="s">
        <v>456</v>
      </c>
      <c r="AP1003" t="s">
        <v>966</v>
      </c>
      <c r="AQ1003" t="s">
        <v>967</v>
      </c>
      <c r="AR1003" t="s">
        <v>968</v>
      </c>
      <c r="AS1003" t="s">
        <v>969</v>
      </c>
      <c r="AT1003" t="s">
        <v>970</v>
      </c>
      <c r="AU1003" t="s">
        <v>4325</v>
      </c>
    </row>
    <row r="1004" spans="2:47" ht="11" outlineLevel="1" x14ac:dyDescent="0.15">
      <c r="B1004" t="s">
        <v>4326</v>
      </c>
      <c r="C1004" t="s">
        <v>2156</v>
      </c>
      <c r="D1004" t="s">
        <v>297</v>
      </c>
      <c r="E1004" t="s">
        <v>983</v>
      </c>
      <c r="F1004" t="s">
        <v>798</v>
      </c>
      <c r="G1004" t="s">
        <v>984</v>
      </c>
      <c r="H1004" t="s">
        <v>985</v>
      </c>
      <c r="I1004" t="s">
        <v>957</v>
      </c>
      <c r="J1004" t="s">
        <v>661</v>
      </c>
      <c r="K1004" t="s">
        <v>2293</v>
      </c>
      <c r="L1004" t="s">
        <v>661</v>
      </c>
      <c r="M1004" s="5">
        <v>168479.88</v>
      </c>
      <c r="N1004" s="5">
        <v>168479.88</v>
      </c>
      <c r="O1004" s="5">
        <v>168479.88</v>
      </c>
      <c r="P1004" s="5"/>
      <c r="Q1004" s="16">
        <v>0</v>
      </c>
      <c r="R1004" s="5"/>
      <c r="S1004" s="17">
        <v>41802</v>
      </c>
      <c r="T1004" s="17">
        <v>41802</v>
      </c>
      <c r="U1004" s="17">
        <v>41943</v>
      </c>
      <c r="V1004" s="17">
        <v>41943</v>
      </c>
      <c r="W1004" s="17">
        <v>41802</v>
      </c>
      <c r="X1004" s="17">
        <v>42247</v>
      </c>
      <c r="Y1004" t="s">
        <v>955</v>
      </c>
      <c r="Z1004" t="s">
        <v>818</v>
      </c>
      <c r="AA1004" t="s">
        <v>960</v>
      </c>
      <c r="AC1004" s="16">
        <v>1</v>
      </c>
      <c r="AD1004" t="s">
        <v>795</v>
      </c>
      <c r="AE1004" t="s">
        <v>961</v>
      </c>
      <c r="AF1004" t="s">
        <v>740</v>
      </c>
      <c r="AG1004" t="s">
        <v>1036</v>
      </c>
      <c r="AJ1004" t="s">
        <v>963</v>
      </c>
      <c r="AK1004" t="s">
        <v>964</v>
      </c>
      <c r="AL1004" t="s">
        <v>965</v>
      </c>
      <c r="AM1004" t="s">
        <v>456</v>
      </c>
      <c r="AP1004" t="s">
        <v>966</v>
      </c>
      <c r="AQ1004" t="s">
        <v>967</v>
      </c>
      <c r="AR1004" t="s">
        <v>968</v>
      </c>
      <c r="AS1004" t="s">
        <v>969</v>
      </c>
      <c r="AT1004" t="s">
        <v>970</v>
      </c>
      <c r="AU1004" t="s">
        <v>4327</v>
      </c>
    </row>
    <row r="1005" spans="2:47" ht="11" outlineLevel="1" x14ac:dyDescent="0.15">
      <c r="B1005" t="s">
        <v>4328</v>
      </c>
      <c r="C1005" t="s">
        <v>4329</v>
      </c>
      <c r="G1005" t="s">
        <v>1140</v>
      </c>
      <c r="H1005" t="s">
        <v>1141</v>
      </c>
      <c r="I1005" t="s">
        <v>957</v>
      </c>
      <c r="J1005" t="s">
        <v>4330</v>
      </c>
      <c r="K1005" t="s">
        <v>4331</v>
      </c>
      <c r="L1005" t="s">
        <v>4330</v>
      </c>
      <c r="M1005" s="5">
        <v>168000</v>
      </c>
      <c r="N1005" s="5">
        <v>168000</v>
      </c>
      <c r="O1005" s="5">
        <v>168000</v>
      </c>
      <c r="P1005" s="5"/>
      <c r="Q1005" s="16">
        <v>0</v>
      </c>
      <c r="R1005" s="5"/>
      <c r="S1005" s="17">
        <v>44307</v>
      </c>
      <c r="T1005" s="17">
        <v>44309</v>
      </c>
      <c r="U1005" s="17">
        <v>44545</v>
      </c>
      <c r="V1005" s="17">
        <v>44545</v>
      </c>
      <c r="W1005" s="17">
        <v>44307</v>
      </c>
      <c r="X1005" s="17">
        <v>44453</v>
      </c>
      <c r="Y1005" t="s">
        <v>1178</v>
      </c>
      <c r="Z1005" t="s">
        <v>825</v>
      </c>
      <c r="AA1005" t="s">
        <v>1179</v>
      </c>
      <c r="AC1005" s="16">
        <v>6</v>
      </c>
      <c r="AD1005" t="s">
        <v>803</v>
      </c>
      <c r="AE1005" t="s">
        <v>974</v>
      </c>
      <c r="AF1005" t="s">
        <v>737</v>
      </c>
      <c r="AG1005" t="s">
        <v>975</v>
      </c>
      <c r="AH1005" t="s">
        <v>1058</v>
      </c>
      <c r="AI1005" t="s">
        <v>1059</v>
      </c>
      <c r="AJ1005" t="s">
        <v>978</v>
      </c>
      <c r="AK1005" t="s">
        <v>979</v>
      </c>
      <c r="AL1005" t="s">
        <v>1340</v>
      </c>
      <c r="AM1005" t="s">
        <v>531</v>
      </c>
      <c r="AP1005" t="s">
        <v>966</v>
      </c>
      <c r="AQ1005" t="s">
        <v>967</v>
      </c>
      <c r="AR1005" t="s">
        <v>968</v>
      </c>
      <c r="AS1005" t="s">
        <v>969</v>
      </c>
      <c r="AT1005" t="s">
        <v>970</v>
      </c>
      <c r="AU1005" t="s">
        <v>4332</v>
      </c>
    </row>
    <row r="1006" spans="2:47" ht="11" outlineLevel="1" x14ac:dyDescent="0.15">
      <c r="B1006" t="s">
        <v>4333</v>
      </c>
      <c r="C1006" t="s">
        <v>4334</v>
      </c>
      <c r="D1006" t="s">
        <v>4335</v>
      </c>
      <c r="E1006" t="s">
        <v>854</v>
      </c>
      <c r="F1006" t="s">
        <v>798</v>
      </c>
      <c r="G1006" t="s">
        <v>959</v>
      </c>
      <c r="H1006" t="s">
        <v>1903</v>
      </c>
      <c r="I1006" t="s">
        <v>957</v>
      </c>
      <c r="J1006" t="s">
        <v>3417</v>
      </c>
      <c r="K1006" t="s">
        <v>3418</v>
      </c>
      <c r="L1006" t="s">
        <v>3417</v>
      </c>
      <c r="M1006" s="5">
        <v>166182</v>
      </c>
      <c r="N1006" s="5">
        <v>166182</v>
      </c>
      <c r="O1006" s="5">
        <v>166182</v>
      </c>
      <c r="P1006" s="5"/>
      <c r="Q1006" s="16">
        <v>0</v>
      </c>
      <c r="R1006" s="5"/>
      <c r="S1006" s="17">
        <v>45502</v>
      </c>
      <c r="T1006" s="17">
        <v>45502</v>
      </c>
      <c r="U1006" s="17">
        <v>45686</v>
      </c>
      <c r="V1006" s="17">
        <v>45686</v>
      </c>
      <c r="W1006" s="17">
        <v>45502</v>
      </c>
      <c r="X1006" s="17">
        <v>45502</v>
      </c>
      <c r="Y1006" t="s">
        <v>1178</v>
      </c>
      <c r="Z1006" t="s">
        <v>825</v>
      </c>
      <c r="AA1006" t="s">
        <v>1179</v>
      </c>
      <c r="AC1006" s="16">
        <v>1</v>
      </c>
      <c r="AD1006" t="s">
        <v>795</v>
      </c>
      <c r="AE1006" t="s">
        <v>961</v>
      </c>
      <c r="AF1006" t="s">
        <v>740</v>
      </c>
      <c r="AG1006" t="s">
        <v>1036</v>
      </c>
      <c r="AH1006" t="s">
        <v>1058</v>
      </c>
      <c r="AI1006" t="s">
        <v>1059</v>
      </c>
      <c r="AJ1006" t="s">
        <v>978</v>
      </c>
      <c r="AK1006" t="s">
        <v>964</v>
      </c>
      <c r="AL1006" t="s">
        <v>965</v>
      </c>
      <c r="AM1006" t="s">
        <v>531</v>
      </c>
      <c r="AP1006" t="s">
        <v>966</v>
      </c>
      <c r="AQ1006" t="s">
        <v>967</v>
      </c>
      <c r="AR1006" t="s">
        <v>968</v>
      </c>
      <c r="AS1006" t="s">
        <v>969</v>
      </c>
      <c r="AT1006" t="s">
        <v>970</v>
      </c>
      <c r="AU1006" t="s">
        <v>4336</v>
      </c>
    </row>
    <row r="1007" spans="2:47" ht="11" outlineLevel="1" x14ac:dyDescent="0.15">
      <c r="B1007" t="s">
        <v>4337</v>
      </c>
      <c r="C1007" t="s">
        <v>4338</v>
      </c>
      <c r="D1007" t="s">
        <v>237</v>
      </c>
      <c r="E1007" t="s">
        <v>835</v>
      </c>
      <c r="F1007" t="s">
        <v>807</v>
      </c>
      <c r="G1007" t="s">
        <v>984</v>
      </c>
      <c r="H1007" t="s">
        <v>985</v>
      </c>
      <c r="I1007" t="s">
        <v>957</v>
      </c>
      <c r="J1007" t="s">
        <v>660</v>
      </c>
      <c r="K1007" t="s">
        <v>1702</v>
      </c>
      <c r="L1007" t="s">
        <v>1703</v>
      </c>
      <c r="M1007" s="5">
        <v>165737</v>
      </c>
      <c r="N1007" s="5">
        <v>165737</v>
      </c>
      <c r="O1007" s="5">
        <v>165737</v>
      </c>
      <c r="P1007" s="5"/>
      <c r="Q1007" s="16">
        <v>0</v>
      </c>
      <c r="R1007" s="5"/>
      <c r="S1007" s="17">
        <v>43880</v>
      </c>
      <c r="T1007" s="17">
        <v>43880</v>
      </c>
      <c r="U1007" s="17">
        <v>44165</v>
      </c>
      <c r="V1007" s="17">
        <v>44165</v>
      </c>
      <c r="W1007" s="17">
        <v>43880</v>
      </c>
      <c r="X1007" s="17">
        <v>44341</v>
      </c>
      <c r="Y1007" t="s">
        <v>1178</v>
      </c>
      <c r="Z1007" t="s">
        <v>825</v>
      </c>
      <c r="AA1007" t="s">
        <v>1179</v>
      </c>
      <c r="AC1007" s="16">
        <v>1</v>
      </c>
      <c r="AD1007" t="s">
        <v>795</v>
      </c>
      <c r="AE1007" t="s">
        <v>961</v>
      </c>
      <c r="AF1007" t="s">
        <v>740</v>
      </c>
      <c r="AG1007" t="s">
        <v>1036</v>
      </c>
      <c r="AH1007" t="s">
        <v>1058</v>
      </c>
      <c r="AI1007" t="s">
        <v>1059</v>
      </c>
      <c r="AJ1007" t="s">
        <v>978</v>
      </c>
      <c r="AK1007" t="s">
        <v>964</v>
      </c>
      <c r="AL1007" t="s">
        <v>965</v>
      </c>
      <c r="AM1007" t="s">
        <v>531</v>
      </c>
      <c r="AP1007" t="s">
        <v>966</v>
      </c>
      <c r="AQ1007" t="s">
        <v>967</v>
      </c>
      <c r="AR1007" t="s">
        <v>968</v>
      </c>
      <c r="AS1007" t="s">
        <v>969</v>
      </c>
      <c r="AT1007" t="s">
        <v>970</v>
      </c>
      <c r="AU1007" t="s">
        <v>4339</v>
      </c>
    </row>
    <row r="1008" spans="2:47" ht="11" outlineLevel="1" x14ac:dyDescent="0.15">
      <c r="B1008" t="s">
        <v>4340</v>
      </c>
      <c r="C1008" t="s">
        <v>4341</v>
      </c>
      <c r="G1008" t="s">
        <v>955</v>
      </c>
      <c r="H1008" t="s">
        <v>956</v>
      </c>
      <c r="I1008" t="s">
        <v>957</v>
      </c>
      <c r="J1008" t="s">
        <v>620</v>
      </c>
      <c r="K1008" t="s">
        <v>2023</v>
      </c>
      <c r="L1008" t="s">
        <v>620</v>
      </c>
      <c r="M1008" s="5">
        <v>165510.75</v>
      </c>
      <c r="N1008" s="5">
        <v>165510.75</v>
      </c>
      <c r="O1008" s="5">
        <v>165510.75</v>
      </c>
      <c r="P1008" s="5"/>
      <c r="Q1008" s="16">
        <v>0</v>
      </c>
      <c r="R1008" s="5"/>
      <c r="S1008" s="17">
        <v>45029</v>
      </c>
      <c r="T1008" s="17">
        <v>45029</v>
      </c>
      <c r="U1008" s="17">
        <v>45197</v>
      </c>
      <c r="V1008" s="17">
        <v>45197</v>
      </c>
      <c r="W1008" s="17">
        <v>45029</v>
      </c>
      <c r="X1008" s="17">
        <v>45169</v>
      </c>
      <c r="Y1008" t="s">
        <v>1178</v>
      </c>
      <c r="Z1008" t="s">
        <v>825</v>
      </c>
      <c r="AA1008" t="s">
        <v>1179</v>
      </c>
      <c r="AC1008" s="16">
        <v>3</v>
      </c>
      <c r="AD1008" t="s">
        <v>795</v>
      </c>
      <c r="AE1008" t="s">
        <v>961</v>
      </c>
      <c r="AF1008" t="s">
        <v>740</v>
      </c>
      <c r="AG1008" t="s">
        <v>1036</v>
      </c>
      <c r="AJ1008" t="s">
        <v>963</v>
      </c>
      <c r="AK1008" t="s">
        <v>964</v>
      </c>
      <c r="AL1008" t="s">
        <v>965</v>
      </c>
      <c r="AM1008" t="s">
        <v>531</v>
      </c>
      <c r="AP1008" t="s">
        <v>966</v>
      </c>
      <c r="AQ1008" t="s">
        <v>967</v>
      </c>
      <c r="AR1008" t="s">
        <v>968</v>
      </c>
      <c r="AS1008" t="s">
        <v>969</v>
      </c>
      <c r="AT1008" t="s">
        <v>970</v>
      </c>
      <c r="AU1008" t="s">
        <v>4342</v>
      </c>
    </row>
    <row r="1009" spans="2:47" ht="11" outlineLevel="1" x14ac:dyDescent="0.15">
      <c r="B1009" t="s">
        <v>4343</v>
      </c>
      <c r="C1009" t="s">
        <v>4344</v>
      </c>
      <c r="G1009" t="s">
        <v>1140</v>
      </c>
      <c r="H1009" t="s">
        <v>1141</v>
      </c>
      <c r="I1009" t="s">
        <v>957</v>
      </c>
      <c r="J1009" t="s">
        <v>4124</v>
      </c>
      <c r="K1009" t="s">
        <v>4125</v>
      </c>
      <c r="L1009" t="s">
        <v>4124</v>
      </c>
      <c r="M1009" s="5">
        <v>164792.95999999999</v>
      </c>
      <c r="N1009" s="5">
        <v>164792.95999999999</v>
      </c>
      <c r="O1009" s="5">
        <v>164792.95999999999</v>
      </c>
      <c r="P1009" s="5"/>
      <c r="Q1009" s="16">
        <v>0</v>
      </c>
      <c r="R1009" s="5"/>
      <c r="S1009" s="17">
        <v>42095</v>
      </c>
      <c r="T1009" s="17">
        <v>42095</v>
      </c>
      <c r="U1009" s="17">
        <v>42610</v>
      </c>
      <c r="V1009" s="17">
        <v>42610</v>
      </c>
      <c r="W1009" s="17">
        <v>42095</v>
      </c>
      <c r="X1009" s="17">
        <v>42768</v>
      </c>
      <c r="Y1009" t="s">
        <v>1178</v>
      </c>
      <c r="Z1009" t="s">
        <v>825</v>
      </c>
      <c r="AA1009" t="s">
        <v>1179</v>
      </c>
      <c r="AC1009" s="16">
        <v>1</v>
      </c>
      <c r="AD1009" t="s">
        <v>795</v>
      </c>
      <c r="AE1009" t="s">
        <v>961</v>
      </c>
      <c r="AF1009" t="s">
        <v>740</v>
      </c>
      <c r="AG1009" t="s">
        <v>1036</v>
      </c>
      <c r="AJ1009" t="s">
        <v>963</v>
      </c>
      <c r="AK1009" t="s">
        <v>964</v>
      </c>
      <c r="AL1009" t="s">
        <v>1340</v>
      </c>
      <c r="AM1009" t="s">
        <v>531</v>
      </c>
      <c r="AP1009" t="s">
        <v>966</v>
      </c>
      <c r="AQ1009" t="s">
        <v>967</v>
      </c>
      <c r="AR1009" t="s">
        <v>968</v>
      </c>
      <c r="AS1009" t="s">
        <v>969</v>
      </c>
      <c r="AT1009" t="s">
        <v>970</v>
      </c>
      <c r="AU1009" t="s">
        <v>4345</v>
      </c>
    </row>
    <row r="1010" spans="2:47" ht="11" outlineLevel="1" x14ac:dyDescent="0.15">
      <c r="B1010" t="s">
        <v>4346</v>
      </c>
      <c r="C1010" t="s">
        <v>4347</v>
      </c>
      <c r="D1010" t="s">
        <v>3240</v>
      </c>
      <c r="E1010" t="s">
        <v>983</v>
      </c>
      <c r="F1010" t="s">
        <v>798</v>
      </c>
      <c r="G1010" t="s">
        <v>984</v>
      </c>
      <c r="H1010" t="s">
        <v>985</v>
      </c>
      <c r="I1010" t="s">
        <v>957</v>
      </c>
      <c r="J1010" t="s">
        <v>3241</v>
      </c>
      <c r="K1010" t="s">
        <v>3242</v>
      </c>
      <c r="L1010" t="s">
        <v>3241</v>
      </c>
      <c r="M1010" s="5">
        <v>163905.21</v>
      </c>
      <c r="N1010" s="5">
        <v>163905.21</v>
      </c>
      <c r="O1010" s="5">
        <v>163905.21</v>
      </c>
      <c r="P1010" s="5"/>
      <c r="Q1010" s="16">
        <v>0</v>
      </c>
      <c r="R1010" s="5"/>
      <c r="S1010" s="17">
        <v>45899</v>
      </c>
      <c r="T1010" s="17">
        <v>45897</v>
      </c>
      <c r="U1010" s="17">
        <v>46356</v>
      </c>
      <c r="V1010" s="17">
        <v>46356</v>
      </c>
      <c r="W1010" s="17">
        <v>45899</v>
      </c>
      <c r="X1010" s="17">
        <v>45899</v>
      </c>
      <c r="Y1010" t="s">
        <v>1140</v>
      </c>
      <c r="Z1010" t="s">
        <v>827</v>
      </c>
      <c r="AA1010" t="s">
        <v>1000</v>
      </c>
      <c r="AC1010" s="16"/>
      <c r="AD1010" t="s">
        <v>824</v>
      </c>
      <c r="AE1010" t="s">
        <v>1130</v>
      </c>
      <c r="AF1010" t="s">
        <v>3243</v>
      </c>
      <c r="AG1010" t="s">
        <v>3244</v>
      </c>
      <c r="AJ1010" t="s">
        <v>963</v>
      </c>
      <c r="AK1010" t="s">
        <v>1133</v>
      </c>
      <c r="AL1010" t="s">
        <v>1340</v>
      </c>
      <c r="AM1010" t="s">
        <v>437</v>
      </c>
      <c r="AP1010" t="s">
        <v>966</v>
      </c>
      <c r="AQ1010" t="s">
        <v>967</v>
      </c>
      <c r="AR1010" t="s">
        <v>968</v>
      </c>
      <c r="AS1010" t="s">
        <v>969</v>
      </c>
      <c r="AT1010" t="s">
        <v>970</v>
      </c>
      <c r="AU1010" t="s">
        <v>4348</v>
      </c>
    </row>
    <row r="1011" spans="2:47" ht="11" outlineLevel="1" x14ac:dyDescent="0.15">
      <c r="B1011" t="s">
        <v>4349</v>
      </c>
      <c r="C1011" t="s">
        <v>4350</v>
      </c>
      <c r="G1011" t="s">
        <v>1140</v>
      </c>
      <c r="H1011" t="s">
        <v>1141</v>
      </c>
      <c r="I1011" t="s">
        <v>957</v>
      </c>
      <c r="J1011" t="s">
        <v>623</v>
      </c>
      <c r="K1011" t="s">
        <v>2397</v>
      </c>
      <c r="L1011" t="s">
        <v>623</v>
      </c>
      <c r="M1011" s="5">
        <v>162861</v>
      </c>
      <c r="N1011" s="5">
        <v>162861</v>
      </c>
      <c r="O1011" s="5">
        <v>162861</v>
      </c>
      <c r="P1011" s="5"/>
      <c r="Q1011" s="16">
        <v>0</v>
      </c>
      <c r="R1011" s="5"/>
      <c r="S1011" s="17">
        <v>44320</v>
      </c>
      <c r="T1011" s="17">
        <v>44320</v>
      </c>
      <c r="U1011" s="17">
        <v>44776</v>
      </c>
      <c r="V1011" s="17">
        <v>44776</v>
      </c>
      <c r="W1011" s="17">
        <v>44320</v>
      </c>
      <c r="X1011" s="17">
        <v>44552</v>
      </c>
      <c r="Y1011" t="s">
        <v>1178</v>
      </c>
      <c r="Z1011" t="s">
        <v>825</v>
      </c>
      <c r="AA1011" t="s">
        <v>1179</v>
      </c>
      <c r="AC1011" s="16">
        <v>3</v>
      </c>
      <c r="AD1011" t="s">
        <v>803</v>
      </c>
      <c r="AE1011" t="s">
        <v>974</v>
      </c>
      <c r="AF1011" t="s">
        <v>737</v>
      </c>
      <c r="AG1011" t="s">
        <v>975</v>
      </c>
      <c r="AJ1011" t="s">
        <v>963</v>
      </c>
      <c r="AK1011" t="s">
        <v>979</v>
      </c>
      <c r="AL1011" t="s">
        <v>965</v>
      </c>
      <c r="AM1011" t="s">
        <v>531</v>
      </c>
      <c r="AP1011" t="s">
        <v>966</v>
      </c>
      <c r="AQ1011" t="s">
        <v>967</v>
      </c>
      <c r="AR1011" t="s">
        <v>968</v>
      </c>
      <c r="AS1011" t="s">
        <v>969</v>
      </c>
      <c r="AT1011" t="s">
        <v>970</v>
      </c>
      <c r="AU1011" t="s">
        <v>4351</v>
      </c>
    </row>
    <row r="1012" spans="2:47" ht="11" outlineLevel="1" x14ac:dyDescent="0.15">
      <c r="B1012" t="s">
        <v>4352</v>
      </c>
      <c r="C1012" t="s">
        <v>4353</v>
      </c>
      <c r="G1012" t="s">
        <v>955</v>
      </c>
      <c r="H1012" t="s">
        <v>956</v>
      </c>
      <c r="I1012" t="s">
        <v>957</v>
      </c>
      <c r="J1012" t="s">
        <v>690</v>
      </c>
      <c r="K1012" t="s">
        <v>1800</v>
      </c>
      <c r="L1012" t="s">
        <v>690</v>
      </c>
      <c r="M1012" s="5">
        <v>161990.5</v>
      </c>
      <c r="N1012" s="5">
        <v>161990.5</v>
      </c>
      <c r="O1012" s="5">
        <v>161990.5</v>
      </c>
      <c r="P1012" s="5"/>
      <c r="Q1012" s="16">
        <v>0</v>
      </c>
      <c r="R1012" s="5"/>
      <c r="S1012" s="17">
        <v>42270</v>
      </c>
      <c r="T1012" s="17">
        <v>42270</v>
      </c>
      <c r="U1012" s="17">
        <v>42978</v>
      </c>
      <c r="V1012" s="17">
        <v>42978</v>
      </c>
      <c r="W1012" s="17">
        <v>42270</v>
      </c>
      <c r="X1012" s="17">
        <v>42612</v>
      </c>
      <c r="Y1012" t="s">
        <v>1140</v>
      </c>
      <c r="Z1012" t="s">
        <v>827</v>
      </c>
      <c r="AA1012" t="s">
        <v>1000</v>
      </c>
      <c r="AC1012" s="16">
        <v>1</v>
      </c>
      <c r="AD1012" t="s">
        <v>795</v>
      </c>
      <c r="AE1012" t="s">
        <v>961</v>
      </c>
      <c r="AF1012" t="s">
        <v>748</v>
      </c>
      <c r="AG1012" t="s">
        <v>1057</v>
      </c>
      <c r="AJ1012" t="s">
        <v>963</v>
      </c>
      <c r="AK1012" t="s">
        <v>964</v>
      </c>
      <c r="AL1012" t="s">
        <v>965</v>
      </c>
      <c r="AM1012" t="s">
        <v>531</v>
      </c>
      <c r="AP1012" t="s">
        <v>966</v>
      </c>
      <c r="AQ1012" t="s">
        <v>967</v>
      </c>
      <c r="AR1012" t="s">
        <v>968</v>
      </c>
      <c r="AS1012" t="s">
        <v>969</v>
      </c>
      <c r="AT1012" t="s">
        <v>970</v>
      </c>
      <c r="AU1012" t="s">
        <v>4354</v>
      </c>
    </row>
    <row r="1013" spans="2:47" ht="11" outlineLevel="1" x14ac:dyDescent="0.15">
      <c r="B1013" t="s">
        <v>4355</v>
      </c>
      <c r="C1013" t="s">
        <v>4356</v>
      </c>
      <c r="D1013" t="s">
        <v>283</v>
      </c>
      <c r="E1013" t="s">
        <v>835</v>
      </c>
      <c r="F1013" t="s">
        <v>807</v>
      </c>
      <c r="G1013" t="s">
        <v>984</v>
      </c>
      <c r="H1013" t="s">
        <v>985</v>
      </c>
      <c r="I1013" t="s">
        <v>957</v>
      </c>
      <c r="J1013" t="s">
        <v>621</v>
      </c>
      <c r="K1013" t="s">
        <v>1819</v>
      </c>
      <c r="L1013" t="s">
        <v>1722</v>
      </c>
      <c r="M1013" s="5">
        <v>161950.54999999999</v>
      </c>
      <c r="N1013" s="5">
        <v>161950.54999999999</v>
      </c>
      <c r="O1013" s="5">
        <v>161950.54999999999</v>
      </c>
      <c r="P1013" s="5"/>
      <c r="Q1013" s="16">
        <v>0</v>
      </c>
      <c r="R1013" s="5"/>
      <c r="S1013" s="17">
        <v>42248</v>
      </c>
      <c r="T1013" s="17">
        <v>42248</v>
      </c>
      <c r="U1013" s="17">
        <v>42361</v>
      </c>
      <c r="V1013" s="17">
        <v>42361</v>
      </c>
      <c r="W1013" s="17">
        <v>42248</v>
      </c>
      <c r="X1013" s="17">
        <v>42745</v>
      </c>
      <c r="Y1013" t="s">
        <v>959</v>
      </c>
      <c r="Z1013" t="s">
        <v>796</v>
      </c>
      <c r="AA1013" t="s">
        <v>960</v>
      </c>
      <c r="AC1013" s="16">
        <v>2</v>
      </c>
      <c r="AD1013" t="s">
        <v>795</v>
      </c>
      <c r="AE1013" t="s">
        <v>961</v>
      </c>
      <c r="AF1013" t="s">
        <v>744</v>
      </c>
      <c r="AG1013" t="s">
        <v>1025</v>
      </c>
      <c r="AJ1013" t="s">
        <v>963</v>
      </c>
      <c r="AK1013" t="s">
        <v>964</v>
      </c>
      <c r="AL1013" t="s">
        <v>965</v>
      </c>
      <c r="AM1013" t="s">
        <v>575</v>
      </c>
      <c r="AP1013" t="s">
        <v>966</v>
      </c>
      <c r="AQ1013" t="s">
        <v>967</v>
      </c>
      <c r="AR1013" t="s">
        <v>968</v>
      </c>
      <c r="AS1013" t="s">
        <v>969</v>
      </c>
      <c r="AT1013" t="s">
        <v>970</v>
      </c>
      <c r="AU1013" t="s">
        <v>4357</v>
      </c>
    </row>
    <row r="1014" spans="2:47" ht="11" outlineLevel="1" x14ac:dyDescent="0.15">
      <c r="B1014" t="s">
        <v>4358</v>
      </c>
      <c r="C1014" t="s">
        <v>4359</v>
      </c>
      <c r="G1014" t="s">
        <v>1140</v>
      </c>
      <c r="H1014" t="s">
        <v>1141</v>
      </c>
      <c r="I1014" t="s">
        <v>957</v>
      </c>
      <c r="J1014" t="s">
        <v>3575</v>
      </c>
      <c r="K1014" t="s">
        <v>3576</v>
      </c>
      <c r="L1014" t="s">
        <v>3575</v>
      </c>
      <c r="M1014" s="5">
        <v>160770.69</v>
      </c>
      <c r="N1014" s="5">
        <v>222422.88</v>
      </c>
      <c r="O1014" s="5">
        <v>222422.88</v>
      </c>
      <c r="P1014" s="5"/>
      <c r="Q1014" s="16">
        <v>0</v>
      </c>
      <c r="R1014" s="5"/>
      <c r="S1014" s="17">
        <v>45895</v>
      </c>
      <c r="T1014" s="17">
        <v>45895</v>
      </c>
      <c r="U1014" s="17">
        <v>46031</v>
      </c>
      <c r="V1014" s="17">
        <v>46031</v>
      </c>
      <c r="W1014" s="17">
        <v>45895</v>
      </c>
      <c r="X1014" s="17">
        <v>46001</v>
      </c>
      <c r="Y1014" t="s">
        <v>1178</v>
      </c>
      <c r="Z1014" t="s">
        <v>825</v>
      </c>
      <c r="AA1014" t="s">
        <v>1179</v>
      </c>
      <c r="AC1014" s="16">
        <v>2</v>
      </c>
      <c r="AD1014" t="s">
        <v>795</v>
      </c>
      <c r="AE1014" t="s">
        <v>961</v>
      </c>
      <c r="AF1014" t="s">
        <v>755</v>
      </c>
      <c r="AG1014" t="s">
        <v>1049</v>
      </c>
      <c r="AJ1014" t="s">
        <v>963</v>
      </c>
      <c r="AK1014" t="s">
        <v>964</v>
      </c>
      <c r="AL1014" t="s">
        <v>1340</v>
      </c>
      <c r="AM1014" t="s">
        <v>531</v>
      </c>
      <c r="AP1014" t="s">
        <v>966</v>
      </c>
      <c r="AQ1014" t="s">
        <v>967</v>
      </c>
      <c r="AR1014" t="s">
        <v>968</v>
      </c>
      <c r="AS1014" t="s">
        <v>969</v>
      </c>
      <c r="AT1014" t="s">
        <v>970</v>
      </c>
      <c r="AU1014" t="s">
        <v>4360</v>
      </c>
    </row>
    <row r="1015" spans="2:47" ht="11" outlineLevel="1" x14ac:dyDescent="0.15">
      <c r="B1015" t="s">
        <v>4361</v>
      </c>
      <c r="C1015" t="s">
        <v>4362</v>
      </c>
      <c r="G1015" t="s">
        <v>955</v>
      </c>
      <c r="H1015" t="s">
        <v>956</v>
      </c>
      <c r="I1015" t="s">
        <v>957</v>
      </c>
      <c r="J1015" t="s">
        <v>4363</v>
      </c>
      <c r="K1015" t="s">
        <v>4364</v>
      </c>
      <c r="L1015" t="s">
        <v>4363</v>
      </c>
      <c r="M1015" s="5">
        <v>160663</v>
      </c>
      <c r="N1015" s="5">
        <v>160663</v>
      </c>
      <c r="O1015" s="5">
        <v>160663</v>
      </c>
      <c r="P1015" s="5"/>
      <c r="Q1015" s="16">
        <v>0</v>
      </c>
      <c r="R1015" s="5"/>
      <c r="S1015" s="17">
        <v>42879</v>
      </c>
      <c r="T1015" s="17">
        <v>42879</v>
      </c>
      <c r="U1015" s="17">
        <v>42963</v>
      </c>
      <c r="V1015" s="17">
        <v>42963</v>
      </c>
      <c r="W1015" s="17">
        <v>42879</v>
      </c>
      <c r="X1015" s="17">
        <v>43059</v>
      </c>
      <c r="Y1015" t="s">
        <v>955</v>
      </c>
      <c r="Z1015" t="s">
        <v>818</v>
      </c>
      <c r="AA1015" t="s">
        <v>960</v>
      </c>
      <c r="AC1015" s="16">
        <v>3</v>
      </c>
      <c r="AD1015" t="s">
        <v>795</v>
      </c>
      <c r="AE1015" t="s">
        <v>961</v>
      </c>
      <c r="AF1015" t="s">
        <v>743</v>
      </c>
      <c r="AG1015" t="s">
        <v>1075</v>
      </c>
      <c r="AJ1015" t="s">
        <v>963</v>
      </c>
      <c r="AK1015" t="s">
        <v>1076</v>
      </c>
      <c r="AL1015" t="s">
        <v>1340</v>
      </c>
      <c r="AM1015" t="s">
        <v>456</v>
      </c>
      <c r="AP1015" t="s">
        <v>966</v>
      </c>
      <c r="AQ1015" t="s">
        <v>967</v>
      </c>
      <c r="AR1015" t="s">
        <v>968</v>
      </c>
      <c r="AS1015" t="s">
        <v>969</v>
      </c>
      <c r="AT1015" t="s">
        <v>970</v>
      </c>
      <c r="AU1015" t="s">
        <v>4365</v>
      </c>
    </row>
    <row r="1016" spans="2:47" ht="11" outlineLevel="1" x14ac:dyDescent="0.15">
      <c r="B1016" t="s">
        <v>4366</v>
      </c>
      <c r="C1016" t="s">
        <v>4367</v>
      </c>
      <c r="G1016" t="s">
        <v>1140</v>
      </c>
      <c r="H1016" t="s">
        <v>1141</v>
      </c>
      <c r="I1016" t="s">
        <v>957</v>
      </c>
      <c r="J1016" t="s">
        <v>2656</v>
      </c>
      <c r="K1016" t="s">
        <v>2657</v>
      </c>
      <c r="L1016" t="s">
        <v>2656</v>
      </c>
      <c r="M1016" s="5">
        <v>159800</v>
      </c>
      <c r="N1016" s="5">
        <v>159800</v>
      </c>
      <c r="O1016" s="5">
        <v>159800</v>
      </c>
      <c r="P1016" s="5"/>
      <c r="Q1016" s="16">
        <v>0</v>
      </c>
      <c r="R1016" s="5"/>
      <c r="S1016" s="17">
        <v>42277</v>
      </c>
      <c r="T1016" s="17">
        <v>42275</v>
      </c>
      <c r="U1016" s="17">
        <v>42305</v>
      </c>
      <c r="V1016" s="17">
        <v>42305</v>
      </c>
      <c r="W1016" s="17">
        <v>42277</v>
      </c>
      <c r="X1016" s="17">
        <v>42277</v>
      </c>
      <c r="Y1016" t="s">
        <v>1178</v>
      </c>
      <c r="Z1016" t="s">
        <v>825</v>
      </c>
      <c r="AA1016" t="s">
        <v>1179</v>
      </c>
      <c r="AC1016" s="16">
        <v>2</v>
      </c>
      <c r="AD1016" t="s">
        <v>795</v>
      </c>
      <c r="AE1016" t="s">
        <v>961</v>
      </c>
      <c r="AF1016" t="s">
        <v>2658</v>
      </c>
      <c r="AG1016" t="s">
        <v>2659</v>
      </c>
      <c r="AJ1016" t="s">
        <v>963</v>
      </c>
      <c r="AK1016" t="s">
        <v>964</v>
      </c>
      <c r="AL1016" t="s">
        <v>965</v>
      </c>
      <c r="AM1016" t="s">
        <v>531</v>
      </c>
      <c r="AP1016" t="s">
        <v>966</v>
      </c>
      <c r="AQ1016" t="s">
        <v>967</v>
      </c>
      <c r="AR1016" t="s">
        <v>968</v>
      </c>
      <c r="AS1016" t="s">
        <v>969</v>
      </c>
      <c r="AT1016" t="s">
        <v>970</v>
      </c>
      <c r="AU1016" t="s">
        <v>4368</v>
      </c>
    </row>
    <row r="1017" spans="2:47" ht="11" outlineLevel="1" x14ac:dyDescent="0.15">
      <c r="B1017" t="s">
        <v>4369</v>
      </c>
      <c r="C1017" t="s">
        <v>4370</v>
      </c>
      <c r="D1017" t="s">
        <v>3737</v>
      </c>
      <c r="E1017" t="s">
        <v>1599</v>
      </c>
      <c r="F1017" t="s">
        <v>807</v>
      </c>
      <c r="G1017" t="s">
        <v>984</v>
      </c>
      <c r="H1017" t="s">
        <v>985</v>
      </c>
      <c r="I1017" t="s">
        <v>957</v>
      </c>
      <c r="J1017" t="s">
        <v>3738</v>
      </c>
      <c r="K1017" t="s">
        <v>3739</v>
      </c>
      <c r="L1017" t="s">
        <v>3738</v>
      </c>
      <c r="M1017" s="5">
        <v>159488</v>
      </c>
      <c r="N1017" s="5">
        <v>159488</v>
      </c>
      <c r="O1017" s="5">
        <v>159488</v>
      </c>
      <c r="P1017" s="5"/>
      <c r="Q1017" s="16">
        <v>0</v>
      </c>
      <c r="R1017" s="5"/>
      <c r="S1017" s="17">
        <v>42642</v>
      </c>
      <c r="T1017" s="17">
        <v>42642</v>
      </c>
      <c r="U1017" s="17">
        <v>42643</v>
      </c>
      <c r="V1017" s="17">
        <v>42643</v>
      </c>
      <c r="W1017" s="17">
        <v>42642</v>
      </c>
      <c r="X1017" s="17">
        <v>42642</v>
      </c>
      <c r="Y1017" t="s">
        <v>959</v>
      </c>
      <c r="Z1017" t="s">
        <v>796</v>
      </c>
      <c r="AA1017" t="s">
        <v>1023</v>
      </c>
      <c r="AB1017" t="s">
        <v>1024</v>
      </c>
      <c r="AC1017" s="16">
        <v>2</v>
      </c>
      <c r="AD1017" t="s">
        <v>795</v>
      </c>
      <c r="AE1017" t="s">
        <v>961</v>
      </c>
      <c r="AF1017" t="s">
        <v>737</v>
      </c>
      <c r="AG1017" t="s">
        <v>975</v>
      </c>
      <c r="AJ1017" t="s">
        <v>963</v>
      </c>
      <c r="AK1017" t="s">
        <v>1504</v>
      </c>
      <c r="AL1017" t="s">
        <v>1340</v>
      </c>
      <c r="AM1017" t="s">
        <v>531</v>
      </c>
      <c r="AP1017" t="s">
        <v>966</v>
      </c>
      <c r="AQ1017" t="s">
        <v>967</v>
      </c>
      <c r="AR1017" t="s">
        <v>968</v>
      </c>
      <c r="AS1017" t="s">
        <v>969</v>
      </c>
      <c r="AT1017" t="s">
        <v>970</v>
      </c>
      <c r="AU1017" t="s">
        <v>4371</v>
      </c>
    </row>
    <row r="1018" spans="2:47" ht="11" outlineLevel="1" x14ac:dyDescent="0.15">
      <c r="B1018" t="s">
        <v>4372</v>
      </c>
      <c r="C1018" t="s">
        <v>4373</v>
      </c>
      <c r="D1018" t="s">
        <v>4374</v>
      </c>
      <c r="E1018" t="s">
        <v>854</v>
      </c>
      <c r="F1018" t="s">
        <v>807</v>
      </c>
      <c r="G1018" t="s">
        <v>959</v>
      </c>
      <c r="H1018" t="s">
        <v>1903</v>
      </c>
      <c r="I1018" t="s">
        <v>957</v>
      </c>
      <c r="J1018" t="s">
        <v>4375</v>
      </c>
      <c r="K1018" t="s">
        <v>4376</v>
      </c>
      <c r="L1018" t="s">
        <v>4375</v>
      </c>
      <c r="M1018" s="5">
        <v>159368</v>
      </c>
      <c r="N1018" s="5">
        <v>159368</v>
      </c>
      <c r="O1018" s="5">
        <v>159368</v>
      </c>
      <c r="P1018" s="5"/>
      <c r="Q1018" s="16">
        <v>0</v>
      </c>
      <c r="R1018" s="5"/>
      <c r="S1018" s="17">
        <v>44831</v>
      </c>
      <c r="T1018" s="17">
        <v>44831</v>
      </c>
      <c r="U1018" s="17">
        <v>45016</v>
      </c>
      <c r="V1018" s="17">
        <v>45016</v>
      </c>
      <c r="W1018" s="17">
        <v>44831</v>
      </c>
      <c r="X1018" s="17">
        <v>44953</v>
      </c>
      <c r="Y1018" t="s">
        <v>1178</v>
      </c>
      <c r="Z1018" t="s">
        <v>825</v>
      </c>
      <c r="AA1018" t="s">
        <v>1179</v>
      </c>
      <c r="AC1018" s="16">
        <v>3</v>
      </c>
      <c r="AD1018" t="s">
        <v>795</v>
      </c>
      <c r="AE1018" t="s">
        <v>961</v>
      </c>
      <c r="AF1018" t="s">
        <v>748</v>
      </c>
      <c r="AG1018" t="s">
        <v>1057</v>
      </c>
      <c r="AH1018" t="s">
        <v>1202</v>
      </c>
      <c r="AI1018" t="s">
        <v>1203</v>
      </c>
      <c r="AJ1018" t="s">
        <v>978</v>
      </c>
      <c r="AK1018" t="s">
        <v>964</v>
      </c>
      <c r="AL1018" t="s">
        <v>1340</v>
      </c>
      <c r="AM1018" t="s">
        <v>531</v>
      </c>
      <c r="AP1018" t="s">
        <v>966</v>
      </c>
      <c r="AQ1018" t="s">
        <v>967</v>
      </c>
      <c r="AR1018" t="s">
        <v>968</v>
      </c>
      <c r="AS1018" t="s">
        <v>969</v>
      </c>
      <c r="AT1018" t="s">
        <v>970</v>
      </c>
      <c r="AU1018" t="s">
        <v>4377</v>
      </c>
    </row>
    <row r="1019" spans="2:47" ht="11" outlineLevel="1" x14ac:dyDescent="0.15">
      <c r="B1019" t="s">
        <v>4378</v>
      </c>
      <c r="C1019" t="s">
        <v>4379</v>
      </c>
      <c r="D1019" t="s">
        <v>4380</v>
      </c>
      <c r="E1019" t="s">
        <v>1599</v>
      </c>
      <c r="F1019" t="s">
        <v>807</v>
      </c>
      <c r="G1019" t="s">
        <v>984</v>
      </c>
      <c r="H1019" t="s">
        <v>985</v>
      </c>
      <c r="I1019" t="s">
        <v>957</v>
      </c>
      <c r="J1019" t="s">
        <v>4381</v>
      </c>
      <c r="K1019" t="s">
        <v>4382</v>
      </c>
      <c r="L1019" t="s">
        <v>4381</v>
      </c>
      <c r="M1019" s="5">
        <v>159360.22</v>
      </c>
      <c r="N1019" s="5">
        <v>159360.22</v>
      </c>
      <c r="O1019" s="5">
        <v>159360.22</v>
      </c>
      <c r="P1019" s="5"/>
      <c r="Q1019" s="16">
        <v>0</v>
      </c>
      <c r="R1019" s="5"/>
      <c r="S1019" s="17">
        <v>45511</v>
      </c>
      <c r="T1019" s="17">
        <v>45511</v>
      </c>
      <c r="U1019" s="17">
        <v>45637</v>
      </c>
      <c r="V1019" s="17">
        <v>45637</v>
      </c>
      <c r="W1019" s="17">
        <v>45511</v>
      </c>
      <c r="X1019" s="17">
        <v>45511</v>
      </c>
      <c r="Y1019" t="s">
        <v>959</v>
      </c>
      <c r="Z1019" t="s">
        <v>796</v>
      </c>
      <c r="AA1019" t="s">
        <v>1023</v>
      </c>
      <c r="AB1019" t="s">
        <v>1289</v>
      </c>
      <c r="AC1019" s="16">
        <v>1</v>
      </c>
      <c r="AD1019" t="s">
        <v>795</v>
      </c>
      <c r="AE1019" t="s">
        <v>961</v>
      </c>
      <c r="AF1019" t="s">
        <v>737</v>
      </c>
      <c r="AG1019" t="s">
        <v>975</v>
      </c>
      <c r="AJ1019" t="s">
        <v>963</v>
      </c>
      <c r="AK1019" t="s">
        <v>1504</v>
      </c>
      <c r="AL1019" t="s">
        <v>965</v>
      </c>
      <c r="AM1019" t="s">
        <v>531</v>
      </c>
      <c r="AP1019" t="s">
        <v>966</v>
      </c>
      <c r="AQ1019" t="s">
        <v>967</v>
      </c>
      <c r="AR1019" t="s">
        <v>968</v>
      </c>
      <c r="AS1019" t="s">
        <v>969</v>
      </c>
      <c r="AT1019" t="s">
        <v>970</v>
      </c>
      <c r="AU1019" t="s">
        <v>4383</v>
      </c>
    </row>
    <row r="1020" spans="2:47" ht="11" outlineLevel="1" x14ac:dyDescent="0.15">
      <c r="B1020" t="s">
        <v>4384</v>
      </c>
      <c r="C1020" t="s">
        <v>4385</v>
      </c>
      <c r="G1020" t="s">
        <v>1140</v>
      </c>
      <c r="H1020" t="s">
        <v>1141</v>
      </c>
      <c r="I1020" t="s">
        <v>957</v>
      </c>
      <c r="J1020" t="s">
        <v>4386</v>
      </c>
      <c r="K1020" t="s">
        <v>4387</v>
      </c>
      <c r="L1020" t="s">
        <v>4386</v>
      </c>
      <c r="M1020" s="5">
        <v>159300</v>
      </c>
      <c r="N1020" s="5">
        <v>159300</v>
      </c>
      <c r="O1020" s="5">
        <v>159300</v>
      </c>
      <c r="P1020" s="5"/>
      <c r="Q1020" s="16">
        <v>0</v>
      </c>
      <c r="R1020" s="5"/>
      <c r="S1020" s="17">
        <v>45700</v>
      </c>
      <c r="T1020" s="17">
        <v>45700</v>
      </c>
      <c r="U1020" s="17">
        <v>45775</v>
      </c>
      <c r="V1020" s="17">
        <v>45775</v>
      </c>
      <c r="W1020" s="17">
        <v>45700</v>
      </c>
      <c r="X1020" s="17">
        <v>45700</v>
      </c>
      <c r="Y1020" t="s">
        <v>984</v>
      </c>
      <c r="Z1020" t="s">
        <v>804</v>
      </c>
      <c r="AA1020" t="s">
        <v>1000</v>
      </c>
      <c r="AC1020" s="16">
        <v>1</v>
      </c>
      <c r="AD1020" t="s">
        <v>4388</v>
      </c>
      <c r="AE1020" t="s">
        <v>4389</v>
      </c>
      <c r="AF1020" t="s">
        <v>750</v>
      </c>
      <c r="AG1020" t="s">
        <v>1515</v>
      </c>
      <c r="AH1020" t="s">
        <v>1058</v>
      </c>
      <c r="AI1020" t="s">
        <v>1059</v>
      </c>
      <c r="AJ1020" t="s">
        <v>978</v>
      </c>
      <c r="AK1020" t="s">
        <v>1516</v>
      </c>
      <c r="AL1020" t="s">
        <v>1340</v>
      </c>
      <c r="AM1020" t="s">
        <v>531</v>
      </c>
      <c r="AP1020" t="s">
        <v>966</v>
      </c>
      <c r="AQ1020" t="s">
        <v>967</v>
      </c>
      <c r="AR1020" t="s">
        <v>968</v>
      </c>
      <c r="AS1020" t="s">
        <v>969</v>
      </c>
      <c r="AT1020" t="s">
        <v>970</v>
      </c>
      <c r="AU1020" t="s">
        <v>4390</v>
      </c>
    </row>
    <row r="1021" spans="2:47" ht="11" outlineLevel="1" x14ac:dyDescent="0.15">
      <c r="B1021" t="s">
        <v>4391</v>
      </c>
      <c r="C1021" t="s">
        <v>982</v>
      </c>
      <c r="D1021" t="s">
        <v>200</v>
      </c>
      <c r="E1021" t="s">
        <v>983</v>
      </c>
      <c r="F1021" t="s">
        <v>798</v>
      </c>
      <c r="G1021" t="s">
        <v>984</v>
      </c>
      <c r="H1021" t="s">
        <v>985</v>
      </c>
      <c r="I1021" t="s">
        <v>957</v>
      </c>
      <c r="J1021" t="s">
        <v>609</v>
      </c>
      <c r="K1021" t="s">
        <v>1547</v>
      </c>
      <c r="L1021" t="s">
        <v>1548</v>
      </c>
      <c r="M1021" s="5">
        <v>159211.14000000001</v>
      </c>
      <c r="N1021" s="5">
        <v>159211.14000000001</v>
      </c>
      <c r="O1021" s="5">
        <v>159211.14000000001</v>
      </c>
      <c r="P1021" s="5"/>
      <c r="Q1021" s="16">
        <v>0</v>
      </c>
      <c r="R1021" s="5"/>
      <c r="S1021" s="17">
        <v>41542</v>
      </c>
      <c r="T1021" s="17">
        <v>41542</v>
      </c>
      <c r="U1021" s="17">
        <v>41912</v>
      </c>
      <c r="V1021" s="17">
        <v>41912</v>
      </c>
      <c r="W1021" s="17">
        <v>41542</v>
      </c>
      <c r="X1021" s="17">
        <v>42486</v>
      </c>
      <c r="Y1021" t="s">
        <v>959</v>
      </c>
      <c r="Z1021" t="s">
        <v>796</v>
      </c>
      <c r="AA1021" t="s">
        <v>960</v>
      </c>
      <c r="AC1021" s="16">
        <v>3</v>
      </c>
      <c r="AD1021" t="s">
        <v>803</v>
      </c>
      <c r="AE1021" t="s">
        <v>974</v>
      </c>
      <c r="AF1021" t="s">
        <v>737</v>
      </c>
      <c r="AG1021" t="s">
        <v>975</v>
      </c>
      <c r="AJ1021" t="s">
        <v>963</v>
      </c>
      <c r="AK1021" t="s">
        <v>979</v>
      </c>
      <c r="AL1021" t="s">
        <v>965</v>
      </c>
      <c r="AM1021" t="s">
        <v>456</v>
      </c>
      <c r="AP1021" t="s">
        <v>966</v>
      </c>
      <c r="AQ1021" t="s">
        <v>967</v>
      </c>
      <c r="AR1021" t="s">
        <v>968</v>
      </c>
      <c r="AS1021" t="s">
        <v>969</v>
      </c>
      <c r="AT1021" t="s">
        <v>970</v>
      </c>
      <c r="AU1021" t="s">
        <v>4392</v>
      </c>
    </row>
    <row r="1022" spans="2:47" ht="11" outlineLevel="1" x14ac:dyDescent="0.15">
      <c r="B1022" t="s">
        <v>4393</v>
      </c>
      <c r="C1022" t="s">
        <v>4394</v>
      </c>
      <c r="D1022" t="s">
        <v>4395</v>
      </c>
      <c r="E1022" t="s">
        <v>1599</v>
      </c>
      <c r="F1022" t="s">
        <v>807</v>
      </c>
      <c r="G1022" t="s">
        <v>984</v>
      </c>
      <c r="H1022" t="s">
        <v>985</v>
      </c>
      <c r="I1022" t="s">
        <v>957</v>
      </c>
      <c r="J1022" t="s">
        <v>3627</v>
      </c>
      <c r="K1022" t="s">
        <v>3628</v>
      </c>
      <c r="L1022" t="s">
        <v>3627</v>
      </c>
      <c r="M1022" s="5">
        <v>158907.51999999999</v>
      </c>
      <c r="N1022" s="5">
        <v>158907.51999999999</v>
      </c>
      <c r="O1022" s="5">
        <v>158907.51999999999</v>
      </c>
      <c r="P1022" s="5"/>
      <c r="Q1022" s="16">
        <v>0</v>
      </c>
      <c r="R1022" s="5"/>
      <c r="S1022" s="17">
        <v>45349</v>
      </c>
      <c r="T1022" s="17">
        <v>45349</v>
      </c>
      <c r="U1022" s="17">
        <v>45408</v>
      </c>
      <c r="V1022" s="17">
        <v>45408</v>
      </c>
      <c r="W1022" s="17">
        <v>45349</v>
      </c>
      <c r="X1022" s="17">
        <v>45349</v>
      </c>
      <c r="Y1022" t="s">
        <v>959</v>
      </c>
      <c r="Z1022" t="s">
        <v>796</v>
      </c>
      <c r="AA1022" t="s">
        <v>1023</v>
      </c>
      <c r="AB1022" t="s">
        <v>1289</v>
      </c>
      <c r="AC1022" s="16">
        <v>2</v>
      </c>
      <c r="AD1022" t="s">
        <v>803</v>
      </c>
      <c r="AE1022" t="s">
        <v>974</v>
      </c>
      <c r="AF1022" t="s">
        <v>757</v>
      </c>
      <c r="AG1022" t="s">
        <v>1801</v>
      </c>
      <c r="AH1022" t="s">
        <v>1115</v>
      </c>
      <c r="AI1022" t="s">
        <v>1116</v>
      </c>
      <c r="AJ1022" t="s">
        <v>978</v>
      </c>
      <c r="AK1022" t="s">
        <v>1082</v>
      </c>
      <c r="AL1022" t="s">
        <v>965</v>
      </c>
      <c r="AM1022" t="s">
        <v>531</v>
      </c>
      <c r="AP1022" t="s">
        <v>966</v>
      </c>
      <c r="AQ1022" t="s">
        <v>967</v>
      </c>
      <c r="AR1022" t="s">
        <v>968</v>
      </c>
      <c r="AS1022" t="s">
        <v>969</v>
      </c>
      <c r="AT1022" t="s">
        <v>970</v>
      </c>
      <c r="AU1022" t="s">
        <v>4396</v>
      </c>
    </row>
    <row r="1023" spans="2:47" ht="11" outlineLevel="1" x14ac:dyDescent="0.15">
      <c r="B1023" t="s">
        <v>4397</v>
      </c>
      <c r="C1023" t="s">
        <v>4398</v>
      </c>
      <c r="G1023" t="s">
        <v>1140</v>
      </c>
      <c r="H1023" t="s">
        <v>1141</v>
      </c>
      <c r="I1023" t="s">
        <v>957</v>
      </c>
      <c r="J1023" t="s">
        <v>3205</v>
      </c>
      <c r="K1023" t="s">
        <v>3206</v>
      </c>
      <c r="L1023" t="s">
        <v>3207</v>
      </c>
      <c r="M1023" s="5">
        <v>158417.62</v>
      </c>
      <c r="N1023" s="5">
        <v>158417.62</v>
      </c>
      <c r="O1023" s="5">
        <v>158417.62</v>
      </c>
      <c r="P1023" s="5"/>
      <c r="Q1023" s="16">
        <v>0</v>
      </c>
      <c r="R1023" s="5"/>
      <c r="S1023" s="17">
        <v>43372</v>
      </c>
      <c r="T1023" s="17">
        <v>43372</v>
      </c>
      <c r="U1023" s="17">
        <v>43417</v>
      </c>
      <c r="V1023" s="17">
        <v>43417</v>
      </c>
      <c r="W1023" s="17">
        <v>43372</v>
      </c>
      <c r="X1023" s="17">
        <v>43372</v>
      </c>
      <c r="Y1023" t="s">
        <v>1178</v>
      </c>
      <c r="Z1023" t="s">
        <v>825</v>
      </c>
      <c r="AA1023" t="s">
        <v>1179</v>
      </c>
      <c r="AC1023" s="16">
        <v>3</v>
      </c>
      <c r="AD1023" t="s">
        <v>795</v>
      </c>
      <c r="AE1023" t="s">
        <v>961</v>
      </c>
      <c r="AF1023" t="s">
        <v>740</v>
      </c>
      <c r="AG1023" t="s">
        <v>1036</v>
      </c>
      <c r="AJ1023" t="s">
        <v>963</v>
      </c>
      <c r="AK1023" t="s">
        <v>964</v>
      </c>
      <c r="AL1023" t="s">
        <v>1340</v>
      </c>
      <c r="AM1023" t="s">
        <v>531</v>
      </c>
      <c r="AP1023" t="s">
        <v>966</v>
      </c>
      <c r="AQ1023" t="s">
        <v>967</v>
      </c>
      <c r="AR1023" t="s">
        <v>968</v>
      </c>
      <c r="AS1023" t="s">
        <v>969</v>
      </c>
      <c r="AT1023" t="s">
        <v>970</v>
      </c>
      <c r="AU1023" t="s">
        <v>4399</v>
      </c>
    </row>
    <row r="1024" spans="2:47" ht="11" outlineLevel="1" x14ac:dyDescent="0.15">
      <c r="B1024" t="s">
        <v>4400</v>
      </c>
      <c r="C1024" t="s">
        <v>4401</v>
      </c>
      <c r="G1024" t="s">
        <v>1140</v>
      </c>
      <c r="H1024" t="s">
        <v>1141</v>
      </c>
      <c r="I1024" t="s">
        <v>957</v>
      </c>
      <c r="J1024" t="s">
        <v>4402</v>
      </c>
      <c r="K1024" t="s">
        <v>4403</v>
      </c>
      <c r="L1024" t="s">
        <v>4402</v>
      </c>
      <c r="M1024" s="5">
        <v>157912</v>
      </c>
      <c r="N1024" s="5">
        <v>157912</v>
      </c>
      <c r="O1024" s="5">
        <v>157912</v>
      </c>
      <c r="P1024" s="5"/>
      <c r="Q1024" s="16">
        <v>0</v>
      </c>
      <c r="R1024" s="5"/>
      <c r="S1024" s="17">
        <v>43262</v>
      </c>
      <c r="T1024" s="17">
        <v>43258</v>
      </c>
      <c r="U1024" s="17">
        <v>43496</v>
      </c>
      <c r="V1024" s="17">
        <v>43496</v>
      </c>
      <c r="W1024" s="17">
        <v>43262</v>
      </c>
      <c r="X1024" s="17">
        <v>43441</v>
      </c>
      <c r="Y1024" t="s">
        <v>1178</v>
      </c>
      <c r="Z1024" t="s">
        <v>825</v>
      </c>
      <c r="AA1024" t="s">
        <v>1179</v>
      </c>
      <c r="AC1024" s="16">
        <v>3</v>
      </c>
      <c r="AD1024" t="s">
        <v>803</v>
      </c>
      <c r="AE1024" t="s">
        <v>974</v>
      </c>
      <c r="AF1024" t="s">
        <v>737</v>
      </c>
      <c r="AG1024" t="s">
        <v>975</v>
      </c>
      <c r="AJ1024" t="s">
        <v>963</v>
      </c>
      <c r="AK1024" t="s">
        <v>979</v>
      </c>
      <c r="AL1024" t="s">
        <v>1340</v>
      </c>
      <c r="AM1024" t="s">
        <v>456</v>
      </c>
      <c r="AP1024" t="s">
        <v>966</v>
      </c>
      <c r="AQ1024" t="s">
        <v>967</v>
      </c>
      <c r="AR1024" t="s">
        <v>968</v>
      </c>
      <c r="AS1024" t="s">
        <v>969</v>
      </c>
      <c r="AT1024" t="s">
        <v>970</v>
      </c>
      <c r="AU1024" t="s">
        <v>4404</v>
      </c>
    </row>
    <row r="1025" spans="2:47" ht="11" outlineLevel="1" x14ac:dyDescent="0.15">
      <c r="B1025" t="s">
        <v>4405</v>
      </c>
      <c r="C1025" t="s">
        <v>4406</v>
      </c>
      <c r="G1025" t="s">
        <v>1140</v>
      </c>
      <c r="H1025" t="s">
        <v>1141</v>
      </c>
      <c r="I1025" t="s">
        <v>957</v>
      </c>
      <c r="J1025" t="s">
        <v>604</v>
      </c>
      <c r="K1025" t="s">
        <v>1088</v>
      </c>
      <c r="L1025" t="s">
        <v>604</v>
      </c>
      <c r="M1025" s="5">
        <v>157468</v>
      </c>
      <c r="N1025" s="5">
        <v>157468</v>
      </c>
      <c r="O1025" s="5">
        <v>157468</v>
      </c>
      <c r="P1025" s="5"/>
      <c r="Q1025" s="16">
        <v>0</v>
      </c>
      <c r="R1025" s="5"/>
      <c r="S1025" s="17">
        <v>42130</v>
      </c>
      <c r="T1025" s="17">
        <v>42130</v>
      </c>
      <c r="U1025" s="17">
        <v>42304</v>
      </c>
      <c r="V1025" s="17">
        <v>42304</v>
      </c>
      <c r="W1025" s="17">
        <v>42130</v>
      </c>
      <c r="X1025" s="17">
        <v>42167</v>
      </c>
      <c r="Y1025" t="s">
        <v>1178</v>
      </c>
      <c r="Z1025" t="s">
        <v>825</v>
      </c>
      <c r="AA1025" t="s">
        <v>1179</v>
      </c>
      <c r="AC1025" s="16">
        <v>2</v>
      </c>
      <c r="AD1025" t="s">
        <v>795</v>
      </c>
      <c r="AE1025" t="s">
        <v>961</v>
      </c>
      <c r="AF1025" t="s">
        <v>748</v>
      </c>
      <c r="AG1025" t="s">
        <v>1057</v>
      </c>
      <c r="AJ1025" t="s">
        <v>963</v>
      </c>
      <c r="AK1025" t="s">
        <v>964</v>
      </c>
      <c r="AL1025" t="s">
        <v>965</v>
      </c>
      <c r="AM1025" t="s">
        <v>531</v>
      </c>
      <c r="AP1025" t="s">
        <v>966</v>
      </c>
      <c r="AQ1025" t="s">
        <v>967</v>
      </c>
      <c r="AR1025" t="s">
        <v>968</v>
      </c>
      <c r="AS1025" t="s">
        <v>969</v>
      </c>
      <c r="AT1025" t="s">
        <v>970</v>
      </c>
      <c r="AU1025" t="s">
        <v>4407</v>
      </c>
    </row>
    <row r="1026" spans="2:47" ht="11" outlineLevel="1" x14ac:dyDescent="0.15">
      <c r="B1026" t="s">
        <v>4408</v>
      </c>
      <c r="C1026" t="s">
        <v>4409</v>
      </c>
      <c r="G1026" t="s">
        <v>1140</v>
      </c>
      <c r="H1026" t="s">
        <v>1141</v>
      </c>
      <c r="I1026" t="s">
        <v>957</v>
      </c>
      <c r="J1026" t="s">
        <v>643</v>
      </c>
      <c r="K1026" t="s">
        <v>1074</v>
      </c>
      <c r="L1026" t="s">
        <v>643</v>
      </c>
      <c r="M1026" s="5">
        <v>157000</v>
      </c>
      <c r="N1026" s="5">
        <v>157000</v>
      </c>
      <c r="O1026" s="5">
        <v>157000</v>
      </c>
      <c r="P1026" s="5">
        <v>135436</v>
      </c>
      <c r="Q1026" s="16">
        <v>0</v>
      </c>
      <c r="R1026" s="5"/>
      <c r="S1026" s="17">
        <v>45057</v>
      </c>
      <c r="T1026" s="17">
        <v>45057</v>
      </c>
      <c r="U1026" s="17">
        <v>45156</v>
      </c>
      <c r="V1026" s="17">
        <v>45156</v>
      </c>
      <c r="W1026" s="17">
        <v>45057</v>
      </c>
      <c r="X1026" s="17">
        <v>45068</v>
      </c>
      <c r="Y1026" t="s">
        <v>1178</v>
      </c>
      <c r="Z1026" t="s">
        <v>825</v>
      </c>
      <c r="AA1026" t="s">
        <v>1179</v>
      </c>
      <c r="AC1026" s="16">
        <v>1</v>
      </c>
      <c r="AD1026" t="s">
        <v>795</v>
      </c>
      <c r="AE1026" t="s">
        <v>961</v>
      </c>
      <c r="AF1026" t="s">
        <v>740</v>
      </c>
      <c r="AG1026" t="s">
        <v>1036</v>
      </c>
      <c r="AH1026" t="s">
        <v>1058</v>
      </c>
      <c r="AI1026" t="s">
        <v>1059</v>
      </c>
      <c r="AJ1026" t="s">
        <v>978</v>
      </c>
      <c r="AK1026" t="s">
        <v>964</v>
      </c>
      <c r="AL1026" t="s">
        <v>965</v>
      </c>
      <c r="AM1026" t="s">
        <v>531</v>
      </c>
      <c r="AP1026" t="s">
        <v>966</v>
      </c>
      <c r="AQ1026" t="s">
        <v>967</v>
      </c>
      <c r="AR1026" t="s">
        <v>968</v>
      </c>
      <c r="AS1026" t="s">
        <v>969</v>
      </c>
      <c r="AT1026" t="s">
        <v>970</v>
      </c>
      <c r="AU1026" t="s">
        <v>4410</v>
      </c>
    </row>
    <row r="1027" spans="2:47" ht="11" outlineLevel="1" x14ac:dyDescent="0.15">
      <c r="B1027" t="s">
        <v>4411</v>
      </c>
      <c r="C1027" t="s">
        <v>4412</v>
      </c>
      <c r="G1027" t="s">
        <v>1140</v>
      </c>
      <c r="H1027" t="s">
        <v>3684</v>
      </c>
      <c r="I1027" t="s">
        <v>957</v>
      </c>
      <c r="J1027" t="s">
        <v>623</v>
      </c>
      <c r="K1027" t="s">
        <v>2397</v>
      </c>
      <c r="L1027" t="s">
        <v>623</v>
      </c>
      <c r="M1027" s="5">
        <v>155894</v>
      </c>
      <c r="N1027" s="5">
        <v>155894</v>
      </c>
      <c r="O1027" s="5">
        <v>155894</v>
      </c>
      <c r="P1027" s="5"/>
      <c r="Q1027" s="16">
        <v>0</v>
      </c>
      <c r="R1027" s="5"/>
      <c r="S1027" s="17">
        <v>41900</v>
      </c>
      <c r="T1027" s="17">
        <v>41900</v>
      </c>
      <c r="U1027" s="17">
        <v>42081</v>
      </c>
      <c r="V1027" s="17">
        <v>42081</v>
      </c>
      <c r="W1027" s="17">
        <v>41900</v>
      </c>
      <c r="X1027" s="17">
        <v>42115</v>
      </c>
      <c r="Y1027" t="s">
        <v>1178</v>
      </c>
      <c r="Z1027" t="s">
        <v>825</v>
      </c>
      <c r="AA1027" t="s">
        <v>1179</v>
      </c>
      <c r="AC1027" s="16">
        <v>3</v>
      </c>
      <c r="AD1027" t="s">
        <v>803</v>
      </c>
      <c r="AE1027" t="s">
        <v>974</v>
      </c>
      <c r="AF1027" t="s">
        <v>737</v>
      </c>
      <c r="AG1027" t="s">
        <v>975</v>
      </c>
      <c r="AJ1027" t="s">
        <v>963</v>
      </c>
      <c r="AK1027" t="s">
        <v>979</v>
      </c>
      <c r="AL1027" t="s">
        <v>965</v>
      </c>
      <c r="AM1027" t="s">
        <v>531</v>
      </c>
      <c r="AP1027" t="s">
        <v>966</v>
      </c>
      <c r="AQ1027" t="s">
        <v>967</v>
      </c>
      <c r="AR1027" t="s">
        <v>968</v>
      </c>
      <c r="AS1027" t="s">
        <v>969</v>
      </c>
      <c r="AT1027" t="s">
        <v>970</v>
      </c>
      <c r="AU1027" t="s">
        <v>4413</v>
      </c>
    </row>
    <row r="1028" spans="2:47" ht="11" outlineLevel="1" x14ac:dyDescent="0.15">
      <c r="B1028" t="s">
        <v>4414</v>
      </c>
      <c r="C1028" t="s">
        <v>4415</v>
      </c>
      <c r="D1028" t="s">
        <v>171</v>
      </c>
      <c r="E1028" t="s">
        <v>983</v>
      </c>
      <c r="F1028" t="s">
        <v>807</v>
      </c>
      <c r="G1028" t="s">
        <v>984</v>
      </c>
      <c r="H1028" t="s">
        <v>985</v>
      </c>
      <c r="I1028" t="s">
        <v>957</v>
      </c>
      <c r="J1028" t="s">
        <v>604</v>
      </c>
      <c r="K1028" t="s">
        <v>1088</v>
      </c>
      <c r="L1028" t="s">
        <v>604</v>
      </c>
      <c r="M1028" s="5">
        <v>155682.34</v>
      </c>
      <c r="N1028" s="5">
        <v>155682.34</v>
      </c>
      <c r="O1028" s="5">
        <v>155682.34</v>
      </c>
      <c r="P1028" s="5"/>
      <c r="Q1028" s="16">
        <v>0</v>
      </c>
      <c r="R1028" s="5"/>
      <c r="S1028" s="17">
        <v>45246</v>
      </c>
      <c r="T1028" s="17">
        <v>45246</v>
      </c>
      <c r="U1028" s="17">
        <v>45351</v>
      </c>
      <c r="V1028" s="17">
        <v>45351</v>
      </c>
      <c r="W1028" s="17">
        <v>45246</v>
      </c>
      <c r="X1028" s="17">
        <v>45533</v>
      </c>
      <c r="Y1028" t="s">
        <v>959</v>
      </c>
      <c r="Z1028" t="s">
        <v>796</v>
      </c>
      <c r="AA1028" t="s">
        <v>1023</v>
      </c>
      <c r="AB1028" t="s">
        <v>1024</v>
      </c>
      <c r="AC1028" s="16">
        <v>3</v>
      </c>
      <c r="AD1028" t="s">
        <v>795</v>
      </c>
      <c r="AE1028" t="s">
        <v>961</v>
      </c>
      <c r="AF1028" t="s">
        <v>755</v>
      </c>
      <c r="AG1028" t="s">
        <v>1049</v>
      </c>
      <c r="AH1028" t="s">
        <v>1193</v>
      </c>
      <c r="AI1028" t="s">
        <v>1194</v>
      </c>
      <c r="AJ1028" t="s">
        <v>978</v>
      </c>
      <c r="AK1028" t="s">
        <v>964</v>
      </c>
      <c r="AL1028" t="s">
        <v>965</v>
      </c>
      <c r="AM1028" t="s">
        <v>456</v>
      </c>
      <c r="AP1028" t="s">
        <v>966</v>
      </c>
      <c r="AQ1028" t="s">
        <v>967</v>
      </c>
      <c r="AR1028" t="s">
        <v>968</v>
      </c>
      <c r="AS1028" t="s">
        <v>969</v>
      </c>
      <c r="AT1028" t="s">
        <v>970</v>
      </c>
      <c r="AU1028" t="s">
        <v>4416</v>
      </c>
    </row>
    <row r="1029" spans="2:47" ht="11" outlineLevel="1" x14ac:dyDescent="0.15">
      <c r="B1029" t="s">
        <v>4417</v>
      </c>
      <c r="C1029" t="s">
        <v>4418</v>
      </c>
      <c r="G1029" t="s">
        <v>1140</v>
      </c>
      <c r="H1029" t="s">
        <v>1141</v>
      </c>
      <c r="I1029" t="s">
        <v>957</v>
      </c>
      <c r="J1029" t="s">
        <v>4419</v>
      </c>
      <c r="K1029" t="s">
        <v>4420</v>
      </c>
      <c r="L1029" t="s">
        <v>4419</v>
      </c>
      <c r="M1029" s="5">
        <v>155450</v>
      </c>
      <c r="N1029" s="5">
        <v>155450</v>
      </c>
      <c r="O1029" s="5">
        <v>155450</v>
      </c>
      <c r="P1029" s="5"/>
      <c r="Q1029" s="16">
        <v>0</v>
      </c>
      <c r="R1029" s="5"/>
      <c r="S1029" s="17">
        <v>45404</v>
      </c>
      <c r="T1029" s="17">
        <v>45404</v>
      </c>
      <c r="U1029" s="17">
        <v>45811</v>
      </c>
      <c r="V1029" s="17">
        <v>45811</v>
      </c>
      <c r="W1029" s="17">
        <v>45404</v>
      </c>
      <c r="X1029" s="17">
        <v>45519</v>
      </c>
      <c r="Y1029" t="s">
        <v>1178</v>
      </c>
      <c r="Z1029" t="s">
        <v>825</v>
      </c>
      <c r="AA1029" t="s">
        <v>1179</v>
      </c>
      <c r="AC1029" s="16">
        <v>5</v>
      </c>
      <c r="AD1029" t="s">
        <v>803</v>
      </c>
      <c r="AE1029" t="s">
        <v>974</v>
      </c>
      <c r="AF1029" t="s">
        <v>4421</v>
      </c>
      <c r="AG1029" t="s">
        <v>4422</v>
      </c>
      <c r="AH1029" t="s">
        <v>4423</v>
      </c>
      <c r="AI1029" t="s">
        <v>4424</v>
      </c>
      <c r="AJ1029" t="s">
        <v>978</v>
      </c>
      <c r="AK1029" t="s">
        <v>1082</v>
      </c>
      <c r="AL1029" t="s">
        <v>1340</v>
      </c>
      <c r="AM1029" t="s">
        <v>531</v>
      </c>
      <c r="AP1029" t="s">
        <v>966</v>
      </c>
      <c r="AQ1029" t="s">
        <v>967</v>
      </c>
      <c r="AR1029" t="s">
        <v>968</v>
      </c>
      <c r="AS1029" t="s">
        <v>969</v>
      </c>
      <c r="AT1029" t="s">
        <v>970</v>
      </c>
      <c r="AU1029" t="s">
        <v>4425</v>
      </c>
    </row>
    <row r="1030" spans="2:47" ht="11" outlineLevel="1" x14ac:dyDescent="0.15">
      <c r="B1030" t="s">
        <v>4426</v>
      </c>
      <c r="C1030" t="s">
        <v>4427</v>
      </c>
      <c r="D1030" t="s">
        <v>295</v>
      </c>
      <c r="E1030" t="s">
        <v>983</v>
      </c>
      <c r="F1030" t="s">
        <v>807</v>
      </c>
      <c r="G1030" t="s">
        <v>984</v>
      </c>
      <c r="H1030" t="s">
        <v>985</v>
      </c>
      <c r="I1030" t="s">
        <v>957</v>
      </c>
      <c r="J1030" t="s">
        <v>603</v>
      </c>
      <c r="K1030" t="s">
        <v>1299</v>
      </c>
      <c r="L1030" t="s">
        <v>603</v>
      </c>
      <c r="M1030" s="5">
        <v>154413.17000000001</v>
      </c>
      <c r="N1030" s="5">
        <v>154413.17000000001</v>
      </c>
      <c r="O1030" s="5">
        <v>154413.17000000001</v>
      </c>
      <c r="P1030" s="5"/>
      <c r="Q1030" s="16">
        <v>0</v>
      </c>
      <c r="R1030" s="5"/>
      <c r="S1030" s="17">
        <v>44596</v>
      </c>
      <c r="T1030" s="17">
        <v>44596</v>
      </c>
      <c r="U1030" s="17">
        <v>44633</v>
      </c>
      <c r="V1030" s="17">
        <v>44633</v>
      </c>
      <c r="W1030" s="17">
        <v>44596</v>
      </c>
      <c r="X1030" s="17">
        <v>44697</v>
      </c>
      <c r="Y1030" t="s">
        <v>959</v>
      </c>
      <c r="Z1030" t="s">
        <v>796</v>
      </c>
      <c r="AA1030" t="s">
        <v>1023</v>
      </c>
      <c r="AB1030" t="s">
        <v>1024</v>
      </c>
      <c r="AC1030" s="16">
        <v>3</v>
      </c>
      <c r="AD1030" t="s">
        <v>829</v>
      </c>
      <c r="AE1030" t="s">
        <v>1355</v>
      </c>
      <c r="AF1030" t="s">
        <v>740</v>
      </c>
      <c r="AG1030" t="s">
        <v>1036</v>
      </c>
      <c r="AJ1030" t="s">
        <v>963</v>
      </c>
      <c r="AK1030" t="s">
        <v>1133</v>
      </c>
      <c r="AL1030" t="s">
        <v>965</v>
      </c>
      <c r="AM1030" t="s">
        <v>456</v>
      </c>
      <c r="AP1030" t="s">
        <v>966</v>
      </c>
      <c r="AQ1030" t="s">
        <v>967</v>
      </c>
      <c r="AR1030" t="s">
        <v>968</v>
      </c>
      <c r="AS1030" t="s">
        <v>969</v>
      </c>
      <c r="AT1030" t="s">
        <v>970</v>
      </c>
      <c r="AU1030" t="s">
        <v>4428</v>
      </c>
    </row>
    <row r="1031" spans="2:47" ht="11" outlineLevel="1" x14ac:dyDescent="0.15">
      <c r="B1031" t="s">
        <v>4429</v>
      </c>
      <c r="C1031" t="s">
        <v>4430</v>
      </c>
      <c r="G1031" t="s">
        <v>1140</v>
      </c>
      <c r="H1031" t="s">
        <v>1141</v>
      </c>
      <c r="I1031" t="s">
        <v>957</v>
      </c>
      <c r="J1031" t="s">
        <v>4431</v>
      </c>
      <c r="K1031" t="s">
        <v>4432</v>
      </c>
      <c r="L1031" t="s">
        <v>4431</v>
      </c>
      <c r="M1031" s="5">
        <v>153935.56</v>
      </c>
      <c r="N1031" s="5">
        <v>153935.56</v>
      </c>
      <c r="O1031" s="5">
        <v>153935.56</v>
      </c>
      <c r="P1031" s="5"/>
      <c r="Q1031" s="16">
        <v>0</v>
      </c>
      <c r="R1031" s="5"/>
      <c r="S1031" s="17">
        <v>44463</v>
      </c>
      <c r="T1031" s="17">
        <v>44463</v>
      </c>
      <c r="U1031" s="17">
        <v>44820</v>
      </c>
      <c r="V1031" s="17">
        <v>44820</v>
      </c>
      <c r="W1031" s="17">
        <v>44463</v>
      </c>
      <c r="X1031" s="17">
        <v>44677</v>
      </c>
      <c r="Y1031" t="s">
        <v>1178</v>
      </c>
      <c r="Z1031" t="s">
        <v>825</v>
      </c>
      <c r="AA1031" t="s">
        <v>1179</v>
      </c>
      <c r="AC1031" s="16">
        <v>1</v>
      </c>
      <c r="AD1031" t="s">
        <v>803</v>
      </c>
      <c r="AE1031" t="s">
        <v>974</v>
      </c>
      <c r="AF1031" t="s">
        <v>737</v>
      </c>
      <c r="AG1031" t="s">
        <v>975</v>
      </c>
      <c r="AJ1031" t="s">
        <v>963</v>
      </c>
      <c r="AK1031" t="s">
        <v>979</v>
      </c>
      <c r="AL1031" t="s">
        <v>1340</v>
      </c>
      <c r="AM1031" t="s">
        <v>456</v>
      </c>
      <c r="AP1031" t="s">
        <v>966</v>
      </c>
      <c r="AQ1031" t="s">
        <v>967</v>
      </c>
      <c r="AR1031" t="s">
        <v>968</v>
      </c>
      <c r="AS1031" t="s">
        <v>969</v>
      </c>
      <c r="AT1031" t="s">
        <v>970</v>
      </c>
      <c r="AU1031" t="s">
        <v>4433</v>
      </c>
    </row>
    <row r="1032" spans="2:47" ht="11" outlineLevel="1" x14ac:dyDescent="0.15">
      <c r="B1032" t="s">
        <v>4434</v>
      </c>
      <c r="C1032" t="s">
        <v>4435</v>
      </c>
      <c r="G1032" t="s">
        <v>1140</v>
      </c>
      <c r="H1032" t="s">
        <v>1141</v>
      </c>
      <c r="I1032" t="s">
        <v>957</v>
      </c>
      <c r="J1032" t="s">
        <v>2565</v>
      </c>
      <c r="K1032" t="s">
        <v>2566</v>
      </c>
      <c r="L1032" t="s">
        <v>2567</v>
      </c>
      <c r="M1032" s="5">
        <v>153503.6</v>
      </c>
      <c r="N1032" s="5">
        <v>153503.6</v>
      </c>
      <c r="O1032" s="5">
        <v>159328.6</v>
      </c>
      <c r="P1032" s="5"/>
      <c r="Q1032" s="16">
        <v>0</v>
      </c>
      <c r="R1032" s="5"/>
      <c r="S1032" s="17">
        <v>43147</v>
      </c>
      <c r="T1032" s="17">
        <v>43147</v>
      </c>
      <c r="U1032" s="17">
        <v>43294</v>
      </c>
      <c r="V1032" s="17">
        <v>43294</v>
      </c>
      <c r="W1032" s="17">
        <v>43147</v>
      </c>
      <c r="X1032" s="17">
        <v>43788</v>
      </c>
      <c r="Y1032" t="s">
        <v>1178</v>
      </c>
      <c r="Z1032" t="s">
        <v>825</v>
      </c>
      <c r="AA1032" t="s">
        <v>1179</v>
      </c>
      <c r="AC1032" s="16">
        <v>2</v>
      </c>
      <c r="AD1032" t="s">
        <v>795</v>
      </c>
      <c r="AE1032" t="s">
        <v>961</v>
      </c>
      <c r="AF1032" t="s">
        <v>748</v>
      </c>
      <c r="AG1032" t="s">
        <v>1057</v>
      </c>
      <c r="AH1032" t="s">
        <v>1058</v>
      </c>
      <c r="AI1032" t="s">
        <v>1059</v>
      </c>
      <c r="AJ1032" t="s">
        <v>978</v>
      </c>
      <c r="AK1032" t="s">
        <v>964</v>
      </c>
      <c r="AL1032" t="s">
        <v>965</v>
      </c>
      <c r="AM1032" t="s">
        <v>531</v>
      </c>
      <c r="AP1032" t="s">
        <v>966</v>
      </c>
      <c r="AQ1032" t="s">
        <v>967</v>
      </c>
      <c r="AR1032" t="s">
        <v>968</v>
      </c>
      <c r="AS1032" t="s">
        <v>969</v>
      </c>
      <c r="AT1032" t="s">
        <v>970</v>
      </c>
      <c r="AU1032" t="s">
        <v>4436</v>
      </c>
    </row>
    <row r="1033" spans="2:47" ht="11" outlineLevel="1" x14ac:dyDescent="0.15">
      <c r="B1033" t="s">
        <v>4437</v>
      </c>
      <c r="C1033" t="s">
        <v>4438</v>
      </c>
      <c r="G1033" t="s">
        <v>1140</v>
      </c>
      <c r="H1033" t="s">
        <v>1141</v>
      </c>
      <c r="I1033" t="s">
        <v>957</v>
      </c>
      <c r="J1033" t="s">
        <v>3439</v>
      </c>
      <c r="K1033" t="s">
        <v>3440</v>
      </c>
      <c r="L1033" t="s">
        <v>3439</v>
      </c>
      <c r="M1033" s="5">
        <v>153014.74</v>
      </c>
      <c r="N1033" s="5">
        <v>153014.74</v>
      </c>
      <c r="O1033" s="5">
        <v>153014.74</v>
      </c>
      <c r="P1033" s="5"/>
      <c r="Q1033" s="16">
        <v>0</v>
      </c>
      <c r="R1033" s="5"/>
      <c r="S1033" s="17">
        <v>43528</v>
      </c>
      <c r="T1033" s="17">
        <v>43528</v>
      </c>
      <c r="U1033" s="17">
        <v>43677</v>
      </c>
      <c r="V1033" s="17">
        <v>43677</v>
      </c>
      <c r="W1033" s="17">
        <v>43528</v>
      </c>
      <c r="X1033" s="17">
        <v>43528</v>
      </c>
      <c r="Y1033" t="s">
        <v>984</v>
      </c>
      <c r="Z1033" t="s">
        <v>804</v>
      </c>
      <c r="AA1033" t="s">
        <v>1000</v>
      </c>
      <c r="AC1033" s="16">
        <v>1</v>
      </c>
      <c r="AD1033" t="s">
        <v>795</v>
      </c>
      <c r="AE1033" t="s">
        <v>961</v>
      </c>
      <c r="AF1033" t="s">
        <v>757</v>
      </c>
      <c r="AG1033" t="s">
        <v>1801</v>
      </c>
      <c r="AH1033" t="s">
        <v>1202</v>
      </c>
      <c r="AI1033" t="s">
        <v>1203</v>
      </c>
      <c r="AJ1033" t="s">
        <v>978</v>
      </c>
      <c r="AK1033" t="s">
        <v>964</v>
      </c>
      <c r="AL1033" t="s">
        <v>1340</v>
      </c>
      <c r="AM1033" t="s">
        <v>531</v>
      </c>
      <c r="AP1033" t="s">
        <v>966</v>
      </c>
      <c r="AQ1033" t="s">
        <v>967</v>
      </c>
      <c r="AR1033" t="s">
        <v>968</v>
      </c>
      <c r="AS1033" t="s">
        <v>969</v>
      </c>
      <c r="AT1033" t="s">
        <v>970</v>
      </c>
      <c r="AU1033" t="s">
        <v>4439</v>
      </c>
    </row>
    <row r="1034" spans="2:47" ht="11" outlineLevel="1" x14ac:dyDescent="0.15">
      <c r="B1034" t="s">
        <v>4440</v>
      </c>
      <c r="C1034" t="s">
        <v>4441</v>
      </c>
      <c r="D1034" t="s">
        <v>179</v>
      </c>
      <c r="E1034" t="s">
        <v>983</v>
      </c>
      <c r="F1034" t="s">
        <v>807</v>
      </c>
      <c r="G1034" t="s">
        <v>984</v>
      </c>
      <c r="H1034" t="s">
        <v>985</v>
      </c>
      <c r="I1034" t="s">
        <v>957</v>
      </c>
      <c r="J1034" t="s">
        <v>603</v>
      </c>
      <c r="K1034" t="s">
        <v>1299</v>
      </c>
      <c r="L1034" t="s">
        <v>1380</v>
      </c>
      <c r="M1034" s="5">
        <v>152364.97</v>
      </c>
      <c r="N1034" s="5">
        <v>152364.97</v>
      </c>
      <c r="O1034" s="5">
        <v>152364.97</v>
      </c>
      <c r="P1034" s="5"/>
      <c r="Q1034" s="16">
        <v>0</v>
      </c>
      <c r="R1034" s="5"/>
      <c r="S1034" s="17">
        <v>44092</v>
      </c>
      <c r="T1034" s="17">
        <v>44092</v>
      </c>
      <c r="U1034" s="17">
        <v>44130</v>
      </c>
      <c r="V1034" s="17">
        <v>44130</v>
      </c>
      <c r="W1034" s="17">
        <v>44092</v>
      </c>
      <c r="X1034" s="17">
        <v>45789</v>
      </c>
      <c r="Y1034" t="s">
        <v>955</v>
      </c>
      <c r="Z1034" t="s">
        <v>818</v>
      </c>
      <c r="AA1034" t="s">
        <v>1023</v>
      </c>
      <c r="AB1034" t="s">
        <v>1024</v>
      </c>
      <c r="AC1034" s="16">
        <v>1</v>
      </c>
      <c r="AD1034" t="s">
        <v>795</v>
      </c>
      <c r="AE1034" t="s">
        <v>961</v>
      </c>
      <c r="AF1034" t="s">
        <v>744</v>
      </c>
      <c r="AG1034" t="s">
        <v>1025</v>
      </c>
      <c r="AJ1034" t="s">
        <v>963</v>
      </c>
      <c r="AK1034" t="s">
        <v>964</v>
      </c>
      <c r="AL1034" t="s">
        <v>965</v>
      </c>
      <c r="AM1034" t="s">
        <v>456</v>
      </c>
      <c r="AP1034" t="s">
        <v>966</v>
      </c>
      <c r="AQ1034" t="s">
        <v>967</v>
      </c>
      <c r="AR1034" t="s">
        <v>968</v>
      </c>
      <c r="AS1034" t="s">
        <v>969</v>
      </c>
      <c r="AT1034" t="s">
        <v>970</v>
      </c>
      <c r="AU1034" t="s">
        <v>4442</v>
      </c>
    </row>
    <row r="1035" spans="2:47" ht="11" outlineLevel="1" x14ac:dyDescent="0.15">
      <c r="B1035" t="s">
        <v>4443</v>
      </c>
      <c r="C1035" t="s">
        <v>4444</v>
      </c>
      <c r="D1035" t="s">
        <v>379</v>
      </c>
      <c r="E1035" t="s">
        <v>983</v>
      </c>
      <c r="F1035" t="s">
        <v>807</v>
      </c>
      <c r="G1035" t="s">
        <v>984</v>
      </c>
      <c r="H1035" t="s">
        <v>985</v>
      </c>
      <c r="I1035" t="s">
        <v>957</v>
      </c>
      <c r="J1035" t="s">
        <v>713</v>
      </c>
      <c r="K1035" t="s">
        <v>3086</v>
      </c>
      <c r="L1035" t="s">
        <v>713</v>
      </c>
      <c r="M1035" s="5">
        <v>152358.73000000001</v>
      </c>
      <c r="N1035" s="5">
        <v>152358.73000000001</v>
      </c>
      <c r="O1035" s="5">
        <v>152358.73000000001</v>
      </c>
      <c r="P1035" s="5"/>
      <c r="Q1035" s="16">
        <v>0</v>
      </c>
      <c r="R1035" s="5"/>
      <c r="S1035" s="17">
        <v>45362</v>
      </c>
      <c r="T1035" s="17">
        <v>45363</v>
      </c>
      <c r="U1035" s="17">
        <v>45400</v>
      </c>
      <c r="V1035" s="17">
        <v>45400</v>
      </c>
      <c r="W1035" s="17">
        <v>45362</v>
      </c>
      <c r="X1035" s="17">
        <v>45392</v>
      </c>
      <c r="Y1035" t="s">
        <v>955</v>
      </c>
      <c r="Z1035" t="s">
        <v>818</v>
      </c>
      <c r="AA1035" t="s">
        <v>1023</v>
      </c>
      <c r="AB1035" t="s">
        <v>1024</v>
      </c>
      <c r="AC1035" s="16">
        <v>2</v>
      </c>
      <c r="AD1035" t="s">
        <v>795</v>
      </c>
      <c r="AE1035" t="s">
        <v>961</v>
      </c>
      <c r="AF1035" t="s">
        <v>740</v>
      </c>
      <c r="AG1035" t="s">
        <v>1036</v>
      </c>
      <c r="AJ1035" t="s">
        <v>963</v>
      </c>
      <c r="AK1035" t="s">
        <v>964</v>
      </c>
      <c r="AL1035" t="s">
        <v>965</v>
      </c>
      <c r="AM1035" t="s">
        <v>531</v>
      </c>
      <c r="AP1035" t="s">
        <v>966</v>
      </c>
      <c r="AQ1035" t="s">
        <v>967</v>
      </c>
      <c r="AR1035" t="s">
        <v>968</v>
      </c>
      <c r="AS1035" t="s">
        <v>969</v>
      </c>
      <c r="AT1035" t="s">
        <v>970</v>
      </c>
      <c r="AU1035" t="s">
        <v>4445</v>
      </c>
    </row>
    <row r="1036" spans="2:47" ht="11" outlineLevel="1" x14ac:dyDescent="0.15">
      <c r="B1036" t="s">
        <v>4446</v>
      </c>
      <c r="C1036" t="s">
        <v>4447</v>
      </c>
      <c r="D1036" t="s">
        <v>4448</v>
      </c>
      <c r="E1036" t="s">
        <v>854</v>
      </c>
      <c r="F1036" t="s">
        <v>807</v>
      </c>
      <c r="G1036" t="s">
        <v>959</v>
      </c>
      <c r="H1036" t="s">
        <v>1903</v>
      </c>
      <c r="I1036" t="s">
        <v>957</v>
      </c>
      <c r="J1036" t="s">
        <v>4124</v>
      </c>
      <c r="K1036" t="s">
        <v>4125</v>
      </c>
      <c r="L1036" t="s">
        <v>4124</v>
      </c>
      <c r="M1036" s="5">
        <v>152219</v>
      </c>
      <c r="N1036" s="5">
        <v>152219</v>
      </c>
      <c r="O1036" s="5">
        <v>152219</v>
      </c>
      <c r="P1036" s="5"/>
      <c r="Q1036" s="16">
        <v>0</v>
      </c>
      <c r="R1036" s="5"/>
      <c r="S1036" s="17">
        <v>44245</v>
      </c>
      <c r="T1036" s="17">
        <v>43515</v>
      </c>
      <c r="U1036" s="17">
        <v>44361</v>
      </c>
      <c r="V1036" s="17">
        <v>44361</v>
      </c>
      <c r="W1036" s="17">
        <v>44245</v>
      </c>
      <c r="X1036" s="17">
        <v>44665</v>
      </c>
      <c r="Y1036" t="s">
        <v>1178</v>
      </c>
      <c r="Z1036" t="s">
        <v>825</v>
      </c>
      <c r="AA1036" t="s">
        <v>1179</v>
      </c>
      <c r="AC1036" s="16">
        <v>3</v>
      </c>
      <c r="AD1036" t="s">
        <v>795</v>
      </c>
      <c r="AE1036" t="s">
        <v>961</v>
      </c>
      <c r="AF1036" t="s">
        <v>740</v>
      </c>
      <c r="AG1036" t="s">
        <v>1036</v>
      </c>
      <c r="AH1036" t="s">
        <v>1058</v>
      </c>
      <c r="AI1036" t="s">
        <v>1059</v>
      </c>
      <c r="AJ1036" t="s">
        <v>978</v>
      </c>
      <c r="AK1036" t="s">
        <v>964</v>
      </c>
      <c r="AL1036" t="s">
        <v>1340</v>
      </c>
      <c r="AM1036" t="s">
        <v>531</v>
      </c>
      <c r="AP1036" t="s">
        <v>966</v>
      </c>
      <c r="AQ1036" t="s">
        <v>967</v>
      </c>
      <c r="AR1036" t="s">
        <v>968</v>
      </c>
      <c r="AS1036" t="s">
        <v>969</v>
      </c>
      <c r="AT1036" t="s">
        <v>970</v>
      </c>
      <c r="AU1036" t="s">
        <v>4449</v>
      </c>
    </row>
    <row r="1037" spans="2:47" ht="11" outlineLevel="1" x14ac:dyDescent="0.15">
      <c r="B1037" t="s">
        <v>4450</v>
      </c>
      <c r="C1037" t="s">
        <v>4451</v>
      </c>
      <c r="D1037" t="s">
        <v>303</v>
      </c>
      <c r="E1037" t="s">
        <v>854</v>
      </c>
      <c r="F1037" t="s">
        <v>807</v>
      </c>
      <c r="G1037" t="s">
        <v>959</v>
      </c>
      <c r="H1037" t="s">
        <v>1903</v>
      </c>
      <c r="I1037" t="s">
        <v>957</v>
      </c>
      <c r="J1037" t="s">
        <v>685</v>
      </c>
      <c r="K1037" t="s">
        <v>2058</v>
      </c>
      <c r="L1037" t="s">
        <v>685</v>
      </c>
      <c r="M1037" s="5">
        <v>152050</v>
      </c>
      <c r="N1037" s="5">
        <v>152050</v>
      </c>
      <c r="O1037" s="5">
        <v>152050</v>
      </c>
      <c r="P1037" s="5"/>
      <c r="Q1037" s="16">
        <v>0</v>
      </c>
      <c r="R1037" s="5"/>
      <c r="S1037" s="17">
        <v>45350</v>
      </c>
      <c r="T1037" s="17">
        <v>45352</v>
      </c>
      <c r="U1037" s="17">
        <v>45565</v>
      </c>
      <c r="V1037" s="17">
        <v>45565</v>
      </c>
      <c r="W1037" s="17">
        <v>45350</v>
      </c>
      <c r="X1037" s="17">
        <v>45400</v>
      </c>
      <c r="Y1037" t="s">
        <v>1178</v>
      </c>
      <c r="Z1037" t="s">
        <v>825</v>
      </c>
      <c r="AA1037" t="s">
        <v>1179</v>
      </c>
      <c r="AC1037" s="16">
        <v>1</v>
      </c>
      <c r="AD1037" t="s">
        <v>795</v>
      </c>
      <c r="AE1037" t="s">
        <v>961</v>
      </c>
      <c r="AF1037" t="s">
        <v>740</v>
      </c>
      <c r="AG1037" t="s">
        <v>1036</v>
      </c>
      <c r="AH1037" t="s">
        <v>1058</v>
      </c>
      <c r="AI1037" t="s">
        <v>1059</v>
      </c>
      <c r="AJ1037" t="s">
        <v>978</v>
      </c>
      <c r="AK1037" t="s">
        <v>964</v>
      </c>
      <c r="AL1037" t="s">
        <v>965</v>
      </c>
      <c r="AM1037" t="s">
        <v>531</v>
      </c>
      <c r="AP1037" t="s">
        <v>966</v>
      </c>
      <c r="AQ1037" t="s">
        <v>967</v>
      </c>
      <c r="AR1037" t="s">
        <v>968</v>
      </c>
      <c r="AS1037" t="s">
        <v>969</v>
      </c>
      <c r="AT1037" t="s">
        <v>970</v>
      </c>
      <c r="AU1037" t="s">
        <v>4452</v>
      </c>
    </row>
    <row r="1038" spans="2:47" ht="11" outlineLevel="1" x14ac:dyDescent="0.15">
      <c r="B1038" t="s">
        <v>4453</v>
      </c>
      <c r="C1038" t="s">
        <v>4454</v>
      </c>
      <c r="G1038" t="s">
        <v>1140</v>
      </c>
      <c r="H1038" t="s">
        <v>1141</v>
      </c>
      <c r="I1038" t="s">
        <v>957</v>
      </c>
      <c r="J1038" t="s">
        <v>4179</v>
      </c>
      <c r="K1038" t="s">
        <v>4180</v>
      </c>
      <c r="L1038" t="s">
        <v>4179</v>
      </c>
      <c r="M1038" s="5">
        <v>151777</v>
      </c>
      <c r="N1038" s="5">
        <v>151777</v>
      </c>
      <c r="O1038" s="5">
        <v>151777</v>
      </c>
      <c r="P1038" s="5"/>
      <c r="Q1038" s="16">
        <v>0</v>
      </c>
      <c r="R1038" s="5"/>
      <c r="S1038" s="17">
        <v>44818</v>
      </c>
      <c r="T1038" s="17">
        <v>44816</v>
      </c>
      <c r="U1038" s="17">
        <v>44925</v>
      </c>
      <c r="V1038" s="17">
        <v>44925</v>
      </c>
      <c r="W1038" s="17">
        <v>44818</v>
      </c>
      <c r="X1038" s="17">
        <v>44818</v>
      </c>
      <c r="Y1038" t="s">
        <v>1543</v>
      </c>
      <c r="Z1038" t="s">
        <v>826</v>
      </c>
      <c r="AA1038" t="s">
        <v>1179</v>
      </c>
      <c r="AC1038" s="16">
        <v>1</v>
      </c>
      <c r="AD1038" t="s">
        <v>795</v>
      </c>
      <c r="AE1038" t="s">
        <v>961</v>
      </c>
      <c r="AF1038" t="s">
        <v>744</v>
      </c>
      <c r="AG1038" t="s">
        <v>1025</v>
      </c>
      <c r="AH1038" t="s">
        <v>1058</v>
      </c>
      <c r="AI1038" t="s">
        <v>1059</v>
      </c>
      <c r="AJ1038" t="s">
        <v>978</v>
      </c>
      <c r="AK1038" t="s">
        <v>964</v>
      </c>
      <c r="AL1038" t="s">
        <v>1340</v>
      </c>
      <c r="AM1038" t="s">
        <v>531</v>
      </c>
      <c r="AP1038" t="s">
        <v>966</v>
      </c>
      <c r="AQ1038" t="s">
        <v>967</v>
      </c>
      <c r="AR1038" t="s">
        <v>968</v>
      </c>
      <c r="AS1038" t="s">
        <v>969</v>
      </c>
      <c r="AT1038" t="s">
        <v>970</v>
      </c>
      <c r="AU1038" t="s">
        <v>4455</v>
      </c>
    </row>
    <row r="1039" spans="2:47" ht="11" outlineLevel="1" x14ac:dyDescent="0.15">
      <c r="B1039" t="s">
        <v>4456</v>
      </c>
      <c r="C1039" t="s">
        <v>4457</v>
      </c>
      <c r="G1039" t="s">
        <v>1140</v>
      </c>
      <c r="H1039" t="s">
        <v>1141</v>
      </c>
      <c r="I1039" t="s">
        <v>957</v>
      </c>
      <c r="J1039" t="s">
        <v>4458</v>
      </c>
      <c r="K1039" t="s">
        <v>4459</v>
      </c>
      <c r="L1039" t="s">
        <v>4460</v>
      </c>
      <c r="M1039" s="5">
        <v>151174.43</v>
      </c>
      <c r="N1039" s="5">
        <v>151174.43</v>
      </c>
      <c r="O1039" s="5">
        <v>151174.43</v>
      </c>
      <c r="P1039" s="5"/>
      <c r="Q1039" s="16">
        <v>0</v>
      </c>
      <c r="R1039" s="5"/>
      <c r="S1039" s="17">
        <v>42909</v>
      </c>
      <c r="T1039" s="17">
        <v>42899</v>
      </c>
      <c r="U1039" s="17">
        <v>43165</v>
      </c>
      <c r="V1039" s="17">
        <v>43165</v>
      </c>
      <c r="W1039" s="17">
        <v>42909</v>
      </c>
      <c r="X1039" s="17">
        <v>43102</v>
      </c>
      <c r="Y1039" t="s">
        <v>1178</v>
      </c>
      <c r="Z1039" t="s">
        <v>825</v>
      </c>
      <c r="AA1039" t="s">
        <v>1179</v>
      </c>
      <c r="AC1039" s="16">
        <v>4</v>
      </c>
      <c r="AD1039" t="s">
        <v>795</v>
      </c>
      <c r="AE1039" t="s">
        <v>961</v>
      </c>
      <c r="AF1039" t="s">
        <v>738</v>
      </c>
      <c r="AG1039" t="s">
        <v>988</v>
      </c>
      <c r="AJ1039" t="s">
        <v>963</v>
      </c>
      <c r="AK1039" t="s">
        <v>989</v>
      </c>
      <c r="AL1039" t="s">
        <v>1340</v>
      </c>
      <c r="AM1039" t="s">
        <v>531</v>
      </c>
      <c r="AP1039" t="s">
        <v>966</v>
      </c>
      <c r="AQ1039" t="s">
        <v>967</v>
      </c>
      <c r="AR1039" t="s">
        <v>968</v>
      </c>
      <c r="AS1039" t="s">
        <v>969</v>
      </c>
      <c r="AT1039" t="s">
        <v>970</v>
      </c>
      <c r="AU1039" t="s">
        <v>4461</v>
      </c>
    </row>
    <row r="1040" spans="2:47" ht="11" outlineLevel="1" x14ac:dyDescent="0.15">
      <c r="B1040" t="s">
        <v>4462</v>
      </c>
      <c r="C1040" t="s">
        <v>4463</v>
      </c>
      <c r="D1040" t="s">
        <v>900</v>
      </c>
      <c r="E1040" t="s">
        <v>835</v>
      </c>
      <c r="F1040" t="s">
        <v>798</v>
      </c>
      <c r="G1040" t="s">
        <v>984</v>
      </c>
      <c r="H1040" t="s">
        <v>985</v>
      </c>
      <c r="I1040" t="s">
        <v>957</v>
      </c>
      <c r="J1040" t="s">
        <v>715</v>
      </c>
      <c r="K1040" t="s">
        <v>2134</v>
      </c>
      <c r="L1040" t="s">
        <v>715</v>
      </c>
      <c r="M1040" s="5">
        <v>151143.56</v>
      </c>
      <c r="N1040" s="5">
        <v>151143.56</v>
      </c>
      <c r="O1040" s="5">
        <v>151143.56</v>
      </c>
      <c r="P1040" s="5"/>
      <c r="Q1040" s="16">
        <v>0</v>
      </c>
      <c r="R1040" s="5"/>
      <c r="S1040" s="17">
        <v>45915</v>
      </c>
      <c r="T1040" s="17">
        <v>45915</v>
      </c>
      <c r="U1040" s="17">
        <v>46279</v>
      </c>
      <c r="V1040" s="17">
        <v>46279</v>
      </c>
      <c r="W1040" s="17">
        <v>45915</v>
      </c>
      <c r="X1040" s="17">
        <v>46091</v>
      </c>
      <c r="Y1040" t="s">
        <v>984</v>
      </c>
      <c r="Z1040" t="s">
        <v>804</v>
      </c>
      <c r="AA1040" t="s">
        <v>1000</v>
      </c>
      <c r="AC1040" s="16">
        <v>1</v>
      </c>
      <c r="AD1040" t="s">
        <v>795</v>
      </c>
      <c r="AE1040" t="s">
        <v>961</v>
      </c>
      <c r="AF1040" t="s">
        <v>744</v>
      </c>
      <c r="AG1040" t="s">
        <v>1025</v>
      </c>
      <c r="AJ1040" t="s">
        <v>963</v>
      </c>
      <c r="AK1040" t="s">
        <v>964</v>
      </c>
      <c r="AL1040" t="s">
        <v>965</v>
      </c>
      <c r="AM1040" t="s">
        <v>531</v>
      </c>
      <c r="AP1040" t="s">
        <v>966</v>
      </c>
      <c r="AQ1040" t="s">
        <v>967</v>
      </c>
      <c r="AR1040" t="s">
        <v>968</v>
      </c>
      <c r="AS1040" t="s">
        <v>969</v>
      </c>
      <c r="AT1040" t="s">
        <v>970</v>
      </c>
      <c r="AU1040" t="s">
        <v>4464</v>
      </c>
    </row>
    <row r="1041" spans="2:47" ht="11" outlineLevel="1" x14ac:dyDescent="0.15">
      <c r="B1041" t="s">
        <v>4465</v>
      </c>
      <c r="C1041" t="s">
        <v>4466</v>
      </c>
      <c r="G1041" t="s">
        <v>1140</v>
      </c>
      <c r="H1041" t="s">
        <v>1141</v>
      </c>
      <c r="I1041" t="s">
        <v>957</v>
      </c>
      <c r="J1041" t="s">
        <v>4467</v>
      </c>
      <c r="K1041" t="s">
        <v>4468</v>
      </c>
      <c r="L1041" t="s">
        <v>4467</v>
      </c>
      <c r="M1041" s="5">
        <v>151054</v>
      </c>
      <c r="N1041" s="5">
        <v>151054</v>
      </c>
      <c r="O1041" s="5">
        <v>151054</v>
      </c>
      <c r="P1041" s="5">
        <v>150054</v>
      </c>
      <c r="Q1041" s="16">
        <v>0</v>
      </c>
      <c r="R1041" s="5"/>
      <c r="S1041" s="17">
        <v>44804</v>
      </c>
      <c r="T1041" s="17">
        <v>44804</v>
      </c>
      <c r="U1041" s="17">
        <v>44961</v>
      </c>
      <c r="V1041" s="17">
        <v>44961</v>
      </c>
      <c r="W1041" s="17">
        <v>44804</v>
      </c>
      <c r="X1041" s="17">
        <v>44804</v>
      </c>
      <c r="Y1041" t="s">
        <v>1178</v>
      </c>
      <c r="Z1041" t="s">
        <v>825</v>
      </c>
      <c r="AA1041" t="s">
        <v>1179</v>
      </c>
      <c r="AC1041" s="16">
        <v>2</v>
      </c>
      <c r="AD1041" t="s">
        <v>795</v>
      </c>
      <c r="AE1041" t="s">
        <v>961</v>
      </c>
      <c r="AF1041" t="s">
        <v>737</v>
      </c>
      <c r="AG1041" t="s">
        <v>975</v>
      </c>
      <c r="AH1041" t="s">
        <v>1202</v>
      </c>
      <c r="AI1041" t="s">
        <v>1203</v>
      </c>
      <c r="AJ1041" t="s">
        <v>978</v>
      </c>
      <c r="AK1041" t="s">
        <v>1504</v>
      </c>
      <c r="AL1041" t="s">
        <v>965</v>
      </c>
      <c r="AM1041" t="s">
        <v>531</v>
      </c>
      <c r="AP1041" t="s">
        <v>966</v>
      </c>
      <c r="AQ1041" t="s">
        <v>967</v>
      </c>
      <c r="AR1041" t="s">
        <v>968</v>
      </c>
      <c r="AS1041" t="s">
        <v>969</v>
      </c>
      <c r="AT1041" t="s">
        <v>970</v>
      </c>
      <c r="AU1041" t="s">
        <v>4469</v>
      </c>
    </row>
    <row r="1042" spans="2:47" ht="11" outlineLevel="1" x14ac:dyDescent="0.15">
      <c r="B1042" t="s">
        <v>4470</v>
      </c>
      <c r="C1042" t="s">
        <v>2093</v>
      </c>
      <c r="D1042" t="s">
        <v>304</v>
      </c>
      <c r="E1042" t="s">
        <v>835</v>
      </c>
      <c r="F1042" t="s">
        <v>798</v>
      </c>
      <c r="G1042" t="s">
        <v>984</v>
      </c>
      <c r="H1042" t="s">
        <v>985</v>
      </c>
      <c r="I1042" t="s">
        <v>957</v>
      </c>
      <c r="J1042" t="s">
        <v>660</v>
      </c>
      <c r="K1042" t="s">
        <v>1702</v>
      </c>
      <c r="L1042" t="s">
        <v>1703</v>
      </c>
      <c r="M1042" s="5">
        <v>151042</v>
      </c>
      <c r="N1042" s="5">
        <v>151042</v>
      </c>
      <c r="O1042" s="5">
        <v>151042</v>
      </c>
      <c r="P1042" s="5"/>
      <c r="Q1042" s="16">
        <v>0</v>
      </c>
      <c r="R1042" s="5"/>
      <c r="S1042" s="17">
        <v>42608</v>
      </c>
      <c r="T1042" s="17">
        <v>42608</v>
      </c>
      <c r="U1042" s="17">
        <v>42674</v>
      </c>
      <c r="V1042" s="17">
        <v>42674</v>
      </c>
      <c r="W1042" s="17">
        <v>42608</v>
      </c>
      <c r="X1042" s="17">
        <v>42858</v>
      </c>
      <c r="Y1042" t="s">
        <v>1178</v>
      </c>
      <c r="Z1042" t="s">
        <v>825</v>
      </c>
      <c r="AA1042" t="s">
        <v>1179</v>
      </c>
      <c r="AC1042" s="16">
        <v>3</v>
      </c>
      <c r="AD1042" t="s">
        <v>795</v>
      </c>
      <c r="AE1042" t="s">
        <v>961</v>
      </c>
      <c r="AF1042" t="s">
        <v>740</v>
      </c>
      <c r="AG1042" t="s">
        <v>1036</v>
      </c>
      <c r="AJ1042" t="s">
        <v>963</v>
      </c>
      <c r="AK1042" t="s">
        <v>964</v>
      </c>
      <c r="AL1042" t="s">
        <v>965</v>
      </c>
      <c r="AM1042" t="s">
        <v>456</v>
      </c>
      <c r="AP1042" t="s">
        <v>966</v>
      </c>
      <c r="AQ1042" t="s">
        <v>967</v>
      </c>
      <c r="AR1042" t="s">
        <v>968</v>
      </c>
      <c r="AS1042" t="s">
        <v>969</v>
      </c>
      <c r="AT1042" t="s">
        <v>970</v>
      </c>
      <c r="AU1042" t="s">
        <v>4471</v>
      </c>
    </row>
    <row r="1043" spans="2:47" ht="11" outlineLevel="1" x14ac:dyDescent="0.15">
      <c r="B1043" t="s">
        <v>4472</v>
      </c>
      <c r="C1043" t="s">
        <v>4473</v>
      </c>
      <c r="G1043" t="s">
        <v>1140</v>
      </c>
      <c r="H1043" t="s">
        <v>1141</v>
      </c>
      <c r="I1043" t="s">
        <v>957</v>
      </c>
      <c r="J1043" t="s">
        <v>2385</v>
      </c>
      <c r="K1043" t="s">
        <v>2386</v>
      </c>
      <c r="L1043" t="s">
        <v>2387</v>
      </c>
      <c r="M1043" s="5">
        <v>150998.51</v>
      </c>
      <c r="N1043" s="5">
        <v>150998.51</v>
      </c>
      <c r="O1043" s="5">
        <v>150998.51</v>
      </c>
      <c r="P1043" s="5"/>
      <c r="Q1043" s="16">
        <v>0</v>
      </c>
      <c r="R1043" s="5"/>
      <c r="S1043" s="17">
        <v>42997</v>
      </c>
      <c r="T1043" s="17">
        <v>42997</v>
      </c>
      <c r="U1043" s="17">
        <v>43182</v>
      </c>
      <c r="V1043" s="17">
        <v>43182</v>
      </c>
      <c r="W1043" s="17">
        <v>42997</v>
      </c>
      <c r="X1043" s="17">
        <v>43157</v>
      </c>
      <c r="Y1043" t="s">
        <v>1178</v>
      </c>
      <c r="Z1043" t="s">
        <v>825</v>
      </c>
      <c r="AA1043" t="s">
        <v>1179</v>
      </c>
      <c r="AC1043" s="16">
        <v>2</v>
      </c>
      <c r="AD1043" t="s">
        <v>795</v>
      </c>
      <c r="AE1043" t="s">
        <v>961</v>
      </c>
      <c r="AF1043" t="s">
        <v>740</v>
      </c>
      <c r="AG1043" t="s">
        <v>1036</v>
      </c>
      <c r="AJ1043" t="s">
        <v>963</v>
      </c>
      <c r="AK1043" t="s">
        <v>964</v>
      </c>
      <c r="AL1043" t="s">
        <v>965</v>
      </c>
      <c r="AM1043" t="s">
        <v>531</v>
      </c>
      <c r="AP1043" t="s">
        <v>966</v>
      </c>
      <c r="AQ1043" t="s">
        <v>967</v>
      </c>
      <c r="AR1043" t="s">
        <v>968</v>
      </c>
      <c r="AS1043" t="s">
        <v>969</v>
      </c>
      <c r="AT1043" t="s">
        <v>970</v>
      </c>
      <c r="AU1043" t="s">
        <v>4474</v>
      </c>
    </row>
    <row r="1044" spans="2:47" ht="11" outlineLevel="1" x14ac:dyDescent="0.15">
      <c r="B1044" t="s">
        <v>4475</v>
      </c>
      <c r="C1044" t="s">
        <v>4476</v>
      </c>
      <c r="G1044" t="s">
        <v>1140</v>
      </c>
      <c r="H1044" t="s">
        <v>1141</v>
      </c>
      <c r="I1044" t="s">
        <v>957</v>
      </c>
      <c r="J1044" t="s">
        <v>712</v>
      </c>
      <c r="K1044" t="s">
        <v>2068</v>
      </c>
      <c r="L1044" t="s">
        <v>712</v>
      </c>
      <c r="M1044" s="5">
        <v>150463.48000000001</v>
      </c>
      <c r="N1044" s="5">
        <v>150463.48000000001</v>
      </c>
      <c r="O1044" s="5">
        <v>155278.03</v>
      </c>
      <c r="P1044" s="5"/>
      <c r="Q1044" s="16">
        <v>0</v>
      </c>
      <c r="R1044" s="5"/>
      <c r="S1044" s="17">
        <v>43608</v>
      </c>
      <c r="T1044" s="17">
        <v>43608</v>
      </c>
      <c r="U1044" s="17">
        <v>43703</v>
      </c>
      <c r="V1044" s="17">
        <v>43703</v>
      </c>
      <c r="W1044" s="17">
        <v>43608</v>
      </c>
      <c r="X1044" s="17">
        <v>43717</v>
      </c>
      <c r="Y1044" t="s">
        <v>1543</v>
      </c>
      <c r="Z1044" t="s">
        <v>826</v>
      </c>
      <c r="AA1044" t="s">
        <v>1179</v>
      </c>
      <c r="AC1044" s="16">
        <v>1</v>
      </c>
      <c r="AD1044" t="s">
        <v>795</v>
      </c>
      <c r="AE1044" t="s">
        <v>961</v>
      </c>
      <c r="AF1044" t="s">
        <v>4273</v>
      </c>
      <c r="AG1044" t="s">
        <v>4274</v>
      </c>
      <c r="AJ1044" t="s">
        <v>963</v>
      </c>
      <c r="AK1044" t="s">
        <v>964</v>
      </c>
      <c r="AL1044" t="s">
        <v>965</v>
      </c>
      <c r="AM1044" t="s">
        <v>531</v>
      </c>
      <c r="AP1044" t="s">
        <v>966</v>
      </c>
      <c r="AQ1044" t="s">
        <v>967</v>
      </c>
      <c r="AR1044" t="s">
        <v>968</v>
      </c>
      <c r="AS1044" t="s">
        <v>969</v>
      </c>
      <c r="AT1044" t="s">
        <v>970</v>
      </c>
      <c r="AU1044" t="s">
        <v>4477</v>
      </c>
    </row>
    <row r="1045" spans="2:47" ht="11" outlineLevel="1" x14ac:dyDescent="0.15">
      <c r="B1045" t="s">
        <v>4478</v>
      </c>
      <c r="C1045" t="s">
        <v>4479</v>
      </c>
      <c r="D1045" t="s">
        <v>889</v>
      </c>
      <c r="E1045" t="s">
        <v>854</v>
      </c>
      <c r="F1045" t="s">
        <v>798</v>
      </c>
      <c r="G1045" t="s">
        <v>959</v>
      </c>
      <c r="H1045" t="s">
        <v>1903</v>
      </c>
      <c r="I1045" t="s">
        <v>957</v>
      </c>
      <c r="J1045" t="s">
        <v>685</v>
      </c>
      <c r="K1045" t="s">
        <v>2058</v>
      </c>
      <c r="L1045" t="s">
        <v>685</v>
      </c>
      <c r="M1045" s="5">
        <v>150398.88</v>
      </c>
      <c r="N1045" s="5">
        <v>150398.88</v>
      </c>
      <c r="O1045" s="5">
        <v>150398.88</v>
      </c>
      <c r="P1045" s="5"/>
      <c r="Q1045" s="16">
        <v>0</v>
      </c>
      <c r="R1045" s="5"/>
      <c r="S1045" s="17">
        <v>43854</v>
      </c>
      <c r="T1045" s="17">
        <v>43854</v>
      </c>
      <c r="U1045" s="17">
        <v>43878</v>
      </c>
      <c r="V1045" s="17">
        <v>43878</v>
      </c>
      <c r="W1045" s="17">
        <v>43854</v>
      </c>
      <c r="X1045" s="17">
        <v>44461</v>
      </c>
      <c r="Y1045" t="s">
        <v>1178</v>
      </c>
      <c r="Z1045" t="s">
        <v>825</v>
      </c>
      <c r="AA1045" t="s">
        <v>1179</v>
      </c>
      <c r="AC1045" s="16">
        <v>1</v>
      </c>
      <c r="AD1045" t="s">
        <v>795</v>
      </c>
      <c r="AE1045" t="s">
        <v>961</v>
      </c>
      <c r="AF1045" t="s">
        <v>740</v>
      </c>
      <c r="AG1045" t="s">
        <v>1036</v>
      </c>
      <c r="AJ1045" t="s">
        <v>963</v>
      </c>
      <c r="AK1045" t="s">
        <v>964</v>
      </c>
      <c r="AL1045" t="s">
        <v>965</v>
      </c>
      <c r="AM1045" t="s">
        <v>531</v>
      </c>
      <c r="AP1045" t="s">
        <v>966</v>
      </c>
      <c r="AQ1045" t="s">
        <v>967</v>
      </c>
      <c r="AR1045" t="s">
        <v>968</v>
      </c>
      <c r="AS1045" t="s">
        <v>969</v>
      </c>
      <c r="AT1045" t="s">
        <v>970</v>
      </c>
      <c r="AU1045" t="s">
        <v>4480</v>
      </c>
    </row>
    <row r="1046" spans="2:47" ht="11" outlineLevel="1" x14ac:dyDescent="0.15">
      <c r="B1046" t="s">
        <v>4481</v>
      </c>
      <c r="C1046" t="s">
        <v>4482</v>
      </c>
      <c r="G1046" t="s">
        <v>1140</v>
      </c>
      <c r="H1046" t="s">
        <v>1141</v>
      </c>
      <c r="I1046" t="s">
        <v>957</v>
      </c>
      <c r="J1046" t="s">
        <v>4483</v>
      </c>
      <c r="K1046" t="s">
        <v>4484</v>
      </c>
      <c r="L1046" t="s">
        <v>4483</v>
      </c>
      <c r="M1046" s="5">
        <v>150000</v>
      </c>
      <c r="N1046" s="5">
        <v>150000</v>
      </c>
      <c r="O1046" s="5">
        <v>150000</v>
      </c>
      <c r="P1046" s="5"/>
      <c r="Q1046" s="16">
        <v>0</v>
      </c>
      <c r="R1046" s="5"/>
      <c r="S1046" s="17">
        <v>44088</v>
      </c>
      <c r="T1046" s="17">
        <v>44068</v>
      </c>
      <c r="U1046" s="17">
        <v>44088</v>
      </c>
      <c r="V1046" s="17">
        <v>44088</v>
      </c>
      <c r="W1046" s="17">
        <v>44088</v>
      </c>
      <c r="X1046" s="17">
        <v>44209</v>
      </c>
      <c r="Y1046" t="s">
        <v>984</v>
      </c>
      <c r="Z1046" t="s">
        <v>804</v>
      </c>
      <c r="AA1046" t="s">
        <v>1000</v>
      </c>
      <c r="AC1046" s="16">
        <v>1</v>
      </c>
      <c r="AD1046" t="s">
        <v>4485</v>
      </c>
      <c r="AE1046" t="s">
        <v>4486</v>
      </c>
      <c r="AF1046" t="s">
        <v>739</v>
      </c>
      <c r="AG1046" t="s">
        <v>993</v>
      </c>
      <c r="AJ1046" t="s">
        <v>963</v>
      </c>
      <c r="AK1046" t="s">
        <v>1110</v>
      </c>
      <c r="AL1046" t="s">
        <v>1340</v>
      </c>
      <c r="AM1046" t="s">
        <v>456</v>
      </c>
      <c r="AP1046" t="s">
        <v>966</v>
      </c>
      <c r="AQ1046" t="s">
        <v>967</v>
      </c>
      <c r="AR1046" t="s">
        <v>968</v>
      </c>
      <c r="AS1046" t="s">
        <v>969</v>
      </c>
      <c r="AT1046" t="s">
        <v>970</v>
      </c>
      <c r="AU1046" t="s">
        <v>4487</v>
      </c>
    </row>
    <row r="1047" spans="2:47" ht="11" outlineLevel="1" x14ac:dyDescent="0.15">
      <c r="B1047" t="s">
        <v>4488</v>
      </c>
      <c r="C1047" t="s">
        <v>4489</v>
      </c>
      <c r="D1047" t="s">
        <v>231</v>
      </c>
      <c r="E1047" t="s">
        <v>983</v>
      </c>
      <c r="F1047" t="s">
        <v>798</v>
      </c>
      <c r="G1047" t="s">
        <v>984</v>
      </c>
      <c r="H1047" t="s">
        <v>985</v>
      </c>
      <c r="I1047" t="s">
        <v>957</v>
      </c>
      <c r="J1047" t="s">
        <v>608</v>
      </c>
      <c r="K1047" t="s">
        <v>1184</v>
      </c>
      <c r="L1047" t="s">
        <v>987</v>
      </c>
      <c r="M1047" s="5">
        <v>149958</v>
      </c>
      <c r="N1047" s="5">
        <v>149958</v>
      </c>
      <c r="O1047" s="5">
        <v>149958</v>
      </c>
      <c r="P1047" s="5"/>
      <c r="Q1047" s="16">
        <v>0</v>
      </c>
      <c r="R1047" s="5"/>
      <c r="S1047" s="17">
        <v>43123</v>
      </c>
      <c r="T1047" s="17">
        <v>43123</v>
      </c>
      <c r="U1047" s="17">
        <v>43217</v>
      </c>
      <c r="V1047" s="17">
        <v>43217</v>
      </c>
      <c r="W1047" s="17">
        <v>43123</v>
      </c>
      <c r="X1047" s="17">
        <v>43123</v>
      </c>
      <c r="Y1047" t="s">
        <v>959</v>
      </c>
      <c r="Z1047" t="s">
        <v>796</v>
      </c>
      <c r="AA1047" t="s">
        <v>960</v>
      </c>
      <c r="AC1047" s="16"/>
      <c r="AD1047" t="s">
        <v>795</v>
      </c>
      <c r="AE1047" t="s">
        <v>961</v>
      </c>
      <c r="AF1047" t="s">
        <v>744</v>
      </c>
      <c r="AG1047" t="s">
        <v>1025</v>
      </c>
      <c r="AJ1047" t="s">
        <v>963</v>
      </c>
      <c r="AK1047" t="s">
        <v>964</v>
      </c>
      <c r="AL1047" t="s">
        <v>965</v>
      </c>
      <c r="AM1047" t="s">
        <v>531</v>
      </c>
      <c r="AP1047" t="s">
        <v>966</v>
      </c>
      <c r="AQ1047" t="s">
        <v>967</v>
      </c>
      <c r="AR1047" t="s">
        <v>968</v>
      </c>
      <c r="AS1047" t="s">
        <v>969</v>
      </c>
      <c r="AT1047" t="s">
        <v>970</v>
      </c>
      <c r="AU1047" t="s">
        <v>4490</v>
      </c>
    </row>
    <row r="1048" spans="2:47" ht="11" outlineLevel="1" x14ac:dyDescent="0.15">
      <c r="B1048" t="s">
        <v>4491</v>
      </c>
      <c r="C1048" t="s">
        <v>4492</v>
      </c>
      <c r="D1048" t="s">
        <v>231</v>
      </c>
      <c r="E1048" t="s">
        <v>983</v>
      </c>
      <c r="F1048" t="s">
        <v>798</v>
      </c>
      <c r="G1048" t="s">
        <v>984</v>
      </c>
      <c r="H1048" t="s">
        <v>985</v>
      </c>
      <c r="I1048" t="s">
        <v>957</v>
      </c>
      <c r="J1048" t="s">
        <v>608</v>
      </c>
      <c r="K1048" t="s">
        <v>1184</v>
      </c>
      <c r="L1048" t="s">
        <v>987</v>
      </c>
      <c r="M1048" s="5">
        <v>149931</v>
      </c>
      <c r="N1048" s="5">
        <v>149931</v>
      </c>
      <c r="O1048" s="5">
        <v>149931</v>
      </c>
      <c r="P1048" s="5"/>
      <c r="Q1048" s="16">
        <v>0</v>
      </c>
      <c r="R1048" s="5"/>
      <c r="S1048" s="17">
        <v>43129</v>
      </c>
      <c r="T1048" s="17">
        <v>43129</v>
      </c>
      <c r="U1048" s="17">
        <v>43217</v>
      </c>
      <c r="V1048" s="17">
        <v>43217</v>
      </c>
      <c r="W1048" s="17">
        <v>43129</v>
      </c>
      <c r="X1048" s="17">
        <v>43129</v>
      </c>
      <c r="Y1048" t="s">
        <v>959</v>
      </c>
      <c r="Z1048" t="s">
        <v>796</v>
      </c>
      <c r="AA1048" t="s">
        <v>960</v>
      </c>
      <c r="AC1048" s="16"/>
      <c r="AD1048" t="s">
        <v>795</v>
      </c>
      <c r="AE1048" t="s">
        <v>961</v>
      </c>
      <c r="AF1048" t="s">
        <v>744</v>
      </c>
      <c r="AG1048" t="s">
        <v>1025</v>
      </c>
      <c r="AJ1048" t="s">
        <v>963</v>
      </c>
      <c r="AK1048" t="s">
        <v>964</v>
      </c>
      <c r="AL1048" t="s">
        <v>965</v>
      </c>
      <c r="AM1048" t="s">
        <v>531</v>
      </c>
      <c r="AP1048" t="s">
        <v>966</v>
      </c>
      <c r="AQ1048" t="s">
        <v>967</v>
      </c>
      <c r="AR1048" t="s">
        <v>968</v>
      </c>
      <c r="AS1048" t="s">
        <v>969</v>
      </c>
      <c r="AT1048" t="s">
        <v>970</v>
      </c>
      <c r="AU1048" t="s">
        <v>4493</v>
      </c>
    </row>
    <row r="1049" spans="2:47" ht="11" outlineLevel="1" x14ac:dyDescent="0.15">
      <c r="B1049" t="s">
        <v>4494</v>
      </c>
      <c r="C1049" t="s">
        <v>4495</v>
      </c>
      <c r="D1049" t="s">
        <v>4496</v>
      </c>
      <c r="E1049" t="s">
        <v>854</v>
      </c>
      <c r="F1049" t="s">
        <v>798</v>
      </c>
      <c r="G1049" t="s">
        <v>959</v>
      </c>
      <c r="H1049" t="s">
        <v>1903</v>
      </c>
      <c r="I1049" t="s">
        <v>957</v>
      </c>
      <c r="J1049" t="s">
        <v>4497</v>
      </c>
      <c r="K1049" t="s">
        <v>4498</v>
      </c>
      <c r="L1049" t="s">
        <v>4497</v>
      </c>
      <c r="M1049" s="5">
        <v>149866</v>
      </c>
      <c r="N1049" s="5">
        <v>149866</v>
      </c>
      <c r="O1049" s="5">
        <v>149866</v>
      </c>
      <c r="P1049" s="5"/>
      <c r="Q1049" s="16">
        <v>0</v>
      </c>
      <c r="R1049" s="5"/>
      <c r="S1049" s="17">
        <v>45361</v>
      </c>
      <c r="T1049" s="17">
        <v>45363</v>
      </c>
      <c r="U1049" s="17">
        <v>45443</v>
      </c>
      <c r="V1049" s="17">
        <v>45626</v>
      </c>
      <c r="W1049" s="17">
        <v>45361</v>
      </c>
      <c r="X1049" s="17">
        <v>45361</v>
      </c>
      <c r="Y1049" t="s">
        <v>1178</v>
      </c>
      <c r="Z1049" t="s">
        <v>825</v>
      </c>
      <c r="AA1049" t="s">
        <v>1179</v>
      </c>
      <c r="AC1049" s="16">
        <v>2</v>
      </c>
      <c r="AD1049" t="s">
        <v>795</v>
      </c>
      <c r="AE1049" t="s">
        <v>961</v>
      </c>
      <c r="AF1049" t="s">
        <v>748</v>
      </c>
      <c r="AG1049" t="s">
        <v>1057</v>
      </c>
      <c r="AH1049" t="s">
        <v>1058</v>
      </c>
      <c r="AI1049" t="s">
        <v>1059</v>
      </c>
      <c r="AJ1049" t="s">
        <v>978</v>
      </c>
      <c r="AK1049" t="s">
        <v>964</v>
      </c>
      <c r="AL1049" t="s">
        <v>1340</v>
      </c>
      <c r="AM1049" t="s">
        <v>531</v>
      </c>
      <c r="AP1049" t="s">
        <v>966</v>
      </c>
      <c r="AQ1049" t="s">
        <v>967</v>
      </c>
      <c r="AR1049" t="s">
        <v>968</v>
      </c>
      <c r="AS1049" t="s">
        <v>969</v>
      </c>
      <c r="AT1049" t="s">
        <v>970</v>
      </c>
      <c r="AU1049" t="s">
        <v>4499</v>
      </c>
    </row>
    <row r="1050" spans="2:47" ht="11" outlineLevel="1" x14ac:dyDescent="0.15">
      <c r="B1050" t="s">
        <v>4500</v>
      </c>
      <c r="C1050" t="s">
        <v>4501</v>
      </c>
      <c r="G1050" t="s">
        <v>1140</v>
      </c>
      <c r="H1050" t="s">
        <v>1141</v>
      </c>
      <c r="I1050" t="s">
        <v>957</v>
      </c>
      <c r="J1050" t="s">
        <v>644</v>
      </c>
      <c r="K1050" t="s">
        <v>1926</v>
      </c>
      <c r="L1050" t="s">
        <v>1927</v>
      </c>
      <c r="M1050" s="5">
        <v>149764</v>
      </c>
      <c r="N1050" s="5">
        <v>149764</v>
      </c>
      <c r="O1050" s="5">
        <v>149764</v>
      </c>
      <c r="P1050" s="5"/>
      <c r="Q1050" s="16">
        <v>0</v>
      </c>
      <c r="R1050" s="5"/>
      <c r="S1050" s="17">
        <v>42971</v>
      </c>
      <c r="T1050" s="17">
        <v>42971</v>
      </c>
      <c r="U1050" s="17">
        <v>43122</v>
      </c>
      <c r="V1050" s="17">
        <v>43122</v>
      </c>
      <c r="W1050" s="17">
        <v>42971</v>
      </c>
      <c r="X1050" s="17">
        <v>43002</v>
      </c>
      <c r="Y1050" t="s">
        <v>1543</v>
      </c>
      <c r="Z1050" t="s">
        <v>826</v>
      </c>
      <c r="AA1050" t="s">
        <v>1179</v>
      </c>
      <c r="AC1050" s="16">
        <v>1</v>
      </c>
      <c r="AD1050" t="s">
        <v>803</v>
      </c>
      <c r="AE1050" t="s">
        <v>974</v>
      </c>
      <c r="AF1050" t="s">
        <v>750</v>
      </c>
      <c r="AG1050" t="s">
        <v>1515</v>
      </c>
      <c r="AJ1050" t="s">
        <v>963</v>
      </c>
      <c r="AK1050" t="s">
        <v>2234</v>
      </c>
      <c r="AL1050" t="s">
        <v>965</v>
      </c>
      <c r="AM1050" t="s">
        <v>531</v>
      </c>
      <c r="AP1050" t="s">
        <v>966</v>
      </c>
      <c r="AQ1050" t="s">
        <v>967</v>
      </c>
      <c r="AR1050" t="s">
        <v>968</v>
      </c>
      <c r="AS1050" t="s">
        <v>969</v>
      </c>
      <c r="AT1050" t="s">
        <v>970</v>
      </c>
      <c r="AU1050" t="s">
        <v>4502</v>
      </c>
    </row>
    <row r="1051" spans="2:47" ht="11" outlineLevel="1" x14ac:dyDescent="0.15">
      <c r="B1051" t="s">
        <v>4503</v>
      </c>
      <c r="C1051" t="s">
        <v>4504</v>
      </c>
      <c r="G1051" t="s">
        <v>1140</v>
      </c>
      <c r="H1051" t="s">
        <v>1141</v>
      </c>
      <c r="I1051" t="s">
        <v>957</v>
      </c>
      <c r="J1051" t="s">
        <v>4179</v>
      </c>
      <c r="K1051" t="s">
        <v>4180</v>
      </c>
      <c r="L1051" t="s">
        <v>4179</v>
      </c>
      <c r="M1051" s="5">
        <v>149298.26999999999</v>
      </c>
      <c r="N1051" s="5">
        <v>149298.26999999999</v>
      </c>
      <c r="O1051" s="5">
        <v>149298.26999999999</v>
      </c>
      <c r="P1051" s="5"/>
      <c r="Q1051" s="16">
        <v>0</v>
      </c>
      <c r="R1051" s="5"/>
      <c r="S1051" s="17">
        <v>42923</v>
      </c>
      <c r="T1051" s="17">
        <v>42923</v>
      </c>
      <c r="U1051" s="17">
        <v>43008</v>
      </c>
      <c r="V1051" s="17">
        <v>43008</v>
      </c>
      <c r="W1051" s="17">
        <v>42923</v>
      </c>
      <c r="X1051" s="17">
        <v>43122</v>
      </c>
      <c r="Y1051" t="s">
        <v>1543</v>
      </c>
      <c r="Z1051" t="s">
        <v>826</v>
      </c>
      <c r="AA1051" t="s">
        <v>1179</v>
      </c>
      <c r="AC1051" s="16">
        <v>1</v>
      </c>
      <c r="AD1051" t="s">
        <v>2535</v>
      </c>
      <c r="AE1051" t="s">
        <v>2536</v>
      </c>
      <c r="AF1051" t="s">
        <v>750</v>
      </c>
      <c r="AG1051" t="s">
        <v>1515</v>
      </c>
      <c r="AJ1051" t="s">
        <v>963</v>
      </c>
      <c r="AK1051" t="s">
        <v>1516</v>
      </c>
      <c r="AL1051" t="s">
        <v>1340</v>
      </c>
      <c r="AM1051" t="s">
        <v>531</v>
      </c>
      <c r="AP1051" t="s">
        <v>966</v>
      </c>
      <c r="AQ1051" t="s">
        <v>967</v>
      </c>
      <c r="AR1051" t="s">
        <v>968</v>
      </c>
      <c r="AS1051" t="s">
        <v>969</v>
      </c>
      <c r="AT1051" t="s">
        <v>970</v>
      </c>
      <c r="AU1051" t="s">
        <v>4505</v>
      </c>
    </row>
    <row r="1052" spans="2:47" ht="11" outlineLevel="1" x14ac:dyDescent="0.15">
      <c r="B1052" t="s">
        <v>4506</v>
      </c>
      <c r="C1052" t="s">
        <v>4507</v>
      </c>
      <c r="D1052" t="s">
        <v>231</v>
      </c>
      <c r="E1052" t="s">
        <v>983</v>
      </c>
      <c r="F1052" t="s">
        <v>798</v>
      </c>
      <c r="G1052" t="s">
        <v>984</v>
      </c>
      <c r="H1052" t="s">
        <v>985</v>
      </c>
      <c r="I1052" t="s">
        <v>957</v>
      </c>
      <c r="J1052" t="s">
        <v>608</v>
      </c>
      <c r="K1052" t="s">
        <v>1184</v>
      </c>
      <c r="L1052" t="s">
        <v>987</v>
      </c>
      <c r="M1052" s="5">
        <v>149083</v>
      </c>
      <c r="N1052" s="5">
        <v>149083</v>
      </c>
      <c r="O1052" s="5">
        <v>149083</v>
      </c>
      <c r="P1052" s="5"/>
      <c r="Q1052" s="16">
        <v>0</v>
      </c>
      <c r="R1052" s="5"/>
      <c r="S1052" s="17">
        <v>43152</v>
      </c>
      <c r="T1052" s="17">
        <v>43152</v>
      </c>
      <c r="U1052" s="17">
        <v>43213</v>
      </c>
      <c r="V1052" s="17">
        <v>43213</v>
      </c>
      <c r="W1052" s="17">
        <v>43152</v>
      </c>
      <c r="X1052" s="17">
        <v>43152</v>
      </c>
      <c r="Y1052" t="s">
        <v>959</v>
      </c>
      <c r="Z1052" t="s">
        <v>796</v>
      </c>
      <c r="AA1052" t="s">
        <v>960</v>
      </c>
      <c r="AC1052" s="16"/>
      <c r="AD1052" t="s">
        <v>795</v>
      </c>
      <c r="AE1052" t="s">
        <v>961</v>
      </c>
      <c r="AF1052" t="s">
        <v>744</v>
      </c>
      <c r="AG1052" t="s">
        <v>1025</v>
      </c>
      <c r="AJ1052" t="s">
        <v>963</v>
      </c>
      <c r="AK1052" t="s">
        <v>964</v>
      </c>
      <c r="AL1052" t="s">
        <v>965</v>
      </c>
      <c r="AM1052" t="s">
        <v>531</v>
      </c>
      <c r="AP1052" t="s">
        <v>966</v>
      </c>
      <c r="AQ1052" t="s">
        <v>967</v>
      </c>
      <c r="AR1052" t="s">
        <v>968</v>
      </c>
      <c r="AS1052" t="s">
        <v>969</v>
      </c>
      <c r="AT1052" t="s">
        <v>970</v>
      </c>
      <c r="AU1052" t="s">
        <v>4508</v>
      </c>
    </row>
    <row r="1053" spans="2:47" ht="11" outlineLevel="1" x14ac:dyDescent="0.15">
      <c r="B1053" t="s">
        <v>4509</v>
      </c>
      <c r="C1053" t="s">
        <v>4510</v>
      </c>
      <c r="D1053" t="s">
        <v>231</v>
      </c>
      <c r="E1053" t="s">
        <v>983</v>
      </c>
      <c r="F1053" t="s">
        <v>798</v>
      </c>
      <c r="G1053" t="s">
        <v>984</v>
      </c>
      <c r="H1053" t="s">
        <v>985</v>
      </c>
      <c r="I1053" t="s">
        <v>957</v>
      </c>
      <c r="J1053" t="s">
        <v>608</v>
      </c>
      <c r="K1053" t="s">
        <v>1184</v>
      </c>
      <c r="L1053" t="s">
        <v>987</v>
      </c>
      <c r="M1053" s="5">
        <v>149074</v>
      </c>
      <c r="N1053" s="5">
        <v>149074</v>
      </c>
      <c r="O1053" s="5">
        <v>149074</v>
      </c>
      <c r="P1053" s="5"/>
      <c r="Q1053" s="16">
        <v>0</v>
      </c>
      <c r="R1053" s="5"/>
      <c r="S1053" s="17">
        <v>43112</v>
      </c>
      <c r="T1053" s="17">
        <v>43112</v>
      </c>
      <c r="U1053" s="17">
        <v>43217</v>
      </c>
      <c r="V1053" s="17">
        <v>43217</v>
      </c>
      <c r="W1053" s="17">
        <v>43112</v>
      </c>
      <c r="X1053" s="17">
        <v>43112</v>
      </c>
      <c r="Y1053" t="s">
        <v>959</v>
      </c>
      <c r="Z1053" t="s">
        <v>796</v>
      </c>
      <c r="AA1053" t="s">
        <v>960</v>
      </c>
      <c r="AC1053" s="16"/>
      <c r="AD1053" t="s">
        <v>795</v>
      </c>
      <c r="AE1053" t="s">
        <v>961</v>
      </c>
      <c r="AF1053" t="s">
        <v>744</v>
      </c>
      <c r="AG1053" t="s">
        <v>1025</v>
      </c>
      <c r="AJ1053" t="s">
        <v>963</v>
      </c>
      <c r="AK1053" t="s">
        <v>964</v>
      </c>
      <c r="AL1053" t="s">
        <v>965</v>
      </c>
      <c r="AM1053" t="s">
        <v>531</v>
      </c>
      <c r="AP1053" t="s">
        <v>966</v>
      </c>
      <c r="AQ1053" t="s">
        <v>967</v>
      </c>
      <c r="AR1053" t="s">
        <v>968</v>
      </c>
      <c r="AS1053" t="s">
        <v>969</v>
      </c>
      <c r="AT1053" t="s">
        <v>970</v>
      </c>
      <c r="AU1053" t="s">
        <v>4511</v>
      </c>
    </row>
    <row r="1054" spans="2:47" ht="11" outlineLevel="1" x14ac:dyDescent="0.15">
      <c r="B1054" t="s">
        <v>4512</v>
      </c>
      <c r="C1054" t="s">
        <v>4513</v>
      </c>
      <c r="G1054" t="s">
        <v>1140</v>
      </c>
      <c r="H1054" t="s">
        <v>1141</v>
      </c>
      <c r="I1054" t="s">
        <v>957</v>
      </c>
      <c r="J1054" t="s">
        <v>4514</v>
      </c>
      <c r="K1054" t="s">
        <v>4515</v>
      </c>
      <c r="L1054" t="s">
        <v>4514</v>
      </c>
      <c r="M1054" s="5">
        <v>148937</v>
      </c>
      <c r="N1054" s="5">
        <v>148937</v>
      </c>
      <c r="O1054" s="5">
        <v>148937</v>
      </c>
      <c r="P1054" s="5"/>
      <c r="Q1054" s="16">
        <v>0</v>
      </c>
      <c r="R1054" s="5"/>
      <c r="S1054" s="17">
        <v>43189</v>
      </c>
      <c r="T1054" s="17">
        <v>43189</v>
      </c>
      <c r="U1054" s="17">
        <v>43434</v>
      </c>
      <c r="V1054" s="17">
        <v>43434</v>
      </c>
      <c r="W1054" s="17">
        <v>43189</v>
      </c>
      <c r="X1054" s="17">
        <v>43189</v>
      </c>
      <c r="Y1054" t="s">
        <v>1178</v>
      </c>
      <c r="Z1054" t="s">
        <v>825</v>
      </c>
      <c r="AA1054" t="s">
        <v>1179</v>
      </c>
      <c r="AC1054" s="16">
        <v>1</v>
      </c>
      <c r="AD1054" t="s">
        <v>803</v>
      </c>
      <c r="AE1054" t="s">
        <v>974</v>
      </c>
      <c r="AF1054" t="s">
        <v>737</v>
      </c>
      <c r="AG1054" t="s">
        <v>975</v>
      </c>
      <c r="AJ1054" t="s">
        <v>963</v>
      </c>
      <c r="AK1054" t="s">
        <v>979</v>
      </c>
      <c r="AL1054" t="s">
        <v>1340</v>
      </c>
      <c r="AM1054" t="s">
        <v>531</v>
      </c>
      <c r="AP1054" t="s">
        <v>966</v>
      </c>
      <c r="AQ1054" t="s">
        <v>967</v>
      </c>
      <c r="AR1054" t="s">
        <v>968</v>
      </c>
      <c r="AS1054" t="s">
        <v>969</v>
      </c>
      <c r="AT1054" t="s">
        <v>970</v>
      </c>
      <c r="AU1054" t="s">
        <v>4516</v>
      </c>
    </row>
    <row r="1055" spans="2:47" ht="11" outlineLevel="1" x14ac:dyDescent="0.15">
      <c r="B1055" t="s">
        <v>4517</v>
      </c>
      <c r="C1055" t="s">
        <v>4518</v>
      </c>
      <c r="G1055" t="s">
        <v>1140</v>
      </c>
      <c r="H1055" t="s">
        <v>1141</v>
      </c>
      <c r="I1055" t="s">
        <v>957</v>
      </c>
      <c r="J1055" t="s">
        <v>3434</v>
      </c>
      <c r="K1055" t="s">
        <v>3435</v>
      </c>
      <c r="L1055" t="s">
        <v>3434</v>
      </c>
      <c r="M1055" s="5">
        <v>148375.35999999999</v>
      </c>
      <c r="N1055" s="5">
        <v>148375.35999999999</v>
      </c>
      <c r="O1055" s="5">
        <v>148375.35999999999</v>
      </c>
      <c r="P1055" s="5"/>
      <c r="Q1055" s="16">
        <v>0</v>
      </c>
      <c r="R1055" s="5"/>
      <c r="S1055" s="17">
        <v>42160</v>
      </c>
      <c r="T1055" s="17">
        <v>42159</v>
      </c>
      <c r="U1055" s="17">
        <v>42314</v>
      </c>
      <c r="V1055" s="17">
        <v>42314</v>
      </c>
      <c r="W1055" s="17">
        <v>42160</v>
      </c>
      <c r="X1055" s="17">
        <v>42395</v>
      </c>
      <c r="Y1055" t="s">
        <v>1178</v>
      </c>
      <c r="Z1055" t="s">
        <v>825</v>
      </c>
      <c r="AA1055" t="s">
        <v>1179</v>
      </c>
      <c r="AC1055" s="16">
        <v>1</v>
      </c>
      <c r="AD1055" t="s">
        <v>795</v>
      </c>
      <c r="AE1055" t="s">
        <v>961</v>
      </c>
      <c r="AF1055" t="s">
        <v>739</v>
      </c>
      <c r="AG1055" t="s">
        <v>993</v>
      </c>
      <c r="AJ1055" t="s">
        <v>963</v>
      </c>
      <c r="AK1055" t="s">
        <v>996</v>
      </c>
      <c r="AL1055" t="s">
        <v>1340</v>
      </c>
      <c r="AM1055" t="s">
        <v>456</v>
      </c>
      <c r="AP1055" t="s">
        <v>966</v>
      </c>
      <c r="AQ1055" t="s">
        <v>967</v>
      </c>
      <c r="AR1055" t="s">
        <v>968</v>
      </c>
      <c r="AS1055" t="s">
        <v>969</v>
      </c>
      <c r="AT1055" t="s">
        <v>970</v>
      </c>
      <c r="AU1055" t="s">
        <v>4519</v>
      </c>
    </row>
    <row r="1056" spans="2:47" ht="11" outlineLevel="1" x14ac:dyDescent="0.15">
      <c r="B1056" t="s">
        <v>4520</v>
      </c>
      <c r="C1056" t="s">
        <v>4521</v>
      </c>
      <c r="G1056" t="s">
        <v>1140</v>
      </c>
      <c r="H1056" t="s">
        <v>1141</v>
      </c>
      <c r="I1056" t="s">
        <v>957</v>
      </c>
      <c r="J1056" t="s">
        <v>4497</v>
      </c>
      <c r="K1056" t="s">
        <v>4498</v>
      </c>
      <c r="L1056" t="s">
        <v>4497</v>
      </c>
      <c r="M1056" s="5">
        <v>148375</v>
      </c>
      <c r="N1056" s="5">
        <v>148375</v>
      </c>
      <c r="O1056" s="5">
        <v>148375</v>
      </c>
      <c r="P1056" s="5"/>
      <c r="Q1056" s="16">
        <v>0</v>
      </c>
      <c r="R1056" s="5"/>
      <c r="S1056" s="17">
        <v>44463</v>
      </c>
      <c r="T1056" s="17">
        <v>44463</v>
      </c>
      <c r="U1056" s="17">
        <v>44719</v>
      </c>
      <c r="V1056" s="17">
        <v>44719</v>
      </c>
      <c r="W1056" s="17">
        <v>44463</v>
      </c>
      <c r="X1056" s="17">
        <v>44680</v>
      </c>
      <c r="Y1056" t="s">
        <v>1178</v>
      </c>
      <c r="Z1056" t="s">
        <v>825</v>
      </c>
      <c r="AA1056" t="s">
        <v>1179</v>
      </c>
      <c r="AC1056" s="16">
        <v>1</v>
      </c>
      <c r="AD1056" t="s">
        <v>795</v>
      </c>
      <c r="AE1056" t="s">
        <v>961</v>
      </c>
      <c r="AF1056" t="s">
        <v>748</v>
      </c>
      <c r="AG1056" t="s">
        <v>1057</v>
      </c>
      <c r="AH1056" t="s">
        <v>1058</v>
      </c>
      <c r="AI1056" t="s">
        <v>1059</v>
      </c>
      <c r="AJ1056" t="s">
        <v>978</v>
      </c>
      <c r="AK1056" t="s">
        <v>964</v>
      </c>
      <c r="AL1056" t="s">
        <v>1340</v>
      </c>
      <c r="AM1056" t="s">
        <v>531</v>
      </c>
      <c r="AP1056" t="s">
        <v>966</v>
      </c>
      <c r="AQ1056" t="s">
        <v>967</v>
      </c>
      <c r="AR1056" t="s">
        <v>968</v>
      </c>
      <c r="AS1056" t="s">
        <v>969</v>
      </c>
      <c r="AT1056" t="s">
        <v>970</v>
      </c>
      <c r="AU1056" t="s">
        <v>4522</v>
      </c>
    </row>
    <row r="1057" spans="2:47" ht="11" outlineLevel="1" x14ac:dyDescent="0.15">
      <c r="B1057" t="s">
        <v>4523</v>
      </c>
      <c r="C1057" t="s">
        <v>4524</v>
      </c>
      <c r="D1057" t="s">
        <v>832</v>
      </c>
      <c r="E1057" t="s">
        <v>1599</v>
      </c>
      <c r="F1057" t="s">
        <v>807</v>
      </c>
      <c r="G1057" t="s">
        <v>984</v>
      </c>
      <c r="H1057" t="s">
        <v>985</v>
      </c>
      <c r="I1057" t="s">
        <v>957</v>
      </c>
      <c r="J1057" t="s">
        <v>623</v>
      </c>
      <c r="K1057" t="s">
        <v>2397</v>
      </c>
      <c r="L1057" t="s">
        <v>623</v>
      </c>
      <c r="M1057" s="5">
        <v>148269</v>
      </c>
      <c r="N1057" s="5">
        <v>148269</v>
      </c>
      <c r="O1057" s="5">
        <v>148269</v>
      </c>
      <c r="P1057" s="5"/>
      <c r="Q1057" s="16">
        <v>0</v>
      </c>
      <c r="R1057" s="5"/>
      <c r="S1057" s="17">
        <v>42261</v>
      </c>
      <c r="T1057" s="17">
        <v>42261</v>
      </c>
      <c r="U1057" s="17">
        <v>42374</v>
      </c>
      <c r="V1057" s="17">
        <v>42374</v>
      </c>
      <c r="W1057" s="17">
        <v>42261</v>
      </c>
      <c r="X1057" s="17">
        <v>42312</v>
      </c>
      <c r="Y1057" t="s">
        <v>959</v>
      </c>
      <c r="Z1057" t="s">
        <v>796</v>
      </c>
      <c r="AA1057" t="s">
        <v>1023</v>
      </c>
      <c r="AB1057" t="s">
        <v>1289</v>
      </c>
      <c r="AC1057" s="16">
        <v>3</v>
      </c>
      <c r="AD1057" t="s">
        <v>803</v>
      </c>
      <c r="AE1057" t="s">
        <v>974</v>
      </c>
      <c r="AF1057" t="s">
        <v>738</v>
      </c>
      <c r="AG1057" t="s">
        <v>988</v>
      </c>
      <c r="AJ1057" t="s">
        <v>963</v>
      </c>
      <c r="AK1057" t="s">
        <v>1928</v>
      </c>
      <c r="AL1057" t="s">
        <v>965</v>
      </c>
      <c r="AM1057" t="s">
        <v>531</v>
      </c>
      <c r="AP1057" t="s">
        <v>966</v>
      </c>
      <c r="AQ1057" t="s">
        <v>967</v>
      </c>
      <c r="AR1057" t="s">
        <v>968</v>
      </c>
      <c r="AS1057" t="s">
        <v>969</v>
      </c>
      <c r="AT1057" t="s">
        <v>970</v>
      </c>
      <c r="AU1057" t="s">
        <v>4525</v>
      </c>
    </row>
    <row r="1058" spans="2:47" ht="11" outlineLevel="1" x14ac:dyDescent="0.15">
      <c r="B1058" t="s">
        <v>4526</v>
      </c>
      <c r="C1058" t="s">
        <v>4527</v>
      </c>
      <c r="G1058" t="s">
        <v>1140</v>
      </c>
      <c r="H1058" t="s">
        <v>1141</v>
      </c>
      <c r="I1058" t="s">
        <v>957</v>
      </c>
      <c r="J1058" t="s">
        <v>4497</v>
      </c>
      <c r="K1058" t="s">
        <v>4498</v>
      </c>
      <c r="L1058" t="s">
        <v>4497</v>
      </c>
      <c r="M1058" s="5">
        <v>147507</v>
      </c>
      <c r="N1058" s="5">
        <v>147507</v>
      </c>
      <c r="O1058" s="5">
        <v>147507</v>
      </c>
      <c r="P1058" s="5">
        <v>42819</v>
      </c>
      <c r="Q1058" s="16">
        <v>0</v>
      </c>
      <c r="R1058" s="5"/>
      <c r="S1058" s="17">
        <v>43977</v>
      </c>
      <c r="T1058" s="17">
        <v>43973</v>
      </c>
      <c r="U1058" s="17">
        <v>45092</v>
      </c>
      <c r="V1058" s="17">
        <v>45092</v>
      </c>
      <c r="W1058" s="17">
        <v>43977</v>
      </c>
      <c r="X1058" s="17">
        <v>45033</v>
      </c>
      <c r="Y1058" t="s">
        <v>1178</v>
      </c>
      <c r="Z1058" t="s">
        <v>825</v>
      </c>
      <c r="AA1058" t="s">
        <v>1179</v>
      </c>
      <c r="AC1058" s="16">
        <v>3</v>
      </c>
      <c r="AD1058" t="s">
        <v>795</v>
      </c>
      <c r="AE1058" t="s">
        <v>961</v>
      </c>
      <c r="AF1058" t="s">
        <v>740</v>
      </c>
      <c r="AG1058" t="s">
        <v>1036</v>
      </c>
      <c r="AH1058" t="s">
        <v>4423</v>
      </c>
      <c r="AI1058" t="s">
        <v>4424</v>
      </c>
      <c r="AJ1058" t="s">
        <v>978</v>
      </c>
      <c r="AK1058" t="s">
        <v>964</v>
      </c>
      <c r="AL1058" t="s">
        <v>1340</v>
      </c>
      <c r="AM1058" t="s">
        <v>531</v>
      </c>
      <c r="AP1058" t="s">
        <v>966</v>
      </c>
      <c r="AQ1058" t="s">
        <v>967</v>
      </c>
      <c r="AR1058" t="s">
        <v>968</v>
      </c>
      <c r="AS1058" t="s">
        <v>969</v>
      </c>
      <c r="AT1058" t="s">
        <v>970</v>
      </c>
      <c r="AU1058" t="s">
        <v>4528</v>
      </c>
    </row>
    <row r="1059" spans="2:47" ht="11" outlineLevel="1" x14ac:dyDescent="0.15">
      <c r="B1059" t="s">
        <v>4529</v>
      </c>
      <c r="C1059" t="s">
        <v>4530</v>
      </c>
      <c r="G1059" t="s">
        <v>1140</v>
      </c>
      <c r="H1059" t="s">
        <v>1141</v>
      </c>
      <c r="I1059" t="s">
        <v>957</v>
      </c>
      <c r="J1059" t="s">
        <v>4531</v>
      </c>
      <c r="K1059" t="s">
        <v>4532</v>
      </c>
      <c r="L1059" t="s">
        <v>4531</v>
      </c>
      <c r="M1059" s="5">
        <v>147500</v>
      </c>
      <c r="N1059" s="5">
        <v>147500</v>
      </c>
      <c r="O1059" s="5">
        <v>147500</v>
      </c>
      <c r="P1059" s="5"/>
      <c r="Q1059" s="16">
        <v>0</v>
      </c>
      <c r="R1059" s="5"/>
      <c r="S1059" s="17">
        <v>45252</v>
      </c>
      <c r="T1059" s="17">
        <v>45244</v>
      </c>
      <c r="U1059" s="17">
        <v>45411</v>
      </c>
      <c r="V1059" s="17">
        <v>45411</v>
      </c>
      <c r="W1059" s="17">
        <v>45252</v>
      </c>
      <c r="X1059" s="17">
        <v>45252</v>
      </c>
      <c r="Y1059" t="s">
        <v>984</v>
      </c>
      <c r="Z1059" t="s">
        <v>804</v>
      </c>
      <c r="AA1059" t="s">
        <v>1000</v>
      </c>
      <c r="AC1059" s="16">
        <v>1</v>
      </c>
      <c r="AD1059" t="s">
        <v>795</v>
      </c>
      <c r="AE1059" t="s">
        <v>961</v>
      </c>
      <c r="AF1059" t="s">
        <v>4533</v>
      </c>
      <c r="AG1059" t="s">
        <v>4534</v>
      </c>
      <c r="AJ1059" t="s">
        <v>963</v>
      </c>
      <c r="AK1059" t="s">
        <v>964</v>
      </c>
      <c r="AL1059" t="s">
        <v>1340</v>
      </c>
      <c r="AM1059" t="s">
        <v>531</v>
      </c>
      <c r="AP1059" t="s">
        <v>966</v>
      </c>
      <c r="AQ1059" t="s">
        <v>967</v>
      </c>
      <c r="AR1059" t="s">
        <v>968</v>
      </c>
      <c r="AS1059" t="s">
        <v>969</v>
      </c>
      <c r="AT1059" t="s">
        <v>970</v>
      </c>
      <c r="AU1059" t="s">
        <v>4535</v>
      </c>
    </row>
    <row r="1060" spans="2:47" ht="11" outlineLevel="1" x14ac:dyDescent="0.15">
      <c r="B1060" t="s">
        <v>4536</v>
      </c>
      <c r="C1060" t="s">
        <v>4537</v>
      </c>
      <c r="D1060" t="s">
        <v>4538</v>
      </c>
      <c r="E1060" t="s">
        <v>1599</v>
      </c>
      <c r="F1060" t="s">
        <v>807</v>
      </c>
      <c r="G1060" t="s">
        <v>984</v>
      </c>
      <c r="H1060" t="s">
        <v>985</v>
      </c>
      <c r="I1060" t="s">
        <v>957</v>
      </c>
      <c r="J1060" t="s">
        <v>4219</v>
      </c>
      <c r="K1060" t="s">
        <v>4220</v>
      </c>
      <c r="L1060" t="s">
        <v>4219</v>
      </c>
      <c r="M1060" s="5">
        <v>147500</v>
      </c>
      <c r="N1060" s="5">
        <v>147500</v>
      </c>
      <c r="O1060" s="5">
        <v>147500</v>
      </c>
      <c r="P1060" s="5"/>
      <c r="Q1060" s="16">
        <v>0</v>
      </c>
      <c r="R1060" s="5"/>
      <c r="S1060" s="17">
        <v>45182</v>
      </c>
      <c r="T1060" s="17">
        <v>45182</v>
      </c>
      <c r="U1060" s="17">
        <v>45448</v>
      </c>
      <c r="V1060" s="17">
        <v>45448</v>
      </c>
      <c r="W1060" s="17">
        <v>45182</v>
      </c>
      <c r="X1060" s="17">
        <v>45182</v>
      </c>
      <c r="Y1060" t="s">
        <v>959</v>
      </c>
      <c r="Z1060" t="s">
        <v>796</v>
      </c>
      <c r="AA1060" t="s">
        <v>1023</v>
      </c>
      <c r="AB1060" t="s">
        <v>1289</v>
      </c>
      <c r="AC1060" s="16">
        <v>1</v>
      </c>
      <c r="AD1060" t="s">
        <v>803</v>
      </c>
      <c r="AE1060" t="s">
        <v>974</v>
      </c>
      <c r="AF1060" t="s">
        <v>737</v>
      </c>
      <c r="AG1060" t="s">
        <v>975</v>
      </c>
      <c r="AJ1060" t="s">
        <v>963</v>
      </c>
      <c r="AK1060" t="s">
        <v>979</v>
      </c>
      <c r="AL1060" t="s">
        <v>965</v>
      </c>
      <c r="AM1060" t="s">
        <v>531</v>
      </c>
      <c r="AP1060" t="s">
        <v>966</v>
      </c>
      <c r="AQ1060" t="s">
        <v>967</v>
      </c>
      <c r="AR1060" t="s">
        <v>968</v>
      </c>
      <c r="AS1060" t="s">
        <v>969</v>
      </c>
      <c r="AT1060" t="s">
        <v>970</v>
      </c>
      <c r="AU1060" t="s">
        <v>4539</v>
      </c>
    </row>
    <row r="1061" spans="2:47" ht="11" outlineLevel="1" x14ac:dyDescent="0.15">
      <c r="B1061" t="s">
        <v>4540</v>
      </c>
      <c r="C1061" t="s">
        <v>4541</v>
      </c>
      <c r="D1061" t="s">
        <v>4542</v>
      </c>
      <c r="E1061" t="s">
        <v>854</v>
      </c>
      <c r="F1061" t="s">
        <v>807</v>
      </c>
      <c r="G1061" t="s">
        <v>959</v>
      </c>
      <c r="H1061" t="s">
        <v>1903</v>
      </c>
      <c r="I1061" t="s">
        <v>957</v>
      </c>
      <c r="J1061" t="s">
        <v>4543</v>
      </c>
      <c r="K1061" t="s">
        <v>4544</v>
      </c>
      <c r="L1061" t="s">
        <v>4545</v>
      </c>
      <c r="M1061" s="5">
        <v>147000</v>
      </c>
      <c r="N1061" s="5">
        <v>147000</v>
      </c>
      <c r="O1061" s="5">
        <v>147000</v>
      </c>
      <c r="P1061" s="5"/>
      <c r="Q1061" s="16">
        <v>0</v>
      </c>
      <c r="R1061" s="5"/>
      <c r="S1061" s="17">
        <v>46009</v>
      </c>
      <c r="T1061" s="17">
        <v>46014</v>
      </c>
      <c r="U1061" s="17">
        <v>46378</v>
      </c>
      <c r="V1061" s="17">
        <v>46378</v>
      </c>
      <c r="W1061" s="17">
        <v>46009</v>
      </c>
      <c r="X1061" s="17">
        <v>46009</v>
      </c>
      <c r="Y1061" t="s">
        <v>1178</v>
      </c>
      <c r="Z1061" t="s">
        <v>825</v>
      </c>
      <c r="AA1061" t="s">
        <v>1179</v>
      </c>
      <c r="AC1061" s="16">
        <v>3</v>
      </c>
      <c r="AD1061" t="s">
        <v>795</v>
      </c>
      <c r="AE1061" t="s">
        <v>961</v>
      </c>
      <c r="AF1061" t="s">
        <v>740</v>
      </c>
      <c r="AG1061" t="s">
        <v>1036</v>
      </c>
      <c r="AJ1061" t="s">
        <v>963</v>
      </c>
      <c r="AK1061" t="s">
        <v>964</v>
      </c>
      <c r="AL1061" t="s">
        <v>1340</v>
      </c>
      <c r="AM1061" t="s">
        <v>531</v>
      </c>
      <c r="AP1061" t="s">
        <v>966</v>
      </c>
      <c r="AQ1061" t="s">
        <v>967</v>
      </c>
      <c r="AR1061" t="s">
        <v>968</v>
      </c>
      <c r="AS1061" t="s">
        <v>969</v>
      </c>
      <c r="AT1061" t="s">
        <v>970</v>
      </c>
      <c r="AU1061" t="s">
        <v>4546</v>
      </c>
    </row>
    <row r="1062" spans="2:47" ht="11" outlineLevel="1" x14ac:dyDescent="0.15">
      <c r="B1062" t="s">
        <v>4547</v>
      </c>
      <c r="C1062" t="s">
        <v>4548</v>
      </c>
      <c r="G1062" t="s">
        <v>1140</v>
      </c>
      <c r="H1062" t="s">
        <v>1141</v>
      </c>
      <c r="I1062" t="s">
        <v>957</v>
      </c>
      <c r="J1062" t="s">
        <v>4549</v>
      </c>
      <c r="K1062" t="s">
        <v>4550</v>
      </c>
      <c r="L1062" t="s">
        <v>4549</v>
      </c>
      <c r="M1062" s="5">
        <v>146981</v>
      </c>
      <c r="N1062" s="5">
        <v>146981</v>
      </c>
      <c r="O1062" s="5">
        <v>146981</v>
      </c>
      <c r="P1062" s="5"/>
      <c r="Q1062" s="16">
        <v>0</v>
      </c>
      <c r="R1062" s="5"/>
      <c r="S1062" s="17">
        <v>45359</v>
      </c>
      <c r="T1062" s="17">
        <v>45359</v>
      </c>
      <c r="U1062" s="17">
        <v>45513</v>
      </c>
      <c r="V1062" s="17">
        <v>45513</v>
      </c>
      <c r="W1062" s="17">
        <v>45359</v>
      </c>
      <c r="X1062" s="17">
        <v>45476</v>
      </c>
      <c r="Y1062" t="s">
        <v>1178</v>
      </c>
      <c r="Z1062" t="s">
        <v>825</v>
      </c>
      <c r="AA1062" t="s">
        <v>1179</v>
      </c>
      <c r="AC1062" s="16">
        <v>2</v>
      </c>
      <c r="AD1062" t="s">
        <v>803</v>
      </c>
      <c r="AE1062" t="s">
        <v>974</v>
      </c>
      <c r="AF1062" t="s">
        <v>737</v>
      </c>
      <c r="AG1062" t="s">
        <v>975</v>
      </c>
      <c r="AH1062" t="s">
        <v>1202</v>
      </c>
      <c r="AI1062" t="s">
        <v>1203</v>
      </c>
      <c r="AJ1062" t="s">
        <v>978</v>
      </c>
      <c r="AK1062" t="s">
        <v>979</v>
      </c>
      <c r="AL1062" t="s">
        <v>1340</v>
      </c>
      <c r="AM1062" t="s">
        <v>531</v>
      </c>
      <c r="AP1062" t="s">
        <v>966</v>
      </c>
      <c r="AQ1062" t="s">
        <v>967</v>
      </c>
      <c r="AR1062" t="s">
        <v>968</v>
      </c>
      <c r="AS1062" t="s">
        <v>969</v>
      </c>
      <c r="AT1062" t="s">
        <v>970</v>
      </c>
      <c r="AU1062" t="s">
        <v>4551</v>
      </c>
    </row>
    <row r="1063" spans="2:47" ht="11" outlineLevel="1" x14ac:dyDescent="0.15">
      <c r="B1063" t="s">
        <v>4552</v>
      </c>
      <c r="C1063" t="s">
        <v>1546</v>
      </c>
      <c r="D1063" t="s">
        <v>297</v>
      </c>
      <c r="E1063" t="s">
        <v>983</v>
      </c>
      <c r="F1063" t="s">
        <v>798</v>
      </c>
      <c r="G1063" t="s">
        <v>984</v>
      </c>
      <c r="H1063" t="s">
        <v>985</v>
      </c>
      <c r="I1063" t="s">
        <v>957</v>
      </c>
      <c r="J1063" t="s">
        <v>661</v>
      </c>
      <c r="K1063" t="s">
        <v>2293</v>
      </c>
      <c r="L1063" t="s">
        <v>661</v>
      </c>
      <c r="M1063" s="5">
        <v>146784.24</v>
      </c>
      <c r="N1063" s="5">
        <v>146784.24</v>
      </c>
      <c r="O1063" s="5">
        <v>146784.24</v>
      </c>
      <c r="P1063" s="5"/>
      <c r="Q1063" s="16">
        <v>0</v>
      </c>
      <c r="R1063" s="5"/>
      <c r="S1063" s="17">
        <v>41488</v>
      </c>
      <c r="T1063" s="17">
        <v>41491</v>
      </c>
      <c r="U1063" s="17">
        <v>41759</v>
      </c>
      <c r="V1063" s="17">
        <v>41759</v>
      </c>
      <c r="W1063" s="17">
        <v>41488</v>
      </c>
      <c r="X1063" s="17">
        <v>42851</v>
      </c>
      <c r="Y1063" t="s">
        <v>955</v>
      </c>
      <c r="Z1063" t="s">
        <v>818</v>
      </c>
      <c r="AA1063" t="s">
        <v>960</v>
      </c>
      <c r="AC1063" s="16">
        <v>1</v>
      </c>
      <c r="AD1063" t="s">
        <v>795</v>
      </c>
      <c r="AE1063" t="s">
        <v>961</v>
      </c>
      <c r="AF1063" t="s">
        <v>740</v>
      </c>
      <c r="AG1063" t="s">
        <v>1036</v>
      </c>
      <c r="AJ1063" t="s">
        <v>963</v>
      </c>
      <c r="AK1063" t="s">
        <v>964</v>
      </c>
      <c r="AL1063" t="s">
        <v>965</v>
      </c>
      <c r="AM1063" t="s">
        <v>456</v>
      </c>
      <c r="AP1063" t="s">
        <v>966</v>
      </c>
      <c r="AQ1063" t="s">
        <v>967</v>
      </c>
      <c r="AR1063" t="s">
        <v>968</v>
      </c>
      <c r="AS1063" t="s">
        <v>969</v>
      </c>
      <c r="AT1063" t="s">
        <v>970</v>
      </c>
      <c r="AU1063" t="s">
        <v>4553</v>
      </c>
    </row>
    <row r="1064" spans="2:47" ht="11" outlineLevel="1" x14ac:dyDescent="0.15">
      <c r="B1064" t="s">
        <v>4554</v>
      </c>
      <c r="C1064" t="s">
        <v>4555</v>
      </c>
      <c r="G1064" t="s">
        <v>1140</v>
      </c>
      <c r="H1064" t="s">
        <v>1141</v>
      </c>
      <c r="I1064" t="s">
        <v>957</v>
      </c>
      <c r="J1064" t="s">
        <v>634</v>
      </c>
      <c r="K1064" t="s">
        <v>1670</v>
      </c>
      <c r="L1064" t="s">
        <v>634</v>
      </c>
      <c r="M1064" s="5">
        <v>146350</v>
      </c>
      <c r="N1064" s="5">
        <v>146350</v>
      </c>
      <c r="O1064" s="5">
        <v>146350</v>
      </c>
      <c r="P1064" s="5"/>
      <c r="Q1064" s="16">
        <v>0</v>
      </c>
      <c r="R1064" s="5"/>
      <c r="S1064" s="17">
        <v>42093</v>
      </c>
      <c r="T1064" s="17">
        <v>42093</v>
      </c>
      <c r="U1064" s="17">
        <v>42309</v>
      </c>
      <c r="V1064" s="17">
        <v>42309</v>
      </c>
      <c r="W1064" s="17">
        <v>42093</v>
      </c>
      <c r="X1064" s="17">
        <v>42093</v>
      </c>
      <c r="Y1064" t="s">
        <v>1178</v>
      </c>
      <c r="Z1064" t="s">
        <v>825</v>
      </c>
      <c r="AA1064" t="s">
        <v>1179</v>
      </c>
      <c r="AC1064" s="16">
        <v>5</v>
      </c>
      <c r="AD1064" t="s">
        <v>795</v>
      </c>
      <c r="AE1064" t="s">
        <v>961</v>
      </c>
      <c r="AF1064" t="s">
        <v>759</v>
      </c>
      <c r="AG1064" t="s">
        <v>1143</v>
      </c>
      <c r="AJ1064" t="s">
        <v>963</v>
      </c>
      <c r="AK1064" t="s">
        <v>964</v>
      </c>
      <c r="AL1064" t="s">
        <v>965</v>
      </c>
      <c r="AM1064" t="s">
        <v>531</v>
      </c>
      <c r="AP1064" t="s">
        <v>966</v>
      </c>
      <c r="AQ1064" t="s">
        <v>967</v>
      </c>
      <c r="AR1064" t="s">
        <v>968</v>
      </c>
      <c r="AS1064" t="s">
        <v>969</v>
      </c>
      <c r="AT1064" t="s">
        <v>970</v>
      </c>
      <c r="AU1064" t="s">
        <v>4556</v>
      </c>
    </row>
    <row r="1065" spans="2:47" ht="11" outlineLevel="1" x14ac:dyDescent="0.15">
      <c r="B1065" t="s">
        <v>4557</v>
      </c>
      <c r="C1065" t="s">
        <v>4558</v>
      </c>
      <c r="G1065" t="s">
        <v>1140</v>
      </c>
      <c r="H1065" t="s">
        <v>1141</v>
      </c>
      <c r="I1065" t="s">
        <v>957</v>
      </c>
      <c r="J1065" t="s">
        <v>4559</v>
      </c>
      <c r="K1065" t="s">
        <v>4560</v>
      </c>
      <c r="L1065" t="s">
        <v>4559</v>
      </c>
      <c r="M1065" s="5">
        <v>146335</v>
      </c>
      <c r="N1065" s="5">
        <v>146335</v>
      </c>
      <c r="O1065" s="5">
        <v>146335</v>
      </c>
      <c r="P1065" s="5"/>
      <c r="Q1065" s="16">
        <v>0</v>
      </c>
      <c r="R1065" s="5"/>
      <c r="S1065" s="17">
        <v>44672</v>
      </c>
      <c r="T1065" s="17">
        <v>44672</v>
      </c>
      <c r="U1065" s="17">
        <v>44834</v>
      </c>
      <c r="V1065" s="17">
        <v>44834</v>
      </c>
      <c r="W1065" s="17">
        <v>44672</v>
      </c>
      <c r="X1065" s="17">
        <v>44679</v>
      </c>
      <c r="Y1065" t="s">
        <v>1178</v>
      </c>
      <c r="Z1065" t="s">
        <v>825</v>
      </c>
      <c r="AA1065" t="s">
        <v>1179</v>
      </c>
      <c r="AC1065" s="16">
        <v>2</v>
      </c>
      <c r="AD1065" t="s">
        <v>803</v>
      </c>
      <c r="AE1065" t="s">
        <v>974</v>
      </c>
      <c r="AF1065" t="s">
        <v>737</v>
      </c>
      <c r="AG1065" t="s">
        <v>975</v>
      </c>
      <c r="AH1065" t="s">
        <v>1202</v>
      </c>
      <c r="AI1065" t="s">
        <v>1203</v>
      </c>
      <c r="AJ1065" t="s">
        <v>978</v>
      </c>
      <c r="AK1065" t="s">
        <v>979</v>
      </c>
      <c r="AL1065" t="s">
        <v>1340</v>
      </c>
      <c r="AM1065" t="s">
        <v>531</v>
      </c>
      <c r="AP1065" t="s">
        <v>966</v>
      </c>
      <c r="AQ1065" t="s">
        <v>967</v>
      </c>
      <c r="AR1065" t="s">
        <v>968</v>
      </c>
      <c r="AS1065" t="s">
        <v>969</v>
      </c>
      <c r="AT1065" t="s">
        <v>970</v>
      </c>
      <c r="AU1065" t="s">
        <v>4561</v>
      </c>
    </row>
    <row r="1066" spans="2:47" ht="11" outlineLevel="1" x14ac:dyDescent="0.15">
      <c r="B1066" t="s">
        <v>4562</v>
      </c>
      <c r="C1066" t="s">
        <v>4563</v>
      </c>
      <c r="G1066" t="s">
        <v>1140</v>
      </c>
      <c r="H1066" t="s">
        <v>1141</v>
      </c>
      <c r="I1066" t="s">
        <v>957</v>
      </c>
      <c r="J1066" t="s">
        <v>675</v>
      </c>
      <c r="K1066" t="s">
        <v>1756</v>
      </c>
      <c r="L1066" t="s">
        <v>675</v>
      </c>
      <c r="M1066" s="5">
        <v>145980</v>
      </c>
      <c r="N1066" s="5">
        <v>145980</v>
      </c>
      <c r="O1066" s="5">
        <v>145980</v>
      </c>
      <c r="P1066" s="5"/>
      <c r="Q1066" s="16">
        <v>0</v>
      </c>
      <c r="R1066" s="5"/>
      <c r="S1066" s="17">
        <v>43735</v>
      </c>
      <c r="T1066" s="17">
        <v>43735</v>
      </c>
      <c r="U1066" s="17">
        <v>44104</v>
      </c>
      <c r="V1066" s="17">
        <v>44104</v>
      </c>
      <c r="W1066" s="17">
        <v>43735</v>
      </c>
      <c r="X1066" s="17">
        <v>43914</v>
      </c>
      <c r="Y1066" t="s">
        <v>1178</v>
      </c>
      <c r="Z1066" t="s">
        <v>825</v>
      </c>
      <c r="AA1066" t="s">
        <v>1179</v>
      </c>
      <c r="AC1066" s="16">
        <v>2</v>
      </c>
      <c r="AD1066" t="s">
        <v>803</v>
      </c>
      <c r="AE1066" t="s">
        <v>974</v>
      </c>
      <c r="AF1066" t="s">
        <v>737</v>
      </c>
      <c r="AG1066" t="s">
        <v>975</v>
      </c>
      <c r="AJ1066" t="s">
        <v>963</v>
      </c>
      <c r="AK1066" t="s">
        <v>979</v>
      </c>
      <c r="AL1066" t="s">
        <v>965</v>
      </c>
      <c r="AM1066" t="s">
        <v>531</v>
      </c>
      <c r="AP1066" t="s">
        <v>966</v>
      </c>
      <c r="AQ1066" t="s">
        <v>967</v>
      </c>
      <c r="AR1066" t="s">
        <v>968</v>
      </c>
      <c r="AS1066" t="s">
        <v>969</v>
      </c>
      <c r="AT1066" t="s">
        <v>970</v>
      </c>
      <c r="AU1066" t="s">
        <v>4564</v>
      </c>
    </row>
    <row r="1067" spans="2:47" ht="11" outlineLevel="1" x14ac:dyDescent="0.15">
      <c r="B1067" t="s">
        <v>4565</v>
      </c>
      <c r="C1067" t="s">
        <v>4566</v>
      </c>
      <c r="G1067" t="s">
        <v>1140</v>
      </c>
      <c r="H1067" t="s">
        <v>1141</v>
      </c>
      <c r="I1067" t="s">
        <v>957</v>
      </c>
      <c r="J1067" t="s">
        <v>4567</v>
      </c>
      <c r="K1067" t="s">
        <v>4568</v>
      </c>
      <c r="L1067" t="s">
        <v>4567</v>
      </c>
      <c r="M1067" s="5">
        <v>145000</v>
      </c>
      <c r="N1067" s="5">
        <v>145000</v>
      </c>
      <c r="O1067" s="5">
        <v>145000</v>
      </c>
      <c r="P1067" s="5"/>
      <c r="Q1067" s="16">
        <v>0</v>
      </c>
      <c r="R1067" s="5"/>
      <c r="S1067" s="17">
        <v>42527</v>
      </c>
      <c r="T1067" s="17">
        <v>42523</v>
      </c>
      <c r="U1067" s="17">
        <v>42615</v>
      </c>
      <c r="V1067" s="17">
        <v>42615</v>
      </c>
      <c r="W1067" s="17">
        <v>42527</v>
      </c>
      <c r="X1067" s="17">
        <v>42597</v>
      </c>
      <c r="Y1067" t="s">
        <v>1178</v>
      </c>
      <c r="Z1067" t="s">
        <v>825</v>
      </c>
      <c r="AA1067" t="s">
        <v>1179</v>
      </c>
      <c r="AC1067" s="16">
        <v>1</v>
      </c>
      <c r="AD1067" t="s">
        <v>4569</v>
      </c>
      <c r="AE1067" t="s">
        <v>4570</v>
      </c>
      <c r="AF1067" t="s">
        <v>750</v>
      </c>
      <c r="AG1067" t="s">
        <v>1515</v>
      </c>
      <c r="AJ1067" t="s">
        <v>963</v>
      </c>
      <c r="AK1067" t="s">
        <v>1516</v>
      </c>
      <c r="AL1067" t="s">
        <v>1340</v>
      </c>
      <c r="AM1067" t="s">
        <v>531</v>
      </c>
      <c r="AP1067" t="s">
        <v>966</v>
      </c>
      <c r="AQ1067" t="s">
        <v>967</v>
      </c>
      <c r="AR1067" t="s">
        <v>968</v>
      </c>
      <c r="AS1067" t="s">
        <v>969</v>
      </c>
      <c r="AT1067" t="s">
        <v>970</v>
      </c>
      <c r="AU1067" t="s">
        <v>4571</v>
      </c>
    </row>
    <row r="1068" spans="2:47" ht="11" outlineLevel="1" x14ac:dyDescent="0.15">
      <c r="B1068" t="s">
        <v>4572</v>
      </c>
      <c r="C1068" t="s">
        <v>4573</v>
      </c>
      <c r="D1068" t="s">
        <v>280</v>
      </c>
      <c r="E1068" t="s">
        <v>835</v>
      </c>
      <c r="F1068" t="s">
        <v>798</v>
      </c>
      <c r="G1068" t="s">
        <v>984</v>
      </c>
      <c r="H1068" t="s">
        <v>985</v>
      </c>
      <c r="I1068" t="s">
        <v>957</v>
      </c>
      <c r="J1068" t="s">
        <v>677</v>
      </c>
      <c r="K1068" t="s">
        <v>2104</v>
      </c>
      <c r="L1068" t="s">
        <v>677</v>
      </c>
      <c r="M1068" s="5">
        <v>144764</v>
      </c>
      <c r="N1068" s="5">
        <v>144764</v>
      </c>
      <c r="O1068" s="5">
        <v>144764</v>
      </c>
      <c r="P1068" s="5"/>
      <c r="Q1068" s="16">
        <v>0</v>
      </c>
      <c r="R1068" s="5"/>
      <c r="S1068" s="17">
        <v>44131</v>
      </c>
      <c r="T1068" s="17">
        <v>44130</v>
      </c>
      <c r="U1068" s="17">
        <v>44193</v>
      </c>
      <c r="V1068" s="17">
        <v>44193</v>
      </c>
      <c r="W1068" s="17">
        <v>44131</v>
      </c>
      <c r="X1068" s="17">
        <v>44209</v>
      </c>
      <c r="Y1068" t="s">
        <v>1178</v>
      </c>
      <c r="Z1068" t="s">
        <v>825</v>
      </c>
      <c r="AA1068" t="s">
        <v>1179</v>
      </c>
      <c r="AC1068" s="16">
        <v>2</v>
      </c>
      <c r="AD1068" t="s">
        <v>795</v>
      </c>
      <c r="AE1068" t="s">
        <v>961</v>
      </c>
      <c r="AF1068" t="s">
        <v>4574</v>
      </c>
      <c r="AG1068" t="s">
        <v>4575</v>
      </c>
      <c r="AJ1068" t="s">
        <v>963</v>
      </c>
      <c r="AK1068" t="s">
        <v>964</v>
      </c>
      <c r="AL1068" t="s">
        <v>965</v>
      </c>
      <c r="AM1068" t="s">
        <v>531</v>
      </c>
      <c r="AP1068" t="s">
        <v>966</v>
      </c>
      <c r="AQ1068" t="s">
        <v>967</v>
      </c>
      <c r="AR1068" t="s">
        <v>968</v>
      </c>
      <c r="AS1068" t="s">
        <v>969</v>
      </c>
      <c r="AT1068" t="s">
        <v>970</v>
      </c>
      <c r="AU1068" t="s">
        <v>4576</v>
      </c>
    </row>
    <row r="1069" spans="2:47" ht="11" outlineLevel="1" x14ac:dyDescent="0.15">
      <c r="B1069" t="s">
        <v>4577</v>
      </c>
      <c r="C1069" t="s">
        <v>4578</v>
      </c>
      <c r="D1069" t="s">
        <v>4579</v>
      </c>
      <c r="E1069" t="s">
        <v>1599</v>
      </c>
      <c r="F1069" t="s">
        <v>807</v>
      </c>
      <c r="G1069" t="s">
        <v>984</v>
      </c>
      <c r="H1069" t="s">
        <v>985</v>
      </c>
      <c r="I1069" t="s">
        <v>957</v>
      </c>
      <c r="J1069" t="s">
        <v>4467</v>
      </c>
      <c r="K1069" t="s">
        <v>4468</v>
      </c>
      <c r="L1069" t="s">
        <v>4467</v>
      </c>
      <c r="M1069" s="5">
        <v>144709.78</v>
      </c>
      <c r="N1069" s="5">
        <v>144709.78</v>
      </c>
      <c r="O1069" s="5">
        <v>144709.78</v>
      </c>
      <c r="P1069" s="5"/>
      <c r="Q1069" s="16">
        <v>0</v>
      </c>
      <c r="R1069" s="5"/>
      <c r="S1069" s="17">
        <v>43319</v>
      </c>
      <c r="T1069" s="17">
        <v>43319</v>
      </c>
      <c r="U1069" s="17">
        <v>43364</v>
      </c>
      <c r="V1069" s="17">
        <v>43364</v>
      </c>
      <c r="W1069" s="17">
        <v>43319</v>
      </c>
      <c r="X1069" s="17">
        <v>43319</v>
      </c>
      <c r="Y1069" t="s">
        <v>959</v>
      </c>
      <c r="Z1069" t="s">
        <v>796</v>
      </c>
      <c r="AA1069" t="s">
        <v>1023</v>
      </c>
      <c r="AB1069" t="s">
        <v>1024</v>
      </c>
      <c r="AC1069" s="16">
        <v>2</v>
      </c>
      <c r="AD1069" t="s">
        <v>803</v>
      </c>
      <c r="AE1069" t="s">
        <v>974</v>
      </c>
      <c r="AF1069" t="s">
        <v>757</v>
      </c>
      <c r="AG1069" t="s">
        <v>1801</v>
      </c>
      <c r="AJ1069" t="s">
        <v>963</v>
      </c>
      <c r="AK1069" t="s">
        <v>1082</v>
      </c>
      <c r="AL1069" t="s">
        <v>965</v>
      </c>
      <c r="AM1069" t="s">
        <v>531</v>
      </c>
      <c r="AP1069" t="s">
        <v>966</v>
      </c>
      <c r="AQ1069" t="s">
        <v>967</v>
      </c>
      <c r="AR1069" t="s">
        <v>968</v>
      </c>
      <c r="AS1069" t="s">
        <v>969</v>
      </c>
      <c r="AT1069" t="s">
        <v>970</v>
      </c>
      <c r="AU1069" t="s">
        <v>4580</v>
      </c>
    </row>
    <row r="1070" spans="2:47" ht="11" outlineLevel="1" x14ac:dyDescent="0.15">
      <c r="B1070" t="s">
        <v>4581</v>
      </c>
      <c r="C1070" t="s">
        <v>4582</v>
      </c>
      <c r="D1070" t="s">
        <v>237</v>
      </c>
      <c r="E1070" t="s">
        <v>835</v>
      </c>
      <c r="F1070" t="s">
        <v>807</v>
      </c>
      <c r="G1070" t="s">
        <v>984</v>
      </c>
      <c r="H1070" t="s">
        <v>985</v>
      </c>
      <c r="I1070" t="s">
        <v>957</v>
      </c>
      <c r="J1070" t="s">
        <v>660</v>
      </c>
      <c r="K1070" t="s">
        <v>1702</v>
      </c>
      <c r="L1070" t="s">
        <v>1703</v>
      </c>
      <c r="M1070" s="5">
        <v>143195.5</v>
      </c>
      <c r="N1070" s="5">
        <v>143195.5</v>
      </c>
      <c r="O1070" s="5">
        <v>143195.5</v>
      </c>
      <c r="P1070" s="5"/>
      <c r="Q1070" s="16">
        <v>0</v>
      </c>
      <c r="R1070" s="5"/>
      <c r="S1070" s="17">
        <v>43182</v>
      </c>
      <c r="T1070" s="17">
        <v>43182</v>
      </c>
      <c r="U1070" s="17">
        <v>43312</v>
      </c>
      <c r="V1070" s="17">
        <v>43312</v>
      </c>
      <c r="W1070" s="17">
        <v>43182</v>
      </c>
      <c r="X1070" s="17">
        <v>43258</v>
      </c>
      <c r="Y1070" t="s">
        <v>1178</v>
      </c>
      <c r="Z1070" t="s">
        <v>825</v>
      </c>
      <c r="AA1070" t="s">
        <v>1179</v>
      </c>
      <c r="AC1070" s="16">
        <v>1</v>
      </c>
      <c r="AD1070" t="s">
        <v>795</v>
      </c>
      <c r="AE1070" t="s">
        <v>961</v>
      </c>
      <c r="AF1070" t="s">
        <v>740</v>
      </c>
      <c r="AG1070" t="s">
        <v>1036</v>
      </c>
      <c r="AJ1070" t="s">
        <v>963</v>
      </c>
      <c r="AK1070" t="s">
        <v>964</v>
      </c>
      <c r="AL1070" t="s">
        <v>965</v>
      </c>
      <c r="AM1070" t="s">
        <v>531</v>
      </c>
      <c r="AP1070" t="s">
        <v>966</v>
      </c>
      <c r="AQ1070" t="s">
        <v>967</v>
      </c>
      <c r="AR1070" t="s">
        <v>968</v>
      </c>
      <c r="AS1070" t="s">
        <v>969</v>
      </c>
      <c r="AT1070" t="s">
        <v>970</v>
      </c>
      <c r="AU1070" t="s">
        <v>4583</v>
      </c>
    </row>
    <row r="1071" spans="2:47" ht="11" outlineLevel="1" x14ac:dyDescent="0.15">
      <c r="B1071" t="s">
        <v>4584</v>
      </c>
      <c r="C1071" t="s">
        <v>4585</v>
      </c>
      <c r="D1071" t="s">
        <v>177</v>
      </c>
      <c r="E1071" t="s">
        <v>983</v>
      </c>
      <c r="F1071" t="s">
        <v>798</v>
      </c>
      <c r="G1071" t="s">
        <v>984</v>
      </c>
      <c r="H1071" t="s">
        <v>985</v>
      </c>
      <c r="I1071" t="s">
        <v>957</v>
      </c>
      <c r="J1071" t="s">
        <v>638</v>
      </c>
      <c r="K1071" t="s">
        <v>992</v>
      </c>
      <c r="L1071" t="s">
        <v>638</v>
      </c>
      <c r="M1071" s="5">
        <v>142605.25</v>
      </c>
      <c r="N1071" s="5">
        <v>142605.25</v>
      </c>
      <c r="O1071" s="5">
        <v>142605.25</v>
      </c>
      <c r="P1071" s="5"/>
      <c r="Q1071" s="16">
        <v>0</v>
      </c>
      <c r="R1071" s="5"/>
      <c r="S1071" s="17">
        <v>42671</v>
      </c>
      <c r="T1071" s="17">
        <v>42671</v>
      </c>
      <c r="U1071" s="17">
        <v>42704</v>
      </c>
      <c r="V1071" s="17">
        <v>42704</v>
      </c>
      <c r="W1071" s="17">
        <v>42671</v>
      </c>
      <c r="X1071" s="17">
        <v>42795</v>
      </c>
      <c r="Y1071" t="s">
        <v>959</v>
      </c>
      <c r="Z1071" t="s">
        <v>796</v>
      </c>
      <c r="AA1071" t="s">
        <v>960</v>
      </c>
      <c r="AC1071" s="16">
        <v>1</v>
      </c>
      <c r="AD1071" t="s">
        <v>795</v>
      </c>
      <c r="AE1071" t="s">
        <v>961</v>
      </c>
      <c r="AF1071" t="s">
        <v>739</v>
      </c>
      <c r="AG1071" t="s">
        <v>993</v>
      </c>
      <c r="AJ1071" t="s">
        <v>963</v>
      </c>
      <c r="AK1071" t="s">
        <v>996</v>
      </c>
      <c r="AL1071" t="s">
        <v>965</v>
      </c>
      <c r="AM1071" t="s">
        <v>531</v>
      </c>
      <c r="AP1071" t="s">
        <v>966</v>
      </c>
      <c r="AQ1071" t="s">
        <v>967</v>
      </c>
      <c r="AR1071" t="s">
        <v>968</v>
      </c>
      <c r="AS1071" t="s">
        <v>969</v>
      </c>
      <c r="AT1071" t="s">
        <v>970</v>
      </c>
      <c r="AU1071" t="s">
        <v>4586</v>
      </c>
    </row>
    <row r="1072" spans="2:47" ht="11" outlineLevel="1" x14ac:dyDescent="0.15">
      <c r="B1072" t="s">
        <v>4587</v>
      </c>
      <c r="C1072" t="s">
        <v>4588</v>
      </c>
      <c r="D1072" t="s">
        <v>177</v>
      </c>
      <c r="E1072" t="s">
        <v>983</v>
      </c>
      <c r="F1072" t="s">
        <v>798</v>
      </c>
      <c r="G1072" t="s">
        <v>984</v>
      </c>
      <c r="H1072" t="s">
        <v>985</v>
      </c>
      <c r="I1072" t="s">
        <v>957</v>
      </c>
      <c r="J1072" t="s">
        <v>638</v>
      </c>
      <c r="K1072" t="s">
        <v>992</v>
      </c>
      <c r="L1072" t="s">
        <v>638</v>
      </c>
      <c r="M1072" s="5">
        <v>142124.79</v>
      </c>
      <c r="N1072" s="5">
        <v>142124.79</v>
      </c>
      <c r="O1072" s="5">
        <v>142124.79</v>
      </c>
      <c r="P1072" s="5"/>
      <c r="Q1072" s="16">
        <v>0</v>
      </c>
      <c r="R1072" s="5"/>
      <c r="S1072" s="17">
        <v>42984</v>
      </c>
      <c r="T1072" s="17">
        <v>42984</v>
      </c>
      <c r="U1072" s="17">
        <v>43039</v>
      </c>
      <c r="V1072" s="17">
        <v>43039</v>
      </c>
      <c r="W1072" s="17">
        <v>42984</v>
      </c>
      <c r="X1072" s="17">
        <v>43193</v>
      </c>
      <c r="Y1072" t="s">
        <v>959</v>
      </c>
      <c r="Z1072" t="s">
        <v>796</v>
      </c>
      <c r="AA1072" t="s">
        <v>960</v>
      </c>
      <c r="AC1072" s="16"/>
      <c r="AD1072" t="s">
        <v>795</v>
      </c>
      <c r="AE1072" t="s">
        <v>961</v>
      </c>
      <c r="AF1072" t="s">
        <v>739</v>
      </c>
      <c r="AG1072" t="s">
        <v>993</v>
      </c>
      <c r="AJ1072" t="s">
        <v>963</v>
      </c>
      <c r="AK1072" t="s">
        <v>996</v>
      </c>
      <c r="AL1072" t="s">
        <v>965</v>
      </c>
      <c r="AM1072" t="s">
        <v>531</v>
      </c>
      <c r="AP1072" t="s">
        <v>966</v>
      </c>
      <c r="AQ1072" t="s">
        <v>967</v>
      </c>
      <c r="AR1072" t="s">
        <v>968</v>
      </c>
      <c r="AS1072" t="s">
        <v>969</v>
      </c>
      <c r="AT1072" t="s">
        <v>970</v>
      </c>
      <c r="AU1072" t="s">
        <v>4589</v>
      </c>
    </row>
    <row r="1073" spans="2:47" ht="11" outlineLevel="1" x14ac:dyDescent="0.15">
      <c r="B1073" t="s">
        <v>4590</v>
      </c>
      <c r="C1073" t="s">
        <v>4591</v>
      </c>
      <c r="G1073" t="s">
        <v>1140</v>
      </c>
      <c r="H1073" t="s">
        <v>1141</v>
      </c>
      <c r="I1073" t="s">
        <v>957</v>
      </c>
      <c r="J1073" t="s">
        <v>4592</v>
      </c>
      <c r="K1073" t="s">
        <v>4593</v>
      </c>
      <c r="L1073" t="s">
        <v>4592</v>
      </c>
      <c r="M1073" s="5">
        <v>142096</v>
      </c>
      <c r="N1073" s="5">
        <v>142096</v>
      </c>
      <c r="O1073" s="5">
        <v>142096</v>
      </c>
      <c r="P1073" s="5"/>
      <c r="Q1073" s="16">
        <v>0</v>
      </c>
      <c r="R1073" s="5"/>
      <c r="S1073" s="17">
        <v>42567</v>
      </c>
      <c r="T1073" s="17">
        <v>42569</v>
      </c>
      <c r="U1073" s="17">
        <v>42627</v>
      </c>
      <c r="V1073" s="17">
        <v>42627</v>
      </c>
      <c r="W1073" s="17">
        <v>42567</v>
      </c>
      <c r="X1073" s="17">
        <v>42567</v>
      </c>
      <c r="Y1073" t="s">
        <v>1178</v>
      </c>
      <c r="Z1073" t="s">
        <v>825</v>
      </c>
      <c r="AA1073" t="s">
        <v>1179</v>
      </c>
      <c r="AC1073" s="16">
        <v>4</v>
      </c>
      <c r="AD1073" t="s">
        <v>3256</v>
      </c>
      <c r="AE1073" t="s">
        <v>3257</v>
      </c>
      <c r="AF1073" t="s">
        <v>750</v>
      </c>
      <c r="AG1073" t="s">
        <v>1515</v>
      </c>
      <c r="AJ1073" t="s">
        <v>963</v>
      </c>
      <c r="AK1073" t="s">
        <v>1516</v>
      </c>
      <c r="AL1073" t="s">
        <v>1340</v>
      </c>
      <c r="AM1073" t="s">
        <v>531</v>
      </c>
      <c r="AP1073" t="s">
        <v>966</v>
      </c>
      <c r="AQ1073" t="s">
        <v>967</v>
      </c>
      <c r="AR1073" t="s">
        <v>968</v>
      </c>
      <c r="AS1073" t="s">
        <v>969</v>
      </c>
      <c r="AT1073" t="s">
        <v>970</v>
      </c>
      <c r="AU1073" t="s">
        <v>4594</v>
      </c>
    </row>
    <row r="1074" spans="2:47" ht="11" outlineLevel="1" x14ac:dyDescent="0.15">
      <c r="B1074" t="s">
        <v>4595</v>
      </c>
      <c r="C1074" t="s">
        <v>4596</v>
      </c>
      <c r="G1074" t="s">
        <v>1140</v>
      </c>
      <c r="H1074" t="s">
        <v>1141</v>
      </c>
      <c r="I1074" t="s">
        <v>957</v>
      </c>
      <c r="J1074" t="s">
        <v>3738</v>
      </c>
      <c r="K1074" t="s">
        <v>3739</v>
      </c>
      <c r="L1074" t="s">
        <v>3738</v>
      </c>
      <c r="M1074" s="5">
        <v>141610</v>
      </c>
      <c r="N1074" s="5">
        <v>141610</v>
      </c>
      <c r="O1074" s="5">
        <v>141610</v>
      </c>
      <c r="P1074" s="5"/>
      <c r="Q1074" s="16">
        <v>0</v>
      </c>
      <c r="R1074" s="5"/>
      <c r="S1074" s="17">
        <v>45196</v>
      </c>
      <c r="T1074" s="17">
        <v>45196</v>
      </c>
      <c r="U1074" s="17">
        <v>45742</v>
      </c>
      <c r="V1074" s="17">
        <v>45742</v>
      </c>
      <c r="W1074" s="17">
        <v>45196</v>
      </c>
      <c r="X1074" s="17">
        <v>45503</v>
      </c>
      <c r="Y1074" t="s">
        <v>1178</v>
      </c>
      <c r="Z1074" t="s">
        <v>825</v>
      </c>
      <c r="AA1074" t="s">
        <v>1179</v>
      </c>
      <c r="AC1074" s="16">
        <v>2</v>
      </c>
      <c r="AD1074" t="s">
        <v>795</v>
      </c>
      <c r="AE1074" t="s">
        <v>961</v>
      </c>
      <c r="AF1074" t="s">
        <v>737</v>
      </c>
      <c r="AG1074" t="s">
        <v>975</v>
      </c>
      <c r="AH1074" t="s">
        <v>1202</v>
      </c>
      <c r="AI1074" t="s">
        <v>1203</v>
      </c>
      <c r="AJ1074" t="s">
        <v>978</v>
      </c>
      <c r="AK1074" t="s">
        <v>1504</v>
      </c>
      <c r="AL1074" t="s">
        <v>1340</v>
      </c>
      <c r="AM1074" t="s">
        <v>531</v>
      </c>
      <c r="AP1074" t="s">
        <v>966</v>
      </c>
      <c r="AQ1074" t="s">
        <v>967</v>
      </c>
      <c r="AR1074" t="s">
        <v>968</v>
      </c>
      <c r="AS1074" t="s">
        <v>969</v>
      </c>
      <c r="AT1074" t="s">
        <v>970</v>
      </c>
      <c r="AU1074" t="s">
        <v>4597</v>
      </c>
    </row>
    <row r="1075" spans="2:47" ht="11" outlineLevel="1" x14ac:dyDescent="0.15">
      <c r="B1075" t="s">
        <v>4598</v>
      </c>
      <c r="C1075" t="s">
        <v>4599</v>
      </c>
      <c r="G1075" t="s">
        <v>1140</v>
      </c>
      <c r="H1075" t="s">
        <v>1141</v>
      </c>
      <c r="I1075" t="s">
        <v>957</v>
      </c>
      <c r="J1075" t="s">
        <v>625</v>
      </c>
      <c r="K1075" t="s">
        <v>2594</v>
      </c>
      <c r="L1075" t="s">
        <v>625</v>
      </c>
      <c r="M1075" s="5">
        <v>141446.25</v>
      </c>
      <c r="N1075" s="5">
        <v>141446.25</v>
      </c>
      <c r="O1075" s="5">
        <v>141446.25</v>
      </c>
      <c r="P1075" s="5"/>
      <c r="Q1075" s="16">
        <v>0</v>
      </c>
      <c r="R1075" s="5"/>
      <c r="S1075" s="17">
        <v>43350</v>
      </c>
      <c r="T1075" s="17">
        <v>43350</v>
      </c>
      <c r="U1075" s="17">
        <v>43434</v>
      </c>
      <c r="V1075" s="17">
        <v>43434</v>
      </c>
      <c r="W1075" s="17">
        <v>43350</v>
      </c>
      <c r="X1075" s="17">
        <v>43390</v>
      </c>
      <c r="Y1075" t="s">
        <v>1178</v>
      </c>
      <c r="Z1075" t="s">
        <v>825</v>
      </c>
      <c r="AA1075" t="s">
        <v>1179</v>
      </c>
      <c r="AC1075" s="16">
        <v>1</v>
      </c>
      <c r="AD1075" t="s">
        <v>795</v>
      </c>
      <c r="AE1075" t="s">
        <v>961</v>
      </c>
      <c r="AF1075" t="s">
        <v>740</v>
      </c>
      <c r="AG1075" t="s">
        <v>1036</v>
      </c>
      <c r="AH1075" t="s">
        <v>1058</v>
      </c>
      <c r="AI1075" t="s">
        <v>1059</v>
      </c>
      <c r="AJ1075" t="s">
        <v>978</v>
      </c>
      <c r="AK1075" t="s">
        <v>964</v>
      </c>
      <c r="AL1075" t="s">
        <v>965</v>
      </c>
      <c r="AM1075" t="s">
        <v>531</v>
      </c>
      <c r="AP1075" t="s">
        <v>966</v>
      </c>
      <c r="AQ1075" t="s">
        <v>967</v>
      </c>
      <c r="AR1075" t="s">
        <v>968</v>
      </c>
      <c r="AS1075" t="s">
        <v>969</v>
      </c>
      <c r="AT1075" t="s">
        <v>970</v>
      </c>
      <c r="AU1075" t="s">
        <v>4600</v>
      </c>
    </row>
    <row r="1076" spans="2:47" ht="11" outlineLevel="1" x14ac:dyDescent="0.15">
      <c r="B1076" t="s">
        <v>4601</v>
      </c>
      <c r="C1076" t="s">
        <v>4602</v>
      </c>
      <c r="D1076" t="s">
        <v>832</v>
      </c>
      <c r="E1076" t="s">
        <v>1599</v>
      </c>
      <c r="F1076" t="s">
        <v>807</v>
      </c>
      <c r="G1076" t="s">
        <v>984</v>
      </c>
      <c r="H1076" t="s">
        <v>985</v>
      </c>
      <c r="I1076" t="s">
        <v>957</v>
      </c>
      <c r="J1076" t="s">
        <v>623</v>
      </c>
      <c r="K1076" t="s">
        <v>2397</v>
      </c>
      <c r="L1076" t="s">
        <v>623</v>
      </c>
      <c r="M1076" s="5">
        <v>140806</v>
      </c>
      <c r="N1076" s="5">
        <v>140806</v>
      </c>
      <c r="O1076" s="5">
        <v>140806</v>
      </c>
      <c r="P1076" s="5"/>
      <c r="Q1076" s="16">
        <v>0</v>
      </c>
      <c r="R1076" s="5"/>
      <c r="S1076" s="17">
        <v>43725</v>
      </c>
      <c r="T1076" s="17">
        <v>43725</v>
      </c>
      <c r="U1076" s="17">
        <v>43799</v>
      </c>
      <c r="V1076" s="17">
        <v>43799</v>
      </c>
      <c r="W1076" s="17">
        <v>43725</v>
      </c>
      <c r="X1076" s="17">
        <v>43725</v>
      </c>
      <c r="Y1076" t="s">
        <v>959</v>
      </c>
      <c r="Z1076" t="s">
        <v>796</v>
      </c>
      <c r="AA1076" t="s">
        <v>1023</v>
      </c>
      <c r="AB1076" t="s">
        <v>1024</v>
      </c>
      <c r="AC1076" s="16">
        <v>1</v>
      </c>
      <c r="AD1076" t="s">
        <v>803</v>
      </c>
      <c r="AE1076" t="s">
        <v>974</v>
      </c>
      <c r="AF1076" t="s">
        <v>737</v>
      </c>
      <c r="AG1076" t="s">
        <v>975</v>
      </c>
      <c r="AJ1076" t="s">
        <v>963</v>
      </c>
      <c r="AK1076" t="s">
        <v>979</v>
      </c>
      <c r="AL1076" t="s">
        <v>965</v>
      </c>
      <c r="AM1076" t="s">
        <v>531</v>
      </c>
      <c r="AP1076" t="s">
        <v>966</v>
      </c>
      <c r="AQ1076" t="s">
        <v>967</v>
      </c>
      <c r="AR1076" t="s">
        <v>968</v>
      </c>
      <c r="AS1076" t="s">
        <v>969</v>
      </c>
      <c r="AT1076" t="s">
        <v>970</v>
      </c>
      <c r="AU1076" t="s">
        <v>4603</v>
      </c>
    </row>
    <row r="1077" spans="2:47" ht="11" outlineLevel="1" x14ac:dyDescent="0.15">
      <c r="B1077" t="s">
        <v>4604</v>
      </c>
      <c r="C1077" t="s">
        <v>4605</v>
      </c>
      <c r="D1077" t="s">
        <v>177</v>
      </c>
      <c r="E1077" t="s">
        <v>983</v>
      </c>
      <c r="F1077" t="s">
        <v>798</v>
      </c>
      <c r="G1077" t="s">
        <v>984</v>
      </c>
      <c r="H1077" t="s">
        <v>985</v>
      </c>
      <c r="I1077" t="s">
        <v>957</v>
      </c>
      <c r="J1077" t="s">
        <v>638</v>
      </c>
      <c r="K1077" t="s">
        <v>992</v>
      </c>
      <c r="L1077" t="s">
        <v>638</v>
      </c>
      <c r="M1077" s="5">
        <v>140563.4</v>
      </c>
      <c r="N1077" s="5">
        <v>140563.4</v>
      </c>
      <c r="O1077" s="5">
        <v>140563.4</v>
      </c>
      <c r="P1077" s="5"/>
      <c r="Q1077" s="16">
        <v>0</v>
      </c>
      <c r="R1077" s="5"/>
      <c r="S1077" s="17">
        <v>43179</v>
      </c>
      <c r="T1077" s="17">
        <v>43179</v>
      </c>
      <c r="U1077" s="17">
        <v>43288</v>
      </c>
      <c r="V1077" s="17">
        <v>43288</v>
      </c>
      <c r="W1077" s="17">
        <v>43179</v>
      </c>
      <c r="X1077" s="17">
        <v>43319</v>
      </c>
      <c r="Y1077" t="s">
        <v>959</v>
      </c>
      <c r="Z1077" t="s">
        <v>796</v>
      </c>
      <c r="AA1077" t="s">
        <v>960</v>
      </c>
      <c r="AC1077" s="16"/>
      <c r="AD1077" t="s">
        <v>795</v>
      </c>
      <c r="AE1077" t="s">
        <v>961</v>
      </c>
      <c r="AF1077" t="s">
        <v>739</v>
      </c>
      <c r="AG1077" t="s">
        <v>993</v>
      </c>
      <c r="AJ1077" t="s">
        <v>963</v>
      </c>
      <c r="AK1077" t="s">
        <v>996</v>
      </c>
      <c r="AL1077" t="s">
        <v>965</v>
      </c>
      <c r="AM1077" t="s">
        <v>531</v>
      </c>
      <c r="AP1077" t="s">
        <v>966</v>
      </c>
      <c r="AQ1077" t="s">
        <v>967</v>
      </c>
      <c r="AR1077" t="s">
        <v>968</v>
      </c>
      <c r="AS1077" t="s">
        <v>969</v>
      </c>
      <c r="AT1077" t="s">
        <v>970</v>
      </c>
      <c r="AU1077" t="s">
        <v>4606</v>
      </c>
    </row>
    <row r="1078" spans="2:47" ht="11" outlineLevel="1" x14ac:dyDescent="0.15">
      <c r="B1078" t="s">
        <v>4607</v>
      </c>
      <c r="C1078" t="s">
        <v>4608</v>
      </c>
      <c r="D1078" t="s">
        <v>251</v>
      </c>
      <c r="E1078" t="s">
        <v>854</v>
      </c>
      <c r="F1078" t="s">
        <v>798</v>
      </c>
      <c r="G1078" t="s">
        <v>959</v>
      </c>
      <c r="H1078" t="s">
        <v>1903</v>
      </c>
      <c r="I1078" t="s">
        <v>957</v>
      </c>
      <c r="J1078" t="s">
        <v>665</v>
      </c>
      <c r="K1078" t="s">
        <v>1904</v>
      </c>
      <c r="L1078" t="s">
        <v>665</v>
      </c>
      <c r="M1078" s="5">
        <v>140000</v>
      </c>
      <c r="N1078" s="5">
        <v>140000</v>
      </c>
      <c r="O1078" s="5">
        <v>140000</v>
      </c>
      <c r="P1078" s="5"/>
      <c r="Q1078" s="16">
        <v>0</v>
      </c>
      <c r="R1078" s="5"/>
      <c r="S1078" s="17">
        <v>44201</v>
      </c>
      <c r="T1078" s="17">
        <v>44201</v>
      </c>
      <c r="U1078" s="17">
        <v>44286</v>
      </c>
      <c r="V1078" s="17">
        <v>44286</v>
      </c>
      <c r="W1078" s="17">
        <v>44201</v>
      </c>
      <c r="X1078" s="17">
        <v>44201</v>
      </c>
      <c r="Y1078" t="s">
        <v>1543</v>
      </c>
      <c r="Z1078" t="s">
        <v>826</v>
      </c>
      <c r="AA1078" t="s">
        <v>1179</v>
      </c>
      <c r="AC1078" s="16">
        <v>1</v>
      </c>
      <c r="AD1078" t="s">
        <v>795</v>
      </c>
      <c r="AE1078" t="s">
        <v>961</v>
      </c>
      <c r="AF1078" t="s">
        <v>748</v>
      </c>
      <c r="AG1078" t="s">
        <v>1057</v>
      </c>
      <c r="AH1078" t="s">
        <v>1058</v>
      </c>
      <c r="AI1078" t="s">
        <v>1059</v>
      </c>
      <c r="AJ1078" t="s">
        <v>978</v>
      </c>
      <c r="AK1078" t="s">
        <v>964</v>
      </c>
      <c r="AL1078" t="s">
        <v>965</v>
      </c>
      <c r="AM1078" t="s">
        <v>531</v>
      </c>
      <c r="AP1078" t="s">
        <v>966</v>
      </c>
      <c r="AQ1078" t="s">
        <v>967</v>
      </c>
      <c r="AR1078" t="s">
        <v>968</v>
      </c>
      <c r="AS1078" t="s">
        <v>969</v>
      </c>
      <c r="AT1078" t="s">
        <v>970</v>
      </c>
      <c r="AU1078" t="s">
        <v>4609</v>
      </c>
    </row>
    <row r="1079" spans="2:47" ht="11" outlineLevel="1" x14ac:dyDescent="0.15">
      <c r="B1079" t="s">
        <v>4610</v>
      </c>
      <c r="C1079" t="s">
        <v>4611</v>
      </c>
      <c r="G1079" t="s">
        <v>1140</v>
      </c>
      <c r="H1079" t="s">
        <v>1141</v>
      </c>
      <c r="I1079" t="s">
        <v>957</v>
      </c>
      <c r="J1079" t="s">
        <v>4067</v>
      </c>
      <c r="K1079" t="s">
        <v>4068</v>
      </c>
      <c r="L1079" t="s">
        <v>4612</v>
      </c>
      <c r="M1079" s="5">
        <v>139996</v>
      </c>
      <c r="N1079" s="5">
        <v>139996</v>
      </c>
      <c r="O1079" s="5">
        <v>139996</v>
      </c>
      <c r="P1079" s="5"/>
      <c r="Q1079" s="16">
        <v>0</v>
      </c>
      <c r="R1079" s="5"/>
      <c r="S1079" s="17">
        <v>45511</v>
      </c>
      <c r="T1079" s="17">
        <v>45502</v>
      </c>
      <c r="U1079" s="17">
        <v>45705</v>
      </c>
      <c r="V1079" s="17">
        <v>45705</v>
      </c>
      <c r="W1079" s="17">
        <v>45511</v>
      </c>
      <c r="X1079" s="17">
        <v>45511</v>
      </c>
      <c r="Y1079" t="s">
        <v>984</v>
      </c>
      <c r="Z1079" t="s">
        <v>804</v>
      </c>
      <c r="AA1079" t="s">
        <v>1000</v>
      </c>
      <c r="AC1079" s="16">
        <v>1</v>
      </c>
      <c r="AD1079" t="s">
        <v>795</v>
      </c>
      <c r="AE1079" t="s">
        <v>961</v>
      </c>
      <c r="AF1079" t="s">
        <v>750</v>
      </c>
      <c r="AG1079" t="s">
        <v>1515</v>
      </c>
      <c r="AH1079" t="s">
        <v>1058</v>
      </c>
      <c r="AI1079" t="s">
        <v>1059</v>
      </c>
      <c r="AJ1079" t="s">
        <v>978</v>
      </c>
      <c r="AK1079" t="s">
        <v>1671</v>
      </c>
      <c r="AL1079" t="s">
        <v>1340</v>
      </c>
      <c r="AM1079" t="s">
        <v>531</v>
      </c>
      <c r="AP1079" t="s">
        <v>966</v>
      </c>
      <c r="AQ1079" t="s">
        <v>967</v>
      </c>
      <c r="AR1079" t="s">
        <v>968</v>
      </c>
      <c r="AS1079" t="s">
        <v>969</v>
      </c>
      <c r="AT1079" t="s">
        <v>970</v>
      </c>
      <c r="AU1079" t="s">
        <v>4613</v>
      </c>
    </row>
    <row r="1080" spans="2:47" ht="11" outlineLevel="1" x14ac:dyDescent="0.15">
      <c r="B1080" t="s">
        <v>4614</v>
      </c>
      <c r="C1080" t="s">
        <v>4615</v>
      </c>
      <c r="D1080" t="s">
        <v>4616</v>
      </c>
      <c r="E1080" t="s">
        <v>1599</v>
      </c>
      <c r="F1080" t="s">
        <v>807</v>
      </c>
      <c r="G1080" t="s">
        <v>984</v>
      </c>
      <c r="H1080" t="s">
        <v>985</v>
      </c>
      <c r="I1080" t="s">
        <v>957</v>
      </c>
      <c r="J1080" t="s">
        <v>4617</v>
      </c>
      <c r="K1080" t="s">
        <v>4618</v>
      </c>
      <c r="L1080" t="s">
        <v>4617</v>
      </c>
      <c r="M1080" s="5">
        <v>139915</v>
      </c>
      <c r="N1080" s="5">
        <v>139915</v>
      </c>
      <c r="O1080" s="5">
        <v>139915</v>
      </c>
      <c r="P1080" s="5"/>
      <c r="Q1080" s="16">
        <v>0</v>
      </c>
      <c r="R1080" s="5"/>
      <c r="S1080" s="17">
        <v>42549</v>
      </c>
      <c r="T1080" s="17">
        <v>42534</v>
      </c>
      <c r="U1080" s="17">
        <v>42555</v>
      </c>
      <c r="V1080" s="17">
        <v>42555</v>
      </c>
      <c r="W1080" s="17">
        <v>42549</v>
      </c>
      <c r="X1080" s="17">
        <v>42549</v>
      </c>
      <c r="Y1080" t="s">
        <v>959</v>
      </c>
      <c r="Z1080" t="s">
        <v>796</v>
      </c>
      <c r="AA1080" t="s">
        <v>1023</v>
      </c>
      <c r="AB1080" t="s">
        <v>1289</v>
      </c>
      <c r="AC1080" s="16">
        <v>1</v>
      </c>
      <c r="AD1080" t="s">
        <v>4619</v>
      </c>
      <c r="AE1080" t="s">
        <v>4620</v>
      </c>
      <c r="AF1080" t="s">
        <v>750</v>
      </c>
      <c r="AG1080" t="s">
        <v>1515</v>
      </c>
      <c r="AJ1080" t="s">
        <v>963</v>
      </c>
      <c r="AK1080" t="s">
        <v>1516</v>
      </c>
      <c r="AL1080" t="s">
        <v>1340</v>
      </c>
      <c r="AM1080" t="s">
        <v>531</v>
      </c>
      <c r="AP1080" t="s">
        <v>966</v>
      </c>
      <c r="AQ1080" t="s">
        <v>967</v>
      </c>
      <c r="AR1080" t="s">
        <v>968</v>
      </c>
      <c r="AS1080" t="s">
        <v>969</v>
      </c>
      <c r="AT1080" t="s">
        <v>970</v>
      </c>
      <c r="AU1080" t="s">
        <v>4621</v>
      </c>
    </row>
    <row r="1081" spans="2:47" ht="11" outlineLevel="1" x14ac:dyDescent="0.15">
      <c r="B1081" t="s">
        <v>4622</v>
      </c>
      <c r="C1081" t="s">
        <v>4623</v>
      </c>
      <c r="G1081" t="s">
        <v>1140</v>
      </c>
      <c r="H1081" t="s">
        <v>1141</v>
      </c>
      <c r="I1081" t="s">
        <v>957</v>
      </c>
      <c r="J1081" t="s">
        <v>687</v>
      </c>
      <c r="K1081" t="s">
        <v>2727</v>
      </c>
      <c r="L1081" t="s">
        <v>687</v>
      </c>
      <c r="M1081" s="5">
        <v>139387</v>
      </c>
      <c r="N1081" s="5">
        <v>139387</v>
      </c>
      <c r="O1081" s="5">
        <v>139387</v>
      </c>
      <c r="P1081" s="5"/>
      <c r="Q1081" s="16">
        <v>0</v>
      </c>
      <c r="R1081" s="5"/>
      <c r="S1081" s="17">
        <v>44488</v>
      </c>
      <c r="T1081" s="17">
        <v>44488</v>
      </c>
      <c r="U1081" s="17">
        <v>44694</v>
      </c>
      <c r="V1081" s="17">
        <v>44694</v>
      </c>
      <c r="W1081" s="17">
        <v>44488</v>
      </c>
      <c r="X1081" s="17">
        <v>44679</v>
      </c>
      <c r="Y1081" t="s">
        <v>1178</v>
      </c>
      <c r="Z1081" t="s">
        <v>825</v>
      </c>
      <c r="AA1081" t="s">
        <v>1179</v>
      </c>
      <c r="AC1081" s="16">
        <v>2</v>
      </c>
      <c r="AD1081" t="s">
        <v>795</v>
      </c>
      <c r="AE1081" t="s">
        <v>961</v>
      </c>
      <c r="AF1081" t="s">
        <v>740</v>
      </c>
      <c r="AG1081" t="s">
        <v>1036</v>
      </c>
      <c r="AH1081" t="s">
        <v>1058</v>
      </c>
      <c r="AI1081" t="s">
        <v>1059</v>
      </c>
      <c r="AJ1081" t="s">
        <v>978</v>
      </c>
      <c r="AK1081" t="s">
        <v>964</v>
      </c>
      <c r="AL1081" t="s">
        <v>965</v>
      </c>
      <c r="AM1081" t="s">
        <v>531</v>
      </c>
      <c r="AP1081" t="s">
        <v>966</v>
      </c>
      <c r="AQ1081" t="s">
        <v>967</v>
      </c>
      <c r="AR1081" t="s">
        <v>968</v>
      </c>
      <c r="AS1081" t="s">
        <v>969</v>
      </c>
      <c r="AT1081" t="s">
        <v>970</v>
      </c>
      <c r="AU1081" t="s">
        <v>4624</v>
      </c>
    </row>
    <row r="1082" spans="2:47" ht="11" outlineLevel="1" x14ac:dyDescent="0.15">
      <c r="B1082" t="s">
        <v>4625</v>
      </c>
      <c r="C1082" t="s">
        <v>4626</v>
      </c>
      <c r="D1082" t="s">
        <v>177</v>
      </c>
      <c r="E1082" t="s">
        <v>983</v>
      </c>
      <c r="F1082" t="s">
        <v>798</v>
      </c>
      <c r="G1082" t="s">
        <v>984</v>
      </c>
      <c r="H1082" t="s">
        <v>985</v>
      </c>
      <c r="I1082" t="s">
        <v>957</v>
      </c>
      <c r="J1082" t="s">
        <v>638</v>
      </c>
      <c r="K1082" t="s">
        <v>992</v>
      </c>
      <c r="L1082" t="s">
        <v>638</v>
      </c>
      <c r="M1082" s="5">
        <v>139195.95000000001</v>
      </c>
      <c r="N1082" s="5">
        <v>139195.95000000001</v>
      </c>
      <c r="O1082" s="5">
        <v>139195.95000000001</v>
      </c>
      <c r="P1082" s="5"/>
      <c r="Q1082" s="16">
        <v>0</v>
      </c>
      <c r="R1082" s="5"/>
      <c r="S1082" s="17">
        <v>42579</v>
      </c>
      <c r="T1082" s="17">
        <v>42579</v>
      </c>
      <c r="U1082" s="17">
        <v>42625</v>
      </c>
      <c r="V1082" s="17">
        <v>42625</v>
      </c>
      <c r="W1082" s="17">
        <v>42579</v>
      </c>
      <c r="X1082" s="17">
        <v>42668</v>
      </c>
      <c r="Y1082" t="s">
        <v>959</v>
      </c>
      <c r="Z1082" t="s">
        <v>796</v>
      </c>
      <c r="AA1082" t="s">
        <v>960</v>
      </c>
      <c r="AC1082" s="16">
        <v>1</v>
      </c>
      <c r="AD1082" t="s">
        <v>795</v>
      </c>
      <c r="AE1082" t="s">
        <v>961</v>
      </c>
      <c r="AF1082" t="s">
        <v>739</v>
      </c>
      <c r="AG1082" t="s">
        <v>993</v>
      </c>
      <c r="AJ1082" t="s">
        <v>963</v>
      </c>
      <c r="AK1082" t="s">
        <v>996</v>
      </c>
      <c r="AL1082" t="s">
        <v>965</v>
      </c>
      <c r="AM1082" t="s">
        <v>531</v>
      </c>
      <c r="AP1082" t="s">
        <v>966</v>
      </c>
      <c r="AQ1082" t="s">
        <v>967</v>
      </c>
      <c r="AR1082" t="s">
        <v>968</v>
      </c>
      <c r="AS1082" t="s">
        <v>969</v>
      </c>
      <c r="AT1082" t="s">
        <v>970</v>
      </c>
      <c r="AU1082" t="s">
        <v>4627</v>
      </c>
    </row>
    <row r="1083" spans="2:47" ht="11" outlineLevel="1" x14ac:dyDescent="0.15">
      <c r="B1083" t="s">
        <v>4628</v>
      </c>
      <c r="C1083" t="s">
        <v>4629</v>
      </c>
      <c r="G1083" t="s">
        <v>1140</v>
      </c>
      <c r="H1083" t="s">
        <v>1141</v>
      </c>
      <c r="I1083" t="s">
        <v>957</v>
      </c>
      <c r="J1083" t="s">
        <v>624</v>
      </c>
      <c r="K1083" t="s">
        <v>2918</v>
      </c>
      <c r="L1083" t="s">
        <v>624</v>
      </c>
      <c r="M1083" s="5">
        <v>139029.46</v>
      </c>
      <c r="N1083" s="5">
        <v>139029.46</v>
      </c>
      <c r="O1083" s="5">
        <v>139029.46</v>
      </c>
      <c r="P1083" s="5"/>
      <c r="Q1083" s="16">
        <v>0</v>
      </c>
      <c r="R1083" s="5"/>
      <c r="S1083" s="17">
        <v>43734</v>
      </c>
      <c r="T1083" s="17">
        <v>43734</v>
      </c>
      <c r="U1083" s="17">
        <v>44042</v>
      </c>
      <c r="V1083" s="17">
        <v>44042</v>
      </c>
      <c r="W1083" s="17">
        <v>43734</v>
      </c>
      <c r="X1083" s="17">
        <v>43969</v>
      </c>
      <c r="Y1083" t="s">
        <v>1178</v>
      </c>
      <c r="Z1083" t="s">
        <v>825</v>
      </c>
      <c r="AA1083" t="s">
        <v>1179</v>
      </c>
      <c r="AC1083" s="16">
        <v>3</v>
      </c>
      <c r="AD1083" t="s">
        <v>803</v>
      </c>
      <c r="AE1083" t="s">
        <v>974</v>
      </c>
      <c r="AF1083" t="s">
        <v>737</v>
      </c>
      <c r="AG1083" t="s">
        <v>975</v>
      </c>
      <c r="AH1083" t="s">
        <v>1202</v>
      </c>
      <c r="AI1083" t="s">
        <v>1203</v>
      </c>
      <c r="AJ1083" t="s">
        <v>978</v>
      </c>
      <c r="AK1083" t="s">
        <v>979</v>
      </c>
      <c r="AL1083" t="s">
        <v>965</v>
      </c>
      <c r="AM1083" t="s">
        <v>531</v>
      </c>
      <c r="AP1083" t="s">
        <v>966</v>
      </c>
      <c r="AQ1083" t="s">
        <v>967</v>
      </c>
      <c r="AR1083" t="s">
        <v>968</v>
      </c>
      <c r="AS1083" t="s">
        <v>969</v>
      </c>
      <c r="AT1083" t="s">
        <v>970</v>
      </c>
      <c r="AU1083" t="s">
        <v>4630</v>
      </c>
    </row>
    <row r="1084" spans="2:47" ht="11" outlineLevel="1" x14ac:dyDescent="0.15">
      <c r="B1084" t="s">
        <v>4631</v>
      </c>
      <c r="C1084" t="s">
        <v>4632</v>
      </c>
      <c r="D1084" t="s">
        <v>4538</v>
      </c>
      <c r="E1084" t="s">
        <v>1599</v>
      </c>
      <c r="F1084" t="s">
        <v>807</v>
      </c>
      <c r="G1084" t="s">
        <v>984</v>
      </c>
      <c r="H1084" t="s">
        <v>985</v>
      </c>
      <c r="I1084" t="s">
        <v>957</v>
      </c>
      <c r="J1084" t="s">
        <v>4219</v>
      </c>
      <c r="K1084" t="s">
        <v>4220</v>
      </c>
      <c r="L1084" t="s">
        <v>4219</v>
      </c>
      <c r="M1084" s="5">
        <v>138500</v>
      </c>
      <c r="N1084" s="5">
        <v>138500</v>
      </c>
      <c r="O1084" s="5">
        <v>138500</v>
      </c>
      <c r="P1084" s="5"/>
      <c r="Q1084" s="16">
        <v>0</v>
      </c>
      <c r="R1084" s="5"/>
      <c r="S1084" s="17">
        <v>45894</v>
      </c>
      <c r="T1084" s="17">
        <v>45900</v>
      </c>
      <c r="U1084" s="17">
        <v>46112</v>
      </c>
      <c r="V1084" s="17">
        <v>46112</v>
      </c>
      <c r="W1084" s="17">
        <v>45894</v>
      </c>
      <c r="X1084" s="17">
        <v>45894</v>
      </c>
      <c r="Y1084" t="s">
        <v>959</v>
      </c>
      <c r="Z1084" t="s">
        <v>796</v>
      </c>
      <c r="AA1084" t="s">
        <v>1023</v>
      </c>
      <c r="AB1084" t="s">
        <v>1289</v>
      </c>
      <c r="AC1084" s="16">
        <v>1</v>
      </c>
      <c r="AD1084" t="s">
        <v>803</v>
      </c>
      <c r="AE1084" t="s">
        <v>974</v>
      </c>
      <c r="AF1084" t="s">
        <v>738</v>
      </c>
      <c r="AG1084" t="s">
        <v>988</v>
      </c>
      <c r="AJ1084" t="s">
        <v>963</v>
      </c>
      <c r="AK1084" t="s">
        <v>1928</v>
      </c>
      <c r="AL1084" t="s">
        <v>965</v>
      </c>
      <c r="AM1084" t="s">
        <v>531</v>
      </c>
      <c r="AP1084" t="s">
        <v>966</v>
      </c>
      <c r="AQ1084" t="s">
        <v>967</v>
      </c>
      <c r="AR1084" t="s">
        <v>968</v>
      </c>
      <c r="AS1084" t="s">
        <v>969</v>
      </c>
      <c r="AT1084" t="s">
        <v>970</v>
      </c>
      <c r="AU1084" t="s">
        <v>4633</v>
      </c>
    </row>
    <row r="1085" spans="2:47" ht="11" outlineLevel="1" x14ac:dyDescent="0.15">
      <c r="B1085" t="s">
        <v>4634</v>
      </c>
      <c r="C1085" t="s">
        <v>4635</v>
      </c>
      <c r="D1085" t="s">
        <v>237</v>
      </c>
      <c r="E1085" t="s">
        <v>835</v>
      </c>
      <c r="F1085" t="s">
        <v>807</v>
      </c>
      <c r="G1085" t="s">
        <v>984</v>
      </c>
      <c r="H1085" t="s">
        <v>985</v>
      </c>
      <c r="I1085" t="s">
        <v>957</v>
      </c>
      <c r="J1085" t="s">
        <v>660</v>
      </c>
      <c r="K1085" t="s">
        <v>1702</v>
      </c>
      <c r="L1085" t="s">
        <v>1703</v>
      </c>
      <c r="M1085" s="5">
        <v>138170</v>
      </c>
      <c r="N1085" s="5">
        <v>138170</v>
      </c>
      <c r="O1085" s="5">
        <v>138170</v>
      </c>
      <c r="P1085" s="5">
        <v>59525</v>
      </c>
      <c r="Q1085" s="16">
        <v>0</v>
      </c>
      <c r="R1085" s="5"/>
      <c r="S1085" s="17">
        <v>44036</v>
      </c>
      <c r="T1085" s="17">
        <v>44036</v>
      </c>
      <c r="U1085" s="17">
        <v>44204</v>
      </c>
      <c r="V1085" s="17">
        <v>44204</v>
      </c>
      <c r="W1085" s="17">
        <v>44036</v>
      </c>
      <c r="X1085" s="17">
        <v>44127</v>
      </c>
      <c r="Y1085" t="s">
        <v>1178</v>
      </c>
      <c r="Z1085" t="s">
        <v>825</v>
      </c>
      <c r="AA1085" t="s">
        <v>1179</v>
      </c>
      <c r="AC1085" s="16">
        <v>1</v>
      </c>
      <c r="AD1085" t="s">
        <v>795</v>
      </c>
      <c r="AE1085" t="s">
        <v>961</v>
      </c>
      <c r="AF1085" t="s">
        <v>740</v>
      </c>
      <c r="AG1085" t="s">
        <v>1036</v>
      </c>
      <c r="AH1085" t="s">
        <v>1058</v>
      </c>
      <c r="AI1085" t="s">
        <v>1059</v>
      </c>
      <c r="AJ1085" t="s">
        <v>978</v>
      </c>
      <c r="AK1085" t="s">
        <v>964</v>
      </c>
      <c r="AL1085" t="s">
        <v>965</v>
      </c>
      <c r="AM1085" t="s">
        <v>531</v>
      </c>
      <c r="AP1085" t="s">
        <v>966</v>
      </c>
      <c r="AQ1085" t="s">
        <v>967</v>
      </c>
      <c r="AR1085" t="s">
        <v>968</v>
      </c>
      <c r="AS1085" t="s">
        <v>969</v>
      </c>
      <c r="AT1085" t="s">
        <v>970</v>
      </c>
      <c r="AU1085" t="s">
        <v>4636</v>
      </c>
    </row>
    <row r="1086" spans="2:47" ht="11" outlineLevel="1" x14ac:dyDescent="0.15">
      <c r="B1086" t="s">
        <v>4637</v>
      </c>
      <c r="C1086" t="s">
        <v>4638</v>
      </c>
      <c r="G1086" t="s">
        <v>1140</v>
      </c>
      <c r="H1086" t="s">
        <v>1141</v>
      </c>
      <c r="I1086" t="s">
        <v>957</v>
      </c>
      <c r="J1086" t="s">
        <v>4514</v>
      </c>
      <c r="K1086" t="s">
        <v>4515</v>
      </c>
      <c r="L1086" t="s">
        <v>4514</v>
      </c>
      <c r="M1086" s="5">
        <v>137128</v>
      </c>
      <c r="N1086" s="5">
        <v>137128</v>
      </c>
      <c r="O1086" s="5">
        <v>137128</v>
      </c>
      <c r="P1086" s="5"/>
      <c r="Q1086" s="16">
        <v>0</v>
      </c>
      <c r="R1086" s="5"/>
      <c r="S1086" s="17">
        <v>42526</v>
      </c>
      <c r="T1086" s="17">
        <v>42526</v>
      </c>
      <c r="U1086" s="17">
        <v>42689</v>
      </c>
      <c r="V1086" s="17">
        <v>42689</v>
      </c>
      <c r="W1086" s="17">
        <v>42526</v>
      </c>
      <c r="X1086" s="17">
        <v>42662</v>
      </c>
      <c r="Y1086" t="s">
        <v>1178</v>
      </c>
      <c r="Z1086" t="s">
        <v>825</v>
      </c>
      <c r="AA1086" t="s">
        <v>1179</v>
      </c>
      <c r="AC1086" s="16">
        <v>1</v>
      </c>
      <c r="AD1086" t="s">
        <v>795</v>
      </c>
      <c r="AE1086" t="s">
        <v>961</v>
      </c>
      <c r="AF1086" t="s">
        <v>737</v>
      </c>
      <c r="AG1086" t="s">
        <v>975</v>
      </c>
      <c r="AJ1086" t="s">
        <v>963</v>
      </c>
      <c r="AK1086" t="s">
        <v>1504</v>
      </c>
      <c r="AL1086" t="s">
        <v>1340</v>
      </c>
      <c r="AM1086" t="s">
        <v>531</v>
      </c>
      <c r="AP1086" t="s">
        <v>966</v>
      </c>
      <c r="AQ1086" t="s">
        <v>967</v>
      </c>
      <c r="AR1086" t="s">
        <v>968</v>
      </c>
      <c r="AS1086" t="s">
        <v>969</v>
      </c>
      <c r="AT1086" t="s">
        <v>970</v>
      </c>
      <c r="AU1086" t="s">
        <v>4639</v>
      </c>
    </row>
    <row r="1087" spans="2:47" ht="11" outlineLevel="1" x14ac:dyDescent="0.15">
      <c r="B1087" t="s">
        <v>4640</v>
      </c>
      <c r="C1087" t="s">
        <v>4641</v>
      </c>
      <c r="G1087" t="s">
        <v>1140</v>
      </c>
      <c r="H1087" t="s">
        <v>1141</v>
      </c>
      <c r="I1087" t="s">
        <v>957</v>
      </c>
      <c r="J1087" t="s">
        <v>3369</v>
      </c>
      <c r="K1087" t="s">
        <v>3370</v>
      </c>
      <c r="L1087" t="s">
        <v>3369</v>
      </c>
      <c r="M1087" s="5">
        <v>136812.29999999999</v>
      </c>
      <c r="N1087" s="5">
        <v>136812.29999999999</v>
      </c>
      <c r="O1087" s="5">
        <v>136812.29999999999</v>
      </c>
      <c r="P1087" s="5"/>
      <c r="Q1087" s="16">
        <v>0</v>
      </c>
      <c r="R1087" s="5"/>
      <c r="S1087" s="17">
        <v>44360</v>
      </c>
      <c r="T1087" s="17">
        <v>44349</v>
      </c>
      <c r="U1087" s="17">
        <v>44463</v>
      </c>
      <c r="V1087" s="17">
        <v>44463</v>
      </c>
      <c r="W1087" s="17">
        <v>44360</v>
      </c>
      <c r="X1087" s="17">
        <v>44463</v>
      </c>
      <c r="Y1087" t="s">
        <v>1178</v>
      </c>
      <c r="Z1087" t="s">
        <v>825</v>
      </c>
      <c r="AA1087" t="s">
        <v>1179</v>
      </c>
      <c r="AC1087" s="16">
        <v>4</v>
      </c>
      <c r="AD1087" t="s">
        <v>795</v>
      </c>
      <c r="AE1087" t="s">
        <v>961</v>
      </c>
      <c r="AF1087" t="s">
        <v>748</v>
      </c>
      <c r="AG1087" t="s">
        <v>1057</v>
      </c>
      <c r="AH1087" t="s">
        <v>1058</v>
      </c>
      <c r="AI1087" t="s">
        <v>1059</v>
      </c>
      <c r="AJ1087" t="s">
        <v>978</v>
      </c>
      <c r="AK1087" t="s">
        <v>964</v>
      </c>
      <c r="AL1087" t="s">
        <v>1340</v>
      </c>
      <c r="AM1087" t="s">
        <v>531</v>
      </c>
      <c r="AP1087" t="s">
        <v>966</v>
      </c>
      <c r="AQ1087" t="s">
        <v>967</v>
      </c>
      <c r="AR1087" t="s">
        <v>968</v>
      </c>
      <c r="AS1087" t="s">
        <v>969</v>
      </c>
      <c r="AT1087" t="s">
        <v>970</v>
      </c>
      <c r="AU1087" t="s">
        <v>4642</v>
      </c>
    </row>
    <row r="1088" spans="2:47" ht="11" outlineLevel="1" x14ac:dyDescent="0.15">
      <c r="B1088" t="s">
        <v>4643</v>
      </c>
      <c r="C1088" t="s">
        <v>4644</v>
      </c>
      <c r="D1088" t="s">
        <v>4645</v>
      </c>
      <c r="E1088" t="s">
        <v>854</v>
      </c>
      <c r="F1088" t="s">
        <v>798</v>
      </c>
      <c r="G1088" t="s">
        <v>959</v>
      </c>
      <c r="H1088" t="s">
        <v>1903</v>
      </c>
      <c r="I1088" t="s">
        <v>957</v>
      </c>
      <c r="J1088" t="s">
        <v>4646</v>
      </c>
      <c r="K1088" t="s">
        <v>4647</v>
      </c>
      <c r="L1088" t="s">
        <v>4646</v>
      </c>
      <c r="M1088" s="5">
        <v>136232.95000000001</v>
      </c>
      <c r="N1088" s="5">
        <v>136232.95000000001</v>
      </c>
      <c r="O1088" s="5">
        <v>136232.95000000001</v>
      </c>
      <c r="P1088" s="5"/>
      <c r="Q1088" s="16">
        <v>0</v>
      </c>
      <c r="R1088" s="5"/>
      <c r="S1088" s="17">
        <v>45874</v>
      </c>
      <c r="T1088" s="17">
        <v>45873</v>
      </c>
      <c r="U1088" s="17">
        <v>46295</v>
      </c>
      <c r="V1088" s="17">
        <v>46295</v>
      </c>
      <c r="W1088" s="17">
        <v>45874</v>
      </c>
      <c r="X1088" s="17">
        <v>46087</v>
      </c>
      <c r="Y1088" t="s">
        <v>1178</v>
      </c>
      <c r="Z1088" t="s">
        <v>825</v>
      </c>
      <c r="AA1088" t="s">
        <v>1179</v>
      </c>
      <c r="AC1088" s="16">
        <v>3</v>
      </c>
      <c r="AD1088" t="s">
        <v>795</v>
      </c>
      <c r="AE1088" t="s">
        <v>961</v>
      </c>
      <c r="AF1088" t="s">
        <v>740</v>
      </c>
      <c r="AG1088" t="s">
        <v>1036</v>
      </c>
      <c r="AJ1088" t="s">
        <v>963</v>
      </c>
      <c r="AK1088" t="s">
        <v>964</v>
      </c>
      <c r="AL1088" t="s">
        <v>1340</v>
      </c>
      <c r="AM1088" t="s">
        <v>531</v>
      </c>
      <c r="AP1088" t="s">
        <v>966</v>
      </c>
      <c r="AQ1088" t="s">
        <v>967</v>
      </c>
      <c r="AR1088" t="s">
        <v>968</v>
      </c>
      <c r="AS1088" t="s">
        <v>969</v>
      </c>
      <c r="AT1088" t="s">
        <v>970</v>
      </c>
      <c r="AU1088" t="s">
        <v>4648</v>
      </c>
    </row>
    <row r="1089" spans="2:47" ht="11" outlineLevel="1" x14ac:dyDescent="0.15">
      <c r="B1089" t="s">
        <v>4649</v>
      </c>
      <c r="C1089" t="s">
        <v>4650</v>
      </c>
      <c r="G1089" t="s">
        <v>1140</v>
      </c>
      <c r="H1089" t="s">
        <v>1141</v>
      </c>
      <c r="I1089" t="s">
        <v>957</v>
      </c>
      <c r="J1089" t="s">
        <v>690</v>
      </c>
      <c r="K1089" t="s">
        <v>1800</v>
      </c>
      <c r="L1089" t="s">
        <v>690</v>
      </c>
      <c r="M1089" s="5">
        <v>136224</v>
      </c>
      <c r="N1089" s="5">
        <v>136224</v>
      </c>
      <c r="O1089" s="5">
        <v>136224</v>
      </c>
      <c r="P1089" s="5"/>
      <c r="Q1089" s="16">
        <v>0</v>
      </c>
      <c r="R1089" s="5"/>
      <c r="S1089" s="17">
        <v>43724</v>
      </c>
      <c r="T1089" s="17">
        <v>43720</v>
      </c>
      <c r="U1089" s="17">
        <v>43819</v>
      </c>
      <c r="V1089" s="17">
        <v>43819</v>
      </c>
      <c r="W1089" s="17">
        <v>43724</v>
      </c>
      <c r="X1089" s="17">
        <v>43724</v>
      </c>
      <c r="Y1089" t="s">
        <v>1543</v>
      </c>
      <c r="Z1089" t="s">
        <v>826</v>
      </c>
      <c r="AA1089" t="s">
        <v>1179</v>
      </c>
      <c r="AC1089" s="16">
        <v>1</v>
      </c>
      <c r="AD1089" t="s">
        <v>795</v>
      </c>
      <c r="AE1089" t="s">
        <v>961</v>
      </c>
      <c r="AF1089" t="s">
        <v>750</v>
      </c>
      <c r="AG1089" t="s">
        <v>1515</v>
      </c>
      <c r="AJ1089" t="s">
        <v>963</v>
      </c>
      <c r="AK1089" t="s">
        <v>1671</v>
      </c>
      <c r="AL1089" t="s">
        <v>965</v>
      </c>
      <c r="AM1089" t="s">
        <v>531</v>
      </c>
      <c r="AP1089" t="s">
        <v>966</v>
      </c>
      <c r="AQ1089" t="s">
        <v>967</v>
      </c>
      <c r="AR1089" t="s">
        <v>968</v>
      </c>
      <c r="AS1089" t="s">
        <v>969</v>
      </c>
      <c r="AT1089" t="s">
        <v>970</v>
      </c>
      <c r="AU1089" t="s">
        <v>4651</v>
      </c>
    </row>
    <row r="1090" spans="2:47" ht="11" outlineLevel="1" x14ac:dyDescent="0.15">
      <c r="B1090" t="s">
        <v>4652</v>
      </c>
      <c r="C1090" t="s">
        <v>4653</v>
      </c>
      <c r="D1090" t="s">
        <v>231</v>
      </c>
      <c r="E1090" t="s">
        <v>983</v>
      </c>
      <c r="F1090" t="s">
        <v>798</v>
      </c>
      <c r="G1090" t="s">
        <v>984</v>
      </c>
      <c r="H1090" t="s">
        <v>985</v>
      </c>
      <c r="I1090" t="s">
        <v>957</v>
      </c>
      <c r="J1090" t="s">
        <v>608</v>
      </c>
      <c r="K1090" t="s">
        <v>1184</v>
      </c>
      <c r="L1090" t="s">
        <v>987</v>
      </c>
      <c r="M1090" s="5">
        <v>136012</v>
      </c>
      <c r="N1090" s="5">
        <v>136012</v>
      </c>
      <c r="O1090" s="5">
        <v>136012</v>
      </c>
      <c r="P1090" s="5"/>
      <c r="Q1090" s="16">
        <v>0</v>
      </c>
      <c r="R1090" s="5"/>
      <c r="S1090" s="17">
        <v>43102</v>
      </c>
      <c r="T1090" s="17">
        <v>43097</v>
      </c>
      <c r="U1090" s="17">
        <v>43217</v>
      </c>
      <c r="V1090" s="17">
        <v>43217</v>
      </c>
      <c r="W1090" s="17">
        <v>43102</v>
      </c>
      <c r="X1090" s="17">
        <v>43102</v>
      </c>
      <c r="Y1090" t="s">
        <v>959</v>
      </c>
      <c r="Z1090" t="s">
        <v>796</v>
      </c>
      <c r="AA1090" t="s">
        <v>960</v>
      </c>
      <c r="AC1090" s="16"/>
      <c r="AD1090" t="s">
        <v>795</v>
      </c>
      <c r="AE1090" t="s">
        <v>961</v>
      </c>
      <c r="AF1090" t="s">
        <v>744</v>
      </c>
      <c r="AG1090" t="s">
        <v>1025</v>
      </c>
      <c r="AJ1090" t="s">
        <v>963</v>
      </c>
      <c r="AK1090" t="s">
        <v>964</v>
      </c>
      <c r="AL1090" t="s">
        <v>965</v>
      </c>
      <c r="AM1090" t="s">
        <v>531</v>
      </c>
      <c r="AP1090" t="s">
        <v>966</v>
      </c>
      <c r="AQ1090" t="s">
        <v>967</v>
      </c>
      <c r="AR1090" t="s">
        <v>968</v>
      </c>
      <c r="AS1090" t="s">
        <v>969</v>
      </c>
      <c r="AT1090" t="s">
        <v>970</v>
      </c>
      <c r="AU1090" t="s">
        <v>4654</v>
      </c>
    </row>
    <row r="1091" spans="2:47" ht="11" outlineLevel="1" x14ac:dyDescent="0.15">
      <c r="B1091" t="s">
        <v>4655</v>
      </c>
      <c r="C1091" t="s">
        <v>4656</v>
      </c>
      <c r="G1091" t="s">
        <v>1140</v>
      </c>
      <c r="H1091" t="s">
        <v>1141</v>
      </c>
      <c r="I1091" t="s">
        <v>957</v>
      </c>
      <c r="J1091" t="s">
        <v>4657</v>
      </c>
      <c r="K1091" t="s">
        <v>4658</v>
      </c>
      <c r="L1091" t="s">
        <v>4657</v>
      </c>
      <c r="M1091" s="5">
        <v>136000</v>
      </c>
      <c r="N1091" s="5">
        <v>136000</v>
      </c>
      <c r="O1091" s="5">
        <v>136000</v>
      </c>
      <c r="P1091" s="5"/>
      <c r="Q1091" s="16">
        <v>0</v>
      </c>
      <c r="R1091" s="5"/>
      <c r="S1091" s="17">
        <v>43428</v>
      </c>
      <c r="T1091" s="17">
        <v>43428</v>
      </c>
      <c r="U1091" s="17">
        <v>43488</v>
      </c>
      <c r="V1091" s="17">
        <v>43488</v>
      </c>
      <c r="W1091" s="17">
        <v>43428</v>
      </c>
      <c r="X1091" s="17">
        <v>43428</v>
      </c>
      <c r="Y1091" t="s">
        <v>1178</v>
      </c>
      <c r="Z1091" t="s">
        <v>825</v>
      </c>
      <c r="AA1091" t="s">
        <v>1179</v>
      </c>
      <c r="AC1091" s="16">
        <v>5</v>
      </c>
      <c r="AD1091" t="s">
        <v>803</v>
      </c>
      <c r="AE1091" t="s">
        <v>974</v>
      </c>
      <c r="AF1091" t="s">
        <v>737</v>
      </c>
      <c r="AG1091" t="s">
        <v>975</v>
      </c>
      <c r="AH1091" t="s">
        <v>4659</v>
      </c>
      <c r="AI1091" t="s">
        <v>4660</v>
      </c>
      <c r="AJ1091" t="s">
        <v>978</v>
      </c>
      <c r="AK1091" t="s">
        <v>979</v>
      </c>
      <c r="AL1091" t="s">
        <v>1340</v>
      </c>
      <c r="AM1091" t="s">
        <v>456</v>
      </c>
      <c r="AP1091" t="s">
        <v>966</v>
      </c>
      <c r="AQ1091" t="s">
        <v>967</v>
      </c>
      <c r="AR1091" t="s">
        <v>968</v>
      </c>
      <c r="AS1091" t="s">
        <v>969</v>
      </c>
      <c r="AT1091" t="s">
        <v>970</v>
      </c>
      <c r="AU1091" t="s">
        <v>4661</v>
      </c>
    </row>
    <row r="1092" spans="2:47" ht="11" outlineLevel="1" x14ac:dyDescent="0.15">
      <c r="B1092" t="s">
        <v>4662</v>
      </c>
      <c r="C1092" t="s">
        <v>4663</v>
      </c>
      <c r="D1092" t="s">
        <v>177</v>
      </c>
      <c r="E1092" t="s">
        <v>983</v>
      </c>
      <c r="F1092" t="s">
        <v>798</v>
      </c>
      <c r="G1092" t="s">
        <v>984</v>
      </c>
      <c r="H1092" t="s">
        <v>985</v>
      </c>
      <c r="I1092" t="s">
        <v>957</v>
      </c>
      <c r="J1092" t="s">
        <v>638</v>
      </c>
      <c r="K1092" t="s">
        <v>992</v>
      </c>
      <c r="L1092" t="s">
        <v>638</v>
      </c>
      <c r="M1092" s="5">
        <v>135995.12</v>
      </c>
      <c r="N1092" s="5">
        <v>135995.12</v>
      </c>
      <c r="O1092" s="5">
        <v>135995.12</v>
      </c>
      <c r="P1092" s="5"/>
      <c r="Q1092" s="16">
        <v>0</v>
      </c>
      <c r="R1092" s="5"/>
      <c r="S1092" s="17">
        <v>42523</v>
      </c>
      <c r="T1092" s="17">
        <v>42523</v>
      </c>
      <c r="U1092" s="17">
        <v>42568</v>
      </c>
      <c r="V1092" s="17">
        <v>42568</v>
      </c>
      <c r="W1092" s="17">
        <v>42523</v>
      </c>
      <c r="X1092" s="17">
        <v>42662</v>
      </c>
      <c r="Y1092" t="s">
        <v>959</v>
      </c>
      <c r="Z1092" t="s">
        <v>796</v>
      </c>
      <c r="AA1092" t="s">
        <v>960</v>
      </c>
      <c r="AC1092" s="16">
        <v>1</v>
      </c>
      <c r="AD1092" t="s">
        <v>795</v>
      </c>
      <c r="AE1092" t="s">
        <v>961</v>
      </c>
      <c r="AF1092" t="s">
        <v>739</v>
      </c>
      <c r="AG1092" t="s">
        <v>993</v>
      </c>
      <c r="AJ1092" t="s">
        <v>963</v>
      </c>
      <c r="AK1092" t="s">
        <v>996</v>
      </c>
      <c r="AL1092" t="s">
        <v>965</v>
      </c>
      <c r="AM1092" t="s">
        <v>531</v>
      </c>
      <c r="AP1092" t="s">
        <v>966</v>
      </c>
      <c r="AQ1092" t="s">
        <v>967</v>
      </c>
      <c r="AR1092" t="s">
        <v>968</v>
      </c>
      <c r="AS1092" t="s">
        <v>969</v>
      </c>
      <c r="AT1092" t="s">
        <v>970</v>
      </c>
      <c r="AU1092" t="s">
        <v>4664</v>
      </c>
    </row>
    <row r="1093" spans="2:47" ht="11" outlineLevel="1" x14ac:dyDescent="0.15">
      <c r="B1093" t="s">
        <v>4665</v>
      </c>
      <c r="C1093" t="s">
        <v>1383</v>
      </c>
      <c r="D1093" t="s">
        <v>4264</v>
      </c>
      <c r="E1093" t="s">
        <v>983</v>
      </c>
      <c r="F1093" t="s">
        <v>798</v>
      </c>
      <c r="G1093" t="s">
        <v>984</v>
      </c>
      <c r="H1093" t="s">
        <v>985</v>
      </c>
      <c r="I1093" t="s">
        <v>957</v>
      </c>
      <c r="J1093" t="s">
        <v>3091</v>
      </c>
      <c r="K1093" t="s">
        <v>3092</v>
      </c>
      <c r="L1093" t="s">
        <v>3091</v>
      </c>
      <c r="M1093" s="5">
        <v>135708.07999999999</v>
      </c>
      <c r="N1093" s="5">
        <v>135708.07999999999</v>
      </c>
      <c r="O1093" s="5">
        <v>135708.07999999999</v>
      </c>
      <c r="P1093" s="5"/>
      <c r="Q1093" s="16">
        <v>0</v>
      </c>
      <c r="R1093" s="5"/>
      <c r="S1093" s="17">
        <v>41942</v>
      </c>
      <c r="T1093" s="17">
        <v>41942</v>
      </c>
      <c r="U1093" s="17">
        <v>42214</v>
      </c>
      <c r="V1093" s="17">
        <v>42214</v>
      </c>
      <c r="W1093" s="17">
        <v>41942</v>
      </c>
      <c r="X1093" s="17">
        <v>42438</v>
      </c>
      <c r="Y1093" t="s">
        <v>955</v>
      </c>
      <c r="Z1093" t="s">
        <v>818</v>
      </c>
      <c r="AA1093" t="s">
        <v>960</v>
      </c>
      <c r="AC1093" s="16">
        <v>9</v>
      </c>
      <c r="AD1093" t="s">
        <v>795</v>
      </c>
      <c r="AE1093" t="s">
        <v>961</v>
      </c>
      <c r="AF1093" t="s">
        <v>740</v>
      </c>
      <c r="AG1093" t="s">
        <v>1036</v>
      </c>
      <c r="AJ1093" t="s">
        <v>963</v>
      </c>
      <c r="AK1093" t="s">
        <v>964</v>
      </c>
      <c r="AL1093" t="s">
        <v>965</v>
      </c>
      <c r="AM1093" t="s">
        <v>456</v>
      </c>
      <c r="AP1093" t="s">
        <v>966</v>
      </c>
      <c r="AQ1093" t="s">
        <v>967</v>
      </c>
      <c r="AR1093" t="s">
        <v>968</v>
      </c>
      <c r="AS1093" t="s">
        <v>969</v>
      </c>
      <c r="AT1093" t="s">
        <v>970</v>
      </c>
      <c r="AU1093" t="s">
        <v>4666</v>
      </c>
    </row>
    <row r="1094" spans="2:47" ht="11" outlineLevel="1" x14ac:dyDescent="0.15">
      <c r="B1094" t="s">
        <v>4667</v>
      </c>
      <c r="C1094" t="s">
        <v>4668</v>
      </c>
      <c r="D1094" t="s">
        <v>166</v>
      </c>
      <c r="E1094" t="s">
        <v>983</v>
      </c>
      <c r="F1094" t="s">
        <v>807</v>
      </c>
      <c r="G1094" t="s">
        <v>984</v>
      </c>
      <c r="H1094" t="s">
        <v>985</v>
      </c>
      <c r="I1094" t="s">
        <v>957</v>
      </c>
      <c r="J1094" t="s">
        <v>637</v>
      </c>
      <c r="K1094" t="s">
        <v>1053</v>
      </c>
      <c r="L1094" t="s">
        <v>637</v>
      </c>
      <c r="M1094" s="5">
        <v>135274.88</v>
      </c>
      <c r="N1094" s="5">
        <v>135274.88</v>
      </c>
      <c r="O1094" s="5">
        <v>135274.88</v>
      </c>
      <c r="P1094" s="5"/>
      <c r="Q1094" s="16">
        <v>0</v>
      </c>
      <c r="R1094" s="5"/>
      <c r="S1094" s="17">
        <v>45107</v>
      </c>
      <c r="T1094" s="17">
        <v>45107</v>
      </c>
      <c r="U1094" s="17">
        <v>45119</v>
      </c>
      <c r="V1094" s="17">
        <v>45119</v>
      </c>
      <c r="W1094" s="17">
        <v>45107</v>
      </c>
      <c r="X1094" s="17">
        <v>45421</v>
      </c>
      <c r="Y1094" t="s">
        <v>959</v>
      </c>
      <c r="Z1094" t="s">
        <v>796</v>
      </c>
      <c r="AA1094" t="s">
        <v>1023</v>
      </c>
      <c r="AB1094" t="s">
        <v>1024</v>
      </c>
      <c r="AC1094" s="16">
        <v>1</v>
      </c>
      <c r="AD1094" t="s">
        <v>795</v>
      </c>
      <c r="AE1094" t="s">
        <v>961</v>
      </c>
      <c r="AF1094" t="s">
        <v>740</v>
      </c>
      <c r="AG1094" t="s">
        <v>1036</v>
      </c>
      <c r="AJ1094" t="s">
        <v>963</v>
      </c>
      <c r="AK1094" t="s">
        <v>1026</v>
      </c>
      <c r="AL1094" t="s">
        <v>1340</v>
      </c>
      <c r="AM1094" t="s">
        <v>531</v>
      </c>
      <c r="AP1094" t="s">
        <v>966</v>
      </c>
      <c r="AQ1094" t="s">
        <v>967</v>
      </c>
      <c r="AR1094" t="s">
        <v>968</v>
      </c>
      <c r="AS1094" t="s">
        <v>969</v>
      </c>
      <c r="AT1094" t="s">
        <v>970</v>
      </c>
      <c r="AU1094" t="s">
        <v>4669</v>
      </c>
    </row>
    <row r="1095" spans="2:47" ht="11" outlineLevel="1" x14ac:dyDescent="0.15">
      <c r="B1095" t="s">
        <v>4670</v>
      </c>
      <c r="C1095" t="s">
        <v>4671</v>
      </c>
      <c r="D1095" t="s">
        <v>3147</v>
      </c>
      <c r="E1095" t="s">
        <v>835</v>
      </c>
      <c r="F1095" t="s">
        <v>807</v>
      </c>
      <c r="G1095" t="s">
        <v>984</v>
      </c>
      <c r="H1095" t="s">
        <v>985</v>
      </c>
      <c r="I1095" t="s">
        <v>957</v>
      </c>
      <c r="J1095" t="s">
        <v>3148</v>
      </c>
      <c r="K1095" t="s">
        <v>3149</v>
      </c>
      <c r="L1095" t="s">
        <v>3148</v>
      </c>
      <c r="M1095" s="5">
        <v>135160</v>
      </c>
      <c r="N1095" s="5">
        <v>135160</v>
      </c>
      <c r="O1095" s="5">
        <v>135160</v>
      </c>
      <c r="P1095" s="5"/>
      <c r="Q1095" s="16">
        <v>0</v>
      </c>
      <c r="R1095" s="5"/>
      <c r="S1095" s="17">
        <v>43424</v>
      </c>
      <c r="T1095" s="17">
        <v>43424</v>
      </c>
      <c r="U1095" s="17">
        <v>43600</v>
      </c>
      <c r="V1095" s="17">
        <v>43600</v>
      </c>
      <c r="W1095" s="17">
        <v>43424</v>
      </c>
      <c r="X1095" s="17">
        <v>43539</v>
      </c>
      <c r="Y1095" t="s">
        <v>1178</v>
      </c>
      <c r="Z1095" t="s">
        <v>825</v>
      </c>
      <c r="AA1095" t="s">
        <v>1179</v>
      </c>
      <c r="AC1095" s="16">
        <v>2</v>
      </c>
      <c r="AD1095" t="s">
        <v>795</v>
      </c>
      <c r="AE1095" t="s">
        <v>961</v>
      </c>
      <c r="AF1095" t="s">
        <v>740</v>
      </c>
      <c r="AG1095" t="s">
        <v>1036</v>
      </c>
      <c r="AJ1095" t="s">
        <v>963</v>
      </c>
      <c r="AK1095" t="s">
        <v>964</v>
      </c>
      <c r="AL1095" t="s">
        <v>965</v>
      </c>
      <c r="AM1095" t="s">
        <v>531</v>
      </c>
      <c r="AP1095" t="s">
        <v>966</v>
      </c>
      <c r="AQ1095" t="s">
        <v>967</v>
      </c>
      <c r="AR1095" t="s">
        <v>968</v>
      </c>
      <c r="AS1095" t="s">
        <v>969</v>
      </c>
      <c r="AT1095" t="s">
        <v>970</v>
      </c>
      <c r="AU1095" t="s">
        <v>4672</v>
      </c>
    </row>
    <row r="1096" spans="2:47" ht="11" outlineLevel="1" x14ac:dyDescent="0.15">
      <c r="B1096" t="s">
        <v>4673</v>
      </c>
      <c r="C1096" t="s">
        <v>4674</v>
      </c>
      <c r="D1096" t="s">
        <v>231</v>
      </c>
      <c r="E1096" t="s">
        <v>983</v>
      </c>
      <c r="F1096" t="s">
        <v>798</v>
      </c>
      <c r="G1096" t="s">
        <v>984</v>
      </c>
      <c r="H1096" t="s">
        <v>985</v>
      </c>
      <c r="I1096" t="s">
        <v>957</v>
      </c>
      <c r="J1096" t="s">
        <v>608</v>
      </c>
      <c r="K1096" t="s">
        <v>1184</v>
      </c>
      <c r="L1096" t="s">
        <v>987</v>
      </c>
      <c r="M1096" s="5">
        <v>135090</v>
      </c>
      <c r="N1096" s="5">
        <v>135090</v>
      </c>
      <c r="O1096" s="5">
        <v>135090</v>
      </c>
      <c r="P1096" s="5"/>
      <c r="Q1096" s="16">
        <v>0</v>
      </c>
      <c r="R1096" s="5"/>
      <c r="S1096" s="17">
        <v>43145</v>
      </c>
      <c r="T1096" s="17">
        <v>43145</v>
      </c>
      <c r="U1096" s="17">
        <v>43217</v>
      </c>
      <c r="V1096" s="17">
        <v>43217</v>
      </c>
      <c r="W1096" s="17">
        <v>43145</v>
      </c>
      <c r="X1096" s="17">
        <v>43145</v>
      </c>
      <c r="Y1096" t="s">
        <v>959</v>
      </c>
      <c r="Z1096" t="s">
        <v>796</v>
      </c>
      <c r="AA1096" t="s">
        <v>960</v>
      </c>
      <c r="AC1096" s="16"/>
      <c r="AD1096" t="s">
        <v>795</v>
      </c>
      <c r="AE1096" t="s">
        <v>961</v>
      </c>
      <c r="AF1096" t="s">
        <v>744</v>
      </c>
      <c r="AG1096" t="s">
        <v>1025</v>
      </c>
      <c r="AJ1096" t="s">
        <v>963</v>
      </c>
      <c r="AK1096" t="s">
        <v>964</v>
      </c>
      <c r="AL1096" t="s">
        <v>965</v>
      </c>
      <c r="AM1096" t="s">
        <v>531</v>
      </c>
      <c r="AP1096" t="s">
        <v>966</v>
      </c>
      <c r="AQ1096" t="s">
        <v>967</v>
      </c>
      <c r="AR1096" t="s">
        <v>968</v>
      </c>
      <c r="AS1096" t="s">
        <v>969</v>
      </c>
      <c r="AT1096" t="s">
        <v>970</v>
      </c>
      <c r="AU1096" t="s">
        <v>4675</v>
      </c>
    </row>
    <row r="1097" spans="2:47" ht="11" outlineLevel="1" x14ac:dyDescent="0.15">
      <c r="B1097" t="s">
        <v>4676</v>
      </c>
      <c r="C1097" t="s">
        <v>4677</v>
      </c>
      <c r="G1097" t="s">
        <v>1140</v>
      </c>
      <c r="H1097" t="s">
        <v>1141</v>
      </c>
      <c r="I1097" t="s">
        <v>957</v>
      </c>
      <c r="J1097" t="s">
        <v>4001</v>
      </c>
      <c r="K1097" t="s">
        <v>4002</v>
      </c>
      <c r="L1097" t="s">
        <v>4001</v>
      </c>
      <c r="M1097" s="5">
        <v>134443</v>
      </c>
      <c r="N1097" s="5">
        <v>134443</v>
      </c>
      <c r="O1097" s="5">
        <v>183878</v>
      </c>
      <c r="P1097" s="5"/>
      <c r="Q1097" s="16">
        <v>0</v>
      </c>
      <c r="R1097" s="5"/>
      <c r="S1097" s="17">
        <v>42929</v>
      </c>
      <c r="T1097" s="17">
        <v>42929</v>
      </c>
      <c r="U1097" s="17">
        <v>42992</v>
      </c>
      <c r="V1097" s="17">
        <v>42992</v>
      </c>
      <c r="W1097" s="17">
        <v>42929</v>
      </c>
      <c r="X1097" s="17">
        <v>42975</v>
      </c>
      <c r="Y1097" t="s">
        <v>1178</v>
      </c>
      <c r="Z1097" t="s">
        <v>825</v>
      </c>
      <c r="AA1097" t="s">
        <v>1179</v>
      </c>
      <c r="AC1097" s="16">
        <v>3</v>
      </c>
      <c r="AD1097" t="s">
        <v>795</v>
      </c>
      <c r="AE1097" t="s">
        <v>961</v>
      </c>
      <c r="AF1097" t="s">
        <v>740</v>
      </c>
      <c r="AG1097" t="s">
        <v>1036</v>
      </c>
      <c r="AJ1097" t="s">
        <v>963</v>
      </c>
      <c r="AK1097" t="s">
        <v>964</v>
      </c>
      <c r="AL1097" t="s">
        <v>1340</v>
      </c>
      <c r="AM1097" t="s">
        <v>531</v>
      </c>
      <c r="AP1097" t="s">
        <v>966</v>
      </c>
      <c r="AQ1097" t="s">
        <v>967</v>
      </c>
      <c r="AR1097" t="s">
        <v>968</v>
      </c>
      <c r="AS1097" t="s">
        <v>969</v>
      </c>
      <c r="AT1097" t="s">
        <v>970</v>
      </c>
      <c r="AU1097" t="s">
        <v>4678</v>
      </c>
    </row>
    <row r="1098" spans="2:47" ht="11" outlineLevel="1" x14ac:dyDescent="0.15">
      <c r="B1098" t="s">
        <v>4679</v>
      </c>
      <c r="C1098" t="s">
        <v>4680</v>
      </c>
      <c r="G1098" t="s">
        <v>1140</v>
      </c>
      <c r="H1098" t="s">
        <v>1141</v>
      </c>
      <c r="I1098" t="s">
        <v>957</v>
      </c>
      <c r="J1098" t="s">
        <v>3575</v>
      </c>
      <c r="K1098" t="s">
        <v>3576</v>
      </c>
      <c r="L1098" t="s">
        <v>3575</v>
      </c>
      <c r="M1098" s="5">
        <v>134110.70000000001</v>
      </c>
      <c r="N1098" s="5">
        <v>134110.70000000001</v>
      </c>
      <c r="O1098" s="5">
        <v>134110.70000000001</v>
      </c>
      <c r="P1098" s="5"/>
      <c r="Q1098" s="16">
        <v>0</v>
      </c>
      <c r="R1098" s="5"/>
      <c r="S1098" s="17">
        <v>43733</v>
      </c>
      <c r="T1098" s="17">
        <v>43733</v>
      </c>
      <c r="U1098" s="17">
        <v>43830</v>
      </c>
      <c r="V1098" s="17">
        <v>43830</v>
      </c>
      <c r="W1098" s="17">
        <v>43733</v>
      </c>
      <c r="X1098" s="17">
        <v>44071</v>
      </c>
      <c r="Y1098" t="s">
        <v>959</v>
      </c>
      <c r="Z1098" t="s">
        <v>796</v>
      </c>
      <c r="AA1098" t="s">
        <v>960</v>
      </c>
      <c r="AC1098" s="16">
        <v>2</v>
      </c>
      <c r="AD1098" t="s">
        <v>795</v>
      </c>
      <c r="AE1098" t="s">
        <v>961</v>
      </c>
      <c r="AF1098" t="s">
        <v>748</v>
      </c>
      <c r="AG1098" t="s">
        <v>1057</v>
      </c>
      <c r="AH1098" t="s">
        <v>1058</v>
      </c>
      <c r="AI1098" t="s">
        <v>1059</v>
      </c>
      <c r="AJ1098" t="s">
        <v>978</v>
      </c>
      <c r="AK1098" t="s">
        <v>964</v>
      </c>
      <c r="AL1098" t="s">
        <v>1340</v>
      </c>
      <c r="AM1098" t="s">
        <v>575</v>
      </c>
      <c r="AP1098" t="s">
        <v>966</v>
      </c>
      <c r="AQ1098" t="s">
        <v>967</v>
      </c>
      <c r="AR1098" t="s">
        <v>968</v>
      </c>
      <c r="AS1098" t="s">
        <v>969</v>
      </c>
      <c r="AT1098" t="s">
        <v>970</v>
      </c>
      <c r="AU1098" t="s">
        <v>4681</v>
      </c>
    </row>
    <row r="1099" spans="2:47" ht="11" outlineLevel="1" x14ac:dyDescent="0.15">
      <c r="B1099" t="s">
        <v>4682</v>
      </c>
      <c r="C1099" t="s">
        <v>4683</v>
      </c>
      <c r="G1099" t="s">
        <v>1140</v>
      </c>
      <c r="H1099" t="s">
        <v>1141</v>
      </c>
      <c r="I1099" t="s">
        <v>957</v>
      </c>
      <c r="J1099" t="s">
        <v>715</v>
      </c>
      <c r="K1099" t="s">
        <v>2134</v>
      </c>
      <c r="L1099" t="s">
        <v>4684</v>
      </c>
      <c r="M1099" s="5">
        <v>133771.29</v>
      </c>
      <c r="N1099" s="5">
        <v>133771.29</v>
      </c>
      <c r="O1099" s="5">
        <v>133771.29</v>
      </c>
      <c r="P1099" s="5">
        <v>133771.29</v>
      </c>
      <c r="Q1099" s="16">
        <v>0</v>
      </c>
      <c r="R1099" s="5"/>
      <c r="S1099" s="17">
        <v>44620</v>
      </c>
      <c r="T1099" s="17">
        <v>44617</v>
      </c>
      <c r="U1099" s="17">
        <v>44651</v>
      </c>
      <c r="V1099" s="17">
        <v>44651</v>
      </c>
      <c r="W1099" s="17">
        <v>44620</v>
      </c>
      <c r="X1099" s="17">
        <v>44645</v>
      </c>
      <c r="Y1099" t="s">
        <v>984</v>
      </c>
      <c r="Z1099" t="s">
        <v>804</v>
      </c>
      <c r="AA1099" t="s">
        <v>1000</v>
      </c>
      <c r="AC1099" s="16">
        <v>1</v>
      </c>
      <c r="AD1099" t="s">
        <v>795</v>
      </c>
      <c r="AE1099" t="s">
        <v>961</v>
      </c>
      <c r="AF1099" t="s">
        <v>748</v>
      </c>
      <c r="AG1099" t="s">
        <v>1057</v>
      </c>
      <c r="AH1099" t="s">
        <v>1058</v>
      </c>
      <c r="AI1099" t="s">
        <v>1059</v>
      </c>
      <c r="AJ1099" t="s">
        <v>978</v>
      </c>
      <c r="AK1099" t="s">
        <v>964</v>
      </c>
      <c r="AL1099" t="s">
        <v>965</v>
      </c>
      <c r="AM1099" t="s">
        <v>531</v>
      </c>
      <c r="AP1099" t="s">
        <v>966</v>
      </c>
      <c r="AQ1099" t="s">
        <v>967</v>
      </c>
      <c r="AR1099" t="s">
        <v>968</v>
      </c>
      <c r="AS1099" t="s">
        <v>969</v>
      </c>
      <c r="AT1099" t="s">
        <v>970</v>
      </c>
      <c r="AU1099" t="s">
        <v>4685</v>
      </c>
    </row>
    <row r="1100" spans="2:47" ht="11" outlineLevel="1" x14ac:dyDescent="0.15">
      <c r="B1100" t="s">
        <v>4686</v>
      </c>
      <c r="C1100" t="s">
        <v>4687</v>
      </c>
      <c r="G1100" t="s">
        <v>1140</v>
      </c>
      <c r="H1100" t="s">
        <v>1141</v>
      </c>
      <c r="I1100" t="s">
        <v>957</v>
      </c>
      <c r="J1100" t="s">
        <v>4012</v>
      </c>
      <c r="K1100" t="s">
        <v>4013</v>
      </c>
      <c r="L1100" t="s">
        <v>4012</v>
      </c>
      <c r="M1100" s="5">
        <v>133640</v>
      </c>
      <c r="N1100" s="5">
        <v>133640</v>
      </c>
      <c r="O1100" s="5">
        <v>133640</v>
      </c>
      <c r="P1100" s="5"/>
      <c r="Q1100" s="16">
        <v>0</v>
      </c>
      <c r="R1100" s="5"/>
      <c r="S1100" s="17">
        <v>42817</v>
      </c>
      <c r="T1100" s="17">
        <v>42817</v>
      </c>
      <c r="U1100" s="17">
        <v>42839</v>
      </c>
      <c r="V1100" s="17">
        <v>42839</v>
      </c>
      <c r="W1100" s="17">
        <v>42817</v>
      </c>
      <c r="X1100" s="17">
        <v>42956</v>
      </c>
      <c r="Y1100" t="s">
        <v>984</v>
      </c>
      <c r="Z1100" t="s">
        <v>804</v>
      </c>
      <c r="AA1100" t="s">
        <v>1000</v>
      </c>
      <c r="AC1100" s="16">
        <v>1</v>
      </c>
      <c r="AD1100" t="s">
        <v>795</v>
      </c>
      <c r="AE1100" t="s">
        <v>961</v>
      </c>
      <c r="AF1100" t="s">
        <v>740</v>
      </c>
      <c r="AG1100" t="s">
        <v>1036</v>
      </c>
      <c r="AJ1100" t="s">
        <v>963</v>
      </c>
      <c r="AK1100" t="s">
        <v>964</v>
      </c>
      <c r="AL1100" t="s">
        <v>1340</v>
      </c>
      <c r="AM1100" t="s">
        <v>531</v>
      </c>
      <c r="AP1100" t="s">
        <v>966</v>
      </c>
      <c r="AQ1100" t="s">
        <v>967</v>
      </c>
      <c r="AR1100" t="s">
        <v>968</v>
      </c>
      <c r="AS1100" t="s">
        <v>969</v>
      </c>
      <c r="AT1100" t="s">
        <v>970</v>
      </c>
      <c r="AU1100" t="s">
        <v>4688</v>
      </c>
    </row>
    <row r="1101" spans="2:47" ht="11" outlineLevel="1" x14ac:dyDescent="0.15">
      <c r="B1101" t="s">
        <v>4689</v>
      </c>
      <c r="C1101" t="s">
        <v>4690</v>
      </c>
      <c r="G1101" t="s">
        <v>1140</v>
      </c>
      <c r="H1101" t="s">
        <v>1141</v>
      </c>
      <c r="I1101" t="s">
        <v>957</v>
      </c>
      <c r="J1101" t="s">
        <v>4431</v>
      </c>
      <c r="K1101" t="s">
        <v>4432</v>
      </c>
      <c r="L1101" t="s">
        <v>4431</v>
      </c>
      <c r="M1101" s="5">
        <v>133327</v>
      </c>
      <c r="N1101" s="5">
        <v>133327</v>
      </c>
      <c r="O1101" s="5">
        <v>133327</v>
      </c>
      <c r="P1101" s="5"/>
      <c r="Q1101" s="16">
        <v>0</v>
      </c>
      <c r="R1101" s="5"/>
      <c r="S1101" s="17">
        <v>43985</v>
      </c>
      <c r="T1101" s="17">
        <v>43985</v>
      </c>
      <c r="U1101" s="17">
        <v>44060</v>
      </c>
      <c r="V1101" s="17">
        <v>44060</v>
      </c>
      <c r="W1101" s="17">
        <v>43985</v>
      </c>
      <c r="X1101" s="17">
        <v>43985</v>
      </c>
      <c r="Y1101" t="s">
        <v>1543</v>
      </c>
      <c r="Z1101" t="s">
        <v>826</v>
      </c>
      <c r="AA1101" t="s">
        <v>1179</v>
      </c>
      <c r="AC1101" s="16">
        <v>1</v>
      </c>
      <c r="AD1101" t="s">
        <v>803</v>
      </c>
      <c r="AE1101" t="s">
        <v>974</v>
      </c>
      <c r="AF1101" t="s">
        <v>4273</v>
      </c>
      <c r="AG1101" t="s">
        <v>4274</v>
      </c>
      <c r="AH1101" t="s">
        <v>1796</v>
      </c>
      <c r="AI1101" t="s">
        <v>1797</v>
      </c>
      <c r="AJ1101" t="s">
        <v>978</v>
      </c>
      <c r="AK1101" t="s">
        <v>1082</v>
      </c>
      <c r="AL1101" t="s">
        <v>1340</v>
      </c>
      <c r="AM1101" t="s">
        <v>645</v>
      </c>
      <c r="AP1101" t="s">
        <v>966</v>
      </c>
      <c r="AQ1101" t="s">
        <v>967</v>
      </c>
      <c r="AR1101" t="s">
        <v>968</v>
      </c>
      <c r="AS1101" t="s">
        <v>969</v>
      </c>
      <c r="AT1101" t="s">
        <v>970</v>
      </c>
      <c r="AU1101" t="s">
        <v>4691</v>
      </c>
    </row>
    <row r="1102" spans="2:47" ht="11" outlineLevel="1" x14ac:dyDescent="0.15">
      <c r="B1102" t="s">
        <v>4692</v>
      </c>
      <c r="C1102" t="s">
        <v>4693</v>
      </c>
      <c r="G1102" t="s">
        <v>1140</v>
      </c>
      <c r="H1102" t="s">
        <v>1141</v>
      </c>
      <c r="I1102" t="s">
        <v>957</v>
      </c>
      <c r="J1102" t="s">
        <v>640</v>
      </c>
      <c r="K1102" t="s">
        <v>1044</v>
      </c>
      <c r="L1102" t="s">
        <v>1045</v>
      </c>
      <c r="M1102" s="5">
        <v>133130</v>
      </c>
      <c r="N1102" s="5">
        <v>133130</v>
      </c>
      <c r="O1102" s="5">
        <v>133130</v>
      </c>
      <c r="P1102" s="5"/>
      <c r="Q1102" s="16">
        <v>0</v>
      </c>
      <c r="R1102" s="5"/>
      <c r="S1102" s="17">
        <v>44754</v>
      </c>
      <c r="T1102" s="17">
        <v>44742</v>
      </c>
      <c r="U1102" s="17">
        <v>45147</v>
      </c>
      <c r="V1102" s="17">
        <v>45147</v>
      </c>
      <c r="W1102" s="17">
        <v>44754</v>
      </c>
      <c r="X1102" s="17">
        <v>44974</v>
      </c>
      <c r="Y1102" t="s">
        <v>1178</v>
      </c>
      <c r="Z1102" t="s">
        <v>825</v>
      </c>
      <c r="AA1102" t="s">
        <v>1179</v>
      </c>
      <c r="AC1102" s="16">
        <v>1</v>
      </c>
      <c r="AD1102" t="s">
        <v>795</v>
      </c>
      <c r="AE1102" t="s">
        <v>961</v>
      </c>
      <c r="AF1102" t="s">
        <v>740</v>
      </c>
      <c r="AG1102" t="s">
        <v>1036</v>
      </c>
      <c r="AH1102" t="s">
        <v>1058</v>
      </c>
      <c r="AI1102" t="s">
        <v>1059</v>
      </c>
      <c r="AJ1102" t="s">
        <v>978</v>
      </c>
      <c r="AK1102" t="s">
        <v>964</v>
      </c>
      <c r="AL1102" t="s">
        <v>965</v>
      </c>
      <c r="AM1102" t="s">
        <v>531</v>
      </c>
      <c r="AP1102" t="s">
        <v>966</v>
      </c>
      <c r="AQ1102" t="s">
        <v>967</v>
      </c>
      <c r="AR1102" t="s">
        <v>968</v>
      </c>
      <c r="AS1102" t="s">
        <v>969</v>
      </c>
      <c r="AT1102" t="s">
        <v>970</v>
      </c>
      <c r="AU1102" t="s">
        <v>4694</v>
      </c>
    </row>
    <row r="1103" spans="2:47" ht="11" outlineLevel="1" x14ac:dyDescent="0.15">
      <c r="B1103" t="s">
        <v>4695</v>
      </c>
      <c r="C1103" t="s">
        <v>4696</v>
      </c>
      <c r="G1103" t="s">
        <v>1140</v>
      </c>
      <c r="H1103" t="s">
        <v>1141</v>
      </c>
      <c r="I1103" t="s">
        <v>957</v>
      </c>
      <c r="J1103" t="s">
        <v>4697</v>
      </c>
      <c r="K1103" t="s">
        <v>4698</v>
      </c>
      <c r="L1103" t="s">
        <v>4699</v>
      </c>
      <c r="M1103" s="5">
        <v>132692</v>
      </c>
      <c r="N1103" s="5">
        <v>132692</v>
      </c>
      <c r="O1103" s="5">
        <v>132692</v>
      </c>
      <c r="P1103" s="5"/>
      <c r="Q1103" s="16">
        <v>0</v>
      </c>
      <c r="R1103" s="5"/>
      <c r="S1103" s="17">
        <v>45126</v>
      </c>
      <c r="T1103" s="17">
        <v>45126</v>
      </c>
      <c r="U1103" s="17">
        <v>45268</v>
      </c>
      <c r="V1103" s="17">
        <v>45268</v>
      </c>
      <c r="W1103" s="17">
        <v>45126</v>
      </c>
      <c r="X1103" s="17">
        <v>45126</v>
      </c>
      <c r="Y1103" t="s">
        <v>984</v>
      </c>
      <c r="Z1103" t="s">
        <v>804</v>
      </c>
      <c r="AA1103" t="s">
        <v>1000</v>
      </c>
      <c r="AC1103" s="16">
        <v>1</v>
      </c>
      <c r="AD1103" t="s">
        <v>795</v>
      </c>
      <c r="AE1103" t="s">
        <v>961</v>
      </c>
      <c r="AF1103" t="s">
        <v>4273</v>
      </c>
      <c r="AG1103" t="s">
        <v>4274</v>
      </c>
      <c r="AJ1103" t="s">
        <v>963</v>
      </c>
      <c r="AK1103" t="s">
        <v>964</v>
      </c>
      <c r="AL1103" t="s">
        <v>1340</v>
      </c>
      <c r="AM1103" t="s">
        <v>645</v>
      </c>
      <c r="AP1103" t="s">
        <v>966</v>
      </c>
      <c r="AQ1103" t="s">
        <v>967</v>
      </c>
      <c r="AR1103" t="s">
        <v>968</v>
      </c>
      <c r="AS1103" t="s">
        <v>969</v>
      </c>
      <c r="AT1103" t="s">
        <v>970</v>
      </c>
      <c r="AU1103" t="s">
        <v>4700</v>
      </c>
    </row>
    <row r="1104" spans="2:47" ht="11" outlineLevel="1" x14ac:dyDescent="0.15">
      <c r="B1104" t="s">
        <v>4701</v>
      </c>
      <c r="C1104" t="s">
        <v>4702</v>
      </c>
      <c r="G1104" t="s">
        <v>1140</v>
      </c>
      <c r="H1104" t="s">
        <v>1141</v>
      </c>
      <c r="I1104" t="s">
        <v>957</v>
      </c>
      <c r="J1104" t="s">
        <v>682</v>
      </c>
      <c r="K1104" t="s">
        <v>1729</v>
      </c>
      <c r="L1104" t="s">
        <v>1703</v>
      </c>
      <c r="M1104" s="5">
        <v>132675</v>
      </c>
      <c r="N1104" s="5">
        <v>132675</v>
      </c>
      <c r="O1104" s="5">
        <v>132675</v>
      </c>
      <c r="P1104" s="5"/>
      <c r="Q1104" s="16">
        <v>0</v>
      </c>
      <c r="R1104" s="5"/>
      <c r="S1104" s="17">
        <v>42159</v>
      </c>
      <c r="T1104" s="17">
        <v>42158</v>
      </c>
      <c r="U1104" s="17">
        <v>42203</v>
      </c>
      <c r="V1104" s="17">
        <v>42203</v>
      </c>
      <c r="W1104" s="17">
        <v>42159</v>
      </c>
      <c r="X1104" s="17">
        <v>42236</v>
      </c>
      <c r="Y1104" t="s">
        <v>1178</v>
      </c>
      <c r="Z1104" t="s">
        <v>825</v>
      </c>
      <c r="AA1104" t="s">
        <v>1179</v>
      </c>
      <c r="AC1104" s="16">
        <v>1</v>
      </c>
      <c r="AD1104" t="s">
        <v>795</v>
      </c>
      <c r="AE1104" t="s">
        <v>961</v>
      </c>
      <c r="AF1104" t="s">
        <v>740</v>
      </c>
      <c r="AG1104" t="s">
        <v>1036</v>
      </c>
      <c r="AJ1104" t="s">
        <v>963</v>
      </c>
      <c r="AK1104" t="s">
        <v>964</v>
      </c>
      <c r="AL1104" t="s">
        <v>965</v>
      </c>
      <c r="AM1104" t="s">
        <v>531</v>
      </c>
      <c r="AP1104" t="s">
        <v>966</v>
      </c>
      <c r="AQ1104" t="s">
        <v>967</v>
      </c>
      <c r="AR1104" t="s">
        <v>968</v>
      </c>
      <c r="AS1104" t="s">
        <v>969</v>
      </c>
      <c r="AT1104" t="s">
        <v>970</v>
      </c>
      <c r="AU1104" t="s">
        <v>4703</v>
      </c>
    </row>
    <row r="1105" spans="2:47" ht="11" outlineLevel="1" x14ac:dyDescent="0.15">
      <c r="B1105" t="s">
        <v>4704</v>
      </c>
      <c r="C1105" t="s">
        <v>982</v>
      </c>
      <c r="D1105" t="s">
        <v>237</v>
      </c>
      <c r="E1105" t="s">
        <v>835</v>
      </c>
      <c r="F1105" t="s">
        <v>807</v>
      </c>
      <c r="G1105" t="s">
        <v>984</v>
      </c>
      <c r="H1105" t="s">
        <v>985</v>
      </c>
      <c r="I1105" t="s">
        <v>957</v>
      </c>
      <c r="J1105" t="s">
        <v>660</v>
      </c>
      <c r="K1105" t="s">
        <v>1702</v>
      </c>
      <c r="L1105" t="s">
        <v>1703</v>
      </c>
      <c r="M1105" s="5">
        <v>132287.75</v>
      </c>
      <c r="N1105" s="5">
        <v>132287.75</v>
      </c>
      <c r="O1105" s="5">
        <v>132287.75</v>
      </c>
      <c r="P1105" s="5"/>
      <c r="Q1105" s="16">
        <v>0</v>
      </c>
      <c r="R1105" s="5"/>
      <c r="S1105" s="17">
        <v>42867</v>
      </c>
      <c r="T1105" s="17">
        <v>42867</v>
      </c>
      <c r="U1105" s="17">
        <v>43100</v>
      </c>
      <c r="V1105" s="17">
        <v>43100</v>
      </c>
      <c r="W1105" s="17">
        <v>42867</v>
      </c>
      <c r="X1105" s="17">
        <v>42867</v>
      </c>
      <c r="Y1105" t="s">
        <v>959</v>
      </c>
      <c r="Z1105" t="s">
        <v>796</v>
      </c>
      <c r="AA1105" t="s">
        <v>960</v>
      </c>
      <c r="AC1105" s="16">
        <v>2</v>
      </c>
      <c r="AD1105" t="s">
        <v>795</v>
      </c>
      <c r="AE1105" t="s">
        <v>961</v>
      </c>
      <c r="AF1105" t="s">
        <v>740</v>
      </c>
      <c r="AG1105" t="s">
        <v>1036</v>
      </c>
      <c r="AJ1105" t="s">
        <v>963</v>
      </c>
      <c r="AK1105" t="s">
        <v>964</v>
      </c>
      <c r="AL1105" t="s">
        <v>965</v>
      </c>
      <c r="AM1105" t="s">
        <v>456</v>
      </c>
      <c r="AP1105" t="s">
        <v>966</v>
      </c>
      <c r="AQ1105" t="s">
        <v>967</v>
      </c>
      <c r="AR1105" t="s">
        <v>968</v>
      </c>
      <c r="AS1105" t="s">
        <v>969</v>
      </c>
      <c r="AT1105" t="s">
        <v>970</v>
      </c>
      <c r="AU1105" t="s">
        <v>4705</v>
      </c>
    </row>
    <row r="1106" spans="2:47" ht="11" outlineLevel="1" x14ac:dyDescent="0.15">
      <c r="B1106" t="s">
        <v>4706</v>
      </c>
      <c r="C1106" t="s">
        <v>4707</v>
      </c>
      <c r="D1106" t="s">
        <v>177</v>
      </c>
      <c r="E1106" t="s">
        <v>983</v>
      </c>
      <c r="F1106" t="s">
        <v>798</v>
      </c>
      <c r="G1106" t="s">
        <v>984</v>
      </c>
      <c r="H1106" t="s">
        <v>985</v>
      </c>
      <c r="I1106" t="s">
        <v>957</v>
      </c>
      <c r="J1106" t="s">
        <v>638</v>
      </c>
      <c r="K1106" t="s">
        <v>992</v>
      </c>
      <c r="L1106" t="s">
        <v>638</v>
      </c>
      <c r="M1106" s="5">
        <v>131084.54999999999</v>
      </c>
      <c r="N1106" s="5">
        <v>131084.54999999999</v>
      </c>
      <c r="O1106" s="5">
        <v>131084.54999999999</v>
      </c>
      <c r="P1106" s="5"/>
      <c r="Q1106" s="16">
        <v>0</v>
      </c>
      <c r="R1106" s="5"/>
      <c r="S1106" s="17">
        <v>43158</v>
      </c>
      <c r="T1106" s="17">
        <v>43158</v>
      </c>
      <c r="U1106" s="17">
        <v>43229</v>
      </c>
      <c r="V1106" s="17">
        <v>43229</v>
      </c>
      <c r="W1106" s="17">
        <v>43158</v>
      </c>
      <c r="X1106" s="17">
        <v>43272</v>
      </c>
      <c r="Y1106" t="s">
        <v>959</v>
      </c>
      <c r="Z1106" t="s">
        <v>796</v>
      </c>
      <c r="AA1106" t="s">
        <v>960</v>
      </c>
      <c r="AC1106" s="16"/>
      <c r="AD1106" t="s">
        <v>795</v>
      </c>
      <c r="AE1106" t="s">
        <v>961</v>
      </c>
      <c r="AF1106" t="s">
        <v>739</v>
      </c>
      <c r="AG1106" t="s">
        <v>993</v>
      </c>
      <c r="AJ1106" t="s">
        <v>963</v>
      </c>
      <c r="AK1106" t="s">
        <v>996</v>
      </c>
      <c r="AL1106" t="s">
        <v>965</v>
      </c>
      <c r="AM1106" t="s">
        <v>531</v>
      </c>
      <c r="AP1106" t="s">
        <v>966</v>
      </c>
      <c r="AQ1106" t="s">
        <v>967</v>
      </c>
      <c r="AR1106" t="s">
        <v>968</v>
      </c>
      <c r="AS1106" t="s">
        <v>969</v>
      </c>
      <c r="AT1106" t="s">
        <v>970</v>
      </c>
      <c r="AU1106" t="s">
        <v>4708</v>
      </c>
    </row>
    <row r="1107" spans="2:47" ht="11" outlineLevel="1" x14ac:dyDescent="0.15">
      <c r="B1107" t="s">
        <v>4709</v>
      </c>
      <c r="C1107" t="s">
        <v>4710</v>
      </c>
      <c r="G1107" t="s">
        <v>1140</v>
      </c>
      <c r="H1107" t="s">
        <v>1141</v>
      </c>
      <c r="I1107" t="s">
        <v>957</v>
      </c>
      <c r="J1107" t="s">
        <v>665</v>
      </c>
      <c r="K1107" t="s">
        <v>1904</v>
      </c>
      <c r="L1107" t="s">
        <v>665</v>
      </c>
      <c r="M1107" s="5">
        <v>130815.64</v>
      </c>
      <c r="N1107" s="5">
        <v>130815.64</v>
      </c>
      <c r="O1107" s="5">
        <v>130815.64</v>
      </c>
      <c r="P1107" s="5"/>
      <c r="Q1107" s="16">
        <v>0</v>
      </c>
      <c r="R1107" s="5"/>
      <c r="S1107" s="17">
        <v>45042</v>
      </c>
      <c r="T1107" s="17">
        <v>45042</v>
      </c>
      <c r="U1107" s="17">
        <v>45103</v>
      </c>
      <c r="V1107" s="17">
        <v>45103</v>
      </c>
      <c r="W1107" s="17">
        <v>45042</v>
      </c>
      <c r="X1107" s="17">
        <v>45485</v>
      </c>
      <c r="Y1107" t="s">
        <v>1178</v>
      </c>
      <c r="Z1107" t="s">
        <v>825</v>
      </c>
      <c r="AA1107" t="s">
        <v>1179</v>
      </c>
      <c r="AC1107" s="16">
        <v>4</v>
      </c>
      <c r="AD1107" t="s">
        <v>795</v>
      </c>
      <c r="AE1107" t="s">
        <v>961</v>
      </c>
      <c r="AF1107" t="s">
        <v>740</v>
      </c>
      <c r="AG1107" t="s">
        <v>1036</v>
      </c>
      <c r="AH1107" t="s">
        <v>1058</v>
      </c>
      <c r="AI1107" t="s">
        <v>1059</v>
      </c>
      <c r="AJ1107" t="s">
        <v>978</v>
      </c>
      <c r="AK1107" t="s">
        <v>964</v>
      </c>
      <c r="AL1107" t="s">
        <v>965</v>
      </c>
      <c r="AM1107" t="s">
        <v>531</v>
      </c>
      <c r="AP1107" t="s">
        <v>966</v>
      </c>
      <c r="AQ1107" t="s">
        <v>967</v>
      </c>
      <c r="AR1107" t="s">
        <v>968</v>
      </c>
      <c r="AS1107" t="s">
        <v>969</v>
      </c>
      <c r="AT1107" t="s">
        <v>970</v>
      </c>
      <c r="AU1107" t="s">
        <v>4711</v>
      </c>
    </row>
    <row r="1108" spans="2:47" ht="11" outlineLevel="1" x14ac:dyDescent="0.15">
      <c r="B1108" t="s">
        <v>4712</v>
      </c>
      <c r="C1108" t="s">
        <v>4713</v>
      </c>
      <c r="G1108" t="s">
        <v>955</v>
      </c>
      <c r="H1108" t="s">
        <v>956</v>
      </c>
      <c r="I1108" t="s">
        <v>957</v>
      </c>
      <c r="J1108" t="s">
        <v>4714</v>
      </c>
      <c r="K1108" t="s">
        <v>4715</v>
      </c>
      <c r="L1108" t="s">
        <v>4714</v>
      </c>
      <c r="M1108" s="5">
        <v>130600</v>
      </c>
      <c r="N1108" s="5">
        <v>130600</v>
      </c>
      <c r="O1108" s="5">
        <v>130600</v>
      </c>
      <c r="P1108" s="5"/>
      <c r="Q1108" s="16">
        <v>0</v>
      </c>
      <c r="R1108" s="5"/>
      <c r="S1108" s="17">
        <v>41474</v>
      </c>
      <c r="T1108" s="17">
        <v>41474</v>
      </c>
      <c r="U1108" s="17">
        <v>41578</v>
      </c>
      <c r="V1108" s="17">
        <v>41578</v>
      </c>
      <c r="W1108" s="17">
        <v>41474</v>
      </c>
      <c r="X1108" s="17">
        <v>43928</v>
      </c>
      <c r="Y1108" t="s">
        <v>1178</v>
      </c>
      <c r="Z1108" t="s">
        <v>825</v>
      </c>
      <c r="AA1108" t="s">
        <v>1179</v>
      </c>
      <c r="AC1108" s="16">
        <v>3</v>
      </c>
      <c r="AD1108" t="s">
        <v>795</v>
      </c>
      <c r="AE1108" t="s">
        <v>961</v>
      </c>
      <c r="AF1108" t="s">
        <v>748</v>
      </c>
      <c r="AG1108" t="s">
        <v>1057</v>
      </c>
      <c r="AJ1108" t="s">
        <v>963</v>
      </c>
      <c r="AK1108" t="s">
        <v>964</v>
      </c>
      <c r="AL1108" t="s">
        <v>1340</v>
      </c>
      <c r="AM1108" t="s">
        <v>531</v>
      </c>
      <c r="AP1108" t="s">
        <v>966</v>
      </c>
      <c r="AQ1108" t="s">
        <v>967</v>
      </c>
      <c r="AR1108" t="s">
        <v>968</v>
      </c>
      <c r="AS1108" t="s">
        <v>969</v>
      </c>
      <c r="AT1108" t="s">
        <v>970</v>
      </c>
      <c r="AU1108" t="s">
        <v>4716</v>
      </c>
    </row>
    <row r="1109" spans="2:47" ht="11" outlineLevel="1" x14ac:dyDescent="0.15">
      <c r="B1109" t="s">
        <v>4717</v>
      </c>
      <c r="C1109" t="s">
        <v>4718</v>
      </c>
      <c r="G1109" t="s">
        <v>1140</v>
      </c>
      <c r="H1109" t="s">
        <v>1141</v>
      </c>
      <c r="I1109" t="s">
        <v>957</v>
      </c>
      <c r="J1109" t="s">
        <v>691</v>
      </c>
      <c r="K1109" t="s">
        <v>1807</v>
      </c>
      <c r="L1109" t="s">
        <v>691</v>
      </c>
      <c r="M1109" s="5">
        <v>130154.14</v>
      </c>
      <c r="N1109" s="5">
        <v>130154.14</v>
      </c>
      <c r="O1109" s="5">
        <v>130154.14</v>
      </c>
      <c r="P1109" s="5"/>
      <c r="Q1109" s="16">
        <v>0</v>
      </c>
      <c r="R1109" s="5"/>
      <c r="S1109" s="17">
        <v>42921</v>
      </c>
      <c r="T1109" s="17">
        <v>42921</v>
      </c>
      <c r="U1109" s="17">
        <v>43117</v>
      </c>
      <c r="V1109" s="17">
        <v>43117</v>
      </c>
      <c r="W1109" s="17">
        <v>42921</v>
      </c>
      <c r="X1109" s="17">
        <v>43608</v>
      </c>
      <c r="Y1109" t="s">
        <v>1178</v>
      </c>
      <c r="Z1109" t="s">
        <v>825</v>
      </c>
      <c r="AA1109" t="s">
        <v>1179</v>
      </c>
      <c r="AC1109" s="16">
        <v>4</v>
      </c>
      <c r="AD1109" t="s">
        <v>795</v>
      </c>
      <c r="AE1109" t="s">
        <v>961</v>
      </c>
      <c r="AF1109" t="s">
        <v>740</v>
      </c>
      <c r="AG1109" t="s">
        <v>1036</v>
      </c>
      <c r="AJ1109" t="s">
        <v>963</v>
      </c>
      <c r="AK1109" t="s">
        <v>964</v>
      </c>
      <c r="AL1109" t="s">
        <v>965</v>
      </c>
      <c r="AM1109" t="s">
        <v>531</v>
      </c>
      <c r="AP1109" t="s">
        <v>966</v>
      </c>
      <c r="AQ1109" t="s">
        <v>967</v>
      </c>
      <c r="AR1109" t="s">
        <v>968</v>
      </c>
      <c r="AS1109" t="s">
        <v>969</v>
      </c>
      <c r="AT1109" t="s">
        <v>970</v>
      </c>
      <c r="AU1109" t="s">
        <v>4719</v>
      </c>
    </row>
    <row r="1110" spans="2:47" ht="11" outlineLevel="1" x14ac:dyDescent="0.15">
      <c r="B1110" t="s">
        <v>4720</v>
      </c>
      <c r="C1110" t="s">
        <v>4721</v>
      </c>
      <c r="D1110" t="s">
        <v>4538</v>
      </c>
      <c r="E1110" t="s">
        <v>1599</v>
      </c>
      <c r="F1110" t="s">
        <v>807</v>
      </c>
      <c r="G1110" t="s">
        <v>984</v>
      </c>
      <c r="H1110" t="s">
        <v>985</v>
      </c>
      <c r="I1110" t="s">
        <v>957</v>
      </c>
      <c r="J1110" t="s">
        <v>4219</v>
      </c>
      <c r="K1110" t="s">
        <v>4220</v>
      </c>
      <c r="L1110" t="s">
        <v>4219</v>
      </c>
      <c r="M1110" s="5">
        <v>129200</v>
      </c>
      <c r="N1110" s="5">
        <v>129200</v>
      </c>
      <c r="O1110" s="5">
        <v>129200</v>
      </c>
      <c r="P1110" s="5"/>
      <c r="Q1110" s="16">
        <v>0</v>
      </c>
      <c r="R1110" s="5"/>
      <c r="S1110" s="17">
        <v>45090</v>
      </c>
      <c r="T1110" s="17">
        <v>45079</v>
      </c>
      <c r="U1110" s="17">
        <v>45187</v>
      </c>
      <c r="V1110" s="17">
        <v>45187</v>
      </c>
      <c r="W1110" s="17">
        <v>45090</v>
      </c>
      <c r="X1110" s="17">
        <v>45090</v>
      </c>
      <c r="Y1110" t="s">
        <v>959</v>
      </c>
      <c r="Z1110" t="s">
        <v>796</v>
      </c>
      <c r="AA1110" t="s">
        <v>1023</v>
      </c>
      <c r="AB1110" t="s">
        <v>1289</v>
      </c>
      <c r="AC1110" s="16">
        <v>1</v>
      </c>
      <c r="AD1110" t="s">
        <v>803</v>
      </c>
      <c r="AE1110" t="s">
        <v>974</v>
      </c>
      <c r="AF1110" t="s">
        <v>737</v>
      </c>
      <c r="AG1110" t="s">
        <v>975</v>
      </c>
      <c r="AJ1110" t="s">
        <v>963</v>
      </c>
      <c r="AK1110" t="s">
        <v>979</v>
      </c>
      <c r="AL1110" t="s">
        <v>965</v>
      </c>
      <c r="AM1110" t="s">
        <v>531</v>
      </c>
      <c r="AP1110" t="s">
        <v>966</v>
      </c>
      <c r="AQ1110" t="s">
        <v>967</v>
      </c>
      <c r="AR1110" t="s">
        <v>968</v>
      </c>
      <c r="AS1110" t="s">
        <v>969</v>
      </c>
      <c r="AT1110" t="s">
        <v>970</v>
      </c>
      <c r="AU1110" t="s">
        <v>4722</v>
      </c>
    </row>
    <row r="1111" spans="2:47" ht="11" outlineLevel="1" x14ac:dyDescent="0.15">
      <c r="B1111" t="s">
        <v>4723</v>
      </c>
      <c r="C1111" t="s">
        <v>4724</v>
      </c>
      <c r="D1111" t="s">
        <v>177</v>
      </c>
      <c r="E1111" t="s">
        <v>983</v>
      </c>
      <c r="F1111" t="s">
        <v>798</v>
      </c>
      <c r="G1111" t="s">
        <v>984</v>
      </c>
      <c r="H1111" t="s">
        <v>985</v>
      </c>
      <c r="I1111" t="s">
        <v>957</v>
      </c>
      <c r="J1111" t="s">
        <v>638</v>
      </c>
      <c r="K1111" t="s">
        <v>992</v>
      </c>
      <c r="L1111" t="s">
        <v>638</v>
      </c>
      <c r="M1111" s="5">
        <v>129059.75</v>
      </c>
      <c r="N1111" s="5">
        <v>129059.75</v>
      </c>
      <c r="O1111" s="5">
        <v>129059.75</v>
      </c>
      <c r="P1111" s="5"/>
      <c r="Q1111" s="16">
        <v>0</v>
      </c>
      <c r="R1111" s="5"/>
      <c r="S1111" s="17">
        <v>44055</v>
      </c>
      <c r="T1111" s="17">
        <v>44055</v>
      </c>
      <c r="U1111" s="17">
        <v>44076</v>
      </c>
      <c r="V1111" s="17">
        <v>44076</v>
      </c>
      <c r="W1111" s="17">
        <v>44055</v>
      </c>
      <c r="X1111" s="17">
        <v>44113</v>
      </c>
      <c r="Y1111" t="s">
        <v>959</v>
      </c>
      <c r="Z1111" t="s">
        <v>796</v>
      </c>
      <c r="AA1111" t="s">
        <v>960</v>
      </c>
      <c r="AC1111" s="16"/>
      <c r="AD1111" t="s">
        <v>795</v>
      </c>
      <c r="AE1111" t="s">
        <v>961</v>
      </c>
      <c r="AF1111" t="s">
        <v>744</v>
      </c>
      <c r="AG1111" t="s">
        <v>1025</v>
      </c>
      <c r="AH1111" t="s">
        <v>1193</v>
      </c>
      <c r="AI1111" t="s">
        <v>1194</v>
      </c>
      <c r="AJ1111" t="s">
        <v>978</v>
      </c>
      <c r="AK1111" t="s">
        <v>964</v>
      </c>
      <c r="AL1111" t="s">
        <v>965</v>
      </c>
      <c r="AM1111" t="s">
        <v>531</v>
      </c>
      <c r="AP1111" t="s">
        <v>966</v>
      </c>
      <c r="AQ1111" t="s">
        <v>967</v>
      </c>
      <c r="AR1111" t="s">
        <v>968</v>
      </c>
      <c r="AS1111" t="s">
        <v>969</v>
      </c>
      <c r="AT1111" t="s">
        <v>970</v>
      </c>
      <c r="AU1111" t="s">
        <v>4725</v>
      </c>
    </row>
    <row r="1112" spans="2:47" ht="11" outlineLevel="1" x14ac:dyDescent="0.15">
      <c r="B1112" t="s">
        <v>4726</v>
      </c>
      <c r="C1112" t="s">
        <v>4727</v>
      </c>
      <c r="G1112" t="s">
        <v>1140</v>
      </c>
      <c r="H1112" t="s">
        <v>1141</v>
      </c>
      <c r="I1112" t="s">
        <v>957</v>
      </c>
      <c r="J1112" t="s">
        <v>4728</v>
      </c>
      <c r="K1112" t="s">
        <v>4729</v>
      </c>
      <c r="L1112" t="s">
        <v>4728</v>
      </c>
      <c r="M1112" s="5">
        <v>128823.67999999999</v>
      </c>
      <c r="N1112" s="5">
        <v>128823.67999999999</v>
      </c>
      <c r="O1112" s="5">
        <v>128823.67999999999</v>
      </c>
      <c r="P1112" s="5"/>
      <c r="Q1112" s="16">
        <v>0</v>
      </c>
      <c r="R1112" s="5"/>
      <c r="S1112" s="17">
        <v>42628</v>
      </c>
      <c r="T1112" s="17">
        <v>42628</v>
      </c>
      <c r="U1112" s="17">
        <v>42719</v>
      </c>
      <c r="V1112" s="17">
        <v>42719</v>
      </c>
      <c r="W1112" s="17">
        <v>42628</v>
      </c>
      <c r="X1112" s="17">
        <v>42628</v>
      </c>
      <c r="Y1112" t="s">
        <v>1178</v>
      </c>
      <c r="Z1112" t="s">
        <v>825</v>
      </c>
      <c r="AA1112" t="s">
        <v>1179</v>
      </c>
      <c r="AC1112" s="16">
        <v>2</v>
      </c>
      <c r="AD1112" t="s">
        <v>887</v>
      </c>
      <c r="AE1112" t="s">
        <v>2030</v>
      </c>
      <c r="AF1112" t="s">
        <v>750</v>
      </c>
      <c r="AG1112" t="s">
        <v>1515</v>
      </c>
      <c r="AJ1112" t="s">
        <v>963</v>
      </c>
      <c r="AK1112" t="s">
        <v>1516</v>
      </c>
      <c r="AL1112" t="s">
        <v>1340</v>
      </c>
      <c r="AM1112" t="s">
        <v>645</v>
      </c>
      <c r="AP1112" t="s">
        <v>966</v>
      </c>
      <c r="AQ1112" t="s">
        <v>967</v>
      </c>
      <c r="AR1112" t="s">
        <v>968</v>
      </c>
      <c r="AS1112" t="s">
        <v>969</v>
      </c>
      <c r="AT1112" t="s">
        <v>970</v>
      </c>
      <c r="AU1112" t="s">
        <v>4730</v>
      </c>
    </row>
    <row r="1113" spans="2:47" ht="11" outlineLevel="1" x14ac:dyDescent="0.15">
      <c r="B1113" t="s">
        <v>4731</v>
      </c>
      <c r="C1113" t="s">
        <v>1519</v>
      </c>
      <c r="D1113" t="s">
        <v>234</v>
      </c>
      <c r="E1113" t="s">
        <v>983</v>
      </c>
      <c r="F1113" t="s">
        <v>798</v>
      </c>
      <c r="G1113" t="s">
        <v>984</v>
      </c>
      <c r="H1113" t="s">
        <v>985</v>
      </c>
      <c r="I1113" t="s">
        <v>957</v>
      </c>
      <c r="J1113" t="s">
        <v>608</v>
      </c>
      <c r="K1113" t="s">
        <v>1184</v>
      </c>
      <c r="L1113" t="s">
        <v>987</v>
      </c>
      <c r="M1113" s="5">
        <v>128753</v>
      </c>
      <c r="N1113" s="5">
        <v>128753</v>
      </c>
      <c r="O1113" s="5">
        <v>128753</v>
      </c>
      <c r="P1113" s="5"/>
      <c r="Q1113" s="16">
        <v>0</v>
      </c>
      <c r="R1113" s="5"/>
      <c r="S1113" s="17">
        <v>42138</v>
      </c>
      <c r="T1113" s="17">
        <v>42138</v>
      </c>
      <c r="U1113" s="17">
        <v>42262</v>
      </c>
      <c r="V1113" s="17">
        <v>42262</v>
      </c>
      <c r="W1113" s="17">
        <v>42138</v>
      </c>
      <c r="X1113" s="17">
        <v>42221</v>
      </c>
      <c r="Y1113" t="s">
        <v>959</v>
      </c>
      <c r="Z1113" t="s">
        <v>796</v>
      </c>
      <c r="AA1113" t="s">
        <v>960</v>
      </c>
      <c r="AC1113" s="16">
        <v>2</v>
      </c>
      <c r="AD1113" t="s">
        <v>795</v>
      </c>
      <c r="AE1113" t="s">
        <v>961</v>
      </c>
      <c r="AF1113" t="s">
        <v>744</v>
      </c>
      <c r="AG1113" t="s">
        <v>1025</v>
      </c>
      <c r="AJ1113" t="s">
        <v>963</v>
      </c>
      <c r="AK1113" t="s">
        <v>964</v>
      </c>
      <c r="AL1113" t="s">
        <v>965</v>
      </c>
      <c r="AM1113" t="s">
        <v>575</v>
      </c>
      <c r="AP1113" t="s">
        <v>966</v>
      </c>
      <c r="AQ1113" t="s">
        <v>967</v>
      </c>
      <c r="AR1113" t="s">
        <v>968</v>
      </c>
      <c r="AS1113" t="s">
        <v>969</v>
      </c>
      <c r="AT1113" t="s">
        <v>970</v>
      </c>
      <c r="AU1113" t="s">
        <v>4732</v>
      </c>
    </row>
    <row r="1114" spans="2:47" ht="11" outlineLevel="1" x14ac:dyDescent="0.15">
      <c r="B1114" t="s">
        <v>4733</v>
      </c>
      <c r="C1114" t="s">
        <v>4734</v>
      </c>
      <c r="G1114" t="s">
        <v>1140</v>
      </c>
      <c r="H1114" t="s">
        <v>1141</v>
      </c>
      <c r="I1114" t="s">
        <v>957</v>
      </c>
      <c r="J1114" t="s">
        <v>712</v>
      </c>
      <c r="K1114" t="s">
        <v>2068</v>
      </c>
      <c r="L1114" t="s">
        <v>712</v>
      </c>
      <c r="M1114" s="5">
        <v>128650</v>
      </c>
      <c r="N1114" s="5">
        <v>128650</v>
      </c>
      <c r="O1114" s="5">
        <v>128650</v>
      </c>
      <c r="P1114" s="5"/>
      <c r="Q1114" s="16">
        <v>0</v>
      </c>
      <c r="R1114" s="5"/>
      <c r="S1114" s="17">
        <v>45399</v>
      </c>
      <c r="T1114" s="17">
        <v>45399</v>
      </c>
      <c r="U1114" s="17">
        <v>45427</v>
      </c>
      <c r="V1114" s="17">
        <v>45611</v>
      </c>
      <c r="W1114" s="17">
        <v>45399</v>
      </c>
      <c r="X1114" s="17">
        <v>45399</v>
      </c>
      <c r="Y1114" t="s">
        <v>1543</v>
      </c>
      <c r="Z1114" t="s">
        <v>826</v>
      </c>
      <c r="AA1114" t="s">
        <v>1179</v>
      </c>
      <c r="AC1114" s="16">
        <v>1</v>
      </c>
      <c r="AD1114" t="s">
        <v>795</v>
      </c>
      <c r="AE1114" t="s">
        <v>961</v>
      </c>
      <c r="AF1114" t="s">
        <v>740</v>
      </c>
      <c r="AG1114" t="s">
        <v>1036</v>
      </c>
      <c r="AH1114" t="s">
        <v>1058</v>
      </c>
      <c r="AI1114" t="s">
        <v>1059</v>
      </c>
      <c r="AJ1114" t="s">
        <v>978</v>
      </c>
      <c r="AK1114" t="s">
        <v>964</v>
      </c>
      <c r="AL1114" t="s">
        <v>965</v>
      </c>
      <c r="AM1114" t="s">
        <v>531</v>
      </c>
      <c r="AP1114" t="s">
        <v>966</v>
      </c>
      <c r="AQ1114" t="s">
        <v>967</v>
      </c>
      <c r="AR1114" t="s">
        <v>968</v>
      </c>
      <c r="AS1114" t="s">
        <v>969</v>
      </c>
      <c r="AT1114" t="s">
        <v>970</v>
      </c>
      <c r="AU1114" t="s">
        <v>4735</v>
      </c>
    </row>
    <row r="1115" spans="2:47" ht="11" outlineLevel="1" x14ac:dyDescent="0.15">
      <c r="B1115" t="s">
        <v>4736</v>
      </c>
      <c r="C1115" t="s">
        <v>4737</v>
      </c>
      <c r="D1115" t="s">
        <v>4738</v>
      </c>
      <c r="E1115" t="s">
        <v>1599</v>
      </c>
      <c r="F1115" t="s">
        <v>807</v>
      </c>
      <c r="G1115" t="s">
        <v>984</v>
      </c>
      <c r="H1115" t="s">
        <v>985</v>
      </c>
      <c r="I1115" t="s">
        <v>957</v>
      </c>
      <c r="J1115" t="s">
        <v>644</v>
      </c>
      <c r="K1115" t="s">
        <v>1926</v>
      </c>
      <c r="L1115" t="s">
        <v>1927</v>
      </c>
      <c r="M1115" s="5">
        <v>127404</v>
      </c>
      <c r="N1115" s="5">
        <v>127404</v>
      </c>
      <c r="O1115" s="5">
        <v>127404</v>
      </c>
      <c r="P1115" s="5"/>
      <c r="Q1115" s="16">
        <v>0</v>
      </c>
      <c r="R1115" s="5"/>
      <c r="S1115" s="17">
        <v>43371</v>
      </c>
      <c r="T1115" s="17">
        <v>43371</v>
      </c>
      <c r="U1115" s="17">
        <v>43556</v>
      </c>
      <c r="V1115" s="17">
        <v>43556</v>
      </c>
      <c r="W1115" s="17">
        <v>43371</v>
      </c>
      <c r="X1115" s="17">
        <v>43371</v>
      </c>
      <c r="Y1115" t="s">
        <v>959</v>
      </c>
      <c r="Z1115" t="s">
        <v>796</v>
      </c>
      <c r="AA1115" t="s">
        <v>1023</v>
      </c>
      <c r="AB1115" t="s">
        <v>1024</v>
      </c>
      <c r="AC1115" s="16">
        <v>1</v>
      </c>
      <c r="AD1115" t="s">
        <v>803</v>
      </c>
      <c r="AE1115" t="s">
        <v>974</v>
      </c>
      <c r="AF1115" t="s">
        <v>737</v>
      </c>
      <c r="AG1115" t="s">
        <v>975</v>
      </c>
      <c r="AJ1115" t="s">
        <v>963</v>
      </c>
      <c r="AK1115" t="s">
        <v>979</v>
      </c>
      <c r="AL1115" t="s">
        <v>965</v>
      </c>
      <c r="AM1115" t="s">
        <v>531</v>
      </c>
      <c r="AP1115" t="s">
        <v>966</v>
      </c>
      <c r="AQ1115" t="s">
        <v>967</v>
      </c>
      <c r="AR1115" t="s">
        <v>968</v>
      </c>
      <c r="AS1115" t="s">
        <v>969</v>
      </c>
      <c r="AT1115" t="s">
        <v>970</v>
      </c>
      <c r="AU1115" t="s">
        <v>4739</v>
      </c>
    </row>
    <row r="1116" spans="2:47" ht="11" outlineLevel="1" x14ac:dyDescent="0.15">
      <c r="B1116" t="s">
        <v>4740</v>
      </c>
      <c r="C1116" t="s">
        <v>4741</v>
      </c>
      <c r="G1116" t="s">
        <v>1140</v>
      </c>
      <c r="H1116" t="s">
        <v>1141</v>
      </c>
      <c r="I1116" t="s">
        <v>957</v>
      </c>
      <c r="J1116" t="s">
        <v>2656</v>
      </c>
      <c r="K1116" t="s">
        <v>2657</v>
      </c>
      <c r="L1116" t="s">
        <v>2656</v>
      </c>
      <c r="M1116" s="5">
        <v>127100</v>
      </c>
      <c r="N1116" s="5">
        <v>127100</v>
      </c>
      <c r="O1116" s="5">
        <v>127100</v>
      </c>
      <c r="P1116" s="5"/>
      <c r="Q1116" s="16">
        <v>0</v>
      </c>
      <c r="R1116" s="5"/>
      <c r="S1116" s="17">
        <v>42493</v>
      </c>
      <c r="T1116" s="17">
        <v>42493</v>
      </c>
      <c r="U1116" s="17">
        <v>42523</v>
      </c>
      <c r="V1116" s="17">
        <v>42523</v>
      </c>
      <c r="W1116" s="17">
        <v>42493</v>
      </c>
      <c r="X1116" s="17">
        <v>42493</v>
      </c>
      <c r="Y1116" t="s">
        <v>1178</v>
      </c>
      <c r="Z1116" t="s">
        <v>825</v>
      </c>
      <c r="AA1116" t="s">
        <v>1179</v>
      </c>
      <c r="AC1116" s="16">
        <v>3</v>
      </c>
      <c r="AD1116" t="s">
        <v>4742</v>
      </c>
      <c r="AE1116" t="s">
        <v>4743</v>
      </c>
      <c r="AF1116" t="s">
        <v>750</v>
      </c>
      <c r="AG1116" t="s">
        <v>1515</v>
      </c>
      <c r="AJ1116" t="s">
        <v>963</v>
      </c>
      <c r="AK1116" t="s">
        <v>1516</v>
      </c>
      <c r="AL1116" t="s">
        <v>965</v>
      </c>
      <c r="AM1116" t="s">
        <v>531</v>
      </c>
      <c r="AP1116" t="s">
        <v>966</v>
      </c>
      <c r="AQ1116" t="s">
        <v>967</v>
      </c>
      <c r="AR1116" t="s">
        <v>968</v>
      </c>
      <c r="AS1116" t="s">
        <v>969</v>
      </c>
      <c r="AT1116" t="s">
        <v>970</v>
      </c>
      <c r="AU1116" t="s">
        <v>4744</v>
      </c>
    </row>
    <row r="1117" spans="2:47" ht="11" outlineLevel="1" x14ac:dyDescent="0.15">
      <c r="B1117" t="s">
        <v>4745</v>
      </c>
      <c r="C1117" t="s">
        <v>4746</v>
      </c>
      <c r="D1117" t="s">
        <v>4747</v>
      </c>
      <c r="E1117" t="s">
        <v>1599</v>
      </c>
      <c r="F1117" t="s">
        <v>807</v>
      </c>
      <c r="G1117" t="s">
        <v>984</v>
      </c>
      <c r="H1117" t="s">
        <v>985</v>
      </c>
      <c r="I1117" t="s">
        <v>957</v>
      </c>
      <c r="J1117" t="s">
        <v>3288</v>
      </c>
      <c r="K1117" t="s">
        <v>3289</v>
      </c>
      <c r="L1117" t="s">
        <v>3288</v>
      </c>
      <c r="M1117" s="5">
        <v>126849.58</v>
      </c>
      <c r="N1117" s="5">
        <v>126849.58</v>
      </c>
      <c r="O1117" s="5">
        <v>126849.58</v>
      </c>
      <c r="P1117" s="5"/>
      <c r="Q1117" s="16">
        <v>0</v>
      </c>
      <c r="R1117" s="5"/>
      <c r="S1117" s="17">
        <v>43210</v>
      </c>
      <c r="T1117" s="17">
        <v>43210</v>
      </c>
      <c r="U1117" s="17">
        <v>43391</v>
      </c>
      <c r="V1117" s="17">
        <v>43391</v>
      </c>
      <c r="W1117" s="17">
        <v>43210</v>
      </c>
      <c r="X1117" s="17">
        <v>43210</v>
      </c>
      <c r="Y1117" t="s">
        <v>959</v>
      </c>
      <c r="Z1117" t="s">
        <v>796</v>
      </c>
      <c r="AA1117" t="s">
        <v>1023</v>
      </c>
      <c r="AB1117" t="s">
        <v>1289</v>
      </c>
      <c r="AC1117" s="16">
        <v>5</v>
      </c>
      <c r="AD1117" t="s">
        <v>803</v>
      </c>
      <c r="AE1117" t="s">
        <v>974</v>
      </c>
      <c r="AF1117" t="s">
        <v>737</v>
      </c>
      <c r="AG1117" t="s">
        <v>975</v>
      </c>
      <c r="AJ1117" t="s">
        <v>963</v>
      </c>
      <c r="AK1117" t="s">
        <v>979</v>
      </c>
      <c r="AL1117" t="s">
        <v>1340</v>
      </c>
      <c r="AM1117" t="s">
        <v>531</v>
      </c>
      <c r="AP1117" t="s">
        <v>966</v>
      </c>
      <c r="AQ1117" t="s">
        <v>967</v>
      </c>
      <c r="AR1117" t="s">
        <v>968</v>
      </c>
      <c r="AS1117" t="s">
        <v>969</v>
      </c>
      <c r="AT1117" t="s">
        <v>970</v>
      </c>
      <c r="AU1117" t="s">
        <v>4748</v>
      </c>
    </row>
    <row r="1118" spans="2:47" ht="11" outlineLevel="1" x14ac:dyDescent="0.15">
      <c r="B1118" t="s">
        <v>4749</v>
      </c>
      <c r="C1118" t="s">
        <v>1337</v>
      </c>
      <c r="D1118" t="s">
        <v>234</v>
      </c>
      <c r="E1118" t="s">
        <v>983</v>
      </c>
      <c r="F1118" t="s">
        <v>798</v>
      </c>
      <c r="G1118" t="s">
        <v>984</v>
      </c>
      <c r="H1118" t="s">
        <v>985</v>
      </c>
      <c r="I1118" t="s">
        <v>957</v>
      </c>
      <c r="J1118" t="s">
        <v>608</v>
      </c>
      <c r="K1118" t="s">
        <v>1184</v>
      </c>
      <c r="L1118" t="s">
        <v>987</v>
      </c>
      <c r="M1118" s="5">
        <v>126355</v>
      </c>
      <c r="N1118" s="5">
        <v>126355</v>
      </c>
      <c r="O1118" s="5">
        <v>126355</v>
      </c>
      <c r="P1118" s="5"/>
      <c r="Q1118" s="16">
        <v>0</v>
      </c>
      <c r="R1118" s="5"/>
      <c r="S1118" s="17">
        <v>42171</v>
      </c>
      <c r="T1118" s="17">
        <v>42171</v>
      </c>
      <c r="U1118" s="17">
        <v>42216</v>
      </c>
      <c r="V1118" s="17">
        <v>42216</v>
      </c>
      <c r="W1118" s="17">
        <v>42171</v>
      </c>
      <c r="X1118" s="17">
        <v>42208</v>
      </c>
      <c r="Y1118" t="s">
        <v>959</v>
      </c>
      <c r="Z1118" t="s">
        <v>796</v>
      </c>
      <c r="AA1118" t="s">
        <v>960</v>
      </c>
      <c r="AC1118" s="16">
        <v>2</v>
      </c>
      <c r="AD1118" t="s">
        <v>795</v>
      </c>
      <c r="AE1118" t="s">
        <v>961</v>
      </c>
      <c r="AF1118" t="s">
        <v>744</v>
      </c>
      <c r="AG1118" t="s">
        <v>1025</v>
      </c>
      <c r="AJ1118" t="s">
        <v>963</v>
      </c>
      <c r="AK1118" t="s">
        <v>964</v>
      </c>
      <c r="AL1118" t="s">
        <v>965</v>
      </c>
      <c r="AM1118" t="s">
        <v>575</v>
      </c>
      <c r="AP1118" t="s">
        <v>966</v>
      </c>
      <c r="AQ1118" t="s">
        <v>967</v>
      </c>
      <c r="AR1118" t="s">
        <v>968</v>
      </c>
      <c r="AS1118" t="s">
        <v>969</v>
      </c>
      <c r="AT1118" t="s">
        <v>970</v>
      </c>
      <c r="AU1118" t="s">
        <v>4750</v>
      </c>
    </row>
    <row r="1119" spans="2:47" ht="11" outlineLevel="1" x14ac:dyDescent="0.15">
      <c r="B1119" t="s">
        <v>4751</v>
      </c>
      <c r="C1119" t="s">
        <v>4752</v>
      </c>
      <c r="D1119" t="s">
        <v>251</v>
      </c>
      <c r="E1119" t="s">
        <v>854</v>
      </c>
      <c r="F1119" t="s">
        <v>798</v>
      </c>
      <c r="G1119" t="s">
        <v>959</v>
      </c>
      <c r="H1119" t="s">
        <v>1903</v>
      </c>
      <c r="I1119" t="s">
        <v>957</v>
      </c>
      <c r="J1119" t="s">
        <v>665</v>
      </c>
      <c r="K1119" t="s">
        <v>1904</v>
      </c>
      <c r="L1119" t="s">
        <v>665</v>
      </c>
      <c r="M1119" s="5">
        <v>125837.57</v>
      </c>
      <c r="N1119" s="5">
        <v>125837.57</v>
      </c>
      <c r="O1119" s="5">
        <v>125837.57</v>
      </c>
      <c r="P1119" s="5"/>
      <c r="Q1119" s="16">
        <v>0</v>
      </c>
      <c r="R1119" s="5"/>
      <c r="S1119" s="17">
        <v>44351</v>
      </c>
      <c r="T1119" s="17">
        <v>44351</v>
      </c>
      <c r="U1119" s="17">
        <v>44379</v>
      </c>
      <c r="V1119" s="17">
        <v>44379</v>
      </c>
      <c r="W1119" s="17">
        <v>44351</v>
      </c>
      <c r="X1119" s="17">
        <v>45225</v>
      </c>
      <c r="Y1119" t="s">
        <v>1543</v>
      </c>
      <c r="Z1119" t="s">
        <v>826</v>
      </c>
      <c r="AA1119" t="s">
        <v>1179</v>
      </c>
      <c r="AC1119" s="16">
        <v>1</v>
      </c>
      <c r="AD1119" t="s">
        <v>795</v>
      </c>
      <c r="AE1119" t="s">
        <v>961</v>
      </c>
      <c r="AF1119" t="s">
        <v>740</v>
      </c>
      <c r="AG1119" t="s">
        <v>1036</v>
      </c>
      <c r="AH1119" t="s">
        <v>1058</v>
      </c>
      <c r="AI1119" t="s">
        <v>1059</v>
      </c>
      <c r="AJ1119" t="s">
        <v>978</v>
      </c>
      <c r="AK1119" t="s">
        <v>964</v>
      </c>
      <c r="AL1119" t="s">
        <v>965</v>
      </c>
      <c r="AM1119" t="s">
        <v>531</v>
      </c>
      <c r="AP1119" t="s">
        <v>966</v>
      </c>
      <c r="AQ1119" t="s">
        <v>967</v>
      </c>
      <c r="AR1119" t="s">
        <v>968</v>
      </c>
      <c r="AS1119" t="s">
        <v>969</v>
      </c>
      <c r="AT1119" t="s">
        <v>970</v>
      </c>
      <c r="AU1119" t="s">
        <v>4753</v>
      </c>
    </row>
    <row r="1120" spans="2:47" ht="11" outlineLevel="1" x14ac:dyDescent="0.15">
      <c r="B1120" t="s">
        <v>4754</v>
      </c>
      <c r="C1120" t="s">
        <v>1698</v>
      </c>
      <c r="D1120" t="s">
        <v>4755</v>
      </c>
      <c r="E1120" t="s">
        <v>854</v>
      </c>
      <c r="F1120" t="s">
        <v>798</v>
      </c>
      <c r="G1120" t="s">
        <v>959</v>
      </c>
      <c r="H1120" t="s">
        <v>1903</v>
      </c>
      <c r="I1120" t="s">
        <v>957</v>
      </c>
      <c r="J1120" t="s">
        <v>625</v>
      </c>
      <c r="K1120" t="s">
        <v>2594</v>
      </c>
      <c r="L1120" t="s">
        <v>625</v>
      </c>
      <c r="M1120" s="5">
        <v>125744.17</v>
      </c>
      <c r="N1120" s="5">
        <v>125744.17</v>
      </c>
      <c r="O1120" s="5">
        <v>125744.17</v>
      </c>
      <c r="P1120" s="5"/>
      <c r="Q1120" s="16">
        <v>0</v>
      </c>
      <c r="R1120" s="5"/>
      <c r="S1120" s="17">
        <v>42824</v>
      </c>
      <c r="T1120" s="17">
        <v>42824</v>
      </c>
      <c r="U1120" s="17">
        <v>42855</v>
      </c>
      <c r="V1120" s="17">
        <v>42855</v>
      </c>
      <c r="W1120" s="17">
        <v>42824</v>
      </c>
      <c r="X1120" s="17">
        <v>42824</v>
      </c>
      <c r="Y1120" t="s">
        <v>1178</v>
      </c>
      <c r="Z1120" t="s">
        <v>825</v>
      </c>
      <c r="AA1120" t="s">
        <v>1179</v>
      </c>
      <c r="AC1120" s="16">
        <v>2</v>
      </c>
      <c r="AD1120" t="s">
        <v>795</v>
      </c>
      <c r="AE1120" t="s">
        <v>961</v>
      </c>
      <c r="AF1120" t="s">
        <v>740</v>
      </c>
      <c r="AG1120" t="s">
        <v>1036</v>
      </c>
      <c r="AJ1120" t="s">
        <v>963</v>
      </c>
      <c r="AK1120" t="s">
        <v>964</v>
      </c>
      <c r="AL1120" t="s">
        <v>965</v>
      </c>
      <c r="AM1120" t="s">
        <v>456</v>
      </c>
      <c r="AP1120" t="s">
        <v>966</v>
      </c>
      <c r="AQ1120" t="s">
        <v>967</v>
      </c>
      <c r="AR1120" t="s">
        <v>968</v>
      </c>
      <c r="AS1120" t="s">
        <v>969</v>
      </c>
      <c r="AT1120" t="s">
        <v>970</v>
      </c>
      <c r="AU1120" t="s">
        <v>4756</v>
      </c>
    </row>
    <row r="1121" spans="2:47" ht="11" outlineLevel="1" x14ac:dyDescent="0.15">
      <c r="B1121" t="s">
        <v>4757</v>
      </c>
      <c r="C1121" t="s">
        <v>4758</v>
      </c>
      <c r="D1121" t="s">
        <v>4738</v>
      </c>
      <c r="E1121" t="s">
        <v>1599</v>
      </c>
      <c r="F1121" t="s">
        <v>807</v>
      </c>
      <c r="G1121" t="s">
        <v>984</v>
      </c>
      <c r="H1121" t="s">
        <v>985</v>
      </c>
      <c r="I1121" t="s">
        <v>957</v>
      </c>
      <c r="J1121" t="s">
        <v>644</v>
      </c>
      <c r="K1121" t="s">
        <v>1926</v>
      </c>
      <c r="L1121" t="s">
        <v>1927</v>
      </c>
      <c r="M1121" s="5">
        <v>125632</v>
      </c>
      <c r="N1121" s="5">
        <v>125632</v>
      </c>
      <c r="O1121" s="5">
        <v>125632</v>
      </c>
      <c r="P1121" s="5"/>
      <c r="Q1121" s="16">
        <v>0</v>
      </c>
      <c r="R1121" s="5"/>
      <c r="S1121" s="17">
        <v>42172</v>
      </c>
      <c r="T1121" s="17">
        <v>42167</v>
      </c>
      <c r="U1121" s="17">
        <v>42349</v>
      </c>
      <c r="V1121" s="17">
        <v>42349</v>
      </c>
      <c r="W1121" s="17">
        <v>42172</v>
      </c>
      <c r="X1121" s="17">
        <v>42244</v>
      </c>
      <c r="Y1121" t="s">
        <v>959</v>
      </c>
      <c r="Z1121" t="s">
        <v>796</v>
      </c>
      <c r="AA1121" t="s">
        <v>1023</v>
      </c>
      <c r="AB1121" t="s">
        <v>1024</v>
      </c>
      <c r="AC1121" s="16">
        <v>6</v>
      </c>
      <c r="AD1121" t="s">
        <v>803</v>
      </c>
      <c r="AE1121" t="s">
        <v>974</v>
      </c>
      <c r="AF1121" t="s">
        <v>738</v>
      </c>
      <c r="AG1121" t="s">
        <v>988</v>
      </c>
      <c r="AJ1121" t="s">
        <v>963</v>
      </c>
      <c r="AK1121" t="s">
        <v>1928</v>
      </c>
      <c r="AL1121" t="s">
        <v>965</v>
      </c>
      <c r="AM1121" t="s">
        <v>531</v>
      </c>
      <c r="AP1121" t="s">
        <v>966</v>
      </c>
      <c r="AQ1121" t="s">
        <v>967</v>
      </c>
      <c r="AR1121" t="s">
        <v>968</v>
      </c>
      <c r="AS1121" t="s">
        <v>969</v>
      </c>
      <c r="AT1121" t="s">
        <v>970</v>
      </c>
      <c r="AU1121" t="s">
        <v>4759</v>
      </c>
    </row>
    <row r="1122" spans="2:47" ht="11" outlineLevel="1" x14ac:dyDescent="0.15">
      <c r="B1122" t="s">
        <v>4760</v>
      </c>
      <c r="C1122" t="s">
        <v>4761</v>
      </c>
      <c r="G1122" t="s">
        <v>1140</v>
      </c>
      <c r="H1122" t="s">
        <v>1141</v>
      </c>
      <c r="I1122" t="s">
        <v>957</v>
      </c>
      <c r="J1122" t="s">
        <v>625</v>
      </c>
      <c r="K1122" t="s">
        <v>2594</v>
      </c>
      <c r="L1122" t="s">
        <v>625</v>
      </c>
      <c r="M1122" s="5">
        <v>125166</v>
      </c>
      <c r="N1122" s="5">
        <v>125166</v>
      </c>
      <c r="O1122" s="5">
        <v>125166</v>
      </c>
      <c r="P1122" s="5"/>
      <c r="Q1122" s="16">
        <v>0</v>
      </c>
      <c r="R1122" s="5"/>
      <c r="S1122" s="17">
        <v>41907</v>
      </c>
      <c r="T1122" s="17">
        <v>41907</v>
      </c>
      <c r="U1122" s="17">
        <v>42126</v>
      </c>
      <c r="V1122" s="17">
        <v>42126</v>
      </c>
      <c r="W1122" s="17">
        <v>41907</v>
      </c>
      <c r="X1122" s="17">
        <v>42097</v>
      </c>
      <c r="Y1122" t="s">
        <v>1178</v>
      </c>
      <c r="Z1122" t="s">
        <v>825</v>
      </c>
      <c r="AA1122" t="s">
        <v>1179</v>
      </c>
      <c r="AC1122" s="16">
        <v>1</v>
      </c>
      <c r="AD1122" t="s">
        <v>795</v>
      </c>
      <c r="AE1122" t="s">
        <v>961</v>
      </c>
      <c r="AF1122" t="s">
        <v>740</v>
      </c>
      <c r="AG1122" t="s">
        <v>1036</v>
      </c>
      <c r="AJ1122" t="s">
        <v>963</v>
      </c>
      <c r="AK1122" t="s">
        <v>964</v>
      </c>
      <c r="AL1122" t="s">
        <v>965</v>
      </c>
      <c r="AM1122" t="s">
        <v>531</v>
      </c>
      <c r="AP1122" t="s">
        <v>966</v>
      </c>
      <c r="AQ1122" t="s">
        <v>967</v>
      </c>
      <c r="AR1122" t="s">
        <v>968</v>
      </c>
      <c r="AS1122" t="s">
        <v>969</v>
      </c>
      <c r="AT1122" t="s">
        <v>970</v>
      </c>
      <c r="AU1122" t="s">
        <v>4762</v>
      </c>
    </row>
    <row r="1123" spans="2:47" ht="11" outlineLevel="1" x14ac:dyDescent="0.15">
      <c r="B1123" t="s">
        <v>4763</v>
      </c>
      <c r="C1123" t="s">
        <v>4764</v>
      </c>
      <c r="G1123" t="s">
        <v>1140</v>
      </c>
      <c r="H1123" t="s">
        <v>1141</v>
      </c>
      <c r="I1123" t="s">
        <v>957</v>
      </c>
      <c r="J1123" t="s">
        <v>2385</v>
      </c>
      <c r="K1123" t="s">
        <v>2386</v>
      </c>
      <c r="L1123" t="s">
        <v>2387</v>
      </c>
      <c r="M1123" s="5">
        <v>125000</v>
      </c>
      <c r="N1123" s="5">
        <v>125000</v>
      </c>
      <c r="O1123" s="5">
        <v>125000</v>
      </c>
      <c r="P1123" s="5"/>
      <c r="Q1123" s="16">
        <v>0</v>
      </c>
      <c r="R1123" s="5"/>
      <c r="S1123" s="17">
        <v>43202</v>
      </c>
      <c r="T1123" s="17">
        <v>43202</v>
      </c>
      <c r="U1123" s="17">
        <v>43251</v>
      </c>
      <c r="V1123" s="17">
        <v>43251</v>
      </c>
      <c r="W1123" s="17">
        <v>43202</v>
      </c>
      <c r="X1123" s="17">
        <v>43202</v>
      </c>
      <c r="Y1123" t="s">
        <v>1178</v>
      </c>
      <c r="Z1123" t="s">
        <v>825</v>
      </c>
      <c r="AA1123" t="s">
        <v>1179</v>
      </c>
      <c r="AC1123" s="16">
        <v>4</v>
      </c>
      <c r="AD1123" t="s">
        <v>795</v>
      </c>
      <c r="AE1123" t="s">
        <v>961</v>
      </c>
      <c r="AF1123" t="s">
        <v>740</v>
      </c>
      <c r="AG1123" t="s">
        <v>1036</v>
      </c>
      <c r="AJ1123" t="s">
        <v>963</v>
      </c>
      <c r="AK1123" t="s">
        <v>964</v>
      </c>
      <c r="AL1123" t="s">
        <v>1340</v>
      </c>
      <c r="AM1123" t="s">
        <v>531</v>
      </c>
      <c r="AP1123" t="s">
        <v>966</v>
      </c>
      <c r="AQ1123" t="s">
        <v>967</v>
      </c>
      <c r="AR1123" t="s">
        <v>968</v>
      </c>
      <c r="AS1123" t="s">
        <v>969</v>
      </c>
      <c r="AT1123" t="s">
        <v>970</v>
      </c>
      <c r="AU1123" t="s">
        <v>4765</v>
      </c>
    </row>
    <row r="1124" spans="2:47" ht="11" outlineLevel="1" x14ac:dyDescent="0.15">
      <c r="B1124" t="s">
        <v>4766</v>
      </c>
      <c r="C1124" t="s">
        <v>4767</v>
      </c>
      <c r="G1124" t="s">
        <v>1140</v>
      </c>
      <c r="H1124" t="s">
        <v>1141</v>
      </c>
      <c r="I1124" t="s">
        <v>957</v>
      </c>
      <c r="J1124" t="s">
        <v>643</v>
      </c>
      <c r="K1124" t="s">
        <v>1074</v>
      </c>
      <c r="L1124" t="s">
        <v>643</v>
      </c>
      <c r="M1124" s="5">
        <v>124594.76</v>
      </c>
      <c r="N1124" s="5">
        <v>124594.76</v>
      </c>
      <c r="O1124" s="5">
        <v>124594.76</v>
      </c>
      <c r="P1124" s="5"/>
      <c r="Q1124" s="16">
        <v>0</v>
      </c>
      <c r="R1124" s="5"/>
      <c r="S1124" s="17">
        <v>42830</v>
      </c>
      <c r="T1124" s="17">
        <v>42830</v>
      </c>
      <c r="U1124" s="17">
        <v>43039</v>
      </c>
      <c r="V1124" s="17">
        <v>43039</v>
      </c>
      <c r="W1124" s="17">
        <v>42830</v>
      </c>
      <c r="X1124" s="17">
        <v>43020</v>
      </c>
      <c r="Y1124" t="s">
        <v>1178</v>
      </c>
      <c r="Z1124" t="s">
        <v>825</v>
      </c>
      <c r="AA1124" t="s">
        <v>1179</v>
      </c>
      <c r="AC1124" s="16">
        <v>4</v>
      </c>
      <c r="AD1124" t="s">
        <v>795</v>
      </c>
      <c r="AE1124" t="s">
        <v>961</v>
      </c>
      <c r="AF1124" t="s">
        <v>748</v>
      </c>
      <c r="AG1124" t="s">
        <v>1057</v>
      </c>
      <c r="AJ1124" t="s">
        <v>963</v>
      </c>
      <c r="AK1124" t="s">
        <v>964</v>
      </c>
      <c r="AL1124" t="s">
        <v>965</v>
      </c>
      <c r="AM1124" t="s">
        <v>531</v>
      </c>
      <c r="AP1124" t="s">
        <v>966</v>
      </c>
      <c r="AQ1124" t="s">
        <v>967</v>
      </c>
      <c r="AR1124" t="s">
        <v>968</v>
      </c>
      <c r="AS1124" t="s">
        <v>969</v>
      </c>
      <c r="AT1124" t="s">
        <v>970</v>
      </c>
      <c r="AU1124" t="s">
        <v>4768</v>
      </c>
    </row>
    <row r="1125" spans="2:47" ht="11" outlineLevel="1" x14ac:dyDescent="0.15">
      <c r="B1125" t="s">
        <v>4769</v>
      </c>
      <c r="C1125" t="s">
        <v>4770</v>
      </c>
      <c r="G1125" t="s">
        <v>1140</v>
      </c>
      <c r="H1125" t="s">
        <v>1141</v>
      </c>
      <c r="I1125" t="s">
        <v>957</v>
      </c>
      <c r="J1125" t="s">
        <v>624</v>
      </c>
      <c r="K1125" t="s">
        <v>2918</v>
      </c>
      <c r="L1125" t="s">
        <v>624</v>
      </c>
      <c r="M1125" s="5">
        <v>124382.41</v>
      </c>
      <c r="N1125" s="5">
        <v>124382.41</v>
      </c>
      <c r="O1125" s="5">
        <v>124382.41</v>
      </c>
      <c r="P1125" s="5"/>
      <c r="Q1125" s="16">
        <v>0</v>
      </c>
      <c r="R1125" s="5"/>
      <c r="S1125" s="17">
        <v>44102</v>
      </c>
      <c r="T1125" s="17">
        <v>44102</v>
      </c>
      <c r="U1125" s="17">
        <v>44271</v>
      </c>
      <c r="V1125" s="17">
        <v>44271</v>
      </c>
      <c r="W1125" s="17">
        <v>44102</v>
      </c>
      <c r="X1125" s="17">
        <v>44166</v>
      </c>
      <c r="Y1125" t="s">
        <v>1178</v>
      </c>
      <c r="Z1125" t="s">
        <v>825</v>
      </c>
      <c r="AA1125" t="s">
        <v>1179</v>
      </c>
      <c r="AC1125" s="16">
        <v>1</v>
      </c>
      <c r="AD1125" t="s">
        <v>803</v>
      </c>
      <c r="AE1125" t="s">
        <v>974</v>
      </c>
      <c r="AF1125" t="s">
        <v>737</v>
      </c>
      <c r="AG1125" t="s">
        <v>975</v>
      </c>
      <c r="AJ1125" t="s">
        <v>963</v>
      </c>
      <c r="AK1125" t="s">
        <v>979</v>
      </c>
      <c r="AL1125" t="s">
        <v>965</v>
      </c>
      <c r="AM1125" t="s">
        <v>531</v>
      </c>
      <c r="AP1125" t="s">
        <v>966</v>
      </c>
      <c r="AQ1125" t="s">
        <v>967</v>
      </c>
      <c r="AR1125" t="s">
        <v>968</v>
      </c>
      <c r="AS1125" t="s">
        <v>969</v>
      </c>
      <c r="AT1125" t="s">
        <v>970</v>
      </c>
      <c r="AU1125" t="s">
        <v>4771</v>
      </c>
    </row>
    <row r="1126" spans="2:47" ht="11" outlineLevel="1" x14ac:dyDescent="0.15">
      <c r="B1126" t="s">
        <v>4772</v>
      </c>
      <c r="C1126" t="s">
        <v>4773</v>
      </c>
      <c r="D1126" t="s">
        <v>4448</v>
      </c>
      <c r="E1126" t="s">
        <v>854</v>
      </c>
      <c r="F1126" t="s">
        <v>807</v>
      </c>
      <c r="G1126" t="s">
        <v>959</v>
      </c>
      <c r="H1126" t="s">
        <v>1903</v>
      </c>
      <c r="I1126" t="s">
        <v>957</v>
      </c>
      <c r="J1126" t="s">
        <v>4124</v>
      </c>
      <c r="K1126" t="s">
        <v>4125</v>
      </c>
      <c r="L1126" t="s">
        <v>4124</v>
      </c>
      <c r="M1126" s="5">
        <v>124365.5</v>
      </c>
      <c r="N1126" s="5">
        <v>124365.5</v>
      </c>
      <c r="O1126" s="5">
        <v>124365.5</v>
      </c>
      <c r="P1126" s="5"/>
      <c r="Q1126" s="16">
        <v>0</v>
      </c>
      <c r="R1126" s="5"/>
      <c r="S1126" s="17">
        <v>43130</v>
      </c>
      <c r="T1126" s="17">
        <v>43129</v>
      </c>
      <c r="U1126" s="17">
        <v>43266</v>
      </c>
      <c r="V1126" s="17">
        <v>43266</v>
      </c>
      <c r="W1126" s="17">
        <v>43130</v>
      </c>
      <c r="X1126" s="17">
        <v>43539</v>
      </c>
      <c r="Y1126" t="s">
        <v>1178</v>
      </c>
      <c r="Z1126" t="s">
        <v>825</v>
      </c>
      <c r="AA1126" t="s">
        <v>1179</v>
      </c>
      <c r="AC1126" s="16">
        <v>2</v>
      </c>
      <c r="AD1126" t="s">
        <v>795</v>
      </c>
      <c r="AE1126" t="s">
        <v>961</v>
      </c>
      <c r="AF1126" t="s">
        <v>740</v>
      </c>
      <c r="AG1126" t="s">
        <v>1036</v>
      </c>
      <c r="AJ1126" t="s">
        <v>963</v>
      </c>
      <c r="AK1126" t="s">
        <v>964</v>
      </c>
      <c r="AL1126" t="s">
        <v>1340</v>
      </c>
      <c r="AM1126" t="s">
        <v>531</v>
      </c>
      <c r="AP1126" t="s">
        <v>966</v>
      </c>
      <c r="AQ1126" t="s">
        <v>967</v>
      </c>
      <c r="AR1126" t="s">
        <v>968</v>
      </c>
      <c r="AS1126" t="s">
        <v>969</v>
      </c>
      <c r="AT1126" t="s">
        <v>970</v>
      </c>
      <c r="AU1126" t="s">
        <v>4774</v>
      </c>
    </row>
    <row r="1127" spans="2:47" ht="11" outlineLevel="1" x14ac:dyDescent="0.15">
      <c r="B1127" t="s">
        <v>4775</v>
      </c>
      <c r="C1127" t="s">
        <v>4776</v>
      </c>
      <c r="D1127" t="s">
        <v>4538</v>
      </c>
      <c r="E1127" t="s">
        <v>1599</v>
      </c>
      <c r="F1127" t="s">
        <v>807</v>
      </c>
      <c r="G1127" t="s">
        <v>984</v>
      </c>
      <c r="H1127" t="s">
        <v>985</v>
      </c>
      <c r="I1127" t="s">
        <v>957</v>
      </c>
      <c r="J1127" t="s">
        <v>4219</v>
      </c>
      <c r="K1127" t="s">
        <v>4220</v>
      </c>
      <c r="L1127" t="s">
        <v>4219</v>
      </c>
      <c r="M1127" s="5">
        <v>124300</v>
      </c>
      <c r="N1127" s="5">
        <v>124300</v>
      </c>
      <c r="O1127" s="5">
        <v>124300</v>
      </c>
      <c r="P1127" s="5"/>
      <c r="Q1127" s="16">
        <v>0</v>
      </c>
      <c r="R1127" s="5"/>
      <c r="S1127" s="17">
        <v>45873</v>
      </c>
      <c r="T1127" s="17">
        <v>45872</v>
      </c>
      <c r="U1127" s="17">
        <v>46112</v>
      </c>
      <c r="V1127" s="17">
        <v>46112</v>
      </c>
      <c r="W1127" s="17">
        <v>45873</v>
      </c>
      <c r="X1127" s="17">
        <v>45873</v>
      </c>
      <c r="Y1127" t="s">
        <v>959</v>
      </c>
      <c r="Z1127" t="s">
        <v>796</v>
      </c>
      <c r="AA1127" t="s">
        <v>1023</v>
      </c>
      <c r="AB1127" t="s">
        <v>1289</v>
      </c>
      <c r="AC1127" s="16">
        <v>1</v>
      </c>
      <c r="AD1127" t="s">
        <v>803</v>
      </c>
      <c r="AE1127" t="s">
        <v>974</v>
      </c>
      <c r="AF1127" t="s">
        <v>738</v>
      </c>
      <c r="AG1127" t="s">
        <v>988</v>
      </c>
      <c r="AJ1127" t="s">
        <v>963</v>
      </c>
      <c r="AK1127" t="s">
        <v>1928</v>
      </c>
      <c r="AL1127" t="s">
        <v>965</v>
      </c>
      <c r="AM1127" t="s">
        <v>531</v>
      </c>
      <c r="AP1127" t="s">
        <v>966</v>
      </c>
      <c r="AQ1127" t="s">
        <v>967</v>
      </c>
      <c r="AR1127" t="s">
        <v>968</v>
      </c>
      <c r="AS1127" t="s">
        <v>969</v>
      </c>
      <c r="AT1127" t="s">
        <v>970</v>
      </c>
      <c r="AU1127" t="s">
        <v>4777</v>
      </c>
    </row>
    <row r="1128" spans="2:47" ht="11" outlineLevel="1" x14ac:dyDescent="0.15">
      <c r="B1128" t="s">
        <v>4778</v>
      </c>
      <c r="C1128" t="s">
        <v>1481</v>
      </c>
      <c r="D1128" t="s">
        <v>275</v>
      </c>
      <c r="E1128" t="s">
        <v>983</v>
      </c>
      <c r="F1128" t="s">
        <v>798</v>
      </c>
      <c r="G1128" t="s">
        <v>984</v>
      </c>
      <c r="H1128" t="s">
        <v>985</v>
      </c>
      <c r="I1128" t="s">
        <v>957</v>
      </c>
      <c r="J1128" t="s">
        <v>675</v>
      </c>
      <c r="K1128" t="s">
        <v>1756</v>
      </c>
      <c r="L1128" t="s">
        <v>675</v>
      </c>
      <c r="M1128" s="5">
        <v>123509</v>
      </c>
      <c r="N1128" s="5">
        <v>123509</v>
      </c>
      <c r="O1128" s="5">
        <v>123509</v>
      </c>
      <c r="P1128" s="5"/>
      <c r="Q1128" s="16">
        <v>0</v>
      </c>
      <c r="R1128" s="5"/>
      <c r="S1128" s="17">
        <v>41898</v>
      </c>
      <c r="T1128" s="17">
        <v>41894</v>
      </c>
      <c r="U1128" s="17">
        <v>42277</v>
      </c>
      <c r="V1128" s="17">
        <v>42277</v>
      </c>
      <c r="W1128" s="17">
        <v>41898</v>
      </c>
      <c r="X1128" s="17">
        <v>43031</v>
      </c>
      <c r="Y1128" t="s">
        <v>955</v>
      </c>
      <c r="Z1128" t="s">
        <v>818</v>
      </c>
      <c r="AA1128" t="s">
        <v>960</v>
      </c>
      <c r="AC1128" s="16"/>
      <c r="AD1128" t="s">
        <v>803</v>
      </c>
      <c r="AE1128" t="s">
        <v>974</v>
      </c>
      <c r="AF1128" t="s">
        <v>738</v>
      </c>
      <c r="AG1128" t="s">
        <v>988</v>
      </c>
      <c r="AJ1128" t="s">
        <v>963</v>
      </c>
      <c r="AK1128" t="s">
        <v>1928</v>
      </c>
      <c r="AL1128" t="s">
        <v>965</v>
      </c>
      <c r="AM1128" t="s">
        <v>645</v>
      </c>
      <c r="AP1128" t="s">
        <v>966</v>
      </c>
      <c r="AQ1128" t="s">
        <v>967</v>
      </c>
      <c r="AR1128" t="s">
        <v>968</v>
      </c>
      <c r="AS1128" t="s">
        <v>969</v>
      </c>
      <c r="AT1128" t="s">
        <v>970</v>
      </c>
      <c r="AU1128" t="s">
        <v>4779</v>
      </c>
    </row>
    <row r="1129" spans="2:47" ht="11" outlineLevel="1" x14ac:dyDescent="0.15">
      <c r="B1129" t="s">
        <v>4780</v>
      </c>
      <c r="C1129" t="s">
        <v>4781</v>
      </c>
      <c r="D1129" t="s">
        <v>302</v>
      </c>
      <c r="E1129" t="s">
        <v>854</v>
      </c>
      <c r="F1129" t="s">
        <v>807</v>
      </c>
      <c r="G1129" t="s">
        <v>959</v>
      </c>
      <c r="H1129" t="s">
        <v>1903</v>
      </c>
      <c r="I1129" t="s">
        <v>957</v>
      </c>
      <c r="J1129" t="s">
        <v>684</v>
      </c>
      <c r="K1129" t="s">
        <v>1950</v>
      </c>
      <c r="L1129" t="s">
        <v>684</v>
      </c>
      <c r="M1129" s="5">
        <v>123327.64</v>
      </c>
      <c r="N1129" s="5">
        <v>123327.64</v>
      </c>
      <c r="O1129" s="5">
        <v>123327.64</v>
      </c>
      <c r="P1129" s="5"/>
      <c r="Q1129" s="16">
        <v>0</v>
      </c>
      <c r="R1129" s="5"/>
      <c r="S1129" s="17">
        <v>46042</v>
      </c>
      <c r="T1129" s="17">
        <v>46042</v>
      </c>
      <c r="U1129" s="17">
        <v>46101</v>
      </c>
      <c r="V1129" s="17">
        <v>46101</v>
      </c>
      <c r="W1129" s="17">
        <v>46042</v>
      </c>
      <c r="X1129" s="17">
        <v>46042</v>
      </c>
      <c r="Y1129" t="s">
        <v>1178</v>
      </c>
      <c r="Z1129" t="s">
        <v>825</v>
      </c>
      <c r="AA1129" t="s">
        <v>1179</v>
      </c>
      <c r="AC1129" s="16">
        <v>1</v>
      </c>
      <c r="AD1129" t="s">
        <v>795</v>
      </c>
      <c r="AE1129" t="s">
        <v>961</v>
      </c>
      <c r="AF1129" t="s">
        <v>748</v>
      </c>
      <c r="AG1129" t="s">
        <v>1057</v>
      </c>
      <c r="AJ1129" t="s">
        <v>963</v>
      </c>
      <c r="AK1129" t="s">
        <v>964</v>
      </c>
      <c r="AL1129" t="s">
        <v>965</v>
      </c>
      <c r="AM1129" t="s">
        <v>531</v>
      </c>
      <c r="AP1129" t="s">
        <v>966</v>
      </c>
      <c r="AQ1129" t="s">
        <v>967</v>
      </c>
      <c r="AR1129" t="s">
        <v>968</v>
      </c>
      <c r="AS1129" t="s">
        <v>969</v>
      </c>
      <c r="AT1129" t="s">
        <v>970</v>
      </c>
      <c r="AU1129" t="s">
        <v>4782</v>
      </c>
    </row>
    <row r="1130" spans="2:47" ht="11" outlineLevel="1" x14ac:dyDescent="0.15">
      <c r="B1130" t="s">
        <v>4783</v>
      </c>
      <c r="C1130" t="s">
        <v>4784</v>
      </c>
      <c r="D1130" t="s">
        <v>3163</v>
      </c>
      <c r="E1130" t="s">
        <v>983</v>
      </c>
      <c r="F1130" t="s">
        <v>798</v>
      </c>
      <c r="G1130" t="s">
        <v>984</v>
      </c>
      <c r="H1130" t="s">
        <v>985</v>
      </c>
      <c r="I1130" t="s">
        <v>957</v>
      </c>
      <c r="J1130" t="s">
        <v>625</v>
      </c>
      <c r="K1130" t="s">
        <v>2594</v>
      </c>
      <c r="L1130" t="s">
        <v>625</v>
      </c>
      <c r="M1130" s="5">
        <v>123293</v>
      </c>
      <c r="N1130" s="5">
        <v>123293</v>
      </c>
      <c r="O1130" s="5">
        <v>123293</v>
      </c>
      <c r="P1130" s="5"/>
      <c r="Q1130" s="16">
        <v>0</v>
      </c>
      <c r="R1130" s="5"/>
      <c r="S1130" s="17">
        <v>43006</v>
      </c>
      <c r="T1130" s="17">
        <v>43006</v>
      </c>
      <c r="U1130" s="17">
        <v>43041</v>
      </c>
      <c r="V1130" s="17">
        <v>43041</v>
      </c>
      <c r="W1130" s="17">
        <v>43006</v>
      </c>
      <c r="X1130" s="17">
        <v>43006</v>
      </c>
      <c r="Y1130" t="s">
        <v>955</v>
      </c>
      <c r="Z1130" t="s">
        <v>818</v>
      </c>
      <c r="AA1130" t="s">
        <v>960</v>
      </c>
      <c r="AC1130" s="16"/>
      <c r="AD1130" t="s">
        <v>795</v>
      </c>
      <c r="AE1130" t="s">
        <v>961</v>
      </c>
      <c r="AF1130" t="s">
        <v>740</v>
      </c>
      <c r="AG1130" t="s">
        <v>1036</v>
      </c>
      <c r="AJ1130" t="s">
        <v>963</v>
      </c>
      <c r="AK1130" t="s">
        <v>964</v>
      </c>
      <c r="AL1130" t="s">
        <v>965</v>
      </c>
      <c r="AM1130" t="s">
        <v>531</v>
      </c>
      <c r="AP1130" t="s">
        <v>966</v>
      </c>
      <c r="AQ1130" t="s">
        <v>967</v>
      </c>
      <c r="AR1130" t="s">
        <v>968</v>
      </c>
      <c r="AS1130" t="s">
        <v>969</v>
      </c>
      <c r="AT1130" t="s">
        <v>970</v>
      </c>
      <c r="AU1130" t="s">
        <v>4785</v>
      </c>
    </row>
    <row r="1131" spans="2:47" ht="11" outlineLevel="1" x14ac:dyDescent="0.15">
      <c r="B1131" t="s">
        <v>4786</v>
      </c>
      <c r="C1131" t="s">
        <v>4787</v>
      </c>
      <c r="G1131" t="s">
        <v>1140</v>
      </c>
      <c r="H1131" t="s">
        <v>1141</v>
      </c>
      <c r="I1131" t="s">
        <v>957</v>
      </c>
      <c r="J1131" t="s">
        <v>4788</v>
      </c>
      <c r="K1131" t="s">
        <v>4789</v>
      </c>
      <c r="L1131" t="s">
        <v>4788</v>
      </c>
      <c r="M1131" s="5">
        <v>123135.36</v>
      </c>
      <c r="N1131" s="5">
        <v>138529.63</v>
      </c>
      <c r="O1131" s="5">
        <v>138529.63</v>
      </c>
      <c r="P1131" s="5"/>
      <c r="Q1131" s="16">
        <v>0</v>
      </c>
      <c r="R1131" s="5"/>
      <c r="S1131" s="17">
        <v>45449</v>
      </c>
      <c r="T1131" s="17">
        <v>45450</v>
      </c>
      <c r="U1131" s="17">
        <v>45629</v>
      </c>
      <c r="V1131" s="17">
        <v>45629</v>
      </c>
      <c r="W1131" s="17">
        <v>45449</v>
      </c>
      <c r="X1131" s="17">
        <v>45643</v>
      </c>
      <c r="Y1131" t="s">
        <v>1178</v>
      </c>
      <c r="Z1131" t="s">
        <v>825</v>
      </c>
      <c r="AA1131" t="s">
        <v>1179</v>
      </c>
      <c r="AC1131" s="16">
        <v>1</v>
      </c>
      <c r="AD1131" t="s">
        <v>795</v>
      </c>
      <c r="AE1131" t="s">
        <v>961</v>
      </c>
      <c r="AF1131" t="s">
        <v>740</v>
      </c>
      <c r="AG1131" t="s">
        <v>1036</v>
      </c>
      <c r="AJ1131" t="s">
        <v>963</v>
      </c>
      <c r="AK1131" t="s">
        <v>964</v>
      </c>
      <c r="AL1131" t="s">
        <v>1340</v>
      </c>
      <c r="AM1131" t="s">
        <v>531</v>
      </c>
      <c r="AP1131" t="s">
        <v>966</v>
      </c>
      <c r="AQ1131" t="s">
        <v>967</v>
      </c>
      <c r="AR1131" t="s">
        <v>968</v>
      </c>
      <c r="AS1131" t="s">
        <v>969</v>
      </c>
      <c r="AT1131" t="s">
        <v>970</v>
      </c>
      <c r="AU1131" t="s">
        <v>4790</v>
      </c>
    </row>
    <row r="1132" spans="2:47" ht="11" outlineLevel="1" x14ac:dyDescent="0.15">
      <c r="B1132" t="s">
        <v>4791</v>
      </c>
      <c r="C1132" t="s">
        <v>1649</v>
      </c>
      <c r="D1132" t="s">
        <v>231</v>
      </c>
      <c r="E1132" t="s">
        <v>983</v>
      </c>
      <c r="F1132" t="s">
        <v>798</v>
      </c>
      <c r="G1132" t="s">
        <v>984</v>
      </c>
      <c r="H1132" t="s">
        <v>985</v>
      </c>
      <c r="I1132" t="s">
        <v>957</v>
      </c>
      <c r="J1132" t="s">
        <v>608</v>
      </c>
      <c r="K1132" t="s">
        <v>1184</v>
      </c>
      <c r="L1132" t="s">
        <v>987</v>
      </c>
      <c r="M1132" s="5">
        <v>121992</v>
      </c>
      <c r="N1132" s="5">
        <v>121992</v>
      </c>
      <c r="O1132" s="5">
        <v>121992</v>
      </c>
      <c r="P1132" s="5"/>
      <c r="Q1132" s="16">
        <v>0</v>
      </c>
      <c r="R1132" s="5"/>
      <c r="S1132" s="17">
        <v>42754</v>
      </c>
      <c r="T1132" s="17">
        <v>42754</v>
      </c>
      <c r="U1132" s="17">
        <v>42840</v>
      </c>
      <c r="V1132" s="17">
        <v>42840</v>
      </c>
      <c r="W1132" s="17">
        <v>42754</v>
      </c>
      <c r="X1132" s="17">
        <v>42754</v>
      </c>
      <c r="Y1132" t="s">
        <v>959</v>
      </c>
      <c r="Z1132" t="s">
        <v>796</v>
      </c>
      <c r="AA1132" t="s">
        <v>960</v>
      </c>
      <c r="AC1132" s="16">
        <v>1</v>
      </c>
      <c r="AD1132" t="s">
        <v>795</v>
      </c>
      <c r="AE1132" t="s">
        <v>961</v>
      </c>
      <c r="AF1132" t="s">
        <v>744</v>
      </c>
      <c r="AG1132" t="s">
        <v>1025</v>
      </c>
      <c r="AJ1132" t="s">
        <v>963</v>
      </c>
      <c r="AK1132" t="s">
        <v>964</v>
      </c>
      <c r="AL1132" t="s">
        <v>965</v>
      </c>
      <c r="AM1132" t="s">
        <v>575</v>
      </c>
      <c r="AP1132" t="s">
        <v>966</v>
      </c>
      <c r="AQ1132" t="s">
        <v>967</v>
      </c>
      <c r="AR1132" t="s">
        <v>968</v>
      </c>
      <c r="AS1132" t="s">
        <v>969</v>
      </c>
      <c r="AT1132" t="s">
        <v>970</v>
      </c>
      <c r="AU1132" t="s">
        <v>4792</v>
      </c>
    </row>
    <row r="1133" spans="2:47" ht="11" outlineLevel="1" x14ac:dyDescent="0.15">
      <c r="B1133" t="s">
        <v>4793</v>
      </c>
      <c r="C1133" t="s">
        <v>4794</v>
      </c>
      <c r="G1133" t="s">
        <v>1140</v>
      </c>
      <c r="H1133" t="s">
        <v>1141</v>
      </c>
      <c r="I1133" t="s">
        <v>957</v>
      </c>
      <c r="J1133" t="s">
        <v>644</v>
      </c>
      <c r="K1133" t="s">
        <v>1926</v>
      </c>
      <c r="L1133" t="s">
        <v>1927</v>
      </c>
      <c r="M1133" s="5">
        <v>121826</v>
      </c>
      <c r="N1133" s="5">
        <v>121826</v>
      </c>
      <c r="O1133" s="5">
        <v>121826</v>
      </c>
      <c r="P1133" s="5"/>
      <c r="Q1133" s="16">
        <v>0</v>
      </c>
      <c r="R1133" s="5"/>
      <c r="S1133" s="17">
        <v>42262</v>
      </c>
      <c r="T1133" s="17">
        <v>42262</v>
      </c>
      <c r="U1133" s="17">
        <v>42398</v>
      </c>
      <c r="V1133" s="17">
        <v>42398</v>
      </c>
      <c r="W1133" s="17">
        <v>42262</v>
      </c>
      <c r="X1133" s="17">
        <v>42262</v>
      </c>
      <c r="Y1133" t="s">
        <v>1178</v>
      </c>
      <c r="Z1133" t="s">
        <v>825</v>
      </c>
      <c r="AA1133" t="s">
        <v>1179</v>
      </c>
      <c r="AC1133" s="16">
        <v>2</v>
      </c>
      <c r="AD1133" t="s">
        <v>803</v>
      </c>
      <c r="AE1133" t="s">
        <v>974</v>
      </c>
      <c r="AF1133" t="s">
        <v>737</v>
      </c>
      <c r="AG1133" t="s">
        <v>975</v>
      </c>
      <c r="AJ1133" t="s">
        <v>963</v>
      </c>
      <c r="AK1133" t="s">
        <v>979</v>
      </c>
      <c r="AL1133" t="s">
        <v>965</v>
      </c>
      <c r="AM1133" t="s">
        <v>531</v>
      </c>
      <c r="AP1133" t="s">
        <v>966</v>
      </c>
      <c r="AQ1133" t="s">
        <v>967</v>
      </c>
      <c r="AR1133" t="s">
        <v>968</v>
      </c>
      <c r="AS1133" t="s">
        <v>969</v>
      </c>
      <c r="AT1133" t="s">
        <v>970</v>
      </c>
      <c r="AU1133" t="s">
        <v>4795</v>
      </c>
    </row>
    <row r="1134" spans="2:47" ht="11" outlineLevel="1" x14ac:dyDescent="0.15">
      <c r="B1134" t="s">
        <v>4796</v>
      </c>
      <c r="C1134" t="s">
        <v>4797</v>
      </c>
      <c r="G1134" t="s">
        <v>1140</v>
      </c>
      <c r="H1134" t="s">
        <v>1141</v>
      </c>
      <c r="I1134" t="s">
        <v>957</v>
      </c>
      <c r="J1134" t="s">
        <v>4798</v>
      </c>
      <c r="K1134" t="s">
        <v>4799</v>
      </c>
      <c r="L1134" t="s">
        <v>4798</v>
      </c>
      <c r="M1134" s="5">
        <v>121718</v>
      </c>
      <c r="N1134" s="5">
        <v>121718</v>
      </c>
      <c r="O1134" s="5">
        <v>121718</v>
      </c>
      <c r="P1134" s="5"/>
      <c r="Q1134" s="16">
        <v>0</v>
      </c>
      <c r="R1134" s="5"/>
      <c r="S1134" s="17">
        <v>42542</v>
      </c>
      <c r="T1134" s="17">
        <v>42538</v>
      </c>
      <c r="U1134" s="17">
        <v>42650</v>
      </c>
      <c r="V1134" s="17">
        <v>42650</v>
      </c>
      <c r="W1134" s="17">
        <v>42542</v>
      </c>
      <c r="X1134" s="17">
        <v>42641</v>
      </c>
      <c r="Y1134" t="s">
        <v>1178</v>
      </c>
      <c r="Z1134" t="s">
        <v>825</v>
      </c>
      <c r="AA1134" t="s">
        <v>1179</v>
      </c>
      <c r="AC1134" s="16">
        <v>2</v>
      </c>
      <c r="AD1134" t="s">
        <v>795</v>
      </c>
      <c r="AE1134" t="s">
        <v>961</v>
      </c>
      <c r="AF1134" t="s">
        <v>750</v>
      </c>
      <c r="AG1134" t="s">
        <v>1515</v>
      </c>
      <c r="AJ1134" t="s">
        <v>963</v>
      </c>
      <c r="AK1134" t="s">
        <v>1671</v>
      </c>
      <c r="AL1134" t="s">
        <v>1340</v>
      </c>
      <c r="AM1134" t="s">
        <v>531</v>
      </c>
      <c r="AP1134" t="s">
        <v>966</v>
      </c>
      <c r="AQ1134" t="s">
        <v>967</v>
      </c>
      <c r="AR1134" t="s">
        <v>968</v>
      </c>
      <c r="AS1134" t="s">
        <v>969</v>
      </c>
      <c r="AT1134" t="s">
        <v>970</v>
      </c>
      <c r="AU1134" t="s">
        <v>4800</v>
      </c>
    </row>
    <row r="1135" spans="2:47" ht="11" outlineLevel="1" x14ac:dyDescent="0.15">
      <c r="B1135" t="s">
        <v>4801</v>
      </c>
      <c r="C1135" t="s">
        <v>4802</v>
      </c>
      <c r="G1135" t="s">
        <v>1140</v>
      </c>
      <c r="H1135" t="s">
        <v>1141</v>
      </c>
      <c r="I1135" t="s">
        <v>957</v>
      </c>
      <c r="J1135" t="s">
        <v>712</v>
      </c>
      <c r="K1135" t="s">
        <v>2068</v>
      </c>
      <c r="L1135" t="s">
        <v>712</v>
      </c>
      <c r="M1135" s="5">
        <v>121378</v>
      </c>
      <c r="N1135" s="5">
        <v>121378</v>
      </c>
      <c r="O1135" s="5">
        <v>121378</v>
      </c>
      <c r="P1135" s="5"/>
      <c r="Q1135" s="16">
        <v>0</v>
      </c>
      <c r="R1135" s="5"/>
      <c r="S1135" s="17">
        <v>43942</v>
      </c>
      <c r="T1135" s="17">
        <v>43942</v>
      </c>
      <c r="U1135" s="17">
        <v>43983</v>
      </c>
      <c r="V1135" s="17">
        <v>43983</v>
      </c>
      <c r="W1135" s="17">
        <v>43942</v>
      </c>
      <c r="X1135" s="17">
        <v>43942</v>
      </c>
      <c r="Y1135" t="s">
        <v>1543</v>
      </c>
      <c r="Z1135" t="s">
        <v>826</v>
      </c>
      <c r="AA1135" t="s">
        <v>1179</v>
      </c>
      <c r="AC1135" s="16">
        <v>1</v>
      </c>
      <c r="AD1135" t="s">
        <v>795</v>
      </c>
      <c r="AE1135" t="s">
        <v>961</v>
      </c>
      <c r="AF1135" t="s">
        <v>748</v>
      </c>
      <c r="AG1135" t="s">
        <v>1057</v>
      </c>
      <c r="AH1135" t="s">
        <v>1058</v>
      </c>
      <c r="AI1135" t="s">
        <v>1059</v>
      </c>
      <c r="AJ1135" t="s">
        <v>978</v>
      </c>
      <c r="AK1135" t="s">
        <v>964</v>
      </c>
      <c r="AL1135" t="s">
        <v>965</v>
      </c>
      <c r="AM1135" t="s">
        <v>531</v>
      </c>
      <c r="AP1135" t="s">
        <v>966</v>
      </c>
      <c r="AQ1135" t="s">
        <v>967</v>
      </c>
      <c r="AR1135" t="s">
        <v>968</v>
      </c>
      <c r="AS1135" t="s">
        <v>969</v>
      </c>
      <c r="AT1135" t="s">
        <v>970</v>
      </c>
      <c r="AU1135" t="s">
        <v>4803</v>
      </c>
    </row>
    <row r="1136" spans="2:47" ht="11" outlineLevel="1" x14ac:dyDescent="0.15">
      <c r="B1136" t="s">
        <v>4804</v>
      </c>
      <c r="C1136" t="s">
        <v>4805</v>
      </c>
      <c r="D1136" t="s">
        <v>309</v>
      </c>
      <c r="E1136" t="s">
        <v>835</v>
      </c>
      <c r="F1136" t="s">
        <v>807</v>
      </c>
      <c r="G1136" t="s">
        <v>984</v>
      </c>
      <c r="H1136" t="s">
        <v>985</v>
      </c>
      <c r="I1136" t="s">
        <v>957</v>
      </c>
      <c r="J1136" t="s">
        <v>687</v>
      </c>
      <c r="K1136" t="s">
        <v>2727</v>
      </c>
      <c r="L1136" t="s">
        <v>687</v>
      </c>
      <c r="M1136" s="5">
        <v>121262.82</v>
      </c>
      <c r="N1136" s="5">
        <v>121262.82</v>
      </c>
      <c r="O1136" s="5">
        <v>121262.82</v>
      </c>
      <c r="P1136" s="5"/>
      <c r="Q1136" s="16">
        <v>0</v>
      </c>
      <c r="R1136" s="5"/>
      <c r="S1136" s="17">
        <v>45905</v>
      </c>
      <c r="T1136" s="17">
        <v>46000</v>
      </c>
      <c r="U1136" s="17">
        <v>46143</v>
      </c>
      <c r="V1136" s="17">
        <v>46143</v>
      </c>
      <c r="W1136" s="17">
        <v>45905</v>
      </c>
      <c r="X1136" s="17">
        <v>46073</v>
      </c>
      <c r="Y1136" t="s">
        <v>1178</v>
      </c>
      <c r="Z1136" t="s">
        <v>825</v>
      </c>
      <c r="AA1136" t="s">
        <v>1179</v>
      </c>
      <c r="AC1136" s="16">
        <v>2</v>
      </c>
      <c r="AD1136" t="s">
        <v>795</v>
      </c>
      <c r="AE1136" t="s">
        <v>961</v>
      </c>
      <c r="AF1136" t="s">
        <v>740</v>
      </c>
      <c r="AG1136" t="s">
        <v>1036</v>
      </c>
      <c r="AJ1136" t="s">
        <v>963</v>
      </c>
      <c r="AK1136" t="s">
        <v>964</v>
      </c>
      <c r="AL1136" t="s">
        <v>965</v>
      </c>
      <c r="AM1136" t="s">
        <v>531</v>
      </c>
      <c r="AP1136" t="s">
        <v>966</v>
      </c>
      <c r="AQ1136" t="s">
        <v>967</v>
      </c>
      <c r="AR1136" t="s">
        <v>968</v>
      </c>
      <c r="AS1136" t="s">
        <v>969</v>
      </c>
      <c r="AT1136" t="s">
        <v>970</v>
      </c>
      <c r="AU1136" t="s">
        <v>4806</v>
      </c>
    </row>
    <row r="1137" spans="2:47" ht="11" outlineLevel="1" x14ac:dyDescent="0.15">
      <c r="B1137" t="s">
        <v>4807</v>
      </c>
      <c r="C1137" t="s">
        <v>4808</v>
      </c>
      <c r="G1137" t="s">
        <v>1140</v>
      </c>
      <c r="H1137" t="s">
        <v>1141</v>
      </c>
      <c r="I1137" t="s">
        <v>957</v>
      </c>
      <c r="J1137" t="s">
        <v>603</v>
      </c>
      <c r="K1137" t="s">
        <v>1299</v>
      </c>
      <c r="L1137" t="s">
        <v>603</v>
      </c>
      <c r="M1137" s="5">
        <v>121122</v>
      </c>
      <c r="N1137" s="5">
        <v>121122</v>
      </c>
      <c r="O1137" s="5">
        <v>121122</v>
      </c>
      <c r="P1137" s="5"/>
      <c r="Q1137" s="16">
        <v>0</v>
      </c>
      <c r="R1137" s="5"/>
      <c r="S1137" s="17">
        <v>42429</v>
      </c>
      <c r="T1137" s="17">
        <v>42429</v>
      </c>
      <c r="U1137" s="17">
        <v>42459</v>
      </c>
      <c r="V1137" s="17">
        <v>42459</v>
      </c>
      <c r="W1137" s="17">
        <v>42429</v>
      </c>
      <c r="X1137" s="17">
        <v>42467</v>
      </c>
      <c r="Y1137" t="s">
        <v>984</v>
      </c>
      <c r="Z1137" t="s">
        <v>804</v>
      </c>
      <c r="AA1137" t="s">
        <v>1000</v>
      </c>
      <c r="AC1137" s="16">
        <v>1</v>
      </c>
      <c r="AD1137" t="s">
        <v>795</v>
      </c>
      <c r="AE1137" t="s">
        <v>961</v>
      </c>
      <c r="AF1137" t="s">
        <v>739</v>
      </c>
      <c r="AG1137" t="s">
        <v>993</v>
      </c>
      <c r="AJ1137" t="s">
        <v>963</v>
      </c>
      <c r="AK1137" t="s">
        <v>996</v>
      </c>
      <c r="AL1137" t="s">
        <v>965</v>
      </c>
      <c r="AM1137" t="s">
        <v>456</v>
      </c>
      <c r="AP1137" t="s">
        <v>966</v>
      </c>
      <c r="AQ1137" t="s">
        <v>967</v>
      </c>
      <c r="AR1137" t="s">
        <v>968</v>
      </c>
      <c r="AS1137" t="s">
        <v>969</v>
      </c>
      <c r="AT1137" t="s">
        <v>970</v>
      </c>
      <c r="AU1137" t="s">
        <v>4809</v>
      </c>
    </row>
    <row r="1138" spans="2:47" ht="11" outlineLevel="1" x14ac:dyDescent="0.15">
      <c r="B1138" t="s">
        <v>4810</v>
      </c>
      <c r="C1138" t="s">
        <v>1481</v>
      </c>
      <c r="D1138" t="s">
        <v>234</v>
      </c>
      <c r="E1138" t="s">
        <v>983</v>
      </c>
      <c r="F1138" t="s">
        <v>798</v>
      </c>
      <c r="G1138" t="s">
        <v>984</v>
      </c>
      <c r="H1138" t="s">
        <v>985</v>
      </c>
      <c r="I1138" t="s">
        <v>957</v>
      </c>
      <c r="J1138" t="s">
        <v>608</v>
      </c>
      <c r="K1138" t="s">
        <v>1184</v>
      </c>
      <c r="L1138" t="s">
        <v>987</v>
      </c>
      <c r="M1138" s="5">
        <v>120919</v>
      </c>
      <c r="N1138" s="5">
        <v>120919</v>
      </c>
      <c r="O1138" s="5">
        <v>120919</v>
      </c>
      <c r="P1138" s="5"/>
      <c r="Q1138" s="16">
        <v>0</v>
      </c>
      <c r="R1138" s="5"/>
      <c r="S1138" s="17">
        <v>42158</v>
      </c>
      <c r="T1138" s="17">
        <v>42157</v>
      </c>
      <c r="U1138" s="17">
        <v>42216</v>
      </c>
      <c r="V1138" s="17">
        <v>42216</v>
      </c>
      <c r="W1138" s="17">
        <v>42158</v>
      </c>
      <c r="X1138" s="17">
        <v>42208</v>
      </c>
      <c r="Y1138" t="s">
        <v>959</v>
      </c>
      <c r="Z1138" t="s">
        <v>796</v>
      </c>
      <c r="AA1138" t="s">
        <v>960</v>
      </c>
      <c r="AC1138" s="16">
        <v>2</v>
      </c>
      <c r="AD1138" t="s">
        <v>795</v>
      </c>
      <c r="AE1138" t="s">
        <v>961</v>
      </c>
      <c r="AF1138" t="s">
        <v>744</v>
      </c>
      <c r="AG1138" t="s">
        <v>1025</v>
      </c>
      <c r="AJ1138" t="s">
        <v>963</v>
      </c>
      <c r="AK1138" t="s">
        <v>964</v>
      </c>
      <c r="AL1138" t="s">
        <v>965</v>
      </c>
      <c r="AM1138" t="s">
        <v>575</v>
      </c>
      <c r="AP1138" t="s">
        <v>966</v>
      </c>
      <c r="AQ1138" t="s">
        <v>967</v>
      </c>
      <c r="AR1138" t="s">
        <v>968</v>
      </c>
      <c r="AS1138" t="s">
        <v>969</v>
      </c>
      <c r="AT1138" t="s">
        <v>970</v>
      </c>
      <c r="AU1138" t="s">
        <v>4811</v>
      </c>
    </row>
    <row r="1139" spans="2:47" ht="11" outlineLevel="1" x14ac:dyDescent="0.15">
      <c r="B1139" t="s">
        <v>4812</v>
      </c>
      <c r="C1139" t="s">
        <v>4813</v>
      </c>
      <c r="G1139" t="s">
        <v>1140</v>
      </c>
      <c r="H1139" t="s">
        <v>1141</v>
      </c>
      <c r="I1139" t="s">
        <v>957</v>
      </c>
      <c r="J1139" t="s">
        <v>3126</v>
      </c>
      <c r="K1139" t="s">
        <v>3127</v>
      </c>
      <c r="L1139" t="s">
        <v>3128</v>
      </c>
      <c r="M1139" s="5">
        <v>120842</v>
      </c>
      <c r="N1139" s="5">
        <v>120842</v>
      </c>
      <c r="O1139" s="5">
        <v>120842</v>
      </c>
      <c r="P1139" s="5"/>
      <c r="Q1139" s="16">
        <v>0</v>
      </c>
      <c r="R1139" s="5"/>
      <c r="S1139" s="17">
        <v>45167</v>
      </c>
      <c r="T1139" s="17">
        <v>45167</v>
      </c>
      <c r="U1139" s="17">
        <v>45898</v>
      </c>
      <c r="V1139" s="17">
        <v>45898</v>
      </c>
      <c r="W1139" s="17">
        <v>45167</v>
      </c>
      <c r="X1139" s="17">
        <v>45194</v>
      </c>
      <c r="Y1139" t="s">
        <v>1140</v>
      </c>
      <c r="Z1139" t="s">
        <v>827</v>
      </c>
      <c r="AA1139" t="s">
        <v>1000</v>
      </c>
      <c r="AC1139" s="16">
        <v>1</v>
      </c>
      <c r="AD1139" t="s">
        <v>795</v>
      </c>
      <c r="AE1139" t="s">
        <v>961</v>
      </c>
      <c r="AF1139" t="s">
        <v>748</v>
      </c>
      <c r="AG1139" t="s">
        <v>1057</v>
      </c>
      <c r="AJ1139" t="s">
        <v>963</v>
      </c>
      <c r="AK1139" t="s">
        <v>964</v>
      </c>
      <c r="AL1139" t="s">
        <v>1340</v>
      </c>
      <c r="AM1139" t="s">
        <v>531</v>
      </c>
      <c r="AP1139" t="s">
        <v>966</v>
      </c>
      <c r="AQ1139" t="s">
        <v>967</v>
      </c>
      <c r="AR1139" t="s">
        <v>968</v>
      </c>
      <c r="AS1139" t="s">
        <v>969</v>
      </c>
      <c r="AT1139" t="s">
        <v>970</v>
      </c>
      <c r="AU1139" t="s">
        <v>4814</v>
      </c>
    </row>
    <row r="1140" spans="2:47" ht="11" outlineLevel="1" x14ac:dyDescent="0.15">
      <c r="B1140" t="s">
        <v>4815</v>
      </c>
      <c r="C1140" t="s">
        <v>4816</v>
      </c>
      <c r="G1140" t="s">
        <v>1140</v>
      </c>
      <c r="H1140" t="s">
        <v>1141</v>
      </c>
      <c r="I1140" t="s">
        <v>957</v>
      </c>
      <c r="J1140" t="s">
        <v>3078</v>
      </c>
      <c r="K1140" t="s">
        <v>3079</v>
      </c>
      <c r="L1140" t="s">
        <v>3078</v>
      </c>
      <c r="M1140" s="5">
        <v>120500</v>
      </c>
      <c r="N1140" s="5">
        <v>120500</v>
      </c>
      <c r="O1140" s="5">
        <v>120500</v>
      </c>
      <c r="P1140" s="5"/>
      <c r="Q1140" s="16">
        <v>0</v>
      </c>
      <c r="R1140" s="5"/>
      <c r="S1140" s="17">
        <v>42263</v>
      </c>
      <c r="T1140" s="17">
        <v>42263</v>
      </c>
      <c r="U1140" s="17">
        <v>42293</v>
      </c>
      <c r="V1140" s="17">
        <v>42293</v>
      </c>
      <c r="W1140" s="17">
        <v>42263</v>
      </c>
      <c r="X1140" s="17">
        <v>42263</v>
      </c>
      <c r="Y1140" t="s">
        <v>984</v>
      </c>
      <c r="Z1140" t="s">
        <v>804</v>
      </c>
      <c r="AA1140" t="s">
        <v>1000</v>
      </c>
      <c r="AC1140" s="16">
        <v>1</v>
      </c>
      <c r="AD1140" t="s">
        <v>887</v>
      </c>
      <c r="AE1140" t="s">
        <v>2030</v>
      </c>
      <c r="AF1140" t="s">
        <v>750</v>
      </c>
      <c r="AG1140" t="s">
        <v>1515</v>
      </c>
      <c r="AJ1140" t="s">
        <v>963</v>
      </c>
      <c r="AK1140" t="s">
        <v>1516</v>
      </c>
      <c r="AL1140" t="s">
        <v>1340</v>
      </c>
      <c r="AM1140" t="s">
        <v>531</v>
      </c>
      <c r="AP1140" t="s">
        <v>966</v>
      </c>
      <c r="AQ1140" t="s">
        <v>967</v>
      </c>
      <c r="AR1140" t="s">
        <v>968</v>
      </c>
      <c r="AS1140" t="s">
        <v>969</v>
      </c>
      <c r="AT1140" t="s">
        <v>970</v>
      </c>
      <c r="AU1140" t="s">
        <v>4817</v>
      </c>
    </row>
    <row r="1141" spans="2:47" ht="11" outlineLevel="1" x14ac:dyDescent="0.15">
      <c r="B1141" t="s">
        <v>4818</v>
      </c>
      <c r="C1141" t="s">
        <v>1337</v>
      </c>
      <c r="D1141" t="s">
        <v>231</v>
      </c>
      <c r="E1141" t="s">
        <v>983</v>
      </c>
      <c r="F1141" t="s">
        <v>798</v>
      </c>
      <c r="G1141" t="s">
        <v>984</v>
      </c>
      <c r="H1141" t="s">
        <v>985</v>
      </c>
      <c r="I1141" t="s">
        <v>957</v>
      </c>
      <c r="J1141" t="s">
        <v>608</v>
      </c>
      <c r="K1141" t="s">
        <v>1184</v>
      </c>
      <c r="L1141" t="s">
        <v>987</v>
      </c>
      <c r="M1141" s="5">
        <v>120290</v>
      </c>
      <c r="N1141" s="5">
        <v>120290</v>
      </c>
      <c r="O1141" s="5">
        <v>120290</v>
      </c>
      <c r="P1141" s="5"/>
      <c r="Q1141" s="16">
        <v>0</v>
      </c>
      <c r="R1141" s="5"/>
      <c r="S1141" s="17">
        <v>42767</v>
      </c>
      <c r="T1141" s="17">
        <v>42766</v>
      </c>
      <c r="U1141" s="17">
        <v>42840</v>
      </c>
      <c r="V1141" s="17">
        <v>42840</v>
      </c>
      <c r="W1141" s="17">
        <v>42767</v>
      </c>
      <c r="X1141" s="17">
        <v>42767</v>
      </c>
      <c r="Y1141" t="s">
        <v>959</v>
      </c>
      <c r="Z1141" t="s">
        <v>796</v>
      </c>
      <c r="AA1141" t="s">
        <v>960</v>
      </c>
      <c r="AC1141" s="16">
        <v>1</v>
      </c>
      <c r="AD1141" t="s">
        <v>795</v>
      </c>
      <c r="AE1141" t="s">
        <v>961</v>
      </c>
      <c r="AF1141" t="s">
        <v>744</v>
      </c>
      <c r="AG1141" t="s">
        <v>1025</v>
      </c>
      <c r="AJ1141" t="s">
        <v>963</v>
      </c>
      <c r="AK1141" t="s">
        <v>964</v>
      </c>
      <c r="AL1141" t="s">
        <v>965</v>
      </c>
      <c r="AM1141" t="s">
        <v>575</v>
      </c>
      <c r="AP1141" t="s">
        <v>966</v>
      </c>
      <c r="AQ1141" t="s">
        <v>967</v>
      </c>
      <c r="AR1141" t="s">
        <v>968</v>
      </c>
      <c r="AS1141" t="s">
        <v>969</v>
      </c>
      <c r="AT1141" t="s">
        <v>970</v>
      </c>
      <c r="AU1141" t="s">
        <v>4819</v>
      </c>
    </row>
    <row r="1142" spans="2:47" ht="11" outlineLevel="1" x14ac:dyDescent="0.15">
      <c r="B1142" t="s">
        <v>4820</v>
      </c>
      <c r="C1142" t="s">
        <v>4821</v>
      </c>
      <c r="G1142" t="s">
        <v>1140</v>
      </c>
      <c r="H1142" t="s">
        <v>1141</v>
      </c>
      <c r="I1142" t="s">
        <v>957</v>
      </c>
      <c r="J1142" t="s">
        <v>4822</v>
      </c>
      <c r="K1142" t="s">
        <v>4823</v>
      </c>
      <c r="L1142" t="s">
        <v>4822</v>
      </c>
      <c r="M1142" s="5">
        <v>119998</v>
      </c>
      <c r="N1142" s="5">
        <v>119998</v>
      </c>
      <c r="O1142" s="5">
        <v>119998</v>
      </c>
      <c r="P1142" s="5"/>
      <c r="Q1142" s="16">
        <v>0</v>
      </c>
      <c r="R1142" s="5"/>
      <c r="S1142" s="17">
        <v>43707</v>
      </c>
      <c r="T1142" s="17">
        <v>43707</v>
      </c>
      <c r="U1142" s="17">
        <v>43767</v>
      </c>
      <c r="V1142" s="17">
        <v>43767</v>
      </c>
      <c r="W1142" s="17">
        <v>43707</v>
      </c>
      <c r="X1142" s="17">
        <v>43707</v>
      </c>
      <c r="Y1142" t="s">
        <v>1178</v>
      </c>
      <c r="Z1142" t="s">
        <v>825</v>
      </c>
      <c r="AA1142" t="s">
        <v>1179</v>
      </c>
      <c r="AC1142" s="16">
        <v>3</v>
      </c>
      <c r="AD1142" t="s">
        <v>795</v>
      </c>
      <c r="AE1142" t="s">
        <v>961</v>
      </c>
      <c r="AF1142" t="s">
        <v>740</v>
      </c>
      <c r="AG1142" t="s">
        <v>1036</v>
      </c>
      <c r="AH1142" t="s">
        <v>1202</v>
      </c>
      <c r="AI1142" t="s">
        <v>1203</v>
      </c>
      <c r="AJ1142" t="s">
        <v>978</v>
      </c>
      <c r="AK1142" t="s">
        <v>964</v>
      </c>
      <c r="AL1142" t="s">
        <v>1340</v>
      </c>
      <c r="AM1142" t="s">
        <v>531</v>
      </c>
      <c r="AP1142" t="s">
        <v>966</v>
      </c>
      <c r="AQ1142" t="s">
        <v>967</v>
      </c>
      <c r="AR1142" t="s">
        <v>968</v>
      </c>
      <c r="AS1142" t="s">
        <v>969</v>
      </c>
      <c r="AT1142" t="s">
        <v>970</v>
      </c>
      <c r="AU1142" t="s">
        <v>4824</v>
      </c>
    </row>
    <row r="1143" spans="2:47" ht="11" outlineLevel="1" x14ac:dyDescent="0.15">
      <c r="B1143" t="s">
        <v>4825</v>
      </c>
      <c r="C1143" t="s">
        <v>4826</v>
      </c>
      <c r="G1143" t="s">
        <v>1140</v>
      </c>
      <c r="H1143" t="s">
        <v>1141</v>
      </c>
      <c r="I1143" t="s">
        <v>957</v>
      </c>
      <c r="J1143" t="s">
        <v>2391</v>
      </c>
      <c r="K1143" t="s">
        <v>2392</v>
      </c>
      <c r="L1143" t="s">
        <v>2393</v>
      </c>
      <c r="M1143" s="5">
        <v>119958</v>
      </c>
      <c r="N1143" s="5">
        <v>119958</v>
      </c>
      <c r="O1143" s="5">
        <v>119958</v>
      </c>
      <c r="P1143" s="5"/>
      <c r="Q1143" s="16">
        <v>0</v>
      </c>
      <c r="R1143" s="5"/>
      <c r="S1143" s="17">
        <v>44978</v>
      </c>
      <c r="T1143" s="17">
        <v>44978</v>
      </c>
      <c r="U1143" s="17">
        <v>45091</v>
      </c>
      <c r="V1143" s="17">
        <v>45091</v>
      </c>
      <c r="W1143" s="17">
        <v>44978</v>
      </c>
      <c r="X1143" s="17">
        <v>44978</v>
      </c>
      <c r="Y1143" t="s">
        <v>984</v>
      </c>
      <c r="Z1143" t="s">
        <v>804</v>
      </c>
      <c r="AA1143" t="s">
        <v>1000</v>
      </c>
      <c r="AC1143" s="16">
        <v>1</v>
      </c>
      <c r="AD1143" t="s">
        <v>795</v>
      </c>
      <c r="AE1143" t="s">
        <v>961</v>
      </c>
      <c r="AF1143" t="s">
        <v>748</v>
      </c>
      <c r="AG1143" t="s">
        <v>1057</v>
      </c>
      <c r="AH1143" t="s">
        <v>1058</v>
      </c>
      <c r="AI1143" t="s">
        <v>1059</v>
      </c>
      <c r="AJ1143" t="s">
        <v>978</v>
      </c>
      <c r="AK1143" t="s">
        <v>964</v>
      </c>
      <c r="AL1143" t="s">
        <v>965</v>
      </c>
      <c r="AM1143" t="s">
        <v>531</v>
      </c>
      <c r="AP1143" t="s">
        <v>966</v>
      </c>
      <c r="AQ1143" t="s">
        <v>967</v>
      </c>
      <c r="AR1143" t="s">
        <v>968</v>
      </c>
      <c r="AS1143" t="s">
        <v>969</v>
      </c>
      <c r="AT1143" t="s">
        <v>970</v>
      </c>
      <c r="AU1143" t="s">
        <v>4827</v>
      </c>
    </row>
    <row r="1144" spans="2:47" ht="11" outlineLevel="1" x14ac:dyDescent="0.15">
      <c r="B1144" t="s">
        <v>4828</v>
      </c>
      <c r="C1144" t="s">
        <v>1383</v>
      </c>
      <c r="D1144" t="s">
        <v>4131</v>
      </c>
      <c r="E1144" t="s">
        <v>983</v>
      </c>
      <c r="F1144" t="s">
        <v>798</v>
      </c>
      <c r="G1144" t="s">
        <v>984</v>
      </c>
      <c r="H1144" t="s">
        <v>985</v>
      </c>
      <c r="I1144" t="s">
        <v>957</v>
      </c>
      <c r="J1144" t="s">
        <v>4132</v>
      </c>
      <c r="K1144" t="s">
        <v>4133</v>
      </c>
      <c r="L1144" t="s">
        <v>4132</v>
      </c>
      <c r="M1144" s="5">
        <v>119110.15</v>
      </c>
      <c r="N1144" s="5">
        <v>119110.15</v>
      </c>
      <c r="O1144" s="5">
        <v>119110.15</v>
      </c>
      <c r="P1144" s="5"/>
      <c r="Q1144" s="16">
        <v>0</v>
      </c>
      <c r="R1144" s="5"/>
      <c r="S1144" s="17">
        <v>42662</v>
      </c>
      <c r="T1144" s="17">
        <v>42660</v>
      </c>
      <c r="U1144" s="17">
        <v>42724</v>
      </c>
      <c r="V1144" s="17">
        <v>42724</v>
      </c>
      <c r="W1144" s="17">
        <v>42662</v>
      </c>
      <c r="X1144" s="17">
        <v>42740</v>
      </c>
      <c r="Y1144" t="s">
        <v>1178</v>
      </c>
      <c r="Z1144" t="s">
        <v>825</v>
      </c>
      <c r="AA1144" t="s">
        <v>1179</v>
      </c>
      <c r="AC1144" s="16">
        <v>1</v>
      </c>
      <c r="AD1144" t="s">
        <v>795</v>
      </c>
      <c r="AE1144" t="s">
        <v>961</v>
      </c>
      <c r="AF1144" t="s">
        <v>740</v>
      </c>
      <c r="AG1144" t="s">
        <v>1036</v>
      </c>
      <c r="AJ1144" t="s">
        <v>963</v>
      </c>
      <c r="AK1144" t="s">
        <v>964</v>
      </c>
      <c r="AL1144" t="s">
        <v>1340</v>
      </c>
      <c r="AM1144" t="s">
        <v>456</v>
      </c>
      <c r="AP1144" t="s">
        <v>966</v>
      </c>
      <c r="AQ1144" t="s">
        <v>967</v>
      </c>
      <c r="AR1144" t="s">
        <v>968</v>
      </c>
      <c r="AS1144" t="s">
        <v>969</v>
      </c>
      <c r="AT1144" t="s">
        <v>970</v>
      </c>
      <c r="AU1144" t="s">
        <v>4829</v>
      </c>
    </row>
    <row r="1145" spans="2:47" ht="11" outlineLevel="1" x14ac:dyDescent="0.15">
      <c r="B1145" t="s">
        <v>4830</v>
      </c>
      <c r="C1145" t="s">
        <v>4831</v>
      </c>
      <c r="G1145" t="s">
        <v>1140</v>
      </c>
      <c r="H1145" t="s">
        <v>1141</v>
      </c>
      <c r="I1145" t="s">
        <v>957</v>
      </c>
      <c r="J1145" t="s">
        <v>3627</v>
      </c>
      <c r="K1145" t="s">
        <v>3628</v>
      </c>
      <c r="L1145" t="s">
        <v>3627</v>
      </c>
      <c r="M1145" s="5">
        <v>119012.85</v>
      </c>
      <c r="N1145" s="5">
        <v>119012.85</v>
      </c>
      <c r="O1145" s="5">
        <v>119012.85</v>
      </c>
      <c r="P1145" s="5"/>
      <c r="Q1145" s="16">
        <v>0</v>
      </c>
      <c r="R1145" s="5"/>
      <c r="S1145" s="17">
        <v>42642</v>
      </c>
      <c r="T1145" s="17">
        <v>42642</v>
      </c>
      <c r="U1145" s="17">
        <v>42824</v>
      </c>
      <c r="V1145" s="17">
        <v>42824</v>
      </c>
      <c r="W1145" s="17">
        <v>42642</v>
      </c>
      <c r="X1145" s="17">
        <v>42642</v>
      </c>
      <c r="Y1145" t="s">
        <v>1178</v>
      </c>
      <c r="Z1145" t="s">
        <v>825</v>
      </c>
      <c r="AA1145" t="s">
        <v>1179</v>
      </c>
      <c r="AC1145" s="16">
        <v>4</v>
      </c>
      <c r="AD1145" t="s">
        <v>803</v>
      </c>
      <c r="AE1145" t="s">
        <v>974</v>
      </c>
      <c r="AF1145" t="s">
        <v>737</v>
      </c>
      <c r="AG1145" t="s">
        <v>975</v>
      </c>
      <c r="AJ1145" t="s">
        <v>963</v>
      </c>
      <c r="AK1145" t="s">
        <v>979</v>
      </c>
      <c r="AL1145" t="s">
        <v>965</v>
      </c>
      <c r="AM1145" t="s">
        <v>531</v>
      </c>
      <c r="AP1145" t="s">
        <v>966</v>
      </c>
      <c r="AQ1145" t="s">
        <v>967</v>
      </c>
      <c r="AR1145" t="s">
        <v>968</v>
      </c>
      <c r="AS1145" t="s">
        <v>969</v>
      </c>
      <c r="AT1145" t="s">
        <v>970</v>
      </c>
      <c r="AU1145" t="s">
        <v>4832</v>
      </c>
    </row>
    <row r="1146" spans="2:47" ht="11" outlineLevel="1" x14ac:dyDescent="0.15">
      <c r="B1146" t="s">
        <v>4833</v>
      </c>
      <c r="C1146" t="s">
        <v>4834</v>
      </c>
      <c r="G1146" t="s">
        <v>1140</v>
      </c>
      <c r="H1146" t="s">
        <v>1141</v>
      </c>
      <c r="I1146" t="s">
        <v>957</v>
      </c>
      <c r="J1146" t="s">
        <v>4835</v>
      </c>
      <c r="K1146" t="s">
        <v>4836</v>
      </c>
      <c r="L1146" t="s">
        <v>4835</v>
      </c>
      <c r="M1146" s="5">
        <v>119000</v>
      </c>
      <c r="N1146" s="5">
        <v>119000</v>
      </c>
      <c r="O1146" s="5">
        <v>119000</v>
      </c>
      <c r="P1146" s="5">
        <v>119000</v>
      </c>
      <c r="Q1146" s="16">
        <v>0</v>
      </c>
      <c r="R1146" s="5"/>
      <c r="S1146" s="17">
        <v>45084</v>
      </c>
      <c r="T1146" s="17">
        <v>45084</v>
      </c>
      <c r="U1146" s="17">
        <v>45234</v>
      </c>
      <c r="V1146" s="17">
        <v>45234</v>
      </c>
      <c r="W1146" s="17">
        <v>45084</v>
      </c>
      <c r="X1146" s="17">
        <v>45084</v>
      </c>
      <c r="Y1146" t="s">
        <v>1178</v>
      </c>
      <c r="Z1146" t="s">
        <v>825</v>
      </c>
      <c r="AA1146" t="s">
        <v>1179</v>
      </c>
      <c r="AC1146" s="16">
        <v>3</v>
      </c>
      <c r="AD1146" t="s">
        <v>803</v>
      </c>
      <c r="AE1146" t="s">
        <v>974</v>
      </c>
      <c r="AF1146" t="s">
        <v>738</v>
      </c>
      <c r="AG1146" t="s">
        <v>988</v>
      </c>
      <c r="AH1146" t="s">
        <v>1202</v>
      </c>
      <c r="AI1146" t="s">
        <v>1203</v>
      </c>
      <c r="AJ1146" t="s">
        <v>978</v>
      </c>
      <c r="AK1146" t="s">
        <v>1928</v>
      </c>
      <c r="AL1146" t="s">
        <v>1340</v>
      </c>
      <c r="AM1146" t="s">
        <v>531</v>
      </c>
      <c r="AP1146" t="s">
        <v>966</v>
      </c>
      <c r="AQ1146" t="s">
        <v>967</v>
      </c>
      <c r="AR1146" t="s">
        <v>968</v>
      </c>
      <c r="AS1146" t="s">
        <v>969</v>
      </c>
      <c r="AT1146" t="s">
        <v>970</v>
      </c>
      <c r="AU1146" t="s">
        <v>4837</v>
      </c>
    </row>
    <row r="1147" spans="2:47" ht="11" outlineLevel="1" x14ac:dyDescent="0.15">
      <c r="B1147" t="s">
        <v>4838</v>
      </c>
      <c r="C1147" t="s">
        <v>4839</v>
      </c>
      <c r="G1147" t="s">
        <v>955</v>
      </c>
      <c r="H1147" t="s">
        <v>956</v>
      </c>
      <c r="I1147" t="s">
        <v>957</v>
      </c>
      <c r="J1147" t="s">
        <v>3738</v>
      </c>
      <c r="K1147" t="s">
        <v>3739</v>
      </c>
      <c r="L1147" t="s">
        <v>3738</v>
      </c>
      <c r="M1147" s="5">
        <v>118850</v>
      </c>
      <c r="N1147" s="5">
        <v>118850</v>
      </c>
      <c r="O1147" s="5">
        <v>118850</v>
      </c>
      <c r="P1147" s="5"/>
      <c r="Q1147" s="16">
        <v>0</v>
      </c>
      <c r="R1147" s="5"/>
      <c r="S1147" s="17">
        <v>44057</v>
      </c>
      <c r="T1147" s="17">
        <v>44035</v>
      </c>
      <c r="U1147" s="17">
        <v>44286</v>
      </c>
      <c r="V1147" s="17">
        <v>44286</v>
      </c>
      <c r="W1147" s="17">
        <v>44057</v>
      </c>
      <c r="X1147" s="17">
        <v>44097</v>
      </c>
      <c r="Y1147" t="s">
        <v>959</v>
      </c>
      <c r="Z1147" t="s">
        <v>796</v>
      </c>
      <c r="AA1147" t="s">
        <v>1030</v>
      </c>
      <c r="AC1147" s="16">
        <v>5</v>
      </c>
      <c r="AD1147" t="s">
        <v>803</v>
      </c>
      <c r="AE1147" t="s">
        <v>974</v>
      </c>
      <c r="AF1147" t="s">
        <v>737</v>
      </c>
      <c r="AG1147" t="s">
        <v>975</v>
      </c>
      <c r="AH1147" t="s">
        <v>1202</v>
      </c>
      <c r="AI1147" t="s">
        <v>1203</v>
      </c>
      <c r="AJ1147" t="s">
        <v>978</v>
      </c>
      <c r="AK1147" t="s">
        <v>979</v>
      </c>
      <c r="AL1147" t="s">
        <v>1340</v>
      </c>
      <c r="AM1147" t="s">
        <v>531</v>
      </c>
      <c r="AP1147" t="s">
        <v>966</v>
      </c>
      <c r="AQ1147" t="s">
        <v>967</v>
      </c>
      <c r="AR1147" t="s">
        <v>968</v>
      </c>
      <c r="AS1147" t="s">
        <v>969</v>
      </c>
      <c r="AT1147" t="s">
        <v>970</v>
      </c>
      <c r="AU1147" t="s">
        <v>4840</v>
      </c>
    </row>
    <row r="1148" spans="2:47" ht="11" outlineLevel="1" x14ac:dyDescent="0.15">
      <c r="B1148" t="s">
        <v>4841</v>
      </c>
      <c r="C1148" t="s">
        <v>4842</v>
      </c>
      <c r="D1148" t="s">
        <v>4538</v>
      </c>
      <c r="E1148" t="s">
        <v>1599</v>
      </c>
      <c r="F1148" t="s">
        <v>807</v>
      </c>
      <c r="G1148" t="s">
        <v>984</v>
      </c>
      <c r="H1148" t="s">
        <v>985</v>
      </c>
      <c r="I1148" t="s">
        <v>957</v>
      </c>
      <c r="J1148" t="s">
        <v>4219</v>
      </c>
      <c r="K1148" t="s">
        <v>4220</v>
      </c>
      <c r="L1148" t="s">
        <v>4219</v>
      </c>
      <c r="M1148" s="5">
        <v>118800</v>
      </c>
      <c r="N1148" s="5">
        <v>118800</v>
      </c>
      <c r="O1148" s="5">
        <v>118800</v>
      </c>
      <c r="P1148" s="5"/>
      <c r="Q1148" s="16">
        <v>0</v>
      </c>
      <c r="R1148" s="5"/>
      <c r="S1148" s="17">
        <v>44830</v>
      </c>
      <c r="T1148" s="17">
        <v>44830</v>
      </c>
      <c r="U1148" s="17">
        <v>45010</v>
      </c>
      <c r="V1148" s="17">
        <v>45010</v>
      </c>
      <c r="W1148" s="17">
        <v>44830</v>
      </c>
      <c r="X1148" s="17">
        <v>44830</v>
      </c>
      <c r="Y1148" t="s">
        <v>959</v>
      </c>
      <c r="Z1148" t="s">
        <v>796</v>
      </c>
      <c r="AA1148" t="s">
        <v>1023</v>
      </c>
      <c r="AB1148" t="s">
        <v>1289</v>
      </c>
      <c r="AC1148" s="16">
        <v>1</v>
      </c>
      <c r="AD1148" t="s">
        <v>803</v>
      </c>
      <c r="AE1148" t="s">
        <v>974</v>
      </c>
      <c r="AF1148" t="s">
        <v>737</v>
      </c>
      <c r="AG1148" t="s">
        <v>975</v>
      </c>
      <c r="AH1148" t="s">
        <v>1202</v>
      </c>
      <c r="AI1148" t="s">
        <v>1203</v>
      </c>
      <c r="AJ1148" t="s">
        <v>978</v>
      </c>
      <c r="AK1148" t="s">
        <v>979</v>
      </c>
      <c r="AL1148" t="s">
        <v>965</v>
      </c>
      <c r="AM1148" t="s">
        <v>531</v>
      </c>
      <c r="AP1148" t="s">
        <v>966</v>
      </c>
      <c r="AQ1148" t="s">
        <v>967</v>
      </c>
      <c r="AR1148" t="s">
        <v>968</v>
      </c>
      <c r="AS1148" t="s">
        <v>969</v>
      </c>
      <c r="AT1148" t="s">
        <v>970</v>
      </c>
      <c r="AU1148" t="s">
        <v>4843</v>
      </c>
    </row>
    <row r="1149" spans="2:47" ht="11" outlineLevel="1" x14ac:dyDescent="0.15">
      <c r="B1149" t="s">
        <v>4844</v>
      </c>
      <c r="C1149" t="s">
        <v>4845</v>
      </c>
      <c r="D1149" t="s">
        <v>379</v>
      </c>
      <c r="E1149" t="s">
        <v>983</v>
      </c>
      <c r="F1149" t="s">
        <v>807</v>
      </c>
      <c r="G1149" t="s">
        <v>984</v>
      </c>
      <c r="H1149" t="s">
        <v>985</v>
      </c>
      <c r="I1149" t="s">
        <v>957</v>
      </c>
      <c r="J1149" t="s">
        <v>713</v>
      </c>
      <c r="K1149" t="s">
        <v>3086</v>
      </c>
      <c r="L1149" t="s">
        <v>713</v>
      </c>
      <c r="M1149" s="5">
        <v>118169.82</v>
      </c>
      <c r="N1149" s="5">
        <v>118169.82</v>
      </c>
      <c r="O1149" s="5">
        <v>118169.82</v>
      </c>
      <c r="P1149" s="5"/>
      <c r="Q1149" s="16">
        <v>0</v>
      </c>
      <c r="R1149" s="5"/>
      <c r="S1149" s="17">
        <v>45588</v>
      </c>
      <c r="T1149" s="17">
        <v>45590</v>
      </c>
      <c r="U1149" s="17">
        <v>45626</v>
      </c>
      <c r="V1149" s="17">
        <v>45626</v>
      </c>
      <c r="W1149" s="17">
        <v>45588</v>
      </c>
      <c r="X1149" s="17">
        <v>45588</v>
      </c>
      <c r="Y1149" t="s">
        <v>955</v>
      </c>
      <c r="Z1149" t="s">
        <v>818</v>
      </c>
      <c r="AA1149" t="s">
        <v>1023</v>
      </c>
      <c r="AB1149" t="s">
        <v>1024</v>
      </c>
      <c r="AC1149" s="16">
        <v>2</v>
      </c>
      <c r="AD1149" t="s">
        <v>795</v>
      </c>
      <c r="AE1149" t="s">
        <v>961</v>
      </c>
      <c r="AF1149" t="s">
        <v>740</v>
      </c>
      <c r="AG1149" t="s">
        <v>1036</v>
      </c>
      <c r="AJ1149" t="s">
        <v>963</v>
      </c>
      <c r="AK1149" t="s">
        <v>964</v>
      </c>
      <c r="AL1149" t="s">
        <v>965</v>
      </c>
      <c r="AM1149" t="s">
        <v>531</v>
      </c>
      <c r="AP1149" t="s">
        <v>966</v>
      </c>
      <c r="AQ1149" t="s">
        <v>967</v>
      </c>
      <c r="AR1149" t="s">
        <v>968</v>
      </c>
      <c r="AS1149" t="s">
        <v>969</v>
      </c>
      <c r="AT1149" t="s">
        <v>970</v>
      </c>
      <c r="AU1149" t="s">
        <v>4846</v>
      </c>
    </row>
    <row r="1150" spans="2:47" ht="11" outlineLevel="1" x14ac:dyDescent="0.15">
      <c r="B1150" t="s">
        <v>4847</v>
      </c>
      <c r="C1150" t="s">
        <v>4848</v>
      </c>
      <c r="G1150" t="s">
        <v>1140</v>
      </c>
      <c r="H1150" t="s">
        <v>1141</v>
      </c>
      <c r="I1150" t="s">
        <v>957</v>
      </c>
      <c r="J1150" t="s">
        <v>2391</v>
      </c>
      <c r="K1150" t="s">
        <v>2392</v>
      </c>
      <c r="L1150" t="s">
        <v>2393</v>
      </c>
      <c r="M1150" s="5">
        <v>117900</v>
      </c>
      <c r="N1150" s="5">
        <v>117900</v>
      </c>
      <c r="O1150" s="5">
        <v>117900</v>
      </c>
      <c r="P1150" s="5"/>
      <c r="Q1150" s="16">
        <v>0</v>
      </c>
      <c r="R1150" s="5"/>
      <c r="S1150" s="17">
        <v>45261</v>
      </c>
      <c r="T1150" s="17">
        <v>45261</v>
      </c>
      <c r="U1150" s="17">
        <v>45444</v>
      </c>
      <c r="V1150" s="17">
        <v>45444</v>
      </c>
      <c r="W1150" s="17">
        <v>45261</v>
      </c>
      <c r="X1150" s="17">
        <v>45261</v>
      </c>
      <c r="Y1150" t="s">
        <v>1543</v>
      </c>
      <c r="Z1150" t="s">
        <v>826</v>
      </c>
      <c r="AA1150" t="s">
        <v>1179</v>
      </c>
      <c r="AC1150" s="16">
        <v>1</v>
      </c>
      <c r="AD1150" t="s">
        <v>4849</v>
      </c>
      <c r="AE1150" t="s">
        <v>4850</v>
      </c>
      <c r="AF1150" t="s">
        <v>738</v>
      </c>
      <c r="AG1150" t="s">
        <v>988</v>
      </c>
      <c r="AH1150" t="s">
        <v>1058</v>
      </c>
      <c r="AI1150" t="s">
        <v>1059</v>
      </c>
      <c r="AJ1150" t="s">
        <v>978</v>
      </c>
      <c r="AK1150" t="s">
        <v>3393</v>
      </c>
      <c r="AL1150" t="s">
        <v>965</v>
      </c>
      <c r="AM1150" t="s">
        <v>531</v>
      </c>
      <c r="AP1150" t="s">
        <v>966</v>
      </c>
      <c r="AQ1150" t="s">
        <v>967</v>
      </c>
      <c r="AR1150" t="s">
        <v>968</v>
      </c>
      <c r="AS1150" t="s">
        <v>969</v>
      </c>
      <c r="AT1150" t="s">
        <v>970</v>
      </c>
      <c r="AU1150" t="s">
        <v>4851</v>
      </c>
    </row>
    <row r="1151" spans="2:47" ht="11" outlineLevel="1" x14ac:dyDescent="0.15">
      <c r="B1151" t="s">
        <v>4852</v>
      </c>
      <c r="C1151" t="s">
        <v>4853</v>
      </c>
      <c r="G1151" t="s">
        <v>1140</v>
      </c>
      <c r="H1151" t="s">
        <v>1141</v>
      </c>
      <c r="I1151" t="s">
        <v>957</v>
      </c>
      <c r="J1151" t="s">
        <v>4202</v>
      </c>
      <c r="K1151" t="s">
        <v>4203</v>
      </c>
      <c r="L1151" t="s">
        <v>4202</v>
      </c>
      <c r="M1151" s="5">
        <v>117636.76</v>
      </c>
      <c r="N1151" s="5">
        <v>117636.76</v>
      </c>
      <c r="O1151" s="5">
        <v>117636.76</v>
      </c>
      <c r="P1151" s="5"/>
      <c r="Q1151" s="16">
        <v>0</v>
      </c>
      <c r="R1151" s="5"/>
      <c r="S1151" s="17">
        <v>43734</v>
      </c>
      <c r="T1151" s="17">
        <v>43734</v>
      </c>
      <c r="U1151" s="17">
        <v>43885</v>
      </c>
      <c r="V1151" s="17">
        <v>43885</v>
      </c>
      <c r="W1151" s="17">
        <v>43734</v>
      </c>
      <c r="X1151" s="17">
        <v>43734</v>
      </c>
      <c r="Y1151" t="s">
        <v>1178</v>
      </c>
      <c r="Z1151" t="s">
        <v>825</v>
      </c>
      <c r="AA1151" t="s">
        <v>1179</v>
      </c>
      <c r="AC1151" s="16">
        <v>1</v>
      </c>
      <c r="AD1151" t="s">
        <v>795</v>
      </c>
      <c r="AE1151" t="s">
        <v>961</v>
      </c>
      <c r="AF1151" t="s">
        <v>748</v>
      </c>
      <c r="AG1151" t="s">
        <v>1057</v>
      </c>
      <c r="AJ1151" t="s">
        <v>963</v>
      </c>
      <c r="AK1151" t="s">
        <v>964</v>
      </c>
      <c r="AL1151" t="s">
        <v>1340</v>
      </c>
      <c r="AM1151" t="s">
        <v>531</v>
      </c>
      <c r="AP1151" t="s">
        <v>966</v>
      </c>
      <c r="AQ1151" t="s">
        <v>967</v>
      </c>
      <c r="AR1151" t="s">
        <v>968</v>
      </c>
      <c r="AS1151" t="s">
        <v>969</v>
      </c>
      <c r="AT1151" t="s">
        <v>970</v>
      </c>
      <c r="AU1151" t="s">
        <v>4854</v>
      </c>
    </row>
    <row r="1152" spans="2:47" ht="11" outlineLevel="1" x14ac:dyDescent="0.15">
      <c r="B1152" t="s">
        <v>4855</v>
      </c>
      <c r="C1152" t="s">
        <v>4856</v>
      </c>
      <c r="D1152" t="s">
        <v>356</v>
      </c>
      <c r="E1152" t="s">
        <v>854</v>
      </c>
      <c r="F1152" t="s">
        <v>807</v>
      </c>
      <c r="G1152" t="s">
        <v>959</v>
      </c>
      <c r="H1152" t="s">
        <v>1903</v>
      </c>
      <c r="I1152" t="s">
        <v>957</v>
      </c>
      <c r="J1152" t="s">
        <v>665</v>
      </c>
      <c r="K1152" t="s">
        <v>1904</v>
      </c>
      <c r="L1152" t="s">
        <v>665</v>
      </c>
      <c r="M1152" s="5">
        <v>117268.75</v>
      </c>
      <c r="N1152" s="5">
        <v>117268.75</v>
      </c>
      <c r="O1152" s="5">
        <v>117268.75</v>
      </c>
      <c r="P1152" s="5">
        <v>34416.14</v>
      </c>
      <c r="Q1152" s="16">
        <v>0</v>
      </c>
      <c r="R1152" s="5"/>
      <c r="S1152" s="17">
        <v>45509</v>
      </c>
      <c r="T1152" s="17">
        <v>45505</v>
      </c>
      <c r="U1152" s="17">
        <v>45978</v>
      </c>
      <c r="V1152" s="17">
        <v>45978</v>
      </c>
      <c r="W1152" s="17">
        <v>45509</v>
      </c>
      <c r="X1152" s="17">
        <v>45621</v>
      </c>
      <c r="Y1152" t="s">
        <v>1543</v>
      </c>
      <c r="Z1152" t="s">
        <v>826</v>
      </c>
      <c r="AA1152" t="s">
        <v>1179</v>
      </c>
      <c r="AC1152" s="16">
        <v>1</v>
      </c>
      <c r="AD1152" t="s">
        <v>795</v>
      </c>
      <c r="AE1152" t="s">
        <v>961</v>
      </c>
      <c r="AF1152" t="s">
        <v>748</v>
      </c>
      <c r="AG1152" t="s">
        <v>1057</v>
      </c>
      <c r="AH1152" t="s">
        <v>1058</v>
      </c>
      <c r="AI1152" t="s">
        <v>1059</v>
      </c>
      <c r="AJ1152" t="s">
        <v>978</v>
      </c>
      <c r="AK1152" t="s">
        <v>964</v>
      </c>
      <c r="AL1152" t="s">
        <v>965</v>
      </c>
      <c r="AM1152" t="s">
        <v>531</v>
      </c>
      <c r="AP1152" t="s">
        <v>966</v>
      </c>
      <c r="AQ1152" t="s">
        <v>967</v>
      </c>
      <c r="AR1152" t="s">
        <v>968</v>
      </c>
      <c r="AS1152" t="s">
        <v>969</v>
      </c>
      <c r="AT1152" t="s">
        <v>970</v>
      </c>
      <c r="AU1152" t="s">
        <v>4857</v>
      </c>
    </row>
    <row r="1153" spans="2:47" ht="11" outlineLevel="1" x14ac:dyDescent="0.15">
      <c r="B1153" t="s">
        <v>4858</v>
      </c>
      <c r="C1153" t="s">
        <v>4859</v>
      </c>
      <c r="D1153" t="s">
        <v>177</v>
      </c>
      <c r="E1153" t="s">
        <v>983</v>
      </c>
      <c r="F1153" t="s">
        <v>798</v>
      </c>
      <c r="G1153" t="s">
        <v>984</v>
      </c>
      <c r="H1153" t="s">
        <v>985</v>
      </c>
      <c r="I1153" t="s">
        <v>957</v>
      </c>
      <c r="J1153" t="s">
        <v>638</v>
      </c>
      <c r="K1153" t="s">
        <v>992</v>
      </c>
      <c r="L1153" t="s">
        <v>638</v>
      </c>
      <c r="M1153" s="5">
        <v>116877.68</v>
      </c>
      <c r="N1153" s="5">
        <v>116877.68</v>
      </c>
      <c r="O1153" s="5">
        <v>116877.68</v>
      </c>
      <c r="P1153" s="5"/>
      <c r="Q1153" s="16">
        <v>0</v>
      </c>
      <c r="R1153" s="5"/>
      <c r="S1153" s="17">
        <v>42467</v>
      </c>
      <c r="T1153" s="17">
        <v>42467</v>
      </c>
      <c r="U1153" s="17">
        <v>42522</v>
      </c>
      <c r="V1153" s="17">
        <v>42522</v>
      </c>
      <c r="W1153" s="17">
        <v>42467</v>
      </c>
      <c r="X1153" s="17">
        <v>42641</v>
      </c>
      <c r="Y1153" t="s">
        <v>959</v>
      </c>
      <c r="Z1153" t="s">
        <v>796</v>
      </c>
      <c r="AA1153" t="s">
        <v>960</v>
      </c>
      <c r="AC1153" s="16">
        <v>1</v>
      </c>
      <c r="AD1153" t="s">
        <v>795</v>
      </c>
      <c r="AE1153" t="s">
        <v>961</v>
      </c>
      <c r="AF1153" t="s">
        <v>739</v>
      </c>
      <c r="AG1153" t="s">
        <v>993</v>
      </c>
      <c r="AJ1153" t="s">
        <v>963</v>
      </c>
      <c r="AK1153" t="s">
        <v>996</v>
      </c>
      <c r="AL1153" t="s">
        <v>965</v>
      </c>
      <c r="AM1153" t="s">
        <v>531</v>
      </c>
      <c r="AP1153" t="s">
        <v>966</v>
      </c>
      <c r="AQ1153" t="s">
        <v>967</v>
      </c>
      <c r="AR1153" t="s">
        <v>968</v>
      </c>
      <c r="AS1153" t="s">
        <v>969</v>
      </c>
      <c r="AT1153" t="s">
        <v>970</v>
      </c>
      <c r="AU1153" t="s">
        <v>4860</v>
      </c>
    </row>
    <row r="1154" spans="2:47" ht="11" outlineLevel="1" x14ac:dyDescent="0.15">
      <c r="B1154" t="s">
        <v>4861</v>
      </c>
      <c r="C1154" t="s">
        <v>4862</v>
      </c>
      <c r="D1154" t="s">
        <v>3473</v>
      </c>
      <c r="E1154" t="s">
        <v>854</v>
      </c>
      <c r="F1154" t="s">
        <v>798</v>
      </c>
      <c r="G1154" t="s">
        <v>959</v>
      </c>
      <c r="H1154" t="s">
        <v>1903</v>
      </c>
      <c r="I1154" t="s">
        <v>957</v>
      </c>
      <c r="J1154" t="s">
        <v>3474</v>
      </c>
      <c r="K1154" t="s">
        <v>3475</v>
      </c>
      <c r="L1154" t="s">
        <v>3474</v>
      </c>
      <c r="M1154" s="5">
        <v>115906.4</v>
      </c>
      <c r="N1154" s="5">
        <v>115906.4</v>
      </c>
      <c r="O1154" s="5">
        <v>115906.4</v>
      </c>
      <c r="P1154" s="5"/>
      <c r="Q1154" s="16">
        <v>0</v>
      </c>
      <c r="R1154" s="5"/>
      <c r="S1154" s="17">
        <v>43235</v>
      </c>
      <c r="T1154" s="17">
        <v>43227</v>
      </c>
      <c r="U1154" s="17">
        <v>43364</v>
      </c>
      <c r="V1154" s="17">
        <v>43364</v>
      </c>
      <c r="W1154" s="17">
        <v>43235</v>
      </c>
      <c r="X1154" s="17">
        <v>43353</v>
      </c>
      <c r="Y1154" t="s">
        <v>1178</v>
      </c>
      <c r="Z1154" t="s">
        <v>825</v>
      </c>
      <c r="AA1154" t="s">
        <v>1179</v>
      </c>
      <c r="AC1154" s="16">
        <v>3</v>
      </c>
      <c r="AD1154" t="s">
        <v>795</v>
      </c>
      <c r="AE1154" t="s">
        <v>961</v>
      </c>
      <c r="AF1154" t="s">
        <v>740</v>
      </c>
      <c r="AG1154" t="s">
        <v>1036</v>
      </c>
      <c r="AJ1154" t="s">
        <v>963</v>
      </c>
      <c r="AK1154" t="s">
        <v>964</v>
      </c>
      <c r="AL1154" t="s">
        <v>965</v>
      </c>
      <c r="AM1154" t="s">
        <v>531</v>
      </c>
      <c r="AP1154" t="s">
        <v>966</v>
      </c>
      <c r="AQ1154" t="s">
        <v>967</v>
      </c>
      <c r="AR1154" t="s">
        <v>968</v>
      </c>
      <c r="AS1154" t="s">
        <v>969</v>
      </c>
      <c r="AT1154" t="s">
        <v>970</v>
      </c>
      <c r="AU1154" t="s">
        <v>4863</v>
      </c>
    </row>
    <row r="1155" spans="2:47" ht="11" outlineLevel="1" x14ac:dyDescent="0.15">
      <c r="B1155" t="s">
        <v>4864</v>
      </c>
      <c r="C1155" t="s">
        <v>1497</v>
      </c>
      <c r="D1155" t="s">
        <v>234</v>
      </c>
      <c r="E1155" t="s">
        <v>983</v>
      </c>
      <c r="F1155" t="s">
        <v>798</v>
      </c>
      <c r="G1155" t="s">
        <v>984</v>
      </c>
      <c r="H1155" t="s">
        <v>985</v>
      </c>
      <c r="I1155" t="s">
        <v>957</v>
      </c>
      <c r="J1155" t="s">
        <v>608</v>
      </c>
      <c r="K1155" t="s">
        <v>1184</v>
      </c>
      <c r="L1155" t="s">
        <v>987</v>
      </c>
      <c r="M1155" s="5">
        <v>115651</v>
      </c>
      <c r="N1155" s="5">
        <v>115651</v>
      </c>
      <c r="O1155" s="5">
        <v>115651</v>
      </c>
      <c r="P1155" s="5"/>
      <c r="Q1155" s="16">
        <v>0</v>
      </c>
      <c r="R1155" s="5"/>
      <c r="S1155" s="17">
        <v>42193</v>
      </c>
      <c r="T1155" s="17">
        <v>42193</v>
      </c>
      <c r="U1155" s="17">
        <v>42202</v>
      </c>
      <c r="V1155" s="17">
        <v>42202</v>
      </c>
      <c r="W1155" s="17">
        <v>42193</v>
      </c>
      <c r="X1155" s="17">
        <v>42193</v>
      </c>
      <c r="Y1155" t="s">
        <v>959</v>
      </c>
      <c r="Z1155" t="s">
        <v>796</v>
      </c>
      <c r="AA1155" t="s">
        <v>960</v>
      </c>
      <c r="AC1155" s="16">
        <v>2</v>
      </c>
      <c r="AD1155" t="s">
        <v>795</v>
      </c>
      <c r="AE1155" t="s">
        <v>961</v>
      </c>
      <c r="AF1155" t="s">
        <v>744</v>
      </c>
      <c r="AG1155" t="s">
        <v>1025</v>
      </c>
      <c r="AJ1155" t="s">
        <v>963</v>
      </c>
      <c r="AK1155" t="s">
        <v>964</v>
      </c>
      <c r="AL1155" t="s">
        <v>965</v>
      </c>
      <c r="AM1155" t="s">
        <v>575</v>
      </c>
      <c r="AP1155" t="s">
        <v>966</v>
      </c>
      <c r="AQ1155" t="s">
        <v>967</v>
      </c>
      <c r="AR1155" t="s">
        <v>968</v>
      </c>
      <c r="AS1155" t="s">
        <v>969</v>
      </c>
      <c r="AT1155" t="s">
        <v>970</v>
      </c>
      <c r="AU1155" t="s">
        <v>4865</v>
      </c>
    </row>
    <row r="1156" spans="2:47" ht="11" outlineLevel="1" x14ac:dyDescent="0.15">
      <c r="B1156" t="s">
        <v>4866</v>
      </c>
      <c r="C1156" t="s">
        <v>1649</v>
      </c>
      <c r="D1156" t="s">
        <v>318</v>
      </c>
      <c r="E1156" t="s">
        <v>983</v>
      </c>
      <c r="F1156" t="s">
        <v>807</v>
      </c>
      <c r="G1156" t="s">
        <v>984</v>
      </c>
      <c r="H1156" t="s">
        <v>985</v>
      </c>
      <c r="I1156" t="s">
        <v>957</v>
      </c>
      <c r="J1156" t="s">
        <v>610</v>
      </c>
      <c r="K1156" t="s">
        <v>1294</v>
      </c>
      <c r="L1156" t="s">
        <v>610</v>
      </c>
      <c r="M1156" s="5">
        <v>115045.52</v>
      </c>
      <c r="N1156" s="5">
        <v>115045.52</v>
      </c>
      <c r="O1156" s="5">
        <v>115045.52</v>
      </c>
      <c r="P1156" s="5"/>
      <c r="Q1156" s="16">
        <v>0</v>
      </c>
      <c r="R1156" s="5"/>
      <c r="S1156" s="17">
        <v>42243</v>
      </c>
      <c r="T1156" s="17">
        <v>42243</v>
      </c>
      <c r="U1156" s="17">
        <v>42433</v>
      </c>
      <c r="V1156" s="17">
        <v>42433</v>
      </c>
      <c r="W1156" s="17">
        <v>42243</v>
      </c>
      <c r="X1156" s="17">
        <v>42502</v>
      </c>
      <c r="Y1156" t="s">
        <v>955</v>
      </c>
      <c r="Z1156" t="s">
        <v>818</v>
      </c>
      <c r="AA1156" t="s">
        <v>1023</v>
      </c>
      <c r="AB1156" t="s">
        <v>1024</v>
      </c>
      <c r="AC1156" s="16">
        <v>1</v>
      </c>
      <c r="AD1156" t="s">
        <v>795</v>
      </c>
      <c r="AE1156" t="s">
        <v>961</v>
      </c>
      <c r="AF1156" t="s">
        <v>743</v>
      </c>
      <c r="AG1156" t="s">
        <v>1075</v>
      </c>
      <c r="AJ1156" t="s">
        <v>963</v>
      </c>
      <c r="AK1156" t="s">
        <v>1076</v>
      </c>
      <c r="AL1156" t="s">
        <v>965</v>
      </c>
      <c r="AM1156" t="s">
        <v>456</v>
      </c>
      <c r="AP1156" t="s">
        <v>966</v>
      </c>
      <c r="AQ1156" t="s">
        <v>967</v>
      </c>
      <c r="AR1156" t="s">
        <v>968</v>
      </c>
      <c r="AS1156" t="s">
        <v>969</v>
      </c>
      <c r="AT1156" t="s">
        <v>970</v>
      </c>
      <c r="AU1156" t="s">
        <v>4867</v>
      </c>
    </row>
    <row r="1157" spans="2:47" ht="11" outlineLevel="1" x14ac:dyDescent="0.15">
      <c r="B1157" t="s">
        <v>4868</v>
      </c>
      <c r="C1157" t="s">
        <v>4869</v>
      </c>
      <c r="D1157" t="s">
        <v>4870</v>
      </c>
      <c r="E1157" t="s">
        <v>854</v>
      </c>
      <c r="F1157" t="s">
        <v>807</v>
      </c>
      <c r="G1157" t="s">
        <v>959</v>
      </c>
      <c r="H1157" t="s">
        <v>1903</v>
      </c>
      <c r="I1157" t="s">
        <v>957</v>
      </c>
      <c r="J1157" t="s">
        <v>3091</v>
      </c>
      <c r="K1157" t="s">
        <v>3092</v>
      </c>
      <c r="L1157" t="s">
        <v>3091</v>
      </c>
      <c r="M1157" s="5">
        <v>114965.37</v>
      </c>
      <c r="N1157" s="5">
        <v>114965.37</v>
      </c>
      <c r="O1157" s="5">
        <v>114965.37</v>
      </c>
      <c r="P1157" s="5"/>
      <c r="Q1157" s="16">
        <v>0</v>
      </c>
      <c r="R1157" s="5"/>
      <c r="S1157" s="17">
        <v>44595</v>
      </c>
      <c r="T1157" s="17">
        <v>44595</v>
      </c>
      <c r="U1157" s="17">
        <v>45051</v>
      </c>
      <c r="V1157" s="17">
        <v>45051</v>
      </c>
      <c r="W1157" s="17">
        <v>44595</v>
      </c>
      <c r="X1157" s="17">
        <v>45210</v>
      </c>
      <c r="Y1157" t="s">
        <v>1178</v>
      </c>
      <c r="Z1157" t="s">
        <v>825</v>
      </c>
      <c r="AA1157" t="s">
        <v>1179</v>
      </c>
      <c r="AC1157" s="16">
        <v>1</v>
      </c>
      <c r="AD1157" t="s">
        <v>795</v>
      </c>
      <c r="AE1157" t="s">
        <v>961</v>
      </c>
      <c r="AF1157" t="s">
        <v>740</v>
      </c>
      <c r="AG1157" t="s">
        <v>1036</v>
      </c>
      <c r="AH1157" t="s">
        <v>1058</v>
      </c>
      <c r="AI1157" t="s">
        <v>1059</v>
      </c>
      <c r="AJ1157" t="s">
        <v>978</v>
      </c>
      <c r="AK1157" t="s">
        <v>964</v>
      </c>
      <c r="AL1157" t="s">
        <v>965</v>
      </c>
      <c r="AM1157" t="s">
        <v>531</v>
      </c>
      <c r="AP1157" t="s">
        <v>966</v>
      </c>
      <c r="AQ1157" t="s">
        <v>967</v>
      </c>
      <c r="AR1157" t="s">
        <v>968</v>
      </c>
      <c r="AS1157" t="s">
        <v>969</v>
      </c>
      <c r="AT1157" t="s">
        <v>970</v>
      </c>
      <c r="AU1157" t="s">
        <v>4871</v>
      </c>
    </row>
    <row r="1158" spans="2:47" ht="11" outlineLevel="1" x14ac:dyDescent="0.15">
      <c r="B1158" t="s">
        <v>4872</v>
      </c>
      <c r="C1158" t="s">
        <v>4873</v>
      </c>
      <c r="D1158" t="s">
        <v>1410</v>
      </c>
      <c r="E1158" t="s">
        <v>983</v>
      </c>
      <c r="F1158" t="s">
        <v>798</v>
      </c>
      <c r="G1158" t="s">
        <v>984</v>
      </c>
      <c r="H1158" t="s">
        <v>985</v>
      </c>
      <c r="I1158" t="s">
        <v>957</v>
      </c>
      <c r="J1158" t="s">
        <v>1411</v>
      </c>
      <c r="K1158" t="s">
        <v>1412</v>
      </c>
      <c r="L1158" t="s">
        <v>1411</v>
      </c>
      <c r="M1158" s="5">
        <v>114820.41</v>
      </c>
      <c r="N1158" s="5">
        <v>114820.41</v>
      </c>
      <c r="O1158" s="5">
        <v>114820.41</v>
      </c>
      <c r="P1158" s="5"/>
      <c r="Q1158" s="16">
        <v>1</v>
      </c>
      <c r="R1158" s="5">
        <v>36959.97</v>
      </c>
      <c r="S1158" s="17">
        <v>44546</v>
      </c>
      <c r="T1158" s="17">
        <v>44546</v>
      </c>
      <c r="U1158" s="17">
        <v>45260</v>
      </c>
      <c r="V1158" s="17">
        <v>45260</v>
      </c>
      <c r="W1158" s="17">
        <v>44546</v>
      </c>
      <c r="X1158" s="17">
        <v>45670</v>
      </c>
      <c r="Y1158" t="s">
        <v>959</v>
      </c>
      <c r="Z1158" t="s">
        <v>796</v>
      </c>
      <c r="AA1158" t="s">
        <v>960</v>
      </c>
      <c r="AC1158" s="16"/>
      <c r="AD1158" t="s">
        <v>824</v>
      </c>
      <c r="AE1158" t="s">
        <v>1130</v>
      </c>
      <c r="AF1158" t="s">
        <v>752</v>
      </c>
      <c r="AG1158" t="s">
        <v>1290</v>
      </c>
      <c r="AJ1158" t="s">
        <v>963</v>
      </c>
      <c r="AK1158" t="s">
        <v>1133</v>
      </c>
      <c r="AL1158" t="s">
        <v>965</v>
      </c>
      <c r="AM1158" t="s">
        <v>437</v>
      </c>
      <c r="AP1158" t="s">
        <v>966</v>
      </c>
      <c r="AQ1158" t="s">
        <v>967</v>
      </c>
      <c r="AR1158" t="s">
        <v>968</v>
      </c>
      <c r="AS1158" t="s">
        <v>969</v>
      </c>
      <c r="AT1158" t="s">
        <v>970</v>
      </c>
      <c r="AU1158" t="s">
        <v>4874</v>
      </c>
    </row>
    <row r="1159" spans="2:47" ht="11" outlineLevel="1" x14ac:dyDescent="0.15">
      <c r="B1159" t="s">
        <v>4875</v>
      </c>
      <c r="C1159" t="s">
        <v>4876</v>
      </c>
      <c r="G1159" t="s">
        <v>1140</v>
      </c>
      <c r="H1159" t="s">
        <v>1141</v>
      </c>
      <c r="I1159" t="s">
        <v>957</v>
      </c>
      <c r="J1159" t="s">
        <v>4877</v>
      </c>
      <c r="K1159" t="s">
        <v>4878</v>
      </c>
      <c r="L1159" t="s">
        <v>4877</v>
      </c>
      <c r="M1159" s="5">
        <v>114795</v>
      </c>
      <c r="N1159" s="5">
        <v>114795</v>
      </c>
      <c r="O1159" s="5">
        <v>114795</v>
      </c>
      <c r="P1159" s="5"/>
      <c r="Q1159" s="16">
        <v>0</v>
      </c>
      <c r="R1159" s="5"/>
      <c r="S1159" s="17">
        <v>45432</v>
      </c>
      <c r="T1159" s="17">
        <v>45432</v>
      </c>
      <c r="U1159" s="17">
        <v>45858</v>
      </c>
      <c r="V1159" s="17">
        <v>45858</v>
      </c>
      <c r="W1159" s="17">
        <v>45432</v>
      </c>
      <c r="X1159" s="17">
        <v>45750</v>
      </c>
      <c r="Y1159" t="s">
        <v>1178</v>
      </c>
      <c r="Z1159" t="s">
        <v>825</v>
      </c>
      <c r="AA1159" t="s">
        <v>1179</v>
      </c>
      <c r="AC1159" s="16">
        <v>12</v>
      </c>
      <c r="AD1159" t="s">
        <v>803</v>
      </c>
      <c r="AE1159" t="s">
        <v>974</v>
      </c>
      <c r="AF1159" t="s">
        <v>4879</v>
      </c>
      <c r="AG1159" t="s">
        <v>4880</v>
      </c>
      <c r="AH1159" t="s">
        <v>1058</v>
      </c>
      <c r="AI1159" t="s">
        <v>1059</v>
      </c>
      <c r="AJ1159" t="s">
        <v>978</v>
      </c>
      <c r="AK1159" t="s">
        <v>1082</v>
      </c>
      <c r="AL1159" t="s">
        <v>1340</v>
      </c>
      <c r="AM1159" t="s">
        <v>531</v>
      </c>
      <c r="AP1159" t="s">
        <v>966</v>
      </c>
      <c r="AQ1159" t="s">
        <v>967</v>
      </c>
      <c r="AR1159" t="s">
        <v>968</v>
      </c>
      <c r="AS1159" t="s">
        <v>969</v>
      </c>
      <c r="AT1159" t="s">
        <v>970</v>
      </c>
      <c r="AU1159" t="s">
        <v>4881</v>
      </c>
    </row>
    <row r="1160" spans="2:47" ht="11" outlineLevel="1" x14ac:dyDescent="0.15">
      <c r="B1160" t="s">
        <v>4882</v>
      </c>
      <c r="C1160" t="s">
        <v>4883</v>
      </c>
      <c r="D1160" t="s">
        <v>4884</v>
      </c>
      <c r="E1160" t="s">
        <v>1599</v>
      </c>
      <c r="F1160" t="s">
        <v>807</v>
      </c>
      <c r="G1160" t="s">
        <v>984</v>
      </c>
      <c r="H1160" t="s">
        <v>985</v>
      </c>
      <c r="I1160" t="s">
        <v>957</v>
      </c>
      <c r="J1160" t="s">
        <v>675</v>
      </c>
      <c r="K1160" t="s">
        <v>1756</v>
      </c>
      <c r="L1160" t="s">
        <v>675</v>
      </c>
      <c r="M1160" s="5">
        <v>114772</v>
      </c>
      <c r="N1160" s="5">
        <v>114772</v>
      </c>
      <c r="O1160" s="5">
        <v>114772</v>
      </c>
      <c r="P1160" s="5"/>
      <c r="Q1160" s="16">
        <v>0</v>
      </c>
      <c r="R1160" s="5"/>
      <c r="S1160" s="17">
        <v>44102</v>
      </c>
      <c r="T1160" s="17">
        <v>44102</v>
      </c>
      <c r="U1160" s="17">
        <v>44408</v>
      </c>
      <c r="V1160" s="17">
        <v>44408</v>
      </c>
      <c r="W1160" s="17">
        <v>44102</v>
      </c>
      <c r="X1160" s="17">
        <v>44319</v>
      </c>
      <c r="Y1160" t="s">
        <v>959</v>
      </c>
      <c r="Z1160" t="s">
        <v>796</v>
      </c>
      <c r="AA1160" t="s">
        <v>1023</v>
      </c>
      <c r="AB1160" t="s">
        <v>1289</v>
      </c>
      <c r="AC1160" s="16">
        <v>5</v>
      </c>
      <c r="AD1160" t="s">
        <v>795</v>
      </c>
      <c r="AE1160" t="s">
        <v>961</v>
      </c>
      <c r="AF1160" t="s">
        <v>737</v>
      </c>
      <c r="AG1160" t="s">
        <v>975</v>
      </c>
      <c r="AH1160" t="s">
        <v>1202</v>
      </c>
      <c r="AI1160" t="s">
        <v>1203</v>
      </c>
      <c r="AJ1160" t="s">
        <v>978</v>
      </c>
      <c r="AK1160" t="s">
        <v>1504</v>
      </c>
      <c r="AL1160" t="s">
        <v>965</v>
      </c>
      <c r="AM1160" t="s">
        <v>531</v>
      </c>
      <c r="AP1160" t="s">
        <v>966</v>
      </c>
      <c r="AQ1160" t="s">
        <v>967</v>
      </c>
      <c r="AR1160" t="s">
        <v>968</v>
      </c>
      <c r="AS1160" t="s">
        <v>969</v>
      </c>
      <c r="AT1160" t="s">
        <v>970</v>
      </c>
      <c r="AU1160" t="s">
        <v>4885</v>
      </c>
    </row>
    <row r="1161" spans="2:47" ht="11" outlineLevel="1" x14ac:dyDescent="0.15">
      <c r="B1161" t="s">
        <v>4886</v>
      </c>
      <c r="C1161" t="s">
        <v>4887</v>
      </c>
      <c r="G1161" t="s">
        <v>1140</v>
      </c>
      <c r="H1161" t="s">
        <v>1141</v>
      </c>
      <c r="I1161" t="s">
        <v>957</v>
      </c>
      <c r="J1161" t="s">
        <v>2172</v>
      </c>
      <c r="K1161" t="s">
        <v>2173</v>
      </c>
      <c r="L1161" t="s">
        <v>3312</v>
      </c>
      <c r="M1161" s="5">
        <v>114745</v>
      </c>
      <c r="N1161" s="5">
        <v>114745</v>
      </c>
      <c r="O1161" s="5">
        <v>114745</v>
      </c>
      <c r="P1161" s="5"/>
      <c r="Q1161" s="16">
        <v>0</v>
      </c>
      <c r="R1161" s="5"/>
      <c r="S1161" s="17">
        <v>42772</v>
      </c>
      <c r="T1161" s="17">
        <v>42772</v>
      </c>
      <c r="U1161" s="17">
        <v>42856</v>
      </c>
      <c r="V1161" s="17">
        <v>42856</v>
      </c>
      <c r="W1161" s="17">
        <v>42772</v>
      </c>
      <c r="X1161" s="17">
        <v>42892</v>
      </c>
      <c r="Y1161" t="s">
        <v>1543</v>
      </c>
      <c r="Z1161" t="s">
        <v>826</v>
      </c>
      <c r="AA1161" t="s">
        <v>1179</v>
      </c>
      <c r="AC1161" s="16">
        <v>1</v>
      </c>
      <c r="AD1161" t="s">
        <v>795</v>
      </c>
      <c r="AE1161" t="s">
        <v>961</v>
      </c>
      <c r="AF1161" t="s">
        <v>740</v>
      </c>
      <c r="AG1161" t="s">
        <v>1036</v>
      </c>
      <c r="AJ1161" t="s">
        <v>963</v>
      </c>
      <c r="AK1161" t="s">
        <v>964</v>
      </c>
      <c r="AL1161" t="s">
        <v>965</v>
      </c>
      <c r="AM1161" t="s">
        <v>531</v>
      </c>
      <c r="AP1161" t="s">
        <v>966</v>
      </c>
      <c r="AQ1161" t="s">
        <v>967</v>
      </c>
      <c r="AR1161" t="s">
        <v>968</v>
      </c>
      <c r="AS1161" t="s">
        <v>969</v>
      </c>
      <c r="AT1161" t="s">
        <v>970</v>
      </c>
      <c r="AU1161" t="s">
        <v>4888</v>
      </c>
    </row>
    <row r="1162" spans="2:47" ht="11" outlineLevel="1" x14ac:dyDescent="0.15">
      <c r="B1162" t="s">
        <v>4889</v>
      </c>
      <c r="C1162" t="s">
        <v>4890</v>
      </c>
      <c r="G1162" t="s">
        <v>1140</v>
      </c>
      <c r="H1162" t="s">
        <v>1141</v>
      </c>
      <c r="I1162" t="s">
        <v>957</v>
      </c>
      <c r="J1162" t="s">
        <v>4891</v>
      </c>
      <c r="K1162" t="s">
        <v>4892</v>
      </c>
      <c r="L1162" t="s">
        <v>4891</v>
      </c>
      <c r="M1162" s="5">
        <v>114693.16</v>
      </c>
      <c r="N1162" s="5">
        <v>114693.16</v>
      </c>
      <c r="O1162" s="5">
        <v>114693.16</v>
      </c>
      <c r="P1162" s="5"/>
      <c r="Q1162" s="16">
        <v>0</v>
      </c>
      <c r="R1162" s="5"/>
      <c r="S1162" s="17">
        <v>43692</v>
      </c>
      <c r="T1162" s="17">
        <v>43692</v>
      </c>
      <c r="U1162" s="17">
        <v>43805</v>
      </c>
      <c r="V1162" s="17">
        <v>43805</v>
      </c>
      <c r="W1162" s="17">
        <v>43692</v>
      </c>
      <c r="X1162" s="17">
        <v>43733</v>
      </c>
      <c r="Y1162" t="s">
        <v>1178</v>
      </c>
      <c r="Z1162" t="s">
        <v>825</v>
      </c>
      <c r="AA1162" t="s">
        <v>1179</v>
      </c>
      <c r="AC1162" s="16">
        <v>3</v>
      </c>
      <c r="AD1162" t="s">
        <v>2535</v>
      </c>
      <c r="AE1162" t="s">
        <v>2536</v>
      </c>
      <c r="AF1162" t="s">
        <v>750</v>
      </c>
      <c r="AG1162" t="s">
        <v>1515</v>
      </c>
      <c r="AH1162" t="s">
        <v>1058</v>
      </c>
      <c r="AI1162" t="s">
        <v>1059</v>
      </c>
      <c r="AJ1162" t="s">
        <v>978</v>
      </c>
      <c r="AK1162" t="s">
        <v>1516</v>
      </c>
      <c r="AL1162" t="s">
        <v>1340</v>
      </c>
      <c r="AM1162" t="s">
        <v>531</v>
      </c>
      <c r="AP1162" t="s">
        <v>966</v>
      </c>
      <c r="AQ1162" t="s">
        <v>967</v>
      </c>
      <c r="AR1162" t="s">
        <v>968</v>
      </c>
      <c r="AS1162" t="s">
        <v>969</v>
      </c>
      <c r="AT1162" t="s">
        <v>970</v>
      </c>
      <c r="AU1162" t="s">
        <v>4893</v>
      </c>
    </row>
    <row r="1163" spans="2:47" ht="11" outlineLevel="1" x14ac:dyDescent="0.15">
      <c r="B1163" t="s">
        <v>4894</v>
      </c>
      <c r="C1163" t="s">
        <v>4895</v>
      </c>
      <c r="D1163" t="s">
        <v>4579</v>
      </c>
      <c r="E1163" t="s">
        <v>1599</v>
      </c>
      <c r="F1163" t="s">
        <v>807</v>
      </c>
      <c r="G1163" t="s">
        <v>984</v>
      </c>
      <c r="H1163" t="s">
        <v>985</v>
      </c>
      <c r="I1163" t="s">
        <v>957</v>
      </c>
      <c r="J1163" t="s">
        <v>4467</v>
      </c>
      <c r="K1163" t="s">
        <v>4468</v>
      </c>
      <c r="L1163" t="s">
        <v>4467</v>
      </c>
      <c r="M1163" s="5">
        <v>114645</v>
      </c>
      <c r="N1163" s="5">
        <v>114645</v>
      </c>
      <c r="O1163" s="5">
        <v>114645</v>
      </c>
      <c r="P1163" s="5"/>
      <c r="Q1163" s="16">
        <v>0</v>
      </c>
      <c r="R1163" s="5"/>
      <c r="S1163" s="17">
        <v>44995</v>
      </c>
      <c r="T1163" s="17">
        <v>44986</v>
      </c>
      <c r="U1163" s="17">
        <v>45158</v>
      </c>
      <c r="V1163" s="17">
        <v>45158</v>
      </c>
      <c r="W1163" s="17">
        <v>44995</v>
      </c>
      <c r="X1163" s="17">
        <v>44995</v>
      </c>
      <c r="Y1163" t="s">
        <v>959</v>
      </c>
      <c r="Z1163" t="s">
        <v>796</v>
      </c>
      <c r="AA1163" t="s">
        <v>1023</v>
      </c>
      <c r="AB1163" t="s">
        <v>1024</v>
      </c>
      <c r="AC1163" s="16">
        <v>2</v>
      </c>
      <c r="AD1163" t="s">
        <v>803</v>
      </c>
      <c r="AE1163" t="s">
        <v>974</v>
      </c>
      <c r="AF1163" t="s">
        <v>4896</v>
      </c>
      <c r="AG1163" t="s">
        <v>4897</v>
      </c>
      <c r="AH1163" t="s">
        <v>1058</v>
      </c>
      <c r="AI1163" t="s">
        <v>1059</v>
      </c>
      <c r="AJ1163" t="s">
        <v>978</v>
      </c>
      <c r="AK1163" t="s">
        <v>1082</v>
      </c>
      <c r="AL1163" t="s">
        <v>965</v>
      </c>
      <c r="AM1163" t="s">
        <v>531</v>
      </c>
      <c r="AP1163" t="s">
        <v>966</v>
      </c>
      <c r="AQ1163" t="s">
        <v>967</v>
      </c>
      <c r="AR1163" t="s">
        <v>968</v>
      </c>
      <c r="AS1163" t="s">
        <v>969</v>
      </c>
      <c r="AT1163" t="s">
        <v>970</v>
      </c>
      <c r="AU1163" t="s">
        <v>4898</v>
      </c>
    </row>
    <row r="1164" spans="2:47" ht="11" outlineLevel="1" x14ac:dyDescent="0.15">
      <c r="B1164" t="s">
        <v>4899</v>
      </c>
      <c r="C1164" t="s">
        <v>4900</v>
      </c>
      <c r="G1164" t="s">
        <v>1140</v>
      </c>
      <c r="H1164" t="s">
        <v>1141</v>
      </c>
      <c r="I1164" t="s">
        <v>957</v>
      </c>
      <c r="J1164" t="s">
        <v>3417</v>
      </c>
      <c r="K1164" t="s">
        <v>3418</v>
      </c>
      <c r="L1164" t="s">
        <v>3417</v>
      </c>
      <c r="M1164" s="5">
        <v>114365</v>
      </c>
      <c r="N1164" s="5">
        <v>114365</v>
      </c>
      <c r="O1164" s="5">
        <v>114365</v>
      </c>
      <c r="P1164" s="5"/>
      <c r="Q1164" s="16">
        <v>0</v>
      </c>
      <c r="R1164" s="5"/>
      <c r="S1164" s="17">
        <v>45077</v>
      </c>
      <c r="T1164" s="17">
        <v>45077</v>
      </c>
      <c r="U1164" s="17">
        <v>45625</v>
      </c>
      <c r="V1164" s="17">
        <v>45625</v>
      </c>
      <c r="W1164" s="17">
        <v>45077</v>
      </c>
      <c r="X1164" s="17">
        <v>45610</v>
      </c>
      <c r="Y1164" t="s">
        <v>1543</v>
      </c>
      <c r="Z1164" t="s">
        <v>826</v>
      </c>
      <c r="AA1164" t="s">
        <v>1179</v>
      </c>
      <c r="AC1164" s="16">
        <v>1</v>
      </c>
      <c r="AD1164" t="s">
        <v>795</v>
      </c>
      <c r="AE1164" t="s">
        <v>961</v>
      </c>
      <c r="AF1164" t="s">
        <v>4901</v>
      </c>
      <c r="AG1164" t="s">
        <v>4902</v>
      </c>
      <c r="AH1164" t="s">
        <v>1058</v>
      </c>
      <c r="AI1164" t="s">
        <v>1059</v>
      </c>
      <c r="AJ1164" t="s">
        <v>978</v>
      </c>
      <c r="AK1164" t="s">
        <v>964</v>
      </c>
      <c r="AL1164" t="s">
        <v>965</v>
      </c>
      <c r="AM1164" t="s">
        <v>531</v>
      </c>
      <c r="AP1164" t="s">
        <v>966</v>
      </c>
      <c r="AQ1164" t="s">
        <v>967</v>
      </c>
      <c r="AR1164" t="s">
        <v>968</v>
      </c>
      <c r="AS1164" t="s">
        <v>969</v>
      </c>
      <c r="AT1164" t="s">
        <v>970</v>
      </c>
      <c r="AU1164" t="s">
        <v>4903</v>
      </c>
    </row>
    <row r="1165" spans="2:47" ht="11" outlineLevel="1" x14ac:dyDescent="0.15">
      <c r="B1165" t="s">
        <v>4904</v>
      </c>
      <c r="C1165" t="s">
        <v>4905</v>
      </c>
      <c r="D1165" t="s">
        <v>302</v>
      </c>
      <c r="E1165" t="s">
        <v>854</v>
      </c>
      <c r="F1165" t="s">
        <v>807</v>
      </c>
      <c r="G1165" t="s">
        <v>959</v>
      </c>
      <c r="H1165" t="s">
        <v>1903</v>
      </c>
      <c r="I1165" t="s">
        <v>957</v>
      </c>
      <c r="J1165" t="s">
        <v>684</v>
      </c>
      <c r="K1165" t="s">
        <v>1950</v>
      </c>
      <c r="L1165" t="s">
        <v>684</v>
      </c>
      <c r="M1165" s="5">
        <v>113188.7</v>
      </c>
      <c r="N1165" s="5">
        <v>113188.7</v>
      </c>
      <c r="O1165" s="5">
        <v>113188.7</v>
      </c>
      <c r="P1165" s="5"/>
      <c r="Q1165" s="16">
        <v>0</v>
      </c>
      <c r="R1165" s="5"/>
      <c r="S1165" s="17">
        <v>46091</v>
      </c>
      <c r="T1165" s="17">
        <v>46094</v>
      </c>
      <c r="U1165" s="17">
        <v>46458</v>
      </c>
      <c r="V1165" s="17">
        <v>46458</v>
      </c>
      <c r="W1165" s="17">
        <v>46091</v>
      </c>
      <c r="X1165" s="17">
        <v>46091</v>
      </c>
      <c r="Y1165" t="s">
        <v>1178</v>
      </c>
      <c r="Z1165" t="s">
        <v>825</v>
      </c>
      <c r="AA1165" t="s">
        <v>1179</v>
      </c>
      <c r="AC1165" s="16">
        <v>1</v>
      </c>
      <c r="AD1165" t="s">
        <v>795</v>
      </c>
      <c r="AE1165" t="s">
        <v>961</v>
      </c>
      <c r="AF1165" t="s">
        <v>748</v>
      </c>
      <c r="AG1165" t="s">
        <v>1057</v>
      </c>
      <c r="AJ1165" t="s">
        <v>963</v>
      </c>
      <c r="AK1165" t="s">
        <v>964</v>
      </c>
      <c r="AL1165" t="s">
        <v>965</v>
      </c>
      <c r="AM1165" t="s">
        <v>531</v>
      </c>
      <c r="AP1165" t="s">
        <v>966</v>
      </c>
      <c r="AQ1165" t="s">
        <v>967</v>
      </c>
      <c r="AR1165" t="s">
        <v>968</v>
      </c>
      <c r="AS1165" t="s">
        <v>969</v>
      </c>
      <c r="AT1165" t="s">
        <v>970</v>
      </c>
      <c r="AU1165" t="s">
        <v>4906</v>
      </c>
    </row>
    <row r="1166" spans="2:47" ht="11" outlineLevel="1" x14ac:dyDescent="0.15">
      <c r="B1166" t="s">
        <v>4907</v>
      </c>
      <c r="C1166" t="s">
        <v>4908</v>
      </c>
      <c r="D1166" t="s">
        <v>832</v>
      </c>
      <c r="E1166" t="s">
        <v>1599</v>
      </c>
      <c r="F1166" t="s">
        <v>807</v>
      </c>
      <c r="G1166" t="s">
        <v>984</v>
      </c>
      <c r="H1166" t="s">
        <v>985</v>
      </c>
      <c r="I1166" t="s">
        <v>957</v>
      </c>
      <c r="J1166" t="s">
        <v>623</v>
      </c>
      <c r="K1166" t="s">
        <v>2397</v>
      </c>
      <c r="L1166" t="s">
        <v>623</v>
      </c>
      <c r="M1166" s="5">
        <v>113150</v>
      </c>
      <c r="N1166" s="5">
        <v>113150</v>
      </c>
      <c r="O1166" s="5">
        <v>113150</v>
      </c>
      <c r="P1166" s="5"/>
      <c r="Q1166" s="16">
        <v>0</v>
      </c>
      <c r="R1166" s="5"/>
      <c r="S1166" s="17">
        <v>43959</v>
      </c>
      <c r="T1166" s="17">
        <v>43959</v>
      </c>
      <c r="U1166" s="17">
        <v>44195</v>
      </c>
      <c r="V1166" s="17">
        <v>44195</v>
      </c>
      <c r="W1166" s="17">
        <v>43959</v>
      </c>
      <c r="X1166" s="17">
        <v>44103</v>
      </c>
      <c r="Y1166" t="s">
        <v>959</v>
      </c>
      <c r="Z1166" t="s">
        <v>796</v>
      </c>
      <c r="AA1166" t="s">
        <v>1023</v>
      </c>
      <c r="AB1166" t="s">
        <v>1289</v>
      </c>
      <c r="AC1166" s="16">
        <v>3</v>
      </c>
      <c r="AD1166" t="s">
        <v>803</v>
      </c>
      <c r="AE1166" t="s">
        <v>974</v>
      </c>
      <c r="AF1166" t="s">
        <v>737</v>
      </c>
      <c r="AG1166" t="s">
        <v>975</v>
      </c>
      <c r="AH1166" t="s">
        <v>1202</v>
      </c>
      <c r="AI1166" t="s">
        <v>1203</v>
      </c>
      <c r="AJ1166" t="s">
        <v>978</v>
      </c>
      <c r="AK1166" t="s">
        <v>979</v>
      </c>
      <c r="AL1166" t="s">
        <v>965</v>
      </c>
      <c r="AM1166" t="s">
        <v>531</v>
      </c>
      <c r="AP1166" t="s">
        <v>966</v>
      </c>
      <c r="AQ1166" t="s">
        <v>967</v>
      </c>
      <c r="AR1166" t="s">
        <v>968</v>
      </c>
      <c r="AS1166" t="s">
        <v>969</v>
      </c>
      <c r="AT1166" t="s">
        <v>970</v>
      </c>
      <c r="AU1166" t="s">
        <v>4909</v>
      </c>
    </row>
    <row r="1167" spans="2:47" ht="11" outlineLevel="1" x14ac:dyDescent="0.15">
      <c r="B1167" t="s">
        <v>4910</v>
      </c>
      <c r="C1167" t="s">
        <v>1519</v>
      </c>
      <c r="D1167" t="s">
        <v>332</v>
      </c>
      <c r="E1167" t="s">
        <v>983</v>
      </c>
      <c r="F1167" t="s">
        <v>798</v>
      </c>
      <c r="G1167" t="s">
        <v>984</v>
      </c>
      <c r="H1167" t="s">
        <v>985</v>
      </c>
      <c r="I1167" t="s">
        <v>957</v>
      </c>
      <c r="J1167" t="s">
        <v>700</v>
      </c>
      <c r="K1167" t="s">
        <v>2413</v>
      </c>
      <c r="L1167" t="s">
        <v>700</v>
      </c>
      <c r="M1167" s="5">
        <v>112841.76</v>
      </c>
      <c r="N1167" s="5">
        <v>112841.76</v>
      </c>
      <c r="O1167" s="5">
        <v>112841.76</v>
      </c>
      <c r="P1167" s="5"/>
      <c r="Q1167" s="16">
        <v>0</v>
      </c>
      <c r="R1167" s="5"/>
      <c r="S1167" s="17">
        <v>41718</v>
      </c>
      <c r="T1167" s="17">
        <v>41712</v>
      </c>
      <c r="U1167" s="17">
        <v>41760</v>
      </c>
      <c r="V1167" s="17">
        <v>41760</v>
      </c>
      <c r="W1167" s="17">
        <v>41718</v>
      </c>
      <c r="X1167" s="17">
        <v>42956</v>
      </c>
      <c r="Y1167" t="s">
        <v>959</v>
      </c>
      <c r="Z1167" t="s">
        <v>796</v>
      </c>
      <c r="AA1167" t="s">
        <v>960</v>
      </c>
      <c r="AC1167" s="16">
        <v>2</v>
      </c>
      <c r="AD1167" t="s">
        <v>803</v>
      </c>
      <c r="AE1167" t="s">
        <v>974</v>
      </c>
      <c r="AF1167" t="s">
        <v>737</v>
      </c>
      <c r="AG1167" t="s">
        <v>975</v>
      </c>
      <c r="AJ1167" t="s">
        <v>963</v>
      </c>
      <c r="AK1167" t="s">
        <v>979</v>
      </c>
      <c r="AL1167" t="s">
        <v>1340</v>
      </c>
      <c r="AM1167" t="s">
        <v>456</v>
      </c>
      <c r="AP1167" t="s">
        <v>966</v>
      </c>
      <c r="AQ1167" t="s">
        <v>967</v>
      </c>
      <c r="AR1167" t="s">
        <v>968</v>
      </c>
      <c r="AS1167" t="s">
        <v>969</v>
      </c>
      <c r="AT1167" t="s">
        <v>970</v>
      </c>
      <c r="AU1167" t="s">
        <v>4911</v>
      </c>
    </row>
    <row r="1168" spans="2:47" ht="11" outlineLevel="1" x14ac:dyDescent="0.15">
      <c r="B1168" t="s">
        <v>4912</v>
      </c>
      <c r="C1168" t="s">
        <v>4913</v>
      </c>
      <c r="D1168" t="s">
        <v>3737</v>
      </c>
      <c r="E1168" t="s">
        <v>1599</v>
      </c>
      <c r="F1168" t="s">
        <v>807</v>
      </c>
      <c r="G1168" t="s">
        <v>984</v>
      </c>
      <c r="H1168" t="s">
        <v>985</v>
      </c>
      <c r="I1168" t="s">
        <v>957</v>
      </c>
      <c r="J1168" t="s">
        <v>3738</v>
      </c>
      <c r="K1168" t="s">
        <v>3739</v>
      </c>
      <c r="L1168" t="s">
        <v>3738</v>
      </c>
      <c r="M1168" s="5">
        <v>112820</v>
      </c>
      <c r="N1168" s="5">
        <v>112820</v>
      </c>
      <c r="O1168" s="5">
        <v>112820</v>
      </c>
      <c r="P1168" s="5"/>
      <c r="Q1168" s="16">
        <v>0</v>
      </c>
      <c r="R1168" s="5"/>
      <c r="S1168" s="17">
        <v>44091</v>
      </c>
      <c r="T1168" s="17">
        <v>44091</v>
      </c>
      <c r="U1168" s="17">
        <v>44270</v>
      </c>
      <c r="V1168" s="17">
        <v>44270</v>
      </c>
      <c r="W1168" s="17">
        <v>44091</v>
      </c>
      <c r="X1168" s="17">
        <v>44091</v>
      </c>
      <c r="Y1168" t="s">
        <v>959</v>
      </c>
      <c r="Z1168" t="s">
        <v>796</v>
      </c>
      <c r="AA1168" t="s">
        <v>1023</v>
      </c>
      <c r="AB1168" t="s">
        <v>1024</v>
      </c>
      <c r="AC1168" s="16">
        <v>1</v>
      </c>
      <c r="AD1168" t="s">
        <v>795</v>
      </c>
      <c r="AE1168" t="s">
        <v>961</v>
      </c>
      <c r="AF1168" t="s">
        <v>737</v>
      </c>
      <c r="AG1168" t="s">
        <v>975</v>
      </c>
      <c r="AH1168" t="s">
        <v>1202</v>
      </c>
      <c r="AI1168" t="s">
        <v>1203</v>
      </c>
      <c r="AJ1168" t="s">
        <v>978</v>
      </c>
      <c r="AK1168" t="s">
        <v>1504</v>
      </c>
      <c r="AL1168" t="s">
        <v>1340</v>
      </c>
      <c r="AM1168" t="s">
        <v>531</v>
      </c>
      <c r="AP1168" t="s">
        <v>966</v>
      </c>
      <c r="AQ1168" t="s">
        <v>967</v>
      </c>
      <c r="AR1168" t="s">
        <v>968</v>
      </c>
      <c r="AS1168" t="s">
        <v>969</v>
      </c>
      <c r="AT1168" t="s">
        <v>970</v>
      </c>
      <c r="AU1168" t="s">
        <v>4914</v>
      </c>
    </row>
    <row r="1169" spans="2:47" ht="11" outlineLevel="1" x14ac:dyDescent="0.15">
      <c r="B1169" t="s">
        <v>4915</v>
      </c>
      <c r="C1169" t="s">
        <v>4916</v>
      </c>
      <c r="G1169" t="s">
        <v>1140</v>
      </c>
      <c r="H1169" t="s">
        <v>1141</v>
      </c>
      <c r="I1169" t="s">
        <v>957</v>
      </c>
      <c r="J1169" t="s">
        <v>2913</v>
      </c>
      <c r="K1169" t="s">
        <v>2914</v>
      </c>
      <c r="L1169" t="s">
        <v>2913</v>
      </c>
      <c r="M1169" s="5">
        <v>112631.94</v>
      </c>
      <c r="N1169" s="5">
        <v>112631.94</v>
      </c>
      <c r="O1169" s="5">
        <v>112631.94</v>
      </c>
      <c r="P1169" s="5"/>
      <c r="Q1169" s="16">
        <v>0</v>
      </c>
      <c r="R1169" s="5"/>
      <c r="S1169" s="17">
        <v>44077</v>
      </c>
      <c r="T1169" s="17">
        <v>44077</v>
      </c>
      <c r="U1169" s="17">
        <v>44134</v>
      </c>
      <c r="V1169" s="17">
        <v>44134</v>
      </c>
      <c r="W1169" s="17">
        <v>44077</v>
      </c>
      <c r="X1169" s="17">
        <v>44119</v>
      </c>
      <c r="Y1169" t="s">
        <v>1178</v>
      </c>
      <c r="Z1169" t="s">
        <v>825</v>
      </c>
      <c r="AA1169" t="s">
        <v>1179</v>
      </c>
      <c r="AC1169" s="16">
        <v>4</v>
      </c>
      <c r="AD1169" t="s">
        <v>795</v>
      </c>
      <c r="AE1169" t="s">
        <v>961</v>
      </c>
      <c r="AF1169" t="s">
        <v>740</v>
      </c>
      <c r="AG1169" t="s">
        <v>1036</v>
      </c>
      <c r="AH1169" t="s">
        <v>1058</v>
      </c>
      <c r="AI1169" t="s">
        <v>1059</v>
      </c>
      <c r="AJ1169" t="s">
        <v>978</v>
      </c>
      <c r="AK1169" t="s">
        <v>964</v>
      </c>
      <c r="AL1169" t="s">
        <v>965</v>
      </c>
      <c r="AM1169" t="s">
        <v>531</v>
      </c>
      <c r="AP1169" t="s">
        <v>966</v>
      </c>
      <c r="AQ1169" t="s">
        <v>967</v>
      </c>
      <c r="AR1169" t="s">
        <v>968</v>
      </c>
      <c r="AS1169" t="s">
        <v>969</v>
      </c>
      <c r="AT1169" t="s">
        <v>970</v>
      </c>
      <c r="AU1169" t="s">
        <v>4917</v>
      </c>
    </row>
    <row r="1170" spans="2:47" ht="11" outlineLevel="1" x14ac:dyDescent="0.15">
      <c r="B1170" t="s">
        <v>4918</v>
      </c>
      <c r="C1170" t="s">
        <v>4919</v>
      </c>
      <c r="D1170" t="s">
        <v>177</v>
      </c>
      <c r="E1170" t="s">
        <v>983</v>
      </c>
      <c r="F1170" t="s">
        <v>798</v>
      </c>
      <c r="G1170" t="s">
        <v>984</v>
      </c>
      <c r="H1170" t="s">
        <v>985</v>
      </c>
      <c r="I1170" t="s">
        <v>957</v>
      </c>
      <c r="J1170" t="s">
        <v>638</v>
      </c>
      <c r="K1170" t="s">
        <v>992</v>
      </c>
      <c r="L1170" t="s">
        <v>638</v>
      </c>
      <c r="M1170" s="5">
        <v>112527.72</v>
      </c>
      <c r="N1170" s="5">
        <v>112527.72</v>
      </c>
      <c r="O1170" s="5">
        <v>112527.72</v>
      </c>
      <c r="P1170" s="5"/>
      <c r="Q1170" s="16">
        <v>0</v>
      </c>
      <c r="R1170" s="5"/>
      <c r="S1170" s="17">
        <v>43515</v>
      </c>
      <c r="T1170" s="17">
        <v>43515</v>
      </c>
      <c r="U1170" s="17">
        <v>43552</v>
      </c>
      <c r="V1170" s="17">
        <v>43552</v>
      </c>
      <c r="W1170" s="17">
        <v>43515</v>
      </c>
      <c r="X1170" s="17">
        <v>43600</v>
      </c>
      <c r="Y1170" t="s">
        <v>959</v>
      </c>
      <c r="Z1170" t="s">
        <v>796</v>
      </c>
      <c r="AA1170" t="s">
        <v>960</v>
      </c>
      <c r="AC1170" s="16"/>
      <c r="AD1170" t="s">
        <v>795</v>
      </c>
      <c r="AE1170" t="s">
        <v>961</v>
      </c>
      <c r="AF1170" t="s">
        <v>739</v>
      </c>
      <c r="AG1170" t="s">
        <v>993</v>
      </c>
      <c r="AJ1170" t="s">
        <v>963</v>
      </c>
      <c r="AK1170" t="s">
        <v>996</v>
      </c>
      <c r="AL1170" t="s">
        <v>965</v>
      </c>
      <c r="AM1170" t="s">
        <v>531</v>
      </c>
      <c r="AP1170" t="s">
        <v>966</v>
      </c>
      <c r="AQ1170" t="s">
        <v>967</v>
      </c>
      <c r="AR1170" t="s">
        <v>968</v>
      </c>
      <c r="AS1170" t="s">
        <v>969</v>
      </c>
      <c r="AT1170" t="s">
        <v>970</v>
      </c>
      <c r="AU1170" t="s">
        <v>4920</v>
      </c>
    </row>
    <row r="1171" spans="2:47" ht="11" outlineLevel="1" x14ac:dyDescent="0.15">
      <c r="B1171" t="s">
        <v>4921</v>
      </c>
      <c r="C1171" t="s">
        <v>4922</v>
      </c>
      <c r="G1171" t="s">
        <v>1140</v>
      </c>
      <c r="H1171" t="s">
        <v>1141</v>
      </c>
      <c r="I1171" t="s">
        <v>957</v>
      </c>
      <c r="J1171" t="s">
        <v>672</v>
      </c>
      <c r="K1171" t="s">
        <v>1513</v>
      </c>
      <c r="L1171" t="s">
        <v>672</v>
      </c>
      <c r="M1171" s="5">
        <v>112491</v>
      </c>
      <c r="N1171" s="5">
        <v>112491</v>
      </c>
      <c r="O1171" s="5">
        <v>112491</v>
      </c>
      <c r="P1171" s="5"/>
      <c r="Q1171" s="16">
        <v>0</v>
      </c>
      <c r="R1171" s="5"/>
      <c r="S1171" s="17">
        <v>45296</v>
      </c>
      <c r="T1171" s="17">
        <v>45296</v>
      </c>
      <c r="U1171" s="17">
        <v>45961</v>
      </c>
      <c r="V1171" s="17">
        <v>45961</v>
      </c>
      <c r="W1171" s="17">
        <v>45296</v>
      </c>
      <c r="X1171" s="17">
        <v>45793</v>
      </c>
      <c r="Y1171" t="s">
        <v>1178</v>
      </c>
      <c r="Z1171" t="s">
        <v>825</v>
      </c>
      <c r="AA1171" t="s">
        <v>1179</v>
      </c>
      <c r="AC1171" s="16">
        <v>1</v>
      </c>
      <c r="AD1171" t="s">
        <v>4923</v>
      </c>
      <c r="AE1171" t="s">
        <v>4924</v>
      </c>
      <c r="AF1171" t="s">
        <v>750</v>
      </c>
      <c r="AG1171" t="s">
        <v>1515</v>
      </c>
      <c r="AH1171" t="s">
        <v>1058</v>
      </c>
      <c r="AI1171" t="s">
        <v>1059</v>
      </c>
      <c r="AJ1171" t="s">
        <v>978</v>
      </c>
      <c r="AK1171" t="s">
        <v>1516</v>
      </c>
      <c r="AL1171" t="s">
        <v>965</v>
      </c>
      <c r="AM1171" t="s">
        <v>531</v>
      </c>
      <c r="AP1171" t="s">
        <v>966</v>
      </c>
      <c r="AQ1171" t="s">
        <v>967</v>
      </c>
      <c r="AR1171" t="s">
        <v>968</v>
      </c>
      <c r="AS1171" t="s">
        <v>969</v>
      </c>
      <c r="AT1171" t="s">
        <v>970</v>
      </c>
      <c r="AU1171" t="s">
        <v>4925</v>
      </c>
    </row>
    <row r="1172" spans="2:47" ht="11" outlineLevel="1" x14ac:dyDescent="0.15">
      <c r="B1172" t="s">
        <v>4926</v>
      </c>
      <c r="C1172" t="s">
        <v>2190</v>
      </c>
      <c r="D1172" t="s">
        <v>3163</v>
      </c>
      <c r="E1172" t="s">
        <v>983</v>
      </c>
      <c r="F1172" t="s">
        <v>798</v>
      </c>
      <c r="G1172" t="s">
        <v>984</v>
      </c>
      <c r="H1172" t="s">
        <v>985</v>
      </c>
      <c r="I1172" t="s">
        <v>957</v>
      </c>
      <c r="J1172" t="s">
        <v>625</v>
      </c>
      <c r="K1172" t="s">
        <v>2594</v>
      </c>
      <c r="L1172" t="s">
        <v>625</v>
      </c>
      <c r="M1172" s="5">
        <v>112292</v>
      </c>
      <c r="N1172" s="5">
        <v>112292</v>
      </c>
      <c r="O1172" s="5">
        <v>112292</v>
      </c>
      <c r="P1172" s="5"/>
      <c r="Q1172" s="16">
        <v>0</v>
      </c>
      <c r="R1172" s="5"/>
      <c r="S1172" s="17">
        <v>42823</v>
      </c>
      <c r="T1172" s="17">
        <v>42822</v>
      </c>
      <c r="U1172" s="17">
        <v>42854</v>
      </c>
      <c r="V1172" s="17">
        <v>42854</v>
      </c>
      <c r="W1172" s="17">
        <v>42823</v>
      </c>
      <c r="X1172" s="17">
        <v>42823</v>
      </c>
      <c r="Y1172" t="s">
        <v>955</v>
      </c>
      <c r="Z1172" t="s">
        <v>818</v>
      </c>
      <c r="AA1172" t="s">
        <v>960</v>
      </c>
      <c r="AC1172" s="16"/>
      <c r="AD1172" t="s">
        <v>795</v>
      </c>
      <c r="AE1172" t="s">
        <v>961</v>
      </c>
      <c r="AF1172" t="s">
        <v>740</v>
      </c>
      <c r="AG1172" t="s">
        <v>1036</v>
      </c>
      <c r="AJ1172" t="s">
        <v>963</v>
      </c>
      <c r="AK1172" t="s">
        <v>964</v>
      </c>
      <c r="AL1172" t="s">
        <v>965</v>
      </c>
      <c r="AM1172" t="s">
        <v>456</v>
      </c>
      <c r="AP1172" t="s">
        <v>966</v>
      </c>
      <c r="AQ1172" t="s">
        <v>967</v>
      </c>
      <c r="AR1172" t="s">
        <v>968</v>
      </c>
      <c r="AS1172" t="s">
        <v>969</v>
      </c>
      <c r="AT1172" t="s">
        <v>970</v>
      </c>
      <c r="AU1172" t="s">
        <v>4927</v>
      </c>
    </row>
    <row r="1173" spans="2:47" ht="11" outlineLevel="1" x14ac:dyDescent="0.15">
      <c r="B1173" t="s">
        <v>4928</v>
      </c>
      <c r="C1173" t="s">
        <v>4929</v>
      </c>
      <c r="G1173" t="s">
        <v>1140</v>
      </c>
      <c r="H1173" t="s">
        <v>1141</v>
      </c>
      <c r="I1173" t="s">
        <v>957</v>
      </c>
      <c r="J1173" t="s">
        <v>4930</v>
      </c>
      <c r="K1173" t="s">
        <v>4931</v>
      </c>
      <c r="L1173" t="s">
        <v>4930</v>
      </c>
      <c r="M1173" s="5">
        <v>112104.61</v>
      </c>
      <c r="N1173" s="5">
        <v>112104.61</v>
      </c>
      <c r="O1173" s="5">
        <v>112104.61</v>
      </c>
      <c r="P1173" s="5"/>
      <c r="Q1173" s="16">
        <v>0</v>
      </c>
      <c r="R1173" s="5"/>
      <c r="S1173" s="17">
        <v>44596</v>
      </c>
      <c r="T1173" s="17">
        <v>44596</v>
      </c>
      <c r="U1173" s="17">
        <v>44626</v>
      </c>
      <c r="V1173" s="17">
        <v>44626</v>
      </c>
      <c r="W1173" s="17">
        <v>44596</v>
      </c>
      <c r="X1173" s="17">
        <v>44596</v>
      </c>
      <c r="Y1173" t="s">
        <v>1543</v>
      </c>
      <c r="Z1173" t="s">
        <v>826</v>
      </c>
      <c r="AA1173" t="s">
        <v>1179</v>
      </c>
      <c r="AC1173" s="16">
        <v>1</v>
      </c>
      <c r="AD1173" t="s">
        <v>795</v>
      </c>
      <c r="AE1173" t="s">
        <v>961</v>
      </c>
      <c r="AF1173" t="s">
        <v>740</v>
      </c>
      <c r="AG1173" t="s">
        <v>1036</v>
      </c>
      <c r="AH1173" t="s">
        <v>1058</v>
      </c>
      <c r="AI1173" t="s">
        <v>1059</v>
      </c>
      <c r="AJ1173" t="s">
        <v>978</v>
      </c>
      <c r="AK1173" t="s">
        <v>964</v>
      </c>
      <c r="AL1173" t="s">
        <v>1340</v>
      </c>
      <c r="AM1173" t="s">
        <v>531</v>
      </c>
      <c r="AP1173" t="s">
        <v>966</v>
      </c>
      <c r="AQ1173" t="s">
        <v>967</v>
      </c>
      <c r="AR1173" t="s">
        <v>968</v>
      </c>
      <c r="AS1173" t="s">
        <v>969</v>
      </c>
      <c r="AT1173" t="s">
        <v>970</v>
      </c>
      <c r="AU1173" t="s">
        <v>4932</v>
      </c>
    </row>
    <row r="1174" spans="2:47" ht="11" outlineLevel="1" x14ac:dyDescent="0.15">
      <c r="B1174" t="s">
        <v>4933</v>
      </c>
      <c r="C1174" t="s">
        <v>4934</v>
      </c>
      <c r="G1174" t="s">
        <v>1140</v>
      </c>
      <c r="H1174" t="s">
        <v>1141</v>
      </c>
      <c r="I1174" t="s">
        <v>957</v>
      </c>
      <c r="J1174" t="s">
        <v>618</v>
      </c>
      <c r="K1174" t="s">
        <v>2019</v>
      </c>
      <c r="L1174" t="s">
        <v>618</v>
      </c>
      <c r="M1174" s="5">
        <v>112040.5</v>
      </c>
      <c r="N1174" s="5">
        <v>112040.5</v>
      </c>
      <c r="O1174" s="5">
        <v>112040.5</v>
      </c>
      <c r="P1174" s="5">
        <v>49867.75</v>
      </c>
      <c r="Q1174" s="16">
        <v>0</v>
      </c>
      <c r="R1174" s="5"/>
      <c r="S1174" s="17">
        <v>45140</v>
      </c>
      <c r="T1174" s="17">
        <v>45140</v>
      </c>
      <c r="U1174" s="17">
        <v>45199</v>
      </c>
      <c r="V1174" s="17">
        <v>45199</v>
      </c>
      <c r="W1174" s="17">
        <v>45140</v>
      </c>
      <c r="X1174" s="17">
        <v>45140</v>
      </c>
      <c r="Y1174" t="s">
        <v>1178</v>
      </c>
      <c r="Z1174" t="s">
        <v>825</v>
      </c>
      <c r="AA1174" t="s">
        <v>1179</v>
      </c>
      <c r="AC1174" s="16">
        <v>1</v>
      </c>
      <c r="AD1174" t="s">
        <v>795</v>
      </c>
      <c r="AE1174" t="s">
        <v>961</v>
      </c>
      <c r="AF1174" t="s">
        <v>740</v>
      </c>
      <c r="AG1174" t="s">
        <v>1036</v>
      </c>
      <c r="AH1174" t="s">
        <v>1058</v>
      </c>
      <c r="AI1174" t="s">
        <v>1059</v>
      </c>
      <c r="AJ1174" t="s">
        <v>978</v>
      </c>
      <c r="AK1174" t="s">
        <v>964</v>
      </c>
      <c r="AL1174" t="s">
        <v>965</v>
      </c>
      <c r="AM1174" t="s">
        <v>531</v>
      </c>
      <c r="AP1174" t="s">
        <v>966</v>
      </c>
      <c r="AQ1174" t="s">
        <v>967</v>
      </c>
      <c r="AR1174" t="s">
        <v>968</v>
      </c>
      <c r="AS1174" t="s">
        <v>969</v>
      </c>
      <c r="AT1174" t="s">
        <v>970</v>
      </c>
      <c r="AU1174" t="s">
        <v>4935</v>
      </c>
    </row>
    <row r="1175" spans="2:47" ht="11" outlineLevel="1" x14ac:dyDescent="0.15">
      <c r="B1175" t="s">
        <v>4936</v>
      </c>
      <c r="C1175" t="s">
        <v>4937</v>
      </c>
      <c r="G1175" t="s">
        <v>1140</v>
      </c>
      <c r="H1175" t="s">
        <v>1141</v>
      </c>
      <c r="I1175" t="s">
        <v>957</v>
      </c>
      <c r="J1175" t="s">
        <v>4179</v>
      </c>
      <c r="K1175" t="s">
        <v>4180</v>
      </c>
      <c r="L1175" t="s">
        <v>4179</v>
      </c>
      <c r="M1175" s="5">
        <v>111677</v>
      </c>
      <c r="N1175" s="5">
        <v>111677</v>
      </c>
      <c r="O1175" s="5">
        <v>111677</v>
      </c>
      <c r="P1175" s="5"/>
      <c r="Q1175" s="16">
        <v>0</v>
      </c>
      <c r="R1175" s="5"/>
      <c r="S1175" s="17">
        <v>44454</v>
      </c>
      <c r="T1175" s="17">
        <v>44440</v>
      </c>
      <c r="U1175" s="17">
        <v>44545</v>
      </c>
      <c r="V1175" s="17">
        <v>44545</v>
      </c>
      <c r="W1175" s="17">
        <v>44454</v>
      </c>
      <c r="X1175" s="17">
        <v>44454</v>
      </c>
      <c r="Y1175" t="s">
        <v>1543</v>
      </c>
      <c r="Z1175" t="s">
        <v>826</v>
      </c>
      <c r="AA1175" t="s">
        <v>1179</v>
      </c>
      <c r="AC1175" s="16">
        <v>1</v>
      </c>
      <c r="AD1175" t="s">
        <v>795</v>
      </c>
      <c r="AE1175" t="s">
        <v>961</v>
      </c>
      <c r="AF1175" t="s">
        <v>750</v>
      </c>
      <c r="AG1175" t="s">
        <v>1515</v>
      </c>
      <c r="AH1175" t="s">
        <v>1058</v>
      </c>
      <c r="AI1175" t="s">
        <v>1059</v>
      </c>
      <c r="AJ1175" t="s">
        <v>978</v>
      </c>
      <c r="AK1175" t="s">
        <v>1671</v>
      </c>
      <c r="AL1175" t="s">
        <v>1340</v>
      </c>
      <c r="AM1175" t="s">
        <v>531</v>
      </c>
      <c r="AP1175" t="s">
        <v>966</v>
      </c>
      <c r="AQ1175" t="s">
        <v>967</v>
      </c>
      <c r="AR1175" t="s">
        <v>968</v>
      </c>
      <c r="AS1175" t="s">
        <v>969</v>
      </c>
      <c r="AT1175" t="s">
        <v>970</v>
      </c>
      <c r="AU1175" t="s">
        <v>4938</v>
      </c>
    </row>
    <row r="1176" spans="2:47" ht="11" outlineLevel="1" x14ac:dyDescent="0.15">
      <c r="B1176" t="s">
        <v>4939</v>
      </c>
      <c r="C1176" t="s">
        <v>4940</v>
      </c>
      <c r="D1176" t="s">
        <v>309</v>
      </c>
      <c r="E1176" t="s">
        <v>835</v>
      </c>
      <c r="F1176" t="s">
        <v>807</v>
      </c>
      <c r="G1176" t="s">
        <v>984</v>
      </c>
      <c r="H1176" t="s">
        <v>985</v>
      </c>
      <c r="I1176" t="s">
        <v>957</v>
      </c>
      <c r="J1176" t="s">
        <v>687</v>
      </c>
      <c r="K1176" t="s">
        <v>2727</v>
      </c>
      <c r="L1176" t="s">
        <v>687</v>
      </c>
      <c r="M1176" s="5">
        <v>111615.6</v>
      </c>
      <c r="N1176" s="5">
        <v>111615.6</v>
      </c>
      <c r="O1176" s="5">
        <v>111615.6</v>
      </c>
      <c r="P1176" s="5"/>
      <c r="Q1176" s="16">
        <v>0</v>
      </c>
      <c r="R1176" s="5"/>
      <c r="S1176" s="17">
        <v>45588</v>
      </c>
      <c r="T1176" s="17">
        <v>45588</v>
      </c>
      <c r="U1176" s="17">
        <v>45777</v>
      </c>
      <c r="V1176" s="17">
        <v>45777</v>
      </c>
      <c r="W1176" s="17">
        <v>45588</v>
      </c>
      <c r="X1176" s="17">
        <v>45637</v>
      </c>
      <c r="Y1176" t="s">
        <v>1178</v>
      </c>
      <c r="Z1176" t="s">
        <v>825</v>
      </c>
      <c r="AA1176" t="s">
        <v>1179</v>
      </c>
      <c r="AC1176" s="16">
        <v>1</v>
      </c>
      <c r="AD1176" t="s">
        <v>795</v>
      </c>
      <c r="AE1176" t="s">
        <v>961</v>
      </c>
      <c r="AF1176" t="s">
        <v>740</v>
      </c>
      <c r="AG1176" t="s">
        <v>1036</v>
      </c>
      <c r="AH1176" t="s">
        <v>1115</v>
      </c>
      <c r="AI1176" t="s">
        <v>1116</v>
      </c>
      <c r="AJ1176" t="s">
        <v>978</v>
      </c>
      <c r="AK1176" t="s">
        <v>964</v>
      </c>
      <c r="AL1176" t="s">
        <v>965</v>
      </c>
      <c r="AM1176" t="s">
        <v>531</v>
      </c>
      <c r="AP1176" t="s">
        <v>966</v>
      </c>
      <c r="AQ1176" t="s">
        <v>967</v>
      </c>
      <c r="AR1176" t="s">
        <v>968</v>
      </c>
      <c r="AS1176" t="s">
        <v>969</v>
      </c>
      <c r="AT1176" t="s">
        <v>970</v>
      </c>
      <c r="AU1176" t="s">
        <v>4941</v>
      </c>
    </row>
    <row r="1177" spans="2:47" ht="11" outlineLevel="1" x14ac:dyDescent="0.15">
      <c r="B1177" t="s">
        <v>4942</v>
      </c>
      <c r="C1177" t="s">
        <v>4943</v>
      </c>
      <c r="G1177" t="s">
        <v>1140</v>
      </c>
      <c r="H1177" t="s">
        <v>1141</v>
      </c>
      <c r="I1177" t="s">
        <v>957</v>
      </c>
      <c r="J1177" t="s">
        <v>4944</v>
      </c>
      <c r="K1177" t="s">
        <v>4945</v>
      </c>
      <c r="L1177" t="s">
        <v>4944</v>
      </c>
      <c r="M1177" s="5">
        <v>110400</v>
      </c>
      <c r="N1177" s="5">
        <v>110400</v>
      </c>
      <c r="O1177" s="5">
        <v>243225</v>
      </c>
      <c r="P1177" s="5"/>
      <c r="Q1177" s="16">
        <v>0</v>
      </c>
      <c r="R1177" s="5"/>
      <c r="S1177" s="17">
        <v>45436</v>
      </c>
      <c r="T1177" s="17">
        <v>45436</v>
      </c>
      <c r="U1177" s="17">
        <v>46187</v>
      </c>
      <c r="V1177" s="17">
        <v>47283</v>
      </c>
      <c r="W1177" s="17">
        <v>45436</v>
      </c>
      <c r="X1177" s="17">
        <v>45811</v>
      </c>
      <c r="Y1177" t="s">
        <v>1178</v>
      </c>
      <c r="Z1177" t="s">
        <v>825</v>
      </c>
      <c r="AA1177" t="s">
        <v>1179</v>
      </c>
      <c r="AC1177" s="16">
        <v>1</v>
      </c>
      <c r="AD1177" t="s">
        <v>795</v>
      </c>
      <c r="AE1177" t="s">
        <v>961</v>
      </c>
      <c r="AF1177" t="s">
        <v>748</v>
      </c>
      <c r="AG1177" t="s">
        <v>1057</v>
      </c>
      <c r="AH1177" t="s">
        <v>1058</v>
      </c>
      <c r="AI1177" t="s">
        <v>1059</v>
      </c>
      <c r="AJ1177" t="s">
        <v>978</v>
      </c>
      <c r="AK1177" t="s">
        <v>964</v>
      </c>
      <c r="AL1177" t="s">
        <v>1340</v>
      </c>
      <c r="AM1177" t="s">
        <v>531</v>
      </c>
      <c r="AP1177" t="s">
        <v>966</v>
      </c>
      <c r="AQ1177" t="s">
        <v>967</v>
      </c>
      <c r="AR1177" t="s">
        <v>968</v>
      </c>
      <c r="AS1177" t="s">
        <v>969</v>
      </c>
      <c r="AT1177" t="s">
        <v>970</v>
      </c>
      <c r="AU1177" t="s">
        <v>4946</v>
      </c>
    </row>
    <row r="1178" spans="2:47" ht="11" outlineLevel="1" x14ac:dyDescent="0.15">
      <c r="B1178" t="s">
        <v>4947</v>
      </c>
      <c r="C1178" t="s">
        <v>4948</v>
      </c>
      <c r="G1178" t="s">
        <v>1140</v>
      </c>
      <c r="H1178" t="s">
        <v>1141</v>
      </c>
      <c r="I1178" t="s">
        <v>957</v>
      </c>
      <c r="J1178" t="s">
        <v>682</v>
      </c>
      <c r="K1178" t="s">
        <v>1729</v>
      </c>
      <c r="L1178" t="s">
        <v>1703</v>
      </c>
      <c r="M1178" s="5">
        <v>110000</v>
      </c>
      <c r="N1178" s="5">
        <v>110000</v>
      </c>
      <c r="O1178" s="5">
        <v>110000</v>
      </c>
      <c r="P1178" s="5"/>
      <c r="Q1178" s="16">
        <v>0</v>
      </c>
      <c r="R1178" s="5"/>
      <c r="S1178" s="17">
        <v>44812</v>
      </c>
      <c r="T1178" s="17">
        <v>44812</v>
      </c>
      <c r="U1178" s="17">
        <v>44957</v>
      </c>
      <c r="V1178" s="17">
        <v>44957</v>
      </c>
      <c r="W1178" s="17">
        <v>44812</v>
      </c>
      <c r="X1178" s="17">
        <v>44812</v>
      </c>
      <c r="Y1178" t="s">
        <v>1178</v>
      </c>
      <c r="Z1178" t="s">
        <v>825</v>
      </c>
      <c r="AA1178" t="s">
        <v>1179</v>
      </c>
      <c r="AC1178" s="16">
        <v>2</v>
      </c>
      <c r="AD1178" t="s">
        <v>795</v>
      </c>
      <c r="AE1178" t="s">
        <v>961</v>
      </c>
      <c r="AF1178" t="s">
        <v>740</v>
      </c>
      <c r="AG1178" t="s">
        <v>1036</v>
      </c>
      <c r="AJ1178" t="s">
        <v>963</v>
      </c>
      <c r="AK1178" t="s">
        <v>964</v>
      </c>
      <c r="AL1178" t="s">
        <v>965</v>
      </c>
      <c r="AM1178" t="s">
        <v>531</v>
      </c>
      <c r="AP1178" t="s">
        <v>966</v>
      </c>
      <c r="AQ1178" t="s">
        <v>967</v>
      </c>
      <c r="AR1178" t="s">
        <v>968</v>
      </c>
      <c r="AS1178" t="s">
        <v>969</v>
      </c>
      <c r="AT1178" t="s">
        <v>970</v>
      </c>
      <c r="AU1178" t="s">
        <v>4949</v>
      </c>
    </row>
    <row r="1179" spans="2:47" ht="11" outlineLevel="1" x14ac:dyDescent="0.15">
      <c r="B1179" t="s">
        <v>4950</v>
      </c>
      <c r="C1179" t="s">
        <v>4951</v>
      </c>
      <c r="G1179" t="s">
        <v>1140</v>
      </c>
      <c r="H1179" t="s">
        <v>1141</v>
      </c>
      <c r="I1179" t="s">
        <v>957</v>
      </c>
      <c r="J1179" t="s">
        <v>4952</v>
      </c>
      <c r="K1179" t="s">
        <v>4953</v>
      </c>
      <c r="L1179" t="s">
        <v>4954</v>
      </c>
      <c r="M1179" s="5">
        <v>109835</v>
      </c>
      <c r="N1179" s="5">
        <v>109835</v>
      </c>
      <c r="O1179" s="5">
        <v>111335</v>
      </c>
      <c r="P1179" s="5"/>
      <c r="Q1179" s="16">
        <v>0</v>
      </c>
      <c r="R1179" s="5"/>
      <c r="S1179" s="17">
        <v>43599</v>
      </c>
      <c r="T1179" s="17">
        <v>43599</v>
      </c>
      <c r="U1179" s="17">
        <v>43647</v>
      </c>
      <c r="V1179" s="17">
        <v>43647</v>
      </c>
      <c r="W1179" s="17">
        <v>43599</v>
      </c>
      <c r="X1179" s="17">
        <v>43599</v>
      </c>
      <c r="Y1179" t="s">
        <v>1543</v>
      </c>
      <c r="Z1179" t="s">
        <v>826</v>
      </c>
      <c r="AA1179" t="s">
        <v>1179</v>
      </c>
      <c r="AC1179" s="16">
        <v>1</v>
      </c>
      <c r="AD1179" t="s">
        <v>887</v>
      </c>
      <c r="AE1179" t="s">
        <v>2030</v>
      </c>
      <c r="AF1179" t="s">
        <v>750</v>
      </c>
      <c r="AG1179" t="s">
        <v>1515</v>
      </c>
      <c r="AH1179" t="s">
        <v>1058</v>
      </c>
      <c r="AI1179" t="s">
        <v>1059</v>
      </c>
      <c r="AJ1179" t="s">
        <v>978</v>
      </c>
      <c r="AK1179" t="s">
        <v>1516</v>
      </c>
      <c r="AL1179" t="s">
        <v>1340</v>
      </c>
      <c r="AM1179" t="s">
        <v>531</v>
      </c>
      <c r="AP1179" t="s">
        <v>966</v>
      </c>
      <c r="AQ1179" t="s">
        <v>967</v>
      </c>
      <c r="AR1179" t="s">
        <v>968</v>
      </c>
      <c r="AS1179" t="s">
        <v>969</v>
      </c>
      <c r="AT1179" t="s">
        <v>970</v>
      </c>
      <c r="AU1179" t="s">
        <v>4955</v>
      </c>
    </row>
    <row r="1180" spans="2:47" ht="11" outlineLevel="1" x14ac:dyDescent="0.15">
      <c r="B1180" t="s">
        <v>4956</v>
      </c>
      <c r="C1180" t="s">
        <v>4957</v>
      </c>
      <c r="G1180" t="s">
        <v>1140</v>
      </c>
      <c r="H1180" t="s">
        <v>1141</v>
      </c>
      <c r="I1180" t="s">
        <v>957</v>
      </c>
      <c r="J1180" t="s">
        <v>2940</v>
      </c>
      <c r="K1180" t="s">
        <v>2941</v>
      </c>
      <c r="L1180" t="s">
        <v>2942</v>
      </c>
      <c r="M1180" s="5">
        <v>109560</v>
      </c>
      <c r="N1180" s="5">
        <v>109560</v>
      </c>
      <c r="O1180" s="5">
        <v>109560</v>
      </c>
      <c r="P1180" s="5"/>
      <c r="Q1180" s="16">
        <v>0</v>
      </c>
      <c r="R1180" s="5"/>
      <c r="S1180" s="17">
        <v>43369</v>
      </c>
      <c r="T1180" s="17">
        <v>43368</v>
      </c>
      <c r="U1180" s="17">
        <v>43544</v>
      </c>
      <c r="V1180" s="17">
        <v>43544</v>
      </c>
      <c r="W1180" s="17">
        <v>43369</v>
      </c>
      <c r="X1180" s="17">
        <v>43369</v>
      </c>
      <c r="Y1180" t="s">
        <v>1178</v>
      </c>
      <c r="Z1180" t="s">
        <v>825</v>
      </c>
      <c r="AA1180" t="s">
        <v>1179</v>
      </c>
      <c r="AC1180" s="16">
        <v>2</v>
      </c>
      <c r="AD1180" t="s">
        <v>795</v>
      </c>
      <c r="AE1180" t="s">
        <v>961</v>
      </c>
      <c r="AF1180" t="s">
        <v>750</v>
      </c>
      <c r="AG1180" t="s">
        <v>1515</v>
      </c>
      <c r="AJ1180" t="s">
        <v>963</v>
      </c>
      <c r="AK1180" t="s">
        <v>1671</v>
      </c>
      <c r="AL1180" t="s">
        <v>1340</v>
      </c>
      <c r="AM1180" t="s">
        <v>531</v>
      </c>
      <c r="AP1180" t="s">
        <v>966</v>
      </c>
      <c r="AQ1180" t="s">
        <v>967</v>
      </c>
      <c r="AR1180" t="s">
        <v>968</v>
      </c>
      <c r="AS1180" t="s">
        <v>969</v>
      </c>
      <c r="AT1180" t="s">
        <v>970</v>
      </c>
      <c r="AU1180" t="s">
        <v>4958</v>
      </c>
    </row>
    <row r="1181" spans="2:47" ht="11" outlineLevel="1" x14ac:dyDescent="0.15">
      <c r="B1181" t="s">
        <v>4959</v>
      </c>
      <c r="C1181" t="s">
        <v>4960</v>
      </c>
      <c r="D1181" t="s">
        <v>4961</v>
      </c>
      <c r="E1181" t="s">
        <v>835</v>
      </c>
      <c r="F1181" t="s">
        <v>798</v>
      </c>
      <c r="G1181" t="s">
        <v>984</v>
      </c>
      <c r="H1181" t="s">
        <v>985</v>
      </c>
      <c r="I1181" t="s">
        <v>957</v>
      </c>
      <c r="J1181" t="s">
        <v>620</v>
      </c>
      <c r="K1181" t="s">
        <v>2023</v>
      </c>
      <c r="L1181" t="s">
        <v>620</v>
      </c>
      <c r="M1181" s="5">
        <v>109533</v>
      </c>
      <c r="N1181" s="5">
        <v>109533</v>
      </c>
      <c r="O1181" s="5">
        <v>109533</v>
      </c>
      <c r="P1181" s="5"/>
      <c r="Q1181" s="16">
        <v>0</v>
      </c>
      <c r="R1181" s="5"/>
      <c r="S1181" s="17">
        <v>45222</v>
      </c>
      <c r="T1181" s="17">
        <v>45222</v>
      </c>
      <c r="U1181" s="17">
        <v>45260</v>
      </c>
      <c r="V1181" s="17">
        <v>45260</v>
      </c>
      <c r="W1181" s="17">
        <v>45222</v>
      </c>
      <c r="X1181" s="17">
        <v>45757</v>
      </c>
      <c r="Y1181" t="s">
        <v>1178</v>
      </c>
      <c r="Z1181" t="s">
        <v>825</v>
      </c>
      <c r="AA1181" t="s">
        <v>1179</v>
      </c>
      <c r="AC1181" s="16">
        <v>2</v>
      </c>
      <c r="AD1181" t="s">
        <v>795</v>
      </c>
      <c r="AE1181" t="s">
        <v>961</v>
      </c>
      <c r="AF1181" t="s">
        <v>740</v>
      </c>
      <c r="AG1181" t="s">
        <v>1036</v>
      </c>
      <c r="AJ1181" t="s">
        <v>963</v>
      </c>
      <c r="AK1181" t="s">
        <v>964</v>
      </c>
      <c r="AL1181" t="s">
        <v>965</v>
      </c>
      <c r="AM1181" t="s">
        <v>531</v>
      </c>
      <c r="AP1181" t="s">
        <v>966</v>
      </c>
      <c r="AQ1181" t="s">
        <v>967</v>
      </c>
      <c r="AR1181" t="s">
        <v>968</v>
      </c>
      <c r="AS1181" t="s">
        <v>969</v>
      </c>
      <c r="AT1181" t="s">
        <v>970</v>
      </c>
      <c r="AU1181" t="s">
        <v>4962</v>
      </c>
    </row>
    <row r="1182" spans="2:47" ht="11" outlineLevel="1" x14ac:dyDescent="0.15">
      <c r="B1182" t="s">
        <v>4963</v>
      </c>
      <c r="C1182" t="s">
        <v>4964</v>
      </c>
      <c r="D1182" t="s">
        <v>179</v>
      </c>
      <c r="E1182" t="s">
        <v>983</v>
      </c>
      <c r="F1182" t="s">
        <v>807</v>
      </c>
      <c r="G1182" t="s">
        <v>984</v>
      </c>
      <c r="H1182" t="s">
        <v>985</v>
      </c>
      <c r="I1182" t="s">
        <v>957</v>
      </c>
      <c r="J1182" t="s">
        <v>603</v>
      </c>
      <c r="K1182" t="s">
        <v>1299</v>
      </c>
      <c r="L1182" t="s">
        <v>603</v>
      </c>
      <c r="M1182" s="5">
        <v>109516.68</v>
      </c>
      <c r="N1182" s="5">
        <v>109516.68</v>
      </c>
      <c r="O1182" s="5">
        <v>109516.68</v>
      </c>
      <c r="P1182" s="5"/>
      <c r="Q1182" s="16">
        <v>0</v>
      </c>
      <c r="R1182" s="5"/>
      <c r="S1182" s="17">
        <v>43973</v>
      </c>
      <c r="T1182" s="17">
        <v>43973</v>
      </c>
      <c r="U1182" s="17">
        <v>44092</v>
      </c>
      <c r="V1182" s="17">
        <v>44092</v>
      </c>
      <c r="W1182" s="17">
        <v>43973</v>
      </c>
      <c r="X1182" s="17">
        <v>44112</v>
      </c>
      <c r="Y1182" t="s">
        <v>955</v>
      </c>
      <c r="Z1182" t="s">
        <v>818</v>
      </c>
      <c r="AA1182" t="s">
        <v>1023</v>
      </c>
      <c r="AB1182" t="s">
        <v>1024</v>
      </c>
      <c r="AC1182" s="16">
        <v>2</v>
      </c>
      <c r="AD1182" t="s">
        <v>795</v>
      </c>
      <c r="AE1182" t="s">
        <v>961</v>
      </c>
      <c r="AF1182" t="s">
        <v>744</v>
      </c>
      <c r="AG1182" t="s">
        <v>1025</v>
      </c>
      <c r="AH1182" t="s">
        <v>1193</v>
      </c>
      <c r="AI1182" t="s">
        <v>1194</v>
      </c>
      <c r="AJ1182" t="s">
        <v>978</v>
      </c>
      <c r="AK1182" t="s">
        <v>964</v>
      </c>
      <c r="AL1182" t="s">
        <v>965</v>
      </c>
      <c r="AM1182" t="s">
        <v>456</v>
      </c>
      <c r="AP1182" t="s">
        <v>966</v>
      </c>
      <c r="AQ1182" t="s">
        <v>967</v>
      </c>
      <c r="AR1182" t="s">
        <v>968</v>
      </c>
      <c r="AS1182" t="s">
        <v>969</v>
      </c>
      <c r="AT1182" t="s">
        <v>970</v>
      </c>
      <c r="AU1182" t="s">
        <v>4965</v>
      </c>
    </row>
    <row r="1183" spans="2:47" ht="11" outlineLevel="1" x14ac:dyDescent="0.15">
      <c r="B1183" t="s">
        <v>4966</v>
      </c>
      <c r="C1183" t="s">
        <v>4967</v>
      </c>
      <c r="G1183" t="s">
        <v>1140</v>
      </c>
      <c r="H1183" t="s">
        <v>1141</v>
      </c>
      <c r="I1183" t="s">
        <v>957</v>
      </c>
      <c r="J1183" t="s">
        <v>2558</v>
      </c>
      <c r="K1183" t="s">
        <v>2559</v>
      </c>
      <c r="L1183" t="s">
        <v>2558</v>
      </c>
      <c r="M1183" s="5">
        <v>109458.05</v>
      </c>
      <c r="N1183" s="5">
        <v>109458.05</v>
      </c>
      <c r="O1183" s="5">
        <v>109458.05</v>
      </c>
      <c r="P1183" s="5"/>
      <c r="Q1183" s="16">
        <v>0</v>
      </c>
      <c r="R1183" s="5"/>
      <c r="S1183" s="17">
        <v>43343</v>
      </c>
      <c r="T1183" s="17">
        <v>43343</v>
      </c>
      <c r="U1183" s="17">
        <v>43383</v>
      </c>
      <c r="V1183" s="17">
        <v>43383</v>
      </c>
      <c r="W1183" s="17">
        <v>43343</v>
      </c>
      <c r="X1183" s="17">
        <v>43657</v>
      </c>
      <c r="Y1183" t="s">
        <v>1543</v>
      </c>
      <c r="Z1183" t="s">
        <v>826</v>
      </c>
      <c r="AA1183" t="s">
        <v>1179</v>
      </c>
      <c r="AC1183" s="16">
        <v>1</v>
      </c>
      <c r="AD1183" t="s">
        <v>795</v>
      </c>
      <c r="AE1183" t="s">
        <v>961</v>
      </c>
      <c r="AF1183" t="s">
        <v>748</v>
      </c>
      <c r="AG1183" t="s">
        <v>1057</v>
      </c>
      <c r="AH1183" t="s">
        <v>1058</v>
      </c>
      <c r="AI1183" t="s">
        <v>1059</v>
      </c>
      <c r="AJ1183" t="s">
        <v>978</v>
      </c>
      <c r="AK1183" t="s">
        <v>964</v>
      </c>
      <c r="AL1183" t="s">
        <v>965</v>
      </c>
      <c r="AM1183" t="s">
        <v>531</v>
      </c>
      <c r="AP1183" t="s">
        <v>966</v>
      </c>
      <c r="AQ1183" t="s">
        <v>967</v>
      </c>
      <c r="AR1183" t="s">
        <v>968</v>
      </c>
      <c r="AS1183" t="s">
        <v>969</v>
      </c>
      <c r="AT1183" t="s">
        <v>970</v>
      </c>
      <c r="AU1183" t="s">
        <v>4968</v>
      </c>
    </row>
    <row r="1184" spans="2:47" ht="11" outlineLevel="1" x14ac:dyDescent="0.15">
      <c r="B1184" t="s">
        <v>4969</v>
      </c>
      <c r="C1184" t="s">
        <v>4970</v>
      </c>
      <c r="D1184" t="s">
        <v>177</v>
      </c>
      <c r="E1184" t="s">
        <v>983</v>
      </c>
      <c r="F1184" t="s">
        <v>798</v>
      </c>
      <c r="G1184" t="s">
        <v>984</v>
      </c>
      <c r="H1184" t="s">
        <v>985</v>
      </c>
      <c r="I1184" t="s">
        <v>957</v>
      </c>
      <c r="J1184" t="s">
        <v>638</v>
      </c>
      <c r="K1184" t="s">
        <v>992</v>
      </c>
      <c r="L1184" t="s">
        <v>638</v>
      </c>
      <c r="M1184" s="5">
        <v>109418.79</v>
      </c>
      <c r="N1184" s="5">
        <v>109418.79</v>
      </c>
      <c r="O1184" s="5">
        <v>109418.79</v>
      </c>
      <c r="P1184" s="5"/>
      <c r="Q1184" s="16">
        <v>0</v>
      </c>
      <c r="R1184" s="5"/>
      <c r="S1184" s="17">
        <v>42695</v>
      </c>
      <c r="T1184" s="17">
        <v>42695</v>
      </c>
      <c r="U1184" s="17">
        <v>42848</v>
      </c>
      <c r="V1184" s="17">
        <v>42848</v>
      </c>
      <c r="W1184" s="17">
        <v>42695</v>
      </c>
      <c r="X1184" s="17">
        <v>42877</v>
      </c>
      <c r="Y1184" t="s">
        <v>959</v>
      </c>
      <c r="Z1184" t="s">
        <v>796</v>
      </c>
      <c r="AA1184" t="s">
        <v>960</v>
      </c>
      <c r="AC1184" s="16">
        <v>1</v>
      </c>
      <c r="AD1184" t="s">
        <v>795</v>
      </c>
      <c r="AE1184" t="s">
        <v>961</v>
      </c>
      <c r="AF1184" t="s">
        <v>739</v>
      </c>
      <c r="AG1184" t="s">
        <v>993</v>
      </c>
      <c r="AJ1184" t="s">
        <v>963</v>
      </c>
      <c r="AK1184" t="s">
        <v>996</v>
      </c>
      <c r="AL1184" t="s">
        <v>965</v>
      </c>
      <c r="AM1184" t="s">
        <v>531</v>
      </c>
      <c r="AP1184" t="s">
        <v>966</v>
      </c>
      <c r="AQ1184" t="s">
        <v>967</v>
      </c>
      <c r="AR1184" t="s">
        <v>968</v>
      </c>
      <c r="AS1184" t="s">
        <v>969</v>
      </c>
      <c r="AT1184" t="s">
        <v>970</v>
      </c>
      <c r="AU1184" t="s">
        <v>4971</v>
      </c>
    </row>
    <row r="1185" spans="2:47" ht="11" outlineLevel="1" x14ac:dyDescent="0.15">
      <c r="B1185" t="s">
        <v>4972</v>
      </c>
      <c r="C1185" t="s">
        <v>4973</v>
      </c>
      <c r="D1185" t="s">
        <v>4974</v>
      </c>
      <c r="E1185" t="s">
        <v>1599</v>
      </c>
      <c r="F1185" t="s">
        <v>807</v>
      </c>
      <c r="G1185" t="s">
        <v>984</v>
      </c>
      <c r="H1185" t="s">
        <v>985</v>
      </c>
      <c r="I1185" t="s">
        <v>957</v>
      </c>
      <c r="J1185" t="s">
        <v>4975</v>
      </c>
      <c r="K1185" t="s">
        <v>4976</v>
      </c>
      <c r="L1185" t="s">
        <v>4975</v>
      </c>
      <c r="M1185" s="5">
        <v>109092</v>
      </c>
      <c r="N1185" s="5">
        <v>109092</v>
      </c>
      <c r="O1185" s="5">
        <v>109092</v>
      </c>
      <c r="P1185" s="5"/>
      <c r="Q1185" s="16">
        <v>0</v>
      </c>
      <c r="R1185" s="5"/>
      <c r="S1185" s="17">
        <v>43957</v>
      </c>
      <c r="T1185" s="17">
        <v>43958</v>
      </c>
      <c r="U1185" s="17">
        <v>44110</v>
      </c>
      <c r="V1185" s="17">
        <v>44110</v>
      </c>
      <c r="W1185" s="17">
        <v>43957</v>
      </c>
      <c r="X1185" s="17">
        <v>44405</v>
      </c>
      <c r="Y1185" t="s">
        <v>959</v>
      </c>
      <c r="Z1185" t="s">
        <v>796</v>
      </c>
      <c r="AA1185" t="s">
        <v>1023</v>
      </c>
      <c r="AB1185" t="s">
        <v>1289</v>
      </c>
      <c r="AC1185" s="16">
        <v>6</v>
      </c>
      <c r="AD1185" t="s">
        <v>803</v>
      </c>
      <c r="AE1185" t="s">
        <v>974</v>
      </c>
      <c r="AF1185" t="s">
        <v>737</v>
      </c>
      <c r="AG1185" t="s">
        <v>975</v>
      </c>
      <c r="AJ1185" t="s">
        <v>963</v>
      </c>
      <c r="AK1185" t="s">
        <v>979</v>
      </c>
      <c r="AL1185" t="s">
        <v>1340</v>
      </c>
      <c r="AM1185" t="s">
        <v>531</v>
      </c>
      <c r="AP1185" t="s">
        <v>966</v>
      </c>
      <c r="AQ1185" t="s">
        <v>967</v>
      </c>
      <c r="AR1185" t="s">
        <v>968</v>
      </c>
      <c r="AS1185" t="s">
        <v>969</v>
      </c>
      <c r="AT1185" t="s">
        <v>970</v>
      </c>
      <c r="AU1185" t="s">
        <v>4977</v>
      </c>
    </row>
    <row r="1186" spans="2:47" ht="11" outlineLevel="1" x14ac:dyDescent="0.15">
      <c r="B1186" t="s">
        <v>4978</v>
      </c>
      <c r="C1186" t="s">
        <v>4979</v>
      </c>
      <c r="G1186" t="s">
        <v>1140</v>
      </c>
      <c r="H1186" t="s">
        <v>1141</v>
      </c>
      <c r="I1186" t="s">
        <v>957</v>
      </c>
      <c r="J1186" t="s">
        <v>4980</v>
      </c>
      <c r="K1186" t="s">
        <v>4981</v>
      </c>
      <c r="L1186" t="s">
        <v>4980</v>
      </c>
      <c r="M1186" s="5">
        <v>109060</v>
      </c>
      <c r="N1186" s="5">
        <v>109060</v>
      </c>
      <c r="O1186" s="5">
        <v>109060</v>
      </c>
      <c r="P1186" s="5"/>
      <c r="Q1186" s="16">
        <v>0</v>
      </c>
      <c r="R1186" s="5"/>
      <c r="S1186" s="17">
        <v>45233</v>
      </c>
      <c r="T1186" s="17">
        <v>45233</v>
      </c>
      <c r="U1186" s="17">
        <v>45412</v>
      </c>
      <c r="V1186" s="17">
        <v>45412</v>
      </c>
      <c r="W1186" s="17">
        <v>45233</v>
      </c>
      <c r="X1186" s="17">
        <v>45233</v>
      </c>
      <c r="Y1186" t="s">
        <v>1178</v>
      </c>
      <c r="Z1186" t="s">
        <v>825</v>
      </c>
      <c r="AA1186" t="s">
        <v>1179</v>
      </c>
      <c r="AC1186" s="16">
        <v>14</v>
      </c>
      <c r="AD1186" t="s">
        <v>803</v>
      </c>
      <c r="AE1186" t="s">
        <v>974</v>
      </c>
      <c r="AF1186" t="s">
        <v>738</v>
      </c>
      <c r="AG1186" t="s">
        <v>988</v>
      </c>
      <c r="AH1186" t="s">
        <v>1058</v>
      </c>
      <c r="AI1186" t="s">
        <v>1059</v>
      </c>
      <c r="AJ1186" t="s">
        <v>978</v>
      </c>
      <c r="AK1186" t="s">
        <v>1928</v>
      </c>
      <c r="AL1186" t="s">
        <v>1340</v>
      </c>
      <c r="AM1186" t="s">
        <v>531</v>
      </c>
      <c r="AP1186" t="s">
        <v>966</v>
      </c>
      <c r="AQ1186" t="s">
        <v>967</v>
      </c>
      <c r="AR1186" t="s">
        <v>968</v>
      </c>
      <c r="AS1186" t="s">
        <v>969</v>
      </c>
      <c r="AT1186" t="s">
        <v>970</v>
      </c>
      <c r="AU1186" t="s">
        <v>4982</v>
      </c>
    </row>
    <row r="1187" spans="2:47" ht="11" outlineLevel="1" x14ac:dyDescent="0.15">
      <c r="B1187" t="s">
        <v>4983</v>
      </c>
      <c r="C1187" t="s">
        <v>4984</v>
      </c>
      <c r="G1187" t="s">
        <v>1140</v>
      </c>
      <c r="H1187" t="s">
        <v>1141</v>
      </c>
      <c r="I1187" t="s">
        <v>957</v>
      </c>
      <c r="J1187" t="s">
        <v>4985</v>
      </c>
      <c r="K1187" t="s">
        <v>4986</v>
      </c>
      <c r="L1187" t="s">
        <v>4985</v>
      </c>
      <c r="M1187" s="5">
        <v>108542.1</v>
      </c>
      <c r="N1187" s="5">
        <v>108542.1</v>
      </c>
      <c r="O1187" s="5">
        <v>108542.1</v>
      </c>
      <c r="P1187" s="5"/>
      <c r="Q1187" s="16">
        <v>0</v>
      </c>
      <c r="R1187" s="5"/>
      <c r="S1187" s="17">
        <v>45688</v>
      </c>
      <c r="T1187" s="17">
        <v>45688</v>
      </c>
      <c r="U1187" s="17">
        <v>45730</v>
      </c>
      <c r="V1187" s="17">
        <v>45730</v>
      </c>
      <c r="W1187" s="17">
        <v>45688</v>
      </c>
      <c r="X1187" s="17">
        <v>45688</v>
      </c>
      <c r="Y1187" t="s">
        <v>1543</v>
      </c>
      <c r="Z1187" t="s">
        <v>826</v>
      </c>
      <c r="AA1187" t="s">
        <v>1179</v>
      </c>
      <c r="AC1187" s="16">
        <v>1</v>
      </c>
      <c r="AD1187" t="s">
        <v>803</v>
      </c>
      <c r="AE1187" t="s">
        <v>974</v>
      </c>
      <c r="AF1187" t="s">
        <v>737</v>
      </c>
      <c r="AG1187" t="s">
        <v>975</v>
      </c>
      <c r="AH1187" t="s">
        <v>1202</v>
      </c>
      <c r="AI1187" t="s">
        <v>1203</v>
      </c>
      <c r="AJ1187" t="s">
        <v>978</v>
      </c>
      <c r="AK1187" t="s">
        <v>979</v>
      </c>
      <c r="AL1187" t="s">
        <v>1340</v>
      </c>
      <c r="AM1187" t="s">
        <v>531</v>
      </c>
      <c r="AP1187" t="s">
        <v>966</v>
      </c>
      <c r="AQ1187" t="s">
        <v>967</v>
      </c>
      <c r="AR1187" t="s">
        <v>968</v>
      </c>
      <c r="AS1187" t="s">
        <v>969</v>
      </c>
      <c r="AT1187" t="s">
        <v>970</v>
      </c>
      <c r="AU1187" t="s">
        <v>4987</v>
      </c>
    </row>
    <row r="1188" spans="2:47" ht="11" outlineLevel="1" x14ac:dyDescent="0.15">
      <c r="B1188" t="s">
        <v>4988</v>
      </c>
      <c r="C1188" t="s">
        <v>4989</v>
      </c>
      <c r="D1188" t="s">
        <v>377</v>
      </c>
      <c r="E1188" t="s">
        <v>1599</v>
      </c>
      <c r="F1188" t="s">
        <v>807</v>
      </c>
      <c r="G1188" t="s">
        <v>984</v>
      </c>
      <c r="H1188" t="s">
        <v>985</v>
      </c>
      <c r="I1188" t="s">
        <v>957</v>
      </c>
      <c r="J1188" t="s">
        <v>628</v>
      </c>
      <c r="K1188" t="s">
        <v>2769</v>
      </c>
      <c r="L1188" t="s">
        <v>628</v>
      </c>
      <c r="M1188" s="5">
        <v>108500</v>
      </c>
      <c r="N1188" s="5">
        <v>108500</v>
      </c>
      <c r="O1188" s="5">
        <v>108500</v>
      </c>
      <c r="P1188" s="5"/>
      <c r="Q1188" s="16">
        <v>0</v>
      </c>
      <c r="R1188" s="5"/>
      <c r="S1188" s="17">
        <v>42985</v>
      </c>
      <c r="T1188" s="17">
        <v>42985</v>
      </c>
      <c r="U1188" s="17">
        <v>43145</v>
      </c>
      <c r="V1188" s="17">
        <v>43145</v>
      </c>
      <c r="W1188" s="17">
        <v>42985</v>
      </c>
      <c r="X1188" s="17">
        <v>43091</v>
      </c>
      <c r="Y1188" t="s">
        <v>959</v>
      </c>
      <c r="Z1188" t="s">
        <v>796</v>
      </c>
      <c r="AA1188" t="s">
        <v>1023</v>
      </c>
      <c r="AB1188" t="s">
        <v>1024</v>
      </c>
      <c r="AC1188" s="16">
        <v>3</v>
      </c>
      <c r="AD1188" t="s">
        <v>803</v>
      </c>
      <c r="AE1188" t="s">
        <v>974</v>
      </c>
      <c r="AF1188" t="s">
        <v>737</v>
      </c>
      <c r="AG1188" t="s">
        <v>975</v>
      </c>
      <c r="AJ1188" t="s">
        <v>963</v>
      </c>
      <c r="AK1188" t="s">
        <v>979</v>
      </c>
      <c r="AL1188" t="s">
        <v>965</v>
      </c>
      <c r="AM1188" t="s">
        <v>531</v>
      </c>
      <c r="AP1188" t="s">
        <v>966</v>
      </c>
      <c r="AQ1188" t="s">
        <v>967</v>
      </c>
      <c r="AR1188" t="s">
        <v>968</v>
      </c>
      <c r="AS1188" t="s">
        <v>969</v>
      </c>
      <c r="AT1188" t="s">
        <v>970</v>
      </c>
      <c r="AU1188" t="s">
        <v>4990</v>
      </c>
    </row>
    <row r="1189" spans="2:47" ht="11" outlineLevel="1" x14ac:dyDescent="0.15">
      <c r="B1189" t="s">
        <v>4991</v>
      </c>
      <c r="C1189" t="s">
        <v>4992</v>
      </c>
      <c r="D1189" t="s">
        <v>4747</v>
      </c>
      <c r="E1189" t="s">
        <v>1599</v>
      </c>
      <c r="F1189" t="s">
        <v>807</v>
      </c>
      <c r="G1189" t="s">
        <v>984</v>
      </c>
      <c r="H1189" t="s">
        <v>985</v>
      </c>
      <c r="I1189" t="s">
        <v>957</v>
      </c>
      <c r="J1189" t="s">
        <v>3288</v>
      </c>
      <c r="K1189" t="s">
        <v>3289</v>
      </c>
      <c r="L1189" t="s">
        <v>3288</v>
      </c>
      <c r="M1189" s="5">
        <v>107688</v>
      </c>
      <c r="N1189" s="5">
        <v>107688</v>
      </c>
      <c r="O1189" s="5">
        <v>107688</v>
      </c>
      <c r="P1189" s="5"/>
      <c r="Q1189" s="16">
        <v>0</v>
      </c>
      <c r="R1189" s="5"/>
      <c r="S1189" s="17">
        <v>42600</v>
      </c>
      <c r="T1189" s="17">
        <v>42600</v>
      </c>
      <c r="U1189" s="17">
        <v>42690</v>
      </c>
      <c r="V1189" s="17">
        <v>42690</v>
      </c>
      <c r="W1189" s="17">
        <v>42600</v>
      </c>
      <c r="X1189" s="17">
        <v>42612</v>
      </c>
      <c r="Y1189" t="s">
        <v>959</v>
      </c>
      <c r="Z1189" t="s">
        <v>796</v>
      </c>
      <c r="AA1189" t="s">
        <v>1023</v>
      </c>
      <c r="AB1189" t="s">
        <v>1289</v>
      </c>
      <c r="AC1189" s="16">
        <v>4</v>
      </c>
      <c r="AD1189" t="s">
        <v>803</v>
      </c>
      <c r="AE1189" t="s">
        <v>974</v>
      </c>
      <c r="AF1189" t="s">
        <v>737</v>
      </c>
      <c r="AG1189" t="s">
        <v>975</v>
      </c>
      <c r="AJ1189" t="s">
        <v>963</v>
      </c>
      <c r="AK1189" t="s">
        <v>979</v>
      </c>
      <c r="AL1189" t="s">
        <v>1340</v>
      </c>
      <c r="AM1189" t="s">
        <v>531</v>
      </c>
      <c r="AP1189" t="s">
        <v>966</v>
      </c>
      <c r="AQ1189" t="s">
        <v>967</v>
      </c>
      <c r="AR1189" t="s">
        <v>968</v>
      </c>
      <c r="AS1189" t="s">
        <v>969</v>
      </c>
      <c r="AT1189" t="s">
        <v>970</v>
      </c>
      <c r="AU1189" t="s">
        <v>4993</v>
      </c>
    </row>
    <row r="1190" spans="2:47" ht="11" outlineLevel="1" x14ac:dyDescent="0.15">
      <c r="B1190" t="s">
        <v>4994</v>
      </c>
      <c r="C1190" t="s">
        <v>4995</v>
      </c>
      <c r="D1190" t="s">
        <v>177</v>
      </c>
      <c r="E1190" t="s">
        <v>983</v>
      </c>
      <c r="F1190" t="s">
        <v>798</v>
      </c>
      <c r="G1190" t="s">
        <v>984</v>
      </c>
      <c r="H1190" t="s">
        <v>985</v>
      </c>
      <c r="I1190" t="s">
        <v>957</v>
      </c>
      <c r="J1190" t="s">
        <v>638</v>
      </c>
      <c r="K1190" t="s">
        <v>992</v>
      </c>
      <c r="L1190" t="s">
        <v>638</v>
      </c>
      <c r="M1190" s="5">
        <v>107315.91</v>
      </c>
      <c r="N1190" s="5">
        <v>107315.91</v>
      </c>
      <c r="O1190" s="5">
        <v>107315.91</v>
      </c>
      <c r="P1190" s="5"/>
      <c r="Q1190" s="16">
        <v>0</v>
      </c>
      <c r="R1190" s="5"/>
      <c r="S1190" s="17">
        <v>43348</v>
      </c>
      <c r="T1190" s="17">
        <v>43348</v>
      </c>
      <c r="U1190" s="17">
        <v>43378</v>
      </c>
      <c r="V1190" s="17">
        <v>43378</v>
      </c>
      <c r="W1190" s="17">
        <v>43348</v>
      </c>
      <c r="X1190" s="17">
        <v>43440</v>
      </c>
      <c r="Y1190" t="s">
        <v>959</v>
      </c>
      <c r="Z1190" t="s">
        <v>796</v>
      </c>
      <c r="AA1190" t="s">
        <v>960</v>
      </c>
      <c r="AC1190" s="16"/>
      <c r="AD1190" t="s">
        <v>795</v>
      </c>
      <c r="AE1190" t="s">
        <v>961</v>
      </c>
      <c r="AF1190" t="s">
        <v>739</v>
      </c>
      <c r="AG1190" t="s">
        <v>993</v>
      </c>
      <c r="AJ1190" t="s">
        <v>963</v>
      </c>
      <c r="AK1190" t="s">
        <v>996</v>
      </c>
      <c r="AL1190" t="s">
        <v>965</v>
      </c>
      <c r="AM1190" t="s">
        <v>531</v>
      </c>
      <c r="AP1190" t="s">
        <v>966</v>
      </c>
      <c r="AQ1190" t="s">
        <v>967</v>
      </c>
      <c r="AR1190" t="s">
        <v>968</v>
      </c>
      <c r="AS1190" t="s">
        <v>969</v>
      </c>
      <c r="AT1190" t="s">
        <v>970</v>
      </c>
      <c r="AU1190" t="s">
        <v>4996</v>
      </c>
    </row>
    <row r="1191" spans="2:47" ht="11" outlineLevel="1" x14ac:dyDescent="0.15">
      <c r="B1191" t="s">
        <v>4997</v>
      </c>
      <c r="C1191" t="s">
        <v>4998</v>
      </c>
      <c r="D1191" t="s">
        <v>251</v>
      </c>
      <c r="E1191" t="s">
        <v>854</v>
      </c>
      <c r="F1191" t="s">
        <v>798</v>
      </c>
      <c r="G1191" t="s">
        <v>959</v>
      </c>
      <c r="H1191" t="s">
        <v>1903</v>
      </c>
      <c r="I1191" t="s">
        <v>957</v>
      </c>
      <c r="J1191" t="s">
        <v>665</v>
      </c>
      <c r="K1191" t="s">
        <v>1904</v>
      </c>
      <c r="L1191" t="s">
        <v>665</v>
      </c>
      <c r="M1191" s="5">
        <v>106500</v>
      </c>
      <c r="N1191" s="5">
        <v>106500</v>
      </c>
      <c r="O1191" s="5">
        <v>106500</v>
      </c>
      <c r="P1191" s="5"/>
      <c r="Q1191" s="16">
        <v>0</v>
      </c>
      <c r="R1191" s="5"/>
      <c r="S1191" s="17">
        <v>45219</v>
      </c>
      <c r="T1191" s="17">
        <v>45219</v>
      </c>
      <c r="U1191" s="17">
        <v>45310</v>
      </c>
      <c r="V1191" s="17">
        <v>45310</v>
      </c>
      <c r="W1191" s="17">
        <v>45219</v>
      </c>
      <c r="X1191" s="17">
        <v>45351</v>
      </c>
      <c r="Y1191" t="s">
        <v>1543</v>
      </c>
      <c r="Z1191" t="s">
        <v>826</v>
      </c>
      <c r="AA1191" t="s">
        <v>1179</v>
      </c>
      <c r="AC1191" s="16">
        <v>1</v>
      </c>
      <c r="AD1191" t="s">
        <v>795</v>
      </c>
      <c r="AE1191" t="s">
        <v>961</v>
      </c>
      <c r="AF1191" t="s">
        <v>740</v>
      </c>
      <c r="AG1191" t="s">
        <v>1036</v>
      </c>
      <c r="AH1191" t="s">
        <v>1058</v>
      </c>
      <c r="AI1191" t="s">
        <v>1059</v>
      </c>
      <c r="AJ1191" t="s">
        <v>978</v>
      </c>
      <c r="AK1191" t="s">
        <v>964</v>
      </c>
      <c r="AL1191" t="s">
        <v>965</v>
      </c>
      <c r="AM1191" t="s">
        <v>531</v>
      </c>
      <c r="AP1191" t="s">
        <v>966</v>
      </c>
      <c r="AQ1191" t="s">
        <v>967</v>
      </c>
      <c r="AR1191" t="s">
        <v>968</v>
      </c>
      <c r="AS1191" t="s">
        <v>969</v>
      </c>
      <c r="AT1191" t="s">
        <v>970</v>
      </c>
      <c r="AU1191" t="s">
        <v>4999</v>
      </c>
    </row>
    <row r="1192" spans="2:47" ht="11" outlineLevel="1" x14ac:dyDescent="0.15">
      <c r="B1192" t="s">
        <v>5000</v>
      </c>
      <c r="C1192" t="s">
        <v>5001</v>
      </c>
      <c r="G1192" t="s">
        <v>1140</v>
      </c>
      <c r="H1192" t="s">
        <v>1141</v>
      </c>
      <c r="I1192" t="s">
        <v>957</v>
      </c>
      <c r="J1192" t="s">
        <v>5002</v>
      </c>
      <c r="K1192" t="s">
        <v>5003</v>
      </c>
      <c r="L1192" t="s">
        <v>5002</v>
      </c>
      <c r="M1192" s="5">
        <v>106488</v>
      </c>
      <c r="N1192" s="5">
        <v>106488</v>
      </c>
      <c r="O1192" s="5">
        <v>106488</v>
      </c>
      <c r="P1192" s="5"/>
      <c r="Q1192" s="16">
        <v>0</v>
      </c>
      <c r="R1192" s="5"/>
      <c r="S1192" s="17">
        <v>44091</v>
      </c>
      <c r="T1192" s="17">
        <v>44092</v>
      </c>
      <c r="U1192" s="17">
        <v>44236</v>
      </c>
      <c r="V1192" s="17">
        <v>44236</v>
      </c>
      <c r="W1192" s="17">
        <v>44091</v>
      </c>
      <c r="X1192" s="17">
        <v>44091</v>
      </c>
      <c r="Y1192" t="s">
        <v>1178</v>
      </c>
      <c r="Z1192" t="s">
        <v>825</v>
      </c>
      <c r="AA1192" t="s">
        <v>1179</v>
      </c>
      <c r="AC1192" s="16">
        <v>6</v>
      </c>
      <c r="AD1192" t="s">
        <v>803</v>
      </c>
      <c r="AE1192" t="s">
        <v>974</v>
      </c>
      <c r="AF1192" t="s">
        <v>2658</v>
      </c>
      <c r="AG1192" t="s">
        <v>2659</v>
      </c>
      <c r="AH1192" t="s">
        <v>1058</v>
      </c>
      <c r="AI1192" t="s">
        <v>1059</v>
      </c>
      <c r="AJ1192" t="s">
        <v>978</v>
      </c>
      <c r="AK1192" t="s">
        <v>1082</v>
      </c>
      <c r="AL1192" t="s">
        <v>1340</v>
      </c>
      <c r="AM1192" t="s">
        <v>531</v>
      </c>
      <c r="AP1192" t="s">
        <v>966</v>
      </c>
      <c r="AQ1192" t="s">
        <v>967</v>
      </c>
      <c r="AR1192" t="s">
        <v>968</v>
      </c>
      <c r="AS1192" t="s">
        <v>969</v>
      </c>
      <c r="AT1192" t="s">
        <v>970</v>
      </c>
      <c r="AU1192" t="s">
        <v>5004</v>
      </c>
    </row>
    <row r="1193" spans="2:47" ht="11" outlineLevel="1" x14ac:dyDescent="0.15">
      <c r="B1193" t="s">
        <v>5005</v>
      </c>
      <c r="C1193" t="s">
        <v>5006</v>
      </c>
      <c r="G1193" t="s">
        <v>1140</v>
      </c>
      <c r="H1193" t="s">
        <v>1141</v>
      </c>
      <c r="I1193" t="s">
        <v>957</v>
      </c>
      <c r="J1193" t="s">
        <v>4467</v>
      </c>
      <c r="K1193" t="s">
        <v>4468</v>
      </c>
      <c r="L1193" t="s">
        <v>4467</v>
      </c>
      <c r="M1193" s="5">
        <v>106404.28</v>
      </c>
      <c r="N1193" s="5">
        <v>106404.28</v>
      </c>
      <c r="O1193" s="5">
        <v>106404.28</v>
      </c>
      <c r="P1193" s="5"/>
      <c r="Q1193" s="16">
        <v>0</v>
      </c>
      <c r="R1193" s="5"/>
      <c r="S1193" s="17">
        <v>45485</v>
      </c>
      <c r="T1193" s="17">
        <v>45485</v>
      </c>
      <c r="U1193" s="17">
        <v>45571</v>
      </c>
      <c r="V1193" s="17">
        <v>45571</v>
      </c>
      <c r="W1193" s="17">
        <v>45485</v>
      </c>
      <c r="X1193" s="17">
        <v>45485</v>
      </c>
      <c r="Y1193" t="s">
        <v>1178</v>
      </c>
      <c r="Z1193" t="s">
        <v>825</v>
      </c>
      <c r="AA1193" t="s">
        <v>1179</v>
      </c>
      <c r="AC1193" s="16">
        <v>6</v>
      </c>
      <c r="AD1193" t="s">
        <v>803</v>
      </c>
      <c r="AE1193" t="s">
        <v>974</v>
      </c>
      <c r="AF1193" t="s">
        <v>2658</v>
      </c>
      <c r="AG1193" t="s">
        <v>2659</v>
      </c>
      <c r="AH1193" t="s">
        <v>1202</v>
      </c>
      <c r="AI1193" t="s">
        <v>1203</v>
      </c>
      <c r="AJ1193" t="s">
        <v>978</v>
      </c>
      <c r="AK1193" t="s">
        <v>1082</v>
      </c>
      <c r="AL1193" t="s">
        <v>965</v>
      </c>
      <c r="AM1193" t="s">
        <v>645</v>
      </c>
      <c r="AP1193" t="s">
        <v>966</v>
      </c>
      <c r="AQ1193" t="s">
        <v>967</v>
      </c>
      <c r="AR1193" t="s">
        <v>968</v>
      </c>
      <c r="AS1193" t="s">
        <v>969</v>
      </c>
      <c r="AT1193" t="s">
        <v>970</v>
      </c>
      <c r="AU1193" t="s">
        <v>5007</v>
      </c>
    </row>
    <row r="1194" spans="2:47" ht="11" outlineLevel="1" x14ac:dyDescent="0.15">
      <c r="B1194" t="s">
        <v>5008</v>
      </c>
      <c r="C1194" t="s">
        <v>5009</v>
      </c>
      <c r="G1194" t="s">
        <v>1140</v>
      </c>
      <c r="H1194" t="s">
        <v>1141</v>
      </c>
      <c r="I1194" t="s">
        <v>957</v>
      </c>
      <c r="J1194" t="s">
        <v>5010</v>
      </c>
      <c r="K1194" t="s">
        <v>5011</v>
      </c>
      <c r="L1194" t="s">
        <v>5010</v>
      </c>
      <c r="M1194" s="5">
        <v>106396.8</v>
      </c>
      <c r="N1194" s="5">
        <v>106396.8</v>
      </c>
      <c r="O1194" s="5">
        <v>106396.8</v>
      </c>
      <c r="P1194" s="5"/>
      <c r="Q1194" s="16">
        <v>0</v>
      </c>
      <c r="R1194" s="5"/>
      <c r="S1194" s="17">
        <v>43738</v>
      </c>
      <c r="T1194" s="17">
        <v>43738</v>
      </c>
      <c r="U1194" s="17">
        <v>43920</v>
      </c>
      <c r="V1194" s="17">
        <v>43920</v>
      </c>
      <c r="W1194" s="17">
        <v>43738</v>
      </c>
      <c r="X1194" s="17">
        <v>43738</v>
      </c>
      <c r="Y1194" t="s">
        <v>1178</v>
      </c>
      <c r="Z1194" t="s">
        <v>825</v>
      </c>
      <c r="AA1194" t="s">
        <v>1179</v>
      </c>
      <c r="AC1194" s="16">
        <v>2</v>
      </c>
      <c r="AD1194" t="s">
        <v>803</v>
      </c>
      <c r="AE1194" t="s">
        <v>974</v>
      </c>
      <c r="AF1194" t="s">
        <v>750</v>
      </c>
      <c r="AG1194" t="s">
        <v>1515</v>
      </c>
      <c r="AH1194" t="s">
        <v>1202</v>
      </c>
      <c r="AI1194" t="s">
        <v>1203</v>
      </c>
      <c r="AJ1194" t="s">
        <v>978</v>
      </c>
      <c r="AK1194" t="s">
        <v>2234</v>
      </c>
      <c r="AL1194" t="s">
        <v>1340</v>
      </c>
      <c r="AM1194" t="s">
        <v>531</v>
      </c>
      <c r="AP1194" t="s">
        <v>966</v>
      </c>
      <c r="AQ1194" t="s">
        <v>967</v>
      </c>
      <c r="AR1194" t="s">
        <v>968</v>
      </c>
      <c r="AS1194" t="s">
        <v>969</v>
      </c>
      <c r="AT1194" t="s">
        <v>970</v>
      </c>
      <c r="AU1194" t="s">
        <v>5012</v>
      </c>
    </row>
    <row r="1195" spans="2:47" ht="11" outlineLevel="1" x14ac:dyDescent="0.15">
      <c r="B1195" t="s">
        <v>5013</v>
      </c>
      <c r="C1195" t="s">
        <v>5014</v>
      </c>
      <c r="G1195" t="s">
        <v>1140</v>
      </c>
      <c r="H1195" t="s">
        <v>1141</v>
      </c>
      <c r="I1195" t="s">
        <v>957</v>
      </c>
      <c r="J1195" t="s">
        <v>685</v>
      </c>
      <c r="K1195" t="s">
        <v>2058</v>
      </c>
      <c r="L1195" t="s">
        <v>685</v>
      </c>
      <c r="M1195" s="5">
        <v>106140</v>
      </c>
      <c r="N1195" s="5">
        <v>106140</v>
      </c>
      <c r="O1195" s="5">
        <v>106140</v>
      </c>
      <c r="P1195" s="5"/>
      <c r="Q1195" s="16">
        <v>0</v>
      </c>
      <c r="R1195" s="5"/>
      <c r="S1195" s="17">
        <v>45460</v>
      </c>
      <c r="T1195" s="17">
        <v>45460</v>
      </c>
      <c r="U1195" s="17">
        <v>45701</v>
      </c>
      <c r="V1195" s="17">
        <v>45701</v>
      </c>
      <c r="W1195" s="17">
        <v>45460</v>
      </c>
      <c r="X1195" s="17">
        <v>45670</v>
      </c>
      <c r="Y1195" t="s">
        <v>1178</v>
      </c>
      <c r="Z1195" t="s">
        <v>825</v>
      </c>
      <c r="AA1195" t="s">
        <v>1179</v>
      </c>
      <c r="AC1195" s="16">
        <v>1</v>
      </c>
      <c r="AD1195" t="s">
        <v>795</v>
      </c>
      <c r="AE1195" t="s">
        <v>961</v>
      </c>
      <c r="AF1195" t="s">
        <v>748</v>
      </c>
      <c r="AG1195" t="s">
        <v>1057</v>
      </c>
      <c r="AJ1195" t="s">
        <v>963</v>
      </c>
      <c r="AK1195" t="s">
        <v>964</v>
      </c>
      <c r="AL1195" t="s">
        <v>965</v>
      </c>
      <c r="AM1195" t="s">
        <v>575</v>
      </c>
      <c r="AP1195" t="s">
        <v>966</v>
      </c>
      <c r="AQ1195" t="s">
        <v>967</v>
      </c>
      <c r="AR1195" t="s">
        <v>968</v>
      </c>
      <c r="AS1195" t="s">
        <v>969</v>
      </c>
      <c r="AT1195" t="s">
        <v>970</v>
      </c>
      <c r="AU1195" t="s">
        <v>5015</v>
      </c>
    </row>
    <row r="1196" spans="2:47" ht="11" outlineLevel="1" x14ac:dyDescent="0.15">
      <c r="B1196" t="s">
        <v>5016</v>
      </c>
      <c r="C1196" t="s">
        <v>5017</v>
      </c>
      <c r="G1196" t="s">
        <v>1140</v>
      </c>
      <c r="H1196" t="s">
        <v>1141</v>
      </c>
      <c r="I1196" t="s">
        <v>957</v>
      </c>
      <c r="J1196" t="s">
        <v>608</v>
      </c>
      <c r="K1196" t="s">
        <v>1184</v>
      </c>
      <c r="L1196" t="s">
        <v>987</v>
      </c>
      <c r="M1196" s="5">
        <v>105793</v>
      </c>
      <c r="N1196" s="5">
        <v>105793</v>
      </c>
      <c r="O1196" s="5">
        <v>105793</v>
      </c>
      <c r="P1196" s="5"/>
      <c r="Q1196" s="16">
        <v>0</v>
      </c>
      <c r="R1196" s="5"/>
      <c r="S1196" s="17">
        <v>43307</v>
      </c>
      <c r="T1196" s="17">
        <v>43300</v>
      </c>
      <c r="U1196" s="17">
        <v>43327</v>
      </c>
      <c r="V1196" s="17">
        <v>43327</v>
      </c>
      <c r="W1196" s="17">
        <v>43307</v>
      </c>
      <c r="X1196" s="17">
        <v>43307</v>
      </c>
      <c r="Y1196" t="s">
        <v>1178</v>
      </c>
      <c r="Z1196" t="s">
        <v>825</v>
      </c>
      <c r="AA1196" t="s">
        <v>1179</v>
      </c>
      <c r="AC1196" s="16">
        <v>1</v>
      </c>
      <c r="AD1196" t="s">
        <v>795</v>
      </c>
      <c r="AE1196" t="s">
        <v>961</v>
      </c>
      <c r="AF1196" t="s">
        <v>757</v>
      </c>
      <c r="AG1196" t="s">
        <v>1801</v>
      </c>
      <c r="AJ1196" t="s">
        <v>963</v>
      </c>
      <c r="AK1196" t="s">
        <v>964</v>
      </c>
      <c r="AL1196" t="s">
        <v>965</v>
      </c>
      <c r="AM1196" t="s">
        <v>531</v>
      </c>
      <c r="AP1196" t="s">
        <v>966</v>
      </c>
      <c r="AQ1196" t="s">
        <v>967</v>
      </c>
      <c r="AR1196" t="s">
        <v>968</v>
      </c>
      <c r="AS1196" t="s">
        <v>969</v>
      </c>
      <c r="AT1196" t="s">
        <v>970</v>
      </c>
      <c r="AU1196" t="s">
        <v>5018</v>
      </c>
    </row>
    <row r="1197" spans="2:47" ht="11" outlineLevel="1" x14ac:dyDescent="0.15">
      <c r="B1197" t="s">
        <v>5019</v>
      </c>
      <c r="C1197" t="s">
        <v>5020</v>
      </c>
      <c r="G1197" t="s">
        <v>955</v>
      </c>
      <c r="H1197" t="s">
        <v>956</v>
      </c>
      <c r="I1197" t="s">
        <v>957</v>
      </c>
      <c r="J1197" t="s">
        <v>620</v>
      </c>
      <c r="K1197" t="s">
        <v>2023</v>
      </c>
      <c r="L1197" t="s">
        <v>620</v>
      </c>
      <c r="M1197" s="5">
        <v>105638</v>
      </c>
      <c r="N1197" s="5">
        <v>105638</v>
      </c>
      <c r="O1197" s="5">
        <v>105638</v>
      </c>
      <c r="P1197" s="5"/>
      <c r="Q1197" s="16">
        <v>0</v>
      </c>
      <c r="R1197" s="5"/>
      <c r="S1197" s="17">
        <v>45792</v>
      </c>
      <c r="T1197" s="17">
        <v>45796</v>
      </c>
      <c r="U1197" s="17">
        <v>45854</v>
      </c>
      <c r="V1197" s="17">
        <v>45854</v>
      </c>
      <c r="W1197" s="17">
        <v>45792</v>
      </c>
      <c r="X1197" s="17">
        <v>45854</v>
      </c>
      <c r="Y1197" t="s">
        <v>1178</v>
      </c>
      <c r="Z1197" t="s">
        <v>825</v>
      </c>
      <c r="AA1197" t="s">
        <v>1179</v>
      </c>
      <c r="AC1197" s="16">
        <v>1</v>
      </c>
      <c r="AD1197" t="s">
        <v>795</v>
      </c>
      <c r="AE1197" t="s">
        <v>961</v>
      </c>
      <c r="AF1197" t="s">
        <v>748</v>
      </c>
      <c r="AG1197" t="s">
        <v>1057</v>
      </c>
      <c r="AJ1197" t="s">
        <v>963</v>
      </c>
      <c r="AK1197" t="s">
        <v>964</v>
      </c>
      <c r="AL1197" t="s">
        <v>965</v>
      </c>
      <c r="AM1197" t="s">
        <v>531</v>
      </c>
      <c r="AP1197" t="s">
        <v>966</v>
      </c>
      <c r="AQ1197" t="s">
        <v>967</v>
      </c>
      <c r="AR1197" t="s">
        <v>968</v>
      </c>
      <c r="AS1197" t="s">
        <v>969</v>
      </c>
      <c r="AT1197" t="s">
        <v>970</v>
      </c>
      <c r="AU1197" t="s">
        <v>5021</v>
      </c>
    </row>
    <row r="1198" spans="2:47" ht="11" outlineLevel="1" x14ac:dyDescent="0.15">
      <c r="B1198" t="s">
        <v>5022</v>
      </c>
      <c r="C1198" t="s">
        <v>5023</v>
      </c>
      <c r="D1198" t="s">
        <v>237</v>
      </c>
      <c r="E1198" t="s">
        <v>835</v>
      </c>
      <c r="F1198" t="s">
        <v>807</v>
      </c>
      <c r="G1198" t="s">
        <v>984</v>
      </c>
      <c r="H1198" t="s">
        <v>985</v>
      </c>
      <c r="I1198" t="s">
        <v>957</v>
      </c>
      <c r="J1198" t="s">
        <v>660</v>
      </c>
      <c r="K1198" t="s">
        <v>1702</v>
      </c>
      <c r="L1198" t="s">
        <v>1703</v>
      </c>
      <c r="M1198" s="5">
        <v>105254</v>
      </c>
      <c r="N1198" s="5">
        <v>105254</v>
      </c>
      <c r="O1198" s="5">
        <v>105254</v>
      </c>
      <c r="P1198" s="5"/>
      <c r="Q1198" s="16">
        <v>0</v>
      </c>
      <c r="R1198" s="5"/>
      <c r="S1198" s="17">
        <v>44267</v>
      </c>
      <c r="T1198" s="17">
        <v>44267</v>
      </c>
      <c r="U1198" s="17">
        <v>44417</v>
      </c>
      <c r="V1198" s="17">
        <v>44417</v>
      </c>
      <c r="W1198" s="17">
        <v>44267</v>
      </c>
      <c r="X1198" s="17">
        <v>44267</v>
      </c>
      <c r="Y1198" t="s">
        <v>1178</v>
      </c>
      <c r="Z1198" t="s">
        <v>825</v>
      </c>
      <c r="AA1198" t="s">
        <v>1179</v>
      </c>
      <c r="AC1198" s="16">
        <v>1</v>
      </c>
      <c r="AD1198" t="s">
        <v>795</v>
      </c>
      <c r="AE1198" t="s">
        <v>961</v>
      </c>
      <c r="AF1198" t="s">
        <v>740</v>
      </c>
      <c r="AG1198" t="s">
        <v>1036</v>
      </c>
      <c r="AH1198" t="s">
        <v>1058</v>
      </c>
      <c r="AI1198" t="s">
        <v>1059</v>
      </c>
      <c r="AJ1198" t="s">
        <v>978</v>
      </c>
      <c r="AK1198" t="s">
        <v>964</v>
      </c>
      <c r="AL1198" t="s">
        <v>965</v>
      </c>
      <c r="AM1198" t="s">
        <v>531</v>
      </c>
      <c r="AP1198" t="s">
        <v>966</v>
      </c>
      <c r="AQ1198" t="s">
        <v>967</v>
      </c>
      <c r="AR1198" t="s">
        <v>968</v>
      </c>
      <c r="AS1198" t="s">
        <v>969</v>
      </c>
      <c r="AT1198" t="s">
        <v>970</v>
      </c>
      <c r="AU1198" t="s">
        <v>5024</v>
      </c>
    </row>
    <row r="1199" spans="2:47" ht="11" outlineLevel="1" x14ac:dyDescent="0.15">
      <c r="B1199" t="s">
        <v>5025</v>
      </c>
      <c r="C1199" t="s">
        <v>5026</v>
      </c>
      <c r="G1199" t="s">
        <v>1140</v>
      </c>
      <c r="H1199" t="s">
        <v>1141</v>
      </c>
      <c r="I1199" t="s">
        <v>957</v>
      </c>
      <c r="J1199" t="s">
        <v>3627</v>
      </c>
      <c r="K1199" t="s">
        <v>3628</v>
      </c>
      <c r="L1199" t="s">
        <v>3627</v>
      </c>
      <c r="M1199" s="5">
        <v>105088.2</v>
      </c>
      <c r="N1199" s="5">
        <v>105088.2</v>
      </c>
      <c r="O1199" s="5">
        <v>105088.2</v>
      </c>
      <c r="P1199" s="5"/>
      <c r="Q1199" s="16">
        <v>0</v>
      </c>
      <c r="R1199" s="5"/>
      <c r="S1199" s="17">
        <v>45042</v>
      </c>
      <c r="T1199" s="17">
        <v>45042</v>
      </c>
      <c r="U1199" s="17">
        <v>45407</v>
      </c>
      <c r="V1199" s="17">
        <v>45407</v>
      </c>
      <c r="W1199" s="17">
        <v>45042</v>
      </c>
      <c r="X1199" s="17">
        <v>45042</v>
      </c>
      <c r="Y1199" t="s">
        <v>1178</v>
      </c>
      <c r="Z1199" t="s">
        <v>825</v>
      </c>
      <c r="AA1199" t="s">
        <v>1179</v>
      </c>
      <c r="AC1199" s="16">
        <v>1</v>
      </c>
      <c r="AD1199" t="s">
        <v>803</v>
      </c>
      <c r="AE1199" t="s">
        <v>974</v>
      </c>
      <c r="AF1199" t="s">
        <v>738</v>
      </c>
      <c r="AG1199" t="s">
        <v>988</v>
      </c>
      <c r="AH1199" t="s">
        <v>1202</v>
      </c>
      <c r="AI1199" t="s">
        <v>1203</v>
      </c>
      <c r="AJ1199" t="s">
        <v>978</v>
      </c>
      <c r="AK1199" t="s">
        <v>1928</v>
      </c>
      <c r="AL1199" t="s">
        <v>965</v>
      </c>
      <c r="AM1199" t="s">
        <v>531</v>
      </c>
      <c r="AP1199" t="s">
        <v>966</v>
      </c>
      <c r="AQ1199" t="s">
        <v>967</v>
      </c>
      <c r="AR1199" t="s">
        <v>968</v>
      </c>
      <c r="AS1199" t="s">
        <v>969</v>
      </c>
      <c r="AT1199" t="s">
        <v>970</v>
      </c>
      <c r="AU1199" t="s">
        <v>5027</v>
      </c>
    </row>
    <row r="1200" spans="2:47" ht="11" outlineLevel="1" x14ac:dyDescent="0.15">
      <c r="B1200" t="s">
        <v>5028</v>
      </c>
      <c r="C1200" t="s">
        <v>5029</v>
      </c>
      <c r="D1200" t="s">
        <v>186</v>
      </c>
      <c r="E1200" t="s">
        <v>983</v>
      </c>
      <c r="F1200" t="s">
        <v>807</v>
      </c>
      <c r="G1200" t="s">
        <v>984</v>
      </c>
      <c r="H1200" t="s">
        <v>985</v>
      </c>
      <c r="I1200" t="s">
        <v>957</v>
      </c>
      <c r="J1200" t="s">
        <v>604</v>
      </c>
      <c r="K1200" t="s">
        <v>1088</v>
      </c>
      <c r="L1200" t="s">
        <v>604</v>
      </c>
      <c r="M1200" s="5">
        <v>104992.58</v>
      </c>
      <c r="N1200" s="5">
        <v>104992.58</v>
      </c>
      <c r="O1200" s="5">
        <v>104992.58</v>
      </c>
      <c r="P1200" s="5"/>
      <c r="Q1200" s="16">
        <v>0</v>
      </c>
      <c r="R1200" s="5"/>
      <c r="S1200" s="17">
        <v>43588</v>
      </c>
      <c r="T1200" s="17">
        <v>43588</v>
      </c>
      <c r="U1200" s="17">
        <v>43672</v>
      </c>
      <c r="V1200" s="17">
        <v>43672</v>
      </c>
      <c r="W1200" s="17">
        <v>43588</v>
      </c>
      <c r="X1200" s="17">
        <v>43717</v>
      </c>
      <c r="Y1200" t="s">
        <v>955</v>
      </c>
      <c r="Z1200" t="s">
        <v>818</v>
      </c>
      <c r="AA1200" t="s">
        <v>1023</v>
      </c>
      <c r="AB1200" t="s">
        <v>1024</v>
      </c>
      <c r="AC1200" s="16">
        <v>2</v>
      </c>
      <c r="AD1200" t="s">
        <v>795</v>
      </c>
      <c r="AE1200" t="s">
        <v>961</v>
      </c>
      <c r="AF1200" t="s">
        <v>739</v>
      </c>
      <c r="AG1200" t="s">
        <v>993</v>
      </c>
      <c r="AJ1200" t="s">
        <v>963</v>
      </c>
      <c r="AK1200" t="s">
        <v>996</v>
      </c>
      <c r="AL1200" t="s">
        <v>965</v>
      </c>
      <c r="AM1200" t="s">
        <v>456</v>
      </c>
      <c r="AP1200" t="s">
        <v>966</v>
      </c>
      <c r="AQ1200" t="s">
        <v>967</v>
      </c>
      <c r="AR1200" t="s">
        <v>968</v>
      </c>
      <c r="AS1200" t="s">
        <v>969</v>
      </c>
      <c r="AT1200" t="s">
        <v>970</v>
      </c>
      <c r="AU1200" t="s">
        <v>5030</v>
      </c>
    </row>
    <row r="1201" spans="2:47" ht="11" outlineLevel="1" x14ac:dyDescent="0.15">
      <c r="B1201" t="s">
        <v>5031</v>
      </c>
      <c r="C1201" t="s">
        <v>5032</v>
      </c>
      <c r="G1201" t="s">
        <v>1140</v>
      </c>
      <c r="H1201" t="s">
        <v>1141</v>
      </c>
      <c r="I1201" t="s">
        <v>957</v>
      </c>
      <c r="J1201" t="s">
        <v>2967</v>
      </c>
      <c r="K1201" t="s">
        <v>2968</v>
      </c>
      <c r="L1201" t="s">
        <v>2967</v>
      </c>
      <c r="M1201" s="5">
        <v>104950</v>
      </c>
      <c r="N1201" s="5">
        <v>104950</v>
      </c>
      <c r="O1201" s="5">
        <v>104950</v>
      </c>
      <c r="P1201" s="5"/>
      <c r="Q1201" s="16">
        <v>0</v>
      </c>
      <c r="R1201" s="5"/>
      <c r="S1201" s="17">
        <v>43736</v>
      </c>
      <c r="T1201" s="17">
        <v>43735</v>
      </c>
      <c r="U1201" s="17">
        <v>43952</v>
      </c>
      <c r="V1201" s="17">
        <v>43952</v>
      </c>
      <c r="W1201" s="17">
        <v>43736</v>
      </c>
      <c r="X1201" s="17">
        <v>43922</v>
      </c>
      <c r="Y1201" t="s">
        <v>1178</v>
      </c>
      <c r="Z1201" t="s">
        <v>825</v>
      </c>
      <c r="AA1201" t="s">
        <v>1179</v>
      </c>
      <c r="AC1201" s="16">
        <v>4</v>
      </c>
      <c r="AD1201" t="s">
        <v>5033</v>
      </c>
      <c r="AE1201" t="s">
        <v>5034</v>
      </c>
      <c r="AF1201" t="s">
        <v>737</v>
      </c>
      <c r="AG1201" t="s">
        <v>975</v>
      </c>
      <c r="AJ1201" t="s">
        <v>963</v>
      </c>
      <c r="AK1201" t="s">
        <v>3258</v>
      </c>
      <c r="AL1201" t="s">
        <v>1340</v>
      </c>
      <c r="AM1201" t="s">
        <v>531</v>
      </c>
      <c r="AP1201" t="s">
        <v>966</v>
      </c>
      <c r="AQ1201" t="s">
        <v>967</v>
      </c>
      <c r="AR1201" t="s">
        <v>968</v>
      </c>
      <c r="AS1201" t="s">
        <v>969</v>
      </c>
      <c r="AT1201" t="s">
        <v>970</v>
      </c>
      <c r="AU1201" t="s">
        <v>5035</v>
      </c>
    </row>
    <row r="1202" spans="2:47" ht="11" outlineLevel="1" x14ac:dyDescent="0.15">
      <c r="B1202" t="s">
        <v>5036</v>
      </c>
      <c r="C1202" t="s">
        <v>5037</v>
      </c>
      <c r="D1202" t="s">
        <v>251</v>
      </c>
      <c r="E1202" t="s">
        <v>854</v>
      </c>
      <c r="F1202" t="s">
        <v>798</v>
      </c>
      <c r="G1202" t="s">
        <v>959</v>
      </c>
      <c r="H1202" t="s">
        <v>1903</v>
      </c>
      <c r="I1202" t="s">
        <v>957</v>
      </c>
      <c r="J1202" t="s">
        <v>665</v>
      </c>
      <c r="K1202" t="s">
        <v>1904</v>
      </c>
      <c r="L1202" t="s">
        <v>665</v>
      </c>
      <c r="M1202" s="5">
        <v>104477.9</v>
      </c>
      <c r="N1202" s="5">
        <v>104477.9</v>
      </c>
      <c r="O1202" s="5">
        <v>104477.9</v>
      </c>
      <c r="P1202" s="5"/>
      <c r="Q1202" s="16">
        <v>0</v>
      </c>
      <c r="R1202" s="5"/>
      <c r="S1202" s="17">
        <v>43879</v>
      </c>
      <c r="T1202" s="17">
        <v>43871</v>
      </c>
      <c r="U1202" s="17">
        <v>43980</v>
      </c>
      <c r="V1202" s="17">
        <v>43980</v>
      </c>
      <c r="W1202" s="17">
        <v>43879</v>
      </c>
      <c r="X1202" s="17">
        <v>44133</v>
      </c>
      <c r="Y1202" t="s">
        <v>1543</v>
      </c>
      <c r="Z1202" t="s">
        <v>826</v>
      </c>
      <c r="AA1202" t="s">
        <v>1179</v>
      </c>
      <c r="AC1202" s="16">
        <v>1</v>
      </c>
      <c r="AD1202" t="s">
        <v>795</v>
      </c>
      <c r="AE1202" t="s">
        <v>961</v>
      </c>
      <c r="AF1202" t="s">
        <v>740</v>
      </c>
      <c r="AG1202" t="s">
        <v>1036</v>
      </c>
      <c r="AH1202" t="s">
        <v>1058</v>
      </c>
      <c r="AI1202" t="s">
        <v>1059</v>
      </c>
      <c r="AJ1202" t="s">
        <v>978</v>
      </c>
      <c r="AK1202" t="s">
        <v>964</v>
      </c>
      <c r="AL1202" t="s">
        <v>965</v>
      </c>
      <c r="AM1202" t="s">
        <v>531</v>
      </c>
      <c r="AP1202" t="s">
        <v>966</v>
      </c>
      <c r="AQ1202" t="s">
        <v>967</v>
      </c>
      <c r="AR1202" t="s">
        <v>968</v>
      </c>
      <c r="AS1202" t="s">
        <v>969</v>
      </c>
      <c r="AT1202" t="s">
        <v>970</v>
      </c>
      <c r="AU1202" t="s">
        <v>5038</v>
      </c>
    </row>
    <row r="1203" spans="2:47" ht="11" outlineLevel="1" x14ac:dyDescent="0.15">
      <c r="B1203" t="s">
        <v>5039</v>
      </c>
      <c r="C1203" t="s">
        <v>5040</v>
      </c>
      <c r="G1203" t="s">
        <v>1140</v>
      </c>
      <c r="H1203" t="s">
        <v>1141</v>
      </c>
      <c r="I1203" t="s">
        <v>957</v>
      </c>
      <c r="J1203" t="s">
        <v>5041</v>
      </c>
      <c r="K1203" t="s">
        <v>5042</v>
      </c>
      <c r="L1203" t="s">
        <v>5043</v>
      </c>
      <c r="M1203" s="5">
        <v>104106</v>
      </c>
      <c r="N1203" s="5">
        <v>104106</v>
      </c>
      <c r="O1203" s="5">
        <v>104106</v>
      </c>
      <c r="P1203" s="5"/>
      <c r="Q1203" s="16">
        <v>0</v>
      </c>
      <c r="R1203" s="5"/>
      <c r="S1203" s="17">
        <v>45166</v>
      </c>
      <c r="T1203" s="17">
        <v>45148</v>
      </c>
      <c r="U1203" s="17">
        <v>45384</v>
      </c>
      <c r="V1203" s="17">
        <v>45384</v>
      </c>
      <c r="W1203" s="17">
        <v>45166</v>
      </c>
      <c r="X1203" s="17">
        <v>45166</v>
      </c>
      <c r="Y1203" t="s">
        <v>984</v>
      </c>
      <c r="Z1203" t="s">
        <v>804</v>
      </c>
      <c r="AA1203" t="s">
        <v>1000</v>
      </c>
      <c r="AC1203" s="16">
        <v>1</v>
      </c>
      <c r="AD1203" t="s">
        <v>795</v>
      </c>
      <c r="AE1203" t="s">
        <v>961</v>
      </c>
      <c r="AF1203" t="s">
        <v>740</v>
      </c>
      <c r="AG1203" t="s">
        <v>1036</v>
      </c>
      <c r="AH1203" t="s">
        <v>1058</v>
      </c>
      <c r="AI1203" t="s">
        <v>1059</v>
      </c>
      <c r="AJ1203" t="s">
        <v>978</v>
      </c>
      <c r="AK1203" t="s">
        <v>964</v>
      </c>
      <c r="AL1203" t="s">
        <v>1340</v>
      </c>
      <c r="AM1203" t="s">
        <v>531</v>
      </c>
      <c r="AP1203" t="s">
        <v>966</v>
      </c>
      <c r="AQ1203" t="s">
        <v>967</v>
      </c>
      <c r="AR1203" t="s">
        <v>968</v>
      </c>
      <c r="AS1203" t="s">
        <v>969</v>
      </c>
      <c r="AT1203" t="s">
        <v>970</v>
      </c>
      <c r="AU1203" t="s">
        <v>5044</v>
      </c>
    </row>
    <row r="1204" spans="2:47" ht="11" outlineLevel="1" x14ac:dyDescent="0.15">
      <c r="B1204" t="s">
        <v>5045</v>
      </c>
      <c r="C1204" t="s">
        <v>5046</v>
      </c>
      <c r="G1204" t="s">
        <v>955</v>
      </c>
      <c r="H1204" t="s">
        <v>956</v>
      </c>
      <c r="I1204" t="s">
        <v>957</v>
      </c>
      <c r="J1204" t="s">
        <v>620</v>
      </c>
      <c r="K1204" t="s">
        <v>2023</v>
      </c>
      <c r="L1204" t="s">
        <v>620</v>
      </c>
      <c r="M1204" s="5">
        <v>103680</v>
      </c>
      <c r="N1204" s="5">
        <v>103680</v>
      </c>
      <c r="O1204" s="5">
        <v>103680</v>
      </c>
      <c r="P1204" s="5"/>
      <c r="Q1204" s="16">
        <v>0</v>
      </c>
      <c r="R1204" s="5"/>
      <c r="S1204" s="17">
        <v>44127</v>
      </c>
      <c r="T1204" s="17">
        <v>44127</v>
      </c>
      <c r="U1204" s="17">
        <v>44363</v>
      </c>
      <c r="V1204" s="17">
        <v>44363</v>
      </c>
      <c r="W1204" s="17">
        <v>44127</v>
      </c>
      <c r="X1204" s="17">
        <v>44510</v>
      </c>
      <c r="Y1204" t="s">
        <v>1178</v>
      </c>
      <c r="Z1204" t="s">
        <v>825</v>
      </c>
      <c r="AA1204" t="s">
        <v>1179</v>
      </c>
      <c r="AC1204" s="16">
        <v>2</v>
      </c>
      <c r="AD1204" t="s">
        <v>795</v>
      </c>
      <c r="AE1204" t="s">
        <v>961</v>
      </c>
      <c r="AF1204" t="s">
        <v>4574</v>
      </c>
      <c r="AG1204" t="s">
        <v>4575</v>
      </c>
      <c r="AJ1204" t="s">
        <v>963</v>
      </c>
      <c r="AK1204" t="s">
        <v>964</v>
      </c>
      <c r="AL1204" t="s">
        <v>965</v>
      </c>
      <c r="AM1204" t="s">
        <v>531</v>
      </c>
      <c r="AP1204" t="s">
        <v>966</v>
      </c>
      <c r="AQ1204" t="s">
        <v>967</v>
      </c>
      <c r="AR1204" t="s">
        <v>968</v>
      </c>
      <c r="AS1204" t="s">
        <v>969</v>
      </c>
      <c r="AT1204" t="s">
        <v>970</v>
      </c>
      <c r="AU1204" t="s">
        <v>5047</v>
      </c>
    </row>
    <row r="1205" spans="2:47" ht="11" outlineLevel="1" x14ac:dyDescent="0.15">
      <c r="B1205" t="s">
        <v>5048</v>
      </c>
      <c r="C1205" t="s">
        <v>5049</v>
      </c>
      <c r="G1205" t="s">
        <v>1140</v>
      </c>
      <c r="H1205" t="s">
        <v>1141</v>
      </c>
      <c r="I1205" t="s">
        <v>957</v>
      </c>
      <c r="J1205" t="s">
        <v>623</v>
      </c>
      <c r="K1205" t="s">
        <v>2397</v>
      </c>
      <c r="L1205" t="s">
        <v>623</v>
      </c>
      <c r="M1205" s="5">
        <v>103489</v>
      </c>
      <c r="N1205" s="5">
        <v>103489</v>
      </c>
      <c r="O1205" s="5">
        <v>103489</v>
      </c>
      <c r="P1205" s="5"/>
      <c r="Q1205" s="16">
        <v>0</v>
      </c>
      <c r="R1205" s="5"/>
      <c r="S1205" s="17">
        <v>42503</v>
      </c>
      <c r="T1205" s="17">
        <v>42501</v>
      </c>
      <c r="U1205" s="17">
        <v>42643</v>
      </c>
      <c r="V1205" s="17">
        <v>42643</v>
      </c>
      <c r="W1205" s="17">
        <v>42503</v>
      </c>
      <c r="X1205" s="17">
        <v>42573</v>
      </c>
      <c r="Y1205" t="s">
        <v>984</v>
      </c>
      <c r="Z1205" t="s">
        <v>804</v>
      </c>
      <c r="AA1205" t="s">
        <v>1000</v>
      </c>
      <c r="AC1205" s="16">
        <v>1</v>
      </c>
      <c r="AD1205" t="s">
        <v>803</v>
      </c>
      <c r="AE1205" t="s">
        <v>974</v>
      </c>
      <c r="AF1205" t="s">
        <v>737</v>
      </c>
      <c r="AG1205" t="s">
        <v>975</v>
      </c>
      <c r="AJ1205" t="s">
        <v>963</v>
      </c>
      <c r="AK1205" t="s">
        <v>979</v>
      </c>
      <c r="AL1205" t="s">
        <v>965</v>
      </c>
      <c r="AM1205" t="s">
        <v>456</v>
      </c>
      <c r="AP1205" t="s">
        <v>966</v>
      </c>
      <c r="AQ1205" t="s">
        <v>967</v>
      </c>
      <c r="AR1205" t="s">
        <v>968</v>
      </c>
      <c r="AS1205" t="s">
        <v>969</v>
      </c>
      <c r="AT1205" t="s">
        <v>970</v>
      </c>
      <c r="AU1205" t="s">
        <v>5050</v>
      </c>
    </row>
    <row r="1206" spans="2:47" ht="11" outlineLevel="1" x14ac:dyDescent="0.15">
      <c r="B1206" t="s">
        <v>5051</v>
      </c>
      <c r="C1206" t="s">
        <v>2016</v>
      </c>
      <c r="D1206" t="s">
        <v>213</v>
      </c>
      <c r="E1206" t="s">
        <v>983</v>
      </c>
      <c r="F1206" t="s">
        <v>798</v>
      </c>
      <c r="G1206" t="s">
        <v>984</v>
      </c>
      <c r="H1206" t="s">
        <v>1272</v>
      </c>
      <c r="I1206" t="s">
        <v>957</v>
      </c>
      <c r="J1206" t="s">
        <v>638</v>
      </c>
      <c r="K1206" t="s">
        <v>992</v>
      </c>
      <c r="L1206" t="s">
        <v>638</v>
      </c>
      <c r="M1206" s="5">
        <v>103478.7</v>
      </c>
      <c r="N1206" s="5">
        <v>103478.7</v>
      </c>
      <c r="O1206" s="5">
        <v>103478.7</v>
      </c>
      <c r="P1206" s="5"/>
      <c r="Q1206" s="16">
        <v>0</v>
      </c>
      <c r="R1206" s="5"/>
      <c r="S1206" s="17">
        <v>42045</v>
      </c>
      <c r="T1206" s="17">
        <v>42046</v>
      </c>
      <c r="U1206" s="17">
        <v>42059</v>
      </c>
      <c r="V1206" s="17">
        <v>42059</v>
      </c>
      <c r="W1206" s="17">
        <v>42045</v>
      </c>
      <c r="X1206" s="17">
        <v>42080</v>
      </c>
      <c r="Y1206" t="s">
        <v>959</v>
      </c>
      <c r="Z1206" t="s">
        <v>796</v>
      </c>
      <c r="AA1206" t="s">
        <v>960</v>
      </c>
      <c r="AC1206" s="16">
        <v>1</v>
      </c>
      <c r="AD1206" t="s">
        <v>795</v>
      </c>
      <c r="AE1206" t="s">
        <v>961</v>
      </c>
      <c r="AF1206" t="s">
        <v>739</v>
      </c>
      <c r="AG1206" t="s">
        <v>993</v>
      </c>
      <c r="AJ1206" t="s">
        <v>963</v>
      </c>
      <c r="AK1206" t="s">
        <v>996</v>
      </c>
      <c r="AL1206" t="s">
        <v>965</v>
      </c>
      <c r="AM1206" t="s">
        <v>531</v>
      </c>
      <c r="AP1206" t="s">
        <v>966</v>
      </c>
      <c r="AQ1206" t="s">
        <v>967</v>
      </c>
      <c r="AR1206" t="s">
        <v>968</v>
      </c>
      <c r="AS1206" t="s">
        <v>969</v>
      </c>
      <c r="AT1206" t="s">
        <v>970</v>
      </c>
      <c r="AU1206" t="s">
        <v>5052</v>
      </c>
    </row>
    <row r="1207" spans="2:47" ht="11" outlineLevel="1" x14ac:dyDescent="0.15">
      <c r="B1207" t="s">
        <v>5053</v>
      </c>
      <c r="C1207" t="s">
        <v>5054</v>
      </c>
      <c r="G1207" t="s">
        <v>1140</v>
      </c>
      <c r="H1207" t="s">
        <v>1141</v>
      </c>
      <c r="I1207" t="s">
        <v>957</v>
      </c>
      <c r="J1207" t="s">
        <v>5055</v>
      </c>
      <c r="K1207" t="s">
        <v>5056</v>
      </c>
      <c r="L1207" t="s">
        <v>5055</v>
      </c>
      <c r="M1207" s="5">
        <v>103441.35</v>
      </c>
      <c r="N1207" s="5">
        <v>103441.35</v>
      </c>
      <c r="O1207" s="5">
        <v>103441.35</v>
      </c>
      <c r="P1207" s="5"/>
      <c r="Q1207" s="16">
        <v>0</v>
      </c>
      <c r="R1207" s="5"/>
      <c r="S1207" s="17">
        <v>45197</v>
      </c>
      <c r="T1207" s="17">
        <v>45197</v>
      </c>
      <c r="U1207" s="17">
        <v>45317</v>
      </c>
      <c r="V1207" s="17">
        <v>45317</v>
      </c>
      <c r="W1207" s="17">
        <v>45197</v>
      </c>
      <c r="X1207" s="17">
        <v>45197</v>
      </c>
      <c r="Y1207" t="s">
        <v>1178</v>
      </c>
      <c r="Z1207" t="s">
        <v>825</v>
      </c>
      <c r="AA1207" t="s">
        <v>1179</v>
      </c>
      <c r="AC1207" s="16">
        <v>9</v>
      </c>
      <c r="AD1207" t="s">
        <v>795</v>
      </c>
      <c r="AE1207" t="s">
        <v>961</v>
      </c>
      <c r="AF1207" t="s">
        <v>750</v>
      </c>
      <c r="AG1207" t="s">
        <v>1515</v>
      </c>
      <c r="AH1207" t="s">
        <v>1202</v>
      </c>
      <c r="AI1207" t="s">
        <v>1203</v>
      </c>
      <c r="AJ1207" t="s">
        <v>978</v>
      </c>
      <c r="AK1207" t="s">
        <v>1671</v>
      </c>
      <c r="AL1207" t="s">
        <v>1340</v>
      </c>
      <c r="AM1207" t="s">
        <v>531</v>
      </c>
      <c r="AP1207" t="s">
        <v>966</v>
      </c>
      <c r="AQ1207" t="s">
        <v>967</v>
      </c>
      <c r="AR1207" t="s">
        <v>968</v>
      </c>
      <c r="AS1207" t="s">
        <v>969</v>
      </c>
      <c r="AT1207" t="s">
        <v>970</v>
      </c>
      <c r="AU1207" t="s">
        <v>5057</v>
      </c>
    </row>
    <row r="1208" spans="2:47" ht="11" outlineLevel="1" x14ac:dyDescent="0.15">
      <c r="B1208" t="s">
        <v>5058</v>
      </c>
      <c r="C1208" t="s">
        <v>5059</v>
      </c>
      <c r="D1208" t="s">
        <v>4884</v>
      </c>
      <c r="E1208" t="s">
        <v>1599</v>
      </c>
      <c r="F1208" t="s">
        <v>807</v>
      </c>
      <c r="G1208" t="s">
        <v>984</v>
      </c>
      <c r="H1208" t="s">
        <v>985</v>
      </c>
      <c r="I1208" t="s">
        <v>957</v>
      </c>
      <c r="J1208" t="s">
        <v>675</v>
      </c>
      <c r="K1208" t="s">
        <v>1756</v>
      </c>
      <c r="L1208" t="s">
        <v>675</v>
      </c>
      <c r="M1208" s="5">
        <v>103091</v>
      </c>
      <c r="N1208" s="5">
        <v>103091</v>
      </c>
      <c r="O1208" s="5">
        <v>103091</v>
      </c>
      <c r="P1208" s="5"/>
      <c r="Q1208" s="16">
        <v>0</v>
      </c>
      <c r="R1208" s="5"/>
      <c r="S1208" s="17">
        <v>42803</v>
      </c>
      <c r="T1208" s="17">
        <v>42803</v>
      </c>
      <c r="U1208" s="17">
        <v>43130</v>
      </c>
      <c r="V1208" s="17">
        <v>43130</v>
      </c>
      <c r="W1208" s="17">
        <v>42803</v>
      </c>
      <c r="X1208" s="17">
        <v>43097</v>
      </c>
      <c r="Y1208" t="s">
        <v>959</v>
      </c>
      <c r="Z1208" t="s">
        <v>796</v>
      </c>
      <c r="AA1208" t="s">
        <v>1023</v>
      </c>
      <c r="AB1208" t="s">
        <v>1024</v>
      </c>
      <c r="AC1208" s="16">
        <v>1</v>
      </c>
      <c r="AD1208" t="s">
        <v>795</v>
      </c>
      <c r="AE1208" t="s">
        <v>961</v>
      </c>
      <c r="AF1208" t="s">
        <v>738</v>
      </c>
      <c r="AG1208" t="s">
        <v>988</v>
      </c>
      <c r="AJ1208" t="s">
        <v>963</v>
      </c>
      <c r="AK1208" t="s">
        <v>989</v>
      </c>
      <c r="AL1208" t="s">
        <v>965</v>
      </c>
      <c r="AM1208" t="s">
        <v>531</v>
      </c>
      <c r="AP1208" t="s">
        <v>966</v>
      </c>
      <c r="AQ1208" t="s">
        <v>967</v>
      </c>
      <c r="AR1208" t="s">
        <v>968</v>
      </c>
      <c r="AS1208" t="s">
        <v>969</v>
      </c>
      <c r="AT1208" t="s">
        <v>970</v>
      </c>
      <c r="AU1208" t="s">
        <v>5060</v>
      </c>
    </row>
    <row r="1209" spans="2:47" ht="11" outlineLevel="1" x14ac:dyDescent="0.15">
      <c r="B1209" t="s">
        <v>5061</v>
      </c>
      <c r="C1209" t="s">
        <v>5062</v>
      </c>
      <c r="G1209" t="s">
        <v>1140</v>
      </c>
      <c r="H1209" t="s">
        <v>1141</v>
      </c>
      <c r="I1209" t="s">
        <v>957</v>
      </c>
      <c r="J1209" t="s">
        <v>5063</v>
      </c>
      <c r="K1209" t="s">
        <v>5064</v>
      </c>
      <c r="L1209" t="s">
        <v>3218</v>
      </c>
      <c r="M1209" s="5">
        <v>102972.06</v>
      </c>
      <c r="N1209" s="5">
        <v>102972.06</v>
      </c>
      <c r="O1209" s="5">
        <v>102972.06</v>
      </c>
      <c r="P1209" s="5"/>
      <c r="Q1209" s="16">
        <v>0</v>
      </c>
      <c r="R1209" s="5"/>
      <c r="S1209" s="17">
        <v>45181</v>
      </c>
      <c r="T1209" s="17">
        <v>45181</v>
      </c>
      <c r="U1209" s="17">
        <v>45378</v>
      </c>
      <c r="V1209" s="17">
        <v>45378</v>
      </c>
      <c r="W1209" s="17">
        <v>45181</v>
      </c>
      <c r="X1209" s="17">
        <v>45344</v>
      </c>
      <c r="Y1209" t="s">
        <v>1178</v>
      </c>
      <c r="Z1209" t="s">
        <v>825</v>
      </c>
      <c r="AA1209" t="s">
        <v>1179</v>
      </c>
      <c r="AC1209" s="16">
        <v>2</v>
      </c>
      <c r="AD1209" t="s">
        <v>795</v>
      </c>
      <c r="AE1209" t="s">
        <v>961</v>
      </c>
      <c r="AF1209" t="s">
        <v>740</v>
      </c>
      <c r="AG1209" t="s">
        <v>1036</v>
      </c>
      <c r="AH1209" t="s">
        <v>1058</v>
      </c>
      <c r="AI1209" t="s">
        <v>1059</v>
      </c>
      <c r="AJ1209" t="s">
        <v>978</v>
      </c>
      <c r="AK1209" t="s">
        <v>964</v>
      </c>
      <c r="AL1209" t="s">
        <v>1340</v>
      </c>
      <c r="AM1209" t="s">
        <v>531</v>
      </c>
      <c r="AP1209" t="s">
        <v>966</v>
      </c>
      <c r="AQ1209" t="s">
        <v>967</v>
      </c>
      <c r="AR1209" t="s">
        <v>968</v>
      </c>
      <c r="AS1209" t="s">
        <v>969</v>
      </c>
      <c r="AT1209" t="s">
        <v>970</v>
      </c>
      <c r="AU1209" t="s">
        <v>5065</v>
      </c>
    </row>
    <row r="1210" spans="2:47" ht="11" outlineLevel="1" x14ac:dyDescent="0.15">
      <c r="B1210" t="s">
        <v>5066</v>
      </c>
      <c r="C1210" t="s">
        <v>5067</v>
      </c>
      <c r="D1210" t="s">
        <v>4380</v>
      </c>
      <c r="E1210" t="s">
        <v>1599</v>
      </c>
      <c r="F1210" t="s">
        <v>807</v>
      </c>
      <c r="G1210" t="s">
        <v>984</v>
      </c>
      <c r="H1210" t="s">
        <v>985</v>
      </c>
      <c r="I1210" t="s">
        <v>957</v>
      </c>
      <c r="J1210" t="s">
        <v>4381</v>
      </c>
      <c r="K1210" t="s">
        <v>4382</v>
      </c>
      <c r="L1210" t="s">
        <v>4381</v>
      </c>
      <c r="M1210" s="5">
        <v>102094.49</v>
      </c>
      <c r="N1210" s="5">
        <v>102094.49</v>
      </c>
      <c r="O1210" s="5">
        <v>102094.49</v>
      </c>
      <c r="P1210" s="5"/>
      <c r="Q1210" s="16">
        <v>0</v>
      </c>
      <c r="R1210" s="5"/>
      <c r="S1210" s="17">
        <v>44435</v>
      </c>
      <c r="T1210" s="17">
        <v>44435</v>
      </c>
      <c r="U1210" s="17">
        <v>44666</v>
      </c>
      <c r="V1210" s="17">
        <v>44666</v>
      </c>
      <c r="W1210" s="17">
        <v>44435</v>
      </c>
      <c r="X1210" s="17">
        <v>44594</v>
      </c>
      <c r="Y1210" t="s">
        <v>959</v>
      </c>
      <c r="Z1210" t="s">
        <v>796</v>
      </c>
      <c r="AA1210" t="s">
        <v>1023</v>
      </c>
      <c r="AB1210" t="s">
        <v>1024</v>
      </c>
      <c r="AC1210" s="16">
        <v>2</v>
      </c>
      <c r="AD1210" t="s">
        <v>795</v>
      </c>
      <c r="AE1210" t="s">
        <v>961</v>
      </c>
      <c r="AF1210" t="s">
        <v>757</v>
      </c>
      <c r="AG1210" t="s">
        <v>1801</v>
      </c>
      <c r="AJ1210" t="s">
        <v>963</v>
      </c>
      <c r="AK1210" t="s">
        <v>964</v>
      </c>
      <c r="AL1210" t="s">
        <v>965</v>
      </c>
      <c r="AM1210" t="s">
        <v>531</v>
      </c>
      <c r="AP1210" t="s">
        <v>966</v>
      </c>
      <c r="AQ1210" t="s">
        <v>967</v>
      </c>
      <c r="AR1210" t="s">
        <v>968</v>
      </c>
      <c r="AS1210" t="s">
        <v>969</v>
      </c>
      <c r="AT1210" t="s">
        <v>970</v>
      </c>
      <c r="AU1210" t="s">
        <v>5068</v>
      </c>
    </row>
    <row r="1211" spans="2:47" ht="11" outlineLevel="1" x14ac:dyDescent="0.15">
      <c r="B1211" t="s">
        <v>5069</v>
      </c>
      <c r="C1211" t="s">
        <v>1383</v>
      </c>
      <c r="D1211" t="s">
        <v>5070</v>
      </c>
      <c r="E1211" t="s">
        <v>983</v>
      </c>
      <c r="F1211" t="s">
        <v>798</v>
      </c>
      <c r="G1211" t="s">
        <v>984</v>
      </c>
      <c r="H1211" t="s">
        <v>985</v>
      </c>
      <c r="I1211" t="s">
        <v>957</v>
      </c>
      <c r="J1211" t="s">
        <v>3474</v>
      </c>
      <c r="K1211" t="s">
        <v>3475</v>
      </c>
      <c r="L1211" t="s">
        <v>3474</v>
      </c>
      <c r="M1211" s="5">
        <v>101411.35</v>
      </c>
      <c r="N1211" s="5">
        <v>101411.35</v>
      </c>
      <c r="O1211" s="5">
        <v>101411.35</v>
      </c>
      <c r="P1211" s="5"/>
      <c r="Q1211" s="16">
        <v>0</v>
      </c>
      <c r="R1211" s="5"/>
      <c r="S1211" s="17">
        <v>41729</v>
      </c>
      <c r="T1211" s="17">
        <v>41730</v>
      </c>
      <c r="U1211" s="17">
        <v>41910</v>
      </c>
      <c r="V1211" s="17">
        <v>41910</v>
      </c>
      <c r="W1211" s="17">
        <v>41729</v>
      </c>
      <c r="X1211" s="17">
        <v>42160</v>
      </c>
      <c r="Y1211" t="s">
        <v>955</v>
      </c>
      <c r="Z1211" t="s">
        <v>818</v>
      </c>
      <c r="AA1211" t="s">
        <v>960</v>
      </c>
      <c r="AC1211" s="16">
        <v>9</v>
      </c>
      <c r="AD1211" t="s">
        <v>795</v>
      </c>
      <c r="AE1211" t="s">
        <v>961</v>
      </c>
      <c r="AF1211" t="s">
        <v>740</v>
      </c>
      <c r="AG1211" t="s">
        <v>1036</v>
      </c>
      <c r="AJ1211" t="s">
        <v>963</v>
      </c>
      <c r="AK1211" t="s">
        <v>964</v>
      </c>
      <c r="AL1211" t="s">
        <v>965</v>
      </c>
      <c r="AM1211" t="s">
        <v>456</v>
      </c>
      <c r="AP1211" t="s">
        <v>966</v>
      </c>
      <c r="AQ1211" t="s">
        <v>967</v>
      </c>
      <c r="AR1211" t="s">
        <v>968</v>
      </c>
      <c r="AS1211" t="s">
        <v>969</v>
      </c>
      <c r="AT1211" t="s">
        <v>970</v>
      </c>
      <c r="AU1211" t="s">
        <v>5071</v>
      </c>
    </row>
    <row r="1212" spans="2:47" ht="11" outlineLevel="1" x14ac:dyDescent="0.15">
      <c r="B1212" t="s">
        <v>5072</v>
      </c>
      <c r="C1212" t="s">
        <v>5073</v>
      </c>
      <c r="D1212" t="s">
        <v>4961</v>
      </c>
      <c r="E1212" t="s">
        <v>835</v>
      </c>
      <c r="F1212" t="s">
        <v>798</v>
      </c>
      <c r="G1212" t="s">
        <v>984</v>
      </c>
      <c r="H1212" t="s">
        <v>985</v>
      </c>
      <c r="I1212" t="s">
        <v>957</v>
      </c>
      <c r="J1212" t="s">
        <v>620</v>
      </c>
      <c r="K1212" t="s">
        <v>2023</v>
      </c>
      <c r="L1212" t="s">
        <v>620</v>
      </c>
      <c r="M1212" s="5">
        <v>101120</v>
      </c>
      <c r="N1212" s="5">
        <v>101120</v>
      </c>
      <c r="O1212" s="5">
        <v>101120</v>
      </c>
      <c r="P1212" s="5"/>
      <c r="Q1212" s="16">
        <v>0</v>
      </c>
      <c r="R1212" s="5"/>
      <c r="S1212" s="17">
        <v>43385</v>
      </c>
      <c r="T1212" s="17">
        <v>43385</v>
      </c>
      <c r="U1212" s="17">
        <v>43417</v>
      </c>
      <c r="V1212" s="17">
        <v>43417</v>
      </c>
      <c r="W1212" s="17">
        <v>43385</v>
      </c>
      <c r="X1212" s="17">
        <v>43385</v>
      </c>
      <c r="Y1212" t="s">
        <v>1178</v>
      </c>
      <c r="Z1212" t="s">
        <v>825</v>
      </c>
      <c r="AA1212" t="s">
        <v>1179</v>
      </c>
      <c r="AC1212" s="16">
        <v>2</v>
      </c>
      <c r="AD1212" t="s">
        <v>795</v>
      </c>
      <c r="AE1212" t="s">
        <v>961</v>
      </c>
      <c r="AF1212" t="s">
        <v>740</v>
      </c>
      <c r="AG1212" t="s">
        <v>1036</v>
      </c>
      <c r="AJ1212" t="s">
        <v>963</v>
      </c>
      <c r="AK1212" t="s">
        <v>964</v>
      </c>
      <c r="AL1212" t="s">
        <v>965</v>
      </c>
      <c r="AM1212" t="s">
        <v>531</v>
      </c>
      <c r="AP1212" t="s">
        <v>966</v>
      </c>
      <c r="AQ1212" t="s">
        <v>967</v>
      </c>
      <c r="AR1212" t="s">
        <v>968</v>
      </c>
      <c r="AS1212" t="s">
        <v>969</v>
      </c>
      <c r="AT1212" t="s">
        <v>970</v>
      </c>
      <c r="AU1212" t="s">
        <v>5074</v>
      </c>
    </row>
    <row r="1213" spans="2:47" ht="11" outlineLevel="1" x14ac:dyDescent="0.15">
      <c r="B1213" t="s">
        <v>5075</v>
      </c>
      <c r="C1213" t="s">
        <v>5076</v>
      </c>
      <c r="D1213" t="s">
        <v>3163</v>
      </c>
      <c r="E1213" t="s">
        <v>983</v>
      </c>
      <c r="F1213" t="s">
        <v>798</v>
      </c>
      <c r="G1213" t="s">
        <v>984</v>
      </c>
      <c r="H1213" t="s">
        <v>985</v>
      </c>
      <c r="I1213" t="s">
        <v>957</v>
      </c>
      <c r="J1213" t="s">
        <v>625</v>
      </c>
      <c r="K1213" t="s">
        <v>2594</v>
      </c>
      <c r="L1213" t="s">
        <v>625</v>
      </c>
      <c r="M1213" s="5">
        <v>101120</v>
      </c>
      <c r="N1213" s="5">
        <v>101120</v>
      </c>
      <c r="O1213" s="5">
        <v>101120</v>
      </c>
      <c r="P1213" s="5"/>
      <c r="Q1213" s="16">
        <v>0</v>
      </c>
      <c r="R1213" s="5"/>
      <c r="S1213" s="17">
        <v>43373</v>
      </c>
      <c r="T1213" s="17">
        <v>43372</v>
      </c>
      <c r="U1213" s="17">
        <v>43434</v>
      </c>
      <c r="V1213" s="17">
        <v>43434</v>
      </c>
      <c r="W1213" s="17">
        <v>43373</v>
      </c>
      <c r="X1213" s="17">
        <v>43373</v>
      </c>
      <c r="Y1213" t="s">
        <v>955</v>
      </c>
      <c r="Z1213" t="s">
        <v>818</v>
      </c>
      <c r="AA1213" t="s">
        <v>960</v>
      </c>
      <c r="AC1213" s="16"/>
      <c r="AD1213" t="s">
        <v>795</v>
      </c>
      <c r="AE1213" t="s">
        <v>961</v>
      </c>
      <c r="AF1213" t="s">
        <v>740</v>
      </c>
      <c r="AG1213" t="s">
        <v>1036</v>
      </c>
      <c r="AJ1213" t="s">
        <v>963</v>
      </c>
      <c r="AK1213" t="s">
        <v>964</v>
      </c>
      <c r="AL1213" t="s">
        <v>965</v>
      </c>
      <c r="AM1213" t="s">
        <v>531</v>
      </c>
      <c r="AP1213" t="s">
        <v>966</v>
      </c>
      <c r="AQ1213" t="s">
        <v>967</v>
      </c>
      <c r="AR1213" t="s">
        <v>968</v>
      </c>
      <c r="AS1213" t="s">
        <v>969</v>
      </c>
      <c r="AT1213" t="s">
        <v>970</v>
      </c>
      <c r="AU1213" t="s">
        <v>5077</v>
      </c>
    </row>
    <row r="1214" spans="2:47" ht="11" outlineLevel="1" x14ac:dyDescent="0.15">
      <c r="B1214" t="s">
        <v>5078</v>
      </c>
      <c r="C1214" t="s">
        <v>5079</v>
      </c>
      <c r="G1214" t="s">
        <v>1140</v>
      </c>
      <c r="H1214" t="s">
        <v>1141</v>
      </c>
      <c r="I1214" t="s">
        <v>957</v>
      </c>
      <c r="J1214" t="s">
        <v>2391</v>
      </c>
      <c r="K1214" t="s">
        <v>2392</v>
      </c>
      <c r="L1214" t="s">
        <v>3103</v>
      </c>
      <c r="M1214" s="5">
        <v>100544.2</v>
      </c>
      <c r="N1214" s="5">
        <v>100544.2</v>
      </c>
      <c r="O1214" s="5">
        <v>100544.2</v>
      </c>
      <c r="P1214" s="5"/>
      <c r="Q1214" s="16">
        <v>0</v>
      </c>
      <c r="R1214" s="5"/>
      <c r="S1214" s="17">
        <v>43210</v>
      </c>
      <c r="T1214" s="17">
        <v>43210</v>
      </c>
      <c r="U1214" s="17">
        <v>43371</v>
      </c>
      <c r="V1214" s="17">
        <v>43371</v>
      </c>
      <c r="W1214" s="17">
        <v>43210</v>
      </c>
      <c r="X1214" s="17">
        <v>43516</v>
      </c>
      <c r="Y1214" t="s">
        <v>1543</v>
      </c>
      <c r="Z1214" t="s">
        <v>826</v>
      </c>
      <c r="AA1214" t="s">
        <v>1179</v>
      </c>
      <c r="AC1214" s="16">
        <v>1</v>
      </c>
      <c r="AD1214" t="s">
        <v>795</v>
      </c>
      <c r="AE1214" t="s">
        <v>961</v>
      </c>
      <c r="AF1214" t="s">
        <v>746</v>
      </c>
      <c r="AG1214" t="s">
        <v>962</v>
      </c>
      <c r="AJ1214" t="s">
        <v>963</v>
      </c>
      <c r="AK1214" t="s">
        <v>964</v>
      </c>
      <c r="AL1214" t="s">
        <v>965</v>
      </c>
      <c r="AM1214" t="s">
        <v>531</v>
      </c>
      <c r="AP1214" t="s">
        <v>966</v>
      </c>
      <c r="AQ1214" t="s">
        <v>967</v>
      </c>
      <c r="AR1214" t="s">
        <v>968</v>
      </c>
      <c r="AS1214" t="s">
        <v>969</v>
      </c>
      <c r="AT1214" t="s">
        <v>970</v>
      </c>
      <c r="AU1214" t="s">
        <v>5080</v>
      </c>
    </row>
    <row r="1215" spans="2:47" ht="11" outlineLevel="1" x14ac:dyDescent="0.15">
      <c r="B1215" t="s">
        <v>5081</v>
      </c>
      <c r="C1215" t="s">
        <v>5082</v>
      </c>
      <c r="G1215" t="s">
        <v>1140</v>
      </c>
      <c r="H1215" t="s">
        <v>1141</v>
      </c>
      <c r="I1215" t="s">
        <v>957</v>
      </c>
      <c r="J1215" t="s">
        <v>690</v>
      </c>
      <c r="K1215" t="s">
        <v>1800</v>
      </c>
      <c r="L1215" t="s">
        <v>690</v>
      </c>
      <c r="M1215" s="5">
        <v>100439.18</v>
      </c>
      <c r="N1215" s="5">
        <v>100439.18</v>
      </c>
      <c r="O1215" s="5">
        <v>100439.18</v>
      </c>
      <c r="P1215" s="5"/>
      <c r="Q1215" s="16">
        <v>0</v>
      </c>
      <c r="R1215" s="5"/>
      <c r="S1215" s="17">
        <v>43992</v>
      </c>
      <c r="T1215" s="17">
        <v>43991</v>
      </c>
      <c r="U1215" s="17">
        <v>44103</v>
      </c>
      <c r="V1215" s="17">
        <v>44103</v>
      </c>
      <c r="W1215" s="17">
        <v>43992</v>
      </c>
      <c r="X1215" s="17">
        <v>43992</v>
      </c>
      <c r="Y1215" t="s">
        <v>1543</v>
      </c>
      <c r="Z1215" t="s">
        <v>826</v>
      </c>
      <c r="AA1215" t="s">
        <v>1179</v>
      </c>
      <c r="AC1215" s="16">
        <v>1</v>
      </c>
      <c r="AD1215" t="s">
        <v>795</v>
      </c>
      <c r="AE1215" t="s">
        <v>961</v>
      </c>
      <c r="AF1215" t="s">
        <v>750</v>
      </c>
      <c r="AG1215" t="s">
        <v>1515</v>
      </c>
      <c r="AH1215" t="s">
        <v>1058</v>
      </c>
      <c r="AI1215" t="s">
        <v>1059</v>
      </c>
      <c r="AJ1215" t="s">
        <v>978</v>
      </c>
      <c r="AK1215" t="s">
        <v>1671</v>
      </c>
      <c r="AL1215" t="s">
        <v>965</v>
      </c>
      <c r="AM1215" t="s">
        <v>531</v>
      </c>
      <c r="AP1215" t="s">
        <v>966</v>
      </c>
      <c r="AQ1215" t="s">
        <v>967</v>
      </c>
      <c r="AR1215" t="s">
        <v>968</v>
      </c>
      <c r="AS1215" t="s">
        <v>969</v>
      </c>
      <c r="AT1215" t="s">
        <v>970</v>
      </c>
      <c r="AU1215" t="s">
        <v>5083</v>
      </c>
    </row>
    <row r="1216" spans="2:47" ht="11" outlineLevel="1" x14ac:dyDescent="0.15">
      <c r="B1216" t="s">
        <v>5084</v>
      </c>
      <c r="C1216" t="s">
        <v>5085</v>
      </c>
      <c r="D1216" t="s">
        <v>4738</v>
      </c>
      <c r="E1216" t="s">
        <v>1599</v>
      </c>
      <c r="F1216" t="s">
        <v>807</v>
      </c>
      <c r="G1216" t="s">
        <v>984</v>
      </c>
      <c r="H1216" t="s">
        <v>985</v>
      </c>
      <c r="I1216" t="s">
        <v>957</v>
      </c>
      <c r="J1216" t="s">
        <v>644</v>
      </c>
      <c r="K1216" t="s">
        <v>1926</v>
      </c>
      <c r="L1216" t="s">
        <v>1927</v>
      </c>
      <c r="M1216" s="5">
        <v>100392</v>
      </c>
      <c r="N1216" s="5">
        <v>100392</v>
      </c>
      <c r="O1216" s="5">
        <v>100392</v>
      </c>
      <c r="P1216" s="5"/>
      <c r="Q1216" s="16">
        <v>0</v>
      </c>
      <c r="R1216" s="5"/>
      <c r="S1216" s="17">
        <v>42248</v>
      </c>
      <c r="T1216" s="17">
        <v>42248</v>
      </c>
      <c r="U1216" s="17">
        <v>42307</v>
      </c>
      <c r="V1216" s="17">
        <v>42307</v>
      </c>
      <c r="W1216" s="17">
        <v>42248</v>
      </c>
      <c r="X1216" s="17">
        <v>42248</v>
      </c>
      <c r="Y1216" t="s">
        <v>959</v>
      </c>
      <c r="Z1216" t="s">
        <v>796</v>
      </c>
      <c r="AA1216" t="s">
        <v>1023</v>
      </c>
      <c r="AB1216" t="s">
        <v>1024</v>
      </c>
      <c r="AC1216" s="16">
        <v>1</v>
      </c>
      <c r="AD1216" t="s">
        <v>803</v>
      </c>
      <c r="AE1216" t="s">
        <v>974</v>
      </c>
      <c r="AF1216" t="s">
        <v>759</v>
      </c>
      <c r="AG1216" t="s">
        <v>1143</v>
      </c>
      <c r="AJ1216" t="s">
        <v>963</v>
      </c>
      <c r="AK1216" t="s">
        <v>1082</v>
      </c>
      <c r="AL1216" t="s">
        <v>965</v>
      </c>
      <c r="AM1216" t="s">
        <v>531</v>
      </c>
      <c r="AP1216" t="s">
        <v>966</v>
      </c>
      <c r="AQ1216" t="s">
        <v>967</v>
      </c>
      <c r="AR1216" t="s">
        <v>968</v>
      </c>
      <c r="AS1216" t="s">
        <v>969</v>
      </c>
      <c r="AT1216" t="s">
        <v>970</v>
      </c>
      <c r="AU1216" t="s">
        <v>5086</v>
      </c>
    </row>
    <row r="1217" spans="2:47" ht="11" outlineLevel="1" x14ac:dyDescent="0.15">
      <c r="B1217" t="s">
        <v>5087</v>
      </c>
      <c r="C1217" t="s">
        <v>5088</v>
      </c>
      <c r="G1217" t="s">
        <v>1140</v>
      </c>
      <c r="H1217" t="s">
        <v>1141</v>
      </c>
      <c r="I1217" t="s">
        <v>957</v>
      </c>
      <c r="J1217" t="s">
        <v>5089</v>
      </c>
      <c r="K1217" t="s">
        <v>5090</v>
      </c>
      <c r="L1217" t="s">
        <v>5089</v>
      </c>
      <c r="M1217" s="5">
        <v>99415</v>
      </c>
      <c r="N1217" s="5">
        <v>99415</v>
      </c>
      <c r="O1217" s="5">
        <v>99415</v>
      </c>
      <c r="P1217" s="5"/>
      <c r="Q1217" s="16">
        <v>0</v>
      </c>
      <c r="R1217" s="5"/>
      <c r="S1217" s="17">
        <v>41911</v>
      </c>
      <c r="T1217" s="17">
        <v>41911</v>
      </c>
      <c r="U1217" s="17">
        <v>42353</v>
      </c>
      <c r="V1217" s="17">
        <v>42353</v>
      </c>
      <c r="W1217" s="17">
        <v>41911</v>
      </c>
      <c r="X1217" s="17">
        <v>42373</v>
      </c>
      <c r="Y1217" t="s">
        <v>1178</v>
      </c>
      <c r="Z1217" t="s">
        <v>825</v>
      </c>
      <c r="AA1217" t="s">
        <v>1179</v>
      </c>
      <c r="AC1217" s="16">
        <v>3</v>
      </c>
      <c r="AD1217" t="s">
        <v>795</v>
      </c>
      <c r="AE1217" t="s">
        <v>961</v>
      </c>
      <c r="AF1217" t="s">
        <v>3219</v>
      </c>
      <c r="AG1217" t="s">
        <v>3220</v>
      </c>
      <c r="AJ1217" t="s">
        <v>963</v>
      </c>
      <c r="AK1217" t="s">
        <v>964</v>
      </c>
      <c r="AL1217" t="s">
        <v>1340</v>
      </c>
      <c r="AM1217" t="s">
        <v>531</v>
      </c>
      <c r="AP1217" t="s">
        <v>966</v>
      </c>
      <c r="AQ1217" t="s">
        <v>967</v>
      </c>
      <c r="AR1217" t="s">
        <v>968</v>
      </c>
      <c r="AS1217" t="s">
        <v>969</v>
      </c>
      <c r="AT1217" t="s">
        <v>970</v>
      </c>
      <c r="AU1217" t="s">
        <v>5091</v>
      </c>
    </row>
    <row r="1218" spans="2:47" ht="11" outlineLevel="1" x14ac:dyDescent="0.15">
      <c r="B1218" t="s">
        <v>5092</v>
      </c>
      <c r="C1218" t="s">
        <v>5093</v>
      </c>
      <c r="D1218" t="s">
        <v>282</v>
      </c>
      <c r="E1218" t="s">
        <v>983</v>
      </c>
      <c r="F1218" t="s">
        <v>807</v>
      </c>
      <c r="G1218" t="s">
        <v>984</v>
      </c>
      <c r="H1218" t="s">
        <v>985</v>
      </c>
      <c r="I1218" t="s">
        <v>957</v>
      </c>
      <c r="J1218" t="s">
        <v>679</v>
      </c>
      <c r="K1218" t="s">
        <v>1677</v>
      </c>
      <c r="L1218" t="s">
        <v>679</v>
      </c>
      <c r="M1218" s="5">
        <v>99283</v>
      </c>
      <c r="N1218" s="5">
        <v>99283</v>
      </c>
      <c r="O1218" s="5">
        <v>99283</v>
      </c>
      <c r="P1218" s="5"/>
      <c r="Q1218" s="16">
        <v>0</v>
      </c>
      <c r="R1218" s="5"/>
      <c r="S1218" s="17">
        <v>44802</v>
      </c>
      <c r="T1218" s="17">
        <v>44802</v>
      </c>
      <c r="U1218" s="17">
        <v>44946</v>
      </c>
      <c r="V1218" s="17">
        <v>44946</v>
      </c>
      <c r="W1218" s="17">
        <v>44802</v>
      </c>
      <c r="X1218" s="17">
        <v>44883</v>
      </c>
      <c r="Y1218" t="s">
        <v>955</v>
      </c>
      <c r="Z1218" t="s">
        <v>818</v>
      </c>
      <c r="AA1218" t="s">
        <v>1023</v>
      </c>
      <c r="AB1218" t="s">
        <v>1024</v>
      </c>
      <c r="AC1218" s="16">
        <v>4</v>
      </c>
      <c r="AD1218" t="s">
        <v>795</v>
      </c>
      <c r="AE1218" t="s">
        <v>961</v>
      </c>
      <c r="AF1218" t="s">
        <v>742</v>
      </c>
      <c r="AG1218" t="s">
        <v>1678</v>
      </c>
      <c r="AH1218" t="s">
        <v>1058</v>
      </c>
      <c r="AI1218" t="s">
        <v>1059</v>
      </c>
      <c r="AJ1218" t="s">
        <v>978</v>
      </c>
      <c r="AK1218" t="s">
        <v>964</v>
      </c>
      <c r="AL1218" t="s">
        <v>965</v>
      </c>
      <c r="AM1218" t="s">
        <v>531</v>
      </c>
      <c r="AP1218" t="s">
        <v>966</v>
      </c>
      <c r="AQ1218" t="s">
        <v>967</v>
      </c>
      <c r="AR1218" t="s">
        <v>968</v>
      </c>
      <c r="AS1218" t="s">
        <v>969</v>
      </c>
      <c r="AT1218" t="s">
        <v>970</v>
      </c>
      <c r="AU1218" t="s">
        <v>5094</v>
      </c>
    </row>
    <row r="1219" spans="2:47" ht="11" outlineLevel="1" x14ac:dyDescent="0.15">
      <c r="B1219" t="s">
        <v>5095</v>
      </c>
      <c r="C1219" t="s">
        <v>5096</v>
      </c>
      <c r="D1219" t="s">
        <v>251</v>
      </c>
      <c r="E1219" t="s">
        <v>854</v>
      </c>
      <c r="F1219" t="s">
        <v>798</v>
      </c>
      <c r="G1219" t="s">
        <v>959</v>
      </c>
      <c r="H1219" t="s">
        <v>1903</v>
      </c>
      <c r="I1219" t="s">
        <v>957</v>
      </c>
      <c r="J1219" t="s">
        <v>665</v>
      </c>
      <c r="K1219" t="s">
        <v>1904</v>
      </c>
      <c r="L1219" t="s">
        <v>665</v>
      </c>
      <c r="M1219" s="5">
        <v>99140.59</v>
      </c>
      <c r="N1219" s="5">
        <v>99140.59</v>
      </c>
      <c r="O1219" s="5">
        <v>99140.59</v>
      </c>
      <c r="P1219" s="5"/>
      <c r="Q1219" s="16">
        <v>0</v>
      </c>
      <c r="R1219" s="5"/>
      <c r="S1219" s="17">
        <v>43882</v>
      </c>
      <c r="T1219" s="17">
        <v>43875</v>
      </c>
      <c r="U1219" s="17">
        <v>44008</v>
      </c>
      <c r="V1219" s="17">
        <v>44008</v>
      </c>
      <c r="W1219" s="17">
        <v>43882</v>
      </c>
      <c r="X1219" s="17">
        <v>44118</v>
      </c>
      <c r="Y1219" t="s">
        <v>1543</v>
      </c>
      <c r="Z1219" t="s">
        <v>826</v>
      </c>
      <c r="AA1219" t="s">
        <v>1179</v>
      </c>
      <c r="AC1219" s="16">
        <v>1</v>
      </c>
      <c r="AD1219" t="s">
        <v>795</v>
      </c>
      <c r="AE1219" t="s">
        <v>961</v>
      </c>
      <c r="AF1219" t="s">
        <v>740</v>
      </c>
      <c r="AG1219" t="s">
        <v>1036</v>
      </c>
      <c r="AH1219" t="s">
        <v>1058</v>
      </c>
      <c r="AI1219" t="s">
        <v>1059</v>
      </c>
      <c r="AJ1219" t="s">
        <v>978</v>
      </c>
      <c r="AK1219" t="s">
        <v>964</v>
      </c>
      <c r="AL1219" t="s">
        <v>965</v>
      </c>
      <c r="AM1219" t="s">
        <v>531</v>
      </c>
      <c r="AP1219" t="s">
        <v>966</v>
      </c>
      <c r="AQ1219" t="s">
        <v>967</v>
      </c>
      <c r="AR1219" t="s">
        <v>968</v>
      </c>
      <c r="AS1219" t="s">
        <v>969</v>
      </c>
      <c r="AT1219" t="s">
        <v>970</v>
      </c>
      <c r="AU1219" t="s">
        <v>5097</v>
      </c>
    </row>
    <row r="1220" spans="2:47" ht="11" outlineLevel="1" x14ac:dyDescent="0.15">
      <c r="B1220" t="s">
        <v>5098</v>
      </c>
      <c r="C1220" t="s">
        <v>5099</v>
      </c>
      <c r="G1220" t="s">
        <v>1140</v>
      </c>
      <c r="H1220" t="s">
        <v>3684</v>
      </c>
      <c r="I1220" t="s">
        <v>957</v>
      </c>
      <c r="J1220" t="s">
        <v>3434</v>
      </c>
      <c r="K1220" t="s">
        <v>3435</v>
      </c>
      <c r="L1220" t="s">
        <v>3434</v>
      </c>
      <c r="M1220" s="5">
        <v>99092.49</v>
      </c>
      <c r="N1220" s="5">
        <v>99092.49</v>
      </c>
      <c r="O1220" s="5">
        <v>99092.49</v>
      </c>
      <c r="P1220" s="5"/>
      <c r="Q1220" s="16">
        <v>0</v>
      </c>
      <c r="R1220" s="5"/>
      <c r="S1220" s="17">
        <v>42032</v>
      </c>
      <c r="T1220" s="17">
        <v>42032</v>
      </c>
      <c r="U1220" s="17">
        <v>42055</v>
      </c>
      <c r="V1220" s="17">
        <v>42055</v>
      </c>
      <c r="W1220" s="17">
        <v>42032</v>
      </c>
      <c r="X1220" s="17">
        <v>42069</v>
      </c>
      <c r="Y1220" t="s">
        <v>1178</v>
      </c>
      <c r="Z1220" t="s">
        <v>825</v>
      </c>
      <c r="AA1220" t="s">
        <v>1179</v>
      </c>
      <c r="AC1220" s="16">
        <v>1</v>
      </c>
      <c r="AD1220" t="s">
        <v>795</v>
      </c>
      <c r="AE1220" t="s">
        <v>961</v>
      </c>
      <c r="AF1220" t="s">
        <v>739</v>
      </c>
      <c r="AG1220" t="s">
        <v>993</v>
      </c>
      <c r="AJ1220" t="s">
        <v>963</v>
      </c>
      <c r="AK1220" t="s">
        <v>996</v>
      </c>
      <c r="AL1220" t="s">
        <v>1340</v>
      </c>
      <c r="AM1220" t="s">
        <v>456</v>
      </c>
      <c r="AP1220" t="s">
        <v>966</v>
      </c>
      <c r="AQ1220" t="s">
        <v>967</v>
      </c>
      <c r="AR1220" t="s">
        <v>968</v>
      </c>
      <c r="AS1220" t="s">
        <v>969</v>
      </c>
      <c r="AT1220" t="s">
        <v>970</v>
      </c>
      <c r="AU1220" t="s">
        <v>5100</v>
      </c>
    </row>
    <row r="1221" spans="2:47" ht="11" outlineLevel="1" x14ac:dyDescent="0.15">
      <c r="B1221" t="s">
        <v>5101</v>
      </c>
      <c r="C1221" t="s">
        <v>5102</v>
      </c>
      <c r="G1221" t="s">
        <v>1140</v>
      </c>
      <c r="H1221" t="s">
        <v>1141</v>
      </c>
      <c r="I1221" t="s">
        <v>957</v>
      </c>
      <c r="J1221" t="s">
        <v>5103</v>
      </c>
      <c r="K1221" t="s">
        <v>5104</v>
      </c>
      <c r="L1221" t="s">
        <v>5103</v>
      </c>
      <c r="M1221" s="5">
        <v>99038</v>
      </c>
      <c r="N1221" s="5">
        <v>99038</v>
      </c>
      <c r="O1221" s="5">
        <v>99038</v>
      </c>
      <c r="P1221" s="5"/>
      <c r="Q1221" s="16">
        <v>0</v>
      </c>
      <c r="R1221" s="5"/>
      <c r="S1221" s="17">
        <v>45917</v>
      </c>
      <c r="T1221" s="17">
        <v>45917</v>
      </c>
      <c r="U1221" s="17">
        <v>46009</v>
      </c>
      <c r="V1221" s="17">
        <v>46009</v>
      </c>
      <c r="W1221" s="17">
        <v>45917</v>
      </c>
      <c r="X1221" s="17">
        <v>45917</v>
      </c>
      <c r="Y1221" t="s">
        <v>1178</v>
      </c>
      <c r="Z1221" t="s">
        <v>825</v>
      </c>
      <c r="AA1221" t="s">
        <v>1179</v>
      </c>
      <c r="AC1221" s="16">
        <v>2</v>
      </c>
      <c r="AD1221" t="s">
        <v>803</v>
      </c>
      <c r="AE1221" t="s">
        <v>974</v>
      </c>
      <c r="AF1221" t="s">
        <v>737</v>
      </c>
      <c r="AG1221" t="s">
        <v>975</v>
      </c>
      <c r="AJ1221" t="s">
        <v>963</v>
      </c>
      <c r="AK1221" t="s">
        <v>979</v>
      </c>
      <c r="AL1221" t="s">
        <v>1340</v>
      </c>
      <c r="AM1221" t="s">
        <v>531</v>
      </c>
      <c r="AP1221" t="s">
        <v>966</v>
      </c>
      <c r="AQ1221" t="s">
        <v>967</v>
      </c>
      <c r="AR1221" t="s">
        <v>968</v>
      </c>
      <c r="AS1221" t="s">
        <v>969</v>
      </c>
      <c r="AT1221" t="s">
        <v>970</v>
      </c>
      <c r="AU1221" t="s">
        <v>5105</v>
      </c>
    </row>
    <row r="1222" spans="2:47" ht="11" outlineLevel="1" x14ac:dyDescent="0.15">
      <c r="B1222" t="s">
        <v>5106</v>
      </c>
      <c r="C1222" t="s">
        <v>5107</v>
      </c>
      <c r="G1222" t="s">
        <v>1140</v>
      </c>
      <c r="H1222" t="s">
        <v>1141</v>
      </c>
      <c r="I1222" t="s">
        <v>957</v>
      </c>
      <c r="J1222" t="s">
        <v>5108</v>
      </c>
      <c r="K1222" t="s">
        <v>5109</v>
      </c>
      <c r="L1222" t="s">
        <v>5108</v>
      </c>
      <c r="M1222" s="5">
        <v>99000</v>
      </c>
      <c r="N1222" s="5">
        <v>99000</v>
      </c>
      <c r="O1222" s="5">
        <v>99000</v>
      </c>
      <c r="P1222" s="5"/>
      <c r="Q1222" s="16">
        <v>0</v>
      </c>
      <c r="R1222" s="5"/>
      <c r="S1222" s="17">
        <v>45861</v>
      </c>
      <c r="T1222" s="17">
        <v>45862</v>
      </c>
      <c r="U1222" s="17">
        <v>46289</v>
      </c>
      <c r="V1222" s="17">
        <v>46289</v>
      </c>
      <c r="W1222" s="17">
        <v>45861</v>
      </c>
      <c r="X1222" s="17">
        <v>45861</v>
      </c>
      <c r="Y1222" t="s">
        <v>1178</v>
      </c>
      <c r="Z1222" t="s">
        <v>825</v>
      </c>
      <c r="AA1222" t="s">
        <v>1179</v>
      </c>
      <c r="AC1222" s="16">
        <v>1</v>
      </c>
      <c r="AD1222" t="s">
        <v>795</v>
      </c>
      <c r="AE1222" t="s">
        <v>961</v>
      </c>
      <c r="AF1222" t="s">
        <v>5110</v>
      </c>
      <c r="AG1222" t="s">
        <v>5111</v>
      </c>
      <c r="AJ1222" t="s">
        <v>963</v>
      </c>
      <c r="AK1222" t="s">
        <v>964</v>
      </c>
      <c r="AL1222" t="s">
        <v>1340</v>
      </c>
      <c r="AM1222" t="s">
        <v>645</v>
      </c>
      <c r="AP1222" t="s">
        <v>966</v>
      </c>
      <c r="AQ1222" t="s">
        <v>967</v>
      </c>
      <c r="AR1222" t="s">
        <v>968</v>
      </c>
      <c r="AS1222" t="s">
        <v>969</v>
      </c>
      <c r="AT1222" t="s">
        <v>970</v>
      </c>
      <c r="AU1222" t="s">
        <v>5112</v>
      </c>
    </row>
    <row r="1223" spans="2:47" ht="11" outlineLevel="1" x14ac:dyDescent="0.15">
      <c r="B1223" t="s">
        <v>5113</v>
      </c>
      <c r="C1223" t="s">
        <v>5114</v>
      </c>
      <c r="D1223" t="s">
        <v>310</v>
      </c>
      <c r="E1223" t="s">
        <v>854</v>
      </c>
      <c r="F1223" t="s">
        <v>807</v>
      </c>
      <c r="G1223" t="s">
        <v>959</v>
      </c>
      <c r="H1223" t="s">
        <v>1903</v>
      </c>
      <c r="I1223" t="s">
        <v>957</v>
      </c>
      <c r="J1223" t="s">
        <v>688</v>
      </c>
      <c r="K1223" t="s">
        <v>2790</v>
      </c>
      <c r="L1223" t="s">
        <v>688</v>
      </c>
      <c r="M1223" s="5">
        <v>98964</v>
      </c>
      <c r="N1223" s="5">
        <v>98964</v>
      </c>
      <c r="O1223" s="5">
        <v>98964</v>
      </c>
      <c r="P1223" s="5"/>
      <c r="Q1223" s="16">
        <v>0</v>
      </c>
      <c r="R1223" s="5"/>
      <c r="S1223" s="17">
        <v>45981</v>
      </c>
      <c r="T1223" s="17">
        <v>45982</v>
      </c>
      <c r="U1223" s="17">
        <v>46173</v>
      </c>
      <c r="V1223" s="17">
        <v>46173</v>
      </c>
      <c r="W1223" s="17">
        <v>45981</v>
      </c>
      <c r="X1223" s="17">
        <v>45981</v>
      </c>
      <c r="Y1223" t="s">
        <v>1178</v>
      </c>
      <c r="Z1223" t="s">
        <v>825</v>
      </c>
      <c r="AA1223" t="s">
        <v>1179</v>
      </c>
      <c r="AC1223" s="16">
        <v>1</v>
      </c>
      <c r="AD1223" t="s">
        <v>795</v>
      </c>
      <c r="AE1223" t="s">
        <v>961</v>
      </c>
      <c r="AF1223" t="s">
        <v>740</v>
      </c>
      <c r="AG1223" t="s">
        <v>1036</v>
      </c>
      <c r="AJ1223" t="s">
        <v>963</v>
      </c>
      <c r="AK1223" t="s">
        <v>964</v>
      </c>
      <c r="AL1223" t="s">
        <v>965</v>
      </c>
      <c r="AM1223" t="s">
        <v>531</v>
      </c>
      <c r="AP1223" t="s">
        <v>966</v>
      </c>
      <c r="AQ1223" t="s">
        <v>967</v>
      </c>
      <c r="AR1223" t="s">
        <v>968</v>
      </c>
      <c r="AS1223" t="s">
        <v>969</v>
      </c>
      <c r="AT1223" t="s">
        <v>970</v>
      </c>
      <c r="AU1223" t="s">
        <v>5115</v>
      </c>
    </row>
    <row r="1224" spans="2:47" ht="11" outlineLevel="1" x14ac:dyDescent="0.15">
      <c r="B1224" t="s">
        <v>5116</v>
      </c>
      <c r="C1224" t="s">
        <v>5117</v>
      </c>
      <c r="G1224" t="s">
        <v>1140</v>
      </c>
      <c r="H1224" t="s">
        <v>1141</v>
      </c>
      <c r="I1224" t="s">
        <v>957</v>
      </c>
      <c r="J1224" t="s">
        <v>618</v>
      </c>
      <c r="K1224" t="s">
        <v>2019</v>
      </c>
      <c r="L1224" t="s">
        <v>618</v>
      </c>
      <c r="M1224" s="5">
        <v>98954.77</v>
      </c>
      <c r="N1224" s="5">
        <v>98954.77</v>
      </c>
      <c r="O1224" s="5">
        <v>98954.77</v>
      </c>
      <c r="P1224" s="5"/>
      <c r="Q1224" s="16">
        <v>0</v>
      </c>
      <c r="R1224" s="5"/>
      <c r="S1224" s="17">
        <v>46079</v>
      </c>
      <c r="T1224" s="17">
        <v>46078</v>
      </c>
      <c r="U1224" s="17">
        <v>46108</v>
      </c>
      <c r="V1224" s="17">
        <v>46108</v>
      </c>
      <c r="W1224" s="17">
        <v>46079</v>
      </c>
      <c r="X1224" s="17">
        <v>46079</v>
      </c>
      <c r="Y1224" t="s">
        <v>1543</v>
      </c>
      <c r="Z1224" t="s">
        <v>826</v>
      </c>
      <c r="AA1224" t="s">
        <v>1179</v>
      </c>
      <c r="AC1224" s="16">
        <v>1</v>
      </c>
      <c r="AD1224" t="s">
        <v>795</v>
      </c>
      <c r="AE1224" t="s">
        <v>961</v>
      </c>
      <c r="AF1224" t="s">
        <v>740</v>
      </c>
      <c r="AG1224" t="s">
        <v>1036</v>
      </c>
      <c r="AJ1224" t="s">
        <v>963</v>
      </c>
      <c r="AK1224" t="s">
        <v>964</v>
      </c>
      <c r="AL1224" t="s">
        <v>965</v>
      </c>
      <c r="AM1224" t="s">
        <v>531</v>
      </c>
      <c r="AP1224" t="s">
        <v>966</v>
      </c>
      <c r="AQ1224" t="s">
        <v>967</v>
      </c>
      <c r="AR1224" t="s">
        <v>968</v>
      </c>
      <c r="AS1224" t="s">
        <v>969</v>
      </c>
      <c r="AT1224" t="s">
        <v>970</v>
      </c>
      <c r="AU1224" t="s">
        <v>5118</v>
      </c>
    </row>
    <row r="1225" spans="2:47" ht="11" outlineLevel="1" x14ac:dyDescent="0.15">
      <c r="B1225" t="s">
        <v>5119</v>
      </c>
      <c r="C1225" t="s">
        <v>5120</v>
      </c>
      <c r="G1225" t="s">
        <v>1140</v>
      </c>
      <c r="H1225" t="s">
        <v>1141</v>
      </c>
      <c r="I1225" t="s">
        <v>957</v>
      </c>
      <c r="J1225" t="s">
        <v>2172</v>
      </c>
      <c r="K1225" t="s">
        <v>2173</v>
      </c>
      <c r="L1225" t="s">
        <v>3312</v>
      </c>
      <c r="M1225" s="5">
        <v>98900</v>
      </c>
      <c r="N1225" s="5">
        <v>98900</v>
      </c>
      <c r="O1225" s="5">
        <v>98900</v>
      </c>
      <c r="P1225" s="5"/>
      <c r="Q1225" s="16">
        <v>0</v>
      </c>
      <c r="R1225" s="5"/>
      <c r="S1225" s="17">
        <v>42061</v>
      </c>
      <c r="T1225" s="17">
        <v>42061</v>
      </c>
      <c r="U1225" s="17">
        <v>42170</v>
      </c>
      <c r="V1225" s="17">
        <v>42170</v>
      </c>
      <c r="W1225" s="17">
        <v>42061</v>
      </c>
      <c r="X1225" s="17">
        <v>42136</v>
      </c>
      <c r="Y1225" t="s">
        <v>1178</v>
      </c>
      <c r="Z1225" t="s">
        <v>825</v>
      </c>
      <c r="AA1225" t="s">
        <v>1179</v>
      </c>
      <c r="AC1225" s="16">
        <v>1</v>
      </c>
      <c r="AD1225" t="s">
        <v>795</v>
      </c>
      <c r="AE1225" t="s">
        <v>961</v>
      </c>
      <c r="AF1225" t="s">
        <v>740</v>
      </c>
      <c r="AG1225" t="s">
        <v>1036</v>
      </c>
      <c r="AJ1225" t="s">
        <v>963</v>
      </c>
      <c r="AK1225" t="s">
        <v>964</v>
      </c>
      <c r="AL1225" t="s">
        <v>965</v>
      </c>
      <c r="AM1225" t="s">
        <v>531</v>
      </c>
      <c r="AP1225" t="s">
        <v>966</v>
      </c>
      <c r="AQ1225" t="s">
        <v>967</v>
      </c>
      <c r="AR1225" t="s">
        <v>968</v>
      </c>
      <c r="AS1225" t="s">
        <v>969</v>
      </c>
      <c r="AT1225" t="s">
        <v>970</v>
      </c>
      <c r="AU1225" t="s">
        <v>5121</v>
      </c>
    </row>
    <row r="1226" spans="2:47" ht="11" outlineLevel="1" x14ac:dyDescent="0.15">
      <c r="B1226" t="s">
        <v>5122</v>
      </c>
      <c r="C1226" t="s">
        <v>5123</v>
      </c>
      <c r="G1226" t="s">
        <v>1140</v>
      </c>
      <c r="H1226" t="s">
        <v>1141</v>
      </c>
      <c r="I1226" t="s">
        <v>957</v>
      </c>
      <c r="J1226" t="s">
        <v>5124</v>
      </c>
      <c r="K1226" t="s">
        <v>5125</v>
      </c>
      <c r="L1226" t="s">
        <v>5124</v>
      </c>
      <c r="M1226" s="5">
        <v>98793</v>
      </c>
      <c r="N1226" s="5">
        <v>98793</v>
      </c>
      <c r="O1226" s="5">
        <v>98793</v>
      </c>
      <c r="P1226" s="5"/>
      <c r="Q1226" s="16">
        <v>0</v>
      </c>
      <c r="R1226" s="5"/>
      <c r="S1226" s="17">
        <v>44097</v>
      </c>
      <c r="T1226" s="17">
        <v>44097</v>
      </c>
      <c r="U1226" s="17">
        <v>44186</v>
      </c>
      <c r="V1226" s="17">
        <v>44186</v>
      </c>
      <c r="W1226" s="17">
        <v>44097</v>
      </c>
      <c r="X1226" s="17">
        <v>44097</v>
      </c>
      <c r="Y1226" t="s">
        <v>1178</v>
      </c>
      <c r="Z1226" t="s">
        <v>825</v>
      </c>
      <c r="AA1226" t="s">
        <v>1179</v>
      </c>
      <c r="AC1226" s="16">
        <v>3</v>
      </c>
      <c r="AD1226" t="s">
        <v>880</v>
      </c>
      <c r="AE1226" t="s">
        <v>1938</v>
      </c>
      <c r="AF1226" t="s">
        <v>750</v>
      </c>
      <c r="AG1226" t="s">
        <v>1515</v>
      </c>
      <c r="AH1226" t="s">
        <v>5126</v>
      </c>
      <c r="AI1226" t="s">
        <v>5127</v>
      </c>
      <c r="AJ1226" t="s">
        <v>978</v>
      </c>
      <c r="AK1226" t="s">
        <v>1516</v>
      </c>
      <c r="AL1226" t="s">
        <v>1340</v>
      </c>
      <c r="AM1226" t="s">
        <v>531</v>
      </c>
      <c r="AP1226" t="s">
        <v>966</v>
      </c>
      <c r="AQ1226" t="s">
        <v>967</v>
      </c>
      <c r="AR1226" t="s">
        <v>968</v>
      </c>
      <c r="AS1226" t="s">
        <v>969</v>
      </c>
      <c r="AT1226" t="s">
        <v>970</v>
      </c>
      <c r="AU1226" t="s">
        <v>5128</v>
      </c>
    </row>
    <row r="1227" spans="2:47" ht="11" outlineLevel="1" x14ac:dyDescent="0.15">
      <c r="B1227" t="s">
        <v>5129</v>
      </c>
      <c r="C1227" t="s">
        <v>5130</v>
      </c>
      <c r="D1227" t="s">
        <v>5131</v>
      </c>
      <c r="E1227" t="s">
        <v>1599</v>
      </c>
      <c r="F1227" t="s">
        <v>807</v>
      </c>
      <c r="G1227" t="s">
        <v>984</v>
      </c>
      <c r="H1227" t="s">
        <v>985</v>
      </c>
      <c r="I1227" t="s">
        <v>957</v>
      </c>
      <c r="J1227" t="s">
        <v>5132</v>
      </c>
      <c r="K1227" t="s">
        <v>5133</v>
      </c>
      <c r="L1227" t="s">
        <v>5132</v>
      </c>
      <c r="M1227" s="5">
        <v>98664</v>
      </c>
      <c r="N1227" s="5">
        <v>98664</v>
      </c>
      <c r="O1227" s="5">
        <v>98664</v>
      </c>
      <c r="P1227" s="5"/>
      <c r="Q1227" s="16">
        <v>0</v>
      </c>
      <c r="R1227" s="5"/>
      <c r="S1227" s="17">
        <v>42608</v>
      </c>
      <c r="T1227" s="17">
        <v>42608</v>
      </c>
      <c r="U1227" s="17">
        <v>42640</v>
      </c>
      <c r="V1227" s="17">
        <v>42640</v>
      </c>
      <c r="W1227" s="17">
        <v>42608</v>
      </c>
      <c r="X1227" s="17">
        <v>42608</v>
      </c>
      <c r="Y1227" t="s">
        <v>959</v>
      </c>
      <c r="Z1227" t="s">
        <v>796</v>
      </c>
      <c r="AA1227" t="s">
        <v>1023</v>
      </c>
      <c r="AB1227" t="s">
        <v>1289</v>
      </c>
      <c r="AC1227" s="16">
        <v>1</v>
      </c>
      <c r="AD1227" t="s">
        <v>795</v>
      </c>
      <c r="AE1227" t="s">
        <v>961</v>
      </c>
      <c r="AF1227" t="s">
        <v>5134</v>
      </c>
      <c r="AG1227" t="s">
        <v>5135</v>
      </c>
      <c r="AJ1227" t="s">
        <v>963</v>
      </c>
      <c r="AK1227" t="s">
        <v>964</v>
      </c>
      <c r="AL1227" t="s">
        <v>1340</v>
      </c>
      <c r="AM1227" t="s">
        <v>531</v>
      </c>
      <c r="AP1227" t="s">
        <v>966</v>
      </c>
      <c r="AQ1227" t="s">
        <v>967</v>
      </c>
      <c r="AR1227" t="s">
        <v>968</v>
      </c>
      <c r="AS1227" t="s">
        <v>969</v>
      </c>
      <c r="AT1227" t="s">
        <v>970</v>
      </c>
      <c r="AU1227" t="s">
        <v>5136</v>
      </c>
    </row>
    <row r="1228" spans="2:47" ht="11" outlineLevel="1" x14ac:dyDescent="0.15">
      <c r="B1228" t="s">
        <v>5137</v>
      </c>
      <c r="C1228" t="s">
        <v>5138</v>
      </c>
      <c r="D1228" t="s">
        <v>5139</v>
      </c>
      <c r="E1228" t="s">
        <v>854</v>
      </c>
      <c r="F1228" t="s">
        <v>807</v>
      </c>
      <c r="G1228" t="s">
        <v>959</v>
      </c>
      <c r="H1228" t="s">
        <v>1903</v>
      </c>
      <c r="I1228" t="s">
        <v>957</v>
      </c>
      <c r="J1228" t="s">
        <v>5140</v>
      </c>
      <c r="K1228" t="s">
        <v>5141</v>
      </c>
      <c r="L1228" t="s">
        <v>5140</v>
      </c>
      <c r="M1228" s="5">
        <v>98564.58</v>
      </c>
      <c r="N1228" s="5">
        <v>98564.58</v>
      </c>
      <c r="O1228" s="5">
        <v>98564.58</v>
      </c>
      <c r="P1228" s="5"/>
      <c r="Q1228" s="16">
        <v>0</v>
      </c>
      <c r="R1228" s="5"/>
      <c r="S1228" s="17">
        <v>45980</v>
      </c>
      <c r="T1228" s="17">
        <v>45982</v>
      </c>
      <c r="U1228" s="17">
        <v>46346</v>
      </c>
      <c r="V1228" s="17">
        <v>46346</v>
      </c>
      <c r="W1228" s="17">
        <v>45980</v>
      </c>
      <c r="X1228" s="17">
        <v>45980</v>
      </c>
      <c r="Y1228" t="s">
        <v>1543</v>
      </c>
      <c r="Z1228" t="s">
        <v>826</v>
      </c>
      <c r="AA1228" t="s">
        <v>1179</v>
      </c>
      <c r="AC1228" s="16">
        <v>1</v>
      </c>
      <c r="AD1228" t="s">
        <v>795</v>
      </c>
      <c r="AE1228" t="s">
        <v>961</v>
      </c>
      <c r="AF1228" t="s">
        <v>737</v>
      </c>
      <c r="AG1228" t="s">
        <v>975</v>
      </c>
      <c r="AJ1228" t="s">
        <v>963</v>
      </c>
      <c r="AK1228" t="s">
        <v>1504</v>
      </c>
      <c r="AL1228" t="s">
        <v>1340</v>
      </c>
      <c r="AM1228" t="s">
        <v>531</v>
      </c>
      <c r="AP1228" t="s">
        <v>966</v>
      </c>
      <c r="AQ1228" t="s">
        <v>967</v>
      </c>
      <c r="AR1228" t="s">
        <v>968</v>
      </c>
      <c r="AS1228" t="s">
        <v>969</v>
      </c>
      <c r="AT1228" t="s">
        <v>970</v>
      </c>
      <c r="AU1228" t="s">
        <v>5142</v>
      </c>
    </row>
    <row r="1229" spans="2:47" ht="11" outlineLevel="1" x14ac:dyDescent="0.15">
      <c r="B1229" t="s">
        <v>5143</v>
      </c>
      <c r="C1229" t="s">
        <v>5144</v>
      </c>
      <c r="G1229" t="s">
        <v>1140</v>
      </c>
      <c r="H1229" t="s">
        <v>1141</v>
      </c>
      <c r="I1229" t="s">
        <v>957</v>
      </c>
      <c r="J1229" t="s">
        <v>644</v>
      </c>
      <c r="K1229" t="s">
        <v>1926</v>
      </c>
      <c r="L1229" t="s">
        <v>1927</v>
      </c>
      <c r="M1229" s="5">
        <v>98551</v>
      </c>
      <c r="N1229" s="5">
        <v>98551</v>
      </c>
      <c r="O1229" s="5">
        <v>98551</v>
      </c>
      <c r="P1229" s="5"/>
      <c r="Q1229" s="16">
        <v>0</v>
      </c>
      <c r="R1229" s="5"/>
      <c r="S1229" s="17">
        <v>43738</v>
      </c>
      <c r="T1229" s="17">
        <v>43738</v>
      </c>
      <c r="U1229" s="17">
        <v>43979</v>
      </c>
      <c r="V1229" s="17">
        <v>43979</v>
      </c>
      <c r="W1229" s="17">
        <v>43738</v>
      </c>
      <c r="X1229" s="17">
        <v>43759</v>
      </c>
      <c r="Y1229" t="s">
        <v>1178</v>
      </c>
      <c r="Z1229" t="s">
        <v>825</v>
      </c>
      <c r="AA1229" t="s">
        <v>1179</v>
      </c>
      <c r="AC1229" s="16">
        <v>1</v>
      </c>
      <c r="AD1229" t="s">
        <v>803</v>
      </c>
      <c r="AE1229" t="s">
        <v>974</v>
      </c>
      <c r="AF1229" t="s">
        <v>737</v>
      </c>
      <c r="AG1229" t="s">
        <v>975</v>
      </c>
      <c r="AH1229" t="s">
        <v>1202</v>
      </c>
      <c r="AI1229" t="s">
        <v>1203</v>
      </c>
      <c r="AJ1229" t="s">
        <v>978</v>
      </c>
      <c r="AK1229" t="s">
        <v>979</v>
      </c>
      <c r="AL1229" t="s">
        <v>965</v>
      </c>
      <c r="AM1229" t="s">
        <v>531</v>
      </c>
      <c r="AP1229" t="s">
        <v>966</v>
      </c>
      <c r="AQ1229" t="s">
        <v>967</v>
      </c>
      <c r="AR1229" t="s">
        <v>968</v>
      </c>
      <c r="AS1229" t="s">
        <v>969</v>
      </c>
      <c r="AT1229" t="s">
        <v>970</v>
      </c>
      <c r="AU1229" t="s">
        <v>5145</v>
      </c>
    </row>
    <row r="1230" spans="2:47" ht="11" outlineLevel="1" x14ac:dyDescent="0.15">
      <c r="B1230" t="s">
        <v>5146</v>
      </c>
      <c r="C1230" t="s">
        <v>5147</v>
      </c>
      <c r="G1230" t="s">
        <v>1140</v>
      </c>
      <c r="H1230" t="s">
        <v>1141</v>
      </c>
      <c r="I1230" t="s">
        <v>957</v>
      </c>
      <c r="J1230" t="s">
        <v>5148</v>
      </c>
      <c r="K1230" t="s">
        <v>5149</v>
      </c>
      <c r="L1230" t="s">
        <v>5148</v>
      </c>
      <c r="M1230" s="5">
        <v>98440</v>
      </c>
      <c r="N1230" s="5">
        <v>98440</v>
      </c>
      <c r="O1230" s="5">
        <v>98440</v>
      </c>
      <c r="P1230" s="5"/>
      <c r="Q1230" s="16">
        <v>0</v>
      </c>
      <c r="R1230" s="5"/>
      <c r="S1230" s="17">
        <v>42898</v>
      </c>
      <c r="T1230" s="17">
        <v>42898</v>
      </c>
      <c r="U1230" s="17">
        <v>43084</v>
      </c>
      <c r="V1230" s="17">
        <v>43084</v>
      </c>
      <c r="W1230" s="17">
        <v>42898</v>
      </c>
      <c r="X1230" s="17">
        <v>43041</v>
      </c>
      <c r="Y1230" t="s">
        <v>1178</v>
      </c>
      <c r="Z1230" t="s">
        <v>825</v>
      </c>
      <c r="AA1230" t="s">
        <v>1179</v>
      </c>
      <c r="AC1230" s="16">
        <v>8</v>
      </c>
      <c r="AD1230" t="s">
        <v>2803</v>
      </c>
      <c r="AE1230" t="s">
        <v>2804</v>
      </c>
      <c r="AF1230" t="s">
        <v>750</v>
      </c>
      <c r="AG1230" t="s">
        <v>1515</v>
      </c>
      <c r="AJ1230" t="s">
        <v>963</v>
      </c>
      <c r="AK1230" t="s">
        <v>1516</v>
      </c>
      <c r="AL1230" t="s">
        <v>1340</v>
      </c>
      <c r="AM1230" t="s">
        <v>531</v>
      </c>
      <c r="AP1230" t="s">
        <v>966</v>
      </c>
      <c r="AQ1230" t="s">
        <v>967</v>
      </c>
      <c r="AR1230" t="s">
        <v>968</v>
      </c>
      <c r="AS1230" t="s">
        <v>969</v>
      </c>
      <c r="AT1230" t="s">
        <v>970</v>
      </c>
      <c r="AU1230" t="s">
        <v>5150</v>
      </c>
    </row>
    <row r="1231" spans="2:47" ht="11" outlineLevel="1" x14ac:dyDescent="0.15">
      <c r="B1231" t="s">
        <v>5151</v>
      </c>
      <c r="C1231" t="s">
        <v>5152</v>
      </c>
      <c r="G1231" t="s">
        <v>1140</v>
      </c>
      <c r="H1231" t="s">
        <v>1141</v>
      </c>
      <c r="I1231" t="s">
        <v>957</v>
      </c>
      <c r="J1231" t="s">
        <v>662</v>
      </c>
      <c r="K1231" t="s">
        <v>1343</v>
      </c>
      <c r="L1231" t="s">
        <v>662</v>
      </c>
      <c r="M1231" s="5">
        <v>98190.81</v>
      </c>
      <c r="N1231" s="5">
        <v>98190.81</v>
      </c>
      <c r="O1231" s="5">
        <v>98190.81</v>
      </c>
      <c r="P1231" s="5"/>
      <c r="Q1231" s="16">
        <v>0</v>
      </c>
      <c r="R1231" s="5"/>
      <c r="S1231" s="17">
        <v>44158</v>
      </c>
      <c r="T1231" s="17">
        <v>44159</v>
      </c>
      <c r="U1231" s="17">
        <v>44246</v>
      </c>
      <c r="V1231" s="17">
        <v>44246</v>
      </c>
      <c r="W1231" s="17">
        <v>44158</v>
      </c>
      <c r="X1231" s="17">
        <v>44224</v>
      </c>
      <c r="Y1231" t="s">
        <v>959</v>
      </c>
      <c r="Z1231" t="s">
        <v>796</v>
      </c>
      <c r="AA1231" t="s">
        <v>960</v>
      </c>
      <c r="AC1231" s="16">
        <v>1</v>
      </c>
      <c r="AD1231" t="s">
        <v>795</v>
      </c>
      <c r="AE1231" t="s">
        <v>961</v>
      </c>
      <c r="AF1231" t="s">
        <v>745</v>
      </c>
      <c r="AG1231" t="s">
        <v>1071</v>
      </c>
      <c r="AJ1231" t="s">
        <v>963</v>
      </c>
      <c r="AK1231" t="s">
        <v>964</v>
      </c>
      <c r="AL1231" t="s">
        <v>965</v>
      </c>
      <c r="AM1231" t="s">
        <v>531</v>
      </c>
      <c r="AP1231" t="s">
        <v>966</v>
      </c>
      <c r="AQ1231" t="s">
        <v>967</v>
      </c>
      <c r="AR1231" t="s">
        <v>968</v>
      </c>
      <c r="AS1231" t="s">
        <v>969</v>
      </c>
      <c r="AT1231" t="s">
        <v>970</v>
      </c>
      <c r="AU1231" t="s">
        <v>5153</v>
      </c>
    </row>
    <row r="1232" spans="2:47" ht="11" outlineLevel="1" x14ac:dyDescent="0.15">
      <c r="B1232" t="s">
        <v>5154</v>
      </c>
      <c r="C1232" t="s">
        <v>5155</v>
      </c>
      <c r="G1232" t="s">
        <v>1140</v>
      </c>
      <c r="H1232" t="s">
        <v>1141</v>
      </c>
      <c r="I1232" t="s">
        <v>957</v>
      </c>
      <c r="J1232" t="s">
        <v>5156</v>
      </c>
      <c r="K1232" t="s">
        <v>5157</v>
      </c>
      <c r="L1232" t="s">
        <v>5156</v>
      </c>
      <c r="M1232" s="5">
        <v>98124</v>
      </c>
      <c r="N1232" s="5">
        <v>98124</v>
      </c>
      <c r="O1232" s="5">
        <v>98124</v>
      </c>
      <c r="P1232" s="5"/>
      <c r="Q1232" s="16">
        <v>0</v>
      </c>
      <c r="R1232" s="5"/>
      <c r="S1232" s="17">
        <v>43542</v>
      </c>
      <c r="T1232" s="17">
        <v>43542</v>
      </c>
      <c r="U1232" s="17">
        <v>43749</v>
      </c>
      <c r="V1232" s="17">
        <v>43749</v>
      </c>
      <c r="W1232" s="17">
        <v>43542</v>
      </c>
      <c r="X1232" s="17">
        <v>43563</v>
      </c>
      <c r="Y1232" t="s">
        <v>1543</v>
      </c>
      <c r="Z1232" t="s">
        <v>826</v>
      </c>
      <c r="AA1232" t="s">
        <v>1179</v>
      </c>
      <c r="AC1232" s="16">
        <v>1</v>
      </c>
      <c r="AD1232" t="s">
        <v>2620</v>
      </c>
      <c r="AE1232" t="s">
        <v>2621</v>
      </c>
      <c r="AF1232" t="s">
        <v>750</v>
      </c>
      <c r="AG1232" t="s">
        <v>1515</v>
      </c>
      <c r="AH1232" t="s">
        <v>1202</v>
      </c>
      <c r="AI1232" t="s">
        <v>1203</v>
      </c>
      <c r="AJ1232" t="s">
        <v>978</v>
      </c>
      <c r="AK1232" t="s">
        <v>1516</v>
      </c>
      <c r="AL1232" t="s">
        <v>1340</v>
      </c>
      <c r="AM1232" t="s">
        <v>531</v>
      </c>
      <c r="AP1232" t="s">
        <v>966</v>
      </c>
      <c r="AQ1232" t="s">
        <v>967</v>
      </c>
      <c r="AR1232" t="s">
        <v>968</v>
      </c>
      <c r="AS1232" t="s">
        <v>969</v>
      </c>
      <c r="AT1232" t="s">
        <v>970</v>
      </c>
      <c r="AU1232" t="s">
        <v>5158</v>
      </c>
    </row>
    <row r="1233" spans="2:47" ht="11" outlineLevel="1" x14ac:dyDescent="0.15">
      <c r="B1233" t="s">
        <v>5159</v>
      </c>
      <c r="C1233" t="s">
        <v>5160</v>
      </c>
      <c r="G1233" t="s">
        <v>1140</v>
      </c>
      <c r="H1233" t="s">
        <v>1141</v>
      </c>
      <c r="I1233" t="s">
        <v>957</v>
      </c>
      <c r="J1233" t="s">
        <v>5161</v>
      </c>
      <c r="K1233" t="s">
        <v>5162</v>
      </c>
      <c r="L1233" t="s">
        <v>5161</v>
      </c>
      <c r="M1233" s="5">
        <v>98092.94</v>
      </c>
      <c r="N1233" s="5">
        <v>98092.94</v>
      </c>
      <c r="O1233" s="5">
        <v>98092.94</v>
      </c>
      <c r="P1233" s="5"/>
      <c r="Q1233" s="16">
        <v>0</v>
      </c>
      <c r="R1233" s="5"/>
      <c r="S1233" s="17">
        <v>42909</v>
      </c>
      <c r="T1233" s="17">
        <v>42912</v>
      </c>
      <c r="U1233" s="17">
        <v>43100</v>
      </c>
      <c r="V1233" s="17">
        <v>43100</v>
      </c>
      <c r="W1233" s="17">
        <v>42909</v>
      </c>
      <c r="X1233" s="17">
        <v>42909</v>
      </c>
      <c r="Y1233" t="s">
        <v>1178</v>
      </c>
      <c r="Z1233" t="s">
        <v>825</v>
      </c>
      <c r="AA1233" t="s">
        <v>1179</v>
      </c>
      <c r="AC1233" s="16">
        <v>1</v>
      </c>
      <c r="AD1233" t="s">
        <v>887</v>
      </c>
      <c r="AE1233" t="s">
        <v>2030</v>
      </c>
      <c r="AF1233" t="s">
        <v>750</v>
      </c>
      <c r="AG1233" t="s">
        <v>1515</v>
      </c>
      <c r="AH1233" t="s">
        <v>1058</v>
      </c>
      <c r="AI1233" t="s">
        <v>1059</v>
      </c>
      <c r="AJ1233" t="s">
        <v>978</v>
      </c>
      <c r="AK1233" t="s">
        <v>1516</v>
      </c>
      <c r="AL1233" t="s">
        <v>1340</v>
      </c>
      <c r="AM1233" t="s">
        <v>531</v>
      </c>
      <c r="AP1233" t="s">
        <v>966</v>
      </c>
      <c r="AQ1233" t="s">
        <v>967</v>
      </c>
      <c r="AR1233" t="s">
        <v>968</v>
      </c>
      <c r="AS1233" t="s">
        <v>969</v>
      </c>
      <c r="AT1233" t="s">
        <v>970</v>
      </c>
      <c r="AU1233" t="s">
        <v>5163</v>
      </c>
    </row>
    <row r="1234" spans="2:47" ht="11" outlineLevel="1" x14ac:dyDescent="0.15">
      <c r="B1234" t="s">
        <v>5164</v>
      </c>
      <c r="C1234" t="s">
        <v>1337</v>
      </c>
      <c r="D1234" t="s">
        <v>179</v>
      </c>
      <c r="E1234" t="s">
        <v>983</v>
      </c>
      <c r="F1234" t="s">
        <v>807</v>
      </c>
      <c r="G1234" t="s">
        <v>984</v>
      </c>
      <c r="H1234" t="s">
        <v>985</v>
      </c>
      <c r="I1234" t="s">
        <v>957</v>
      </c>
      <c r="J1234" t="s">
        <v>603</v>
      </c>
      <c r="K1234" t="s">
        <v>1299</v>
      </c>
      <c r="L1234" t="s">
        <v>603</v>
      </c>
      <c r="M1234" s="5">
        <v>97356</v>
      </c>
      <c r="N1234" s="5">
        <v>97356</v>
      </c>
      <c r="O1234" s="5">
        <v>97356</v>
      </c>
      <c r="P1234" s="5"/>
      <c r="Q1234" s="16">
        <v>0</v>
      </c>
      <c r="R1234" s="5"/>
      <c r="S1234" s="17">
        <v>42944</v>
      </c>
      <c r="T1234" s="17">
        <v>42944</v>
      </c>
      <c r="U1234" s="17">
        <v>42992</v>
      </c>
      <c r="V1234" s="17">
        <v>42992</v>
      </c>
      <c r="W1234" s="17">
        <v>42944</v>
      </c>
      <c r="X1234" s="17">
        <v>42997</v>
      </c>
      <c r="Y1234" t="s">
        <v>955</v>
      </c>
      <c r="Z1234" t="s">
        <v>818</v>
      </c>
      <c r="AA1234" t="s">
        <v>1023</v>
      </c>
      <c r="AB1234" t="s">
        <v>1289</v>
      </c>
      <c r="AC1234" s="16">
        <v>2</v>
      </c>
      <c r="AD1234" t="s">
        <v>795</v>
      </c>
      <c r="AE1234" t="s">
        <v>961</v>
      </c>
      <c r="AF1234" t="s">
        <v>739</v>
      </c>
      <c r="AG1234" t="s">
        <v>993</v>
      </c>
      <c r="AJ1234" t="s">
        <v>963</v>
      </c>
      <c r="AK1234" t="s">
        <v>996</v>
      </c>
      <c r="AL1234" t="s">
        <v>965</v>
      </c>
      <c r="AM1234" t="s">
        <v>456</v>
      </c>
      <c r="AP1234" t="s">
        <v>966</v>
      </c>
      <c r="AQ1234" t="s">
        <v>967</v>
      </c>
      <c r="AR1234" t="s">
        <v>968</v>
      </c>
      <c r="AS1234" t="s">
        <v>969</v>
      </c>
      <c r="AT1234" t="s">
        <v>970</v>
      </c>
      <c r="AU1234" t="s">
        <v>5165</v>
      </c>
    </row>
    <row r="1235" spans="2:47" ht="11" outlineLevel="1" x14ac:dyDescent="0.15">
      <c r="B1235" t="s">
        <v>5166</v>
      </c>
      <c r="C1235" t="s">
        <v>5167</v>
      </c>
      <c r="G1235" t="s">
        <v>1140</v>
      </c>
      <c r="H1235" t="s">
        <v>1141</v>
      </c>
      <c r="I1235" t="s">
        <v>957</v>
      </c>
      <c r="J1235" t="s">
        <v>3542</v>
      </c>
      <c r="K1235" t="s">
        <v>3543</v>
      </c>
      <c r="L1235" t="s">
        <v>3542</v>
      </c>
      <c r="M1235" s="5">
        <v>97225</v>
      </c>
      <c r="N1235" s="5">
        <v>97225</v>
      </c>
      <c r="O1235" s="5">
        <v>97225</v>
      </c>
      <c r="P1235" s="5"/>
      <c r="Q1235" s="16">
        <v>0</v>
      </c>
      <c r="R1235" s="5"/>
      <c r="S1235" s="17">
        <v>43112</v>
      </c>
      <c r="T1235" s="17">
        <v>43112</v>
      </c>
      <c r="U1235" s="17">
        <v>43180</v>
      </c>
      <c r="V1235" s="17">
        <v>43180</v>
      </c>
      <c r="W1235" s="17">
        <v>43112</v>
      </c>
      <c r="X1235" s="17">
        <v>43165</v>
      </c>
      <c r="Y1235" t="s">
        <v>1178</v>
      </c>
      <c r="Z1235" t="s">
        <v>825</v>
      </c>
      <c r="AA1235" t="s">
        <v>1179</v>
      </c>
      <c r="AC1235" s="16">
        <v>3</v>
      </c>
      <c r="AD1235" t="s">
        <v>795</v>
      </c>
      <c r="AE1235" t="s">
        <v>961</v>
      </c>
      <c r="AF1235" t="s">
        <v>5168</v>
      </c>
      <c r="AG1235" t="s">
        <v>5169</v>
      </c>
      <c r="AJ1235" t="s">
        <v>963</v>
      </c>
      <c r="AK1235" t="s">
        <v>964</v>
      </c>
      <c r="AL1235" t="s">
        <v>1340</v>
      </c>
      <c r="AM1235" t="s">
        <v>531</v>
      </c>
      <c r="AP1235" t="s">
        <v>966</v>
      </c>
      <c r="AQ1235" t="s">
        <v>967</v>
      </c>
      <c r="AR1235" t="s">
        <v>968</v>
      </c>
      <c r="AS1235" t="s">
        <v>969</v>
      </c>
      <c r="AT1235" t="s">
        <v>970</v>
      </c>
      <c r="AU1235" t="s">
        <v>5170</v>
      </c>
    </row>
    <row r="1236" spans="2:47" ht="11" outlineLevel="1" x14ac:dyDescent="0.15">
      <c r="B1236" t="s">
        <v>5171</v>
      </c>
      <c r="C1236" t="s">
        <v>5172</v>
      </c>
      <c r="G1236" t="s">
        <v>1140</v>
      </c>
      <c r="H1236" t="s">
        <v>1141</v>
      </c>
      <c r="I1236" t="s">
        <v>957</v>
      </c>
      <c r="J1236" t="s">
        <v>4381</v>
      </c>
      <c r="K1236" t="s">
        <v>4382</v>
      </c>
      <c r="L1236" t="s">
        <v>4381</v>
      </c>
      <c r="M1236" s="5">
        <v>96988.93</v>
      </c>
      <c r="N1236" s="5">
        <v>96988.93</v>
      </c>
      <c r="O1236" s="5">
        <v>96988.93</v>
      </c>
      <c r="P1236" s="5"/>
      <c r="Q1236" s="16">
        <v>0</v>
      </c>
      <c r="R1236" s="5"/>
      <c r="S1236" s="17">
        <v>44083</v>
      </c>
      <c r="T1236" s="17">
        <v>44083</v>
      </c>
      <c r="U1236" s="17">
        <v>44237</v>
      </c>
      <c r="V1236" s="17">
        <v>44237</v>
      </c>
      <c r="W1236" s="17">
        <v>44083</v>
      </c>
      <c r="X1236" s="17">
        <v>44172</v>
      </c>
      <c r="Y1236" t="s">
        <v>1178</v>
      </c>
      <c r="Z1236" t="s">
        <v>825</v>
      </c>
      <c r="AA1236" t="s">
        <v>1179</v>
      </c>
      <c r="AC1236" s="16">
        <v>2</v>
      </c>
      <c r="AD1236" t="s">
        <v>803</v>
      </c>
      <c r="AE1236" t="s">
        <v>974</v>
      </c>
      <c r="AF1236" t="s">
        <v>737</v>
      </c>
      <c r="AG1236" t="s">
        <v>975</v>
      </c>
      <c r="AH1236" t="s">
        <v>1232</v>
      </c>
      <c r="AI1236" t="s">
        <v>1233</v>
      </c>
      <c r="AJ1236" t="s">
        <v>978</v>
      </c>
      <c r="AK1236" t="s">
        <v>979</v>
      </c>
      <c r="AL1236" t="s">
        <v>965</v>
      </c>
      <c r="AM1236" t="s">
        <v>531</v>
      </c>
      <c r="AP1236" t="s">
        <v>966</v>
      </c>
      <c r="AQ1236" t="s">
        <v>967</v>
      </c>
      <c r="AR1236" t="s">
        <v>968</v>
      </c>
      <c r="AS1236" t="s">
        <v>969</v>
      </c>
      <c r="AT1236" t="s">
        <v>970</v>
      </c>
      <c r="AU1236" t="s">
        <v>5173</v>
      </c>
    </row>
    <row r="1237" spans="2:47" ht="11" outlineLevel="1" x14ac:dyDescent="0.15">
      <c r="B1237" t="s">
        <v>5174</v>
      </c>
      <c r="C1237" t="s">
        <v>5175</v>
      </c>
      <c r="D1237" t="s">
        <v>5176</v>
      </c>
      <c r="E1237" t="s">
        <v>1599</v>
      </c>
      <c r="F1237" t="s">
        <v>807</v>
      </c>
      <c r="G1237" t="s">
        <v>984</v>
      </c>
      <c r="H1237" t="s">
        <v>985</v>
      </c>
      <c r="I1237" t="s">
        <v>957</v>
      </c>
      <c r="J1237" t="s">
        <v>5177</v>
      </c>
      <c r="K1237" t="s">
        <v>5178</v>
      </c>
      <c r="L1237" t="s">
        <v>5177</v>
      </c>
      <c r="M1237" s="5">
        <v>96940</v>
      </c>
      <c r="N1237" s="5">
        <v>96940</v>
      </c>
      <c r="O1237" s="5">
        <v>96940</v>
      </c>
      <c r="P1237" s="5"/>
      <c r="Q1237" s="16">
        <v>0</v>
      </c>
      <c r="R1237" s="5"/>
      <c r="S1237" s="17">
        <v>42246</v>
      </c>
      <c r="T1237" s="17">
        <v>42247</v>
      </c>
      <c r="U1237" s="17">
        <v>42265</v>
      </c>
      <c r="V1237" s="17">
        <v>42265</v>
      </c>
      <c r="W1237" s="17">
        <v>42246</v>
      </c>
      <c r="X1237" s="17">
        <v>42246</v>
      </c>
      <c r="Y1237" t="s">
        <v>959</v>
      </c>
      <c r="Z1237" t="s">
        <v>796</v>
      </c>
      <c r="AA1237" t="s">
        <v>1023</v>
      </c>
      <c r="AB1237" t="s">
        <v>1024</v>
      </c>
      <c r="AC1237" s="16">
        <v>1</v>
      </c>
      <c r="AD1237" t="s">
        <v>5179</v>
      </c>
      <c r="AE1237" t="s">
        <v>5180</v>
      </c>
      <c r="AF1237" t="s">
        <v>750</v>
      </c>
      <c r="AG1237" t="s">
        <v>1515</v>
      </c>
      <c r="AJ1237" t="s">
        <v>963</v>
      </c>
      <c r="AK1237" t="s">
        <v>1516</v>
      </c>
      <c r="AL1237" t="s">
        <v>1340</v>
      </c>
      <c r="AM1237" t="s">
        <v>531</v>
      </c>
      <c r="AP1237" t="s">
        <v>966</v>
      </c>
      <c r="AQ1237" t="s">
        <v>967</v>
      </c>
      <c r="AR1237" t="s">
        <v>968</v>
      </c>
      <c r="AS1237" t="s">
        <v>969</v>
      </c>
      <c r="AT1237" t="s">
        <v>970</v>
      </c>
      <c r="AU1237" t="s">
        <v>5181</v>
      </c>
    </row>
    <row r="1238" spans="2:47" ht="11" outlineLevel="1" x14ac:dyDescent="0.15">
      <c r="B1238" t="s">
        <v>5182</v>
      </c>
      <c r="C1238" t="s">
        <v>5183</v>
      </c>
      <c r="G1238" t="s">
        <v>1140</v>
      </c>
      <c r="H1238" t="s">
        <v>1141</v>
      </c>
      <c r="I1238" t="s">
        <v>957</v>
      </c>
      <c r="J1238" t="s">
        <v>655</v>
      </c>
      <c r="K1238" t="s">
        <v>1208</v>
      </c>
      <c r="L1238" t="s">
        <v>655</v>
      </c>
      <c r="M1238" s="5">
        <v>96790.31</v>
      </c>
      <c r="N1238" s="5">
        <v>96790.31</v>
      </c>
      <c r="O1238" s="5">
        <v>96790.31</v>
      </c>
      <c r="P1238" s="5"/>
      <c r="Q1238" s="16">
        <v>0</v>
      </c>
      <c r="R1238" s="5"/>
      <c r="S1238" s="17">
        <v>42167</v>
      </c>
      <c r="T1238" s="17">
        <v>42170</v>
      </c>
      <c r="U1238" s="17">
        <v>42228</v>
      </c>
      <c r="V1238" s="17">
        <v>42228</v>
      </c>
      <c r="W1238" s="17">
        <v>42167</v>
      </c>
      <c r="X1238" s="17">
        <v>42220</v>
      </c>
      <c r="Y1238" t="s">
        <v>1178</v>
      </c>
      <c r="Z1238" t="s">
        <v>825</v>
      </c>
      <c r="AA1238" t="s">
        <v>1179</v>
      </c>
      <c r="AC1238" s="16">
        <v>2</v>
      </c>
      <c r="AD1238" t="s">
        <v>795</v>
      </c>
      <c r="AE1238" t="s">
        <v>961</v>
      </c>
      <c r="AF1238" t="s">
        <v>740</v>
      </c>
      <c r="AG1238" t="s">
        <v>1036</v>
      </c>
      <c r="AJ1238" t="s">
        <v>963</v>
      </c>
      <c r="AK1238" t="s">
        <v>964</v>
      </c>
      <c r="AL1238" t="s">
        <v>965</v>
      </c>
      <c r="AM1238" t="s">
        <v>531</v>
      </c>
      <c r="AP1238" t="s">
        <v>966</v>
      </c>
      <c r="AQ1238" t="s">
        <v>967</v>
      </c>
      <c r="AR1238" t="s">
        <v>968</v>
      </c>
      <c r="AS1238" t="s">
        <v>969</v>
      </c>
      <c r="AT1238" t="s">
        <v>970</v>
      </c>
      <c r="AU1238" t="s">
        <v>5184</v>
      </c>
    </row>
    <row r="1239" spans="2:47" ht="11" outlineLevel="1" x14ac:dyDescent="0.15">
      <c r="B1239" t="s">
        <v>5185</v>
      </c>
      <c r="C1239" t="s">
        <v>2080</v>
      </c>
      <c r="D1239" t="s">
        <v>332</v>
      </c>
      <c r="E1239" t="s">
        <v>983</v>
      </c>
      <c r="F1239" t="s">
        <v>798</v>
      </c>
      <c r="G1239" t="s">
        <v>984</v>
      </c>
      <c r="H1239" t="s">
        <v>985</v>
      </c>
      <c r="I1239" t="s">
        <v>957</v>
      </c>
      <c r="J1239" t="s">
        <v>700</v>
      </c>
      <c r="K1239" t="s">
        <v>2413</v>
      </c>
      <c r="L1239" t="s">
        <v>700</v>
      </c>
      <c r="M1239" s="5">
        <v>96485</v>
      </c>
      <c r="N1239" s="5">
        <v>96485</v>
      </c>
      <c r="O1239" s="5">
        <v>96485</v>
      </c>
      <c r="P1239" s="5"/>
      <c r="Q1239" s="16">
        <v>0</v>
      </c>
      <c r="R1239" s="5"/>
      <c r="S1239" s="17">
        <v>41631</v>
      </c>
      <c r="T1239" s="17">
        <v>41628</v>
      </c>
      <c r="U1239" s="17">
        <v>41690</v>
      </c>
      <c r="V1239" s="17">
        <v>41690</v>
      </c>
      <c r="W1239" s="17">
        <v>41631</v>
      </c>
      <c r="X1239" s="17">
        <v>42945</v>
      </c>
      <c r="Y1239" t="s">
        <v>959</v>
      </c>
      <c r="Z1239" t="s">
        <v>796</v>
      </c>
      <c r="AA1239" t="s">
        <v>960</v>
      </c>
      <c r="AC1239" s="16">
        <v>2</v>
      </c>
      <c r="AD1239" t="s">
        <v>803</v>
      </c>
      <c r="AE1239" t="s">
        <v>974</v>
      </c>
      <c r="AF1239" t="s">
        <v>737</v>
      </c>
      <c r="AG1239" t="s">
        <v>975</v>
      </c>
      <c r="AJ1239" t="s">
        <v>963</v>
      </c>
      <c r="AK1239" t="s">
        <v>979</v>
      </c>
      <c r="AL1239" t="s">
        <v>1340</v>
      </c>
      <c r="AM1239" t="s">
        <v>456</v>
      </c>
      <c r="AP1239" t="s">
        <v>966</v>
      </c>
      <c r="AQ1239" t="s">
        <v>967</v>
      </c>
      <c r="AR1239" t="s">
        <v>968</v>
      </c>
      <c r="AS1239" t="s">
        <v>969</v>
      </c>
      <c r="AT1239" t="s">
        <v>970</v>
      </c>
      <c r="AU1239" t="s">
        <v>5186</v>
      </c>
    </row>
    <row r="1240" spans="2:47" ht="11" outlineLevel="1" x14ac:dyDescent="0.15">
      <c r="B1240" t="s">
        <v>5187</v>
      </c>
      <c r="C1240" t="s">
        <v>5188</v>
      </c>
      <c r="D1240" t="s">
        <v>4579</v>
      </c>
      <c r="E1240" t="s">
        <v>1599</v>
      </c>
      <c r="F1240" t="s">
        <v>807</v>
      </c>
      <c r="G1240" t="s">
        <v>984</v>
      </c>
      <c r="H1240" t="s">
        <v>985</v>
      </c>
      <c r="I1240" t="s">
        <v>957</v>
      </c>
      <c r="J1240" t="s">
        <v>4467</v>
      </c>
      <c r="K1240" t="s">
        <v>4468</v>
      </c>
      <c r="L1240" t="s">
        <v>4467</v>
      </c>
      <c r="M1240" s="5">
        <v>95886.52</v>
      </c>
      <c r="N1240" s="5">
        <v>95886.52</v>
      </c>
      <c r="O1240" s="5">
        <v>95886.52</v>
      </c>
      <c r="P1240" s="5"/>
      <c r="Q1240" s="16">
        <v>0</v>
      </c>
      <c r="R1240" s="5"/>
      <c r="S1240" s="17">
        <v>43161</v>
      </c>
      <c r="T1240" s="17">
        <v>43161</v>
      </c>
      <c r="U1240" s="17">
        <v>43206</v>
      </c>
      <c r="V1240" s="17">
        <v>43206</v>
      </c>
      <c r="W1240" s="17">
        <v>43161</v>
      </c>
      <c r="X1240" s="17">
        <v>43200</v>
      </c>
      <c r="Y1240" t="s">
        <v>959</v>
      </c>
      <c r="Z1240" t="s">
        <v>796</v>
      </c>
      <c r="AA1240" t="s">
        <v>1023</v>
      </c>
      <c r="AB1240" t="s">
        <v>1024</v>
      </c>
      <c r="AC1240" s="16">
        <v>1</v>
      </c>
      <c r="AD1240" t="s">
        <v>803</v>
      </c>
      <c r="AE1240" t="s">
        <v>974</v>
      </c>
      <c r="AF1240" t="s">
        <v>757</v>
      </c>
      <c r="AG1240" t="s">
        <v>1801</v>
      </c>
      <c r="AJ1240" t="s">
        <v>963</v>
      </c>
      <c r="AK1240" t="s">
        <v>1082</v>
      </c>
      <c r="AL1240" t="s">
        <v>965</v>
      </c>
      <c r="AM1240" t="s">
        <v>531</v>
      </c>
      <c r="AP1240" t="s">
        <v>966</v>
      </c>
      <c r="AQ1240" t="s">
        <v>967</v>
      </c>
      <c r="AR1240" t="s">
        <v>968</v>
      </c>
      <c r="AS1240" t="s">
        <v>969</v>
      </c>
      <c r="AT1240" t="s">
        <v>970</v>
      </c>
      <c r="AU1240" t="s">
        <v>5189</v>
      </c>
    </row>
    <row r="1241" spans="2:47" ht="11" outlineLevel="1" x14ac:dyDescent="0.15">
      <c r="B1241" t="s">
        <v>5190</v>
      </c>
      <c r="C1241" t="s">
        <v>5191</v>
      </c>
      <c r="D1241" t="s">
        <v>5192</v>
      </c>
      <c r="E1241" t="s">
        <v>1599</v>
      </c>
      <c r="F1241" t="s">
        <v>807</v>
      </c>
      <c r="G1241" t="s">
        <v>984</v>
      </c>
      <c r="H1241" t="s">
        <v>985</v>
      </c>
      <c r="I1241" t="s">
        <v>957</v>
      </c>
      <c r="J1241" t="s">
        <v>2967</v>
      </c>
      <c r="K1241" t="s">
        <v>2968</v>
      </c>
      <c r="L1241" t="s">
        <v>2967</v>
      </c>
      <c r="M1241" s="5">
        <v>95840</v>
      </c>
      <c r="N1241" s="5">
        <v>95840</v>
      </c>
      <c r="O1241" s="5">
        <v>95840</v>
      </c>
      <c r="P1241" s="5"/>
      <c r="Q1241" s="16">
        <v>0</v>
      </c>
      <c r="R1241" s="5"/>
      <c r="S1241" s="17">
        <v>44076</v>
      </c>
      <c r="T1241" s="17">
        <v>44078</v>
      </c>
      <c r="U1241" s="17">
        <v>44198</v>
      </c>
      <c r="V1241" s="17">
        <v>44198</v>
      </c>
      <c r="W1241" s="17">
        <v>44076</v>
      </c>
      <c r="X1241" s="17">
        <v>44076</v>
      </c>
      <c r="Y1241" t="s">
        <v>959</v>
      </c>
      <c r="Z1241" t="s">
        <v>796</v>
      </c>
      <c r="AA1241" t="s">
        <v>1023</v>
      </c>
      <c r="AB1241" t="s">
        <v>1024</v>
      </c>
      <c r="AC1241" s="16">
        <v>1</v>
      </c>
      <c r="AD1241" t="s">
        <v>2719</v>
      </c>
      <c r="AE1241" t="s">
        <v>2720</v>
      </c>
      <c r="AF1241" t="s">
        <v>737</v>
      </c>
      <c r="AG1241" t="s">
        <v>975</v>
      </c>
      <c r="AH1241" t="s">
        <v>1202</v>
      </c>
      <c r="AI1241" t="s">
        <v>1203</v>
      </c>
      <c r="AJ1241" t="s">
        <v>978</v>
      </c>
      <c r="AK1241" t="s">
        <v>3258</v>
      </c>
      <c r="AL1241" t="s">
        <v>1340</v>
      </c>
      <c r="AM1241" t="s">
        <v>531</v>
      </c>
      <c r="AP1241" t="s">
        <v>966</v>
      </c>
      <c r="AQ1241" t="s">
        <v>967</v>
      </c>
      <c r="AR1241" t="s">
        <v>968</v>
      </c>
      <c r="AS1241" t="s">
        <v>969</v>
      </c>
      <c r="AT1241" t="s">
        <v>970</v>
      </c>
      <c r="AU1241" t="s">
        <v>5193</v>
      </c>
    </row>
    <row r="1242" spans="2:47" ht="11" outlineLevel="1" x14ac:dyDescent="0.15">
      <c r="B1242" t="s">
        <v>5194</v>
      </c>
      <c r="C1242" t="s">
        <v>5195</v>
      </c>
      <c r="G1242" t="s">
        <v>1140</v>
      </c>
      <c r="H1242" t="s">
        <v>1141</v>
      </c>
      <c r="I1242" t="s">
        <v>957</v>
      </c>
      <c r="J1242" t="s">
        <v>4381</v>
      </c>
      <c r="K1242" t="s">
        <v>4382</v>
      </c>
      <c r="L1242" t="s">
        <v>4381</v>
      </c>
      <c r="M1242" s="5">
        <v>95766.11</v>
      </c>
      <c r="N1242" s="5">
        <v>95766.11</v>
      </c>
      <c r="O1242" s="5">
        <v>95766.11</v>
      </c>
      <c r="P1242" s="5"/>
      <c r="Q1242" s="16">
        <v>0</v>
      </c>
      <c r="R1242" s="5"/>
      <c r="S1242" s="17">
        <v>44988</v>
      </c>
      <c r="T1242" s="17">
        <v>44988</v>
      </c>
      <c r="U1242" s="17">
        <v>45351</v>
      </c>
      <c r="V1242" s="17">
        <v>45351</v>
      </c>
      <c r="W1242" s="17">
        <v>44988</v>
      </c>
      <c r="X1242" s="17">
        <v>44988</v>
      </c>
      <c r="Y1242" t="s">
        <v>1178</v>
      </c>
      <c r="Z1242" t="s">
        <v>825</v>
      </c>
      <c r="AA1242" t="s">
        <v>1179</v>
      </c>
      <c r="AC1242" s="16">
        <v>1</v>
      </c>
      <c r="AD1242" t="s">
        <v>803</v>
      </c>
      <c r="AE1242" t="s">
        <v>974</v>
      </c>
      <c r="AF1242" t="s">
        <v>737</v>
      </c>
      <c r="AG1242" t="s">
        <v>975</v>
      </c>
      <c r="AH1242" t="s">
        <v>1202</v>
      </c>
      <c r="AI1242" t="s">
        <v>1203</v>
      </c>
      <c r="AJ1242" t="s">
        <v>978</v>
      </c>
      <c r="AK1242" t="s">
        <v>979</v>
      </c>
      <c r="AL1242" t="s">
        <v>965</v>
      </c>
      <c r="AM1242" t="s">
        <v>531</v>
      </c>
      <c r="AP1242" t="s">
        <v>966</v>
      </c>
      <c r="AQ1242" t="s">
        <v>967</v>
      </c>
      <c r="AR1242" t="s">
        <v>968</v>
      </c>
      <c r="AS1242" t="s">
        <v>969</v>
      </c>
      <c r="AT1242" t="s">
        <v>970</v>
      </c>
      <c r="AU1242" t="s">
        <v>5196</v>
      </c>
    </row>
    <row r="1243" spans="2:47" ht="11" outlineLevel="1" x14ac:dyDescent="0.15">
      <c r="B1243" t="s">
        <v>5197</v>
      </c>
      <c r="C1243" t="s">
        <v>5198</v>
      </c>
      <c r="D1243" t="s">
        <v>251</v>
      </c>
      <c r="E1243" t="s">
        <v>854</v>
      </c>
      <c r="F1243" t="s">
        <v>798</v>
      </c>
      <c r="G1243" t="s">
        <v>959</v>
      </c>
      <c r="H1243" t="s">
        <v>1903</v>
      </c>
      <c r="I1243" t="s">
        <v>957</v>
      </c>
      <c r="J1243" t="s">
        <v>665</v>
      </c>
      <c r="K1243" t="s">
        <v>1904</v>
      </c>
      <c r="L1243" t="s">
        <v>665</v>
      </c>
      <c r="M1243" s="5">
        <v>95600</v>
      </c>
      <c r="N1243" s="5">
        <v>95600</v>
      </c>
      <c r="O1243" s="5">
        <v>95600</v>
      </c>
      <c r="P1243" s="5"/>
      <c r="Q1243" s="16">
        <v>0</v>
      </c>
      <c r="R1243" s="5"/>
      <c r="S1243" s="17">
        <v>45006</v>
      </c>
      <c r="T1243" s="17">
        <v>45006</v>
      </c>
      <c r="U1243" s="17">
        <v>45107</v>
      </c>
      <c r="V1243" s="17">
        <v>45107</v>
      </c>
      <c r="W1243" s="17">
        <v>45006</v>
      </c>
      <c r="X1243" s="17">
        <v>45364</v>
      </c>
      <c r="Y1243" t="s">
        <v>1543</v>
      </c>
      <c r="Z1243" t="s">
        <v>826</v>
      </c>
      <c r="AA1243" t="s">
        <v>1179</v>
      </c>
      <c r="AC1243" s="16">
        <v>1</v>
      </c>
      <c r="AD1243" t="s">
        <v>795</v>
      </c>
      <c r="AE1243" t="s">
        <v>961</v>
      </c>
      <c r="AF1243" t="s">
        <v>740</v>
      </c>
      <c r="AG1243" t="s">
        <v>1036</v>
      </c>
      <c r="AH1243" t="s">
        <v>1058</v>
      </c>
      <c r="AI1243" t="s">
        <v>1059</v>
      </c>
      <c r="AJ1243" t="s">
        <v>978</v>
      </c>
      <c r="AK1243" t="s">
        <v>964</v>
      </c>
      <c r="AL1243" t="s">
        <v>965</v>
      </c>
      <c r="AM1243" t="s">
        <v>531</v>
      </c>
      <c r="AP1243" t="s">
        <v>966</v>
      </c>
      <c r="AQ1243" t="s">
        <v>967</v>
      </c>
      <c r="AR1243" t="s">
        <v>968</v>
      </c>
      <c r="AS1243" t="s">
        <v>969</v>
      </c>
      <c r="AT1243" t="s">
        <v>970</v>
      </c>
      <c r="AU1243" t="s">
        <v>5199</v>
      </c>
    </row>
    <row r="1244" spans="2:47" ht="11" outlineLevel="1" x14ac:dyDescent="0.15">
      <c r="B1244" t="s">
        <v>5200</v>
      </c>
      <c r="C1244" t="s">
        <v>5201</v>
      </c>
      <c r="G1244" t="s">
        <v>1140</v>
      </c>
      <c r="H1244" t="s">
        <v>1141</v>
      </c>
      <c r="I1244" t="s">
        <v>957</v>
      </c>
      <c r="J1244" t="s">
        <v>5202</v>
      </c>
      <c r="K1244" t="s">
        <v>5203</v>
      </c>
      <c r="L1244" t="s">
        <v>5202</v>
      </c>
      <c r="M1244" s="5">
        <v>95187.29</v>
      </c>
      <c r="N1244" s="5">
        <v>95187.29</v>
      </c>
      <c r="O1244" s="5">
        <v>116537.29</v>
      </c>
      <c r="P1244" s="5"/>
      <c r="Q1244" s="16">
        <v>0</v>
      </c>
      <c r="R1244" s="5"/>
      <c r="S1244" s="17">
        <v>41934</v>
      </c>
      <c r="T1244" s="17">
        <v>41934</v>
      </c>
      <c r="U1244" s="17">
        <v>42067</v>
      </c>
      <c r="V1244" s="17">
        <v>42104</v>
      </c>
      <c r="W1244" s="17">
        <v>41934</v>
      </c>
      <c r="X1244" s="17">
        <v>42031</v>
      </c>
      <c r="Y1244" t="s">
        <v>1178</v>
      </c>
      <c r="Z1244" t="s">
        <v>825</v>
      </c>
      <c r="AA1244" t="s">
        <v>1179</v>
      </c>
      <c r="AC1244" s="16">
        <v>2</v>
      </c>
      <c r="AD1244" t="s">
        <v>852</v>
      </c>
      <c r="AE1244" t="s">
        <v>1375</v>
      </c>
      <c r="AF1244" t="s">
        <v>743</v>
      </c>
      <c r="AG1244" t="s">
        <v>1075</v>
      </c>
      <c r="AJ1244" t="s">
        <v>963</v>
      </c>
      <c r="AK1244" t="s">
        <v>1376</v>
      </c>
      <c r="AL1244" t="s">
        <v>1340</v>
      </c>
      <c r="AM1244" t="s">
        <v>531</v>
      </c>
      <c r="AP1244" t="s">
        <v>966</v>
      </c>
      <c r="AQ1244" t="s">
        <v>967</v>
      </c>
      <c r="AR1244" t="s">
        <v>968</v>
      </c>
      <c r="AS1244" t="s">
        <v>969</v>
      </c>
      <c r="AT1244" t="s">
        <v>970</v>
      </c>
      <c r="AU1244" t="s">
        <v>5204</v>
      </c>
    </row>
    <row r="1245" spans="2:47" ht="11" outlineLevel="1" x14ac:dyDescent="0.15">
      <c r="B1245" t="s">
        <v>5205</v>
      </c>
      <c r="C1245" t="s">
        <v>5206</v>
      </c>
      <c r="G1245" t="s">
        <v>955</v>
      </c>
      <c r="H1245" t="s">
        <v>956</v>
      </c>
      <c r="I1245" t="s">
        <v>957</v>
      </c>
      <c r="J1245" t="s">
        <v>620</v>
      </c>
      <c r="K1245" t="s">
        <v>2023</v>
      </c>
      <c r="L1245" t="s">
        <v>620</v>
      </c>
      <c r="M1245" s="5">
        <v>95187</v>
      </c>
      <c r="N1245" s="5">
        <v>95187</v>
      </c>
      <c r="O1245" s="5">
        <v>95187</v>
      </c>
      <c r="P1245" s="5"/>
      <c r="Q1245" s="16">
        <v>0</v>
      </c>
      <c r="R1245" s="5"/>
      <c r="S1245" s="17">
        <v>43327</v>
      </c>
      <c r="T1245" s="17">
        <v>43327</v>
      </c>
      <c r="U1245" s="17">
        <v>43350</v>
      </c>
      <c r="V1245" s="17">
        <v>43350</v>
      </c>
      <c r="W1245" s="17">
        <v>43327</v>
      </c>
      <c r="X1245" s="17">
        <v>44167</v>
      </c>
      <c r="Y1245" t="s">
        <v>1178</v>
      </c>
      <c r="Z1245" t="s">
        <v>825</v>
      </c>
      <c r="AA1245" t="s">
        <v>1179</v>
      </c>
      <c r="AC1245" s="16">
        <v>2</v>
      </c>
      <c r="AD1245" t="s">
        <v>795</v>
      </c>
      <c r="AE1245" t="s">
        <v>961</v>
      </c>
      <c r="AF1245" t="s">
        <v>740</v>
      </c>
      <c r="AG1245" t="s">
        <v>1036</v>
      </c>
      <c r="AJ1245" t="s">
        <v>963</v>
      </c>
      <c r="AK1245" t="s">
        <v>964</v>
      </c>
      <c r="AL1245" t="s">
        <v>965</v>
      </c>
      <c r="AM1245" t="s">
        <v>531</v>
      </c>
      <c r="AP1245" t="s">
        <v>966</v>
      </c>
      <c r="AQ1245" t="s">
        <v>967</v>
      </c>
      <c r="AR1245" t="s">
        <v>968</v>
      </c>
      <c r="AS1245" t="s">
        <v>969</v>
      </c>
      <c r="AT1245" t="s">
        <v>970</v>
      </c>
      <c r="AU1245" t="s">
        <v>5207</v>
      </c>
    </row>
    <row r="1246" spans="2:47" ht="11" outlineLevel="1" x14ac:dyDescent="0.15">
      <c r="B1246" t="s">
        <v>5208</v>
      </c>
      <c r="C1246" t="s">
        <v>5209</v>
      </c>
      <c r="D1246" t="s">
        <v>186</v>
      </c>
      <c r="E1246" t="s">
        <v>983</v>
      </c>
      <c r="F1246" t="s">
        <v>807</v>
      </c>
      <c r="G1246" t="s">
        <v>984</v>
      </c>
      <c r="H1246" t="s">
        <v>985</v>
      </c>
      <c r="I1246" t="s">
        <v>957</v>
      </c>
      <c r="J1246" t="s">
        <v>604</v>
      </c>
      <c r="K1246" t="s">
        <v>1088</v>
      </c>
      <c r="L1246" t="s">
        <v>604</v>
      </c>
      <c r="M1246" s="5">
        <v>95029.84</v>
      </c>
      <c r="N1246" s="5">
        <v>95029.84</v>
      </c>
      <c r="O1246" s="5">
        <v>95029.84</v>
      </c>
      <c r="P1246" s="5"/>
      <c r="Q1246" s="16">
        <v>0</v>
      </c>
      <c r="R1246" s="5"/>
      <c r="S1246" s="17">
        <v>43258</v>
      </c>
      <c r="T1246" s="17">
        <v>43258</v>
      </c>
      <c r="U1246" s="17">
        <v>43370</v>
      </c>
      <c r="V1246" s="17">
        <v>43370</v>
      </c>
      <c r="W1246" s="17">
        <v>43258</v>
      </c>
      <c r="X1246" s="17">
        <v>43378</v>
      </c>
      <c r="Y1246" t="s">
        <v>955</v>
      </c>
      <c r="Z1246" t="s">
        <v>818</v>
      </c>
      <c r="AA1246" t="s">
        <v>1023</v>
      </c>
      <c r="AB1246" t="s">
        <v>1024</v>
      </c>
      <c r="AC1246" s="16">
        <v>1</v>
      </c>
      <c r="AD1246" t="s">
        <v>795</v>
      </c>
      <c r="AE1246" t="s">
        <v>961</v>
      </c>
      <c r="AF1246" t="s">
        <v>739</v>
      </c>
      <c r="AG1246" t="s">
        <v>993</v>
      </c>
      <c r="AJ1246" t="s">
        <v>963</v>
      </c>
      <c r="AK1246" t="s">
        <v>996</v>
      </c>
      <c r="AL1246" t="s">
        <v>965</v>
      </c>
      <c r="AM1246" t="s">
        <v>456</v>
      </c>
      <c r="AP1246" t="s">
        <v>966</v>
      </c>
      <c r="AQ1246" t="s">
        <v>967</v>
      </c>
      <c r="AR1246" t="s">
        <v>968</v>
      </c>
      <c r="AS1246" t="s">
        <v>969</v>
      </c>
      <c r="AT1246" t="s">
        <v>970</v>
      </c>
      <c r="AU1246" t="s">
        <v>5210</v>
      </c>
    </row>
    <row r="1247" spans="2:47" ht="11" outlineLevel="1" x14ac:dyDescent="0.15">
      <c r="B1247" t="s">
        <v>5211</v>
      </c>
      <c r="C1247" t="s">
        <v>5212</v>
      </c>
      <c r="G1247" t="s">
        <v>1140</v>
      </c>
      <c r="H1247" t="s">
        <v>1141</v>
      </c>
      <c r="I1247" t="s">
        <v>957</v>
      </c>
      <c r="J1247" t="s">
        <v>5213</v>
      </c>
      <c r="K1247" t="s">
        <v>5214</v>
      </c>
      <c r="L1247" t="s">
        <v>5215</v>
      </c>
      <c r="M1247" s="5">
        <v>94967</v>
      </c>
      <c r="N1247" s="5">
        <v>94967</v>
      </c>
      <c r="O1247" s="5">
        <v>94967</v>
      </c>
      <c r="P1247" s="5"/>
      <c r="Q1247" s="16">
        <v>0</v>
      </c>
      <c r="R1247" s="5"/>
      <c r="S1247" s="17">
        <v>45181</v>
      </c>
      <c r="T1247" s="17">
        <v>45177</v>
      </c>
      <c r="U1247" s="17">
        <v>45329</v>
      </c>
      <c r="V1247" s="17">
        <v>45329</v>
      </c>
      <c r="W1247" s="17">
        <v>45181</v>
      </c>
      <c r="X1247" s="17">
        <v>45181</v>
      </c>
      <c r="Y1247" t="s">
        <v>1543</v>
      </c>
      <c r="Z1247" t="s">
        <v>826</v>
      </c>
      <c r="AA1247" t="s">
        <v>1179</v>
      </c>
      <c r="AC1247" s="16">
        <v>1</v>
      </c>
      <c r="AD1247" t="s">
        <v>795</v>
      </c>
      <c r="AE1247" t="s">
        <v>961</v>
      </c>
      <c r="AF1247" t="s">
        <v>740</v>
      </c>
      <c r="AG1247" t="s">
        <v>1036</v>
      </c>
      <c r="AH1247" t="s">
        <v>1058</v>
      </c>
      <c r="AI1247" t="s">
        <v>1059</v>
      </c>
      <c r="AJ1247" t="s">
        <v>978</v>
      </c>
      <c r="AK1247" t="s">
        <v>964</v>
      </c>
      <c r="AL1247" t="s">
        <v>1340</v>
      </c>
      <c r="AM1247" t="s">
        <v>531</v>
      </c>
      <c r="AP1247" t="s">
        <v>966</v>
      </c>
      <c r="AQ1247" t="s">
        <v>967</v>
      </c>
      <c r="AR1247" t="s">
        <v>968</v>
      </c>
      <c r="AS1247" t="s">
        <v>969</v>
      </c>
      <c r="AT1247" t="s">
        <v>970</v>
      </c>
      <c r="AU1247" t="s">
        <v>5216</v>
      </c>
    </row>
    <row r="1248" spans="2:47" ht="11" outlineLevel="1" x14ac:dyDescent="0.15">
      <c r="B1248" t="s">
        <v>5217</v>
      </c>
      <c r="C1248" t="s">
        <v>5218</v>
      </c>
      <c r="D1248" t="s">
        <v>5219</v>
      </c>
      <c r="E1248" t="s">
        <v>835</v>
      </c>
      <c r="F1248" t="s">
        <v>807</v>
      </c>
      <c r="G1248" t="s">
        <v>984</v>
      </c>
      <c r="H1248" t="s">
        <v>985</v>
      </c>
      <c r="I1248" t="s">
        <v>957</v>
      </c>
      <c r="J1248" t="s">
        <v>618</v>
      </c>
      <c r="K1248" t="s">
        <v>2019</v>
      </c>
      <c r="L1248" t="s">
        <v>618</v>
      </c>
      <c r="M1248" s="5">
        <v>94469.3</v>
      </c>
      <c r="N1248" s="5">
        <v>94469.3</v>
      </c>
      <c r="O1248" s="5">
        <v>94469.3</v>
      </c>
      <c r="P1248" s="5"/>
      <c r="Q1248" s="16">
        <v>0</v>
      </c>
      <c r="R1248" s="5"/>
      <c r="S1248" s="17">
        <v>43341</v>
      </c>
      <c r="T1248" s="17">
        <v>43341</v>
      </c>
      <c r="U1248" s="17">
        <v>43555</v>
      </c>
      <c r="V1248" s="17">
        <v>43555</v>
      </c>
      <c r="W1248" s="17">
        <v>43341</v>
      </c>
      <c r="X1248" s="17">
        <v>43501</v>
      </c>
      <c r="Y1248" t="s">
        <v>1178</v>
      </c>
      <c r="Z1248" t="s">
        <v>825</v>
      </c>
      <c r="AA1248" t="s">
        <v>1179</v>
      </c>
      <c r="AC1248" s="16">
        <v>3</v>
      </c>
      <c r="AD1248" t="s">
        <v>795</v>
      </c>
      <c r="AE1248" t="s">
        <v>961</v>
      </c>
      <c r="AF1248" t="s">
        <v>740</v>
      </c>
      <c r="AG1248" t="s">
        <v>1036</v>
      </c>
      <c r="AJ1248" t="s">
        <v>963</v>
      </c>
      <c r="AK1248" t="s">
        <v>964</v>
      </c>
      <c r="AL1248" t="s">
        <v>965</v>
      </c>
      <c r="AM1248" t="s">
        <v>531</v>
      </c>
      <c r="AP1248" t="s">
        <v>966</v>
      </c>
      <c r="AQ1248" t="s">
        <v>967</v>
      </c>
      <c r="AR1248" t="s">
        <v>968</v>
      </c>
      <c r="AS1248" t="s">
        <v>969</v>
      </c>
      <c r="AT1248" t="s">
        <v>970</v>
      </c>
      <c r="AU1248" t="s">
        <v>5220</v>
      </c>
    </row>
    <row r="1249" spans="2:47" ht="11" outlineLevel="1" x14ac:dyDescent="0.15">
      <c r="B1249" t="s">
        <v>5221</v>
      </c>
      <c r="C1249" t="s">
        <v>5222</v>
      </c>
      <c r="G1249" t="s">
        <v>1140</v>
      </c>
      <c r="H1249" t="s">
        <v>1141</v>
      </c>
      <c r="I1249" t="s">
        <v>957</v>
      </c>
      <c r="J1249" t="s">
        <v>3669</v>
      </c>
      <c r="K1249" t="s">
        <v>3670</v>
      </c>
      <c r="L1249" t="s">
        <v>1927</v>
      </c>
      <c r="M1249" s="5">
        <v>94297.66</v>
      </c>
      <c r="N1249" s="5">
        <v>94297.66</v>
      </c>
      <c r="O1249" s="5">
        <v>94297.66</v>
      </c>
      <c r="P1249" s="5"/>
      <c r="Q1249" s="16">
        <v>0</v>
      </c>
      <c r="R1249" s="5"/>
      <c r="S1249" s="17">
        <v>45163</v>
      </c>
      <c r="T1249" s="17">
        <v>45163</v>
      </c>
      <c r="U1249" s="17">
        <v>45230</v>
      </c>
      <c r="V1249" s="17">
        <v>45230</v>
      </c>
      <c r="W1249" s="17">
        <v>45163</v>
      </c>
      <c r="X1249" s="17">
        <v>45212</v>
      </c>
      <c r="Y1249" t="s">
        <v>1178</v>
      </c>
      <c r="Z1249" t="s">
        <v>825</v>
      </c>
      <c r="AA1249" t="s">
        <v>1179</v>
      </c>
      <c r="AC1249" s="16">
        <v>8</v>
      </c>
      <c r="AD1249" t="s">
        <v>795</v>
      </c>
      <c r="AE1249" t="s">
        <v>961</v>
      </c>
      <c r="AF1249" t="s">
        <v>4273</v>
      </c>
      <c r="AG1249" t="s">
        <v>4274</v>
      </c>
      <c r="AJ1249" t="s">
        <v>963</v>
      </c>
      <c r="AK1249" t="s">
        <v>964</v>
      </c>
      <c r="AL1249" t="s">
        <v>1340</v>
      </c>
      <c r="AM1249" t="s">
        <v>645</v>
      </c>
      <c r="AP1249" t="s">
        <v>966</v>
      </c>
      <c r="AQ1249" t="s">
        <v>967</v>
      </c>
      <c r="AR1249" t="s">
        <v>968</v>
      </c>
      <c r="AS1249" t="s">
        <v>969</v>
      </c>
      <c r="AT1249" t="s">
        <v>970</v>
      </c>
      <c r="AU1249" t="s">
        <v>5223</v>
      </c>
    </row>
    <row r="1250" spans="2:47" ht="11" outlineLevel="1" x14ac:dyDescent="0.15">
      <c r="B1250" t="s">
        <v>5224</v>
      </c>
      <c r="C1250" t="s">
        <v>5225</v>
      </c>
      <c r="G1250" t="s">
        <v>1140</v>
      </c>
      <c r="H1250" t="s">
        <v>1141</v>
      </c>
      <c r="I1250" t="s">
        <v>957</v>
      </c>
      <c r="J1250" t="s">
        <v>5226</v>
      </c>
      <c r="K1250" t="s">
        <v>5227</v>
      </c>
      <c r="L1250" t="s">
        <v>5226</v>
      </c>
      <c r="M1250" s="5">
        <v>94250</v>
      </c>
      <c r="N1250" s="5">
        <v>94250</v>
      </c>
      <c r="O1250" s="5">
        <v>94250</v>
      </c>
      <c r="P1250" s="5"/>
      <c r="Q1250" s="16">
        <v>0</v>
      </c>
      <c r="R1250" s="5"/>
      <c r="S1250" s="17">
        <v>43628</v>
      </c>
      <c r="T1250" s="17">
        <v>43628</v>
      </c>
      <c r="U1250" s="17">
        <v>43724</v>
      </c>
      <c r="V1250" s="17">
        <v>43724</v>
      </c>
      <c r="W1250" s="17">
        <v>43628</v>
      </c>
      <c r="X1250" s="17">
        <v>43628</v>
      </c>
      <c r="Y1250" t="s">
        <v>1178</v>
      </c>
      <c r="Z1250" t="s">
        <v>825</v>
      </c>
      <c r="AA1250" t="s">
        <v>1179</v>
      </c>
      <c r="AC1250" s="16">
        <v>2</v>
      </c>
      <c r="AD1250" t="s">
        <v>795</v>
      </c>
      <c r="AE1250" t="s">
        <v>961</v>
      </c>
      <c r="AF1250" t="s">
        <v>3596</v>
      </c>
      <c r="AG1250" t="s">
        <v>3597</v>
      </c>
      <c r="AJ1250" t="s">
        <v>963</v>
      </c>
      <c r="AK1250" t="s">
        <v>964</v>
      </c>
      <c r="AL1250" t="s">
        <v>1340</v>
      </c>
      <c r="AM1250" t="s">
        <v>531</v>
      </c>
      <c r="AP1250" t="s">
        <v>966</v>
      </c>
      <c r="AQ1250" t="s">
        <v>967</v>
      </c>
      <c r="AR1250" t="s">
        <v>968</v>
      </c>
      <c r="AS1250" t="s">
        <v>969</v>
      </c>
      <c r="AT1250" t="s">
        <v>970</v>
      </c>
      <c r="AU1250" t="s">
        <v>5228</v>
      </c>
    </row>
    <row r="1251" spans="2:47" ht="11" outlineLevel="1" x14ac:dyDescent="0.15">
      <c r="B1251" t="s">
        <v>5229</v>
      </c>
      <c r="C1251" t="s">
        <v>5230</v>
      </c>
      <c r="D1251" t="s">
        <v>177</v>
      </c>
      <c r="E1251" t="s">
        <v>983</v>
      </c>
      <c r="F1251" t="s">
        <v>798</v>
      </c>
      <c r="G1251" t="s">
        <v>984</v>
      </c>
      <c r="H1251" t="s">
        <v>985</v>
      </c>
      <c r="I1251" t="s">
        <v>957</v>
      </c>
      <c r="J1251" t="s">
        <v>638</v>
      </c>
      <c r="K1251" t="s">
        <v>992</v>
      </c>
      <c r="L1251" t="s">
        <v>638</v>
      </c>
      <c r="M1251" s="5">
        <v>94154.4</v>
      </c>
      <c r="N1251" s="5">
        <v>94154.4</v>
      </c>
      <c r="O1251" s="5">
        <v>94154.4</v>
      </c>
      <c r="P1251" s="5"/>
      <c r="Q1251" s="16">
        <v>0</v>
      </c>
      <c r="R1251" s="5"/>
      <c r="S1251" s="17">
        <v>43732</v>
      </c>
      <c r="T1251" s="17">
        <v>43732</v>
      </c>
      <c r="U1251" s="17">
        <v>43860</v>
      </c>
      <c r="V1251" s="17">
        <v>43860</v>
      </c>
      <c r="W1251" s="17">
        <v>43732</v>
      </c>
      <c r="X1251" s="17">
        <v>44129</v>
      </c>
      <c r="Y1251" t="s">
        <v>959</v>
      </c>
      <c r="Z1251" t="s">
        <v>796</v>
      </c>
      <c r="AA1251" t="s">
        <v>960</v>
      </c>
      <c r="AC1251" s="16"/>
      <c r="AD1251" t="s">
        <v>795</v>
      </c>
      <c r="AE1251" t="s">
        <v>961</v>
      </c>
      <c r="AF1251" t="s">
        <v>739</v>
      </c>
      <c r="AG1251" t="s">
        <v>993</v>
      </c>
      <c r="AJ1251" t="s">
        <v>963</v>
      </c>
      <c r="AK1251" t="s">
        <v>1768</v>
      </c>
      <c r="AL1251" t="s">
        <v>965</v>
      </c>
      <c r="AM1251" t="s">
        <v>531</v>
      </c>
      <c r="AP1251" t="s">
        <v>966</v>
      </c>
      <c r="AQ1251" t="s">
        <v>967</v>
      </c>
      <c r="AR1251" t="s">
        <v>968</v>
      </c>
      <c r="AS1251" t="s">
        <v>969</v>
      </c>
      <c r="AT1251" t="s">
        <v>970</v>
      </c>
      <c r="AU1251" t="s">
        <v>5231</v>
      </c>
    </row>
    <row r="1252" spans="2:47" ht="11" outlineLevel="1" x14ac:dyDescent="0.15">
      <c r="B1252" t="s">
        <v>5232</v>
      </c>
      <c r="C1252" t="s">
        <v>5233</v>
      </c>
      <c r="G1252" t="s">
        <v>1140</v>
      </c>
      <c r="H1252" t="s">
        <v>1141</v>
      </c>
      <c r="I1252" t="s">
        <v>957</v>
      </c>
      <c r="J1252" t="s">
        <v>715</v>
      </c>
      <c r="K1252" t="s">
        <v>5234</v>
      </c>
      <c r="L1252" t="s">
        <v>4684</v>
      </c>
      <c r="M1252" s="5">
        <v>93943.45</v>
      </c>
      <c r="N1252" s="5">
        <v>93943.45</v>
      </c>
      <c r="O1252" s="5">
        <v>93943.45</v>
      </c>
      <c r="P1252" s="5"/>
      <c r="Q1252" s="16">
        <v>0</v>
      </c>
      <c r="R1252" s="5"/>
      <c r="S1252" s="17">
        <v>43145</v>
      </c>
      <c r="T1252" s="17">
        <v>43145</v>
      </c>
      <c r="U1252" s="17">
        <v>43220</v>
      </c>
      <c r="V1252" s="17">
        <v>43220</v>
      </c>
      <c r="W1252" s="17">
        <v>43145</v>
      </c>
      <c r="X1252" s="17">
        <v>43732</v>
      </c>
      <c r="Y1252" t="s">
        <v>1543</v>
      </c>
      <c r="Z1252" t="s">
        <v>826</v>
      </c>
      <c r="AA1252" t="s">
        <v>1179</v>
      </c>
      <c r="AC1252" s="16">
        <v>1</v>
      </c>
      <c r="AD1252" t="s">
        <v>795</v>
      </c>
      <c r="AE1252" t="s">
        <v>961</v>
      </c>
      <c r="AF1252" t="s">
        <v>4273</v>
      </c>
      <c r="AG1252" t="s">
        <v>4274</v>
      </c>
      <c r="AH1252" t="s">
        <v>1058</v>
      </c>
      <c r="AI1252" t="s">
        <v>1059</v>
      </c>
      <c r="AJ1252" t="s">
        <v>978</v>
      </c>
      <c r="AK1252" t="s">
        <v>964</v>
      </c>
      <c r="AL1252" t="s">
        <v>1340</v>
      </c>
      <c r="AM1252" t="s">
        <v>531</v>
      </c>
      <c r="AP1252" t="s">
        <v>966</v>
      </c>
      <c r="AQ1252" t="s">
        <v>967</v>
      </c>
      <c r="AR1252" t="s">
        <v>968</v>
      </c>
      <c r="AS1252" t="s">
        <v>969</v>
      </c>
      <c r="AT1252" t="s">
        <v>970</v>
      </c>
      <c r="AU1252" t="s">
        <v>5235</v>
      </c>
    </row>
    <row r="1253" spans="2:47" ht="11" outlineLevel="1" x14ac:dyDescent="0.15">
      <c r="B1253" t="s">
        <v>5236</v>
      </c>
      <c r="C1253" t="s">
        <v>5237</v>
      </c>
      <c r="D1253" t="s">
        <v>309</v>
      </c>
      <c r="E1253" t="s">
        <v>835</v>
      </c>
      <c r="F1253" t="s">
        <v>807</v>
      </c>
      <c r="G1253" t="s">
        <v>984</v>
      </c>
      <c r="H1253" t="s">
        <v>985</v>
      </c>
      <c r="I1253" t="s">
        <v>957</v>
      </c>
      <c r="J1253" t="s">
        <v>687</v>
      </c>
      <c r="K1253" t="s">
        <v>2727</v>
      </c>
      <c r="L1253" t="s">
        <v>687</v>
      </c>
      <c r="M1253" s="5">
        <v>93230</v>
      </c>
      <c r="N1253" s="5">
        <v>93230</v>
      </c>
      <c r="O1253" s="5">
        <v>93230</v>
      </c>
      <c r="P1253" s="5"/>
      <c r="Q1253" s="16">
        <v>0</v>
      </c>
      <c r="R1253" s="5"/>
      <c r="S1253" s="17">
        <v>45917</v>
      </c>
      <c r="T1253" s="17">
        <v>45989</v>
      </c>
      <c r="U1253" s="17">
        <v>46142</v>
      </c>
      <c r="V1253" s="17">
        <v>46142</v>
      </c>
      <c r="W1253" s="17">
        <v>45917</v>
      </c>
      <c r="X1253" s="17">
        <v>45917</v>
      </c>
      <c r="Y1253" t="s">
        <v>1178</v>
      </c>
      <c r="Z1253" t="s">
        <v>825</v>
      </c>
      <c r="AA1253" t="s">
        <v>1179</v>
      </c>
      <c r="AC1253" s="16">
        <v>1</v>
      </c>
      <c r="AD1253" t="s">
        <v>795</v>
      </c>
      <c r="AE1253" t="s">
        <v>961</v>
      </c>
      <c r="AF1253" t="s">
        <v>740</v>
      </c>
      <c r="AG1253" t="s">
        <v>1036</v>
      </c>
      <c r="AJ1253" t="s">
        <v>963</v>
      </c>
      <c r="AK1253" t="s">
        <v>964</v>
      </c>
      <c r="AL1253" t="s">
        <v>965</v>
      </c>
      <c r="AM1253" t="s">
        <v>531</v>
      </c>
      <c r="AP1253" t="s">
        <v>966</v>
      </c>
      <c r="AQ1253" t="s">
        <v>967</v>
      </c>
      <c r="AR1253" t="s">
        <v>968</v>
      </c>
      <c r="AS1253" t="s">
        <v>969</v>
      </c>
      <c r="AT1253" t="s">
        <v>970</v>
      </c>
      <c r="AU1253" t="s">
        <v>5238</v>
      </c>
    </row>
    <row r="1254" spans="2:47" ht="11" outlineLevel="1" x14ac:dyDescent="0.15">
      <c r="B1254" t="s">
        <v>5239</v>
      </c>
      <c r="C1254" t="s">
        <v>5240</v>
      </c>
      <c r="G1254" t="s">
        <v>955</v>
      </c>
      <c r="H1254" t="s">
        <v>956</v>
      </c>
      <c r="I1254" t="s">
        <v>957</v>
      </c>
      <c r="J1254" t="s">
        <v>5241</v>
      </c>
      <c r="K1254" t="s">
        <v>5242</v>
      </c>
      <c r="L1254" t="s">
        <v>5241</v>
      </c>
      <c r="M1254" s="5">
        <v>93000</v>
      </c>
      <c r="N1254" s="5">
        <v>93000</v>
      </c>
      <c r="O1254" s="5">
        <v>93000</v>
      </c>
      <c r="P1254" s="5"/>
      <c r="Q1254" s="16">
        <v>0</v>
      </c>
      <c r="R1254" s="5"/>
      <c r="S1254" s="17">
        <v>45904</v>
      </c>
      <c r="T1254" s="17">
        <v>45903</v>
      </c>
      <c r="U1254" s="17">
        <v>46082</v>
      </c>
      <c r="V1254" s="17">
        <v>46082</v>
      </c>
      <c r="W1254" s="17">
        <v>45904</v>
      </c>
      <c r="X1254" s="17">
        <v>46055</v>
      </c>
      <c r="Y1254" t="s">
        <v>1178</v>
      </c>
      <c r="Z1254" t="s">
        <v>825</v>
      </c>
      <c r="AA1254" t="s">
        <v>1179</v>
      </c>
      <c r="AC1254" s="16">
        <v>6</v>
      </c>
      <c r="AD1254" t="s">
        <v>803</v>
      </c>
      <c r="AE1254" t="s">
        <v>974</v>
      </c>
      <c r="AF1254" t="s">
        <v>738</v>
      </c>
      <c r="AG1254" t="s">
        <v>988</v>
      </c>
      <c r="AJ1254" t="s">
        <v>963</v>
      </c>
      <c r="AK1254" t="s">
        <v>1928</v>
      </c>
      <c r="AL1254" t="s">
        <v>1340</v>
      </c>
      <c r="AM1254" t="s">
        <v>531</v>
      </c>
      <c r="AP1254" t="s">
        <v>966</v>
      </c>
      <c r="AQ1254" t="s">
        <v>967</v>
      </c>
      <c r="AR1254" t="s">
        <v>968</v>
      </c>
      <c r="AS1254" t="s">
        <v>969</v>
      </c>
      <c r="AT1254" t="s">
        <v>970</v>
      </c>
      <c r="AU1254" t="s">
        <v>5243</v>
      </c>
    </row>
    <row r="1255" spans="2:47" ht="11" outlineLevel="1" x14ac:dyDescent="0.15">
      <c r="B1255" t="s">
        <v>5244</v>
      </c>
      <c r="C1255" t="s">
        <v>5245</v>
      </c>
      <c r="D1255" t="s">
        <v>237</v>
      </c>
      <c r="E1255" t="s">
        <v>835</v>
      </c>
      <c r="F1255" t="s">
        <v>807</v>
      </c>
      <c r="G1255" t="s">
        <v>984</v>
      </c>
      <c r="H1255" t="s">
        <v>985</v>
      </c>
      <c r="I1255" t="s">
        <v>957</v>
      </c>
      <c r="J1255" t="s">
        <v>660</v>
      </c>
      <c r="K1255" t="s">
        <v>1702</v>
      </c>
      <c r="L1255" t="s">
        <v>1703</v>
      </c>
      <c r="M1255" s="5">
        <v>92918</v>
      </c>
      <c r="N1255" s="5">
        <v>92918</v>
      </c>
      <c r="O1255" s="5">
        <v>92918</v>
      </c>
      <c r="P1255" s="5"/>
      <c r="Q1255" s="16">
        <v>0</v>
      </c>
      <c r="R1255" s="5"/>
      <c r="S1255" s="17">
        <v>43209</v>
      </c>
      <c r="T1255" s="17">
        <v>43206</v>
      </c>
      <c r="U1255" s="17">
        <v>43322</v>
      </c>
      <c r="V1255" s="17">
        <v>43322</v>
      </c>
      <c r="W1255" s="17">
        <v>43209</v>
      </c>
      <c r="X1255" s="17">
        <v>43209</v>
      </c>
      <c r="Y1255" t="s">
        <v>1178</v>
      </c>
      <c r="Z1255" t="s">
        <v>825</v>
      </c>
      <c r="AA1255" t="s">
        <v>1179</v>
      </c>
      <c r="AC1255" s="16">
        <v>1</v>
      </c>
      <c r="AD1255" t="s">
        <v>795</v>
      </c>
      <c r="AE1255" t="s">
        <v>961</v>
      </c>
      <c r="AF1255" t="s">
        <v>740</v>
      </c>
      <c r="AG1255" t="s">
        <v>1036</v>
      </c>
      <c r="AJ1255" t="s">
        <v>963</v>
      </c>
      <c r="AK1255" t="s">
        <v>964</v>
      </c>
      <c r="AL1255" t="s">
        <v>965</v>
      </c>
      <c r="AM1255" t="s">
        <v>531</v>
      </c>
      <c r="AP1255" t="s">
        <v>966</v>
      </c>
      <c r="AQ1255" t="s">
        <v>967</v>
      </c>
      <c r="AR1255" t="s">
        <v>968</v>
      </c>
      <c r="AS1255" t="s">
        <v>969</v>
      </c>
      <c r="AT1255" t="s">
        <v>970</v>
      </c>
      <c r="AU1255" t="s">
        <v>5246</v>
      </c>
    </row>
    <row r="1256" spans="2:47" ht="11" outlineLevel="1" x14ac:dyDescent="0.15">
      <c r="B1256" t="s">
        <v>5247</v>
      </c>
      <c r="C1256" t="s">
        <v>5248</v>
      </c>
      <c r="G1256" t="s">
        <v>1140</v>
      </c>
      <c r="H1256" t="s">
        <v>1141</v>
      </c>
      <c r="I1256" t="s">
        <v>957</v>
      </c>
      <c r="J1256" t="s">
        <v>5249</v>
      </c>
      <c r="K1256" t="s">
        <v>5250</v>
      </c>
      <c r="L1256" t="s">
        <v>5249</v>
      </c>
      <c r="M1256" s="5">
        <v>92600</v>
      </c>
      <c r="N1256" s="5">
        <v>92600</v>
      </c>
      <c r="O1256" s="5">
        <v>92600</v>
      </c>
      <c r="P1256" s="5"/>
      <c r="Q1256" s="16">
        <v>0</v>
      </c>
      <c r="R1256" s="5"/>
      <c r="S1256" s="17">
        <v>43715</v>
      </c>
      <c r="T1256" s="17">
        <v>43715</v>
      </c>
      <c r="U1256" s="17">
        <v>43864</v>
      </c>
      <c r="V1256" s="17">
        <v>43864</v>
      </c>
      <c r="W1256" s="17">
        <v>43715</v>
      </c>
      <c r="X1256" s="17">
        <v>43715</v>
      </c>
      <c r="Y1256" t="s">
        <v>1178</v>
      </c>
      <c r="Z1256" t="s">
        <v>825</v>
      </c>
      <c r="AA1256" t="s">
        <v>1179</v>
      </c>
      <c r="AC1256" s="16">
        <v>4</v>
      </c>
      <c r="AD1256" t="s">
        <v>795</v>
      </c>
      <c r="AE1256" t="s">
        <v>961</v>
      </c>
      <c r="AF1256" t="s">
        <v>737</v>
      </c>
      <c r="AG1256" t="s">
        <v>975</v>
      </c>
      <c r="AH1256" t="s">
        <v>1202</v>
      </c>
      <c r="AI1256" t="s">
        <v>1203</v>
      </c>
      <c r="AJ1256" t="s">
        <v>978</v>
      </c>
      <c r="AK1256" t="s">
        <v>1504</v>
      </c>
      <c r="AL1256" t="s">
        <v>1340</v>
      </c>
      <c r="AM1256" t="s">
        <v>531</v>
      </c>
      <c r="AP1256" t="s">
        <v>966</v>
      </c>
      <c r="AQ1256" t="s">
        <v>967</v>
      </c>
      <c r="AR1256" t="s">
        <v>968</v>
      </c>
      <c r="AS1256" t="s">
        <v>969</v>
      </c>
      <c r="AT1256" t="s">
        <v>970</v>
      </c>
      <c r="AU1256" t="s">
        <v>5251</v>
      </c>
    </row>
    <row r="1257" spans="2:47" ht="11" outlineLevel="1" x14ac:dyDescent="0.15">
      <c r="B1257" t="s">
        <v>5252</v>
      </c>
      <c r="C1257" t="s">
        <v>5253</v>
      </c>
      <c r="D1257" t="s">
        <v>5254</v>
      </c>
      <c r="E1257" t="s">
        <v>1599</v>
      </c>
      <c r="F1257" t="s">
        <v>807</v>
      </c>
      <c r="G1257" t="s">
        <v>984</v>
      </c>
      <c r="H1257" t="s">
        <v>985</v>
      </c>
      <c r="I1257" t="s">
        <v>957</v>
      </c>
      <c r="J1257" t="s">
        <v>5255</v>
      </c>
      <c r="K1257" t="s">
        <v>5256</v>
      </c>
      <c r="L1257" t="s">
        <v>5255</v>
      </c>
      <c r="M1257" s="5">
        <v>92452.800000000003</v>
      </c>
      <c r="N1257" s="5">
        <v>92452.800000000003</v>
      </c>
      <c r="O1257" s="5">
        <v>92452.800000000003</v>
      </c>
      <c r="P1257" s="5"/>
      <c r="Q1257" s="16">
        <v>0</v>
      </c>
      <c r="R1257" s="5"/>
      <c r="S1257" s="17">
        <v>43552</v>
      </c>
      <c r="T1257" s="17">
        <v>43552</v>
      </c>
      <c r="U1257" s="17">
        <v>43585</v>
      </c>
      <c r="V1257" s="17">
        <v>43585</v>
      </c>
      <c r="W1257" s="17">
        <v>43552</v>
      </c>
      <c r="X1257" s="17">
        <v>43552</v>
      </c>
      <c r="Y1257" t="s">
        <v>959</v>
      </c>
      <c r="Z1257" t="s">
        <v>796</v>
      </c>
      <c r="AA1257" t="s">
        <v>1023</v>
      </c>
      <c r="AB1257" t="s">
        <v>1289</v>
      </c>
      <c r="AC1257" s="16">
        <v>2</v>
      </c>
      <c r="AD1257" t="s">
        <v>3488</v>
      </c>
      <c r="AE1257" t="s">
        <v>3489</v>
      </c>
      <c r="AF1257" t="s">
        <v>750</v>
      </c>
      <c r="AG1257" t="s">
        <v>1515</v>
      </c>
      <c r="AJ1257" t="s">
        <v>963</v>
      </c>
      <c r="AK1257" t="s">
        <v>1516</v>
      </c>
      <c r="AL1257" t="s">
        <v>1340</v>
      </c>
      <c r="AM1257" t="s">
        <v>531</v>
      </c>
      <c r="AP1257" t="s">
        <v>966</v>
      </c>
      <c r="AQ1257" t="s">
        <v>967</v>
      </c>
      <c r="AR1257" t="s">
        <v>968</v>
      </c>
      <c r="AS1257" t="s">
        <v>969</v>
      </c>
      <c r="AT1257" t="s">
        <v>970</v>
      </c>
      <c r="AU1257" t="s">
        <v>5257</v>
      </c>
    </row>
    <row r="1258" spans="2:47" ht="11" outlineLevel="1" x14ac:dyDescent="0.15">
      <c r="B1258" t="s">
        <v>5258</v>
      </c>
      <c r="C1258" t="s">
        <v>5259</v>
      </c>
      <c r="D1258" t="s">
        <v>4579</v>
      </c>
      <c r="E1258" t="s">
        <v>1599</v>
      </c>
      <c r="F1258" t="s">
        <v>807</v>
      </c>
      <c r="G1258" t="s">
        <v>984</v>
      </c>
      <c r="H1258" t="s">
        <v>985</v>
      </c>
      <c r="I1258" t="s">
        <v>957</v>
      </c>
      <c r="J1258" t="s">
        <v>4467</v>
      </c>
      <c r="K1258" t="s">
        <v>4468</v>
      </c>
      <c r="L1258" t="s">
        <v>4467</v>
      </c>
      <c r="M1258" s="5">
        <v>92431</v>
      </c>
      <c r="N1258" s="5">
        <v>92431</v>
      </c>
      <c r="O1258" s="5">
        <v>92431</v>
      </c>
      <c r="P1258" s="5"/>
      <c r="Q1258" s="16">
        <v>0</v>
      </c>
      <c r="R1258" s="5"/>
      <c r="S1258" s="17">
        <v>45792</v>
      </c>
      <c r="T1258" s="17">
        <v>45792</v>
      </c>
      <c r="U1258" s="17">
        <v>45884</v>
      </c>
      <c r="V1258" s="17">
        <v>45884</v>
      </c>
      <c r="W1258" s="17">
        <v>45792</v>
      </c>
      <c r="X1258" s="17">
        <v>45792</v>
      </c>
      <c r="Y1258" t="s">
        <v>959</v>
      </c>
      <c r="Z1258" t="s">
        <v>796</v>
      </c>
      <c r="AA1258" t="s">
        <v>1023</v>
      </c>
      <c r="AB1258" t="s">
        <v>1024</v>
      </c>
      <c r="AC1258" s="16">
        <v>2</v>
      </c>
      <c r="AD1258" t="s">
        <v>803</v>
      </c>
      <c r="AE1258" t="s">
        <v>974</v>
      </c>
      <c r="AF1258" t="s">
        <v>759</v>
      </c>
      <c r="AG1258" t="s">
        <v>1143</v>
      </c>
      <c r="AJ1258" t="s">
        <v>963</v>
      </c>
      <c r="AK1258" t="s">
        <v>1082</v>
      </c>
      <c r="AL1258" t="s">
        <v>965</v>
      </c>
      <c r="AM1258" t="s">
        <v>531</v>
      </c>
      <c r="AP1258" t="s">
        <v>966</v>
      </c>
      <c r="AQ1258" t="s">
        <v>967</v>
      </c>
      <c r="AR1258" t="s">
        <v>968</v>
      </c>
      <c r="AS1258" t="s">
        <v>969</v>
      </c>
      <c r="AT1258" t="s">
        <v>970</v>
      </c>
      <c r="AU1258" t="s">
        <v>5260</v>
      </c>
    </row>
    <row r="1259" spans="2:47" ht="11" outlineLevel="1" x14ac:dyDescent="0.15">
      <c r="B1259" t="s">
        <v>5261</v>
      </c>
      <c r="C1259" t="s">
        <v>899</v>
      </c>
      <c r="G1259" t="s">
        <v>1140</v>
      </c>
      <c r="H1259" t="s">
        <v>1141</v>
      </c>
      <c r="I1259" t="s">
        <v>957</v>
      </c>
      <c r="J1259" t="s">
        <v>715</v>
      </c>
      <c r="K1259" t="s">
        <v>2134</v>
      </c>
      <c r="L1259" t="s">
        <v>4684</v>
      </c>
      <c r="M1259" s="5">
        <v>92404.43</v>
      </c>
      <c r="N1259" s="5">
        <v>92404.43</v>
      </c>
      <c r="O1259" s="5">
        <v>92404.43</v>
      </c>
      <c r="P1259" s="5">
        <v>92404.43</v>
      </c>
      <c r="Q1259" s="16">
        <v>0</v>
      </c>
      <c r="R1259" s="5"/>
      <c r="S1259" s="17">
        <v>44547</v>
      </c>
      <c r="T1259" s="17">
        <v>44543</v>
      </c>
      <c r="U1259" s="17">
        <v>44651</v>
      </c>
      <c r="V1259" s="17">
        <v>44651</v>
      </c>
      <c r="W1259" s="17">
        <v>44547</v>
      </c>
      <c r="X1259" s="17">
        <v>44628</v>
      </c>
      <c r="Y1259" t="s">
        <v>984</v>
      </c>
      <c r="Z1259" t="s">
        <v>804</v>
      </c>
      <c r="AA1259" t="s">
        <v>1000</v>
      </c>
      <c r="AC1259" s="16">
        <v>1</v>
      </c>
      <c r="AD1259" t="s">
        <v>795</v>
      </c>
      <c r="AE1259" t="s">
        <v>961</v>
      </c>
      <c r="AF1259" t="s">
        <v>744</v>
      </c>
      <c r="AG1259" t="s">
        <v>1025</v>
      </c>
      <c r="AH1259" t="s">
        <v>1058</v>
      </c>
      <c r="AI1259" t="s">
        <v>1059</v>
      </c>
      <c r="AJ1259" t="s">
        <v>978</v>
      </c>
      <c r="AK1259" t="s">
        <v>964</v>
      </c>
      <c r="AL1259" t="s">
        <v>965</v>
      </c>
      <c r="AM1259" t="s">
        <v>531</v>
      </c>
      <c r="AP1259" t="s">
        <v>966</v>
      </c>
      <c r="AQ1259" t="s">
        <v>967</v>
      </c>
      <c r="AR1259" t="s">
        <v>968</v>
      </c>
      <c r="AS1259" t="s">
        <v>969</v>
      </c>
      <c r="AT1259" t="s">
        <v>970</v>
      </c>
      <c r="AU1259" t="s">
        <v>5262</v>
      </c>
    </row>
    <row r="1260" spans="2:47" ht="11" outlineLevel="1" x14ac:dyDescent="0.15">
      <c r="B1260" t="s">
        <v>5263</v>
      </c>
      <c r="C1260" t="s">
        <v>5264</v>
      </c>
      <c r="D1260" t="s">
        <v>5265</v>
      </c>
      <c r="E1260" t="s">
        <v>1599</v>
      </c>
      <c r="F1260" t="s">
        <v>807</v>
      </c>
      <c r="G1260" t="s">
        <v>984</v>
      </c>
      <c r="H1260" t="s">
        <v>985</v>
      </c>
      <c r="I1260" t="s">
        <v>957</v>
      </c>
      <c r="J1260" t="s">
        <v>5266</v>
      </c>
      <c r="K1260" t="s">
        <v>5267</v>
      </c>
      <c r="L1260" t="s">
        <v>5266</v>
      </c>
      <c r="M1260" s="5">
        <v>92391.72</v>
      </c>
      <c r="N1260" s="5">
        <v>92391.72</v>
      </c>
      <c r="O1260" s="5">
        <v>92391.72</v>
      </c>
      <c r="P1260" s="5"/>
      <c r="Q1260" s="16">
        <v>0</v>
      </c>
      <c r="R1260" s="5"/>
      <c r="S1260" s="17">
        <v>41702</v>
      </c>
      <c r="T1260" s="17">
        <v>41698</v>
      </c>
      <c r="U1260" s="17">
        <v>42093</v>
      </c>
      <c r="V1260" s="17">
        <v>42093</v>
      </c>
      <c r="W1260" s="17">
        <v>41702</v>
      </c>
      <c r="X1260" s="17">
        <v>42279</v>
      </c>
      <c r="Y1260" t="s">
        <v>959</v>
      </c>
      <c r="Z1260" t="s">
        <v>796</v>
      </c>
      <c r="AA1260" t="s">
        <v>1023</v>
      </c>
      <c r="AB1260" t="s">
        <v>1289</v>
      </c>
      <c r="AC1260" s="16">
        <v>1</v>
      </c>
      <c r="AD1260" t="s">
        <v>5268</v>
      </c>
      <c r="AE1260" t="s">
        <v>5269</v>
      </c>
      <c r="AF1260" t="s">
        <v>750</v>
      </c>
      <c r="AG1260" t="s">
        <v>1515</v>
      </c>
      <c r="AJ1260" t="s">
        <v>963</v>
      </c>
      <c r="AK1260" t="s">
        <v>1516</v>
      </c>
      <c r="AL1260" t="s">
        <v>1340</v>
      </c>
      <c r="AM1260" t="s">
        <v>645</v>
      </c>
      <c r="AP1260" t="s">
        <v>966</v>
      </c>
      <c r="AQ1260" t="s">
        <v>967</v>
      </c>
      <c r="AR1260" t="s">
        <v>968</v>
      </c>
      <c r="AS1260" t="s">
        <v>969</v>
      </c>
      <c r="AT1260" t="s">
        <v>970</v>
      </c>
      <c r="AU1260" t="s">
        <v>5270</v>
      </c>
    </row>
    <row r="1261" spans="2:47" ht="11" outlineLevel="1" x14ac:dyDescent="0.15">
      <c r="B1261" t="s">
        <v>5271</v>
      </c>
      <c r="C1261" t="s">
        <v>5272</v>
      </c>
      <c r="G1261" t="s">
        <v>1140</v>
      </c>
      <c r="H1261" t="s">
        <v>1141</v>
      </c>
      <c r="I1261" t="s">
        <v>957</v>
      </c>
      <c r="J1261" t="s">
        <v>4483</v>
      </c>
      <c r="K1261" t="s">
        <v>4484</v>
      </c>
      <c r="L1261" t="s">
        <v>4483</v>
      </c>
      <c r="M1261" s="5">
        <v>92299.199999999997</v>
      </c>
      <c r="N1261" s="5">
        <v>92299.199999999997</v>
      </c>
      <c r="O1261" s="5">
        <v>92299.199999999997</v>
      </c>
      <c r="P1261" s="5"/>
      <c r="Q1261" s="16">
        <v>0</v>
      </c>
      <c r="R1261" s="5"/>
      <c r="S1261" s="17">
        <v>42530</v>
      </c>
      <c r="T1261" s="17">
        <v>42516</v>
      </c>
      <c r="U1261" s="17">
        <v>42551</v>
      </c>
      <c r="V1261" s="17">
        <v>42551</v>
      </c>
      <c r="W1261" s="17">
        <v>42530</v>
      </c>
      <c r="X1261" s="17">
        <v>42530</v>
      </c>
      <c r="Y1261" t="s">
        <v>1178</v>
      </c>
      <c r="Z1261" t="s">
        <v>825</v>
      </c>
      <c r="AA1261" t="s">
        <v>1179</v>
      </c>
      <c r="AC1261" s="16">
        <v>1</v>
      </c>
      <c r="AD1261" t="s">
        <v>795</v>
      </c>
      <c r="AE1261" t="s">
        <v>961</v>
      </c>
      <c r="AF1261" t="s">
        <v>743</v>
      </c>
      <c r="AG1261" t="s">
        <v>1075</v>
      </c>
      <c r="AJ1261" t="s">
        <v>963</v>
      </c>
      <c r="AK1261" t="s">
        <v>1076</v>
      </c>
      <c r="AL1261" t="s">
        <v>1340</v>
      </c>
      <c r="AM1261" t="s">
        <v>456</v>
      </c>
      <c r="AP1261" t="s">
        <v>966</v>
      </c>
      <c r="AQ1261" t="s">
        <v>967</v>
      </c>
      <c r="AR1261" t="s">
        <v>968</v>
      </c>
      <c r="AS1261" t="s">
        <v>969</v>
      </c>
      <c r="AT1261" t="s">
        <v>970</v>
      </c>
      <c r="AU1261" t="s">
        <v>5273</v>
      </c>
    </row>
    <row r="1262" spans="2:47" ht="11" outlineLevel="1" x14ac:dyDescent="0.15">
      <c r="B1262" t="s">
        <v>5274</v>
      </c>
      <c r="C1262" t="s">
        <v>5275</v>
      </c>
      <c r="G1262" t="s">
        <v>1140</v>
      </c>
      <c r="H1262" t="s">
        <v>1141</v>
      </c>
      <c r="I1262" t="s">
        <v>957</v>
      </c>
      <c r="J1262" t="s">
        <v>4179</v>
      </c>
      <c r="K1262" t="s">
        <v>4180</v>
      </c>
      <c r="L1262" t="s">
        <v>4179</v>
      </c>
      <c r="M1262" s="5">
        <v>92008</v>
      </c>
      <c r="N1262" s="5">
        <v>92008</v>
      </c>
      <c r="O1262" s="5">
        <v>92008</v>
      </c>
      <c r="P1262" s="5"/>
      <c r="Q1262" s="16">
        <v>0</v>
      </c>
      <c r="R1262" s="5"/>
      <c r="S1262" s="17">
        <v>45320</v>
      </c>
      <c r="T1262" s="17">
        <v>45317</v>
      </c>
      <c r="U1262" s="17">
        <v>45400</v>
      </c>
      <c r="V1262" s="17">
        <v>45400</v>
      </c>
      <c r="W1262" s="17">
        <v>45320</v>
      </c>
      <c r="X1262" s="17">
        <v>45320</v>
      </c>
      <c r="Y1262" t="s">
        <v>984</v>
      </c>
      <c r="Z1262" t="s">
        <v>804</v>
      </c>
      <c r="AA1262" t="s">
        <v>1000</v>
      </c>
      <c r="AC1262" s="16">
        <v>1</v>
      </c>
      <c r="AD1262" t="s">
        <v>795</v>
      </c>
      <c r="AE1262" t="s">
        <v>961</v>
      </c>
      <c r="AF1262" t="s">
        <v>4181</v>
      </c>
      <c r="AG1262" t="s">
        <v>4182</v>
      </c>
      <c r="AH1262" t="s">
        <v>1058</v>
      </c>
      <c r="AI1262" t="s">
        <v>1059</v>
      </c>
      <c r="AJ1262" t="s">
        <v>978</v>
      </c>
      <c r="AK1262" t="s">
        <v>964</v>
      </c>
      <c r="AL1262" t="s">
        <v>1340</v>
      </c>
      <c r="AM1262" t="s">
        <v>531</v>
      </c>
      <c r="AP1262" t="s">
        <v>966</v>
      </c>
      <c r="AQ1262" t="s">
        <v>967</v>
      </c>
      <c r="AR1262" t="s">
        <v>968</v>
      </c>
      <c r="AS1262" t="s">
        <v>969</v>
      </c>
      <c r="AT1262" t="s">
        <v>970</v>
      </c>
      <c r="AU1262" t="s">
        <v>5276</v>
      </c>
    </row>
    <row r="1263" spans="2:47" ht="11" outlineLevel="1" x14ac:dyDescent="0.15">
      <c r="B1263" t="s">
        <v>5277</v>
      </c>
      <c r="C1263" t="s">
        <v>5278</v>
      </c>
      <c r="G1263" t="s">
        <v>1140</v>
      </c>
      <c r="H1263" t="s">
        <v>1141</v>
      </c>
      <c r="I1263" t="s">
        <v>957</v>
      </c>
      <c r="J1263" t="s">
        <v>3988</v>
      </c>
      <c r="K1263" t="s">
        <v>3989</v>
      </c>
      <c r="L1263" t="s">
        <v>3988</v>
      </c>
      <c r="M1263" s="5">
        <v>91281</v>
      </c>
      <c r="N1263" s="5">
        <v>91281</v>
      </c>
      <c r="O1263" s="5">
        <v>91281</v>
      </c>
      <c r="P1263" s="5"/>
      <c r="Q1263" s="16">
        <v>0</v>
      </c>
      <c r="R1263" s="5"/>
      <c r="S1263" s="17">
        <v>45496</v>
      </c>
      <c r="T1263" s="17">
        <v>45496</v>
      </c>
      <c r="U1263" s="17">
        <v>45565</v>
      </c>
      <c r="V1263" s="17">
        <v>45565</v>
      </c>
      <c r="W1263" s="17">
        <v>45496</v>
      </c>
      <c r="X1263" s="17">
        <v>45496</v>
      </c>
      <c r="Y1263" t="s">
        <v>1178</v>
      </c>
      <c r="Z1263" t="s">
        <v>825</v>
      </c>
      <c r="AA1263" t="s">
        <v>1179</v>
      </c>
      <c r="AC1263" s="16">
        <v>5</v>
      </c>
      <c r="AD1263" t="s">
        <v>887</v>
      </c>
      <c r="AE1263" t="s">
        <v>2030</v>
      </c>
      <c r="AF1263" t="s">
        <v>750</v>
      </c>
      <c r="AG1263" t="s">
        <v>1515</v>
      </c>
      <c r="AH1263" t="s">
        <v>1058</v>
      </c>
      <c r="AI1263" t="s">
        <v>1059</v>
      </c>
      <c r="AJ1263" t="s">
        <v>978</v>
      </c>
      <c r="AK1263" t="s">
        <v>1516</v>
      </c>
      <c r="AL1263" t="s">
        <v>1340</v>
      </c>
      <c r="AM1263" t="s">
        <v>531</v>
      </c>
      <c r="AP1263" t="s">
        <v>966</v>
      </c>
      <c r="AQ1263" t="s">
        <v>967</v>
      </c>
      <c r="AR1263" t="s">
        <v>968</v>
      </c>
      <c r="AS1263" t="s">
        <v>969</v>
      </c>
      <c r="AT1263" t="s">
        <v>970</v>
      </c>
      <c r="AU1263" t="s">
        <v>5279</v>
      </c>
    </row>
    <row r="1264" spans="2:47" ht="11" outlineLevel="1" x14ac:dyDescent="0.15">
      <c r="B1264" t="s">
        <v>5280</v>
      </c>
      <c r="C1264" t="s">
        <v>5281</v>
      </c>
      <c r="D1264" t="s">
        <v>5282</v>
      </c>
      <c r="E1264" t="s">
        <v>1599</v>
      </c>
      <c r="F1264" t="s">
        <v>807</v>
      </c>
      <c r="G1264" t="s">
        <v>984</v>
      </c>
      <c r="H1264" t="s">
        <v>985</v>
      </c>
      <c r="I1264" t="s">
        <v>957</v>
      </c>
      <c r="J1264" t="s">
        <v>4190</v>
      </c>
      <c r="K1264" t="s">
        <v>4191</v>
      </c>
      <c r="L1264" t="s">
        <v>4190</v>
      </c>
      <c r="M1264" s="5">
        <v>91081.600000000006</v>
      </c>
      <c r="N1264" s="5">
        <v>91081.600000000006</v>
      </c>
      <c r="O1264" s="5">
        <v>91081.600000000006</v>
      </c>
      <c r="P1264" s="5"/>
      <c r="Q1264" s="16">
        <v>0</v>
      </c>
      <c r="R1264" s="5"/>
      <c r="S1264" s="17">
        <v>44074</v>
      </c>
      <c r="T1264" s="17">
        <v>44074</v>
      </c>
      <c r="U1264" s="17">
        <v>44135</v>
      </c>
      <c r="V1264" s="17">
        <v>44135</v>
      </c>
      <c r="W1264" s="17">
        <v>44074</v>
      </c>
      <c r="X1264" s="17">
        <v>44074</v>
      </c>
      <c r="Y1264" t="s">
        <v>959</v>
      </c>
      <c r="Z1264" t="s">
        <v>796</v>
      </c>
      <c r="AA1264" t="s">
        <v>1023</v>
      </c>
      <c r="AB1264" t="s">
        <v>1289</v>
      </c>
      <c r="AC1264" s="16">
        <v>2</v>
      </c>
      <c r="AD1264" t="s">
        <v>2719</v>
      </c>
      <c r="AE1264" t="s">
        <v>2720</v>
      </c>
      <c r="AF1264" t="s">
        <v>750</v>
      </c>
      <c r="AG1264" t="s">
        <v>1515</v>
      </c>
      <c r="AJ1264" t="s">
        <v>963</v>
      </c>
      <c r="AK1264" t="s">
        <v>1516</v>
      </c>
      <c r="AL1264" t="s">
        <v>1340</v>
      </c>
      <c r="AM1264" t="s">
        <v>531</v>
      </c>
      <c r="AP1264" t="s">
        <v>966</v>
      </c>
      <c r="AQ1264" t="s">
        <v>967</v>
      </c>
      <c r="AR1264" t="s">
        <v>968</v>
      </c>
      <c r="AS1264" t="s">
        <v>969</v>
      </c>
      <c r="AT1264" t="s">
        <v>970</v>
      </c>
      <c r="AU1264" t="s">
        <v>5283</v>
      </c>
    </row>
    <row r="1265" spans="2:47" ht="11" outlineLevel="1" x14ac:dyDescent="0.15">
      <c r="B1265" t="s">
        <v>5284</v>
      </c>
      <c r="C1265" t="s">
        <v>5285</v>
      </c>
      <c r="G1265" t="s">
        <v>1140</v>
      </c>
      <c r="H1265" t="s">
        <v>1141</v>
      </c>
      <c r="I1265" t="s">
        <v>957</v>
      </c>
      <c r="J1265" t="s">
        <v>5286</v>
      </c>
      <c r="K1265" t="s">
        <v>5287</v>
      </c>
      <c r="L1265" t="s">
        <v>5286</v>
      </c>
      <c r="M1265" s="5">
        <v>90115.42</v>
      </c>
      <c r="N1265" s="5">
        <v>90115.42</v>
      </c>
      <c r="O1265" s="5">
        <v>90115.42</v>
      </c>
      <c r="P1265" s="5"/>
      <c r="Q1265" s="16">
        <v>0</v>
      </c>
      <c r="R1265" s="5"/>
      <c r="S1265" s="17">
        <v>44098</v>
      </c>
      <c r="T1265" s="17">
        <v>44098</v>
      </c>
      <c r="U1265" s="17">
        <v>44162</v>
      </c>
      <c r="V1265" s="17">
        <v>44162</v>
      </c>
      <c r="W1265" s="17">
        <v>44098</v>
      </c>
      <c r="X1265" s="17">
        <v>44140</v>
      </c>
      <c r="Y1265" t="s">
        <v>1543</v>
      </c>
      <c r="Z1265" t="s">
        <v>826</v>
      </c>
      <c r="AA1265" t="s">
        <v>1179</v>
      </c>
      <c r="AC1265" s="16">
        <v>1</v>
      </c>
      <c r="AD1265" t="s">
        <v>803</v>
      </c>
      <c r="AE1265" t="s">
        <v>974</v>
      </c>
      <c r="AF1265" t="s">
        <v>5288</v>
      </c>
      <c r="AG1265" t="s">
        <v>5289</v>
      </c>
      <c r="AJ1265" t="s">
        <v>963</v>
      </c>
      <c r="AK1265" t="s">
        <v>1082</v>
      </c>
      <c r="AL1265" t="s">
        <v>1340</v>
      </c>
      <c r="AM1265" t="s">
        <v>575</v>
      </c>
      <c r="AP1265" t="s">
        <v>966</v>
      </c>
      <c r="AQ1265" t="s">
        <v>967</v>
      </c>
      <c r="AR1265" t="s">
        <v>968</v>
      </c>
      <c r="AS1265" t="s">
        <v>969</v>
      </c>
      <c r="AT1265" t="s">
        <v>970</v>
      </c>
      <c r="AU1265" t="s">
        <v>5290</v>
      </c>
    </row>
    <row r="1266" spans="2:47" ht="11" outlineLevel="1" x14ac:dyDescent="0.15">
      <c r="B1266" t="s">
        <v>5291</v>
      </c>
      <c r="C1266" t="s">
        <v>5292</v>
      </c>
      <c r="G1266" t="s">
        <v>1140</v>
      </c>
      <c r="H1266" t="s">
        <v>1141</v>
      </c>
      <c r="I1266" t="s">
        <v>957</v>
      </c>
      <c r="J1266" t="s">
        <v>4419</v>
      </c>
      <c r="K1266" t="s">
        <v>4420</v>
      </c>
      <c r="L1266" t="s">
        <v>4419</v>
      </c>
      <c r="M1266" s="5">
        <v>89940</v>
      </c>
      <c r="N1266" s="5">
        <v>89940</v>
      </c>
      <c r="O1266" s="5">
        <v>89940</v>
      </c>
      <c r="P1266" s="5"/>
      <c r="Q1266" s="16">
        <v>0</v>
      </c>
      <c r="R1266" s="5"/>
      <c r="S1266" s="17">
        <v>44434</v>
      </c>
      <c r="T1266" s="17">
        <v>44433</v>
      </c>
      <c r="U1266" s="17">
        <v>44469</v>
      </c>
      <c r="V1266" s="17">
        <v>44469</v>
      </c>
      <c r="W1266" s="17">
        <v>44434</v>
      </c>
      <c r="X1266" s="17">
        <v>44434</v>
      </c>
      <c r="Y1266" t="s">
        <v>1178</v>
      </c>
      <c r="Z1266" t="s">
        <v>825</v>
      </c>
      <c r="AA1266" t="s">
        <v>1179</v>
      </c>
      <c r="AC1266" s="16">
        <v>3</v>
      </c>
      <c r="AD1266" t="s">
        <v>803</v>
      </c>
      <c r="AE1266" t="s">
        <v>974</v>
      </c>
      <c r="AF1266" t="s">
        <v>737</v>
      </c>
      <c r="AG1266" t="s">
        <v>975</v>
      </c>
      <c r="AJ1266" t="s">
        <v>963</v>
      </c>
      <c r="AK1266" t="s">
        <v>979</v>
      </c>
      <c r="AL1266" t="s">
        <v>1340</v>
      </c>
      <c r="AM1266" t="s">
        <v>531</v>
      </c>
      <c r="AP1266" t="s">
        <v>966</v>
      </c>
      <c r="AQ1266" t="s">
        <v>967</v>
      </c>
      <c r="AR1266" t="s">
        <v>968</v>
      </c>
      <c r="AS1266" t="s">
        <v>969</v>
      </c>
      <c r="AT1266" t="s">
        <v>970</v>
      </c>
      <c r="AU1266" t="s">
        <v>5293</v>
      </c>
    </row>
    <row r="1267" spans="2:47" ht="11" outlineLevel="1" x14ac:dyDescent="0.15">
      <c r="B1267" t="s">
        <v>5294</v>
      </c>
      <c r="C1267" t="s">
        <v>5295</v>
      </c>
      <c r="G1267" t="s">
        <v>1140</v>
      </c>
      <c r="H1267" t="s">
        <v>1141</v>
      </c>
      <c r="I1267" t="s">
        <v>957</v>
      </c>
      <c r="J1267" t="s">
        <v>5296</v>
      </c>
      <c r="K1267" t="s">
        <v>5297</v>
      </c>
      <c r="L1267" t="s">
        <v>5298</v>
      </c>
      <c r="M1267" s="5">
        <v>89900</v>
      </c>
      <c r="N1267" s="5">
        <v>89900</v>
      </c>
      <c r="O1267" s="5">
        <v>89900</v>
      </c>
      <c r="P1267" s="5"/>
      <c r="Q1267" s="16">
        <v>0</v>
      </c>
      <c r="R1267" s="5"/>
      <c r="S1267" s="17">
        <v>42983</v>
      </c>
      <c r="T1267" s="17">
        <v>42983</v>
      </c>
      <c r="U1267" s="17">
        <v>43159</v>
      </c>
      <c r="V1267" s="17">
        <v>43159</v>
      </c>
      <c r="W1267" s="17">
        <v>42983</v>
      </c>
      <c r="X1267" s="17">
        <v>42983</v>
      </c>
      <c r="Y1267" t="s">
        <v>1178</v>
      </c>
      <c r="Z1267" t="s">
        <v>825</v>
      </c>
      <c r="AA1267" t="s">
        <v>1179</v>
      </c>
      <c r="AC1267" s="16">
        <v>3</v>
      </c>
      <c r="AD1267" t="s">
        <v>795</v>
      </c>
      <c r="AE1267" t="s">
        <v>961</v>
      </c>
      <c r="AF1267" t="s">
        <v>2658</v>
      </c>
      <c r="AG1267" t="s">
        <v>2659</v>
      </c>
      <c r="AJ1267" t="s">
        <v>963</v>
      </c>
      <c r="AK1267" t="s">
        <v>964</v>
      </c>
      <c r="AL1267" t="s">
        <v>1340</v>
      </c>
      <c r="AM1267" t="s">
        <v>531</v>
      </c>
      <c r="AP1267" t="s">
        <v>966</v>
      </c>
      <c r="AQ1267" t="s">
        <v>967</v>
      </c>
      <c r="AR1267" t="s">
        <v>968</v>
      </c>
      <c r="AS1267" t="s">
        <v>969</v>
      </c>
      <c r="AT1267" t="s">
        <v>970</v>
      </c>
      <c r="AU1267" t="s">
        <v>5299</v>
      </c>
    </row>
    <row r="1268" spans="2:47" ht="11" outlineLevel="1" x14ac:dyDescent="0.15">
      <c r="B1268" t="s">
        <v>5300</v>
      </c>
      <c r="C1268" t="s">
        <v>5301</v>
      </c>
      <c r="D1268" t="s">
        <v>4380</v>
      </c>
      <c r="E1268" t="s">
        <v>1599</v>
      </c>
      <c r="F1268" t="s">
        <v>807</v>
      </c>
      <c r="G1268" t="s">
        <v>984</v>
      </c>
      <c r="H1268" t="s">
        <v>985</v>
      </c>
      <c r="I1268" t="s">
        <v>957</v>
      </c>
      <c r="J1268" t="s">
        <v>4381</v>
      </c>
      <c r="K1268" t="s">
        <v>4382</v>
      </c>
      <c r="L1268" t="s">
        <v>4381</v>
      </c>
      <c r="M1268" s="5">
        <v>89797.62</v>
      </c>
      <c r="N1268" s="5">
        <v>89797.62</v>
      </c>
      <c r="O1268" s="5">
        <v>89797.62</v>
      </c>
      <c r="P1268" s="5"/>
      <c r="Q1268" s="16">
        <v>0</v>
      </c>
      <c r="R1268" s="5"/>
      <c r="S1268" s="17">
        <v>44601</v>
      </c>
      <c r="T1268" s="17">
        <v>44601</v>
      </c>
      <c r="U1268" s="17">
        <v>44687</v>
      </c>
      <c r="V1268" s="17">
        <v>44687</v>
      </c>
      <c r="W1268" s="17">
        <v>44601</v>
      </c>
      <c r="X1268" s="17">
        <v>44601</v>
      </c>
      <c r="Y1268" t="s">
        <v>959</v>
      </c>
      <c r="Z1268" t="s">
        <v>796</v>
      </c>
      <c r="AA1268" t="s">
        <v>1023</v>
      </c>
      <c r="AB1268" t="s">
        <v>1024</v>
      </c>
      <c r="AC1268" s="16">
        <v>2</v>
      </c>
      <c r="AD1268" t="s">
        <v>795</v>
      </c>
      <c r="AE1268" t="s">
        <v>961</v>
      </c>
      <c r="AF1268" t="s">
        <v>757</v>
      </c>
      <c r="AG1268" t="s">
        <v>1801</v>
      </c>
      <c r="AJ1268" t="s">
        <v>963</v>
      </c>
      <c r="AK1268" t="s">
        <v>964</v>
      </c>
      <c r="AL1268" t="s">
        <v>965</v>
      </c>
      <c r="AM1268" t="s">
        <v>531</v>
      </c>
      <c r="AP1268" t="s">
        <v>966</v>
      </c>
      <c r="AQ1268" t="s">
        <v>967</v>
      </c>
      <c r="AR1268" t="s">
        <v>968</v>
      </c>
      <c r="AS1268" t="s">
        <v>969</v>
      </c>
      <c r="AT1268" t="s">
        <v>970</v>
      </c>
      <c r="AU1268" t="s">
        <v>5302</v>
      </c>
    </row>
    <row r="1269" spans="2:47" ht="11" outlineLevel="1" x14ac:dyDescent="0.15">
      <c r="B1269" t="s">
        <v>5303</v>
      </c>
      <c r="C1269" t="s">
        <v>5304</v>
      </c>
      <c r="G1269" t="s">
        <v>1140</v>
      </c>
      <c r="H1269" t="s">
        <v>1141</v>
      </c>
      <c r="I1269" t="s">
        <v>957</v>
      </c>
      <c r="J1269" t="s">
        <v>5305</v>
      </c>
      <c r="K1269" t="s">
        <v>5306</v>
      </c>
      <c r="L1269" t="s">
        <v>5305</v>
      </c>
      <c r="M1269" s="5">
        <v>89672.83</v>
      </c>
      <c r="N1269" s="5">
        <v>89672.83</v>
      </c>
      <c r="O1269" s="5">
        <v>89672.83</v>
      </c>
      <c r="P1269" s="5"/>
      <c r="Q1269" s="16">
        <v>0</v>
      </c>
      <c r="R1269" s="5"/>
      <c r="S1269" s="17">
        <v>45533</v>
      </c>
      <c r="T1269" s="17">
        <v>45534</v>
      </c>
      <c r="U1269" s="17">
        <v>45625</v>
      </c>
      <c r="V1269" s="17">
        <v>45625</v>
      </c>
      <c r="W1269" s="17">
        <v>45533</v>
      </c>
      <c r="X1269" s="17">
        <v>45533</v>
      </c>
      <c r="Y1269" t="s">
        <v>1178</v>
      </c>
      <c r="Z1269" t="s">
        <v>825</v>
      </c>
      <c r="AA1269" t="s">
        <v>1179</v>
      </c>
      <c r="AC1269" s="16">
        <v>6</v>
      </c>
      <c r="AD1269" t="s">
        <v>803</v>
      </c>
      <c r="AE1269" t="s">
        <v>974</v>
      </c>
      <c r="AF1269" t="s">
        <v>743</v>
      </c>
      <c r="AG1269" t="s">
        <v>1075</v>
      </c>
      <c r="AJ1269" t="s">
        <v>963</v>
      </c>
      <c r="AK1269" t="s">
        <v>1180</v>
      </c>
      <c r="AL1269" t="s">
        <v>1340</v>
      </c>
      <c r="AM1269" t="s">
        <v>531</v>
      </c>
      <c r="AP1269" t="s">
        <v>966</v>
      </c>
      <c r="AQ1269" t="s">
        <v>967</v>
      </c>
      <c r="AR1269" t="s">
        <v>968</v>
      </c>
      <c r="AS1269" t="s">
        <v>969</v>
      </c>
      <c r="AT1269" t="s">
        <v>970</v>
      </c>
      <c r="AU1269" t="s">
        <v>5307</v>
      </c>
    </row>
    <row r="1270" spans="2:47" ht="11" outlineLevel="1" x14ac:dyDescent="0.15">
      <c r="B1270" t="s">
        <v>5308</v>
      </c>
      <c r="C1270" t="s">
        <v>5309</v>
      </c>
      <c r="G1270" t="s">
        <v>1140</v>
      </c>
      <c r="H1270" t="s">
        <v>1141</v>
      </c>
      <c r="I1270" t="s">
        <v>957</v>
      </c>
      <c r="J1270" t="s">
        <v>3993</v>
      </c>
      <c r="K1270" t="s">
        <v>3994</v>
      </c>
      <c r="L1270" t="s">
        <v>3993</v>
      </c>
      <c r="M1270" s="5">
        <v>89540</v>
      </c>
      <c r="N1270" s="5">
        <v>89540</v>
      </c>
      <c r="O1270" s="5">
        <v>89540</v>
      </c>
      <c r="P1270" s="5"/>
      <c r="Q1270" s="16">
        <v>0</v>
      </c>
      <c r="R1270" s="5"/>
      <c r="S1270" s="17">
        <v>44819</v>
      </c>
      <c r="T1270" s="17">
        <v>44819</v>
      </c>
      <c r="U1270" s="17">
        <v>45016</v>
      </c>
      <c r="V1270" s="17">
        <v>45016</v>
      </c>
      <c r="W1270" s="17">
        <v>44819</v>
      </c>
      <c r="X1270" s="17">
        <v>44819</v>
      </c>
      <c r="Y1270" t="s">
        <v>1178</v>
      </c>
      <c r="Z1270" t="s">
        <v>825</v>
      </c>
      <c r="AA1270" t="s">
        <v>1179</v>
      </c>
      <c r="AC1270" s="16">
        <v>3</v>
      </c>
      <c r="AD1270" t="s">
        <v>803</v>
      </c>
      <c r="AE1270" t="s">
        <v>974</v>
      </c>
      <c r="AF1270" t="s">
        <v>737</v>
      </c>
      <c r="AG1270" t="s">
        <v>975</v>
      </c>
      <c r="AJ1270" t="s">
        <v>963</v>
      </c>
      <c r="AK1270" t="s">
        <v>979</v>
      </c>
      <c r="AL1270" t="s">
        <v>1340</v>
      </c>
      <c r="AM1270" t="s">
        <v>531</v>
      </c>
      <c r="AP1270" t="s">
        <v>966</v>
      </c>
      <c r="AQ1270" t="s">
        <v>967</v>
      </c>
      <c r="AR1270" t="s">
        <v>968</v>
      </c>
      <c r="AS1270" t="s">
        <v>969</v>
      </c>
      <c r="AT1270" t="s">
        <v>970</v>
      </c>
      <c r="AU1270" t="s">
        <v>5310</v>
      </c>
    </row>
    <row r="1271" spans="2:47" ht="11" outlineLevel="1" x14ac:dyDescent="0.15">
      <c r="B1271" t="s">
        <v>5311</v>
      </c>
      <c r="C1271" t="s">
        <v>1519</v>
      </c>
      <c r="D1271" t="s">
        <v>5312</v>
      </c>
      <c r="E1271" t="s">
        <v>983</v>
      </c>
      <c r="F1271" t="s">
        <v>807</v>
      </c>
      <c r="G1271" t="s">
        <v>984</v>
      </c>
      <c r="H1271" t="s">
        <v>985</v>
      </c>
      <c r="I1271" t="s">
        <v>957</v>
      </c>
      <c r="J1271" t="s">
        <v>5313</v>
      </c>
      <c r="K1271" t="s">
        <v>5314</v>
      </c>
      <c r="L1271" t="s">
        <v>5315</v>
      </c>
      <c r="M1271" s="5">
        <v>89504.4</v>
      </c>
      <c r="N1271" s="5">
        <v>89504.4</v>
      </c>
      <c r="O1271" s="5">
        <v>89504.4</v>
      </c>
      <c r="P1271" s="5"/>
      <c r="Q1271" s="16">
        <v>0</v>
      </c>
      <c r="R1271" s="5"/>
      <c r="S1271" s="17">
        <v>42410</v>
      </c>
      <c r="T1271" s="17">
        <v>42410</v>
      </c>
      <c r="U1271" s="17">
        <v>42430</v>
      </c>
      <c r="V1271" s="17">
        <v>42430</v>
      </c>
      <c r="W1271" s="17">
        <v>42410</v>
      </c>
      <c r="X1271" s="17">
        <v>42548</v>
      </c>
      <c r="Y1271" t="s">
        <v>955</v>
      </c>
      <c r="Z1271" t="s">
        <v>818</v>
      </c>
      <c r="AA1271" t="s">
        <v>1023</v>
      </c>
      <c r="AB1271" t="s">
        <v>1024</v>
      </c>
      <c r="AC1271" s="16">
        <v>2</v>
      </c>
      <c r="AD1271" t="s">
        <v>795</v>
      </c>
      <c r="AE1271" t="s">
        <v>961</v>
      </c>
      <c r="AF1271" t="s">
        <v>743</v>
      </c>
      <c r="AG1271" t="s">
        <v>1075</v>
      </c>
      <c r="AJ1271" t="s">
        <v>963</v>
      </c>
      <c r="AK1271" t="s">
        <v>1076</v>
      </c>
      <c r="AL1271" t="s">
        <v>1340</v>
      </c>
      <c r="AM1271" t="s">
        <v>456</v>
      </c>
      <c r="AP1271" t="s">
        <v>966</v>
      </c>
      <c r="AQ1271" t="s">
        <v>967</v>
      </c>
      <c r="AR1271" t="s">
        <v>968</v>
      </c>
      <c r="AS1271" t="s">
        <v>969</v>
      </c>
      <c r="AT1271" t="s">
        <v>970</v>
      </c>
      <c r="AU1271" t="s">
        <v>5316</v>
      </c>
    </row>
    <row r="1272" spans="2:47" ht="11" outlineLevel="1" x14ac:dyDescent="0.15">
      <c r="B1272" t="s">
        <v>5317</v>
      </c>
      <c r="C1272" t="s">
        <v>5318</v>
      </c>
      <c r="D1272" t="s">
        <v>377</v>
      </c>
      <c r="E1272" t="s">
        <v>1599</v>
      </c>
      <c r="F1272" t="s">
        <v>807</v>
      </c>
      <c r="G1272" t="s">
        <v>984</v>
      </c>
      <c r="H1272" t="s">
        <v>985</v>
      </c>
      <c r="I1272" t="s">
        <v>957</v>
      </c>
      <c r="J1272" t="s">
        <v>628</v>
      </c>
      <c r="K1272" t="s">
        <v>2769</v>
      </c>
      <c r="L1272" t="s">
        <v>628</v>
      </c>
      <c r="M1272" s="5">
        <v>89140</v>
      </c>
      <c r="N1272" s="5">
        <v>89140</v>
      </c>
      <c r="O1272" s="5">
        <v>89140</v>
      </c>
      <c r="P1272" s="5"/>
      <c r="Q1272" s="16">
        <v>0</v>
      </c>
      <c r="R1272" s="5"/>
      <c r="S1272" s="17">
        <v>42598</v>
      </c>
      <c r="T1272" s="17">
        <v>42598</v>
      </c>
      <c r="U1272" s="17">
        <v>42752</v>
      </c>
      <c r="V1272" s="17">
        <v>42752</v>
      </c>
      <c r="W1272" s="17">
        <v>42598</v>
      </c>
      <c r="X1272" s="17">
        <v>42600</v>
      </c>
      <c r="Y1272" t="s">
        <v>959</v>
      </c>
      <c r="Z1272" t="s">
        <v>796</v>
      </c>
      <c r="AA1272" t="s">
        <v>1023</v>
      </c>
      <c r="AB1272" t="s">
        <v>3099</v>
      </c>
      <c r="AC1272" s="16">
        <v>1</v>
      </c>
      <c r="AD1272" t="s">
        <v>803</v>
      </c>
      <c r="AE1272" t="s">
        <v>974</v>
      </c>
      <c r="AF1272" t="s">
        <v>757</v>
      </c>
      <c r="AG1272" t="s">
        <v>1801</v>
      </c>
      <c r="AJ1272" t="s">
        <v>963</v>
      </c>
      <c r="AK1272" t="s">
        <v>1082</v>
      </c>
      <c r="AL1272" t="s">
        <v>965</v>
      </c>
      <c r="AM1272" t="s">
        <v>645</v>
      </c>
      <c r="AP1272" t="s">
        <v>966</v>
      </c>
      <c r="AQ1272" t="s">
        <v>967</v>
      </c>
      <c r="AR1272" t="s">
        <v>968</v>
      </c>
      <c r="AS1272" t="s">
        <v>969</v>
      </c>
      <c r="AT1272" t="s">
        <v>970</v>
      </c>
      <c r="AU1272" t="s">
        <v>5319</v>
      </c>
    </row>
    <row r="1273" spans="2:47" ht="11" outlineLevel="1" x14ac:dyDescent="0.15">
      <c r="B1273" t="s">
        <v>5320</v>
      </c>
      <c r="C1273" t="s">
        <v>5321</v>
      </c>
      <c r="G1273" t="s">
        <v>1140</v>
      </c>
      <c r="H1273" t="s">
        <v>1141</v>
      </c>
      <c r="I1273" t="s">
        <v>957</v>
      </c>
      <c r="J1273" t="s">
        <v>4179</v>
      </c>
      <c r="K1273" t="s">
        <v>4180</v>
      </c>
      <c r="L1273" t="s">
        <v>4179</v>
      </c>
      <c r="M1273" s="5">
        <v>89000</v>
      </c>
      <c r="N1273" s="5">
        <v>89000</v>
      </c>
      <c r="O1273" s="5">
        <v>89000</v>
      </c>
      <c r="P1273" s="5"/>
      <c r="Q1273" s="16">
        <v>0</v>
      </c>
      <c r="R1273" s="5"/>
      <c r="S1273" s="17">
        <v>42628</v>
      </c>
      <c r="T1273" s="17">
        <v>42628</v>
      </c>
      <c r="U1273" s="17">
        <v>42808</v>
      </c>
      <c r="V1273" s="17">
        <v>42808</v>
      </c>
      <c r="W1273" s="17">
        <v>42628</v>
      </c>
      <c r="X1273" s="17">
        <v>42871</v>
      </c>
      <c r="Y1273" t="s">
        <v>1178</v>
      </c>
      <c r="Z1273" t="s">
        <v>825</v>
      </c>
      <c r="AA1273" t="s">
        <v>1179</v>
      </c>
      <c r="AC1273" s="16">
        <v>5</v>
      </c>
      <c r="AD1273" t="s">
        <v>4619</v>
      </c>
      <c r="AE1273" t="s">
        <v>4620</v>
      </c>
      <c r="AF1273" t="s">
        <v>750</v>
      </c>
      <c r="AG1273" t="s">
        <v>1515</v>
      </c>
      <c r="AJ1273" t="s">
        <v>963</v>
      </c>
      <c r="AK1273" t="s">
        <v>1516</v>
      </c>
      <c r="AL1273" t="s">
        <v>1340</v>
      </c>
      <c r="AM1273" t="s">
        <v>531</v>
      </c>
      <c r="AP1273" t="s">
        <v>966</v>
      </c>
      <c r="AQ1273" t="s">
        <v>967</v>
      </c>
      <c r="AR1273" t="s">
        <v>968</v>
      </c>
      <c r="AS1273" t="s">
        <v>969</v>
      </c>
      <c r="AT1273" t="s">
        <v>970</v>
      </c>
      <c r="AU1273" t="s">
        <v>5322</v>
      </c>
    </row>
    <row r="1274" spans="2:47" ht="11" outlineLevel="1" x14ac:dyDescent="0.15">
      <c r="B1274" t="s">
        <v>5323</v>
      </c>
      <c r="C1274" t="s">
        <v>5324</v>
      </c>
      <c r="G1274" t="s">
        <v>955</v>
      </c>
      <c r="H1274" t="s">
        <v>956</v>
      </c>
      <c r="I1274" t="s">
        <v>957</v>
      </c>
      <c r="J1274" t="s">
        <v>660</v>
      </c>
      <c r="K1274" t="s">
        <v>1702</v>
      </c>
      <c r="L1274" t="s">
        <v>660</v>
      </c>
      <c r="M1274" s="5">
        <v>88780</v>
      </c>
      <c r="N1274" s="5">
        <v>88780</v>
      </c>
      <c r="O1274" s="5">
        <v>88780</v>
      </c>
      <c r="P1274" s="5"/>
      <c r="Q1274" s="16">
        <v>0</v>
      </c>
      <c r="R1274" s="5"/>
      <c r="S1274" s="17">
        <v>45714</v>
      </c>
      <c r="T1274" s="17">
        <v>45716</v>
      </c>
      <c r="U1274" s="17">
        <v>45723</v>
      </c>
      <c r="V1274" s="17">
        <v>45723</v>
      </c>
      <c r="W1274" s="17">
        <v>45714</v>
      </c>
      <c r="X1274" s="17">
        <v>45714</v>
      </c>
      <c r="Y1274" t="s">
        <v>984</v>
      </c>
      <c r="Z1274" t="s">
        <v>804</v>
      </c>
      <c r="AA1274" t="s">
        <v>1000</v>
      </c>
      <c r="AC1274" s="16">
        <v>1</v>
      </c>
      <c r="AD1274" t="s">
        <v>795</v>
      </c>
      <c r="AE1274" t="s">
        <v>961</v>
      </c>
      <c r="AF1274" t="s">
        <v>747</v>
      </c>
      <c r="AG1274" t="s">
        <v>1304</v>
      </c>
      <c r="AH1274" t="s">
        <v>1058</v>
      </c>
      <c r="AI1274" t="s">
        <v>1059</v>
      </c>
      <c r="AJ1274" t="s">
        <v>978</v>
      </c>
      <c r="AK1274" t="s">
        <v>964</v>
      </c>
      <c r="AL1274" t="s">
        <v>965</v>
      </c>
      <c r="AM1274" t="s">
        <v>531</v>
      </c>
      <c r="AP1274" t="s">
        <v>966</v>
      </c>
      <c r="AQ1274" t="s">
        <v>967</v>
      </c>
      <c r="AR1274" t="s">
        <v>968</v>
      </c>
      <c r="AS1274" t="s">
        <v>969</v>
      </c>
      <c r="AT1274" t="s">
        <v>970</v>
      </c>
      <c r="AU1274" t="s">
        <v>5325</v>
      </c>
    </row>
    <row r="1275" spans="2:47" ht="11" outlineLevel="1" x14ac:dyDescent="0.15">
      <c r="B1275" t="s">
        <v>5326</v>
      </c>
      <c r="C1275" t="s">
        <v>5327</v>
      </c>
      <c r="G1275" t="s">
        <v>1140</v>
      </c>
      <c r="H1275" t="s">
        <v>1141</v>
      </c>
      <c r="I1275" t="s">
        <v>957</v>
      </c>
      <c r="J1275" t="s">
        <v>5328</v>
      </c>
      <c r="K1275" t="s">
        <v>5329</v>
      </c>
      <c r="L1275" t="s">
        <v>5328</v>
      </c>
      <c r="M1275" s="5">
        <v>88740</v>
      </c>
      <c r="N1275" s="5">
        <v>88740</v>
      </c>
      <c r="O1275" s="5">
        <v>88740</v>
      </c>
      <c r="P1275" s="5"/>
      <c r="Q1275" s="16">
        <v>0</v>
      </c>
      <c r="R1275" s="5"/>
      <c r="S1275" s="17">
        <v>42836</v>
      </c>
      <c r="T1275" s="17">
        <v>42836</v>
      </c>
      <c r="U1275" s="17">
        <v>42877</v>
      </c>
      <c r="V1275" s="17">
        <v>42877</v>
      </c>
      <c r="W1275" s="17">
        <v>42836</v>
      </c>
      <c r="X1275" s="17">
        <v>42836</v>
      </c>
      <c r="Y1275" t="s">
        <v>1178</v>
      </c>
      <c r="Z1275" t="s">
        <v>825</v>
      </c>
      <c r="AA1275" t="s">
        <v>1179</v>
      </c>
      <c r="AC1275" s="16">
        <v>4</v>
      </c>
      <c r="AD1275" t="s">
        <v>803</v>
      </c>
      <c r="AE1275" t="s">
        <v>974</v>
      </c>
      <c r="AF1275" t="s">
        <v>743</v>
      </c>
      <c r="AG1275" t="s">
        <v>1075</v>
      </c>
      <c r="AJ1275" t="s">
        <v>963</v>
      </c>
      <c r="AK1275" t="s">
        <v>1180</v>
      </c>
      <c r="AL1275" t="s">
        <v>1340</v>
      </c>
      <c r="AM1275" t="s">
        <v>531</v>
      </c>
      <c r="AP1275" t="s">
        <v>966</v>
      </c>
      <c r="AQ1275" t="s">
        <v>967</v>
      </c>
      <c r="AR1275" t="s">
        <v>968</v>
      </c>
      <c r="AS1275" t="s">
        <v>969</v>
      </c>
      <c r="AT1275" t="s">
        <v>970</v>
      </c>
      <c r="AU1275" t="s">
        <v>5330</v>
      </c>
    </row>
    <row r="1276" spans="2:47" ht="11" outlineLevel="1" x14ac:dyDescent="0.15">
      <c r="B1276" t="s">
        <v>5331</v>
      </c>
      <c r="C1276" t="s">
        <v>5332</v>
      </c>
      <c r="G1276" t="s">
        <v>1140</v>
      </c>
      <c r="H1276" t="s">
        <v>1141</v>
      </c>
      <c r="I1276" t="s">
        <v>957</v>
      </c>
      <c r="J1276" t="s">
        <v>5333</v>
      </c>
      <c r="K1276" t="s">
        <v>5334</v>
      </c>
      <c r="L1276" t="s">
        <v>5333</v>
      </c>
      <c r="M1276" s="5">
        <v>88499.86</v>
      </c>
      <c r="N1276" s="5">
        <v>88499.86</v>
      </c>
      <c r="O1276" s="5">
        <v>88499.86</v>
      </c>
      <c r="P1276" s="5"/>
      <c r="Q1276" s="16">
        <v>0</v>
      </c>
      <c r="R1276" s="5"/>
      <c r="S1276" s="17">
        <v>44447</v>
      </c>
      <c r="T1276" s="17">
        <v>44447</v>
      </c>
      <c r="U1276" s="17">
        <v>44560</v>
      </c>
      <c r="V1276" s="17">
        <v>44560</v>
      </c>
      <c r="W1276" s="17">
        <v>44447</v>
      </c>
      <c r="X1276" s="17">
        <v>44447</v>
      </c>
      <c r="Y1276" t="s">
        <v>1178</v>
      </c>
      <c r="Z1276" t="s">
        <v>825</v>
      </c>
      <c r="AA1276" t="s">
        <v>1179</v>
      </c>
      <c r="AC1276" s="16">
        <v>3</v>
      </c>
      <c r="AD1276" t="s">
        <v>4923</v>
      </c>
      <c r="AE1276" t="s">
        <v>4924</v>
      </c>
      <c r="AF1276" t="s">
        <v>750</v>
      </c>
      <c r="AG1276" t="s">
        <v>1515</v>
      </c>
      <c r="AH1276" t="s">
        <v>1058</v>
      </c>
      <c r="AI1276" t="s">
        <v>1059</v>
      </c>
      <c r="AJ1276" t="s">
        <v>978</v>
      </c>
      <c r="AK1276" t="s">
        <v>1516</v>
      </c>
      <c r="AL1276" t="s">
        <v>1340</v>
      </c>
      <c r="AM1276" t="s">
        <v>531</v>
      </c>
      <c r="AP1276" t="s">
        <v>966</v>
      </c>
      <c r="AQ1276" t="s">
        <v>967</v>
      </c>
      <c r="AR1276" t="s">
        <v>968</v>
      </c>
      <c r="AS1276" t="s">
        <v>969</v>
      </c>
      <c r="AT1276" t="s">
        <v>970</v>
      </c>
      <c r="AU1276" t="s">
        <v>5335</v>
      </c>
    </row>
    <row r="1277" spans="2:47" ht="11" outlineLevel="1" x14ac:dyDescent="0.15">
      <c r="B1277" t="s">
        <v>5336</v>
      </c>
      <c r="C1277" t="s">
        <v>5337</v>
      </c>
      <c r="G1277" t="s">
        <v>1140</v>
      </c>
      <c r="H1277" t="s">
        <v>1141</v>
      </c>
      <c r="I1277" t="s">
        <v>957</v>
      </c>
      <c r="J1277" t="s">
        <v>5338</v>
      </c>
      <c r="K1277" t="s">
        <v>5339</v>
      </c>
      <c r="L1277" t="s">
        <v>5338</v>
      </c>
      <c r="M1277" s="5">
        <v>88494.55</v>
      </c>
      <c r="N1277" s="5">
        <v>88494.55</v>
      </c>
      <c r="O1277" s="5">
        <v>88494.55</v>
      </c>
      <c r="P1277" s="5"/>
      <c r="Q1277" s="16">
        <v>0</v>
      </c>
      <c r="R1277" s="5"/>
      <c r="S1277" s="17">
        <v>44825</v>
      </c>
      <c r="T1277" s="17">
        <v>44825</v>
      </c>
      <c r="U1277" s="17">
        <v>45008</v>
      </c>
      <c r="V1277" s="17">
        <v>45008</v>
      </c>
      <c r="W1277" s="17">
        <v>44825</v>
      </c>
      <c r="X1277" s="17">
        <v>44825</v>
      </c>
      <c r="Y1277" t="s">
        <v>1178</v>
      </c>
      <c r="Z1277" t="s">
        <v>825</v>
      </c>
      <c r="AA1277" t="s">
        <v>1179</v>
      </c>
      <c r="AC1277" s="16">
        <v>1</v>
      </c>
      <c r="AD1277" t="s">
        <v>887</v>
      </c>
      <c r="AE1277" t="s">
        <v>2030</v>
      </c>
      <c r="AF1277" t="s">
        <v>737</v>
      </c>
      <c r="AG1277" t="s">
        <v>975</v>
      </c>
      <c r="AH1277" t="s">
        <v>5340</v>
      </c>
      <c r="AI1277" t="s">
        <v>5341</v>
      </c>
      <c r="AJ1277" t="s">
        <v>978</v>
      </c>
      <c r="AK1277" t="s">
        <v>3258</v>
      </c>
      <c r="AL1277" t="s">
        <v>1340</v>
      </c>
      <c r="AM1277" t="s">
        <v>456</v>
      </c>
      <c r="AP1277" t="s">
        <v>966</v>
      </c>
      <c r="AQ1277" t="s">
        <v>967</v>
      </c>
      <c r="AR1277" t="s">
        <v>968</v>
      </c>
      <c r="AS1277" t="s">
        <v>969</v>
      </c>
      <c r="AT1277" t="s">
        <v>970</v>
      </c>
      <c r="AU1277" t="s">
        <v>5342</v>
      </c>
    </row>
    <row r="1278" spans="2:47" ht="11" outlineLevel="1" x14ac:dyDescent="0.15">
      <c r="B1278" t="s">
        <v>5343</v>
      </c>
      <c r="C1278" t="s">
        <v>5344</v>
      </c>
      <c r="D1278" t="s">
        <v>4380</v>
      </c>
      <c r="E1278" t="s">
        <v>1599</v>
      </c>
      <c r="F1278" t="s">
        <v>807</v>
      </c>
      <c r="G1278" t="s">
        <v>984</v>
      </c>
      <c r="H1278" t="s">
        <v>985</v>
      </c>
      <c r="I1278" t="s">
        <v>957</v>
      </c>
      <c r="J1278" t="s">
        <v>4381</v>
      </c>
      <c r="K1278" t="s">
        <v>4382</v>
      </c>
      <c r="L1278" t="s">
        <v>4381</v>
      </c>
      <c r="M1278" s="5">
        <v>88002.66</v>
      </c>
      <c r="N1278" s="5">
        <v>88002.66</v>
      </c>
      <c r="O1278" s="5">
        <v>88002.66</v>
      </c>
      <c r="P1278" s="5"/>
      <c r="Q1278" s="16">
        <v>0</v>
      </c>
      <c r="R1278" s="5"/>
      <c r="S1278" s="17">
        <v>44601</v>
      </c>
      <c r="T1278" s="17">
        <v>44601</v>
      </c>
      <c r="U1278" s="17">
        <v>44687</v>
      </c>
      <c r="V1278" s="17">
        <v>44687</v>
      </c>
      <c r="W1278" s="17">
        <v>44601</v>
      </c>
      <c r="X1278" s="17">
        <v>44601</v>
      </c>
      <c r="Y1278" t="s">
        <v>959</v>
      </c>
      <c r="Z1278" t="s">
        <v>796</v>
      </c>
      <c r="AA1278" t="s">
        <v>1023</v>
      </c>
      <c r="AB1278" t="s">
        <v>1024</v>
      </c>
      <c r="AC1278" s="16">
        <v>2</v>
      </c>
      <c r="AD1278" t="s">
        <v>795</v>
      </c>
      <c r="AE1278" t="s">
        <v>961</v>
      </c>
      <c r="AF1278" t="s">
        <v>757</v>
      </c>
      <c r="AG1278" t="s">
        <v>1801</v>
      </c>
      <c r="AJ1278" t="s">
        <v>963</v>
      </c>
      <c r="AK1278" t="s">
        <v>964</v>
      </c>
      <c r="AL1278" t="s">
        <v>965</v>
      </c>
      <c r="AM1278" t="s">
        <v>531</v>
      </c>
      <c r="AP1278" t="s">
        <v>966</v>
      </c>
      <c r="AQ1278" t="s">
        <v>967</v>
      </c>
      <c r="AR1278" t="s">
        <v>968</v>
      </c>
      <c r="AS1278" t="s">
        <v>969</v>
      </c>
      <c r="AT1278" t="s">
        <v>970</v>
      </c>
      <c r="AU1278" t="s">
        <v>5345</v>
      </c>
    </row>
    <row r="1279" spans="2:47" ht="11" outlineLevel="1" x14ac:dyDescent="0.15">
      <c r="B1279" t="s">
        <v>5346</v>
      </c>
      <c r="C1279" t="s">
        <v>5347</v>
      </c>
      <c r="G1279" t="s">
        <v>1140</v>
      </c>
      <c r="H1279" t="s">
        <v>1141</v>
      </c>
      <c r="I1279" t="s">
        <v>957</v>
      </c>
      <c r="J1279" t="s">
        <v>5348</v>
      </c>
      <c r="K1279" t="s">
        <v>5349</v>
      </c>
      <c r="L1279" t="s">
        <v>5348</v>
      </c>
      <c r="M1279" s="5">
        <v>87951.75</v>
      </c>
      <c r="N1279" s="5">
        <v>87951.75</v>
      </c>
      <c r="O1279" s="5">
        <v>87951.75</v>
      </c>
      <c r="P1279" s="5"/>
      <c r="Q1279" s="16">
        <v>0</v>
      </c>
      <c r="R1279" s="5"/>
      <c r="S1279" s="17">
        <v>43207</v>
      </c>
      <c r="T1279" s="17">
        <v>43207</v>
      </c>
      <c r="U1279" s="17">
        <v>43280</v>
      </c>
      <c r="V1279" s="17">
        <v>43280</v>
      </c>
      <c r="W1279" s="17">
        <v>43207</v>
      </c>
      <c r="X1279" s="17">
        <v>43251</v>
      </c>
      <c r="Y1279" t="s">
        <v>1543</v>
      </c>
      <c r="Z1279" t="s">
        <v>826</v>
      </c>
      <c r="AA1279" t="s">
        <v>1179</v>
      </c>
      <c r="AC1279" s="16">
        <v>1</v>
      </c>
      <c r="AD1279" t="s">
        <v>5350</v>
      </c>
      <c r="AE1279" t="s">
        <v>5351</v>
      </c>
      <c r="AF1279" t="s">
        <v>750</v>
      </c>
      <c r="AG1279" t="s">
        <v>1515</v>
      </c>
      <c r="AJ1279" t="s">
        <v>963</v>
      </c>
      <c r="AK1279" t="s">
        <v>1516</v>
      </c>
      <c r="AL1279" t="s">
        <v>1340</v>
      </c>
      <c r="AM1279" t="s">
        <v>531</v>
      </c>
      <c r="AP1279" t="s">
        <v>966</v>
      </c>
      <c r="AQ1279" t="s">
        <v>967</v>
      </c>
      <c r="AR1279" t="s">
        <v>968</v>
      </c>
      <c r="AS1279" t="s">
        <v>969</v>
      </c>
      <c r="AT1279" t="s">
        <v>970</v>
      </c>
      <c r="AU1279" t="s">
        <v>5352</v>
      </c>
    </row>
    <row r="1280" spans="2:47" ht="11" outlineLevel="1" x14ac:dyDescent="0.15">
      <c r="B1280" t="s">
        <v>5353</v>
      </c>
      <c r="C1280" t="s">
        <v>5354</v>
      </c>
      <c r="D1280" t="s">
        <v>163</v>
      </c>
      <c r="E1280" t="s">
        <v>983</v>
      </c>
      <c r="F1280" t="s">
        <v>798</v>
      </c>
      <c r="G1280" t="s">
        <v>984</v>
      </c>
      <c r="H1280" t="s">
        <v>985</v>
      </c>
      <c r="I1280" t="s">
        <v>957</v>
      </c>
      <c r="J1280" t="s">
        <v>600</v>
      </c>
      <c r="K1280" t="s">
        <v>973</v>
      </c>
      <c r="L1280" t="s">
        <v>600</v>
      </c>
      <c r="M1280" s="5">
        <v>87951.72</v>
      </c>
      <c r="N1280" s="5">
        <v>87951.72</v>
      </c>
      <c r="O1280" s="5">
        <v>87951.72</v>
      </c>
      <c r="P1280" s="5"/>
      <c r="Q1280" s="16">
        <v>0</v>
      </c>
      <c r="R1280" s="5"/>
      <c r="S1280" s="17">
        <v>44522</v>
      </c>
      <c r="T1280" s="17">
        <v>44522</v>
      </c>
      <c r="U1280" s="17">
        <v>44541</v>
      </c>
      <c r="V1280" s="17">
        <v>44541</v>
      </c>
      <c r="W1280" s="17">
        <v>44522</v>
      </c>
      <c r="X1280" s="17">
        <v>44522</v>
      </c>
      <c r="Y1280" t="s">
        <v>984</v>
      </c>
      <c r="Z1280" t="s">
        <v>804</v>
      </c>
      <c r="AA1280" t="s">
        <v>1000</v>
      </c>
      <c r="AC1280" s="16"/>
      <c r="AD1280" t="s">
        <v>803</v>
      </c>
      <c r="AE1280" t="s">
        <v>974</v>
      </c>
      <c r="AF1280" t="s">
        <v>737</v>
      </c>
      <c r="AG1280" t="s">
        <v>975</v>
      </c>
      <c r="AJ1280" t="s">
        <v>963</v>
      </c>
      <c r="AK1280" t="s">
        <v>979</v>
      </c>
      <c r="AL1280" t="s">
        <v>965</v>
      </c>
      <c r="AM1280" t="s">
        <v>456</v>
      </c>
      <c r="AP1280" t="s">
        <v>966</v>
      </c>
      <c r="AQ1280" t="s">
        <v>967</v>
      </c>
      <c r="AR1280" t="s">
        <v>968</v>
      </c>
      <c r="AS1280" t="s">
        <v>969</v>
      </c>
      <c r="AT1280" t="s">
        <v>970</v>
      </c>
      <c r="AU1280" t="s">
        <v>5355</v>
      </c>
    </row>
    <row r="1281" spans="2:47" ht="11" outlineLevel="1" x14ac:dyDescent="0.15">
      <c r="B1281" t="s">
        <v>5356</v>
      </c>
      <c r="C1281" t="s">
        <v>5357</v>
      </c>
      <c r="G1281" t="s">
        <v>1140</v>
      </c>
      <c r="H1281" t="s">
        <v>1141</v>
      </c>
      <c r="I1281" t="s">
        <v>957</v>
      </c>
      <c r="J1281" t="s">
        <v>5358</v>
      </c>
      <c r="K1281" t="s">
        <v>5359</v>
      </c>
      <c r="L1281" t="s">
        <v>5358</v>
      </c>
      <c r="M1281" s="5">
        <v>87835.64</v>
      </c>
      <c r="N1281" s="5">
        <v>87835.64</v>
      </c>
      <c r="O1281" s="5">
        <v>87835.64</v>
      </c>
      <c r="P1281" s="5"/>
      <c r="Q1281" s="16">
        <v>0</v>
      </c>
      <c r="R1281" s="5"/>
      <c r="S1281" s="17">
        <v>46001</v>
      </c>
      <c r="T1281" s="17">
        <v>46000</v>
      </c>
      <c r="U1281" s="17">
        <v>46234</v>
      </c>
      <c r="V1281" s="17">
        <v>46234</v>
      </c>
      <c r="W1281" s="17">
        <v>46001</v>
      </c>
      <c r="X1281" s="17">
        <v>46099</v>
      </c>
      <c r="Y1281" t="s">
        <v>1178</v>
      </c>
      <c r="Z1281" t="s">
        <v>825</v>
      </c>
      <c r="AA1281" t="s">
        <v>1179</v>
      </c>
      <c r="AC1281" s="16">
        <v>6</v>
      </c>
      <c r="AD1281" t="s">
        <v>795</v>
      </c>
      <c r="AE1281" t="s">
        <v>961</v>
      </c>
      <c r="AF1281" t="s">
        <v>748</v>
      </c>
      <c r="AG1281" t="s">
        <v>1057</v>
      </c>
      <c r="AJ1281" t="s">
        <v>963</v>
      </c>
      <c r="AK1281" t="s">
        <v>964</v>
      </c>
      <c r="AL1281" t="s">
        <v>1340</v>
      </c>
      <c r="AM1281" t="s">
        <v>531</v>
      </c>
      <c r="AP1281" t="s">
        <v>966</v>
      </c>
      <c r="AQ1281" t="s">
        <v>967</v>
      </c>
      <c r="AR1281" t="s">
        <v>968</v>
      </c>
      <c r="AS1281" t="s">
        <v>969</v>
      </c>
      <c r="AT1281" t="s">
        <v>970</v>
      </c>
      <c r="AU1281" t="s">
        <v>5360</v>
      </c>
    </row>
    <row r="1282" spans="2:47" ht="11" outlineLevel="1" x14ac:dyDescent="0.15">
      <c r="B1282" t="s">
        <v>5361</v>
      </c>
      <c r="C1282" t="s">
        <v>5362</v>
      </c>
      <c r="G1282" t="s">
        <v>1140</v>
      </c>
      <c r="H1282" t="s">
        <v>1141</v>
      </c>
      <c r="I1282" t="s">
        <v>957</v>
      </c>
      <c r="J1282" t="s">
        <v>5363</v>
      </c>
      <c r="K1282" t="s">
        <v>5364</v>
      </c>
      <c r="L1282" t="s">
        <v>5363</v>
      </c>
      <c r="M1282" s="5">
        <v>87820</v>
      </c>
      <c r="N1282" s="5">
        <v>87820</v>
      </c>
      <c r="O1282" s="5">
        <v>87820</v>
      </c>
      <c r="P1282" s="5"/>
      <c r="Q1282" s="16">
        <v>0</v>
      </c>
      <c r="R1282" s="5"/>
      <c r="S1282" s="17">
        <v>42430</v>
      </c>
      <c r="T1282" s="17">
        <v>42430</v>
      </c>
      <c r="U1282" s="17">
        <v>42552</v>
      </c>
      <c r="V1282" s="17">
        <v>42552</v>
      </c>
      <c r="W1282" s="17">
        <v>42430</v>
      </c>
      <c r="X1282" s="17">
        <v>42537</v>
      </c>
      <c r="Y1282" t="s">
        <v>1178</v>
      </c>
      <c r="Z1282" t="s">
        <v>825</v>
      </c>
      <c r="AA1282" t="s">
        <v>1179</v>
      </c>
      <c r="AC1282" s="16">
        <v>5</v>
      </c>
      <c r="AD1282" t="s">
        <v>795</v>
      </c>
      <c r="AE1282" t="s">
        <v>961</v>
      </c>
      <c r="AF1282" t="s">
        <v>748</v>
      </c>
      <c r="AG1282" t="s">
        <v>1057</v>
      </c>
      <c r="AJ1282" t="s">
        <v>963</v>
      </c>
      <c r="AK1282" t="s">
        <v>964</v>
      </c>
      <c r="AL1282" t="s">
        <v>1340</v>
      </c>
      <c r="AM1282" t="s">
        <v>531</v>
      </c>
      <c r="AP1282" t="s">
        <v>966</v>
      </c>
      <c r="AQ1282" t="s">
        <v>967</v>
      </c>
      <c r="AR1282" t="s">
        <v>968</v>
      </c>
      <c r="AS1282" t="s">
        <v>969</v>
      </c>
      <c r="AT1282" t="s">
        <v>970</v>
      </c>
      <c r="AU1282" t="s">
        <v>5365</v>
      </c>
    </row>
    <row r="1283" spans="2:47" ht="11" outlineLevel="1" x14ac:dyDescent="0.15">
      <c r="B1283" t="s">
        <v>5366</v>
      </c>
      <c r="C1283" t="s">
        <v>5367</v>
      </c>
      <c r="G1283" t="s">
        <v>955</v>
      </c>
      <c r="H1283" t="s">
        <v>956</v>
      </c>
      <c r="I1283" t="s">
        <v>957</v>
      </c>
      <c r="J1283" t="s">
        <v>5368</v>
      </c>
      <c r="K1283" t="s">
        <v>5369</v>
      </c>
      <c r="L1283" t="s">
        <v>5370</v>
      </c>
      <c r="M1283" s="5">
        <v>87636.54</v>
      </c>
      <c r="N1283" s="5">
        <v>87636.54</v>
      </c>
      <c r="O1283" s="5">
        <v>87636.54</v>
      </c>
      <c r="P1283" s="5"/>
      <c r="Q1283" s="16">
        <v>0</v>
      </c>
      <c r="R1283" s="5"/>
      <c r="S1283" s="17">
        <v>41444</v>
      </c>
      <c r="T1283" s="17">
        <v>41444</v>
      </c>
      <c r="U1283" s="17">
        <v>42475</v>
      </c>
      <c r="V1283" s="17">
        <v>42475</v>
      </c>
      <c r="W1283" s="17">
        <v>41444</v>
      </c>
      <c r="X1283" s="17">
        <v>42523</v>
      </c>
      <c r="Y1283" t="s">
        <v>1178</v>
      </c>
      <c r="Z1283" t="s">
        <v>825</v>
      </c>
      <c r="AA1283" t="s">
        <v>1179</v>
      </c>
      <c r="AC1283" s="16">
        <v>2</v>
      </c>
      <c r="AD1283" t="s">
        <v>5371</v>
      </c>
      <c r="AE1283" t="s">
        <v>5372</v>
      </c>
      <c r="AF1283" t="s">
        <v>743</v>
      </c>
      <c r="AG1283" t="s">
        <v>1075</v>
      </c>
      <c r="AJ1283" t="s">
        <v>963</v>
      </c>
      <c r="AK1283" t="s">
        <v>1376</v>
      </c>
      <c r="AL1283" t="s">
        <v>1340</v>
      </c>
      <c r="AM1283" t="s">
        <v>531</v>
      </c>
      <c r="AP1283" t="s">
        <v>966</v>
      </c>
      <c r="AQ1283" t="s">
        <v>967</v>
      </c>
      <c r="AR1283" t="s">
        <v>968</v>
      </c>
      <c r="AS1283" t="s">
        <v>969</v>
      </c>
      <c r="AT1283" t="s">
        <v>970</v>
      </c>
      <c r="AU1283" t="s">
        <v>5373</v>
      </c>
    </row>
    <row r="1284" spans="2:47" ht="11" outlineLevel="1" x14ac:dyDescent="0.15">
      <c r="B1284" t="s">
        <v>5374</v>
      </c>
      <c r="C1284" t="s">
        <v>5375</v>
      </c>
      <c r="D1284" t="s">
        <v>379</v>
      </c>
      <c r="E1284" t="s">
        <v>983</v>
      </c>
      <c r="F1284" t="s">
        <v>807</v>
      </c>
      <c r="G1284" t="s">
        <v>984</v>
      </c>
      <c r="H1284" t="s">
        <v>985</v>
      </c>
      <c r="I1284" t="s">
        <v>957</v>
      </c>
      <c r="J1284" t="s">
        <v>713</v>
      </c>
      <c r="K1284" t="s">
        <v>3086</v>
      </c>
      <c r="L1284" t="s">
        <v>713</v>
      </c>
      <c r="M1284" s="5">
        <v>87607.24</v>
      </c>
      <c r="N1284" s="5">
        <v>87607.24</v>
      </c>
      <c r="O1284" s="5">
        <v>87607.24</v>
      </c>
      <c r="P1284" s="5"/>
      <c r="Q1284" s="16">
        <v>0</v>
      </c>
      <c r="R1284" s="5"/>
      <c r="S1284" s="17">
        <v>45905</v>
      </c>
      <c r="T1284" s="17">
        <v>45905</v>
      </c>
      <c r="U1284" s="17">
        <v>45930</v>
      </c>
      <c r="V1284" s="17">
        <v>45930</v>
      </c>
      <c r="W1284" s="17">
        <v>45905</v>
      </c>
      <c r="X1284" s="17">
        <v>45905</v>
      </c>
      <c r="Y1284" t="s">
        <v>955</v>
      </c>
      <c r="Z1284" t="s">
        <v>818</v>
      </c>
      <c r="AA1284" t="s">
        <v>1023</v>
      </c>
      <c r="AB1284" t="s">
        <v>1289</v>
      </c>
      <c r="AC1284" s="16">
        <v>3</v>
      </c>
      <c r="AD1284" t="s">
        <v>795</v>
      </c>
      <c r="AE1284" t="s">
        <v>961</v>
      </c>
      <c r="AF1284" t="s">
        <v>740</v>
      </c>
      <c r="AG1284" t="s">
        <v>1036</v>
      </c>
      <c r="AJ1284" t="s">
        <v>963</v>
      </c>
      <c r="AK1284" t="s">
        <v>964</v>
      </c>
      <c r="AL1284" t="s">
        <v>965</v>
      </c>
      <c r="AM1284" t="s">
        <v>531</v>
      </c>
      <c r="AP1284" t="s">
        <v>966</v>
      </c>
      <c r="AQ1284" t="s">
        <v>967</v>
      </c>
      <c r="AR1284" t="s">
        <v>968</v>
      </c>
      <c r="AS1284" t="s">
        <v>969</v>
      </c>
      <c r="AT1284" t="s">
        <v>970</v>
      </c>
      <c r="AU1284" t="s">
        <v>5376</v>
      </c>
    </row>
    <row r="1285" spans="2:47" ht="11" outlineLevel="1" x14ac:dyDescent="0.15">
      <c r="B1285" t="s">
        <v>5377</v>
      </c>
      <c r="C1285" t="s">
        <v>5378</v>
      </c>
      <c r="D1285" t="s">
        <v>4870</v>
      </c>
      <c r="E1285" t="s">
        <v>854</v>
      </c>
      <c r="F1285" t="s">
        <v>807</v>
      </c>
      <c r="G1285" t="s">
        <v>959</v>
      </c>
      <c r="H1285" t="s">
        <v>1903</v>
      </c>
      <c r="I1285" t="s">
        <v>957</v>
      </c>
      <c r="J1285" t="s">
        <v>3091</v>
      </c>
      <c r="K1285" t="s">
        <v>3092</v>
      </c>
      <c r="L1285" t="s">
        <v>3091</v>
      </c>
      <c r="M1285" s="5">
        <v>87500</v>
      </c>
      <c r="N1285" s="5">
        <v>87500</v>
      </c>
      <c r="O1285" s="5">
        <v>87500</v>
      </c>
      <c r="P1285" s="5"/>
      <c r="Q1285" s="16">
        <v>0</v>
      </c>
      <c r="R1285" s="5"/>
      <c r="S1285" s="17">
        <v>43180</v>
      </c>
      <c r="T1285" s="17">
        <v>43181</v>
      </c>
      <c r="U1285" s="17">
        <v>43304</v>
      </c>
      <c r="V1285" s="17">
        <v>43304</v>
      </c>
      <c r="W1285" s="17">
        <v>43180</v>
      </c>
      <c r="X1285" s="17">
        <v>43180</v>
      </c>
      <c r="Y1285" t="s">
        <v>1178</v>
      </c>
      <c r="Z1285" t="s">
        <v>825</v>
      </c>
      <c r="AA1285" t="s">
        <v>1179</v>
      </c>
      <c r="AC1285" s="16">
        <v>1</v>
      </c>
      <c r="AD1285" t="s">
        <v>795</v>
      </c>
      <c r="AE1285" t="s">
        <v>961</v>
      </c>
      <c r="AF1285" t="s">
        <v>740</v>
      </c>
      <c r="AG1285" t="s">
        <v>1036</v>
      </c>
      <c r="AJ1285" t="s">
        <v>963</v>
      </c>
      <c r="AK1285" t="s">
        <v>964</v>
      </c>
      <c r="AL1285" t="s">
        <v>965</v>
      </c>
      <c r="AM1285" t="s">
        <v>531</v>
      </c>
      <c r="AP1285" t="s">
        <v>966</v>
      </c>
      <c r="AQ1285" t="s">
        <v>967</v>
      </c>
      <c r="AR1285" t="s">
        <v>968</v>
      </c>
      <c r="AS1285" t="s">
        <v>969</v>
      </c>
      <c r="AT1285" t="s">
        <v>970</v>
      </c>
      <c r="AU1285" t="s">
        <v>5379</v>
      </c>
    </row>
    <row r="1286" spans="2:47" ht="11" outlineLevel="1" x14ac:dyDescent="0.15">
      <c r="B1286" t="s">
        <v>5380</v>
      </c>
      <c r="C1286" t="s">
        <v>5381</v>
      </c>
      <c r="D1286" t="s">
        <v>5382</v>
      </c>
      <c r="E1286" t="s">
        <v>1599</v>
      </c>
      <c r="F1286" t="s">
        <v>807</v>
      </c>
      <c r="G1286" t="s">
        <v>984</v>
      </c>
      <c r="H1286" t="s">
        <v>985</v>
      </c>
      <c r="I1286" t="s">
        <v>957</v>
      </c>
      <c r="J1286" t="s">
        <v>5383</v>
      </c>
      <c r="K1286" t="s">
        <v>5384</v>
      </c>
      <c r="L1286" t="s">
        <v>5383</v>
      </c>
      <c r="M1286" s="5">
        <v>87443</v>
      </c>
      <c r="N1286" s="5">
        <v>87443</v>
      </c>
      <c r="O1286" s="5">
        <v>87443</v>
      </c>
      <c r="P1286" s="5"/>
      <c r="Q1286" s="16">
        <v>0</v>
      </c>
      <c r="R1286" s="5"/>
      <c r="S1286" s="17">
        <v>43880</v>
      </c>
      <c r="T1286" s="17">
        <v>43880</v>
      </c>
      <c r="U1286" s="17">
        <v>43903</v>
      </c>
      <c r="V1286" s="17">
        <v>43903</v>
      </c>
      <c r="W1286" s="17">
        <v>43880</v>
      </c>
      <c r="X1286" s="17">
        <v>43880</v>
      </c>
      <c r="Y1286" t="s">
        <v>959</v>
      </c>
      <c r="Z1286" t="s">
        <v>796</v>
      </c>
      <c r="AA1286" t="s">
        <v>1023</v>
      </c>
      <c r="AB1286" t="s">
        <v>1289</v>
      </c>
      <c r="AC1286" s="16">
        <v>1</v>
      </c>
      <c r="AD1286" t="s">
        <v>803</v>
      </c>
      <c r="AE1286" t="s">
        <v>974</v>
      </c>
      <c r="AF1286" t="s">
        <v>5385</v>
      </c>
      <c r="AG1286" t="s">
        <v>5386</v>
      </c>
      <c r="AH1286" t="s">
        <v>1193</v>
      </c>
      <c r="AI1286" t="s">
        <v>1194</v>
      </c>
      <c r="AJ1286" t="s">
        <v>978</v>
      </c>
      <c r="AK1286" t="s">
        <v>1082</v>
      </c>
      <c r="AL1286" t="s">
        <v>1340</v>
      </c>
      <c r="AM1286" t="s">
        <v>645</v>
      </c>
      <c r="AP1286" t="s">
        <v>966</v>
      </c>
      <c r="AQ1286" t="s">
        <v>967</v>
      </c>
      <c r="AR1286" t="s">
        <v>968</v>
      </c>
      <c r="AS1286" t="s">
        <v>969</v>
      </c>
      <c r="AT1286" t="s">
        <v>970</v>
      </c>
      <c r="AU1286" t="s">
        <v>5387</v>
      </c>
    </row>
    <row r="1287" spans="2:47" ht="11" outlineLevel="1" x14ac:dyDescent="0.15">
      <c r="B1287" t="s">
        <v>5388</v>
      </c>
      <c r="C1287" t="s">
        <v>863</v>
      </c>
      <c r="G1287" t="s">
        <v>1140</v>
      </c>
      <c r="H1287" t="s">
        <v>1141</v>
      </c>
      <c r="I1287" t="s">
        <v>957</v>
      </c>
      <c r="J1287" t="s">
        <v>676</v>
      </c>
      <c r="K1287" t="s">
        <v>1579</v>
      </c>
      <c r="L1287" t="s">
        <v>676</v>
      </c>
      <c r="M1287" s="5">
        <v>87247.32</v>
      </c>
      <c r="N1287" s="5">
        <v>87247.32</v>
      </c>
      <c r="O1287" s="5">
        <v>87247.32</v>
      </c>
      <c r="P1287" s="5"/>
      <c r="Q1287" s="16">
        <v>0</v>
      </c>
      <c r="R1287" s="5"/>
      <c r="S1287" s="17">
        <v>44580</v>
      </c>
      <c r="T1287" s="17">
        <v>44579</v>
      </c>
      <c r="U1287" s="17">
        <v>44638</v>
      </c>
      <c r="V1287" s="17">
        <v>44638</v>
      </c>
      <c r="W1287" s="17">
        <v>44580</v>
      </c>
      <c r="X1287" s="17">
        <v>44636</v>
      </c>
      <c r="Y1287" t="s">
        <v>1178</v>
      </c>
      <c r="Z1287" t="s">
        <v>825</v>
      </c>
      <c r="AA1287" t="s">
        <v>1179</v>
      </c>
      <c r="AC1287" s="16">
        <v>1</v>
      </c>
      <c r="AD1287" t="s">
        <v>795</v>
      </c>
      <c r="AE1287" t="s">
        <v>961</v>
      </c>
      <c r="AF1287" t="s">
        <v>755</v>
      </c>
      <c r="AG1287" t="s">
        <v>1049</v>
      </c>
      <c r="AH1287" t="s">
        <v>1058</v>
      </c>
      <c r="AI1287" t="s">
        <v>1059</v>
      </c>
      <c r="AJ1287" t="s">
        <v>978</v>
      </c>
      <c r="AK1287" t="s">
        <v>964</v>
      </c>
      <c r="AL1287" t="s">
        <v>965</v>
      </c>
      <c r="AM1287" t="s">
        <v>531</v>
      </c>
      <c r="AP1287" t="s">
        <v>966</v>
      </c>
      <c r="AQ1287" t="s">
        <v>967</v>
      </c>
      <c r="AR1287" t="s">
        <v>968</v>
      </c>
      <c r="AS1287" t="s">
        <v>969</v>
      </c>
      <c r="AT1287" t="s">
        <v>970</v>
      </c>
      <c r="AU1287" t="s">
        <v>5389</v>
      </c>
    </row>
    <row r="1288" spans="2:47" ht="11" outlineLevel="1" x14ac:dyDescent="0.15">
      <c r="B1288" t="s">
        <v>5390</v>
      </c>
      <c r="C1288" t="s">
        <v>848</v>
      </c>
      <c r="G1288" t="s">
        <v>1140</v>
      </c>
      <c r="H1288" t="s">
        <v>1141</v>
      </c>
      <c r="I1288" t="s">
        <v>957</v>
      </c>
      <c r="J1288" t="s">
        <v>640</v>
      </c>
      <c r="K1288" t="s">
        <v>1044</v>
      </c>
      <c r="L1288" t="s">
        <v>1045</v>
      </c>
      <c r="M1288" s="5">
        <v>87200</v>
      </c>
      <c r="N1288" s="5">
        <v>87200</v>
      </c>
      <c r="O1288" s="5">
        <v>87200</v>
      </c>
      <c r="P1288" s="5"/>
      <c r="Q1288" s="16">
        <v>0</v>
      </c>
      <c r="R1288" s="5"/>
      <c r="S1288" s="17">
        <v>44384</v>
      </c>
      <c r="T1288" s="17">
        <v>44384</v>
      </c>
      <c r="U1288" s="17">
        <v>44408</v>
      </c>
      <c r="V1288" s="17">
        <v>44408</v>
      </c>
      <c r="W1288" s="17">
        <v>44384</v>
      </c>
      <c r="X1288" s="17">
        <v>44398</v>
      </c>
      <c r="Y1288" t="s">
        <v>1543</v>
      </c>
      <c r="Z1288" t="s">
        <v>826</v>
      </c>
      <c r="AA1288" t="s">
        <v>1179</v>
      </c>
      <c r="AC1288" s="16">
        <v>1</v>
      </c>
      <c r="AD1288" t="s">
        <v>795</v>
      </c>
      <c r="AE1288" t="s">
        <v>961</v>
      </c>
      <c r="AF1288" t="s">
        <v>740</v>
      </c>
      <c r="AG1288" t="s">
        <v>1036</v>
      </c>
      <c r="AH1288" t="s">
        <v>1058</v>
      </c>
      <c r="AI1288" t="s">
        <v>1059</v>
      </c>
      <c r="AJ1288" t="s">
        <v>978</v>
      </c>
      <c r="AK1288" t="s">
        <v>964</v>
      </c>
      <c r="AL1288" t="s">
        <v>965</v>
      </c>
      <c r="AM1288" t="s">
        <v>531</v>
      </c>
      <c r="AP1288" t="s">
        <v>966</v>
      </c>
      <c r="AQ1288" t="s">
        <v>967</v>
      </c>
      <c r="AR1288" t="s">
        <v>968</v>
      </c>
      <c r="AS1288" t="s">
        <v>969</v>
      </c>
      <c r="AT1288" t="s">
        <v>970</v>
      </c>
      <c r="AU1288" t="s">
        <v>5391</v>
      </c>
    </row>
    <row r="1289" spans="2:47" ht="11" outlineLevel="1" x14ac:dyDescent="0.15">
      <c r="B1289" t="s">
        <v>5392</v>
      </c>
      <c r="C1289" t="s">
        <v>5393</v>
      </c>
      <c r="D1289" t="s">
        <v>4380</v>
      </c>
      <c r="E1289" t="s">
        <v>1599</v>
      </c>
      <c r="F1289" t="s">
        <v>807</v>
      </c>
      <c r="G1289" t="s">
        <v>984</v>
      </c>
      <c r="H1289" t="s">
        <v>985</v>
      </c>
      <c r="I1289" t="s">
        <v>957</v>
      </c>
      <c r="J1289" t="s">
        <v>4381</v>
      </c>
      <c r="K1289" t="s">
        <v>4382</v>
      </c>
      <c r="L1289" t="s">
        <v>4381</v>
      </c>
      <c r="M1289" s="5">
        <v>87019.03</v>
      </c>
      <c r="N1289" s="5">
        <v>87019.03</v>
      </c>
      <c r="O1289" s="5">
        <v>87019.03</v>
      </c>
      <c r="P1289" s="5"/>
      <c r="Q1289" s="16">
        <v>0</v>
      </c>
      <c r="R1289" s="5"/>
      <c r="S1289" s="17">
        <v>44378</v>
      </c>
      <c r="T1289" s="17">
        <v>44370</v>
      </c>
      <c r="U1289" s="17">
        <v>44553</v>
      </c>
      <c r="V1289" s="17">
        <v>44553</v>
      </c>
      <c r="W1289" s="17">
        <v>44378</v>
      </c>
      <c r="X1289" s="17">
        <v>44378</v>
      </c>
      <c r="Y1289" t="s">
        <v>959</v>
      </c>
      <c r="Z1289" t="s">
        <v>796</v>
      </c>
      <c r="AA1289" t="s">
        <v>1023</v>
      </c>
      <c r="AB1289" t="s">
        <v>1289</v>
      </c>
      <c r="AC1289" s="16">
        <v>2</v>
      </c>
      <c r="AD1289" t="s">
        <v>795</v>
      </c>
      <c r="AE1289" t="s">
        <v>961</v>
      </c>
      <c r="AF1289" t="s">
        <v>737</v>
      </c>
      <c r="AG1289" t="s">
        <v>975</v>
      </c>
      <c r="AH1289" t="s">
        <v>1202</v>
      </c>
      <c r="AI1289" t="s">
        <v>1203</v>
      </c>
      <c r="AJ1289" t="s">
        <v>978</v>
      </c>
      <c r="AK1289" t="s">
        <v>1504</v>
      </c>
      <c r="AL1289" t="s">
        <v>965</v>
      </c>
      <c r="AM1289" t="s">
        <v>531</v>
      </c>
      <c r="AP1289" t="s">
        <v>966</v>
      </c>
      <c r="AQ1289" t="s">
        <v>967</v>
      </c>
      <c r="AR1289" t="s">
        <v>968</v>
      </c>
      <c r="AS1289" t="s">
        <v>969</v>
      </c>
      <c r="AT1289" t="s">
        <v>970</v>
      </c>
      <c r="AU1289" t="s">
        <v>5394</v>
      </c>
    </row>
    <row r="1290" spans="2:47" ht="11" outlineLevel="1" x14ac:dyDescent="0.15">
      <c r="B1290" t="s">
        <v>5395</v>
      </c>
      <c r="C1290" t="s">
        <v>5396</v>
      </c>
      <c r="D1290" t="s">
        <v>4579</v>
      </c>
      <c r="E1290" t="s">
        <v>1599</v>
      </c>
      <c r="F1290" t="s">
        <v>807</v>
      </c>
      <c r="G1290" t="s">
        <v>984</v>
      </c>
      <c r="H1290" t="s">
        <v>985</v>
      </c>
      <c r="I1290" t="s">
        <v>957</v>
      </c>
      <c r="J1290" t="s">
        <v>4467</v>
      </c>
      <c r="K1290" t="s">
        <v>4468</v>
      </c>
      <c r="L1290" t="s">
        <v>4467</v>
      </c>
      <c r="M1290" s="5">
        <v>86980</v>
      </c>
      <c r="N1290" s="5">
        <v>86980</v>
      </c>
      <c r="O1290" s="5">
        <v>86980</v>
      </c>
      <c r="P1290" s="5"/>
      <c r="Q1290" s="16">
        <v>0</v>
      </c>
      <c r="R1290" s="5"/>
      <c r="S1290" s="17">
        <v>43535</v>
      </c>
      <c r="T1290" s="17">
        <v>43535</v>
      </c>
      <c r="U1290" s="17">
        <v>43678</v>
      </c>
      <c r="V1290" s="17">
        <v>43678</v>
      </c>
      <c r="W1290" s="17">
        <v>43535</v>
      </c>
      <c r="X1290" s="17">
        <v>43535</v>
      </c>
      <c r="Y1290" t="s">
        <v>959</v>
      </c>
      <c r="Z1290" t="s">
        <v>796</v>
      </c>
      <c r="AA1290" t="s">
        <v>1023</v>
      </c>
      <c r="AB1290" t="s">
        <v>1024</v>
      </c>
      <c r="AC1290" s="16">
        <v>2</v>
      </c>
      <c r="AD1290" t="s">
        <v>803</v>
      </c>
      <c r="AE1290" t="s">
        <v>974</v>
      </c>
      <c r="AF1290" t="s">
        <v>743</v>
      </c>
      <c r="AG1290" t="s">
        <v>1075</v>
      </c>
      <c r="AJ1290" t="s">
        <v>963</v>
      </c>
      <c r="AK1290" t="s">
        <v>1180</v>
      </c>
      <c r="AL1290" t="s">
        <v>965</v>
      </c>
      <c r="AM1290" t="s">
        <v>531</v>
      </c>
      <c r="AP1290" t="s">
        <v>966</v>
      </c>
      <c r="AQ1290" t="s">
        <v>967</v>
      </c>
      <c r="AR1290" t="s">
        <v>968</v>
      </c>
      <c r="AS1290" t="s">
        <v>969</v>
      </c>
      <c r="AT1290" t="s">
        <v>970</v>
      </c>
      <c r="AU1290" t="s">
        <v>5397</v>
      </c>
    </row>
    <row r="1291" spans="2:47" ht="11" outlineLevel="1" x14ac:dyDescent="0.15">
      <c r="B1291" t="s">
        <v>5398</v>
      </c>
      <c r="C1291" t="s">
        <v>5399</v>
      </c>
      <c r="D1291" t="s">
        <v>3090</v>
      </c>
      <c r="E1291" t="s">
        <v>854</v>
      </c>
      <c r="F1291" t="s">
        <v>807</v>
      </c>
      <c r="G1291" t="s">
        <v>959</v>
      </c>
      <c r="H1291" t="s">
        <v>1903</v>
      </c>
      <c r="I1291" t="s">
        <v>957</v>
      </c>
      <c r="J1291" t="s">
        <v>3091</v>
      </c>
      <c r="K1291" t="s">
        <v>3092</v>
      </c>
      <c r="L1291" t="s">
        <v>3091</v>
      </c>
      <c r="M1291" s="5">
        <v>86781.4</v>
      </c>
      <c r="N1291" s="5">
        <v>86781.4</v>
      </c>
      <c r="O1291" s="5">
        <v>86781.4</v>
      </c>
      <c r="P1291" s="5"/>
      <c r="Q1291" s="16">
        <v>0</v>
      </c>
      <c r="R1291" s="5"/>
      <c r="S1291" s="17">
        <v>44760</v>
      </c>
      <c r="T1291" s="17">
        <v>44753</v>
      </c>
      <c r="U1291" s="17">
        <v>44935</v>
      </c>
      <c r="V1291" s="17">
        <v>44935</v>
      </c>
      <c r="W1291" s="17">
        <v>44760</v>
      </c>
      <c r="X1291" s="17">
        <v>44760</v>
      </c>
      <c r="Y1291" t="s">
        <v>1543</v>
      </c>
      <c r="Z1291" t="s">
        <v>826</v>
      </c>
      <c r="AA1291" t="s">
        <v>1179</v>
      </c>
      <c r="AC1291" s="16">
        <v>1</v>
      </c>
      <c r="AD1291" t="s">
        <v>795</v>
      </c>
      <c r="AE1291" t="s">
        <v>961</v>
      </c>
      <c r="AF1291" t="s">
        <v>748</v>
      </c>
      <c r="AG1291" t="s">
        <v>1057</v>
      </c>
      <c r="AH1291" t="s">
        <v>1058</v>
      </c>
      <c r="AI1291" t="s">
        <v>1059</v>
      </c>
      <c r="AJ1291" t="s">
        <v>978</v>
      </c>
      <c r="AK1291" t="s">
        <v>964</v>
      </c>
      <c r="AL1291" t="s">
        <v>965</v>
      </c>
      <c r="AM1291" t="s">
        <v>531</v>
      </c>
      <c r="AP1291" t="s">
        <v>966</v>
      </c>
      <c r="AQ1291" t="s">
        <v>967</v>
      </c>
      <c r="AR1291" t="s">
        <v>968</v>
      </c>
      <c r="AS1291" t="s">
        <v>969</v>
      </c>
      <c r="AT1291" t="s">
        <v>970</v>
      </c>
      <c r="AU1291" t="s">
        <v>5400</v>
      </c>
    </row>
    <row r="1292" spans="2:47" ht="11" outlineLevel="1" x14ac:dyDescent="0.15">
      <c r="B1292" t="s">
        <v>5401</v>
      </c>
      <c r="C1292" t="s">
        <v>5402</v>
      </c>
      <c r="D1292" t="s">
        <v>339</v>
      </c>
      <c r="E1292" t="s">
        <v>1599</v>
      </c>
      <c r="F1292" t="s">
        <v>807</v>
      </c>
      <c r="G1292" t="s">
        <v>984</v>
      </c>
      <c r="H1292" t="s">
        <v>985</v>
      </c>
      <c r="I1292" t="s">
        <v>957</v>
      </c>
      <c r="J1292" t="s">
        <v>624</v>
      </c>
      <c r="K1292" t="s">
        <v>2918</v>
      </c>
      <c r="L1292" t="s">
        <v>624</v>
      </c>
      <c r="M1292" s="5">
        <v>86759.8</v>
      </c>
      <c r="N1292" s="5">
        <v>86759.8</v>
      </c>
      <c r="O1292" s="5">
        <v>86759.8</v>
      </c>
      <c r="P1292" s="5"/>
      <c r="Q1292" s="16">
        <v>0</v>
      </c>
      <c r="R1292" s="5"/>
      <c r="S1292" s="17">
        <v>44053</v>
      </c>
      <c r="T1292" s="17">
        <v>44055</v>
      </c>
      <c r="U1292" s="17">
        <v>44095</v>
      </c>
      <c r="V1292" s="17">
        <v>44095</v>
      </c>
      <c r="W1292" s="17">
        <v>44053</v>
      </c>
      <c r="X1292" s="17">
        <v>44053</v>
      </c>
      <c r="Y1292" t="s">
        <v>959</v>
      </c>
      <c r="Z1292" t="s">
        <v>796</v>
      </c>
      <c r="AA1292" t="s">
        <v>1023</v>
      </c>
      <c r="AB1292" t="s">
        <v>1289</v>
      </c>
      <c r="AC1292" s="16">
        <v>2</v>
      </c>
      <c r="AD1292" t="s">
        <v>803</v>
      </c>
      <c r="AE1292" t="s">
        <v>974</v>
      </c>
      <c r="AF1292" t="s">
        <v>737</v>
      </c>
      <c r="AG1292" t="s">
        <v>975</v>
      </c>
      <c r="AH1292" t="s">
        <v>1058</v>
      </c>
      <c r="AI1292" t="s">
        <v>1059</v>
      </c>
      <c r="AJ1292" t="s">
        <v>978</v>
      </c>
      <c r="AK1292" t="s">
        <v>979</v>
      </c>
      <c r="AL1292" t="s">
        <v>965</v>
      </c>
      <c r="AM1292" t="s">
        <v>531</v>
      </c>
      <c r="AP1292" t="s">
        <v>966</v>
      </c>
      <c r="AQ1292" t="s">
        <v>967</v>
      </c>
      <c r="AR1292" t="s">
        <v>968</v>
      </c>
      <c r="AS1292" t="s">
        <v>969</v>
      </c>
      <c r="AT1292" t="s">
        <v>970</v>
      </c>
      <c r="AU1292" t="s">
        <v>5403</v>
      </c>
    </row>
    <row r="1293" spans="2:47" ht="11" outlineLevel="1" x14ac:dyDescent="0.15">
      <c r="B1293" t="s">
        <v>5404</v>
      </c>
      <c r="C1293" t="s">
        <v>5405</v>
      </c>
      <c r="D1293" t="s">
        <v>309</v>
      </c>
      <c r="E1293" t="s">
        <v>835</v>
      </c>
      <c r="F1293" t="s">
        <v>807</v>
      </c>
      <c r="G1293" t="s">
        <v>984</v>
      </c>
      <c r="H1293" t="s">
        <v>985</v>
      </c>
      <c r="I1293" t="s">
        <v>957</v>
      </c>
      <c r="J1293" t="s">
        <v>687</v>
      </c>
      <c r="K1293" t="s">
        <v>2727</v>
      </c>
      <c r="L1293" t="s">
        <v>687</v>
      </c>
      <c r="M1293" s="5">
        <v>85678</v>
      </c>
      <c r="N1293" s="5">
        <v>85678</v>
      </c>
      <c r="O1293" s="5">
        <v>85678</v>
      </c>
      <c r="P1293" s="5"/>
      <c r="Q1293" s="16">
        <v>0</v>
      </c>
      <c r="R1293" s="5"/>
      <c r="S1293" s="17">
        <v>45737</v>
      </c>
      <c r="T1293" s="17">
        <v>45740</v>
      </c>
      <c r="U1293" s="17">
        <v>45777</v>
      </c>
      <c r="V1293" s="17">
        <v>45777</v>
      </c>
      <c r="W1293" s="17">
        <v>45737</v>
      </c>
      <c r="X1293" s="17">
        <v>45986</v>
      </c>
      <c r="Y1293" t="s">
        <v>1178</v>
      </c>
      <c r="Z1293" t="s">
        <v>825</v>
      </c>
      <c r="AA1293" t="s">
        <v>1179</v>
      </c>
      <c r="AC1293" s="16">
        <v>1</v>
      </c>
      <c r="AD1293" t="s">
        <v>795</v>
      </c>
      <c r="AE1293" t="s">
        <v>961</v>
      </c>
      <c r="AF1293" t="s">
        <v>740</v>
      </c>
      <c r="AG1293" t="s">
        <v>1036</v>
      </c>
      <c r="AH1293" t="s">
        <v>1058</v>
      </c>
      <c r="AI1293" t="s">
        <v>1059</v>
      </c>
      <c r="AJ1293" t="s">
        <v>978</v>
      </c>
      <c r="AK1293" t="s">
        <v>964</v>
      </c>
      <c r="AL1293" t="s">
        <v>965</v>
      </c>
      <c r="AM1293" t="s">
        <v>531</v>
      </c>
      <c r="AP1293" t="s">
        <v>966</v>
      </c>
      <c r="AQ1293" t="s">
        <v>967</v>
      </c>
      <c r="AR1293" t="s">
        <v>968</v>
      </c>
      <c r="AS1293" t="s">
        <v>969</v>
      </c>
      <c r="AT1293" t="s">
        <v>970</v>
      </c>
      <c r="AU1293" t="s">
        <v>5406</v>
      </c>
    </row>
    <row r="1294" spans="2:47" ht="11" outlineLevel="1" x14ac:dyDescent="0.15">
      <c r="B1294" t="s">
        <v>5407</v>
      </c>
      <c r="C1294" t="s">
        <v>5408</v>
      </c>
      <c r="G1294" t="s">
        <v>1140</v>
      </c>
      <c r="H1294" t="s">
        <v>1141</v>
      </c>
      <c r="I1294" t="s">
        <v>957</v>
      </c>
      <c r="J1294" t="s">
        <v>5409</v>
      </c>
      <c r="K1294" t="s">
        <v>5410</v>
      </c>
      <c r="L1294" t="s">
        <v>5409</v>
      </c>
      <c r="M1294" s="5">
        <v>85648</v>
      </c>
      <c r="N1294" s="5">
        <v>85648</v>
      </c>
      <c r="O1294" s="5">
        <v>85648</v>
      </c>
      <c r="P1294" s="5"/>
      <c r="Q1294" s="16">
        <v>0</v>
      </c>
      <c r="R1294" s="5"/>
      <c r="S1294" s="17">
        <v>43350</v>
      </c>
      <c r="T1294" s="17">
        <v>43350</v>
      </c>
      <c r="U1294" s="17">
        <v>43440</v>
      </c>
      <c r="V1294" s="17">
        <v>43440</v>
      </c>
      <c r="W1294" s="17">
        <v>43350</v>
      </c>
      <c r="X1294" s="17">
        <v>43350</v>
      </c>
      <c r="Y1294" t="s">
        <v>1178</v>
      </c>
      <c r="Z1294" t="s">
        <v>825</v>
      </c>
      <c r="AA1294" t="s">
        <v>1179</v>
      </c>
      <c r="AC1294" s="16">
        <v>1</v>
      </c>
      <c r="AD1294" t="s">
        <v>803</v>
      </c>
      <c r="AE1294" t="s">
        <v>974</v>
      </c>
      <c r="AF1294" t="s">
        <v>737</v>
      </c>
      <c r="AG1294" t="s">
        <v>975</v>
      </c>
      <c r="AJ1294" t="s">
        <v>963</v>
      </c>
      <c r="AK1294" t="s">
        <v>979</v>
      </c>
      <c r="AL1294" t="s">
        <v>1340</v>
      </c>
      <c r="AM1294" t="s">
        <v>456</v>
      </c>
      <c r="AP1294" t="s">
        <v>966</v>
      </c>
      <c r="AQ1294" t="s">
        <v>967</v>
      </c>
      <c r="AR1294" t="s">
        <v>968</v>
      </c>
      <c r="AS1294" t="s">
        <v>969</v>
      </c>
      <c r="AT1294" t="s">
        <v>970</v>
      </c>
      <c r="AU1294" t="s">
        <v>5411</v>
      </c>
    </row>
    <row r="1295" spans="2:47" ht="11" outlineLevel="1" x14ac:dyDescent="0.15">
      <c r="B1295" t="s">
        <v>5412</v>
      </c>
      <c r="C1295" t="s">
        <v>5413</v>
      </c>
      <c r="D1295" t="s">
        <v>5414</v>
      </c>
      <c r="E1295" t="s">
        <v>1599</v>
      </c>
      <c r="F1295" t="s">
        <v>807</v>
      </c>
      <c r="G1295" t="s">
        <v>984</v>
      </c>
      <c r="H1295" t="s">
        <v>985</v>
      </c>
      <c r="I1295" t="s">
        <v>957</v>
      </c>
      <c r="J1295" t="s">
        <v>5415</v>
      </c>
      <c r="K1295" t="s">
        <v>5416</v>
      </c>
      <c r="L1295" t="s">
        <v>5415</v>
      </c>
      <c r="M1295" s="5">
        <v>85362</v>
      </c>
      <c r="N1295" s="5">
        <v>85362</v>
      </c>
      <c r="O1295" s="5">
        <v>85362</v>
      </c>
      <c r="P1295" s="5"/>
      <c r="Q1295" s="16">
        <v>0</v>
      </c>
      <c r="R1295" s="5"/>
      <c r="S1295" s="17">
        <v>42901</v>
      </c>
      <c r="T1295" s="17">
        <v>42901</v>
      </c>
      <c r="U1295" s="17">
        <v>43052</v>
      </c>
      <c r="V1295" s="17">
        <v>43052</v>
      </c>
      <c r="W1295" s="17">
        <v>42901</v>
      </c>
      <c r="X1295" s="17">
        <v>42901</v>
      </c>
      <c r="Y1295" t="s">
        <v>959</v>
      </c>
      <c r="Z1295" t="s">
        <v>796</v>
      </c>
      <c r="AA1295" t="s">
        <v>1023</v>
      </c>
      <c r="AB1295" t="s">
        <v>1024</v>
      </c>
      <c r="AC1295" s="16">
        <v>2</v>
      </c>
      <c r="AD1295" t="s">
        <v>803</v>
      </c>
      <c r="AE1295" t="s">
        <v>974</v>
      </c>
      <c r="AF1295" t="s">
        <v>738</v>
      </c>
      <c r="AG1295" t="s">
        <v>988</v>
      </c>
      <c r="AJ1295" t="s">
        <v>963</v>
      </c>
      <c r="AK1295" t="s">
        <v>1928</v>
      </c>
      <c r="AL1295" t="s">
        <v>1340</v>
      </c>
      <c r="AM1295" t="s">
        <v>531</v>
      </c>
      <c r="AP1295" t="s">
        <v>966</v>
      </c>
      <c r="AQ1295" t="s">
        <v>967</v>
      </c>
      <c r="AR1295" t="s">
        <v>968</v>
      </c>
      <c r="AS1295" t="s">
        <v>969</v>
      </c>
      <c r="AT1295" t="s">
        <v>970</v>
      </c>
      <c r="AU1295" t="s">
        <v>5417</v>
      </c>
    </row>
    <row r="1296" spans="2:47" ht="11" outlineLevel="1" x14ac:dyDescent="0.15">
      <c r="B1296" t="s">
        <v>5418</v>
      </c>
      <c r="C1296" t="s">
        <v>5419</v>
      </c>
      <c r="G1296" t="s">
        <v>1140</v>
      </c>
      <c r="H1296" t="s">
        <v>1141</v>
      </c>
      <c r="I1296" t="s">
        <v>957</v>
      </c>
      <c r="J1296" t="s">
        <v>5420</v>
      </c>
      <c r="K1296" t="s">
        <v>5421</v>
      </c>
      <c r="L1296" t="s">
        <v>5420</v>
      </c>
      <c r="M1296" s="5">
        <v>85300</v>
      </c>
      <c r="N1296" s="5">
        <v>85300</v>
      </c>
      <c r="O1296" s="5">
        <v>85300</v>
      </c>
      <c r="P1296" s="5"/>
      <c r="Q1296" s="16">
        <v>0</v>
      </c>
      <c r="R1296" s="5"/>
      <c r="S1296" s="17">
        <v>45561</v>
      </c>
      <c r="T1296" s="17">
        <v>45561</v>
      </c>
      <c r="U1296" s="17">
        <v>45807</v>
      </c>
      <c r="V1296" s="17">
        <v>45991</v>
      </c>
      <c r="W1296" s="17">
        <v>45561</v>
      </c>
      <c r="X1296" s="17">
        <v>45561</v>
      </c>
      <c r="Y1296" t="s">
        <v>1178</v>
      </c>
      <c r="Z1296" t="s">
        <v>825</v>
      </c>
      <c r="AA1296" t="s">
        <v>1179</v>
      </c>
      <c r="AC1296" s="16">
        <v>3</v>
      </c>
      <c r="AD1296" t="s">
        <v>795</v>
      </c>
      <c r="AE1296" t="s">
        <v>961</v>
      </c>
      <c r="AF1296" t="s">
        <v>757</v>
      </c>
      <c r="AG1296" t="s">
        <v>1801</v>
      </c>
      <c r="AJ1296" t="s">
        <v>963</v>
      </c>
      <c r="AK1296" t="s">
        <v>964</v>
      </c>
      <c r="AL1296" t="s">
        <v>1340</v>
      </c>
      <c r="AM1296" t="s">
        <v>531</v>
      </c>
      <c r="AP1296" t="s">
        <v>966</v>
      </c>
      <c r="AQ1296" t="s">
        <v>967</v>
      </c>
      <c r="AR1296" t="s">
        <v>968</v>
      </c>
      <c r="AS1296" t="s">
        <v>969</v>
      </c>
      <c r="AT1296" t="s">
        <v>970</v>
      </c>
      <c r="AU1296" t="s">
        <v>5422</v>
      </c>
    </row>
    <row r="1297" spans="2:47" ht="11" outlineLevel="1" x14ac:dyDescent="0.15">
      <c r="B1297" t="s">
        <v>5423</v>
      </c>
      <c r="C1297" t="s">
        <v>5424</v>
      </c>
      <c r="D1297" t="s">
        <v>4380</v>
      </c>
      <c r="E1297" t="s">
        <v>1599</v>
      </c>
      <c r="F1297" t="s">
        <v>807</v>
      </c>
      <c r="G1297" t="s">
        <v>984</v>
      </c>
      <c r="H1297" t="s">
        <v>985</v>
      </c>
      <c r="I1297" t="s">
        <v>957</v>
      </c>
      <c r="J1297" t="s">
        <v>4381</v>
      </c>
      <c r="K1297" t="s">
        <v>4382</v>
      </c>
      <c r="L1297" t="s">
        <v>4381</v>
      </c>
      <c r="M1297" s="5">
        <v>85284.82</v>
      </c>
      <c r="N1297" s="5">
        <v>85284.82</v>
      </c>
      <c r="O1297" s="5">
        <v>85284.82</v>
      </c>
      <c r="P1297" s="5"/>
      <c r="Q1297" s="16">
        <v>0</v>
      </c>
      <c r="R1297" s="5"/>
      <c r="S1297" s="17">
        <v>43290</v>
      </c>
      <c r="T1297" s="17">
        <v>43290</v>
      </c>
      <c r="U1297" s="17">
        <v>43395</v>
      </c>
      <c r="V1297" s="17">
        <v>43395</v>
      </c>
      <c r="W1297" s="17">
        <v>43290</v>
      </c>
      <c r="X1297" s="17">
        <v>43370</v>
      </c>
      <c r="Y1297" t="s">
        <v>959</v>
      </c>
      <c r="Z1297" t="s">
        <v>796</v>
      </c>
      <c r="AA1297" t="s">
        <v>1023</v>
      </c>
      <c r="AB1297" t="s">
        <v>1024</v>
      </c>
      <c r="AC1297" s="16">
        <v>2</v>
      </c>
      <c r="AD1297" t="s">
        <v>795</v>
      </c>
      <c r="AE1297" t="s">
        <v>961</v>
      </c>
      <c r="AF1297" t="s">
        <v>743</v>
      </c>
      <c r="AG1297" t="s">
        <v>1075</v>
      </c>
      <c r="AH1297" t="s">
        <v>1058</v>
      </c>
      <c r="AI1297" t="s">
        <v>1059</v>
      </c>
      <c r="AJ1297" t="s">
        <v>978</v>
      </c>
      <c r="AK1297" t="s">
        <v>1076</v>
      </c>
      <c r="AL1297" t="s">
        <v>965</v>
      </c>
      <c r="AM1297" t="s">
        <v>531</v>
      </c>
      <c r="AP1297" t="s">
        <v>966</v>
      </c>
      <c r="AQ1297" t="s">
        <v>967</v>
      </c>
      <c r="AR1297" t="s">
        <v>968</v>
      </c>
      <c r="AS1297" t="s">
        <v>969</v>
      </c>
      <c r="AT1297" t="s">
        <v>970</v>
      </c>
      <c r="AU1297" t="s">
        <v>5425</v>
      </c>
    </row>
    <row r="1298" spans="2:47" ht="11" outlineLevel="1" x14ac:dyDescent="0.15">
      <c r="B1298" t="s">
        <v>5426</v>
      </c>
      <c r="C1298" t="s">
        <v>5427</v>
      </c>
      <c r="G1298" t="s">
        <v>1140</v>
      </c>
      <c r="H1298" t="s">
        <v>1141</v>
      </c>
      <c r="I1298" t="s">
        <v>957</v>
      </c>
      <c r="J1298" t="s">
        <v>4467</v>
      </c>
      <c r="K1298" t="s">
        <v>4468</v>
      </c>
      <c r="L1298" t="s">
        <v>4467</v>
      </c>
      <c r="M1298" s="5">
        <v>84934.92</v>
      </c>
      <c r="N1298" s="5">
        <v>84934.92</v>
      </c>
      <c r="O1298" s="5">
        <v>84934.92</v>
      </c>
      <c r="P1298" s="5"/>
      <c r="Q1298" s="16">
        <v>0</v>
      </c>
      <c r="R1298" s="5"/>
      <c r="S1298" s="17">
        <v>45092</v>
      </c>
      <c r="T1298" s="17">
        <v>45092</v>
      </c>
      <c r="U1298" s="17">
        <v>45219</v>
      </c>
      <c r="V1298" s="17">
        <v>45219</v>
      </c>
      <c r="W1298" s="17">
        <v>45092</v>
      </c>
      <c r="X1298" s="17">
        <v>45211</v>
      </c>
      <c r="Y1298" t="s">
        <v>1178</v>
      </c>
      <c r="Z1298" t="s">
        <v>825</v>
      </c>
      <c r="AA1298" t="s">
        <v>1179</v>
      </c>
      <c r="AC1298" s="16">
        <v>4</v>
      </c>
      <c r="AD1298" t="s">
        <v>803</v>
      </c>
      <c r="AE1298" t="s">
        <v>974</v>
      </c>
      <c r="AF1298" t="s">
        <v>759</v>
      </c>
      <c r="AG1298" t="s">
        <v>1143</v>
      </c>
      <c r="AH1298" t="s">
        <v>1202</v>
      </c>
      <c r="AI1298" t="s">
        <v>1203</v>
      </c>
      <c r="AJ1298" t="s">
        <v>978</v>
      </c>
      <c r="AK1298" t="s">
        <v>1082</v>
      </c>
      <c r="AL1298" t="s">
        <v>965</v>
      </c>
      <c r="AM1298" t="s">
        <v>456</v>
      </c>
      <c r="AP1298" t="s">
        <v>966</v>
      </c>
      <c r="AQ1298" t="s">
        <v>967</v>
      </c>
      <c r="AR1298" t="s">
        <v>968</v>
      </c>
      <c r="AS1298" t="s">
        <v>969</v>
      </c>
      <c r="AT1298" t="s">
        <v>970</v>
      </c>
      <c r="AU1298" t="s">
        <v>5428</v>
      </c>
    </row>
    <row r="1299" spans="2:47" ht="11" outlineLevel="1" x14ac:dyDescent="0.15">
      <c r="B1299" t="s">
        <v>5429</v>
      </c>
      <c r="C1299" t="s">
        <v>5430</v>
      </c>
      <c r="G1299" t="s">
        <v>1140</v>
      </c>
      <c r="H1299" t="s">
        <v>1141</v>
      </c>
      <c r="I1299" t="s">
        <v>957</v>
      </c>
      <c r="J1299" t="s">
        <v>5431</v>
      </c>
      <c r="K1299" t="s">
        <v>5432</v>
      </c>
      <c r="L1299" t="s">
        <v>5431</v>
      </c>
      <c r="M1299" s="5">
        <v>84853.24</v>
      </c>
      <c r="N1299" s="5">
        <v>84853.24</v>
      </c>
      <c r="O1299" s="5">
        <v>84853.24</v>
      </c>
      <c r="P1299" s="5"/>
      <c r="Q1299" s="16">
        <v>0</v>
      </c>
      <c r="R1299" s="5"/>
      <c r="S1299" s="17">
        <v>43566</v>
      </c>
      <c r="T1299" s="17">
        <v>43566</v>
      </c>
      <c r="U1299" s="17">
        <v>43718</v>
      </c>
      <c r="V1299" s="17">
        <v>43718</v>
      </c>
      <c r="W1299" s="17">
        <v>43566</v>
      </c>
      <c r="X1299" s="17">
        <v>43566</v>
      </c>
      <c r="Y1299" t="s">
        <v>1178</v>
      </c>
      <c r="Z1299" t="s">
        <v>825</v>
      </c>
      <c r="AA1299" t="s">
        <v>1179</v>
      </c>
      <c r="AC1299" s="16">
        <v>2</v>
      </c>
      <c r="AD1299" t="s">
        <v>795</v>
      </c>
      <c r="AE1299" t="s">
        <v>961</v>
      </c>
      <c r="AF1299" t="s">
        <v>740</v>
      </c>
      <c r="AG1299" t="s">
        <v>1036</v>
      </c>
      <c r="AH1299" t="s">
        <v>1058</v>
      </c>
      <c r="AI1299" t="s">
        <v>1059</v>
      </c>
      <c r="AJ1299" t="s">
        <v>978</v>
      </c>
      <c r="AK1299" t="s">
        <v>964</v>
      </c>
      <c r="AL1299" t="s">
        <v>1340</v>
      </c>
      <c r="AM1299" t="s">
        <v>531</v>
      </c>
      <c r="AP1299" t="s">
        <v>966</v>
      </c>
      <c r="AQ1299" t="s">
        <v>967</v>
      </c>
      <c r="AR1299" t="s">
        <v>968</v>
      </c>
      <c r="AS1299" t="s">
        <v>969</v>
      </c>
      <c r="AT1299" t="s">
        <v>970</v>
      </c>
      <c r="AU1299" t="s">
        <v>5433</v>
      </c>
    </row>
    <row r="1300" spans="2:47" ht="11" outlineLevel="1" x14ac:dyDescent="0.15">
      <c r="B1300" t="s">
        <v>5434</v>
      </c>
      <c r="C1300" t="s">
        <v>5435</v>
      </c>
      <c r="G1300" t="s">
        <v>1140</v>
      </c>
      <c r="H1300" t="s">
        <v>1141</v>
      </c>
      <c r="I1300" t="s">
        <v>957</v>
      </c>
      <c r="J1300" t="s">
        <v>5436</v>
      </c>
      <c r="K1300" t="s">
        <v>5437</v>
      </c>
      <c r="L1300" t="s">
        <v>5436</v>
      </c>
      <c r="M1300" s="5">
        <v>84778.27</v>
      </c>
      <c r="N1300" s="5">
        <v>84778.27</v>
      </c>
      <c r="O1300" s="5">
        <v>84778.27</v>
      </c>
      <c r="P1300" s="5"/>
      <c r="Q1300" s="16">
        <v>0</v>
      </c>
      <c r="R1300" s="5"/>
      <c r="S1300" s="17">
        <v>42515</v>
      </c>
      <c r="T1300" s="17">
        <v>42515</v>
      </c>
      <c r="U1300" s="17">
        <v>42558</v>
      </c>
      <c r="V1300" s="17">
        <v>42558</v>
      </c>
      <c r="W1300" s="17">
        <v>42515</v>
      </c>
      <c r="X1300" s="17">
        <v>42515</v>
      </c>
      <c r="Y1300" t="s">
        <v>1178</v>
      </c>
      <c r="Z1300" t="s">
        <v>825</v>
      </c>
      <c r="AA1300" t="s">
        <v>1179</v>
      </c>
      <c r="AC1300" s="16">
        <v>8</v>
      </c>
      <c r="AD1300" t="s">
        <v>3488</v>
      </c>
      <c r="AE1300" t="s">
        <v>3489</v>
      </c>
      <c r="AF1300" t="s">
        <v>750</v>
      </c>
      <c r="AG1300" t="s">
        <v>1515</v>
      </c>
      <c r="AJ1300" t="s">
        <v>963</v>
      </c>
      <c r="AK1300" t="s">
        <v>1516</v>
      </c>
      <c r="AL1300" t="s">
        <v>1340</v>
      </c>
      <c r="AM1300" t="s">
        <v>645</v>
      </c>
      <c r="AP1300" t="s">
        <v>966</v>
      </c>
      <c r="AQ1300" t="s">
        <v>967</v>
      </c>
      <c r="AR1300" t="s">
        <v>968</v>
      </c>
      <c r="AS1300" t="s">
        <v>969</v>
      </c>
      <c r="AT1300" t="s">
        <v>970</v>
      </c>
      <c r="AU1300" t="s">
        <v>5438</v>
      </c>
    </row>
    <row r="1301" spans="2:47" ht="11" outlineLevel="1" x14ac:dyDescent="0.15">
      <c r="B1301" t="s">
        <v>5439</v>
      </c>
      <c r="C1301" t="s">
        <v>5440</v>
      </c>
      <c r="G1301" t="s">
        <v>1140</v>
      </c>
      <c r="H1301" t="s">
        <v>1141</v>
      </c>
      <c r="I1301" t="s">
        <v>957</v>
      </c>
      <c r="J1301" t="s">
        <v>5441</v>
      </c>
      <c r="K1301" t="s">
        <v>5442</v>
      </c>
      <c r="L1301" t="s">
        <v>5441</v>
      </c>
      <c r="M1301" s="5">
        <v>84307.62</v>
      </c>
      <c r="N1301" s="5">
        <v>84307.62</v>
      </c>
      <c r="O1301" s="5">
        <v>84307.62</v>
      </c>
      <c r="P1301" s="5"/>
      <c r="Q1301" s="16">
        <v>0</v>
      </c>
      <c r="R1301" s="5"/>
      <c r="S1301" s="17">
        <v>44354</v>
      </c>
      <c r="T1301" s="17">
        <v>44354</v>
      </c>
      <c r="U1301" s="17">
        <v>44406</v>
      </c>
      <c r="V1301" s="17">
        <v>44406</v>
      </c>
      <c r="W1301" s="17">
        <v>44354</v>
      </c>
      <c r="X1301" s="17">
        <v>44354</v>
      </c>
      <c r="Y1301" t="s">
        <v>1178</v>
      </c>
      <c r="Z1301" t="s">
        <v>825</v>
      </c>
      <c r="AA1301" t="s">
        <v>1179</v>
      </c>
      <c r="AC1301" s="16">
        <v>4</v>
      </c>
      <c r="AD1301" t="s">
        <v>803</v>
      </c>
      <c r="AE1301" t="s">
        <v>974</v>
      </c>
      <c r="AF1301" t="s">
        <v>5443</v>
      </c>
      <c r="AG1301" t="s">
        <v>5444</v>
      </c>
      <c r="AJ1301" t="s">
        <v>963</v>
      </c>
      <c r="AK1301" t="s">
        <v>1082</v>
      </c>
      <c r="AL1301" t="s">
        <v>1340</v>
      </c>
      <c r="AM1301" t="s">
        <v>531</v>
      </c>
      <c r="AP1301" t="s">
        <v>966</v>
      </c>
      <c r="AQ1301" t="s">
        <v>967</v>
      </c>
      <c r="AR1301" t="s">
        <v>968</v>
      </c>
      <c r="AS1301" t="s">
        <v>969</v>
      </c>
      <c r="AT1301" t="s">
        <v>970</v>
      </c>
      <c r="AU1301" t="s">
        <v>5445</v>
      </c>
    </row>
    <row r="1302" spans="2:47" ht="11" outlineLevel="1" x14ac:dyDescent="0.15">
      <c r="B1302" t="s">
        <v>5446</v>
      </c>
      <c r="C1302" t="s">
        <v>5447</v>
      </c>
      <c r="D1302" t="s">
        <v>4870</v>
      </c>
      <c r="E1302" t="s">
        <v>854</v>
      </c>
      <c r="F1302" t="s">
        <v>807</v>
      </c>
      <c r="G1302" t="s">
        <v>959</v>
      </c>
      <c r="H1302" t="s">
        <v>1903</v>
      </c>
      <c r="I1302" t="s">
        <v>957</v>
      </c>
      <c r="J1302" t="s">
        <v>3091</v>
      </c>
      <c r="K1302" t="s">
        <v>3092</v>
      </c>
      <c r="L1302" t="s">
        <v>3091</v>
      </c>
      <c r="M1302" s="5">
        <v>84229.71</v>
      </c>
      <c r="N1302" s="5">
        <v>84229.71</v>
      </c>
      <c r="O1302" s="5">
        <v>84229.71</v>
      </c>
      <c r="P1302" s="5">
        <v>83126.45</v>
      </c>
      <c r="Q1302" s="16">
        <v>0</v>
      </c>
      <c r="R1302" s="5"/>
      <c r="S1302" s="17">
        <v>43927</v>
      </c>
      <c r="T1302" s="17">
        <v>43927</v>
      </c>
      <c r="U1302" s="17">
        <v>44093</v>
      </c>
      <c r="V1302" s="17">
        <v>44093</v>
      </c>
      <c r="W1302" s="17">
        <v>43927</v>
      </c>
      <c r="X1302" s="17">
        <v>44726</v>
      </c>
      <c r="Y1302" t="s">
        <v>1178</v>
      </c>
      <c r="Z1302" t="s">
        <v>825</v>
      </c>
      <c r="AA1302" t="s">
        <v>1179</v>
      </c>
      <c r="AC1302" s="16">
        <v>1</v>
      </c>
      <c r="AD1302" t="s">
        <v>795</v>
      </c>
      <c r="AE1302" t="s">
        <v>961</v>
      </c>
      <c r="AF1302" t="s">
        <v>740</v>
      </c>
      <c r="AG1302" t="s">
        <v>1036</v>
      </c>
      <c r="AH1302" t="s">
        <v>1058</v>
      </c>
      <c r="AI1302" t="s">
        <v>1059</v>
      </c>
      <c r="AJ1302" t="s">
        <v>978</v>
      </c>
      <c r="AK1302" t="s">
        <v>964</v>
      </c>
      <c r="AL1302" t="s">
        <v>965</v>
      </c>
      <c r="AM1302" t="s">
        <v>531</v>
      </c>
      <c r="AP1302" t="s">
        <v>966</v>
      </c>
      <c r="AQ1302" t="s">
        <v>967</v>
      </c>
      <c r="AR1302" t="s">
        <v>968</v>
      </c>
      <c r="AS1302" t="s">
        <v>969</v>
      </c>
      <c r="AT1302" t="s">
        <v>970</v>
      </c>
      <c r="AU1302" t="s">
        <v>5448</v>
      </c>
    </row>
    <row r="1303" spans="2:47" ht="11" outlineLevel="1" x14ac:dyDescent="0.15">
      <c r="B1303" t="s">
        <v>5449</v>
      </c>
      <c r="C1303" t="s">
        <v>5450</v>
      </c>
      <c r="D1303" t="s">
        <v>309</v>
      </c>
      <c r="E1303" t="s">
        <v>835</v>
      </c>
      <c r="F1303" t="s">
        <v>807</v>
      </c>
      <c r="G1303" t="s">
        <v>984</v>
      </c>
      <c r="H1303" t="s">
        <v>985</v>
      </c>
      <c r="I1303" t="s">
        <v>957</v>
      </c>
      <c r="J1303" t="s">
        <v>687</v>
      </c>
      <c r="K1303" t="s">
        <v>2727</v>
      </c>
      <c r="L1303" t="s">
        <v>687</v>
      </c>
      <c r="M1303" s="5">
        <v>84074.240000000005</v>
      </c>
      <c r="N1303" s="5">
        <v>84074.240000000005</v>
      </c>
      <c r="O1303" s="5">
        <v>84074.240000000005</v>
      </c>
      <c r="P1303" s="5">
        <v>67926.240000000005</v>
      </c>
      <c r="Q1303" s="16">
        <v>0</v>
      </c>
      <c r="R1303" s="5"/>
      <c r="S1303" s="17">
        <v>44634</v>
      </c>
      <c r="T1303" s="17">
        <v>44634</v>
      </c>
      <c r="U1303" s="17">
        <v>44681</v>
      </c>
      <c r="V1303" s="17">
        <v>44681</v>
      </c>
      <c r="W1303" s="17">
        <v>44634</v>
      </c>
      <c r="X1303" s="17">
        <v>44634</v>
      </c>
      <c r="Y1303" t="s">
        <v>984</v>
      </c>
      <c r="Z1303" t="s">
        <v>804</v>
      </c>
      <c r="AA1303" t="s">
        <v>1000</v>
      </c>
      <c r="AC1303" s="16">
        <v>1</v>
      </c>
      <c r="AD1303" t="s">
        <v>795</v>
      </c>
      <c r="AE1303" t="s">
        <v>961</v>
      </c>
      <c r="AF1303" t="s">
        <v>740</v>
      </c>
      <c r="AG1303" t="s">
        <v>1036</v>
      </c>
      <c r="AH1303" t="s">
        <v>1058</v>
      </c>
      <c r="AI1303" t="s">
        <v>1059</v>
      </c>
      <c r="AJ1303" t="s">
        <v>978</v>
      </c>
      <c r="AK1303" t="s">
        <v>964</v>
      </c>
      <c r="AL1303" t="s">
        <v>965</v>
      </c>
      <c r="AM1303" t="s">
        <v>531</v>
      </c>
      <c r="AP1303" t="s">
        <v>966</v>
      </c>
      <c r="AQ1303" t="s">
        <v>967</v>
      </c>
      <c r="AR1303" t="s">
        <v>968</v>
      </c>
      <c r="AS1303" t="s">
        <v>969</v>
      </c>
      <c r="AT1303" t="s">
        <v>970</v>
      </c>
      <c r="AU1303" t="s">
        <v>5451</v>
      </c>
    </row>
    <row r="1304" spans="2:47" ht="11" outlineLevel="1" x14ac:dyDescent="0.15">
      <c r="B1304" t="s">
        <v>5452</v>
      </c>
      <c r="C1304" t="s">
        <v>5453</v>
      </c>
      <c r="G1304" t="s">
        <v>1140</v>
      </c>
      <c r="H1304" t="s">
        <v>1141</v>
      </c>
      <c r="I1304" t="s">
        <v>957</v>
      </c>
      <c r="J1304" t="s">
        <v>2441</v>
      </c>
      <c r="K1304" t="s">
        <v>2442</v>
      </c>
      <c r="L1304" t="s">
        <v>2441</v>
      </c>
      <c r="M1304" s="5">
        <v>83891.5</v>
      </c>
      <c r="N1304" s="5">
        <v>83891.5</v>
      </c>
      <c r="O1304" s="5">
        <v>83891.5</v>
      </c>
      <c r="P1304" s="5"/>
      <c r="Q1304" s="16">
        <v>0</v>
      </c>
      <c r="R1304" s="5"/>
      <c r="S1304" s="17">
        <v>45819</v>
      </c>
      <c r="T1304" s="17">
        <v>45819</v>
      </c>
      <c r="U1304" s="17">
        <v>45819</v>
      </c>
      <c r="V1304" s="17">
        <v>45819</v>
      </c>
      <c r="W1304" s="17">
        <v>45819</v>
      </c>
      <c r="X1304" s="17">
        <v>45819</v>
      </c>
      <c r="Y1304" t="s">
        <v>1543</v>
      </c>
      <c r="Z1304" t="s">
        <v>826</v>
      </c>
      <c r="AA1304" t="s">
        <v>1179</v>
      </c>
      <c r="AC1304" s="16">
        <v>1</v>
      </c>
      <c r="AD1304" t="s">
        <v>795</v>
      </c>
      <c r="AE1304" t="s">
        <v>961</v>
      </c>
      <c r="AF1304" t="s">
        <v>748</v>
      </c>
      <c r="AG1304" t="s">
        <v>1057</v>
      </c>
      <c r="AH1304" t="s">
        <v>1058</v>
      </c>
      <c r="AI1304" t="s">
        <v>1059</v>
      </c>
      <c r="AJ1304" t="s">
        <v>978</v>
      </c>
      <c r="AK1304" t="s">
        <v>964</v>
      </c>
      <c r="AL1304" t="s">
        <v>965</v>
      </c>
      <c r="AM1304" t="s">
        <v>531</v>
      </c>
      <c r="AP1304" t="s">
        <v>966</v>
      </c>
      <c r="AQ1304" t="s">
        <v>967</v>
      </c>
      <c r="AR1304" t="s">
        <v>968</v>
      </c>
      <c r="AS1304" t="s">
        <v>969</v>
      </c>
      <c r="AT1304" t="s">
        <v>970</v>
      </c>
      <c r="AU1304" t="s">
        <v>5454</v>
      </c>
    </row>
    <row r="1305" spans="2:47" ht="11" outlineLevel="1" x14ac:dyDescent="0.15">
      <c r="B1305" t="s">
        <v>5455</v>
      </c>
      <c r="C1305" t="s">
        <v>5456</v>
      </c>
      <c r="D1305" t="s">
        <v>4538</v>
      </c>
      <c r="E1305" t="s">
        <v>1599</v>
      </c>
      <c r="F1305" t="s">
        <v>807</v>
      </c>
      <c r="G1305" t="s">
        <v>984</v>
      </c>
      <c r="H1305" t="s">
        <v>985</v>
      </c>
      <c r="I1305" t="s">
        <v>957</v>
      </c>
      <c r="J1305" t="s">
        <v>4219</v>
      </c>
      <c r="K1305" t="s">
        <v>4220</v>
      </c>
      <c r="L1305" t="s">
        <v>4219</v>
      </c>
      <c r="M1305" s="5">
        <v>83000</v>
      </c>
      <c r="N1305" s="5">
        <v>83000</v>
      </c>
      <c r="O1305" s="5">
        <v>83000</v>
      </c>
      <c r="P1305" s="5"/>
      <c r="Q1305" s="16">
        <v>0</v>
      </c>
      <c r="R1305" s="5"/>
      <c r="S1305" s="17">
        <v>44335</v>
      </c>
      <c r="T1305" s="17">
        <v>44327</v>
      </c>
      <c r="U1305" s="17">
        <v>44377</v>
      </c>
      <c r="V1305" s="17">
        <v>44377</v>
      </c>
      <c r="W1305" s="17">
        <v>44335</v>
      </c>
      <c r="X1305" s="17">
        <v>44335</v>
      </c>
      <c r="Y1305" t="s">
        <v>959</v>
      </c>
      <c r="Z1305" t="s">
        <v>796</v>
      </c>
      <c r="AA1305" t="s">
        <v>1023</v>
      </c>
      <c r="AB1305" t="s">
        <v>1024</v>
      </c>
      <c r="AC1305" s="16">
        <v>1</v>
      </c>
      <c r="AD1305" t="s">
        <v>803</v>
      </c>
      <c r="AE1305" t="s">
        <v>974</v>
      </c>
      <c r="AF1305" t="s">
        <v>737</v>
      </c>
      <c r="AG1305" t="s">
        <v>975</v>
      </c>
      <c r="AH1305" t="s">
        <v>1058</v>
      </c>
      <c r="AI1305" t="s">
        <v>1059</v>
      </c>
      <c r="AJ1305" t="s">
        <v>978</v>
      </c>
      <c r="AK1305" t="s">
        <v>979</v>
      </c>
      <c r="AL1305" t="s">
        <v>965</v>
      </c>
      <c r="AM1305" t="s">
        <v>531</v>
      </c>
      <c r="AP1305" t="s">
        <v>966</v>
      </c>
      <c r="AQ1305" t="s">
        <v>967</v>
      </c>
      <c r="AR1305" t="s">
        <v>968</v>
      </c>
      <c r="AS1305" t="s">
        <v>969</v>
      </c>
      <c r="AT1305" t="s">
        <v>970</v>
      </c>
      <c r="AU1305" t="s">
        <v>5457</v>
      </c>
    </row>
    <row r="1306" spans="2:47" ht="11" outlineLevel="1" x14ac:dyDescent="0.15">
      <c r="B1306" t="s">
        <v>5458</v>
      </c>
      <c r="C1306" t="s">
        <v>5459</v>
      </c>
      <c r="G1306" t="s">
        <v>955</v>
      </c>
      <c r="H1306" t="s">
        <v>956</v>
      </c>
      <c r="I1306" t="s">
        <v>957</v>
      </c>
      <c r="J1306" t="s">
        <v>2172</v>
      </c>
      <c r="K1306" t="s">
        <v>2173</v>
      </c>
      <c r="L1306" t="s">
        <v>2172</v>
      </c>
      <c r="M1306" s="5">
        <v>82906.25</v>
      </c>
      <c r="N1306" s="5">
        <v>82906.25</v>
      </c>
      <c r="O1306" s="5">
        <v>82906.25</v>
      </c>
      <c r="P1306" s="5"/>
      <c r="Q1306" s="16">
        <v>0</v>
      </c>
      <c r="R1306" s="5"/>
      <c r="S1306" s="17">
        <v>45630</v>
      </c>
      <c r="T1306" s="17">
        <v>45630</v>
      </c>
      <c r="U1306" s="17">
        <v>45670</v>
      </c>
      <c r="V1306" s="17">
        <v>45670</v>
      </c>
      <c r="W1306" s="17">
        <v>45630</v>
      </c>
      <c r="X1306" s="17">
        <v>45884</v>
      </c>
      <c r="Y1306" t="s">
        <v>1543</v>
      </c>
      <c r="Z1306" t="s">
        <v>826</v>
      </c>
      <c r="AA1306" t="s">
        <v>1179</v>
      </c>
      <c r="AC1306" s="16">
        <v>1</v>
      </c>
      <c r="AD1306" t="s">
        <v>795</v>
      </c>
      <c r="AE1306" t="s">
        <v>961</v>
      </c>
      <c r="AF1306" t="s">
        <v>763</v>
      </c>
      <c r="AG1306" t="s">
        <v>1137</v>
      </c>
      <c r="AJ1306" t="s">
        <v>963</v>
      </c>
      <c r="AK1306" t="s">
        <v>964</v>
      </c>
      <c r="AL1306" t="s">
        <v>965</v>
      </c>
      <c r="AM1306" t="s">
        <v>531</v>
      </c>
      <c r="AP1306" t="s">
        <v>966</v>
      </c>
      <c r="AQ1306" t="s">
        <v>967</v>
      </c>
      <c r="AR1306" t="s">
        <v>968</v>
      </c>
      <c r="AS1306" t="s">
        <v>969</v>
      </c>
      <c r="AT1306" t="s">
        <v>970</v>
      </c>
      <c r="AU1306" t="s">
        <v>5460</v>
      </c>
    </row>
    <row r="1307" spans="2:47" ht="11" outlineLevel="1" x14ac:dyDescent="0.15">
      <c r="B1307" t="s">
        <v>5461</v>
      </c>
      <c r="C1307" t="s">
        <v>5462</v>
      </c>
      <c r="D1307" t="s">
        <v>891</v>
      </c>
      <c r="E1307" t="s">
        <v>854</v>
      </c>
      <c r="F1307" t="s">
        <v>798</v>
      </c>
      <c r="G1307" t="s">
        <v>959</v>
      </c>
      <c r="H1307" t="s">
        <v>1903</v>
      </c>
      <c r="I1307" t="s">
        <v>957</v>
      </c>
      <c r="J1307" t="s">
        <v>712</v>
      </c>
      <c r="K1307" t="s">
        <v>2068</v>
      </c>
      <c r="L1307" t="s">
        <v>712</v>
      </c>
      <c r="M1307" s="5">
        <v>82696.399999999994</v>
      </c>
      <c r="N1307" s="5">
        <v>82696.399999999994</v>
      </c>
      <c r="O1307" s="5">
        <v>82696.399999999994</v>
      </c>
      <c r="P1307" s="5"/>
      <c r="Q1307" s="16">
        <v>0</v>
      </c>
      <c r="R1307" s="5"/>
      <c r="S1307" s="17">
        <v>45678</v>
      </c>
      <c r="T1307" s="17">
        <v>45674</v>
      </c>
      <c r="U1307" s="17">
        <v>46042</v>
      </c>
      <c r="V1307" s="17">
        <v>46042</v>
      </c>
      <c r="W1307" s="17">
        <v>45678</v>
      </c>
      <c r="X1307" s="17">
        <v>45678</v>
      </c>
      <c r="Y1307" t="s">
        <v>1543</v>
      </c>
      <c r="Z1307" t="s">
        <v>826</v>
      </c>
      <c r="AA1307" t="s">
        <v>1179</v>
      </c>
      <c r="AC1307" s="16">
        <v>1</v>
      </c>
      <c r="AD1307" t="s">
        <v>795</v>
      </c>
      <c r="AE1307" t="s">
        <v>961</v>
      </c>
      <c r="AF1307" t="s">
        <v>748</v>
      </c>
      <c r="AG1307" t="s">
        <v>1057</v>
      </c>
      <c r="AJ1307" t="s">
        <v>963</v>
      </c>
      <c r="AK1307" t="s">
        <v>964</v>
      </c>
      <c r="AL1307" t="s">
        <v>965</v>
      </c>
      <c r="AM1307" t="s">
        <v>531</v>
      </c>
      <c r="AP1307" t="s">
        <v>966</v>
      </c>
      <c r="AQ1307" t="s">
        <v>967</v>
      </c>
      <c r="AR1307" t="s">
        <v>968</v>
      </c>
      <c r="AS1307" t="s">
        <v>969</v>
      </c>
      <c r="AT1307" t="s">
        <v>970</v>
      </c>
      <c r="AU1307" t="s">
        <v>5463</v>
      </c>
    </row>
    <row r="1308" spans="2:47" ht="11" outlineLevel="1" x14ac:dyDescent="0.15">
      <c r="B1308" t="s">
        <v>5464</v>
      </c>
      <c r="C1308" t="s">
        <v>5465</v>
      </c>
      <c r="G1308" t="s">
        <v>1140</v>
      </c>
      <c r="H1308" t="s">
        <v>1141</v>
      </c>
      <c r="I1308" t="s">
        <v>957</v>
      </c>
      <c r="J1308" t="s">
        <v>4381</v>
      </c>
      <c r="K1308" t="s">
        <v>4382</v>
      </c>
      <c r="L1308" t="s">
        <v>4381</v>
      </c>
      <c r="M1308" s="5">
        <v>82608.759999999995</v>
      </c>
      <c r="N1308" s="5">
        <v>82608.759999999995</v>
      </c>
      <c r="O1308" s="5">
        <v>82608.759999999995</v>
      </c>
      <c r="P1308" s="5"/>
      <c r="Q1308" s="16">
        <v>0</v>
      </c>
      <c r="R1308" s="5"/>
      <c r="S1308" s="17">
        <v>46051</v>
      </c>
      <c r="T1308" s="17">
        <v>46057</v>
      </c>
      <c r="U1308" s="17">
        <v>46422</v>
      </c>
      <c r="V1308" s="17">
        <v>46422</v>
      </c>
      <c r="W1308" s="17">
        <v>46051</v>
      </c>
      <c r="X1308" s="17">
        <v>46051</v>
      </c>
      <c r="Y1308" t="s">
        <v>1178</v>
      </c>
      <c r="Z1308" t="s">
        <v>825</v>
      </c>
      <c r="AA1308" t="s">
        <v>1179</v>
      </c>
      <c r="AC1308" s="16">
        <v>2</v>
      </c>
      <c r="AD1308" t="s">
        <v>803</v>
      </c>
      <c r="AE1308" t="s">
        <v>974</v>
      </c>
      <c r="AF1308" t="s">
        <v>737</v>
      </c>
      <c r="AG1308" t="s">
        <v>975</v>
      </c>
      <c r="AJ1308" t="s">
        <v>963</v>
      </c>
      <c r="AK1308" t="s">
        <v>979</v>
      </c>
      <c r="AL1308" t="s">
        <v>965</v>
      </c>
      <c r="AM1308" t="s">
        <v>531</v>
      </c>
      <c r="AP1308" t="s">
        <v>966</v>
      </c>
      <c r="AQ1308" t="s">
        <v>967</v>
      </c>
      <c r="AR1308" t="s">
        <v>968</v>
      </c>
      <c r="AS1308" t="s">
        <v>969</v>
      </c>
      <c r="AT1308" t="s">
        <v>970</v>
      </c>
      <c r="AU1308" t="s">
        <v>5466</v>
      </c>
    </row>
    <row r="1309" spans="2:47" ht="11" outlineLevel="1" x14ac:dyDescent="0.15">
      <c r="B1309" t="s">
        <v>5467</v>
      </c>
      <c r="C1309" t="s">
        <v>5468</v>
      </c>
      <c r="D1309" t="s">
        <v>5469</v>
      </c>
      <c r="E1309" t="s">
        <v>854</v>
      </c>
      <c r="F1309" t="s">
        <v>798</v>
      </c>
      <c r="G1309" t="s">
        <v>959</v>
      </c>
      <c r="H1309" t="s">
        <v>1903</v>
      </c>
      <c r="I1309" t="s">
        <v>957</v>
      </c>
      <c r="J1309" t="s">
        <v>5470</v>
      </c>
      <c r="K1309" t="s">
        <v>5471</v>
      </c>
      <c r="L1309" t="s">
        <v>5470</v>
      </c>
      <c r="M1309" s="5">
        <v>82601</v>
      </c>
      <c r="N1309" s="5">
        <v>82601</v>
      </c>
      <c r="O1309" s="5">
        <v>82601</v>
      </c>
      <c r="P1309" s="5"/>
      <c r="Q1309" s="16">
        <v>0</v>
      </c>
      <c r="R1309" s="5"/>
      <c r="S1309" s="17">
        <v>45343</v>
      </c>
      <c r="T1309" s="17">
        <v>45324</v>
      </c>
      <c r="U1309" s="17">
        <v>45354</v>
      </c>
      <c r="V1309" s="17">
        <v>45354</v>
      </c>
      <c r="W1309" s="17">
        <v>45343</v>
      </c>
      <c r="X1309" s="17">
        <v>45343</v>
      </c>
      <c r="Y1309" t="s">
        <v>1543</v>
      </c>
      <c r="Z1309" t="s">
        <v>826</v>
      </c>
      <c r="AA1309" t="s">
        <v>1179</v>
      </c>
      <c r="AC1309" s="16">
        <v>1</v>
      </c>
      <c r="AD1309" t="s">
        <v>5472</v>
      </c>
      <c r="AE1309" t="s">
        <v>5473</v>
      </c>
      <c r="AF1309" t="s">
        <v>750</v>
      </c>
      <c r="AG1309" t="s">
        <v>1515</v>
      </c>
      <c r="AJ1309" t="s">
        <v>963</v>
      </c>
      <c r="AK1309" t="s">
        <v>1516</v>
      </c>
      <c r="AL1309" t="s">
        <v>1340</v>
      </c>
      <c r="AM1309" t="s">
        <v>531</v>
      </c>
      <c r="AP1309" t="s">
        <v>966</v>
      </c>
      <c r="AQ1309" t="s">
        <v>967</v>
      </c>
      <c r="AR1309" t="s">
        <v>968</v>
      </c>
      <c r="AS1309" t="s">
        <v>969</v>
      </c>
      <c r="AT1309" t="s">
        <v>970</v>
      </c>
      <c r="AU1309" t="s">
        <v>5474</v>
      </c>
    </row>
    <row r="1310" spans="2:47" ht="11" outlineLevel="1" x14ac:dyDescent="0.15">
      <c r="B1310" t="s">
        <v>5475</v>
      </c>
      <c r="C1310" t="s">
        <v>5476</v>
      </c>
      <c r="G1310" t="s">
        <v>1140</v>
      </c>
      <c r="H1310" t="s">
        <v>1141</v>
      </c>
      <c r="I1310" t="s">
        <v>957</v>
      </c>
      <c r="J1310" t="s">
        <v>5477</v>
      </c>
      <c r="K1310" t="s">
        <v>5478</v>
      </c>
      <c r="L1310" t="s">
        <v>5477</v>
      </c>
      <c r="M1310" s="5">
        <v>82393.78</v>
      </c>
      <c r="N1310" s="5">
        <v>82393.78</v>
      </c>
      <c r="O1310" s="5">
        <v>157634.31</v>
      </c>
      <c r="P1310" s="5"/>
      <c r="Q1310" s="16">
        <v>0</v>
      </c>
      <c r="R1310" s="5"/>
      <c r="S1310" s="17">
        <v>43277</v>
      </c>
      <c r="T1310" s="17">
        <v>43277</v>
      </c>
      <c r="U1310" s="17">
        <v>43322</v>
      </c>
      <c r="V1310" s="17">
        <v>43322</v>
      </c>
      <c r="W1310" s="17">
        <v>43277</v>
      </c>
      <c r="X1310" s="17">
        <v>43353</v>
      </c>
      <c r="Y1310" t="s">
        <v>1140</v>
      </c>
      <c r="Z1310" t="s">
        <v>827</v>
      </c>
      <c r="AA1310" t="s">
        <v>1000</v>
      </c>
      <c r="AC1310" s="16">
        <v>1</v>
      </c>
      <c r="AD1310" t="s">
        <v>795</v>
      </c>
      <c r="AE1310" t="s">
        <v>961</v>
      </c>
      <c r="AF1310" t="s">
        <v>748</v>
      </c>
      <c r="AG1310" t="s">
        <v>1057</v>
      </c>
      <c r="AH1310" t="s">
        <v>1058</v>
      </c>
      <c r="AI1310" t="s">
        <v>1059</v>
      </c>
      <c r="AJ1310" t="s">
        <v>978</v>
      </c>
      <c r="AK1310" t="s">
        <v>964</v>
      </c>
      <c r="AL1310" t="s">
        <v>1340</v>
      </c>
      <c r="AM1310" t="s">
        <v>531</v>
      </c>
      <c r="AP1310" t="s">
        <v>966</v>
      </c>
      <c r="AQ1310" t="s">
        <v>967</v>
      </c>
      <c r="AR1310" t="s">
        <v>968</v>
      </c>
      <c r="AS1310" t="s">
        <v>969</v>
      </c>
      <c r="AT1310" t="s">
        <v>970</v>
      </c>
      <c r="AU1310" t="s">
        <v>5479</v>
      </c>
    </row>
    <row r="1311" spans="2:47" ht="11" outlineLevel="1" x14ac:dyDescent="0.15">
      <c r="B1311" t="s">
        <v>5480</v>
      </c>
      <c r="C1311" t="s">
        <v>1271</v>
      </c>
      <c r="D1311" t="s">
        <v>200</v>
      </c>
      <c r="E1311" t="s">
        <v>983</v>
      </c>
      <c r="F1311" t="s">
        <v>798</v>
      </c>
      <c r="G1311" t="s">
        <v>984</v>
      </c>
      <c r="H1311" t="s">
        <v>985</v>
      </c>
      <c r="I1311" t="s">
        <v>957</v>
      </c>
      <c r="J1311" t="s">
        <v>609</v>
      </c>
      <c r="K1311" t="s">
        <v>1547</v>
      </c>
      <c r="L1311" t="s">
        <v>1548</v>
      </c>
      <c r="M1311" s="5">
        <v>82141.77</v>
      </c>
      <c r="N1311" s="5">
        <v>82141.77</v>
      </c>
      <c r="O1311" s="5">
        <v>82141.77</v>
      </c>
      <c r="P1311" s="5"/>
      <c r="Q1311" s="16">
        <v>0</v>
      </c>
      <c r="R1311" s="5"/>
      <c r="S1311" s="17">
        <v>42620</v>
      </c>
      <c r="T1311" s="17">
        <v>42620</v>
      </c>
      <c r="U1311" s="17">
        <v>42977</v>
      </c>
      <c r="V1311" s="17">
        <v>42977</v>
      </c>
      <c r="W1311" s="17">
        <v>42620</v>
      </c>
      <c r="X1311" s="17">
        <v>42620</v>
      </c>
      <c r="Y1311" t="s">
        <v>959</v>
      </c>
      <c r="Z1311" t="s">
        <v>796</v>
      </c>
      <c r="AA1311" t="s">
        <v>960</v>
      </c>
      <c r="AC1311" s="16">
        <v>3</v>
      </c>
      <c r="AD1311" t="s">
        <v>803</v>
      </c>
      <c r="AE1311" t="s">
        <v>974</v>
      </c>
      <c r="AF1311" t="s">
        <v>737</v>
      </c>
      <c r="AG1311" t="s">
        <v>975</v>
      </c>
      <c r="AJ1311" t="s">
        <v>963</v>
      </c>
      <c r="AK1311" t="s">
        <v>979</v>
      </c>
      <c r="AL1311" t="s">
        <v>965</v>
      </c>
      <c r="AM1311" t="s">
        <v>456</v>
      </c>
      <c r="AP1311" t="s">
        <v>966</v>
      </c>
      <c r="AQ1311" t="s">
        <v>967</v>
      </c>
      <c r="AR1311" t="s">
        <v>968</v>
      </c>
      <c r="AS1311" t="s">
        <v>969</v>
      </c>
      <c r="AT1311" t="s">
        <v>970</v>
      </c>
      <c r="AU1311" t="s">
        <v>5481</v>
      </c>
    </row>
    <row r="1312" spans="2:47" ht="11" outlineLevel="1" x14ac:dyDescent="0.15">
      <c r="B1312" t="s">
        <v>5482</v>
      </c>
      <c r="C1312" t="s">
        <v>5483</v>
      </c>
      <c r="G1312" t="s">
        <v>1140</v>
      </c>
      <c r="H1312" t="s">
        <v>1141</v>
      </c>
      <c r="I1312" t="s">
        <v>957</v>
      </c>
      <c r="J1312" t="s">
        <v>3669</v>
      </c>
      <c r="K1312" t="s">
        <v>3670</v>
      </c>
      <c r="L1312" t="s">
        <v>1927</v>
      </c>
      <c r="M1312" s="5">
        <v>81840</v>
      </c>
      <c r="N1312" s="5">
        <v>81840</v>
      </c>
      <c r="O1312" s="5">
        <v>81840</v>
      </c>
      <c r="P1312" s="5"/>
      <c r="Q1312" s="16">
        <v>0</v>
      </c>
      <c r="R1312" s="5"/>
      <c r="S1312" s="17">
        <v>44797</v>
      </c>
      <c r="T1312" s="17">
        <v>44799</v>
      </c>
      <c r="U1312" s="17">
        <v>44959</v>
      </c>
      <c r="V1312" s="17">
        <v>44959</v>
      </c>
      <c r="W1312" s="17">
        <v>44797</v>
      </c>
      <c r="X1312" s="17">
        <v>44797</v>
      </c>
      <c r="Y1312" t="s">
        <v>1178</v>
      </c>
      <c r="Z1312" t="s">
        <v>825</v>
      </c>
      <c r="AA1312" t="s">
        <v>1179</v>
      </c>
      <c r="AC1312" s="16">
        <v>2</v>
      </c>
      <c r="AD1312" t="s">
        <v>795</v>
      </c>
      <c r="AE1312" t="s">
        <v>961</v>
      </c>
      <c r="AF1312" t="s">
        <v>4273</v>
      </c>
      <c r="AG1312" t="s">
        <v>4274</v>
      </c>
      <c r="AJ1312" t="s">
        <v>963</v>
      </c>
      <c r="AK1312" t="s">
        <v>964</v>
      </c>
      <c r="AL1312" t="s">
        <v>1340</v>
      </c>
      <c r="AM1312" t="s">
        <v>645</v>
      </c>
      <c r="AP1312" t="s">
        <v>966</v>
      </c>
      <c r="AQ1312" t="s">
        <v>967</v>
      </c>
      <c r="AR1312" t="s">
        <v>968</v>
      </c>
      <c r="AS1312" t="s">
        <v>969</v>
      </c>
      <c r="AT1312" t="s">
        <v>970</v>
      </c>
      <c r="AU1312" t="s">
        <v>5484</v>
      </c>
    </row>
    <row r="1313" spans="2:47" ht="11" outlineLevel="1" x14ac:dyDescent="0.15">
      <c r="B1313" t="s">
        <v>5485</v>
      </c>
      <c r="C1313" t="s">
        <v>5486</v>
      </c>
      <c r="D1313" t="s">
        <v>5487</v>
      </c>
      <c r="E1313" t="s">
        <v>983</v>
      </c>
      <c r="F1313" t="s">
        <v>807</v>
      </c>
      <c r="G1313" t="s">
        <v>984</v>
      </c>
      <c r="H1313" t="s">
        <v>985</v>
      </c>
      <c r="I1313" t="s">
        <v>957</v>
      </c>
      <c r="J1313" t="s">
        <v>713</v>
      </c>
      <c r="K1313" t="s">
        <v>3086</v>
      </c>
      <c r="L1313" t="s">
        <v>713</v>
      </c>
      <c r="M1313" s="5">
        <v>81495.42</v>
      </c>
      <c r="N1313" s="5">
        <v>81495.42</v>
      </c>
      <c r="O1313" s="5">
        <v>81495.42</v>
      </c>
      <c r="P1313" s="5"/>
      <c r="Q1313" s="16">
        <v>0</v>
      </c>
      <c r="R1313" s="5"/>
      <c r="S1313" s="17">
        <v>43683</v>
      </c>
      <c r="T1313" s="17">
        <v>43683</v>
      </c>
      <c r="U1313" s="17">
        <v>43819</v>
      </c>
      <c r="V1313" s="17">
        <v>43819</v>
      </c>
      <c r="W1313" s="17">
        <v>43683</v>
      </c>
      <c r="X1313" s="17">
        <v>43957</v>
      </c>
      <c r="Y1313" t="s">
        <v>955</v>
      </c>
      <c r="Z1313" t="s">
        <v>818</v>
      </c>
      <c r="AA1313" t="s">
        <v>1023</v>
      </c>
      <c r="AB1313" t="s">
        <v>1024</v>
      </c>
      <c r="AC1313" s="16">
        <v>4</v>
      </c>
      <c r="AD1313" t="s">
        <v>795</v>
      </c>
      <c r="AE1313" t="s">
        <v>961</v>
      </c>
      <c r="AF1313" t="s">
        <v>739</v>
      </c>
      <c r="AG1313" t="s">
        <v>993</v>
      </c>
      <c r="AJ1313" t="s">
        <v>963</v>
      </c>
      <c r="AK1313" t="s">
        <v>996</v>
      </c>
      <c r="AL1313" t="s">
        <v>965</v>
      </c>
      <c r="AM1313" t="s">
        <v>456</v>
      </c>
      <c r="AP1313" t="s">
        <v>966</v>
      </c>
      <c r="AQ1313" t="s">
        <v>967</v>
      </c>
      <c r="AR1313" t="s">
        <v>968</v>
      </c>
      <c r="AS1313" t="s">
        <v>969</v>
      </c>
      <c r="AT1313" t="s">
        <v>970</v>
      </c>
      <c r="AU1313" t="s">
        <v>5488</v>
      </c>
    </row>
    <row r="1314" spans="2:47" ht="11" outlineLevel="1" x14ac:dyDescent="0.15">
      <c r="B1314" t="s">
        <v>5489</v>
      </c>
      <c r="C1314" t="s">
        <v>5490</v>
      </c>
      <c r="D1314" t="s">
        <v>5192</v>
      </c>
      <c r="E1314" t="s">
        <v>1599</v>
      </c>
      <c r="F1314" t="s">
        <v>807</v>
      </c>
      <c r="G1314" t="s">
        <v>984</v>
      </c>
      <c r="H1314" t="s">
        <v>985</v>
      </c>
      <c r="I1314" t="s">
        <v>957</v>
      </c>
      <c r="J1314" t="s">
        <v>2967</v>
      </c>
      <c r="K1314" t="s">
        <v>2968</v>
      </c>
      <c r="L1314" t="s">
        <v>2967</v>
      </c>
      <c r="M1314" s="5">
        <v>81467</v>
      </c>
      <c r="N1314" s="5">
        <v>81467</v>
      </c>
      <c r="O1314" s="5">
        <v>81467</v>
      </c>
      <c r="P1314" s="5">
        <v>81467</v>
      </c>
      <c r="Q1314" s="16">
        <v>0</v>
      </c>
      <c r="R1314" s="5"/>
      <c r="S1314" s="17">
        <v>44343</v>
      </c>
      <c r="T1314" s="17">
        <v>44343</v>
      </c>
      <c r="U1314" s="17">
        <v>44703</v>
      </c>
      <c r="V1314" s="17">
        <v>44703</v>
      </c>
      <c r="W1314" s="17">
        <v>44343</v>
      </c>
      <c r="X1314" s="17">
        <v>44343</v>
      </c>
      <c r="Y1314" t="s">
        <v>959</v>
      </c>
      <c r="Z1314" t="s">
        <v>796</v>
      </c>
      <c r="AA1314" t="s">
        <v>1023</v>
      </c>
      <c r="AB1314" t="s">
        <v>1289</v>
      </c>
      <c r="AC1314" s="16">
        <v>4</v>
      </c>
      <c r="AD1314" t="s">
        <v>2719</v>
      </c>
      <c r="AE1314" t="s">
        <v>2720</v>
      </c>
      <c r="AF1314" t="s">
        <v>737</v>
      </c>
      <c r="AG1314" t="s">
        <v>975</v>
      </c>
      <c r="AH1314" t="s">
        <v>1202</v>
      </c>
      <c r="AI1314" t="s">
        <v>1203</v>
      </c>
      <c r="AJ1314" t="s">
        <v>978</v>
      </c>
      <c r="AK1314" t="s">
        <v>3258</v>
      </c>
      <c r="AL1314" t="s">
        <v>1340</v>
      </c>
      <c r="AM1314" t="s">
        <v>531</v>
      </c>
      <c r="AP1314" t="s">
        <v>966</v>
      </c>
      <c r="AQ1314" t="s">
        <v>967</v>
      </c>
      <c r="AR1314" t="s">
        <v>968</v>
      </c>
      <c r="AS1314" t="s">
        <v>969</v>
      </c>
      <c r="AT1314" t="s">
        <v>970</v>
      </c>
      <c r="AU1314" t="s">
        <v>5491</v>
      </c>
    </row>
    <row r="1315" spans="2:47" ht="11" outlineLevel="1" x14ac:dyDescent="0.15">
      <c r="B1315" t="s">
        <v>5492</v>
      </c>
      <c r="C1315" t="s">
        <v>1698</v>
      </c>
      <c r="D1315" t="s">
        <v>3163</v>
      </c>
      <c r="E1315" t="s">
        <v>983</v>
      </c>
      <c r="F1315" t="s">
        <v>798</v>
      </c>
      <c r="G1315" t="s">
        <v>984</v>
      </c>
      <c r="H1315" t="s">
        <v>985</v>
      </c>
      <c r="I1315" t="s">
        <v>957</v>
      </c>
      <c r="J1315" t="s">
        <v>625</v>
      </c>
      <c r="K1315" t="s">
        <v>2594</v>
      </c>
      <c r="L1315" t="s">
        <v>625</v>
      </c>
      <c r="M1315" s="5">
        <v>81419</v>
      </c>
      <c r="N1315" s="5">
        <v>81419</v>
      </c>
      <c r="O1315" s="5">
        <v>81419</v>
      </c>
      <c r="P1315" s="5"/>
      <c r="Q1315" s="16">
        <v>0</v>
      </c>
      <c r="R1315" s="5"/>
      <c r="S1315" s="17">
        <v>42235</v>
      </c>
      <c r="T1315" s="17">
        <v>42235</v>
      </c>
      <c r="U1315" s="17">
        <v>42314</v>
      </c>
      <c r="V1315" s="17">
        <v>42314</v>
      </c>
      <c r="W1315" s="17">
        <v>42235</v>
      </c>
      <c r="X1315" s="17">
        <v>42305</v>
      </c>
      <c r="Y1315" t="s">
        <v>955</v>
      </c>
      <c r="Z1315" t="s">
        <v>818</v>
      </c>
      <c r="AA1315" t="s">
        <v>960</v>
      </c>
      <c r="AC1315" s="16"/>
      <c r="AD1315" t="s">
        <v>795</v>
      </c>
      <c r="AE1315" t="s">
        <v>961</v>
      </c>
      <c r="AF1315" t="s">
        <v>740</v>
      </c>
      <c r="AG1315" t="s">
        <v>1036</v>
      </c>
      <c r="AJ1315" t="s">
        <v>963</v>
      </c>
      <c r="AK1315" t="s">
        <v>964</v>
      </c>
      <c r="AL1315" t="s">
        <v>965</v>
      </c>
      <c r="AM1315" t="s">
        <v>456</v>
      </c>
      <c r="AP1315" t="s">
        <v>966</v>
      </c>
      <c r="AQ1315" t="s">
        <v>967</v>
      </c>
      <c r="AR1315" t="s">
        <v>968</v>
      </c>
      <c r="AS1315" t="s">
        <v>969</v>
      </c>
      <c r="AT1315" t="s">
        <v>970</v>
      </c>
      <c r="AU1315" t="s">
        <v>5493</v>
      </c>
    </row>
    <row r="1316" spans="2:47" ht="11" outlineLevel="1" x14ac:dyDescent="0.15">
      <c r="B1316" t="s">
        <v>5494</v>
      </c>
      <c r="C1316" t="s">
        <v>1546</v>
      </c>
      <c r="D1316" t="s">
        <v>184</v>
      </c>
      <c r="E1316" t="s">
        <v>835</v>
      </c>
      <c r="F1316" t="s">
        <v>807</v>
      </c>
      <c r="G1316" t="s">
        <v>984</v>
      </c>
      <c r="H1316" t="s">
        <v>985</v>
      </c>
      <c r="I1316" t="s">
        <v>957</v>
      </c>
      <c r="J1316" t="s">
        <v>637</v>
      </c>
      <c r="K1316" t="s">
        <v>1053</v>
      </c>
      <c r="L1316" t="s">
        <v>637</v>
      </c>
      <c r="M1316" s="5">
        <v>81310.03</v>
      </c>
      <c r="N1316" s="5">
        <v>81310.03</v>
      </c>
      <c r="O1316" s="5">
        <v>81310.03</v>
      </c>
      <c r="P1316" s="5"/>
      <c r="Q1316" s="16">
        <v>0</v>
      </c>
      <c r="R1316" s="5"/>
      <c r="S1316" s="17">
        <v>42620</v>
      </c>
      <c r="T1316" s="17">
        <v>42621</v>
      </c>
      <c r="U1316" s="17">
        <v>42657</v>
      </c>
      <c r="V1316" s="17">
        <v>42657</v>
      </c>
      <c r="W1316" s="17">
        <v>42620</v>
      </c>
      <c r="X1316" s="17">
        <v>42825</v>
      </c>
      <c r="Y1316" t="s">
        <v>959</v>
      </c>
      <c r="Z1316" t="s">
        <v>796</v>
      </c>
      <c r="AA1316" t="s">
        <v>960</v>
      </c>
      <c r="AC1316" s="16">
        <v>1</v>
      </c>
      <c r="AD1316" t="s">
        <v>795</v>
      </c>
      <c r="AE1316" t="s">
        <v>961</v>
      </c>
      <c r="AF1316" t="s">
        <v>744</v>
      </c>
      <c r="AG1316" t="s">
        <v>1025</v>
      </c>
      <c r="AJ1316" t="s">
        <v>963</v>
      </c>
      <c r="AK1316" t="s">
        <v>964</v>
      </c>
      <c r="AL1316" t="s">
        <v>965</v>
      </c>
      <c r="AM1316" t="s">
        <v>531</v>
      </c>
      <c r="AP1316" t="s">
        <v>966</v>
      </c>
      <c r="AQ1316" t="s">
        <v>967</v>
      </c>
      <c r="AR1316" t="s">
        <v>968</v>
      </c>
      <c r="AS1316" t="s">
        <v>969</v>
      </c>
      <c r="AT1316" t="s">
        <v>970</v>
      </c>
      <c r="AU1316" t="s">
        <v>5495</v>
      </c>
    </row>
    <row r="1317" spans="2:47" ht="11" outlineLevel="1" x14ac:dyDescent="0.15">
      <c r="B1317" t="s">
        <v>5496</v>
      </c>
      <c r="C1317" t="s">
        <v>5497</v>
      </c>
      <c r="G1317" t="s">
        <v>1140</v>
      </c>
      <c r="H1317" t="s">
        <v>1141</v>
      </c>
      <c r="I1317" t="s">
        <v>957</v>
      </c>
      <c r="J1317" t="s">
        <v>4467</v>
      </c>
      <c r="K1317" t="s">
        <v>4468</v>
      </c>
      <c r="L1317" t="s">
        <v>4467</v>
      </c>
      <c r="M1317" s="5">
        <v>81206</v>
      </c>
      <c r="N1317" s="5">
        <v>81206</v>
      </c>
      <c r="O1317" s="5">
        <v>81206</v>
      </c>
      <c r="P1317" s="5"/>
      <c r="Q1317" s="16">
        <v>0</v>
      </c>
      <c r="R1317" s="5"/>
      <c r="S1317" s="17">
        <v>42845</v>
      </c>
      <c r="T1317" s="17">
        <v>42480</v>
      </c>
      <c r="U1317" s="17">
        <v>42978</v>
      </c>
      <c r="V1317" s="17">
        <v>42978</v>
      </c>
      <c r="W1317" s="17">
        <v>42845</v>
      </c>
      <c r="X1317" s="17">
        <v>42845</v>
      </c>
      <c r="Y1317" t="s">
        <v>1178</v>
      </c>
      <c r="Z1317" t="s">
        <v>825</v>
      </c>
      <c r="AA1317" t="s">
        <v>1179</v>
      </c>
      <c r="AC1317" s="16">
        <v>2</v>
      </c>
      <c r="AD1317" t="s">
        <v>803</v>
      </c>
      <c r="AE1317" t="s">
        <v>974</v>
      </c>
      <c r="AF1317" t="s">
        <v>759</v>
      </c>
      <c r="AG1317" t="s">
        <v>1143</v>
      </c>
      <c r="AJ1317" t="s">
        <v>963</v>
      </c>
      <c r="AK1317" t="s">
        <v>1082</v>
      </c>
      <c r="AL1317" t="s">
        <v>965</v>
      </c>
      <c r="AM1317" t="s">
        <v>531</v>
      </c>
      <c r="AP1317" t="s">
        <v>966</v>
      </c>
      <c r="AQ1317" t="s">
        <v>967</v>
      </c>
      <c r="AR1317" t="s">
        <v>968</v>
      </c>
      <c r="AS1317" t="s">
        <v>969</v>
      </c>
      <c r="AT1317" t="s">
        <v>970</v>
      </c>
      <c r="AU1317" t="s">
        <v>5498</v>
      </c>
    </row>
    <row r="1318" spans="2:47" ht="11" outlineLevel="1" x14ac:dyDescent="0.15">
      <c r="B1318" t="s">
        <v>5499</v>
      </c>
      <c r="C1318" t="s">
        <v>5500</v>
      </c>
      <c r="G1318" t="s">
        <v>1140</v>
      </c>
      <c r="H1318" t="s">
        <v>1141</v>
      </c>
      <c r="I1318" t="s">
        <v>957</v>
      </c>
      <c r="J1318" t="s">
        <v>4531</v>
      </c>
      <c r="K1318" t="s">
        <v>4532</v>
      </c>
      <c r="L1318" t="s">
        <v>4531</v>
      </c>
      <c r="M1318" s="5">
        <v>81000</v>
      </c>
      <c r="N1318" s="5">
        <v>81000</v>
      </c>
      <c r="O1318" s="5">
        <v>81000</v>
      </c>
      <c r="P1318" s="5"/>
      <c r="Q1318" s="16">
        <v>0</v>
      </c>
      <c r="R1318" s="5"/>
      <c r="S1318" s="17">
        <v>42275</v>
      </c>
      <c r="T1318" s="17">
        <v>42275</v>
      </c>
      <c r="U1318" s="17">
        <v>42428</v>
      </c>
      <c r="V1318" s="17">
        <v>42428</v>
      </c>
      <c r="W1318" s="17">
        <v>42275</v>
      </c>
      <c r="X1318" s="17">
        <v>42275</v>
      </c>
      <c r="Y1318" t="s">
        <v>1178</v>
      </c>
      <c r="Z1318" t="s">
        <v>825</v>
      </c>
      <c r="AA1318" t="s">
        <v>1179</v>
      </c>
      <c r="AC1318" s="16">
        <v>2</v>
      </c>
      <c r="AD1318" t="s">
        <v>2535</v>
      </c>
      <c r="AE1318" t="s">
        <v>2536</v>
      </c>
      <c r="AF1318" t="s">
        <v>750</v>
      </c>
      <c r="AG1318" t="s">
        <v>1515</v>
      </c>
      <c r="AJ1318" t="s">
        <v>963</v>
      </c>
      <c r="AK1318" t="s">
        <v>1516</v>
      </c>
      <c r="AL1318" t="s">
        <v>1340</v>
      </c>
      <c r="AM1318" t="s">
        <v>531</v>
      </c>
      <c r="AP1318" t="s">
        <v>966</v>
      </c>
      <c r="AQ1318" t="s">
        <v>967</v>
      </c>
      <c r="AR1318" t="s">
        <v>968</v>
      </c>
      <c r="AS1318" t="s">
        <v>969</v>
      </c>
      <c r="AT1318" t="s">
        <v>970</v>
      </c>
      <c r="AU1318" t="s">
        <v>5501</v>
      </c>
    </row>
    <row r="1319" spans="2:47" ht="11" outlineLevel="1" x14ac:dyDescent="0.15">
      <c r="B1319" t="s">
        <v>5502</v>
      </c>
      <c r="C1319" t="s">
        <v>5503</v>
      </c>
      <c r="D1319" t="s">
        <v>3240</v>
      </c>
      <c r="E1319" t="s">
        <v>983</v>
      </c>
      <c r="F1319" t="s">
        <v>798</v>
      </c>
      <c r="G1319" t="s">
        <v>984</v>
      </c>
      <c r="H1319" t="s">
        <v>985</v>
      </c>
      <c r="I1319" t="s">
        <v>957</v>
      </c>
      <c r="J1319" t="s">
        <v>3241</v>
      </c>
      <c r="K1319" t="s">
        <v>3242</v>
      </c>
      <c r="L1319" t="s">
        <v>3241</v>
      </c>
      <c r="M1319" s="5">
        <v>80884.350000000006</v>
      </c>
      <c r="N1319" s="5">
        <v>80884.350000000006</v>
      </c>
      <c r="O1319" s="5">
        <v>80884.350000000006</v>
      </c>
      <c r="P1319" s="5"/>
      <c r="Q1319" s="16">
        <v>0</v>
      </c>
      <c r="R1319" s="5"/>
      <c r="S1319" s="17">
        <v>45874</v>
      </c>
      <c r="T1319" s="17">
        <v>45874</v>
      </c>
      <c r="U1319" s="17">
        <v>45991</v>
      </c>
      <c r="V1319" s="17">
        <v>45991</v>
      </c>
      <c r="W1319" s="17">
        <v>45874</v>
      </c>
      <c r="X1319" s="17">
        <v>45874</v>
      </c>
      <c r="Y1319" t="s">
        <v>1140</v>
      </c>
      <c r="Z1319" t="s">
        <v>827</v>
      </c>
      <c r="AA1319" t="s">
        <v>1000</v>
      </c>
      <c r="AC1319" s="16"/>
      <c r="AD1319" t="s">
        <v>824</v>
      </c>
      <c r="AE1319" t="s">
        <v>1130</v>
      </c>
      <c r="AF1319" t="s">
        <v>3243</v>
      </c>
      <c r="AG1319" t="s">
        <v>3244</v>
      </c>
      <c r="AJ1319" t="s">
        <v>963</v>
      </c>
      <c r="AK1319" t="s">
        <v>1133</v>
      </c>
      <c r="AL1319" t="s">
        <v>1340</v>
      </c>
      <c r="AM1319" t="s">
        <v>437</v>
      </c>
      <c r="AP1319" t="s">
        <v>966</v>
      </c>
      <c r="AQ1319" t="s">
        <v>967</v>
      </c>
      <c r="AR1319" t="s">
        <v>968</v>
      </c>
      <c r="AS1319" t="s">
        <v>969</v>
      </c>
      <c r="AT1319" t="s">
        <v>970</v>
      </c>
      <c r="AU1319" t="s">
        <v>5504</v>
      </c>
    </row>
    <row r="1320" spans="2:47" ht="11" outlineLevel="1" x14ac:dyDescent="0.15">
      <c r="B1320" t="s">
        <v>5505</v>
      </c>
      <c r="C1320" t="s">
        <v>5506</v>
      </c>
      <c r="G1320" t="s">
        <v>1140</v>
      </c>
      <c r="H1320" t="s">
        <v>1141</v>
      </c>
      <c r="I1320" t="s">
        <v>957</v>
      </c>
      <c r="J1320" t="s">
        <v>2731</v>
      </c>
      <c r="K1320" t="s">
        <v>2732</v>
      </c>
      <c r="L1320" t="s">
        <v>2731</v>
      </c>
      <c r="M1320" s="5">
        <v>80869</v>
      </c>
      <c r="N1320" s="5">
        <v>80869</v>
      </c>
      <c r="O1320" s="5">
        <v>80869</v>
      </c>
      <c r="P1320" s="5"/>
      <c r="Q1320" s="16">
        <v>0</v>
      </c>
      <c r="R1320" s="5"/>
      <c r="S1320" s="17">
        <v>45091</v>
      </c>
      <c r="T1320" s="17">
        <v>45091</v>
      </c>
      <c r="U1320" s="17">
        <v>45184</v>
      </c>
      <c r="V1320" s="17">
        <v>45184</v>
      </c>
      <c r="W1320" s="17">
        <v>45091</v>
      </c>
      <c r="X1320" s="17">
        <v>45091</v>
      </c>
      <c r="Y1320" t="s">
        <v>984</v>
      </c>
      <c r="Z1320" t="s">
        <v>804</v>
      </c>
      <c r="AA1320" t="s">
        <v>1000</v>
      </c>
      <c r="AC1320" s="16">
        <v>1</v>
      </c>
      <c r="AD1320" t="s">
        <v>795</v>
      </c>
      <c r="AE1320" t="s">
        <v>961</v>
      </c>
      <c r="AF1320" t="s">
        <v>740</v>
      </c>
      <c r="AG1320" t="s">
        <v>1036</v>
      </c>
      <c r="AJ1320" t="s">
        <v>963</v>
      </c>
      <c r="AK1320" t="s">
        <v>964</v>
      </c>
      <c r="AL1320" t="s">
        <v>965</v>
      </c>
      <c r="AM1320" t="s">
        <v>456</v>
      </c>
      <c r="AP1320" t="s">
        <v>966</v>
      </c>
      <c r="AQ1320" t="s">
        <v>967</v>
      </c>
      <c r="AR1320" t="s">
        <v>968</v>
      </c>
      <c r="AS1320" t="s">
        <v>969</v>
      </c>
      <c r="AT1320" t="s">
        <v>970</v>
      </c>
      <c r="AU1320" t="s">
        <v>5507</v>
      </c>
    </row>
    <row r="1321" spans="2:47" ht="11" outlineLevel="1" x14ac:dyDescent="0.15">
      <c r="B1321" t="s">
        <v>5508</v>
      </c>
      <c r="C1321" t="s">
        <v>5509</v>
      </c>
      <c r="G1321" t="s">
        <v>1140</v>
      </c>
      <c r="H1321" t="s">
        <v>1141</v>
      </c>
      <c r="I1321" t="s">
        <v>957</v>
      </c>
      <c r="J1321" t="s">
        <v>3434</v>
      </c>
      <c r="K1321" t="s">
        <v>3435</v>
      </c>
      <c r="L1321" t="s">
        <v>3434</v>
      </c>
      <c r="M1321" s="5">
        <v>80745.179999999993</v>
      </c>
      <c r="N1321" s="5">
        <v>80745.179999999993</v>
      </c>
      <c r="O1321" s="5">
        <v>80745.179999999993</v>
      </c>
      <c r="P1321" s="5"/>
      <c r="Q1321" s="16">
        <v>0</v>
      </c>
      <c r="R1321" s="5"/>
      <c r="S1321" s="17">
        <v>45370</v>
      </c>
      <c r="T1321" s="17">
        <v>45371</v>
      </c>
      <c r="U1321" s="17">
        <v>45554</v>
      </c>
      <c r="V1321" s="17">
        <v>45554</v>
      </c>
      <c r="W1321" s="17">
        <v>45370</v>
      </c>
      <c r="X1321" s="17">
        <v>45511</v>
      </c>
      <c r="Y1321" t="s">
        <v>1178</v>
      </c>
      <c r="Z1321" t="s">
        <v>825</v>
      </c>
      <c r="AA1321" t="s">
        <v>1179</v>
      </c>
      <c r="AC1321" s="16">
        <v>4</v>
      </c>
      <c r="AD1321" t="s">
        <v>795</v>
      </c>
      <c r="AE1321" t="s">
        <v>961</v>
      </c>
      <c r="AF1321" t="s">
        <v>748</v>
      </c>
      <c r="AG1321" t="s">
        <v>1057</v>
      </c>
      <c r="AH1321" t="s">
        <v>1193</v>
      </c>
      <c r="AI1321" t="s">
        <v>1194</v>
      </c>
      <c r="AJ1321" t="s">
        <v>978</v>
      </c>
      <c r="AK1321" t="s">
        <v>964</v>
      </c>
      <c r="AL1321" t="s">
        <v>1340</v>
      </c>
      <c r="AM1321" t="s">
        <v>531</v>
      </c>
      <c r="AP1321" t="s">
        <v>966</v>
      </c>
      <c r="AQ1321" t="s">
        <v>967</v>
      </c>
      <c r="AR1321" t="s">
        <v>968</v>
      </c>
      <c r="AS1321" t="s">
        <v>969</v>
      </c>
      <c r="AT1321" t="s">
        <v>970</v>
      </c>
      <c r="AU1321" t="s">
        <v>5510</v>
      </c>
    </row>
    <row r="1322" spans="2:47" ht="11" outlineLevel="1" x14ac:dyDescent="0.15">
      <c r="B1322" t="s">
        <v>5511</v>
      </c>
      <c r="C1322" t="s">
        <v>5512</v>
      </c>
      <c r="G1322" t="s">
        <v>1140</v>
      </c>
      <c r="H1322" t="s">
        <v>1141</v>
      </c>
      <c r="I1322" t="s">
        <v>957</v>
      </c>
      <c r="J1322" t="s">
        <v>2731</v>
      </c>
      <c r="K1322" t="s">
        <v>2732</v>
      </c>
      <c r="L1322" t="s">
        <v>2731</v>
      </c>
      <c r="M1322" s="5">
        <v>80608.95</v>
      </c>
      <c r="N1322" s="5">
        <v>80608.95</v>
      </c>
      <c r="O1322" s="5">
        <v>80608.95</v>
      </c>
      <c r="P1322" s="5"/>
      <c r="Q1322" s="16">
        <v>0</v>
      </c>
      <c r="R1322" s="5"/>
      <c r="S1322" s="17">
        <v>44798</v>
      </c>
      <c r="T1322" s="17">
        <v>44798</v>
      </c>
      <c r="U1322" s="17">
        <v>44946</v>
      </c>
      <c r="V1322" s="17">
        <v>44946</v>
      </c>
      <c r="W1322" s="17">
        <v>44798</v>
      </c>
      <c r="X1322" s="17">
        <v>44901</v>
      </c>
      <c r="Y1322" t="s">
        <v>984</v>
      </c>
      <c r="Z1322" t="s">
        <v>804</v>
      </c>
      <c r="AA1322" t="s">
        <v>1000</v>
      </c>
      <c r="AC1322" s="16">
        <v>1</v>
      </c>
      <c r="AD1322" t="s">
        <v>795</v>
      </c>
      <c r="AE1322" t="s">
        <v>961</v>
      </c>
      <c r="AF1322" t="s">
        <v>740</v>
      </c>
      <c r="AG1322" t="s">
        <v>1036</v>
      </c>
      <c r="AJ1322" t="s">
        <v>963</v>
      </c>
      <c r="AK1322" t="s">
        <v>964</v>
      </c>
      <c r="AL1322" t="s">
        <v>965</v>
      </c>
      <c r="AM1322" t="s">
        <v>456</v>
      </c>
      <c r="AP1322" t="s">
        <v>966</v>
      </c>
      <c r="AQ1322" t="s">
        <v>967</v>
      </c>
      <c r="AR1322" t="s">
        <v>968</v>
      </c>
      <c r="AS1322" t="s">
        <v>969</v>
      </c>
      <c r="AT1322" t="s">
        <v>970</v>
      </c>
      <c r="AU1322" t="s">
        <v>5513</v>
      </c>
    </row>
    <row r="1323" spans="2:47" ht="11" outlineLevel="1" x14ac:dyDescent="0.15">
      <c r="B1323" t="s">
        <v>5514</v>
      </c>
      <c r="C1323" t="s">
        <v>5515</v>
      </c>
      <c r="D1323" t="s">
        <v>5516</v>
      </c>
      <c r="E1323" t="s">
        <v>854</v>
      </c>
      <c r="F1323" t="s">
        <v>798</v>
      </c>
      <c r="G1323" t="s">
        <v>959</v>
      </c>
      <c r="H1323" t="s">
        <v>1903</v>
      </c>
      <c r="I1323" t="s">
        <v>957</v>
      </c>
      <c r="J1323" t="s">
        <v>5517</v>
      </c>
      <c r="K1323" t="s">
        <v>5518</v>
      </c>
      <c r="L1323" t="s">
        <v>5519</v>
      </c>
      <c r="M1323" s="5">
        <v>80497.52</v>
      </c>
      <c r="N1323" s="5">
        <v>80497.52</v>
      </c>
      <c r="O1323" s="5">
        <v>80497.52</v>
      </c>
      <c r="P1323" s="5"/>
      <c r="Q1323" s="16">
        <v>0</v>
      </c>
      <c r="R1323" s="5"/>
      <c r="S1323" s="17">
        <v>43696</v>
      </c>
      <c r="T1323" s="17">
        <v>43683</v>
      </c>
      <c r="U1323" s="17">
        <v>44196</v>
      </c>
      <c r="V1323" s="17">
        <v>44196</v>
      </c>
      <c r="W1323" s="17">
        <v>43696</v>
      </c>
      <c r="X1323" s="17">
        <v>45019</v>
      </c>
      <c r="Y1323" t="s">
        <v>1543</v>
      </c>
      <c r="Z1323" t="s">
        <v>826</v>
      </c>
      <c r="AA1323" t="s">
        <v>1179</v>
      </c>
      <c r="AC1323" s="16">
        <v>1</v>
      </c>
      <c r="AD1323" t="s">
        <v>5520</v>
      </c>
      <c r="AE1323" t="s">
        <v>5521</v>
      </c>
      <c r="AF1323" t="s">
        <v>750</v>
      </c>
      <c r="AG1323" t="s">
        <v>1515</v>
      </c>
      <c r="AH1323" t="s">
        <v>1058</v>
      </c>
      <c r="AI1323" t="s">
        <v>1059</v>
      </c>
      <c r="AJ1323" t="s">
        <v>978</v>
      </c>
      <c r="AK1323" t="s">
        <v>1516</v>
      </c>
      <c r="AL1323" t="s">
        <v>1340</v>
      </c>
      <c r="AM1323" t="s">
        <v>531</v>
      </c>
      <c r="AP1323" t="s">
        <v>966</v>
      </c>
      <c r="AQ1323" t="s">
        <v>967</v>
      </c>
      <c r="AR1323" t="s">
        <v>968</v>
      </c>
      <c r="AS1323" t="s">
        <v>969</v>
      </c>
      <c r="AT1323" t="s">
        <v>970</v>
      </c>
      <c r="AU1323" t="s">
        <v>5522</v>
      </c>
    </row>
    <row r="1324" spans="2:47" ht="11" outlineLevel="1" x14ac:dyDescent="0.15">
      <c r="B1324" t="s">
        <v>5523</v>
      </c>
      <c r="C1324" t="s">
        <v>5524</v>
      </c>
      <c r="G1324" t="s">
        <v>1140</v>
      </c>
      <c r="H1324" t="s">
        <v>1141</v>
      </c>
      <c r="I1324" t="s">
        <v>957</v>
      </c>
      <c r="J1324" t="s">
        <v>5525</v>
      </c>
      <c r="K1324" t="s">
        <v>5526</v>
      </c>
      <c r="L1324" t="s">
        <v>5525</v>
      </c>
      <c r="M1324" s="5">
        <v>80195</v>
      </c>
      <c r="N1324" s="5">
        <v>80195</v>
      </c>
      <c r="O1324" s="5">
        <v>80195</v>
      </c>
      <c r="P1324" s="5"/>
      <c r="Q1324" s="16">
        <v>0</v>
      </c>
      <c r="R1324" s="5"/>
      <c r="S1324" s="17">
        <v>44327</v>
      </c>
      <c r="T1324" s="17">
        <v>44327</v>
      </c>
      <c r="U1324" s="17">
        <v>44327</v>
      </c>
      <c r="V1324" s="17">
        <v>44327</v>
      </c>
      <c r="W1324" s="17">
        <v>44327</v>
      </c>
      <c r="X1324" s="17">
        <v>44327</v>
      </c>
      <c r="Y1324" t="s">
        <v>1543</v>
      </c>
      <c r="Z1324" t="s">
        <v>826</v>
      </c>
      <c r="AA1324" t="s">
        <v>1179</v>
      </c>
      <c r="AC1324" s="16">
        <v>1</v>
      </c>
      <c r="AD1324" t="s">
        <v>795</v>
      </c>
      <c r="AE1324" t="s">
        <v>961</v>
      </c>
      <c r="AF1324" t="s">
        <v>748</v>
      </c>
      <c r="AG1324" t="s">
        <v>1057</v>
      </c>
      <c r="AH1324" t="s">
        <v>1058</v>
      </c>
      <c r="AI1324" t="s">
        <v>1059</v>
      </c>
      <c r="AJ1324" t="s">
        <v>978</v>
      </c>
      <c r="AK1324" t="s">
        <v>964</v>
      </c>
      <c r="AL1324" t="s">
        <v>1340</v>
      </c>
      <c r="AM1324" t="s">
        <v>531</v>
      </c>
      <c r="AP1324" t="s">
        <v>966</v>
      </c>
      <c r="AQ1324" t="s">
        <v>967</v>
      </c>
      <c r="AR1324" t="s">
        <v>968</v>
      </c>
      <c r="AS1324" t="s">
        <v>969</v>
      </c>
      <c r="AT1324" t="s">
        <v>970</v>
      </c>
      <c r="AU1324" t="s">
        <v>5527</v>
      </c>
    </row>
    <row r="1325" spans="2:47" ht="11" outlineLevel="1" x14ac:dyDescent="0.15">
      <c r="B1325" t="s">
        <v>5528</v>
      </c>
      <c r="C1325" t="s">
        <v>5529</v>
      </c>
      <c r="G1325" t="s">
        <v>1140</v>
      </c>
      <c r="H1325" t="s">
        <v>1141</v>
      </c>
      <c r="I1325" t="s">
        <v>957</v>
      </c>
      <c r="J1325" t="s">
        <v>2656</v>
      </c>
      <c r="K1325" t="s">
        <v>2657</v>
      </c>
      <c r="L1325" t="s">
        <v>2656</v>
      </c>
      <c r="M1325" s="5">
        <v>80000.960000000006</v>
      </c>
      <c r="N1325" s="5">
        <v>80000.960000000006</v>
      </c>
      <c r="O1325" s="5">
        <v>80000.960000000006</v>
      </c>
      <c r="P1325" s="5"/>
      <c r="Q1325" s="16">
        <v>0</v>
      </c>
      <c r="R1325" s="5"/>
      <c r="S1325" s="17">
        <v>43340</v>
      </c>
      <c r="T1325" s="17">
        <v>43336</v>
      </c>
      <c r="U1325" s="17">
        <v>43524</v>
      </c>
      <c r="V1325" s="17">
        <v>43524</v>
      </c>
      <c r="W1325" s="17">
        <v>43340</v>
      </c>
      <c r="X1325" s="17">
        <v>43530</v>
      </c>
      <c r="Y1325" t="s">
        <v>1178</v>
      </c>
      <c r="Z1325" t="s">
        <v>825</v>
      </c>
      <c r="AA1325" t="s">
        <v>1179</v>
      </c>
      <c r="AC1325" s="16">
        <v>2</v>
      </c>
      <c r="AD1325" t="s">
        <v>4742</v>
      </c>
      <c r="AE1325" t="s">
        <v>4743</v>
      </c>
      <c r="AF1325" t="s">
        <v>750</v>
      </c>
      <c r="AG1325" t="s">
        <v>1515</v>
      </c>
      <c r="AH1325" t="s">
        <v>1058</v>
      </c>
      <c r="AI1325" t="s">
        <v>1059</v>
      </c>
      <c r="AJ1325" t="s">
        <v>978</v>
      </c>
      <c r="AK1325" t="s">
        <v>1516</v>
      </c>
      <c r="AL1325" t="s">
        <v>965</v>
      </c>
      <c r="AM1325" t="s">
        <v>531</v>
      </c>
      <c r="AP1325" t="s">
        <v>966</v>
      </c>
      <c r="AQ1325" t="s">
        <v>967</v>
      </c>
      <c r="AR1325" t="s">
        <v>968</v>
      </c>
      <c r="AS1325" t="s">
        <v>969</v>
      </c>
      <c r="AT1325" t="s">
        <v>970</v>
      </c>
      <c r="AU1325" t="s">
        <v>5530</v>
      </c>
    </row>
    <row r="1326" spans="2:47" ht="11" outlineLevel="1" x14ac:dyDescent="0.15">
      <c r="B1326" t="s">
        <v>5531</v>
      </c>
      <c r="C1326" t="s">
        <v>5532</v>
      </c>
      <c r="G1326" t="s">
        <v>1140</v>
      </c>
      <c r="H1326" t="s">
        <v>1141</v>
      </c>
      <c r="I1326" t="s">
        <v>957</v>
      </c>
      <c r="J1326" t="s">
        <v>5533</v>
      </c>
      <c r="K1326" t="s">
        <v>5534</v>
      </c>
      <c r="L1326" t="s">
        <v>5533</v>
      </c>
      <c r="M1326" s="5">
        <v>80000</v>
      </c>
      <c r="N1326" s="5">
        <v>80000</v>
      </c>
      <c r="O1326" s="5">
        <v>80000</v>
      </c>
      <c r="P1326" s="5"/>
      <c r="Q1326" s="16">
        <v>0</v>
      </c>
      <c r="R1326" s="5"/>
      <c r="S1326" s="17">
        <v>42489</v>
      </c>
      <c r="T1326" s="17">
        <v>42489</v>
      </c>
      <c r="U1326" s="17">
        <v>42509</v>
      </c>
      <c r="V1326" s="17">
        <v>42509</v>
      </c>
      <c r="W1326" s="17">
        <v>42489</v>
      </c>
      <c r="X1326" s="17">
        <v>42489</v>
      </c>
      <c r="Y1326" t="s">
        <v>1178</v>
      </c>
      <c r="Z1326" t="s">
        <v>825</v>
      </c>
      <c r="AA1326" t="s">
        <v>1179</v>
      </c>
      <c r="AC1326" s="16">
        <v>1</v>
      </c>
      <c r="AD1326" t="s">
        <v>5535</v>
      </c>
      <c r="AE1326" t="s">
        <v>5536</v>
      </c>
      <c r="AF1326" t="s">
        <v>743</v>
      </c>
      <c r="AG1326" t="s">
        <v>1075</v>
      </c>
      <c r="AJ1326" t="s">
        <v>963</v>
      </c>
      <c r="AK1326" t="s">
        <v>1376</v>
      </c>
      <c r="AL1326" t="s">
        <v>1340</v>
      </c>
      <c r="AM1326" t="s">
        <v>531</v>
      </c>
      <c r="AP1326" t="s">
        <v>966</v>
      </c>
      <c r="AQ1326" t="s">
        <v>967</v>
      </c>
      <c r="AR1326" t="s">
        <v>968</v>
      </c>
      <c r="AS1326" t="s">
        <v>969</v>
      </c>
      <c r="AT1326" t="s">
        <v>970</v>
      </c>
      <c r="AU1326" t="s">
        <v>5537</v>
      </c>
    </row>
    <row r="1327" spans="2:47" ht="11" outlineLevel="1" x14ac:dyDescent="0.15">
      <c r="B1327" t="s">
        <v>5538</v>
      </c>
      <c r="C1327" t="s">
        <v>5539</v>
      </c>
      <c r="G1327" t="s">
        <v>1140</v>
      </c>
      <c r="H1327" t="s">
        <v>1141</v>
      </c>
      <c r="I1327" t="s">
        <v>957</v>
      </c>
      <c r="J1327" t="s">
        <v>687</v>
      </c>
      <c r="K1327" t="s">
        <v>2727</v>
      </c>
      <c r="L1327" t="s">
        <v>687</v>
      </c>
      <c r="M1327" s="5">
        <v>79769.39</v>
      </c>
      <c r="N1327" s="5">
        <v>79769.39</v>
      </c>
      <c r="O1327" s="5">
        <v>79769.39</v>
      </c>
      <c r="P1327" s="5"/>
      <c r="Q1327" s="16">
        <v>0</v>
      </c>
      <c r="R1327" s="5"/>
      <c r="S1327" s="17">
        <v>42090</v>
      </c>
      <c r="T1327" s="17">
        <v>42090</v>
      </c>
      <c r="U1327" s="17">
        <v>42116</v>
      </c>
      <c r="V1327" s="17">
        <v>42116</v>
      </c>
      <c r="W1327" s="17">
        <v>42090</v>
      </c>
      <c r="X1327" s="17">
        <v>42111</v>
      </c>
      <c r="Y1327" t="s">
        <v>1178</v>
      </c>
      <c r="Z1327" t="s">
        <v>825</v>
      </c>
      <c r="AA1327" t="s">
        <v>1179</v>
      </c>
      <c r="AC1327" s="16">
        <v>2</v>
      </c>
      <c r="AD1327" t="s">
        <v>795</v>
      </c>
      <c r="AE1327" t="s">
        <v>961</v>
      </c>
      <c r="AF1327" t="s">
        <v>740</v>
      </c>
      <c r="AG1327" t="s">
        <v>1036</v>
      </c>
      <c r="AJ1327" t="s">
        <v>963</v>
      </c>
      <c r="AK1327" t="s">
        <v>964</v>
      </c>
      <c r="AL1327" t="s">
        <v>965</v>
      </c>
      <c r="AM1327" t="s">
        <v>531</v>
      </c>
      <c r="AP1327" t="s">
        <v>966</v>
      </c>
      <c r="AQ1327" t="s">
        <v>967</v>
      </c>
      <c r="AR1327" t="s">
        <v>968</v>
      </c>
      <c r="AS1327" t="s">
        <v>969</v>
      </c>
      <c r="AT1327" t="s">
        <v>970</v>
      </c>
      <c r="AU1327" t="s">
        <v>5540</v>
      </c>
    </row>
    <row r="1328" spans="2:47" ht="11" outlineLevel="1" x14ac:dyDescent="0.15">
      <c r="B1328" t="s">
        <v>5541</v>
      </c>
      <c r="C1328" t="s">
        <v>5542</v>
      </c>
      <c r="G1328" t="s">
        <v>1140</v>
      </c>
      <c r="H1328" t="s">
        <v>1141</v>
      </c>
      <c r="I1328" t="s">
        <v>957</v>
      </c>
      <c r="J1328" t="s">
        <v>5543</v>
      </c>
      <c r="K1328" t="s">
        <v>5544</v>
      </c>
      <c r="L1328" t="s">
        <v>5543</v>
      </c>
      <c r="M1328" s="5">
        <v>79756.320000000007</v>
      </c>
      <c r="N1328" s="5">
        <v>79756.320000000007</v>
      </c>
      <c r="O1328" s="5">
        <v>79756.320000000007</v>
      </c>
      <c r="P1328" s="5"/>
      <c r="Q1328" s="16">
        <v>0</v>
      </c>
      <c r="R1328" s="5"/>
      <c r="S1328" s="17">
        <v>43137</v>
      </c>
      <c r="T1328" s="17">
        <v>43137</v>
      </c>
      <c r="U1328" s="17">
        <v>43235</v>
      </c>
      <c r="V1328" s="17">
        <v>43235</v>
      </c>
      <c r="W1328" s="17">
        <v>43137</v>
      </c>
      <c r="X1328" s="17">
        <v>44022</v>
      </c>
      <c r="Y1328" t="s">
        <v>1178</v>
      </c>
      <c r="Z1328" t="s">
        <v>825</v>
      </c>
      <c r="AA1328" t="s">
        <v>1179</v>
      </c>
      <c r="AC1328" s="16">
        <v>3</v>
      </c>
      <c r="AD1328" t="s">
        <v>795</v>
      </c>
      <c r="AE1328" t="s">
        <v>961</v>
      </c>
      <c r="AF1328" t="s">
        <v>740</v>
      </c>
      <c r="AG1328" t="s">
        <v>1036</v>
      </c>
      <c r="AJ1328" t="s">
        <v>963</v>
      </c>
      <c r="AK1328" t="s">
        <v>964</v>
      </c>
      <c r="AL1328" t="s">
        <v>1340</v>
      </c>
      <c r="AM1328" t="s">
        <v>531</v>
      </c>
      <c r="AP1328" t="s">
        <v>966</v>
      </c>
      <c r="AQ1328" t="s">
        <v>967</v>
      </c>
      <c r="AR1328" t="s">
        <v>968</v>
      </c>
      <c r="AS1328" t="s">
        <v>969</v>
      </c>
      <c r="AT1328" t="s">
        <v>970</v>
      </c>
      <c r="AU1328" t="s">
        <v>5545</v>
      </c>
    </row>
    <row r="1329" spans="2:47" ht="11" outlineLevel="1" x14ac:dyDescent="0.15">
      <c r="B1329" t="s">
        <v>5546</v>
      </c>
      <c r="C1329" t="s">
        <v>5547</v>
      </c>
      <c r="G1329" t="s">
        <v>1140</v>
      </c>
      <c r="H1329" t="s">
        <v>1141</v>
      </c>
      <c r="I1329" t="s">
        <v>957</v>
      </c>
      <c r="J1329" t="s">
        <v>2731</v>
      </c>
      <c r="K1329" t="s">
        <v>2732</v>
      </c>
      <c r="L1329" t="s">
        <v>2731</v>
      </c>
      <c r="M1329" s="5">
        <v>79534.5</v>
      </c>
      <c r="N1329" s="5">
        <v>79534.5</v>
      </c>
      <c r="O1329" s="5">
        <v>79534.5</v>
      </c>
      <c r="P1329" s="5"/>
      <c r="Q1329" s="16">
        <v>0</v>
      </c>
      <c r="R1329" s="5"/>
      <c r="S1329" s="17">
        <v>44797</v>
      </c>
      <c r="T1329" s="17">
        <v>44798</v>
      </c>
      <c r="U1329" s="17">
        <v>44946</v>
      </c>
      <c r="V1329" s="17">
        <v>44946</v>
      </c>
      <c r="W1329" s="17">
        <v>44797</v>
      </c>
      <c r="X1329" s="17">
        <v>44903</v>
      </c>
      <c r="Y1329" t="s">
        <v>984</v>
      </c>
      <c r="Z1329" t="s">
        <v>804</v>
      </c>
      <c r="AA1329" t="s">
        <v>1000</v>
      </c>
      <c r="AC1329" s="16">
        <v>1</v>
      </c>
      <c r="AD1329" t="s">
        <v>795</v>
      </c>
      <c r="AE1329" t="s">
        <v>961</v>
      </c>
      <c r="AF1329" t="s">
        <v>740</v>
      </c>
      <c r="AG1329" t="s">
        <v>1036</v>
      </c>
      <c r="AJ1329" t="s">
        <v>963</v>
      </c>
      <c r="AK1329" t="s">
        <v>964</v>
      </c>
      <c r="AL1329" t="s">
        <v>965</v>
      </c>
      <c r="AM1329" t="s">
        <v>456</v>
      </c>
      <c r="AP1329" t="s">
        <v>966</v>
      </c>
      <c r="AQ1329" t="s">
        <v>967</v>
      </c>
      <c r="AR1329" t="s">
        <v>968</v>
      </c>
      <c r="AS1329" t="s">
        <v>969</v>
      </c>
      <c r="AT1329" t="s">
        <v>970</v>
      </c>
      <c r="AU1329" t="s">
        <v>5548</v>
      </c>
    </row>
    <row r="1330" spans="2:47" ht="11" outlineLevel="1" x14ac:dyDescent="0.15">
      <c r="B1330" t="s">
        <v>5549</v>
      </c>
      <c r="C1330" t="s">
        <v>5550</v>
      </c>
      <c r="G1330" t="s">
        <v>955</v>
      </c>
      <c r="H1330" t="s">
        <v>956</v>
      </c>
      <c r="I1330" t="s">
        <v>957</v>
      </c>
      <c r="J1330" t="s">
        <v>634</v>
      </c>
      <c r="K1330" t="s">
        <v>1670</v>
      </c>
      <c r="L1330" t="s">
        <v>634</v>
      </c>
      <c r="M1330" s="5">
        <v>79411.23</v>
      </c>
      <c r="N1330" s="5">
        <v>125704.58</v>
      </c>
      <c r="O1330" s="5">
        <v>125704.58</v>
      </c>
      <c r="P1330" s="5"/>
      <c r="Q1330" s="16">
        <v>0</v>
      </c>
      <c r="R1330" s="5"/>
      <c r="S1330" s="17">
        <v>45723</v>
      </c>
      <c r="T1330" s="17">
        <v>45723</v>
      </c>
      <c r="U1330" s="17">
        <v>45790</v>
      </c>
      <c r="V1330" s="17">
        <v>45790</v>
      </c>
      <c r="W1330" s="17">
        <v>45723</v>
      </c>
      <c r="X1330" s="17">
        <v>45967</v>
      </c>
      <c r="Y1330" t="s">
        <v>1178</v>
      </c>
      <c r="Z1330" t="s">
        <v>825</v>
      </c>
      <c r="AA1330" t="s">
        <v>1179</v>
      </c>
      <c r="AC1330" s="16">
        <v>1</v>
      </c>
      <c r="AD1330" t="s">
        <v>795</v>
      </c>
      <c r="AE1330" t="s">
        <v>961</v>
      </c>
      <c r="AF1330" t="s">
        <v>740</v>
      </c>
      <c r="AG1330" t="s">
        <v>1036</v>
      </c>
      <c r="AJ1330" t="s">
        <v>963</v>
      </c>
      <c r="AK1330" t="s">
        <v>964</v>
      </c>
      <c r="AL1330" t="s">
        <v>965</v>
      </c>
      <c r="AM1330" t="s">
        <v>531</v>
      </c>
      <c r="AP1330" t="s">
        <v>966</v>
      </c>
      <c r="AQ1330" t="s">
        <v>967</v>
      </c>
      <c r="AR1330" t="s">
        <v>968</v>
      </c>
      <c r="AS1330" t="s">
        <v>969</v>
      </c>
      <c r="AT1330" t="s">
        <v>970</v>
      </c>
      <c r="AU1330" t="s">
        <v>5551</v>
      </c>
    </row>
    <row r="1331" spans="2:47" ht="11" outlineLevel="1" x14ac:dyDescent="0.15">
      <c r="B1331" t="s">
        <v>5552</v>
      </c>
      <c r="C1331" t="s">
        <v>5553</v>
      </c>
      <c r="G1331" t="s">
        <v>1140</v>
      </c>
      <c r="H1331" t="s">
        <v>1141</v>
      </c>
      <c r="I1331" t="s">
        <v>957</v>
      </c>
      <c r="J1331" t="s">
        <v>5554</v>
      </c>
      <c r="K1331" t="s">
        <v>5555</v>
      </c>
      <c r="L1331" t="s">
        <v>5554</v>
      </c>
      <c r="M1331" s="5">
        <v>79296.7</v>
      </c>
      <c r="N1331" s="5">
        <v>79296.7</v>
      </c>
      <c r="O1331" s="5">
        <v>79296.7</v>
      </c>
      <c r="P1331" s="5"/>
      <c r="Q1331" s="16">
        <v>0</v>
      </c>
      <c r="R1331" s="5"/>
      <c r="S1331" s="17">
        <v>42642</v>
      </c>
      <c r="T1331" s="17">
        <v>42642</v>
      </c>
      <c r="U1331" s="17">
        <v>42809</v>
      </c>
      <c r="V1331" s="17">
        <v>42809</v>
      </c>
      <c r="W1331" s="17">
        <v>42642</v>
      </c>
      <c r="X1331" s="17">
        <v>42642</v>
      </c>
      <c r="Y1331" t="s">
        <v>1178</v>
      </c>
      <c r="Z1331" t="s">
        <v>825</v>
      </c>
      <c r="AA1331" t="s">
        <v>1179</v>
      </c>
      <c r="AC1331" s="16">
        <v>1</v>
      </c>
      <c r="AD1331" t="s">
        <v>795</v>
      </c>
      <c r="AE1331" t="s">
        <v>961</v>
      </c>
      <c r="AF1331" t="s">
        <v>737</v>
      </c>
      <c r="AG1331" t="s">
        <v>975</v>
      </c>
      <c r="AJ1331" t="s">
        <v>963</v>
      </c>
      <c r="AK1331" t="s">
        <v>1504</v>
      </c>
      <c r="AL1331" t="s">
        <v>1340</v>
      </c>
      <c r="AM1331" t="s">
        <v>531</v>
      </c>
      <c r="AP1331" t="s">
        <v>966</v>
      </c>
      <c r="AQ1331" t="s">
        <v>967</v>
      </c>
      <c r="AR1331" t="s">
        <v>968</v>
      </c>
      <c r="AS1331" t="s">
        <v>969</v>
      </c>
      <c r="AT1331" t="s">
        <v>970</v>
      </c>
      <c r="AU1331" t="s">
        <v>5556</v>
      </c>
    </row>
    <row r="1332" spans="2:47" ht="11" outlineLevel="1" x14ac:dyDescent="0.15">
      <c r="B1332" t="s">
        <v>5557</v>
      </c>
      <c r="C1332" t="s">
        <v>5558</v>
      </c>
      <c r="D1332" t="s">
        <v>4961</v>
      </c>
      <c r="E1332" t="s">
        <v>835</v>
      </c>
      <c r="F1332" t="s">
        <v>798</v>
      </c>
      <c r="G1332" t="s">
        <v>984</v>
      </c>
      <c r="H1332" t="s">
        <v>985</v>
      </c>
      <c r="I1332" t="s">
        <v>957</v>
      </c>
      <c r="J1332" t="s">
        <v>620</v>
      </c>
      <c r="K1332" t="s">
        <v>2023</v>
      </c>
      <c r="L1332" t="s">
        <v>620</v>
      </c>
      <c r="M1332" s="5">
        <v>79125</v>
      </c>
      <c r="N1332" s="5">
        <v>79125</v>
      </c>
      <c r="O1332" s="5">
        <v>79125</v>
      </c>
      <c r="P1332" s="5"/>
      <c r="Q1332" s="16">
        <v>0</v>
      </c>
      <c r="R1332" s="5"/>
      <c r="S1332" s="17">
        <v>43410</v>
      </c>
      <c r="T1332" s="17">
        <v>43409</v>
      </c>
      <c r="U1332" s="17">
        <v>43434</v>
      </c>
      <c r="V1332" s="17">
        <v>43434</v>
      </c>
      <c r="W1332" s="17">
        <v>43410</v>
      </c>
      <c r="X1332" s="17">
        <v>43410</v>
      </c>
      <c r="Y1332" t="s">
        <v>1178</v>
      </c>
      <c r="Z1332" t="s">
        <v>825</v>
      </c>
      <c r="AA1332" t="s">
        <v>1179</v>
      </c>
      <c r="AC1332" s="16">
        <v>2</v>
      </c>
      <c r="AD1332" t="s">
        <v>795</v>
      </c>
      <c r="AE1332" t="s">
        <v>961</v>
      </c>
      <c r="AF1332" t="s">
        <v>740</v>
      </c>
      <c r="AG1332" t="s">
        <v>1036</v>
      </c>
      <c r="AJ1332" t="s">
        <v>963</v>
      </c>
      <c r="AK1332" t="s">
        <v>964</v>
      </c>
      <c r="AL1332" t="s">
        <v>965</v>
      </c>
      <c r="AM1332" t="s">
        <v>531</v>
      </c>
      <c r="AP1332" t="s">
        <v>966</v>
      </c>
      <c r="AQ1332" t="s">
        <v>967</v>
      </c>
      <c r="AR1332" t="s">
        <v>968</v>
      </c>
      <c r="AS1332" t="s">
        <v>969</v>
      </c>
      <c r="AT1332" t="s">
        <v>970</v>
      </c>
      <c r="AU1332" t="s">
        <v>5559</v>
      </c>
    </row>
    <row r="1333" spans="2:47" ht="11" outlineLevel="1" x14ac:dyDescent="0.15">
      <c r="B1333" t="s">
        <v>5560</v>
      </c>
      <c r="C1333" t="s">
        <v>5561</v>
      </c>
      <c r="G1333" t="s">
        <v>1140</v>
      </c>
      <c r="H1333" t="s">
        <v>1141</v>
      </c>
      <c r="I1333" t="s">
        <v>957</v>
      </c>
      <c r="J1333" t="s">
        <v>4835</v>
      </c>
      <c r="K1333" t="s">
        <v>4836</v>
      </c>
      <c r="L1333" t="s">
        <v>4835</v>
      </c>
      <c r="M1333" s="5">
        <v>79000</v>
      </c>
      <c r="N1333" s="5">
        <v>79000</v>
      </c>
      <c r="O1333" s="5">
        <v>79000</v>
      </c>
      <c r="P1333" s="5"/>
      <c r="Q1333" s="16">
        <v>0</v>
      </c>
      <c r="R1333" s="5"/>
      <c r="S1333" s="17">
        <v>45148</v>
      </c>
      <c r="T1333" s="17">
        <v>45148</v>
      </c>
      <c r="U1333" s="17">
        <v>45508</v>
      </c>
      <c r="V1333" s="17">
        <v>45508</v>
      </c>
      <c r="W1333" s="17">
        <v>45148</v>
      </c>
      <c r="X1333" s="17">
        <v>45148</v>
      </c>
      <c r="Y1333" t="s">
        <v>1178</v>
      </c>
      <c r="Z1333" t="s">
        <v>825</v>
      </c>
      <c r="AA1333" t="s">
        <v>1179</v>
      </c>
      <c r="AC1333" s="16">
        <v>2</v>
      </c>
      <c r="AD1333" t="s">
        <v>803</v>
      </c>
      <c r="AE1333" t="s">
        <v>974</v>
      </c>
      <c r="AF1333" t="s">
        <v>737</v>
      </c>
      <c r="AG1333" t="s">
        <v>975</v>
      </c>
      <c r="AH1333" t="s">
        <v>1202</v>
      </c>
      <c r="AI1333" t="s">
        <v>1203</v>
      </c>
      <c r="AJ1333" t="s">
        <v>978</v>
      </c>
      <c r="AK1333" t="s">
        <v>979</v>
      </c>
      <c r="AL1333" t="s">
        <v>1340</v>
      </c>
      <c r="AM1333" t="s">
        <v>531</v>
      </c>
      <c r="AP1333" t="s">
        <v>966</v>
      </c>
      <c r="AQ1333" t="s">
        <v>967</v>
      </c>
      <c r="AR1333" t="s">
        <v>968</v>
      </c>
      <c r="AS1333" t="s">
        <v>969</v>
      </c>
      <c r="AT1333" t="s">
        <v>970</v>
      </c>
      <c r="AU1333" t="s">
        <v>5562</v>
      </c>
    </row>
    <row r="1334" spans="2:47" ht="11" outlineLevel="1" x14ac:dyDescent="0.15">
      <c r="B1334" t="s">
        <v>5563</v>
      </c>
      <c r="C1334" t="s">
        <v>5564</v>
      </c>
      <c r="G1334" t="s">
        <v>1140</v>
      </c>
      <c r="H1334" t="s">
        <v>1141</v>
      </c>
      <c r="I1334" t="s">
        <v>957</v>
      </c>
      <c r="J1334" t="s">
        <v>5565</v>
      </c>
      <c r="K1334" t="s">
        <v>5566</v>
      </c>
      <c r="L1334" t="s">
        <v>5565</v>
      </c>
      <c r="M1334" s="5">
        <v>78880</v>
      </c>
      <c r="N1334" s="5">
        <v>78880</v>
      </c>
      <c r="O1334" s="5">
        <v>78880</v>
      </c>
      <c r="P1334" s="5"/>
      <c r="Q1334" s="16">
        <v>0</v>
      </c>
      <c r="R1334" s="5"/>
      <c r="S1334" s="17">
        <v>41170</v>
      </c>
      <c r="T1334" s="17">
        <v>41170</v>
      </c>
      <c r="U1334" s="17">
        <v>41558</v>
      </c>
      <c r="V1334" s="17">
        <v>41558</v>
      </c>
      <c r="W1334" s="17">
        <v>41170</v>
      </c>
      <c r="X1334" s="17">
        <v>42458</v>
      </c>
      <c r="Y1334" t="s">
        <v>1178</v>
      </c>
      <c r="Z1334" t="s">
        <v>825</v>
      </c>
      <c r="AA1334" t="s">
        <v>1179</v>
      </c>
      <c r="AC1334" s="16">
        <v>1</v>
      </c>
      <c r="AD1334" t="s">
        <v>5371</v>
      </c>
      <c r="AE1334" t="s">
        <v>5372</v>
      </c>
      <c r="AF1334" t="s">
        <v>743</v>
      </c>
      <c r="AG1334" t="s">
        <v>1075</v>
      </c>
      <c r="AJ1334" t="s">
        <v>963</v>
      </c>
      <c r="AK1334" t="s">
        <v>1376</v>
      </c>
      <c r="AL1334" t="s">
        <v>1340</v>
      </c>
      <c r="AM1334" t="s">
        <v>531</v>
      </c>
      <c r="AP1334" t="s">
        <v>966</v>
      </c>
      <c r="AQ1334" t="s">
        <v>967</v>
      </c>
      <c r="AR1334" t="s">
        <v>968</v>
      </c>
      <c r="AS1334" t="s">
        <v>969</v>
      </c>
      <c r="AT1334" t="s">
        <v>970</v>
      </c>
      <c r="AU1334" t="s">
        <v>5567</v>
      </c>
    </row>
    <row r="1335" spans="2:47" ht="11" outlineLevel="1" x14ac:dyDescent="0.15">
      <c r="B1335" t="s">
        <v>5568</v>
      </c>
      <c r="C1335" t="s">
        <v>5569</v>
      </c>
      <c r="G1335" t="s">
        <v>1140</v>
      </c>
      <c r="H1335" t="s">
        <v>1141</v>
      </c>
      <c r="I1335" t="s">
        <v>957</v>
      </c>
      <c r="J1335" t="s">
        <v>5570</v>
      </c>
      <c r="K1335" t="s">
        <v>5571</v>
      </c>
      <c r="L1335" t="s">
        <v>5570</v>
      </c>
      <c r="M1335" s="5">
        <v>78752</v>
      </c>
      <c r="N1335" s="5">
        <v>78752</v>
      </c>
      <c r="O1335" s="5">
        <v>78752</v>
      </c>
      <c r="P1335" s="5"/>
      <c r="Q1335" s="16">
        <v>0</v>
      </c>
      <c r="R1335" s="5"/>
      <c r="S1335" s="17">
        <v>42590</v>
      </c>
      <c r="T1335" s="17">
        <v>42590</v>
      </c>
      <c r="U1335" s="17">
        <v>42665</v>
      </c>
      <c r="V1335" s="17">
        <v>42665</v>
      </c>
      <c r="W1335" s="17">
        <v>42590</v>
      </c>
      <c r="X1335" s="17">
        <v>42590</v>
      </c>
      <c r="Y1335" t="s">
        <v>1178</v>
      </c>
      <c r="Z1335" t="s">
        <v>825</v>
      </c>
      <c r="AA1335" t="s">
        <v>1179</v>
      </c>
      <c r="AC1335" s="16">
        <v>1</v>
      </c>
      <c r="AD1335" t="s">
        <v>5572</v>
      </c>
      <c r="AE1335" t="s">
        <v>5573</v>
      </c>
      <c r="AF1335" t="s">
        <v>750</v>
      </c>
      <c r="AG1335" t="s">
        <v>1515</v>
      </c>
      <c r="AJ1335" t="s">
        <v>963</v>
      </c>
      <c r="AK1335" t="s">
        <v>1516</v>
      </c>
      <c r="AL1335" t="s">
        <v>1340</v>
      </c>
      <c r="AM1335" t="s">
        <v>531</v>
      </c>
      <c r="AP1335" t="s">
        <v>966</v>
      </c>
      <c r="AQ1335" t="s">
        <v>967</v>
      </c>
      <c r="AR1335" t="s">
        <v>968</v>
      </c>
      <c r="AS1335" t="s">
        <v>969</v>
      </c>
      <c r="AT1335" t="s">
        <v>970</v>
      </c>
      <c r="AU1335" t="s">
        <v>5574</v>
      </c>
    </row>
    <row r="1336" spans="2:47" ht="11" outlineLevel="1" x14ac:dyDescent="0.15">
      <c r="B1336" t="s">
        <v>5575</v>
      </c>
      <c r="C1336" t="s">
        <v>1322</v>
      </c>
      <c r="D1336" t="s">
        <v>301</v>
      </c>
      <c r="E1336" t="s">
        <v>983</v>
      </c>
      <c r="F1336" t="s">
        <v>798</v>
      </c>
      <c r="G1336" t="s">
        <v>984</v>
      </c>
      <c r="H1336" t="s">
        <v>985</v>
      </c>
      <c r="I1336" t="s">
        <v>957</v>
      </c>
      <c r="J1336" t="s">
        <v>608</v>
      </c>
      <c r="K1336" t="s">
        <v>1184</v>
      </c>
      <c r="L1336" t="s">
        <v>987</v>
      </c>
      <c r="M1336" s="5">
        <v>78706</v>
      </c>
      <c r="N1336" s="5">
        <v>78706</v>
      </c>
      <c r="O1336" s="5">
        <v>78706</v>
      </c>
      <c r="P1336" s="5"/>
      <c r="Q1336" s="16">
        <v>0</v>
      </c>
      <c r="R1336" s="5"/>
      <c r="S1336" s="17">
        <v>41968</v>
      </c>
      <c r="T1336" s="17">
        <v>41968</v>
      </c>
      <c r="U1336" s="17">
        <v>42213</v>
      </c>
      <c r="V1336" s="17">
        <v>42213</v>
      </c>
      <c r="W1336" s="17">
        <v>41968</v>
      </c>
      <c r="X1336" s="17">
        <v>42235</v>
      </c>
      <c r="Y1336" t="s">
        <v>959</v>
      </c>
      <c r="Z1336" t="s">
        <v>796</v>
      </c>
      <c r="AA1336" t="s">
        <v>960</v>
      </c>
      <c r="AC1336" s="16">
        <v>1</v>
      </c>
      <c r="AD1336" t="s">
        <v>795</v>
      </c>
      <c r="AE1336" t="s">
        <v>961</v>
      </c>
      <c r="AF1336" t="s">
        <v>744</v>
      </c>
      <c r="AG1336" t="s">
        <v>1025</v>
      </c>
      <c r="AJ1336" t="s">
        <v>963</v>
      </c>
      <c r="AK1336" t="s">
        <v>964</v>
      </c>
      <c r="AL1336" t="s">
        <v>965</v>
      </c>
      <c r="AM1336" t="s">
        <v>575</v>
      </c>
      <c r="AP1336" t="s">
        <v>966</v>
      </c>
      <c r="AQ1336" t="s">
        <v>967</v>
      </c>
      <c r="AR1336" t="s">
        <v>968</v>
      </c>
      <c r="AS1336" t="s">
        <v>969</v>
      </c>
      <c r="AT1336" t="s">
        <v>970</v>
      </c>
      <c r="AU1336" t="s">
        <v>5576</v>
      </c>
    </row>
    <row r="1337" spans="2:47" ht="11" outlineLevel="1" x14ac:dyDescent="0.15">
      <c r="B1337" t="s">
        <v>5577</v>
      </c>
      <c r="C1337" t="s">
        <v>5578</v>
      </c>
      <c r="D1337" t="s">
        <v>5579</v>
      </c>
      <c r="E1337" t="s">
        <v>1599</v>
      </c>
      <c r="F1337" t="s">
        <v>807</v>
      </c>
      <c r="G1337" t="s">
        <v>984</v>
      </c>
      <c r="H1337" t="s">
        <v>985</v>
      </c>
      <c r="I1337" t="s">
        <v>957</v>
      </c>
      <c r="J1337" t="s">
        <v>4467</v>
      </c>
      <c r="K1337" t="s">
        <v>4468</v>
      </c>
      <c r="L1337" t="s">
        <v>4467</v>
      </c>
      <c r="M1337" s="5">
        <v>78655.240000000005</v>
      </c>
      <c r="N1337" s="5">
        <v>78655.240000000005</v>
      </c>
      <c r="O1337" s="5">
        <v>78655.240000000005</v>
      </c>
      <c r="P1337" s="5"/>
      <c r="Q1337" s="16">
        <v>0</v>
      </c>
      <c r="R1337" s="5"/>
      <c r="S1337" s="17">
        <v>42187</v>
      </c>
      <c r="T1337" s="17">
        <v>42187</v>
      </c>
      <c r="U1337" s="17">
        <v>42343</v>
      </c>
      <c r="V1337" s="17">
        <v>42343</v>
      </c>
      <c r="W1337" s="17">
        <v>42187</v>
      </c>
      <c r="X1337" s="17">
        <v>42310</v>
      </c>
      <c r="Y1337" t="s">
        <v>959</v>
      </c>
      <c r="Z1337" t="s">
        <v>796</v>
      </c>
      <c r="AA1337" t="s">
        <v>1023</v>
      </c>
      <c r="AB1337" t="s">
        <v>1289</v>
      </c>
      <c r="AC1337" s="16">
        <v>2</v>
      </c>
      <c r="AD1337" t="s">
        <v>803</v>
      </c>
      <c r="AE1337" t="s">
        <v>974</v>
      </c>
      <c r="AF1337" t="s">
        <v>759</v>
      </c>
      <c r="AG1337" t="s">
        <v>1143</v>
      </c>
      <c r="AJ1337" t="s">
        <v>963</v>
      </c>
      <c r="AK1337" t="s">
        <v>1082</v>
      </c>
      <c r="AL1337" t="s">
        <v>965</v>
      </c>
      <c r="AM1337" t="s">
        <v>531</v>
      </c>
      <c r="AP1337" t="s">
        <v>966</v>
      </c>
      <c r="AQ1337" t="s">
        <v>967</v>
      </c>
      <c r="AR1337" t="s">
        <v>968</v>
      </c>
      <c r="AS1337" t="s">
        <v>969</v>
      </c>
      <c r="AT1337" t="s">
        <v>970</v>
      </c>
      <c r="AU1337" t="s">
        <v>5580</v>
      </c>
    </row>
    <row r="1338" spans="2:47" ht="11" outlineLevel="1" x14ac:dyDescent="0.15">
      <c r="B1338" t="s">
        <v>5581</v>
      </c>
      <c r="C1338" t="s">
        <v>5582</v>
      </c>
      <c r="G1338" t="s">
        <v>1140</v>
      </c>
      <c r="H1338" t="s">
        <v>1141</v>
      </c>
      <c r="I1338" t="s">
        <v>957</v>
      </c>
      <c r="J1338" t="s">
        <v>5583</v>
      </c>
      <c r="K1338" t="s">
        <v>5584</v>
      </c>
      <c r="L1338" t="s">
        <v>5583</v>
      </c>
      <c r="M1338" s="5">
        <v>78441.86</v>
      </c>
      <c r="N1338" s="5">
        <v>78441.86</v>
      </c>
      <c r="O1338" s="5">
        <v>78441.86</v>
      </c>
      <c r="P1338" s="5"/>
      <c r="Q1338" s="16">
        <v>0</v>
      </c>
      <c r="R1338" s="5"/>
      <c r="S1338" s="17">
        <v>44762</v>
      </c>
      <c r="T1338" s="17">
        <v>44762</v>
      </c>
      <c r="U1338" s="17">
        <v>44926</v>
      </c>
      <c r="V1338" s="17">
        <v>44926</v>
      </c>
      <c r="W1338" s="17">
        <v>44762</v>
      </c>
      <c r="X1338" s="17">
        <v>44935</v>
      </c>
      <c r="Y1338" t="s">
        <v>984</v>
      </c>
      <c r="Z1338" t="s">
        <v>804</v>
      </c>
      <c r="AA1338" t="s">
        <v>1000</v>
      </c>
      <c r="AC1338" s="16">
        <v>1</v>
      </c>
      <c r="AD1338" t="s">
        <v>803</v>
      </c>
      <c r="AE1338" t="s">
        <v>974</v>
      </c>
      <c r="AF1338" t="s">
        <v>4147</v>
      </c>
      <c r="AG1338" t="s">
        <v>4148</v>
      </c>
      <c r="AJ1338" t="s">
        <v>963</v>
      </c>
      <c r="AK1338" t="s">
        <v>1082</v>
      </c>
      <c r="AL1338" t="s">
        <v>1340</v>
      </c>
      <c r="AM1338" t="s">
        <v>645</v>
      </c>
      <c r="AP1338" t="s">
        <v>966</v>
      </c>
      <c r="AQ1338" t="s">
        <v>967</v>
      </c>
      <c r="AR1338" t="s">
        <v>968</v>
      </c>
      <c r="AS1338" t="s">
        <v>969</v>
      </c>
      <c r="AT1338" t="s">
        <v>970</v>
      </c>
      <c r="AU1338" t="s">
        <v>5585</v>
      </c>
    </row>
    <row r="1339" spans="2:47" ht="11" outlineLevel="1" x14ac:dyDescent="0.15">
      <c r="B1339" t="s">
        <v>5586</v>
      </c>
      <c r="C1339" t="s">
        <v>5587</v>
      </c>
      <c r="D1339" t="s">
        <v>309</v>
      </c>
      <c r="E1339" t="s">
        <v>835</v>
      </c>
      <c r="F1339" t="s">
        <v>807</v>
      </c>
      <c r="G1339" t="s">
        <v>984</v>
      </c>
      <c r="H1339" t="s">
        <v>985</v>
      </c>
      <c r="I1339" t="s">
        <v>957</v>
      </c>
      <c r="J1339" t="s">
        <v>687</v>
      </c>
      <c r="K1339" t="s">
        <v>2727</v>
      </c>
      <c r="L1339" t="s">
        <v>687</v>
      </c>
      <c r="M1339" s="5">
        <v>78284.259999999995</v>
      </c>
      <c r="N1339" s="5">
        <v>78284.259999999995</v>
      </c>
      <c r="O1339" s="5">
        <v>78284.259999999995</v>
      </c>
      <c r="P1339" s="5"/>
      <c r="Q1339" s="16">
        <v>0</v>
      </c>
      <c r="R1339" s="5"/>
      <c r="S1339" s="17">
        <v>45621</v>
      </c>
      <c r="T1339" s="17">
        <v>45621</v>
      </c>
      <c r="U1339" s="17">
        <v>45752</v>
      </c>
      <c r="V1339" s="17">
        <v>45752</v>
      </c>
      <c r="W1339" s="17">
        <v>45621</v>
      </c>
      <c r="X1339" s="17">
        <v>45730</v>
      </c>
      <c r="Y1339" t="s">
        <v>1178</v>
      </c>
      <c r="Z1339" t="s">
        <v>825</v>
      </c>
      <c r="AA1339" t="s">
        <v>1179</v>
      </c>
      <c r="AC1339" s="16">
        <v>1</v>
      </c>
      <c r="AD1339" t="s">
        <v>795</v>
      </c>
      <c r="AE1339" t="s">
        <v>961</v>
      </c>
      <c r="AF1339" t="s">
        <v>740</v>
      </c>
      <c r="AG1339" t="s">
        <v>1036</v>
      </c>
      <c r="AJ1339" t="s">
        <v>963</v>
      </c>
      <c r="AK1339" t="s">
        <v>964</v>
      </c>
      <c r="AL1339" t="s">
        <v>965</v>
      </c>
      <c r="AM1339" t="s">
        <v>531</v>
      </c>
      <c r="AP1339" t="s">
        <v>966</v>
      </c>
      <c r="AQ1339" t="s">
        <v>967</v>
      </c>
      <c r="AR1339" t="s">
        <v>968</v>
      </c>
      <c r="AS1339" t="s">
        <v>969</v>
      </c>
      <c r="AT1339" t="s">
        <v>970</v>
      </c>
      <c r="AU1339" t="s">
        <v>5588</v>
      </c>
    </row>
    <row r="1340" spans="2:47" ht="11" outlineLevel="1" x14ac:dyDescent="0.15">
      <c r="B1340" t="s">
        <v>5589</v>
      </c>
      <c r="C1340" t="s">
        <v>5590</v>
      </c>
      <c r="G1340" t="s">
        <v>1140</v>
      </c>
      <c r="H1340" t="s">
        <v>1141</v>
      </c>
      <c r="I1340" t="s">
        <v>957</v>
      </c>
      <c r="J1340" t="s">
        <v>685</v>
      </c>
      <c r="K1340" t="s">
        <v>2058</v>
      </c>
      <c r="L1340" t="s">
        <v>685</v>
      </c>
      <c r="M1340" s="5">
        <v>77437.5</v>
      </c>
      <c r="N1340" s="5">
        <v>77437.5</v>
      </c>
      <c r="O1340" s="5">
        <v>77437.5</v>
      </c>
      <c r="P1340" s="5"/>
      <c r="Q1340" s="16">
        <v>0</v>
      </c>
      <c r="R1340" s="5"/>
      <c r="S1340" s="17">
        <v>45894</v>
      </c>
      <c r="T1340" s="17">
        <v>45894</v>
      </c>
      <c r="U1340" s="17">
        <v>45961</v>
      </c>
      <c r="V1340" s="17">
        <v>45961</v>
      </c>
      <c r="W1340" s="17">
        <v>45894</v>
      </c>
      <c r="X1340" s="17">
        <v>45929</v>
      </c>
      <c r="Y1340" t="s">
        <v>1178</v>
      </c>
      <c r="Z1340" t="s">
        <v>825</v>
      </c>
      <c r="AA1340" t="s">
        <v>1179</v>
      </c>
      <c r="AC1340" s="16">
        <v>2</v>
      </c>
      <c r="AD1340" t="s">
        <v>795</v>
      </c>
      <c r="AE1340" t="s">
        <v>961</v>
      </c>
      <c r="AF1340" t="s">
        <v>748</v>
      </c>
      <c r="AG1340" t="s">
        <v>1057</v>
      </c>
      <c r="AJ1340" t="s">
        <v>963</v>
      </c>
      <c r="AK1340" t="s">
        <v>964</v>
      </c>
      <c r="AL1340" t="s">
        <v>965</v>
      </c>
      <c r="AM1340" t="s">
        <v>531</v>
      </c>
      <c r="AP1340" t="s">
        <v>966</v>
      </c>
      <c r="AQ1340" t="s">
        <v>967</v>
      </c>
      <c r="AR1340" t="s">
        <v>968</v>
      </c>
      <c r="AS1340" t="s">
        <v>969</v>
      </c>
      <c r="AT1340" t="s">
        <v>970</v>
      </c>
      <c r="AU1340" t="s">
        <v>5591</v>
      </c>
    </row>
    <row r="1341" spans="2:47" ht="11" outlineLevel="1" x14ac:dyDescent="0.15">
      <c r="B1341" t="s">
        <v>5592</v>
      </c>
      <c r="C1341" t="s">
        <v>5593</v>
      </c>
      <c r="G1341" t="s">
        <v>1140</v>
      </c>
      <c r="H1341" t="s">
        <v>1141</v>
      </c>
      <c r="I1341" t="s">
        <v>957</v>
      </c>
      <c r="J1341" t="s">
        <v>5594</v>
      </c>
      <c r="K1341" t="s">
        <v>5595</v>
      </c>
      <c r="L1341" t="s">
        <v>5594</v>
      </c>
      <c r="M1341" s="5">
        <v>77270</v>
      </c>
      <c r="N1341" s="5">
        <v>77270</v>
      </c>
      <c r="O1341" s="5">
        <v>77270</v>
      </c>
      <c r="P1341" s="5"/>
      <c r="Q1341" s="16">
        <v>0</v>
      </c>
      <c r="R1341" s="5"/>
      <c r="S1341" s="17">
        <v>43004</v>
      </c>
      <c r="T1341" s="17">
        <v>43004</v>
      </c>
      <c r="U1341" s="17">
        <v>43068</v>
      </c>
      <c r="V1341" s="17">
        <v>43068</v>
      </c>
      <c r="W1341" s="17">
        <v>43004</v>
      </c>
      <c r="X1341" s="17">
        <v>43004</v>
      </c>
      <c r="Y1341" t="s">
        <v>1178</v>
      </c>
      <c r="Z1341" t="s">
        <v>825</v>
      </c>
      <c r="AA1341" t="s">
        <v>1179</v>
      </c>
      <c r="AC1341" s="16">
        <v>2</v>
      </c>
      <c r="AD1341" t="s">
        <v>803</v>
      </c>
      <c r="AE1341" t="s">
        <v>974</v>
      </c>
      <c r="AF1341" t="s">
        <v>737</v>
      </c>
      <c r="AG1341" t="s">
        <v>975</v>
      </c>
      <c r="AJ1341" t="s">
        <v>963</v>
      </c>
      <c r="AK1341" t="s">
        <v>979</v>
      </c>
      <c r="AL1341" t="s">
        <v>1340</v>
      </c>
      <c r="AM1341" t="s">
        <v>531</v>
      </c>
      <c r="AP1341" t="s">
        <v>966</v>
      </c>
      <c r="AQ1341" t="s">
        <v>967</v>
      </c>
      <c r="AR1341" t="s">
        <v>968</v>
      </c>
      <c r="AS1341" t="s">
        <v>969</v>
      </c>
      <c r="AT1341" t="s">
        <v>970</v>
      </c>
      <c r="AU1341" t="s">
        <v>5596</v>
      </c>
    </row>
    <row r="1342" spans="2:47" ht="11" outlineLevel="1" x14ac:dyDescent="0.15">
      <c r="B1342" t="s">
        <v>5597</v>
      </c>
      <c r="C1342" t="s">
        <v>5598</v>
      </c>
      <c r="D1342" t="s">
        <v>3749</v>
      </c>
      <c r="E1342" t="s">
        <v>854</v>
      </c>
      <c r="F1342" t="s">
        <v>798</v>
      </c>
      <c r="G1342" t="s">
        <v>959</v>
      </c>
      <c r="H1342" t="s">
        <v>1903</v>
      </c>
      <c r="I1342" t="s">
        <v>957</v>
      </c>
      <c r="J1342" t="s">
        <v>685</v>
      </c>
      <c r="K1342" t="s">
        <v>2058</v>
      </c>
      <c r="L1342" t="s">
        <v>685</v>
      </c>
      <c r="M1342" s="5">
        <v>76792.5</v>
      </c>
      <c r="N1342" s="5">
        <v>76792.5</v>
      </c>
      <c r="O1342" s="5">
        <v>76792.5</v>
      </c>
      <c r="P1342" s="5"/>
      <c r="Q1342" s="16">
        <v>0</v>
      </c>
      <c r="R1342" s="5"/>
      <c r="S1342" s="17">
        <v>45565</v>
      </c>
      <c r="T1342" s="17">
        <v>45565</v>
      </c>
      <c r="U1342" s="17">
        <v>45616</v>
      </c>
      <c r="V1342" s="17">
        <v>45616</v>
      </c>
      <c r="W1342" s="17">
        <v>45565</v>
      </c>
      <c r="X1342" s="17">
        <v>45565</v>
      </c>
      <c r="Y1342" t="s">
        <v>1543</v>
      </c>
      <c r="Z1342" t="s">
        <v>826</v>
      </c>
      <c r="AA1342" t="s">
        <v>1179</v>
      </c>
      <c r="AC1342" s="16">
        <v>1</v>
      </c>
      <c r="AD1342" t="s">
        <v>795</v>
      </c>
      <c r="AE1342" t="s">
        <v>961</v>
      </c>
      <c r="AF1342" t="s">
        <v>757</v>
      </c>
      <c r="AG1342" t="s">
        <v>1801</v>
      </c>
      <c r="AJ1342" t="s">
        <v>963</v>
      </c>
      <c r="AK1342" t="s">
        <v>964</v>
      </c>
      <c r="AL1342" t="s">
        <v>965</v>
      </c>
      <c r="AM1342" t="s">
        <v>531</v>
      </c>
      <c r="AP1342" t="s">
        <v>966</v>
      </c>
      <c r="AQ1342" t="s">
        <v>967</v>
      </c>
      <c r="AR1342" t="s">
        <v>968</v>
      </c>
      <c r="AS1342" t="s">
        <v>969</v>
      </c>
      <c r="AT1342" t="s">
        <v>970</v>
      </c>
      <c r="AU1342" t="s">
        <v>5599</v>
      </c>
    </row>
    <row r="1343" spans="2:47" ht="11" outlineLevel="1" x14ac:dyDescent="0.15">
      <c r="B1343" t="s">
        <v>5600</v>
      </c>
      <c r="C1343" t="s">
        <v>5601</v>
      </c>
      <c r="G1343" t="s">
        <v>1140</v>
      </c>
      <c r="H1343" t="s">
        <v>1141</v>
      </c>
      <c r="I1343" t="s">
        <v>957</v>
      </c>
      <c r="J1343" t="s">
        <v>690</v>
      </c>
      <c r="K1343" t="s">
        <v>1800</v>
      </c>
      <c r="L1343" t="s">
        <v>690</v>
      </c>
      <c r="M1343" s="5">
        <v>76619.490000000005</v>
      </c>
      <c r="N1343" s="5">
        <v>76619.490000000005</v>
      </c>
      <c r="O1343" s="5">
        <v>76619.490000000005</v>
      </c>
      <c r="P1343" s="5"/>
      <c r="Q1343" s="16">
        <v>0</v>
      </c>
      <c r="R1343" s="5"/>
      <c r="S1343" s="17">
        <v>43763</v>
      </c>
      <c r="T1343" s="17">
        <v>43761</v>
      </c>
      <c r="U1343" s="17">
        <v>43773</v>
      </c>
      <c r="V1343" s="17">
        <v>43773</v>
      </c>
      <c r="W1343" s="17">
        <v>43763</v>
      </c>
      <c r="X1343" s="17">
        <v>43763</v>
      </c>
      <c r="Y1343" t="s">
        <v>1543</v>
      </c>
      <c r="Z1343" t="s">
        <v>826</v>
      </c>
      <c r="AA1343" t="s">
        <v>1179</v>
      </c>
      <c r="AC1343" s="16">
        <v>1</v>
      </c>
      <c r="AD1343" t="s">
        <v>795</v>
      </c>
      <c r="AE1343" t="s">
        <v>961</v>
      </c>
      <c r="AF1343" t="s">
        <v>750</v>
      </c>
      <c r="AG1343" t="s">
        <v>1515</v>
      </c>
      <c r="AH1343" t="s">
        <v>1058</v>
      </c>
      <c r="AI1343" t="s">
        <v>1059</v>
      </c>
      <c r="AJ1343" t="s">
        <v>978</v>
      </c>
      <c r="AK1343" t="s">
        <v>1671</v>
      </c>
      <c r="AL1343" t="s">
        <v>965</v>
      </c>
      <c r="AM1343" t="s">
        <v>531</v>
      </c>
      <c r="AP1343" t="s">
        <v>966</v>
      </c>
      <c r="AQ1343" t="s">
        <v>967</v>
      </c>
      <c r="AR1343" t="s">
        <v>968</v>
      </c>
      <c r="AS1343" t="s">
        <v>969</v>
      </c>
      <c r="AT1343" t="s">
        <v>970</v>
      </c>
      <c r="AU1343" t="s">
        <v>5602</v>
      </c>
    </row>
    <row r="1344" spans="2:47" ht="11" outlineLevel="1" x14ac:dyDescent="0.15">
      <c r="B1344" t="s">
        <v>5603</v>
      </c>
      <c r="C1344" t="s">
        <v>5604</v>
      </c>
      <c r="D1344" t="s">
        <v>309</v>
      </c>
      <c r="E1344" t="s">
        <v>835</v>
      </c>
      <c r="F1344" t="s">
        <v>807</v>
      </c>
      <c r="G1344" t="s">
        <v>984</v>
      </c>
      <c r="H1344" t="s">
        <v>985</v>
      </c>
      <c r="I1344" t="s">
        <v>957</v>
      </c>
      <c r="J1344" t="s">
        <v>687</v>
      </c>
      <c r="K1344" t="s">
        <v>2727</v>
      </c>
      <c r="L1344" t="s">
        <v>687</v>
      </c>
      <c r="M1344" s="5">
        <v>76574.16</v>
      </c>
      <c r="N1344" s="5">
        <v>76574.16</v>
      </c>
      <c r="O1344" s="5">
        <v>76574.16</v>
      </c>
      <c r="P1344" s="5"/>
      <c r="Q1344" s="16">
        <v>0</v>
      </c>
      <c r="R1344" s="5"/>
      <c r="S1344" s="17">
        <v>45245</v>
      </c>
      <c r="T1344" s="17">
        <v>45245</v>
      </c>
      <c r="U1344" s="17">
        <v>45381</v>
      </c>
      <c r="V1344" s="17">
        <v>45381</v>
      </c>
      <c r="W1344" s="17">
        <v>45245</v>
      </c>
      <c r="X1344" s="17">
        <v>45925</v>
      </c>
      <c r="Y1344" t="s">
        <v>959</v>
      </c>
      <c r="Z1344" t="s">
        <v>796</v>
      </c>
      <c r="AA1344" t="s">
        <v>960</v>
      </c>
      <c r="AC1344" s="16">
        <v>2</v>
      </c>
      <c r="AD1344" t="s">
        <v>795</v>
      </c>
      <c r="AE1344" t="s">
        <v>961</v>
      </c>
      <c r="AF1344" t="s">
        <v>740</v>
      </c>
      <c r="AG1344" t="s">
        <v>1036</v>
      </c>
      <c r="AH1344" t="s">
        <v>1058</v>
      </c>
      <c r="AI1344" t="s">
        <v>1059</v>
      </c>
      <c r="AJ1344" t="s">
        <v>978</v>
      </c>
      <c r="AK1344" t="s">
        <v>964</v>
      </c>
      <c r="AL1344" t="s">
        <v>965</v>
      </c>
      <c r="AM1344" t="s">
        <v>531</v>
      </c>
      <c r="AP1344" t="s">
        <v>966</v>
      </c>
      <c r="AQ1344" t="s">
        <v>967</v>
      </c>
      <c r="AR1344" t="s">
        <v>968</v>
      </c>
      <c r="AS1344" t="s">
        <v>969</v>
      </c>
      <c r="AT1344" t="s">
        <v>970</v>
      </c>
      <c r="AU1344" t="s">
        <v>5605</v>
      </c>
    </row>
    <row r="1345" spans="2:47" ht="11" outlineLevel="1" x14ac:dyDescent="0.15">
      <c r="B1345" t="s">
        <v>5606</v>
      </c>
      <c r="C1345" t="s">
        <v>5607</v>
      </c>
      <c r="G1345" t="s">
        <v>1140</v>
      </c>
      <c r="H1345" t="s">
        <v>1141</v>
      </c>
      <c r="I1345" t="s">
        <v>957</v>
      </c>
      <c r="J1345" t="s">
        <v>5608</v>
      </c>
      <c r="K1345" t="s">
        <v>5609</v>
      </c>
      <c r="L1345" t="s">
        <v>5610</v>
      </c>
      <c r="M1345" s="5">
        <v>76523.839999999997</v>
      </c>
      <c r="N1345" s="5">
        <v>76523.839999999997</v>
      </c>
      <c r="O1345" s="5">
        <v>76523.839999999997</v>
      </c>
      <c r="P1345" s="5"/>
      <c r="Q1345" s="16">
        <v>0</v>
      </c>
      <c r="R1345" s="5"/>
      <c r="S1345" s="17">
        <v>44102</v>
      </c>
      <c r="T1345" s="17">
        <v>44101</v>
      </c>
      <c r="U1345" s="17">
        <v>44191</v>
      </c>
      <c r="V1345" s="17">
        <v>44191</v>
      </c>
      <c r="W1345" s="17">
        <v>44102</v>
      </c>
      <c r="X1345" s="17">
        <v>44102</v>
      </c>
      <c r="Y1345" t="s">
        <v>1178</v>
      </c>
      <c r="Z1345" t="s">
        <v>825</v>
      </c>
      <c r="AA1345" t="s">
        <v>1179</v>
      </c>
      <c r="AC1345" s="16">
        <v>2</v>
      </c>
      <c r="AD1345" t="s">
        <v>795</v>
      </c>
      <c r="AE1345" t="s">
        <v>961</v>
      </c>
      <c r="AF1345" t="s">
        <v>5611</v>
      </c>
      <c r="AG1345" t="s">
        <v>5612</v>
      </c>
      <c r="AJ1345" t="s">
        <v>963</v>
      </c>
      <c r="AK1345" t="s">
        <v>964</v>
      </c>
      <c r="AL1345" t="s">
        <v>1340</v>
      </c>
      <c r="AM1345" t="s">
        <v>531</v>
      </c>
      <c r="AP1345" t="s">
        <v>966</v>
      </c>
      <c r="AQ1345" t="s">
        <v>967</v>
      </c>
      <c r="AR1345" t="s">
        <v>968</v>
      </c>
      <c r="AS1345" t="s">
        <v>969</v>
      </c>
      <c r="AT1345" t="s">
        <v>970</v>
      </c>
      <c r="AU1345" t="s">
        <v>5613</v>
      </c>
    </row>
    <row r="1346" spans="2:47" ht="11" outlineLevel="1" x14ac:dyDescent="0.15">
      <c r="B1346" t="s">
        <v>5614</v>
      </c>
      <c r="C1346" t="s">
        <v>894</v>
      </c>
      <c r="G1346" t="s">
        <v>1140</v>
      </c>
      <c r="H1346" t="s">
        <v>1141</v>
      </c>
      <c r="I1346" t="s">
        <v>957</v>
      </c>
      <c r="J1346" t="s">
        <v>713</v>
      </c>
      <c r="K1346" t="s">
        <v>3086</v>
      </c>
      <c r="L1346" t="s">
        <v>713</v>
      </c>
      <c r="M1346" s="5">
        <v>76504.509999999995</v>
      </c>
      <c r="N1346" s="5">
        <v>76504.509999999995</v>
      </c>
      <c r="O1346" s="5">
        <v>76504.509999999995</v>
      </c>
      <c r="P1346" s="5"/>
      <c r="Q1346" s="16">
        <v>0</v>
      </c>
      <c r="R1346" s="5"/>
      <c r="S1346" s="17">
        <v>43817</v>
      </c>
      <c r="T1346" s="17">
        <v>43817</v>
      </c>
      <c r="U1346" s="17">
        <v>43875</v>
      </c>
      <c r="V1346" s="17">
        <v>43875</v>
      </c>
      <c r="W1346" s="17">
        <v>43817</v>
      </c>
      <c r="X1346" s="17">
        <v>43886</v>
      </c>
      <c r="Y1346" t="s">
        <v>1178</v>
      </c>
      <c r="Z1346" t="s">
        <v>825</v>
      </c>
      <c r="AA1346" t="s">
        <v>1179</v>
      </c>
      <c r="AC1346" s="16">
        <v>2</v>
      </c>
      <c r="AD1346" t="s">
        <v>795</v>
      </c>
      <c r="AE1346" t="s">
        <v>961</v>
      </c>
      <c r="AF1346" t="s">
        <v>740</v>
      </c>
      <c r="AG1346" t="s">
        <v>1036</v>
      </c>
      <c r="AJ1346" t="s">
        <v>963</v>
      </c>
      <c r="AK1346" t="s">
        <v>964</v>
      </c>
      <c r="AL1346" t="s">
        <v>965</v>
      </c>
      <c r="AM1346" t="s">
        <v>531</v>
      </c>
      <c r="AP1346" t="s">
        <v>966</v>
      </c>
      <c r="AQ1346" t="s">
        <v>967</v>
      </c>
      <c r="AR1346" t="s">
        <v>968</v>
      </c>
      <c r="AS1346" t="s">
        <v>969</v>
      </c>
      <c r="AT1346" t="s">
        <v>970</v>
      </c>
      <c r="AU1346" t="s">
        <v>5615</v>
      </c>
    </row>
    <row r="1347" spans="2:47" ht="11" outlineLevel="1" x14ac:dyDescent="0.15">
      <c r="B1347" t="s">
        <v>5616</v>
      </c>
      <c r="C1347" t="s">
        <v>5617</v>
      </c>
      <c r="G1347" t="s">
        <v>1140</v>
      </c>
      <c r="H1347" t="s">
        <v>1141</v>
      </c>
      <c r="I1347" t="s">
        <v>957</v>
      </c>
      <c r="J1347" t="s">
        <v>5618</v>
      </c>
      <c r="K1347" t="s">
        <v>5619</v>
      </c>
      <c r="L1347" t="s">
        <v>5618</v>
      </c>
      <c r="M1347" s="5">
        <v>76260.289999999994</v>
      </c>
      <c r="N1347" s="5">
        <v>76260.289999999994</v>
      </c>
      <c r="O1347" s="5">
        <v>76260.289999999994</v>
      </c>
      <c r="P1347" s="5"/>
      <c r="Q1347" s="16">
        <v>0</v>
      </c>
      <c r="R1347" s="5"/>
      <c r="S1347" s="17">
        <v>45114</v>
      </c>
      <c r="T1347" s="17">
        <v>45114</v>
      </c>
      <c r="U1347" s="17">
        <v>45169</v>
      </c>
      <c r="V1347" s="17">
        <v>45169</v>
      </c>
      <c r="W1347" s="17">
        <v>45114</v>
      </c>
      <c r="X1347" s="17">
        <v>45371</v>
      </c>
      <c r="Y1347" t="s">
        <v>1543</v>
      </c>
      <c r="Z1347" t="s">
        <v>826</v>
      </c>
      <c r="AA1347" t="s">
        <v>1179</v>
      </c>
      <c r="AC1347" s="16">
        <v>1</v>
      </c>
      <c r="AD1347" t="s">
        <v>795</v>
      </c>
      <c r="AE1347" t="s">
        <v>961</v>
      </c>
      <c r="AF1347" t="s">
        <v>748</v>
      </c>
      <c r="AG1347" t="s">
        <v>1057</v>
      </c>
      <c r="AH1347" t="s">
        <v>1058</v>
      </c>
      <c r="AI1347" t="s">
        <v>1059</v>
      </c>
      <c r="AJ1347" t="s">
        <v>978</v>
      </c>
      <c r="AK1347" t="s">
        <v>964</v>
      </c>
      <c r="AL1347" t="s">
        <v>1340</v>
      </c>
      <c r="AM1347" t="s">
        <v>531</v>
      </c>
      <c r="AP1347" t="s">
        <v>966</v>
      </c>
      <c r="AQ1347" t="s">
        <v>967</v>
      </c>
      <c r="AR1347" t="s">
        <v>968</v>
      </c>
      <c r="AS1347" t="s">
        <v>969</v>
      </c>
      <c r="AT1347" t="s">
        <v>970</v>
      </c>
      <c r="AU1347" t="s">
        <v>5620</v>
      </c>
    </row>
    <row r="1348" spans="2:47" ht="11" outlineLevel="1" x14ac:dyDescent="0.15">
      <c r="B1348" t="s">
        <v>5621</v>
      </c>
      <c r="C1348" t="s">
        <v>5622</v>
      </c>
      <c r="D1348" t="s">
        <v>889</v>
      </c>
      <c r="E1348" t="s">
        <v>854</v>
      </c>
      <c r="F1348" t="s">
        <v>798</v>
      </c>
      <c r="G1348" t="s">
        <v>959</v>
      </c>
      <c r="H1348" t="s">
        <v>1903</v>
      </c>
      <c r="I1348" t="s">
        <v>957</v>
      </c>
      <c r="J1348" t="s">
        <v>685</v>
      </c>
      <c r="K1348" t="s">
        <v>2058</v>
      </c>
      <c r="L1348" t="s">
        <v>685</v>
      </c>
      <c r="M1348" s="5">
        <v>76052.5</v>
      </c>
      <c r="N1348" s="5">
        <v>76052.5</v>
      </c>
      <c r="O1348" s="5">
        <v>76052.5</v>
      </c>
      <c r="P1348" s="5"/>
      <c r="Q1348" s="16">
        <v>0</v>
      </c>
      <c r="R1348" s="5"/>
      <c r="S1348" s="17">
        <v>44469</v>
      </c>
      <c r="T1348" s="17">
        <v>44468</v>
      </c>
      <c r="U1348" s="17">
        <v>44561</v>
      </c>
      <c r="V1348" s="17">
        <v>44561</v>
      </c>
      <c r="W1348" s="17">
        <v>44469</v>
      </c>
      <c r="X1348" s="17">
        <v>44469</v>
      </c>
      <c r="Y1348" t="s">
        <v>1178</v>
      </c>
      <c r="Z1348" t="s">
        <v>825</v>
      </c>
      <c r="AA1348" t="s">
        <v>1179</v>
      </c>
      <c r="AC1348" s="16">
        <v>1</v>
      </c>
      <c r="AD1348" t="s">
        <v>795</v>
      </c>
      <c r="AE1348" t="s">
        <v>961</v>
      </c>
      <c r="AF1348" t="s">
        <v>740</v>
      </c>
      <c r="AG1348" t="s">
        <v>1036</v>
      </c>
      <c r="AH1348" t="s">
        <v>1202</v>
      </c>
      <c r="AI1348" t="s">
        <v>1203</v>
      </c>
      <c r="AJ1348" t="s">
        <v>978</v>
      </c>
      <c r="AK1348" t="s">
        <v>964</v>
      </c>
      <c r="AL1348" t="s">
        <v>965</v>
      </c>
      <c r="AM1348" t="s">
        <v>531</v>
      </c>
      <c r="AP1348" t="s">
        <v>966</v>
      </c>
      <c r="AQ1348" t="s">
        <v>967</v>
      </c>
      <c r="AR1348" t="s">
        <v>968</v>
      </c>
      <c r="AS1348" t="s">
        <v>969</v>
      </c>
      <c r="AT1348" t="s">
        <v>970</v>
      </c>
      <c r="AU1348" t="s">
        <v>5623</v>
      </c>
    </row>
    <row r="1349" spans="2:47" ht="11" outlineLevel="1" x14ac:dyDescent="0.15">
      <c r="B1349" t="s">
        <v>5624</v>
      </c>
      <c r="C1349" t="s">
        <v>5625</v>
      </c>
      <c r="D1349" t="s">
        <v>5626</v>
      </c>
      <c r="E1349" t="s">
        <v>1599</v>
      </c>
      <c r="F1349" t="s">
        <v>807</v>
      </c>
      <c r="G1349" t="s">
        <v>984</v>
      </c>
      <c r="H1349" t="s">
        <v>985</v>
      </c>
      <c r="I1349" t="s">
        <v>957</v>
      </c>
      <c r="J1349" t="s">
        <v>4431</v>
      </c>
      <c r="K1349" t="s">
        <v>4432</v>
      </c>
      <c r="L1349" t="s">
        <v>4431</v>
      </c>
      <c r="M1349" s="5">
        <v>75946</v>
      </c>
      <c r="N1349" s="5">
        <v>75946</v>
      </c>
      <c r="O1349" s="5">
        <v>75946</v>
      </c>
      <c r="P1349" s="5"/>
      <c r="Q1349" s="16">
        <v>0</v>
      </c>
      <c r="R1349" s="5"/>
      <c r="S1349" s="17">
        <v>43551</v>
      </c>
      <c r="T1349" s="17">
        <v>43552</v>
      </c>
      <c r="U1349" s="17">
        <v>43700</v>
      </c>
      <c r="V1349" s="17">
        <v>43700</v>
      </c>
      <c r="W1349" s="17">
        <v>43551</v>
      </c>
      <c r="X1349" s="17">
        <v>43594</v>
      </c>
      <c r="Y1349" t="s">
        <v>959</v>
      </c>
      <c r="Z1349" t="s">
        <v>796</v>
      </c>
      <c r="AA1349" t="s">
        <v>1023</v>
      </c>
      <c r="AB1349" t="s">
        <v>1289</v>
      </c>
      <c r="AC1349" s="16">
        <v>1</v>
      </c>
      <c r="AD1349" t="s">
        <v>803</v>
      </c>
      <c r="AE1349" t="s">
        <v>974</v>
      </c>
      <c r="AF1349" t="s">
        <v>4273</v>
      </c>
      <c r="AG1349" t="s">
        <v>4274</v>
      </c>
      <c r="AJ1349" t="s">
        <v>963</v>
      </c>
      <c r="AK1349" t="s">
        <v>1082</v>
      </c>
      <c r="AL1349" t="s">
        <v>1340</v>
      </c>
      <c r="AM1349" t="s">
        <v>531</v>
      </c>
      <c r="AP1349" t="s">
        <v>966</v>
      </c>
      <c r="AQ1349" t="s">
        <v>967</v>
      </c>
      <c r="AR1349" t="s">
        <v>968</v>
      </c>
      <c r="AS1349" t="s">
        <v>969</v>
      </c>
      <c r="AT1349" t="s">
        <v>970</v>
      </c>
      <c r="AU1349" t="s">
        <v>5627</v>
      </c>
    </row>
    <row r="1350" spans="2:47" ht="11" outlineLevel="1" x14ac:dyDescent="0.15">
      <c r="B1350" t="s">
        <v>5628</v>
      </c>
      <c r="C1350" t="s">
        <v>982</v>
      </c>
      <c r="D1350" t="s">
        <v>4755</v>
      </c>
      <c r="E1350" t="s">
        <v>854</v>
      </c>
      <c r="F1350" t="s">
        <v>798</v>
      </c>
      <c r="G1350" t="s">
        <v>959</v>
      </c>
      <c r="H1350" t="s">
        <v>1903</v>
      </c>
      <c r="I1350" t="s">
        <v>957</v>
      </c>
      <c r="J1350" t="s">
        <v>625</v>
      </c>
      <c r="K1350" t="s">
        <v>2594</v>
      </c>
      <c r="L1350" t="s">
        <v>625</v>
      </c>
      <c r="M1350" s="5">
        <v>75413</v>
      </c>
      <c r="N1350" s="5">
        <v>75413</v>
      </c>
      <c r="O1350" s="5">
        <v>75413</v>
      </c>
      <c r="P1350" s="5"/>
      <c r="Q1350" s="16">
        <v>0</v>
      </c>
      <c r="R1350" s="5"/>
      <c r="S1350" s="17">
        <v>42671</v>
      </c>
      <c r="T1350" s="17">
        <v>42671</v>
      </c>
      <c r="U1350" s="17">
        <v>42719</v>
      </c>
      <c r="V1350" s="17">
        <v>42719</v>
      </c>
      <c r="W1350" s="17">
        <v>42671</v>
      </c>
      <c r="X1350" s="17">
        <v>42671</v>
      </c>
      <c r="Y1350" t="s">
        <v>1178</v>
      </c>
      <c r="Z1350" t="s">
        <v>825</v>
      </c>
      <c r="AA1350" t="s">
        <v>1179</v>
      </c>
      <c r="AC1350" s="16">
        <v>2</v>
      </c>
      <c r="AD1350" t="s">
        <v>795</v>
      </c>
      <c r="AE1350" t="s">
        <v>961</v>
      </c>
      <c r="AF1350" t="s">
        <v>740</v>
      </c>
      <c r="AG1350" t="s">
        <v>1036</v>
      </c>
      <c r="AJ1350" t="s">
        <v>963</v>
      </c>
      <c r="AK1350" t="s">
        <v>964</v>
      </c>
      <c r="AL1350" t="s">
        <v>965</v>
      </c>
      <c r="AM1350" t="s">
        <v>456</v>
      </c>
      <c r="AP1350" t="s">
        <v>966</v>
      </c>
      <c r="AQ1350" t="s">
        <v>967</v>
      </c>
      <c r="AR1350" t="s">
        <v>968</v>
      </c>
      <c r="AS1350" t="s">
        <v>969</v>
      </c>
      <c r="AT1350" t="s">
        <v>970</v>
      </c>
      <c r="AU1350" t="s">
        <v>5629</v>
      </c>
    </row>
    <row r="1351" spans="2:47" ht="11" outlineLevel="1" x14ac:dyDescent="0.15">
      <c r="B1351" t="s">
        <v>5630</v>
      </c>
      <c r="C1351" t="s">
        <v>5631</v>
      </c>
      <c r="G1351" t="s">
        <v>1140</v>
      </c>
      <c r="H1351" t="s">
        <v>1141</v>
      </c>
      <c r="I1351" t="s">
        <v>957</v>
      </c>
      <c r="J1351" t="s">
        <v>2731</v>
      </c>
      <c r="K1351" t="s">
        <v>2732</v>
      </c>
      <c r="L1351" t="s">
        <v>2731</v>
      </c>
      <c r="M1351" s="5">
        <v>75286.179999999993</v>
      </c>
      <c r="N1351" s="5">
        <v>75286.179999999993</v>
      </c>
      <c r="O1351" s="5">
        <v>75286.179999999993</v>
      </c>
      <c r="P1351" s="5"/>
      <c r="Q1351" s="16">
        <v>0</v>
      </c>
      <c r="R1351" s="5"/>
      <c r="S1351" s="17">
        <v>42908</v>
      </c>
      <c r="T1351" s="17">
        <v>42908</v>
      </c>
      <c r="U1351" s="17">
        <v>42972</v>
      </c>
      <c r="V1351" s="17">
        <v>42972</v>
      </c>
      <c r="W1351" s="17">
        <v>42908</v>
      </c>
      <c r="X1351" s="17">
        <v>42908</v>
      </c>
      <c r="Y1351" t="s">
        <v>984</v>
      </c>
      <c r="Z1351" t="s">
        <v>804</v>
      </c>
      <c r="AA1351" t="s">
        <v>1000</v>
      </c>
      <c r="AC1351" s="16">
        <v>1</v>
      </c>
      <c r="AD1351" t="s">
        <v>795</v>
      </c>
      <c r="AE1351" t="s">
        <v>961</v>
      </c>
      <c r="AF1351" t="s">
        <v>739</v>
      </c>
      <c r="AG1351" t="s">
        <v>993</v>
      </c>
      <c r="AJ1351" t="s">
        <v>963</v>
      </c>
      <c r="AK1351" t="s">
        <v>996</v>
      </c>
      <c r="AL1351" t="s">
        <v>965</v>
      </c>
      <c r="AM1351" t="s">
        <v>456</v>
      </c>
      <c r="AP1351" t="s">
        <v>966</v>
      </c>
      <c r="AQ1351" t="s">
        <v>967</v>
      </c>
      <c r="AR1351" t="s">
        <v>968</v>
      </c>
      <c r="AS1351" t="s">
        <v>969</v>
      </c>
      <c r="AT1351" t="s">
        <v>970</v>
      </c>
      <c r="AU1351" t="s">
        <v>5632</v>
      </c>
    </row>
    <row r="1352" spans="2:47" ht="11" outlineLevel="1" x14ac:dyDescent="0.15">
      <c r="B1352" t="s">
        <v>5633</v>
      </c>
      <c r="C1352" t="s">
        <v>5634</v>
      </c>
      <c r="G1352" t="s">
        <v>1140</v>
      </c>
      <c r="H1352" t="s">
        <v>1141</v>
      </c>
      <c r="I1352" t="s">
        <v>957</v>
      </c>
      <c r="J1352" t="s">
        <v>5635</v>
      </c>
      <c r="K1352" t="s">
        <v>5636</v>
      </c>
      <c r="L1352" t="s">
        <v>5637</v>
      </c>
      <c r="M1352" s="5">
        <v>75035</v>
      </c>
      <c r="N1352" s="5">
        <v>75035</v>
      </c>
      <c r="O1352" s="5">
        <v>75035</v>
      </c>
      <c r="P1352" s="5"/>
      <c r="Q1352" s="16">
        <v>0</v>
      </c>
      <c r="R1352" s="5"/>
      <c r="S1352" s="17">
        <v>43571</v>
      </c>
      <c r="T1352" s="17">
        <v>43571</v>
      </c>
      <c r="U1352" s="17">
        <v>43692</v>
      </c>
      <c r="V1352" s="17">
        <v>43692</v>
      </c>
      <c r="W1352" s="17">
        <v>43571</v>
      </c>
      <c r="X1352" s="17">
        <v>43621</v>
      </c>
      <c r="Y1352" t="s">
        <v>1178</v>
      </c>
      <c r="Z1352" t="s">
        <v>825</v>
      </c>
      <c r="AA1352" t="s">
        <v>1179</v>
      </c>
      <c r="AC1352" s="16">
        <v>5</v>
      </c>
      <c r="AD1352" t="s">
        <v>803</v>
      </c>
      <c r="AE1352" t="s">
        <v>974</v>
      </c>
      <c r="AF1352" t="s">
        <v>2658</v>
      </c>
      <c r="AG1352" t="s">
        <v>2659</v>
      </c>
      <c r="AH1352" t="s">
        <v>1058</v>
      </c>
      <c r="AI1352" t="s">
        <v>1059</v>
      </c>
      <c r="AJ1352" t="s">
        <v>978</v>
      </c>
      <c r="AK1352" t="s">
        <v>1082</v>
      </c>
      <c r="AL1352" t="s">
        <v>1340</v>
      </c>
      <c r="AM1352" t="s">
        <v>531</v>
      </c>
      <c r="AP1352" t="s">
        <v>966</v>
      </c>
      <c r="AQ1352" t="s">
        <v>967</v>
      </c>
      <c r="AR1352" t="s">
        <v>968</v>
      </c>
      <c r="AS1352" t="s">
        <v>969</v>
      </c>
      <c r="AT1352" t="s">
        <v>970</v>
      </c>
      <c r="AU1352" t="s">
        <v>5638</v>
      </c>
    </row>
    <row r="1353" spans="2:47" ht="11" outlineLevel="1" x14ac:dyDescent="0.15">
      <c r="B1353" t="s">
        <v>5639</v>
      </c>
      <c r="C1353" t="s">
        <v>5640</v>
      </c>
      <c r="G1353" t="s">
        <v>1140</v>
      </c>
      <c r="H1353" t="s">
        <v>1141</v>
      </c>
      <c r="I1353" t="s">
        <v>957</v>
      </c>
      <c r="J1353" t="s">
        <v>5010</v>
      </c>
      <c r="K1353" t="s">
        <v>5011</v>
      </c>
      <c r="L1353" t="s">
        <v>5010</v>
      </c>
      <c r="M1353" s="5">
        <v>74999.98</v>
      </c>
      <c r="N1353" s="5">
        <v>74999.98</v>
      </c>
      <c r="O1353" s="5">
        <v>74999.98</v>
      </c>
      <c r="P1353" s="5"/>
      <c r="Q1353" s="16">
        <v>0</v>
      </c>
      <c r="R1353" s="5"/>
      <c r="S1353" s="17">
        <v>42606</v>
      </c>
      <c r="T1353" s="17">
        <v>42606</v>
      </c>
      <c r="U1353" s="17">
        <v>42666</v>
      </c>
      <c r="V1353" s="17">
        <v>42666</v>
      </c>
      <c r="W1353" s="17">
        <v>42606</v>
      </c>
      <c r="X1353" s="17">
        <v>42606</v>
      </c>
      <c r="Y1353" t="s">
        <v>1178</v>
      </c>
      <c r="Z1353" t="s">
        <v>825</v>
      </c>
      <c r="AA1353" t="s">
        <v>1179</v>
      </c>
      <c r="AC1353" s="16">
        <v>2</v>
      </c>
      <c r="AD1353" t="s">
        <v>803</v>
      </c>
      <c r="AE1353" t="s">
        <v>974</v>
      </c>
      <c r="AF1353" t="s">
        <v>737</v>
      </c>
      <c r="AG1353" t="s">
        <v>975</v>
      </c>
      <c r="AJ1353" t="s">
        <v>963</v>
      </c>
      <c r="AK1353" t="s">
        <v>979</v>
      </c>
      <c r="AL1353" t="s">
        <v>1340</v>
      </c>
      <c r="AM1353" t="s">
        <v>531</v>
      </c>
      <c r="AP1353" t="s">
        <v>966</v>
      </c>
      <c r="AQ1353" t="s">
        <v>967</v>
      </c>
      <c r="AR1353" t="s">
        <v>968</v>
      </c>
      <c r="AS1353" t="s">
        <v>969</v>
      </c>
      <c r="AT1353" t="s">
        <v>970</v>
      </c>
      <c r="AU1353" t="s">
        <v>5641</v>
      </c>
    </row>
    <row r="1354" spans="2:47" ht="11" outlineLevel="1" x14ac:dyDescent="0.15">
      <c r="B1354" t="s">
        <v>5642</v>
      </c>
      <c r="C1354" t="s">
        <v>1337</v>
      </c>
      <c r="D1354" t="s">
        <v>3782</v>
      </c>
      <c r="E1354" t="s">
        <v>983</v>
      </c>
      <c r="F1354" t="s">
        <v>807</v>
      </c>
      <c r="G1354" t="s">
        <v>984</v>
      </c>
      <c r="H1354" t="s">
        <v>985</v>
      </c>
      <c r="I1354" t="s">
        <v>957</v>
      </c>
      <c r="J1354" t="s">
        <v>2385</v>
      </c>
      <c r="K1354" t="s">
        <v>2386</v>
      </c>
      <c r="L1354" t="s">
        <v>2387</v>
      </c>
      <c r="M1354" s="5">
        <v>74820.98</v>
      </c>
      <c r="N1354" s="5">
        <v>74820.98</v>
      </c>
      <c r="O1354" s="5">
        <v>74820.98</v>
      </c>
      <c r="P1354" s="5"/>
      <c r="Q1354" s="16">
        <v>0</v>
      </c>
      <c r="R1354" s="5"/>
      <c r="S1354" s="17">
        <v>42139</v>
      </c>
      <c r="T1354" s="17">
        <v>42125</v>
      </c>
      <c r="U1354" s="17">
        <v>42223</v>
      </c>
      <c r="V1354" s="17">
        <v>42223</v>
      </c>
      <c r="W1354" s="17">
        <v>42139</v>
      </c>
      <c r="X1354" s="17">
        <v>42213</v>
      </c>
      <c r="Y1354" t="s">
        <v>955</v>
      </c>
      <c r="Z1354" t="s">
        <v>818</v>
      </c>
      <c r="AA1354" t="s">
        <v>1023</v>
      </c>
      <c r="AB1354" t="s">
        <v>1024</v>
      </c>
      <c r="AC1354" s="16">
        <v>4</v>
      </c>
      <c r="AD1354" t="s">
        <v>880</v>
      </c>
      <c r="AE1354" t="s">
        <v>1938</v>
      </c>
      <c r="AF1354" t="s">
        <v>750</v>
      </c>
      <c r="AG1354" t="s">
        <v>1515</v>
      </c>
      <c r="AJ1354" t="s">
        <v>963</v>
      </c>
      <c r="AK1354" t="s">
        <v>1516</v>
      </c>
      <c r="AL1354" t="s">
        <v>965</v>
      </c>
      <c r="AM1354" t="s">
        <v>645</v>
      </c>
      <c r="AP1354" t="s">
        <v>966</v>
      </c>
      <c r="AQ1354" t="s">
        <v>967</v>
      </c>
      <c r="AR1354" t="s">
        <v>968</v>
      </c>
      <c r="AS1354" t="s">
        <v>969</v>
      </c>
      <c r="AT1354" t="s">
        <v>970</v>
      </c>
      <c r="AU1354" t="s">
        <v>5643</v>
      </c>
    </row>
    <row r="1355" spans="2:47" ht="11" outlineLevel="1" x14ac:dyDescent="0.15">
      <c r="B1355" t="s">
        <v>5644</v>
      </c>
      <c r="C1355" t="s">
        <v>5645</v>
      </c>
      <c r="G1355" t="s">
        <v>1140</v>
      </c>
      <c r="H1355" t="s">
        <v>1141</v>
      </c>
      <c r="I1355" t="s">
        <v>957</v>
      </c>
      <c r="J1355" t="s">
        <v>2391</v>
      </c>
      <c r="K1355" t="s">
        <v>2392</v>
      </c>
      <c r="L1355" t="s">
        <v>3103</v>
      </c>
      <c r="M1355" s="5">
        <v>74734</v>
      </c>
      <c r="N1355" s="5">
        <v>74734</v>
      </c>
      <c r="O1355" s="5">
        <v>74734</v>
      </c>
      <c r="P1355" s="5"/>
      <c r="Q1355" s="16">
        <v>0</v>
      </c>
      <c r="R1355" s="5"/>
      <c r="S1355" s="17">
        <v>43341</v>
      </c>
      <c r="T1355" s="17">
        <v>43341</v>
      </c>
      <c r="U1355" s="17">
        <v>43496</v>
      </c>
      <c r="V1355" s="17">
        <v>43496</v>
      </c>
      <c r="W1355" s="17">
        <v>43341</v>
      </c>
      <c r="X1355" s="17">
        <v>43356</v>
      </c>
      <c r="Y1355" t="s">
        <v>984</v>
      </c>
      <c r="Z1355" t="s">
        <v>804</v>
      </c>
      <c r="AA1355" t="s">
        <v>1000</v>
      </c>
      <c r="AC1355" s="16">
        <v>1</v>
      </c>
      <c r="AD1355" t="s">
        <v>795</v>
      </c>
      <c r="AE1355" t="s">
        <v>961</v>
      </c>
      <c r="AF1355" t="s">
        <v>4273</v>
      </c>
      <c r="AG1355" t="s">
        <v>4274</v>
      </c>
      <c r="AJ1355" t="s">
        <v>963</v>
      </c>
      <c r="AK1355" t="s">
        <v>964</v>
      </c>
      <c r="AL1355" t="s">
        <v>965</v>
      </c>
      <c r="AM1355" t="s">
        <v>531</v>
      </c>
      <c r="AP1355" t="s">
        <v>966</v>
      </c>
      <c r="AQ1355" t="s">
        <v>967</v>
      </c>
      <c r="AR1355" t="s">
        <v>968</v>
      </c>
      <c r="AS1355" t="s">
        <v>969</v>
      </c>
      <c r="AT1355" t="s">
        <v>970</v>
      </c>
      <c r="AU1355" t="s">
        <v>5646</v>
      </c>
    </row>
    <row r="1356" spans="2:47" ht="11" outlineLevel="1" x14ac:dyDescent="0.15">
      <c r="B1356" t="s">
        <v>5647</v>
      </c>
      <c r="C1356" t="s">
        <v>5648</v>
      </c>
      <c r="G1356" t="s">
        <v>1140</v>
      </c>
      <c r="H1356" t="s">
        <v>1141</v>
      </c>
      <c r="I1356" t="s">
        <v>957</v>
      </c>
      <c r="J1356" t="s">
        <v>4074</v>
      </c>
      <c r="K1356" t="s">
        <v>4075</v>
      </c>
      <c r="L1356" t="s">
        <v>4074</v>
      </c>
      <c r="M1356" s="5">
        <v>74488</v>
      </c>
      <c r="N1356" s="5">
        <v>74488</v>
      </c>
      <c r="O1356" s="5">
        <v>74488</v>
      </c>
      <c r="P1356" s="5">
        <v>74488</v>
      </c>
      <c r="Q1356" s="16">
        <v>0</v>
      </c>
      <c r="R1356" s="5"/>
      <c r="S1356" s="17">
        <v>45170</v>
      </c>
      <c r="T1356" s="17">
        <v>45170</v>
      </c>
      <c r="U1356" s="17">
        <v>45199</v>
      </c>
      <c r="V1356" s="17">
        <v>45199</v>
      </c>
      <c r="W1356" s="17">
        <v>45170</v>
      </c>
      <c r="X1356" s="17">
        <v>45170</v>
      </c>
      <c r="Y1356" t="s">
        <v>1178</v>
      </c>
      <c r="Z1356" t="s">
        <v>825</v>
      </c>
      <c r="AA1356" t="s">
        <v>1179</v>
      </c>
      <c r="AC1356" s="16">
        <v>2</v>
      </c>
      <c r="AD1356" t="s">
        <v>2560</v>
      </c>
      <c r="AE1356" t="s">
        <v>2561</v>
      </c>
      <c r="AF1356" t="s">
        <v>738</v>
      </c>
      <c r="AG1356" t="s">
        <v>988</v>
      </c>
      <c r="AH1356" t="s">
        <v>1232</v>
      </c>
      <c r="AI1356" t="s">
        <v>1233</v>
      </c>
      <c r="AJ1356" t="s">
        <v>978</v>
      </c>
      <c r="AK1356" t="s">
        <v>3393</v>
      </c>
      <c r="AL1356" t="s">
        <v>1340</v>
      </c>
      <c r="AM1356" t="s">
        <v>531</v>
      </c>
      <c r="AP1356" t="s">
        <v>966</v>
      </c>
      <c r="AQ1356" t="s">
        <v>967</v>
      </c>
      <c r="AR1356" t="s">
        <v>968</v>
      </c>
      <c r="AS1356" t="s">
        <v>969</v>
      </c>
      <c r="AT1356" t="s">
        <v>970</v>
      </c>
      <c r="AU1356" t="s">
        <v>5649</v>
      </c>
    </row>
    <row r="1357" spans="2:47" ht="11" outlineLevel="1" x14ac:dyDescent="0.15">
      <c r="B1357" t="s">
        <v>5650</v>
      </c>
      <c r="C1357" t="s">
        <v>5651</v>
      </c>
      <c r="G1357" t="s">
        <v>1140</v>
      </c>
      <c r="H1357" t="s">
        <v>1141</v>
      </c>
      <c r="I1357" t="s">
        <v>957</v>
      </c>
      <c r="J1357" t="s">
        <v>4157</v>
      </c>
      <c r="K1357" t="s">
        <v>4158</v>
      </c>
      <c r="L1357" t="s">
        <v>5652</v>
      </c>
      <c r="M1357" s="5">
        <v>74480</v>
      </c>
      <c r="N1357" s="5">
        <v>74480</v>
      </c>
      <c r="O1357" s="5">
        <v>74480</v>
      </c>
      <c r="P1357" s="5"/>
      <c r="Q1357" s="16">
        <v>0</v>
      </c>
      <c r="R1357" s="5"/>
      <c r="S1357" s="17">
        <v>44970</v>
      </c>
      <c r="T1357" s="17">
        <v>44970</v>
      </c>
      <c r="U1357" s="17">
        <v>45000</v>
      </c>
      <c r="V1357" s="17">
        <v>45000</v>
      </c>
      <c r="W1357" s="17">
        <v>44970</v>
      </c>
      <c r="X1357" s="17">
        <v>44970</v>
      </c>
      <c r="Y1357" t="s">
        <v>1140</v>
      </c>
      <c r="Z1357" t="s">
        <v>827</v>
      </c>
      <c r="AA1357" t="s">
        <v>1000</v>
      </c>
      <c r="AC1357" s="16">
        <v>1</v>
      </c>
      <c r="AD1357" t="s">
        <v>5653</v>
      </c>
      <c r="AE1357" t="s">
        <v>5654</v>
      </c>
      <c r="AF1357" t="s">
        <v>750</v>
      </c>
      <c r="AG1357" t="s">
        <v>1515</v>
      </c>
      <c r="AH1357" t="s">
        <v>1058</v>
      </c>
      <c r="AI1357" t="s">
        <v>1059</v>
      </c>
      <c r="AJ1357" t="s">
        <v>978</v>
      </c>
      <c r="AK1357" t="s">
        <v>1516</v>
      </c>
      <c r="AL1357" t="s">
        <v>1340</v>
      </c>
      <c r="AM1357" t="s">
        <v>531</v>
      </c>
      <c r="AP1357" t="s">
        <v>966</v>
      </c>
      <c r="AQ1357" t="s">
        <v>967</v>
      </c>
      <c r="AR1357" t="s">
        <v>968</v>
      </c>
      <c r="AS1357" t="s">
        <v>969</v>
      </c>
      <c r="AT1357" t="s">
        <v>970</v>
      </c>
      <c r="AU1357" t="s">
        <v>5655</v>
      </c>
    </row>
    <row r="1358" spans="2:47" ht="11" outlineLevel="1" x14ac:dyDescent="0.15">
      <c r="B1358" t="s">
        <v>5656</v>
      </c>
      <c r="C1358" t="s">
        <v>5657</v>
      </c>
      <c r="G1358" t="s">
        <v>1140</v>
      </c>
      <c r="H1358" t="s">
        <v>1141</v>
      </c>
      <c r="I1358" t="s">
        <v>957</v>
      </c>
      <c r="J1358" t="s">
        <v>5658</v>
      </c>
      <c r="K1358" t="s">
        <v>5659</v>
      </c>
      <c r="L1358" t="s">
        <v>5658</v>
      </c>
      <c r="M1358" s="5">
        <v>74322</v>
      </c>
      <c r="N1358" s="5">
        <v>74322</v>
      </c>
      <c r="O1358" s="5">
        <v>74322</v>
      </c>
      <c r="P1358" s="5"/>
      <c r="Q1358" s="16">
        <v>0</v>
      </c>
      <c r="R1358" s="5"/>
      <c r="S1358" s="17">
        <v>45926</v>
      </c>
      <c r="T1358" s="17">
        <v>45925</v>
      </c>
      <c r="U1358" s="17">
        <v>46171</v>
      </c>
      <c r="V1358" s="17">
        <v>46171</v>
      </c>
      <c r="W1358" s="17">
        <v>45926</v>
      </c>
      <c r="X1358" s="17">
        <v>45926</v>
      </c>
      <c r="Y1358" t="s">
        <v>1178</v>
      </c>
      <c r="Z1358" t="s">
        <v>825</v>
      </c>
      <c r="AA1358" t="s">
        <v>1179</v>
      </c>
      <c r="AC1358" s="16">
        <v>7</v>
      </c>
      <c r="AD1358" t="s">
        <v>803</v>
      </c>
      <c r="AE1358" t="s">
        <v>974</v>
      </c>
      <c r="AF1358" t="s">
        <v>737</v>
      </c>
      <c r="AG1358" t="s">
        <v>975</v>
      </c>
      <c r="AJ1358" t="s">
        <v>963</v>
      </c>
      <c r="AK1358" t="s">
        <v>979</v>
      </c>
      <c r="AL1358" t="s">
        <v>1340</v>
      </c>
      <c r="AM1358" t="s">
        <v>456</v>
      </c>
      <c r="AP1358" t="s">
        <v>966</v>
      </c>
      <c r="AQ1358" t="s">
        <v>967</v>
      </c>
      <c r="AR1358" t="s">
        <v>968</v>
      </c>
      <c r="AS1358" t="s">
        <v>969</v>
      </c>
      <c r="AT1358" t="s">
        <v>970</v>
      </c>
      <c r="AU1358" t="s">
        <v>5660</v>
      </c>
    </row>
    <row r="1359" spans="2:47" ht="11" outlineLevel="1" x14ac:dyDescent="0.15">
      <c r="B1359" t="s">
        <v>5661</v>
      </c>
      <c r="C1359" t="s">
        <v>5662</v>
      </c>
      <c r="G1359" t="s">
        <v>1140</v>
      </c>
      <c r="H1359" t="s">
        <v>1141</v>
      </c>
      <c r="I1359" t="s">
        <v>957</v>
      </c>
      <c r="J1359" t="s">
        <v>4246</v>
      </c>
      <c r="K1359" t="s">
        <v>4247</v>
      </c>
      <c r="L1359" t="s">
        <v>4246</v>
      </c>
      <c r="M1359" s="5">
        <v>74251.070000000007</v>
      </c>
      <c r="N1359" s="5">
        <v>74251.070000000007</v>
      </c>
      <c r="O1359" s="5">
        <v>74251.070000000007</v>
      </c>
      <c r="P1359" s="5"/>
      <c r="Q1359" s="16">
        <v>0</v>
      </c>
      <c r="R1359" s="5"/>
      <c r="S1359" s="17">
        <v>45246</v>
      </c>
      <c r="T1359" s="17">
        <v>45251</v>
      </c>
      <c r="U1359" s="17">
        <v>45314</v>
      </c>
      <c r="V1359" s="17">
        <v>45314</v>
      </c>
      <c r="W1359" s="17">
        <v>45246</v>
      </c>
      <c r="X1359" s="17">
        <v>45447</v>
      </c>
      <c r="Y1359" t="s">
        <v>1178</v>
      </c>
      <c r="Z1359" t="s">
        <v>825</v>
      </c>
      <c r="AA1359" t="s">
        <v>1179</v>
      </c>
      <c r="AC1359" s="16">
        <v>1</v>
      </c>
      <c r="AD1359" t="s">
        <v>795</v>
      </c>
      <c r="AE1359" t="s">
        <v>961</v>
      </c>
      <c r="AF1359" t="s">
        <v>740</v>
      </c>
      <c r="AG1359" t="s">
        <v>1036</v>
      </c>
      <c r="AH1359" t="s">
        <v>1058</v>
      </c>
      <c r="AI1359" t="s">
        <v>1059</v>
      </c>
      <c r="AJ1359" t="s">
        <v>978</v>
      </c>
      <c r="AK1359" t="s">
        <v>964</v>
      </c>
      <c r="AL1359" t="s">
        <v>1340</v>
      </c>
      <c r="AM1359" t="s">
        <v>531</v>
      </c>
      <c r="AP1359" t="s">
        <v>966</v>
      </c>
      <c r="AQ1359" t="s">
        <v>967</v>
      </c>
      <c r="AR1359" t="s">
        <v>968</v>
      </c>
      <c r="AS1359" t="s">
        <v>969</v>
      </c>
      <c r="AT1359" t="s">
        <v>970</v>
      </c>
      <c r="AU1359" t="s">
        <v>5663</v>
      </c>
    </row>
    <row r="1360" spans="2:47" ht="11" outlineLevel="1" x14ac:dyDescent="0.15">
      <c r="B1360" t="s">
        <v>5664</v>
      </c>
      <c r="C1360" t="s">
        <v>1149</v>
      </c>
      <c r="D1360" t="s">
        <v>4131</v>
      </c>
      <c r="E1360" t="s">
        <v>983</v>
      </c>
      <c r="F1360" t="s">
        <v>798</v>
      </c>
      <c r="G1360" t="s">
        <v>984</v>
      </c>
      <c r="H1360" t="s">
        <v>985</v>
      </c>
      <c r="I1360" t="s">
        <v>957</v>
      </c>
      <c r="J1360" t="s">
        <v>4132</v>
      </c>
      <c r="K1360" t="s">
        <v>4133</v>
      </c>
      <c r="L1360" t="s">
        <v>4132</v>
      </c>
      <c r="M1360" s="5">
        <v>74153.81</v>
      </c>
      <c r="N1360" s="5">
        <v>74153.81</v>
      </c>
      <c r="O1360" s="5">
        <v>74153.81</v>
      </c>
      <c r="P1360" s="5"/>
      <c r="Q1360" s="16">
        <v>0</v>
      </c>
      <c r="R1360" s="5"/>
      <c r="S1360" s="17">
        <v>42513</v>
      </c>
      <c r="T1360" s="17">
        <v>42513</v>
      </c>
      <c r="U1360" s="17">
        <v>42582</v>
      </c>
      <c r="V1360" s="17">
        <v>42582</v>
      </c>
      <c r="W1360" s="17">
        <v>42513</v>
      </c>
      <c r="X1360" s="17">
        <v>42527</v>
      </c>
      <c r="Y1360" t="s">
        <v>1178</v>
      </c>
      <c r="Z1360" t="s">
        <v>825</v>
      </c>
      <c r="AA1360" t="s">
        <v>1179</v>
      </c>
      <c r="AC1360" s="16">
        <v>1</v>
      </c>
      <c r="AD1360" t="s">
        <v>795</v>
      </c>
      <c r="AE1360" t="s">
        <v>961</v>
      </c>
      <c r="AF1360" t="s">
        <v>740</v>
      </c>
      <c r="AG1360" t="s">
        <v>1036</v>
      </c>
      <c r="AJ1360" t="s">
        <v>963</v>
      </c>
      <c r="AK1360" t="s">
        <v>964</v>
      </c>
      <c r="AL1360" t="s">
        <v>1340</v>
      </c>
      <c r="AM1360" t="s">
        <v>456</v>
      </c>
      <c r="AP1360" t="s">
        <v>966</v>
      </c>
      <c r="AQ1360" t="s">
        <v>967</v>
      </c>
      <c r="AR1360" t="s">
        <v>968</v>
      </c>
      <c r="AS1360" t="s">
        <v>969</v>
      </c>
      <c r="AT1360" t="s">
        <v>970</v>
      </c>
      <c r="AU1360" t="s">
        <v>5665</v>
      </c>
    </row>
    <row r="1361" spans="2:47" ht="11" outlineLevel="1" x14ac:dyDescent="0.15">
      <c r="B1361" t="s">
        <v>5666</v>
      </c>
      <c r="C1361" t="s">
        <v>5667</v>
      </c>
      <c r="D1361" t="s">
        <v>5626</v>
      </c>
      <c r="E1361" t="s">
        <v>1599</v>
      </c>
      <c r="F1361" t="s">
        <v>807</v>
      </c>
      <c r="G1361" t="s">
        <v>984</v>
      </c>
      <c r="H1361" t="s">
        <v>985</v>
      </c>
      <c r="I1361" t="s">
        <v>957</v>
      </c>
      <c r="J1361" t="s">
        <v>4431</v>
      </c>
      <c r="K1361" t="s">
        <v>4432</v>
      </c>
      <c r="L1361" t="s">
        <v>4431</v>
      </c>
      <c r="M1361" s="5">
        <v>74114.89</v>
      </c>
      <c r="N1361" s="5">
        <v>74114.89</v>
      </c>
      <c r="O1361" s="5">
        <v>74114.89</v>
      </c>
      <c r="P1361" s="5"/>
      <c r="Q1361" s="16">
        <v>0</v>
      </c>
      <c r="R1361" s="5"/>
      <c r="S1361" s="17">
        <v>43542</v>
      </c>
      <c r="T1361" s="17">
        <v>43542</v>
      </c>
      <c r="U1361" s="17">
        <v>43700</v>
      </c>
      <c r="V1361" s="17">
        <v>43700</v>
      </c>
      <c r="W1361" s="17">
        <v>43542</v>
      </c>
      <c r="X1361" s="17">
        <v>43693</v>
      </c>
      <c r="Y1361" t="s">
        <v>959</v>
      </c>
      <c r="Z1361" t="s">
        <v>796</v>
      </c>
      <c r="AA1361" t="s">
        <v>1023</v>
      </c>
      <c r="AB1361" t="s">
        <v>1289</v>
      </c>
      <c r="AC1361" s="16">
        <v>1</v>
      </c>
      <c r="AD1361" t="s">
        <v>803</v>
      </c>
      <c r="AE1361" t="s">
        <v>974</v>
      </c>
      <c r="AF1361" t="s">
        <v>4273</v>
      </c>
      <c r="AG1361" t="s">
        <v>4274</v>
      </c>
      <c r="AJ1361" t="s">
        <v>963</v>
      </c>
      <c r="AK1361" t="s">
        <v>1082</v>
      </c>
      <c r="AL1361" t="s">
        <v>1340</v>
      </c>
      <c r="AM1361" t="s">
        <v>531</v>
      </c>
      <c r="AP1361" t="s">
        <v>966</v>
      </c>
      <c r="AQ1361" t="s">
        <v>967</v>
      </c>
      <c r="AR1361" t="s">
        <v>968</v>
      </c>
      <c r="AS1361" t="s">
        <v>969</v>
      </c>
      <c r="AT1361" t="s">
        <v>970</v>
      </c>
      <c r="AU1361" t="s">
        <v>5668</v>
      </c>
    </row>
    <row r="1362" spans="2:47" ht="11" outlineLevel="1" x14ac:dyDescent="0.15">
      <c r="B1362" t="s">
        <v>5669</v>
      </c>
      <c r="C1362" t="s">
        <v>5670</v>
      </c>
      <c r="G1362" t="s">
        <v>1140</v>
      </c>
      <c r="H1362" t="s">
        <v>1141</v>
      </c>
      <c r="I1362" t="s">
        <v>957</v>
      </c>
      <c r="J1362" t="s">
        <v>3669</v>
      </c>
      <c r="K1362" t="s">
        <v>3670</v>
      </c>
      <c r="L1362" t="s">
        <v>1927</v>
      </c>
      <c r="M1362" s="5">
        <v>73526.36</v>
      </c>
      <c r="N1362" s="5">
        <v>73526.36</v>
      </c>
      <c r="O1362" s="5">
        <v>73526.36</v>
      </c>
      <c r="P1362" s="5"/>
      <c r="Q1362" s="16">
        <v>0</v>
      </c>
      <c r="R1362" s="5"/>
      <c r="S1362" s="17">
        <v>44820</v>
      </c>
      <c r="T1362" s="17">
        <v>44820</v>
      </c>
      <c r="U1362" s="17">
        <v>44980</v>
      </c>
      <c r="V1362" s="17">
        <v>44980</v>
      </c>
      <c r="W1362" s="17">
        <v>44820</v>
      </c>
      <c r="X1362" s="17">
        <v>44820</v>
      </c>
      <c r="Y1362" t="s">
        <v>1178</v>
      </c>
      <c r="Z1362" t="s">
        <v>825</v>
      </c>
      <c r="AA1362" t="s">
        <v>1179</v>
      </c>
      <c r="AC1362" s="16">
        <v>4</v>
      </c>
      <c r="AD1362" t="s">
        <v>795</v>
      </c>
      <c r="AE1362" t="s">
        <v>961</v>
      </c>
      <c r="AF1362" t="s">
        <v>4273</v>
      </c>
      <c r="AG1362" t="s">
        <v>4274</v>
      </c>
      <c r="AJ1362" t="s">
        <v>963</v>
      </c>
      <c r="AK1362" t="s">
        <v>964</v>
      </c>
      <c r="AL1362" t="s">
        <v>1340</v>
      </c>
      <c r="AM1362" t="s">
        <v>645</v>
      </c>
      <c r="AP1362" t="s">
        <v>966</v>
      </c>
      <c r="AQ1362" t="s">
        <v>967</v>
      </c>
      <c r="AR1362" t="s">
        <v>968</v>
      </c>
      <c r="AS1362" t="s">
        <v>969</v>
      </c>
      <c r="AT1362" t="s">
        <v>970</v>
      </c>
      <c r="AU1362" t="s">
        <v>5671</v>
      </c>
    </row>
    <row r="1363" spans="2:47" ht="11" outlineLevel="1" x14ac:dyDescent="0.15">
      <c r="B1363" t="s">
        <v>5672</v>
      </c>
      <c r="C1363" t="s">
        <v>5673</v>
      </c>
      <c r="G1363" t="s">
        <v>955</v>
      </c>
      <c r="H1363" t="s">
        <v>1478</v>
      </c>
      <c r="I1363" t="s">
        <v>957</v>
      </c>
      <c r="J1363" t="s">
        <v>4567</v>
      </c>
      <c r="K1363" t="s">
        <v>4568</v>
      </c>
      <c r="L1363" t="s">
        <v>4567</v>
      </c>
      <c r="M1363" s="5">
        <v>73387.5</v>
      </c>
      <c r="N1363" s="5">
        <v>73387.5</v>
      </c>
      <c r="O1363" s="5">
        <v>73387.5</v>
      </c>
      <c r="P1363" s="5"/>
      <c r="Q1363" s="16">
        <v>0</v>
      </c>
      <c r="R1363" s="5"/>
      <c r="S1363" s="17">
        <v>42151</v>
      </c>
      <c r="T1363" s="17">
        <v>42151</v>
      </c>
      <c r="U1363" s="17">
        <v>42181</v>
      </c>
      <c r="V1363" s="17">
        <v>42182</v>
      </c>
      <c r="W1363" s="17">
        <v>42151</v>
      </c>
      <c r="X1363" s="17">
        <v>42201</v>
      </c>
      <c r="Y1363" t="s">
        <v>1178</v>
      </c>
      <c r="Z1363" t="s">
        <v>825</v>
      </c>
      <c r="AA1363" t="s">
        <v>1179</v>
      </c>
      <c r="AC1363" s="16">
        <v>2</v>
      </c>
      <c r="AD1363" t="s">
        <v>4569</v>
      </c>
      <c r="AE1363" t="s">
        <v>4570</v>
      </c>
      <c r="AF1363" t="s">
        <v>750</v>
      </c>
      <c r="AG1363" t="s">
        <v>1515</v>
      </c>
      <c r="AJ1363" t="s">
        <v>963</v>
      </c>
      <c r="AK1363" t="s">
        <v>1516</v>
      </c>
      <c r="AL1363" t="s">
        <v>1340</v>
      </c>
      <c r="AM1363" t="s">
        <v>531</v>
      </c>
      <c r="AP1363" t="s">
        <v>966</v>
      </c>
      <c r="AQ1363" t="s">
        <v>967</v>
      </c>
      <c r="AR1363" t="s">
        <v>968</v>
      </c>
      <c r="AS1363" t="s">
        <v>969</v>
      </c>
      <c r="AT1363" t="s">
        <v>970</v>
      </c>
      <c r="AU1363" t="s">
        <v>5674</v>
      </c>
    </row>
    <row r="1364" spans="2:47" ht="11" outlineLevel="1" x14ac:dyDescent="0.15">
      <c r="B1364" t="s">
        <v>5675</v>
      </c>
      <c r="C1364" t="s">
        <v>892</v>
      </c>
      <c r="G1364" t="s">
        <v>1140</v>
      </c>
      <c r="H1364" t="s">
        <v>1141</v>
      </c>
      <c r="I1364" t="s">
        <v>957</v>
      </c>
      <c r="J1364" t="s">
        <v>601</v>
      </c>
      <c r="K1364" t="s">
        <v>1022</v>
      </c>
      <c r="L1364" t="s">
        <v>601</v>
      </c>
      <c r="M1364" s="5">
        <v>73386</v>
      </c>
      <c r="N1364" s="5">
        <v>73386</v>
      </c>
      <c r="O1364" s="5">
        <v>73386</v>
      </c>
      <c r="P1364" s="5"/>
      <c r="Q1364" s="16">
        <v>0</v>
      </c>
      <c r="R1364" s="5"/>
      <c r="S1364" s="17">
        <v>45768</v>
      </c>
      <c r="T1364" s="17">
        <v>45768</v>
      </c>
      <c r="U1364" s="17">
        <v>45953</v>
      </c>
      <c r="V1364" s="17">
        <v>45953</v>
      </c>
      <c r="W1364" s="17">
        <v>45768</v>
      </c>
      <c r="X1364" s="17">
        <v>45953</v>
      </c>
      <c r="Y1364" t="s">
        <v>1543</v>
      </c>
      <c r="Z1364" t="s">
        <v>826</v>
      </c>
      <c r="AA1364" t="s">
        <v>1179</v>
      </c>
      <c r="AC1364" s="16">
        <v>1</v>
      </c>
      <c r="AD1364" t="s">
        <v>795</v>
      </c>
      <c r="AE1364" t="s">
        <v>961</v>
      </c>
      <c r="AF1364" t="s">
        <v>740</v>
      </c>
      <c r="AG1364" t="s">
        <v>1036</v>
      </c>
      <c r="AH1364" t="s">
        <v>1202</v>
      </c>
      <c r="AI1364" t="s">
        <v>1203</v>
      </c>
      <c r="AJ1364" t="s">
        <v>978</v>
      </c>
      <c r="AK1364" t="s">
        <v>964</v>
      </c>
      <c r="AL1364" t="s">
        <v>965</v>
      </c>
      <c r="AM1364" t="s">
        <v>531</v>
      </c>
      <c r="AP1364" t="s">
        <v>966</v>
      </c>
      <c r="AQ1364" t="s">
        <v>967</v>
      </c>
      <c r="AR1364" t="s">
        <v>968</v>
      </c>
      <c r="AS1364" t="s">
        <v>969</v>
      </c>
      <c r="AT1364" t="s">
        <v>970</v>
      </c>
      <c r="AU1364" t="s">
        <v>5676</v>
      </c>
    </row>
    <row r="1365" spans="2:47" ht="11" outlineLevel="1" x14ac:dyDescent="0.15">
      <c r="B1365" t="s">
        <v>5677</v>
      </c>
      <c r="C1365" t="s">
        <v>5678</v>
      </c>
      <c r="G1365" t="s">
        <v>1140</v>
      </c>
      <c r="H1365" t="s">
        <v>1141</v>
      </c>
      <c r="I1365" t="s">
        <v>957</v>
      </c>
      <c r="J1365" t="s">
        <v>2172</v>
      </c>
      <c r="K1365" t="s">
        <v>2173</v>
      </c>
      <c r="L1365" t="s">
        <v>3312</v>
      </c>
      <c r="M1365" s="5">
        <v>73250</v>
      </c>
      <c r="N1365" s="5">
        <v>73250</v>
      </c>
      <c r="O1365" s="5">
        <v>73250</v>
      </c>
      <c r="P1365" s="5"/>
      <c r="Q1365" s="16">
        <v>0</v>
      </c>
      <c r="R1365" s="5"/>
      <c r="S1365" s="17">
        <v>42159</v>
      </c>
      <c r="T1365" s="17">
        <v>42159</v>
      </c>
      <c r="U1365" s="17">
        <v>42277</v>
      </c>
      <c r="V1365" s="17">
        <v>42277</v>
      </c>
      <c r="W1365" s="17">
        <v>42159</v>
      </c>
      <c r="X1365" s="17">
        <v>42222</v>
      </c>
      <c r="Y1365" t="s">
        <v>1178</v>
      </c>
      <c r="Z1365" t="s">
        <v>825</v>
      </c>
      <c r="AA1365" t="s">
        <v>1179</v>
      </c>
      <c r="AC1365" s="16">
        <v>1</v>
      </c>
      <c r="AD1365" t="s">
        <v>795</v>
      </c>
      <c r="AE1365" t="s">
        <v>961</v>
      </c>
      <c r="AF1365" t="s">
        <v>740</v>
      </c>
      <c r="AG1365" t="s">
        <v>1036</v>
      </c>
      <c r="AJ1365" t="s">
        <v>963</v>
      </c>
      <c r="AK1365" t="s">
        <v>964</v>
      </c>
      <c r="AL1365" t="s">
        <v>965</v>
      </c>
      <c r="AM1365" t="s">
        <v>531</v>
      </c>
      <c r="AP1365" t="s">
        <v>966</v>
      </c>
      <c r="AQ1365" t="s">
        <v>967</v>
      </c>
      <c r="AR1365" t="s">
        <v>968</v>
      </c>
      <c r="AS1365" t="s">
        <v>969</v>
      </c>
      <c r="AT1365" t="s">
        <v>970</v>
      </c>
      <c r="AU1365" t="s">
        <v>5679</v>
      </c>
    </row>
    <row r="1366" spans="2:47" ht="11" outlineLevel="1" x14ac:dyDescent="0.15">
      <c r="B1366" t="s">
        <v>5680</v>
      </c>
      <c r="C1366" t="s">
        <v>5681</v>
      </c>
      <c r="G1366" t="s">
        <v>1140</v>
      </c>
      <c r="H1366" t="s">
        <v>1141</v>
      </c>
      <c r="I1366" t="s">
        <v>957</v>
      </c>
      <c r="J1366" t="s">
        <v>5682</v>
      </c>
      <c r="K1366" t="s">
        <v>5683</v>
      </c>
      <c r="L1366" t="s">
        <v>5682</v>
      </c>
      <c r="M1366" s="5">
        <v>73100</v>
      </c>
      <c r="N1366" s="5">
        <v>73100</v>
      </c>
      <c r="O1366" s="5">
        <v>73100</v>
      </c>
      <c r="P1366" s="5"/>
      <c r="Q1366" s="16">
        <v>0</v>
      </c>
      <c r="R1366" s="5"/>
      <c r="S1366" s="17">
        <v>44581</v>
      </c>
      <c r="T1366" s="17">
        <v>44581</v>
      </c>
      <c r="U1366" s="17">
        <v>44620</v>
      </c>
      <c r="V1366" s="17">
        <v>44620</v>
      </c>
      <c r="W1366" s="17">
        <v>44581</v>
      </c>
      <c r="X1366" s="17">
        <v>44581</v>
      </c>
      <c r="Y1366" t="s">
        <v>1178</v>
      </c>
      <c r="Z1366" t="s">
        <v>825</v>
      </c>
      <c r="AA1366" t="s">
        <v>1179</v>
      </c>
      <c r="AC1366" s="16">
        <v>3</v>
      </c>
      <c r="AD1366" t="s">
        <v>4388</v>
      </c>
      <c r="AE1366" t="s">
        <v>4389</v>
      </c>
      <c r="AF1366" t="s">
        <v>750</v>
      </c>
      <c r="AG1366" t="s">
        <v>1515</v>
      </c>
      <c r="AH1366" t="s">
        <v>1058</v>
      </c>
      <c r="AI1366" t="s">
        <v>1059</v>
      </c>
      <c r="AJ1366" t="s">
        <v>978</v>
      </c>
      <c r="AK1366" t="s">
        <v>1516</v>
      </c>
      <c r="AL1366" t="s">
        <v>1340</v>
      </c>
      <c r="AM1366" t="s">
        <v>531</v>
      </c>
      <c r="AP1366" t="s">
        <v>966</v>
      </c>
      <c r="AQ1366" t="s">
        <v>967</v>
      </c>
      <c r="AR1366" t="s">
        <v>968</v>
      </c>
      <c r="AS1366" t="s">
        <v>969</v>
      </c>
      <c r="AT1366" t="s">
        <v>970</v>
      </c>
      <c r="AU1366" t="s">
        <v>5684</v>
      </c>
    </row>
    <row r="1367" spans="2:47" ht="11" outlineLevel="1" x14ac:dyDescent="0.15">
      <c r="B1367" t="s">
        <v>5685</v>
      </c>
      <c r="C1367" t="s">
        <v>5686</v>
      </c>
      <c r="G1367" t="s">
        <v>1140</v>
      </c>
      <c r="H1367" t="s">
        <v>1141</v>
      </c>
      <c r="I1367" t="s">
        <v>957</v>
      </c>
      <c r="J1367" t="s">
        <v>2172</v>
      </c>
      <c r="K1367" t="s">
        <v>2173</v>
      </c>
      <c r="L1367" t="s">
        <v>2172</v>
      </c>
      <c r="M1367" s="5">
        <v>72963.42</v>
      </c>
      <c r="N1367" s="5">
        <v>119864.27</v>
      </c>
      <c r="O1367" s="5">
        <v>182990.35</v>
      </c>
      <c r="P1367" s="5"/>
      <c r="Q1367" s="16">
        <v>0</v>
      </c>
      <c r="R1367" s="5"/>
      <c r="S1367" s="17">
        <v>45506</v>
      </c>
      <c r="T1367" s="17">
        <v>45506</v>
      </c>
      <c r="U1367" s="17">
        <v>46235</v>
      </c>
      <c r="V1367" s="17">
        <v>46600</v>
      </c>
      <c r="W1367" s="17">
        <v>45506</v>
      </c>
      <c r="X1367" s="17">
        <v>46059</v>
      </c>
      <c r="Y1367" t="s">
        <v>1178</v>
      </c>
      <c r="Z1367" t="s">
        <v>825</v>
      </c>
      <c r="AA1367" t="s">
        <v>1179</v>
      </c>
      <c r="AC1367" s="16">
        <v>1</v>
      </c>
      <c r="AD1367" t="s">
        <v>795</v>
      </c>
      <c r="AE1367" t="s">
        <v>961</v>
      </c>
      <c r="AF1367" t="s">
        <v>5687</v>
      </c>
      <c r="AG1367" t="s">
        <v>5688</v>
      </c>
      <c r="AH1367" t="s">
        <v>1058</v>
      </c>
      <c r="AI1367" t="s">
        <v>1059</v>
      </c>
      <c r="AJ1367" t="s">
        <v>978</v>
      </c>
      <c r="AK1367" t="s">
        <v>964</v>
      </c>
      <c r="AL1367" t="s">
        <v>965</v>
      </c>
      <c r="AM1367" t="s">
        <v>531</v>
      </c>
      <c r="AP1367" t="s">
        <v>966</v>
      </c>
      <c r="AQ1367" t="s">
        <v>967</v>
      </c>
      <c r="AR1367" t="s">
        <v>968</v>
      </c>
      <c r="AS1367" t="s">
        <v>969</v>
      </c>
      <c r="AT1367" t="s">
        <v>970</v>
      </c>
      <c r="AU1367" t="s">
        <v>5689</v>
      </c>
    </row>
    <row r="1368" spans="2:47" ht="11" outlineLevel="1" x14ac:dyDescent="0.15">
      <c r="B1368" t="s">
        <v>5690</v>
      </c>
      <c r="C1368" t="s">
        <v>5691</v>
      </c>
      <c r="G1368" t="s">
        <v>1140</v>
      </c>
      <c r="H1368" t="s">
        <v>1141</v>
      </c>
      <c r="I1368" t="s">
        <v>957</v>
      </c>
      <c r="J1368" t="s">
        <v>5692</v>
      </c>
      <c r="K1368" t="s">
        <v>5693</v>
      </c>
      <c r="L1368" t="s">
        <v>5694</v>
      </c>
      <c r="M1368" s="5">
        <v>72905</v>
      </c>
      <c r="N1368" s="5">
        <v>72905</v>
      </c>
      <c r="O1368" s="5">
        <v>72905</v>
      </c>
      <c r="P1368" s="5"/>
      <c r="Q1368" s="16">
        <v>0</v>
      </c>
      <c r="R1368" s="5"/>
      <c r="S1368" s="17">
        <v>43360</v>
      </c>
      <c r="T1368" s="17">
        <v>43360</v>
      </c>
      <c r="U1368" s="17">
        <v>43373</v>
      </c>
      <c r="V1368" s="17">
        <v>43373</v>
      </c>
      <c r="W1368" s="17">
        <v>43360</v>
      </c>
      <c r="X1368" s="17">
        <v>43360</v>
      </c>
      <c r="Y1368" t="s">
        <v>1178</v>
      </c>
      <c r="Z1368" t="s">
        <v>825</v>
      </c>
      <c r="AA1368" t="s">
        <v>1179</v>
      </c>
      <c r="AC1368" s="16">
        <v>2</v>
      </c>
      <c r="AD1368" t="s">
        <v>803</v>
      </c>
      <c r="AE1368" t="s">
        <v>974</v>
      </c>
      <c r="AF1368" t="s">
        <v>737</v>
      </c>
      <c r="AG1368" t="s">
        <v>975</v>
      </c>
      <c r="AJ1368" t="s">
        <v>963</v>
      </c>
      <c r="AK1368" t="s">
        <v>979</v>
      </c>
      <c r="AL1368" t="s">
        <v>1340</v>
      </c>
      <c r="AM1368" t="s">
        <v>531</v>
      </c>
      <c r="AP1368" t="s">
        <v>966</v>
      </c>
      <c r="AQ1368" t="s">
        <v>967</v>
      </c>
      <c r="AR1368" t="s">
        <v>968</v>
      </c>
      <c r="AS1368" t="s">
        <v>969</v>
      </c>
      <c r="AT1368" t="s">
        <v>970</v>
      </c>
      <c r="AU1368" t="s">
        <v>5695</v>
      </c>
    </row>
    <row r="1369" spans="2:47" ht="11" outlineLevel="1" x14ac:dyDescent="0.15">
      <c r="B1369" t="s">
        <v>5696</v>
      </c>
      <c r="C1369" t="s">
        <v>5697</v>
      </c>
      <c r="G1369" t="s">
        <v>1140</v>
      </c>
      <c r="H1369" t="s">
        <v>1141</v>
      </c>
      <c r="I1369" t="s">
        <v>957</v>
      </c>
      <c r="J1369" t="s">
        <v>5698</v>
      </c>
      <c r="K1369" t="s">
        <v>5699</v>
      </c>
      <c r="L1369" t="s">
        <v>5698</v>
      </c>
      <c r="M1369" s="5">
        <v>72695</v>
      </c>
      <c r="N1369" s="5">
        <v>72695</v>
      </c>
      <c r="O1369" s="5">
        <v>72695</v>
      </c>
      <c r="P1369" s="5">
        <v>71085</v>
      </c>
      <c r="Q1369" s="16">
        <v>0</v>
      </c>
      <c r="R1369" s="5"/>
      <c r="S1369" s="17">
        <v>44748</v>
      </c>
      <c r="T1369" s="17">
        <v>44743</v>
      </c>
      <c r="U1369" s="17">
        <v>44834</v>
      </c>
      <c r="V1369" s="17">
        <v>44834</v>
      </c>
      <c r="W1369" s="17">
        <v>44748</v>
      </c>
      <c r="X1369" s="17">
        <v>44748</v>
      </c>
      <c r="Y1369" t="s">
        <v>1178</v>
      </c>
      <c r="Z1369" t="s">
        <v>825</v>
      </c>
      <c r="AA1369" t="s">
        <v>1179</v>
      </c>
      <c r="AC1369" s="16">
        <v>4</v>
      </c>
      <c r="AD1369" t="s">
        <v>5700</v>
      </c>
      <c r="AE1369" t="s">
        <v>5701</v>
      </c>
      <c r="AF1369" t="s">
        <v>750</v>
      </c>
      <c r="AG1369" t="s">
        <v>1515</v>
      </c>
      <c r="AH1369" t="s">
        <v>1058</v>
      </c>
      <c r="AI1369" t="s">
        <v>1059</v>
      </c>
      <c r="AJ1369" t="s">
        <v>978</v>
      </c>
      <c r="AK1369" t="s">
        <v>1516</v>
      </c>
      <c r="AL1369" t="s">
        <v>1340</v>
      </c>
      <c r="AM1369" t="s">
        <v>531</v>
      </c>
      <c r="AP1369" t="s">
        <v>966</v>
      </c>
      <c r="AQ1369" t="s">
        <v>967</v>
      </c>
      <c r="AR1369" t="s">
        <v>968</v>
      </c>
      <c r="AS1369" t="s">
        <v>969</v>
      </c>
      <c r="AT1369" t="s">
        <v>970</v>
      </c>
      <c r="AU1369" t="s">
        <v>5702</v>
      </c>
    </row>
    <row r="1370" spans="2:47" ht="11" outlineLevel="1" x14ac:dyDescent="0.15">
      <c r="B1370" t="s">
        <v>5703</v>
      </c>
      <c r="C1370" t="s">
        <v>5704</v>
      </c>
      <c r="G1370" t="s">
        <v>1140</v>
      </c>
      <c r="H1370" t="s">
        <v>1141</v>
      </c>
      <c r="I1370" t="s">
        <v>957</v>
      </c>
      <c r="J1370" t="s">
        <v>5705</v>
      </c>
      <c r="K1370" t="s">
        <v>5706</v>
      </c>
      <c r="L1370" t="s">
        <v>5705</v>
      </c>
      <c r="M1370" s="5">
        <v>72580</v>
      </c>
      <c r="N1370" s="5">
        <v>72580</v>
      </c>
      <c r="O1370" s="5">
        <v>72580</v>
      </c>
      <c r="P1370" s="5"/>
      <c r="Q1370" s="16">
        <v>0</v>
      </c>
      <c r="R1370" s="5"/>
      <c r="S1370" s="17">
        <v>44335</v>
      </c>
      <c r="T1370" s="17">
        <v>44335</v>
      </c>
      <c r="U1370" s="17">
        <v>44362</v>
      </c>
      <c r="V1370" s="17">
        <v>44362</v>
      </c>
      <c r="W1370" s="17">
        <v>44335</v>
      </c>
      <c r="X1370" s="17">
        <v>44335</v>
      </c>
      <c r="Y1370" t="s">
        <v>1178</v>
      </c>
      <c r="Z1370" t="s">
        <v>825</v>
      </c>
      <c r="AA1370" t="s">
        <v>1179</v>
      </c>
      <c r="AC1370" s="16">
        <v>2</v>
      </c>
      <c r="AD1370" t="s">
        <v>795</v>
      </c>
      <c r="AE1370" t="s">
        <v>961</v>
      </c>
      <c r="AF1370" t="s">
        <v>748</v>
      </c>
      <c r="AG1370" t="s">
        <v>1057</v>
      </c>
      <c r="AJ1370" t="s">
        <v>963</v>
      </c>
      <c r="AK1370" t="s">
        <v>964</v>
      </c>
      <c r="AL1370" t="s">
        <v>1340</v>
      </c>
      <c r="AM1370" t="s">
        <v>531</v>
      </c>
      <c r="AP1370" t="s">
        <v>966</v>
      </c>
      <c r="AQ1370" t="s">
        <v>967</v>
      </c>
      <c r="AR1370" t="s">
        <v>968</v>
      </c>
      <c r="AS1370" t="s">
        <v>969</v>
      </c>
      <c r="AT1370" t="s">
        <v>970</v>
      </c>
      <c r="AU1370" t="s">
        <v>5707</v>
      </c>
    </row>
    <row r="1371" spans="2:47" ht="11" outlineLevel="1" x14ac:dyDescent="0.15">
      <c r="B1371" t="s">
        <v>5708</v>
      </c>
      <c r="C1371" t="s">
        <v>5709</v>
      </c>
      <c r="G1371" t="s">
        <v>1140</v>
      </c>
      <c r="H1371" t="s">
        <v>1141</v>
      </c>
      <c r="I1371" t="s">
        <v>957</v>
      </c>
      <c r="J1371" t="s">
        <v>5710</v>
      </c>
      <c r="K1371" t="s">
        <v>5711</v>
      </c>
      <c r="L1371" t="s">
        <v>5712</v>
      </c>
      <c r="M1371" s="5">
        <v>72450</v>
      </c>
      <c r="N1371" s="5">
        <v>72450</v>
      </c>
      <c r="O1371" s="5">
        <v>126950</v>
      </c>
      <c r="P1371" s="5"/>
      <c r="Q1371" s="16">
        <v>0</v>
      </c>
      <c r="R1371" s="5"/>
      <c r="S1371" s="17">
        <v>45140</v>
      </c>
      <c r="T1371" s="17">
        <v>45140</v>
      </c>
      <c r="U1371" s="17">
        <v>45199</v>
      </c>
      <c r="V1371" s="17">
        <v>45199</v>
      </c>
      <c r="W1371" s="17">
        <v>45140</v>
      </c>
      <c r="X1371" s="17">
        <v>45140</v>
      </c>
      <c r="Y1371" t="s">
        <v>1543</v>
      </c>
      <c r="Z1371" t="s">
        <v>826</v>
      </c>
      <c r="AA1371" t="s">
        <v>1179</v>
      </c>
      <c r="AC1371" s="16">
        <v>1</v>
      </c>
      <c r="AD1371" t="s">
        <v>887</v>
      </c>
      <c r="AE1371" t="s">
        <v>2030</v>
      </c>
      <c r="AF1371" t="s">
        <v>737</v>
      </c>
      <c r="AG1371" t="s">
        <v>975</v>
      </c>
      <c r="AH1371" t="s">
        <v>1202</v>
      </c>
      <c r="AI1371" t="s">
        <v>1203</v>
      </c>
      <c r="AJ1371" t="s">
        <v>978</v>
      </c>
      <c r="AK1371" t="s">
        <v>3258</v>
      </c>
      <c r="AL1371" t="s">
        <v>1340</v>
      </c>
      <c r="AM1371" t="s">
        <v>531</v>
      </c>
      <c r="AP1371" t="s">
        <v>966</v>
      </c>
      <c r="AQ1371" t="s">
        <v>967</v>
      </c>
      <c r="AR1371" t="s">
        <v>968</v>
      </c>
      <c r="AS1371" t="s">
        <v>969</v>
      </c>
      <c r="AT1371" t="s">
        <v>970</v>
      </c>
      <c r="AU1371" t="s">
        <v>5713</v>
      </c>
    </row>
    <row r="1372" spans="2:47" ht="11" outlineLevel="1" x14ac:dyDescent="0.15">
      <c r="B1372" t="s">
        <v>5714</v>
      </c>
      <c r="C1372" t="s">
        <v>5715</v>
      </c>
      <c r="G1372" t="s">
        <v>1140</v>
      </c>
      <c r="H1372" t="s">
        <v>1141</v>
      </c>
      <c r="I1372" t="s">
        <v>957</v>
      </c>
      <c r="J1372" t="s">
        <v>4246</v>
      </c>
      <c r="K1372" t="s">
        <v>4247</v>
      </c>
      <c r="L1372" t="s">
        <v>675</v>
      </c>
      <c r="M1372" s="5">
        <v>72196.240000000005</v>
      </c>
      <c r="N1372" s="5">
        <v>72196.240000000005</v>
      </c>
      <c r="O1372" s="5">
        <v>94296.24</v>
      </c>
      <c r="P1372" s="5"/>
      <c r="Q1372" s="16">
        <v>0</v>
      </c>
      <c r="R1372" s="5"/>
      <c r="S1372" s="17">
        <v>43936</v>
      </c>
      <c r="T1372" s="17">
        <v>43936</v>
      </c>
      <c r="U1372" s="17">
        <v>43967</v>
      </c>
      <c r="V1372" s="17">
        <v>43967</v>
      </c>
      <c r="W1372" s="17">
        <v>43936</v>
      </c>
      <c r="X1372" s="17">
        <v>44390</v>
      </c>
      <c r="Y1372" t="s">
        <v>1543</v>
      </c>
      <c r="Z1372" t="s">
        <v>826</v>
      </c>
      <c r="AA1372" t="s">
        <v>1179</v>
      </c>
      <c r="AC1372" s="16">
        <v>1</v>
      </c>
      <c r="AD1372" t="s">
        <v>795</v>
      </c>
      <c r="AE1372" t="s">
        <v>961</v>
      </c>
      <c r="AF1372" t="s">
        <v>740</v>
      </c>
      <c r="AG1372" t="s">
        <v>1036</v>
      </c>
      <c r="AJ1372" t="s">
        <v>963</v>
      </c>
      <c r="AK1372" t="s">
        <v>964</v>
      </c>
      <c r="AL1372" t="s">
        <v>1340</v>
      </c>
      <c r="AM1372" t="s">
        <v>531</v>
      </c>
      <c r="AP1372" t="s">
        <v>966</v>
      </c>
      <c r="AQ1372" t="s">
        <v>967</v>
      </c>
      <c r="AR1372" t="s">
        <v>968</v>
      </c>
      <c r="AS1372" t="s">
        <v>969</v>
      </c>
      <c r="AT1372" t="s">
        <v>970</v>
      </c>
      <c r="AU1372" t="s">
        <v>5716</v>
      </c>
    </row>
    <row r="1373" spans="2:47" ht="11" outlineLevel="1" x14ac:dyDescent="0.15">
      <c r="B1373" t="s">
        <v>5717</v>
      </c>
      <c r="C1373" t="s">
        <v>5718</v>
      </c>
      <c r="G1373" t="s">
        <v>955</v>
      </c>
      <c r="H1373" t="s">
        <v>956</v>
      </c>
      <c r="I1373" t="s">
        <v>957</v>
      </c>
      <c r="J1373" t="s">
        <v>5719</v>
      </c>
      <c r="K1373" t="s">
        <v>5720</v>
      </c>
      <c r="L1373" t="s">
        <v>5719</v>
      </c>
      <c r="M1373" s="5">
        <v>72108.3</v>
      </c>
      <c r="N1373" s="5">
        <v>72108.3</v>
      </c>
      <c r="O1373" s="5">
        <v>184709.8</v>
      </c>
      <c r="P1373" s="5"/>
      <c r="Q1373" s="16">
        <v>0</v>
      </c>
      <c r="R1373" s="5"/>
      <c r="S1373" s="17">
        <v>43626</v>
      </c>
      <c r="T1373" s="17">
        <v>43626</v>
      </c>
      <c r="U1373" s="17">
        <v>43673</v>
      </c>
      <c r="V1373" s="17">
        <v>43673</v>
      </c>
      <c r="W1373" s="17">
        <v>43626</v>
      </c>
      <c r="X1373" s="17">
        <v>43661</v>
      </c>
      <c r="Y1373" t="s">
        <v>1543</v>
      </c>
      <c r="Z1373" t="s">
        <v>826</v>
      </c>
      <c r="AA1373" t="s">
        <v>1179</v>
      </c>
      <c r="AC1373" s="16">
        <v>1</v>
      </c>
      <c r="AD1373" t="s">
        <v>795</v>
      </c>
      <c r="AE1373" t="s">
        <v>961</v>
      </c>
      <c r="AF1373" t="s">
        <v>748</v>
      </c>
      <c r="AG1373" t="s">
        <v>1057</v>
      </c>
      <c r="AH1373" t="s">
        <v>1058</v>
      </c>
      <c r="AI1373" t="s">
        <v>1059</v>
      </c>
      <c r="AJ1373" t="s">
        <v>978</v>
      </c>
      <c r="AK1373" t="s">
        <v>964</v>
      </c>
      <c r="AL1373" t="s">
        <v>1340</v>
      </c>
      <c r="AM1373" t="s">
        <v>531</v>
      </c>
      <c r="AP1373" t="s">
        <v>966</v>
      </c>
      <c r="AQ1373" t="s">
        <v>967</v>
      </c>
      <c r="AR1373" t="s">
        <v>968</v>
      </c>
      <c r="AS1373" t="s">
        <v>969</v>
      </c>
      <c r="AT1373" t="s">
        <v>970</v>
      </c>
      <c r="AU1373" t="s">
        <v>5721</v>
      </c>
    </row>
    <row r="1374" spans="2:47" ht="11" outlineLevel="1" x14ac:dyDescent="0.15">
      <c r="B1374" t="s">
        <v>5722</v>
      </c>
      <c r="C1374" t="s">
        <v>5723</v>
      </c>
      <c r="D1374" t="s">
        <v>268</v>
      </c>
      <c r="E1374" t="s">
        <v>1599</v>
      </c>
      <c r="F1374" t="s">
        <v>807</v>
      </c>
      <c r="G1374" t="s">
        <v>984</v>
      </c>
      <c r="H1374" t="s">
        <v>985</v>
      </c>
      <c r="I1374" t="s">
        <v>957</v>
      </c>
      <c r="J1374" t="s">
        <v>614</v>
      </c>
      <c r="K1374" t="s">
        <v>1600</v>
      </c>
      <c r="L1374" t="s">
        <v>614</v>
      </c>
      <c r="M1374" s="5">
        <v>72040</v>
      </c>
      <c r="N1374" s="5">
        <v>72040</v>
      </c>
      <c r="O1374" s="5">
        <v>72040</v>
      </c>
      <c r="P1374" s="5"/>
      <c r="Q1374" s="16">
        <v>0</v>
      </c>
      <c r="R1374" s="5"/>
      <c r="S1374" s="17">
        <v>43518</v>
      </c>
      <c r="T1374" s="17">
        <v>43518</v>
      </c>
      <c r="U1374" s="17">
        <v>43638</v>
      </c>
      <c r="V1374" s="17">
        <v>43638</v>
      </c>
      <c r="W1374" s="17">
        <v>43518</v>
      </c>
      <c r="X1374" s="17">
        <v>43518</v>
      </c>
      <c r="Y1374" t="s">
        <v>959</v>
      </c>
      <c r="Z1374" t="s">
        <v>796</v>
      </c>
      <c r="AA1374" t="s">
        <v>1023</v>
      </c>
      <c r="AB1374" t="s">
        <v>1289</v>
      </c>
      <c r="AC1374" s="16">
        <v>2</v>
      </c>
      <c r="AD1374" t="s">
        <v>803</v>
      </c>
      <c r="AE1374" t="s">
        <v>974</v>
      </c>
      <c r="AF1374" t="s">
        <v>737</v>
      </c>
      <c r="AG1374" t="s">
        <v>975</v>
      </c>
      <c r="AJ1374" t="s">
        <v>963</v>
      </c>
      <c r="AK1374" t="s">
        <v>979</v>
      </c>
      <c r="AL1374" t="s">
        <v>965</v>
      </c>
      <c r="AM1374" t="s">
        <v>531</v>
      </c>
      <c r="AP1374" t="s">
        <v>966</v>
      </c>
      <c r="AQ1374" t="s">
        <v>967</v>
      </c>
      <c r="AR1374" t="s">
        <v>968</v>
      </c>
      <c r="AS1374" t="s">
        <v>969</v>
      </c>
      <c r="AT1374" t="s">
        <v>970</v>
      </c>
      <c r="AU1374" t="s">
        <v>5724</v>
      </c>
    </row>
    <row r="1375" spans="2:47" ht="11" outlineLevel="1" x14ac:dyDescent="0.15">
      <c r="B1375" t="s">
        <v>5725</v>
      </c>
      <c r="C1375" t="s">
        <v>5726</v>
      </c>
      <c r="D1375" t="s">
        <v>251</v>
      </c>
      <c r="E1375" t="s">
        <v>854</v>
      </c>
      <c r="F1375" t="s">
        <v>798</v>
      </c>
      <c r="G1375" t="s">
        <v>959</v>
      </c>
      <c r="H1375" t="s">
        <v>1903</v>
      </c>
      <c r="I1375" t="s">
        <v>957</v>
      </c>
      <c r="J1375" t="s">
        <v>665</v>
      </c>
      <c r="K1375" t="s">
        <v>1904</v>
      </c>
      <c r="L1375" t="s">
        <v>665</v>
      </c>
      <c r="M1375" s="5">
        <v>72020.070000000007</v>
      </c>
      <c r="N1375" s="5">
        <v>72020.070000000007</v>
      </c>
      <c r="O1375" s="5">
        <v>72020.070000000007</v>
      </c>
      <c r="P1375" s="5">
        <v>72020.070000000007</v>
      </c>
      <c r="Q1375" s="16">
        <v>0</v>
      </c>
      <c r="R1375" s="5"/>
      <c r="S1375" s="17">
        <v>44792</v>
      </c>
      <c r="T1375" s="17">
        <v>44792</v>
      </c>
      <c r="U1375" s="17">
        <v>44806</v>
      </c>
      <c r="V1375" s="17">
        <v>44806</v>
      </c>
      <c r="W1375" s="17">
        <v>44792</v>
      </c>
      <c r="X1375" s="17">
        <v>45365</v>
      </c>
      <c r="Y1375" t="s">
        <v>1543</v>
      </c>
      <c r="Z1375" t="s">
        <v>826</v>
      </c>
      <c r="AA1375" t="s">
        <v>1179</v>
      </c>
      <c r="AC1375" s="16">
        <v>1</v>
      </c>
      <c r="AD1375" t="s">
        <v>795</v>
      </c>
      <c r="AE1375" t="s">
        <v>961</v>
      </c>
      <c r="AF1375" t="s">
        <v>748</v>
      </c>
      <c r="AG1375" t="s">
        <v>1057</v>
      </c>
      <c r="AH1375" t="s">
        <v>1058</v>
      </c>
      <c r="AI1375" t="s">
        <v>1059</v>
      </c>
      <c r="AJ1375" t="s">
        <v>978</v>
      </c>
      <c r="AK1375" t="s">
        <v>964</v>
      </c>
      <c r="AL1375" t="s">
        <v>965</v>
      </c>
      <c r="AM1375" t="s">
        <v>531</v>
      </c>
      <c r="AP1375" t="s">
        <v>966</v>
      </c>
      <c r="AQ1375" t="s">
        <v>967</v>
      </c>
      <c r="AR1375" t="s">
        <v>968</v>
      </c>
      <c r="AS1375" t="s">
        <v>969</v>
      </c>
      <c r="AT1375" t="s">
        <v>970</v>
      </c>
      <c r="AU1375" t="s">
        <v>5727</v>
      </c>
    </row>
    <row r="1376" spans="2:47" ht="11" outlineLevel="1" x14ac:dyDescent="0.15">
      <c r="B1376" t="s">
        <v>5728</v>
      </c>
      <c r="C1376" t="s">
        <v>5729</v>
      </c>
      <c r="G1376" t="s">
        <v>1140</v>
      </c>
      <c r="H1376" t="s">
        <v>1141</v>
      </c>
      <c r="I1376" t="s">
        <v>957</v>
      </c>
      <c r="J1376" t="s">
        <v>5730</v>
      </c>
      <c r="K1376" t="s">
        <v>5731</v>
      </c>
      <c r="L1376" t="s">
        <v>5730</v>
      </c>
      <c r="M1376" s="5">
        <v>71600</v>
      </c>
      <c r="N1376" s="5">
        <v>71600</v>
      </c>
      <c r="O1376" s="5">
        <v>71600</v>
      </c>
      <c r="P1376" s="5"/>
      <c r="Q1376" s="16">
        <v>0</v>
      </c>
      <c r="R1376" s="5"/>
      <c r="S1376" s="17">
        <v>43998</v>
      </c>
      <c r="T1376" s="17">
        <v>43998</v>
      </c>
      <c r="U1376" s="17">
        <v>44165</v>
      </c>
      <c r="V1376" s="17">
        <v>44165</v>
      </c>
      <c r="W1376" s="17">
        <v>43998</v>
      </c>
      <c r="X1376" s="17">
        <v>43998</v>
      </c>
      <c r="Y1376" t="s">
        <v>1178</v>
      </c>
      <c r="Z1376" t="s">
        <v>825</v>
      </c>
      <c r="AA1376" t="s">
        <v>1179</v>
      </c>
      <c r="AC1376" s="16">
        <v>1</v>
      </c>
      <c r="AD1376" t="s">
        <v>2535</v>
      </c>
      <c r="AE1376" t="s">
        <v>2536</v>
      </c>
      <c r="AF1376" t="s">
        <v>750</v>
      </c>
      <c r="AG1376" t="s">
        <v>1515</v>
      </c>
      <c r="AH1376" t="s">
        <v>1202</v>
      </c>
      <c r="AI1376" t="s">
        <v>1203</v>
      </c>
      <c r="AJ1376" t="s">
        <v>978</v>
      </c>
      <c r="AK1376" t="s">
        <v>1516</v>
      </c>
      <c r="AL1376" t="s">
        <v>1340</v>
      </c>
      <c r="AM1376" t="s">
        <v>531</v>
      </c>
      <c r="AP1376" t="s">
        <v>966</v>
      </c>
      <c r="AQ1376" t="s">
        <v>967</v>
      </c>
      <c r="AR1376" t="s">
        <v>968</v>
      </c>
      <c r="AS1376" t="s">
        <v>969</v>
      </c>
      <c r="AT1376" t="s">
        <v>970</v>
      </c>
      <c r="AU1376" t="s">
        <v>5732</v>
      </c>
    </row>
    <row r="1377" spans="2:47" ht="11" outlineLevel="1" x14ac:dyDescent="0.15">
      <c r="B1377" t="s">
        <v>5733</v>
      </c>
      <c r="C1377" t="s">
        <v>5734</v>
      </c>
      <c r="D1377" t="s">
        <v>251</v>
      </c>
      <c r="E1377" t="s">
        <v>854</v>
      </c>
      <c r="F1377" t="s">
        <v>798</v>
      </c>
      <c r="G1377" t="s">
        <v>959</v>
      </c>
      <c r="H1377" t="s">
        <v>1903</v>
      </c>
      <c r="I1377" t="s">
        <v>957</v>
      </c>
      <c r="J1377" t="s">
        <v>665</v>
      </c>
      <c r="K1377" t="s">
        <v>1904</v>
      </c>
      <c r="L1377" t="s">
        <v>665</v>
      </c>
      <c r="M1377" s="5">
        <v>71594.289999999994</v>
      </c>
      <c r="N1377" s="5">
        <v>71594.289999999994</v>
      </c>
      <c r="O1377" s="5">
        <v>71594.289999999994</v>
      </c>
      <c r="P1377" s="5">
        <v>53816.49</v>
      </c>
      <c r="Q1377" s="16">
        <v>0</v>
      </c>
      <c r="R1377" s="5"/>
      <c r="S1377" s="17">
        <v>45156</v>
      </c>
      <c r="T1377" s="17">
        <v>45156</v>
      </c>
      <c r="U1377" s="17">
        <v>45184</v>
      </c>
      <c r="V1377" s="17">
        <v>45184</v>
      </c>
      <c r="W1377" s="17">
        <v>45156</v>
      </c>
      <c r="X1377" s="17">
        <v>45372</v>
      </c>
      <c r="Y1377" t="s">
        <v>1543</v>
      </c>
      <c r="Z1377" t="s">
        <v>826</v>
      </c>
      <c r="AA1377" t="s">
        <v>1179</v>
      </c>
      <c r="AC1377" s="16">
        <v>1</v>
      </c>
      <c r="AD1377" t="s">
        <v>795</v>
      </c>
      <c r="AE1377" t="s">
        <v>961</v>
      </c>
      <c r="AF1377" t="s">
        <v>740</v>
      </c>
      <c r="AG1377" t="s">
        <v>1036</v>
      </c>
      <c r="AH1377" t="s">
        <v>1058</v>
      </c>
      <c r="AI1377" t="s">
        <v>1059</v>
      </c>
      <c r="AJ1377" t="s">
        <v>978</v>
      </c>
      <c r="AK1377" t="s">
        <v>964</v>
      </c>
      <c r="AL1377" t="s">
        <v>965</v>
      </c>
      <c r="AM1377" t="s">
        <v>531</v>
      </c>
      <c r="AP1377" t="s">
        <v>966</v>
      </c>
      <c r="AQ1377" t="s">
        <v>967</v>
      </c>
      <c r="AR1377" t="s">
        <v>968</v>
      </c>
      <c r="AS1377" t="s">
        <v>969</v>
      </c>
      <c r="AT1377" t="s">
        <v>970</v>
      </c>
      <c r="AU1377" t="s">
        <v>5735</v>
      </c>
    </row>
    <row r="1378" spans="2:47" ht="11" outlineLevel="1" x14ac:dyDescent="0.15">
      <c r="B1378" t="s">
        <v>5736</v>
      </c>
      <c r="C1378" t="s">
        <v>5737</v>
      </c>
      <c r="G1378" t="s">
        <v>1140</v>
      </c>
      <c r="H1378" t="s">
        <v>1141</v>
      </c>
      <c r="I1378" t="s">
        <v>957</v>
      </c>
      <c r="J1378" t="s">
        <v>682</v>
      </c>
      <c r="K1378" t="s">
        <v>1729</v>
      </c>
      <c r="L1378" t="s">
        <v>1703</v>
      </c>
      <c r="M1378" s="5">
        <v>71590</v>
      </c>
      <c r="N1378" s="5">
        <v>71590</v>
      </c>
      <c r="O1378" s="5">
        <v>71590</v>
      </c>
      <c r="P1378" s="5"/>
      <c r="Q1378" s="16">
        <v>0</v>
      </c>
      <c r="R1378" s="5"/>
      <c r="S1378" s="17">
        <v>44306</v>
      </c>
      <c r="T1378" s="17">
        <v>44306</v>
      </c>
      <c r="U1378" s="17">
        <v>44372</v>
      </c>
      <c r="V1378" s="17">
        <v>44372</v>
      </c>
      <c r="W1378" s="17">
        <v>44306</v>
      </c>
      <c r="X1378" s="17">
        <v>44306</v>
      </c>
      <c r="Y1378" t="s">
        <v>1178</v>
      </c>
      <c r="Z1378" t="s">
        <v>825</v>
      </c>
      <c r="AA1378" t="s">
        <v>1179</v>
      </c>
      <c r="AC1378" s="16">
        <v>1</v>
      </c>
      <c r="AD1378" t="s">
        <v>795</v>
      </c>
      <c r="AE1378" t="s">
        <v>961</v>
      </c>
      <c r="AF1378" t="s">
        <v>740</v>
      </c>
      <c r="AG1378" t="s">
        <v>1036</v>
      </c>
      <c r="AH1378" t="s">
        <v>1058</v>
      </c>
      <c r="AI1378" t="s">
        <v>1059</v>
      </c>
      <c r="AJ1378" t="s">
        <v>978</v>
      </c>
      <c r="AK1378" t="s">
        <v>964</v>
      </c>
      <c r="AL1378" t="s">
        <v>965</v>
      </c>
      <c r="AM1378" t="s">
        <v>531</v>
      </c>
      <c r="AP1378" t="s">
        <v>966</v>
      </c>
      <c r="AQ1378" t="s">
        <v>967</v>
      </c>
      <c r="AR1378" t="s">
        <v>968</v>
      </c>
      <c r="AS1378" t="s">
        <v>969</v>
      </c>
      <c r="AT1378" t="s">
        <v>970</v>
      </c>
      <c r="AU1378" t="s">
        <v>5738</v>
      </c>
    </row>
    <row r="1379" spans="2:47" ht="11" outlineLevel="1" x14ac:dyDescent="0.15">
      <c r="B1379" t="s">
        <v>5739</v>
      </c>
      <c r="C1379" t="s">
        <v>5740</v>
      </c>
      <c r="D1379" t="s">
        <v>310</v>
      </c>
      <c r="E1379" t="s">
        <v>854</v>
      </c>
      <c r="F1379" t="s">
        <v>807</v>
      </c>
      <c r="G1379" t="s">
        <v>959</v>
      </c>
      <c r="H1379" t="s">
        <v>1903</v>
      </c>
      <c r="I1379" t="s">
        <v>957</v>
      </c>
      <c r="J1379" t="s">
        <v>688</v>
      </c>
      <c r="K1379" t="s">
        <v>2790</v>
      </c>
      <c r="L1379" t="s">
        <v>688</v>
      </c>
      <c r="M1379" s="5">
        <v>71350</v>
      </c>
      <c r="N1379" s="5">
        <v>71350</v>
      </c>
      <c r="O1379" s="5">
        <v>71350</v>
      </c>
      <c r="P1379" s="5"/>
      <c r="Q1379" s="16">
        <v>0</v>
      </c>
      <c r="R1379" s="5"/>
      <c r="S1379" s="17">
        <v>44754</v>
      </c>
      <c r="T1379" s="17">
        <v>44749</v>
      </c>
      <c r="U1379" s="17">
        <v>45062</v>
      </c>
      <c r="V1379" s="17">
        <v>45062</v>
      </c>
      <c r="W1379" s="17">
        <v>44754</v>
      </c>
      <c r="X1379" s="17">
        <v>45855</v>
      </c>
      <c r="Y1379" t="s">
        <v>1543</v>
      </c>
      <c r="Z1379" t="s">
        <v>826</v>
      </c>
      <c r="AA1379" t="s">
        <v>1179</v>
      </c>
      <c r="AC1379" s="16">
        <v>1</v>
      </c>
      <c r="AD1379" t="s">
        <v>795</v>
      </c>
      <c r="AE1379" t="s">
        <v>961</v>
      </c>
      <c r="AF1379" t="s">
        <v>740</v>
      </c>
      <c r="AG1379" t="s">
        <v>1036</v>
      </c>
      <c r="AH1379" t="s">
        <v>1058</v>
      </c>
      <c r="AI1379" t="s">
        <v>1059</v>
      </c>
      <c r="AJ1379" t="s">
        <v>978</v>
      </c>
      <c r="AK1379" t="s">
        <v>964</v>
      </c>
      <c r="AL1379" t="s">
        <v>965</v>
      </c>
      <c r="AM1379" t="s">
        <v>531</v>
      </c>
      <c r="AP1379" t="s">
        <v>966</v>
      </c>
      <c r="AQ1379" t="s">
        <v>967</v>
      </c>
      <c r="AR1379" t="s">
        <v>968</v>
      </c>
      <c r="AS1379" t="s">
        <v>969</v>
      </c>
      <c r="AT1379" t="s">
        <v>970</v>
      </c>
      <c r="AU1379" t="s">
        <v>5741</v>
      </c>
    </row>
    <row r="1380" spans="2:47" ht="11" outlineLevel="1" x14ac:dyDescent="0.15">
      <c r="B1380" t="s">
        <v>5742</v>
      </c>
      <c r="C1380" t="s">
        <v>982</v>
      </c>
      <c r="D1380" t="s">
        <v>4131</v>
      </c>
      <c r="E1380" t="s">
        <v>983</v>
      </c>
      <c r="F1380" t="s">
        <v>798</v>
      </c>
      <c r="G1380" t="s">
        <v>984</v>
      </c>
      <c r="H1380" t="s">
        <v>985</v>
      </c>
      <c r="I1380" t="s">
        <v>957</v>
      </c>
      <c r="J1380" t="s">
        <v>4132</v>
      </c>
      <c r="K1380" t="s">
        <v>4133</v>
      </c>
      <c r="L1380" t="s">
        <v>4132</v>
      </c>
      <c r="M1380" s="5">
        <v>71108.98</v>
      </c>
      <c r="N1380" s="5">
        <v>71108.98</v>
      </c>
      <c r="O1380" s="5">
        <v>71108.98</v>
      </c>
      <c r="P1380" s="5"/>
      <c r="Q1380" s="16">
        <v>0</v>
      </c>
      <c r="R1380" s="5"/>
      <c r="S1380" s="17">
        <v>42213</v>
      </c>
      <c r="T1380" s="17">
        <v>42157</v>
      </c>
      <c r="U1380" s="17">
        <v>42272</v>
      </c>
      <c r="V1380" s="17">
        <v>42272</v>
      </c>
      <c r="W1380" s="17">
        <v>42213</v>
      </c>
      <c r="X1380" s="17">
        <v>42277</v>
      </c>
      <c r="Y1380" t="s">
        <v>1178</v>
      </c>
      <c r="Z1380" t="s">
        <v>825</v>
      </c>
      <c r="AA1380" t="s">
        <v>1179</v>
      </c>
      <c r="AC1380" s="16">
        <v>1</v>
      </c>
      <c r="AD1380" t="s">
        <v>795</v>
      </c>
      <c r="AE1380" t="s">
        <v>961</v>
      </c>
      <c r="AF1380" t="s">
        <v>740</v>
      </c>
      <c r="AG1380" t="s">
        <v>1036</v>
      </c>
      <c r="AJ1380" t="s">
        <v>963</v>
      </c>
      <c r="AK1380" t="s">
        <v>964</v>
      </c>
      <c r="AL1380" t="s">
        <v>1340</v>
      </c>
      <c r="AM1380" t="s">
        <v>456</v>
      </c>
      <c r="AP1380" t="s">
        <v>966</v>
      </c>
      <c r="AQ1380" t="s">
        <v>967</v>
      </c>
      <c r="AR1380" t="s">
        <v>968</v>
      </c>
      <c r="AS1380" t="s">
        <v>969</v>
      </c>
      <c r="AT1380" t="s">
        <v>970</v>
      </c>
      <c r="AU1380" t="s">
        <v>5743</v>
      </c>
    </row>
    <row r="1381" spans="2:47" ht="11" outlineLevel="1" x14ac:dyDescent="0.15">
      <c r="B1381" t="s">
        <v>5744</v>
      </c>
      <c r="C1381" t="s">
        <v>5745</v>
      </c>
      <c r="G1381" t="s">
        <v>1140</v>
      </c>
      <c r="H1381" t="s">
        <v>1141</v>
      </c>
      <c r="I1381" t="s">
        <v>957</v>
      </c>
      <c r="J1381" t="s">
        <v>677</v>
      </c>
      <c r="K1381" t="s">
        <v>2104</v>
      </c>
      <c r="L1381" t="s">
        <v>677</v>
      </c>
      <c r="M1381" s="5">
        <v>70974.38</v>
      </c>
      <c r="N1381" s="5">
        <v>70974.38</v>
      </c>
      <c r="O1381" s="5">
        <v>70974.38</v>
      </c>
      <c r="P1381" s="5"/>
      <c r="Q1381" s="16">
        <v>0</v>
      </c>
      <c r="R1381" s="5"/>
      <c r="S1381" s="17">
        <v>42236</v>
      </c>
      <c r="T1381" s="17">
        <v>42236</v>
      </c>
      <c r="U1381" s="17">
        <v>42601</v>
      </c>
      <c r="V1381" s="17">
        <v>42601</v>
      </c>
      <c r="W1381" s="17">
        <v>42236</v>
      </c>
      <c r="X1381" s="17">
        <v>42964</v>
      </c>
      <c r="Y1381" t="s">
        <v>1178</v>
      </c>
      <c r="Z1381" t="s">
        <v>825</v>
      </c>
      <c r="AA1381" t="s">
        <v>1179</v>
      </c>
      <c r="AC1381" s="16">
        <v>1</v>
      </c>
      <c r="AD1381" t="s">
        <v>795</v>
      </c>
      <c r="AE1381" t="s">
        <v>961</v>
      </c>
      <c r="AF1381" t="s">
        <v>5746</v>
      </c>
      <c r="AG1381" t="s">
        <v>5747</v>
      </c>
      <c r="AJ1381" t="s">
        <v>963</v>
      </c>
      <c r="AK1381" t="s">
        <v>964</v>
      </c>
      <c r="AL1381" t="s">
        <v>965</v>
      </c>
      <c r="AM1381" t="s">
        <v>531</v>
      </c>
      <c r="AP1381" t="s">
        <v>966</v>
      </c>
      <c r="AQ1381" t="s">
        <v>967</v>
      </c>
      <c r="AR1381" t="s">
        <v>968</v>
      </c>
      <c r="AS1381" t="s">
        <v>969</v>
      </c>
      <c r="AT1381" t="s">
        <v>970</v>
      </c>
      <c r="AU1381" t="s">
        <v>5748</v>
      </c>
    </row>
    <row r="1382" spans="2:47" ht="11" outlineLevel="1" x14ac:dyDescent="0.15">
      <c r="B1382" t="s">
        <v>5749</v>
      </c>
      <c r="C1382" t="s">
        <v>5750</v>
      </c>
      <c r="G1382" t="s">
        <v>1140</v>
      </c>
      <c r="H1382" t="s">
        <v>1141</v>
      </c>
      <c r="I1382" t="s">
        <v>957</v>
      </c>
      <c r="J1382" t="s">
        <v>2391</v>
      </c>
      <c r="K1382" t="s">
        <v>2392</v>
      </c>
      <c r="L1382" t="s">
        <v>2393</v>
      </c>
      <c r="M1382" s="5">
        <v>70896</v>
      </c>
      <c r="N1382" s="5">
        <v>70896</v>
      </c>
      <c r="O1382" s="5">
        <v>70896</v>
      </c>
      <c r="P1382" s="5"/>
      <c r="Q1382" s="16">
        <v>0</v>
      </c>
      <c r="R1382" s="5"/>
      <c r="S1382" s="17">
        <v>45329</v>
      </c>
      <c r="T1382" s="17">
        <v>45328</v>
      </c>
      <c r="U1382" s="17">
        <v>45436</v>
      </c>
      <c r="V1382" s="17">
        <v>45436</v>
      </c>
      <c r="W1382" s="17">
        <v>45329</v>
      </c>
      <c r="X1382" s="17">
        <v>45329</v>
      </c>
      <c r="Y1382" t="s">
        <v>984</v>
      </c>
      <c r="Z1382" t="s">
        <v>804</v>
      </c>
      <c r="AA1382" t="s">
        <v>1000</v>
      </c>
      <c r="AC1382" s="16">
        <v>1</v>
      </c>
      <c r="AD1382" t="s">
        <v>795</v>
      </c>
      <c r="AE1382" t="s">
        <v>961</v>
      </c>
      <c r="AF1382" t="s">
        <v>4181</v>
      </c>
      <c r="AG1382" t="s">
        <v>4182</v>
      </c>
      <c r="AH1382" t="s">
        <v>1058</v>
      </c>
      <c r="AI1382" t="s">
        <v>1059</v>
      </c>
      <c r="AJ1382" t="s">
        <v>978</v>
      </c>
      <c r="AK1382" t="s">
        <v>964</v>
      </c>
      <c r="AL1382" t="s">
        <v>965</v>
      </c>
      <c r="AM1382" t="s">
        <v>531</v>
      </c>
      <c r="AP1382" t="s">
        <v>966</v>
      </c>
      <c r="AQ1382" t="s">
        <v>967</v>
      </c>
      <c r="AR1382" t="s">
        <v>968</v>
      </c>
      <c r="AS1382" t="s">
        <v>969</v>
      </c>
      <c r="AT1382" t="s">
        <v>970</v>
      </c>
      <c r="AU1382" t="s">
        <v>5751</v>
      </c>
    </row>
    <row r="1383" spans="2:47" ht="11" outlineLevel="1" x14ac:dyDescent="0.15">
      <c r="B1383" t="s">
        <v>5752</v>
      </c>
      <c r="C1383" t="s">
        <v>5753</v>
      </c>
      <c r="G1383" t="s">
        <v>1140</v>
      </c>
      <c r="H1383" t="s">
        <v>1141</v>
      </c>
      <c r="I1383" t="s">
        <v>957</v>
      </c>
      <c r="J1383" t="s">
        <v>620</v>
      </c>
      <c r="K1383" t="s">
        <v>2023</v>
      </c>
      <c r="L1383" t="s">
        <v>620</v>
      </c>
      <c r="M1383" s="5">
        <v>70722</v>
      </c>
      <c r="N1383" s="5">
        <v>70722</v>
      </c>
      <c r="O1383" s="5">
        <v>70722</v>
      </c>
      <c r="P1383" s="5"/>
      <c r="Q1383" s="16">
        <v>0</v>
      </c>
      <c r="R1383" s="5"/>
      <c r="S1383" s="17">
        <v>44803</v>
      </c>
      <c r="T1383" s="17">
        <v>44802</v>
      </c>
      <c r="U1383" s="17">
        <v>45211</v>
      </c>
      <c r="V1383" s="17">
        <v>45211</v>
      </c>
      <c r="W1383" s="17">
        <v>44803</v>
      </c>
      <c r="X1383" s="17">
        <v>45212</v>
      </c>
      <c r="Y1383" t="s">
        <v>1178</v>
      </c>
      <c r="Z1383" t="s">
        <v>825</v>
      </c>
      <c r="AA1383" t="s">
        <v>1179</v>
      </c>
      <c r="AC1383" s="16">
        <v>2</v>
      </c>
      <c r="AD1383" t="s">
        <v>795</v>
      </c>
      <c r="AE1383" t="s">
        <v>961</v>
      </c>
      <c r="AF1383" t="s">
        <v>740</v>
      </c>
      <c r="AG1383" t="s">
        <v>1036</v>
      </c>
      <c r="AH1383" t="s">
        <v>1058</v>
      </c>
      <c r="AI1383" t="s">
        <v>1059</v>
      </c>
      <c r="AJ1383" t="s">
        <v>978</v>
      </c>
      <c r="AK1383" t="s">
        <v>964</v>
      </c>
      <c r="AL1383" t="s">
        <v>965</v>
      </c>
      <c r="AM1383" t="s">
        <v>531</v>
      </c>
      <c r="AP1383" t="s">
        <v>966</v>
      </c>
      <c r="AQ1383" t="s">
        <v>967</v>
      </c>
      <c r="AR1383" t="s">
        <v>968</v>
      </c>
      <c r="AS1383" t="s">
        <v>969</v>
      </c>
      <c r="AT1383" t="s">
        <v>970</v>
      </c>
      <c r="AU1383" t="s">
        <v>5754</v>
      </c>
    </row>
    <row r="1384" spans="2:47" ht="11" outlineLevel="1" x14ac:dyDescent="0.15">
      <c r="B1384" t="s">
        <v>5755</v>
      </c>
      <c r="C1384" t="s">
        <v>5756</v>
      </c>
      <c r="G1384" t="s">
        <v>1140</v>
      </c>
      <c r="H1384" t="s">
        <v>1141</v>
      </c>
      <c r="I1384" t="s">
        <v>957</v>
      </c>
      <c r="J1384" t="s">
        <v>5757</v>
      </c>
      <c r="K1384" t="s">
        <v>5758</v>
      </c>
      <c r="L1384" t="s">
        <v>5757</v>
      </c>
      <c r="M1384" s="5">
        <v>70491.75</v>
      </c>
      <c r="N1384" s="5">
        <v>70491.75</v>
      </c>
      <c r="O1384" s="5">
        <v>70491.75</v>
      </c>
      <c r="P1384" s="5"/>
      <c r="Q1384" s="16">
        <v>0</v>
      </c>
      <c r="R1384" s="5"/>
      <c r="S1384" s="17">
        <v>43371</v>
      </c>
      <c r="T1384" s="17">
        <v>43371</v>
      </c>
      <c r="U1384" s="17">
        <v>43510</v>
      </c>
      <c r="V1384" s="17">
        <v>43510</v>
      </c>
      <c r="W1384" s="17">
        <v>43371</v>
      </c>
      <c r="X1384" s="17">
        <v>43371</v>
      </c>
      <c r="Y1384" t="s">
        <v>1178</v>
      </c>
      <c r="Z1384" t="s">
        <v>825</v>
      </c>
      <c r="AA1384" t="s">
        <v>1179</v>
      </c>
      <c r="AC1384" s="16">
        <v>3</v>
      </c>
      <c r="AD1384" t="s">
        <v>803</v>
      </c>
      <c r="AE1384" t="s">
        <v>974</v>
      </c>
      <c r="AF1384" t="s">
        <v>737</v>
      </c>
      <c r="AG1384" t="s">
        <v>975</v>
      </c>
      <c r="AJ1384" t="s">
        <v>963</v>
      </c>
      <c r="AK1384" t="s">
        <v>979</v>
      </c>
      <c r="AL1384" t="s">
        <v>1340</v>
      </c>
      <c r="AM1384" t="s">
        <v>531</v>
      </c>
      <c r="AP1384" t="s">
        <v>966</v>
      </c>
      <c r="AQ1384" t="s">
        <v>967</v>
      </c>
      <c r="AR1384" t="s">
        <v>968</v>
      </c>
      <c r="AS1384" t="s">
        <v>969</v>
      </c>
      <c r="AT1384" t="s">
        <v>970</v>
      </c>
      <c r="AU1384" t="s">
        <v>5759</v>
      </c>
    </row>
    <row r="1385" spans="2:47" ht="11" outlineLevel="1" x14ac:dyDescent="0.15">
      <c r="B1385" t="s">
        <v>5760</v>
      </c>
      <c r="C1385" t="s">
        <v>5761</v>
      </c>
      <c r="D1385" t="s">
        <v>177</v>
      </c>
      <c r="E1385" t="s">
        <v>983</v>
      </c>
      <c r="F1385" t="s">
        <v>798</v>
      </c>
      <c r="G1385" t="s">
        <v>984</v>
      </c>
      <c r="H1385" t="s">
        <v>985</v>
      </c>
      <c r="I1385" t="s">
        <v>957</v>
      </c>
      <c r="J1385" t="s">
        <v>638</v>
      </c>
      <c r="K1385" t="s">
        <v>992</v>
      </c>
      <c r="L1385" t="s">
        <v>638</v>
      </c>
      <c r="M1385" s="5">
        <v>70425.89</v>
      </c>
      <c r="N1385" s="5">
        <v>70425.89</v>
      </c>
      <c r="O1385" s="5">
        <v>70425.89</v>
      </c>
      <c r="P1385" s="5"/>
      <c r="Q1385" s="16">
        <v>0</v>
      </c>
      <c r="R1385" s="5"/>
      <c r="S1385" s="17">
        <v>43936</v>
      </c>
      <c r="T1385" s="17">
        <v>43936</v>
      </c>
      <c r="U1385" s="17">
        <v>43951</v>
      </c>
      <c r="V1385" s="17">
        <v>43951</v>
      </c>
      <c r="W1385" s="17">
        <v>43936</v>
      </c>
      <c r="X1385" s="17">
        <v>44039</v>
      </c>
      <c r="Y1385" t="s">
        <v>959</v>
      </c>
      <c r="Z1385" t="s">
        <v>796</v>
      </c>
      <c r="AA1385" t="s">
        <v>960</v>
      </c>
      <c r="AC1385" s="16"/>
      <c r="AD1385" t="s">
        <v>795</v>
      </c>
      <c r="AE1385" t="s">
        <v>961</v>
      </c>
      <c r="AF1385" t="s">
        <v>739</v>
      </c>
      <c r="AG1385" t="s">
        <v>993</v>
      </c>
      <c r="AH1385" t="s">
        <v>1193</v>
      </c>
      <c r="AI1385" t="s">
        <v>1194</v>
      </c>
      <c r="AJ1385" t="s">
        <v>978</v>
      </c>
      <c r="AK1385" t="s">
        <v>996</v>
      </c>
      <c r="AL1385" t="s">
        <v>965</v>
      </c>
      <c r="AM1385" t="s">
        <v>531</v>
      </c>
      <c r="AP1385" t="s">
        <v>966</v>
      </c>
      <c r="AQ1385" t="s">
        <v>967</v>
      </c>
      <c r="AR1385" t="s">
        <v>968</v>
      </c>
      <c r="AS1385" t="s">
        <v>969</v>
      </c>
      <c r="AT1385" t="s">
        <v>970</v>
      </c>
      <c r="AU1385" t="s">
        <v>5762</v>
      </c>
    </row>
    <row r="1386" spans="2:47" ht="11" outlineLevel="1" x14ac:dyDescent="0.15">
      <c r="B1386" t="s">
        <v>5763</v>
      </c>
      <c r="C1386" t="s">
        <v>5764</v>
      </c>
      <c r="D1386" t="s">
        <v>177</v>
      </c>
      <c r="E1386" t="s">
        <v>983</v>
      </c>
      <c r="F1386" t="s">
        <v>798</v>
      </c>
      <c r="G1386" t="s">
        <v>984</v>
      </c>
      <c r="H1386" t="s">
        <v>985</v>
      </c>
      <c r="I1386" t="s">
        <v>957</v>
      </c>
      <c r="J1386" t="s">
        <v>638</v>
      </c>
      <c r="K1386" t="s">
        <v>992</v>
      </c>
      <c r="L1386" t="s">
        <v>638</v>
      </c>
      <c r="M1386" s="5">
        <v>70410</v>
      </c>
      <c r="N1386" s="5">
        <v>70410</v>
      </c>
      <c r="O1386" s="5">
        <v>70410</v>
      </c>
      <c r="P1386" s="5"/>
      <c r="Q1386" s="16">
        <v>0</v>
      </c>
      <c r="R1386" s="5"/>
      <c r="S1386" s="17">
        <v>42270</v>
      </c>
      <c r="T1386" s="17">
        <v>42270</v>
      </c>
      <c r="U1386" s="17">
        <v>42435</v>
      </c>
      <c r="V1386" s="17">
        <v>42435</v>
      </c>
      <c r="W1386" s="17">
        <v>42270</v>
      </c>
      <c r="X1386" s="17">
        <v>42437</v>
      </c>
      <c r="Y1386" t="s">
        <v>959</v>
      </c>
      <c r="Z1386" t="s">
        <v>796</v>
      </c>
      <c r="AA1386" t="s">
        <v>960</v>
      </c>
      <c r="AC1386" s="16">
        <v>1</v>
      </c>
      <c r="AD1386" t="s">
        <v>795</v>
      </c>
      <c r="AE1386" t="s">
        <v>961</v>
      </c>
      <c r="AF1386" t="s">
        <v>739</v>
      </c>
      <c r="AG1386" t="s">
        <v>993</v>
      </c>
      <c r="AJ1386" t="s">
        <v>963</v>
      </c>
      <c r="AK1386" t="s">
        <v>996</v>
      </c>
      <c r="AL1386" t="s">
        <v>965</v>
      </c>
      <c r="AM1386" t="s">
        <v>531</v>
      </c>
      <c r="AP1386" t="s">
        <v>966</v>
      </c>
      <c r="AQ1386" t="s">
        <v>967</v>
      </c>
      <c r="AR1386" t="s">
        <v>968</v>
      </c>
      <c r="AS1386" t="s">
        <v>969</v>
      </c>
      <c r="AT1386" t="s">
        <v>970</v>
      </c>
      <c r="AU1386" t="s">
        <v>5765</v>
      </c>
    </row>
    <row r="1387" spans="2:47" ht="11" outlineLevel="1" x14ac:dyDescent="0.15">
      <c r="B1387" t="s">
        <v>5766</v>
      </c>
      <c r="C1387" t="s">
        <v>5767</v>
      </c>
      <c r="D1387" t="s">
        <v>251</v>
      </c>
      <c r="E1387" t="s">
        <v>854</v>
      </c>
      <c r="F1387" t="s">
        <v>798</v>
      </c>
      <c r="G1387" t="s">
        <v>959</v>
      </c>
      <c r="H1387" t="s">
        <v>1903</v>
      </c>
      <c r="I1387" t="s">
        <v>957</v>
      </c>
      <c r="J1387" t="s">
        <v>665</v>
      </c>
      <c r="K1387" t="s">
        <v>1904</v>
      </c>
      <c r="L1387" t="s">
        <v>665</v>
      </c>
      <c r="M1387" s="5">
        <v>70000</v>
      </c>
      <c r="N1387" s="5">
        <v>70000</v>
      </c>
      <c r="O1387" s="5">
        <v>70000</v>
      </c>
      <c r="P1387" s="5"/>
      <c r="Q1387" s="16">
        <v>0</v>
      </c>
      <c r="R1387" s="5"/>
      <c r="S1387" s="17">
        <v>44245</v>
      </c>
      <c r="T1387" s="17">
        <v>44244</v>
      </c>
      <c r="U1387" s="17">
        <v>44273</v>
      </c>
      <c r="V1387" s="17">
        <v>44273</v>
      </c>
      <c r="W1387" s="17">
        <v>44245</v>
      </c>
      <c r="X1387" s="17">
        <v>44245</v>
      </c>
      <c r="Y1387" t="s">
        <v>1543</v>
      </c>
      <c r="Z1387" t="s">
        <v>826</v>
      </c>
      <c r="AA1387" t="s">
        <v>1179</v>
      </c>
      <c r="AC1387" s="16">
        <v>1</v>
      </c>
      <c r="AD1387" t="s">
        <v>795</v>
      </c>
      <c r="AE1387" t="s">
        <v>961</v>
      </c>
      <c r="AF1387" t="s">
        <v>740</v>
      </c>
      <c r="AG1387" t="s">
        <v>1036</v>
      </c>
      <c r="AH1387" t="s">
        <v>1058</v>
      </c>
      <c r="AI1387" t="s">
        <v>1059</v>
      </c>
      <c r="AJ1387" t="s">
        <v>978</v>
      </c>
      <c r="AK1387" t="s">
        <v>964</v>
      </c>
      <c r="AL1387" t="s">
        <v>965</v>
      </c>
      <c r="AM1387" t="s">
        <v>531</v>
      </c>
      <c r="AP1387" t="s">
        <v>966</v>
      </c>
      <c r="AQ1387" t="s">
        <v>967</v>
      </c>
      <c r="AR1387" t="s">
        <v>968</v>
      </c>
      <c r="AS1387" t="s">
        <v>969</v>
      </c>
      <c r="AT1387" t="s">
        <v>970</v>
      </c>
      <c r="AU1387" t="s">
        <v>5768</v>
      </c>
    </row>
    <row r="1388" spans="2:47" ht="11" outlineLevel="1" x14ac:dyDescent="0.15">
      <c r="B1388" t="s">
        <v>5769</v>
      </c>
      <c r="C1388" t="s">
        <v>5770</v>
      </c>
      <c r="G1388" t="s">
        <v>1140</v>
      </c>
      <c r="H1388" t="s">
        <v>1141</v>
      </c>
      <c r="I1388" t="s">
        <v>957</v>
      </c>
      <c r="J1388" t="s">
        <v>690</v>
      </c>
      <c r="K1388" t="s">
        <v>1800</v>
      </c>
      <c r="L1388" t="s">
        <v>690</v>
      </c>
      <c r="M1388" s="5">
        <v>69754</v>
      </c>
      <c r="N1388" s="5">
        <v>69754</v>
      </c>
      <c r="O1388" s="5">
        <v>69754</v>
      </c>
      <c r="P1388" s="5"/>
      <c r="Q1388" s="16">
        <v>0</v>
      </c>
      <c r="R1388" s="5"/>
      <c r="S1388" s="17">
        <v>42243</v>
      </c>
      <c r="T1388" s="17">
        <v>42244</v>
      </c>
      <c r="U1388" s="17">
        <v>42324</v>
      </c>
      <c r="V1388" s="17">
        <v>42324</v>
      </c>
      <c r="W1388" s="17">
        <v>42243</v>
      </c>
      <c r="X1388" s="17">
        <v>42243</v>
      </c>
      <c r="Y1388" t="s">
        <v>984</v>
      </c>
      <c r="Z1388" t="s">
        <v>804</v>
      </c>
      <c r="AA1388" t="s">
        <v>1000</v>
      </c>
      <c r="AC1388" s="16">
        <v>1</v>
      </c>
      <c r="AD1388" t="s">
        <v>795</v>
      </c>
      <c r="AE1388" t="s">
        <v>961</v>
      </c>
      <c r="AF1388" t="s">
        <v>757</v>
      </c>
      <c r="AG1388" t="s">
        <v>1801</v>
      </c>
      <c r="AJ1388" t="s">
        <v>963</v>
      </c>
      <c r="AK1388" t="s">
        <v>964</v>
      </c>
      <c r="AL1388" t="s">
        <v>965</v>
      </c>
      <c r="AM1388" t="s">
        <v>531</v>
      </c>
      <c r="AP1388" t="s">
        <v>966</v>
      </c>
      <c r="AQ1388" t="s">
        <v>967</v>
      </c>
      <c r="AR1388" t="s">
        <v>968</v>
      </c>
      <c r="AS1388" t="s">
        <v>969</v>
      </c>
      <c r="AT1388" t="s">
        <v>970</v>
      </c>
      <c r="AU1388" t="s">
        <v>5771</v>
      </c>
    </row>
    <row r="1389" spans="2:47" ht="11" outlineLevel="1" x14ac:dyDescent="0.15">
      <c r="B1389" t="s">
        <v>5772</v>
      </c>
      <c r="C1389" t="s">
        <v>5773</v>
      </c>
      <c r="D1389" t="s">
        <v>251</v>
      </c>
      <c r="E1389" t="s">
        <v>854</v>
      </c>
      <c r="F1389" t="s">
        <v>798</v>
      </c>
      <c r="G1389" t="s">
        <v>959</v>
      </c>
      <c r="H1389" t="s">
        <v>1903</v>
      </c>
      <c r="I1389" t="s">
        <v>957</v>
      </c>
      <c r="J1389" t="s">
        <v>665</v>
      </c>
      <c r="K1389" t="s">
        <v>1904</v>
      </c>
      <c r="L1389" t="s">
        <v>665</v>
      </c>
      <c r="M1389" s="5">
        <v>69750</v>
      </c>
      <c r="N1389" s="5">
        <v>69750</v>
      </c>
      <c r="O1389" s="5">
        <v>69750</v>
      </c>
      <c r="P1389" s="5"/>
      <c r="Q1389" s="16">
        <v>0</v>
      </c>
      <c r="R1389" s="5"/>
      <c r="S1389" s="17">
        <v>44503</v>
      </c>
      <c r="T1389" s="17">
        <v>44502</v>
      </c>
      <c r="U1389" s="17">
        <v>44514</v>
      </c>
      <c r="V1389" s="17">
        <v>44514</v>
      </c>
      <c r="W1389" s="17">
        <v>44503</v>
      </c>
      <c r="X1389" s="17">
        <v>45131</v>
      </c>
      <c r="Y1389" t="s">
        <v>1543</v>
      </c>
      <c r="Z1389" t="s">
        <v>826</v>
      </c>
      <c r="AA1389" t="s">
        <v>1179</v>
      </c>
      <c r="AC1389" s="16">
        <v>1</v>
      </c>
      <c r="AD1389" t="s">
        <v>795</v>
      </c>
      <c r="AE1389" t="s">
        <v>961</v>
      </c>
      <c r="AF1389" t="s">
        <v>748</v>
      </c>
      <c r="AG1389" t="s">
        <v>1057</v>
      </c>
      <c r="AH1389" t="s">
        <v>1058</v>
      </c>
      <c r="AI1389" t="s">
        <v>1059</v>
      </c>
      <c r="AJ1389" t="s">
        <v>978</v>
      </c>
      <c r="AK1389" t="s">
        <v>964</v>
      </c>
      <c r="AL1389" t="s">
        <v>965</v>
      </c>
      <c r="AM1389" t="s">
        <v>531</v>
      </c>
      <c r="AP1389" t="s">
        <v>966</v>
      </c>
      <c r="AQ1389" t="s">
        <v>967</v>
      </c>
      <c r="AR1389" t="s">
        <v>968</v>
      </c>
      <c r="AS1389" t="s">
        <v>969</v>
      </c>
      <c r="AT1389" t="s">
        <v>970</v>
      </c>
      <c r="AU1389" t="s">
        <v>5774</v>
      </c>
    </row>
    <row r="1390" spans="2:47" ht="11" outlineLevel="1" x14ac:dyDescent="0.15">
      <c r="B1390" t="s">
        <v>5775</v>
      </c>
      <c r="C1390" t="s">
        <v>5776</v>
      </c>
      <c r="D1390" t="s">
        <v>177</v>
      </c>
      <c r="E1390" t="s">
        <v>983</v>
      </c>
      <c r="F1390" t="s">
        <v>798</v>
      </c>
      <c r="G1390" t="s">
        <v>984</v>
      </c>
      <c r="H1390" t="s">
        <v>985</v>
      </c>
      <c r="I1390" t="s">
        <v>957</v>
      </c>
      <c r="J1390" t="s">
        <v>638</v>
      </c>
      <c r="K1390" t="s">
        <v>992</v>
      </c>
      <c r="L1390" t="s">
        <v>638</v>
      </c>
      <c r="M1390" s="5">
        <v>69658</v>
      </c>
      <c r="N1390" s="5">
        <v>69658</v>
      </c>
      <c r="O1390" s="5">
        <v>69658</v>
      </c>
      <c r="P1390" s="5"/>
      <c r="Q1390" s="16">
        <v>0</v>
      </c>
      <c r="R1390" s="5"/>
      <c r="S1390" s="17">
        <v>43213</v>
      </c>
      <c r="T1390" s="17">
        <v>43213</v>
      </c>
      <c r="U1390" s="17">
        <v>43279</v>
      </c>
      <c r="V1390" s="17">
        <v>43279</v>
      </c>
      <c r="W1390" s="17">
        <v>43213</v>
      </c>
      <c r="X1390" s="17">
        <v>43300</v>
      </c>
      <c r="Y1390" t="s">
        <v>959</v>
      </c>
      <c r="Z1390" t="s">
        <v>796</v>
      </c>
      <c r="AA1390" t="s">
        <v>960</v>
      </c>
      <c r="AC1390" s="16"/>
      <c r="AD1390" t="s">
        <v>795</v>
      </c>
      <c r="AE1390" t="s">
        <v>961</v>
      </c>
      <c r="AF1390" t="s">
        <v>739</v>
      </c>
      <c r="AG1390" t="s">
        <v>993</v>
      </c>
      <c r="AJ1390" t="s">
        <v>963</v>
      </c>
      <c r="AK1390" t="s">
        <v>996</v>
      </c>
      <c r="AL1390" t="s">
        <v>965</v>
      </c>
      <c r="AM1390" t="s">
        <v>531</v>
      </c>
      <c r="AP1390" t="s">
        <v>966</v>
      </c>
      <c r="AQ1390" t="s">
        <v>967</v>
      </c>
      <c r="AR1390" t="s">
        <v>968</v>
      </c>
      <c r="AS1390" t="s">
        <v>969</v>
      </c>
      <c r="AT1390" t="s">
        <v>970</v>
      </c>
      <c r="AU1390" t="s">
        <v>5777</v>
      </c>
    </row>
    <row r="1391" spans="2:47" ht="11" outlineLevel="1" x14ac:dyDescent="0.15">
      <c r="B1391" t="s">
        <v>5778</v>
      </c>
      <c r="C1391" t="s">
        <v>5779</v>
      </c>
      <c r="D1391" t="s">
        <v>4448</v>
      </c>
      <c r="E1391" t="s">
        <v>854</v>
      </c>
      <c r="F1391" t="s">
        <v>807</v>
      </c>
      <c r="G1391" t="s">
        <v>959</v>
      </c>
      <c r="H1391" t="s">
        <v>1903</v>
      </c>
      <c r="I1391" t="s">
        <v>957</v>
      </c>
      <c r="J1391" t="s">
        <v>4124</v>
      </c>
      <c r="K1391" t="s">
        <v>4125</v>
      </c>
      <c r="L1391" t="s">
        <v>4124</v>
      </c>
      <c r="M1391" s="5">
        <v>69585</v>
      </c>
      <c r="N1391" s="5">
        <v>69585</v>
      </c>
      <c r="O1391" s="5">
        <v>69585</v>
      </c>
      <c r="P1391" s="5"/>
      <c r="Q1391" s="16">
        <v>0</v>
      </c>
      <c r="R1391" s="5"/>
      <c r="S1391" s="17">
        <v>43178</v>
      </c>
      <c r="T1391" s="17">
        <v>43174</v>
      </c>
      <c r="U1391" s="17">
        <v>43265</v>
      </c>
      <c r="V1391" s="17">
        <v>43265</v>
      </c>
      <c r="W1391" s="17">
        <v>43178</v>
      </c>
      <c r="X1391" s="17">
        <v>43224</v>
      </c>
      <c r="Y1391" t="s">
        <v>1178</v>
      </c>
      <c r="Z1391" t="s">
        <v>825</v>
      </c>
      <c r="AA1391" t="s">
        <v>1179</v>
      </c>
      <c r="AC1391" s="16">
        <v>2</v>
      </c>
      <c r="AD1391" t="s">
        <v>795</v>
      </c>
      <c r="AE1391" t="s">
        <v>961</v>
      </c>
      <c r="AF1391" t="s">
        <v>740</v>
      </c>
      <c r="AG1391" t="s">
        <v>1036</v>
      </c>
      <c r="AJ1391" t="s">
        <v>963</v>
      </c>
      <c r="AK1391" t="s">
        <v>964</v>
      </c>
      <c r="AL1391" t="s">
        <v>1340</v>
      </c>
      <c r="AM1391" t="s">
        <v>531</v>
      </c>
      <c r="AP1391" t="s">
        <v>966</v>
      </c>
      <c r="AQ1391" t="s">
        <v>967</v>
      </c>
      <c r="AR1391" t="s">
        <v>968</v>
      </c>
      <c r="AS1391" t="s">
        <v>969</v>
      </c>
      <c r="AT1391" t="s">
        <v>970</v>
      </c>
      <c r="AU1391" t="s">
        <v>5780</v>
      </c>
    </row>
    <row r="1392" spans="2:47" ht="11" outlineLevel="1" x14ac:dyDescent="0.15">
      <c r="B1392" t="s">
        <v>5781</v>
      </c>
      <c r="C1392" t="s">
        <v>5782</v>
      </c>
      <c r="G1392" t="s">
        <v>1140</v>
      </c>
      <c r="H1392" t="s">
        <v>1141</v>
      </c>
      <c r="I1392" t="s">
        <v>957</v>
      </c>
      <c r="J1392" t="s">
        <v>690</v>
      </c>
      <c r="K1392" t="s">
        <v>1800</v>
      </c>
      <c r="L1392" t="s">
        <v>690</v>
      </c>
      <c r="M1392" s="5">
        <v>69351</v>
      </c>
      <c r="N1392" s="5">
        <v>69351</v>
      </c>
      <c r="O1392" s="5">
        <v>69351</v>
      </c>
      <c r="P1392" s="5"/>
      <c r="Q1392" s="16">
        <v>0</v>
      </c>
      <c r="R1392" s="5"/>
      <c r="S1392" s="17">
        <v>43192</v>
      </c>
      <c r="T1392" s="17">
        <v>43192</v>
      </c>
      <c r="U1392" s="17">
        <v>43262</v>
      </c>
      <c r="V1392" s="17">
        <v>43262</v>
      </c>
      <c r="W1392" s="17">
        <v>43192</v>
      </c>
      <c r="X1392" s="17">
        <v>43192</v>
      </c>
      <c r="Y1392" t="s">
        <v>1543</v>
      </c>
      <c r="Z1392" t="s">
        <v>826</v>
      </c>
      <c r="AA1392" t="s">
        <v>1179</v>
      </c>
      <c r="AC1392" s="16">
        <v>1</v>
      </c>
      <c r="AD1392" t="s">
        <v>795</v>
      </c>
      <c r="AE1392" t="s">
        <v>961</v>
      </c>
      <c r="AF1392" t="s">
        <v>748</v>
      </c>
      <c r="AG1392" t="s">
        <v>1057</v>
      </c>
      <c r="AJ1392" t="s">
        <v>963</v>
      </c>
      <c r="AK1392" t="s">
        <v>964</v>
      </c>
      <c r="AL1392" t="s">
        <v>965</v>
      </c>
      <c r="AM1392" t="s">
        <v>531</v>
      </c>
      <c r="AP1392" t="s">
        <v>966</v>
      </c>
      <c r="AQ1392" t="s">
        <v>967</v>
      </c>
      <c r="AR1392" t="s">
        <v>968</v>
      </c>
      <c r="AS1392" t="s">
        <v>969</v>
      </c>
      <c r="AT1392" t="s">
        <v>970</v>
      </c>
      <c r="AU1392" t="s">
        <v>5783</v>
      </c>
    </row>
    <row r="1393" spans="2:47" ht="11" outlineLevel="1" x14ac:dyDescent="0.15">
      <c r="B1393" t="s">
        <v>5784</v>
      </c>
      <c r="C1393" t="s">
        <v>5785</v>
      </c>
      <c r="D1393" t="s">
        <v>334</v>
      </c>
      <c r="E1393" t="s">
        <v>835</v>
      </c>
      <c r="F1393" t="s">
        <v>807</v>
      </c>
      <c r="G1393" t="s">
        <v>984</v>
      </c>
      <c r="H1393" t="s">
        <v>985</v>
      </c>
      <c r="I1393" t="s">
        <v>957</v>
      </c>
      <c r="J1393" t="s">
        <v>701</v>
      </c>
      <c r="K1393" t="s">
        <v>2830</v>
      </c>
      <c r="L1393" t="s">
        <v>688</v>
      </c>
      <c r="M1393" s="5">
        <v>69146.789999999994</v>
      </c>
      <c r="N1393" s="5">
        <v>69146.789999999994</v>
      </c>
      <c r="O1393" s="5">
        <v>69146.789999999994</v>
      </c>
      <c r="P1393" s="5"/>
      <c r="Q1393" s="16">
        <v>0</v>
      </c>
      <c r="R1393" s="5"/>
      <c r="S1393" s="17">
        <v>44466</v>
      </c>
      <c r="T1393" s="17">
        <v>44466</v>
      </c>
      <c r="U1393" s="17">
        <v>44611</v>
      </c>
      <c r="V1393" s="17">
        <v>44611</v>
      </c>
      <c r="W1393" s="17">
        <v>44466</v>
      </c>
      <c r="X1393" s="17">
        <v>44516</v>
      </c>
      <c r="Y1393" t="s">
        <v>1178</v>
      </c>
      <c r="Z1393" t="s">
        <v>825</v>
      </c>
      <c r="AA1393" t="s">
        <v>1179</v>
      </c>
      <c r="AC1393" s="16">
        <v>1</v>
      </c>
      <c r="AD1393" t="s">
        <v>795</v>
      </c>
      <c r="AE1393" t="s">
        <v>961</v>
      </c>
      <c r="AF1393" t="s">
        <v>740</v>
      </c>
      <c r="AG1393" t="s">
        <v>1036</v>
      </c>
      <c r="AH1393" t="s">
        <v>1058</v>
      </c>
      <c r="AI1393" t="s">
        <v>1059</v>
      </c>
      <c r="AJ1393" t="s">
        <v>978</v>
      </c>
      <c r="AK1393" t="s">
        <v>964</v>
      </c>
      <c r="AL1393" t="s">
        <v>965</v>
      </c>
      <c r="AM1393" t="s">
        <v>531</v>
      </c>
      <c r="AP1393" t="s">
        <v>966</v>
      </c>
      <c r="AQ1393" t="s">
        <v>967</v>
      </c>
      <c r="AR1393" t="s">
        <v>968</v>
      </c>
      <c r="AS1393" t="s">
        <v>969</v>
      </c>
      <c r="AT1393" t="s">
        <v>970</v>
      </c>
      <c r="AU1393" t="s">
        <v>5786</v>
      </c>
    </row>
    <row r="1394" spans="2:47" ht="11" outlineLevel="1" x14ac:dyDescent="0.15">
      <c r="B1394" t="s">
        <v>5787</v>
      </c>
      <c r="C1394" t="s">
        <v>5788</v>
      </c>
      <c r="G1394" t="s">
        <v>1140</v>
      </c>
      <c r="H1394" t="s">
        <v>1141</v>
      </c>
      <c r="I1394" t="s">
        <v>957</v>
      </c>
      <c r="J1394" t="s">
        <v>4246</v>
      </c>
      <c r="K1394" t="s">
        <v>4247</v>
      </c>
      <c r="L1394" t="s">
        <v>675</v>
      </c>
      <c r="M1394" s="5">
        <v>68987.240000000005</v>
      </c>
      <c r="N1394" s="5">
        <v>68987.240000000005</v>
      </c>
      <c r="O1394" s="5">
        <v>68987.240000000005</v>
      </c>
      <c r="P1394" s="5"/>
      <c r="Q1394" s="16">
        <v>0</v>
      </c>
      <c r="R1394" s="5"/>
      <c r="S1394" s="17">
        <v>44308</v>
      </c>
      <c r="T1394" s="17">
        <v>44309</v>
      </c>
      <c r="U1394" s="17">
        <v>44348</v>
      </c>
      <c r="V1394" s="17">
        <v>44348</v>
      </c>
      <c r="W1394" s="17">
        <v>44308</v>
      </c>
      <c r="X1394" s="17">
        <v>44792</v>
      </c>
      <c r="Y1394" t="s">
        <v>1178</v>
      </c>
      <c r="Z1394" t="s">
        <v>825</v>
      </c>
      <c r="AA1394" t="s">
        <v>1179</v>
      </c>
      <c r="AC1394" s="16">
        <v>3</v>
      </c>
      <c r="AD1394" t="s">
        <v>795</v>
      </c>
      <c r="AE1394" t="s">
        <v>961</v>
      </c>
      <c r="AF1394" t="s">
        <v>740</v>
      </c>
      <c r="AG1394" t="s">
        <v>1036</v>
      </c>
      <c r="AH1394" t="s">
        <v>1058</v>
      </c>
      <c r="AI1394" t="s">
        <v>1059</v>
      </c>
      <c r="AJ1394" t="s">
        <v>978</v>
      </c>
      <c r="AK1394" t="s">
        <v>964</v>
      </c>
      <c r="AL1394" t="s">
        <v>1340</v>
      </c>
      <c r="AM1394" t="s">
        <v>531</v>
      </c>
      <c r="AP1394" t="s">
        <v>966</v>
      </c>
      <c r="AQ1394" t="s">
        <v>967</v>
      </c>
      <c r="AR1394" t="s">
        <v>968</v>
      </c>
      <c r="AS1394" t="s">
        <v>969</v>
      </c>
      <c r="AT1394" t="s">
        <v>970</v>
      </c>
      <c r="AU1394" t="s">
        <v>5789</v>
      </c>
    </row>
    <row r="1395" spans="2:47" ht="11" outlineLevel="1" x14ac:dyDescent="0.15">
      <c r="B1395" t="s">
        <v>5790</v>
      </c>
      <c r="C1395" t="s">
        <v>5791</v>
      </c>
      <c r="G1395" t="s">
        <v>1140</v>
      </c>
      <c r="H1395" t="s">
        <v>1141</v>
      </c>
      <c r="I1395" t="s">
        <v>957</v>
      </c>
      <c r="J1395" t="s">
        <v>5698</v>
      </c>
      <c r="K1395" t="s">
        <v>5699</v>
      </c>
      <c r="L1395" t="s">
        <v>5698</v>
      </c>
      <c r="M1395" s="5">
        <v>68979</v>
      </c>
      <c r="N1395" s="5">
        <v>68979</v>
      </c>
      <c r="O1395" s="5">
        <v>68979</v>
      </c>
      <c r="P1395" s="5"/>
      <c r="Q1395" s="16">
        <v>0</v>
      </c>
      <c r="R1395" s="5"/>
      <c r="S1395" s="17">
        <v>45433</v>
      </c>
      <c r="T1395" s="17">
        <v>45433</v>
      </c>
      <c r="U1395" s="17">
        <v>45471</v>
      </c>
      <c r="V1395" s="17">
        <v>45471</v>
      </c>
      <c r="W1395" s="17">
        <v>45433</v>
      </c>
      <c r="X1395" s="17">
        <v>45433</v>
      </c>
      <c r="Y1395" t="s">
        <v>1178</v>
      </c>
      <c r="Z1395" t="s">
        <v>825</v>
      </c>
      <c r="AA1395" t="s">
        <v>1179</v>
      </c>
      <c r="AC1395" s="16">
        <v>3</v>
      </c>
      <c r="AD1395" t="s">
        <v>803</v>
      </c>
      <c r="AE1395" t="s">
        <v>974</v>
      </c>
      <c r="AF1395" t="s">
        <v>2658</v>
      </c>
      <c r="AG1395" t="s">
        <v>2659</v>
      </c>
      <c r="AH1395" t="s">
        <v>1058</v>
      </c>
      <c r="AI1395" t="s">
        <v>1059</v>
      </c>
      <c r="AJ1395" t="s">
        <v>978</v>
      </c>
      <c r="AK1395" t="s">
        <v>1082</v>
      </c>
      <c r="AL1395" t="s">
        <v>1340</v>
      </c>
      <c r="AM1395" t="s">
        <v>531</v>
      </c>
      <c r="AP1395" t="s">
        <v>966</v>
      </c>
      <c r="AQ1395" t="s">
        <v>967</v>
      </c>
      <c r="AR1395" t="s">
        <v>968</v>
      </c>
      <c r="AS1395" t="s">
        <v>969</v>
      </c>
      <c r="AT1395" t="s">
        <v>970</v>
      </c>
      <c r="AU1395" t="s">
        <v>5792</v>
      </c>
    </row>
    <row r="1396" spans="2:47" ht="11" outlineLevel="1" x14ac:dyDescent="0.15">
      <c r="B1396" t="s">
        <v>5793</v>
      </c>
      <c r="C1396" t="s">
        <v>5794</v>
      </c>
      <c r="G1396" t="s">
        <v>1140</v>
      </c>
      <c r="H1396" t="s">
        <v>1141</v>
      </c>
      <c r="I1396" t="s">
        <v>957</v>
      </c>
      <c r="J1396" t="s">
        <v>5348</v>
      </c>
      <c r="K1396" t="s">
        <v>5349</v>
      </c>
      <c r="L1396" t="s">
        <v>5348</v>
      </c>
      <c r="M1396" s="5">
        <v>68780</v>
      </c>
      <c r="N1396" s="5">
        <v>68780</v>
      </c>
      <c r="O1396" s="5">
        <v>68780</v>
      </c>
      <c r="P1396" s="5"/>
      <c r="Q1396" s="16">
        <v>0</v>
      </c>
      <c r="R1396" s="5"/>
      <c r="S1396" s="17">
        <v>42767</v>
      </c>
      <c r="T1396" s="17">
        <v>42767</v>
      </c>
      <c r="U1396" s="17">
        <v>42857</v>
      </c>
      <c r="V1396" s="17">
        <v>42857</v>
      </c>
      <c r="W1396" s="17">
        <v>42767</v>
      </c>
      <c r="X1396" s="17">
        <v>42767</v>
      </c>
      <c r="Y1396" t="s">
        <v>984</v>
      </c>
      <c r="Z1396" t="s">
        <v>804</v>
      </c>
      <c r="AA1396" t="s">
        <v>1000</v>
      </c>
      <c r="AC1396" s="16">
        <v>1</v>
      </c>
      <c r="AD1396" t="s">
        <v>1690</v>
      </c>
      <c r="AE1396" t="s">
        <v>1691</v>
      </c>
      <c r="AF1396" t="s">
        <v>750</v>
      </c>
      <c r="AG1396" t="s">
        <v>1515</v>
      </c>
      <c r="AJ1396" t="s">
        <v>963</v>
      </c>
      <c r="AK1396" t="s">
        <v>1516</v>
      </c>
      <c r="AL1396" t="s">
        <v>1340</v>
      </c>
      <c r="AM1396" t="s">
        <v>531</v>
      </c>
      <c r="AP1396" t="s">
        <v>966</v>
      </c>
      <c r="AQ1396" t="s">
        <v>967</v>
      </c>
      <c r="AR1396" t="s">
        <v>968</v>
      </c>
      <c r="AS1396" t="s">
        <v>969</v>
      </c>
      <c r="AT1396" t="s">
        <v>970</v>
      </c>
      <c r="AU1396" t="s">
        <v>5795</v>
      </c>
    </row>
    <row r="1397" spans="2:47" ht="11" outlineLevel="1" x14ac:dyDescent="0.15">
      <c r="B1397" t="s">
        <v>5796</v>
      </c>
      <c r="C1397" t="s">
        <v>5797</v>
      </c>
      <c r="G1397" t="s">
        <v>1140</v>
      </c>
      <c r="H1397" t="s">
        <v>1141</v>
      </c>
      <c r="I1397" t="s">
        <v>957</v>
      </c>
      <c r="J1397" t="s">
        <v>3091</v>
      </c>
      <c r="K1397" t="s">
        <v>3092</v>
      </c>
      <c r="L1397" t="s">
        <v>3091</v>
      </c>
      <c r="M1397" s="5">
        <v>68746.92</v>
      </c>
      <c r="N1397" s="5">
        <v>68746.92</v>
      </c>
      <c r="O1397" s="5">
        <v>68746.92</v>
      </c>
      <c r="P1397" s="5"/>
      <c r="Q1397" s="16">
        <v>0</v>
      </c>
      <c r="R1397" s="5"/>
      <c r="S1397" s="17">
        <v>42880</v>
      </c>
      <c r="T1397" s="17">
        <v>42880</v>
      </c>
      <c r="U1397" s="17">
        <v>43161</v>
      </c>
      <c r="V1397" s="17">
        <v>43161</v>
      </c>
      <c r="W1397" s="17">
        <v>42880</v>
      </c>
      <c r="X1397" s="17">
        <v>43132</v>
      </c>
      <c r="Y1397" t="s">
        <v>1178</v>
      </c>
      <c r="Z1397" t="s">
        <v>825</v>
      </c>
      <c r="AA1397" t="s">
        <v>1179</v>
      </c>
      <c r="AC1397" s="16">
        <v>2</v>
      </c>
      <c r="AD1397" t="s">
        <v>795</v>
      </c>
      <c r="AE1397" t="s">
        <v>961</v>
      </c>
      <c r="AF1397" t="s">
        <v>748</v>
      </c>
      <c r="AG1397" t="s">
        <v>1057</v>
      </c>
      <c r="AJ1397" t="s">
        <v>963</v>
      </c>
      <c r="AK1397" t="s">
        <v>964</v>
      </c>
      <c r="AL1397" t="s">
        <v>965</v>
      </c>
      <c r="AM1397" t="s">
        <v>531</v>
      </c>
      <c r="AP1397" t="s">
        <v>966</v>
      </c>
      <c r="AQ1397" t="s">
        <v>967</v>
      </c>
      <c r="AR1397" t="s">
        <v>968</v>
      </c>
      <c r="AS1397" t="s">
        <v>969</v>
      </c>
      <c r="AT1397" t="s">
        <v>970</v>
      </c>
      <c r="AU1397" t="s">
        <v>5798</v>
      </c>
    </row>
    <row r="1398" spans="2:47" ht="11" outlineLevel="1" x14ac:dyDescent="0.15">
      <c r="B1398" t="s">
        <v>5799</v>
      </c>
      <c r="C1398" t="s">
        <v>5800</v>
      </c>
      <c r="G1398" t="s">
        <v>1140</v>
      </c>
      <c r="H1398" t="s">
        <v>1141</v>
      </c>
      <c r="I1398" t="s">
        <v>957</v>
      </c>
      <c r="J1398" t="s">
        <v>5801</v>
      </c>
      <c r="K1398" t="s">
        <v>5802</v>
      </c>
      <c r="L1398" t="s">
        <v>5801</v>
      </c>
      <c r="M1398" s="5">
        <v>68700</v>
      </c>
      <c r="N1398" s="5">
        <v>68700</v>
      </c>
      <c r="O1398" s="5">
        <v>68700</v>
      </c>
      <c r="P1398" s="5"/>
      <c r="Q1398" s="16">
        <v>0</v>
      </c>
      <c r="R1398" s="5"/>
      <c r="S1398" s="17">
        <v>44095</v>
      </c>
      <c r="T1398" s="17">
        <v>44095</v>
      </c>
      <c r="U1398" s="17">
        <v>44196</v>
      </c>
      <c r="V1398" s="17">
        <v>44196</v>
      </c>
      <c r="W1398" s="17">
        <v>44095</v>
      </c>
      <c r="X1398" s="17">
        <v>44095</v>
      </c>
      <c r="Y1398" t="s">
        <v>1178</v>
      </c>
      <c r="Z1398" t="s">
        <v>825</v>
      </c>
      <c r="AA1398" t="s">
        <v>1179</v>
      </c>
      <c r="AC1398" s="16">
        <v>1</v>
      </c>
      <c r="AD1398" t="s">
        <v>803</v>
      </c>
      <c r="AE1398" t="s">
        <v>974</v>
      </c>
      <c r="AF1398" t="s">
        <v>737</v>
      </c>
      <c r="AG1398" t="s">
        <v>975</v>
      </c>
      <c r="AH1398" t="s">
        <v>1202</v>
      </c>
      <c r="AI1398" t="s">
        <v>1203</v>
      </c>
      <c r="AJ1398" t="s">
        <v>978</v>
      </c>
      <c r="AK1398" t="s">
        <v>979</v>
      </c>
      <c r="AL1398" t="s">
        <v>1340</v>
      </c>
      <c r="AM1398" t="s">
        <v>531</v>
      </c>
      <c r="AP1398" t="s">
        <v>966</v>
      </c>
      <c r="AQ1398" t="s">
        <v>967</v>
      </c>
      <c r="AR1398" t="s">
        <v>968</v>
      </c>
      <c r="AS1398" t="s">
        <v>969</v>
      </c>
      <c r="AT1398" t="s">
        <v>970</v>
      </c>
      <c r="AU1398" t="s">
        <v>5803</v>
      </c>
    </row>
    <row r="1399" spans="2:47" ht="11" outlineLevel="1" x14ac:dyDescent="0.15">
      <c r="B1399" t="s">
        <v>5804</v>
      </c>
      <c r="C1399" t="s">
        <v>5805</v>
      </c>
      <c r="G1399" t="s">
        <v>1140</v>
      </c>
      <c r="H1399" t="s">
        <v>1141</v>
      </c>
      <c r="I1399" t="s">
        <v>957</v>
      </c>
      <c r="J1399" t="s">
        <v>5806</v>
      </c>
      <c r="K1399" t="s">
        <v>5807</v>
      </c>
      <c r="L1399" t="s">
        <v>5808</v>
      </c>
      <c r="M1399" s="5">
        <v>68529.73</v>
      </c>
      <c r="N1399" s="5">
        <v>68529.73</v>
      </c>
      <c r="O1399" s="5">
        <v>68529.73</v>
      </c>
      <c r="P1399" s="5"/>
      <c r="Q1399" s="16">
        <v>0</v>
      </c>
      <c r="R1399" s="5"/>
      <c r="S1399" s="17">
        <v>42779</v>
      </c>
      <c r="T1399" s="17">
        <v>42779</v>
      </c>
      <c r="U1399" s="17">
        <v>42811</v>
      </c>
      <c r="V1399" s="17">
        <v>42811</v>
      </c>
      <c r="W1399" s="17">
        <v>42779</v>
      </c>
      <c r="X1399" s="17">
        <v>43552</v>
      </c>
      <c r="Y1399" t="s">
        <v>1178</v>
      </c>
      <c r="Z1399" t="s">
        <v>825</v>
      </c>
      <c r="AA1399" t="s">
        <v>1179</v>
      </c>
      <c r="AC1399" s="16">
        <v>2</v>
      </c>
      <c r="AD1399" t="s">
        <v>4485</v>
      </c>
      <c r="AE1399" t="s">
        <v>4486</v>
      </c>
      <c r="AF1399" t="s">
        <v>750</v>
      </c>
      <c r="AG1399" t="s">
        <v>1515</v>
      </c>
      <c r="AJ1399" t="s">
        <v>963</v>
      </c>
      <c r="AK1399" t="s">
        <v>1516</v>
      </c>
      <c r="AL1399" t="s">
        <v>1340</v>
      </c>
      <c r="AM1399" t="s">
        <v>531</v>
      </c>
      <c r="AP1399" t="s">
        <v>966</v>
      </c>
      <c r="AQ1399" t="s">
        <v>967</v>
      </c>
      <c r="AR1399" t="s">
        <v>968</v>
      </c>
      <c r="AS1399" t="s">
        <v>969</v>
      </c>
      <c r="AT1399" t="s">
        <v>970</v>
      </c>
      <c r="AU1399" t="s">
        <v>5809</v>
      </c>
    </row>
    <row r="1400" spans="2:47" ht="11" outlineLevel="1" x14ac:dyDescent="0.15">
      <c r="B1400" t="s">
        <v>5810</v>
      </c>
      <c r="C1400" t="s">
        <v>5811</v>
      </c>
      <c r="G1400" t="s">
        <v>1140</v>
      </c>
      <c r="H1400" t="s">
        <v>1141</v>
      </c>
      <c r="I1400" t="s">
        <v>957</v>
      </c>
      <c r="J1400" t="s">
        <v>5812</v>
      </c>
      <c r="K1400" t="s">
        <v>5813</v>
      </c>
      <c r="L1400" t="s">
        <v>5812</v>
      </c>
      <c r="M1400" s="5">
        <v>68484.5</v>
      </c>
      <c r="N1400" s="5">
        <v>68484.5</v>
      </c>
      <c r="O1400" s="5">
        <v>68484.5</v>
      </c>
      <c r="P1400" s="5"/>
      <c r="Q1400" s="16">
        <v>0</v>
      </c>
      <c r="R1400" s="5"/>
      <c r="S1400" s="17">
        <v>44118</v>
      </c>
      <c r="T1400" s="17">
        <v>44118</v>
      </c>
      <c r="U1400" s="17">
        <v>44120</v>
      </c>
      <c r="V1400" s="17">
        <v>44120</v>
      </c>
      <c r="W1400" s="17">
        <v>44118</v>
      </c>
      <c r="X1400" s="17">
        <v>44118</v>
      </c>
      <c r="Y1400" t="s">
        <v>1178</v>
      </c>
      <c r="Z1400" t="s">
        <v>825</v>
      </c>
      <c r="AA1400" t="s">
        <v>1179</v>
      </c>
      <c r="AC1400" s="16">
        <v>3</v>
      </c>
      <c r="AD1400" t="s">
        <v>795</v>
      </c>
      <c r="AE1400" t="s">
        <v>961</v>
      </c>
      <c r="AF1400" t="s">
        <v>740</v>
      </c>
      <c r="AG1400" t="s">
        <v>1036</v>
      </c>
      <c r="AJ1400" t="s">
        <v>963</v>
      </c>
      <c r="AK1400" t="s">
        <v>964</v>
      </c>
      <c r="AL1400" t="s">
        <v>1340</v>
      </c>
      <c r="AM1400" t="s">
        <v>531</v>
      </c>
      <c r="AP1400" t="s">
        <v>966</v>
      </c>
      <c r="AQ1400" t="s">
        <v>967</v>
      </c>
      <c r="AR1400" t="s">
        <v>968</v>
      </c>
      <c r="AS1400" t="s">
        <v>969</v>
      </c>
      <c r="AT1400" t="s">
        <v>970</v>
      </c>
      <c r="AU1400" t="s">
        <v>5814</v>
      </c>
    </row>
    <row r="1401" spans="2:47" ht="11" outlineLevel="1" x14ac:dyDescent="0.15">
      <c r="B1401" t="s">
        <v>5815</v>
      </c>
      <c r="C1401" t="s">
        <v>5816</v>
      </c>
      <c r="G1401" t="s">
        <v>1140</v>
      </c>
      <c r="H1401" t="s">
        <v>1141</v>
      </c>
      <c r="I1401" t="s">
        <v>957</v>
      </c>
      <c r="J1401" t="s">
        <v>5817</v>
      </c>
      <c r="K1401" t="s">
        <v>5818</v>
      </c>
      <c r="L1401" t="s">
        <v>5817</v>
      </c>
      <c r="M1401" s="5">
        <v>68278.080000000002</v>
      </c>
      <c r="N1401" s="5">
        <v>68278.080000000002</v>
      </c>
      <c r="O1401" s="5">
        <v>68278.080000000002</v>
      </c>
      <c r="P1401" s="5"/>
      <c r="Q1401" s="16">
        <v>0</v>
      </c>
      <c r="R1401" s="5"/>
      <c r="S1401" s="17">
        <v>42272</v>
      </c>
      <c r="T1401" s="17">
        <v>42272</v>
      </c>
      <c r="U1401" s="17">
        <v>42303</v>
      </c>
      <c r="V1401" s="17">
        <v>42303</v>
      </c>
      <c r="W1401" s="17">
        <v>42272</v>
      </c>
      <c r="X1401" s="17">
        <v>42272</v>
      </c>
      <c r="Y1401" t="s">
        <v>1178</v>
      </c>
      <c r="Z1401" t="s">
        <v>825</v>
      </c>
      <c r="AA1401" t="s">
        <v>1179</v>
      </c>
      <c r="AC1401" s="16">
        <v>5</v>
      </c>
      <c r="AD1401" t="s">
        <v>865</v>
      </c>
      <c r="AE1401" t="s">
        <v>1683</v>
      </c>
      <c r="AF1401" t="s">
        <v>750</v>
      </c>
      <c r="AG1401" t="s">
        <v>1515</v>
      </c>
      <c r="AJ1401" t="s">
        <v>963</v>
      </c>
      <c r="AK1401" t="s">
        <v>1516</v>
      </c>
      <c r="AL1401" t="s">
        <v>1340</v>
      </c>
      <c r="AM1401" t="s">
        <v>531</v>
      </c>
      <c r="AP1401" t="s">
        <v>966</v>
      </c>
      <c r="AQ1401" t="s">
        <v>967</v>
      </c>
      <c r="AR1401" t="s">
        <v>968</v>
      </c>
      <c r="AS1401" t="s">
        <v>969</v>
      </c>
      <c r="AT1401" t="s">
        <v>970</v>
      </c>
      <c r="AU1401" t="s">
        <v>5819</v>
      </c>
    </row>
    <row r="1402" spans="2:47" ht="11" outlineLevel="1" x14ac:dyDescent="0.15">
      <c r="B1402" t="s">
        <v>5820</v>
      </c>
      <c r="C1402" t="s">
        <v>5821</v>
      </c>
      <c r="G1402" t="s">
        <v>1140</v>
      </c>
      <c r="H1402" t="s">
        <v>1141</v>
      </c>
      <c r="I1402" t="s">
        <v>957</v>
      </c>
      <c r="J1402" t="s">
        <v>5822</v>
      </c>
      <c r="K1402" t="s">
        <v>5823</v>
      </c>
      <c r="L1402" t="s">
        <v>5822</v>
      </c>
      <c r="M1402" s="5">
        <v>68265.31</v>
      </c>
      <c r="N1402" s="5">
        <v>68265.31</v>
      </c>
      <c r="O1402" s="5">
        <v>68265.31</v>
      </c>
      <c r="P1402" s="5"/>
      <c r="Q1402" s="16">
        <v>0</v>
      </c>
      <c r="R1402" s="5"/>
      <c r="S1402" s="17">
        <v>45174</v>
      </c>
      <c r="T1402" s="17">
        <v>45174</v>
      </c>
      <c r="U1402" s="17">
        <v>45355</v>
      </c>
      <c r="V1402" s="17">
        <v>45355</v>
      </c>
      <c r="W1402" s="17">
        <v>45174</v>
      </c>
      <c r="X1402" s="17">
        <v>45174</v>
      </c>
      <c r="Y1402" t="s">
        <v>1178</v>
      </c>
      <c r="Z1402" t="s">
        <v>825</v>
      </c>
      <c r="AA1402" t="s">
        <v>1179</v>
      </c>
      <c r="AC1402" s="16">
        <v>1</v>
      </c>
      <c r="AD1402" t="s">
        <v>803</v>
      </c>
      <c r="AE1402" t="s">
        <v>974</v>
      </c>
      <c r="AF1402" t="s">
        <v>757</v>
      </c>
      <c r="AG1402" t="s">
        <v>1801</v>
      </c>
      <c r="AJ1402" t="s">
        <v>963</v>
      </c>
      <c r="AK1402" t="s">
        <v>1082</v>
      </c>
      <c r="AL1402" t="s">
        <v>1340</v>
      </c>
      <c r="AM1402" t="s">
        <v>645</v>
      </c>
      <c r="AP1402" t="s">
        <v>966</v>
      </c>
      <c r="AQ1402" t="s">
        <v>967</v>
      </c>
      <c r="AR1402" t="s">
        <v>968</v>
      </c>
      <c r="AS1402" t="s">
        <v>969</v>
      </c>
      <c r="AT1402" t="s">
        <v>970</v>
      </c>
      <c r="AU1402" t="s">
        <v>5824</v>
      </c>
    </row>
    <row r="1403" spans="2:47" ht="11" outlineLevel="1" x14ac:dyDescent="0.15">
      <c r="B1403" t="s">
        <v>5825</v>
      </c>
      <c r="C1403" t="s">
        <v>5826</v>
      </c>
      <c r="G1403" t="s">
        <v>1140</v>
      </c>
      <c r="H1403" t="s">
        <v>1141</v>
      </c>
      <c r="I1403" t="s">
        <v>957</v>
      </c>
      <c r="J1403" t="s">
        <v>682</v>
      </c>
      <c r="K1403" t="s">
        <v>1729</v>
      </c>
      <c r="L1403" t="s">
        <v>1703</v>
      </c>
      <c r="M1403" s="5">
        <v>68050</v>
      </c>
      <c r="N1403" s="5">
        <v>68050</v>
      </c>
      <c r="O1403" s="5">
        <v>68050</v>
      </c>
      <c r="P1403" s="5"/>
      <c r="Q1403" s="16">
        <v>0</v>
      </c>
      <c r="R1403" s="5"/>
      <c r="S1403" s="17">
        <v>45124</v>
      </c>
      <c r="T1403" s="17">
        <v>45124</v>
      </c>
      <c r="U1403" s="17">
        <v>45214</v>
      </c>
      <c r="V1403" s="17">
        <v>45214</v>
      </c>
      <c r="W1403" s="17">
        <v>45124</v>
      </c>
      <c r="X1403" s="17">
        <v>45175</v>
      </c>
      <c r="Y1403" t="s">
        <v>984</v>
      </c>
      <c r="Z1403" t="s">
        <v>804</v>
      </c>
      <c r="AA1403" t="s">
        <v>1000</v>
      </c>
      <c r="AC1403" s="16">
        <v>1</v>
      </c>
      <c r="AD1403" t="s">
        <v>795</v>
      </c>
      <c r="AE1403" t="s">
        <v>961</v>
      </c>
      <c r="AF1403" t="s">
        <v>740</v>
      </c>
      <c r="AG1403" t="s">
        <v>1036</v>
      </c>
      <c r="AH1403" t="s">
        <v>1202</v>
      </c>
      <c r="AI1403" t="s">
        <v>1203</v>
      </c>
      <c r="AJ1403" t="s">
        <v>978</v>
      </c>
      <c r="AK1403" t="s">
        <v>964</v>
      </c>
      <c r="AL1403" t="s">
        <v>965</v>
      </c>
      <c r="AM1403" t="s">
        <v>531</v>
      </c>
      <c r="AP1403" t="s">
        <v>966</v>
      </c>
      <c r="AQ1403" t="s">
        <v>967</v>
      </c>
      <c r="AR1403" t="s">
        <v>968</v>
      </c>
      <c r="AS1403" t="s">
        <v>969</v>
      </c>
      <c r="AT1403" t="s">
        <v>970</v>
      </c>
      <c r="AU1403" t="s">
        <v>5827</v>
      </c>
    </row>
    <row r="1404" spans="2:47" ht="11" outlineLevel="1" x14ac:dyDescent="0.15">
      <c r="B1404" t="s">
        <v>5828</v>
      </c>
      <c r="C1404" t="s">
        <v>5829</v>
      </c>
      <c r="D1404" t="s">
        <v>5830</v>
      </c>
      <c r="E1404" t="s">
        <v>835</v>
      </c>
      <c r="F1404" t="s">
        <v>807</v>
      </c>
      <c r="G1404" t="s">
        <v>984</v>
      </c>
      <c r="H1404" t="s">
        <v>985</v>
      </c>
      <c r="I1404" t="s">
        <v>957</v>
      </c>
      <c r="J1404" t="s">
        <v>5831</v>
      </c>
      <c r="K1404" t="s">
        <v>5832</v>
      </c>
      <c r="L1404" t="s">
        <v>987</v>
      </c>
      <c r="M1404" s="5">
        <v>68019</v>
      </c>
      <c r="N1404" s="5">
        <v>68019</v>
      </c>
      <c r="O1404" s="5">
        <v>68019</v>
      </c>
      <c r="P1404" s="5"/>
      <c r="Q1404" s="16">
        <v>0</v>
      </c>
      <c r="R1404" s="5"/>
      <c r="S1404" s="17">
        <v>43132</v>
      </c>
      <c r="T1404" s="17">
        <v>43132</v>
      </c>
      <c r="U1404" s="17">
        <v>43146</v>
      </c>
      <c r="V1404" s="17">
        <v>43146</v>
      </c>
      <c r="W1404" s="17">
        <v>43132</v>
      </c>
      <c r="X1404" s="17">
        <v>43132</v>
      </c>
      <c r="Y1404" t="s">
        <v>959</v>
      </c>
      <c r="Z1404" t="s">
        <v>796</v>
      </c>
      <c r="AA1404" t="s">
        <v>960</v>
      </c>
      <c r="AC1404" s="16">
        <v>3</v>
      </c>
      <c r="AD1404" t="s">
        <v>795</v>
      </c>
      <c r="AE1404" t="s">
        <v>961</v>
      </c>
      <c r="AF1404" t="s">
        <v>5833</v>
      </c>
      <c r="AG1404" t="s">
        <v>5834</v>
      </c>
      <c r="AJ1404" t="s">
        <v>963</v>
      </c>
      <c r="AK1404" t="s">
        <v>964</v>
      </c>
      <c r="AL1404" t="s">
        <v>1340</v>
      </c>
      <c r="AM1404" t="s">
        <v>531</v>
      </c>
      <c r="AP1404" t="s">
        <v>966</v>
      </c>
      <c r="AQ1404" t="s">
        <v>967</v>
      </c>
      <c r="AR1404" t="s">
        <v>968</v>
      </c>
      <c r="AS1404" t="s">
        <v>969</v>
      </c>
      <c r="AT1404" t="s">
        <v>970</v>
      </c>
      <c r="AU1404" t="s">
        <v>5835</v>
      </c>
    </row>
    <row r="1405" spans="2:47" ht="11" outlineLevel="1" x14ac:dyDescent="0.15">
      <c r="B1405" t="s">
        <v>5836</v>
      </c>
      <c r="C1405" t="s">
        <v>5837</v>
      </c>
      <c r="G1405" t="s">
        <v>1140</v>
      </c>
      <c r="H1405" t="s">
        <v>1141</v>
      </c>
      <c r="I1405" t="s">
        <v>957</v>
      </c>
      <c r="J1405" t="s">
        <v>682</v>
      </c>
      <c r="K1405" t="s">
        <v>1729</v>
      </c>
      <c r="L1405" t="s">
        <v>1703</v>
      </c>
      <c r="M1405" s="5">
        <v>68000</v>
      </c>
      <c r="N1405" s="5">
        <v>68000</v>
      </c>
      <c r="O1405" s="5">
        <v>68000</v>
      </c>
      <c r="P1405" s="5">
        <v>68000</v>
      </c>
      <c r="Q1405" s="16">
        <v>0</v>
      </c>
      <c r="R1405" s="5"/>
      <c r="S1405" s="17">
        <v>44981</v>
      </c>
      <c r="T1405" s="17">
        <v>44981</v>
      </c>
      <c r="U1405" s="17">
        <v>45058</v>
      </c>
      <c r="V1405" s="17">
        <v>45058</v>
      </c>
      <c r="W1405" s="17">
        <v>44981</v>
      </c>
      <c r="X1405" s="17">
        <v>45043</v>
      </c>
      <c r="Y1405" t="s">
        <v>1178</v>
      </c>
      <c r="Z1405" t="s">
        <v>825</v>
      </c>
      <c r="AA1405" t="s">
        <v>1179</v>
      </c>
      <c r="AC1405" s="16">
        <v>1</v>
      </c>
      <c r="AD1405" t="s">
        <v>795</v>
      </c>
      <c r="AE1405" t="s">
        <v>961</v>
      </c>
      <c r="AF1405" t="s">
        <v>740</v>
      </c>
      <c r="AG1405" t="s">
        <v>1036</v>
      </c>
      <c r="AH1405" t="s">
        <v>1058</v>
      </c>
      <c r="AI1405" t="s">
        <v>1059</v>
      </c>
      <c r="AJ1405" t="s">
        <v>978</v>
      </c>
      <c r="AK1405" t="s">
        <v>964</v>
      </c>
      <c r="AL1405" t="s">
        <v>965</v>
      </c>
      <c r="AM1405" t="s">
        <v>531</v>
      </c>
      <c r="AP1405" t="s">
        <v>966</v>
      </c>
      <c r="AQ1405" t="s">
        <v>967</v>
      </c>
      <c r="AR1405" t="s">
        <v>968</v>
      </c>
      <c r="AS1405" t="s">
        <v>969</v>
      </c>
      <c r="AT1405" t="s">
        <v>970</v>
      </c>
      <c r="AU1405" t="s">
        <v>5838</v>
      </c>
    </row>
    <row r="1406" spans="2:47" ht="11" outlineLevel="1" x14ac:dyDescent="0.15">
      <c r="B1406" t="s">
        <v>5839</v>
      </c>
      <c r="C1406" t="s">
        <v>5840</v>
      </c>
      <c r="G1406" t="s">
        <v>1140</v>
      </c>
      <c r="H1406" t="s">
        <v>1141</v>
      </c>
      <c r="I1406" t="s">
        <v>957</v>
      </c>
      <c r="J1406" t="s">
        <v>5841</v>
      </c>
      <c r="K1406" t="s">
        <v>5842</v>
      </c>
      <c r="L1406" t="s">
        <v>5841</v>
      </c>
      <c r="M1406" s="5">
        <v>67961</v>
      </c>
      <c r="N1406" s="5">
        <v>67961</v>
      </c>
      <c r="O1406" s="5">
        <v>67961</v>
      </c>
      <c r="P1406" s="5"/>
      <c r="Q1406" s="16">
        <v>0</v>
      </c>
      <c r="R1406" s="5"/>
      <c r="S1406" s="17">
        <v>42978</v>
      </c>
      <c r="T1406" s="17">
        <v>42978</v>
      </c>
      <c r="U1406" s="17">
        <v>43069</v>
      </c>
      <c r="V1406" s="17">
        <v>43069</v>
      </c>
      <c r="W1406" s="17">
        <v>42978</v>
      </c>
      <c r="X1406" s="17">
        <v>43045</v>
      </c>
      <c r="Y1406" t="s">
        <v>1178</v>
      </c>
      <c r="Z1406" t="s">
        <v>825</v>
      </c>
      <c r="AA1406" t="s">
        <v>1179</v>
      </c>
      <c r="AC1406" s="16">
        <v>5</v>
      </c>
      <c r="AD1406" t="s">
        <v>795</v>
      </c>
      <c r="AE1406" t="s">
        <v>961</v>
      </c>
      <c r="AF1406" t="s">
        <v>740</v>
      </c>
      <c r="AG1406" t="s">
        <v>1036</v>
      </c>
      <c r="AJ1406" t="s">
        <v>963</v>
      </c>
      <c r="AK1406" t="s">
        <v>964</v>
      </c>
      <c r="AL1406" t="s">
        <v>1340</v>
      </c>
      <c r="AM1406" t="s">
        <v>531</v>
      </c>
      <c r="AP1406" t="s">
        <v>966</v>
      </c>
      <c r="AQ1406" t="s">
        <v>967</v>
      </c>
      <c r="AR1406" t="s">
        <v>968</v>
      </c>
      <c r="AS1406" t="s">
        <v>969</v>
      </c>
      <c r="AT1406" t="s">
        <v>970</v>
      </c>
      <c r="AU1406" t="s">
        <v>5843</v>
      </c>
    </row>
    <row r="1407" spans="2:47" ht="11" outlineLevel="1" x14ac:dyDescent="0.15">
      <c r="B1407" t="s">
        <v>5844</v>
      </c>
      <c r="C1407" t="s">
        <v>5845</v>
      </c>
      <c r="D1407" t="s">
        <v>5846</v>
      </c>
      <c r="E1407" t="s">
        <v>854</v>
      </c>
      <c r="F1407" t="s">
        <v>807</v>
      </c>
      <c r="G1407" t="s">
        <v>959</v>
      </c>
      <c r="H1407" t="s">
        <v>1903</v>
      </c>
      <c r="I1407" t="s">
        <v>957</v>
      </c>
      <c r="J1407" t="s">
        <v>3148</v>
      </c>
      <c r="K1407" t="s">
        <v>3149</v>
      </c>
      <c r="L1407" t="s">
        <v>3148</v>
      </c>
      <c r="M1407" s="5">
        <v>67789.41</v>
      </c>
      <c r="N1407" s="5">
        <v>67789.41</v>
      </c>
      <c r="O1407" s="5">
        <v>67789.41</v>
      </c>
      <c r="P1407" s="5"/>
      <c r="Q1407" s="16">
        <v>0</v>
      </c>
      <c r="R1407" s="5"/>
      <c r="S1407" s="17">
        <v>45013</v>
      </c>
      <c r="T1407" s="17">
        <v>45013</v>
      </c>
      <c r="U1407" s="17">
        <v>45199</v>
      </c>
      <c r="V1407" s="17">
        <v>45199</v>
      </c>
      <c r="W1407" s="17">
        <v>45013</v>
      </c>
      <c r="X1407" s="17">
        <v>45068</v>
      </c>
      <c r="Y1407" t="s">
        <v>1178</v>
      </c>
      <c r="Z1407" t="s">
        <v>825</v>
      </c>
      <c r="AA1407" t="s">
        <v>1179</v>
      </c>
      <c r="AC1407" s="16">
        <v>1</v>
      </c>
      <c r="AD1407" t="s">
        <v>795</v>
      </c>
      <c r="AE1407" t="s">
        <v>961</v>
      </c>
      <c r="AF1407" t="s">
        <v>740</v>
      </c>
      <c r="AG1407" t="s">
        <v>1036</v>
      </c>
      <c r="AH1407" t="s">
        <v>1058</v>
      </c>
      <c r="AI1407" t="s">
        <v>1059</v>
      </c>
      <c r="AJ1407" t="s">
        <v>978</v>
      </c>
      <c r="AK1407" t="s">
        <v>964</v>
      </c>
      <c r="AL1407" t="s">
        <v>965</v>
      </c>
      <c r="AM1407" t="s">
        <v>531</v>
      </c>
      <c r="AP1407" t="s">
        <v>966</v>
      </c>
      <c r="AQ1407" t="s">
        <v>967</v>
      </c>
      <c r="AR1407" t="s">
        <v>968</v>
      </c>
      <c r="AS1407" t="s">
        <v>969</v>
      </c>
      <c r="AT1407" t="s">
        <v>970</v>
      </c>
      <c r="AU1407" t="s">
        <v>5847</v>
      </c>
    </row>
    <row r="1408" spans="2:47" ht="11" outlineLevel="1" x14ac:dyDescent="0.15">
      <c r="B1408" t="s">
        <v>5848</v>
      </c>
      <c r="C1408" t="s">
        <v>5849</v>
      </c>
      <c r="G1408" t="s">
        <v>1140</v>
      </c>
      <c r="H1408" t="s">
        <v>1141</v>
      </c>
      <c r="I1408" t="s">
        <v>957</v>
      </c>
      <c r="J1408" t="s">
        <v>620</v>
      </c>
      <c r="K1408" t="s">
        <v>2023</v>
      </c>
      <c r="L1408" t="s">
        <v>620</v>
      </c>
      <c r="M1408" s="5">
        <v>67672.59</v>
      </c>
      <c r="N1408" s="5">
        <v>67672.59</v>
      </c>
      <c r="O1408" s="5">
        <v>67672.59</v>
      </c>
      <c r="P1408" s="5"/>
      <c r="Q1408" s="16">
        <v>0</v>
      </c>
      <c r="R1408" s="5"/>
      <c r="S1408" s="17">
        <v>45086</v>
      </c>
      <c r="T1408" s="17">
        <v>45086</v>
      </c>
      <c r="U1408" s="17">
        <v>45104</v>
      </c>
      <c r="V1408" s="17">
        <v>45104</v>
      </c>
      <c r="W1408" s="17">
        <v>45086</v>
      </c>
      <c r="X1408" s="17">
        <v>45916</v>
      </c>
      <c r="Y1408" t="s">
        <v>955</v>
      </c>
      <c r="Z1408" t="s">
        <v>818</v>
      </c>
      <c r="AA1408" t="s">
        <v>960</v>
      </c>
      <c r="AC1408" s="16">
        <v>1</v>
      </c>
      <c r="AD1408" t="s">
        <v>795</v>
      </c>
      <c r="AE1408" t="s">
        <v>961</v>
      </c>
      <c r="AF1408" t="s">
        <v>740</v>
      </c>
      <c r="AG1408" t="s">
        <v>1036</v>
      </c>
      <c r="AJ1408" t="s">
        <v>963</v>
      </c>
      <c r="AK1408" t="s">
        <v>964</v>
      </c>
      <c r="AL1408" t="s">
        <v>965</v>
      </c>
      <c r="AM1408" t="s">
        <v>531</v>
      </c>
      <c r="AP1408" t="s">
        <v>966</v>
      </c>
      <c r="AQ1408" t="s">
        <v>967</v>
      </c>
      <c r="AR1408" t="s">
        <v>968</v>
      </c>
      <c r="AS1408" t="s">
        <v>969</v>
      </c>
      <c r="AT1408" t="s">
        <v>970</v>
      </c>
      <c r="AU1408" t="s">
        <v>5850</v>
      </c>
    </row>
    <row r="1409" spans="2:47" ht="11" outlineLevel="1" x14ac:dyDescent="0.15">
      <c r="B1409" t="s">
        <v>5851</v>
      </c>
      <c r="C1409" t="s">
        <v>844</v>
      </c>
      <c r="G1409" t="s">
        <v>1140</v>
      </c>
      <c r="H1409" t="s">
        <v>1141</v>
      </c>
      <c r="I1409" t="s">
        <v>957</v>
      </c>
      <c r="J1409" t="s">
        <v>646</v>
      </c>
      <c r="K1409" t="s">
        <v>1158</v>
      </c>
      <c r="L1409" t="s">
        <v>646</v>
      </c>
      <c r="M1409" s="5">
        <v>67405.62</v>
      </c>
      <c r="N1409" s="5">
        <v>67405.62</v>
      </c>
      <c r="O1409" s="5">
        <v>67405.62</v>
      </c>
      <c r="P1409" s="5"/>
      <c r="Q1409" s="16">
        <v>0</v>
      </c>
      <c r="R1409" s="5"/>
      <c r="S1409" s="17">
        <v>44280</v>
      </c>
      <c r="T1409" s="17">
        <v>44280</v>
      </c>
      <c r="U1409" s="17">
        <v>44298</v>
      </c>
      <c r="V1409" s="17">
        <v>44298</v>
      </c>
      <c r="W1409" s="17">
        <v>44280</v>
      </c>
      <c r="X1409" s="17">
        <v>44280</v>
      </c>
      <c r="Y1409" t="s">
        <v>1178</v>
      </c>
      <c r="Z1409" t="s">
        <v>825</v>
      </c>
      <c r="AA1409" t="s">
        <v>1179</v>
      </c>
      <c r="AC1409" s="16">
        <v>2</v>
      </c>
      <c r="AD1409" t="s">
        <v>795</v>
      </c>
      <c r="AE1409" t="s">
        <v>961</v>
      </c>
      <c r="AF1409" t="s">
        <v>748</v>
      </c>
      <c r="AG1409" t="s">
        <v>1057</v>
      </c>
      <c r="AJ1409" t="s">
        <v>963</v>
      </c>
      <c r="AK1409" t="s">
        <v>964</v>
      </c>
      <c r="AL1409" t="s">
        <v>965</v>
      </c>
      <c r="AM1409" t="s">
        <v>531</v>
      </c>
      <c r="AP1409" t="s">
        <v>966</v>
      </c>
      <c r="AQ1409" t="s">
        <v>967</v>
      </c>
      <c r="AR1409" t="s">
        <v>968</v>
      </c>
      <c r="AS1409" t="s">
        <v>969</v>
      </c>
      <c r="AT1409" t="s">
        <v>970</v>
      </c>
      <c r="AU1409" t="s">
        <v>5852</v>
      </c>
    </row>
    <row r="1410" spans="2:47" ht="11" outlineLevel="1" x14ac:dyDescent="0.15">
      <c r="B1410" t="s">
        <v>5853</v>
      </c>
      <c r="C1410" t="s">
        <v>1271</v>
      </c>
      <c r="D1410" t="s">
        <v>261</v>
      </c>
      <c r="E1410" t="s">
        <v>835</v>
      </c>
      <c r="F1410" t="s">
        <v>807</v>
      </c>
      <c r="G1410" t="s">
        <v>984</v>
      </c>
      <c r="H1410" t="s">
        <v>985</v>
      </c>
      <c r="I1410" t="s">
        <v>957</v>
      </c>
      <c r="J1410" t="s">
        <v>669</v>
      </c>
      <c r="K1410" t="s">
        <v>1498</v>
      </c>
      <c r="L1410" t="s">
        <v>669</v>
      </c>
      <c r="M1410" s="5">
        <v>67387.5</v>
      </c>
      <c r="N1410" s="5">
        <v>67387.5</v>
      </c>
      <c r="O1410" s="5">
        <v>67387.5</v>
      </c>
      <c r="P1410" s="5"/>
      <c r="Q1410" s="16">
        <v>0</v>
      </c>
      <c r="R1410" s="5"/>
      <c r="S1410" s="17">
        <v>41816</v>
      </c>
      <c r="T1410" s="17">
        <v>41816</v>
      </c>
      <c r="U1410" s="17">
        <v>41881</v>
      </c>
      <c r="V1410" s="17">
        <v>41881</v>
      </c>
      <c r="W1410" s="17">
        <v>41816</v>
      </c>
      <c r="X1410" s="17">
        <v>42089</v>
      </c>
      <c r="Y1410" t="s">
        <v>959</v>
      </c>
      <c r="Z1410" t="s">
        <v>796</v>
      </c>
      <c r="AA1410" t="s">
        <v>960</v>
      </c>
      <c r="AC1410" s="16">
        <v>1</v>
      </c>
      <c r="AD1410" t="s">
        <v>795</v>
      </c>
      <c r="AE1410" t="s">
        <v>961</v>
      </c>
      <c r="AF1410" t="s">
        <v>740</v>
      </c>
      <c r="AG1410" t="s">
        <v>1036</v>
      </c>
      <c r="AJ1410" t="s">
        <v>963</v>
      </c>
      <c r="AK1410" t="s">
        <v>964</v>
      </c>
      <c r="AL1410" t="s">
        <v>965</v>
      </c>
      <c r="AM1410" t="s">
        <v>456</v>
      </c>
      <c r="AP1410" t="s">
        <v>966</v>
      </c>
      <c r="AQ1410" t="s">
        <v>967</v>
      </c>
      <c r="AR1410" t="s">
        <v>968</v>
      </c>
      <c r="AS1410" t="s">
        <v>969</v>
      </c>
      <c r="AT1410" t="s">
        <v>970</v>
      </c>
      <c r="AU1410" t="s">
        <v>5854</v>
      </c>
    </row>
    <row r="1411" spans="2:47" ht="11" outlineLevel="1" x14ac:dyDescent="0.15">
      <c r="B1411" t="s">
        <v>5855</v>
      </c>
      <c r="C1411" t="s">
        <v>5856</v>
      </c>
      <c r="G1411" t="s">
        <v>1140</v>
      </c>
      <c r="H1411" t="s">
        <v>1141</v>
      </c>
      <c r="I1411" t="s">
        <v>957</v>
      </c>
      <c r="J1411" t="s">
        <v>5857</v>
      </c>
      <c r="K1411" t="s">
        <v>5858</v>
      </c>
      <c r="L1411" t="s">
        <v>5857</v>
      </c>
      <c r="M1411" s="5">
        <v>67087</v>
      </c>
      <c r="N1411" s="5">
        <v>67087</v>
      </c>
      <c r="O1411" s="5">
        <v>67087</v>
      </c>
      <c r="P1411" s="5"/>
      <c r="Q1411" s="16">
        <v>0</v>
      </c>
      <c r="R1411" s="5"/>
      <c r="S1411" s="17">
        <v>42250</v>
      </c>
      <c r="T1411" s="17">
        <v>42250</v>
      </c>
      <c r="U1411" s="17">
        <v>42369</v>
      </c>
      <c r="V1411" s="17">
        <v>42369</v>
      </c>
      <c r="W1411" s="17">
        <v>42250</v>
      </c>
      <c r="X1411" s="17">
        <v>42250</v>
      </c>
      <c r="Y1411" t="s">
        <v>1178</v>
      </c>
      <c r="Z1411" t="s">
        <v>825</v>
      </c>
      <c r="AA1411" t="s">
        <v>1179</v>
      </c>
      <c r="AC1411" s="16">
        <v>2</v>
      </c>
      <c r="AD1411" t="s">
        <v>795</v>
      </c>
      <c r="AE1411" t="s">
        <v>961</v>
      </c>
      <c r="AF1411" t="s">
        <v>737</v>
      </c>
      <c r="AG1411" t="s">
        <v>975</v>
      </c>
      <c r="AJ1411" t="s">
        <v>963</v>
      </c>
      <c r="AK1411" t="s">
        <v>1504</v>
      </c>
      <c r="AL1411" t="s">
        <v>1340</v>
      </c>
      <c r="AM1411" t="s">
        <v>531</v>
      </c>
      <c r="AP1411" t="s">
        <v>966</v>
      </c>
      <c r="AQ1411" t="s">
        <v>967</v>
      </c>
      <c r="AR1411" t="s">
        <v>968</v>
      </c>
      <c r="AS1411" t="s">
        <v>969</v>
      </c>
      <c r="AT1411" t="s">
        <v>970</v>
      </c>
      <c r="AU1411" t="s">
        <v>5859</v>
      </c>
    </row>
    <row r="1412" spans="2:47" ht="11" outlineLevel="1" x14ac:dyDescent="0.15">
      <c r="B1412" t="s">
        <v>5860</v>
      </c>
      <c r="C1412" t="s">
        <v>5861</v>
      </c>
      <c r="G1412" t="s">
        <v>1140</v>
      </c>
      <c r="H1412" t="s">
        <v>1141</v>
      </c>
      <c r="I1412" t="s">
        <v>957</v>
      </c>
      <c r="J1412" t="s">
        <v>4835</v>
      </c>
      <c r="K1412" t="s">
        <v>4836</v>
      </c>
      <c r="L1412" t="s">
        <v>4835</v>
      </c>
      <c r="M1412" s="5">
        <v>67000</v>
      </c>
      <c r="N1412" s="5">
        <v>67000</v>
      </c>
      <c r="O1412" s="5">
        <v>67000</v>
      </c>
      <c r="P1412" s="5"/>
      <c r="Q1412" s="16">
        <v>0</v>
      </c>
      <c r="R1412" s="5"/>
      <c r="S1412" s="17">
        <v>45183</v>
      </c>
      <c r="T1412" s="17">
        <v>45183</v>
      </c>
      <c r="U1412" s="17">
        <v>45260</v>
      </c>
      <c r="V1412" s="17">
        <v>45260</v>
      </c>
      <c r="W1412" s="17">
        <v>45183</v>
      </c>
      <c r="X1412" s="17">
        <v>45183</v>
      </c>
      <c r="Y1412" t="s">
        <v>1178</v>
      </c>
      <c r="Z1412" t="s">
        <v>825</v>
      </c>
      <c r="AA1412" t="s">
        <v>1179</v>
      </c>
      <c r="AC1412" s="16">
        <v>3</v>
      </c>
      <c r="AD1412" t="s">
        <v>803</v>
      </c>
      <c r="AE1412" t="s">
        <v>974</v>
      </c>
      <c r="AF1412" t="s">
        <v>757</v>
      </c>
      <c r="AG1412" t="s">
        <v>1801</v>
      </c>
      <c r="AJ1412" t="s">
        <v>963</v>
      </c>
      <c r="AK1412" t="s">
        <v>1082</v>
      </c>
      <c r="AL1412" t="s">
        <v>1340</v>
      </c>
      <c r="AM1412" t="s">
        <v>531</v>
      </c>
      <c r="AP1412" t="s">
        <v>966</v>
      </c>
      <c r="AQ1412" t="s">
        <v>967</v>
      </c>
      <c r="AR1412" t="s">
        <v>968</v>
      </c>
      <c r="AS1412" t="s">
        <v>969</v>
      </c>
      <c r="AT1412" t="s">
        <v>970</v>
      </c>
      <c r="AU1412" t="s">
        <v>5862</v>
      </c>
    </row>
    <row r="1413" spans="2:47" ht="11" outlineLevel="1" x14ac:dyDescent="0.15">
      <c r="B1413" t="s">
        <v>5863</v>
      </c>
      <c r="C1413" t="s">
        <v>5864</v>
      </c>
      <c r="G1413" t="s">
        <v>1140</v>
      </c>
      <c r="H1413" t="s">
        <v>1141</v>
      </c>
      <c r="I1413" t="s">
        <v>957</v>
      </c>
      <c r="J1413" t="s">
        <v>5865</v>
      </c>
      <c r="K1413" t="s">
        <v>5866</v>
      </c>
      <c r="L1413" t="s">
        <v>5865</v>
      </c>
      <c r="M1413" s="5">
        <v>66725.600000000006</v>
      </c>
      <c r="N1413" s="5">
        <v>66725.600000000006</v>
      </c>
      <c r="O1413" s="5">
        <v>69605.600000000006</v>
      </c>
      <c r="P1413" s="5"/>
      <c r="Q1413" s="16">
        <v>0</v>
      </c>
      <c r="R1413" s="5"/>
      <c r="S1413" s="17">
        <v>42422</v>
      </c>
      <c r="T1413" s="17">
        <v>42430</v>
      </c>
      <c r="U1413" s="17">
        <v>44255</v>
      </c>
      <c r="V1413" s="17">
        <v>44255</v>
      </c>
      <c r="W1413" s="17">
        <v>42422</v>
      </c>
      <c r="X1413" s="17">
        <v>44342</v>
      </c>
      <c r="Y1413" t="s">
        <v>1178</v>
      </c>
      <c r="Z1413" t="s">
        <v>825</v>
      </c>
      <c r="AA1413" t="s">
        <v>1179</v>
      </c>
      <c r="AC1413" s="16">
        <v>1</v>
      </c>
      <c r="AD1413" t="s">
        <v>829</v>
      </c>
      <c r="AE1413" t="s">
        <v>1355</v>
      </c>
      <c r="AF1413" t="s">
        <v>750</v>
      </c>
      <c r="AG1413" t="s">
        <v>1515</v>
      </c>
      <c r="AJ1413" t="s">
        <v>963</v>
      </c>
      <c r="AK1413" t="s">
        <v>1516</v>
      </c>
      <c r="AL1413" t="s">
        <v>1340</v>
      </c>
      <c r="AM1413" t="s">
        <v>531</v>
      </c>
      <c r="AP1413" t="s">
        <v>966</v>
      </c>
      <c r="AQ1413" t="s">
        <v>967</v>
      </c>
      <c r="AR1413" t="s">
        <v>968</v>
      </c>
      <c r="AS1413" t="s">
        <v>969</v>
      </c>
      <c r="AT1413" t="s">
        <v>970</v>
      </c>
      <c r="AU1413" t="s">
        <v>5867</v>
      </c>
    </row>
    <row r="1414" spans="2:47" ht="11" outlineLevel="1" x14ac:dyDescent="0.15">
      <c r="B1414" t="s">
        <v>5868</v>
      </c>
      <c r="C1414" t="s">
        <v>5869</v>
      </c>
      <c r="G1414" t="s">
        <v>1140</v>
      </c>
      <c r="H1414" t="s">
        <v>1141</v>
      </c>
      <c r="I1414" t="s">
        <v>957</v>
      </c>
      <c r="J1414" t="s">
        <v>4012</v>
      </c>
      <c r="K1414" t="s">
        <v>4013</v>
      </c>
      <c r="L1414" t="s">
        <v>4012</v>
      </c>
      <c r="M1414" s="5">
        <v>66617</v>
      </c>
      <c r="N1414" s="5">
        <v>66617</v>
      </c>
      <c r="O1414" s="5">
        <v>66617</v>
      </c>
      <c r="P1414" s="5"/>
      <c r="Q1414" s="16">
        <v>0</v>
      </c>
      <c r="R1414" s="5"/>
      <c r="S1414" s="17">
        <v>42480</v>
      </c>
      <c r="T1414" s="17">
        <v>42480</v>
      </c>
      <c r="U1414" s="17">
        <v>42510</v>
      </c>
      <c r="V1414" s="17">
        <v>42510</v>
      </c>
      <c r="W1414" s="17">
        <v>42480</v>
      </c>
      <c r="X1414" s="17">
        <v>42480</v>
      </c>
      <c r="Y1414" t="s">
        <v>1178</v>
      </c>
      <c r="Z1414" t="s">
        <v>825</v>
      </c>
      <c r="AA1414" t="s">
        <v>1179</v>
      </c>
      <c r="AC1414" s="16">
        <v>2</v>
      </c>
      <c r="AD1414" t="s">
        <v>795</v>
      </c>
      <c r="AE1414" t="s">
        <v>961</v>
      </c>
      <c r="AF1414" t="s">
        <v>748</v>
      </c>
      <c r="AG1414" t="s">
        <v>1057</v>
      </c>
      <c r="AJ1414" t="s">
        <v>963</v>
      </c>
      <c r="AK1414" t="s">
        <v>964</v>
      </c>
      <c r="AL1414" t="s">
        <v>1340</v>
      </c>
      <c r="AM1414" t="s">
        <v>531</v>
      </c>
      <c r="AP1414" t="s">
        <v>966</v>
      </c>
      <c r="AQ1414" t="s">
        <v>967</v>
      </c>
      <c r="AR1414" t="s">
        <v>968</v>
      </c>
      <c r="AS1414" t="s">
        <v>969</v>
      </c>
      <c r="AT1414" t="s">
        <v>970</v>
      </c>
      <c r="AU1414" t="s">
        <v>5870</v>
      </c>
    </row>
    <row r="1415" spans="2:47" ht="11" outlineLevel="1" x14ac:dyDescent="0.15">
      <c r="B1415" t="s">
        <v>5871</v>
      </c>
      <c r="C1415" t="s">
        <v>5872</v>
      </c>
      <c r="G1415" t="s">
        <v>1140</v>
      </c>
      <c r="H1415" t="s">
        <v>1141</v>
      </c>
      <c r="I1415" t="s">
        <v>957</v>
      </c>
      <c r="J1415" t="s">
        <v>4252</v>
      </c>
      <c r="K1415" t="s">
        <v>4253</v>
      </c>
      <c r="L1415" t="s">
        <v>4252</v>
      </c>
      <c r="M1415" s="5">
        <v>66431</v>
      </c>
      <c r="N1415" s="5">
        <v>66431</v>
      </c>
      <c r="O1415" s="5">
        <v>66431</v>
      </c>
      <c r="P1415" s="5"/>
      <c r="Q1415" s="16">
        <v>0</v>
      </c>
      <c r="R1415" s="5"/>
      <c r="S1415" s="17">
        <v>44771</v>
      </c>
      <c r="T1415" s="17">
        <v>44771</v>
      </c>
      <c r="U1415" s="17">
        <v>45219</v>
      </c>
      <c r="V1415" s="17">
        <v>45219</v>
      </c>
      <c r="W1415" s="17">
        <v>44771</v>
      </c>
      <c r="X1415" s="17">
        <v>44771</v>
      </c>
      <c r="Y1415" t="s">
        <v>1178</v>
      </c>
      <c r="Z1415" t="s">
        <v>825</v>
      </c>
      <c r="AA1415" t="s">
        <v>1179</v>
      </c>
      <c r="AC1415" s="16">
        <v>3</v>
      </c>
      <c r="AD1415" t="s">
        <v>795</v>
      </c>
      <c r="AE1415" t="s">
        <v>961</v>
      </c>
      <c r="AF1415" t="s">
        <v>757</v>
      </c>
      <c r="AG1415" t="s">
        <v>1801</v>
      </c>
      <c r="AH1415" t="s">
        <v>1202</v>
      </c>
      <c r="AI1415" t="s">
        <v>1203</v>
      </c>
      <c r="AJ1415" t="s">
        <v>978</v>
      </c>
      <c r="AK1415" t="s">
        <v>964</v>
      </c>
      <c r="AL1415" t="s">
        <v>1340</v>
      </c>
      <c r="AM1415" t="s">
        <v>531</v>
      </c>
      <c r="AP1415" t="s">
        <v>966</v>
      </c>
      <c r="AQ1415" t="s">
        <v>967</v>
      </c>
      <c r="AR1415" t="s">
        <v>968</v>
      </c>
      <c r="AS1415" t="s">
        <v>969</v>
      </c>
      <c r="AT1415" t="s">
        <v>970</v>
      </c>
      <c r="AU1415" t="s">
        <v>5873</v>
      </c>
    </row>
    <row r="1416" spans="2:47" ht="11" outlineLevel="1" x14ac:dyDescent="0.15">
      <c r="B1416" t="s">
        <v>5874</v>
      </c>
      <c r="C1416" t="s">
        <v>5875</v>
      </c>
      <c r="D1416" t="s">
        <v>3749</v>
      </c>
      <c r="E1416" t="s">
        <v>854</v>
      </c>
      <c r="F1416" t="s">
        <v>798</v>
      </c>
      <c r="G1416" t="s">
        <v>959</v>
      </c>
      <c r="H1416" t="s">
        <v>1903</v>
      </c>
      <c r="I1416" t="s">
        <v>957</v>
      </c>
      <c r="J1416" t="s">
        <v>685</v>
      </c>
      <c r="K1416" t="s">
        <v>2058</v>
      </c>
      <c r="L1416" t="s">
        <v>685</v>
      </c>
      <c r="M1416" s="5">
        <v>66403</v>
      </c>
      <c r="N1416" s="5">
        <v>66403</v>
      </c>
      <c r="O1416" s="5">
        <v>66403</v>
      </c>
      <c r="P1416" s="5"/>
      <c r="Q1416" s="16">
        <v>0</v>
      </c>
      <c r="R1416" s="5"/>
      <c r="S1416" s="17">
        <v>45722</v>
      </c>
      <c r="T1416" s="17">
        <v>45722</v>
      </c>
      <c r="U1416" s="17">
        <v>45731</v>
      </c>
      <c r="V1416" s="17">
        <v>45731</v>
      </c>
      <c r="W1416" s="17">
        <v>45722</v>
      </c>
      <c r="X1416" s="17">
        <v>45722</v>
      </c>
      <c r="Y1416" t="s">
        <v>1543</v>
      </c>
      <c r="Z1416" t="s">
        <v>826</v>
      </c>
      <c r="AA1416" t="s">
        <v>1179</v>
      </c>
      <c r="AC1416" s="16">
        <v>1</v>
      </c>
      <c r="AD1416" t="s">
        <v>795</v>
      </c>
      <c r="AE1416" t="s">
        <v>961</v>
      </c>
      <c r="AF1416" t="s">
        <v>740</v>
      </c>
      <c r="AG1416" t="s">
        <v>1036</v>
      </c>
      <c r="AJ1416" t="s">
        <v>963</v>
      </c>
      <c r="AK1416" t="s">
        <v>964</v>
      </c>
      <c r="AL1416" t="s">
        <v>965</v>
      </c>
      <c r="AM1416" t="s">
        <v>531</v>
      </c>
      <c r="AP1416" t="s">
        <v>966</v>
      </c>
      <c r="AQ1416" t="s">
        <v>967</v>
      </c>
      <c r="AR1416" t="s">
        <v>968</v>
      </c>
      <c r="AS1416" t="s">
        <v>969</v>
      </c>
      <c r="AT1416" t="s">
        <v>970</v>
      </c>
      <c r="AU1416" t="s">
        <v>5876</v>
      </c>
    </row>
    <row r="1417" spans="2:47" ht="11" outlineLevel="1" x14ac:dyDescent="0.15">
      <c r="B1417" t="s">
        <v>5877</v>
      </c>
      <c r="C1417" t="s">
        <v>5878</v>
      </c>
      <c r="G1417" t="s">
        <v>1140</v>
      </c>
      <c r="H1417" t="s">
        <v>1141</v>
      </c>
      <c r="I1417" t="s">
        <v>957</v>
      </c>
      <c r="J1417" t="s">
        <v>5879</v>
      </c>
      <c r="K1417" t="s">
        <v>5880</v>
      </c>
      <c r="L1417" t="s">
        <v>5879</v>
      </c>
      <c r="M1417" s="5">
        <v>66294.8</v>
      </c>
      <c r="N1417" s="5">
        <v>66294.8</v>
      </c>
      <c r="O1417" s="5">
        <v>66294.8</v>
      </c>
      <c r="P1417" s="5"/>
      <c r="Q1417" s="16">
        <v>0</v>
      </c>
      <c r="R1417" s="5"/>
      <c r="S1417" s="17">
        <v>42766</v>
      </c>
      <c r="T1417" s="17">
        <v>42765</v>
      </c>
      <c r="U1417" s="17">
        <v>42790</v>
      </c>
      <c r="V1417" s="17">
        <v>42790</v>
      </c>
      <c r="W1417" s="17">
        <v>42766</v>
      </c>
      <c r="X1417" s="17">
        <v>42766</v>
      </c>
      <c r="Y1417" t="s">
        <v>1178</v>
      </c>
      <c r="Z1417" t="s">
        <v>825</v>
      </c>
      <c r="AA1417" t="s">
        <v>1179</v>
      </c>
      <c r="AC1417" s="16">
        <v>1</v>
      </c>
      <c r="AD1417" t="s">
        <v>803</v>
      </c>
      <c r="AE1417" t="s">
        <v>974</v>
      </c>
      <c r="AF1417" t="s">
        <v>737</v>
      </c>
      <c r="AG1417" t="s">
        <v>975</v>
      </c>
      <c r="AJ1417" t="s">
        <v>963</v>
      </c>
      <c r="AK1417" t="s">
        <v>979</v>
      </c>
      <c r="AL1417" t="s">
        <v>1340</v>
      </c>
      <c r="AM1417" t="s">
        <v>531</v>
      </c>
      <c r="AP1417" t="s">
        <v>966</v>
      </c>
      <c r="AQ1417" t="s">
        <v>967</v>
      </c>
      <c r="AR1417" t="s">
        <v>968</v>
      </c>
      <c r="AS1417" t="s">
        <v>969</v>
      </c>
      <c r="AT1417" t="s">
        <v>970</v>
      </c>
      <c r="AU1417" t="s">
        <v>5881</v>
      </c>
    </row>
    <row r="1418" spans="2:47" ht="11" outlineLevel="1" x14ac:dyDescent="0.15">
      <c r="B1418" t="s">
        <v>5882</v>
      </c>
      <c r="C1418" t="s">
        <v>842</v>
      </c>
      <c r="G1418" t="s">
        <v>1140</v>
      </c>
      <c r="H1418" t="s">
        <v>1141</v>
      </c>
      <c r="I1418" t="s">
        <v>957</v>
      </c>
      <c r="J1418" t="s">
        <v>648</v>
      </c>
      <c r="K1418" t="s">
        <v>1142</v>
      </c>
      <c r="L1418" t="s">
        <v>648</v>
      </c>
      <c r="M1418" s="5">
        <v>66281.919999999998</v>
      </c>
      <c r="N1418" s="5">
        <v>66281.919999999998</v>
      </c>
      <c r="O1418" s="5">
        <v>66281.919999999998</v>
      </c>
      <c r="P1418" s="5"/>
      <c r="Q1418" s="16">
        <v>0</v>
      </c>
      <c r="R1418" s="5"/>
      <c r="S1418" s="17">
        <v>43713</v>
      </c>
      <c r="T1418" s="17">
        <v>43713</v>
      </c>
      <c r="U1418" s="17">
        <v>43803</v>
      </c>
      <c r="V1418" s="17">
        <v>43803</v>
      </c>
      <c r="W1418" s="17">
        <v>43713</v>
      </c>
      <c r="X1418" s="17">
        <v>43721</v>
      </c>
      <c r="Y1418" t="s">
        <v>1178</v>
      </c>
      <c r="Z1418" t="s">
        <v>825</v>
      </c>
      <c r="AA1418" t="s">
        <v>1179</v>
      </c>
      <c r="AC1418" s="16">
        <v>2</v>
      </c>
      <c r="AD1418" t="s">
        <v>795</v>
      </c>
      <c r="AE1418" t="s">
        <v>961</v>
      </c>
      <c r="AF1418" t="s">
        <v>759</v>
      </c>
      <c r="AG1418" t="s">
        <v>1143</v>
      </c>
      <c r="AH1418" t="s">
        <v>1232</v>
      </c>
      <c r="AI1418" t="s">
        <v>1233</v>
      </c>
      <c r="AJ1418" t="s">
        <v>978</v>
      </c>
      <c r="AK1418" t="s">
        <v>964</v>
      </c>
      <c r="AL1418" t="s">
        <v>965</v>
      </c>
      <c r="AM1418" t="s">
        <v>531</v>
      </c>
      <c r="AP1418" t="s">
        <v>966</v>
      </c>
      <c r="AQ1418" t="s">
        <v>967</v>
      </c>
      <c r="AR1418" t="s">
        <v>968</v>
      </c>
      <c r="AS1418" t="s">
        <v>969</v>
      </c>
      <c r="AT1418" t="s">
        <v>970</v>
      </c>
      <c r="AU1418" t="s">
        <v>5883</v>
      </c>
    </row>
    <row r="1419" spans="2:47" ht="11" outlineLevel="1" x14ac:dyDescent="0.15">
      <c r="B1419" t="s">
        <v>5884</v>
      </c>
      <c r="C1419" t="s">
        <v>5885</v>
      </c>
      <c r="G1419" t="s">
        <v>1140</v>
      </c>
      <c r="H1419" t="s">
        <v>1141</v>
      </c>
      <c r="I1419" t="s">
        <v>957</v>
      </c>
      <c r="J1419" t="s">
        <v>5886</v>
      </c>
      <c r="K1419" t="s">
        <v>5887</v>
      </c>
      <c r="L1419" t="s">
        <v>5886</v>
      </c>
      <c r="M1419" s="5">
        <v>66000</v>
      </c>
      <c r="N1419" s="5">
        <v>66000</v>
      </c>
      <c r="O1419" s="5">
        <v>66000</v>
      </c>
      <c r="P1419" s="5">
        <v>66000</v>
      </c>
      <c r="Q1419" s="16">
        <v>0</v>
      </c>
      <c r="R1419" s="5"/>
      <c r="S1419" s="17">
        <v>45020</v>
      </c>
      <c r="T1419" s="17">
        <v>45019</v>
      </c>
      <c r="U1419" s="17">
        <v>45105</v>
      </c>
      <c r="V1419" s="17">
        <v>45105</v>
      </c>
      <c r="W1419" s="17">
        <v>45020</v>
      </c>
      <c r="X1419" s="17">
        <v>45020</v>
      </c>
      <c r="Y1419" t="s">
        <v>1178</v>
      </c>
      <c r="Z1419" t="s">
        <v>825</v>
      </c>
      <c r="AA1419" t="s">
        <v>1179</v>
      </c>
      <c r="AC1419" s="16">
        <v>2</v>
      </c>
      <c r="AD1419" t="s">
        <v>795</v>
      </c>
      <c r="AE1419" t="s">
        <v>961</v>
      </c>
      <c r="AF1419" t="s">
        <v>748</v>
      </c>
      <c r="AG1419" t="s">
        <v>1057</v>
      </c>
      <c r="AH1419" t="s">
        <v>1058</v>
      </c>
      <c r="AI1419" t="s">
        <v>1059</v>
      </c>
      <c r="AJ1419" t="s">
        <v>978</v>
      </c>
      <c r="AK1419" t="s">
        <v>964</v>
      </c>
      <c r="AL1419" t="s">
        <v>1340</v>
      </c>
      <c r="AM1419" t="s">
        <v>531</v>
      </c>
      <c r="AP1419" t="s">
        <v>966</v>
      </c>
      <c r="AQ1419" t="s">
        <v>967</v>
      </c>
      <c r="AR1419" t="s">
        <v>968</v>
      </c>
      <c r="AS1419" t="s">
        <v>969</v>
      </c>
      <c r="AT1419" t="s">
        <v>970</v>
      </c>
      <c r="AU1419" t="s">
        <v>5888</v>
      </c>
    </row>
    <row r="1420" spans="2:47" ht="11" outlineLevel="1" x14ac:dyDescent="0.15">
      <c r="B1420" t="s">
        <v>5889</v>
      </c>
      <c r="C1420" t="s">
        <v>5890</v>
      </c>
      <c r="G1420" t="s">
        <v>1140</v>
      </c>
      <c r="H1420" t="s">
        <v>1141</v>
      </c>
      <c r="I1420" t="s">
        <v>957</v>
      </c>
      <c r="J1420" t="s">
        <v>5891</v>
      </c>
      <c r="K1420" t="s">
        <v>5892</v>
      </c>
      <c r="L1420" t="s">
        <v>5893</v>
      </c>
      <c r="M1420" s="5">
        <v>65745</v>
      </c>
      <c r="N1420" s="5">
        <v>65745</v>
      </c>
      <c r="O1420" s="5">
        <v>65745</v>
      </c>
      <c r="P1420" s="5"/>
      <c r="Q1420" s="16">
        <v>0</v>
      </c>
      <c r="R1420" s="5"/>
      <c r="S1420" s="17">
        <v>44768</v>
      </c>
      <c r="T1420" s="17">
        <v>44768</v>
      </c>
      <c r="U1420" s="17">
        <v>44915</v>
      </c>
      <c r="V1420" s="17">
        <v>44915</v>
      </c>
      <c r="W1420" s="17">
        <v>44768</v>
      </c>
      <c r="X1420" s="17">
        <v>44768</v>
      </c>
      <c r="Y1420" t="s">
        <v>1178</v>
      </c>
      <c r="Z1420" t="s">
        <v>825</v>
      </c>
      <c r="AA1420" t="s">
        <v>1179</v>
      </c>
      <c r="AC1420" s="16">
        <v>2</v>
      </c>
      <c r="AD1420" t="s">
        <v>803</v>
      </c>
      <c r="AE1420" t="s">
        <v>974</v>
      </c>
      <c r="AF1420" t="s">
        <v>5894</v>
      </c>
      <c r="AG1420" t="s">
        <v>5895</v>
      </c>
      <c r="AH1420" t="s">
        <v>1202</v>
      </c>
      <c r="AI1420" t="s">
        <v>1203</v>
      </c>
      <c r="AJ1420" t="s">
        <v>978</v>
      </c>
      <c r="AK1420" t="s">
        <v>1082</v>
      </c>
      <c r="AL1420" t="s">
        <v>1340</v>
      </c>
      <c r="AM1420" t="s">
        <v>531</v>
      </c>
      <c r="AP1420" t="s">
        <v>966</v>
      </c>
      <c r="AQ1420" t="s">
        <v>967</v>
      </c>
      <c r="AR1420" t="s">
        <v>968</v>
      </c>
      <c r="AS1420" t="s">
        <v>969</v>
      </c>
      <c r="AT1420" t="s">
        <v>970</v>
      </c>
      <c r="AU1420" t="s">
        <v>5896</v>
      </c>
    </row>
    <row r="1421" spans="2:47" ht="11" outlineLevel="1" x14ac:dyDescent="0.15">
      <c r="B1421" t="s">
        <v>5897</v>
      </c>
      <c r="C1421" t="s">
        <v>5898</v>
      </c>
      <c r="G1421" t="s">
        <v>1140</v>
      </c>
      <c r="H1421" t="s">
        <v>1141</v>
      </c>
      <c r="I1421" t="s">
        <v>957</v>
      </c>
      <c r="J1421" t="s">
        <v>5899</v>
      </c>
      <c r="K1421" t="s">
        <v>5900</v>
      </c>
      <c r="L1421" t="s">
        <v>5901</v>
      </c>
      <c r="M1421" s="5">
        <v>65240.21</v>
      </c>
      <c r="N1421" s="5">
        <v>65240.21</v>
      </c>
      <c r="O1421" s="5">
        <v>65240.21</v>
      </c>
      <c r="P1421" s="5"/>
      <c r="Q1421" s="16">
        <v>0</v>
      </c>
      <c r="R1421" s="5"/>
      <c r="S1421" s="17">
        <v>45176</v>
      </c>
      <c r="T1421" s="17">
        <v>45176</v>
      </c>
      <c r="U1421" s="17">
        <v>45331</v>
      </c>
      <c r="V1421" s="17">
        <v>45331</v>
      </c>
      <c r="W1421" s="17">
        <v>45176</v>
      </c>
      <c r="X1421" s="17">
        <v>45176</v>
      </c>
      <c r="Y1421" t="s">
        <v>1543</v>
      </c>
      <c r="Z1421" t="s">
        <v>826</v>
      </c>
      <c r="AA1421" t="s">
        <v>1179</v>
      </c>
      <c r="AC1421" s="16">
        <v>1</v>
      </c>
      <c r="AD1421" t="s">
        <v>795</v>
      </c>
      <c r="AE1421" t="s">
        <v>961</v>
      </c>
      <c r="AF1421" t="s">
        <v>5902</v>
      </c>
      <c r="AG1421" t="s">
        <v>5903</v>
      </c>
      <c r="AJ1421" t="s">
        <v>963</v>
      </c>
      <c r="AK1421" t="s">
        <v>964</v>
      </c>
      <c r="AL1421" t="s">
        <v>1340</v>
      </c>
      <c r="AM1421" t="s">
        <v>575</v>
      </c>
      <c r="AP1421" t="s">
        <v>966</v>
      </c>
      <c r="AQ1421" t="s">
        <v>967</v>
      </c>
      <c r="AR1421" t="s">
        <v>968</v>
      </c>
      <c r="AS1421" t="s">
        <v>969</v>
      </c>
      <c r="AT1421" t="s">
        <v>970</v>
      </c>
      <c r="AU1421" t="s">
        <v>5904</v>
      </c>
    </row>
    <row r="1422" spans="2:47" ht="11" outlineLevel="1" x14ac:dyDescent="0.15">
      <c r="B1422" t="s">
        <v>5905</v>
      </c>
      <c r="C1422" t="s">
        <v>5906</v>
      </c>
      <c r="D1422" t="s">
        <v>5907</v>
      </c>
      <c r="E1422" t="s">
        <v>1599</v>
      </c>
      <c r="F1422" t="s">
        <v>807</v>
      </c>
      <c r="G1422" t="s">
        <v>984</v>
      </c>
      <c r="H1422" t="s">
        <v>985</v>
      </c>
      <c r="I1422" t="s">
        <v>957</v>
      </c>
      <c r="J1422" t="s">
        <v>4431</v>
      </c>
      <c r="K1422" t="s">
        <v>4432</v>
      </c>
      <c r="L1422" t="s">
        <v>4431</v>
      </c>
      <c r="M1422" s="5">
        <v>64985</v>
      </c>
      <c r="N1422" s="5">
        <v>64985</v>
      </c>
      <c r="O1422" s="5">
        <v>64985</v>
      </c>
      <c r="P1422" s="5"/>
      <c r="Q1422" s="16">
        <v>0</v>
      </c>
      <c r="R1422" s="5"/>
      <c r="S1422" s="17">
        <v>42542</v>
      </c>
      <c r="T1422" s="17">
        <v>42534</v>
      </c>
      <c r="U1422" s="17">
        <v>42664</v>
      </c>
      <c r="V1422" s="17">
        <v>42664</v>
      </c>
      <c r="W1422" s="17">
        <v>42542</v>
      </c>
      <c r="X1422" s="17">
        <v>42661</v>
      </c>
      <c r="Y1422" t="s">
        <v>959</v>
      </c>
      <c r="Z1422" t="s">
        <v>796</v>
      </c>
      <c r="AA1422" t="s">
        <v>1023</v>
      </c>
      <c r="AB1422" t="s">
        <v>1289</v>
      </c>
      <c r="AC1422" s="16">
        <v>2</v>
      </c>
      <c r="AD1422" t="s">
        <v>803</v>
      </c>
      <c r="AE1422" t="s">
        <v>974</v>
      </c>
      <c r="AF1422" t="s">
        <v>737</v>
      </c>
      <c r="AG1422" t="s">
        <v>975</v>
      </c>
      <c r="AJ1422" t="s">
        <v>963</v>
      </c>
      <c r="AK1422" t="s">
        <v>979</v>
      </c>
      <c r="AL1422" t="s">
        <v>1340</v>
      </c>
      <c r="AM1422" t="s">
        <v>531</v>
      </c>
      <c r="AP1422" t="s">
        <v>966</v>
      </c>
      <c r="AQ1422" t="s">
        <v>967</v>
      </c>
      <c r="AR1422" t="s">
        <v>968</v>
      </c>
      <c r="AS1422" t="s">
        <v>969</v>
      </c>
      <c r="AT1422" t="s">
        <v>970</v>
      </c>
      <c r="AU1422" t="s">
        <v>5908</v>
      </c>
    </row>
    <row r="1423" spans="2:47" ht="11" outlineLevel="1" x14ac:dyDescent="0.15">
      <c r="B1423" t="s">
        <v>5909</v>
      </c>
      <c r="C1423" t="s">
        <v>5910</v>
      </c>
      <c r="G1423" t="s">
        <v>1140</v>
      </c>
      <c r="H1423" t="s">
        <v>1141</v>
      </c>
      <c r="I1423" t="s">
        <v>957</v>
      </c>
      <c r="J1423" t="s">
        <v>5911</v>
      </c>
      <c r="K1423" t="s">
        <v>5912</v>
      </c>
      <c r="L1423" t="s">
        <v>5911</v>
      </c>
      <c r="M1423" s="5">
        <v>64881.04</v>
      </c>
      <c r="N1423" s="5">
        <v>64881.04</v>
      </c>
      <c r="O1423" s="5">
        <v>64881.04</v>
      </c>
      <c r="P1423" s="5"/>
      <c r="Q1423" s="16">
        <v>0</v>
      </c>
      <c r="R1423" s="5"/>
      <c r="S1423" s="17">
        <v>44783</v>
      </c>
      <c r="T1423" s="17">
        <v>44783</v>
      </c>
      <c r="U1423" s="17">
        <v>44834</v>
      </c>
      <c r="V1423" s="17">
        <v>44834</v>
      </c>
      <c r="W1423" s="17">
        <v>44783</v>
      </c>
      <c r="X1423" s="17">
        <v>44783</v>
      </c>
      <c r="Y1423" t="s">
        <v>1178</v>
      </c>
      <c r="Z1423" t="s">
        <v>825</v>
      </c>
      <c r="AA1423" t="s">
        <v>1179</v>
      </c>
      <c r="AC1423" s="16">
        <v>3</v>
      </c>
      <c r="AD1423" t="s">
        <v>803</v>
      </c>
      <c r="AE1423" t="s">
        <v>974</v>
      </c>
      <c r="AF1423" t="s">
        <v>5443</v>
      </c>
      <c r="AG1423" t="s">
        <v>5444</v>
      </c>
      <c r="AH1423" t="s">
        <v>1193</v>
      </c>
      <c r="AI1423" t="s">
        <v>1194</v>
      </c>
      <c r="AJ1423" t="s">
        <v>978</v>
      </c>
      <c r="AK1423" t="s">
        <v>1082</v>
      </c>
      <c r="AL1423" t="s">
        <v>1340</v>
      </c>
      <c r="AM1423" t="s">
        <v>531</v>
      </c>
      <c r="AP1423" t="s">
        <v>966</v>
      </c>
      <c r="AQ1423" t="s">
        <v>967</v>
      </c>
      <c r="AR1423" t="s">
        <v>968</v>
      </c>
      <c r="AS1423" t="s">
        <v>969</v>
      </c>
      <c r="AT1423" t="s">
        <v>970</v>
      </c>
      <c r="AU1423" t="s">
        <v>5913</v>
      </c>
    </row>
    <row r="1424" spans="2:47" ht="11" outlineLevel="1" x14ac:dyDescent="0.15">
      <c r="B1424" t="s">
        <v>5914</v>
      </c>
      <c r="C1424" t="s">
        <v>5915</v>
      </c>
      <c r="G1424" t="s">
        <v>1140</v>
      </c>
      <c r="H1424" t="s">
        <v>1141</v>
      </c>
      <c r="I1424" t="s">
        <v>957</v>
      </c>
      <c r="J1424" t="s">
        <v>5899</v>
      </c>
      <c r="K1424" t="s">
        <v>5900</v>
      </c>
      <c r="L1424" t="s">
        <v>5901</v>
      </c>
      <c r="M1424" s="5">
        <v>64841.54</v>
      </c>
      <c r="N1424" s="5">
        <v>64841.54</v>
      </c>
      <c r="O1424" s="5">
        <v>64841.54</v>
      </c>
      <c r="P1424" s="5"/>
      <c r="Q1424" s="16">
        <v>0</v>
      </c>
      <c r="R1424" s="5"/>
      <c r="S1424" s="17">
        <v>45106</v>
      </c>
      <c r="T1424" s="17">
        <v>45106</v>
      </c>
      <c r="U1424" s="17">
        <v>45286</v>
      </c>
      <c r="V1424" s="17">
        <v>45286</v>
      </c>
      <c r="W1424" s="17">
        <v>45106</v>
      </c>
      <c r="X1424" s="17">
        <v>45106</v>
      </c>
      <c r="Y1424" t="s">
        <v>984</v>
      </c>
      <c r="Z1424" t="s">
        <v>804</v>
      </c>
      <c r="AA1424" t="s">
        <v>1000</v>
      </c>
      <c r="AC1424" s="16">
        <v>1</v>
      </c>
      <c r="AD1424" t="s">
        <v>795</v>
      </c>
      <c r="AE1424" t="s">
        <v>961</v>
      </c>
      <c r="AF1424" t="s">
        <v>737</v>
      </c>
      <c r="AG1424" t="s">
        <v>975</v>
      </c>
      <c r="AJ1424" t="s">
        <v>963</v>
      </c>
      <c r="AK1424" t="s">
        <v>1504</v>
      </c>
      <c r="AL1424" t="s">
        <v>1340</v>
      </c>
      <c r="AM1424" t="s">
        <v>456</v>
      </c>
      <c r="AP1424" t="s">
        <v>966</v>
      </c>
      <c r="AQ1424" t="s">
        <v>967</v>
      </c>
      <c r="AR1424" t="s">
        <v>968</v>
      </c>
      <c r="AS1424" t="s">
        <v>969</v>
      </c>
      <c r="AT1424" t="s">
        <v>970</v>
      </c>
      <c r="AU1424" t="s">
        <v>5916</v>
      </c>
    </row>
    <row r="1425" spans="2:47" ht="11" outlineLevel="1" x14ac:dyDescent="0.15">
      <c r="B1425" t="s">
        <v>5917</v>
      </c>
      <c r="C1425" t="s">
        <v>5918</v>
      </c>
      <c r="G1425" t="s">
        <v>1140</v>
      </c>
      <c r="H1425" t="s">
        <v>1141</v>
      </c>
      <c r="I1425" t="s">
        <v>957</v>
      </c>
      <c r="J1425" t="s">
        <v>5089</v>
      </c>
      <c r="K1425" t="s">
        <v>5090</v>
      </c>
      <c r="L1425" t="s">
        <v>5089</v>
      </c>
      <c r="M1425" s="5">
        <v>64780</v>
      </c>
      <c r="N1425" s="5">
        <v>64780</v>
      </c>
      <c r="O1425" s="5">
        <v>64780</v>
      </c>
      <c r="P1425" s="5"/>
      <c r="Q1425" s="16">
        <v>0</v>
      </c>
      <c r="R1425" s="5"/>
      <c r="S1425" s="17">
        <v>43867</v>
      </c>
      <c r="T1425" s="17">
        <v>43867</v>
      </c>
      <c r="U1425" s="17">
        <v>44015</v>
      </c>
      <c r="V1425" s="17">
        <v>44015</v>
      </c>
      <c r="W1425" s="17">
        <v>43867</v>
      </c>
      <c r="X1425" s="17">
        <v>43955</v>
      </c>
      <c r="Y1425" t="s">
        <v>1178</v>
      </c>
      <c r="Z1425" t="s">
        <v>825</v>
      </c>
      <c r="AA1425" t="s">
        <v>1179</v>
      </c>
      <c r="AC1425" s="16">
        <v>2</v>
      </c>
      <c r="AD1425" t="s">
        <v>795</v>
      </c>
      <c r="AE1425" t="s">
        <v>961</v>
      </c>
      <c r="AF1425" t="s">
        <v>757</v>
      </c>
      <c r="AG1425" t="s">
        <v>1801</v>
      </c>
      <c r="AH1425" t="s">
        <v>1058</v>
      </c>
      <c r="AI1425" t="s">
        <v>1059</v>
      </c>
      <c r="AJ1425" t="s">
        <v>978</v>
      </c>
      <c r="AK1425" t="s">
        <v>964</v>
      </c>
      <c r="AL1425" t="s">
        <v>1340</v>
      </c>
      <c r="AM1425" t="s">
        <v>531</v>
      </c>
      <c r="AP1425" t="s">
        <v>966</v>
      </c>
      <c r="AQ1425" t="s">
        <v>967</v>
      </c>
      <c r="AR1425" t="s">
        <v>968</v>
      </c>
      <c r="AS1425" t="s">
        <v>969</v>
      </c>
      <c r="AT1425" t="s">
        <v>970</v>
      </c>
      <c r="AU1425" t="s">
        <v>5919</v>
      </c>
    </row>
    <row r="1426" spans="2:47" ht="11" outlineLevel="1" x14ac:dyDescent="0.15">
      <c r="B1426" t="s">
        <v>5920</v>
      </c>
      <c r="C1426" t="s">
        <v>5921</v>
      </c>
      <c r="G1426" t="s">
        <v>1140</v>
      </c>
      <c r="H1426" t="s">
        <v>1141</v>
      </c>
      <c r="I1426" t="s">
        <v>957</v>
      </c>
      <c r="J1426" t="s">
        <v>5922</v>
      </c>
      <c r="K1426" t="s">
        <v>5923</v>
      </c>
      <c r="L1426" t="s">
        <v>5922</v>
      </c>
      <c r="M1426" s="5">
        <v>64700</v>
      </c>
      <c r="N1426" s="5">
        <v>64700</v>
      </c>
      <c r="O1426" s="5">
        <v>64700</v>
      </c>
      <c r="P1426" s="5"/>
      <c r="Q1426" s="16">
        <v>0</v>
      </c>
      <c r="R1426" s="5"/>
      <c r="S1426" s="17">
        <v>42163</v>
      </c>
      <c r="T1426" s="17">
        <v>42163</v>
      </c>
      <c r="U1426" s="17">
        <v>42216</v>
      </c>
      <c r="V1426" s="17">
        <v>42216</v>
      </c>
      <c r="W1426" s="17">
        <v>42163</v>
      </c>
      <c r="X1426" s="17">
        <v>42163</v>
      </c>
      <c r="Y1426" t="s">
        <v>1178</v>
      </c>
      <c r="Z1426" t="s">
        <v>825</v>
      </c>
      <c r="AA1426" t="s">
        <v>1179</v>
      </c>
      <c r="AC1426" s="16">
        <v>1</v>
      </c>
      <c r="AD1426" t="s">
        <v>795</v>
      </c>
      <c r="AE1426" t="s">
        <v>961</v>
      </c>
      <c r="AF1426" t="s">
        <v>748</v>
      </c>
      <c r="AG1426" t="s">
        <v>1057</v>
      </c>
      <c r="AJ1426" t="s">
        <v>963</v>
      </c>
      <c r="AK1426" t="s">
        <v>964</v>
      </c>
      <c r="AL1426" t="s">
        <v>1340</v>
      </c>
      <c r="AM1426" t="s">
        <v>531</v>
      </c>
      <c r="AP1426" t="s">
        <v>966</v>
      </c>
      <c r="AQ1426" t="s">
        <v>967</v>
      </c>
      <c r="AR1426" t="s">
        <v>968</v>
      </c>
      <c r="AS1426" t="s">
        <v>969</v>
      </c>
      <c r="AT1426" t="s">
        <v>970</v>
      </c>
      <c r="AU1426" t="s">
        <v>5924</v>
      </c>
    </row>
    <row r="1427" spans="2:47" ht="11" outlineLevel="1" x14ac:dyDescent="0.15">
      <c r="B1427" t="s">
        <v>5925</v>
      </c>
      <c r="C1427" t="s">
        <v>5926</v>
      </c>
      <c r="D1427" t="s">
        <v>4538</v>
      </c>
      <c r="E1427" t="s">
        <v>1599</v>
      </c>
      <c r="F1427" t="s">
        <v>807</v>
      </c>
      <c r="G1427" t="s">
        <v>984</v>
      </c>
      <c r="H1427" t="s">
        <v>985</v>
      </c>
      <c r="I1427" t="s">
        <v>957</v>
      </c>
      <c r="J1427" t="s">
        <v>4219</v>
      </c>
      <c r="K1427" t="s">
        <v>4220</v>
      </c>
      <c r="L1427" t="s">
        <v>4219</v>
      </c>
      <c r="M1427" s="5">
        <v>64700</v>
      </c>
      <c r="N1427" s="5">
        <v>64700</v>
      </c>
      <c r="O1427" s="5">
        <v>64700</v>
      </c>
      <c r="P1427" s="5"/>
      <c r="Q1427" s="16">
        <v>0</v>
      </c>
      <c r="R1427" s="5"/>
      <c r="S1427" s="17">
        <v>43343</v>
      </c>
      <c r="T1427" s="17">
        <v>43343</v>
      </c>
      <c r="U1427" s="17">
        <v>43435</v>
      </c>
      <c r="V1427" s="17">
        <v>43435</v>
      </c>
      <c r="W1427" s="17">
        <v>43343</v>
      </c>
      <c r="X1427" s="17">
        <v>43343</v>
      </c>
      <c r="Y1427" t="s">
        <v>959</v>
      </c>
      <c r="Z1427" t="s">
        <v>796</v>
      </c>
      <c r="AA1427" t="s">
        <v>1023</v>
      </c>
      <c r="AB1427" t="s">
        <v>1289</v>
      </c>
      <c r="AC1427" s="16">
        <v>2</v>
      </c>
      <c r="AD1427" t="s">
        <v>803</v>
      </c>
      <c r="AE1427" t="s">
        <v>974</v>
      </c>
      <c r="AF1427" t="s">
        <v>4147</v>
      </c>
      <c r="AG1427" t="s">
        <v>4148</v>
      </c>
      <c r="AH1427" t="s">
        <v>1202</v>
      </c>
      <c r="AI1427" t="s">
        <v>1203</v>
      </c>
      <c r="AJ1427" t="s">
        <v>978</v>
      </c>
      <c r="AK1427" t="s">
        <v>1082</v>
      </c>
      <c r="AL1427" t="s">
        <v>965</v>
      </c>
      <c r="AM1427" t="s">
        <v>531</v>
      </c>
      <c r="AP1427" t="s">
        <v>966</v>
      </c>
      <c r="AQ1427" t="s">
        <v>967</v>
      </c>
      <c r="AR1427" t="s">
        <v>968</v>
      </c>
      <c r="AS1427" t="s">
        <v>969</v>
      </c>
      <c r="AT1427" t="s">
        <v>970</v>
      </c>
      <c r="AU1427" t="s">
        <v>5927</v>
      </c>
    </row>
    <row r="1428" spans="2:47" ht="11" outlineLevel="1" x14ac:dyDescent="0.15">
      <c r="B1428" t="s">
        <v>5928</v>
      </c>
      <c r="C1428" t="s">
        <v>5929</v>
      </c>
      <c r="G1428" t="s">
        <v>1140</v>
      </c>
      <c r="H1428" t="s">
        <v>1141</v>
      </c>
      <c r="I1428" t="s">
        <v>957</v>
      </c>
      <c r="J1428" t="s">
        <v>4419</v>
      </c>
      <c r="K1428" t="s">
        <v>4420</v>
      </c>
      <c r="L1428" t="s">
        <v>4419</v>
      </c>
      <c r="M1428" s="5">
        <v>64675</v>
      </c>
      <c r="N1428" s="5">
        <v>64675</v>
      </c>
      <c r="O1428" s="5">
        <v>64675</v>
      </c>
      <c r="P1428" s="5"/>
      <c r="Q1428" s="16">
        <v>0</v>
      </c>
      <c r="R1428" s="5"/>
      <c r="S1428" s="17">
        <v>45504</v>
      </c>
      <c r="T1428" s="17">
        <v>45503</v>
      </c>
      <c r="U1428" s="17">
        <v>45565</v>
      </c>
      <c r="V1428" s="17">
        <v>45565</v>
      </c>
      <c r="W1428" s="17">
        <v>45504</v>
      </c>
      <c r="X1428" s="17">
        <v>45504</v>
      </c>
      <c r="Y1428" t="s">
        <v>1178</v>
      </c>
      <c r="Z1428" t="s">
        <v>825</v>
      </c>
      <c r="AA1428" t="s">
        <v>1179</v>
      </c>
      <c r="AC1428" s="16">
        <v>9</v>
      </c>
      <c r="AD1428" t="s">
        <v>803</v>
      </c>
      <c r="AE1428" t="s">
        <v>974</v>
      </c>
      <c r="AF1428" t="s">
        <v>4421</v>
      </c>
      <c r="AG1428" t="s">
        <v>4422</v>
      </c>
      <c r="AJ1428" t="s">
        <v>963</v>
      </c>
      <c r="AK1428" t="s">
        <v>1082</v>
      </c>
      <c r="AL1428" t="s">
        <v>1340</v>
      </c>
      <c r="AM1428" t="s">
        <v>531</v>
      </c>
      <c r="AP1428" t="s">
        <v>966</v>
      </c>
      <c r="AQ1428" t="s">
        <v>967</v>
      </c>
      <c r="AR1428" t="s">
        <v>968</v>
      </c>
      <c r="AS1428" t="s">
        <v>969</v>
      </c>
      <c r="AT1428" t="s">
        <v>970</v>
      </c>
      <c r="AU1428" t="s">
        <v>5930</v>
      </c>
    </row>
    <row r="1429" spans="2:47" ht="11" outlineLevel="1" x14ac:dyDescent="0.15">
      <c r="B1429" t="s">
        <v>5931</v>
      </c>
      <c r="C1429" t="s">
        <v>5932</v>
      </c>
      <c r="D1429" t="s">
        <v>4870</v>
      </c>
      <c r="E1429" t="s">
        <v>854</v>
      </c>
      <c r="F1429" t="s">
        <v>807</v>
      </c>
      <c r="G1429" t="s">
        <v>959</v>
      </c>
      <c r="H1429" t="s">
        <v>1903</v>
      </c>
      <c r="I1429" t="s">
        <v>957</v>
      </c>
      <c r="J1429" t="s">
        <v>3091</v>
      </c>
      <c r="K1429" t="s">
        <v>3092</v>
      </c>
      <c r="L1429" t="s">
        <v>3091</v>
      </c>
      <c r="M1429" s="5">
        <v>64515.7</v>
      </c>
      <c r="N1429" s="5">
        <v>64515.7</v>
      </c>
      <c r="O1429" s="5">
        <v>64515.7</v>
      </c>
      <c r="P1429" s="5"/>
      <c r="Q1429" s="16">
        <v>0</v>
      </c>
      <c r="R1429" s="5"/>
      <c r="S1429" s="17">
        <v>44348</v>
      </c>
      <c r="T1429" s="17">
        <v>44348</v>
      </c>
      <c r="U1429" s="17">
        <v>44393</v>
      </c>
      <c r="V1429" s="17">
        <v>44393</v>
      </c>
      <c r="W1429" s="17">
        <v>44348</v>
      </c>
      <c r="X1429" s="17">
        <v>44768</v>
      </c>
      <c r="Y1429" t="s">
        <v>1178</v>
      </c>
      <c r="Z1429" t="s">
        <v>825</v>
      </c>
      <c r="AA1429" t="s">
        <v>1179</v>
      </c>
      <c r="AC1429" s="16">
        <v>2</v>
      </c>
      <c r="AD1429" t="s">
        <v>795</v>
      </c>
      <c r="AE1429" t="s">
        <v>961</v>
      </c>
      <c r="AF1429" t="s">
        <v>740</v>
      </c>
      <c r="AG1429" t="s">
        <v>1036</v>
      </c>
      <c r="AH1429" t="s">
        <v>1058</v>
      </c>
      <c r="AI1429" t="s">
        <v>1059</v>
      </c>
      <c r="AJ1429" t="s">
        <v>978</v>
      </c>
      <c r="AK1429" t="s">
        <v>964</v>
      </c>
      <c r="AL1429" t="s">
        <v>965</v>
      </c>
      <c r="AM1429" t="s">
        <v>531</v>
      </c>
      <c r="AP1429" t="s">
        <v>966</v>
      </c>
      <c r="AQ1429" t="s">
        <v>967</v>
      </c>
      <c r="AR1429" t="s">
        <v>968</v>
      </c>
      <c r="AS1429" t="s">
        <v>969</v>
      </c>
      <c r="AT1429" t="s">
        <v>970</v>
      </c>
      <c r="AU1429" t="s">
        <v>5933</v>
      </c>
    </row>
    <row r="1430" spans="2:47" ht="11" outlineLevel="1" x14ac:dyDescent="0.15">
      <c r="B1430" t="s">
        <v>5934</v>
      </c>
      <c r="C1430" t="s">
        <v>5935</v>
      </c>
      <c r="D1430" t="s">
        <v>295</v>
      </c>
      <c r="E1430" t="s">
        <v>983</v>
      </c>
      <c r="F1430" t="s">
        <v>807</v>
      </c>
      <c r="G1430" t="s">
        <v>984</v>
      </c>
      <c r="H1430" t="s">
        <v>985</v>
      </c>
      <c r="I1430" t="s">
        <v>957</v>
      </c>
      <c r="J1430" t="s">
        <v>603</v>
      </c>
      <c r="K1430" t="s">
        <v>1299</v>
      </c>
      <c r="L1430" t="s">
        <v>603</v>
      </c>
      <c r="M1430" s="5">
        <v>64431</v>
      </c>
      <c r="N1430" s="5">
        <v>64431</v>
      </c>
      <c r="O1430" s="5">
        <v>64431</v>
      </c>
      <c r="P1430" s="5"/>
      <c r="Q1430" s="16">
        <v>0</v>
      </c>
      <c r="R1430" s="5"/>
      <c r="S1430" s="17">
        <v>44608</v>
      </c>
      <c r="T1430" s="17">
        <v>44608</v>
      </c>
      <c r="U1430" s="17">
        <v>44636</v>
      </c>
      <c r="V1430" s="17">
        <v>44636</v>
      </c>
      <c r="W1430" s="17">
        <v>44608</v>
      </c>
      <c r="X1430" s="17">
        <v>44658</v>
      </c>
      <c r="Y1430" t="s">
        <v>959</v>
      </c>
      <c r="Z1430" t="s">
        <v>796</v>
      </c>
      <c r="AA1430" t="s">
        <v>1023</v>
      </c>
      <c r="AB1430" t="s">
        <v>1024</v>
      </c>
      <c r="AC1430" s="16">
        <v>1</v>
      </c>
      <c r="AD1430" t="s">
        <v>829</v>
      </c>
      <c r="AE1430" t="s">
        <v>1355</v>
      </c>
      <c r="AF1430" t="s">
        <v>740</v>
      </c>
      <c r="AG1430" t="s">
        <v>1036</v>
      </c>
      <c r="AJ1430" t="s">
        <v>963</v>
      </c>
      <c r="AK1430" t="s">
        <v>1133</v>
      </c>
      <c r="AL1430" t="s">
        <v>965</v>
      </c>
      <c r="AM1430" t="s">
        <v>456</v>
      </c>
      <c r="AP1430" t="s">
        <v>966</v>
      </c>
      <c r="AQ1430" t="s">
        <v>967</v>
      </c>
      <c r="AR1430" t="s">
        <v>968</v>
      </c>
      <c r="AS1430" t="s">
        <v>969</v>
      </c>
      <c r="AT1430" t="s">
        <v>970</v>
      </c>
      <c r="AU1430" t="s">
        <v>5936</v>
      </c>
    </row>
    <row r="1431" spans="2:47" ht="11" outlineLevel="1" x14ac:dyDescent="0.15">
      <c r="B1431" t="s">
        <v>5937</v>
      </c>
      <c r="C1431" t="s">
        <v>5938</v>
      </c>
      <c r="D1431" t="s">
        <v>309</v>
      </c>
      <c r="E1431" t="s">
        <v>835</v>
      </c>
      <c r="F1431" t="s">
        <v>807</v>
      </c>
      <c r="G1431" t="s">
        <v>984</v>
      </c>
      <c r="H1431" t="s">
        <v>985</v>
      </c>
      <c r="I1431" t="s">
        <v>957</v>
      </c>
      <c r="J1431" t="s">
        <v>687</v>
      </c>
      <c r="K1431" t="s">
        <v>2727</v>
      </c>
      <c r="L1431" t="s">
        <v>687</v>
      </c>
      <c r="M1431" s="5">
        <v>64322</v>
      </c>
      <c r="N1431" s="5">
        <v>64322</v>
      </c>
      <c r="O1431" s="5">
        <v>64322</v>
      </c>
      <c r="P1431" s="5"/>
      <c r="Q1431" s="16">
        <v>0</v>
      </c>
      <c r="R1431" s="5"/>
      <c r="S1431" s="17">
        <v>45168</v>
      </c>
      <c r="T1431" s="17">
        <v>45168</v>
      </c>
      <c r="U1431" s="17">
        <v>45412</v>
      </c>
      <c r="V1431" s="17">
        <v>45412</v>
      </c>
      <c r="W1431" s="17">
        <v>45168</v>
      </c>
      <c r="X1431" s="17">
        <v>45168</v>
      </c>
      <c r="Y1431" t="s">
        <v>1178</v>
      </c>
      <c r="Z1431" t="s">
        <v>825</v>
      </c>
      <c r="AA1431" t="s">
        <v>1179</v>
      </c>
      <c r="AC1431" s="16">
        <v>3</v>
      </c>
      <c r="AD1431" t="s">
        <v>795</v>
      </c>
      <c r="AE1431" t="s">
        <v>961</v>
      </c>
      <c r="AF1431" t="s">
        <v>740</v>
      </c>
      <c r="AG1431" t="s">
        <v>1036</v>
      </c>
      <c r="AH1431" t="s">
        <v>1202</v>
      </c>
      <c r="AI1431" t="s">
        <v>1203</v>
      </c>
      <c r="AJ1431" t="s">
        <v>978</v>
      </c>
      <c r="AK1431" t="s">
        <v>964</v>
      </c>
      <c r="AL1431" t="s">
        <v>965</v>
      </c>
      <c r="AM1431" t="s">
        <v>531</v>
      </c>
      <c r="AP1431" t="s">
        <v>966</v>
      </c>
      <c r="AQ1431" t="s">
        <v>967</v>
      </c>
      <c r="AR1431" t="s">
        <v>968</v>
      </c>
      <c r="AS1431" t="s">
        <v>969</v>
      </c>
      <c r="AT1431" t="s">
        <v>970</v>
      </c>
      <c r="AU1431" t="s">
        <v>5939</v>
      </c>
    </row>
    <row r="1432" spans="2:47" ht="11" outlineLevel="1" x14ac:dyDescent="0.15">
      <c r="B1432" t="s">
        <v>5940</v>
      </c>
      <c r="C1432" t="s">
        <v>5941</v>
      </c>
      <c r="D1432" t="s">
        <v>5942</v>
      </c>
      <c r="E1432" t="s">
        <v>1599</v>
      </c>
      <c r="F1432" t="s">
        <v>807</v>
      </c>
      <c r="G1432" t="s">
        <v>984</v>
      </c>
      <c r="H1432" t="s">
        <v>985</v>
      </c>
      <c r="I1432" t="s">
        <v>957</v>
      </c>
      <c r="J1432" t="s">
        <v>5943</v>
      </c>
      <c r="K1432" t="s">
        <v>5944</v>
      </c>
      <c r="L1432" t="s">
        <v>5943</v>
      </c>
      <c r="M1432" s="5">
        <v>64152</v>
      </c>
      <c r="N1432" s="5">
        <v>64152</v>
      </c>
      <c r="O1432" s="5">
        <v>64152</v>
      </c>
      <c r="P1432" s="5"/>
      <c r="Q1432" s="16">
        <v>0</v>
      </c>
      <c r="R1432" s="5"/>
      <c r="S1432" s="17">
        <v>42103</v>
      </c>
      <c r="T1432" s="17">
        <v>42102</v>
      </c>
      <c r="U1432" s="17">
        <v>42185</v>
      </c>
      <c r="V1432" s="17">
        <v>42185</v>
      </c>
      <c r="W1432" s="17">
        <v>42103</v>
      </c>
      <c r="X1432" s="17">
        <v>42103</v>
      </c>
      <c r="Y1432" t="s">
        <v>959</v>
      </c>
      <c r="Z1432" t="s">
        <v>796</v>
      </c>
      <c r="AA1432" t="s">
        <v>1023</v>
      </c>
      <c r="AB1432" t="s">
        <v>1024</v>
      </c>
      <c r="AC1432" s="16">
        <v>1</v>
      </c>
      <c r="AD1432" t="s">
        <v>795</v>
      </c>
      <c r="AE1432" t="s">
        <v>961</v>
      </c>
      <c r="AF1432" t="s">
        <v>757</v>
      </c>
      <c r="AG1432" t="s">
        <v>1801</v>
      </c>
      <c r="AJ1432" t="s">
        <v>963</v>
      </c>
      <c r="AK1432" t="s">
        <v>964</v>
      </c>
      <c r="AL1432" t="s">
        <v>1340</v>
      </c>
      <c r="AM1432" t="s">
        <v>531</v>
      </c>
      <c r="AP1432" t="s">
        <v>966</v>
      </c>
      <c r="AQ1432" t="s">
        <v>967</v>
      </c>
      <c r="AR1432" t="s">
        <v>968</v>
      </c>
      <c r="AS1432" t="s">
        <v>969</v>
      </c>
      <c r="AT1432" t="s">
        <v>970</v>
      </c>
      <c r="AU1432" t="s">
        <v>5945</v>
      </c>
    </row>
    <row r="1433" spans="2:47" ht="11" outlineLevel="1" x14ac:dyDescent="0.15">
      <c r="B1433" t="s">
        <v>5946</v>
      </c>
      <c r="C1433" t="s">
        <v>5947</v>
      </c>
      <c r="G1433" t="s">
        <v>1140</v>
      </c>
      <c r="H1433" t="s">
        <v>1141</v>
      </c>
      <c r="I1433" t="s">
        <v>957</v>
      </c>
      <c r="J1433" t="s">
        <v>5948</v>
      </c>
      <c r="K1433" t="s">
        <v>5949</v>
      </c>
      <c r="L1433" t="s">
        <v>5948</v>
      </c>
      <c r="M1433" s="5">
        <v>64070</v>
      </c>
      <c r="N1433" s="5">
        <v>64070</v>
      </c>
      <c r="O1433" s="5">
        <v>64070</v>
      </c>
      <c r="P1433" s="5"/>
      <c r="Q1433" s="16">
        <v>0</v>
      </c>
      <c r="R1433" s="5"/>
      <c r="S1433" s="17">
        <v>42121</v>
      </c>
      <c r="T1433" s="17">
        <v>42121</v>
      </c>
      <c r="U1433" s="17">
        <v>42146</v>
      </c>
      <c r="V1433" s="17">
        <v>42146</v>
      </c>
      <c r="W1433" s="17">
        <v>42121</v>
      </c>
      <c r="X1433" s="17">
        <v>42143</v>
      </c>
      <c r="Y1433" t="s">
        <v>1178</v>
      </c>
      <c r="Z1433" t="s">
        <v>825</v>
      </c>
      <c r="AA1433" t="s">
        <v>1179</v>
      </c>
      <c r="AC1433" s="16">
        <v>2</v>
      </c>
      <c r="AD1433" t="s">
        <v>795</v>
      </c>
      <c r="AE1433" t="s">
        <v>961</v>
      </c>
      <c r="AF1433" t="s">
        <v>748</v>
      </c>
      <c r="AG1433" t="s">
        <v>1057</v>
      </c>
      <c r="AJ1433" t="s">
        <v>963</v>
      </c>
      <c r="AK1433" t="s">
        <v>964</v>
      </c>
      <c r="AL1433" t="s">
        <v>1340</v>
      </c>
      <c r="AM1433" t="s">
        <v>531</v>
      </c>
      <c r="AP1433" t="s">
        <v>966</v>
      </c>
      <c r="AQ1433" t="s">
        <v>967</v>
      </c>
      <c r="AR1433" t="s">
        <v>968</v>
      </c>
      <c r="AS1433" t="s">
        <v>969</v>
      </c>
      <c r="AT1433" t="s">
        <v>970</v>
      </c>
      <c r="AU1433" t="s">
        <v>5950</v>
      </c>
    </row>
    <row r="1434" spans="2:47" ht="11" outlineLevel="1" x14ac:dyDescent="0.15">
      <c r="B1434" t="s">
        <v>5951</v>
      </c>
      <c r="C1434" t="s">
        <v>5952</v>
      </c>
      <c r="G1434" t="s">
        <v>1140</v>
      </c>
      <c r="H1434" t="s">
        <v>1141</v>
      </c>
      <c r="I1434" t="s">
        <v>957</v>
      </c>
      <c r="J1434" t="s">
        <v>5953</v>
      </c>
      <c r="K1434" t="s">
        <v>5954</v>
      </c>
      <c r="L1434" t="s">
        <v>5953</v>
      </c>
      <c r="M1434" s="5">
        <v>63879</v>
      </c>
      <c r="N1434" s="5">
        <v>63879</v>
      </c>
      <c r="O1434" s="5">
        <v>63879</v>
      </c>
      <c r="P1434" s="5"/>
      <c r="Q1434" s="16">
        <v>0</v>
      </c>
      <c r="R1434" s="5"/>
      <c r="S1434" s="17">
        <v>43392</v>
      </c>
      <c r="T1434" s="17">
        <v>43392</v>
      </c>
      <c r="U1434" s="17">
        <v>43539</v>
      </c>
      <c r="V1434" s="17">
        <v>43539</v>
      </c>
      <c r="W1434" s="17">
        <v>43392</v>
      </c>
      <c r="X1434" s="17">
        <v>43528</v>
      </c>
      <c r="Y1434" t="s">
        <v>1178</v>
      </c>
      <c r="Z1434" t="s">
        <v>825</v>
      </c>
      <c r="AA1434" t="s">
        <v>1179</v>
      </c>
      <c r="AC1434" s="16">
        <v>2</v>
      </c>
      <c r="AD1434" t="s">
        <v>803</v>
      </c>
      <c r="AE1434" t="s">
        <v>974</v>
      </c>
      <c r="AF1434" t="s">
        <v>737</v>
      </c>
      <c r="AG1434" t="s">
        <v>975</v>
      </c>
      <c r="AH1434" t="s">
        <v>1058</v>
      </c>
      <c r="AI1434" t="s">
        <v>1059</v>
      </c>
      <c r="AJ1434" t="s">
        <v>978</v>
      </c>
      <c r="AK1434" t="s">
        <v>979</v>
      </c>
      <c r="AL1434" t="s">
        <v>1340</v>
      </c>
      <c r="AM1434" t="s">
        <v>531</v>
      </c>
      <c r="AP1434" t="s">
        <v>966</v>
      </c>
      <c r="AQ1434" t="s">
        <v>967</v>
      </c>
      <c r="AR1434" t="s">
        <v>968</v>
      </c>
      <c r="AS1434" t="s">
        <v>969</v>
      </c>
      <c r="AT1434" t="s">
        <v>970</v>
      </c>
      <c r="AU1434" t="s">
        <v>5955</v>
      </c>
    </row>
    <row r="1435" spans="2:47" ht="11" outlineLevel="1" x14ac:dyDescent="0.15">
      <c r="B1435" t="s">
        <v>5956</v>
      </c>
      <c r="C1435" t="s">
        <v>5957</v>
      </c>
      <c r="G1435" t="s">
        <v>1140</v>
      </c>
      <c r="H1435" t="s">
        <v>1141</v>
      </c>
      <c r="I1435" t="s">
        <v>957</v>
      </c>
      <c r="J1435" t="s">
        <v>2172</v>
      </c>
      <c r="K1435" t="s">
        <v>2173</v>
      </c>
      <c r="L1435" t="s">
        <v>3312</v>
      </c>
      <c r="M1435" s="5">
        <v>63787.5</v>
      </c>
      <c r="N1435" s="5">
        <v>63787.5</v>
      </c>
      <c r="O1435" s="5">
        <v>63787.5</v>
      </c>
      <c r="P1435" s="5"/>
      <c r="Q1435" s="16">
        <v>0</v>
      </c>
      <c r="R1435" s="5"/>
      <c r="S1435" s="17">
        <v>43978</v>
      </c>
      <c r="T1435" s="17">
        <v>43978</v>
      </c>
      <c r="U1435" s="17">
        <v>44008</v>
      </c>
      <c r="V1435" s="17">
        <v>44008</v>
      </c>
      <c r="W1435" s="17">
        <v>43978</v>
      </c>
      <c r="X1435" s="17">
        <v>43978</v>
      </c>
      <c r="Y1435" t="s">
        <v>1543</v>
      </c>
      <c r="Z1435" t="s">
        <v>826</v>
      </c>
      <c r="AA1435" t="s">
        <v>1179</v>
      </c>
      <c r="AC1435" s="16">
        <v>1</v>
      </c>
      <c r="AD1435" t="s">
        <v>795</v>
      </c>
      <c r="AE1435" t="s">
        <v>961</v>
      </c>
      <c r="AF1435" t="s">
        <v>740</v>
      </c>
      <c r="AG1435" t="s">
        <v>1036</v>
      </c>
      <c r="AH1435" t="s">
        <v>1058</v>
      </c>
      <c r="AI1435" t="s">
        <v>1059</v>
      </c>
      <c r="AJ1435" t="s">
        <v>978</v>
      </c>
      <c r="AK1435" t="s">
        <v>964</v>
      </c>
      <c r="AL1435" t="s">
        <v>965</v>
      </c>
      <c r="AM1435" t="s">
        <v>531</v>
      </c>
      <c r="AP1435" t="s">
        <v>966</v>
      </c>
      <c r="AQ1435" t="s">
        <v>967</v>
      </c>
      <c r="AR1435" t="s">
        <v>968</v>
      </c>
      <c r="AS1435" t="s">
        <v>969</v>
      </c>
      <c r="AT1435" t="s">
        <v>970</v>
      </c>
      <c r="AU1435" t="s">
        <v>5958</v>
      </c>
    </row>
    <row r="1436" spans="2:47" ht="11" outlineLevel="1" x14ac:dyDescent="0.15">
      <c r="B1436" t="s">
        <v>5959</v>
      </c>
      <c r="C1436" t="s">
        <v>5960</v>
      </c>
      <c r="G1436" t="s">
        <v>1140</v>
      </c>
      <c r="H1436" t="s">
        <v>1141</v>
      </c>
      <c r="I1436" t="s">
        <v>957</v>
      </c>
      <c r="J1436" t="s">
        <v>4381</v>
      </c>
      <c r="K1436" t="s">
        <v>4382</v>
      </c>
      <c r="L1436" t="s">
        <v>4381</v>
      </c>
      <c r="M1436" s="5">
        <v>63596.84</v>
      </c>
      <c r="N1436" s="5">
        <v>63596.84</v>
      </c>
      <c r="O1436" s="5">
        <v>63596.84</v>
      </c>
      <c r="P1436" s="5"/>
      <c r="Q1436" s="16">
        <v>0</v>
      </c>
      <c r="R1436" s="5"/>
      <c r="S1436" s="17">
        <v>42628</v>
      </c>
      <c r="T1436" s="17">
        <v>42628</v>
      </c>
      <c r="U1436" s="17">
        <v>42735</v>
      </c>
      <c r="V1436" s="17">
        <v>42735</v>
      </c>
      <c r="W1436" s="17">
        <v>42628</v>
      </c>
      <c r="X1436" s="17">
        <v>42628</v>
      </c>
      <c r="Y1436" t="s">
        <v>1178</v>
      </c>
      <c r="Z1436" t="s">
        <v>825</v>
      </c>
      <c r="AA1436" t="s">
        <v>1179</v>
      </c>
      <c r="AC1436" s="16">
        <v>2</v>
      </c>
      <c r="AD1436" t="s">
        <v>3900</v>
      </c>
      <c r="AE1436" t="s">
        <v>3901</v>
      </c>
      <c r="AF1436" t="s">
        <v>737</v>
      </c>
      <c r="AG1436" t="s">
        <v>975</v>
      </c>
      <c r="AJ1436" t="s">
        <v>963</v>
      </c>
      <c r="AK1436" t="s">
        <v>3258</v>
      </c>
      <c r="AL1436" t="s">
        <v>965</v>
      </c>
      <c r="AM1436" t="s">
        <v>531</v>
      </c>
      <c r="AP1436" t="s">
        <v>966</v>
      </c>
      <c r="AQ1436" t="s">
        <v>967</v>
      </c>
      <c r="AR1436" t="s">
        <v>968</v>
      </c>
      <c r="AS1436" t="s">
        <v>969</v>
      </c>
      <c r="AT1436" t="s">
        <v>970</v>
      </c>
      <c r="AU1436" t="s">
        <v>5961</v>
      </c>
    </row>
    <row r="1437" spans="2:47" ht="11" outlineLevel="1" x14ac:dyDescent="0.15">
      <c r="B1437" t="s">
        <v>5962</v>
      </c>
      <c r="C1437" t="s">
        <v>5963</v>
      </c>
      <c r="G1437" t="s">
        <v>955</v>
      </c>
      <c r="H1437" t="s">
        <v>956</v>
      </c>
      <c r="I1437" t="s">
        <v>957</v>
      </c>
      <c r="J1437" t="s">
        <v>5964</v>
      </c>
      <c r="K1437" t="s">
        <v>5965</v>
      </c>
      <c r="L1437" t="s">
        <v>5964</v>
      </c>
      <c r="M1437" s="5">
        <v>63328.75</v>
      </c>
      <c r="N1437" s="5">
        <v>63328.75</v>
      </c>
      <c r="O1437" s="5">
        <v>63328.75</v>
      </c>
      <c r="P1437" s="5"/>
      <c r="Q1437" s="16">
        <v>0</v>
      </c>
      <c r="R1437" s="5"/>
      <c r="S1437" s="17">
        <v>43294</v>
      </c>
      <c r="T1437" s="17">
        <v>43294</v>
      </c>
      <c r="U1437" s="17">
        <v>43470</v>
      </c>
      <c r="V1437" s="17">
        <v>43470</v>
      </c>
      <c r="W1437" s="17">
        <v>43294</v>
      </c>
      <c r="X1437" s="17">
        <v>43375</v>
      </c>
      <c r="Y1437" t="s">
        <v>955</v>
      </c>
      <c r="Z1437" t="s">
        <v>818</v>
      </c>
      <c r="AA1437" t="s">
        <v>960</v>
      </c>
      <c r="AC1437" s="16">
        <v>1</v>
      </c>
      <c r="AD1437" t="s">
        <v>3900</v>
      </c>
      <c r="AE1437" t="s">
        <v>3901</v>
      </c>
      <c r="AF1437" t="s">
        <v>750</v>
      </c>
      <c r="AG1437" t="s">
        <v>1515</v>
      </c>
      <c r="AJ1437" t="s">
        <v>963</v>
      </c>
      <c r="AK1437" t="s">
        <v>1516</v>
      </c>
      <c r="AL1437" t="s">
        <v>1340</v>
      </c>
      <c r="AM1437" t="s">
        <v>456</v>
      </c>
      <c r="AP1437" t="s">
        <v>966</v>
      </c>
      <c r="AQ1437" t="s">
        <v>967</v>
      </c>
      <c r="AR1437" t="s">
        <v>968</v>
      </c>
      <c r="AS1437" t="s">
        <v>969</v>
      </c>
      <c r="AT1437" t="s">
        <v>970</v>
      </c>
      <c r="AU1437" t="s">
        <v>5966</v>
      </c>
    </row>
    <row r="1438" spans="2:47" ht="11" outlineLevel="1" x14ac:dyDescent="0.15">
      <c r="B1438" t="s">
        <v>5967</v>
      </c>
      <c r="C1438" t="s">
        <v>5968</v>
      </c>
      <c r="G1438" t="s">
        <v>1140</v>
      </c>
      <c r="H1438" t="s">
        <v>1141</v>
      </c>
      <c r="I1438" t="s">
        <v>957</v>
      </c>
      <c r="J1438" t="s">
        <v>687</v>
      </c>
      <c r="K1438" t="s">
        <v>2727</v>
      </c>
      <c r="L1438" t="s">
        <v>687</v>
      </c>
      <c r="M1438" s="5">
        <v>63327.01</v>
      </c>
      <c r="N1438" s="5">
        <v>63327.01</v>
      </c>
      <c r="O1438" s="5">
        <v>63648.5</v>
      </c>
      <c r="P1438" s="5"/>
      <c r="Q1438" s="16">
        <v>0</v>
      </c>
      <c r="R1438" s="5"/>
      <c r="S1438" s="17">
        <v>42171</v>
      </c>
      <c r="T1438" s="17">
        <v>42171</v>
      </c>
      <c r="U1438" s="17">
        <v>42195</v>
      </c>
      <c r="V1438" s="17">
        <v>42195</v>
      </c>
      <c r="W1438" s="17">
        <v>42171</v>
      </c>
      <c r="X1438" s="17">
        <v>42195</v>
      </c>
      <c r="Y1438" t="s">
        <v>1178</v>
      </c>
      <c r="Z1438" t="s">
        <v>825</v>
      </c>
      <c r="AA1438" t="s">
        <v>1179</v>
      </c>
      <c r="AC1438" s="16">
        <v>2</v>
      </c>
      <c r="AD1438" t="s">
        <v>795</v>
      </c>
      <c r="AE1438" t="s">
        <v>961</v>
      </c>
      <c r="AF1438" t="s">
        <v>740</v>
      </c>
      <c r="AG1438" t="s">
        <v>1036</v>
      </c>
      <c r="AJ1438" t="s">
        <v>963</v>
      </c>
      <c r="AK1438" t="s">
        <v>964</v>
      </c>
      <c r="AL1438" t="s">
        <v>965</v>
      </c>
      <c r="AM1438" t="s">
        <v>531</v>
      </c>
      <c r="AP1438" t="s">
        <v>966</v>
      </c>
      <c r="AQ1438" t="s">
        <v>967</v>
      </c>
      <c r="AR1438" t="s">
        <v>968</v>
      </c>
      <c r="AS1438" t="s">
        <v>969</v>
      </c>
      <c r="AT1438" t="s">
        <v>970</v>
      </c>
      <c r="AU1438" t="s">
        <v>5969</v>
      </c>
    </row>
    <row r="1439" spans="2:47" ht="11" outlineLevel="1" x14ac:dyDescent="0.15">
      <c r="B1439" t="s">
        <v>5970</v>
      </c>
      <c r="C1439" t="s">
        <v>5971</v>
      </c>
      <c r="G1439" t="s">
        <v>1140</v>
      </c>
      <c r="H1439" t="s">
        <v>1141</v>
      </c>
      <c r="I1439" t="s">
        <v>957</v>
      </c>
      <c r="J1439" t="s">
        <v>2759</v>
      </c>
      <c r="K1439" t="s">
        <v>2760</v>
      </c>
      <c r="L1439" t="s">
        <v>2759</v>
      </c>
      <c r="M1439" s="5">
        <v>63300</v>
      </c>
      <c r="N1439" s="5">
        <v>63300</v>
      </c>
      <c r="O1439" s="5">
        <v>63300</v>
      </c>
      <c r="P1439" s="5"/>
      <c r="Q1439" s="16">
        <v>0</v>
      </c>
      <c r="R1439" s="5"/>
      <c r="S1439" s="17">
        <v>42559</v>
      </c>
      <c r="T1439" s="17">
        <v>42559</v>
      </c>
      <c r="U1439" s="17">
        <v>42649</v>
      </c>
      <c r="V1439" s="17">
        <v>42649</v>
      </c>
      <c r="W1439" s="17">
        <v>42559</v>
      </c>
      <c r="X1439" s="17">
        <v>42559</v>
      </c>
      <c r="Y1439" t="s">
        <v>1178</v>
      </c>
      <c r="Z1439" t="s">
        <v>825</v>
      </c>
      <c r="AA1439" t="s">
        <v>1179</v>
      </c>
      <c r="AC1439" s="16">
        <v>1</v>
      </c>
      <c r="AD1439" t="s">
        <v>2535</v>
      </c>
      <c r="AE1439" t="s">
        <v>2536</v>
      </c>
      <c r="AF1439" t="s">
        <v>750</v>
      </c>
      <c r="AG1439" t="s">
        <v>1515</v>
      </c>
      <c r="AJ1439" t="s">
        <v>963</v>
      </c>
      <c r="AK1439" t="s">
        <v>1516</v>
      </c>
      <c r="AL1439" t="s">
        <v>1340</v>
      </c>
      <c r="AM1439" t="s">
        <v>531</v>
      </c>
      <c r="AP1439" t="s">
        <v>966</v>
      </c>
      <c r="AQ1439" t="s">
        <v>967</v>
      </c>
      <c r="AR1439" t="s">
        <v>968</v>
      </c>
      <c r="AS1439" t="s">
        <v>969</v>
      </c>
      <c r="AT1439" t="s">
        <v>970</v>
      </c>
      <c r="AU1439" t="s">
        <v>5972</v>
      </c>
    </row>
    <row r="1440" spans="2:47" ht="11" outlineLevel="1" x14ac:dyDescent="0.15">
      <c r="B1440" t="s">
        <v>5973</v>
      </c>
      <c r="C1440" t="s">
        <v>5974</v>
      </c>
      <c r="G1440" t="s">
        <v>1140</v>
      </c>
      <c r="H1440" t="s">
        <v>1141</v>
      </c>
      <c r="I1440" t="s">
        <v>957</v>
      </c>
      <c r="J1440" t="s">
        <v>5975</v>
      </c>
      <c r="K1440" t="s">
        <v>5976</v>
      </c>
      <c r="L1440" t="s">
        <v>5977</v>
      </c>
      <c r="M1440" s="5">
        <v>63280.11</v>
      </c>
      <c r="N1440" s="5">
        <v>63280.11</v>
      </c>
      <c r="O1440" s="5">
        <v>63280.11</v>
      </c>
      <c r="P1440" s="5"/>
      <c r="Q1440" s="16">
        <v>0</v>
      </c>
      <c r="R1440" s="5"/>
      <c r="S1440" s="17">
        <v>43166</v>
      </c>
      <c r="T1440" s="17">
        <v>43166</v>
      </c>
      <c r="U1440" s="17">
        <v>43227</v>
      </c>
      <c r="V1440" s="17">
        <v>43227</v>
      </c>
      <c r="W1440" s="17">
        <v>43166</v>
      </c>
      <c r="X1440" s="17">
        <v>43166</v>
      </c>
      <c r="Y1440" t="s">
        <v>1178</v>
      </c>
      <c r="Z1440" t="s">
        <v>825</v>
      </c>
      <c r="AA1440" t="s">
        <v>1179</v>
      </c>
      <c r="AC1440" s="16">
        <v>4</v>
      </c>
      <c r="AD1440" t="s">
        <v>795</v>
      </c>
      <c r="AE1440" t="s">
        <v>961</v>
      </c>
      <c r="AF1440" t="s">
        <v>743</v>
      </c>
      <c r="AG1440" t="s">
        <v>1075</v>
      </c>
      <c r="AJ1440" t="s">
        <v>963</v>
      </c>
      <c r="AK1440" t="s">
        <v>1076</v>
      </c>
      <c r="AL1440" t="s">
        <v>1340</v>
      </c>
      <c r="AM1440" t="s">
        <v>456</v>
      </c>
      <c r="AP1440" t="s">
        <v>966</v>
      </c>
      <c r="AQ1440" t="s">
        <v>967</v>
      </c>
      <c r="AR1440" t="s">
        <v>968</v>
      </c>
      <c r="AS1440" t="s">
        <v>969</v>
      </c>
      <c r="AT1440" t="s">
        <v>970</v>
      </c>
      <c r="AU1440" t="s">
        <v>5978</v>
      </c>
    </row>
    <row r="1441" spans="2:47" ht="11" outlineLevel="1" x14ac:dyDescent="0.15">
      <c r="B1441" t="s">
        <v>5979</v>
      </c>
      <c r="C1441" t="s">
        <v>5980</v>
      </c>
      <c r="D1441" t="s">
        <v>177</v>
      </c>
      <c r="E1441" t="s">
        <v>983</v>
      </c>
      <c r="F1441" t="s">
        <v>798</v>
      </c>
      <c r="G1441" t="s">
        <v>984</v>
      </c>
      <c r="H1441" t="s">
        <v>985</v>
      </c>
      <c r="I1441" t="s">
        <v>957</v>
      </c>
      <c r="J1441" t="s">
        <v>638</v>
      </c>
      <c r="K1441" t="s">
        <v>992</v>
      </c>
      <c r="L1441" t="s">
        <v>638</v>
      </c>
      <c r="M1441" s="5">
        <v>63128.99</v>
      </c>
      <c r="N1441" s="5">
        <v>63128.99</v>
      </c>
      <c r="O1441" s="5">
        <v>63128.99</v>
      </c>
      <c r="P1441" s="5"/>
      <c r="Q1441" s="16">
        <v>0</v>
      </c>
      <c r="R1441" s="5"/>
      <c r="S1441" s="17">
        <v>42625</v>
      </c>
      <c r="T1441" s="17">
        <v>42625</v>
      </c>
      <c r="U1441" s="17">
        <v>42702</v>
      </c>
      <c r="V1441" s="17">
        <v>42702</v>
      </c>
      <c r="W1441" s="17">
        <v>42625</v>
      </c>
      <c r="X1441" s="17">
        <v>42808</v>
      </c>
      <c r="Y1441" t="s">
        <v>959</v>
      </c>
      <c r="Z1441" t="s">
        <v>796</v>
      </c>
      <c r="AA1441" t="s">
        <v>960</v>
      </c>
      <c r="AC1441" s="16">
        <v>1</v>
      </c>
      <c r="AD1441" t="s">
        <v>795</v>
      </c>
      <c r="AE1441" t="s">
        <v>961</v>
      </c>
      <c r="AF1441" t="s">
        <v>739</v>
      </c>
      <c r="AG1441" t="s">
        <v>993</v>
      </c>
      <c r="AJ1441" t="s">
        <v>963</v>
      </c>
      <c r="AK1441" t="s">
        <v>996</v>
      </c>
      <c r="AL1441" t="s">
        <v>965</v>
      </c>
      <c r="AM1441" t="s">
        <v>531</v>
      </c>
      <c r="AP1441" t="s">
        <v>966</v>
      </c>
      <c r="AQ1441" t="s">
        <v>967</v>
      </c>
      <c r="AR1441" t="s">
        <v>968</v>
      </c>
      <c r="AS1441" t="s">
        <v>969</v>
      </c>
      <c r="AT1441" t="s">
        <v>970</v>
      </c>
      <c r="AU1441" t="s">
        <v>5981</v>
      </c>
    </row>
    <row r="1442" spans="2:47" ht="11" outlineLevel="1" x14ac:dyDescent="0.15">
      <c r="B1442" t="s">
        <v>5982</v>
      </c>
      <c r="C1442" t="s">
        <v>5983</v>
      </c>
      <c r="D1442" t="s">
        <v>5830</v>
      </c>
      <c r="E1442" t="s">
        <v>835</v>
      </c>
      <c r="F1442" t="s">
        <v>807</v>
      </c>
      <c r="G1442" t="s">
        <v>984</v>
      </c>
      <c r="H1442" t="s">
        <v>985</v>
      </c>
      <c r="I1442" t="s">
        <v>957</v>
      </c>
      <c r="J1442" t="s">
        <v>5831</v>
      </c>
      <c r="K1442" t="s">
        <v>5832</v>
      </c>
      <c r="L1442" t="s">
        <v>987</v>
      </c>
      <c r="M1442" s="5">
        <v>62950</v>
      </c>
      <c r="N1442" s="5">
        <v>62950</v>
      </c>
      <c r="O1442" s="5">
        <v>62950</v>
      </c>
      <c r="P1442" s="5"/>
      <c r="Q1442" s="16">
        <v>0</v>
      </c>
      <c r="R1442" s="5"/>
      <c r="S1442" s="17">
        <v>43147</v>
      </c>
      <c r="T1442" s="17">
        <v>43147</v>
      </c>
      <c r="U1442" s="17">
        <v>43220</v>
      </c>
      <c r="V1442" s="17">
        <v>43220</v>
      </c>
      <c r="W1442" s="17">
        <v>43147</v>
      </c>
      <c r="X1442" s="17">
        <v>43147</v>
      </c>
      <c r="Y1442" t="s">
        <v>1178</v>
      </c>
      <c r="Z1442" t="s">
        <v>825</v>
      </c>
      <c r="AA1442" t="s">
        <v>1179</v>
      </c>
      <c r="AC1442" s="16">
        <v>3</v>
      </c>
      <c r="AD1442" t="s">
        <v>795</v>
      </c>
      <c r="AE1442" t="s">
        <v>961</v>
      </c>
      <c r="AF1442" t="s">
        <v>740</v>
      </c>
      <c r="AG1442" t="s">
        <v>1036</v>
      </c>
      <c r="AJ1442" t="s">
        <v>963</v>
      </c>
      <c r="AK1442" t="s">
        <v>964</v>
      </c>
      <c r="AL1442" t="s">
        <v>1340</v>
      </c>
      <c r="AM1442" t="s">
        <v>531</v>
      </c>
      <c r="AP1442" t="s">
        <v>966</v>
      </c>
      <c r="AQ1442" t="s">
        <v>967</v>
      </c>
      <c r="AR1442" t="s">
        <v>968</v>
      </c>
      <c r="AS1442" t="s">
        <v>969</v>
      </c>
      <c r="AT1442" t="s">
        <v>970</v>
      </c>
      <c r="AU1442" t="s">
        <v>5984</v>
      </c>
    </row>
    <row r="1443" spans="2:47" ht="11" outlineLevel="1" x14ac:dyDescent="0.15">
      <c r="B1443" t="s">
        <v>5985</v>
      </c>
      <c r="C1443" t="s">
        <v>5986</v>
      </c>
      <c r="G1443" t="s">
        <v>1140</v>
      </c>
      <c r="H1443" t="s">
        <v>1141</v>
      </c>
      <c r="I1443" t="s">
        <v>957</v>
      </c>
      <c r="J1443" t="s">
        <v>5857</v>
      </c>
      <c r="K1443" t="s">
        <v>5858</v>
      </c>
      <c r="L1443" t="s">
        <v>5857</v>
      </c>
      <c r="M1443" s="5">
        <v>62938</v>
      </c>
      <c r="N1443" s="5">
        <v>62938</v>
      </c>
      <c r="O1443" s="5">
        <v>62938</v>
      </c>
      <c r="P1443" s="5"/>
      <c r="Q1443" s="16">
        <v>0</v>
      </c>
      <c r="R1443" s="5"/>
      <c r="S1443" s="17">
        <v>42859</v>
      </c>
      <c r="T1443" s="17">
        <v>42859</v>
      </c>
      <c r="U1443" s="17">
        <v>42969</v>
      </c>
      <c r="V1443" s="17">
        <v>42969</v>
      </c>
      <c r="W1443" s="17">
        <v>42859</v>
      </c>
      <c r="X1443" s="17">
        <v>42859</v>
      </c>
      <c r="Y1443" t="s">
        <v>1178</v>
      </c>
      <c r="Z1443" t="s">
        <v>825</v>
      </c>
      <c r="AA1443" t="s">
        <v>1179</v>
      </c>
      <c r="AC1443" s="16">
        <v>2</v>
      </c>
      <c r="AD1443" t="s">
        <v>803</v>
      </c>
      <c r="AE1443" t="s">
        <v>974</v>
      </c>
      <c r="AF1443" t="s">
        <v>737</v>
      </c>
      <c r="AG1443" t="s">
        <v>975</v>
      </c>
      <c r="AJ1443" t="s">
        <v>963</v>
      </c>
      <c r="AK1443" t="s">
        <v>979</v>
      </c>
      <c r="AL1443" t="s">
        <v>1340</v>
      </c>
      <c r="AM1443" t="s">
        <v>531</v>
      </c>
      <c r="AP1443" t="s">
        <v>966</v>
      </c>
      <c r="AQ1443" t="s">
        <v>967</v>
      </c>
      <c r="AR1443" t="s">
        <v>968</v>
      </c>
      <c r="AS1443" t="s">
        <v>969</v>
      </c>
      <c r="AT1443" t="s">
        <v>970</v>
      </c>
      <c r="AU1443" t="s">
        <v>5987</v>
      </c>
    </row>
    <row r="1444" spans="2:47" ht="11" outlineLevel="1" x14ac:dyDescent="0.15">
      <c r="B1444" t="s">
        <v>5988</v>
      </c>
      <c r="C1444" t="s">
        <v>5989</v>
      </c>
      <c r="D1444" t="s">
        <v>179</v>
      </c>
      <c r="E1444" t="s">
        <v>983</v>
      </c>
      <c r="F1444" t="s">
        <v>807</v>
      </c>
      <c r="G1444" t="s">
        <v>984</v>
      </c>
      <c r="H1444" t="s">
        <v>985</v>
      </c>
      <c r="I1444" t="s">
        <v>957</v>
      </c>
      <c r="J1444" t="s">
        <v>603</v>
      </c>
      <c r="K1444" t="s">
        <v>1299</v>
      </c>
      <c r="L1444" t="s">
        <v>603</v>
      </c>
      <c r="M1444" s="5">
        <v>62687.81</v>
      </c>
      <c r="N1444" s="5">
        <v>62687.81</v>
      </c>
      <c r="O1444" s="5">
        <v>62687.81</v>
      </c>
      <c r="P1444" s="5"/>
      <c r="Q1444" s="16">
        <v>0</v>
      </c>
      <c r="R1444" s="5"/>
      <c r="S1444" s="17">
        <v>43524</v>
      </c>
      <c r="T1444" s="17">
        <v>43524</v>
      </c>
      <c r="U1444" s="17">
        <v>43581</v>
      </c>
      <c r="V1444" s="17">
        <v>43581</v>
      </c>
      <c r="W1444" s="17">
        <v>43524</v>
      </c>
      <c r="X1444" s="17">
        <v>43720</v>
      </c>
      <c r="Y1444" t="s">
        <v>955</v>
      </c>
      <c r="Z1444" t="s">
        <v>818</v>
      </c>
      <c r="AA1444" t="s">
        <v>1023</v>
      </c>
      <c r="AB1444" t="s">
        <v>1024</v>
      </c>
      <c r="AC1444" s="16">
        <v>4</v>
      </c>
      <c r="AD1444" t="s">
        <v>795</v>
      </c>
      <c r="AE1444" t="s">
        <v>961</v>
      </c>
      <c r="AF1444" t="s">
        <v>739</v>
      </c>
      <c r="AG1444" t="s">
        <v>993</v>
      </c>
      <c r="AJ1444" t="s">
        <v>963</v>
      </c>
      <c r="AK1444" t="s">
        <v>996</v>
      </c>
      <c r="AL1444" t="s">
        <v>965</v>
      </c>
      <c r="AM1444" t="s">
        <v>456</v>
      </c>
      <c r="AP1444" t="s">
        <v>966</v>
      </c>
      <c r="AQ1444" t="s">
        <v>967</v>
      </c>
      <c r="AR1444" t="s">
        <v>968</v>
      </c>
      <c r="AS1444" t="s">
        <v>969</v>
      </c>
      <c r="AT1444" t="s">
        <v>970</v>
      </c>
      <c r="AU1444" t="s">
        <v>5990</v>
      </c>
    </row>
    <row r="1445" spans="2:47" ht="11" outlineLevel="1" x14ac:dyDescent="0.15">
      <c r="B1445" t="s">
        <v>5991</v>
      </c>
      <c r="C1445" t="s">
        <v>1497</v>
      </c>
      <c r="D1445" t="s">
        <v>190</v>
      </c>
      <c r="E1445" t="s">
        <v>983</v>
      </c>
      <c r="F1445" t="s">
        <v>798</v>
      </c>
      <c r="G1445" t="s">
        <v>984</v>
      </c>
      <c r="H1445" t="s">
        <v>1272</v>
      </c>
      <c r="I1445" t="s">
        <v>957</v>
      </c>
      <c r="J1445" t="s">
        <v>608</v>
      </c>
      <c r="K1445" t="s">
        <v>1184</v>
      </c>
      <c r="L1445" t="s">
        <v>987</v>
      </c>
      <c r="M1445" s="5">
        <v>62680.18</v>
      </c>
      <c r="N1445" s="5">
        <v>62680.18</v>
      </c>
      <c r="O1445" s="5">
        <v>62680.18</v>
      </c>
      <c r="P1445" s="5"/>
      <c r="Q1445" s="16">
        <v>0</v>
      </c>
      <c r="R1445" s="5"/>
      <c r="S1445" s="17">
        <v>41857</v>
      </c>
      <c r="T1445" s="17">
        <v>41856</v>
      </c>
      <c r="U1445" s="17">
        <v>41885</v>
      </c>
      <c r="V1445" s="17">
        <v>41885</v>
      </c>
      <c r="W1445" s="17">
        <v>41857</v>
      </c>
      <c r="X1445" s="17">
        <v>42029</v>
      </c>
      <c r="Y1445" t="s">
        <v>959</v>
      </c>
      <c r="Z1445" t="s">
        <v>796</v>
      </c>
      <c r="AA1445" t="s">
        <v>960</v>
      </c>
      <c r="AC1445" s="16">
        <v>7</v>
      </c>
      <c r="AD1445" t="s">
        <v>795</v>
      </c>
      <c r="AE1445" t="s">
        <v>961</v>
      </c>
      <c r="AF1445" t="s">
        <v>743</v>
      </c>
      <c r="AG1445" t="s">
        <v>1075</v>
      </c>
      <c r="AJ1445" t="s">
        <v>963</v>
      </c>
      <c r="AK1445" t="s">
        <v>1076</v>
      </c>
      <c r="AL1445" t="s">
        <v>965</v>
      </c>
      <c r="AM1445" t="s">
        <v>456</v>
      </c>
      <c r="AP1445" t="s">
        <v>966</v>
      </c>
      <c r="AQ1445" t="s">
        <v>967</v>
      </c>
      <c r="AR1445" t="s">
        <v>968</v>
      </c>
      <c r="AS1445" t="s">
        <v>969</v>
      </c>
      <c r="AT1445" t="s">
        <v>970</v>
      </c>
      <c r="AU1445" t="s">
        <v>5992</v>
      </c>
    </row>
    <row r="1446" spans="2:47" ht="11" outlineLevel="1" x14ac:dyDescent="0.15">
      <c r="B1446" t="s">
        <v>5993</v>
      </c>
      <c r="C1446" t="s">
        <v>5994</v>
      </c>
      <c r="G1446" t="s">
        <v>1140</v>
      </c>
      <c r="H1446" t="s">
        <v>1141</v>
      </c>
      <c r="I1446" t="s">
        <v>957</v>
      </c>
      <c r="J1446" t="s">
        <v>3417</v>
      </c>
      <c r="K1446" t="s">
        <v>3418</v>
      </c>
      <c r="L1446" t="s">
        <v>3417</v>
      </c>
      <c r="M1446" s="5">
        <v>62658</v>
      </c>
      <c r="N1446" s="5">
        <v>62658</v>
      </c>
      <c r="O1446" s="5">
        <v>62658</v>
      </c>
      <c r="P1446" s="5"/>
      <c r="Q1446" s="16">
        <v>0</v>
      </c>
      <c r="R1446" s="5"/>
      <c r="S1446" s="17">
        <v>42800</v>
      </c>
      <c r="T1446" s="17">
        <v>42800</v>
      </c>
      <c r="U1446" s="17">
        <v>42889</v>
      </c>
      <c r="V1446" s="17">
        <v>42889</v>
      </c>
      <c r="W1446" s="17">
        <v>42800</v>
      </c>
      <c r="X1446" s="17">
        <v>42800</v>
      </c>
      <c r="Y1446" t="s">
        <v>1543</v>
      </c>
      <c r="Z1446" t="s">
        <v>826</v>
      </c>
      <c r="AA1446" t="s">
        <v>1179</v>
      </c>
      <c r="AC1446" s="16">
        <v>1</v>
      </c>
      <c r="AD1446" t="s">
        <v>795</v>
      </c>
      <c r="AE1446" t="s">
        <v>961</v>
      </c>
      <c r="AF1446" t="s">
        <v>750</v>
      </c>
      <c r="AG1446" t="s">
        <v>1515</v>
      </c>
      <c r="AJ1446" t="s">
        <v>963</v>
      </c>
      <c r="AK1446" t="s">
        <v>1671</v>
      </c>
      <c r="AL1446" t="s">
        <v>965</v>
      </c>
      <c r="AM1446" t="s">
        <v>531</v>
      </c>
      <c r="AP1446" t="s">
        <v>966</v>
      </c>
      <c r="AQ1446" t="s">
        <v>967</v>
      </c>
      <c r="AR1446" t="s">
        <v>968</v>
      </c>
      <c r="AS1446" t="s">
        <v>969</v>
      </c>
      <c r="AT1446" t="s">
        <v>970</v>
      </c>
      <c r="AU1446" t="s">
        <v>5995</v>
      </c>
    </row>
    <row r="1447" spans="2:47" ht="11" outlineLevel="1" x14ac:dyDescent="0.15">
      <c r="B1447" t="s">
        <v>5996</v>
      </c>
      <c r="C1447" t="s">
        <v>5997</v>
      </c>
      <c r="G1447" t="s">
        <v>1140</v>
      </c>
      <c r="H1447" t="s">
        <v>1141</v>
      </c>
      <c r="I1447" t="s">
        <v>957</v>
      </c>
      <c r="J1447" t="s">
        <v>4467</v>
      </c>
      <c r="K1447" t="s">
        <v>4468</v>
      </c>
      <c r="L1447" t="s">
        <v>4467</v>
      </c>
      <c r="M1447" s="5">
        <v>62622</v>
      </c>
      <c r="N1447" s="5">
        <v>62622</v>
      </c>
      <c r="O1447" s="5">
        <v>62622</v>
      </c>
      <c r="P1447" s="5"/>
      <c r="Q1447" s="16">
        <v>0</v>
      </c>
      <c r="R1447" s="5"/>
      <c r="S1447" s="17">
        <v>44095</v>
      </c>
      <c r="T1447" s="17">
        <v>44092</v>
      </c>
      <c r="U1447" s="17">
        <v>44104</v>
      </c>
      <c r="V1447" s="17">
        <v>44104</v>
      </c>
      <c r="W1447" s="17">
        <v>44095</v>
      </c>
      <c r="X1447" s="17">
        <v>44095</v>
      </c>
      <c r="Y1447" t="s">
        <v>1178</v>
      </c>
      <c r="Z1447" t="s">
        <v>825</v>
      </c>
      <c r="AA1447" t="s">
        <v>1179</v>
      </c>
      <c r="AC1447" s="16">
        <v>2</v>
      </c>
      <c r="AD1447" t="s">
        <v>795</v>
      </c>
      <c r="AE1447" t="s">
        <v>961</v>
      </c>
      <c r="AF1447" t="s">
        <v>737</v>
      </c>
      <c r="AG1447" t="s">
        <v>975</v>
      </c>
      <c r="AH1447" t="s">
        <v>1202</v>
      </c>
      <c r="AI1447" t="s">
        <v>1203</v>
      </c>
      <c r="AJ1447" t="s">
        <v>978</v>
      </c>
      <c r="AK1447" t="s">
        <v>1504</v>
      </c>
      <c r="AL1447" t="s">
        <v>965</v>
      </c>
      <c r="AM1447" t="s">
        <v>531</v>
      </c>
      <c r="AP1447" t="s">
        <v>966</v>
      </c>
      <c r="AQ1447" t="s">
        <v>967</v>
      </c>
      <c r="AR1447" t="s">
        <v>968</v>
      </c>
      <c r="AS1447" t="s">
        <v>969</v>
      </c>
      <c r="AT1447" t="s">
        <v>970</v>
      </c>
      <c r="AU1447" t="s">
        <v>5998</v>
      </c>
    </row>
    <row r="1448" spans="2:47" ht="11" outlineLevel="1" x14ac:dyDescent="0.15">
      <c r="B1448" t="s">
        <v>5999</v>
      </c>
      <c r="C1448" t="s">
        <v>6000</v>
      </c>
      <c r="G1448" t="s">
        <v>1140</v>
      </c>
      <c r="H1448" t="s">
        <v>1141</v>
      </c>
      <c r="I1448" t="s">
        <v>957</v>
      </c>
      <c r="J1448" t="s">
        <v>5953</v>
      </c>
      <c r="K1448" t="s">
        <v>5954</v>
      </c>
      <c r="L1448" t="s">
        <v>5953</v>
      </c>
      <c r="M1448" s="5">
        <v>62300</v>
      </c>
      <c r="N1448" s="5">
        <v>62300</v>
      </c>
      <c r="O1448" s="5">
        <v>62300</v>
      </c>
      <c r="P1448" s="5"/>
      <c r="Q1448" s="16">
        <v>0</v>
      </c>
      <c r="R1448" s="5"/>
      <c r="S1448" s="17">
        <v>43004</v>
      </c>
      <c r="T1448" s="17">
        <v>43004</v>
      </c>
      <c r="U1448" s="17">
        <v>43067</v>
      </c>
      <c r="V1448" s="17">
        <v>43067</v>
      </c>
      <c r="W1448" s="17">
        <v>43004</v>
      </c>
      <c r="X1448" s="17">
        <v>43004</v>
      </c>
      <c r="Y1448" t="s">
        <v>1178</v>
      </c>
      <c r="Z1448" t="s">
        <v>825</v>
      </c>
      <c r="AA1448" t="s">
        <v>1179</v>
      </c>
      <c r="AC1448" s="16">
        <v>2</v>
      </c>
      <c r="AD1448" t="s">
        <v>803</v>
      </c>
      <c r="AE1448" t="s">
        <v>974</v>
      </c>
      <c r="AF1448" t="s">
        <v>737</v>
      </c>
      <c r="AG1448" t="s">
        <v>975</v>
      </c>
      <c r="AJ1448" t="s">
        <v>963</v>
      </c>
      <c r="AK1448" t="s">
        <v>979</v>
      </c>
      <c r="AL1448" t="s">
        <v>1340</v>
      </c>
      <c r="AM1448" t="s">
        <v>531</v>
      </c>
      <c r="AP1448" t="s">
        <v>966</v>
      </c>
      <c r="AQ1448" t="s">
        <v>967</v>
      </c>
      <c r="AR1448" t="s">
        <v>968</v>
      </c>
      <c r="AS1448" t="s">
        <v>969</v>
      </c>
      <c r="AT1448" t="s">
        <v>970</v>
      </c>
      <c r="AU1448" t="s">
        <v>6001</v>
      </c>
    </row>
    <row r="1449" spans="2:47" ht="11" outlineLevel="1" x14ac:dyDescent="0.15">
      <c r="B1449" t="s">
        <v>6002</v>
      </c>
      <c r="C1449" t="s">
        <v>6003</v>
      </c>
      <c r="G1449" t="s">
        <v>1140</v>
      </c>
      <c r="H1449" t="s">
        <v>1141</v>
      </c>
      <c r="I1449" t="s">
        <v>957</v>
      </c>
      <c r="J1449" t="s">
        <v>6004</v>
      </c>
      <c r="K1449" t="s">
        <v>6005</v>
      </c>
      <c r="L1449" t="s">
        <v>6004</v>
      </c>
      <c r="M1449" s="5">
        <v>62219.59</v>
      </c>
      <c r="N1449" s="5">
        <v>62219.59</v>
      </c>
      <c r="O1449" s="5">
        <v>62219.59</v>
      </c>
      <c r="P1449" s="5"/>
      <c r="Q1449" s="16">
        <v>0</v>
      </c>
      <c r="R1449" s="5"/>
      <c r="S1449" s="17">
        <v>42793</v>
      </c>
      <c r="T1449" s="17">
        <v>42793</v>
      </c>
      <c r="U1449" s="17">
        <v>42946</v>
      </c>
      <c r="V1449" s="17">
        <v>42946</v>
      </c>
      <c r="W1449" s="17">
        <v>42793</v>
      </c>
      <c r="X1449" s="17">
        <v>42948</v>
      </c>
      <c r="Y1449" t="s">
        <v>1178</v>
      </c>
      <c r="Z1449" t="s">
        <v>825</v>
      </c>
      <c r="AA1449" t="s">
        <v>1179</v>
      </c>
      <c r="AC1449" s="16">
        <v>2</v>
      </c>
      <c r="AD1449" t="s">
        <v>795</v>
      </c>
      <c r="AE1449" t="s">
        <v>961</v>
      </c>
      <c r="AF1449" t="s">
        <v>743</v>
      </c>
      <c r="AG1449" t="s">
        <v>1075</v>
      </c>
      <c r="AJ1449" t="s">
        <v>963</v>
      </c>
      <c r="AK1449" t="s">
        <v>1076</v>
      </c>
      <c r="AL1449" t="s">
        <v>1340</v>
      </c>
      <c r="AM1449" t="s">
        <v>531</v>
      </c>
      <c r="AP1449" t="s">
        <v>966</v>
      </c>
      <c r="AQ1449" t="s">
        <v>967</v>
      </c>
      <c r="AR1449" t="s">
        <v>968</v>
      </c>
      <c r="AS1449" t="s">
        <v>969</v>
      </c>
      <c r="AT1449" t="s">
        <v>970</v>
      </c>
      <c r="AU1449" t="s">
        <v>6006</v>
      </c>
    </row>
    <row r="1450" spans="2:47" ht="11" outlineLevel="1" x14ac:dyDescent="0.15">
      <c r="B1450" t="s">
        <v>6007</v>
      </c>
      <c r="C1450" t="s">
        <v>6008</v>
      </c>
      <c r="D1450" t="s">
        <v>186</v>
      </c>
      <c r="E1450" t="s">
        <v>983</v>
      </c>
      <c r="F1450" t="s">
        <v>807</v>
      </c>
      <c r="G1450" t="s">
        <v>984</v>
      </c>
      <c r="H1450" t="s">
        <v>985</v>
      </c>
      <c r="I1450" t="s">
        <v>957</v>
      </c>
      <c r="J1450" t="s">
        <v>604</v>
      </c>
      <c r="K1450" t="s">
        <v>1088</v>
      </c>
      <c r="L1450" t="s">
        <v>604</v>
      </c>
      <c r="M1450" s="5">
        <v>62218.6</v>
      </c>
      <c r="N1450" s="5">
        <v>62218.6</v>
      </c>
      <c r="O1450" s="5">
        <v>62218.6</v>
      </c>
      <c r="P1450" s="5"/>
      <c r="Q1450" s="16">
        <v>0</v>
      </c>
      <c r="R1450" s="5"/>
      <c r="S1450" s="17">
        <v>43549</v>
      </c>
      <c r="T1450" s="17">
        <v>43549</v>
      </c>
      <c r="U1450" s="17">
        <v>43631</v>
      </c>
      <c r="V1450" s="17">
        <v>43631</v>
      </c>
      <c r="W1450" s="17">
        <v>43549</v>
      </c>
      <c r="X1450" s="17">
        <v>43718</v>
      </c>
      <c r="Y1450" t="s">
        <v>955</v>
      </c>
      <c r="Z1450" t="s">
        <v>818</v>
      </c>
      <c r="AA1450" t="s">
        <v>1023</v>
      </c>
      <c r="AB1450" t="s">
        <v>1024</v>
      </c>
      <c r="AC1450" s="16">
        <v>4</v>
      </c>
      <c r="AD1450" t="s">
        <v>795</v>
      </c>
      <c r="AE1450" t="s">
        <v>961</v>
      </c>
      <c r="AF1450" t="s">
        <v>739</v>
      </c>
      <c r="AG1450" t="s">
        <v>993</v>
      </c>
      <c r="AJ1450" t="s">
        <v>963</v>
      </c>
      <c r="AK1450" t="s">
        <v>996</v>
      </c>
      <c r="AL1450" t="s">
        <v>965</v>
      </c>
      <c r="AM1450" t="s">
        <v>456</v>
      </c>
      <c r="AP1450" t="s">
        <v>966</v>
      </c>
      <c r="AQ1450" t="s">
        <v>967</v>
      </c>
      <c r="AR1450" t="s">
        <v>968</v>
      </c>
      <c r="AS1450" t="s">
        <v>969</v>
      </c>
      <c r="AT1450" t="s">
        <v>970</v>
      </c>
      <c r="AU1450" t="s">
        <v>6009</v>
      </c>
    </row>
    <row r="1451" spans="2:47" ht="11" outlineLevel="1" x14ac:dyDescent="0.15">
      <c r="B1451" t="s">
        <v>6010</v>
      </c>
      <c r="C1451" t="s">
        <v>6011</v>
      </c>
      <c r="D1451" t="s">
        <v>4335</v>
      </c>
      <c r="E1451" t="s">
        <v>854</v>
      </c>
      <c r="F1451" t="s">
        <v>798</v>
      </c>
      <c r="G1451" t="s">
        <v>959</v>
      </c>
      <c r="H1451" t="s">
        <v>1903</v>
      </c>
      <c r="I1451" t="s">
        <v>957</v>
      </c>
      <c r="J1451" t="s">
        <v>3417</v>
      </c>
      <c r="K1451" t="s">
        <v>3418</v>
      </c>
      <c r="L1451" t="s">
        <v>3417</v>
      </c>
      <c r="M1451" s="5">
        <v>61964</v>
      </c>
      <c r="N1451" s="5">
        <v>61964</v>
      </c>
      <c r="O1451" s="5">
        <v>61964</v>
      </c>
      <c r="P1451" s="5"/>
      <c r="Q1451" s="16">
        <v>0</v>
      </c>
      <c r="R1451" s="5"/>
      <c r="S1451" s="17">
        <v>45127</v>
      </c>
      <c r="T1451" s="17">
        <v>45086</v>
      </c>
      <c r="U1451" s="17">
        <v>45300</v>
      </c>
      <c r="V1451" s="17">
        <v>45300</v>
      </c>
      <c r="W1451" s="17">
        <v>45127</v>
      </c>
      <c r="X1451" s="17">
        <v>45127</v>
      </c>
      <c r="Y1451" t="s">
        <v>1178</v>
      </c>
      <c r="Z1451" t="s">
        <v>825</v>
      </c>
      <c r="AA1451" t="s">
        <v>1179</v>
      </c>
      <c r="AC1451" s="16">
        <v>1</v>
      </c>
      <c r="AD1451" t="s">
        <v>795</v>
      </c>
      <c r="AE1451" t="s">
        <v>961</v>
      </c>
      <c r="AF1451" t="s">
        <v>740</v>
      </c>
      <c r="AG1451" t="s">
        <v>1036</v>
      </c>
      <c r="AJ1451" t="s">
        <v>963</v>
      </c>
      <c r="AK1451" t="s">
        <v>964</v>
      </c>
      <c r="AL1451" t="s">
        <v>965</v>
      </c>
      <c r="AM1451" t="s">
        <v>531</v>
      </c>
      <c r="AP1451" t="s">
        <v>966</v>
      </c>
      <c r="AQ1451" t="s">
        <v>967</v>
      </c>
      <c r="AR1451" t="s">
        <v>968</v>
      </c>
      <c r="AS1451" t="s">
        <v>969</v>
      </c>
      <c r="AT1451" t="s">
        <v>970</v>
      </c>
      <c r="AU1451" t="s">
        <v>6012</v>
      </c>
    </row>
    <row r="1452" spans="2:47" ht="11" outlineLevel="1" x14ac:dyDescent="0.15">
      <c r="B1452" t="s">
        <v>6013</v>
      </c>
      <c r="C1452" t="s">
        <v>6014</v>
      </c>
      <c r="G1452" t="s">
        <v>1140</v>
      </c>
      <c r="H1452" t="s">
        <v>1141</v>
      </c>
      <c r="I1452" t="s">
        <v>957</v>
      </c>
      <c r="J1452" t="s">
        <v>5953</v>
      </c>
      <c r="K1452" t="s">
        <v>5954</v>
      </c>
      <c r="L1452" t="s">
        <v>5953</v>
      </c>
      <c r="M1452" s="5">
        <v>61945</v>
      </c>
      <c r="N1452" s="5">
        <v>61945</v>
      </c>
      <c r="O1452" s="5">
        <v>61945</v>
      </c>
      <c r="P1452" s="5"/>
      <c r="Q1452" s="16">
        <v>0</v>
      </c>
      <c r="R1452" s="5"/>
      <c r="S1452" s="17">
        <v>42699</v>
      </c>
      <c r="T1452" s="17">
        <v>42699</v>
      </c>
      <c r="U1452" s="17">
        <v>42791</v>
      </c>
      <c r="V1452" s="17">
        <v>42791</v>
      </c>
      <c r="W1452" s="17">
        <v>42699</v>
      </c>
      <c r="X1452" s="17">
        <v>42699</v>
      </c>
      <c r="Y1452" t="s">
        <v>1178</v>
      </c>
      <c r="Z1452" t="s">
        <v>825</v>
      </c>
      <c r="AA1452" t="s">
        <v>1179</v>
      </c>
      <c r="AC1452" s="16">
        <v>2</v>
      </c>
      <c r="AD1452" t="s">
        <v>3900</v>
      </c>
      <c r="AE1452" t="s">
        <v>3901</v>
      </c>
      <c r="AF1452" t="s">
        <v>737</v>
      </c>
      <c r="AG1452" t="s">
        <v>975</v>
      </c>
      <c r="AJ1452" t="s">
        <v>963</v>
      </c>
      <c r="AK1452" t="s">
        <v>3258</v>
      </c>
      <c r="AL1452" t="s">
        <v>1340</v>
      </c>
      <c r="AM1452" t="s">
        <v>531</v>
      </c>
      <c r="AP1452" t="s">
        <v>966</v>
      </c>
      <c r="AQ1452" t="s">
        <v>967</v>
      </c>
      <c r="AR1452" t="s">
        <v>968</v>
      </c>
      <c r="AS1452" t="s">
        <v>969</v>
      </c>
      <c r="AT1452" t="s">
        <v>970</v>
      </c>
      <c r="AU1452" t="s">
        <v>6015</v>
      </c>
    </row>
    <row r="1453" spans="2:47" ht="11" outlineLevel="1" x14ac:dyDescent="0.15">
      <c r="B1453" t="s">
        <v>6016</v>
      </c>
      <c r="C1453" t="s">
        <v>6017</v>
      </c>
      <c r="G1453" t="s">
        <v>1140</v>
      </c>
      <c r="H1453" t="s">
        <v>1141</v>
      </c>
      <c r="I1453" t="s">
        <v>957</v>
      </c>
      <c r="J1453" t="s">
        <v>6018</v>
      </c>
      <c r="K1453" t="s">
        <v>6019</v>
      </c>
      <c r="L1453" t="s">
        <v>6018</v>
      </c>
      <c r="M1453" s="5">
        <v>61848</v>
      </c>
      <c r="N1453" s="5">
        <v>61848</v>
      </c>
      <c r="O1453" s="5">
        <v>61848</v>
      </c>
      <c r="P1453" s="5"/>
      <c r="Q1453" s="16">
        <v>0</v>
      </c>
      <c r="R1453" s="5"/>
      <c r="S1453" s="17">
        <v>45855</v>
      </c>
      <c r="T1453" s="17">
        <v>45856</v>
      </c>
      <c r="U1453" s="17">
        <v>45898</v>
      </c>
      <c r="V1453" s="17">
        <v>45898</v>
      </c>
      <c r="W1453" s="17">
        <v>45855</v>
      </c>
      <c r="X1453" s="17">
        <v>45855</v>
      </c>
      <c r="Y1453" t="s">
        <v>1178</v>
      </c>
      <c r="Z1453" t="s">
        <v>825</v>
      </c>
      <c r="AA1453" t="s">
        <v>1179</v>
      </c>
      <c r="AC1453" s="16">
        <v>9</v>
      </c>
      <c r="AD1453" t="s">
        <v>795</v>
      </c>
      <c r="AE1453" t="s">
        <v>961</v>
      </c>
      <c r="AF1453" t="s">
        <v>757</v>
      </c>
      <c r="AG1453" t="s">
        <v>1801</v>
      </c>
      <c r="AH1453" t="s">
        <v>1058</v>
      </c>
      <c r="AI1453" t="s">
        <v>1059</v>
      </c>
      <c r="AJ1453" t="s">
        <v>978</v>
      </c>
      <c r="AK1453" t="s">
        <v>964</v>
      </c>
      <c r="AL1453" t="s">
        <v>1340</v>
      </c>
      <c r="AM1453" t="s">
        <v>531</v>
      </c>
      <c r="AP1453" t="s">
        <v>966</v>
      </c>
      <c r="AQ1453" t="s">
        <v>967</v>
      </c>
      <c r="AR1453" t="s">
        <v>968</v>
      </c>
      <c r="AS1453" t="s">
        <v>969</v>
      </c>
      <c r="AT1453" t="s">
        <v>970</v>
      </c>
      <c r="AU1453" t="s">
        <v>6020</v>
      </c>
    </row>
    <row r="1454" spans="2:47" ht="11" outlineLevel="1" x14ac:dyDescent="0.15">
      <c r="B1454" t="s">
        <v>6021</v>
      </c>
      <c r="C1454" t="s">
        <v>6022</v>
      </c>
      <c r="G1454" t="s">
        <v>1140</v>
      </c>
      <c r="H1454" t="s">
        <v>1141</v>
      </c>
      <c r="I1454" t="s">
        <v>957</v>
      </c>
      <c r="J1454" t="s">
        <v>4835</v>
      </c>
      <c r="K1454" t="s">
        <v>4836</v>
      </c>
      <c r="L1454" t="s">
        <v>4835</v>
      </c>
      <c r="M1454" s="5">
        <v>61800</v>
      </c>
      <c r="N1454" s="5">
        <v>61800</v>
      </c>
      <c r="O1454" s="5">
        <v>61800</v>
      </c>
      <c r="P1454" s="5"/>
      <c r="Q1454" s="16">
        <v>0</v>
      </c>
      <c r="R1454" s="5"/>
      <c r="S1454" s="17">
        <v>44104</v>
      </c>
      <c r="T1454" s="17">
        <v>44117</v>
      </c>
      <c r="U1454" s="17">
        <v>44224</v>
      </c>
      <c r="V1454" s="17">
        <v>44224</v>
      </c>
      <c r="W1454" s="17">
        <v>44104</v>
      </c>
      <c r="X1454" s="17">
        <v>44104</v>
      </c>
      <c r="Y1454" t="s">
        <v>1178</v>
      </c>
      <c r="Z1454" t="s">
        <v>825</v>
      </c>
      <c r="AA1454" t="s">
        <v>1179</v>
      </c>
      <c r="AC1454" s="16">
        <v>4</v>
      </c>
      <c r="AD1454" t="s">
        <v>803</v>
      </c>
      <c r="AE1454" t="s">
        <v>974</v>
      </c>
      <c r="AF1454" t="s">
        <v>737</v>
      </c>
      <c r="AG1454" t="s">
        <v>975</v>
      </c>
      <c r="AJ1454" t="s">
        <v>963</v>
      </c>
      <c r="AK1454" t="s">
        <v>979</v>
      </c>
      <c r="AL1454" t="s">
        <v>1340</v>
      </c>
      <c r="AM1454" t="s">
        <v>531</v>
      </c>
      <c r="AP1454" t="s">
        <v>966</v>
      </c>
      <c r="AQ1454" t="s">
        <v>967</v>
      </c>
      <c r="AR1454" t="s">
        <v>968</v>
      </c>
      <c r="AS1454" t="s">
        <v>969</v>
      </c>
      <c r="AT1454" t="s">
        <v>970</v>
      </c>
      <c r="AU1454" t="s">
        <v>6023</v>
      </c>
    </row>
    <row r="1455" spans="2:47" ht="11" outlineLevel="1" x14ac:dyDescent="0.15">
      <c r="B1455" t="s">
        <v>6024</v>
      </c>
      <c r="C1455" t="s">
        <v>6025</v>
      </c>
      <c r="D1455" t="s">
        <v>4380</v>
      </c>
      <c r="E1455" t="s">
        <v>1599</v>
      </c>
      <c r="F1455" t="s">
        <v>807</v>
      </c>
      <c r="G1455" t="s">
        <v>984</v>
      </c>
      <c r="H1455" t="s">
        <v>985</v>
      </c>
      <c r="I1455" t="s">
        <v>957</v>
      </c>
      <c r="J1455" t="s">
        <v>4381</v>
      </c>
      <c r="K1455" t="s">
        <v>4382</v>
      </c>
      <c r="L1455" t="s">
        <v>4381</v>
      </c>
      <c r="M1455" s="5">
        <v>61771.94</v>
      </c>
      <c r="N1455" s="5">
        <v>61771.94</v>
      </c>
      <c r="O1455" s="5">
        <v>61771.94</v>
      </c>
      <c r="P1455" s="5"/>
      <c r="Q1455" s="16">
        <v>0</v>
      </c>
      <c r="R1455" s="5"/>
      <c r="S1455" s="17">
        <v>44827</v>
      </c>
      <c r="T1455" s="17">
        <v>44827</v>
      </c>
      <c r="U1455" s="17">
        <v>45336</v>
      </c>
      <c r="V1455" s="17">
        <v>45336</v>
      </c>
      <c r="W1455" s="17">
        <v>44827</v>
      </c>
      <c r="X1455" s="17">
        <v>45246</v>
      </c>
      <c r="Y1455" t="s">
        <v>959</v>
      </c>
      <c r="Z1455" t="s">
        <v>796</v>
      </c>
      <c r="AA1455" t="s">
        <v>1023</v>
      </c>
      <c r="AB1455" t="s">
        <v>1289</v>
      </c>
      <c r="AC1455" s="16">
        <v>2</v>
      </c>
      <c r="AD1455" t="s">
        <v>795</v>
      </c>
      <c r="AE1455" t="s">
        <v>961</v>
      </c>
      <c r="AF1455" t="s">
        <v>737</v>
      </c>
      <c r="AG1455" t="s">
        <v>975</v>
      </c>
      <c r="AJ1455" t="s">
        <v>963</v>
      </c>
      <c r="AK1455" t="s">
        <v>1504</v>
      </c>
      <c r="AL1455" t="s">
        <v>965</v>
      </c>
      <c r="AM1455" t="s">
        <v>531</v>
      </c>
      <c r="AP1455" t="s">
        <v>966</v>
      </c>
      <c r="AQ1455" t="s">
        <v>967</v>
      </c>
      <c r="AR1455" t="s">
        <v>968</v>
      </c>
      <c r="AS1455" t="s">
        <v>969</v>
      </c>
      <c r="AT1455" t="s">
        <v>970</v>
      </c>
      <c r="AU1455" t="s">
        <v>6026</v>
      </c>
    </row>
    <row r="1456" spans="2:47" ht="11" outlineLevel="1" x14ac:dyDescent="0.15">
      <c r="B1456" t="s">
        <v>6027</v>
      </c>
      <c r="C1456" t="s">
        <v>6028</v>
      </c>
      <c r="D1456" t="s">
        <v>4380</v>
      </c>
      <c r="E1456" t="s">
        <v>1599</v>
      </c>
      <c r="F1456" t="s">
        <v>807</v>
      </c>
      <c r="G1456" t="s">
        <v>984</v>
      </c>
      <c r="H1456" t="s">
        <v>985</v>
      </c>
      <c r="I1456" t="s">
        <v>957</v>
      </c>
      <c r="J1456" t="s">
        <v>4381</v>
      </c>
      <c r="K1456" t="s">
        <v>4382</v>
      </c>
      <c r="L1456" t="s">
        <v>4381</v>
      </c>
      <c r="M1456" s="5">
        <v>61743.38</v>
      </c>
      <c r="N1456" s="5">
        <v>61743.38</v>
      </c>
      <c r="O1456" s="5">
        <v>61743.38</v>
      </c>
      <c r="P1456" s="5"/>
      <c r="Q1456" s="16">
        <v>0</v>
      </c>
      <c r="R1456" s="5"/>
      <c r="S1456" s="17">
        <v>43962</v>
      </c>
      <c r="T1456" s="17">
        <v>43962</v>
      </c>
      <c r="U1456" s="17">
        <v>44074</v>
      </c>
      <c r="V1456" s="17">
        <v>44074</v>
      </c>
      <c r="W1456" s="17">
        <v>43962</v>
      </c>
      <c r="X1456" s="17">
        <v>43962</v>
      </c>
      <c r="Y1456" t="s">
        <v>959</v>
      </c>
      <c r="Z1456" t="s">
        <v>796</v>
      </c>
      <c r="AA1456" t="s">
        <v>1023</v>
      </c>
      <c r="AB1456" t="s">
        <v>1289</v>
      </c>
      <c r="AC1456" s="16">
        <v>2</v>
      </c>
      <c r="AD1456" t="s">
        <v>795</v>
      </c>
      <c r="AE1456" t="s">
        <v>961</v>
      </c>
      <c r="AF1456" t="s">
        <v>757</v>
      </c>
      <c r="AG1456" t="s">
        <v>1801</v>
      </c>
      <c r="AJ1456" t="s">
        <v>963</v>
      </c>
      <c r="AK1456" t="s">
        <v>964</v>
      </c>
      <c r="AL1456" t="s">
        <v>965</v>
      </c>
      <c r="AM1456" t="s">
        <v>531</v>
      </c>
      <c r="AP1456" t="s">
        <v>966</v>
      </c>
      <c r="AQ1456" t="s">
        <v>967</v>
      </c>
      <c r="AR1456" t="s">
        <v>968</v>
      </c>
      <c r="AS1456" t="s">
        <v>969</v>
      </c>
      <c r="AT1456" t="s">
        <v>970</v>
      </c>
      <c r="AU1456" t="s">
        <v>6029</v>
      </c>
    </row>
    <row r="1457" spans="2:47" ht="11" outlineLevel="1" x14ac:dyDescent="0.15">
      <c r="B1457" t="s">
        <v>6030</v>
      </c>
      <c r="C1457" t="s">
        <v>6031</v>
      </c>
      <c r="G1457" t="s">
        <v>1140</v>
      </c>
      <c r="H1457" t="s">
        <v>1141</v>
      </c>
      <c r="I1457" t="s">
        <v>957</v>
      </c>
      <c r="J1457" t="s">
        <v>6032</v>
      </c>
      <c r="K1457" t="s">
        <v>6033</v>
      </c>
      <c r="L1457" t="s">
        <v>6032</v>
      </c>
      <c r="M1457" s="5">
        <v>61500</v>
      </c>
      <c r="N1457" s="5">
        <v>61500</v>
      </c>
      <c r="O1457" s="5">
        <v>61500</v>
      </c>
      <c r="P1457" s="5"/>
      <c r="Q1457" s="16">
        <v>0</v>
      </c>
      <c r="R1457" s="5"/>
      <c r="S1457" s="17">
        <v>42641</v>
      </c>
      <c r="T1457" s="17">
        <v>42641</v>
      </c>
      <c r="U1457" s="17">
        <v>42735</v>
      </c>
      <c r="V1457" s="17">
        <v>42735</v>
      </c>
      <c r="W1457" s="17">
        <v>42641</v>
      </c>
      <c r="X1457" s="17">
        <v>42641</v>
      </c>
      <c r="Y1457" t="s">
        <v>1178</v>
      </c>
      <c r="Z1457" t="s">
        <v>825</v>
      </c>
      <c r="AA1457" t="s">
        <v>1179</v>
      </c>
      <c r="AC1457" s="16">
        <v>4</v>
      </c>
      <c r="AD1457" t="s">
        <v>803</v>
      </c>
      <c r="AE1457" t="s">
        <v>974</v>
      </c>
      <c r="AF1457" t="s">
        <v>759</v>
      </c>
      <c r="AG1457" t="s">
        <v>1143</v>
      </c>
      <c r="AJ1457" t="s">
        <v>963</v>
      </c>
      <c r="AK1457" t="s">
        <v>1082</v>
      </c>
      <c r="AL1457" t="s">
        <v>1340</v>
      </c>
      <c r="AM1457" t="s">
        <v>531</v>
      </c>
      <c r="AP1457" t="s">
        <v>966</v>
      </c>
      <c r="AQ1457" t="s">
        <v>967</v>
      </c>
      <c r="AR1457" t="s">
        <v>968</v>
      </c>
      <c r="AS1457" t="s">
        <v>969</v>
      </c>
      <c r="AT1457" t="s">
        <v>970</v>
      </c>
      <c r="AU1457" t="s">
        <v>6034</v>
      </c>
    </row>
    <row r="1458" spans="2:47" ht="11" outlineLevel="1" x14ac:dyDescent="0.15">
      <c r="B1458" t="s">
        <v>6035</v>
      </c>
      <c r="C1458" t="s">
        <v>6036</v>
      </c>
      <c r="D1458" t="s">
        <v>177</v>
      </c>
      <c r="E1458" t="s">
        <v>983</v>
      </c>
      <c r="F1458" t="s">
        <v>798</v>
      </c>
      <c r="G1458" t="s">
        <v>984</v>
      </c>
      <c r="H1458" t="s">
        <v>985</v>
      </c>
      <c r="I1458" t="s">
        <v>957</v>
      </c>
      <c r="J1458" t="s">
        <v>638</v>
      </c>
      <c r="K1458" t="s">
        <v>992</v>
      </c>
      <c r="L1458" t="s">
        <v>638</v>
      </c>
      <c r="M1458" s="5">
        <v>61215.71</v>
      </c>
      <c r="N1458" s="5">
        <v>61215.71</v>
      </c>
      <c r="O1458" s="5">
        <v>61215.71</v>
      </c>
      <c r="P1458" s="5"/>
      <c r="Q1458" s="16">
        <v>0</v>
      </c>
      <c r="R1458" s="5"/>
      <c r="S1458" s="17">
        <v>43455</v>
      </c>
      <c r="T1458" s="17">
        <v>43455</v>
      </c>
      <c r="U1458" s="17">
        <v>43524</v>
      </c>
      <c r="V1458" s="17">
        <v>43524</v>
      </c>
      <c r="W1458" s="17">
        <v>43455</v>
      </c>
      <c r="X1458" s="17">
        <v>43565</v>
      </c>
      <c r="Y1458" t="s">
        <v>959</v>
      </c>
      <c r="Z1458" t="s">
        <v>796</v>
      </c>
      <c r="AA1458" t="s">
        <v>960</v>
      </c>
      <c r="AC1458" s="16"/>
      <c r="AD1458" t="s">
        <v>795</v>
      </c>
      <c r="AE1458" t="s">
        <v>961</v>
      </c>
      <c r="AF1458" t="s">
        <v>739</v>
      </c>
      <c r="AG1458" t="s">
        <v>993</v>
      </c>
      <c r="AJ1458" t="s">
        <v>963</v>
      </c>
      <c r="AK1458" t="s">
        <v>996</v>
      </c>
      <c r="AL1458" t="s">
        <v>965</v>
      </c>
      <c r="AM1458" t="s">
        <v>531</v>
      </c>
      <c r="AP1458" t="s">
        <v>966</v>
      </c>
      <c r="AQ1458" t="s">
        <v>967</v>
      </c>
      <c r="AR1458" t="s">
        <v>968</v>
      </c>
      <c r="AS1458" t="s">
        <v>969</v>
      </c>
      <c r="AT1458" t="s">
        <v>970</v>
      </c>
      <c r="AU1458" t="s">
        <v>6037</v>
      </c>
    </row>
    <row r="1459" spans="2:47" ht="11" outlineLevel="1" x14ac:dyDescent="0.15">
      <c r="B1459" t="s">
        <v>6038</v>
      </c>
      <c r="C1459" t="s">
        <v>6039</v>
      </c>
      <c r="D1459" t="s">
        <v>6040</v>
      </c>
      <c r="E1459" t="s">
        <v>854</v>
      </c>
      <c r="F1459" t="s">
        <v>798</v>
      </c>
      <c r="G1459" t="s">
        <v>959</v>
      </c>
      <c r="H1459" t="s">
        <v>1903</v>
      </c>
      <c r="I1459" t="s">
        <v>957</v>
      </c>
      <c r="J1459" t="s">
        <v>6041</v>
      </c>
      <c r="K1459" t="s">
        <v>6042</v>
      </c>
      <c r="L1459" t="s">
        <v>6041</v>
      </c>
      <c r="M1459" s="5">
        <v>61197.29</v>
      </c>
      <c r="N1459" s="5">
        <v>61197.29</v>
      </c>
      <c r="O1459" s="5">
        <v>61197.29</v>
      </c>
      <c r="P1459" s="5"/>
      <c r="Q1459" s="16">
        <v>0</v>
      </c>
      <c r="R1459" s="5"/>
      <c r="S1459" s="17">
        <v>46062</v>
      </c>
      <c r="T1459" s="17">
        <v>46062</v>
      </c>
      <c r="U1459" s="17">
        <v>46426</v>
      </c>
      <c r="V1459" s="17">
        <v>46426</v>
      </c>
      <c r="W1459" s="17">
        <v>46062</v>
      </c>
      <c r="X1459" s="17">
        <v>46062</v>
      </c>
      <c r="Y1459" t="s">
        <v>1543</v>
      </c>
      <c r="Z1459" t="s">
        <v>826</v>
      </c>
      <c r="AA1459" t="s">
        <v>1179</v>
      </c>
      <c r="AC1459" s="16">
        <v>1</v>
      </c>
      <c r="AD1459" t="s">
        <v>795</v>
      </c>
      <c r="AE1459" t="s">
        <v>961</v>
      </c>
      <c r="AF1459" t="s">
        <v>3219</v>
      </c>
      <c r="AG1459" t="s">
        <v>3220</v>
      </c>
      <c r="AJ1459" t="s">
        <v>963</v>
      </c>
      <c r="AK1459" t="s">
        <v>964</v>
      </c>
      <c r="AL1459" t="s">
        <v>1340</v>
      </c>
      <c r="AM1459" t="s">
        <v>531</v>
      </c>
      <c r="AP1459" t="s">
        <v>966</v>
      </c>
      <c r="AQ1459" t="s">
        <v>967</v>
      </c>
      <c r="AR1459" t="s">
        <v>968</v>
      </c>
      <c r="AS1459" t="s">
        <v>969</v>
      </c>
      <c r="AT1459" t="s">
        <v>970</v>
      </c>
      <c r="AU1459" t="s">
        <v>6043</v>
      </c>
    </row>
    <row r="1460" spans="2:47" ht="11" outlineLevel="1" x14ac:dyDescent="0.15">
      <c r="B1460" t="s">
        <v>6044</v>
      </c>
      <c r="C1460" t="s">
        <v>6045</v>
      </c>
      <c r="G1460" t="s">
        <v>1140</v>
      </c>
      <c r="H1460" t="s">
        <v>1141</v>
      </c>
      <c r="I1460" t="s">
        <v>957</v>
      </c>
      <c r="J1460" t="s">
        <v>6046</v>
      </c>
      <c r="K1460" t="s">
        <v>6047</v>
      </c>
      <c r="L1460" t="s">
        <v>6046</v>
      </c>
      <c r="M1460" s="5">
        <v>60903.27</v>
      </c>
      <c r="N1460" s="5">
        <v>60903.27</v>
      </c>
      <c r="O1460" s="5">
        <v>60903.27</v>
      </c>
      <c r="P1460" s="5"/>
      <c r="Q1460" s="16">
        <v>0</v>
      </c>
      <c r="R1460" s="5"/>
      <c r="S1460" s="17">
        <v>42691</v>
      </c>
      <c r="T1460" s="17">
        <v>42688</v>
      </c>
      <c r="U1460" s="17">
        <v>42718</v>
      </c>
      <c r="V1460" s="17">
        <v>42718</v>
      </c>
      <c r="W1460" s="17">
        <v>42691</v>
      </c>
      <c r="X1460" s="17">
        <v>42691</v>
      </c>
      <c r="Y1460" t="s">
        <v>1178</v>
      </c>
      <c r="Z1460" t="s">
        <v>825</v>
      </c>
      <c r="AA1460" t="s">
        <v>1179</v>
      </c>
      <c r="AC1460" s="16">
        <v>4</v>
      </c>
      <c r="AD1460" t="s">
        <v>6048</v>
      </c>
      <c r="AE1460" t="s">
        <v>6049</v>
      </c>
      <c r="AF1460" t="s">
        <v>739</v>
      </c>
      <c r="AG1460" t="s">
        <v>993</v>
      </c>
      <c r="AJ1460" t="s">
        <v>963</v>
      </c>
      <c r="AK1460" t="s">
        <v>1110</v>
      </c>
      <c r="AL1460" t="s">
        <v>1340</v>
      </c>
      <c r="AM1460" t="s">
        <v>531</v>
      </c>
      <c r="AP1460" t="s">
        <v>966</v>
      </c>
      <c r="AQ1460" t="s">
        <v>967</v>
      </c>
      <c r="AR1460" t="s">
        <v>968</v>
      </c>
      <c r="AS1460" t="s">
        <v>969</v>
      </c>
      <c r="AT1460" t="s">
        <v>970</v>
      </c>
      <c r="AU1460" t="s">
        <v>6050</v>
      </c>
    </row>
    <row r="1461" spans="2:47" ht="11" outlineLevel="1" x14ac:dyDescent="0.15">
      <c r="B1461" t="s">
        <v>6051</v>
      </c>
      <c r="C1461" t="s">
        <v>6052</v>
      </c>
      <c r="D1461" t="s">
        <v>6053</v>
      </c>
      <c r="E1461" t="s">
        <v>1599</v>
      </c>
      <c r="F1461" t="s">
        <v>807</v>
      </c>
      <c r="G1461" t="s">
        <v>984</v>
      </c>
      <c r="H1461" t="s">
        <v>985</v>
      </c>
      <c r="I1461" t="s">
        <v>957</v>
      </c>
      <c r="J1461" t="s">
        <v>4190</v>
      </c>
      <c r="K1461" t="s">
        <v>4191</v>
      </c>
      <c r="L1461" t="s">
        <v>4190</v>
      </c>
      <c r="M1461" s="5">
        <v>60875.6</v>
      </c>
      <c r="N1461" s="5">
        <v>60875.6</v>
      </c>
      <c r="O1461" s="5">
        <v>60875.6</v>
      </c>
      <c r="P1461" s="5"/>
      <c r="Q1461" s="16">
        <v>0</v>
      </c>
      <c r="R1461" s="5"/>
      <c r="S1461" s="17">
        <v>44798</v>
      </c>
      <c r="T1461" s="17">
        <v>44798</v>
      </c>
      <c r="U1461" s="17">
        <v>44862</v>
      </c>
      <c r="V1461" s="17">
        <v>44862</v>
      </c>
      <c r="W1461" s="17">
        <v>44798</v>
      </c>
      <c r="X1461" s="17">
        <v>44798</v>
      </c>
      <c r="Y1461" t="s">
        <v>959</v>
      </c>
      <c r="Z1461" t="s">
        <v>796</v>
      </c>
      <c r="AA1461" t="s">
        <v>1023</v>
      </c>
      <c r="AB1461" t="s">
        <v>1289</v>
      </c>
      <c r="AC1461" s="16">
        <v>1</v>
      </c>
      <c r="AD1461" t="s">
        <v>803</v>
      </c>
      <c r="AE1461" t="s">
        <v>974</v>
      </c>
      <c r="AF1461" t="s">
        <v>5746</v>
      </c>
      <c r="AG1461" t="s">
        <v>5747</v>
      </c>
      <c r="AH1461" t="s">
        <v>1202</v>
      </c>
      <c r="AI1461" t="s">
        <v>1203</v>
      </c>
      <c r="AJ1461" t="s">
        <v>978</v>
      </c>
      <c r="AK1461" t="s">
        <v>1082</v>
      </c>
      <c r="AL1461" t="s">
        <v>1340</v>
      </c>
      <c r="AM1461" t="s">
        <v>531</v>
      </c>
      <c r="AP1461" t="s">
        <v>966</v>
      </c>
      <c r="AQ1461" t="s">
        <v>967</v>
      </c>
      <c r="AR1461" t="s">
        <v>968</v>
      </c>
      <c r="AS1461" t="s">
        <v>969</v>
      </c>
      <c r="AT1461" t="s">
        <v>970</v>
      </c>
      <c r="AU1461" t="s">
        <v>6054</v>
      </c>
    </row>
    <row r="1462" spans="2:47" ht="11" outlineLevel="1" x14ac:dyDescent="0.15">
      <c r="B1462" t="s">
        <v>6055</v>
      </c>
      <c r="C1462" t="s">
        <v>6056</v>
      </c>
      <c r="G1462" t="s">
        <v>1140</v>
      </c>
      <c r="H1462" t="s">
        <v>1141</v>
      </c>
      <c r="I1462" t="s">
        <v>957</v>
      </c>
      <c r="J1462" t="s">
        <v>6057</v>
      </c>
      <c r="K1462" t="s">
        <v>6058</v>
      </c>
      <c r="L1462" t="s">
        <v>6057</v>
      </c>
      <c r="M1462" s="5">
        <v>60721.69</v>
      </c>
      <c r="N1462" s="5">
        <v>60721.69</v>
      </c>
      <c r="O1462" s="5">
        <v>60721.69</v>
      </c>
      <c r="P1462" s="5"/>
      <c r="Q1462" s="16">
        <v>0</v>
      </c>
      <c r="R1462" s="5"/>
      <c r="S1462" s="17">
        <v>42422</v>
      </c>
      <c r="T1462" s="17">
        <v>42423</v>
      </c>
      <c r="U1462" s="17">
        <v>42426</v>
      </c>
      <c r="V1462" s="17">
        <v>42426</v>
      </c>
      <c r="W1462" s="17">
        <v>42422</v>
      </c>
      <c r="X1462" s="17">
        <v>42422</v>
      </c>
      <c r="Y1462" t="s">
        <v>984</v>
      </c>
      <c r="Z1462" t="s">
        <v>804</v>
      </c>
      <c r="AA1462" t="s">
        <v>1000</v>
      </c>
      <c r="AC1462" s="16">
        <v>1</v>
      </c>
      <c r="AD1462" t="s">
        <v>795</v>
      </c>
      <c r="AE1462" t="s">
        <v>961</v>
      </c>
      <c r="AF1462" t="s">
        <v>740</v>
      </c>
      <c r="AG1462" t="s">
        <v>1036</v>
      </c>
      <c r="AJ1462" t="s">
        <v>963</v>
      </c>
      <c r="AK1462" t="s">
        <v>964</v>
      </c>
      <c r="AL1462" t="s">
        <v>1340</v>
      </c>
      <c r="AM1462" t="s">
        <v>531</v>
      </c>
      <c r="AP1462" t="s">
        <v>966</v>
      </c>
      <c r="AQ1462" t="s">
        <v>967</v>
      </c>
      <c r="AR1462" t="s">
        <v>968</v>
      </c>
      <c r="AS1462" t="s">
        <v>969</v>
      </c>
      <c r="AT1462" t="s">
        <v>970</v>
      </c>
      <c r="AU1462" t="s">
        <v>6059</v>
      </c>
    </row>
    <row r="1463" spans="2:47" ht="11" outlineLevel="1" x14ac:dyDescent="0.15">
      <c r="B1463" t="s">
        <v>6060</v>
      </c>
      <c r="C1463" t="s">
        <v>6061</v>
      </c>
      <c r="D1463" t="s">
        <v>177</v>
      </c>
      <c r="E1463" t="s">
        <v>983</v>
      </c>
      <c r="F1463" t="s">
        <v>798</v>
      </c>
      <c r="G1463" t="s">
        <v>984</v>
      </c>
      <c r="H1463" t="s">
        <v>985</v>
      </c>
      <c r="I1463" t="s">
        <v>957</v>
      </c>
      <c r="J1463" t="s">
        <v>638</v>
      </c>
      <c r="K1463" t="s">
        <v>992</v>
      </c>
      <c r="L1463" t="s">
        <v>638</v>
      </c>
      <c r="M1463" s="5">
        <v>60550</v>
      </c>
      <c r="N1463" s="5">
        <v>60550</v>
      </c>
      <c r="O1463" s="5">
        <v>60550</v>
      </c>
      <c r="P1463" s="5"/>
      <c r="Q1463" s="16">
        <v>0</v>
      </c>
      <c r="R1463" s="5"/>
      <c r="S1463" s="17">
        <v>42912</v>
      </c>
      <c r="T1463" s="17">
        <v>42912</v>
      </c>
      <c r="U1463" s="17">
        <v>42947</v>
      </c>
      <c r="V1463" s="17">
        <v>42947</v>
      </c>
      <c r="W1463" s="17">
        <v>42912</v>
      </c>
      <c r="X1463" s="17">
        <v>43003</v>
      </c>
      <c r="Y1463" t="s">
        <v>959</v>
      </c>
      <c r="Z1463" t="s">
        <v>796</v>
      </c>
      <c r="AA1463" t="s">
        <v>960</v>
      </c>
      <c r="AC1463" s="16">
        <v>1</v>
      </c>
      <c r="AD1463" t="s">
        <v>795</v>
      </c>
      <c r="AE1463" t="s">
        <v>961</v>
      </c>
      <c r="AF1463" t="s">
        <v>739</v>
      </c>
      <c r="AG1463" t="s">
        <v>993</v>
      </c>
      <c r="AJ1463" t="s">
        <v>963</v>
      </c>
      <c r="AK1463" t="s">
        <v>996</v>
      </c>
      <c r="AL1463" t="s">
        <v>965</v>
      </c>
      <c r="AM1463" t="s">
        <v>531</v>
      </c>
      <c r="AP1463" t="s">
        <v>966</v>
      </c>
      <c r="AQ1463" t="s">
        <v>967</v>
      </c>
      <c r="AR1463" t="s">
        <v>968</v>
      </c>
      <c r="AS1463" t="s">
        <v>969</v>
      </c>
      <c r="AT1463" t="s">
        <v>970</v>
      </c>
      <c r="AU1463" t="s">
        <v>6062</v>
      </c>
    </row>
    <row r="1464" spans="2:47" ht="11" outlineLevel="1" x14ac:dyDescent="0.15">
      <c r="B1464" t="s">
        <v>6063</v>
      </c>
      <c r="C1464" t="s">
        <v>6064</v>
      </c>
      <c r="G1464" t="s">
        <v>1140</v>
      </c>
      <c r="H1464" t="s">
        <v>1141</v>
      </c>
      <c r="I1464" t="s">
        <v>957</v>
      </c>
      <c r="J1464" t="s">
        <v>6065</v>
      </c>
      <c r="K1464" t="s">
        <v>6066</v>
      </c>
      <c r="L1464" t="s">
        <v>6065</v>
      </c>
      <c r="M1464" s="5">
        <v>60547.77</v>
      </c>
      <c r="N1464" s="5">
        <v>60547.77</v>
      </c>
      <c r="O1464" s="5">
        <v>60547.77</v>
      </c>
      <c r="P1464" s="5"/>
      <c r="Q1464" s="16">
        <v>0</v>
      </c>
      <c r="R1464" s="5"/>
      <c r="S1464" s="17">
        <v>45915</v>
      </c>
      <c r="T1464" s="17">
        <v>45915</v>
      </c>
      <c r="U1464" s="17">
        <v>45945</v>
      </c>
      <c r="V1464" s="17">
        <v>45945</v>
      </c>
      <c r="W1464" s="17">
        <v>45915</v>
      </c>
      <c r="X1464" s="17">
        <v>45915</v>
      </c>
      <c r="Y1464" t="s">
        <v>1178</v>
      </c>
      <c r="Z1464" t="s">
        <v>825</v>
      </c>
      <c r="AA1464" t="s">
        <v>1179</v>
      </c>
      <c r="AC1464" s="16">
        <v>2</v>
      </c>
      <c r="AD1464" t="s">
        <v>3900</v>
      </c>
      <c r="AE1464" t="s">
        <v>3901</v>
      </c>
      <c r="AF1464" t="s">
        <v>750</v>
      </c>
      <c r="AG1464" t="s">
        <v>1515</v>
      </c>
      <c r="AJ1464" t="s">
        <v>963</v>
      </c>
      <c r="AK1464" t="s">
        <v>1516</v>
      </c>
      <c r="AL1464" t="s">
        <v>1340</v>
      </c>
      <c r="AM1464" t="s">
        <v>531</v>
      </c>
      <c r="AP1464" t="s">
        <v>966</v>
      </c>
      <c r="AQ1464" t="s">
        <v>967</v>
      </c>
      <c r="AR1464" t="s">
        <v>968</v>
      </c>
      <c r="AS1464" t="s">
        <v>969</v>
      </c>
      <c r="AT1464" t="s">
        <v>970</v>
      </c>
      <c r="AU1464" t="s">
        <v>6067</v>
      </c>
    </row>
    <row r="1465" spans="2:47" ht="11" outlineLevel="1" x14ac:dyDescent="0.15">
      <c r="B1465" t="s">
        <v>6068</v>
      </c>
      <c r="C1465" t="s">
        <v>6069</v>
      </c>
      <c r="G1465" t="s">
        <v>1140</v>
      </c>
      <c r="H1465" t="s">
        <v>1141</v>
      </c>
      <c r="I1465" t="s">
        <v>957</v>
      </c>
      <c r="J1465" t="s">
        <v>6070</v>
      </c>
      <c r="K1465" t="s">
        <v>6071</v>
      </c>
      <c r="L1465" t="s">
        <v>6070</v>
      </c>
      <c r="M1465" s="5">
        <v>60489.599999999999</v>
      </c>
      <c r="N1465" s="5">
        <v>60489.599999999999</v>
      </c>
      <c r="O1465" s="5">
        <v>60489.599999999999</v>
      </c>
      <c r="P1465" s="5"/>
      <c r="Q1465" s="16">
        <v>0</v>
      </c>
      <c r="R1465" s="5"/>
      <c r="S1465" s="17">
        <v>43377</v>
      </c>
      <c r="T1465" s="17">
        <v>43377</v>
      </c>
      <c r="U1465" s="17">
        <v>43412</v>
      </c>
      <c r="V1465" s="17">
        <v>43412</v>
      </c>
      <c r="W1465" s="17">
        <v>43377</v>
      </c>
      <c r="X1465" s="17">
        <v>43377</v>
      </c>
      <c r="Y1465" t="s">
        <v>1178</v>
      </c>
      <c r="Z1465" t="s">
        <v>825</v>
      </c>
      <c r="AA1465" t="s">
        <v>1179</v>
      </c>
      <c r="AC1465" s="16">
        <v>4</v>
      </c>
      <c r="AD1465" t="s">
        <v>5700</v>
      </c>
      <c r="AE1465" t="s">
        <v>5701</v>
      </c>
      <c r="AF1465" t="s">
        <v>750</v>
      </c>
      <c r="AG1465" t="s">
        <v>1515</v>
      </c>
      <c r="AH1465" t="s">
        <v>1058</v>
      </c>
      <c r="AI1465" t="s">
        <v>1059</v>
      </c>
      <c r="AJ1465" t="s">
        <v>978</v>
      </c>
      <c r="AK1465" t="s">
        <v>1516</v>
      </c>
      <c r="AL1465" t="s">
        <v>1340</v>
      </c>
      <c r="AM1465" t="s">
        <v>531</v>
      </c>
      <c r="AP1465" t="s">
        <v>966</v>
      </c>
      <c r="AQ1465" t="s">
        <v>967</v>
      </c>
      <c r="AR1465" t="s">
        <v>968</v>
      </c>
      <c r="AS1465" t="s">
        <v>969</v>
      </c>
      <c r="AT1465" t="s">
        <v>970</v>
      </c>
      <c r="AU1465" t="s">
        <v>6072</v>
      </c>
    </row>
    <row r="1466" spans="2:47" ht="11" outlineLevel="1" x14ac:dyDescent="0.15">
      <c r="B1466" t="s">
        <v>6073</v>
      </c>
      <c r="C1466" t="s">
        <v>6074</v>
      </c>
      <c r="G1466" t="s">
        <v>1140</v>
      </c>
      <c r="H1466" t="s">
        <v>1141</v>
      </c>
      <c r="I1466" t="s">
        <v>957</v>
      </c>
      <c r="J1466" t="s">
        <v>6075</v>
      </c>
      <c r="K1466" t="s">
        <v>6076</v>
      </c>
      <c r="L1466" t="s">
        <v>6075</v>
      </c>
      <c r="M1466" s="5">
        <v>60028.99</v>
      </c>
      <c r="N1466" s="5">
        <v>60028.99</v>
      </c>
      <c r="O1466" s="5">
        <v>60028.99</v>
      </c>
      <c r="P1466" s="5"/>
      <c r="Q1466" s="16">
        <v>0</v>
      </c>
      <c r="R1466" s="5"/>
      <c r="S1466" s="17">
        <v>45912</v>
      </c>
      <c r="T1466" s="17">
        <v>45912</v>
      </c>
      <c r="U1466" s="17">
        <v>46022</v>
      </c>
      <c r="V1466" s="17">
        <v>46022</v>
      </c>
      <c r="W1466" s="17">
        <v>45912</v>
      </c>
      <c r="X1466" s="17">
        <v>45912</v>
      </c>
      <c r="Y1466" t="s">
        <v>1178</v>
      </c>
      <c r="Z1466" t="s">
        <v>825</v>
      </c>
      <c r="AA1466" t="s">
        <v>1179</v>
      </c>
      <c r="AC1466" s="16">
        <v>4</v>
      </c>
      <c r="AD1466" t="s">
        <v>6077</v>
      </c>
      <c r="AE1466" t="s">
        <v>6078</v>
      </c>
      <c r="AF1466" t="s">
        <v>750</v>
      </c>
      <c r="AG1466" t="s">
        <v>1515</v>
      </c>
      <c r="AJ1466" t="s">
        <v>963</v>
      </c>
      <c r="AK1466" t="s">
        <v>1516</v>
      </c>
      <c r="AL1466" t="s">
        <v>1340</v>
      </c>
      <c r="AM1466" t="s">
        <v>531</v>
      </c>
      <c r="AP1466" t="s">
        <v>966</v>
      </c>
      <c r="AQ1466" t="s">
        <v>967</v>
      </c>
      <c r="AR1466" t="s">
        <v>968</v>
      </c>
      <c r="AS1466" t="s">
        <v>969</v>
      </c>
      <c r="AT1466" t="s">
        <v>970</v>
      </c>
      <c r="AU1466" t="s">
        <v>6079</v>
      </c>
    </row>
    <row r="1467" spans="2:47" ht="11" outlineLevel="1" x14ac:dyDescent="0.15">
      <c r="B1467" t="s">
        <v>6080</v>
      </c>
      <c r="C1467" t="s">
        <v>6081</v>
      </c>
      <c r="G1467" t="s">
        <v>1140</v>
      </c>
      <c r="H1467" t="s">
        <v>1141</v>
      </c>
      <c r="I1467" t="s">
        <v>957</v>
      </c>
      <c r="J1467" t="s">
        <v>6082</v>
      </c>
      <c r="K1467" t="s">
        <v>6083</v>
      </c>
      <c r="L1467" t="s">
        <v>6082</v>
      </c>
      <c r="M1467" s="5">
        <v>60000</v>
      </c>
      <c r="N1467" s="5">
        <v>60000</v>
      </c>
      <c r="O1467" s="5">
        <v>60000</v>
      </c>
      <c r="P1467" s="5"/>
      <c r="Q1467" s="16">
        <v>0</v>
      </c>
      <c r="R1467" s="5"/>
      <c r="S1467" s="17">
        <v>45894</v>
      </c>
      <c r="T1467" s="17">
        <v>45894</v>
      </c>
      <c r="U1467" s="17">
        <v>45936</v>
      </c>
      <c r="V1467" s="17">
        <v>45936</v>
      </c>
      <c r="W1467" s="17">
        <v>45894</v>
      </c>
      <c r="X1467" s="17">
        <v>45946</v>
      </c>
      <c r="Y1467" t="s">
        <v>1178</v>
      </c>
      <c r="Z1467" t="s">
        <v>825</v>
      </c>
      <c r="AA1467" t="s">
        <v>1179</v>
      </c>
      <c r="AC1467" s="16">
        <v>8</v>
      </c>
      <c r="AD1467" t="s">
        <v>803</v>
      </c>
      <c r="AE1467" t="s">
        <v>974</v>
      </c>
      <c r="AF1467" t="s">
        <v>737</v>
      </c>
      <c r="AG1467" t="s">
        <v>975</v>
      </c>
      <c r="AH1467" t="s">
        <v>5340</v>
      </c>
      <c r="AI1467" t="s">
        <v>5341</v>
      </c>
      <c r="AJ1467" t="s">
        <v>978</v>
      </c>
      <c r="AK1467" t="s">
        <v>979</v>
      </c>
      <c r="AL1467" t="s">
        <v>1340</v>
      </c>
      <c r="AM1467" t="s">
        <v>456</v>
      </c>
      <c r="AP1467" t="s">
        <v>966</v>
      </c>
      <c r="AQ1467" t="s">
        <v>967</v>
      </c>
      <c r="AR1467" t="s">
        <v>968</v>
      </c>
      <c r="AS1467" t="s">
        <v>969</v>
      </c>
      <c r="AT1467" t="s">
        <v>970</v>
      </c>
      <c r="AU1467" t="s">
        <v>6084</v>
      </c>
    </row>
    <row r="1468" spans="2:47" ht="11" outlineLevel="1" x14ac:dyDescent="0.15">
      <c r="B1468" t="s">
        <v>6085</v>
      </c>
      <c r="C1468" t="s">
        <v>6086</v>
      </c>
      <c r="G1468" t="s">
        <v>1140</v>
      </c>
      <c r="H1468" t="s">
        <v>1141</v>
      </c>
      <c r="I1468" t="s">
        <v>957</v>
      </c>
      <c r="J1468" t="s">
        <v>4835</v>
      </c>
      <c r="K1468" t="s">
        <v>4836</v>
      </c>
      <c r="L1468" t="s">
        <v>4835</v>
      </c>
      <c r="M1468" s="5">
        <v>60000</v>
      </c>
      <c r="N1468" s="5">
        <v>60000</v>
      </c>
      <c r="O1468" s="5">
        <v>60000</v>
      </c>
      <c r="P1468" s="5"/>
      <c r="Q1468" s="16">
        <v>0</v>
      </c>
      <c r="R1468" s="5"/>
      <c r="S1468" s="17">
        <v>45673</v>
      </c>
      <c r="T1468" s="17">
        <v>45673</v>
      </c>
      <c r="U1468" s="17">
        <v>45786</v>
      </c>
      <c r="V1468" s="17">
        <v>45786</v>
      </c>
      <c r="W1468" s="17">
        <v>45673</v>
      </c>
      <c r="X1468" s="17">
        <v>45673</v>
      </c>
      <c r="Y1468" t="s">
        <v>1178</v>
      </c>
      <c r="Z1468" t="s">
        <v>825</v>
      </c>
      <c r="AA1468" t="s">
        <v>1179</v>
      </c>
      <c r="AC1468" s="16">
        <v>5</v>
      </c>
      <c r="AD1468" t="s">
        <v>803</v>
      </c>
      <c r="AE1468" t="s">
        <v>974</v>
      </c>
      <c r="AF1468" t="s">
        <v>737</v>
      </c>
      <c r="AG1468" t="s">
        <v>975</v>
      </c>
      <c r="AH1468" t="s">
        <v>1202</v>
      </c>
      <c r="AI1468" t="s">
        <v>1203</v>
      </c>
      <c r="AJ1468" t="s">
        <v>978</v>
      </c>
      <c r="AK1468" t="s">
        <v>979</v>
      </c>
      <c r="AL1468" t="s">
        <v>1340</v>
      </c>
      <c r="AM1468" t="s">
        <v>531</v>
      </c>
      <c r="AP1468" t="s">
        <v>966</v>
      </c>
      <c r="AQ1468" t="s">
        <v>967</v>
      </c>
      <c r="AR1468" t="s">
        <v>968</v>
      </c>
      <c r="AS1468" t="s">
        <v>969</v>
      </c>
      <c r="AT1468" t="s">
        <v>970</v>
      </c>
      <c r="AU1468" t="s">
        <v>6087</v>
      </c>
    </row>
    <row r="1469" spans="2:47" ht="11" outlineLevel="1" x14ac:dyDescent="0.15">
      <c r="B1469" t="s">
        <v>6088</v>
      </c>
      <c r="C1469" t="s">
        <v>6089</v>
      </c>
      <c r="G1469" t="s">
        <v>1140</v>
      </c>
      <c r="H1469" t="s">
        <v>1141</v>
      </c>
      <c r="I1469" t="s">
        <v>957</v>
      </c>
      <c r="J1469" t="s">
        <v>6090</v>
      </c>
      <c r="K1469" t="s">
        <v>6091</v>
      </c>
      <c r="L1469" t="s">
        <v>6090</v>
      </c>
      <c r="M1469" s="5">
        <v>59995</v>
      </c>
      <c r="N1469" s="5">
        <v>59995</v>
      </c>
      <c r="O1469" s="5">
        <v>64994</v>
      </c>
      <c r="P1469" s="5"/>
      <c r="Q1469" s="16">
        <v>0</v>
      </c>
      <c r="R1469" s="5"/>
      <c r="S1469" s="17">
        <v>44224</v>
      </c>
      <c r="T1469" s="17">
        <v>44224</v>
      </c>
      <c r="U1469" s="17">
        <v>44342</v>
      </c>
      <c r="V1469" s="17">
        <v>44342</v>
      </c>
      <c r="W1469" s="17">
        <v>44224</v>
      </c>
      <c r="X1469" s="17">
        <v>44224</v>
      </c>
      <c r="Y1469" t="s">
        <v>984</v>
      </c>
      <c r="Z1469" t="s">
        <v>804</v>
      </c>
      <c r="AA1469" t="s">
        <v>1000</v>
      </c>
      <c r="AC1469" s="16">
        <v>1</v>
      </c>
      <c r="AD1469" t="s">
        <v>803</v>
      </c>
      <c r="AE1469" t="s">
        <v>974</v>
      </c>
      <c r="AF1469" t="s">
        <v>737</v>
      </c>
      <c r="AG1469" t="s">
        <v>975</v>
      </c>
      <c r="AH1469" t="s">
        <v>1058</v>
      </c>
      <c r="AI1469" t="s">
        <v>1059</v>
      </c>
      <c r="AJ1469" t="s">
        <v>978</v>
      </c>
      <c r="AK1469" t="s">
        <v>979</v>
      </c>
      <c r="AL1469" t="s">
        <v>1340</v>
      </c>
      <c r="AM1469" t="s">
        <v>531</v>
      </c>
      <c r="AP1469" t="s">
        <v>966</v>
      </c>
      <c r="AQ1469" t="s">
        <v>967</v>
      </c>
      <c r="AR1469" t="s">
        <v>968</v>
      </c>
      <c r="AS1469" t="s">
        <v>969</v>
      </c>
      <c r="AT1469" t="s">
        <v>970</v>
      </c>
      <c r="AU1469" t="s">
        <v>6092</v>
      </c>
    </row>
    <row r="1470" spans="2:47" ht="11" outlineLevel="1" x14ac:dyDescent="0.15">
      <c r="B1470" t="s">
        <v>6093</v>
      </c>
      <c r="C1470" t="s">
        <v>6094</v>
      </c>
      <c r="D1470" t="s">
        <v>6095</v>
      </c>
      <c r="E1470" t="s">
        <v>1599</v>
      </c>
      <c r="F1470" t="s">
        <v>807</v>
      </c>
      <c r="G1470" t="s">
        <v>984</v>
      </c>
      <c r="H1470" t="s">
        <v>985</v>
      </c>
      <c r="I1470" t="s">
        <v>957</v>
      </c>
      <c r="J1470" t="s">
        <v>4252</v>
      </c>
      <c r="K1470" t="s">
        <v>4253</v>
      </c>
      <c r="L1470" t="s">
        <v>4252</v>
      </c>
      <c r="M1470" s="5">
        <v>59930.7</v>
      </c>
      <c r="N1470" s="5">
        <v>59930.7</v>
      </c>
      <c r="O1470" s="5">
        <v>59930.7</v>
      </c>
      <c r="P1470" s="5"/>
      <c r="Q1470" s="16">
        <v>0</v>
      </c>
      <c r="R1470" s="5"/>
      <c r="S1470" s="17">
        <v>43719</v>
      </c>
      <c r="T1470" s="17">
        <v>43719</v>
      </c>
      <c r="U1470" s="17">
        <v>43748</v>
      </c>
      <c r="V1470" s="17">
        <v>43748</v>
      </c>
      <c r="W1470" s="17">
        <v>43719</v>
      </c>
      <c r="X1470" s="17">
        <v>43719</v>
      </c>
      <c r="Y1470" t="s">
        <v>959</v>
      </c>
      <c r="Z1470" t="s">
        <v>796</v>
      </c>
      <c r="AA1470" t="s">
        <v>1023</v>
      </c>
      <c r="AB1470" t="s">
        <v>1024</v>
      </c>
      <c r="AC1470" s="16">
        <v>1</v>
      </c>
      <c r="AD1470" t="s">
        <v>4388</v>
      </c>
      <c r="AE1470" t="s">
        <v>4389</v>
      </c>
      <c r="AF1470" t="s">
        <v>737</v>
      </c>
      <c r="AG1470" t="s">
        <v>975</v>
      </c>
      <c r="AJ1470" t="s">
        <v>963</v>
      </c>
      <c r="AK1470" t="s">
        <v>3258</v>
      </c>
      <c r="AL1470" t="s">
        <v>1340</v>
      </c>
      <c r="AM1470" t="s">
        <v>456</v>
      </c>
      <c r="AP1470" t="s">
        <v>966</v>
      </c>
      <c r="AQ1470" t="s">
        <v>967</v>
      </c>
      <c r="AR1470" t="s">
        <v>968</v>
      </c>
      <c r="AS1470" t="s">
        <v>969</v>
      </c>
      <c r="AT1470" t="s">
        <v>970</v>
      </c>
      <c r="AU1470" t="s">
        <v>6096</v>
      </c>
    </row>
    <row r="1471" spans="2:47" ht="11" outlineLevel="1" x14ac:dyDescent="0.15">
      <c r="B1471" t="s">
        <v>6097</v>
      </c>
      <c r="C1471" t="s">
        <v>6098</v>
      </c>
      <c r="D1471" t="s">
        <v>3737</v>
      </c>
      <c r="E1471" t="s">
        <v>1599</v>
      </c>
      <c r="F1471" t="s">
        <v>807</v>
      </c>
      <c r="G1471" t="s">
        <v>984</v>
      </c>
      <c r="H1471" t="s">
        <v>985</v>
      </c>
      <c r="I1471" t="s">
        <v>957</v>
      </c>
      <c r="J1471" t="s">
        <v>3738</v>
      </c>
      <c r="K1471" t="s">
        <v>3739</v>
      </c>
      <c r="L1471" t="s">
        <v>3738</v>
      </c>
      <c r="M1471" s="5">
        <v>59890</v>
      </c>
      <c r="N1471" s="5">
        <v>59890</v>
      </c>
      <c r="O1471" s="5">
        <v>59890</v>
      </c>
      <c r="P1471" s="5"/>
      <c r="Q1471" s="16">
        <v>0</v>
      </c>
      <c r="R1471" s="5"/>
      <c r="S1471" s="17">
        <v>44096</v>
      </c>
      <c r="T1471" s="17">
        <v>44095</v>
      </c>
      <c r="U1471" s="17">
        <v>44275</v>
      </c>
      <c r="V1471" s="17">
        <v>44275</v>
      </c>
      <c r="W1471" s="17">
        <v>44096</v>
      </c>
      <c r="X1471" s="17">
        <v>44096</v>
      </c>
      <c r="Y1471" t="s">
        <v>959</v>
      </c>
      <c r="Z1471" t="s">
        <v>796</v>
      </c>
      <c r="AA1471" t="s">
        <v>1023</v>
      </c>
      <c r="AB1471" t="s">
        <v>1024</v>
      </c>
      <c r="AC1471" s="16">
        <v>4</v>
      </c>
      <c r="AD1471" t="s">
        <v>795</v>
      </c>
      <c r="AE1471" t="s">
        <v>961</v>
      </c>
      <c r="AF1471" t="s">
        <v>737</v>
      </c>
      <c r="AG1471" t="s">
        <v>975</v>
      </c>
      <c r="AJ1471" t="s">
        <v>963</v>
      </c>
      <c r="AK1471" t="s">
        <v>1504</v>
      </c>
      <c r="AL1471" t="s">
        <v>1340</v>
      </c>
      <c r="AM1471" t="s">
        <v>531</v>
      </c>
      <c r="AP1471" t="s">
        <v>966</v>
      </c>
      <c r="AQ1471" t="s">
        <v>967</v>
      </c>
      <c r="AR1471" t="s">
        <v>968</v>
      </c>
      <c r="AS1471" t="s">
        <v>969</v>
      </c>
      <c r="AT1471" t="s">
        <v>970</v>
      </c>
      <c r="AU1471" t="s">
        <v>6099</v>
      </c>
    </row>
    <row r="1472" spans="2:47" ht="11" outlineLevel="1" x14ac:dyDescent="0.15">
      <c r="B1472" t="s">
        <v>6100</v>
      </c>
      <c r="C1472" t="s">
        <v>6101</v>
      </c>
      <c r="D1472" t="s">
        <v>4579</v>
      </c>
      <c r="E1472" t="s">
        <v>1599</v>
      </c>
      <c r="F1472" t="s">
        <v>807</v>
      </c>
      <c r="G1472" t="s">
        <v>984</v>
      </c>
      <c r="H1472" t="s">
        <v>985</v>
      </c>
      <c r="I1472" t="s">
        <v>957</v>
      </c>
      <c r="J1472" t="s">
        <v>4467</v>
      </c>
      <c r="K1472" t="s">
        <v>4468</v>
      </c>
      <c r="L1472" t="s">
        <v>4467</v>
      </c>
      <c r="M1472" s="5">
        <v>59519</v>
      </c>
      <c r="N1472" s="5">
        <v>59519</v>
      </c>
      <c r="O1472" s="5">
        <v>59519</v>
      </c>
      <c r="P1472" s="5"/>
      <c r="Q1472" s="16">
        <v>0</v>
      </c>
      <c r="R1472" s="5"/>
      <c r="S1472" s="17">
        <v>45545</v>
      </c>
      <c r="T1472" s="17">
        <v>45544</v>
      </c>
      <c r="U1472" s="17">
        <v>45796</v>
      </c>
      <c r="V1472" s="17">
        <v>45796</v>
      </c>
      <c r="W1472" s="17">
        <v>45545</v>
      </c>
      <c r="X1472" s="17">
        <v>45636</v>
      </c>
      <c r="Y1472" t="s">
        <v>959</v>
      </c>
      <c r="Z1472" t="s">
        <v>796</v>
      </c>
      <c r="AA1472" t="s">
        <v>1023</v>
      </c>
      <c r="AB1472" t="s">
        <v>1024</v>
      </c>
      <c r="AC1472" s="16">
        <v>3</v>
      </c>
      <c r="AD1472" t="s">
        <v>803</v>
      </c>
      <c r="AE1472" t="s">
        <v>974</v>
      </c>
      <c r="AF1472" t="s">
        <v>738</v>
      </c>
      <c r="AG1472" t="s">
        <v>988</v>
      </c>
      <c r="AJ1472" t="s">
        <v>963</v>
      </c>
      <c r="AK1472" t="s">
        <v>1928</v>
      </c>
      <c r="AL1472" t="s">
        <v>965</v>
      </c>
      <c r="AM1472" t="s">
        <v>531</v>
      </c>
      <c r="AP1472" t="s">
        <v>966</v>
      </c>
      <c r="AQ1472" t="s">
        <v>967</v>
      </c>
      <c r="AR1472" t="s">
        <v>968</v>
      </c>
      <c r="AS1472" t="s">
        <v>969</v>
      </c>
      <c r="AT1472" t="s">
        <v>970</v>
      </c>
      <c r="AU1472" t="s">
        <v>6102</v>
      </c>
    </row>
    <row r="1473" spans="2:47" ht="11" outlineLevel="1" x14ac:dyDescent="0.15">
      <c r="B1473" t="s">
        <v>6103</v>
      </c>
      <c r="C1473" t="s">
        <v>6104</v>
      </c>
      <c r="G1473" t="s">
        <v>1140</v>
      </c>
      <c r="H1473" t="s">
        <v>1141</v>
      </c>
      <c r="I1473" t="s">
        <v>957</v>
      </c>
      <c r="J1473" t="s">
        <v>4877</v>
      </c>
      <c r="K1473" t="s">
        <v>4878</v>
      </c>
      <c r="L1473" t="s">
        <v>4877</v>
      </c>
      <c r="M1473" s="5">
        <v>59430</v>
      </c>
      <c r="N1473" s="5">
        <v>59430</v>
      </c>
      <c r="O1473" s="5">
        <v>59430</v>
      </c>
      <c r="P1473" s="5"/>
      <c r="Q1473" s="16">
        <v>0</v>
      </c>
      <c r="R1473" s="5"/>
      <c r="S1473" s="17">
        <v>45743</v>
      </c>
      <c r="T1473" s="17">
        <v>45740</v>
      </c>
      <c r="U1473" s="17">
        <v>45980</v>
      </c>
      <c r="V1473" s="17">
        <v>45980</v>
      </c>
      <c r="W1473" s="17">
        <v>45743</v>
      </c>
      <c r="X1473" s="17">
        <v>45743</v>
      </c>
      <c r="Y1473" t="s">
        <v>1178</v>
      </c>
      <c r="Z1473" t="s">
        <v>825</v>
      </c>
      <c r="AA1473" t="s">
        <v>1179</v>
      </c>
      <c r="AC1473" s="16">
        <v>9</v>
      </c>
      <c r="AD1473" t="s">
        <v>803</v>
      </c>
      <c r="AE1473" t="s">
        <v>974</v>
      </c>
      <c r="AF1473" t="s">
        <v>738</v>
      </c>
      <c r="AG1473" t="s">
        <v>988</v>
      </c>
      <c r="AJ1473" t="s">
        <v>963</v>
      </c>
      <c r="AK1473" t="s">
        <v>1928</v>
      </c>
      <c r="AL1473" t="s">
        <v>1340</v>
      </c>
      <c r="AM1473" t="s">
        <v>531</v>
      </c>
      <c r="AP1473" t="s">
        <v>966</v>
      </c>
      <c r="AQ1473" t="s">
        <v>967</v>
      </c>
      <c r="AR1473" t="s">
        <v>968</v>
      </c>
      <c r="AS1473" t="s">
        <v>969</v>
      </c>
      <c r="AT1473" t="s">
        <v>970</v>
      </c>
      <c r="AU1473" t="s">
        <v>6105</v>
      </c>
    </row>
    <row r="1474" spans="2:47" ht="11" outlineLevel="1" x14ac:dyDescent="0.15">
      <c r="B1474" t="s">
        <v>6106</v>
      </c>
      <c r="C1474" t="s">
        <v>6107</v>
      </c>
      <c r="G1474" t="s">
        <v>1140</v>
      </c>
      <c r="H1474" t="s">
        <v>1141</v>
      </c>
      <c r="I1474" t="s">
        <v>957</v>
      </c>
      <c r="J1474" t="s">
        <v>3993</v>
      </c>
      <c r="K1474" t="s">
        <v>3994</v>
      </c>
      <c r="L1474" t="s">
        <v>3993</v>
      </c>
      <c r="M1474" s="5">
        <v>59385</v>
      </c>
      <c r="N1474" s="5">
        <v>59385</v>
      </c>
      <c r="O1474" s="5">
        <v>59385</v>
      </c>
      <c r="P1474" s="5"/>
      <c r="Q1474" s="16">
        <v>0</v>
      </c>
      <c r="R1474" s="5"/>
      <c r="S1474" s="17">
        <v>44685</v>
      </c>
      <c r="T1474" s="17">
        <v>44685</v>
      </c>
      <c r="U1474" s="17">
        <v>44930</v>
      </c>
      <c r="V1474" s="17">
        <v>44930</v>
      </c>
      <c r="W1474" s="17">
        <v>44685</v>
      </c>
      <c r="X1474" s="17">
        <v>44798</v>
      </c>
      <c r="Y1474" t="s">
        <v>1178</v>
      </c>
      <c r="Z1474" t="s">
        <v>825</v>
      </c>
      <c r="AA1474" t="s">
        <v>1179</v>
      </c>
      <c r="AC1474" s="16">
        <v>1</v>
      </c>
      <c r="AD1474" t="s">
        <v>803</v>
      </c>
      <c r="AE1474" t="s">
        <v>974</v>
      </c>
      <c r="AF1474" t="s">
        <v>737</v>
      </c>
      <c r="AG1474" t="s">
        <v>975</v>
      </c>
      <c r="AH1474" t="s">
        <v>1202</v>
      </c>
      <c r="AI1474" t="s">
        <v>1203</v>
      </c>
      <c r="AJ1474" t="s">
        <v>978</v>
      </c>
      <c r="AK1474" t="s">
        <v>979</v>
      </c>
      <c r="AL1474" t="s">
        <v>1340</v>
      </c>
      <c r="AM1474" t="s">
        <v>531</v>
      </c>
      <c r="AP1474" t="s">
        <v>966</v>
      </c>
      <c r="AQ1474" t="s">
        <v>967</v>
      </c>
      <c r="AR1474" t="s">
        <v>968</v>
      </c>
      <c r="AS1474" t="s">
        <v>969</v>
      </c>
      <c r="AT1474" t="s">
        <v>970</v>
      </c>
      <c r="AU1474" t="s">
        <v>6108</v>
      </c>
    </row>
    <row r="1475" spans="2:47" ht="11" outlineLevel="1" x14ac:dyDescent="0.15">
      <c r="B1475" t="s">
        <v>6109</v>
      </c>
      <c r="C1475" t="s">
        <v>6110</v>
      </c>
      <c r="G1475" t="s">
        <v>1140</v>
      </c>
      <c r="H1475" t="s">
        <v>1141</v>
      </c>
      <c r="I1475" t="s">
        <v>957</v>
      </c>
      <c r="J1475" t="s">
        <v>6111</v>
      </c>
      <c r="K1475" t="s">
        <v>6112</v>
      </c>
      <c r="L1475" t="s">
        <v>3434</v>
      </c>
      <c r="M1475" s="5">
        <v>59237.5</v>
      </c>
      <c r="N1475" s="5">
        <v>59237.5</v>
      </c>
      <c r="O1475" s="5">
        <v>59237.5</v>
      </c>
      <c r="P1475" s="5"/>
      <c r="Q1475" s="16">
        <v>0</v>
      </c>
      <c r="R1475" s="5"/>
      <c r="S1475" s="17">
        <v>43230</v>
      </c>
      <c r="T1475" s="17">
        <v>43230</v>
      </c>
      <c r="U1475" s="17">
        <v>43276</v>
      </c>
      <c r="V1475" s="17">
        <v>43312</v>
      </c>
      <c r="W1475" s="17">
        <v>43230</v>
      </c>
      <c r="X1475" s="17">
        <v>43230</v>
      </c>
      <c r="Y1475" t="s">
        <v>1178</v>
      </c>
      <c r="Z1475" t="s">
        <v>825</v>
      </c>
      <c r="AA1475" t="s">
        <v>1179</v>
      </c>
      <c r="AC1475" s="16">
        <v>5</v>
      </c>
      <c r="AD1475" t="s">
        <v>3488</v>
      </c>
      <c r="AE1475" t="s">
        <v>3489</v>
      </c>
      <c r="AF1475" t="s">
        <v>750</v>
      </c>
      <c r="AG1475" t="s">
        <v>1515</v>
      </c>
      <c r="AJ1475" t="s">
        <v>963</v>
      </c>
      <c r="AK1475" t="s">
        <v>1516</v>
      </c>
      <c r="AL1475" t="s">
        <v>1340</v>
      </c>
      <c r="AM1475" t="s">
        <v>531</v>
      </c>
      <c r="AP1475" t="s">
        <v>966</v>
      </c>
      <c r="AQ1475" t="s">
        <v>967</v>
      </c>
      <c r="AR1475" t="s">
        <v>968</v>
      </c>
      <c r="AS1475" t="s">
        <v>969</v>
      </c>
      <c r="AT1475" t="s">
        <v>970</v>
      </c>
      <c r="AU1475" t="s">
        <v>6113</v>
      </c>
    </row>
    <row r="1476" spans="2:47" ht="11" outlineLevel="1" x14ac:dyDescent="0.15">
      <c r="B1476" t="s">
        <v>6114</v>
      </c>
      <c r="C1476" t="s">
        <v>6115</v>
      </c>
      <c r="G1476" t="s">
        <v>1140</v>
      </c>
      <c r="H1476" t="s">
        <v>1141</v>
      </c>
      <c r="I1476" t="s">
        <v>957</v>
      </c>
      <c r="J1476" t="s">
        <v>5470</v>
      </c>
      <c r="K1476" t="s">
        <v>5471</v>
      </c>
      <c r="L1476" t="s">
        <v>5470</v>
      </c>
      <c r="M1476" s="5">
        <v>59052.5</v>
      </c>
      <c r="N1476" s="5">
        <v>59052.5</v>
      </c>
      <c r="O1476" s="5">
        <v>59052.5</v>
      </c>
      <c r="P1476" s="5"/>
      <c r="Q1476" s="16">
        <v>0</v>
      </c>
      <c r="R1476" s="5"/>
      <c r="S1476" s="17">
        <v>42803</v>
      </c>
      <c r="T1476" s="17">
        <v>42800</v>
      </c>
      <c r="U1476" s="17">
        <v>42863</v>
      </c>
      <c r="V1476" s="17">
        <v>42863</v>
      </c>
      <c r="W1476" s="17">
        <v>42803</v>
      </c>
      <c r="X1476" s="17">
        <v>42803</v>
      </c>
      <c r="Y1476" t="s">
        <v>1178</v>
      </c>
      <c r="Z1476" t="s">
        <v>825</v>
      </c>
      <c r="AA1476" t="s">
        <v>1179</v>
      </c>
      <c r="AC1476" s="16">
        <v>2</v>
      </c>
      <c r="AD1476" t="s">
        <v>887</v>
      </c>
      <c r="AE1476" t="s">
        <v>2030</v>
      </c>
      <c r="AF1476" t="s">
        <v>750</v>
      </c>
      <c r="AG1476" t="s">
        <v>1515</v>
      </c>
      <c r="AJ1476" t="s">
        <v>963</v>
      </c>
      <c r="AK1476" t="s">
        <v>1516</v>
      </c>
      <c r="AL1476" t="s">
        <v>1340</v>
      </c>
      <c r="AM1476" t="s">
        <v>531</v>
      </c>
      <c r="AP1476" t="s">
        <v>966</v>
      </c>
      <c r="AQ1476" t="s">
        <v>967</v>
      </c>
      <c r="AR1476" t="s">
        <v>968</v>
      </c>
      <c r="AS1476" t="s">
        <v>969</v>
      </c>
      <c r="AT1476" t="s">
        <v>970</v>
      </c>
      <c r="AU1476" t="s">
        <v>6116</v>
      </c>
    </row>
    <row r="1477" spans="2:47" ht="11" outlineLevel="1" x14ac:dyDescent="0.15">
      <c r="B1477" t="s">
        <v>6117</v>
      </c>
      <c r="C1477" t="s">
        <v>6118</v>
      </c>
      <c r="G1477" t="s">
        <v>1140</v>
      </c>
      <c r="H1477" t="s">
        <v>1141</v>
      </c>
      <c r="I1477" t="s">
        <v>957</v>
      </c>
      <c r="J1477" t="s">
        <v>4179</v>
      </c>
      <c r="K1477" t="s">
        <v>4180</v>
      </c>
      <c r="L1477" t="s">
        <v>4179</v>
      </c>
      <c r="M1477" s="5">
        <v>58691</v>
      </c>
      <c r="N1477" s="5">
        <v>58691</v>
      </c>
      <c r="O1477" s="5">
        <v>58691</v>
      </c>
      <c r="P1477" s="5"/>
      <c r="Q1477" s="16">
        <v>0</v>
      </c>
      <c r="R1477" s="5"/>
      <c r="S1477" s="17">
        <v>43090</v>
      </c>
      <c r="T1477" s="17">
        <v>43090</v>
      </c>
      <c r="U1477" s="17">
        <v>43126</v>
      </c>
      <c r="V1477" s="17">
        <v>43126</v>
      </c>
      <c r="W1477" s="17">
        <v>43090</v>
      </c>
      <c r="X1477" s="17">
        <v>43090</v>
      </c>
      <c r="Y1477" t="s">
        <v>1543</v>
      </c>
      <c r="Z1477" t="s">
        <v>826</v>
      </c>
      <c r="AA1477" t="s">
        <v>1179</v>
      </c>
      <c r="AC1477" s="16">
        <v>1</v>
      </c>
      <c r="AD1477" t="s">
        <v>2535</v>
      </c>
      <c r="AE1477" t="s">
        <v>2536</v>
      </c>
      <c r="AF1477" t="s">
        <v>750</v>
      </c>
      <c r="AG1477" t="s">
        <v>1515</v>
      </c>
      <c r="AJ1477" t="s">
        <v>963</v>
      </c>
      <c r="AK1477" t="s">
        <v>1516</v>
      </c>
      <c r="AL1477" t="s">
        <v>1340</v>
      </c>
      <c r="AM1477" t="s">
        <v>531</v>
      </c>
      <c r="AP1477" t="s">
        <v>966</v>
      </c>
      <c r="AQ1477" t="s">
        <v>967</v>
      </c>
      <c r="AR1477" t="s">
        <v>968</v>
      </c>
      <c r="AS1477" t="s">
        <v>969</v>
      </c>
      <c r="AT1477" t="s">
        <v>970</v>
      </c>
      <c r="AU1477" t="s">
        <v>6119</v>
      </c>
    </row>
    <row r="1478" spans="2:47" ht="11" outlineLevel="1" x14ac:dyDescent="0.15">
      <c r="B1478" t="s">
        <v>6120</v>
      </c>
      <c r="C1478" t="s">
        <v>6121</v>
      </c>
      <c r="G1478" t="s">
        <v>1140</v>
      </c>
      <c r="H1478" t="s">
        <v>1141</v>
      </c>
      <c r="I1478" t="s">
        <v>957</v>
      </c>
      <c r="J1478" t="s">
        <v>6122</v>
      </c>
      <c r="K1478" t="s">
        <v>6123</v>
      </c>
      <c r="L1478" t="s">
        <v>6122</v>
      </c>
      <c r="M1478" s="5">
        <v>58683.22</v>
      </c>
      <c r="N1478" s="5">
        <v>58683.22</v>
      </c>
      <c r="O1478" s="5">
        <v>58683.22</v>
      </c>
      <c r="P1478" s="5"/>
      <c r="Q1478" s="16">
        <v>0</v>
      </c>
      <c r="R1478" s="5"/>
      <c r="S1478" s="17">
        <v>44099</v>
      </c>
      <c r="T1478" s="17">
        <v>44099</v>
      </c>
      <c r="U1478" s="17">
        <v>44130</v>
      </c>
      <c r="V1478" s="17">
        <v>44130</v>
      </c>
      <c r="W1478" s="17">
        <v>44099</v>
      </c>
      <c r="X1478" s="17">
        <v>44099</v>
      </c>
      <c r="Y1478" t="s">
        <v>1178</v>
      </c>
      <c r="Z1478" t="s">
        <v>825</v>
      </c>
      <c r="AA1478" t="s">
        <v>1179</v>
      </c>
      <c r="AC1478" s="16">
        <v>1</v>
      </c>
      <c r="AD1478" t="s">
        <v>803</v>
      </c>
      <c r="AE1478" t="s">
        <v>974</v>
      </c>
      <c r="AF1478" t="s">
        <v>737</v>
      </c>
      <c r="AG1478" t="s">
        <v>975</v>
      </c>
      <c r="AJ1478" t="s">
        <v>963</v>
      </c>
      <c r="AK1478" t="s">
        <v>979</v>
      </c>
      <c r="AL1478" t="s">
        <v>1340</v>
      </c>
      <c r="AM1478" t="s">
        <v>456</v>
      </c>
      <c r="AP1478" t="s">
        <v>966</v>
      </c>
      <c r="AQ1478" t="s">
        <v>967</v>
      </c>
      <c r="AR1478" t="s">
        <v>968</v>
      </c>
      <c r="AS1478" t="s">
        <v>969</v>
      </c>
      <c r="AT1478" t="s">
        <v>970</v>
      </c>
      <c r="AU1478" t="s">
        <v>6124</v>
      </c>
    </row>
    <row r="1479" spans="2:47" ht="11" outlineLevel="1" x14ac:dyDescent="0.15">
      <c r="B1479" t="s">
        <v>6125</v>
      </c>
      <c r="C1479" t="s">
        <v>6126</v>
      </c>
      <c r="D1479" t="s">
        <v>251</v>
      </c>
      <c r="E1479" t="s">
        <v>854</v>
      </c>
      <c r="F1479" t="s">
        <v>798</v>
      </c>
      <c r="G1479" t="s">
        <v>959</v>
      </c>
      <c r="H1479" t="s">
        <v>1903</v>
      </c>
      <c r="I1479" t="s">
        <v>957</v>
      </c>
      <c r="J1479" t="s">
        <v>665</v>
      </c>
      <c r="K1479" t="s">
        <v>1904</v>
      </c>
      <c r="L1479" t="s">
        <v>665</v>
      </c>
      <c r="M1479" s="5">
        <v>58658.5</v>
      </c>
      <c r="N1479" s="5">
        <v>58658.5</v>
      </c>
      <c r="O1479" s="5">
        <v>58658.5</v>
      </c>
      <c r="P1479" s="5"/>
      <c r="Q1479" s="16">
        <v>0</v>
      </c>
      <c r="R1479" s="5"/>
      <c r="S1479" s="17">
        <v>45265</v>
      </c>
      <c r="T1479" s="17">
        <v>45289</v>
      </c>
      <c r="U1479" s="17">
        <v>45289</v>
      </c>
      <c r="V1479" s="17">
        <v>45289</v>
      </c>
      <c r="W1479" s="17">
        <v>45265</v>
      </c>
      <c r="X1479" s="17">
        <v>45602</v>
      </c>
      <c r="Y1479" t="s">
        <v>1543</v>
      </c>
      <c r="Z1479" t="s">
        <v>826</v>
      </c>
      <c r="AA1479" t="s">
        <v>1179</v>
      </c>
      <c r="AC1479" s="16">
        <v>1</v>
      </c>
      <c r="AD1479" t="s">
        <v>795</v>
      </c>
      <c r="AE1479" t="s">
        <v>961</v>
      </c>
      <c r="AF1479" t="s">
        <v>740</v>
      </c>
      <c r="AG1479" t="s">
        <v>1036</v>
      </c>
      <c r="AH1479" t="s">
        <v>1058</v>
      </c>
      <c r="AI1479" t="s">
        <v>1059</v>
      </c>
      <c r="AJ1479" t="s">
        <v>978</v>
      </c>
      <c r="AK1479" t="s">
        <v>964</v>
      </c>
      <c r="AL1479" t="s">
        <v>965</v>
      </c>
      <c r="AM1479" t="s">
        <v>531</v>
      </c>
      <c r="AP1479" t="s">
        <v>966</v>
      </c>
      <c r="AQ1479" t="s">
        <v>967</v>
      </c>
      <c r="AR1479" t="s">
        <v>968</v>
      </c>
      <c r="AS1479" t="s">
        <v>969</v>
      </c>
      <c r="AT1479" t="s">
        <v>970</v>
      </c>
      <c r="AU1479" t="s">
        <v>6127</v>
      </c>
    </row>
    <row r="1480" spans="2:47" ht="11" outlineLevel="1" x14ac:dyDescent="0.15">
      <c r="B1480" t="s">
        <v>6128</v>
      </c>
      <c r="C1480" t="s">
        <v>6129</v>
      </c>
      <c r="D1480" t="s">
        <v>295</v>
      </c>
      <c r="E1480" t="s">
        <v>983</v>
      </c>
      <c r="F1480" t="s">
        <v>807</v>
      </c>
      <c r="G1480" t="s">
        <v>984</v>
      </c>
      <c r="H1480" t="s">
        <v>985</v>
      </c>
      <c r="I1480" t="s">
        <v>957</v>
      </c>
      <c r="J1480" t="s">
        <v>603</v>
      </c>
      <c r="K1480" t="s">
        <v>1299</v>
      </c>
      <c r="L1480" t="s">
        <v>1380</v>
      </c>
      <c r="M1480" s="5">
        <v>58654.63</v>
      </c>
      <c r="N1480" s="5">
        <v>58654.63</v>
      </c>
      <c r="O1480" s="5">
        <v>58654.63</v>
      </c>
      <c r="P1480" s="5"/>
      <c r="Q1480" s="16">
        <v>0</v>
      </c>
      <c r="R1480" s="5"/>
      <c r="S1480" s="17">
        <v>44943</v>
      </c>
      <c r="T1480" s="17">
        <v>44943</v>
      </c>
      <c r="U1480" s="17">
        <v>44970</v>
      </c>
      <c r="V1480" s="17">
        <v>44970</v>
      </c>
      <c r="W1480" s="17">
        <v>44943</v>
      </c>
      <c r="X1480" s="17">
        <v>45083</v>
      </c>
      <c r="Y1480" t="s">
        <v>959</v>
      </c>
      <c r="Z1480" t="s">
        <v>796</v>
      </c>
      <c r="AA1480" t="s">
        <v>1023</v>
      </c>
      <c r="AB1480" t="s">
        <v>1024</v>
      </c>
      <c r="AC1480" s="16">
        <v>4</v>
      </c>
      <c r="AD1480" t="s">
        <v>829</v>
      </c>
      <c r="AE1480" t="s">
        <v>1355</v>
      </c>
      <c r="AF1480" t="s">
        <v>755</v>
      </c>
      <c r="AG1480" t="s">
        <v>1049</v>
      </c>
      <c r="AJ1480" t="s">
        <v>963</v>
      </c>
      <c r="AK1480" t="s">
        <v>1133</v>
      </c>
      <c r="AL1480" t="s">
        <v>965</v>
      </c>
      <c r="AM1480" t="s">
        <v>456</v>
      </c>
      <c r="AP1480" t="s">
        <v>966</v>
      </c>
      <c r="AQ1480" t="s">
        <v>967</v>
      </c>
      <c r="AR1480" t="s">
        <v>968</v>
      </c>
      <c r="AS1480" t="s">
        <v>969</v>
      </c>
      <c r="AT1480" t="s">
        <v>970</v>
      </c>
      <c r="AU1480" t="s">
        <v>6130</v>
      </c>
    </row>
    <row r="1481" spans="2:47" ht="11" outlineLevel="1" x14ac:dyDescent="0.15">
      <c r="B1481" t="s">
        <v>6131</v>
      </c>
      <c r="C1481" t="s">
        <v>6132</v>
      </c>
      <c r="G1481" t="s">
        <v>1140</v>
      </c>
      <c r="H1481" t="s">
        <v>1141</v>
      </c>
      <c r="I1481" t="s">
        <v>957</v>
      </c>
      <c r="J1481" t="s">
        <v>6133</v>
      </c>
      <c r="K1481" t="s">
        <v>6134</v>
      </c>
      <c r="L1481" t="s">
        <v>6133</v>
      </c>
      <c r="M1481" s="5">
        <v>58535</v>
      </c>
      <c r="N1481" s="5">
        <v>58535</v>
      </c>
      <c r="O1481" s="5">
        <v>58535</v>
      </c>
      <c r="P1481" s="5"/>
      <c r="Q1481" s="16">
        <v>0</v>
      </c>
      <c r="R1481" s="5"/>
      <c r="S1481" s="17">
        <v>42613</v>
      </c>
      <c r="T1481" s="17">
        <v>42613</v>
      </c>
      <c r="U1481" s="17">
        <v>42724</v>
      </c>
      <c r="V1481" s="17">
        <v>42724</v>
      </c>
      <c r="W1481" s="17">
        <v>42613</v>
      </c>
      <c r="X1481" s="17">
        <v>42613</v>
      </c>
      <c r="Y1481" t="s">
        <v>984</v>
      </c>
      <c r="Z1481" t="s">
        <v>804</v>
      </c>
      <c r="AA1481" t="s">
        <v>1000</v>
      </c>
      <c r="AC1481" s="16">
        <v>1</v>
      </c>
      <c r="AD1481" t="s">
        <v>6135</v>
      </c>
      <c r="AE1481" t="s">
        <v>6136</v>
      </c>
      <c r="AF1481" t="s">
        <v>750</v>
      </c>
      <c r="AG1481" t="s">
        <v>1515</v>
      </c>
      <c r="AJ1481" t="s">
        <v>963</v>
      </c>
      <c r="AK1481" t="s">
        <v>1516</v>
      </c>
      <c r="AL1481" t="s">
        <v>1340</v>
      </c>
      <c r="AM1481" t="s">
        <v>531</v>
      </c>
      <c r="AP1481" t="s">
        <v>966</v>
      </c>
      <c r="AQ1481" t="s">
        <v>967</v>
      </c>
      <c r="AR1481" t="s">
        <v>968</v>
      </c>
      <c r="AS1481" t="s">
        <v>969</v>
      </c>
      <c r="AT1481" t="s">
        <v>970</v>
      </c>
      <c r="AU1481" t="s">
        <v>6137</v>
      </c>
    </row>
    <row r="1482" spans="2:47" ht="11" outlineLevel="1" x14ac:dyDescent="0.15">
      <c r="B1482" t="s">
        <v>6138</v>
      </c>
      <c r="C1482" t="s">
        <v>6139</v>
      </c>
      <c r="G1482" t="s">
        <v>1140</v>
      </c>
      <c r="H1482" t="s">
        <v>1141</v>
      </c>
      <c r="I1482" t="s">
        <v>957</v>
      </c>
      <c r="J1482" t="s">
        <v>3653</v>
      </c>
      <c r="K1482" t="s">
        <v>3654</v>
      </c>
      <c r="L1482" t="s">
        <v>3653</v>
      </c>
      <c r="M1482" s="5">
        <v>58320</v>
      </c>
      <c r="N1482" s="5">
        <v>58320</v>
      </c>
      <c r="O1482" s="5">
        <v>58320</v>
      </c>
      <c r="P1482" s="5"/>
      <c r="Q1482" s="16">
        <v>0</v>
      </c>
      <c r="R1482" s="5"/>
      <c r="S1482" s="17">
        <v>43370</v>
      </c>
      <c r="T1482" s="17">
        <v>43370</v>
      </c>
      <c r="U1482" s="17">
        <v>43434</v>
      </c>
      <c r="V1482" s="17">
        <v>43434</v>
      </c>
      <c r="W1482" s="17">
        <v>43370</v>
      </c>
      <c r="X1482" s="17">
        <v>43370</v>
      </c>
      <c r="Y1482" t="s">
        <v>1178</v>
      </c>
      <c r="Z1482" t="s">
        <v>825</v>
      </c>
      <c r="AA1482" t="s">
        <v>1179</v>
      </c>
      <c r="AC1482" s="16">
        <v>1</v>
      </c>
      <c r="AD1482" t="s">
        <v>803</v>
      </c>
      <c r="AE1482" t="s">
        <v>974</v>
      </c>
      <c r="AF1482" t="s">
        <v>6140</v>
      </c>
      <c r="AG1482" t="s">
        <v>6141</v>
      </c>
      <c r="AJ1482" t="s">
        <v>963</v>
      </c>
      <c r="AK1482" t="s">
        <v>1082</v>
      </c>
      <c r="AL1482" t="s">
        <v>1340</v>
      </c>
      <c r="AM1482" t="s">
        <v>531</v>
      </c>
      <c r="AP1482" t="s">
        <v>966</v>
      </c>
      <c r="AQ1482" t="s">
        <v>967</v>
      </c>
      <c r="AR1482" t="s">
        <v>968</v>
      </c>
      <c r="AS1482" t="s">
        <v>969</v>
      </c>
      <c r="AT1482" t="s">
        <v>970</v>
      </c>
      <c r="AU1482" t="s">
        <v>6142</v>
      </c>
    </row>
    <row r="1483" spans="2:47" ht="11" outlineLevel="1" x14ac:dyDescent="0.15">
      <c r="B1483" t="s">
        <v>6143</v>
      </c>
      <c r="C1483" t="s">
        <v>6144</v>
      </c>
      <c r="G1483" t="s">
        <v>1140</v>
      </c>
      <c r="H1483" t="s">
        <v>1141</v>
      </c>
      <c r="I1483" t="s">
        <v>957</v>
      </c>
      <c r="J1483" t="s">
        <v>628</v>
      </c>
      <c r="K1483" t="s">
        <v>2769</v>
      </c>
      <c r="L1483" t="s">
        <v>628</v>
      </c>
      <c r="M1483" s="5">
        <v>58312.29</v>
      </c>
      <c r="N1483" s="5">
        <v>58312.29</v>
      </c>
      <c r="O1483" s="5">
        <v>58312.29</v>
      </c>
      <c r="P1483" s="5"/>
      <c r="Q1483" s="16">
        <v>0</v>
      </c>
      <c r="R1483" s="5"/>
      <c r="S1483" s="17">
        <v>43165</v>
      </c>
      <c r="T1483" s="17">
        <v>43165</v>
      </c>
      <c r="U1483" s="17">
        <v>43309</v>
      </c>
      <c r="V1483" s="17">
        <v>43309</v>
      </c>
      <c r="W1483" s="17">
        <v>43165</v>
      </c>
      <c r="X1483" s="17">
        <v>43265</v>
      </c>
      <c r="Y1483" t="s">
        <v>1178</v>
      </c>
      <c r="Z1483" t="s">
        <v>825</v>
      </c>
      <c r="AA1483" t="s">
        <v>1179</v>
      </c>
      <c r="AC1483" s="16">
        <v>5</v>
      </c>
      <c r="AD1483" t="s">
        <v>795</v>
      </c>
      <c r="AE1483" t="s">
        <v>961</v>
      </c>
      <c r="AF1483" t="s">
        <v>750</v>
      </c>
      <c r="AG1483" t="s">
        <v>1515</v>
      </c>
      <c r="AJ1483" t="s">
        <v>963</v>
      </c>
      <c r="AK1483" t="s">
        <v>1671</v>
      </c>
      <c r="AL1483" t="s">
        <v>965</v>
      </c>
      <c r="AM1483" t="s">
        <v>531</v>
      </c>
      <c r="AP1483" t="s">
        <v>966</v>
      </c>
      <c r="AQ1483" t="s">
        <v>967</v>
      </c>
      <c r="AR1483" t="s">
        <v>968</v>
      </c>
      <c r="AS1483" t="s">
        <v>969</v>
      </c>
      <c r="AT1483" t="s">
        <v>970</v>
      </c>
      <c r="AU1483" t="s">
        <v>6145</v>
      </c>
    </row>
    <row r="1484" spans="2:47" ht="11" outlineLevel="1" x14ac:dyDescent="0.15">
      <c r="B1484" t="s">
        <v>6146</v>
      </c>
      <c r="C1484" t="s">
        <v>6147</v>
      </c>
      <c r="D1484" t="s">
        <v>6148</v>
      </c>
      <c r="E1484" t="s">
        <v>983</v>
      </c>
      <c r="F1484" t="s">
        <v>807</v>
      </c>
      <c r="G1484" t="s">
        <v>984</v>
      </c>
      <c r="H1484" t="s">
        <v>985</v>
      </c>
      <c r="I1484" t="s">
        <v>957</v>
      </c>
      <c r="J1484" t="s">
        <v>6149</v>
      </c>
      <c r="K1484" t="s">
        <v>6150</v>
      </c>
      <c r="L1484" t="s">
        <v>6151</v>
      </c>
      <c r="M1484" s="5">
        <v>58300</v>
      </c>
      <c r="N1484" s="5">
        <v>58300</v>
      </c>
      <c r="O1484" s="5">
        <v>58300</v>
      </c>
      <c r="P1484" s="5"/>
      <c r="Q1484" s="16">
        <v>0</v>
      </c>
      <c r="R1484" s="5"/>
      <c r="S1484" s="17">
        <v>46077</v>
      </c>
      <c r="T1484" s="17">
        <v>46078</v>
      </c>
      <c r="U1484" s="17">
        <v>46108</v>
      </c>
      <c r="V1484" s="17">
        <v>46108</v>
      </c>
      <c r="W1484" s="17">
        <v>46077</v>
      </c>
      <c r="X1484" s="17">
        <v>46077</v>
      </c>
      <c r="Y1484" t="s">
        <v>959</v>
      </c>
      <c r="Z1484" t="s">
        <v>796</v>
      </c>
      <c r="AA1484" t="s">
        <v>1023</v>
      </c>
      <c r="AB1484" t="s">
        <v>1024</v>
      </c>
      <c r="AC1484" s="16">
        <v>2</v>
      </c>
      <c r="AD1484" t="s">
        <v>829</v>
      </c>
      <c r="AE1484" t="s">
        <v>1355</v>
      </c>
      <c r="AF1484" t="s">
        <v>755</v>
      </c>
      <c r="AG1484" t="s">
        <v>1049</v>
      </c>
      <c r="AJ1484" t="s">
        <v>963</v>
      </c>
      <c r="AK1484" t="s">
        <v>1133</v>
      </c>
      <c r="AL1484" t="s">
        <v>1340</v>
      </c>
      <c r="AM1484" t="s">
        <v>531</v>
      </c>
      <c r="AP1484" t="s">
        <v>966</v>
      </c>
      <c r="AQ1484" t="s">
        <v>967</v>
      </c>
      <c r="AR1484" t="s">
        <v>968</v>
      </c>
      <c r="AS1484" t="s">
        <v>969</v>
      </c>
      <c r="AT1484" t="s">
        <v>970</v>
      </c>
      <c r="AU1484" t="s">
        <v>6152</v>
      </c>
    </row>
    <row r="1485" spans="2:47" ht="11" outlineLevel="1" x14ac:dyDescent="0.15">
      <c r="B1485" t="s">
        <v>6153</v>
      </c>
      <c r="C1485" t="s">
        <v>6154</v>
      </c>
      <c r="G1485" t="s">
        <v>1140</v>
      </c>
      <c r="H1485" t="s">
        <v>1141</v>
      </c>
      <c r="I1485" t="s">
        <v>957</v>
      </c>
      <c r="J1485" t="s">
        <v>4467</v>
      </c>
      <c r="K1485" t="s">
        <v>4468</v>
      </c>
      <c r="L1485" t="s">
        <v>4467</v>
      </c>
      <c r="M1485" s="5">
        <v>58036</v>
      </c>
      <c r="N1485" s="5">
        <v>58036</v>
      </c>
      <c r="O1485" s="5">
        <v>58036</v>
      </c>
      <c r="P1485" s="5"/>
      <c r="Q1485" s="16">
        <v>0</v>
      </c>
      <c r="R1485" s="5"/>
      <c r="S1485" s="17">
        <v>45545</v>
      </c>
      <c r="T1485" s="17">
        <v>45545</v>
      </c>
      <c r="U1485" s="17">
        <v>45808</v>
      </c>
      <c r="V1485" s="17">
        <v>45808</v>
      </c>
      <c r="W1485" s="17">
        <v>45545</v>
      </c>
      <c r="X1485" s="17">
        <v>45623</v>
      </c>
      <c r="Y1485" t="s">
        <v>1178</v>
      </c>
      <c r="Z1485" t="s">
        <v>825</v>
      </c>
      <c r="AA1485" t="s">
        <v>1179</v>
      </c>
      <c r="AC1485" s="16">
        <v>2</v>
      </c>
      <c r="AD1485" t="s">
        <v>803</v>
      </c>
      <c r="AE1485" t="s">
        <v>974</v>
      </c>
      <c r="AF1485" t="s">
        <v>737</v>
      </c>
      <c r="AG1485" t="s">
        <v>975</v>
      </c>
      <c r="AJ1485" t="s">
        <v>963</v>
      </c>
      <c r="AK1485" t="s">
        <v>979</v>
      </c>
      <c r="AL1485" t="s">
        <v>965</v>
      </c>
      <c r="AM1485" t="s">
        <v>531</v>
      </c>
      <c r="AP1485" t="s">
        <v>966</v>
      </c>
      <c r="AQ1485" t="s">
        <v>967</v>
      </c>
      <c r="AR1485" t="s">
        <v>968</v>
      </c>
      <c r="AS1485" t="s">
        <v>969</v>
      </c>
      <c r="AT1485" t="s">
        <v>970</v>
      </c>
      <c r="AU1485" t="s">
        <v>6155</v>
      </c>
    </row>
    <row r="1486" spans="2:47" ht="11" outlineLevel="1" x14ac:dyDescent="0.15">
      <c r="B1486" t="s">
        <v>6156</v>
      </c>
      <c r="C1486" t="s">
        <v>6157</v>
      </c>
      <c r="G1486" t="s">
        <v>1140</v>
      </c>
      <c r="H1486" t="s">
        <v>1141</v>
      </c>
      <c r="I1486" t="s">
        <v>957</v>
      </c>
      <c r="J1486" t="s">
        <v>6158</v>
      </c>
      <c r="K1486" t="s">
        <v>6159</v>
      </c>
      <c r="L1486" t="s">
        <v>6158</v>
      </c>
      <c r="M1486" s="5">
        <v>57982.19</v>
      </c>
      <c r="N1486" s="5">
        <v>57982.19</v>
      </c>
      <c r="O1486" s="5">
        <v>57982.19</v>
      </c>
      <c r="P1486" s="5"/>
      <c r="Q1486" s="16">
        <v>0</v>
      </c>
      <c r="R1486" s="5"/>
      <c r="S1486" s="17">
        <v>42495</v>
      </c>
      <c r="T1486" s="17">
        <v>42495</v>
      </c>
      <c r="U1486" s="17">
        <v>42571</v>
      </c>
      <c r="V1486" s="17">
        <v>42571</v>
      </c>
      <c r="W1486" s="17">
        <v>42495</v>
      </c>
      <c r="X1486" s="17">
        <v>42564</v>
      </c>
      <c r="Y1486" t="s">
        <v>1178</v>
      </c>
      <c r="Z1486" t="s">
        <v>825</v>
      </c>
      <c r="AA1486" t="s">
        <v>1179</v>
      </c>
      <c r="AC1486" s="16">
        <v>3</v>
      </c>
      <c r="AD1486" t="s">
        <v>803</v>
      </c>
      <c r="AE1486" t="s">
        <v>974</v>
      </c>
      <c r="AF1486" t="s">
        <v>737</v>
      </c>
      <c r="AG1486" t="s">
        <v>975</v>
      </c>
      <c r="AJ1486" t="s">
        <v>963</v>
      </c>
      <c r="AK1486" t="s">
        <v>979</v>
      </c>
      <c r="AL1486" t="s">
        <v>1340</v>
      </c>
      <c r="AM1486" t="s">
        <v>456</v>
      </c>
      <c r="AP1486" t="s">
        <v>966</v>
      </c>
      <c r="AQ1486" t="s">
        <v>967</v>
      </c>
      <c r="AR1486" t="s">
        <v>968</v>
      </c>
      <c r="AS1486" t="s">
        <v>969</v>
      </c>
      <c r="AT1486" t="s">
        <v>970</v>
      </c>
      <c r="AU1486" t="s">
        <v>6160</v>
      </c>
    </row>
    <row r="1487" spans="2:47" ht="11" outlineLevel="1" x14ac:dyDescent="0.15">
      <c r="B1487" t="s">
        <v>6161</v>
      </c>
      <c r="C1487" t="s">
        <v>6162</v>
      </c>
      <c r="D1487" t="s">
        <v>251</v>
      </c>
      <c r="E1487" t="s">
        <v>854</v>
      </c>
      <c r="F1487" t="s">
        <v>798</v>
      </c>
      <c r="G1487" t="s">
        <v>959</v>
      </c>
      <c r="H1487" t="s">
        <v>1903</v>
      </c>
      <c r="I1487" t="s">
        <v>957</v>
      </c>
      <c r="J1487" t="s">
        <v>665</v>
      </c>
      <c r="K1487" t="s">
        <v>1904</v>
      </c>
      <c r="L1487" t="s">
        <v>665</v>
      </c>
      <c r="M1487" s="5">
        <v>57950</v>
      </c>
      <c r="N1487" s="5">
        <v>57950</v>
      </c>
      <c r="O1487" s="5">
        <v>57950</v>
      </c>
      <c r="P1487" s="5"/>
      <c r="Q1487" s="16">
        <v>0</v>
      </c>
      <c r="R1487" s="5"/>
      <c r="S1487" s="17">
        <v>45205</v>
      </c>
      <c r="T1487" s="17">
        <v>45205</v>
      </c>
      <c r="U1487" s="17">
        <v>45310</v>
      </c>
      <c r="V1487" s="17">
        <v>45310</v>
      </c>
      <c r="W1487" s="17">
        <v>45205</v>
      </c>
      <c r="X1487" s="17">
        <v>45205</v>
      </c>
      <c r="Y1487" t="s">
        <v>1178</v>
      </c>
      <c r="Z1487" t="s">
        <v>825</v>
      </c>
      <c r="AA1487" t="s">
        <v>1179</v>
      </c>
      <c r="AC1487" s="16">
        <v>1</v>
      </c>
      <c r="AD1487" t="s">
        <v>795</v>
      </c>
      <c r="AE1487" t="s">
        <v>961</v>
      </c>
      <c r="AF1487" t="s">
        <v>740</v>
      </c>
      <c r="AG1487" t="s">
        <v>1036</v>
      </c>
      <c r="AH1487" t="s">
        <v>1058</v>
      </c>
      <c r="AI1487" t="s">
        <v>1059</v>
      </c>
      <c r="AJ1487" t="s">
        <v>978</v>
      </c>
      <c r="AK1487" t="s">
        <v>964</v>
      </c>
      <c r="AL1487" t="s">
        <v>965</v>
      </c>
      <c r="AM1487" t="s">
        <v>531</v>
      </c>
      <c r="AP1487" t="s">
        <v>966</v>
      </c>
      <c r="AQ1487" t="s">
        <v>967</v>
      </c>
      <c r="AR1487" t="s">
        <v>968</v>
      </c>
      <c r="AS1487" t="s">
        <v>969</v>
      </c>
      <c r="AT1487" t="s">
        <v>970</v>
      </c>
      <c r="AU1487" t="s">
        <v>6163</v>
      </c>
    </row>
    <row r="1488" spans="2:47" ht="11" outlineLevel="1" x14ac:dyDescent="0.15">
      <c r="B1488" t="s">
        <v>6164</v>
      </c>
      <c r="C1488" t="s">
        <v>6165</v>
      </c>
      <c r="D1488" t="s">
        <v>379</v>
      </c>
      <c r="E1488" t="s">
        <v>983</v>
      </c>
      <c r="F1488" t="s">
        <v>807</v>
      </c>
      <c r="G1488" t="s">
        <v>984</v>
      </c>
      <c r="H1488" t="s">
        <v>985</v>
      </c>
      <c r="I1488" t="s">
        <v>957</v>
      </c>
      <c r="J1488" t="s">
        <v>713</v>
      </c>
      <c r="K1488" t="s">
        <v>3086</v>
      </c>
      <c r="L1488" t="s">
        <v>713</v>
      </c>
      <c r="M1488" s="5">
        <v>57895.9</v>
      </c>
      <c r="N1488" s="5">
        <v>57895.9</v>
      </c>
      <c r="O1488" s="5">
        <v>57895.9</v>
      </c>
      <c r="P1488" s="5">
        <v>54993.16</v>
      </c>
      <c r="Q1488" s="16">
        <v>0</v>
      </c>
      <c r="R1488" s="5"/>
      <c r="S1488" s="17">
        <v>44694</v>
      </c>
      <c r="T1488" s="17">
        <v>44694</v>
      </c>
      <c r="U1488" s="17">
        <v>44869</v>
      </c>
      <c r="V1488" s="17">
        <v>44869</v>
      </c>
      <c r="W1488" s="17">
        <v>44694</v>
      </c>
      <c r="X1488" s="17">
        <v>45070</v>
      </c>
      <c r="Y1488" t="s">
        <v>955</v>
      </c>
      <c r="Z1488" t="s">
        <v>818</v>
      </c>
      <c r="AA1488" t="s">
        <v>1023</v>
      </c>
      <c r="AB1488" t="s">
        <v>1024</v>
      </c>
      <c r="AC1488" s="16">
        <v>3</v>
      </c>
      <c r="AD1488" t="s">
        <v>795</v>
      </c>
      <c r="AE1488" t="s">
        <v>961</v>
      </c>
      <c r="AF1488" t="s">
        <v>740</v>
      </c>
      <c r="AG1488" t="s">
        <v>1036</v>
      </c>
      <c r="AH1488" t="s">
        <v>1058</v>
      </c>
      <c r="AI1488" t="s">
        <v>1059</v>
      </c>
      <c r="AJ1488" t="s">
        <v>978</v>
      </c>
      <c r="AK1488" t="s">
        <v>964</v>
      </c>
      <c r="AL1488" t="s">
        <v>965</v>
      </c>
      <c r="AM1488" t="s">
        <v>531</v>
      </c>
      <c r="AP1488" t="s">
        <v>966</v>
      </c>
      <c r="AQ1488" t="s">
        <v>967</v>
      </c>
      <c r="AR1488" t="s">
        <v>968</v>
      </c>
      <c r="AS1488" t="s">
        <v>969</v>
      </c>
      <c r="AT1488" t="s">
        <v>970</v>
      </c>
      <c r="AU1488" t="s">
        <v>6166</v>
      </c>
    </row>
    <row r="1489" spans="2:47" ht="11" outlineLevel="1" x14ac:dyDescent="0.15">
      <c r="B1489" t="s">
        <v>6167</v>
      </c>
      <c r="C1489" t="s">
        <v>6168</v>
      </c>
      <c r="G1489" t="s">
        <v>1140</v>
      </c>
      <c r="H1489" t="s">
        <v>1141</v>
      </c>
      <c r="I1489" t="s">
        <v>957</v>
      </c>
      <c r="J1489" t="s">
        <v>6169</v>
      </c>
      <c r="K1489" t="s">
        <v>6170</v>
      </c>
      <c r="L1489" t="s">
        <v>6169</v>
      </c>
      <c r="M1489" s="5">
        <v>57674.85</v>
      </c>
      <c r="N1489" s="5">
        <v>57674.85</v>
      </c>
      <c r="O1489" s="5">
        <v>57674.85</v>
      </c>
      <c r="P1489" s="5"/>
      <c r="Q1489" s="16">
        <v>0</v>
      </c>
      <c r="R1489" s="5"/>
      <c r="S1489" s="17">
        <v>43703</v>
      </c>
      <c r="T1489" s="17">
        <v>43703</v>
      </c>
      <c r="U1489" s="17">
        <v>43763</v>
      </c>
      <c r="V1489" s="17">
        <v>43763</v>
      </c>
      <c r="W1489" s="17">
        <v>43703</v>
      </c>
      <c r="X1489" s="17">
        <v>43703</v>
      </c>
      <c r="Y1489" t="s">
        <v>1178</v>
      </c>
      <c r="Z1489" t="s">
        <v>825</v>
      </c>
      <c r="AA1489" t="s">
        <v>1179</v>
      </c>
      <c r="AC1489" s="16">
        <v>5</v>
      </c>
      <c r="AD1489" t="s">
        <v>803</v>
      </c>
      <c r="AE1489" t="s">
        <v>974</v>
      </c>
      <c r="AF1489" t="s">
        <v>5443</v>
      </c>
      <c r="AG1489" t="s">
        <v>5444</v>
      </c>
      <c r="AH1489" t="s">
        <v>1874</v>
      </c>
      <c r="AI1489" t="s">
        <v>1875</v>
      </c>
      <c r="AJ1489" t="s">
        <v>978</v>
      </c>
      <c r="AK1489" t="s">
        <v>1082</v>
      </c>
      <c r="AL1489" t="s">
        <v>1340</v>
      </c>
      <c r="AM1489" t="s">
        <v>531</v>
      </c>
      <c r="AP1489" t="s">
        <v>966</v>
      </c>
      <c r="AQ1489" t="s">
        <v>967</v>
      </c>
      <c r="AR1489" t="s">
        <v>968</v>
      </c>
      <c r="AS1489" t="s">
        <v>969</v>
      </c>
      <c r="AT1489" t="s">
        <v>970</v>
      </c>
      <c r="AU1489" t="s">
        <v>6171</v>
      </c>
    </row>
    <row r="1490" spans="2:47" ht="11" outlineLevel="1" x14ac:dyDescent="0.15">
      <c r="B1490" t="s">
        <v>6172</v>
      </c>
      <c r="C1490" t="s">
        <v>6173</v>
      </c>
      <c r="G1490" t="s">
        <v>1140</v>
      </c>
      <c r="H1490" t="s">
        <v>1141</v>
      </c>
      <c r="I1490" t="s">
        <v>957</v>
      </c>
      <c r="J1490" t="s">
        <v>6174</v>
      </c>
      <c r="K1490" t="s">
        <v>6175</v>
      </c>
      <c r="L1490" t="s">
        <v>6174</v>
      </c>
      <c r="M1490" s="5">
        <v>57520</v>
      </c>
      <c r="N1490" s="5">
        <v>57520</v>
      </c>
      <c r="O1490" s="5">
        <v>57520</v>
      </c>
      <c r="P1490" s="5"/>
      <c r="Q1490" s="16">
        <v>0</v>
      </c>
      <c r="R1490" s="5"/>
      <c r="S1490" s="17">
        <v>43679</v>
      </c>
      <c r="T1490" s="17">
        <v>43679</v>
      </c>
      <c r="U1490" s="17">
        <v>43763</v>
      </c>
      <c r="V1490" s="17">
        <v>43763</v>
      </c>
      <c r="W1490" s="17">
        <v>43679</v>
      </c>
      <c r="X1490" s="17">
        <v>43691</v>
      </c>
      <c r="Y1490" t="s">
        <v>1178</v>
      </c>
      <c r="Z1490" t="s">
        <v>825</v>
      </c>
      <c r="AA1490" t="s">
        <v>1179</v>
      </c>
      <c r="AC1490" s="16">
        <v>4</v>
      </c>
      <c r="AD1490" t="s">
        <v>795</v>
      </c>
      <c r="AE1490" t="s">
        <v>961</v>
      </c>
      <c r="AF1490" t="s">
        <v>737</v>
      </c>
      <c r="AG1490" t="s">
        <v>975</v>
      </c>
      <c r="AH1490" t="s">
        <v>1202</v>
      </c>
      <c r="AI1490" t="s">
        <v>1203</v>
      </c>
      <c r="AJ1490" t="s">
        <v>978</v>
      </c>
      <c r="AK1490" t="s">
        <v>1504</v>
      </c>
      <c r="AL1490" t="s">
        <v>1340</v>
      </c>
      <c r="AM1490" t="s">
        <v>531</v>
      </c>
      <c r="AP1490" t="s">
        <v>966</v>
      </c>
      <c r="AQ1490" t="s">
        <v>967</v>
      </c>
      <c r="AR1490" t="s">
        <v>968</v>
      </c>
      <c r="AS1490" t="s">
        <v>969</v>
      </c>
      <c r="AT1490" t="s">
        <v>970</v>
      </c>
      <c r="AU1490" t="s">
        <v>6176</v>
      </c>
    </row>
    <row r="1491" spans="2:47" ht="11" outlineLevel="1" x14ac:dyDescent="0.15">
      <c r="B1491" t="s">
        <v>6177</v>
      </c>
      <c r="C1491" t="s">
        <v>6178</v>
      </c>
      <c r="G1491" t="s">
        <v>1140</v>
      </c>
      <c r="H1491" t="s">
        <v>1141</v>
      </c>
      <c r="I1491" t="s">
        <v>957</v>
      </c>
      <c r="J1491" t="s">
        <v>2558</v>
      </c>
      <c r="K1491" t="s">
        <v>2559</v>
      </c>
      <c r="L1491" t="s">
        <v>2558</v>
      </c>
      <c r="M1491" s="5">
        <v>57431.199999999997</v>
      </c>
      <c r="N1491" s="5">
        <v>57431.199999999997</v>
      </c>
      <c r="O1491" s="5">
        <v>57431.199999999997</v>
      </c>
      <c r="P1491" s="5"/>
      <c r="Q1491" s="16">
        <v>0</v>
      </c>
      <c r="R1491" s="5"/>
      <c r="S1491" s="17">
        <v>43781</v>
      </c>
      <c r="T1491" s="17">
        <v>43781</v>
      </c>
      <c r="U1491" s="17">
        <v>43845</v>
      </c>
      <c r="V1491" s="17">
        <v>43845</v>
      </c>
      <c r="W1491" s="17">
        <v>43781</v>
      </c>
      <c r="X1491" s="17">
        <v>43846</v>
      </c>
      <c r="Y1491" t="s">
        <v>1543</v>
      </c>
      <c r="Z1491" t="s">
        <v>826</v>
      </c>
      <c r="AA1491" t="s">
        <v>1179</v>
      </c>
      <c r="AC1491" s="16">
        <v>1</v>
      </c>
      <c r="AD1491" t="s">
        <v>795</v>
      </c>
      <c r="AE1491" t="s">
        <v>961</v>
      </c>
      <c r="AF1491" t="s">
        <v>748</v>
      </c>
      <c r="AG1491" t="s">
        <v>1057</v>
      </c>
      <c r="AH1491" t="s">
        <v>1058</v>
      </c>
      <c r="AI1491" t="s">
        <v>1059</v>
      </c>
      <c r="AJ1491" t="s">
        <v>978</v>
      </c>
      <c r="AK1491" t="s">
        <v>964</v>
      </c>
      <c r="AL1491" t="s">
        <v>965</v>
      </c>
      <c r="AM1491" t="s">
        <v>531</v>
      </c>
      <c r="AP1491" t="s">
        <v>966</v>
      </c>
      <c r="AQ1491" t="s">
        <v>967</v>
      </c>
      <c r="AR1491" t="s">
        <v>968</v>
      </c>
      <c r="AS1491" t="s">
        <v>969</v>
      </c>
      <c r="AT1491" t="s">
        <v>970</v>
      </c>
      <c r="AU1491" t="s">
        <v>6179</v>
      </c>
    </row>
    <row r="1492" spans="2:47" ht="11" outlineLevel="1" x14ac:dyDescent="0.15">
      <c r="B1492" t="s">
        <v>6180</v>
      </c>
      <c r="C1492" t="s">
        <v>6181</v>
      </c>
      <c r="G1492" t="s">
        <v>1140</v>
      </c>
      <c r="H1492" t="s">
        <v>1141</v>
      </c>
      <c r="I1492" t="s">
        <v>957</v>
      </c>
      <c r="J1492" t="s">
        <v>6182</v>
      </c>
      <c r="K1492" t="s">
        <v>6183</v>
      </c>
      <c r="L1492" t="s">
        <v>6182</v>
      </c>
      <c r="M1492" s="5">
        <v>56950</v>
      </c>
      <c r="N1492" s="5">
        <v>56950</v>
      </c>
      <c r="O1492" s="5">
        <v>56950</v>
      </c>
      <c r="P1492" s="5"/>
      <c r="Q1492" s="16">
        <v>0</v>
      </c>
      <c r="R1492" s="5"/>
      <c r="S1492" s="17">
        <v>43649</v>
      </c>
      <c r="T1492" s="17">
        <v>43649</v>
      </c>
      <c r="U1492" s="17">
        <v>43661</v>
      </c>
      <c r="V1492" s="17">
        <v>43661</v>
      </c>
      <c r="W1492" s="17">
        <v>43649</v>
      </c>
      <c r="X1492" s="17">
        <v>43649</v>
      </c>
      <c r="Y1492" t="s">
        <v>1178</v>
      </c>
      <c r="Z1492" t="s">
        <v>825</v>
      </c>
      <c r="AA1492" t="s">
        <v>1179</v>
      </c>
      <c r="AC1492" s="16">
        <v>12</v>
      </c>
      <c r="AD1492" t="s">
        <v>803</v>
      </c>
      <c r="AE1492" t="s">
        <v>974</v>
      </c>
      <c r="AF1492" t="s">
        <v>2658</v>
      </c>
      <c r="AG1492" t="s">
        <v>2659</v>
      </c>
      <c r="AH1492" t="s">
        <v>1058</v>
      </c>
      <c r="AI1492" t="s">
        <v>1059</v>
      </c>
      <c r="AJ1492" t="s">
        <v>978</v>
      </c>
      <c r="AK1492" t="s">
        <v>1082</v>
      </c>
      <c r="AL1492" t="s">
        <v>1340</v>
      </c>
      <c r="AM1492" t="s">
        <v>531</v>
      </c>
      <c r="AP1492" t="s">
        <v>966</v>
      </c>
      <c r="AQ1492" t="s">
        <v>967</v>
      </c>
      <c r="AR1492" t="s">
        <v>968</v>
      </c>
      <c r="AS1492" t="s">
        <v>969</v>
      </c>
      <c r="AT1492" t="s">
        <v>970</v>
      </c>
      <c r="AU1492" t="s">
        <v>6184</v>
      </c>
    </row>
    <row r="1493" spans="2:47" ht="11" outlineLevel="1" x14ac:dyDescent="0.15">
      <c r="B1493" t="s">
        <v>6185</v>
      </c>
      <c r="C1493" t="s">
        <v>6186</v>
      </c>
      <c r="D1493" t="s">
        <v>889</v>
      </c>
      <c r="E1493" t="s">
        <v>854</v>
      </c>
      <c r="F1493" t="s">
        <v>798</v>
      </c>
      <c r="G1493" t="s">
        <v>959</v>
      </c>
      <c r="H1493" t="s">
        <v>1903</v>
      </c>
      <c r="I1493" t="s">
        <v>957</v>
      </c>
      <c r="J1493" t="s">
        <v>685</v>
      </c>
      <c r="K1493" t="s">
        <v>2058</v>
      </c>
      <c r="L1493" t="s">
        <v>685</v>
      </c>
      <c r="M1493" s="5">
        <v>56915</v>
      </c>
      <c r="N1493" s="5">
        <v>56915</v>
      </c>
      <c r="O1493" s="5">
        <v>56915</v>
      </c>
      <c r="P1493" s="5"/>
      <c r="Q1493" s="16">
        <v>0</v>
      </c>
      <c r="R1493" s="5"/>
      <c r="S1493" s="17">
        <v>44567</v>
      </c>
      <c r="T1493" s="17">
        <v>44567</v>
      </c>
      <c r="U1493" s="17">
        <v>44626</v>
      </c>
      <c r="V1493" s="17">
        <v>44626</v>
      </c>
      <c r="W1493" s="17">
        <v>44567</v>
      </c>
      <c r="X1493" s="17">
        <v>44624</v>
      </c>
      <c r="Y1493" t="s">
        <v>1178</v>
      </c>
      <c r="Z1493" t="s">
        <v>825</v>
      </c>
      <c r="AA1493" t="s">
        <v>1179</v>
      </c>
      <c r="AC1493" s="16">
        <v>1</v>
      </c>
      <c r="AD1493" t="s">
        <v>795</v>
      </c>
      <c r="AE1493" t="s">
        <v>961</v>
      </c>
      <c r="AF1493" t="s">
        <v>740</v>
      </c>
      <c r="AG1493" t="s">
        <v>1036</v>
      </c>
      <c r="AH1493" t="s">
        <v>1202</v>
      </c>
      <c r="AI1493" t="s">
        <v>1203</v>
      </c>
      <c r="AJ1493" t="s">
        <v>978</v>
      </c>
      <c r="AK1493" t="s">
        <v>964</v>
      </c>
      <c r="AL1493" t="s">
        <v>965</v>
      </c>
      <c r="AM1493" t="s">
        <v>531</v>
      </c>
      <c r="AP1493" t="s">
        <v>966</v>
      </c>
      <c r="AQ1493" t="s">
        <v>967</v>
      </c>
      <c r="AR1493" t="s">
        <v>968</v>
      </c>
      <c r="AS1493" t="s">
        <v>969</v>
      </c>
      <c r="AT1493" t="s">
        <v>970</v>
      </c>
      <c r="AU1493" t="s">
        <v>6187</v>
      </c>
    </row>
    <row r="1494" spans="2:47" ht="11" outlineLevel="1" x14ac:dyDescent="0.15">
      <c r="B1494" t="s">
        <v>6188</v>
      </c>
      <c r="C1494" t="s">
        <v>982</v>
      </c>
      <c r="D1494" t="s">
        <v>369</v>
      </c>
      <c r="E1494" t="s">
        <v>983</v>
      </c>
      <c r="F1494" t="s">
        <v>798</v>
      </c>
      <c r="G1494" t="s">
        <v>984</v>
      </c>
      <c r="H1494" t="s">
        <v>985</v>
      </c>
      <c r="I1494" t="s">
        <v>957</v>
      </c>
      <c r="J1494" t="s">
        <v>685</v>
      </c>
      <c r="K1494" t="s">
        <v>2058</v>
      </c>
      <c r="L1494" t="s">
        <v>685</v>
      </c>
      <c r="M1494" s="5">
        <v>56820</v>
      </c>
      <c r="N1494" s="5">
        <v>56820</v>
      </c>
      <c r="O1494" s="5">
        <v>56820</v>
      </c>
      <c r="P1494" s="5"/>
      <c r="Q1494" s="16">
        <v>0</v>
      </c>
      <c r="R1494" s="5"/>
      <c r="S1494" s="17">
        <v>42374</v>
      </c>
      <c r="T1494" s="17">
        <v>42374</v>
      </c>
      <c r="U1494" s="17">
        <v>42460</v>
      </c>
      <c r="V1494" s="17">
        <v>42460</v>
      </c>
      <c r="W1494" s="17">
        <v>42374</v>
      </c>
      <c r="X1494" s="17">
        <v>42404</v>
      </c>
      <c r="Y1494" t="s">
        <v>959</v>
      </c>
      <c r="Z1494" t="s">
        <v>796</v>
      </c>
      <c r="AA1494" t="s">
        <v>960</v>
      </c>
      <c r="AC1494" s="16">
        <v>8</v>
      </c>
      <c r="AD1494" t="s">
        <v>795</v>
      </c>
      <c r="AE1494" t="s">
        <v>961</v>
      </c>
      <c r="AF1494" t="s">
        <v>740</v>
      </c>
      <c r="AG1494" t="s">
        <v>1036</v>
      </c>
      <c r="AJ1494" t="s">
        <v>963</v>
      </c>
      <c r="AK1494" t="s">
        <v>964</v>
      </c>
      <c r="AL1494" t="s">
        <v>965</v>
      </c>
      <c r="AM1494" t="s">
        <v>456</v>
      </c>
      <c r="AP1494" t="s">
        <v>966</v>
      </c>
      <c r="AQ1494" t="s">
        <v>967</v>
      </c>
      <c r="AR1494" t="s">
        <v>968</v>
      </c>
      <c r="AS1494" t="s">
        <v>969</v>
      </c>
      <c r="AT1494" t="s">
        <v>970</v>
      </c>
      <c r="AU1494" t="s">
        <v>6189</v>
      </c>
    </row>
    <row r="1495" spans="2:47" ht="11" outlineLevel="1" x14ac:dyDescent="0.15">
      <c r="B1495" t="s">
        <v>6190</v>
      </c>
      <c r="C1495" t="s">
        <v>6191</v>
      </c>
      <c r="G1495" t="s">
        <v>1140</v>
      </c>
      <c r="H1495" t="s">
        <v>1141</v>
      </c>
      <c r="I1495" t="s">
        <v>957</v>
      </c>
      <c r="J1495" t="s">
        <v>2731</v>
      </c>
      <c r="K1495" t="s">
        <v>2732</v>
      </c>
      <c r="L1495" t="s">
        <v>2731</v>
      </c>
      <c r="M1495" s="5">
        <v>56805</v>
      </c>
      <c r="N1495" s="5">
        <v>56805</v>
      </c>
      <c r="O1495" s="5">
        <v>56805</v>
      </c>
      <c r="P1495" s="5"/>
      <c r="Q1495" s="16">
        <v>0</v>
      </c>
      <c r="R1495" s="5"/>
      <c r="S1495" s="17">
        <v>44797</v>
      </c>
      <c r="T1495" s="17">
        <v>44797</v>
      </c>
      <c r="U1495" s="17">
        <v>44957</v>
      </c>
      <c r="V1495" s="17">
        <v>44957</v>
      </c>
      <c r="W1495" s="17">
        <v>44797</v>
      </c>
      <c r="X1495" s="17">
        <v>44938</v>
      </c>
      <c r="Y1495" t="s">
        <v>984</v>
      </c>
      <c r="Z1495" t="s">
        <v>804</v>
      </c>
      <c r="AA1495" t="s">
        <v>1000</v>
      </c>
      <c r="AC1495" s="16">
        <v>1</v>
      </c>
      <c r="AD1495" t="s">
        <v>795</v>
      </c>
      <c r="AE1495" t="s">
        <v>961</v>
      </c>
      <c r="AF1495" t="s">
        <v>740</v>
      </c>
      <c r="AG1495" t="s">
        <v>1036</v>
      </c>
      <c r="AJ1495" t="s">
        <v>963</v>
      </c>
      <c r="AK1495" t="s">
        <v>964</v>
      </c>
      <c r="AL1495" t="s">
        <v>965</v>
      </c>
      <c r="AM1495" t="s">
        <v>456</v>
      </c>
      <c r="AP1495" t="s">
        <v>966</v>
      </c>
      <c r="AQ1495" t="s">
        <v>967</v>
      </c>
      <c r="AR1495" t="s">
        <v>968</v>
      </c>
      <c r="AS1495" t="s">
        <v>969</v>
      </c>
      <c r="AT1495" t="s">
        <v>970</v>
      </c>
      <c r="AU1495" t="s">
        <v>6192</v>
      </c>
    </row>
    <row r="1496" spans="2:47" ht="11" outlineLevel="1" x14ac:dyDescent="0.15">
      <c r="B1496" t="s">
        <v>6193</v>
      </c>
      <c r="C1496" t="s">
        <v>6194</v>
      </c>
      <c r="G1496" t="s">
        <v>1140</v>
      </c>
      <c r="H1496" t="s">
        <v>1141</v>
      </c>
      <c r="I1496" t="s">
        <v>957</v>
      </c>
      <c r="J1496" t="s">
        <v>6195</v>
      </c>
      <c r="K1496" t="s">
        <v>6196</v>
      </c>
      <c r="L1496" t="s">
        <v>5977</v>
      </c>
      <c r="M1496" s="5">
        <v>56664.77</v>
      </c>
      <c r="N1496" s="5">
        <v>56664.77</v>
      </c>
      <c r="O1496" s="5">
        <v>56664.77</v>
      </c>
      <c r="P1496" s="5"/>
      <c r="Q1496" s="16">
        <v>0</v>
      </c>
      <c r="R1496" s="5"/>
      <c r="S1496" s="17">
        <v>42381</v>
      </c>
      <c r="T1496" s="17">
        <v>42381</v>
      </c>
      <c r="U1496" s="17">
        <v>42422</v>
      </c>
      <c r="V1496" s="17">
        <v>42422</v>
      </c>
      <c r="W1496" s="17">
        <v>42381</v>
      </c>
      <c r="X1496" s="17">
        <v>42381</v>
      </c>
      <c r="Y1496" t="s">
        <v>984</v>
      </c>
      <c r="Z1496" t="s">
        <v>804</v>
      </c>
      <c r="AA1496" t="s">
        <v>1000</v>
      </c>
      <c r="AC1496" s="16">
        <v>1</v>
      </c>
      <c r="AD1496" t="s">
        <v>795</v>
      </c>
      <c r="AE1496" t="s">
        <v>961</v>
      </c>
      <c r="AF1496" t="s">
        <v>750</v>
      </c>
      <c r="AG1496" t="s">
        <v>1515</v>
      </c>
      <c r="AJ1496" t="s">
        <v>963</v>
      </c>
      <c r="AK1496" t="s">
        <v>1671</v>
      </c>
      <c r="AL1496" t="s">
        <v>1340</v>
      </c>
      <c r="AM1496" t="s">
        <v>531</v>
      </c>
      <c r="AP1496" t="s">
        <v>966</v>
      </c>
      <c r="AQ1496" t="s">
        <v>967</v>
      </c>
      <c r="AR1496" t="s">
        <v>968</v>
      </c>
      <c r="AS1496" t="s">
        <v>969</v>
      </c>
      <c r="AT1496" t="s">
        <v>970</v>
      </c>
      <c r="AU1496" t="s">
        <v>6197</v>
      </c>
    </row>
    <row r="1497" spans="2:47" ht="11" outlineLevel="1" x14ac:dyDescent="0.15">
      <c r="B1497" t="s">
        <v>6198</v>
      </c>
      <c r="C1497" t="s">
        <v>6199</v>
      </c>
      <c r="D1497" t="s">
        <v>6040</v>
      </c>
      <c r="E1497" t="s">
        <v>854</v>
      </c>
      <c r="F1497" t="s">
        <v>798</v>
      </c>
      <c r="G1497" t="s">
        <v>959</v>
      </c>
      <c r="H1497" t="s">
        <v>1903</v>
      </c>
      <c r="I1497" t="s">
        <v>957</v>
      </c>
      <c r="J1497" t="s">
        <v>6041</v>
      </c>
      <c r="K1497" t="s">
        <v>6042</v>
      </c>
      <c r="L1497" t="s">
        <v>6041</v>
      </c>
      <c r="M1497" s="5">
        <v>56643.01</v>
      </c>
      <c r="N1497" s="5">
        <v>56643.01</v>
      </c>
      <c r="O1497" s="5">
        <v>56643.01</v>
      </c>
      <c r="P1497" s="5"/>
      <c r="Q1497" s="16">
        <v>0</v>
      </c>
      <c r="R1497" s="5"/>
      <c r="S1497" s="17">
        <v>44915</v>
      </c>
      <c r="T1497" s="17">
        <v>44911</v>
      </c>
      <c r="U1497" s="17">
        <v>45162</v>
      </c>
      <c r="V1497" s="17">
        <v>45162</v>
      </c>
      <c r="W1497" s="17">
        <v>44915</v>
      </c>
      <c r="X1497" s="17">
        <v>45019</v>
      </c>
      <c r="Y1497" t="s">
        <v>1178</v>
      </c>
      <c r="Z1497" t="s">
        <v>825</v>
      </c>
      <c r="AA1497" t="s">
        <v>1179</v>
      </c>
      <c r="AC1497" s="16">
        <v>1</v>
      </c>
      <c r="AD1497" t="s">
        <v>795</v>
      </c>
      <c r="AE1497" t="s">
        <v>961</v>
      </c>
      <c r="AF1497" t="s">
        <v>3219</v>
      </c>
      <c r="AG1497" t="s">
        <v>3220</v>
      </c>
      <c r="AH1497" t="s">
        <v>1058</v>
      </c>
      <c r="AI1497" t="s">
        <v>1059</v>
      </c>
      <c r="AJ1497" t="s">
        <v>978</v>
      </c>
      <c r="AK1497" t="s">
        <v>964</v>
      </c>
      <c r="AL1497" t="s">
        <v>1340</v>
      </c>
      <c r="AM1497" t="s">
        <v>531</v>
      </c>
      <c r="AP1497" t="s">
        <v>966</v>
      </c>
      <c r="AQ1497" t="s">
        <v>967</v>
      </c>
      <c r="AR1497" t="s">
        <v>968</v>
      </c>
      <c r="AS1497" t="s">
        <v>969</v>
      </c>
      <c r="AT1497" t="s">
        <v>970</v>
      </c>
      <c r="AU1497" t="s">
        <v>6200</v>
      </c>
    </row>
    <row r="1498" spans="2:47" ht="11" outlineLevel="1" x14ac:dyDescent="0.15">
      <c r="B1498" t="s">
        <v>6201</v>
      </c>
      <c r="C1498" t="s">
        <v>6202</v>
      </c>
      <c r="G1498" t="s">
        <v>1140</v>
      </c>
      <c r="H1498" t="s">
        <v>1141</v>
      </c>
      <c r="I1498" t="s">
        <v>957</v>
      </c>
      <c r="J1498" t="s">
        <v>4157</v>
      </c>
      <c r="K1498" t="s">
        <v>4158</v>
      </c>
      <c r="L1498" t="s">
        <v>4157</v>
      </c>
      <c r="M1498" s="5">
        <v>56625</v>
      </c>
      <c r="N1498" s="5">
        <v>56625</v>
      </c>
      <c r="O1498" s="5">
        <v>56625</v>
      </c>
      <c r="P1498" s="5"/>
      <c r="Q1498" s="16">
        <v>0</v>
      </c>
      <c r="R1498" s="5"/>
      <c r="S1498" s="17">
        <v>44652</v>
      </c>
      <c r="T1498" s="17">
        <v>44652</v>
      </c>
      <c r="U1498" s="17">
        <v>44711</v>
      </c>
      <c r="V1498" s="17">
        <v>44711</v>
      </c>
      <c r="W1498" s="17">
        <v>44652</v>
      </c>
      <c r="X1498" s="17">
        <v>44652</v>
      </c>
      <c r="Y1498" t="s">
        <v>1140</v>
      </c>
      <c r="Z1498" t="s">
        <v>827</v>
      </c>
      <c r="AA1498" t="s">
        <v>1000</v>
      </c>
      <c r="AC1498" s="16">
        <v>1</v>
      </c>
      <c r="AD1498" t="s">
        <v>887</v>
      </c>
      <c r="AE1498" t="s">
        <v>2030</v>
      </c>
      <c r="AF1498" t="s">
        <v>750</v>
      </c>
      <c r="AG1498" t="s">
        <v>1515</v>
      </c>
      <c r="AH1498" t="s">
        <v>1058</v>
      </c>
      <c r="AI1498" t="s">
        <v>1059</v>
      </c>
      <c r="AJ1498" t="s">
        <v>978</v>
      </c>
      <c r="AK1498" t="s">
        <v>1516</v>
      </c>
      <c r="AL1498" t="s">
        <v>1340</v>
      </c>
      <c r="AM1498" t="s">
        <v>531</v>
      </c>
      <c r="AP1498" t="s">
        <v>966</v>
      </c>
      <c r="AQ1498" t="s">
        <v>967</v>
      </c>
      <c r="AR1498" t="s">
        <v>968</v>
      </c>
      <c r="AS1498" t="s">
        <v>969</v>
      </c>
      <c r="AT1498" t="s">
        <v>970</v>
      </c>
      <c r="AU1498" t="s">
        <v>6203</v>
      </c>
    </row>
    <row r="1499" spans="2:47" ht="11" outlineLevel="1" x14ac:dyDescent="0.15">
      <c r="B1499" t="s">
        <v>6204</v>
      </c>
      <c r="C1499" t="s">
        <v>6205</v>
      </c>
      <c r="G1499" t="s">
        <v>1140</v>
      </c>
      <c r="H1499" t="s">
        <v>1141</v>
      </c>
      <c r="I1499" t="s">
        <v>957</v>
      </c>
      <c r="J1499" t="s">
        <v>5682</v>
      </c>
      <c r="K1499" t="s">
        <v>5683</v>
      </c>
      <c r="L1499" t="s">
        <v>5682</v>
      </c>
      <c r="M1499" s="5">
        <v>56500</v>
      </c>
      <c r="N1499" s="5">
        <v>56500</v>
      </c>
      <c r="O1499" s="5">
        <v>56500</v>
      </c>
      <c r="P1499" s="5"/>
      <c r="Q1499" s="16">
        <v>0</v>
      </c>
      <c r="R1499" s="5"/>
      <c r="S1499" s="17">
        <v>42459</v>
      </c>
      <c r="T1499" s="17">
        <v>42459</v>
      </c>
      <c r="U1499" s="17">
        <v>42490</v>
      </c>
      <c r="V1499" s="17">
        <v>42490</v>
      </c>
      <c r="W1499" s="17">
        <v>42459</v>
      </c>
      <c r="X1499" s="17">
        <v>42459</v>
      </c>
      <c r="Y1499" t="s">
        <v>1178</v>
      </c>
      <c r="Z1499" t="s">
        <v>825</v>
      </c>
      <c r="AA1499" t="s">
        <v>1179</v>
      </c>
      <c r="AC1499" s="16">
        <v>1</v>
      </c>
      <c r="AD1499" t="s">
        <v>795</v>
      </c>
      <c r="AE1499" t="s">
        <v>961</v>
      </c>
      <c r="AF1499" t="s">
        <v>3219</v>
      </c>
      <c r="AG1499" t="s">
        <v>3220</v>
      </c>
      <c r="AJ1499" t="s">
        <v>963</v>
      </c>
      <c r="AK1499" t="s">
        <v>964</v>
      </c>
      <c r="AL1499" t="s">
        <v>1340</v>
      </c>
      <c r="AM1499" t="s">
        <v>531</v>
      </c>
      <c r="AP1499" t="s">
        <v>966</v>
      </c>
      <c r="AQ1499" t="s">
        <v>967</v>
      </c>
      <c r="AR1499" t="s">
        <v>968</v>
      </c>
      <c r="AS1499" t="s">
        <v>969</v>
      </c>
      <c r="AT1499" t="s">
        <v>970</v>
      </c>
      <c r="AU1499" t="s">
        <v>6206</v>
      </c>
    </row>
    <row r="1500" spans="2:47" ht="11" outlineLevel="1" x14ac:dyDescent="0.15">
      <c r="B1500" t="s">
        <v>6207</v>
      </c>
      <c r="C1500" t="s">
        <v>6208</v>
      </c>
      <c r="G1500" t="s">
        <v>1140</v>
      </c>
      <c r="H1500" t="s">
        <v>1141</v>
      </c>
      <c r="I1500" t="s">
        <v>957</v>
      </c>
      <c r="J1500" t="s">
        <v>3653</v>
      </c>
      <c r="K1500" t="s">
        <v>3654</v>
      </c>
      <c r="L1500" t="s">
        <v>3653</v>
      </c>
      <c r="M1500" s="5">
        <v>56500</v>
      </c>
      <c r="N1500" s="5">
        <v>56500</v>
      </c>
      <c r="O1500" s="5">
        <v>56500</v>
      </c>
      <c r="P1500" s="5"/>
      <c r="Q1500" s="16">
        <v>0</v>
      </c>
      <c r="R1500" s="5"/>
      <c r="S1500" s="17">
        <v>45128</v>
      </c>
      <c r="T1500" s="17">
        <v>45128</v>
      </c>
      <c r="U1500" s="17">
        <v>45210</v>
      </c>
      <c r="V1500" s="17">
        <v>45210</v>
      </c>
      <c r="W1500" s="17">
        <v>45128</v>
      </c>
      <c r="X1500" s="17">
        <v>45128</v>
      </c>
      <c r="Y1500" t="s">
        <v>1543</v>
      </c>
      <c r="Z1500" t="s">
        <v>826</v>
      </c>
      <c r="AA1500" t="s">
        <v>1179</v>
      </c>
      <c r="AC1500" s="16">
        <v>1</v>
      </c>
      <c r="AD1500" t="s">
        <v>803</v>
      </c>
      <c r="AE1500" t="s">
        <v>974</v>
      </c>
      <c r="AF1500" t="s">
        <v>737</v>
      </c>
      <c r="AG1500" t="s">
        <v>975</v>
      </c>
      <c r="AH1500" t="s">
        <v>1318</v>
      </c>
      <c r="AI1500" t="s">
        <v>1319</v>
      </c>
      <c r="AJ1500" t="s">
        <v>978</v>
      </c>
      <c r="AK1500" t="s">
        <v>979</v>
      </c>
      <c r="AL1500" t="s">
        <v>1340</v>
      </c>
      <c r="AM1500" t="s">
        <v>531</v>
      </c>
      <c r="AP1500" t="s">
        <v>966</v>
      </c>
      <c r="AQ1500" t="s">
        <v>967</v>
      </c>
      <c r="AR1500" t="s">
        <v>968</v>
      </c>
      <c r="AS1500" t="s">
        <v>969</v>
      </c>
      <c r="AT1500" t="s">
        <v>970</v>
      </c>
      <c r="AU1500" t="s">
        <v>6209</v>
      </c>
    </row>
    <row r="1501" spans="2:47" ht="11" outlineLevel="1" x14ac:dyDescent="0.15">
      <c r="B1501" t="s">
        <v>6210</v>
      </c>
      <c r="C1501" t="s">
        <v>6211</v>
      </c>
      <c r="G1501" t="s">
        <v>1140</v>
      </c>
      <c r="H1501" t="s">
        <v>1141</v>
      </c>
      <c r="I1501" t="s">
        <v>957</v>
      </c>
      <c r="J1501" t="s">
        <v>687</v>
      </c>
      <c r="K1501" t="s">
        <v>2727</v>
      </c>
      <c r="L1501" t="s">
        <v>687</v>
      </c>
      <c r="M1501" s="5">
        <v>56426</v>
      </c>
      <c r="N1501" s="5">
        <v>56426</v>
      </c>
      <c r="O1501" s="5">
        <v>95128</v>
      </c>
      <c r="P1501" s="5"/>
      <c r="Q1501" s="16">
        <v>0</v>
      </c>
      <c r="R1501" s="5"/>
      <c r="S1501" s="17">
        <v>42313</v>
      </c>
      <c r="T1501" s="17">
        <v>42313</v>
      </c>
      <c r="U1501" s="17">
        <v>42475</v>
      </c>
      <c r="V1501" s="17">
        <v>42475</v>
      </c>
      <c r="W1501" s="17">
        <v>42313</v>
      </c>
      <c r="X1501" s="17">
        <v>42313</v>
      </c>
      <c r="Y1501" t="s">
        <v>1178</v>
      </c>
      <c r="Z1501" t="s">
        <v>825</v>
      </c>
      <c r="AA1501" t="s">
        <v>1179</v>
      </c>
      <c r="AC1501" s="16">
        <v>2</v>
      </c>
      <c r="AD1501" t="s">
        <v>795</v>
      </c>
      <c r="AE1501" t="s">
        <v>961</v>
      </c>
      <c r="AF1501" t="s">
        <v>740</v>
      </c>
      <c r="AG1501" t="s">
        <v>1036</v>
      </c>
      <c r="AJ1501" t="s">
        <v>963</v>
      </c>
      <c r="AK1501" t="s">
        <v>964</v>
      </c>
      <c r="AL1501" t="s">
        <v>965</v>
      </c>
      <c r="AM1501" t="s">
        <v>531</v>
      </c>
      <c r="AP1501" t="s">
        <v>966</v>
      </c>
      <c r="AQ1501" t="s">
        <v>967</v>
      </c>
      <c r="AR1501" t="s">
        <v>968</v>
      </c>
      <c r="AS1501" t="s">
        <v>969</v>
      </c>
      <c r="AT1501" t="s">
        <v>970</v>
      </c>
      <c r="AU1501" t="s">
        <v>6212</v>
      </c>
    </row>
    <row r="1502" spans="2:47" ht="11" outlineLevel="1" x14ac:dyDescent="0.15">
      <c r="B1502" t="s">
        <v>6213</v>
      </c>
      <c r="C1502" t="s">
        <v>6214</v>
      </c>
      <c r="G1502" t="s">
        <v>1140</v>
      </c>
      <c r="H1502" t="s">
        <v>1141</v>
      </c>
      <c r="I1502" t="s">
        <v>957</v>
      </c>
      <c r="J1502" t="s">
        <v>6215</v>
      </c>
      <c r="K1502" t="s">
        <v>6216</v>
      </c>
      <c r="L1502" t="s">
        <v>6215</v>
      </c>
      <c r="M1502" s="5">
        <v>56293</v>
      </c>
      <c r="N1502" s="5">
        <v>56293</v>
      </c>
      <c r="O1502" s="5">
        <v>56293</v>
      </c>
      <c r="P1502" s="5"/>
      <c r="Q1502" s="16">
        <v>0</v>
      </c>
      <c r="R1502" s="5"/>
      <c r="S1502" s="17">
        <v>43894</v>
      </c>
      <c r="T1502" s="17">
        <v>43893</v>
      </c>
      <c r="U1502" s="17">
        <v>43938</v>
      </c>
      <c r="V1502" s="17">
        <v>43938</v>
      </c>
      <c r="W1502" s="17">
        <v>43894</v>
      </c>
      <c r="X1502" s="17">
        <v>43927</v>
      </c>
      <c r="Y1502" t="s">
        <v>1178</v>
      </c>
      <c r="Z1502" t="s">
        <v>825</v>
      </c>
      <c r="AA1502" t="s">
        <v>1179</v>
      </c>
      <c r="AC1502" s="16">
        <v>3</v>
      </c>
      <c r="AD1502" t="s">
        <v>795</v>
      </c>
      <c r="AE1502" t="s">
        <v>961</v>
      </c>
      <c r="AF1502" t="s">
        <v>748</v>
      </c>
      <c r="AG1502" t="s">
        <v>1057</v>
      </c>
      <c r="AH1502" t="s">
        <v>1058</v>
      </c>
      <c r="AI1502" t="s">
        <v>1059</v>
      </c>
      <c r="AJ1502" t="s">
        <v>978</v>
      </c>
      <c r="AK1502" t="s">
        <v>964</v>
      </c>
      <c r="AL1502" t="s">
        <v>1340</v>
      </c>
      <c r="AM1502" t="s">
        <v>531</v>
      </c>
      <c r="AP1502" t="s">
        <v>966</v>
      </c>
      <c r="AQ1502" t="s">
        <v>967</v>
      </c>
      <c r="AR1502" t="s">
        <v>968</v>
      </c>
      <c r="AS1502" t="s">
        <v>969</v>
      </c>
      <c r="AT1502" t="s">
        <v>970</v>
      </c>
      <c r="AU1502" t="s">
        <v>6217</v>
      </c>
    </row>
    <row r="1503" spans="2:47" ht="11" outlineLevel="1" x14ac:dyDescent="0.15">
      <c r="B1503" t="s">
        <v>6218</v>
      </c>
      <c r="C1503" t="s">
        <v>6219</v>
      </c>
      <c r="D1503" t="s">
        <v>3473</v>
      </c>
      <c r="E1503" t="s">
        <v>854</v>
      </c>
      <c r="F1503" t="s">
        <v>798</v>
      </c>
      <c r="G1503" t="s">
        <v>959</v>
      </c>
      <c r="H1503" t="s">
        <v>1903</v>
      </c>
      <c r="I1503" t="s">
        <v>957</v>
      </c>
      <c r="J1503" t="s">
        <v>3474</v>
      </c>
      <c r="K1503" t="s">
        <v>3475</v>
      </c>
      <c r="L1503" t="s">
        <v>3474</v>
      </c>
      <c r="M1503" s="5">
        <v>56156.08</v>
      </c>
      <c r="N1503" s="5">
        <v>56156.08</v>
      </c>
      <c r="O1503" s="5">
        <v>56156.08</v>
      </c>
      <c r="P1503" s="5"/>
      <c r="Q1503" s="16">
        <v>0</v>
      </c>
      <c r="R1503" s="5"/>
      <c r="S1503" s="17">
        <v>43522</v>
      </c>
      <c r="T1503" s="17">
        <v>43522</v>
      </c>
      <c r="U1503" s="17">
        <v>43646</v>
      </c>
      <c r="V1503" s="17">
        <v>43646</v>
      </c>
      <c r="W1503" s="17">
        <v>43522</v>
      </c>
      <c r="X1503" s="17">
        <v>43585</v>
      </c>
      <c r="Y1503" t="s">
        <v>1178</v>
      </c>
      <c r="Z1503" t="s">
        <v>825</v>
      </c>
      <c r="AA1503" t="s">
        <v>1179</v>
      </c>
      <c r="AC1503" s="16">
        <v>1</v>
      </c>
      <c r="AD1503" t="s">
        <v>795</v>
      </c>
      <c r="AE1503" t="s">
        <v>961</v>
      </c>
      <c r="AF1503" t="s">
        <v>740</v>
      </c>
      <c r="AG1503" t="s">
        <v>1036</v>
      </c>
      <c r="AJ1503" t="s">
        <v>963</v>
      </c>
      <c r="AK1503" t="s">
        <v>964</v>
      </c>
      <c r="AL1503" t="s">
        <v>965</v>
      </c>
      <c r="AM1503" t="s">
        <v>531</v>
      </c>
      <c r="AP1503" t="s">
        <v>966</v>
      </c>
      <c r="AQ1503" t="s">
        <v>967</v>
      </c>
      <c r="AR1503" t="s">
        <v>968</v>
      </c>
      <c r="AS1503" t="s">
        <v>969</v>
      </c>
      <c r="AT1503" t="s">
        <v>970</v>
      </c>
      <c r="AU1503" t="s">
        <v>6220</v>
      </c>
    </row>
    <row r="1504" spans="2:47" ht="11" outlineLevel="1" x14ac:dyDescent="0.15">
      <c r="B1504" t="s">
        <v>6221</v>
      </c>
      <c r="C1504" t="s">
        <v>6222</v>
      </c>
      <c r="G1504" t="s">
        <v>1140</v>
      </c>
      <c r="H1504" t="s">
        <v>1141</v>
      </c>
      <c r="I1504" t="s">
        <v>957</v>
      </c>
      <c r="J1504" t="s">
        <v>6223</v>
      </c>
      <c r="K1504" t="s">
        <v>6224</v>
      </c>
      <c r="L1504" t="s">
        <v>6223</v>
      </c>
      <c r="M1504" s="5">
        <v>56000</v>
      </c>
      <c r="N1504" s="5">
        <v>56000</v>
      </c>
      <c r="O1504" s="5">
        <v>56000</v>
      </c>
      <c r="P1504" s="5"/>
      <c r="Q1504" s="16">
        <v>0</v>
      </c>
      <c r="R1504" s="5"/>
      <c r="S1504" s="17">
        <v>44145</v>
      </c>
      <c r="T1504" s="17">
        <v>44145</v>
      </c>
      <c r="U1504" s="17">
        <v>44228</v>
      </c>
      <c r="V1504" s="17">
        <v>44255</v>
      </c>
      <c r="W1504" s="17">
        <v>44145</v>
      </c>
      <c r="X1504" s="17">
        <v>44145</v>
      </c>
      <c r="Y1504" t="s">
        <v>1178</v>
      </c>
      <c r="Z1504" t="s">
        <v>825</v>
      </c>
      <c r="AA1504" t="s">
        <v>1179</v>
      </c>
      <c r="AC1504" s="16">
        <v>4</v>
      </c>
      <c r="AD1504" t="s">
        <v>3341</v>
      </c>
      <c r="AE1504" t="s">
        <v>3342</v>
      </c>
      <c r="AF1504" t="s">
        <v>750</v>
      </c>
      <c r="AG1504" t="s">
        <v>1515</v>
      </c>
      <c r="AJ1504" t="s">
        <v>963</v>
      </c>
      <c r="AK1504" t="s">
        <v>1516</v>
      </c>
      <c r="AL1504" t="s">
        <v>1340</v>
      </c>
      <c r="AM1504" t="s">
        <v>531</v>
      </c>
      <c r="AP1504" t="s">
        <v>966</v>
      </c>
      <c r="AQ1504" t="s">
        <v>967</v>
      </c>
      <c r="AR1504" t="s">
        <v>968</v>
      </c>
      <c r="AS1504" t="s">
        <v>969</v>
      </c>
      <c r="AT1504" t="s">
        <v>970</v>
      </c>
      <c r="AU1504" t="s">
        <v>6225</v>
      </c>
    </row>
    <row r="1505" spans="2:47" ht="11" outlineLevel="1" x14ac:dyDescent="0.15">
      <c r="B1505" t="s">
        <v>6226</v>
      </c>
      <c r="C1505" t="s">
        <v>1383</v>
      </c>
      <c r="D1505" t="s">
        <v>200</v>
      </c>
      <c r="E1505" t="s">
        <v>983</v>
      </c>
      <c r="F1505" t="s">
        <v>798</v>
      </c>
      <c r="G1505" t="s">
        <v>984</v>
      </c>
      <c r="H1505" t="s">
        <v>985</v>
      </c>
      <c r="I1505" t="s">
        <v>957</v>
      </c>
      <c r="J1505" t="s">
        <v>609</v>
      </c>
      <c r="K1505" t="s">
        <v>1547</v>
      </c>
      <c r="L1505" t="s">
        <v>1548</v>
      </c>
      <c r="M1505" s="5">
        <v>55740</v>
      </c>
      <c r="N1505" s="5">
        <v>55740</v>
      </c>
      <c r="O1505" s="5">
        <v>55740</v>
      </c>
      <c r="P1505" s="5"/>
      <c r="Q1505" s="16">
        <v>0</v>
      </c>
      <c r="R1505" s="5"/>
      <c r="S1505" s="17">
        <v>41684</v>
      </c>
      <c r="T1505" s="17">
        <v>41684</v>
      </c>
      <c r="U1505" s="17">
        <v>42734</v>
      </c>
      <c r="V1505" s="17">
        <v>42734</v>
      </c>
      <c r="W1505" s="17">
        <v>41684</v>
      </c>
      <c r="X1505" s="17">
        <v>42279</v>
      </c>
      <c r="Y1505" t="s">
        <v>959</v>
      </c>
      <c r="Z1505" t="s">
        <v>796</v>
      </c>
      <c r="AA1505" t="s">
        <v>960</v>
      </c>
      <c r="AC1505" s="16">
        <v>3</v>
      </c>
      <c r="AD1505" t="s">
        <v>803</v>
      </c>
      <c r="AE1505" t="s">
        <v>974</v>
      </c>
      <c r="AF1505" t="s">
        <v>737</v>
      </c>
      <c r="AG1505" t="s">
        <v>975</v>
      </c>
      <c r="AJ1505" t="s">
        <v>963</v>
      </c>
      <c r="AK1505" t="s">
        <v>979</v>
      </c>
      <c r="AL1505" t="s">
        <v>965</v>
      </c>
      <c r="AM1505" t="s">
        <v>456</v>
      </c>
      <c r="AP1505" t="s">
        <v>966</v>
      </c>
      <c r="AQ1505" t="s">
        <v>967</v>
      </c>
      <c r="AR1505" t="s">
        <v>968</v>
      </c>
      <c r="AS1505" t="s">
        <v>969</v>
      </c>
      <c r="AT1505" t="s">
        <v>970</v>
      </c>
      <c r="AU1505" t="s">
        <v>6227</v>
      </c>
    </row>
    <row r="1506" spans="2:47" ht="11" outlineLevel="1" x14ac:dyDescent="0.15">
      <c r="B1506" t="s">
        <v>6228</v>
      </c>
      <c r="C1506" t="s">
        <v>1641</v>
      </c>
      <c r="D1506" t="s">
        <v>261</v>
      </c>
      <c r="E1506" t="s">
        <v>835</v>
      </c>
      <c r="F1506" t="s">
        <v>807</v>
      </c>
      <c r="G1506" t="s">
        <v>984</v>
      </c>
      <c r="H1506" t="s">
        <v>985</v>
      </c>
      <c r="I1506" t="s">
        <v>957</v>
      </c>
      <c r="J1506" t="s">
        <v>669</v>
      </c>
      <c r="K1506" t="s">
        <v>1498</v>
      </c>
      <c r="L1506" t="s">
        <v>669</v>
      </c>
      <c r="M1506" s="5">
        <v>55622.84</v>
      </c>
      <c r="N1506" s="5">
        <v>55622.84</v>
      </c>
      <c r="O1506" s="5">
        <v>55622.84</v>
      </c>
      <c r="P1506" s="5"/>
      <c r="Q1506" s="16">
        <v>0</v>
      </c>
      <c r="R1506" s="5"/>
      <c r="S1506" s="17">
        <v>42152</v>
      </c>
      <c r="T1506" s="17">
        <v>42152</v>
      </c>
      <c r="U1506" s="17">
        <v>42277</v>
      </c>
      <c r="V1506" s="17">
        <v>42277</v>
      </c>
      <c r="W1506" s="17">
        <v>42152</v>
      </c>
      <c r="X1506" s="17">
        <v>42244</v>
      </c>
      <c r="Y1506" t="s">
        <v>1178</v>
      </c>
      <c r="Z1506" t="s">
        <v>825</v>
      </c>
      <c r="AA1506" t="s">
        <v>1179</v>
      </c>
      <c r="AC1506" s="16">
        <v>1</v>
      </c>
      <c r="AD1506" t="s">
        <v>795</v>
      </c>
      <c r="AE1506" t="s">
        <v>961</v>
      </c>
      <c r="AF1506" t="s">
        <v>740</v>
      </c>
      <c r="AG1506" t="s">
        <v>1036</v>
      </c>
      <c r="AJ1506" t="s">
        <v>963</v>
      </c>
      <c r="AK1506" t="s">
        <v>964</v>
      </c>
      <c r="AL1506" t="s">
        <v>965</v>
      </c>
      <c r="AM1506" t="s">
        <v>456</v>
      </c>
      <c r="AP1506" t="s">
        <v>966</v>
      </c>
      <c r="AQ1506" t="s">
        <v>967</v>
      </c>
      <c r="AR1506" t="s">
        <v>968</v>
      </c>
      <c r="AS1506" t="s">
        <v>969</v>
      </c>
      <c r="AT1506" t="s">
        <v>970</v>
      </c>
      <c r="AU1506" t="s">
        <v>6229</v>
      </c>
    </row>
    <row r="1507" spans="2:47" ht="11" outlineLevel="1" x14ac:dyDescent="0.15">
      <c r="B1507" t="s">
        <v>6230</v>
      </c>
      <c r="C1507" t="s">
        <v>6231</v>
      </c>
      <c r="G1507" t="s">
        <v>1140</v>
      </c>
      <c r="H1507" t="s">
        <v>1141</v>
      </c>
      <c r="I1507" t="s">
        <v>957</v>
      </c>
      <c r="J1507" t="s">
        <v>687</v>
      </c>
      <c r="K1507" t="s">
        <v>2727</v>
      </c>
      <c r="L1507" t="s">
        <v>687</v>
      </c>
      <c r="M1507" s="5">
        <v>55266.34</v>
      </c>
      <c r="N1507" s="5">
        <v>55266.34</v>
      </c>
      <c r="O1507" s="5">
        <v>97078.34</v>
      </c>
      <c r="P1507" s="5"/>
      <c r="Q1507" s="16">
        <v>0</v>
      </c>
      <c r="R1507" s="5"/>
      <c r="S1507" s="17">
        <v>42256</v>
      </c>
      <c r="T1507" s="17">
        <v>42256</v>
      </c>
      <c r="U1507" s="17">
        <v>42298</v>
      </c>
      <c r="V1507" s="17">
        <v>42298</v>
      </c>
      <c r="W1507" s="17">
        <v>42256</v>
      </c>
      <c r="X1507" s="17">
        <v>42270</v>
      </c>
      <c r="Y1507" t="s">
        <v>1178</v>
      </c>
      <c r="Z1507" t="s">
        <v>825</v>
      </c>
      <c r="AA1507" t="s">
        <v>1179</v>
      </c>
      <c r="AC1507" s="16">
        <v>2</v>
      </c>
      <c r="AD1507" t="s">
        <v>795</v>
      </c>
      <c r="AE1507" t="s">
        <v>961</v>
      </c>
      <c r="AF1507" t="s">
        <v>740</v>
      </c>
      <c r="AG1507" t="s">
        <v>1036</v>
      </c>
      <c r="AJ1507" t="s">
        <v>963</v>
      </c>
      <c r="AK1507" t="s">
        <v>964</v>
      </c>
      <c r="AL1507" t="s">
        <v>965</v>
      </c>
      <c r="AM1507" t="s">
        <v>531</v>
      </c>
      <c r="AP1507" t="s">
        <v>966</v>
      </c>
      <c r="AQ1507" t="s">
        <v>967</v>
      </c>
      <c r="AR1507" t="s">
        <v>968</v>
      </c>
      <c r="AS1507" t="s">
        <v>969</v>
      </c>
      <c r="AT1507" t="s">
        <v>970</v>
      </c>
      <c r="AU1507" t="s">
        <v>6232</v>
      </c>
    </row>
    <row r="1508" spans="2:47" ht="11" outlineLevel="1" x14ac:dyDescent="0.15">
      <c r="B1508" t="s">
        <v>6233</v>
      </c>
      <c r="C1508" t="s">
        <v>6234</v>
      </c>
      <c r="G1508" t="s">
        <v>1140</v>
      </c>
      <c r="H1508" t="s">
        <v>1141</v>
      </c>
      <c r="I1508" t="s">
        <v>957</v>
      </c>
      <c r="J1508" t="s">
        <v>4431</v>
      </c>
      <c r="K1508" t="s">
        <v>4432</v>
      </c>
      <c r="L1508" t="s">
        <v>4431</v>
      </c>
      <c r="M1508" s="5">
        <v>55259</v>
      </c>
      <c r="N1508" s="5">
        <v>55259</v>
      </c>
      <c r="O1508" s="5">
        <v>55259</v>
      </c>
      <c r="P1508" s="5"/>
      <c r="Q1508" s="16">
        <v>0</v>
      </c>
      <c r="R1508" s="5"/>
      <c r="S1508" s="17">
        <v>42998</v>
      </c>
      <c r="T1508" s="17">
        <v>42998</v>
      </c>
      <c r="U1508" s="17">
        <v>43112</v>
      </c>
      <c r="V1508" s="17">
        <v>43112</v>
      </c>
      <c r="W1508" s="17">
        <v>42998</v>
      </c>
      <c r="X1508" s="17">
        <v>43011</v>
      </c>
      <c r="Y1508" t="s">
        <v>1178</v>
      </c>
      <c r="Z1508" t="s">
        <v>825</v>
      </c>
      <c r="AA1508" t="s">
        <v>1179</v>
      </c>
      <c r="AC1508" s="16">
        <v>2</v>
      </c>
      <c r="AD1508" t="s">
        <v>803</v>
      </c>
      <c r="AE1508" t="s">
        <v>974</v>
      </c>
      <c r="AF1508" t="s">
        <v>738</v>
      </c>
      <c r="AG1508" t="s">
        <v>988</v>
      </c>
      <c r="AJ1508" t="s">
        <v>963</v>
      </c>
      <c r="AK1508" t="s">
        <v>1928</v>
      </c>
      <c r="AL1508" t="s">
        <v>1340</v>
      </c>
      <c r="AM1508" t="s">
        <v>531</v>
      </c>
      <c r="AP1508" t="s">
        <v>966</v>
      </c>
      <c r="AQ1508" t="s">
        <v>967</v>
      </c>
      <c r="AR1508" t="s">
        <v>968</v>
      </c>
      <c r="AS1508" t="s">
        <v>969</v>
      </c>
      <c r="AT1508" t="s">
        <v>970</v>
      </c>
      <c r="AU1508" t="s">
        <v>6235</v>
      </c>
    </row>
    <row r="1509" spans="2:47" ht="11" outlineLevel="1" x14ac:dyDescent="0.15">
      <c r="B1509" t="s">
        <v>6236</v>
      </c>
      <c r="C1509" t="s">
        <v>6237</v>
      </c>
      <c r="G1509" t="s">
        <v>1140</v>
      </c>
      <c r="H1509" t="s">
        <v>1141</v>
      </c>
      <c r="I1509" t="s">
        <v>957</v>
      </c>
      <c r="J1509" t="s">
        <v>4381</v>
      </c>
      <c r="K1509" t="s">
        <v>4382</v>
      </c>
      <c r="L1509" t="s">
        <v>4381</v>
      </c>
      <c r="M1509" s="5">
        <v>55175.33</v>
      </c>
      <c r="N1509" s="5">
        <v>55175.33</v>
      </c>
      <c r="O1509" s="5">
        <v>55175.33</v>
      </c>
      <c r="P1509" s="5"/>
      <c r="Q1509" s="16">
        <v>0</v>
      </c>
      <c r="R1509" s="5"/>
      <c r="S1509" s="17">
        <v>45503</v>
      </c>
      <c r="T1509" s="17">
        <v>45499</v>
      </c>
      <c r="U1509" s="17">
        <v>45657</v>
      </c>
      <c r="V1509" s="17">
        <v>45657</v>
      </c>
      <c r="W1509" s="17">
        <v>45503</v>
      </c>
      <c r="X1509" s="17">
        <v>45503</v>
      </c>
      <c r="Y1509" t="s">
        <v>1178</v>
      </c>
      <c r="Z1509" t="s">
        <v>825</v>
      </c>
      <c r="AA1509" t="s">
        <v>1179</v>
      </c>
      <c r="AC1509" s="16">
        <v>9</v>
      </c>
      <c r="AD1509" t="s">
        <v>803</v>
      </c>
      <c r="AE1509" t="s">
        <v>974</v>
      </c>
      <c r="AF1509" t="s">
        <v>750</v>
      </c>
      <c r="AG1509" t="s">
        <v>1515</v>
      </c>
      <c r="AH1509" t="s">
        <v>1058</v>
      </c>
      <c r="AI1509" t="s">
        <v>1059</v>
      </c>
      <c r="AJ1509" t="s">
        <v>978</v>
      </c>
      <c r="AK1509" t="s">
        <v>2234</v>
      </c>
      <c r="AL1509" t="s">
        <v>965</v>
      </c>
      <c r="AM1509" t="s">
        <v>645</v>
      </c>
      <c r="AP1509" t="s">
        <v>966</v>
      </c>
      <c r="AQ1509" t="s">
        <v>967</v>
      </c>
      <c r="AR1509" t="s">
        <v>968</v>
      </c>
      <c r="AS1509" t="s">
        <v>969</v>
      </c>
      <c r="AT1509" t="s">
        <v>970</v>
      </c>
      <c r="AU1509" t="s">
        <v>6238</v>
      </c>
    </row>
    <row r="1510" spans="2:47" ht="11" outlineLevel="1" x14ac:dyDescent="0.15">
      <c r="B1510" t="s">
        <v>6239</v>
      </c>
      <c r="C1510" t="s">
        <v>6240</v>
      </c>
      <c r="G1510" t="s">
        <v>1140</v>
      </c>
      <c r="H1510" t="s">
        <v>1141</v>
      </c>
      <c r="I1510" t="s">
        <v>957</v>
      </c>
      <c r="J1510" t="s">
        <v>6122</v>
      </c>
      <c r="K1510" t="s">
        <v>6123</v>
      </c>
      <c r="L1510" t="s">
        <v>6122</v>
      </c>
      <c r="M1510" s="5">
        <v>55145</v>
      </c>
      <c r="N1510" s="5">
        <v>55145</v>
      </c>
      <c r="O1510" s="5">
        <v>55145</v>
      </c>
      <c r="P1510" s="5"/>
      <c r="Q1510" s="16">
        <v>0</v>
      </c>
      <c r="R1510" s="5"/>
      <c r="S1510" s="17">
        <v>43644</v>
      </c>
      <c r="T1510" s="17">
        <v>43644</v>
      </c>
      <c r="U1510" s="17">
        <v>43714</v>
      </c>
      <c r="V1510" s="17">
        <v>43714</v>
      </c>
      <c r="W1510" s="17">
        <v>43644</v>
      </c>
      <c r="X1510" s="17">
        <v>43644</v>
      </c>
      <c r="Y1510" t="s">
        <v>1178</v>
      </c>
      <c r="Z1510" t="s">
        <v>825</v>
      </c>
      <c r="AA1510" t="s">
        <v>1179</v>
      </c>
      <c r="AC1510" s="16">
        <v>2</v>
      </c>
      <c r="AD1510" t="s">
        <v>795</v>
      </c>
      <c r="AE1510" t="s">
        <v>961</v>
      </c>
      <c r="AF1510" t="s">
        <v>737</v>
      </c>
      <c r="AG1510" t="s">
        <v>975</v>
      </c>
      <c r="AH1510" t="s">
        <v>1202</v>
      </c>
      <c r="AI1510" t="s">
        <v>1203</v>
      </c>
      <c r="AJ1510" t="s">
        <v>978</v>
      </c>
      <c r="AK1510" t="s">
        <v>1504</v>
      </c>
      <c r="AL1510" t="s">
        <v>1340</v>
      </c>
      <c r="AM1510" t="s">
        <v>531</v>
      </c>
      <c r="AP1510" t="s">
        <v>966</v>
      </c>
      <c r="AQ1510" t="s">
        <v>967</v>
      </c>
      <c r="AR1510" t="s">
        <v>968</v>
      </c>
      <c r="AS1510" t="s">
        <v>969</v>
      </c>
      <c r="AT1510" t="s">
        <v>970</v>
      </c>
      <c r="AU1510" t="s">
        <v>6241</v>
      </c>
    </row>
    <row r="1511" spans="2:47" ht="11" outlineLevel="1" x14ac:dyDescent="0.15">
      <c r="B1511" t="s">
        <v>6242</v>
      </c>
      <c r="C1511" t="s">
        <v>6243</v>
      </c>
      <c r="D1511" t="s">
        <v>6244</v>
      </c>
      <c r="E1511" t="s">
        <v>1599</v>
      </c>
      <c r="F1511" t="s">
        <v>807</v>
      </c>
      <c r="G1511" t="s">
        <v>984</v>
      </c>
      <c r="H1511" t="s">
        <v>985</v>
      </c>
      <c r="I1511" t="s">
        <v>957</v>
      </c>
      <c r="J1511" t="s">
        <v>6245</v>
      </c>
      <c r="K1511" t="s">
        <v>6246</v>
      </c>
      <c r="L1511" t="s">
        <v>6245</v>
      </c>
      <c r="M1511" s="5">
        <v>55000</v>
      </c>
      <c r="N1511" s="5">
        <v>55000</v>
      </c>
      <c r="O1511" s="5">
        <v>55000</v>
      </c>
      <c r="P1511" s="5"/>
      <c r="Q1511" s="16">
        <v>0</v>
      </c>
      <c r="R1511" s="5"/>
      <c r="S1511" s="17">
        <v>42611</v>
      </c>
      <c r="T1511" s="17">
        <v>42611</v>
      </c>
      <c r="U1511" s="17">
        <v>42641</v>
      </c>
      <c r="V1511" s="17">
        <v>42641</v>
      </c>
      <c r="W1511" s="17">
        <v>42611</v>
      </c>
      <c r="X1511" s="17">
        <v>42611</v>
      </c>
      <c r="Y1511" t="s">
        <v>959</v>
      </c>
      <c r="Z1511" t="s">
        <v>796</v>
      </c>
      <c r="AA1511" t="s">
        <v>1023</v>
      </c>
      <c r="AB1511" t="s">
        <v>1024</v>
      </c>
      <c r="AC1511" s="16">
        <v>1</v>
      </c>
      <c r="AD1511" t="s">
        <v>6247</v>
      </c>
      <c r="AE1511" t="s">
        <v>6248</v>
      </c>
      <c r="AF1511" t="s">
        <v>737</v>
      </c>
      <c r="AG1511" t="s">
        <v>975</v>
      </c>
      <c r="AJ1511" t="s">
        <v>963</v>
      </c>
      <c r="AK1511" t="s">
        <v>3258</v>
      </c>
      <c r="AL1511" t="s">
        <v>1340</v>
      </c>
      <c r="AM1511" t="s">
        <v>531</v>
      </c>
      <c r="AP1511" t="s">
        <v>966</v>
      </c>
      <c r="AQ1511" t="s">
        <v>967</v>
      </c>
      <c r="AR1511" t="s">
        <v>968</v>
      </c>
      <c r="AS1511" t="s">
        <v>969</v>
      </c>
      <c r="AT1511" t="s">
        <v>970</v>
      </c>
      <c r="AU1511" t="s">
        <v>6249</v>
      </c>
    </row>
    <row r="1512" spans="2:47" ht="11" outlineLevel="1" x14ac:dyDescent="0.15">
      <c r="B1512" t="s">
        <v>6250</v>
      </c>
      <c r="C1512" t="s">
        <v>6251</v>
      </c>
      <c r="D1512" t="s">
        <v>5382</v>
      </c>
      <c r="E1512" t="s">
        <v>1599</v>
      </c>
      <c r="F1512" t="s">
        <v>807</v>
      </c>
      <c r="G1512" t="s">
        <v>984</v>
      </c>
      <c r="H1512" t="s">
        <v>985</v>
      </c>
      <c r="I1512" t="s">
        <v>957</v>
      </c>
      <c r="J1512" t="s">
        <v>5383</v>
      </c>
      <c r="K1512" t="s">
        <v>5384</v>
      </c>
      <c r="L1512" t="s">
        <v>5383</v>
      </c>
      <c r="M1512" s="5">
        <v>54919.75</v>
      </c>
      <c r="N1512" s="5">
        <v>54919.75</v>
      </c>
      <c r="O1512" s="5">
        <v>54919.75</v>
      </c>
      <c r="P1512" s="5"/>
      <c r="Q1512" s="16">
        <v>0</v>
      </c>
      <c r="R1512" s="5"/>
      <c r="S1512" s="17">
        <v>43367</v>
      </c>
      <c r="T1512" s="17">
        <v>43367</v>
      </c>
      <c r="U1512" s="17">
        <v>43404</v>
      </c>
      <c r="V1512" s="17">
        <v>43404</v>
      </c>
      <c r="W1512" s="17">
        <v>43367</v>
      </c>
      <c r="X1512" s="17">
        <v>43425</v>
      </c>
      <c r="Y1512" t="s">
        <v>959</v>
      </c>
      <c r="Z1512" t="s">
        <v>796</v>
      </c>
      <c r="AA1512" t="s">
        <v>1023</v>
      </c>
      <c r="AB1512" t="s">
        <v>1024</v>
      </c>
      <c r="AC1512" s="16">
        <v>1</v>
      </c>
      <c r="AD1512" t="s">
        <v>803</v>
      </c>
      <c r="AE1512" t="s">
        <v>974</v>
      </c>
      <c r="AF1512" t="s">
        <v>6252</v>
      </c>
      <c r="AG1512" t="s">
        <v>6253</v>
      </c>
      <c r="AJ1512" t="s">
        <v>963</v>
      </c>
      <c r="AK1512" t="s">
        <v>1082</v>
      </c>
      <c r="AL1512" t="s">
        <v>1340</v>
      </c>
      <c r="AM1512" t="s">
        <v>645</v>
      </c>
      <c r="AP1512" t="s">
        <v>966</v>
      </c>
      <c r="AQ1512" t="s">
        <v>967</v>
      </c>
      <c r="AR1512" t="s">
        <v>968</v>
      </c>
      <c r="AS1512" t="s">
        <v>969</v>
      </c>
      <c r="AT1512" t="s">
        <v>970</v>
      </c>
      <c r="AU1512" t="s">
        <v>6254</v>
      </c>
    </row>
    <row r="1513" spans="2:47" ht="11" outlineLevel="1" x14ac:dyDescent="0.15">
      <c r="B1513" t="s">
        <v>6255</v>
      </c>
      <c r="C1513" t="s">
        <v>6256</v>
      </c>
      <c r="D1513" t="s">
        <v>6257</v>
      </c>
      <c r="E1513" t="s">
        <v>835</v>
      </c>
      <c r="F1513" t="s">
        <v>807</v>
      </c>
      <c r="G1513" t="s">
        <v>984</v>
      </c>
      <c r="H1513" t="s">
        <v>985</v>
      </c>
      <c r="I1513" t="s">
        <v>957</v>
      </c>
      <c r="J1513" t="s">
        <v>2345</v>
      </c>
      <c r="K1513" t="s">
        <v>2346</v>
      </c>
      <c r="L1513" t="s">
        <v>2345</v>
      </c>
      <c r="M1513" s="5">
        <v>54897.51</v>
      </c>
      <c r="N1513" s="5">
        <v>54897.51</v>
      </c>
      <c r="O1513" s="5">
        <v>54897.51</v>
      </c>
      <c r="P1513" s="5"/>
      <c r="Q1513" s="16">
        <v>0</v>
      </c>
      <c r="R1513" s="5"/>
      <c r="S1513" s="17">
        <v>43677</v>
      </c>
      <c r="T1513" s="17">
        <v>43678</v>
      </c>
      <c r="U1513" s="17">
        <v>43738</v>
      </c>
      <c r="V1513" s="17">
        <v>43738</v>
      </c>
      <c r="W1513" s="17">
        <v>43677</v>
      </c>
      <c r="X1513" s="17">
        <v>44267</v>
      </c>
      <c r="Y1513" t="s">
        <v>1178</v>
      </c>
      <c r="Z1513" t="s">
        <v>825</v>
      </c>
      <c r="AA1513" t="s">
        <v>1179</v>
      </c>
      <c r="AC1513" s="16">
        <v>2</v>
      </c>
      <c r="AD1513" t="s">
        <v>795</v>
      </c>
      <c r="AE1513" t="s">
        <v>961</v>
      </c>
      <c r="AF1513" t="s">
        <v>740</v>
      </c>
      <c r="AG1513" t="s">
        <v>1036</v>
      </c>
      <c r="AJ1513" t="s">
        <v>963</v>
      </c>
      <c r="AK1513" t="s">
        <v>964</v>
      </c>
      <c r="AL1513" t="s">
        <v>1340</v>
      </c>
      <c r="AM1513" t="s">
        <v>531</v>
      </c>
      <c r="AP1513" t="s">
        <v>966</v>
      </c>
      <c r="AQ1513" t="s">
        <v>967</v>
      </c>
      <c r="AR1513" t="s">
        <v>968</v>
      </c>
      <c r="AS1513" t="s">
        <v>969</v>
      </c>
      <c r="AT1513" t="s">
        <v>970</v>
      </c>
      <c r="AU1513" t="s">
        <v>6258</v>
      </c>
    </row>
    <row r="1514" spans="2:47" ht="11" outlineLevel="1" x14ac:dyDescent="0.15">
      <c r="B1514" t="s">
        <v>6259</v>
      </c>
      <c r="C1514" t="s">
        <v>6260</v>
      </c>
      <c r="G1514" t="s">
        <v>1140</v>
      </c>
      <c r="H1514" t="s">
        <v>1141</v>
      </c>
      <c r="I1514" t="s">
        <v>957</v>
      </c>
      <c r="J1514" t="s">
        <v>6261</v>
      </c>
      <c r="K1514" t="s">
        <v>6262</v>
      </c>
      <c r="L1514" t="s">
        <v>6261</v>
      </c>
      <c r="M1514" s="5">
        <v>54855</v>
      </c>
      <c r="N1514" s="5">
        <v>54855</v>
      </c>
      <c r="O1514" s="5">
        <v>54855</v>
      </c>
      <c r="P1514" s="5"/>
      <c r="Q1514" s="16">
        <v>0</v>
      </c>
      <c r="R1514" s="5"/>
      <c r="S1514" s="17">
        <v>42053</v>
      </c>
      <c r="T1514" s="17">
        <v>42053</v>
      </c>
      <c r="U1514" s="17">
        <v>42064</v>
      </c>
      <c r="V1514" s="17">
        <v>42064</v>
      </c>
      <c r="W1514" s="17">
        <v>42053</v>
      </c>
      <c r="X1514" s="17">
        <v>42053</v>
      </c>
      <c r="Y1514" t="s">
        <v>959</v>
      </c>
      <c r="Z1514" t="s">
        <v>796</v>
      </c>
      <c r="AA1514" t="s">
        <v>960</v>
      </c>
      <c r="AC1514" s="16">
        <v>2</v>
      </c>
      <c r="AD1514" t="s">
        <v>6263</v>
      </c>
      <c r="AE1514" t="s">
        <v>6264</v>
      </c>
      <c r="AF1514" t="s">
        <v>738</v>
      </c>
      <c r="AG1514" t="s">
        <v>988</v>
      </c>
      <c r="AJ1514" t="s">
        <v>963</v>
      </c>
      <c r="AK1514" t="s">
        <v>3393</v>
      </c>
      <c r="AL1514" t="s">
        <v>1340</v>
      </c>
      <c r="AM1514" t="s">
        <v>645</v>
      </c>
      <c r="AP1514" t="s">
        <v>966</v>
      </c>
      <c r="AQ1514" t="s">
        <v>967</v>
      </c>
      <c r="AR1514" t="s">
        <v>968</v>
      </c>
      <c r="AS1514" t="s">
        <v>969</v>
      </c>
      <c r="AT1514" t="s">
        <v>970</v>
      </c>
      <c r="AU1514" t="s">
        <v>6265</v>
      </c>
    </row>
    <row r="1515" spans="2:47" ht="11" outlineLevel="1" x14ac:dyDescent="0.15">
      <c r="B1515" t="s">
        <v>6266</v>
      </c>
      <c r="C1515" t="s">
        <v>6267</v>
      </c>
      <c r="D1515" t="s">
        <v>4579</v>
      </c>
      <c r="E1515" t="s">
        <v>1599</v>
      </c>
      <c r="F1515" t="s">
        <v>807</v>
      </c>
      <c r="G1515" t="s">
        <v>984</v>
      </c>
      <c r="H1515" t="s">
        <v>985</v>
      </c>
      <c r="I1515" t="s">
        <v>957</v>
      </c>
      <c r="J1515" t="s">
        <v>4467</v>
      </c>
      <c r="K1515" t="s">
        <v>4468</v>
      </c>
      <c r="L1515" t="s">
        <v>4467</v>
      </c>
      <c r="M1515" s="5">
        <v>54781.34</v>
      </c>
      <c r="N1515" s="5">
        <v>54781.34</v>
      </c>
      <c r="O1515" s="5">
        <v>54781.34</v>
      </c>
      <c r="P1515" s="5"/>
      <c r="Q1515" s="16">
        <v>0</v>
      </c>
      <c r="R1515" s="5"/>
      <c r="S1515" s="17">
        <v>45912</v>
      </c>
      <c r="T1515" s="17">
        <v>45912</v>
      </c>
      <c r="U1515" s="17">
        <v>45960</v>
      </c>
      <c r="V1515" s="17">
        <v>45960</v>
      </c>
      <c r="W1515" s="17">
        <v>45912</v>
      </c>
      <c r="X1515" s="17">
        <v>45912</v>
      </c>
      <c r="Y1515" t="s">
        <v>959</v>
      </c>
      <c r="Z1515" t="s">
        <v>796</v>
      </c>
      <c r="AA1515" t="s">
        <v>1023</v>
      </c>
      <c r="AB1515" t="s">
        <v>1024</v>
      </c>
      <c r="AC1515" s="16">
        <v>2</v>
      </c>
      <c r="AD1515" t="s">
        <v>803</v>
      </c>
      <c r="AE1515" t="s">
        <v>974</v>
      </c>
      <c r="AF1515" t="s">
        <v>757</v>
      </c>
      <c r="AG1515" t="s">
        <v>1801</v>
      </c>
      <c r="AJ1515" t="s">
        <v>963</v>
      </c>
      <c r="AK1515" t="s">
        <v>1082</v>
      </c>
      <c r="AL1515" t="s">
        <v>965</v>
      </c>
      <c r="AM1515" t="s">
        <v>531</v>
      </c>
      <c r="AP1515" t="s">
        <v>966</v>
      </c>
      <c r="AQ1515" t="s">
        <v>967</v>
      </c>
      <c r="AR1515" t="s">
        <v>968</v>
      </c>
      <c r="AS1515" t="s">
        <v>969</v>
      </c>
      <c r="AT1515" t="s">
        <v>970</v>
      </c>
      <c r="AU1515" t="s">
        <v>6268</v>
      </c>
    </row>
    <row r="1516" spans="2:47" ht="11" outlineLevel="1" x14ac:dyDescent="0.15">
      <c r="B1516" t="s">
        <v>6269</v>
      </c>
      <c r="C1516" t="s">
        <v>6270</v>
      </c>
      <c r="G1516" t="s">
        <v>1140</v>
      </c>
      <c r="H1516" t="s">
        <v>1141</v>
      </c>
      <c r="I1516" t="s">
        <v>957</v>
      </c>
      <c r="J1516" t="s">
        <v>2712</v>
      </c>
      <c r="K1516" t="s">
        <v>2713</v>
      </c>
      <c r="L1516" t="s">
        <v>2712</v>
      </c>
      <c r="M1516" s="5">
        <v>54575</v>
      </c>
      <c r="N1516" s="5">
        <v>54575</v>
      </c>
      <c r="O1516" s="5">
        <v>54575</v>
      </c>
      <c r="P1516" s="5"/>
      <c r="Q1516" s="16">
        <v>0</v>
      </c>
      <c r="R1516" s="5"/>
      <c r="S1516" s="17">
        <v>44245</v>
      </c>
      <c r="T1516" s="17">
        <v>44245</v>
      </c>
      <c r="U1516" s="17">
        <v>44397</v>
      </c>
      <c r="V1516" s="17">
        <v>44397</v>
      </c>
      <c r="W1516" s="17">
        <v>44245</v>
      </c>
      <c r="X1516" s="17">
        <v>44341</v>
      </c>
      <c r="Y1516" t="s">
        <v>1543</v>
      </c>
      <c r="Z1516" t="s">
        <v>826</v>
      </c>
      <c r="AA1516" t="s">
        <v>1179</v>
      </c>
      <c r="AC1516" s="16">
        <v>1</v>
      </c>
      <c r="AD1516" t="s">
        <v>795</v>
      </c>
      <c r="AE1516" t="s">
        <v>961</v>
      </c>
      <c r="AF1516" t="s">
        <v>748</v>
      </c>
      <c r="AG1516" t="s">
        <v>1057</v>
      </c>
      <c r="AH1516" t="s">
        <v>1058</v>
      </c>
      <c r="AI1516" t="s">
        <v>1059</v>
      </c>
      <c r="AJ1516" t="s">
        <v>978</v>
      </c>
      <c r="AK1516" t="s">
        <v>964</v>
      </c>
      <c r="AL1516" t="s">
        <v>965</v>
      </c>
      <c r="AM1516" t="s">
        <v>531</v>
      </c>
      <c r="AP1516" t="s">
        <v>966</v>
      </c>
      <c r="AQ1516" t="s">
        <v>967</v>
      </c>
      <c r="AR1516" t="s">
        <v>968</v>
      </c>
      <c r="AS1516" t="s">
        <v>969</v>
      </c>
      <c r="AT1516" t="s">
        <v>970</v>
      </c>
      <c r="AU1516" t="s">
        <v>6271</v>
      </c>
    </row>
    <row r="1517" spans="2:47" ht="11" outlineLevel="1" x14ac:dyDescent="0.15">
      <c r="B1517" t="s">
        <v>6272</v>
      </c>
      <c r="C1517" t="s">
        <v>6273</v>
      </c>
      <c r="G1517" t="s">
        <v>1140</v>
      </c>
      <c r="H1517" t="s">
        <v>1141</v>
      </c>
      <c r="I1517" t="s">
        <v>957</v>
      </c>
      <c r="J1517" t="s">
        <v>6274</v>
      </c>
      <c r="K1517" t="s">
        <v>6275</v>
      </c>
      <c r="L1517" t="s">
        <v>6274</v>
      </c>
      <c r="M1517" s="5">
        <v>54489.41</v>
      </c>
      <c r="N1517" s="5">
        <v>54489.41</v>
      </c>
      <c r="O1517" s="5">
        <v>54489.41</v>
      </c>
      <c r="P1517" s="5"/>
      <c r="Q1517" s="16">
        <v>0</v>
      </c>
      <c r="R1517" s="5"/>
      <c r="S1517" s="17">
        <v>43172</v>
      </c>
      <c r="T1517" s="17">
        <v>43173</v>
      </c>
      <c r="U1517" s="17">
        <v>43173</v>
      </c>
      <c r="V1517" s="17">
        <v>43173</v>
      </c>
      <c r="W1517" s="17">
        <v>43172</v>
      </c>
      <c r="X1517" s="17">
        <v>43172</v>
      </c>
      <c r="Y1517" t="s">
        <v>1543</v>
      </c>
      <c r="Z1517" t="s">
        <v>826</v>
      </c>
      <c r="AA1517" t="s">
        <v>1179</v>
      </c>
      <c r="AC1517" s="16">
        <v>1</v>
      </c>
      <c r="AD1517" t="s">
        <v>4192</v>
      </c>
      <c r="AE1517" t="s">
        <v>4193</v>
      </c>
      <c r="AF1517" t="s">
        <v>750</v>
      </c>
      <c r="AG1517" t="s">
        <v>1515</v>
      </c>
      <c r="AJ1517" t="s">
        <v>963</v>
      </c>
      <c r="AK1517" t="s">
        <v>1516</v>
      </c>
      <c r="AL1517" t="s">
        <v>1340</v>
      </c>
      <c r="AM1517" t="s">
        <v>531</v>
      </c>
      <c r="AP1517" t="s">
        <v>966</v>
      </c>
      <c r="AQ1517" t="s">
        <v>967</v>
      </c>
      <c r="AR1517" t="s">
        <v>968</v>
      </c>
      <c r="AS1517" t="s">
        <v>969</v>
      </c>
      <c r="AT1517" t="s">
        <v>970</v>
      </c>
      <c r="AU1517" t="s">
        <v>6276</v>
      </c>
    </row>
    <row r="1518" spans="2:47" ht="11" outlineLevel="1" x14ac:dyDescent="0.15">
      <c r="B1518" t="s">
        <v>6277</v>
      </c>
      <c r="C1518" t="s">
        <v>6278</v>
      </c>
      <c r="G1518" t="s">
        <v>1140</v>
      </c>
      <c r="H1518" t="s">
        <v>1141</v>
      </c>
      <c r="I1518" t="s">
        <v>957</v>
      </c>
      <c r="J1518" t="s">
        <v>6279</v>
      </c>
      <c r="K1518" t="s">
        <v>6280</v>
      </c>
      <c r="L1518" t="s">
        <v>6279</v>
      </c>
      <c r="M1518" s="5">
        <v>54392.58</v>
      </c>
      <c r="N1518" s="5">
        <v>54392.58</v>
      </c>
      <c r="O1518" s="5">
        <v>54392.58</v>
      </c>
      <c r="P1518" s="5"/>
      <c r="Q1518" s="16">
        <v>0</v>
      </c>
      <c r="R1518" s="5"/>
      <c r="S1518" s="17">
        <v>43351</v>
      </c>
      <c r="T1518" s="17">
        <v>43343</v>
      </c>
      <c r="U1518" s="17">
        <v>43830</v>
      </c>
      <c r="V1518" s="17">
        <v>43830</v>
      </c>
      <c r="W1518" s="17">
        <v>43351</v>
      </c>
      <c r="X1518" s="17">
        <v>44052</v>
      </c>
      <c r="Y1518" t="s">
        <v>1178</v>
      </c>
      <c r="Z1518" t="s">
        <v>825</v>
      </c>
      <c r="AA1518" t="s">
        <v>1179</v>
      </c>
      <c r="AC1518" s="16">
        <v>4</v>
      </c>
      <c r="AD1518" t="s">
        <v>795</v>
      </c>
      <c r="AE1518" t="s">
        <v>961</v>
      </c>
      <c r="AF1518" t="s">
        <v>750</v>
      </c>
      <c r="AG1518" t="s">
        <v>1515</v>
      </c>
      <c r="AJ1518" t="s">
        <v>963</v>
      </c>
      <c r="AK1518" t="s">
        <v>1671</v>
      </c>
      <c r="AL1518" t="s">
        <v>1340</v>
      </c>
      <c r="AM1518" t="s">
        <v>531</v>
      </c>
      <c r="AP1518" t="s">
        <v>966</v>
      </c>
      <c r="AQ1518" t="s">
        <v>967</v>
      </c>
      <c r="AR1518" t="s">
        <v>968</v>
      </c>
      <c r="AS1518" t="s">
        <v>969</v>
      </c>
      <c r="AT1518" t="s">
        <v>970</v>
      </c>
      <c r="AU1518" t="s">
        <v>6281</v>
      </c>
    </row>
    <row r="1519" spans="2:47" ht="11" outlineLevel="1" x14ac:dyDescent="0.15">
      <c r="B1519" t="s">
        <v>6282</v>
      </c>
      <c r="C1519" t="s">
        <v>6283</v>
      </c>
      <c r="G1519" t="s">
        <v>1140</v>
      </c>
      <c r="H1519" t="s">
        <v>1141</v>
      </c>
      <c r="I1519" t="s">
        <v>957</v>
      </c>
      <c r="J1519" t="s">
        <v>4252</v>
      </c>
      <c r="K1519" t="s">
        <v>4253</v>
      </c>
      <c r="L1519" t="s">
        <v>4252</v>
      </c>
      <c r="M1519" s="5">
        <v>54318</v>
      </c>
      <c r="N1519" s="5">
        <v>54318</v>
      </c>
      <c r="O1519" s="5">
        <v>54318</v>
      </c>
      <c r="P1519" s="5"/>
      <c r="Q1519" s="16">
        <v>0</v>
      </c>
      <c r="R1519" s="5"/>
      <c r="S1519" s="17">
        <v>44825</v>
      </c>
      <c r="T1519" s="17">
        <v>44825</v>
      </c>
      <c r="U1519" s="17">
        <v>45230</v>
      </c>
      <c r="V1519" s="17">
        <v>45230</v>
      </c>
      <c r="W1519" s="17">
        <v>44825</v>
      </c>
      <c r="X1519" s="17">
        <v>44825</v>
      </c>
      <c r="Y1519" t="s">
        <v>1178</v>
      </c>
      <c r="Z1519" t="s">
        <v>825</v>
      </c>
      <c r="AA1519" t="s">
        <v>1179</v>
      </c>
      <c r="AC1519" s="16">
        <v>3</v>
      </c>
      <c r="AD1519" t="s">
        <v>803</v>
      </c>
      <c r="AE1519" t="s">
        <v>974</v>
      </c>
      <c r="AF1519" t="s">
        <v>757</v>
      </c>
      <c r="AG1519" t="s">
        <v>1801</v>
      </c>
      <c r="AH1519" t="s">
        <v>1202</v>
      </c>
      <c r="AI1519" t="s">
        <v>1203</v>
      </c>
      <c r="AJ1519" t="s">
        <v>978</v>
      </c>
      <c r="AK1519" t="s">
        <v>1082</v>
      </c>
      <c r="AL1519" t="s">
        <v>1340</v>
      </c>
      <c r="AM1519" t="s">
        <v>531</v>
      </c>
      <c r="AP1519" t="s">
        <v>966</v>
      </c>
      <c r="AQ1519" t="s">
        <v>967</v>
      </c>
      <c r="AR1519" t="s">
        <v>968</v>
      </c>
      <c r="AS1519" t="s">
        <v>969</v>
      </c>
      <c r="AT1519" t="s">
        <v>970</v>
      </c>
      <c r="AU1519" t="s">
        <v>6284</v>
      </c>
    </row>
    <row r="1520" spans="2:47" ht="11" outlineLevel="1" x14ac:dyDescent="0.15">
      <c r="B1520" t="s">
        <v>6285</v>
      </c>
      <c r="C1520" t="s">
        <v>6286</v>
      </c>
      <c r="D1520" t="s">
        <v>251</v>
      </c>
      <c r="E1520" t="s">
        <v>854</v>
      </c>
      <c r="F1520" t="s">
        <v>798</v>
      </c>
      <c r="G1520" t="s">
        <v>959</v>
      </c>
      <c r="H1520" t="s">
        <v>1903</v>
      </c>
      <c r="I1520" t="s">
        <v>957</v>
      </c>
      <c r="J1520" t="s">
        <v>665</v>
      </c>
      <c r="K1520" t="s">
        <v>1904</v>
      </c>
      <c r="L1520" t="s">
        <v>665</v>
      </c>
      <c r="M1520" s="5">
        <v>53928.45</v>
      </c>
      <c r="N1520" s="5">
        <v>53928.45</v>
      </c>
      <c r="O1520" s="5">
        <v>53928.45</v>
      </c>
      <c r="P1520" s="5"/>
      <c r="Q1520" s="16">
        <v>0</v>
      </c>
      <c r="R1520" s="5"/>
      <c r="S1520" s="17">
        <v>45411</v>
      </c>
      <c r="T1520" s="17">
        <v>45407</v>
      </c>
      <c r="U1520" s="17">
        <v>45596</v>
      </c>
      <c r="V1520" s="17">
        <v>45596</v>
      </c>
      <c r="W1520" s="17">
        <v>45411</v>
      </c>
      <c r="X1520" s="17">
        <v>45882</v>
      </c>
      <c r="Y1520" t="s">
        <v>1178</v>
      </c>
      <c r="Z1520" t="s">
        <v>825</v>
      </c>
      <c r="AA1520" t="s">
        <v>1179</v>
      </c>
      <c r="AC1520" s="16">
        <v>1</v>
      </c>
      <c r="AD1520" t="s">
        <v>795</v>
      </c>
      <c r="AE1520" t="s">
        <v>961</v>
      </c>
      <c r="AF1520" t="s">
        <v>748</v>
      </c>
      <c r="AG1520" t="s">
        <v>1057</v>
      </c>
      <c r="AH1520" t="s">
        <v>1058</v>
      </c>
      <c r="AI1520" t="s">
        <v>1059</v>
      </c>
      <c r="AJ1520" t="s">
        <v>978</v>
      </c>
      <c r="AK1520" t="s">
        <v>964</v>
      </c>
      <c r="AL1520" t="s">
        <v>965</v>
      </c>
      <c r="AM1520" t="s">
        <v>531</v>
      </c>
      <c r="AP1520" t="s">
        <v>966</v>
      </c>
      <c r="AQ1520" t="s">
        <v>967</v>
      </c>
      <c r="AR1520" t="s">
        <v>968</v>
      </c>
      <c r="AS1520" t="s">
        <v>969</v>
      </c>
      <c r="AT1520" t="s">
        <v>970</v>
      </c>
      <c r="AU1520" t="s">
        <v>6287</v>
      </c>
    </row>
    <row r="1521" spans="2:47" ht="11" outlineLevel="1" x14ac:dyDescent="0.15">
      <c r="B1521" t="s">
        <v>6288</v>
      </c>
      <c r="C1521" t="s">
        <v>6289</v>
      </c>
      <c r="G1521" t="s">
        <v>1140</v>
      </c>
      <c r="H1521" t="s">
        <v>1141</v>
      </c>
      <c r="I1521" t="s">
        <v>957</v>
      </c>
      <c r="J1521" t="s">
        <v>5899</v>
      </c>
      <c r="K1521" t="s">
        <v>5900</v>
      </c>
      <c r="L1521" t="s">
        <v>6290</v>
      </c>
      <c r="M1521" s="5">
        <v>53829</v>
      </c>
      <c r="N1521" s="5">
        <v>53829</v>
      </c>
      <c r="O1521" s="5">
        <v>53829</v>
      </c>
      <c r="P1521" s="5"/>
      <c r="Q1521" s="16">
        <v>0</v>
      </c>
      <c r="R1521" s="5"/>
      <c r="S1521" s="17">
        <v>44441</v>
      </c>
      <c r="T1521" s="17">
        <v>44441</v>
      </c>
      <c r="U1521" s="17">
        <v>44621</v>
      </c>
      <c r="V1521" s="17">
        <v>44621</v>
      </c>
      <c r="W1521" s="17">
        <v>44441</v>
      </c>
      <c r="X1521" s="17">
        <v>44441</v>
      </c>
      <c r="Y1521" t="s">
        <v>1178</v>
      </c>
      <c r="Z1521" t="s">
        <v>825</v>
      </c>
      <c r="AA1521" t="s">
        <v>1179</v>
      </c>
      <c r="AC1521" s="16">
        <v>1</v>
      </c>
      <c r="AD1521" t="s">
        <v>803</v>
      </c>
      <c r="AE1521" t="s">
        <v>974</v>
      </c>
      <c r="AF1521" t="s">
        <v>737</v>
      </c>
      <c r="AG1521" t="s">
        <v>975</v>
      </c>
      <c r="AJ1521" t="s">
        <v>963</v>
      </c>
      <c r="AK1521" t="s">
        <v>979</v>
      </c>
      <c r="AL1521" t="s">
        <v>1340</v>
      </c>
      <c r="AM1521" t="s">
        <v>456</v>
      </c>
      <c r="AP1521" t="s">
        <v>966</v>
      </c>
      <c r="AQ1521" t="s">
        <v>967</v>
      </c>
      <c r="AR1521" t="s">
        <v>968</v>
      </c>
      <c r="AS1521" t="s">
        <v>969</v>
      </c>
      <c r="AT1521" t="s">
        <v>970</v>
      </c>
      <c r="AU1521" t="s">
        <v>6291</v>
      </c>
    </row>
    <row r="1522" spans="2:47" ht="11" outlineLevel="1" x14ac:dyDescent="0.15">
      <c r="B1522" t="s">
        <v>6292</v>
      </c>
      <c r="C1522" t="s">
        <v>6293</v>
      </c>
      <c r="G1522" t="s">
        <v>1140</v>
      </c>
      <c r="H1522" t="s">
        <v>1141</v>
      </c>
      <c r="I1522" t="s">
        <v>957</v>
      </c>
      <c r="J1522" t="s">
        <v>4252</v>
      </c>
      <c r="K1522" t="s">
        <v>4253</v>
      </c>
      <c r="L1522" t="s">
        <v>4252</v>
      </c>
      <c r="M1522" s="5">
        <v>53779.61</v>
      </c>
      <c r="N1522" s="5">
        <v>53779.61</v>
      </c>
      <c r="O1522" s="5">
        <v>53779.61</v>
      </c>
      <c r="P1522" s="5"/>
      <c r="Q1522" s="16">
        <v>0</v>
      </c>
      <c r="R1522" s="5"/>
      <c r="S1522" s="17">
        <v>45784</v>
      </c>
      <c r="T1522" s="17">
        <v>45798</v>
      </c>
      <c r="U1522" s="17">
        <v>46142</v>
      </c>
      <c r="V1522" s="17">
        <v>46142</v>
      </c>
      <c r="W1522" s="17">
        <v>45784</v>
      </c>
      <c r="X1522" s="17">
        <v>46037</v>
      </c>
      <c r="Y1522" t="s">
        <v>984</v>
      </c>
      <c r="Z1522" t="s">
        <v>804</v>
      </c>
      <c r="AA1522" t="s">
        <v>1000</v>
      </c>
      <c r="AC1522" s="16">
        <v>1</v>
      </c>
      <c r="AD1522" t="s">
        <v>795</v>
      </c>
      <c r="AE1522" t="s">
        <v>961</v>
      </c>
      <c r="AF1522" t="s">
        <v>740</v>
      </c>
      <c r="AG1522" t="s">
        <v>1036</v>
      </c>
      <c r="AH1522" t="s">
        <v>1193</v>
      </c>
      <c r="AI1522" t="s">
        <v>1194</v>
      </c>
      <c r="AJ1522" t="s">
        <v>978</v>
      </c>
      <c r="AK1522" t="s">
        <v>964</v>
      </c>
      <c r="AL1522" t="s">
        <v>1340</v>
      </c>
      <c r="AM1522" t="s">
        <v>456</v>
      </c>
      <c r="AP1522" t="s">
        <v>966</v>
      </c>
      <c r="AQ1522" t="s">
        <v>967</v>
      </c>
      <c r="AR1522" t="s">
        <v>968</v>
      </c>
      <c r="AS1522" t="s">
        <v>969</v>
      </c>
      <c r="AT1522" t="s">
        <v>970</v>
      </c>
      <c r="AU1522" t="s">
        <v>6294</v>
      </c>
    </row>
    <row r="1523" spans="2:47" ht="11" outlineLevel="1" x14ac:dyDescent="0.15">
      <c r="B1523" t="s">
        <v>6295</v>
      </c>
      <c r="C1523" t="s">
        <v>6296</v>
      </c>
      <c r="D1523" t="s">
        <v>177</v>
      </c>
      <c r="E1523" t="s">
        <v>983</v>
      </c>
      <c r="F1523" t="s">
        <v>798</v>
      </c>
      <c r="G1523" t="s">
        <v>984</v>
      </c>
      <c r="H1523" t="s">
        <v>985</v>
      </c>
      <c r="I1523" t="s">
        <v>957</v>
      </c>
      <c r="J1523" t="s">
        <v>638</v>
      </c>
      <c r="K1523" t="s">
        <v>992</v>
      </c>
      <c r="L1523" t="s">
        <v>638</v>
      </c>
      <c r="M1523" s="5">
        <v>53679.26</v>
      </c>
      <c r="N1523" s="5">
        <v>53679.26</v>
      </c>
      <c r="O1523" s="5">
        <v>53679.26</v>
      </c>
      <c r="P1523" s="5"/>
      <c r="Q1523" s="16">
        <v>0</v>
      </c>
      <c r="R1523" s="5"/>
      <c r="S1523" s="17">
        <v>42824</v>
      </c>
      <c r="T1523" s="17">
        <v>42824</v>
      </c>
      <c r="U1523" s="17">
        <v>42885</v>
      </c>
      <c r="V1523" s="17">
        <v>42885</v>
      </c>
      <c r="W1523" s="17">
        <v>42824</v>
      </c>
      <c r="X1523" s="17">
        <v>43193</v>
      </c>
      <c r="Y1523" t="s">
        <v>959</v>
      </c>
      <c r="Z1523" t="s">
        <v>796</v>
      </c>
      <c r="AA1523" t="s">
        <v>960</v>
      </c>
      <c r="AC1523" s="16"/>
      <c r="AD1523" t="s">
        <v>795</v>
      </c>
      <c r="AE1523" t="s">
        <v>961</v>
      </c>
      <c r="AF1523" t="s">
        <v>739</v>
      </c>
      <c r="AG1523" t="s">
        <v>993</v>
      </c>
      <c r="AJ1523" t="s">
        <v>963</v>
      </c>
      <c r="AK1523" t="s">
        <v>996</v>
      </c>
      <c r="AL1523" t="s">
        <v>965</v>
      </c>
      <c r="AM1523" t="s">
        <v>531</v>
      </c>
      <c r="AP1523" t="s">
        <v>966</v>
      </c>
      <c r="AQ1523" t="s">
        <v>967</v>
      </c>
      <c r="AR1523" t="s">
        <v>968</v>
      </c>
      <c r="AS1523" t="s">
        <v>969</v>
      </c>
      <c r="AT1523" t="s">
        <v>970</v>
      </c>
      <c r="AU1523" t="s">
        <v>6297</v>
      </c>
    </row>
    <row r="1524" spans="2:47" ht="11" outlineLevel="1" x14ac:dyDescent="0.15">
      <c r="B1524" t="s">
        <v>6298</v>
      </c>
      <c r="C1524" t="s">
        <v>6299</v>
      </c>
      <c r="D1524" t="s">
        <v>6300</v>
      </c>
      <c r="E1524" t="s">
        <v>1599</v>
      </c>
      <c r="F1524" t="s">
        <v>807</v>
      </c>
      <c r="G1524" t="s">
        <v>984</v>
      </c>
      <c r="H1524" t="s">
        <v>985</v>
      </c>
      <c r="I1524" t="s">
        <v>957</v>
      </c>
      <c r="J1524" t="s">
        <v>6301</v>
      </c>
      <c r="K1524" t="s">
        <v>6302</v>
      </c>
      <c r="L1524" t="s">
        <v>6301</v>
      </c>
      <c r="M1524" s="5">
        <v>53620</v>
      </c>
      <c r="N1524" s="5">
        <v>53620</v>
      </c>
      <c r="O1524" s="5">
        <v>53620</v>
      </c>
      <c r="P1524" s="5"/>
      <c r="Q1524" s="16">
        <v>0</v>
      </c>
      <c r="R1524" s="5"/>
      <c r="S1524" s="17">
        <v>43206</v>
      </c>
      <c r="T1524" s="17">
        <v>43207</v>
      </c>
      <c r="U1524" s="17">
        <v>43323</v>
      </c>
      <c r="V1524" s="17">
        <v>43323</v>
      </c>
      <c r="W1524" s="17">
        <v>43206</v>
      </c>
      <c r="X1524" s="17">
        <v>43206</v>
      </c>
      <c r="Y1524" t="s">
        <v>959</v>
      </c>
      <c r="Z1524" t="s">
        <v>796</v>
      </c>
      <c r="AA1524" t="s">
        <v>1023</v>
      </c>
      <c r="AB1524" t="s">
        <v>1024</v>
      </c>
      <c r="AC1524" s="16">
        <v>5</v>
      </c>
      <c r="AD1524" t="s">
        <v>795</v>
      </c>
      <c r="AE1524" t="s">
        <v>961</v>
      </c>
      <c r="AF1524" t="s">
        <v>737</v>
      </c>
      <c r="AG1524" t="s">
        <v>975</v>
      </c>
      <c r="AJ1524" t="s">
        <v>963</v>
      </c>
      <c r="AK1524" t="s">
        <v>1504</v>
      </c>
      <c r="AL1524" t="s">
        <v>1340</v>
      </c>
      <c r="AM1524" t="s">
        <v>531</v>
      </c>
      <c r="AP1524" t="s">
        <v>966</v>
      </c>
      <c r="AQ1524" t="s">
        <v>967</v>
      </c>
      <c r="AR1524" t="s">
        <v>968</v>
      </c>
      <c r="AS1524" t="s">
        <v>969</v>
      </c>
      <c r="AT1524" t="s">
        <v>970</v>
      </c>
      <c r="AU1524" t="s">
        <v>6303</v>
      </c>
    </row>
    <row r="1525" spans="2:47" ht="11" outlineLevel="1" x14ac:dyDescent="0.15">
      <c r="B1525" t="s">
        <v>6304</v>
      </c>
      <c r="C1525" t="s">
        <v>6305</v>
      </c>
      <c r="G1525" t="s">
        <v>1140</v>
      </c>
      <c r="H1525" t="s">
        <v>1141</v>
      </c>
      <c r="I1525" t="s">
        <v>957</v>
      </c>
      <c r="J1525" t="s">
        <v>6306</v>
      </c>
      <c r="K1525" t="s">
        <v>6307</v>
      </c>
      <c r="L1525" t="s">
        <v>6306</v>
      </c>
      <c r="M1525" s="5">
        <v>53400</v>
      </c>
      <c r="N1525" s="5">
        <v>53400</v>
      </c>
      <c r="O1525" s="5">
        <v>53400</v>
      </c>
      <c r="P1525" s="5"/>
      <c r="Q1525" s="16">
        <v>0</v>
      </c>
      <c r="R1525" s="5"/>
      <c r="S1525" s="17">
        <v>45504</v>
      </c>
      <c r="T1525" s="17">
        <v>45504</v>
      </c>
      <c r="U1525" s="17">
        <v>45565</v>
      </c>
      <c r="V1525" s="17">
        <v>45565</v>
      </c>
      <c r="W1525" s="17">
        <v>45504</v>
      </c>
      <c r="X1525" s="17">
        <v>45504</v>
      </c>
      <c r="Y1525" t="s">
        <v>1543</v>
      </c>
      <c r="Z1525" t="s">
        <v>826</v>
      </c>
      <c r="AA1525" t="s">
        <v>1179</v>
      </c>
      <c r="AC1525" s="16">
        <v>1</v>
      </c>
      <c r="AD1525" t="s">
        <v>795</v>
      </c>
      <c r="AE1525" t="s">
        <v>961</v>
      </c>
      <c r="AF1525" t="s">
        <v>740</v>
      </c>
      <c r="AG1525" t="s">
        <v>1036</v>
      </c>
      <c r="AJ1525" t="s">
        <v>963</v>
      </c>
      <c r="AK1525" t="s">
        <v>964</v>
      </c>
      <c r="AL1525" t="s">
        <v>1340</v>
      </c>
      <c r="AM1525" t="s">
        <v>531</v>
      </c>
      <c r="AP1525" t="s">
        <v>966</v>
      </c>
      <c r="AQ1525" t="s">
        <v>967</v>
      </c>
      <c r="AR1525" t="s">
        <v>968</v>
      </c>
      <c r="AS1525" t="s">
        <v>969</v>
      </c>
      <c r="AT1525" t="s">
        <v>970</v>
      </c>
      <c r="AU1525" t="s">
        <v>6308</v>
      </c>
    </row>
    <row r="1526" spans="2:47" ht="11" outlineLevel="1" x14ac:dyDescent="0.15">
      <c r="B1526" t="s">
        <v>6309</v>
      </c>
      <c r="C1526" t="s">
        <v>6310</v>
      </c>
      <c r="G1526" t="s">
        <v>1140</v>
      </c>
      <c r="H1526" t="s">
        <v>1141</v>
      </c>
      <c r="I1526" t="s">
        <v>957</v>
      </c>
      <c r="J1526" t="s">
        <v>6182</v>
      </c>
      <c r="K1526" t="s">
        <v>6183</v>
      </c>
      <c r="L1526" t="s">
        <v>6182</v>
      </c>
      <c r="M1526" s="5">
        <v>53400</v>
      </c>
      <c r="N1526" s="5">
        <v>53400</v>
      </c>
      <c r="O1526" s="5">
        <v>53400</v>
      </c>
      <c r="P1526" s="5"/>
      <c r="Q1526" s="16">
        <v>0</v>
      </c>
      <c r="R1526" s="5"/>
      <c r="S1526" s="17">
        <v>43363</v>
      </c>
      <c r="T1526" s="17">
        <v>43363</v>
      </c>
      <c r="U1526" s="17">
        <v>43392</v>
      </c>
      <c r="V1526" s="17">
        <v>43392</v>
      </c>
      <c r="W1526" s="17">
        <v>43363</v>
      </c>
      <c r="X1526" s="17">
        <v>43363</v>
      </c>
      <c r="Y1526" t="s">
        <v>1178</v>
      </c>
      <c r="Z1526" t="s">
        <v>825</v>
      </c>
      <c r="AA1526" t="s">
        <v>1179</v>
      </c>
      <c r="AC1526" s="16">
        <v>4</v>
      </c>
      <c r="AD1526" t="s">
        <v>2535</v>
      </c>
      <c r="AE1526" t="s">
        <v>2536</v>
      </c>
      <c r="AF1526" t="s">
        <v>750</v>
      </c>
      <c r="AG1526" t="s">
        <v>1515</v>
      </c>
      <c r="AH1526" t="s">
        <v>1058</v>
      </c>
      <c r="AI1526" t="s">
        <v>1059</v>
      </c>
      <c r="AJ1526" t="s">
        <v>978</v>
      </c>
      <c r="AK1526" t="s">
        <v>1516</v>
      </c>
      <c r="AL1526" t="s">
        <v>1340</v>
      </c>
      <c r="AM1526" t="s">
        <v>531</v>
      </c>
      <c r="AP1526" t="s">
        <v>966</v>
      </c>
      <c r="AQ1526" t="s">
        <v>967</v>
      </c>
      <c r="AR1526" t="s">
        <v>968</v>
      </c>
      <c r="AS1526" t="s">
        <v>969</v>
      </c>
      <c r="AT1526" t="s">
        <v>970</v>
      </c>
      <c r="AU1526" t="s">
        <v>6311</v>
      </c>
    </row>
    <row r="1527" spans="2:47" ht="11" outlineLevel="1" x14ac:dyDescent="0.15">
      <c r="B1527" t="s">
        <v>6312</v>
      </c>
      <c r="C1527" t="s">
        <v>6313</v>
      </c>
      <c r="G1527" t="s">
        <v>1140</v>
      </c>
      <c r="H1527" t="s">
        <v>1141</v>
      </c>
      <c r="I1527" t="s">
        <v>957</v>
      </c>
      <c r="J1527" t="s">
        <v>6314</v>
      </c>
      <c r="K1527" t="s">
        <v>6315</v>
      </c>
      <c r="L1527" t="s">
        <v>6316</v>
      </c>
      <c r="M1527" s="5">
        <v>53137.7</v>
      </c>
      <c r="N1527" s="5">
        <v>53137.7</v>
      </c>
      <c r="O1527" s="5">
        <v>53137.7</v>
      </c>
      <c r="P1527" s="5"/>
      <c r="Q1527" s="16">
        <v>0</v>
      </c>
      <c r="R1527" s="5"/>
      <c r="S1527" s="17">
        <v>42171</v>
      </c>
      <c r="T1527" s="17">
        <v>42171</v>
      </c>
      <c r="U1527" s="17">
        <v>42342</v>
      </c>
      <c r="V1527" s="17">
        <v>42342</v>
      </c>
      <c r="W1527" s="17">
        <v>42171</v>
      </c>
      <c r="X1527" s="17">
        <v>42342</v>
      </c>
      <c r="Y1527" t="s">
        <v>1178</v>
      </c>
      <c r="Z1527" t="s">
        <v>825</v>
      </c>
      <c r="AA1527" t="s">
        <v>1179</v>
      </c>
      <c r="AC1527" s="16">
        <v>4</v>
      </c>
      <c r="AD1527" t="s">
        <v>803</v>
      </c>
      <c r="AE1527" t="s">
        <v>974</v>
      </c>
      <c r="AF1527" t="s">
        <v>737</v>
      </c>
      <c r="AG1527" t="s">
        <v>975</v>
      </c>
      <c r="AJ1527" t="s">
        <v>963</v>
      </c>
      <c r="AK1527" t="s">
        <v>979</v>
      </c>
      <c r="AL1527" t="s">
        <v>1340</v>
      </c>
      <c r="AM1527" t="s">
        <v>456</v>
      </c>
      <c r="AP1527" t="s">
        <v>966</v>
      </c>
      <c r="AQ1527" t="s">
        <v>967</v>
      </c>
      <c r="AR1527" t="s">
        <v>968</v>
      </c>
      <c r="AS1527" t="s">
        <v>969</v>
      </c>
      <c r="AT1527" t="s">
        <v>970</v>
      </c>
      <c r="AU1527" t="s">
        <v>6317</v>
      </c>
    </row>
    <row r="1528" spans="2:47" ht="11" outlineLevel="1" x14ac:dyDescent="0.15">
      <c r="B1528" t="s">
        <v>6318</v>
      </c>
      <c r="C1528" t="s">
        <v>6319</v>
      </c>
      <c r="G1528" t="s">
        <v>1140</v>
      </c>
      <c r="H1528" t="s">
        <v>1141</v>
      </c>
      <c r="I1528" t="s">
        <v>957</v>
      </c>
      <c r="J1528" t="s">
        <v>4252</v>
      </c>
      <c r="K1528" t="s">
        <v>4253</v>
      </c>
      <c r="L1528" t="s">
        <v>4252</v>
      </c>
      <c r="M1528" s="5">
        <v>53076.34</v>
      </c>
      <c r="N1528" s="5">
        <v>53076.34</v>
      </c>
      <c r="O1528" s="5">
        <v>53076.34</v>
      </c>
      <c r="P1528" s="5"/>
      <c r="Q1528" s="16">
        <v>0</v>
      </c>
      <c r="R1528" s="5"/>
      <c r="S1528" s="17">
        <v>42851</v>
      </c>
      <c r="T1528" s="17">
        <v>42851</v>
      </c>
      <c r="U1528" s="17">
        <v>42886</v>
      </c>
      <c r="V1528" s="17">
        <v>42886</v>
      </c>
      <c r="W1528" s="17">
        <v>42851</v>
      </c>
      <c r="X1528" s="17">
        <v>42857</v>
      </c>
      <c r="Y1528" t="s">
        <v>1178</v>
      </c>
      <c r="Z1528" t="s">
        <v>825</v>
      </c>
      <c r="AA1528" t="s">
        <v>1179</v>
      </c>
      <c r="AC1528" s="16">
        <v>5</v>
      </c>
      <c r="AD1528" t="s">
        <v>803</v>
      </c>
      <c r="AE1528" t="s">
        <v>974</v>
      </c>
      <c r="AF1528" t="s">
        <v>757</v>
      </c>
      <c r="AG1528" t="s">
        <v>1801</v>
      </c>
      <c r="AJ1528" t="s">
        <v>963</v>
      </c>
      <c r="AK1528" t="s">
        <v>1082</v>
      </c>
      <c r="AL1528" t="s">
        <v>1340</v>
      </c>
      <c r="AM1528" t="s">
        <v>645</v>
      </c>
      <c r="AP1528" t="s">
        <v>966</v>
      </c>
      <c r="AQ1528" t="s">
        <v>967</v>
      </c>
      <c r="AR1528" t="s">
        <v>968</v>
      </c>
      <c r="AS1528" t="s">
        <v>969</v>
      </c>
      <c r="AT1528" t="s">
        <v>970</v>
      </c>
      <c r="AU1528" t="s">
        <v>6320</v>
      </c>
    </row>
    <row r="1529" spans="2:47" ht="11" outlineLevel="1" x14ac:dyDescent="0.15">
      <c r="B1529" t="s">
        <v>6321</v>
      </c>
      <c r="C1529" t="s">
        <v>6322</v>
      </c>
      <c r="D1529" t="s">
        <v>251</v>
      </c>
      <c r="E1529" t="s">
        <v>854</v>
      </c>
      <c r="F1529" t="s">
        <v>798</v>
      </c>
      <c r="G1529" t="s">
        <v>959</v>
      </c>
      <c r="H1529" t="s">
        <v>1903</v>
      </c>
      <c r="I1529" t="s">
        <v>957</v>
      </c>
      <c r="J1529" t="s">
        <v>665</v>
      </c>
      <c r="K1529" t="s">
        <v>1904</v>
      </c>
      <c r="L1529" t="s">
        <v>665</v>
      </c>
      <c r="M1529" s="5">
        <v>52976.39</v>
      </c>
      <c r="N1529" s="5">
        <v>52976.39</v>
      </c>
      <c r="O1529" s="5">
        <v>52976.39</v>
      </c>
      <c r="P1529" s="5"/>
      <c r="Q1529" s="16">
        <v>0</v>
      </c>
      <c r="R1529" s="5"/>
      <c r="S1529" s="17">
        <v>43943</v>
      </c>
      <c r="T1529" s="17">
        <v>43941</v>
      </c>
      <c r="U1529" s="17">
        <v>44316</v>
      </c>
      <c r="V1529" s="17">
        <v>44316</v>
      </c>
      <c r="W1529" s="17">
        <v>43943</v>
      </c>
      <c r="X1529" s="17">
        <v>44566</v>
      </c>
      <c r="Y1529" t="s">
        <v>1543</v>
      </c>
      <c r="Z1529" t="s">
        <v>826</v>
      </c>
      <c r="AA1529" t="s">
        <v>1179</v>
      </c>
      <c r="AC1529" s="16">
        <v>1</v>
      </c>
      <c r="AD1529" t="s">
        <v>795</v>
      </c>
      <c r="AE1529" t="s">
        <v>961</v>
      </c>
      <c r="AF1529" t="s">
        <v>740</v>
      </c>
      <c r="AG1529" t="s">
        <v>1036</v>
      </c>
      <c r="AH1529" t="s">
        <v>1058</v>
      </c>
      <c r="AI1529" t="s">
        <v>1059</v>
      </c>
      <c r="AJ1529" t="s">
        <v>978</v>
      </c>
      <c r="AK1529" t="s">
        <v>964</v>
      </c>
      <c r="AL1529" t="s">
        <v>965</v>
      </c>
      <c r="AM1529" t="s">
        <v>531</v>
      </c>
      <c r="AP1529" t="s">
        <v>966</v>
      </c>
      <c r="AQ1529" t="s">
        <v>967</v>
      </c>
      <c r="AR1529" t="s">
        <v>968</v>
      </c>
      <c r="AS1529" t="s">
        <v>969</v>
      </c>
      <c r="AT1529" t="s">
        <v>970</v>
      </c>
      <c r="AU1529" t="s">
        <v>6323</v>
      </c>
    </row>
    <row r="1530" spans="2:47" ht="11" outlineLevel="1" x14ac:dyDescent="0.15">
      <c r="B1530" t="s">
        <v>6324</v>
      </c>
      <c r="C1530" t="s">
        <v>6325</v>
      </c>
      <c r="G1530" t="s">
        <v>1140</v>
      </c>
      <c r="H1530" t="s">
        <v>1141</v>
      </c>
      <c r="I1530" t="s">
        <v>957</v>
      </c>
      <c r="J1530" t="s">
        <v>4646</v>
      </c>
      <c r="K1530" t="s">
        <v>4647</v>
      </c>
      <c r="L1530" t="s">
        <v>4646</v>
      </c>
      <c r="M1530" s="5">
        <v>52900.800000000003</v>
      </c>
      <c r="N1530" s="5">
        <v>52900.800000000003</v>
      </c>
      <c r="O1530" s="5">
        <v>52900.800000000003</v>
      </c>
      <c r="P1530" s="5"/>
      <c r="Q1530" s="16">
        <v>0</v>
      </c>
      <c r="R1530" s="5"/>
      <c r="S1530" s="17">
        <v>46086</v>
      </c>
      <c r="T1530" s="17">
        <v>46079</v>
      </c>
      <c r="U1530" s="17">
        <v>46107</v>
      </c>
      <c r="V1530" s="17">
        <v>46111</v>
      </c>
      <c r="W1530" s="17">
        <v>46086</v>
      </c>
      <c r="X1530" s="17">
        <v>46086</v>
      </c>
      <c r="Y1530" t="s">
        <v>1140</v>
      </c>
      <c r="Z1530" t="s">
        <v>827</v>
      </c>
      <c r="AA1530" t="s">
        <v>1000</v>
      </c>
      <c r="AC1530" s="16">
        <v>1</v>
      </c>
      <c r="AD1530" t="s">
        <v>795</v>
      </c>
      <c r="AE1530" t="s">
        <v>961</v>
      </c>
      <c r="AF1530" t="s">
        <v>6326</v>
      </c>
      <c r="AG1530" t="s">
        <v>6327</v>
      </c>
      <c r="AJ1530" t="s">
        <v>963</v>
      </c>
      <c r="AK1530" t="s">
        <v>964</v>
      </c>
      <c r="AL1530" t="s">
        <v>1340</v>
      </c>
      <c r="AM1530" t="s">
        <v>531</v>
      </c>
      <c r="AP1530" t="s">
        <v>966</v>
      </c>
      <c r="AQ1530" t="s">
        <v>967</v>
      </c>
      <c r="AR1530" t="s">
        <v>968</v>
      </c>
      <c r="AS1530" t="s">
        <v>969</v>
      </c>
      <c r="AT1530" t="s">
        <v>970</v>
      </c>
      <c r="AU1530" t="s">
        <v>6328</v>
      </c>
    </row>
    <row r="1531" spans="2:47" ht="11" outlineLevel="1" x14ac:dyDescent="0.15">
      <c r="B1531" t="s">
        <v>6329</v>
      </c>
      <c r="C1531" t="s">
        <v>6330</v>
      </c>
      <c r="D1531" t="s">
        <v>251</v>
      </c>
      <c r="E1531" t="s">
        <v>854</v>
      </c>
      <c r="F1531" t="s">
        <v>798</v>
      </c>
      <c r="G1531" t="s">
        <v>959</v>
      </c>
      <c r="H1531" t="s">
        <v>1903</v>
      </c>
      <c r="I1531" t="s">
        <v>957</v>
      </c>
      <c r="J1531" t="s">
        <v>665</v>
      </c>
      <c r="K1531" t="s">
        <v>1904</v>
      </c>
      <c r="L1531" t="s">
        <v>665</v>
      </c>
      <c r="M1531" s="5">
        <v>52842.29</v>
      </c>
      <c r="N1531" s="5">
        <v>52842.29</v>
      </c>
      <c r="O1531" s="5">
        <v>52842.29</v>
      </c>
      <c r="P1531" s="5">
        <v>52842.29</v>
      </c>
      <c r="Q1531" s="16">
        <v>0</v>
      </c>
      <c r="R1531" s="5"/>
      <c r="S1531" s="17">
        <v>44662</v>
      </c>
      <c r="T1531" s="17">
        <v>44658</v>
      </c>
      <c r="U1531" s="17">
        <v>44694</v>
      </c>
      <c r="V1531" s="17">
        <v>44694</v>
      </c>
      <c r="W1531" s="17">
        <v>44662</v>
      </c>
      <c r="X1531" s="17">
        <v>44904</v>
      </c>
      <c r="Y1531" t="s">
        <v>1178</v>
      </c>
      <c r="Z1531" t="s">
        <v>825</v>
      </c>
      <c r="AA1531" t="s">
        <v>1179</v>
      </c>
      <c r="AC1531" s="16">
        <v>1</v>
      </c>
      <c r="AD1531" t="s">
        <v>795</v>
      </c>
      <c r="AE1531" t="s">
        <v>961</v>
      </c>
      <c r="AF1531" t="s">
        <v>740</v>
      </c>
      <c r="AG1531" t="s">
        <v>1036</v>
      </c>
      <c r="AH1531" t="s">
        <v>1058</v>
      </c>
      <c r="AI1531" t="s">
        <v>1059</v>
      </c>
      <c r="AJ1531" t="s">
        <v>978</v>
      </c>
      <c r="AK1531" t="s">
        <v>964</v>
      </c>
      <c r="AL1531" t="s">
        <v>965</v>
      </c>
      <c r="AM1531" t="s">
        <v>531</v>
      </c>
      <c r="AP1531" t="s">
        <v>966</v>
      </c>
      <c r="AQ1531" t="s">
        <v>967</v>
      </c>
      <c r="AR1531" t="s">
        <v>968</v>
      </c>
      <c r="AS1531" t="s">
        <v>969</v>
      </c>
      <c r="AT1531" t="s">
        <v>970</v>
      </c>
      <c r="AU1531" t="s">
        <v>6331</v>
      </c>
    </row>
    <row r="1532" spans="2:47" ht="11" outlineLevel="1" x14ac:dyDescent="0.15">
      <c r="B1532" t="s">
        <v>6332</v>
      </c>
      <c r="C1532" t="s">
        <v>6333</v>
      </c>
      <c r="D1532" t="s">
        <v>889</v>
      </c>
      <c r="E1532" t="s">
        <v>854</v>
      </c>
      <c r="F1532" t="s">
        <v>798</v>
      </c>
      <c r="G1532" t="s">
        <v>959</v>
      </c>
      <c r="H1532" t="s">
        <v>1903</v>
      </c>
      <c r="I1532" t="s">
        <v>957</v>
      </c>
      <c r="J1532" t="s">
        <v>685</v>
      </c>
      <c r="K1532" t="s">
        <v>2058</v>
      </c>
      <c r="L1532" t="s">
        <v>685</v>
      </c>
      <c r="M1532" s="5">
        <v>52797.3</v>
      </c>
      <c r="N1532" s="5">
        <v>52797.3</v>
      </c>
      <c r="O1532" s="5">
        <v>52797.3</v>
      </c>
      <c r="P1532" s="5"/>
      <c r="Q1532" s="16">
        <v>0</v>
      </c>
      <c r="R1532" s="5"/>
      <c r="S1532" s="17">
        <v>45069</v>
      </c>
      <c r="T1532" s="17">
        <v>45069</v>
      </c>
      <c r="U1532" s="17">
        <v>45199</v>
      </c>
      <c r="V1532" s="17">
        <v>45199</v>
      </c>
      <c r="W1532" s="17">
        <v>45069</v>
      </c>
      <c r="X1532" s="17">
        <v>45069</v>
      </c>
      <c r="Y1532" t="s">
        <v>1543</v>
      </c>
      <c r="Z1532" t="s">
        <v>826</v>
      </c>
      <c r="AA1532" t="s">
        <v>1179</v>
      </c>
      <c r="AC1532" s="16">
        <v>1</v>
      </c>
      <c r="AD1532" t="s">
        <v>795</v>
      </c>
      <c r="AE1532" t="s">
        <v>961</v>
      </c>
      <c r="AF1532" t="s">
        <v>740</v>
      </c>
      <c r="AG1532" t="s">
        <v>1036</v>
      </c>
      <c r="AH1532" t="s">
        <v>1058</v>
      </c>
      <c r="AI1532" t="s">
        <v>1059</v>
      </c>
      <c r="AJ1532" t="s">
        <v>978</v>
      </c>
      <c r="AK1532" t="s">
        <v>964</v>
      </c>
      <c r="AL1532" t="s">
        <v>965</v>
      </c>
      <c r="AM1532" t="s">
        <v>531</v>
      </c>
      <c r="AP1532" t="s">
        <v>966</v>
      </c>
      <c r="AQ1532" t="s">
        <v>967</v>
      </c>
      <c r="AR1532" t="s">
        <v>968</v>
      </c>
      <c r="AS1532" t="s">
        <v>969</v>
      </c>
      <c r="AT1532" t="s">
        <v>970</v>
      </c>
      <c r="AU1532" t="s">
        <v>6334</v>
      </c>
    </row>
    <row r="1533" spans="2:47" ht="11" outlineLevel="1" x14ac:dyDescent="0.15">
      <c r="B1533" t="s">
        <v>6335</v>
      </c>
      <c r="C1533" t="s">
        <v>6336</v>
      </c>
      <c r="D1533" t="s">
        <v>5907</v>
      </c>
      <c r="E1533" t="s">
        <v>1599</v>
      </c>
      <c r="F1533" t="s">
        <v>807</v>
      </c>
      <c r="G1533" t="s">
        <v>984</v>
      </c>
      <c r="H1533" t="s">
        <v>985</v>
      </c>
      <c r="I1533" t="s">
        <v>957</v>
      </c>
      <c r="J1533" t="s">
        <v>4431</v>
      </c>
      <c r="K1533" t="s">
        <v>4432</v>
      </c>
      <c r="L1533" t="s">
        <v>4431</v>
      </c>
      <c r="M1533" s="5">
        <v>52775</v>
      </c>
      <c r="N1533" s="5">
        <v>52775</v>
      </c>
      <c r="O1533" s="5">
        <v>52775</v>
      </c>
      <c r="P1533" s="5"/>
      <c r="Q1533" s="16">
        <v>0</v>
      </c>
      <c r="R1533" s="5"/>
      <c r="S1533" s="17">
        <v>42256</v>
      </c>
      <c r="T1533" s="17">
        <v>42255</v>
      </c>
      <c r="U1533" s="17">
        <v>42345</v>
      </c>
      <c r="V1533" s="17">
        <v>42345</v>
      </c>
      <c r="W1533" s="17">
        <v>42256</v>
      </c>
      <c r="X1533" s="17">
        <v>42256</v>
      </c>
      <c r="Y1533" t="s">
        <v>959</v>
      </c>
      <c r="Z1533" t="s">
        <v>796</v>
      </c>
      <c r="AA1533" t="s">
        <v>1023</v>
      </c>
      <c r="AB1533" t="s">
        <v>1289</v>
      </c>
      <c r="AC1533" s="16">
        <v>1</v>
      </c>
      <c r="AD1533" t="s">
        <v>803</v>
      </c>
      <c r="AE1533" t="s">
        <v>974</v>
      </c>
      <c r="AF1533" t="s">
        <v>743</v>
      </c>
      <c r="AG1533" t="s">
        <v>1075</v>
      </c>
      <c r="AJ1533" t="s">
        <v>963</v>
      </c>
      <c r="AK1533" t="s">
        <v>1180</v>
      </c>
      <c r="AL1533" t="s">
        <v>1340</v>
      </c>
      <c r="AM1533" t="s">
        <v>531</v>
      </c>
      <c r="AP1533" t="s">
        <v>966</v>
      </c>
      <c r="AQ1533" t="s">
        <v>967</v>
      </c>
      <c r="AR1533" t="s">
        <v>968</v>
      </c>
      <c r="AS1533" t="s">
        <v>969</v>
      </c>
      <c r="AT1533" t="s">
        <v>970</v>
      </c>
      <c r="AU1533" t="s">
        <v>6337</v>
      </c>
    </row>
    <row r="1534" spans="2:47" ht="11" outlineLevel="1" x14ac:dyDescent="0.15">
      <c r="B1534" t="s">
        <v>6338</v>
      </c>
      <c r="C1534" t="s">
        <v>6339</v>
      </c>
      <c r="D1534" t="s">
        <v>4538</v>
      </c>
      <c r="E1534" t="s">
        <v>1599</v>
      </c>
      <c r="F1534" t="s">
        <v>807</v>
      </c>
      <c r="G1534" t="s">
        <v>984</v>
      </c>
      <c r="H1534" t="s">
        <v>985</v>
      </c>
      <c r="I1534" t="s">
        <v>957</v>
      </c>
      <c r="J1534" t="s">
        <v>4219</v>
      </c>
      <c r="K1534" t="s">
        <v>4220</v>
      </c>
      <c r="L1534" t="s">
        <v>4219</v>
      </c>
      <c r="M1534" s="5">
        <v>52546</v>
      </c>
      <c r="N1534" s="5">
        <v>52546</v>
      </c>
      <c r="O1534" s="5">
        <v>52546</v>
      </c>
      <c r="P1534" s="5"/>
      <c r="Q1534" s="16">
        <v>0</v>
      </c>
      <c r="R1534" s="5"/>
      <c r="S1534" s="17">
        <v>43342</v>
      </c>
      <c r="T1534" s="17">
        <v>43339</v>
      </c>
      <c r="U1534" s="17">
        <v>43373</v>
      </c>
      <c r="V1534" s="17">
        <v>43373</v>
      </c>
      <c r="W1534" s="17">
        <v>43342</v>
      </c>
      <c r="X1534" s="17">
        <v>43342</v>
      </c>
      <c r="Y1534" t="s">
        <v>959</v>
      </c>
      <c r="Z1534" t="s">
        <v>796</v>
      </c>
      <c r="AA1534" t="s">
        <v>1023</v>
      </c>
      <c r="AB1534" t="s">
        <v>1024</v>
      </c>
      <c r="AC1534" s="16">
        <v>3</v>
      </c>
      <c r="AD1534" t="s">
        <v>803</v>
      </c>
      <c r="AE1534" t="s">
        <v>974</v>
      </c>
      <c r="AF1534" t="s">
        <v>737</v>
      </c>
      <c r="AG1534" t="s">
        <v>975</v>
      </c>
      <c r="AH1534" t="s">
        <v>1058</v>
      </c>
      <c r="AI1534" t="s">
        <v>1059</v>
      </c>
      <c r="AJ1534" t="s">
        <v>978</v>
      </c>
      <c r="AK1534" t="s">
        <v>979</v>
      </c>
      <c r="AL1534" t="s">
        <v>965</v>
      </c>
      <c r="AM1534" t="s">
        <v>531</v>
      </c>
      <c r="AP1534" t="s">
        <v>966</v>
      </c>
      <c r="AQ1534" t="s">
        <v>967</v>
      </c>
      <c r="AR1534" t="s">
        <v>968</v>
      </c>
      <c r="AS1534" t="s">
        <v>969</v>
      </c>
      <c r="AT1534" t="s">
        <v>970</v>
      </c>
      <c r="AU1534" t="s">
        <v>6340</v>
      </c>
    </row>
    <row r="1535" spans="2:47" ht="11" outlineLevel="1" x14ac:dyDescent="0.15">
      <c r="B1535" t="s">
        <v>6341</v>
      </c>
      <c r="C1535" t="s">
        <v>6342</v>
      </c>
      <c r="G1535" t="s">
        <v>955</v>
      </c>
      <c r="H1535" t="s">
        <v>956</v>
      </c>
      <c r="I1535" t="s">
        <v>957</v>
      </c>
      <c r="J1535" t="s">
        <v>628</v>
      </c>
      <c r="K1535" t="s">
        <v>2769</v>
      </c>
      <c r="L1535" t="s">
        <v>628</v>
      </c>
      <c r="M1535" s="5">
        <v>52511.65</v>
      </c>
      <c r="N1535" s="5">
        <v>52511.65</v>
      </c>
      <c r="O1535" s="5">
        <v>52511.65</v>
      </c>
      <c r="P1535" s="5"/>
      <c r="Q1535" s="16">
        <v>0</v>
      </c>
      <c r="R1535" s="5"/>
      <c r="S1535" s="17">
        <v>45460</v>
      </c>
      <c r="T1535" s="17">
        <v>45460</v>
      </c>
      <c r="U1535" s="17">
        <v>45467</v>
      </c>
      <c r="V1535" s="17">
        <v>45467</v>
      </c>
      <c r="W1535" s="17">
        <v>45460</v>
      </c>
      <c r="X1535" s="17">
        <v>45464</v>
      </c>
      <c r="Y1535" t="s">
        <v>984</v>
      </c>
      <c r="Z1535" t="s">
        <v>804</v>
      </c>
      <c r="AA1535" t="s">
        <v>1000</v>
      </c>
      <c r="AC1535" s="16">
        <v>1</v>
      </c>
      <c r="AD1535" t="s">
        <v>795</v>
      </c>
      <c r="AE1535" t="s">
        <v>961</v>
      </c>
      <c r="AF1535" t="s">
        <v>4147</v>
      </c>
      <c r="AG1535" t="s">
        <v>4148</v>
      </c>
      <c r="AJ1535" t="s">
        <v>963</v>
      </c>
      <c r="AK1535" t="s">
        <v>964</v>
      </c>
      <c r="AL1535" t="s">
        <v>965</v>
      </c>
      <c r="AM1535" t="s">
        <v>531</v>
      </c>
      <c r="AP1535" t="s">
        <v>966</v>
      </c>
      <c r="AQ1535" t="s">
        <v>967</v>
      </c>
      <c r="AR1535" t="s">
        <v>968</v>
      </c>
      <c r="AS1535" t="s">
        <v>969</v>
      </c>
      <c r="AT1535" t="s">
        <v>970</v>
      </c>
      <c r="AU1535" t="s">
        <v>6343</v>
      </c>
    </row>
    <row r="1536" spans="2:47" ht="11" outlineLevel="1" x14ac:dyDescent="0.15">
      <c r="B1536" t="s">
        <v>6344</v>
      </c>
      <c r="C1536" t="s">
        <v>6345</v>
      </c>
      <c r="D1536" t="s">
        <v>5830</v>
      </c>
      <c r="E1536" t="s">
        <v>835</v>
      </c>
      <c r="F1536" t="s">
        <v>807</v>
      </c>
      <c r="G1536" t="s">
        <v>984</v>
      </c>
      <c r="H1536" t="s">
        <v>985</v>
      </c>
      <c r="I1536" t="s">
        <v>957</v>
      </c>
      <c r="J1536" t="s">
        <v>5831</v>
      </c>
      <c r="K1536" t="s">
        <v>5832</v>
      </c>
      <c r="L1536" t="s">
        <v>987</v>
      </c>
      <c r="M1536" s="5">
        <v>52426</v>
      </c>
      <c r="N1536" s="5">
        <v>52426</v>
      </c>
      <c r="O1536" s="5">
        <v>52426</v>
      </c>
      <c r="P1536" s="5"/>
      <c r="Q1536" s="16">
        <v>0</v>
      </c>
      <c r="R1536" s="5"/>
      <c r="S1536" s="17">
        <v>43209</v>
      </c>
      <c r="T1536" s="17">
        <v>43209</v>
      </c>
      <c r="U1536" s="17">
        <v>43373</v>
      </c>
      <c r="V1536" s="17">
        <v>43373</v>
      </c>
      <c r="W1536" s="17">
        <v>43209</v>
      </c>
      <c r="X1536" s="17">
        <v>43242</v>
      </c>
      <c r="Y1536" t="s">
        <v>1178</v>
      </c>
      <c r="Z1536" t="s">
        <v>825</v>
      </c>
      <c r="AA1536" t="s">
        <v>1179</v>
      </c>
      <c r="AC1536" s="16">
        <v>1</v>
      </c>
      <c r="AD1536" t="s">
        <v>795</v>
      </c>
      <c r="AE1536" t="s">
        <v>961</v>
      </c>
      <c r="AF1536" t="s">
        <v>740</v>
      </c>
      <c r="AG1536" t="s">
        <v>1036</v>
      </c>
      <c r="AJ1536" t="s">
        <v>963</v>
      </c>
      <c r="AK1536" t="s">
        <v>964</v>
      </c>
      <c r="AL1536" t="s">
        <v>1340</v>
      </c>
      <c r="AM1536" t="s">
        <v>531</v>
      </c>
      <c r="AP1536" t="s">
        <v>966</v>
      </c>
      <c r="AQ1536" t="s">
        <v>967</v>
      </c>
      <c r="AR1536" t="s">
        <v>968</v>
      </c>
      <c r="AS1536" t="s">
        <v>969</v>
      </c>
      <c r="AT1536" t="s">
        <v>970</v>
      </c>
      <c r="AU1536" t="s">
        <v>6346</v>
      </c>
    </row>
    <row r="1537" spans="2:47" ht="11" outlineLevel="1" x14ac:dyDescent="0.15">
      <c r="B1537" t="s">
        <v>6347</v>
      </c>
      <c r="C1537" t="s">
        <v>6348</v>
      </c>
      <c r="G1537" t="s">
        <v>1140</v>
      </c>
      <c r="H1537" t="s">
        <v>1141</v>
      </c>
      <c r="I1537" t="s">
        <v>957</v>
      </c>
      <c r="J1537" t="s">
        <v>6349</v>
      </c>
      <c r="K1537" t="s">
        <v>6350</v>
      </c>
      <c r="L1537" t="s">
        <v>6349</v>
      </c>
      <c r="M1537" s="5">
        <v>52418.3</v>
      </c>
      <c r="N1537" s="5">
        <v>52418.3</v>
      </c>
      <c r="O1537" s="5">
        <v>52418.3</v>
      </c>
      <c r="P1537" s="5"/>
      <c r="Q1537" s="16">
        <v>0</v>
      </c>
      <c r="R1537" s="5"/>
      <c r="S1537" s="17">
        <v>43893</v>
      </c>
      <c r="T1537" s="17">
        <v>43893</v>
      </c>
      <c r="U1537" s="17">
        <v>44043</v>
      </c>
      <c r="V1537" s="17">
        <v>44043</v>
      </c>
      <c r="W1537" s="17">
        <v>43893</v>
      </c>
      <c r="X1537" s="17">
        <v>43909</v>
      </c>
      <c r="Y1537" t="s">
        <v>1178</v>
      </c>
      <c r="Z1537" t="s">
        <v>825</v>
      </c>
      <c r="AA1537" t="s">
        <v>1179</v>
      </c>
      <c r="AC1537" s="16">
        <v>2</v>
      </c>
      <c r="AD1537" t="s">
        <v>5033</v>
      </c>
      <c r="AE1537" t="s">
        <v>5034</v>
      </c>
      <c r="AF1537" t="s">
        <v>737</v>
      </c>
      <c r="AG1537" t="s">
        <v>975</v>
      </c>
      <c r="AH1537" t="s">
        <v>1202</v>
      </c>
      <c r="AI1537" t="s">
        <v>1203</v>
      </c>
      <c r="AJ1537" t="s">
        <v>978</v>
      </c>
      <c r="AK1537" t="s">
        <v>3258</v>
      </c>
      <c r="AL1537" t="s">
        <v>1340</v>
      </c>
      <c r="AM1537" t="s">
        <v>531</v>
      </c>
      <c r="AP1537" t="s">
        <v>966</v>
      </c>
      <c r="AQ1537" t="s">
        <v>967</v>
      </c>
      <c r="AR1537" t="s">
        <v>968</v>
      </c>
      <c r="AS1537" t="s">
        <v>969</v>
      </c>
      <c r="AT1537" t="s">
        <v>970</v>
      </c>
      <c r="AU1537" t="s">
        <v>6351</v>
      </c>
    </row>
    <row r="1538" spans="2:47" ht="11" outlineLevel="1" x14ac:dyDescent="0.15">
      <c r="B1538" t="s">
        <v>6352</v>
      </c>
      <c r="C1538" t="s">
        <v>6353</v>
      </c>
      <c r="G1538" t="s">
        <v>1140</v>
      </c>
      <c r="H1538" t="s">
        <v>1141</v>
      </c>
      <c r="I1538" t="s">
        <v>957</v>
      </c>
      <c r="J1538" t="s">
        <v>6314</v>
      </c>
      <c r="K1538" t="s">
        <v>6315</v>
      </c>
      <c r="L1538" t="s">
        <v>6354</v>
      </c>
      <c r="M1538" s="5">
        <v>52384.9</v>
      </c>
      <c r="N1538" s="5">
        <v>52384.9</v>
      </c>
      <c r="O1538" s="5">
        <v>52384.9</v>
      </c>
      <c r="P1538" s="5"/>
      <c r="Q1538" s="16">
        <v>0</v>
      </c>
      <c r="R1538" s="5"/>
      <c r="S1538" s="17">
        <v>43322</v>
      </c>
      <c r="T1538" s="17">
        <v>43322</v>
      </c>
      <c r="U1538" s="17">
        <v>43485</v>
      </c>
      <c r="V1538" s="17">
        <v>43485</v>
      </c>
      <c r="W1538" s="17">
        <v>43322</v>
      </c>
      <c r="X1538" s="17">
        <v>43440</v>
      </c>
      <c r="Y1538" t="s">
        <v>1178</v>
      </c>
      <c r="Z1538" t="s">
        <v>825</v>
      </c>
      <c r="AA1538" t="s">
        <v>1179</v>
      </c>
      <c r="AC1538" s="16">
        <v>5</v>
      </c>
      <c r="AD1538" t="s">
        <v>803</v>
      </c>
      <c r="AE1538" t="s">
        <v>974</v>
      </c>
      <c r="AF1538" t="s">
        <v>737</v>
      </c>
      <c r="AG1538" t="s">
        <v>975</v>
      </c>
      <c r="AH1538" t="s">
        <v>1202</v>
      </c>
      <c r="AI1538" t="s">
        <v>1203</v>
      </c>
      <c r="AJ1538" t="s">
        <v>978</v>
      </c>
      <c r="AK1538" t="s">
        <v>979</v>
      </c>
      <c r="AL1538" t="s">
        <v>1340</v>
      </c>
      <c r="AM1538" t="s">
        <v>531</v>
      </c>
      <c r="AP1538" t="s">
        <v>966</v>
      </c>
      <c r="AQ1538" t="s">
        <v>967</v>
      </c>
      <c r="AR1538" t="s">
        <v>968</v>
      </c>
      <c r="AS1538" t="s">
        <v>969</v>
      </c>
      <c r="AT1538" t="s">
        <v>970</v>
      </c>
      <c r="AU1538" t="s">
        <v>6355</v>
      </c>
    </row>
    <row r="1539" spans="2:47" ht="11" outlineLevel="1" x14ac:dyDescent="0.15">
      <c r="B1539" t="s">
        <v>6356</v>
      </c>
      <c r="C1539" t="s">
        <v>6357</v>
      </c>
      <c r="G1539" t="s">
        <v>1140</v>
      </c>
      <c r="H1539" t="s">
        <v>1141</v>
      </c>
      <c r="I1539" t="s">
        <v>957</v>
      </c>
      <c r="J1539" t="s">
        <v>6358</v>
      </c>
      <c r="K1539" t="s">
        <v>6359</v>
      </c>
      <c r="L1539" t="s">
        <v>6358</v>
      </c>
      <c r="M1539" s="5">
        <v>52189.15</v>
      </c>
      <c r="N1539" s="5">
        <v>52189.15</v>
      </c>
      <c r="O1539" s="5">
        <v>52189.15</v>
      </c>
      <c r="P1539" s="5"/>
      <c r="Q1539" s="16">
        <v>0</v>
      </c>
      <c r="R1539" s="5"/>
      <c r="S1539" s="17">
        <v>45678</v>
      </c>
      <c r="T1539" s="17">
        <v>45678</v>
      </c>
      <c r="U1539" s="17">
        <v>45798</v>
      </c>
      <c r="V1539" s="17">
        <v>45798</v>
      </c>
      <c r="W1539" s="17">
        <v>45678</v>
      </c>
      <c r="X1539" s="17">
        <v>45770</v>
      </c>
      <c r="Y1539" t="s">
        <v>1178</v>
      </c>
      <c r="Z1539" t="s">
        <v>825</v>
      </c>
      <c r="AA1539" t="s">
        <v>1179</v>
      </c>
      <c r="AC1539" s="16">
        <v>3</v>
      </c>
      <c r="AD1539" t="s">
        <v>795</v>
      </c>
      <c r="AE1539" t="s">
        <v>961</v>
      </c>
      <c r="AF1539" t="s">
        <v>740</v>
      </c>
      <c r="AG1539" t="s">
        <v>1036</v>
      </c>
      <c r="AJ1539" t="s">
        <v>963</v>
      </c>
      <c r="AK1539" t="s">
        <v>964</v>
      </c>
      <c r="AL1539" t="s">
        <v>1340</v>
      </c>
      <c r="AM1539" t="s">
        <v>531</v>
      </c>
      <c r="AP1539" t="s">
        <v>966</v>
      </c>
      <c r="AQ1539" t="s">
        <v>967</v>
      </c>
      <c r="AR1539" t="s">
        <v>968</v>
      </c>
      <c r="AS1539" t="s">
        <v>969</v>
      </c>
      <c r="AT1539" t="s">
        <v>970</v>
      </c>
      <c r="AU1539" t="s">
        <v>6360</v>
      </c>
    </row>
    <row r="1540" spans="2:47" ht="11" outlineLevel="1" x14ac:dyDescent="0.15">
      <c r="B1540" t="s">
        <v>6361</v>
      </c>
      <c r="C1540" t="s">
        <v>6362</v>
      </c>
      <c r="G1540" t="s">
        <v>1140</v>
      </c>
      <c r="H1540" t="s">
        <v>1141</v>
      </c>
      <c r="I1540" t="s">
        <v>957</v>
      </c>
      <c r="J1540" t="s">
        <v>6363</v>
      </c>
      <c r="K1540" t="s">
        <v>6364</v>
      </c>
      <c r="L1540" t="s">
        <v>6363</v>
      </c>
      <c r="M1540" s="5">
        <v>52000</v>
      </c>
      <c r="N1540" s="5">
        <v>52000</v>
      </c>
      <c r="O1540" s="5">
        <v>52000</v>
      </c>
      <c r="P1540" s="5"/>
      <c r="Q1540" s="16">
        <v>0</v>
      </c>
      <c r="R1540" s="5"/>
      <c r="S1540" s="17">
        <v>43181</v>
      </c>
      <c r="T1540" s="17">
        <v>43181</v>
      </c>
      <c r="U1540" s="17">
        <v>43213</v>
      </c>
      <c r="V1540" s="17">
        <v>43213</v>
      </c>
      <c r="W1540" s="17">
        <v>43181</v>
      </c>
      <c r="X1540" s="17">
        <v>43188</v>
      </c>
      <c r="Y1540" t="s">
        <v>1178</v>
      </c>
      <c r="Z1540" t="s">
        <v>825</v>
      </c>
      <c r="AA1540" t="s">
        <v>1179</v>
      </c>
      <c r="AC1540" s="16">
        <v>2</v>
      </c>
      <c r="AD1540" t="s">
        <v>795</v>
      </c>
      <c r="AE1540" t="s">
        <v>961</v>
      </c>
      <c r="AF1540" t="s">
        <v>744</v>
      </c>
      <c r="AG1540" t="s">
        <v>1025</v>
      </c>
      <c r="AJ1540" t="s">
        <v>963</v>
      </c>
      <c r="AK1540" t="s">
        <v>964</v>
      </c>
      <c r="AL1540" t="s">
        <v>1340</v>
      </c>
      <c r="AM1540" t="s">
        <v>531</v>
      </c>
      <c r="AP1540" t="s">
        <v>966</v>
      </c>
      <c r="AQ1540" t="s">
        <v>967</v>
      </c>
      <c r="AR1540" t="s">
        <v>968</v>
      </c>
      <c r="AS1540" t="s">
        <v>969</v>
      </c>
      <c r="AT1540" t="s">
        <v>970</v>
      </c>
      <c r="AU1540" t="s">
        <v>6365</v>
      </c>
    </row>
    <row r="1541" spans="2:47" ht="11" outlineLevel="1" x14ac:dyDescent="0.15">
      <c r="B1541" t="s">
        <v>6366</v>
      </c>
      <c r="C1541" t="s">
        <v>6367</v>
      </c>
      <c r="G1541" t="s">
        <v>1140</v>
      </c>
      <c r="H1541" t="s">
        <v>1141</v>
      </c>
      <c r="I1541" t="s">
        <v>957</v>
      </c>
      <c r="J1541" t="s">
        <v>6368</v>
      </c>
      <c r="K1541" t="s">
        <v>6369</v>
      </c>
      <c r="L1541" t="s">
        <v>6368</v>
      </c>
      <c r="M1541" s="5">
        <v>51943.1</v>
      </c>
      <c r="N1541" s="5">
        <v>51943.1</v>
      </c>
      <c r="O1541" s="5">
        <v>51943.1</v>
      </c>
      <c r="P1541" s="5"/>
      <c r="Q1541" s="16">
        <v>0</v>
      </c>
      <c r="R1541" s="5"/>
      <c r="S1541" s="17">
        <v>42965</v>
      </c>
      <c r="T1541" s="17">
        <v>42965</v>
      </c>
      <c r="U1541" s="17">
        <v>43131</v>
      </c>
      <c r="V1541" s="17">
        <v>43131</v>
      </c>
      <c r="W1541" s="17">
        <v>42965</v>
      </c>
      <c r="X1541" s="17">
        <v>43105</v>
      </c>
      <c r="Y1541" t="s">
        <v>1543</v>
      </c>
      <c r="Z1541" t="s">
        <v>826</v>
      </c>
      <c r="AA1541" t="s">
        <v>1179</v>
      </c>
      <c r="AC1541" s="16">
        <v>1</v>
      </c>
      <c r="AD1541" t="s">
        <v>803</v>
      </c>
      <c r="AE1541" t="s">
        <v>974</v>
      </c>
      <c r="AF1541" t="s">
        <v>757</v>
      </c>
      <c r="AG1541" t="s">
        <v>1801</v>
      </c>
      <c r="AJ1541" t="s">
        <v>963</v>
      </c>
      <c r="AK1541" t="s">
        <v>1082</v>
      </c>
      <c r="AL1541" t="s">
        <v>1340</v>
      </c>
      <c r="AM1541" t="s">
        <v>645</v>
      </c>
      <c r="AP1541" t="s">
        <v>966</v>
      </c>
      <c r="AQ1541" t="s">
        <v>967</v>
      </c>
      <c r="AR1541" t="s">
        <v>968</v>
      </c>
      <c r="AS1541" t="s">
        <v>969</v>
      </c>
      <c r="AT1541" t="s">
        <v>970</v>
      </c>
      <c r="AU1541" t="s">
        <v>6370</v>
      </c>
    </row>
    <row r="1542" spans="2:47" ht="11" outlineLevel="1" x14ac:dyDescent="0.15">
      <c r="B1542" t="s">
        <v>6371</v>
      </c>
      <c r="C1542" t="s">
        <v>6372</v>
      </c>
      <c r="G1542" t="s">
        <v>1140</v>
      </c>
      <c r="H1542" t="s">
        <v>1141</v>
      </c>
      <c r="I1542" t="s">
        <v>957</v>
      </c>
      <c r="J1542" t="s">
        <v>4467</v>
      </c>
      <c r="K1542" t="s">
        <v>4468</v>
      </c>
      <c r="L1542" t="s">
        <v>4467</v>
      </c>
      <c r="M1542" s="5">
        <v>51877.63</v>
      </c>
      <c r="N1542" s="5">
        <v>51877.63</v>
      </c>
      <c r="O1542" s="5">
        <v>51877.63</v>
      </c>
      <c r="P1542" s="5"/>
      <c r="Q1542" s="16">
        <v>0</v>
      </c>
      <c r="R1542" s="5"/>
      <c r="S1542" s="17">
        <v>42634</v>
      </c>
      <c r="T1542" s="17">
        <v>42634</v>
      </c>
      <c r="U1542" s="17">
        <v>42727</v>
      </c>
      <c r="V1542" s="17">
        <v>42727</v>
      </c>
      <c r="W1542" s="17">
        <v>42634</v>
      </c>
      <c r="X1542" s="17">
        <v>42634</v>
      </c>
      <c r="Y1542" t="s">
        <v>1178</v>
      </c>
      <c r="Z1542" t="s">
        <v>825</v>
      </c>
      <c r="AA1542" t="s">
        <v>1179</v>
      </c>
      <c r="AC1542" s="16">
        <v>3</v>
      </c>
      <c r="AD1542" t="s">
        <v>803</v>
      </c>
      <c r="AE1542" t="s">
        <v>974</v>
      </c>
      <c r="AF1542" t="s">
        <v>750</v>
      </c>
      <c r="AG1542" t="s">
        <v>1515</v>
      </c>
      <c r="AJ1542" t="s">
        <v>963</v>
      </c>
      <c r="AK1542" t="s">
        <v>2234</v>
      </c>
      <c r="AL1542" t="s">
        <v>965</v>
      </c>
      <c r="AM1542" t="s">
        <v>531</v>
      </c>
      <c r="AP1542" t="s">
        <v>966</v>
      </c>
      <c r="AQ1542" t="s">
        <v>967</v>
      </c>
      <c r="AR1542" t="s">
        <v>968</v>
      </c>
      <c r="AS1542" t="s">
        <v>969</v>
      </c>
      <c r="AT1542" t="s">
        <v>970</v>
      </c>
      <c r="AU1542" t="s">
        <v>6373</v>
      </c>
    </row>
    <row r="1543" spans="2:47" ht="11" outlineLevel="1" x14ac:dyDescent="0.15">
      <c r="B1543" t="s">
        <v>6374</v>
      </c>
      <c r="C1543" t="s">
        <v>6375</v>
      </c>
      <c r="G1543" t="s">
        <v>1140</v>
      </c>
      <c r="H1543" t="s">
        <v>1141</v>
      </c>
      <c r="I1543" t="s">
        <v>957</v>
      </c>
      <c r="J1543" t="s">
        <v>6376</v>
      </c>
      <c r="K1543" t="s">
        <v>6377</v>
      </c>
      <c r="L1543" t="s">
        <v>6376</v>
      </c>
      <c r="M1543" s="5">
        <v>51683.96</v>
      </c>
      <c r="N1543" s="5">
        <v>51683.96</v>
      </c>
      <c r="O1543" s="5">
        <v>51683.96</v>
      </c>
      <c r="P1543" s="5"/>
      <c r="Q1543" s="16">
        <v>0</v>
      </c>
      <c r="R1543" s="5"/>
      <c r="S1543" s="17">
        <v>45840</v>
      </c>
      <c r="T1543" s="17">
        <v>45853</v>
      </c>
      <c r="U1543" s="17">
        <v>45930</v>
      </c>
      <c r="V1543" s="17">
        <v>45930</v>
      </c>
      <c r="W1543" s="17">
        <v>45840</v>
      </c>
      <c r="X1543" s="17">
        <v>45840</v>
      </c>
      <c r="Y1543" t="s">
        <v>1178</v>
      </c>
      <c r="Z1543" t="s">
        <v>825</v>
      </c>
      <c r="AA1543" t="s">
        <v>1179</v>
      </c>
      <c r="AC1543" s="16">
        <v>6</v>
      </c>
      <c r="AD1543" t="s">
        <v>803</v>
      </c>
      <c r="AE1543" t="s">
        <v>974</v>
      </c>
      <c r="AF1543" t="s">
        <v>740</v>
      </c>
      <c r="AG1543" t="s">
        <v>1036</v>
      </c>
      <c r="AH1543" t="s">
        <v>1874</v>
      </c>
      <c r="AI1543" t="s">
        <v>1875</v>
      </c>
      <c r="AJ1543" t="s">
        <v>978</v>
      </c>
      <c r="AK1543" t="s">
        <v>1082</v>
      </c>
      <c r="AL1543" t="s">
        <v>1340</v>
      </c>
      <c r="AM1543" t="s">
        <v>531</v>
      </c>
      <c r="AP1543" t="s">
        <v>966</v>
      </c>
      <c r="AQ1543" t="s">
        <v>967</v>
      </c>
      <c r="AR1543" t="s">
        <v>968</v>
      </c>
      <c r="AS1543" t="s">
        <v>969</v>
      </c>
      <c r="AT1543" t="s">
        <v>970</v>
      </c>
      <c r="AU1543" t="s">
        <v>6378</v>
      </c>
    </row>
    <row r="1544" spans="2:47" ht="11" outlineLevel="1" x14ac:dyDescent="0.15">
      <c r="B1544" t="s">
        <v>6379</v>
      </c>
      <c r="C1544" t="s">
        <v>6380</v>
      </c>
      <c r="G1544" t="s">
        <v>1140</v>
      </c>
      <c r="H1544" t="s">
        <v>1141</v>
      </c>
      <c r="I1544" t="s">
        <v>957</v>
      </c>
      <c r="J1544" t="s">
        <v>2391</v>
      </c>
      <c r="K1544" t="s">
        <v>2392</v>
      </c>
      <c r="L1544" t="s">
        <v>2393</v>
      </c>
      <c r="M1544" s="5">
        <v>51508</v>
      </c>
      <c r="N1544" s="5">
        <v>51508</v>
      </c>
      <c r="O1544" s="5">
        <v>51508</v>
      </c>
      <c r="P1544" s="5"/>
      <c r="Q1544" s="16">
        <v>0</v>
      </c>
      <c r="R1544" s="5"/>
      <c r="S1544" s="17">
        <v>44461</v>
      </c>
      <c r="T1544" s="17">
        <v>44462</v>
      </c>
      <c r="U1544" s="17">
        <v>44476</v>
      </c>
      <c r="V1544" s="17">
        <v>44476</v>
      </c>
      <c r="W1544" s="17">
        <v>44461</v>
      </c>
      <c r="X1544" s="17">
        <v>44461</v>
      </c>
      <c r="Y1544" t="s">
        <v>1543</v>
      </c>
      <c r="Z1544" t="s">
        <v>826</v>
      </c>
      <c r="AA1544" t="s">
        <v>1179</v>
      </c>
      <c r="AC1544" s="16">
        <v>1</v>
      </c>
      <c r="AD1544" t="s">
        <v>795</v>
      </c>
      <c r="AE1544" t="s">
        <v>961</v>
      </c>
      <c r="AF1544" t="s">
        <v>750</v>
      </c>
      <c r="AG1544" t="s">
        <v>1515</v>
      </c>
      <c r="AH1544" t="s">
        <v>1058</v>
      </c>
      <c r="AI1544" t="s">
        <v>1059</v>
      </c>
      <c r="AJ1544" t="s">
        <v>978</v>
      </c>
      <c r="AK1544" t="s">
        <v>1671</v>
      </c>
      <c r="AL1544" t="s">
        <v>965</v>
      </c>
      <c r="AM1544" t="s">
        <v>531</v>
      </c>
      <c r="AP1544" t="s">
        <v>966</v>
      </c>
      <c r="AQ1544" t="s">
        <v>967</v>
      </c>
      <c r="AR1544" t="s">
        <v>968</v>
      </c>
      <c r="AS1544" t="s">
        <v>969</v>
      </c>
      <c r="AT1544" t="s">
        <v>970</v>
      </c>
      <c r="AU1544" t="s">
        <v>6381</v>
      </c>
    </row>
    <row r="1545" spans="2:47" ht="11" outlineLevel="1" x14ac:dyDescent="0.15">
      <c r="B1545" t="s">
        <v>6382</v>
      </c>
      <c r="C1545" t="s">
        <v>6383</v>
      </c>
      <c r="D1545" t="s">
        <v>177</v>
      </c>
      <c r="E1545" t="s">
        <v>983</v>
      </c>
      <c r="F1545" t="s">
        <v>798</v>
      </c>
      <c r="G1545" t="s">
        <v>984</v>
      </c>
      <c r="H1545" t="s">
        <v>985</v>
      </c>
      <c r="I1545" t="s">
        <v>957</v>
      </c>
      <c r="J1545" t="s">
        <v>638</v>
      </c>
      <c r="K1545" t="s">
        <v>992</v>
      </c>
      <c r="L1545" t="s">
        <v>638</v>
      </c>
      <c r="M1545" s="5">
        <v>51454.080000000002</v>
      </c>
      <c r="N1545" s="5">
        <v>51454.080000000002</v>
      </c>
      <c r="O1545" s="5">
        <v>51454.080000000002</v>
      </c>
      <c r="P1545" s="5"/>
      <c r="Q1545" s="16">
        <v>0</v>
      </c>
      <c r="R1545" s="5"/>
      <c r="S1545" s="17">
        <v>43230</v>
      </c>
      <c r="T1545" s="17">
        <v>43230</v>
      </c>
      <c r="U1545" s="17">
        <v>43258</v>
      </c>
      <c r="V1545" s="17">
        <v>43258</v>
      </c>
      <c r="W1545" s="17">
        <v>43230</v>
      </c>
      <c r="X1545" s="17">
        <v>43301</v>
      </c>
      <c r="Y1545" t="s">
        <v>959</v>
      </c>
      <c r="Z1545" t="s">
        <v>796</v>
      </c>
      <c r="AA1545" t="s">
        <v>960</v>
      </c>
      <c r="AC1545" s="16"/>
      <c r="AD1545" t="s">
        <v>795</v>
      </c>
      <c r="AE1545" t="s">
        <v>961</v>
      </c>
      <c r="AF1545" t="s">
        <v>739</v>
      </c>
      <c r="AG1545" t="s">
        <v>993</v>
      </c>
      <c r="AJ1545" t="s">
        <v>963</v>
      </c>
      <c r="AK1545" t="s">
        <v>996</v>
      </c>
      <c r="AL1545" t="s">
        <v>965</v>
      </c>
      <c r="AM1545" t="s">
        <v>531</v>
      </c>
      <c r="AP1545" t="s">
        <v>966</v>
      </c>
      <c r="AQ1545" t="s">
        <v>967</v>
      </c>
      <c r="AR1545" t="s">
        <v>968</v>
      </c>
      <c r="AS1545" t="s">
        <v>969</v>
      </c>
      <c r="AT1545" t="s">
        <v>970</v>
      </c>
      <c r="AU1545" t="s">
        <v>6384</v>
      </c>
    </row>
    <row r="1546" spans="2:47" ht="11" outlineLevel="1" x14ac:dyDescent="0.15">
      <c r="B1546" t="s">
        <v>6385</v>
      </c>
      <c r="C1546" t="s">
        <v>6386</v>
      </c>
      <c r="D1546" t="s">
        <v>163</v>
      </c>
      <c r="E1546" t="s">
        <v>983</v>
      </c>
      <c r="F1546" t="s">
        <v>798</v>
      </c>
      <c r="G1546" t="s">
        <v>984</v>
      </c>
      <c r="H1546" t="s">
        <v>985</v>
      </c>
      <c r="I1546" t="s">
        <v>957</v>
      </c>
      <c r="J1546" t="s">
        <v>600</v>
      </c>
      <c r="K1546" t="s">
        <v>973</v>
      </c>
      <c r="L1546" t="s">
        <v>600</v>
      </c>
      <c r="M1546" s="5">
        <v>51372.800000000003</v>
      </c>
      <c r="N1546" s="5">
        <v>51372.800000000003</v>
      </c>
      <c r="O1546" s="5">
        <v>51372.800000000003</v>
      </c>
      <c r="P1546" s="5"/>
      <c r="Q1546" s="16">
        <v>0</v>
      </c>
      <c r="R1546" s="5"/>
      <c r="S1546" s="17">
        <v>44684</v>
      </c>
      <c r="T1546" s="17">
        <v>44684</v>
      </c>
      <c r="U1546" s="17">
        <v>44702</v>
      </c>
      <c r="V1546" s="17">
        <v>44702</v>
      </c>
      <c r="W1546" s="17">
        <v>44684</v>
      </c>
      <c r="X1546" s="17">
        <v>44684</v>
      </c>
      <c r="Y1546" t="s">
        <v>984</v>
      </c>
      <c r="Z1546" t="s">
        <v>804</v>
      </c>
      <c r="AA1546" t="s">
        <v>1000</v>
      </c>
      <c r="AC1546" s="16"/>
      <c r="AD1546" t="s">
        <v>803</v>
      </c>
      <c r="AE1546" t="s">
        <v>974</v>
      </c>
      <c r="AF1546" t="s">
        <v>737</v>
      </c>
      <c r="AG1546" t="s">
        <v>975</v>
      </c>
      <c r="AJ1546" t="s">
        <v>963</v>
      </c>
      <c r="AK1546" t="s">
        <v>979</v>
      </c>
      <c r="AL1546" t="s">
        <v>965</v>
      </c>
      <c r="AM1546" t="s">
        <v>456</v>
      </c>
      <c r="AP1546" t="s">
        <v>966</v>
      </c>
      <c r="AQ1546" t="s">
        <v>967</v>
      </c>
      <c r="AR1546" t="s">
        <v>968</v>
      </c>
      <c r="AS1546" t="s">
        <v>969</v>
      </c>
      <c r="AT1546" t="s">
        <v>970</v>
      </c>
      <c r="AU1546" t="s">
        <v>6387</v>
      </c>
    </row>
    <row r="1547" spans="2:47" ht="11" outlineLevel="1" x14ac:dyDescent="0.15">
      <c r="B1547" t="s">
        <v>6388</v>
      </c>
      <c r="C1547" t="s">
        <v>6389</v>
      </c>
      <c r="D1547" t="s">
        <v>4974</v>
      </c>
      <c r="E1547" t="s">
        <v>1599</v>
      </c>
      <c r="F1547" t="s">
        <v>807</v>
      </c>
      <c r="G1547" t="s">
        <v>984</v>
      </c>
      <c r="H1547" t="s">
        <v>985</v>
      </c>
      <c r="I1547" t="s">
        <v>957</v>
      </c>
      <c r="J1547" t="s">
        <v>4975</v>
      </c>
      <c r="K1547" t="s">
        <v>4976</v>
      </c>
      <c r="L1547" t="s">
        <v>4975</v>
      </c>
      <c r="M1547" s="5">
        <v>51355.64</v>
      </c>
      <c r="N1547" s="5">
        <v>51355.64</v>
      </c>
      <c r="O1547" s="5">
        <v>51355.64</v>
      </c>
      <c r="P1547" s="5"/>
      <c r="Q1547" s="16">
        <v>0</v>
      </c>
      <c r="R1547" s="5"/>
      <c r="S1547" s="17">
        <v>43000</v>
      </c>
      <c r="T1547" s="17">
        <v>43000</v>
      </c>
      <c r="U1547" s="17">
        <v>43099</v>
      </c>
      <c r="V1547" s="17">
        <v>43099</v>
      </c>
      <c r="W1547" s="17">
        <v>43000</v>
      </c>
      <c r="X1547" s="17">
        <v>43000</v>
      </c>
      <c r="Y1547" t="s">
        <v>959</v>
      </c>
      <c r="Z1547" t="s">
        <v>796</v>
      </c>
      <c r="AA1547" t="s">
        <v>1023</v>
      </c>
      <c r="AB1547" t="s">
        <v>1289</v>
      </c>
      <c r="AC1547" s="16">
        <v>3</v>
      </c>
      <c r="AD1547" t="s">
        <v>803</v>
      </c>
      <c r="AE1547" t="s">
        <v>974</v>
      </c>
      <c r="AF1547" t="s">
        <v>737</v>
      </c>
      <c r="AG1547" t="s">
        <v>975</v>
      </c>
      <c r="AJ1547" t="s">
        <v>963</v>
      </c>
      <c r="AK1547" t="s">
        <v>979</v>
      </c>
      <c r="AL1547" t="s">
        <v>1340</v>
      </c>
      <c r="AM1547" t="s">
        <v>531</v>
      </c>
      <c r="AP1547" t="s">
        <v>966</v>
      </c>
      <c r="AQ1547" t="s">
        <v>967</v>
      </c>
      <c r="AR1547" t="s">
        <v>968</v>
      </c>
      <c r="AS1547" t="s">
        <v>969</v>
      </c>
      <c r="AT1547" t="s">
        <v>970</v>
      </c>
      <c r="AU1547" t="s">
        <v>6390</v>
      </c>
    </row>
    <row r="1548" spans="2:47" ht="11" outlineLevel="1" x14ac:dyDescent="0.15">
      <c r="B1548" t="s">
        <v>6391</v>
      </c>
      <c r="C1548" t="s">
        <v>6392</v>
      </c>
      <c r="D1548" t="s">
        <v>309</v>
      </c>
      <c r="E1548" t="s">
        <v>835</v>
      </c>
      <c r="F1548" t="s">
        <v>807</v>
      </c>
      <c r="G1548" t="s">
        <v>984</v>
      </c>
      <c r="H1548" t="s">
        <v>985</v>
      </c>
      <c r="I1548" t="s">
        <v>957</v>
      </c>
      <c r="J1548" t="s">
        <v>687</v>
      </c>
      <c r="K1548" t="s">
        <v>2727</v>
      </c>
      <c r="L1548" t="s">
        <v>687</v>
      </c>
      <c r="M1548" s="5">
        <v>51068.15</v>
      </c>
      <c r="N1548" s="5">
        <v>51068.15</v>
      </c>
      <c r="O1548" s="5">
        <v>51068.15</v>
      </c>
      <c r="P1548" s="5"/>
      <c r="Q1548" s="16">
        <v>0</v>
      </c>
      <c r="R1548" s="5"/>
      <c r="S1548" s="17">
        <v>45632</v>
      </c>
      <c r="T1548" s="17">
        <v>45632</v>
      </c>
      <c r="U1548" s="17">
        <v>45777</v>
      </c>
      <c r="V1548" s="17">
        <v>45777</v>
      </c>
      <c r="W1548" s="17">
        <v>45632</v>
      </c>
      <c r="X1548" s="17">
        <v>45930</v>
      </c>
      <c r="Y1548" t="s">
        <v>984</v>
      </c>
      <c r="Z1548" t="s">
        <v>804</v>
      </c>
      <c r="AA1548" t="s">
        <v>1000</v>
      </c>
      <c r="AC1548" s="16">
        <v>1</v>
      </c>
      <c r="AD1548" t="s">
        <v>795</v>
      </c>
      <c r="AE1548" t="s">
        <v>961</v>
      </c>
      <c r="AF1548" t="s">
        <v>748</v>
      </c>
      <c r="AG1548" t="s">
        <v>1057</v>
      </c>
      <c r="AJ1548" t="s">
        <v>963</v>
      </c>
      <c r="AK1548" t="s">
        <v>964</v>
      </c>
      <c r="AL1548" t="s">
        <v>965</v>
      </c>
      <c r="AM1548" t="s">
        <v>531</v>
      </c>
      <c r="AP1548" t="s">
        <v>966</v>
      </c>
      <c r="AQ1548" t="s">
        <v>967</v>
      </c>
      <c r="AR1548" t="s">
        <v>968</v>
      </c>
      <c r="AS1548" t="s">
        <v>969</v>
      </c>
      <c r="AT1548" t="s">
        <v>970</v>
      </c>
      <c r="AU1548" t="s">
        <v>6393</v>
      </c>
    </row>
    <row r="1549" spans="2:47" ht="11" outlineLevel="1" x14ac:dyDescent="0.15">
      <c r="B1549" t="s">
        <v>6394</v>
      </c>
      <c r="C1549" t="s">
        <v>6395</v>
      </c>
      <c r="G1549" t="s">
        <v>1140</v>
      </c>
      <c r="H1549" t="s">
        <v>1141</v>
      </c>
      <c r="I1549" t="s">
        <v>957</v>
      </c>
      <c r="J1549" t="s">
        <v>6396</v>
      </c>
      <c r="K1549" t="s">
        <v>6397</v>
      </c>
      <c r="L1549" t="s">
        <v>6396</v>
      </c>
      <c r="M1549" s="5">
        <v>51045</v>
      </c>
      <c r="N1549" s="5">
        <v>51045</v>
      </c>
      <c r="O1549" s="5">
        <v>51045</v>
      </c>
      <c r="P1549" s="5"/>
      <c r="Q1549" s="16">
        <v>0</v>
      </c>
      <c r="R1549" s="5"/>
      <c r="S1549" s="17">
        <v>43168</v>
      </c>
      <c r="T1549" s="17">
        <v>43168</v>
      </c>
      <c r="U1549" s="17">
        <v>43250</v>
      </c>
      <c r="V1549" s="17">
        <v>43250</v>
      </c>
      <c r="W1549" s="17">
        <v>43168</v>
      </c>
      <c r="X1549" s="17">
        <v>43168</v>
      </c>
      <c r="Y1549" t="s">
        <v>1178</v>
      </c>
      <c r="Z1549" t="s">
        <v>825</v>
      </c>
      <c r="AA1549" t="s">
        <v>1179</v>
      </c>
      <c r="AC1549" s="16">
        <v>4</v>
      </c>
      <c r="AD1549" t="s">
        <v>803</v>
      </c>
      <c r="AE1549" t="s">
        <v>974</v>
      </c>
      <c r="AF1549" t="s">
        <v>737</v>
      </c>
      <c r="AG1549" t="s">
        <v>975</v>
      </c>
      <c r="AJ1549" t="s">
        <v>963</v>
      </c>
      <c r="AK1549" t="s">
        <v>979</v>
      </c>
      <c r="AL1549" t="s">
        <v>1340</v>
      </c>
      <c r="AM1549" t="s">
        <v>531</v>
      </c>
      <c r="AP1549" t="s">
        <v>966</v>
      </c>
      <c r="AQ1549" t="s">
        <v>967</v>
      </c>
      <c r="AR1549" t="s">
        <v>968</v>
      </c>
      <c r="AS1549" t="s">
        <v>969</v>
      </c>
      <c r="AT1549" t="s">
        <v>970</v>
      </c>
      <c r="AU1549" t="s">
        <v>6398</v>
      </c>
    </row>
    <row r="1550" spans="2:47" ht="11" outlineLevel="1" x14ac:dyDescent="0.15">
      <c r="B1550" t="s">
        <v>6399</v>
      </c>
      <c r="C1550" t="s">
        <v>6400</v>
      </c>
      <c r="G1550" t="s">
        <v>1140</v>
      </c>
      <c r="H1550" t="s">
        <v>1141</v>
      </c>
      <c r="I1550" t="s">
        <v>957</v>
      </c>
      <c r="J1550" t="s">
        <v>6401</v>
      </c>
      <c r="K1550" t="s">
        <v>6402</v>
      </c>
      <c r="L1550" t="s">
        <v>4954</v>
      </c>
      <c r="M1550" s="5">
        <v>51000</v>
      </c>
      <c r="N1550" s="5">
        <v>51000</v>
      </c>
      <c r="O1550" s="5">
        <v>51000</v>
      </c>
      <c r="P1550" s="5"/>
      <c r="Q1550" s="16">
        <v>0</v>
      </c>
      <c r="R1550" s="5"/>
      <c r="S1550" s="17">
        <v>42419</v>
      </c>
      <c r="T1550" s="17">
        <v>42418</v>
      </c>
      <c r="U1550" s="17">
        <v>42464</v>
      </c>
      <c r="V1550" s="17">
        <v>42464</v>
      </c>
      <c r="W1550" s="17">
        <v>42419</v>
      </c>
      <c r="X1550" s="17">
        <v>42419</v>
      </c>
      <c r="Y1550" t="s">
        <v>984</v>
      </c>
      <c r="Z1550" t="s">
        <v>804</v>
      </c>
      <c r="AA1550" t="s">
        <v>1000</v>
      </c>
      <c r="AC1550" s="16">
        <v>1</v>
      </c>
      <c r="AD1550" t="s">
        <v>887</v>
      </c>
      <c r="AE1550" t="s">
        <v>2030</v>
      </c>
      <c r="AF1550" t="s">
        <v>750</v>
      </c>
      <c r="AG1550" t="s">
        <v>1515</v>
      </c>
      <c r="AJ1550" t="s">
        <v>963</v>
      </c>
      <c r="AK1550" t="s">
        <v>1516</v>
      </c>
      <c r="AL1550" t="s">
        <v>1340</v>
      </c>
      <c r="AM1550" t="s">
        <v>531</v>
      </c>
      <c r="AP1550" t="s">
        <v>966</v>
      </c>
      <c r="AQ1550" t="s">
        <v>967</v>
      </c>
      <c r="AR1550" t="s">
        <v>968</v>
      </c>
      <c r="AS1550" t="s">
        <v>969</v>
      </c>
      <c r="AT1550" t="s">
        <v>970</v>
      </c>
      <c r="AU1550" t="s">
        <v>6403</v>
      </c>
    </row>
    <row r="1551" spans="2:47" ht="11" outlineLevel="1" x14ac:dyDescent="0.15">
      <c r="B1551" t="s">
        <v>6404</v>
      </c>
      <c r="C1551" t="s">
        <v>6405</v>
      </c>
      <c r="D1551" t="s">
        <v>4579</v>
      </c>
      <c r="E1551" t="s">
        <v>1599</v>
      </c>
      <c r="F1551" t="s">
        <v>807</v>
      </c>
      <c r="G1551" t="s">
        <v>984</v>
      </c>
      <c r="H1551" t="s">
        <v>985</v>
      </c>
      <c r="I1551" t="s">
        <v>957</v>
      </c>
      <c r="J1551" t="s">
        <v>4467</v>
      </c>
      <c r="K1551" t="s">
        <v>4468</v>
      </c>
      <c r="L1551" t="s">
        <v>4467</v>
      </c>
      <c r="M1551" s="5">
        <v>50907</v>
      </c>
      <c r="N1551" s="5">
        <v>50907</v>
      </c>
      <c r="O1551" s="5">
        <v>50907</v>
      </c>
      <c r="P1551" s="5"/>
      <c r="Q1551" s="16">
        <v>0</v>
      </c>
      <c r="R1551" s="5"/>
      <c r="S1551" s="17">
        <v>44095</v>
      </c>
      <c r="T1551" s="17">
        <v>44092</v>
      </c>
      <c r="U1551" s="17">
        <v>44152</v>
      </c>
      <c r="V1551" s="17">
        <v>44152</v>
      </c>
      <c r="W1551" s="17">
        <v>44095</v>
      </c>
      <c r="X1551" s="17">
        <v>44095</v>
      </c>
      <c r="Y1551" t="s">
        <v>959</v>
      </c>
      <c r="Z1551" t="s">
        <v>796</v>
      </c>
      <c r="AA1551" t="s">
        <v>1023</v>
      </c>
      <c r="AB1551" t="s">
        <v>1289</v>
      </c>
      <c r="AC1551" s="16">
        <v>2</v>
      </c>
      <c r="AD1551" t="s">
        <v>803</v>
      </c>
      <c r="AE1551" t="s">
        <v>974</v>
      </c>
      <c r="AF1551" t="s">
        <v>737</v>
      </c>
      <c r="AG1551" t="s">
        <v>975</v>
      </c>
      <c r="AJ1551" t="s">
        <v>963</v>
      </c>
      <c r="AK1551" t="s">
        <v>979</v>
      </c>
      <c r="AL1551" t="s">
        <v>965</v>
      </c>
      <c r="AM1551" t="s">
        <v>531</v>
      </c>
      <c r="AP1551" t="s">
        <v>966</v>
      </c>
      <c r="AQ1551" t="s">
        <v>967</v>
      </c>
      <c r="AR1551" t="s">
        <v>968</v>
      </c>
      <c r="AS1551" t="s">
        <v>969</v>
      </c>
      <c r="AT1551" t="s">
        <v>970</v>
      </c>
      <c r="AU1551" t="s">
        <v>6406</v>
      </c>
    </row>
    <row r="1552" spans="2:47" ht="11" outlineLevel="1" x14ac:dyDescent="0.15">
      <c r="B1552" t="s">
        <v>6407</v>
      </c>
      <c r="C1552" t="s">
        <v>6408</v>
      </c>
      <c r="D1552" t="s">
        <v>6409</v>
      </c>
      <c r="E1552" t="s">
        <v>854</v>
      </c>
      <c r="F1552" t="s">
        <v>798</v>
      </c>
      <c r="G1552" t="s">
        <v>959</v>
      </c>
      <c r="H1552" t="s">
        <v>1903</v>
      </c>
      <c r="I1552" t="s">
        <v>957</v>
      </c>
      <c r="J1552" t="s">
        <v>4363</v>
      </c>
      <c r="K1552" t="s">
        <v>4364</v>
      </c>
      <c r="L1552" t="s">
        <v>4363</v>
      </c>
      <c r="M1552" s="5">
        <v>50853.9</v>
      </c>
      <c r="N1552" s="5">
        <v>50853.9</v>
      </c>
      <c r="O1552" s="5">
        <v>50853.9</v>
      </c>
      <c r="P1552" s="5"/>
      <c r="Q1552" s="16">
        <v>0</v>
      </c>
      <c r="R1552" s="5"/>
      <c r="S1552" s="17">
        <v>43626</v>
      </c>
      <c r="T1552" s="17">
        <v>43622</v>
      </c>
      <c r="U1552" s="17">
        <v>43717</v>
      </c>
      <c r="V1552" s="17">
        <v>43717</v>
      </c>
      <c r="W1552" s="17">
        <v>43626</v>
      </c>
      <c r="X1552" s="17">
        <v>43707</v>
      </c>
      <c r="Y1552" t="s">
        <v>1178</v>
      </c>
      <c r="Z1552" t="s">
        <v>825</v>
      </c>
      <c r="AA1552" t="s">
        <v>1179</v>
      </c>
      <c r="AC1552" s="16">
        <v>2</v>
      </c>
      <c r="AD1552" t="s">
        <v>795</v>
      </c>
      <c r="AE1552" t="s">
        <v>961</v>
      </c>
      <c r="AF1552" t="s">
        <v>740</v>
      </c>
      <c r="AG1552" t="s">
        <v>1036</v>
      </c>
      <c r="AJ1552" t="s">
        <v>963</v>
      </c>
      <c r="AK1552" t="s">
        <v>964</v>
      </c>
      <c r="AL1552" t="s">
        <v>1340</v>
      </c>
      <c r="AM1552" t="s">
        <v>531</v>
      </c>
      <c r="AP1552" t="s">
        <v>966</v>
      </c>
      <c r="AQ1552" t="s">
        <v>967</v>
      </c>
      <c r="AR1552" t="s">
        <v>968</v>
      </c>
      <c r="AS1552" t="s">
        <v>969</v>
      </c>
      <c r="AT1552" t="s">
        <v>970</v>
      </c>
      <c r="AU1552" t="s">
        <v>6410</v>
      </c>
    </row>
    <row r="1553" spans="2:47" ht="11" outlineLevel="1" x14ac:dyDescent="0.15">
      <c r="B1553" t="s">
        <v>6411</v>
      </c>
      <c r="C1553" t="s">
        <v>6412</v>
      </c>
      <c r="G1553" t="s">
        <v>1140</v>
      </c>
      <c r="H1553" t="s">
        <v>1141</v>
      </c>
      <c r="I1553" t="s">
        <v>957</v>
      </c>
      <c r="J1553" t="s">
        <v>6413</v>
      </c>
      <c r="K1553" t="s">
        <v>6414</v>
      </c>
      <c r="L1553" t="s">
        <v>6413</v>
      </c>
      <c r="M1553" s="5">
        <v>50800</v>
      </c>
      <c r="N1553" s="5">
        <v>50800</v>
      </c>
      <c r="O1553" s="5">
        <v>50800</v>
      </c>
      <c r="P1553" s="5"/>
      <c r="Q1553" s="16">
        <v>0</v>
      </c>
      <c r="R1553" s="5"/>
      <c r="S1553" s="17">
        <v>42097</v>
      </c>
      <c r="T1553" s="17">
        <v>42097</v>
      </c>
      <c r="U1553" s="17">
        <v>42142</v>
      </c>
      <c r="V1553" s="17">
        <v>42142</v>
      </c>
      <c r="W1553" s="17">
        <v>42097</v>
      </c>
      <c r="X1553" s="17">
        <v>42097</v>
      </c>
      <c r="Y1553" t="s">
        <v>1178</v>
      </c>
      <c r="Z1553" t="s">
        <v>825</v>
      </c>
      <c r="AA1553" t="s">
        <v>1179</v>
      </c>
      <c r="AC1553" s="16">
        <v>1</v>
      </c>
      <c r="AD1553" t="s">
        <v>6415</v>
      </c>
      <c r="AE1553" t="s">
        <v>6416</v>
      </c>
      <c r="AF1553" t="s">
        <v>750</v>
      </c>
      <c r="AG1553" t="s">
        <v>1515</v>
      </c>
      <c r="AJ1553" t="s">
        <v>963</v>
      </c>
      <c r="AK1553" t="s">
        <v>1516</v>
      </c>
      <c r="AL1553" t="s">
        <v>1340</v>
      </c>
      <c r="AM1553" t="s">
        <v>531</v>
      </c>
      <c r="AP1553" t="s">
        <v>966</v>
      </c>
      <c r="AQ1553" t="s">
        <v>967</v>
      </c>
      <c r="AR1553" t="s">
        <v>968</v>
      </c>
      <c r="AS1553" t="s">
        <v>969</v>
      </c>
      <c r="AT1553" t="s">
        <v>970</v>
      </c>
      <c r="AU1553" t="s">
        <v>6417</v>
      </c>
    </row>
    <row r="1554" spans="2:47" ht="11" outlineLevel="1" x14ac:dyDescent="0.15">
      <c r="B1554" t="s">
        <v>6418</v>
      </c>
      <c r="C1554" t="s">
        <v>6419</v>
      </c>
      <c r="G1554" t="s">
        <v>1140</v>
      </c>
      <c r="H1554" t="s">
        <v>1141</v>
      </c>
      <c r="I1554" t="s">
        <v>957</v>
      </c>
      <c r="J1554" t="s">
        <v>604</v>
      </c>
      <c r="K1554" t="s">
        <v>1088</v>
      </c>
      <c r="L1554" t="s">
        <v>604</v>
      </c>
      <c r="M1554" s="5">
        <v>50752.800000000003</v>
      </c>
      <c r="N1554" s="5">
        <v>50752.800000000003</v>
      </c>
      <c r="O1554" s="5">
        <v>50752.800000000003</v>
      </c>
      <c r="P1554" s="5"/>
      <c r="Q1554" s="16">
        <v>0</v>
      </c>
      <c r="R1554" s="5"/>
      <c r="S1554" s="17">
        <v>42571</v>
      </c>
      <c r="T1554" s="17">
        <v>42571</v>
      </c>
      <c r="U1554" s="17">
        <v>42630</v>
      </c>
      <c r="V1554" s="17">
        <v>42630</v>
      </c>
      <c r="W1554" s="17">
        <v>42571</v>
      </c>
      <c r="X1554" s="17">
        <v>42628</v>
      </c>
      <c r="Y1554" t="s">
        <v>1543</v>
      </c>
      <c r="Z1554" t="s">
        <v>826</v>
      </c>
      <c r="AA1554" t="s">
        <v>1179</v>
      </c>
      <c r="AC1554" s="16">
        <v>1</v>
      </c>
      <c r="AD1554" t="s">
        <v>795</v>
      </c>
      <c r="AE1554" t="s">
        <v>961</v>
      </c>
      <c r="AF1554" t="s">
        <v>740</v>
      </c>
      <c r="AG1554" t="s">
        <v>1036</v>
      </c>
      <c r="AJ1554" t="s">
        <v>963</v>
      </c>
      <c r="AK1554" t="s">
        <v>964</v>
      </c>
      <c r="AL1554" t="s">
        <v>965</v>
      </c>
      <c r="AM1554" t="s">
        <v>531</v>
      </c>
      <c r="AP1554" t="s">
        <v>966</v>
      </c>
      <c r="AQ1554" t="s">
        <v>967</v>
      </c>
      <c r="AR1554" t="s">
        <v>968</v>
      </c>
      <c r="AS1554" t="s">
        <v>969</v>
      </c>
      <c r="AT1554" t="s">
        <v>970</v>
      </c>
      <c r="AU1554" t="s">
        <v>6420</v>
      </c>
    </row>
    <row r="1555" spans="2:47" ht="11" outlineLevel="1" x14ac:dyDescent="0.15">
      <c r="B1555" t="s">
        <v>6421</v>
      </c>
      <c r="C1555" t="s">
        <v>6422</v>
      </c>
      <c r="D1555" t="s">
        <v>334</v>
      </c>
      <c r="E1555" t="s">
        <v>835</v>
      </c>
      <c r="F1555" t="s">
        <v>807</v>
      </c>
      <c r="G1555" t="s">
        <v>984</v>
      </c>
      <c r="H1555" t="s">
        <v>985</v>
      </c>
      <c r="I1555" t="s">
        <v>957</v>
      </c>
      <c r="J1555" t="s">
        <v>701</v>
      </c>
      <c r="K1555" t="s">
        <v>2830</v>
      </c>
      <c r="L1555" t="s">
        <v>688</v>
      </c>
      <c r="M1555" s="5">
        <v>50324</v>
      </c>
      <c r="N1555" s="5">
        <v>50324</v>
      </c>
      <c r="O1555" s="5">
        <v>50324</v>
      </c>
      <c r="P1555" s="5"/>
      <c r="Q1555" s="16">
        <v>0</v>
      </c>
      <c r="R1555" s="5"/>
      <c r="S1555" s="17">
        <v>44238</v>
      </c>
      <c r="T1555" s="17">
        <v>44237</v>
      </c>
      <c r="U1555" s="17">
        <v>44337</v>
      </c>
      <c r="V1555" s="17">
        <v>44337</v>
      </c>
      <c r="W1555" s="17">
        <v>44238</v>
      </c>
      <c r="X1555" s="17">
        <v>44238</v>
      </c>
      <c r="Y1555" t="s">
        <v>1178</v>
      </c>
      <c r="Z1555" t="s">
        <v>825</v>
      </c>
      <c r="AA1555" t="s">
        <v>1179</v>
      </c>
      <c r="AC1555" s="16">
        <v>1</v>
      </c>
      <c r="AD1555" t="s">
        <v>795</v>
      </c>
      <c r="AE1555" t="s">
        <v>961</v>
      </c>
      <c r="AF1555" t="s">
        <v>740</v>
      </c>
      <c r="AG1555" t="s">
        <v>1036</v>
      </c>
      <c r="AH1555" t="s">
        <v>1058</v>
      </c>
      <c r="AI1555" t="s">
        <v>1059</v>
      </c>
      <c r="AJ1555" t="s">
        <v>978</v>
      </c>
      <c r="AK1555" t="s">
        <v>964</v>
      </c>
      <c r="AL1555" t="s">
        <v>965</v>
      </c>
      <c r="AM1555" t="s">
        <v>531</v>
      </c>
      <c r="AP1555" t="s">
        <v>966</v>
      </c>
      <c r="AQ1555" t="s">
        <v>967</v>
      </c>
      <c r="AR1555" t="s">
        <v>968</v>
      </c>
      <c r="AS1555" t="s">
        <v>969</v>
      </c>
      <c r="AT1555" t="s">
        <v>970</v>
      </c>
      <c r="AU1555" t="s">
        <v>6423</v>
      </c>
    </row>
    <row r="1556" spans="2:47" ht="11" outlineLevel="1" x14ac:dyDescent="0.15">
      <c r="B1556" t="s">
        <v>6424</v>
      </c>
      <c r="C1556" t="s">
        <v>6425</v>
      </c>
      <c r="G1556" t="s">
        <v>1140</v>
      </c>
      <c r="H1556" t="s">
        <v>1141</v>
      </c>
      <c r="I1556" t="s">
        <v>957</v>
      </c>
      <c r="J1556" t="s">
        <v>6426</v>
      </c>
      <c r="K1556" t="s">
        <v>6427</v>
      </c>
      <c r="L1556" t="s">
        <v>6426</v>
      </c>
      <c r="M1556" s="5">
        <v>50278.98</v>
      </c>
      <c r="N1556" s="5">
        <v>50278.98</v>
      </c>
      <c r="O1556" s="5">
        <v>50278.98</v>
      </c>
      <c r="P1556" s="5"/>
      <c r="Q1556" s="16">
        <v>0</v>
      </c>
      <c r="R1556" s="5"/>
      <c r="S1556" s="17">
        <v>45629</v>
      </c>
      <c r="T1556" s="17">
        <v>45629</v>
      </c>
      <c r="U1556" s="17">
        <v>45660</v>
      </c>
      <c r="V1556" s="17">
        <v>45660</v>
      </c>
      <c r="W1556" s="17">
        <v>45629</v>
      </c>
      <c r="X1556" s="17">
        <v>45644</v>
      </c>
      <c r="Y1556" t="s">
        <v>1543</v>
      </c>
      <c r="Z1556" t="s">
        <v>826</v>
      </c>
      <c r="AA1556" t="s">
        <v>1179</v>
      </c>
      <c r="AC1556" s="16">
        <v>1</v>
      </c>
      <c r="AD1556" t="s">
        <v>795</v>
      </c>
      <c r="AE1556" t="s">
        <v>961</v>
      </c>
      <c r="AF1556" t="s">
        <v>740</v>
      </c>
      <c r="AG1556" t="s">
        <v>1036</v>
      </c>
      <c r="AJ1556" t="s">
        <v>963</v>
      </c>
      <c r="AK1556" t="s">
        <v>964</v>
      </c>
      <c r="AL1556" t="s">
        <v>1340</v>
      </c>
      <c r="AM1556" t="s">
        <v>531</v>
      </c>
      <c r="AP1556" t="s">
        <v>966</v>
      </c>
      <c r="AQ1556" t="s">
        <v>967</v>
      </c>
      <c r="AR1556" t="s">
        <v>968</v>
      </c>
      <c r="AS1556" t="s">
        <v>969</v>
      </c>
      <c r="AT1556" t="s">
        <v>970</v>
      </c>
      <c r="AU1556" t="s">
        <v>6428</v>
      </c>
    </row>
    <row r="1557" spans="2:47" ht="11" outlineLevel="1" x14ac:dyDescent="0.15">
      <c r="B1557" t="s">
        <v>6429</v>
      </c>
      <c r="C1557" t="s">
        <v>6430</v>
      </c>
      <c r="G1557" t="s">
        <v>1140</v>
      </c>
      <c r="H1557" t="s">
        <v>1141</v>
      </c>
      <c r="I1557" t="s">
        <v>957</v>
      </c>
      <c r="J1557" t="s">
        <v>6431</v>
      </c>
      <c r="K1557" t="s">
        <v>6432</v>
      </c>
      <c r="L1557" t="s">
        <v>6431</v>
      </c>
      <c r="M1557" s="5">
        <v>50160</v>
      </c>
      <c r="N1557" s="5">
        <v>50160</v>
      </c>
      <c r="O1557" s="5">
        <v>50160</v>
      </c>
      <c r="P1557" s="5"/>
      <c r="Q1557" s="16">
        <v>0</v>
      </c>
      <c r="R1557" s="5"/>
      <c r="S1557" s="17">
        <v>42983</v>
      </c>
      <c r="T1557" s="17">
        <v>42983</v>
      </c>
      <c r="U1557" s="17">
        <v>43084</v>
      </c>
      <c r="V1557" s="17">
        <v>43084</v>
      </c>
      <c r="W1557" s="17">
        <v>42983</v>
      </c>
      <c r="X1557" s="17">
        <v>43067</v>
      </c>
      <c r="Y1557" t="s">
        <v>1178</v>
      </c>
      <c r="Z1557" t="s">
        <v>825</v>
      </c>
      <c r="AA1557" t="s">
        <v>1179</v>
      </c>
      <c r="AC1557" s="16">
        <v>3</v>
      </c>
      <c r="AD1557" t="s">
        <v>795</v>
      </c>
      <c r="AE1557" t="s">
        <v>961</v>
      </c>
      <c r="AF1557" t="s">
        <v>748</v>
      </c>
      <c r="AG1557" t="s">
        <v>1057</v>
      </c>
      <c r="AJ1557" t="s">
        <v>963</v>
      </c>
      <c r="AK1557" t="s">
        <v>964</v>
      </c>
      <c r="AL1557" t="s">
        <v>1340</v>
      </c>
      <c r="AM1557" t="s">
        <v>531</v>
      </c>
      <c r="AP1557" t="s">
        <v>966</v>
      </c>
      <c r="AQ1557" t="s">
        <v>967</v>
      </c>
      <c r="AR1557" t="s">
        <v>968</v>
      </c>
      <c r="AS1557" t="s">
        <v>969</v>
      </c>
      <c r="AT1557" t="s">
        <v>970</v>
      </c>
      <c r="AU1557" t="s">
        <v>6433</v>
      </c>
    </row>
    <row r="1558" spans="2:47" ht="11" outlineLevel="1" x14ac:dyDescent="0.15">
      <c r="B1558" t="s">
        <v>6434</v>
      </c>
      <c r="C1558" t="s">
        <v>6435</v>
      </c>
      <c r="D1558" t="s">
        <v>4380</v>
      </c>
      <c r="E1558" t="s">
        <v>1599</v>
      </c>
      <c r="F1558" t="s">
        <v>807</v>
      </c>
      <c r="G1558" t="s">
        <v>984</v>
      </c>
      <c r="H1558" t="s">
        <v>985</v>
      </c>
      <c r="I1558" t="s">
        <v>957</v>
      </c>
      <c r="J1558" t="s">
        <v>4381</v>
      </c>
      <c r="K1558" t="s">
        <v>4382</v>
      </c>
      <c r="L1558" t="s">
        <v>4381</v>
      </c>
      <c r="M1558" s="5">
        <v>50009.16</v>
      </c>
      <c r="N1558" s="5">
        <v>50009.16</v>
      </c>
      <c r="O1558" s="5">
        <v>50009.16</v>
      </c>
      <c r="P1558" s="5"/>
      <c r="Q1558" s="16">
        <v>0</v>
      </c>
      <c r="R1558" s="5"/>
      <c r="S1558" s="17">
        <v>44830</v>
      </c>
      <c r="T1558" s="17">
        <v>44830</v>
      </c>
      <c r="U1558" s="17">
        <v>44865</v>
      </c>
      <c r="V1558" s="17">
        <v>44865</v>
      </c>
      <c r="W1558" s="17">
        <v>44830</v>
      </c>
      <c r="X1558" s="17">
        <v>44830</v>
      </c>
      <c r="Y1558" t="s">
        <v>959</v>
      </c>
      <c r="Z1558" t="s">
        <v>796</v>
      </c>
      <c r="AA1558" t="s">
        <v>1023</v>
      </c>
      <c r="AB1558" t="s">
        <v>1024</v>
      </c>
      <c r="AC1558" s="16">
        <v>2</v>
      </c>
      <c r="AD1558" t="s">
        <v>795</v>
      </c>
      <c r="AE1558" t="s">
        <v>961</v>
      </c>
      <c r="AF1558" t="s">
        <v>737</v>
      </c>
      <c r="AG1558" t="s">
        <v>975</v>
      </c>
      <c r="AH1558" t="s">
        <v>1202</v>
      </c>
      <c r="AI1558" t="s">
        <v>1203</v>
      </c>
      <c r="AJ1558" t="s">
        <v>978</v>
      </c>
      <c r="AK1558" t="s">
        <v>1504</v>
      </c>
      <c r="AL1558" t="s">
        <v>965</v>
      </c>
      <c r="AM1558" t="s">
        <v>531</v>
      </c>
      <c r="AP1558" t="s">
        <v>966</v>
      </c>
      <c r="AQ1558" t="s">
        <v>967</v>
      </c>
      <c r="AR1558" t="s">
        <v>968</v>
      </c>
      <c r="AS1558" t="s">
        <v>969</v>
      </c>
      <c r="AT1558" t="s">
        <v>970</v>
      </c>
      <c r="AU1558" t="s">
        <v>6436</v>
      </c>
    </row>
    <row r="1559" spans="2:47" ht="11" outlineLevel="1" x14ac:dyDescent="0.15">
      <c r="B1559" t="s">
        <v>6437</v>
      </c>
      <c r="C1559" t="s">
        <v>6438</v>
      </c>
      <c r="G1559" t="s">
        <v>955</v>
      </c>
      <c r="H1559" t="s">
        <v>956</v>
      </c>
      <c r="I1559" t="s">
        <v>957</v>
      </c>
      <c r="J1559" t="s">
        <v>4197</v>
      </c>
      <c r="K1559" t="s">
        <v>4198</v>
      </c>
      <c r="L1559" t="s">
        <v>4197</v>
      </c>
      <c r="M1559" s="5">
        <v>50000</v>
      </c>
      <c r="N1559" s="5">
        <v>50000</v>
      </c>
      <c r="O1559" s="5">
        <v>50000</v>
      </c>
      <c r="P1559" s="5"/>
      <c r="Q1559" s="16">
        <v>0</v>
      </c>
      <c r="R1559" s="5"/>
      <c r="S1559" s="17">
        <v>43518</v>
      </c>
      <c r="T1559" s="17">
        <v>43517</v>
      </c>
      <c r="U1559" s="17">
        <v>43524</v>
      </c>
      <c r="V1559" s="17">
        <v>43524</v>
      </c>
      <c r="W1559" s="17">
        <v>43518</v>
      </c>
      <c r="X1559" s="17">
        <v>43518</v>
      </c>
      <c r="Y1559" t="s">
        <v>1178</v>
      </c>
      <c r="Z1559" t="s">
        <v>825</v>
      </c>
      <c r="AA1559" t="s">
        <v>1179</v>
      </c>
      <c r="AC1559" s="16">
        <v>2</v>
      </c>
      <c r="AD1559" t="s">
        <v>795</v>
      </c>
      <c r="AE1559" t="s">
        <v>961</v>
      </c>
      <c r="AF1559" t="s">
        <v>740</v>
      </c>
      <c r="AG1559" t="s">
        <v>1036</v>
      </c>
      <c r="AH1559" t="s">
        <v>1058</v>
      </c>
      <c r="AI1559" t="s">
        <v>1059</v>
      </c>
      <c r="AJ1559" t="s">
        <v>978</v>
      </c>
      <c r="AK1559" t="s">
        <v>964</v>
      </c>
      <c r="AL1559" t="s">
        <v>1340</v>
      </c>
      <c r="AM1559" t="s">
        <v>531</v>
      </c>
      <c r="AP1559" t="s">
        <v>966</v>
      </c>
      <c r="AQ1559" t="s">
        <v>967</v>
      </c>
      <c r="AR1559" t="s">
        <v>968</v>
      </c>
      <c r="AS1559" t="s">
        <v>969</v>
      </c>
      <c r="AT1559" t="s">
        <v>970</v>
      </c>
      <c r="AU1559" t="s">
        <v>6439</v>
      </c>
    </row>
    <row r="1560" spans="2:47" ht="11" outlineLevel="1" x14ac:dyDescent="0.15">
      <c r="B1560" t="s">
        <v>6440</v>
      </c>
      <c r="C1560" t="s">
        <v>6441</v>
      </c>
      <c r="G1560" t="s">
        <v>1140</v>
      </c>
      <c r="H1560" t="s">
        <v>1141</v>
      </c>
      <c r="I1560" t="s">
        <v>957</v>
      </c>
      <c r="J1560" t="s">
        <v>6442</v>
      </c>
      <c r="K1560" t="s">
        <v>6443</v>
      </c>
      <c r="L1560" t="s">
        <v>6444</v>
      </c>
      <c r="M1560" s="5">
        <v>49990.84</v>
      </c>
      <c r="N1560" s="5">
        <v>49990.84</v>
      </c>
      <c r="O1560" s="5">
        <v>49990.84</v>
      </c>
      <c r="P1560" s="5"/>
      <c r="Q1560" s="16">
        <v>0</v>
      </c>
      <c r="R1560" s="5"/>
      <c r="S1560" s="17">
        <v>42300</v>
      </c>
      <c r="T1560" s="17">
        <v>42300</v>
      </c>
      <c r="U1560" s="17">
        <v>42321</v>
      </c>
      <c r="V1560" s="17">
        <v>42321</v>
      </c>
      <c r="W1560" s="17">
        <v>42300</v>
      </c>
      <c r="X1560" s="17">
        <v>42312</v>
      </c>
      <c r="Y1560" t="s">
        <v>1543</v>
      </c>
      <c r="Z1560" t="s">
        <v>826</v>
      </c>
      <c r="AA1560" t="s">
        <v>1179</v>
      </c>
      <c r="AC1560" s="16">
        <v>1</v>
      </c>
      <c r="AD1560" t="s">
        <v>795</v>
      </c>
      <c r="AE1560" t="s">
        <v>961</v>
      </c>
      <c r="AF1560" t="s">
        <v>748</v>
      </c>
      <c r="AG1560" t="s">
        <v>1057</v>
      </c>
      <c r="AJ1560" t="s">
        <v>963</v>
      </c>
      <c r="AK1560" t="s">
        <v>964</v>
      </c>
      <c r="AL1560" t="s">
        <v>1340</v>
      </c>
      <c r="AM1560" t="s">
        <v>531</v>
      </c>
      <c r="AP1560" t="s">
        <v>966</v>
      </c>
      <c r="AQ1560" t="s">
        <v>967</v>
      </c>
      <c r="AR1560" t="s">
        <v>968</v>
      </c>
      <c r="AS1560" t="s">
        <v>969</v>
      </c>
      <c r="AT1560" t="s">
        <v>970</v>
      </c>
      <c r="AU1560" t="s">
        <v>6445</v>
      </c>
    </row>
    <row r="1561" spans="2:47" ht="11" outlineLevel="1" x14ac:dyDescent="0.15">
      <c r="B1561" t="s">
        <v>6446</v>
      </c>
      <c r="C1561" t="s">
        <v>6447</v>
      </c>
      <c r="G1561" t="s">
        <v>1140</v>
      </c>
      <c r="H1561" t="s">
        <v>1141</v>
      </c>
      <c r="I1561" t="s">
        <v>957</v>
      </c>
      <c r="J1561" t="s">
        <v>6448</v>
      </c>
      <c r="K1561" t="s">
        <v>6449</v>
      </c>
      <c r="L1561" t="s">
        <v>6448</v>
      </c>
      <c r="M1561" s="5">
        <v>49971.29</v>
      </c>
      <c r="N1561" s="5">
        <v>49971.29</v>
      </c>
      <c r="O1561" s="5">
        <v>49971.29</v>
      </c>
      <c r="P1561" s="5"/>
      <c r="Q1561" s="16">
        <v>0</v>
      </c>
      <c r="R1561" s="5"/>
      <c r="S1561" s="17">
        <v>42613</v>
      </c>
      <c r="T1561" s="17">
        <v>42613</v>
      </c>
      <c r="U1561" s="17">
        <v>42704</v>
      </c>
      <c r="V1561" s="17">
        <v>42704</v>
      </c>
      <c r="W1561" s="17">
        <v>42613</v>
      </c>
      <c r="X1561" s="17">
        <v>42696</v>
      </c>
      <c r="Y1561" t="s">
        <v>1178</v>
      </c>
      <c r="Z1561" t="s">
        <v>825</v>
      </c>
      <c r="AA1561" t="s">
        <v>1179</v>
      </c>
      <c r="AC1561" s="16">
        <v>1</v>
      </c>
      <c r="AD1561" t="s">
        <v>795</v>
      </c>
      <c r="AE1561" t="s">
        <v>961</v>
      </c>
      <c r="AF1561" t="s">
        <v>3219</v>
      </c>
      <c r="AG1561" t="s">
        <v>3220</v>
      </c>
      <c r="AJ1561" t="s">
        <v>963</v>
      </c>
      <c r="AK1561" t="s">
        <v>964</v>
      </c>
      <c r="AL1561" t="s">
        <v>1340</v>
      </c>
      <c r="AM1561" t="s">
        <v>531</v>
      </c>
      <c r="AP1561" t="s">
        <v>966</v>
      </c>
      <c r="AQ1561" t="s">
        <v>967</v>
      </c>
      <c r="AR1561" t="s">
        <v>968</v>
      </c>
      <c r="AS1561" t="s">
        <v>969</v>
      </c>
      <c r="AT1561" t="s">
        <v>970</v>
      </c>
      <c r="AU1561" t="s">
        <v>6450</v>
      </c>
    </row>
    <row r="1562" spans="2:47" ht="11" outlineLevel="1" x14ac:dyDescent="0.15">
      <c r="B1562" t="s">
        <v>6451</v>
      </c>
      <c r="C1562" t="s">
        <v>6452</v>
      </c>
      <c r="G1562" t="s">
        <v>1140</v>
      </c>
      <c r="H1562" t="s">
        <v>1141</v>
      </c>
      <c r="I1562" t="s">
        <v>957</v>
      </c>
      <c r="J1562" t="s">
        <v>685</v>
      </c>
      <c r="K1562" t="s">
        <v>2058</v>
      </c>
      <c r="L1562" t="s">
        <v>685</v>
      </c>
      <c r="M1562" s="5">
        <v>49959.6</v>
      </c>
      <c r="N1562" s="5">
        <v>49959.6</v>
      </c>
      <c r="O1562" s="5">
        <v>49959.6</v>
      </c>
      <c r="P1562" s="5"/>
      <c r="Q1562" s="16">
        <v>0</v>
      </c>
      <c r="R1562" s="5"/>
      <c r="S1562" s="17">
        <v>43242</v>
      </c>
      <c r="T1562" s="17">
        <v>43242</v>
      </c>
      <c r="U1562" s="17">
        <v>43289</v>
      </c>
      <c r="V1562" s="17">
        <v>43289</v>
      </c>
      <c r="W1562" s="17">
        <v>43242</v>
      </c>
      <c r="X1562" s="17">
        <v>43252</v>
      </c>
      <c r="Y1562" t="s">
        <v>1178</v>
      </c>
      <c r="Z1562" t="s">
        <v>825</v>
      </c>
      <c r="AA1562" t="s">
        <v>1179</v>
      </c>
      <c r="AC1562" s="16">
        <v>1</v>
      </c>
      <c r="AD1562" t="s">
        <v>795</v>
      </c>
      <c r="AE1562" t="s">
        <v>961</v>
      </c>
      <c r="AF1562" t="s">
        <v>750</v>
      </c>
      <c r="AG1562" t="s">
        <v>1515</v>
      </c>
      <c r="AJ1562" t="s">
        <v>963</v>
      </c>
      <c r="AK1562" t="s">
        <v>1671</v>
      </c>
      <c r="AL1562" t="s">
        <v>965</v>
      </c>
      <c r="AM1562" t="s">
        <v>531</v>
      </c>
      <c r="AP1562" t="s">
        <v>966</v>
      </c>
      <c r="AQ1562" t="s">
        <v>967</v>
      </c>
      <c r="AR1562" t="s">
        <v>968</v>
      </c>
      <c r="AS1562" t="s">
        <v>969</v>
      </c>
      <c r="AT1562" t="s">
        <v>970</v>
      </c>
      <c r="AU1562" t="s">
        <v>6453</v>
      </c>
    </row>
    <row r="1563" spans="2:47" ht="11" outlineLevel="1" x14ac:dyDescent="0.15">
      <c r="B1563" t="s">
        <v>6454</v>
      </c>
      <c r="C1563" t="s">
        <v>6455</v>
      </c>
      <c r="D1563" t="s">
        <v>4579</v>
      </c>
      <c r="E1563" t="s">
        <v>1599</v>
      </c>
      <c r="F1563" t="s">
        <v>807</v>
      </c>
      <c r="G1563" t="s">
        <v>984</v>
      </c>
      <c r="H1563" t="s">
        <v>985</v>
      </c>
      <c r="I1563" t="s">
        <v>957</v>
      </c>
      <c r="J1563" t="s">
        <v>4467</v>
      </c>
      <c r="K1563" t="s">
        <v>4468</v>
      </c>
      <c r="L1563" t="s">
        <v>4467</v>
      </c>
      <c r="M1563" s="5">
        <v>49950</v>
      </c>
      <c r="N1563" s="5">
        <v>49950</v>
      </c>
      <c r="O1563" s="5">
        <v>49950</v>
      </c>
      <c r="P1563" s="5"/>
      <c r="Q1563" s="16">
        <v>0</v>
      </c>
      <c r="R1563" s="5"/>
      <c r="S1563" s="17">
        <v>43007</v>
      </c>
      <c r="T1563" s="17">
        <v>43007</v>
      </c>
      <c r="U1563" s="17">
        <v>43097</v>
      </c>
      <c r="V1563" s="17">
        <v>43097</v>
      </c>
      <c r="W1563" s="17">
        <v>43007</v>
      </c>
      <c r="X1563" s="17">
        <v>43007</v>
      </c>
      <c r="Y1563" t="s">
        <v>959</v>
      </c>
      <c r="Z1563" t="s">
        <v>796</v>
      </c>
      <c r="AA1563" t="s">
        <v>1023</v>
      </c>
      <c r="AB1563" t="s">
        <v>1289</v>
      </c>
      <c r="AC1563" s="16">
        <v>1</v>
      </c>
      <c r="AD1563" t="s">
        <v>803</v>
      </c>
      <c r="AE1563" t="s">
        <v>974</v>
      </c>
      <c r="AF1563" t="s">
        <v>759</v>
      </c>
      <c r="AG1563" t="s">
        <v>1143</v>
      </c>
      <c r="AJ1563" t="s">
        <v>963</v>
      </c>
      <c r="AK1563" t="s">
        <v>1082</v>
      </c>
      <c r="AL1563" t="s">
        <v>965</v>
      </c>
      <c r="AM1563" t="s">
        <v>456</v>
      </c>
      <c r="AP1563" t="s">
        <v>966</v>
      </c>
      <c r="AQ1563" t="s">
        <v>967</v>
      </c>
      <c r="AR1563" t="s">
        <v>968</v>
      </c>
      <c r="AS1563" t="s">
        <v>969</v>
      </c>
      <c r="AT1563" t="s">
        <v>970</v>
      </c>
      <c r="AU1563" t="s">
        <v>6456</v>
      </c>
    </row>
    <row r="1564" spans="2:47" ht="11" outlineLevel="1" x14ac:dyDescent="0.15">
      <c r="B1564" t="s">
        <v>6457</v>
      </c>
      <c r="C1564" t="s">
        <v>6458</v>
      </c>
      <c r="D1564" t="s">
        <v>6459</v>
      </c>
      <c r="E1564" t="s">
        <v>854</v>
      </c>
      <c r="F1564" t="s">
        <v>807</v>
      </c>
      <c r="G1564" t="s">
        <v>959</v>
      </c>
      <c r="H1564" t="s">
        <v>1903</v>
      </c>
      <c r="I1564" t="s">
        <v>957</v>
      </c>
      <c r="J1564" t="s">
        <v>6460</v>
      </c>
      <c r="K1564" t="s">
        <v>6461</v>
      </c>
      <c r="L1564" t="s">
        <v>6460</v>
      </c>
      <c r="M1564" s="5">
        <v>49935</v>
      </c>
      <c r="N1564" s="5">
        <v>49935</v>
      </c>
      <c r="O1564" s="5">
        <v>49935</v>
      </c>
      <c r="P1564" s="5"/>
      <c r="Q1564" s="16">
        <v>0</v>
      </c>
      <c r="R1564" s="5"/>
      <c r="S1564" s="17">
        <v>45174</v>
      </c>
      <c r="T1564" s="17">
        <v>45167</v>
      </c>
      <c r="U1564" s="17">
        <v>45211</v>
      </c>
      <c r="V1564" s="17">
        <v>45211</v>
      </c>
      <c r="W1564" s="17">
        <v>45174</v>
      </c>
      <c r="X1564" s="17">
        <v>45174</v>
      </c>
      <c r="Y1564" t="s">
        <v>1178</v>
      </c>
      <c r="Z1564" t="s">
        <v>825</v>
      </c>
      <c r="AA1564" t="s">
        <v>1179</v>
      </c>
      <c r="AC1564" s="16">
        <v>4</v>
      </c>
      <c r="AD1564" t="s">
        <v>6462</v>
      </c>
      <c r="AE1564" t="s">
        <v>6463</v>
      </c>
      <c r="AF1564" t="s">
        <v>750</v>
      </c>
      <c r="AG1564" t="s">
        <v>1515</v>
      </c>
      <c r="AJ1564" t="s">
        <v>963</v>
      </c>
      <c r="AK1564" t="s">
        <v>1516</v>
      </c>
      <c r="AL1564" t="s">
        <v>1340</v>
      </c>
      <c r="AM1564" t="s">
        <v>531</v>
      </c>
      <c r="AP1564" t="s">
        <v>966</v>
      </c>
      <c r="AQ1564" t="s">
        <v>967</v>
      </c>
      <c r="AR1564" t="s">
        <v>968</v>
      </c>
      <c r="AS1564" t="s">
        <v>969</v>
      </c>
      <c r="AT1564" t="s">
        <v>970</v>
      </c>
      <c r="AU1564" t="s">
        <v>6464</v>
      </c>
    </row>
    <row r="1565" spans="2:47" ht="11" outlineLevel="1" x14ac:dyDescent="0.15">
      <c r="B1565" t="s">
        <v>6465</v>
      </c>
      <c r="C1565" t="s">
        <v>6466</v>
      </c>
      <c r="G1565" t="s">
        <v>1140</v>
      </c>
      <c r="H1565" t="s">
        <v>1141</v>
      </c>
      <c r="I1565" t="s">
        <v>957</v>
      </c>
      <c r="J1565" t="s">
        <v>6041</v>
      </c>
      <c r="K1565" t="s">
        <v>6042</v>
      </c>
      <c r="L1565" t="s">
        <v>6041</v>
      </c>
      <c r="M1565" s="5">
        <v>49909</v>
      </c>
      <c r="N1565" s="5">
        <v>49909</v>
      </c>
      <c r="O1565" s="5">
        <v>49909</v>
      </c>
      <c r="P1565" s="5"/>
      <c r="Q1565" s="16">
        <v>0</v>
      </c>
      <c r="R1565" s="5"/>
      <c r="S1565" s="17">
        <v>43357</v>
      </c>
      <c r="T1565" s="17">
        <v>43357</v>
      </c>
      <c r="U1565" s="17">
        <v>43464</v>
      </c>
      <c r="V1565" s="17">
        <v>43464</v>
      </c>
      <c r="W1565" s="17">
        <v>43357</v>
      </c>
      <c r="X1565" s="17">
        <v>43357</v>
      </c>
      <c r="Y1565" t="s">
        <v>1178</v>
      </c>
      <c r="Z1565" t="s">
        <v>825</v>
      </c>
      <c r="AA1565" t="s">
        <v>1179</v>
      </c>
      <c r="AC1565" s="16">
        <v>6</v>
      </c>
      <c r="AD1565" t="s">
        <v>803</v>
      </c>
      <c r="AE1565" t="s">
        <v>974</v>
      </c>
      <c r="AF1565" t="s">
        <v>4147</v>
      </c>
      <c r="AG1565" t="s">
        <v>4148</v>
      </c>
      <c r="AH1565" t="s">
        <v>1318</v>
      </c>
      <c r="AI1565" t="s">
        <v>1319</v>
      </c>
      <c r="AJ1565" t="s">
        <v>978</v>
      </c>
      <c r="AK1565" t="s">
        <v>1082</v>
      </c>
      <c r="AL1565" t="s">
        <v>1340</v>
      </c>
      <c r="AM1565" t="s">
        <v>531</v>
      </c>
      <c r="AP1565" t="s">
        <v>966</v>
      </c>
      <c r="AQ1565" t="s">
        <v>967</v>
      </c>
      <c r="AR1565" t="s">
        <v>968</v>
      </c>
      <c r="AS1565" t="s">
        <v>969</v>
      </c>
      <c r="AT1565" t="s">
        <v>970</v>
      </c>
      <c r="AU1565" t="s">
        <v>6467</v>
      </c>
    </row>
    <row r="1566" spans="2:47" ht="11" outlineLevel="1" x14ac:dyDescent="0.15">
      <c r="B1566" t="s">
        <v>6468</v>
      </c>
      <c r="C1566" t="s">
        <v>6469</v>
      </c>
      <c r="G1566" t="s">
        <v>1140</v>
      </c>
      <c r="H1566" t="s">
        <v>1141</v>
      </c>
      <c r="I1566" t="s">
        <v>957</v>
      </c>
      <c r="J1566" t="s">
        <v>6470</v>
      </c>
      <c r="K1566" t="s">
        <v>6471</v>
      </c>
      <c r="L1566" t="s">
        <v>6470</v>
      </c>
      <c r="M1566" s="5">
        <v>49793</v>
      </c>
      <c r="N1566" s="5">
        <v>49793</v>
      </c>
      <c r="O1566" s="5">
        <v>49793</v>
      </c>
      <c r="P1566" s="5"/>
      <c r="Q1566" s="16">
        <v>0</v>
      </c>
      <c r="R1566" s="5"/>
      <c r="S1566" s="17">
        <v>45561</v>
      </c>
      <c r="T1566" s="17">
        <v>45560</v>
      </c>
      <c r="U1566" s="17">
        <v>45649</v>
      </c>
      <c r="V1566" s="17">
        <v>45649</v>
      </c>
      <c r="W1566" s="17">
        <v>45561</v>
      </c>
      <c r="X1566" s="17">
        <v>45561</v>
      </c>
      <c r="Y1566" t="s">
        <v>1178</v>
      </c>
      <c r="Z1566" t="s">
        <v>825</v>
      </c>
      <c r="AA1566" t="s">
        <v>1179</v>
      </c>
      <c r="AC1566" s="16">
        <v>4</v>
      </c>
      <c r="AD1566" t="s">
        <v>5033</v>
      </c>
      <c r="AE1566" t="s">
        <v>5034</v>
      </c>
      <c r="AF1566" t="s">
        <v>737</v>
      </c>
      <c r="AG1566" t="s">
        <v>975</v>
      </c>
      <c r="AJ1566" t="s">
        <v>963</v>
      </c>
      <c r="AK1566" t="s">
        <v>3258</v>
      </c>
      <c r="AL1566" t="s">
        <v>1340</v>
      </c>
      <c r="AM1566" t="s">
        <v>456</v>
      </c>
      <c r="AP1566" t="s">
        <v>966</v>
      </c>
      <c r="AQ1566" t="s">
        <v>967</v>
      </c>
      <c r="AR1566" t="s">
        <v>968</v>
      </c>
      <c r="AS1566" t="s">
        <v>969</v>
      </c>
      <c r="AT1566" t="s">
        <v>970</v>
      </c>
      <c r="AU1566" t="s">
        <v>6472</v>
      </c>
    </row>
    <row r="1567" spans="2:47" ht="11" outlineLevel="1" x14ac:dyDescent="0.15">
      <c r="B1567" t="s">
        <v>6473</v>
      </c>
      <c r="C1567" t="s">
        <v>6474</v>
      </c>
      <c r="G1567" t="s">
        <v>1140</v>
      </c>
      <c r="H1567" t="s">
        <v>1141</v>
      </c>
      <c r="I1567" t="s">
        <v>957</v>
      </c>
      <c r="J1567" t="s">
        <v>4467</v>
      </c>
      <c r="K1567" t="s">
        <v>4468</v>
      </c>
      <c r="L1567" t="s">
        <v>4467</v>
      </c>
      <c r="M1567" s="5">
        <v>49753.8</v>
      </c>
      <c r="N1567" s="5">
        <v>49753.8</v>
      </c>
      <c r="O1567" s="5">
        <v>49753.8</v>
      </c>
      <c r="P1567" s="5"/>
      <c r="Q1567" s="16">
        <v>0</v>
      </c>
      <c r="R1567" s="5"/>
      <c r="S1567" s="17">
        <v>42275</v>
      </c>
      <c r="T1567" s="17">
        <v>42275</v>
      </c>
      <c r="U1567" s="17">
        <v>42359</v>
      </c>
      <c r="V1567" s="17">
        <v>42359</v>
      </c>
      <c r="W1567" s="17">
        <v>42275</v>
      </c>
      <c r="X1567" s="17">
        <v>42275</v>
      </c>
      <c r="Y1567" t="s">
        <v>1178</v>
      </c>
      <c r="Z1567" t="s">
        <v>825</v>
      </c>
      <c r="AA1567" t="s">
        <v>1179</v>
      </c>
      <c r="AC1567" s="16">
        <v>3</v>
      </c>
      <c r="AD1567" t="s">
        <v>803</v>
      </c>
      <c r="AE1567" t="s">
        <v>974</v>
      </c>
      <c r="AF1567" t="s">
        <v>738</v>
      </c>
      <c r="AG1567" t="s">
        <v>988</v>
      </c>
      <c r="AJ1567" t="s">
        <v>963</v>
      </c>
      <c r="AK1567" t="s">
        <v>1928</v>
      </c>
      <c r="AL1567" t="s">
        <v>965</v>
      </c>
      <c r="AM1567" t="s">
        <v>531</v>
      </c>
      <c r="AP1567" t="s">
        <v>966</v>
      </c>
      <c r="AQ1567" t="s">
        <v>967</v>
      </c>
      <c r="AR1567" t="s">
        <v>968</v>
      </c>
      <c r="AS1567" t="s">
        <v>969</v>
      </c>
      <c r="AT1567" t="s">
        <v>970</v>
      </c>
      <c r="AU1567" t="s">
        <v>6475</v>
      </c>
    </row>
    <row r="1568" spans="2:47" ht="11" outlineLevel="1" x14ac:dyDescent="0.15">
      <c r="B1568" t="s">
        <v>6476</v>
      </c>
      <c r="C1568" t="s">
        <v>6477</v>
      </c>
      <c r="G1568" t="s">
        <v>1140</v>
      </c>
      <c r="H1568" t="s">
        <v>1141</v>
      </c>
      <c r="I1568" t="s">
        <v>957</v>
      </c>
      <c r="J1568" t="s">
        <v>6478</v>
      </c>
      <c r="K1568" t="s">
        <v>6479</v>
      </c>
      <c r="L1568" t="s">
        <v>6478</v>
      </c>
      <c r="M1568" s="5">
        <v>49650.12</v>
      </c>
      <c r="N1568" s="5">
        <v>49650.12</v>
      </c>
      <c r="O1568" s="5">
        <v>49650.12</v>
      </c>
      <c r="P1568" s="5"/>
      <c r="Q1568" s="16">
        <v>0</v>
      </c>
      <c r="R1568" s="5"/>
      <c r="S1568" s="17">
        <v>43202</v>
      </c>
      <c r="T1568" s="17">
        <v>43202</v>
      </c>
      <c r="U1568" s="17">
        <v>43241</v>
      </c>
      <c r="V1568" s="17">
        <v>43241</v>
      </c>
      <c r="W1568" s="17">
        <v>43202</v>
      </c>
      <c r="X1568" s="17">
        <v>43202</v>
      </c>
      <c r="Y1568" t="s">
        <v>1178</v>
      </c>
      <c r="Z1568" t="s">
        <v>825</v>
      </c>
      <c r="AA1568" t="s">
        <v>1179</v>
      </c>
      <c r="AC1568" s="16">
        <v>10</v>
      </c>
      <c r="AD1568" t="s">
        <v>795</v>
      </c>
      <c r="AE1568" t="s">
        <v>961</v>
      </c>
      <c r="AF1568" t="s">
        <v>743</v>
      </c>
      <c r="AG1568" t="s">
        <v>1075</v>
      </c>
      <c r="AJ1568" t="s">
        <v>963</v>
      </c>
      <c r="AK1568" t="s">
        <v>1076</v>
      </c>
      <c r="AL1568" t="s">
        <v>1340</v>
      </c>
      <c r="AM1568" t="s">
        <v>456</v>
      </c>
      <c r="AP1568" t="s">
        <v>966</v>
      </c>
      <c r="AQ1568" t="s">
        <v>967</v>
      </c>
      <c r="AR1568" t="s">
        <v>968</v>
      </c>
      <c r="AS1568" t="s">
        <v>969</v>
      </c>
      <c r="AT1568" t="s">
        <v>970</v>
      </c>
      <c r="AU1568" t="s">
        <v>6480</v>
      </c>
    </row>
    <row r="1569" spans="2:47" ht="11" outlineLevel="1" x14ac:dyDescent="0.15">
      <c r="B1569" t="s">
        <v>6481</v>
      </c>
      <c r="C1569" t="s">
        <v>6482</v>
      </c>
      <c r="G1569" t="s">
        <v>1140</v>
      </c>
      <c r="H1569" t="s">
        <v>1141</v>
      </c>
      <c r="I1569" t="s">
        <v>957</v>
      </c>
      <c r="J1569" t="s">
        <v>6483</v>
      </c>
      <c r="K1569" t="s">
        <v>6484</v>
      </c>
      <c r="L1569" t="s">
        <v>6483</v>
      </c>
      <c r="M1569" s="5">
        <v>49589</v>
      </c>
      <c r="N1569" s="5">
        <v>49589</v>
      </c>
      <c r="O1569" s="5">
        <v>49589</v>
      </c>
      <c r="P1569" s="5"/>
      <c r="Q1569" s="16">
        <v>0</v>
      </c>
      <c r="R1569" s="5"/>
      <c r="S1569" s="17">
        <v>43959</v>
      </c>
      <c r="T1569" s="17">
        <v>43959</v>
      </c>
      <c r="U1569" s="17">
        <v>44057</v>
      </c>
      <c r="V1569" s="17">
        <v>44057</v>
      </c>
      <c r="W1569" s="17">
        <v>43959</v>
      </c>
      <c r="X1569" s="17">
        <v>43959</v>
      </c>
      <c r="Y1569" t="s">
        <v>1178</v>
      </c>
      <c r="Z1569" t="s">
        <v>825</v>
      </c>
      <c r="AA1569" t="s">
        <v>1179</v>
      </c>
      <c r="AC1569" s="16">
        <v>3</v>
      </c>
      <c r="AD1569" t="s">
        <v>795</v>
      </c>
      <c r="AE1569" t="s">
        <v>961</v>
      </c>
      <c r="AF1569" t="s">
        <v>737</v>
      </c>
      <c r="AG1569" t="s">
        <v>975</v>
      </c>
      <c r="AH1569" t="s">
        <v>1058</v>
      </c>
      <c r="AI1569" t="s">
        <v>1059</v>
      </c>
      <c r="AJ1569" t="s">
        <v>978</v>
      </c>
      <c r="AK1569" t="s">
        <v>1504</v>
      </c>
      <c r="AL1569" t="s">
        <v>1340</v>
      </c>
      <c r="AM1569" t="s">
        <v>531</v>
      </c>
      <c r="AP1569" t="s">
        <v>966</v>
      </c>
      <c r="AQ1569" t="s">
        <v>967</v>
      </c>
      <c r="AR1569" t="s">
        <v>968</v>
      </c>
      <c r="AS1569" t="s">
        <v>969</v>
      </c>
      <c r="AT1569" t="s">
        <v>970</v>
      </c>
      <c r="AU1569" t="s">
        <v>6485</v>
      </c>
    </row>
    <row r="1570" spans="2:47" ht="11" outlineLevel="1" x14ac:dyDescent="0.15">
      <c r="B1570" t="s">
        <v>6486</v>
      </c>
      <c r="C1570" t="s">
        <v>6487</v>
      </c>
      <c r="D1570" t="s">
        <v>4380</v>
      </c>
      <c r="E1570" t="s">
        <v>1599</v>
      </c>
      <c r="F1570" t="s">
        <v>807</v>
      </c>
      <c r="G1570" t="s">
        <v>984</v>
      </c>
      <c r="H1570" t="s">
        <v>985</v>
      </c>
      <c r="I1570" t="s">
        <v>957</v>
      </c>
      <c r="J1570" t="s">
        <v>4381</v>
      </c>
      <c r="K1570" t="s">
        <v>4382</v>
      </c>
      <c r="L1570" t="s">
        <v>4381</v>
      </c>
      <c r="M1570" s="5">
        <v>49576.800000000003</v>
      </c>
      <c r="N1570" s="5">
        <v>49576.800000000003</v>
      </c>
      <c r="O1570" s="5">
        <v>49576.800000000003</v>
      </c>
      <c r="P1570" s="5"/>
      <c r="Q1570" s="16">
        <v>0</v>
      </c>
      <c r="R1570" s="5"/>
      <c r="S1570" s="17">
        <v>43347</v>
      </c>
      <c r="T1570" s="17">
        <v>43347</v>
      </c>
      <c r="U1570" s="17">
        <v>43465</v>
      </c>
      <c r="V1570" s="17">
        <v>43465</v>
      </c>
      <c r="W1570" s="17">
        <v>43347</v>
      </c>
      <c r="X1570" s="17">
        <v>43347</v>
      </c>
      <c r="Y1570" t="s">
        <v>959</v>
      </c>
      <c r="Z1570" t="s">
        <v>796</v>
      </c>
      <c r="AA1570" t="s">
        <v>1023</v>
      </c>
      <c r="AB1570" t="s">
        <v>1024</v>
      </c>
      <c r="AC1570" s="16">
        <v>1</v>
      </c>
      <c r="AD1570" t="s">
        <v>795</v>
      </c>
      <c r="AE1570" t="s">
        <v>961</v>
      </c>
      <c r="AF1570" t="s">
        <v>737</v>
      </c>
      <c r="AG1570" t="s">
        <v>975</v>
      </c>
      <c r="AJ1570" t="s">
        <v>963</v>
      </c>
      <c r="AK1570" t="s">
        <v>1504</v>
      </c>
      <c r="AL1570" t="s">
        <v>965</v>
      </c>
      <c r="AM1570" t="s">
        <v>531</v>
      </c>
      <c r="AP1570" t="s">
        <v>966</v>
      </c>
      <c r="AQ1570" t="s">
        <v>967</v>
      </c>
      <c r="AR1570" t="s">
        <v>968</v>
      </c>
      <c r="AS1570" t="s">
        <v>969</v>
      </c>
      <c r="AT1570" t="s">
        <v>970</v>
      </c>
      <c r="AU1570" t="s">
        <v>6488</v>
      </c>
    </row>
    <row r="1571" spans="2:47" ht="11" outlineLevel="1" x14ac:dyDescent="0.15">
      <c r="B1571" t="s">
        <v>6489</v>
      </c>
      <c r="C1571" t="s">
        <v>6490</v>
      </c>
      <c r="G1571" t="s">
        <v>1140</v>
      </c>
      <c r="H1571" t="s">
        <v>1141</v>
      </c>
      <c r="I1571" t="s">
        <v>957</v>
      </c>
      <c r="J1571" t="s">
        <v>3262</v>
      </c>
      <c r="K1571" t="s">
        <v>3263</v>
      </c>
      <c r="L1571" t="s">
        <v>3262</v>
      </c>
      <c r="M1571" s="5">
        <v>49500</v>
      </c>
      <c r="N1571" s="5">
        <v>49500</v>
      </c>
      <c r="O1571" s="5">
        <v>49500</v>
      </c>
      <c r="P1571" s="5"/>
      <c r="Q1571" s="16">
        <v>0</v>
      </c>
      <c r="R1571" s="5"/>
      <c r="S1571" s="17">
        <v>42016</v>
      </c>
      <c r="T1571" s="17">
        <v>42016</v>
      </c>
      <c r="U1571" s="17">
        <v>42277</v>
      </c>
      <c r="V1571" s="17">
        <v>42277</v>
      </c>
      <c r="W1571" s="17">
        <v>42016</v>
      </c>
      <c r="X1571" s="17">
        <v>42220</v>
      </c>
      <c r="Y1571" t="s">
        <v>1178</v>
      </c>
      <c r="Z1571" t="s">
        <v>825</v>
      </c>
      <c r="AA1571" t="s">
        <v>1179</v>
      </c>
      <c r="AC1571" s="16">
        <v>1</v>
      </c>
      <c r="AD1571" t="s">
        <v>795</v>
      </c>
      <c r="AE1571" t="s">
        <v>961</v>
      </c>
      <c r="AF1571" t="s">
        <v>3208</v>
      </c>
      <c r="AG1571" t="s">
        <v>3209</v>
      </c>
      <c r="AJ1571" t="s">
        <v>963</v>
      </c>
      <c r="AK1571" t="s">
        <v>964</v>
      </c>
      <c r="AL1571" t="s">
        <v>1340</v>
      </c>
      <c r="AM1571" t="s">
        <v>531</v>
      </c>
      <c r="AP1571" t="s">
        <v>966</v>
      </c>
      <c r="AQ1571" t="s">
        <v>967</v>
      </c>
      <c r="AR1571" t="s">
        <v>968</v>
      </c>
      <c r="AS1571" t="s">
        <v>969</v>
      </c>
      <c r="AT1571" t="s">
        <v>970</v>
      </c>
      <c r="AU1571" t="s">
        <v>6491</v>
      </c>
    </row>
    <row r="1572" spans="2:47" ht="11" outlineLevel="1" x14ac:dyDescent="0.15">
      <c r="B1572" t="s">
        <v>6492</v>
      </c>
      <c r="C1572" t="s">
        <v>6493</v>
      </c>
      <c r="G1572" t="s">
        <v>1140</v>
      </c>
      <c r="H1572" t="s">
        <v>1141</v>
      </c>
      <c r="I1572" t="s">
        <v>957</v>
      </c>
      <c r="J1572" t="s">
        <v>6494</v>
      </c>
      <c r="K1572" t="s">
        <v>6495</v>
      </c>
      <c r="L1572" t="s">
        <v>6496</v>
      </c>
      <c r="M1572" s="5">
        <v>49400</v>
      </c>
      <c r="N1572" s="5">
        <v>49400</v>
      </c>
      <c r="O1572" s="5">
        <v>49400</v>
      </c>
      <c r="P1572" s="5"/>
      <c r="Q1572" s="16">
        <v>0</v>
      </c>
      <c r="R1572" s="5"/>
      <c r="S1572" s="17">
        <v>42579</v>
      </c>
      <c r="T1572" s="17">
        <v>42579</v>
      </c>
      <c r="U1572" s="17">
        <v>42588</v>
      </c>
      <c r="V1572" s="17">
        <v>42588</v>
      </c>
      <c r="W1572" s="17">
        <v>42579</v>
      </c>
      <c r="X1572" s="17">
        <v>42579</v>
      </c>
      <c r="Y1572" t="s">
        <v>984</v>
      </c>
      <c r="Z1572" t="s">
        <v>804</v>
      </c>
      <c r="AA1572" t="s">
        <v>1000</v>
      </c>
      <c r="AC1572" s="16">
        <v>1</v>
      </c>
      <c r="AD1572" t="s">
        <v>795</v>
      </c>
      <c r="AE1572" t="s">
        <v>961</v>
      </c>
      <c r="AF1572" t="s">
        <v>3219</v>
      </c>
      <c r="AG1572" t="s">
        <v>3220</v>
      </c>
      <c r="AJ1572" t="s">
        <v>963</v>
      </c>
      <c r="AK1572" t="s">
        <v>964</v>
      </c>
      <c r="AL1572" t="s">
        <v>1340</v>
      </c>
      <c r="AM1572" t="s">
        <v>531</v>
      </c>
      <c r="AP1572" t="s">
        <v>966</v>
      </c>
      <c r="AQ1572" t="s">
        <v>967</v>
      </c>
      <c r="AR1572" t="s">
        <v>968</v>
      </c>
      <c r="AS1572" t="s">
        <v>969</v>
      </c>
      <c r="AT1572" t="s">
        <v>970</v>
      </c>
      <c r="AU1572" t="s">
        <v>6497</v>
      </c>
    </row>
    <row r="1573" spans="2:47" ht="11" outlineLevel="1" x14ac:dyDescent="0.15">
      <c r="B1573" t="s">
        <v>6498</v>
      </c>
      <c r="C1573" t="s">
        <v>6499</v>
      </c>
      <c r="G1573" t="s">
        <v>1140</v>
      </c>
      <c r="H1573" t="s">
        <v>1141</v>
      </c>
      <c r="I1573" t="s">
        <v>957</v>
      </c>
      <c r="J1573" t="s">
        <v>4157</v>
      </c>
      <c r="K1573" t="s">
        <v>4158</v>
      </c>
      <c r="L1573" t="s">
        <v>5652</v>
      </c>
      <c r="M1573" s="5">
        <v>49400</v>
      </c>
      <c r="N1573" s="5">
        <v>49400</v>
      </c>
      <c r="O1573" s="5">
        <v>49400</v>
      </c>
      <c r="P1573" s="5"/>
      <c r="Q1573" s="16">
        <v>0</v>
      </c>
      <c r="R1573" s="5"/>
      <c r="S1573" s="17">
        <v>44903</v>
      </c>
      <c r="T1573" s="17">
        <v>44903</v>
      </c>
      <c r="U1573" s="17">
        <v>44951</v>
      </c>
      <c r="V1573" s="17">
        <v>44951</v>
      </c>
      <c r="W1573" s="17">
        <v>44903</v>
      </c>
      <c r="X1573" s="17">
        <v>44903</v>
      </c>
      <c r="Y1573" t="s">
        <v>1140</v>
      </c>
      <c r="Z1573" t="s">
        <v>827</v>
      </c>
      <c r="AA1573" t="s">
        <v>1000</v>
      </c>
      <c r="AC1573" s="16">
        <v>1</v>
      </c>
      <c r="AD1573" t="s">
        <v>887</v>
      </c>
      <c r="AE1573" t="s">
        <v>2030</v>
      </c>
      <c r="AF1573" t="s">
        <v>750</v>
      </c>
      <c r="AG1573" t="s">
        <v>1515</v>
      </c>
      <c r="AH1573" t="s">
        <v>1058</v>
      </c>
      <c r="AI1573" t="s">
        <v>1059</v>
      </c>
      <c r="AJ1573" t="s">
        <v>978</v>
      </c>
      <c r="AK1573" t="s">
        <v>1516</v>
      </c>
      <c r="AL1573" t="s">
        <v>1340</v>
      </c>
      <c r="AM1573" t="s">
        <v>531</v>
      </c>
      <c r="AP1573" t="s">
        <v>966</v>
      </c>
      <c r="AQ1573" t="s">
        <v>967</v>
      </c>
      <c r="AR1573" t="s">
        <v>968</v>
      </c>
      <c r="AS1573" t="s">
        <v>969</v>
      </c>
      <c r="AT1573" t="s">
        <v>970</v>
      </c>
      <c r="AU1573" t="s">
        <v>6500</v>
      </c>
    </row>
    <row r="1574" spans="2:47" ht="11" outlineLevel="1" x14ac:dyDescent="0.15">
      <c r="B1574" t="s">
        <v>6501</v>
      </c>
      <c r="C1574" t="s">
        <v>6502</v>
      </c>
      <c r="G1574" t="s">
        <v>1140</v>
      </c>
      <c r="H1574" t="s">
        <v>1141</v>
      </c>
      <c r="I1574" t="s">
        <v>957</v>
      </c>
      <c r="J1574" t="s">
        <v>6503</v>
      </c>
      <c r="K1574" t="s">
        <v>6504</v>
      </c>
      <c r="L1574" t="s">
        <v>6503</v>
      </c>
      <c r="M1574" s="5">
        <v>49293</v>
      </c>
      <c r="N1574" s="5">
        <v>49293</v>
      </c>
      <c r="O1574" s="5">
        <v>49293</v>
      </c>
      <c r="P1574" s="5"/>
      <c r="Q1574" s="16">
        <v>0</v>
      </c>
      <c r="R1574" s="5"/>
      <c r="S1574" s="17">
        <v>42530</v>
      </c>
      <c r="T1574" s="17">
        <v>42527</v>
      </c>
      <c r="U1574" s="17">
        <v>42582</v>
      </c>
      <c r="V1574" s="17">
        <v>42582</v>
      </c>
      <c r="W1574" s="17">
        <v>42530</v>
      </c>
      <c r="X1574" s="17">
        <v>42530</v>
      </c>
      <c r="Y1574" t="s">
        <v>1178</v>
      </c>
      <c r="Z1574" t="s">
        <v>825</v>
      </c>
      <c r="AA1574" t="s">
        <v>1179</v>
      </c>
      <c r="AC1574" s="16">
        <v>3</v>
      </c>
      <c r="AD1574" t="s">
        <v>803</v>
      </c>
      <c r="AE1574" t="s">
        <v>974</v>
      </c>
      <c r="AF1574" t="s">
        <v>737</v>
      </c>
      <c r="AG1574" t="s">
        <v>975</v>
      </c>
      <c r="AJ1574" t="s">
        <v>963</v>
      </c>
      <c r="AK1574" t="s">
        <v>979</v>
      </c>
      <c r="AL1574" t="s">
        <v>1340</v>
      </c>
      <c r="AM1574" t="s">
        <v>456</v>
      </c>
      <c r="AP1574" t="s">
        <v>966</v>
      </c>
      <c r="AQ1574" t="s">
        <v>967</v>
      </c>
      <c r="AR1574" t="s">
        <v>968</v>
      </c>
      <c r="AS1574" t="s">
        <v>969</v>
      </c>
      <c r="AT1574" t="s">
        <v>970</v>
      </c>
      <c r="AU1574" t="s">
        <v>6505</v>
      </c>
    </row>
    <row r="1575" spans="2:47" ht="11" outlineLevel="1" x14ac:dyDescent="0.15">
      <c r="B1575" t="s">
        <v>6506</v>
      </c>
      <c r="C1575" t="s">
        <v>6507</v>
      </c>
      <c r="G1575" t="s">
        <v>1140</v>
      </c>
      <c r="H1575" t="s">
        <v>1141</v>
      </c>
      <c r="I1575" t="s">
        <v>957</v>
      </c>
      <c r="J1575" t="s">
        <v>3669</v>
      </c>
      <c r="K1575" t="s">
        <v>3670</v>
      </c>
      <c r="L1575" t="s">
        <v>1927</v>
      </c>
      <c r="M1575" s="5">
        <v>49200</v>
      </c>
      <c r="N1575" s="5">
        <v>49200</v>
      </c>
      <c r="O1575" s="5">
        <v>49200</v>
      </c>
      <c r="P1575" s="5"/>
      <c r="Q1575" s="16">
        <v>0</v>
      </c>
      <c r="R1575" s="5"/>
      <c r="S1575" s="17">
        <v>43718</v>
      </c>
      <c r="T1575" s="17">
        <v>43718</v>
      </c>
      <c r="U1575" s="17">
        <v>43748</v>
      </c>
      <c r="V1575" s="17">
        <v>43748</v>
      </c>
      <c r="W1575" s="17">
        <v>43718</v>
      </c>
      <c r="X1575" s="17">
        <v>43718</v>
      </c>
      <c r="Y1575" t="s">
        <v>1178</v>
      </c>
      <c r="Z1575" t="s">
        <v>825</v>
      </c>
      <c r="AA1575" t="s">
        <v>1179</v>
      </c>
      <c r="AC1575" s="16">
        <v>1</v>
      </c>
      <c r="AD1575" t="s">
        <v>4388</v>
      </c>
      <c r="AE1575" t="s">
        <v>4389</v>
      </c>
      <c r="AF1575" t="s">
        <v>737</v>
      </c>
      <c r="AG1575" t="s">
        <v>975</v>
      </c>
      <c r="AJ1575" t="s">
        <v>963</v>
      </c>
      <c r="AK1575" t="s">
        <v>3258</v>
      </c>
      <c r="AL1575" t="s">
        <v>1340</v>
      </c>
      <c r="AM1575" t="s">
        <v>456</v>
      </c>
      <c r="AP1575" t="s">
        <v>966</v>
      </c>
      <c r="AQ1575" t="s">
        <v>967</v>
      </c>
      <c r="AR1575" t="s">
        <v>968</v>
      </c>
      <c r="AS1575" t="s">
        <v>969</v>
      </c>
      <c r="AT1575" t="s">
        <v>970</v>
      </c>
      <c r="AU1575" t="s">
        <v>6508</v>
      </c>
    </row>
    <row r="1576" spans="2:47" ht="11" outlineLevel="1" x14ac:dyDescent="0.15">
      <c r="B1576" t="s">
        <v>6509</v>
      </c>
      <c r="C1576" t="s">
        <v>6510</v>
      </c>
      <c r="D1576" t="s">
        <v>4448</v>
      </c>
      <c r="E1576" t="s">
        <v>854</v>
      </c>
      <c r="F1576" t="s">
        <v>807</v>
      </c>
      <c r="G1576" t="s">
        <v>959</v>
      </c>
      <c r="H1576" t="s">
        <v>1903</v>
      </c>
      <c r="I1576" t="s">
        <v>957</v>
      </c>
      <c r="J1576" t="s">
        <v>4124</v>
      </c>
      <c r="K1576" t="s">
        <v>4125</v>
      </c>
      <c r="L1576" t="s">
        <v>4124</v>
      </c>
      <c r="M1576" s="5">
        <v>49143.7</v>
      </c>
      <c r="N1576" s="5">
        <v>49143.7</v>
      </c>
      <c r="O1576" s="5">
        <v>49143.7</v>
      </c>
      <c r="P1576" s="5">
        <v>10099</v>
      </c>
      <c r="Q1576" s="16">
        <v>0</v>
      </c>
      <c r="R1576" s="5"/>
      <c r="S1576" s="17">
        <v>43894</v>
      </c>
      <c r="T1576" s="17">
        <v>43895</v>
      </c>
      <c r="U1576" s="17">
        <v>44254</v>
      </c>
      <c r="V1576" s="17">
        <v>44254</v>
      </c>
      <c r="W1576" s="17">
        <v>43894</v>
      </c>
      <c r="X1576" s="17">
        <v>44482</v>
      </c>
      <c r="Y1576" t="s">
        <v>1178</v>
      </c>
      <c r="Z1576" t="s">
        <v>825</v>
      </c>
      <c r="AA1576" t="s">
        <v>1179</v>
      </c>
      <c r="AC1576" s="16">
        <v>2</v>
      </c>
      <c r="AD1576" t="s">
        <v>795</v>
      </c>
      <c r="AE1576" t="s">
        <v>961</v>
      </c>
      <c r="AF1576" t="s">
        <v>740</v>
      </c>
      <c r="AG1576" t="s">
        <v>1036</v>
      </c>
      <c r="AH1576" t="s">
        <v>1058</v>
      </c>
      <c r="AI1576" t="s">
        <v>1059</v>
      </c>
      <c r="AJ1576" t="s">
        <v>978</v>
      </c>
      <c r="AK1576" t="s">
        <v>964</v>
      </c>
      <c r="AL1576" t="s">
        <v>1340</v>
      </c>
      <c r="AM1576" t="s">
        <v>531</v>
      </c>
      <c r="AP1576" t="s">
        <v>966</v>
      </c>
      <c r="AQ1576" t="s">
        <v>967</v>
      </c>
      <c r="AR1576" t="s">
        <v>968</v>
      </c>
      <c r="AS1576" t="s">
        <v>969</v>
      </c>
      <c r="AT1576" t="s">
        <v>970</v>
      </c>
      <c r="AU1576" t="s">
        <v>6511</v>
      </c>
    </row>
    <row r="1577" spans="2:47" ht="11" outlineLevel="1" x14ac:dyDescent="0.15">
      <c r="B1577" t="s">
        <v>6512</v>
      </c>
      <c r="C1577" t="s">
        <v>6513</v>
      </c>
      <c r="G1577" t="s">
        <v>1140</v>
      </c>
      <c r="H1577" t="s">
        <v>1141</v>
      </c>
      <c r="I1577" t="s">
        <v>957</v>
      </c>
      <c r="J1577" t="s">
        <v>679</v>
      </c>
      <c r="K1577" t="s">
        <v>1677</v>
      </c>
      <c r="L1577" t="s">
        <v>679</v>
      </c>
      <c r="M1577" s="5">
        <v>49132.480000000003</v>
      </c>
      <c r="N1577" s="5">
        <v>49132.480000000003</v>
      </c>
      <c r="O1577" s="5">
        <v>49132.480000000003</v>
      </c>
      <c r="P1577" s="5"/>
      <c r="Q1577" s="16">
        <v>0</v>
      </c>
      <c r="R1577" s="5"/>
      <c r="S1577" s="17">
        <v>43371</v>
      </c>
      <c r="T1577" s="17">
        <v>43371</v>
      </c>
      <c r="U1577" s="17">
        <v>43430</v>
      </c>
      <c r="V1577" s="17">
        <v>43430</v>
      </c>
      <c r="W1577" s="17">
        <v>43371</v>
      </c>
      <c r="X1577" s="17">
        <v>43474</v>
      </c>
      <c r="Y1577" t="s">
        <v>984</v>
      </c>
      <c r="Z1577" t="s">
        <v>804</v>
      </c>
      <c r="AA1577" t="s">
        <v>1000</v>
      </c>
      <c r="AC1577" s="16">
        <v>1</v>
      </c>
      <c r="AD1577" t="s">
        <v>795</v>
      </c>
      <c r="AE1577" t="s">
        <v>961</v>
      </c>
      <c r="AF1577" t="s">
        <v>6514</v>
      </c>
      <c r="AG1577" t="s">
        <v>6515</v>
      </c>
      <c r="AJ1577" t="s">
        <v>963</v>
      </c>
      <c r="AK1577" t="s">
        <v>964</v>
      </c>
      <c r="AL1577" t="s">
        <v>965</v>
      </c>
      <c r="AM1577" t="s">
        <v>531</v>
      </c>
      <c r="AP1577" t="s">
        <v>966</v>
      </c>
      <c r="AQ1577" t="s">
        <v>967</v>
      </c>
      <c r="AR1577" t="s">
        <v>968</v>
      </c>
      <c r="AS1577" t="s">
        <v>969</v>
      </c>
      <c r="AT1577" t="s">
        <v>970</v>
      </c>
      <c r="AU1577" t="s">
        <v>6516</v>
      </c>
    </row>
    <row r="1578" spans="2:47" ht="11" outlineLevel="1" x14ac:dyDescent="0.15">
      <c r="B1578" t="s">
        <v>6517</v>
      </c>
      <c r="C1578" t="s">
        <v>6518</v>
      </c>
      <c r="G1578" t="s">
        <v>1140</v>
      </c>
      <c r="H1578" t="s">
        <v>1141</v>
      </c>
      <c r="I1578" t="s">
        <v>957</v>
      </c>
      <c r="J1578" t="s">
        <v>6519</v>
      </c>
      <c r="K1578" t="s">
        <v>6520</v>
      </c>
      <c r="L1578" t="s">
        <v>6519</v>
      </c>
      <c r="M1578" s="5">
        <v>49114</v>
      </c>
      <c r="N1578" s="5">
        <v>49114</v>
      </c>
      <c r="O1578" s="5">
        <v>49114</v>
      </c>
      <c r="P1578" s="5"/>
      <c r="Q1578" s="16">
        <v>0</v>
      </c>
      <c r="R1578" s="5"/>
      <c r="S1578" s="17">
        <v>45313</v>
      </c>
      <c r="T1578" s="17">
        <v>45313</v>
      </c>
      <c r="U1578" s="17">
        <v>45642</v>
      </c>
      <c r="V1578" s="17">
        <v>45642</v>
      </c>
      <c r="W1578" s="17">
        <v>45313</v>
      </c>
      <c r="X1578" s="17">
        <v>45313</v>
      </c>
      <c r="Y1578" t="s">
        <v>1178</v>
      </c>
      <c r="Z1578" t="s">
        <v>825</v>
      </c>
      <c r="AA1578" t="s">
        <v>1179</v>
      </c>
      <c r="AC1578" s="16">
        <v>1</v>
      </c>
      <c r="AD1578" t="s">
        <v>803</v>
      </c>
      <c r="AE1578" t="s">
        <v>974</v>
      </c>
      <c r="AF1578" t="s">
        <v>737</v>
      </c>
      <c r="AG1578" t="s">
        <v>975</v>
      </c>
      <c r="AH1578" t="s">
        <v>1058</v>
      </c>
      <c r="AI1578" t="s">
        <v>1059</v>
      </c>
      <c r="AJ1578" t="s">
        <v>978</v>
      </c>
      <c r="AK1578" t="s">
        <v>979</v>
      </c>
      <c r="AL1578" t="s">
        <v>1340</v>
      </c>
      <c r="AM1578" t="s">
        <v>531</v>
      </c>
      <c r="AP1578" t="s">
        <v>966</v>
      </c>
      <c r="AQ1578" t="s">
        <v>967</v>
      </c>
      <c r="AR1578" t="s">
        <v>968</v>
      </c>
      <c r="AS1578" t="s">
        <v>969</v>
      </c>
      <c r="AT1578" t="s">
        <v>970</v>
      </c>
      <c r="AU1578" t="s">
        <v>6521</v>
      </c>
    </row>
    <row r="1579" spans="2:47" ht="11" outlineLevel="1" x14ac:dyDescent="0.15">
      <c r="B1579" t="s">
        <v>6522</v>
      </c>
      <c r="C1579" t="s">
        <v>6523</v>
      </c>
      <c r="D1579" t="s">
        <v>186</v>
      </c>
      <c r="E1579" t="s">
        <v>983</v>
      </c>
      <c r="F1579" t="s">
        <v>807</v>
      </c>
      <c r="G1579" t="s">
        <v>984</v>
      </c>
      <c r="H1579" t="s">
        <v>985</v>
      </c>
      <c r="I1579" t="s">
        <v>957</v>
      </c>
      <c r="J1579" t="s">
        <v>604</v>
      </c>
      <c r="K1579" t="s">
        <v>1088</v>
      </c>
      <c r="L1579" t="s">
        <v>604</v>
      </c>
      <c r="M1579" s="5">
        <v>49071.17</v>
      </c>
      <c r="N1579" s="5">
        <v>49071.17</v>
      </c>
      <c r="O1579" s="5">
        <v>49071.17</v>
      </c>
      <c r="P1579" s="5"/>
      <c r="Q1579" s="16">
        <v>0</v>
      </c>
      <c r="R1579" s="5"/>
      <c r="S1579" s="17">
        <v>43549</v>
      </c>
      <c r="T1579" s="17">
        <v>43549</v>
      </c>
      <c r="U1579" s="17">
        <v>43644</v>
      </c>
      <c r="V1579" s="17">
        <v>43644</v>
      </c>
      <c r="W1579" s="17">
        <v>43549</v>
      </c>
      <c r="X1579" s="17">
        <v>43678</v>
      </c>
      <c r="Y1579" t="s">
        <v>955</v>
      </c>
      <c r="Z1579" t="s">
        <v>818</v>
      </c>
      <c r="AA1579" t="s">
        <v>1023</v>
      </c>
      <c r="AB1579" t="s">
        <v>1024</v>
      </c>
      <c r="AC1579" s="16">
        <v>1</v>
      </c>
      <c r="AD1579" t="s">
        <v>795</v>
      </c>
      <c r="AE1579" t="s">
        <v>961</v>
      </c>
      <c r="AF1579" t="s">
        <v>739</v>
      </c>
      <c r="AG1579" t="s">
        <v>993</v>
      </c>
      <c r="AJ1579" t="s">
        <v>963</v>
      </c>
      <c r="AK1579" t="s">
        <v>996</v>
      </c>
      <c r="AL1579" t="s">
        <v>965</v>
      </c>
      <c r="AM1579" t="s">
        <v>456</v>
      </c>
      <c r="AP1579" t="s">
        <v>966</v>
      </c>
      <c r="AQ1579" t="s">
        <v>967</v>
      </c>
      <c r="AR1579" t="s">
        <v>968</v>
      </c>
      <c r="AS1579" t="s">
        <v>969</v>
      </c>
      <c r="AT1579" t="s">
        <v>970</v>
      </c>
      <c r="AU1579" t="s">
        <v>6524</v>
      </c>
    </row>
    <row r="1580" spans="2:47" ht="11" outlineLevel="1" x14ac:dyDescent="0.15">
      <c r="B1580" t="s">
        <v>6525</v>
      </c>
      <c r="C1580" t="s">
        <v>6526</v>
      </c>
      <c r="G1580" t="s">
        <v>1140</v>
      </c>
      <c r="H1580" t="s">
        <v>1141</v>
      </c>
      <c r="I1580" t="s">
        <v>957</v>
      </c>
      <c r="J1580" t="s">
        <v>700</v>
      </c>
      <c r="K1580" t="s">
        <v>2413</v>
      </c>
      <c r="L1580" t="s">
        <v>700</v>
      </c>
      <c r="M1580" s="5">
        <v>49052.07</v>
      </c>
      <c r="N1580" s="5">
        <v>49052.07</v>
      </c>
      <c r="O1580" s="5">
        <v>49052.07</v>
      </c>
      <c r="P1580" s="5"/>
      <c r="Q1580" s="16">
        <v>0</v>
      </c>
      <c r="R1580" s="5"/>
      <c r="S1580" s="17">
        <v>42411</v>
      </c>
      <c r="T1580" s="17">
        <v>42411</v>
      </c>
      <c r="U1580" s="17">
        <v>42615</v>
      </c>
      <c r="V1580" s="17">
        <v>42615</v>
      </c>
      <c r="W1580" s="17">
        <v>42411</v>
      </c>
      <c r="X1580" s="17">
        <v>43874</v>
      </c>
      <c r="Y1580" t="s">
        <v>984</v>
      </c>
      <c r="Z1580" t="s">
        <v>804</v>
      </c>
      <c r="AA1580" t="s">
        <v>1000</v>
      </c>
      <c r="AC1580" s="16">
        <v>1</v>
      </c>
      <c r="AD1580" t="s">
        <v>865</v>
      </c>
      <c r="AE1580" t="s">
        <v>1683</v>
      </c>
      <c r="AF1580" t="s">
        <v>750</v>
      </c>
      <c r="AG1580" t="s">
        <v>1515</v>
      </c>
      <c r="AH1580" t="s">
        <v>1193</v>
      </c>
      <c r="AI1580" t="s">
        <v>1194</v>
      </c>
      <c r="AJ1580" t="s">
        <v>978</v>
      </c>
      <c r="AK1580" t="s">
        <v>1516</v>
      </c>
      <c r="AL1580" t="s">
        <v>965</v>
      </c>
      <c r="AM1580" t="s">
        <v>645</v>
      </c>
      <c r="AP1580" t="s">
        <v>966</v>
      </c>
      <c r="AQ1580" t="s">
        <v>967</v>
      </c>
      <c r="AR1580" t="s">
        <v>968</v>
      </c>
      <c r="AS1580" t="s">
        <v>969</v>
      </c>
      <c r="AT1580" t="s">
        <v>970</v>
      </c>
      <c r="AU1580" t="s">
        <v>6527</v>
      </c>
    </row>
    <row r="1581" spans="2:47" ht="11" outlineLevel="1" x14ac:dyDescent="0.15">
      <c r="B1581" t="s">
        <v>6528</v>
      </c>
      <c r="C1581" t="s">
        <v>6529</v>
      </c>
      <c r="G1581" t="s">
        <v>1140</v>
      </c>
      <c r="H1581" t="s">
        <v>1141</v>
      </c>
      <c r="I1581" t="s">
        <v>957</v>
      </c>
      <c r="J1581" t="s">
        <v>5757</v>
      </c>
      <c r="K1581" t="s">
        <v>5758</v>
      </c>
      <c r="L1581" t="s">
        <v>5757</v>
      </c>
      <c r="M1581" s="5">
        <v>49000</v>
      </c>
      <c r="N1581" s="5">
        <v>49000</v>
      </c>
      <c r="O1581" s="5">
        <v>49000</v>
      </c>
      <c r="P1581" s="5"/>
      <c r="Q1581" s="16">
        <v>0</v>
      </c>
      <c r="R1581" s="5"/>
      <c r="S1581" s="17">
        <v>43731</v>
      </c>
      <c r="T1581" s="17">
        <v>43731</v>
      </c>
      <c r="U1581" s="17">
        <v>43738</v>
      </c>
      <c r="V1581" s="17">
        <v>43738</v>
      </c>
      <c r="W1581" s="17">
        <v>43731</v>
      </c>
      <c r="X1581" s="17">
        <v>43731</v>
      </c>
      <c r="Y1581" t="s">
        <v>1178</v>
      </c>
      <c r="Z1581" t="s">
        <v>825</v>
      </c>
      <c r="AA1581" t="s">
        <v>1179</v>
      </c>
      <c r="AC1581" s="16">
        <v>2</v>
      </c>
      <c r="AD1581" t="s">
        <v>803</v>
      </c>
      <c r="AE1581" t="s">
        <v>974</v>
      </c>
      <c r="AF1581" t="s">
        <v>743</v>
      </c>
      <c r="AG1581" t="s">
        <v>1075</v>
      </c>
      <c r="AJ1581" t="s">
        <v>963</v>
      </c>
      <c r="AK1581" t="s">
        <v>1180</v>
      </c>
      <c r="AL1581" t="s">
        <v>1340</v>
      </c>
      <c r="AM1581" t="s">
        <v>531</v>
      </c>
      <c r="AP1581" t="s">
        <v>966</v>
      </c>
      <c r="AQ1581" t="s">
        <v>967</v>
      </c>
      <c r="AR1581" t="s">
        <v>968</v>
      </c>
      <c r="AS1581" t="s">
        <v>969</v>
      </c>
      <c r="AT1581" t="s">
        <v>970</v>
      </c>
      <c r="AU1581" t="s">
        <v>6530</v>
      </c>
    </row>
    <row r="1582" spans="2:47" ht="11" outlineLevel="1" x14ac:dyDescent="0.15">
      <c r="B1582" t="s">
        <v>6531</v>
      </c>
      <c r="C1582" t="s">
        <v>6532</v>
      </c>
      <c r="G1582" t="s">
        <v>1140</v>
      </c>
      <c r="H1582" t="s">
        <v>1141</v>
      </c>
      <c r="I1582" t="s">
        <v>957</v>
      </c>
      <c r="J1582" t="s">
        <v>6533</v>
      </c>
      <c r="K1582" t="s">
        <v>6534</v>
      </c>
      <c r="L1582" t="s">
        <v>6535</v>
      </c>
      <c r="M1582" s="5">
        <v>48875.040000000001</v>
      </c>
      <c r="N1582" s="5">
        <v>48875.040000000001</v>
      </c>
      <c r="O1582" s="5">
        <v>48875.040000000001</v>
      </c>
      <c r="P1582" s="5"/>
      <c r="Q1582" s="16">
        <v>0</v>
      </c>
      <c r="R1582" s="5"/>
      <c r="S1582" s="17">
        <v>42269</v>
      </c>
      <c r="T1582" s="17">
        <v>42268</v>
      </c>
      <c r="U1582" s="17">
        <v>42338</v>
      </c>
      <c r="V1582" s="17">
        <v>42338</v>
      </c>
      <c r="W1582" s="17">
        <v>42269</v>
      </c>
      <c r="X1582" s="17">
        <v>42269</v>
      </c>
      <c r="Y1582" t="s">
        <v>1178</v>
      </c>
      <c r="Z1582" t="s">
        <v>825</v>
      </c>
      <c r="AA1582" t="s">
        <v>1179</v>
      </c>
      <c r="AC1582" s="16">
        <v>3</v>
      </c>
      <c r="AD1582" t="s">
        <v>803</v>
      </c>
      <c r="AE1582" t="s">
        <v>974</v>
      </c>
      <c r="AF1582" t="s">
        <v>743</v>
      </c>
      <c r="AG1582" t="s">
        <v>1075</v>
      </c>
      <c r="AJ1582" t="s">
        <v>963</v>
      </c>
      <c r="AK1582" t="s">
        <v>1180</v>
      </c>
      <c r="AL1582" t="s">
        <v>1340</v>
      </c>
      <c r="AM1582" t="s">
        <v>456</v>
      </c>
      <c r="AP1582" t="s">
        <v>966</v>
      </c>
      <c r="AQ1582" t="s">
        <v>967</v>
      </c>
      <c r="AR1582" t="s">
        <v>968</v>
      </c>
      <c r="AS1582" t="s">
        <v>969</v>
      </c>
      <c r="AT1582" t="s">
        <v>970</v>
      </c>
      <c r="AU1582" t="s">
        <v>6536</v>
      </c>
    </row>
    <row r="1583" spans="2:47" ht="11" outlineLevel="1" x14ac:dyDescent="0.15">
      <c r="B1583" t="s">
        <v>6537</v>
      </c>
      <c r="C1583" t="s">
        <v>6538</v>
      </c>
      <c r="D1583" t="s">
        <v>302</v>
      </c>
      <c r="E1583" t="s">
        <v>854</v>
      </c>
      <c r="F1583" t="s">
        <v>807</v>
      </c>
      <c r="G1583" t="s">
        <v>959</v>
      </c>
      <c r="H1583" t="s">
        <v>1903</v>
      </c>
      <c r="I1583" t="s">
        <v>957</v>
      </c>
      <c r="J1583" t="s">
        <v>684</v>
      </c>
      <c r="K1583" t="s">
        <v>1950</v>
      </c>
      <c r="L1583" t="s">
        <v>684</v>
      </c>
      <c r="M1583" s="5">
        <v>48857.75</v>
      </c>
      <c r="N1583" s="5">
        <v>48857.75</v>
      </c>
      <c r="O1583" s="5">
        <v>48857.75</v>
      </c>
      <c r="P1583" s="5"/>
      <c r="Q1583" s="16">
        <v>0</v>
      </c>
      <c r="R1583" s="5"/>
      <c r="S1583" s="17">
        <v>45399</v>
      </c>
      <c r="T1583" s="17">
        <v>45399</v>
      </c>
      <c r="U1583" s="17">
        <v>45489</v>
      </c>
      <c r="V1583" s="17">
        <v>45489</v>
      </c>
      <c r="W1583" s="17">
        <v>45399</v>
      </c>
      <c r="X1583" s="17">
        <v>45399</v>
      </c>
      <c r="Y1583" t="s">
        <v>1178</v>
      </c>
      <c r="Z1583" t="s">
        <v>825</v>
      </c>
      <c r="AA1583" t="s">
        <v>1179</v>
      </c>
      <c r="AC1583" s="16">
        <v>1</v>
      </c>
      <c r="AD1583" t="s">
        <v>795</v>
      </c>
      <c r="AE1583" t="s">
        <v>961</v>
      </c>
      <c r="AF1583" t="s">
        <v>748</v>
      </c>
      <c r="AG1583" t="s">
        <v>1057</v>
      </c>
      <c r="AH1583" t="s">
        <v>1058</v>
      </c>
      <c r="AI1583" t="s">
        <v>1059</v>
      </c>
      <c r="AJ1583" t="s">
        <v>978</v>
      </c>
      <c r="AK1583" t="s">
        <v>964</v>
      </c>
      <c r="AL1583" t="s">
        <v>965</v>
      </c>
      <c r="AM1583" t="s">
        <v>531</v>
      </c>
      <c r="AP1583" t="s">
        <v>966</v>
      </c>
      <c r="AQ1583" t="s">
        <v>967</v>
      </c>
      <c r="AR1583" t="s">
        <v>968</v>
      </c>
      <c r="AS1583" t="s">
        <v>969</v>
      </c>
      <c r="AT1583" t="s">
        <v>970</v>
      </c>
      <c r="AU1583" t="s">
        <v>6539</v>
      </c>
    </row>
    <row r="1584" spans="2:47" ht="11" outlineLevel="1" x14ac:dyDescent="0.15">
      <c r="B1584" t="s">
        <v>6540</v>
      </c>
      <c r="C1584" t="s">
        <v>6541</v>
      </c>
      <c r="G1584" t="s">
        <v>955</v>
      </c>
      <c r="H1584" t="s">
        <v>956</v>
      </c>
      <c r="I1584" t="s">
        <v>957</v>
      </c>
      <c r="J1584" t="s">
        <v>6401</v>
      </c>
      <c r="K1584" t="s">
        <v>6402</v>
      </c>
      <c r="L1584" t="s">
        <v>4954</v>
      </c>
      <c r="M1584" s="5">
        <v>48827.1</v>
      </c>
      <c r="N1584" s="5">
        <v>48827.1</v>
      </c>
      <c r="O1584" s="5">
        <v>48827.1</v>
      </c>
      <c r="P1584" s="5"/>
      <c r="Q1584" s="16">
        <v>0</v>
      </c>
      <c r="R1584" s="5"/>
      <c r="S1584" s="17">
        <v>45831</v>
      </c>
      <c r="T1584" s="17">
        <v>45831</v>
      </c>
      <c r="U1584" s="17">
        <v>45870</v>
      </c>
      <c r="V1584" s="17">
        <v>45930</v>
      </c>
      <c r="W1584" s="17">
        <v>45831</v>
      </c>
      <c r="X1584" s="17">
        <v>45884</v>
      </c>
      <c r="Y1584" t="s">
        <v>984</v>
      </c>
      <c r="Z1584" t="s">
        <v>804</v>
      </c>
      <c r="AA1584" t="s">
        <v>1000</v>
      </c>
      <c r="AC1584" s="16">
        <v>1</v>
      </c>
      <c r="AD1584" t="s">
        <v>795</v>
      </c>
      <c r="AE1584" t="s">
        <v>961</v>
      </c>
      <c r="AF1584" t="s">
        <v>748</v>
      </c>
      <c r="AG1584" t="s">
        <v>1057</v>
      </c>
      <c r="AJ1584" t="s">
        <v>963</v>
      </c>
      <c r="AK1584" t="s">
        <v>964</v>
      </c>
      <c r="AL1584" t="s">
        <v>1340</v>
      </c>
      <c r="AM1584" t="s">
        <v>531</v>
      </c>
      <c r="AP1584" t="s">
        <v>966</v>
      </c>
      <c r="AQ1584" t="s">
        <v>967</v>
      </c>
      <c r="AR1584" t="s">
        <v>968</v>
      </c>
      <c r="AS1584" t="s">
        <v>969</v>
      </c>
      <c r="AT1584" t="s">
        <v>970</v>
      </c>
      <c r="AU1584" t="s">
        <v>6542</v>
      </c>
    </row>
    <row r="1585" spans="2:47" ht="11" outlineLevel="1" x14ac:dyDescent="0.15">
      <c r="B1585" t="s">
        <v>6543</v>
      </c>
      <c r="C1585" t="s">
        <v>6544</v>
      </c>
      <c r="D1585" t="s">
        <v>179</v>
      </c>
      <c r="E1585" t="s">
        <v>983</v>
      </c>
      <c r="F1585" t="s">
        <v>807</v>
      </c>
      <c r="G1585" t="s">
        <v>984</v>
      </c>
      <c r="H1585" t="s">
        <v>985</v>
      </c>
      <c r="I1585" t="s">
        <v>957</v>
      </c>
      <c r="J1585" t="s">
        <v>603</v>
      </c>
      <c r="K1585" t="s">
        <v>1299</v>
      </c>
      <c r="L1585" t="s">
        <v>603</v>
      </c>
      <c r="M1585" s="5">
        <v>48820</v>
      </c>
      <c r="N1585" s="5">
        <v>48820</v>
      </c>
      <c r="O1585" s="5">
        <v>48820</v>
      </c>
      <c r="P1585" s="5"/>
      <c r="Q1585" s="16">
        <v>0</v>
      </c>
      <c r="R1585" s="5"/>
      <c r="S1585" s="17">
        <v>43609</v>
      </c>
      <c r="T1585" s="17">
        <v>43609</v>
      </c>
      <c r="U1585" s="17">
        <v>43617</v>
      </c>
      <c r="V1585" s="17">
        <v>43617</v>
      </c>
      <c r="W1585" s="17">
        <v>43609</v>
      </c>
      <c r="X1585" s="17">
        <v>43622</v>
      </c>
      <c r="Y1585" t="s">
        <v>955</v>
      </c>
      <c r="Z1585" t="s">
        <v>818</v>
      </c>
      <c r="AA1585" t="s">
        <v>1023</v>
      </c>
      <c r="AB1585" t="s">
        <v>1024</v>
      </c>
      <c r="AC1585" s="16">
        <v>1</v>
      </c>
      <c r="AD1585" t="s">
        <v>795</v>
      </c>
      <c r="AE1585" t="s">
        <v>961</v>
      </c>
      <c r="AF1585" t="s">
        <v>739</v>
      </c>
      <c r="AG1585" t="s">
        <v>993</v>
      </c>
      <c r="AJ1585" t="s">
        <v>963</v>
      </c>
      <c r="AK1585" t="s">
        <v>996</v>
      </c>
      <c r="AL1585" t="s">
        <v>965</v>
      </c>
      <c r="AM1585" t="s">
        <v>456</v>
      </c>
      <c r="AP1585" t="s">
        <v>966</v>
      </c>
      <c r="AQ1585" t="s">
        <v>967</v>
      </c>
      <c r="AR1585" t="s">
        <v>968</v>
      </c>
      <c r="AS1585" t="s">
        <v>969</v>
      </c>
      <c r="AT1585" t="s">
        <v>970</v>
      </c>
      <c r="AU1585" t="s">
        <v>6545</v>
      </c>
    </row>
    <row r="1586" spans="2:47" ht="11" outlineLevel="1" x14ac:dyDescent="0.15">
      <c r="B1586" t="s">
        <v>6546</v>
      </c>
      <c r="C1586" t="s">
        <v>6547</v>
      </c>
      <c r="G1586" t="s">
        <v>1140</v>
      </c>
      <c r="H1586" t="s">
        <v>1141</v>
      </c>
      <c r="I1586" t="s">
        <v>957</v>
      </c>
      <c r="J1586" t="s">
        <v>6548</v>
      </c>
      <c r="K1586" t="s">
        <v>6549</v>
      </c>
      <c r="L1586" t="s">
        <v>6548</v>
      </c>
      <c r="M1586" s="5">
        <v>48815.62</v>
      </c>
      <c r="N1586" s="5">
        <v>48815.62</v>
      </c>
      <c r="O1586" s="5">
        <v>48815.62</v>
      </c>
      <c r="P1586" s="5"/>
      <c r="Q1586" s="16">
        <v>0</v>
      </c>
      <c r="R1586" s="5"/>
      <c r="S1586" s="17">
        <v>43657</v>
      </c>
      <c r="T1586" s="17">
        <v>43656</v>
      </c>
      <c r="U1586" s="17">
        <v>43709</v>
      </c>
      <c r="V1586" s="17">
        <v>43709</v>
      </c>
      <c r="W1586" s="17">
        <v>43657</v>
      </c>
      <c r="X1586" s="17">
        <v>43657</v>
      </c>
      <c r="Y1586" t="s">
        <v>1178</v>
      </c>
      <c r="Z1586" t="s">
        <v>825</v>
      </c>
      <c r="AA1586" t="s">
        <v>1179</v>
      </c>
      <c r="AC1586" s="16">
        <v>1</v>
      </c>
      <c r="AD1586" t="s">
        <v>795</v>
      </c>
      <c r="AE1586" t="s">
        <v>961</v>
      </c>
      <c r="AF1586" t="s">
        <v>750</v>
      </c>
      <c r="AG1586" t="s">
        <v>1515</v>
      </c>
      <c r="AJ1586" t="s">
        <v>963</v>
      </c>
      <c r="AK1586" t="s">
        <v>1671</v>
      </c>
      <c r="AL1586" t="s">
        <v>1340</v>
      </c>
      <c r="AM1586" t="s">
        <v>531</v>
      </c>
      <c r="AP1586" t="s">
        <v>966</v>
      </c>
      <c r="AQ1586" t="s">
        <v>967</v>
      </c>
      <c r="AR1586" t="s">
        <v>968</v>
      </c>
      <c r="AS1586" t="s">
        <v>969</v>
      </c>
      <c r="AT1586" t="s">
        <v>970</v>
      </c>
      <c r="AU1586" t="s">
        <v>6550</v>
      </c>
    </row>
    <row r="1587" spans="2:47" ht="11" outlineLevel="1" x14ac:dyDescent="0.15">
      <c r="B1587" t="s">
        <v>6551</v>
      </c>
      <c r="C1587" t="s">
        <v>6552</v>
      </c>
      <c r="D1587" t="s">
        <v>6553</v>
      </c>
      <c r="E1587" t="s">
        <v>1599</v>
      </c>
      <c r="F1587" t="s">
        <v>807</v>
      </c>
      <c r="G1587" t="s">
        <v>984</v>
      </c>
      <c r="H1587" t="s">
        <v>985</v>
      </c>
      <c r="I1587" t="s">
        <v>957</v>
      </c>
      <c r="J1587" t="s">
        <v>6554</v>
      </c>
      <c r="K1587" t="s">
        <v>6555</v>
      </c>
      <c r="L1587" t="s">
        <v>6556</v>
      </c>
      <c r="M1587" s="5">
        <v>48744</v>
      </c>
      <c r="N1587" s="5">
        <v>48744</v>
      </c>
      <c r="O1587" s="5">
        <v>48744</v>
      </c>
      <c r="P1587" s="5"/>
      <c r="Q1587" s="16">
        <v>0</v>
      </c>
      <c r="R1587" s="5"/>
      <c r="S1587" s="17">
        <v>43738</v>
      </c>
      <c r="T1587" s="17">
        <v>43738</v>
      </c>
      <c r="U1587" s="17">
        <v>43861</v>
      </c>
      <c r="V1587" s="17">
        <v>43861</v>
      </c>
      <c r="W1587" s="17">
        <v>43738</v>
      </c>
      <c r="X1587" s="17">
        <v>43738</v>
      </c>
      <c r="Y1587" t="s">
        <v>959</v>
      </c>
      <c r="Z1587" t="s">
        <v>796</v>
      </c>
      <c r="AA1587" t="s">
        <v>1023</v>
      </c>
      <c r="AB1587" t="s">
        <v>1024</v>
      </c>
      <c r="AC1587" s="16">
        <v>3</v>
      </c>
      <c r="AD1587" t="s">
        <v>803</v>
      </c>
      <c r="AE1587" t="s">
        <v>974</v>
      </c>
      <c r="AF1587" t="s">
        <v>6557</v>
      </c>
      <c r="AG1587" t="s">
        <v>6558</v>
      </c>
      <c r="AH1587" t="s">
        <v>6559</v>
      </c>
      <c r="AI1587" t="s">
        <v>6560</v>
      </c>
      <c r="AJ1587" t="s">
        <v>978</v>
      </c>
      <c r="AK1587" t="s">
        <v>1082</v>
      </c>
      <c r="AL1587" t="s">
        <v>1340</v>
      </c>
      <c r="AM1587" t="s">
        <v>531</v>
      </c>
      <c r="AP1587" t="s">
        <v>966</v>
      </c>
      <c r="AQ1587" t="s">
        <v>967</v>
      </c>
      <c r="AR1587" t="s">
        <v>968</v>
      </c>
      <c r="AS1587" t="s">
        <v>969</v>
      </c>
      <c r="AT1587" t="s">
        <v>970</v>
      </c>
      <c r="AU1587" t="s">
        <v>6561</v>
      </c>
    </row>
    <row r="1588" spans="2:47" ht="11" outlineLevel="1" x14ac:dyDescent="0.15">
      <c r="B1588" t="s">
        <v>6562</v>
      </c>
      <c r="C1588" t="s">
        <v>6563</v>
      </c>
      <c r="D1588" t="s">
        <v>4579</v>
      </c>
      <c r="E1588" t="s">
        <v>1599</v>
      </c>
      <c r="F1588" t="s">
        <v>807</v>
      </c>
      <c r="G1588" t="s">
        <v>984</v>
      </c>
      <c r="H1588" t="s">
        <v>985</v>
      </c>
      <c r="I1588" t="s">
        <v>957</v>
      </c>
      <c r="J1588" t="s">
        <v>4467</v>
      </c>
      <c r="K1588" t="s">
        <v>4468</v>
      </c>
      <c r="L1588" t="s">
        <v>4467</v>
      </c>
      <c r="M1588" s="5">
        <v>48671</v>
      </c>
      <c r="N1588" s="5">
        <v>48671</v>
      </c>
      <c r="O1588" s="5">
        <v>48671</v>
      </c>
      <c r="P1588" s="5"/>
      <c r="Q1588" s="16">
        <v>0</v>
      </c>
      <c r="R1588" s="5"/>
      <c r="S1588" s="17">
        <v>44420</v>
      </c>
      <c r="T1588" s="17">
        <v>44420</v>
      </c>
      <c r="U1588" s="17">
        <v>44469</v>
      </c>
      <c r="V1588" s="17">
        <v>44469</v>
      </c>
      <c r="W1588" s="17">
        <v>44420</v>
      </c>
      <c r="X1588" s="17">
        <v>44420</v>
      </c>
      <c r="Y1588" t="s">
        <v>959</v>
      </c>
      <c r="Z1588" t="s">
        <v>796</v>
      </c>
      <c r="AA1588" t="s">
        <v>1023</v>
      </c>
      <c r="AB1588" t="s">
        <v>1024</v>
      </c>
      <c r="AC1588" s="16">
        <v>1</v>
      </c>
      <c r="AD1588" t="s">
        <v>803</v>
      </c>
      <c r="AE1588" t="s">
        <v>974</v>
      </c>
      <c r="AF1588" t="s">
        <v>737</v>
      </c>
      <c r="AG1588" t="s">
        <v>975</v>
      </c>
      <c r="AJ1588" t="s">
        <v>963</v>
      </c>
      <c r="AK1588" t="s">
        <v>979</v>
      </c>
      <c r="AL1588" t="s">
        <v>965</v>
      </c>
      <c r="AM1588" t="s">
        <v>531</v>
      </c>
      <c r="AP1588" t="s">
        <v>966</v>
      </c>
      <c r="AQ1588" t="s">
        <v>967</v>
      </c>
      <c r="AR1588" t="s">
        <v>968</v>
      </c>
      <c r="AS1588" t="s">
        <v>969</v>
      </c>
      <c r="AT1588" t="s">
        <v>970</v>
      </c>
      <c r="AU1588" t="s">
        <v>6564</v>
      </c>
    </row>
    <row r="1589" spans="2:47" ht="11" outlineLevel="1" x14ac:dyDescent="0.15">
      <c r="B1589" t="s">
        <v>6565</v>
      </c>
      <c r="C1589" t="s">
        <v>6566</v>
      </c>
      <c r="D1589" t="s">
        <v>5516</v>
      </c>
      <c r="E1589" t="s">
        <v>854</v>
      </c>
      <c r="F1589" t="s">
        <v>798</v>
      </c>
      <c r="G1589" t="s">
        <v>959</v>
      </c>
      <c r="H1589" t="s">
        <v>1903</v>
      </c>
      <c r="I1589" t="s">
        <v>957</v>
      </c>
      <c r="J1589" t="s">
        <v>5517</v>
      </c>
      <c r="K1589" t="s">
        <v>5518</v>
      </c>
      <c r="L1589" t="s">
        <v>5519</v>
      </c>
      <c r="M1589" s="5">
        <v>48531.33</v>
      </c>
      <c r="N1589" s="5">
        <v>48531.33</v>
      </c>
      <c r="O1589" s="5">
        <v>48531.33</v>
      </c>
      <c r="P1589" s="5"/>
      <c r="Q1589" s="16">
        <v>0</v>
      </c>
      <c r="R1589" s="5"/>
      <c r="S1589" s="17">
        <v>43512</v>
      </c>
      <c r="T1589" s="17">
        <v>43500</v>
      </c>
      <c r="U1589" s="17">
        <v>43707</v>
      </c>
      <c r="V1589" s="17">
        <v>43707</v>
      </c>
      <c r="W1589" s="17">
        <v>43512</v>
      </c>
      <c r="X1589" s="17">
        <v>44043</v>
      </c>
      <c r="Y1589" t="s">
        <v>1543</v>
      </c>
      <c r="Z1589" t="s">
        <v>826</v>
      </c>
      <c r="AA1589" t="s">
        <v>1179</v>
      </c>
      <c r="AC1589" s="16">
        <v>1</v>
      </c>
      <c r="AD1589" t="s">
        <v>5520</v>
      </c>
      <c r="AE1589" t="s">
        <v>5521</v>
      </c>
      <c r="AF1589" t="s">
        <v>750</v>
      </c>
      <c r="AG1589" t="s">
        <v>1515</v>
      </c>
      <c r="AH1589" t="s">
        <v>1058</v>
      </c>
      <c r="AI1589" t="s">
        <v>1059</v>
      </c>
      <c r="AJ1589" t="s">
        <v>978</v>
      </c>
      <c r="AK1589" t="s">
        <v>1516</v>
      </c>
      <c r="AL1589" t="s">
        <v>1340</v>
      </c>
      <c r="AM1589" t="s">
        <v>531</v>
      </c>
      <c r="AP1589" t="s">
        <v>966</v>
      </c>
      <c r="AQ1589" t="s">
        <v>967</v>
      </c>
      <c r="AR1589" t="s">
        <v>968</v>
      </c>
      <c r="AS1589" t="s">
        <v>969</v>
      </c>
      <c r="AT1589" t="s">
        <v>970</v>
      </c>
      <c r="AU1589" t="s">
        <v>6567</v>
      </c>
    </row>
    <row r="1590" spans="2:47" ht="11" outlineLevel="1" x14ac:dyDescent="0.15">
      <c r="B1590" t="s">
        <v>6568</v>
      </c>
      <c r="C1590" t="s">
        <v>6569</v>
      </c>
      <c r="G1590" t="s">
        <v>1140</v>
      </c>
      <c r="H1590" t="s">
        <v>1141</v>
      </c>
      <c r="I1590" t="s">
        <v>957</v>
      </c>
      <c r="J1590" t="s">
        <v>6570</v>
      </c>
      <c r="K1590" t="s">
        <v>6571</v>
      </c>
      <c r="L1590" t="s">
        <v>6570</v>
      </c>
      <c r="M1590" s="5">
        <v>48495.78</v>
      </c>
      <c r="N1590" s="5">
        <v>48495.78</v>
      </c>
      <c r="O1590" s="5">
        <v>48495.78</v>
      </c>
      <c r="P1590" s="5"/>
      <c r="Q1590" s="16">
        <v>0</v>
      </c>
      <c r="R1590" s="5"/>
      <c r="S1590" s="17">
        <v>45561</v>
      </c>
      <c r="T1590" s="17">
        <v>45561</v>
      </c>
      <c r="U1590" s="17">
        <v>45688</v>
      </c>
      <c r="V1590" s="17">
        <v>45688</v>
      </c>
      <c r="W1590" s="17">
        <v>45561</v>
      </c>
      <c r="X1590" s="17">
        <v>45561</v>
      </c>
      <c r="Y1590" t="s">
        <v>1543</v>
      </c>
      <c r="Z1590" t="s">
        <v>826</v>
      </c>
      <c r="AA1590" t="s">
        <v>1179</v>
      </c>
      <c r="AC1590" s="16">
        <v>1</v>
      </c>
      <c r="AD1590" t="s">
        <v>803</v>
      </c>
      <c r="AE1590" t="s">
        <v>974</v>
      </c>
      <c r="AF1590" t="s">
        <v>737</v>
      </c>
      <c r="AG1590" t="s">
        <v>975</v>
      </c>
      <c r="AJ1590" t="s">
        <v>963</v>
      </c>
      <c r="AK1590" t="s">
        <v>979</v>
      </c>
      <c r="AL1590" t="s">
        <v>1340</v>
      </c>
      <c r="AM1590" t="s">
        <v>531</v>
      </c>
      <c r="AP1590" t="s">
        <v>966</v>
      </c>
      <c r="AQ1590" t="s">
        <v>967</v>
      </c>
      <c r="AR1590" t="s">
        <v>968</v>
      </c>
      <c r="AS1590" t="s">
        <v>969</v>
      </c>
      <c r="AT1590" t="s">
        <v>970</v>
      </c>
      <c r="AU1590" t="s">
        <v>6572</v>
      </c>
    </row>
    <row r="1591" spans="2:47" ht="11" outlineLevel="1" x14ac:dyDescent="0.15">
      <c r="B1591" t="s">
        <v>6573</v>
      </c>
      <c r="C1591" t="s">
        <v>6574</v>
      </c>
      <c r="G1591" t="s">
        <v>1140</v>
      </c>
      <c r="H1591" t="s">
        <v>1141</v>
      </c>
      <c r="I1591" t="s">
        <v>957</v>
      </c>
      <c r="J1591" t="s">
        <v>2801</v>
      </c>
      <c r="K1591" t="s">
        <v>2802</v>
      </c>
      <c r="L1591" t="s">
        <v>2801</v>
      </c>
      <c r="M1591" s="5">
        <v>48372.959999999999</v>
      </c>
      <c r="N1591" s="5">
        <v>48372.959999999999</v>
      </c>
      <c r="O1591" s="5">
        <v>48372.959999999999</v>
      </c>
      <c r="P1591" s="5"/>
      <c r="Q1591" s="16">
        <v>0</v>
      </c>
      <c r="R1591" s="5"/>
      <c r="S1591" s="17">
        <v>43347</v>
      </c>
      <c r="T1591" s="17">
        <v>43347</v>
      </c>
      <c r="U1591" s="17">
        <v>43377</v>
      </c>
      <c r="V1591" s="17">
        <v>43377</v>
      </c>
      <c r="W1591" s="17">
        <v>43347</v>
      </c>
      <c r="X1591" s="17">
        <v>43347</v>
      </c>
      <c r="Y1591" t="s">
        <v>1178</v>
      </c>
      <c r="Z1591" t="s">
        <v>825</v>
      </c>
      <c r="AA1591" t="s">
        <v>1179</v>
      </c>
      <c r="AC1591" s="16">
        <v>3</v>
      </c>
      <c r="AD1591" t="s">
        <v>803</v>
      </c>
      <c r="AE1591" t="s">
        <v>974</v>
      </c>
      <c r="AF1591" t="s">
        <v>4147</v>
      </c>
      <c r="AG1591" t="s">
        <v>4148</v>
      </c>
      <c r="AJ1591" t="s">
        <v>963</v>
      </c>
      <c r="AK1591" t="s">
        <v>1082</v>
      </c>
      <c r="AL1591" t="s">
        <v>1340</v>
      </c>
      <c r="AM1591" t="s">
        <v>531</v>
      </c>
      <c r="AP1591" t="s">
        <v>966</v>
      </c>
      <c r="AQ1591" t="s">
        <v>967</v>
      </c>
      <c r="AR1591" t="s">
        <v>968</v>
      </c>
      <c r="AS1591" t="s">
        <v>969</v>
      </c>
      <c r="AT1591" t="s">
        <v>970</v>
      </c>
      <c r="AU1591" t="s">
        <v>6575</v>
      </c>
    </row>
    <row r="1592" spans="2:47" ht="11" outlineLevel="1" x14ac:dyDescent="0.15">
      <c r="B1592" t="s">
        <v>6576</v>
      </c>
      <c r="C1592" t="s">
        <v>6577</v>
      </c>
      <c r="G1592" t="s">
        <v>1140</v>
      </c>
      <c r="H1592" t="s">
        <v>1141</v>
      </c>
      <c r="I1592" t="s">
        <v>957</v>
      </c>
      <c r="J1592" t="s">
        <v>6578</v>
      </c>
      <c r="K1592" t="s">
        <v>6579</v>
      </c>
      <c r="L1592" t="s">
        <v>6578</v>
      </c>
      <c r="M1592" s="5">
        <v>48322.59</v>
      </c>
      <c r="N1592" s="5">
        <v>48322.59</v>
      </c>
      <c r="O1592" s="5">
        <v>48322.59</v>
      </c>
      <c r="P1592" s="5"/>
      <c r="Q1592" s="16">
        <v>0</v>
      </c>
      <c r="R1592" s="5"/>
      <c r="S1592" s="17">
        <v>44964</v>
      </c>
      <c r="T1592" s="17">
        <v>44964</v>
      </c>
      <c r="U1592" s="17">
        <v>44998</v>
      </c>
      <c r="V1592" s="17">
        <v>44998</v>
      </c>
      <c r="W1592" s="17">
        <v>44964</v>
      </c>
      <c r="X1592" s="17">
        <v>45904</v>
      </c>
      <c r="Y1592" t="s">
        <v>984</v>
      </c>
      <c r="Z1592" t="s">
        <v>804</v>
      </c>
      <c r="AA1592" t="s">
        <v>1000</v>
      </c>
      <c r="AC1592" s="16">
        <v>1</v>
      </c>
      <c r="AD1592" t="s">
        <v>795</v>
      </c>
      <c r="AE1592" t="s">
        <v>961</v>
      </c>
      <c r="AF1592" t="s">
        <v>748</v>
      </c>
      <c r="AG1592" t="s">
        <v>1057</v>
      </c>
      <c r="AJ1592" t="s">
        <v>963</v>
      </c>
      <c r="AK1592" t="s">
        <v>964</v>
      </c>
      <c r="AL1592" t="s">
        <v>1340</v>
      </c>
      <c r="AM1592" t="s">
        <v>531</v>
      </c>
      <c r="AP1592" t="s">
        <v>966</v>
      </c>
      <c r="AQ1592" t="s">
        <v>967</v>
      </c>
      <c r="AR1592" t="s">
        <v>968</v>
      </c>
      <c r="AS1592" t="s">
        <v>969</v>
      </c>
      <c r="AT1592" t="s">
        <v>970</v>
      </c>
      <c r="AU1592" t="s">
        <v>6580</v>
      </c>
    </row>
    <row r="1593" spans="2:47" ht="11" outlineLevel="1" x14ac:dyDescent="0.15">
      <c r="B1593" t="s">
        <v>6581</v>
      </c>
      <c r="C1593" t="s">
        <v>6582</v>
      </c>
      <c r="G1593" t="s">
        <v>1140</v>
      </c>
      <c r="H1593" t="s">
        <v>1141</v>
      </c>
      <c r="I1593" t="s">
        <v>957</v>
      </c>
      <c r="J1593" t="s">
        <v>685</v>
      </c>
      <c r="K1593" t="s">
        <v>2058</v>
      </c>
      <c r="L1593" t="s">
        <v>685</v>
      </c>
      <c r="M1593" s="5">
        <v>48140</v>
      </c>
      <c r="N1593" s="5">
        <v>48140</v>
      </c>
      <c r="O1593" s="5">
        <v>73504</v>
      </c>
      <c r="P1593" s="5"/>
      <c r="Q1593" s="16">
        <v>0</v>
      </c>
      <c r="R1593" s="5"/>
      <c r="S1593" s="17">
        <v>43207</v>
      </c>
      <c r="T1593" s="17">
        <v>43207</v>
      </c>
      <c r="U1593" s="17">
        <v>43238</v>
      </c>
      <c r="V1593" s="17">
        <v>43238</v>
      </c>
      <c r="W1593" s="17">
        <v>43207</v>
      </c>
      <c r="X1593" s="17">
        <v>43207</v>
      </c>
      <c r="Y1593" t="s">
        <v>1178</v>
      </c>
      <c r="Z1593" t="s">
        <v>825</v>
      </c>
      <c r="AA1593" t="s">
        <v>1179</v>
      </c>
      <c r="AC1593" s="16">
        <v>3</v>
      </c>
      <c r="AD1593" t="s">
        <v>795</v>
      </c>
      <c r="AE1593" t="s">
        <v>961</v>
      </c>
      <c r="AF1593" t="s">
        <v>740</v>
      </c>
      <c r="AG1593" t="s">
        <v>1036</v>
      </c>
      <c r="AJ1593" t="s">
        <v>963</v>
      </c>
      <c r="AK1593" t="s">
        <v>964</v>
      </c>
      <c r="AL1593" t="s">
        <v>965</v>
      </c>
      <c r="AM1593" t="s">
        <v>531</v>
      </c>
      <c r="AP1593" t="s">
        <v>966</v>
      </c>
      <c r="AQ1593" t="s">
        <v>967</v>
      </c>
      <c r="AR1593" t="s">
        <v>968</v>
      </c>
      <c r="AS1593" t="s">
        <v>969</v>
      </c>
      <c r="AT1593" t="s">
        <v>970</v>
      </c>
      <c r="AU1593" t="s">
        <v>6583</v>
      </c>
    </row>
    <row r="1594" spans="2:47" ht="11" outlineLevel="1" x14ac:dyDescent="0.15">
      <c r="B1594" t="s">
        <v>6584</v>
      </c>
      <c r="C1594" t="s">
        <v>6585</v>
      </c>
      <c r="G1594" t="s">
        <v>1140</v>
      </c>
      <c r="H1594" t="s">
        <v>1141</v>
      </c>
      <c r="I1594" t="s">
        <v>957</v>
      </c>
      <c r="J1594" t="s">
        <v>6586</v>
      </c>
      <c r="K1594" t="s">
        <v>6587</v>
      </c>
      <c r="L1594" t="s">
        <v>6586</v>
      </c>
      <c r="M1594" s="5">
        <v>48030</v>
      </c>
      <c r="N1594" s="5">
        <v>48030</v>
      </c>
      <c r="O1594" s="5">
        <v>48030</v>
      </c>
      <c r="P1594" s="5"/>
      <c r="Q1594" s="16">
        <v>0</v>
      </c>
      <c r="R1594" s="5"/>
      <c r="S1594" s="17">
        <v>45184</v>
      </c>
      <c r="T1594" s="17">
        <v>45184</v>
      </c>
      <c r="U1594" s="17">
        <v>45362</v>
      </c>
      <c r="V1594" s="17">
        <v>45362</v>
      </c>
      <c r="W1594" s="17">
        <v>45184</v>
      </c>
      <c r="X1594" s="17">
        <v>45184</v>
      </c>
      <c r="Y1594" t="s">
        <v>1178</v>
      </c>
      <c r="Z1594" t="s">
        <v>825</v>
      </c>
      <c r="AA1594" t="s">
        <v>1179</v>
      </c>
      <c r="AC1594" s="16">
        <v>5</v>
      </c>
      <c r="AD1594" t="s">
        <v>803</v>
      </c>
      <c r="AE1594" t="s">
        <v>974</v>
      </c>
      <c r="AF1594" t="s">
        <v>737</v>
      </c>
      <c r="AG1594" t="s">
        <v>975</v>
      </c>
      <c r="AH1594" t="s">
        <v>1202</v>
      </c>
      <c r="AI1594" t="s">
        <v>1203</v>
      </c>
      <c r="AJ1594" t="s">
        <v>978</v>
      </c>
      <c r="AK1594" t="s">
        <v>979</v>
      </c>
      <c r="AL1594" t="s">
        <v>1340</v>
      </c>
      <c r="AM1594" t="s">
        <v>531</v>
      </c>
      <c r="AP1594" t="s">
        <v>966</v>
      </c>
      <c r="AQ1594" t="s">
        <v>967</v>
      </c>
      <c r="AR1594" t="s">
        <v>968</v>
      </c>
      <c r="AS1594" t="s">
        <v>969</v>
      </c>
      <c r="AT1594" t="s">
        <v>970</v>
      </c>
      <c r="AU1594" t="s">
        <v>6588</v>
      </c>
    </row>
    <row r="1595" spans="2:47" ht="11" outlineLevel="1" x14ac:dyDescent="0.15">
      <c r="B1595" t="s">
        <v>6589</v>
      </c>
      <c r="C1595" t="s">
        <v>6590</v>
      </c>
      <c r="D1595" t="s">
        <v>4380</v>
      </c>
      <c r="E1595" t="s">
        <v>1599</v>
      </c>
      <c r="F1595" t="s">
        <v>807</v>
      </c>
      <c r="G1595" t="s">
        <v>984</v>
      </c>
      <c r="H1595" t="s">
        <v>985</v>
      </c>
      <c r="I1595" t="s">
        <v>957</v>
      </c>
      <c r="J1595" t="s">
        <v>4381</v>
      </c>
      <c r="K1595" t="s">
        <v>4382</v>
      </c>
      <c r="L1595" t="s">
        <v>4381</v>
      </c>
      <c r="M1595" s="5">
        <v>47986.39</v>
      </c>
      <c r="N1595" s="5">
        <v>47986.39</v>
      </c>
      <c r="O1595" s="5">
        <v>47986.39</v>
      </c>
      <c r="P1595" s="5"/>
      <c r="Q1595" s="16">
        <v>0</v>
      </c>
      <c r="R1595" s="5"/>
      <c r="S1595" s="17">
        <v>44833</v>
      </c>
      <c r="T1595" s="17">
        <v>44833</v>
      </c>
      <c r="U1595" s="17">
        <v>45197</v>
      </c>
      <c r="V1595" s="17">
        <v>45197</v>
      </c>
      <c r="W1595" s="17">
        <v>44833</v>
      </c>
      <c r="X1595" s="17">
        <v>44833</v>
      </c>
      <c r="Y1595" t="s">
        <v>959</v>
      </c>
      <c r="Z1595" t="s">
        <v>796</v>
      </c>
      <c r="AA1595" t="s">
        <v>1023</v>
      </c>
      <c r="AB1595" t="s">
        <v>1024</v>
      </c>
      <c r="AC1595" s="16">
        <v>1</v>
      </c>
      <c r="AD1595" t="s">
        <v>795</v>
      </c>
      <c r="AE1595" t="s">
        <v>961</v>
      </c>
      <c r="AF1595" t="s">
        <v>737</v>
      </c>
      <c r="AG1595" t="s">
        <v>975</v>
      </c>
      <c r="AJ1595" t="s">
        <v>963</v>
      </c>
      <c r="AK1595" t="s">
        <v>1504</v>
      </c>
      <c r="AL1595" t="s">
        <v>965</v>
      </c>
      <c r="AM1595" t="s">
        <v>531</v>
      </c>
      <c r="AP1595" t="s">
        <v>966</v>
      </c>
      <c r="AQ1595" t="s">
        <v>967</v>
      </c>
      <c r="AR1595" t="s">
        <v>968</v>
      </c>
      <c r="AS1595" t="s">
        <v>969</v>
      </c>
      <c r="AT1595" t="s">
        <v>970</v>
      </c>
      <c r="AU1595" t="s">
        <v>6591</v>
      </c>
    </row>
    <row r="1596" spans="2:47" ht="11" outlineLevel="1" x14ac:dyDescent="0.15">
      <c r="B1596" t="s">
        <v>6592</v>
      </c>
      <c r="C1596" t="s">
        <v>6593</v>
      </c>
      <c r="G1596" t="s">
        <v>1140</v>
      </c>
      <c r="H1596" t="s">
        <v>1141</v>
      </c>
      <c r="I1596" t="s">
        <v>957</v>
      </c>
      <c r="J1596" t="s">
        <v>6594</v>
      </c>
      <c r="K1596" t="s">
        <v>6595</v>
      </c>
      <c r="L1596" t="s">
        <v>6594</v>
      </c>
      <c r="M1596" s="5">
        <v>47609.599999999999</v>
      </c>
      <c r="N1596" s="5">
        <v>47609.599999999999</v>
      </c>
      <c r="O1596" s="5">
        <v>47609.599999999999</v>
      </c>
      <c r="P1596" s="5"/>
      <c r="Q1596" s="16">
        <v>0</v>
      </c>
      <c r="R1596" s="5"/>
      <c r="S1596" s="17">
        <v>45867</v>
      </c>
      <c r="T1596" s="17">
        <v>45867</v>
      </c>
      <c r="U1596" s="17">
        <v>46142</v>
      </c>
      <c r="V1596" s="17">
        <v>46142</v>
      </c>
      <c r="W1596" s="17">
        <v>45867</v>
      </c>
      <c r="X1596" s="17">
        <v>45957</v>
      </c>
      <c r="Y1596" t="s">
        <v>1178</v>
      </c>
      <c r="Z1596" t="s">
        <v>825</v>
      </c>
      <c r="AA1596" t="s">
        <v>1179</v>
      </c>
      <c r="AC1596" s="16">
        <v>5</v>
      </c>
      <c r="AD1596" t="s">
        <v>795</v>
      </c>
      <c r="AE1596" t="s">
        <v>961</v>
      </c>
      <c r="AF1596" t="s">
        <v>748</v>
      </c>
      <c r="AG1596" t="s">
        <v>1057</v>
      </c>
      <c r="AH1596" t="s">
        <v>1202</v>
      </c>
      <c r="AI1596" t="s">
        <v>1203</v>
      </c>
      <c r="AJ1596" t="s">
        <v>978</v>
      </c>
      <c r="AK1596" t="s">
        <v>964</v>
      </c>
      <c r="AL1596" t="s">
        <v>1340</v>
      </c>
      <c r="AM1596" t="s">
        <v>531</v>
      </c>
      <c r="AP1596" t="s">
        <v>966</v>
      </c>
      <c r="AQ1596" t="s">
        <v>967</v>
      </c>
      <c r="AR1596" t="s">
        <v>968</v>
      </c>
      <c r="AS1596" t="s">
        <v>969</v>
      </c>
      <c r="AT1596" t="s">
        <v>970</v>
      </c>
      <c r="AU1596" t="s">
        <v>6596</v>
      </c>
    </row>
    <row r="1597" spans="2:47" ht="11" outlineLevel="1" x14ac:dyDescent="0.15">
      <c r="B1597" t="s">
        <v>6597</v>
      </c>
      <c r="C1597" t="s">
        <v>6598</v>
      </c>
      <c r="G1597" t="s">
        <v>1140</v>
      </c>
      <c r="H1597" t="s">
        <v>1141</v>
      </c>
      <c r="I1597" t="s">
        <v>957</v>
      </c>
      <c r="J1597" t="s">
        <v>6599</v>
      </c>
      <c r="K1597" t="s">
        <v>6600</v>
      </c>
      <c r="L1597" t="s">
        <v>6599</v>
      </c>
      <c r="M1597" s="5">
        <v>47488</v>
      </c>
      <c r="N1597" s="5">
        <v>47488</v>
      </c>
      <c r="O1597" s="5">
        <v>47488</v>
      </c>
      <c r="P1597" s="5"/>
      <c r="Q1597" s="16">
        <v>0</v>
      </c>
      <c r="R1597" s="5"/>
      <c r="S1597" s="17">
        <v>40968</v>
      </c>
      <c r="T1597" s="17">
        <v>40969</v>
      </c>
      <c r="U1597" s="17">
        <v>42916</v>
      </c>
      <c r="V1597" s="17">
        <v>42916</v>
      </c>
      <c r="W1597" s="17">
        <v>40968</v>
      </c>
      <c r="X1597" s="17">
        <v>42793</v>
      </c>
      <c r="Y1597" t="s">
        <v>984</v>
      </c>
      <c r="Z1597" t="s">
        <v>804</v>
      </c>
      <c r="AA1597" t="s">
        <v>1000</v>
      </c>
      <c r="AC1597" s="16">
        <v>1</v>
      </c>
      <c r="AD1597" t="s">
        <v>6601</v>
      </c>
      <c r="AE1597" t="s">
        <v>6602</v>
      </c>
      <c r="AF1597" t="s">
        <v>738</v>
      </c>
      <c r="AG1597" t="s">
        <v>988</v>
      </c>
      <c r="AJ1597" t="s">
        <v>963</v>
      </c>
      <c r="AK1597" t="s">
        <v>3393</v>
      </c>
      <c r="AL1597" t="s">
        <v>1340</v>
      </c>
      <c r="AM1597" t="s">
        <v>531</v>
      </c>
      <c r="AP1597" t="s">
        <v>966</v>
      </c>
      <c r="AQ1597" t="s">
        <v>967</v>
      </c>
      <c r="AR1597" t="s">
        <v>968</v>
      </c>
      <c r="AS1597" t="s">
        <v>969</v>
      </c>
      <c r="AT1597" t="s">
        <v>970</v>
      </c>
      <c r="AU1597" t="s">
        <v>6603</v>
      </c>
    </row>
    <row r="1598" spans="2:47" ht="11" outlineLevel="1" x14ac:dyDescent="0.15">
      <c r="B1598" t="s">
        <v>6604</v>
      </c>
      <c r="C1598" t="s">
        <v>1383</v>
      </c>
      <c r="D1598" t="s">
        <v>4755</v>
      </c>
      <c r="E1598" t="s">
        <v>854</v>
      </c>
      <c r="F1598" t="s">
        <v>798</v>
      </c>
      <c r="G1598" t="s">
        <v>959</v>
      </c>
      <c r="H1598" t="s">
        <v>1903</v>
      </c>
      <c r="I1598" t="s">
        <v>957</v>
      </c>
      <c r="J1598" t="s">
        <v>625</v>
      </c>
      <c r="K1598" t="s">
        <v>2594</v>
      </c>
      <c r="L1598" t="s">
        <v>625</v>
      </c>
      <c r="M1598" s="5">
        <v>47287</v>
      </c>
      <c r="N1598" s="5">
        <v>47287</v>
      </c>
      <c r="O1598" s="5">
        <v>47287</v>
      </c>
      <c r="P1598" s="5"/>
      <c r="Q1598" s="16">
        <v>0</v>
      </c>
      <c r="R1598" s="5"/>
      <c r="S1598" s="17">
        <v>42671</v>
      </c>
      <c r="T1598" s="17">
        <v>42671</v>
      </c>
      <c r="U1598" s="17">
        <v>42719</v>
      </c>
      <c r="V1598" s="17">
        <v>42719</v>
      </c>
      <c r="W1598" s="17">
        <v>42671</v>
      </c>
      <c r="X1598" s="17">
        <v>42671</v>
      </c>
      <c r="Y1598" t="s">
        <v>1178</v>
      </c>
      <c r="Z1598" t="s">
        <v>825</v>
      </c>
      <c r="AA1598" t="s">
        <v>1179</v>
      </c>
      <c r="AC1598" s="16">
        <v>2</v>
      </c>
      <c r="AD1598" t="s">
        <v>795</v>
      </c>
      <c r="AE1598" t="s">
        <v>961</v>
      </c>
      <c r="AF1598" t="s">
        <v>740</v>
      </c>
      <c r="AG1598" t="s">
        <v>1036</v>
      </c>
      <c r="AJ1598" t="s">
        <v>963</v>
      </c>
      <c r="AK1598" t="s">
        <v>964</v>
      </c>
      <c r="AL1598" t="s">
        <v>965</v>
      </c>
      <c r="AM1598" t="s">
        <v>456</v>
      </c>
      <c r="AP1598" t="s">
        <v>966</v>
      </c>
      <c r="AQ1598" t="s">
        <v>967</v>
      </c>
      <c r="AR1598" t="s">
        <v>968</v>
      </c>
      <c r="AS1598" t="s">
        <v>969</v>
      </c>
      <c r="AT1598" t="s">
        <v>970</v>
      </c>
      <c r="AU1598" t="s">
        <v>6605</v>
      </c>
    </row>
    <row r="1599" spans="2:47" ht="11" outlineLevel="1" x14ac:dyDescent="0.15">
      <c r="B1599" t="s">
        <v>6606</v>
      </c>
      <c r="C1599" t="s">
        <v>6607</v>
      </c>
      <c r="G1599" t="s">
        <v>1140</v>
      </c>
      <c r="H1599" t="s">
        <v>1141</v>
      </c>
      <c r="I1599" t="s">
        <v>957</v>
      </c>
      <c r="J1599" t="s">
        <v>5698</v>
      </c>
      <c r="K1599" t="s">
        <v>5699</v>
      </c>
      <c r="L1599" t="s">
        <v>5698</v>
      </c>
      <c r="M1599" s="5">
        <v>47200</v>
      </c>
      <c r="N1599" s="5">
        <v>47200</v>
      </c>
      <c r="O1599" s="5">
        <v>47200</v>
      </c>
      <c r="P1599" s="5"/>
      <c r="Q1599" s="16">
        <v>0</v>
      </c>
      <c r="R1599" s="5"/>
      <c r="S1599" s="17">
        <v>45554</v>
      </c>
      <c r="T1599" s="17">
        <v>45554</v>
      </c>
      <c r="U1599" s="17">
        <v>45614</v>
      </c>
      <c r="V1599" s="17">
        <v>45614</v>
      </c>
      <c r="W1599" s="17">
        <v>45554</v>
      </c>
      <c r="X1599" s="17">
        <v>45554</v>
      </c>
      <c r="Y1599" t="s">
        <v>1178</v>
      </c>
      <c r="Z1599" t="s">
        <v>825</v>
      </c>
      <c r="AA1599" t="s">
        <v>1179</v>
      </c>
      <c r="AC1599" s="16">
        <v>1</v>
      </c>
      <c r="AD1599" t="s">
        <v>795</v>
      </c>
      <c r="AE1599" t="s">
        <v>961</v>
      </c>
      <c r="AF1599" t="s">
        <v>759</v>
      </c>
      <c r="AG1599" t="s">
        <v>1143</v>
      </c>
      <c r="AJ1599" t="s">
        <v>963</v>
      </c>
      <c r="AK1599" t="s">
        <v>964</v>
      </c>
      <c r="AL1599" t="s">
        <v>1340</v>
      </c>
      <c r="AM1599" t="s">
        <v>531</v>
      </c>
      <c r="AP1599" t="s">
        <v>966</v>
      </c>
      <c r="AQ1599" t="s">
        <v>967</v>
      </c>
      <c r="AR1599" t="s">
        <v>968</v>
      </c>
      <c r="AS1599" t="s">
        <v>969</v>
      </c>
      <c r="AT1599" t="s">
        <v>970</v>
      </c>
      <c r="AU1599" t="s">
        <v>6608</v>
      </c>
    </row>
    <row r="1600" spans="2:47" ht="11" outlineLevel="1" x14ac:dyDescent="0.15">
      <c r="B1600" t="s">
        <v>6609</v>
      </c>
      <c r="C1600" t="s">
        <v>6610</v>
      </c>
      <c r="G1600" t="s">
        <v>1140</v>
      </c>
      <c r="H1600" t="s">
        <v>1141</v>
      </c>
      <c r="I1600" t="s">
        <v>957</v>
      </c>
      <c r="J1600" t="s">
        <v>4980</v>
      </c>
      <c r="K1600" t="s">
        <v>4981</v>
      </c>
      <c r="L1600" t="s">
        <v>4980</v>
      </c>
      <c r="M1600" s="5">
        <v>47140</v>
      </c>
      <c r="N1600" s="5">
        <v>47140</v>
      </c>
      <c r="O1600" s="5">
        <v>47140</v>
      </c>
      <c r="P1600" s="5"/>
      <c r="Q1600" s="16">
        <v>0</v>
      </c>
      <c r="R1600" s="5"/>
      <c r="S1600" s="17">
        <v>43640</v>
      </c>
      <c r="T1600" s="17">
        <v>43640</v>
      </c>
      <c r="U1600" s="17">
        <v>43738</v>
      </c>
      <c r="V1600" s="17">
        <v>43738</v>
      </c>
      <c r="W1600" s="17">
        <v>43640</v>
      </c>
      <c r="X1600" s="17">
        <v>43640</v>
      </c>
      <c r="Y1600" t="s">
        <v>1178</v>
      </c>
      <c r="Z1600" t="s">
        <v>825</v>
      </c>
      <c r="AA1600" t="s">
        <v>1179</v>
      </c>
      <c r="AC1600" s="16">
        <v>1</v>
      </c>
      <c r="AD1600" t="s">
        <v>803</v>
      </c>
      <c r="AE1600" t="s">
        <v>974</v>
      </c>
      <c r="AF1600" t="s">
        <v>737</v>
      </c>
      <c r="AG1600" t="s">
        <v>975</v>
      </c>
      <c r="AH1600" t="s">
        <v>1058</v>
      </c>
      <c r="AI1600" t="s">
        <v>1059</v>
      </c>
      <c r="AJ1600" t="s">
        <v>978</v>
      </c>
      <c r="AK1600" t="s">
        <v>979</v>
      </c>
      <c r="AL1600" t="s">
        <v>1340</v>
      </c>
      <c r="AM1600" t="s">
        <v>456</v>
      </c>
      <c r="AP1600" t="s">
        <v>966</v>
      </c>
      <c r="AQ1600" t="s">
        <v>967</v>
      </c>
      <c r="AR1600" t="s">
        <v>968</v>
      </c>
      <c r="AS1600" t="s">
        <v>969</v>
      </c>
      <c r="AT1600" t="s">
        <v>970</v>
      </c>
      <c r="AU1600" t="s">
        <v>6611</v>
      </c>
    </row>
    <row r="1601" spans="2:47" ht="11" outlineLevel="1" x14ac:dyDescent="0.15">
      <c r="B1601" t="s">
        <v>6612</v>
      </c>
      <c r="C1601" t="s">
        <v>6613</v>
      </c>
      <c r="G1601" t="s">
        <v>1140</v>
      </c>
      <c r="H1601" t="s">
        <v>1141</v>
      </c>
      <c r="I1601" t="s">
        <v>957</v>
      </c>
      <c r="J1601" t="s">
        <v>6215</v>
      </c>
      <c r="K1601" t="s">
        <v>6216</v>
      </c>
      <c r="L1601" t="s">
        <v>6215</v>
      </c>
      <c r="M1601" s="5">
        <v>47041.06</v>
      </c>
      <c r="N1601" s="5">
        <v>47041.06</v>
      </c>
      <c r="O1601" s="5">
        <v>47041.06</v>
      </c>
      <c r="P1601" s="5"/>
      <c r="Q1601" s="16">
        <v>0</v>
      </c>
      <c r="R1601" s="5"/>
      <c r="S1601" s="17">
        <v>43728</v>
      </c>
      <c r="T1601" s="17">
        <v>43726</v>
      </c>
      <c r="U1601" s="17">
        <v>43840</v>
      </c>
      <c r="V1601" s="17">
        <v>43840</v>
      </c>
      <c r="W1601" s="17">
        <v>43728</v>
      </c>
      <c r="X1601" s="17">
        <v>43832</v>
      </c>
      <c r="Y1601" t="s">
        <v>1178</v>
      </c>
      <c r="Z1601" t="s">
        <v>825</v>
      </c>
      <c r="AA1601" t="s">
        <v>1179</v>
      </c>
      <c r="AC1601" s="16">
        <v>3</v>
      </c>
      <c r="AD1601" t="s">
        <v>795</v>
      </c>
      <c r="AE1601" t="s">
        <v>961</v>
      </c>
      <c r="AF1601" t="s">
        <v>744</v>
      </c>
      <c r="AG1601" t="s">
        <v>1025</v>
      </c>
      <c r="AJ1601" t="s">
        <v>963</v>
      </c>
      <c r="AK1601" t="s">
        <v>964</v>
      </c>
      <c r="AL1601" t="s">
        <v>1340</v>
      </c>
      <c r="AM1601" t="s">
        <v>531</v>
      </c>
      <c r="AP1601" t="s">
        <v>966</v>
      </c>
      <c r="AQ1601" t="s">
        <v>967</v>
      </c>
      <c r="AR1601" t="s">
        <v>968</v>
      </c>
      <c r="AS1601" t="s">
        <v>969</v>
      </c>
      <c r="AT1601" t="s">
        <v>970</v>
      </c>
      <c r="AU1601" t="s">
        <v>6614</v>
      </c>
    </row>
    <row r="1602" spans="2:47" ht="11" outlineLevel="1" x14ac:dyDescent="0.15">
      <c r="B1602" t="s">
        <v>6615</v>
      </c>
      <c r="C1602" t="s">
        <v>6616</v>
      </c>
      <c r="G1602" t="s">
        <v>1140</v>
      </c>
      <c r="H1602" t="s">
        <v>1141</v>
      </c>
      <c r="I1602" t="s">
        <v>957</v>
      </c>
      <c r="J1602" t="s">
        <v>4219</v>
      </c>
      <c r="K1602" t="s">
        <v>4220</v>
      </c>
      <c r="L1602" t="s">
        <v>4219</v>
      </c>
      <c r="M1602" s="5">
        <v>47000</v>
      </c>
      <c r="N1602" s="5">
        <v>47000</v>
      </c>
      <c r="O1602" s="5">
        <v>47000</v>
      </c>
      <c r="P1602" s="5"/>
      <c r="Q1602" s="16">
        <v>0</v>
      </c>
      <c r="R1602" s="5"/>
      <c r="S1602" s="17">
        <v>43720</v>
      </c>
      <c r="T1602" s="17">
        <v>43721</v>
      </c>
      <c r="U1602" s="17">
        <v>43843</v>
      </c>
      <c r="V1602" s="17">
        <v>43843</v>
      </c>
      <c r="W1602" s="17">
        <v>43720</v>
      </c>
      <c r="X1602" s="17">
        <v>43720</v>
      </c>
      <c r="Y1602" t="s">
        <v>1178</v>
      </c>
      <c r="Z1602" t="s">
        <v>825</v>
      </c>
      <c r="AA1602" t="s">
        <v>1179</v>
      </c>
      <c r="AC1602" s="16">
        <v>1</v>
      </c>
      <c r="AD1602" t="s">
        <v>803</v>
      </c>
      <c r="AE1602" t="s">
        <v>974</v>
      </c>
      <c r="AF1602" t="s">
        <v>4273</v>
      </c>
      <c r="AG1602" t="s">
        <v>4274</v>
      </c>
      <c r="AJ1602" t="s">
        <v>963</v>
      </c>
      <c r="AK1602" t="s">
        <v>1082</v>
      </c>
      <c r="AL1602" t="s">
        <v>965</v>
      </c>
      <c r="AM1602" t="s">
        <v>531</v>
      </c>
      <c r="AP1602" t="s">
        <v>966</v>
      </c>
      <c r="AQ1602" t="s">
        <v>967</v>
      </c>
      <c r="AR1602" t="s">
        <v>968</v>
      </c>
      <c r="AS1602" t="s">
        <v>969</v>
      </c>
      <c r="AT1602" t="s">
        <v>970</v>
      </c>
      <c r="AU1602" t="s">
        <v>6617</v>
      </c>
    </row>
    <row r="1603" spans="2:47" ht="11" outlineLevel="1" x14ac:dyDescent="0.15">
      <c r="B1603" t="s">
        <v>6618</v>
      </c>
      <c r="C1603" t="s">
        <v>6619</v>
      </c>
      <c r="G1603" t="s">
        <v>1140</v>
      </c>
      <c r="H1603" t="s">
        <v>1141</v>
      </c>
      <c r="I1603" t="s">
        <v>957</v>
      </c>
      <c r="J1603" t="s">
        <v>2731</v>
      </c>
      <c r="K1603" t="s">
        <v>2732</v>
      </c>
      <c r="L1603" t="s">
        <v>2731</v>
      </c>
      <c r="M1603" s="5">
        <v>46856.81</v>
      </c>
      <c r="N1603" s="5">
        <v>46856.81</v>
      </c>
      <c r="O1603" s="5">
        <v>46856.81</v>
      </c>
      <c r="P1603" s="5"/>
      <c r="Q1603" s="16">
        <v>0</v>
      </c>
      <c r="R1603" s="5"/>
      <c r="S1603" s="17">
        <v>42046</v>
      </c>
      <c r="T1603" s="17">
        <v>42045</v>
      </c>
      <c r="U1603" s="17">
        <v>42086</v>
      </c>
      <c r="V1603" s="17">
        <v>42086</v>
      </c>
      <c r="W1603" s="17">
        <v>42046</v>
      </c>
      <c r="X1603" s="17">
        <v>42046</v>
      </c>
      <c r="Y1603" t="s">
        <v>984</v>
      </c>
      <c r="Z1603" t="s">
        <v>804</v>
      </c>
      <c r="AA1603" t="s">
        <v>1000</v>
      </c>
      <c r="AC1603" s="16">
        <v>1</v>
      </c>
      <c r="AD1603" t="s">
        <v>795</v>
      </c>
      <c r="AE1603" t="s">
        <v>961</v>
      </c>
      <c r="AF1603" t="s">
        <v>6620</v>
      </c>
      <c r="AG1603" t="s">
        <v>6621</v>
      </c>
      <c r="AJ1603" t="s">
        <v>963</v>
      </c>
      <c r="AK1603" t="s">
        <v>964</v>
      </c>
      <c r="AL1603" t="s">
        <v>965</v>
      </c>
      <c r="AM1603" t="s">
        <v>456</v>
      </c>
      <c r="AP1603" t="s">
        <v>966</v>
      </c>
      <c r="AQ1603" t="s">
        <v>967</v>
      </c>
      <c r="AR1603" t="s">
        <v>968</v>
      </c>
      <c r="AS1603" t="s">
        <v>969</v>
      </c>
      <c r="AT1603" t="s">
        <v>970</v>
      </c>
      <c r="AU1603" t="s">
        <v>6622</v>
      </c>
    </row>
    <row r="1604" spans="2:47" ht="11" outlineLevel="1" x14ac:dyDescent="0.15">
      <c r="B1604" t="s">
        <v>6623</v>
      </c>
      <c r="C1604" t="s">
        <v>6624</v>
      </c>
      <c r="G1604" t="s">
        <v>1140</v>
      </c>
      <c r="H1604" t="s">
        <v>1141</v>
      </c>
      <c r="I1604" t="s">
        <v>957</v>
      </c>
      <c r="J1604" t="s">
        <v>4252</v>
      </c>
      <c r="K1604" t="s">
        <v>4253</v>
      </c>
      <c r="L1604" t="s">
        <v>4252</v>
      </c>
      <c r="M1604" s="5">
        <v>46610</v>
      </c>
      <c r="N1604" s="5">
        <v>46610</v>
      </c>
      <c r="O1604" s="5">
        <v>46610</v>
      </c>
      <c r="P1604" s="5"/>
      <c r="Q1604" s="16">
        <v>0</v>
      </c>
      <c r="R1604" s="5"/>
      <c r="S1604" s="17">
        <v>44021</v>
      </c>
      <c r="T1604" s="17">
        <v>44021</v>
      </c>
      <c r="U1604" s="17">
        <v>44104</v>
      </c>
      <c r="V1604" s="17">
        <v>44104</v>
      </c>
      <c r="W1604" s="17">
        <v>44021</v>
      </c>
      <c r="X1604" s="17">
        <v>44021</v>
      </c>
      <c r="Y1604" t="s">
        <v>1178</v>
      </c>
      <c r="Z1604" t="s">
        <v>825</v>
      </c>
      <c r="AA1604" t="s">
        <v>1179</v>
      </c>
      <c r="AC1604" s="16">
        <v>1</v>
      </c>
      <c r="AD1604" t="s">
        <v>4388</v>
      </c>
      <c r="AE1604" t="s">
        <v>4389</v>
      </c>
      <c r="AF1604" t="s">
        <v>737</v>
      </c>
      <c r="AG1604" t="s">
        <v>975</v>
      </c>
      <c r="AJ1604" t="s">
        <v>963</v>
      </c>
      <c r="AK1604" t="s">
        <v>3258</v>
      </c>
      <c r="AL1604" t="s">
        <v>1340</v>
      </c>
      <c r="AM1604" t="s">
        <v>531</v>
      </c>
      <c r="AP1604" t="s">
        <v>966</v>
      </c>
      <c r="AQ1604" t="s">
        <v>967</v>
      </c>
      <c r="AR1604" t="s">
        <v>968</v>
      </c>
      <c r="AS1604" t="s">
        <v>969</v>
      </c>
      <c r="AT1604" t="s">
        <v>970</v>
      </c>
      <c r="AU1604" t="s">
        <v>6625</v>
      </c>
    </row>
    <row r="1605" spans="2:47" ht="11" outlineLevel="1" x14ac:dyDescent="0.15">
      <c r="B1605" t="s">
        <v>6626</v>
      </c>
      <c r="C1605" t="s">
        <v>6627</v>
      </c>
      <c r="D1605" t="s">
        <v>179</v>
      </c>
      <c r="E1605" t="s">
        <v>983</v>
      </c>
      <c r="F1605" t="s">
        <v>807</v>
      </c>
      <c r="G1605" t="s">
        <v>984</v>
      </c>
      <c r="H1605" t="s">
        <v>985</v>
      </c>
      <c r="I1605" t="s">
        <v>957</v>
      </c>
      <c r="J1605" t="s">
        <v>603</v>
      </c>
      <c r="K1605" t="s">
        <v>1299</v>
      </c>
      <c r="L1605" t="s">
        <v>603</v>
      </c>
      <c r="M1605" s="5">
        <v>46480</v>
      </c>
      <c r="N1605" s="5">
        <v>46480</v>
      </c>
      <c r="O1605" s="5">
        <v>46480</v>
      </c>
      <c r="P1605" s="5"/>
      <c r="Q1605" s="16">
        <v>0</v>
      </c>
      <c r="R1605" s="5"/>
      <c r="S1605" s="17">
        <v>44168</v>
      </c>
      <c r="T1605" s="17">
        <v>44168</v>
      </c>
      <c r="U1605" s="17">
        <v>44200</v>
      </c>
      <c r="V1605" s="17">
        <v>44200</v>
      </c>
      <c r="W1605" s="17">
        <v>44168</v>
      </c>
      <c r="X1605" s="17">
        <v>44301</v>
      </c>
      <c r="Y1605" t="s">
        <v>955</v>
      </c>
      <c r="Z1605" t="s">
        <v>818</v>
      </c>
      <c r="AA1605" t="s">
        <v>1023</v>
      </c>
      <c r="AB1605" t="s">
        <v>1024</v>
      </c>
      <c r="AC1605" s="16">
        <v>2</v>
      </c>
      <c r="AD1605" t="s">
        <v>795</v>
      </c>
      <c r="AE1605" t="s">
        <v>961</v>
      </c>
      <c r="AF1605" t="s">
        <v>755</v>
      </c>
      <c r="AG1605" t="s">
        <v>1049</v>
      </c>
      <c r="AJ1605" t="s">
        <v>963</v>
      </c>
      <c r="AK1605" t="s">
        <v>964</v>
      </c>
      <c r="AL1605" t="s">
        <v>965</v>
      </c>
      <c r="AM1605" t="s">
        <v>456</v>
      </c>
      <c r="AP1605" t="s">
        <v>966</v>
      </c>
      <c r="AQ1605" t="s">
        <v>967</v>
      </c>
      <c r="AR1605" t="s">
        <v>968</v>
      </c>
      <c r="AS1605" t="s">
        <v>969</v>
      </c>
      <c r="AT1605" t="s">
        <v>970</v>
      </c>
      <c r="AU1605" t="s">
        <v>6628</v>
      </c>
    </row>
    <row r="1606" spans="2:47" ht="11" outlineLevel="1" x14ac:dyDescent="0.15">
      <c r="B1606" t="s">
        <v>6629</v>
      </c>
      <c r="C1606" t="s">
        <v>6630</v>
      </c>
      <c r="G1606" t="s">
        <v>1140</v>
      </c>
      <c r="H1606" t="s">
        <v>1141</v>
      </c>
      <c r="I1606" t="s">
        <v>957</v>
      </c>
      <c r="J1606" t="s">
        <v>3669</v>
      </c>
      <c r="K1606" t="s">
        <v>3670</v>
      </c>
      <c r="L1606" t="s">
        <v>1927</v>
      </c>
      <c r="M1606" s="5">
        <v>46369.05</v>
      </c>
      <c r="N1606" s="5">
        <v>46369.05</v>
      </c>
      <c r="O1606" s="5">
        <v>46369.05</v>
      </c>
      <c r="P1606" s="5"/>
      <c r="Q1606" s="16">
        <v>0</v>
      </c>
      <c r="R1606" s="5"/>
      <c r="S1606" s="17">
        <v>44637</v>
      </c>
      <c r="T1606" s="17">
        <v>44637</v>
      </c>
      <c r="U1606" s="17">
        <v>44651</v>
      </c>
      <c r="V1606" s="17">
        <v>44651</v>
      </c>
      <c r="W1606" s="17">
        <v>44637</v>
      </c>
      <c r="X1606" s="17">
        <v>44637</v>
      </c>
      <c r="Y1606" t="s">
        <v>1178</v>
      </c>
      <c r="Z1606" t="s">
        <v>825</v>
      </c>
      <c r="AA1606" t="s">
        <v>1179</v>
      </c>
      <c r="AC1606" s="16">
        <v>2</v>
      </c>
      <c r="AD1606" t="s">
        <v>795</v>
      </c>
      <c r="AE1606" t="s">
        <v>961</v>
      </c>
      <c r="AF1606" t="s">
        <v>750</v>
      </c>
      <c r="AG1606" t="s">
        <v>1515</v>
      </c>
      <c r="AJ1606" t="s">
        <v>963</v>
      </c>
      <c r="AK1606" t="s">
        <v>1671</v>
      </c>
      <c r="AL1606" t="s">
        <v>1340</v>
      </c>
      <c r="AM1606" t="s">
        <v>645</v>
      </c>
      <c r="AP1606" t="s">
        <v>966</v>
      </c>
      <c r="AQ1606" t="s">
        <v>967</v>
      </c>
      <c r="AR1606" t="s">
        <v>968</v>
      </c>
      <c r="AS1606" t="s">
        <v>969</v>
      </c>
      <c r="AT1606" t="s">
        <v>970</v>
      </c>
      <c r="AU1606" t="s">
        <v>6631</v>
      </c>
    </row>
    <row r="1607" spans="2:47" ht="11" outlineLevel="1" x14ac:dyDescent="0.15">
      <c r="B1607" t="s">
        <v>6632</v>
      </c>
      <c r="C1607" t="s">
        <v>6633</v>
      </c>
      <c r="D1607" t="s">
        <v>5516</v>
      </c>
      <c r="E1607" t="s">
        <v>854</v>
      </c>
      <c r="F1607" t="s">
        <v>798</v>
      </c>
      <c r="G1607" t="s">
        <v>959</v>
      </c>
      <c r="H1607" t="s">
        <v>1903</v>
      </c>
      <c r="I1607" t="s">
        <v>957</v>
      </c>
      <c r="J1607" t="s">
        <v>5517</v>
      </c>
      <c r="K1607" t="s">
        <v>5518</v>
      </c>
      <c r="L1607" t="s">
        <v>5519</v>
      </c>
      <c r="M1607" s="5">
        <v>46325</v>
      </c>
      <c r="N1607" s="5">
        <v>46325</v>
      </c>
      <c r="O1607" s="5">
        <v>46325</v>
      </c>
      <c r="P1607" s="5"/>
      <c r="Q1607" s="16">
        <v>0</v>
      </c>
      <c r="R1607" s="5"/>
      <c r="S1607" s="17">
        <v>44274</v>
      </c>
      <c r="T1607" s="17">
        <v>44260</v>
      </c>
      <c r="U1607" s="17">
        <v>44500</v>
      </c>
      <c r="V1607" s="17">
        <v>44500</v>
      </c>
      <c r="W1607" s="17">
        <v>44274</v>
      </c>
      <c r="X1607" s="17">
        <v>44939</v>
      </c>
      <c r="Y1607" t="s">
        <v>1543</v>
      </c>
      <c r="Z1607" t="s">
        <v>826</v>
      </c>
      <c r="AA1607" t="s">
        <v>1179</v>
      </c>
      <c r="AC1607" s="16">
        <v>1</v>
      </c>
      <c r="AD1607" t="s">
        <v>5520</v>
      </c>
      <c r="AE1607" t="s">
        <v>5521</v>
      </c>
      <c r="AF1607" t="s">
        <v>750</v>
      </c>
      <c r="AG1607" t="s">
        <v>1515</v>
      </c>
      <c r="AH1607" t="s">
        <v>1058</v>
      </c>
      <c r="AI1607" t="s">
        <v>1059</v>
      </c>
      <c r="AJ1607" t="s">
        <v>978</v>
      </c>
      <c r="AK1607" t="s">
        <v>1516</v>
      </c>
      <c r="AL1607" t="s">
        <v>1340</v>
      </c>
      <c r="AM1607" t="s">
        <v>531</v>
      </c>
      <c r="AP1607" t="s">
        <v>966</v>
      </c>
      <c r="AQ1607" t="s">
        <v>967</v>
      </c>
      <c r="AR1607" t="s">
        <v>968</v>
      </c>
      <c r="AS1607" t="s">
        <v>969</v>
      </c>
      <c r="AT1607" t="s">
        <v>970</v>
      </c>
      <c r="AU1607" t="s">
        <v>6634</v>
      </c>
    </row>
    <row r="1608" spans="2:47" ht="11" outlineLevel="1" x14ac:dyDescent="0.15">
      <c r="B1608" t="s">
        <v>6635</v>
      </c>
      <c r="C1608" t="s">
        <v>6636</v>
      </c>
      <c r="G1608" t="s">
        <v>1140</v>
      </c>
      <c r="H1608" t="s">
        <v>1141</v>
      </c>
      <c r="I1608" t="s">
        <v>957</v>
      </c>
      <c r="J1608" t="s">
        <v>693</v>
      </c>
      <c r="K1608" t="s">
        <v>6637</v>
      </c>
      <c r="L1608" t="s">
        <v>6638</v>
      </c>
      <c r="M1608" s="5">
        <v>46200</v>
      </c>
      <c r="N1608" s="5">
        <v>46200</v>
      </c>
      <c r="O1608" s="5">
        <v>46200</v>
      </c>
      <c r="P1608" s="5"/>
      <c r="Q1608" s="16">
        <v>0</v>
      </c>
      <c r="R1608" s="5"/>
      <c r="S1608" s="17">
        <v>41668</v>
      </c>
      <c r="T1608" s="17">
        <v>41663</v>
      </c>
      <c r="U1608" s="17">
        <v>41713</v>
      </c>
      <c r="V1608" s="17">
        <v>41713</v>
      </c>
      <c r="W1608" s="17">
        <v>41668</v>
      </c>
      <c r="X1608" s="17">
        <v>42186</v>
      </c>
      <c r="Y1608" t="s">
        <v>1543</v>
      </c>
      <c r="Z1608" t="s">
        <v>826</v>
      </c>
      <c r="AA1608" t="s">
        <v>1179</v>
      </c>
      <c r="AC1608" s="16">
        <v>1</v>
      </c>
      <c r="AD1608" t="s">
        <v>2620</v>
      </c>
      <c r="AE1608" t="s">
        <v>2621</v>
      </c>
      <c r="AF1608" t="s">
        <v>750</v>
      </c>
      <c r="AG1608" t="s">
        <v>1515</v>
      </c>
      <c r="AJ1608" t="s">
        <v>963</v>
      </c>
      <c r="AK1608" t="s">
        <v>1516</v>
      </c>
      <c r="AL1608" t="s">
        <v>1340</v>
      </c>
      <c r="AM1608" t="s">
        <v>531</v>
      </c>
      <c r="AP1608" t="s">
        <v>966</v>
      </c>
      <c r="AQ1608" t="s">
        <v>967</v>
      </c>
      <c r="AR1608" t="s">
        <v>968</v>
      </c>
      <c r="AS1608" t="s">
        <v>969</v>
      </c>
      <c r="AT1608" t="s">
        <v>970</v>
      </c>
      <c r="AU1608" t="s">
        <v>6639</v>
      </c>
    </row>
    <row r="1609" spans="2:47" ht="11" outlineLevel="1" x14ac:dyDescent="0.15">
      <c r="B1609" t="s">
        <v>6640</v>
      </c>
      <c r="C1609" t="s">
        <v>6641</v>
      </c>
      <c r="G1609" t="s">
        <v>1140</v>
      </c>
      <c r="H1609" t="s">
        <v>1141</v>
      </c>
      <c r="I1609" t="s">
        <v>957</v>
      </c>
      <c r="J1609" t="s">
        <v>6642</v>
      </c>
      <c r="K1609" t="s">
        <v>6643</v>
      </c>
      <c r="L1609" t="s">
        <v>6642</v>
      </c>
      <c r="M1609" s="5">
        <v>46076.17</v>
      </c>
      <c r="N1609" s="5">
        <v>46076.17</v>
      </c>
      <c r="O1609" s="5">
        <v>46076.17</v>
      </c>
      <c r="P1609" s="5"/>
      <c r="Q1609" s="16">
        <v>0</v>
      </c>
      <c r="R1609" s="5"/>
      <c r="S1609" s="17">
        <v>44427</v>
      </c>
      <c r="T1609" s="17">
        <v>44427</v>
      </c>
      <c r="U1609" s="17">
        <v>44498</v>
      </c>
      <c r="V1609" s="17">
        <v>44498</v>
      </c>
      <c r="W1609" s="17">
        <v>44427</v>
      </c>
      <c r="X1609" s="17">
        <v>44462</v>
      </c>
      <c r="Y1609" t="s">
        <v>1178</v>
      </c>
      <c r="Z1609" t="s">
        <v>825</v>
      </c>
      <c r="AA1609" t="s">
        <v>1179</v>
      </c>
      <c r="AC1609" s="16">
        <v>2</v>
      </c>
      <c r="AD1609" t="s">
        <v>795</v>
      </c>
      <c r="AE1609" t="s">
        <v>961</v>
      </c>
      <c r="AF1609" t="s">
        <v>748</v>
      </c>
      <c r="AG1609" t="s">
        <v>1057</v>
      </c>
      <c r="AH1609" t="s">
        <v>1202</v>
      </c>
      <c r="AI1609" t="s">
        <v>1203</v>
      </c>
      <c r="AJ1609" t="s">
        <v>978</v>
      </c>
      <c r="AK1609" t="s">
        <v>964</v>
      </c>
      <c r="AL1609" t="s">
        <v>1340</v>
      </c>
      <c r="AM1609" t="s">
        <v>531</v>
      </c>
      <c r="AP1609" t="s">
        <v>966</v>
      </c>
      <c r="AQ1609" t="s">
        <v>967</v>
      </c>
      <c r="AR1609" t="s">
        <v>968</v>
      </c>
      <c r="AS1609" t="s">
        <v>969</v>
      </c>
      <c r="AT1609" t="s">
        <v>970</v>
      </c>
      <c r="AU1609" t="s">
        <v>6644</v>
      </c>
    </row>
    <row r="1610" spans="2:47" ht="11" outlineLevel="1" x14ac:dyDescent="0.15">
      <c r="B1610" t="s">
        <v>6645</v>
      </c>
      <c r="C1610" t="s">
        <v>6646</v>
      </c>
      <c r="G1610" t="s">
        <v>1140</v>
      </c>
      <c r="H1610" t="s">
        <v>1141</v>
      </c>
      <c r="I1610" t="s">
        <v>957</v>
      </c>
      <c r="J1610" t="s">
        <v>3653</v>
      </c>
      <c r="K1610" t="s">
        <v>3654</v>
      </c>
      <c r="L1610" t="s">
        <v>3653</v>
      </c>
      <c r="M1610" s="5">
        <v>45995</v>
      </c>
      <c r="N1610" s="5">
        <v>45995</v>
      </c>
      <c r="O1610" s="5">
        <v>45995</v>
      </c>
      <c r="P1610" s="5"/>
      <c r="Q1610" s="16">
        <v>0</v>
      </c>
      <c r="R1610" s="5"/>
      <c r="S1610" s="17">
        <v>44448</v>
      </c>
      <c r="T1610" s="17">
        <v>44448</v>
      </c>
      <c r="U1610" s="17">
        <v>44723</v>
      </c>
      <c r="V1610" s="17">
        <v>44723</v>
      </c>
      <c r="W1610" s="17">
        <v>44448</v>
      </c>
      <c r="X1610" s="17">
        <v>44448</v>
      </c>
      <c r="Y1610" t="s">
        <v>1178</v>
      </c>
      <c r="Z1610" t="s">
        <v>825</v>
      </c>
      <c r="AA1610" t="s">
        <v>1179</v>
      </c>
      <c r="AC1610" s="16">
        <v>1</v>
      </c>
      <c r="AD1610" t="s">
        <v>803</v>
      </c>
      <c r="AE1610" t="s">
        <v>974</v>
      </c>
      <c r="AF1610" t="s">
        <v>750</v>
      </c>
      <c r="AG1610" t="s">
        <v>1515</v>
      </c>
      <c r="AH1610" t="s">
        <v>1058</v>
      </c>
      <c r="AI1610" t="s">
        <v>1059</v>
      </c>
      <c r="AJ1610" t="s">
        <v>978</v>
      </c>
      <c r="AK1610" t="s">
        <v>2234</v>
      </c>
      <c r="AL1610" t="s">
        <v>1340</v>
      </c>
      <c r="AM1610" t="s">
        <v>531</v>
      </c>
      <c r="AP1610" t="s">
        <v>966</v>
      </c>
      <c r="AQ1610" t="s">
        <v>967</v>
      </c>
      <c r="AR1610" t="s">
        <v>968</v>
      </c>
      <c r="AS1610" t="s">
        <v>969</v>
      </c>
      <c r="AT1610" t="s">
        <v>970</v>
      </c>
      <c r="AU1610" t="s">
        <v>6647</v>
      </c>
    </row>
    <row r="1611" spans="2:47" ht="11" outlineLevel="1" x14ac:dyDescent="0.15">
      <c r="B1611" t="s">
        <v>6648</v>
      </c>
      <c r="C1611" t="s">
        <v>6649</v>
      </c>
      <c r="D1611" t="s">
        <v>4961</v>
      </c>
      <c r="E1611" t="s">
        <v>835</v>
      </c>
      <c r="F1611" t="s">
        <v>798</v>
      </c>
      <c r="G1611" t="s">
        <v>984</v>
      </c>
      <c r="H1611" t="s">
        <v>985</v>
      </c>
      <c r="I1611" t="s">
        <v>957</v>
      </c>
      <c r="J1611" t="s">
        <v>620</v>
      </c>
      <c r="K1611" t="s">
        <v>2023</v>
      </c>
      <c r="L1611" t="s">
        <v>620</v>
      </c>
      <c r="M1611" s="5">
        <v>45799.6</v>
      </c>
      <c r="N1611" s="5">
        <v>45799.6</v>
      </c>
      <c r="O1611" s="5">
        <v>45799.6</v>
      </c>
      <c r="P1611" s="5"/>
      <c r="Q1611" s="16">
        <v>0</v>
      </c>
      <c r="R1611" s="5"/>
      <c r="S1611" s="17">
        <v>43746</v>
      </c>
      <c r="T1611" s="17">
        <v>43746</v>
      </c>
      <c r="U1611" s="17">
        <v>43830</v>
      </c>
      <c r="V1611" s="17">
        <v>43830</v>
      </c>
      <c r="W1611" s="17">
        <v>43746</v>
      </c>
      <c r="X1611" s="17">
        <v>43977</v>
      </c>
      <c r="Y1611" t="s">
        <v>1178</v>
      </c>
      <c r="Z1611" t="s">
        <v>825</v>
      </c>
      <c r="AA1611" t="s">
        <v>1179</v>
      </c>
      <c r="AC1611" s="16">
        <v>1</v>
      </c>
      <c r="AD1611" t="s">
        <v>795</v>
      </c>
      <c r="AE1611" t="s">
        <v>961</v>
      </c>
      <c r="AF1611" t="s">
        <v>4574</v>
      </c>
      <c r="AG1611" t="s">
        <v>4575</v>
      </c>
      <c r="AJ1611" t="s">
        <v>963</v>
      </c>
      <c r="AK1611" t="s">
        <v>964</v>
      </c>
      <c r="AL1611" t="s">
        <v>965</v>
      </c>
      <c r="AM1611" t="s">
        <v>531</v>
      </c>
      <c r="AP1611" t="s">
        <v>966</v>
      </c>
      <c r="AQ1611" t="s">
        <v>967</v>
      </c>
      <c r="AR1611" t="s">
        <v>968</v>
      </c>
      <c r="AS1611" t="s">
        <v>969</v>
      </c>
      <c r="AT1611" t="s">
        <v>970</v>
      </c>
      <c r="AU1611" t="s">
        <v>6650</v>
      </c>
    </row>
    <row r="1612" spans="2:47" ht="11" outlineLevel="1" x14ac:dyDescent="0.15">
      <c r="B1612" t="s">
        <v>6651</v>
      </c>
      <c r="C1612" t="s">
        <v>6652</v>
      </c>
      <c r="G1612" t="s">
        <v>1140</v>
      </c>
      <c r="H1612" t="s">
        <v>1141</v>
      </c>
      <c r="I1612" t="s">
        <v>957</v>
      </c>
      <c r="J1612" t="s">
        <v>6653</v>
      </c>
      <c r="K1612" t="s">
        <v>6654</v>
      </c>
      <c r="L1612" t="s">
        <v>6653</v>
      </c>
      <c r="M1612" s="5">
        <v>45763.06</v>
      </c>
      <c r="N1612" s="5">
        <v>45763.06</v>
      </c>
      <c r="O1612" s="5">
        <v>45763.06</v>
      </c>
      <c r="P1612" s="5"/>
      <c r="Q1612" s="16">
        <v>0</v>
      </c>
      <c r="R1612" s="5"/>
      <c r="S1612" s="17">
        <v>41841</v>
      </c>
      <c r="T1612" s="17">
        <v>41837</v>
      </c>
      <c r="U1612" s="17">
        <v>41927</v>
      </c>
      <c r="V1612" s="17">
        <v>41927</v>
      </c>
      <c r="W1612" s="17">
        <v>41841</v>
      </c>
      <c r="X1612" s="17">
        <v>42377</v>
      </c>
      <c r="Y1612" t="s">
        <v>1178</v>
      </c>
      <c r="Z1612" t="s">
        <v>825</v>
      </c>
      <c r="AA1612" t="s">
        <v>1179</v>
      </c>
      <c r="AC1612" s="16">
        <v>2</v>
      </c>
      <c r="AD1612" t="s">
        <v>795</v>
      </c>
      <c r="AE1612" t="s">
        <v>961</v>
      </c>
      <c r="AF1612" t="s">
        <v>6655</v>
      </c>
      <c r="AG1612" t="s">
        <v>6656</v>
      </c>
      <c r="AJ1612" t="s">
        <v>963</v>
      </c>
      <c r="AK1612" t="s">
        <v>964</v>
      </c>
      <c r="AL1612" t="s">
        <v>1340</v>
      </c>
      <c r="AM1612" t="s">
        <v>531</v>
      </c>
      <c r="AP1612" t="s">
        <v>966</v>
      </c>
      <c r="AQ1612" t="s">
        <v>967</v>
      </c>
      <c r="AR1612" t="s">
        <v>968</v>
      </c>
      <c r="AS1612" t="s">
        <v>969</v>
      </c>
      <c r="AT1612" t="s">
        <v>970</v>
      </c>
      <c r="AU1612" t="s">
        <v>6657</v>
      </c>
    </row>
    <row r="1613" spans="2:47" ht="11" outlineLevel="1" x14ac:dyDescent="0.15">
      <c r="B1613" t="s">
        <v>6658</v>
      </c>
      <c r="C1613" t="s">
        <v>6659</v>
      </c>
      <c r="G1613" t="s">
        <v>1140</v>
      </c>
      <c r="H1613" t="s">
        <v>1141</v>
      </c>
      <c r="I1613" t="s">
        <v>957</v>
      </c>
      <c r="J1613" t="s">
        <v>665</v>
      </c>
      <c r="K1613" t="s">
        <v>1904</v>
      </c>
      <c r="L1613" t="s">
        <v>665</v>
      </c>
      <c r="M1613" s="5">
        <v>45500</v>
      </c>
      <c r="N1613" s="5">
        <v>45500</v>
      </c>
      <c r="O1613" s="5">
        <v>45500</v>
      </c>
      <c r="P1613" s="5"/>
      <c r="Q1613" s="16">
        <v>0</v>
      </c>
      <c r="R1613" s="5"/>
      <c r="S1613" s="17">
        <v>45117</v>
      </c>
      <c r="T1613" s="17">
        <v>45117</v>
      </c>
      <c r="U1613" s="17">
        <v>45138</v>
      </c>
      <c r="V1613" s="17">
        <v>45138</v>
      </c>
      <c r="W1613" s="17">
        <v>45117</v>
      </c>
      <c r="X1613" s="17">
        <v>45117</v>
      </c>
      <c r="Y1613" t="s">
        <v>1543</v>
      </c>
      <c r="Z1613" t="s">
        <v>826</v>
      </c>
      <c r="AA1613" t="s">
        <v>1179</v>
      </c>
      <c r="AC1613" s="16">
        <v>1</v>
      </c>
      <c r="AD1613" t="s">
        <v>795</v>
      </c>
      <c r="AE1613" t="s">
        <v>961</v>
      </c>
      <c r="AF1613" t="s">
        <v>2658</v>
      </c>
      <c r="AG1613" t="s">
        <v>2659</v>
      </c>
      <c r="AH1613" t="s">
        <v>1058</v>
      </c>
      <c r="AI1613" t="s">
        <v>1059</v>
      </c>
      <c r="AJ1613" t="s">
        <v>978</v>
      </c>
      <c r="AK1613" t="s">
        <v>964</v>
      </c>
      <c r="AL1613" t="s">
        <v>965</v>
      </c>
      <c r="AM1613" t="s">
        <v>531</v>
      </c>
      <c r="AP1613" t="s">
        <v>966</v>
      </c>
      <c r="AQ1613" t="s">
        <v>967</v>
      </c>
      <c r="AR1613" t="s">
        <v>968</v>
      </c>
      <c r="AS1613" t="s">
        <v>969</v>
      </c>
      <c r="AT1613" t="s">
        <v>970</v>
      </c>
      <c r="AU1613" t="s">
        <v>6660</v>
      </c>
    </row>
    <row r="1614" spans="2:47" ht="11" outlineLevel="1" x14ac:dyDescent="0.15">
      <c r="B1614" t="s">
        <v>6661</v>
      </c>
      <c r="C1614" t="s">
        <v>6662</v>
      </c>
      <c r="D1614" t="s">
        <v>5579</v>
      </c>
      <c r="E1614" t="s">
        <v>1599</v>
      </c>
      <c r="F1614" t="s">
        <v>807</v>
      </c>
      <c r="G1614" t="s">
        <v>984</v>
      </c>
      <c r="H1614" t="s">
        <v>985</v>
      </c>
      <c r="I1614" t="s">
        <v>957</v>
      </c>
      <c r="J1614" t="s">
        <v>4467</v>
      </c>
      <c r="K1614" t="s">
        <v>4468</v>
      </c>
      <c r="L1614" t="s">
        <v>4467</v>
      </c>
      <c r="M1614" s="5">
        <v>45475</v>
      </c>
      <c r="N1614" s="5">
        <v>45475</v>
      </c>
      <c r="O1614" s="5">
        <v>45475</v>
      </c>
      <c r="P1614" s="5"/>
      <c r="Q1614" s="16">
        <v>0</v>
      </c>
      <c r="R1614" s="5"/>
      <c r="S1614" s="17">
        <v>42550</v>
      </c>
      <c r="T1614" s="17">
        <v>42550</v>
      </c>
      <c r="U1614" s="17">
        <v>42613</v>
      </c>
      <c r="V1614" s="17">
        <v>42613</v>
      </c>
      <c r="W1614" s="17">
        <v>42550</v>
      </c>
      <c r="X1614" s="17">
        <v>42550</v>
      </c>
      <c r="Y1614" t="s">
        <v>959</v>
      </c>
      <c r="Z1614" t="s">
        <v>796</v>
      </c>
      <c r="AA1614" t="s">
        <v>1023</v>
      </c>
      <c r="AB1614" t="s">
        <v>1289</v>
      </c>
      <c r="AC1614" s="16">
        <v>1</v>
      </c>
      <c r="AD1614" t="s">
        <v>803</v>
      </c>
      <c r="AE1614" t="s">
        <v>974</v>
      </c>
      <c r="AF1614" t="s">
        <v>760</v>
      </c>
      <c r="AG1614" t="s">
        <v>1223</v>
      </c>
      <c r="AJ1614" t="s">
        <v>963</v>
      </c>
      <c r="AK1614" t="s">
        <v>1082</v>
      </c>
      <c r="AL1614" t="s">
        <v>965</v>
      </c>
      <c r="AM1614" t="s">
        <v>531</v>
      </c>
      <c r="AP1614" t="s">
        <v>966</v>
      </c>
      <c r="AQ1614" t="s">
        <v>967</v>
      </c>
      <c r="AR1614" t="s">
        <v>968</v>
      </c>
      <c r="AS1614" t="s">
        <v>969</v>
      </c>
      <c r="AT1614" t="s">
        <v>970</v>
      </c>
      <c r="AU1614" t="s">
        <v>6663</v>
      </c>
    </row>
    <row r="1615" spans="2:47" ht="11" outlineLevel="1" x14ac:dyDescent="0.15">
      <c r="B1615" t="s">
        <v>6664</v>
      </c>
      <c r="C1615" t="s">
        <v>6665</v>
      </c>
      <c r="G1615" t="s">
        <v>1140</v>
      </c>
      <c r="H1615" t="s">
        <v>1141</v>
      </c>
      <c r="I1615" t="s">
        <v>957</v>
      </c>
      <c r="J1615" t="s">
        <v>4980</v>
      </c>
      <c r="K1615" t="s">
        <v>4981</v>
      </c>
      <c r="L1615" t="s">
        <v>4980</v>
      </c>
      <c r="M1615" s="5">
        <v>45384</v>
      </c>
      <c r="N1615" s="5">
        <v>45384</v>
      </c>
      <c r="O1615" s="5">
        <v>45384</v>
      </c>
      <c r="P1615" s="5"/>
      <c r="Q1615" s="16">
        <v>0</v>
      </c>
      <c r="R1615" s="5"/>
      <c r="S1615" s="17">
        <v>42992</v>
      </c>
      <c r="T1615" s="17">
        <v>42992</v>
      </c>
      <c r="U1615" s="17">
        <v>43160</v>
      </c>
      <c r="V1615" s="17">
        <v>43160</v>
      </c>
      <c r="W1615" s="17">
        <v>42992</v>
      </c>
      <c r="X1615" s="17">
        <v>42992</v>
      </c>
      <c r="Y1615" t="s">
        <v>1178</v>
      </c>
      <c r="Z1615" t="s">
        <v>825</v>
      </c>
      <c r="AA1615" t="s">
        <v>1179</v>
      </c>
      <c r="AC1615" s="16">
        <v>4</v>
      </c>
      <c r="AD1615" t="s">
        <v>803</v>
      </c>
      <c r="AE1615" t="s">
        <v>974</v>
      </c>
      <c r="AF1615" t="s">
        <v>743</v>
      </c>
      <c r="AG1615" t="s">
        <v>1075</v>
      </c>
      <c r="AJ1615" t="s">
        <v>963</v>
      </c>
      <c r="AK1615" t="s">
        <v>1180</v>
      </c>
      <c r="AL1615" t="s">
        <v>1340</v>
      </c>
      <c r="AM1615" t="s">
        <v>531</v>
      </c>
      <c r="AP1615" t="s">
        <v>966</v>
      </c>
      <c r="AQ1615" t="s">
        <v>967</v>
      </c>
      <c r="AR1615" t="s">
        <v>968</v>
      </c>
      <c r="AS1615" t="s">
        <v>969</v>
      </c>
      <c r="AT1615" t="s">
        <v>970</v>
      </c>
      <c r="AU1615" t="s">
        <v>6666</v>
      </c>
    </row>
    <row r="1616" spans="2:47" ht="11" outlineLevel="1" x14ac:dyDescent="0.15">
      <c r="B1616" t="s">
        <v>6667</v>
      </c>
      <c r="C1616" t="s">
        <v>6668</v>
      </c>
      <c r="D1616" t="s">
        <v>309</v>
      </c>
      <c r="E1616" t="s">
        <v>835</v>
      </c>
      <c r="F1616" t="s">
        <v>807</v>
      </c>
      <c r="G1616" t="s">
        <v>984</v>
      </c>
      <c r="H1616" t="s">
        <v>985</v>
      </c>
      <c r="I1616" t="s">
        <v>957</v>
      </c>
      <c r="J1616" t="s">
        <v>687</v>
      </c>
      <c r="K1616" t="s">
        <v>2727</v>
      </c>
      <c r="L1616" t="s">
        <v>687</v>
      </c>
      <c r="M1616" s="5">
        <v>45334</v>
      </c>
      <c r="N1616" s="5">
        <v>45334</v>
      </c>
      <c r="O1616" s="5">
        <v>45334</v>
      </c>
      <c r="P1616" s="5"/>
      <c r="Q1616" s="16">
        <v>0</v>
      </c>
      <c r="R1616" s="5"/>
      <c r="S1616" s="17">
        <v>45723</v>
      </c>
      <c r="T1616" s="17">
        <v>45723</v>
      </c>
      <c r="U1616" s="17">
        <v>45776</v>
      </c>
      <c r="V1616" s="17">
        <v>45776</v>
      </c>
      <c r="W1616" s="17">
        <v>45723</v>
      </c>
      <c r="X1616" s="17">
        <v>45723</v>
      </c>
      <c r="Y1616" t="s">
        <v>984</v>
      </c>
      <c r="Z1616" t="s">
        <v>804</v>
      </c>
      <c r="AA1616" t="s">
        <v>1000</v>
      </c>
      <c r="AC1616" s="16">
        <v>1</v>
      </c>
      <c r="AD1616" t="s">
        <v>795</v>
      </c>
      <c r="AE1616" t="s">
        <v>961</v>
      </c>
      <c r="AF1616" t="s">
        <v>740</v>
      </c>
      <c r="AG1616" t="s">
        <v>1036</v>
      </c>
      <c r="AJ1616" t="s">
        <v>963</v>
      </c>
      <c r="AK1616" t="s">
        <v>964</v>
      </c>
      <c r="AL1616" t="s">
        <v>965</v>
      </c>
      <c r="AM1616" t="s">
        <v>531</v>
      </c>
      <c r="AP1616" t="s">
        <v>966</v>
      </c>
      <c r="AQ1616" t="s">
        <v>967</v>
      </c>
      <c r="AR1616" t="s">
        <v>968</v>
      </c>
      <c r="AS1616" t="s">
        <v>969</v>
      </c>
      <c r="AT1616" t="s">
        <v>970</v>
      </c>
      <c r="AU1616" t="s">
        <v>6669</v>
      </c>
    </row>
    <row r="1617" spans="2:47" ht="11" outlineLevel="1" x14ac:dyDescent="0.15">
      <c r="B1617" t="s">
        <v>6670</v>
      </c>
      <c r="C1617" t="s">
        <v>6671</v>
      </c>
      <c r="D1617" t="s">
        <v>6672</v>
      </c>
      <c r="E1617" t="s">
        <v>983</v>
      </c>
      <c r="F1617" t="s">
        <v>798</v>
      </c>
      <c r="G1617" t="s">
        <v>984</v>
      </c>
      <c r="H1617" t="s">
        <v>985</v>
      </c>
      <c r="I1617" t="s">
        <v>957</v>
      </c>
      <c r="J1617" t="s">
        <v>6673</v>
      </c>
      <c r="K1617" t="s">
        <v>6674</v>
      </c>
      <c r="L1617" t="s">
        <v>6673</v>
      </c>
      <c r="M1617" s="5">
        <v>45262.5</v>
      </c>
      <c r="N1617" s="5">
        <v>45262.5</v>
      </c>
      <c r="O1617" s="5">
        <v>45262.5</v>
      </c>
      <c r="P1617" s="5"/>
      <c r="Q1617" s="16">
        <v>0</v>
      </c>
      <c r="R1617" s="5"/>
      <c r="S1617" s="17">
        <v>43377</v>
      </c>
      <c r="T1617" s="17">
        <v>43377</v>
      </c>
      <c r="U1617" s="17">
        <v>43497</v>
      </c>
      <c r="V1617" s="17">
        <v>43497</v>
      </c>
      <c r="W1617" s="17">
        <v>43377</v>
      </c>
      <c r="X1617" s="17">
        <v>43525</v>
      </c>
      <c r="Y1617" t="s">
        <v>1178</v>
      </c>
      <c r="Z1617" t="s">
        <v>825</v>
      </c>
      <c r="AA1617" t="s">
        <v>1179</v>
      </c>
      <c r="AC1617" s="16"/>
      <c r="AD1617" t="s">
        <v>795</v>
      </c>
      <c r="AE1617" t="s">
        <v>961</v>
      </c>
      <c r="AF1617" t="s">
        <v>740</v>
      </c>
      <c r="AG1617" t="s">
        <v>1036</v>
      </c>
      <c r="AJ1617" t="s">
        <v>963</v>
      </c>
      <c r="AK1617" t="s">
        <v>964</v>
      </c>
      <c r="AL1617" t="s">
        <v>1340</v>
      </c>
      <c r="AM1617" t="s">
        <v>531</v>
      </c>
      <c r="AP1617" t="s">
        <v>966</v>
      </c>
      <c r="AQ1617" t="s">
        <v>967</v>
      </c>
      <c r="AR1617" t="s">
        <v>968</v>
      </c>
      <c r="AS1617" t="s">
        <v>969</v>
      </c>
      <c r="AT1617" t="s">
        <v>970</v>
      </c>
      <c r="AU1617" t="s">
        <v>6675</v>
      </c>
    </row>
    <row r="1618" spans="2:47" ht="11" outlineLevel="1" x14ac:dyDescent="0.15">
      <c r="B1618" t="s">
        <v>6676</v>
      </c>
      <c r="C1618" t="s">
        <v>6677</v>
      </c>
      <c r="D1618" t="s">
        <v>2185</v>
      </c>
      <c r="E1618" t="s">
        <v>983</v>
      </c>
      <c r="F1618" t="s">
        <v>798</v>
      </c>
      <c r="G1618" t="s">
        <v>984</v>
      </c>
      <c r="H1618" t="s">
        <v>985</v>
      </c>
      <c r="I1618" t="s">
        <v>957</v>
      </c>
      <c r="J1618" t="s">
        <v>1411</v>
      </c>
      <c r="K1618" t="s">
        <v>1412</v>
      </c>
      <c r="L1618" t="s">
        <v>1411</v>
      </c>
      <c r="M1618" s="5">
        <v>45257.3</v>
      </c>
      <c r="N1618" s="5">
        <v>45257.3</v>
      </c>
      <c r="O1618" s="5">
        <v>45257.3</v>
      </c>
      <c r="P1618" s="5"/>
      <c r="Q1618" s="16">
        <v>0</v>
      </c>
      <c r="R1618" s="5"/>
      <c r="S1618" s="17">
        <v>45195</v>
      </c>
      <c r="T1618" s="17">
        <v>45195</v>
      </c>
      <c r="U1618" s="17">
        <v>45275</v>
      </c>
      <c r="V1618" s="17">
        <v>45275</v>
      </c>
      <c r="W1618" s="17">
        <v>45195</v>
      </c>
      <c r="X1618" s="17">
        <v>45810</v>
      </c>
      <c r="Y1618" t="s">
        <v>959</v>
      </c>
      <c r="Z1618" t="s">
        <v>796</v>
      </c>
      <c r="AA1618" t="s">
        <v>960</v>
      </c>
      <c r="AC1618" s="16"/>
      <c r="AD1618" t="s">
        <v>824</v>
      </c>
      <c r="AE1618" t="s">
        <v>1130</v>
      </c>
      <c r="AF1618" t="s">
        <v>752</v>
      </c>
      <c r="AG1618" t="s">
        <v>1290</v>
      </c>
      <c r="AH1618" t="s">
        <v>976</v>
      </c>
      <c r="AI1618" t="s">
        <v>977</v>
      </c>
      <c r="AJ1618" t="s">
        <v>978</v>
      </c>
      <c r="AK1618" t="s">
        <v>1133</v>
      </c>
      <c r="AL1618" t="s">
        <v>965</v>
      </c>
      <c r="AM1618" t="s">
        <v>437</v>
      </c>
      <c r="AP1618" t="s">
        <v>966</v>
      </c>
      <c r="AQ1618" t="s">
        <v>967</v>
      </c>
      <c r="AR1618" t="s">
        <v>968</v>
      </c>
      <c r="AS1618" t="s">
        <v>969</v>
      </c>
      <c r="AT1618" t="s">
        <v>970</v>
      </c>
      <c r="AU1618" t="s">
        <v>6678</v>
      </c>
    </row>
    <row r="1619" spans="2:47" ht="11" outlineLevel="1" x14ac:dyDescent="0.15">
      <c r="B1619" t="s">
        <v>6679</v>
      </c>
      <c r="C1619" t="s">
        <v>6680</v>
      </c>
      <c r="D1619" t="s">
        <v>251</v>
      </c>
      <c r="E1619" t="s">
        <v>854</v>
      </c>
      <c r="F1619" t="s">
        <v>798</v>
      </c>
      <c r="G1619" t="s">
        <v>959</v>
      </c>
      <c r="H1619" t="s">
        <v>1903</v>
      </c>
      <c r="I1619" t="s">
        <v>957</v>
      </c>
      <c r="J1619" t="s">
        <v>665</v>
      </c>
      <c r="K1619" t="s">
        <v>1904</v>
      </c>
      <c r="L1619" t="s">
        <v>665</v>
      </c>
      <c r="M1619" s="5">
        <v>45222.58</v>
      </c>
      <c r="N1619" s="5">
        <v>45222.58</v>
      </c>
      <c r="O1619" s="5">
        <v>45222.58</v>
      </c>
      <c r="P1619" s="5"/>
      <c r="Q1619" s="16">
        <v>0</v>
      </c>
      <c r="R1619" s="5"/>
      <c r="S1619" s="17">
        <v>44545</v>
      </c>
      <c r="T1619" s="17">
        <v>44543</v>
      </c>
      <c r="U1619" s="17">
        <v>44604</v>
      </c>
      <c r="V1619" s="17">
        <v>44604</v>
      </c>
      <c r="W1619" s="17">
        <v>44545</v>
      </c>
      <c r="X1619" s="17">
        <v>44581</v>
      </c>
      <c r="Y1619" t="s">
        <v>1178</v>
      </c>
      <c r="Z1619" t="s">
        <v>825</v>
      </c>
      <c r="AA1619" t="s">
        <v>1179</v>
      </c>
      <c r="AC1619" s="16">
        <v>2</v>
      </c>
      <c r="AD1619" t="s">
        <v>795</v>
      </c>
      <c r="AE1619" t="s">
        <v>961</v>
      </c>
      <c r="AF1619" t="s">
        <v>740</v>
      </c>
      <c r="AG1619" t="s">
        <v>1036</v>
      </c>
      <c r="AH1619" t="s">
        <v>1058</v>
      </c>
      <c r="AI1619" t="s">
        <v>1059</v>
      </c>
      <c r="AJ1619" t="s">
        <v>978</v>
      </c>
      <c r="AK1619" t="s">
        <v>964</v>
      </c>
      <c r="AL1619" t="s">
        <v>965</v>
      </c>
      <c r="AM1619" t="s">
        <v>531</v>
      </c>
      <c r="AP1619" t="s">
        <v>966</v>
      </c>
      <c r="AQ1619" t="s">
        <v>967</v>
      </c>
      <c r="AR1619" t="s">
        <v>968</v>
      </c>
      <c r="AS1619" t="s">
        <v>969</v>
      </c>
      <c r="AT1619" t="s">
        <v>970</v>
      </c>
      <c r="AU1619" t="s">
        <v>6681</v>
      </c>
    </row>
    <row r="1620" spans="2:47" ht="11" outlineLevel="1" x14ac:dyDescent="0.15">
      <c r="B1620" t="s">
        <v>6682</v>
      </c>
      <c r="C1620" t="s">
        <v>6683</v>
      </c>
      <c r="G1620" t="s">
        <v>1140</v>
      </c>
      <c r="H1620" t="s">
        <v>1141</v>
      </c>
      <c r="I1620" t="s">
        <v>957</v>
      </c>
      <c r="J1620" t="s">
        <v>4835</v>
      </c>
      <c r="K1620" t="s">
        <v>4836</v>
      </c>
      <c r="L1620" t="s">
        <v>4835</v>
      </c>
      <c r="M1620" s="5">
        <v>45049.98</v>
      </c>
      <c r="N1620" s="5">
        <v>45049.98</v>
      </c>
      <c r="O1620" s="5">
        <v>45049.98</v>
      </c>
      <c r="P1620" s="5"/>
      <c r="Q1620" s="16">
        <v>0</v>
      </c>
      <c r="R1620" s="5"/>
      <c r="S1620" s="17">
        <v>45196</v>
      </c>
      <c r="T1620" s="17">
        <v>45196</v>
      </c>
      <c r="U1620" s="17">
        <v>45225</v>
      </c>
      <c r="V1620" s="17">
        <v>45225</v>
      </c>
      <c r="W1620" s="17">
        <v>45196</v>
      </c>
      <c r="X1620" s="17">
        <v>45196</v>
      </c>
      <c r="Y1620" t="s">
        <v>1178</v>
      </c>
      <c r="Z1620" t="s">
        <v>825</v>
      </c>
      <c r="AA1620" t="s">
        <v>1179</v>
      </c>
      <c r="AC1620" s="16">
        <v>2</v>
      </c>
      <c r="AD1620" t="s">
        <v>803</v>
      </c>
      <c r="AE1620" t="s">
        <v>974</v>
      </c>
      <c r="AF1620" t="s">
        <v>6684</v>
      </c>
      <c r="AG1620" t="s">
        <v>6685</v>
      </c>
      <c r="AJ1620" t="s">
        <v>963</v>
      </c>
      <c r="AK1620" t="s">
        <v>1082</v>
      </c>
      <c r="AL1620" t="s">
        <v>1340</v>
      </c>
      <c r="AM1620" t="s">
        <v>531</v>
      </c>
      <c r="AP1620" t="s">
        <v>966</v>
      </c>
      <c r="AQ1620" t="s">
        <v>967</v>
      </c>
      <c r="AR1620" t="s">
        <v>968</v>
      </c>
      <c r="AS1620" t="s">
        <v>969</v>
      </c>
      <c r="AT1620" t="s">
        <v>970</v>
      </c>
      <c r="AU1620" t="s">
        <v>6686</v>
      </c>
    </row>
    <row r="1621" spans="2:47" ht="11" outlineLevel="1" x14ac:dyDescent="0.15">
      <c r="B1621" t="s">
        <v>6687</v>
      </c>
      <c r="C1621" t="s">
        <v>6688</v>
      </c>
      <c r="D1621" t="s">
        <v>251</v>
      </c>
      <c r="E1621" t="s">
        <v>854</v>
      </c>
      <c r="F1621" t="s">
        <v>798</v>
      </c>
      <c r="G1621" t="s">
        <v>959</v>
      </c>
      <c r="H1621" t="s">
        <v>1903</v>
      </c>
      <c r="I1621" t="s">
        <v>957</v>
      </c>
      <c r="J1621" t="s">
        <v>665</v>
      </c>
      <c r="K1621" t="s">
        <v>1904</v>
      </c>
      <c r="L1621" t="s">
        <v>665</v>
      </c>
      <c r="M1621" s="5">
        <v>45000</v>
      </c>
      <c r="N1621" s="5">
        <v>45000</v>
      </c>
      <c r="O1621" s="5">
        <v>45000</v>
      </c>
      <c r="P1621" s="5"/>
      <c r="Q1621" s="16">
        <v>0</v>
      </c>
      <c r="R1621" s="5"/>
      <c r="S1621" s="17">
        <v>43713</v>
      </c>
      <c r="T1621" s="17">
        <v>43713</v>
      </c>
      <c r="U1621" s="17">
        <v>43719</v>
      </c>
      <c r="V1621" s="17">
        <v>43719</v>
      </c>
      <c r="W1621" s="17">
        <v>43713</v>
      </c>
      <c r="X1621" s="17">
        <v>43713</v>
      </c>
      <c r="Y1621" t="s">
        <v>1543</v>
      </c>
      <c r="Z1621" t="s">
        <v>826</v>
      </c>
      <c r="AA1621" t="s">
        <v>1179</v>
      </c>
      <c r="AC1621" s="16">
        <v>1</v>
      </c>
      <c r="AD1621" t="s">
        <v>795</v>
      </c>
      <c r="AE1621" t="s">
        <v>961</v>
      </c>
      <c r="AF1621" t="s">
        <v>740</v>
      </c>
      <c r="AG1621" t="s">
        <v>1036</v>
      </c>
      <c r="AH1621" t="s">
        <v>1058</v>
      </c>
      <c r="AI1621" t="s">
        <v>1059</v>
      </c>
      <c r="AJ1621" t="s">
        <v>978</v>
      </c>
      <c r="AK1621" t="s">
        <v>964</v>
      </c>
      <c r="AL1621" t="s">
        <v>965</v>
      </c>
      <c r="AM1621" t="s">
        <v>531</v>
      </c>
      <c r="AP1621" t="s">
        <v>966</v>
      </c>
      <c r="AQ1621" t="s">
        <v>967</v>
      </c>
      <c r="AR1621" t="s">
        <v>968</v>
      </c>
      <c r="AS1621" t="s">
        <v>969</v>
      </c>
      <c r="AT1621" t="s">
        <v>970</v>
      </c>
      <c r="AU1621" t="s">
        <v>6689</v>
      </c>
    </row>
    <row r="1622" spans="2:47" ht="11" outlineLevel="1" x14ac:dyDescent="0.15">
      <c r="B1622" t="s">
        <v>6690</v>
      </c>
      <c r="C1622" t="s">
        <v>6691</v>
      </c>
      <c r="G1622" t="s">
        <v>1140</v>
      </c>
      <c r="H1622" t="s">
        <v>1141</v>
      </c>
      <c r="I1622" t="s">
        <v>957</v>
      </c>
      <c r="J1622" t="s">
        <v>5757</v>
      </c>
      <c r="K1622" t="s">
        <v>5758</v>
      </c>
      <c r="L1622" t="s">
        <v>5757</v>
      </c>
      <c r="M1622" s="5">
        <v>44999</v>
      </c>
      <c r="N1622" s="5">
        <v>44999</v>
      </c>
      <c r="O1622" s="5">
        <v>44999</v>
      </c>
      <c r="P1622" s="5"/>
      <c r="Q1622" s="16">
        <v>0</v>
      </c>
      <c r="R1622" s="5"/>
      <c r="S1622" s="17">
        <v>42515</v>
      </c>
      <c r="T1622" s="17">
        <v>42515</v>
      </c>
      <c r="U1622" s="17">
        <v>42605</v>
      </c>
      <c r="V1622" s="17">
        <v>42605</v>
      </c>
      <c r="W1622" s="17">
        <v>42515</v>
      </c>
      <c r="X1622" s="17">
        <v>42515</v>
      </c>
      <c r="Y1622" t="s">
        <v>1178</v>
      </c>
      <c r="Z1622" t="s">
        <v>825</v>
      </c>
      <c r="AA1622" t="s">
        <v>1179</v>
      </c>
      <c r="AC1622" s="16">
        <v>1</v>
      </c>
      <c r="AD1622" t="s">
        <v>803</v>
      </c>
      <c r="AE1622" t="s">
        <v>974</v>
      </c>
      <c r="AF1622" t="s">
        <v>737</v>
      </c>
      <c r="AG1622" t="s">
        <v>975</v>
      </c>
      <c r="AJ1622" t="s">
        <v>963</v>
      </c>
      <c r="AK1622" t="s">
        <v>979</v>
      </c>
      <c r="AL1622" t="s">
        <v>1340</v>
      </c>
      <c r="AM1622" t="s">
        <v>531</v>
      </c>
      <c r="AP1622" t="s">
        <v>966</v>
      </c>
      <c r="AQ1622" t="s">
        <v>967</v>
      </c>
      <c r="AR1622" t="s">
        <v>968</v>
      </c>
      <c r="AS1622" t="s">
        <v>969</v>
      </c>
      <c r="AT1622" t="s">
        <v>970</v>
      </c>
      <c r="AU1622" t="s">
        <v>6692</v>
      </c>
    </row>
    <row r="1623" spans="2:47" ht="11" outlineLevel="1" x14ac:dyDescent="0.15">
      <c r="B1623" t="s">
        <v>6693</v>
      </c>
      <c r="C1623" t="s">
        <v>6694</v>
      </c>
      <c r="G1623" t="s">
        <v>1140</v>
      </c>
      <c r="H1623" t="s">
        <v>1141</v>
      </c>
      <c r="I1623" t="s">
        <v>957</v>
      </c>
      <c r="J1623" t="s">
        <v>6695</v>
      </c>
      <c r="K1623" t="s">
        <v>6696</v>
      </c>
      <c r="L1623" t="s">
        <v>6695</v>
      </c>
      <c r="M1623" s="5">
        <v>44906.879999999997</v>
      </c>
      <c r="N1623" s="5">
        <v>44906.879999999997</v>
      </c>
      <c r="O1623" s="5">
        <v>44906.879999999997</v>
      </c>
      <c r="P1623" s="5"/>
      <c r="Q1623" s="16">
        <v>0</v>
      </c>
      <c r="R1623" s="5"/>
      <c r="S1623" s="17">
        <v>43966</v>
      </c>
      <c r="T1623" s="17">
        <v>43966</v>
      </c>
      <c r="U1623" s="17">
        <v>43997</v>
      </c>
      <c r="V1623" s="17">
        <v>43997</v>
      </c>
      <c r="W1623" s="17">
        <v>43966</v>
      </c>
      <c r="X1623" s="17">
        <v>43966</v>
      </c>
      <c r="Y1623" t="s">
        <v>1178</v>
      </c>
      <c r="Z1623" t="s">
        <v>825</v>
      </c>
      <c r="AA1623" t="s">
        <v>1179</v>
      </c>
      <c r="AC1623" s="16">
        <v>10</v>
      </c>
      <c r="AD1623" t="s">
        <v>3488</v>
      </c>
      <c r="AE1623" t="s">
        <v>3489</v>
      </c>
      <c r="AF1623" t="s">
        <v>750</v>
      </c>
      <c r="AG1623" t="s">
        <v>1515</v>
      </c>
      <c r="AJ1623" t="s">
        <v>963</v>
      </c>
      <c r="AK1623" t="s">
        <v>1516</v>
      </c>
      <c r="AL1623" t="s">
        <v>1340</v>
      </c>
      <c r="AM1623" t="s">
        <v>645</v>
      </c>
      <c r="AP1623" t="s">
        <v>966</v>
      </c>
      <c r="AQ1623" t="s">
        <v>967</v>
      </c>
      <c r="AR1623" t="s">
        <v>968</v>
      </c>
      <c r="AS1623" t="s">
        <v>969</v>
      </c>
      <c r="AT1623" t="s">
        <v>970</v>
      </c>
      <c r="AU1623" t="s">
        <v>6697</v>
      </c>
    </row>
    <row r="1624" spans="2:47" ht="11" outlineLevel="1" x14ac:dyDescent="0.15">
      <c r="B1624" t="s">
        <v>6698</v>
      </c>
      <c r="C1624" t="s">
        <v>6699</v>
      </c>
      <c r="G1624" t="s">
        <v>1140</v>
      </c>
      <c r="H1624" t="s">
        <v>1141</v>
      </c>
      <c r="I1624" t="s">
        <v>957</v>
      </c>
      <c r="J1624" t="s">
        <v>6700</v>
      </c>
      <c r="K1624" t="s">
        <v>6701</v>
      </c>
      <c r="L1624" t="s">
        <v>6700</v>
      </c>
      <c r="M1624" s="5">
        <v>44860.26</v>
      </c>
      <c r="N1624" s="5">
        <v>44860.26</v>
      </c>
      <c r="O1624" s="5">
        <v>44860.26</v>
      </c>
      <c r="P1624" s="5"/>
      <c r="Q1624" s="16">
        <v>0</v>
      </c>
      <c r="R1624" s="5"/>
      <c r="S1624" s="17">
        <v>43731</v>
      </c>
      <c r="T1624" s="17">
        <v>43731</v>
      </c>
      <c r="U1624" s="17">
        <v>43749</v>
      </c>
      <c r="V1624" s="17">
        <v>43749</v>
      </c>
      <c r="W1624" s="17">
        <v>43731</v>
      </c>
      <c r="X1624" s="17">
        <v>43731</v>
      </c>
      <c r="Y1624" t="s">
        <v>1178</v>
      </c>
      <c r="Z1624" t="s">
        <v>825</v>
      </c>
      <c r="AA1624" t="s">
        <v>1179</v>
      </c>
      <c r="AC1624" s="16">
        <v>1</v>
      </c>
      <c r="AD1624" t="s">
        <v>803</v>
      </c>
      <c r="AE1624" t="s">
        <v>974</v>
      </c>
      <c r="AF1624" t="s">
        <v>737</v>
      </c>
      <c r="AG1624" t="s">
        <v>975</v>
      </c>
      <c r="AJ1624" t="s">
        <v>963</v>
      </c>
      <c r="AK1624" t="s">
        <v>979</v>
      </c>
      <c r="AL1624" t="s">
        <v>1340</v>
      </c>
      <c r="AM1624" t="s">
        <v>531</v>
      </c>
      <c r="AP1624" t="s">
        <v>966</v>
      </c>
      <c r="AQ1624" t="s">
        <v>967</v>
      </c>
      <c r="AR1624" t="s">
        <v>968</v>
      </c>
      <c r="AS1624" t="s">
        <v>969</v>
      </c>
      <c r="AT1624" t="s">
        <v>970</v>
      </c>
      <c r="AU1624" t="s">
        <v>6702</v>
      </c>
    </row>
    <row r="1625" spans="2:47" ht="11" outlineLevel="1" x14ac:dyDescent="0.15">
      <c r="B1625" t="s">
        <v>6703</v>
      </c>
      <c r="C1625" t="s">
        <v>6704</v>
      </c>
      <c r="G1625" t="s">
        <v>1140</v>
      </c>
      <c r="H1625" t="s">
        <v>1141</v>
      </c>
      <c r="I1625" t="s">
        <v>957</v>
      </c>
      <c r="J1625" t="s">
        <v>6705</v>
      </c>
      <c r="K1625" t="s">
        <v>6706</v>
      </c>
      <c r="L1625" t="s">
        <v>6705</v>
      </c>
      <c r="M1625" s="5">
        <v>44799</v>
      </c>
      <c r="N1625" s="5">
        <v>44799</v>
      </c>
      <c r="O1625" s="5">
        <v>44799</v>
      </c>
      <c r="P1625" s="5"/>
      <c r="Q1625" s="16">
        <v>0</v>
      </c>
      <c r="R1625" s="5"/>
      <c r="S1625" s="17">
        <v>43721</v>
      </c>
      <c r="T1625" s="17">
        <v>43721</v>
      </c>
      <c r="U1625" s="17">
        <v>43814</v>
      </c>
      <c r="V1625" s="17">
        <v>43814</v>
      </c>
      <c r="W1625" s="17">
        <v>43721</v>
      </c>
      <c r="X1625" s="17">
        <v>43767</v>
      </c>
      <c r="Y1625" t="s">
        <v>1543</v>
      </c>
      <c r="Z1625" t="s">
        <v>826</v>
      </c>
      <c r="AA1625" t="s">
        <v>1179</v>
      </c>
      <c r="AC1625" s="16">
        <v>1</v>
      </c>
      <c r="AD1625" t="s">
        <v>887</v>
      </c>
      <c r="AE1625" t="s">
        <v>2030</v>
      </c>
      <c r="AF1625" t="s">
        <v>738</v>
      </c>
      <c r="AG1625" t="s">
        <v>988</v>
      </c>
      <c r="AJ1625" t="s">
        <v>963</v>
      </c>
      <c r="AK1625" t="s">
        <v>6707</v>
      </c>
      <c r="AL1625" t="s">
        <v>1340</v>
      </c>
      <c r="AM1625" t="s">
        <v>531</v>
      </c>
      <c r="AP1625" t="s">
        <v>966</v>
      </c>
      <c r="AQ1625" t="s">
        <v>967</v>
      </c>
      <c r="AR1625" t="s">
        <v>968</v>
      </c>
      <c r="AS1625" t="s">
        <v>969</v>
      </c>
      <c r="AT1625" t="s">
        <v>970</v>
      </c>
      <c r="AU1625" t="s">
        <v>6708</v>
      </c>
    </row>
    <row r="1626" spans="2:47" ht="11" outlineLevel="1" x14ac:dyDescent="0.15">
      <c r="B1626" t="s">
        <v>6709</v>
      </c>
      <c r="C1626" t="s">
        <v>2156</v>
      </c>
      <c r="D1626" t="s">
        <v>234</v>
      </c>
      <c r="E1626" t="s">
        <v>983</v>
      </c>
      <c r="F1626" t="s">
        <v>798</v>
      </c>
      <c r="G1626" t="s">
        <v>984</v>
      </c>
      <c r="H1626" t="s">
        <v>985</v>
      </c>
      <c r="I1626" t="s">
        <v>957</v>
      </c>
      <c r="J1626" t="s">
        <v>608</v>
      </c>
      <c r="K1626" t="s">
        <v>1184</v>
      </c>
      <c r="L1626" t="s">
        <v>987</v>
      </c>
      <c r="M1626" s="5">
        <v>44790</v>
      </c>
      <c r="N1626" s="5">
        <v>44790</v>
      </c>
      <c r="O1626" s="5">
        <v>44790</v>
      </c>
      <c r="P1626" s="5"/>
      <c r="Q1626" s="16">
        <v>0</v>
      </c>
      <c r="R1626" s="5"/>
      <c r="S1626" s="17">
        <v>42285</v>
      </c>
      <c r="T1626" s="17">
        <v>42279</v>
      </c>
      <c r="U1626" s="17">
        <v>42298</v>
      </c>
      <c r="V1626" s="17">
        <v>42298</v>
      </c>
      <c r="W1626" s="17">
        <v>42285</v>
      </c>
      <c r="X1626" s="17">
        <v>42318</v>
      </c>
      <c r="Y1626" t="s">
        <v>959</v>
      </c>
      <c r="Z1626" t="s">
        <v>796</v>
      </c>
      <c r="AA1626" t="s">
        <v>960</v>
      </c>
      <c r="AC1626" s="16">
        <v>2</v>
      </c>
      <c r="AD1626" t="s">
        <v>795</v>
      </c>
      <c r="AE1626" t="s">
        <v>961</v>
      </c>
      <c r="AF1626" t="s">
        <v>744</v>
      </c>
      <c r="AG1626" t="s">
        <v>1025</v>
      </c>
      <c r="AJ1626" t="s">
        <v>963</v>
      </c>
      <c r="AK1626" t="s">
        <v>964</v>
      </c>
      <c r="AL1626" t="s">
        <v>965</v>
      </c>
      <c r="AM1626" t="s">
        <v>575</v>
      </c>
      <c r="AP1626" t="s">
        <v>966</v>
      </c>
      <c r="AQ1626" t="s">
        <v>967</v>
      </c>
      <c r="AR1626" t="s">
        <v>968</v>
      </c>
      <c r="AS1626" t="s">
        <v>969</v>
      </c>
      <c r="AT1626" t="s">
        <v>970</v>
      </c>
      <c r="AU1626" t="s">
        <v>6710</v>
      </c>
    </row>
    <row r="1627" spans="2:47" ht="11" outlineLevel="1" x14ac:dyDescent="0.15">
      <c r="B1627" t="s">
        <v>6711</v>
      </c>
      <c r="C1627" t="s">
        <v>6712</v>
      </c>
      <c r="G1627" t="s">
        <v>1140</v>
      </c>
      <c r="H1627" t="s">
        <v>1141</v>
      </c>
      <c r="I1627" t="s">
        <v>957</v>
      </c>
      <c r="J1627" t="s">
        <v>6713</v>
      </c>
      <c r="K1627" t="s">
        <v>6714</v>
      </c>
      <c r="L1627" t="s">
        <v>6713</v>
      </c>
      <c r="M1627" s="5">
        <v>44746</v>
      </c>
      <c r="N1627" s="5">
        <v>44746</v>
      </c>
      <c r="O1627" s="5">
        <v>44746</v>
      </c>
      <c r="P1627" s="5"/>
      <c r="Q1627" s="16">
        <v>0</v>
      </c>
      <c r="R1627" s="5"/>
      <c r="S1627" s="17">
        <v>43399</v>
      </c>
      <c r="T1627" s="17">
        <v>43399</v>
      </c>
      <c r="U1627" s="17">
        <v>43456</v>
      </c>
      <c r="V1627" s="17">
        <v>43456</v>
      </c>
      <c r="W1627" s="17">
        <v>43399</v>
      </c>
      <c r="X1627" s="17">
        <v>43399</v>
      </c>
      <c r="Y1627" t="s">
        <v>1178</v>
      </c>
      <c r="Z1627" t="s">
        <v>825</v>
      </c>
      <c r="AA1627" t="s">
        <v>1179</v>
      </c>
      <c r="AC1627" s="16">
        <v>2</v>
      </c>
      <c r="AD1627" t="s">
        <v>6715</v>
      </c>
      <c r="AE1627" t="s">
        <v>6716</v>
      </c>
      <c r="AF1627" t="s">
        <v>750</v>
      </c>
      <c r="AG1627" t="s">
        <v>1515</v>
      </c>
      <c r="AH1627" t="s">
        <v>1058</v>
      </c>
      <c r="AI1627" t="s">
        <v>1059</v>
      </c>
      <c r="AJ1627" t="s">
        <v>978</v>
      </c>
      <c r="AK1627" t="s">
        <v>1516</v>
      </c>
      <c r="AL1627" t="s">
        <v>1340</v>
      </c>
      <c r="AM1627" t="s">
        <v>531</v>
      </c>
      <c r="AP1627" t="s">
        <v>966</v>
      </c>
      <c r="AQ1627" t="s">
        <v>967</v>
      </c>
      <c r="AR1627" t="s">
        <v>968</v>
      </c>
      <c r="AS1627" t="s">
        <v>969</v>
      </c>
      <c r="AT1627" t="s">
        <v>970</v>
      </c>
      <c r="AU1627" t="s">
        <v>6717</v>
      </c>
    </row>
    <row r="1628" spans="2:47" ht="11" outlineLevel="1" x14ac:dyDescent="0.15">
      <c r="B1628" t="s">
        <v>6718</v>
      </c>
      <c r="C1628" t="s">
        <v>6719</v>
      </c>
      <c r="D1628" t="s">
        <v>2775</v>
      </c>
      <c r="E1628" t="s">
        <v>835</v>
      </c>
      <c r="F1628" t="s">
        <v>807</v>
      </c>
      <c r="G1628" t="s">
        <v>984</v>
      </c>
      <c r="H1628" t="s">
        <v>985</v>
      </c>
      <c r="I1628" t="s">
        <v>957</v>
      </c>
      <c r="J1628" t="s">
        <v>669</v>
      </c>
      <c r="K1628" t="s">
        <v>1498</v>
      </c>
      <c r="L1628" t="s">
        <v>669</v>
      </c>
      <c r="M1628" s="5">
        <v>44626</v>
      </c>
      <c r="N1628" s="5">
        <v>44626</v>
      </c>
      <c r="O1628" s="5">
        <v>44627</v>
      </c>
      <c r="P1628" s="5"/>
      <c r="Q1628" s="16">
        <v>0</v>
      </c>
      <c r="R1628" s="5"/>
      <c r="S1628" s="17">
        <v>43594</v>
      </c>
      <c r="T1628" s="17">
        <v>43594</v>
      </c>
      <c r="U1628" s="17">
        <v>43655</v>
      </c>
      <c r="V1628" s="17">
        <v>43655</v>
      </c>
      <c r="W1628" s="17">
        <v>43594</v>
      </c>
      <c r="X1628" s="17">
        <v>43648</v>
      </c>
      <c r="Y1628" t="s">
        <v>1178</v>
      </c>
      <c r="Z1628" t="s">
        <v>825</v>
      </c>
      <c r="AA1628" t="s">
        <v>1179</v>
      </c>
      <c r="AC1628" s="16">
        <v>1</v>
      </c>
      <c r="AD1628" t="s">
        <v>795</v>
      </c>
      <c r="AE1628" t="s">
        <v>961</v>
      </c>
      <c r="AF1628" t="s">
        <v>740</v>
      </c>
      <c r="AG1628" t="s">
        <v>1036</v>
      </c>
      <c r="AJ1628" t="s">
        <v>963</v>
      </c>
      <c r="AK1628" t="s">
        <v>964</v>
      </c>
      <c r="AL1628" t="s">
        <v>965</v>
      </c>
      <c r="AM1628" t="s">
        <v>531</v>
      </c>
      <c r="AP1628" t="s">
        <v>966</v>
      </c>
      <c r="AQ1628" t="s">
        <v>967</v>
      </c>
      <c r="AR1628" t="s">
        <v>968</v>
      </c>
      <c r="AS1628" t="s">
        <v>969</v>
      </c>
      <c r="AT1628" t="s">
        <v>970</v>
      </c>
      <c r="AU1628" t="s">
        <v>6720</v>
      </c>
    </row>
    <row r="1629" spans="2:47" ht="11" outlineLevel="1" x14ac:dyDescent="0.15">
      <c r="B1629" t="s">
        <v>6721</v>
      </c>
      <c r="C1629" t="s">
        <v>6722</v>
      </c>
      <c r="G1629" t="s">
        <v>1140</v>
      </c>
      <c r="H1629" t="s">
        <v>1141</v>
      </c>
      <c r="I1629" t="s">
        <v>957</v>
      </c>
      <c r="J1629" t="s">
        <v>6723</v>
      </c>
      <c r="K1629" t="s">
        <v>6724</v>
      </c>
      <c r="L1629" t="s">
        <v>6723</v>
      </c>
      <c r="M1629" s="5">
        <v>44479.9</v>
      </c>
      <c r="N1629" s="5">
        <v>44479.9</v>
      </c>
      <c r="O1629" s="5">
        <v>44479.9</v>
      </c>
      <c r="P1629" s="5"/>
      <c r="Q1629" s="16">
        <v>0</v>
      </c>
      <c r="R1629" s="5"/>
      <c r="S1629" s="17">
        <v>43714</v>
      </c>
      <c r="T1629" s="17">
        <v>43714</v>
      </c>
      <c r="U1629" s="17">
        <v>43732</v>
      </c>
      <c r="V1629" s="17">
        <v>43732</v>
      </c>
      <c r="W1629" s="17">
        <v>43714</v>
      </c>
      <c r="X1629" s="17">
        <v>43714</v>
      </c>
      <c r="Y1629" t="s">
        <v>1178</v>
      </c>
      <c r="Z1629" t="s">
        <v>825</v>
      </c>
      <c r="AA1629" t="s">
        <v>1179</v>
      </c>
      <c r="AC1629" s="16">
        <v>4</v>
      </c>
      <c r="AD1629" t="s">
        <v>887</v>
      </c>
      <c r="AE1629" t="s">
        <v>2030</v>
      </c>
      <c r="AF1629" t="s">
        <v>750</v>
      </c>
      <c r="AG1629" t="s">
        <v>1515</v>
      </c>
      <c r="AJ1629" t="s">
        <v>963</v>
      </c>
      <c r="AK1629" t="s">
        <v>1516</v>
      </c>
      <c r="AL1629" t="s">
        <v>1340</v>
      </c>
      <c r="AM1629" t="s">
        <v>531</v>
      </c>
      <c r="AP1629" t="s">
        <v>966</v>
      </c>
      <c r="AQ1629" t="s">
        <v>967</v>
      </c>
      <c r="AR1629" t="s">
        <v>968</v>
      </c>
      <c r="AS1629" t="s">
        <v>969</v>
      </c>
      <c r="AT1629" t="s">
        <v>970</v>
      </c>
      <c r="AU1629" t="s">
        <v>6725</v>
      </c>
    </row>
    <row r="1630" spans="2:47" ht="11" outlineLevel="1" x14ac:dyDescent="0.15">
      <c r="B1630" t="s">
        <v>6726</v>
      </c>
      <c r="C1630" t="s">
        <v>6727</v>
      </c>
      <c r="G1630" t="s">
        <v>1140</v>
      </c>
      <c r="H1630" t="s">
        <v>1141</v>
      </c>
      <c r="I1630" t="s">
        <v>957</v>
      </c>
      <c r="J1630" t="s">
        <v>4980</v>
      </c>
      <c r="K1630" t="s">
        <v>4981</v>
      </c>
      <c r="L1630" t="s">
        <v>4980</v>
      </c>
      <c r="M1630" s="5">
        <v>44274</v>
      </c>
      <c r="N1630" s="5">
        <v>44274</v>
      </c>
      <c r="O1630" s="5">
        <v>44274</v>
      </c>
      <c r="P1630" s="5"/>
      <c r="Q1630" s="16">
        <v>0</v>
      </c>
      <c r="R1630" s="5"/>
      <c r="S1630" s="17">
        <v>43370</v>
      </c>
      <c r="T1630" s="17">
        <v>43370</v>
      </c>
      <c r="U1630" s="17">
        <v>43615</v>
      </c>
      <c r="V1630" s="17">
        <v>43615</v>
      </c>
      <c r="W1630" s="17">
        <v>43370</v>
      </c>
      <c r="X1630" s="17">
        <v>43538</v>
      </c>
      <c r="Y1630" t="s">
        <v>1178</v>
      </c>
      <c r="Z1630" t="s">
        <v>825</v>
      </c>
      <c r="AA1630" t="s">
        <v>1179</v>
      </c>
      <c r="AC1630" s="16">
        <v>2</v>
      </c>
      <c r="AD1630" t="s">
        <v>803</v>
      </c>
      <c r="AE1630" t="s">
        <v>974</v>
      </c>
      <c r="AF1630" t="s">
        <v>737</v>
      </c>
      <c r="AG1630" t="s">
        <v>975</v>
      </c>
      <c r="AJ1630" t="s">
        <v>963</v>
      </c>
      <c r="AK1630" t="s">
        <v>979</v>
      </c>
      <c r="AL1630" t="s">
        <v>1340</v>
      </c>
      <c r="AM1630" t="s">
        <v>531</v>
      </c>
      <c r="AP1630" t="s">
        <v>966</v>
      </c>
      <c r="AQ1630" t="s">
        <v>967</v>
      </c>
      <c r="AR1630" t="s">
        <v>968</v>
      </c>
      <c r="AS1630" t="s">
        <v>969</v>
      </c>
      <c r="AT1630" t="s">
        <v>970</v>
      </c>
      <c r="AU1630" t="s">
        <v>6728</v>
      </c>
    </row>
    <row r="1631" spans="2:47" ht="11" outlineLevel="1" x14ac:dyDescent="0.15">
      <c r="B1631" t="s">
        <v>6729</v>
      </c>
      <c r="C1631" t="s">
        <v>6730</v>
      </c>
      <c r="D1631" t="s">
        <v>6731</v>
      </c>
      <c r="E1631" t="s">
        <v>1599</v>
      </c>
      <c r="F1631" t="s">
        <v>807</v>
      </c>
      <c r="G1631" t="s">
        <v>984</v>
      </c>
      <c r="H1631" t="s">
        <v>985</v>
      </c>
      <c r="I1631" t="s">
        <v>957</v>
      </c>
      <c r="J1631" t="s">
        <v>4728</v>
      </c>
      <c r="K1631" t="s">
        <v>4729</v>
      </c>
      <c r="L1631" t="s">
        <v>4728</v>
      </c>
      <c r="M1631" s="5">
        <v>44245</v>
      </c>
      <c r="N1631" s="5">
        <v>44245</v>
      </c>
      <c r="O1631" s="5">
        <v>44245</v>
      </c>
      <c r="P1631" s="5"/>
      <c r="Q1631" s="16">
        <v>0</v>
      </c>
      <c r="R1631" s="5"/>
      <c r="S1631" s="17">
        <v>42635</v>
      </c>
      <c r="T1631" s="17">
        <v>42635</v>
      </c>
      <c r="U1631" s="17">
        <v>42695</v>
      </c>
      <c r="V1631" s="17">
        <v>42695</v>
      </c>
      <c r="W1631" s="17">
        <v>42635</v>
      </c>
      <c r="X1631" s="17">
        <v>42635</v>
      </c>
      <c r="Y1631" t="s">
        <v>959</v>
      </c>
      <c r="Z1631" t="s">
        <v>796</v>
      </c>
      <c r="AA1631" t="s">
        <v>1023</v>
      </c>
      <c r="AB1631" t="s">
        <v>1024</v>
      </c>
      <c r="AC1631" s="16">
        <v>3</v>
      </c>
      <c r="AD1631" t="s">
        <v>6732</v>
      </c>
      <c r="AE1631" t="s">
        <v>6733</v>
      </c>
      <c r="AF1631" t="s">
        <v>738</v>
      </c>
      <c r="AG1631" t="s">
        <v>988</v>
      </c>
      <c r="AJ1631" t="s">
        <v>963</v>
      </c>
      <c r="AK1631" t="s">
        <v>3393</v>
      </c>
      <c r="AL1631" t="s">
        <v>1340</v>
      </c>
      <c r="AM1631" t="s">
        <v>531</v>
      </c>
      <c r="AP1631" t="s">
        <v>966</v>
      </c>
      <c r="AQ1631" t="s">
        <v>967</v>
      </c>
      <c r="AR1631" t="s">
        <v>968</v>
      </c>
      <c r="AS1631" t="s">
        <v>969</v>
      </c>
      <c r="AT1631" t="s">
        <v>970</v>
      </c>
      <c r="AU1631" t="s">
        <v>6734</v>
      </c>
    </row>
    <row r="1632" spans="2:47" ht="11" outlineLevel="1" x14ac:dyDescent="0.15">
      <c r="B1632" t="s">
        <v>6735</v>
      </c>
      <c r="C1632" t="s">
        <v>6736</v>
      </c>
      <c r="G1632" t="s">
        <v>1140</v>
      </c>
      <c r="H1632" t="s">
        <v>1141</v>
      </c>
      <c r="I1632" t="s">
        <v>957</v>
      </c>
      <c r="J1632" t="s">
        <v>5841</v>
      </c>
      <c r="K1632" t="s">
        <v>5842</v>
      </c>
      <c r="L1632" t="s">
        <v>5841</v>
      </c>
      <c r="M1632" s="5">
        <v>44090.400000000001</v>
      </c>
      <c r="N1632" s="5">
        <v>44090.400000000001</v>
      </c>
      <c r="O1632" s="5">
        <v>44090.400000000001</v>
      </c>
      <c r="P1632" s="5"/>
      <c r="Q1632" s="16">
        <v>0</v>
      </c>
      <c r="R1632" s="5"/>
      <c r="S1632" s="17">
        <v>44812</v>
      </c>
      <c r="T1632" s="17">
        <v>44812</v>
      </c>
      <c r="U1632" s="17">
        <v>44827</v>
      </c>
      <c r="V1632" s="17">
        <v>44827</v>
      </c>
      <c r="W1632" s="17">
        <v>44812</v>
      </c>
      <c r="X1632" s="17">
        <v>44868</v>
      </c>
      <c r="Y1632" t="s">
        <v>1178</v>
      </c>
      <c r="Z1632" t="s">
        <v>825</v>
      </c>
      <c r="AA1632" t="s">
        <v>1179</v>
      </c>
      <c r="AC1632" s="16">
        <v>2</v>
      </c>
      <c r="AD1632" t="s">
        <v>795</v>
      </c>
      <c r="AE1632" t="s">
        <v>961</v>
      </c>
      <c r="AF1632" t="s">
        <v>748</v>
      </c>
      <c r="AG1632" t="s">
        <v>1057</v>
      </c>
      <c r="AH1632" t="s">
        <v>1193</v>
      </c>
      <c r="AI1632" t="s">
        <v>1194</v>
      </c>
      <c r="AJ1632" t="s">
        <v>978</v>
      </c>
      <c r="AK1632" t="s">
        <v>964</v>
      </c>
      <c r="AL1632" t="s">
        <v>1340</v>
      </c>
      <c r="AM1632" t="s">
        <v>531</v>
      </c>
      <c r="AP1632" t="s">
        <v>966</v>
      </c>
      <c r="AQ1632" t="s">
        <v>967</v>
      </c>
      <c r="AR1632" t="s">
        <v>968</v>
      </c>
      <c r="AS1632" t="s">
        <v>969</v>
      </c>
      <c r="AT1632" t="s">
        <v>970</v>
      </c>
      <c r="AU1632" t="s">
        <v>6737</v>
      </c>
    </row>
    <row r="1633" spans="2:47" ht="11" outlineLevel="1" x14ac:dyDescent="0.15">
      <c r="B1633" t="s">
        <v>6738</v>
      </c>
      <c r="C1633" t="s">
        <v>6739</v>
      </c>
      <c r="G1633" t="s">
        <v>1140</v>
      </c>
      <c r="H1633" t="s">
        <v>1141</v>
      </c>
      <c r="I1633" t="s">
        <v>957</v>
      </c>
      <c r="J1633" t="s">
        <v>6740</v>
      </c>
      <c r="K1633" t="s">
        <v>6741</v>
      </c>
      <c r="L1633" t="s">
        <v>6740</v>
      </c>
      <c r="M1633" s="5">
        <v>44000</v>
      </c>
      <c r="N1633" s="5">
        <v>44000</v>
      </c>
      <c r="O1633" s="5">
        <v>44000</v>
      </c>
      <c r="P1633" s="5"/>
      <c r="Q1633" s="16">
        <v>0</v>
      </c>
      <c r="R1633" s="5"/>
      <c r="S1633" s="17">
        <v>42493</v>
      </c>
      <c r="T1633" s="17">
        <v>42493</v>
      </c>
      <c r="U1633" s="17">
        <v>42530</v>
      </c>
      <c r="V1633" s="17">
        <v>42530</v>
      </c>
      <c r="W1633" s="17">
        <v>42493</v>
      </c>
      <c r="X1633" s="17">
        <v>42493</v>
      </c>
      <c r="Y1633" t="s">
        <v>1178</v>
      </c>
      <c r="Z1633" t="s">
        <v>825</v>
      </c>
      <c r="AA1633" t="s">
        <v>1179</v>
      </c>
      <c r="AC1633" s="16">
        <v>3</v>
      </c>
      <c r="AD1633" t="s">
        <v>2620</v>
      </c>
      <c r="AE1633" t="s">
        <v>2621</v>
      </c>
      <c r="AF1633" t="s">
        <v>750</v>
      </c>
      <c r="AG1633" t="s">
        <v>1515</v>
      </c>
      <c r="AJ1633" t="s">
        <v>963</v>
      </c>
      <c r="AK1633" t="s">
        <v>1516</v>
      </c>
      <c r="AL1633" t="s">
        <v>1340</v>
      </c>
      <c r="AM1633" t="s">
        <v>531</v>
      </c>
      <c r="AP1633" t="s">
        <v>966</v>
      </c>
      <c r="AQ1633" t="s">
        <v>967</v>
      </c>
      <c r="AR1633" t="s">
        <v>968</v>
      </c>
      <c r="AS1633" t="s">
        <v>969</v>
      </c>
      <c r="AT1633" t="s">
        <v>970</v>
      </c>
      <c r="AU1633" t="s">
        <v>6742</v>
      </c>
    </row>
    <row r="1634" spans="2:47" ht="11" outlineLevel="1" x14ac:dyDescent="0.15">
      <c r="B1634" t="s">
        <v>6743</v>
      </c>
      <c r="C1634" t="s">
        <v>6744</v>
      </c>
      <c r="G1634" t="s">
        <v>1140</v>
      </c>
      <c r="H1634" t="s">
        <v>1141</v>
      </c>
      <c r="I1634" t="s">
        <v>957</v>
      </c>
      <c r="J1634" t="s">
        <v>665</v>
      </c>
      <c r="K1634" t="s">
        <v>1904</v>
      </c>
      <c r="L1634" t="s">
        <v>665</v>
      </c>
      <c r="M1634" s="5">
        <v>43825</v>
      </c>
      <c r="N1634" s="5">
        <v>43825</v>
      </c>
      <c r="O1634" s="5">
        <v>43825</v>
      </c>
      <c r="P1634" s="5"/>
      <c r="Q1634" s="16">
        <v>0</v>
      </c>
      <c r="R1634" s="5"/>
      <c r="S1634" s="17">
        <v>44763</v>
      </c>
      <c r="T1634" s="17">
        <v>44763</v>
      </c>
      <c r="U1634" s="17">
        <v>44769</v>
      </c>
      <c r="V1634" s="17">
        <v>44769</v>
      </c>
      <c r="W1634" s="17">
        <v>44763</v>
      </c>
      <c r="X1634" s="17">
        <v>44763</v>
      </c>
      <c r="Y1634" t="s">
        <v>1178</v>
      </c>
      <c r="Z1634" t="s">
        <v>825</v>
      </c>
      <c r="AA1634" t="s">
        <v>1179</v>
      </c>
      <c r="AC1634" s="16">
        <v>1</v>
      </c>
      <c r="AD1634" t="s">
        <v>795</v>
      </c>
      <c r="AE1634" t="s">
        <v>961</v>
      </c>
      <c r="AF1634" t="s">
        <v>740</v>
      </c>
      <c r="AG1634" t="s">
        <v>1036</v>
      </c>
      <c r="AH1634" t="s">
        <v>1058</v>
      </c>
      <c r="AI1634" t="s">
        <v>1059</v>
      </c>
      <c r="AJ1634" t="s">
        <v>978</v>
      </c>
      <c r="AK1634" t="s">
        <v>964</v>
      </c>
      <c r="AL1634" t="s">
        <v>965</v>
      </c>
      <c r="AM1634" t="s">
        <v>531</v>
      </c>
      <c r="AP1634" t="s">
        <v>966</v>
      </c>
      <c r="AQ1634" t="s">
        <v>967</v>
      </c>
      <c r="AR1634" t="s">
        <v>968</v>
      </c>
      <c r="AS1634" t="s">
        <v>969</v>
      </c>
      <c r="AT1634" t="s">
        <v>970</v>
      </c>
      <c r="AU1634" t="s">
        <v>6745</v>
      </c>
    </row>
    <row r="1635" spans="2:47" ht="11" outlineLevel="1" x14ac:dyDescent="0.15">
      <c r="B1635" t="s">
        <v>6746</v>
      </c>
      <c r="C1635" t="s">
        <v>6747</v>
      </c>
      <c r="D1635" t="s">
        <v>6748</v>
      </c>
      <c r="E1635" t="s">
        <v>854</v>
      </c>
      <c r="F1635" t="s">
        <v>798</v>
      </c>
      <c r="G1635" t="s">
        <v>959</v>
      </c>
      <c r="H1635" t="s">
        <v>1903</v>
      </c>
      <c r="I1635" t="s">
        <v>957</v>
      </c>
      <c r="J1635" t="s">
        <v>6749</v>
      </c>
      <c r="K1635" t="s">
        <v>6750</v>
      </c>
      <c r="L1635" t="s">
        <v>6749</v>
      </c>
      <c r="M1635" s="5">
        <v>43740</v>
      </c>
      <c r="N1635" s="5">
        <v>43740</v>
      </c>
      <c r="O1635" s="5">
        <v>43740</v>
      </c>
      <c r="P1635" s="5"/>
      <c r="Q1635" s="16">
        <v>0</v>
      </c>
      <c r="R1635" s="5"/>
      <c r="S1635" s="17">
        <v>45882</v>
      </c>
      <c r="T1635" s="17">
        <v>45925</v>
      </c>
      <c r="U1635" s="17">
        <v>46106</v>
      </c>
      <c r="V1635" s="17">
        <v>46106</v>
      </c>
      <c r="W1635" s="17">
        <v>45882</v>
      </c>
      <c r="X1635" s="17">
        <v>45882</v>
      </c>
      <c r="Y1635" t="s">
        <v>1178</v>
      </c>
      <c r="Z1635" t="s">
        <v>825</v>
      </c>
      <c r="AA1635" t="s">
        <v>1179</v>
      </c>
      <c r="AC1635" s="16">
        <v>3</v>
      </c>
      <c r="AD1635" t="s">
        <v>795</v>
      </c>
      <c r="AE1635" t="s">
        <v>961</v>
      </c>
      <c r="AF1635" t="s">
        <v>748</v>
      </c>
      <c r="AG1635" t="s">
        <v>1057</v>
      </c>
      <c r="AJ1635" t="s">
        <v>963</v>
      </c>
      <c r="AK1635" t="s">
        <v>964</v>
      </c>
      <c r="AL1635" t="s">
        <v>1340</v>
      </c>
      <c r="AM1635" t="s">
        <v>531</v>
      </c>
      <c r="AP1635" t="s">
        <v>966</v>
      </c>
      <c r="AQ1635" t="s">
        <v>967</v>
      </c>
      <c r="AR1635" t="s">
        <v>968</v>
      </c>
      <c r="AS1635" t="s">
        <v>969</v>
      </c>
      <c r="AT1635" t="s">
        <v>970</v>
      </c>
      <c r="AU1635" t="s">
        <v>6751</v>
      </c>
    </row>
    <row r="1636" spans="2:47" ht="11" outlineLevel="1" x14ac:dyDescent="0.15">
      <c r="B1636" t="s">
        <v>6752</v>
      </c>
      <c r="C1636" t="s">
        <v>6753</v>
      </c>
      <c r="G1636" t="s">
        <v>1140</v>
      </c>
      <c r="H1636" t="s">
        <v>1141</v>
      </c>
      <c r="I1636" t="s">
        <v>957</v>
      </c>
      <c r="J1636" t="s">
        <v>6754</v>
      </c>
      <c r="K1636" t="s">
        <v>6755</v>
      </c>
      <c r="L1636" t="s">
        <v>6754</v>
      </c>
      <c r="M1636" s="5">
        <v>43680</v>
      </c>
      <c r="N1636" s="5">
        <v>43680</v>
      </c>
      <c r="O1636" s="5">
        <v>43680</v>
      </c>
      <c r="P1636" s="5"/>
      <c r="Q1636" s="16">
        <v>0</v>
      </c>
      <c r="R1636" s="5"/>
      <c r="S1636" s="17">
        <v>43104</v>
      </c>
      <c r="T1636" s="17">
        <v>43104</v>
      </c>
      <c r="U1636" s="17">
        <v>43174</v>
      </c>
      <c r="V1636" s="17">
        <v>43174</v>
      </c>
      <c r="W1636" s="17">
        <v>43104</v>
      </c>
      <c r="X1636" s="17">
        <v>43104</v>
      </c>
      <c r="Y1636" t="s">
        <v>1543</v>
      </c>
      <c r="Z1636" t="s">
        <v>826</v>
      </c>
      <c r="AA1636" t="s">
        <v>1179</v>
      </c>
      <c r="AC1636" s="16">
        <v>1</v>
      </c>
      <c r="AD1636" t="s">
        <v>2803</v>
      </c>
      <c r="AE1636" t="s">
        <v>2804</v>
      </c>
      <c r="AF1636" t="s">
        <v>750</v>
      </c>
      <c r="AG1636" t="s">
        <v>1515</v>
      </c>
      <c r="AJ1636" t="s">
        <v>963</v>
      </c>
      <c r="AK1636" t="s">
        <v>1516</v>
      </c>
      <c r="AL1636" t="s">
        <v>1340</v>
      </c>
      <c r="AM1636" t="s">
        <v>531</v>
      </c>
      <c r="AP1636" t="s">
        <v>966</v>
      </c>
      <c r="AQ1636" t="s">
        <v>967</v>
      </c>
      <c r="AR1636" t="s">
        <v>968</v>
      </c>
      <c r="AS1636" t="s">
        <v>969</v>
      </c>
      <c r="AT1636" t="s">
        <v>970</v>
      </c>
      <c r="AU1636" t="s">
        <v>6756</v>
      </c>
    </row>
    <row r="1637" spans="2:47" ht="11" outlineLevel="1" x14ac:dyDescent="0.15">
      <c r="B1637" t="s">
        <v>6757</v>
      </c>
      <c r="C1637" t="s">
        <v>6758</v>
      </c>
      <c r="G1637" t="s">
        <v>1140</v>
      </c>
      <c r="H1637" t="s">
        <v>1141</v>
      </c>
      <c r="I1637" t="s">
        <v>957</v>
      </c>
      <c r="J1637" t="s">
        <v>6759</v>
      </c>
      <c r="K1637" t="s">
        <v>6760</v>
      </c>
      <c r="L1637" t="s">
        <v>6759</v>
      </c>
      <c r="M1637" s="5">
        <v>43477.31</v>
      </c>
      <c r="N1637" s="5">
        <v>43477.31</v>
      </c>
      <c r="O1637" s="5">
        <v>43477.31</v>
      </c>
      <c r="P1637" s="5"/>
      <c r="Q1637" s="16">
        <v>0</v>
      </c>
      <c r="R1637" s="5"/>
      <c r="S1637" s="17">
        <v>45188</v>
      </c>
      <c r="T1637" s="17">
        <v>45188</v>
      </c>
      <c r="U1637" s="17">
        <v>45218</v>
      </c>
      <c r="V1637" s="17">
        <v>45218</v>
      </c>
      <c r="W1637" s="17">
        <v>45188</v>
      </c>
      <c r="X1637" s="17">
        <v>45188</v>
      </c>
      <c r="Y1637" t="s">
        <v>1543</v>
      </c>
      <c r="Z1637" t="s">
        <v>826</v>
      </c>
      <c r="AA1637" t="s">
        <v>1179</v>
      </c>
      <c r="AC1637" s="16">
        <v>1</v>
      </c>
      <c r="AD1637" t="s">
        <v>795</v>
      </c>
      <c r="AE1637" t="s">
        <v>961</v>
      </c>
      <c r="AF1637" t="s">
        <v>740</v>
      </c>
      <c r="AG1637" t="s">
        <v>1036</v>
      </c>
      <c r="AH1637" t="s">
        <v>1058</v>
      </c>
      <c r="AI1637" t="s">
        <v>1059</v>
      </c>
      <c r="AJ1637" t="s">
        <v>978</v>
      </c>
      <c r="AK1637" t="s">
        <v>964</v>
      </c>
      <c r="AL1637" t="s">
        <v>1340</v>
      </c>
      <c r="AM1637" t="s">
        <v>531</v>
      </c>
      <c r="AP1637" t="s">
        <v>966</v>
      </c>
      <c r="AQ1637" t="s">
        <v>967</v>
      </c>
      <c r="AR1637" t="s">
        <v>968</v>
      </c>
      <c r="AS1637" t="s">
        <v>969</v>
      </c>
      <c r="AT1637" t="s">
        <v>970</v>
      </c>
      <c r="AU1637" t="s">
        <v>6761</v>
      </c>
    </row>
    <row r="1638" spans="2:47" ht="11" outlineLevel="1" x14ac:dyDescent="0.15">
      <c r="B1638" t="s">
        <v>6762</v>
      </c>
      <c r="C1638" t="s">
        <v>6763</v>
      </c>
      <c r="G1638" t="s">
        <v>1140</v>
      </c>
      <c r="H1638" t="s">
        <v>1141</v>
      </c>
      <c r="I1638" t="s">
        <v>957</v>
      </c>
      <c r="J1638" t="s">
        <v>3938</v>
      </c>
      <c r="K1638" t="s">
        <v>3939</v>
      </c>
      <c r="L1638" t="s">
        <v>3938</v>
      </c>
      <c r="M1638" s="5">
        <v>43316</v>
      </c>
      <c r="N1638" s="5">
        <v>43316</v>
      </c>
      <c r="O1638" s="5">
        <v>43316</v>
      </c>
      <c r="P1638" s="5"/>
      <c r="Q1638" s="16">
        <v>0</v>
      </c>
      <c r="R1638" s="5"/>
      <c r="S1638" s="17">
        <v>43891</v>
      </c>
      <c r="T1638" s="17">
        <v>43891</v>
      </c>
      <c r="U1638" s="17">
        <v>43910</v>
      </c>
      <c r="V1638" s="17">
        <v>43910</v>
      </c>
      <c r="W1638" s="17">
        <v>43891</v>
      </c>
      <c r="X1638" s="17">
        <v>43891</v>
      </c>
      <c r="Y1638" t="s">
        <v>1543</v>
      </c>
      <c r="Z1638" t="s">
        <v>826</v>
      </c>
      <c r="AA1638" t="s">
        <v>1179</v>
      </c>
      <c r="AC1638" s="16">
        <v>1</v>
      </c>
      <c r="AD1638" t="s">
        <v>795</v>
      </c>
      <c r="AE1638" t="s">
        <v>961</v>
      </c>
      <c r="AF1638" t="s">
        <v>740</v>
      </c>
      <c r="AG1638" t="s">
        <v>1036</v>
      </c>
      <c r="AH1638" t="s">
        <v>1058</v>
      </c>
      <c r="AI1638" t="s">
        <v>1059</v>
      </c>
      <c r="AJ1638" t="s">
        <v>978</v>
      </c>
      <c r="AK1638" t="s">
        <v>964</v>
      </c>
      <c r="AL1638" t="s">
        <v>1340</v>
      </c>
      <c r="AM1638" t="s">
        <v>531</v>
      </c>
      <c r="AP1638" t="s">
        <v>966</v>
      </c>
      <c r="AQ1638" t="s">
        <v>967</v>
      </c>
      <c r="AR1638" t="s">
        <v>968</v>
      </c>
      <c r="AS1638" t="s">
        <v>969</v>
      </c>
      <c r="AT1638" t="s">
        <v>970</v>
      </c>
      <c r="AU1638" t="s">
        <v>6764</v>
      </c>
    </row>
    <row r="1639" spans="2:47" ht="11" outlineLevel="1" x14ac:dyDescent="0.15">
      <c r="B1639" t="s">
        <v>6765</v>
      </c>
      <c r="C1639" t="s">
        <v>6766</v>
      </c>
      <c r="G1639" t="s">
        <v>1140</v>
      </c>
      <c r="H1639" t="s">
        <v>1141</v>
      </c>
      <c r="I1639" t="s">
        <v>957</v>
      </c>
      <c r="J1639" t="s">
        <v>4252</v>
      </c>
      <c r="K1639" t="s">
        <v>4253</v>
      </c>
      <c r="L1639" t="s">
        <v>4252</v>
      </c>
      <c r="M1639" s="5">
        <v>43000</v>
      </c>
      <c r="N1639" s="5">
        <v>43000</v>
      </c>
      <c r="O1639" s="5">
        <v>43000</v>
      </c>
      <c r="P1639" s="5">
        <v>43000</v>
      </c>
      <c r="Q1639" s="16">
        <v>0</v>
      </c>
      <c r="R1639" s="5"/>
      <c r="S1639" s="17">
        <v>45041</v>
      </c>
      <c r="T1639" s="17">
        <v>45041</v>
      </c>
      <c r="U1639" s="17">
        <v>45065</v>
      </c>
      <c r="V1639" s="17">
        <v>45065</v>
      </c>
      <c r="W1639" s="17">
        <v>45041</v>
      </c>
      <c r="X1639" s="17">
        <v>45041</v>
      </c>
      <c r="Y1639" t="s">
        <v>1178</v>
      </c>
      <c r="Z1639" t="s">
        <v>825</v>
      </c>
      <c r="AA1639" t="s">
        <v>1179</v>
      </c>
      <c r="AC1639" s="16">
        <v>1</v>
      </c>
      <c r="AD1639" t="s">
        <v>803</v>
      </c>
      <c r="AE1639" t="s">
        <v>974</v>
      </c>
      <c r="AF1639" t="s">
        <v>757</v>
      </c>
      <c r="AG1639" t="s">
        <v>1801</v>
      </c>
      <c r="AH1639" t="s">
        <v>1202</v>
      </c>
      <c r="AI1639" t="s">
        <v>1203</v>
      </c>
      <c r="AJ1639" t="s">
        <v>978</v>
      </c>
      <c r="AK1639" t="s">
        <v>1082</v>
      </c>
      <c r="AL1639" t="s">
        <v>1340</v>
      </c>
      <c r="AM1639" t="s">
        <v>531</v>
      </c>
      <c r="AP1639" t="s">
        <v>966</v>
      </c>
      <c r="AQ1639" t="s">
        <v>967</v>
      </c>
      <c r="AR1639" t="s">
        <v>968</v>
      </c>
      <c r="AS1639" t="s">
        <v>969</v>
      </c>
      <c r="AT1639" t="s">
        <v>970</v>
      </c>
      <c r="AU1639" t="s">
        <v>6767</v>
      </c>
    </row>
    <row r="1640" spans="2:47" ht="11" outlineLevel="1" x14ac:dyDescent="0.15">
      <c r="B1640" t="s">
        <v>6768</v>
      </c>
      <c r="C1640" t="s">
        <v>6769</v>
      </c>
      <c r="G1640" t="s">
        <v>1140</v>
      </c>
      <c r="H1640" t="s">
        <v>1141</v>
      </c>
      <c r="I1640" t="s">
        <v>957</v>
      </c>
      <c r="J1640" t="s">
        <v>687</v>
      </c>
      <c r="K1640" t="s">
        <v>2727</v>
      </c>
      <c r="L1640" t="s">
        <v>687</v>
      </c>
      <c r="M1640" s="5">
        <v>42925</v>
      </c>
      <c r="N1640" s="5">
        <v>42925</v>
      </c>
      <c r="O1640" s="5">
        <v>42925</v>
      </c>
      <c r="P1640" s="5"/>
      <c r="Q1640" s="16">
        <v>0</v>
      </c>
      <c r="R1640" s="5"/>
      <c r="S1640" s="17">
        <v>43903</v>
      </c>
      <c r="T1640" s="17">
        <v>43903</v>
      </c>
      <c r="U1640" s="17">
        <v>43936</v>
      </c>
      <c r="V1640" s="17">
        <v>43936</v>
      </c>
      <c r="W1640" s="17">
        <v>43903</v>
      </c>
      <c r="X1640" s="17">
        <v>43903</v>
      </c>
      <c r="Y1640" t="s">
        <v>1178</v>
      </c>
      <c r="Z1640" t="s">
        <v>825</v>
      </c>
      <c r="AA1640" t="s">
        <v>1179</v>
      </c>
      <c r="AC1640" s="16">
        <v>3</v>
      </c>
      <c r="AD1640" t="s">
        <v>795</v>
      </c>
      <c r="AE1640" t="s">
        <v>961</v>
      </c>
      <c r="AF1640" t="s">
        <v>740</v>
      </c>
      <c r="AG1640" t="s">
        <v>1036</v>
      </c>
      <c r="AH1640" t="s">
        <v>1058</v>
      </c>
      <c r="AI1640" t="s">
        <v>1059</v>
      </c>
      <c r="AJ1640" t="s">
        <v>978</v>
      </c>
      <c r="AK1640" t="s">
        <v>964</v>
      </c>
      <c r="AL1640" t="s">
        <v>965</v>
      </c>
      <c r="AM1640" t="s">
        <v>531</v>
      </c>
      <c r="AP1640" t="s">
        <v>966</v>
      </c>
      <c r="AQ1640" t="s">
        <v>967</v>
      </c>
      <c r="AR1640" t="s">
        <v>968</v>
      </c>
      <c r="AS1640" t="s">
        <v>969</v>
      </c>
      <c r="AT1640" t="s">
        <v>970</v>
      </c>
      <c r="AU1640" t="s">
        <v>6770</v>
      </c>
    </row>
    <row r="1641" spans="2:47" ht="11" outlineLevel="1" x14ac:dyDescent="0.15">
      <c r="B1641" t="s">
        <v>6771</v>
      </c>
      <c r="C1641" t="s">
        <v>6772</v>
      </c>
      <c r="G1641" t="s">
        <v>1140</v>
      </c>
      <c r="H1641" t="s">
        <v>1141</v>
      </c>
      <c r="I1641" t="s">
        <v>957</v>
      </c>
      <c r="J1641" t="s">
        <v>4431</v>
      </c>
      <c r="K1641" t="s">
        <v>4432</v>
      </c>
      <c r="L1641" t="s">
        <v>4431</v>
      </c>
      <c r="M1641" s="5">
        <v>42746</v>
      </c>
      <c r="N1641" s="5">
        <v>42746</v>
      </c>
      <c r="O1641" s="5">
        <v>42746</v>
      </c>
      <c r="P1641" s="5"/>
      <c r="Q1641" s="16">
        <v>0</v>
      </c>
      <c r="R1641" s="5"/>
      <c r="S1641" s="17">
        <v>43371</v>
      </c>
      <c r="T1641" s="17">
        <v>43371</v>
      </c>
      <c r="U1641" s="17">
        <v>43539</v>
      </c>
      <c r="V1641" s="17">
        <v>43539</v>
      </c>
      <c r="W1641" s="17">
        <v>43371</v>
      </c>
      <c r="X1641" s="17">
        <v>43432</v>
      </c>
      <c r="Y1641" t="s">
        <v>1178</v>
      </c>
      <c r="Z1641" t="s">
        <v>825</v>
      </c>
      <c r="AA1641" t="s">
        <v>1179</v>
      </c>
      <c r="AC1641" s="16">
        <v>1</v>
      </c>
      <c r="AD1641" t="s">
        <v>803</v>
      </c>
      <c r="AE1641" t="s">
        <v>974</v>
      </c>
      <c r="AF1641" t="s">
        <v>738</v>
      </c>
      <c r="AG1641" t="s">
        <v>988</v>
      </c>
      <c r="AH1641" t="s">
        <v>1202</v>
      </c>
      <c r="AI1641" t="s">
        <v>1203</v>
      </c>
      <c r="AJ1641" t="s">
        <v>978</v>
      </c>
      <c r="AK1641" t="s">
        <v>1928</v>
      </c>
      <c r="AL1641" t="s">
        <v>1340</v>
      </c>
      <c r="AM1641" t="s">
        <v>531</v>
      </c>
      <c r="AP1641" t="s">
        <v>966</v>
      </c>
      <c r="AQ1641" t="s">
        <v>967</v>
      </c>
      <c r="AR1641" t="s">
        <v>968</v>
      </c>
      <c r="AS1641" t="s">
        <v>969</v>
      </c>
      <c r="AT1641" t="s">
        <v>970</v>
      </c>
      <c r="AU1641" t="s">
        <v>6773</v>
      </c>
    </row>
    <row r="1642" spans="2:47" ht="11" outlineLevel="1" x14ac:dyDescent="0.15">
      <c r="B1642" t="s">
        <v>6774</v>
      </c>
      <c r="C1642" t="s">
        <v>2080</v>
      </c>
      <c r="D1642" t="s">
        <v>199</v>
      </c>
      <c r="E1642" t="s">
        <v>983</v>
      </c>
      <c r="F1642" t="s">
        <v>807</v>
      </c>
      <c r="G1642" t="s">
        <v>984</v>
      </c>
      <c r="H1642" t="s">
        <v>985</v>
      </c>
      <c r="I1642" t="s">
        <v>957</v>
      </c>
      <c r="J1642" t="s">
        <v>608</v>
      </c>
      <c r="K1642" t="s">
        <v>1184</v>
      </c>
      <c r="L1642" t="s">
        <v>987</v>
      </c>
      <c r="M1642" s="5">
        <v>42697.38</v>
      </c>
      <c r="N1642" s="5">
        <v>42697.38</v>
      </c>
      <c r="O1642" s="5">
        <v>42697.38</v>
      </c>
      <c r="P1642" s="5"/>
      <c r="Q1642" s="16">
        <v>0</v>
      </c>
      <c r="R1642" s="5"/>
      <c r="S1642" s="17">
        <v>42901</v>
      </c>
      <c r="T1642" s="17">
        <v>42901</v>
      </c>
      <c r="U1642" s="17">
        <v>42915</v>
      </c>
      <c r="V1642" s="17">
        <v>42915</v>
      </c>
      <c r="W1642" s="17">
        <v>42901</v>
      </c>
      <c r="X1642" s="17">
        <v>42935</v>
      </c>
      <c r="Y1642" t="s">
        <v>959</v>
      </c>
      <c r="Z1642" t="s">
        <v>796</v>
      </c>
      <c r="AA1642" t="s">
        <v>1023</v>
      </c>
      <c r="AB1642" t="s">
        <v>1024</v>
      </c>
      <c r="AC1642" s="16">
        <v>1</v>
      </c>
      <c r="AD1642" t="s">
        <v>795</v>
      </c>
      <c r="AE1642" t="s">
        <v>961</v>
      </c>
      <c r="AF1642" t="s">
        <v>739</v>
      </c>
      <c r="AG1642" t="s">
        <v>993</v>
      </c>
      <c r="AJ1642" t="s">
        <v>963</v>
      </c>
      <c r="AK1642" t="s">
        <v>996</v>
      </c>
      <c r="AL1642" t="s">
        <v>965</v>
      </c>
      <c r="AM1642" t="s">
        <v>456</v>
      </c>
      <c r="AP1642" t="s">
        <v>966</v>
      </c>
      <c r="AQ1642" t="s">
        <v>967</v>
      </c>
      <c r="AR1642" t="s">
        <v>968</v>
      </c>
      <c r="AS1642" t="s">
        <v>969</v>
      </c>
      <c r="AT1642" t="s">
        <v>970</v>
      </c>
      <c r="AU1642" t="s">
        <v>6775</v>
      </c>
    </row>
    <row r="1643" spans="2:47" ht="11" outlineLevel="1" x14ac:dyDescent="0.15">
      <c r="B1643" t="s">
        <v>6776</v>
      </c>
      <c r="C1643" t="s">
        <v>6777</v>
      </c>
      <c r="G1643" t="s">
        <v>1140</v>
      </c>
      <c r="H1643" t="s">
        <v>1141</v>
      </c>
      <c r="I1643" t="s">
        <v>957</v>
      </c>
      <c r="J1643" t="s">
        <v>6778</v>
      </c>
      <c r="K1643" t="s">
        <v>6779</v>
      </c>
      <c r="L1643" t="s">
        <v>6778</v>
      </c>
      <c r="M1643" s="5">
        <v>42637.39</v>
      </c>
      <c r="N1643" s="5">
        <v>42637.39</v>
      </c>
      <c r="O1643" s="5">
        <v>42637.39</v>
      </c>
      <c r="P1643" s="5"/>
      <c r="Q1643" s="16">
        <v>0</v>
      </c>
      <c r="R1643" s="5"/>
      <c r="S1643" s="17">
        <v>43378</v>
      </c>
      <c r="T1643" s="17">
        <v>43378</v>
      </c>
      <c r="U1643" s="17">
        <v>43425</v>
      </c>
      <c r="V1643" s="17">
        <v>43425</v>
      </c>
      <c r="W1643" s="17">
        <v>43378</v>
      </c>
      <c r="X1643" s="17">
        <v>43413</v>
      </c>
      <c r="Y1643" t="s">
        <v>1543</v>
      </c>
      <c r="Z1643" t="s">
        <v>826</v>
      </c>
      <c r="AA1643" t="s">
        <v>1179</v>
      </c>
      <c r="AC1643" s="16">
        <v>1</v>
      </c>
      <c r="AD1643" t="s">
        <v>795</v>
      </c>
      <c r="AE1643" t="s">
        <v>961</v>
      </c>
      <c r="AF1643" t="s">
        <v>740</v>
      </c>
      <c r="AG1643" t="s">
        <v>1036</v>
      </c>
      <c r="AH1643" t="s">
        <v>1058</v>
      </c>
      <c r="AI1643" t="s">
        <v>1059</v>
      </c>
      <c r="AJ1643" t="s">
        <v>978</v>
      </c>
      <c r="AK1643" t="s">
        <v>964</v>
      </c>
      <c r="AL1643" t="s">
        <v>1340</v>
      </c>
      <c r="AM1643" t="s">
        <v>531</v>
      </c>
      <c r="AP1643" t="s">
        <v>966</v>
      </c>
      <c r="AQ1643" t="s">
        <v>967</v>
      </c>
      <c r="AR1643" t="s">
        <v>968</v>
      </c>
      <c r="AS1643" t="s">
        <v>969</v>
      </c>
      <c r="AT1643" t="s">
        <v>970</v>
      </c>
      <c r="AU1643" t="s">
        <v>6780</v>
      </c>
    </row>
    <row r="1644" spans="2:47" ht="11" outlineLevel="1" x14ac:dyDescent="0.15">
      <c r="B1644" t="s">
        <v>6781</v>
      </c>
      <c r="C1644" t="s">
        <v>6782</v>
      </c>
      <c r="G1644" t="s">
        <v>1140</v>
      </c>
      <c r="H1644" t="s">
        <v>1141</v>
      </c>
      <c r="I1644" t="s">
        <v>957</v>
      </c>
      <c r="J1644" t="s">
        <v>6783</v>
      </c>
      <c r="K1644" t="s">
        <v>6784</v>
      </c>
      <c r="L1644" t="s">
        <v>6783</v>
      </c>
      <c r="M1644" s="5">
        <v>42632</v>
      </c>
      <c r="N1644" s="5">
        <v>42632</v>
      </c>
      <c r="O1644" s="5">
        <v>42632</v>
      </c>
      <c r="P1644" s="5"/>
      <c r="Q1644" s="16">
        <v>0</v>
      </c>
      <c r="R1644" s="5"/>
      <c r="S1644" s="17">
        <v>42273</v>
      </c>
      <c r="T1644" s="17">
        <v>42273</v>
      </c>
      <c r="U1644" s="17">
        <v>42423</v>
      </c>
      <c r="V1644" s="17">
        <v>42423</v>
      </c>
      <c r="W1644" s="17">
        <v>42273</v>
      </c>
      <c r="X1644" s="17">
        <v>42369</v>
      </c>
      <c r="Y1644" t="s">
        <v>1178</v>
      </c>
      <c r="Z1644" t="s">
        <v>825</v>
      </c>
      <c r="AA1644" t="s">
        <v>1179</v>
      </c>
      <c r="AC1644" s="16">
        <v>4</v>
      </c>
      <c r="AD1644" t="s">
        <v>803</v>
      </c>
      <c r="AE1644" t="s">
        <v>974</v>
      </c>
      <c r="AF1644" t="s">
        <v>737</v>
      </c>
      <c r="AG1644" t="s">
        <v>975</v>
      </c>
      <c r="AJ1644" t="s">
        <v>963</v>
      </c>
      <c r="AK1644" t="s">
        <v>979</v>
      </c>
      <c r="AL1644" t="s">
        <v>1340</v>
      </c>
      <c r="AM1644" t="s">
        <v>531</v>
      </c>
      <c r="AP1644" t="s">
        <v>966</v>
      </c>
      <c r="AQ1644" t="s">
        <v>967</v>
      </c>
      <c r="AR1644" t="s">
        <v>968</v>
      </c>
      <c r="AS1644" t="s">
        <v>969</v>
      </c>
      <c r="AT1644" t="s">
        <v>970</v>
      </c>
      <c r="AU1644" t="s">
        <v>6785</v>
      </c>
    </row>
    <row r="1645" spans="2:47" ht="11" outlineLevel="1" x14ac:dyDescent="0.15">
      <c r="B1645" t="s">
        <v>6786</v>
      </c>
      <c r="C1645" t="s">
        <v>6787</v>
      </c>
      <c r="G1645" t="s">
        <v>1140</v>
      </c>
      <c r="H1645" t="s">
        <v>1141</v>
      </c>
      <c r="I1645" t="s">
        <v>957</v>
      </c>
      <c r="J1645" t="s">
        <v>4246</v>
      </c>
      <c r="K1645" t="s">
        <v>4247</v>
      </c>
      <c r="L1645" t="s">
        <v>675</v>
      </c>
      <c r="M1645" s="5">
        <v>42444.25</v>
      </c>
      <c r="N1645" s="5">
        <v>42444.25</v>
      </c>
      <c r="O1645" s="5">
        <v>42444.25</v>
      </c>
      <c r="P1645" s="5"/>
      <c r="Q1645" s="16">
        <v>0</v>
      </c>
      <c r="R1645" s="5"/>
      <c r="S1645" s="17">
        <v>43775</v>
      </c>
      <c r="T1645" s="17">
        <v>43775</v>
      </c>
      <c r="U1645" s="17">
        <v>43817</v>
      </c>
      <c r="V1645" s="17">
        <v>43817</v>
      </c>
      <c r="W1645" s="17">
        <v>43775</v>
      </c>
      <c r="X1645" s="17">
        <v>43804</v>
      </c>
      <c r="Y1645" t="s">
        <v>1178</v>
      </c>
      <c r="Z1645" t="s">
        <v>825</v>
      </c>
      <c r="AA1645" t="s">
        <v>1179</v>
      </c>
      <c r="AC1645" s="16">
        <v>2</v>
      </c>
      <c r="AD1645" t="s">
        <v>795</v>
      </c>
      <c r="AE1645" t="s">
        <v>961</v>
      </c>
      <c r="AF1645" t="s">
        <v>740</v>
      </c>
      <c r="AG1645" t="s">
        <v>1036</v>
      </c>
      <c r="AH1645" t="s">
        <v>1058</v>
      </c>
      <c r="AI1645" t="s">
        <v>1059</v>
      </c>
      <c r="AJ1645" t="s">
        <v>978</v>
      </c>
      <c r="AK1645" t="s">
        <v>964</v>
      </c>
      <c r="AL1645" t="s">
        <v>1340</v>
      </c>
      <c r="AM1645" t="s">
        <v>531</v>
      </c>
      <c r="AP1645" t="s">
        <v>966</v>
      </c>
      <c r="AQ1645" t="s">
        <v>967</v>
      </c>
      <c r="AR1645" t="s">
        <v>968</v>
      </c>
      <c r="AS1645" t="s">
        <v>969</v>
      </c>
      <c r="AT1645" t="s">
        <v>970</v>
      </c>
      <c r="AU1645" t="s">
        <v>6788</v>
      </c>
    </row>
    <row r="1646" spans="2:47" ht="11" outlineLevel="1" x14ac:dyDescent="0.15">
      <c r="B1646" t="s">
        <v>6789</v>
      </c>
      <c r="C1646" t="s">
        <v>6790</v>
      </c>
      <c r="D1646" t="s">
        <v>309</v>
      </c>
      <c r="E1646" t="s">
        <v>835</v>
      </c>
      <c r="F1646" t="s">
        <v>807</v>
      </c>
      <c r="G1646" t="s">
        <v>984</v>
      </c>
      <c r="H1646" t="s">
        <v>985</v>
      </c>
      <c r="I1646" t="s">
        <v>957</v>
      </c>
      <c r="J1646" t="s">
        <v>687</v>
      </c>
      <c r="K1646" t="s">
        <v>2727</v>
      </c>
      <c r="L1646" t="s">
        <v>687</v>
      </c>
      <c r="M1646" s="5">
        <v>42316</v>
      </c>
      <c r="N1646" s="5">
        <v>42316</v>
      </c>
      <c r="O1646" s="5">
        <v>42316</v>
      </c>
      <c r="P1646" s="5"/>
      <c r="Q1646" s="16">
        <v>0</v>
      </c>
      <c r="R1646" s="5"/>
      <c r="S1646" s="17">
        <v>45945</v>
      </c>
      <c r="T1646" s="17">
        <v>45991</v>
      </c>
      <c r="U1646" s="17">
        <v>46129</v>
      </c>
      <c r="V1646" s="17">
        <v>46129</v>
      </c>
      <c r="W1646" s="17">
        <v>45945</v>
      </c>
      <c r="X1646" s="17">
        <v>45945</v>
      </c>
      <c r="Y1646" t="s">
        <v>1178</v>
      </c>
      <c r="Z1646" t="s">
        <v>825</v>
      </c>
      <c r="AA1646" t="s">
        <v>1179</v>
      </c>
      <c r="AC1646" s="16">
        <v>2</v>
      </c>
      <c r="AD1646" t="s">
        <v>795</v>
      </c>
      <c r="AE1646" t="s">
        <v>961</v>
      </c>
      <c r="AF1646" t="s">
        <v>740</v>
      </c>
      <c r="AG1646" t="s">
        <v>1036</v>
      </c>
      <c r="AJ1646" t="s">
        <v>963</v>
      </c>
      <c r="AK1646" t="s">
        <v>964</v>
      </c>
      <c r="AL1646" t="s">
        <v>965</v>
      </c>
      <c r="AM1646" t="s">
        <v>531</v>
      </c>
      <c r="AP1646" t="s">
        <v>966</v>
      </c>
      <c r="AQ1646" t="s">
        <v>967</v>
      </c>
      <c r="AR1646" t="s">
        <v>968</v>
      </c>
      <c r="AS1646" t="s">
        <v>969</v>
      </c>
      <c r="AT1646" t="s">
        <v>970</v>
      </c>
      <c r="AU1646" t="s">
        <v>6791</v>
      </c>
    </row>
    <row r="1647" spans="2:47" ht="11" outlineLevel="1" x14ac:dyDescent="0.15">
      <c r="B1647" t="s">
        <v>6792</v>
      </c>
      <c r="C1647" t="s">
        <v>6793</v>
      </c>
      <c r="G1647" t="s">
        <v>1140</v>
      </c>
      <c r="H1647" t="s">
        <v>1141</v>
      </c>
      <c r="I1647" t="s">
        <v>957</v>
      </c>
      <c r="J1647" t="s">
        <v>4431</v>
      </c>
      <c r="K1647" t="s">
        <v>4432</v>
      </c>
      <c r="L1647" t="s">
        <v>4431</v>
      </c>
      <c r="M1647" s="5">
        <v>42300</v>
      </c>
      <c r="N1647" s="5">
        <v>42300</v>
      </c>
      <c r="O1647" s="5">
        <v>42300</v>
      </c>
      <c r="P1647" s="5"/>
      <c r="Q1647" s="16">
        <v>0</v>
      </c>
      <c r="R1647" s="5"/>
      <c r="S1647" s="17">
        <v>42229</v>
      </c>
      <c r="T1647" s="17">
        <v>42229</v>
      </c>
      <c r="U1647" s="17">
        <v>42317</v>
      </c>
      <c r="V1647" s="17">
        <v>42317</v>
      </c>
      <c r="W1647" s="17">
        <v>42229</v>
      </c>
      <c r="X1647" s="17">
        <v>42283</v>
      </c>
      <c r="Y1647" t="s">
        <v>1178</v>
      </c>
      <c r="Z1647" t="s">
        <v>825</v>
      </c>
      <c r="AA1647" t="s">
        <v>1179</v>
      </c>
      <c r="AC1647" s="16">
        <v>1</v>
      </c>
      <c r="AD1647" t="s">
        <v>803</v>
      </c>
      <c r="AE1647" t="s">
        <v>974</v>
      </c>
      <c r="AF1647" t="s">
        <v>738</v>
      </c>
      <c r="AG1647" t="s">
        <v>988</v>
      </c>
      <c r="AJ1647" t="s">
        <v>963</v>
      </c>
      <c r="AK1647" t="s">
        <v>1928</v>
      </c>
      <c r="AL1647" t="s">
        <v>1340</v>
      </c>
      <c r="AM1647" t="s">
        <v>531</v>
      </c>
      <c r="AP1647" t="s">
        <v>966</v>
      </c>
      <c r="AQ1647" t="s">
        <v>967</v>
      </c>
      <c r="AR1647" t="s">
        <v>968</v>
      </c>
      <c r="AS1647" t="s">
        <v>969</v>
      </c>
      <c r="AT1647" t="s">
        <v>970</v>
      </c>
      <c r="AU1647" t="s">
        <v>6794</v>
      </c>
    </row>
    <row r="1648" spans="2:47" ht="11" outlineLevel="1" x14ac:dyDescent="0.15">
      <c r="B1648" t="s">
        <v>6795</v>
      </c>
      <c r="C1648" t="s">
        <v>6796</v>
      </c>
      <c r="D1648" t="s">
        <v>6797</v>
      </c>
      <c r="E1648" t="s">
        <v>854</v>
      </c>
      <c r="F1648" t="s">
        <v>807</v>
      </c>
      <c r="G1648" t="s">
        <v>959</v>
      </c>
      <c r="H1648" t="s">
        <v>1903</v>
      </c>
      <c r="I1648" t="s">
        <v>957</v>
      </c>
      <c r="J1648" t="s">
        <v>4431</v>
      </c>
      <c r="K1648" t="s">
        <v>4432</v>
      </c>
      <c r="L1648" t="s">
        <v>4431</v>
      </c>
      <c r="M1648" s="5">
        <v>42287.75</v>
      </c>
      <c r="N1648" s="5">
        <v>42287.75</v>
      </c>
      <c r="O1648" s="5">
        <v>42287.75</v>
      </c>
      <c r="P1648" s="5"/>
      <c r="Q1648" s="16">
        <v>0</v>
      </c>
      <c r="R1648" s="5"/>
      <c r="S1648" s="17">
        <v>44834</v>
      </c>
      <c r="T1648" s="17">
        <v>44834</v>
      </c>
      <c r="U1648" s="17">
        <v>44994</v>
      </c>
      <c r="V1648" s="17">
        <v>44994</v>
      </c>
      <c r="W1648" s="17">
        <v>44834</v>
      </c>
      <c r="X1648" s="17">
        <v>44834</v>
      </c>
      <c r="Y1648" t="s">
        <v>1178</v>
      </c>
      <c r="Z1648" t="s">
        <v>825</v>
      </c>
      <c r="AA1648" t="s">
        <v>1179</v>
      </c>
      <c r="AC1648" s="16">
        <v>1</v>
      </c>
      <c r="AD1648" t="s">
        <v>795</v>
      </c>
      <c r="AE1648" t="s">
        <v>961</v>
      </c>
      <c r="AF1648" t="s">
        <v>740</v>
      </c>
      <c r="AG1648" t="s">
        <v>1036</v>
      </c>
      <c r="AH1648" t="s">
        <v>1202</v>
      </c>
      <c r="AI1648" t="s">
        <v>1203</v>
      </c>
      <c r="AJ1648" t="s">
        <v>978</v>
      </c>
      <c r="AK1648" t="s">
        <v>964</v>
      </c>
      <c r="AL1648" t="s">
        <v>1340</v>
      </c>
      <c r="AM1648" t="s">
        <v>531</v>
      </c>
      <c r="AP1648" t="s">
        <v>966</v>
      </c>
      <c r="AQ1648" t="s">
        <v>967</v>
      </c>
      <c r="AR1648" t="s">
        <v>968</v>
      </c>
      <c r="AS1648" t="s">
        <v>969</v>
      </c>
      <c r="AT1648" t="s">
        <v>970</v>
      </c>
      <c r="AU1648" t="s">
        <v>6798</v>
      </c>
    </row>
    <row r="1649" spans="2:47" ht="11" outlineLevel="1" x14ac:dyDescent="0.15">
      <c r="B1649" t="s">
        <v>6799</v>
      </c>
      <c r="C1649" t="s">
        <v>6800</v>
      </c>
      <c r="G1649" t="s">
        <v>1140</v>
      </c>
      <c r="H1649" t="s">
        <v>1141</v>
      </c>
      <c r="I1649" t="s">
        <v>957</v>
      </c>
      <c r="J1649" t="s">
        <v>4980</v>
      </c>
      <c r="K1649" t="s">
        <v>4981</v>
      </c>
      <c r="L1649" t="s">
        <v>4980</v>
      </c>
      <c r="M1649" s="5">
        <v>42162</v>
      </c>
      <c r="N1649" s="5">
        <v>42162</v>
      </c>
      <c r="O1649" s="5">
        <v>42162</v>
      </c>
      <c r="P1649" s="5"/>
      <c r="Q1649" s="16">
        <v>0</v>
      </c>
      <c r="R1649" s="5"/>
      <c r="S1649" s="17">
        <v>42216</v>
      </c>
      <c r="T1649" s="17">
        <v>42216</v>
      </c>
      <c r="U1649" s="17">
        <v>42306</v>
      </c>
      <c r="V1649" s="17">
        <v>42306</v>
      </c>
      <c r="W1649" s="17">
        <v>42216</v>
      </c>
      <c r="X1649" s="17">
        <v>42216</v>
      </c>
      <c r="Y1649" t="s">
        <v>1178</v>
      </c>
      <c r="Z1649" t="s">
        <v>825</v>
      </c>
      <c r="AA1649" t="s">
        <v>1179</v>
      </c>
      <c r="AC1649" s="16">
        <v>2</v>
      </c>
      <c r="AD1649" t="s">
        <v>803</v>
      </c>
      <c r="AE1649" t="s">
        <v>974</v>
      </c>
      <c r="AF1649" t="s">
        <v>737</v>
      </c>
      <c r="AG1649" t="s">
        <v>975</v>
      </c>
      <c r="AJ1649" t="s">
        <v>963</v>
      </c>
      <c r="AK1649" t="s">
        <v>979</v>
      </c>
      <c r="AL1649" t="s">
        <v>1340</v>
      </c>
      <c r="AM1649" t="s">
        <v>531</v>
      </c>
      <c r="AP1649" t="s">
        <v>966</v>
      </c>
      <c r="AQ1649" t="s">
        <v>967</v>
      </c>
      <c r="AR1649" t="s">
        <v>968</v>
      </c>
      <c r="AS1649" t="s">
        <v>969</v>
      </c>
      <c r="AT1649" t="s">
        <v>970</v>
      </c>
      <c r="AU1649" t="s">
        <v>6801</v>
      </c>
    </row>
    <row r="1650" spans="2:47" ht="11" outlineLevel="1" x14ac:dyDescent="0.15">
      <c r="B1650" t="s">
        <v>6802</v>
      </c>
      <c r="C1650" t="s">
        <v>6803</v>
      </c>
      <c r="D1650" t="s">
        <v>2185</v>
      </c>
      <c r="E1650" t="s">
        <v>983</v>
      </c>
      <c r="F1650" t="s">
        <v>798</v>
      </c>
      <c r="G1650" t="s">
        <v>984</v>
      </c>
      <c r="H1650" t="s">
        <v>985</v>
      </c>
      <c r="I1650" t="s">
        <v>957</v>
      </c>
      <c r="J1650" t="s">
        <v>1411</v>
      </c>
      <c r="K1650" t="s">
        <v>1412</v>
      </c>
      <c r="L1650" t="s">
        <v>1411</v>
      </c>
      <c r="M1650" s="5">
        <v>42063.13</v>
      </c>
      <c r="N1650" s="5">
        <v>42063.13</v>
      </c>
      <c r="O1650" s="5">
        <v>42063.13</v>
      </c>
      <c r="P1650" s="5"/>
      <c r="Q1650" s="16">
        <v>0</v>
      </c>
      <c r="R1650" s="5"/>
      <c r="S1650" s="17">
        <v>45853</v>
      </c>
      <c r="T1650" s="17">
        <v>45853</v>
      </c>
      <c r="U1650" s="17">
        <v>46112</v>
      </c>
      <c r="V1650" s="17">
        <v>46112</v>
      </c>
      <c r="W1650" s="17">
        <v>45853</v>
      </c>
      <c r="X1650" s="17">
        <v>46079</v>
      </c>
      <c r="Y1650" t="s">
        <v>959</v>
      </c>
      <c r="Z1650" t="s">
        <v>796</v>
      </c>
      <c r="AA1650" t="s">
        <v>960</v>
      </c>
      <c r="AC1650" s="16"/>
      <c r="AD1650" t="s">
        <v>824</v>
      </c>
      <c r="AE1650" t="s">
        <v>1130</v>
      </c>
      <c r="AF1650" t="s">
        <v>752</v>
      </c>
      <c r="AG1650" t="s">
        <v>1290</v>
      </c>
      <c r="AH1650" t="s">
        <v>976</v>
      </c>
      <c r="AI1650" t="s">
        <v>977</v>
      </c>
      <c r="AJ1650" t="s">
        <v>978</v>
      </c>
      <c r="AK1650" t="s">
        <v>1133</v>
      </c>
      <c r="AL1650" t="s">
        <v>965</v>
      </c>
      <c r="AM1650" t="s">
        <v>437</v>
      </c>
      <c r="AP1650" t="s">
        <v>966</v>
      </c>
      <c r="AQ1650" t="s">
        <v>967</v>
      </c>
      <c r="AR1650" t="s">
        <v>968</v>
      </c>
      <c r="AS1650" t="s">
        <v>969</v>
      </c>
      <c r="AT1650" t="s">
        <v>970</v>
      </c>
      <c r="AU1650" t="s">
        <v>6804</v>
      </c>
    </row>
    <row r="1651" spans="2:47" ht="11" outlineLevel="1" x14ac:dyDescent="0.15">
      <c r="B1651" t="s">
        <v>6805</v>
      </c>
      <c r="C1651" t="s">
        <v>6806</v>
      </c>
      <c r="D1651" t="s">
        <v>6807</v>
      </c>
      <c r="E1651" t="s">
        <v>1599</v>
      </c>
      <c r="F1651" t="s">
        <v>807</v>
      </c>
      <c r="G1651" t="s">
        <v>984</v>
      </c>
      <c r="H1651" t="s">
        <v>985</v>
      </c>
      <c r="I1651" t="s">
        <v>957</v>
      </c>
      <c r="J1651" t="s">
        <v>6808</v>
      </c>
      <c r="K1651" t="s">
        <v>6809</v>
      </c>
      <c r="L1651" t="s">
        <v>6808</v>
      </c>
      <c r="M1651" s="5">
        <v>42057.56</v>
      </c>
      <c r="N1651" s="5">
        <v>42057.56</v>
      </c>
      <c r="O1651" s="5">
        <v>42057.56</v>
      </c>
      <c r="P1651" s="5"/>
      <c r="Q1651" s="16">
        <v>0</v>
      </c>
      <c r="R1651" s="5"/>
      <c r="S1651" s="17">
        <v>45175</v>
      </c>
      <c r="T1651" s="17">
        <v>45175</v>
      </c>
      <c r="U1651" s="17">
        <v>45338</v>
      </c>
      <c r="V1651" s="17">
        <v>45338</v>
      </c>
      <c r="W1651" s="17">
        <v>45175</v>
      </c>
      <c r="X1651" s="17">
        <v>45175</v>
      </c>
      <c r="Y1651" t="s">
        <v>959</v>
      </c>
      <c r="Z1651" t="s">
        <v>796</v>
      </c>
      <c r="AA1651" t="s">
        <v>1023</v>
      </c>
      <c r="AB1651" t="s">
        <v>1024</v>
      </c>
      <c r="AC1651" s="16">
        <v>3</v>
      </c>
      <c r="AD1651" t="s">
        <v>6462</v>
      </c>
      <c r="AE1651" t="s">
        <v>6463</v>
      </c>
      <c r="AF1651" t="s">
        <v>737</v>
      </c>
      <c r="AG1651" t="s">
        <v>975</v>
      </c>
      <c r="AH1651" t="s">
        <v>6559</v>
      </c>
      <c r="AI1651" t="s">
        <v>6560</v>
      </c>
      <c r="AJ1651" t="s">
        <v>978</v>
      </c>
      <c r="AK1651" t="s">
        <v>3258</v>
      </c>
      <c r="AL1651" t="s">
        <v>1340</v>
      </c>
      <c r="AM1651" t="s">
        <v>456</v>
      </c>
      <c r="AP1651" t="s">
        <v>966</v>
      </c>
      <c r="AQ1651" t="s">
        <v>967</v>
      </c>
      <c r="AR1651" t="s">
        <v>968</v>
      </c>
      <c r="AS1651" t="s">
        <v>969</v>
      </c>
      <c r="AT1651" t="s">
        <v>970</v>
      </c>
      <c r="AU1651" t="s">
        <v>6810</v>
      </c>
    </row>
    <row r="1652" spans="2:47" ht="11" outlineLevel="1" x14ac:dyDescent="0.15">
      <c r="B1652" t="s">
        <v>6811</v>
      </c>
      <c r="C1652" t="s">
        <v>6812</v>
      </c>
      <c r="G1652" t="s">
        <v>1140</v>
      </c>
      <c r="H1652" t="s">
        <v>1141</v>
      </c>
      <c r="I1652" t="s">
        <v>957</v>
      </c>
      <c r="J1652" t="s">
        <v>4549</v>
      </c>
      <c r="K1652" t="s">
        <v>4550</v>
      </c>
      <c r="L1652" t="s">
        <v>4549</v>
      </c>
      <c r="M1652" s="5">
        <v>41890</v>
      </c>
      <c r="N1652" s="5">
        <v>41890</v>
      </c>
      <c r="O1652" s="5">
        <v>41890</v>
      </c>
      <c r="P1652" s="5"/>
      <c r="Q1652" s="16">
        <v>0</v>
      </c>
      <c r="R1652" s="5"/>
      <c r="S1652" s="17">
        <v>45526</v>
      </c>
      <c r="T1652" s="17">
        <v>45527</v>
      </c>
      <c r="U1652" s="17">
        <v>45562</v>
      </c>
      <c r="V1652" s="17">
        <v>45562</v>
      </c>
      <c r="W1652" s="17">
        <v>45526</v>
      </c>
      <c r="X1652" s="17">
        <v>45526</v>
      </c>
      <c r="Y1652" t="s">
        <v>1178</v>
      </c>
      <c r="Z1652" t="s">
        <v>825</v>
      </c>
      <c r="AA1652" t="s">
        <v>1179</v>
      </c>
      <c r="AC1652" s="16">
        <v>2</v>
      </c>
      <c r="AD1652" t="s">
        <v>803</v>
      </c>
      <c r="AE1652" t="s">
        <v>974</v>
      </c>
      <c r="AF1652" t="s">
        <v>737</v>
      </c>
      <c r="AG1652" t="s">
        <v>975</v>
      </c>
      <c r="AH1652" t="s">
        <v>1058</v>
      </c>
      <c r="AI1652" t="s">
        <v>1059</v>
      </c>
      <c r="AJ1652" t="s">
        <v>978</v>
      </c>
      <c r="AK1652" t="s">
        <v>979</v>
      </c>
      <c r="AL1652" t="s">
        <v>1340</v>
      </c>
      <c r="AM1652" t="s">
        <v>531</v>
      </c>
      <c r="AP1652" t="s">
        <v>966</v>
      </c>
      <c r="AQ1652" t="s">
        <v>967</v>
      </c>
      <c r="AR1652" t="s">
        <v>968</v>
      </c>
      <c r="AS1652" t="s">
        <v>969</v>
      </c>
      <c r="AT1652" t="s">
        <v>970</v>
      </c>
      <c r="AU1652" t="s">
        <v>6813</v>
      </c>
    </row>
    <row r="1653" spans="2:47" ht="11" outlineLevel="1" x14ac:dyDescent="0.15">
      <c r="B1653" t="s">
        <v>6814</v>
      </c>
      <c r="C1653" t="s">
        <v>6815</v>
      </c>
      <c r="D1653" t="s">
        <v>251</v>
      </c>
      <c r="E1653" t="s">
        <v>854</v>
      </c>
      <c r="F1653" t="s">
        <v>798</v>
      </c>
      <c r="G1653" t="s">
        <v>959</v>
      </c>
      <c r="H1653" t="s">
        <v>1903</v>
      </c>
      <c r="I1653" t="s">
        <v>957</v>
      </c>
      <c r="J1653" t="s">
        <v>665</v>
      </c>
      <c r="K1653" t="s">
        <v>1904</v>
      </c>
      <c r="L1653" t="s">
        <v>665</v>
      </c>
      <c r="M1653" s="5">
        <v>41825.17</v>
      </c>
      <c r="N1653" s="5">
        <v>41825.17</v>
      </c>
      <c r="O1653" s="5">
        <v>41825.17</v>
      </c>
      <c r="P1653" s="5"/>
      <c r="Q1653" s="16">
        <v>0</v>
      </c>
      <c r="R1653" s="5"/>
      <c r="S1653" s="17">
        <v>45309</v>
      </c>
      <c r="T1653" s="17">
        <v>45309</v>
      </c>
      <c r="U1653" s="17">
        <v>45443</v>
      </c>
      <c r="V1653" s="17">
        <v>45443</v>
      </c>
      <c r="W1653" s="17">
        <v>45309</v>
      </c>
      <c r="X1653" s="17">
        <v>45316</v>
      </c>
      <c r="Y1653" t="s">
        <v>1178</v>
      </c>
      <c r="Z1653" t="s">
        <v>825</v>
      </c>
      <c r="AA1653" t="s">
        <v>1179</v>
      </c>
      <c r="AC1653" s="16">
        <v>1</v>
      </c>
      <c r="AD1653" t="s">
        <v>795</v>
      </c>
      <c r="AE1653" t="s">
        <v>961</v>
      </c>
      <c r="AF1653" t="s">
        <v>740</v>
      </c>
      <c r="AG1653" t="s">
        <v>1036</v>
      </c>
      <c r="AH1653" t="s">
        <v>1058</v>
      </c>
      <c r="AI1653" t="s">
        <v>1059</v>
      </c>
      <c r="AJ1653" t="s">
        <v>978</v>
      </c>
      <c r="AK1653" t="s">
        <v>964</v>
      </c>
      <c r="AL1653" t="s">
        <v>965</v>
      </c>
      <c r="AM1653" t="s">
        <v>531</v>
      </c>
      <c r="AP1653" t="s">
        <v>966</v>
      </c>
      <c r="AQ1653" t="s">
        <v>967</v>
      </c>
      <c r="AR1653" t="s">
        <v>968</v>
      </c>
      <c r="AS1653" t="s">
        <v>969</v>
      </c>
      <c r="AT1653" t="s">
        <v>970</v>
      </c>
      <c r="AU1653" t="s">
        <v>6816</v>
      </c>
    </row>
    <row r="1654" spans="2:47" ht="11" outlineLevel="1" x14ac:dyDescent="0.15">
      <c r="B1654" t="s">
        <v>6817</v>
      </c>
      <c r="C1654" t="s">
        <v>6818</v>
      </c>
      <c r="D1654" t="s">
        <v>251</v>
      </c>
      <c r="E1654" t="s">
        <v>854</v>
      </c>
      <c r="F1654" t="s">
        <v>798</v>
      </c>
      <c r="G1654" t="s">
        <v>959</v>
      </c>
      <c r="H1654" t="s">
        <v>1903</v>
      </c>
      <c r="I1654" t="s">
        <v>957</v>
      </c>
      <c r="J1654" t="s">
        <v>665</v>
      </c>
      <c r="K1654" t="s">
        <v>1904</v>
      </c>
      <c r="L1654" t="s">
        <v>665</v>
      </c>
      <c r="M1654" s="5">
        <v>41750</v>
      </c>
      <c r="N1654" s="5">
        <v>41750</v>
      </c>
      <c r="O1654" s="5">
        <v>41750</v>
      </c>
      <c r="P1654" s="5"/>
      <c r="Q1654" s="16">
        <v>0</v>
      </c>
      <c r="R1654" s="5"/>
      <c r="S1654" s="17">
        <v>44134</v>
      </c>
      <c r="T1654" s="17">
        <v>44134</v>
      </c>
      <c r="U1654" s="17">
        <v>44498</v>
      </c>
      <c r="V1654" s="17">
        <v>44498</v>
      </c>
      <c r="W1654" s="17">
        <v>44134</v>
      </c>
      <c r="X1654" s="17">
        <v>44134</v>
      </c>
      <c r="Y1654" t="s">
        <v>1543</v>
      </c>
      <c r="Z1654" t="s">
        <v>826</v>
      </c>
      <c r="AA1654" t="s">
        <v>1179</v>
      </c>
      <c r="AC1654" s="16">
        <v>1</v>
      </c>
      <c r="AD1654" t="s">
        <v>795</v>
      </c>
      <c r="AE1654" t="s">
        <v>961</v>
      </c>
      <c r="AF1654" t="s">
        <v>748</v>
      </c>
      <c r="AG1654" t="s">
        <v>1057</v>
      </c>
      <c r="AH1654" t="s">
        <v>1058</v>
      </c>
      <c r="AI1654" t="s">
        <v>1059</v>
      </c>
      <c r="AJ1654" t="s">
        <v>978</v>
      </c>
      <c r="AK1654" t="s">
        <v>964</v>
      </c>
      <c r="AL1654" t="s">
        <v>965</v>
      </c>
      <c r="AM1654" t="s">
        <v>531</v>
      </c>
      <c r="AP1654" t="s">
        <v>966</v>
      </c>
      <c r="AQ1654" t="s">
        <v>967</v>
      </c>
      <c r="AR1654" t="s">
        <v>968</v>
      </c>
      <c r="AS1654" t="s">
        <v>969</v>
      </c>
      <c r="AT1654" t="s">
        <v>970</v>
      </c>
      <c r="AU1654" t="s">
        <v>6819</v>
      </c>
    </row>
    <row r="1655" spans="2:47" ht="11" outlineLevel="1" x14ac:dyDescent="0.15">
      <c r="B1655" t="s">
        <v>6820</v>
      </c>
      <c r="C1655" t="s">
        <v>6821</v>
      </c>
      <c r="G1655" t="s">
        <v>1140</v>
      </c>
      <c r="H1655" t="s">
        <v>1141</v>
      </c>
      <c r="I1655" t="s">
        <v>957</v>
      </c>
      <c r="J1655" t="s">
        <v>6822</v>
      </c>
      <c r="K1655" t="s">
        <v>6823</v>
      </c>
      <c r="L1655" t="s">
        <v>6822</v>
      </c>
      <c r="M1655" s="5">
        <v>41509</v>
      </c>
      <c r="N1655" s="5">
        <v>41509</v>
      </c>
      <c r="O1655" s="5">
        <v>41509</v>
      </c>
      <c r="P1655" s="5"/>
      <c r="Q1655" s="16">
        <v>0</v>
      </c>
      <c r="R1655" s="5"/>
      <c r="S1655" s="17">
        <v>45035</v>
      </c>
      <c r="T1655" s="17">
        <v>45036</v>
      </c>
      <c r="U1655" s="17">
        <v>45098</v>
      </c>
      <c r="V1655" s="17">
        <v>45098</v>
      </c>
      <c r="W1655" s="17">
        <v>45035</v>
      </c>
      <c r="X1655" s="17">
        <v>45065</v>
      </c>
      <c r="Y1655" t="s">
        <v>1178</v>
      </c>
      <c r="Z1655" t="s">
        <v>825</v>
      </c>
      <c r="AA1655" t="s">
        <v>1179</v>
      </c>
      <c r="AC1655" s="16">
        <v>2</v>
      </c>
      <c r="AD1655" t="s">
        <v>803</v>
      </c>
      <c r="AE1655" t="s">
        <v>974</v>
      </c>
      <c r="AF1655" t="s">
        <v>6824</v>
      </c>
      <c r="AG1655" t="s">
        <v>6825</v>
      </c>
      <c r="AJ1655" t="s">
        <v>963</v>
      </c>
      <c r="AK1655" t="s">
        <v>1082</v>
      </c>
      <c r="AL1655" t="s">
        <v>1340</v>
      </c>
      <c r="AM1655" t="s">
        <v>645</v>
      </c>
      <c r="AP1655" t="s">
        <v>966</v>
      </c>
      <c r="AQ1655" t="s">
        <v>967</v>
      </c>
      <c r="AR1655" t="s">
        <v>968</v>
      </c>
      <c r="AS1655" t="s">
        <v>969</v>
      </c>
      <c r="AT1655" t="s">
        <v>970</v>
      </c>
      <c r="AU1655" t="s">
        <v>6826</v>
      </c>
    </row>
    <row r="1656" spans="2:47" ht="11" outlineLevel="1" x14ac:dyDescent="0.15">
      <c r="B1656" t="s">
        <v>6827</v>
      </c>
      <c r="C1656" t="s">
        <v>6828</v>
      </c>
      <c r="G1656" t="s">
        <v>1140</v>
      </c>
      <c r="H1656" t="s">
        <v>1141</v>
      </c>
      <c r="I1656" t="s">
        <v>957</v>
      </c>
      <c r="J1656" t="s">
        <v>5415</v>
      </c>
      <c r="K1656" t="s">
        <v>5416</v>
      </c>
      <c r="L1656" t="s">
        <v>5415</v>
      </c>
      <c r="M1656" s="5">
        <v>41445</v>
      </c>
      <c r="N1656" s="5">
        <v>41445</v>
      </c>
      <c r="O1656" s="5">
        <v>41445</v>
      </c>
      <c r="P1656" s="5"/>
      <c r="Q1656" s="16">
        <v>0</v>
      </c>
      <c r="R1656" s="5"/>
      <c r="S1656" s="17">
        <v>42633</v>
      </c>
      <c r="T1656" s="17">
        <v>42633</v>
      </c>
      <c r="U1656" s="17">
        <v>42724</v>
      </c>
      <c r="V1656" s="17">
        <v>42724</v>
      </c>
      <c r="W1656" s="17">
        <v>42633</v>
      </c>
      <c r="X1656" s="17">
        <v>42633</v>
      </c>
      <c r="Y1656" t="s">
        <v>1178</v>
      </c>
      <c r="Z1656" t="s">
        <v>825</v>
      </c>
      <c r="AA1656" t="s">
        <v>1179</v>
      </c>
      <c r="AC1656" s="16">
        <v>2</v>
      </c>
      <c r="AD1656" t="s">
        <v>803</v>
      </c>
      <c r="AE1656" t="s">
        <v>974</v>
      </c>
      <c r="AF1656" t="s">
        <v>738</v>
      </c>
      <c r="AG1656" t="s">
        <v>988</v>
      </c>
      <c r="AJ1656" t="s">
        <v>963</v>
      </c>
      <c r="AK1656" t="s">
        <v>1928</v>
      </c>
      <c r="AL1656" t="s">
        <v>1340</v>
      </c>
      <c r="AM1656" t="s">
        <v>531</v>
      </c>
      <c r="AP1656" t="s">
        <v>966</v>
      </c>
      <c r="AQ1656" t="s">
        <v>967</v>
      </c>
      <c r="AR1656" t="s">
        <v>968</v>
      </c>
      <c r="AS1656" t="s">
        <v>969</v>
      </c>
      <c r="AT1656" t="s">
        <v>970</v>
      </c>
      <c r="AU1656" t="s">
        <v>6829</v>
      </c>
    </row>
    <row r="1657" spans="2:47" ht="11" outlineLevel="1" x14ac:dyDescent="0.15">
      <c r="B1657" t="s">
        <v>6830</v>
      </c>
      <c r="C1657" t="s">
        <v>6831</v>
      </c>
      <c r="G1657" t="s">
        <v>1140</v>
      </c>
      <c r="H1657" t="s">
        <v>1141</v>
      </c>
      <c r="I1657" t="s">
        <v>957</v>
      </c>
      <c r="J1657" t="s">
        <v>5757</v>
      </c>
      <c r="K1657" t="s">
        <v>5758</v>
      </c>
      <c r="L1657" t="s">
        <v>5757</v>
      </c>
      <c r="M1657" s="5">
        <v>41426</v>
      </c>
      <c r="N1657" s="5">
        <v>41426</v>
      </c>
      <c r="O1657" s="5">
        <v>41426</v>
      </c>
      <c r="P1657" s="5"/>
      <c r="Q1657" s="16">
        <v>0</v>
      </c>
      <c r="R1657" s="5"/>
      <c r="S1657" s="17">
        <v>42543</v>
      </c>
      <c r="T1657" s="17">
        <v>42543</v>
      </c>
      <c r="U1657" s="17">
        <v>42650</v>
      </c>
      <c r="V1657" s="17">
        <v>42650</v>
      </c>
      <c r="W1657" s="17">
        <v>42543</v>
      </c>
      <c r="X1657" s="17">
        <v>42543</v>
      </c>
      <c r="Y1657" t="s">
        <v>1178</v>
      </c>
      <c r="Z1657" t="s">
        <v>825</v>
      </c>
      <c r="AA1657" t="s">
        <v>1179</v>
      </c>
      <c r="AC1657" s="16">
        <v>3</v>
      </c>
      <c r="AD1657" t="s">
        <v>803</v>
      </c>
      <c r="AE1657" t="s">
        <v>974</v>
      </c>
      <c r="AF1657" t="s">
        <v>737</v>
      </c>
      <c r="AG1657" t="s">
        <v>975</v>
      </c>
      <c r="AJ1657" t="s">
        <v>963</v>
      </c>
      <c r="AK1657" t="s">
        <v>979</v>
      </c>
      <c r="AL1657" t="s">
        <v>1340</v>
      </c>
      <c r="AM1657" t="s">
        <v>531</v>
      </c>
      <c r="AP1657" t="s">
        <v>966</v>
      </c>
      <c r="AQ1657" t="s">
        <v>967</v>
      </c>
      <c r="AR1657" t="s">
        <v>968</v>
      </c>
      <c r="AS1657" t="s">
        <v>969</v>
      </c>
      <c r="AT1657" t="s">
        <v>970</v>
      </c>
      <c r="AU1657" t="s">
        <v>6832</v>
      </c>
    </row>
    <row r="1658" spans="2:47" ht="11" outlineLevel="1" x14ac:dyDescent="0.15">
      <c r="B1658" t="s">
        <v>6833</v>
      </c>
      <c r="C1658" t="s">
        <v>6834</v>
      </c>
      <c r="G1658" t="s">
        <v>1140</v>
      </c>
      <c r="H1658" t="s">
        <v>1141</v>
      </c>
      <c r="I1658" t="s">
        <v>957</v>
      </c>
      <c r="J1658" t="s">
        <v>6835</v>
      </c>
      <c r="K1658" t="s">
        <v>6836</v>
      </c>
      <c r="L1658" t="s">
        <v>6835</v>
      </c>
      <c r="M1658" s="5">
        <v>41273.07</v>
      </c>
      <c r="N1658" s="5">
        <v>41273.07</v>
      </c>
      <c r="O1658" s="5">
        <v>41273.07</v>
      </c>
      <c r="P1658" s="5"/>
      <c r="Q1658" s="16">
        <v>0</v>
      </c>
      <c r="R1658" s="5"/>
      <c r="S1658" s="17">
        <v>45526</v>
      </c>
      <c r="T1658" s="17">
        <v>45526</v>
      </c>
      <c r="U1658" s="17">
        <v>45625</v>
      </c>
      <c r="V1658" s="17">
        <v>45625</v>
      </c>
      <c r="W1658" s="17">
        <v>45526</v>
      </c>
      <c r="X1658" s="17">
        <v>45526</v>
      </c>
      <c r="Y1658" t="s">
        <v>1178</v>
      </c>
      <c r="Z1658" t="s">
        <v>825</v>
      </c>
      <c r="AA1658" t="s">
        <v>1179</v>
      </c>
      <c r="AC1658" s="16">
        <v>2</v>
      </c>
      <c r="AD1658" t="s">
        <v>795</v>
      </c>
      <c r="AE1658" t="s">
        <v>961</v>
      </c>
      <c r="AF1658" t="s">
        <v>737</v>
      </c>
      <c r="AG1658" t="s">
        <v>975</v>
      </c>
      <c r="AJ1658" t="s">
        <v>963</v>
      </c>
      <c r="AK1658" t="s">
        <v>1504</v>
      </c>
      <c r="AL1658" t="s">
        <v>1340</v>
      </c>
      <c r="AM1658" t="s">
        <v>456</v>
      </c>
      <c r="AP1658" t="s">
        <v>966</v>
      </c>
      <c r="AQ1658" t="s">
        <v>967</v>
      </c>
      <c r="AR1658" t="s">
        <v>968</v>
      </c>
      <c r="AS1658" t="s">
        <v>969</v>
      </c>
      <c r="AT1658" t="s">
        <v>970</v>
      </c>
      <c r="AU1658" t="s">
        <v>6837</v>
      </c>
    </row>
    <row r="1659" spans="2:47" ht="11" outlineLevel="1" x14ac:dyDescent="0.15">
      <c r="B1659" t="s">
        <v>6838</v>
      </c>
      <c r="C1659" t="s">
        <v>6839</v>
      </c>
      <c r="G1659" t="s">
        <v>1140</v>
      </c>
      <c r="H1659" t="s">
        <v>1141</v>
      </c>
      <c r="I1659" t="s">
        <v>957</v>
      </c>
      <c r="J1659" t="s">
        <v>3520</v>
      </c>
      <c r="K1659" t="s">
        <v>3521</v>
      </c>
      <c r="L1659" t="s">
        <v>3520</v>
      </c>
      <c r="M1659" s="5">
        <v>41150</v>
      </c>
      <c r="N1659" s="5">
        <v>41150</v>
      </c>
      <c r="O1659" s="5">
        <v>41150</v>
      </c>
      <c r="P1659" s="5"/>
      <c r="Q1659" s="16">
        <v>0</v>
      </c>
      <c r="R1659" s="5"/>
      <c r="S1659" s="17">
        <v>44559</v>
      </c>
      <c r="T1659" s="17">
        <v>44559</v>
      </c>
      <c r="U1659" s="17">
        <v>44610</v>
      </c>
      <c r="V1659" s="17">
        <v>44610</v>
      </c>
      <c r="W1659" s="17">
        <v>44559</v>
      </c>
      <c r="X1659" s="17">
        <v>44595</v>
      </c>
      <c r="Y1659" t="s">
        <v>1178</v>
      </c>
      <c r="Z1659" t="s">
        <v>825</v>
      </c>
      <c r="AA1659" t="s">
        <v>1179</v>
      </c>
      <c r="AC1659" s="16">
        <v>2</v>
      </c>
      <c r="AD1659" t="s">
        <v>795</v>
      </c>
      <c r="AE1659" t="s">
        <v>961</v>
      </c>
      <c r="AF1659" t="s">
        <v>748</v>
      </c>
      <c r="AG1659" t="s">
        <v>1057</v>
      </c>
      <c r="AH1659" t="s">
        <v>1058</v>
      </c>
      <c r="AI1659" t="s">
        <v>1059</v>
      </c>
      <c r="AJ1659" t="s">
        <v>978</v>
      </c>
      <c r="AK1659" t="s">
        <v>964</v>
      </c>
      <c r="AL1659" t="s">
        <v>1340</v>
      </c>
      <c r="AM1659" t="s">
        <v>531</v>
      </c>
      <c r="AP1659" t="s">
        <v>966</v>
      </c>
      <c r="AQ1659" t="s">
        <v>967</v>
      </c>
      <c r="AR1659" t="s">
        <v>968</v>
      </c>
      <c r="AS1659" t="s">
        <v>969</v>
      </c>
      <c r="AT1659" t="s">
        <v>970</v>
      </c>
      <c r="AU1659" t="s">
        <v>6840</v>
      </c>
    </row>
    <row r="1660" spans="2:47" ht="11" outlineLevel="1" x14ac:dyDescent="0.15">
      <c r="B1660" t="s">
        <v>6841</v>
      </c>
      <c r="C1660" t="s">
        <v>6842</v>
      </c>
      <c r="D1660" t="s">
        <v>4380</v>
      </c>
      <c r="E1660" t="s">
        <v>1599</v>
      </c>
      <c r="F1660" t="s">
        <v>807</v>
      </c>
      <c r="G1660" t="s">
        <v>984</v>
      </c>
      <c r="H1660" t="s">
        <v>985</v>
      </c>
      <c r="I1660" t="s">
        <v>957</v>
      </c>
      <c r="J1660" t="s">
        <v>4381</v>
      </c>
      <c r="K1660" t="s">
        <v>4382</v>
      </c>
      <c r="L1660" t="s">
        <v>4381</v>
      </c>
      <c r="M1660" s="5">
        <v>41145.68</v>
      </c>
      <c r="N1660" s="5">
        <v>41145.68</v>
      </c>
      <c r="O1660" s="5">
        <v>41145.68</v>
      </c>
      <c r="P1660" s="5"/>
      <c r="Q1660" s="16">
        <v>0</v>
      </c>
      <c r="R1660" s="5"/>
      <c r="S1660" s="17">
        <v>42242</v>
      </c>
      <c r="T1660" s="17">
        <v>42242</v>
      </c>
      <c r="U1660" s="17">
        <v>42338</v>
      </c>
      <c r="V1660" s="17">
        <v>42338</v>
      </c>
      <c r="W1660" s="17">
        <v>42242</v>
      </c>
      <c r="X1660" s="17">
        <v>42304</v>
      </c>
      <c r="Y1660" t="s">
        <v>959</v>
      </c>
      <c r="Z1660" t="s">
        <v>796</v>
      </c>
      <c r="AA1660" t="s">
        <v>1023</v>
      </c>
      <c r="AB1660" t="s">
        <v>1024</v>
      </c>
      <c r="AC1660" s="16">
        <v>2</v>
      </c>
      <c r="AD1660" t="s">
        <v>795</v>
      </c>
      <c r="AE1660" t="s">
        <v>961</v>
      </c>
      <c r="AF1660" t="s">
        <v>737</v>
      </c>
      <c r="AG1660" t="s">
        <v>975</v>
      </c>
      <c r="AJ1660" t="s">
        <v>963</v>
      </c>
      <c r="AK1660" t="s">
        <v>1504</v>
      </c>
      <c r="AL1660" t="s">
        <v>965</v>
      </c>
      <c r="AM1660" t="s">
        <v>531</v>
      </c>
      <c r="AP1660" t="s">
        <v>966</v>
      </c>
      <c r="AQ1660" t="s">
        <v>967</v>
      </c>
      <c r="AR1660" t="s">
        <v>968</v>
      </c>
      <c r="AS1660" t="s">
        <v>969</v>
      </c>
      <c r="AT1660" t="s">
        <v>970</v>
      </c>
      <c r="AU1660" t="s">
        <v>6843</v>
      </c>
    </row>
    <row r="1661" spans="2:47" ht="11" outlineLevel="1" x14ac:dyDescent="0.15">
      <c r="B1661" t="s">
        <v>6844</v>
      </c>
      <c r="C1661" t="s">
        <v>6845</v>
      </c>
      <c r="G1661" t="s">
        <v>1140</v>
      </c>
      <c r="H1661" t="s">
        <v>1141</v>
      </c>
      <c r="I1661" t="s">
        <v>957</v>
      </c>
      <c r="J1661" t="s">
        <v>6846</v>
      </c>
      <c r="K1661" t="s">
        <v>6847</v>
      </c>
      <c r="L1661" t="s">
        <v>6846</v>
      </c>
      <c r="M1661" s="5">
        <v>40935</v>
      </c>
      <c r="N1661" s="5">
        <v>40935</v>
      </c>
      <c r="O1661" s="5">
        <v>40935</v>
      </c>
      <c r="P1661" s="5"/>
      <c r="Q1661" s="16">
        <v>0</v>
      </c>
      <c r="R1661" s="5"/>
      <c r="S1661" s="17">
        <v>42503</v>
      </c>
      <c r="T1661" s="17">
        <v>42503</v>
      </c>
      <c r="U1661" s="17">
        <v>42581</v>
      </c>
      <c r="V1661" s="17">
        <v>42581</v>
      </c>
      <c r="W1661" s="17">
        <v>42503</v>
      </c>
      <c r="X1661" s="17">
        <v>42503</v>
      </c>
      <c r="Y1661" t="s">
        <v>1178</v>
      </c>
      <c r="Z1661" t="s">
        <v>825</v>
      </c>
      <c r="AA1661" t="s">
        <v>1179</v>
      </c>
      <c r="AC1661" s="16">
        <v>1</v>
      </c>
      <c r="AD1661" t="s">
        <v>803</v>
      </c>
      <c r="AE1661" t="s">
        <v>974</v>
      </c>
      <c r="AF1661" t="s">
        <v>737</v>
      </c>
      <c r="AG1661" t="s">
        <v>975</v>
      </c>
      <c r="AJ1661" t="s">
        <v>963</v>
      </c>
      <c r="AK1661" t="s">
        <v>979</v>
      </c>
      <c r="AL1661" t="s">
        <v>1340</v>
      </c>
      <c r="AM1661" t="s">
        <v>531</v>
      </c>
      <c r="AP1661" t="s">
        <v>966</v>
      </c>
      <c r="AQ1661" t="s">
        <v>967</v>
      </c>
      <c r="AR1661" t="s">
        <v>968</v>
      </c>
      <c r="AS1661" t="s">
        <v>969</v>
      </c>
      <c r="AT1661" t="s">
        <v>970</v>
      </c>
      <c r="AU1661" t="s">
        <v>6848</v>
      </c>
    </row>
    <row r="1662" spans="2:47" ht="11" outlineLevel="1" x14ac:dyDescent="0.15">
      <c r="B1662" t="s">
        <v>6849</v>
      </c>
      <c r="C1662" t="s">
        <v>6850</v>
      </c>
      <c r="D1662" t="s">
        <v>4870</v>
      </c>
      <c r="E1662" t="s">
        <v>854</v>
      </c>
      <c r="F1662" t="s">
        <v>807</v>
      </c>
      <c r="G1662" t="s">
        <v>959</v>
      </c>
      <c r="H1662" t="s">
        <v>1903</v>
      </c>
      <c r="I1662" t="s">
        <v>957</v>
      </c>
      <c r="J1662" t="s">
        <v>3091</v>
      </c>
      <c r="K1662" t="s">
        <v>3092</v>
      </c>
      <c r="L1662" t="s">
        <v>3091</v>
      </c>
      <c r="M1662" s="5">
        <v>40661.01</v>
      </c>
      <c r="N1662" s="5">
        <v>40661.01</v>
      </c>
      <c r="O1662" s="5">
        <v>40661.01</v>
      </c>
      <c r="P1662" s="5"/>
      <c r="Q1662" s="16">
        <v>0</v>
      </c>
      <c r="R1662" s="5"/>
      <c r="S1662" s="17">
        <v>44455</v>
      </c>
      <c r="T1662" s="17">
        <v>44455</v>
      </c>
      <c r="U1662" s="17">
        <v>44626</v>
      </c>
      <c r="V1662" s="17">
        <v>44626</v>
      </c>
      <c r="W1662" s="17">
        <v>44455</v>
      </c>
      <c r="X1662" s="17">
        <v>44594</v>
      </c>
      <c r="Y1662" t="s">
        <v>1178</v>
      </c>
      <c r="Z1662" t="s">
        <v>825</v>
      </c>
      <c r="AA1662" t="s">
        <v>1179</v>
      </c>
      <c r="AC1662" s="16">
        <v>1</v>
      </c>
      <c r="AD1662" t="s">
        <v>795</v>
      </c>
      <c r="AE1662" t="s">
        <v>961</v>
      </c>
      <c r="AF1662" t="s">
        <v>740</v>
      </c>
      <c r="AG1662" t="s">
        <v>1036</v>
      </c>
      <c r="AH1662" t="s">
        <v>1058</v>
      </c>
      <c r="AI1662" t="s">
        <v>1059</v>
      </c>
      <c r="AJ1662" t="s">
        <v>978</v>
      </c>
      <c r="AK1662" t="s">
        <v>964</v>
      </c>
      <c r="AL1662" t="s">
        <v>965</v>
      </c>
      <c r="AM1662" t="s">
        <v>531</v>
      </c>
      <c r="AP1662" t="s">
        <v>966</v>
      </c>
      <c r="AQ1662" t="s">
        <v>967</v>
      </c>
      <c r="AR1662" t="s">
        <v>968</v>
      </c>
      <c r="AS1662" t="s">
        <v>969</v>
      </c>
      <c r="AT1662" t="s">
        <v>970</v>
      </c>
      <c r="AU1662" t="s">
        <v>6851</v>
      </c>
    </row>
    <row r="1663" spans="2:47" ht="11" outlineLevel="1" x14ac:dyDescent="0.15">
      <c r="B1663" t="s">
        <v>6852</v>
      </c>
      <c r="C1663" t="s">
        <v>6853</v>
      </c>
      <c r="D1663" t="s">
        <v>237</v>
      </c>
      <c r="E1663" t="s">
        <v>835</v>
      </c>
      <c r="F1663" t="s">
        <v>807</v>
      </c>
      <c r="G1663" t="s">
        <v>984</v>
      </c>
      <c r="H1663" t="s">
        <v>985</v>
      </c>
      <c r="I1663" t="s">
        <v>957</v>
      </c>
      <c r="J1663" t="s">
        <v>660</v>
      </c>
      <c r="K1663" t="s">
        <v>1702</v>
      </c>
      <c r="L1663" t="s">
        <v>1703</v>
      </c>
      <c r="M1663" s="5">
        <v>40604.400000000001</v>
      </c>
      <c r="N1663" s="5">
        <v>40604.400000000001</v>
      </c>
      <c r="O1663" s="5">
        <v>40604.400000000001</v>
      </c>
      <c r="P1663" s="5"/>
      <c r="Q1663" s="16">
        <v>0</v>
      </c>
      <c r="R1663" s="5"/>
      <c r="S1663" s="17">
        <v>43558</v>
      </c>
      <c r="T1663" s="17">
        <v>43558</v>
      </c>
      <c r="U1663" s="17">
        <v>43605</v>
      </c>
      <c r="V1663" s="17">
        <v>43605</v>
      </c>
      <c r="W1663" s="17">
        <v>43558</v>
      </c>
      <c r="X1663" s="17">
        <v>43558</v>
      </c>
      <c r="Y1663" t="s">
        <v>1178</v>
      </c>
      <c r="Z1663" t="s">
        <v>825</v>
      </c>
      <c r="AA1663" t="s">
        <v>1179</v>
      </c>
      <c r="AC1663" s="16">
        <v>1</v>
      </c>
      <c r="AD1663" t="s">
        <v>795</v>
      </c>
      <c r="AE1663" t="s">
        <v>961</v>
      </c>
      <c r="AF1663" t="s">
        <v>740</v>
      </c>
      <c r="AG1663" t="s">
        <v>1036</v>
      </c>
      <c r="AJ1663" t="s">
        <v>963</v>
      </c>
      <c r="AK1663" t="s">
        <v>964</v>
      </c>
      <c r="AL1663" t="s">
        <v>965</v>
      </c>
      <c r="AM1663" t="s">
        <v>531</v>
      </c>
      <c r="AP1663" t="s">
        <v>966</v>
      </c>
      <c r="AQ1663" t="s">
        <v>967</v>
      </c>
      <c r="AR1663" t="s">
        <v>968</v>
      </c>
      <c r="AS1663" t="s">
        <v>969</v>
      </c>
      <c r="AT1663" t="s">
        <v>970</v>
      </c>
      <c r="AU1663" t="s">
        <v>6854</v>
      </c>
    </row>
    <row r="1664" spans="2:47" ht="11" outlineLevel="1" x14ac:dyDescent="0.15">
      <c r="B1664" t="s">
        <v>6855</v>
      </c>
      <c r="C1664" t="s">
        <v>6856</v>
      </c>
      <c r="D1664" t="s">
        <v>6857</v>
      </c>
      <c r="E1664" t="s">
        <v>854</v>
      </c>
      <c r="F1664" t="s">
        <v>807</v>
      </c>
      <c r="G1664" t="s">
        <v>959</v>
      </c>
      <c r="H1664" t="s">
        <v>1903</v>
      </c>
      <c r="I1664" t="s">
        <v>957</v>
      </c>
      <c r="J1664" t="s">
        <v>6858</v>
      </c>
      <c r="K1664" t="s">
        <v>6859</v>
      </c>
      <c r="L1664" t="s">
        <v>6858</v>
      </c>
      <c r="M1664" s="5">
        <v>40457.5</v>
      </c>
      <c r="N1664" s="5">
        <v>40457.5</v>
      </c>
      <c r="O1664" s="5">
        <v>40457.5</v>
      </c>
      <c r="P1664" s="5"/>
      <c r="Q1664" s="16">
        <v>0</v>
      </c>
      <c r="R1664" s="5"/>
      <c r="S1664" s="17">
        <v>44441</v>
      </c>
      <c r="T1664" s="17">
        <v>44438</v>
      </c>
      <c r="U1664" s="17">
        <v>44763</v>
      </c>
      <c r="V1664" s="17">
        <v>44763</v>
      </c>
      <c r="W1664" s="17">
        <v>44441</v>
      </c>
      <c r="X1664" s="17">
        <v>45853</v>
      </c>
      <c r="Y1664" t="s">
        <v>1178</v>
      </c>
      <c r="Z1664" t="s">
        <v>825</v>
      </c>
      <c r="AA1664" t="s">
        <v>1179</v>
      </c>
      <c r="AC1664" s="16">
        <v>1</v>
      </c>
      <c r="AD1664" t="s">
        <v>795</v>
      </c>
      <c r="AE1664" t="s">
        <v>961</v>
      </c>
      <c r="AF1664" t="s">
        <v>740</v>
      </c>
      <c r="AG1664" t="s">
        <v>1036</v>
      </c>
      <c r="AH1664" t="s">
        <v>1058</v>
      </c>
      <c r="AI1664" t="s">
        <v>1059</v>
      </c>
      <c r="AJ1664" t="s">
        <v>978</v>
      </c>
      <c r="AK1664" t="s">
        <v>964</v>
      </c>
      <c r="AL1664" t="s">
        <v>1340</v>
      </c>
      <c r="AM1664" t="s">
        <v>531</v>
      </c>
      <c r="AP1664" t="s">
        <v>966</v>
      </c>
      <c r="AQ1664" t="s">
        <v>967</v>
      </c>
      <c r="AR1664" t="s">
        <v>968</v>
      </c>
      <c r="AS1664" t="s">
        <v>969</v>
      </c>
      <c r="AT1664" t="s">
        <v>970</v>
      </c>
      <c r="AU1664" t="s">
        <v>6860</v>
      </c>
    </row>
    <row r="1665" spans="2:47" ht="11" outlineLevel="1" x14ac:dyDescent="0.15">
      <c r="B1665" t="s">
        <v>6861</v>
      </c>
      <c r="C1665" t="s">
        <v>6862</v>
      </c>
      <c r="G1665" t="s">
        <v>1140</v>
      </c>
      <c r="H1665" t="s">
        <v>1141</v>
      </c>
      <c r="I1665" t="s">
        <v>957</v>
      </c>
      <c r="J1665" t="s">
        <v>690</v>
      </c>
      <c r="K1665" t="s">
        <v>1800</v>
      </c>
      <c r="L1665" t="s">
        <v>690</v>
      </c>
      <c r="M1665" s="5">
        <v>40399.26</v>
      </c>
      <c r="N1665" s="5">
        <v>40399.26</v>
      </c>
      <c r="O1665" s="5">
        <v>40399.26</v>
      </c>
      <c r="P1665" s="5"/>
      <c r="Q1665" s="16">
        <v>0</v>
      </c>
      <c r="R1665" s="5"/>
      <c r="S1665" s="17">
        <v>44104</v>
      </c>
      <c r="T1665" s="17">
        <v>44102</v>
      </c>
      <c r="U1665" s="17">
        <v>44165</v>
      </c>
      <c r="V1665" s="17">
        <v>44165</v>
      </c>
      <c r="W1665" s="17">
        <v>44104</v>
      </c>
      <c r="X1665" s="17">
        <v>44104</v>
      </c>
      <c r="Y1665" t="s">
        <v>984</v>
      </c>
      <c r="Z1665" t="s">
        <v>804</v>
      </c>
      <c r="AA1665" t="s">
        <v>1000</v>
      </c>
      <c r="AC1665" s="16">
        <v>1</v>
      </c>
      <c r="AD1665" t="s">
        <v>795</v>
      </c>
      <c r="AE1665" t="s">
        <v>961</v>
      </c>
      <c r="AF1665" t="s">
        <v>748</v>
      </c>
      <c r="AG1665" t="s">
        <v>1057</v>
      </c>
      <c r="AJ1665" t="s">
        <v>963</v>
      </c>
      <c r="AK1665" t="s">
        <v>964</v>
      </c>
      <c r="AL1665" t="s">
        <v>965</v>
      </c>
      <c r="AM1665" t="s">
        <v>531</v>
      </c>
      <c r="AP1665" t="s">
        <v>966</v>
      </c>
      <c r="AQ1665" t="s">
        <v>967</v>
      </c>
      <c r="AR1665" t="s">
        <v>968</v>
      </c>
      <c r="AS1665" t="s">
        <v>969</v>
      </c>
      <c r="AT1665" t="s">
        <v>970</v>
      </c>
      <c r="AU1665" t="s">
        <v>6863</v>
      </c>
    </row>
    <row r="1666" spans="2:47" ht="11" outlineLevel="1" x14ac:dyDescent="0.15">
      <c r="B1666" t="s">
        <v>6864</v>
      </c>
      <c r="C1666" t="s">
        <v>6865</v>
      </c>
      <c r="G1666" t="s">
        <v>1140</v>
      </c>
      <c r="H1666" t="s">
        <v>1141</v>
      </c>
      <c r="I1666" t="s">
        <v>957</v>
      </c>
      <c r="J1666" t="s">
        <v>4467</v>
      </c>
      <c r="K1666" t="s">
        <v>4468</v>
      </c>
      <c r="L1666" t="s">
        <v>4467</v>
      </c>
      <c r="M1666" s="5">
        <v>40314.639999999999</v>
      </c>
      <c r="N1666" s="5">
        <v>40314.639999999999</v>
      </c>
      <c r="O1666" s="5">
        <v>40314.639999999999</v>
      </c>
      <c r="P1666" s="5"/>
      <c r="Q1666" s="16">
        <v>0</v>
      </c>
      <c r="R1666" s="5"/>
      <c r="S1666" s="17">
        <v>43334</v>
      </c>
      <c r="T1666" s="17">
        <v>43336</v>
      </c>
      <c r="U1666" s="17">
        <v>43426</v>
      </c>
      <c r="V1666" s="17">
        <v>43426</v>
      </c>
      <c r="W1666" s="17">
        <v>43334</v>
      </c>
      <c r="X1666" s="17">
        <v>43481</v>
      </c>
      <c r="Y1666" t="s">
        <v>1178</v>
      </c>
      <c r="Z1666" t="s">
        <v>825</v>
      </c>
      <c r="AA1666" t="s">
        <v>1179</v>
      </c>
      <c r="AC1666" s="16">
        <v>2</v>
      </c>
      <c r="AD1666" t="s">
        <v>803</v>
      </c>
      <c r="AE1666" t="s">
        <v>974</v>
      </c>
      <c r="AF1666" t="s">
        <v>737</v>
      </c>
      <c r="AG1666" t="s">
        <v>975</v>
      </c>
      <c r="AH1666" t="s">
        <v>1232</v>
      </c>
      <c r="AI1666" t="s">
        <v>1233</v>
      </c>
      <c r="AJ1666" t="s">
        <v>978</v>
      </c>
      <c r="AK1666" t="s">
        <v>979</v>
      </c>
      <c r="AL1666" t="s">
        <v>965</v>
      </c>
      <c r="AM1666" t="s">
        <v>531</v>
      </c>
      <c r="AP1666" t="s">
        <v>966</v>
      </c>
      <c r="AQ1666" t="s">
        <v>967</v>
      </c>
      <c r="AR1666" t="s">
        <v>968</v>
      </c>
      <c r="AS1666" t="s">
        <v>969</v>
      </c>
      <c r="AT1666" t="s">
        <v>970</v>
      </c>
      <c r="AU1666" t="s">
        <v>6866</v>
      </c>
    </row>
    <row r="1667" spans="2:47" ht="11" outlineLevel="1" x14ac:dyDescent="0.15">
      <c r="B1667" t="s">
        <v>6867</v>
      </c>
      <c r="C1667" t="s">
        <v>839</v>
      </c>
      <c r="G1667" t="s">
        <v>1140</v>
      </c>
      <c r="H1667" t="s">
        <v>1141</v>
      </c>
      <c r="I1667" t="s">
        <v>957</v>
      </c>
      <c r="J1667" t="s">
        <v>604</v>
      </c>
      <c r="K1667" t="s">
        <v>1088</v>
      </c>
      <c r="L1667" t="s">
        <v>604</v>
      </c>
      <c r="M1667" s="5">
        <v>40281.449999999997</v>
      </c>
      <c r="N1667" s="5">
        <v>40281.449999999997</v>
      </c>
      <c r="O1667" s="5">
        <v>40281.449999999997</v>
      </c>
      <c r="P1667" s="5"/>
      <c r="Q1667" s="16">
        <v>0</v>
      </c>
      <c r="R1667" s="5"/>
      <c r="S1667" s="17">
        <v>43685</v>
      </c>
      <c r="T1667" s="17">
        <v>43685</v>
      </c>
      <c r="U1667" s="17">
        <v>43685</v>
      </c>
      <c r="V1667" s="17">
        <v>43685</v>
      </c>
      <c r="W1667" s="17">
        <v>43685</v>
      </c>
      <c r="X1667" s="17">
        <v>43685</v>
      </c>
      <c r="Y1667" t="s">
        <v>1543</v>
      </c>
      <c r="Z1667" t="s">
        <v>826</v>
      </c>
      <c r="AA1667" t="s">
        <v>1179</v>
      </c>
      <c r="AC1667" s="16">
        <v>1</v>
      </c>
      <c r="AD1667" t="s">
        <v>795</v>
      </c>
      <c r="AE1667" t="s">
        <v>961</v>
      </c>
      <c r="AF1667" t="s">
        <v>740</v>
      </c>
      <c r="AG1667" t="s">
        <v>1036</v>
      </c>
      <c r="AH1667" t="s">
        <v>1058</v>
      </c>
      <c r="AI1667" t="s">
        <v>1059</v>
      </c>
      <c r="AJ1667" t="s">
        <v>978</v>
      </c>
      <c r="AK1667" t="s">
        <v>964</v>
      </c>
      <c r="AL1667" t="s">
        <v>965</v>
      </c>
      <c r="AM1667" t="s">
        <v>531</v>
      </c>
      <c r="AP1667" t="s">
        <v>966</v>
      </c>
      <c r="AQ1667" t="s">
        <v>967</v>
      </c>
      <c r="AR1667" t="s">
        <v>968</v>
      </c>
      <c r="AS1667" t="s">
        <v>969</v>
      </c>
      <c r="AT1667" t="s">
        <v>970</v>
      </c>
      <c r="AU1667" t="s">
        <v>6868</v>
      </c>
    </row>
    <row r="1668" spans="2:47" ht="11" outlineLevel="1" x14ac:dyDescent="0.15">
      <c r="B1668" t="s">
        <v>6869</v>
      </c>
      <c r="C1668" t="s">
        <v>6870</v>
      </c>
      <c r="D1668" t="s">
        <v>4335</v>
      </c>
      <c r="E1668" t="s">
        <v>854</v>
      </c>
      <c r="F1668" t="s">
        <v>798</v>
      </c>
      <c r="G1668" t="s">
        <v>959</v>
      </c>
      <c r="H1668" t="s">
        <v>1903</v>
      </c>
      <c r="I1668" t="s">
        <v>957</v>
      </c>
      <c r="J1668" t="s">
        <v>3417</v>
      </c>
      <c r="K1668" t="s">
        <v>3418</v>
      </c>
      <c r="L1668" t="s">
        <v>3417</v>
      </c>
      <c r="M1668" s="5">
        <v>40231</v>
      </c>
      <c r="N1668" s="5">
        <v>40231</v>
      </c>
      <c r="O1668" s="5">
        <v>40231</v>
      </c>
      <c r="P1668" s="5"/>
      <c r="Q1668" s="16">
        <v>0</v>
      </c>
      <c r="R1668" s="5"/>
      <c r="S1668" s="17">
        <v>45413</v>
      </c>
      <c r="T1668" s="17">
        <v>45413</v>
      </c>
      <c r="U1668" s="17">
        <v>45597</v>
      </c>
      <c r="V1668" s="17">
        <v>45597</v>
      </c>
      <c r="W1668" s="17">
        <v>45413</v>
      </c>
      <c r="X1668" s="17">
        <v>45413</v>
      </c>
      <c r="Y1668" t="s">
        <v>1178</v>
      </c>
      <c r="Z1668" t="s">
        <v>825</v>
      </c>
      <c r="AA1668" t="s">
        <v>1179</v>
      </c>
      <c r="AC1668" s="16">
        <v>1</v>
      </c>
      <c r="AD1668" t="s">
        <v>795</v>
      </c>
      <c r="AE1668" t="s">
        <v>961</v>
      </c>
      <c r="AF1668" t="s">
        <v>740</v>
      </c>
      <c r="AG1668" t="s">
        <v>1036</v>
      </c>
      <c r="AJ1668" t="s">
        <v>963</v>
      </c>
      <c r="AK1668" t="s">
        <v>964</v>
      </c>
      <c r="AL1668" t="s">
        <v>965</v>
      </c>
      <c r="AM1668" t="s">
        <v>531</v>
      </c>
      <c r="AP1668" t="s">
        <v>966</v>
      </c>
      <c r="AQ1668" t="s">
        <v>967</v>
      </c>
      <c r="AR1668" t="s">
        <v>968</v>
      </c>
      <c r="AS1668" t="s">
        <v>969</v>
      </c>
      <c r="AT1668" t="s">
        <v>970</v>
      </c>
      <c r="AU1668" t="s">
        <v>6871</v>
      </c>
    </row>
    <row r="1669" spans="2:47" ht="11" outlineLevel="1" x14ac:dyDescent="0.15">
      <c r="B1669" t="s">
        <v>6872</v>
      </c>
      <c r="C1669" t="s">
        <v>6873</v>
      </c>
      <c r="G1669" t="s">
        <v>1140</v>
      </c>
      <c r="H1669" t="s">
        <v>1141</v>
      </c>
      <c r="I1669" t="s">
        <v>957</v>
      </c>
      <c r="J1669" t="s">
        <v>6494</v>
      </c>
      <c r="K1669" t="s">
        <v>6495</v>
      </c>
      <c r="L1669" t="s">
        <v>6496</v>
      </c>
      <c r="M1669" s="5">
        <v>40200</v>
      </c>
      <c r="N1669" s="5">
        <v>40200</v>
      </c>
      <c r="O1669" s="5">
        <v>40200</v>
      </c>
      <c r="P1669" s="5"/>
      <c r="Q1669" s="16">
        <v>0</v>
      </c>
      <c r="R1669" s="5"/>
      <c r="S1669" s="17">
        <v>42995</v>
      </c>
      <c r="T1669" s="17">
        <v>42995</v>
      </c>
      <c r="U1669" s="17">
        <v>43025</v>
      </c>
      <c r="V1669" s="17">
        <v>43025</v>
      </c>
      <c r="W1669" s="17">
        <v>42995</v>
      </c>
      <c r="X1669" s="17">
        <v>42995</v>
      </c>
      <c r="Y1669" t="s">
        <v>1178</v>
      </c>
      <c r="Z1669" t="s">
        <v>825</v>
      </c>
      <c r="AA1669" t="s">
        <v>1179</v>
      </c>
      <c r="AC1669" s="16">
        <v>1</v>
      </c>
      <c r="AD1669" t="s">
        <v>795</v>
      </c>
      <c r="AE1669" t="s">
        <v>961</v>
      </c>
      <c r="AF1669" t="s">
        <v>3219</v>
      </c>
      <c r="AG1669" t="s">
        <v>3220</v>
      </c>
      <c r="AJ1669" t="s">
        <v>963</v>
      </c>
      <c r="AK1669" t="s">
        <v>964</v>
      </c>
      <c r="AL1669" t="s">
        <v>1340</v>
      </c>
      <c r="AM1669" t="s">
        <v>531</v>
      </c>
      <c r="AP1669" t="s">
        <v>966</v>
      </c>
      <c r="AQ1669" t="s">
        <v>967</v>
      </c>
      <c r="AR1669" t="s">
        <v>968</v>
      </c>
      <c r="AS1669" t="s">
        <v>969</v>
      </c>
      <c r="AT1669" t="s">
        <v>970</v>
      </c>
      <c r="AU1669" t="s">
        <v>6874</v>
      </c>
    </row>
    <row r="1670" spans="2:47" ht="11" outlineLevel="1" x14ac:dyDescent="0.15">
      <c r="B1670" t="s">
        <v>6875</v>
      </c>
      <c r="C1670" t="s">
        <v>6876</v>
      </c>
      <c r="G1670" t="s">
        <v>1140</v>
      </c>
      <c r="H1670" t="s">
        <v>1141</v>
      </c>
      <c r="I1670" t="s">
        <v>957</v>
      </c>
      <c r="J1670" t="s">
        <v>6877</v>
      </c>
      <c r="K1670" t="s">
        <v>6878</v>
      </c>
      <c r="L1670" t="s">
        <v>6877</v>
      </c>
      <c r="M1670" s="5">
        <v>40165</v>
      </c>
      <c r="N1670" s="5">
        <v>40165</v>
      </c>
      <c r="O1670" s="5">
        <v>40165</v>
      </c>
      <c r="P1670" s="5"/>
      <c r="Q1670" s="16">
        <v>0</v>
      </c>
      <c r="R1670" s="5"/>
      <c r="S1670" s="17">
        <v>43651</v>
      </c>
      <c r="T1670" s="17">
        <v>43651</v>
      </c>
      <c r="U1670" s="17">
        <v>43672</v>
      </c>
      <c r="V1670" s="17">
        <v>43672</v>
      </c>
      <c r="W1670" s="17">
        <v>43651</v>
      </c>
      <c r="X1670" s="17">
        <v>43651</v>
      </c>
      <c r="Y1670" t="s">
        <v>1543</v>
      </c>
      <c r="Z1670" t="s">
        <v>826</v>
      </c>
      <c r="AA1670" t="s">
        <v>1179</v>
      </c>
      <c r="AC1670" s="16">
        <v>1</v>
      </c>
      <c r="AD1670" t="s">
        <v>803</v>
      </c>
      <c r="AE1670" t="s">
        <v>974</v>
      </c>
      <c r="AF1670" t="s">
        <v>738</v>
      </c>
      <c r="AG1670" t="s">
        <v>988</v>
      </c>
      <c r="AH1670" t="s">
        <v>1202</v>
      </c>
      <c r="AI1670" t="s">
        <v>1203</v>
      </c>
      <c r="AJ1670" t="s">
        <v>978</v>
      </c>
      <c r="AK1670" t="s">
        <v>1928</v>
      </c>
      <c r="AL1670" t="s">
        <v>1340</v>
      </c>
      <c r="AM1670" t="s">
        <v>531</v>
      </c>
      <c r="AP1670" t="s">
        <v>966</v>
      </c>
      <c r="AQ1670" t="s">
        <v>967</v>
      </c>
      <c r="AR1670" t="s">
        <v>968</v>
      </c>
      <c r="AS1670" t="s">
        <v>969</v>
      </c>
      <c r="AT1670" t="s">
        <v>970</v>
      </c>
      <c r="AU1670" t="s">
        <v>6879</v>
      </c>
    </row>
    <row r="1671" spans="2:47" ht="11" outlineLevel="1" x14ac:dyDescent="0.15">
      <c r="B1671" t="s">
        <v>6880</v>
      </c>
      <c r="C1671" t="s">
        <v>1149</v>
      </c>
      <c r="D1671" t="s">
        <v>6881</v>
      </c>
      <c r="E1671" t="s">
        <v>854</v>
      </c>
      <c r="F1671" t="s">
        <v>798</v>
      </c>
      <c r="G1671" t="s">
        <v>959</v>
      </c>
      <c r="H1671" t="s">
        <v>1903</v>
      </c>
      <c r="I1671" t="s">
        <v>957</v>
      </c>
      <c r="J1671" t="s">
        <v>6882</v>
      </c>
      <c r="K1671" t="s">
        <v>6883</v>
      </c>
      <c r="L1671" t="s">
        <v>6882</v>
      </c>
      <c r="M1671" s="5">
        <v>40125</v>
      </c>
      <c r="N1671" s="5">
        <v>40125</v>
      </c>
      <c r="O1671" s="5">
        <v>40125</v>
      </c>
      <c r="P1671" s="5"/>
      <c r="Q1671" s="16">
        <v>0</v>
      </c>
      <c r="R1671" s="5"/>
      <c r="S1671" s="17">
        <v>42614</v>
      </c>
      <c r="T1671" s="17">
        <v>42613</v>
      </c>
      <c r="U1671" s="17">
        <v>42977</v>
      </c>
      <c r="V1671" s="17">
        <v>42977</v>
      </c>
      <c r="W1671" s="17">
        <v>42614</v>
      </c>
      <c r="X1671" s="17">
        <v>42614</v>
      </c>
      <c r="Y1671" t="s">
        <v>1178</v>
      </c>
      <c r="Z1671" t="s">
        <v>825</v>
      </c>
      <c r="AA1671" t="s">
        <v>1179</v>
      </c>
      <c r="AC1671" s="16">
        <v>1</v>
      </c>
      <c r="AD1671" t="s">
        <v>795</v>
      </c>
      <c r="AE1671" t="s">
        <v>961</v>
      </c>
      <c r="AF1671" t="s">
        <v>3219</v>
      </c>
      <c r="AG1671" t="s">
        <v>3220</v>
      </c>
      <c r="AJ1671" t="s">
        <v>963</v>
      </c>
      <c r="AK1671" t="s">
        <v>964</v>
      </c>
      <c r="AL1671" t="s">
        <v>1340</v>
      </c>
      <c r="AM1671" t="s">
        <v>575</v>
      </c>
      <c r="AP1671" t="s">
        <v>966</v>
      </c>
      <c r="AQ1671" t="s">
        <v>967</v>
      </c>
      <c r="AR1671" t="s">
        <v>968</v>
      </c>
      <c r="AS1671" t="s">
        <v>969</v>
      </c>
      <c r="AT1671" t="s">
        <v>970</v>
      </c>
      <c r="AU1671" t="s">
        <v>6884</v>
      </c>
    </row>
    <row r="1672" spans="2:47" ht="11" outlineLevel="1" x14ac:dyDescent="0.15">
      <c r="B1672" t="s">
        <v>6885</v>
      </c>
      <c r="C1672" t="s">
        <v>6886</v>
      </c>
      <c r="G1672" t="s">
        <v>1140</v>
      </c>
      <c r="H1672" t="s">
        <v>1141</v>
      </c>
      <c r="I1672" t="s">
        <v>957</v>
      </c>
      <c r="J1672" t="s">
        <v>6887</v>
      </c>
      <c r="K1672" t="s">
        <v>6888</v>
      </c>
      <c r="L1672" t="s">
        <v>6887</v>
      </c>
      <c r="M1672" s="5">
        <v>40083</v>
      </c>
      <c r="N1672" s="5">
        <v>40083</v>
      </c>
      <c r="O1672" s="5">
        <v>40083</v>
      </c>
      <c r="P1672" s="5"/>
      <c r="Q1672" s="16">
        <v>0</v>
      </c>
      <c r="R1672" s="5"/>
      <c r="S1672" s="17">
        <v>43789</v>
      </c>
      <c r="T1672" s="17">
        <v>43789</v>
      </c>
      <c r="U1672" s="17">
        <v>43847</v>
      </c>
      <c r="V1672" s="17">
        <v>43847</v>
      </c>
      <c r="W1672" s="17">
        <v>43789</v>
      </c>
      <c r="X1672" s="17">
        <v>43789</v>
      </c>
      <c r="Y1672" t="s">
        <v>1178</v>
      </c>
      <c r="Z1672" t="s">
        <v>825</v>
      </c>
      <c r="AA1672" t="s">
        <v>1179</v>
      </c>
      <c r="AC1672" s="16">
        <v>4</v>
      </c>
      <c r="AD1672" t="s">
        <v>4388</v>
      </c>
      <c r="AE1672" t="s">
        <v>4389</v>
      </c>
      <c r="AF1672" t="s">
        <v>750</v>
      </c>
      <c r="AG1672" t="s">
        <v>1515</v>
      </c>
      <c r="AH1672" t="s">
        <v>1058</v>
      </c>
      <c r="AI1672" t="s">
        <v>1059</v>
      </c>
      <c r="AJ1672" t="s">
        <v>978</v>
      </c>
      <c r="AK1672" t="s">
        <v>1516</v>
      </c>
      <c r="AL1672" t="s">
        <v>1340</v>
      </c>
      <c r="AM1672" t="s">
        <v>531</v>
      </c>
      <c r="AP1672" t="s">
        <v>966</v>
      </c>
      <c r="AQ1672" t="s">
        <v>967</v>
      </c>
      <c r="AR1672" t="s">
        <v>968</v>
      </c>
      <c r="AS1672" t="s">
        <v>969</v>
      </c>
      <c r="AT1672" t="s">
        <v>970</v>
      </c>
      <c r="AU1672" t="s">
        <v>6889</v>
      </c>
    </row>
    <row r="1673" spans="2:47" ht="11" outlineLevel="1" x14ac:dyDescent="0.15">
      <c r="B1673" t="s">
        <v>6890</v>
      </c>
      <c r="C1673" t="s">
        <v>6891</v>
      </c>
      <c r="G1673" t="s">
        <v>1140</v>
      </c>
      <c r="H1673" t="s">
        <v>1141</v>
      </c>
      <c r="I1673" t="s">
        <v>957</v>
      </c>
      <c r="J1673" t="s">
        <v>682</v>
      </c>
      <c r="K1673" t="s">
        <v>1729</v>
      </c>
      <c r="L1673" t="s">
        <v>1703</v>
      </c>
      <c r="M1673" s="5">
        <v>40000</v>
      </c>
      <c r="N1673" s="5">
        <v>40000</v>
      </c>
      <c r="O1673" s="5">
        <v>40000</v>
      </c>
      <c r="P1673" s="5"/>
      <c r="Q1673" s="16">
        <v>0</v>
      </c>
      <c r="R1673" s="5"/>
      <c r="S1673" s="17">
        <v>44596</v>
      </c>
      <c r="T1673" s="17">
        <v>44596</v>
      </c>
      <c r="U1673" s="17">
        <v>44651</v>
      </c>
      <c r="V1673" s="17">
        <v>44651</v>
      </c>
      <c r="W1673" s="17">
        <v>44596</v>
      </c>
      <c r="X1673" s="17">
        <v>44596</v>
      </c>
      <c r="Y1673" t="s">
        <v>1178</v>
      </c>
      <c r="Z1673" t="s">
        <v>825</v>
      </c>
      <c r="AA1673" t="s">
        <v>1179</v>
      </c>
      <c r="AC1673" s="16">
        <v>1</v>
      </c>
      <c r="AD1673" t="s">
        <v>795</v>
      </c>
      <c r="AE1673" t="s">
        <v>961</v>
      </c>
      <c r="AF1673" t="s">
        <v>740</v>
      </c>
      <c r="AG1673" t="s">
        <v>1036</v>
      </c>
      <c r="AH1673" t="s">
        <v>1058</v>
      </c>
      <c r="AI1673" t="s">
        <v>1059</v>
      </c>
      <c r="AJ1673" t="s">
        <v>978</v>
      </c>
      <c r="AK1673" t="s">
        <v>964</v>
      </c>
      <c r="AL1673" t="s">
        <v>965</v>
      </c>
      <c r="AM1673" t="s">
        <v>531</v>
      </c>
      <c r="AP1673" t="s">
        <v>966</v>
      </c>
      <c r="AQ1673" t="s">
        <v>967</v>
      </c>
      <c r="AR1673" t="s">
        <v>968</v>
      </c>
      <c r="AS1673" t="s">
        <v>969</v>
      </c>
      <c r="AT1673" t="s">
        <v>970</v>
      </c>
      <c r="AU1673" t="s">
        <v>6892</v>
      </c>
    </row>
    <row r="1674" spans="2:47" ht="11" outlineLevel="1" x14ac:dyDescent="0.15">
      <c r="B1674" t="s">
        <v>6893</v>
      </c>
      <c r="C1674" t="s">
        <v>6894</v>
      </c>
      <c r="G1674" t="s">
        <v>1140</v>
      </c>
      <c r="H1674" t="s">
        <v>1141</v>
      </c>
      <c r="I1674" t="s">
        <v>957</v>
      </c>
      <c r="J1674" t="s">
        <v>6895</v>
      </c>
      <c r="K1674" t="s">
        <v>6896</v>
      </c>
      <c r="L1674" t="s">
        <v>6897</v>
      </c>
      <c r="M1674" s="5">
        <v>39999.440000000002</v>
      </c>
      <c r="N1674" s="5">
        <v>39999.440000000002</v>
      </c>
      <c r="O1674" s="5">
        <v>39999.440000000002</v>
      </c>
      <c r="P1674" s="5"/>
      <c r="Q1674" s="16">
        <v>0</v>
      </c>
      <c r="R1674" s="5"/>
      <c r="S1674" s="17">
        <v>44501</v>
      </c>
      <c r="T1674" s="17">
        <v>44501</v>
      </c>
      <c r="U1674" s="17">
        <v>44508</v>
      </c>
      <c r="V1674" s="17">
        <v>44508</v>
      </c>
      <c r="W1674" s="17">
        <v>44501</v>
      </c>
      <c r="X1674" s="17">
        <v>44503</v>
      </c>
      <c r="Y1674" t="s">
        <v>1543</v>
      </c>
      <c r="Z1674" t="s">
        <v>826</v>
      </c>
      <c r="AA1674" t="s">
        <v>1179</v>
      </c>
      <c r="AC1674" s="16">
        <v>1</v>
      </c>
      <c r="AD1674" t="s">
        <v>795</v>
      </c>
      <c r="AE1674" t="s">
        <v>961</v>
      </c>
      <c r="AF1674" t="s">
        <v>748</v>
      </c>
      <c r="AG1674" t="s">
        <v>1057</v>
      </c>
      <c r="AH1674" t="s">
        <v>1202</v>
      </c>
      <c r="AI1674" t="s">
        <v>1203</v>
      </c>
      <c r="AJ1674" t="s">
        <v>978</v>
      </c>
      <c r="AK1674" t="s">
        <v>964</v>
      </c>
      <c r="AL1674" t="s">
        <v>1340</v>
      </c>
      <c r="AM1674" t="s">
        <v>531</v>
      </c>
      <c r="AP1674" t="s">
        <v>966</v>
      </c>
      <c r="AQ1674" t="s">
        <v>967</v>
      </c>
      <c r="AR1674" t="s">
        <v>968</v>
      </c>
      <c r="AS1674" t="s">
        <v>969</v>
      </c>
      <c r="AT1674" t="s">
        <v>970</v>
      </c>
      <c r="AU1674" t="s">
        <v>6898</v>
      </c>
    </row>
    <row r="1675" spans="2:47" ht="11" outlineLevel="1" x14ac:dyDescent="0.15">
      <c r="B1675" t="s">
        <v>6899</v>
      </c>
      <c r="C1675" t="s">
        <v>6900</v>
      </c>
      <c r="G1675" t="s">
        <v>1140</v>
      </c>
      <c r="H1675" t="s">
        <v>1141</v>
      </c>
      <c r="I1675" t="s">
        <v>957</v>
      </c>
      <c r="J1675" t="s">
        <v>6901</v>
      </c>
      <c r="K1675" t="s">
        <v>6902</v>
      </c>
      <c r="L1675" t="s">
        <v>6901</v>
      </c>
      <c r="M1675" s="5">
        <v>39922</v>
      </c>
      <c r="N1675" s="5">
        <v>39922</v>
      </c>
      <c r="O1675" s="5">
        <v>39922</v>
      </c>
      <c r="P1675" s="5"/>
      <c r="Q1675" s="16">
        <v>0</v>
      </c>
      <c r="R1675" s="5"/>
      <c r="S1675" s="17">
        <v>44827</v>
      </c>
      <c r="T1675" s="17">
        <v>44827</v>
      </c>
      <c r="U1675" s="17">
        <v>44882</v>
      </c>
      <c r="V1675" s="17">
        <v>44882</v>
      </c>
      <c r="W1675" s="17">
        <v>44827</v>
      </c>
      <c r="X1675" s="17">
        <v>44827</v>
      </c>
      <c r="Y1675" t="s">
        <v>1178</v>
      </c>
      <c r="Z1675" t="s">
        <v>825</v>
      </c>
      <c r="AA1675" t="s">
        <v>1179</v>
      </c>
      <c r="AC1675" s="16">
        <v>10</v>
      </c>
      <c r="AD1675" t="s">
        <v>795</v>
      </c>
      <c r="AE1675" t="s">
        <v>961</v>
      </c>
      <c r="AF1675" t="s">
        <v>6903</v>
      </c>
      <c r="AG1675" t="s">
        <v>6904</v>
      </c>
      <c r="AJ1675" t="s">
        <v>963</v>
      </c>
      <c r="AK1675" t="s">
        <v>964</v>
      </c>
      <c r="AL1675" t="s">
        <v>1340</v>
      </c>
      <c r="AM1675" t="s">
        <v>531</v>
      </c>
      <c r="AP1675" t="s">
        <v>966</v>
      </c>
      <c r="AQ1675" t="s">
        <v>967</v>
      </c>
      <c r="AR1675" t="s">
        <v>968</v>
      </c>
      <c r="AS1675" t="s">
        <v>969</v>
      </c>
      <c r="AT1675" t="s">
        <v>970</v>
      </c>
      <c r="AU1675" t="s">
        <v>6905</v>
      </c>
    </row>
    <row r="1676" spans="2:47" ht="11" outlineLevel="1" x14ac:dyDescent="0.15">
      <c r="B1676" t="s">
        <v>6906</v>
      </c>
      <c r="C1676" t="s">
        <v>6907</v>
      </c>
      <c r="G1676" t="s">
        <v>1140</v>
      </c>
      <c r="H1676" t="s">
        <v>1141</v>
      </c>
      <c r="I1676" t="s">
        <v>957</v>
      </c>
      <c r="J1676" t="s">
        <v>5822</v>
      </c>
      <c r="K1676" t="s">
        <v>5823</v>
      </c>
      <c r="L1676" t="s">
        <v>5822</v>
      </c>
      <c r="M1676" s="5">
        <v>39899.11</v>
      </c>
      <c r="N1676" s="5">
        <v>39899.11</v>
      </c>
      <c r="O1676" s="5">
        <v>39899.11</v>
      </c>
      <c r="P1676" s="5"/>
      <c r="Q1676" s="16">
        <v>0</v>
      </c>
      <c r="R1676" s="5"/>
      <c r="S1676" s="17">
        <v>45174</v>
      </c>
      <c r="T1676" s="17">
        <v>45175</v>
      </c>
      <c r="U1676" s="17">
        <v>45350</v>
      </c>
      <c r="V1676" s="17">
        <v>45350</v>
      </c>
      <c r="W1676" s="17">
        <v>45174</v>
      </c>
      <c r="X1676" s="17">
        <v>45174</v>
      </c>
      <c r="Y1676" t="s">
        <v>1178</v>
      </c>
      <c r="Z1676" t="s">
        <v>825</v>
      </c>
      <c r="AA1676" t="s">
        <v>1179</v>
      </c>
      <c r="AC1676" s="16">
        <v>1</v>
      </c>
      <c r="AD1676" t="s">
        <v>803</v>
      </c>
      <c r="AE1676" t="s">
        <v>974</v>
      </c>
      <c r="AF1676" t="s">
        <v>757</v>
      </c>
      <c r="AG1676" t="s">
        <v>1801</v>
      </c>
      <c r="AJ1676" t="s">
        <v>963</v>
      </c>
      <c r="AK1676" t="s">
        <v>1082</v>
      </c>
      <c r="AL1676" t="s">
        <v>1340</v>
      </c>
      <c r="AM1676" t="s">
        <v>645</v>
      </c>
      <c r="AP1676" t="s">
        <v>966</v>
      </c>
      <c r="AQ1676" t="s">
        <v>967</v>
      </c>
      <c r="AR1676" t="s">
        <v>968</v>
      </c>
      <c r="AS1676" t="s">
        <v>969</v>
      </c>
      <c r="AT1676" t="s">
        <v>970</v>
      </c>
      <c r="AU1676" t="s">
        <v>6908</v>
      </c>
    </row>
    <row r="1677" spans="2:47" ht="11" outlineLevel="1" x14ac:dyDescent="0.15">
      <c r="B1677" t="s">
        <v>6909</v>
      </c>
      <c r="C1677" t="s">
        <v>6910</v>
      </c>
      <c r="D1677" t="s">
        <v>4335</v>
      </c>
      <c r="E1677" t="s">
        <v>854</v>
      </c>
      <c r="F1677" t="s">
        <v>798</v>
      </c>
      <c r="G1677" t="s">
        <v>959</v>
      </c>
      <c r="H1677" t="s">
        <v>1903</v>
      </c>
      <c r="I1677" t="s">
        <v>957</v>
      </c>
      <c r="J1677" t="s">
        <v>3417</v>
      </c>
      <c r="K1677" t="s">
        <v>3418</v>
      </c>
      <c r="L1677" t="s">
        <v>3417</v>
      </c>
      <c r="M1677" s="5">
        <v>39896.69</v>
      </c>
      <c r="N1677" s="5">
        <v>39896.69</v>
      </c>
      <c r="O1677" s="5">
        <v>39896.69</v>
      </c>
      <c r="P1677" s="5"/>
      <c r="Q1677" s="16">
        <v>0</v>
      </c>
      <c r="R1677" s="5"/>
      <c r="S1677" s="17">
        <v>45429</v>
      </c>
      <c r="T1677" s="17">
        <v>45429</v>
      </c>
      <c r="U1677" s="17">
        <v>45793</v>
      </c>
      <c r="V1677" s="17">
        <v>45793</v>
      </c>
      <c r="W1677" s="17">
        <v>45429</v>
      </c>
      <c r="X1677" s="17">
        <v>45429</v>
      </c>
      <c r="Y1677" t="s">
        <v>1543</v>
      </c>
      <c r="Z1677" t="s">
        <v>826</v>
      </c>
      <c r="AA1677" t="s">
        <v>1179</v>
      </c>
      <c r="AC1677" s="16">
        <v>1</v>
      </c>
      <c r="AD1677" t="s">
        <v>795</v>
      </c>
      <c r="AE1677" t="s">
        <v>961</v>
      </c>
      <c r="AF1677" t="s">
        <v>740</v>
      </c>
      <c r="AG1677" t="s">
        <v>1036</v>
      </c>
      <c r="AH1677" t="s">
        <v>1058</v>
      </c>
      <c r="AI1677" t="s">
        <v>1059</v>
      </c>
      <c r="AJ1677" t="s">
        <v>978</v>
      </c>
      <c r="AK1677" t="s">
        <v>964</v>
      </c>
      <c r="AL1677" t="s">
        <v>965</v>
      </c>
      <c r="AM1677" t="s">
        <v>531</v>
      </c>
      <c r="AP1677" t="s">
        <v>966</v>
      </c>
      <c r="AQ1677" t="s">
        <v>967</v>
      </c>
      <c r="AR1677" t="s">
        <v>968</v>
      </c>
      <c r="AS1677" t="s">
        <v>969</v>
      </c>
      <c r="AT1677" t="s">
        <v>970</v>
      </c>
      <c r="AU1677" t="s">
        <v>6911</v>
      </c>
    </row>
    <row r="1678" spans="2:47" ht="11" outlineLevel="1" x14ac:dyDescent="0.15">
      <c r="B1678" t="s">
        <v>6912</v>
      </c>
      <c r="C1678" t="s">
        <v>6913</v>
      </c>
      <c r="G1678" t="s">
        <v>1140</v>
      </c>
      <c r="H1678" t="s">
        <v>1141</v>
      </c>
      <c r="I1678" t="s">
        <v>957</v>
      </c>
      <c r="J1678" t="s">
        <v>6914</v>
      </c>
      <c r="K1678" t="s">
        <v>6915</v>
      </c>
      <c r="L1678" t="s">
        <v>6914</v>
      </c>
      <c r="M1678" s="5">
        <v>39844</v>
      </c>
      <c r="N1678" s="5">
        <v>39844</v>
      </c>
      <c r="O1678" s="5">
        <v>39844</v>
      </c>
      <c r="P1678" s="5">
        <v>39844</v>
      </c>
      <c r="Q1678" s="16">
        <v>0</v>
      </c>
      <c r="R1678" s="5"/>
      <c r="S1678" s="17">
        <v>45057</v>
      </c>
      <c r="T1678" s="17">
        <v>45057</v>
      </c>
      <c r="U1678" s="17">
        <v>45135</v>
      </c>
      <c r="V1678" s="17">
        <v>45135</v>
      </c>
      <c r="W1678" s="17">
        <v>45057</v>
      </c>
      <c r="X1678" s="17">
        <v>45057</v>
      </c>
      <c r="Y1678" t="s">
        <v>1178</v>
      </c>
      <c r="Z1678" t="s">
        <v>825</v>
      </c>
      <c r="AA1678" t="s">
        <v>1179</v>
      </c>
      <c r="AC1678" s="16">
        <v>6</v>
      </c>
      <c r="AD1678" t="s">
        <v>6916</v>
      </c>
      <c r="AE1678" t="s">
        <v>6917</v>
      </c>
      <c r="AF1678" t="s">
        <v>750</v>
      </c>
      <c r="AG1678" t="s">
        <v>1515</v>
      </c>
      <c r="AH1678" t="s">
        <v>1058</v>
      </c>
      <c r="AI1678" t="s">
        <v>1059</v>
      </c>
      <c r="AJ1678" t="s">
        <v>978</v>
      </c>
      <c r="AK1678" t="s">
        <v>1516</v>
      </c>
      <c r="AL1678" t="s">
        <v>1340</v>
      </c>
      <c r="AM1678" t="s">
        <v>531</v>
      </c>
      <c r="AP1678" t="s">
        <v>966</v>
      </c>
      <c r="AQ1678" t="s">
        <v>967</v>
      </c>
      <c r="AR1678" t="s">
        <v>968</v>
      </c>
      <c r="AS1678" t="s">
        <v>969</v>
      </c>
      <c r="AT1678" t="s">
        <v>970</v>
      </c>
      <c r="AU1678" t="s">
        <v>6918</v>
      </c>
    </row>
    <row r="1679" spans="2:47" ht="11" outlineLevel="1" x14ac:dyDescent="0.15">
      <c r="B1679" t="s">
        <v>6919</v>
      </c>
      <c r="C1679" t="s">
        <v>6920</v>
      </c>
      <c r="G1679" t="s">
        <v>1140</v>
      </c>
      <c r="H1679" t="s">
        <v>1141</v>
      </c>
      <c r="I1679" t="s">
        <v>957</v>
      </c>
      <c r="J1679" t="s">
        <v>6921</v>
      </c>
      <c r="K1679" t="s">
        <v>6922</v>
      </c>
      <c r="L1679" t="s">
        <v>6921</v>
      </c>
      <c r="M1679" s="5">
        <v>39750</v>
      </c>
      <c r="N1679" s="5">
        <v>39750</v>
      </c>
      <c r="O1679" s="5">
        <v>39750</v>
      </c>
      <c r="P1679" s="5"/>
      <c r="Q1679" s="16">
        <v>0</v>
      </c>
      <c r="R1679" s="5"/>
      <c r="S1679" s="17">
        <v>42977</v>
      </c>
      <c r="T1679" s="17">
        <v>42977</v>
      </c>
      <c r="U1679" s="17">
        <v>43007</v>
      </c>
      <c r="V1679" s="17">
        <v>43007</v>
      </c>
      <c r="W1679" s="17">
        <v>42977</v>
      </c>
      <c r="X1679" s="17">
        <v>42977</v>
      </c>
      <c r="Y1679" t="s">
        <v>1178</v>
      </c>
      <c r="Z1679" t="s">
        <v>825</v>
      </c>
      <c r="AA1679" t="s">
        <v>1179</v>
      </c>
      <c r="AC1679" s="16">
        <v>3</v>
      </c>
      <c r="AD1679" t="s">
        <v>795</v>
      </c>
      <c r="AE1679" t="s">
        <v>961</v>
      </c>
      <c r="AF1679" t="s">
        <v>748</v>
      </c>
      <c r="AG1679" t="s">
        <v>1057</v>
      </c>
      <c r="AJ1679" t="s">
        <v>963</v>
      </c>
      <c r="AK1679" t="s">
        <v>964</v>
      </c>
      <c r="AL1679" t="s">
        <v>1340</v>
      </c>
      <c r="AM1679" t="s">
        <v>531</v>
      </c>
      <c r="AP1679" t="s">
        <v>966</v>
      </c>
      <c r="AQ1679" t="s">
        <v>967</v>
      </c>
      <c r="AR1679" t="s">
        <v>968</v>
      </c>
      <c r="AS1679" t="s">
        <v>969</v>
      </c>
      <c r="AT1679" t="s">
        <v>970</v>
      </c>
      <c r="AU1679" t="s">
        <v>6923</v>
      </c>
    </row>
    <row r="1680" spans="2:47" ht="11" outlineLevel="1" x14ac:dyDescent="0.15">
      <c r="B1680" t="s">
        <v>6924</v>
      </c>
      <c r="C1680" t="s">
        <v>6925</v>
      </c>
      <c r="G1680" t="s">
        <v>1140</v>
      </c>
      <c r="H1680" t="s">
        <v>1141</v>
      </c>
      <c r="I1680" t="s">
        <v>957</v>
      </c>
      <c r="J1680" t="s">
        <v>687</v>
      </c>
      <c r="K1680" t="s">
        <v>2727</v>
      </c>
      <c r="L1680" t="s">
        <v>687</v>
      </c>
      <c r="M1680" s="5">
        <v>39527.86</v>
      </c>
      <c r="N1680" s="5">
        <v>39527.86</v>
      </c>
      <c r="O1680" s="5">
        <v>60777.86</v>
      </c>
      <c r="P1680" s="5"/>
      <c r="Q1680" s="16">
        <v>0</v>
      </c>
      <c r="R1680" s="5"/>
      <c r="S1680" s="17">
        <v>43194</v>
      </c>
      <c r="T1680" s="17">
        <v>43194</v>
      </c>
      <c r="U1680" s="17">
        <v>43210</v>
      </c>
      <c r="V1680" s="17">
        <v>43217</v>
      </c>
      <c r="W1680" s="17">
        <v>43194</v>
      </c>
      <c r="X1680" s="17">
        <v>43194</v>
      </c>
      <c r="Y1680" t="s">
        <v>1178</v>
      </c>
      <c r="Z1680" t="s">
        <v>825</v>
      </c>
      <c r="AA1680" t="s">
        <v>1179</v>
      </c>
      <c r="AC1680" s="16">
        <v>2</v>
      </c>
      <c r="AD1680" t="s">
        <v>795</v>
      </c>
      <c r="AE1680" t="s">
        <v>961</v>
      </c>
      <c r="AF1680" t="s">
        <v>740</v>
      </c>
      <c r="AG1680" t="s">
        <v>1036</v>
      </c>
      <c r="AJ1680" t="s">
        <v>963</v>
      </c>
      <c r="AK1680" t="s">
        <v>964</v>
      </c>
      <c r="AL1680" t="s">
        <v>965</v>
      </c>
      <c r="AM1680" t="s">
        <v>531</v>
      </c>
      <c r="AP1680" t="s">
        <v>966</v>
      </c>
      <c r="AQ1680" t="s">
        <v>967</v>
      </c>
      <c r="AR1680" t="s">
        <v>968</v>
      </c>
      <c r="AS1680" t="s">
        <v>969</v>
      </c>
      <c r="AT1680" t="s">
        <v>970</v>
      </c>
      <c r="AU1680" t="s">
        <v>6926</v>
      </c>
    </row>
    <row r="1681" spans="2:47" ht="11" outlineLevel="1" x14ac:dyDescent="0.15">
      <c r="B1681" t="s">
        <v>6927</v>
      </c>
      <c r="C1681" t="s">
        <v>6928</v>
      </c>
      <c r="D1681" t="s">
        <v>308</v>
      </c>
      <c r="E1681" t="s">
        <v>854</v>
      </c>
      <c r="F1681" t="s">
        <v>807</v>
      </c>
      <c r="G1681" t="s">
        <v>959</v>
      </c>
      <c r="H1681" t="s">
        <v>1903</v>
      </c>
      <c r="I1681" t="s">
        <v>957</v>
      </c>
      <c r="J1681" t="s">
        <v>660</v>
      </c>
      <c r="K1681" t="s">
        <v>1702</v>
      </c>
      <c r="L1681" t="s">
        <v>2381</v>
      </c>
      <c r="M1681" s="5">
        <v>39470</v>
      </c>
      <c r="N1681" s="5">
        <v>39470</v>
      </c>
      <c r="O1681" s="5">
        <v>39470</v>
      </c>
      <c r="P1681" s="5"/>
      <c r="Q1681" s="16">
        <v>0</v>
      </c>
      <c r="R1681" s="5"/>
      <c r="S1681" s="17">
        <v>46097</v>
      </c>
      <c r="T1681" s="17">
        <v>46097</v>
      </c>
      <c r="U1681" s="17">
        <v>46295</v>
      </c>
      <c r="V1681" s="17">
        <v>46295</v>
      </c>
      <c r="W1681" s="17">
        <v>46097</v>
      </c>
      <c r="X1681" s="17">
        <v>46097</v>
      </c>
      <c r="Y1681" t="s">
        <v>1178</v>
      </c>
      <c r="Z1681" t="s">
        <v>825</v>
      </c>
      <c r="AA1681" t="s">
        <v>1179</v>
      </c>
      <c r="AC1681" s="16">
        <v>1</v>
      </c>
      <c r="AD1681" t="s">
        <v>795</v>
      </c>
      <c r="AE1681" t="s">
        <v>961</v>
      </c>
      <c r="AF1681" t="s">
        <v>740</v>
      </c>
      <c r="AG1681" t="s">
        <v>1036</v>
      </c>
      <c r="AJ1681" t="s">
        <v>963</v>
      </c>
      <c r="AK1681" t="s">
        <v>964</v>
      </c>
      <c r="AL1681" t="s">
        <v>965</v>
      </c>
      <c r="AM1681" t="s">
        <v>531</v>
      </c>
      <c r="AP1681" t="s">
        <v>966</v>
      </c>
      <c r="AQ1681" t="s">
        <v>967</v>
      </c>
      <c r="AR1681" t="s">
        <v>968</v>
      </c>
      <c r="AS1681" t="s">
        <v>969</v>
      </c>
      <c r="AT1681" t="s">
        <v>970</v>
      </c>
      <c r="AU1681" t="s">
        <v>6929</v>
      </c>
    </row>
    <row r="1682" spans="2:47" ht="11" outlineLevel="1" x14ac:dyDescent="0.15">
      <c r="B1682" t="s">
        <v>6930</v>
      </c>
      <c r="C1682" t="s">
        <v>6931</v>
      </c>
      <c r="G1682" t="s">
        <v>1140</v>
      </c>
      <c r="H1682" t="s">
        <v>1141</v>
      </c>
      <c r="I1682" t="s">
        <v>957</v>
      </c>
      <c r="J1682" t="s">
        <v>4497</v>
      </c>
      <c r="K1682" t="s">
        <v>4498</v>
      </c>
      <c r="L1682" t="s">
        <v>4497</v>
      </c>
      <c r="M1682" s="5">
        <v>39459.120000000003</v>
      </c>
      <c r="N1682" s="5">
        <v>39459.120000000003</v>
      </c>
      <c r="O1682" s="5">
        <v>39459.120000000003</v>
      </c>
      <c r="P1682" s="5"/>
      <c r="Q1682" s="16">
        <v>0</v>
      </c>
      <c r="R1682" s="5"/>
      <c r="S1682" s="17">
        <v>42636</v>
      </c>
      <c r="T1682" s="17">
        <v>42636</v>
      </c>
      <c r="U1682" s="17">
        <v>42734</v>
      </c>
      <c r="V1682" s="17">
        <v>42734</v>
      </c>
      <c r="W1682" s="17">
        <v>42636</v>
      </c>
      <c r="X1682" s="17">
        <v>42636</v>
      </c>
      <c r="Y1682" t="s">
        <v>1178</v>
      </c>
      <c r="Z1682" t="s">
        <v>825</v>
      </c>
      <c r="AA1682" t="s">
        <v>1179</v>
      </c>
      <c r="AC1682" s="16">
        <v>7</v>
      </c>
      <c r="AD1682" t="s">
        <v>795</v>
      </c>
      <c r="AE1682" t="s">
        <v>961</v>
      </c>
      <c r="AF1682" t="s">
        <v>6932</v>
      </c>
      <c r="AG1682" t="s">
        <v>6933</v>
      </c>
      <c r="AJ1682" t="s">
        <v>963</v>
      </c>
      <c r="AK1682" t="s">
        <v>964</v>
      </c>
      <c r="AL1682" t="s">
        <v>1340</v>
      </c>
      <c r="AM1682" t="s">
        <v>531</v>
      </c>
      <c r="AP1682" t="s">
        <v>966</v>
      </c>
      <c r="AQ1682" t="s">
        <v>967</v>
      </c>
      <c r="AR1682" t="s">
        <v>968</v>
      </c>
      <c r="AS1682" t="s">
        <v>969</v>
      </c>
      <c r="AT1682" t="s">
        <v>970</v>
      </c>
      <c r="AU1682" t="s">
        <v>6934</v>
      </c>
    </row>
    <row r="1683" spans="2:47" ht="11" outlineLevel="1" x14ac:dyDescent="0.15">
      <c r="B1683" t="s">
        <v>6935</v>
      </c>
      <c r="C1683" t="s">
        <v>6936</v>
      </c>
      <c r="D1683" t="s">
        <v>4579</v>
      </c>
      <c r="E1683" t="s">
        <v>1599</v>
      </c>
      <c r="F1683" t="s">
        <v>807</v>
      </c>
      <c r="G1683" t="s">
        <v>984</v>
      </c>
      <c r="H1683" t="s">
        <v>985</v>
      </c>
      <c r="I1683" t="s">
        <v>957</v>
      </c>
      <c r="J1683" t="s">
        <v>4467</v>
      </c>
      <c r="K1683" t="s">
        <v>4468</v>
      </c>
      <c r="L1683" t="s">
        <v>4467</v>
      </c>
      <c r="M1683" s="5">
        <v>39403</v>
      </c>
      <c r="N1683" s="5">
        <v>39403</v>
      </c>
      <c r="O1683" s="5">
        <v>39403</v>
      </c>
      <c r="P1683" s="5"/>
      <c r="Q1683" s="16">
        <v>0</v>
      </c>
      <c r="R1683" s="5"/>
      <c r="S1683" s="17">
        <v>44076</v>
      </c>
      <c r="T1683" s="17">
        <v>44076</v>
      </c>
      <c r="U1683" s="17">
        <v>44169</v>
      </c>
      <c r="V1683" s="17">
        <v>44169</v>
      </c>
      <c r="W1683" s="17">
        <v>44076</v>
      </c>
      <c r="X1683" s="17">
        <v>44076</v>
      </c>
      <c r="Y1683" t="s">
        <v>959</v>
      </c>
      <c r="Z1683" t="s">
        <v>796</v>
      </c>
      <c r="AA1683" t="s">
        <v>1023</v>
      </c>
      <c r="AB1683" t="s">
        <v>1024</v>
      </c>
      <c r="AC1683" s="16">
        <v>1</v>
      </c>
      <c r="AD1683" t="s">
        <v>803</v>
      </c>
      <c r="AE1683" t="s">
        <v>974</v>
      </c>
      <c r="AF1683" t="s">
        <v>743</v>
      </c>
      <c r="AG1683" t="s">
        <v>1075</v>
      </c>
      <c r="AJ1683" t="s">
        <v>963</v>
      </c>
      <c r="AK1683" t="s">
        <v>1180</v>
      </c>
      <c r="AL1683" t="s">
        <v>965</v>
      </c>
      <c r="AM1683" t="s">
        <v>531</v>
      </c>
      <c r="AP1683" t="s">
        <v>966</v>
      </c>
      <c r="AQ1683" t="s">
        <v>967</v>
      </c>
      <c r="AR1683" t="s">
        <v>968</v>
      </c>
      <c r="AS1683" t="s">
        <v>969</v>
      </c>
      <c r="AT1683" t="s">
        <v>970</v>
      </c>
      <c r="AU1683" t="s">
        <v>6937</v>
      </c>
    </row>
    <row r="1684" spans="2:47" ht="11" outlineLevel="1" x14ac:dyDescent="0.15">
      <c r="B1684" t="s">
        <v>6938</v>
      </c>
      <c r="C1684" t="s">
        <v>6939</v>
      </c>
      <c r="G1684" t="s">
        <v>1140</v>
      </c>
      <c r="H1684" t="s">
        <v>1141</v>
      </c>
      <c r="I1684" t="s">
        <v>957</v>
      </c>
      <c r="J1684" t="s">
        <v>6940</v>
      </c>
      <c r="K1684" t="s">
        <v>6941</v>
      </c>
      <c r="L1684" t="s">
        <v>6940</v>
      </c>
      <c r="M1684" s="5">
        <v>39320</v>
      </c>
      <c r="N1684" s="5">
        <v>39320</v>
      </c>
      <c r="O1684" s="5">
        <v>39320</v>
      </c>
      <c r="P1684" s="5"/>
      <c r="Q1684" s="16">
        <v>0</v>
      </c>
      <c r="R1684" s="5"/>
      <c r="S1684" s="17">
        <v>42640</v>
      </c>
      <c r="T1684" s="17">
        <v>42640</v>
      </c>
      <c r="U1684" s="17">
        <v>42700</v>
      </c>
      <c r="V1684" s="17">
        <v>42700</v>
      </c>
      <c r="W1684" s="17">
        <v>42640</v>
      </c>
      <c r="X1684" s="17">
        <v>42640</v>
      </c>
      <c r="Y1684" t="s">
        <v>1178</v>
      </c>
      <c r="Z1684" t="s">
        <v>825</v>
      </c>
      <c r="AA1684" t="s">
        <v>1179</v>
      </c>
      <c r="AC1684" s="16">
        <v>4</v>
      </c>
      <c r="AD1684" t="s">
        <v>795</v>
      </c>
      <c r="AE1684" t="s">
        <v>961</v>
      </c>
      <c r="AF1684" t="s">
        <v>737</v>
      </c>
      <c r="AG1684" t="s">
        <v>975</v>
      </c>
      <c r="AJ1684" t="s">
        <v>963</v>
      </c>
      <c r="AK1684" t="s">
        <v>1504</v>
      </c>
      <c r="AL1684" t="s">
        <v>1340</v>
      </c>
      <c r="AM1684" t="s">
        <v>531</v>
      </c>
      <c r="AP1684" t="s">
        <v>966</v>
      </c>
      <c r="AQ1684" t="s">
        <v>967</v>
      </c>
      <c r="AR1684" t="s">
        <v>968</v>
      </c>
      <c r="AS1684" t="s">
        <v>969</v>
      </c>
      <c r="AT1684" t="s">
        <v>970</v>
      </c>
      <c r="AU1684" t="s">
        <v>6942</v>
      </c>
    </row>
    <row r="1685" spans="2:47" ht="11" outlineLevel="1" x14ac:dyDescent="0.15">
      <c r="B1685" t="s">
        <v>6943</v>
      </c>
      <c r="C1685" t="s">
        <v>6944</v>
      </c>
      <c r="G1685" t="s">
        <v>1140</v>
      </c>
      <c r="H1685" t="s">
        <v>1141</v>
      </c>
      <c r="I1685" t="s">
        <v>957</v>
      </c>
      <c r="J1685" t="s">
        <v>5063</v>
      </c>
      <c r="K1685" t="s">
        <v>5064</v>
      </c>
      <c r="L1685" t="s">
        <v>6945</v>
      </c>
      <c r="M1685" s="5">
        <v>39294.32</v>
      </c>
      <c r="N1685" s="5">
        <v>45162.16</v>
      </c>
      <c r="O1685" s="5">
        <v>45162.16</v>
      </c>
      <c r="P1685" s="5"/>
      <c r="Q1685" s="16">
        <v>0</v>
      </c>
      <c r="R1685" s="5"/>
      <c r="S1685" s="17">
        <v>45783</v>
      </c>
      <c r="T1685" s="17">
        <v>45782</v>
      </c>
      <c r="U1685" s="17">
        <v>45792</v>
      </c>
      <c r="V1685" s="17">
        <v>45792</v>
      </c>
      <c r="W1685" s="17">
        <v>45783</v>
      </c>
      <c r="X1685" s="17">
        <v>45854</v>
      </c>
      <c r="Y1685" t="s">
        <v>1178</v>
      </c>
      <c r="Z1685" t="s">
        <v>825</v>
      </c>
      <c r="AA1685" t="s">
        <v>1179</v>
      </c>
      <c r="AC1685" s="16">
        <v>1</v>
      </c>
      <c r="AD1685" t="s">
        <v>795</v>
      </c>
      <c r="AE1685" t="s">
        <v>961</v>
      </c>
      <c r="AF1685" t="s">
        <v>740</v>
      </c>
      <c r="AG1685" t="s">
        <v>1036</v>
      </c>
      <c r="AH1685" t="s">
        <v>1058</v>
      </c>
      <c r="AI1685" t="s">
        <v>1059</v>
      </c>
      <c r="AJ1685" t="s">
        <v>978</v>
      </c>
      <c r="AK1685" t="s">
        <v>964</v>
      </c>
      <c r="AL1685" t="s">
        <v>1340</v>
      </c>
      <c r="AM1685" t="s">
        <v>531</v>
      </c>
      <c r="AP1685" t="s">
        <v>966</v>
      </c>
      <c r="AQ1685" t="s">
        <v>967</v>
      </c>
      <c r="AR1685" t="s">
        <v>968</v>
      </c>
      <c r="AS1685" t="s">
        <v>969</v>
      </c>
      <c r="AT1685" t="s">
        <v>970</v>
      </c>
      <c r="AU1685" t="s">
        <v>6946</v>
      </c>
    </row>
    <row r="1686" spans="2:47" ht="11" outlineLevel="1" x14ac:dyDescent="0.15">
      <c r="B1686" t="s">
        <v>6947</v>
      </c>
      <c r="C1686" t="s">
        <v>6948</v>
      </c>
      <c r="G1686" t="s">
        <v>1140</v>
      </c>
      <c r="H1686" t="s">
        <v>1141</v>
      </c>
      <c r="I1686" t="s">
        <v>957</v>
      </c>
      <c r="J1686" t="s">
        <v>6949</v>
      </c>
      <c r="K1686" t="s">
        <v>6950</v>
      </c>
      <c r="L1686" t="s">
        <v>6949</v>
      </c>
      <c r="M1686" s="5">
        <v>39245.699999999997</v>
      </c>
      <c r="N1686" s="5">
        <v>39245.699999999997</v>
      </c>
      <c r="O1686" s="5">
        <v>39245.699999999997</v>
      </c>
      <c r="P1686" s="5"/>
      <c r="Q1686" s="16">
        <v>0</v>
      </c>
      <c r="R1686" s="5"/>
      <c r="S1686" s="17">
        <v>42004</v>
      </c>
      <c r="T1686" s="17">
        <v>42004</v>
      </c>
      <c r="U1686" s="17">
        <v>42062</v>
      </c>
      <c r="V1686" s="17">
        <v>42062</v>
      </c>
      <c r="W1686" s="17">
        <v>42004</v>
      </c>
      <c r="X1686" s="17">
        <v>42416</v>
      </c>
      <c r="Y1686" t="s">
        <v>1543</v>
      </c>
      <c r="Z1686" t="s">
        <v>826</v>
      </c>
      <c r="AA1686" t="s">
        <v>1179</v>
      </c>
      <c r="AC1686" s="16">
        <v>1</v>
      </c>
      <c r="AD1686" t="s">
        <v>795</v>
      </c>
      <c r="AE1686" t="s">
        <v>961</v>
      </c>
      <c r="AF1686" t="s">
        <v>757</v>
      </c>
      <c r="AG1686" t="s">
        <v>1801</v>
      </c>
      <c r="AJ1686" t="s">
        <v>963</v>
      </c>
      <c r="AK1686" t="s">
        <v>964</v>
      </c>
      <c r="AL1686" t="s">
        <v>1340</v>
      </c>
      <c r="AM1686" t="s">
        <v>531</v>
      </c>
      <c r="AP1686" t="s">
        <v>966</v>
      </c>
      <c r="AQ1686" t="s">
        <v>967</v>
      </c>
      <c r="AR1686" t="s">
        <v>968</v>
      </c>
      <c r="AS1686" t="s">
        <v>969</v>
      </c>
      <c r="AT1686" t="s">
        <v>970</v>
      </c>
      <c r="AU1686" t="s">
        <v>6951</v>
      </c>
    </row>
    <row r="1687" spans="2:47" ht="11" outlineLevel="1" x14ac:dyDescent="0.15">
      <c r="B1687" t="s">
        <v>6952</v>
      </c>
      <c r="C1687" t="s">
        <v>6953</v>
      </c>
      <c r="G1687" t="s">
        <v>1140</v>
      </c>
      <c r="H1687" t="s">
        <v>1141</v>
      </c>
      <c r="I1687" t="s">
        <v>957</v>
      </c>
      <c r="J1687" t="s">
        <v>685</v>
      </c>
      <c r="K1687" t="s">
        <v>2058</v>
      </c>
      <c r="L1687" t="s">
        <v>685</v>
      </c>
      <c r="M1687" s="5">
        <v>39018.68</v>
      </c>
      <c r="N1687" s="5">
        <v>39018.68</v>
      </c>
      <c r="O1687" s="5">
        <v>39018.68</v>
      </c>
      <c r="P1687" s="5"/>
      <c r="Q1687" s="16">
        <v>0</v>
      </c>
      <c r="R1687" s="5"/>
      <c r="S1687" s="17">
        <v>44215</v>
      </c>
      <c r="T1687" s="17">
        <v>44215</v>
      </c>
      <c r="U1687" s="17">
        <v>44270</v>
      </c>
      <c r="V1687" s="17">
        <v>44270</v>
      </c>
      <c r="W1687" s="17">
        <v>44215</v>
      </c>
      <c r="X1687" s="17">
        <v>44256</v>
      </c>
      <c r="Y1687" t="s">
        <v>1543</v>
      </c>
      <c r="Z1687" t="s">
        <v>826</v>
      </c>
      <c r="AA1687" t="s">
        <v>1179</v>
      </c>
      <c r="AC1687" s="16">
        <v>1</v>
      </c>
      <c r="AD1687" t="s">
        <v>795</v>
      </c>
      <c r="AE1687" t="s">
        <v>961</v>
      </c>
      <c r="AF1687" t="s">
        <v>748</v>
      </c>
      <c r="AG1687" t="s">
        <v>1057</v>
      </c>
      <c r="AH1687" t="s">
        <v>1058</v>
      </c>
      <c r="AI1687" t="s">
        <v>1059</v>
      </c>
      <c r="AJ1687" t="s">
        <v>978</v>
      </c>
      <c r="AK1687" t="s">
        <v>964</v>
      </c>
      <c r="AL1687" t="s">
        <v>965</v>
      </c>
      <c r="AM1687" t="s">
        <v>531</v>
      </c>
      <c r="AP1687" t="s">
        <v>966</v>
      </c>
      <c r="AQ1687" t="s">
        <v>967</v>
      </c>
      <c r="AR1687" t="s">
        <v>968</v>
      </c>
      <c r="AS1687" t="s">
        <v>969</v>
      </c>
      <c r="AT1687" t="s">
        <v>970</v>
      </c>
      <c r="AU1687" t="s">
        <v>6954</v>
      </c>
    </row>
    <row r="1688" spans="2:47" ht="11" outlineLevel="1" x14ac:dyDescent="0.15">
      <c r="B1688" t="s">
        <v>6955</v>
      </c>
      <c r="C1688" t="s">
        <v>6956</v>
      </c>
      <c r="G1688" t="s">
        <v>1140</v>
      </c>
      <c r="H1688" t="s">
        <v>1141</v>
      </c>
      <c r="I1688" t="s">
        <v>957</v>
      </c>
      <c r="J1688" t="s">
        <v>6957</v>
      </c>
      <c r="K1688" t="s">
        <v>6958</v>
      </c>
      <c r="L1688" t="s">
        <v>6957</v>
      </c>
      <c r="M1688" s="5">
        <v>39000</v>
      </c>
      <c r="N1688" s="5">
        <v>39000</v>
      </c>
      <c r="O1688" s="5">
        <v>39000</v>
      </c>
      <c r="P1688" s="5"/>
      <c r="Q1688" s="16">
        <v>0</v>
      </c>
      <c r="R1688" s="5"/>
      <c r="S1688" s="17">
        <v>46083</v>
      </c>
      <c r="T1688" s="17">
        <v>46083</v>
      </c>
      <c r="U1688" s="17">
        <v>46204</v>
      </c>
      <c r="V1688" s="17">
        <v>46204</v>
      </c>
      <c r="W1688" s="17">
        <v>46083</v>
      </c>
      <c r="X1688" s="17">
        <v>46090</v>
      </c>
      <c r="Y1688" t="s">
        <v>1178</v>
      </c>
      <c r="Z1688" t="s">
        <v>825</v>
      </c>
      <c r="AA1688" t="s">
        <v>1179</v>
      </c>
      <c r="AC1688" s="16">
        <v>3</v>
      </c>
      <c r="AD1688" t="s">
        <v>795</v>
      </c>
      <c r="AE1688" t="s">
        <v>961</v>
      </c>
      <c r="AF1688" t="s">
        <v>2658</v>
      </c>
      <c r="AG1688" t="s">
        <v>2659</v>
      </c>
      <c r="AJ1688" t="s">
        <v>963</v>
      </c>
      <c r="AK1688" t="s">
        <v>964</v>
      </c>
      <c r="AL1688" t="s">
        <v>1340</v>
      </c>
      <c r="AM1688" t="s">
        <v>531</v>
      </c>
      <c r="AP1688" t="s">
        <v>966</v>
      </c>
      <c r="AQ1688" t="s">
        <v>967</v>
      </c>
      <c r="AR1688" t="s">
        <v>968</v>
      </c>
      <c r="AS1688" t="s">
        <v>969</v>
      </c>
      <c r="AT1688" t="s">
        <v>970</v>
      </c>
      <c r="AU1688" t="s">
        <v>6959</v>
      </c>
    </row>
    <row r="1689" spans="2:47" ht="11" outlineLevel="1" x14ac:dyDescent="0.15">
      <c r="B1689" t="s">
        <v>6960</v>
      </c>
      <c r="C1689" t="s">
        <v>6961</v>
      </c>
      <c r="G1689" t="s">
        <v>1140</v>
      </c>
      <c r="H1689" t="s">
        <v>1141</v>
      </c>
      <c r="I1689" t="s">
        <v>957</v>
      </c>
      <c r="J1689" t="s">
        <v>4980</v>
      </c>
      <c r="K1689" t="s">
        <v>4981</v>
      </c>
      <c r="L1689" t="s">
        <v>4980</v>
      </c>
      <c r="M1689" s="5">
        <v>38922</v>
      </c>
      <c r="N1689" s="5">
        <v>38922</v>
      </c>
      <c r="O1689" s="5">
        <v>38922</v>
      </c>
      <c r="P1689" s="5"/>
      <c r="Q1689" s="16">
        <v>0</v>
      </c>
      <c r="R1689" s="5"/>
      <c r="S1689" s="17">
        <v>44831</v>
      </c>
      <c r="T1689" s="17">
        <v>44831</v>
      </c>
      <c r="U1689" s="17">
        <v>45169</v>
      </c>
      <c r="V1689" s="17">
        <v>45169</v>
      </c>
      <c r="W1689" s="17">
        <v>44831</v>
      </c>
      <c r="X1689" s="17">
        <v>44831</v>
      </c>
      <c r="Y1689" t="s">
        <v>1178</v>
      </c>
      <c r="Z1689" t="s">
        <v>825</v>
      </c>
      <c r="AA1689" t="s">
        <v>1179</v>
      </c>
      <c r="AC1689" s="16">
        <v>5</v>
      </c>
      <c r="AD1689" t="s">
        <v>803</v>
      </c>
      <c r="AE1689" t="s">
        <v>974</v>
      </c>
      <c r="AF1689" t="s">
        <v>737</v>
      </c>
      <c r="AG1689" t="s">
        <v>975</v>
      </c>
      <c r="AJ1689" t="s">
        <v>963</v>
      </c>
      <c r="AK1689" t="s">
        <v>979</v>
      </c>
      <c r="AL1689" t="s">
        <v>1340</v>
      </c>
      <c r="AM1689" t="s">
        <v>531</v>
      </c>
      <c r="AP1689" t="s">
        <v>966</v>
      </c>
      <c r="AQ1689" t="s">
        <v>967</v>
      </c>
      <c r="AR1689" t="s">
        <v>968</v>
      </c>
      <c r="AS1689" t="s">
        <v>969</v>
      </c>
      <c r="AT1689" t="s">
        <v>970</v>
      </c>
      <c r="AU1689" t="s">
        <v>6962</v>
      </c>
    </row>
    <row r="1690" spans="2:47" ht="11" outlineLevel="1" x14ac:dyDescent="0.15">
      <c r="B1690" t="s">
        <v>6963</v>
      </c>
      <c r="C1690" t="s">
        <v>6964</v>
      </c>
      <c r="D1690" t="s">
        <v>849</v>
      </c>
      <c r="E1690" t="s">
        <v>854</v>
      </c>
      <c r="F1690" t="s">
        <v>798</v>
      </c>
      <c r="G1690" t="s">
        <v>959</v>
      </c>
      <c r="H1690" t="s">
        <v>1903</v>
      </c>
      <c r="I1690" t="s">
        <v>957</v>
      </c>
      <c r="J1690" t="s">
        <v>638</v>
      </c>
      <c r="K1690" t="s">
        <v>992</v>
      </c>
      <c r="L1690" t="s">
        <v>638</v>
      </c>
      <c r="M1690" s="5">
        <v>38833.58</v>
      </c>
      <c r="N1690" s="5">
        <v>38833.58</v>
      </c>
      <c r="O1690" s="5">
        <v>38833.58</v>
      </c>
      <c r="P1690" s="5"/>
      <c r="Q1690" s="16">
        <v>0</v>
      </c>
      <c r="R1690" s="5"/>
      <c r="S1690" s="17">
        <v>42440</v>
      </c>
      <c r="T1690" s="17">
        <v>42439</v>
      </c>
      <c r="U1690" s="17">
        <v>42490</v>
      </c>
      <c r="V1690" s="17">
        <v>42490</v>
      </c>
      <c r="W1690" s="17">
        <v>42440</v>
      </c>
      <c r="X1690" s="17">
        <v>42475</v>
      </c>
      <c r="Y1690" t="s">
        <v>1178</v>
      </c>
      <c r="Z1690" t="s">
        <v>825</v>
      </c>
      <c r="AA1690" t="s">
        <v>1179</v>
      </c>
      <c r="AC1690" s="16">
        <v>2</v>
      </c>
      <c r="AD1690" t="s">
        <v>795</v>
      </c>
      <c r="AE1690" t="s">
        <v>961</v>
      </c>
      <c r="AF1690" t="s">
        <v>739</v>
      </c>
      <c r="AG1690" t="s">
        <v>993</v>
      </c>
      <c r="AJ1690" t="s">
        <v>963</v>
      </c>
      <c r="AK1690" t="s">
        <v>996</v>
      </c>
      <c r="AL1690" t="s">
        <v>965</v>
      </c>
      <c r="AM1690" t="s">
        <v>531</v>
      </c>
      <c r="AP1690" t="s">
        <v>966</v>
      </c>
      <c r="AQ1690" t="s">
        <v>967</v>
      </c>
      <c r="AR1690" t="s">
        <v>968</v>
      </c>
      <c r="AS1690" t="s">
        <v>969</v>
      </c>
      <c r="AT1690" t="s">
        <v>970</v>
      </c>
      <c r="AU1690" t="s">
        <v>6965</v>
      </c>
    </row>
    <row r="1691" spans="2:47" ht="11" outlineLevel="1" x14ac:dyDescent="0.15">
      <c r="B1691" t="s">
        <v>6966</v>
      </c>
      <c r="C1691" t="s">
        <v>6967</v>
      </c>
      <c r="G1691" t="s">
        <v>1140</v>
      </c>
      <c r="H1691" t="s">
        <v>1141</v>
      </c>
      <c r="I1691" t="s">
        <v>957</v>
      </c>
      <c r="J1691" t="s">
        <v>6968</v>
      </c>
      <c r="K1691" t="s">
        <v>6969</v>
      </c>
      <c r="L1691" t="s">
        <v>6968</v>
      </c>
      <c r="M1691" s="5">
        <v>38736.22</v>
      </c>
      <c r="N1691" s="5">
        <v>38736.22</v>
      </c>
      <c r="O1691" s="5">
        <v>38736.22</v>
      </c>
      <c r="P1691" s="5"/>
      <c r="Q1691" s="16">
        <v>0</v>
      </c>
      <c r="R1691" s="5"/>
      <c r="S1691" s="17">
        <v>44440</v>
      </c>
      <c r="T1691" s="17">
        <v>44440</v>
      </c>
      <c r="U1691" s="17">
        <v>44484</v>
      </c>
      <c r="V1691" s="17">
        <v>44484</v>
      </c>
      <c r="W1691" s="17">
        <v>44440</v>
      </c>
      <c r="X1691" s="17">
        <v>44440</v>
      </c>
      <c r="Y1691" t="s">
        <v>1178</v>
      </c>
      <c r="Z1691" t="s">
        <v>825</v>
      </c>
      <c r="AA1691" t="s">
        <v>1179</v>
      </c>
      <c r="AC1691" s="16">
        <v>6</v>
      </c>
      <c r="AD1691" t="s">
        <v>795</v>
      </c>
      <c r="AE1691" t="s">
        <v>961</v>
      </c>
      <c r="AF1691" t="s">
        <v>748</v>
      </c>
      <c r="AG1691" t="s">
        <v>1057</v>
      </c>
      <c r="AH1691" t="s">
        <v>1058</v>
      </c>
      <c r="AI1691" t="s">
        <v>1059</v>
      </c>
      <c r="AJ1691" t="s">
        <v>978</v>
      </c>
      <c r="AK1691" t="s">
        <v>964</v>
      </c>
      <c r="AL1691" t="s">
        <v>1340</v>
      </c>
      <c r="AM1691" t="s">
        <v>531</v>
      </c>
      <c r="AP1691" t="s">
        <v>966</v>
      </c>
      <c r="AQ1691" t="s">
        <v>967</v>
      </c>
      <c r="AR1691" t="s">
        <v>968</v>
      </c>
      <c r="AS1691" t="s">
        <v>969</v>
      </c>
      <c r="AT1691" t="s">
        <v>970</v>
      </c>
      <c r="AU1691" t="s">
        <v>6970</v>
      </c>
    </row>
    <row r="1692" spans="2:47" ht="11" outlineLevel="1" x14ac:dyDescent="0.15">
      <c r="B1692" t="s">
        <v>6971</v>
      </c>
      <c r="C1692" t="s">
        <v>6972</v>
      </c>
      <c r="G1692" t="s">
        <v>1140</v>
      </c>
      <c r="H1692" t="s">
        <v>1141</v>
      </c>
      <c r="I1692" t="s">
        <v>957</v>
      </c>
      <c r="J1692" t="s">
        <v>690</v>
      </c>
      <c r="K1692" t="s">
        <v>1800</v>
      </c>
      <c r="L1692" t="s">
        <v>690</v>
      </c>
      <c r="M1692" s="5">
        <v>38604.379999999997</v>
      </c>
      <c r="N1692" s="5">
        <v>38604.379999999997</v>
      </c>
      <c r="O1692" s="5">
        <v>38604.379999999997</v>
      </c>
      <c r="P1692" s="5"/>
      <c r="Q1692" s="16">
        <v>0</v>
      </c>
      <c r="R1692" s="5"/>
      <c r="S1692" s="17">
        <v>45496</v>
      </c>
      <c r="T1692" s="17">
        <v>45491</v>
      </c>
      <c r="U1692" s="17">
        <v>45559</v>
      </c>
      <c r="V1692" s="17">
        <v>45559</v>
      </c>
      <c r="W1692" s="17">
        <v>45496</v>
      </c>
      <c r="X1692" s="17">
        <v>45496</v>
      </c>
      <c r="Y1692" t="s">
        <v>1543</v>
      </c>
      <c r="Z1692" t="s">
        <v>826</v>
      </c>
      <c r="AA1692" t="s">
        <v>1179</v>
      </c>
      <c r="AC1692" s="16">
        <v>1</v>
      </c>
      <c r="AD1692" t="s">
        <v>795</v>
      </c>
      <c r="AE1692" t="s">
        <v>961</v>
      </c>
      <c r="AF1692" t="s">
        <v>746</v>
      </c>
      <c r="AG1692" t="s">
        <v>962</v>
      </c>
      <c r="AH1692" t="s">
        <v>1058</v>
      </c>
      <c r="AI1692" t="s">
        <v>1059</v>
      </c>
      <c r="AJ1692" t="s">
        <v>978</v>
      </c>
      <c r="AK1692" t="s">
        <v>964</v>
      </c>
      <c r="AL1692" t="s">
        <v>965</v>
      </c>
      <c r="AM1692" t="s">
        <v>531</v>
      </c>
      <c r="AP1692" t="s">
        <v>966</v>
      </c>
      <c r="AQ1692" t="s">
        <v>967</v>
      </c>
      <c r="AR1692" t="s">
        <v>968</v>
      </c>
      <c r="AS1692" t="s">
        <v>969</v>
      </c>
      <c r="AT1692" t="s">
        <v>970</v>
      </c>
      <c r="AU1692" t="s">
        <v>6973</v>
      </c>
    </row>
    <row r="1693" spans="2:47" ht="11" outlineLevel="1" x14ac:dyDescent="0.15">
      <c r="B1693" t="s">
        <v>6974</v>
      </c>
      <c r="C1693" t="s">
        <v>6975</v>
      </c>
      <c r="G1693" t="s">
        <v>1140</v>
      </c>
      <c r="H1693" t="s">
        <v>1141</v>
      </c>
      <c r="I1693" t="s">
        <v>957</v>
      </c>
      <c r="J1693" t="s">
        <v>6976</v>
      </c>
      <c r="K1693" t="s">
        <v>6977</v>
      </c>
      <c r="L1693" t="s">
        <v>6976</v>
      </c>
      <c r="M1693" s="5">
        <v>38551</v>
      </c>
      <c r="N1693" s="5">
        <v>38551</v>
      </c>
      <c r="O1693" s="5">
        <v>38551</v>
      </c>
      <c r="P1693" s="5"/>
      <c r="Q1693" s="16">
        <v>0</v>
      </c>
      <c r="R1693" s="5"/>
      <c r="S1693" s="17">
        <v>44054</v>
      </c>
      <c r="T1693" s="17">
        <v>44054</v>
      </c>
      <c r="U1693" s="17">
        <v>44104</v>
      </c>
      <c r="V1693" s="17">
        <v>44104</v>
      </c>
      <c r="W1693" s="17">
        <v>44054</v>
      </c>
      <c r="X1693" s="17">
        <v>44054</v>
      </c>
      <c r="Y1693" t="s">
        <v>1178</v>
      </c>
      <c r="Z1693" t="s">
        <v>825</v>
      </c>
      <c r="AA1693" t="s">
        <v>1179</v>
      </c>
      <c r="AC1693" s="16">
        <v>2</v>
      </c>
      <c r="AD1693" t="s">
        <v>795</v>
      </c>
      <c r="AE1693" t="s">
        <v>961</v>
      </c>
      <c r="AF1693" t="s">
        <v>740</v>
      </c>
      <c r="AG1693" t="s">
        <v>1036</v>
      </c>
      <c r="AH1693" t="s">
        <v>1058</v>
      </c>
      <c r="AI1693" t="s">
        <v>1059</v>
      </c>
      <c r="AJ1693" t="s">
        <v>978</v>
      </c>
      <c r="AK1693" t="s">
        <v>964</v>
      </c>
      <c r="AL1693" t="s">
        <v>1340</v>
      </c>
      <c r="AM1693" t="s">
        <v>531</v>
      </c>
      <c r="AP1693" t="s">
        <v>966</v>
      </c>
      <c r="AQ1693" t="s">
        <v>967</v>
      </c>
      <c r="AR1693" t="s">
        <v>968</v>
      </c>
      <c r="AS1693" t="s">
        <v>969</v>
      </c>
      <c r="AT1693" t="s">
        <v>970</v>
      </c>
      <c r="AU1693" t="s">
        <v>6978</v>
      </c>
    </row>
    <row r="1694" spans="2:47" ht="11" outlineLevel="1" x14ac:dyDescent="0.15">
      <c r="B1694" t="s">
        <v>6979</v>
      </c>
      <c r="C1694" t="s">
        <v>6980</v>
      </c>
      <c r="G1694" t="s">
        <v>1140</v>
      </c>
      <c r="H1694" t="s">
        <v>1141</v>
      </c>
      <c r="I1694" t="s">
        <v>957</v>
      </c>
      <c r="J1694" t="s">
        <v>6981</v>
      </c>
      <c r="K1694" t="s">
        <v>6982</v>
      </c>
      <c r="L1694" t="s">
        <v>6981</v>
      </c>
      <c r="M1694" s="5">
        <v>38500.019999999997</v>
      </c>
      <c r="N1694" s="5">
        <v>38500.019999999997</v>
      </c>
      <c r="O1694" s="5">
        <v>38500.019999999997</v>
      </c>
      <c r="P1694" s="5"/>
      <c r="Q1694" s="16">
        <v>0</v>
      </c>
      <c r="R1694" s="5"/>
      <c r="S1694" s="17">
        <v>44301</v>
      </c>
      <c r="T1694" s="17">
        <v>44301</v>
      </c>
      <c r="U1694" s="17">
        <v>44363</v>
      </c>
      <c r="V1694" s="17">
        <v>44363</v>
      </c>
      <c r="W1694" s="17">
        <v>44301</v>
      </c>
      <c r="X1694" s="17">
        <v>44301</v>
      </c>
      <c r="Y1694" t="s">
        <v>1178</v>
      </c>
      <c r="Z1694" t="s">
        <v>825</v>
      </c>
      <c r="AA1694" t="s">
        <v>1179</v>
      </c>
      <c r="AC1694" s="16">
        <v>5</v>
      </c>
      <c r="AD1694" t="s">
        <v>795</v>
      </c>
      <c r="AE1694" t="s">
        <v>961</v>
      </c>
      <c r="AF1694" t="s">
        <v>750</v>
      </c>
      <c r="AG1694" t="s">
        <v>1515</v>
      </c>
      <c r="AJ1694" t="s">
        <v>963</v>
      </c>
      <c r="AK1694" t="s">
        <v>1671</v>
      </c>
      <c r="AL1694" t="s">
        <v>1340</v>
      </c>
      <c r="AM1694" t="s">
        <v>645</v>
      </c>
      <c r="AP1694" t="s">
        <v>966</v>
      </c>
      <c r="AQ1694" t="s">
        <v>967</v>
      </c>
      <c r="AR1694" t="s">
        <v>968</v>
      </c>
      <c r="AS1694" t="s">
        <v>969</v>
      </c>
      <c r="AT1694" t="s">
        <v>970</v>
      </c>
      <c r="AU1694" t="s">
        <v>6983</v>
      </c>
    </row>
    <row r="1695" spans="2:47" ht="11" outlineLevel="1" x14ac:dyDescent="0.15">
      <c r="B1695" t="s">
        <v>6984</v>
      </c>
      <c r="C1695" t="s">
        <v>6985</v>
      </c>
      <c r="D1695" t="s">
        <v>4738</v>
      </c>
      <c r="E1695" t="s">
        <v>1599</v>
      </c>
      <c r="F1695" t="s">
        <v>807</v>
      </c>
      <c r="G1695" t="s">
        <v>984</v>
      </c>
      <c r="H1695" t="s">
        <v>985</v>
      </c>
      <c r="I1695" t="s">
        <v>957</v>
      </c>
      <c r="J1695" t="s">
        <v>644</v>
      </c>
      <c r="K1695" t="s">
        <v>1926</v>
      </c>
      <c r="L1695" t="s">
        <v>1927</v>
      </c>
      <c r="M1695" s="5">
        <v>38460</v>
      </c>
      <c r="N1695" s="5">
        <v>38460</v>
      </c>
      <c r="O1695" s="5">
        <v>38460</v>
      </c>
      <c r="P1695" s="5"/>
      <c r="Q1695" s="16">
        <v>0</v>
      </c>
      <c r="R1695" s="5"/>
      <c r="S1695" s="17">
        <v>43315</v>
      </c>
      <c r="T1695" s="17">
        <v>43315</v>
      </c>
      <c r="U1695" s="17">
        <v>43405</v>
      </c>
      <c r="V1695" s="17">
        <v>43405</v>
      </c>
      <c r="W1695" s="17">
        <v>43315</v>
      </c>
      <c r="X1695" s="17">
        <v>43315</v>
      </c>
      <c r="Y1695" t="s">
        <v>959</v>
      </c>
      <c r="Z1695" t="s">
        <v>796</v>
      </c>
      <c r="AA1695" t="s">
        <v>1023</v>
      </c>
      <c r="AB1695" t="s">
        <v>1024</v>
      </c>
      <c r="AC1695" s="16">
        <v>1</v>
      </c>
      <c r="AD1695" t="s">
        <v>803</v>
      </c>
      <c r="AE1695" t="s">
        <v>974</v>
      </c>
      <c r="AF1695" t="s">
        <v>737</v>
      </c>
      <c r="AG1695" t="s">
        <v>975</v>
      </c>
      <c r="AJ1695" t="s">
        <v>963</v>
      </c>
      <c r="AK1695" t="s">
        <v>979</v>
      </c>
      <c r="AL1695" t="s">
        <v>965</v>
      </c>
      <c r="AM1695" t="s">
        <v>531</v>
      </c>
      <c r="AP1695" t="s">
        <v>966</v>
      </c>
      <c r="AQ1695" t="s">
        <v>967</v>
      </c>
      <c r="AR1695" t="s">
        <v>968</v>
      </c>
      <c r="AS1695" t="s">
        <v>969</v>
      </c>
      <c r="AT1695" t="s">
        <v>970</v>
      </c>
      <c r="AU1695" t="s">
        <v>6986</v>
      </c>
    </row>
    <row r="1696" spans="2:47" ht="11" outlineLevel="1" x14ac:dyDescent="0.15">
      <c r="B1696" t="s">
        <v>6987</v>
      </c>
      <c r="C1696" t="s">
        <v>6988</v>
      </c>
      <c r="G1696" t="s">
        <v>1140</v>
      </c>
      <c r="H1696" t="s">
        <v>1141</v>
      </c>
      <c r="I1696" t="s">
        <v>957</v>
      </c>
      <c r="J1696" t="s">
        <v>655</v>
      </c>
      <c r="K1696" t="s">
        <v>1208</v>
      </c>
      <c r="L1696" t="s">
        <v>655</v>
      </c>
      <c r="M1696" s="5">
        <v>38456.92</v>
      </c>
      <c r="N1696" s="5">
        <v>38456.92</v>
      </c>
      <c r="O1696" s="5">
        <v>38456.92</v>
      </c>
      <c r="P1696" s="5"/>
      <c r="Q1696" s="16">
        <v>0</v>
      </c>
      <c r="R1696" s="5"/>
      <c r="S1696" s="17">
        <v>42664</v>
      </c>
      <c r="T1696" s="17">
        <v>42664</v>
      </c>
      <c r="U1696" s="17">
        <v>42673</v>
      </c>
      <c r="V1696" s="17">
        <v>42673</v>
      </c>
      <c r="W1696" s="17">
        <v>42664</v>
      </c>
      <c r="X1696" s="17">
        <v>42664</v>
      </c>
      <c r="Y1696" t="s">
        <v>1178</v>
      </c>
      <c r="Z1696" t="s">
        <v>825</v>
      </c>
      <c r="AA1696" t="s">
        <v>1179</v>
      </c>
      <c r="AC1696" s="16">
        <v>1</v>
      </c>
      <c r="AD1696" t="s">
        <v>795</v>
      </c>
      <c r="AE1696" t="s">
        <v>961</v>
      </c>
      <c r="AF1696" t="s">
        <v>740</v>
      </c>
      <c r="AG1696" t="s">
        <v>1036</v>
      </c>
      <c r="AJ1696" t="s">
        <v>963</v>
      </c>
      <c r="AK1696" t="s">
        <v>964</v>
      </c>
      <c r="AL1696" t="s">
        <v>965</v>
      </c>
      <c r="AM1696" t="s">
        <v>531</v>
      </c>
      <c r="AP1696" t="s">
        <v>966</v>
      </c>
      <c r="AQ1696" t="s">
        <v>967</v>
      </c>
      <c r="AR1696" t="s">
        <v>968</v>
      </c>
      <c r="AS1696" t="s">
        <v>969</v>
      </c>
      <c r="AT1696" t="s">
        <v>970</v>
      </c>
      <c r="AU1696" t="s">
        <v>6989</v>
      </c>
    </row>
    <row r="1697" spans="2:47" ht="11" outlineLevel="1" x14ac:dyDescent="0.15">
      <c r="B1697" t="s">
        <v>6990</v>
      </c>
      <c r="C1697" t="s">
        <v>6991</v>
      </c>
      <c r="G1697" t="s">
        <v>1140</v>
      </c>
      <c r="H1697" t="s">
        <v>1141</v>
      </c>
      <c r="I1697" t="s">
        <v>957</v>
      </c>
      <c r="J1697" t="s">
        <v>4381</v>
      </c>
      <c r="K1697" t="s">
        <v>4382</v>
      </c>
      <c r="L1697" t="s">
        <v>4381</v>
      </c>
      <c r="M1697" s="5">
        <v>38322.080000000002</v>
      </c>
      <c r="N1697" s="5">
        <v>38322.080000000002</v>
      </c>
      <c r="O1697" s="5">
        <v>38322.080000000002</v>
      </c>
      <c r="P1697" s="5"/>
      <c r="Q1697" s="16">
        <v>0</v>
      </c>
      <c r="R1697" s="5"/>
      <c r="S1697" s="17">
        <v>43334</v>
      </c>
      <c r="T1697" s="17">
        <v>43334</v>
      </c>
      <c r="U1697" s="17">
        <v>43456</v>
      </c>
      <c r="V1697" s="17">
        <v>43456</v>
      </c>
      <c r="W1697" s="17">
        <v>43334</v>
      </c>
      <c r="X1697" s="17">
        <v>43334</v>
      </c>
      <c r="Y1697" t="s">
        <v>1178</v>
      </c>
      <c r="Z1697" t="s">
        <v>825</v>
      </c>
      <c r="AA1697" t="s">
        <v>1179</v>
      </c>
      <c r="AC1697" s="16">
        <v>2</v>
      </c>
      <c r="AD1697" t="s">
        <v>803</v>
      </c>
      <c r="AE1697" t="s">
        <v>974</v>
      </c>
      <c r="AF1697" t="s">
        <v>737</v>
      </c>
      <c r="AG1697" t="s">
        <v>975</v>
      </c>
      <c r="AJ1697" t="s">
        <v>963</v>
      </c>
      <c r="AK1697" t="s">
        <v>979</v>
      </c>
      <c r="AL1697" t="s">
        <v>965</v>
      </c>
      <c r="AM1697" t="s">
        <v>531</v>
      </c>
      <c r="AP1697" t="s">
        <v>966</v>
      </c>
      <c r="AQ1697" t="s">
        <v>967</v>
      </c>
      <c r="AR1697" t="s">
        <v>968</v>
      </c>
      <c r="AS1697" t="s">
        <v>969</v>
      </c>
      <c r="AT1697" t="s">
        <v>970</v>
      </c>
      <c r="AU1697" t="s">
        <v>6992</v>
      </c>
    </row>
    <row r="1698" spans="2:47" ht="11" outlineLevel="1" x14ac:dyDescent="0.15">
      <c r="B1698" t="s">
        <v>6993</v>
      </c>
      <c r="C1698" t="s">
        <v>6994</v>
      </c>
      <c r="G1698" t="s">
        <v>1140</v>
      </c>
      <c r="H1698" t="s">
        <v>1141</v>
      </c>
      <c r="I1698" t="s">
        <v>957</v>
      </c>
      <c r="J1698" t="s">
        <v>6306</v>
      </c>
      <c r="K1698" t="s">
        <v>6307</v>
      </c>
      <c r="L1698" t="s">
        <v>6995</v>
      </c>
      <c r="M1698" s="5">
        <v>38302.050000000003</v>
      </c>
      <c r="N1698" s="5">
        <v>38302.050000000003</v>
      </c>
      <c r="O1698" s="5">
        <v>38302.050000000003</v>
      </c>
      <c r="P1698" s="5"/>
      <c r="Q1698" s="16">
        <v>0</v>
      </c>
      <c r="R1698" s="5"/>
      <c r="S1698" s="17">
        <v>44085</v>
      </c>
      <c r="T1698" s="17">
        <v>44085</v>
      </c>
      <c r="U1698" s="17">
        <v>44126</v>
      </c>
      <c r="V1698" s="17">
        <v>44126</v>
      </c>
      <c r="W1698" s="17">
        <v>44085</v>
      </c>
      <c r="X1698" s="17">
        <v>44440</v>
      </c>
      <c r="Y1698" t="s">
        <v>1543</v>
      </c>
      <c r="Z1698" t="s">
        <v>826</v>
      </c>
      <c r="AA1698" t="s">
        <v>1179</v>
      </c>
      <c r="AC1698" s="16">
        <v>1</v>
      </c>
      <c r="AD1698" t="s">
        <v>795</v>
      </c>
      <c r="AE1698" t="s">
        <v>961</v>
      </c>
      <c r="AF1698" t="s">
        <v>740</v>
      </c>
      <c r="AG1698" t="s">
        <v>1036</v>
      </c>
      <c r="AH1698" t="s">
        <v>1058</v>
      </c>
      <c r="AI1698" t="s">
        <v>1059</v>
      </c>
      <c r="AJ1698" t="s">
        <v>978</v>
      </c>
      <c r="AK1698" t="s">
        <v>964</v>
      </c>
      <c r="AL1698" t="s">
        <v>1340</v>
      </c>
      <c r="AM1698" t="s">
        <v>531</v>
      </c>
      <c r="AP1698" t="s">
        <v>966</v>
      </c>
      <c r="AQ1698" t="s">
        <v>967</v>
      </c>
      <c r="AR1698" t="s">
        <v>968</v>
      </c>
      <c r="AS1698" t="s">
        <v>969</v>
      </c>
      <c r="AT1698" t="s">
        <v>970</v>
      </c>
      <c r="AU1698" t="s">
        <v>6996</v>
      </c>
    </row>
    <row r="1699" spans="2:47" ht="11" outlineLevel="1" x14ac:dyDescent="0.15">
      <c r="B1699" t="s">
        <v>6997</v>
      </c>
      <c r="C1699" t="s">
        <v>6998</v>
      </c>
      <c r="G1699" t="s">
        <v>1140</v>
      </c>
      <c r="H1699" t="s">
        <v>1141</v>
      </c>
      <c r="I1699" t="s">
        <v>957</v>
      </c>
      <c r="J1699" t="s">
        <v>5658</v>
      </c>
      <c r="K1699" t="s">
        <v>5659</v>
      </c>
      <c r="L1699" t="s">
        <v>5658</v>
      </c>
      <c r="M1699" s="5">
        <v>38110</v>
      </c>
      <c r="N1699" s="5">
        <v>38110</v>
      </c>
      <c r="O1699" s="5">
        <v>38110</v>
      </c>
      <c r="P1699" s="5"/>
      <c r="Q1699" s="16">
        <v>0</v>
      </c>
      <c r="R1699" s="5"/>
      <c r="S1699" s="17">
        <v>44791</v>
      </c>
      <c r="T1699" s="17">
        <v>44792</v>
      </c>
      <c r="U1699" s="17">
        <v>44823</v>
      </c>
      <c r="V1699" s="17">
        <v>44823</v>
      </c>
      <c r="W1699" s="17">
        <v>44791</v>
      </c>
      <c r="X1699" s="17">
        <v>44791</v>
      </c>
      <c r="Y1699" t="s">
        <v>1178</v>
      </c>
      <c r="Z1699" t="s">
        <v>825</v>
      </c>
      <c r="AA1699" t="s">
        <v>1179</v>
      </c>
      <c r="AC1699" s="16">
        <v>17</v>
      </c>
      <c r="AD1699" t="s">
        <v>795</v>
      </c>
      <c r="AE1699" t="s">
        <v>961</v>
      </c>
      <c r="AF1699" t="s">
        <v>6999</v>
      </c>
      <c r="AG1699" t="s">
        <v>7000</v>
      </c>
      <c r="AJ1699" t="s">
        <v>963</v>
      </c>
      <c r="AK1699" t="s">
        <v>964</v>
      </c>
      <c r="AL1699" t="s">
        <v>1340</v>
      </c>
      <c r="AM1699" t="s">
        <v>645</v>
      </c>
      <c r="AP1699" t="s">
        <v>966</v>
      </c>
      <c r="AQ1699" t="s">
        <v>967</v>
      </c>
      <c r="AR1699" t="s">
        <v>968</v>
      </c>
      <c r="AS1699" t="s">
        <v>969</v>
      </c>
      <c r="AT1699" t="s">
        <v>970</v>
      </c>
      <c r="AU1699" t="s">
        <v>7001</v>
      </c>
    </row>
    <row r="1700" spans="2:47" ht="11" outlineLevel="1" x14ac:dyDescent="0.15">
      <c r="B1700" t="s">
        <v>7002</v>
      </c>
      <c r="C1700" t="s">
        <v>7003</v>
      </c>
      <c r="G1700" t="s">
        <v>1140</v>
      </c>
      <c r="H1700" t="s">
        <v>1141</v>
      </c>
      <c r="I1700" t="s">
        <v>957</v>
      </c>
      <c r="J1700" t="s">
        <v>7004</v>
      </c>
      <c r="K1700" t="s">
        <v>7005</v>
      </c>
      <c r="L1700" t="s">
        <v>7004</v>
      </c>
      <c r="M1700" s="5">
        <v>37850</v>
      </c>
      <c r="N1700" s="5">
        <v>37850</v>
      </c>
      <c r="O1700" s="5">
        <v>37850</v>
      </c>
      <c r="P1700" s="5"/>
      <c r="Q1700" s="16">
        <v>0</v>
      </c>
      <c r="R1700" s="5"/>
      <c r="S1700" s="17">
        <v>43482</v>
      </c>
      <c r="T1700" s="17">
        <v>43482</v>
      </c>
      <c r="U1700" s="17">
        <v>43524</v>
      </c>
      <c r="V1700" s="17">
        <v>43524</v>
      </c>
      <c r="W1700" s="17">
        <v>43482</v>
      </c>
      <c r="X1700" s="17">
        <v>43482</v>
      </c>
      <c r="Y1700" t="s">
        <v>1178</v>
      </c>
      <c r="Z1700" t="s">
        <v>825</v>
      </c>
      <c r="AA1700" t="s">
        <v>1179</v>
      </c>
      <c r="AC1700" s="16">
        <v>6</v>
      </c>
      <c r="AD1700" t="s">
        <v>865</v>
      </c>
      <c r="AE1700" t="s">
        <v>1683</v>
      </c>
      <c r="AF1700" t="s">
        <v>750</v>
      </c>
      <c r="AG1700" t="s">
        <v>1515</v>
      </c>
      <c r="AH1700" t="s">
        <v>1058</v>
      </c>
      <c r="AI1700" t="s">
        <v>1059</v>
      </c>
      <c r="AJ1700" t="s">
        <v>978</v>
      </c>
      <c r="AK1700" t="s">
        <v>1516</v>
      </c>
      <c r="AL1700" t="s">
        <v>1340</v>
      </c>
      <c r="AM1700" t="s">
        <v>531</v>
      </c>
      <c r="AP1700" t="s">
        <v>966</v>
      </c>
      <c r="AQ1700" t="s">
        <v>967</v>
      </c>
      <c r="AR1700" t="s">
        <v>968</v>
      </c>
      <c r="AS1700" t="s">
        <v>969</v>
      </c>
      <c r="AT1700" t="s">
        <v>970</v>
      </c>
      <c r="AU1700" t="s">
        <v>7006</v>
      </c>
    </row>
    <row r="1701" spans="2:47" ht="11" outlineLevel="1" x14ac:dyDescent="0.15">
      <c r="B1701" t="s">
        <v>7007</v>
      </c>
      <c r="C1701" t="s">
        <v>7008</v>
      </c>
      <c r="G1701" t="s">
        <v>1140</v>
      </c>
      <c r="H1701" t="s">
        <v>1141</v>
      </c>
      <c r="I1701" t="s">
        <v>957</v>
      </c>
      <c r="J1701" t="s">
        <v>7009</v>
      </c>
      <c r="K1701" t="s">
        <v>7010</v>
      </c>
      <c r="L1701" t="s">
        <v>7009</v>
      </c>
      <c r="M1701" s="5">
        <v>37840.14</v>
      </c>
      <c r="N1701" s="5">
        <v>37840.14</v>
      </c>
      <c r="O1701" s="5">
        <v>37840.14</v>
      </c>
      <c r="P1701" s="5"/>
      <c r="Q1701" s="16">
        <v>0</v>
      </c>
      <c r="R1701" s="5"/>
      <c r="S1701" s="17">
        <v>42989</v>
      </c>
      <c r="T1701" s="17">
        <v>42989</v>
      </c>
      <c r="U1701" s="17">
        <v>43131</v>
      </c>
      <c r="V1701" s="17">
        <v>43131</v>
      </c>
      <c r="W1701" s="17">
        <v>42989</v>
      </c>
      <c r="X1701" s="17">
        <v>42989</v>
      </c>
      <c r="Y1701" t="s">
        <v>1178</v>
      </c>
      <c r="Z1701" t="s">
        <v>825</v>
      </c>
      <c r="AA1701" t="s">
        <v>1179</v>
      </c>
      <c r="AC1701" s="16">
        <v>3</v>
      </c>
      <c r="AD1701" t="s">
        <v>803</v>
      </c>
      <c r="AE1701" t="s">
        <v>974</v>
      </c>
      <c r="AF1701" t="s">
        <v>737</v>
      </c>
      <c r="AG1701" t="s">
        <v>975</v>
      </c>
      <c r="AJ1701" t="s">
        <v>963</v>
      </c>
      <c r="AK1701" t="s">
        <v>979</v>
      </c>
      <c r="AL1701" t="s">
        <v>1340</v>
      </c>
      <c r="AM1701" t="s">
        <v>531</v>
      </c>
      <c r="AP1701" t="s">
        <v>966</v>
      </c>
      <c r="AQ1701" t="s">
        <v>967</v>
      </c>
      <c r="AR1701" t="s">
        <v>968</v>
      </c>
      <c r="AS1701" t="s">
        <v>969</v>
      </c>
      <c r="AT1701" t="s">
        <v>970</v>
      </c>
      <c r="AU1701" t="s">
        <v>7011</v>
      </c>
    </row>
    <row r="1702" spans="2:47" ht="11" outlineLevel="1" x14ac:dyDescent="0.15">
      <c r="B1702" t="s">
        <v>7012</v>
      </c>
      <c r="C1702" t="s">
        <v>7013</v>
      </c>
      <c r="G1702" t="s">
        <v>1140</v>
      </c>
      <c r="H1702" t="s">
        <v>3684</v>
      </c>
      <c r="I1702" t="s">
        <v>957</v>
      </c>
      <c r="J1702" t="s">
        <v>7014</v>
      </c>
      <c r="K1702" t="s">
        <v>7015</v>
      </c>
      <c r="L1702" t="s">
        <v>7016</v>
      </c>
      <c r="M1702" s="5">
        <v>37835</v>
      </c>
      <c r="N1702" s="5">
        <v>37835</v>
      </c>
      <c r="O1702" s="5">
        <v>37835</v>
      </c>
      <c r="P1702" s="5"/>
      <c r="Q1702" s="16">
        <v>0</v>
      </c>
      <c r="R1702" s="5"/>
      <c r="S1702" s="17">
        <v>41906</v>
      </c>
      <c r="T1702" s="17">
        <v>41900</v>
      </c>
      <c r="U1702" s="17">
        <v>42167</v>
      </c>
      <c r="V1702" s="17">
        <v>42167</v>
      </c>
      <c r="W1702" s="17">
        <v>41906</v>
      </c>
      <c r="X1702" s="17">
        <v>42121</v>
      </c>
      <c r="Y1702" t="s">
        <v>984</v>
      </c>
      <c r="Z1702" t="s">
        <v>804</v>
      </c>
      <c r="AA1702" t="s">
        <v>1000</v>
      </c>
      <c r="AC1702" s="16">
        <v>1</v>
      </c>
      <c r="AD1702" t="s">
        <v>5535</v>
      </c>
      <c r="AE1702" t="s">
        <v>5536</v>
      </c>
      <c r="AF1702" t="s">
        <v>750</v>
      </c>
      <c r="AG1702" t="s">
        <v>1515</v>
      </c>
      <c r="AJ1702" t="s">
        <v>963</v>
      </c>
      <c r="AK1702" t="s">
        <v>1516</v>
      </c>
      <c r="AL1702" t="s">
        <v>1340</v>
      </c>
      <c r="AM1702" t="s">
        <v>645</v>
      </c>
      <c r="AP1702" t="s">
        <v>966</v>
      </c>
      <c r="AQ1702" t="s">
        <v>967</v>
      </c>
      <c r="AR1702" t="s">
        <v>968</v>
      </c>
      <c r="AS1702" t="s">
        <v>969</v>
      </c>
      <c r="AT1702" t="s">
        <v>970</v>
      </c>
      <c r="AU1702" t="s">
        <v>7017</v>
      </c>
    </row>
    <row r="1703" spans="2:47" ht="11" outlineLevel="1" x14ac:dyDescent="0.15">
      <c r="B1703" t="s">
        <v>7018</v>
      </c>
      <c r="C1703" t="s">
        <v>7019</v>
      </c>
      <c r="G1703" t="s">
        <v>1140</v>
      </c>
      <c r="H1703" t="s">
        <v>1141</v>
      </c>
      <c r="I1703" t="s">
        <v>957</v>
      </c>
      <c r="J1703" t="s">
        <v>682</v>
      </c>
      <c r="K1703" t="s">
        <v>1729</v>
      </c>
      <c r="L1703" t="s">
        <v>1703</v>
      </c>
      <c r="M1703" s="5">
        <v>37667.5</v>
      </c>
      <c r="N1703" s="5">
        <v>37667.5</v>
      </c>
      <c r="O1703" s="5">
        <v>37667.5</v>
      </c>
      <c r="P1703" s="5">
        <v>37667.5</v>
      </c>
      <c r="Q1703" s="16">
        <v>0</v>
      </c>
      <c r="R1703" s="5"/>
      <c r="S1703" s="17">
        <v>45019</v>
      </c>
      <c r="T1703" s="17">
        <v>45019</v>
      </c>
      <c r="U1703" s="17">
        <v>45169</v>
      </c>
      <c r="V1703" s="17">
        <v>45169</v>
      </c>
      <c r="W1703" s="17">
        <v>45019</v>
      </c>
      <c r="X1703" s="17">
        <v>45019</v>
      </c>
      <c r="Y1703" t="s">
        <v>984</v>
      </c>
      <c r="Z1703" t="s">
        <v>804</v>
      </c>
      <c r="AA1703" t="s">
        <v>1000</v>
      </c>
      <c r="AC1703" s="16">
        <v>1</v>
      </c>
      <c r="AD1703" t="s">
        <v>795</v>
      </c>
      <c r="AE1703" t="s">
        <v>961</v>
      </c>
      <c r="AF1703" t="s">
        <v>740</v>
      </c>
      <c r="AG1703" t="s">
        <v>1036</v>
      </c>
      <c r="AH1703" t="s">
        <v>1202</v>
      </c>
      <c r="AI1703" t="s">
        <v>1203</v>
      </c>
      <c r="AJ1703" t="s">
        <v>978</v>
      </c>
      <c r="AK1703" t="s">
        <v>964</v>
      </c>
      <c r="AL1703" t="s">
        <v>965</v>
      </c>
      <c r="AM1703" t="s">
        <v>531</v>
      </c>
      <c r="AP1703" t="s">
        <v>966</v>
      </c>
      <c r="AQ1703" t="s">
        <v>967</v>
      </c>
      <c r="AR1703" t="s">
        <v>968</v>
      </c>
      <c r="AS1703" t="s">
        <v>969</v>
      </c>
      <c r="AT1703" t="s">
        <v>970</v>
      </c>
      <c r="AU1703" t="s">
        <v>7020</v>
      </c>
    </row>
    <row r="1704" spans="2:47" ht="11" outlineLevel="1" x14ac:dyDescent="0.15">
      <c r="B1704" t="s">
        <v>7021</v>
      </c>
      <c r="C1704" t="s">
        <v>7022</v>
      </c>
      <c r="D1704" t="s">
        <v>7023</v>
      </c>
      <c r="E1704" t="s">
        <v>1599</v>
      </c>
      <c r="F1704" t="s">
        <v>807</v>
      </c>
      <c r="G1704" t="s">
        <v>984</v>
      </c>
      <c r="H1704" t="s">
        <v>985</v>
      </c>
      <c r="I1704" t="s">
        <v>957</v>
      </c>
      <c r="J1704" t="s">
        <v>7024</v>
      </c>
      <c r="K1704" t="s">
        <v>7025</v>
      </c>
      <c r="L1704" t="s">
        <v>7024</v>
      </c>
      <c r="M1704" s="5">
        <v>37574.589999999997</v>
      </c>
      <c r="N1704" s="5">
        <v>37574.589999999997</v>
      </c>
      <c r="O1704" s="5">
        <v>37574.589999999997</v>
      </c>
      <c r="P1704" s="5"/>
      <c r="Q1704" s="16">
        <v>0</v>
      </c>
      <c r="R1704" s="5"/>
      <c r="S1704" s="17">
        <v>43672</v>
      </c>
      <c r="T1704" s="17">
        <v>43679</v>
      </c>
      <c r="U1704" s="17">
        <v>43728</v>
      </c>
      <c r="V1704" s="17">
        <v>43728</v>
      </c>
      <c r="W1704" s="17">
        <v>43672</v>
      </c>
      <c r="X1704" s="17">
        <v>44077</v>
      </c>
      <c r="Y1704" t="s">
        <v>959</v>
      </c>
      <c r="Z1704" t="s">
        <v>796</v>
      </c>
      <c r="AA1704" t="s">
        <v>1023</v>
      </c>
      <c r="AB1704" t="s">
        <v>1024</v>
      </c>
      <c r="AC1704" s="16">
        <v>1</v>
      </c>
      <c r="AD1704" t="s">
        <v>7026</v>
      </c>
      <c r="AE1704" t="s">
        <v>7027</v>
      </c>
      <c r="AF1704" t="s">
        <v>739</v>
      </c>
      <c r="AG1704" t="s">
        <v>993</v>
      </c>
      <c r="AH1704" t="s">
        <v>976</v>
      </c>
      <c r="AI1704" t="s">
        <v>977</v>
      </c>
      <c r="AJ1704" t="s">
        <v>978</v>
      </c>
      <c r="AK1704" t="s">
        <v>1110</v>
      </c>
      <c r="AL1704" t="s">
        <v>1340</v>
      </c>
      <c r="AM1704" t="s">
        <v>456</v>
      </c>
      <c r="AP1704" t="s">
        <v>966</v>
      </c>
      <c r="AQ1704" t="s">
        <v>967</v>
      </c>
      <c r="AR1704" t="s">
        <v>968</v>
      </c>
      <c r="AS1704" t="s">
        <v>969</v>
      </c>
      <c r="AT1704" t="s">
        <v>970</v>
      </c>
      <c r="AU1704" t="s">
        <v>7028</v>
      </c>
    </row>
    <row r="1705" spans="2:47" ht="11" outlineLevel="1" x14ac:dyDescent="0.15">
      <c r="B1705" t="s">
        <v>7029</v>
      </c>
      <c r="C1705" t="s">
        <v>7030</v>
      </c>
      <c r="G1705" t="s">
        <v>1140</v>
      </c>
      <c r="H1705" t="s">
        <v>1141</v>
      </c>
      <c r="I1705" t="s">
        <v>957</v>
      </c>
      <c r="J1705" t="s">
        <v>4381</v>
      </c>
      <c r="K1705" t="s">
        <v>4382</v>
      </c>
      <c r="L1705" t="s">
        <v>4381</v>
      </c>
      <c r="M1705" s="5">
        <v>37239.449999999997</v>
      </c>
      <c r="N1705" s="5">
        <v>37239.449999999997</v>
      </c>
      <c r="O1705" s="5">
        <v>37239.449999999997</v>
      </c>
      <c r="P1705" s="5">
        <v>37239.449999999997</v>
      </c>
      <c r="Q1705" s="16">
        <v>0</v>
      </c>
      <c r="R1705" s="5"/>
      <c r="S1705" s="17">
        <v>44981</v>
      </c>
      <c r="T1705" s="17">
        <v>44981</v>
      </c>
      <c r="U1705" s="17">
        <v>45033</v>
      </c>
      <c r="V1705" s="17">
        <v>45033</v>
      </c>
      <c r="W1705" s="17">
        <v>44981</v>
      </c>
      <c r="X1705" s="17">
        <v>44981</v>
      </c>
      <c r="Y1705" t="s">
        <v>1543</v>
      </c>
      <c r="Z1705" t="s">
        <v>826</v>
      </c>
      <c r="AA1705" t="s">
        <v>1179</v>
      </c>
      <c r="AC1705" s="16">
        <v>1</v>
      </c>
      <c r="AD1705" t="s">
        <v>803</v>
      </c>
      <c r="AE1705" t="s">
        <v>974</v>
      </c>
      <c r="AF1705" t="s">
        <v>750</v>
      </c>
      <c r="AG1705" t="s">
        <v>1515</v>
      </c>
      <c r="AH1705" t="s">
        <v>1202</v>
      </c>
      <c r="AI1705" t="s">
        <v>1203</v>
      </c>
      <c r="AJ1705" t="s">
        <v>978</v>
      </c>
      <c r="AK1705" t="s">
        <v>2234</v>
      </c>
      <c r="AL1705" t="s">
        <v>965</v>
      </c>
      <c r="AM1705" t="s">
        <v>531</v>
      </c>
      <c r="AP1705" t="s">
        <v>966</v>
      </c>
      <c r="AQ1705" t="s">
        <v>967</v>
      </c>
      <c r="AR1705" t="s">
        <v>968</v>
      </c>
      <c r="AS1705" t="s">
        <v>969</v>
      </c>
      <c r="AT1705" t="s">
        <v>970</v>
      </c>
      <c r="AU1705" t="s">
        <v>7031</v>
      </c>
    </row>
    <row r="1706" spans="2:47" ht="11" outlineLevel="1" x14ac:dyDescent="0.15">
      <c r="B1706" t="s">
        <v>7032</v>
      </c>
      <c r="C1706" t="s">
        <v>7033</v>
      </c>
      <c r="G1706" t="s">
        <v>1140</v>
      </c>
      <c r="H1706" t="s">
        <v>1141</v>
      </c>
      <c r="I1706" t="s">
        <v>957</v>
      </c>
      <c r="J1706" t="s">
        <v>3510</v>
      </c>
      <c r="K1706" t="s">
        <v>3511</v>
      </c>
      <c r="L1706" t="s">
        <v>3185</v>
      </c>
      <c r="M1706" s="5">
        <v>37200</v>
      </c>
      <c r="N1706" s="5">
        <v>37200</v>
      </c>
      <c r="O1706" s="5">
        <v>37200</v>
      </c>
      <c r="P1706" s="5"/>
      <c r="Q1706" s="16">
        <v>0</v>
      </c>
      <c r="R1706" s="5"/>
      <c r="S1706" s="17">
        <v>44620</v>
      </c>
      <c r="T1706" s="17">
        <v>44620</v>
      </c>
      <c r="U1706" s="17">
        <v>45198</v>
      </c>
      <c r="V1706" s="17">
        <v>45198</v>
      </c>
      <c r="W1706" s="17">
        <v>44620</v>
      </c>
      <c r="X1706" s="17">
        <v>45022</v>
      </c>
      <c r="Y1706" t="s">
        <v>1178</v>
      </c>
      <c r="Z1706" t="s">
        <v>825</v>
      </c>
      <c r="AA1706" t="s">
        <v>1179</v>
      </c>
      <c r="AC1706" s="16">
        <v>3</v>
      </c>
      <c r="AD1706" t="s">
        <v>795</v>
      </c>
      <c r="AE1706" t="s">
        <v>961</v>
      </c>
      <c r="AF1706" t="s">
        <v>740</v>
      </c>
      <c r="AG1706" t="s">
        <v>1036</v>
      </c>
      <c r="AH1706" t="s">
        <v>1058</v>
      </c>
      <c r="AI1706" t="s">
        <v>1059</v>
      </c>
      <c r="AJ1706" t="s">
        <v>978</v>
      </c>
      <c r="AK1706" t="s">
        <v>964</v>
      </c>
      <c r="AL1706" t="s">
        <v>1340</v>
      </c>
      <c r="AM1706" t="s">
        <v>531</v>
      </c>
      <c r="AP1706" t="s">
        <v>966</v>
      </c>
      <c r="AQ1706" t="s">
        <v>967</v>
      </c>
      <c r="AR1706" t="s">
        <v>968</v>
      </c>
      <c r="AS1706" t="s">
        <v>969</v>
      </c>
      <c r="AT1706" t="s">
        <v>970</v>
      </c>
      <c r="AU1706" t="s">
        <v>7034</v>
      </c>
    </row>
    <row r="1707" spans="2:47" ht="11" outlineLevel="1" x14ac:dyDescent="0.15">
      <c r="B1707" t="s">
        <v>7035</v>
      </c>
      <c r="C1707" t="s">
        <v>7036</v>
      </c>
      <c r="D1707" t="s">
        <v>7037</v>
      </c>
      <c r="E1707" t="s">
        <v>854</v>
      </c>
      <c r="F1707" t="s">
        <v>798</v>
      </c>
      <c r="G1707" t="s">
        <v>959</v>
      </c>
      <c r="H1707" t="s">
        <v>1903</v>
      </c>
      <c r="I1707" t="s">
        <v>957</v>
      </c>
      <c r="J1707" t="s">
        <v>7038</v>
      </c>
      <c r="K1707" t="s">
        <v>7039</v>
      </c>
      <c r="L1707" t="s">
        <v>7038</v>
      </c>
      <c r="M1707" s="5">
        <v>37177.94</v>
      </c>
      <c r="N1707" s="5">
        <v>37177.94</v>
      </c>
      <c r="O1707" s="5">
        <v>37177.94</v>
      </c>
      <c r="P1707" s="5"/>
      <c r="Q1707" s="16">
        <v>0</v>
      </c>
      <c r="R1707" s="5"/>
      <c r="S1707" s="17">
        <v>43738</v>
      </c>
      <c r="T1707" s="17">
        <v>43735</v>
      </c>
      <c r="U1707" s="17">
        <v>43825</v>
      </c>
      <c r="V1707" s="17">
        <v>43825</v>
      </c>
      <c r="W1707" s="17">
        <v>43738</v>
      </c>
      <c r="X1707" s="17">
        <v>43738</v>
      </c>
      <c r="Y1707" t="s">
        <v>1178</v>
      </c>
      <c r="Z1707" t="s">
        <v>825</v>
      </c>
      <c r="AA1707" t="s">
        <v>1179</v>
      </c>
      <c r="AC1707" s="16">
        <v>3</v>
      </c>
      <c r="AD1707" t="s">
        <v>7040</v>
      </c>
      <c r="AE1707" t="s">
        <v>7041</v>
      </c>
      <c r="AF1707" t="s">
        <v>750</v>
      </c>
      <c r="AG1707" t="s">
        <v>1515</v>
      </c>
      <c r="AH1707" t="s">
        <v>1202</v>
      </c>
      <c r="AI1707" t="s">
        <v>1203</v>
      </c>
      <c r="AJ1707" t="s">
        <v>978</v>
      </c>
      <c r="AK1707" t="s">
        <v>1516</v>
      </c>
      <c r="AL1707" t="s">
        <v>1340</v>
      </c>
      <c r="AM1707" t="s">
        <v>531</v>
      </c>
      <c r="AP1707" t="s">
        <v>966</v>
      </c>
      <c r="AQ1707" t="s">
        <v>967</v>
      </c>
      <c r="AR1707" t="s">
        <v>968</v>
      </c>
      <c r="AS1707" t="s">
        <v>969</v>
      </c>
      <c r="AT1707" t="s">
        <v>970</v>
      </c>
      <c r="AU1707" t="s">
        <v>7042</v>
      </c>
    </row>
    <row r="1708" spans="2:47" ht="11" outlineLevel="1" x14ac:dyDescent="0.15">
      <c r="B1708" t="s">
        <v>7043</v>
      </c>
      <c r="C1708" t="s">
        <v>7044</v>
      </c>
      <c r="G1708" t="s">
        <v>1140</v>
      </c>
      <c r="H1708" t="s">
        <v>1141</v>
      </c>
      <c r="I1708" t="s">
        <v>957</v>
      </c>
      <c r="J1708" t="s">
        <v>7045</v>
      </c>
      <c r="K1708" t="s">
        <v>7046</v>
      </c>
      <c r="L1708" t="s">
        <v>7045</v>
      </c>
      <c r="M1708" s="5">
        <v>37132.11</v>
      </c>
      <c r="N1708" s="5">
        <v>37132.11</v>
      </c>
      <c r="O1708" s="5">
        <v>37132.11</v>
      </c>
      <c r="P1708" s="5"/>
      <c r="Q1708" s="16">
        <v>0</v>
      </c>
      <c r="R1708" s="5"/>
      <c r="S1708" s="17">
        <v>45082</v>
      </c>
      <c r="T1708" s="17">
        <v>45082</v>
      </c>
      <c r="U1708" s="17">
        <v>45112</v>
      </c>
      <c r="V1708" s="17">
        <v>45112</v>
      </c>
      <c r="W1708" s="17">
        <v>45082</v>
      </c>
      <c r="X1708" s="17">
        <v>45082</v>
      </c>
      <c r="Y1708" t="s">
        <v>1178</v>
      </c>
      <c r="Z1708" t="s">
        <v>825</v>
      </c>
      <c r="AA1708" t="s">
        <v>1179</v>
      </c>
      <c r="AC1708" s="16">
        <v>8</v>
      </c>
      <c r="AD1708" t="s">
        <v>803</v>
      </c>
      <c r="AE1708" t="s">
        <v>974</v>
      </c>
      <c r="AF1708" t="s">
        <v>757</v>
      </c>
      <c r="AG1708" t="s">
        <v>1801</v>
      </c>
      <c r="AJ1708" t="s">
        <v>963</v>
      </c>
      <c r="AK1708" t="s">
        <v>1082</v>
      </c>
      <c r="AL1708" t="s">
        <v>1340</v>
      </c>
      <c r="AM1708" t="s">
        <v>645</v>
      </c>
      <c r="AP1708" t="s">
        <v>966</v>
      </c>
      <c r="AQ1708" t="s">
        <v>967</v>
      </c>
      <c r="AR1708" t="s">
        <v>968</v>
      </c>
      <c r="AS1708" t="s">
        <v>969</v>
      </c>
      <c r="AT1708" t="s">
        <v>970</v>
      </c>
      <c r="AU1708" t="s">
        <v>7047</v>
      </c>
    </row>
    <row r="1709" spans="2:47" ht="11" outlineLevel="1" x14ac:dyDescent="0.15">
      <c r="B1709" t="s">
        <v>7048</v>
      </c>
      <c r="C1709" t="s">
        <v>7049</v>
      </c>
      <c r="G1709" t="s">
        <v>1140</v>
      </c>
      <c r="H1709" t="s">
        <v>1141</v>
      </c>
      <c r="I1709" t="s">
        <v>957</v>
      </c>
      <c r="J1709" t="s">
        <v>675</v>
      </c>
      <c r="K1709" t="s">
        <v>1756</v>
      </c>
      <c r="L1709" t="s">
        <v>675</v>
      </c>
      <c r="M1709" s="5">
        <v>37076.67</v>
      </c>
      <c r="N1709" s="5">
        <v>37076.67</v>
      </c>
      <c r="O1709" s="5">
        <v>37076.67</v>
      </c>
      <c r="P1709" s="5"/>
      <c r="Q1709" s="16">
        <v>0</v>
      </c>
      <c r="R1709" s="5"/>
      <c r="S1709" s="17">
        <v>43600</v>
      </c>
      <c r="T1709" s="17">
        <v>43600</v>
      </c>
      <c r="U1709" s="17">
        <v>43707</v>
      </c>
      <c r="V1709" s="17">
        <v>43707</v>
      </c>
      <c r="W1709" s="17">
        <v>43600</v>
      </c>
      <c r="X1709" s="17">
        <v>43606</v>
      </c>
      <c r="Y1709" t="s">
        <v>1178</v>
      </c>
      <c r="Z1709" t="s">
        <v>825</v>
      </c>
      <c r="AA1709" t="s">
        <v>1179</v>
      </c>
      <c r="AC1709" s="16">
        <v>1</v>
      </c>
      <c r="AD1709" t="s">
        <v>795</v>
      </c>
      <c r="AE1709" t="s">
        <v>961</v>
      </c>
      <c r="AF1709" t="s">
        <v>4147</v>
      </c>
      <c r="AG1709" t="s">
        <v>4148</v>
      </c>
      <c r="AJ1709" t="s">
        <v>963</v>
      </c>
      <c r="AK1709" t="s">
        <v>964</v>
      </c>
      <c r="AL1709" t="s">
        <v>965</v>
      </c>
      <c r="AM1709" t="s">
        <v>645</v>
      </c>
      <c r="AP1709" t="s">
        <v>966</v>
      </c>
      <c r="AQ1709" t="s">
        <v>967</v>
      </c>
      <c r="AR1709" t="s">
        <v>968</v>
      </c>
      <c r="AS1709" t="s">
        <v>969</v>
      </c>
      <c r="AT1709" t="s">
        <v>970</v>
      </c>
      <c r="AU1709" t="s">
        <v>7050</v>
      </c>
    </row>
    <row r="1710" spans="2:47" ht="11" outlineLevel="1" x14ac:dyDescent="0.15">
      <c r="B1710" t="s">
        <v>7051</v>
      </c>
      <c r="C1710" t="s">
        <v>1584</v>
      </c>
      <c r="D1710" t="s">
        <v>875</v>
      </c>
      <c r="E1710" t="s">
        <v>983</v>
      </c>
      <c r="F1710" t="s">
        <v>798</v>
      </c>
      <c r="G1710" t="s">
        <v>984</v>
      </c>
      <c r="H1710" t="s">
        <v>985</v>
      </c>
      <c r="I1710" t="s">
        <v>957</v>
      </c>
      <c r="J1710" t="s">
        <v>701</v>
      </c>
      <c r="K1710" t="s">
        <v>2830</v>
      </c>
      <c r="L1710" t="s">
        <v>688</v>
      </c>
      <c r="M1710" s="5">
        <v>37070.949999999997</v>
      </c>
      <c r="N1710" s="5">
        <v>37070.949999999997</v>
      </c>
      <c r="O1710" s="5">
        <v>37070.949999999997</v>
      </c>
      <c r="P1710" s="5"/>
      <c r="Q1710" s="16">
        <v>0</v>
      </c>
      <c r="R1710" s="5"/>
      <c r="S1710" s="17">
        <v>42271</v>
      </c>
      <c r="T1710" s="17">
        <v>42271</v>
      </c>
      <c r="U1710" s="17">
        <v>42338</v>
      </c>
      <c r="V1710" s="17">
        <v>42338</v>
      </c>
      <c r="W1710" s="17">
        <v>42271</v>
      </c>
      <c r="X1710" s="17">
        <v>42296</v>
      </c>
      <c r="Y1710" t="s">
        <v>959</v>
      </c>
      <c r="Z1710" t="s">
        <v>796</v>
      </c>
      <c r="AA1710" t="s">
        <v>960</v>
      </c>
      <c r="AC1710" s="16">
        <v>8</v>
      </c>
      <c r="AD1710" t="s">
        <v>795</v>
      </c>
      <c r="AE1710" t="s">
        <v>961</v>
      </c>
      <c r="AF1710" t="s">
        <v>740</v>
      </c>
      <c r="AG1710" t="s">
        <v>1036</v>
      </c>
      <c r="AJ1710" t="s">
        <v>963</v>
      </c>
      <c r="AK1710" t="s">
        <v>964</v>
      </c>
      <c r="AL1710" t="s">
        <v>965</v>
      </c>
      <c r="AM1710" t="s">
        <v>456</v>
      </c>
      <c r="AP1710" t="s">
        <v>966</v>
      </c>
      <c r="AQ1710" t="s">
        <v>967</v>
      </c>
      <c r="AR1710" t="s">
        <v>968</v>
      </c>
      <c r="AS1710" t="s">
        <v>969</v>
      </c>
      <c r="AT1710" t="s">
        <v>970</v>
      </c>
      <c r="AU1710" t="s">
        <v>7052</v>
      </c>
    </row>
    <row r="1711" spans="2:47" ht="11" outlineLevel="1" x14ac:dyDescent="0.15">
      <c r="B1711" t="s">
        <v>7053</v>
      </c>
      <c r="C1711" t="s">
        <v>7054</v>
      </c>
      <c r="G1711" t="s">
        <v>1140</v>
      </c>
      <c r="H1711" t="s">
        <v>1141</v>
      </c>
      <c r="I1711" t="s">
        <v>957</v>
      </c>
      <c r="J1711" t="s">
        <v>7055</v>
      </c>
      <c r="K1711" t="s">
        <v>7056</v>
      </c>
      <c r="L1711" t="s">
        <v>7057</v>
      </c>
      <c r="M1711" s="5">
        <v>37007.56</v>
      </c>
      <c r="N1711" s="5">
        <v>37007.56</v>
      </c>
      <c r="O1711" s="5">
        <v>37007.56</v>
      </c>
      <c r="P1711" s="5"/>
      <c r="Q1711" s="16">
        <v>0</v>
      </c>
      <c r="R1711" s="5"/>
      <c r="S1711" s="17">
        <v>45897</v>
      </c>
      <c r="T1711" s="17">
        <v>45896</v>
      </c>
      <c r="U1711" s="17">
        <v>45928</v>
      </c>
      <c r="V1711" s="17">
        <v>45928</v>
      </c>
      <c r="W1711" s="17">
        <v>45897</v>
      </c>
      <c r="X1711" s="17">
        <v>46084</v>
      </c>
      <c r="Y1711" t="s">
        <v>1543</v>
      </c>
      <c r="Z1711" t="s">
        <v>826</v>
      </c>
      <c r="AA1711" t="s">
        <v>1179</v>
      </c>
      <c r="AC1711" s="16">
        <v>1</v>
      </c>
      <c r="AD1711" t="s">
        <v>795</v>
      </c>
      <c r="AE1711" t="s">
        <v>961</v>
      </c>
      <c r="AF1711" t="s">
        <v>740</v>
      </c>
      <c r="AG1711" t="s">
        <v>1036</v>
      </c>
      <c r="AJ1711" t="s">
        <v>963</v>
      </c>
      <c r="AK1711" t="s">
        <v>1026</v>
      </c>
      <c r="AL1711" t="s">
        <v>1340</v>
      </c>
      <c r="AM1711" t="s">
        <v>531</v>
      </c>
      <c r="AP1711" t="s">
        <v>966</v>
      </c>
      <c r="AQ1711" t="s">
        <v>967</v>
      </c>
      <c r="AR1711" t="s">
        <v>968</v>
      </c>
      <c r="AS1711" t="s">
        <v>969</v>
      </c>
      <c r="AT1711" t="s">
        <v>970</v>
      </c>
      <c r="AU1711" t="s">
        <v>7058</v>
      </c>
    </row>
    <row r="1712" spans="2:47" ht="11" outlineLevel="1" x14ac:dyDescent="0.15">
      <c r="B1712" t="s">
        <v>7059</v>
      </c>
      <c r="C1712" t="s">
        <v>7060</v>
      </c>
      <c r="G1712" t="s">
        <v>1140</v>
      </c>
      <c r="H1712" t="s">
        <v>1141</v>
      </c>
      <c r="I1712" t="s">
        <v>957</v>
      </c>
      <c r="J1712" t="s">
        <v>4822</v>
      </c>
      <c r="K1712" t="s">
        <v>4823</v>
      </c>
      <c r="L1712" t="s">
        <v>4822</v>
      </c>
      <c r="M1712" s="5">
        <v>36998.959999999999</v>
      </c>
      <c r="N1712" s="5">
        <v>36998.959999999999</v>
      </c>
      <c r="O1712" s="5">
        <v>36998.959999999999</v>
      </c>
      <c r="P1712" s="5"/>
      <c r="Q1712" s="16">
        <v>0</v>
      </c>
      <c r="R1712" s="5"/>
      <c r="S1712" s="17">
        <v>43707</v>
      </c>
      <c r="T1712" s="17">
        <v>43707</v>
      </c>
      <c r="U1712" s="17">
        <v>43767</v>
      </c>
      <c r="V1712" s="17">
        <v>43767</v>
      </c>
      <c r="W1712" s="17">
        <v>43707</v>
      </c>
      <c r="X1712" s="17">
        <v>43707</v>
      </c>
      <c r="Y1712" t="s">
        <v>1178</v>
      </c>
      <c r="Z1712" t="s">
        <v>825</v>
      </c>
      <c r="AA1712" t="s">
        <v>1179</v>
      </c>
      <c r="AC1712" s="16">
        <v>3</v>
      </c>
      <c r="AD1712" t="s">
        <v>795</v>
      </c>
      <c r="AE1712" t="s">
        <v>961</v>
      </c>
      <c r="AF1712" t="s">
        <v>740</v>
      </c>
      <c r="AG1712" t="s">
        <v>1036</v>
      </c>
      <c r="AH1712" t="s">
        <v>1058</v>
      </c>
      <c r="AI1712" t="s">
        <v>1059</v>
      </c>
      <c r="AJ1712" t="s">
        <v>978</v>
      </c>
      <c r="AK1712" t="s">
        <v>964</v>
      </c>
      <c r="AL1712" t="s">
        <v>1340</v>
      </c>
      <c r="AM1712" t="s">
        <v>531</v>
      </c>
      <c r="AP1712" t="s">
        <v>966</v>
      </c>
      <c r="AQ1712" t="s">
        <v>967</v>
      </c>
      <c r="AR1712" t="s">
        <v>968</v>
      </c>
      <c r="AS1712" t="s">
        <v>969</v>
      </c>
      <c r="AT1712" t="s">
        <v>970</v>
      </c>
      <c r="AU1712" t="s">
        <v>7061</v>
      </c>
    </row>
    <row r="1713" spans="2:47" ht="11" outlineLevel="1" x14ac:dyDescent="0.15">
      <c r="B1713" t="s">
        <v>7062</v>
      </c>
      <c r="C1713" t="s">
        <v>7063</v>
      </c>
      <c r="G1713" t="s">
        <v>1140</v>
      </c>
      <c r="H1713" t="s">
        <v>1141</v>
      </c>
      <c r="I1713" t="s">
        <v>957</v>
      </c>
      <c r="J1713" t="s">
        <v>4467</v>
      </c>
      <c r="K1713" t="s">
        <v>4468</v>
      </c>
      <c r="L1713" t="s">
        <v>4467</v>
      </c>
      <c r="M1713" s="5">
        <v>36915</v>
      </c>
      <c r="N1713" s="5">
        <v>36915</v>
      </c>
      <c r="O1713" s="5">
        <v>36915</v>
      </c>
      <c r="P1713" s="5"/>
      <c r="Q1713" s="16">
        <v>0</v>
      </c>
      <c r="R1713" s="5"/>
      <c r="S1713" s="17">
        <v>45561</v>
      </c>
      <c r="T1713" s="17">
        <v>45561</v>
      </c>
      <c r="U1713" s="17">
        <v>45741</v>
      </c>
      <c r="V1713" s="17">
        <v>45741</v>
      </c>
      <c r="W1713" s="17">
        <v>45561</v>
      </c>
      <c r="X1713" s="17">
        <v>45561</v>
      </c>
      <c r="Y1713" t="s">
        <v>1178</v>
      </c>
      <c r="Z1713" t="s">
        <v>825</v>
      </c>
      <c r="AA1713" t="s">
        <v>1179</v>
      </c>
      <c r="AC1713" s="16">
        <v>7</v>
      </c>
      <c r="AD1713" t="s">
        <v>803</v>
      </c>
      <c r="AE1713" t="s">
        <v>974</v>
      </c>
      <c r="AF1713" t="s">
        <v>737</v>
      </c>
      <c r="AG1713" t="s">
        <v>975</v>
      </c>
      <c r="AJ1713" t="s">
        <v>963</v>
      </c>
      <c r="AK1713" t="s">
        <v>979</v>
      </c>
      <c r="AL1713" t="s">
        <v>965</v>
      </c>
      <c r="AM1713" t="s">
        <v>531</v>
      </c>
      <c r="AP1713" t="s">
        <v>966</v>
      </c>
      <c r="AQ1713" t="s">
        <v>967</v>
      </c>
      <c r="AR1713" t="s">
        <v>968</v>
      </c>
      <c r="AS1713" t="s">
        <v>969</v>
      </c>
      <c r="AT1713" t="s">
        <v>970</v>
      </c>
      <c r="AU1713" t="s">
        <v>7064</v>
      </c>
    </row>
    <row r="1714" spans="2:47" ht="11" outlineLevel="1" x14ac:dyDescent="0.15">
      <c r="B1714" t="s">
        <v>7065</v>
      </c>
      <c r="C1714" t="s">
        <v>7066</v>
      </c>
      <c r="G1714" t="s">
        <v>1140</v>
      </c>
      <c r="H1714" t="s">
        <v>1141</v>
      </c>
      <c r="I1714" t="s">
        <v>957</v>
      </c>
      <c r="J1714" t="s">
        <v>4252</v>
      </c>
      <c r="K1714" t="s">
        <v>4253</v>
      </c>
      <c r="L1714" t="s">
        <v>4252</v>
      </c>
      <c r="M1714" s="5">
        <v>36786</v>
      </c>
      <c r="N1714" s="5">
        <v>36786</v>
      </c>
      <c r="O1714" s="5">
        <v>36786</v>
      </c>
      <c r="P1714" s="5"/>
      <c r="Q1714" s="16">
        <v>0</v>
      </c>
      <c r="R1714" s="5"/>
      <c r="S1714" s="17">
        <v>44340</v>
      </c>
      <c r="T1714" s="17">
        <v>44340</v>
      </c>
      <c r="U1714" s="17">
        <v>44372</v>
      </c>
      <c r="V1714" s="17">
        <v>44372</v>
      </c>
      <c r="W1714" s="17">
        <v>44340</v>
      </c>
      <c r="X1714" s="17">
        <v>44502</v>
      </c>
      <c r="Y1714" t="s">
        <v>1178</v>
      </c>
      <c r="Z1714" t="s">
        <v>825</v>
      </c>
      <c r="AA1714" t="s">
        <v>1179</v>
      </c>
      <c r="AC1714" s="16">
        <v>3</v>
      </c>
      <c r="AD1714" t="s">
        <v>803</v>
      </c>
      <c r="AE1714" t="s">
        <v>974</v>
      </c>
      <c r="AF1714" t="s">
        <v>7067</v>
      </c>
      <c r="AG1714" t="s">
        <v>7068</v>
      </c>
      <c r="AJ1714" t="s">
        <v>963</v>
      </c>
      <c r="AK1714" t="s">
        <v>1082</v>
      </c>
      <c r="AL1714" t="s">
        <v>1340</v>
      </c>
      <c r="AM1714" t="s">
        <v>531</v>
      </c>
      <c r="AP1714" t="s">
        <v>966</v>
      </c>
      <c r="AQ1714" t="s">
        <v>967</v>
      </c>
      <c r="AR1714" t="s">
        <v>968</v>
      </c>
      <c r="AS1714" t="s">
        <v>969</v>
      </c>
      <c r="AT1714" t="s">
        <v>970</v>
      </c>
      <c r="AU1714" t="s">
        <v>7069</v>
      </c>
    </row>
    <row r="1715" spans="2:47" ht="11" outlineLevel="1" x14ac:dyDescent="0.15">
      <c r="B1715" t="s">
        <v>7070</v>
      </c>
      <c r="C1715" t="s">
        <v>7071</v>
      </c>
      <c r="G1715" t="s">
        <v>1140</v>
      </c>
      <c r="H1715" t="s">
        <v>1141</v>
      </c>
      <c r="I1715" t="s">
        <v>957</v>
      </c>
      <c r="J1715" t="s">
        <v>6032</v>
      </c>
      <c r="K1715" t="s">
        <v>6033</v>
      </c>
      <c r="L1715" t="s">
        <v>6032</v>
      </c>
      <c r="M1715" s="5">
        <v>36745.25</v>
      </c>
      <c r="N1715" s="5">
        <v>36745.25</v>
      </c>
      <c r="O1715" s="5">
        <v>36745.25</v>
      </c>
      <c r="P1715" s="5"/>
      <c r="Q1715" s="16">
        <v>0</v>
      </c>
      <c r="R1715" s="5"/>
      <c r="S1715" s="17">
        <v>42227</v>
      </c>
      <c r="T1715" s="17">
        <v>42227</v>
      </c>
      <c r="U1715" s="17">
        <v>42272</v>
      </c>
      <c r="V1715" s="17">
        <v>42272</v>
      </c>
      <c r="W1715" s="17">
        <v>42227</v>
      </c>
      <c r="X1715" s="17">
        <v>42227</v>
      </c>
      <c r="Y1715" t="s">
        <v>1178</v>
      </c>
      <c r="Z1715" t="s">
        <v>825</v>
      </c>
      <c r="AA1715" t="s">
        <v>1179</v>
      </c>
      <c r="AC1715" s="16">
        <v>1</v>
      </c>
      <c r="AD1715" t="s">
        <v>803</v>
      </c>
      <c r="AE1715" t="s">
        <v>974</v>
      </c>
      <c r="AF1715" t="s">
        <v>759</v>
      </c>
      <c r="AG1715" t="s">
        <v>1143</v>
      </c>
      <c r="AJ1715" t="s">
        <v>963</v>
      </c>
      <c r="AK1715" t="s">
        <v>1082</v>
      </c>
      <c r="AL1715" t="s">
        <v>1340</v>
      </c>
      <c r="AM1715" t="s">
        <v>531</v>
      </c>
      <c r="AP1715" t="s">
        <v>966</v>
      </c>
      <c r="AQ1715" t="s">
        <v>967</v>
      </c>
      <c r="AR1715" t="s">
        <v>968</v>
      </c>
      <c r="AS1715" t="s">
        <v>969</v>
      </c>
      <c r="AT1715" t="s">
        <v>970</v>
      </c>
      <c r="AU1715" t="s">
        <v>7072</v>
      </c>
    </row>
    <row r="1716" spans="2:47" ht="11" outlineLevel="1" x14ac:dyDescent="0.15">
      <c r="B1716" t="s">
        <v>7073</v>
      </c>
      <c r="C1716" t="s">
        <v>7074</v>
      </c>
      <c r="G1716" t="s">
        <v>1140</v>
      </c>
      <c r="H1716" t="s">
        <v>1141</v>
      </c>
      <c r="I1716" t="s">
        <v>957</v>
      </c>
      <c r="J1716" t="s">
        <v>7075</v>
      </c>
      <c r="K1716" t="s">
        <v>7076</v>
      </c>
      <c r="L1716" t="s">
        <v>7075</v>
      </c>
      <c r="M1716" s="5">
        <v>36745</v>
      </c>
      <c r="N1716" s="5">
        <v>36745</v>
      </c>
      <c r="O1716" s="5">
        <v>36745</v>
      </c>
      <c r="P1716" s="5"/>
      <c r="Q1716" s="16">
        <v>0</v>
      </c>
      <c r="R1716" s="5"/>
      <c r="S1716" s="17">
        <v>43817</v>
      </c>
      <c r="T1716" s="17">
        <v>43817</v>
      </c>
      <c r="U1716" s="17">
        <v>43860</v>
      </c>
      <c r="V1716" s="17">
        <v>43860</v>
      </c>
      <c r="W1716" s="17">
        <v>43817</v>
      </c>
      <c r="X1716" s="17">
        <v>43817</v>
      </c>
      <c r="Y1716" t="s">
        <v>1178</v>
      </c>
      <c r="Z1716" t="s">
        <v>825</v>
      </c>
      <c r="AA1716" t="s">
        <v>1179</v>
      </c>
      <c r="AC1716" s="16">
        <v>4</v>
      </c>
      <c r="AD1716" t="s">
        <v>2620</v>
      </c>
      <c r="AE1716" t="s">
        <v>2621</v>
      </c>
      <c r="AF1716" t="s">
        <v>750</v>
      </c>
      <c r="AG1716" t="s">
        <v>1515</v>
      </c>
      <c r="AJ1716" t="s">
        <v>963</v>
      </c>
      <c r="AK1716" t="s">
        <v>1516</v>
      </c>
      <c r="AL1716" t="s">
        <v>1340</v>
      </c>
      <c r="AM1716" t="s">
        <v>531</v>
      </c>
      <c r="AP1716" t="s">
        <v>966</v>
      </c>
      <c r="AQ1716" t="s">
        <v>967</v>
      </c>
      <c r="AR1716" t="s">
        <v>968</v>
      </c>
      <c r="AS1716" t="s">
        <v>969</v>
      </c>
      <c r="AT1716" t="s">
        <v>970</v>
      </c>
      <c r="AU1716" t="s">
        <v>7077</v>
      </c>
    </row>
    <row r="1717" spans="2:47" ht="11" outlineLevel="1" x14ac:dyDescent="0.15">
      <c r="B1717" t="s">
        <v>7078</v>
      </c>
      <c r="C1717" t="s">
        <v>7079</v>
      </c>
      <c r="D1717" t="s">
        <v>7080</v>
      </c>
      <c r="E1717" t="s">
        <v>1599</v>
      </c>
      <c r="F1717" t="s">
        <v>807</v>
      </c>
      <c r="G1717" t="s">
        <v>984</v>
      </c>
      <c r="H1717" t="s">
        <v>985</v>
      </c>
      <c r="I1717" t="s">
        <v>957</v>
      </c>
      <c r="J1717" t="s">
        <v>7081</v>
      </c>
      <c r="K1717" t="s">
        <v>7082</v>
      </c>
      <c r="L1717" t="s">
        <v>7081</v>
      </c>
      <c r="M1717" s="5">
        <v>36650</v>
      </c>
      <c r="N1717" s="5">
        <v>36650</v>
      </c>
      <c r="O1717" s="5">
        <v>36650</v>
      </c>
      <c r="P1717" s="5"/>
      <c r="Q1717" s="16">
        <v>0</v>
      </c>
      <c r="R1717" s="5"/>
      <c r="S1717" s="17">
        <v>43341</v>
      </c>
      <c r="T1717" s="17">
        <v>43341</v>
      </c>
      <c r="U1717" s="17">
        <v>43392</v>
      </c>
      <c r="V1717" s="17">
        <v>43392</v>
      </c>
      <c r="W1717" s="17">
        <v>43341</v>
      </c>
      <c r="X1717" s="17">
        <v>43347</v>
      </c>
      <c r="Y1717" t="s">
        <v>959</v>
      </c>
      <c r="Z1717" t="s">
        <v>796</v>
      </c>
      <c r="AA1717" t="s">
        <v>1023</v>
      </c>
      <c r="AB1717" t="s">
        <v>1289</v>
      </c>
      <c r="AC1717" s="16">
        <v>2</v>
      </c>
      <c r="AD1717" t="s">
        <v>803</v>
      </c>
      <c r="AE1717" t="s">
        <v>974</v>
      </c>
      <c r="AF1717" t="s">
        <v>7083</v>
      </c>
      <c r="AG1717" t="s">
        <v>7084</v>
      </c>
      <c r="AJ1717" t="s">
        <v>963</v>
      </c>
      <c r="AK1717" t="s">
        <v>1082</v>
      </c>
      <c r="AL1717" t="s">
        <v>1340</v>
      </c>
      <c r="AM1717" t="s">
        <v>531</v>
      </c>
      <c r="AP1717" t="s">
        <v>966</v>
      </c>
      <c r="AQ1717" t="s">
        <v>967</v>
      </c>
      <c r="AR1717" t="s">
        <v>968</v>
      </c>
      <c r="AS1717" t="s">
        <v>969</v>
      </c>
      <c r="AT1717" t="s">
        <v>970</v>
      </c>
      <c r="AU1717" t="s">
        <v>7085</v>
      </c>
    </row>
    <row r="1718" spans="2:47" ht="11" outlineLevel="1" x14ac:dyDescent="0.15">
      <c r="B1718" t="s">
        <v>7086</v>
      </c>
      <c r="C1718" t="s">
        <v>7087</v>
      </c>
      <c r="D1718" t="s">
        <v>7088</v>
      </c>
      <c r="E1718" t="s">
        <v>854</v>
      </c>
      <c r="F1718" t="s">
        <v>807</v>
      </c>
      <c r="G1718" t="s">
        <v>959</v>
      </c>
      <c r="H1718" t="s">
        <v>1903</v>
      </c>
      <c r="I1718" t="s">
        <v>957</v>
      </c>
      <c r="J1718" t="s">
        <v>7089</v>
      </c>
      <c r="K1718" t="s">
        <v>7090</v>
      </c>
      <c r="L1718" t="s">
        <v>7089</v>
      </c>
      <c r="M1718" s="5">
        <v>36638.26</v>
      </c>
      <c r="N1718" s="5">
        <v>36638.26</v>
      </c>
      <c r="O1718" s="5">
        <v>36638.26</v>
      </c>
      <c r="P1718" s="5"/>
      <c r="Q1718" s="16">
        <v>0</v>
      </c>
      <c r="R1718" s="5"/>
      <c r="S1718" s="17">
        <v>44296</v>
      </c>
      <c r="T1718" s="17">
        <v>44296</v>
      </c>
      <c r="U1718" s="17">
        <v>44316</v>
      </c>
      <c r="V1718" s="17">
        <v>44316</v>
      </c>
      <c r="W1718" s="17">
        <v>44296</v>
      </c>
      <c r="X1718" s="17">
        <v>44296</v>
      </c>
      <c r="Y1718" t="s">
        <v>1178</v>
      </c>
      <c r="Z1718" t="s">
        <v>825</v>
      </c>
      <c r="AA1718" t="s">
        <v>1179</v>
      </c>
      <c r="AC1718" s="16">
        <v>6</v>
      </c>
      <c r="AD1718" t="s">
        <v>795</v>
      </c>
      <c r="AE1718" t="s">
        <v>961</v>
      </c>
      <c r="AF1718" t="s">
        <v>6140</v>
      </c>
      <c r="AG1718" t="s">
        <v>6141</v>
      </c>
      <c r="AJ1718" t="s">
        <v>963</v>
      </c>
      <c r="AK1718" t="s">
        <v>964</v>
      </c>
      <c r="AL1718" t="s">
        <v>1340</v>
      </c>
      <c r="AM1718" t="s">
        <v>456</v>
      </c>
      <c r="AP1718" t="s">
        <v>966</v>
      </c>
      <c r="AQ1718" t="s">
        <v>967</v>
      </c>
      <c r="AR1718" t="s">
        <v>968</v>
      </c>
      <c r="AS1718" t="s">
        <v>969</v>
      </c>
      <c r="AT1718" t="s">
        <v>970</v>
      </c>
      <c r="AU1718" t="s">
        <v>7091</v>
      </c>
    </row>
    <row r="1719" spans="2:47" ht="11" outlineLevel="1" x14ac:dyDescent="0.15">
      <c r="B1719" t="s">
        <v>7092</v>
      </c>
      <c r="C1719" t="s">
        <v>7093</v>
      </c>
      <c r="G1719" t="s">
        <v>1140</v>
      </c>
      <c r="H1719" t="s">
        <v>1141</v>
      </c>
      <c r="I1719" t="s">
        <v>957</v>
      </c>
      <c r="J1719" t="s">
        <v>7094</v>
      </c>
      <c r="K1719" t="s">
        <v>7095</v>
      </c>
      <c r="L1719" t="s">
        <v>7094</v>
      </c>
      <c r="M1719" s="5">
        <v>36500</v>
      </c>
      <c r="N1719" s="5">
        <v>36500</v>
      </c>
      <c r="O1719" s="5">
        <v>36500</v>
      </c>
      <c r="P1719" s="5"/>
      <c r="Q1719" s="16">
        <v>0</v>
      </c>
      <c r="R1719" s="5"/>
      <c r="S1719" s="17">
        <v>43007</v>
      </c>
      <c r="T1719" s="17">
        <v>43007</v>
      </c>
      <c r="U1719" s="17">
        <v>43028</v>
      </c>
      <c r="V1719" s="17">
        <v>43028</v>
      </c>
      <c r="W1719" s="17">
        <v>43007</v>
      </c>
      <c r="X1719" s="17">
        <v>43007</v>
      </c>
      <c r="Y1719" t="s">
        <v>1543</v>
      </c>
      <c r="Z1719" t="s">
        <v>826</v>
      </c>
      <c r="AA1719" t="s">
        <v>1179</v>
      </c>
      <c r="AC1719" s="16">
        <v>1</v>
      </c>
      <c r="AD1719" t="s">
        <v>795</v>
      </c>
      <c r="AE1719" t="s">
        <v>961</v>
      </c>
      <c r="AF1719" t="s">
        <v>740</v>
      </c>
      <c r="AG1719" t="s">
        <v>1036</v>
      </c>
      <c r="AJ1719" t="s">
        <v>963</v>
      </c>
      <c r="AK1719" t="s">
        <v>964</v>
      </c>
      <c r="AL1719" t="s">
        <v>1340</v>
      </c>
      <c r="AM1719" t="s">
        <v>531</v>
      </c>
      <c r="AP1719" t="s">
        <v>966</v>
      </c>
      <c r="AQ1719" t="s">
        <v>967</v>
      </c>
      <c r="AR1719" t="s">
        <v>968</v>
      </c>
      <c r="AS1719" t="s">
        <v>969</v>
      </c>
      <c r="AT1719" t="s">
        <v>970</v>
      </c>
      <c r="AU1719" t="s">
        <v>7096</v>
      </c>
    </row>
    <row r="1720" spans="2:47" ht="11" outlineLevel="1" x14ac:dyDescent="0.15">
      <c r="B1720" t="s">
        <v>7097</v>
      </c>
      <c r="C1720" t="s">
        <v>7098</v>
      </c>
      <c r="G1720" t="s">
        <v>1140</v>
      </c>
      <c r="H1720" t="s">
        <v>1141</v>
      </c>
      <c r="I1720" t="s">
        <v>957</v>
      </c>
      <c r="J1720" t="s">
        <v>2731</v>
      </c>
      <c r="K1720" t="s">
        <v>2732</v>
      </c>
      <c r="L1720" t="s">
        <v>2731</v>
      </c>
      <c r="M1720" s="5">
        <v>36472.730000000003</v>
      </c>
      <c r="N1720" s="5">
        <v>36472.730000000003</v>
      </c>
      <c r="O1720" s="5">
        <v>36472.730000000003</v>
      </c>
      <c r="P1720" s="5"/>
      <c r="Q1720" s="16">
        <v>0</v>
      </c>
      <c r="R1720" s="5"/>
      <c r="S1720" s="17">
        <v>45509</v>
      </c>
      <c r="T1720" s="17">
        <v>45509</v>
      </c>
      <c r="U1720" s="17">
        <v>45562</v>
      </c>
      <c r="V1720" s="17">
        <v>45562</v>
      </c>
      <c r="W1720" s="17">
        <v>45509</v>
      </c>
      <c r="X1720" s="17">
        <v>45727</v>
      </c>
      <c r="Y1720" t="s">
        <v>984</v>
      </c>
      <c r="Z1720" t="s">
        <v>804</v>
      </c>
      <c r="AA1720" t="s">
        <v>1000</v>
      </c>
      <c r="AC1720" s="16">
        <v>1</v>
      </c>
      <c r="AD1720" t="s">
        <v>795</v>
      </c>
      <c r="AE1720" t="s">
        <v>961</v>
      </c>
      <c r="AF1720" t="s">
        <v>740</v>
      </c>
      <c r="AG1720" t="s">
        <v>1036</v>
      </c>
      <c r="AJ1720" t="s">
        <v>963</v>
      </c>
      <c r="AK1720" t="s">
        <v>964</v>
      </c>
      <c r="AL1720" t="s">
        <v>965</v>
      </c>
      <c r="AM1720" t="s">
        <v>456</v>
      </c>
      <c r="AP1720" t="s">
        <v>966</v>
      </c>
      <c r="AQ1720" t="s">
        <v>967</v>
      </c>
      <c r="AR1720" t="s">
        <v>968</v>
      </c>
      <c r="AS1720" t="s">
        <v>969</v>
      </c>
      <c r="AT1720" t="s">
        <v>970</v>
      </c>
      <c r="AU1720" t="s">
        <v>7099</v>
      </c>
    </row>
    <row r="1721" spans="2:47" ht="11" outlineLevel="1" x14ac:dyDescent="0.15">
      <c r="B1721" t="s">
        <v>7100</v>
      </c>
      <c r="C1721" t="s">
        <v>7101</v>
      </c>
      <c r="D1721" t="s">
        <v>237</v>
      </c>
      <c r="E1721" t="s">
        <v>835</v>
      </c>
      <c r="F1721" t="s">
        <v>807</v>
      </c>
      <c r="G1721" t="s">
        <v>984</v>
      </c>
      <c r="H1721" t="s">
        <v>985</v>
      </c>
      <c r="I1721" t="s">
        <v>957</v>
      </c>
      <c r="J1721" t="s">
        <v>660</v>
      </c>
      <c r="K1721" t="s">
        <v>1702</v>
      </c>
      <c r="L1721" t="s">
        <v>1703</v>
      </c>
      <c r="M1721" s="5">
        <v>36472</v>
      </c>
      <c r="N1721" s="5">
        <v>36472</v>
      </c>
      <c r="O1721" s="5">
        <v>36472</v>
      </c>
      <c r="P1721" s="5"/>
      <c r="Q1721" s="16">
        <v>0</v>
      </c>
      <c r="R1721" s="5"/>
      <c r="S1721" s="17">
        <v>44034</v>
      </c>
      <c r="T1721" s="17">
        <v>44035</v>
      </c>
      <c r="U1721" s="17">
        <v>44104</v>
      </c>
      <c r="V1721" s="17">
        <v>44104</v>
      </c>
      <c r="W1721" s="17">
        <v>44034</v>
      </c>
      <c r="X1721" s="17">
        <v>44034</v>
      </c>
      <c r="Y1721" t="s">
        <v>1178</v>
      </c>
      <c r="Z1721" t="s">
        <v>825</v>
      </c>
      <c r="AA1721" t="s">
        <v>1179</v>
      </c>
      <c r="AC1721" s="16">
        <v>1</v>
      </c>
      <c r="AD1721" t="s">
        <v>795</v>
      </c>
      <c r="AE1721" t="s">
        <v>961</v>
      </c>
      <c r="AF1721" t="s">
        <v>740</v>
      </c>
      <c r="AG1721" t="s">
        <v>1036</v>
      </c>
      <c r="AH1721" t="s">
        <v>1058</v>
      </c>
      <c r="AI1721" t="s">
        <v>1059</v>
      </c>
      <c r="AJ1721" t="s">
        <v>978</v>
      </c>
      <c r="AK1721" t="s">
        <v>964</v>
      </c>
      <c r="AL1721" t="s">
        <v>965</v>
      </c>
      <c r="AM1721" t="s">
        <v>531</v>
      </c>
      <c r="AP1721" t="s">
        <v>966</v>
      </c>
      <c r="AQ1721" t="s">
        <v>967</v>
      </c>
      <c r="AR1721" t="s">
        <v>968</v>
      </c>
      <c r="AS1721" t="s">
        <v>969</v>
      </c>
      <c r="AT1721" t="s">
        <v>970</v>
      </c>
      <c r="AU1721" t="s">
        <v>7102</v>
      </c>
    </row>
    <row r="1722" spans="2:47" ht="11" outlineLevel="1" x14ac:dyDescent="0.15">
      <c r="B1722" t="s">
        <v>7103</v>
      </c>
      <c r="C1722" t="s">
        <v>7104</v>
      </c>
      <c r="D1722" t="s">
        <v>3473</v>
      </c>
      <c r="E1722" t="s">
        <v>854</v>
      </c>
      <c r="F1722" t="s">
        <v>798</v>
      </c>
      <c r="G1722" t="s">
        <v>959</v>
      </c>
      <c r="H1722" t="s">
        <v>1903</v>
      </c>
      <c r="I1722" t="s">
        <v>957</v>
      </c>
      <c r="J1722" t="s">
        <v>3474</v>
      </c>
      <c r="K1722" t="s">
        <v>3475</v>
      </c>
      <c r="L1722" t="s">
        <v>3474</v>
      </c>
      <c r="M1722" s="5">
        <v>36402.99</v>
      </c>
      <c r="N1722" s="5">
        <v>36402.99</v>
      </c>
      <c r="O1722" s="5">
        <v>36402.99</v>
      </c>
      <c r="P1722" s="5"/>
      <c r="Q1722" s="16">
        <v>0</v>
      </c>
      <c r="R1722" s="5"/>
      <c r="S1722" s="17">
        <v>44050</v>
      </c>
      <c r="T1722" s="17">
        <v>44050</v>
      </c>
      <c r="U1722" s="17">
        <v>44065</v>
      </c>
      <c r="V1722" s="17">
        <v>44065</v>
      </c>
      <c r="W1722" s="17">
        <v>44050</v>
      </c>
      <c r="X1722" s="17">
        <v>44636</v>
      </c>
      <c r="Y1722" t="s">
        <v>1178</v>
      </c>
      <c r="Z1722" t="s">
        <v>825</v>
      </c>
      <c r="AA1722" t="s">
        <v>1179</v>
      </c>
      <c r="AC1722" s="16">
        <v>1</v>
      </c>
      <c r="AD1722" t="s">
        <v>795</v>
      </c>
      <c r="AE1722" t="s">
        <v>961</v>
      </c>
      <c r="AF1722" t="s">
        <v>740</v>
      </c>
      <c r="AG1722" t="s">
        <v>1036</v>
      </c>
      <c r="AJ1722" t="s">
        <v>963</v>
      </c>
      <c r="AK1722" t="s">
        <v>964</v>
      </c>
      <c r="AL1722" t="s">
        <v>965</v>
      </c>
      <c r="AM1722" t="s">
        <v>531</v>
      </c>
      <c r="AP1722" t="s">
        <v>966</v>
      </c>
      <c r="AQ1722" t="s">
        <v>967</v>
      </c>
      <c r="AR1722" t="s">
        <v>968</v>
      </c>
      <c r="AS1722" t="s">
        <v>969</v>
      </c>
      <c r="AT1722" t="s">
        <v>970</v>
      </c>
      <c r="AU1722" t="s">
        <v>7105</v>
      </c>
    </row>
    <row r="1723" spans="2:47" ht="11" outlineLevel="1" x14ac:dyDescent="0.15">
      <c r="B1723" t="s">
        <v>7106</v>
      </c>
      <c r="C1723" t="s">
        <v>7107</v>
      </c>
      <c r="D1723" t="s">
        <v>4251</v>
      </c>
      <c r="E1723" t="s">
        <v>1599</v>
      </c>
      <c r="F1723" t="s">
        <v>807</v>
      </c>
      <c r="G1723" t="s">
        <v>984</v>
      </c>
      <c r="H1723" t="s">
        <v>985</v>
      </c>
      <c r="I1723" t="s">
        <v>957</v>
      </c>
      <c r="J1723" t="s">
        <v>4252</v>
      </c>
      <c r="K1723" t="s">
        <v>4253</v>
      </c>
      <c r="L1723" t="s">
        <v>4252</v>
      </c>
      <c r="M1723" s="5">
        <v>36379.11</v>
      </c>
      <c r="N1723" s="5">
        <v>36379.11</v>
      </c>
      <c r="O1723" s="5">
        <v>36379.11</v>
      </c>
      <c r="P1723" s="5"/>
      <c r="Q1723" s="16">
        <v>0</v>
      </c>
      <c r="R1723" s="5"/>
      <c r="S1723" s="17">
        <v>45511</v>
      </c>
      <c r="T1723" s="17">
        <v>45511</v>
      </c>
      <c r="U1723" s="17">
        <v>45573</v>
      </c>
      <c r="V1723" s="17">
        <v>45573</v>
      </c>
      <c r="W1723" s="17">
        <v>45511</v>
      </c>
      <c r="X1723" s="17">
        <v>45511</v>
      </c>
      <c r="Y1723" t="s">
        <v>959</v>
      </c>
      <c r="Z1723" t="s">
        <v>796</v>
      </c>
      <c r="AA1723" t="s">
        <v>1023</v>
      </c>
      <c r="AB1723" t="s">
        <v>1289</v>
      </c>
      <c r="AC1723" s="16">
        <v>1</v>
      </c>
      <c r="AD1723" t="s">
        <v>803</v>
      </c>
      <c r="AE1723" t="s">
        <v>974</v>
      </c>
      <c r="AF1723" t="s">
        <v>757</v>
      </c>
      <c r="AG1723" t="s">
        <v>1801</v>
      </c>
      <c r="AH1723" t="s">
        <v>1202</v>
      </c>
      <c r="AI1723" t="s">
        <v>1203</v>
      </c>
      <c r="AJ1723" t="s">
        <v>978</v>
      </c>
      <c r="AK1723" t="s">
        <v>1082</v>
      </c>
      <c r="AL1723" t="s">
        <v>1340</v>
      </c>
      <c r="AM1723" t="s">
        <v>531</v>
      </c>
      <c r="AP1723" t="s">
        <v>966</v>
      </c>
      <c r="AQ1723" t="s">
        <v>967</v>
      </c>
      <c r="AR1723" t="s">
        <v>968</v>
      </c>
      <c r="AS1723" t="s">
        <v>969</v>
      </c>
      <c r="AT1723" t="s">
        <v>970</v>
      </c>
      <c r="AU1723" t="s">
        <v>7108</v>
      </c>
    </row>
    <row r="1724" spans="2:47" ht="11" outlineLevel="1" x14ac:dyDescent="0.15">
      <c r="B1724" t="s">
        <v>7109</v>
      </c>
      <c r="C1724" t="s">
        <v>7110</v>
      </c>
      <c r="G1724" t="s">
        <v>1140</v>
      </c>
      <c r="H1724" t="s">
        <v>1141</v>
      </c>
      <c r="I1724" t="s">
        <v>957</v>
      </c>
      <c r="J1724" t="s">
        <v>6877</v>
      </c>
      <c r="K1724" t="s">
        <v>6878</v>
      </c>
      <c r="L1724" t="s">
        <v>6877</v>
      </c>
      <c r="M1724" s="5">
        <v>36310.949999999997</v>
      </c>
      <c r="N1724" s="5">
        <v>36310.949999999997</v>
      </c>
      <c r="O1724" s="5">
        <v>36310.949999999997</v>
      </c>
      <c r="P1724" s="5"/>
      <c r="Q1724" s="16">
        <v>0</v>
      </c>
      <c r="R1724" s="5"/>
      <c r="S1724" s="17">
        <v>42016</v>
      </c>
      <c r="T1724" s="17">
        <v>42016</v>
      </c>
      <c r="U1724" s="17">
        <v>42044</v>
      </c>
      <c r="V1724" s="17">
        <v>42044</v>
      </c>
      <c r="W1724" s="17">
        <v>42016</v>
      </c>
      <c r="X1724" s="17">
        <v>42016</v>
      </c>
      <c r="Y1724" t="s">
        <v>1178</v>
      </c>
      <c r="Z1724" t="s">
        <v>825</v>
      </c>
      <c r="AA1724" t="s">
        <v>1179</v>
      </c>
      <c r="AC1724" s="16">
        <v>3</v>
      </c>
      <c r="AD1724" t="s">
        <v>803</v>
      </c>
      <c r="AE1724" t="s">
        <v>974</v>
      </c>
      <c r="AF1724" t="s">
        <v>750</v>
      </c>
      <c r="AG1724" t="s">
        <v>1515</v>
      </c>
      <c r="AJ1724" t="s">
        <v>963</v>
      </c>
      <c r="AK1724" t="s">
        <v>2234</v>
      </c>
      <c r="AL1724" t="s">
        <v>1340</v>
      </c>
      <c r="AM1724" t="s">
        <v>531</v>
      </c>
      <c r="AP1724" t="s">
        <v>966</v>
      </c>
      <c r="AQ1724" t="s">
        <v>967</v>
      </c>
      <c r="AR1724" t="s">
        <v>968</v>
      </c>
      <c r="AS1724" t="s">
        <v>969</v>
      </c>
      <c r="AT1724" t="s">
        <v>970</v>
      </c>
      <c r="AU1724" t="s">
        <v>7111</v>
      </c>
    </row>
    <row r="1725" spans="2:47" ht="11" outlineLevel="1" x14ac:dyDescent="0.15">
      <c r="B1725" t="s">
        <v>7112</v>
      </c>
      <c r="C1725" t="s">
        <v>7113</v>
      </c>
      <c r="G1725" t="s">
        <v>1140</v>
      </c>
      <c r="H1725" t="s">
        <v>1141</v>
      </c>
      <c r="I1725" t="s">
        <v>957</v>
      </c>
      <c r="J1725" t="s">
        <v>4467</v>
      </c>
      <c r="K1725" t="s">
        <v>4468</v>
      </c>
      <c r="L1725" t="s">
        <v>4467</v>
      </c>
      <c r="M1725" s="5">
        <v>36298</v>
      </c>
      <c r="N1725" s="5">
        <v>36298</v>
      </c>
      <c r="O1725" s="5">
        <v>36298</v>
      </c>
      <c r="P1725" s="5"/>
      <c r="Q1725" s="16">
        <v>0</v>
      </c>
      <c r="R1725" s="5"/>
      <c r="S1725" s="17">
        <v>44362</v>
      </c>
      <c r="T1725" s="17">
        <v>44362</v>
      </c>
      <c r="U1725" s="17">
        <v>44530</v>
      </c>
      <c r="V1725" s="17">
        <v>44530</v>
      </c>
      <c r="W1725" s="17">
        <v>44362</v>
      </c>
      <c r="X1725" s="17">
        <v>44463</v>
      </c>
      <c r="Y1725" t="s">
        <v>1178</v>
      </c>
      <c r="Z1725" t="s">
        <v>825</v>
      </c>
      <c r="AA1725" t="s">
        <v>1179</v>
      </c>
      <c r="AC1725" s="16">
        <v>3</v>
      </c>
      <c r="AD1725" t="s">
        <v>803</v>
      </c>
      <c r="AE1725" t="s">
        <v>974</v>
      </c>
      <c r="AF1725" t="s">
        <v>4147</v>
      </c>
      <c r="AG1725" t="s">
        <v>4148</v>
      </c>
      <c r="AH1725" t="s">
        <v>1202</v>
      </c>
      <c r="AI1725" t="s">
        <v>1203</v>
      </c>
      <c r="AJ1725" t="s">
        <v>978</v>
      </c>
      <c r="AK1725" t="s">
        <v>1082</v>
      </c>
      <c r="AL1725" t="s">
        <v>965</v>
      </c>
      <c r="AM1725" t="s">
        <v>531</v>
      </c>
      <c r="AP1725" t="s">
        <v>966</v>
      </c>
      <c r="AQ1725" t="s">
        <v>967</v>
      </c>
      <c r="AR1725" t="s">
        <v>968</v>
      </c>
      <c r="AS1725" t="s">
        <v>969</v>
      </c>
      <c r="AT1725" t="s">
        <v>970</v>
      </c>
      <c r="AU1725" t="s">
        <v>7114</v>
      </c>
    </row>
    <row r="1726" spans="2:47" ht="11" outlineLevel="1" x14ac:dyDescent="0.15">
      <c r="B1726" t="s">
        <v>7115</v>
      </c>
      <c r="C1726" t="s">
        <v>7116</v>
      </c>
      <c r="D1726" t="s">
        <v>163</v>
      </c>
      <c r="E1726" t="s">
        <v>983</v>
      </c>
      <c r="F1726" t="s">
        <v>798</v>
      </c>
      <c r="G1726" t="s">
        <v>984</v>
      </c>
      <c r="H1726" t="s">
        <v>985</v>
      </c>
      <c r="I1726" t="s">
        <v>957</v>
      </c>
      <c r="J1726" t="s">
        <v>600</v>
      </c>
      <c r="K1726" t="s">
        <v>973</v>
      </c>
      <c r="L1726" t="s">
        <v>600</v>
      </c>
      <c r="M1726" s="5">
        <v>36292.160000000003</v>
      </c>
      <c r="N1726" s="5">
        <v>36292.160000000003</v>
      </c>
      <c r="O1726" s="5">
        <v>36292.160000000003</v>
      </c>
      <c r="P1726" s="5"/>
      <c r="Q1726" s="16">
        <v>0</v>
      </c>
      <c r="R1726" s="5"/>
      <c r="S1726" s="17">
        <v>45195</v>
      </c>
      <c r="T1726" s="17">
        <v>45195</v>
      </c>
      <c r="U1726" s="17">
        <v>47842</v>
      </c>
      <c r="V1726" s="17">
        <v>47842</v>
      </c>
      <c r="W1726" s="17">
        <v>45195</v>
      </c>
      <c r="X1726" s="17">
        <v>45195</v>
      </c>
      <c r="Y1726" t="s">
        <v>984</v>
      </c>
      <c r="Z1726" t="s">
        <v>804</v>
      </c>
      <c r="AA1726" t="s">
        <v>1000</v>
      </c>
      <c r="AC1726" s="16"/>
      <c r="AD1726" t="s">
        <v>803</v>
      </c>
      <c r="AE1726" t="s">
        <v>974</v>
      </c>
      <c r="AF1726" t="s">
        <v>737</v>
      </c>
      <c r="AG1726" t="s">
        <v>975</v>
      </c>
      <c r="AJ1726" t="s">
        <v>963</v>
      </c>
      <c r="AK1726" t="s">
        <v>979</v>
      </c>
      <c r="AL1726" t="s">
        <v>965</v>
      </c>
      <c r="AM1726" t="s">
        <v>456</v>
      </c>
      <c r="AP1726" t="s">
        <v>966</v>
      </c>
      <c r="AQ1726" t="s">
        <v>967</v>
      </c>
      <c r="AR1726" t="s">
        <v>968</v>
      </c>
      <c r="AS1726" t="s">
        <v>969</v>
      </c>
      <c r="AT1726" t="s">
        <v>970</v>
      </c>
      <c r="AU1726" t="s">
        <v>7117</v>
      </c>
    </row>
    <row r="1727" spans="2:47" ht="11" outlineLevel="1" x14ac:dyDescent="0.15">
      <c r="B1727" t="s">
        <v>7118</v>
      </c>
      <c r="C1727" t="s">
        <v>7119</v>
      </c>
      <c r="D1727" t="s">
        <v>6053</v>
      </c>
      <c r="E1727" t="s">
        <v>1599</v>
      </c>
      <c r="F1727" t="s">
        <v>807</v>
      </c>
      <c r="G1727" t="s">
        <v>984</v>
      </c>
      <c r="H1727" t="s">
        <v>985</v>
      </c>
      <c r="I1727" t="s">
        <v>957</v>
      </c>
      <c r="J1727" t="s">
        <v>4190</v>
      </c>
      <c r="K1727" t="s">
        <v>4191</v>
      </c>
      <c r="L1727" t="s">
        <v>4190</v>
      </c>
      <c r="M1727" s="5">
        <v>36243.96</v>
      </c>
      <c r="N1727" s="5">
        <v>36243.96</v>
      </c>
      <c r="O1727" s="5">
        <v>36243.96</v>
      </c>
      <c r="P1727" s="5"/>
      <c r="Q1727" s="16">
        <v>0</v>
      </c>
      <c r="R1727" s="5"/>
      <c r="S1727" s="17">
        <v>45838</v>
      </c>
      <c r="T1727" s="17">
        <v>45838</v>
      </c>
      <c r="U1727" s="17">
        <v>45945</v>
      </c>
      <c r="V1727" s="17">
        <v>45945</v>
      </c>
      <c r="W1727" s="17">
        <v>45838</v>
      </c>
      <c r="X1727" s="17">
        <v>45838</v>
      </c>
      <c r="Y1727" t="s">
        <v>959</v>
      </c>
      <c r="Z1727" t="s">
        <v>796</v>
      </c>
      <c r="AA1727" t="s">
        <v>1023</v>
      </c>
      <c r="AB1727" t="s">
        <v>1024</v>
      </c>
      <c r="AC1727" s="16">
        <v>1</v>
      </c>
      <c r="AD1727" t="s">
        <v>803</v>
      </c>
      <c r="AE1727" t="s">
        <v>974</v>
      </c>
      <c r="AF1727" t="s">
        <v>5746</v>
      </c>
      <c r="AG1727" t="s">
        <v>5747</v>
      </c>
      <c r="AJ1727" t="s">
        <v>963</v>
      </c>
      <c r="AK1727" t="s">
        <v>1082</v>
      </c>
      <c r="AL1727" t="s">
        <v>1340</v>
      </c>
      <c r="AM1727" t="s">
        <v>531</v>
      </c>
      <c r="AP1727" t="s">
        <v>966</v>
      </c>
      <c r="AQ1727" t="s">
        <v>967</v>
      </c>
      <c r="AR1727" t="s">
        <v>968</v>
      </c>
      <c r="AS1727" t="s">
        <v>969</v>
      </c>
      <c r="AT1727" t="s">
        <v>970</v>
      </c>
      <c r="AU1727" t="s">
        <v>7120</v>
      </c>
    </row>
    <row r="1728" spans="2:47" ht="11" outlineLevel="1" x14ac:dyDescent="0.15">
      <c r="B1728" t="s">
        <v>7121</v>
      </c>
      <c r="C1728" t="s">
        <v>7122</v>
      </c>
      <c r="G1728" t="s">
        <v>1140</v>
      </c>
      <c r="H1728" t="s">
        <v>1141</v>
      </c>
      <c r="I1728" t="s">
        <v>957</v>
      </c>
      <c r="J1728" t="s">
        <v>687</v>
      </c>
      <c r="K1728" t="s">
        <v>2727</v>
      </c>
      <c r="L1728" t="s">
        <v>687</v>
      </c>
      <c r="M1728" s="5">
        <v>36180</v>
      </c>
      <c r="N1728" s="5">
        <v>36180</v>
      </c>
      <c r="O1728" s="5">
        <v>36180</v>
      </c>
      <c r="P1728" s="5"/>
      <c r="Q1728" s="16">
        <v>0</v>
      </c>
      <c r="R1728" s="5"/>
      <c r="S1728" s="17">
        <v>43888</v>
      </c>
      <c r="T1728" s="17">
        <v>43888</v>
      </c>
      <c r="U1728" s="17">
        <v>43915</v>
      </c>
      <c r="V1728" s="17">
        <v>43915</v>
      </c>
      <c r="W1728" s="17">
        <v>43888</v>
      </c>
      <c r="X1728" s="17">
        <v>43888</v>
      </c>
      <c r="Y1728" t="s">
        <v>1178</v>
      </c>
      <c r="Z1728" t="s">
        <v>825</v>
      </c>
      <c r="AA1728" t="s">
        <v>1179</v>
      </c>
      <c r="AC1728" s="16">
        <v>2</v>
      </c>
      <c r="AD1728" t="s">
        <v>795</v>
      </c>
      <c r="AE1728" t="s">
        <v>961</v>
      </c>
      <c r="AF1728" t="s">
        <v>740</v>
      </c>
      <c r="AG1728" t="s">
        <v>1036</v>
      </c>
      <c r="AH1728" t="s">
        <v>1058</v>
      </c>
      <c r="AI1728" t="s">
        <v>1059</v>
      </c>
      <c r="AJ1728" t="s">
        <v>978</v>
      </c>
      <c r="AK1728" t="s">
        <v>964</v>
      </c>
      <c r="AL1728" t="s">
        <v>965</v>
      </c>
      <c r="AM1728" t="s">
        <v>531</v>
      </c>
      <c r="AP1728" t="s">
        <v>966</v>
      </c>
      <c r="AQ1728" t="s">
        <v>967</v>
      </c>
      <c r="AR1728" t="s">
        <v>968</v>
      </c>
      <c r="AS1728" t="s">
        <v>969</v>
      </c>
      <c r="AT1728" t="s">
        <v>970</v>
      </c>
      <c r="AU1728" t="s">
        <v>7123</v>
      </c>
    </row>
    <row r="1729" spans="2:47" ht="11" outlineLevel="1" x14ac:dyDescent="0.15">
      <c r="B1729" t="s">
        <v>7124</v>
      </c>
      <c r="C1729" t="s">
        <v>7125</v>
      </c>
      <c r="D1729" t="s">
        <v>6053</v>
      </c>
      <c r="E1729" t="s">
        <v>1599</v>
      </c>
      <c r="F1729" t="s">
        <v>807</v>
      </c>
      <c r="G1729" t="s">
        <v>984</v>
      </c>
      <c r="H1729" t="s">
        <v>985</v>
      </c>
      <c r="I1729" t="s">
        <v>957</v>
      </c>
      <c r="J1729" t="s">
        <v>4190</v>
      </c>
      <c r="K1729" t="s">
        <v>4191</v>
      </c>
      <c r="L1729" t="s">
        <v>4190</v>
      </c>
      <c r="M1729" s="5">
        <v>36145</v>
      </c>
      <c r="N1729" s="5">
        <v>36145</v>
      </c>
      <c r="O1729" s="5">
        <v>36145</v>
      </c>
      <c r="P1729" s="5"/>
      <c r="Q1729" s="16">
        <v>0</v>
      </c>
      <c r="R1729" s="5"/>
      <c r="S1729" s="17">
        <v>45190</v>
      </c>
      <c r="T1729" s="17">
        <v>45190</v>
      </c>
      <c r="U1729" s="17">
        <v>45199</v>
      </c>
      <c r="V1729" s="17">
        <v>45199</v>
      </c>
      <c r="W1729" s="17">
        <v>45190</v>
      </c>
      <c r="X1729" s="17">
        <v>45190</v>
      </c>
      <c r="Y1729" t="s">
        <v>959</v>
      </c>
      <c r="Z1729" t="s">
        <v>796</v>
      </c>
      <c r="AA1729" t="s">
        <v>1023</v>
      </c>
      <c r="AB1729" t="s">
        <v>1289</v>
      </c>
      <c r="AC1729" s="16">
        <v>3</v>
      </c>
      <c r="AD1729" t="s">
        <v>803</v>
      </c>
      <c r="AE1729" t="s">
        <v>974</v>
      </c>
      <c r="AF1729" t="s">
        <v>5746</v>
      </c>
      <c r="AG1729" t="s">
        <v>5747</v>
      </c>
      <c r="AJ1729" t="s">
        <v>963</v>
      </c>
      <c r="AK1729" t="s">
        <v>1082</v>
      </c>
      <c r="AL1729" t="s">
        <v>1340</v>
      </c>
      <c r="AM1729" t="s">
        <v>531</v>
      </c>
      <c r="AP1729" t="s">
        <v>966</v>
      </c>
      <c r="AQ1729" t="s">
        <v>967</v>
      </c>
      <c r="AR1729" t="s">
        <v>968</v>
      </c>
      <c r="AS1729" t="s">
        <v>969</v>
      </c>
      <c r="AT1729" t="s">
        <v>970</v>
      </c>
      <c r="AU1729" t="s">
        <v>7126</v>
      </c>
    </row>
    <row r="1730" spans="2:47" ht="11" outlineLevel="1" x14ac:dyDescent="0.15">
      <c r="B1730" t="s">
        <v>7127</v>
      </c>
      <c r="C1730" t="s">
        <v>7128</v>
      </c>
      <c r="D1730" t="s">
        <v>4870</v>
      </c>
      <c r="E1730" t="s">
        <v>854</v>
      </c>
      <c r="F1730" t="s">
        <v>807</v>
      </c>
      <c r="G1730" t="s">
        <v>959</v>
      </c>
      <c r="H1730" t="s">
        <v>1903</v>
      </c>
      <c r="I1730" t="s">
        <v>957</v>
      </c>
      <c r="J1730" t="s">
        <v>3091</v>
      </c>
      <c r="K1730" t="s">
        <v>3092</v>
      </c>
      <c r="L1730" t="s">
        <v>3091</v>
      </c>
      <c r="M1730" s="5">
        <v>36043.64</v>
      </c>
      <c r="N1730" s="5">
        <v>36043.64</v>
      </c>
      <c r="O1730" s="5">
        <v>36043.64</v>
      </c>
      <c r="P1730" s="5"/>
      <c r="Q1730" s="16">
        <v>0</v>
      </c>
      <c r="R1730" s="5"/>
      <c r="S1730" s="17">
        <v>44609</v>
      </c>
      <c r="T1730" s="17">
        <v>44606</v>
      </c>
      <c r="U1730" s="17">
        <v>44680</v>
      </c>
      <c r="V1730" s="17">
        <v>44680</v>
      </c>
      <c r="W1730" s="17">
        <v>44609</v>
      </c>
      <c r="X1730" s="17">
        <v>45217</v>
      </c>
      <c r="Y1730" t="s">
        <v>1178</v>
      </c>
      <c r="Z1730" t="s">
        <v>825</v>
      </c>
      <c r="AA1730" t="s">
        <v>1179</v>
      </c>
      <c r="AC1730" s="16">
        <v>1</v>
      </c>
      <c r="AD1730" t="s">
        <v>795</v>
      </c>
      <c r="AE1730" t="s">
        <v>961</v>
      </c>
      <c r="AF1730" t="s">
        <v>740</v>
      </c>
      <c r="AG1730" t="s">
        <v>1036</v>
      </c>
      <c r="AH1730" t="s">
        <v>1058</v>
      </c>
      <c r="AI1730" t="s">
        <v>1059</v>
      </c>
      <c r="AJ1730" t="s">
        <v>978</v>
      </c>
      <c r="AK1730" t="s">
        <v>964</v>
      </c>
      <c r="AL1730" t="s">
        <v>965</v>
      </c>
      <c r="AM1730" t="s">
        <v>531</v>
      </c>
      <c r="AP1730" t="s">
        <v>966</v>
      </c>
      <c r="AQ1730" t="s">
        <v>967</v>
      </c>
      <c r="AR1730" t="s">
        <v>968</v>
      </c>
      <c r="AS1730" t="s">
        <v>969</v>
      </c>
      <c r="AT1730" t="s">
        <v>970</v>
      </c>
      <c r="AU1730" t="s">
        <v>7129</v>
      </c>
    </row>
    <row r="1731" spans="2:47" ht="11" outlineLevel="1" x14ac:dyDescent="0.15">
      <c r="B1731" t="s">
        <v>7130</v>
      </c>
      <c r="C1731" t="s">
        <v>7131</v>
      </c>
      <c r="D1731" t="s">
        <v>2682</v>
      </c>
      <c r="E1731" t="s">
        <v>835</v>
      </c>
      <c r="F1731" t="s">
        <v>798</v>
      </c>
      <c r="G1731" t="s">
        <v>984</v>
      </c>
      <c r="H1731" t="s">
        <v>985</v>
      </c>
      <c r="I1731" t="s">
        <v>957</v>
      </c>
      <c r="J1731" t="s">
        <v>660</v>
      </c>
      <c r="K1731" t="s">
        <v>1702</v>
      </c>
      <c r="L1731" t="s">
        <v>2381</v>
      </c>
      <c r="M1731" s="5">
        <v>36020</v>
      </c>
      <c r="N1731" s="5">
        <v>36020</v>
      </c>
      <c r="O1731" s="5">
        <v>36020</v>
      </c>
      <c r="P1731" s="5"/>
      <c r="Q1731" s="16">
        <v>0</v>
      </c>
      <c r="R1731" s="5"/>
      <c r="S1731" s="17">
        <v>46052</v>
      </c>
      <c r="T1731" s="17">
        <v>46052</v>
      </c>
      <c r="U1731" s="17">
        <v>46080</v>
      </c>
      <c r="V1731" s="17">
        <v>46080</v>
      </c>
      <c r="W1731" s="17">
        <v>46052</v>
      </c>
      <c r="X1731" s="17">
        <v>46080</v>
      </c>
      <c r="Y1731" t="s">
        <v>1178</v>
      </c>
      <c r="Z1731" t="s">
        <v>825</v>
      </c>
      <c r="AA1731" t="s">
        <v>1179</v>
      </c>
      <c r="AC1731" s="16">
        <v>1</v>
      </c>
      <c r="AD1731" t="s">
        <v>795</v>
      </c>
      <c r="AE1731" t="s">
        <v>961</v>
      </c>
      <c r="AF1731" t="s">
        <v>740</v>
      </c>
      <c r="AG1731" t="s">
        <v>1036</v>
      </c>
      <c r="AJ1731" t="s">
        <v>963</v>
      </c>
      <c r="AK1731" t="s">
        <v>964</v>
      </c>
      <c r="AL1731" t="s">
        <v>965</v>
      </c>
      <c r="AM1731" t="s">
        <v>531</v>
      </c>
      <c r="AP1731" t="s">
        <v>966</v>
      </c>
      <c r="AQ1731" t="s">
        <v>967</v>
      </c>
      <c r="AR1731" t="s">
        <v>968</v>
      </c>
      <c r="AS1731" t="s">
        <v>969</v>
      </c>
      <c r="AT1731" t="s">
        <v>970</v>
      </c>
      <c r="AU1731" t="s">
        <v>7132</v>
      </c>
    </row>
    <row r="1732" spans="2:47" ht="11" outlineLevel="1" x14ac:dyDescent="0.15">
      <c r="B1732" t="s">
        <v>7133</v>
      </c>
      <c r="C1732" t="s">
        <v>7134</v>
      </c>
      <c r="G1732" t="s">
        <v>1140</v>
      </c>
      <c r="H1732" t="s">
        <v>1141</v>
      </c>
      <c r="I1732" t="s">
        <v>957</v>
      </c>
      <c r="J1732" t="s">
        <v>6306</v>
      </c>
      <c r="K1732" t="s">
        <v>6307</v>
      </c>
      <c r="L1732" t="s">
        <v>6995</v>
      </c>
      <c r="M1732" s="5">
        <v>35981.480000000003</v>
      </c>
      <c r="N1732" s="5">
        <v>35981.480000000003</v>
      </c>
      <c r="O1732" s="5">
        <v>35981.480000000003</v>
      </c>
      <c r="P1732" s="5"/>
      <c r="Q1732" s="16">
        <v>0</v>
      </c>
      <c r="R1732" s="5"/>
      <c r="S1732" s="17">
        <v>42919</v>
      </c>
      <c r="T1732" s="17">
        <v>42919</v>
      </c>
      <c r="U1732" s="17">
        <v>42949</v>
      </c>
      <c r="V1732" s="17">
        <v>42949</v>
      </c>
      <c r="W1732" s="17">
        <v>42919</v>
      </c>
      <c r="X1732" s="17">
        <v>43018</v>
      </c>
      <c r="Y1732" t="s">
        <v>984</v>
      </c>
      <c r="Z1732" t="s">
        <v>804</v>
      </c>
      <c r="AA1732" t="s">
        <v>1000</v>
      </c>
      <c r="AC1732" s="16">
        <v>1</v>
      </c>
      <c r="AD1732" t="s">
        <v>795</v>
      </c>
      <c r="AE1732" t="s">
        <v>961</v>
      </c>
      <c r="AF1732" t="s">
        <v>740</v>
      </c>
      <c r="AG1732" t="s">
        <v>1036</v>
      </c>
      <c r="AJ1732" t="s">
        <v>963</v>
      </c>
      <c r="AK1732" t="s">
        <v>964</v>
      </c>
      <c r="AL1732" t="s">
        <v>1340</v>
      </c>
      <c r="AM1732" t="s">
        <v>531</v>
      </c>
      <c r="AP1732" t="s">
        <v>966</v>
      </c>
      <c r="AQ1732" t="s">
        <v>967</v>
      </c>
      <c r="AR1732" t="s">
        <v>968</v>
      </c>
      <c r="AS1732" t="s">
        <v>969</v>
      </c>
      <c r="AT1732" t="s">
        <v>970</v>
      </c>
      <c r="AU1732" t="s">
        <v>7135</v>
      </c>
    </row>
    <row r="1733" spans="2:47" ht="11" outlineLevel="1" x14ac:dyDescent="0.15">
      <c r="B1733" t="s">
        <v>7136</v>
      </c>
      <c r="C1733" t="s">
        <v>7137</v>
      </c>
      <c r="G1733" t="s">
        <v>1140</v>
      </c>
      <c r="H1733" t="s">
        <v>1141</v>
      </c>
      <c r="I1733" t="s">
        <v>957</v>
      </c>
      <c r="J1733" t="s">
        <v>5757</v>
      </c>
      <c r="K1733" t="s">
        <v>5758</v>
      </c>
      <c r="L1733" t="s">
        <v>5757</v>
      </c>
      <c r="M1733" s="5">
        <v>35911</v>
      </c>
      <c r="N1733" s="5">
        <v>35911</v>
      </c>
      <c r="O1733" s="5">
        <v>35911</v>
      </c>
      <c r="P1733" s="5"/>
      <c r="Q1733" s="16">
        <v>0</v>
      </c>
      <c r="R1733" s="5"/>
      <c r="S1733" s="17">
        <v>44323</v>
      </c>
      <c r="T1733" s="17">
        <v>44322</v>
      </c>
      <c r="U1733" s="17">
        <v>44486</v>
      </c>
      <c r="V1733" s="17">
        <v>44486</v>
      </c>
      <c r="W1733" s="17">
        <v>44323</v>
      </c>
      <c r="X1733" s="17">
        <v>44455</v>
      </c>
      <c r="Y1733" t="s">
        <v>1178</v>
      </c>
      <c r="Z1733" t="s">
        <v>825</v>
      </c>
      <c r="AA1733" t="s">
        <v>1179</v>
      </c>
      <c r="AC1733" s="16">
        <v>2</v>
      </c>
      <c r="AD1733" t="s">
        <v>795</v>
      </c>
      <c r="AE1733" t="s">
        <v>961</v>
      </c>
      <c r="AF1733" t="s">
        <v>757</v>
      </c>
      <c r="AG1733" t="s">
        <v>1801</v>
      </c>
      <c r="AH1733" t="s">
        <v>1202</v>
      </c>
      <c r="AI1733" t="s">
        <v>1203</v>
      </c>
      <c r="AJ1733" t="s">
        <v>978</v>
      </c>
      <c r="AK1733" t="s">
        <v>964</v>
      </c>
      <c r="AL1733" t="s">
        <v>1340</v>
      </c>
      <c r="AM1733" t="s">
        <v>531</v>
      </c>
      <c r="AP1733" t="s">
        <v>966</v>
      </c>
      <c r="AQ1733" t="s">
        <v>967</v>
      </c>
      <c r="AR1733" t="s">
        <v>968</v>
      </c>
      <c r="AS1733" t="s">
        <v>969</v>
      </c>
      <c r="AT1733" t="s">
        <v>970</v>
      </c>
      <c r="AU1733" t="s">
        <v>7138</v>
      </c>
    </row>
    <row r="1734" spans="2:47" ht="11" outlineLevel="1" x14ac:dyDescent="0.15">
      <c r="B1734" t="s">
        <v>7139</v>
      </c>
      <c r="C1734" t="s">
        <v>7140</v>
      </c>
      <c r="G1734" t="s">
        <v>1140</v>
      </c>
      <c r="H1734" t="s">
        <v>1141</v>
      </c>
      <c r="I1734" t="s">
        <v>957</v>
      </c>
      <c r="J1734" t="s">
        <v>7141</v>
      </c>
      <c r="K1734" t="s">
        <v>7142</v>
      </c>
      <c r="L1734" t="s">
        <v>7141</v>
      </c>
      <c r="M1734" s="5">
        <v>35900</v>
      </c>
      <c r="N1734" s="5">
        <v>35900</v>
      </c>
      <c r="O1734" s="5">
        <v>35900</v>
      </c>
      <c r="P1734" s="5"/>
      <c r="Q1734" s="16">
        <v>0</v>
      </c>
      <c r="R1734" s="5"/>
      <c r="S1734" s="17">
        <v>43733</v>
      </c>
      <c r="T1734" s="17">
        <v>43733</v>
      </c>
      <c r="U1734" s="17">
        <v>43763</v>
      </c>
      <c r="V1734" s="17">
        <v>43763</v>
      </c>
      <c r="W1734" s="17">
        <v>43733</v>
      </c>
      <c r="X1734" s="17">
        <v>43738</v>
      </c>
      <c r="Y1734" t="s">
        <v>1178</v>
      </c>
      <c r="Z1734" t="s">
        <v>825</v>
      </c>
      <c r="AA1734" t="s">
        <v>1179</v>
      </c>
      <c r="AC1734" s="16">
        <v>1</v>
      </c>
      <c r="AD1734" t="s">
        <v>4388</v>
      </c>
      <c r="AE1734" t="s">
        <v>4389</v>
      </c>
      <c r="AF1734" t="s">
        <v>750</v>
      </c>
      <c r="AG1734" t="s">
        <v>1515</v>
      </c>
      <c r="AJ1734" t="s">
        <v>963</v>
      </c>
      <c r="AK1734" t="s">
        <v>1516</v>
      </c>
      <c r="AL1734" t="s">
        <v>1340</v>
      </c>
      <c r="AM1734" t="s">
        <v>531</v>
      </c>
      <c r="AP1734" t="s">
        <v>966</v>
      </c>
      <c r="AQ1734" t="s">
        <v>967</v>
      </c>
      <c r="AR1734" t="s">
        <v>968</v>
      </c>
      <c r="AS1734" t="s">
        <v>969</v>
      </c>
      <c r="AT1734" t="s">
        <v>970</v>
      </c>
      <c r="AU1734" t="s">
        <v>7143</v>
      </c>
    </row>
    <row r="1735" spans="2:47" ht="11" outlineLevel="1" x14ac:dyDescent="0.15">
      <c r="B1735" t="s">
        <v>7144</v>
      </c>
      <c r="C1735" t="s">
        <v>7145</v>
      </c>
      <c r="G1735" t="s">
        <v>1140</v>
      </c>
      <c r="H1735" t="s">
        <v>1141</v>
      </c>
      <c r="I1735" t="s">
        <v>957</v>
      </c>
      <c r="J1735" t="s">
        <v>674</v>
      </c>
      <c r="K1735" t="s">
        <v>1531</v>
      </c>
      <c r="L1735" t="s">
        <v>674</v>
      </c>
      <c r="M1735" s="5">
        <v>35808.129999999997</v>
      </c>
      <c r="N1735" s="5">
        <v>35808.129999999997</v>
      </c>
      <c r="O1735" s="5">
        <v>35808.129999999997</v>
      </c>
      <c r="P1735" s="5"/>
      <c r="Q1735" s="16">
        <v>0</v>
      </c>
      <c r="R1735" s="5"/>
      <c r="S1735" s="17">
        <v>44757</v>
      </c>
      <c r="T1735" s="17">
        <v>44757</v>
      </c>
      <c r="U1735" s="17">
        <v>45274</v>
      </c>
      <c r="V1735" s="17">
        <v>45274</v>
      </c>
      <c r="W1735" s="17">
        <v>44757</v>
      </c>
      <c r="X1735" s="17">
        <v>45376</v>
      </c>
      <c r="Y1735" t="s">
        <v>1543</v>
      </c>
      <c r="Z1735" t="s">
        <v>826</v>
      </c>
      <c r="AA1735" t="s">
        <v>1179</v>
      </c>
      <c r="AC1735" s="16">
        <v>1</v>
      </c>
      <c r="AD1735" t="s">
        <v>795</v>
      </c>
      <c r="AE1735" t="s">
        <v>961</v>
      </c>
      <c r="AF1735" t="s">
        <v>7146</v>
      </c>
      <c r="AG1735" t="s">
        <v>7147</v>
      </c>
      <c r="AH1735" t="s">
        <v>1193</v>
      </c>
      <c r="AI1735" t="s">
        <v>1194</v>
      </c>
      <c r="AJ1735" t="s">
        <v>978</v>
      </c>
      <c r="AK1735" t="s">
        <v>964</v>
      </c>
      <c r="AL1735" t="s">
        <v>965</v>
      </c>
      <c r="AM1735" t="s">
        <v>645</v>
      </c>
      <c r="AP1735" t="s">
        <v>966</v>
      </c>
      <c r="AQ1735" t="s">
        <v>967</v>
      </c>
      <c r="AR1735" t="s">
        <v>968</v>
      </c>
      <c r="AS1735" t="s">
        <v>969</v>
      </c>
      <c r="AT1735" t="s">
        <v>970</v>
      </c>
      <c r="AU1735" t="s">
        <v>7148</v>
      </c>
    </row>
    <row r="1736" spans="2:47" ht="11" outlineLevel="1" x14ac:dyDescent="0.15">
      <c r="B1736" t="s">
        <v>7149</v>
      </c>
      <c r="C1736" t="s">
        <v>851</v>
      </c>
      <c r="G1736" t="s">
        <v>1140</v>
      </c>
      <c r="H1736" t="s">
        <v>1141</v>
      </c>
      <c r="I1736" t="s">
        <v>957</v>
      </c>
      <c r="J1736" t="s">
        <v>660</v>
      </c>
      <c r="K1736" t="s">
        <v>1702</v>
      </c>
      <c r="L1736" t="s">
        <v>1703</v>
      </c>
      <c r="M1736" s="5">
        <v>35700.01</v>
      </c>
      <c r="N1736" s="5">
        <v>35700.01</v>
      </c>
      <c r="O1736" s="5">
        <v>35700.01</v>
      </c>
      <c r="P1736" s="5"/>
      <c r="Q1736" s="16">
        <v>0</v>
      </c>
      <c r="R1736" s="5"/>
      <c r="S1736" s="17">
        <v>44459</v>
      </c>
      <c r="T1736" s="17">
        <v>44459</v>
      </c>
      <c r="U1736" s="17">
        <v>44463</v>
      </c>
      <c r="V1736" s="17">
        <v>44463</v>
      </c>
      <c r="W1736" s="17">
        <v>44459</v>
      </c>
      <c r="X1736" s="17">
        <v>44459</v>
      </c>
      <c r="Y1736" t="s">
        <v>1543</v>
      </c>
      <c r="Z1736" t="s">
        <v>826</v>
      </c>
      <c r="AA1736" t="s">
        <v>1179</v>
      </c>
      <c r="AC1736" s="16">
        <v>1</v>
      </c>
      <c r="AD1736" t="s">
        <v>795</v>
      </c>
      <c r="AE1736" t="s">
        <v>961</v>
      </c>
      <c r="AF1736" t="s">
        <v>748</v>
      </c>
      <c r="AG1736" t="s">
        <v>1057</v>
      </c>
      <c r="AH1736" t="s">
        <v>1058</v>
      </c>
      <c r="AI1736" t="s">
        <v>1059</v>
      </c>
      <c r="AJ1736" t="s">
        <v>978</v>
      </c>
      <c r="AK1736" t="s">
        <v>964</v>
      </c>
      <c r="AL1736" t="s">
        <v>965</v>
      </c>
      <c r="AM1736" t="s">
        <v>531</v>
      </c>
      <c r="AP1736" t="s">
        <v>966</v>
      </c>
      <c r="AQ1736" t="s">
        <v>967</v>
      </c>
      <c r="AR1736" t="s">
        <v>968</v>
      </c>
      <c r="AS1736" t="s">
        <v>969</v>
      </c>
      <c r="AT1736" t="s">
        <v>970</v>
      </c>
      <c r="AU1736" t="s">
        <v>7150</v>
      </c>
    </row>
    <row r="1737" spans="2:47" ht="11" outlineLevel="1" x14ac:dyDescent="0.15">
      <c r="B1737" t="s">
        <v>7151</v>
      </c>
      <c r="C1737" t="s">
        <v>7152</v>
      </c>
      <c r="G1737" t="s">
        <v>1140</v>
      </c>
      <c r="H1737" t="s">
        <v>1141</v>
      </c>
      <c r="I1737" t="s">
        <v>957</v>
      </c>
      <c r="J1737" t="s">
        <v>7153</v>
      </c>
      <c r="K1737" t="s">
        <v>7154</v>
      </c>
      <c r="L1737" t="s">
        <v>7153</v>
      </c>
      <c r="M1737" s="5">
        <v>35700</v>
      </c>
      <c r="N1737" s="5">
        <v>35700</v>
      </c>
      <c r="O1737" s="5">
        <v>35700</v>
      </c>
      <c r="P1737" s="5"/>
      <c r="Q1737" s="16">
        <v>0</v>
      </c>
      <c r="R1737" s="5"/>
      <c r="S1737" s="17">
        <v>42396</v>
      </c>
      <c r="T1737" s="17">
        <v>42396</v>
      </c>
      <c r="U1737" s="17">
        <v>42545</v>
      </c>
      <c r="V1737" s="17">
        <v>42545</v>
      </c>
      <c r="W1737" s="17">
        <v>42396</v>
      </c>
      <c r="X1737" s="17">
        <v>42542</v>
      </c>
      <c r="Y1737" t="s">
        <v>1178</v>
      </c>
      <c r="Z1737" t="s">
        <v>825</v>
      </c>
      <c r="AA1737" t="s">
        <v>1179</v>
      </c>
      <c r="AC1737" s="16">
        <v>2</v>
      </c>
      <c r="AD1737" t="s">
        <v>795</v>
      </c>
      <c r="AE1737" t="s">
        <v>961</v>
      </c>
      <c r="AF1737" t="s">
        <v>748</v>
      </c>
      <c r="AG1737" t="s">
        <v>1057</v>
      </c>
      <c r="AJ1737" t="s">
        <v>963</v>
      </c>
      <c r="AK1737" t="s">
        <v>964</v>
      </c>
      <c r="AL1737" t="s">
        <v>1340</v>
      </c>
      <c r="AM1737" t="s">
        <v>531</v>
      </c>
      <c r="AP1737" t="s">
        <v>966</v>
      </c>
      <c r="AQ1737" t="s">
        <v>967</v>
      </c>
      <c r="AR1737" t="s">
        <v>968</v>
      </c>
      <c r="AS1737" t="s">
        <v>969</v>
      </c>
      <c r="AT1737" t="s">
        <v>970</v>
      </c>
      <c r="AU1737" t="s">
        <v>7155</v>
      </c>
    </row>
    <row r="1738" spans="2:47" ht="11" outlineLevel="1" x14ac:dyDescent="0.15">
      <c r="B1738" t="s">
        <v>7156</v>
      </c>
      <c r="C1738" t="s">
        <v>7157</v>
      </c>
      <c r="D1738" t="s">
        <v>334</v>
      </c>
      <c r="E1738" t="s">
        <v>835</v>
      </c>
      <c r="F1738" t="s">
        <v>807</v>
      </c>
      <c r="G1738" t="s">
        <v>984</v>
      </c>
      <c r="H1738" t="s">
        <v>985</v>
      </c>
      <c r="I1738" t="s">
        <v>957</v>
      </c>
      <c r="J1738" t="s">
        <v>701</v>
      </c>
      <c r="K1738" t="s">
        <v>2830</v>
      </c>
      <c r="L1738" t="s">
        <v>688</v>
      </c>
      <c r="M1738" s="5">
        <v>35619.339999999997</v>
      </c>
      <c r="N1738" s="5">
        <v>35619.339999999997</v>
      </c>
      <c r="O1738" s="5">
        <v>35619.339999999997</v>
      </c>
      <c r="P1738" s="5"/>
      <c r="Q1738" s="16">
        <v>0</v>
      </c>
      <c r="R1738" s="5"/>
      <c r="S1738" s="17">
        <v>44341</v>
      </c>
      <c r="T1738" s="17">
        <v>44343</v>
      </c>
      <c r="U1738" s="17">
        <v>44377</v>
      </c>
      <c r="V1738" s="17">
        <v>44377</v>
      </c>
      <c r="W1738" s="17">
        <v>44341</v>
      </c>
      <c r="X1738" s="17">
        <v>44341</v>
      </c>
      <c r="Y1738" t="s">
        <v>984</v>
      </c>
      <c r="Z1738" t="s">
        <v>804</v>
      </c>
      <c r="AA1738" t="s">
        <v>1000</v>
      </c>
      <c r="AC1738" s="16">
        <v>1</v>
      </c>
      <c r="AD1738" t="s">
        <v>795</v>
      </c>
      <c r="AE1738" t="s">
        <v>961</v>
      </c>
      <c r="AF1738" t="s">
        <v>740</v>
      </c>
      <c r="AG1738" t="s">
        <v>1036</v>
      </c>
      <c r="AJ1738" t="s">
        <v>963</v>
      </c>
      <c r="AK1738" t="s">
        <v>964</v>
      </c>
      <c r="AL1738" t="s">
        <v>965</v>
      </c>
      <c r="AM1738" t="s">
        <v>531</v>
      </c>
      <c r="AP1738" t="s">
        <v>966</v>
      </c>
      <c r="AQ1738" t="s">
        <v>967</v>
      </c>
      <c r="AR1738" t="s">
        <v>968</v>
      </c>
      <c r="AS1738" t="s">
        <v>969</v>
      </c>
      <c r="AT1738" t="s">
        <v>970</v>
      </c>
      <c r="AU1738" t="s">
        <v>7158</v>
      </c>
    </row>
    <row r="1739" spans="2:47" ht="11" outlineLevel="1" x14ac:dyDescent="0.15">
      <c r="B1739" t="s">
        <v>7159</v>
      </c>
      <c r="C1739" t="s">
        <v>7160</v>
      </c>
      <c r="G1739" t="s">
        <v>1140</v>
      </c>
      <c r="H1739" t="s">
        <v>1141</v>
      </c>
      <c r="I1739" t="s">
        <v>957</v>
      </c>
      <c r="J1739" t="s">
        <v>5296</v>
      </c>
      <c r="K1739" t="s">
        <v>5297</v>
      </c>
      <c r="L1739" t="s">
        <v>5298</v>
      </c>
      <c r="M1739" s="5">
        <v>35550</v>
      </c>
      <c r="N1739" s="5">
        <v>35550</v>
      </c>
      <c r="O1739" s="5">
        <v>35550</v>
      </c>
      <c r="P1739" s="5"/>
      <c r="Q1739" s="16">
        <v>0</v>
      </c>
      <c r="R1739" s="5"/>
      <c r="S1739" s="17">
        <v>43838</v>
      </c>
      <c r="T1739" s="17">
        <v>43838</v>
      </c>
      <c r="U1739" s="17">
        <v>43866</v>
      </c>
      <c r="V1739" s="17">
        <v>43866</v>
      </c>
      <c r="W1739" s="17">
        <v>43838</v>
      </c>
      <c r="X1739" s="17">
        <v>43838</v>
      </c>
      <c r="Y1739" t="s">
        <v>1543</v>
      </c>
      <c r="Z1739" t="s">
        <v>826</v>
      </c>
      <c r="AA1739" t="s">
        <v>1179</v>
      </c>
      <c r="AC1739" s="16">
        <v>1</v>
      </c>
      <c r="AD1739" t="s">
        <v>795</v>
      </c>
      <c r="AE1739" t="s">
        <v>961</v>
      </c>
      <c r="AF1739" t="s">
        <v>745</v>
      </c>
      <c r="AG1739" t="s">
        <v>1071</v>
      </c>
      <c r="AH1739" t="s">
        <v>1058</v>
      </c>
      <c r="AI1739" t="s">
        <v>1059</v>
      </c>
      <c r="AJ1739" t="s">
        <v>978</v>
      </c>
      <c r="AK1739" t="s">
        <v>964</v>
      </c>
      <c r="AL1739" t="s">
        <v>1340</v>
      </c>
      <c r="AM1739" t="s">
        <v>531</v>
      </c>
      <c r="AP1739" t="s">
        <v>966</v>
      </c>
      <c r="AQ1739" t="s">
        <v>967</v>
      </c>
      <c r="AR1739" t="s">
        <v>968</v>
      </c>
      <c r="AS1739" t="s">
        <v>969</v>
      </c>
      <c r="AT1739" t="s">
        <v>970</v>
      </c>
      <c r="AU1739" t="s">
        <v>7161</v>
      </c>
    </row>
    <row r="1740" spans="2:47" ht="11" outlineLevel="1" x14ac:dyDescent="0.15">
      <c r="B1740" t="s">
        <v>7162</v>
      </c>
      <c r="C1740" t="s">
        <v>7163</v>
      </c>
      <c r="G1740" t="s">
        <v>1140</v>
      </c>
      <c r="H1740" t="s">
        <v>1141</v>
      </c>
      <c r="I1740" t="s">
        <v>957</v>
      </c>
      <c r="J1740" t="s">
        <v>7164</v>
      </c>
      <c r="K1740" t="s">
        <v>7165</v>
      </c>
      <c r="L1740" t="s">
        <v>7164</v>
      </c>
      <c r="M1740" s="5">
        <v>35522.339999999997</v>
      </c>
      <c r="N1740" s="5">
        <v>35522.339999999997</v>
      </c>
      <c r="O1740" s="5">
        <v>35522.339999999997</v>
      </c>
      <c r="P1740" s="5"/>
      <c r="Q1740" s="16">
        <v>0</v>
      </c>
      <c r="R1740" s="5"/>
      <c r="S1740" s="17">
        <v>44098</v>
      </c>
      <c r="T1740" s="17">
        <v>44098</v>
      </c>
      <c r="U1740" s="17">
        <v>44188</v>
      </c>
      <c r="V1740" s="17">
        <v>44188</v>
      </c>
      <c r="W1740" s="17">
        <v>44098</v>
      </c>
      <c r="X1740" s="17">
        <v>44098</v>
      </c>
      <c r="Y1740" t="s">
        <v>1178</v>
      </c>
      <c r="Z1740" t="s">
        <v>825</v>
      </c>
      <c r="AA1740" t="s">
        <v>1179</v>
      </c>
      <c r="AC1740" s="16">
        <v>3</v>
      </c>
      <c r="AD1740" t="s">
        <v>803</v>
      </c>
      <c r="AE1740" t="s">
        <v>974</v>
      </c>
      <c r="AF1740" t="s">
        <v>5110</v>
      </c>
      <c r="AG1740" t="s">
        <v>5111</v>
      </c>
      <c r="AJ1740" t="s">
        <v>963</v>
      </c>
      <c r="AK1740" t="s">
        <v>1082</v>
      </c>
      <c r="AL1740" t="s">
        <v>1340</v>
      </c>
      <c r="AM1740" t="s">
        <v>531</v>
      </c>
      <c r="AP1740" t="s">
        <v>966</v>
      </c>
      <c r="AQ1740" t="s">
        <v>967</v>
      </c>
      <c r="AR1740" t="s">
        <v>968</v>
      </c>
      <c r="AS1740" t="s">
        <v>969</v>
      </c>
      <c r="AT1740" t="s">
        <v>970</v>
      </c>
      <c r="AU1740" t="s">
        <v>7166</v>
      </c>
    </row>
    <row r="1741" spans="2:47" ht="11" outlineLevel="1" x14ac:dyDescent="0.15">
      <c r="B1741" t="s">
        <v>7167</v>
      </c>
      <c r="C1741" t="s">
        <v>7168</v>
      </c>
      <c r="G1741" t="s">
        <v>1140</v>
      </c>
      <c r="H1741" t="s">
        <v>1141</v>
      </c>
      <c r="I1741" t="s">
        <v>957</v>
      </c>
      <c r="J1741" t="s">
        <v>601</v>
      </c>
      <c r="K1741" t="s">
        <v>1022</v>
      </c>
      <c r="L1741" t="s">
        <v>601</v>
      </c>
      <c r="M1741" s="5">
        <v>35500</v>
      </c>
      <c r="N1741" s="5">
        <v>35500</v>
      </c>
      <c r="O1741" s="5">
        <v>35500</v>
      </c>
      <c r="P1741" s="5"/>
      <c r="Q1741" s="16">
        <v>0</v>
      </c>
      <c r="R1741" s="5"/>
      <c r="S1741" s="17">
        <v>42180</v>
      </c>
      <c r="T1741" s="17">
        <v>42180</v>
      </c>
      <c r="U1741" s="17">
        <v>42277</v>
      </c>
      <c r="V1741" s="17">
        <v>42277</v>
      </c>
      <c r="W1741" s="17">
        <v>42180</v>
      </c>
      <c r="X1741" s="17">
        <v>42180</v>
      </c>
      <c r="Y1741" t="s">
        <v>984</v>
      </c>
      <c r="Z1741" t="s">
        <v>804</v>
      </c>
      <c r="AA1741" t="s">
        <v>1000</v>
      </c>
      <c r="AC1741" s="16">
        <v>1</v>
      </c>
      <c r="AD1741" t="s">
        <v>795</v>
      </c>
      <c r="AE1741" t="s">
        <v>961</v>
      </c>
      <c r="AF1741" t="s">
        <v>748</v>
      </c>
      <c r="AG1741" t="s">
        <v>1057</v>
      </c>
      <c r="AJ1741" t="s">
        <v>963</v>
      </c>
      <c r="AK1741" t="s">
        <v>964</v>
      </c>
      <c r="AL1741" t="s">
        <v>965</v>
      </c>
      <c r="AM1741" t="s">
        <v>531</v>
      </c>
      <c r="AP1741" t="s">
        <v>966</v>
      </c>
      <c r="AQ1741" t="s">
        <v>967</v>
      </c>
      <c r="AR1741" t="s">
        <v>968</v>
      </c>
      <c r="AS1741" t="s">
        <v>969</v>
      </c>
      <c r="AT1741" t="s">
        <v>970</v>
      </c>
      <c r="AU1741" t="s">
        <v>7169</v>
      </c>
    </row>
    <row r="1742" spans="2:47" ht="11" outlineLevel="1" x14ac:dyDescent="0.15">
      <c r="B1742" t="s">
        <v>7170</v>
      </c>
      <c r="C1742" t="s">
        <v>7171</v>
      </c>
      <c r="G1742" t="s">
        <v>1140</v>
      </c>
      <c r="H1742" t="s">
        <v>1141</v>
      </c>
      <c r="I1742" t="s">
        <v>957</v>
      </c>
      <c r="J1742" t="s">
        <v>7172</v>
      </c>
      <c r="K1742" t="s">
        <v>7173</v>
      </c>
      <c r="L1742" t="s">
        <v>7172</v>
      </c>
      <c r="M1742" s="5">
        <v>35500</v>
      </c>
      <c r="N1742" s="5">
        <v>35500</v>
      </c>
      <c r="O1742" s="5">
        <v>35500</v>
      </c>
      <c r="P1742" s="5"/>
      <c r="Q1742" s="16">
        <v>0</v>
      </c>
      <c r="R1742" s="5"/>
      <c r="S1742" s="17">
        <v>42388</v>
      </c>
      <c r="T1742" s="17">
        <v>42388</v>
      </c>
      <c r="U1742" s="17">
        <v>42551</v>
      </c>
      <c r="V1742" s="17">
        <v>42551</v>
      </c>
      <c r="W1742" s="17">
        <v>42388</v>
      </c>
      <c r="X1742" s="17">
        <v>42388</v>
      </c>
      <c r="Y1742" t="s">
        <v>1178</v>
      </c>
      <c r="Z1742" t="s">
        <v>825</v>
      </c>
      <c r="AA1742" t="s">
        <v>1179</v>
      </c>
      <c r="AC1742" s="16">
        <v>7</v>
      </c>
      <c r="AD1742" t="s">
        <v>803</v>
      </c>
      <c r="AE1742" t="s">
        <v>974</v>
      </c>
      <c r="AF1742" t="s">
        <v>737</v>
      </c>
      <c r="AG1742" t="s">
        <v>975</v>
      </c>
      <c r="AJ1742" t="s">
        <v>963</v>
      </c>
      <c r="AK1742" t="s">
        <v>979</v>
      </c>
      <c r="AL1742" t="s">
        <v>1340</v>
      </c>
      <c r="AM1742" t="s">
        <v>531</v>
      </c>
      <c r="AP1742" t="s">
        <v>966</v>
      </c>
      <c r="AQ1742" t="s">
        <v>967</v>
      </c>
      <c r="AR1742" t="s">
        <v>968</v>
      </c>
      <c r="AS1742" t="s">
        <v>969</v>
      </c>
      <c r="AT1742" t="s">
        <v>970</v>
      </c>
      <c r="AU1742" t="s">
        <v>7174</v>
      </c>
    </row>
    <row r="1743" spans="2:47" ht="11" outlineLevel="1" x14ac:dyDescent="0.15">
      <c r="B1743" t="s">
        <v>7175</v>
      </c>
      <c r="C1743" t="s">
        <v>7176</v>
      </c>
      <c r="D1743" t="s">
        <v>891</v>
      </c>
      <c r="E1743" t="s">
        <v>854</v>
      </c>
      <c r="F1743" t="s">
        <v>798</v>
      </c>
      <c r="G1743" t="s">
        <v>959</v>
      </c>
      <c r="H1743" t="s">
        <v>1903</v>
      </c>
      <c r="I1743" t="s">
        <v>957</v>
      </c>
      <c r="J1743" t="s">
        <v>712</v>
      </c>
      <c r="K1743" t="s">
        <v>2068</v>
      </c>
      <c r="L1743" t="s">
        <v>712</v>
      </c>
      <c r="M1743" s="5">
        <v>35453.279999999999</v>
      </c>
      <c r="N1743" s="5">
        <v>35453.279999999999</v>
      </c>
      <c r="O1743" s="5">
        <v>35453.279999999999</v>
      </c>
      <c r="P1743" s="5"/>
      <c r="Q1743" s="16">
        <v>0</v>
      </c>
      <c r="R1743" s="5"/>
      <c r="S1743" s="17">
        <v>44609</v>
      </c>
      <c r="T1743" s="17">
        <v>44609</v>
      </c>
      <c r="U1743" s="17">
        <v>44629</v>
      </c>
      <c r="V1743" s="17">
        <v>44629</v>
      </c>
      <c r="W1743" s="17">
        <v>44609</v>
      </c>
      <c r="X1743" s="17">
        <v>44609</v>
      </c>
      <c r="Y1743" t="s">
        <v>1543</v>
      </c>
      <c r="Z1743" t="s">
        <v>826</v>
      </c>
      <c r="AA1743" t="s">
        <v>1179</v>
      </c>
      <c r="AC1743" s="16">
        <v>1</v>
      </c>
      <c r="AD1743" t="s">
        <v>795</v>
      </c>
      <c r="AE1743" t="s">
        <v>961</v>
      </c>
      <c r="AF1743" t="s">
        <v>745</v>
      </c>
      <c r="AG1743" t="s">
        <v>1071</v>
      </c>
      <c r="AJ1743" t="s">
        <v>963</v>
      </c>
      <c r="AK1743" t="s">
        <v>964</v>
      </c>
      <c r="AL1743" t="s">
        <v>965</v>
      </c>
      <c r="AM1743" t="s">
        <v>531</v>
      </c>
      <c r="AP1743" t="s">
        <v>966</v>
      </c>
      <c r="AQ1743" t="s">
        <v>967</v>
      </c>
      <c r="AR1743" t="s">
        <v>968</v>
      </c>
      <c r="AS1743" t="s">
        <v>969</v>
      </c>
      <c r="AT1743" t="s">
        <v>970</v>
      </c>
      <c r="AU1743" t="s">
        <v>7177</v>
      </c>
    </row>
    <row r="1744" spans="2:47" ht="11" outlineLevel="1" x14ac:dyDescent="0.15">
      <c r="B1744" t="s">
        <v>7178</v>
      </c>
      <c r="C1744" t="s">
        <v>2410</v>
      </c>
      <c r="D1744" t="s">
        <v>196</v>
      </c>
      <c r="E1744" t="s">
        <v>983</v>
      </c>
      <c r="F1744" t="s">
        <v>807</v>
      </c>
      <c r="G1744" t="s">
        <v>984</v>
      </c>
      <c r="H1744" t="s">
        <v>1272</v>
      </c>
      <c r="I1744" t="s">
        <v>957</v>
      </c>
      <c r="J1744" t="s">
        <v>604</v>
      </c>
      <c r="K1744" t="s">
        <v>1088</v>
      </c>
      <c r="L1744" t="s">
        <v>604</v>
      </c>
      <c r="M1744" s="5">
        <v>35443.53</v>
      </c>
      <c r="N1744" s="5">
        <v>35443.53</v>
      </c>
      <c r="O1744" s="5">
        <v>35443.53</v>
      </c>
      <c r="P1744" s="5"/>
      <c r="Q1744" s="16">
        <v>0</v>
      </c>
      <c r="R1744" s="5"/>
      <c r="S1744" s="17">
        <v>42128</v>
      </c>
      <c r="T1744" s="17">
        <v>42128</v>
      </c>
      <c r="U1744" s="17">
        <v>42132</v>
      </c>
      <c r="V1744" s="17">
        <v>42132</v>
      </c>
      <c r="W1744" s="17">
        <v>42128</v>
      </c>
      <c r="X1744" s="17">
        <v>42164</v>
      </c>
      <c r="Y1744" t="s">
        <v>955</v>
      </c>
      <c r="Z1744" t="s">
        <v>818</v>
      </c>
      <c r="AA1744" t="s">
        <v>1023</v>
      </c>
      <c r="AB1744" t="s">
        <v>1024</v>
      </c>
      <c r="AC1744" s="16">
        <v>1</v>
      </c>
      <c r="AD1744" t="s">
        <v>795</v>
      </c>
      <c r="AE1744" t="s">
        <v>961</v>
      </c>
      <c r="AF1744" t="s">
        <v>739</v>
      </c>
      <c r="AG1744" t="s">
        <v>993</v>
      </c>
      <c r="AJ1744" t="s">
        <v>963</v>
      </c>
      <c r="AK1744" t="s">
        <v>996</v>
      </c>
      <c r="AL1744" t="s">
        <v>965</v>
      </c>
      <c r="AM1744" t="s">
        <v>456</v>
      </c>
      <c r="AP1744" t="s">
        <v>966</v>
      </c>
      <c r="AQ1744" t="s">
        <v>967</v>
      </c>
      <c r="AR1744" t="s">
        <v>968</v>
      </c>
      <c r="AS1744" t="s">
        <v>969</v>
      </c>
      <c r="AT1744" t="s">
        <v>970</v>
      </c>
      <c r="AU1744" t="s">
        <v>7179</v>
      </c>
    </row>
    <row r="1745" spans="2:47" ht="11" outlineLevel="1" x14ac:dyDescent="0.15">
      <c r="B1745" t="s">
        <v>7180</v>
      </c>
      <c r="C1745" t="s">
        <v>7181</v>
      </c>
      <c r="D1745" t="s">
        <v>238</v>
      </c>
      <c r="E1745" t="s">
        <v>983</v>
      </c>
      <c r="F1745" t="s">
        <v>798</v>
      </c>
      <c r="G1745" t="s">
        <v>984</v>
      </c>
      <c r="H1745" t="s">
        <v>985</v>
      </c>
      <c r="I1745" t="s">
        <v>957</v>
      </c>
      <c r="J1745" t="s">
        <v>661</v>
      </c>
      <c r="K1745" t="s">
        <v>2293</v>
      </c>
      <c r="L1745" t="s">
        <v>661</v>
      </c>
      <c r="M1745" s="5">
        <v>35385.199999999997</v>
      </c>
      <c r="N1745" s="5">
        <v>35385.199999999997</v>
      </c>
      <c r="O1745" s="5">
        <v>35385.199999999997</v>
      </c>
      <c r="P1745" s="5"/>
      <c r="Q1745" s="16">
        <v>0</v>
      </c>
      <c r="R1745" s="5"/>
      <c r="S1745" s="17">
        <v>44175</v>
      </c>
      <c r="T1745" s="17">
        <v>44175</v>
      </c>
      <c r="U1745" s="17">
        <v>45990</v>
      </c>
      <c r="V1745" s="17">
        <v>45990</v>
      </c>
      <c r="W1745" s="17">
        <v>44175</v>
      </c>
      <c r="X1745" s="17">
        <v>44175</v>
      </c>
      <c r="Y1745" t="s">
        <v>955</v>
      </c>
      <c r="Z1745" t="s">
        <v>818</v>
      </c>
      <c r="AA1745" t="s">
        <v>960</v>
      </c>
      <c r="AC1745" s="16"/>
      <c r="AD1745" t="s">
        <v>795</v>
      </c>
      <c r="AE1745" t="s">
        <v>961</v>
      </c>
      <c r="AF1745" t="s">
        <v>740</v>
      </c>
      <c r="AG1745" t="s">
        <v>1036</v>
      </c>
      <c r="AH1745" t="s">
        <v>1058</v>
      </c>
      <c r="AI1745" t="s">
        <v>1059</v>
      </c>
      <c r="AJ1745" t="s">
        <v>978</v>
      </c>
      <c r="AK1745" t="s">
        <v>964</v>
      </c>
      <c r="AL1745" t="s">
        <v>965</v>
      </c>
      <c r="AM1745" t="s">
        <v>531</v>
      </c>
      <c r="AP1745" t="s">
        <v>966</v>
      </c>
      <c r="AQ1745" t="s">
        <v>967</v>
      </c>
      <c r="AR1745" t="s">
        <v>968</v>
      </c>
      <c r="AS1745" t="s">
        <v>969</v>
      </c>
      <c r="AT1745" t="s">
        <v>970</v>
      </c>
      <c r="AU1745" t="s">
        <v>7182</v>
      </c>
    </row>
    <row r="1746" spans="2:47" ht="11" outlineLevel="1" x14ac:dyDescent="0.15">
      <c r="B1746" t="s">
        <v>7183</v>
      </c>
      <c r="C1746" t="s">
        <v>7184</v>
      </c>
      <c r="G1746" t="s">
        <v>1140</v>
      </c>
      <c r="H1746" t="s">
        <v>1141</v>
      </c>
      <c r="I1746" t="s">
        <v>957</v>
      </c>
      <c r="J1746" t="s">
        <v>7185</v>
      </c>
      <c r="K1746" t="s">
        <v>7186</v>
      </c>
      <c r="L1746" t="s">
        <v>7185</v>
      </c>
      <c r="M1746" s="5">
        <v>35359.230000000003</v>
      </c>
      <c r="N1746" s="5">
        <v>35359.230000000003</v>
      </c>
      <c r="O1746" s="5">
        <v>35359.230000000003</v>
      </c>
      <c r="P1746" s="5"/>
      <c r="Q1746" s="16">
        <v>0</v>
      </c>
      <c r="R1746" s="5"/>
      <c r="S1746" s="17">
        <v>45838</v>
      </c>
      <c r="T1746" s="17">
        <v>45838</v>
      </c>
      <c r="U1746" s="17">
        <v>45842</v>
      </c>
      <c r="V1746" s="17">
        <v>45842</v>
      </c>
      <c r="W1746" s="17">
        <v>45838</v>
      </c>
      <c r="X1746" s="17">
        <v>45838</v>
      </c>
      <c r="Y1746" t="s">
        <v>984</v>
      </c>
      <c r="Z1746" t="s">
        <v>804</v>
      </c>
      <c r="AA1746" t="s">
        <v>1000</v>
      </c>
      <c r="AC1746" s="16">
        <v>1</v>
      </c>
      <c r="AD1746" t="s">
        <v>795</v>
      </c>
      <c r="AE1746" t="s">
        <v>961</v>
      </c>
      <c r="AF1746" t="s">
        <v>740</v>
      </c>
      <c r="AG1746" t="s">
        <v>1036</v>
      </c>
      <c r="AJ1746" t="s">
        <v>963</v>
      </c>
      <c r="AK1746" t="s">
        <v>1026</v>
      </c>
      <c r="AL1746" t="s">
        <v>1340</v>
      </c>
      <c r="AM1746" t="s">
        <v>531</v>
      </c>
      <c r="AP1746" t="s">
        <v>966</v>
      </c>
      <c r="AQ1746" t="s">
        <v>967</v>
      </c>
      <c r="AR1746" t="s">
        <v>968</v>
      </c>
      <c r="AS1746" t="s">
        <v>969</v>
      </c>
      <c r="AT1746" t="s">
        <v>970</v>
      </c>
      <c r="AU1746" t="s">
        <v>7187</v>
      </c>
    </row>
    <row r="1747" spans="2:47" ht="11" outlineLevel="1" x14ac:dyDescent="0.15">
      <c r="B1747" t="s">
        <v>7188</v>
      </c>
      <c r="C1747" t="s">
        <v>7189</v>
      </c>
      <c r="D1747" t="s">
        <v>7190</v>
      </c>
      <c r="E1747" t="s">
        <v>1599</v>
      </c>
      <c r="F1747" t="s">
        <v>807</v>
      </c>
      <c r="G1747" t="s">
        <v>984</v>
      </c>
      <c r="H1747" t="s">
        <v>985</v>
      </c>
      <c r="I1747" t="s">
        <v>957</v>
      </c>
      <c r="J1747" t="s">
        <v>6533</v>
      </c>
      <c r="K1747" t="s">
        <v>6534</v>
      </c>
      <c r="L1747" t="s">
        <v>6535</v>
      </c>
      <c r="M1747" s="5">
        <v>35172</v>
      </c>
      <c r="N1747" s="5">
        <v>35172</v>
      </c>
      <c r="O1747" s="5">
        <v>35172</v>
      </c>
      <c r="P1747" s="5"/>
      <c r="Q1747" s="16">
        <v>0</v>
      </c>
      <c r="R1747" s="5"/>
      <c r="S1747" s="17">
        <v>42962</v>
      </c>
      <c r="T1747" s="17">
        <v>42962</v>
      </c>
      <c r="U1747" s="17">
        <v>43008</v>
      </c>
      <c r="V1747" s="17">
        <v>43008</v>
      </c>
      <c r="W1747" s="17">
        <v>42962</v>
      </c>
      <c r="X1747" s="17">
        <v>42962</v>
      </c>
      <c r="Y1747" t="s">
        <v>959</v>
      </c>
      <c r="Z1747" t="s">
        <v>796</v>
      </c>
      <c r="AA1747" t="s">
        <v>1023</v>
      </c>
      <c r="AB1747" t="s">
        <v>1289</v>
      </c>
      <c r="AC1747" s="16">
        <v>1</v>
      </c>
      <c r="AD1747" t="s">
        <v>5179</v>
      </c>
      <c r="AE1747" t="s">
        <v>5180</v>
      </c>
      <c r="AF1747" t="s">
        <v>737</v>
      </c>
      <c r="AG1747" t="s">
        <v>975</v>
      </c>
      <c r="AJ1747" t="s">
        <v>963</v>
      </c>
      <c r="AK1747" t="s">
        <v>3258</v>
      </c>
      <c r="AL1747" t="s">
        <v>1340</v>
      </c>
      <c r="AM1747" t="s">
        <v>531</v>
      </c>
      <c r="AP1747" t="s">
        <v>966</v>
      </c>
      <c r="AQ1747" t="s">
        <v>967</v>
      </c>
      <c r="AR1747" t="s">
        <v>968</v>
      </c>
      <c r="AS1747" t="s">
        <v>969</v>
      </c>
      <c r="AT1747" t="s">
        <v>970</v>
      </c>
      <c r="AU1747" t="s">
        <v>7191</v>
      </c>
    </row>
    <row r="1748" spans="2:47" ht="11" outlineLevel="1" x14ac:dyDescent="0.15">
      <c r="B1748" t="s">
        <v>7192</v>
      </c>
      <c r="C1748" t="s">
        <v>1641</v>
      </c>
      <c r="D1748" t="s">
        <v>304</v>
      </c>
      <c r="E1748" t="s">
        <v>835</v>
      </c>
      <c r="F1748" t="s">
        <v>798</v>
      </c>
      <c r="G1748" t="s">
        <v>984</v>
      </c>
      <c r="H1748" t="s">
        <v>985</v>
      </c>
      <c r="I1748" t="s">
        <v>957</v>
      </c>
      <c r="J1748" t="s">
        <v>660</v>
      </c>
      <c r="K1748" t="s">
        <v>1702</v>
      </c>
      <c r="L1748" t="s">
        <v>1703</v>
      </c>
      <c r="M1748" s="5">
        <v>35060</v>
      </c>
      <c r="N1748" s="5">
        <v>35060</v>
      </c>
      <c r="O1748" s="5">
        <v>35060</v>
      </c>
      <c r="P1748" s="5"/>
      <c r="Q1748" s="16">
        <v>0</v>
      </c>
      <c r="R1748" s="5"/>
      <c r="S1748" s="17">
        <v>41852</v>
      </c>
      <c r="T1748" s="17">
        <v>41851</v>
      </c>
      <c r="U1748" s="17">
        <v>42094</v>
      </c>
      <c r="V1748" s="17">
        <v>42094</v>
      </c>
      <c r="W1748" s="17">
        <v>41852</v>
      </c>
      <c r="X1748" s="17">
        <v>42013</v>
      </c>
      <c r="Y1748" t="s">
        <v>959</v>
      </c>
      <c r="Z1748" t="s">
        <v>796</v>
      </c>
      <c r="AA1748" t="s">
        <v>960</v>
      </c>
      <c r="AC1748" s="16">
        <v>1</v>
      </c>
      <c r="AD1748" t="s">
        <v>795</v>
      </c>
      <c r="AE1748" t="s">
        <v>961</v>
      </c>
      <c r="AF1748" t="s">
        <v>740</v>
      </c>
      <c r="AG1748" t="s">
        <v>1036</v>
      </c>
      <c r="AJ1748" t="s">
        <v>963</v>
      </c>
      <c r="AK1748" t="s">
        <v>964</v>
      </c>
      <c r="AL1748" t="s">
        <v>965</v>
      </c>
      <c r="AM1748" t="s">
        <v>456</v>
      </c>
      <c r="AP1748" t="s">
        <v>966</v>
      </c>
      <c r="AQ1748" t="s">
        <v>967</v>
      </c>
      <c r="AR1748" t="s">
        <v>968</v>
      </c>
      <c r="AS1748" t="s">
        <v>969</v>
      </c>
      <c r="AT1748" t="s">
        <v>970</v>
      </c>
      <c r="AU1748" t="s">
        <v>7193</v>
      </c>
    </row>
    <row r="1749" spans="2:47" ht="11" outlineLevel="1" x14ac:dyDescent="0.15">
      <c r="B1749" t="s">
        <v>7194</v>
      </c>
      <c r="C1749" t="s">
        <v>7195</v>
      </c>
      <c r="D1749" t="s">
        <v>379</v>
      </c>
      <c r="E1749" t="s">
        <v>983</v>
      </c>
      <c r="F1749" t="s">
        <v>807</v>
      </c>
      <c r="G1749" t="s">
        <v>984</v>
      </c>
      <c r="H1749" t="s">
        <v>985</v>
      </c>
      <c r="I1749" t="s">
        <v>957</v>
      </c>
      <c r="J1749" t="s">
        <v>713</v>
      </c>
      <c r="K1749" t="s">
        <v>3086</v>
      </c>
      <c r="L1749" t="s">
        <v>713</v>
      </c>
      <c r="M1749" s="5">
        <v>35020.04</v>
      </c>
      <c r="N1749" s="5">
        <v>35020.04</v>
      </c>
      <c r="O1749" s="5">
        <v>35020.04</v>
      </c>
      <c r="P1749" s="5"/>
      <c r="Q1749" s="16">
        <v>0</v>
      </c>
      <c r="R1749" s="5"/>
      <c r="S1749" s="17">
        <v>44586</v>
      </c>
      <c r="T1749" s="17">
        <v>44586</v>
      </c>
      <c r="U1749" s="17">
        <v>44624</v>
      </c>
      <c r="V1749" s="17">
        <v>44624</v>
      </c>
      <c r="W1749" s="17">
        <v>44586</v>
      </c>
      <c r="X1749" s="17">
        <v>44650</v>
      </c>
      <c r="Y1749" t="s">
        <v>955</v>
      </c>
      <c r="Z1749" t="s">
        <v>818</v>
      </c>
      <c r="AA1749" t="s">
        <v>1023</v>
      </c>
      <c r="AB1749" t="s">
        <v>1024</v>
      </c>
      <c r="AC1749" s="16">
        <v>2</v>
      </c>
      <c r="AD1749" t="s">
        <v>795</v>
      </c>
      <c r="AE1749" t="s">
        <v>961</v>
      </c>
      <c r="AF1749" t="s">
        <v>740</v>
      </c>
      <c r="AG1749" t="s">
        <v>1036</v>
      </c>
      <c r="AH1749" t="s">
        <v>1058</v>
      </c>
      <c r="AI1749" t="s">
        <v>1059</v>
      </c>
      <c r="AJ1749" t="s">
        <v>978</v>
      </c>
      <c r="AK1749" t="s">
        <v>964</v>
      </c>
      <c r="AL1749" t="s">
        <v>965</v>
      </c>
      <c r="AM1749" t="s">
        <v>531</v>
      </c>
      <c r="AP1749" t="s">
        <v>966</v>
      </c>
      <c r="AQ1749" t="s">
        <v>967</v>
      </c>
      <c r="AR1749" t="s">
        <v>968</v>
      </c>
      <c r="AS1749" t="s">
        <v>969</v>
      </c>
      <c r="AT1749" t="s">
        <v>970</v>
      </c>
      <c r="AU1749" t="s">
        <v>7196</v>
      </c>
    </row>
    <row r="1750" spans="2:47" ht="11" outlineLevel="1" x14ac:dyDescent="0.15">
      <c r="B1750" t="s">
        <v>7197</v>
      </c>
      <c r="C1750" t="s">
        <v>7198</v>
      </c>
      <c r="G1750" t="s">
        <v>1140</v>
      </c>
      <c r="H1750" t="s">
        <v>1141</v>
      </c>
      <c r="I1750" t="s">
        <v>957</v>
      </c>
      <c r="J1750" t="s">
        <v>3688</v>
      </c>
      <c r="K1750" t="s">
        <v>3689</v>
      </c>
      <c r="L1750" t="s">
        <v>3688</v>
      </c>
      <c r="M1750" s="5">
        <v>34988</v>
      </c>
      <c r="N1750" s="5">
        <v>34988</v>
      </c>
      <c r="O1750" s="5">
        <v>34988</v>
      </c>
      <c r="P1750" s="5"/>
      <c r="Q1750" s="16">
        <v>0</v>
      </c>
      <c r="R1750" s="5"/>
      <c r="S1750" s="17">
        <v>42108</v>
      </c>
      <c r="T1750" s="17">
        <v>42108</v>
      </c>
      <c r="U1750" s="17">
        <v>42139</v>
      </c>
      <c r="V1750" s="17">
        <v>42139</v>
      </c>
      <c r="W1750" s="17">
        <v>42108</v>
      </c>
      <c r="X1750" s="17">
        <v>42108</v>
      </c>
      <c r="Y1750" t="s">
        <v>984</v>
      </c>
      <c r="Z1750" t="s">
        <v>804</v>
      </c>
      <c r="AA1750" t="s">
        <v>1000</v>
      </c>
      <c r="AC1750" s="16">
        <v>1</v>
      </c>
      <c r="AD1750" t="s">
        <v>887</v>
      </c>
      <c r="AE1750" t="s">
        <v>2030</v>
      </c>
      <c r="AF1750" t="s">
        <v>750</v>
      </c>
      <c r="AG1750" t="s">
        <v>1515</v>
      </c>
      <c r="AJ1750" t="s">
        <v>963</v>
      </c>
      <c r="AK1750" t="s">
        <v>1516</v>
      </c>
      <c r="AL1750" t="s">
        <v>1340</v>
      </c>
      <c r="AM1750" t="s">
        <v>531</v>
      </c>
      <c r="AP1750" t="s">
        <v>966</v>
      </c>
      <c r="AQ1750" t="s">
        <v>967</v>
      </c>
      <c r="AR1750" t="s">
        <v>968</v>
      </c>
      <c r="AS1750" t="s">
        <v>969</v>
      </c>
      <c r="AT1750" t="s">
        <v>970</v>
      </c>
      <c r="AU1750" t="s">
        <v>7199</v>
      </c>
    </row>
    <row r="1751" spans="2:47" ht="11" outlineLevel="1" x14ac:dyDescent="0.15">
      <c r="B1751" t="s">
        <v>7200</v>
      </c>
      <c r="C1751" t="s">
        <v>7201</v>
      </c>
      <c r="D1751" t="s">
        <v>251</v>
      </c>
      <c r="E1751" t="s">
        <v>854</v>
      </c>
      <c r="F1751" t="s">
        <v>798</v>
      </c>
      <c r="G1751" t="s">
        <v>959</v>
      </c>
      <c r="H1751" t="s">
        <v>1903</v>
      </c>
      <c r="I1751" t="s">
        <v>957</v>
      </c>
      <c r="J1751" t="s">
        <v>665</v>
      </c>
      <c r="K1751" t="s">
        <v>1904</v>
      </c>
      <c r="L1751" t="s">
        <v>665</v>
      </c>
      <c r="M1751" s="5">
        <v>34855.199999999997</v>
      </c>
      <c r="N1751" s="5">
        <v>34855.199999999997</v>
      </c>
      <c r="O1751" s="5">
        <v>34855.199999999997</v>
      </c>
      <c r="P1751" s="5"/>
      <c r="Q1751" s="16">
        <v>0</v>
      </c>
      <c r="R1751" s="5"/>
      <c r="S1751" s="17">
        <v>44552</v>
      </c>
      <c r="T1751" s="17">
        <v>44547</v>
      </c>
      <c r="U1751" s="17">
        <v>44568</v>
      </c>
      <c r="V1751" s="17">
        <v>44568</v>
      </c>
      <c r="W1751" s="17">
        <v>44552</v>
      </c>
      <c r="X1751" s="17">
        <v>44552</v>
      </c>
      <c r="Y1751" t="s">
        <v>1543</v>
      </c>
      <c r="Z1751" t="s">
        <v>826</v>
      </c>
      <c r="AA1751" t="s">
        <v>1179</v>
      </c>
      <c r="AC1751" s="16">
        <v>1</v>
      </c>
      <c r="AD1751" t="s">
        <v>795</v>
      </c>
      <c r="AE1751" t="s">
        <v>961</v>
      </c>
      <c r="AF1751" t="s">
        <v>740</v>
      </c>
      <c r="AG1751" t="s">
        <v>1036</v>
      </c>
      <c r="AH1751" t="s">
        <v>1058</v>
      </c>
      <c r="AI1751" t="s">
        <v>1059</v>
      </c>
      <c r="AJ1751" t="s">
        <v>978</v>
      </c>
      <c r="AK1751" t="s">
        <v>964</v>
      </c>
      <c r="AL1751" t="s">
        <v>965</v>
      </c>
      <c r="AM1751" t="s">
        <v>531</v>
      </c>
      <c r="AP1751" t="s">
        <v>966</v>
      </c>
      <c r="AQ1751" t="s">
        <v>967</v>
      </c>
      <c r="AR1751" t="s">
        <v>968</v>
      </c>
      <c r="AS1751" t="s">
        <v>969</v>
      </c>
      <c r="AT1751" t="s">
        <v>970</v>
      </c>
      <c r="AU1751" t="s">
        <v>7202</v>
      </c>
    </row>
    <row r="1752" spans="2:47" ht="11" outlineLevel="1" x14ac:dyDescent="0.15">
      <c r="B1752" t="s">
        <v>7203</v>
      </c>
      <c r="C1752" t="s">
        <v>7204</v>
      </c>
      <c r="G1752" t="s">
        <v>1140</v>
      </c>
      <c r="H1752" t="s">
        <v>1141</v>
      </c>
      <c r="I1752" t="s">
        <v>957</v>
      </c>
      <c r="J1752" t="s">
        <v>7205</v>
      </c>
      <c r="K1752" t="s">
        <v>7206</v>
      </c>
      <c r="L1752" t="s">
        <v>7205</v>
      </c>
      <c r="M1752" s="5">
        <v>34855</v>
      </c>
      <c r="N1752" s="5">
        <v>34855</v>
      </c>
      <c r="O1752" s="5">
        <v>34855</v>
      </c>
      <c r="P1752" s="5"/>
      <c r="Q1752" s="16">
        <v>0</v>
      </c>
      <c r="R1752" s="5"/>
      <c r="S1752" s="17">
        <v>40311</v>
      </c>
      <c r="T1752" s="17">
        <v>40311</v>
      </c>
      <c r="U1752" s="17">
        <v>40388</v>
      </c>
      <c r="V1752" s="17">
        <v>40388</v>
      </c>
      <c r="W1752" s="17">
        <v>40311</v>
      </c>
      <c r="X1752" s="17">
        <v>42320</v>
      </c>
      <c r="Y1752" t="s">
        <v>955</v>
      </c>
      <c r="Z1752" t="s">
        <v>818</v>
      </c>
      <c r="AA1752" t="s">
        <v>960</v>
      </c>
      <c r="AC1752" s="16">
        <v>1</v>
      </c>
      <c r="AD1752" t="s">
        <v>795</v>
      </c>
      <c r="AE1752" t="s">
        <v>961</v>
      </c>
      <c r="AF1752" t="s">
        <v>755</v>
      </c>
      <c r="AG1752" t="s">
        <v>1049</v>
      </c>
      <c r="AJ1752" t="s">
        <v>963</v>
      </c>
      <c r="AK1752" t="s">
        <v>964</v>
      </c>
      <c r="AL1752" t="s">
        <v>1340</v>
      </c>
      <c r="AM1752" t="s">
        <v>531</v>
      </c>
      <c r="AP1752" t="s">
        <v>966</v>
      </c>
      <c r="AQ1752" t="s">
        <v>967</v>
      </c>
      <c r="AR1752" t="s">
        <v>968</v>
      </c>
      <c r="AS1752" t="s">
        <v>969</v>
      </c>
      <c r="AT1752" t="s">
        <v>970</v>
      </c>
      <c r="AU1752" t="s">
        <v>7207</v>
      </c>
    </row>
    <row r="1753" spans="2:47" ht="11" outlineLevel="1" x14ac:dyDescent="0.15">
      <c r="B1753" t="s">
        <v>7208</v>
      </c>
      <c r="C1753" t="s">
        <v>7209</v>
      </c>
      <c r="D1753" t="s">
        <v>309</v>
      </c>
      <c r="E1753" t="s">
        <v>835</v>
      </c>
      <c r="F1753" t="s">
        <v>807</v>
      </c>
      <c r="G1753" t="s">
        <v>984</v>
      </c>
      <c r="H1753" t="s">
        <v>985</v>
      </c>
      <c r="I1753" t="s">
        <v>957</v>
      </c>
      <c r="J1753" t="s">
        <v>687</v>
      </c>
      <c r="K1753" t="s">
        <v>2727</v>
      </c>
      <c r="L1753" t="s">
        <v>687</v>
      </c>
      <c r="M1753" s="5">
        <v>34701</v>
      </c>
      <c r="N1753" s="5">
        <v>34701</v>
      </c>
      <c r="O1753" s="5">
        <v>34701</v>
      </c>
      <c r="P1753" s="5">
        <v>13934</v>
      </c>
      <c r="Q1753" s="16">
        <v>0</v>
      </c>
      <c r="R1753" s="5"/>
      <c r="S1753" s="17">
        <v>44631</v>
      </c>
      <c r="T1753" s="17">
        <v>44631</v>
      </c>
      <c r="U1753" s="17">
        <v>44681</v>
      </c>
      <c r="V1753" s="17">
        <v>44681</v>
      </c>
      <c r="W1753" s="17">
        <v>44631</v>
      </c>
      <c r="X1753" s="17">
        <v>44631</v>
      </c>
      <c r="Y1753" t="s">
        <v>1178</v>
      </c>
      <c r="Z1753" t="s">
        <v>825</v>
      </c>
      <c r="AA1753" t="s">
        <v>1179</v>
      </c>
      <c r="AC1753" s="16">
        <v>3</v>
      </c>
      <c r="AD1753" t="s">
        <v>795</v>
      </c>
      <c r="AE1753" t="s">
        <v>961</v>
      </c>
      <c r="AF1753" t="s">
        <v>740</v>
      </c>
      <c r="AG1753" t="s">
        <v>1036</v>
      </c>
      <c r="AH1753" t="s">
        <v>1058</v>
      </c>
      <c r="AI1753" t="s">
        <v>1059</v>
      </c>
      <c r="AJ1753" t="s">
        <v>978</v>
      </c>
      <c r="AK1753" t="s">
        <v>964</v>
      </c>
      <c r="AL1753" t="s">
        <v>965</v>
      </c>
      <c r="AM1753" t="s">
        <v>531</v>
      </c>
      <c r="AP1753" t="s">
        <v>966</v>
      </c>
      <c r="AQ1753" t="s">
        <v>967</v>
      </c>
      <c r="AR1753" t="s">
        <v>968</v>
      </c>
      <c r="AS1753" t="s">
        <v>969</v>
      </c>
      <c r="AT1753" t="s">
        <v>970</v>
      </c>
      <c r="AU1753" t="s">
        <v>7210</v>
      </c>
    </row>
    <row r="1754" spans="2:47" ht="11" outlineLevel="1" x14ac:dyDescent="0.15">
      <c r="B1754" t="s">
        <v>7211</v>
      </c>
      <c r="C1754" t="s">
        <v>7212</v>
      </c>
      <c r="G1754" t="s">
        <v>1140</v>
      </c>
      <c r="H1754" t="s">
        <v>1141</v>
      </c>
      <c r="I1754" t="s">
        <v>957</v>
      </c>
      <c r="J1754" t="s">
        <v>655</v>
      </c>
      <c r="K1754" t="s">
        <v>1208</v>
      </c>
      <c r="L1754" t="s">
        <v>655</v>
      </c>
      <c r="M1754" s="5">
        <v>34686</v>
      </c>
      <c r="N1754" s="5">
        <v>34686</v>
      </c>
      <c r="O1754" s="5">
        <v>34686</v>
      </c>
      <c r="P1754" s="5"/>
      <c r="Q1754" s="16">
        <v>0</v>
      </c>
      <c r="R1754" s="5"/>
      <c r="S1754" s="17">
        <v>42796</v>
      </c>
      <c r="T1754" s="17">
        <v>42800</v>
      </c>
      <c r="U1754" s="17">
        <v>42891</v>
      </c>
      <c r="V1754" s="17">
        <v>42891</v>
      </c>
      <c r="W1754" s="17">
        <v>42796</v>
      </c>
      <c r="X1754" s="17">
        <v>42832</v>
      </c>
      <c r="Y1754" t="s">
        <v>1178</v>
      </c>
      <c r="Z1754" t="s">
        <v>825</v>
      </c>
      <c r="AA1754" t="s">
        <v>1179</v>
      </c>
      <c r="AC1754" s="16">
        <v>1</v>
      </c>
      <c r="AD1754" t="s">
        <v>795</v>
      </c>
      <c r="AE1754" t="s">
        <v>961</v>
      </c>
      <c r="AF1754" t="s">
        <v>740</v>
      </c>
      <c r="AG1754" t="s">
        <v>1036</v>
      </c>
      <c r="AJ1754" t="s">
        <v>963</v>
      </c>
      <c r="AK1754" t="s">
        <v>964</v>
      </c>
      <c r="AL1754" t="s">
        <v>965</v>
      </c>
      <c r="AM1754" t="s">
        <v>531</v>
      </c>
      <c r="AP1754" t="s">
        <v>966</v>
      </c>
      <c r="AQ1754" t="s">
        <v>967</v>
      </c>
      <c r="AR1754" t="s">
        <v>968</v>
      </c>
      <c r="AS1754" t="s">
        <v>969</v>
      </c>
      <c r="AT1754" t="s">
        <v>970</v>
      </c>
      <c r="AU1754" t="s">
        <v>7213</v>
      </c>
    </row>
    <row r="1755" spans="2:47" ht="11" outlineLevel="1" x14ac:dyDescent="0.15">
      <c r="B1755" t="s">
        <v>7214</v>
      </c>
      <c r="C1755" t="s">
        <v>7215</v>
      </c>
      <c r="D1755" t="s">
        <v>5131</v>
      </c>
      <c r="E1755" t="s">
        <v>1599</v>
      </c>
      <c r="F1755" t="s">
        <v>807</v>
      </c>
      <c r="G1755" t="s">
        <v>984</v>
      </c>
      <c r="H1755" t="s">
        <v>985</v>
      </c>
      <c r="I1755" t="s">
        <v>957</v>
      </c>
      <c r="J1755" t="s">
        <v>5132</v>
      </c>
      <c r="K1755" t="s">
        <v>5133</v>
      </c>
      <c r="L1755" t="s">
        <v>5132</v>
      </c>
      <c r="M1755" s="5">
        <v>34660.519999999997</v>
      </c>
      <c r="N1755" s="5">
        <v>34660.519999999997</v>
      </c>
      <c r="O1755" s="5">
        <v>34660.519999999997</v>
      </c>
      <c r="P1755" s="5"/>
      <c r="Q1755" s="16">
        <v>0</v>
      </c>
      <c r="R1755" s="5"/>
      <c r="S1755" s="17">
        <v>42562</v>
      </c>
      <c r="T1755" s="17">
        <v>42562</v>
      </c>
      <c r="U1755" s="17">
        <v>42593</v>
      </c>
      <c r="V1755" s="17">
        <v>42593</v>
      </c>
      <c r="W1755" s="17">
        <v>42562</v>
      </c>
      <c r="X1755" s="17">
        <v>42562</v>
      </c>
      <c r="Y1755" t="s">
        <v>959</v>
      </c>
      <c r="Z1755" t="s">
        <v>796</v>
      </c>
      <c r="AA1755" t="s">
        <v>1023</v>
      </c>
      <c r="AB1755" t="s">
        <v>1289</v>
      </c>
      <c r="AC1755" s="16">
        <v>1</v>
      </c>
      <c r="AD1755" t="s">
        <v>795</v>
      </c>
      <c r="AE1755" t="s">
        <v>961</v>
      </c>
      <c r="AF1755" t="s">
        <v>7216</v>
      </c>
      <c r="AG1755" t="s">
        <v>7217</v>
      </c>
      <c r="AJ1755" t="s">
        <v>963</v>
      </c>
      <c r="AK1755" t="s">
        <v>964</v>
      </c>
      <c r="AL1755" t="s">
        <v>1340</v>
      </c>
      <c r="AM1755" t="s">
        <v>531</v>
      </c>
      <c r="AP1755" t="s">
        <v>966</v>
      </c>
      <c r="AQ1755" t="s">
        <v>967</v>
      </c>
      <c r="AR1755" t="s">
        <v>968</v>
      </c>
      <c r="AS1755" t="s">
        <v>969</v>
      </c>
      <c r="AT1755" t="s">
        <v>970</v>
      </c>
      <c r="AU1755" t="s">
        <v>7218</v>
      </c>
    </row>
    <row r="1756" spans="2:47" ht="11" outlineLevel="1" x14ac:dyDescent="0.15">
      <c r="B1756" t="s">
        <v>7219</v>
      </c>
      <c r="C1756" t="s">
        <v>7220</v>
      </c>
      <c r="G1756" t="s">
        <v>1140</v>
      </c>
      <c r="H1756" t="s">
        <v>1141</v>
      </c>
      <c r="I1756" t="s">
        <v>957</v>
      </c>
      <c r="J1756" t="s">
        <v>7221</v>
      </c>
      <c r="K1756" t="s">
        <v>7222</v>
      </c>
      <c r="L1756" t="s">
        <v>7221</v>
      </c>
      <c r="M1756" s="5">
        <v>34610.1</v>
      </c>
      <c r="N1756" s="5">
        <v>34610.1</v>
      </c>
      <c r="O1756" s="5">
        <v>34610.1</v>
      </c>
      <c r="P1756" s="5">
        <v>34610.1</v>
      </c>
      <c r="Q1756" s="16">
        <v>0</v>
      </c>
      <c r="R1756" s="5"/>
      <c r="S1756" s="17">
        <v>44020</v>
      </c>
      <c r="T1756" s="17">
        <v>44020</v>
      </c>
      <c r="U1756" s="17">
        <v>44065</v>
      </c>
      <c r="V1756" s="17">
        <v>44065</v>
      </c>
      <c r="W1756" s="17">
        <v>44020</v>
      </c>
      <c r="X1756" s="17">
        <v>44057</v>
      </c>
      <c r="Y1756" t="s">
        <v>1543</v>
      </c>
      <c r="Z1756" t="s">
        <v>826</v>
      </c>
      <c r="AA1756" t="s">
        <v>1179</v>
      </c>
      <c r="AC1756" s="16">
        <v>1</v>
      </c>
      <c r="AD1756" t="s">
        <v>795</v>
      </c>
      <c r="AE1756" t="s">
        <v>961</v>
      </c>
      <c r="AF1756" t="s">
        <v>748</v>
      </c>
      <c r="AG1756" t="s">
        <v>1057</v>
      </c>
      <c r="AH1756" t="s">
        <v>1058</v>
      </c>
      <c r="AI1756" t="s">
        <v>1059</v>
      </c>
      <c r="AJ1756" t="s">
        <v>978</v>
      </c>
      <c r="AK1756" t="s">
        <v>964</v>
      </c>
      <c r="AL1756" t="s">
        <v>1340</v>
      </c>
      <c r="AM1756" t="s">
        <v>531</v>
      </c>
      <c r="AP1756" t="s">
        <v>966</v>
      </c>
      <c r="AQ1756" t="s">
        <v>967</v>
      </c>
      <c r="AR1756" t="s">
        <v>968</v>
      </c>
      <c r="AS1756" t="s">
        <v>969</v>
      </c>
      <c r="AT1756" t="s">
        <v>970</v>
      </c>
      <c r="AU1756" t="s">
        <v>7223</v>
      </c>
    </row>
    <row r="1757" spans="2:47" ht="11" outlineLevel="1" x14ac:dyDescent="0.15">
      <c r="B1757" t="s">
        <v>7224</v>
      </c>
      <c r="C1757" t="s">
        <v>7225</v>
      </c>
      <c r="G1757" t="s">
        <v>1140</v>
      </c>
      <c r="H1757" t="s">
        <v>1141</v>
      </c>
      <c r="I1757" t="s">
        <v>957</v>
      </c>
      <c r="J1757" t="s">
        <v>4980</v>
      </c>
      <c r="K1757" t="s">
        <v>4981</v>
      </c>
      <c r="L1757" t="s">
        <v>4980</v>
      </c>
      <c r="M1757" s="5">
        <v>34595</v>
      </c>
      <c r="N1757" s="5">
        <v>34595</v>
      </c>
      <c r="O1757" s="5">
        <v>34595</v>
      </c>
      <c r="P1757" s="5"/>
      <c r="Q1757" s="16">
        <v>0</v>
      </c>
      <c r="R1757" s="5"/>
      <c r="S1757" s="17">
        <v>43969</v>
      </c>
      <c r="T1757" s="17">
        <v>43969</v>
      </c>
      <c r="U1757" s="17">
        <v>44165</v>
      </c>
      <c r="V1757" s="17">
        <v>44165</v>
      </c>
      <c r="W1757" s="17">
        <v>43969</v>
      </c>
      <c r="X1757" s="17">
        <v>44095</v>
      </c>
      <c r="Y1757" t="s">
        <v>1178</v>
      </c>
      <c r="Z1757" t="s">
        <v>825</v>
      </c>
      <c r="AA1757" t="s">
        <v>1179</v>
      </c>
      <c r="AC1757" s="16">
        <v>3</v>
      </c>
      <c r="AD1757" t="s">
        <v>803</v>
      </c>
      <c r="AE1757" t="s">
        <v>974</v>
      </c>
      <c r="AF1757" t="s">
        <v>738</v>
      </c>
      <c r="AG1757" t="s">
        <v>988</v>
      </c>
      <c r="AH1757" t="s">
        <v>1202</v>
      </c>
      <c r="AI1757" t="s">
        <v>1203</v>
      </c>
      <c r="AJ1757" t="s">
        <v>978</v>
      </c>
      <c r="AK1757" t="s">
        <v>1928</v>
      </c>
      <c r="AL1757" t="s">
        <v>1340</v>
      </c>
      <c r="AM1757" t="s">
        <v>531</v>
      </c>
      <c r="AP1757" t="s">
        <v>966</v>
      </c>
      <c r="AQ1757" t="s">
        <v>967</v>
      </c>
      <c r="AR1757" t="s">
        <v>968</v>
      </c>
      <c r="AS1757" t="s">
        <v>969</v>
      </c>
      <c r="AT1757" t="s">
        <v>970</v>
      </c>
      <c r="AU1757" t="s">
        <v>7226</v>
      </c>
    </row>
    <row r="1758" spans="2:47" ht="11" outlineLevel="1" x14ac:dyDescent="0.15">
      <c r="B1758" t="s">
        <v>7227</v>
      </c>
      <c r="C1758" t="s">
        <v>7228</v>
      </c>
      <c r="G1758" t="s">
        <v>1140</v>
      </c>
      <c r="H1758" t="s">
        <v>1141</v>
      </c>
      <c r="I1758" t="s">
        <v>957</v>
      </c>
      <c r="J1758" t="s">
        <v>6215</v>
      </c>
      <c r="K1758" t="s">
        <v>6216</v>
      </c>
      <c r="L1758" t="s">
        <v>6215</v>
      </c>
      <c r="M1758" s="5">
        <v>34565.370000000003</v>
      </c>
      <c r="N1758" s="5">
        <v>34565.370000000003</v>
      </c>
      <c r="O1758" s="5">
        <v>34565.370000000003</v>
      </c>
      <c r="P1758" s="5"/>
      <c r="Q1758" s="16">
        <v>0</v>
      </c>
      <c r="R1758" s="5"/>
      <c r="S1758" s="17">
        <v>45432</v>
      </c>
      <c r="T1758" s="17">
        <v>45428</v>
      </c>
      <c r="U1758" s="17">
        <v>45441</v>
      </c>
      <c r="V1758" s="17">
        <v>45441</v>
      </c>
      <c r="W1758" s="17">
        <v>45432</v>
      </c>
      <c r="X1758" s="17">
        <v>45432</v>
      </c>
      <c r="Y1758" t="s">
        <v>1543</v>
      </c>
      <c r="Z1758" t="s">
        <v>826</v>
      </c>
      <c r="AA1758" t="s">
        <v>1179</v>
      </c>
      <c r="AC1758" s="16">
        <v>1</v>
      </c>
      <c r="AD1758" t="s">
        <v>795</v>
      </c>
      <c r="AE1758" t="s">
        <v>961</v>
      </c>
      <c r="AF1758" t="s">
        <v>744</v>
      </c>
      <c r="AG1758" t="s">
        <v>1025</v>
      </c>
      <c r="AH1758" t="s">
        <v>1058</v>
      </c>
      <c r="AI1758" t="s">
        <v>1059</v>
      </c>
      <c r="AJ1758" t="s">
        <v>978</v>
      </c>
      <c r="AK1758" t="s">
        <v>964</v>
      </c>
      <c r="AL1758" t="s">
        <v>1340</v>
      </c>
      <c r="AM1758" t="s">
        <v>531</v>
      </c>
      <c r="AP1758" t="s">
        <v>966</v>
      </c>
      <c r="AQ1758" t="s">
        <v>967</v>
      </c>
      <c r="AR1758" t="s">
        <v>968</v>
      </c>
      <c r="AS1758" t="s">
        <v>969</v>
      </c>
      <c r="AT1758" t="s">
        <v>970</v>
      </c>
      <c r="AU1758" t="s">
        <v>7229</v>
      </c>
    </row>
    <row r="1759" spans="2:47" ht="11" outlineLevel="1" x14ac:dyDescent="0.15">
      <c r="B1759" t="s">
        <v>7230</v>
      </c>
      <c r="C1759" t="s">
        <v>7231</v>
      </c>
      <c r="G1759" t="s">
        <v>1140</v>
      </c>
      <c r="H1759" t="s">
        <v>1141</v>
      </c>
      <c r="I1759" t="s">
        <v>957</v>
      </c>
      <c r="J1759" t="s">
        <v>6533</v>
      </c>
      <c r="K1759" t="s">
        <v>6534</v>
      </c>
      <c r="L1759" t="s">
        <v>6535</v>
      </c>
      <c r="M1759" s="5">
        <v>34495</v>
      </c>
      <c r="N1759" s="5">
        <v>34495</v>
      </c>
      <c r="O1759" s="5">
        <v>34495</v>
      </c>
      <c r="P1759" s="5"/>
      <c r="Q1759" s="16">
        <v>0</v>
      </c>
      <c r="R1759" s="5"/>
      <c r="S1759" s="17">
        <v>43719</v>
      </c>
      <c r="T1759" s="17">
        <v>43719</v>
      </c>
      <c r="U1759" s="17">
        <v>43779</v>
      </c>
      <c r="V1759" s="17">
        <v>43779</v>
      </c>
      <c r="W1759" s="17">
        <v>43719</v>
      </c>
      <c r="X1759" s="17">
        <v>43719</v>
      </c>
      <c r="Y1759" t="s">
        <v>1178</v>
      </c>
      <c r="Z1759" t="s">
        <v>825</v>
      </c>
      <c r="AA1759" t="s">
        <v>1179</v>
      </c>
      <c r="AC1759" s="16">
        <v>1</v>
      </c>
      <c r="AD1759" t="s">
        <v>803</v>
      </c>
      <c r="AE1759" t="s">
        <v>974</v>
      </c>
      <c r="AF1759" t="s">
        <v>6999</v>
      </c>
      <c r="AG1759" t="s">
        <v>7000</v>
      </c>
      <c r="AH1759" t="s">
        <v>6559</v>
      </c>
      <c r="AI1759" t="s">
        <v>6560</v>
      </c>
      <c r="AJ1759" t="s">
        <v>978</v>
      </c>
      <c r="AK1759" t="s">
        <v>1082</v>
      </c>
      <c r="AL1759" t="s">
        <v>1340</v>
      </c>
      <c r="AM1759" t="s">
        <v>531</v>
      </c>
      <c r="AP1759" t="s">
        <v>966</v>
      </c>
      <c r="AQ1759" t="s">
        <v>967</v>
      </c>
      <c r="AR1759" t="s">
        <v>968</v>
      </c>
      <c r="AS1759" t="s">
        <v>969</v>
      </c>
      <c r="AT1759" t="s">
        <v>970</v>
      </c>
      <c r="AU1759" t="s">
        <v>7232</v>
      </c>
    </row>
    <row r="1760" spans="2:47" ht="11" outlineLevel="1" x14ac:dyDescent="0.15">
      <c r="B1760" t="s">
        <v>7233</v>
      </c>
      <c r="C1760" t="s">
        <v>7234</v>
      </c>
      <c r="G1760" t="s">
        <v>1140</v>
      </c>
      <c r="H1760" t="s">
        <v>1141</v>
      </c>
      <c r="I1760" t="s">
        <v>957</v>
      </c>
      <c r="J1760" t="s">
        <v>7235</v>
      </c>
      <c r="K1760" t="s">
        <v>7236</v>
      </c>
      <c r="L1760" t="s">
        <v>7235</v>
      </c>
      <c r="M1760" s="5">
        <v>34458.75</v>
      </c>
      <c r="N1760" s="5">
        <v>34458.75</v>
      </c>
      <c r="O1760" s="5">
        <v>34458.75</v>
      </c>
      <c r="P1760" s="5"/>
      <c r="Q1760" s="16">
        <v>0</v>
      </c>
      <c r="R1760" s="5"/>
      <c r="S1760" s="17">
        <v>45546</v>
      </c>
      <c r="T1760" s="17">
        <v>45544</v>
      </c>
      <c r="U1760" s="17">
        <v>45659</v>
      </c>
      <c r="V1760" s="17">
        <v>45659</v>
      </c>
      <c r="W1760" s="17">
        <v>45546</v>
      </c>
      <c r="X1760" s="17">
        <v>45546</v>
      </c>
      <c r="Y1760" t="s">
        <v>1178</v>
      </c>
      <c r="Z1760" t="s">
        <v>825</v>
      </c>
      <c r="AA1760" t="s">
        <v>1179</v>
      </c>
      <c r="AC1760" s="16">
        <v>11</v>
      </c>
      <c r="AD1760" t="s">
        <v>795</v>
      </c>
      <c r="AE1760" t="s">
        <v>961</v>
      </c>
      <c r="AF1760" t="s">
        <v>750</v>
      </c>
      <c r="AG1760" t="s">
        <v>1515</v>
      </c>
      <c r="AJ1760" t="s">
        <v>963</v>
      </c>
      <c r="AK1760" t="s">
        <v>1671</v>
      </c>
      <c r="AL1760" t="s">
        <v>1340</v>
      </c>
      <c r="AM1760" t="s">
        <v>531</v>
      </c>
      <c r="AP1760" t="s">
        <v>966</v>
      </c>
      <c r="AQ1760" t="s">
        <v>967</v>
      </c>
      <c r="AR1760" t="s">
        <v>968</v>
      </c>
      <c r="AS1760" t="s">
        <v>969</v>
      </c>
      <c r="AT1760" t="s">
        <v>970</v>
      </c>
      <c r="AU1760" t="s">
        <v>7237</v>
      </c>
    </row>
    <row r="1761" spans="2:47" ht="11" outlineLevel="1" x14ac:dyDescent="0.15">
      <c r="B1761" t="s">
        <v>7238</v>
      </c>
      <c r="C1761" t="s">
        <v>7239</v>
      </c>
      <c r="D1761" t="s">
        <v>4380</v>
      </c>
      <c r="E1761" t="s">
        <v>1599</v>
      </c>
      <c r="F1761" t="s">
        <v>807</v>
      </c>
      <c r="G1761" t="s">
        <v>984</v>
      </c>
      <c r="H1761" t="s">
        <v>985</v>
      </c>
      <c r="I1761" t="s">
        <v>957</v>
      </c>
      <c r="J1761" t="s">
        <v>4381</v>
      </c>
      <c r="K1761" t="s">
        <v>4382</v>
      </c>
      <c r="L1761" t="s">
        <v>4381</v>
      </c>
      <c r="M1761" s="5">
        <v>34394.879999999997</v>
      </c>
      <c r="N1761" s="5">
        <v>34394.879999999997</v>
      </c>
      <c r="O1761" s="5">
        <v>34394.879999999997</v>
      </c>
      <c r="P1761" s="5"/>
      <c r="Q1761" s="16">
        <v>0</v>
      </c>
      <c r="R1761" s="5"/>
      <c r="S1761" s="17">
        <v>43727</v>
      </c>
      <c r="T1761" s="17">
        <v>43727</v>
      </c>
      <c r="U1761" s="17">
        <v>43876</v>
      </c>
      <c r="V1761" s="17">
        <v>43876</v>
      </c>
      <c r="W1761" s="17">
        <v>43727</v>
      </c>
      <c r="X1761" s="17">
        <v>43727</v>
      </c>
      <c r="Y1761" t="s">
        <v>959</v>
      </c>
      <c r="Z1761" t="s">
        <v>796</v>
      </c>
      <c r="AA1761" t="s">
        <v>1023</v>
      </c>
      <c r="AB1761" t="s">
        <v>1024</v>
      </c>
      <c r="AC1761" s="16">
        <v>1</v>
      </c>
      <c r="AD1761" t="s">
        <v>795</v>
      </c>
      <c r="AE1761" t="s">
        <v>961</v>
      </c>
      <c r="AF1761" t="s">
        <v>737</v>
      </c>
      <c r="AG1761" t="s">
        <v>975</v>
      </c>
      <c r="AJ1761" t="s">
        <v>963</v>
      </c>
      <c r="AK1761" t="s">
        <v>1504</v>
      </c>
      <c r="AL1761" t="s">
        <v>965</v>
      </c>
      <c r="AM1761" t="s">
        <v>531</v>
      </c>
      <c r="AP1761" t="s">
        <v>966</v>
      </c>
      <c r="AQ1761" t="s">
        <v>967</v>
      </c>
      <c r="AR1761" t="s">
        <v>968</v>
      </c>
      <c r="AS1761" t="s">
        <v>969</v>
      </c>
      <c r="AT1761" t="s">
        <v>970</v>
      </c>
      <c r="AU1761" t="s">
        <v>7240</v>
      </c>
    </row>
    <row r="1762" spans="2:47" ht="11" outlineLevel="1" x14ac:dyDescent="0.15">
      <c r="B1762" t="s">
        <v>7241</v>
      </c>
      <c r="C1762" t="s">
        <v>7242</v>
      </c>
      <c r="G1762" t="s">
        <v>1140</v>
      </c>
      <c r="H1762" t="s">
        <v>1141</v>
      </c>
      <c r="I1762" t="s">
        <v>957</v>
      </c>
      <c r="J1762" t="s">
        <v>6578</v>
      </c>
      <c r="K1762" t="s">
        <v>6579</v>
      </c>
      <c r="L1762" t="s">
        <v>6578</v>
      </c>
      <c r="M1762" s="5">
        <v>34219.5</v>
      </c>
      <c r="N1762" s="5">
        <v>34219.5</v>
      </c>
      <c r="O1762" s="5">
        <v>34219.5</v>
      </c>
      <c r="P1762" s="5"/>
      <c r="Q1762" s="16">
        <v>0</v>
      </c>
      <c r="R1762" s="5"/>
      <c r="S1762" s="17">
        <v>44145</v>
      </c>
      <c r="T1762" s="17">
        <v>44125</v>
      </c>
      <c r="U1762" s="17">
        <v>44145</v>
      </c>
      <c r="V1762" s="17">
        <v>44145</v>
      </c>
      <c r="W1762" s="17">
        <v>44145</v>
      </c>
      <c r="X1762" s="17">
        <v>44145</v>
      </c>
      <c r="Y1762" t="s">
        <v>1543</v>
      </c>
      <c r="Z1762" t="s">
        <v>826</v>
      </c>
      <c r="AA1762" t="s">
        <v>1179</v>
      </c>
      <c r="AC1762" s="16">
        <v>1</v>
      </c>
      <c r="AD1762" t="s">
        <v>795</v>
      </c>
      <c r="AE1762" t="s">
        <v>961</v>
      </c>
      <c r="AF1762" t="s">
        <v>754</v>
      </c>
      <c r="AG1762" t="s">
        <v>1485</v>
      </c>
      <c r="AJ1762" t="s">
        <v>963</v>
      </c>
      <c r="AK1762" t="s">
        <v>964</v>
      </c>
      <c r="AL1762" t="s">
        <v>1340</v>
      </c>
      <c r="AM1762" t="s">
        <v>531</v>
      </c>
      <c r="AP1762" t="s">
        <v>966</v>
      </c>
      <c r="AQ1762" t="s">
        <v>967</v>
      </c>
      <c r="AR1762" t="s">
        <v>968</v>
      </c>
      <c r="AS1762" t="s">
        <v>969</v>
      </c>
      <c r="AT1762" t="s">
        <v>970</v>
      </c>
      <c r="AU1762" t="s">
        <v>7243</v>
      </c>
    </row>
    <row r="1763" spans="2:47" ht="11" outlineLevel="1" x14ac:dyDescent="0.15">
      <c r="B1763" t="s">
        <v>7244</v>
      </c>
      <c r="C1763" t="s">
        <v>7245</v>
      </c>
      <c r="G1763" t="s">
        <v>1140</v>
      </c>
      <c r="H1763" t="s">
        <v>1141</v>
      </c>
      <c r="I1763" t="s">
        <v>957</v>
      </c>
      <c r="J1763" t="s">
        <v>643</v>
      </c>
      <c r="K1763" t="s">
        <v>1074</v>
      </c>
      <c r="L1763" t="s">
        <v>643</v>
      </c>
      <c r="M1763" s="5">
        <v>34148</v>
      </c>
      <c r="N1763" s="5">
        <v>34148</v>
      </c>
      <c r="O1763" s="5">
        <v>34148</v>
      </c>
      <c r="P1763" s="5"/>
      <c r="Q1763" s="16">
        <v>0</v>
      </c>
      <c r="R1763" s="5"/>
      <c r="S1763" s="17">
        <v>43118</v>
      </c>
      <c r="T1763" s="17">
        <v>43118</v>
      </c>
      <c r="U1763" s="17">
        <v>43190</v>
      </c>
      <c r="V1763" s="17">
        <v>43190</v>
      </c>
      <c r="W1763" s="17">
        <v>43118</v>
      </c>
      <c r="X1763" s="17">
        <v>43160</v>
      </c>
      <c r="Y1763" t="s">
        <v>1178</v>
      </c>
      <c r="Z1763" t="s">
        <v>825</v>
      </c>
      <c r="AA1763" t="s">
        <v>1179</v>
      </c>
      <c r="AC1763" s="16">
        <v>4</v>
      </c>
      <c r="AD1763" t="s">
        <v>795</v>
      </c>
      <c r="AE1763" t="s">
        <v>961</v>
      </c>
      <c r="AF1763" t="s">
        <v>748</v>
      </c>
      <c r="AG1763" t="s">
        <v>1057</v>
      </c>
      <c r="AJ1763" t="s">
        <v>963</v>
      </c>
      <c r="AK1763" t="s">
        <v>964</v>
      </c>
      <c r="AL1763" t="s">
        <v>965</v>
      </c>
      <c r="AM1763" t="s">
        <v>531</v>
      </c>
      <c r="AP1763" t="s">
        <v>966</v>
      </c>
      <c r="AQ1763" t="s">
        <v>967</v>
      </c>
      <c r="AR1763" t="s">
        <v>968</v>
      </c>
      <c r="AS1763" t="s">
        <v>969</v>
      </c>
      <c r="AT1763" t="s">
        <v>970</v>
      </c>
      <c r="AU1763" t="s">
        <v>7246</v>
      </c>
    </row>
    <row r="1764" spans="2:47" ht="11" outlineLevel="1" x14ac:dyDescent="0.15">
      <c r="B1764" t="s">
        <v>7247</v>
      </c>
      <c r="C1764" t="s">
        <v>1199</v>
      </c>
      <c r="D1764" t="s">
        <v>3907</v>
      </c>
      <c r="E1764" t="s">
        <v>983</v>
      </c>
      <c r="F1764" t="s">
        <v>798</v>
      </c>
      <c r="G1764" t="s">
        <v>984</v>
      </c>
      <c r="H1764" t="s">
        <v>985</v>
      </c>
      <c r="I1764" t="s">
        <v>957</v>
      </c>
      <c r="J1764" t="s">
        <v>3148</v>
      </c>
      <c r="K1764" t="s">
        <v>3149</v>
      </c>
      <c r="L1764" t="s">
        <v>3148</v>
      </c>
      <c r="M1764" s="5">
        <v>34070.94</v>
      </c>
      <c r="N1764" s="5">
        <v>34070.94</v>
      </c>
      <c r="O1764" s="5">
        <v>34070.94</v>
      </c>
      <c r="P1764" s="5"/>
      <c r="Q1764" s="16">
        <v>0</v>
      </c>
      <c r="R1764" s="5"/>
      <c r="S1764" s="17">
        <v>42136</v>
      </c>
      <c r="T1764" s="17">
        <v>42136</v>
      </c>
      <c r="U1764" s="17">
        <v>42205</v>
      </c>
      <c r="V1764" s="17">
        <v>42205</v>
      </c>
      <c r="W1764" s="17">
        <v>42136</v>
      </c>
      <c r="X1764" s="17">
        <v>42186</v>
      </c>
      <c r="Y1764" t="s">
        <v>959</v>
      </c>
      <c r="Z1764" t="s">
        <v>796</v>
      </c>
      <c r="AA1764" t="s">
        <v>960</v>
      </c>
      <c r="AC1764" s="16">
        <v>2</v>
      </c>
      <c r="AD1764" t="s">
        <v>795</v>
      </c>
      <c r="AE1764" t="s">
        <v>961</v>
      </c>
      <c r="AF1764" t="s">
        <v>740</v>
      </c>
      <c r="AG1764" t="s">
        <v>1036</v>
      </c>
      <c r="AJ1764" t="s">
        <v>963</v>
      </c>
      <c r="AK1764" t="s">
        <v>964</v>
      </c>
      <c r="AL1764" t="s">
        <v>965</v>
      </c>
      <c r="AM1764" t="s">
        <v>456</v>
      </c>
      <c r="AP1764" t="s">
        <v>966</v>
      </c>
      <c r="AQ1764" t="s">
        <v>967</v>
      </c>
      <c r="AR1764" t="s">
        <v>968</v>
      </c>
      <c r="AS1764" t="s">
        <v>969</v>
      </c>
      <c r="AT1764" t="s">
        <v>970</v>
      </c>
      <c r="AU1764" t="s">
        <v>7248</v>
      </c>
    </row>
    <row r="1765" spans="2:47" ht="11" outlineLevel="1" x14ac:dyDescent="0.15">
      <c r="B1765" t="s">
        <v>7249</v>
      </c>
      <c r="C1765" t="s">
        <v>7250</v>
      </c>
      <c r="G1765" t="s">
        <v>1140</v>
      </c>
      <c r="H1765" t="s">
        <v>1141</v>
      </c>
      <c r="I1765" t="s">
        <v>957</v>
      </c>
      <c r="J1765" t="s">
        <v>2731</v>
      </c>
      <c r="K1765" t="s">
        <v>2732</v>
      </c>
      <c r="L1765" t="s">
        <v>2731</v>
      </c>
      <c r="M1765" s="5">
        <v>34038.269999999997</v>
      </c>
      <c r="N1765" s="5">
        <v>34038.269999999997</v>
      </c>
      <c r="O1765" s="5">
        <v>34038.269999999997</v>
      </c>
      <c r="P1765" s="5"/>
      <c r="Q1765" s="16">
        <v>0</v>
      </c>
      <c r="R1765" s="5"/>
      <c r="S1765" s="17">
        <v>42557</v>
      </c>
      <c r="T1765" s="17">
        <v>42556</v>
      </c>
      <c r="U1765" s="17">
        <v>42608</v>
      </c>
      <c r="V1765" s="17">
        <v>42608</v>
      </c>
      <c r="W1765" s="17">
        <v>42557</v>
      </c>
      <c r="X1765" s="17">
        <v>43201</v>
      </c>
      <c r="Y1765" t="s">
        <v>1543</v>
      </c>
      <c r="Z1765" t="s">
        <v>826</v>
      </c>
      <c r="AA1765" t="s">
        <v>1179</v>
      </c>
      <c r="AC1765" s="16">
        <v>1</v>
      </c>
      <c r="AD1765" t="s">
        <v>795</v>
      </c>
      <c r="AE1765" t="s">
        <v>961</v>
      </c>
      <c r="AF1765" t="s">
        <v>6620</v>
      </c>
      <c r="AG1765" t="s">
        <v>6621</v>
      </c>
      <c r="AJ1765" t="s">
        <v>963</v>
      </c>
      <c r="AK1765" t="s">
        <v>964</v>
      </c>
      <c r="AL1765" t="s">
        <v>965</v>
      </c>
      <c r="AM1765" t="s">
        <v>456</v>
      </c>
      <c r="AP1765" t="s">
        <v>966</v>
      </c>
      <c r="AQ1765" t="s">
        <v>967</v>
      </c>
      <c r="AR1765" t="s">
        <v>968</v>
      </c>
      <c r="AS1765" t="s">
        <v>969</v>
      </c>
      <c r="AT1765" t="s">
        <v>970</v>
      </c>
      <c r="AU1765" t="s">
        <v>7251</v>
      </c>
    </row>
    <row r="1766" spans="2:47" ht="11" outlineLevel="1" x14ac:dyDescent="0.15">
      <c r="B1766" t="s">
        <v>7252</v>
      </c>
      <c r="C1766" t="s">
        <v>7253</v>
      </c>
      <c r="D1766" t="s">
        <v>2775</v>
      </c>
      <c r="E1766" t="s">
        <v>835</v>
      </c>
      <c r="F1766" t="s">
        <v>807</v>
      </c>
      <c r="G1766" t="s">
        <v>984</v>
      </c>
      <c r="H1766" t="s">
        <v>985</v>
      </c>
      <c r="I1766" t="s">
        <v>957</v>
      </c>
      <c r="J1766" t="s">
        <v>669</v>
      </c>
      <c r="K1766" t="s">
        <v>1498</v>
      </c>
      <c r="L1766" t="s">
        <v>669</v>
      </c>
      <c r="M1766" s="5">
        <v>34000</v>
      </c>
      <c r="N1766" s="5">
        <v>34000</v>
      </c>
      <c r="O1766" s="5">
        <v>34000</v>
      </c>
      <c r="P1766" s="5"/>
      <c r="Q1766" s="16">
        <v>0</v>
      </c>
      <c r="R1766" s="5"/>
      <c r="S1766" s="17">
        <v>42992</v>
      </c>
      <c r="T1766" s="17">
        <v>42992</v>
      </c>
      <c r="U1766" s="17">
        <v>43219</v>
      </c>
      <c r="V1766" s="17">
        <v>43219</v>
      </c>
      <c r="W1766" s="17">
        <v>42992</v>
      </c>
      <c r="X1766" s="17">
        <v>43159</v>
      </c>
      <c r="Y1766" t="s">
        <v>1178</v>
      </c>
      <c r="Z1766" t="s">
        <v>825</v>
      </c>
      <c r="AA1766" t="s">
        <v>1179</v>
      </c>
      <c r="AC1766" s="16">
        <v>1</v>
      </c>
      <c r="AD1766" t="s">
        <v>795</v>
      </c>
      <c r="AE1766" t="s">
        <v>961</v>
      </c>
      <c r="AF1766" t="s">
        <v>740</v>
      </c>
      <c r="AG1766" t="s">
        <v>1036</v>
      </c>
      <c r="AJ1766" t="s">
        <v>963</v>
      </c>
      <c r="AK1766" t="s">
        <v>964</v>
      </c>
      <c r="AL1766" t="s">
        <v>965</v>
      </c>
      <c r="AM1766" t="s">
        <v>531</v>
      </c>
      <c r="AP1766" t="s">
        <v>966</v>
      </c>
      <c r="AQ1766" t="s">
        <v>967</v>
      </c>
      <c r="AR1766" t="s">
        <v>968</v>
      </c>
      <c r="AS1766" t="s">
        <v>969</v>
      </c>
      <c r="AT1766" t="s">
        <v>970</v>
      </c>
      <c r="AU1766" t="s">
        <v>7254</v>
      </c>
    </row>
    <row r="1767" spans="2:47" ht="11" outlineLevel="1" x14ac:dyDescent="0.15">
      <c r="B1767" t="s">
        <v>7255</v>
      </c>
      <c r="C1767" t="s">
        <v>7256</v>
      </c>
      <c r="G1767" t="s">
        <v>1140</v>
      </c>
      <c r="H1767" t="s">
        <v>1141</v>
      </c>
      <c r="I1767" t="s">
        <v>957</v>
      </c>
      <c r="J1767" t="s">
        <v>7257</v>
      </c>
      <c r="K1767" t="s">
        <v>7258</v>
      </c>
      <c r="L1767" t="s">
        <v>7257</v>
      </c>
      <c r="M1767" s="5">
        <v>34000</v>
      </c>
      <c r="N1767" s="5">
        <v>34000</v>
      </c>
      <c r="O1767" s="5">
        <v>34000</v>
      </c>
      <c r="P1767" s="5"/>
      <c r="Q1767" s="16">
        <v>0</v>
      </c>
      <c r="R1767" s="5"/>
      <c r="S1767" s="17">
        <v>44811</v>
      </c>
      <c r="T1767" s="17">
        <v>44796</v>
      </c>
      <c r="U1767" s="17">
        <v>44879</v>
      </c>
      <c r="V1767" s="17">
        <v>44879</v>
      </c>
      <c r="W1767" s="17">
        <v>44811</v>
      </c>
      <c r="X1767" s="17">
        <v>44811</v>
      </c>
      <c r="Y1767" t="s">
        <v>1178</v>
      </c>
      <c r="Z1767" t="s">
        <v>825</v>
      </c>
      <c r="AA1767" t="s">
        <v>1179</v>
      </c>
      <c r="AC1767" s="16">
        <v>2</v>
      </c>
      <c r="AD1767" t="s">
        <v>795</v>
      </c>
      <c r="AE1767" t="s">
        <v>961</v>
      </c>
      <c r="AF1767" t="s">
        <v>7259</v>
      </c>
      <c r="AG1767" t="s">
        <v>7260</v>
      </c>
      <c r="AJ1767" t="s">
        <v>963</v>
      </c>
      <c r="AK1767" t="s">
        <v>964</v>
      </c>
      <c r="AL1767" t="s">
        <v>1340</v>
      </c>
      <c r="AM1767" t="s">
        <v>531</v>
      </c>
      <c r="AP1767" t="s">
        <v>966</v>
      </c>
      <c r="AQ1767" t="s">
        <v>967</v>
      </c>
      <c r="AR1767" t="s">
        <v>968</v>
      </c>
      <c r="AS1767" t="s">
        <v>969</v>
      </c>
      <c r="AT1767" t="s">
        <v>970</v>
      </c>
      <c r="AU1767" t="s">
        <v>7261</v>
      </c>
    </row>
    <row r="1768" spans="2:47" ht="11" outlineLevel="1" x14ac:dyDescent="0.15">
      <c r="B1768" t="s">
        <v>7262</v>
      </c>
      <c r="C1768" t="s">
        <v>7263</v>
      </c>
      <c r="G1768" t="s">
        <v>1140</v>
      </c>
      <c r="H1768" t="s">
        <v>1141</v>
      </c>
      <c r="I1768" t="s">
        <v>957</v>
      </c>
      <c r="J1768" t="s">
        <v>7264</v>
      </c>
      <c r="K1768" t="s">
        <v>7265</v>
      </c>
      <c r="L1768" t="s">
        <v>7264</v>
      </c>
      <c r="M1768" s="5">
        <v>33894.129999999997</v>
      </c>
      <c r="N1768" s="5">
        <v>33894.129999999997</v>
      </c>
      <c r="O1768" s="5">
        <v>33894.129999999997</v>
      </c>
      <c r="P1768" s="5"/>
      <c r="Q1768" s="16">
        <v>0</v>
      </c>
      <c r="R1768" s="5"/>
      <c r="S1768" s="17">
        <v>43909</v>
      </c>
      <c r="T1768" s="17">
        <v>43909</v>
      </c>
      <c r="U1768" s="17">
        <v>44085</v>
      </c>
      <c r="V1768" s="17">
        <v>44085</v>
      </c>
      <c r="W1768" s="17">
        <v>43909</v>
      </c>
      <c r="X1768" s="17">
        <v>43915</v>
      </c>
      <c r="Y1768" t="s">
        <v>1178</v>
      </c>
      <c r="Z1768" t="s">
        <v>825</v>
      </c>
      <c r="AA1768" t="s">
        <v>1179</v>
      </c>
      <c r="AC1768" s="16">
        <v>3</v>
      </c>
      <c r="AD1768" t="s">
        <v>795</v>
      </c>
      <c r="AE1768" t="s">
        <v>961</v>
      </c>
      <c r="AF1768" t="s">
        <v>757</v>
      </c>
      <c r="AG1768" t="s">
        <v>1801</v>
      </c>
      <c r="AH1768" t="s">
        <v>1058</v>
      </c>
      <c r="AI1768" t="s">
        <v>1059</v>
      </c>
      <c r="AJ1768" t="s">
        <v>978</v>
      </c>
      <c r="AK1768" t="s">
        <v>964</v>
      </c>
      <c r="AL1768" t="s">
        <v>1340</v>
      </c>
      <c r="AM1768" t="s">
        <v>531</v>
      </c>
      <c r="AP1768" t="s">
        <v>966</v>
      </c>
      <c r="AQ1768" t="s">
        <v>967</v>
      </c>
      <c r="AR1768" t="s">
        <v>968</v>
      </c>
      <c r="AS1768" t="s">
        <v>969</v>
      </c>
      <c r="AT1768" t="s">
        <v>970</v>
      </c>
      <c r="AU1768" t="s">
        <v>7266</v>
      </c>
    </row>
    <row r="1769" spans="2:47" ht="11" outlineLevel="1" x14ac:dyDescent="0.15">
      <c r="B1769" t="s">
        <v>7267</v>
      </c>
      <c r="C1769" t="s">
        <v>7268</v>
      </c>
      <c r="G1769" t="s">
        <v>1140</v>
      </c>
      <c r="H1769" t="s">
        <v>1141</v>
      </c>
      <c r="I1769" t="s">
        <v>957</v>
      </c>
      <c r="J1769" t="s">
        <v>7269</v>
      </c>
      <c r="K1769" t="s">
        <v>7270</v>
      </c>
      <c r="L1769" t="s">
        <v>7269</v>
      </c>
      <c r="M1769" s="5">
        <v>33888.879999999997</v>
      </c>
      <c r="N1769" s="5">
        <v>33888.879999999997</v>
      </c>
      <c r="O1769" s="5">
        <v>33888.879999999997</v>
      </c>
      <c r="P1769" s="5"/>
      <c r="Q1769" s="16">
        <v>0</v>
      </c>
      <c r="R1769" s="5"/>
      <c r="S1769" s="17">
        <v>45268</v>
      </c>
      <c r="T1769" s="17">
        <v>45268</v>
      </c>
      <c r="U1769" s="17">
        <v>45383</v>
      </c>
      <c r="V1769" s="17">
        <v>45383</v>
      </c>
      <c r="W1769" s="17">
        <v>45268</v>
      </c>
      <c r="X1769" s="17">
        <v>45268</v>
      </c>
      <c r="Y1769" t="s">
        <v>1178</v>
      </c>
      <c r="Z1769" t="s">
        <v>825</v>
      </c>
      <c r="AA1769" t="s">
        <v>1179</v>
      </c>
      <c r="AC1769" s="16">
        <v>15</v>
      </c>
      <c r="AD1769" t="s">
        <v>803</v>
      </c>
      <c r="AE1769" t="s">
        <v>974</v>
      </c>
      <c r="AF1769" t="s">
        <v>4147</v>
      </c>
      <c r="AG1769" t="s">
        <v>4148</v>
      </c>
      <c r="AH1769" t="s">
        <v>1193</v>
      </c>
      <c r="AI1769" t="s">
        <v>1194</v>
      </c>
      <c r="AJ1769" t="s">
        <v>978</v>
      </c>
      <c r="AK1769" t="s">
        <v>1082</v>
      </c>
      <c r="AL1769" t="s">
        <v>1340</v>
      </c>
      <c r="AM1769" t="s">
        <v>645</v>
      </c>
      <c r="AP1769" t="s">
        <v>966</v>
      </c>
      <c r="AQ1769" t="s">
        <v>967</v>
      </c>
      <c r="AR1769" t="s">
        <v>968</v>
      </c>
      <c r="AS1769" t="s">
        <v>969</v>
      </c>
      <c r="AT1769" t="s">
        <v>970</v>
      </c>
      <c r="AU1769" t="s">
        <v>7271</v>
      </c>
    </row>
    <row r="1770" spans="2:47" ht="11" outlineLevel="1" x14ac:dyDescent="0.15">
      <c r="B1770" t="s">
        <v>7272</v>
      </c>
      <c r="C1770" t="s">
        <v>7273</v>
      </c>
      <c r="G1770" t="s">
        <v>1140</v>
      </c>
      <c r="H1770" t="s">
        <v>1141</v>
      </c>
      <c r="I1770" t="s">
        <v>957</v>
      </c>
      <c r="J1770" t="s">
        <v>7274</v>
      </c>
      <c r="K1770" t="s">
        <v>7275</v>
      </c>
      <c r="L1770" t="s">
        <v>7274</v>
      </c>
      <c r="M1770" s="5">
        <v>33844.28</v>
      </c>
      <c r="N1770" s="5">
        <v>33844.28</v>
      </c>
      <c r="O1770" s="5">
        <v>33844.28</v>
      </c>
      <c r="P1770" s="5"/>
      <c r="Q1770" s="16">
        <v>0</v>
      </c>
      <c r="R1770" s="5"/>
      <c r="S1770" s="17">
        <v>44405</v>
      </c>
      <c r="T1770" s="17">
        <v>44409</v>
      </c>
      <c r="U1770" s="17">
        <v>44520</v>
      </c>
      <c r="V1770" s="17">
        <v>44520</v>
      </c>
      <c r="W1770" s="17">
        <v>44405</v>
      </c>
      <c r="X1770" s="17">
        <v>44405</v>
      </c>
      <c r="Y1770" t="s">
        <v>984</v>
      </c>
      <c r="Z1770" t="s">
        <v>804</v>
      </c>
      <c r="AA1770" t="s">
        <v>1000</v>
      </c>
      <c r="AC1770" s="16">
        <v>1</v>
      </c>
      <c r="AD1770" t="s">
        <v>803</v>
      </c>
      <c r="AE1770" t="s">
        <v>974</v>
      </c>
      <c r="AF1770" t="s">
        <v>738</v>
      </c>
      <c r="AG1770" t="s">
        <v>988</v>
      </c>
      <c r="AH1770" t="s">
        <v>1318</v>
      </c>
      <c r="AI1770" t="s">
        <v>1319</v>
      </c>
      <c r="AJ1770" t="s">
        <v>978</v>
      </c>
      <c r="AK1770" t="s">
        <v>1928</v>
      </c>
      <c r="AL1770" t="s">
        <v>1340</v>
      </c>
      <c r="AM1770" t="s">
        <v>531</v>
      </c>
      <c r="AP1770" t="s">
        <v>966</v>
      </c>
      <c r="AQ1770" t="s">
        <v>967</v>
      </c>
      <c r="AR1770" t="s">
        <v>968</v>
      </c>
      <c r="AS1770" t="s">
        <v>969</v>
      </c>
      <c r="AT1770" t="s">
        <v>970</v>
      </c>
      <c r="AU1770" t="s">
        <v>7276</v>
      </c>
    </row>
    <row r="1771" spans="2:47" ht="11" outlineLevel="1" x14ac:dyDescent="0.15">
      <c r="B1771" t="s">
        <v>7277</v>
      </c>
      <c r="C1771" t="s">
        <v>7278</v>
      </c>
      <c r="G1771" t="s">
        <v>1140</v>
      </c>
      <c r="H1771" t="s">
        <v>1141</v>
      </c>
      <c r="I1771" t="s">
        <v>957</v>
      </c>
      <c r="J1771" t="s">
        <v>2172</v>
      </c>
      <c r="K1771" t="s">
        <v>2173</v>
      </c>
      <c r="L1771" t="s">
        <v>3312</v>
      </c>
      <c r="M1771" s="5">
        <v>33807.18</v>
      </c>
      <c r="N1771" s="5">
        <v>33807.18</v>
      </c>
      <c r="O1771" s="5">
        <v>45524.160000000003</v>
      </c>
      <c r="P1771" s="5"/>
      <c r="Q1771" s="16">
        <v>0</v>
      </c>
      <c r="R1771" s="5"/>
      <c r="S1771" s="17">
        <v>44970</v>
      </c>
      <c r="T1771" s="17">
        <v>44970</v>
      </c>
      <c r="U1771" s="17">
        <v>45327</v>
      </c>
      <c r="V1771" s="17">
        <v>45327</v>
      </c>
      <c r="W1771" s="17">
        <v>44970</v>
      </c>
      <c r="X1771" s="17">
        <v>45282</v>
      </c>
      <c r="Y1771" t="s">
        <v>1543</v>
      </c>
      <c r="Z1771" t="s">
        <v>826</v>
      </c>
      <c r="AA1771" t="s">
        <v>1179</v>
      </c>
      <c r="AC1771" s="16">
        <v>1</v>
      </c>
      <c r="AD1771" t="s">
        <v>795</v>
      </c>
      <c r="AE1771" t="s">
        <v>961</v>
      </c>
      <c r="AF1771" t="s">
        <v>748</v>
      </c>
      <c r="AG1771" t="s">
        <v>1057</v>
      </c>
      <c r="AH1771" t="s">
        <v>1058</v>
      </c>
      <c r="AI1771" t="s">
        <v>1059</v>
      </c>
      <c r="AJ1771" t="s">
        <v>978</v>
      </c>
      <c r="AK1771" t="s">
        <v>964</v>
      </c>
      <c r="AL1771" t="s">
        <v>965</v>
      </c>
      <c r="AM1771" t="s">
        <v>531</v>
      </c>
      <c r="AP1771" t="s">
        <v>966</v>
      </c>
      <c r="AQ1771" t="s">
        <v>967</v>
      </c>
      <c r="AR1771" t="s">
        <v>968</v>
      </c>
      <c r="AS1771" t="s">
        <v>969</v>
      </c>
      <c r="AT1771" t="s">
        <v>970</v>
      </c>
      <c r="AU1771" t="s">
        <v>7279</v>
      </c>
    </row>
    <row r="1772" spans="2:47" ht="11" outlineLevel="1" x14ac:dyDescent="0.15">
      <c r="B1772" t="s">
        <v>7280</v>
      </c>
      <c r="C1772" t="s">
        <v>7281</v>
      </c>
      <c r="G1772" t="s">
        <v>1140</v>
      </c>
      <c r="H1772" t="s">
        <v>1141</v>
      </c>
      <c r="I1772" t="s">
        <v>957</v>
      </c>
      <c r="J1772" t="s">
        <v>7282</v>
      </c>
      <c r="K1772" t="s">
        <v>7283</v>
      </c>
      <c r="L1772" t="s">
        <v>7282</v>
      </c>
      <c r="M1772" s="5">
        <v>33780</v>
      </c>
      <c r="N1772" s="5">
        <v>33780</v>
      </c>
      <c r="O1772" s="5">
        <v>33780</v>
      </c>
      <c r="P1772" s="5"/>
      <c r="Q1772" s="16">
        <v>0</v>
      </c>
      <c r="R1772" s="5"/>
      <c r="S1772" s="17">
        <v>43307</v>
      </c>
      <c r="T1772" s="17">
        <v>43307</v>
      </c>
      <c r="U1772" s="17">
        <v>43399</v>
      </c>
      <c r="V1772" s="17">
        <v>43399</v>
      </c>
      <c r="W1772" s="17">
        <v>43307</v>
      </c>
      <c r="X1772" s="17">
        <v>43398</v>
      </c>
      <c r="Y1772" t="s">
        <v>1178</v>
      </c>
      <c r="Z1772" t="s">
        <v>825</v>
      </c>
      <c r="AA1772" t="s">
        <v>1179</v>
      </c>
      <c r="AC1772" s="16">
        <v>1</v>
      </c>
      <c r="AD1772" t="s">
        <v>7284</v>
      </c>
      <c r="AE1772" t="s">
        <v>7285</v>
      </c>
      <c r="AF1772" t="s">
        <v>750</v>
      </c>
      <c r="AG1772" t="s">
        <v>1515</v>
      </c>
      <c r="AJ1772" t="s">
        <v>963</v>
      </c>
      <c r="AK1772" t="s">
        <v>1516</v>
      </c>
      <c r="AL1772" t="s">
        <v>1340</v>
      </c>
      <c r="AM1772" t="s">
        <v>531</v>
      </c>
      <c r="AP1772" t="s">
        <v>966</v>
      </c>
      <c r="AQ1772" t="s">
        <v>967</v>
      </c>
      <c r="AR1772" t="s">
        <v>968</v>
      </c>
      <c r="AS1772" t="s">
        <v>969</v>
      </c>
      <c r="AT1772" t="s">
        <v>970</v>
      </c>
      <c r="AU1772" t="s">
        <v>7286</v>
      </c>
    </row>
    <row r="1773" spans="2:47" ht="11" outlineLevel="1" x14ac:dyDescent="0.15">
      <c r="B1773" t="s">
        <v>7287</v>
      </c>
      <c r="C1773" t="s">
        <v>7288</v>
      </c>
      <c r="G1773" t="s">
        <v>1140</v>
      </c>
      <c r="H1773" t="s">
        <v>1141</v>
      </c>
      <c r="I1773" t="s">
        <v>957</v>
      </c>
      <c r="J1773" t="s">
        <v>7045</v>
      </c>
      <c r="K1773" t="s">
        <v>7046</v>
      </c>
      <c r="L1773" t="s">
        <v>7045</v>
      </c>
      <c r="M1773" s="5">
        <v>33759.019999999997</v>
      </c>
      <c r="N1773" s="5">
        <v>33759.019999999997</v>
      </c>
      <c r="O1773" s="5">
        <v>33759.019999999997</v>
      </c>
      <c r="P1773" s="5"/>
      <c r="Q1773" s="16">
        <v>0</v>
      </c>
      <c r="R1773" s="5"/>
      <c r="S1773" s="17">
        <v>45338</v>
      </c>
      <c r="T1773" s="17">
        <v>45342</v>
      </c>
      <c r="U1773" s="17">
        <v>45372</v>
      </c>
      <c r="V1773" s="17">
        <v>45372</v>
      </c>
      <c r="W1773" s="17">
        <v>45338</v>
      </c>
      <c r="X1773" s="17">
        <v>45338</v>
      </c>
      <c r="Y1773" t="s">
        <v>1178</v>
      </c>
      <c r="Z1773" t="s">
        <v>825</v>
      </c>
      <c r="AA1773" t="s">
        <v>1179</v>
      </c>
      <c r="AC1773" s="16">
        <v>16</v>
      </c>
      <c r="AD1773" t="s">
        <v>803</v>
      </c>
      <c r="AE1773" t="s">
        <v>974</v>
      </c>
      <c r="AF1773" t="s">
        <v>757</v>
      </c>
      <c r="AG1773" t="s">
        <v>1801</v>
      </c>
      <c r="AJ1773" t="s">
        <v>963</v>
      </c>
      <c r="AK1773" t="s">
        <v>1082</v>
      </c>
      <c r="AL1773" t="s">
        <v>1340</v>
      </c>
      <c r="AM1773" t="s">
        <v>645</v>
      </c>
      <c r="AP1773" t="s">
        <v>966</v>
      </c>
      <c r="AQ1773" t="s">
        <v>967</v>
      </c>
      <c r="AR1773" t="s">
        <v>968</v>
      </c>
      <c r="AS1773" t="s">
        <v>969</v>
      </c>
      <c r="AT1773" t="s">
        <v>970</v>
      </c>
      <c r="AU1773" t="s">
        <v>7289</v>
      </c>
    </row>
    <row r="1774" spans="2:47" ht="11" outlineLevel="1" x14ac:dyDescent="0.15">
      <c r="B1774" t="s">
        <v>7290</v>
      </c>
      <c r="C1774" t="s">
        <v>7291</v>
      </c>
      <c r="G1774" t="s">
        <v>1140</v>
      </c>
      <c r="H1774" t="s">
        <v>1141</v>
      </c>
      <c r="I1774" t="s">
        <v>957</v>
      </c>
      <c r="J1774" t="s">
        <v>7292</v>
      </c>
      <c r="K1774" t="s">
        <v>7293</v>
      </c>
      <c r="L1774" t="s">
        <v>7292</v>
      </c>
      <c r="M1774" s="5">
        <v>33698.379999999997</v>
      </c>
      <c r="N1774" s="5">
        <v>33698.379999999997</v>
      </c>
      <c r="O1774" s="5">
        <v>33698.379999999997</v>
      </c>
      <c r="P1774" s="5"/>
      <c r="Q1774" s="16">
        <v>0</v>
      </c>
      <c r="R1774" s="5"/>
      <c r="S1774" s="17">
        <v>43370</v>
      </c>
      <c r="T1774" s="17">
        <v>43370</v>
      </c>
      <c r="U1774" s="17">
        <v>43416</v>
      </c>
      <c r="V1774" s="17">
        <v>43416</v>
      </c>
      <c r="W1774" s="17">
        <v>43370</v>
      </c>
      <c r="X1774" s="17">
        <v>43385</v>
      </c>
      <c r="Y1774" t="s">
        <v>1178</v>
      </c>
      <c r="Z1774" t="s">
        <v>825</v>
      </c>
      <c r="AA1774" t="s">
        <v>1179</v>
      </c>
      <c r="AC1774" s="16">
        <v>3</v>
      </c>
      <c r="AD1774" t="s">
        <v>795</v>
      </c>
      <c r="AE1774" t="s">
        <v>961</v>
      </c>
      <c r="AF1774" t="s">
        <v>740</v>
      </c>
      <c r="AG1774" t="s">
        <v>1036</v>
      </c>
      <c r="AJ1774" t="s">
        <v>963</v>
      </c>
      <c r="AK1774" t="s">
        <v>964</v>
      </c>
      <c r="AL1774" t="s">
        <v>1340</v>
      </c>
      <c r="AM1774" t="s">
        <v>531</v>
      </c>
      <c r="AP1774" t="s">
        <v>966</v>
      </c>
      <c r="AQ1774" t="s">
        <v>967</v>
      </c>
      <c r="AR1774" t="s">
        <v>968</v>
      </c>
      <c r="AS1774" t="s">
        <v>969</v>
      </c>
      <c r="AT1774" t="s">
        <v>970</v>
      </c>
      <c r="AU1774" t="s">
        <v>7294</v>
      </c>
    </row>
    <row r="1775" spans="2:47" ht="11" outlineLevel="1" x14ac:dyDescent="0.15">
      <c r="B1775" t="s">
        <v>7295</v>
      </c>
      <c r="C1775" t="s">
        <v>7296</v>
      </c>
      <c r="G1775" t="s">
        <v>1140</v>
      </c>
      <c r="H1775" t="s">
        <v>1141</v>
      </c>
      <c r="I1775" t="s">
        <v>957</v>
      </c>
      <c r="J1775" t="s">
        <v>6306</v>
      </c>
      <c r="K1775" t="s">
        <v>6307</v>
      </c>
      <c r="L1775" t="s">
        <v>7297</v>
      </c>
      <c r="M1775" s="5">
        <v>33618.32</v>
      </c>
      <c r="N1775" s="5">
        <v>33618.32</v>
      </c>
      <c r="O1775" s="5">
        <v>33618.32</v>
      </c>
      <c r="P1775" s="5"/>
      <c r="Q1775" s="16">
        <v>0</v>
      </c>
      <c r="R1775" s="5"/>
      <c r="S1775" s="17">
        <v>44781</v>
      </c>
      <c r="T1775" s="17">
        <v>44781</v>
      </c>
      <c r="U1775" s="17">
        <v>44802</v>
      </c>
      <c r="V1775" s="17">
        <v>44802</v>
      </c>
      <c r="W1775" s="17">
        <v>44781</v>
      </c>
      <c r="X1775" s="17">
        <v>45029</v>
      </c>
      <c r="Y1775" t="s">
        <v>1543</v>
      </c>
      <c r="Z1775" t="s">
        <v>826</v>
      </c>
      <c r="AA1775" t="s">
        <v>1179</v>
      </c>
      <c r="AC1775" s="16">
        <v>1</v>
      </c>
      <c r="AD1775" t="s">
        <v>795</v>
      </c>
      <c r="AE1775" t="s">
        <v>961</v>
      </c>
      <c r="AF1775" t="s">
        <v>740</v>
      </c>
      <c r="AG1775" t="s">
        <v>1036</v>
      </c>
      <c r="AH1775" t="s">
        <v>1058</v>
      </c>
      <c r="AI1775" t="s">
        <v>1059</v>
      </c>
      <c r="AJ1775" t="s">
        <v>978</v>
      </c>
      <c r="AK1775" t="s">
        <v>964</v>
      </c>
      <c r="AL1775" t="s">
        <v>1340</v>
      </c>
      <c r="AM1775" t="s">
        <v>531</v>
      </c>
      <c r="AP1775" t="s">
        <v>966</v>
      </c>
      <c r="AQ1775" t="s">
        <v>967</v>
      </c>
      <c r="AR1775" t="s">
        <v>968</v>
      </c>
      <c r="AS1775" t="s">
        <v>969</v>
      </c>
      <c r="AT1775" t="s">
        <v>970</v>
      </c>
      <c r="AU1775" t="s">
        <v>7298</v>
      </c>
    </row>
    <row r="1776" spans="2:47" ht="11" outlineLevel="1" x14ac:dyDescent="0.15">
      <c r="B1776" t="s">
        <v>7299</v>
      </c>
      <c r="C1776" t="s">
        <v>982</v>
      </c>
      <c r="D1776" t="s">
        <v>7300</v>
      </c>
      <c r="E1776" t="s">
        <v>854</v>
      </c>
      <c r="F1776" t="s">
        <v>798</v>
      </c>
      <c r="G1776" t="s">
        <v>959</v>
      </c>
      <c r="H1776" t="s">
        <v>1903</v>
      </c>
      <c r="I1776" t="s">
        <v>957</v>
      </c>
      <c r="J1776" t="s">
        <v>3434</v>
      </c>
      <c r="K1776" t="s">
        <v>3435</v>
      </c>
      <c r="L1776" t="s">
        <v>3434</v>
      </c>
      <c r="M1776" s="5">
        <v>33567.050000000003</v>
      </c>
      <c r="N1776" s="5">
        <v>33567.050000000003</v>
      </c>
      <c r="O1776" s="5">
        <v>33567.050000000003</v>
      </c>
      <c r="P1776" s="5"/>
      <c r="Q1776" s="16">
        <v>0</v>
      </c>
      <c r="R1776" s="5"/>
      <c r="S1776" s="17">
        <v>42566</v>
      </c>
      <c r="T1776" s="17">
        <v>42563</v>
      </c>
      <c r="U1776" s="17">
        <v>42582</v>
      </c>
      <c r="V1776" s="17">
        <v>42612</v>
      </c>
      <c r="W1776" s="17">
        <v>42566</v>
      </c>
      <c r="X1776" s="17">
        <v>42566</v>
      </c>
      <c r="Y1776" t="s">
        <v>1178</v>
      </c>
      <c r="Z1776" t="s">
        <v>825</v>
      </c>
      <c r="AA1776" t="s">
        <v>1179</v>
      </c>
      <c r="AC1776" s="16">
        <v>1</v>
      </c>
      <c r="AD1776" t="s">
        <v>795</v>
      </c>
      <c r="AE1776" t="s">
        <v>961</v>
      </c>
      <c r="AF1776" t="s">
        <v>748</v>
      </c>
      <c r="AG1776" t="s">
        <v>1057</v>
      </c>
      <c r="AJ1776" t="s">
        <v>963</v>
      </c>
      <c r="AK1776" t="s">
        <v>964</v>
      </c>
      <c r="AL1776" t="s">
        <v>1340</v>
      </c>
      <c r="AM1776" t="s">
        <v>575</v>
      </c>
      <c r="AP1776" t="s">
        <v>966</v>
      </c>
      <c r="AQ1776" t="s">
        <v>967</v>
      </c>
      <c r="AR1776" t="s">
        <v>968</v>
      </c>
      <c r="AS1776" t="s">
        <v>969</v>
      </c>
      <c r="AT1776" t="s">
        <v>970</v>
      </c>
      <c r="AU1776" t="s">
        <v>7301</v>
      </c>
    </row>
    <row r="1777" spans="2:47" ht="11" outlineLevel="1" x14ac:dyDescent="0.15">
      <c r="B1777" t="s">
        <v>7302</v>
      </c>
      <c r="C1777" t="s">
        <v>7303</v>
      </c>
      <c r="G1777" t="s">
        <v>1140</v>
      </c>
      <c r="H1777" t="s">
        <v>1141</v>
      </c>
      <c r="I1777" t="s">
        <v>957</v>
      </c>
      <c r="J1777" t="s">
        <v>7304</v>
      </c>
      <c r="K1777" t="s">
        <v>7305</v>
      </c>
      <c r="L1777" t="s">
        <v>7304</v>
      </c>
      <c r="M1777" s="5">
        <v>33539</v>
      </c>
      <c r="N1777" s="5">
        <v>33539</v>
      </c>
      <c r="O1777" s="5">
        <v>33539</v>
      </c>
      <c r="P1777" s="5"/>
      <c r="Q1777" s="16">
        <v>0</v>
      </c>
      <c r="R1777" s="5"/>
      <c r="S1777" s="17">
        <v>42637</v>
      </c>
      <c r="T1777" s="17">
        <v>42637</v>
      </c>
      <c r="U1777" s="17">
        <v>42699</v>
      </c>
      <c r="V1777" s="17">
        <v>42699</v>
      </c>
      <c r="W1777" s="17">
        <v>42637</v>
      </c>
      <c r="X1777" s="17">
        <v>42642</v>
      </c>
      <c r="Y1777" t="s">
        <v>1178</v>
      </c>
      <c r="Z1777" t="s">
        <v>825</v>
      </c>
      <c r="AA1777" t="s">
        <v>1179</v>
      </c>
      <c r="AC1777" s="16">
        <v>1</v>
      </c>
      <c r="AD1777" t="s">
        <v>803</v>
      </c>
      <c r="AE1777" t="s">
        <v>974</v>
      </c>
      <c r="AF1777" t="s">
        <v>738</v>
      </c>
      <c r="AG1777" t="s">
        <v>988</v>
      </c>
      <c r="AJ1777" t="s">
        <v>963</v>
      </c>
      <c r="AK1777" t="s">
        <v>1928</v>
      </c>
      <c r="AL1777" t="s">
        <v>1340</v>
      </c>
      <c r="AM1777" t="s">
        <v>531</v>
      </c>
      <c r="AP1777" t="s">
        <v>966</v>
      </c>
      <c r="AQ1777" t="s">
        <v>967</v>
      </c>
      <c r="AR1777" t="s">
        <v>968</v>
      </c>
      <c r="AS1777" t="s">
        <v>969</v>
      </c>
      <c r="AT1777" t="s">
        <v>970</v>
      </c>
      <c r="AU1777" t="s">
        <v>7306</v>
      </c>
    </row>
    <row r="1778" spans="2:47" ht="11" outlineLevel="1" x14ac:dyDescent="0.15">
      <c r="B1778" t="s">
        <v>7307</v>
      </c>
      <c r="C1778" t="s">
        <v>7308</v>
      </c>
      <c r="G1778" t="s">
        <v>1140</v>
      </c>
      <c r="H1778" t="s">
        <v>1141</v>
      </c>
      <c r="I1778" t="s">
        <v>957</v>
      </c>
      <c r="J1778" t="s">
        <v>6158</v>
      </c>
      <c r="K1778" t="s">
        <v>6159</v>
      </c>
      <c r="L1778" t="s">
        <v>6158</v>
      </c>
      <c r="M1778" s="5">
        <v>33493.54</v>
      </c>
      <c r="N1778" s="5">
        <v>33493.54</v>
      </c>
      <c r="O1778" s="5">
        <v>33493.54</v>
      </c>
      <c r="P1778" s="5"/>
      <c r="Q1778" s="16">
        <v>0</v>
      </c>
      <c r="R1778" s="5"/>
      <c r="S1778" s="17">
        <v>42180</v>
      </c>
      <c r="T1778" s="17">
        <v>42180</v>
      </c>
      <c r="U1778" s="17">
        <v>42264</v>
      </c>
      <c r="V1778" s="17">
        <v>42264</v>
      </c>
      <c r="W1778" s="17">
        <v>42180</v>
      </c>
      <c r="X1778" s="17">
        <v>42180</v>
      </c>
      <c r="Y1778" t="s">
        <v>1178</v>
      </c>
      <c r="Z1778" t="s">
        <v>825</v>
      </c>
      <c r="AA1778" t="s">
        <v>1179</v>
      </c>
      <c r="AC1778" s="16">
        <v>2</v>
      </c>
      <c r="AD1778" t="s">
        <v>803</v>
      </c>
      <c r="AE1778" t="s">
        <v>974</v>
      </c>
      <c r="AF1778" t="s">
        <v>737</v>
      </c>
      <c r="AG1778" t="s">
        <v>975</v>
      </c>
      <c r="AJ1778" t="s">
        <v>963</v>
      </c>
      <c r="AK1778" t="s">
        <v>979</v>
      </c>
      <c r="AL1778" t="s">
        <v>1340</v>
      </c>
      <c r="AM1778" t="s">
        <v>456</v>
      </c>
      <c r="AP1778" t="s">
        <v>966</v>
      </c>
      <c r="AQ1778" t="s">
        <v>967</v>
      </c>
      <c r="AR1778" t="s">
        <v>968</v>
      </c>
      <c r="AS1778" t="s">
        <v>969</v>
      </c>
      <c r="AT1778" t="s">
        <v>970</v>
      </c>
      <c r="AU1778" t="s">
        <v>7309</v>
      </c>
    </row>
    <row r="1779" spans="2:47" ht="11" outlineLevel="1" x14ac:dyDescent="0.15">
      <c r="B1779" t="s">
        <v>7310</v>
      </c>
      <c r="C1779" t="s">
        <v>7311</v>
      </c>
      <c r="D1779" t="s">
        <v>4616</v>
      </c>
      <c r="E1779" t="s">
        <v>1599</v>
      </c>
      <c r="F1779" t="s">
        <v>807</v>
      </c>
      <c r="G1779" t="s">
        <v>984</v>
      </c>
      <c r="H1779" t="s">
        <v>985</v>
      </c>
      <c r="I1779" t="s">
        <v>957</v>
      </c>
      <c r="J1779" t="s">
        <v>4617</v>
      </c>
      <c r="K1779" t="s">
        <v>4618</v>
      </c>
      <c r="L1779" t="s">
        <v>4617</v>
      </c>
      <c r="M1779" s="5">
        <v>33410</v>
      </c>
      <c r="N1779" s="5">
        <v>33410</v>
      </c>
      <c r="O1779" s="5">
        <v>33410</v>
      </c>
      <c r="P1779" s="5"/>
      <c r="Q1779" s="16">
        <v>0</v>
      </c>
      <c r="R1779" s="5"/>
      <c r="S1779" s="17">
        <v>42401</v>
      </c>
      <c r="T1779" s="17">
        <v>42401</v>
      </c>
      <c r="U1779" s="17">
        <v>42489</v>
      </c>
      <c r="V1779" s="17">
        <v>42489</v>
      </c>
      <c r="W1779" s="17">
        <v>42401</v>
      </c>
      <c r="X1779" s="17">
        <v>42401</v>
      </c>
      <c r="Y1779" t="s">
        <v>959</v>
      </c>
      <c r="Z1779" t="s">
        <v>796</v>
      </c>
      <c r="AA1779" t="s">
        <v>1023</v>
      </c>
      <c r="AB1779" t="s">
        <v>2794</v>
      </c>
      <c r="AC1779" s="16">
        <v>1</v>
      </c>
      <c r="AD1779" t="s">
        <v>4619</v>
      </c>
      <c r="AE1779" t="s">
        <v>4620</v>
      </c>
      <c r="AF1779" t="s">
        <v>750</v>
      </c>
      <c r="AG1779" t="s">
        <v>1515</v>
      </c>
      <c r="AJ1779" t="s">
        <v>963</v>
      </c>
      <c r="AK1779" t="s">
        <v>1516</v>
      </c>
      <c r="AL1779" t="s">
        <v>1340</v>
      </c>
      <c r="AM1779" t="s">
        <v>531</v>
      </c>
      <c r="AP1779" t="s">
        <v>966</v>
      </c>
      <c r="AQ1779" t="s">
        <v>967</v>
      </c>
      <c r="AR1779" t="s">
        <v>968</v>
      </c>
      <c r="AS1779" t="s">
        <v>969</v>
      </c>
      <c r="AT1779" t="s">
        <v>970</v>
      </c>
      <c r="AU1779" t="s">
        <v>7312</v>
      </c>
    </row>
    <row r="1780" spans="2:47" ht="11" outlineLevel="1" x14ac:dyDescent="0.15">
      <c r="B1780" t="s">
        <v>7313</v>
      </c>
      <c r="C1780" t="s">
        <v>7314</v>
      </c>
      <c r="G1780" t="s">
        <v>1140</v>
      </c>
      <c r="H1780" t="s">
        <v>1141</v>
      </c>
      <c r="I1780" t="s">
        <v>957</v>
      </c>
      <c r="J1780" t="s">
        <v>6578</v>
      </c>
      <c r="K1780" t="s">
        <v>6579</v>
      </c>
      <c r="L1780" t="s">
        <v>6578</v>
      </c>
      <c r="M1780" s="5">
        <v>33358.17</v>
      </c>
      <c r="N1780" s="5">
        <v>33358.17</v>
      </c>
      <c r="O1780" s="5">
        <v>33358.17</v>
      </c>
      <c r="P1780" s="5"/>
      <c r="Q1780" s="16">
        <v>0</v>
      </c>
      <c r="R1780" s="5"/>
      <c r="S1780" s="17">
        <v>42696</v>
      </c>
      <c r="T1780" s="17">
        <v>42696</v>
      </c>
      <c r="U1780" s="17">
        <v>42719</v>
      </c>
      <c r="V1780" s="17">
        <v>42719</v>
      </c>
      <c r="W1780" s="17">
        <v>42696</v>
      </c>
      <c r="X1780" s="17">
        <v>42696</v>
      </c>
      <c r="Y1780" t="s">
        <v>984</v>
      </c>
      <c r="Z1780" t="s">
        <v>804</v>
      </c>
      <c r="AA1780" t="s">
        <v>1000</v>
      </c>
      <c r="AC1780" s="16">
        <v>1</v>
      </c>
      <c r="AD1780" t="s">
        <v>1690</v>
      </c>
      <c r="AE1780" t="s">
        <v>1691</v>
      </c>
      <c r="AF1780" t="s">
        <v>738</v>
      </c>
      <c r="AG1780" t="s">
        <v>988</v>
      </c>
      <c r="AJ1780" t="s">
        <v>963</v>
      </c>
      <c r="AK1780" t="s">
        <v>3393</v>
      </c>
      <c r="AL1780" t="s">
        <v>1340</v>
      </c>
      <c r="AM1780" t="s">
        <v>531</v>
      </c>
      <c r="AP1780" t="s">
        <v>966</v>
      </c>
      <c r="AQ1780" t="s">
        <v>967</v>
      </c>
      <c r="AR1780" t="s">
        <v>968</v>
      </c>
      <c r="AS1780" t="s">
        <v>969</v>
      </c>
      <c r="AT1780" t="s">
        <v>970</v>
      </c>
      <c r="AU1780" t="s">
        <v>7315</v>
      </c>
    </row>
    <row r="1781" spans="2:47" ht="11" outlineLevel="1" x14ac:dyDescent="0.15">
      <c r="B1781" t="s">
        <v>7316</v>
      </c>
      <c r="C1781" t="s">
        <v>7317</v>
      </c>
      <c r="D1781" t="s">
        <v>294</v>
      </c>
      <c r="E1781" t="s">
        <v>983</v>
      </c>
      <c r="F1781" t="s">
        <v>807</v>
      </c>
      <c r="G1781" t="s">
        <v>984</v>
      </c>
      <c r="H1781" t="s">
        <v>985</v>
      </c>
      <c r="I1781" t="s">
        <v>957</v>
      </c>
      <c r="J1781" t="s">
        <v>619</v>
      </c>
      <c r="K1781" t="s">
        <v>1890</v>
      </c>
      <c r="L1781" t="s">
        <v>1891</v>
      </c>
      <c r="M1781" s="5">
        <v>33107.35</v>
      </c>
      <c r="N1781" s="5">
        <v>33107.35</v>
      </c>
      <c r="O1781" s="5">
        <v>33107.35</v>
      </c>
      <c r="P1781" s="5"/>
      <c r="Q1781" s="16">
        <v>0</v>
      </c>
      <c r="R1781" s="5"/>
      <c r="S1781" s="17">
        <v>45860</v>
      </c>
      <c r="T1781" s="17">
        <v>45860</v>
      </c>
      <c r="U1781" s="17">
        <v>45874</v>
      </c>
      <c r="V1781" s="17">
        <v>45874</v>
      </c>
      <c r="W1781" s="17">
        <v>45860</v>
      </c>
      <c r="X1781" s="17">
        <v>45923</v>
      </c>
      <c r="Y1781" t="s">
        <v>959</v>
      </c>
      <c r="Z1781" t="s">
        <v>796</v>
      </c>
      <c r="AA1781" t="s">
        <v>1023</v>
      </c>
      <c r="AB1781" t="s">
        <v>1024</v>
      </c>
      <c r="AC1781" s="16">
        <v>2</v>
      </c>
      <c r="AD1781" t="s">
        <v>829</v>
      </c>
      <c r="AE1781" t="s">
        <v>1355</v>
      </c>
      <c r="AF1781" t="s">
        <v>740</v>
      </c>
      <c r="AG1781" t="s">
        <v>1036</v>
      </c>
      <c r="AJ1781" t="s">
        <v>963</v>
      </c>
      <c r="AK1781" t="s">
        <v>1133</v>
      </c>
      <c r="AL1781" t="s">
        <v>965</v>
      </c>
      <c r="AM1781" t="s">
        <v>531</v>
      </c>
      <c r="AP1781" t="s">
        <v>966</v>
      </c>
      <c r="AQ1781" t="s">
        <v>967</v>
      </c>
      <c r="AR1781" t="s">
        <v>968</v>
      </c>
      <c r="AS1781" t="s">
        <v>969</v>
      </c>
      <c r="AT1781" t="s">
        <v>970</v>
      </c>
      <c r="AU1781" t="s">
        <v>7318</v>
      </c>
    </row>
    <row r="1782" spans="2:47" ht="11" outlineLevel="1" x14ac:dyDescent="0.15">
      <c r="B1782" t="s">
        <v>7319</v>
      </c>
      <c r="C1782" t="s">
        <v>7320</v>
      </c>
      <c r="G1782" t="s">
        <v>1140</v>
      </c>
      <c r="H1782" t="s">
        <v>1141</v>
      </c>
      <c r="I1782" t="s">
        <v>957</v>
      </c>
      <c r="J1782" t="s">
        <v>6306</v>
      </c>
      <c r="K1782" t="s">
        <v>6307</v>
      </c>
      <c r="L1782" t="s">
        <v>6995</v>
      </c>
      <c r="M1782" s="5">
        <v>33088.04</v>
      </c>
      <c r="N1782" s="5">
        <v>33088.04</v>
      </c>
      <c r="O1782" s="5">
        <v>33088.04</v>
      </c>
      <c r="P1782" s="5"/>
      <c r="Q1782" s="16">
        <v>0</v>
      </c>
      <c r="R1782" s="5"/>
      <c r="S1782" s="17">
        <v>43209</v>
      </c>
      <c r="T1782" s="17">
        <v>43207</v>
      </c>
      <c r="U1782" s="17">
        <v>43220</v>
      </c>
      <c r="V1782" s="17">
        <v>43220</v>
      </c>
      <c r="W1782" s="17">
        <v>43209</v>
      </c>
      <c r="X1782" s="17">
        <v>43442</v>
      </c>
      <c r="Y1782" t="s">
        <v>1543</v>
      </c>
      <c r="Z1782" t="s">
        <v>826</v>
      </c>
      <c r="AA1782" t="s">
        <v>1179</v>
      </c>
      <c r="AC1782" s="16">
        <v>1</v>
      </c>
      <c r="AD1782" t="s">
        <v>795</v>
      </c>
      <c r="AE1782" t="s">
        <v>961</v>
      </c>
      <c r="AF1782" t="s">
        <v>740</v>
      </c>
      <c r="AG1782" t="s">
        <v>1036</v>
      </c>
      <c r="AJ1782" t="s">
        <v>963</v>
      </c>
      <c r="AK1782" t="s">
        <v>964</v>
      </c>
      <c r="AL1782" t="s">
        <v>1340</v>
      </c>
      <c r="AM1782" t="s">
        <v>531</v>
      </c>
      <c r="AP1782" t="s">
        <v>966</v>
      </c>
      <c r="AQ1782" t="s">
        <v>967</v>
      </c>
      <c r="AR1782" t="s">
        <v>968</v>
      </c>
      <c r="AS1782" t="s">
        <v>969</v>
      </c>
      <c r="AT1782" t="s">
        <v>970</v>
      </c>
      <c r="AU1782" t="s">
        <v>7321</v>
      </c>
    </row>
    <row r="1783" spans="2:47" ht="11" outlineLevel="1" x14ac:dyDescent="0.15">
      <c r="B1783" t="s">
        <v>7322</v>
      </c>
      <c r="C1783" t="s">
        <v>7323</v>
      </c>
      <c r="G1783" t="s">
        <v>1140</v>
      </c>
      <c r="H1783" t="s">
        <v>1141</v>
      </c>
      <c r="I1783" t="s">
        <v>957</v>
      </c>
      <c r="J1783" t="s">
        <v>7269</v>
      </c>
      <c r="K1783" t="s">
        <v>7270</v>
      </c>
      <c r="L1783" t="s">
        <v>7269</v>
      </c>
      <c r="M1783" s="5">
        <v>33072.629999999997</v>
      </c>
      <c r="N1783" s="5">
        <v>33072.629999999997</v>
      </c>
      <c r="O1783" s="5">
        <v>33072.629999999997</v>
      </c>
      <c r="P1783" s="5"/>
      <c r="Q1783" s="16">
        <v>0</v>
      </c>
      <c r="R1783" s="5"/>
      <c r="S1783" s="17">
        <v>45545</v>
      </c>
      <c r="T1783" s="17">
        <v>45545</v>
      </c>
      <c r="U1783" s="17">
        <v>45615</v>
      </c>
      <c r="V1783" s="17">
        <v>45615</v>
      </c>
      <c r="W1783" s="17">
        <v>45545</v>
      </c>
      <c r="X1783" s="17">
        <v>45545</v>
      </c>
      <c r="Y1783" t="s">
        <v>1178</v>
      </c>
      <c r="Z1783" t="s">
        <v>825</v>
      </c>
      <c r="AA1783" t="s">
        <v>1179</v>
      </c>
      <c r="AC1783" s="16">
        <v>15</v>
      </c>
      <c r="AD1783" t="s">
        <v>803</v>
      </c>
      <c r="AE1783" t="s">
        <v>974</v>
      </c>
      <c r="AF1783" t="s">
        <v>6824</v>
      </c>
      <c r="AG1783" t="s">
        <v>6825</v>
      </c>
      <c r="AJ1783" t="s">
        <v>963</v>
      </c>
      <c r="AK1783" t="s">
        <v>1082</v>
      </c>
      <c r="AL1783" t="s">
        <v>1340</v>
      </c>
      <c r="AM1783" t="s">
        <v>645</v>
      </c>
      <c r="AP1783" t="s">
        <v>966</v>
      </c>
      <c r="AQ1783" t="s">
        <v>967</v>
      </c>
      <c r="AR1783" t="s">
        <v>968</v>
      </c>
      <c r="AS1783" t="s">
        <v>969</v>
      </c>
      <c r="AT1783" t="s">
        <v>970</v>
      </c>
      <c r="AU1783" t="s">
        <v>7324</v>
      </c>
    </row>
    <row r="1784" spans="2:47" ht="11" outlineLevel="1" x14ac:dyDescent="0.15">
      <c r="B1784" t="s">
        <v>7325</v>
      </c>
      <c r="C1784" t="s">
        <v>7326</v>
      </c>
      <c r="G1784" t="s">
        <v>1140</v>
      </c>
      <c r="H1784" t="s">
        <v>1141</v>
      </c>
      <c r="I1784" t="s">
        <v>957</v>
      </c>
      <c r="J1784" t="s">
        <v>2391</v>
      </c>
      <c r="K1784" t="s">
        <v>2392</v>
      </c>
      <c r="L1784" t="s">
        <v>3103</v>
      </c>
      <c r="M1784" s="5">
        <v>33067</v>
      </c>
      <c r="N1784" s="5">
        <v>33067</v>
      </c>
      <c r="O1784" s="5">
        <v>33067</v>
      </c>
      <c r="P1784" s="5"/>
      <c r="Q1784" s="16">
        <v>0</v>
      </c>
      <c r="R1784" s="5"/>
      <c r="S1784" s="17">
        <v>43341</v>
      </c>
      <c r="T1784" s="17">
        <v>43341</v>
      </c>
      <c r="U1784" s="17">
        <v>43454</v>
      </c>
      <c r="V1784" s="17">
        <v>43454</v>
      </c>
      <c r="W1784" s="17">
        <v>43341</v>
      </c>
      <c r="X1784" s="17">
        <v>43356</v>
      </c>
      <c r="Y1784" t="s">
        <v>984</v>
      </c>
      <c r="Z1784" t="s">
        <v>804</v>
      </c>
      <c r="AA1784" t="s">
        <v>1000</v>
      </c>
      <c r="AC1784" s="16">
        <v>1</v>
      </c>
      <c r="AD1784" t="s">
        <v>795</v>
      </c>
      <c r="AE1784" t="s">
        <v>961</v>
      </c>
      <c r="AF1784" t="s">
        <v>4273</v>
      </c>
      <c r="AG1784" t="s">
        <v>4274</v>
      </c>
      <c r="AJ1784" t="s">
        <v>963</v>
      </c>
      <c r="AK1784" t="s">
        <v>964</v>
      </c>
      <c r="AL1784" t="s">
        <v>965</v>
      </c>
      <c r="AM1784" t="s">
        <v>531</v>
      </c>
      <c r="AP1784" t="s">
        <v>966</v>
      </c>
      <c r="AQ1784" t="s">
        <v>967</v>
      </c>
      <c r="AR1784" t="s">
        <v>968</v>
      </c>
      <c r="AS1784" t="s">
        <v>969</v>
      </c>
      <c r="AT1784" t="s">
        <v>970</v>
      </c>
      <c r="AU1784" t="s">
        <v>7327</v>
      </c>
    </row>
    <row r="1785" spans="2:47" ht="11" outlineLevel="1" x14ac:dyDescent="0.15">
      <c r="B1785" t="s">
        <v>7328</v>
      </c>
      <c r="C1785" t="s">
        <v>7329</v>
      </c>
      <c r="G1785" t="s">
        <v>1140</v>
      </c>
      <c r="H1785" t="s">
        <v>1141</v>
      </c>
      <c r="I1785" t="s">
        <v>957</v>
      </c>
      <c r="J1785" t="s">
        <v>2801</v>
      </c>
      <c r="K1785" t="s">
        <v>2802</v>
      </c>
      <c r="L1785" t="s">
        <v>2801</v>
      </c>
      <c r="M1785" s="5">
        <v>33005.879999999997</v>
      </c>
      <c r="N1785" s="5">
        <v>33005.879999999997</v>
      </c>
      <c r="O1785" s="5">
        <v>33005.879999999997</v>
      </c>
      <c r="P1785" s="5"/>
      <c r="Q1785" s="16">
        <v>0</v>
      </c>
      <c r="R1785" s="5"/>
      <c r="S1785" s="17">
        <v>42265</v>
      </c>
      <c r="T1785" s="17">
        <v>42265</v>
      </c>
      <c r="U1785" s="17">
        <v>42283</v>
      </c>
      <c r="V1785" s="17">
        <v>42283</v>
      </c>
      <c r="W1785" s="17">
        <v>42265</v>
      </c>
      <c r="X1785" s="17">
        <v>42265</v>
      </c>
      <c r="Y1785" t="s">
        <v>1178</v>
      </c>
      <c r="Z1785" t="s">
        <v>825</v>
      </c>
      <c r="AA1785" t="s">
        <v>1179</v>
      </c>
      <c r="AC1785" s="16">
        <v>1</v>
      </c>
      <c r="AD1785" t="s">
        <v>795</v>
      </c>
      <c r="AE1785" t="s">
        <v>961</v>
      </c>
      <c r="AF1785" t="s">
        <v>750</v>
      </c>
      <c r="AG1785" t="s">
        <v>1515</v>
      </c>
      <c r="AJ1785" t="s">
        <v>963</v>
      </c>
      <c r="AK1785" t="s">
        <v>1671</v>
      </c>
      <c r="AL1785" t="s">
        <v>1340</v>
      </c>
      <c r="AM1785" t="s">
        <v>531</v>
      </c>
      <c r="AP1785" t="s">
        <v>966</v>
      </c>
      <c r="AQ1785" t="s">
        <v>967</v>
      </c>
      <c r="AR1785" t="s">
        <v>968</v>
      </c>
      <c r="AS1785" t="s">
        <v>969</v>
      </c>
      <c r="AT1785" t="s">
        <v>970</v>
      </c>
      <c r="AU1785" t="s">
        <v>7330</v>
      </c>
    </row>
    <row r="1786" spans="2:47" ht="11" outlineLevel="1" x14ac:dyDescent="0.15">
      <c r="B1786" t="s">
        <v>7331</v>
      </c>
      <c r="C1786" t="s">
        <v>7332</v>
      </c>
      <c r="G1786" t="s">
        <v>1140</v>
      </c>
      <c r="H1786" t="s">
        <v>1141</v>
      </c>
      <c r="I1786" t="s">
        <v>957</v>
      </c>
      <c r="J1786" t="s">
        <v>5436</v>
      </c>
      <c r="K1786" t="s">
        <v>7333</v>
      </c>
      <c r="L1786" t="s">
        <v>5436</v>
      </c>
      <c r="M1786" s="5">
        <v>32960</v>
      </c>
      <c r="N1786" s="5">
        <v>32960</v>
      </c>
      <c r="O1786" s="5">
        <v>32960</v>
      </c>
      <c r="P1786" s="5"/>
      <c r="Q1786" s="16">
        <v>0</v>
      </c>
      <c r="R1786" s="5"/>
      <c r="S1786" s="17">
        <v>42138</v>
      </c>
      <c r="T1786" s="17">
        <v>42137</v>
      </c>
      <c r="U1786" s="17">
        <v>42167</v>
      </c>
      <c r="V1786" s="17">
        <v>42184</v>
      </c>
      <c r="W1786" s="17">
        <v>42138</v>
      </c>
      <c r="X1786" s="17">
        <v>42138</v>
      </c>
      <c r="Y1786" t="s">
        <v>1178</v>
      </c>
      <c r="Z1786" t="s">
        <v>825</v>
      </c>
      <c r="AA1786" t="s">
        <v>1179</v>
      </c>
      <c r="AC1786" s="16">
        <v>6</v>
      </c>
      <c r="AD1786" t="s">
        <v>7334</v>
      </c>
      <c r="AE1786" t="s">
        <v>7335</v>
      </c>
      <c r="AF1786" t="s">
        <v>750</v>
      </c>
      <c r="AG1786" t="s">
        <v>1515</v>
      </c>
      <c r="AJ1786" t="s">
        <v>963</v>
      </c>
      <c r="AK1786" t="s">
        <v>1516</v>
      </c>
      <c r="AL1786" t="s">
        <v>1340</v>
      </c>
      <c r="AM1786" t="s">
        <v>531</v>
      </c>
      <c r="AP1786" t="s">
        <v>966</v>
      </c>
      <c r="AQ1786" t="s">
        <v>967</v>
      </c>
      <c r="AR1786" t="s">
        <v>968</v>
      </c>
      <c r="AS1786" t="s">
        <v>969</v>
      </c>
      <c r="AT1786" t="s">
        <v>970</v>
      </c>
      <c r="AU1786" t="s">
        <v>7336</v>
      </c>
    </row>
    <row r="1787" spans="2:47" ht="11" outlineLevel="1" x14ac:dyDescent="0.15">
      <c r="B1787" t="s">
        <v>7337</v>
      </c>
      <c r="C1787" t="s">
        <v>7338</v>
      </c>
      <c r="D1787" t="s">
        <v>309</v>
      </c>
      <c r="E1787" t="s">
        <v>835</v>
      </c>
      <c r="F1787" t="s">
        <v>807</v>
      </c>
      <c r="G1787" t="s">
        <v>984</v>
      </c>
      <c r="H1787" t="s">
        <v>985</v>
      </c>
      <c r="I1787" t="s">
        <v>957</v>
      </c>
      <c r="J1787" t="s">
        <v>687</v>
      </c>
      <c r="K1787" t="s">
        <v>2727</v>
      </c>
      <c r="L1787" t="s">
        <v>687</v>
      </c>
      <c r="M1787" s="5">
        <v>32910</v>
      </c>
      <c r="N1787" s="5">
        <v>32910</v>
      </c>
      <c r="O1787" s="5">
        <v>32910</v>
      </c>
      <c r="P1787" s="5">
        <v>32910</v>
      </c>
      <c r="Q1787" s="16">
        <v>0</v>
      </c>
      <c r="R1787" s="5"/>
      <c r="S1787" s="17">
        <v>45072</v>
      </c>
      <c r="T1787" s="17">
        <v>45069</v>
      </c>
      <c r="U1787" s="17">
        <v>45099</v>
      </c>
      <c r="V1787" s="17">
        <v>45099</v>
      </c>
      <c r="W1787" s="17">
        <v>45072</v>
      </c>
      <c r="X1787" s="17">
        <v>45072</v>
      </c>
      <c r="Y1787" t="s">
        <v>1178</v>
      </c>
      <c r="Z1787" t="s">
        <v>825</v>
      </c>
      <c r="AA1787" t="s">
        <v>1179</v>
      </c>
      <c r="AC1787" s="16">
        <v>2</v>
      </c>
      <c r="AD1787" t="s">
        <v>795</v>
      </c>
      <c r="AE1787" t="s">
        <v>961</v>
      </c>
      <c r="AF1787" t="s">
        <v>7067</v>
      </c>
      <c r="AG1787" t="s">
        <v>7068</v>
      </c>
      <c r="AH1787" t="s">
        <v>1202</v>
      </c>
      <c r="AI1787" t="s">
        <v>1203</v>
      </c>
      <c r="AJ1787" t="s">
        <v>978</v>
      </c>
      <c r="AK1787" t="s">
        <v>964</v>
      </c>
      <c r="AL1787" t="s">
        <v>965</v>
      </c>
      <c r="AM1787" t="s">
        <v>531</v>
      </c>
      <c r="AP1787" t="s">
        <v>966</v>
      </c>
      <c r="AQ1787" t="s">
        <v>967</v>
      </c>
      <c r="AR1787" t="s">
        <v>968</v>
      </c>
      <c r="AS1787" t="s">
        <v>969</v>
      </c>
      <c r="AT1787" t="s">
        <v>970</v>
      </c>
      <c r="AU1787" t="s">
        <v>7339</v>
      </c>
    </row>
    <row r="1788" spans="2:47" ht="11" outlineLevel="1" x14ac:dyDescent="0.15">
      <c r="B1788" t="s">
        <v>7340</v>
      </c>
      <c r="C1788" t="s">
        <v>7341</v>
      </c>
      <c r="G1788" t="s">
        <v>1140</v>
      </c>
      <c r="H1788" t="s">
        <v>1141</v>
      </c>
      <c r="I1788" t="s">
        <v>957</v>
      </c>
      <c r="J1788" t="s">
        <v>7342</v>
      </c>
      <c r="K1788" t="s">
        <v>7343</v>
      </c>
      <c r="L1788" t="s">
        <v>7342</v>
      </c>
      <c r="M1788" s="5">
        <v>32900</v>
      </c>
      <c r="N1788" s="5">
        <v>32900</v>
      </c>
      <c r="O1788" s="5">
        <v>32900</v>
      </c>
      <c r="P1788" s="5"/>
      <c r="Q1788" s="16">
        <v>0</v>
      </c>
      <c r="R1788" s="5"/>
      <c r="S1788" s="17">
        <v>44130</v>
      </c>
      <c r="T1788" s="17">
        <v>44126</v>
      </c>
      <c r="U1788" s="17">
        <v>44148</v>
      </c>
      <c r="V1788" s="17">
        <v>44148</v>
      </c>
      <c r="W1788" s="17">
        <v>44130</v>
      </c>
      <c r="X1788" s="17">
        <v>44130</v>
      </c>
      <c r="Y1788" t="s">
        <v>1178</v>
      </c>
      <c r="Z1788" t="s">
        <v>825</v>
      </c>
      <c r="AA1788" t="s">
        <v>1179</v>
      </c>
      <c r="AC1788" s="16">
        <v>2</v>
      </c>
      <c r="AD1788" t="s">
        <v>795</v>
      </c>
      <c r="AE1788" t="s">
        <v>961</v>
      </c>
      <c r="AF1788" t="s">
        <v>740</v>
      </c>
      <c r="AG1788" t="s">
        <v>1036</v>
      </c>
      <c r="AJ1788" t="s">
        <v>963</v>
      </c>
      <c r="AK1788" t="s">
        <v>964</v>
      </c>
      <c r="AL1788" t="s">
        <v>1340</v>
      </c>
      <c r="AM1788" t="s">
        <v>531</v>
      </c>
      <c r="AP1788" t="s">
        <v>966</v>
      </c>
      <c r="AQ1788" t="s">
        <v>967</v>
      </c>
      <c r="AR1788" t="s">
        <v>968</v>
      </c>
      <c r="AS1788" t="s">
        <v>969</v>
      </c>
      <c r="AT1788" t="s">
        <v>970</v>
      </c>
      <c r="AU1788" t="s">
        <v>7344</v>
      </c>
    </row>
    <row r="1789" spans="2:47" ht="11" outlineLevel="1" x14ac:dyDescent="0.15">
      <c r="B1789" t="s">
        <v>7345</v>
      </c>
      <c r="C1789" t="s">
        <v>7346</v>
      </c>
      <c r="G1789" t="s">
        <v>1140</v>
      </c>
      <c r="H1789" t="s">
        <v>1141</v>
      </c>
      <c r="I1789" t="s">
        <v>957</v>
      </c>
      <c r="J1789" t="s">
        <v>7347</v>
      </c>
      <c r="K1789" t="s">
        <v>7348</v>
      </c>
      <c r="L1789" t="s">
        <v>7347</v>
      </c>
      <c r="M1789" s="5">
        <v>32891.699999999997</v>
      </c>
      <c r="N1789" s="5">
        <v>32891.699999999997</v>
      </c>
      <c r="O1789" s="5">
        <v>32891.699999999997</v>
      </c>
      <c r="P1789" s="5"/>
      <c r="Q1789" s="16">
        <v>0</v>
      </c>
      <c r="R1789" s="5"/>
      <c r="S1789" s="17">
        <v>42626</v>
      </c>
      <c r="T1789" s="17">
        <v>42626</v>
      </c>
      <c r="U1789" s="17">
        <v>42692</v>
      </c>
      <c r="V1789" s="17">
        <v>42692</v>
      </c>
      <c r="W1789" s="17">
        <v>42626</v>
      </c>
      <c r="X1789" s="17">
        <v>42626</v>
      </c>
      <c r="Y1789" t="s">
        <v>1178</v>
      </c>
      <c r="Z1789" t="s">
        <v>825</v>
      </c>
      <c r="AA1789" t="s">
        <v>1179</v>
      </c>
      <c r="AC1789" s="16">
        <v>3</v>
      </c>
      <c r="AD1789" t="s">
        <v>803</v>
      </c>
      <c r="AE1789" t="s">
        <v>974</v>
      </c>
      <c r="AF1789" t="s">
        <v>750</v>
      </c>
      <c r="AG1789" t="s">
        <v>1515</v>
      </c>
      <c r="AJ1789" t="s">
        <v>963</v>
      </c>
      <c r="AK1789" t="s">
        <v>2234</v>
      </c>
      <c r="AL1789" t="s">
        <v>1340</v>
      </c>
      <c r="AM1789" t="s">
        <v>531</v>
      </c>
      <c r="AP1789" t="s">
        <v>966</v>
      </c>
      <c r="AQ1789" t="s">
        <v>967</v>
      </c>
      <c r="AR1789" t="s">
        <v>968</v>
      </c>
      <c r="AS1789" t="s">
        <v>969</v>
      </c>
      <c r="AT1789" t="s">
        <v>970</v>
      </c>
      <c r="AU1789" t="s">
        <v>7349</v>
      </c>
    </row>
    <row r="1790" spans="2:47" ht="11" outlineLevel="1" x14ac:dyDescent="0.15">
      <c r="B1790" t="s">
        <v>7350</v>
      </c>
      <c r="C1790" t="s">
        <v>7351</v>
      </c>
      <c r="G1790" t="s">
        <v>1140</v>
      </c>
      <c r="H1790" t="s">
        <v>1141</v>
      </c>
      <c r="I1790" t="s">
        <v>957</v>
      </c>
      <c r="J1790" t="s">
        <v>3653</v>
      </c>
      <c r="K1790" t="s">
        <v>3654</v>
      </c>
      <c r="L1790" t="s">
        <v>3653</v>
      </c>
      <c r="M1790" s="5">
        <v>32834.559999999998</v>
      </c>
      <c r="N1790" s="5">
        <v>32834.559999999998</v>
      </c>
      <c r="O1790" s="5">
        <v>32834.559999999998</v>
      </c>
      <c r="P1790" s="5"/>
      <c r="Q1790" s="16">
        <v>0</v>
      </c>
      <c r="R1790" s="5"/>
      <c r="S1790" s="17">
        <v>42264</v>
      </c>
      <c r="T1790" s="17">
        <v>42240</v>
      </c>
      <c r="U1790" s="17">
        <v>42338</v>
      </c>
      <c r="V1790" s="17">
        <v>42338</v>
      </c>
      <c r="W1790" s="17">
        <v>42264</v>
      </c>
      <c r="X1790" s="17">
        <v>42264</v>
      </c>
      <c r="Y1790" t="s">
        <v>955</v>
      </c>
      <c r="Z1790" t="s">
        <v>818</v>
      </c>
      <c r="AA1790" t="s">
        <v>960</v>
      </c>
      <c r="AC1790" s="16">
        <v>1</v>
      </c>
      <c r="AD1790" t="s">
        <v>3900</v>
      </c>
      <c r="AE1790" t="s">
        <v>3901</v>
      </c>
      <c r="AF1790" t="s">
        <v>750</v>
      </c>
      <c r="AG1790" t="s">
        <v>1515</v>
      </c>
      <c r="AJ1790" t="s">
        <v>963</v>
      </c>
      <c r="AK1790" t="s">
        <v>1516</v>
      </c>
      <c r="AL1790" t="s">
        <v>1340</v>
      </c>
      <c r="AM1790" t="s">
        <v>531</v>
      </c>
      <c r="AP1790" t="s">
        <v>966</v>
      </c>
      <c r="AQ1790" t="s">
        <v>967</v>
      </c>
      <c r="AR1790" t="s">
        <v>968</v>
      </c>
      <c r="AS1790" t="s">
        <v>969</v>
      </c>
      <c r="AT1790" t="s">
        <v>970</v>
      </c>
      <c r="AU1790" t="s">
        <v>7352</v>
      </c>
    </row>
    <row r="1791" spans="2:47" ht="11" outlineLevel="1" x14ac:dyDescent="0.15">
      <c r="B1791" t="s">
        <v>7353</v>
      </c>
      <c r="C1791" t="s">
        <v>7354</v>
      </c>
      <c r="G1791" t="s">
        <v>1140</v>
      </c>
      <c r="H1791" t="s">
        <v>1141</v>
      </c>
      <c r="I1791" t="s">
        <v>957</v>
      </c>
      <c r="J1791" t="s">
        <v>4419</v>
      </c>
      <c r="K1791" t="s">
        <v>4420</v>
      </c>
      <c r="L1791" t="s">
        <v>4419</v>
      </c>
      <c r="M1791" s="5">
        <v>32831</v>
      </c>
      <c r="N1791" s="5">
        <v>32831</v>
      </c>
      <c r="O1791" s="5">
        <v>32831</v>
      </c>
      <c r="P1791" s="5"/>
      <c r="Q1791" s="16">
        <v>0</v>
      </c>
      <c r="R1791" s="5"/>
      <c r="S1791" s="17">
        <v>44384</v>
      </c>
      <c r="T1791" s="17">
        <v>44385</v>
      </c>
      <c r="U1791" s="17">
        <v>44469</v>
      </c>
      <c r="V1791" s="17">
        <v>44469</v>
      </c>
      <c r="W1791" s="17">
        <v>44384</v>
      </c>
      <c r="X1791" s="17">
        <v>44384</v>
      </c>
      <c r="Y1791" t="s">
        <v>1543</v>
      </c>
      <c r="Z1791" t="s">
        <v>826</v>
      </c>
      <c r="AA1791" t="s">
        <v>1179</v>
      </c>
      <c r="AC1791" s="16">
        <v>1</v>
      </c>
      <c r="AD1791" t="s">
        <v>803</v>
      </c>
      <c r="AE1791" t="s">
        <v>974</v>
      </c>
      <c r="AF1791" t="s">
        <v>737</v>
      </c>
      <c r="AG1791" t="s">
        <v>975</v>
      </c>
      <c r="AH1791" t="s">
        <v>1058</v>
      </c>
      <c r="AI1791" t="s">
        <v>1059</v>
      </c>
      <c r="AJ1791" t="s">
        <v>978</v>
      </c>
      <c r="AK1791" t="s">
        <v>979</v>
      </c>
      <c r="AL1791" t="s">
        <v>1340</v>
      </c>
      <c r="AM1791" t="s">
        <v>531</v>
      </c>
      <c r="AP1791" t="s">
        <v>966</v>
      </c>
      <c r="AQ1791" t="s">
        <v>967</v>
      </c>
      <c r="AR1791" t="s">
        <v>968</v>
      </c>
      <c r="AS1791" t="s">
        <v>969</v>
      </c>
      <c r="AT1791" t="s">
        <v>970</v>
      </c>
      <c r="AU1791" t="s">
        <v>7355</v>
      </c>
    </row>
    <row r="1792" spans="2:47" ht="11" outlineLevel="1" x14ac:dyDescent="0.15">
      <c r="B1792" t="s">
        <v>7356</v>
      </c>
      <c r="C1792" t="s">
        <v>7357</v>
      </c>
      <c r="G1792" t="s">
        <v>1140</v>
      </c>
      <c r="H1792" t="s">
        <v>1141</v>
      </c>
      <c r="I1792" t="s">
        <v>957</v>
      </c>
      <c r="J1792" t="s">
        <v>7358</v>
      </c>
      <c r="K1792" t="s">
        <v>7359</v>
      </c>
      <c r="L1792" t="s">
        <v>7360</v>
      </c>
      <c r="M1792" s="5">
        <v>32743</v>
      </c>
      <c r="N1792" s="5">
        <v>32743</v>
      </c>
      <c r="O1792" s="5">
        <v>32743</v>
      </c>
      <c r="P1792" s="5"/>
      <c r="Q1792" s="16">
        <v>0</v>
      </c>
      <c r="R1792" s="5"/>
      <c r="S1792" s="17">
        <v>44560</v>
      </c>
      <c r="T1792" s="17">
        <v>44558</v>
      </c>
      <c r="U1792" s="17">
        <v>44651</v>
      </c>
      <c r="V1792" s="17">
        <v>44651</v>
      </c>
      <c r="W1792" s="17">
        <v>44560</v>
      </c>
      <c r="X1792" s="17">
        <v>45614</v>
      </c>
      <c r="Y1792" t="s">
        <v>1178</v>
      </c>
      <c r="Z1792" t="s">
        <v>825</v>
      </c>
      <c r="AA1792" t="s">
        <v>1179</v>
      </c>
      <c r="AC1792" s="16">
        <v>1</v>
      </c>
      <c r="AD1792" t="s">
        <v>795</v>
      </c>
      <c r="AE1792" t="s">
        <v>961</v>
      </c>
      <c r="AF1792" t="s">
        <v>744</v>
      </c>
      <c r="AG1792" t="s">
        <v>1025</v>
      </c>
      <c r="AH1792" t="s">
        <v>1058</v>
      </c>
      <c r="AI1792" t="s">
        <v>1059</v>
      </c>
      <c r="AJ1792" t="s">
        <v>978</v>
      </c>
      <c r="AK1792" t="s">
        <v>964</v>
      </c>
      <c r="AL1792" t="s">
        <v>1340</v>
      </c>
      <c r="AM1792" t="s">
        <v>531</v>
      </c>
      <c r="AP1792" t="s">
        <v>966</v>
      </c>
      <c r="AQ1792" t="s">
        <v>967</v>
      </c>
      <c r="AR1792" t="s">
        <v>968</v>
      </c>
      <c r="AS1792" t="s">
        <v>969</v>
      </c>
      <c r="AT1792" t="s">
        <v>970</v>
      </c>
      <c r="AU1792" t="s">
        <v>7361</v>
      </c>
    </row>
    <row r="1793" spans="2:47" ht="11" outlineLevel="1" x14ac:dyDescent="0.15">
      <c r="B1793" t="s">
        <v>7362</v>
      </c>
      <c r="C1793" t="s">
        <v>7363</v>
      </c>
      <c r="G1793" t="s">
        <v>1140</v>
      </c>
      <c r="H1793" t="s">
        <v>1141</v>
      </c>
      <c r="I1793" t="s">
        <v>957</v>
      </c>
      <c r="J1793" t="s">
        <v>7364</v>
      </c>
      <c r="K1793" t="s">
        <v>7365</v>
      </c>
      <c r="L1793" t="s">
        <v>7364</v>
      </c>
      <c r="M1793" s="5">
        <v>32700.02</v>
      </c>
      <c r="N1793" s="5">
        <v>32700.02</v>
      </c>
      <c r="O1793" s="5">
        <v>32700.02</v>
      </c>
      <c r="P1793" s="5"/>
      <c r="Q1793" s="16">
        <v>0</v>
      </c>
      <c r="R1793" s="5"/>
      <c r="S1793" s="17">
        <v>45960</v>
      </c>
      <c r="T1793" s="17">
        <v>45960</v>
      </c>
      <c r="U1793" s="17">
        <v>46127</v>
      </c>
      <c r="V1793" s="17">
        <v>46127</v>
      </c>
      <c r="W1793" s="17">
        <v>45960</v>
      </c>
      <c r="X1793" s="17">
        <v>45960</v>
      </c>
      <c r="Y1793" t="s">
        <v>1178</v>
      </c>
      <c r="Z1793" t="s">
        <v>825</v>
      </c>
      <c r="AA1793" t="s">
        <v>1179</v>
      </c>
      <c r="AC1793" s="16">
        <v>12</v>
      </c>
      <c r="AD1793" t="s">
        <v>803</v>
      </c>
      <c r="AE1793" t="s">
        <v>974</v>
      </c>
      <c r="AF1793" t="s">
        <v>737</v>
      </c>
      <c r="AG1793" t="s">
        <v>975</v>
      </c>
      <c r="AJ1793" t="s">
        <v>963</v>
      </c>
      <c r="AK1793" t="s">
        <v>979</v>
      </c>
      <c r="AL1793" t="s">
        <v>1340</v>
      </c>
      <c r="AM1793" t="s">
        <v>531</v>
      </c>
      <c r="AP1793" t="s">
        <v>966</v>
      </c>
      <c r="AQ1793" t="s">
        <v>967</v>
      </c>
      <c r="AR1793" t="s">
        <v>968</v>
      </c>
      <c r="AS1793" t="s">
        <v>969</v>
      </c>
      <c r="AT1793" t="s">
        <v>970</v>
      </c>
      <c r="AU1793" t="s">
        <v>7366</v>
      </c>
    </row>
    <row r="1794" spans="2:47" ht="11" outlineLevel="1" x14ac:dyDescent="0.15">
      <c r="B1794" t="s">
        <v>7367</v>
      </c>
      <c r="C1794" t="s">
        <v>2016</v>
      </c>
      <c r="D1794" t="s">
        <v>875</v>
      </c>
      <c r="E1794" t="s">
        <v>983</v>
      </c>
      <c r="F1794" t="s">
        <v>798</v>
      </c>
      <c r="G1794" t="s">
        <v>984</v>
      </c>
      <c r="H1794" t="s">
        <v>985</v>
      </c>
      <c r="I1794" t="s">
        <v>957</v>
      </c>
      <c r="J1794" t="s">
        <v>701</v>
      </c>
      <c r="K1794" t="s">
        <v>2830</v>
      </c>
      <c r="L1794" t="s">
        <v>688</v>
      </c>
      <c r="M1794" s="5">
        <v>32486.65</v>
      </c>
      <c r="N1794" s="5">
        <v>32486.65</v>
      </c>
      <c r="O1794" s="5">
        <v>32486.65</v>
      </c>
      <c r="P1794" s="5"/>
      <c r="Q1794" s="16">
        <v>0</v>
      </c>
      <c r="R1794" s="5"/>
      <c r="S1794" s="17">
        <v>42096</v>
      </c>
      <c r="T1794" s="17">
        <v>42096</v>
      </c>
      <c r="U1794" s="17">
        <v>42109</v>
      </c>
      <c r="V1794" s="17">
        <v>42109</v>
      </c>
      <c r="W1794" s="17">
        <v>42096</v>
      </c>
      <c r="X1794" s="17">
        <v>42096</v>
      </c>
      <c r="Y1794" t="s">
        <v>959</v>
      </c>
      <c r="Z1794" t="s">
        <v>796</v>
      </c>
      <c r="AA1794" t="s">
        <v>960</v>
      </c>
      <c r="AC1794" s="16">
        <v>8</v>
      </c>
      <c r="AD1794" t="s">
        <v>795</v>
      </c>
      <c r="AE1794" t="s">
        <v>961</v>
      </c>
      <c r="AF1794" t="s">
        <v>740</v>
      </c>
      <c r="AG1794" t="s">
        <v>1036</v>
      </c>
      <c r="AJ1794" t="s">
        <v>963</v>
      </c>
      <c r="AK1794" t="s">
        <v>964</v>
      </c>
      <c r="AL1794" t="s">
        <v>965</v>
      </c>
      <c r="AM1794" t="s">
        <v>456</v>
      </c>
      <c r="AP1794" t="s">
        <v>966</v>
      </c>
      <c r="AQ1794" t="s">
        <v>967</v>
      </c>
      <c r="AR1794" t="s">
        <v>968</v>
      </c>
      <c r="AS1794" t="s">
        <v>969</v>
      </c>
      <c r="AT1794" t="s">
        <v>970</v>
      </c>
      <c r="AU1794" t="s">
        <v>7368</v>
      </c>
    </row>
    <row r="1795" spans="2:47" ht="11" outlineLevel="1" x14ac:dyDescent="0.15">
      <c r="B1795" t="s">
        <v>7369</v>
      </c>
      <c r="C1795" t="s">
        <v>7370</v>
      </c>
      <c r="G1795" t="s">
        <v>1140</v>
      </c>
      <c r="H1795" t="s">
        <v>1141</v>
      </c>
      <c r="I1795" t="s">
        <v>957</v>
      </c>
      <c r="J1795" t="s">
        <v>7371</v>
      </c>
      <c r="K1795" t="s">
        <v>7372</v>
      </c>
      <c r="L1795" t="s">
        <v>7371</v>
      </c>
      <c r="M1795" s="5">
        <v>32418.880000000001</v>
      </c>
      <c r="N1795" s="5">
        <v>32418.880000000001</v>
      </c>
      <c r="O1795" s="5">
        <v>32418.880000000001</v>
      </c>
      <c r="P1795" s="5"/>
      <c r="Q1795" s="16">
        <v>0</v>
      </c>
      <c r="R1795" s="5"/>
      <c r="S1795" s="17">
        <v>44802</v>
      </c>
      <c r="T1795" s="17">
        <v>44804</v>
      </c>
      <c r="U1795" s="17">
        <v>44918</v>
      </c>
      <c r="V1795" s="17">
        <v>44918</v>
      </c>
      <c r="W1795" s="17">
        <v>44802</v>
      </c>
      <c r="X1795" s="17">
        <v>44802</v>
      </c>
      <c r="Y1795" t="s">
        <v>1543</v>
      </c>
      <c r="Z1795" t="s">
        <v>826</v>
      </c>
      <c r="AA1795" t="s">
        <v>1179</v>
      </c>
      <c r="AC1795" s="16">
        <v>1</v>
      </c>
      <c r="AD1795" t="s">
        <v>887</v>
      </c>
      <c r="AE1795" t="s">
        <v>2030</v>
      </c>
      <c r="AF1795" t="s">
        <v>738</v>
      </c>
      <c r="AG1795" t="s">
        <v>988</v>
      </c>
      <c r="AJ1795" t="s">
        <v>963</v>
      </c>
      <c r="AK1795" t="s">
        <v>6707</v>
      </c>
      <c r="AL1795" t="s">
        <v>1340</v>
      </c>
      <c r="AM1795" t="s">
        <v>531</v>
      </c>
      <c r="AP1795" t="s">
        <v>966</v>
      </c>
      <c r="AQ1795" t="s">
        <v>967</v>
      </c>
      <c r="AR1795" t="s">
        <v>968</v>
      </c>
      <c r="AS1795" t="s">
        <v>969</v>
      </c>
      <c r="AT1795" t="s">
        <v>970</v>
      </c>
      <c r="AU1795" t="s">
        <v>7373</v>
      </c>
    </row>
    <row r="1796" spans="2:47" ht="11" outlineLevel="1" x14ac:dyDescent="0.15">
      <c r="B1796" t="s">
        <v>7374</v>
      </c>
      <c r="C1796" t="s">
        <v>7375</v>
      </c>
      <c r="D1796" t="s">
        <v>7037</v>
      </c>
      <c r="E1796" t="s">
        <v>854</v>
      </c>
      <c r="F1796" t="s">
        <v>798</v>
      </c>
      <c r="G1796" t="s">
        <v>959</v>
      </c>
      <c r="H1796" t="s">
        <v>1903</v>
      </c>
      <c r="I1796" t="s">
        <v>957</v>
      </c>
      <c r="J1796" t="s">
        <v>7038</v>
      </c>
      <c r="K1796" t="s">
        <v>7039</v>
      </c>
      <c r="L1796" t="s">
        <v>7038</v>
      </c>
      <c r="M1796" s="5">
        <v>32303.25</v>
      </c>
      <c r="N1796" s="5">
        <v>32303.25</v>
      </c>
      <c r="O1796" s="5">
        <v>32303.25</v>
      </c>
      <c r="P1796" s="5"/>
      <c r="Q1796" s="16">
        <v>0</v>
      </c>
      <c r="R1796" s="5"/>
      <c r="S1796" s="17">
        <v>43675</v>
      </c>
      <c r="T1796" s="17">
        <v>43675</v>
      </c>
      <c r="U1796" s="17">
        <v>43782</v>
      </c>
      <c r="V1796" s="17">
        <v>43812</v>
      </c>
      <c r="W1796" s="17">
        <v>43675</v>
      </c>
      <c r="X1796" s="17">
        <v>43675</v>
      </c>
      <c r="Y1796" t="s">
        <v>1178</v>
      </c>
      <c r="Z1796" t="s">
        <v>825</v>
      </c>
      <c r="AA1796" t="s">
        <v>1179</v>
      </c>
      <c r="AC1796" s="16">
        <v>4</v>
      </c>
      <c r="AD1796" t="s">
        <v>7040</v>
      </c>
      <c r="AE1796" t="s">
        <v>7041</v>
      </c>
      <c r="AF1796" t="s">
        <v>737</v>
      </c>
      <c r="AG1796" t="s">
        <v>975</v>
      </c>
      <c r="AJ1796" t="s">
        <v>963</v>
      </c>
      <c r="AK1796" t="s">
        <v>3258</v>
      </c>
      <c r="AL1796" t="s">
        <v>1340</v>
      </c>
      <c r="AM1796" t="s">
        <v>531</v>
      </c>
      <c r="AP1796" t="s">
        <v>966</v>
      </c>
      <c r="AQ1796" t="s">
        <v>967</v>
      </c>
      <c r="AR1796" t="s">
        <v>968</v>
      </c>
      <c r="AS1796" t="s">
        <v>969</v>
      </c>
      <c r="AT1796" t="s">
        <v>970</v>
      </c>
      <c r="AU1796" t="s">
        <v>7376</v>
      </c>
    </row>
    <row r="1797" spans="2:47" ht="11" outlineLevel="1" x14ac:dyDescent="0.15">
      <c r="B1797" t="s">
        <v>7377</v>
      </c>
      <c r="C1797" t="s">
        <v>7378</v>
      </c>
      <c r="D1797" t="s">
        <v>7379</v>
      </c>
      <c r="E1797" t="s">
        <v>1599</v>
      </c>
      <c r="F1797" t="s">
        <v>807</v>
      </c>
      <c r="G1797" t="s">
        <v>984</v>
      </c>
      <c r="H1797" t="s">
        <v>985</v>
      </c>
      <c r="I1797" t="s">
        <v>957</v>
      </c>
      <c r="J1797" t="s">
        <v>7380</v>
      </c>
      <c r="K1797" t="s">
        <v>7381</v>
      </c>
      <c r="L1797" t="s">
        <v>7380</v>
      </c>
      <c r="M1797" s="5">
        <v>32245.66</v>
      </c>
      <c r="N1797" s="5">
        <v>32245.66</v>
      </c>
      <c r="O1797" s="5">
        <v>32245.66</v>
      </c>
      <c r="P1797" s="5"/>
      <c r="Q1797" s="16">
        <v>0</v>
      </c>
      <c r="R1797" s="5"/>
      <c r="S1797" s="17">
        <v>42595</v>
      </c>
      <c r="T1797" s="17">
        <v>42594</v>
      </c>
      <c r="U1797" s="17">
        <v>42654</v>
      </c>
      <c r="V1797" s="17">
        <v>42654</v>
      </c>
      <c r="W1797" s="17">
        <v>42595</v>
      </c>
      <c r="X1797" s="17">
        <v>42595</v>
      </c>
      <c r="Y1797" t="s">
        <v>959</v>
      </c>
      <c r="Z1797" t="s">
        <v>796</v>
      </c>
      <c r="AA1797" t="s">
        <v>1023</v>
      </c>
      <c r="AB1797" t="s">
        <v>1024</v>
      </c>
      <c r="AC1797" s="16">
        <v>1</v>
      </c>
      <c r="AD1797" t="s">
        <v>5179</v>
      </c>
      <c r="AE1797" t="s">
        <v>5180</v>
      </c>
      <c r="AF1797" t="s">
        <v>737</v>
      </c>
      <c r="AG1797" t="s">
        <v>975</v>
      </c>
      <c r="AJ1797" t="s">
        <v>963</v>
      </c>
      <c r="AK1797" t="s">
        <v>3258</v>
      </c>
      <c r="AL1797" t="s">
        <v>1340</v>
      </c>
      <c r="AM1797" t="s">
        <v>531</v>
      </c>
      <c r="AP1797" t="s">
        <v>966</v>
      </c>
      <c r="AQ1797" t="s">
        <v>967</v>
      </c>
      <c r="AR1797" t="s">
        <v>968</v>
      </c>
      <c r="AS1797" t="s">
        <v>969</v>
      </c>
      <c r="AT1797" t="s">
        <v>970</v>
      </c>
      <c r="AU1797" t="s">
        <v>7382</v>
      </c>
    </row>
    <row r="1798" spans="2:47" ht="11" outlineLevel="1" x14ac:dyDescent="0.15">
      <c r="B1798" t="s">
        <v>7383</v>
      </c>
      <c r="C1798" t="s">
        <v>7384</v>
      </c>
      <c r="G1798" t="s">
        <v>1140</v>
      </c>
      <c r="H1798" t="s">
        <v>1141</v>
      </c>
      <c r="I1798" t="s">
        <v>957</v>
      </c>
      <c r="J1798" t="s">
        <v>4381</v>
      </c>
      <c r="K1798" t="s">
        <v>4382</v>
      </c>
      <c r="L1798" t="s">
        <v>4381</v>
      </c>
      <c r="M1798" s="5">
        <v>32240.5</v>
      </c>
      <c r="N1798" s="5">
        <v>32240.5</v>
      </c>
      <c r="O1798" s="5">
        <v>32240.5</v>
      </c>
      <c r="P1798" s="5"/>
      <c r="Q1798" s="16">
        <v>0</v>
      </c>
      <c r="R1798" s="5"/>
      <c r="S1798" s="17">
        <v>43721</v>
      </c>
      <c r="T1798" s="17">
        <v>43721</v>
      </c>
      <c r="U1798" s="17">
        <v>43921</v>
      </c>
      <c r="V1798" s="17">
        <v>43921</v>
      </c>
      <c r="W1798" s="17">
        <v>43721</v>
      </c>
      <c r="X1798" s="17">
        <v>43721</v>
      </c>
      <c r="Y1798" t="s">
        <v>1178</v>
      </c>
      <c r="Z1798" t="s">
        <v>825</v>
      </c>
      <c r="AA1798" t="s">
        <v>1179</v>
      </c>
      <c r="AC1798" s="16">
        <v>4</v>
      </c>
      <c r="AD1798" t="s">
        <v>803</v>
      </c>
      <c r="AE1798" t="s">
        <v>974</v>
      </c>
      <c r="AF1798" t="s">
        <v>738</v>
      </c>
      <c r="AG1798" t="s">
        <v>988</v>
      </c>
      <c r="AJ1798" t="s">
        <v>963</v>
      </c>
      <c r="AK1798" t="s">
        <v>1928</v>
      </c>
      <c r="AL1798" t="s">
        <v>965</v>
      </c>
      <c r="AM1798" t="s">
        <v>531</v>
      </c>
      <c r="AP1798" t="s">
        <v>966</v>
      </c>
      <c r="AQ1798" t="s">
        <v>967</v>
      </c>
      <c r="AR1798" t="s">
        <v>968</v>
      </c>
      <c r="AS1798" t="s">
        <v>969</v>
      </c>
      <c r="AT1798" t="s">
        <v>970</v>
      </c>
      <c r="AU1798" t="s">
        <v>7385</v>
      </c>
    </row>
    <row r="1799" spans="2:47" ht="11" outlineLevel="1" x14ac:dyDescent="0.15">
      <c r="B1799" t="s">
        <v>7386</v>
      </c>
      <c r="C1799" t="s">
        <v>7387</v>
      </c>
      <c r="G1799" t="s">
        <v>1140</v>
      </c>
      <c r="H1799" t="s">
        <v>1141</v>
      </c>
      <c r="I1799" t="s">
        <v>957</v>
      </c>
      <c r="J1799" t="s">
        <v>7388</v>
      </c>
      <c r="K1799" t="s">
        <v>7389</v>
      </c>
      <c r="L1799" t="s">
        <v>7390</v>
      </c>
      <c r="M1799" s="5">
        <v>32130</v>
      </c>
      <c r="N1799" s="5">
        <v>32130</v>
      </c>
      <c r="O1799" s="5">
        <v>32130</v>
      </c>
      <c r="P1799" s="5"/>
      <c r="Q1799" s="16">
        <v>0</v>
      </c>
      <c r="R1799" s="5"/>
      <c r="S1799" s="17">
        <v>45461</v>
      </c>
      <c r="T1799" s="17">
        <v>45461</v>
      </c>
      <c r="U1799" s="17">
        <v>45524</v>
      </c>
      <c r="V1799" s="17">
        <v>45524</v>
      </c>
      <c r="W1799" s="17">
        <v>45461</v>
      </c>
      <c r="X1799" s="17">
        <v>45461</v>
      </c>
      <c r="Y1799" t="s">
        <v>1178</v>
      </c>
      <c r="Z1799" t="s">
        <v>825</v>
      </c>
      <c r="AA1799" t="s">
        <v>1179</v>
      </c>
      <c r="AC1799" s="16">
        <v>18</v>
      </c>
      <c r="AD1799" t="s">
        <v>7391</v>
      </c>
      <c r="AE1799" t="s">
        <v>7392</v>
      </c>
      <c r="AF1799" t="s">
        <v>750</v>
      </c>
      <c r="AG1799" t="s">
        <v>1515</v>
      </c>
      <c r="AJ1799" t="s">
        <v>963</v>
      </c>
      <c r="AK1799" t="s">
        <v>1516</v>
      </c>
      <c r="AL1799" t="s">
        <v>1340</v>
      </c>
      <c r="AM1799" t="s">
        <v>531</v>
      </c>
      <c r="AP1799" t="s">
        <v>966</v>
      </c>
      <c r="AQ1799" t="s">
        <v>967</v>
      </c>
      <c r="AR1799" t="s">
        <v>968</v>
      </c>
      <c r="AS1799" t="s">
        <v>969</v>
      </c>
      <c r="AT1799" t="s">
        <v>970</v>
      </c>
      <c r="AU1799" t="s">
        <v>7393</v>
      </c>
    </row>
    <row r="1800" spans="2:47" ht="11" outlineLevel="1" x14ac:dyDescent="0.15">
      <c r="B1800" t="s">
        <v>7394</v>
      </c>
      <c r="C1800" t="s">
        <v>7395</v>
      </c>
      <c r="G1800" t="s">
        <v>1140</v>
      </c>
      <c r="H1800" t="s">
        <v>1141</v>
      </c>
      <c r="I1800" t="s">
        <v>957</v>
      </c>
      <c r="J1800" t="s">
        <v>7075</v>
      </c>
      <c r="K1800" t="s">
        <v>7076</v>
      </c>
      <c r="L1800" t="s">
        <v>7075</v>
      </c>
      <c r="M1800" s="5">
        <v>32116</v>
      </c>
      <c r="N1800" s="5">
        <v>32116</v>
      </c>
      <c r="O1800" s="5">
        <v>32116</v>
      </c>
      <c r="P1800" s="5"/>
      <c r="Q1800" s="16">
        <v>0</v>
      </c>
      <c r="R1800" s="5"/>
      <c r="S1800" s="17">
        <v>43265</v>
      </c>
      <c r="T1800" s="17">
        <v>43266</v>
      </c>
      <c r="U1800" s="17">
        <v>43316</v>
      </c>
      <c r="V1800" s="17">
        <v>43316</v>
      </c>
      <c r="W1800" s="17">
        <v>43265</v>
      </c>
      <c r="X1800" s="17">
        <v>43265</v>
      </c>
      <c r="Y1800" t="s">
        <v>1178</v>
      </c>
      <c r="Z1800" t="s">
        <v>825</v>
      </c>
      <c r="AA1800" t="s">
        <v>1179</v>
      </c>
      <c r="AC1800" s="16">
        <v>2</v>
      </c>
      <c r="AD1800" t="s">
        <v>795</v>
      </c>
      <c r="AE1800" t="s">
        <v>961</v>
      </c>
      <c r="AF1800" t="s">
        <v>2658</v>
      </c>
      <c r="AG1800" t="s">
        <v>2659</v>
      </c>
      <c r="AJ1800" t="s">
        <v>963</v>
      </c>
      <c r="AK1800" t="s">
        <v>964</v>
      </c>
      <c r="AL1800" t="s">
        <v>1340</v>
      </c>
      <c r="AM1800" t="s">
        <v>531</v>
      </c>
      <c r="AP1800" t="s">
        <v>966</v>
      </c>
      <c r="AQ1800" t="s">
        <v>967</v>
      </c>
      <c r="AR1800" t="s">
        <v>968</v>
      </c>
      <c r="AS1800" t="s">
        <v>969</v>
      </c>
      <c r="AT1800" t="s">
        <v>970</v>
      </c>
      <c r="AU1800" t="s">
        <v>7396</v>
      </c>
    </row>
    <row r="1801" spans="2:47" ht="11" outlineLevel="1" x14ac:dyDescent="0.15">
      <c r="B1801" t="s">
        <v>7397</v>
      </c>
      <c r="C1801" t="s">
        <v>7398</v>
      </c>
      <c r="D1801" t="s">
        <v>3604</v>
      </c>
      <c r="E1801" t="s">
        <v>835</v>
      </c>
      <c r="F1801" t="s">
        <v>798</v>
      </c>
      <c r="G1801" t="s">
        <v>984</v>
      </c>
      <c r="H1801" t="s">
        <v>985</v>
      </c>
      <c r="I1801" t="s">
        <v>957</v>
      </c>
      <c r="J1801" t="s">
        <v>669</v>
      </c>
      <c r="K1801" t="s">
        <v>1498</v>
      </c>
      <c r="L1801" t="s">
        <v>669</v>
      </c>
      <c r="M1801" s="5">
        <v>32000</v>
      </c>
      <c r="N1801" s="5">
        <v>32000</v>
      </c>
      <c r="O1801" s="5">
        <v>32000</v>
      </c>
      <c r="P1801" s="5"/>
      <c r="Q1801" s="16">
        <v>0</v>
      </c>
      <c r="R1801" s="5"/>
      <c r="S1801" s="17">
        <v>44278</v>
      </c>
      <c r="T1801" s="17">
        <v>44278</v>
      </c>
      <c r="U1801" s="17">
        <v>44278</v>
      </c>
      <c r="V1801" s="17">
        <v>44278</v>
      </c>
      <c r="W1801" s="17">
        <v>44278</v>
      </c>
      <c r="X1801" s="17">
        <v>44293</v>
      </c>
      <c r="Y1801" t="s">
        <v>1178</v>
      </c>
      <c r="Z1801" t="s">
        <v>825</v>
      </c>
      <c r="AA1801" t="s">
        <v>1179</v>
      </c>
      <c r="AC1801" s="16">
        <v>1</v>
      </c>
      <c r="AD1801" t="s">
        <v>795</v>
      </c>
      <c r="AE1801" t="s">
        <v>961</v>
      </c>
      <c r="AF1801" t="s">
        <v>740</v>
      </c>
      <c r="AG1801" t="s">
        <v>1036</v>
      </c>
      <c r="AH1801" t="s">
        <v>1058</v>
      </c>
      <c r="AI1801" t="s">
        <v>1059</v>
      </c>
      <c r="AJ1801" t="s">
        <v>978</v>
      </c>
      <c r="AK1801" t="s">
        <v>964</v>
      </c>
      <c r="AL1801" t="s">
        <v>965</v>
      </c>
      <c r="AM1801" t="s">
        <v>531</v>
      </c>
      <c r="AP1801" t="s">
        <v>966</v>
      </c>
      <c r="AQ1801" t="s">
        <v>967</v>
      </c>
      <c r="AR1801" t="s">
        <v>968</v>
      </c>
      <c r="AS1801" t="s">
        <v>969</v>
      </c>
      <c r="AT1801" t="s">
        <v>970</v>
      </c>
      <c r="AU1801" t="s">
        <v>7399</v>
      </c>
    </row>
    <row r="1802" spans="2:47" ht="11" outlineLevel="1" x14ac:dyDescent="0.15">
      <c r="B1802" t="s">
        <v>7400</v>
      </c>
      <c r="C1802" t="s">
        <v>7401</v>
      </c>
      <c r="G1802" t="s">
        <v>1140</v>
      </c>
      <c r="H1802" t="s">
        <v>1141</v>
      </c>
      <c r="I1802" t="s">
        <v>957</v>
      </c>
      <c r="J1802" t="s">
        <v>7402</v>
      </c>
      <c r="K1802" t="s">
        <v>7403</v>
      </c>
      <c r="L1802" t="s">
        <v>7404</v>
      </c>
      <c r="M1802" s="5">
        <v>31970.82</v>
      </c>
      <c r="N1802" s="5">
        <v>31970.82</v>
      </c>
      <c r="O1802" s="5">
        <v>31970.82</v>
      </c>
      <c r="P1802" s="5"/>
      <c r="Q1802" s="16">
        <v>0</v>
      </c>
      <c r="R1802" s="5"/>
      <c r="S1802" s="17">
        <v>41047</v>
      </c>
      <c r="T1802" s="17">
        <v>41046</v>
      </c>
      <c r="U1802" s="17">
        <v>41085</v>
      </c>
      <c r="V1802" s="17">
        <v>41085</v>
      </c>
      <c r="W1802" s="17">
        <v>41047</v>
      </c>
      <c r="X1802" s="17">
        <v>42630</v>
      </c>
      <c r="Y1802" t="s">
        <v>1178</v>
      </c>
      <c r="Z1802" t="s">
        <v>825</v>
      </c>
      <c r="AA1802" t="s">
        <v>1179</v>
      </c>
      <c r="AC1802" s="16">
        <v>1</v>
      </c>
      <c r="AD1802" t="s">
        <v>795</v>
      </c>
      <c r="AE1802" t="s">
        <v>961</v>
      </c>
      <c r="AF1802" t="s">
        <v>748</v>
      </c>
      <c r="AG1802" t="s">
        <v>1057</v>
      </c>
      <c r="AJ1802" t="s">
        <v>963</v>
      </c>
      <c r="AK1802" t="s">
        <v>964</v>
      </c>
      <c r="AL1802" t="s">
        <v>1340</v>
      </c>
      <c r="AM1802" t="s">
        <v>531</v>
      </c>
      <c r="AP1802" t="s">
        <v>966</v>
      </c>
      <c r="AQ1802" t="s">
        <v>967</v>
      </c>
      <c r="AR1802" t="s">
        <v>968</v>
      </c>
      <c r="AS1802" t="s">
        <v>969</v>
      </c>
      <c r="AT1802" t="s">
        <v>970</v>
      </c>
      <c r="AU1802" t="s">
        <v>7405</v>
      </c>
    </row>
    <row r="1803" spans="2:47" ht="11" outlineLevel="1" x14ac:dyDescent="0.15">
      <c r="B1803" t="s">
        <v>7406</v>
      </c>
      <c r="C1803" t="s">
        <v>7407</v>
      </c>
      <c r="G1803" t="s">
        <v>1140</v>
      </c>
      <c r="H1803" t="s">
        <v>1141</v>
      </c>
      <c r="I1803" t="s">
        <v>957</v>
      </c>
      <c r="J1803" t="s">
        <v>7408</v>
      </c>
      <c r="K1803" t="s">
        <v>7409</v>
      </c>
      <c r="L1803" t="s">
        <v>7408</v>
      </c>
      <c r="M1803" s="5">
        <v>31962</v>
      </c>
      <c r="N1803" s="5">
        <v>31962</v>
      </c>
      <c r="O1803" s="5">
        <v>31962</v>
      </c>
      <c r="P1803" s="5"/>
      <c r="Q1803" s="16">
        <v>0</v>
      </c>
      <c r="R1803" s="5"/>
      <c r="S1803" s="17">
        <v>45559</v>
      </c>
      <c r="T1803" s="17">
        <v>45559</v>
      </c>
      <c r="U1803" s="17">
        <v>45777</v>
      </c>
      <c r="V1803" s="17">
        <v>45777</v>
      </c>
      <c r="W1803" s="17">
        <v>45559</v>
      </c>
      <c r="X1803" s="17">
        <v>45559</v>
      </c>
      <c r="Y1803" t="s">
        <v>1178</v>
      </c>
      <c r="Z1803" t="s">
        <v>825</v>
      </c>
      <c r="AA1803" t="s">
        <v>1179</v>
      </c>
      <c r="AC1803" s="16">
        <v>1</v>
      </c>
      <c r="AD1803" t="s">
        <v>803</v>
      </c>
      <c r="AE1803" t="s">
        <v>974</v>
      </c>
      <c r="AF1803" t="s">
        <v>737</v>
      </c>
      <c r="AG1803" t="s">
        <v>975</v>
      </c>
      <c r="AJ1803" t="s">
        <v>963</v>
      </c>
      <c r="AK1803" t="s">
        <v>979</v>
      </c>
      <c r="AL1803" t="s">
        <v>1340</v>
      </c>
      <c r="AM1803" t="s">
        <v>531</v>
      </c>
      <c r="AP1803" t="s">
        <v>966</v>
      </c>
      <c r="AQ1803" t="s">
        <v>967</v>
      </c>
      <c r="AR1803" t="s">
        <v>968</v>
      </c>
      <c r="AS1803" t="s">
        <v>969</v>
      </c>
      <c r="AT1803" t="s">
        <v>970</v>
      </c>
      <c r="AU1803" t="s">
        <v>7410</v>
      </c>
    </row>
    <row r="1804" spans="2:47" ht="11" outlineLevel="1" x14ac:dyDescent="0.15">
      <c r="B1804" t="s">
        <v>7411</v>
      </c>
      <c r="C1804" t="s">
        <v>7412</v>
      </c>
      <c r="G1804" t="s">
        <v>1140</v>
      </c>
      <c r="H1804" t="s">
        <v>1141</v>
      </c>
      <c r="I1804" t="s">
        <v>957</v>
      </c>
      <c r="J1804" t="s">
        <v>6306</v>
      </c>
      <c r="K1804" t="s">
        <v>6307</v>
      </c>
      <c r="L1804" t="s">
        <v>6995</v>
      </c>
      <c r="M1804" s="5">
        <v>31881.21</v>
      </c>
      <c r="N1804" s="5">
        <v>31881.21</v>
      </c>
      <c r="O1804" s="5">
        <v>31881.21</v>
      </c>
      <c r="P1804" s="5"/>
      <c r="Q1804" s="16">
        <v>0</v>
      </c>
      <c r="R1804" s="5"/>
      <c r="S1804" s="17">
        <v>43545</v>
      </c>
      <c r="T1804" s="17">
        <v>43544</v>
      </c>
      <c r="U1804" s="17">
        <v>43563</v>
      </c>
      <c r="V1804" s="17">
        <v>43563</v>
      </c>
      <c r="W1804" s="17">
        <v>43545</v>
      </c>
      <c r="X1804" s="17">
        <v>43843</v>
      </c>
      <c r="Y1804" t="s">
        <v>1543</v>
      </c>
      <c r="Z1804" t="s">
        <v>826</v>
      </c>
      <c r="AA1804" t="s">
        <v>1179</v>
      </c>
      <c r="AC1804" s="16">
        <v>1</v>
      </c>
      <c r="AD1804" t="s">
        <v>795</v>
      </c>
      <c r="AE1804" t="s">
        <v>961</v>
      </c>
      <c r="AF1804" t="s">
        <v>740</v>
      </c>
      <c r="AG1804" t="s">
        <v>1036</v>
      </c>
      <c r="AH1804" t="s">
        <v>1058</v>
      </c>
      <c r="AI1804" t="s">
        <v>1059</v>
      </c>
      <c r="AJ1804" t="s">
        <v>978</v>
      </c>
      <c r="AK1804" t="s">
        <v>964</v>
      </c>
      <c r="AL1804" t="s">
        <v>1340</v>
      </c>
      <c r="AM1804" t="s">
        <v>531</v>
      </c>
      <c r="AP1804" t="s">
        <v>966</v>
      </c>
      <c r="AQ1804" t="s">
        <v>967</v>
      </c>
      <c r="AR1804" t="s">
        <v>968</v>
      </c>
      <c r="AS1804" t="s">
        <v>969</v>
      </c>
      <c r="AT1804" t="s">
        <v>970</v>
      </c>
      <c r="AU1804" t="s">
        <v>7413</v>
      </c>
    </row>
    <row r="1805" spans="2:47" ht="11" outlineLevel="1" x14ac:dyDescent="0.15">
      <c r="B1805" t="s">
        <v>7414</v>
      </c>
      <c r="C1805" t="s">
        <v>7415</v>
      </c>
      <c r="D1805" t="s">
        <v>7416</v>
      </c>
      <c r="E1805" t="s">
        <v>983</v>
      </c>
      <c r="F1805" t="s">
        <v>807</v>
      </c>
      <c r="G1805" t="s">
        <v>984</v>
      </c>
      <c r="H1805" t="s">
        <v>985</v>
      </c>
      <c r="I1805" t="s">
        <v>957</v>
      </c>
      <c r="J1805" t="s">
        <v>7417</v>
      </c>
      <c r="K1805" t="s">
        <v>7418</v>
      </c>
      <c r="L1805" t="s">
        <v>7417</v>
      </c>
      <c r="M1805" s="5">
        <v>31820</v>
      </c>
      <c r="N1805" s="5">
        <v>31820</v>
      </c>
      <c r="O1805" s="5">
        <v>31820</v>
      </c>
      <c r="P1805" s="5"/>
      <c r="Q1805" s="16">
        <v>0</v>
      </c>
      <c r="R1805" s="5"/>
      <c r="S1805" s="17">
        <v>43252</v>
      </c>
      <c r="T1805" s="17">
        <v>43252</v>
      </c>
      <c r="U1805" s="17">
        <v>43283</v>
      </c>
      <c r="V1805" s="17">
        <v>43283</v>
      </c>
      <c r="W1805" s="17">
        <v>43252</v>
      </c>
      <c r="X1805" s="17">
        <v>43252</v>
      </c>
      <c r="Y1805" t="s">
        <v>955</v>
      </c>
      <c r="Z1805" t="s">
        <v>818</v>
      </c>
      <c r="AA1805" t="s">
        <v>1023</v>
      </c>
      <c r="AB1805" t="s">
        <v>1024</v>
      </c>
      <c r="AC1805" s="16">
        <v>1</v>
      </c>
      <c r="AD1805" t="s">
        <v>2803</v>
      </c>
      <c r="AE1805" t="s">
        <v>2804</v>
      </c>
      <c r="AF1805" t="s">
        <v>750</v>
      </c>
      <c r="AG1805" t="s">
        <v>1515</v>
      </c>
      <c r="AJ1805" t="s">
        <v>963</v>
      </c>
      <c r="AK1805" t="s">
        <v>1516</v>
      </c>
      <c r="AL1805" t="s">
        <v>1340</v>
      </c>
      <c r="AM1805" t="s">
        <v>531</v>
      </c>
      <c r="AP1805" t="s">
        <v>966</v>
      </c>
      <c r="AQ1805" t="s">
        <v>967</v>
      </c>
      <c r="AR1805" t="s">
        <v>968</v>
      </c>
      <c r="AS1805" t="s">
        <v>969</v>
      </c>
      <c r="AT1805" t="s">
        <v>970</v>
      </c>
      <c r="AU1805" t="s">
        <v>7419</v>
      </c>
    </row>
    <row r="1806" spans="2:47" ht="11" outlineLevel="1" x14ac:dyDescent="0.15">
      <c r="B1806" t="s">
        <v>7420</v>
      </c>
      <c r="C1806" t="s">
        <v>1698</v>
      </c>
      <c r="D1806" t="s">
        <v>261</v>
      </c>
      <c r="E1806" t="s">
        <v>835</v>
      </c>
      <c r="F1806" t="s">
        <v>807</v>
      </c>
      <c r="G1806" t="s">
        <v>984</v>
      </c>
      <c r="H1806" t="s">
        <v>985</v>
      </c>
      <c r="I1806" t="s">
        <v>957</v>
      </c>
      <c r="J1806" t="s">
        <v>669</v>
      </c>
      <c r="K1806" t="s">
        <v>1498</v>
      </c>
      <c r="L1806" t="s">
        <v>669</v>
      </c>
      <c r="M1806" s="5">
        <v>31799.64</v>
      </c>
      <c r="N1806" s="5">
        <v>31799.64</v>
      </c>
      <c r="O1806" s="5">
        <v>31799.64</v>
      </c>
      <c r="P1806" s="5"/>
      <c r="Q1806" s="16">
        <v>0</v>
      </c>
      <c r="R1806" s="5"/>
      <c r="S1806" s="17">
        <v>42171</v>
      </c>
      <c r="T1806" s="17">
        <v>42171</v>
      </c>
      <c r="U1806" s="17">
        <v>42200</v>
      </c>
      <c r="V1806" s="17">
        <v>42200</v>
      </c>
      <c r="W1806" s="17">
        <v>42171</v>
      </c>
      <c r="X1806" s="17">
        <v>42195</v>
      </c>
      <c r="Y1806" t="s">
        <v>1178</v>
      </c>
      <c r="Z1806" t="s">
        <v>825</v>
      </c>
      <c r="AA1806" t="s">
        <v>1179</v>
      </c>
      <c r="AC1806" s="16">
        <v>1</v>
      </c>
      <c r="AD1806" t="s">
        <v>795</v>
      </c>
      <c r="AE1806" t="s">
        <v>961</v>
      </c>
      <c r="AF1806" t="s">
        <v>740</v>
      </c>
      <c r="AG1806" t="s">
        <v>1036</v>
      </c>
      <c r="AJ1806" t="s">
        <v>963</v>
      </c>
      <c r="AK1806" t="s">
        <v>964</v>
      </c>
      <c r="AL1806" t="s">
        <v>965</v>
      </c>
      <c r="AM1806" t="s">
        <v>456</v>
      </c>
      <c r="AP1806" t="s">
        <v>966</v>
      </c>
      <c r="AQ1806" t="s">
        <v>967</v>
      </c>
      <c r="AR1806" t="s">
        <v>968</v>
      </c>
      <c r="AS1806" t="s">
        <v>969</v>
      </c>
      <c r="AT1806" t="s">
        <v>970</v>
      </c>
      <c r="AU1806" t="s">
        <v>7421</v>
      </c>
    </row>
    <row r="1807" spans="2:47" ht="11" outlineLevel="1" x14ac:dyDescent="0.15">
      <c r="B1807" t="s">
        <v>7422</v>
      </c>
      <c r="C1807" t="s">
        <v>7423</v>
      </c>
      <c r="D1807" t="s">
        <v>372</v>
      </c>
      <c r="E1807" t="s">
        <v>983</v>
      </c>
      <c r="F1807" t="s">
        <v>807</v>
      </c>
      <c r="G1807" t="s">
        <v>984</v>
      </c>
      <c r="H1807" t="s">
        <v>985</v>
      </c>
      <c r="I1807" t="s">
        <v>957</v>
      </c>
      <c r="J1807" t="s">
        <v>627</v>
      </c>
      <c r="K1807" t="s">
        <v>2520</v>
      </c>
      <c r="L1807" t="s">
        <v>2521</v>
      </c>
      <c r="M1807" s="5">
        <v>31762.880000000001</v>
      </c>
      <c r="N1807" s="5">
        <v>31762.880000000001</v>
      </c>
      <c r="O1807" s="5">
        <v>31762.880000000001</v>
      </c>
      <c r="P1807" s="5"/>
      <c r="Q1807" s="16">
        <v>0</v>
      </c>
      <c r="R1807" s="5"/>
      <c r="S1807" s="17">
        <v>43370</v>
      </c>
      <c r="T1807" s="17">
        <v>43370</v>
      </c>
      <c r="U1807" s="17">
        <v>43425</v>
      </c>
      <c r="V1807" s="17">
        <v>43425</v>
      </c>
      <c r="W1807" s="17">
        <v>43370</v>
      </c>
      <c r="X1807" s="17">
        <v>43552</v>
      </c>
      <c r="Y1807" t="s">
        <v>959</v>
      </c>
      <c r="Z1807" t="s">
        <v>796</v>
      </c>
      <c r="AA1807" t="s">
        <v>1023</v>
      </c>
      <c r="AB1807" t="s">
        <v>1024</v>
      </c>
      <c r="AC1807" s="16">
        <v>3</v>
      </c>
      <c r="AD1807" t="s">
        <v>795</v>
      </c>
      <c r="AE1807" t="s">
        <v>961</v>
      </c>
      <c r="AF1807" t="s">
        <v>739</v>
      </c>
      <c r="AG1807" t="s">
        <v>993</v>
      </c>
      <c r="AJ1807" t="s">
        <v>963</v>
      </c>
      <c r="AK1807" t="s">
        <v>996</v>
      </c>
      <c r="AL1807" t="s">
        <v>965</v>
      </c>
      <c r="AM1807" t="s">
        <v>456</v>
      </c>
      <c r="AP1807" t="s">
        <v>966</v>
      </c>
      <c r="AQ1807" t="s">
        <v>967</v>
      </c>
      <c r="AR1807" t="s">
        <v>968</v>
      </c>
      <c r="AS1807" t="s">
        <v>969</v>
      </c>
      <c r="AT1807" t="s">
        <v>970</v>
      </c>
      <c r="AU1807" t="s">
        <v>7424</v>
      </c>
    </row>
    <row r="1808" spans="2:47" ht="11" outlineLevel="1" x14ac:dyDescent="0.15">
      <c r="B1808" t="s">
        <v>7425</v>
      </c>
      <c r="C1808" t="s">
        <v>7426</v>
      </c>
      <c r="G1808" t="s">
        <v>1140</v>
      </c>
      <c r="H1808" t="s">
        <v>1141</v>
      </c>
      <c r="I1808" t="s">
        <v>957</v>
      </c>
      <c r="J1808" t="s">
        <v>7427</v>
      </c>
      <c r="K1808" t="s">
        <v>7428</v>
      </c>
      <c r="L1808" t="s">
        <v>7427</v>
      </c>
      <c r="M1808" s="5">
        <v>31735.5</v>
      </c>
      <c r="N1808" s="5">
        <v>31735.5</v>
      </c>
      <c r="O1808" s="5">
        <v>31735.5</v>
      </c>
      <c r="P1808" s="5"/>
      <c r="Q1808" s="16">
        <v>0</v>
      </c>
      <c r="R1808" s="5"/>
      <c r="S1808" s="17">
        <v>43175</v>
      </c>
      <c r="T1808" s="17">
        <v>43175</v>
      </c>
      <c r="U1808" s="17">
        <v>43210</v>
      </c>
      <c r="V1808" s="17">
        <v>43210</v>
      </c>
      <c r="W1808" s="17">
        <v>43175</v>
      </c>
      <c r="X1808" s="17">
        <v>44027</v>
      </c>
      <c r="Y1808" t="s">
        <v>1543</v>
      </c>
      <c r="Z1808" t="s">
        <v>826</v>
      </c>
      <c r="AA1808" t="s">
        <v>1179</v>
      </c>
      <c r="AC1808" s="16">
        <v>1</v>
      </c>
      <c r="AD1808" t="s">
        <v>7429</v>
      </c>
      <c r="AE1808" t="s">
        <v>7430</v>
      </c>
      <c r="AF1808" t="s">
        <v>750</v>
      </c>
      <c r="AG1808" t="s">
        <v>1515</v>
      </c>
      <c r="AJ1808" t="s">
        <v>963</v>
      </c>
      <c r="AK1808" t="s">
        <v>1516</v>
      </c>
      <c r="AL1808" t="s">
        <v>1340</v>
      </c>
      <c r="AM1808" t="s">
        <v>531</v>
      </c>
      <c r="AP1808" t="s">
        <v>966</v>
      </c>
      <c r="AQ1808" t="s">
        <v>967</v>
      </c>
      <c r="AR1808" t="s">
        <v>968</v>
      </c>
      <c r="AS1808" t="s">
        <v>969</v>
      </c>
      <c r="AT1808" t="s">
        <v>970</v>
      </c>
      <c r="AU1808" t="s">
        <v>7431</v>
      </c>
    </row>
    <row r="1809" spans="2:47" ht="11" outlineLevel="1" x14ac:dyDescent="0.15">
      <c r="B1809" t="s">
        <v>7432</v>
      </c>
      <c r="C1809" t="s">
        <v>7433</v>
      </c>
      <c r="G1809" t="s">
        <v>1140</v>
      </c>
      <c r="H1809" t="s">
        <v>1141</v>
      </c>
      <c r="I1809" t="s">
        <v>957</v>
      </c>
      <c r="J1809" t="s">
        <v>5328</v>
      </c>
      <c r="K1809" t="s">
        <v>5329</v>
      </c>
      <c r="L1809" t="s">
        <v>5328</v>
      </c>
      <c r="M1809" s="5">
        <v>31675</v>
      </c>
      <c r="N1809" s="5">
        <v>31675</v>
      </c>
      <c r="O1809" s="5">
        <v>31675</v>
      </c>
      <c r="P1809" s="5"/>
      <c r="Q1809" s="16">
        <v>0</v>
      </c>
      <c r="R1809" s="5"/>
      <c r="S1809" s="17">
        <v>42478</v>
      </c>
      <c r="T1809" s="17">
        <v>42478</v>
      </c>
      <c r="U1809" s="17">
        <v>42508</v>
      </c>
      <c r="V1809" s="17">
        <v>42508</v>
      </c>
      <c r="W1809" s="17">
        <v>42478</v>
      </c>
      <c r="X1809" s="17">
        <v>42478</v>
      </c>
      <c r="Y1809" t="s">
        <v>1178</v>
      </c>
      <c r="Z1809" t="s">
        <v>825</v>
      </c>
      <c r="AA1809" t="s">
        <v>1179</v>
      </c>
      <c r="AC1809" s="16">
        <v>2</v>
      </c>
      <c r="AD1809" t="s">
        <v>795</v>
      </c>
      <c r="AE1809" t="s">
        <v>961</v>
      </c>
      <c r="AF1809" t="s">
        <v>750</v>
      </c>
      <c r="AG1809" t="s">
        <v>1515</v>
      </c>
      <c r="AJ1809" t="s">
        <v>963</v>
      </c>
      <c r="AK1809" t="s">
        <v>1671</v>
      </c>
      <c r="AL1809" t="s">
        <v>1340</v>
      </c>
      <c r="AM1809" t="s">
        <v>531</v>
      </c>
      <c r="AP1809" t="s">
        <v>966</v>
      </c>
      <c r="AQ1809" t="s">
        <v>967</v>
      </c>
      <c r="AR1809" t="s">
        <v>968</v>
      </c>
      <c r="AS1809" t="s">
        <v>969</v>
      </c>
      <c r="AT1809" t="s">
        <v>970</v>
      </c>
      <c r="AU1809" t="s">
        <v>7434</v>
      </c>
    </row>
    <row r="1810" spans="2:47" ht="11" outlineLevel="1" x14ac:dyDescent="0.15">
      <c r="B1810" t="s">
        <v>7435</v>
      </c>
      <c r="C1810" t="s">
        <v>7436</v>
      </c>
      <c r="D1810" t="s">
        <v>6409</v>
      </c>
      <c r="E1810" t="s">
        <v>854</v>
      </c>
      <c r="F1810" t="s">
        <v>798</v>
      </c>
      <c r="G1810" t="s">
        <v>959</v>
      </c>
      <c r="H1810" t="s">
        <v>1903</v>
      </c>
      <c r="I1810" t="s">
        <v>957</v>
      </c>
      <c r="J1810" t="s">
        <v>4363</v>
      </c>
      <c r="K1810" t="s">
        <v>4364</v>
      </c>
      <c r="L1810" t="s">
        <v>4363</v>
      </c>
      <c r="M1810" s="5">
        <v>31619.5</v>
      </c>
      <c r="N1810" s="5">
        <v>31619.5</v>
      </c>
      <c r="O1810" s="5">
        <v>31619.5</v>
      </c>
      <c r="P1810" s="5"/>
      <c r="Q1810" s="16">
        <v>0</v>
      </c>
      <c r="R1810" s="5"/>
      <c r="S1810" s="17">
        <v>43542</v>
      </c>
      <c r="T1810" s="17">
        <v>43542</v>
      </c>
      <c r="U1810" s="17">
        <v>43658</v>
      </c>
      <c r="V1810" s="17">
        <v>43658</v>
      </c>
      <c r="W1810" s="17">
        <v>43542</v>
      </c>
      <c r="X1810" s="17">
        <v>44125</v>
      </c>
      <c r="Y1810" t="s">
        <v>1178</v>
      </c>
      <c r="Z1810" t="s">
        <v>825</v>
      </c>
      <c r="AA1810" t="s">
        <v>1179</v>
      </c>
      <c r="AC1810" s="16">
        <v>2</v>
      </c>
      <c r="AD1810" t="s">
        <v>795</v>
      </c>
      <c r="AE1810" t="s">
        <v>961</v>
      </c>
      <c r="AF1810" t="s">
        <v>740</v>
      </c>
      <c r="AG1810" t="s">
        <v>1036</v>
      </c>
      <c r="AJ1810" t="s">
        <v>963</v>
      </c>
      <c r="AK1810" t="s">
        <v>964</v>
      </c>
      <c r="AL1810" t="s">
        <v>1340</v>
      </c>
      <c r="AM1810" t="s">
        <v>531</v>
      </c>
      <c r="AP1810" t="s">
        <v>966</v>
      </c>
      <c r="AQ1810" t="s">
        <v>967</v>
      </c>
      <c r="AR1810" t="s">
        <v>968</v>
      </c>
      <c r="AS1810" t="s">
        <v>969</v>
      </c>
      <c r="AT1810" t="s">
        <v>970</v>
      </c>
      <c r="AU1810" t="s">
        <v>7437</v>
      </c>
    </row>
    <row r="1811" spans="2:47" ht="11" outlineLevel="1" x14ac:dyDescent="0.15">
      <c r="B1811" t="s">
        <v>7438</v>
      </c>
      <c r="C1811" t="s">
        <v>7439</v>
      </c>
      <c r="G1811" t="s">
        <v>1140</v>
      </c>
      <c r="H1811" t="s">
        <v>1141</v>
      </c>
      <c r="I1811" t="s">
        <v>957</v>
      </c>
      <c r="J1811" t="s">
        <v>7440</v>
      </c>
      <c r="K1811" t="s">
        <v>7441</v>
      </c>
      <c r="L1811" t="s">
        <v>7440</v>
      </c>
      <c r="M1811" s="5">
        <v>31435</v>
      </c>
      <c r="N1811" s="5">
        <v>31435</v>
      </c>
      <c r="O1811" s="5">
        <v>31435</v>
      </c>
      <c r="P1811" s="5"/>
      <c r="Q1811" s="16">
        <v>0</v>
      </c>
      <c r="R1811" s="5"/>
      <c r="S1811" s="17">
        <v>43139</v>
      </c>
      <c r="T1811" s="17">
        <v>43139</v>
      </c>
      <c r="U1811" s="17">
        <v>43161</v>
      </c>
      <c r="V1811" s="17">
        <v>43161</v>
      </c>
      <c r="W1811" s="17">
        <v>43139</v>
      </c>
      <c r="X1811" s="17">
        <v>43164</v>
      </c>
      <c r="Y1811" t="s">
        <v>1543</v>
      </c>
      <c r="Z1811" t="s">
        <v>826</v>
      </c>
      <c r="AA1811" t="s">
        <v>1179</v>
      </c>
      <c r="AC1811" s="16">
        <v>1</v>
      </c>
      <c r="AD1811" t="s">
        <v>795</v>
      </c>
      <c r="AE1811" t="s">
        <v>961</v>
      </c>
      <c r="AF1811" t="s">
        <v>748</v>
      </c>
      <c r="AG1811" t="s">
        <v>1057</v>
      </c>
      <c r="AJ1811" t="s">
        <v>963</v>
      </c>
      <c r="AK1811" t="s">
        <v>964</v>
      </c>
      <c r="AL1811" t="s">
        <v>1340</v>
      </c>
      <c r="AM1811" t="s">
        <v>531</v>
      </c>
      <c r="AP1811" t="s">
        <v>966</v>
      </c>
      <c r="AQ1811" t="s">
        <v>967</v>
      </c>
      <c r="AR1811" t="s">
        <v>968</v>
      </c>
      <c r="AS1811" t="s">
        <v>969</v>
      </c>
      <c r="AT1811" t="s">
        <v>970</v>
      </c>
      <c r="AU1811" t="s">
        <v>7442</v>
      </c>
    </row>
    <row r="1812" spans="2:47" ht="11" outlineLevel="1" x14ac:dyDescent="0.15">
      <c r="B1812" t="s">
        <v>7443</v>
      </c>
      <c r="C1812" t="s">
        <v>1497</v>
      </c>
      <c r="D1812" t="s">
        <v>3782</v>
      </c>
      <c r="E1812" t="s">
        <v>983</v>
      </c>
      <c r="F1812" t="s">
        <v>807</v>
      </c>
      <c r="G1812" t="s">
        <v>984</v>
      </c>
      <c r="H1812" t="s">
        <v>985</v>
      </c>
      <c r="I1812" t="s">
        <v>957</v>
      </c>
      <c r="J1812" t="s">
        <v>2385</v>
      </c>
      <c r="K1812" t="s">
        <v>2386</v>
      </c>
      <c r="L1812" t="s">
        <v>2387</v>
      </c>
      <c r="M1812" s="5">
        <v>31384.5</v>
      </c>
      <c r="N1812" s="5">
        <v>31384.5</v>
      </c>
      <c r="O1812" s="5">
        <v>31384.5</v>
      </c>
      <c r="P1812" s="5"/>
      <c r="Q1812" s="16">
        <v>0</v>
      </c>
      <c r="R1812" s="5"/>
      <c r="S1812" s="17">
        <v>42244</v>
      </c>
      <c r="T1812" s="17">
        <v>42243</v>
      </c>
      <c r="U1812" s="17">
        <v>42307</v>
      </c>
      <c r="V1812" s="17">
        <v>42307</v>
      </c>
      <c r="W1812" s="17">
        <v>42244</v>
      </c>
      <c r="X1812" s="17">
        <v>42244</v>
      </c>
      <c r="Y1812" t="s">
        <v>955</v>
      </c>
      <c r="Z1812" t="s">
        <v>818</v>
      </c>
      <c r="AA1812" t="s">
        <v>1023</v>
      </c>
      <c r="AB1812" t="s">
        <v>1024</v>
      </c>
      <c r="AC1812" s="16">
        <v>4</v>
      </c>
      <c r="AD1812" t="s">
        <v>880</v>
      </c>
      <c r="AE1812" t="s">
        <v>1938</v>
      </c>
      <c r="AF1812" t="s">
        <v>750</v>
      </c>
      <c r="AG1812" t="s">
        <v>1515</v>
      </c>
      <c r="AJ1812" t="s">
        <v>963</v>
      </c>
      <c r="AK1812" t="s">
        <v>1516</v>
      </c>
      <c r="AL1812" t="s">
        <v>965</v>
      </c>
      <c r="AM1812" t="s">
        <v>645</v>
      </c>
      <c r="AP1812" t="s">
        <v>966</v>
      </c>
      <c r="AQ1812" t="s">
        <v>967</v>
      </c>
      <c r="AR1812" t="s">
        <v>968</v>
      </c>
      <c r="AS1812" t="s">
        <v>969</v>
      </c>
      <c r="AT1812" t="s">
        <v>970</v>
      </c>
      <c r="AU1812" t="s">
        <v>7444</v>
      </c>
    </row>
    <row r="1813" spans="2:47" ht="11" outlineLevel="1" x14ac:dyDescent="0.15">
      <c r="B1813" t="s">
        <v>7445</v>
      </c>
      <c r="C1813" t="s">
        <v>7446</v>
      </c>
      <c r="D1813" t="s">
        <v>4579</v>
      </c>
      <c r="E1813" t="s">
        <v>1599</v>
      </c>
      <c r="F1813" t="s">
        <v>807</v>
      </c>
      <c r="G1813" t="s">
        <v>984</v>
      </c>
      <c r="H1813" t="s">
        <v>985</v>
      </c>
      <c r="I1813" t="s">
        <v>957</v>
      </c>
      <c r="J1813" t="s">
        <v>4467</v>
      </c>
      <c r="K1813" t="s">
        <v>4468</v>
      </c>
      <c r="L1813" t="s">
        <v>4467</v>
      </c>
      <c r="M1813" s="5">
        <v>31349</v>
      </c>
      <c r="N1813" s="5">
        <v>31349</v>
      </c>
      <c r="O1813" s="5">
        <v>31349</v>
      </c>
      <c r="P1813" s="5"/>
      <c r="Q1813" s="16">
        <v>0</v>
      </c>
      <c r="R1813" s="5"/>
      <c r="S1813" s="17">
        <v>44390</v>
      </c>
      <c r="T1813" s="17">
        <v>44390</v>
      </c>
      <c r="U1813" s="17">
        <v>44469</v>
      </c>
      <c r="V1813" s="17">
        <v>44469</v>
      </c>
      <c r="W1813" s="17">
        <v>44390</v>
      </c>
      <c r="X1813" s="17">
        <v>44459</v>
      </c>
      <c r="Y1813" t="s">
        <v>959</v>
      </c>
      <c r="Z1813" t="s">
        <v>796</v>
      </c>
      <c r="AA1813" t="s">
        <v>1023</v>
      </c>
      <c r="AB1813" t="s">
        <v>1289</v>
      </c>
      <c r="AC1813" s="16">
        <v>2</v>
      </c>
      <c r="AD1813" t="s">
        <v>803</v>
      </c>
      <c r="AE1813" t="s">
        <v>974</v>
      </c>
      <c r="AF1813" t="s">
        <v>737</v>
      </c>
      <c r="AG1813" t="s">
        <v>975</v>
      </c>
      <c r="AJ1813" t="s">
        <v>963</v>
      </c>
      <c r="AK1813" t="s">
        <v>979</v>
      </c>
      <c r="AL1813" t="s">
        <v>965</v>
      </c>
      <c r="AM1813" t="s">
        <v>531</v>
      </c>
      <c r="AP1813" t="s">
        <v>966</v>
      </c>
      <c r="AQ1813" t="s">
        <v>967</v>
      </c>
      <c r="AR1813" t="s">
        <v>968</v>
      </c>
      <c r="AS1813" t="s">
        <v>969</v>
      </c>
      <c r="AT1813" t="s">
        <v>970</v>
      </c>
      <c r="AU1813" t="s">
        <v>7447</v>
      </c>
    </row>
    <row r="1814" spans="2:47" ht="11" outlineLevel="1" x14ac:dyDescent="0.15">
      <c r="B1814" t="s">
        <v>7448</v>
      </c>
      <c r="C1814" t="s">
        <v>2093</v>
      </c>
      <c r="D1814" t="s">
        <v>213</v>
      </c>
      <c r="E1814" t="s">
        <v>983</v>
      </c>
      <c r="F1814" t="s">
        <v>798</v>
      </c>
      <c r="G1814" t="s">
        <v>984</v>
      </c>
      <c r="H1814" t="s">
        <v>1272</v>
      </c>
      <c r="I1814" t="s">
        <v>957</v>
      </c>
      <c r="J1814" t="s">
        <v>638</v>
      </c>
      <c r="K1814" t="s">
        <v>992</v>
      </c>
      <c r="L1814" t="s">
        <v>638</v>
      </c>
      <c r="M1814" s="5">
        <v>31339.75</v>
      </c>
      <c r="N1814" s="5">
        <v>31339.75</v>
      </c>
      <c r="O1814" s="5">
        <v>31339.75</v>
      </c>
      <c r="P1814" s="5"/>
      <c r="Q1814" s="16">
        <v>0</v>
      </c>
      <c r="R1814" s="5"/>
      <c r="S1814" s="17">
        <v>41997</v>
      </c>
      <c r="T1814" s="17">
        <v>42004</v>
      </c>
      <c r="U1814" s="17">
        <v>42021</v>
      </c>
      <c r="V1814" s="17">
        <v>42021</v>
      </c>
      <c r="W1814" s="17">
        <v>41997</v>
      </c>
      <c r="X1814" s="17">
        <v>42043</v>
      </c>
      <c r="Y1814" t="s">
        <v>959</v>
      </c>
      <c r="Z1814" t="s">
        <v>796</v>
      </c>
      <c r="AA1814" t="s">
        <v>960</v>
      </c>
      <c r="AC1814" s="16">
        <v>1</v>
      </c>
      <c r="AD1814" t="s">
        <v>795</v>
      </c>
      <c r="AE1814" t="s">
        <v>961</v>
      </c>
      <c r="AF1814" t="s">
        <v>739</v>
      </c>
      <c r="AG1814" t="s">
        <v>993</v>
      </c>
      <c r="AJ1814" t="s">
        <v>963</v>
      </c>
      <c r="AK1814" t="s">
        <v>996</v>
      </c>
      <c r="AL1814" t="s">
        <v>965</v>
      </c>
      <c r="AM1814" t="s">
        <v>531</v>
      </c>
      <c r="AP1814" t="s">
        <v>966</v>
      </c>
      <c r="AQ1814" t="s">
        <v>967</v>
      </c>
      <c r="AR1814" t="s">
        <v>968</v>
      </c>
      <c r="AS1814" t="s">
        <v>969</v>
      </c>
      <c r="AT1814" t="s">
        <v>970</v>
      </c>
      <c r="AU1814" t="s">
        <v>7449</v>
      </c>
    </row>
    <row r="1815" spans="2:47" ht="11" outlineLevel="1" x14ac:dyDescent="0.15">
      <c r="B1815" t="s">
        <v>7450</v>
      </c>
      <c r="C1815" t="s">
        <v>7451</v>
      </c>
      <c r="D1815" t="s">
        <v>6095</v>
      </c>
      <c r="E1815" t="s">
        <v>1599</v>
      </c>
      <c r="F1815" t="s">
        <v>807</v>
      </c>
      <c r="G1815" t="s">
        <v>984</v>
      </c>
      <c r="H1815" t="s">
        <v>985</v>
      </c>
      <c r="I1815" t="s">
        <v>957</v>
      </c>
      <c r="J1815" t="s">
        <v>4252</v>
      </c>
      <c r="K1815" t="s">
        <v>4253</v>
      </c>
      <c r="L1815" t="s">
        <v>4252</v>
      </c>
      <c r="M1815" s="5">
        <v>31339.08</v>
      </c>
      <c r="N1815" s="5">
        <v>31339.08</v>
      </c>
      <c r="O1815" s="5">
        <v>31339.08</v>
      </c>
      <c r="P1815" s="5"/>
      <c r="Q1815" s="16">
        <v>0</v>
      </c>
      <c r="R1815" s="5"/>
      <c r="S1815" s="17">
        <v>43272</v>
      </c>
      <c r="T1815" s="17">
        <v>43272</v>
      </c>
      <c r="U1815" s="17">
        <v>43318</v>
      </c>
      <c r="V1815" s="17">
        <v>43318</v>
      </c>
      <c r="W1815" s="17">
        <v>43272</v>
      </c>
      <c r="X1815" s="17">
        <v>43272</v>
      </c>
      <c r="Y1815" t="s">
        <v>959</v>
      </c>
      <c r="Z1815" t="s">
        <v>796</v>
      </c>
      <c r="AA1815" t="s">
        <v>1023</v>
      </c>
      <c r="AB1815" t="s">
        <v>1289</v>
      </c>
      <c r="AC1815" s="16">
        <v>1</v>
      </c>
      <c r="AD1815" t="s">
        <v>4388</v>
      </c>
      <c r="AE1815" t="s">
        <v>4389</v>
      </c>
      <c r="AF1815" t="s">
        <v>750</v>
      </c>
      <c r="AG1815" t="s">
        <v>1515</v>
      </c>
      <c r="AJ1815" t="s">
        <v>963</v>
      </c>
      <c r="AK1815" t="s">
        <v>1516</v>
      </c>
      <c r="AL1815" t="s">
        <v>1340</v>
      </c>
      <c r="AM1815" t="s">
        <v>531</v>
      </c>
      <c r="AP1815" t="s">
        <v>966</v>
      </c>
      <c r="AQ1815" t="s">
        <v>967</v>
      </c>
      <c r="AR1815" t="s">
        <v>968</v>
      </c>
      <c r="AS1815" t="s">
        <v>969</v>
      </c>
      <c r="AT1815" t="s">
        <v>970</v>
      </c>
      <c r="AU1815" t="s">
        <v>7452</v>
      </c>
    </row>
    <row r="1816" spans="2:47" ht="11" outlineLevel="1" x14ac:dyDescent="0.15">
      <c r="B1816" t="s">
        <v>7453</v>
      </c>
      <c r="C1816" t="s">
        <v>7454</v>
      </c>
      <c r="G1816" t="s">
        <v>1140</v>
      </c>
      <c r="H1816" t="s">
        <v>1141</v>
      </c>
      <c r="I1816" t="s">
        <v>957</v>
      </c>
      <c r="J1816" t="s">
        <v>2449</v>
      </c>
      <c r="K1816" t="s">
        <v>2450</v>
      </c>
      <c r="L1816" t="s">
        <v>2449</v>
      </c>
      <c r="M1816" s="5">
        <v>31304.85</v>
      </c>
      <c r="N1816" s="5">
        <v>31304.85</v>
      </c>
      <c r="O1816" s="5">
        <v>31304.85</v>
      </c>
      <c r="P1816" s="5"/>
      <c r="Q1816" s="16">
        <v>0</v>
      </c>
      <c r="R1816" s="5"/>
      <c r="S1816" s="17">
        <v>45841</v>
      </c>
      <c r="T1816" s="17">
        <v>45846</v>
      </c>
      <c r="U1816" s="17">
        <v>45850</v>
      </c>
      <c r="V1816" s="17">
        <v>45850</v>
      </c>
      <c r="W1816" s="17">
        <v>45841</v>
      </c>
      <c r="X1816" s="17">
        <v>45891</v>
      </c>
      <c r="Y1816" t="s">
        <v>1543</v>
      </c>
      <c r="Z1816" t="s">
        <v>826</v>
      </c>
      <c r="AA1816" t="s">
        <v>1179</v>
      </c>
      <c r="AC1816" s="16">
        <v>1</v>
      </c>
      <c r="AD1816" t="s">
        <v>795</v>
      </c>
      <c r="AE1816" t="s">
        <v>961</v>
      </c>
      <c r="AF1816" t="s">
        <v>740</v>
      </c>
      <c r="AG1816" t="s">
        <v>1036</v>
      </c>
      <c r="AJ1816" t="s">
        <v>963</v>
      </c>
      <c r="AK1816" t="s">
        <v>964</v>
      </c>
      <c r="AL1816" t="s">
        <v>1340</v>
      </c>
      <c r="AM1816" t="s">
        <v>531</v>
      </c>
      <c r="AP1816" t="s">
        <v>966</v>
      </c>
      <c r="AQ1816" t="s">
        <v>967</v>
      </c>
      <c r="AR1816" t="s">
        <v>968</v>
      </c>
      <c r="AS1816" t="s">
        <v>969</v>
      </c>
      <c r="AT1816" t="s">
        <v>970</v>
      </c>
      <c r="AU1816" t="s">
        <v>7455</v>
      </c>
    </row>
    <row r="1817" spans="2:47" ht="11" outlineLevel="1" x14ac:dyDescent="0.15">
      <c r="B1817" t="s">
        <v>7456</v>
      </c>
      <c r="C1817" t="s">
        <v>7457</v>
      </c>
      <c r="G1817" t="s">
        <v>1140</v>
      </c>
      <c r="H1817" t="s">
        <v>1141</v>
      </c>
      <c r="I1817" t="s">
        <v>957</v>
      </c>
      <c r="J1817" t="s">
        <v>6182</v>
      </c>
      <c r="K1817" t="s">
        <v>6183</v>
      </c>
      <c r="L1817" t="s">
        <v>6182</v>
      </c>
      <c r="M1817" s="5">
        <v>31200</v>
      </c>
      <c r="N1817" s="5">
        <v>31200</v>
      </c>
      <c r="O1817" s="5">
        <v>31200</v>
      </c>
      <c r="P1817" s="5"/>
      <c r="Q1817" s="16">
        <v>0</v>
      </c>
      <c r="R1817" s="5"/>
      <c r="S1817" s="17">
        <v>42615</v>
      </c>
      <c r="T1817" s="17">
        <v>42615</v>
      </c>
      <c r="U1817" s="17">
        <v>42675</v>
      </c>
      <c r="V1817" s="17">
        <v>42675</v>
      </c>
      <c r="W1817" s="17">
        <v>42615</v>
      </c>
      <c r="X1817" s="17">
        <v>42615</v>
      </c>
      <c r="Y1817" t="s">
        <v>1178</v>
      </c>
      <c r="Z1817" t="s">
        <v>825</v>
      </c>
      <c r="AA1817" t="s">
        <v>1179</v>
      </c>
      <c r="AC1817" s="16">
        <v>8</v>
      </c>
      <c r="AD1817" t="s">
        <v>2535</v>
      </c>
      <c r="AE1817" t="s">
        <v>2536</v>
      </c>
      <c r="AF1817" t="s">
        <v>750</v>
      </c>
      <c r="AG1817" t="s">
        <v>1515</v>
      </c>
      <c r="AJ1817" t="s">
        <v>963</v>
      </c>
      <c r="AK1817" t="s">
        <v>1516</v>
      </c>
      <c r="AL1817" t="s">
        <v>1340</v>
      </c>
      <c r="AM1817" t="s">
        <v>531</v>
      </c>
      <c r="AP1817" t="s">
        <v>966</v>
      </c>
      <c r="AQ1817" t="s">
        <v>967</v>
      </c>
      <c r="AR1817" t="s">
        <v>968</v>
      </c>
      <c r="AS1817" t="s">
        <v>969</v>
      </c>
      <c r="AT1817" t="s">
        <v>970</v>
      </c>
      <c r="AU1817" t="s">
        <v>7458</v>
      </c>
    </row>
    <row r="1818" spans="2:47" ht="11" outlineLevel="1" x14ac:dyDescent="0.15">
      <c r="B1818" t="s">
        <v>7459</v>
      </c>
      <c r="C1818" t="s">
        <v>7460</v>
      </c>
      <c r="D1818" t="s">
        <v>251</v>
      </c>
      <c r="E1818" t="s">
        <v>854</v>
      </c>
      <c r="F1818" t="s">
        <v>798</v>
      </c>
      <c r="G1818" t="s">
        <v>959</v>
      </c>
      <c r="H1818" t="s">
        <v>1903</v>
      </c>
      <c r="I1818" t="s">
        <v>957</v>
      </c>
      <c r="J1818" t="s">
        <v>665</v>
      </c>
      <c r="K1818" t="s">
        <v>1904</v>
      </c>
      <c r="L1818" t="s">
        <v>665</v>
      </c>
      <c r="M1818" s="5">
        <v>31106.02</v>
      </c>
      <c r="N1818" s="5">
        <v>31106.02</v>
      </c>
      <c r="O1818" s="5">
        <v>31106.02</v>
      </c>
      <c r="P1818" s="5"/>
      <c r="Q1818" s="16">
        <v>0</v>
      </c>
      <c r="R1818" s="5"/>
      <c r="S1818" s="17">
        <v>43924</v>
      </c>
      <c r="T1818" s="17">
        <v>43924</v>
      </c>
      <c r="U1818" s="17">
        <v>43959</v>
      </c>
      <c r="V1818" s="17">
        <v>43959</v>
      </c>
      <c r="W1818" s="17">
        <v>43924</v>
      </c>
      <c r="X1818" s="17">
        <v>45986</v>
      </c>
      <c r="Y1818" t="s">
        <v>1543</v>
      </c>
      <c r="Z1818" t="s">
        <v>826</v>
      </c>
      <c r="AA1818" t="s">
        <v>1179</v>
      </c>
      <c r="AC1818" s="16">
        <v>1</v>
      </c>
      <c r="AD1818" t="s">
        <v>795</v>
      </c>
      <c r="AE1818" t="s">
        <v>961</v>
      </c>
      <c r="AF1818" t="s">
        <v>740</v>
      </c>
      <c r="AG1818" t="s">
        <v>1036</v>
      </c>
      <c r="AH1818" t="s">
        <v>1058</v>
      </c>
      <c r="AI1818" t="s">
        <v>1059</v>
      </c>
      <c r="AJ1818" t="s">
        <v>978</v>
      </c>
      <c r="AK1818" t="s">
        <v>964</v>
      </c>
      <c r="AL1818" t="s">
        <v>965</v>
      </c>
      <c r="AM1818" t="s">
        <v>531</v>
      </c>
      <c r="AP1818" t="s">
        <v>966</v>
      </c>
      <c r="AQ1818" t="s">
        <v>967</v>
      </c>
      <c r="AR1818" t="s">
        <v>968</v>
      </c>
      <c r="AS1818" t="s">
        <v>969</v>
      </c>
      <c r="AT1818" t="s">
        <v>970</v>
      </c>
      <c r="AU1818" t="s">
        <v>7461</v>
      </c>
    </row>
    <row r="1819" spans="2:47" ht="11" outlineLevel="1" x14ac:dyDescent="0.15">
      <c r="B1819" t="s">
        <v>7462</v>
      </c>
      <c r="C1819" t="s">
        <v>7463</v>
      </c>
      <c r="G1819" t="s">
        <v>1140</v>
      </c>
      <c r="H1819" t="s">
        <v>1141</v>
      </c>
      <c r="I1819" t="s">
        <v>957</v>
      </c>
      <c r="J1819" t="s">
        <v>7464</v>
      </c>
      <c r="K1819" t="s">
        <v>7465</v>
      </c>
      <c r="L1819" t="s">
        <v>7464</v>
      </c>
      <c r="M1819" s="5">
        <v>31078.16</v>
      </c>
      <c r="N1819" s="5">
        <v>31078.16</v>
      </c>
      <c r="O1819" s="5">
        <v>31078.16</v>
      </c>
      <c r="P1819" s="5"/>
      <c r="Q1819" s="16">
        <v>0</v>
      </c>
      <c r="R1819" s="5"/>
      <c r="S1819" s="17">
        <v>42586</v>
      </c>
      <c r="T1819" s="17">
        <v>42586</v>
      </c>
      <c r="U1819" s="17">
        <v>42607</v>
      </c>
      <c r="V1819" s="17">
        <v>42607</v>
      </c>
      <c r="W1819" s="17">
        <v>42586</v>
      </c>
      <c r="X1819" s="17">
        <v>42586</v>
      </c>
      <c r="Y1819" t="s">
        <v>1178</v>
      </c>
      <c r="Z1819" t="s">
        <v>825</v>
      </c>
      <c r="AA1819" t="s">
        <v>1179</v>
      </c>
      <c r="AC1819" s="16">
        <v>1</v>
      </c>
      <c r="AD1819" t="s">
        <v>803</v>
      </c>
      <c r="AE1819" t="s">
        <v>974</v>
      </c>
      <c r="AF1819" t="s">
        <v>757</v>
      </c>
      <c r="AG1819" t="s">
        <v>1801</v>
      </c>
      <c r="AJ1819" t="s">
        <v>963</v>
      </c>
      <c r="AK1819" t="s">
        <v>1082</v>
      </c>
      <c r="AL1819" t="s">
        <v>1340</v>
      </c>
      <c r="AM1819" t="s">
        <v>531</v>
      </c>
      <c r="AP1819" t="s">
        <v>966</v>
      </c>
      <c r="AQ1819" t="s">
        <v>967</v>
      </c>
      <c r="AR1819" t="s">
        <v>968</v>
      </c>
      <c r="AS1819" t="s">
        <v>969</v>
      </c>
      <c r="AT1819" t="s">
        <v>970</v>
      </c>
      <c r="AU1819" t="s">
        <v>7466</v>
      </c>
    </row>
    <row r="1820" spans="2:47" ht="11" outlineLevel="1" x14ac:dyDescent="0.15">
      <c r="B1820" t="s">
        <v>7467</v>
      </c>
      <c r="C1820" t="s">
        <v>7468</v>
      </c>
      <c r="G1820" t="s">
        <v>1140</v>
      </c>
      <c r="H1820" t="s">
        <v>1141</v>
      </c>
      <c r="I1820" t="s">
        <v>957</v>
      </c>
      <c r="J1820" t="s">
        <v>6494</v>
      </c>
      <c r="K1820" t="s">
        <v>6495</v>
      </c>
      <c r="L1820" t="s">
        <v>6496</v>
      </c>
      <c r="M1820" s="5">
        <v>31050</v>
      </c>
      <c r="N1820" s="5">
        <v>31050</v>
      </c>
      <c r="O1820" s="5">
        <v>31050</v>
      </c>
      <c r="P1820" s="5"/>
      <c r="Q1820" s="16">
        <v>0</v>
      </c>
      <c r="R1820" s="5"/>
      <c r="S1820" s="17">
        <v>43053</v>
      </c>
      <c r="T1820" s="17">
        <v>43053</v>
      </c>
      <c r="U1820" s="17">
        <v>43074</v>
      </c>
      <c r="V1820" s="17">
        <v>43074</v>
      </c>
      <c r="W1820" s="17">
        <v>43053</v>
      </c>
      <c r="X1820" s="17">
        <v>43053</v>
      </c>
      <c r="Y1820" t="s">
        <v>1543</v>
      </c>
      <c r="Z1820" t="s">
        <v>826</v>
      </c>
      <c r="AA1820" t="s">
        <v>1179</v>
      </c>
      <c r="AC1820" s="16">
        <v>1</v>
      </c>
      <c r="AD1820" t="s">
        <v>795</v>
      </c>
      <c r="AE1820" t="s">
        <v>961</v>
      </c>
      <c r="AF1820" t="s">
        <v>3219</v>
      </c>
      <c r="AG1820" t="s">
        <v>3220</v>
      </c>
      <c r="AJ1820" t="s">
        <v>963</v>
      </c>
      <c r="AK1820" t="s">
        <v>964</v>
      </c>
      <c r="AL1820" t="s">
        <v>1340</v>
      </c>
      <c r="AM1820" t="s">
        <v>531</v>
      </c>
      <c r="AP1820" t="s">
        <v>966</v>
      </c>
      <c r="AQ1820" t="s">
        <v>967</v>
      </c>
      <c r="AR1820" t="s">
        <v>968</v>
      </c>
      <c r="AS1820" t="s">
        <v>969</v>
      </c>
      <c r="AT1820" t="s">
        <v>970</v>
      </c>
      <c r="AU1820" t="s">
        <v>7469</v>
      </c>
    </row>
    <row r="1821" spans="2:47" ht="11" outlineLevel="1" x14ac:dyDescent="0.15">
      <c r="B1821" t="s">
        <v>7470</v>
      </c>
      <c r="C1821" t="s">
        <v>7471</v>
      </c>
      <c r="G1821" t="s">
        <v>1140</v>
      </c>
      <c r="H1821" t="s">
        <v>1141</v>
      </c>
      <c r="I1821" t="s">
        <v>957</v>
      </c>
      <c r="J1821" t="s">
        <v>2558</v>
      </c>
      <c r="K1821" t="s">
        <v>2559</v>
      </c>
      <c r="L1821" t="s">
        <v>2558</v>
      </c>
      <c r="M1821" s="5">
        <v>30936.78</v>
      </c>
      <c r="N1821" s="5">
        <v>30936.78</v>
      </c>
      <c r="O1821" s="5">
        <v>30936.78</v>
      </c>
      <c r="P1821" s="5"/>
      <c r="Q1821" s="16">
        <v>0</v>
      </c>
      <c r="R1821" s="5"/>
      <c r="S1821" s="17">
        <v>42907</v>
      </c>
      <c r="T1821" s="17">
        <v>42907</v>
      </c>
      <c r="U1821" s="17">
        <v>42967</v>
      </c>
      <c r="V1821" s="17">
        <v>42967</v>
      </c>
      <c r="W1821" s="17">
        <v>42907</v>
      </c>
      <c r="X1821" s="17">
        <v>42907</v>
      </c>
      <c r="Y1821" t="s">
        <v>1543</v>
      </c>
      <c r="Z1821" t="s">
        <v>826</v>
      </c>
      <c r="AA1821" t="s">
        <v>1179</v>
      </c>
      <c r="AC1821" s="16">
        <v>1</v>
      </c>
      <c r="AD1821" t="s">
        <v>803</v>
      </c>
      <c r="AE1821" t="s">
        <v>974</v>
      </c>
      <c r="AF1821" t="s">
        <v>738</v>
      </c>
      <c r="AG1821" t="s">
        <v>988</v>
      </c>
      <c r="AJ1821" t="s">
        <v>963</v>
      </c>
      <c r="AK1821" t="s">
        <v>1928</v>
      </c>
      <c r="AL1821" t="s">
        <v>965</v>
      </c>
      <c r="AM1821" t="s">
        <v>531</v>
      </c>
      <c r="AP1821" t="s">
        <v>966</v>
      </c>
      <c r="AQ1821" t="s">
        <v>967</v>
      </c>
      <c r="AR1821" t="s">
        <v>968</v>
      </c>
      <c r="AS1821" t="s">
        <v>969</v>
      </c>
      <c r="AT1821" t="s">
        <v>970</v>
      </c>
      <c r="AU1821" t="s">
        <v>7472</v>
      </c>
    </row>
    <row r="1822" spans="2:47" ht="11" outlineLevel="1" x14ac:dyDescent="0.15">
      <c r="B1822" t="s">
        <v>7473</v>
      </c>
      <c r="C1822" t="s">
        <v>7474</v>
      </c>
      <c r="G1822" t="s">
        <v>1140</v>
      </c>
      <c r="H1822" t="s">
        <v>1141</v>
      </c>
      <c r="I1822" t="s">
        <v>957</v>
      </c>
      <c r="J1822" t="s">
        <v>2542</v>
      </c>
      <c r="K1822" t="s">
        <v>2543</v>
      </c>
      <c r="L1822" t="s">
        <v>2542</v>
      </c>
      <c r="M1822" s="5">
        <v>30885</v>
      </c>
      <c r="N1822" s="5">
        <v>30885</v>
      </c>
      <c r="O1822" s="5">
        <v>30885</v>
      </c>
      <c r="P1822" s="5"/>
      <c r="Q1822" s="16">
        <v>0</v>
      </c>
      <c r="R1822" s="5"/>
      <c r="S1822" s="17">
        <v>43411</v>
      </c>
      <c r="T1822" s="17">
        <v>43411</v>
      </c>
      <c r="U1822" s="17">
        <v>43412</v>
      </c>
      <c r="V1822" s="17">
        <v>43412</v>
      </c>
      <c r="W1822" s="17">
        <v>43411</v>
      </c>
      <c r="X1822" s="17">
        <v>43413</v>
      </c>
      <c r="Y1822" t="s">
        <v>1543</v>
      </c>
      <c r="Z1822" t="s">
        <v>826</v>
      </c>
      <c r="AA1822" t="s">
        <v>1179</v>
      </c>
      <c r="AC1822" s="16">
        <v>1</v>
      </c>
      <c r="AD1822" t="s">
        <v>795</v>
      </c>
      <c r="AE1822" t="s">
        <v>961</v>
      </c>
      <c r="AF1822" t="s">
        <v>750</v>
      </c>
      <c r="AG1822" t="s">
        <v>1515</v>
      </c>
      <c r="AH1822" t="s">
        <v>1058</v>
      </c>
      <c r="AI1822" t="s">
        <v>1059</v>
      </c>
      <c r="AJ1822" t="s">
        <v>978</v>
      </c>
      <c r="AK1822" t="s">
        <v>1671</v>
      </c>
      <c r="AL1822" t="s">
        <v>1340</v>
      </c>
      <c r="AM1822" t="s">
        <v>531</v>
      </c>
      <c r="AP1822" t="s">
        <v>966</v>
      </c>
      <c r="AQ1822" t="s">
        <v>967</v>
      </c>
      <c r="AR1822" t="s">
        <v>968</v>
      </c>
      <c r="AS1822" t="s">
        <v>969</v>
      </c>
      <c r="AT1822" t="s">
        <v>970</v>
      </c>
      <c r="AU1822" t="s">
        <v>7475</v>
      </c>
    </row>
    <row r="1823" spans="2:47" ht="11" outlineLevel="1" x14ac:dyDescent="0.15">
      <c r="B1823" t="s">
        <v>7476</v>
      </c>
      <c r="C1823" t="s">
        <v>7477</v>
      </c>
      <c r="D1823" t="s">
        <v>7478</v>
      </c>
      <c r="E1823" t="s">
        <v>1599</v>
      </c>
      <c r="F1823" t="s">
        <v>807</v>
      </c>
      <c r="G1823" t="s">
        <v>984</v>
      </c>
      <c r="H1823" t="s">
        <v>985</v>
      </c>
      <c r="I1823" t="s">
        <v>957</v>
      </c>
      <c r="J1823" t="s">
        <v>7479</v>
      </c>
      <c r="K1823" t="s">
        <v>7480</v>
      </c>
      <c r="L1823" t="s">
        <v>7481</v>
      </c>
      <c r="M1823" s="5">
        <v>30777</v>
      </c>
      <c r="N1823" s="5">
        <v>30777</v>
      </c>
      <c r="O1823" s="5">
        <v>30777</v>
      </c>
      <c r="P1823" s="5"/>
      <c r="Q1823" s="16">
        <v>0</v>
      </c>
      <c r="R1823" s="5"/>
      <c r="S1823" s="17">
        <v>43350</v>
      </c>
      <c r="T1823" s="17">
        <v>43350</v>
      </c>
      <c r="U1823" s="17">
        <v>43404</v>
      </c>
      <c r="V1823" s="17">
        <v>43404</v>
      </c>
      <c r="W1823" s="17">
        <v>43350</v>
      </c>
      <c r="X1823" s="17">
        <v>43350</v>
      </c>
      <c r="Y1823" t="s">
        <v>959</v>
      </c>
      <c r="Z1823" t="s">
        <v>796</v>
      </c>
      <c r="AA1823" t="s">
        <v>1023</v>
      </c>
      <c r="AB1823" t="s">
        <v>3099</v>
      </c>
      <c r="AC1823" s="16">
        <v>1</v>
      </c>
      <c r="AD1823" t="s">
        <v>6415</v>
      </c>
      <c r="AE1823" t="s">
        <v>6416</v>
      </c>
      <c r="AF1823" t="s">
        <v>750</v>
      </c>
      <c r="AG1823" t="s">
        <v>1515</v>
      </c>
      <c r="AH1823" t="s">
        <v>1202</v>
      </c>
      <c r="AI1823" t="s">
        <v>1203</v>
      </c>
      <c r="AJ1823" t="s">
        <v>978</v>
      </c>
      <c r="AK1823" t="s">
        <v>1516</v>
      </c>
      <c r="AL1823" t="s">
        <v>1340</v>
      </c>
      <c r="AM1823" t="s">
        <v>531</v>
      </c>
      <c r="AP1823" t="s">
        <v>966</v>
      </c>
      <c r="AQ1823" t="s">
        <v>967</v>
      </c>
      <c r="AR1823" t="s">
        <v>968</v>
      </c>
      <c r="AS1823" t="s">
        <v>969</v>
      </c>
      <c r="AT1823" t="s">
        <v>970</v>
      </c>
      <c r="AU1823" t="s">
        <v>7482</v>
      </c>
    </row>
    <row r="1824" spans="2:47" ht="11" outlineLevel="1" x14ac:dyDescent="0.15">
      <c r="B1824" t="s">
        <v>7483</v>
      </c>
      <c r="C1824" t="s">
        <v>7484</v>
      </c>
      <c r="G1824" t="s">
        <v>1140</v>
      </c>
      <c r="H1824" t="s">
        <v>1141</v>
      </c>
      <c r="I1824" t="s">
        <v>957</v>
      </c>
      <c r="J1824" t="s">
        <v>4190</v>
      </c>
      <c r="K1824" t="s">
        <v>4191</v>
      </c>
      <c r="L1824" t="s">
        <v>4190</v>
      </c>
      <c r="M1824" s="5">
        <v>30739.1</v>
      </c>
      <c r="N1824" s="5">
        <v>30739.1</v>
      </c>
      <c r="O1824" s="5">
        <v>30739.1</v>
      </c>
      <c r="P1824" s="5"/>
      <c r="Q1824" s="16">
        <v>0</v>
      </c>
      <c r="R1824" s="5"/>
      <c r="S1824" s="17">
        <v>44824</v>
      </c>
      <c r="T1824" s="17">
        <v>44830</v>
      </c>
      <c r="U1824" s="17">
        <v>44926</v>
      </c>
      <c r="V1824" s="17">
        <v>44926</v>
      </c>
      <c r="W1824" s="17">
        <v>44824</v>
      </c>
      <c r="X1824" s="17">
        <v>44824</v>
      </c>
      <c r="Y1824" t="s">
        <v>1178</v>
      </c>
      <c r="Z1824" t="s">
        <v>825</v>
      </c>
      <c r="AA1824" t="s">
        <v>1179</v>
      </c>
      <c r="AC1824" s="16">
        <v>1</v>
      </c>
      <c r="AD1824" t="s">
        <v>803</v>
      </c>
      <c r="AE1824" t="s">
        <v>974</v>
      </c>
      <c r="AF1824" t="s">
        <v>743</v>
      </c>
      <c r="AG1824" t="s">
        <v>1075</v>
      </c>
      <c r="AH1824" t="s">
        <v>1202</v>
      </c>
      <c r="AI1824" t="s">
        <v>1203</v>
      </c>
      <c r="AJ1824" t="s">
        <v>978</v>
      </c>
      <c r="AK1824" t="s">
        <v>1180</v>
      </c>
      <c r="AL1824" t="s">
        <v>1340</v>
      </c>
      <c r="AM1824" t="s">
        <v>531</v>
      </c>
      <c r="AP1824" t="s">
        <v>966</v>
      </c>
      <c r="AQ1824" t="s">
        <v>967</v>
      </c>
      <c r="AR1824" t="s">
        <v>968</v>
      </c>
      <c r="AS1824" t="s">
        <v>969</v>
      </c>
      <c r="AT1824" t="s">
        <v>970</v>
      </c>
      <c r="AU1824" t="s">
        <v>7485</v>
      </c>
    </row>
    <row r="1825" spans="2:47" ht="11" outlineLevel="1" x14ac:dyDescent="0.15">
      <c r="B1825" t="s">
        <v>7486</v>
      </c>
      <c r="C1825" t="s">
        <v>7487</v>
      </c>
      <c r="G1825" t="s">
        <v>1140</v>
      </c>
      <c r="H1825" t="s">
        <v>1141</v>
      </c>
      <c r="I1825" t="s">
        <v>957</v>
      </c>
      <c r="J1825" t="s">
        <v>6358</v>
      </c>
      <c r="K1825" t="s">
        <v>6359</v>
      </c>
      <c r="L1825" t="s">
        <v>6358</v>
      </c>
      <c r="M1825" s="5">
        <v>30735.9</v>
      </c>
      <c r="N1825" s="5">
        <v>30735.9</v>
      </c>
      <c r="O1825" s="5">
        <v>30735.9</v>
      </c>
      <c r="P1825" s="5"/>
      <c r="Q1825" s="16">
        <v>0</v>
      </c>
      <c r="R1825" s="5"/>
      <c r="S1825" s="17">
        <v>44797</v>
      </c>
      <c r="T1825" s="17">
        <v>44795</v>
      </c>
      <c r="U1825" s="17">
        <v>44855</v>
      </c>
      <c r="V1825" s="17">
        <v>44855</v>
      </c>
      <c r="W1825" s="17">
        <v>44797</v>
      </c>
      <c r="X1825" s="17">
        <v>44964</v>
      </c>
      <c r="Y1825" t="s">
        <v>1178</v>
      </c>
      <c r="Z1825" t="s">
        <v>825</v>
      </c>
      <c r="AA1825" t="s">
        <v>1179</v>
      </c>
      <c r="AC1825" s="16">
        <v>1</v>
      </c>
      <c r="AD1825" t="s">
        <v>795</v>
      </c>
      <c r="AE1825" t="s">
        <v>961</v>
      </c>
      <c r="AF1825" t="s">
        <v>740</v>
      </c>
      <c r="AG1825" t="s">
        <v>1036</v>
      </c>
      <c r="AJ1825" t="s">
        <v>963</v>
      </c>
      <c r="AK1825" t="s">
        <v>964</v>
      </c>
      <c r="AL1825" t="s">
        <v>1340</v>
      </c>
      <c r="AM1825" t="s">
        <v>531</v>
      </c>
      <c r="AP1825" t="s">
        <v>966</v>
      </c>
      <c r="AQ1825" t="s">
        <v>967</v>
      </c>
      <c r="AR1825" t="s">
        <v>968</v>
      </c>
      <c r="AS1825" t="s">
        <v>969</v>
      </c>
      <c r="AT1825" t="s">
        <v>970</v>
      </c>
      <c r="AU1825" t="s">
        <v>7488</v>
      </c>
    </row>
    <row r="1826" spans="2:47" ht="11" outlineLevel="1" x14ac:dyDescent="0.15">
      <c r="B1826" t="s">
        <v>7489</v>
      </c>
      <c r="C1826" t="s">
        <v>7490</v>
      </c>
      <c r="G1826" t="s">
        <v>1140</v>
      </c>
      <c r="H1826" t="s">
        <v>1141</v>
      </c>
      <c r="I1826" t="s">
        <v>957</v>
      </c>
      <c r="J1826" t="s">
        <v>7491</v>
      </c>
      <c r="K1826" t="s">
        <v>7492</v>
      </c>
      <c r="L1826" t="s">
        <v>7491</v>
      </c>
      <c r="M1826" s="5">
        <v>30532.959999999999</v>
      </c>
      <c r="N1826" s="5">
        <v>30532.959999999999</v>
      </c>
      <c r="O1826" s="5">
        <v>30532.959999999999</v>
      </c>
      <c r="P1826" s="5"/>
      <c r="Q1826" s="16">
        <v>0</v>
      </c>
      <c r="R1826" s="5"/>
      <c r="S1826" s="17">
        <v>45856</v>
      </c>
      <c r="T1826" s="17">
        <v>45856</v>
      </c>
      <c r="U1826" s="17">
        <v>45856</v>
      </c>
      <c r="V1826" s="17">
        <v>45856</v>
      </c>
      <c r="W1826" s="17">
        <v>45856</v>
      </c>
      <c r="X1826" s="17">
        <v>45856</v>
      </c>
      <c r="Y1826" t="s">
        <v>984</v>
      </c>
      <c r="Z1826" t="s">
        <v>804</v>
      </c>
      <c r="AA1826" t="s">
        <v>1000</v>
      </c>
      <c r="AC1826" s="16">
        <v>1</v>
      </c>
      <c r="AD1826" t="s">
        <v>795</v>
      </c>
      <c r="AE1826" t="s">
        <v>961</v>
      </c>
      <c r="AF1826" t="s">
        <v>748</v>
      </c>
      <c r="AG1826" t="s">
        <v>1057</v>
      </c>
      <c r="AJ1826" t="s">
        <v>963</v>
      </c>
      <c r="AK1826" t="s">
        <v>964</v>
      </c>
      <c r="AL1826" t="s">
        <v>1340</v>
      </c>
      <c r="AM1826" t="s">
        <v>531</v>
      </c>
      <c r="AP1826" t="s">
        <v>966</v>
      </c>
      <c r="AQ1826" t="s">
        <v>967</v>
      </c>
      <c r="AR1826" t="s">
        <v>968</v>
      </c>
      <c r="AS1826" t="s">
        <v>969</v>
      </c>
      <c r="AT1826" t="s">
        <v>970</v>
      </c>
      <c r="AU1826" t="s">
        <v>7493</v>
      </c>
    </row>
    <row r="1827" spans="2:47" ht="11" outlineLevel="1" x14ac:dyDescent="0.15">
      <c r="B1827" t="s">
        <v>7494</v>
      </c>
      <c r="C1827" t="s">
        <v>7495</v>
      </c>
      <c r="G1827" t="s">
        <v>1140</v>
      </c>
      <c r="H1827" t="s">
        <v>1141</v>
      </c>
      <c r="I1827" t="s">
        <v>957</v>
      </c>
      <c r="J1827" t="s">
        <v>7496</v>
      </c>
      <c r="K1827" t="s">
        <v>7497</v>
      </c>
      <c r="L1827" t="s">
        <v>7496</v>
      </c>
      <c r="M1827" s="5">
        <v>30507</v>
      </c>
      <c r="N1827" s="5">
        <v>30507</v>
      </c>
      <c r="O1827" s="5">
        <v>30507</v>
      </c>
      <c r="P1827" s="5"/>
      <c r="Q1827" s="16">
        <v>0</v>
      </c>
      <c r="R1827" s="5"/>
      <c r="S1827" s="17">
        <v>42275</v>
      </c>
      <c r="T1827" s="17">
        <v>42275</v>
      </c>
      <c r="U1827" s="17">
        <v>42395</v>
      </c>
      <c r="V1827" s="17">
        <v>42395</v>
      </c>
      <c r="W1827" s="17">
        <v>42275</v>
      </c>
      <c r="X1827" s="17">
        <v>42275</v>
      </c>
      <c r="Y1827" t="s">
        <v>1178</v>
      </c>
      <c r="Z1827" t="s">
        <v>825</v>
      </c>
      <c r="AA1827" t="s">
        <v>1179</v>
      </c>
      <c r="AC1827" s="16">
        <v>3</v>
      </c>
      <c r="AD1827" t="s">
        <v>803</v>
      </c>
      <c r="AE1827" t="s">
        <v>974</v>
      </c>
      <c r="AF1827" t="s">
        <v>737</v>
      </c>
      <c r="AG1827" t="s">
        <v>975</v>
      </c>
      <c r="AJ1827" t="s">
        <v>963</v>
      </c>
      <c r="AK1827" t="s">
        <v>979</v>
      </c>
      <c r="AL1827" t="s">
        <v>1340</v>
      </c>
      <c r="AM1827" t="s">
        <v>531</v>
      </c>
      <c r="AP1827" t="s">
        <v>966</v>
      </c>
      <c r="AQ1827" t="s">
        <v>967</v>
      </c>
      <c r="AR1827" t="s">
        <v>968</v>
      </c>
      <c r="AS1827" t="s">
        <v>969</v>
      </c>
      <c r="AT1827" t="s">
        <v>970</v>
      </c>
      <c r="AU1827" t="s">
        <v>7498</v>
      </c>
    </row>
    <row r="1828" spans="2:47" ht="11" outlineLevel="1" x14ac:dyDescent="0.15">
      <c r="B1828" t="s">
        <v>7499</v>
      </c>
      <c r="C1828" t="s">
        <v>7500</v>
      </c>
      <c r="G1828" t="s">
        <v>1140</v>
      </c>
      <c r="H1828" t="s">
        <v>1141</v>
      </c>
      <c r="I1828" t="s">
        <v>957</v>
      </c>
      <c r="J1828" t="s">
        <v>7501</v>
      </c>
      <c r="K1828" t="s">
        <v>7502</v>
      </c>
      <c r="L1828" t="s">
        <v>7501</v>
      </c>
      <c r="M1828" s="5">
        <v>30500</v>
      </c>
      <c r="N1828" s="5">
        <v>30500</v>
      </c>
      <c r="O1828" s="5">
        <v>30500</v>
      </c>
      <c r="P1828" s="5"/>
      <c r="Q1828" s="16">
        <v>0</v>
      </c>
      <c r="R1828" s="5"/>
      <c r="S1828" s="17">
        <v>42055</v>
      </c>
      <c r="T1828" s="17">
        <v>42055</v>
      </c>
      <c r="U1828" s="17">
        <v>42104</v>
      </c>
      <c r="V1828" s="17">
        <v>42104</v>
      </c>
      <c r="W1828" s="17">
        <v>42055</v>
      </c>
      <c r="X1828" s="17">
        <v>42055</v>
      </c>
      <c r="Y1828" t="s">
        <v>1178</v>
      </c>
      <c r="Z1828" t="s">
        <v>825</v>
      </c>
      <c r="AA1828" t="s">
        <v>1179</v>
      </c>
      <c r="AC1828" s="16">
        <v>8</v>
      </c>
      <c r="AD1828" t="s">
        <v>7503</v>
      </c>
      <c r="AE1828" t="s">
        <v>7504</v>
      </c>
      <c r="AF1828" t="s">
        <v>750</v>
      </c>
      <c r="AG1828" t="s">
        <v>1515</v>
      </c>
      <c r="AJ1828" t="s">
        <v>963</v>
      </c>
      <c r="AK1828" t="s">
        <v>1516</v>
      </c>
      <c r="AL1828" t="s">
        <v>1340</v>
      </c>
      <c r="AM1828" t="s">
        <v>531</v>
      </c>
      <c r="AP1828" t="s">
        <v>966</v>
      </c>
      <c r="AQ1828" t="s">
        <v>967</v>
      </c>
      <c r="AR1828" t="s">
        <v>968</v>
      </c>
      <c r="AS1828" t="s">
        <v>969</v>
      </c>
      <c r="AT1828" t="s">
        <v>970</v>
      </c>
      <c r="AU1828" t="s">
        <v>7505</v>
      </c>
    </row>
    <row r="1829" spans="2:47" ht="11" outlineLevel="1" x14ac:dyDescent="0.15">
      <c r="B1829" t="s">
        <v>7506</v>
      </c>
      <c r="C1829" t="s">
        <v>7507</v>
      </c>
      <c r="D1829" t="s">
        <v>5131</v>
      </c>
      <c r="E1829" t="s">
        <v>1599</v>
      </c>
      <c r="F1829" t="s">
        <v>807</v>
      </c>
      <c r="G1829" t="s">
        <v>984</v>
      </c>
      <c r="H1829" t="s">
        <v>985</v>
      </c>
      <c r="I1829" t="s">
        <v>957</v>
      </c>
      <c r="J1829" t="s">
        <v>5132</v>
      </c>
      <c r="K1829" t="s">
        <v>5133</v>
      </c>
      <c r="L1829" t="s">
        <v>5132</v>
      </c>
      <c r="M1829" s="5">
        <v>30403.3</v>
      </c>
      <c r="N1829" s="5">
        <v>30403.3</v>
      </c>
      <c r="O1829" s="5">
        <v>30403.3</v>
      </c>
      <c r="P1829" s="5"/>
      <c r="Q1829" s="16">
        <v>0</v>
      </c>
      <c r="R1829" s="5"/>
      <c r="S1829" s="17">
        <v>42636</v>
      </c>
      <c r="T1829" s="17">
        <v>42636</v>
      </c>
      <c r="U1829" s="17">
        <v>42674</v>
      </c>
      <c r="V1829" s="17">
        <v>42674</v>
      </c>
      <c r="W1829" s="17">
        <v>42636</v>
      </c>
      <c r="X1829" s="17">
        <v>42636</v>
      </c>
      <c r="Y1829" t="s">
        <v>959</v>
      </c>
      <c r="Z1829" t="s">
        <v>796</v>
      </c>
      <c r="AA1829" t="s">
        <v>1023</v>
      </c>
      <c r="AB1829" t="s">
        <v>1024</v>
      </c>
      <c r="AC1829" s="16">
        <v>1</v>
      </c>
      <c r="AD1829" t="s">
        <v>795</v>
      </c>
      <c r="AE1829" t="s">
        <v>961</v>
      </c>
      <c r="AF1829" t="s">
        <v>7508</v>
      </c>
      <c r="AG1829" t="s">
        <v>7509</v>
      </c>
      <c r="AJ1829" t="s">
        <v>963</v>
      </c>
      <c r="AK1829" t="s">
        <v>964</v>
      </c>
      <c r="AL1829" t="s">
        <v>1340</v>
      </c>
      <c r="AM1829" t="s">
        <v>531</v>
      </c>
      <c r="AP1829" t="s">
        <v>966</v>
      </c>
      <c r="AQ1829" t="s">
        <v>967</v>
      </c>
      <c r="AR1829" t="s">
        <v>968</v>
      </c>
      <c r="AS1829" t="s">
        <v>969</v>
      </c>
      <c r="AT1829" t="s">
        <v>970</v>
      </c>
      <c r="AU1829" t="s">
        <v>7510</v>
      </c>
    </row>
    <row r="1830" spans="2:47" ht="11" outlineLevel="1" x14ac:dyDescent="0.15">
      <c r="B1830" t="s">
        <v>7511</v>
      </c>
      <c r="C1830" t="s">
        <v>7512</v>
      </c>
      <c r="G1830" t="s">
        <v>1140</v>
      </c>
      <c r="H1830" t="s">
        <v>1141</v>
      </c>
      <c r="I1830" t="s">
        <v>957</v>
      </c>
      <c r="J1830" t="s">
        <v>700</v>
      </c>
      <c r="K1830" t="s">
        <v>2413</v>
      </c>
      <c r="L1830" t="s">
        <v>700</v>
      </c>
      <c r="M1830" s="5">
        <v>30400</v>
      </c>
      <c r="N1830" s="5">
        <v>30400</v>
      </c>
      <c r="O1830" s="5">
        <v>30400</v>
      </c>
      <c r="P1830" s="5"/>
      <c r="Q1830" s="16">
        <v>0</v>
      </c>
      <c r="R1830" s="5"/>
      <c r="S1830" s="17">
        <v>41967</v>
      </c>
      <c r="T1830" s="17">
        <v>41967</v>
      </c>
      <c r="U1830" s="17">
        <v>42452</v>
      </c>
      <c r="V1830" s="17">
        <v>42452</v>
      </c>
      <c r="W1830" s="17">
        <v>41967</v>
      </c>
      <c r="X1830" s="17">
        <v>42331</v>
      </c>
      <c r="Y1830" t="s">
        <v>959</v>
      </c>
      <c r="Z1830" t="s">
        <v>796</v>
      </c>
      <c r="AA1830" t="s">
        <v>960</v>
      </c>
      <c r="AC1830" s="16">
        <v>6</v>
      </c>
      <c r="AD1830" t="s">
        <v>7513</v>
      </c>
      <c r="AE1830" t="s">
        <v>7514</v>
      </c>
      <c r="AF1830" t="s">
        <v>738</v>
      </c>
      <c r="AG1830" t="s">
        <v>988</v>
      </c>
      <c r="AJ1830" t="s">
        <v>963</v>
      </c>
      <c r="AK1830" t="s">
        <v>3393</v>
      </c>
      <c r="AL1830" t="s">
        <v>965</v>
      </c>
      <c r="AM1830" t="s">
        <v>645</v>
      </c>
      <c r="AP1830" t="s">
        <v>966</v>
      </c>
      <c r="AQ1830" t="s">
        <v>967</v>
      </c>
      <c r="AR1830" t="s">
        <v>968</v>
      </c>
      <c r="AS1830" t="s">
        <v>969</v>
      </c>
      <c r="AT1830" t="s">
        <v>970</v>
      </c>
      <c r="AU1830" t="s">
        <v>7515</v>
      </c>
    </row>
    <row r="1831" spans="2:47" ht="11" outlineLevel="1" x14ac:dyDescent="0.15">
      <c r="B1831" t="s">
        <v>7516</v>
      </c>
      <c r="C1831" t="s">
        <v>7517</v>
      </c>
      <c r="D1831" t="s">
        <v>4395</v>
      </c>
      <c r="E1831" t="s">
        <v>1599</v>
      </c>
      <c r="F1831" t="s">
        <v>807</v>
      </c>
      <c r="G1831" t="s">
        <v>984</v>
      </c>
      <c r="H1831" t="s">
        <v>985</v>
      </c>
      <c r="I1831" t="s">
        <v>957</v>
      </c>
      <c r="J1831" t="s">
        <v>3627</v>
      </c>
      <c r="K1831" t="s">
        <v>3628</v>
      </c>
      <c r="L1831" t="s">
        <v>3627</v>
      </c>
      <c r="M1831" s="5">
        <v>30392.17</v>
      </c>
      <c r="N1831" s="5">
        <v>30392.17</v>
      </c>
      <c r="O1831" s="5">
        <v>30392.17</v>
      </c>
      <c r="P1831" s="5"/>
      <c r="Q1831" s="16">
        <v>0</v>
      </c>
      <c r="R1831" s="5"/>
      <c r="S1831" s="17">
        <v>46099</v>
      </c>
      <c r="T1831" s="17">
        <v>46094</v>
      </c>
      <c r="U1831" s="17">
        <v>46184</v>
      </c>
      <c r="V1831" s="17">
        <v>46203</v>
      </c>
      <c r="W1831" s="17">
        <v>46099</v>
      </c>
      <c r="X1831" s="17">
        <v>46099</v>
      </c>
      <c r="Y1831" t="s">
        <v>959</v>
      </c>
      <c r="Z1831" t="s">
        <v>796</v>
      </c>
      <c r="AA1831" t="s">
        <v>1023</v>
      </c>
      <c r="AB1831" t="s">
        <v>1024</v>
      </c>
      <c r="AC1831" s="16">
        <v>2</v>
      </c>
      <c r="AD1831" t="s">
        <v>803</v>
      </c>
      <c r="AE1831" t="s">
        <v>974</v>
      </c>
      <c r="AF1831" t="s">
        <v>750</v>
      </c>
      <c r="AG1831" t="s">
        <v>1515</v>
      </c>
      <c r="AJ1831" t="s">
        <v>963</v>
      </c>
      <c r="AK1831" t="s">
        <v>2234</v>
      </c>
      <c r="AL1831" t="s">
        <v>965</v>
      </c>
      <c r="AM1831" t="s">
        <v>531</v>
      </c>
      <c r="AP1831" t="s">
        <v>966</v>
      </c>
      <c r="AQ1831" t="s">
        <v>967</v>
      </c>
      <c r="AR1831" t="s">
        <v>968</v>
      </c>
      <c r="AS1831" t="s">
        <v>969</v>
      </c>
      <c r="AT1831" t="s">
        <v>970</v>
      </c>
      <c r="AU1831" t="s">
        <v>7518</v>
      </c>
    </row>
    <row r="1832" spans="2:47" ht="11" outlineLevel="1" x14ac:dyDescent="0.15">
      <c r="B1832" t="s">
        <v>7519</v>
      </c>
      <c r="C1832" t="s">
        <v>7520</v>
      </c>
      <c r="G1832" t="s">
        <v>1140</v>
      </c>
      <c r="H1832" t="s">
        <v>1141</v>
      </c>
      <c r="I1832" t="s">
        <v>957</v>
      </c>
      <c r="J1832" t="s">
        <v>628</v>
      </c>
      <c r="K1832" t="s">
        <v>2769</v>
      </c>
      <c r="L1832" t="s">
        <v>628</v>
      </c>
      <c r="M1832" s="5">
        <v>30373</v>
      </c>
      <c r="N1832" s="5">
        <v>30373</v>
      </c>
      <c r="O1832" s="5">
        <v>30373</v>
      </c>
      <c r="P1832" s="5"/>
      <c r="Q1832" s="16">
        <v>0</v>
      </c>
      <c r="R1832" s="5"/>
      <c r="S1832" s="17">
        <v>42852</v>
      </c>
      <c r="T1832" s="17">
        <v>42852</v>
      </c>
      <c r="U1832" s="17">
        <v>42912</v>
      </c>
      <c r="V1832" s="17">
        <v>42912</v>
      </c>
      <c r="W1832" s="17">
        <v>42852</v>
      </c>
      <c r="X1832" s="17">
        <v>42888</v>
      </c>
      <c r="Y1832" t="s">
        <v>1178</v>
      </c>
      <c r="Z1832" t="s">
        <v>825</v>
      </c>
      <c r="AA1832" t="s">
        <v>1179</v>
      </c>
      <c r="AC1832" s="16">
        <v>1</v>
      </c>
      <c r="AD1832" t="s">
        <v>795</v>
      </c>
      <c r="AE1832" t="s">
        <v>961</v>
      </c>
      <c r="AF1832" t="s">
        <v>740</v>
      </c>
      <c r="AG1832" t="s">
        <v>1036</v>
      </c>
      <c r="AJ1832" t="s">
        <v>963</v>
      </c>
      <c r="AK1832" t="s">
        <v>964</v>
      </c>
      <c r="AL1832" t="s">
        <v>965</v>
      </c>
      <c r="AM1832" t="s">
        <v>531</v>
      </c>
      <c r="AP1832" t="s">
        <v>966</v>
      </c>
      <c r="AQ1832" t="s">
        <v>967</v>
      </c>
      <c r="AR1832" t="s">
        <v>968</v>
      </c>
      <c r="AS1832" t="s">
        <v>969</v>
      </c>
      <c r="AT1832" t="s">
        <v>970</v>
      </c>
      <c r="AU1832" t="s">
        <v>7521</v>
      </c>
    </row>
    <row r="1833" spans="2:47" ht="11" outlineLevel="1" x14ac:dyDescent="0.15">
      <c r="B1833" t="s">
        <v>7522</v>
      </c>
      <c r="C1833" t="s">
        <v>7523</v>
      </c>
      <c r="G1833" t="s">
        <v>1140</v>
      </c>
      <c r="H1833" t="s">
        <v>1141</v>
      </c>
      <c r="I1833" t="s">
        <v>957</v>
      </c>
      <c r="J1833" t="s">
        <v>2172</v>
      </c>
      <c r="K1833" t="s">
        <v>2173</v>
      </c>
      <c r="L1833" t="s">
        <v>2172</v>
      </c>
      <c r="M1833" s="5">
        <v>30355.5</v>
      </c>
      <c r="N1833" s="5">
        <v>30355.5</v>
      </c>
      <c r="O1833" s="5">
        <v>30355.5</v>
      </c>
      <c r="P1833" s="5"/>
      <c r="Q1833" s="16">
        <v>0</v>
      </c>
      <c r="R1833" s="5"/>
      <c r="S1833" s="17">
        <v>46087</v>
      </c>
      <c r="T1833" s="17">
        <v>46087</v>
      </c>
      <c r="U1833" s="17">
        <v>46101</v>
      </c>
      <c r="V1833" s="17">
        <v>46101</v>
      </c>
      <c r="W1833" s="17">
        <v>46087</v>
      </c>
      <c r="X1833" s="17">
        <v>46087</v>
      </c>
      <c r="Y1833" t="s">
        <v>1543</v>
      </c>
      <c r="Z1833" t="s">
        <v>826</v>
      </c>
      <c r="AA1833" t="s">
        <v>1179</v>
      </c>
      <c r="AC1833" s="16">
        <v>1</v>
      </c>
      <c r="AD1833" t="s">
        <v>795</v>
      </c>
      <c r="AE1833" t="s">
        <v>961</v>
      </c>
      <c r="AF1833" t="s">
        <v>748</v>
      </c>
      <c r="AG1833" t="s">
        <v>1057</v>
      </c>
      <c r="AJ1833" t="s">
        <v>963</v>
      </c>
      <c r="AK1833" t="s">
        <v>964</v>
      </c>
      <c r="AL1833" t="s">
        <v>965</v>
      </c>
      <c r="AM1833" t="s">
        <v>531</v>
      </c>
      <c r="AP1833" t="s">
        <v>966</v>
      </c>
      <c r="AQ1833" t="s">
        <v>967</v>
      </c>
      <c r="AR1833" t="s">
        <v>968</v>
      </c>
      <c r="AS1833" t="s">
        <v>969</v>
      </c>
      <c r="AT1833" t="s">
        <v>970</v>
      </c>
      <c r="AU1833" t="s">
        <v>7524</v>
      </c>
    </row>
    <row r="1834" spans="2:47" ht="11" outlineLevel="1" x14ac:dyDescent="0.15">
      <c r="B1834" t="s">
        <v>7525</v>
      </c>
      <c r="C1834" t="s">
        <v>7526</v>
      </c>
      <c r="D1834" t="s">
        <v>4870</v>
      </c>
      <c r="E1834" t="s">
        <v>854</v>
      </c>
      <c r="F1834" t="s">
        <v>807</v>
      </c>
      <c r="G1834" t="s">
        <v>959</v>
      </c>
      <c r="H1834" t="s">
        <v>1903</v>
      </c>
      <c r="I1834" t="s">
        <v>957</v>
      </c>
      <c r="J1834" t="s">
        <v>3091</v>
      </c>
      <c r="K1834" t="s">
        <v>3092</v>
      </c>
      <c r="L1834" t="s">
        <v>3091</v>
      </c>
      <c r="M1834" s="5">
        <v>30304.3</v>
      </c>
      <c r="N1834" s="5">
        <v>30304.3</v>
      </c>
      <c r="O1834" s="5">
        <v>30304.3</v>
      </c>
      <c r="P1834" s="5"/>
      <c r="Q1834" s="16">
        <v>0</v>
      </c>
      <c r="R1834" s="5"/>
      <c r="S1834" s="17">
        <v>44452</v>
      </c>
      <c r="T1834" s="17">
        <v>44453</v>
      </c>
      <c r="U1834" s="17">
        <v>44483</v>
      </c>
      <c r="V1834" s="17">
        <v>44483</v>
      </c>
      <c r="W1834" s="17">
        <v>44452</v>
      </c>
      <c r="X1834" s="17">
        <v>45210</v>
      </c>
      <c r="Y1834" t="s">
        <v>1178</v>
      </c>
      <c r="Z1834" t="s">
        <v>825</v>
      </c>
      <c r="AA1834" t="s">
        <v>1179</v>
      </c>
      <c r="AC1834" s="16">
        <v>2</v>
      </c>
      <c r="AD1834" t="s">
        <v>795</v>
      </c>
      <c r="AE1834" t="s">
        <v>961</v>
      </c>
      <c r="AF1834" t="s">
        <v>740</v>
      </c>
      <c r="AG1834" t="s">
        <v>1036</v>
      </c>
      <c r="AH1834" t="s">
        <v>1058</v>
      </c>
      <c r="AI1834" t="s">
        <v>1059</v>
      </c>
      <c r="AJ1834" t="s">
        <v>978</v>
      </c>
      <c r="AK1834" t="s">
        <v>964</v>
      </c>
      <c r="AL1834" t="s">
        <v>965</v>
      </c>
      <c r="AM1834" t="s">
        <v>531</v>
      </c>
      <c r="AP1834" t="s">
        <v>966</v>
      </c>
      <c r="AQ1834" t="s">
        <v>967</v>
      </c>
      <c r="AR1834" t="s">
        <v>968</v>
      </c>
      <c r="AS1834" t="s">
        <v>969</v>
      </c>
      <c r="AT1834" t="s">
        <v>970</v>
      </c>
      <c r="AU1834" t="s">
        <v>7527</v>
      </c>
    </row>
    <row r="1835" spans="2:47" ht="11" outlineLevel="1" x14ac:dyDescent="0.15">
      <c r="B1835" t="s">
        <v>7528</v>
      </c>
      <c r="C1835" t="s">
        <v>7529</v>
      </c>
      <c r="G1835" t="s">
        <v>1140</v>
      </c>
      <c r="H1835" t="s">
        <v>1141</v>
      </c>
      <c r="I1835" t="s">
        <v>957</v>
      </c>
      <c r="J1835" t="s">
        <v>5286</v>
      </c>
      <c r="K1835" t="s">
        <v>5287</v>
      </c>
      <c r="L1835" t="s">
        <v>5286</v>
      </c>
      <c r="M1835" s="5">
        <v>30264.14</v>
      </c>
      <c r="N1835" s="5">
        <v>30264.14</v>
      </c>
      <c r="O1835" s="5">
        <v>30264.14</v>
      </c>
      <c r="P1835" s="5"/>
      <c r="Q1835" s="16">
        <v>0</v>
      </c>
      <c r="R1835" s="5"/>
      <c r="S1835" s="17">
        <v>45148</v>
      </c>
      <c r="T1835" s="17">
        <v>45148</v>
      </c>
      <c r="U1835" s="17">
        <v>45209</v>
      </c>
      <c r="V1835" s="17">
        <v>45209</v>
      </c>
      <c r="W1835" s="17">
        <v>45148</v>
      </c>
      <c r="X1835" s="17">
        <v>45148</v>
      </c>
      <c r="Y1835" t="s">
        <v>1178</v>
      </c>
      <c r="Z1835" t="s">
        <v>825</v>
      </c>
      <c r="AA1835" t="s">
        <v>1179</v>
      </c>
      <c r="AC1835" s="16">
        <v>1</v>
      </c>
      <c r="AD1835" t="s">
        <v>795</v>
      </c>
      <c r="AE1835" t="s">
        <v>961</v>
      </c>
      <c r="AF1835" t="s">
        <v>748</v>
      </c>
      <c r="AG1835" t="s">
        <v>1057</v>
      </c>
      <c r="AH1835" t="s">
        <v>6559</v>
      </c>
      <c r="AI1835" t="s">
        <v>6560</v>
      </c>
      <c r="AJ1835" t="s">
        <v>978</v>
      </c>
      <c r="AK1835" t="s">
        <v>964</v>
      </c>
      <c r="AL1835" t="s">
        <v>1340</v>
      </c>
      <c r="AM1835" t="s">
        <v>575</v>
      </c>
      <c r="AP1835" t="s">
        <v>966</v>
      </c>
      <c r="AQ1835" t="s">
        <v>967</v>
      </c>
      <c r="AR1835" t="s">
        <v>968</v>
      </c>
      <c r="AS1835" t="s">
        <v>969</v>
      </c>
      <c r="AT1835" t="s">
        <v>970</v>
      </c>
      <c r="AU1835" t="s">
        <v>7530</v>
      </c>
    </row>
    <row r="1836" spans="2:47" ht="11" outlineLevel="1" x14ac:dyDescent="0.15">
      <c r="B1836" t="s">
        <v>7531</v>
      </c>
      <c r="C1836" t="s">
        <v>7532</v>
      </c>
      <c r="G1836" t="s">
        <v>1140</v>
      </c>
      <c r="H1836" t="s">
        <v>1141</v>
      </c>
      <c r="I1836" t="s">
        <v>957</v>
      </c>
      <c r="J1836" t="s">
        <v>7533</v>
      </c>
      <c r="K1836" t="s">
        <v>7534</v>
      </c>
      <c r="L1836" t="s">
        <v>7533</v>
      </c>
      <c r="M1836" s="5">
        <v>30249.99</v>
      </c>
      <c r="N1836" s="5">
        <v>30249.99</v>
      </c>
      <c r="O1836" s="5">
        <v>30249.99</v>
      </c>
      <c r="P1836" s="5"/>
      <c r="Q1836" s="16">
        <v>0</v>
      </c>
      <c r="R1836" s="5"/>
      <c r="S1836" s="17">
        <v>45930</v>
      </c>
      <c r="T1836" s="17">
        <v>45930</v>
      </c>
      <c r="U1836" s="17">
        <v>45961</v>
      </c>
      <c r="V1836" s="17">
        <v>45961</v>
      </c>
      <c r="W1836" s="17">
        <v>45930</v>
      </c>
      <c r="X1836" s="17">
        <v>45930</v>
      </c>
      <c r="Y1836" t="s">
        <v>1178</v>
      </c>
      <c r="Z1836" t="s">
        <v>825</v>
      </c>
      <c r="AA1836" t="s">
        <v>1179</v>
      </c>
      <c r="AC1836" s="16">
        <v>14</v>
      </c>
      <c r="AD1836" t="s">
        <v>4388</v>
      </c>
      <c r="AE1836" t="s">
        <v>4389</v>
      </c>
      <c r="AF1836" t="s">
        <v>750</v>
      </c>
      <c r="AG1836" t="s">
        <v>1515</v>
      </c>
      <c r="AJ1836" t="s">
        <v>963</v>
      </c>
      <c r="AK1836" t="s">
        <v>1516</v>
      </c>
      <c r="AL1836" t="s">
        <v>1340</v>
      </c>
      <c r="AM1836" t="s">
        <v>531</v>
      </c>
      <c r="AP1836" t="s">
        <v>966</v>
      </c>
      <c r="AQ1836" t="s">
        <v>967</v>
      </c>
      <c r="AR1836" t="s">
        <v>968</v>
      </c>
      <c r="AS1836" t="s">
        <v>969</v>
      </c>
      <c r="AT1836" t="s">
        <v>970</v>
      </c>
      <c r="AU1836" t="s">
        <v>7535</v>
      </c>
    </row>
    <row r="1837" spans="2:47" ht="11" outlineLevel="1" x14ac:dyDescent="0.15">
      <c r="B1837" t="s">
        <v>7536</v>
      </c>
      <c r="C1837" t="s">
        <v>7537</v>
      </c>
      <c r="G1837" t="s">
        <v>1140</v>
      </c>
      <c r="H1837" t="s">
        <v>1141</v>
      </c>
      <c r="I1837" t="s">
        <v>957</v>
      </c>
      <c r="J1837" t="s">
        <v>3653</v>
      </c>
      <c r="K1837" t="s">
        <v>3654</v>
      </c>
      <c r="L1837" t="s">
        <v>3653</v>
      </c>
      <c r="M1837" s="5">
        <v>30236.12</v>
      </c>
      <c r="N1837" s="5">
        <v>30236.12</v>
      </c>
      <c r="O1837" s="5">
        <v>30236.12</v>
      </c>
      <c r="P1837" s="5"/>
      <c r="Q1837" s="16">
        <v>0</v>
      </c>
      <c r="R1837" s="5"/>
      <c r="S1837" s="17">
        <v>42640</v>
      </c>
      <c r="T1837" s="17">
        <v>42640</v>
      </c>
      <c r="U1837" s="17">
        <v>42762</v>
      </c>
      <c r="V1837" s="17">
        <v>42762</v>
      </c>
      <c r="W1837" s="17">
        <v>42640</v>
      </c>
      <c r="X1837" s="17">
        <v>42640</v>
      </c>
      <c r="Y1837" t="s">
        <v>1178</v>
      </c>
      <c r="Z1837" t="s">
        <v>825</v>
      </c>
      <c r="AA1837" t="s">
        <v>1179</v>
      </c>
      <c r="AC1837" s="16">
        <v>2</v>
      </c>
      <c r="AD1837" t="s">
        <v>803</v>
      </c>
      <c r="AE1837" t="s">
        <v>974</v>
      </c>
      <c r="AF1837" t="s">
        <v>737</v>
      </c>
      <c r="AG1837" t="s">
        <v>975</v>
      </c>
      <c r="AJ1837" t="s">
        <v>963</v>
      </c>
      <c r="AK1837" t="s">
        <v>979</v>
      </c>
      <c r="AL1837" t="s">
        <v>1340</v>
      </c>
      <c r="AM1837" t="s">
        <v>531</v>
      </c>
      <c r="AP1837" t="s">
        <v>966</v>
      </c>
      <c r="AQ1837" t="s">
        <v>967</v>
      </c>
      <c r="AR1837" t="s">
        <v>968</v>
      </c>
      <c r="AS1837" t="s">
        <v>969</v>
      </c>
      <c r="AT1837" t="s">
        <v>970</v>
      </c>
      <c r="AU1837" t="s">
        <v>7538</v>
      </c>
    </row>
    <row r="1838" spans="2:47" ht="11" outlineLevel="1" x14ac:dyDescent="0.15">
      <c r="B1838" t="s">
        <v>7539</v>
      </c>
      <c r="C1838" t="s">
        <v>7540</v>
      </c>
      <c r="G1838" t="s">
        <v>1140</v>
      </c>
      <c r="H1838" t="s">
        <v>1141</v>
      </c>
      <c r="I1838" t="s">
        <v>957</v>
      </c>
      <c r="J1838" t="s">
        <v>4012</v>
      </c>
      <c r="K1838" t="s">
        <v>4013</v>
      </c>
      <c r="L1838" t="s">
        <v>4012</v>
      </c>
      <c r="M1838" s="5">
        <v>30100</v>
      </c>
      <c r="N1838" s="5">
        <v>30100</v>
      </c>
      <c r="O1838" s="5">
        <v>30100</v>
      </c>
      <c r="P1838" s="5"/>
      <c r="Q1838" s="16">
        <v>0</v>
      </c>
      <c r="R1838" s="5"/>
      <c r="S1838" s="17">
        <v>43372</v>
      </c>
      <c r="T1838" s="17">
        <v>43333</v>
      </c>
      <c r="U1838" s="17">
        <v>43378</v>
      </c>
      <c r="V1838" s="17">
        <v>43378</v>
      </c>
      <c r="W1838" s="17">
        <v>43372</v>
      </c>
      <c r="X1838" s="17">
        <v>43372</v>
      </c>
      <c r="Y1838" t="s">
        <v>1178</v>
      </c>
      <c r="Z1838" t="s">
        <v>825</v>
      </c>
      <c r="AA1838" t="s">
        <v>1179</v>
      </c>
      <c r="AC1838" s="16">
        <v>1</v>
      </c>
      <c r="AD1838" t="s">
        <v>795</v>
      </c>
      <c r="AE1838" t="s">
        <v>961</v>
      </c>
      <c r="AF1838" t="s">
        <v>748</v>
      </c>
      <c r="AG1838" t="s">
        <v>1057</v>
      </c>
      <c r="AJ1838" t="s">
        <v>963</v>
      </c>
      <c r="AK1838" t="s">
        <v>964</v>
      </c>
      <c r="AL1838" t="s">
        <v>1340</v>
      </c>
      <c r="AM1838" t="s">
        <v>531</v>
      </c>
      <c r="AP1838" t="s">
        <v>966</v>
      </c>
      <c r="AQ1838" t="s">
        <v>967</v>
      </c>
      <c r="AR1838" t="s">
        <v>968</v>
      </c>
      <c r="AS1838" t="s">
        <v>969</v>
      </c>
      <c r="AT1838" t="s">
        <v>970</v>
      </c>
      <c r="AU1838" t="s">
        <v>7541</v>
      </c>
    </row>
    <row r="1839" spans="2:47" ht="11" outlineLevel="1" x14ac:dyDescent="0.15">
      <c r="B1839" t="s">
        <v>7542</v>
      </c>
      <c r="C1839" t="s">
        <v>7543</v>
      </c>
      <c r="G1839" t="s">
        <v>1140</v>
      </c>
      <c r="H1839" t="s">
        <v>1141</v>
      </c>
      <c r="I1839" t="s">
        <v>957</v>
      </c>
      <c r="J1839" t="s">
        <v>6306</v>
      </c>
      <c r="K1839" t="s">
        <v>6307</v>
      </c>
      <c r="L1839" t="s">
        <v>6995</v>
      </c>
      <c r="M1839" s="5">
        <v>30061.01</v>
      </c>
      <c r="N1839" s="5">
        <v>30061.01</v>
      </c>
      <c r="O1839" s="5">
        <v>30061.01</v>
      </c>
      <c r="P1839" s="5"/>
      <c r="Q1839" s="16">
        <v>0</v>
      </c>
      <c r="R1839" s="5"/>
      <c r="S1839" s="17">
        <v>43284</v>
      </c>
      <c r="T1839" s="17">
        <v>43284</v>
      </c>
      <c r="U1839" s="17">
        <v>43297</v>
      </c>
      <c r="V1839" s="17">
        <v>43297</v>
      </c>
      <c r="W1839" s="17">
        <v>43284</v>
      </c>
      <c r="X1839" s="17">
        <v>43495</v>
      </c>
      <c r="Y1839" t="s">
        <v>1543</v>
      </c>
      <c r="Z1839" t="s">
        <v>826</v>
      </c>
      <c r="AA1839" t="s">
        <v>1179</v>
      </c>
      <c r="AC1839" s="16">
        <v>1</v>
      </c>
      <c r="AD1839" t="s">
        <v>795</v>
      </c>
      <c r="AE1839" t="s">
        <v>961</v>
      </c>
      <c r="AF1839" t="s">
        <v>740</v>
      </c>
      <c r="AG1839" t="s">
        <v>1036</v>
      </c>
      <c r="AH1839" t="s">
        <v>1058</v>
      </c>
      <c r="AI1839" t="s">
        <v>1059</v>
      </c>
      <c r="AJ1839" t="s">
        <v>978</v>
      </c>
      <c r="AK1839" t="s">
        <v>964</v>
      </c>
      <c r="AL1839" t="s">
        <v>1340</v>
      </c>
      <c r="AM1839" t="s">
        <v>531</v>
      </c>
      <c r="AP1839" t="s">
        <v>966</v>
      </c>
      <c r="AQ1839" t="s">
        <v>967</v>
      </c>
      <c r="AR1839" t="s">
        <v>968</v>
      </c>
      <c r="AS1839" t="s">
        <v>969</v>
      </c>
      <c r="AT1839" t="s">
        <v>970</v>
      </c>
      <c r="AU1839" t="s">
        <v>7544</v>
      </c>
    </row>
    <row r="1840" spans="2:47" ht="11" outlineLevel="1" x14ac:dyDescent="0.15">
      <c r="B1840" t="s">
        <v>7545</v>
      </c>
      <c r="C1840" t="s">
        <v>7546</v>
      </c>
      <c r="G1840" t="s">
        <v>1140</v>
      </c>
      <c r="H1840" t="s">
        <v>1141</v>
      </c>
      <c r="I1840" t="s">
        <v>957</v>
      </c>
      <c r="J1840" t="s">
        <v>7547</v>
      </c>
      <c r="K1840" t="s">
        <v>7548</v>
      </c>
      <c r="L1840" t="s">
        <v>7547</v>
      </c>
      <c r="M1840" s="5">
        <v>29950</v>
      </c>
      <c r="N1840" s="5">
        <v>29950</v>
      </c>
      <c r="O1840" s="5">
        <v>29950</v>
      </c>
      <c r="P1840" s="5"/>
      <c r="Q1840" s="16">
        <v>0</v>
      </c>
      <c r="R1840" s="5"/>
      <c r="S1840" s="17">
        <v>44103</v>
      </c>
      <c r="T1840" s="17">
        <v>44103</v>
      </c>
      <c r="U1840" s="17">
        <v>44222</v>
      </c>
      <c r="V1840" s="17">
        <v>44222</v>
      </c>
      <c r="W1840" s="17">
        <v>44103</v>
      </c>
      <c r="X1840" s="17">
        <v>44103</v>
      </c>
      <c r="Y1840" t="s">
        <v>1178</v>
      </c>
      <c r="Z1840" t="s">
        <v>825</v>
      </c>
      <c r="AA1840" t="s">
        <v>1179</v>
      </c>
      <c r="AC1840" s="16">
        <v>1</v>
      </c>
      <c r="AD1840" t="s">
        <v>803</v>
      </c>
      <c r="AE1840" t="s">
        <v>974</v>
      </c>
      <c r="AF1840" t="s">
        <v>737</v>
      </c>
      <c r="AG1840" t="s">
        <v>975</v>
      </c>
      <c r="AH1840" t="s">
        <v>1202</v>
      </c>
      <c r="AI1840" t="s">
        <v>1203</v>
      </c>
      <c r="AJ1840" t="s">
        <v>978</v>
      </c>
      <c r="AK1840" t="s">
        <v>979</v>
      </c>
      <c r="AL1840" t="s">
        <v>1340</v>
      </c>
      <c r="AM1840" t="s">
        <v>531</v>
      </c>
      <c r="AP1840" t="s">
        <v>966</v>
      </c>
      <c r="AQ1840" t="s">
        <v>967</v>
      </c>
      <c r="AR1840" t="s">
        <v>968</v>
      </c>
      <c r="AS1840" t="s">
        <v>969</v>
      </c>
      <c r="AT1840" t="s">
        <v>970</v>
      </c>
      <c r="AU1840" t="s">
        <v>7549</v>
      </c>
    </row>
    <row r="1841" spans="2:47" ht="11" outlineLevel="1" x14ac:dyDescent="0.15">
      <c r="B1841" t="s">
        <v>7550</v>
      </c>
      <c r="C1841" t="s">
        <v>7551</v>
      </c>
      <c r="D1841" t="s">
        <v>294</v>
      </c>
      <c r="E1841" t="s">
        <v>983</v>
      </c>
      <c r="F1841" t="s">
        <v>807</v>
      </c>
      <c r="G1841" t="s">
        <v>984</v>
      </c>
      <c r="H1841" t="s">
        <v>985</v>
      </c>
      <c r="I1841" t="s">
        <v>957</v>
      </c>
      <c r="J1841" t="s">
        <v>619</v>
      </c>
      <c r="K1841" t="s">
        <v>1890</v>
      </c>
      <c r="L1841" t="s">
        <v>1891</v>
      </c>
      <c r="M1841" s="5">
        <v>29939.3</v>
      </c>
      <c r="N1841" s="5">
        <v>29939.3</v>
      </c>
      <c r="O1841" s="5">
        <v>29939.3</v>
      </c>
      <c r="P1841" s="5"/>
      <c r="Q1841" s="16">
        <v>0</v>
      </c>
      <c r="R1841" s="5"/>
      <c r="S1841" s="17">
        <v>44463</v>
      </c>
      <c r="T1841" s="17">
        <v>44463</v>
      </c>
      <c r="U1841" s="17">
        <v>44544</v>
      </c>
      <c r="V1841" s="17">
        <v>44544</v>
      </c>
      <c r="W1841" s="17">
        <v>44463</v>
      </c>
      <c r="X1841" s="17">
        <v>44663</v>
      </c>
      <c r="Y1841" t="s">
        <v>959</v>
      </c>
      <c r="Z1841" t="s">
        <v>796</v>
      </c>
      <c r="AA1841" t="s">
        <v>1023</v>
      </c>
      <c r="AB1841" t="s">
        <v>1024</v>
      </c>
      <c r="AC1841" s="16">
        <v>4</v>
      </c>
      <c r="AD1841" t="s">
        <v>829</v>
      </c>
      <c r="AE1841" t="s">
        <v>1355</v>
      </c>
      <c r="AF1841" t="s">
        <v>744</v>
      </c>
      <c r="AG1841" t="s">
        <v>1025</v>
      </c>
      <c r="AJ1841" t="s">
        <v>963</v>
      </c>
      <c r="AK1841" t="s">
        <v>1133</v>
      </c>
      <c r="AL1841" t="s">
        <v>965</v>
      </c>
      <c r="AM1841" t="s">
        <v>456</v>
      </c>
      <c r="AP1841" t="s">
        <v>966</v>
      </c>
      <c r="AQ1841" t="s">
        <v>967</v>
      </c>
      <c r="AR1841" t="s">
        <v>968</v>
      </c>
      <c r="AS1841" t="s">
        <v>969</v>
      </c>
      <c r="AT1841" t="s">
        <v>970</v>
      </c>
      <c r="AU1841" t="s">
        <v>7552</v>
      </c>
    </row>
    <row r="1842" spans="2:47" ht="11" outlineLevel="1" x14ac:dyDescent="0.15">
      <c r="B1842" t="s">
        <v>7553</v>
      </c>
      <c r="C1842" t="s">
        <v>7554</v>
      </c>
      <c r="G1842" t="s">
        <v>1140</v>
      </c>
      <c r="H1842" t="s">
        <v>1141</v>
      </c>
      <c r="I1842" t="s">
        <v>957</v>
      </c>
      <c r="J1842" t="s">
        <v>5808</v>
      </c>
      <c r="K1842" t="s">
        <v>7555</v>
      </c>
      <c r="L1842" t="s">
        <v>5808</v>
      </c>
      <c r="M1842" s="5">
        <v>29929.79</v>
      </c>
      <c r="N1842" s="5">
        <v>29929.79</v>
      </c>
      <c r="O1842" s="5">
        <v>29929.79</v>
      </c>
      <c r="P1842" s="5"/>
      <c r="Q1842" s="16">
        <v>0</v>
      </c>
      <c r="R1842" s="5"/>
      <c r="S1842" s="17">
        <v>45506</v>
      </c>
      <c r="T1842" s="17">
        <v>45505</v>
      </c>
      <c r="U1842" s="17">
        <v>45568</v>
      </c>
      <c r="V1842" s="17">
        <v>45568</v>
      </c>
      <c r="W1842" s="17">
        <v>45506</v>
      </c>
      <c r="X1842" s="17">
        <v>45506</v>
      </c>
      <c r="Y1842" t="s">
        <v>984</v>
      </c>
      <c r="Z1842" t="s">
        <v>804</v>
      </c>
      <c r="AA1842" t="s">
        <v>1000</v>
      </c>
      <c r="AC1842" s="16">
        <v>1</v>
      </c>
      <c r="AD1842" t="s">
        <v>795</v>
      </c>
      <c r="AE1842" t="s">
        <v>961</v>
      </c>
      <c r="AF1842" t="s">
        <v>740</v>
      </c>
      <c r="AG1842" t="s">
        <v>1036</v>
      </c>
      <c r="AJ1842" t="s">
        <v>963</v>
      </c>
      <c r="AK1842" t="s">
        <v>964</v>
      </c>
      <c r="AL1842" t="s">
        <v>1340</v>
      </c>
      <c r="AM1842" t="s">
        <v>456</v>
      </c>
      <c r="AP1842" t="s">
        <v>966</v>
      </c>
      <c r="AQ1842" t="s">
        <v>967</v>
      </c>
      <c r="AR1842" t="s">
        <v>968</v>
      </c>
      <c r="AS1842" t="s">
        <v>969</v>
      </c>
      <c r="AT1842" t="s">
        <v>970</v>
      </c>
      <c r="AU1842" t="s">
        <v>7556</v>
      </c>
    </row>
    <row r="1843" spans="2:47" ht="11" outlineLevel="1" x14ac:dyDescent="0.15">
      <c r="B1843" t="s">
        <v>7557</v>
      </c>
      <c r="C1843" t="s">
        <v>7558</v>
      </c>
      <c r="G1843" t="s">
        <v>1140</v>
      </c>
      <c r="H1843" t="s">
        <v>1141</v>
      </c>
      <c r="I1843" t="s">
        <v>957</v>
      </c>
      <c r="J1843" t="s">
        <v>2385</v>
      </c>
      <c r="K1843" t="s">
        <v>2386</v>
      </c>
      <c r="L1843" t="s">
        <v>2387</v>
      </c>
      <c r="M1843" s="5">
        <v>29911.599999999999</v>
      </c>
      <c r="N1843" s="5">
        <v>29911.599999999999</v>
      </c>
      <c r="O1843" s="5">
        <v>29911.599999999999</v>
      </c>
      <c r="P1843" s="5"/>
      <c r="Q1843" s="16">
        <v>0</v>
      </c>
      <c r="R1843" s="5"/>
      <c r="S1843" s="17">
        <v>42993</v>
      </c>
      <c r="T1843" s="17">
        <v>42993</v>
      </c>
      <c r="U1843" s="17">
        <v>43056</v>
      </c>
      <c r="V1843" s="17">
        <v>43056</v>
      </c>
      <c r="W1843" s="17">
        <v>42993</v>
      </c>
      <c r="X1843" s="17">
        <v>43042</v>
      </c>
      <c r="Y1843" t="s">
        <v>1178</v>
      </c>
      <c r="Z1843" t="s">
        <v>825</v>
      </c>
      <c r="AA1843" t="s">
        <v>1179</v>
      </c>
      <c r="AC1843" s="16">
        <v>3</v>
      </c>
      <c r="AD1843" t="s">
        <v>795</v>
      </c>
      <c r="AE1843" t="s">
        <v>961</v>
      </c>
      <c r="AF1843" t="s">
        <v>748</v>
      </c>
      <c r="AG1843" t="s">
        <v>1057</v>
      </c>
      <c r="AJ1843" t="s">
        <v>963</v>
      </c>
      <c r="AK1843" t="s">
        <v>964</v>
      </c>
      <c r="AL1843" t="s">
        <v>965</v>
      </c>
      <c r="AM1843" t="s">
        <v>531</v>
      </c>
      <c r="AP1843" t="s">
        <v>966</v>
      </c>
      <c r="AQ1843" t="s">
        <v>967</v>
      </c>
      <c r="AR1843" t="s">
        <v>968</v>
      </c>
      <c r="AS1843" t="s">
        <v>969</v>
      </c>
      <c r="AT1843" t="s">
        <v>970</v>
      </c>
      <c r="AU1843" t="s">
        <v>7559</v>
      </c>
    </row>
    <row r="1844" spans="2:47" ht="11" outlineLevel="1" x14ac:dyDescent="0.15">
      <c r="B1844" t="s">
        <v>7560</v>
      </c>
      <c r="C1844" t="s">
        <v>7561</v>
      </c>
      <c r="G1844" t="s">
        <v>1140</v>
      </c>
      <c r="H1844" t="s">
        <v>1141</v>
      </c>
      <c r="I1844" t="s">
        <v>957</v>
      </c>
      <c r="J1844" t="s">
        <v>3669</v>
      </c>
      <c r="K1844" t="s">
        <v>3670</v>
      </c>
      <c r="L1844" t="s">
        <v>3669</v>
      </c>
      <c r="M1844" s="5">
        <v>29775.5</v>
      </c>
      <c r="N1844" s="5">
        <v>29775.5</v>
      </c>
      <c r="O1844" s="5">
        <v>29775.5</v>
      </c>
      <c r="P1844" s="5"/>
      <c r="Q1844" s="16">
        <v>0</v>
      </c>
      <c r="R1844" s="5"/>
      <c r="S1844" s="17">
        <v>45528</v>
      </c>
      <c r="T1844" s="17">
        <v>45530</v>
      </c>
      <c r="U1844" s="17">
        <v>45586</v>
      </c>
      <c r="V1844" s="17">
        <v>45586</v>
      </c>
      <c r="W1844" s="17">
        <v>45528</v>
      </c>
      <c r="X1844" s="17">
        <v>45528</v>
      </c>
      <c r="Y1844" t="s">
        <v>1178</v>
      </c>
      <c r="Z1844" t="s">
        <v>825</v>
      </c>
      <c r="AA1844" t="s">
        <v>1179</v>
      </c>
      <c r="AC1844" s="16">
        <v>11</v>
      </c>
      <c r="AD1844" t="s">
        <v>795</v>
      </c>
      <c r="AE1844" t="s">
        <v>961</v>
      </c>
      <c r="AF1844" t="s">
        <v>4273</v>
      </c>
      <c r="AG1844" t="s">
        <v>4274</v>
      </c>
      <c r="AJ1844" t="s">
        <v>963</v>
      </c>
      <c r="AK1844" t="s">
        <v>964</v>
      </c>
      <c r="AL1844" t="s">
        <v>1340</v>
      </c>
      <c r="AM1844" t="s">
        <v>645</v>
      </c>
      <c r="AP1844" t="s">
        <v>966</v>
      </c>
      <c r="AQ1844" t="s">
        <v>967</v>
      </c>
      <c r="AR1844" t="s">
        <v>968</v>
      </c>
      <c r="AS1844" t="s">
        <v>969</v>
      </c>
      <c r="AT1844" t="s">
        <v>970</v>
      </c>
      <c r="AU1844" t="s">
        <v>7562</v>
      </c>
    </row>
    <row r="1845" spans="2:47" ht="11" outlineLevel="1" x14ac:dyDescent="0.15">
      <c r="B1845" t="s">
        <v>7563</v>
      </c>
      <c r="C1845" t="s">
        <v>7564</v>
      </c>
      <c r="G1845" t="s">
        <v>1140</v>
      </c>
      <c r="H1845" t="s">
        <v>1141</v>
      </c>
      <c r="I1845" t="s">
        <v>957</v>
      </c>
      <c r="J1845" t="s">
        <v>5415</v>
      </c>
      <c r="K1845" t="s">
        <v>5416</v>
      </c>
      <c r="L1845" t="s">
        <v>5415</v>
      </c>
      <c r="M1845" s="5">
        <v>29659.119999999999</v>
      </c>
      <c r="N1845" s="5">
        <v>29659.119999999999</v>
      </c>
      <c r="O1845" s="5">
        <v>29659.119999999999</v>
      </c>
      <c r="P1845" s="5"/>
      <c r="Q1845" s="16">
        <v>0</v>
      </c>
      <c r="R1845" s="5"/>
      <c r="S1845" s="17">
        <v>43348</v>
      </c>
      <c r="T1845" s="17">
        <v>43343</v>
      </c>
      <c r="U1845" s="17">
        <v>43384</v>
      </c>
      <c r="V1845" s="17">
        <v>43384</v>
      </c>
      <c r="W1845" s="17">
        <v>43348</v>
      </c>
      <c r="X1845" s="17">
        <v>43348</v>
      </c>
      <c r="Y1845" t="s">
        <v>1178</v>
      </c>
      <c r="Z1845" t="s">
        <v>825</v>
      </c>
      <c r="AA1845" t="s">
        <v>1179</v>
      </c>
      <c r="AC1845" s="16">
        <v>3</v>
      </c>
      <c r="AD1845" t="s">
        <v>803</v>
      </c>
      <c r="AE1845" t="s">
        <v>974</v>
      </c>
      <c r="AF1845" t="s">
        <v>757</v>
      </c>
      <c r="AG1845" t="s">
        <v>1801</v>
      </c>
      <c r="AJ1845" t="s">
        <v>963</v>
      </c>
      <c r="AK1845" t="s">
        <v>1082</v>
      </c>
      <c r="AL1845" t="s">
        <v>1340</v>
      </c>
      <c r="AM1845" t="s">
        <v>645</v>
      </c>
      <c r="AP1845" t="s">
        <v>966</v>
      </c>
      <c r="AQ1845" t="s">
        <v>967</v>
      </c>
      <c r="AR1845" t="s">
        <v>968</v>
      </c>
      <c r="AS1845" t="s">
        <v>969</v>
      </c>
      <c r="AT1845" t="s">
        <v>970</v>
      </c>
      <c r="AU1845" t="s">
        <v>7565</v>
      </c>
    </row>
    <row r="1846" spans="2:47" ht="11" outlineLevel="1" x14ac:dyDescent="0.15">
      <c r="B1846" t="s">
        <v>7566</v>
      </c>
      <c r="C1846" t="s">
        <v>7567</v>
      </c>
      <c r="D1846" t="s">
        <v>6857</v>
      </c>
      <c r="E1846" t="s">
        <v>854</v>
      </c>
      <c r="F1846" t="s">
        <v>807</v>
      </c>
      <c r="G1846" t="s">
        <v>959</v>
      </c>
      <c r="H1846" t="s">
        <v>1903</v>
      </c>
      <c r="I1846" t="s">
        <v>957</v>
      </c>
      <c r="J1846" t="s">
        <v>6858</v>
      </c>
      <c r="K1846" t="s">
        <v>6859</v>
      </c>
      <c r="L1846" t="s">
        <v>6858</v>
      </c>
      <c r="M1846" s="5">
        <v>29471.29</v>
      </c>
      <c r="N1846" s="5">
        <v>29471.29</v>
      </c>
      <c r="O1846" s="5">
        <v>29471.29</v>
      </c>
      <c r="P1846" s="5"/>
      <c r="Q1846" s="16">
        <v>0</v>
      </c>
      <c r="R1846" s="5"/>
      <c r="S1846" s="17">
        <v>45118</v>
      </c>
      <c r="T1846" s="17">
        <v>45119</v>
      </c>
      <c r="U1846" s="17">
        <v>45279</v>
      </c>
      <c r="V1846" s="17">
        <v>45279</v>
      </c>
      <c r="W1846" s="17">
        <v>45118</v>
      </c>
      <c r="X1846" s="17">
        <v>45118</v>
      </c>
      <c r="Y1846" t="s">
        <v>1178</v>
      </c>
      <c r="Z1846" t="s">
        <v>825</v>
      </c>
      <c r="AA1846" t="s">
        <v>1179</v>
      </c>
      <c r="AC1846" s="16">
        <v>1</v>
      </c>
      <c r="AD1846" t="s">
        <v>795</v>
      </c>
      <c r="AE1846" t="s">
        <v>961</v>
      </c>
      <c r="AF1846" t="s">
        <v>740</v>
      </c>
      <c r="AG1846" t="s">
        <v>1036</v>
      </c>
      <c r="AH1846" t="s">
        <v>1058</v>
      </c>
      <c r="AI1846" t="s">
        <v>1059</v>
      </c>
      <c r="AJ1846" t="s">
        <v>978</v>
      </c>
      <c r="AK1846" t="s">
        <v>964</v>
      </c>
      <c r="AL1846" t="s">
        <v>1340</v>
      </c>
      <c r="AM1846" t="s">
        <v>531</v>
      </c>
      <c r="AP1846" t="s">
        <v>966</v>
      </c>
      <c r="AQ1846" t="s">
        <v>967</v>
      </c>
      <c r="AR1846" t="s">
        <v>968</v>
      </c>
      <c r="AS1846" t="s">
        <v>969</v>
      </c>
      <c r="AT1846" t="s">
        <v>970</v>
      </c>
      <c r="AU1846" t="s">
        <v>7568</v>
      </c>
    </row>
    <row r="1847" spans="2:47" ht="11" outlineLevel="1" x14ac:dyDescent="0.15">
      <c r="B1847" t="s">
        <v>7569</v>
      </c>
      <c r="C1847" t="s">
        <v>7570</v>
      </c>
      <c r="G1847" t="s">
        <v>1140</v>
      </c>
      <c r="H1847" t="s">
        <v>1141</v>
      </c>
      <c r="I1847" t="s">
        <v>957</v>
      </c>
      <c r="J1847" t="s">
        <v>4980</v>
      </c>
      <c r="K1847" t="s">
        <v>4981</v>
      </c>
      <c r="L1847" t="s">
        <v>4980</v>
      </c>
      <c r="M1847" s="5">
        <v>29350.799999999999</v>
      </c>
      <c r="N1847" s="5">
        <v>29350.799999999999</v>
      </c>
      <c r="O1847" s="5">
        <v>29350.799999999999</v>
      </c>
      <c r="P1847" s="5"/>
      <c r="Q1847" s="16">
        <v>0</v>
      </c>
      <c r="R1847" s="5"/>
      <c r="S1847" s="17">
        <v>42275</v>
      </c>
      <c r="T1847" s="17">
        <v>42275</v>
      </c>
      <c r="U1847" s="17">
        <v>42369</v>
      </c>
      <c r="V1847" s="17">
        <v>42369</v>
      </c>
      <c r="W1847" s="17">
        <v>42275</v>
      </c>
      <c r="X1847" s="17">
        <v>42275</v>
      </c>
      <c r="Y1847" t="s">
        <v>1178</v>
      </c>
      <c r="Z1847" t="s">
        <v>825</v>
      </c>
      <c r="AA1847" t="s">
        <v>1179</v>
      </c>
      <c r="AC1847" s="16">
        <v>4</v>
      </c>
      <c r="AD1847" t="s">
        <v>803</v>
      </c>
      <c r="AE1847" t="s">
        <v>974</v>
      </c>
      <c r="AF1847" t="s">
        <v>738</v>
      </c>
      <c r="AG1847" t="s">
        <v>988</v>
      </c>
      <c r="AJ1847" t="s">
        <v>963</v>
      </c>
      <c r="AK1847" t="s">
        <v>1928</v>
      </c>
      <c r="AL1847" t="s">
        <v>1340</v>
      </c>
      <c r="AM1847" t="s">
        <v>531</v>
      </c>
      <c r="AP1847" t="s">
        <v>966</v>
      </c>
      <c r="AQ1847" t="s">
        <v>967</v>
      </c>
      <c r="AR1847" t="s">
        <v>968</v>
      </c>
      <c r="AS1847" t="s">
        <v>969</v>
      </c>
      <c r="AT1847" t="s">
        <v>970</v>
      </c>
      <c r="AU1847" t="s">
        <v>7571</v>
      </c>
    </row>
    <row r="1848" spans="2:47" ht="11" outlineLevel="1" x14ac:dyDescent="0.15">
      <c r="B1848" t="s">
        <v>7572</v>
      </c>
      <c r="C1848" t="s">
        <v>7573</v>
      </c>
      <c r="G1848" t="s">
        <v>1140</v>
      </c>
      <c r="H1848" t="s">
        <v>1141</v>
      </c>
      <c r="I1848" t="s">
        <v>957</v>
      </c>
      <c r="J1848" t="s">
        <v>3720</v>
      </c>
      <c r="K1848" t="s">
        <v>3721</v>
      </c>
      <c r="L1848" t="s">
        <v>3720</v>
      </c>
      <c r="M1848" s="5">
        <v>29332.5</v>
      </c>
      <c r="N1848" s="5">
        <v>29332.5</v>
      </c>
      <c r="O1848" s="5">
        <v>29332.5</v>
      </c>
      <c r="P1848" s="5"/>
      <c r="Q1848" s="16">
        <v>0</v>
      </c>
      <c r="R1848" s="5"/>
      <c r="S1848" s="17">
        <v>43368</v>
      </c>
      <c r="T1848" s="17">
        <v>43368</v>
      </c>
      <c r="U1848" s="17">
        <v>43404</v>
      </c>
      <c r="V1848" s="17">
        <v>43404</v>
      </c>
      <c r="W1848" s="17">
        <v>43368</v>
      </c>
      <c r="X1848" s="17">
        <v>43482</v>
      </c>
      <c r="Y1848" t="s">
        <v>1178</v>
      </c>
      <c r="Z1848" t="s">
        <v>825</v>
      </c>
      <c r="AA1848" t="s">
        <v>1179</v>
      </c>
      <c r="AC1848" s="16">
        <v>3</v>
      </c>
      <c r="AD1848" t="s">
        <v>887</v>
      </c>
      <c r="AE1848" t="s">
        <v>2030</v>
      </c>
      <c r="AF1848" t="s">
        <v>750</v>
      </c>
      <c r="AG1848" t="s">
        <v>1515</v>
      </c>
      <c r="AJ1848" t="s">
        <v>963</v>
      </c>
      <c r="AK1848" t="s">
        <v>1516</v>
      </c>
      <c r="AL1848" t="s">
        <v>1340</v>
      </c>
      <c r="AM1848" t="s">
        <v>531</v>
      </c>
      <c r="AP1848" t="s">
        <v>966</v>
      </c>
      <c r="AQ1848" t="s">
        <v>967</v>
      </c>
      <c r="AR1848" t="s">
        <v>968</v>
      </c>
      <c r="AS1848" t="s">
        <v>969</v>
      </c>
      <c r="AT1848" t="s">
        <v>970</v>
      </c>
      <c r="AU1848" t="s">
        <v>7574</v>
      </c>
    </row>
    <row r="1849" spans="2:47" ht="11" outlineLevel="1" x14ac:dyDescent="0.15">
      <c r="B1849" t="s">
        <v>7575</v>
      </c>
      <c r="C1849" t="s">
        <v>7576</v>
      </c>
      <c r="G1849" t="s">
        <v>1140</v>
      </c>
      <c r="H1849" t="s">
        <v>1141</v>
      </c>
      <c r="I1849" t="s">
        <v>957</v>
      </c>
      <c r="J1849" t="s">
        <v>5698</v>
      </c>
      <c r="K1849" t="s">
        <v>5699</v>
      </c>
      <c r="L1849" t="s">
        <v>5698</v>
      </c>
      <c r="M1849" s="5">
        <v>29307</v>
      </c>
      <c r="N1849" s="5">
        <v>29307</v>
      </c>
      <c r="O1849" s="5">
        <v>29307</v>
      </c>
      <c r="P1849" s="5"/>
      <c r="Q1849" s="16">
        <v>0</v>
      </c>
      <c r="R1849" s="5"/>
      <c r="S1849" s="17">
        <v>42076</v>
      </c>
      <c r="T1849" s="17">
        <v>42076</v>
      </c>
      <c r="U1849" s="17">
        <v>42111</v>
      </c>
      <c r="V1849" s="17">
        <v>42111</v>
      </c>
      <c r="W1849" s="17">
        <v>42076</v>
      </c>
      <c r="X1849" s="17">
        <v>42076</v>
      </c>
      <c r="Y1849" t="s">
        <v>1178</v>
      </c>
      <c r="Z1849" t="s">
        <v>825</v>
      </c>
      <c r="AA1849" t="s">
        <v>1179</v>
      </c>
      <c r="AC1849" s="16">
        <v>4</v>
      </c>
      <c r="AD1849" t="s">
        <v>795</v>
      </c>
      <c r="AE1849" t="s">
        <v>961</v>
      </c>
      <c r="AF1849" t="s">
        <v>7577</v>
      </c>
      <c r="AG1849" t="s">
        <v>7578</v>
      </c>
      <c r="AJ1849" t="s">
        <v>963</v>
      </c>
      <c r="AK1849" t="s">
        <v>964</v>
      </c>
      <c r="AL1849" t="s">
        <v>1340</v>
      </c>
      <c r="AM1849" t="s">
        <v>531</v>
      </c>
      <c r="AP1849" t="s">
        <v>966</v>
      </c>
      <c r="AQ1849" t="s">
        <v>967</v>
      </c>
      <c r="AR1849" t="s">
        <v>968</v>
      </c>
      <c r="AS1849" t="s">
        <v>969</v>
      </c>
      <c r="AT1849" t="s">
        <v>970</v>
      </c>
      <c r="AU1849" t="s">
        <v>7579</v>
      </c>
    </row>
    <row r="1850" spans="2:47" ht="11" outlineLevel="1" x14ac:dyDescent="0.15">
      <c r="B1850" t="s">
        <v>7580</v>
      </c>
      <c r="C1850" t="s">
        <v>7581</v>
      </c>
      <c r="D1850" t="s">
        <v>7582</v>
      </c>
      <c r="E1850" t="s">
        <v>854</v>
      </c>
      <c r="F1850" t="s">
        <v>807</v>
      </c>
      <c r="G1850" t="s">
        <v>959</v>
      </c>
      <c r="H1850" t="s">
        <v>1903</v>
      </c>
      <c r="I1850" t="s">
        <v>957</v>
      </c>
      <c r="J1850" t="s">
        <v>7583</v>
      </c>
      <c r="K1850" t="s">
        <v>7584</v>
      </c>
      <c r="L1850" t="s">
        <v>7583</v>
      </c>
      <c r="M1850" s="5">
        <v>29280</v>
      </c>
      <c r="N1850" s="5">
        <v>29280</v>
      </c>
      <c r="O1850" s="5">
        <v>29280</v>
      </c>
      <c r="P1850" s="5"/>
      <c r="Q1850" s="16">
        <v>0</v>
      </c>
      <c r="R1850" s="5"/>
      <c r="S1850" s="17">
        <v>45791</v>
      </c>
      <c r="T1850" s="17">
        <v>45796</v>
      </c>
      <c r="U1850" s="17">
        <v>45824</v>
      </c>
      <c r="V1850" s="17">
        <v>45824</v>
      </c>
      <c r="W1850" s="17">
        <v>45791</v>
      </c>
      <c r="X1850" s="17">
        <v>45791</v>
      </c>
      <c r="Y1850" t="s">
        <v>1178</v>
      </c>
      <c r="Z1850" t="s">
        <v>825</v>
      </c>
      <c r="AA1850" t="s">
        <v>1179</v>
      </c>
      <c r="AC1850" s="16">
        <v>2</v>
      </c>
      <c r="AD1850" t="s">
        <v>6462</v>
      </c>
      <c r="AE1850" t="s">
        <v>6463</v>
      </c>
      <c r="AF1850" t="s">
        <v>750</v>
      </c>
      <c r="AG1850" t="s">
        <v>1515</v>
      </c>
      <c r="AH1850" t="s">
        <v>1058</v>
      </c>
      <c r="AI1850" t="s">
        <v>1059</v>
      </c>
      <c r="AJ1850" t="s">
        <v>978</v>
      </c>
      <c r="AK1850" t="s">
        <v>1516</v>
      </c>
      <c r="AL1850" t="s">
        <v>1340</v>
      </c>
      <c r="AM1850" t="s">
        <v>531</v>
      </c>
      <c r="AP1850" t="s">
        <v>966</v>
      </c>
      <c r="AQ1850" t="s">
        <v>967</v>
      </c>
      <c r="AR1850" t="s">
        <v>968</v>
      </c>
      <c r="AS1850" t="s">
        <v>969</v>
      </c>
      <c r="AT1850" t="s">
        <v>970</v>
      </c>
      <c r="AU1850" t="s">
        <v>7585</v>
      </c>
    </row>
    <row r="1851" spans="2:47" ht="11" outlineLevel="1" x14ac:dyDescent="0.15">
      <c r="B1851" t="s">
        <v>7586</v>
      </c>
      <c r="C1851" t="s">
        <v>7587</v>
      </c>
      <c r="G1851" t="s">
        <v>1140</v>
      </c>
      <c r="H1851" t="s">
        <v>1141</v>
      </c>
      <c r="I1851" t="s">
        <v>957</v>
      </c>
      <c r="J1851" t="s">
        <v>7588</v>
      </c>
      <c r="K1851" t="s">
        <v>7589</v>
      </c>
      <c r="L1851" t="s">
        <v>7588</v>
      </c>
      <c r="M1851" s="5">
        <v>29279.98</v>
      </c>
      <c r="N1851" s="5">
        <v>29279.98</v>
      </c>
      <c r="O1851" s="5">
        <v>29279.98</v>
      </c>
      <c r="P1851" s="5"/>
      <c r="Q1851" s="16">
        <v>0</v>
      </c>
      <c r="R1851" s="5"/>
      <c r="S1851" s="17">
        <v>42194</v>
      </c>
      <c r="T1851" s="17">
        <v>42193</v>
      </c>
      <c r="U1851" s="17">
        <v>42210</v>
      </c>
      <c r="V1851" s="17">
        <v>42210</v>
      </c>
      <c r="W1851" s="17">
        <v>42194</v>
      </c>
      <c r="X1851" s="17">
        <v>42194</v>
      </c>
      <c r="Y1851" t="s">
        <v>959</v>
      </c>
      <c r="Z1851" t="s">
        <v>796</v>
      </c>
      <c r="AA1851" t="s">
        <v>960</v>
      </c>
      <c r="AC1851" s="16">
        <v>6</v>
      </c>
      <c r="AD1851" t="s">
        <v>7590</v>
      </c>
      <c r="AE1851" t="s">
        <v>7591</v>
      </c>
      <c r="AF1851" t="s">
        <v>750</v>
      </c>
      <c r="AG1851" t="s">
        <v>1515</v>
      </c>
      <c r="AJ1851" t="s">
        <v>963</v>
      </c>
      <c r="AK1851" t="s">
        <v>1516</v>
      </c>
      <c r="AL1851" t="s">
        <v>1340</v>
      </c>
      <c r="AM1851" t="s">
        <v>645</v>
      </c>
      <c r="AP1851" t="s">
        <v>966</v>
      </c>
      <c r="AQ1851" t="s">
        <v>967</v>
      </c>
      <c r="AR1851" t="s">
        <v>968</v>
      </c>
      <c r="AS1851" t="s">
        <v>969</v>
      </c>
      <c r="AT1851" t="s">
        <v>970</v>
      </c>
      <c r="AU1851" t="s">
        <v>7592</v>
      </c>
    </row>
    <row r="1852" spans="2:47" ht="11" outlineLevel="1" x14ac:dyDescent="0.15">
      <c r="B1852" t="s">
        <v>7593</v>
      </c>
      <c r="C1852" t="s">
        <v>7594</v>
      </c>
      <c r="D1852" t="s">
        <v>7595</v>
      </c>
      <c r="E1852" t="s">
        <v>854</v>
      </c>
      <c r="F1852" t="s">
        <v>807</v>
      </c>
      <c r="G1852" t="s">
        <v>959</v>
      </c>
      <c r="H1852" t="s">
        <v>1903</v>
      </c>
      <c r="I1852" t="s">
        <v>957</v>
      </c>
      <c r="J1852" t="s">
        <v>4363</v>
      </c>
      <c r="K1852" t="s">
        <v>4364</v>
      </c>
      <c r="L1852" t="s">
        <v>4363</v>
      </c>
      <c r="M1852" s="5">
        <v>29039.41</v>
      </c>
      <c r="N1852" s="5">
        <v>29039.41</v>
      </c>
      <c r="O1852" s="5">
        <v>29039.41</v>
      </c>
      <c r="P1852" s="5"/>
      <c r="Q1852" s="16">
        <v>0</v>
      </c>
      <c r="R1852" s="5"/>
      <c r="S1852" s="17">
        <v>43881</v>
      </c>
      <c r="T1852" s="17">
        <v>43880</v>
      </c>
      <c r="U1852" s="17">
        <v>43970</v>
      </c>
      <c r="V1852" s="17">
        <v>43970</v>
      </c>
      <c r="W1852" s="17">
        <v>43881</v>
      </c>
      <c r="X1852" s="17">
        <v>43881</v>
      </c>
      <c r="Y1852" t="s">
        <v>1178</v>
      </c>
      <c r="Z1852" t="s">
        <v>825</v>
      </c>
      <c r="AA1852" t="s">
        <v>1179</v>
      </c>
      <c r="AC1852" s="16">
        <v>1</v>
      </c>
      <c r="AD1852" t="s">
        <v>795</v>
      </c>
      <c r="AE1852" t="s">
        <v>961</v>
      </c>
      <c r="AF1852" t="s">
        <v>740</v>
      </c>
      <c r="AG1852" t="s">
        <v>1036</v>
      </c>
      <c r="AH1852" t="s">
        <v>1202</v>
      </c>
      <c r="AI1852" t="s">
        <v>1203</v>
      </c>
      <c r="AJ1852" t="s">
        <v>978</v>
      </c>
      <c r="AK1852" t="s">
        <v>964</v>
      </c>
      <c r="AL1852" t="s">
        <v>1340</v>
      </c>
      <c r="AM1852" t="s">
        <v>531</v>
      </c>
      <c r="AP1852" t="s">
        <v>966</v>
      </c>
      <c r="AQ1852" t="s">
        <v>967</v>
      </c>
      <c r="AR1852" t="s">
        <v>968</v>
      </c>
      <c r="AS1852" t="s">
        <v>969</v>
      </c>
      <c r="AT1852" t="s">
        <v>970</v>
      </c>
      <c r="AU1852" t="s">
        <v>7596</v>
      </c>
    </row>
    <row r="1853" spans="2:47" ht="11" outlineLevel="1" x14ac:dyDescent="0.15">
      <c r="B1853" t="s">
        <v>7597</v>
      </c>
      <c r="C1853" t="s">
        <v>7598</v>
      </c>
      <c r="G1853" t="s">
        <v>1140</v>
      </c>
      <c r="H1853" t="s">
        <v>3684</v>
      </c>
      <c r="I1853" t="s">
        <v>957</v>
      </c>
      <c r="J1853" t="s">
        <v>3871</v>
      </c>
      <c r="K1853" t="s">
        <v>3872</v>
      </c>
      <c r="L1853" t="s">
        <v>3871</v>
      </c>
      <c r="M1853" s="5">
        <v>28992.92</v>
      </c>
      <c r="N1853" s="5">
        <v>28992.92</v>
      </c>
      <c r="O1853" s="5">
        <v>28992.92</v>
      </c>
      <c r="P1853" s="5"/>
      <c r="Q1853" s="16">
        <v>0</v>
      </c>
      <c r="R1853" s="5"/>
      <c r="S1853" s="17">
        <v>42034</v>
      </c>
      <c r="T1853" s="17">
        <v>42034</v>
      </c>
      <c r="U1853" s="17">
        <v>42108</v>
      </c>
      <c r="V1853" s="17">
        <v>42108</v>
      </c>
      <c r="W1853" s="17">
        <v>42034</v>
      </c>
      <c r="X1853" s="17">
        <v>42198</v>
      </c>
      <c r="Y1853" t="s">
        <v>1178</v>
      </c>
      <c r="Z1853" t="s">
        <v>825</v>
      </c>
      <c r="AA1853" t="s">
        <v>1179</v>
      </c>
      <c r="AC1853" s="16">
        <v>4</v>
      </c>
      <c r="AD1853" t="s">
        <v>795</v>
      </c>
      <c r="AE1853" t="s">
        <v>961</v>
      </c>
      <c r="AF1853" t="s">
        <v>6620</v>
      </c>
      <c r="AG1853" t="s">
        <v>6621</v>
      </c>
      <c r="AJ1853" t="s">
        <v>963</v>
      </c>
      <c r="AK1853" t="s">
        <v>964</v>
      </c>
      <c r="AL1853" t="s">
        <v>1340</v>
      </c>
      <c r="AM1853" t="s">
        <v>531</v>
      </c>
      <c r="AP1853" t="s">
        <v>966</v>
      </c>
      <c r="AQ1853" t="s">
        <v>967</v>
      </c>
      <c r="AR1853" t="s">
        <v>968</v>
      </c>
      <c r="AS1853" t="s">
        <v>969</v>
      </c>
      <c r="AT1853" t="s">
        <v>970</v>
      </c>
      <c r="AU1853" t="s">
        <v>7599</v>
      </c>
    </row>
    <row r="1854" spans="2:47" ht="11" outlineLevel="1" x14ac:dyDescent="0.15">
      <c r="B1854" t="s">
        <v>7600</v>
      </c>
      <c r="C1854" t="s">
        <v>7601</v>
      </c>
      <c r="G1854" t="s">
        <v>955</v>
      </c>
      <c r="H1854" t="s">
        <v>956</v>
      </c>
      <c r="I1854" t="s">
        <v>957</v>
      </c>
      <c r="J1854" t="s">
        <v>614</v>
      </c>
      <c r="K1854" t="s">
        <v>1600</v>
      </c>
      <c r="L1854" t="s">
        <v>614</v>
      </c>
      <c r="M1854" s="5">
        <v>28947</v>
      </c>
      <c r="N1854" s="5">
        <v>28947</v>
      </c>
      <c r="O1854" s="5">
        <v>28947</v>
      </c>
      <c r="P1854" s="5"/>
      <c r="Q1854" s="16">
        <v>0</v>
      </c>
      <c r="R1854" s="5"/>
      <c r="S1854" s="17">
        <v>45840</v>
      </c>
      <c r="T1854" s="17">
        <v>45859</v>
      </c>
      <c r="U1854" s="17">
        <v>45905</v>
      </c>
      <c r="V1854" s="17">
        <v>45905</v>
      </c>
      <c r="W1854" s="17">
        <v>45840</v>
      </c>
      <c r="X1854" s="17">
        <v>45903</v>
      </c>
      <c r="Y1854" t="s">
        <v>1178</v>
      </c>
      <c r="Z1854" t="s">
        <v>825</v>
      </c>
      <c r="AA1854" t="s">
        <v>1179</v>
      </c>
      <c r="AC1854" s="16">
        <v>2</v>
      </c>
      <c r="AD1854" t="s">
        <v>795</v>
      </c>
      <c r="AE1854" t="s">
        <v>961</v>
      </c>
      <c r="AF1854" t="s">
        <v>748</v>
      </c>
      <c r="AG1854" t="s">
        <v>1057</v>
      </c>
      <c r="AJ1854" t="s">
        <v>963</v>
      </c>
      <c r="AK1854" t="s">
        <v>964</v>
      </c>
      <c r="AL1854" t="s">
        <v>965</v>
      </c>
      <c r="AM1854" t="s">
        <v>531</v>
      </c>
      <c r="AP1854" t="s">
        <v>966</v>
      </c>
      <c r="AQ1854" t="s">
        <v>967</v>
      </c>
      <c r="AR1854" t="s">
        <v>968</v>
      </c>
      <c r="AS1854" t="s">
        <v>969</v>
      </c>
      <c r="AT1854" t="s">
        <v>970</v>
      </c>
      <c r="AU1854" t="s">
        <v>7602</v>
      </c>
    </row>
    <row r="1855" spans="2:47" ht="11" outlineLevel="1" x14ac:dyDescent="0.15">
      <c r="B1855" t="s">
        <v>7603</v>
      </c>
      <c r="C1855" t="s">
        <v>7604</v>
      </c>
      <c r="G1855" t="s">
        <v>1140</v>
      </c>
      <c r="H1855" t="s">
        <v>1141</v>
      </c>
      <c r="I1855" t="s">
        <v>957</v>
      </c>
      <c r="J1855" t="s">
        <v>6306</v>
      </c>
      <c r="K1855" t="s">
        <v>6307</v>
      </c>
      <c r="L1855" t="s">
        <v>6995</v>
      </c>
      <c r="M1855" s="5">
        <v>28914.31</v>
      </c>
      <c r="N1855" s="5">
        <v>28914.31</v>
      </c>
      <c r="O1855" s="5">
        <v>28914.31</v>
      </c>
      <c r="P1855" s="5"/>
      <c r="Q1855" s="16">
        <v>0</v>
      </c>
      <c r="R1855" s="5"/>
      <c r="S1855" s="17">
        <v>43679</v>
      </c>
      <c r="T1855" s="17">
        <v>43680</v>
      </c>
      <c r="U1855" s="17">
        <v>43696</v>
      </c>
      <c r="V1855" s="17">
        <v>43696</v>
      </c>
      <c r="W1855" s="17">
        <v>43679</v>
      </c>
      <c r="X1855" s="17">
        <v>43808</v>
      </c>
      <c r="Y1855" t="s">
        <v>1543</v>
      </c>
      <c r="Z1855" t="s">
        <v>826</v>
      </c>
      <c r="AA1855" t="s">
        <v>1179</v>
      </c>
      <c r="AC1855" s="16">
        <v>1</v>
      </c>
      <c r="AD1855" t="s">
        <v>795</v>
      </c>
      <c r="AE1855" t="s">
        <v>961</v>
      </c>
      <c r="AF1855" t="s">
        <v>740</v>
      </c>
      <c r="AG1855" t="s">
        <v>1036</v>
      </c>
      <c r="AH1855" t="s">
        <v>1058</v>
      </c>
      <c r="AI1855" t="s">
        <v>1059</v>
      </c>
      <c r="AJ1855" t="s">
        <v>978</v>
      </c>
      <c r="AK1855" t="s">
        <v>964</v>
      </c>
      <c r="AL1855" t="s">
        <v>1340</v>
      </c>
      <c r="AM1855" t="s">
        <v>531</v>
      </c>
      <c r="AP1855" t="s">
        <v>966</v>
      </c>
      <c r="AQ1855" t="s">
        <v>967</v>
      </c>
      <c r="AR1855" t="s">
        <v>968</v>
      </c>
      <c r="AS1855" t="s">
        <v>969</v>
      </c>
      <c r="AT1855" t="s">
        <v>970</v>
      </c>
      <c r="AU1855" t="s">
        <v>7605</v>
      </c>
    </row>
    <row r="1856" spans="2:47" ht="11" outlineLevel="1" x14ac:dyDescent="0.15">
      <c r="B1856" t="s">
        <v>7606</v>
      </c>
      <c r="C1856" t="s">
        <v>7607</v>
      </c>
      <c r="G1856" t="s">
        <v>1140</v>
      </c>
      <c r="H1856" t="s">
        <v>1141</v>
      </c>
      <c r="I1856" t="s">
        <v>957</v>
      </c>
      <c r="J1856" t="s">
        <v>7608</v>
      </c>
      <c r="K1856" t="s">
        <v>7609</v>
      </c>
      <c r="L1856" t="s">
        <v>7608</v>
      </c>
      <c r="M1856" s="5">
        <v>28906.85</v>
      </c>
      <c r="N1856" s="5">
        <v>28906.85</v>
      </c>
      <c r="O1856" s="5">
        <v>28906.85</v>
      </c>
      <c r="P1856" s="5"/>
      <c r="Q1856" s="16">
        <v>0</v>
      </c>
      <c r="R1856" s="5"/>
      <c r="S1856" s="17">
        <v>42095</v>
      </c>
      <c r="T1856" s="17">
        <v>42095</v>
      </c>
      <c r="U1856" s="17">
        <v>42171</v>
      </c>
      <c r="V1856" s="17">
        <v>42171</v>
      </c>
      <c r="W1856" s="17">
        <v>42095</v>
      </c>
      <c r="X1856" s="17">
        <v>42095</v>
      </c>
      <c r="Y1856" t="s">
        <v>959</v>
      </c>
      <c r="Z1856" t="s">
        <v>796</v>
      </c>
      <c r="AA1856" t="s">
        <v>960</v>
      </c>
      <c r="AC1856" s="16">
        <v>6</v>
      </c>
      <c r="AD1856" t="s">
        <v>865</v>
      </c>
      <c r="AE1856" t="s">
        <v>1683</v>
      </c>
      <c r="AF1856" t="s">
        <v>737</v>
      </c>
      <c r="AG1856" t="s">
        <v>975</v>
      </c>
      <c r="AJ1856" t="s">
        <v>963</v>
      </c>
      <c r="AK1856" t="s">
        <v>3258</v>
      </c>
      <c r="AL1856" t="s">
        <v>1340</v>
      </c>
      <c r="AM1856" t="s">
        <v>531</v>
      </c>
      <c r="AP1856" t="s">
        <v>966</v>
      </c>
      <c r="AQ1856" t="s">
        <v>967</v>
      </c>
      <c r="AR1856" t="s">
        <v>968</v>
      </c>
      <c r="AS1856" t="s">
        <v>969</v>
      </c>
      <c r="AT1856" t="s">
        <v>970</v>
      </c>
      <c r="AU1856" t="s">
        <v>7610</v>
      </c>
    </row>
    <row r="1857" spans="2:47" ht="11" outlineLevel="1" x14ac:dyDescent="0.15">
      <c r="B1857" t="s">
        <v>7611</v>
      </c>
      <c r="C1857" t="s">
        <v>2924</v>
      </c>
      <c r="D1857" t="s">
        <v>213</v>
      </c>
      <c r="E1857" t="s">
        <v>983</v>
      </c>
      <c r="F1857" t="s">
        <v>798</v>
      </c>
      <c r="G1857" t="s">
        <v>984</v>
      </c>
      <c r="H1857" t="s">
        <v>1272</v>
      </c>
      <c r="I1857" t="s">
        <v>957</v>
      </c>
      <c r="J1857" t="s">
        <v>638</v>
      </c>
      <c r="K1857" t="s">
        <v>992</v>
      </c>
      <c r="L1857" t="s">
        <v>638</v>
      </c>
      <c r="M1857" s="5">
        <v>28903.5</v>
      </c>
      <c r="N1857" s="5">
        <v>28903.5</v>
      </c>
      <c r="O1857" s="5">
        <v>28903.5</v>
      </c>
      <c r="P1857" s="5"/>
      <c r="Q1857" s="16">
        <v>0</v>
      </c>
      <c r="R1857" s="5"/>
      <c r="S1857" s="17">
        <v>42095</v>
      </c>
      <c r="T1857" s="17">
        <v>42094</v>
      </c>
      <c r="U1857" s="17">
        <v>42173</v>
      </c>
      <c r="V1857" s="17">
        <v>42173</v>
      </c>
      <c r="W1857" s="17">
        <v>42095</v>
      </c>
      <c r="X1857" s="17">
        <v>42185</v>
      </c>
      <c r="Y1857" t="s">
        <v>959</v>
      </c>
      <c r="Z1857" t="s">
        <v>796</v>
      </c>
      <c r="AA1857" t="s">
        <v>960</v>
      </c>
      <c r="AC1857" s="16">
        <v>1</v>
      </c>
      <c r="AD1857" t="s">
        <v>795</v>
      </c>
      <c r="AE1857" t="s">
        <v>961</v>
      </c>
      <c r="AF1857" t="s">
        <v>739</v>
      </c>
      <c r="AG1857" t="s">
        <v>993</v>
      </c>
      <c r="AJ1857" t="s">
        <v>963</v>
      </c>
      <c r="AK1857" t="s">
        <v>996</v>
      </c>
      <c r="AL1857" t="s">
        <v>965</v>
      </c>
      <c r="AM1857" t="s">
        <v>531</v>
      </c>
      <c r="AP1857" t="s">
        <v>966</v>
      </c>
      <c r="AQ1857" t="s">
        <v>967</v>
      </c>
      <c r="AR1857" t="s">
        <v>968</v>
      </c>
      <c r="AS1857" t="s">
        <v>969</v>
      </c>
      <c r="AT1857" t="s">
        <v>970</v>
      </c>
      <c r="AU1857" t="s">
        <v>7612</v>
      </c>
    </row>
    <row r="1858" spans="2:47" ht="11" outlineLevel="1" x14ac:dyDescent="0.15">
      <c r="B1858" t="s">
        <v>7613</v>
      </c>
      <c r="C1858" t="s">
        <v>7614</v>
      </c>
      <c r="G1858" t="s">
        <v>1140</v>
      </c>
      <c r="H1858" t="s">
        <v>1141</v>
      </c>
      <c r="I1858" t="s">
        <v>957</v>
      </c>
      <c r="J1858" t="s">
        <v>7615</v>
      </c>
      <c r="K1858" t="s">
        <v>7616</v>
      </c>
      <c r="L1858" t="s">
        <v>7615</v>
      </c>
      <c r="M1858" s="5">
        <v>28800</v>
      </c>
      <c r="N1858" s="5">
        <v>28800</v>
      </c>
      <c r="O1858" s="5">
        <v>28800</v>
      </c>
      <c r="P1858" s="5"/>
      <c r="Q1858" s="16">
        <v>0</v>
      </c>
      <c r="R1858" s="5"/>
      <c r="S1858" s="17">
        <v>46076</v>
      </c>
      <c r="T1858" s="17">
        <v>46076</v>
      </c>
      <c r="U1858" s="17">
        <v>46084</v>
      </c>
      <c r="V1858" s="17">
        <v>46084</v>
      </c>
      <c r="W1858" s="17">
        <v>46076</v>
      </c>
      <c r="X1858" s="17">
        <v>46086</v>
      </c>
      <c r="Y1858" t="s">
        <v>1178</v>
      </c>
      <c r="Z1858" t="s">
        <v>825</v>
      </c>
      <c r="AA1858" t="s">
        <v>1179</v>
      </c>
      <c r="AC1858" s="16">
        <v>1</v>
      </c>
      <c r="AD1858" t="s">
        <v>795</v>
      </c>
      <c r="AE1858" t="s">
        <v>961</v>
      </c>
      <c r="AF1858" t="s">
        <v>748</v>
      </c>
      <c r="AG1858" t="s">
        <v>1057</v>
      </c>
      <c r="AJ1858" t="s">
        <v>963</v>
      </c>
      <c r="AK1858" t="s">
        <v>964</v>
      </c>
      <c r="AL1858" t="s">
        <v>1340</v>
      </c>
      <c r="AM1858" t="s">
        <v>531</v>
      </c>
      <c r="AP1858" t="s">
        <v>966</v>
      </c>
      <c r="AQ1858" t="s">
        <v>967</v>
      </c>
      <c r="AR1858" t="s">
        <v>968</v>
      </c>
      <c r="AS1858" t="s">
        <v>969</v>
      </c>
      <c r="AT1858" t="s">
        <v>970</v>
      </c>
      <c r="AU1858" t="s">
        <v>7617</v>
      </c>
    </row>
    <row r="1859" spans="2:47" ht="11" outlineLevel="1" x14ac:dyDescent="0.15">
      <c r="B1859" t="s">
        <v>7618</v>
      </c>
      <c r="C1859" t="s">
        <v>7619</v>
      </c>
      <c r="G1859" t="s">
        <v>1140</v>
      </c>
      <c r="H1859" t="s">
        <v>1141</v>
      </c>
      <c r="I1859" t="s">
        <v>957</v>
      </c>
      <c r="J1859" t="s">
        <v>643</v>
      </c>
      <c r="K1859" t="s">
        <v>1074</v>
      </c>
      <c r="L1859" t="s">
        <v>643</v>
      </c>
      <c r="M1859" s="5">
        <v>28780</v>
      </c>
      <c r="N1859" s="5">
        <v>28780</v>
      </c>
      <c r="O1859" s="5">
        <v>28780</v>
      </c>
      <c r="P1859" s="5"/>
      <c r="Q1859" s="16">
        <v>0</v>
      </c>
      <c r="R1859" s="5"/>
      <c r="S1859" s="17">
        <v>43882</v>
      </c>
      <c r="T1859" s="17">
        <v>43882</v>
      </c>
      <c r="U1859" s="17">
        <v>43921</v>
      </c>
      <c r="V1859" s="17">
        <v>43921</v>
      </c>
      <c r="W1859" s="17">
        <v>43882</v>
      </c>
      <c r="X1859" s="17">
        <v>43882</v>
      </c>
      <c r="Y1859" t="s">
        <v>1178</v>
      </c>
      <c r="Z1859" t="s">
        <v>825</v>
      </c>
      <c r="AA1859" t="s">
        <v>1179</v>
      </c>
      <c r="AC1859" s="16">
        <v>1</v>
      </c>
      <c r="AD1859" t="s">
        <v>795</v>
      </c>
      <c r="AE1859" t="s">
        <v>961</v>
      </c>
      <c r="AF1859" t="s">
        <v>740</v>
      </c>
      <c r="AG1859" t="s">
        <v>1036</v>
      </c>
      <c r="AH1859" t="s">
        <v>1058</v>
      </c>
      <c r="AI1859" t="s">
        <v>1059</v>
      </c>
      <c r="AJ1859" t="s">
        <v>978</v>
      </c>
      <c r="AK1859" t="s">
        <v>964</v>
      </c>
      <c r="AL1859" t="s">
        <v>965</v>
      </c>
      <c r="AM1859" t="s">
        <v>531</v>
      </c>
      <c r="AP1859" t="s">
        <v>966</v>
      </c>
      <c r="AQ1859" t="s">
        <v>967</v>
      </c>
      <c r="AR1859" t="s">
        <v>968</v>
      </c>
      <c r="AS1859" t="s">
        <v>969</v>
      </c>
      <c r="AT1859" t="s">
        <v>970</v>
      </c>
      <c r="AU1859" t="s">
        <v>7620</v>
      </c>
    </row>
    <row r="1860" spans="2:47" ht="11" outlineLevel="1" x14ac:dyDescent="0.15">
      <c r="B1860" t="s">
        <v>7621</v>
      </c>
      <c r="C1860" t="s">
        <v>7622</v>
      </c>
      <c r="G1860" t="s">
        <v>1140</v>
      </c>
      <c r="H1860" t="s">
        <v>1141</v>
      </c>
      <c r="I1860" t="s">
        <v>957</v>
      </c>
      <c r="J1860" t="s">
        <v>7623</v>
      </c>
      <c r="K1860" t="s">
        <v>7624</v>
      </c>
      <c r="L1860" t="s">
        <v>7623</v>
      </c>
      <c r="M1860" s="5">
        <v>28634.05</v>
      </c>
      <c r="N1860" s="5">
        <v>28634.05</v>
      </c>
      <c r="O1860" s="5">
        <v>28634.05</v>
      </c>
      <c r="P1860" s="5"/>
      <c r="Q1860" s="16">
        <v>0</v>
      </c>
      <c r="R1860" s="5"/>
      <c r="S1860" s="17">
        <v>42073</v>
      </c>
      <c r="T1860" s="17">
        <v>42045</v>
      </c>
      <c r="U1860" s="17">
        <v>42138</v>
      </c>
      <c r="V1860" s="17">
        <v>42138</v>
      </c>
      <c r="W1860" s="17">
        <v>42073</v>
      </c>
      <c r="X1860" s="17">
        <v>42073</v>
      </c>
      <c r="Y1860" t="s">
        <v>1178</v>
      </c>
      <c r="Z1860" t="s">
        <v>825</v>
      </c>
      <c r="AA1860" t="s">
        <v>1179</v>
      </c>
      <c r="AC1860" s="16">
        <v>4</v>
      </c>
      <c r="AD1860" t="s">
        <v>7625</v>
      </c>
      <c r="AE1860" t="s">
        <v>7626</v>
      </c>
      <c r="AF1860" t="s">
        <v>750</v>
      </c>
      <c r="AG1860" t="s">
        <v>1515</v>
      </c>
      <c r="AJ1860" t="s">
        <v>963</v>
      </c>
      <c r="AK1860" t="s">
        <v>1516</v>
      </c>
      <c r="AL1860" t="s">
        <v>1340</v>
      </c>
      <c r="AM1860" t="s">
        <v>645</v>
      </c>
      <c r="AP1860" t="s">
        <v>966</v>
      </c>
      <c r="AQ1860" t="s">
        <v>967</v>
      </c>
      <c r="AR1860" t="s">
        <v>968</v>
      </c>
      <c r="AS1860" t="s">
        <v>969</v>
      </c>
      <c r="AT1860" t="s">
        <v>970</v>
      </c>
      <c r="AU1860" t="s">
        <v>7627</v>
      </c>
    </row>
    <row r="1861" spans="2:47" ht="11" outlineLevel="1" x14ac:dyDescent="0.15">
      <c r="B1861" t="s">
        <v>7628</v>
      </c>
      <c r="C1861" t="s">
        <v>7629</v>
      </c>
      <c r="G1861" t="s">
        <v>1140</v>
      </c>
      <c r="H1861" t="s">
        <v>1141</v>
      </c>
      <c r="I1861" t="s">
        <v>957</v>
      </c>
      <c r="J1861" t="s">
        <v>4012</v>
      </c>
      <c r="K1861" t="s">
        <v>4013</v>
      </c>
      <c r="L1861" t="s">
        <v>4012</v>
      </c>
      <c r="M1861" s="5">
        <v>28603</v>
      </c>
      <c r="N1861" s="5">
        <v>28603</v>
      </c>
      <c r="O1861" s="5">
        <v>32228</v>
      </c>
      <c r="P1861" s="5"/>
      <c r="Q1861" s="16">
        <v>0</v>
      </c>
      <c r="R1861" s="5"/>
      <c r="S1861" s="17">
        <v>42152</v>
      </c>
      <c r="T1861" s="17">
        <v>42152</v>
      </c>
      <c r="U1861" s="17">
        <v>42210</v>
      </c>
      <c r="V1861" s="17">
        <v>42210</v>
      </c>
      <c r="W1861" s="17">
        <v>42152</v>
      </c>
      <c r="X1861" s="17">
        <v>42174</v>
      </c>
      <c r="Y1861" t="s">
        <v>1178</v>
      </c>
      <c r="Z1861" t="s">
        <v>825</v>
      </c>
      <c r="AA1861" t="s">
        <v>1179</v>
      </c>
      <c r="AC1861" s="16">
        <v>3</v>
      </c>
      <c r="AD1861" t="s">
        <v>795</v>
      </c>
      <c r="AE1861" t="s">
        <v>961</v>
      </c>
      <c r="AF1861" t="s">
        <v>748</v>
      </c>
      <c r="AG1861" t="s">
        <v>1057</v>
      </c>
      <c r="AJ1861" t="s">
        <v>963</v>
      </c>
      <c r="AK1861" t="s">
        <v>964</v>
      </c>
      <c r="AL1861" t="s">
        <v>1340</v>
      </c>
      <c r="AM1861" t="s">
        <v>531</v>
      </c>
      <c r="AP1861" t="s">
        <v>966</v>
      </c>
      <c r="AQ1861" t="s">
        <v>967</v>
      </c>
      <c r="AR1861" t="s">
        <v>968</v>
      </c>
      <c r="AS1861" t="s">
        <v>969</v>
      </c>
      <c r="AT1861" t="s">
        <v>970</v>
      </c>
      <c r="AU1861" t="s">
        <v>7630</v>
      </c>
    </row>
    <row r="1862" spans="2:47" ht="11" outlineLevel="1" x14ac:dyDescent="0.15">
      <c r="B1862" t="s">
        <v>7631</v>
      </c>
      <c r="C1862" t="s">
        <v>7632</v>
      </c>
      <c r="G1862" t="s">
        <v>1140</v>
      </c>
      <c r="H1862" t="s">
        <v>1141</v>
      </c>
      <c r="I1862" t="s">
        <v>957</v>
      </c>
      <c r="J1862" t="s">
        <v>7633</v>
      </c>
      <c r="K1862" t="s">
        <v>7634</v>
      </c>
      <c r="L1862" t="s">
        <v>7635</v>
      </c>
      <c r="M1862" s="5">
        <v>28549.46</v>
      </c>
      <c r="N1862" s="5">
        <v>28549.46</v>
      </c>
      <c r="O1862" s="5">
        <v>28549.46</v>
      </c>
      <c r="P1862" s="5"/>
      <c r="Q1862" s="16">
        <v>0</v>
      </c>
      <c r="R1862" s="5"/>
      <c r="S1862" s="17">
        <v>42821</v>
      </c>
      <c r="T1862" s="17">
        <v>42821</v>
      </c>
      <c r="U1862" s="17">
        <v>42821</v>
      </c>
      <c r="V1862" s="17">
        <v>42821</v>
      </c>
      <c r="W1862" s="17">
        <v>42821</v>
      </c>
      <c r="X1862" s="17">
        <v>42821</v>
      </c>
      <c r="Y1862" t="s">
        <v>1543</v>
      </c>
      <c r="Z1862" t="s">
        <v>826</v>
      </c>
      <c r="AA1862" t="s">
        <v>1179</v>
      </c>
      <c r="AC1862" s="16">
        <v>1</v>
      </c>
      <c r="AD1862" t="s">
        <v>3537</v>
      </c>
      <c r="AE1862" t="s">
        <v>3538</v>
      </c>
      <c r="AF1862" t="s">
        <v>750</v>
      </c>
      <c r="AG1862" t="s">
        <v>1515</v>
      </c>
      <c r="AJ1862" t="s">
        <v>963</v>
      </c>
      <c r="AK1862" t="s">
        <v>1516</v>
      </c>
      <c r="AL1862" t="s">
        <v>1340</v>
      </c>
      <c r="AM1862" t="s">
        <v>645</v>
      </c>
      <c r="AP1862" t="s">
        <v>966</v>
      </c>
      <c r="AQ1862" t="s">
        <v>967</v>
      </c>
      <c r="AR1862" t="s">
        <v>968</v>
      </c>
      <c r="AS1862" t="s">
        <v>969</v>
      </c>
      <c r="AT1862" t="s">
        <v>970</v>
      </c>
      <c r="AU1862" t="s">
        <v>7636</v>
      </c>
    </row>
    <row r="1863" spans="2:47" ht="11" outlineLevel="1" x14ac:dyDescent="0.15">
      <c r="B1863" t="s">
        <v>7637</v>
      </c>
      <c r="C1863" t="s">
        <v>7638</v>
      </c>
      <c r="G1863" t="s">
        <v>1140</v>
      </c>
      <c r="H1863" t="s">
        <v>1141</v>
      </c>
      <c r="I1863" t="s">
        <v>957</v>
      </c>
      <c r="J1863" t="s">
        <v>7274</v>
      </c>
      <c r="K1863" t="s">
        <v>7275</v>
      </c>
      <c r="L1863" t="s">
        <v>7274</v>
      </c>
      <c r="M1863" s="5">
        <v>28489.97</v>
      </c>
      <c r="N1863" s="5">
        <v>28489.97</v>
      </c>
      <c r="O1863" s="5">
        <v>28489.97</v>
      </c>
      <c r="P1863" s="5"/>
      <c r="Q1863" s="16">
        <v>0</v>
      </c>
      <c r="R1863" s="5"/>
      <c r="S1863" s="17">
        <v>42272</v>
      </c>
      <c r="T1863" s="17">
        <v>42272</v>
      </c>
      <c r="U1863" s="17">
        <v>42327</v>
      </c>
      <c r="V1863" s="17">
        <v>42327</v>
      </c>
      <c r="W1863" s="17">
        <v>42272</v>
      </c>
      <c r="X1863" s="17">
        <v>42272</v>
      </c>
      <c r="Y1863" t="s">
        <v>1178</v>
      </c>
      <c r="Z1863" t="s">
        <v>825</v>
      </c>
      <c r="AA1863" t="s">
        <v>1179</v>
      </c>
      <c r="AC1863" s="16">
        <v>2</v>
      </c>
      <c r="AD1863" t="s">
        <v>803</v>
      </c>
      <c r="AE1863" t="s">
        <v>974</v>
      </c>
      <c r="AF1863" t="s">
        <v>2658</v>
      </c>
      <c r="AG1863" t="s">
        <v>2659</v>
      </c>
      <c r="AJ1863" t="s">
        <v>963</v>
      </c>
      <c r="AK1863" t="s">
        <v>1082</v>
      </c>
      <c r="AL1863" t="s">
        <v>1340</v>
      </c>
      <c r="AM1863" t="s">
        <v>531</v>
      </c>
      <c r="AP1863" t="s">
        <v>966</v>
      </c>
      <c r="AQ1863" t="s">
        <v>967</v>
      </c>
      <c r="AR1863" t="s">
        <v>968</v>
      </c>
      <c r="AS1863" t="s">
        <v>969</v>
      </c>
      <c r="AT1863" t="s">
        <v>970</v>
      </c>
      <c r="AU1863" t="s">
        <v>7639</v>
      </c>
    </row>
    <row r="1864" spans="2:47" ht="11" outlineLevel="1" x14ac:dyDescent="0.15">
      <c r="B1864" t="s">
        <v>7640</v>
      </c>
      <c r="C1864" t="s">
        <v>7641</v>
      </c>
      <c r="G1864" t="s">
        <v>1140</v>
      </c>
      <c r="H1864" t="s">
        <v>1141</v>
      </c>
      <c r="I1864" t="s">
        <v>957</v>
      </c>
      <c r="J1864" t="s">
        <v>6306</v>
      </c>
      <c r="K1864" t="s">
        <v>6307</v>
      </c>
      <c r="L1864" t="s">
        <v>6995</v>
      </c>
      <c r="M1864" s="5">
        <v>28467.74</v>
      </c>
      <c r="N1864" s="5">
        <v>28467.74</v>
      </c>
      <c r="O1864" s="5">
        <v>28467.74</v>
      </c>
      <c r="P1864" s="5"/>
      <c r="Q1864" s="16">
        <v>0</v>
      </c>
      <c r="R1864" s="5"/>
      <c r="S1864" s="17">
        <v>43794</v>
      </c>
      <c r="T1864" s="17">
        <v>43794</v>
      </c>
      <c r="U1864" s="17">
        <v>43808</v>
      </c>
      <c r="V1864" s="17">
        <v>43808</v>
      </c>
      <c r="W1864" s="17">
        <v>43794</v>
      </c>
      <c r="X1864" s="17">
        <v>44046</v>
      </c>
      <c r="Y1864" t="s">
        <v>1543</v>
      </c>
      <c r="Z1864" t="s">
        <v>826</v>
      </c>
      <c r="AA1864" t="s">
        <v>1179</v>
      </c>
      <c r="AC1864" s="16">
        <v>1</v>
      </c>
      <c r="AD1864" t="s">
        <v>795</v>
      </c>
      <c r="AE1864" t="s">
        <v>961</v>
      </c>
      <c r="AF1864" t="s">
        <v>740</v>
      </c>
      <c r="AG1864" t="s">
        <v>1036</v>
      </c>
      <c r="AH1864" t="s">
        <v>1058</v>
      </c>
      <c r="AI1864" t="s">
        <v>1059</v>
      </c>
      <c r="AJ1864" t="s">
        <v>978</v>
      </c>
      <c r="AK1864" t="s">
        <v>964</v>
      </c>
      <c r="AL1864" t="s">
        <v>1340</v>
      </c>
      <c r="AM1864" t="s">
        <v>531</v>
      </c>
      <c r="AP1864" t="s">
        <v>966</v>
      </c>
      <c r="AQ1864" t="s">
        <v>967</v>
      </c>
      <c r="AR1864" t="s">
        <v>968</v>
      </c>
      <c r="AS1864" t="s">
        <v>969</v>
      </c>
      <c r="AT1864" t="s">
        <v>970</v>
      </c>
      <c r="AU1864" t="s">
        <v>7642</v>
      </c>
    </row>
    <row r="1865" spans="2:47" ht="11" outlineLevel="1" x14ac:dyDescent="0.15">
      <c r="B1865" t="s">
        <v>7643</v>
      </c>
      <c r="C1865" t="s">
        <v>2125</v>
      </c>
      <c r="D1865" t="s">
        <v>213</v>
      </c>
      <c r="E1865" t="s">
        <v>983</v>
      </c>
      <c r="F1865" t="s">
        <v>798</v>
      </c>
      <c r="G1865" t="s">
        <v>984</v>
      </c>
      <c r="H1865" t="s">
        <v>1272</v>
      </c>
      <c r="I1865" t="s">
        <v>957</v>
      </c>
      <c r="J1865" t="s">
        <v>638</v>
      </c>
      <c r="K1865" t="s">
        <v>992</v>
      </c>
      <c r="L1865" t="s">
        <v>638</v>
      </c>
      <c r="M1865" s="5">
        <v>28444</v>
      </c>
      <c r="N1865" s="5">
        <v>28444</v>
      </c>
      <c r="O1865" s="5">
        <v>28444</v>
      </c>
      <c r="P1865" s="5"/>
      <c r="Q1865" s="16">
        <v>0</v>
      </c>
      <c r="R1865" s="5"/>
      <c r="S1865" s="17">
        <v>42117</v>
      </c>
      <c r="T1865" s="17">
        <v>42117</v>
      </c>
      <c r="U1865" s="17">
        <v>42127</v>
      </c>
      <c r="V1865" s="17">
        <v>42127</v>
      </c>
      <c r="W1865" s="17">
        <v>42117</v>
      </c>
      <c r="X1865" s="17">
        <v>42159</v>
      </c>
      <c r="Y1865" t="s">
        <v>959</v>
      </c>
      <c r="Z1865" t="s">
        <v>796</v>
      </c>
      <c r="AA1865" t="s">
        <v>960</v>
      </c>
      <c r="AC1865" s="16">
        <v>1</v>
      </c>
      <c r="AD1865" t="s">
        <v>795</v>
      </c>
      <c r="AE1865" t="s">
        <v>961</v>
      </c>
      <c r="AF1865" t="s">
        <v>739</v>
      </c>
      <c r="AG1865" t="s">
        <v>993</v>
      </c>
      <c r="AJ1865" t="s">
        <v>963</v>
      </c>
      <c r="AK1865" t="s">
        <v>996</v>
      </c>
      <c r="AL1865" t="s">
        <v>965</v>
      </c>
      <c r="AM1865" t="s">
        <v>531</v>
      </c>
      <c r="AP1865" t="s">
        <v>966</v>
      </c>
      <c r="AQ1865" t="s">
        <v>967</v>
      </c>
      <c r="AR1865" t="s">
        <v>968</v>
      </c>
      <c r="AS1865" t="s">
        <v>969</v>
      </c>
      <c r="AT1865" t="s">
        <v>970</v>
      </c>
      <c r="AU1865" t="s">
        <v>7644</v>
      </c>
    </row>
    <row r="1866" spans="2:47" ht="11" outlineLevel="1" x14ac:dyDescent="0.15">
      <c r="B1866" t="s">
        <v>7645</v>
      </c>
      <c r="C1866" t="s">
        <v>7646</v>
      </c>
      <c r="G1866" t="s">
        <v>1140</v>
      </c>
      <c r="H1866" t="s">
        <v>1141</v>
      </c>
      <c r="I1866" t="s">
        <v>957</v>
      </c>
      <c r="J1866" t="s">
        <v>4252</v>
      </c>
      <c r="K1866" t="s">
        <v>4253</v>
      </c>
      <c r="L1866" t="s">
        <v>4252</v>
      </c>
      <c r="M1866" s="5">
        <v>28344</v>
      </c>
      <c r="N1866" s="5">
        <v>28344</v>
      </c>
      <c r="O1866" s="5">
        <v>28344</v>
      </c>
      <c r="P1866" s="5"/>
      <c r="Q1866" s="16">
        <v>0</v>
      </c>
      <c r="R1866" s="5"/>
      <c r="S1866" s="17">
        <v>45720</v>
      </c>
      <c r="T1866" s="17">
        <v>45720</v>
      </c>
      <c r="U1866" s="17">
        <v>45838</v>
      </c>
      <c r="V1866" s="17">
        <v>46021</v>
      </c>
      <c r="W1866" s="17">
        <v>45720</v>
      </c>
      <c r="X1866" s="17">
        <v>45720</v>
      </c>
      <c r="Y1866" t="s">
        <v>1178</v>
      </c>
      <c r="Z1866" t="s">
        <v>825</v>
      </c>
      <c r="AA1866" t="s">
        <v>1179</v>
      </c>
      <c r="AC1866" s="16">
        <v>12</v>
      </c>
      <c r="AD1866" t="s">
        <v>4388</v>
      </c>
      <c r="AE1866" t="s">
        <v>4389</v>
      </c>
      <c r="AF1866" t="s">
        <v>750</v>
      </c>
      <c r="AG1866" t="s">
        <v>1515</v>
      </c>
      <c r="AH1866" t="s">
        <v>1058</v>
      </c>
      <c r="AI1866" t="s">
        <v>1059</v>
      </c>
      <c r="AJ1866" t="s">
        <v>978</v>
      </c>
      <c r="AK1866" t="s">
        <v>1516</v>
      </c>
      <c r="AL1866" t="s">
        <v>1340</v>
      </c>
      <c r="AM1866" t="s">
        <v>531</v>
      </c>
      <c r="AP1866" t="s">
        <v>966</v>
      </c>
      <c r="AQ1866" t="s">
        <v>967</v>
      </c>
      <c r="AR1866" t="s">
        <v>968</v>
      </c>
      <c r="AS1866" t="s">
        <v>969</v>
      </c>
      <c r="AT1866" t="s">
        <v>970</v>
      </c>
      <c r="AU1866" t="s">
        <v>7647</v>
      </c>
    </row>
    <row r="1867" spans="2:47" ht="11" outlineLevel="1" x14ac:dyDescent="0.15">
      <c r="B1867" t="s">
        <v>7648</v>
      </c>
      <c r="C1867" t="s">
        <v>7649</v>
      </c>
      <c r="G1867" t="s">
        <v>1140</v>
      </c>
      <c r="H1867" t="s">
        <v>1141</v>
      </c>
      <c r="I1867" t="s">
        <v>957</v>
      </c>
      <c r="J1867" t="s">
        <v>4124</v>
      </c>
      <c r="K1867" t="s">
        <v>4125</v>
      </c>
      <c r="L1867" t="s">
        <v>4124</v>
      </c>
      <c r="M1867" s="5">
        <v>28294.84</v>
      </c>
      <c r="N1867" s="5">
        <v>28294.84</v>
      </c>
      <c r="O1867" s="5">
        <v>28294.84</v>
      </c>
      <c r="P1867" s="5"/>
      <c r="Q1867" s="16">
        <v>0</v>
      </c>
      <c r="R1867" s="5"/>
      <c r="S1867" s="17">
        <v>42153</v>
      </c>
      <c r="T1867" s="17">
        <v>42153</v>
      </c>
      <c r="U1867" s="17">
        <v>42216</v>
      </c>
      <c r="V1867" s="17">
        <v>42216</v>
      </c>
      <c r="W1867" s="17">
        <v>42153</v>
      </c>
      <c r="X1867" s="17">
        <v>42153</v>
      </c>
      <c r="Y1867" t="s">
        <v>1178</v>
      </c>
      <c r="Z1867" t="s">
        <v>825</v>
      </c>
      <c r="AA1867" t="s">
        <v>1179</v>
      </c>
      <c r="AC1867" s="16">
        <v>2</v>
      </c>
      <c r="AD1867" t="s">
        <v>795</v>
      </c>
      <c r="AE1867" t="s">
        <v>961</v>
      </c>
      <c r="AF1867" t="s">
        <v>740</v>
      </c>
      <c r="AG1867" t="s">
        <v>1036</v>
      </c>
      <c r="AJ1867" t="s">
        <v>963</v>
      </c>
      <c r="AK1867" t="s">
        <v>964</v>
      </c>
      <c r="AL1867" t="s">
        <v>1340</v>
      </c>
      <c r="AM1867" t="s">
        <v>531</v>
      </c>
      <c r="AP1867" t="s">
        <v>966</v>
      </c>
      <c r="AQ1867" t="s">
        <v>967</v>
      </c>
      <c r="AR1867" t="s">
        <v>968</v>
      </c>
      <c r="AS1867" t="s">
        <v>969</v>
      </c>
      <c r="AT1867" t="s">
        <v>970</v>
      </c>
      <c r="AU1867" t="s">
        <v>7650</v>
      </c>
    </row>
    <row r="1868" spans="2:47" ht="11" outlineLevel="1" x14ac:dyDescent="0.15">
      <c r="B1868" t="s">
        <v>7651</v>
      </c>
      <c r="C1868" t="s">
        <v>7652</v>
      </c>
      <c r="D1868" t="s">
        <v>177</v>
      </c>
      <c r="E1868" t="s">
        <v>983</v>
      </c>
      <c r="F1868" t="s">
        <v>798</v>
      </c>
      <c r="G1868" t="s">
        <v>984</v>
      </c>
      <c r="H1868" t="s">
        <v>985</v>
      </c>
      <c r="I1868" t="s">
        <v>957</v>
      </c>
      <c r="J1868" t="s">
        <v>638</v>
      </c>
      <c r="K1868" t="s">
        <v>992</v>
      </c>
      <c r="L1868" t="s">
        <v>638</v>
      </c>
      <c r="M1868" s="5">
        <v>28242.69</v>
      </c>
      <c r="N1868" s="5">
        <v>28242.69</v>
      </c>
      <c r="O1868" s="5">
        <v>28242.69</v>
      </c>
      <c r="P1868" s="5"/>
      <c r="Q1868" s="16">
        <v>0</v>
      </c>
      <c r="R1868" s="5"/>
      <c r="S1868" s="17">
        <v>43362</v>
      </c>
      <c r="T1868" s="17">
        <v>43360</v>
      </c>
      <c r="U1868" s="17">
        <v>43384</v>
      </c>
      <c r="V1868" s="17">
        <v>43384</v>
      </c>
      <c r="W1868" s="17">
        <v>43362</v>
      </c>
      <c r="X1868" s="17">
        <v>43437</v>
      </c>
      <c r="Y1868" t="s">
        <v>959</v>
      </c>
      <c r="Z1868" t="s">
        <v>796</v>
      </c>
      <c r="AA1868" t="s">
        <v>960</v>
      </c>
      <c r="AC1868" s="16"/>
      <c r="AD1868" t="s">
        <v>795</v>
      </c>
      <c r="AE1868" t="s">
        <v>961</v>
      </c>
      <c r="AF1868" t="s">
        <v>739</v>
      </c>
      <c r="AG1868" t="s">
        <v>993</v>
      </c>
      <c r="AJ1868" t="s">
        <v>963</v>
      </c>
      <c r="AK1868" t="s">
        <v>996</v>
      </c>
      <c r="AL1868" t="s">
        <v>965</v>
      </c>
      <c r="AM1868" t="s">
        <v>531</v>
      </c>
      <c r="AP1868" t="s">
        <v>966</v>
      </c>
      <c r="AQ1868" t="s">
        <v>967</v>
      </c>
      <c r="AR1868" t="s">
        <v>968</v>
      </c>
      <c r="AS1868" t="s">
        <v>969</v>
      </c>
      <c r="AT1868" t="s">
        <v>970</v>
      </c>
      <c r="AU1868" t="s">
        <v>7653</v>
      </c>
    </row>
    <row r="1869" spans="2:47" ht="11" outlineLevel="1" x14ac:dyDescent="0.15">
      <c r="B1869" t="s">
        <v>7654</v>
      </c>
      <c r="C1869" t="s">
        <v>7655</v>
      </c>
      <c r="G1869" t="s">
        <v>1140</v>
      </c>
      <c r="H1869" t="s">
        <v>1141</v>
      </c>
      <c r="I1869" t="s">
        <v>957</v>
      </c>
      <c r="J1869" t="s">
        <v>6306</v>
      </c>
      <c r="K1869" t="s">
        <v>6307</v>
      </c>
      <c r="L1869" t="s">
        <v>6995</v>
      </c>
      <c r="M1869" s="5">
        <v>28224.18</v>
      </c>
      <c r="N1869" s="5">
        <v>28224.18</v>
      </c>
      <c r="O1869" s="5">
        <v>28224.18</v>
      </c>
      <c r="P1869" s="5"/>
      <c r="Q1869" s="16">
        <v>0</v>
      </c>
      <c r="R1869" s="5"/>
      <c r="S1869" s="17">
        <v>42611</v>
      </c>
      <c r="T1869" s="17">
        <v>42614</v>
      </c>
      <c r="U1869" s="17">
        <v>42641</v>
      </c>
      <c r="V1869" s="17">
        <v>42641</v>
      </c>
      <c r="W1869" s="17">
        <v>42611</v>
      </c>
      <c r="X1869" s="17">
        <v>42796</v>
      </c>
      <c r="Y1869" t="s">
        <v>1543</v>
      </c>
      <c r="Z1869" t="s">
        <v>826</v>
      </c>
      <c r="AA1869" t="s">
        <v>1179</v>
      </c>
      <c r="AC1869" s="16">
        <v>1</v>
      </c>
      <c r="AD1869" t="s">
        <v>795</v>
      </c>
      <c r="AE1869" t="s">
        <v>961</v>
      </c>
      <c r="AF1869" t="s">
        <v>740</v>
      </c>
      <c r="AG1869" t="s">
        <v>1036</v>
      </c>
      <c r="AJ1869" t="s">
        <v>963</v>
      </c>
      <c r="AK1869" t="s">
        <v>964</v>
      </c>
      <c r="AL1869" t="s">
        <v>1340</v>
      </c>
      <c r="AM1869" t="s">
        <v>531</v>
      </c>
      <c r="AP1869" t="s">
        <v>966</v>
      </c>
      <c r="AQ1869" t="s">
        <v>967</v>
      </c>
      <c r="AR1869" t="s">
        <v>968</v>
      </c>
      <c r="AS1869" t="s">
        <v>969</v>
      </c>
      <c r="AT1869" t="s">
        <v>970</v>
      </c>
      <c r="AU1869" t="s">
        <v>7656</v>
      </c>
    </row>
    <row r="1870" spans="2:47" ht="11" outlineLevel="1" x14ac:dyDescent="0.15">
      <c r="B1870" t="s">
        <v>7657</v>
      </c>
      <c r="C1870" t="s">
        <v>7658</v>
      </c>
      <c r="D1870" t="s">
        <v>309</v>
      </c>
      <c r="E1870" t="s">
        <v>835</v>
      </c>
      <c r="F1870" t="s">
        <v>807</v>
      </c>
      <c r="G1870" t="s">
        <v>984</v>
      </c>
      <c r="H1870" t="s">
        <v>985</v>
      </c>
      <c r="I1870" t="s">
        <v>957</v>
      </c>
      <c r="J1870" t="s">
        <v>687</v>
      </c>
      <c r="K1870" t="s">
        <v>2727</v>
      </c>
      <c r="L1870" t="s">
        <v>687</v>
      </c>
      <c r="M1870" s="5">
        <v>28207</v>
      </c>
      <c r="N1870" s="5">
        <v>28207</v>
      </c>
      <c r="O1870" s="5">
        <v>28207</v>
      </c>
      <c r="P1870" s="5">
        <v>27707</v>
      </c>
      <c r="Q1870" s="16">
        <v>0</v>
      </c>
      <c r="R1870" s="5"/>
      <c r="S1870" s="17">
        <v>44627</v>
      </c>
      <c r="T1870" s="17">
        <v>44627</v>
      </c>
      <c r="U1870" s="17">
        <v>44681</v>
      </c>
      <c r="V1870" s="17">
        <v>44681</v>
      </c>
      <c r="W1870" s="17">
        <v>44627</v>
      </c>
      <c r="X1870" s="17">
        <v>44627</v>
      </c>
      <c r="Y1870" t="s">
        <v>1178</v>
      </c>
      <c r="Z1870" t="s">
        <v>825</v>
      </c>
      <c r="AA1870" t="s">
        <v>1179</v>
      </c>
      <c r="AC1870" s="16">
        <v>2</v>
      </c>
      <c r="AD1870" t="s">
        <v>795</v>
      </c>
      <c r="AE1870" t="s">
        <v>961</v>
      </c>
      <c r="AF1870" t="s">
        <v>740</v>
      </c>
      <c r="AG1870" t="s">
        <v>1036</v>
      </c>
      <c r="AH1870" t="s">
        <v>1058</v>
      </c>
      <c r="AI1870" t="s">
        <v>1059</v>
      </c>
      <c r="AJ1870" t="s">
        <v>978</v>
      </c>
      <c r="AK1870" t="s">
        <v>964</v>
      </c>
      <c r="AL1870" t="s">
        <v>965</v>
      </c>
      <c r="AM1870" t="s">
        <v>531</v>
      </c>
      <c r="AP1870" t="s">
        <v>966</v>
      </c>
      <c r="AQ1870" t="s">
        <v>967</v>
      </c>
      <c r="AR1870" t="s">
        <v>968</v>
      </c>
      <c r="AS1870" t="s">
        <v>969</v>
      </c>
      <c r="AT1870" t="s">
        <v>970</v>
      </c>
      <c r="AU1870" t="s">
        <v>7659</v>
      </c>
    </row>
    <row r="1871" spans="2:47" ht="11" outlineLevel="1" x14ac:dyDescent="0.15">
      <c r="B1871" t="s">
        <v>7660</v>
      </c>
      <c r="C1871" t="s">
        <v>7661</v>
      </c>
      <c r="D1871" t="s">
        <v>7662</v>
      </c>
      <c r="E1871" t="s">
        <v>1599</v>
      </c>
      <c r="F1871" t="s">
        <v>807</v>
      </c>
      <c r="G1871" t="s">
        <v>984</v>
      </c>
      <c r="H1871" t="s">
        <v>985</v>
      </c>
      <c r="I1871" t="s">
        <v>957</v>
      </c>
      <c r="J1871" t="s">
        <v>7663</v>
      </c>
      <c r="K1871" t="s">
        <v>7664</v>
      </c>
      <c r="L1871" t="s">
        <v>7663</v>
      </c>
      <c r="M1871" s="5">
        <v>28169.200000000001</v>
      </c>
      <c r="N1871" s="5">
        <v>28169.200000000001</v>
      </c>
      <c r="O1871" s="5">
        <v>28169.200000000001</v>
      </c>
      <c r="P1871" s="5"/>
      <c r="Q1871" s="16">
        <v>0</v>
      </c>
      <c r="R1871" s="5"/>
      <c r="S1871" s="17">
        <v>45175</v>
      </c>
      <c r="T1871" s="17">
        <v>45175</v>
      </c>
      <c r="U1871" s="17">
        <v>45222</v>
      </c>
      <c r="V1871" s="17">
        <v>45222</v>
      </c>
      <c r="W1871" s="17">
        <v>45175</v>
      </c>
      <c r="X1871" s="17">
        <v>45175</v>
      </c>
      <c r="Y1871" t="s">
        <v>959</v>
      </c>
      <c r="Z1871" t="s">
        <v>796</v>
      </c>
      <c r="AA1871" t="s">
        <v>1023</v>
      </c>
      <c r="AB1871" t="s">
        <v>1024</v>
      </c>
      <c r="AC1871" s="16">
        <v>1</v>
      </c>
      <c r="AD1871" t="s">
        <v>803</v>
      </c>
      <c r="AE1871" t="s">
        <v>974</v>
      </c>
      <c r="AF1871" t="s">
        <v>5746</v>
      </c>
      <c r="AG1871" t="s">
        <v>5747</v>
      </c>
      <c r="AH1871" t="s">
        <v>1202</v>
      </c>
      <c r="AI1871" t="s">
        <v>1203</v>
      </c>
      <c r="AJ1871" t="s">
        <v>978</v>
      </c>
      <c r="AK1871" t="s">
        <v>1082</v>
      </c>
      <c r="AL1871" t="s">
        <v>1340</v>
      </c>
      <c r="AM1871" t="s">
        <v>531</v>
      </c>
      <c r="AP1871" t="s">
        <v>966</v>
      </c>
      <c r="AQ1871" t="s">
        <v>967</v>
      </c>
      <c r="AR1871" t="s">
        <v>968</v>
      </c>
      <c r="AS1871" t="s">
        <v>969</v>
      </c>
      <c r="AT1871" t="s">
        <v>970</v>
      </c>
      <c r="AU1871" t="s">
        <v>7665</v>
      </c>
    </row>
    <row r="1872" spans="2:47" ht="11" outlineLevel="1" x14ac:dyDescent="0.15">
      <c r="B1872" t="s">
        <v>7666</v>
      </c>
      <c r="C1872" t="s">
        <v>7667</v>
      </c>
      <c r="D1872" t="s">
        <v>5131</v>
      </c>
      <c r="E1872" t="s">
        <v>1599</v>
      </c>
      <c r="F1872" t="s">
        <v>807</v>
      </c>
      <c r="G1872" t="s">
        <v>984</v>
      </c>
      <c r="H1872" t="s">
        <v>985</v>
      </c>
      <c r="I1872" t="s">
        <v>957</v>
      </c>
      <c r="J1872" t="s">
        <v>5132</v>
      </c>
      <c r="K1872" t="s">
        <v>5133</v>
      </c>
      <c r="L1872" t="s">
        <v>5132</v>
      </c>
      <c r="M1872" s="5">
        <v>28140.63</v>
      </c>
      <c r="N1872" s="5">
        <v>28140.63</v>
      </c>
      <c r="O1872" s="5">
        <v>28140.63</v>
      </c>
      <c r="P1872" s="5"/>
      <c r="Q1872" s="16">
        <v>0</v>
      </c>
      <c r="R1872" s="5"/>
      <c r="S1872" s="17">
        <v>42220</v>
      </c>
      <c r="T1872" s="17">
        <v>42220</v>
      </c>
      <c r="U1872" s="17">
        <v>42243</v>
      </c>
      <c r="V1872" s="17">
        <v>42243</v>
      </c>
      <c r="W1872" s="17">
        <v>42220</v>
      </c>
      <c r="X1872" s="17">
        <v>42220</v>
      </c>
      <c r="Y1872" t="s">
        <v>959</v>
      </c>
      <c r="Z1872" t="s">
        <v>796</v>
      </c>
      <c r="AA1872" t="s">
        <v>1023</v>
      </c>
      <c r="AB1872" t="s">
        <v>1024</v>
      </c>
      <c r="AC1872" s="16">
        <v>4</v>
      </c>
      <c r="AD1872" t="s">
        <v>795</v>
      </c>
      <c r="AE1872" t="s">
        <v>961</v>
      </c>
      <c r="AF1872" t="s">
        <v>7668</v>
      </c>
      <c r="AG1872" t="s">
        <v>7669</v>
      </c>
      <c r="AJ1872" t="s">
        <v>963</v>
      </c>
      <c r="AK1872" t="s">
        <v>964</v>
      </c>
      <c r="AL1872" t="s">
        <v>1340</v>
      </c>
      <c r="AM1872" t="s">
        <v>645</v>
      </c>
      <c r="AP1872" t="s">
        <v>966</v>
      </c>
      <c r="AQ1872" t="s">
        <v>967</v>
      </c>
      <c r="AR1872" t="s">
        <v>968</v>
      </c>
      <c r="AS1872" t="s">
        <v>969</v>
      </c>
      <c r="AT1872" t="s">
        <v>970</v>
      </c>
      <c r="AU1872" t="s">
        <v>7670</v>
      </c>
    </row>
    <row r="1873" spans="2:47" ht="11" outlineLevel="1" x14ac:dyDescent="0.15">
      <c r="B1873" t="s">
        <v>7671</v>
      </c>
      <c r="C1873" t="s">
        <v>7672</v>
      </c>
      <c r="D1873" t="s">
        <v>4538</v>
      </c>
      <c r="E1873" t="s">
        <v>1599</v>
      </c>
      <c r="F1873" t="s">
        <v>807</v>
      </c>
      <c r="G1873" t="s">
        <v>984</v>
      </c>
      <c r="H1873" t="s">
        <v>985</v>
      </c>
      <c r="I1873" t="s">
        <v>957</v>
      </c>
      <c r="J1873" t="s">
        <v>4219</v>
      </c>
      <c r="K1873" t="s">
        <v>4220</v>
      </c>
      <c r="L1873" t="s">
        <v>4219</v>
      </c>
      <c r="M1873" s="5">
        <v>28100</v>
      </c>
      <c r="N1873" s="5">
        <v>28100</v>
      </c>
      <c r="O1873" s="5">
        <v>28100</v>
      </c>
      <c r="P1873" s="5"/>
      <c r="Q1873" s="16">
        <v>0</v>
      </c>
      <c r="R1873" s="5"/>
      <c r="S1873" s="17">
        <v>43703</v>
      </c>
      <c r="T1873" s="17">
        <v>43703</v>
      </c>
      <c r="U1873" s="17">
        <v>43826</v>
      </c>
      <c r="V1873" s="17">
        <v>43826</v>
      </c>
      <c r="W1873" s="17">
        <v>43703</v>
      </c>
      <c r="X1873" s="17">
        <v>43766</v>
      </c>
      <c r="Y1873" t="s">
        <v>959</v>
      </c>
      <c r="Z1873" t="s">
        <v>796</v>
      </c>
      <c r="AA1873" t="s">
        <v>1023</v>
      </c>
      <c r="AB1873" t="s">
        <v>1024</v>
      </c>
      <c r="AC1873" s="16">
        <v>1</v>
      </c>
      <c r="AD1873" t="s">
        <v>803</v>
      </c>
      <c r="AE1873" t="s">
        <v>974</v>
      </c>
      <c r="AF1873" t="s">
        <v>4147</v>
      </c>
      <c r="AG1873" t="s">
        <v>4148</v>
      </c>
      <c r="AH1873" t="s">
        <v>1202</v>
      </c>
      <c r="AI1873" t="s">
        <v>1203</v>
      </c>
      <c r="AJ1873" t="s">
        <v>978</v>
      </c>
      <c r="AK1873" t="s">
        <v>1082</v>
      </c>
      <c r="AL1873" t="s">
        <v>965</v>
      </c>
      <c r="AM1873" t="s">
        <v>531</v>
      </c>
      <c r="AP1873" t="s">
        <v>966</v>
      </c>
      <c r="AQ1873" t="s">
        <v>967</v>
      </c>
      <c r="AR1873" t="s">
        <v>968</v>
      </c>
      <c r="AS1873" t="s">
        <v>969</v>
      </c>
      <c r="AT1873" t="s">
        <v>970</v>
      </c>
      <c r="AU1873" t="s">
        <v>7673</v>
      </c>
    </row>
    <row r="1874" spans="2:47" ht="11" outlineLevel="1" x14ac:dyDescent="0.15">
      <c r="B1874" t="s">
        <v>7674</v>
      </c>
      <c r="C1874" t="s">
        <v>7675</v>
      </c>
      <c r="G1874" t="s">
        <v>1140</v>
      </c>
      <c r="H1874" t="s">
        <v>1141</v>
      </c>
      <c r="I1874" t="s">
        <v>957</v>
      </c>
      <c r="J1874" t="s">
        <v>7172</v>
      </c>
      <c r="K1874" t="s">
        <v>7173</v>
      </c>
      <c r="L1874" t="s">
        <v>7172</v>
      </c>
      <c r="M1874" s="5">
        <v>28100</v>
      </c>
      <c r="N1874" s="5">
        <v>28100</v>
      </c>
      <c r="O1874" s="5">
        <v>28100</v>
      </c>
      <c r="P1874" s="5"/>
      <c r="Q1874" s="16">
        <v>0</v>
      </c>
      <c r="R1874" s="5"/>
      <c r="S1874" s="17">
        <v>42271</v>
      </c>
      <c r="T1874" s="17">
        <v>42271</v>
      </c>
      <c r="U1874" s="17">
        <v>42338</v>
      </c>
      <c r="V1874" s="17">
        <v>42338</v>
      </c>
      <c r="W1874" s="17">
        <v>42271</v>
      </c>
      <c r="X1874" s="17">
        <v>42271</v>
      </c>
      <c r="Y1874" t="s">
        <v>1178</v>
      </c>
      <c r="Z1874" t="s">
        <v>825</v>
      </c>
      <c r="AA1874" t="s">
        <v>1179</v>
      </c>
      <c r="AC1874" s="16">
        <v>3</v>
      </c>
      <c r="AD1874" t="s">
        <v>803</v>
      </c>
      <c r="AE1874" t="s">
        <v>974</v>
      </c>
      <c r="AF1874" t="s">
        <v>737</v>
      </c>
      <c r="AG1874" t="s">
        <v>975</v>
      </c>
      <c r="AJ1874" t="s">
        <v>963</v>
      </c>
      <c r="AK1874" t="s">
        <v>979</v>
      </c>
      <c r="AL1874" t="s">
        <v>1340</v>
      </c>
      <c r="AM1874" t="s">
        <v>531</v>
      </c>
      <c r="AP1874" t="s">
        <v>966</v>
      </c>
      <c r="AQ1874" t="s">
        <v>967</v>
      </c>
      <c r="AR1874" t="s">
        <v>968</v>
      </c>
      <c r="AS1874" t="s">
        <v>969</v>
      </c>
      <c r="AT1874" t="s">
        <v>970</v>
      </c>
      <c r="AU1874" t="s">
        <v>7676</v>
      </c>
    </row>
    <row r="1875" spans="2:47" ht="11" outlineLevel="1" x14ac:dyDescent="0.15">
      <c r="B1875" t="s">
        <v>7677</v>
      </c>
      <c r="C1875" t="s">
        <v>7678</v>
      </c>
      <c r="D1875" t="s">
        <v>7679</v>
      </c>
      <c r="E1875" t="s">
        <v>1599</v>
      </c>
      <c r="F1875" t="s">
        <v>807</v>
      </c>
      <c r="G1875" t="s">
        <v>984</v>
      </c>
      <c r="H1875" t="s">
        <v>985</v>
      </c>
      <c r="I1875" t="s">
        <v>957</v>
      </c>
      <c r="J1875" t="s">
        <v>5441</v>
      </c>
      <c r="K1875" t="s">
        <v>5442</v>
      </c>
      <c r="L1875" t="s">
        <v>5441</v>
      </c>
      <c r="M1875" s="5">
        <v>28001.599999999999</v>
      </c>
      <c r="N1875" s="5">
        <v>28001.599999999999</v>
      </c>
      <c r="O1875" s="5">
        <v>28001.599999999999</v>
      </c>
      <c r="P1875" s="5"/>
      <c r="Q1875" s="16">
        <v>0</v>
      </c>
      <c r="R1875" s="5"/>
      <c r="S1875" s="17">
        <v>45394</v>
      </c>
      <c r="T1875" s="17">
        <v>45394</v>
      </c>
      <c r="U1875" s="17">
        <v>45453</v>
      </c>
      <c r="V1875" s="17">
        <v>45453</v>
      </c>
      <c r="W1875" s="17">
        <v>45394</v>
      </c>
      <c r="X1875" s="17">
        <v>45394</v>
      </c>
      <c r="Y1875" t="s">
        <v>959</v>
      </c>
      <c r="Z1875" t="s">
        <v>796</v>
      </c>
      <c r="AA1875" t="s">
        <v>1023</v>
      </c>
      <c r="AB1875" t="s">
        <v>1289</v>
      </c>
      <c r="AC1875" s="16">
        <v>1</v>
      </c>
      <c r="AD1875" t="s">
        <v>5179</v>
      </c>
      <c r="AE1875" t="s">
        <v>5180</v>
      </c>
      <c r="AF1875" t="s">
        <v>737</v>
      </c>
      <c r="AG1875" t="s">
        <v>975</v>
      </c>
      <c r="AH1875" t="s">
        <v>1874</v>
      </c>
      <c r="AI1875" t="s">
        <v>1875</v>
      </c>
      <c r="AJ1875" t="s">
        <v>978</v>
      </c>
      <c r="AK1875" t="s">
        <v>3258</v>
      </c>
      <c r="AL1875" t="s">
        <v>1340</v>
      </c>
      <c r="AM1875" t="s">
        <v>531</v>
      </c>
      <c r="AP1875" t="s">
        <v>966</v>
      </c>
      <c r="AQ1875" t="s">
        <v>967</v>
      </c>
      <c r="AR1875" t="s">
        <v>968</v>
      </c>
      <c r="AS1875" t="s">
        <v>969</v>
      </c>
      <c r="AT1875" t="s">
        <v>970</v>
      </c>
      <c r="AU1875" t="s">
        <v>7680</v>
      </c>
    </row>
    <row r="1876" spans="2:47" ht="11" outlineLevel="1" x14ac:dyDescent="0.15">
      <c r="B1876" t="s">
        <v>7681</v>
      </c>
      <c r="C1876" t="s">
        <v>7682</v>
      </c>
      <c r="D1876" t="s">
        <v>7683</v>
      </c>
      <c r="E1876" t="s">
        <v>854</v>
      </c>
      <c r="F1876" t="s">
        <v>807</v>
      </c>
      <c r="G1876" t="s">
        <v>959</v>
      </c>
      <c r="H1876" t="s">
        <v>1903</v>
      </c>
      <c r="I1876" t="s">
        <v>957</v>
      </c>
      <c r="J1876" t="s">
        <v>703</v>
      </c>
      <c r="K1876" t="s">
        <v>1907</v>
      </c>
      <c r="L1876" t="s">
        <v>703</v>
      </c>
      <c r="M1876" s="5">
        <v>27886.22</v>
      </c>
      <c r="N1876" s="5">
        <v>27886.22</v>
      </c>
      <c r="O1876" s="5">
        <v>27886.22</v>
      </c>
      <c r="P1876" s="5"/>
      <c r="Q1876" s="16">
        <v>0</v>
      </c>
      <c r="R1876" s="5"/>
      <c r="S1876" s="17">
        <v>45412</v>
      </c>
      <c r="T1876" s="17">
        <v>45413</v>
      </c>
      <c r="U1876" s="17">
        <v>45597</v>
      </c>
      <c r="V1876" s="17">
        <v>45597</v>
      </c>
      <c r="W1876" s="17">
        <v>45412</v>
      </c>
      <c r="X1876" s="17">
        <v>45450</v>
      </c>
      <c r="Y1876" t="s">
        <v>1178</v>
      </c>
      <c r="Z1876" t="s">
        <v>825</v>
      </c>
      <c r="AA1876" t="s">
        <v>1179</v>
      </c>
      <c r="AC1876" s="16">
        <v>1</v>
      </c>
      <c r="AD1876" t="s">
        <v>795</v>
      </c>
      <c r="AE1876" t="s">
        <v>961</v>
      </c>
      <c r="AF1876" t="s">
        <v>740</v>
      </c>
      <c r="AG1876" t="s">
        <v>1036</v>
      </c>
      <c r="AH1876" t="s">
        <v>1058</v>
      </c>
      <c r="AI1876" t="s">
        <v>1059</v>
      </c>
      <c r="AJ1876" t="s">
        <v>978</v>
      </c>
      <c r="AK1876" t="s">
        <v>964</v>
      </c>
      <c r="AL1876" t="s">
        <v>965</v>
      </c>
      <c r="AM1876" t="s">
        <v>531</v>
      </c>
      <c r="AP1876" t="s">
        <v>966</v>
      </c>
      <c r="AQ1876" t="s">
        <v>967</v>
      </c>
      <c r="AR1876" t="s">
        <v>968</v>
      </c>
      <c r="AS1876" t="s">
        <v>969</v>
      </c>
      <c r="AT1876" t="s">
        <v>970</v>
      </c>
      <c r="AU1876" t="s">
        <v>7684</v>
      </c>
    </row>
    <row r="1877" spans="2:47" ht="11" outlineLevel="1" x14ac:dyDescent="0.15">
      <c r="B1877" t="s">
        <v>7685</v>
      </c>
      <c r="C1877" t="s">
        <v>7686</v>
      </c>
      <c r="G1877" t="s">
        <v>1140</v>
      </c>
      <c r="H1877" t="s">
        <v>1141</v>
      </c>
      <c r="I1877" t="s">
        <v>957</v>
      </c>
      <c r="J1877" t="s">
        <v>7687</v>
      </c>
      <c r="K1877" t="s">
        <v>7688</v>
      </c>
      <c r="L1877" t="s">
        <v>7687</v>
      </c>
      <c r="M1877" s="5">
        <v>27875</v>
      </c>
      <c r="N1877" s="5">
        <v>27875</v>
      </c>
      <c r="O1877" s="5">
        <v>27875</v>
      </c>
      <c r="P1877" s="5"/>
      <c r="Q1877" s="16">
        <v>0</v>
      </c>
      <c r="R1877" s="5"/>
      <c r="S1877" s="17">
        <v>44834</v>
      </c>
      <c r="T1877" s="17">
        <v>44834</v>
      </c>
      <c r="U1877" s="17">
        <v>44895</v>
      </c>
      <c r="V1877" s="17">
        <v>44895</v>
      </c>
      <c r="W1877" s="17">
        <v>44834</v>
      </c>
      <c r="X1877" s="17">
        <v>44834</v>
      </c>
      <c r="Y1877" t="s">
        <v>1178</v>
      </c>
      <c r="Z1877" t="s">
        <v>825</v>
      </c>
      <c r="AA1877" t="s">
        <v>1179</v>
      </c>
      <c r="AC1877" s="16">
        <v>3</v>
      </c>
      <c r="AD1877" t="s">
        <v>803</v>
      </c>
      <c r="AE1877" t="s">
        <v>974</v>
      </c>
      <c r="AF1877" t="s">
        <v>759</v>
      </c>
      <c r="AG1877" t="s">
        <v>1143</v>
      </c>
      <c r="AH1877" t="s">
        <v>1202</v>
      </c>
      <c r="AI1877" t="s">
        <v>1203</v>
      </c>
      <c r="AJ1877" t="s">
        <v>978</v>
      </c>
      <c r="AK1877" t="s">
        <v>1082</v>
      </c>
      <c r="AL1877" t="s">
        <v>1340</v>
      </c>
      <c r="AM1877" t="s">
        <v>456</v>
      </c>
      <c r="AP1877" t="s">
        <v>966</v>
      </c>
      <c r="AQ1877" t="s">
        <v>967</v>
      </c>
      <c r="AR1877" t="s">
        <v>968</v>
      </c>
      <c r="AS1877" t="s">
        <v>969</v>
      </c>
      <c r="AT1877" t="s">
        <v>970</v>
      </c>
      <c r="AU1877" t="s">
        <v>7689</v>
      </c>
    </row>
    <row r="1878" spans="2:47" ht="11" outlineLevel="1" x14ac:dyDescent="0.15">
      <c r="B1878" t="s">
        <v>7690</v>
      </c>
      <c r="C1878" t="s">
        <v>7691</v>
      </c>
      <c r="G1878" t="s">
        <v>1140</v>
      </c>
      <c r="H1878" t="s">
        <v>1141</v>
      </c>
      <c r="I1878" t="s">
        <v>957</v>
      </c>
      <c r="J1878" t="s">
        <v>7692</v>
      </c>
      <c r="K1878" t="s">
        <v>7693</v>
      </c>
      <c r="L1878" t="s">
        <v>7692</v>
      </c>
      <c r="M1878" s="5">
        <v>27750.86</v>
      </c>
      <c r="N1878" s="5">
        <v>27750.86</v>
      </c>
      <c r="O1878" s="5">
        <v>27750.86</v>
      </c>
      <c r="P1878" s="5"/>
      <c r="Q1878" s="16">
        <v>0</v>
      </c>
      <c r="R1878" s="5"/>
      <c r="S1878" s="17">
        <v>45861</v>
      </c>
      <c r="T1878" s="17">
        <v>45852</v>
      </c>
      <c r="U1878" s="17">
        <v>45898</v>
      </c>
      <c r="V1878" s="17">
        <v>45898</v>
      </c>
      <c r="W1878" s="17">
        <v>45861</v>
      </c>
      <c r="X1878" s="17">
        <v>45861</v>
      </c>
      <c r="Y1878" t="s">
        <v>1178</v>
      </c>
      <c r="Z1878" t="s">
        <v>825</v>
      </c>
      <c r="AA1878" t="s">
        <v>1179</v>
      </c>
      <c r="AC1878" s="16">
        <v>3</v>
      </c>
      <c r="AD1878" t="s">
        <v>795</v>
      </c>
      <c r="AE1878" t="s">
        <v>961</v>
      </c>
      <c r="AF1878" t="s">
        <v>7259</v>
      </c>
      <c r="AG1878" t="s">
        <v>7260</v>
      </c>
      <c r="AJ1878" t="s">
        <v>963</v>
      </c>
      <c r="AK1878" t="s">
        <v>964</v>
      </c>
      <c r="AL1878" t="s">
        <v>1340</v>
      </c>
      <c r="AM1878" t="s">
        <v>531</v>
      </c>
      <c r="AP1878" t="s">
        <v>966</v>
      </c>
      <c r="AQ1878" t="s">
        <v>967</v>
      </c>
      <c r="AR1878" t="s">
        <v>968</v>
      </c>
      <c r="AS1878" t="s">
        <v>969</v>
      </c>
      <c r="AT1878" t="s">
        <v>970</v>
      </c>
      <c r="AU1878" t="s">
        <v>7694</v>
      </c>
    </row>
    <row r="1879" spans="2:47" ht="11" outlineLevel="1" x14ac:dyDescent="0.15">
      <c r="B1879" t="s">
        <v>7695</v>
      </c>
      <c r="C1879" t="s">
        <v>7696</v>
      </c>
      <c r="G1879" t="s">
        <v>1140</v>
      </c>
      <c r="H1879" t="s">
        <v>1141</v>
      </c>
      <c r="I1879" t="s">
        <v>957</v>
      </c>
      <c r="J1879" t="s">
        <v>2385</v>
      </c>
      <c r="K1879" t="s">
        <v>2386</v>
      </c>
      <c r="L1879" t="s">
        <v>2387</v>
      </c>
      <c r="M1879" s="5">
        <v>27600</v>
      </c>
      <c r="N1879" s="5">
        <v>27600</v>
      </c>
      <c r="O1879" s="5">
        <v>27600</v>
      </c>
      <c r="P1879" s="5">
        <v>27600</v>
      </c>
      <c r="Q1879" s="16">
        <v>0</v>
      </c>
      <c r="R1879" s="5"/>
      <c r="S1879" s="17">
        <v>44763</v>
      </c>
      <c r="T1879" s="17">
        <v>44763</v>
      </c>
      <c r="U1879" s="17">
        <v>45107</v>
      </c>
      <c r="V1879" s="17">
        <v>45107</v>
      </c>
      <c r="W1879" s="17">
        <v>44763</v>
      </c>
      <c r="X1879" s="17">
        <v>45076</v>
      </c>
      <c r="Y1879" t="s">
        <v>1178</v>
      </c>
      <c r="Z1879" t="s">
        <v>825</v>
      </c>
      <c r="AA1879" t="s">
        <v>1179</v>
      </c>
      <c r="AC1879" s="16">
        <v>2</v>
      </c>
      <c r="AD1879" t="s">
        <v>795</v>
      </c>
      <c r="AE1879" t="s">
        <v>961</v>
      </c>
      <c r="AF1879" t="s">
        <v>740</v>
      </c>
      <c r="AG1879" t="s">
        <v>1036</v>
      </c>
      <c r="AH1879" t="s">
        <v>1202</v>
      </c>
      <c r="AI1879" t="s">
        <v>1203</v>
      </c>
      <c r="AJ1879" t="s">
        <v>978</v>
      </c>
      <c r="AK1879" t="s">
        <v>964</v>
      </c>
      <c r="AL1879" t="s">
        <v>965</v>
      </c>
      <c r="AM1879" t="s">
        <v>531</v>
      </c>
      <c r="AP1879" t="s">
        <v>966</v>
      </c>
      <c r="AQ1879" t="s">
        <v>967</v>
      </c>
      <c r="AR1879" t="s">
        <v>968</v>
      </c>
      <c r="AS1879" t="s">
        <v>969</v>
      </c>
      <c r="AT1879" t="s">
        <v>970</v>
      </c>
      <c r="AU1879" t="s">
        <v>7697</v>
      </c>
    </row>
    <row r="1880" spans="2:47" ht="11" outlineLevel="1" x14ac:dyDescent="0.15">
      <c r="B1880" t="s">
        <v>7698</v>
      </c>
      <c r="C1880" t="s">
        <v>7699</v>
      </c>
      <c r="G1880" t="s">
        <v>1140</v>
      </c>
      <c r="H1880" t="s">
        <v>1141</v>
      </c>
      <c r="I1880" t="s">
        <v>957</v>
      </c>
      <c r="J1880" t="s">
        <v>7700</v>
      </c>
      <c r="K1880" t="s">
        <v>7701</v>
      </c>
      <c r="L1880" t="s">
        <v>7700</v>
      </c>
      <c r="M1880" s="5">
        <v>27493.75</v>
      </c>
      <c r="N1880" s="5">
        <v>27493.75</v>
      </c>
      <c r="O1880" s="5">
        <v>27493.75</v>
      </c>
      <c r="P1880" s="5"/>
      <c r="Q1880" s="16">
        <v>0</v>
      </c>
      <c r="R1880" s="5"/>
      <c r="S1880" s="17">
        <v>45334</v>
      </c>
      <c r="T1880" s="17">
        <v>45334</v>
      </c>
      <c r="U1880" s="17">
        <v>45453</v>
      </c>
      <c r="V1880" s="17">
        <v>45453</v>
      </c>
      <c r="W1880" s="17">
        <v>45334</v>
      </c>
      <c r="X1880" s="17">
        <v>45337</v>
      </c>
      <c r="Y1880" t="s">
        <v>1178</v>
      </c>
      <c r="Z1880" t="s">
        <v>825</v>
      </c>
      <c r="AA1880" t="s">
        <v>1179</v>
      </c>
      <c r="AC1880" s="16">
        <v>1</v>
      </c>
      <c r="AD1880" t="s">
        <v>803</v>
      </c>
      <c r="AE1880" t="s">
        <v>974</v>
      </c>
      <c r="AF1880" t="s">
        <v>5385</v>
      </c>
      <c r="AG1880" t="s">
        <v>5386</v>
      </c>
      <c r="AH1880" t="s">
        <v>1058</v>
      </c>
      <c r="AI1880" t="s">
        <v>1059</v>
      </c>
      <c r="AJ1880" t="s">
        <v>978</v>
      </c>
      <c r="AK1880" t="s">
        <v>1082</v>
      </c>
      <c r="AL1880" t="s">
        <v>1340</v>
      </c>
      <c r="AM1880" t="s">
        <v>531</v>
      </c>
      <c r="AP1880" t="s">
        <v>966</v>
      </c>
      <c r="AQ1880" t="s">
        <v>967</v>
      </c>
      <c r="AR1880" t="s">
        <v>968</v>
      </c>
      <c r="AS1880" t="s">
        <v>969</v>
      </c>
      <c r="AT1880" t="s">
        <v>970</v>
      </c>
      <c r="AU1880" t="s">
        <v>7702</v>
      </c>
    </row>
    <row r="1881" spans="2:47" ht="11" outlineLevel="1" x14ac:dyDescent="0.15">
      <c r="B1881" t="s">
        <v>7703</v>
      </c>
      <c r="C1881" t="s">
        <v>7704</v>
      </c>
      <c r="D1881" t="s">
        <v>379</v>
      </c>
      <c r="E1881" t="s">
        <v>983</v>
      </c>
      <c r="F1881" t="s">
        <v>807</v>
      </c>
      <c r="G1881" t="s">
        <v>984</v>
      </c>
      <c r="H1881" t="s">
        <v>985</v>
      </c>
      <c r="I1881" t="s">
        <v>957</v>
      </c>
      <c r="J1881" t="s">
        <v>713</v>
      </c>
      <c r="K1881" t="s">
        <v>3086</v>
      </c>
      <c r="L1881" t="s">
        <v>713</v>
      </c>
      <c r="M1881" s="5">
        <v>27367</v>
      </c>
      <c r="N1881" s="5">
        <v>27367</v>
      </c>
      <c r="O1881" s="5">
        <v>27367</v>
      </c>
      <c r="P1881" s="5"/>
      <c r="Q1881" s="16">
        <v>0</v>
      </c>
      <c r="R1881" s="5"/>
      <c r="S1881" s="17">
        <v>45474</v>
      </c>
      <c r="T1881" s="17">
        <v>45474</v>
      </c>
      <c r="U1881" s="17">
        <v>45495</v>
      </c>
      <c r="V1881" s="17">
        <v>45495</v>
      </c>
      <c r="W1881" s="17">
        <v>45474</v>
      </c>
      <c r="X1881" s="17">
        <v>45474</v>
      </c>
      <c r="Y1881" t="s">
        <v>955</v>
      </c>
      <c r="Z1881" t="s">
        <v>818</v>
      </c>
      <c r="AA1881" t="s">
        <v>1023</v>
      </c>
      <c r="AB1881" t="s">
        <v>1024</v>
      </c>
      <c r="AC1881" s="16">
        <v>3</v>
      </c>
      <c r="AD1881" t="s">
        <v>795</v>
      </c>
      <c r="AE1881" t="s">
        <v>961</v>
      </c>
      <c r="AF1881" t="s">
        <v>740</v>
      </c>
      <c r="AG1881" t="s">
        <v>1036</v>
      </c>
      <c r="AJ1881" t="s">
        <v>963</v>
      </c>
      <c r="AK1881" t="s">
        <v>964</v>
      </c>
      <c r="AL1881" t="s">
        <v>965</v>
      </c>
      <c r="AM1881" t="s">
        <v>531</v>
      </c>
      <c r="AP1881" t="s">
        <v>966</v>
      </c>
      <c r="AQ1881" t="s">
        <v>967</v>
      </c>
      <c r="AR1881" t="s">
        <v>968</v>
      </c>
      <c r="AS1881" t="s">
        <v>969</v>
      </c>
      <c r="AT1881" t="s">
        <v>970</v>
      </c>
      <c r="AU1881" t="s">
        <v>7705</v>
      </c>
    </row>
    <row r="1882" spans="2:47" ht="11" outlineLevel="1" x14ac:dyDescent="0.15">
      <c r="B1882" t="s">
        <v>7706</v>
      </c>
      <c r="C1882" t="s">
        <v>2045</v>
      </c>
      <c r="D1882" t="s">
        <v>196</v>
      </c>
      <c r="E1882" t="s">
        <v>983</v>
      </c>
      <c r="F1882" t="s">
        <v>807</v>
      </c>
      <c r="G1882" t="s">
        <v>984</v>
      </c>
      <c r="H1882" t="s">
        <v>1272</v>
      </c>
      <c r="I1882" t="s">
        <v>957</v>
      </c>
      <c r="J1882" t="s">
        <v>604</v>
      </c>
      <c r="K1882" t="s">
        <v>1088</v>
      </c>
      <c r="L1882" t="s">
        <v>604</v>
      </c>
      <c r="M1882" s="5">
        <v>27314</v>
      </c>
      <c r="N1882" s="5">
        <v>27314</v>
      </c>
      <c r="O1882" s="5">
        <v>27314</v>
      </c>
      <c r="P1882" s="5"/>
      <c r="Q1882" s="16">
        <v>0</v>
      </c>
      <c r="R1882" s="5"/>
      <c r="S1882" s="17">
        <v>42207</v>
      </c>
      <c r="T1882" s="17">
        <v>42207</v>
      </c>
      <c r="U1882" s="17">
        <v>42237</v>
      </c>
      <c r="V1882" s="17">
        <v>42237</v>
      </c>
      <c r="W1882" s="17">
        <v>42207</v>
      </c>
      <c r="X1882" s="17">
        <v>42234</v>
      </c>
      <c r="Y1882" t="s">
        <v>955</v>
      </c>
      <c r="Z1882" t="s">
        <v>818</v>
      </c>
      <c r="AA1882" t="s">
        <v>1023</v>
      </c>
      <c r="AB1882" t="s">
        <v>1024</v>
      </c>
      <c r="AC1882" s="16">
        <v>2</v>
      </c>
      <c r="AD1882" t="s">
        <v>795</v>
      </c>
      <c r="AE1882" t="s">
        <v>961</v>
      </c>
      <c r="AF1882" t="s">
        <v>743</v>
      </c>
      <c r="AG1882" t="s">
        <v>1075</v>
      </c>
      <c r="AJ1882" t="s">
        <v>963</v>
      </c>
      <c r="AK1882" t="s">
        <v>1076</v>
      </c>
      <c r="AL1882" t="s">
        <v>965</v>
      </c>
      <c r="AM1882" t="s">
        <v>456</v>
      </c>
      <c r="AP1882" t="s">
        <v>966</v>
      </c>
      <c r="AQ1882" t="s">
        <v>967</v>
      </c>
      <c r="AR1882" t="s">
        <v>968</v>
      </c>
      <c r="AS1882" t="s">
        <v>969</v>
      </c>
      <c r="AT1882" t="s">
        <v>970</v>
      </c>
      <c r="AU1882" t="s">
        <v>7707</v>
      </c>
    </row>
    <row r="1883" spans="2:47" ht="11" outlineLevel="1" x14ac:dyDescent="0.15">
      <c r="B1883" t="s">
        <v>7708</v>
      </c>
      <c r="C1883" t="s">
        <v>7709</v>
      </c>
      <c r="D1883" t="s">
        <v>7710</v>
      </c>
      <c r="E1883" t="s">
        <v>1599</v>
      </c>
      <c r="F1883" t="s">
        <v>807</v>
      </c>
      <c r="G1883" t="s">
        <v>984</v>
      </c>
      <c r="H1883" t="s">
        <v>985</v>
      </c>
      <c r="I1883" t="s">
        <v>957</v>
      </c>
      <c r="J1883" t="s">
        <v>7711</v>
      </c>
      <c r="K1883" t="s">
        <v>7712</v>
      </c>
      <c r="L1883" t="s">
        <v>7711</v>
      </c>
      <c r="M1883" s="5">
        <v>27271.29</v>
      </c>
      <c r="N1883" s="5">
        <v>27271.29</v>
      </c>
      <c r="O1883" s="5">
        <v>27271.29</v>
      </c>
      <c r="P1883" s="5"/>
      <c r="Q1883" s="16">
        <v>0</v>
      </c>
      <c r="R1883" s="5"/>
      <c r="S1883" s="17">
        <v>45917</v>
      </c>
      <c r="T1883" s="17">
        <v>45917</v>
      </c>
      <c r="U1883" s="17">
        <v>46006</v>
      </c>
      <c r="V1883" s="17">
        <v>46006</v>
      </c>
      <c r="W1883" s="17">
        <v>45917</v>
      </c>
      <c r="X1883" s="17">
        <v>45917</v>
      </c>
      <c r="Y1883" t="s">
        <v>959</v>
      </c>
      <c r="Z1883" t="s">
        <v>796</v>
      </c>
      <c r="AA1883" t="s">
        <v>1023</v>
      </c>
      <c r="AB1883" t="s">
        <v>1289</v>
      </c>
      <c r="AC1883" s="16">
        <v>5</v>
      </c>
      <c r="AD1883" t="s">
        <v>6247</v>
      </c>
      <c r="AE1883" t="s">
        <v>6248</v>
      </c>
      <c r="AF1883" t="s">
        <v>737</v>
      </c>
      <c r="AG1883" t="s">
        <v>975</v>
      </c>
      <c r="AJ1883" t="s">
        <v>963</v>
      </c>
      <c r="AK1883" t="s">
        <v>3258</v>
      </c>
      <c r="AL1883" t="s">
        <v>1340</v>
      </c>
      <c r="AM1883" t="s">
        <v>531</v>
      </c>
      <c r="AP1883" t="s">
        <v>966</v>
      </c>
      <c r="AQ1883" t="s">
        <v>967</v>
      </c>
      <c r="AR1883" t="s">
        <v>968</v>
      </c>
      <c r="AS1883" t="s">
        <v>969</v>
      </c>
      <c r="AT1883" t="s">
        <v>970</v>
      </c>
      <c r="AU1883" t="s">
        <v>7713</v>
      </c>
    </row>
    <row r="1884" spans="2:47" ht="11" outlineLevel="1" x14ac:dyDescent="0.15">
      <c r="B1884" t="s">
        <v>7714</v>
      </c>
      <c r="C1884" t="s">
        <v>7715</v>
      </c>
      <c r="G1884" t="s">
        <v>1140</v>
      </c>
      <c r="H1884" t="s">
        <v>1141</v>
      </c>
      <c r="I1884" t="s">
        <v>957</v>
      </c>
      <c r="J1884" t="s">
        <v>7716</v>
      </c>
      <c r="K1884" t="s">
        <v>7717</v>
      </c>
      <c r="L1884" t="s">
        <v>7716</v>
      </c>
      <c r="M1884" s="5">
        <v>27250</v>
      </c>
      <c r="N1884" s="5">
        <v>27250</v>
      </c>
      <c r="O1884" s="5">
        <v>27250</v>
      </c>
      <c r="P1884" s="5"/>
      <c r="Q1884" s="16">
        <v>0</v>
      </c>
      <c r="R1884" s="5"/>
      <c r="S1884" s="17">
        <v>43006</v>
      </c>
      <c r="T1884" s="17">
        <v>43006</v>
      </c>
      <c r="U1884" s="17">
        <v>43069</v>
      </c>
      <c r="V1884" s="17">
        <v>43069</v>
      </c>
      <c r="W1884" s="17">
        <v>43006</v>
      </c>
      <c r="X1884" s="17">
        <v>43006</v>
      </c>
      <c r="Y1884" t="s">
        <v>1178</v>
      </c>
      <c r="Z1884" t="s">
        <v>825</v>
      </c>
      <c r="AA1884" t="s">
        <v>1179</v>
      </c>
      <c r="AC1884" s="16">
        <v>1</v>
      </c>
      <c r="AD1884" t="s">
        <v>803</v>
      </c>
      <c r="AE1884" t="s">
        <v>974</v>
      </c>
      <c r="AF1884" t="s">
        <v>737</v>
      </c>
      <c r="AG1884" t="s">
        <v>975</v>
      </c>
      <c r="AJ1884" t="s">
        <v>963</v>
      </c>
      <c r="AK1884" t="s">
        <v>979</v>
      </c>
      <c r="AL1884" t="s">
        <v>1340</v>
      </c>
      <c r="AM1884" t="s">
        <v>531</v>
      </c>
      <c r="AP1884" t="s">
        <v>966</v>
      </c>
      <c r="AQ1884" t="s">
        <v>967</v>
      </c>
      <c r="AR1884" t="s">
        <v>968</v>
      </c>
      <c r="AS1884" t="s">
        <v>969</v>
      </c>
      <c r="AT1884" t="s">
        <v>970</v>
      </c>
      <c r="AU1884" t="s">
        <v>7718</v>
      </c>
    </row>
    <row r="1885" spans="2:47" ht="11" outlineLevel="1" x14ac:dyDescent="0.15">
      <c r="B1885" t="s">
        <v>7719</v>
      </c>
      <c r="C1885" t="s">
        <v>7720</v>
      </c>
      <c r="G1885" t="s">
        <v>1140</v>
      </c>
      <c r="H1885" t="s">
        <v>1141</v>
      </c>
      <c r="I1885" t="s">
        <v>957</v>
      </c>
      <c r="J1885" t="s">
        <v>6306</v>
      </c>
      <c r="K1885" t="s">
        <v>6307</v>
      </c>
      <c r="L1885" t="s">
        <v>6306</v>
      </c>
      <c r="M1885" s="5">
        <v>27210</v>
      </c>
      <c r="N1885" s="5">
        <v>27210</v>
      </c>
      <c r="O1885" s="5">
        <v>27210</v>
      </c>
      <c r="P1885" s="5"/>
      <c r="Q1885" s="16">
        <v>0</v>
      </c>
      <c r="R1885" s="5"/>
      <c r="S1885" s="17">
        <v>45317</v>
      </c>
      <c r="T1885" s="17">
        <v>45317</v>
      </c>
      <c r="U1885" s="17">
        <v>45352</v>
      </c>
      <c r="V1885" s="17">
        <v>45352</v>
      </c>
      <c r="W1885" s="17">
        <v>45317</v>
      </c>
      <c r="X1885" s="17">
        <v>45317</v>
      </c>
      <c r="Y1885" t="s">
        <v>1543</v>
      </c>
      <c r="Z1885" t="s">
        <v>826</v>
      </c>
      <c r="AA1885" t="s">
        <v>1179</v>
      </c>
      <c r="AC1885" s="16">
        <v>1</v>
      </c>
      <c r="AD1885" t="s">
        <v>795</v>
      </c>
      <c r="AE1885" t="s">
        <v>961</v>
      </c>
      <c r="AF1885" t="s">
        <v>740</v>
      </c>
      <c r="AG1885" t="s">
        <v>1036</v>
      </c>
      <c r="AJ1885" t="s">
        <v>963</v>
      </c>
      <c r="AK1885" t="s">
        <v>964</v>
      </c>
      <c r="AL1885" t="s">
        <v>1340</v>
      </c>
      <c r="AM1885" t="s">
        <v>531</v>
      </c>
      <c r="AP1885" t="s">
        <v>966</v>
      </c>
      <c r="AQ1885" t="s">
        <v>967</v>
      </c>
      <c r="AR1885" t="s">
        <v>968</v>
      </c>
      <c r="AS1885" t="s">
        <v>969</v>
      </c>
      <c r="AT1885" t="s">
        <v>970</v>
      </c>
      <c r="AU1885" t="s">
        <v>7721</v>
      </c>
    </row>
    <row r="1886" spans="2:47" ht="11" outlineLevel="1" x14ac:dyDescent="0.15">
      <c r="B1886" t="s">
        <v>7722</v>
      </c>
      <c r="C1886" t="s">
        <v>7723</v>
      </c>
      <c r="G1886" t="s">
        <v>1140</v>
      </c>
      <c r="H1886" t="s">
        <v>1141</v>
      </c>
      <c r="I1886" t="s">
        <v>957</v>
      </c>
      <c r="J1886" t="s">
        <v>6306</v>
      </c>
      <c r="K1886" t="s">
        <v>6307</v>
      </c>
      <c r="L1886" t="s">
        <v>7297</v>
      </c>
      <c r="M1886" s="5">
        <v>27210</v>
      </c>
      <c r="N1886" s="5">
        <v>27210</v>
      </c>
      <c r="O1886" s="5">
        <v>27210</v>
      </c>
      <c r="P1886" s="5"/>
      <c r="Q1886" s="16">
        <v>0</v>
      </c>
      <c r="R1886" s="5"/>
      <c r="S1886" s="17">
        <v>45224</v>
      </c>
      <c r="T1886" s="17">
        <v>45224</v>
      </c>
      <c r="U1886" s="17">
        <v>45264</v>
      </c>
      <c r="V1886" s="17">
        <v>45264</v>
      </c>
      <c r="W1886" s="17">
        <v>45224</v>
      </c>
      <c r="X1886" s="17">
        <v>45232</v>
      </c>
      <c r="Y1886" t="s">
        <v>1543</v>
      </c>
      <c r="Z1886" t="s">
        <v>826</v>
      </c>
      <c r="AA1886" t="s">
        <v>1179</v>
      </c>
      <c r="AC1886" s="16">
        <v>1</v>
      </c>
      <c r="AD1886" t="s">
        <v>795</v>
      </c>
      <c r="AE1886" t="s">
        <v>961</v>
      </c>
      <c r="AF1886" t="s">
        <v>740</v>
      </c>
      <c r="AG1886" t="s">
        <v>1036</v>
      </c>
      <c r="AH1886" t="s">
        <v>1058</v>
      </c>
      <c r="AI1886" t="s">
        <v>1059</v>
      </c>
      <c r="AJ1886" t="s">
        <v>978</v>
      </c>
      <c r="AK1886" t="s">
        <v>964</v>
      </c>
      <c r="AL1886" t="s">
        <v>1340</v>
      </c>
      <c r="AM1886" t="s">
        <v>531</v>
      </c>
      <c r="AP1886" t="s">
        <v>966</v>
      </c>
      <c r="AQ1886" t="s">
        <v>967</v>
      </c>
      <c r="AR1886" t="s">
        <v>968</v>
      </c>
      <c r="AS1886" t="s">
        <v>969</v>
      </c>
      <c r="AT1886" t="s">
        <v>970</v>
      </c>
      <c r="AU1886" t="s">
        <v>7724</v>
      </c>
    </row>
    <row r="1887" spans="2:47" ht="11" outlineLevel="1" x14ac:dyDescent="0.15">
      <c r="B1887" t="s">
        <v>7725</v>
      </c>
      <c r="C1887" t="s">
        <v>7726</v>
      </c>
      <c r="G1887" t="s">
        <v>1140</v>
      </c>
      <c r="H1887" t="s">
        <v>1141</v>
      </c>
      <c r="I1887" t="s">
        <v>957</v>
      </c>
      <c r="J1887" t="s">
        <v>6306</v>
      </c>
      <c r="K1887" t="s">
        <v>6307</v>
      </c>
      <c r="L1887" t="s">
        <v>7297</v>
      </c>
      <c r="M1887" s="5">
        <v>27210</v>
      </c>
      <c r="N1887" s="5">
        <v>27210</v>
      </c>
      <c r="O1887" s="5">
        <v>27210</v>
      </c>
      <c r="P1887" s="5"/>
      <c r="Q1887" s="16">
        <v>0</v>
      </c>
      <c r="R1887" s="5"/>
      <c r="S1887" s="17">
        <v>45089</v>
      </c>
      <c r="T1887" s="17">
        <v>45089</v>
      </c>
      <c r="U1887" s="17">
        <v>45103</v>
      </c>
      <c r="V1887" s="17">
        <v>45103</v>
      </c>
      <c r="W1887" s="17">
        <v>45089</v>
      </c>
      <c r="X1887" s="17">
        <v>45089</v>
      </c>
      <c r="Y1887" t="s">
        <v>1543</v>
      </c>
      <c r="Z1887" t="s">
        <v>826</v>
      </c>
      <c r="AA1887" t="s">
        <v>1179</v>
      </c>
      <c r="AC1887" s="16">
        <v>1</v>
      </c>
      <c r="AD1887" t="s">
        <v>795</v>
      </c>
      <c r="AE1887" t="s">
        <v>961</v>
      </c>
      <c r="AF1887" t="s">
        <v>740</v>
      </c>
      <c r="AG1887" t="s">
        <v>1036</v>
      </c>
      <c r="AJ1887" t="s">
        <v>963</v>
      </c>
      <c r="AK1887" t="s">
        <v>964</v>
      </c>
      <c r="AL1887" t="s">
        <v>1340</v>
      </c>
      <c r="AM1887" t="s">
        <v>531</v>
      </c>
      <c r="AP1887" t="s">
        <v>966</v>
      </c>
      <c r="AQ1887" t="s">
        <v>967</v>
      </c>
      <c r="AR1887" t="s">
        <v>968</v>
      </c>
      <c r="AS1887" t="s">
        <v>969</v>
      </c>
      <c r="AT1887" t="s">
        <v>970</v>
      </c>
      <c r="AU1887" t="s">
        <v>7727</v>
      </c>
    </row>
    <row r="1888" spans="2:47" ht="11" outlineLevel="1" x14ac:dyDescent="0.15">
      <c r="B1888" t="s">
        <v>7728</v>
      </c>
      <c r="C1888" t="s">
        <v>7729</v>
      </c>
      <c r="G1888" t="s">
        <v>1140</v>
      </c>
      <c r="H1888" t="s">
        <v>1141</v>
      </c>
      <c r="I1888" t="s">
        <v>957</v>
      </c>
      <c r="J1888" t="s">
        <v>7730</v>
      </c>
      <c r="K1888" t="s">
        <v>7731</v>
      </c>
      <c r="L1888" t="s">
        <v>7732</v>
      </c>
      <c r="M1888" s="5">
        <v>27125</v>
      </c>
      <c r="N1888" s="5">
        <v>27125</v>
      </c>
      <c r="O1888" s="5">
        <v>27125</v>
      </c>
      <c r="P1888" s="5"/>
      <c r="Q1888" s="16">
        <v>0</v>
      </c>
      <c r="R1888" s="5"/>
      <c r="S1888" s="17">
        <v>43339</v>
      </c>
      <c r="T1888" s="17">
        <v>43339</v>
      </c>
      <c r="U1888" s="17">
        <v>44209</v>
      </c>
      <c r="V1888" s="17">
        <v>44209</v>
      </c>
      <c r="W1888" s="17">
        <v>43339</v>
      </c>
      <c r="X1888" s="17">
        <v>44209</v>
      </c>
      <c r="Y1888" t="s">
        <v>1178</v>
      </c>
      <c r="Z1888" t="s">
        <v>825</v>
      </c>
      <c r="AA1888" t="s">
        <v>1179</v>
      </c>
      <c r="AC1888" s="16">
        <v>2</v>
      </c>
      <c r="AD1888" t="s">
        <v>795</v>
      </c>
      <c r="AE1888" t="s">
        <v>961</v>
      </c>
      <c r="AF1888" t="s">
        <v>740</v>
      </c>
      <c r="AG1888" t="s">
        <v>1036</v>
      </c>
      <c r="AJ1888" t="s">
        <v>963</v>
      </c>
      <c r="AK1888" t="s">
        <v>964</v>
      </c>
      <c r="AL1888" t="s">
        <v>1340</v>
      </c>
      <c r="AM1888" t="s">
        <v>531</v>
      </c>
      <c r="AP1888" t="s">
        <v>966</v>
      </c>
      <c r="AQ1888" t="s">
        <v>967</v>
      </c>
      <c r="AR1888" t="s">
        <v>968</v>
      </c>
      <c r="AS1888" t="s">
        <v>969</v>
      </c>
      <c r="AT1888" t="s">
        <v>970</v>
      </c>
      <c r="AU1888" t="s">
        <v>7733</v>
      </c>
    </row>
    <row r="1889" spans="2:47" ht="11" outlineLevel="1" x14ac:dyDescent="0.15">
      <c r="B1889" t="s">
        <v>7734</v>
      </c>
      <c r="C1889" t="s">
        <v>7735</v>
      </c>
      <c r="G1889" t="s">
        <v>1140</v>
      </c>
      <c r="H1889" t="s">
        <v>1141</v>
      </c>
      <c r="I1889" t="s">
        <v>957</v>
      </c>
      <c r="J1889" t="s">
        <v>4137</v>
      </c>
      <c r="K1889" t="s">
        <v>4138</v>
      </c>
      <c r="L1889" t="s">
        <v>4137</v>
      </c>
      <c r="M1889" s="5">
        <v>27104</v>
      </c>
      <c r="N1889" s="5">
        <v>27104</v>
      </c>
      <c r="O1889" s="5">
        <v>27104</v>
      </c>
      <c r="P1889" s="5"/>
      <c r="Q1889" s="16">
        <v>0</v>
      </c>
      <c r="R1889" s="5"/>
      <c r="S1889" s="17">
        <v>44330</v>
      </c>
      <c r="T1889" s="17">
        <v>44330</v>
      </c>
      <c r="U1889" s="17">
        <v>44350</v>
      </c>
      <c r="V1889" s="17">
        <v>44350</v>
      </c>
      <c r="W1889" s="17">
        <v>44330</v>
      </c>
      <c r="X1889" s="17">
        <v>44330</v>
      </c>
      <c r="Y1889" t="s">
        <v>1178</v>
      </c>
      <c r="Z1889" t="s">
        <v>825</v>
      </c>
      <c r="AA1889" t="s">
        <v>1179</v>
      </c>
      <c r="AC1889" s="16">
        <v>1</v>
      </c>
      <c r="AD1889" t="s">
        <v>795</v>
      </c>
      <c r="AE1889" t="s">
        <v>961</v>
      </c>
      <c r="AF1889" t="s">
        <v>7736</v>
      </c>
      <c r="AG1889" t="s">
        <v>7737</v>
      </c>
      <c r="AJ1889" t="s">
        <v>963</v>
      </c>
      <c r="AK1889" t="s">
        <v>964</v>
      </c>
      <c r="AL1889" t="s">
        <v>1340</v>
      </c>
      <c r="AM1889" t="s">
        <v>531</v>
      </c>
      <c r="AP1889" t="s">
        <v>966</v>
      </c>
      <c r="AQ1889" t="s">
        <v>967</v>
      </c>
      <c r="AR1889" t="s">
        <v>968</v>
      </c>
      <c r="AS1889" t="s">
        <v>969</v>
      </c>
      <c r="AT1889" t="s">
        <v>970</v>
      </c>
      <c r="AU1889" t="s">
        <v>7738</v>
      </c>
    </row>
    <row r="1890" spans="2:47" ht="11" outlineLevel="1" x14ac:dyDescent="0.15">
      <c r="B1890" t="s">
        <v>7739</v>
      </c>
      <c r="C1890" t="s">
        <v>7740</v>
      </c>
      <c r="G1890" t="s">
        <v>1140</v>
      </c>
      <c r="H1890" t="s">
        <v>1141</v>
      </c>
      <c r="I1890" t="s">
        <v>957</v>
      </c>
      <c r="J1890" t="s">
        <v>7741</v>
      </c>
      <c r="K1890" t="s">
        <v>7742</v>
      </c>
      <c r="L1890" t="s">
        <v>7741</v>
      </c>
      <c r="M1890" s="5">
        <v>27020</v>
      </c>
      <c r="N1890" s="5">
        <v>27020</v>
      </c>
      <c r="O1890" s="5">
        <v>27020</v>
      </c>
      <c r="P1890" s="5"/>
      <c r="Q1890" s="16">
        <v>0</v>
      </c>
      <c r="R1890" s="5"/>
      <c r="S1890" s="17">
        <v>42598</v>
      </c>
      <c r="T1890" s="17">
        <v>42598</v>
      </c>
      <c r="U1890" s="17">
        <v>42718</v>
      </c>
      <c r="V1890" s="17">
        <v>42718</v>
      </c>
      <c r="W1890" s="17">
        <v>42598</v>
      </c>
      <c r="X1890" s="17">
        <v>42657</v>
      </c>
      <c r="Y1890" t="s">
        <v>1178</v>
      </c>
      <c r="Z1890" t="s">
        <v>825</v>
      </c>
      <c r="AA1890" t="s">
        <v>1179</v>
      </c>
      <c r="AC1890" s="16">
        <v>2</v>
      </c>
      <c r="AD1890" t="s">
        <v>803</v>
      </c>
      <c r="AE1890" t="s">
        <v>974</v>
      </c>
      <c r="AF1890" t="s">
        <v>737</v>
      </c>
      <c r="AG1890" t="s">
        <v>975</v>
      </c>
      <c r="AJ1890" t="s">
        <v>963</v>
      </c>
      <c r="AK1890" t="s">
        <v>979</v>
      </c>
      <c r="AL1890" t="s">
        <v>1340</v>
      </c>
      <c r="AM1890" t="s">
        <v>531</v>
      </c>
      <c r="AP1890" t="s">
        <v>966</v>
      </c>
      <c r="AQ1890" t="s">
        <v>967</v>
      </c>
      <c r="AR1890" t="s">
        <v>968</v>
      </c>
      <c r="AS1890" t="s">
        <v>969</v>
      </c>
      <c r="AT1890" t="s">
        <v>970</v>
      </c>
      <c r="AU1890" t="s">
        <v>7743</v>
      </c>
    </row>
    <row r="1891" spans="2:47" ht="11" outlineLevel="1" x14ac:dyDescent="0.15">
      <c r="B1891" t="s">
        <v>7744</v>
      </c>
      <c r="C1891" t="s">
        <v>7745</v>
      </c>
      <c r="G1891" t="s">
        <v>1140</v>
      </c>
      <c r="H1891" t="s">
        <v>1141</v>
      </c>
      <c r="I1891" t="s">
        <v>957</v>
      </c>
      <c r="J1891" t="s">
        <v>7746</v>
      </c>
      <c r="K1891" t="s">
        <v>7747</v>
      </c>
      <c r="L1891" t="s">
        <v>7746</v>
      </c>
      <c r="M1891" s="5">
        <v>27000</v>
      </c>
      <c r="N1891" s="5">
        <v>27000</v>
      </c>
      <c r="O1891" s="5">
        <v>27000</v>
      </c>
      <c r="P1891" s="5"/>
      <c r="Q1891" s="16">
        <v>0</v>
      </c>
      <c r="R1891" s="5"/>
      <c r="S1891" s="17">
        <v>42473</v>
      </c>
      <c r="T1891" s="17">
        <v>42473</v>
      </c>
      <c r="U1891" s="17">
        <v>42534</v>
      </c>
      <c r="V1891" s="17">
        <v>42534</v>
      </c>
      <c r="W1891" s="17">
        <v>42473</v>
      </c>
      <c r="X1891" s="17">
        <v>42500</v>
      </c>
      <c r="Y1891" t="s">
        <v>1178</v>
      </c>
      <c r="Z1891" t="s">
        <v>825</v>
      </c>
      <c r="AA1891" t="s">
        <v>1179</v>
      </c>
      <c r="AC1891" s="16">
        <v>1</v>
      </c>
      <c r="AD1891" t="s">
        <v>4485</v>
      </c>
      <c r="AE1891" t="s">
        <v>4486</v>
      </c>
      <c r="AF1891" t="s">
        <v>738</v>
      </c>
      <c r="AG1891" t="s">
        <v>988</v>
      </c>
      <c r="AJ1891" t="s">
        <v>963</v>
      </c>
      <c r="AK1891" t="s">
        <v>3393</v>
      </c>
      <c r="AL1891" t="s">
        <v>1340</v>
      </c>
      <c r="AM1891" t="s">
        <v>531</v>
      </c>
      <c r="AP1891" t="s">
        <v>966</v>
      </c>
      <c r="AQ1891" t="s">
        <v>967</v>
      </c>
      <c r="AR1891" t="s">
        <v>968</v>
      </c>
      <c r="AS1891" t="s">
        <v>969</v>
      </c>
      <c r="AT1891" t="s">
        <v>970</v>
      </c>
      <c r="AU1891" t="s">
        <v>7748</v>
      </c>
    </row>
    <row r="1892" spans="2:47" ht="11" outlineLevel="1" x14ac:dyDescent="0.15">
      <c r="B1892" t="s">
        <v>7749</v>
      </c>
      <c r="C1892" t="s">
        <v>7750</v>
      </c>
      <c r="G1892" t="s">
        <v>1140</v>
      </c>
      <c r="H1892" t="s">
        <v>1141</v>
      </c>
      <c r="I1892" t="s">
        <v>957</v>
      </c>
      <c r="J1892" t="s">
        <v>7751</v>
      </c>
      <c r="K1892" t="s">
        <v>7752</v>
      </c>
      <c r="L1892" t="s">
        <v>7751</v>
      </c>
      <c r="M1892" s="5">
        <v>26955.200000000001</v>
      </c>
      <c r="N1892" s="5">
        <v>26955.200000000001</v>
      </c>
      <c r="O1892" s="5">
        <v>26955.200000000001</v>
      </c>
      <c r="P1892" s="5"/>
      <c r="Q1892" s="16">
        <v>0</v>
      </c>
      <c r="R1892" s="5"/>
      <c r="S1892" s="17">
        <v>43116</v>
      </c>
      <c r="T1892" s="17">
        <v>43112</v>
      </c>
      <c r="U1892" s="17">
        <v>43193</v>
      </c>
      <c r="V1892" s="17">
        <v>43193</v>
      </c>
      <c r="W1892" s="17">
        <v>43116</v>
      </c>
      <c r="X1892" s="17">
        <v>43175</v>
      </c>
      <c r="Y1892" t="s">
        <v>1178</v>
      </c>
      <c r="Z1892" t="s">
        <v>825</v>
      </c>
      <c r="AA1892" t="s">
        <v>1179</v>
      </c>
      <c r="AC1892" s="16">
        <v>2</v>
      </c>
      <c r="AD1892" t="s">
        <v>3544</v>
      </c>
      <c r="AE1892" t="s">
        <v>3545</v>
      </c>
      <c r="AF1892" t="s">
        <v>750</v>
      </c>
      <c r="AG1892" t="s">
        <v>1515</v>
      </c>
      <c r="AJ1892" t="s">
        <v>963</v>
      </c>
      <c r="AK1892" t="s">
        <v>1516</v>
      </c>
      <c r="AL1892" t="s">
        <v>1340</v>
      </c>
      <c r="AM1892" t="s">
        <v>531</v>
      </c>
      <c r="AP1892" t="s">
        <v>966</v>
      </c>
      <c r="AQ1892" t="s">
        <v>967</v>
      </c>
      <c r="AR1892" t="s">
        <v>968</v>
      </c>
      <c r="AS1892" t="s">
        <v>969</v>
      </c>
      <c r="AT1892" t="s">
        <v>970</v>
      </c>
      <c r="AU1892" t="s">
        <v>7753</v>
      </c>
    </row>
    <row r="1893" spans="2:47" ht="11" outlineLevel="1" x14ac:dyDescent="0.15">
      <c r="B1893" t="s">
        <v>7754</v>
      </c>
      <c r="C1893" t="s">
        <v>7755</v>
      </c>
      <c r="G1893" t="s">
        <v>1140</v>
      </c>
      <c r="H1893" t="s">
        <v>1141</v>
      </c>
      <c r="I1893" t="s">
        <v>957</v>
      </c>
      <c r="J1893" t="s">
        <v>7756</v>
      </c>
      <c r="K1893" t="s">
        <v>7757</v>
      </c>
      <c r="L1893" t="s">
        <v>7756</v>
      </c>
      <c r="M1893" s="5">
        <v>26916.25</v>
      </c>
      <c r="N1893" s="5">
        <v>26916.25</v>
      </c>
      <c r="O1893" s="5">
        <v>26916.25</v>
      </c>
      <c r="P1893" s="5"/>
      <c r="Q1893" s="16">
        <v>0</v>
      </c>
      <c r="R1893" s="5"/>
      <c r="S1893" s="17">
        <v>45671</v>
      </c>
      <c r="T1893" s="17">
        <v>45671</v>
      </c>
      <c r="U1893" s="17">
        <v>46022</v>
      </c>
      <c r="V1893" s="17">
        <v>46203</v>
      </c>
      <c r="W1893" s="17">
        <v>45671</v>
      </c>
      <c r="X1893" s="17">
        <v>45671</v>
      </c>
      <c r="Y1893" t="s">
        <v>1178</v>
      </c>
      <c r="Z1893" t="s">
        <v>825</v>
      </c>
      <c r="AA1893" t="s">
        <v>1179</v>
      </c>
      <c r="AC1893" s="16">
        <v>2</v>
      </c>
      <c r="AD1893" t="s">
        <v>795</v>
      </c>
      <c r="AE1893" t="s">
        <v>961</v>
      </c>
      <c r="AF1893" t="s">
        <v>748</v>
      </c>
      <c r="AG1893" t="s">
        <v>1057</v>
      </c>
      <c r="AH1893" t="s">
        <v>1058</v>
      </c>
      <c r="AI1893" t="s">
        <v>1059</v>
      </c>
      <c r="AJ1893" t="s">
        <v>978</v>
      </c>
      <c r="AK1893" t="s">
        <v>964</v>
      </c>
      <c r="AL1893" t="s">
        <v>1340</v>
      </c>
      <c r="AM1893" t="s">
        <v>531</v>
      </c>
      <c r="AP1893" t="s">
        <v>966</v>
      </c>
      <c r="AQ1893" t="s">
        <v>967</v>
      </c>
      <c r="AR1893" t="s">
        <v>968</v>
      </c>
      <c r="AS1893" t="s">
        <v>969</v>
      </c>
      <c r="AT1893" t="s">
        <v>970</v>
      </c>
      <c r="AU1893" t="s">
        <v>7758</v>
      </c>
    </row>
    <row r="1894" spans="2:47" ht="11" outlineLevel="1" x14ac:dyDescent="0.15">
      <c r="B1894" t="s">
        <v>7759</v>
      </c>
      <c r="C1894" t="s">
        <v>7760</v>
      </c>
      <c r="G1894" t="s">
        <v>1140</v>
      </c>
      <c r="H1894" t="s">
        <v>1141</v>
      </c>
      <c r="I1894" t="s">
        <v>957</v>
      </c>
      <c r="J1894" t="s">
        <v>5241</v>
      </c>
      <c r="K1894" t="s">
        <v>5242</v>
      </c>
      <c r="L1894" t="s">
        <v>5241</v>
      </c>
      <c r="M1894" s="5">
        <v>26812.61</v>
      </c>
      <c r="N1894" s="5">
        <v>26812.61</v>
      </c>
      <c r="O1894" s="5">
        <v>26812.61</v>
      </c>
      <c r="P1894" s="5"/>
      <c r="Q1894" s="16">
        <v>0</v>
      </c>
      <c r="R1894" s="5"/>
      <c r="S1894" s="17">
        <v>45553</v>
      </c>
      <c r="T1894" s="17">
        <v>45553</v>
      </c>
      <c r="U1894" s="17">
        <v>46022</v>
      </c>
      <c r="V1894" s="17">
        <v>46022</v>
      </c>
      <c r="W1894" s="17">
        <v>45553</v>
      </c>
      <c r="X1894" s="17">
        <v>45553</v>
      </c>
      <c r="Y1894" t="s">
        <v>1178</v>
      </c>
      <c r="Z1894" t="s">
        <v>825</v>
      </c>
      <c r="AA1894" t="s">
        <v>1179</v>
      </c>
      <c r="AC1894" s="16">
        <v>3</v>
      </c>
      <c r="AD1894" t="s">
        <v>803</v>
      </c>
      <c r="AE1894" t="s">
        <v>974</v>
      </c>
      <c r="AF1894" t="s">
        <v>750</v>
      </c>
      <c r="AG1894" t="s">
        <v>1515</v>
      </c>
      <c r="AJ1894" t="s">
        <v>963</v>
      </c>
      <c r="AK1894" t="s">
        <v>2234</v>
      </c>
      <c r="AL1894" t="s">
        <v>1340</v>
      </c>
      <c r="AM1894" t="s">
        <v>531</v>
      </c>
      <c r="AP1894" t="s">
        <v>966</v>
      </c>
      <c r="AQ1894" t="s">
        <v>967</v>
      </c>
      <c r="AR1894" t="s">
        <v>968</v>
      </c>
      <c r="AS1894" t="s">
        <v>969</v>
      </c>
      <c r="AT1894" t="s">
        <v>970</v>
      </c>
      <c r="AU1894" t="s">
        <v>7761</v>
      </c>
    </row>
    <row r="1895" spans="2:47" ht="11" outlineLevel="1" x14ac:dyDescent="0.15">
      <c r="B1895" t="s">
        <v>7762</v>
      </c>
      <c r="C1895" t="s">
        <v>7763</v>
      </c>
      <c r="D1895" t="s">
        <v>7764</v>
      </c>
      <c r="E1895" t="s">
        <v>835</v>
      </c>
      <c r="F1895" t="s">
        <v>798</v>
      </c>
      <c r="G1895" t="s">
        <v>984</v>
      </c>
      <c r="H1895" t="s">
        <v>985</v>
      </c>
      <c r="I1895" t="s">
        <v>957</v>
      </c>
      <c r="J1895" t="s">
        <v>7765</v>
      </c>
      <c r="K1895" t="s">
        <v>7766</v>
      </c>
      <c r="L1895" t="s">
        <v>7765</v>
      </c>
      <c r="M1895" s="5">
        <v>26498.67</v>
      </c>
      <c r="N1895" s="5">
        <v>26498.67</v>
      </c>
      <c r="O1895" s="5">
        <v>26498.67</v>
      </c>
      <c r="P1895" s="5"/>
      <c r="Q1895" s="16">
        <v>0</v>
      </c>
      <c r="R1895" s="5"/>
      <c r="S1895" s="17">
        <v>43373</v>
      </c>
      <c r="T1895" s="17">
        <v>43373</v>
      </c>
      <c r="U1895" s="17">
        <v>43440</v>
      </c>
      <c r="V1895" s="17">
        <v>43440</v>
      </c>
      <c r="W1895" s="17">
        <v>43373</v>
      </c>
      <c r="X1895" s="17">
        <v>43441</v>
      </c>
      <c r="Y1895" t="s">
        <v>1178</v>
      </c>
      <c r="Z1895" t="s">
        <v>825</v>
      </c>
      <c r="AA1895" t="s">
        <v>1179</v>
      </c>
      <c r="AC1895" s="16">
        <v>1</v>
      </c>
      <c r="AD1895" t="s">
        <v>795</v>
      </c>
      <c r="AE1895" t="s">
        <v>961</v>
      </c>
      <c r="AF1895" t="s">
        <v>740</v>
      </c>
      <c r="AG1895" t="s">
        <v>1036</v>
      </c>
      <c r="AJ1895" t="s">
        <v>963</v>
      </c>
      <c r="AK1895" t="s">
        <v>964</v>
      </c>
      <c r="AL1895" t="s">
        <v>1340</v>
      </c>
      <c r="AM1895" t="s">
        <v>531</v>
      </c>
      <c r="AP1895" t="s">
        <v>966</v>
      </c>
      <c r="AQ1895" t="s">
        <v>967</v>
      </c>
      <c r="AR1895" t="s">
        <v>968</v>
      </c>
      <c r="AS1895" t="s">
        <v>969</v>
      </c>
      <c r="AT1895" t="s">
        <v>970</v>
      </c>
      <c r="AU1895" t="s">
        <v>7767</v>
      </c>
    </row>
    <row r="1896" spans="2:47" ht="11" outlineLevel="1" x14ac:dyDescent="0.15">
      <c r="B1896" t="s">
        <v>7768</v>
      </c>
      <c r="C1896" t="s">
        <v>7769</v>
      </c>
      <c r="G1896" t="s">
        <v>1140</v>
      </c>
      <c r="H1896" t="s">
        <v>1141</v>
      </c>
      <c r="I1896" t="s">
        <v>957</v>
      </c>
      <c r="J1896" t="s">
        <v>3871</v>
      </c>
      <c r="K1896" t="s">
        <v>3872</v>
      </c>
      <c r="L1896" t="s">
        <v>3871</v>
      </c>
      <c r="M1896" s="5">
        <v>26487</v>
      </c>
      <c r="N1896" s="5">
        <v>26487</v>
      </c>
      <c r="O1896" s="5">
        <v>26487</v>
      </c>
      <c r="P1896" s="5"/>
      <c r="Q1896" s="16">
        <v>0</v>
      </c>
      <c r="R1896" s="5"/>
      <c r="S1896" s="17">
        <v>42604</v>
      </c>
      <c r="T1896" s="17">
        <v>42599</v>
      </c>
      <c r="U1896" s="17">
        <v>42630</v>
      </c>
      <c r="V1896" s="17">
        <v>42630</v>
      </c>
      <c r="W1896" s="17">
        <v>42604</v>
      </c>
      <c r="X1896" s="17">
        <v>42695</v>
      </c>
      <c r="Y1896" t="s">
        <v>1178</v>
      </c>
      <c r="Z1896" t="s">
        <v>825</v>
      </c>
      <c r="AA1896" t="s">
        <v>1179</v>
      </c>
      <c r="AC1896" s="16">
        <v>2</v>
      </c>
      <c r="AD1896" t="s">
        <v>795</v>
      </c>
      <c r="AE1896" t="s">
        <v>961</v>
      </c>
      <c r="AF1896" t="s">
        <v>740</v>
      </c>
      <c r="AG1896" t="s">
        <v>1036</v>
      </c>
      <c r="AJ1896" t="s">
        <v>963</v>
      </c>
      <c r="AK1896" t="s">
        <v>964</v>
      </c>
      <c r="AL1896" t="s">
        <v>1340</v>
      </c>
      <c r="AM1896" t="s">
        <v>531</v>
      </c>
      <c r="AP1896" t="s">
        <v>966</v>
      </c>
      <c r="AQ1896" t="s">
        <v>967</v>
      </c>
      <c r="AR1896" t="s">
        <v>968</v>
      </c>
      <c r="AS1896" t="s">
        <v>969</v>
      </c>
      <c r="AT1896" t="s">
        <v>970</v>
      </c>
      <c r="AU1896" t="s">
        <v>7770</v>
      </c>
    </row>
    <row r="1897" spans="2:47" ht="11" outlineLevel="1" x14ac:dyDescent="0.15">
      <c r="B1897" t="s">
        <v>7771</v>
      </c>
      <c r="C1897" t="s">
        <v>7772</v>
      </c>
      <c r="G1897" t="s">
        <v>1140</v>
      </c>
      <c r="H1897" t="s">
        <v>1141</v>
      </c>
      <c r="I1897" t="s">
        <v>957</v>
      </c>
      <c r="J1897" t="s">
        <v>7773</v>
      </c>
      <c r="K1897" t="s">
        <v>7774</v>
      </c>
      <c r="L1897" t="s">
        <v>7773</v>
      </c>
      <c r="M1897" s="5">
        <v>26460</v>
      </c>
      <c r="N1897" s="5">
        <v>26460</v>
      </c>
      <c r="O1897" s="5">
        <v>26460</v>
      </c>
      <c r="P1897" s="5"/>
      <c r="Q1897" s="16">
        <v>0</v>
      </c>
      <c r="R1897" s="5"/>
      <c r="S1897" s="17">
        <v>42912</v>
      </c>
      <c r="T1897" s="17">
        <v>42912</v>
      </c>
      <c r="U1897" s="17">
        <v>42996</v>
      </c>
      <c r="V1897" s="17">
        <v>42996</v>
      </c>
      <c r="W1897" s="17">
        <v>42912</v>
      </c>
      <c r="X1897" s="17">
        <v>42922</v>
      </c>
      <c r="Y1897" t="s">
        <v>1178</v>
      </c>
      <c r="Z1897" t="s">
        <v>825</v>
      </c>
      <c r="AA1897" t="s">
        <v>1179</v>
      </c>
      <c r="AC1897" s="16">
        <v>14</v>
      </c>
      <c r="AD1897" t="s">
        <v>2535</v>
      </c>
      <c r="AE1897" t="s">
        <v>2536</v>
      </c>
      <c r="AF1897" t="s">
        <v>750</v>
      </c>
      <c r="AG1897" t="s">
        <v>1515</v>
      </c>
      <c r="AJ1897" t="s">
        <v>963</v>
      </c>
      <c r="AK1897" t="s">
        <v>1516</v>
      </c>
      <c r="AL1897" t="s">
        <v>1340</v>
      </c>
      <c r="AM1897" t="s">
        <v>531</v>
      </c>
      <c r="AP1897" t="s">
        <v>966</v>
      </c>
      <c r="AQ1897" t="s">
        <v>967</v>
      </c>
      <c r="AR1897" t="s">
        <v>968</v>
      </c>
      <c r="AS1897" t="s">
        <v>969</v>
      </c>
      <c r="AT1897" t="s">
        <v>970</v>
      </c>
      <c r="AU1897" t="s">
        <v>7775</v>
      </c>
    </row>
    <row r="1898" spans="2:47" ht="11" outlineLevel="1" x14ac:dyDescent="0.15">
      <c r="B1898" t="s">
        <v>7776</v>
      </c>
      <c r="C1898" t="s">
        <v>7777</v>
      </c>
      <c r="G1898" t="s">
        <v>1140</v>
      </c>
      <c r="H1898" t="s">
        <v>1141</v>
      </c>
      <c r="I1898" t="s">
        <v>957</v>
      </c>
      <c r="J1898" t="s">
        <v>7778</v>
      </c>
      <c r="K1898" t="s">
        <v>7779</v>
      </c>
      <c r="L1898" t="s">
        <v>7778</v>
      </c>
      <c r="M1898" s="5">
        <v>26227.1</v>
      </c>
      <c r="N1898" s="5">
        <v>26227.1</v>
      </c>
      <c r="O1898" s="5">
        <v>26227.1</v>
      </c>
      <c r="P1898" s="5"/>
      <c r="Q1898" s="16">
        <v>0</v>
      </c>
      <c r="R1898" s="5"/>
      <c r="S1898" s="17">
        <v>43126</v>
      </c>
      <c r="T1898" s="17">
        <v>43126</v>
      </c>
      <c r="U1898" s="17">
        <v>43192</v>
      </c>
      <c r="V1898" s="17">
        <v>43192</v>
      </c>
      <c r="W1898" s="17">
        <v>43126</v>
      </c>
      <c r="X1898" s="17">
        <v>43126</v>
      </c>
      <c r="Y1898" t="s">
        <v>1178</v>
      </c>
      <c r="Z1898" t="s">
        <v>825</v>
      </c>
      <c r="AA1898" t="s">
        <v>1179</v>
      </c>
      <c r="AC1898" s="16">
        <v>5</v>
      </c>
      <c r="AD1898" t="s">
        <v>7780</v>
      </c>
      <c r="AE1898" t="s">
        <v>7781</v>
      </c>
      <c r="AF1898" t="s">
        <v>750</v>
      </c>
      <c r="AG1898" t="s">
        <v>1515</v>
      </c>
      <c r="AJ1898" t="s">
        <v>963</v>
      </c>
      <c r="AK1898" t="s">
        <v>1516</v>
      </c>
      <c r="AL1898" t="s">
        <v>1340</v>
      </c>
      <c r="AM1898" t="s">
        <v>645</v>
      </c>
      <c r="AP1898" t="s">
        <v>966</v>
      </c>
      <c r="AQ1898" t="s">
        <v>967</v>
      </c>
      <c r="AR1898" t="s">
        <v>968</v>
      </c>
      <c r="AS1898" t="s">
        <v>969</v>
      </c>
      <c r="AT1898" t="s">
        <v>970</v>
      </c>
      <c r="AU1898" t="s">
        <v>7782</v>
      </c>
    </row>
    <row r="1899" spans="2:47" ht="11" outlineLevel="1" x14ac:dyDescent="0.15">
      <c r="B1899" t="s">
        <v>7783</v>
      </c>
      <c r="C1899" t="s">
        <v>7784</v>
      </c>
      <c r="G1899" t="s">
        <v>1140</v>
      </c>
      <c r="H1899" t="s">
        <v>1141</v>
      </c>
      <c r="I1899" t="s">
        <v>957</v>
      </c>
      <c r="J1899" t="s">
        <v>6858</v>
      </c>
      <c r="K1899" t="s">
        <v>6859</v>
      </c>
      <c r="L1899" t="s">
        <v>6858</v>
      </c>
      <c r="M1899" s="5">
        <v>26188.14</v>
      </c>
      <c r="N1899" s="5">
        <v>26188.14</v>
      </c>
      <c r="O1899" s="5">
        <v>26188.14</v>
      </c>
      <c r="P1899" s="5"/>
      <c r="Q1899" s="16">
        <v>0</v>
      </c>
      <c r="R1899" s="5"/>
      <c r="S1899" s="17">
        <v>44596</v>
      </c>
      <c r="T1899" s="17">
        <v>44596</v>
      </c>
      <c r="U1899" s="17">
        <v>44652</v>
      </c>
      <c r="V1899" s="17">
        <v>44652</v>
      </c>
      <c r="W1899" s="17">
        <v>44596</v>
      </c>
      <c r="X1899" s="17">
        <v>44672</v>
      </c>
      <c r="Y1899" t="s">
        <v>1178</v>
      </c>
      <c r="Z1899" t="s">
        <v>825</v>
      </c>
      <c r="AA1899" t="s">
        <v>1179</v>
      </c>
      <c r="AC1899" s="16">
        <v>1</v>
      </c>
      <c r="AD1899" t="s">
        <v>795</v>
      </c>
      <c r="AE1899" t="s">
        <v>961</v>
      </c>
      <c r="AF1899" t="s">
        <v>7785</v>
      </c>
      <c r="AG1899" t="s">
        <v>7786</v>
      </c>
      <c r="AH1899" t="s">
        <v>1058</v>
      </c>
      <c r="AI1899" t="s">
        <v>1059</v>
      </c>
      <c r="AJ1899" t="s">
        <v>978</v>
      </c>
      <c r="AK1899" t="s">
        <v>964</v>
      </c>
      <c r="AL1899" t="s">
        <v>1340</v>
      </c>
      <c r="AM1899" t="s">
        <v>531</v>
      </c>
      <c r="AP1899" t="s">
        <v>966</v>
      </c>
      <c r="AQ1899" t="s">
        <v>967</v>
      </c>
      <c r="AR1899" t="s">
        <v>968</v>
      </c>
      <c r="AS1899" t="s">
        <v>969</v>
      </c>
      <c r="AT1899" t="s">
        <v>970</v>
      </c>
      <c r="AU1899" t="s">
        <v>7787</v>
      </c>
    </row>
    <row r="1900" spans="2:47" ht="11" outlineLevel="1" x14ac:dyDescent="0.15">
      <c r="B1900" t="s">
        <v>7788</v>
      </c>
      <c r="C1900" t="s">
        <v>7789</v>
      </c>
      <c r="D1900" t="s">
        <v>6095</v>
      </c>
      <c r="E1900" t="s">
        <v>1599</v>
      </c>
      <c r="F1900" t="s">
        <v>807</v>
      </c>
      <c r="G1900" t="s">
        <v>984</v>
      </c>
      <c r="H1900" t="s">
        <v>985</v>
      </c>
      <c r="I1900" t="s">
        <v>957</v>
      </c>
      <c r="J1900" t="s">
        <v>4252</v>
      </c>
      <c r="K1900" t="s">
        <v>4253</v>
      </c>
      <c r="L1900" t="s">
        <v>4252</v>
      </c>
      <c r="M1900" s="5">
        <v>26163.37</v>
      </c>
      <c r="N1900" s="5">
        <v>26163.37</v>
      </c>
      <c r="O1900" s="5">
        <v>26163.37</v>
      </c>
      <c r="P1900" s="5"/>
      <c r="Q1900" s="16">
        <v>0</v>
      </c>
      <c r="R1900" s="5"/>
      <c r="S1900" s="17">
        <v>44097</v>
      </c>
      <c r="T1900" s="17">
        <v>44097</v>
      </c>
      <c r="U1900" s="17">
        <v>44165</v>
      </c>
      <c r="V1900" s="17">
        <v>44165</v>
      </c>
      <c r="W1900" s="17">
        <v>44097</v>
      </c>
      <c r="X1900" s="17">
        <v>44097</v>
      </c>
      <c r="Y1900" t="s">
        <v>959</v>
      </c>
      <c r="Z1900" t="s">
        <v>796</v>
      </c>
      <c r="AA1900" t="s">
        <v>1023</v>
      </c>
      <c r="AB1900" t="s">
        <v>1289</v>
      </c>
      <c r="AC1900" s="16">
        <v>1</v>
      </c>
      <c r="AD1900" t="s">
        <v>4388</v>
      </c>
      <c r="AE1900" t="s">
        <v>4389</v>
      </c>
      <c r="AF1900" t="s">
        <v>750</v>
      </c>
      <c r="AG1900" t="s">
        <v>1515</v>
      </c>
      <c r="AH1900" t="s">
        <v>1202</v>
      </c>
      <c r="AI1900" t="s">
        <v>1203</v>
      </c>
      <c r="AJ1900" t="s">
        <v>978</v>
      </c>
      <c r="AK1900" t="s">
        <v>1516</v>
      </c>
      <c r="AL1900" t="s">
        <v>1340</v>
      </c>
      <c r="AM1900" t="s">
        <v>531</v>
      </c>
      <c r="AP1900" t="s">
        <v>966</v>
      </c>
      <c r="AQ1900" t="s">
        <v>967</v>
      </c>
      <c r="AR1900" t="s">
        <v>968</v>
      </c>
      <c r="AS1900" t="s">
        <v>969</v>
      </c>
      <c r="AT1900" t="s">
        <v>970</v>
      </c>
      <c r="AU1900" t="s">
        <v>7790</v>
      </c>
    </row>
    <row r="1901" spans="2:47" ht="11" outlineLevel="1" x14ac:dyDescent="0.15">
      <c r="B1901" t="s">
        <v>7791</v>
      </c>
      <c r="C1901" t="s">
        <v>7792</v>
      </c>
      <c r="G1901" t="s">
        <v>1140</v>
      </c>
      <c r="H1901" t="s">
        <v>1141</v>
      </c>
      <c r="I1901" t="s">
        <v>957</v>
      </c>
      <c r="J1901" t="s">
        <v>7793</v>
      </c>
      <c r="K1901" t="s">
        <v>7794</v>
      </c>
      <c r="L1901" t="s">
        <v>7795</v>
      </c>
      <c r="M1901" s="5">
        <v>26160</v>
      </c>
      <c r="N1901" s="5">
        <v>26160</v>
      </c>
      <c r="O1901" s="5">
        <v>26160</v>
      </c>
      <c r="P1901" s="5"/>
      <c r="Q1901" s="16">
        <v>0</v>
      </c>
      <c r="R1901" s="5"/>
      <c r="S1901" s="17">
        <v>45159</v>
      </c>
      <c r="T1901" s="17">
        <v>45159</v>
      </c>
      <c r="U1901" s="17">
        <v>45289</v>
      </c>
      <c r="V1901" s="17">
        <v>45472</v>
      </c>
      <c r="W1901" s="17">
        <v>45159</v>
      </c>
      <c r="X1901" s="17">
        <v>45159</v>
      </c>
      <c r="Y1901" t="s">
        <v>1178</v>
      </c>
      <c r="Z1901" t="s">
        <v>825</v>
      </c>
      <c r="AA1901" t="s">
        <v>1179</v>
      </c>
      <c r="AC1901" s="16">
        <v>6</v>
      </c>
      <c r="AD1901" t="s">
        <v>795</v>
      </c>
      <c r="AE1901" t="s">
        <v>961</v>
      </c>
      <c r="AF1901" t="s">
        <v>7796</v>
      </c>
      <c r="AG1901" t="s">
        <v>7797</v>
      </c>
      <c r="AH1901" t="s">
        <v>1058</v>
      </c>
      <c r="AI1901" t="s">
        <v>1059</v>
      </c>
      <c r="AJ1901" t="s">
        <v>978</v>
      </c>
      <c r="AK1901" t="s">
        <v>964</v>
      </c>
      <c r="AL1901" t="s">
        <v>1340</v>
      </c>
      <c r="AM1901" t="s">
        <v>531</v>
      </c>
      <c r="AP1901" t="s">
        <v>966</v>
      </c>
      <c r="AQ1901" t="s">
        <v>967</v>
      </c>
      <c r="AR1901" t="s">
        <v>968</v>
      </c>
      <c r="AS1901" t="s">
        <v>969</v>
      </c>
      <c r="AT1901" t="s">
        <v>970</v>
      </c>
      <c r="AU1901" t="s">
        <v>7798</v>
      </c>
    </row>
    <row r="1902" spans="2:47" ht="11" outlineLevel="1" x14ac:dyDescent="0.15">
      <c r="B1902" t="s">
        <v>7799</v>
      </c>
      <c r="C1902" t="s">
        <v>7800</v>
      </c>
      <c r="G1902" t="s">
        <v>1140</v>
      </c>
      <c r="H1902" t="s">
        <v>1141</v>
      </c>
      <c r="I1902" t="s">
        <v>957</v>
      </c>
      <c r="J1902" t="s">
        <v>5757</v>
      </c>
      <c r="K1902" t="s">
        <v>5758</v>
      </c>
      <c r="L1902" t="s">
        <v>5757</v>
      </c>
      <c r="M1902" s="5">
        <v>26152</v>
      </c>
      <c r="N1902" s="5">
        <v>26152</v>
      </c>
      <c r="O1902" s="5">
        <v>26152</v>
      </c>
      <c r="P1902" s="5"/>
      <c r="Q1902" s="16">
        <v>0</v>
      </c>
      <c r="R1902" s="5"/>
      <c r="S1902" s="17">
        <v>42761</v>
      </c>
      <c r="T1902" s="17">
        <v>42761</v>
      </c>
      <c r="U1902" s="17">
        <v>42871</v>
      </c>
      <c r="V1902" s="17">
        <v>42871</v>
      </c>
      <c r="W1902" s="17">
        <v>42761</v>
      </c>
      <c r="X1902" s="17">
        <v>42761</v>
      </c>
      <c r="Y1902" t="s">
        <v>1178</v>
      </c>
      <c r="Z1902" t="s">
        <v>825</v>
      </c>
      <c r="AA1902" t="s">
        <v>1179</v>
      </c>
      <c r="AC1902" s="16">
        <v>2</v>
      </c>
      <c r="AD1902" t="s">
        <v>803</v>
      </c>
      <c r="AE1902" t="s">
        <v>974</v>
      </c>
      <c r="AF1902" t="s">
        <v>737</v>
      </c>
      <c r="AG1902" t="s">
        <v>975</v>
      </c>
      <c r="AJ1902" t="s">
        <v>963</v>
      </c>
      <c r="AK1902" t="s">
        <v>979</v>
      </c>
      <c r="AL1902" t="s">
        <v>1340</v>
      </c>
      <c r="AM1902" t="s">
        <v>531</v>
      </c>
      <c r="AP1902" t="s">
        <v>966</v>
      </c>
      <c r="AQ1902" t="s">
        <v>967</v>
      </c>
      <c r="AR1902" t="s">
        <v>968</v>
      </c>
      <c r="AS1902" t="s">
        <v>969</v>
      </c>
      <c r="AT1902" t="s">
        <v>970</v>
      </c>
      <c r="AU1902" t="s">
        <v>7801</v>
      </c>
    </row>
    <row r="1903" spans="2:47" ht="11" outlineLevel="1" x14ac:dyDescent="0.15">
      <c r="B1903" t="s">
        <v>7802</v>
      </c>
      <c r="C1903" t="s">
        <v>7803</v>
      </c>
      <c r="G1903" t="s">
        <v>1140</v>
      </c>
      <c r="H1903" t="s">
        <v>1141</v>
      </c>
      <c r="I1903" t="s">
        <v>957</v>
      </c>
      <c r="J1903" t="s">
        <v>6778</v>
      </c>
      <c r="K1903" t="s">
        <v>6779</v>
      </c>
      <c r="L1903" t="s">
        <v>6778</v>
      </c>
      <c r="M1903" s="5">
        <v>26052</v>
      </c>
      <c r="N1903" s="5">
        <v>26052</v>
      </c>
      <c r="O1903" s="5">
        <v>26052</v>
      </c>
      <c r="P1903" s="5"/>
      <c r="Q1903" s="16">
        <v>0</v>
      </c>
      <c r="R1903" s="5"/>
      <c r="S1903" s="17">
        <v>43228</v>
      </c>
      <c r="T1903" s="17">
        <v>43228</v>
      </c>
      <c r="U1903" s="17">
        <v>43293</v>
      </c>
      <c r="V1903" s="17">
        <v>43293</v>
      </c>
      <c r="W1903" s="17">
        <v>43228</v>
      </c>
      <c r="X1903" s="17">
        <v>43270</v>
      </c>
      <c r="Y1903" t="s">
        <v>1178</v>
      </c>
      <c r="Z1903" t="s">
        <v>825</v>
      </c>
      <c r="AA1903" t="s">
        <v>1179</v>
      </c>
      <c r="AC1903" s="16">
        <v>1</v>
      </c>
      <c r="AD1903" t="s">
        <v>795</v>
      </c>
      <c r="AE1903" t="s">
        <v>961</v>
      </c>
      <c r="AF1903" t="s">
        <v>740</v>
      </c>
      <c r="AG1903" t="s">
        <v>1036</v>
      </c>
      <c r="AJ1903" t="s">
        <v>963</v>
      </c>
      <c r="AK1903" t="s">
        <v>964</v>
      </c>
      <c r="AL1903" t="s">
        <v>1340</v>
      </c>
      <c r="AM1903" t="s">
        <v>531</v>
      </c>
      <c r="AP1903" t="s">
        <v>966</v>
      </c>
      <c r="AQ1903" t="s">
        <v>967</v>
      </c>
      <c r="AR1903" t="s">
        <v>968</v>
      </c>
      <c r="AS1903" t="s">
        <v>969</v>
      </c>
      <c r="AT1903" t="s">
        <v>970</v>
      </c>
      <c r="AU1903" t="s">
        <v>7804</v>
      </c>
    </row>
    <row r="1904" spans="2:47" ht="11" outlineLevel="1" x14ac:dyDescent="0.15">
      <c r="B1904" t="s">
        <v>7805</v>
      </c>
      <c r="C1904" t="s">
        <v>7806</v>
      </c>
      <c r="G1904" t="s">
        <v>1140</v>
      </c>
      <c r="H1904" t="s">
        <v>1141</v>
      </c>
      <c r="I1904" t="s">
        <v>957</v>
      </c>
      <c r="J1904" t="s">
        <v>687</v>
      </c>
      <c r="K1904" t="s">
        <v>2727</v>
      </c>
      <c r="L1904" t="s">
        <v>687</v>
      </c>
      <c r="M1904" s="5">
        <v>26005</v>
      </c>
      <c r="N1904" s="5">
        <v>26005</v>
      </c>
      <c r="O1904" s="5">
        <v>26005</v>
      </c>
      <c r="P1904" s="5"/>
      <c r="Q1904" s="16">
        <v>0</v>
      </c>
      <c r="R1904" s="5"/>
      <c r="S1904" s="17">
        <v>43915</v>
      </c>
      <c r="T1904" s="17">
        <v>43915</v>
      </c>
      <c r="U1904" s="17">
        <v>43924</v>
      </c>
      <c r="V1904" s="17">
        <v>43924</v>
      </c>
      <c r="W1904" s="17">
        <v>43915</v>
      </c>
      <c r="X1904" s="17">
        <v>43915</v>
      </c>
      <c r="Y1904" t="s">
        <v>1178</v>
      </c>
      <c r="Z1904" t="s">
        <v>825</v>
      </c>
      <c r="AA1904" t="s">
        <v>1179</v>
      </c>
      <c r="AC1904" s="16">
        <v>1</v>
      </c>
      <c r="AD1904" t="s">
        <v>795</v>
      </c>
      <c r="AE1904" t="s">
        <v>961</v>
      </c>
      <c r="AF1904" t="s">
        <v>740</v>
      </c>
      <c r="AG1904" t="s">
        <v>1036</v>
      </c>
      <c r="AH1904" t="s">
        <v>1058</v>
      </c>
      <c r="AI1904" t="s">
        <v>1059</v>
      </c>
      <c r="AJ1904" t="s">
        <v>978</v>
      </c>
      <c r="AK1904" t="s">
        <v>964</v>
      </c>
      <c r="AL1904" t="s">
        <v>965</v>
      </c>
      <c r="AM1904" t="s">
        <v>531</v>
      </c>
      <c r="AP1904" t="s">
        <v>966</v>
      </c>
      <c r="AQ1904" t="s">
        <v>967</v>
      </c>
      <c r="AR1904" t="s">
        <v>968</v>
      </c>
      <c r="AS1904" t="s">
        <v>969</v>
      </c>
      <c r="AT1904" t="s">
        <v>970</v>
      </c>
      <c r="AU1904" t="s">
        <v>7807</v>
      </c>
    </row>
    <row r="1905" spans="2:47" ht="11" outlineLevel="1" x14ac:dyDescent="0.15">
      <c r="B1905" t="s">
        <v>7808</v>
      </c>
      <c r="C1905" t="s">
        <v>7809</v>
      </c>
      <c r="G1905" t="s">
        <v>1140</v>
      </c>
      <c r="H1905" t="s">
        <v>1141</v>
      </c>
      <c r="I1905" t="s">
        <v>957</v>
      </c>
      <c r="J1905" t="s">
        <v>7347</v>
      </c>
      <c r="K1905" t="s">
        <v>7348</v>
      </c>
      <c r="L1905" t="s">
        <v>7347</v>
      </c>
      <c r="M1905" s="5">
        <v>25997</v>
      </c>
      <c r="N1905" s="5">
        <v>25997</v>
      </c>
      <c r="O1905" s="5">
        <v>25997</v>
      </c>
      <c r="P1905" s="5"/>
      <c r="Q1905" s="16">
        <v>0</v>
      </c>
      <c r="R1905" s="5"/>
      <c r="S1905" s="17">
        <v>43372</v>
      </c>
      <c r="T1905" s="17">
        <v>43372</v>
      </c>
      <c r="U1905" s="17">
        <v>43542</v>
      </c>
      <c r="V1905" s="17">
        <v>43542</v>
      </c>
      <c r="W1905" s="17">
        <v>43372</v>
      </c>
      <c r="X1905" s="17">
        <v>43372</v>
      </c>
      <c r="Y1905" t="s">
        <v>1178</v>
      </c>
      <c r="Z1905" t="s">
        <v>825</v>
      </c>
      <c r="AA1905" t="s">
        <v>1179</v>
      </c>
      <c r="AC1905" s="16">
        <v>1</v>
      </c>
      <c r="AD1905" t="s">
        <v>3071</v>
      </c>
      <c r="AE1905" t="s">
        <v>3072</v>
      </c>
      <c r="AF1905" t="s">
        <v>737</v>
      </c>
      <c r="AG1905" t="s">
        <v>975</v>
      </c>
      <c r="AJ1905" t="s">
        <v>963</v>
      </c>
      <c r="AK1905" t="s">
        <v>3258</v>
      </c>
      <c r="AL1905" t="s">
        <v>1340</v>
      </c>
      <c r="AM1905" t="s">
        <v>531</v>
      </c>
      <c r="AP1905" t="s">
        <v>966</v>
      </c>
      <c r="AQ1905" t="s">
        <v>967</v>
      </c>
      <c r="AR1905" t="s">
        <v>968</v>
      </c>
      <c r="AS1905" t="s">
        <v>969</v>
      </c>
      <c r="AT1905" t="s">
        <v>970</v>
      </c>
      <c r="AU1905" t="s">
        <v>7810</v>
      </c>
    </row>
    <row r="1906" spans="2:47" ht="11" outlineLevel="1" x14ac:dyDescent="0.15">
      <c r="B1906" t="s">
        <v>7811</v>
      </c>
      <c r="C1906" t="s">
        <v>7812</v>
      </c>
      <c r="G1906" t="s">
        <v>1140</v>
      </c>
      <c r="H1906" t="s">
        <v>1141</v>
      </c>
      <c r="I1906" t="s">
        <v>957</v>
      </c>
      <c r="J1906" t="s">
        <v>5161</v>
      </c>
      <c r="K1906" t="s">
        <v>5162</v>
      </c>
      <c r="L1906" t="s">
        <v>5161</v>
      </c>
      <c r="M1906" s="5">
        <v>25993</v>
      </c>
      <c r="N1906" s="5">
        <v>25993</v>
      </c>
      <c r="O1906" s="5">
        <v>25993</v>
      </c>
      <c r="P1906" s="5"/>
      <c r="Q1906" s="16">
        <v>0</v>
      </c>
      <c r="R1906" s="5"/>
      <c r="S1906" s="17">
        <v>42725</v>
      </c>
      <c r="T1906" s="17">
        <v>42706</v>
      </c>
      <c r="U1906" s="17">
        <v>42762</v>
      </c>
      <c r="V1906" s="17">
        <v>42762</v>
      </c>
      <c r="W1906" s="17">
        <v>42725</v>
      </c>
      <c r="X1906" s="17">
        <v>42725</v>
      </c>
      <c r="Y1906" t="s">
        <v>1178</v>
      </c>
      <c r="Z1906" t="s">
        <v>825</v>
      </c>
      <c r="AA1906" t="s">
        <v>1179</v>
      </c>
      <c r="AC1906" s="16">
        <v>2</v>
      </c>
      <c r="AD1906" t="s">
        <v>7813</v>
      </c>
      <c r="AE1906" t="s">
        <v>7814</v>
      </c>
      <c r="AF1906" t="s">
        <v>750</v>
      </c>
      <c r="AG1906" t="s">
        <v>1515</v>
      </c>
      <c r="AJ1906" t="s">
        <v>963</v>
      </c>
      <c r="AK1906" t="s">
        <v>1516</v>
      </c>
      <c r="AL1906" t="s">
        <v>1340</v>
      </c>
      <c r="AM1906" t="s">
        <v>531</v>
      </c>
      <c r="AP1906" t="s">
        <v>966</v>
      </c>
      <c r="AQ1906" t="s">
        <v>967</v>
      </c>
      <c r="AR1906" t="s">
        <v>968</v>
      </c>
      <c r="AS1906" t="s">
        <v>969</v>
      </c>
      <c r="AT1906" t="s">
        <v>970</v>
      </c>
      <c r="AU1906" t="s">
        <v>7815</v>
      </c>
    </row>
    <row r="1907" spans="2:47" ht="11" outlineLevel="1" x14ac:dyDescent="0.15">
      <c r="B1907" t="s">
        <v>7816</v>
      </c>
      <c r="C1907" t="s">
        <v>7817</v>
      </c>
      <c r="G1907" t="s">
        <v>1140</v>
      </c>
      <c r="H1907" t="s">
        <v>1141</v>
      </c>
      <c r="I1907" t="s">
        <v>957</v>
      </c>
      <c r="J1907" t="s">
        <v>4157</v>
      </c>
      <c r="K1907" t="s">
        <v>4158</v>
      </c>
      <c r="L1907" t="s">
        <v>4157</v>
      </c>
      <c r="M1907" s="5">
        <v>25973</v>
      </c>
      <c r="N1907" s="5">
        <v>25973</v>
      </c>
      <c r="O1907" s="5">
        <v>25973</v>
      </c>
      <c r="P1907" s="5"/>
      <c r="Q1907" s="16">
        <v>0</v>
      </c>
      <c r="R1907" s="5"/>
      <c r="S1907" s="17">
        <v>43234</v>
      </c>
      <c r="T1907" s="17">
        <v>43234</v>
      </c>
      <c r="U1907" s="17">
        <v>43269</v>
      </c>
      <c r="V1907" s="17">
        <v>43269</v>
      </c>
      <c r="W1907" s="17">
        <v>43234</v>
      </c>
      <c r="X1907" s="17">
        <v>43234</v>
      </c>
      <c r="Y1907" t="s">
        <v>1178</v>
      </c>
      <c r="Z1907" t="s">
        <v>825</v>
      </c>
      <c r="AA1907" t="s">
        <v>1179</v>
      </c>
      <c r="AC1907" s="16">
        <v>5</v>
      </c>
      <c r="AD1907" t="s">
        <v>887</v>
      </c>
      <c r="AE1907" t="s">
        <v>2030</v>
      </c>
      <c r="AF1907" t="s">
        <v>750</v>
      </c>
      <c r="AG1907" t="s">
        <v>1515</v>
      </c>
      <c r="AJ1907" t="s">
        <v>963</v>
      </c>
      <c r="AK1907" t="s">
        <v>1516</v>
      </c>
      <c r="AL1907" t="s">
        <v>1340</v>
      </c>
      <c r="AM1907" t="s">
        <v>531</v>
      </c>
      <c r="AP1907" t="s">
        <v>966</v>
      </c>
      <c r="AQ1907" t="s">
        <v>967</v>
      </c>
      <c r="AR1907" t="s">
        <v>968</v>
      </c>
      <c r="AS1907" t="s">
        <v>969</v>
      </c>
      <c r="AT1907" t="s">
        <v>970</v>
      </c>
      <c r="AU1907" t="s">
        <v>7818</v>
      </c>
    </row>
    <row r="1908" spans="2:47" ht="11" outlineLevel="1" x14ac:dyDescent="0.15">
      <c r="B1908" t="s">
        <v>7819</v>
      </c>
      <c r="C1908" t="s">
        <v>7820</v>
      </c>
      <c r="D1908" t="s">
        <v>7821</v>
      </c>
      <c r="E1908" t="s">
        <v>983</v>
      </c>
      <c r="F1908" t="s">
        <v>798</v>
      </c>
      <c r="G1908" t="s">
        <v>984</v>
      </c>
      <c r="H1908" t="s">
        <v>985</v>
      </c>
      <c r="I1908" t="s">
        <v>957</v>
      </c>
      <c r="J1908" t="s">
        <v>6673</v>
      </c>
      <c r="K1908" t="s">
        <v>6674</v>
      </c>
      <c r="L1908" t="s">
        <v>6673</v>
      </c>
      <c r="M1908" s="5">
        <v>25903.84</v>
      </c>
      <c r="N1908" s="5">
        <v>25903.84</v>
      </c>
      <c r="O1908" s="5">
        <v>25903.84</v>
      </c>
      <c r="P1908" s="5"/>
      <c r="Q1908" s="16">
        <v>0</v>
      </c>
      <c r="R1908" s="5"/>
      <c r="S1908" s="17">
        <v>44091</v>
      </c>
      <c r="T1908" s="17">
        <v>44086</v>
      </c>
      <c r="U1908" s="17">
        <v>44123</v>
      </c>
      <c r="V1908" s="17">
        <v>44123</v>
      </c>
      <c r="W1908" s="17">
        <v>44091</v>
      </c>
      <c r="X1908" s="17">
        <v>44138</v>
      </c>
      <c r="Y1908" t="s">
        <v>1178</v>
      </c>
      <c r="Z1908" t="s">
        <v>825</v>
      </c>
      <c r="AA1908" t="s">
        <v>1179</v>
      </c>
      <c r="AC1908" s="16"/>
      <c r="AD1908" t="s">
        <v>795</v>
      </c>
      <c r="AE1908" t="s">
        <v>961</v>
      </c>
      <c r="AF1908" t="s">
        <v>740</v>
      </c>
      <c r="AG1908" t="s">
        <v>1036</v>
      </c>
      <c r="AH1908" t="s">
        <v>1058</v>
      </c>
      <c r="AI1908" t="s">
        <v>1059</v>
      </c>
      <c r="AJ1908" t="s">
        <v>978</v>
      </c>
      <c r="AK1908" t="s">
        <v>964</v>
      </c>
      <c r="AL1908" t="s">
        <v>1340</v>
      </c>
      <c r="AM1908" t="s">
        <v>531</v>
      </c>
      <c r="AP1908" t="s">
        <v>966</v>
      </c>
      <c r="AQ1908" t="s">
        <v>967</v>
      </c>
      <c r="AR1908" t="s">
        <v>968</v>
      </c>
      <c r="AS1908" t="s">
        <v>969</v>
      </c>
      <c r="AT1908" t="s">
        <v>970</v>
      </c>
      <c r="AU1908" t="s">
        <v>7822</v>
      </c>
    </row>
    <row r="1909" spans="2:47" ht="11" outlineLevel="1" x14ac:dyDescent="0.15">
      <c r="B1909" t="s">
        <v>7823</v>
      </c>
      <c r="C1909" t="s">
        <v>7824</v>
      </c>
      <c r="G1909" t="s">
        <v>1140</v>
      </c>
      <c r="H1909" t="s">
        <v>1141</v>
      </c>
      <c r="I1909" t="s">
        <v>957</v>
      </c>
      <c r="J1909" t="s">
        <v>7825</v>
      </c>
      <c r="K1909" t="s">
        <v>7826</v>
      </c>
      <c r="L1909" t="s">
        <v>7825</v>
      </c>
      <c r="M1909" s="5">
        <v>25717</v>
      </c>
      <c r="N1909" s="5">
        <v>25717</v>
      </c>
      <c r="O1909" s="5">
        <v>25717</v>
      </c>
      <c r="P1909" s="5"/>
      <c r="Q1909" s="16">
        <v>0</v>
      </c>
      <c r="R1909" s="5"/>
      <c r="S1909" s="17">
        <v>45049</v>
      </c>
      <c r="T1909" s="17">
        <v>45049</v>
      </c>
      <c r="U1909" s="17">
        <v>45056</v>
      </c>
      <c r="V1909" s="17">
        <v>45056</v>
      </c>
      <c r="W1909" s="17">
        <v>45049</v>
      </c>
      <c r="X1909" s="17">
        <v>45049</v>
      </c>
      <c r="Y1909" t="s">
        <v>984</v>
      </c>
      <c r="Z1909" t="s">
        <v>804</v>
      </c>
      <c r="AA1909" t="s">
        <v>1000</v>
      </c>
      <c r="AC1909" s="16">
        <v>1</v>
      </c>
      <c r="AD1909" t="s">
        <v>795</v>
      </c>
      <c r="AE1909" t="s">
        <v>961</v>
      </c>
      <c r="AF1909" t="s">
        <v>746</v>
      </c>
      <c r="AG1909" t="s">
        <v>962</v>
      </c>
      <c r="AJ1909" t="s">
        <v>963</v>
      </c>
      <c r="AK1909" t="s">
        <v>964</v>
      </c>
      <c r="AL1909" t="s">
        <v>1340</v>
      </c>
      <c r="AM1909" t="s">
        <v>531</v>
      </c>
      <c r="AP1909" t="s">
        <v>966</v>
      </c>
      <c r="AQ1909" t="s">
        <v>967</v>
      </c>
      <c r="AR1909" t="s">
        <v>968</v>
      </c>
      <c r="AS1909" t="s">
        <v>969</v>
      </c>
      <c r="AT1909" t="s">
        <v>970</v>
      </c>
      <c r="AU1909" t="s">
        <v>7827</v>
      </c>
    </row>
    <row r="1910" spans="2:47" ht="11" outlineLevel="1" x14ac:dyDescent="0.15">
      <c r="B1910" t="s">
        <v>7828</v>
      </c>
      <c r="C1910" t="s">
        <v>7829</v>
      </c>
      <c r="G1910" t="s">
        <v>1140</v>
      </c>
      <c r="H1910" t="s">
        <v>1141</v>
      </c>
      <c r="I1910" t="s">
        <v>957</v>
      </c>
      <c r="J1910" t="s">
        <v>7830</v>
      </c>
      <c r="K1910" t="s">
        <v>7831</v>
      </c>
      <c r="L1910" t="s">
        <v>7830</v>
      </c>
      <c r="M1910" s="5">
        <v>25712.02</v>
      </c>
      <c r="N1910" s="5">
        <v>25712.02</v>
      </c>
      <c r="O1910" s="5">
        <v>25712.02</v>
      </c>
      <c r="P1910" s="5"/>
      <c r="Q1910" s="16">
        <v>0</v>
      </c>
      <c r="R1910" s="5"/>
      <c r="S1910" s="17">
        <v>45909</v>
      </c>
      <c r="T1910" s="17">
        <v>45909</v>
      </c>
      <c r="U1910" s="17">
        <v>46142</v>
      </c>
      <c r="V1910" s="17">
        <v>46142</v>
      </c>
      <c r="W1910" s="17">
        <v>45909</v>
      </c>
      <c r="X1910" s="17">
        <v>45909</v>
      </c>
      <c r="Y1910" t="s">
        <v>1178</v>
      </c>
      <c r="Z1910" t="s">
        <v>825</v>
      </c>
      <c r="AA1910" t="s">
        <v>1179</v>
      </c>
      <c r="AC1910" s="16">
        <v>10</v>
      </c>
      <c r="AD1910" t="s">
        <v>795</v>
      </c>
      <c r="AE1910" t="s">
        <v>961</v>
      </c>
      <c r="AF1910" t="s">
        <v>6999</v>
      </c>
      <c r="AG1910" t="s">
        <v>7000</v>
      </c>
      <c r="AJ1910" t="s">
        <v>963</v>
      </c>
      <c r="AK1910" t="s">
        <v>964</v>
      </c>
      <c r="AL1910" t="s">
        <v>1340</v>
      </c>
      <c r="AM1910" t="s">
        <v>645</v>
      </c>
      <c r="AP1910" t="s">
        <v>966</v>
      </c>
      <c r="AQ1910" t="s">
        <v>967</v>
      </c>
      <c r="AR1910" t="s">
        <v>968</v>
      </c>
      <c r="AS1910" t="s">
        <v>969</v>
      </c>
      <c r="AT1910" t="s">
        <v>970</v>
      </c>
      <c r="AU1910" t="s">
        <v>7832</v>
      </c>
    </row>
    <row r="1911" spans="2:47" ht="11" outlineLevel="1" x14ac:dyDescent="0.15">
      <c r="B1911" t="s">
        <v>7833</v>
      </c>
      <c r="C1911" t="s">
        <v>7834</v>
      </c>
      <c r="D1911" t="s">
        <v>3090</v>
      </c>
      <c r="E1911" t="s">
        <v>854</v>
      </c>
      <c r="F1911" t="s">
        <v>807</v>
      </c>
      <c r="G1911" t="s">
        <v>959</v>
      </c>
      <c r="H1911" t="s">
        <v>1903</v>
      </c>
      <c r="I1911" t="s">
        <v>957</v>
      </c>
      <c r="J1911" t="s">
        <v>3091</v>
      </c>
      <c r="K1911" t="s">
        <v>3092</v>
      </c>
      <c r="L1911" t="s">
        <v>3091</v>
      </c>
      <c r="M1911" s="5">
        <v>25616</v>
      </c>
      <c r="N1911" s="5">
        <v>25616</v>
      </c>
      <c r="O1911" s="5">
        <v>25616</v>
      </c>
      <c r="P1911" s="5"/>
      <c r="Q1911" s="16">
        <v>0</v>
      </c>
      <c r="R1911" s="5"/>
      <c r="S1911" s="17">
        <v>45929</v>
      </c>
      <c r="T1911" s="17">
        <v>45929</v>
      </c>
      <c r="U1911" s="17">
        <v>45959</v>
      </c>
      <c r="V1911" s="17">
        <v>45959</v>
      </c>
      <c r="W1911" s="17">
        <v>45929</v>
      </c>
      <c r="X1911" s="17">
        <v>45959</v>
      </c>
      <c r="Y1911" t="s">
        <v>1178</v>
      </c>
      <c r="Z1911" t="s">
        <v>825</v>
      </c>
      <c r="AA1911" t="s">
        <v>1179</v>
      </c>
      <c r="AC1911" s="16">
        <v>1</v>
      </c>
      <c r="AD1911" t="s">
        <v>795</v>
      </c>
      <c r="AE1911" t="s">
        <v>961</v>
      </c>
      <c r="AF1911" t="s">
        <v>748</v>
      </c>
      <c r="AG1911" t="s">
        <v>1057</v>
      </c>
      <c r="AJ1911" t="s">
        <v>963</v>
      </c>
      <c r="AK1911" t="s">
        <v>964</v>
      </c>
      <c r="AL1911" t="s">
        <v>965</v>
      </c>
      <c r="AM1911" t="s">
        <v>531</v>
      </c>
      <c r="AP1911" t="s">
        <v>966</v>
      </c>
      <c r="AQ1911" t="s">
        <v>967</v>
      </c>
      <c r="AR1911" t="s">
        <v>968</v>
      </c>
      <c r="AS1911" t="s">
        <v>969</v>
      </c>
      <c r="AT1911" t="s">
        <v>970</v>
      </c>
      <c r="AU1911" t="s">
        <v>7835</v>
      </c>
    </row>
    <row r="1912" spans="2:47" ht="11" outlineLevel="1" x14ac:dyDescent="0.15">
      <c r="B1912" t="s">
        <v>7836</v>
      </c>
      <c r="C1912" t="s">
        <v>7837</v>
      </c>
      <c r="G1912" t="s">
        <v>1140</v>
      </c>
      <c r="H1912" t="s">
        <v>1141</v>
      </c>
      <c r="I1912" t="s">
        <v>957</v>
      </c>
      <c r="J1912" t="s">
        <v>6306</v>
      </c>
      <c r="K1912" t="s">
        <v>6307</v>
      </c>
      <c r="L1912" t="s">
        <v>7297</v>
      </c>
      <c r="M1912" s="5">
        <v>25575</v>
      </c>
      <c r="N1912" s="5">
        <v>25575</v>
      </c>
      <c r="O1912" s="5">
        <v>25575</v>
      </c>
      <c r="P1912" s="5"/>
      <c r="Q1912" s="16">
        <v>0</v>
      </c>
      <c r="R1912" s="5"/>
      <c r="S1912" s="17">
        <v>44610</v>
      </c>
      <c r="T1912" s="17">
        <v>44610</v>
      </c>
      <c r="U1912" s="17">
        <v>44620</v>
      </c>
      <c r="V1912" s="17">
        <v>44620</v>
      </c>
      <c r="W1912" s="17">
        <v>44610</v>
      </c>
      <c r="X1912" s="17">
        <v>44610</v>
      </c>
      <c r="Y1912" t="s">
        <v>1543</v>
      </c>
      <c r="Z1912" t="s">
        <v>826</v>
      </c>
      <c r="AA1912" t="s">
        <v>1179</v>
      </c>
      <c r="AC1912" s="16">
        <v>1</v>
      </c>
      <c r="AD1912" t="s">
        <v>795</v>
      </c>
      <c r="AE1912" t="s">
        <v>961</v>
      </c>
      <c r="AF1912" t="s">
        <v>740</v>
      </c>
      <c r="AG1912" t="s">
        <v>1036</v>
      </c>
      <c r="AH1912" t="s">
        <v>1058</v>
      </c>
      <c r="AI1912" t="s">
        <v>1059</v>
      </c>
      <c r="AJ1912" t="s">
        <v>978</v>
      </c>
      <c r="AK1912" t="s">
        <v>964</v>
      </c>
      <c r="AL1912" t="s">
        <v>1340</v>
      </c>
      <c r="AM1912" t="s">
        <v>531</v>
      </c>
      <c r="AP1912" t="s">
        <v>966</v>
      </c>
      <c r="AQ1912" t="s">
        <v>967</v>
      </c>
      <c r="AR1912" t="s">
        <v>968</v>
      </c>
      <c r="AS1912" t="s">
        <v>969</v>
      </c>
      <c r="AT1912" t="s">
        <v>970</v>
      </c>
      <c r="AU1912" t="s">
        <v>7838</v>
      </c>
    </row>
    <row r="1913" spans="2:47" ht="11" outlineLevel="1" x14ac:dyDescent="0.15">
      <c r="B1913" t="s">
        <v>7839</v>
      </c>
      <c r="C1913" t="s">
        <v>7840</v>
      </c>
      <c r="G1913" t="s">
        <v>1140</v>
      </c>
      <c r="H1913" t="s">
        <v>1141</v>
      </c>
      <c r="I1913" t="s">
        <v>957</v>
      </c>
      <c r="J1913" t="s">
        <v>7841</v>
      </c>
      <c r="K1913" t="s">
        <v>7842</v>
      </c>
      <c r="L1913" t="s">
        <v>7841</v>
      </c>
      <c r="M1913" s="5">
        <v>25550</v>
      </c>
      <c r="N1913" s="5">
        <v>25550</v>
      </c>
      <c r="O1913" s="5">
        <v>25550</v>
      </c>
      <c r="P1913" s="5"/>
      <c r="Q1913" s="16">
        <v>0</v>
      </c>
      <c r="R1913" s="5"/>
      <c r="S1913" s="17">
        <v>43858</v>
      </c>
      <c r="T1913" s="17">
        <v>43852</v>
      </c>
      <c r="U1913" s="17">
        <v>43899</v>
      </c>
      <c r="V1913" s="17">
        <v>43899</v>
      </c>
      <c r="W1913" s="17">
        <v>43858</v>
      </c>
      <c r="X1913" s="17">
        <v>43858</v>
      </c>
      <c r="Y1913" t="s">
        <v>1178</v>
      </c>
      <c r="Z1913" t="s">
        <v>825</v>
      </c>
      <c r="AA1913" t="s">
        <v>1179</v>
      </c>
      <c r="AC1913" s="16">
        <v>3</v>
      </c>
      <c r="AD1913" t="s">
        <v>795</v>
      </c>
      <c r="AE1913" t="s">
        <v>961</v>
      </c>
      <c r="AF1913" t="s">
        <v>7843</v>
      </c>
      <c r="AG1913" t="s">
        <v>7844</v>
      </c>
      <c r="AH1913" t="s">
        <v>1058</v>
      </c>
      <c r="AI1913" t="s">
        <v>1059</v>
      </c>
      <c r="AJ1913" t="s">
        <v>978</v>
      </c>
      <c r="AK1913" t="s">
        <v>964</v>
      </c>
      <c r="AL1913" t="s">
        <v>1340</v>
      </c>
      <c r="AM1913" t="s">
        <v>531</v>
      </c>
      <c r="AP1913" t="s">
        <v>966</v>
      </c>
      <c r="AQ1913" t="s">
        <v>967</v>
      </c>
      <c r="AR1913" t="s">
        <v>968</v>
      </c>
      <c r="AS1913" t="s">
        <v>969</v>
      </c>
      <c r="AT1913" t="s">
        <v>970</v>
      </c>
      <c r="AU1913" t="s">
        <v>7845</v>
      </c>
    </row>
    <row r="1914" spans="2:47" ht="11" outlineLevel="1" x14ac:dyDescent="0.15">
      <c r="B1914" t="s">
        <v>7846</v>
      </c>
      <c r="C1914" t="s">
        <v>7847</v>
      </c>
      <c r="D1914" t="s">
        <v>5830</v>
      </c>
      <c r="E1914" t="s">
        <v>835</v>
      </c>
      <c r="F1914" t="s">
        <v>807</v>
      </c>
      <c r="G1914" t="s">
        <v>984</v>
      </c>
      <c r="H1914" t="s">
        <v>985</v>
      </c>
      <c r="I1914" t="s">
        <v>957</v>
      </c>
      <c r="J1914" t="s">
        <v>5831</v>
      </c>
      <c r="K1914" t="s">
        <v>5832</v>
      </c>
      <c r="L1914" t="s">
        <v>987</v>
      </c>
      <c r="M1914" s="5">
        <v>25535</v>
      </c>
      <c r="N1914" s="5">
        <v>25535</v>
      </c>
      <c r="O1914" s="5">
        <v>25535</v>
      </c>
      <c r="P1914" s="5"/>
      <c r="Q1914" s="16">
        <v>0</v>
      </c>
      <c r="R1914" s="5"/>
      <c r="S1914" s="17">
        <v>43236</v>
      </c>
      <c r="T1914" s="17">
        <v>43236</v>
      </c>
      <c r="U1914" s="17">
        <v>43343</v>
      </c>
      <c r="V1914" s="17">
        <v>43343</v>
      </c>
      <c r="W1914" s="17">
        <v>43236</v>
      </c>
      <c r="X1914" s="17">
        <v>43236</v>
      </c>
      <c r="Y1914" t="s">
        <v>1178</v>
      </c>
      <c r="Z1914" t="s">
        <v>825</v>
      </c>
      <c r="AA1914" t="s">
        <v>1179</v>
      </c>
      <c r="AC1914" s="16">
        <v>1</v>
      </c>
      <c r="AD1914" t="s">
        <v>795</v>
      </c>
      <c r="AE1914" t="s">
        <v>961</v>
      </c>
      <c r="AF1914" t="s">
        <v>748</v>
      </c>
      <c r="AG1914" t="s">
        <v>1057</v>
      </c>
      <c r="AJ1914" t="s">
        <v>963</v>
      </c>
      <c r="AK1914" t="s">
        <v>964</v>
      </c>
      <c r="AL1914" t="s">
        <v>1340</v>
      </c>
      <c r="AM1914" t="s">
        <v>531</v>
      </c>
      <c r="AP1914" t="s">
        <v>966</v>
      </c>
      <c r="AQ1914" t="s">
        <v>967</v>
      </c>
      <c r="AR1914" t="s">
        <v>968</v>
      </c>
      <c r="AS1914" t="s">
        <v>969</v>
      </c>
      <c r="AT1914" t="s">
        <v>970</v>
      </c>
      <c r="AU1914" t="s">
        <v>7848</v>
      </c>
    </row>
    <row r="1915" spans="2:47" ht="11" outlineLevel="1" x14ac:dyDescent="0.15">
      <c r="B1915" t="s">
        <v>7849</v>
      </c>
      <c r="C1915" t="s">
        <v>7850</v>
      </c>
      <c r="D1915" t="s">
        <v>251</v>
      </c>
      <c r="E1915" t="s">
        <v>854</v>
      </c>
      <c r="F1915" t="s">
        <v>798</v>
      </c>
      <c r="G1915" t="s">
        <v>959</v>
      </c>
      <c r="H1915" t="s">
        <v>1903</v>
      </c>
      <c r="I1915" t="s">
        <v>957</v>
      </c>
      <c r="J1915" t="s">
        <v>665</v>
      </c>
      <c r="K1915" t="s">
        <v>1904</v>
      </c>
      <c r="L1915" t="s">
        <v>665</v>
      </c>
      <c r="M1915" s="5">
        <v>25500</v>
      </c>
      <c r="N1915" s="5">
        <v>25500</v>
      </c>
      <c r="O1915" s="5">
        <v>25500</v>
      </c>
      <c r="P1915" s="5"/>
      <c r="Q1915" s="16">
        <v>0</v>
      </c>
      <c r="R1915" s="5"/>
      <c r="S1915" s="17">
        <v>43724</v>
      </c>
      <c r="T1915" s="17">
        <v>43724</v>
      </c>
      <c r="U1915" s="17">
        <v>43738</v>
      </c>
      <c r="V1915" s="17">
        <v>43738</v>
      </c>
      <c r="W1915" s="17">
        <v>43724</v>
      </c>
      <c r="X1915" s="17">
        <v>43724</v>
      </c>
      <c r="Y1915" t="s">
        <v>1178</v>
      </c>
      <c r="Z1915" t="s">
        <v>825</v>
      </c>
      <c r="AA1915" t="s">
        <v>1179</v>
      </c>
      <c r="AC1915" s="16">
        <v>1</v>
      </c>
      <c r="AD1915" t="s">
        <v>795</v>
      </c>
      <c r="AE1915" t="s">
        <v>961</v>
      </c>
      <c r="AF1915" t="s">
        <v>3219</v>
      </c>
      <c r="AG1915" t="s">
        <v>3220</v>
      </c>
      <c r="AH1915" t="s">
        <v>1058</v>
      </c>
      <c r="AI1915" t="s">
        <v>1059</v>
      </c>
      <c r="AJ1915" t="s">
        <v>978</v>
      </c>
      <c r="AK1915" t="s">
        <v>964</v>
      </c>
      <c r="AL1915" t="s">
        <v>965</v>
      </c>
      <c r="AM1915" t="s">
        <v>531</v>
      </c>
      <c r="AP1915" t="s">
        <v>966</v>
      </c>
      <c r="AQ1915" t="s">
        <v>967</v>
      </c>
      <c r="AR1915" t="s">
        <v>968</v>
      </c>
      <c r="AS1915" t="s">
        <v>969</v>
      </c>
      <c r="AT1915" t="s">
        <v>970</v>
      </c>
      <c r="AU1915" t="s">
        <v>7851</v>
      </c>
    </row>
    <row r="1916" spans="2:47" ht="11" outlineLevel="1" x14ac:dyDescent="0.15">
      <c r="B1916" t="s">
        <v>7852</v>
      </c>
      <c r="C1916" t="s">
        <v>7853</v>
      </c>
      <c r="G1916" t="s">
        <v>1140</v>
      </c>
      <c r="H1916" t="s">
        <v>1141</v>
      </c>
      <c r="I1916" t="s">
        <v>957</v>
      </c>
      <c r="J1916" t="s">
        <v>7854</v>
      </c>
      <c r="K1916" t="s">
        <v>7855</v>
      </c>
      <c r="L1916" t="s">
        <v>7854</v>
      </c>
      <c r="M1916" s="5">
        <v>25455.38</v>
      </c>
      <c r="N1916" s="5">
        <v>25455.38</v>
      </c>
      <c r="O1916" s="5">
        <v>25455.38</v>
      </c>
      <c r="P1916" s="5"/>
      <c r="Q1916" s="16">
        <v>0</v>
      </c>
      <c r="R1916" s="5"/>
      <c r="S1916" s="17">
        <v>42239</v>
      </c>
      <c r="T1916" s="17">
        <v>42240</v>
      </c>
      <c r="U1916" s="17">
        <v>42261</v>
      </c>
      <c r="V1916" s="17">
        <v>42261</v>
      </c>
      <c r="W1916" s="17">
        <v>42239</v>
      </c>
      <c r="X1916" s="17">
        <v>42239</v>
      </c>
      <c r="Y1916" t="s">
        <v>1178</v>
      </c>
      <c r="Z1916" t="s">
        <v>825</v>
      </c>
      <c r="AA1916" t="s">
        <v>1179</v>
      </c>
      <c r="AC1916" s="16">
        <v>7</v>
      </c>
      <c r="AD1916" t="s">
        <v>7856</v>
      </c>
      <c r="AE1916" t="s">
        <v>7857</v>
      </c>
      <c r="AF1916" t="s">
        <v>743</v>
      </c>
      <c r="AG1916" t="s">
        <v>1075</v>
      </c>
      <c r="AJ1916" t="s">
        <v>963</v>
      </c>
      <c r="AK1916" t="s">
        <v>1376</v>
      </c>
      <c r="AL1916" t="s">
        <v>1340</v>
      </c>
      <c r="AM1916" t="s">
        <v>531</v>
      </c>
      <c r="AP1916" t="s">
        <v>966</v>
      </c>
      <c r="AQ1916" t="s">
        <v>967</v>
      </c>
      <c r="AR1916" t="s">
        <v>968</v>
      </c>
      <c r="AS1916" t="s">
        <v>969</v>
      </c>
      <c r="AT1916" t="s">
        <v>970</v>
      </c>
      <c r="AU1916" t="s">
        <v>7858</v>
      </c>
    </row>
    <row r="1917" spans="2:47" ht="11" outlineLevel="1" x14ac:dyDescent="0.15">
      <c r="B1917" t="s">
        <v>7859</v>
      </c>
      <c r="C1917" t="s">
        <v>7860</v>
      </c>
      <c r="G1917" t="s">
        <v>1140</v>
      </c>
      <c r="H1917" t="s">
        <v>1141</v>
      </c>
      <c r="I1917" t="s">
        <v>957</v>
      </c>
      <c r="J1917" t="s">
        <v>3316</v>
      </c>
      <c r="K1917" t="s">
        <v>3317</v>
      </c>
      <c r="L1917" t="s">
        <v>3316</v>
      </c>
      <c r="M1917" s="5">
        <v>25447.42</v>
      </c>
      <c r="N1917" s="5">
        <v>25447.42</v>
      </c>
      <c r="O1917" s="5">
        <v>25447.42</v>
      </c>
      <c r="P1917" s="5"/>
      <c r="Q1917" s="16">
        <v>0</v>
      </c>
      <c r="R1917" s="5"/>
      <c r="S1917" s="17">
        <v>43028</v>
      </c>
      <c r="T1917" s="17">
        <v>43028</v>
      </c>
      <c r="U1917" s="17">
        <v>43036</v>
      </c>
      <c r="V1917" s="17">
        <v>43036</v>
      </c>
      <c r="W1917" s="17">
        <v>43028</v>
      </c>
      <c r="X1917" s="17">
        <v>45768</v>
      </c>
      <c r="Y1917" t="s">
        <v>984</v>
      </c>
      <c r="Z1917" t="s">
        <v>804</v>
      </c>
      <c r="AA1917" t="s">
        <v>1000</v>
      </c>
      <c r="AC1917" s="16">
        <v>1</v>
      </c>
      <c r="AD1917" t="s">
        <v>795</v>
      </c>
      <c r="AE1917" t="s">
        <v>961</v>
      </c>
      <c r="AF1917" t="s">
        <v>740</v>
      </c>
      <c r="AG1917" t="s">
        <v>1036</v>
      </c>
      <c r="AJ1917" t="s">
        <v>963</v>
      </c>
      <c r="AK1917" t="s">
        <v>964</v>
      </c>
      <c r="AL1917" t="s">
        <v>1340</v>
      </c>
      <c r="AM1917" t="s">
        <v>531</v>
      </c>
      <c r="AP1917" t="s">
        <v>966</v>
      </c>
      <c r="AQ1917" t="s">
        <v>967</v>
      </c>
      <c r="AR1917" t="s">
        <v>968</v>
      </c>
      <c r="AS1917" t="s">
        <v>969</v>
      </c>
      <c r="AT1917" t="s">
        <v>970</v>
      </c>
      <c r="AU1917" t="s">
        <v>7861</v>
      </c>
    </row>
    <row r="1918" spans="2:47" ht="11" outlineLevel="1" x14ac:dyDescent="0.15">
      <c r="B1918" t="s">
        <v>7862</v>
      </c>
      <c r="C1918" t="s">
        <v>7863</v>
      </c>
      <c r="G1918" t="s">
        <v>1140</v>
      </c>
      <c r="H1918" t="s">
        <v>1141</v>
      </c>
      <c r="I1918" t="s">
        <v>957</v>
      </c>
      <c r="J1918" t="s">
        <v>2441</v>
      </c>
      <c r="K1918" t="s">
        <v>2442</v>
      </c>
      <c r="L1918" t="s">
        <v>2441</v>
      </c>
      <c r="M1918" s="5">
        <v>25377.5</v>
      </c>
      <c r="N1918" s="5">
        <v>25377.5</v>
      </c>
      <c r="O1918" s="5">
        <v>25377.5</v>
      </c>
      <c r="P1918" s="5"/>
      <c r="Q1918" s="16">
        <v>0</v>
      </c>
      <c r="R1918" s="5"/>
      <c r="S1918" s="17">
        <v>45793</v>
      </c>
      <c r="T1918" s="17">
        <v>45793</v>
      </c>
      <c r="U1918" s="17">
        <v>45824</v>
      </c>
      <c r="V1918" s="17">
        <v>45824</v>
      </c>
      <c r="W1918" s="17">
        <v>45793</v>
      </c>
      <c r="X1918" s="17">
        <v>45793</v>
      </c>
      <c r="Y1918" t="s">
        <v>1543</v>
      </c>
      <c r="Z1918" t="s">
        <v>826</v>
      </c>
      <c r="AA1918" t="s">
        <v>1179</v>
      </c>
      <c r="AC1918" s="16">
        <v>1</v>
      </c>
      <c r="AD1918" t="s">
        <v>795</v>
      </c>
      <c r="AE1918" t="s">
        <v>961</v>
      </c>
      <c r="AF1918" t="s">
        <v>748</v>
      </c>
      <c r="AG1918" t="s">
        <v>1057</v>
      </c>
      <c r="AH1918" t="s">
        <v>1058</v>
      </c>
      <c r="AI1918" t="s">
        <v>1059</v>
      </c>
      <c r="AJ1918" t="s">
        <v>978</v>
      </c>
      <c r="AK1918" t="s">
        <v>964</v>
      </c>
      <c r="AL1918" t="s">
        <v>965</v>
      </c>
      <c r="AM1918" t="s">
        <v>531</v>
      </c>
      <c r="AP1918" t="s">
        <v>966</v>
      </c>
      <c r="AQ1918" t="s">
        <v>967</v>
      </c>
      <c r="AR1918" t="s">
        <v>968</v>
      </c>
      <c r="AS1918" t="s">
        <v>969</v>
      </c>
      <c r="AT1918" t="s">
        <v>970</v>
      </c>
      <c r="AU1918" t="s">
        <v>7864</v>
      </c>
    </row>
    <row r="1919" spans="2:47" ht="11" outlineLevel="1" x14ac:dyDescent="0.15">
      <c r="B1919" t="s">
        <v>7865</v>
      </c>
      <c r="C1919" t="s">
        <v>7866</v>
      </c>
      <c r="G1919" t="s">
        <v>1140</v>
      </c>
      <c r="H1919" t="s">
        <v>1141</v>
      </c>
      <c r="I1919" t="s">
        <v>957</v>
      </c>
      <c r="J1919" t="s">
        <v>7867</v>
      </c>
      <c r="K1919" t="s">
        <v>7868</v>
      </c>
      <c r="L1919" t="s">
        <v>7867</v>
      </c>
      <c r="M1919" s="5">
        <v>25336</v>
      </c>
      <c r="N1919" s="5">
        <v>25336</v>
      </c>
      <c r="O1919" s="5">
        <v>25336</v>
      </c>
      <c r="P1919" s="5"/>
      <c r="Q1919" s="16">
        <v>0</v>
      </c>
      <c r="R1919" s="5"/>
      <c r="S1919" s="17">
        <v>43444</v>
      </c>
      <c r="T1919" s="17">
        <v>43444</v>
      </c>
      <c r="U1919" s="17">
        <v>43486</v>
      </c>
      <c r="V1919" s="17">
        <v>43486</v>
      </c>
      <c r="W1919" s="17">
        <v>43444</v>
      </c>
      <c r="X1919" s="17">
        <v>43444</v>
      </c>
      <c r="Y1919" t="s">
        <v>1543</v>
      </c>
      <c r="Z1919" t="s">
        <v>826</v>
      </c>
      <c r="AA1919" t="s">
        <v>1179</v>
      </c>
      <c r="AC1919" s="16">
        <v>1</v>
      </c>
      <c r="AD1919" t="s">
        <v>3640</v>
      </c>
      <c r="AE1919" t="s">
        <v>3641</v>
      </c>
      <c r="AF1919" t="s">
        <v>750</v>
      </c>
      <c r="AG1919" t="s">
        <v>1515</v>
      </c>
      <c r="AH1919" t="s">
        <v>1058</v>
      </c>
      <c r="AI1919" t="s">
        <v>1059</v>
      </c>
      <c r="AJ1919" t="s">
        <v>978</v>
      </c>
      <c r="AK1919" t="s">
        <v>1516</v>
      </c>
      <c r="AL1919" t="s">
        <v>1340</v>
      </c>
      <c r="AM1919" t="s">
        <v>531</v>
      </c>
      <c r="AP1919" t="s">
        <v>966</v>
      </c>
      <c r="AQ1919" t="s">
        <v>967</v>
      </c>
      <c r="AR1919" t="s">
        <v>968</v>
      </c>
      <c r="AS1919" t="s">
        <v>969</v>
      </c>
      <c r="AT1919" t="s">
        <v>970</v>
      </c>
      <c r="AU1919" t="s">
        <v>7869</v>
      </c>
    </row>
    <row r="1920" spans="2:47" ht="11" outlineLevel="1" x14ac:dyDescent="0.15">
      <c r="B1920" t="s">
        <v>7870</v>
      </c>
      <c r="C1920" t="s">
        <v>982</v>
      </c>
      <c r="D1920" t="s">
        <v>7871</v>
      </c>
      <c r="E1920" t="s">
        <v>854</v>
      </c>
      <c r="F1920" t="s">
        <v>807</v>
      </c>
      <c r="G1920" t="s">
        <v>959</v>
      </c>
      <c r="H1920" t="s">
        <v>1903</v>
      </c>
      <c r="I1920" t="s">
        <v>957</v>
      </c>
      <c r="J1920" t="s">
        <v>7872</v>
      </c>
      <c r="K1920" t="s">
        <v>7873</v>
      </c>
      <c r="L1920" t="s">
        <v>7872</v>
      </c>
      <c r="M1920" s="5">
        <v>25335.18</v>
      </c>
      <c r="N1920" s="5">
        <v>25335.18</v>
      </c>
      <c r="O1920" s="5">
        <v>25335.18</v>
      </c>
      <c r="P1920" s="5"/>
      <c r="Q1920" s="16">
        <v>0</v>
      </c>
      <c r="R1920" s="5"/>
      <c r="S1920" s="17">
        <v>42241</v>
      </c>
      <c r="T1920" s="17">
        <v>42237</v>
      </c>
      <c r="U1920" s="17">
        <v>42255</v>
      </c>
      <c r="V1920" s="17">
        <v>42285</v>
      </c>
      <c r="W1920" s="17">
        <v>42241</v>
      </c>
      <c r="X1920" s="17">
        <v>42241</v>
      </c>
      <c r="Y1920" t="s">
        <v>1178</v>
      </c>
      <c r="Z1920" t="s">
        <v>825</v>
      </c>
      <c r="AA1920" t="s">
        <v>1179</v>
      </c>
      <c r="AC1920" s="16">
        <v>3</v>
      </c>
      <c r="AD1920" t="s">
        <v>795</v>
      </c>
      <c r="AE1920" t="s">
        <v>961</v>
      </c>
      <c r="AF1920" t="s">
        <v>748</v>
      </c>
      <c r="AG1920" t="s">
        <v>1057</v>
      </c>
      <c r="AJ1920" t="s">
        <v>963</v>
      </c>
      <c r="AK1920" t="s">
        <v>964</v>
      </c>
      <c r="AL1920" t="s">
        <v>1340</v>
      </c>
      <c r="AM1920" t="s">
        <v>575</v>
      </c>
      <c r="AP1920" t="s">
        <v>966</v>
      </c>
      <c r="AQ1920" t="s">
        <v>967</v>
      </c>
      <c r="AR1920" t="s">
        <v>968</v>
      </c>
      <c r="AS1920" t="s">
        <v>969</v>
      </c>
      <c r="AT1920" t="s">
        <v>970</v>
      </c>
      <c r="AU1920" t="s">
        <v>7874</v>
      </c>
    </row>
    <row r="1921" spans="2:47" ht="11" outlineLevel="1" x14ac:dyDescent="0.15">
      <c r="B1921" t="s">
        <v>7875</v>
      </c>
      <c r="C1921" t="s">
        <v>7876</v>
      </c>
      <c r="G1921" t="s">
        <v>1140</v>
      </c>
      <c r="H1921" t="s">
        <v>1141</v>
      </c>
      <c r="I1921" t="s">
        <v>957</v>
      </c>
      <c r="J1921" t="s">
        <v>7877</v>
      </c>
      <c r="K1921" t="s">
        <v>7878</v>
      </c>
      <c r="L1921" t="s">
        <v>7879</v>
      </c>
      <c r="M1921" s="5">
        <v>25307.1</v>
      </c>
      <c r="N1921" s="5">
        <v>25307.1</v>
      </c>
      <c r="O1921" s="5">
        <v>25307.1</v>
      </c>
      <c r="P1921" s="5"/>
      <c r="Q1921" s="16">
        <v>0</v>
      </c>
      <c r="R1921" s="5"/>
      <c r="S1921" s="17">
        <v>41963</v>
      </c>
      <c r="T1921" s="17">
        <v>41963</v>
      </c>
      <c r="U1921" s="17">
        <v>42034</v>
      </c>
      <c r="V1921" s="17">
        <v>42034</v>
      </c>
      <c r="W1921" s="17">
        <v>41963</v>
      </c>
      <c r="X1921" s="17">
        <v>42095</v>
      </c>
      <c r="Y1921" t="s">
        <v>1178</v>
      </c>
      <c r="Z1921" t="s">
        <v>825</v>
      </c>
      <c r="AA1921" t="s">
        <v>1179</v>
      </c>
      <c r="AC1921" s="16">
        <v>2</v>
      </c>
      <c r="AD1921" t="s">
        <v>795</v>
      </c>
      <c r="AE1921" t="s">
        <v>961</v>
      </c>
      <c r="AF1921" t="s">
        <v>7880</v>
      </c>
      <c r="AG1921" t="s">
        <v>7881</v>
      </c>
      <c r="AJ1921" t="s">
        <v>963</v>
      </c>
      <c r="AK1921" t="s">
        <v>964</v>
      </c>
      <c r="AL1921" t="s">
        <v>1340</v>
      </c>
      <c r="AM1921" t="s">
        <v>531</v>
      </c>
      <c r="AP1921" t="s">
        <v>966</v>
      </c>
      <c r="AQ1921" t="s">
        <v>967</v>
      </c>
      <c r="AR1921" t="s">
        <v>968</v>
      </c>
      <c r="AS1921" t="s">
        <v>969</v>
      </c>
      <c r="AT1921" t="s">
        <v>970</v>
      </c>
      <c r="AU1921" t="s">
        <v>7882</v>
      </c>
    </row>
    <row r="1922" spans="2:47" ht="11" outlineLevel="1" x14ac:dyDescent="0.15">
      <c r="B1922" t="s">
        <v>7883</v>
      </c>
      <c r="C1922" t="s">
        <v>7884</v>
      </c>
      <c r="G1922" t="s">
        <v>1140</v>
      </c>
      <c r="H1922" t="s">
        <v>1141</v>
      </c>
      <c r="I1922" t="s">
        <v>957</v>
      </c>
      <c r="J1922" t="s">
        <v>7885</v>
      </c>
      <c r="K1922" t="s">
        <v>7886</v>
      </c>
      <c r="L1922" t="s">
        <v>7885</v>
      </c>
      <c r="M1922" s="5">
        <v>25287.5</v>
      </c>
      <c r="N1922" s="5">
        <v>25287.5</v>
      </c>
      <c r="O1922" s="5">
        <v>25287.5</v>
      </c>
      <c r="P1922" s="5"/>
      <c r="Q1922" s="16">
        <v>0</v>
      </c>
      <c r="R1922" s="5"/>
      <c r="S1922" s="17">
        <v>43339</v>
      </c>
      <c r="T1922" s="17">
        <v>43339</v>
      </c>
      <c r="U1922" s="17">
        <v>43350</v>
      </c>
      <c r="V1922" s="17">
        <v>43350</v>
      </c>
      <c r="W1922" s="17">
        <v>43339</v>
      </c>
      <c r="X1922" s="17">
        <v>43339</v>
      </c>
      <c r="Y1922" t="s">
        <v>1178</v>
      </c>
      <c r="Z1922" t="s">
        <v>825</v>
      </c>
      <c r="AA1922" t="s">
        <v>1179</v>
      </c>
      <c r="AC1922" s="16">
        <v>6</v>
      </c>
      <c r="AD1922" t="s">
        <v>5371</v>
      </c>
      <c r="AE1922" t="s">
        <v>5372</v>
      </c>
      <c r="AF1922" t="s">
        <v>750</v>
      </c>
      <c r="AG1922" t="s">
        <v>1515</v>
      </c>
      <c r="AJ1922" t="s">
        <v>963</v>
      </c>
      <c r="AK1922" t="s">
        <v>1516</v>
      </c>
      <c r="AL1922" t="s">
        <v>1340</v>
      </c>
      <c r="AM1922" t="s">
        <v>531</v>
      </c>
      <c r="AP1922" t="s">
        <v>966</v>
      </c>
      <c r="AQ1922" t="s">
        <v>967</v>
      </c>
      <c r="AR1922" t="s">
        <v>968</v>
      </c>
      <c r="AS1922" t="s">
        <v>969</v>
      </c>
      <c r="AT1922" t="s">
        <v>970</v>
      </c>
      <c r="AU1922" t="s">
        <v>7887</v>
      </c>
    </row>
    <row r="1923" spans="2:47" ht="11" outlineLevel="1" x14ac:dyDescent="0.15">
      <c r="B1923" t="s">
        <v>7888</v>
      </c>
      <c r="C1923" t="s">
        <v>7889</v>
      </c>
      <c r="G1923" t="s">
        <v>1140</v>
      </c>
      <c r="H1923" t="s">
        <v>1141</v>
      </c>
      <c r="I1923" t="s">
        <v>957</v>
      </c>
      <c r="J1923" t="s">
        <v>7885</v>
      </c>
      <c r="K1923" t="s">
        <v>7886</v>
      </c>
      <c r="L1923" t="s">
        <v>7885</v>
      </c>
      <c r="M1923" s="5">
        <v>25287.5</v>
      </c>
      <c r="N1923" s="5">
        <v>25287.5</v>
      </c>
      <c r="O1923" s="5">
        <v>25287.5</v>
      </c>
      <c r="P1923" s="5"/>
      <c r="Q1923" s="16">
        <v>0</v>
      </c>
      <c r="R1923" s="5"/>
      <c r="S1923" s="17">
        <v>43339</v>
      </c>
      <c r="T1923" s="17">
        <v>43339</v>
      </c>
      <c r="U1923" s="17">
        <v>43350</v>
      </c>
      <c r="V1923" s="17">
        <v>43350</v>
      </c>
      <c r="W1923" s="17">
        <v>43339</v>
      </c>
      <c r="X1923" s="17">
        <v>43339</v>
      </c>
      <c r="Y1923" t="s">
        <v>1178</v>
      </c>
      <c r="Z1923" t="s">
        <v>825</v>
      </c>
      <c r="AA1923" t="s">
        <v>1179</v>
      </c>
      <c r="AC1923" s="16">
        <v>9</v>
      </c>
      <c r="AD1923" t="s">
        <v>5371</v>
      </c>
      <c r="AE1923" t="s">
        <v>5372</v>
      </c>
      <c r="AF1923" t="s">
        <v>750</v>
      </c>
      <c r="AG1923" t="s">
        <v>1515</v>
      </c>
      <c r="AJ1923" t="s">
        <v>963</v>
      </c>
      <c r="AK1923" t="s">
        <v>1516</v>
      </c>
      <c r="AL1923" t="s">
        <v>1340</v>
      </c>
      <c r="AM1923" t="s">
        <v>531</v>
      </c>
      <c r="AP1923" t="s">
        <v>966</v>
      </c>
      <c r="AQ1923" t="s">
        <v>967</v>
      </c>
      <c r="AR1923" t="s">
        <v>968</v>
      </c>
      <c r="AS1923" t="s">
        <v>969</v>
      </c>
      <c r="AT1923" t="s">
        <v>970</v>
      </c>
      <c r="AU1923" t="s">
        <v>7890</v>
      </c>
    </row>
    <row r="1924" spans="2:47" ht="11" outlineLevel="1" x14ac:dyDescent="0.15">
      <c r="B1924" t="s">
        <v>7891</v>
      </c>
      <c r="C1924" t="s">
        <v>7892</v>
      </c>
      <c r="D1924" t="s">
        <v>4579</v>
      </c>
      <c r="E1924" t="s">
        <v>1599</v>
      </c>
      <c r="F1924" t="s">
        <v>807</v>
      </c>
      <c r="G1924" t="s">
        <v>984</v>
      </c>
      <c r="H1924" t="s">
        <v>985</v>
      </c>
      <c r="I1924" t="s">
        <v>957</v>
      </c>
      <c r="J1924" t="s">
        <v>4467</v>
      </c>
      <c r="K1924" t="s">
        <v>4468</v>
      </c>
      <c r="L1924" t="s">
        <v>4467</v>
      </c>
      <c r="M1924" s="5">
        <v>25277</v>
      </c>
      <c r="N1924" s="5">
        <v>25277</v>
      </c>
      <c r="O1924" s="5">
        <v>25277</v>
      </c>
      <c r="P1924" s="5"/>
      <c r="Q1924" s="16">
        <v>0</v>
      </c>
      <c r="R1924" s="5"/>
      <c r="S1924" s="17">
        <v>44078</v>
      </c>
      <c r="T1924" s="17">
        <v>44078</v>
      </c>
      <c r="U1924" s="17">
        <v>44107</v>
      </c>
      <c r="V1924" s="17">
        <v>44107</v>
      </c>
      <c r="W1924" s="17">
        <v>44078</v>
      </c>
      <c r="X1924" s="17">
        <v>44078</v>
      </c>
      <c r="Y1924" t="s">
        <v>959</v>
      </c>
      <c r="Z1924" t="s">
        <v>796</v>
      </c>
      <c r="AA1924" t="s">
        <v>1023</v>
      </c>
      <c r="AB1924" t="s">
        <v>1289</v>
      </c>
      <c r="AC1924" s="16">
        <v>2</v>
      </c>
      <c r="AD1924" t="s">
        <v>803</v>
      </c>
      <c r="AE1924" t="s">
        <v>974</v>
      </c>
      <c r="AF1924" t="s">
        <v>7893</v>
      </c>
      <c r="AG1924" t="s">
        <v>7894</v>
      </c>
      <c r="AJ1924" t="s">
        <v>963</v>
      </c>
      <c r="AK1924" t="s">
        <v>1082</v>
      </c>
      <c r="AL1924" t="s">
        <v>965</v>
      </c>
      <c r="AM1924" t="s">
        <v>531</v>
      </c>
      <c r="AP1924" t="s">
        <v>966</v>
      </c>
      <c r="AQ1924" t="s">
        <v>967</v>
      </c>
      <c r="AR1924" t="s">
        <v>968</v>
      </c>
      <c r="AS1924" t="s">
        <v>969</v>
      </c>
      <c r="AT1924" t="s">
        <v>970</v>
      </c>
      <c r="AU1924" t="s">
        <v>7895</v>
      </c>
    </row>
    <row r="1925" spans="2:47" ht="11" outlineLevel="1" x14ac:dyDescent="0.15">
      <c r="B1925" t="s">
        <v>7896</v>
      </c>
      <c r="C1925" t="s">
        <v>7897</v>
      </c>
      <c r="D1925" t="s">
        <v>6095</v>
      </c>
      <c r="E1925" t="s">
        <v>1599</v>
      </c>
      <c r="F1925" t="s">
        <v>807</v>
      </c>
      <c r="G1925" t="s">
        <v>984</v>
      </c>
      <c r="H1925" t="s">
        <v>985</v>
      </c>
      <c r="I1925" t="s">
        <v>957</v>
      </c>
      <c r="J1925" t="s">
        <v>4252</v>
      </c>
      <c r="K1925" t="s">
        <v>4253</v>
      </c>
      <c r="L1925" t="s">
        <v>4252</v>
      </c>
      <c r="M1925" s="5">
        <v>25258</v>
      </c>
      <c r="N1925" s="5">
        <v>25258</v>
      </c>
      <c r="O1925" s="5">
        <v>25258</v>
      </c>
      <c r="P1925" s="5"/>
      <c r="Q1925" s="16">
        <v>0</v>
      </c>
      <c r="R1925" s="5"/>
      <c r="S1925" s="17">
        <v>44803</v>
      </c>
      <c r="T1925" s="17">
        <v>44803</v>
      </c>
      <c r="U1925" s="17">
        <v>45535</v>
      </c>
      <c r="V1925" s="17">
        <v>45535</v>
      </c>
      <c r="W1925" s="17">
        <v>44803</v>
      </c>
      <c r="X1925" s="17">
        <v>45138</v>
      </c>
      <c r="Y1925" t="s">
        <v>959</v>
      </c>
      <c r="Z1925" t="s">
        <v>796</v>
      </c>
      <c r="AA1925" t="s">
        <v>1023</v>
      </c>
      <c r="AB1925" t="s">
        <v>1024</v>
      </c>
      <c r="AC1925" s="16">
        <v>1</v>
      </c>
      <c r="AD1925" t="s">
        <v>4388</v>
      </c>
      <c r="AE1925" t="s">
        <v>4389</v>
      </c>
      <c r="AF1925" t="s">
        <v>737</v>
      </c>
      <c r="AG1925" t="s">
        <v>975</v>
      </c>
      <c r="AJ1925" t="s">
        <v>963</v>
      </c>
      <c r="AK1925" t="s">
        <v>3258</v>
      </c>
      <c r="AL1925" t="s">
        <v>1340</v>
      </c>
      <c r="AM1925" t="s">
        <v>531</v>
      </c>
      <c r="AP1925" t="s">
        <v>966</v>
      </c>
      <c r="AQ1925" t="s">
        <v>967</v>
      </c>
      <c r="AR1925" t="s">
        <v>968</v>
      </c>
      <c r="AS1925" t="s">
        <v>969</v>
      </c>
      <c r="AT1925" t="s">
        <v>970</v>
      </c>
      <c r="AU1925" t="s">
        <v>7898</v>
      </c>
    </row>
    <row r="1926" spans="2:47" ht="11" outlineLevel="1" x14ac:dyDescent="0.15">
      <c r="B1926" t="s">
        <v>7899</v>
      </c>
      <c r="C1926" t="s">
        <v>7900</v>
      </c>
      <c r="G1926" t="s">
        <v>1140</v>
      </c>
      <c r="H1926" t="s">
        <v>1141</v>
      </c>
      <c r="I1926" t="s">
        <v>957</v>
      </c>
      <c r="J1926" t="s">
        <v>7901</v>
      </c>
      <c r="K1926" t="s">
        <v>7902</v>
      </c>
      <c r="L1926" t="s">
        <v>7901</v>
      </c>
      <c r="M1926" s="5">
        <v>25175</v>
      </c>
      <c r="N1926" s="5">
        <v>25175</v>
      </c>
      <c r="O1926" s="5">
        <v>25175</v>
      </c>
      <c r="P1926" s="5"/>
      <c r="Q1926" s="16">
        <v>0</v>
      </c>
      <c r="R1926" s="5"/>
      <c r="S1926" s="17">
        <v>44026</v>
      </c>
      <c r="T1926" s="17">
        <v>44026</v>
      </c>
      <c r="U1926" s="17">
        <v>44348</v>
      </c>
      <c r="V1926" s="17">
        <v>44348</v>
      </c>
      <c r="W1926" s="17">
        <v>44026</v>
      </c>
      <c r="X1926" s="17">
        <v>44257</v>
      </c>
      <c r="Y1926" t="s">
        <v>1543</v>
      </c>
      <c r="Z1926" t="s">
        <v>826</v>
      </c>
      <c r="AA1926" t="s">
        <v>1179</v>
      </c>
      <c r="AC1926" s="16">
        <v>1</v>
      </c>
      <c r="AD1926" t="s">
        <v>795</v>
      </c>
      <c r="AE1926" t="s">
        <v>961</v>
      </c>
      <c r="AF1926" t="s">
        <v>748</v>
      </c>
      <c r="AG1926" t="s">
        <v>1057</v>
      </c>
      <c r="AH1926" t="s">
        <v>1058</v>
      </c>
      <c r="AI1926" t="s">
        <v>1059</v>
      </c>
      <c r="AJ1926" t="s">
        <v>978</v>
      </c>
      <c r="AK1926" t="s">
        <v>964</v>
      </c>
      <c r="AL1926" t="s">
        <v>1340</v>
      </c>
      <c r="AM1926" t="s">
        <v>531</v>
      </c>
      <c r="AP1926" t="s">
        <v>966</v>
      </c>
      <c r="AQ1926" t="s">
        <v>967</v>
      </c>
      <c r="AR1926" t="s">
        <v>968</v>
      </c>
      <c r="AS1926" t="s">
        <v>969</v>
      </c>
      <c r="AT1926" t="s">
        <v>970</v>
      </c>
      <c r="AU1926" t="s">
        <v>7903</v>
      </c>
    </row>
    <row r="1927" spans="2:47" ht="11" outlineLevel="1" x14ac:dyDescent="0.15">
      <c r="B1927" t="s">
        <v>7904</v>
      </c>
      <c r="C1927" t="s">
        <v>7905</v>
      </c>
      <c r="D1927" t="s">
        <v>5131</v>
      </c>
      <c r="E1927" t="s">
        <v>1599</v>
      </c>
      <c r="F1927" t="s">
        <v>807</v>
      </c>
      <c r="G1927" t="s">
        <v>984</v>
      </c>
      <c r="H1927" t="s">
        <v>985</v>
      </c>
      <c r="I1927" t="s">
        <v>957</v>
      </c>
      <c r="J1927" t="s">
        <v>5132</v>
      </c>
      <c r="K1927" t="s">
        <v>5133</v>
      </c>
      <c r="L1927" t="s">
        <v>5132</v>
      </c>
      <c r="M1927" s="5">
        <v>24999</v>
      </c>
      <c r="N1927" s="5">
        <v>24999</v>
      </c>
      <c r="O1927" s="5">
        <v>24999</v>
      </c>
      <c r="P1927" s="5"/>
      <c r="Q1927" s="16">
        <v>0</v>
      </c>
      <c r="R1927" s="5"/>
      <c r="S1927" s="17">
        <v>42163</v>
      </c>
      <c r="T1927" s="17">
        <v>42160</v>
      </c>
      <c r="U1927" s="17">
        <v>42212</v>
      </c>
      <c r="V1927" s="17">
        <v>42212</v>
      </c>
      <c r="W1927" s="17">
        <v>42163</v>
      </c>
      <c r="X1927" s="17">
        <v>42163</v>
      </c>
      <c r="Y1927" t="s">
        <v>959</v>
      </c>
      <c r="Z1927" t="s">
        <v>796</v>
      </c>
      <c r="AA1927" t="s">
        <v>1023</v>
      </c>
      <c r="AB1927" t="s">
        <v>3099</v>
      </c>
      <c r="AC1927" s="16">
        <v>1</v>
      </c>
      <c r="AD1927" t="s">
        <v>795</v>
      </c>
      <c r="AE1927" t="s">
        <v>961</v>
      </c>
      <c r="AF1927" t="s">
        <v>7906</v>
      </c>
      <c r="AG1927" t="s">
        <v>7907</v>
      </c>
      <c r="AJ1927" t="s">
        <v>963</v>
      </c>
      <c r="AK1927" t="s">
        <v>964</v>
      </c>
      <c r="AL1927" t="s">
        <v>1340</v>
      </c>
      <c r="AM1927" t="s">
        <v>645</v>
      </c>
      <c r="AP1927" t="s">
        <v>966</v>
      </c>
      <c r="AQ1927" t="s">
        <v>967</v>
      </c>
      <c r="AR1927" t="s">
        <v>968</v>
      </c>
      <c r="AS1927" t="s">
        <v>969</v>
      </c>
      <c r="AT1927" t="s">
        <v>970</v>
      </c>
      <c r="AU1927" t="s">
        <v>7908</v>
      </c>
    </row>
    <row r="1928" spans="2:47" ht="11" outlineLevel="1" x14ac:dyDescent="0.15">
      <c r="B1928" t="s">
        <v>7909</v>
      </c>
      <c r="C1928" t="s">
        <v>7910</v>
      </c>
      <c r="G1928" t="s">
        <v>1140</v>
      </c>
      <c r="H1928" t="s">
        <v>1141</v>
      </c>
      <c r="I1928" t="s">
        <v>957</v>
      </c>
      <c r="J1928" t="s">
        <v>4419</v>
      </c>
      <c r="K1928" t="s">
        <v>4420</v>
      </c>
      <c r="L1928" t="s">
        <v>4419</v>
      </c>
      <c r="M1928" s="5">
        <v>24999</v>
      </c>
      <c r="N1928" s="5">
        <v>24999</v>
      </c>
      <c r="O1928" s="5">
        <v>24999</v>
      </c>
      <c r="P1928" s="5"/>
      <c r="Q1928" s="16">
        <v>0</v>
      </c>
      <c r="R1928" s="5"/>
      <c r="S1928" s="17">
        <v>43621</v>
      </c>
      <c r="T1928" s="17">
        <v>43621</v>
      </c>
      <c r="U1928" s="17">
        <v>43644</v>
      </c>
      <c r="V1928" s="17">
        <v>43644</v>
      </c>
      <c r="W1928" s="17">
        <v>43621</v>
      </c>
      <c r="X1928" s="17">
        <v>43621</v>
      </c>
      <c r="Y1928" t="s">
        <v>1178</v>
      </c>
      <c r="Z1928" t="s">
        <v>825</v>
      </c>
      <c r="AA1928" t="s">
        <v>1179</v>
      </c>
      <c r="AC1928" s="16">
        <v>2</v>
      </c>
      <c r="AD1928" t="s">
        <v>803</v>
      </c>
      <c r="AE1928" t="s">
        <v>974</v>
      </c>
      <c r="AF1928" t="s">
        <v>737</v>
      </c>
      <c r="AG1928" t="s">
        <v>975</v>
      </c>
      <c r="AH1928" t="s">
        <v>1058</v>
      </c>
      <c r="AI1928" t="s">
        <v>1059</v>
      </c>
      <c r="AJ1928" t="s">
        <v>978</v>
      </c>
      <c r="AK1928" t="s">
        <v>979</v>
      </c>
      <c r="AL1928" t="s">
        <v>1340</v>
      </c>
      <c r="AM1928" t="s">
        <v>531</v>
      </c>
      <c r="AP1928" t="s">
        <v>966</v>
      </c>
      <c r="AQ1928" t="s">
        <v>967</v>
      </c>
      <c r="AR1928" t="s">
        <v>968</v>
      </c>
      <c r="AS1928" t="s">
        <v>969</v>
      </c>
      <c r="AT1928" t="s">
        <v>970</v>
      </c>
      <c r="AU1928" t="s">
        <v>7911</v>
      </c>
    </row>
    <row r="1929" spans="2:47" ht="11" outlineLevel="1" x14ac:dyDescent="0.15">
      <c r="B1929" t="s">
        <v>7912</v>
      </c>
      <c r="C1929" t="s">
        <v>7913</v>
      </c>
      <c r="G1929" t="s">
        <v>1140</v>
      </c>
      <c r="H1929" t="s">
        <v>1141</v>
      </c>
      <c r="I1929" t="s">
        <v>957</v>
      </c>
      <c r="J1929" t="s">
        <v>7547</v>
      </c>
      <c r="K1929" t="s">
        <v>7548</v>
      </c>
      <c r="L1929" t="s">
        <v>7547</v>
      </c>
      <c r="M1929" s="5">
        <v>24970</v>
      </c>
      <c r="N1929" s="5">
        <v>24970</v>
      </c>
      <c r="O1929" s="5">
        <v>24970</v>
      </c>
      <c r="P1929" s="5"/>
      <c r="Q1929" s="16">
        <v>0</v>
      </c>
      <c r="R1929" s="5"/>
      <c r="S1929" s="17">
        <v>43608</v>
      </c>
      <c r="T1929" s="17">
        <v>43606</v>
      </c>
      <c r="U1929" s="17">
        <v>43696</v>
      </c>
      <c r="V1929" s="17">
        <v>43696</v>
      </c>
      <c r="W1929" s="17">
        <v>43608</v>
      </c>
      <c r="X1929" s="17">
        <v>43608</v>
      </c>
      <c r="Y1929" t="s">
        <v>1178</v>
      </c>
      <c r="Z1929" t="s">
        <v>825</v>
      </c>
      <c r="AA1929" t="s">
        <v>1179</v>
      </c>
      <c r="AC1929" s="16">
        <v>1</v>
      </c>
      <c r="AD1929" t="s">
        <v>803</v>
      </c>
      <c r="AE1929" t="s">
        <v>974</v>
      </c>
      <c r="AF1929" t="s">
        <v>743</v>
      </c>
      <c r="AG1929" t="s">
        <v>1075</v>
      </c>
      <c r="AJ1929" t="s">
        <v>963</v>
      </c>
      <c r="AK1929" t="s">
        <v>1180</v>
      </c>
      <c r="AL1929" t="s">
        <v>1340</v>
      </c>
      <c r="AM1929" t="s">
        <v>531</v>
      </c>
      <c r="AP1929" t="s">
        <v>966</v>
      </c>
      <c r="AQ1929" t="s">
        <v>967</v>
      </c>
      <c r="AR1929" t="s">
        <v>968</v>
      </c>
      <c r="AS1929" t="s">
        <v>969</v>
      </c>
      <c r="AT1929" t="s">
        <v>970</v>
      </c>
      <c r="AU1929" t="s">
        <v>7914</v>
      </c>
    </row>
    <row r="1930" spans="2:47" ht="11" outlineLevel="1" x14ac:dyDescent="0.15">
      <c r="B1930" t="s">
        <v>7915</v>
      </c>
      <c r="C1930" t="s">
        <v>1698</v>
      </c>
      <c r="D1930" t="s">
        <v>6672</v>
      </c>
      <c r="E1930" t="s">
        <v>983</v>
      </c>
      <c r="F1930" t="s">
        <v>798</v>
      </c>
      <c r="G1930" t="s">
        <v>984</v>
      </c>
      <c r="H1930" t="s">
        <v>985</v>
      </c>
      <c r="I1930" t="s">
        <v>957</v>
      </c>
      <c r="J1930" t="s">
        <v>6673</v>
      </c>
      <c r="K1930" t="s">
        <v>6674</v>
      </c>
      <c r="L1930" t="s">
        <v>6673</v>
      </c>
      <c r="M1930" s="5">
        <v>24960</v>
      </c>
      <c r="N1930" s="5">
        <v>24960</v>
      </c>
      <c r="O1930" s="5">
        <v>24960</v>
      </c>
      <c r="P1930" s="5"/>
      <c r="Q1930" s="16">
        <v>0</v>
      </c>
      <c r="R1930" s="5"/>
      <c r="S1930" s="17">
        <v>42667</v>
      </c>
      <c r="T1930" s="17">
        <v>42667</v>
      </c>
      <c r="U1930" s="17">
        <v>42713</v>
      </c>
      <c r="V1930" s="17">
        <v>42713</v>
      </c>
      <c r="W1930" s="17">
        <v>42667</v>
      </c>
      <c r="X1930" s="17">
        <v>42773</v>
      </c>
      <c r="Y1930" t="s">
        <v>1178</v>
      </c>
      <c r="Z1930" t="s">
        <v>825</v>
      </c>
      <c r="AA1930" t="s">
        <v>1179</v>
      </c>
      <c r="AC1930" s="16">
        <v>3</v>
      </c>
      <c r="AD1930" t="s">
        <v>795</v>
      </c>
      <c r="AE1930" t="s">
        <v>961</v>
      </c>
      <c r="AF1930" t="s">
        <v>740</v>
      </c>
      <c r="AG1930" t="s">
        <v>1036</v>
      </c>
      <c r="AJ1930" t="s">
        <v>963</v>
      </c>
      <c r="AK1930" t="s">
        <v>964</v>
      </c>
      <c r="AL1930" t="s">
        <v>1340</v>
      </c>
      <c r="AM1930" t="s">
        <v>456</v>
      </c>
      <c r="AP1930" t="s">
        <v>966</v>
      </c>
      <c r="AQ1930" t="s">
        <v>967</v>
      </c>
      <c r="AR1930" t="s">
        <v>968</v>
      </c>
      <c r="AS1930" t="s">
        <v>969</v>
      </c>
      <c r="AT1930" t="s">
        <v>970</v>
      </c>
      <c r="AU1930" t="s">
        <v>7916</v>
      </c>
    </row>
    <row r="1931" spans="2:47" ht="11" outlineLevel="1" x14ac:dyDescent="0.15">
      <c r="B1931" t="s">
        <v>7917</v>
      </c>
      <c r="C1931" t="s">
        <v>7918</v>
      </c>
      <c r="D1931" t="s">
        <v>7919</v>
      </c>
      <c r="E1931" t="s">
        <v>1599</v>
      </c>
      <c r="F1931" t="s">
        <v>807</v>
      </c>
      <c r="G1931" t="s">
        <v>984</v>
      </c>
      <c r="H1931" t="s">
        <v>985</v>
      </c>
      <c r="I1931" t="s">
        <v>957</v>
      </c>
      <c r="J1931" t="s">
        <v>6981</v>
      </c>
      <c r="K1931" t="s">
        <v>6982</v>
      </c>
      <c r="L1931" t="s">
        <v>6981</v>
      </c>
      <c r="M1931" s="5">
        <v>24947.81</v>
      </c>
      <c r="N1931" s="5">
        <v>24947.81</v>
      </c>
      <c r="O1931" s="5">
        <v>24947.81</v>
      </c>
      <c r="P1931" s="5"/>
      <c r="Q1931" s="16">
        <v>0</v>
      </c>
      <c r="R1931" s="5"/>
      <c r="S1931" s="17">
        <v>43139</v>
      </c>
      <c r="T1931" s="17">
        <v>43139</v>
      </c>
      <c r="U1931" s="17">
        <v>43151</v>
      </c>
      <c r="V1931" s="17">
        <v>43151</v>
      </c>
      <c r="W1931" s="17">
        <v>43139</v>
      </c>
      <c r="X1931" s="17">
        <v>43139</v>
      </c>
      <c r="Y1931" t="s">
        <v>959</v>
      </c>
      <c r="Z1931" t="s">
        <v>796</v>
      </c>
      <c r="AA1931" t="s">
        <v>1023</v>
      </c>
      <c r="AB1931" t="s">
        <v>1289</v>
      </c>
      <c r="AC1931" s="16">
        <v>1</v>
      </c>
      <c r="AD1931" t="s">
        <v>887</v>
      </c>
      <c r="AE1931" t="s">
        <v>2030</v>
      </c>
      <c r="AF1931" t="s">
        <v>750</v>
      </c>
      <c r="AG1931" t="s">
        <v>1515</v>
      </c>
      <c r="AJ1931" t="s">
        <v>963</v>
      </c>
      <c r="AK1931" t="s">
        <v>1516</v>
      </c>
      <c r="AL1931" t="s">
        <v>1340</v>
      </c>
      <c r="AM1931" t="s">
        <v>531</v>
      </c>
      <c r="AP1931" t="s">
        <v>966</v>
      </c>
      <c r="AQ1931" t="s">
        <v>967</v>
      </c>
      <c r="AR1931" t="s">
        <v>968</v>
      </c>
      <c r="AS1931" t="s">
        <v>969</v>
      </c>
      <c r="AT1931" t="s">
        <v>970</v>
      </c>
      <c r="AU1931" t="s">
        <v>7920</v>
      </c>
    </row>
    <row r="1932" spans="2:47" ht="11" outlineLevel="1" x14ac:dyDescent="0.15">
      <c r="B1932" t="s">
        <v>7921</v>
      </c>
      <c r="C1932" t="s">
        <v>7922</v>
      </c>
      <c r="D1932" t="s">
        <v>237</v>
      </c>
      <c r="E1932" t="s">
        <v>835</v>
      </c>
      <c r="F1932" t="s">
        <v>807</v>
      </c>
      <c r="G1932" t="s">
        <v>984</v>
      </c>
      <c r="H1932" t="s">
        <v>985</v>
      </c>
      <c r="I1932" t="s">
        <v>957</v>
      </c>
      <c r="J1932" t="s">
        <v>660</v>
      </c>
      <c r="K1932" t="s">
        <v>1702</v>
      </c>
      <c r="L1932" t="s">
        <v>1703</v>
      </c>
      <c r="M1932" s="5">
        <v>24920</v>
      </c>
      <c r="N1932" s="5">
        <v>24920</v>
      </c>
      <c r="O1932" s="5">
        <v>24920</v>
      </c>
      <c r="P1932" s="5"/>
      <c r="Q1932" s="16">
        <v>0</v>
      </c>
      <c r="R1932" s="5"/>
      <c r="S1932" s="17">
        <v>42929</v>
      </c>
      <c r="T1932" s="17">
        <v>42929</v>
      </c>
      <c r="U1932" s="17">
        <v>42993</v>
      </c>
      <c r="V1932" s="17">
        <v>42993</v>
      </c>
      <c r="W1932" s="17">
        <v>42929</v>
      </c>
      <c r="X1932" s="17">
        <v>42929</v>
      </c>
      <c r="Y1932" t="s">
        <v>984</v>
      </c>
      <c r="Z1932" t="s">
        <v>804</v>
      </c>
      <c r="AA1932" t="s">
        <v>1000</v>
      </c>
      <c r="AC1932" s="16">
        <v>1</v>
      </c>
      <c r="AD1932" t="s">
        <v>795</v>
      </c>
      <c r="AE1932" t="s">
        <v>961</v>
      </c>
      <c r="AF1932" t="s">
        <v>740</v>
      </c>
      <c r="AG1932" t="s">
        <v>1036</v>
      </c>
      <c r="AJ1932" t="s">
        <v>963</v>
      </c>
      <c r="AK1932" t="s">
        <v>964</v>
      </c>
      <c r="AL1932" t="s">
        <v>965</v>
      </c>
      <c r="AM1932" t="s">
        <v>531</v>
      </c>
      <c r="AP1932" t="s">
        <v>966</v>
      </c>
      <c r="AQ1932" t="s">
        <v>967</v>
      </c>
      <c r="AR1932" t="s">
        <v>968</v>
      </c>
      <c r="AS1932" t="s">
        <v>969</v>
      </c>
      <c r="AT1932" t="s">
        <v>970</v>
      </c>
      <c r="AU1932" t="s">
        <v>7923</v>
      </c>
    </row>
    <row r="1933" spans="2:47" ht="11" outlineLevel="1" x14ac:dyDescent="0.15">
      <c r="B1933" t="s">
        <v>7924</v>
      </c>
      <c r="C1933" t="s">
        <v>7925</v>
      </c>
      <c r="G1933" t="s">
        <v>1140</v>
      </c>
      <c r="H1933" t="s">
        <v>1141</v>
      </c>
      <c r="I1933" t="s">
        <v>957</v>
      </c>
      <c r="J1933" t="s">
        <v>7926</v>
      </c>
      <c r="K1933" t="s">
        <v>7927</v>
      </c>
      <c r="L1933" t="s">
        <v>7926</v>
      </c>
      <c r="M1933" s="5">
        <v>24911.55</v>
      </c>
      <c r="N1933" s="5">
        <v>24911.55</v>
      </c>
      <c r="O1933" s="5">
        <v>24911.55</v>
      </c>
      <c r="P1933" s="5"/>
      <c r="Q1933" s="16">
        <v>0</v>
      </c>
      <c r="R1933" s="5"/>
      <c r="S1933" s="17">
        <v>42300</v>
      </c>
      <c r="T1933" s="17">
        <v>42300</v>
      </c>
      <c r="U1933" s="17">
        <v>42314</v>
      </c>
      <c r="V1933" s="17">
        <v>42314</v>
      </c>
      <c r="W1933" s="17">
        <v>42300</v>
      </c>
      <c r="X1933" s="17">
        <v>42300</v>
      </c>
      <c r="Y1933" t="s">
        <v>1543</v>
      </c>
      <c r="Z1933" t="s">
        <v>826</v>
      </c>
      <c r="AA1933" t="s">
        <v>1179</v>
      </c>
      <c r="AC1933" s="16">
        <v>1</v>
      </c>
      <c r="AD1933" t="s">
        <v>795</v>
      </c>
      <c r="AE1933" t="s">
        <v>961</v>
      </c>
      <c r="AF1933" t="s">
        <v>748</v>
      </c>
      <c r="AG1933" t="s">
        <v>1057</v>
      </c>
      <c r="AJ1933" t="s">
        <v>963</v>
      </c>
      <c r="AK1933" t="s">
        <v>964</v>
      </c>
      <c r="AL1933" t="s">
        <v>1340</v>
      </c>
      <c r="AM1933" t="s">
        <v>531</v>
      </c>
      <c r="AP1933" t="s">
        <v>966</v>
      </c>
      <c r="AQ1933" t="s">
        <v>967</v>
      </c>
      <c r="AR1933" t="s">
        <v>968</v>
      </c>
      <c r="AS1933" t="s">
        <v>969</v>
      </c>
      <c r="AT1933" t="s">
        <v>970</v>
      </c>
      <c r="AU1933" t="s">
        <v>7928</v>
      </c>
    </row>
    <row r="1934" spans="2:47" ht="11" outlineLevel="1" x14ac:dyDescent="0.15">
      <c r="B1934" t="s">
        <v>7929</v>
      </c>
      <c r="C1934" t="s">
        <v>7930</v>
      </c>
      <c r="G1934" t="s">
        <v>955</v>
      </c>
      <c r="H1934" t="s">
        <v>956</v>
      </c>
      <c r="I1934" t="s">
        <v>957</v>
      </c>
      <c r="J1934" t="s">
        <v>7931</v>
      </c>
      <c r="K1934" t="s">
        <v>7932</v>
      </c>
      <c r="L1934" t="s">
        <v>7931</v>
      </c>
      <c r="M1934" s="5">
        <v>24908</v>
      </c>
      <c r="N1934" s="5">
        <v>24908</v>
      </c>
      <c r="O1934" s="5">
        <v>24908</v>
      </c>
      <c r="P1934" s="5"/>
      <c r="Q1934" s="16">
        <v>0</v>
      </c>
      <c r="R1934" s="5"/>
      <c r="S1934" s="17">
        <v>45860</v>
      </c>
      <c r="T1934" s="17">
        <v>45860</v>
      </c>
      <c r="U1934" s="17">
        <v>46028</v>
      </c>
      <c r="V1934" s="17">
        <v>46028</v>
      </c>
      <c r="W1934" s="17">
        <v>45860</v>
      </c>
      <c r="X1934" s="17">
        <v>45875</v>
      </c>
      <c r="Y1934" t="s">
        <v>1178</v>
      </c>
      <c r="Z1934" t="s">
        <v>825</v>
      </c>
      <c r="AA1934" t="s">
        <v>1179</v>
      </c>
      <c r="AC1934" s="16">
        <v>3</v>
      </c>
      <c r="AD1934" t="s">
        <v>795</v>
      </c>
      <c r="AE1934" t="s">
        <v>961</v>
      </c>
      <c r="AF1934" t="s">
        <v>740</v>
      </c>
      <c r="AG1934" t="s">
        <v>1036</v>
      </c>
      <c r="AJ1934" t="s">
        <v>963</v>
      </c>
      <c r="AK1934" t="s">
        <v>964</v>
      </c>
      <c r="AL1934" t="s">
        <v>1340</v>
      </c>
      <c r="AM1934" t="s">
        <v>531</v>
      </c>
      <c r="AP1934" t="s">
        <v>966</v>
      </c>
      <c r="AQ1934" t="s">
        <v>967</v>
      </c>
      <c r="AR1934" t="s">
        <v>968</v>
      </c>
      <c r="AS1934" t="s">
        <v>969</v>
      </c>
      <c r="AT1934" t="s">
        <v>970</v>
      </c>
      <c r="AU1934" t="s">
        <v>7933</v>
      </c>
    </row>
    <row r="1935" spans="2:47" ht="11" outlineLevel="1" x14ac:dyDescent="0.15">
      <c r="B1935" t="s">
        <v>7934</v>
      </c>
      <c r="C1935" t="s">
        <v>7935</v>
      </c>
      <c r="D1935" t="s">
        <v>4395</v>
      </c>
      <c r="E1935" t="s">
        <v>1599</v>
      </c>
      <c r="F1935" t="s">
        <v>807</v>
      </c>
      <c r="G1935" t="s">
        <v>984</v>
      </c>
      <c r="H1935" t="s">
        <v>985</v>
      </c>
      <c r="I1935" t="s">
        <v>957</v>
      </c>
      <c r="J1935" t="s">
        <v>3627</v>
      </c>
      <c r="K1935" t="s">
        <v>3628</v>
      </c>
      <c r="L1935" t="s">
        <v>3627</v>
      </c>
      <c r="M1935" s="5">
        <v>24898.06</v>
      </c>
      <c r="N1935" s="5">
        <v>24898.06</v>
      </c>
      <c r="O1935" s="5">
        <v>24898.06</v>
      </c>
      <c r="P1935" s="5"/>
      <c r="Q1935" s="16">
        <v>0</v>
      </c>
      <c r="R1935" s="5"/>
      <c r="S1935" s="17">
        <v>45743</v>
      </c>
      <c r="T1935" s="17">
        <v>45743</v>
      </c>
      <c r="U1935" s="17">
        <v>45839</v>
      </c>
      <c r="V1935" s="17">
        <v>45839</v>
      </c>
      <c r="W1935" s="17">
        <v>45743</v>
      </c>
      <c r="X1935" s="17">
        <v>45743</v>
      </c>
      <c r="Y1935" t="s">
        <v>959</v>
      </c>
      <c r="Z1935" t="s">
        <v>796</v>
      </c>
      <c r="AA1935" t="s">
        <v>1023</v>
      </c>
      <c r="AB1935" t="s">
        <v>1289</v>
      </c>
      <c r="AC1935" s="16">
        <v>3</v>
      </c>
      <c r="AD1935" t="s">
        <v>803</v>
      </c>
      <c r="AE1935" t="s">
        <v>974</v>
      </c>
      <c r="AF1935" t="s">
        <v>737</v>
      </c>
      <c r="AG1935" t="s">
        <v>975</v>
      </c>
      <c r="AJ1935" t="s">
        <v>963</v>
      </c>
      <c r="AK1935" t="s">
        <v>979</v>
      </c>
      <c r="AL1935" t="s">
        <v>965</v>
      </c>
      <c r="AM1935" t="s">
        <v>531</v>
      </c>
      <c r="AP1935" t="s">
        <v>966</v>
      </c>
      <c r="AQ1935" t="s">
        <v>967</v>
      </c>
      <c r="AR1935" t="s">
        <v>968</v>
      </c>
      <c r="AS1935" t="s">
        <v>969</v>
      </c>
      <c r="AT1935" t="s">
        <v>970</v>
      </c>
      <c r="AU1935" t="s">
        <v>7936</v>
      </c>
    </row>
    <row r="1936" spans="2:47" ht="11" outlineLevel="1" x14ac:dyDescent="0.15">
      <c r="B1936" t="s">
        <v>7937</v>
      </c>
      <c r="C1936" t="s">
        <v>7938</v>
      </c>
      <c r="G1936" t="s">
        <v>1140</v>
      </c>
      <c r="H1936" t="s">
        <v>1141</v>
      </c>
      <c r="I1936" t="s">
        <v>957</v>
      </c>
      <c r="J1936" t="s">
        <v>7939</v>
      </c>
      <c r="K1936" t="s">
        <v>7940</v>
      </c>
      <c r="L1936" t="s">
        <v>7941</v>
      </c>
      <c r="M1936" s="5">
        <v>24816</v>
      </c>
      <c r="N1936" s="5">
        <v>24816</v>
      </c>
      <c r="O1936" s="5">
        <v>24816</v>
      </c>
      <c r="P1936" s="5"/>
      <c r="Q1936" s="16">
        <v>0</v>
      </c>
      <c r="R1936" s="5"/>
      <c r="S1936" s="17">
        <v>42908</v>
      </c>
      <c r="T1936" s="17">
        <v>42908</v>
      </c>
      <c r="U1936" s="17">
        <v>42938</v>
      </c>
      <c r="V1936" s="17">
        <v>42938</v>
      </c>
      <c r="W1936" s="17">
        <v>42908</v>
      </c>
      <c r="X1936" s="17">
        <v>42908</v>
      </c>
      <c r="Y1936" t="s">
        <v>1178</v>
      </c>
      <c r="Z1936" t="s">
        <v>825</v>
      </c>
      <c r="AA1936" t="s">
        <v>1179</v>
      </c>
      <c r="AC1936" s="16">
        <v>1</v>
      </c>
      <c r="AD1936" t="s">
        <v>795</v>
      </c>
      <c r="AE1936" t="s">
        <v>961</v>
      </c>
      <c r="AF1936" t="s">
        <v>740</v>
      </c>
      <c r="AG1936" t="s">
        <v>1036</v>
      </c>
      <c r="AH1936" t="s">
        <v>1202</v>
      </c>
      <c r="AI1936" t="s">
        <v>1203</v>
      </c>
      <c r="AJ1936" t="s">
        <v>978</v>
      </c>
      <c r="AK1936" t="s">
        <v>964</v>
      </c>
      <c r="AL1936" t="s">
        <v>1340</v>
      </c>
      <c r="AM1936" t="s">
        <v>531</v>
      </c>
      <c r="AP1936" t="s">
        <v>966</v>
      </c>
      <c r="AQ1936" t="s">
        <v>967</v>
      </c>
      <c r="AR1936" t="s">
        <v>968</v>
      </c>
      <c r="AS1936" t="s">
        <v>969</v>
      </c>
      <c r="AT1936" t="s">
        <v>970</v>
      </c>
      <c r="AU1936" t="s">
        <v>7942</v>
      </c>
    </row>
    <row r="1937" spans="2:47" ht="11" outlineLevel="1" x14ac:dyDescent="0.15">
      <c r="B1937" t="s">
        <v>7943</v>
      </c>
      <c r="C1937" t="s">
        <v>7944</v>
      </c>
      <c r="G1937" t="s">
        <v>1140</v>
      </c>
      <c r="H1937" t="s">
        <v>1141</v>
      </c>
      <c r="I1937" t="s">
        <v>957</v>
      </c>
      <c r="J1937" t="s">
        <v>7945</v>
      </c>
      <c r="K1937" t="s">
        <v>7946</v>
      </c>
      <c r="L1937" t="s">
        <v>7945</v>
      </c>
      <c r="M1937" s="5">
        <v>24800.62</v>
      </c>
      <c r="N1937" s="5">
        <v>24800.62</v>
      </c>
      <c r="O1937" s="5">
        <v>24800.62</v>
      </c>
      <c r="P1937" s="5"/>
      <c r="Q1937" s="16">
        <v>0</v>
      </c>
      <c r="R1937" s="5"/>
      <c r="S1937" s="17">
        <v>45527</v>
      </c>
      <c r="T1937" s="17">
        <v>45527</v>
      </c>
      <c r="U1937" s="17">
        <v>45580</v>
      </c>
      <c r="V1937" s="17">
        <v>45580</v>
      </c>
      <c r="W1937" s="17">
        <v>45527</v>
      </c>
      <c r="X1937" s="17">
        <v>45527</v>
      </c>
      <c r="Y1937" t="s">
        <v>1178</v>
      </c>
      <c r="Z1937" t="s">
        <v>825</v>
      </c>
      <c r="AA1937" t="s">
        <v>1179</v>
      </c>
      <c r="AC1937" s="16">
        <v>5</v>
      </c>
      <c r="AD1937" t="s">
        <v>803</v>
      </c>
      <c r="AE1937" t="s">
        <v>974</v>
      </c>
      <c r="AF1937" t="s">
        <v>737</v>
      </c>
      <c r="AG1937" t="s">
        <v>975</v>
      </c>
      <c r="AJ1937" t="s">
        <v>963</v>
      </c>
      <c r="AK1937" t="s">
        <v>979</v>
      </c>
      <c r="AL1937" t="s">
        <v>1340</v>
      </c>
      <c r="AM1937" t="s">
        <v>531</v>
      </c>
      <c r="AP1937" t="s">
        <v>966</v>
      </c>
      <c r="AQ1937" t="s">
        <v>967</v>
      </c>
      <c r="AR1937" t="s">
        <v>968</v>
      </c>
      <c r="AS1937" t="s">
        <v>969</v>
      </c>
      <c r="AT1937" t="s">
        <v>970</v>
      </c>
      <c r="AU1937" t="s">
        <v>7947</v>
      </c>
    </row>
    <row r="1938" spans="2:47" ht="11" outlineLevel="1" x14ac:dyDescent="0.15">
      <c r="B1938" t="s">
        <v>7948</v>
      </c>
      <c r="C1938" t="s">
        <v>7949</v>
      </c>
      <c r="G1938" t="s">
        <v>1140</v>
      </c>
      <c r="H1938" t="s">
        <v>1141</v>
      </c>
      <c r="I1938" t="s">
        <v>957</v>
      </c>
      <c r="J1938" t="s">
        <v>7950</v>
      </c>
      <c r="K1938" t="s">
        <v>7951</v>
      </c>
      <c r="L1938" t="s">
        <v>7950</v>
      </c>
      <c r="M1938" s="5">
        <v>24797.22</v>
      </c>
      <c r="N1938" s="5">
        <v>24797.22</v>
      </c>
      <c r="O1938" s="5">
        <v>24797.22</v>
      </c>
      <c r="P1938" s="5">
        <v>24797.22</v>
      </c>
      <c r="Q1938" s="16">
        <v>0</v>
      </c>
      <c r="R1938" s="5"/>
      <c r="S1938" s="17">
        <v>44721</v>
      </c>
      <c r="T1938" s="17">
        <v>44720</v>
      </c>
      <c r="U1938" s="17">
        <v>44742</v>
      </c>
      <c r="V1938" s="17">
        <v>44742</v>
      </c>
      <c r="W1938" s="17">
        <v>44721</v>
      </c>
      <c r="X1938" s="17">
        <v>44753</v>
      </c>
      <c r="Y1938" t="s">
        <v>1178</v>
      </c>
      <c r="Z1938" t="s">
        <v>825</v>
      </c>
      <c r="AA1938" t="s">
        <v>1179</v>
      </c>
      <c r="AC1938" s="16">
        <v>3</v>
      </c>
      <c r="AD1938" t="s">
        <v>795</v>
      </c>
      <c r="AE1938" t="s">
        <v>961</v>
      </c>
      <c r="AF1938" t="s">
        <v>740</v>
      </c>
      <c r="AG1938" t="s">
        <v>1036</v>
      </c>
      <c r="AH1938" t="s">
        <v>1058</v>
      </c>
      <c r="AI1938" t="s">
        <v>1059</v>
      </c>
      <c r="AJ1938" t="s">
        <v>978</v>
      </c>
      <c r="AK1938" t="s">
        <v>964</v>
      </c>
      <c r="AL1938" t="s">
        <v>1340</v>
      </c>
      <c r="AM1938" t="s">
        <v>531</v>
      </c>
      <c r="AP1938" t="s">
        <v>966</v>
      </c>
      <c r="AQ1938" t="s">
        <v>967</v>
      </c>
      <c r="AR1938" t="s">
        <v>968</v>
      </c>
      <c r="AS1938" t="s">
        <v>969</v>
      </c>
      <c r="AT1938" t="s">
        <v>970</v>
      </c>
      <c r="AU1938" t="s">
        <v>7952</v>
      </c>
    </row>
    <row r="1939" spans="2:47" ht="11" outlineLevel="1" x14ac:dyDescent="0.15">
      <c r="B1939" t="s">
        <v>7953</v>
      </c>
      <c r="C1939" t="s">
        <v>7954</v>
      </c>
      <c r="G1939" t="s">
        <v>1140</v>
      </c>
      <c r="H1939" t="s">
        <v>1141</v>
      </c>
      <c r="I1939" t="s">
        <v>957</v>
      </c>
      <c r="J1939" t="s">
        <v>685</v>
      </c>
      <c r="K1939" t="s">
        <v>2058</v>
      </c>
      <c r="L1939" t="s">
        <v>685</v>
      </c>
      <c r="M1939" s="5">
        <v>24770</v>
      </c>
      <c r="N1939" s="5">
        <v>24770</v>
      </c>
      <c r="O1939" s="5">
        <v>24770</v>
      </c>
      <c r="P1939" s="5"/>
      <c r="Q1939" s="16">
        <v>0</v>
      </c>
      <c r="R1939" s="5"/>
      <c r="S1939" s="17">
        <v>43371</v>
      </c>
      <c r="T1939" s="17">
        <v>43371</v>
      </c>
      <c r="U1939" s="17">
        <v>43430</v>
      </c>
      <c r="V1939" s="17">
        <v>43430</v>
      </c>
      <c r="W1939" s="17">
        <v>43371</v>
      </c>
      <c r="X1939" s="17">
        <v>43418</v>
      </c>
      <c r="Y1939" t="s">
        <v>1178</v>
      </c>
      <c r="Z1939" t="s">
        <v>825</v>
      </c>
      <c r="AA1939" t="s">
        <v>1179</v>
      </c>
      <c r="AC1939" s="16">
        <v>1</v>
      </c>
      <c r="AD1939" t="s">
        <v>795</v>
      </c>
      <c r="AE1939" t="s">
        <v>961</v>
      </c>
      <c r="AF1939" t="s">
        <v>748</v>
      </c>
      <c r="AG1939" t="s">
        <v>1057</v>
      </c>
      <c r="AJ1939" t="s">
        <v>963</v>
      </c>
      <c r="AK1939" t="s">
        <v>964</v>
      </c>
      <c r="AL1939" t="s">
        <v>965</v>
      </c>
      <c r="AM1939" t="s">
        <v>531</v>
      </c>
      <c r="AP1939" t="s">
        <v>966</v>
      </c>
      <c r="AQ1939" t="s">
        <v>967</v>
      </c>
      <c r="AR1939" t="s">
        <v>968</v>
      </c>
      <c r="AS1939" t="s">
        <v>969</v>
      </c>
      <c r="AT1939" t="s">
        <v>970</v>
      </c>
      <c r="AU1939" t="s">
        <v>7955</v>
      </c>
    </row>
    <row r="1940" spans="2:47" ht="11" outlineLevel="1" x14ac:dyDescent="0.15">
      <c r="B1940" t="s">
        <v>7956</v>
      </c>
      <c r="C1940" t="s">
        <v>7957</v>
      </c>
      <c r="D1940" t="s">
        <v>5382</v>
      </c>
      <c r="E1940" t="s">
        <v>1599</v>
      </c>
      <c r="F1940" t="s">
        <v>807</v>
      </c>
      <c r="G1940" t="s">
        <v>984</v>
      </c>
      <c r="H1940" t="s">
        <v>985</v>
      </c>
      <c r="I1940" t="s">
        <v>957</v>
      </c>
      <c r="J1940" t="s">
        <v>5383</v>
      </c>
      <c r="K1940" t="s">
        <v>5384</v>
      </c>
      <c r="L1940" t="s">
        <v>5383</v>
      </c>
      <c r="M1940" s="5">
        <v>24766.95</v>
      </c>
      <c r="N1940" s="5">
        <v>24766.95</v>
      </c>
      <c r="O1940" s="5">
        <v>24766.95</v>
      </c>
      <c r="P1940" s="5"/>
      <c r="Q1940" s="16">
        <v>0</v>
      </c>
      <c r="R1940" s="5"/>
      <c r="S1940" s="17">
        <v>43185</v>
      </c>
      <c r="T1940" s="17">
        <v>43185</v>
      </c>
      <c r="U1940" s="17">
        <v>43249</v>
      </c>
      <c r="V1940" s="17">
        <v>43249</v>
      </c>
      <c r="W1940" s="17">
        <v>43185</v>
      </c>
      <c r="X1940" s="17">
        <v>43242</v>
      </c>
      <c r="Y1940" t="s">
        <v>959</v>
      </c>
      <c r="Z1940" t="s">
        <v>796</v>
      </c>
      <c r="AA1940" t="s">
        <v>1023</v>
      </c>
      <c r="AB1940" t="s">
        <v>1289</v>
      </c>
      <c r="AC1940" s="16">
        <v>1</v>
      </c>
      <c r="AD1940" t="s">
        <v>803</v>
      </c>
      <c r="AE1940" t="s">
        <v>974</v>
      </c>
      <c r="AF1940" t="s">
        <v>738</v>
      </c>
      <c r="AG1940" t="s">
        <v>988</v>
      </c>
      <c r="AJ1940" t="s">
        <v>963</v>
      </c>
      <c r="AK1940" t="s">
        <v>1928</v>
      </c>
      <c r="AL1940" t="s">
        <v>1340</v>
      </c>
      <c r="AM1940" t="s">
        <v>531</v>
      </c>
      <c r="AP1940" t="s">
        <v>966</v>
      </c>
      <c r="AQ1940" t="s">
        <v>967</v>
      </c>
      <c r="AR1940" t="s">
        <v>968</v>
      </c>
      <c r="AS1940" t="s">
        <v>969</v>
      </c>
      <c r="AT1940" t="s">
        <v>970</v>
      </c>
      <c r="AU1940" t="s">
        <v>7958</v>
      </c>
    </row>
    <row r="1941" spans="2:47" ht="11" outlineLevel="1" x14ac:dyDescent="0.15">
      <c r="B1941" t="s">
        <v>7959</v>
      </c>
      <c r="C1941" t="s">
        <v>7960</v>
      </c>
      <c r="G1941" t="s">
        <v>1140</v>
      </c>
      <c r="H1941" t="s">
        <v>1141</v>
      </c>
      <c r="I1941" t="s">
        <v>957</v>
      </c>
      <c r="J1941" t="s">
        <v>628</v>
      </c>
      <c r="K1941" t="s">
        <v>2769</v>
      </c>
      <c r="L1941" t="s">
        <v>628</v>
      </c>
      <c r="M1941" s="5">
        <v>24753</v>
      </c>
      <c r="N1941" s="5">
        <v>24753</v>
      </c>
      <c r="O1941" s="5">
        <v>24753</v>
      </c>
      <c r="P1941" s="5"/>
      <c r="Q1941" s="16">
        <v>0</v>
      </c>
      <c r="R1941" s="5"/>
      <c r="S1941" s="17">
        <v>42844</v>
      </c>
      <c r="T1941" s="17">
        <v>42844</v>
      </c>
      <c r="U1941" s="17">
        <v>42902</v>
      </c>
      <c r="V1941" s="17">
        <v>42902</v>
      </c>
      <c r="W1941" s="17">
        <v>42844</v>
      </c>
      <c r="X1941" s="17">
        <v>42850</v>
      </c>
      <c r="Y1941" t="s">
        <v>1178</v>
      </c>
      <c r="Z1941" t="s">
        <v>825</v>
      </c>
      <c r="AA1941" t="s">
        <v>1179</v>
      </c>
      <c r="AC1941" s="16">
        <v>1</v>
      </c>
      <c r="AD1941" t="s">
        <v>803</v>
      </c>
      <c r="AE1941" t="s">
        <v>974</v>
      </c>
      <c r="AF1941" t="s">
        <v>2658</v>
      </c>
      <c r="AG1941" t="s">
        <v>2659</v>
      </c>
      <c r="AJ1941" t="s">
        <v>963</v>
      </c>
      <c r="AK1941" t="s">
        <v>1082</v>
      </c>
      <c r="AL1941" t="s">
        <v>965</v>
      </c>
      <c r="AM1941" t="s">
        <v>645</v>
      </c>
      <c r="AP1941" t="s">
        <v>966</v>
      </c>
      <c r="AQ1941" t="s">
        <v>967</v>
      </c>
      <c r="AR1941" t="s">
        <v>968</v>
      </c>
      <c r="AS1941" t="s">
        <v>969</v>
      </c>
      <c r="AT1941" t="s">
        <v>970</v>
      </c>
      <c r="AU1941" t="s">
        <v>7961</v>
      </c>
    </row>
    <row r="1942" spans="2:47" ht="11" outlineLevel="1" x14ac:dyDescent="0.15">
      <c r="B1942" t="s">
        <v>7962</v>
      </c>
      <c r="C1942" t="s">
        <v>7963</v>
      </c>
      <c r="D1942" t="s">
        <v>849</v>
      </c>
      <c r="E1942" t="s">
        <v>854</v>
      </c>
      <c r="F1942" t="s">
        <v>798</v>
      </c>
      <c r="G1942" t="s">
        <v>959</v>
      </c>
      <c r="H1942" t="s">
        <v>1903</v>
      </c>
      <c r="I1942" t="s">
        <v>957</v>
      </c>
      <c r="J1942" t="s">
        <v>638</v>
      </c>
      <c r="K1942" t="s">
        <v>992</v>
      </c>
      <c r="L1942" t="s">
        <v>638</v>
      </c>
      <c r="M1942" s="5">
        <v>24750</v>
      </c>
      <c r="N1942" s="5">
        <v>24750</v>
      </c>
      <c r="O1942" s="5">
        <v>24750</v>
      </c>
      <c r="P1942" s="5"/>
      <c r="Q1942" s="16">
        <v>0</v>
      </c>
      <c r="R1942" s="5"/>
      <c r="S1942" s="17">
        <v>42468</v>
      </c>
      <c r="T1942" s="17">
        <v>42467</v>
      </c>
      <c r="U1942" s="17">
        <v>42522</v>
      </c>
      <c r="V1942" s="17">
        <v>42522</v>
      </c>
      <c r="W1942" s="17">
        <v>42468</v>
      </c>
      <c r="X1942" s="17">
        <v>42486</v>
      </c>
      <c r="Y1942" t="s">
        <v>1178</v>
      </c>
      <c r="Z1942" t="s">
        <v>825</v>
      </c>
      <c r="AA1942" t="s">
        <v>1179</v>
      </c>
      <c r="AC1942" s="16">
        <v>1</v>
      </c>
      <c r="AD1942" t="s">
        <v>795</v>
      </c>
      <c r="AE1942" t="s">
        <v>961</v>
      </c>
      <c r="AF1942" t="s">
        <v>745</v>
      </c>
      <c r="AG1942" t="s">
        <v>1071</v>
      </c>
      <c r="AJ1942" t="s">
        <v>963</v>
      </c>
      <c r="AK1942" t="s">
        <v>964</v>
      </c>
      <c r="AL1942" t="s">
        <v>965</v>
      </c>
      <c r="AM1942" t="s">
        <v>531</v>
      </c>
      <c r="AP1942" t="s">
        <v>966</v>
      </c>
      <c r="AQ1942" t="s">
        <v>967</v>
      </c>
      <c r="AR1942" t="s">
        <v>968</v>
      </c>
      <c r="AS1942" t="s">
        <v>969</v>
      </c>
      <c r="AT1942" t="s">
        <v>970</v>
      </c>
      <c r="AU1942" t="s">
        <v>7964</v>
      </c>
    </row>
    <row r="1943" spans="2:47" ht="11" outlineLevel="1" x14ac:dyDescent="0.15">
      <c r="B1943" t="s">
        <v>7965</v>
      </c>
      <c r="C1943" t="s">
        <v>7966</v>
      </c>
      <c r="G1943" t="s">
        <v>1140</v>
      </c>
      <c r="H1943" t="s">
        <v>1141</v>
      </c>
      <c r="I1943" t="s">
        <v>957</v>
      </c>
      <c r="J1943" t="s">
        <v>6306</v>
      </c>
      <c r="K1943" t="s">
        <v>6307</v>
      </c>
      <c r="L1943" t="s">
        <v>6306</v>
      </c>
      <c r="M1943" s="5">
        <v>24712</v>
      </c>
      <c r="N1943" s="5">
        <v>24712</v>
      </c>
      <c r="O1943" s="5">
        <v>24712</v>
      </c>
      <c r="P1943" s="5"/>
      <c r="Q1943" s="16">
        <v>0</v>
      </c>
      <c r="R1943" s="5"/>
      <c r="S1943" s="17">
        <v>46037</v>
      </c>
      <c r="T1943" s="17">
        <v>46029</v>
      </c>
      <c r="U1943" s="17">
        <v>46039</v>
      </c>
      <c r="V1943" s="17">
        <v>46039</v>
      </c>
      <c r="W1943" s="17">
        <v>46037</v>
      </c>
      <c r="X1943" s="17">
        <v>46037</v>
      </c>
      <c r="Y1943" t="s">
        <v>984</v>
      </c>
      <c r="Z1943" t="s">
        <v>804</v>
      </c>
      <c r="AA1943" t="s">
        <v>1000</v>
      </c>
      <c r="AC1943" s="16">
        <v>1</v>
      </c>
      <c r="AD1943" t="s">
        <v>795</v>
      </c>
      <c r="AE1943" t="s">
        <v>961</v>
      </c>
      <c r="AF1943" t="s">
        <v>748</v>
      </c>
      <c r="AG1943" t="s">
        <v>1057</v>
      </c>
      <c r="AJ1943" t="s">
        <v>963</v>
      </c>
      <c r="AK1943" t="s">
        <v>964</v>
      </c>
      <c r="AL1943" t="s">
        <v>1340</v>
      </c>
      <c r="AM1943" t="s">
        <v>531</v>
      </c>
      <c r="AP1943" t="s">
        <v>966</v>
      </c>
      <c r="AQ1943" t="s">
        <v>967</v>
      </c>
      <c r="AR1943" t="s">
        <v>968</v>
      </c>
      <c r="AS1943" t="s">
        <v>969</v>
      </c>
      <c r="AT1943" t="s">
        <v>970</v>
      </c>
      <c r="AU1943" t="s">
        <v>7967</v>
      </c>
    </row>
    <row r="1944" spans="2:47" ht="11" outlineLevel="1" x14ac:dyDescent="0.15">
      <c r="B1944" t="s">
        <v>7968</v>
      </c>
      <c r="C1944" t="s">
        <v>7969</v>
      </c>
      <c r="G1944" t="s">
        <v>1140</v>
      </c>
      <c r="H1944" t="s">
        <v>1141</v>
      </c>
      <c r="I1944" t="s">
        <v>957</v>
      </c>
      <c r="J1944" t="s">
        <v>715</v>
      </c>
      <c r="K1944" t="s">
        <v>2134</v>
      </c>
      <c r="L1944" t="s">
        <v>4684</v>
      </c>
      <c r="M1944" s="5">
        <v>24653.06</v>
      </c>
      <c r="N1944" s="5">
        <v>24653.06</v>
      </c>
      <c r="O1944" s="5">
        <v>24653.06</v>
      </c>
      <c r="P1944" s="5"/>
      <c r="Q1944" s="16">
        <v>0</v>
      </c>
      <c r="R1944" s="5"/>
      <c r="S1944" s="17">
        <v>45351</v>
      </c>
      <c r="T1944" s="17">
        <v>45351</v>
      </c>
      <c r="U1944" s="17">
        <v>45369</v>
      </c>
      <c r="V1944" s="17">
        <v>45369</v>
      </c>
      <c r="W1944" s="17">
        <v>45351</v>
      </c>
      <c r="X1944" s="17">
        <v>45376</v>
      </c>
      <c r="Y1944" t="s">
        <v>984</v>
      </c>
      <c r="Z1944" t="s">
        <v>804</v>
      </c>
      <c r="AA1944" t="s">
        <v>1000</v>
      </c>
      <c r="AC1944" s="16">
        <v>1</v>
      </c>
      <c r="AD1944" t="s">
        <v>795</v>
      </c>
      <c r="AE1944" t="s">
        <v>961</v>
      </c>
      <c r="AF1944" t="s">
        <v>740</v>
      </c>
      <c r="AG1944" t="s">
        <v>1036</v>
      </c>
      <c r="AH1944" t="s">
        <v>1058</v>
      </c>
      <c r="AI1944" t="s">
        <v>1059</v>
      </c>
      <c r="AJ1944" t="s">
        <v>978</v>
      </c>
      <c r="AK1944" t="s">
        <v>964</v>
      </c>
      <c r="AL1944" t="s">
        <v>965</v>
      </c>
      <c r="AM1944" t="s">
        <v>531</v>
      </c>
      <c r="AP1944" t="s">
        <v>966</v>
      </c>
      <c r="AQ1944" t="s">
        <v>967</v>
      </c>
      <c r="AR1944" t="s">
        <v>968</v>
      </c>
      <c r="AS1944" t="s">
        <v>969</v>
      </c>
      <c r="AT1944" t="s">
        <v>970</v>
      </c>
      <c r="AU1944" t="s">
        <v>7970</v>
      </c>
    </row>
    <row r="1945" spans="2:47" ht="11" outlineLevel="1" x14ac:dyDescent="0.15">
      <c r="B1945" t="s">
        <v>7971</v>
      </c>
      <c r="C1945" t="s">
        <v>7972</v>
      </c>
      <c r="G1945" t="s">
        <v>1140</v>
      </c>
      <c r="H1945" t="s">
        <v>1141</v>
      </c>
      <c r="I1945" t="s">
        <v>957</v>
      </c>
      <c r="J1945" t="s">
        <v>7973</v>
      </c>
      <c r="K1945" t="s">
        <v>7974</v>
      </c>
      <c r="L1945" t="s">
        <v>7973</v>
      </c>
      <c r="M1945" s="5">
        <v>24640</v>
      </c>
      <c r="N1945" s="5">
        <v>24640</v>
      </c>
      <c r="O1945" s="5">
        <v>24640</v>
      </c>
      <c r="P1945" s="5"/>
      <c r="Q1945" s="16">
        <v>0</v>
      </c>
      <c r="R1945" s="5"/>
      <c r="S1945" s="17">
        <v>44592</v>
      </c>
      <c r="T1945" s="17">
        <v>44592</v>
      </c>
      <c r="U1945" s="17">
        <v>44621</v>
      </c>
      <c r="V1945" s="17">
        <v>44621</v>
      </c>
      <c r="W1945" s="17">
        <v>44592</v>
      </c>
      <c r="X1945" s="17">
        <v>44592</v>
      </c>
      <c r="Y1945" t="s">
        <v>1178</v>
      </c>
      <c r="Z1945" t="s">
        <v>825</v>
      </c>
      <c r="AA1945" t="s">
        <v>1179</v>
      </c>
      <c r="AC1945" s="16">
        <v>1</v>
      </c>
      <c r="AD1945" t="s">
        <v>7975</v>
      </c>
      <c r="AE1945" t="s">
        <v>7976</v>
      </c>
      <c r="AF1945" t="s">
        <v>750</v>
      </c>
      <c r="AG1945" t="s">
        <v>1515</v>
      </c>
      <c r="AH1945" t="s">
        <v>1058</v>
      </c>
      <c r="AI1945" t="s">
        <v>1059</v>
      </c>
      <c r="AJ1945" t="s">
        <v>978</v>
      </c>
      <c r="AK1945" t="s">
        <v>1516</v>
      </c>
      <c r="AL1945" t="s">
        <v>1340</v>
      </c>
      <c r="AM1945" t="s">
        <v>531</v>
      </c>
      <c r="AP1945" t="s">
        <v>966</v>
      </c>
      <c r="AQ1945" t="s">
        <v>967</v>
      </c>
      <c r="AR1945" t="s">
        <v>968</v>
      </c>
      <c r="AS1945" t="s">
        <v>969</v>
      </c>
      <c r="AT1945" t="s">
        <v>970</v>
      </c>
      <c r="AU1945" t="s">
        <v>7977</v>
      </c>
    </row>
    <row r="1946" spans="2:47" ht="11" outlineLevel="1" x14ac:dyDescent="0.15">
      <c r="B1946" t="s">
        <v>7978</v>
      </c>
      <c r="C1946" t="s">
        <v>7979</v>
      </c>
      <c r="G1946" t="s">
        <v>1140</v>
      </c>
      <c r="H1946" t="s">
        <v>1141</v>
      </c>
      <c r="I1946" t="s">
        <v>957</v>
      </c>
      <c r="J1946" t="s">
        <v>6306</v>
      </c>
      <c r="K1946" t="s">
        <v>6307</v>
      </c>
      <c r="L1946" t="s">
        <v>6995</v>
      </c>
      <c r="M1946" s="5">
        <v>24633.64</v>
      </c>
      <c r="N1946" s="5">
        <v>24633.64</v>
      </c>
      <c r="O1946" s="5">
        <v>24633.64</v>
      </c>
      <c r="P1946" s="5"/>
      <c r="Q1946" s="16">
        <v>0</v>
      </c>
      <c r="R1946" s="5"/>
      <c r="S1946" s="17">
        <v>42808</v>
      </c>
      <c r="T1946" s="17">
        <v>42807</v>
      </c>
      <c r="U1946" s="17">
        <v>42823</v>
      </c>
      <c r="V1946" s="17">
        <v>42823</v>
      </c>
      <c r="W1946" s="17">
        <v>42808</v>
      </c>
      <c r="X1946" s="17">
        <v>42853</v>
      </c>
      <c r="Y1946" t="s">
        <v>1543</v>
      </c>
      <c r="Z1946" t="s">
        <v>826</v>
      </c>
      <c r="AA1946" t="s">
        <v>1179</v>
      </c>
      <c r="AC1946" s="16">
        <v>1</v>
      </c>
      <c r="AD1946" t="s">
        <v>795</v>
      </c>
      <c r="AE1946" t="s">
        <v>961</v>
      </c>
      <c r="AF1946" t="s">
        <v>740</v>
      </c>
      <c r="AG1946" t="s">
        <v>1036</v>
      </c>
      <c r="AJ1946" t="s">
        <v>963</v>
      </c>
      <c r="AK1946" t="s">
        <v>964</v>
      </c>
      <c r="AL1946" t="s">
        <v>1340</v>
      </c>
      <c r="AM1946" t="s">
        <v>531</v>
      </c>
      <c r="AP1946" t="s">
        <v>966</v>
      </c>
      <c r="AQ1946" t="s">
        <v>967</v>
      </c>
      <c r="AR1946" t="s">
        <v>968</v>
      </c>
      <c r="AS1946" t="s">
        <v>969</v>
      </c>
      <c r="AT1946" t="s">
        <v>970</v>
      </c>
      <c r="AU1946" t="s">
        <v>7980</v>
      </c>
    </row>
    <row r="1947" spans="2:47" ht="11" outlineLevel="1" x14ac:dyDescent="0.15">
      <c r="B1947" t="s">
        <v>7981</v>
      </c>
      <c r="C1947" t="s">
        <v>2045</v>
      </c>
      <c r="D1947" t="s">
        <v>209</v>
      </c>
      <c r="E1947" t="s">
        <v>983</v>
      </c>
      <c r="F1947" t="s">
        <v>807</v>
      </c>
      <c r="G1947" t="s">
        <v>984</v>
      </c>
      <c r="H1947" t="s">
        <v>1272</v>
      </c>
      <c r="I1947" t="s">
        <v>957</v>
      </c>
      <c r="J1947" t="s">
        <v>603</v>
      </c>
      <c r="K1947" t="s">
        <v>1299</v>
      </c>
      <c r="L1947" t="s">
        <v>603</v>
      </c>
      <c r="M1947" s="5">
        <v>24583.24</v>
      </c>
      <c r="N1947" s="5">
        <v>24583.24</v>
      </c>
      <c r="O1947" s="5">
        <v>24583.24</v>
      </c>
      <c r="P1947" s="5"/>
      <c r="Q1947" s="16">
        <v>0</v>
      </c>
      <c r="R1947" s="5"/>
      <c r="S1947" s="17">
        <v>42187</v>
      </c>
      <c r="T1947" s="17">
        <v>42187</v>
      </c>
      <c r="U1947" s="17">
        <v>42209</v>
      </c>
      <c r="V1947" s="17">
        <v>42209</v>
      </c>
      <c r="W1947" s="17">
        <v>42187</v>
      </c>
      <c r="X1947" s="17">
        <v>42213</v>
      </c>
      <c r="Y1947" t="s">
        <v>955</v>
      </c>
      <c r="Z1947" t="s">
        <v>818</v>
      </c>
      <c r="AA1947" t="s">
        <v>1023</v>
      </c>
      <c r="AB1947" t="s">
        <v>1024</v>
      </c>
      <c r="AC1947" s="16">
        <v>4</v>
      </c>
      <c r="AD1947" t="s">
        <v>795</v>
      </c>
      <c r="AE1947" t="s">
        <v>961</v>
      </c>
      <c r="AF1947" t="s">
        <v>743</v>
      </c>
      <c r="AG1947" t="s">
        <v>1075</v>
      </c>
      <c r="AJ1947" t="s">
        <v>963</v>
      </c>
      <c r="AK1947" t="s">
        <v>1076</v>
      </c>
      <c r="AL1947" t="s">
        <v>965</v>
      </c>
      <c r="AM1947" t="s">
        <v>456</v>
      </c>
      <c r="AP1947" t="s">
        <v>966</v>
      </c>
      <c r="AQ1947" t="s">
        <v>967</v>
      </c>
      <c r="AR1947" t="s">
        <v>968</v>
      </c>
      <c r="AS1947" t="s">
        <v>969</v>
      </c>
      <c r="AT1947" t="s">
        <v>970</v>
      </c>
      <c r="AU1947" t="s">
        <v>7982</v>
      </c>
    </row>
    <row r="1948" spans="2:47" ht="11" outlineLevel="1" x14ac:dyDescent="0.15">
      <c r="B1948" t="s">
        <v>7983</v>
      </c>
      <c r="C1948" t="s">
        <v>7984</v>
      </c>
      <c r="G1948" t="s">
        <v>1140</v>
      </c>
      <c r="H1948" t="s">
        <v>1141</v>
      </c>
      <c r="I1948" t="s">
        <v>957</v>
      </c>
      <c r="J1948" t="s">
        <v>687</v>
      </c>
      <c r="K1948" t="s">
        <v>2727</v>
      </c>
      <c r="L1948" t="s">
        <v>687</v>
      </c>
      <c r="M1948" s="5">
        <v>24567.119999999999</v>
      </c>
      <c r="N1948" s="5">
        <v>24567.119999999999</v>
      </c>
      <c r="O1948" s="5">
        <v>24567.119999999999</v>
      </c>
      <c r="P1948" s="5"/>
      <c r="Q1948" s="16">
        <v>0</v>
      </c>
      <c r="R1948" s="5"/>
      <c r="S1948" s="17">
        <v>43591</v>
      </c>
      <c r="T1948" s="17">
        <v>43591</v>
      </c>
      <c r="U1948" s="17">
        <v>43602</v>
      </c>
      <c r="V1948" s="17">
        <v>43602</v>
      </c>
      <c r="W1948" s="17">
        <v>43591</v>
      </c>
      <c r="X1948" s="17">
        <v>43591</v>
      </c>
      <c r="Y1948" t="s">
        <v>1178</v>
      </c>
      <c r="Z1948" t="s">
        <v>825</v>
      </c>
      <c r="AA1948" t="s">
        <v>1179</v>
      </c>
      <c r="AC1948" s="16">
        <v>1</v>
      </c>
      <c r="AD1948" t="s">
        <v>795</v>
      </c>
      <c r="AE1948" t="s">
        <v>961</v>
      </c>
      <c r="AF1948" t="s">
        <v>740</v>
      </c>
      <c r="AG1948" t="s">
        <v>1036</v>
      </c>
      <c r="AH1948" t="s">
        <v>1202</v>
      </c>
      <c r="AI1948" t="s">
        <v>1203</v>
      </c>
      <c r="AJ1948" t="s">
        <v>978</v>
      </c>
      <c r="AK1948" t="s">
        <v>964</v>
      </c>
      <c r="AL1948" t="s">
        <v>965</v>
      </c>
      <c r="AM1948" t="s">
        <v>531</v>
      </c>
      <c r="AP1948" t="s">
        <v>966</v>
      </c>
      <c r="AQ1948" t="s">
        <v>967</v>
      </c>
      <c r="AR1948" t="s">
        <v>968</v>
      </c>
      <c r="AS1948" t="s">
        <v>969</v>
      </c>
      <c r="AT1948" t="s">
        <v>970</v>
      </c>
      <c r="AU1948" t="s">
        <v>7985</v>
      </c>
    </row>
    <row r="1949" spans="2:47" ht="11" outlineLevel="1" x14ac:dyDescent="0.15">
      <c r="B1949" t="s">
        <v>7986</v>
      </c>
      <c r="C1949" t="s">
        <v>7987</v>
      </c>
      <c r="G1949" t="s">
        <v>1140</v>
      </c>
      <c r="H1949" t="s">
        <v>1141</v>
      </c>
      <c r="I1949" t="s">
        <v>957</v>
      </c>
      <c r="J1949" t="s">
        <v>4467</v>
      </c>
      <c r="K1949" t="s">
        <v>4468</v>
      </c>
      <c r="L1949" t="s">
        <v>4467</v>
      </c>
      <c r="M1949" s="5">
        <v>24550</v>
      </c>
      <c r="N1949" s="5">
        <v>24550</v>
      </c>
      <c r="O1949" s="5">
        <v>24550</v>
      </c>
      <c r="P1949" s="5"/>
      <c r="Q1949" s="16">
        <v>0</v>
      </c>
      <c r="R1949" s="5"/>
      <c r="S1949" s="17">
        <v>44392</v>
      </c>
      <c r="T1949" s="17">
        <v>44392</v>
      </c>
      <c r="U1949" s="17">
        <v>44500</v>
      </c>
      <c r="V1949" s="17">
        <v>44500</v>
      </c>
      <c r="W1949" s="17">
        <v>44392</v>
      </c>
      <c r="X1949" s="17">
        <v>44392</v>
      </c>
      <c r="Y1949" t="s">
        <v>1178</v>
      </c>
      <c r="Z1949" t="s">
        <v>825</v>
      </c>
      <c r="AA1949" t="s">
        <v>1179</v>
      </c>
      <c r="AC1949" s="16">
        <v>2</v>
      </c>
      <c r="AD1949" t="s">
        <v>803</v>
      </c>
      <c r="AE1949" t="s">
        <v>974</v>
      </c>
      <c r="AF1949" t="s">
        <v>737</v>
      </c>
      <c r="AG1949" t="s">
        <v>975</v>
      </c>
      <c r="AH1949" t="s">
        <v>1058</v>
      </c>
      <c r="AI1949" t="s">
        <v>1059</v>
      </c>
      <c r="AJ1949" t="s">
        <v>978</v>
      </c>
      <c r="AK1949" t="s">
        <v>979</v>
      </c>
      <c r="AL1949" t="s">
        <v>965</v>
      </c>
      <c r="AM1949" t="s">
        <v>531</v>
      </c>
      <c r="AP1949" t="s">
        <v>966</v>
      </c>
      <c r="AQ1949" t="s">
        <v>967</v>
      </c>
      <c r="AR1949" t="s">
        <v>968</v>
      </c>
      <c r="AS1949" t="s">
        <v>969</v>
      </c>
      <c r="AT1949" t="s">
        <v>970</v>
      </c>
      <c r="AU1949" t="s">
        <v>7988</v>
      </c>
    </row>
    <row r="1950" spans="2:47" ht="11" outlineLevel="1" x14ac:dyDescent="0.15">
      <c r="B1950" t="s">
        <v>7989</v>
      </c>
      <c r="C1950" t="s">
        <v>7990</v>
      </c>
      <c r="G1950" t="s">
        <v>1140</v>
      </c>
      <c r="H1950" t="s">
        <v>1141</v>
      </c>
      <c r="I1950" t="s">
        <v>957</v>
      </c>
      <c r="J1950" t="s">
        <v>6314</v>
      </c>
      <c r="K1950" t="s">
        <v>6315</v>
      </c>
      <c r="L1950" t="s">
        <v>6354</v>
      </c>
      <c r="M1950" s="5">
        <v>24531.66</v>
      </c>
      <c r="N1950" s="5">
        <v>24531.66</v>
      </c>
      <c r="O1950" s="5">
        <v>24531.66</v>
      </c>
      <c r="P1950" s="5"/>
      <c r="Q1950" s="16">
        <v>0</v>
      </c>
      <c r="R1950" s="5"/>
      <c r="S1950" s="17">
        <v>43189</v>
      </c>
      <c r="T1950" s="17">
        <v>43189</v>
      </c>
      <c r="U1950" s="17">
        <v>43434</v>
      </c>
      <c r="V1950" s="17">
        <v>43434</v>
      </c>
      <c r="W1950" s="17">
        <v>43189</v>
      </c>
      <c r="X1950" s="17">
        <v>43189</v>
      </c>
      <c r="Y1950" t="s">
        <v>1178</v>
      </c>
      <c r="Z1950" t="s">
        <v>825</v>
      </c>
      <c r="AA1950" t="s">
        <v>1179</v>
      </c>
      <c r="AC1950" s="16">
        <v>1</v>
      </c>
      <c r="AD1950" t="s">
        <v>803</v>
      </c>
      <c r="AE1950" t="s">
        <v>974</v>
      </c>
      <c r="AF1950" t="s">
        <v>737</v>
      </c>
      <c r="AG1950" t="s">
        <v>975</v>
      </c>
      <c r="AJ1950" t="s">
        <v>963</v>
      </c>
      <c r="AK1950" t="s">
        <v>979</v>
      </c>
      <c r="AL1950" t="s">
        <v>1340</v>
      </c>
      <c r="AM1950" t="s">
        <v>531</v>
      </c>
      <c r="AP1950" t="s">
        <v>966</v>
      </c>
      <c r="AQ1950" t="s">
        <v>967</v>
      </c>
      <c r="AR1950" t="s">
        <v>968</v>
      </c>
      <c r="AS1950" t="s">
        <v>969</v>
      </c>
      <c r="AT1950" t="s">
        <v>970</v>
      </c>
      <c r="AU1950" t="s">
        <v>7991</v>
      </c>
    </row>
    <row r="1951" spans="2:47" ht="11" outlineLevel="1" x14ac:dyDescent="0.15">
      <c r="B1951" t="s">
        <v>7992</v>
      </c>
      <c r="C1951" t="s">
        <v>7993</v>
      </c>
      <c r="G1951" t="s">
        <v>1140</v>
      </c>
      <c r="H1951" t="s">
        <v>1141</v>
      </c>
      <c r="I1951" t="s">
        <v>957</v>
      </c>
      <c r="J1951" t="s">
        <v>7994</v>
      </c>
      <c r="K1951" t="s">
        <v>7995</v>
      </c>
      <c r="L1951" t="s">
        <v>7994</v>
      </c>
      <c r="M1951" s="5">
        <v>24484</v>
      </c>
      <c r="N1951" s="5">
        <v>24484</v>
      </c>
      <c r="O1951" s="5">
        <v>24484</v>
      </c>
      <c r="P1951" s="5"/>
      <c r="Q1951" s="16">
        <v>0</v>
      </c>
      <c r="R1951" s="5"/>
      <c r="S1951" s="17">
        <v>44386</v>
      </c>
      <c r="T1951" s="17">
        <v>44386</v>
      </c>
      <c r="U1951" s="17">
        <v>44469</v>
      </c>
      <c r="V1951" s="17">
        <v>44469</v>
      </c>
      <c r="W1951" s="17">
        <v>44386</v>
      </c>
      <c r="X1951" s="17">
        <v>44386</v>
      </c>
      <c r="Y1951" t="s">
        <v>1543</v>
      </c>
      <c r="Z1951" t="s">
        <v>826</v>
      </c>
      <c r="AA1951" t="s">
        <v>1179</v>
      </c>
      <c r="AC1951" s="16">
        <v>1</v>
      </c>
      <c r="AD1951" t="s">
        <v>803</v>
      </c>
      <c r="AE1951" t="s">
        <v>974</v>
      </c>
      <c r="AF1951" t="s">
        <v>737</v>
      </c>
      <c r="AG1951" t="s">
        <v>975</v>
      </c>
      <c r="AH1951" t="s">
        <v>1058</v>
      </c>
      <c r="AI1951" t="s">
        <v>1059</v>
      </c>
      <c r="AJ1951" t="s">
        <v>978</v>
      </c>
      <c r="AK1951" t="s">
        <v>979</v>
      </c>
      <c r="AL1951" t="s">
        <v>1340</v>
      </c>
      <c r="AM1951" t="s">
        <v>531</v>
      </c>
      <c r="AP1951" t="s">
        <v>966</v>
      </c>
      <c r="AQ1951" t="s">
        <v>967</v>
      </c>
      <c r="AR1951" t="s">
        <v>968</v>
      </c>
      <c r="AS1951" t="s">
        <v>969</v>
      </c>
      <c r="AT1951" t="s">
        <v>970</v>
      </c>
      <c r="AU1951" t="s">
        <v>7996</v>
      </c>
    </row>
    <row r="1952" spans="2:47" ht="11" outlineLevel="1" x14ac:dyDescent="0.15">
      <c r="B1952" t="s">
        <v>7997</v>
      </c>
      <c r="C1952" t="s">
        <v>7998</v>
      </c>
      <c r="G1952" t="s">
        <v>1140</v>
      </c>
      <c r="H1952" t="s">
        <v>1141</v>
      </c>
      <c r="I1952" t="s">
        <v>957</v>
      </c>
      <c r="J1952" t="s">
        <v>7999</v>
      </c>
      <c r="K1952" t="s">
        <v>8000</v>
      </c>
      <c r="L1952" t="s">
        <v>7999</v>
      </c>
      <c r="M1952" s="5">
        <v>24460</v>
      </c>
      <c r="N1952" s="5">
        <v>24460</v>
      </c>
      <c r="O1952" s="5">
        <v>24460</v>
      </c>
      <c r="P1952" s="5"/>
      <c r="Q1952" s="16">
        <v>0</v>
      </c>
      <c r="R1952" s="5"/>
      <c r="S1952" s="17">
        <v>42304</v>
      </c>
      <c r="T1952" s="17">
        <v>42305</v>
      </c>
      <c r="U1952" s="17">
        <v>42358</v>
      </c>
      <c r="V1952" s="17">
        <v>42358</v>
      </c>
      <c r="W1952" s="17">
        <v>42304</v>
      </c>
      <c r="X1952" s="17">
        <v>42321</v>
      </c>
      <c r="Y1952" t="s">
        <v>1178</v>
      </c>
      <c r="Z1952" t="s">
        <v>825</v>
      </c>
      <c r="AA1952" t="s">
        <v>1179</v>
      </c>
      <c r="AC1952" s="16">
        <v>3</v>
      </c>
      <c r="AD1952" t="s">
        <v>795</v>
      </c>
      <c r="AE1952" t="s">
        <v>961</v>
      </c>
      <c r="AF1952" t="s">
        <v>740</v>
      </c>
      <c r="AG1952" t="s">
        <v>1036</v>
      </c>
      <c r="AJ1952" t="s">
        <v>963</v>
      </c>
      <c r="AK1952" t="s">
        <v>964</v>
      </c>
      <c r="AL1952" t="s">
        <v>1340</v>
      </c>
      <c r="AM1952" t="s">
        <v>531</v>
      </c>
      <c r="AP1952" t="s">
        <v>966</v>
      </c>
      <c r="AQ1952" t="s">
        <v>967</v>
      </c>
      <c r="AR1952" t="s">
        <v>968</v>
      </c>
      <c r="AS1952" t="s">
        <v>969</v>
      </c>
      <c r="AT1952" t="s">
        <v>970</v>
      </c>
      <c r="AU1952" t="s">
        <v>8001</v>
      </c>
    </row>
    <row r="1953" spans="2:47" ht="11" outlineLevel="1" x14ac:dyDescent="0.15">
      <c r="B1953" t="s">
        <v>8002</v>
      </c>
      <c r="C1953" t="s">
        <v>8003</v>
      </c>
      <c r="G1953" t="s">
        <v>1140</v>
      </c>
      <c r="H1953" t="s">
        <v>1141</v>
      </c>
      <c r="I1953" t="s">
        <v>957</v>
      </c>
      <c r="J1953" t="s">
        <v>8004</v>
      </c>
      <c r="K1953" t="s">
        <v>8005</v>
      </c>
      <c r="L1953" t="s">
        <v>8004</v>
      </c>
      <c r="M1953" s="5">
        <v>24450</v>
      </c>
      <c r="N1953" s="5">
        <v>24450</v>
      </c>
      <c r="O1953" s="5">
        <v>24450</v>
      </c>
      <c r="P1953" s="5"/>
      <c r="Q1953" s="16">
        <v>0</v>
      </c>
      <c r="R1953" s="5"/>
      <c r="S1953" s="17">
        <v>42137</v>
      </c>
      <c r="T1953" s="17">
        <v>42137</v>
      </c>
      <c r="U1953" s="17">
        <v>42195</v>
      </c>
      <c r="V1953" s="17">
        <v>42195</v>
      </c>
      <c r="W1953" s="17">
        <v>42137</v>
      </c>
      <c r="X1953" s="17">
        <v>42137</v>
      </c>
      <c r="Y1953" t="s">
        <v>984</v>
      </c>
      <c r="Z1953" t="s">
        <v>804</v>
      </c>
      <c r="AA1953" t="s">
        <v>1000</v>
      </c>
      <c r="AC1953" s="16">
        <v>1</v>
      </c>
      <c r="AD1953" t="s">
        <v>852</v>
      </c>
      <c r="AE1953" t="s">
        <v>1375</v>
      </c>
      <c r="AF1953" t="s">
        <v>738</v>
      </c>
      <c r="AG1953" t="s">
        <v>988</v>
      </c>
      <c r="AJ1953" t="s">
        <v>963</v>
      </c>
      <c r="AK1953" t="s">
        <v>3393</v>
      </c>
      <c r="AL1953" t="s">
        <v>1340</v>
      </c>
      <c r="AM1953" t="s">
        <v>531</v>
      </c>
      <c r="AP1953" t="s">
        <v>966</v>
      </c>
      <c r="AQ1953" t="s">
        <v>967</v>
      </c>
      <c r="AR1953" t="s">
        <v>968</v>
      </c>
      <c r="AS1953" t="s">
        <v>969</v>
      </c>
      <c r="AT1953" t="s">
        <v>970</v>
      </c>
      <c r="AU1953" t="s">
        <v>8006</v>
      </c>
    </row>
    <row r="1954" spans="2:47" ht="11" outlineLevel="1" x14ac:dyDescent="0.15">
      <c r="B1954" t="s">
        <v>8007</v>
      </c>
      <c r="C1954" t="s">
        <v>8008</v>
      </c>
      <c r="G1954" t="s">
        <v>1140</v>
      </c>
      <c r="H1954" t="s">
        <v>1141</v>
      </c>
      <c r="I1954" t="s">
        <v>957</v>
      </c>
      <c r="J1954" t="s">
        <v>8009</v>
      </c>
      <c r="K1954" t="s">
        <v>8010</v>
      </c>
      <c r="L1954" t="s">
        <v>8009</v>
      </c>
      <c r="M1954" s="5">
        <v>24442</v>
      </c>
      <c r="N1954" s="5">
        <v>24442</v>
      </c>
      <c r="O1954" s="5">
        <v>24442</v>
      </c>
      <c r="P1954" s="5"/>
      <c r="Q1954" s="16">
        <v>0</v>
      </c>
      <c r="R1954" s="5"/>
      <c r="S1954" s="17">
        <v>44095</v>
      </c>
      <c r="T1954" s="17">
        <v>44095</v>
      </c>
      <c r="U1954" s="17">
        <v>44216</v>
      </c>
      <c r="V1954" s="17">
        <v>44216</v>
      </c>
      <c r="W1954" s="17">
        <v>44095</v>
      </c>
      <c r="X1954" s="17">
        <v>44095</v>
      </c>
      <c r="Y1954" t="s">
        <v>1178</v>
      </c>
      <c r="Z1954" t="s">
        <v>825</v>
      </c>
      <c r="AA1954" t="s">
        <v>1179</v>
      </c>
      <c r="AC1954" s="16">
        <v>1</v>
      </c>
      <c r="AD1954" t="s">
        <v>4388</v>
      </c>
      <c r="AE1954" t="s">
        <v>4389</v>
      </c>
      <c r="AF1954" t="s">
        <v>750</v>
      </c>
      <c r="AG1954" t="s">
        <v>1515</v>
      </c>
      <c r="AJ1954" t="s">
        <v>963</v>
      </c>
      <c r="AK1954" t="s">
        <v>1516</v>
      </c>
      <c r="AL1954" t="s">
        <v>1340</v>
      </c>
      <c r="AM1954" t="s">
        <v>531</v>
      </c>
      <c r="AP1954" t="s">
        <v>966</v>
      </c>
      <c r="AQ1954" t="s">
        <v>967</v>
      </c>
      <c r="AR1954" t="s">
        <v>968</v>
      </c>
      <c r="AS1954" t="s">
        <v>969</v>
      </c>
      <c r="AT1954" t="s">
        <v>970</v>
      </c>
      <c r="AU1954" t="s">
        <v>8011</v>
      </c>
    </row>
    <row r="1955" spans="2:47" ht="11" outlineLevel="1" x14ac:dyDescent="0.15">
      <c r="B1955" t="s">
        <v>8012</v>
      </c>
      <c r="C1955" t="s">
        <v>8013</v>
      </c>
      <c r="G1955" t="s">
        <v>1140</v>
      </c>
      <c r="H1955" t="s">
        <v>1141</v>
      </c>
      <c r="I1955" t="s">
        <v>957</v>
      </c>
      <c r="J1955" t="s">
        <v>6554</v>
      </c>
      <c r="K1955" t="s">
        <v>6555</v>
      </c>
      <c r="L1955" t="s">
        <v>8014</v>
      </c>
      <c r="M1955" s="5">
        <v>24387</v>
      </c>
      <c r="N1955" s="5">
        <v>24387</v>
      </c>
      <c r="O1955" s="5">
        <v>24387</v>
      </c>
      <c r="P1955" s="5"/>
      <c r="Q1955" s="16">
        <v>0</v>
      </c>
      <c r="R1955" s="5"/>
      <c r="S1955" s="17">
        <v>45167</v>
      </c>
      <c r="T1955" s="17">
        <v>45167</v>
      </c>
      <c r="U1955" s="17">
        <v>45594</v>
      </c>
      <c r="V1955" s="17">
        <v>45594</v>
      </c>
      <c r="W1955" s="17">
        <v>45167</v>
      </c>
      <c r="X1955" s="17">
        <v>45195</v>
      </c>
      <c r="Y1955" t="s">
        <v>984</v>
      </c>
      <c r="Z1955" t="s">
        <v>804</v>
      </c>
      <c r="AA1955" t="s">
        <v>1000</v>
      </c>
      <c r="AC1955" s="16">
        <v>1</v>
      </c>
      <c r="AD1955" t="s">
        <v>803</v>
      </c>
      <c r="AE1955" t="s">
        <v>974</v>
      </c>
      <c r="AF1955" t="s">
        <v>737</v>
      </c>
      <c r="AG1955" t="s">
        <v>975</v>
      </c>
      <c r="AH1955" t="s">
        <v>6559</v>
      </c>
      <c r="AI1955" t="s">
        <v>6560</v>
      </c>
      <c r="AJ1955" t="s">
        <v>978</v>
      </c>
      <c r="AK1955" t="s">
        <v>979</v>
      </c>
      <c r="AL1955" t="s">
        <v>1340</v>
      </c>
      <c r="AM1955" t="s">
        <v>456</v>
      </c>
      <c r="AP1955" t="s">
        <v>966</v>
      </c>
      <c r="AQ1955" t="s">
        <v>967</v>
      </c>
      <c r="AR1955" t="s">
        <v>968</v>
      </c>
      <c r="AS1955" t="s">
        <v>969</v>
      </c>
      <c r="AT1955" t="s">
        <v>970</v>
      </c>
      <c r="AU1955" t="s">
        <v>8015</v>
      </c>
    </row>
    <row r="1956" spans="2:47" ht="11" outlineLevel="1" x14ac:dyDescent="0.15">
      <c r="B1956" t="s">
        <v>8016</v>
      </c>
      <c r="C1956" t="s">
        <v>8017</v>
      </c>
      <c r="D1956" t="s">
        <v>4448</v>
      </c>
      <c r="E1956" t="s">
        <v>854</v>
      </c>
      <c r="F1956" t="s">
        <v>807</v>
      </c>
      <c r="G1956" t="s">
        <v>959</v>
      </c>
      <c r="H1956" t="s">
        <v>1903</v>
      </c>
      <c r="I1956" t="s">
        <v>957</v>
      </c>
      <c r="J1956" t="s">
        <v>4124</v>
      </c>
      <c r="K1956" t="s">
        <v>4125</v>
      </c>
      <c r="L1956" t="s">
        <v>4124</v>
      </c>
      <c r="M1956" s="5">
        <v>24364</v>
      </c>
      <c r="N1956" s="5">
        <v>24364</v>
      </c>
      <c r="O1956" s="5">
        <v>24364</v>
      </c>
      <c r="P1956" s="5"/>
      <c r="Q1956" s="16">
        <v>0</v>
      </c>
      <c r="R1956" s="5"/>
      <c r="S1956" s="17">
        <v>43970</v>
      </c>
      <c r="T1956" s="17">
        <v>43971</v>
      </c>
      <c r="U1956" s="17">
        <v>44030</v>
      </c>
      <c r="V1956" s="17">
        <v>44030</v>
      </c>
      <c r="W1956" s="17">
        <v>43970</v>
      </c>
      <c r="X1956" s="17">
        <v>44335</v>
      </c>
      <c r="Y1956" t="s">
        <v>1178</v>
      </c>
      <c r="Z1956" t="s">
        <v>825</v>
      </c>
      <c r="AA1956" t="s">
        <v>1179</v>
      </c>
      <c r="AC1956" s="16">
        <v>2</v>
      </c>
      <c r="AD1956" t="s">
        <v>795</v>
      </c>
      <c r="AE1956" t="s">
        <v>961</v>
      </c>
      <c r="AF1956" t="s">
        <v>740</v>
      </c>
      <c r="AG1956" t="s">
        <v>1036</v>
      </c>
      <c r="AH1956" t="s">
        <v>1058</v>
      </c>
      <c r="AI1956" t="s">
        <v>1059</v>
      </c>
      <c r="AJ1956" t="s">
        <v>978</v>
      </c>
      <c r="AK1956" t="s">
        <v>964</v>
      </c>
      <c r="AL1956" t="s">
        <v>1340</v>
      </c>
      <c r="AM1956" t="s">
        <v>531</v>
      </c>
      <c r="AP1956" t="s">
        <v>966</v>
      </c>
      <c r="AQ1956" t="s">
        <v>967</v>
      </c>
      <c r="AR1956" t="s">
        <v>968</v>
      </c>
      <c r="AS1956" t="s">
        <v>969</v>
      </c>
      <c r="AT1956" t="s">
        <v>970</v>
      </c>
      <c r="AU1956" t="s">
        <v>8018</v>
      </c>
    </row>
    <row r="1957" spans="2:47" ht="11" outlineLevel="1" x14ac:dyDescent="0.15">
      <c r="B1957" t="s">
        <v>8019</v>
      </c>
      <c r="C1957" t="s">
        <v>8020</v>
      </c>
      <c r="G1957" t="s">
        <v>1140</v>
      </c>
      <c r="H1957" t="s">
        <v>1141</v>
      </c>
      <c r="I1957" t="s">
        <v>957</v>
      </c>
      <c r="J1957" t="s">
        <v>682</v>
      </c>
      <c r="K1957" t="s">
        <v>1729</v>
      </c>
      <c r="L1957" t="s">
        <v>1703</v>
      </c>
      <c r="M1957" s="5">
        <v>24359</v>
      </c>
      <c r="N1957" s="5">
        <v>24359</v>
      </c>
      <c r="O1957" s="5">
        <v>24359</v>
      </c>
      <c r="P1957" s="5">
        <v>13803</v>
      </c>
      <c r="Q1957" s="16">
        <v>0</v>
      </c>
      <c r="R1957" s="5"/>
      <c r="S1957" s="17">
        <v>44722</v>
      </c>
      <c r="T1957" s="17">
        <v>44722</v>
      </c>
      <c r="U1957" s="17">
        <v>44735</v>
      </c>
      <c r="V1957" s="17">
        <v>44735</v>
      </c>
      <c r="W1957" s="17">
        <v>44722</v>
      </c>
      <c r="X1957" s="17">
        <v>44729</v>
      </c>
      <c r="Y1957" t="s">
        <v>1178</v>
      </c>
      <c r="Z1957" t="s">
        <v>825</v>
      </c>
      <c r="AA1957" t="s">
        <v>1179</v>
      </c>
      <c r="AC1957" s="16">
        <v>2</v>
      </c>
      <c r="AD1957" t="s">
        <v>795</v>
      </c>
      <c r="AE1957" t="s">
        <v>961</v>
      </c>
      <c r="AF1957" t="s">
        <v>740</v>
      </c>
      <c r="AG1957" t="s">
        <v>1036</v>
      </c>
      <c r="AH1957" t="s">
        <v>1058</v>
      </c>
      <c r="AI1957" t="s">
        <v>1059</v>
      </c>
      <c r="AJ1957" t="s">
        <v>978</v>
      </c>
      <c r="AK1957" t="s">
        <v>964</v>
      </c>
      <c r="AL1957" t="s">
        <v>965</v>
      </c>
      <c r="AM1957" t="s">
        <v>531</v>
      </c>
      <c r="AP1957" t="s">
        <v>966</v>
      </c>
      <c r="AQ1957" t="s">
        <v>967</v>
      </c>
      <c r="AR1957" t="s">
        <v>968</v>
      </c>
      <c r="AS1957" t="s">
        <v>969</v>
      </c>
      <c r="AT1957" t="s">
        <v>970</v>
      </c>
      <c r="AU1957" t="s">
        <v>8021</v>
      </c>
    </row>
    <row r="1958" spans="2:47" ht="11" outlineLevel="1" x14ac:dyDescent="0.15">
      <c r="B1958" t="s">
        <v>8022</v>
      </c>
      <c r="C1958" t="s">
        <v>8023</v>
      </c>
      <c r="G1958" t="s">
        <v>1140</v>
      </c>
      <c r="H1958" t="s">
        <v>1141</v>
      </c>
      <c r="I1958" t="s">
        <v>957</v>
      </c>
      <c r="J1958" t="s">
        <v>685</v>
      </c>
      <c r="K1958" t="s">
        <v>2058</v>
      </c>
      <c r="L1958" t="s">
        <v>685</v>
      </c>
      <c r="M1958" s="5">
        <v>24125</v>
      </c>
      <c r="N1958" s="5">
        <v>24125</v>
      </c>
      <c r="O1958" s="5">
        <v>24125</v>
      </c>
      <c r="P1958" s="5"/>
      <c r="Q1958" s="16">
        <v>0</v>
      </c>
      <c r="R1958" s="5"/>
      <c r="S1958" s="17">
        <v>41906</v>
      </c>
      <c r="T1958" s="17">
        <v>41905</v>
      </c>
      <c r="U1958" s="17">
        <v>41943</v>
      </c>
      <c r="V1958" s="17">
        <v>41943</v>
      </c>
      <c r="W1958" s="17">
        <v>41906</v>
      </c>
      <c r="X1958" s="17">
        <v>42060</v>
      </c>
      <c r="Y1958" t="s">
        <v>1178</v>
      </c>
      <c r="Z1958" t="s">
        <v>825</v>
      </c>
      <c r="AA1958" t="s">
        <v>1179</v>
      </c>
      <c r="AC1958" s="16">
        <v>1</v>
      </c>
      <c r="AD1958" t="s">
        <v>795</v>
      </c>
      <c r="AE1958" t="s">
        <v>961</v>
      </c>
      <c r="AF1958" t="s">
        <v>750</v>
      </c>
      <c r="AG1958" t="s">
        <v>1515</v>
      </c>
      <c r="AJ1958" t="s">
        <v>963</v>
      </c>
      <c r="AK1958" t="s">
        <v>1671</v>
      </c>
      <c r="AL1958" t="s">
        <v>965</v>
      </c>
      <c r="AM1958" t="s">
        <v>531</v>
      </c>
      <c r="AP1958" t="s">
        <v>966</v>
      </c>
      <c r="AQ1958" t="s">
        <v>967</v>
      </c>
      <c r="AR1958" t="s">
        <v>968</v>
      </c>
      <c r="AS1958" t="s">
        <v>969</v>
      </c>
      <c r="AT1958" t="s">
        <v>970</v>
      </c>
      <c r="AU1958" t="s">
        <v>8024</v>
      </c>
    </row>
    <row r="1959" spans="2:47" ht="11" outlineLevel="1" x14ac:dyDescent="0.15">
      <c r="B1959" t="s">
        <v>8025</v>
      </c>
      <c r="C1959" t="s">
        <v>982</v>
      </c>
      <c r="D1959" t="s">
        <v>231</v>
      </c>
      <c r="E1959" t="s">
        <v>983</v>
      </c>
      <c r="F1959" t="s">
        <v>798</v>
      </c>
      <c r="G1959" t="s">
        <v>984</v>
      </c>
      <c r="H1959" t="s">
        <v>985</v>
      </c>
      <c r="I1959" t="s">
        <v>957</v>
      </c>
      <c r="J1959" t="s">
        <v>608</v>
      </c>
      <c r="K1959" t="s">
        <v>1184</v>
      </c>
      <c r="L1959" t="s">
        <v>987</v>
      </c>
      <c r="M1959" s="5">
        <v>24107</v>
      </c>
      <c r="N1959" s="5">
        <v>24107</v>
      </c>
      <c r="O1959" s="5">
        <v>24107</v>
      </c>
      <c r="P1959" s="5"/>
      <c r="Q1959" s="16">
        <v>0</v>
      </c>
      <c r="R1959" s="5"/>
      <c r="S1959" s="17">
        <v>42262</v>
      </c>
      <c r="T1959" s="17">
        <v>42262</v>
      </c>
      <c r="U1959" s="17">
        <v>42277</v>
      </c>
      <c r="V1959" s="17">
        <v>42643</v>
      </c>
      <c r="W1959" s="17">
        <v>42262</v>
      </c>
      <c r="X1959" s="17">
        <v>42262</v>
      </c>
      <c r="Y1959" t="s">
        <v>959</v>
      </c>
      <c r="Z1959" t="s">
        <v>796</v>
      </c>
      <c r="AA1959" t="s">
        <v>960</v>
      </c>
      <c r="AC1959" s="16">
        <v>1</v>
      </c>
      <c r="AD1959" t="s">
        <v>795</v>
      </c>
      <c r="AE1959" t="s">
        <v>961</v>
      </c>
      <c r="AF1959" t="s">
        <v>744</v>
      </c>
      <c r="AG1959" t="s">
        <v>1025</v>
      </c>
      <c r="AJ1959" t="s">
        <v>963</v>
      </c>
      <c r="AK1959" t="s">
        <v>964</v>
      </c>
      <c r="AL1959" t="s">
        <v>965</v>
      </c>
      <c r="AM1959" t="s">
        <v>575</v>
      </c>
      <c r="AP1959" t="s">
        <v>966</v>
      </c>
      <c r="AQ1959" t="s">
        <v>967</v>
      </c>
      <c r="AR1959" t="s">
        <v>968</v>
      </c>
      <c r="AS1959" t="s">
        <v>969</v>
      </c>
      <c r="AT1959" t="s">
        <v>970</v>
      </c>
      <c r="AU1959" t="s">
        <v>8026</v>
      </c>
    </row>
    <row r="1960" spans="2:47" ht="11" outlineLevel="1" x14ac:dyDescent="0.15">
      <c r="B1960" t="s">
        <v>8027</v>
      </c>
      <c r="C1960" t="s">
        <v>8028</v>
      </c>
      <c r="G1960" t="s">
        <v>1140</v>
      </c>
      <c r="H1960" t="s">
        <v>1141</v>
      </c>
      <c r="I1960" t="s">
        <v>957</v>
      </c>
      <c r="J1960" t="s">
        <v>8029</v>
      </c>
      <c r="K1960" t="s">
        <v>8030</v>
      </c>
      <c r="L1960" t="s">
        <v>8029</v>
      </c>
      <c r="M1960" s="5">
        <v>24070</v>
      </c>
      <c r="N1960" s="5">
        <v>24070</v>
      </c>
      <c r="O1960" s="5">
        <v>24070</v>
      </c>
      <c r="P1960" s="5"/>
      <c r="Q1960" s="16">
        <v>0</v>
      </c>
      <c r="R1960" s="5"/>
      <c r="S1960" s="17">
        <v>42740</v>
      </c>
      <c r="T1960" s="17">
        <v>42740</v>
      </c>
      <c r="U1960" s="17">
        <v>42747</v>
      </c>
      <c r="V1960" s="17">
        <v>42747</v>
      </c>
      <c r="W1960" s="17">
        <v>42740</v>
      </c>
      <c r="X1960" s="17">
        <v>42740</v>
      </c>
      <c r="Y1960" t="s">
        <v>1543</v>
      </c>
      <c r="Z1960" t="s">
        <v>826</v>
      </c>
      <c r="AA1960" t="s">
        <v>1179</v>
      </c>
      <c r="AC1960" s="16">
        <v>1</v>
      </c>
      <c r="AD1960" t="s">
        <v>2620</v>
      </c>
      <c r="AE1960" t="s">
        <v>2621</v>
      </c>
      <c r="AF1960" t="s">
        <v>750</v>
      </c>
      <c r="AG1960" t="s">
        <v>1515</v>
      </c>
      <c r="AJ1960" t="s">
        <v>963</v>
      </c>
      <c r="AK1960" t="s">
        <v>1516</v>
      </c>
      <c r="AL1960" t="s">
        <v>1340</v>
      </c>
      <c r="AM1960" t="s">
        <v>531</v>
      </c>
      <c r="AP1960" t="s">
        <v>966</v>
      </c>
      <c r="AQ1960" t="s">
        <v>967</v>
      </c>
      <c r="AR1960" t="s">
        <v>968</v>
      </c>
      <c r="AS1960" t="s">
        <v>969</v>
      </c>
      <c r="AT1960" t="s">
        <v>970</v>
      </c>
      <c r="AU1960" t="s">
        <v>8031</v>
      </c>
    </row>
    <row r="1961" spans="2:47" ht="11" outlineLevel="1" x14ac:dyDescent="0.15">
      <c r="B1961" t="s">
        <v>8032</v>
      </c>
      <c r="C1961" t="s">
        <v>8033</v>
      </c>
      <c r="G1961" t="s">
        <v>1140</v>
      </c>
      <c r="H1961" t="s">
        <v>1141</v>
      </c>
      <c r="I1961" t="s">
        <v>957</v>
      </c>
      <c r="J1961" t="s">
        <v>8034</v>
      </c>
      <c r="K1961" t="s">
        <v>8035</v>
      </c>
      <c r="L1961" t="s">
        <v>8034</v>
      </c>
      <c r="M1961" s="5">
        <v>24053.56</v>
      </c>
      <c r="N1961" s="5">
        <v>24053.56</v>
      </c>
      <c r="O1961" s="5">
        <v>24053.56</v>
      </c>
      <c r="P1961" s="5"/>
      <c r="Q1961" s="16">
        <v>0</v>
      </c>
      <c r="R1961" s="5"/>
      <c r="S1961" s="17">
        <v>42461</v>
      </c>
      <c r="T1961" s="17">
        <v>42461</v>
      </c>
      <c r="U1961" s="17">
        <v>42507</v>
      </c>
      <c r="V1961" s="17">
        <v>42507</v>
      </c>
      <c r="W1961" s="17">
        <v>42461</v>
      </c>
      <c r="X1961" s="17">
        <v>42461</v>
      </c>
      <c r="Y1961" t="s">
        <v>1178</v>
      </c>
      <c r="Z1961" t="s">
        <v>825</v>
      </c>
      <c r="AA1961" t="s">
        <v>1179</v>
      </c>
      <c r="AC1961" s="16">
        <v>2</v>
      </c>
      <c r="AD1961" t="s">
        <v>4388</v>
      </c>
      <c r="AE1961" t="s">
        <v>4389</v>
      </c>
      <c r="AF1961" t="s">
        <v>750</v>
      </c>
      <c r="AG1961" t="s">
        <v>1515</v>
      </c>
      <c r="AJ1961" t="s">
        <v>963</v>
      </c>
      <c r="AK1961" t="s">
        <v>1516</v>
      </c>
      <c r="AL1961" t="s">
        <v>1340</v>
      </c>
      <c r="AM1961" t="s">
        <v>531</v>
      </c>
      <c r="AP1961" t="s">
        <v>966</v>
      </c>
      <c r="AQ1961" t="s">
        <v>967</v>
      </c>
      <c r="AR1961" t="s">
        <v>968</v>
      </c>
      <c r="AS1961" t="s">
        <v>969</v>
      </c>
      <c r="AT1961" t="s">
        <v>970</v>
      </c>
      <c r="AU1961" t="s">
        <v>8036</v>
      </c>
    </row>
    <row r="1962" spans="2:47" ht="11" outlineLevel="1" x14ac:dyDescent="0.15">
      <c r="B1962" t="s">
        <v>8037</v>
      </c>
      <c r="C1962" t="s">
        <v>8038</v>
      </c>
      <c r="G1962" t="s">
        <v>1140</v>
      </c>
      <c r="H1962" t="s">
        <v>1141</v>
      </c>
      <c r="I1962" t="s">
        <v>957</v>
      </c>
      <c r="J1962" t="s">
        <v>2801</v>
      </c>
      <c r="K1962" t="s">
        <v>2802</v>
      </c>
      <c r="L1962" t="s">
        <v>2801</v>
      </c>
      <c r="M1962" s="5">
        <v>24000</v>
      </c>
      <c r="N1962" s="5">
        <v>24000</v>
      </c>
      <c r="O1962" s="5">
        <v>24000</v>
      </c>
      <c r="P1962" s="5"/>
      <c r="Q1962" s="16">
        <v>0</v>
      </c>
      <c r="R1962" s="5"/>
      <c r="S1962" s="17">
        <v>43726</v>
      </c>
      <c r="T1962" s="17">
        <v>43725</v>
      </c>
      <c r="U1962" s="17">
        <v>43799</v>
      </c>
      <c r="V1962" s="17">
        <v>43799</v>
      </c>
      <c r="W1962" s="17">
        <v>43726</v>
      </c>
      <c r="X1962" s="17">
        <v>43726</v>
      </c>
      <c r="Y1962" t="s">
        <v>1178</v>
      </c>
      <c r="Z1962" t="s">
        <v>825</v>
      </c>
      <c r="AA1962" t="s">
        <v>1179</v>
      </c>
      <c r="AC1962" s="16">
        <v>4</v>
      </c>
      <c r="AD1962" t="s">
        <v>795</v>
      </c>
      <c r="AE1962" t="s">
        <v>961</v>
      </c>
      <c r="AF1962" t="s">
        <v>8039</v>
      </c>
      <c r="AG1962" t="s">
        <v>8040</v>
      </c>
      <c r="AJ1962" t="s">
        <v>963</v>
      </c>
      <c r="AK1962" t="s">
        <v>964</v>
      </c>
      <c r="AL1962" t="s">
        <v>1340</v>
      </c>
      <c r="AM1962" t="s">
        <v>531</v>
      </c>
      <c r="AP1962" t="s">
        <v>966</v>
      </c>
      <c r="AQ1962" t="s">
        <v>967</v>
      </c>
      <c r="AR1962" t="s">
        <v>968</v>
      </c>
      <c r="AS1962" t="s">
        <v>969</v>
      </c>
      <c r="AT1962" t="s">
        <v>970</v>
      </c>
      <c r="AU1962" t="s">
        <v>8041</v>
      </c>
    </row>
    <row r="1963" spans="2:47" ht="11" outlineLevel="1" x14ac:dyDescent="0.15">
      <c r="B1963" t="s">
        <v>8042</v>
      </c>
      <c r="C1963" t="s">
        <v>8043</v>
      </c>
      <c r="G1963" t="s">
        <v>1140</v>
      </c>
      <c r="H1963" t="s">
        <v>1141</v>
      </c>
      <c r="I1963" t="s">
        <v>957</v>
      </c>
      <c r="J1963" t="s">
        <v>4179</v>
      </c>
      <c r="K1963" t="s">
        <v>4180</v>
      </c>
      <c r="L1963" t="s">
        <v>4179</v>
      </c>
      <c r="M1963" s="5">
        <v>23983</v>
      </c>
      <c r="N1963" s="5">
        <v>23983</v>
      </c>
      <c r="O1963" s="5">
        <v>23983</v>
      </c>
      <c r="P1963" s="5"/>
      <c r="Q1963" s="16">
        <v>0</v>
      </c>
      <c r="R1963" s="5"/>
      <c r="S1963" s="17">
        <v>43502</v>
      </c>
      <c r="T1963" s="17">
        <v>43497</v>
      </c>
      <c r="U1963" s="17">
        <v>43539</v>
      </c>
      <c r="V1963" s="17">
        <v>43539</v>
      </c>
      <c r="W1963" s="17">
        <v>43502</v>
      </c>
      <c r="X1963" s="17">
        <v>43502</v>
      </c>
      <c r="Y1963" t="s">
        <v>984</v>
      </c>
      <c r="Z1963" t="s">
        <v>804</v>
      </c>
      <c r="AA1963" t="s">
        <v>1000</v>
      </c>
      <c r="AC1963" s="16">
        <v>1</v>
      </c>
      <c r="AD1963" t="s">
        <v>3640</v>
      </c>
      <c r="AE1963" t="s">
        <v>3641</v>
      </c>
      <c r="AF1963" t="s">
        <v>750</v>
      </c>
      <c r="AG1963" t="s">
        <v>1515</v>
      </c>
      <c r="AH1963" t="s">
        <v>1058</v>
      </c>
      <c r="AI1963" t="s">
        <v>1059</v>
      </c>
      <c r="AJ1963" t="s">
        <v>978</v>
      </c>
      <c r="AK1963" t="s">
        <v>1516</v>
      </c>
      <c r="AL1963" t="s">
        <v>1340</v>
      </c>
      <c r="AM1963" t="s">
        <v>531</v>
      </c>
      <c r="AP1963" t="s">
        <v>966</v>
      </c>
      <c r="AQ1963" t="s">
        <v>967</v>
      </c>
      <c r="AR1963" t="s">
        <v>968</v>
      </c>
      <c r="AS1963" t="s">
        <v>969</v>
      </c>
      <c r="AT1963" t="s">
        <v>970</v>
      </c>
      <c r="AU1963" t="s">
        <v>8044</v>
      </c>
    </row>
    <row r="1964" spans="2:47" ht="11" outlineLevel="1" x14ac:dyDescent="0.15">
      <c r="B1964" t="s">
        <v>8045</v>
      </c>
      <c r="C1964" t="s">
        <v>8046</v>
      </c>
      <c r="G1964" t="s">
        <v>1140</v>
      </c>
      <c r="H1964" t="s">
        <v>1141</v>
      </c>
      <c r="I1964" t="s">
        <v>957</v>
      </c>
      <c r="J1964" t="s">
        <v>6306</v>
      </c>
      <c r="K1964" t="s">
        <v>6307</v>
      </c>
      <c r="L1964" t="s">
        <v>7297</v>
      </c>
      <c r="M1964" s="5">
        <v>23915</v>
      </c>
      <c r="N1964" s="5">
        <v>23915</v>
      </c>
      <c r="O1964" s="5">
        <v>23915</v>
      </c>
      <c r="P1964" s="5"/>
      <c r="Q1964" s="16">
        <v>0</v>
      </c>
      <c r="R1964" s="5"/>
      <c r="S1964" s="17">
        <v>44119</v>
      </c>
      <c r="T1964" s="17">
        <v>44119</v>
      </c>
      <c r="U1964" s="17">
        <v>44132</v>
      </c>
      <c r="V1964" s="17">
        <v>44132</v>
      </c>
      <c r="W1964" s="17">
        <v>44119</v>
      </c>
      <c r="X1964" s="17">
        <v>44468</v>
      </c>
      <c r="Y1964" t="s">
        <v>1543</v>
      </c>
      <c r="Z1964" t="s">
        <v>826</v>
      </c>
      <c r="AA1964" t="s">
        <v>1179</v>
      </c>
      <c r="AC1964" s="16">
        <v>1</v>
      </c>
      <c r="AD1964" t="s">
        <v>795</v>
      </c>
      <c r="AE1964" t="s">
        <v>961</v>
      </c>
      <c r="AF1964" t="s">
        <v>740</v>
      </c>
      <c r="AG1964" t="s">
        <v>1036</v>
      </c>
      <c r="AH1964" t="s">
        <v>1058</v>
      </c>
      <c r="AI1964" t="s">
        <v>1059</v>
      </c>
      <c r="AJ1964" t="s">
        <v>978</v>
      </c>
      <c r="AK1964" t="s">
        <v>964</v>
      </c>
      <c r="AL1964" t="s">
        <v>1340</v>
      </c>
      <c r="AM1964" t="s">
        <v>531</v>
      </c>
      <c r="AP1964" t="s">
        <v>966</v>
      </c>
      <c r="AQ1964" t="s">
        <v>967</v>
      </c>
      <c r="AR1964" t="s">
        <v>968</v>
      </c>
      <c r="AS1964" t="s">
        <v>969</v>
      </c>
      <c r="AT1964" t="s">
        <v>970</v>
      </c>
      <c r="AU1964" t="s">
        <v>8047</v>
      </c>
    </row>
    <row r="1965" spans="2:47" ht="11" outlineLevel="1" x14ac:dyDescent="0.15">
      <c r="B1965" t="s">
        <v>8048</v>
      </c>
      <c r="C1965" t="s">
        <v>8049</v>
      </c>
      <c r="G1965" t="s">
        <v>1140</v>
      </c>
      <c r="H1965" t="s">
        <v>1141</v>
      </c>
      <c r="I1965" t="s">
        <v>957</v>
      </c>
      <c r="J1965" t="s">
        <v>6158</v>
      </c>
      <c r="K1965" t="s">
        <v>6159</v>
      </c>
      <c r="L1965" t="s">
        <v>6158</v>
      </c>
      <c r="M1965" s="5">
        <v>23891.88</v>
      </c>
      <c r="N1965" s="5">
        <v>23891.88</v>
      </c>
      <c r="O1965" s="5">
        <v>23891.88</v>
      </c>
      <c r="P1965" s="5"/>
      <c r="Q1965" s="16">
        <v>0</v>
      </c>
      <c r="R1965" s="5"/>
      <c r="S1965" s="17">
        <v>43126</v>
      </c>
      <c r="T1965" s="17">
        <v>43126</v>
      </c>
      <c r="U1965" s="17">
        <v>43185</v>
      </c>
      <c r="V1965" s="17">
        <v>43185</v>
      </c>
      <c r="W1965" s="17">
        <v>43126</v>
      </c>
      <c r="X1965" s="17">
        <v>43126</v>
      </c>
      <c r="Y1965" t="s">
        <v>1178</v>
      </c>
      <c r="Z1965" t="s">
        <v>825</v>
      </c>
      <c r="AA1965" t="s">
        <v>1179</v>
      </c>
      <c r="AC1965" s="16">
        <v>8</v>
      </c>
      <c r="AD1965" t="s">
        <v>803</v>
      </c>
      <c r="AE1965" t="s">
        <v>974</v>
      </c>
      <c r="AF1965" t="s">
        <v>737</v>
      </c>
      <c r="AG1965" t="s">
        <v>975</v>
      </c>
      <c r="AJ1965" t="s">
        <v>963</v>
      </c>
      <c r="AK1965" t="s">
        <v>979</v>
      </c>
      <c r="AL1965" t="s">
        <v>1340</v>
      </c>
      <c r="AM1965" t="s">
        <v>456</v>
      </c>
      <c r="AP1965" t="s">
        <v>966</v>
      </c>
      <c r="AQ1965" t="s">
        <v>967</v>
      </c>
      <c r="AR1965" t="s">
        <v>968</v>
      </c>
      <c r="AS1965" t="s">
        <v>969</v>
      </c>
      <c r="AT1965" t="s">
        <v>970</v>
      </c>
      <c r="AU1965" t="s">
        <v>8050</v>
      </c>
    </row>
    <row r="1966" spans="2:47" ht="11" outlineLevel="1" x14ac:dyDescent="0.15">
      <c r="B1966" t="s">
        <v>8051</v>
      </c>
      <c r="C1966" t="s">
        <v>8052</v>
      </c>
      <c r="G1966" t="s">
        <v>1140</v>
      </c>
      <c r="H1966" t="s">
        <v>1141</v>
      </c>
      <c r="I1966" t="s">
        <v>957</v>
      </c>
      <c r="J1966" t="s">
        <v>4980</v>
      </c>
      <c r="K1966" t="s">
        <v>4981</v>
      </c>
      <c r="L1966" t="s">
        <v>4980</v>
      </c>
      <c r="M1966" s="5">
        <v>23886</v>
      </c>
      <c r="N1966" s="5">
        <v>23886</v>
      </c>
      <c r="O1966" s="5">
        <v>23886</v>
      </c>
      <c r="P1966" s="5"/>
      <c r="Q1966" s="16">
        <v>0</v>
      </c>
      <c r="R1966" s="5"/>
      <c r="S1966" s="17">
        <v>42626</v>
      </c>
      <c r="T1966" s="17">
        <v>42626</v>
      </c>
      <c r="U1966" s="17">
        <v>42716</v>
      </c>
      <c r="V1966" s="17">
        <v>42716</v>
      </c>
      <c r="W1966" s="17">
        <v>42626</v>
      </c>
      <c r="X1966" s="17">
        <v>42626</v>
      </c>
      <c r="Y1966" t="s">
        <v>1178</v>
      </c>
      <c r="Z1966" t="s">
        <v>825</v>
      </c>
      <c r="AA1966" t="s">
        <v>1179</v>
      </c>
      <c r="AC1966" s="16">
        <v>4</v>
      </c>
      <c r="AD1966" t="s">
        <v>803</v>
      </c>
      <c r="AE1966" t="s">
        <v>974</v>
      </c>
      <c r="AF1966" t="s">
        <v>737</v>
      </c>
      <c r="AG1966" t="s">
        <v>975</v>
      </c>
      <c r="AJ1966" t="s">
        <v>963</v>
      </c>
      <c r="AK1966" t="s">
        <v>979</v>
      </c>
      <c r="AL1966" t="s">
        <v>1340</v>
      </c>
      <c r="AM1966" t="s">
        <v>531</v>
      </c>
      <c r="AP1966" t="s">
        <v>966</v>
      </c>
      <c r="AQ1966" t="s">
        <v>967</v>
      </c>
      <c r="AR1966" t="s">
        <v>968</v>
      </c>
      <c r="AS1966" t="s">
        <v>969</v>
      </c>
      <c r="AT1966" t="s">
        <v>970</v>
      </c>
      <c r="AU1966" t="s">
        <v>8053</v>
      </c>
    </row>
    <row r="1967" spans="2:47" ht="11" outlineLevel="1" x14ac:dyDescent="0.15">
      <c r="B1967" t="s">
        <v>8054</v>
      </c>
      <c r="C1967" t="s">
        <v>1497</v>
      </c>
      <c r="D1967" t="s">
        <v>6672</v>
      </c>
      <c r="E1967" t="s">
        <v>983</v>
      </c>
      <c r="F1967" t="s">
        <v>798</v>
      </c>
      <c r="G1967" t="s">
        <v>984</v>
      </c>
      <c r="H1967" t="s">
        <v>985</v>
      </c>
      <c r="I1967" t="s">
        <v>957</v>
      </c>
      <c r="J1967" t="s">
        <v>6673</v>
      </c>
      <c r="K1967" t="s">
        <v>6674</v>
      </c>
      <c r="L1967" t="s">
        <v>6673</v>
      </c>
      <c r="M1967" s="5">
        <v>23880</v>
      </c>
      <c r="N1967" s="5">
        <v>23880</v>
      </c>
      <c r="O1967" s="5">
        <v>23880</v>
      </c>
      <c r="P1967" s="5"/>
      <c r="Q1967" s="16">
        <v>0</v>
      </c>
      <c r="R1967" s="5"/>
      <c r="S1967" s="17">
        <v>42409</v>
      </c>
      <c r="T1967" s="17">
        <v>42411</v>
      </c>
      <c r="U1967" s="17">
        <v>42460</v>
      </c>
      <c r="V1967" s="17">
        <v>42460</v>
      </c>
      <c r="W1967" s="17">
        <v>42409</v>
      </c>
      <c r="X1967" s="17">
        <v>42604</v>
      </c>
      <c r="Y1967" t="s">
        <v>1178</v>
      </c>
      <c r="Z1967" t="s">
        <v>825</v>
      </c>
      <c r="AA1967" t="s">
        <v>1179</v>
      </c>
      <c r="AC1967" s="16">
        <v>3</v>
      </c>
      <c r="AD1967" t="s">
        <v>795</v>
      </c>
      <c r="AE1967" t="s">
        <v>961</v>
      </c>
      <c r="AF1967" t="s">
        <v>740</v>
      </c>
      <c r="AG1967" t="s">
        <v>1036</v>
      </c>
      <c r="AJ1967" t="s">
        <v>963</v>
      </c>
      <c r="AK1967" t="s">
        <v>964</v>
      </c>
      <c r="AL1967" t="s">
        <v>1340</v>
      </c>
      <c r="AM1967" t="s">
        <v>456</v>
      </c>
      <c r="AP1967" t="s">
        <v>966</v>
      </c>
      <c r="AQ1967" t="s">
        <v>967</v>
      </c>
      <c r="AR1967" t="s">
        <v>968</v>
      </c>
      <c r="AS1967" t="s">
        <v>969</v>
      </c>
      <c r="AT1967" t="s">
        <v>970</v>
      </c>
      <c r="AU1967" t="s">
        <v>8055</v>
      </c>
    </row>
    <row r="1968" spans="2:47" ht="11" outlineLevel="1" x14ac:dyDescent="0.15">
      <c r="B1968" t="s">
        <v>8056</v>
      </c>
      <c r="C1968" t="s">
        <v>8057</v>
      </c>
      <c r="G1968" t="s">
        <v>1140</v>
      </c>
      <c r="H1968" t="s">
        <v>1141</v>
      </c>
      <c r="I1968" t="s">
        <v>957</v>
      </c>
      <c r="J1968" t="s">
        <v>693</v>
      </c>
      <c r="K1968" t="s">
        <v>1822</v>
      </c>
      <c r="L1968" t="s">
        <v>693</v>
      </c>
      <c r="M1968" s="5">
        <v>23830.94</v>
      </c>
      <c r="N1968" s="5">
        <v>23830.94</v>
      </c>
      <c r="O1968" s="5">
        <v>47661.88</v>
      </c>
      <c r="P1968" s="5"/>
      <c r="Q1968" s="16">
        <v>0</v>
      </c>
      <c r="R1968" s="5"/>
      <c r="S1968" s="17">
        <v>43761</v>
      </c>
      <c r="T1968" s="17">
        <v>43762</v>
      </c>
      <c r="U1968" s="17">
        <v>43864</v>
      </c>
      <c r="V1968" s="17">
        <v>43866</v>
      </c>
      <c r="W1968" s="17">
        <v>43761</v>
      </c>
      <c r="X1968" s="17">
        <v>43761</v>
      </c>
      <c r="Y1968" t="s">
        <v>984</v>
      </c>
      <c r="Z1968" t="s">
        <v>804</v>
      </c>
      <c r="AA1968" t="s">
        <v>1000</v>
      </c>
      <c r="AC1968" s="16">
        <v>1</v>
      </c>
      <c r="AD1968" t="s">
        <v>803</v>
      </c>
      <c r="AE1968" t="s">
        <v>974</v>
      </c>
      <c r="AF1968" t="s">
        <v>759</v>
      </c>
      <c r="AG1968" t="s">
        <v>1143</v>
      </c>
      <c r="AJ1968" t="s">
        <v>963</v>
      </c>
      <c r="AK1968" t="s">
        <v>1082</v>
      </c>
      <c r="AL1968" t="s">
        <v>965</v>
      </c>
      <c r="AM1968" t="s">
        <v>456</v>
      </c>
      <c r="AP1968" t="s">
        <v>966</v>
      </c>
      <c r="AQ1968" t="s">
        <v>967</v>
      </c>
      <c r="AR1968" t="s">
        <v>968</v>
      </c>
      <c r="AS1968" t="s">
        <v>969</v>
      </c>
      <c r="AT1968" t="s">
        <v>970</v>
      </c>
      <c r="AU1968" t="s">
        <v>8058</v>
      </c>
    </row>
    <row r="1969" spans="2:47" ht="11" outlineLevel="1" x14ac:dyDescent="0.15">
      <c r="B1969" t="s">
        <v>8059</v>
      </c>
      <c r="C1969" t="s">
        <v>8060</v>
      </c>
      <c r="G1969" t="s">
        <v>955</v>
      </c>
      <c r="H1969" t="s">
        <v>956</v>
      </c>
      <c r="I1969" t="s">
        <v>957</v>
      </c>
      <c r="J1969" t="s">
        <v>4483</v>
      </c>
      <c r="K1969" t="s">
        <v>4484</v>
      </c>
      <c r="L1969" t="s">
        <v>4483</v>
      </c>
      <c r="M1969" s="5">
        <v>23820</v>
      </c>
      <c r="N1969" s="5">
        <v>23820</v>
      </c>
      <c r="O1969" s="5">
        <v>23820</v>
      </c>
      <c r="P1969" s="5"/>
      <c r="Q1969" s="16">
        <v>0</v>
      </c>
      <c r="R1969" s="5"/>
      <c r="S1969" s="17">
        <v>44357</v>
      </c>
      <c r="T1969" s="17">
        <v>44357</v>
      </c>
      <c r="U1969" s="17">
        <v>44439</v>
      </c>
      <c r="V1969" s="17">
        <v>44439</v>
      </c>
      <c r="W1969" s="17">
        <v>44357</v>
      </c>
      <c r="X1969" s="17">
        <v>44357</v>
      </c>
      <c r="Y1969" t="s">
        <v>1178</v>
      </c>
      <c r="Z1969" t="s">
        <v>825</v>
      </c>
      <c r="AA1969" t="s">
        <v>1179</v>
      </c>
      <c r="AC1969" s="16">
        <v>1</v>
      </c>
      <c r="AD1969" t="s">
        <v>4485</v>
      </c>
      <c r="AE1969" t="s">
        <v>4486</v>
      </c>
      <c r="AF1969" t="s">
        <v>739</v>
      </c>
      <c r="AG1969" t="s">
        <v>993</v>
      </c>
      <c r="AJ1969" t="s">
        <v>963</v>
      </c>
      <c r="AK1969" t="s">
        <v>1110</v>
      </c>
      <c r="AL1969" t="s">
        <v>1340</v>
      </c>
      <c r="AM1969" t="s">
        <v>456</v>
      </c>
      <c r="AP1969" t="s">
        <v>966</v>
      </c>
      <c r="AQ1969" t="s">
        <v>967</v>
      </c>
      <c r="AR1969" t="s">
        <v>968</v>
      </c>
      <c r="AS1969" t="s">
        <v>969</v>
      </c>
      <c r="AT1969" t="s">
        <v>970</v>
      </c>
      <c r="AU1969" t="s">
        <v>8061</v>
      </c>
    </row>
    <row r="1970" spans="2:47" ht="11" outlineLevel="1" x14ac:dyDescent="0.15">
      <c r="B1970" t="s">
        <v>8062</v>
      </c>
      <c r="C1970" t="s">
        <v>8063</v>
      </c>
      <c r="G1970" t="s">
        <v>1140</v>
      </c>
      <c r="H1970" t="s">
        <v>1141</v>
      </c>
      <c r="I1970" t="s">
        <v>957</v>
      </c>
      <c r="J1970" t="s">
        <v>8064</v>
      </c>
      <c r="K1970" t="s">
        <v>8065</v>
      </c>
      <c r="L1970" t="s">
        <v>8064</v>
      </c>
      <c r="M1970" s="5">
        <v>23700</v>
      </c>
      <c r="N1970" s="5">
        <v>23700</v>
      </c>
      <c r="O1970" s="5">
        <v>23700</v>
      </c>
      <c r="P1970" s="5"/>
      <c r="Q1970" s="16">
        <v>0</v>
      </c>
      <c r="R1970" s="5"/>
      <c r="S1970" s="17">
        <v>43201</v>
      </c>
      <c r="T1970" s="17">
        <v>43201</v>
      </c>
      <c r="U1970" s="17">
        <v>43296</v>
      </c>
      <c r="V1970" s="17">
        <v>43296</v>
      </c>
      <c r="W1970" s="17">
        <v>43201</v>
      </c>
      <c r="X1970" s="17">
        <v>43201</v>
      </c>
      <c r="Y1970" t="s">
        <v>1178</v>
      </c>
      <c r="Z1970" t="s">
        <v>825</v>
      </c>
      <c r="AA1970" t="s">
        <v>1179</v>
      </c>
      <c r="AC1970" s="16">
        <v>1</v>
      </c>
      <c r="AD1970" t="s">
        <v>2620</v>
      </c>
      <c r="AE1970" t="s">
        <v>2621</v>
      </c>
      <c r="AF1970" t="s">
        <v>750</v>
      </c>
      <c r="AG1970" t="s">
        <v>1515</v>
      </c>
      <c r="AJ1970" t="s">
        <v>963</v>
      </c>
      <c r="AK1970" t="s">
        <v>1516</v>
      </c>
      <c r="AL1970" t="s">
        <v>1340</v>
      </c>
      <c r="AM1970" t="s">
        <v>531</v>
      </c>
      <c r="AP1970" t="s">
        <v>966</v>
      </c>
      <c r="AQ1970" t="s">
        <v>967</v>
      </c>
      <c r="AR1970" t="s">
        <v>968</v>
      </c>
      <c r="AS1970" t="s">
        <v>969</v>
      </c>
      <c r="AT1970" t="s">
        <v>970</v>
      </c>
      <c r="AU1970" t="s">
        <v>8066</v>
      </c>
    </row>
    <row r="1971" spans="2:47" ht="11" outlineLevel="1" x14ac:dyDescent="0.15">
      <c r="B1971" t="s">
        <v>8067</v>
      </c>
      <c r="C1971" t="s">
        <v>8068</v>
      </c>
      <c r="D1971" t="s">
        <v>4448</v>
      </c>
      <c r="E1971" t="s">
        <v>854</v>
      </c>
      <c r="F1971" t="s">
        <v>807</v>
      </c>
      <c r="G1971" t="s">
        <v>959</v>
      </c>
      <c r="H1971" t="s">
        <v>1903</v>
      </c>
      <c r="I1971" t="s">
        <v>957</v>
      </c>
      <c r="J1971" t="s">
        <v>4124</v>
      </c>
      <c r="K1971" t="s">
        <v>4125</v>
      </c>
      <c r="L1971" t="s">
        <v>4124</v>
      </c>
      <c r="M1971" s="5">
        <v>23694.400000000001</v>
      </c>
      <c r="N1971" s="5">
        <v>23694.400000000001</v>
      </c>
      <c r="O1971" s="5">
        <v>23694.400000000001</v>
      </c>
      <c r="P1971" s="5"/>
      <c r="Q1971" s="16">
        <v>0</v>
      </c>
      <c r="R1971" s="5"/>
      <c r="S1971" s="17">
        <v>43480</v>
      </c>
      <c r="T1971" s="17">
        <v>43480</v>
      </c>
      <c r="U1971" s="17">
        <v>43525</v>
      </c>
      <c r="V1971" s="17">
        <v>43525</v>
      </c>
      <c r="W1971" s="17">
        <v>43480</v>
      </c>
      <c r="X1971" s="17">
        <v>44117</v>
      </c>
      <c r="Y1971" t="s">
        <v>1178</v>
      </c>
      <c r="Z1971" t="s">
        <v>825</v>
      </c>
      <c r="AA1971" t="s">
        <v>1179</v>
      </c>
      <c r="AC1971" s="16">
        <v>1</v>
      </c>
      <c r="AD1971" t="s">
        <v>795</v>
      </c>
      <c r="AE1971" t="s">
        <v>961</v>
      </c>
      <c r="AF1971" t="s">
        <v>740</v>
      </c>
      <c r="AG1971" t="s">
        <v>1036</v>
      </c>
      <c r="AJ1971" t="s">
        <v>963</v>
      </c>
      <c r="AK1971" t="s">
        <v>964</v>
      </c>
      <c r="AL1971" t="s">
        <v>1340</v>
      </c>
      <c r="AM1971" t="s">
        <v>531</v>
      </c>
      <c r="AP1971" t="s">
        <v>966</v>
      </c>
      <c r="AQ1971" t="s">
        <v>967</v>
      </c>
      <c r="AR1971" t="s">
        <v>968</v>
      </c>
      <c r="AS1971" t="s">
        <v>969</v>
      </c>
      <c r="AT1971" t="s">
        <v>970</v>
      </c>
      <c r="AU1971" t="s">
        <v>8069</v>
      </c>
    </row>
    <row r="1972" spans="2:47" ht="11" outlineLevel="1" x14ac:dyDescent="0.15">
      <c r="B1972" t="s">
        <v>8070</v>
      </c>
      <c r="C1972" t="s">
        <v>8071</v>
      </c>
      <c r="G1972" t="s">
        <v>1140</v>
      </c>
      <c r="H1972" t="s">
        <v>1141</v>
      </c>
      <c r="I1972" t="s">
        <v>957</v>
      </c>
      <c r="J1972" t="s">
        <v>6895</v>
      </c>
      <c r="K1972" t="s">
        <v>6896</v>
      </c>
      <c r="L1972" t="s">
        <v>6897</v>
      </c>
      <c r="M1972" s="5">
        <v>23615.67</v>
      </c>
      <c r="N1972" s="5">
        <v>23615.67</v>
      </c>
      <c r="O1972" s="5">
        <v>23615.67</v>
      </c>
      <c r="P1972" s="5"/>
      <c r="Q1972" s="16">
        <v>0</v>
      </c>
      <c r="R1972" s="5"/>
      <c r="S1972" s="17">
        <v>42461</v>
      </c>
      <c r="T1972" s="17">
        <v>42461</v>
      </c>
      <c r="U1972" s="17">
        <v>42468</v>
      </c>
      <c r="V1972" s="17">
        <v>42468</v>
      </c>
      <c r="W1972" s="17">
        <v>42461</v>
      </c>
      <c r="X1972" s="17">
        <v>44077</v>
      </c>
      <c r="Y1972" t="s">
        <v>1178</v>
      </c>
      <c r="Z1972" t="s">
        <v>825</v>
      </c>
      <c r="AA1972" t="s">
        <v>1179</v>
      </c>
      <c r="AC1972" s="16">
        <v>2</v>
      </c>
      <c r="AD1972" t="s">
        <v>795</v>
      </c>
      <c r="AE1972" t="s">
        <v>961</v>
      </c>
      <c r="AF1972" t="s">
        <v>3549</v>
      </c>
      <c r="AG1972" t="s">
        <v>3550</v>
      </c>
      <c r="AJ1972" t="s">
        <v>963</v>
      </c>
      <c r="AK1972" t="s">
        <v>964</v>
      </c>
      <c r="AL1972" t="s">
        <v>1340</v>
      </c>
      <c r="AM1972" t="s">
        <v>531</v>
      </c>
      <c r="AP1972" t="s">
        <v>966</v>
      </c>
      <c r="AQ1972" t="s">
        <v>967</v>
      </c>
      <c r="AR1972" t="s">
        <v>968</v>
      </c>
      <c r="AS1972" t="s">
        <v>969</v>
      </c>
      <c r="AT1972" t="s">
        <v>970</v>
      </c>
      <c r="AU1972" t="s">
        <v>8072</v>
      </c>
    </row>
    <row r="1973" spans="2:47" ht="11" outlineLevel="1" x14ac:dyDescent="0.15">
      <c r="B1973" t="s">
        <v>8073</v>
      </c>
      <c r="C1973" t="s">
        <v>8074</v>
      </c>
      <c r="G1973" t="s">
        <v>1140</v>
      </c>
      <c r="H1973" t="s">
        <v>1141</v>
      </c>
      <c r="I1973" t="s">
        <v>957</v>
      </c>
      <c r="J1973" t="s">
        <v>6306</v>
      </c>
      <c r="K1973" t="s">
        <v>6307</v>
      </c>
      <c r="L1973" t="s">
        <v>6995</v>
      </c>
      <c r="M1973" s="5">
        <v>23615.48</v>
      </c>
      <c r="N1973" s="5">
        <v>23615.48</v>
      </c>
      <c r="O1973" s="5">
        <v>23615.48</v>
      </c>
      <c r="P1973" s="5"/>
      <c r="Q1973" s="16">
        <v>0</v>
      </c>
      <c r="R1973" s="5"/>
      <c r="S1973" s="17">
        <v>42943</v>
      </c>
      <c r="T1973" s="17">
        <v>42943</v>
      </c>
      <c r="U1973" s="17">
        <v>42956</v>
      </c>
      <c r="V1973" s="17">
        <v>42956</v>
      </c>
      <c r="W1973" s="17">
        <v>42943</v>
      </c>
      <c r="X1973" s="17">
        <v>43018</v>
      </c>
      <c r="Y1973" t="s">
        <v>1543</v>
      </c>
      <c r="Z1973" t="s">
        <v>826</v>
      </c>
      <c r="AA1973" t="s">
        <v>1179</v>
      </c>
      <c r="AC1973" s="16">
        <v>1</v>
      </c>
      <c r="AD1973" t="s">
        <v>795</v>
      </c>
      <c r="AE1973" t="s">
        <v>961</v>
      </c>
      <c r="AF1973" t="s">
        <v>740</v>
      </c>
      <c r="AG1973" t="s">
        <v>1036</v>
      </c>
      <c r="AJ1973" t="s">
        <v>963</v>
      </c>
      <c r="AK1973" t="s">
        <v>964</v>
      </c>
      <c r="AL1973" t="s">
        <v>1340</v>
      </c>
      <c r="AM1973" t="s">
        <v>531</v>
      </c>
      <c r="AP1973" t="s">
        <v>966</v>
      </c>
      <c r="AQ1973" t="s">
        <v>967</v>
      </c>
      <c r="AR1973" t="s">
        <v>968</v>
      </c>
      <c r="AS1973" t="s">
        <v>969</v>
      </c>
      <c r="AT1973" t="s">
        <v>970</v>
      </c>
      <c r="AU1973" t="s">
        <v>8075</v>
      </c>
    </row>
    <row r="1974" spans="2:47" ht="11" outlineLevel="1" x14ac:dyDescent="0.15">
      <c r="B1974" t="s">
        <v>8076</v>
      </c>
      <c r="C1974" t="s">
        <v>1337</v>
      </c>
      <c r="D1974" t="s">
        <v>188</v>
      </c>
      <c r="E1974" t="s">
        <v>983</v>
      </c>
      <c r="F1974" t="s">
        <v>798</v>
      </c>
      <c r="G1974" t="s">
        <v>984</v>
      </c>
      <c r="H1974" t="s">
        <v>985</v>
      </c>
      <c r="I1974" t="s">
        <v>957</v>
      </c>
      <c r="J1974" t="s">
        <v>644</v>
      </c>
      <c r="K1974" t="s">
        <v>1926</v>
      </c>
      <c r="L1974" t="s">
        <v>1927</v>
      </c>
      <c r="M1974" s="5">
        <v>23490</v>
      </c>
      <c r="N1974" s="5">
        <v>23490</v>
      </c>
      <c r="O1974" s="5">
        <v>23490</v>
      </c>
      <c r="P1974" s="5"/>
      <c r="Q1974" s="16">
        <v>0</v>
      </c>
      <c r="R1974" s="5"/>
      <c r="S1974" s="17">
        <v>41170</v>
      </c>
      <c r="T1974" s="17">
        <v>41170</v>
      </c>
      <c r="U1974" s="17">
        <v>41215</v>
      </c>
      <c r="V1974" s="17">
        <v>41215</v>
      </c>
      <c r="W1974" s="17">
        <v>41170</v>
      </c>
      <c r="X1974" s="17">
        <v>43157</v>
      </c>
      <c r="Y1974" t="s">
        <v>984</v>
      </c>
      <c r="Z1974" t="s">
        <v>804</v>
      </c>
      <c r="AA1974" t="s">
        <v>1000</v>
      </c>
      <c r="AC1974" s="16"/>
      <c r="AD1974" t="s">
        <v>803</v>
      </c>
      <c r="AE1974" t="s">
        <v>974</v>
      </c>
      <c r="AF1974" t="s">
        <v>738</v>
      </c>
      <c r="AG1974" t="s">
        <v>988</v>
      </c>
      <c r="AJ1974" t="s">
        <v>963</v>
      </c>
      <c r="AK1974" t="s">
        <v>1928</v>
      </c>
      <c r="AL1974" t="s">
        <v>965</v>
      </c>
      <c r="AM1974" t="s">
        <v>645</v>
      </c>
      <c r="AP1974" t="s">
        <v>966</v>
      </c>
      <c r="AQ1974" t="s">
        <v>967</v>
      </c>
      <c r="AR1974" t="s">
        <v>968</v>
      </c>
      <c r="AS1974" t="s">
        <v>969</v>
      </c>
      <c r="AT1974" t="s">
        <v>970</v>
      </c>
      <c r="AU1974" t="s">
        <v>8077</v>
      </c>
    </row>
    <row r="1975" spans="2:47" ht="11" outlineLevel="1" x14ac:dyDescent="0.15">
      <c r="B1975" t="s">
        <v>8078</v>
      </c>
      <c r="C1975" t="s">
        <v>1649</v>
      </c>
      <c r="D1975" t="s">
        <v>188</v>
      </c>
      <c r="E1975" t="s">
        <v>983</v>
      </c>
      <c r="F1975" t="s">
        <v>798</v>
      </c>
      <c r="G1975" t="s">
        <v>984</v>
      </c>
      <c r="H1975" t="s">
        <v>985</v>
      </c>
      <c r="I1975" t="s">
        <v>957</v>
      </c>
      <c r="J1975" t="s">
        <v>644</v>
      </c>
      <c r="K1975" t="s">
        <v>1926</v>
      </c>
      <c r="L1975" t="s">
        <v>1927</v>
      </c>
      <c r="M1975" s="5">
        <v>23490</v>
      </c>
      <c r="N1975" s="5">
        <v>23490</v>
      </c>
      <c r="O1975" s="5">
        <v>23490</v>
      </c>
      <c r="P1975" s="5"/>
      <c r="Q1975" s="16">
        <v>0</v>
      </c>
      <c r="R1975" s="5"/>
      <c r="S1975" s="17">
        <v>41166</v>
      </c>
      <c r="T1975" s="17">
        <v>41166</v>
      </c>
      <c r="U1975" s="17">
        <v>41211</v>
      </c>
      <c r="V1975" s="17">
        <v>41211</v>
      </c>
      <c r="W1975" s="17">
        <v>41166</v>
      </c>
      <c r="X1975" s="17">
        <v>43256</v>
      </c>
      <c r="Y1975" t="s">
        <v>984</v>
      </c>
      <c r="Z1975" t="s">
        <v>804</v>
      </c>
      <c r="AA1975" t="s">
        <v>1000</v>
      </c>
      <c r="AC1975" s="16"/>
      <c r="AD1975" t="s">
        <v>803</v>
      </c>
      <c r="AE1975" t="s">
        <v>974</v>
      </c>
      <c r="AF1975" t="s">
        <v>738</v>
      </c>
      <c r="AG1975" t="s">
        <v>988</v>
      </c>
      <c r="AJ1975" t="s">
        <v>963</v>
      </c>
      <c r="AK1975" t="s">
        <v>1928</v>
      </c>
      <c r="AL1975" t="s">
        <v>965</v>
      </c>
      <c r="AM1975" t="s">
        <v>645</v>
      </c>
      <c r="AP1975" t="s">
        <v>966</v>
      </c>
      <c r="AQ1975" t="s">
        <v>967</v>
      </c>
      <c r="AR1975" t="s">
        <v>968</v>
      </c>
      <c r="AS1975" t="s">
        <v>969</v>
      </c>
      <c r="AT1975" t="s">
        <v>970</v>
      </c>
      <c r="AU1975" t="s">
        <v>8079</v>
      </c>
    </row>
    <row r="1976" spans="2:47" ht="11" outlineLevel="1" x14ac:dyDescent="0.15">
      <c r="B1976" t="s">
        <v>8080</v>
      </c>
      <c r="C1976" t="s">
        <v>8081</v>
      </c>
      <c r="G1976" t="s">
        <v>1140</v>
      </c>
      <c r="H1976" t="s">
        <v>1141</v>
      </c>
      <c r="I1976" t="s">
        <v>957</v>
      </c>
      <c r="J1976" t="s">
        <v>7877</v>
      </c>
      <c r="K1976" t="s">
        <v>7878</v>
      </c>
      <c r="L1976" t="s">
        <v>7879</v>
      </c>
      <c r="M1976" s="5">
        <v>23460.68</v>
      </c>
      <c r="N1976" s="5">
        <v>23460.68</v>
      </c>
      <c r="O1976" s="5">
        <v>23460.68</v>
      </c>
      <c r="P1976" s="5"/>
      <c r="Q1976" s="16">
        <v>0</v>
      </c>
      <c r="R1976" s="5"/>
      <c r="S1976" s="17">
        <v>42970</v>
      </c>
      <c r="T1976" s="17">
        <v>42970</v>
      </c>
      <c r="U1976" s="17">
        <v>43102</v>
      </c>
      <c r="V1976" s="17">
        <v>43102</v>
      </c>
      <c r="W1976" s="17">
        <v>42970</v>
      </c>
      <c r="X1976" s="17">
        <v>42999</v>
      </c>
      <c r="Y1976" t="s">
        <v>1178</v>
      </c>
      <c r="Z1976" t="s">
        <v>825</v>
      </c>
      <c r="AA1976" t="s">
        <v>1179</v>
      </c>
      <c r="AC1976" s="16">
        <v>1</v>
      </c>
      <c r="AD1976" t="s">
        <v>795</v>
      </c>
      <c r="AE1976" t="s">
        <v>961</v>
      </c>
      <c r="AF1976" t="s">
        <v>740</v>
      </c>
      <c r="AG1976" t="s">
        <v>1036</v>
      </c>
      <c r="AJ1976" t="s">
        <v>963</v>
      </c>
      <c r="AK1976" t="s">
        <v>964</v>
      </c>
      <c r="AL1976" t="s">
        <v>1340</v>
      </c>
      <c r="AM1976" t="s">
        <v>531</v>
      </c>
      <c r="AP1976" t="s">
        <v>966</v>
      </c>
      <c r="AQ1976" t="s">
        <v>967</v>
      </c>
      <c r="AR1976" t="s">
        <v>968</v>
      </c>
      <c r="AS1976" t="s">
        <v>969</v>
      </c>
      <c r="AT1976" t="s">
        <v>970</v>
      </c>
      <c r="AU1976" t="s">
        <v>8082</v>
      </c>
    </row>
    <row r="1977" spans="2:47" ht="11" outlineLevel="1" x14ac:dyDescent="0.15">
      <c r="B1977" t="s">
        <v>8083</v>
      </c>
      <c r="C1977" t="s">
        <v>8084</v>
      </c>
      <c r="G1977" t="s">
        <v>1140</v>
      </c>
      <c r="H1977" t="s">
        <v>1141</v>
      </c>
      <c r="I1977" t="s">
        <v>957</v>
      </c>
      <c r="J1977" t="s">
        <v>674</v>
      </c>
      <c r="K1977" t="s">
        <v>1531</v>
      </c>
      <c r="L1977" t="s">
        <v>674</v>
      </c>
      <c r="M1977" s="5">
        <v>23437.15</v>
      </c>
      <c r="N1977" s="5">
        <v>23437.15</v>
      </c>
      <c r="O1977" s="5">
        <v>23437.15</v>
      </c>
      <c r="P1977" s="5"/>
      <c r="Q1977" s="16">
        <v>0</v>
      </c>
      <c r="R1977" s="5"/>
      <c r="S1977" s="17">
        <v>42229</v>
      </c>
      <c r="T1977" s="17">
        <v>42229</v>
      </c>
      <c r="U1977" s="17">
        <v>42594</v>
      </c>
      <c r="V1977" s="17">
        <v>42594</v>
      </c>
      <c r="W1977" s="17">
        <v>42229</v>
      </c>
      <c r="X1977" s="17">
        <v>42712</v>
      </c>
      <c r="Y1977" t="s">
        <v>1140</v>
      </c>
      <c r="Z1977" t="s">
        <v>827</v>
      </c>
      <c r="AA1977" t="s">
        <v>1000</v>
      </c>
      <c r="AC1977" s="16">
        <v>1</v>
      </c>
      <c r="AD1977" t="s">
        <v>795</v>
      </c>
      <c r="AE1977" t="s">
        <v>961</v>
      </c>
      <c r="AF1977" t="s">
        <v>8085</v>
      </c>
      <c r="AG1977" t="s">
        <v>8086</v>
      </c>
      <c r="AJ1977" t="s">
        <v>963</v>
      </c>
      <c r="AK1977" t="s">
        <v>964</v>
      </c>
      <c r="AL1977" t="s">
        <v>965</v>
      </c>
      <c r="AM1977" t="s">
        <v>645</v>
      </c>
      <c r="AP1977" t="s">
        <v>966</v>
      </c>
      <c r="AQ1977" t="s">
        <v>967</v>
      </c>
      <c r="AR1977" t="s">
        <v>968</v>
      </c>
      <c r="AS1977" t="s">
        <v>969</v>
      </c>
      <c r="AT1977" t="s">
        <v>970</v>
      </c>
      <c r="AU1977" t="s">
        <v>8087</v>
      </c>
    </row>
    <row r="1978" spans="2:47" ht="11" outlineLevel="1" x14ac:dyDescent="0.15">
      <c r="B1978" t="s">
        <v>8088</v>
      </c>
      <c r="C1978" t="s">
        <v>8089</v>
      </c>
      <c r="G1978" t="s">
        <v>1140</v>
      </c>
      <c r="H1978" t="s">
        <v>1141</v>
      </c>
      <c r="I1978" t="s">
        <v>957</v>
      </c>
      <c r="J1978" t="s">
        <v>623</v>
      </c>
      <c r="K1978" t="s">
        <v>2397</v>
      </c>
      <c r="L1978" t="s">
        <v>623</v>
      </c>
      <c r="M1978" s="5">
        <v>23297</v>
      </c>
      <c r="N1978" s="5">
        <v>23297</v>
      </c>
      <c r="O1978" s="5">
        <v>23297</v>
      </c>
      <c r="P1978" s="5"/>
      <c r="Q1978" s="16">
        <v>0</v>
      </c>
      <c r="R1978" s="5"/>
      <c r="S1978" s="17">
        <v>42338</v>
      </c>
      <c r="T1978" s="17">
        <v>42338</v>
      </c>
      <c r="U1978" s="17">
        <v>42356</v>
      </c>
      <c r="V1978" s="17">
        <v>42356</v>
      </c>
      <c r="W1978" s="17">
        <v>42338</v>
      </c>
      <c r="X1978" s="17">
        <v>42471</v>
      </c>
      <c r="Y1978" t="s">
        <v>984</v>
      </c>
      <c r="Z1978" t="s">
        <v>804</v>
      </c>
      <c r="AA1978" t="s">
        <v>1000</v>
      </c>
      <c r="AC1978" s="16">
        <v>1</v>
      </c>
      <c r="AD1978" t="s">
        <v>803</v>
      </c>
      <c r="AE1978" t="s">
        <v>974</v>
      </c>
      <c r="AF1978" t="s">
        <v>5385</v>
      </c>
      <c r="AG1978" t="s">
        <v>5386</v>
      </c>
      <c r="AJ1978" t="s">
        <v>963</v>
      </c>
      <c r="AK1978" t="s">
        <v>1082</v>
      </c>
      <c r="AL1978" t="s">
        <v>965</v>
      </c>
      <c r="AM1978" t="s">
        <v>531</v>
      </c>
      <c r="AP1978" t="s">
        <v>966</v>
      </c>
      <c r="AQ1978" t="s">
        <v>967</v>
      </c>
      <c r="AR1978" t="s">
        <v>968</v>
      </c>
      <c r="AS1978" t="s">
        <v>969</v>
      </c>
      <c r="AT1978" t="s">
        <v>970</v>
      </c>
      <c r="AU1978" t="s">
        <v>8090</v>
      </c>
    </row>
    <row r="1979" spans="2:47" ht="11" outlineLevel="1" x14ac:dyDescent="0.15">
      <c r="B1979" t="s">
        <v>8091</v>
      </c>
      <c r="C1979" t="s">
        <v>8092</v>
      </c>
      <c r="G1979" t="s">
        <v>1140</v>
      </c>
      <c r="H1979" t="s">
        <v>1141</v>
      </c>
      <c r="I1979" t="s">
        <v>957</v>
      </c>
      <c r="J1979" t="s">
        <v>8093</v>
      </c>
      <c r="K1979" t="s">
        <v>8094</v>
      </c>
      <c r="L1979" t="s">
        <v>8093</v>
      </c>
      <c r="M1979" s="5">
        <v>23249</v>
      </c>
      <c r="N1979" s="5">
        <v>23249</v>
      </c>
      <c r="O1979" s="5">
        <v>23249</v>
      </c>
      <c r="P1979" s="5"/>
      <c r="Q1979" s="16">
        <v>0</v>
      </c>
      <c r="R1979" s="5"/>
      <c r="S1979" s="17">
        <v>44685</v>
      </c>
      <c r="T1979" s="17">
        <v>44685</v>
      </c>
      <c r="U1979" s="17">
        <v>44865</v>
      </c>
      <c r="V1979" s="17">
        <v>44865</v>
      </c>
      <c r="W1979" s="17">
        <v>44685</v>
      </c>
      <c r="X1979" s="17">
        <v>44707</v>
      </c>
      <c r="Y1979" t="s">
        <v>1178</v>
      </c>
      <c r="Z1979" t="s">
        <v>825</v>
      </c>
      <c r="AA1979" t="s">
        <v>1179</v>
      </c>
      <c r="AC1979" s="16">
        <v>1</v>
      </c>
      <c r="AD1979" t="s">
        <v>803</v>
      </c>
      <c r="AE1979" t="s">
        <v>974</v>
      </c>
      <c r="AF1979" t="s">
        <v>737</v>
      </c>
      <c r="AG1979" t="s">
        <v>975</v>
      </c>
      <c r="AH1979" t="s">
        <v>1058</v>
      </c>
      <c r="AI1979" t="s">
        <v>1059</v>
      </c>
      <c r="AJ1979" t="s">
        <v>978</v>
      </c>
      <c r="AK1979" t="s">
        <v>979</v>
      </c>
      <c r="AL1979" t="s">
        <v>1340</v>
      </c>
      <c r="AM1979" t="s">
        <v>531</v>
      </c>
      <c r="AP1979" t="s">
        <v>966</v>
      </c>
      <c r="AQ1979" t="s">
        <v>967</v>
      </c>
      <c r="AR1979" t="s">
        <v>968</v>
      </c>
      <c r="AS1979" t="s">
        <v>969</v>
      </c>
      <c r="AT1979" t="s">
        <v>970</v>
      </c>
      <c r="AU1979" t="s">
        <v>8095</v>
      </c>
    </row>
    <row r="1980" spans="2:47" ht="11" outlineLevel="1" x14ac:dyDescent="0.15">
      <c r="B1980" t="s">
        <v>8096</v>
      </c>
      <c r="C1980" t="s">
        <v>8097</v>
      </c>
      <c r="G1980" t="s">
        <v>1140</v>
      </c>
      <c r="H1980" t="s">
        <v>1141</v>
      </c>
      <c r="I1980" t="s">
        <v>957</v>
      </c>
      <c r="J1980" t="s">
        <v>8098</v>
      </c>
      <c r="K1980" t="s">
        <v>8099</v>
      </c>
      <c r="L1980" t="s">
        <v>8098</v>
      </c>
      <c r="M1980" s="5">
        <v>23214</v>
      </c>
      <c r="N1980" s="5">
        <v>23214</v>
      </c>
      <c r="O1980" s="5">
        <v>23214</v>
      </c>
      <c r="P1980" s="5"/>
      <c r="Q1980" s="16">
        <v>0</v>
      </c>
      <c r="R1980" s="5"/>
      <c r="S1980" s="17">
        <v>42277</v>
      </c>
      <c r="T1980" s="17">
        <v>42277</v>
      </c>
      <c r="U1980" s="17">
        <v>42384</v>
      </c>
      <c r="V1980" s="17">
        <v>42384</v>
      </c>
      <c r="W1980" s="17">
        <v>42277</v>
      </c>
      <c r="X1980" s="17">
        <v>42277</v>
      </c>
      <c r="Y1980" t="s">
        <v>1178</v>
      </c>
      <c r="Z1980" t="s">
        <v>825</v>
      </c>
      <c r="AA1980" t="s">
        <v>1179</v>
      </c>
      <c r="AC1980" s="16">
        <v>1</v>
      </c>
      <c r="AD1980" t="s">
        <v>803</v>
      </c>
      <c r="AE1980" t="s">
        <v>974</v>
      </c>
      <c r="AF1980" t="s">
        <v>7067</v>
      </c>
      <c r="AG1980" t="s">
        <v>7068</v>
      </c>
      <c r="AJ1980" t="s">
        <v>963</v>
      </c>
      <c r="AK1980" t="s">
        <v>1082</v>
      </c>
      <c r="AL1980" t="s">
        <v>1340</v>
      </c>
      <c r="AM1980" t="s">
        <v>645</v>
      </c>
      <c r="AP1980" t="s">
        <v>966</v>
      </c>
      <c r="AQ1980" t="s">
        <v>967</v>
      </c>
      <c r="AR1980" t="s">
        <v>968</v>
      </c>
      <c r="AS1980" t="s">
        <v>969</v>
      </c>
      <c r="AT1980" t="s">
        <v>970</v>
      </c>
      <c r="AU1980" t="s">
        <v>8100</v>
      </c>
    </row>
    <row r="1981" spans="2:47" ht="11" outlineLevel="1" x14ac:dyDescent="0.15">
      <c r="B1981" t="s">
        <v>8101</v>
      </c>
      <c r="C1981" t="s">
        <v>8102</v>
      </c>
      <c r="D1981" t="s">
        <v>4395</v>
      </c>
      <c r="E1981" t="s">
        <v>1599</v>
      </c>
      <c r="F1981" t="s">
        <v>807</v>
      </c>
      <c r="G1981" t="s">
        <v>984</v>
      </c>
      <c r="H1981" t="s">
        <v>985</v>
      </c>
      <c r="I1981" t="s">
        <v>957</v>
      </c>
      <c r="J1981" t="s">
        <v>3627</v>
      </c>
      <c r="K1981" t="s">
        <v>3628</v>
      </c>
      <c r="L1981" t="s">
        <v>3627</v>
      </c>
      <c r="M1981" s="5">
        <v>23188.400000000001</v>
      </c>
      <c r="N1981" s="5">
        <v>23188.400000000001</v>
      </c>
      <c r="O1981" s="5">
        <v>23188.400000000001</v>
      </c>
      <c r="P1981" s="5"/>
      <c r="Q1981" s="16">
        <v>0</v>
      </c>
      <c r="R1981" s="5"/>
      <c r="S1981" s="17">
        <v>45442</v>
      </c>
      <c r="T1981" s="17">
        <v>45442</v>
      </c>
      <c r="U1981" s="17">
        <v>45471</v>
      </c>
      <c r="V1981" s="17">
        <v>45471</v>
      </c>
      <c r="W1981" s="17">
        <v>45442</v>
      </c>
      <c r="X1981" s="17">
        <v>45442</v>
      </c>
      <c r="Y1981" t="s">
        <v>959</v>
      </c>
      <c r="Z1981" t="s">
        <v>796</v>
      </c>
      <c r="AA1981" t="s">
        <v>1023</v>
      </c>
      <c r="AB1981" t="s">
        <v>1024</v>
      </c>
      <c r="AC1981" s="16">
        <v>2</v>
      </c>
      <c r="AD1981" t="s">
        <v>803</v>
      </c>
      <c r="AE1981" t="s">
        <v>974</v>
      </c>
      <c r="AF1981" t="s">
        <v>7067</v>
      </c>
      <c r="AG1981" t="s">
        <v>7068</v>
      </c>
      <c r="AH1981" t="s">
        <v>1202</v>
      </c>
      <c r="AI1981" t="s">
        <v>1203</v>
      </c>
      <c r="AJ1981" t="s">
        <v>978</v>
      </c>
      <c r="AK1981" t="s">
        <v>1082</v>
      </c>
      <c r="AL1981" t="s">
        <v>965</v>
      </c>
      <c r="AM1981" t="s">
        <v>531</v>
      </c>
      <c r="AP1981" t="s">
        <v>966</v>
      </c>
      <c r="AQ1981" t="s">
        <v>967</v>
      </c>
      <c r="AR1981" t="s">
        <v>968</v>
      </c>
      <c r="AS1981" t="s">
        <v>969</v>
      </c>
      <c r="AT1981" t="s">
        <v>970</v>
      </c>
      <c r="AU1981" t="s">
        <v>8103</v>
      </c>
    </row>
    <row r="1982" spans="2:47" ht="11" outlineLevel="1" x14ac:dyDescent="0.15">
      <c r="B1982" t="s">
        <v>8104</v>
      </c>
      <c r="C1982" t="s">
        <v>8105</v>
      </c>
      <c r="G1982" t="s">
        <v>1140</v>
      </c>
      <c r="H1982" t="s">
        <v>1141</v>
      </c>
      <c r="I1982" t="s">
        <v>957</v>
      </c>
      <c r="J1982" t="s">
        <v>8106</v>
      </c>
      <c r="K1982" t="s">
        <v>8107</v>
      </c>
      <c r="L1982" t="s">
        <v>8106</v>
      </c>
      <c r="M1982" s="5">
        <v>23142.25</v>
      </c>
      <c r="N1982" s="5">
        <v>23142.25</v>
      </c>
      <c r="O1982" s="5">
        <v>28062.25</v>
      </c>
      <c r="P1982" s="5"/>
      <c r="Q1982" s="16">
        <v>0</v>
      </c>
      <c r="R1982" s="5"/>
      <c r="S1982" s="17">
        <v>44046</v>
      </c>
      <c r="T1982" s="17">
        <v>44050</v>
      </c>
      <c r="U1982" s="17">
        <v>44130</v>
      </c>
      <c r="V1982" s="17">
        <v>44141</v>
      </c>
      <c r="W1982" s="17">
        <v>44046</v>
      </c>
      <c r="X1982" s="17">
        <v>44096</v>
      </c>
      <c r="Y1982" t="s">
        <v>1178</v>
      </c>
      <c r="Z1982" t="s">
        <v>825</v>
      </c>
      <c r="AA1982" t="s">
        <v>1179</v>
      </c>
      <c r="AC1982" s="16">
        <v>1</v>
      </c>
      <c r="AD1982" t="s">
        <v>795</v>
      </c>
      <c r="AE1982" t="s">
        <v>961</v>
      </c>
      <c r="AF1982" t="s">
        <v>748</v>
      </c>
      <c r="AG1982" t="s">
        <v>1057</v>
      </c>
      <c r="AJ1982" t="s">
        <v>963</v>
      </c>
      <c r="AK1982" t="s">
        <v>964</v>
      </c>
      <c r="AL1982" t="s">
        <v>1340</v>
      </c>
      <c r="AM1982" t="s">
        <v>531</v>
      </c>
      <c r="AP1982" t="s">
        <v>966</v>
      </c>
      <c r="AQ1982" t="s">
        <v>967</v>
      </c>
      <c r="AR1982" t="s">
        <v>968</v>
      </c>
      <c r="AS1982" t="s">
        <v>969</v>
      </c>
      <c r="AT1982" t="s">
        <v>970</v>
      </c>
      <c r="AU1982" t="s">
        <v>8108</v>
      </c>
    </row>
    <row r="1983" spans="2:47" ht="11" outlineLevel="1" x14ac:dyDescent="0.15">
      <c r="B1983" t="s">
        <v>8109</v>
      </c>
      <c r="C1983" t="s">
        <v>8110</v>
      </c>
      <c r="G1983" t="s">
        <v>1140</v>
      </c>
      <c r="H1983" t="s">
        <v>1141</v>
      </c>
      <c r="I1983" t="s">
        <v>957</v>
      </c>
      <c r="J1983" t="s">
        <v>6358</v>
      </c>
      <c r="K1983" t="s">
        <v>6359</v>
      </c>
      <c r="L1983" t="s">
        <v>6358</v>
      </c>
      <c r="M1983" s="5">
        <v>23015.59</v>
      </c>
      <c r="N1983" s="5">
        <v>23015.59</v>
      </c>
      <c r="O1983" s="5">
        <v>23015.59</v>
      </c>
      <c r="P1983" s="5"/>
      <c r="Q1983" s="16">
        <v>0</v>
      </c>
      <c r="R1983" s="5"/>
      <c r="S1983" s="17">
        <v>45000</v>
      </c>
      <c r="T1983" s="17">
        <v>44998</v>
      </c>
      <c r="U1983" s="17">
        <v>45009</v>
      </c>
      <c r="V1983" s="17">
        <v>45009</v>
      </c>
      <c r="W1983" s="17">
        <v>45000</v>
      </c>
      <c r="X1983" s="17">
        <v>45008</v>
      </c>
      <c r="Y1983" t="s">
        <v>984</v>
      </c>
      <c r="Z1983" t="s">
        <v>804</v>
      </c>
      <c r="AA1983" t="s">
        <v>1000</v>
      </c>
      <c r="AC1983" s="16">
        <v>1</v>
      </c>
      <c r="AD1983" t="s">
        <v>795</v>
      </c>
      <c r="AE1983" t="s">
        <v>961</v>
      </c>
      <c r="AF1983" t="s">
        <v>744</v>
      </c>
      <c r="AG1983" t="s">
        <v>1025</v>
      </c>
      <c r="AH1983" t="s">
        <v>1058</v>
      </c>
      <c r="AI1983" t="s">
        <v>1059</v>
      </c>
      <c r="AJ1983" t="s">
        <v>978</v>
      </c>
      <c r="AK1983" t="s">
        <v>964</v>
      </c>
      <c r="AL1983" t="s">
        <v>1340</v>
      </c>
      <c r="AM1983" t="s">
        <v>531</v>
      </c>
      <c r="AP1983" t="s">
        <v>966</v>
      </c>
      <c r="AQ1983" t="s">
        <v>967</v>
      </c>
      <c r="AR1983" t="s">
        <v>968</v>
      </c>
      <c r="AS1983" t="s">
        <v>969</v>
      </c>
      <c r="AT1983" t="s">
        <v>970</v>
      </c>
      <c r="AU1983" t="s">
        <v>8111</v>
      </c>
    </row>
    <row r="1984" spans="2:47" ht="11" outlineLevel="1" x14ac:dyDescent="0.15">
      <c r="B1984" t="s">
        <v>8112</v>
      </c>
      <c r="C1984" t="s">
        <v>8113</v>
      </c>
      <c r="D1984" t="s">
        <v>251</v>
      </c>
      <c r="E1984" t="s">
        <v>854</v>
      </c>
      <c r="F1984" t="s">
        <v>798</v>
      </c>
      <c r="G1984" t="s">
        <v>959</v>
      </c>
      <c r="H1984" t="s">
        <v>1903</v>
      </c>
      <c r="I1984" t="s">
        <v>957</v>
      </c>
      <c r="J1984" t="s">
        <v>665</v>
      </c>
      <c r="K1984" t="s">
        <v>1904</v>
      </c>
      <c r="L1984" t="s">
        <v>665</v>
      </c>
      <c r="M1984" s="5">
        <v>22974.51</v>
      </c>
      <c r="N1984" s="5">
        <v>22974.51</v>
      </c>
      <c r="O1984" s="5">
        <v>22974.51</v>
      </c>
      <c r="P1984" s="5"/>
      <c r="Q1984" s="16">
        <v>0</v>
      </c>
      <c r="R1984" s="5"/>
      <c r="S1984" s="17">
        <v>43700</v>
      </c>
      <c r="T1984" s="17">
        <v>43698</v>
      </c>
      <c r="U1984" s="17">
        <v>43921</v>
      </c>
      <c r="V1984" s="17">
        <v>43921</v>
      </c>
      <c r="W1984" s="17">
        <v>43700</v>
      </c>
      <c r="X1984" s="17">
        <v>44131</v>
      </c>
      <c r="Y1984" t="s">
        <v>1178</v>
      </c>
      <c r="Z1984" t="s">
        <v>825</v>
      </c>
      <c r="AA1984" t="s">
        <v>1179</v>
      </c>
      <c r="AC1984" s="16">
        <v>1</v>
      </c>
      <c r="AD1984" t="s">
        <v>795</v>
      </c>
      <c r="AE1984" t="s">
        <v>961</v>
      </c>
      <c r="AF1984" t="s">
        <v>740</v>
      </c>
      <c r="AG1984" t="s">
        <v>1036</v>
      </c>
      <c r="AH1984" t="s">
        <v>1058</v>
      </c>
      <c r="AI1984" t="s">
        <v>1059</v>
      </c>
      <c r="AJ1984" t="s">
        <v>978</v>
      </c>
      <c r="AK1984" t="s">
        <v>964</v>
      </c>
      <c r="AL1984" t="s">
        <v>965</v>
      </c>
      <c r="AM1984" t="s">
        <v>531</v>
      </c>
      <c r="AP1984" t="s">
        <v>966</v>
      </c>
      <c r="AQ1984" t="s">
        <v>967</v>
      </c>
      <c r="AR1984" t="s">
        <v>968</v>
      </c>
      <c r="AS1984" t="s">
        <v>969</v>
      </c>
      <c r="AT1984" t="s">
        <v>970</v>
      </c>
      <c r="AU1984" t="s">
        <v>8114</v>
      </c>
    </row>
    <row r="1985" spans="2:47" ht="11" outlineLevel="1" x14ac:dyDescent="0.15">
      <c r="B1985" t="s">
        <v>8115</v>
      </c>
      <c r="C1985" t="s">
        <v>8116</v>
      </c>
      <c r="D1985" t="s">
        <v>8117</v>
      </c>
      <c r="E1985" t="s">
        <v>854</v>
      </c>
      <c r="F1985" t="s">
        <v>807</v>
      </c>
      <c r="G1985" t="s">
        <v>959</v>
      </c>
      <c r="H1985" t="s">
        <v>1903</v>
      </c>
      <c r="I1985" t="s">
        <v>957</v>
      </c>
      <c r="J1985" t="s">
        <v>8118</v>
      </c>
      <c r="K1985" t="s">
        <v>8119</v>
      </c>
      <c r="L1985" t="s">
        <v>8118</v>
      </c>
      <c r="M1985" s="5">
        <v>22897</v>
      </c>
      <c r="N1985" s="5">
        <v>22897</v>
      </c>
      <c r="O1985" s="5">
        <v>22897</v>
      </c>
      <c r="P1985" s="5"/>
      <c r="Q1985" s="16">
        <v>0</v>
      </c>
      <c r="R1985" s="5"/>
      <c r="S1985" s="17">
        <v>45414</v>
      </c>
      <c r="T1985" s="17">
        <v>45411</v>
      </c>
      <c r="U1985" s="17">
        <v>45596</v>
      </c>
      <c r="V1985" s="17">
        <v>45596</v>
      </c>
      <c r="W1985" s="17">
        <v>45414</v>
      </c>
      <c r="X1985" s="17">
        <v>45414</v>
      </c>
      <c r="Y1985" t="s">
        <v>1178</v>
      </c>
      <c r="Z1985" t="s">
        <v>825</v>
      </c>
      <c r="AA1985" t="s">
        <v>1179</v>
      </c>
      <c r="AC1985" s="16">
        <v>5</v>
      </c>
      <c r="AD1985" t="s">
        <v>8120</v>
      </c>
      <c r="AE1985" t="s">
        <v>8121</v>
      </c>
      <c r="AF1985" t="s">
        <v>750</v>
      </c>
      <c r="AG1985" t="s">
        <v>1515</v>
      </c>
      <c r="AH1985" t="s">
        <v>1058</v>
      </c>
      <c r="AI1985" t="s">
        <v>1059</v>
      </c>
      <c r="AJ1985" t="s">
        <v>978</v>
      </c>
      <c r="AK1985" t="s">
        <v>1516</v>
      </c>
      <c r="AL1985" t="s">
        <v>1340</v>
      </c>
      <c r="AM1985" t="s">
        <v>531</v>
      </c>
      <c r="AP1985" t="s">
        <v>966</v>
      </c>
      <c r="AQ1985" t="s">
        <v>967</v>
      </c>
      <c r="AR1985" t="s">
        <v>968</v>
      </c>
      <c r="AS1985" t="s">
        <v>969</v>
      </c>
      <c r="AT1985" t="s">
        <v>970</v>
      </c>
      <c r="AU1985" t="s">
        <v>8122</v>
      </c>
    </row>
    <row r="1986" spans="2:47" ht="11" outlineLevel="1" x14ac:dyDescent="0.15">
      <c r="B1986" t="s">
        <v>8123</v>
      </c>
      <c r="C1986" t="s">
        <v>8124</v>
      </c>
      <c r="G1986" t="s">
        <v>1140</v>
      </c>
      <c r="H1986" t="s">
        <v>1141</v>
      </c>
      <c r="I1986" t="s">
        <v>957</v>
      </c>
      <c r="J1986" t="s">
        <v>8125</v>
      </c>
      <c r="K1986" t="s">
        <v>8126</v>
      </c>
      <c r="L1986" t="s">
        <v>8125</v>
      </c>
      <c r="M1986" s="5">
        <v>22895</v>
      </c>
      <c r="N1986" s="5">
        <v>22895</v>
      </c>
      <c r="O1986" s="5">
        <v>22895</v>
      </c>
      <c r="P1986" s="5"/>
      <c r="Q1986" s="16">
        <v>0</v>
      </c>
      <c r="R1986" s="5"/>
      <c r="S1986" s="17">
        <v>42744</v>
      </c>
      <c r="T1986" s="17">
        <v>42744</v>
      </c>
      <c r="U1986" s="17">
        <v>42830</v>
      </c>
      <c r="V1986" s="17">
        <v>42830</v>
      </c>
      <c r="W1986" s="17">
        <v>42744</v>
      </c>
      <c r="X1986" s="17">
        <v>42744</v>
      </c>
      <c r="Y1986" t="s">
        <v>1178</v>
      </c>
      <c r="Z1986" t="s">
        <v>825</v>
      </c>
      <c r="AA1986" t="s">
        <v>1179</v>
      </c>
      <c r="AC1986" s="16">
        <v>2</v>
      </c>
      <c r="AD1986" t="s">
        <v>803</v>
      </c>
      <c r="AE1986" t="s">
        <v>974</v>
      </c>
      <c r="AF1986" t="s">
        <v>759</v>
      </c>
      <c r="AG1986" t="s">
        <v>1143</v>
      </c>
      <c r="AJ1986" t="s">
        <v>963</v>
      </c>
      <c r="AK1986" t="s">
        <v>1082</v>
      </c>
      <c r="AL1986" t="s">
        <v>1340</v>
      </c>
      <c r="AM1986" t="s">
        <v>531</v>
      </c>
      <c r="AP1986" t="s">
        <v>966</v>
      </c>
      <c r="AQ1986" t="s">
        <v>967</v>
      </c>
      <c r="AR1986" t="s">
        <v>968</v>
      </c>
      <c r="AS1986" t="s">
        <v>969</v>
      </c>
      <c r="AT1986" t="s">
        <v>970</v>
      </c>
      <c r="AU1986" t="s">
        <v>8127</v>
      </c>
    </row>
    <row r="1987" spans="2:47" ht="11" outlineLevel="1" x14ac:dyDescent="0.15">
      <c r="B1987" t="s">
        <v>8128</v>
      </c>
      <c r="C1987" t="s">
        <v>8129</v>
      </c>
      <c r="D1987" t="s">
        <v>7190</v>
      </c>
      <c r="E1987" t="s">
        <v>1599</v>
      </c>
      <c r="F1987" t="s">
        <v>807</v>
      </c>
      <c r="G1987" t="s">
        <v>984</v>
      </c>
      <c r="H1987" t="s">
        <v>985</v>
      </c>
      <c r="I1987" t="s">
        <v>957</v>
      </c>
      <c r="J1987" t="s">
        <v>6533</v>
      </c>
      <c r="K1987" t="s">
        <v>6534</v>
      </c>
      <c r="L1987" t="s">
        <v>6535</v>
      </c>
      <c r="M1987" s="5">
        <v>22883</v>
      </c>
      <c r="N1987" s="5">
        <v>22883</v>
      </c>
      <c r="O1987" s="5">
        <v>22883</v>
      </c>
      <c r="P1987" s="5"/>
      <c r="Q1987" s="16">
        <v>0</v>
      </c>
      <c r="R1987" s="5"/>
      <c r="S1987" s="17">
        <v>42956</v>
      </c>
      <c r="T1987" s="17">
        <v>42956</v>
      </c>
      <c r="U1987" s="17">
        <v>42964</v>
      </c>
      <c r="V1987" s="17">
        <v>42964</v>
      </c>
      <c r="W1987" s="17">
        <v>42956</v>
      </c>
      <c r="X1987" s="17">
        <v>42956</v>
      </c>
      <c r="Y1987" t="s">
        <v>959</v>
      </c>
      <c r="Z1987" t="s">
        <v>796</v>
      </c>
      <c r="AA1987" t="s">
        <v>1023</v>
      </c>
      <c r="AB1987" t="s">
        <v>1289</v>
      </c>
      <c r="AC1987" s="16">
        <v>1</v>
      </c>
      <c r="AD1987" t="s">
        <v>5179</v>
      </c>
      <c r="AE1987" t="s">
        <v>5180</v>
      </c>
      <c r="AF1987" t="s">
        <v>737</v>
      </c>
      <c r="AG1987" t="s">
        <v>975</v>
      </c>
      <c r="AJ1987" t="s">
        <v>963</v>
      </c>
      <c r="AK1987" t="s">
        <v>3258</v>
      </c>
      <c r="AL1987" t="s">
        <v>1340</v>
      </c>
      <c r="AM1987" t="s">
        <v>531</v>
      </c>
      <c r="AP1987" t="s">
        <v>966</v>
      </c>
      <c r="AQ1987" t="s">
        <v>967</v>
      </c>
      <c r="AR1987" t="s">
        <v>968</v>
      </c>
      <c r="AS1987" t="s">
        <v>969</v>
      </c>
      <c r="AT1987" t="s">
        <v>970</v>
      </c>
      <c r="AU1987" t="s">
        <v>8130</v>
      </c>
    </row>
    <row r="1988" spans="2:47" ht="11" outlineLevel="1" x14ac:dyDescent="0.15">
      <c r="B1988" t="s">
        <v>8131</v>
      </c>
      <c r="C1988" t="s">
        <v>8132</v>
      </c>
      <c r="G1988" t="s">
        <v>1140</v>
      </c>
      <c r="H1988" t="s">
        <v>1141</v>
      </c>
      <c r="I1988" t="s">
        <v>957</v>
      </c>
      <c r="J1988" t="s">
        <v>6306</v>
      </c>
      <c r="K1988" t="s">
        <v>6307</v>
      </c>
      <c r="L1988" t="s">
        <v>7297</v>
      </c>
      <c r="M1988" s="5">
        <v>22875</v>
      </c>
      <c r="N1988" s="5">
        <v>22875</v>
      </c>
      <c r="O1988" s="5">
        <v>22875</v>
      </c>
      <c r="P1988" s="5"/>
      <c r="Q1988" s="16">
        <v>0</v>
      </c>
      <c r="R1988" s="5"/>
      <c r="S1988" s="17">
        <v>44879</v>
      </c>
      <c r="T1988" s="17">
        <v>44873</v>
      </c>
      <c r="U1988" s="17">
        <v>44880</v>
      </c>
      <c r="V1988" s="17">
        <v>44880</v>
      </c>
      <c r="W1988" s="17">
        <v>44879</v>
      </c>
      <c r="X1988" s="17">
        <v>45070</v>
      </c>
      <c r="Y1988" t="s">
        <v>1543</v>
      </c>
      <c r="Z1988" t="s">
        <v>826</v>
      </c>
      <c r="AA1988" t="s">
        <v>1179</v>
      </c>
      <c r="AC1988" s="16">
        <v>1</v>
      </c>
      <c r="AD1988" t="s">
        <v>795</v>
      </c>
      <c r="AE1988" t="s">
        <v>961</v>
      </c>
      <c r="AF1988" t="s">
        <v>740</v>
      </c>
      <c r="AG1988" t="s">
        <v>1036</v>
      </c>
      <c r="AJ1988" t="s">
        <v>963</v>
      </c>
      <c r="AK1988" t="s">
        <v>964</v>
      </c>
      <c r="AL1988" t="s">
        <v>1340</v>
      </c>
      <c r="AM1988" t="s">
        <v>531</v>
      </c>
      <c r="AP1988" t="s">
        <v>966</v>
      </c>
      <c r="AQ1988" t="s">
        <v>967</v>
      </c>
      <c r="AR1988" t="s">
        <v>968</v>
      </c>
      <c r="AS1988" t="s">
        <v>969</v>
      </c>
      <c r="AT1988" t="s">
        <v>970</v>
      </c>
      <c r="AU1988" t="s">
        <v>8133</v>
      </c>
    </row>
    <row r="1989" spans="2:47" ht="11" outlineLevel="1" x14ac:dyDescent="0.15">
      <c r="B1989" t="s">
        <v>8134</v>
      </c>
      <c r="C1989" t="s">
        <v>8135</v>
      </c>
      <c r="G1989" t="s">
        <v>1140</v>
      </c>
      <c r="H1989" t="s">
        <v>1141</v>
      </c>
      <c r="I1989" t="s">
        <v>957</v>
      </c>
      <c r="J1989" t="s">
        <v>4157</v>
      </c>
      <c r="K1989" t="s">
        <v>4158</v>
      </c>
      <c r="L1989" t="s">
        <v>4157</v>
      </c>
      <c r="M1989" s="5">
        <v>22862</v>
      </c>
      <c r="N1989" s="5">
        <v>22862</v>
      </c>
      <c r="O1989" s="5">
        <v>22862</v>
      </c>
      <c r="P1989" s="5"/>
      <c r="Q1989" s="16">
        <v>0</v>
      </c>
      <c r="R1989" s="5"/>
      <c r="S1989" s="17">
        <v>44285</v>
      </c>
      <c r="T1989" s="17">
        <v>44285</v>
      </c>
      <c r="U1989" s="17">
        <v>44423</v>
      </c>
      <c r="V1989" s="17">
        <v>44423</v>
      </c>
      <c r="W1989" s="17">
        <v>44285</v>
      </c>
      <c r="X1989" s="17">
        <v>44285</v>
      </c>
      <c r="Y1989" t="s">
        <v>1140</v>
      </c>
      <c r="Z1989" t="s">
        <v>827</v>
      </c>
      <c r="AA1989" t="s">
        <v>1000</v>
      </c>
      <c r="AC1989" s="16">
        <v>1</v>
      </c>
      <c r="AD1989" t="s">
        <v>887</v>
      </c>
      <c r="AE1989" t="s">
        <v>2030</v>
      </c>
      <c r="AF1989" t="s">
        <v>750</v>
      </c>
      <c r="AG1989" t="s">
        <v>1515</v>
      </c>
      <c r="AH1989" t="s">
        <v>1058</v>
      </c>
      <c r="AI1989" t="s">
        <v>1059</v>
      </c>
      <c r="AJ1989" t="s">
        <v>978</v>
      </c>
      <c r="AK1989" t="s">
        <v>1516</v>
      </c>
      <c r="AL1989" t="s">
        <v>1340</v>
      </c>
      <c r="AM1989" t="s">
        <v>531</v>
      </c>
      <c r="AP1989" t="s">
        <v>966</v>
      </c>
      <c r="AQ1989" t="s">
        <v>967</v>
      </c>
      <c r="AR1989" t="s">
        <v>968</v>
      </c>
      <c r="AS1989" t="s">
        <v>969</v>
      </c>
      <c r="AT1989" t="s">
        <v>970</v>
      </c>
      <c r="AU1989" t="s">
        <v>8136</v>
      </c>
    </row>
    <row r="1990" spans="2:47" ht="11" outlineLevel="1" x14ac:dyDescent="0.15">
      <c r="B1990" t="s">
        <v>8137</v>
      </c>
      <c r="C1990" t="s">
        <v>8138</v>
      </c>
      <c r="G1990" t="s">
        <v>1140</v>
      </c>
      <c r="H1990" t="s">
        <v>1141</v>
      </c>
      <c r="I1990" t="s">
        <v>957</v>
      </c>
      <c r="J1990" t="s">
        <v>8139</v>
      </c>
      <c r="K1990" t="s">
        <v>8140</v>
      </c>
      <c r="L1990" t="s">
        <v>8139</v>
      </c>
      <c r="M1990" s="5">
        <v>22856</v>
      </c>
      <c r="N1990" s="5">
        <v>22856</v>
      </c>
      <c r="O1990" s="5">
        <v>22856</v>
      </c>
      <c r="P1990" s="5"/>
      <c r="Q1990" s="16">
        <v>0</v>
      </c>
      <c r="R1990" s="5"/>
      <c r="S1990" s="17">
        <v>42361</v>
      </c>
      <c r="T1990" s="17">
        <v>42361</v>
      </c>
      <c r="U1990" s="17">
        <v>42384</v>
      </c>
      <c r="V1990" s="17">
        <v>42384</v>
      </c>
      <c r="W1990" s="17">
        <v>42361</v>
      </c>
      <c r="X1990" s="17">
        <v>42361</v>
      </c>
      <c r="Y1990" t="s">
        <v>1178</v>
      </c>
      <c r="Z1990" t="s">
        <v>825</v>
      </c>
      <c r="AA1990" t="s">
        <v>1179</v>
      </c>
      <c r="AC1990" s="16">
        <v>2</v>
      </c>
      <c r="AD1990" t="s">
        <v>795</v>
      </c>
      <c r="AE1990" t="s">
        <v>961</v>
      </c>
      <c r="AF1990" t="s">
        <v>740</v>
      </c>
      <c r="AG1990" t="s">
        <v>1036</v>
      </c>
      <c r="AJ1990" t="s">
        <v>963</v>
      </c>
      <c r="AK1990" t="s">
        <v>964</v>
      </c>
      <c r="AL1990" t="s">
        <v>1340</v>
      </c>
      <c r="AM1990" t="s">
        <v>531</v>
      </c>
      <c r="AP1990" t="s">
        <v>966</v>
      </c>
      <c r="AQ1990" t="s">
        <v>967</v>
      </c>
      <c r="AR1990" t="s">
        <v>968</v>
      </c>
      <c r="AS1990" t="s">
        <v>969</v>
      </c>
      <c r="AT1990" t="s">
        <v>970</v>
      </c>
      <c r="AU1990" t="s">
        <v>8141</v>
      </c>
    </row>
    <row r="1991" spans="2:47" ht="11" outlineLevel="1" x14ac:dyDescent="0.15">
      <c r="B1991" t="s">
        <v>8142</v>
      </c>
      <c r="C1991" t="s">
        <v>8143</v>
      </c>
      <c r="G1991" t="s">
        <v>1140</v>
      </c>
      <c r="H1991" t="s">
        <v>1141</v>
      </c>
      <c r="I1991" t="s">
        <v>957</v>
      </c>
      <c r="J1991" t="s">
        <v>6182</v>
      </c>
      <c r="K1991" t="s">
        <v>6183</v>
      </c>
      <c r="L1991" t="s">
        <v>6182</v>
      </c>
      <c r="M1991" s="5">
        <v>22750</v>
      </c>
      <c r="N1991" s="5">
        <v>22750</v>
      </c>
      <c r="O1991" s="5">
        <v>22750</v>
      </c>
      <c r="P1991" s="5"/>
      <c r="Q1991" s="16">
        <v>0</v>
      </c>
      <c r="R1991" s="5"/>
      <c r="S1991" s="17">
        <v>42915</v>
      </c>
      <c r="T1991" s="17">
        <v>42915</v>
      </c>
      <c r="U1991" s="17">
        <v>42937</v>
      </c>
      <c r="V1991" s="17">
        <v>42937</v>
      </c>
      <c r="W1991" s="17">
        <v>42915</v>
      </c>
      <c r="X1991" s="17">
        <v>42915</v>
      </c>
      <c r="Y1991" t="s">
        <v>1178</v>
      </c>
      <c r="Z1991" t="s">
        <v>825</v>
      </c>
      <c r="AA1991" t="s">
        <v>1179</v>
      </c>
      <c r="AC1991" s="16">
        <v>9</v>
      </c>
      <c r="AD1991" t="s">
        <v>803</v>
      </c>
      <c r="AE1991" t="s">
        <v>974</v>
      </c>
      <c r="AF1991" t="s">
        <v>2658</v>
      </c>
      <c r="AG1991" t="s">
        <v>2659</v>
      </c>
      <c r="AH1991" t="s">
        <v>1058</v>
      </c>
      <c r="AI1991" t="s">
        <v>1059</v>
      </c>
      <c r="AJ1991" t="s">
        <v>978</v>
      </c>
      <c r="AK1991" t="s">
        <v>1082</v>
      </c>
      <c r="AL1991" t="s">
        <v>1340</v>
      </c>
      <c r="AM1991" t="s">
        <v>531</v>
      </c>
      <c r="AP1991" t="s">
        <v>966</v>
      </c>
      <c r="AQ1991" t="s">
        <v>967</v>
      </c>
      <c r="AR1991" t="s">
        <v>968</v>
      </c>
      <c r="AS1991" t="s">
        <v>969</v>
      </c>
      <c r="AT1991" t="s">
        <v>970</v>
      </c>
      <c r="AU1991" t="s">
        <v>8144</v>
      </c>
    </row>
    <row r="1992" spans="2:47" ht="11" outlineLevel="1" x14ac:dyDescent="0.15">
      <c r="B1992" t="s">
        <v>8145</v>
      </c>
      <c r="C1992" t="s">
        <v>8146</v>
      </c>
      <c r="G1992" t="s">
        <v>1140</v>
      </c>
      <c r="H1992" t="s">
        <v>1141</v>
      </c>
      <c r="I1992" t="s">
        <v>957</v>
      </c>
      <c r="J1992" t="s">
        <v>624</v>
      </c>
      <c r="K1992" t="s">
        <v>2918</v>
      </c>
      <c r="L1992" t="s">
        <v>624</v>
      </c>
      <c r="M1992" s="5">
        <v>22750</v>
      </c>
      <c r="N1992" s="5">
        <v>22750</v>
      </c>
      <c r="O1992" s="5">
        <v>22750</v>
      </c>
      <c r="P1992" s="5"/>
      <c r="Q1992" s="16">
        <v>0</v>
      </c>
      <c r="R1992" s="5"/>
      <c r="S1992" s="17">
        <v>43203</v>
      </c>
      <c r="T1992" s="17">
        <v>43203</v>
      </c>
      <c r="U1992" s="17">
        <v>43259</v>
      </c>
      <c r="V1992" s="17">
        <v>43259</v>
      </c>
      <c r="W1992" s="17">
        <v>43203</v>
      </c>
      <c r="X1992" s="17">
        <v>43203</v>
      </c>
      <c r="Y1992" t="s">
        <v>1178</v>
      </c>
      <c r="Z1992" t="s">
        <v>825</v>
      </c>
      <c r="AA1992" t="s">
        <v>1179</v>
      </c>
      <c r="AC1992" s="16">
        <v>1</v>
      </c>
      <c r="AD1992" t="s">
        <v>803</v>
      </c>
      <c r="AE1992" t="s">
        <v>974</v>
      </c>
      <c r="AF1992" t="s">
        <v>2658</v>
      </c>
      <c r="AG1992" t="s">
        <v>2659</v>
      </c>
      <c r="AJ1992" t="s">
        <v>963</v>
      </c>
      <c r="AK1992" t="s">
        <v>1082</v>
      </c>
      <c r="AL1992" t="s">
        <v>965</v>
      </c>
      <c r="AM1992" t="s">
        <v>531</v>
      </c>
      <c r="AP1992" t="s">
        <v>966</v>
      </c>
      <c r="AQ1992" t="s">
        <v>967</v>
      </c>
      <c r="AR1992" t="s">
        <v>968</v>
      </c>
      <c r="AS1992" t="s">
        <v>969</v>
      </c>
      <c r="AT1992" t="s">
        <v>970</v>
      </c>
      <c r="AU1992" t="s">
        <v>8147</v>
      </c>
    </row>
    <row r="1993" spans="2:47" ht="11" outlineLevel="1" x14ac:dyDescent="0.15">
      <c r="B1993" t="s">
        <v>8148</v>
      </c>
      <c r="C1993" t="s">
        <v>8149</v>
      </c>
      <c r="G1993" t="s">
        <v>1140</v>
      </c>
      <c r="H1993" t="s">
        <v>1141</v>
      </c>
      <c r="I1993" t="s">
        <v>957</v>
      </c>
      <c r="J1993" t="s">
        <v>690</v>
      </c>
      <c r="K1993" t="s">
        <v>1800</v>
      </c>
      <c r="L1993" t="s">
        <v>690</v>
      </c>
      <c r="M1993" s="5">
        <v>22674</v>
      </c>
      <c r="N1993" s="5">
        <v>22674</v>
      </c>
      <c r="O1993" s="5">
        <v>22674</v>
      </c>
      <c r="P1993" s="5"/>
      <c r="Q1993" s="16">
        <v>0</v>
      </c>
      <c r="R1993" s="5"/>
      <c r="S1993" s="17">
        <v>42467</v>
      </c>
      <c r="T1993" s="17">
        <v>42467</v>
      </c>
      <c r="U1993" s="17">
        <v>42535</v>
      </c>
      <c r="V1993" s="17">
        <v>42535</v>
      </c>
      <c r="W1993" s="17">
        <v>42467</v>
      </c>
      <c r="X1993" s="17">
        <v>42467</v>
      </c>
      <c r="Y1993" t="s">
        <v>984</v>
      </c>
      <c r="Z1993" t="s">
        <v>804</v>
      </c>
      <c r="AA1993" t="s">
        <v>1000</v>
      </c>
      <c r="AC1993" s="16">
        <v>1</v>
      </c>
      <c r="AD1993" t="s">
        <v>795</v>
      </c>
      <c r="AE1993" t="s">
        <v>961</v>
      </c>
      <c r="AF1993" t="s">
        <v>757</v>
      </c>
      <c r="AG1993" t="s">
        <v>1801</v>
      </c>
      <c r="AJ1993" t="s">
        <v>963</v>
      </c>
      <c r="AK1993" t="s">
        <v>964</v>
      </c>
      <c r="AL1993" t="s">
        <v>965</v>
      </c>
      <c r="AM1993" t="s">
        <v>531</v>
      </c>
      <c r="AP1993" t="s">
        <v>966</v>
      </c>
      <c r="AQ1993" t="s">
        <v>967</v>
      </c>
      <c r="AR1993" t="s">
        <v>968</v>
      </c>
      <c r="AS1993" t="s">
        <v>969</v>
      </c>
      <c r="AT1993" t="s">
        <v>970</v>
      </c>
      <c r="AU1993" t="s">
        <v>8150</v>
      </c>
    </row>
    <row r="1994" spans="2:47" ht="11" outlineLevel="1" x14ac:dyDescent="0.15">
      <c r="B1994" t="s">
        <v>8151</v>
      </c>
      <c r="C1994" t="s">
        <v>8152</v>
      </c>
      <c r="G1994" t="s">
        <v>1140</v>
      </c>
      <c r="H1994" t="s">
        <v>1141</v>
      </c>
      <c r="I1994" t="s">
        <v>957</v>
      </c>
      <c r="J1994" t="s">
        <v>8153</v>
      </c>
      <c r="K1994" t="s">
        <v>8154</v>
      </c>
      <c r="L1994" t="s">
        <v>8153</v>
      </c>
      <c r="M1994" s="5">
        <v>22575</v>
      </c>
      <c r="N1994" s="5">
        <v>22575</v>
      </c>
      <c r="O1994" s="5">
        <v>22575</v>
      </c>
      <c r="P1994" s="5"/>
      <c r="Q1994" s="16">
        <v>0</v>
      </c>
      <c r="R1994" s="5"/>
      <c r="S1994" s="17">
        <v>43363</v>
      </c>
      <c r="T1994" s="17">
        <v>43361</v>
      </c>
      <c r="U1994" s="17">
        <v>43423</v>
      </c>
      <c r="V1994" s="17">
        <v>43423</v>
      </c>
      <c r="W1994" s="17">
        <v>43363</v>
      </c>
      <c r="X1994" s="17">
        <v>43419</v>
      </c>
      <c r="Y1994" t="s">
        <v>1178</v>
      </c>
      <c r="Z1994" t="s">
        <v>825</v>
      </c>
      <c r="AA1994" t="s">
        <v>1179</v>
      </c>
      <c r="AC1994" s="16">
        <v>1</v>
      </c>
      <c r="AD1994" t="s">
        <v>5033</v>
      </c>
      <c r="AE1994" t="s">
        <v>5034</v>
      </c>
      <c r="AF1994" t="s">
        <v>737</v>
      </c>
      <c r="AG1994" t="s">
        <v>975</v>
      </c>
      <c r="AJ1994" t="s">
        <v>963</v>
      </c>
      <c r="AK1994" t="s">
        <v>3258</v>
      </c>
      <c r="AL1994" t="s">
        <v>1340</v>
      </c>
      <c r="AM1994" t="s">
        <v>531</v>
      </c>
      <c r="AP1994" t="s">
        <v>966</v>
      </c>
      <c r="AQ1994" t="s">
        <v>967</v>
      </c>
      <c r="AR1994" t="s">
        <v>968</v>
      </c>
      <c r="AS1994" t="s">
        <v>969</v>
      </c>
      <c r="AT1994" t="s">
        <v>970</v>
      </c>
      <c r="AU1994" t="s">
        <v>8155</v>
      </c>
    </row>
    <row r="1995" spans="2:47" ht="11" outlineLevel="1" x14ac:dyDescent="0.15">
      <c r="B1995" t="s">
        <v>8156</v>
      </c>
      <c r="C1995" t="s">
        <v>8157</v>
      </c>
      <c r="G1995" t="s">
        <v>1140</v>
      </c>
      <c r="H1995" t="s">
        <v>1141</v>
      </c>
      <c r="I1995" t="s">
        <v>957</v>
      </c>
      <c r="J1995" t="s">
        <v>8158</v>
      </c>
      <c r="K1995" t="s">
        <v>8159</v>
      </c>
      <c r="L1995" t="s">
        <v>8158</v>
      </c>
      <c r="M1995" s="5">
        <v>22557</v>
      </c>
      <c r="N1995" s="5">
        <v>22557</v>
      </c>
      <c r="O1995" s="5">
        <v>22557</v>
      </c>
      <c r="P1995" s="5"/>
      <c r="Q1995" s="16">
        <v>0</v>
      </c>
      <c r="R1995" s="5"/>
      <c r="S1995" s="17">
        <v>43238</v>
      </c>
      <c r="T1995" s="17">
        <v>43238</v>
      </c>
      <c r="U1995" s="17">
        <v>43278</v>
      </c>
      <c r="V1995" s="17">
        <v>43278</v>
      </c>
      <c r="W1995" s="17">
        <v>43238</v>
      </c>
      <c r="X1995" s="17">
        <v>43238</v>
      </c>
      <c r="Y1995" t="s">
        <v>1178</v>
      </c>
      <c r="Z1995" t="s">
        <v>825</v>
      </c>
      <c r="AA1995" t="s">
        <v>1179</v>
      </c>
      <c r="AC1995" s="16">
        <v>4</v>
      </c>
      <c r="AD1995" t="s">
        <v>5033</v>
      </c>
      <c r="AE1995" t="s">
        <v>5034</v>
      </c>
      <c r="AF1995" t="s">
        <v>737</v>
      </c>
      <c r="AG1995" t="s">
        <v>975</v>
      </c>
      <c r="AJ1995" t="s">
        <v>963</v>
      </c>
      <c r="AK1995" t="s">
        <v>3258</v>
      </c>
      <c r="AL1995" t="s">
        <v>1340</v>
      </c>
      <c r="AM1995" t="s">
        <v>456</v>
      </c>
      <c r="AP1995" t="s">
        <v>966</v>
      </c>
      <c r="AQ1995" t="s">
        <v>967</v>
      </c>
      <c r="AR1995" t="s">
        <v>968</v>
      </c>
      <c r="AS1995" t="s">
        <v>969</v>
      </c>
      <c r="AT1995" t="s">
        <v>970</v>
      </c>
      <c r="AU1995" t="s">
        <v>8160</v>
      </c>
    </row>
    <row r="1996" spans="2:47" ht="11" outlineLevel="1" x14ac:dyDescent="0.15">
      <c r="B1996" t="s">
        <v>8161</v>
      </c>
      <c r="C1996" t="s">
        <v>8162</v>
      </c>
      <c r="G1996" t="s">
        <v>1140</v>
      </c>
      <c r="H1996" t="s">
        <v>1141</v>
      </c>
      <c r="I1996" t="s">
        <v>957</v>
      </c>
      <c r="J1996" t="s">
        <v>3871</v>
      </c>
      <c r="K1996" t="s">
        <v>3872</v>
      </c>
      <c r="L1996" t="s">
        <v>3871</v>
      </c>
      <c r="M1996" s="5">
        <v>22530</v>
      </c>
      <c r="N1996" s="5">
        <v>22530</v>
      </c>
      <c r="O1996" s="5">
        <v>22530</v>
      </c>
      <c r="P1996" s="5"/>
      <c r="Q1996" s="16">
        <v>0</v>
      </c>
      <c r="R1996" s="5"/>
      <c r="S1996" s="17">
        <v>42915</v>
      </c>
      <c r="T1996" s="17">
        <v>42908</v>
      </c>
      <c r="U1996" s="17">
        <v>43008</v>
      </c>
      <c r="V1996" s="17">
        <v>43008</v>
      </c>
      <c r="W1996" s="17">
        <v>42915</v>
      </c>
      <c r="X1996" s="17">
        <v>43042</v>
      </c>
      <c r="Y1996" t="s">
        <v>1178</v>
      </c>
      <c r="Z1996" t="s">
        <v>825</v>
      </c>
      <c r="AA1996" t="s">
        <v>1179</v>
      </c>
      <c r="AC1996" s="16">
        <v>2</v>
      </c>
      <c r="AD1996" t="s">
        <v>795</v>
      </c>
      <c r="AE1996" t="s">
        <v>961</v>
      </c>
      <c r="AF1996" t="s">
        <v>6620</v>
      </c>
      <c r="AG1996" t="s">
        <v>6621</v>
      </c>
      <c r="AJ1996" t="s">
        <v>963</v>
      </c>
      <c r="AK1996" t="s">
        <v>964</v>
      </c>
      <c r="AL1996" t="s">
        <v>1340</v>
      </c>
      <c r="AM1996" t="s">
        <v>531</v>
      </c>
      <c r="AP1996" t="s">
        <v>966</v>
      </c>
      <c r="AQ1996" t="s">
        <v>967</v>
      </c>
      <c r="AR1996" t="s">
        <v>968</v>
      </c>
      <c r="AS1996" t="s">
        <v>969</v>
      </c>
      <c r="AT1996" t="s">
        <v>970</v>
      </c>
      <c r="AU1996" t="s">
        <v>8163</v>
      </c>
    </row>
    <row r="1997" spans="2:47" ht="11" outlineLevel="1" x14ac:dyDescent="0.15">
      <c r="B1997" t="s">
        <v>8164</v>
      </c>
      <c r="C1997" t="s">
        <v>8165</v>
      </c>
      <c r="G1997" t="s">
        <v>1140</v>
      </c>
      <c r="H1997" t="s">
        <v>1141</v>
      </c>
      <c r="I1997" t="s">
        <v>957</v>
      </c>
      <c r="J1997" t="s">
        <v>4321</v>
      </c>
      <c r="K1997" t="s">
        <v>4322</v>
      </c>
      <c r="L1997" t="s">
        <v>4321</v>
      </c>
      <c r="M1997" s="5">
        <v>22500</v>
      </c>
      <c r="N1997" s="5">
        <v>22500</v>
      </c>
      <c r="O1997" s="5">
        <v>22500</v>
      </c>
      <c r="P1997" s="5"/>
      <c r="Q1997" s="16">
        <v>0</v>
      </c>
      <c r="R1997" s="5"/>
      <c r="S1997" s="17">
        <v>45415</v>
      </c>
      <c r="T1997" s="17">
        <v>45415</v>
      </c>
      <c r="U1997" s="17">
        <v>45432</v>
      </c>
      <c r="V1997" s="17">
        <v>45432</v>
      </c>
      <c r="W1997" s="17">
        <v>45415</v>
      </c>
      <c r="X1997" s="17">
        <v>45415</v>
      </c>
      <c r="Y1997" t="s">
        <v>1178</v>
      </c>
      <c r="Z1997" t="s">
        <v>825</v>
      </c>
      <c r="AA1997" t="s">
        <v>1179</v>
      </c>
      <c r="AC1997" s="16">
        <v>2</v>
      </c>
      <c r="AD1997" t="s">
        <v>795</v>
      </c>
      <c r="AE1997" t="s">
        <v>961</v>
      </c>
      <c r="AF1997" t="s">
        <v>740</v>
      </c>
      <c r="AG1997" t="s">
        <v>1036</v>
      </c>
      <c r="AJ1997" t="s">
        <v>963</v>
      </c>
      <c r="AK1997" t="s">
        <v>964</v>
      </c>
      <c r="AL1997" t="s">
        <v>1340</v>
      </c>
      <c r="AM1997" t="s">
        <v>531</v>
      </c>
      <c r="AP1997" t="s">
        <v>966</v>
      </c>
      <c r="AQ1997" t="s">
        <v>967</v>
      </c>
      <c r="AR1997" t="s">
        <v>968</v>
      </c>
      <c r="AS1997" t="s">
        <v>969</v>
      </c>
      <c r="AT1997" t="s">
        <v>970</v>
      </c>
      <c r="AU1997" t="s">
        <v>8166</v>
      </c>
    </row>
    <row r="1998" spans="2:47" ht="11" outlineLevel="1" x14ac:dyDescent="0.15">
      <c r="B1998" t="s">
        <v>8167</v>
      </c>
      <c r="C1998" t="s">
        <v>8168</v>
      </c>
      <c r="G1998" t="s">
        <v>1140</v>
      </c>
      <c r="H1998" t="s">
        <v>1141</v>
      </c>
      <c r="I1998" t="s">
        <v>957</v>
      </c>
      <c r="J1998" t="s">
        <v>7994</v>
      </c>
      <c r="K1998" t="s">
        <v>7995</v>
      </c>
      <c r="L1998" t="s">
        <v>7994</v>
      </c>
      <c r="M1998" s="5">
        <v>22499</v>
      </c>
      <c r="N1998" s="5">
        <v>22499</v>
      </c>
      <c r="O1998" s="5">
        <v>22499</v>
      </c>
      <c r="P1998" s="5"/>
      <c r="Q1998" s="16">
        <v>0</v>
      </c>
      <c r="R1998" s="5"/>
      <c r="S1998" s="17">
        <v>43662</v>
      </c>
      <c r="T1998" s="17">
        <v>43662</v>
      </c>
      <c r="U1998" s="17">
        <v>43738</v>
      </c>
      <c r="V1998" s="17">
        <v>43738</v>
      </c>
      <c r="W1998" s="17">
        <v>43662</v>
      </c>
      <c r="X1998" s="17">
        <v>43662</v>
      </c>
      <c r="Y1998" t="s">
        <v>1178</v>
      </c>
      <c r="Z1998" t="s">
        <v>825</v>
      </c>
      <c r="AA1998" t="s">
        <v>1179</v>
      </c>
      <c r="AC1998" s="16">
        <v>5</v>
      </c>
      <c r="AD1998" t="s">
        <v>803</v>
      </c>
      <c r="AE1998" t="s">
        <v>974</v>
      </c>
      <c r="AF1998" t="s">
        <v>737</v>
      </c>
      <c r="AG1998" t="s">
        <v>975</v>
      </c>
      <c r="AJ1998" t="s">
        <v>963</v>
      </c>
      <c r="AK1998" t="s">
        <v>979</v>
      </c>
      <c r="AL1998" t="s">
        <v>1340</v>
      </c>
      <c r="AM1998" t="s">
        <v>531</v>
      </c>
      <c r="AP1998" t="s">
        <v>966</v>
      </c>
      <c r="AQ1998" t="s">
        <v>967</v>
      </c>
      <c r="AR1998" t="s">
        <v>968</v>
      </c>
      <c r="AS1998" t="s">
        <v>969</v>
      </c>
      <c r="AT1998" t="s">
        <v>970</v>
      </c>
      <c r="AU1998" t="s">
        <v>8169</v>
      </c>
    </row>
    <row r="1999" spans="2:47" ht="11" outlineLevel="1" x14ac:dyDescent="0.15">
      <c r="B1999" t="s">
        <v>8170</v>
      </c>
      <c r="C1999" t="s">
        <v>8171</v>
      </c>
      <c r="D1999" t="s">
        <v>163</v>
      </c>
      <c r="E1999" t="s">
        <v>983</v>
      </c>
      <c r="F1999" t="s">
        <v>798</v>
      </c>
      <c r="G1999" t="s">
        <v>984</v>
      </c>
      <c r="H1999" t="s">
        <v>985</v>
      </c>
      <c r="I1999" t="s">
        <v>957</v>
      </c>
      <c r="J1999" t="s">
        <v>600</v>
      </c>
      <c r="K1999" t="s">
        <v>973</v>
      </c>
      <c r="L1999" t="s">
        <v>600</v>
      </c>
      <c r="M1999" s="5">
        <v>22442.04</v>
      </c>
      <c r="N1999" s="5">
        <v>22442.04</v>
      </c>
      <c r="O1999" s="5">
        <v>22442.04</v>
      </c>
      <c r="P1999" s="5"/>
      <c r="Q1999" s="16">
        <v>0</v>
      </c>
      <c r="R1999" s="5"/>
      <c r="S1999" s="17">
        <v>44670</v>
      </c>
      <c r="T1999" s="17">
        <v>44670</v>
      </c>
      <c r="U1999" s="17">
        <v>47842</v>
      </c>
      <c r="V1999" s="17">
        <v>47842</v>
      </c>
      <c r="W1999" s="17">
        <v>44670</v>
      </c>
      <c r="X1999" s="17">
        <v>44670</v>
      </c>
      <c r="Y1999" t="s">
        <v>984</v>
      </c>
      <c r="Z1999" t="s">
        <v>804</v>
      </c>
      <c r="AA1999" t="s">
        <v>1000</v>
      </c>
      <c r="AC1999" s="16"/>
      <c r="AD1999" t="s">
        <v>803</v>
      </c>
      <c r="AE1999" t="s">
        <v>974</v>
      </c>
      <c r="AF1999" t="s">
        <v>737</v>
      </c>
      <c r="AG1999" t="s">
        <v>975</v>
      </c>
      <c r="AJ1999" t="s">
        <v>963</v>
      </c>
      <c r="AK1999" t="s">
        <v>979</v>
      </c>
      <c r="AL1999" t="s">
        <v>965</v>
      </c>
      <c r="AM1999" t="s">
        <v>456</v>
      </c>
      <c r="AP1999" t="s">
        <v>966</v>
      </c>
      <c r="AQ1999" t="s">
        <v>967</v>
      </c>
      <c r="AR1999" t="s">
        <v>968</v>
      </c>
      <c r="AS1999" t="s">
        <v>969</v>
      </c>
      <c r="AT1999" t="s">
        <v>970</v>
      </c>
      <c r="AU1999" t="s">
        <v>8172</v>
      </c>
    </row>
    <row r="2000" spans="2:47" ht="11" outlineLevel="1" x14ac:dyDescent="0.15">
      <c r="B2000" t="s">
        <v>8173</v>
      </c>
      <c r="C2000" t="s">
        <v>8174</v>
      </c>
      <c r="G2000" t="s">
        <v>1140</v>
      </c>
      <c r="H2000" t="s">
        <v>1141</v>
      </c>
      <c r="I2000" t="s">
        <v>957</v>
      </c>
      <c r="J2000" t="s">
        <v>8175</v>
      </c>
      <c r="K2000" t="s">
        <v>8176</v>
      </c>
      <c r="L2000" t="s">
        <v>8175</v>
      </c>
      <c r="M2000" s="5">
        <v>22349.68</v>
      </c>
      <c r="N2000" s="5">
        <v>22349.68</v>
      </c>
      <c r="O2000" s="5">
        <v>22349.68</v>
      </c>
      <c r="P2000" s="5"/>
      <c r="Q2000" s="16">
        <v>0</v>
      </c>
      <c r="R2000" s="5"/>
      <c r="S2000" s="17">
        <v>43776</v>
      </c>
      <c r="T2000" s="17">
        <v>43776</v>
      </c>
      <c r="U2000" s="17">
        <v>43836</v>
      </c>
      <c r="V2000" s="17">
        <v>43836</v>
      </c>
      <c r="W2000" s="17">
        <v>43776</v>
      </c>
      <c r="X2000" s="17">
        <v>43776</v>
      </c>
      <c r="Y2000" t="s">
        <v>1178</v>
      </c>
      <c r="Z2000" t="s">
        <v>825</v>
      </c>
      <c r="AA2000" t="s">
        <v>1179</v>
      </c>
      <c r="AC2000" s="16">
        <v>5</v>
      </c>
      <c r="AD2000" t="s">
        <v>8177</v>
      </c>
      <c r="AE2000" t="s">
        <v>8178</v>
      </c>
      <c r="AF2000" t="s">
        <v>750</v>
      </c>
      <c r="AG2000" t="s">
        <v>1515</v>
      </c>
      <c r="AH2000" t="s">
        <v>1193</v>
      </c>
      <c r="AI2000" t="s">
        <v>1194</v>
      </c>
      <c r="AJ2000" t="s">
        <v>978</v>
      </c>
      <c r="AK2000" t="s">
        <v>1516</v>
      </c>
      <c r="AL2000" t="s">
        <v>1340</v>
      </c>
      <c r="AM2000" t="s">
        <v>645</v>
      </c>
      <c r="AP2000" t="s">
        <v>966</v>
      </c>
      <c r="AQ2000" t="s">
        <v>967</v>
      </c>
      <c r="AR2000" t="s">
        <v>968</v>
      </c>
      <c r="AS2000" t="s">
        <v>969</v>
      </c>
      <c r="AT2000" t="s">
        <v>970</v>
      </c>
      <c r="AU2000" t="s">
        <v>8179</v>
      </c>
    </row>
    <row r="2001" spans="2:47" ht="11" outlineLevel="1" x14ac:dyDescent="0.15">
      <c r="B2001" t="s">
        <v>8180</v>
      </c>
      <c r="C2001" t="s">
        <v>8181</v>
      </c>
      <c r="D2001" t="s">
        <v>8182</v>
      </c>
      <c r="E2001" t="s">
        <v>1599</v>
      </c>
      <c r="F2001" t="s">
        <v>807</v>
      </c>
      <c r="G2001" t="s">
        <v>984</v>
      </c>
      <c r="H2001" t="s">
        <v>985</v>
      </c>
      <c r="I2001" t="s">
        <v>957</v>
      </c>
      <c r="J2001" t="s">
        <v>8183</v>
      </c>
      <c r="K2001" t="s">
        <v>8184</v>
      </c>
      <c r="L2001" t="s">
        <v>8183</v>
      </c>
      <c r="M2001" s="5">
        <v>22303</v>
      </c>
      <c r="N2001" s="5">
        <v>22303</v>
      </c>
      <c r="O2001" s="5">
        <v>22303</v>
      </c>
      <c r="P2001" s="5"/>
      <c r="Q2001" s="16">
        <v>0</v>
      </c>
      <c r="R2001" s="5"/>
      <c r="S2001" s="17">
        <v>42466</v>
      </c>
      <c r="T2001" s="17">
        <v>42459</v>
      </c>
      <c r="U2001" s="17">
        <v>42499</v>
      </c>
      <c r="V2001" s="17">
        <v>42499</v>
      </c>
      <c r="W2001" s="17">
        <v>42466</v>
      </c>
      <c r="X2001" s="17">
        <v>42466</v>
      </c>
      <c r="Y2001" t="s">
        <v>959</v>
      </c>
      <c r="Z2001" t="s">
        <v>796</v>
      </c>
      <c r="AA2001" t="s">
        <v>1023</v>
      </c>
      <c r="AB2001" t="s">
        <v>1024</v>
      </c>
      <c r="AC2001" s="16">
        <v>17</v>
      </c>
      <c r="AD2001" t="s">
        <v>7026</v>
      </c>
      <c r="AE2001" t="s">
        <v>7027</v>
      </c>
      <c r="AF2001" t="s">
        <v>750</v>
      </c>
      <c r="AG2001" t="s">
        <v>1515</v>
      </c>
      <c r="AJ2001" t="s">
        <v>963</v>
      </c>
      <c r="AK2001" t="s">
        <v>1516</v>
      </c>
      <c r="AL2001" t="s">
        <v>1340</v>
      </c>
      <c r="AM2001" t="s">
        <v>531</v>
      </c>
      <c r="AP2001" t="s">
        <v>966</v>
      </c>
      <c r="AQ2001" t="s">
        <v>967</v>
      </c>
      <c r="AR2001" t="s">
        <v>968</v>
      </c>
      <c r="AS2001" t="s">
        <v>969</v>
      </c>
      <c r="AT2001" t="s">
        <v>970</v>
      </c>
      <c r="AU2001" t="s">
        <v>8185</v>
      </c>
    </row>
    <row r="2002" spans="2:47" ht="11" outlineLevel="1" x14ac:dyDescent="0.15">
      <c r="B2002" t="s">
        <v>8186</v>
      </c>
      <c r="C2002" t="s">
        <v>8187</v>
      </c>
      <c r="G2002" t="s">
        <v>1140</v>
      </c>
      <c r="H2002" t="s">
        <v>1141</v>
      </c>
      <c r="I2002" t="s">
        <v>957</v>
      </c>
      <c r="J2002" t="s">
        <v>8188</v>
      </c>
      <c r="K2002" t="s">
        <v>8189</v>
      </c>
      <c r="L2002" t="s">
        <v>8188</v>
      </c>
      <c r="M2002" s="5">
        <v>22300</v>
      </c>
      <c r="N2002" s="5">
        <v>22300</v>
      </c>
      <c r="O2002" s="5">
        <v>22300</v>
      </c>
      <c r="P2002" s="5"/>
      <c r="Q2002" s="16">
        <v>0</v>
      </c>
      <c r="R2002" s="5"/>
      <c r="S2002" s="17">
        <v>42353</v>
      </c>
      <c r="T2002" s="17">
        <v>42353</v>
      </c>
      <c r="U2002" s="17">
        <v>42417</v>
      </c>
      <c r="V2002" s="17">
        <v>42417</v>
      </c>
      <c r="W2002" s="17">
        <v>42353</v>
      </c>
      <c r="X2002" s="17">
        <v>42431</v>
      </c>
      <c r="Y2002" t="s">
        <v>1543</v>
      </c>
      <c r="Z2002" t="s">
        <v>826</v>
      </c>
      <c r="AA2002" t="s">
        <v>1179</v>
      </c>
      <c r="AC2002" s="16">
        <v>1</v>
      </c>
      <c r="AD2002" t="s">
        <v>8190</v>
      </c>
      <c r="AE2002" t="s">
        <v>8191</v>
      </c>
      <c r="AF2002" t="s">
        <v>750</v>
      </c>
      <c r="AG2002" t="s">
        <v>1515</v>
      </c>
      <c r="AJ2002" t="s">
        <v>963</v>
      </c>
      <c r="AK2002" t="s">
        <v>1516</v>
      </c>
      <c r="AL2002" t="s">
        <v>1340</v>
      </c>
      <c r="AM2002" t="s">
        <v>531</v>
      </c>
      <c r="AP2002" t="s">
        <v>966</v>
      </c>
      <c r="AQ2002" t="s">
        <v>967</v>
      </c>
      <c r="AR2002" t="s">
        <v>968</v>
      </c>
      <c r="AS2002" t="s">
        <v>969</v>
      </c>
      <c r="AT2002" t="s">
        <v>970</v>
      </c>
      <c r="AU2002" t="s">
        <v>8192</v>
      </c>
    </row>
    <row r="2003" spans="2:47" ht="11" outlineLevel="1" x14ac:dyDescent="0.15">
      <c r="B2003" t="s">
        <v>8193</v>
      </c>
      <c r="C2003" t="s">
        <v>8194</v>
      </c>
      <c r="G2003" t="s">
        <v>1140</v>
      </c>
      <c r="H2003" t="s">
        <v>1141</v>
      </c>
      <c r="I2003" t="s">
        <v>957</v>
      </c>
      <c r="J2003" t="s">
        <v>2558</v>
      </c>
      <c r="K2003" t="s">
        <v>2559</v>
      </c>
      <c r="L2003" t="s">
        <v>2558</v>
      </c>
      <c r="M2003" s="5">
        <v>22274.45</v>
      </c>
      <c r="N2003" s="5">
        <v>22274.45</v>
      </c>
      <c r="O2003" s="5">
        <v>22274.45</v>
      </c>
      <c r="P2003" s="5"/>
      <c r="Q2003" s="16">
        <v>0</v>
      </c>
      <c r="R2003" s="5"/>
      <c r="S2003" s="17">
        <v>44648</v>
      </c>
      <c r="T2003" s="17">
        <v>44648</v>
      </c>
      <c r="U2003" s="17">
        <v>44676</v>
      </c>
      <c r="V2003" s="17">
        <v>44676</v>
      </c>
      <c r="W2003" s="17">
        <v>44648</v>
      </c>
      <c r="X2003" s="17">
        <v>44648</v>
      </c>
      <c r="Y2003" t="s">
        <v>1543</v>
      </c>
      <c r="Z2003" t="s">
        <v>826</v>
      </c>
      <c r="AA2003" t="s">
        <v>1179</v>
      </c>
      <c r="AC2003" s="16">
        <v>1</v>
      </c>
      <c r="AD2003" t="s">
        <v>829</v>
      </c>
      <c r="AE2003" t="s">
        <v>1355</v>
      </c>
      <c r="AF2003" t="s">
        <v>738</v>
      </c>
      <c r="AG2003" t="s">
        <v>988</v>
      </c>
      <c r="AH2003" t="s">
        <v>8195</v>
      </c>
      <c r="AI2003" t="s">
        <v>8196</v>
      </c>
      <c r="AJ2003" t="s">
        <v>978</v>
      </c>
      <c r="AK2003" t="s">
        <v>3393</v>
      </c>
      <c r="AL2003" t="s">
        <v>965</v>
      </c>
      <c r="AM2003" t="s">
        <v>531</v>
      </c>
      <c r="AP2003" t="s">
        <v>966</v>
      </c>
      <c r="AQ2003" t="s">
        <v>967</v>
      </c>
      <c r="AR2003" t="s">
        <v>968</v>
      </c>
      <c r="AS2003" t="s">
        <v>969</v>
      </c>
      <c r="AT2003" t="s">
        <v>970</v>
      </c>
      <c r="AU2003" t="s">
        <v>8197</v>
      </c>
    </row>
    <row r="2004" spans="2:47" ht="11" outlineLevel="1" x14ac:dyDescent="0.15">
      <c r="B2004" t="s">
        <v>8198</v>
      </c>
      <c r="C2004" t="s">
        <v>8199</v>
      </c>
      <c r="G2004" t="s">
        <v>1140</v>
      </c>
      <c r="H2004" t="s">
        <v>1141</v>
      </c>
      <c r="I2004" t="s">
        <v>957</v>
      </c>
      <c r="J2004" t="s">
        <v>6215</v>
      </c>
      <c r="K2004" t="s">
        <v>6216</v>
      </c>
      <c r="L2004" t="s">
        <v>6215</v>
      </c>
      <c r="M2004" s="5">
        <v>22263.84</v>
      </c>
      <c r="N2004" s="5">
        <v>22263.84</v>
      </c>
      <c r="O2004" s="5">
        <v>22263.84</v>
      </c>
      <c r="P2004" s="5"/>
      <c r="Q2004" s="16">
        <v>0</v>
      </c>
      <c r="R2004" s="5"/>
      <c r="S2004" s="17">
        <v>44360</v>
      </c>
      <c r="T2004" s="17">
        <v>44341</v>
      </c>
      <c r="U2004" s="17">
        <v>44407</v>
      </c>
      <c r="V2004" s="17">
        <v>44407</v>
      </c>
      <c r="W2004" s="17">
        <v>44360</v>
      </c>
      <c r="X2004" s="17">
        <v>44360</v>
      </c>
      <c r="Y2004" t="s">
        <v>1543</v>
      </c>
      <c r="Z2004" t="s">
        <v>826</v>
      </c>
      <c r="AA2004" t="s">
        <v>1179</v>
      </c>
      <c r="AC2004" s="16">
        <v>1</v>
      </c>
      <c r="AD2004" t="s">
        <v>795</v>
      </c>
      <c r="AE2004" t="s">
        <v>961</v>
      </c>
      <c r="AF2004" t="s">
        <v>6903</v>
      </c>
      <c r="AG2004" t="s">
        <v>6904</v>
      </c>
      <c r="AH2004" t="s">
        <v>1058</v>
      </c>
      <c r="AI2004" t="s">
        <v>1059</v>
      </c>
      <c r="AJ2004" t="s">
        <v>978</v>
      </c>
      <c r="AK2004" t="s">
        <v>964</v>
      </c>
      <c r="AL2004" t="s">
        <v>1340</v>
      </c>
      <c r="AM2004" t="s">
        <v>531</v>
      </c>
      <c r="AP2004" t="s">
        <v>966</v>
      </c>
      <c r="AQ2004" t="s">
        <v>967</v>
      </c>
      <c r="AR2004" t="s">
        <v>968</v>
      </c>
      <c r="AS2004" t="s">
        <v>969</v>
      </c>
      <c r="AT2004" t="s">
        <v>970</v>
      </c>
      <c r="AU2004" t="s">
        <v>8200</v>
      </c>
    </row>
    <row r="2005" spans="2:47" ht="11" outlineLevel="1" x14ac:dyDescent="0.15">
      <c r="B2005" t="s">
        <v>8201</v>
      </c>
      <c r="C2005" t="s">
        <v>8202</v>
      </c>
      <c r="D2005" t="s">
        <v>251</v>
      </c>
      <c r="E2005" t="s">
        <v>854</v>
      </c>
      <c r="F2005" t="s">
        <v>798</v>
      </c>
      <c r="G2005" t="s">
        <v>959</v>
      </c>
      <c r="H2005" t="s">
        <v>1903</v>
      </c>
      <c r="I2005" t="s">
        <v>957</v>
      </c>
      <c r="J2005" t="s">
        <v>665</v>
      </c>
      <c r="K2005" t="s">
        <v>1904</v>
      </c>
      <c r="L2005" t="s">
        <v>665</v>
      </c>
      <c r="M2005" s="5">
        <v>22259</v>
      </c>
      <c r="N2005" s="5">
        <v>22259</v>
      </c>
      <c r="O2005" s="5">
        <v>22259</v>
      </c>
      <c r="P2005" s="5"/>
      <c r="Q2005" s="16">
        <v>0</v>
      </c>
      <c r="R2005" s="5"/>
      <c r="S2005" s="17">
        <v>44273</v>
      </c>
      <c r="T2005" s="17">
        <v>44274</v>
      </c>
      <c r="U2005" s="17">
        <v>44280</v>
      </c>
      <c r="V2005" s="17">
        <v>44280</v>
      </c>
      <c r="W2005" s="17">
        <v>44273</v>
      </c>
      <c r="X2005" s="17">
        <v>44273</v>
      </c>
      <c r="Y2005" t="s">
        <v>1178</v>
      </c>
      <c r="Z2005" t="s">
        <v>825</v>
      </c>
      <c r="AA2005" t="s">
        <v>1179</v>
      </c>
      <c r="AC2005" s="16">
        <v>1</v>
      </c>
      <c r="AD2005" t="s">
        <v>795</v>
      </c>
      <c r="AE2005" t="s">
        <v>961</v>
      </c>
      <c r="AF2005" t="s">
        <v>740</v>
      </c>
      <c r="AG2005" t="s">
        <v>1036</v>
      </c>
      <c r="AH2005" t="s">
        <v>1058</v>
      </c>
      <c r="AI2005" t="s">
        <v>1059</v>
      </c>
      <c r="AJ2005" t="s">
        <v>978</v>
      </c>
      <c r="AK2005" t="s">
        <v>964</v>
      </c>
      <c r="AL2005" t="s">
        <v>965</v>
      </c>
      <c r="AM2005" t="s">
        <v>531</v>
      </c>
      <c r="AP2005" t="s">
        <v>966</v>
      </c>
      <c r="AQ2005" t="s">
        <v>967</v>
      </c>
      <c r="AR2005" t="s">
        <v>968</v>
      </c>
      <c r="AS2005" t="s">
        <v>969</v>
      </c>
      <c r="AT2005" t="s">
        <v>970</v>
      </c>
      <c r="AU2005" t="s">
        <v>8203</v>
      </c>
    </row>
    <row r="2006" spans="2:47" ht="11" outlineLevel="1" x14ac:dyDescent="0.15">
      <c r="B2006" t="s">
        <v>8204</v>
      </c>
      <c r="C2006" t="s">
        <v>8205</v>
      </c>
      <c r="G2006" t="s">
        <v>1140</v>
      </c>
      <c r="H2006" t="s">
        <v>1141</v>
      </c>
      <c r="I2006" t="s">
        <v>957</v>
      </c>
      <c r="J2006" t="s">
        <v>3972</v>
      </c>
      <c r="K2006" t="s">
        <v>3973</v>
      </c>
      <c r="L2006" t="s">
        <v>3972</v>
      </c>
      <c r="M2006" s="5">
        <v>22173.8</v>
      </c>
      <c r="N2006" s="5">
        <v>22173.8</v>
      </c>
      <c r="O2006" s="5">
        <v>22173.8</v>
      </c>
      <c r="P2006" s="5"/>
      <c r="Q2006" s="16">
        <v>0</v>
      </c>
      <c r="R2006" s="5"/>
      <c r="S2006" s="17">
        <v>45665</v>
      </c>
      <c r="T2006" s="17">
        <v>45672</v>
      </c>
      <c r="U2006" s="17">
        <v>45991</v>
      </c>
      <c r="V2006" s="17">
        <v>45991</v>
      </c>
      <c r="W2006" s="17">
        <v>45665</v>
      </c>
      <c r="X2006" s="17">
        <v>45782</v>
      </c>
      <c r="Y2006" t="s">
        <v>1178</v>
      </c>
      <c r="Z2006" t="s">
        <v>825</v>
      </c>
      <c r="AA2006" t="s">
        <v>1179</v>
      </c>
      <c r="AC2006" s="16">
        <v>4</v>
      </c>
      <c r="AD2006" t="s">
        <v>803</v>
      </c>
      <c r="AE2006" t="s">
        <v>974</v>
      </c>
      <c r="AF2006" t="s">
        <v>8206</v>
      </c>
      <c r="AG2006" t="s">
        <v>8207</v>
      </c>
      <c r="AJ2006" t="s">
        <v>963</v>
      </c>
      <c r="AK2006" t="s">
        <v>1082</v>
      </c>
      <c r="AL2006" t="s">
        <v>1340</v>
      </c>
      <c r="AM2006" t="s">
        <v>531</v>
      </c>
      <c r="AP2006" t="s">
        <v>966</v>
      </c>
      <c r="AQ2006" t="s">
        <v>967</v>
      </c>
      <c r="AR2006" t="s">
        <v>968</v>
      </c>
      <c r="AS2006" t="s">
        <v>969</v>
      </c>
      <c r="AT2006" t="s">
        <v>970</v>
      </c>
      <c r="AU2006" t="s">
        <v>8208</v>
      </c>
    </row>
    <row r="2007" spans="2:47" ht="11" outlineLevel="1" x14ac:dyDescent="0.15">
      <c r="B2007" t="s">
        <v>8209</v>
      </c>
      <c r="C2007" t="s">
        <v>8210</v>
      </c>
      <c r="G2007" t="s">
        <v>1140</v>
      </c>
      <c r="H2007" t="s">
        <v>1141</v>
      </c>
      <c r="I2007" t="s">
        <v>957</v>
      </c>
      <c r="J2007" t="s">
        <v>8211</v>
      </c>
      <c r="K2007" t="s">
        <v>8212</v>
      </c>
      <c r="L2007" t="s">
        <v>8211</v>
      </c>
      <c r="M2007" s="5">
        <v>22170</v>
      </c>
      <c r="N2007" s="5">
        <v>22170</v>
      </c>
      <c r="O2007" s="5">
        <v>22170</v>
      </c>
      <c r="P2007" s="5"/>
      <c r="Q2007" s="16">
        <v>0</v>
      </c>
      <c r="R2007" s="5"/>
      <c r="S2007" s="17">
        <v>44407</v>
      </c>
      <c r="T2007" s="17">
        <v>44400</v>
      </c>
      <c r="U2007" s="17">
        <v>44428</v>
      </c>
      <c r="V2007" s="17">
        <v>44428</v>
      </c>
      <c r="W2007" s="17">
        <v>44407</v>
      </c>
      <c r="X2007" s="17">
        <v>44879</v>
      </c>
      <c r="Y2007" t="s">
        <v>955</v>
      </c>
      <c r="Z2007" t="s">
        <v>818</v>
      </c>
      <c r="AA2007" t="s">
        <v>960</v>
      </c>
      <c r="AC2007" s="16">
        <v>1</v>
      </c>
      <c r="AD2007" t="s">
        <v>4388</v>
      </c>
      <c r="AE2007" t="s">
        <v>4389</v>
      </c>
      <c r="AF2007" t="s">
        <v>750</v>
      </c>
      <c r="AG2007" t="s">
        <v>1515</v>
      </c>
      <c r="AJ2007" t="s">
        <v>963</v>
      </c>
      <c r="AK2007" t="s">
        <v>1516</v>
      </c>
      <c r="AL2007" t="s">
        <v>1340</v>
      </c>
      <c r="AM2007" t="s">
        <v>531</v>
      </c>
      <c r="AP2007" t="s">
        <v>966</v>
      </c>
      <c r="AQ2007" t="s">
        <v>967</v>
      </c>
      <c r="AR2007" t="s">
        <v>968</v>
      </c>
      <c r="AS2007" t="s">
        <v>969</v>
      </c>
      <c r="AT2007" t="s">
        <v>970</v>
      </c>
      <c r="AU2007" t="s">
        <v>8213</v>
      </c>
    </row>
    <row r="2008" spans="2:47" ht="11" outlineLevel="1" x14ac:dyDescent="0.15">
      <c r="B2008" t="s">
        <v>8214</v>
      </c>
      <c r="C2008" t="s">
        <v>8215</v>
      </c>
      <c r="D2008" t="s">
        <v>5382</v>
      </c>
      <c r="E2008" t="s">
        <v>1599</v>
      </c>
      <c r="F2008" t="s">
        <v>807</v>
      </c>
      <c r="G2008" t="s">
        <v>984</v>
      </c>
      <c r="H2008" t="s">
        <v>985</v>
      </c>
      <c r="I2008" t="s">
        <v>957</v>
      </c>
      <c r="J2008" t="s">
        <v>5383</v>
      </c>
      <c r="K2008" t="s">
        <v>5384</v>
      </c>
      <c r="L2008" t="s">
        <v>5383</v>
      </c>
      <c r="M2008" s="5">
        <v>22121.25</v>
      </c>
      <c r="N2008" s="5">
        <v>22121.25</v>
      </c>
      <c r="O2008" s="5">
        <v>22121.25</v>
      </c>
      <c r="P2008" s="5"/>
      <c r="Q2008" s="16">
        <v>0</v>
      </c>
      <c r="R2008" s="5"/>
      <c r="S2008" s="17">
        <v>43479</v>
      </c>
      <c r="T2008" s="17">
        <v>43479</v>
      </c>
      <c r="U2008" s="17">
        <v>43630</v>
      </c>
      <c r="V2008" s="17">
        <v>43630</v>
      </c>
      <c r="W2008" s="17">
        <v>43479</v>
      </c>
      <c r="X2008" s="17">
        <v>43479</v>
      </c>
      <c r="Y2008" t="s">
        <v>959</v>
      </c>
      <c r="Z2008" t="s">
        <v>796</v>
      </c>
      <c r="AA2008" t="s">
        <v>1023</v>
      </c>
      <c r="AB2008" t="s">
        <v>1024</v>
      </c>
      <c r="AC2008" s="16">
        <v>1</v>
      </c>
      <c r="AD2008" t="s">
        <v>803</v>
      </c>
      <c r="AE2008" t="s">
        <v>974</v>
      </c>
      <c r="AF2008" t="s">
        <v>738</v>
      </c>
      <c r="AG2008" t="s">
        <v>988</v>
      </c>
      <c r="AJ2008" t="s">
        <v>963</v>
      </c>
      <c r="AK2008" t="s">
        <v>1928</v>
      </c>
      <c r="AL2008" t="s">
        <v>1340</v>
      </c>
      <c r="AM2008" t="s">
        <v>531</v>
      </c>
      <c r="AP2008" t="s">
        <v>966</v>
      </c>
      <c r="AQ2008" t="s">
        <v>967</v>
      </c>
      <c r="AR2008" t="s">
        <v>968</v>
      </c>
      <c r="AS2008" t="s">
        <v>969</v>
      </c>
      <c r="AT2008" t="s">
        <v>970</v>
      </c>
      <c r="AU2008" t="s">
        <v>8216</v>
      </c>
    </row>
    <row r="2009" spans="2:47" ht="11" outlineLevel="1" x14ac:dyDescent="0.15">
      <c r="B2009" t="s">
        <v>8217</v>
      </c>
      <c r="C2009" t="s">
        <v>8218</v>
      </c>
      <c r="G2009" t="s">
        <v>1140</v>
      </c>
      <c r="H2009" t="s">
        <v>1141</v>
      </c>
      <c r="I2009" t="s">
        <v>957</v>
      </c>
      <c r="J2009" t="s">
        <v>8098</v>
      </c>
      <c r="K2009" t="s">
        <v>8099</v>
      </c>
      <c r="L2009" t="s">
        <v>8098</v>
      </c>
      <c r="M2009" s="5">
        <v>22102.65</v>
      </c>
      <c r="N2009" s="5">
        <v>22102.65</v>
      </c>
      <c r="O2009" s="5">
        <v>22102.65</v>
      </c>
      <c r="P2009" s="5"/>
      <c r="Q2009" s="16">
        <v>0</v>
      </c>
      <c r="R2009" s="5"/>
      <c r="S2009" s="17">
        <v>43619</v>
      </c>
      <c r="T2009" s="17">
        <v>43619</v>
      </c>
      <c r="U2009" s="17">
        <v>43711</v>
      </c>
      <c r="V2009" s="17">
        <v>43711</v>
      </c>
      <c r="W2009" s="17">
        <v>43619</v>
      </c>
      <c r="X2009" s="17">
        <v>43619</v>
      </c>
      <c r="Y2009" t="s">
        <v>1178</v>
      </c>
      <c r="Z2009" t="s">
        <v>825</v>
      </c>
      <c r="AA2009" t="s">
        <v>1179</v>
      </c>
      <c r="AC2009" s="16">
        <v>3</v>
      </c>
      <c r="AD2009" t="s">
        <v>803</v>
      </c>
      <c r="AE2009" t="s">
        <v>974</v>
      </c>
      <c r="AF2009" t="s">
        <v>737</v>
      </c>
      <c r="AG2009" t="s">
        <v>975</v>
      </c>
      <c r="AH2009" t="s">
        <v>1202</v>
      </c>
      <c r="AI2009" t="s">
        <v>1203</v>
      </c>
      <c r="AJ2009" t="s">
        <v>978</v>
      </c>
      <c r="AK2009" t="s">
        <v>979</v>
      </c>
      <c r="AL2009" t="s">
        <v>1340</v>
      </c>
      <c r="AM2009" t="s">
        <v>456</v>
      </c>
      <c r="AP2009" t="s">
        <v>966</v>
      </c>
      <c r="AQ2009" t="s">
        <v>967</v>
      </c>
      <c r="AR2009" t="s">
        <v>968</v>
      </c>
      <c r="AS2009" t="s">
        <v>969</v>
      </c>
      <c r="AT2009" t="s">
        <v>970</v>
      </c>
      <c r="AU2009" t="s">
        <v>8219</v>
      </c>
    </row>
    <row r="2010" spans="2:47" ht="11" outlineLevel="1" x14ac:dyDescent="0.15">
      <c r="B2010" t="s">
        <v>8220</v>
      </c>
      <c r="C2010" t="s">
        <v>8221</v>
      </c>
      <c r="D2010" t="s">
        <v>8222</v>
      </c>
      <c r="E2010" t="s">
        <v>1599</v>
      </c>
      <c r="F2010" t="s">
        <v>807</v>
      </c>
      <c r="G2010" t="s">
        <v>984</v>
      </c>
      <c r="H2010" t="s">
        <v>985</v>
      </c>
      <c r="I2010" t="s">
        <v>957</v>
      </c>
      <c r="J2010" t="s">
        <v>8223</v>
      </c>
      <c r="K2010" t="s">
        <v>8224</v>
      </c>
      <c r="L2010" t="s">
        <v>8223</v>
      </c>
      <c r="M2010" s="5">
        <v>22013.919999999998</v>
      </c>
      <c r="N2010" s="5">
        <v>22013.919999999998</v>
      </c>
      <c r="O2010" s="5">
        <v>22013.919999999998</v>
      </c>
      <c r="P2010" s="5"/>
      <c r="Q2010" s="16">
        <v>0</v>
      </c>
      <c r="R2010" s="5"/>
      <c r="S2010" s="17">
        <v>45918</v>
      </c>
      <c r="T2010" s="17">
        <v>45961</v>
      </c>
      <c r="U2010" s="17">
        <v>45961</v>
      </c>
      <c r="V2010" s="17">
        <v>45961</v>
      </c>
      <c r="W2010" s="17">
        <v>45918</v>
      </c>
      <c r="X2010" s="17">
        <v>45918</v>
      </c>
      <c r="Y2010" t="s">
        <v>959</v>
      </c>
      <c r="Z2010" t="s">
        <v>796</v>
      </c>
      <c r="AA2010" t="s">
        <v>1023</v>
      </c>
      <c r="AB2010" t="s">
        <v>1024</v>
      </c>
      <c r="AC2010" s="16">
        <v>2</v>
      </c>
      <c r="AD2010" t="s">
        <v>8225</v>
      </c>
      <c r="AE2010" t="s">
        <v>8226</v>
      </c>
      <c r="AF2010" t="s">
        <v>750</v>
      </c>
      <c r="AG2010" t="s">
        <v>1515</v>
      </c>
      <c r="AJ2010" t="s">
        <v>963</v>
      </c>
      <c r="AK2010" t="s">
        <v>1516</v>
      </c>
      <c r="AL2010" t="s">
        <v>1340</v>
      </c>
      <c r="AM2010" t="s">
        <v>645</v>
      </c>
      <c r="AP2010" t="s">
        <v>966</v>
      </c>
      <c r="AQ2010" t="s">
        <v>967</v>
      </c>
      <c r="AR2010" t="s">
        <v>968</v>
      </c>
      <c r="AS2010" t="s">
        <v>969</v>
      </c>
      <c r="AT2010" t="s">
        <v>970</v>
      </c>
      <c r="AU2010" t="s">
        <v>8227</v>
      </c>
    </row>
    <row r="2011" spans="2:47" ht="11" outlineLevel="1" x14ac:dyDescent="0.15">
      <c r="B2011" t="s">
        <v>8228</v>
      </c>
      <c r="C2011" t="s">
        <v>8229</v>
      </c>
      <c r="G2011" t="s">
        <v>1140</v>
      </c>
      <c r="H2011" t="s">
        <v>1141</v>
      </c>
      <c r="I2011" t="s">
        <v>957</v>
      </c>
      <c r="J2011" t="s">
        <v>2317</v>
      </c>
      <c r="K2011" t="s">
        <v>2318</v>
      </c>
      <c r="L2011" t="s">
        <v>2317</v>
      </c>
      <c r="M2011" s="5">
        <v>22000</v>
      </c>
      <c r="N2011" s="5">
        <v>22000</v>
      </c>
      <c r="O2011" s="5">
        <v>22000</v>
      </c>
      <c r="P2011" s="5"/>
      <c r="Q2011" s="16">
        <v>0</v>
      </c>
      <c r="R2011" s="5"/>
      <c r="S2011" s="17">
        <v>45344</v>
      </c>
      <c r="T2011" s="17">
        <v>45344</v>
      </c>
      <c r="U2011" s="17">
        <v>45362</v>
      </c>
      <c r="V2011" s="17">
        <v>45362</v>
      </c>
      <c r="W2011" s="17">
        <v>45344</v>
      </c>
      <c r="X2011" s="17">
        <v>45344</v>
      </c>
      <c r="Y2011" t="s">
        <v>1178</v>
      </c>
      <c r="Z2011" t="s">
        <v>825</v>
      </c>
      <c r="AA2011" t="s">
        <v>1179</v>
      </c>
      <c r="AC2011" s="16">
        <v>1</v>
      </c>
      <c r="AD2011" t="s">
        <v>795</v>
      </c>
      <c r="AE2011" t="s">
        <v>961</v>
      </c>
      <c r="AF2011" t="s">
        <v>755</v>
      </c>
      <c r="AG2011" t="s">
        <v>1049</v>
      </c>
      <c r="AJ2011" t="s">
        <v>963</v>
      </c>
      <c r="AK2011" t="s">
        <v>964</v>
      </c>
      <c r="AL2011" t="s">
        <v>965</v>
      </c>
      <c r="AM2011" t="s">
        <v>531</v>
      </c>
      <c r="AP2011" t="s">
        <v>966</v>
      </c>
      <c r="AQ2011" t="s">
        <v>967</v>
      </c>
      <c r="AR2011" t="s">
        <v>968</v>
      </c>
      <c r="AS2011" t="s">
        <v>969</v>
      </c>
      <c r="AT2011" t="s">
        <v>970</v>
      </c>
      <c r="AU2011" t="s">
        <v>8230</v>
      </c>
    </row>
    <row r="2012" spans="2:47" ht="11" outlineLevel="1" x14ac:dyDescent="0.15">
      <c r="B2012" t="s">
        <v>8231</v>
      </c>
      <c r="C2012" t="s">
        <v>8232</v>
      </c>
      <c r="G2012" t="s">
        <v>1140</v>
      </c>
      <c r="H2012" t="s">
        <v>1141</v>
      </c>
      <c r="I2012" t="s">
        <v>957</v>
      </c>
      <c r="J2012" t="s">
        <v>8233</v>
      </c>
      <c r="K2012" t="s">
        <v>8234</v>
      </c>
      <c r="L2012" t="s">
        <v>8233</v>
      </c>
      <c r="M2012" s="5">
        <v>22000</v>
      </c>
      <c r="N2012" s="5">
        <v>22000</v>
      </c>
      <c r="O2012" s="5">
        <v>22000</v>
      </c>
      <c r="P2012" s="5"/>
      <c r="Q2012" s="16">
        <v>0</v>
      </c>
      <c r="R2012" s="5"/>
      <c r="S2012" s="17">
        <v>42285</v>
      </c>
      <c r="T2012" s="17">
        <v>42279</v>
      </c>
      <c r="U2012" s="17">
        <v>42287</v>
      </c>
      <c r="V2012" s="17">
        <v>42287</v>
      </c>
      <c r="W2012" s="17">
        <v>42285</v>
      </c>
      <c r="X2012" s="17">
        <v>42285</v>
      </c>
      <c r="Y2012" t="s">
        <v>1543</v>
      </c>
      <c r="Z2012" t="s">
        <v>826</v>
      </c>
      <c r="AA2012" t="s">
        <v>1179</v>
      </c>
      <c r="AC2012" s="16">
        <v>1</v>
      </c>
      <c r="AD2012" t="s">
        <v>795</v>
      </c>
      <c r="AE2012" t="s">
        <v>961</v>
      </c>
      <c r="AF2012" t="s">
        <v>750</v>
      </c>
      <c r="AG2012" t="s">
        <v>1515</v>
      </c>
      <c r="AJ2012" t="s">
        <v>963</v>
      </c>
      <c r="AK2012" t="s">
        <v>1671</v>
      </c>
      <c r="AL2012" t="s">
        <v>1340</v>
      </c>
      <c r="AM2012" t="s">
        <v>531</v>
      </c>
      <c r="AP2012" t="s">
        <v>966</v>
      </c>
      <c r="AQ2012" t="s">
        <v>967</v>
      </c>
      <c r="AR2012" t="s">
        <v>968</v>
      </c>
      <c r="AS2012" t="s">
        <v>969</v>
      </c>
      <c r="AT2012" t="s">
        <v>970</v>
      </c>
      <c r="AU2012" t="s">
        <v>8235</v>
      </c>
    </row>
    <row r="2013" spans="2:47" ht="11" outlineLevel="1" x14ac:dyDescent="0.15">
      <c r="B2013" t="s">
        <v>8236</v>
      </c>
      <c r="C2013" t="s">
        <v>8237</v>
      </c>
      <c r="D2013" t="s">
        <v>6672</v>
      </c>
      <c r="E2013" t="s">
        <v>983</v>
      </c>
      <c r="F2013" t="s">
        <v>798</v>
      </c>
      <c r="G2013" t="s">
        <v>984</v>
      </c>
      <c r="H2013" t="s">
        <v>985</v>
      </c>
      <c r="I2013" t="s">
        <v>957</v>
      </c>
      <c r="J2013" t="s">
        <v>6673</v>
      </c>
      <c r="K2013" t="s">
        <v>6674</v>
      </c>
      <c r="L2013" t="s">
        <v>6673</v>
      </c>
      <c r="M2013" s="5">
        <v>21987</v>
      </c>
      <c r="N2013" s="5">
        <v>21987</v>
      </c>
      <c r="O2013" s="5">
        <v>21987</v>
      </c>
      <c r="P2013" s="5"/>
      <c r="Q2013" s="16">
        <v>0</v>
      </c>
      <c r="R2013" s="5"/>
      <c r="S2013" s="17">
        <v>42931</v>
      </c>
      <c r="T2013" s="17">
        <v>42931</v>
      </c>
      <c r="U2013" s="17">
        <v>42948</v>
      </c>
      <c r="V2013" s="17">
        <v>42948</v>
      </c>
      <c r="W2013" s="17">
        <v>42931</v>
      </c>
      <c r="X2013" s="17">
        <v>42990</v>
      </c>
      <c r="Y2013" t="s">
        <v>1178</v>
      </c>
      <c r="Z2013" t="s">
        <v>825</v>
      </c>
      <c r="AA2013" t="s">
        <v>1179</v>
      </c>
      <c r="AC2013" s="16">
        <v>3</v>
      </c>
      <c r="AD2013" t="s">
        <v>795</v>
      </c>
      <c r="AE2013" t="s">
        <v>961</v>
      </c>
      <c r="AF2013" t="s">
        <v>740</v>
      </c>
      <c r="AG2013" t="s">
        <v>1036</v>
      </c>
      <c r="AJ2013" t="s">
        <v>963</v>
      </c>
      <c r="AK2013" t="s">
        <v>964</v>
      </c>
      <c r="AL2013" t="s">
        <v>1340</v>
      </c>
      <c r="AM2013" t="s">
        <v>531</v>
      </c>
      <c r="AP2013" t="s">
        <v>966</v>
      </c>
      <c r="AQ2013" t="s">
        <v>967</v>
      </c>
      <c r="AR2013" t="s">
        <v>968</v>
      </c>
      <c r="AS2013" t="s">
        <v>969</v>
      </c>
      <c r="AT2013" t="s">
        <v>970</v>
      </c>
      <c r="AU2013" t="s">
        <v>8238</v>
      </c>
    </row>
    <row r="2014" spans="2:47" ht="11" outlineLevel="1" x14ac:dyDescent="0.15">
      <c r="B2014" t="s">
        <v>8239</v>
      </c>
      <c r="C2014" t="s">
        <v>8240</v>
      </c>
      <c r="D2014" t="s">
        <v>251</v>
      </c>
      <c r="E2014" t="s">
        <v>854</v>
      </c>
      <c r="F2014" t="s">
        <v>798</v>
      </c>
      <c r="G2014" t="s">
        <v>959</v>
      </c>
      <c r="H2014" t="s">
        <v>1903</v>
      </c>
      <c r="I2014" t="s">
        <v>957</v>
      </c>
      <c r="J2014" t="s">
        <v>665</v>
      </c>
      <c r="K2014" t="s">
        <v>1904</v>
      </c>
      <c r="L2014" t="s">
        <v>665</v>
      </c>
      <c r="M2014" s="5">
        <v>21937.73</v>
      </c>
      <c r="N2014" s="5">
        <v>21937.73</v>
      </c>
      <c r="O2014" s="5">
        <v>21937.73</v>
      </c>
      <c r="P2014" s="5"/>
      <c r="Q2014" s="16">
        <v>0</v>
      </c>
      <c r="R2014" s="5"/>
      <c r="S2014" s="17">
        <v>44831</v>
      </c>
      <c r="T2014" s="17">
        <v>44832</v>
      </c>
      <c r="U2014" s="17">
        <v>44841</v>
      </c>
      <c r="V2014" s="17">
        <v>44841</v>
      </c>
      <c r="W2014" s="17">
        <v>44831</v>
      </c>
      <c r="X2014" s="17">
        <v>44831</v>
      </c>
      <c r="Y2014" t="s">
        <v>1543</v>
      </c>
      <c r="Z2014" t="s">
        <v>826</v>
      </c>
      <c r="AA2014" t="s">
        <v>1179</v>
      </c>
      <c r="AC2014" s="16">
        <v>1</v>
      </c>
      <c r="AD2014" t="s">
        <v>795</v>
      </c>
      <c r="AE2014" t="s">
        <v>961</v>
      </c>
      <c r="AF2014" t="s">
        <v>740</v>
      </c>
      <c r="AG2014" t="s">
        <v>1036</v>
      </c>
      <c r="AH2014" t="s">
        <v>1058</v>
      </c>
      <c r="AI2014" t="s">
        <v>1059</v>
      </c>
      <c r="AJ2014" t="s">
        <v>978</v>
      </c>
      <c r="AK2014" t="s">
        <v>964</v>
      </c>
      <c r="AL2014" t="s">
        <v>965</v>
      </c>
      <c r="AM2014" t="s">
        <v>531</v>
      </c>
      <c r="AP2014" t="s">
        <v>966</v>
      </c>
      <c r="AQ2014" t="s">
        <v>967</v>
      </c>
      <c r="AR2014" t="s">
        <v>968</v>
      </c>
      <c r="AS2014" t="s">
        <v>969</v>
      </c>
      <c r="AT2014" t="s">
        <v>970</v>
      </c>
      <c r="AU2014" t="s">
        <v>8241</v>
      </c>
    </row>
    <row r="2015" spans="2:47" ht="11" outlineLevel="1" x14ac:dyDescent="0.15">
      <c r="B2015" t="s">
        <v>8242</v>
      </c>
      <c r="C2015" t="s">
        <v>8243</v>
      </c>
      <c r="D2015" t="s">
        <v>6409</v>
      </c>
      <c r="E2015" t="s">
        <v>854</v>
      </c>
      <c r="F2015" t="s">
        <v>798</v>
      </c>
      <c r="G2015" t="s">
        <v>959</v>
      </c>
      <c r="H2015" t="s">
        <v>1903</v>
      </c>
      <c r="I2015" t="s">
        <v>957</v>
      </c>
      <c r="J2015" t="s">
        <v>4363</v>
      </c>
      <c r="K2015" t="s">
        <v>4364</v>
      </c>
      <c r="L2015" t="s">
        <v>4363</v>
      </c>
      <c r="M2015" s="5">
        <v>21922.62</v>
      </c>
      <c r="N2015" s="5">
        <v>21922.62</v>
      </c>
      <c r="O2015" s="5">
        <v>21922.62</v>
      </c>
      <c r="P2015" s="5"/>
      <c r="Q2015" s="16">
        <v>0</v>
      </c>
      <c r="R2015" s="5"/>
      <c r="S2015" s="17">
        <v>43164</v>
      </c>
      <c r="T2015" s="17">
        <v>43164</v>
      </c>
      <c r="U2015" s="17">
        <v>43209</v>
      </c>
      <c r="V2015" s="17">
        <v>43209</v>
      </c>
      <c r="W2015" s="17">
        <v>43164</v>
      </c>
      <c r="X2015" s="17">
        <v>43221</v>
      </c>
      <c r="Y2015" t="s">
        <v>1543</v>
      </c>
      <c r="Z2015" t="s">
        <v>826</v>
      </c>
      <c r="AA2015" t="s">
        <v>1179</v>
      </c>
      <c r="AC2015" s="16">
        <v>1</v>
      </c>
      <c r="AD2015" t="s">
        <v>795</v>
      </c>
      <c r="AE2015" t="s">
        <v>961</v>
      </c>
      <c r="AF2015" t="s">
        <v>740</v>
      </c>
      <c r="AG2015" t="s">
        <v>1036</v>
      </c>
      <c r="AJ2015" t="s">
        <v>963</v>
      </c>
      <c r="AK2015" t="s">
        <v>964</v>
      </c>
      <c r="AL2015" t="s">
        <v>1340</v>
      </c>
      <c r="AM2015" t="s">
        <v>531</v>
      </c>
      <c r="AP2015" t="s">
        <v>966</v>
      </c>
      <c r="AQ2015" t="s">
        <v>967</v>
      </c>
      <c r="AR2015" t="s">
        <v>968</v>
      </c>
      <c r="AS2015" t="s">
        <v>969</v>
      </c>
      <c r="AT2015" t="s">
        <v>970</v>
      </c>
      <c r="AU2015" t="s">
        <v>8244</v>
      </c>
    </row>
    <row r="2016" spans="2:47" ht="11" outlineLevel="1" x14ac:dyDescent="0.15">
      <c r="B2016" t="s">
        <v>8245</v>
      </c>
      <c r="C2016" t="s">
        <v>8246</v>
      </c>
      <c r="G2016" t="s">
        <v>1140</v>
      </c>
      <c r="H2016" t="s">
        <v>1141</v>
      </c>
      <c r="I2016" t="s">
        <v>957</v>
      </c>
      <c r="J2016" t="s">
        <v>8064</v>
      </c>
      <c r="K2016" t="s">
        <v>8065</v>
      </c>
      <c r="L2016" t="s">
        <v>8064</v>
      </c>
      <c r="M2016" s="5">
        <v>21875</v>
      </c>
      <c r="N2016" s="5">
        <v>21875</v>
      </c>
      <c r="O2016" s="5">
        <v>21875</v>
      </c>
      <c r="P2016" s="5"/>
      <c r="Q2016" s="16">
        <v>0</v>
      </c>
      <c r="R2016" s="5"/>
      <c r="S2016" s="17">
        <v>43199</v>
      </c>
      <c r="T2016" s="17">
        <v>43199</v>
      </c>
      <c r="U2016" s="17">
        <v>43229</v>
      </c>
      <c r="V2016" s="17">
        <v>43229</v>
      </c>
      <c r="W2016" s="17">
        <v>43199</v>
      </c>
      <c r="X2016" s="17">
        <v>43224</v>
      </c>
      <c r="Y2016" t="s">
        <v>1178</v>
      </c>
      <c r="Z2016" t="s">
        <v>825</v>
      </c>
      <c r="AA2016" t="s">
        <v>1179</v>
      </c>
      <c r="AC2016" s="16">
        <v>1</v>
      </c>
      <c r="AD2016" t="s">
        <v>795</v>
      </c>
      <c r="AE2016" t="s">
        <v>961</v>
      </c>
      <c r="AF2016" t="s">
        <v>740</v>
      </c>
      <c r="AG2016" t="s">
        <v>1036</v>
      </c>
      <c r="AJ2016" t="s">
        <v>963</v>
      </c>
      <c r="AK2016" t="s">
        <v>964</v>
      </c>
      <c r="AL2016" t="s">
        <v>1340</v>
      </c>
      <c r="AM2016" t="s">
        <v>531</v>
      </c>
      <c r="AP2016" t="s">
        <v>966</v>
      </c>
      <c r="AQ2016" t="s">
        <v>967</v>
      </c>
      <c r="AR2016" t="s">
        <v>968</v>
      </c>
      <c r="AS2016" t="s">
        <v>969</v>
      </c>
      <c r="AT2016" t="s">
        <v>970</v>
      </c>
      <c r="AU2016" t="s">
        <v>8247</v>
      </c>
    </row>
    <row r="2017" spans="2:47" ht="11" outlineLevel="1" x14ac:dyDescent="0.15">
      <c r="B2017" t="s">
        <v>8248</v>
      </c>
      <c r="C2017" t="s">
        <v>8249</v>
      </c>
      <c r="D2017" t="s">
        <v>8250</v>
      </c>
      <c r="E2017" t="s">
        <v>1599</v>
      </c>
      <c r="F2017" t="s">
        <v>807</v>
      </c>
      <c r="G2017" t="s">
        <v>984</v>
      </c>
      <c r="H2017" t="s">
        <v>985</v>
      </c>
      <c r="I2017" t="s">
        <v>957</v>
      </c>
      <c r="J2017" t="s">
        <v>8251</v>
      </c>
      <c r="K2017" t="s">
        <v>8252</v>
      </c>
      <c r="L2017" t="s">
        <v>8251</v>
      </c>
      <c r="M2017" s="5">
        <v>21753.25</v>
      </c>
      <c r="N2017" s="5">
        <v>21753.25</v>
      </c>
      <c r="O2017" s="5">
        <v>21753.25</v>
      </c>
      <c r="P2017" s="5"/>
      <c r="Q2017" s="16">
        <v>0</v>
      </c>
      <c r="R2017" s="5"/>
      <c r="S2017" s="17">
        <v>45366</v>
      </c>
      <c r="T2017" s="17">
        <v>45365</v>
      </c>
      <c r="U2017" s="17">
        <v>45410</v>
      </c>
      <c r="V2017" s="17">
        <v>45410</v>
      </c>
      <c r="W2017" s="17">
        <v>45366</v>
      </c>
      <c r="X2017" s="17">
        <v>45366</v>
      </c>
      <c r="Y2017" t="s">
        <v>959</v>
      </c>
      <c r="Z2017" t="s">
        <v>796</v>
      </c>
      <c r="AA2017" t="s">
        <v>1023</v>
      </c>
      <c r="AB2017" t="s">
        <v>1289</v>
      </c>
      <c r="AC2017" s="16">
        <v>2</v>
      </c>
      <c r="AD2017" t="s">
        <v>4388</v>
      </c>
      <c r="AE2017" t="s">
        <v>4389</v>
      </c>
      <c r="AF2017" t="s">
        <v>750</v>
      </c>
      <c r="AG2017" t="s">
        <v>1515</v>
      </c>
      <c r="AH2017" t="s">
        <v>1202</v>
      </c>
      <c r="AI2017" t="s">
        <v>1203</v>
      </c>
      <c r="AJ2017" t="s">
        <v>978</v>
      </c>
      <c r="AK2017" t="s">
        <v>1516</v>
      </c>
      <c r="AL2017" t="s">
        <v>1340</v>
      </c>
      <c r="AM2017" t="s">
        <v>531</v>
      </c>
      <c r="AP2017" t="s">
        <v>966</v>
      </c>
      <c r="AQ2017" t="s">
        <v>967</v>
      </c>
      <c r="AR2017" t="s">
        <v>968</v>
      </c>
      <c r="AS2017" t="s">
        <v>969</v>
      </c>
      <c r="AT2017" t="s">
        <v>970</v>
      </c>
      <c r="AU2017" t="s">
        <v>8253</v>
      </c>
    </row>
    <row r="2018" spans="2:47" ht="11" outlineLevel="1" x14ac:dyDescent="0.15">
      <c r="B2018" t="s">
        <v>8254</v>
      </c>
      <c r="C2018" t="s">
        <v>8255</v>
      </c>
      <c r="G2018" t="s">
        <v>1140</v>
      </c>
      <c r="H2018" t="s">
        <v>1141</v>
      </c>
      <c r="I2018" t="s">
        <v>957</v>
      </c>
      <c r="J2018" t="s">
        <v>8256</v>
      </c>
      <c r="K2018" t="s">
        <v>8257</v>
      </c>
      <c r="L2018" t="s">
        <v>8256</v>
      </c>
      <c r="M2018" s="5">
        <v>21750</v>
      </c>
      <c r="N2018" s="5">
        <v>21750</v>
      </c>
      <c r="O2018" s="5">
        <v>21750</v>
      </c>
      <c r="P2018" s="5"/>
      <c r="Q2018" s="16">
        <v>0</v>
      </c>
      <c r="R2018" s="5"/>
      <c r="S2018" s="17">
        <v>42833</v>
      </c>
      <c r="T2018" s="17">
        <v>42832</v>
      </c>
      <c r="U2018" s="17">
        <v>42838</v>
      </c>
      <c r="V2018" s="17">
        <v>42838</v>
      </c>
      <c r="W2018" s="17">
        <v>42833</v>
      </c>
      <c r="X2018" s="17">
        <v>42833</v>
      </c>
      <c r="Y2018" t="s">
        <v>1543</v>
      </c>
      <c r="Z2018" t="s">
        <v>826</v>
      </c>
      <c r="AA2018" t="s">
        <v>1179</v>
      </c>
      <c r="AC2018" s="16">
        <v>1</v>
      </c>
      <c r="AD2018" t="s">
        <v>795</v>
      </c>
      <c r="AE2018" t="s">
        <v>961</v>
      </c>
      <c r="AF2018" t="s">
        <v>740</v>
      </c>
      <c r="AG2018" t="s">
        <v>1036</v>
      </c>
      <c r="AJ2018" t="s">
        <v>963</v>
      </c>
      <c r="AK2018" t="s">
        <v>964</v>
      </c>
      <c r="AL2018" t="s">
        <v>1340</v>
      </c>
      <c r="AM2018" t="s">
        <v>531</v>
      </c>
      <c r="AP2018" t="s">
        <v>966</v>
      </c>
      <c r="AQ2018" t="s">
        <v>967</v>
      </c>
      <c r="AR2018" t="s">
        <v>968</v>
      </c>
      <c r="AS2018" t="s">
        <v>969</v>
      </c>
      <c r="AT2018" t="s">
        <v>970</v>
      </c>
      <c r="AU2018" t="s">
        <v>8258</v>
      </c>
    </row>
    <row r="2019" spans="2:47" ht="11" outlineLevel="1" x14ac:dyDescent="0.15">
      <c r="B2019" t="s">
        <v>8259</v>
      </c>
      <c r="C2019" t="s">
        <v>8260</v>
      </c>
      <c r="G2019" t="s">
        <v>1140</v>
      </c>
      <c r="H2019" t="s">
        <v>1141</v>
      </c>
      <c r="I2019" t="s">
        <v>957</v>
      </c>
      <c r="J2019" t="s">
        <v>6586</v>
      </c>
      <c r="K2019" t="s">
        <v>6587</v>
      </c>
      <c r="L2019" t="s">
        <v>6586</v>
      </c>
      <c r="M2019" s="5">
        <v>21666</v>
      </c>
      <c r="N2019" s="5">
        <v>21666</v>
      </c>
      <c r="O2019" s="5">
        <v>21666</v>
      </c>
      <c r="P2019" s="5">
        <v>21666</v>
      </c>
      <c r="Q2019" s="16">
        <v>0</v>
      </c>
      <c r="R2019" s="5"/>
      <c r="S2019" s="17">
        <v>44775</v>
      </c>
      <c r="T2019" s="17">
        <v>44771</v>
      </c>
      <c r="U2019" s="17">
        <v>44801</v>
      </c>
      <c r="V2019" s="17">
        <v>44801</v>
      </c>
      <c r="W2019" s="17">
        <v>44775</v>
      </c>
      <c r="X2019" s="17">
        <v>44775</v>
      </c>
      <c r="Y2019" t="s">
        <v>1178</v>
      </c>
      <c r="Z2019" t="s">
        <v>825</v>
      </c>
      <c r="AA2019" t="s">
        <v>1179</v>
      </c>
      <c r="AC2019" s="16">
        <v>2</v>
      </c>
      <c r="AD2019" t="s">
        <v>803</v>
      </c>
      <c r="AE2019" t="s">
        <v>974</v>
      </c>
      <c r="AF2019" t="s">
        <v>737</v>
      </c>
      <c r="AG2019" t="s">
        <v>975</v>
      </c>
      <c r="AH2019" t="s">
        <v>1202</v>
      </c>
      <c r="AI2019" t="s">
        <v>1203</v>
      </c>
      <c r="AJ2019" t="s">
        <v>978</v>
      </c>
      <c r="AK2019" t="s">
        <v>979</v>
      </c>
      <c r="AL2019" t="s">
        <v>1340</v>
      </c>
      <c r="AM2019" t="s">
        <v>531</v>
      </c>
      <c r="AP2019" t="s">
        <v>966</v>
      </c>
      <c r="AQ2019" t="s">
        <v>967</v>
      </c>
      <c r="AR2019" t="s">
        <v>968</v>
      </c>
      <c r="AS2019" t="s">
        <v>969</v>
      </c>
      <c r="AT2019" t="s">
        <v>970</v>
      </c>
      <c r="AU2019" t="s">
        <v>8261</v>
      </c>
    </row>
    <row r="2020" spans="2:47" ht="11" outlineLevel="1" x14ac:dyDescent="0.15">
      <c r="B2020" t="s">
        <v>8262</v>
      </c>
      <c r="C2020" t="s">
        <v>8263</v>
      </c>
      <c r="D2020" t="s">
        <v>238</v>
      </c>
      <c r="E2020" t="s">
        <v>983</v>
      </c>
      <c r="F2020" t="s">
        <v>798</v>
      </c>
      <c r="G2020" t="s">
        <v>984</v>
      </c>
      <c r="H2020" t="s">
        <v>985</v>
      </c>
      <c r="I2020" t="s">
        <v>957</v>
      </c>
      <c r="J2020" t="s">
        <v>661</v>
      </c>
      <c r="K2020" t="s">
        <v>2293</v>
      </c>
      <c r="L2020" t="s">
        <v>661</v>
      </c>
      <c r="M2020" s="5">
        <v>21600</v>
      </c>
      <c r="N2020" s="5">
        <v>21600</v>
      </c>
      <c r="O2020" s="5">
        <v>21600</v>
      </c>
      <c r="P2020" s="5"/>
      <c r="Q2020" s="16">
        <v>0</v>
      </c>
      <c r="R2020" s="5"/>
      <c r="S2020" s="17">
        <v>44319</v>
      </c>
      <c r="T2020" s="17">
        <v>44319</v>
      </c>
      <c r="U2020" s="17">
        <v>44561</v>
      </c>
      <c r="V2020" s="17">
        <v>44561</v>
      </c>
      <c r="W2020" s="17">
        <v>44319</v>
      </c>
      <c r="X2020" s="17">
        <v>44428</v>
      </c>
      <c r="Y2020" t="s">
        <v>955</v>
      </c>
      <c r="Z2020" t="s">
        <v>818</v>
      </c>
      <c r="AA2020" t="s">
        <v>960</v>
      </c>
      <c r="AC2020" s="16"/>
      <c r="AD2020" t="s">
        <v>795</v>
      </c>
      <c r="AE2020" t="s">
        <v>961</v>
      </c>
      <c r="AF2020" t="s">
        <v>740</v>
      </c>
      <c r="AG2020" t="s">
        <v>1036</v>
      </c>
      <c r="AJ2020" t="s">
        <v>963</v>
      </c>
      <c r="AK2020" t="s">
        <v>964</v>
      </c>
      <c r="AL2020" t="s">
        <v>965</v>
      </c>
      <c r="AM2020" t="s">
        <v>531</v>
      </c>
      <c r="AP2020" t="s">
        <v>966</v>
      </c>
      <c r="AQ2020" t="s">
        <v>967</v>
      </c>
      <c r="AR2020" t="s">
        <v>968</v>
      </c>
      <c r="AS2020" t="s">
        <v>969</v>
      </c>
      <c r="AT2020" t="s">
        <v>970</v>
      </c>
      <c r="AU2020" t="s">
        <v>8264</v>
      </c>
    </row>
    <row r="2021" spans="2:47" ht="11" outlineLevel="1" x14ac:dyDescent="0.15">
      <c r="B2021" t="s">
        <v>8265</v>
      </c>
      <c r="C2021" t="s">
        <v>8266</v>
      </c>
      <c r="D2021" t="s">
        <v>6095</v>
      </c>
      <c r="E2021" t="s">
        <v>1599</v>
      </c>
      <c r="F2021" t="s">
        <v>807</v>
      </c>
      <c r="G2021" t="s">
        <v>984</v>
      </c>
      <c r="H2021" t="s">
        <v>985</v>
      </c>
      <c r="I2021" t="s">
        <v>957</v>
      </c>
      <c r="J2021" t="s">
        <v>4252</v>
      </c>
      <c r="K2021" t="s">
        <v>4253</v>
      </c>
      <c r="L2021" t="s">
        <v>4252</v>
      </c>
      <c r="M2021" s="5">
        <v>21598</v>
      </c>
      <c r="N2021" s="5">
        <v>21598</v>
      </c>
      <c r="O2021" s="5">
        <v>21598</v>
      </c>
      <c r="P2021" s="5"/>
      <c r="Q2021" s="16">
        <v>0</v>
      </c>
      <c r="R2021" s="5"/>
      <c r="S2021" s="17">
        <v>43321</v>
      </c>
      <c r="T2021" s="17">
        <v>43321</v>
      </c>
      <c r="U2021" s="17">
        <v>43336</v>
      </c>
      <c r="V2021" s="17">
        <v>43336</v>
      </c>
      <c r="W2021" s="17">
        <v>43321</v>
      </c>
      <c r="X2021" s="17">
        <v>43321</v>
      </c>
      <c r="Y2021" t="s">
        <v>959</v>
      </c>
      <c r="Z2021" t="s">
        <v>796</v>
      </c>
      <c r="AA2021" t="s">
        <v>1023</v>
      </c>
      <c r="AB2021" t="s">
        <v>1289</v>
      </c>
      <c r="AC2021" s="16">
        <v>1</v>
      </c>
      <c r="AD2021" t="s">
        <v>4388</v>
      </c>
      <c r="AE2021" t="s">
        <v>4389</v>
      </c>
      <c r="AF2021" t="s">
        <v>738</v>
      </c>
      <c r="AG2021" t="s">
        <v>988</v>
      </c>
      <c r="AJ2021" t="s">
        <v>963</v>
      </c>
      <c r="AK2021" t="s">
        <v>3393</v>
      </c>
      <c r="AL2021" t="s">
        <v>1340</v>
      </c>
      <c r="AM2021" t="s">
        <v>531</v>
      </c>
      <c r="AP2021" t="s">
        <v>966</v>
      </c>
      <c r="AQ2021" t="s">
        <v>967</v>
      </c>
      <c r="AR2021" t="s">
        <v>968</v>
      </c>
      <c r="AS2021" t="s">
        <v>969</v>
      </c>
      <c r="AT2021" t="s">
        <v>970</v>
      </c>
      <c r="AU2021" t="s">
        <v>8267</v>
      </c>
    </row>
    <row r="2022" spans="2:47" ht="11" outlineLevel="1" x14ac:dyDescent="0.15">
      <c r="B2022" t="s">
        <v>8268</v>
      </c>
      <c r="C2022" t="s">
        <v>8269</v>
      </c>
      <c r="G2022" t="s">
        <v>1140</v>
      </c>
      <c r="H2022" t="s">
        <v>1141</v>
      </c>
      <c r="I2022" t="s">
        <v>957</v>
      </c>
      <c r="J2022" t="s">
        <v>4246</v>
      </c>
      <c r="K2022" t="s">
        <v>4247</v>
      </c>
      <c r="L2022" t="s">
        <v>675</v>
      </c>
      <c r="M2022" s="5">
        <v>21590.33</v>
      </c>
      <c r="N2022" s="5">
        <v>21590.33</v>
      </c>
      <c r="O2022" s="5">
        <v>21590.33</v>
      </c>
      <c r="P2022" s="5"/>
      <c r="Q2022" s="16">
        <v>0</v>
      </c>
      <c r="R2022" s="5"/>
      <c r="S2022" s="17">
        <v>44091</v>
      </c>
      <c r="T2022" s="17">
        <v>44095</v>
      </c>
      <c r="U2022" s="17">
        <v>44335</v>
      </c>
      <c r="V2022" s="17">
        <v>44335</v>
      </c>
      <c r="W2022" s="17">
        <v>44091</v>
      </c>
      <c r="X2022" s="17">
        <v>44091</v>
      </c>
      <c r="Y2022" t="s">
        <v>1178</v>
      </c>
      <c r="Z2022" t="s">
        <v>825</v>
      </c>
      <c r="AA2022" t="s">
        <v>1179</v>
      </c>
      <c r="AC2022" s="16">
        <v>3</v>
      </c>
      <c r="AD2022" t="s">
        <v>795</v>
      </c>
      <c r="AE2022" t="s">
        <v>961</v>
      </c>
      <c r="AF2022" t="s">
        <v>757</v>
      </c>
      <c r="AG2022" t="s">
        <v>1801</v>
      </c>
      <c r="AJ2022" t="s">
        <v>963</v>
      </c>
      <c r="AK2022" t="s">
        <v>964</v>
      </c>
      <c r="AL2022" t="s">
        <v>1340</v>
      </c>
      <c r="AM2022" t="s">
        <v>531</v>
      </c>
      <c r="AP2022" t="s">
        <v>966</v>
      </c>
      <c r="AQ2022" t="s">
        <v>967</v>
      </c>
      <c r="AR2022" t="s">
        <v>968</v>
      </c>
      <c r="AS2022" t="s">
        <v>969</v>
      </c>
      <c r="AT2022" t="s">
        <v>970</v>
      </c>
      <c r="AU2022" t="s">
        <v>8270</v>
      </c>
    </row>
    <row r="2023" spans="2:47" ht="11" outlineLevel="1" x14ac:dyDescent="0.15">
      <c r="B2023" t="s">
        <v>8271</v>
      </c>
      <c r="C2023" t="s">
        <v>8272</v>
      </c>
      <c r="G2023" t="s">
        <v>1140</v>
      </c>
      <c r="H2023" t="s">
        <v>1141</v>
      </c>
      <c r="I2023" t="s">
        <v>957</v>
      </c>
      <c r="J2023" t="s">
        <v>7994</v>
      </c>
      <c r="K2023" t="s">
        <v>7995</v>
      </c>
      <c r="L2023" t="s">
        <v>7994</v>
      </c>
      <c r="M2023" s="5">
        <v>21577.48</v>
      </c>
      <c r="N2023" s="5">
        <v>21577.48</v>
      </c>
      <c r="O2023" s="5">
        <v>21577.48</v>
      </c>
      <c r="P2023" s="5"/>
      <c r="Q2023" s="16">
        <v>0</v>
      </c>
      <c r="R2023" s="5"/>
      <c r="S2023" s="17">
        <v>42274</v>
      </c>
      <c r="T2023" s="17">
        <v>42275</v>
      </c>
      <c r="U2023" s="17">
        <v>42338</v>
      </c>
      <c r="V2023" s="17">
        <v>42338</v>
      </c>
      <c r="W2023" s="17">
        <v>42274</v>
      </c>
      <c r="X2023" s="17">
        <v>42274</v>
      </c>
      <c r="Y2023" t="s">
        <v>1178</v>
      </c>
      <c r="Z2023" t="s">
        <v>825</v>
      </c>
      <c r="AA2023" t="s">
        <v>1179</v>
      </c>
      <c r="AC2023" s="16">
        <v>4</v>
      </c>
      <c r="AD2023" t="s">
        <v>803</v>
      </c>
      <c r="AE2023" t="s">
        <v>974</v>
      </c>
      <c r="AF2023" t="s">
        <v>738</v>
      </c>
      <c r="AG2023" t="s">
        <v>988</v>
      </c>
      <c r="AJ2023" t="s">
        <v>963</v>
      </c>
      <c r="AK2023" t="s">
        <v>1928</v>
      </c>
      <c r="AL2023" t="s">
        <v>1340</v>
      </c>
      <c r="AM2023" t="s">
        <v>531</v>
      </c>
      <c r="AP2023" t="s">
        <v>966</v>
      </c>
      <c r="AQ2023" t="s">
        <v>967</v>
      </c>
      <c r="AR2023" t="s">
        <v>968</v>
      </c>
      <c r="AS2023" t="s">
        <v>969</v>
      </c>
      <c r="AT2023" t="s">
        <v>970</v>
      </c>
      <c r="AU2023" t="s">
        <v>8273</v>
      </c>
    </row>
    <row r="2024" spans="2:47" ht="11" outlineLevel="1" x14ac:dyDescent="0.15">
      <c r="B2024" t="s">
        <v>8274</v>
      </c>
      <c r="C2024" t="s">
        <v>8275</v>
      </c>
      <c r="G2024" t="s">
        <v>1140</v>
      </c>
      <c r="H2024" t="s">
        <v>1141</v>
      </c>
      <c r="I2024" t="s">
        <v>957</v>
      </c>
      <c r="J2024" t="s">
        <v>8276</v>
      </c>
      <c r="K2024" t="s">
        <v>8277</v>
      </c>
      <c r="L2024" t="s">
        <v>8276</v>
      </c>
      <c r="M2024" s="5">
        <v>21560</v>
      </c>
      <c r="N2024" s="5">
        <v>21560</v>
      </c>
      <c r="O2024" s="5">
        <v>21560</v>
      </c>
      <c r="P2024" s="5"/>
      <c r="Q2024" s="16">
        <v>0</v>
      </c>
      <c r="R2024" s="5"/>
      <c r="S2024" s="17">
        <v>45483</v>
      </c>
      <c r="T2024" s="17">
        <v>45483</v>
      </c>
      <c r="U2024" s="17">
        <v>45847</v>
      </c>
      <c r="V2024" s="17">
        <v>45847</v>
      </c>
      <c r="W2024" s="17">
        <v>45483</v>
      </c>
      <c r="X2024" s="17">
        <v>45483</v>
      </c>
      <c r="Y2024" t="s">
        <v>1178</v>
      </c>
      <c r="Z2024" t="s">
        <v>825</v>
      </c>
      <c r="AA2024" t="s">
        <v>1179</v>
      </c>
      <c r="AC2024" s="16">
        <v>7</v>
      </c>
      <c r="AD2024" t="s">
        <v>829</v>
      </c>
      <c r="AE2024" t="s">
        <v>1355</v>
      </c>
      <c r="AF2024" t="s">
        <v>737</v>
      </c>
      <c r="AG2024" t="s">
        <v>975</v>
      </c>
      <c r="AH2024" t="s">
        <v>1058</v>
      </c>
      <c r="AI2024" t="s">
        <v>1059</v>
      </c>
      <c r="AJ2024" t="s">
        <v>978</v>
      </c>
      <c r="AK2024" t="s">
        <v>3258</v>
      </c>
      <c r="AL2024" t="s">
        <v>1340</v>
      </c>
      <c r="AM2024" t="s">
        <v>531</v>
      </c>
      <c r="AP2024" t="s">
        <v>966</v>
      </c>
      <c r="AQ2024" t="s">
        <v>967</v>
      </c>
      <c r="AR2024" t="s">
        <v>968</v>
      </c>
      <c r="AS2024" t="s">
        <v>969</v>
      </c>
      <c r="AT2024" t="s">
        <v>970</v>
      </c>
      <c r="AU2024" t="s">
        <v>8278</v>
      </c>
    </row>
    <row r="2025" spans="2:47" ht="11" outlineLevel="1" x14ac:dyDescent="0.15">
      <c r="B2025" t="s">
        <v>8279</v>
      </c>
      <c r="C2025" t="s">
        <v>8280</v>
      </c>
      <c r="G2025" t="s">
        <v>1140</v>
      </c>
      <c r="H2025" t="s">
        <v>1141</v>
      </c>
      <c r="I2025" t="s">
        <v>957</v>
      </c>
      <c r="J2025" t="s">
        <v>8281</v>
      </c>
      <c r="K2025" t="s">
        <v>8282</v>
      </c>
      <c r="L2025" t="s">
        <v>8281</v>
      </c>
      <c r="M2025" s="5">
        <v>21554.400000000001</v>
      </c>
      <c r="N2025" s="5">
        <v>21554.400000000001</v>
      </c>
      <c r="O2025" s="5">
        <v>21554.400000000001</v>
      </c>
      <c r="P2025" s="5"/>
      <c r="Q2025" s="16">
        <v>0</v>
      </c>
      <c r="R2025" s="5"/>
      <c r="S2025" s="17">
        <v>45909</v>
      </c>
      <c r="T2025" s="17">
        <v>45909</v>
      </c>
      <c r="U2025" s="17">
        <v>46045</v>
      </c>
      <c r="V2025" s="17">
        <v>46045</v>
      </c>
      <c r="W2025" s="17">
        <v>45909</v>
      </c>
      <c r="X2025" s="17">
        <v>46010</v>
      </c>
      <c r="Y2025" t="s">
        <v>1178</v>
      </c>
      <c r="Z2025" t="s">
        <v>825</v>
      </c>
      <c r="AA2025" t="s">
        <v>1179</v>
      </c>
      <c r="AC2025" s="16">
        <v>6</v>
      </c>
      <c r="AD2025" t="s">
        <v>8283</v>
      </c>
      <c r="AE2025" t="s">
        <v>8284</v>
      </c>
      <c r="AF2025" t="s">
        <v>750</v>
      </c>
      <c r="AG2025" t="s">
        <v>1515</v>
      </c>
      <c r="AJ2025" t="s">
        <v>963</v>
      </c>
      <c r="AK2025" t="s">
        <v>1516</v>
      </c>
      <c r="AL2025" t="s">
        <v>1340</v>
      </c>
      <c r="AM2025" t="s">
        <v>645</v>
      </c>
      <c r="AP2025" t="s">
        <v>966</v>
      </c>
      <c r="AQ2025" t="s">
        <v>967</v>
      </c>
      <c r="AR2025" t="s">
        <v>968</v>
      </c>
      <c r="AS2025" t="s">
        <v>969</v>
      </c>
      <c r="AT2025" t="s">
        <v>970</v>
      </c>
      <c r="AU2025" t="s">
        <v>8285</v>
      </c>
    </row>
    <row r="2026" spans="2:47" ht="11" outlineLevel="1" x14ac:dyDescent="0.15">
      <c r="B2026" t="s">
        <v>8286</v>
      </c>
      <c r="C2026" t="s">
        <v>8287</v>
      </c>
      <c r="D2026" t="s">
        <v>6409</v>
      </c>
      <c r="E2026" t="s">
        <v>854</v>
      </c>
      <c r="F2026" t="s">
        <v>798</v>
      </c>
      <c r="G2026" t="s">
        <v>959</v>
      </c>
      <c r="H2026" t="s">
        <v>1903</v>
      </c>
      <c r="I2026" t="s">
        <v>957</v>
      </c>
      <c r="J2026" t="s">
        <v>4363</v>
      </c>
      <c r="K2026" t="s">
        <v>4364</v>
      </c>
      <c r="L2026" t="s">
        <v>4363</v>
      </c>
      <c r="M2026" s="5">
        <v>21525.61</v>
      </c>
      <c r="N2026" s="5">
        <v>21525.61</v>
      </c>
      <c r="O2026" s="5">
        <v>21525.61</v>
      </c>
      <c r="P2026" s="5"/>
      <c r="Q2026" s="16">
        <v>0</v>
      </c>
      <c r="R2026" s="5"/>
      <c r="S2026" s="17">
        <v>42935</v>
      </c>
      <c r="T2026" s="17">
        <v>42935</v>
      </c>
      <c r="U2026" s="17">
        <v>43028</v>
      </c>
      <c r="V2026" s="17">
        <v>43028</v>
      </c>
      <c r="W2026" s="17">
        <v>42935</v>
      </c>
      <c r="X2026" s="17">
        <v>43018</v>
      </c>
      <c r="Y2026" t="s">
        <v>1178</v>
      </c>
      <c r="Z2026" t="s">
        <v>825</v>
      </c>
      <c r="AA2026" t="s">
        <v>1179</v>
      </c>
      <c r="AC2026" s="16">
        <v>1</v>
      </c>
      <c r="AD2026" t="s">
        <v>795</v>
      </c>
      <c r="AE2026" t="s">
        <v>961</v>
      </c>
      <c r="AF2026" t="s">
        <v>740</v>
      </c>
      <c r="AG2026" t="s">
        <v>1036</v>
      </c>
      <c r="AJ2026" t="s">
        <v>963</v>
      </c>
      <c r="AK2026" t="s">
        <v>964</v>
      </c>
      <c r="AL2026" t="s">
        <v>1340</v>
      </c>
      <c r="AM2026" t="s">
        <v>531</v>
      </c>
      <c r="AP2026" t="s">
        <v>966</v>
      </c>
      <c r="AQ2026" t="s">
        <v>967</v>
      </c>
      <c r="AR2026" t="s">
        <v>968</v>
      </c>
      <c r="AS2026" t="s">
        <v>969</v>
      </c>
      <c r="AT2026" t="s">
        <v>970</v>
      </c>
      <c r="AU2026" t="s">
        <v>8288</v>
      </c>
    </row>
    <row r="2027" spans="2:47" ht="11" outlineLevel="1" x14ac:dyDescent="0.15">
      <c r="B2027" t="s">
        <v>8289</v>
      </c>
      <c r="C2027" t="s">
        <v>8290</v>
      </c>
      <c r="D2027" t="s">
        <v>3090</v>
      </c>
      <c r="E2027" t="s">
        <v>854</v>
      </c>
      <c r="F2027" t="s">
        <v>807</v>
      </c>
      <c r="G2027" t="s">
        <v>959</v>
      </c>
      <c r="H2027" t="s">
        <v>1903</v>
      </c>
      <c r="I2027" t="s">
        <v>957</v>
      </c>
      <c r="J2027" t="s">
        <v>3091</v>
      </c>
      <c r="K2027" t="s">
        <v>3092</v>
      </c>
      <c r="L2027" t="s">
        <v>3091</v>
      </c>
      <c r="M2027" s="5">
        <v>21492.48</v>
      </c>
      <c r="N2027" s="5">
        <v>21492.48</v>
      </c>
      <c r="O2027" s="5">
        <v>21492.48</v>
      </c>
      <c r="P2027" s="5"/>
      <c r="Q2027" s="16">
        <v>0</v>
      </c>
      <c r="R2027" s="5"/>
      <c r="S2027" s="17">
        <v>44951</v>
      </c>
      <c r="T2027" s="17">
        <v>44950</v>
      </c>
      <c r="U2027" s="17">
        <v>45314</v>
      </c>
      <c r="V2027" s="17">
        <v>45314</v>
      </c>
      <c r="W2027" s="17">
        <v>44951</v>
      </c>
      <c r="X2027" s="17">
        <v>45875</v>
      </c>
      <c r="Y2027" t="s">
        <v>1178</v>
      </c>
      <c r="Z2027" t="s">
        <v>825</v>
      </c>
      <c r="AA2027" t="s">
        <v>1179</v>
      </c>
      <c r="AC2027" s="16">
        <v>1</v>
      </c>
      <c r="AD2027" t="s">
        <v>795</v>
      </c>
      <c r="AE2027" t="s">
        <v>961</v>
      </c>
      <c r="AF2027" t="s">
        <v>748</v>
      </c>
      <c r="AG2027" t="s">
        <v>1057</v>
      </c>
      <c r="AH2027" t="s">
        <v>1058</v>
      </c>
      <c r="AI2027" t="s">
        <v>1059</v>
      </c>
      <c r="AJ2027" t="s">
        <v>978</v>
      </c>
      <c r="AK2027" t="s">
        <v>964</v>
      </c>
      <c r="AL2027" t="s">
        <v>965</v>
      </c>
      <c r="AM2027" t="s">
        <v>531</v>
      </c>
      <c r="AP2027" t="s">
        <v>966</v>
      </c>
      <c r="AQ2027" t="s">
        <v>967</v>
      </c>
      <c r="AR2027" t="s">
        <v>968</v>
      </c>
      <c r="AS2027" t="s">
        <v>969</v>
      </c>
      <c r="AT2027" t="s">
        <v>970</v>
      </c>
      <c r="AU2027" t="s">
        <v>8291</v>
      </c>
    </row>
    <row r="2028" spans="2:47" ht="11" outlineLevel="1" x14ac:dyDescent="0.15">
      <c r="B2028" t="s">
        <v>8292</v>
      </c>
      <c r="C2028" t="s">
        <v>1649</v>
      </c>
      <c r="D2028" t="s">
        <v>8293</v>
      </c>
      <c r="E2028" t="s">
        <v>983</v>
      </c>
      <c r="F2028" t="s">
        <v>798</v>
      </c>
      <c r="G2028" t="s">
        <v>984</v>
      </c>
      <c r="H2028" t="s">
        <v>985</v>
      </c>
      <c r="I2028" t="s">
        <v>957</v>
      </c>
      <c r="J2028" t="s">
        <v>643</v>
      </c>
      <c r="K2028" t="s">
        <v>1074</v>
      </c>
      <c r="L2028" t="s">
        <v>643</v>
      </c>
      <c r="M2028" s="5">
        <v>21450</v>
      </c>
      <c r="N2028" s="5">
        <v>21450</v>
      </c>
      <c r="O2028" s="5">
        <v>21450</v>
      </c>
      <c r="P2028" s="5"/>
      <c r="Q2028" s="16">
        <v>0</v>
      </c>
      <c r="R2028" s="5"/>
      <c r="S2028" s="17">
        <v>41120</v>
      </c>
      <c r="T2028" s="17">
        <v>41120</v>
      </c>
      <c r="U2028" s="17">
        <v>42199</v>
      </c>
      <c r="V2028" s="17">
        <v>42199</v>
      </c>
      <c r="W2028" s="17">
        <v>41120</v>
      </c>
      <c r="X2028" s="17">
        <v>42222</v>
      </c>
      <c r="Y2028" t="s">
        <v>955</v>
      </c>
      <c r="Z2028" t="s">
        <v>818</v>
      </c>
      <c r="AA2028" t="s">
        <v>960</v>
      </c>
      <c r="AC2028" s="16">
        <v>4</v>
      </c>
      <c r="AD2028" t="s">
        <v>880</v>
      </c>
      <c r="AE2028" t="s">
        <v>1938</v>
      </c>
      <c r="AF2028" t="s">
        <v>750</v>
      </c>
      <c r="AG2028" t="s">
        <v>1515</v>
      </c>
      <c r="AJ2028" t="s">
        <v>963</v>
      </c>
      <c r="AK2028" t="s">
        <v>1516</v>
      </c>
      <c r="AL2028" t="s">
        <v>965</v>
      </c>
      <c r="AM2028" t="s">
        <v>645</v>
      </c>
      <c r="AP2028" t="s">
        <v>966</v>
      </c>
      <c r="AQ2028" t="s">
        <v>967</v>
      </c>
      <c r="AR2028" t="s">
        <v>968</v>
      </c>
      <c r="AS2028" t="s">
        <v>969</v>
      </c>
      <c r="AT2028" t="s">
        <v>970</v>
      </c>
      <c r="AU2028" t="s">
        <v>8294</v>
      </c>
    </row>
    <row r="2029" spans="2:47" ht="11" outlineLevel="1" x14ac:dyDescent="0.15">
      <c r="B2029" t="s">
        <v>8295</v>
      </c>
      <c r="C2029" t="s">
        <v>8296</v>
      </c>
      <c r="D2029" t="s">
        <v>379</v>
      </c>
      <c r="E2029" t="s">
        <v>983</v>
      </c>
      <c r="F2029" t="s">
        <v>807</v>
      </c>
      <c r="G2029" t="s">
        <v>984</v>
      </c>
      <c r="H2029" t="s">
        <v>985</v>
      </c>
      <c r="I2029" t="s">
        <v>957</v>
      </c>
      <c r="J2029" t="s">
        <v>713</v>
      </c>
      <c r="K2029" t="s">
        <v>3086</v>
      </c>
      <c r="L2029" t="s">
        <v>713</v>
      </c>
      <c r="M2029" s="5">
        <v>21432.62</v>
      </c>
      <c r="N2029" s="5">
        <v>21432.62</v>
      </c>
      <c r="O2029" s="5">
        <v>21432.62</v>
      </c>
      <c r="P2029" s="5"/>
      <c r="Q2029" s="16">
        <v>0</v>
      </c>
      <c r="R2029" s="5"/>
      <c r="S2029" s="17">
        <v>44469</v>
      </c>
      <c r="T2029" s="17">
        <v>44469</v>
      </c>
      <c r="U2029" s="17">
        <v>44505</v>
      </c>
      <c r="V2029" s="17">
        <v>44505</v>
      </c>
      <c r="W2029" s="17">
        <v>44469</v>
      </c>
      <c r="X2029" s="17">
        <v>44497</v>
      </c>
      <c r="Y2029" t="s">
        <v>955</v>
      </c>
      <c r="Z2029" t="s">
        <v>818</v>
      </c>
      <c r="AA2029" t="s">
        <v>1023</v>
      </c>
      <c r="AB2029" t="s">
        <v>1024</v>
      </c>
      <c r="AC2029" s="16">
        <v>4</v>
      </c>
      <c r="AD2029" t="s">
        <v>795</v>
      </c>
      <c r="AE2029" t="s">
        <v>961</v>
      </c>
      <c r="AF2029" t="s">
        <v>740</v>
      </c>
      <c r="AG2029" t="s">
        <v>1036</v>
      </c>
      <c r="AH2029" t="s">
        <v>1058</v>
      </c>
      <c r="AI2029" t="s">
        <v>1059</v>
      </c>
      <c r="AJ2029" t="s">
        <v>978</v>
      </c>
      <c r="AK2029" t="s">
        <v>964</v>
      </c>
      <c r="AL2029" t="s">
        <v>965</v>
      </c>
      <c r="AM2029" t="s">
        <v>531</v>
      </c>
      <c r="AP2029" t="s">
        <v>966</v>
      </c>
      <c r="AQ2029" t="s">
        <v>967</v>
      </c>
      <c r="AR2029" t="s">
        <v>968</v>
      </c>
      <c r="AS2029" t="s">
        <v>969</v>
      </c>
      <c r="AT2029" t="s">
        <v>970</v>
      </c>
      <c r="AU2029" t="s">
        <v>8297</v>
      </c>
    </row>
    <row r="2030" spans="2:47" ht="11" outlineLevel="1" x14ac:dyDescent="0.15">
      <c r="B2030" t="s">
        <v>8298</v>
      </c>
      <c r="C2030" t="s">
        <v>8299</v>
      </c>
      <c r="G2030" t="s">
        <v>955</v>
      </c>
      <c r="H2030" t="s">
        <v>956</v>
      </c>
      <c r="I2030" t="s">
        <v>957</v>
      </c>
      <c r="J2030" t="s">
        <v>7825</v>
      </c>
      <c r="K2030" t="s">
        <v>7826</v>
      </c>
      <c r="L2030" t="s">
        <v>7825</v>
      </c>
      <c r="M2030" s="5">
        <v>21269</v>
      </c>
      <c r="N2030" s="5">
        <v>21269</v>
      </c>
      <c r="O2030" s="5">
        <v>21269</v>
      </c>
      <c r="P2030" s="5"/>
      <c r="Q2030" s="16">
        <v>0</v>
      </c>
      <c r="R2030" s="5"/>
      <c r="S2030" s="17">
        <v>46058</v>
      </c>
      <c r="T2030" s="17">
        <v>46058</v>
      </c>
      <c r="U2030" s="17">
        <v>46072</v>
      </c>
      <c r="V2030" s="17">
        <v>46072</v>
      </c>
      <c r="W2030" s="17">
        <v>46058</v>
      </c>
      <c r="X2030" s="17">
        <v>46058</v>
      </c>
      <c r="Y2030" t="s">
        <v>984</v>
      </c>
      <c r="Z2030" t="s">
        <v>804</v>
      </c>
      <c r="AA2030" t="s">
        <v>1000</v>
      </c>
      <c r="AC2030" s="16">
        <v>1</v>
      </c>
      <c r="AD2030" t="s">
        <v>795</v>
      </c>
      <c r="AE2030" t="s">
        <v>961</v>
      </c>
      <c r="AF2030" t="s">
        <v>3348</v>
      </c>
      <c r="AG2030" t="s">
        <v>3349</v>
      </c>
      <c r="AJ2030" t="s">
        <v>963</v>
      </c>
      <c r="AK2030" t="s">
        <v>964</v>
      </c>
      <c r="AL2030" t="s">
        <v>1340</v>
      </c>
      <c r="AM2030" t="s">
        <v>531</v>
      </c>
      <c r="AP2030" t="s">
        <v>966</v>
      </c>
      <c r="AQ2030" t="s">
        <v>967</v>
      </c>
      <c r="AR2030" t="s">
        <v>968</v>
      </c>
      <c r="AS2030" t="s">
        <v>969</v>
      </c>
      <c r="AT2030" t="s">
        <v>970</v>
      </c>
      <c r="AU2030" t="s">
        <v>8300</v>
      </c>
    </row>
    <row r="2031" spans="2:47" ht="11" outlineLevel="1" x14ac:dyDescent="0.15">
      <c r="B2031" t="s">
        <v>8301</v>
      </c>
      <c r="C2031" t="s">
        <v>8302</v>
      </c>
      <c r="G2031" t="s">
        <v>1140</v>
      </c>
      <c r="H2031" t="s">
        <v>1141</v>
      </c>
      <c r="I2031" t="s">
        <v>957</v>
      </c>
      <c r="J2031" t="s">
        <v>4115</v>
      </c>
      <c r="K2031" t="s">
        <v>4116</v>
      </c>
      <c r="L2031" t="s">
        <v>4115</v>
      </c>
      <c r="M2031" s="5">
        <v>21216.16</v>
      </c>
      <c r="N2031" s="5">
        <v>21216.16</v>
      </c>
      <c r="O2031" s="5">
        <v>21216.16</v>
      </c>
      <c r="P2031" s="5"/>
      <c r="Q2031" s="16">
        <v>0</v>
      </c>
      <c r="R2031" s="5"/>
      <c r="S2031" s="17">
        <v>43199</v>
      </c>
      <c r="T2031" s="17">
        <v>43199</v>
      </c>
      <c r="U2031" s="17">
        <v>43228</v>
      </c>
      <c r="V2031" s="17">
        <v>43228</v>
      </c>
      <c r="W2031" s="17">
        <v>43199</v>
      </c>
      <c r="X2031" s="17">
        <v>43199</v>
      </c>
      <c r="Y2031" t="s">
        <v>1178</v>
      </c>
      <c r="Z2031" t="s">
        <v>825</v>
      </c>
      <c r="AA2031" t="s">
        <v>1179</v>
      </c>
      <c r="AC2031" s="16">
        <v>1</v>
      </c>
      <c r="AD2031" t="s">
        <v>4117</v>
      </c>
      <c r="AE2031" t="s">
        <v>4118</v>
      </c>
      <c r="AF2031" t="s">
        <v>750</v>
      </c>
      <c r="AG2031" t="s">
        <v>1515</v>
      </c>
      <c r="AJ2031" t="s">
        <v>963</v>
      </c>
      <c r="AK2031" t="s">
        <v>1516</v>
      </c>
      <c r="AL2031" t="s">
        <v>1340</v>
      </c>
      <c r="AM2031" t="s">
        <v>645</v>
      </c>
      <c r="AP2031" t="s">
        <v>966</v>
      </c>
      <c r="AQ2031" t="s">
        <v>967</v>
      </c>
      <c r="AR2031" t="s">
        <v>968</v>
      </c>
      <c r="AS2031" t="s">
        <v>969</v>
      </c>
      <c r="AT2031" t="s">
        <v>970</v>
      </c>
      <c r="AU2031" t="s">
        <v>8303</v>
      </c>
    </row>
    <row r="2032" spans="2:47" ht="11" outlineLevel="1" x14ac:dyDescent="0.15">
      <c r="B2032" t="s">
        <v>8304</v>
      </c>
      <c r="C2032" t="s">
        <v>8305</v>
      </c>
      <c r="D2032" t="s">
        <v>4448</v>
      </c>
      <c r="E2032" t="s">
        <v>854</v>
      </c>
      <c r="F2032" t="s">
        <v>807</v>
      </c>
      <c r="G2032" t="s">
        <v>959</v>
      </c>
      <c r="H2032" t="s">
        <v>1903</v>
      </c>
      <c r="I2032" t="s">
        <v>957</v>
      </c>
      <c r="J2032" t="s">
        <v>4124</v>
      </c>
      <c r="K2032" t="s">
        <v>4125</v>
      </c>
      <c r="L2032" t="s">
        <v>4124</v>
      </c>
      <c r="M2032" s="5">
        <v>21172.7</v>
      </c>
      <c r="N2032" s="5">
        <v>21172.7</v>
      </c>
      <c r="O2032" s="5">
        <v>21172.7</v>
      </c>
      <c r="P2032" s="5"/>
      <c r="Q2032" s="16">
        <v>0</v>
      </c>
      <c r="R2032" s="5"/>
      <c r="S2032" s="17">
        <v>43229</v>
      </c>
      <c r="T2032" s="17">
        <v>43228</v>
      </c>
      <c r="U2032" s="17">
        <v>43350</v>
      </c>
      <c r="V2032" s="17">
        <v>43350</v>
      </c>
      <c r="W2032" s="17">
        <v>43229</v>
      </c>
      <c r="X2032" s="17">
        <v>43311</v>
      </c>
      <c r="Y2032" t="s">
        <v>1178</v>
      </c>
      <c r="Z2032" t="s">
        <v>825</v>
      </c>
      <c r="AA2032" t="s">
        <v>1179</v>
      </c>
      <c r="AC2032" s="16">
        <v>1</v>
      </c>
      <c r="AD2032" t="s">
        <v>795</v>
      </c>
      <c r="AE2032" t="s">
        <v>961</v>
      </c>
      <c r="AF2032" t="s">
        <v>740</v>
      </c>
      <c r="AG2032" t="s">
        <v>1036</v>
      </c>
      <c r="AJ2032" t="s">
        <v>963</v>
      </c>
      <c r="AK2032" t="s">
        <v>964</v>
      </c>
      <c r="AL2032" t="s">
        <v>1340</v>
      </c>
      <c r="AM2032" t="s">
        <v>531</v>
      </c>
      <c r="AP2032" t="s">
        <v>966</v>
      </c>
      <c r="AQ2032" t="s">
        <v>967</v>
      </c>
      <c r="AR2032" t="s">
        <v>968</v>
      </c>
      <c r="AS2032" t="s">
        <v>969</v>
      </c>
      <c r="AT2032" t="s">
        <v>970</v>
      </c>
      <c r="AU2032" t="s">
        <v>8306</v>
      </c>
    </row>
    <row r="2033" spans="2:47" ht="11" outlineLevel="1" x14ac:dyDescent="0.15">
      <c r="B2033" t="s">
        <v>8307</v>
      </c>
      <c r="C2033" t="s">
        <v>1149</v>
      </c>
      <c r="D2033" t="s">
        <v>2775</v>
      </c>
      <c r="E2033" t="s">
        <v>835</v>
      </c>
      <c r="F2033" t="s">
        <v>807</v>
      </c>
      <c r="G2033" t="s">
        <v>984</v>
      </c>
      <c r="H2033" t="s">
        <v>985</v>
      </c>
      <c r="I2033" t="s">
        <v>957</v>
      </c>
      <c r="J2033" t="s">
        <v>669</v>
      </c>
      <c r="K2033" t="s">
        <v>1498</v>
      </c>
      <c r="L2033" t="s">
        <v>669</v>
      </c>
      <c r="M2033" s="5">
        <v>21120.63</v>
      </c>
      <c r="N2033" s="5">
        <v>21120.63</v>
      </c>
      <c r="O2033" s="5">
        <v>21120.63</v>
      </c>
      <c r="P2033" s="5"/>
      <c r="Q2033" s="16">
        <v>0</v>
      </c>
      <c r="R2033" s="5"/>
      <c r="S2033" s="17">
        <v>42606</v>
      </c>
      <c r="T2033" s="17">
        <v>42606</v>
      </c>
      <c r="U2033" s="17">
        <v>42728</v>
      </c>
      <c r="V2033" s="17">
        <v>42728</v>
      </c>
      <c r="W2033" s="17">
        <v>42606</v>
      </c>
      <c r="X2033" s="17">
        <v>42660</v>
      </c>
      <c r="Y2033" t="s">
        <v>1178</v>
      </c>
      <c r="Z2033" t="s">
        <v>825</v>
      </c>
      <c r="AA2033" t="s">
        <v>1179</v>
      </c>
      <c r="AC2033" s="16">
        <v>2</v>
      </c>
      <c r="AD2033" t="s">
        <v>795</v>
      </c>
      <c r="AE2033" t="s">
        <v>961</v>
      </c>
      <c r="AF2033" t="s">
        <v>740</v>
      </c>
      <c r="AG2033" t="s">
        <v>1036</v>
      </c>
      <c r="AJ2033" t="s">
        <v>963</v>
      </c>
      <c r="AK2033" t="s">
        <v>964</v>
      </c>
      <c r="AL2033" t="s">
        <v>965</v>
      </c>
      <c r="AM2033" t="s">
        <v>456</v>
      </c>
      <c r="AP2033" t="s">
        <v>966</v>
      </c>
      <c r="AQ2033" t="s">
        <v>967</v>
      </c>
      <c r="AR2033" t="s">
        <v>968</v>
      </c>
      <c r="AS2033" t="s">
        <v>969</v>
      </c>
      <c r="AT2033" t="s">
        <v>970</v>
      </c>
      <c r="AU2033" t="s">
        <v>8308</v>
      </c>
    </row>
    <row r="2034" spans="2:47" ht="11" outlineLevel="1" x14ac:dyDescent="0.15">
      <c r="B2034" t="s">
        <v>8309</v>
      </c>
      <c r="C2034" t="s">
        <v>8310</v>
      </c>
      <c r="G2034" t="s">
        <v>1140</v>
      </c>
      <c r="H2034" t="s">
        <v>1141</v>
      </c>
      <c r="I2034" t="s">
        <v>957</v>
      </c>
      <c r="J2034" t="s">
        <v>8311</v>
      </c>
      <c r="K2034" t="s">
        <v>8312</v>
      </c>
      <c r="L2034" t="s">
        <v>8311</v>
      </c>
      <c r="M2034" s="5">
        <v>21072</v>
      </c>
      <c r="N2034" s="5">
        <v>26650</v>
      </c>
      <c r="O2034" s="5">
        <v>26650</v>
      </c>
      <c r="P2034" s="5"/>
      <c r="Q2034" s="16">
        <v>0</v>
      </c>
      <c r="R2034" s="5"/>
      <c r="S2034" s="17">
        <v>41522</v>
      </c>
      <c r="T2034" s="17">
        <v>41522</v>
      </c>
      <c r="U2034" s="17">
        <v>43372</v>
      </c>
      <c r="V2034" s="17">
        <v>43372</v>
      </c>
      <c r="W2034" s="17">
        <v>41522</v>
      </c>
      <c r="X2034" s="17">
        <v>43008</v>
      </c>
      <c r="Y2034" t="s">
        <v>1543</v>
      </c>
      <c r="Z2034" t="s">
        <v>826</v>
      </c>
      <c r="AA2034" t="s">
        <v>1179</v>
      </c>
      <c r="AC2034" s="16">
        <v>1</v>
      </c>
      <c r="AD2034" t="s">
        <v>3900</v>
      </c>
      <c r="AE2034" t="s">
        <v>3901</v>
      </c>
      <c r="AF2034" t="s">
        <v>738</v>
      </c>
      <c r="AG2034" t="s">
        <v>988</v>
      </c>
      <c r="AJ2034" t="s">
        <v>963</v>
      </c>
      <c r="AK2034" t="s">
        <v>3393</v>
      </c>
      <c r="AL2034" t="s">
        <v>1340</v>
      </c>
      <c r="AM2034" t="s">
        <v>531</v>
      </c>
      <c r="AP2034" t="s">
        <v>966</v>
      </c>
      <c r="AQ2034" t="s">
        <v>967</v>
      </c>
      <c r="AR2034" t="s">
        <v>968</v>
      </c>
      <c r="AS2034" t="s">
        <v>969</v>
      </c>
      <c r="AT2034" t="s">
        <v>970</v>
      </c>
      <c r="AU2034" t="s">
        <v>8313</v>
      </c>
    </row>
    <row r="2035" spans="2:47" ht="11" outlineLevel="1" x14ac:dyDescent="0.15">
      <c r="B2035" t="s">
        <v>8314</v>
      </c>
      <c r="C2035" t="s">
        <v>8315</v>
      </c>
      <c r="G2035" t="s">
        <v>1140</v>
      </c>
      <c r="H2035" t="s">
        <v>1141</v>
      </c>
      <c r="I2035" t="s">
        <v>957</v>
      </c>
      <c r="J2035" t="s">
        <v>2172</v>
      </c>
      <c r="K2035" t="s">
        <v>2173</v>
      </c>
      <c r="L2035" t="s">
        <v>3312</v>
      </c>
      <c r="M2035" s="5">
        <v>20996.6</v>
      </c>
      <c r="N2035" s="5">
        <v>20996.6</v>
      </c>
      <c r="O2035" s="5">
        <v>20996.6</v>
      </c>
      <c r="P2035" s="5"/>
      <c r="Q2035" s="16">
        <v>0</v>
      </c>
      <c r="R2035" s="5"/>
      <c r="S2035" s="17">
        <v>43895</v>
      </c>
      <c r="T2035" s="17">
        <v>43895</v>
      </c>
      <c r="U2035" s="17">
        <v>43921</v>
      </c>
      <c r="V2035" s="17">
        <v>43921</v>
      </c>
      <c r="W2035" s="17">
        <v>43895</v>
      </c>
      <c r="X2035" s="17">
        <v>43895</v>
      </c>
      <c r="Y2035" t="s">
        <v>1543</v>
      </c>
      <c r="Z2035" t="s">
        <v>826</v>
      </c>
      <c r="AA2035" t="s">
        <v>1179</v>
      </c>
      <c r="AC2035" s="16">
        <v>1</v>
      </c>
      <c r="AD2035" t="s">
        <v>795</v>
      </c>
      <c r="AE2035" t="s">
        <v>961</v>
      </c>
      <c r="AF2035" t="s">
        <v>740</v>
      </c>
      <c r="AG2035" t="s">
        <v>1036</v>
      </c>
      <c r="AH2035" t="s">
        <v>1058</v>
      </c>
      <c r="AI2035" t="s">
        <v>1059</v>
      </c>
      <c r="AJ2035" t="s">
        <v>978</v>
      </c>
      <c r="AK2035" t="s">
        <v>964</v>
      </c>
      <c r="AL2035" t="s">
        <v>965</v>
      </c>
      <c r="AM2035" t="s">
        <v>531</v>
      </c>
      <c r="AP2035" t="s">
        <v>966</v>
      </c>
      <c r="AQ2035" t="s">
        <v>967</v>
      </c>
      <c r="AR2035" t="s">
        <v>968</v>
      </c>
      <c r="AS2035" t="s">
        <v>969</v>
      </c>
      <c r="AT2035" t="s">
        <v>970</v>
      </c>
      <c r="AU2035" t="s">
        <v>8316</v>
      </c>
    </row>
    <row r="2036" spans="2:47" ht="11" outlineLevel="1" x14ac:dyDescent="0.15">
      <c r="B2036" t="s">
        <v>8317</v>
      </c>
      <c r="C2036" t="s">
        <v>8318</v>
      </c>
      <c r="G2036" t="s">
        <v>1140</v>
      </c>
      <c r="H2036" t="s">
        <v>1141</v>
      </c>
      <c r="I2036" t="s">
        <v>957</v>
      </c>
      <c r="J2036" t="s">
        <v>8319</v>
      </c>
      <c r="K2036" t="s">
        <v>8320</v>
      </c>
      <c r="L2036" t="s">
        <v>8319</v>
      </c>
      <c r="M2036" s="5">
        <v>20893</v>
      </c>
      <c r="N2036" s="5">
        <v>20893</v>
      </c>
      <c r="O2036" s="5">
        <v>20893</v>
      </c>
      <c r="P2036" s="5"/>
      <c r="Q2036" s="16">
        <v>0</v>
      </c>
      <c r="R2036" s="5"/>
      <c r="S2036" s="17">
        <v>44000</v>
      </c>
      <c r="T2036" s="17">
        <v>44000</v>
      </c>
      <c r="U2036" s="17">
        <v>44067</v>
      </c>
      <c r="V2036" s="17">
        <v>44067</v>
      </c>
      <c r="W2036" s="17">
        <v>44000</v>
      </c>
      <c r="X2036" s="17">
        <v>44068</v>
      </c>
      <c r="Y2036" t="s">
        <v>1178</v>
      </c>
      <c r="Z2036" t="s">
        <v>825</v>
      </c>
      <c r="AA2036" t="s">
        <v>1179</v>
      </c>
      <c r="AC2036" s="16">
        <v>3</v>
      </c>
      <c r="AD2036" t="s">
        <v>795</v>
      </c>
      <c r="AE2036" t="s">
        <v>961</v>
      </c>
      <c r="AF2036" t="s">
        <v>740</v>
      </c>
      <c r="AG2036" t="s">
        <v>1036</v>
      </c>
      <c r="AH2036" t="s">
        <v>1058</v>
      </c>
      <c r="AI2036" t="s">
        <v>1059</v>
      </c>
      <c r="AJ2036" t="s">
        <v>978</v>
      </c>
      <c r="AK2036" t="s">
        <v>964</v>
      </c>
      <c r="AL2036" t="s">
        <v>1340</v>
      </c>
      <c r="AM2036" t="s">
        <v>531</v>
      </c>
      <c r="AP2036" t="s">
        <v>966</v>
      </c>
      <c r="AQ2036" t="s">
        <v>967</v>
      </c>
      <c r="AR2036" t="s">
        <v>968</v>
      </c>
      <c r="AS2036" t="s">
        <v>969</v>
      </c>
      <c r="AT2036" t="s">
        <v>970</v>
      </c>
      <c r="AU2036" t="s">
        <v>8321</v>
      </c>
    </row>
    <row r="2037" spans="2:47" ht="11" outlineLevel="1" x14ac:dyDescent="0.15">
      <c r="B2037" t="s">
        <v>8322</v>
      </c>
      <c r="C2037" t="s">
        <v>8323</v>
      </c>
      <c r="G2037" t="s">
        <v>1140</v>
      </c>
      <c r="H2037" t="s">
        <v>1141</v>
      </c>
      <c r="I2037" t="s">
        <v>957</v>
      </c>
      <c r="J2037" t="s">
        <v>8324</v>
      </c>
      <c r="K2037" t="s">
        <v>8325</v>
      </c>
      <c r="L2037" t="s">
        <v>8324</v>
      </c>
      <c r="M2037" s="5">
        <v>20870</v>
      </c>
      <c r="N2037" s="5">
        <v>20870</v>
      </c>
      <c r="O2037" s="5">
        <v>20870</v>
      </c>
      <c r="P2037" s="5"/>
      <c r="Q2037" s="16">
        <v>0</v>
      </c>
      <c r="R2037" s="5"/>
      <c r="S2037" s="17">
        <v>43724</v>
      </c>
      <c r="T2037" s="17">
        <v>43724</v>
      </c>
      <c r="U2037" s="17">
        <v>43829</v>
      </c>
      <c r="V2037" s="17">
        <v>43829</v>
      </c>
      <c r="W2037" s="17">
        <v>43724</v>
      </c>
      <c r="X2037" s="17">
        <v>43724</v>
      </c>
      <c r="Y2037" t="s">
        <v>1178</v>
      </c>
      <c r="Z2037" t="s">
        <v>825</v>
      </c>
      <c r="AA2037" t="s">
        <v>1179</v>
      </c>
      <c r="AC2037" s="16">
        <v>4</v>
      </c>
      <c r="AD2037" t="s">
        <v>6715</v>
      </c>
      <c r="AE2037" t="s">
        <v>6716</v>
      </c>
      <c r="AF2037" t="s">
        <v>737</v>
      </c>
      <c r="AG2037" t="s">
        <v>975</v>
      </c>
      <c r="AH2037" t="s">
        <v>1202</v>
      </c>
      <c r="AI2037" t="s">
        <v>1203</v>
      </c>
      <c r="AJ2037" t="s">
        <v>978</v>
      </c>
      <c r="AK2037" t="s">
        <v>3258</v>
      </c>
      <c r="AL2037" t="s">
        <v>1340</v>
      </c>
      <c r="AM2037" t="s">
        <v>531</v>
      </c>
      <c r="AP2037" t="s">
        <v>966</v>
      </c>
      <c r="AQ2037" t="s">
        <v>967</v>
      </c>
      <c r="AR2037" t="s">
        <v>968</v>
      </c>
      <c r="AS2037" t="s">
        <v>969</v>
      </c>
      <c r="AT2037" t="s">
        <v>970</v>
      </c>
      <c r="AU2037" t="s">
        <v>8326</v>
      </c>
    </row>
    <row r="2038" spans="2:47" ht="11" outlineLevel="1" x14ac:dyDescent="0.15">
      <c r="B2038" t="s">
        <v>8327</v>
      </c>
      <c r="C2038" t="s">
        <v>8328</v>
      </c>
      <c r="G2038" t="s">
        <v>1140</v>
      </c>
      <c r="H2038" t="s">
        <v>1141</v>
      </c>
      <c r="I2038" t="s">
        <v>957</v>
      </c>
      <c r="J2038" t="s">
        <v>7830</v>
      </c>
      <c r="K2038" t="s">
        <v>7831</v>
      </c>
      <c r="L2038" t="s">
        <v>7830</v>
      </c>
      <c r="M2038" s="5">
        <v>20863.259999999998</v>
      </c>
      <c r="N2038" s="5">
        <v>20863.259999999998</v>
      </c>
      <c r="O2038" s="5">
        <v>20863.259999999998</v>
      </c>
      <c r="P2038" s="5"/>
      <c r="Q2038" s="16">
        <v>0</v>
      </c>
      <c r="R2038" s="5"/>
      <c r="S2038" s="17">
        <v>45723</v>
      </c>
      <c r="T2038" s="17">
        <v>45723</v>
      </c>
      <c r="U2038" s="17">
        <v>45838</v>
      </c>
      <c r="V2038" s="17">
        <v>45838</v>
      </c>
      <c r="W2038" s="17">
        <v>45723</v>
      </c>
      <c r="X2038" s="17">
        <v>45723</v>
      </c>
      <c r="Y2038" t="s">
        <v>1178</v>
      </c>
      <c r="Z2038" t="s">
        <v>825</v>
      </c>
      <c r="AA2038" t="s">
        <v>1179</v>
      </c>
      <c r="AC2038" s="16">
        <v>17</v>
      </c>
      <c r="AD2038" t="s">
        <v>4388</v>
      </c>
      <c r="AE2038" t="s">
        <v>4389</v>
      </c>
      <c r="AF2038" t="s">
        <v>750</v>
      </c>
      <c r="AG2038" t="s">
        <v>1515</v>
      </c>
      <c r="AJ2038" t="s">
        <v>963</v>
      </c>
      <c r="AK2038" t="s">
        <v>1516</v>
      </c>
      <c r="AL2038" t="s">
        <v>1340</v>
      </c>
      <c r="AM2038" t="s">
        <v>531</v>
      </c>
      <c r="AP2038" t="s">
        <v>966</v>
      </c>
      <c r="AQ2038" t="s">
        <v>967</v>
      </c>
      <c r="AR2038" t="s">
        <v>968</v>
      </c>
      <c r="AS2038" t="s">
        <v>969</v>
      </c>
      <c r="AT2038" t="s">
        <v>970</v>
      </c>
      <c r="AU2038" t="s">
        <v>8329</v>
      </c>
    </row>
    <row r="2039" spans="2:47" ht="11" outlineLevel="1" x14ac:dyDescent="0.15">
      <c r="B2039" t="s">
        <v>8330</v>
      </c>
      <c r="C2039" t="s">
        <v>2080</v>
      </c>
      <c r="D2039" t="s">
        <v>4131</v>
      </c>
      <c r="E2039" t="s">
        <v>983</v>
      </c>
      <c r="F2039" t="s">
        <v>798</v>
      </c>
      <c r="G2039" t="s">
        <v>984</v>
      </c>
      <c r="H2039" t="s">
        <v>985</v>
      </c>
      <c r="I2039" t="s">
        <v>957</v>
      </c>
      <c r="J2039" t="s">
        <v>4132</v>
      </c>
      <c r="K2039" t="s">
        <v>4133</v>
      </c>
      <c r="L2039" t="s">
        <v>4132</v>
      </c>
      <c r="M2039" s="5">
        <v>20850.919999999998</v>
      </c>
      <c r="N2039" s="5">
        <v>20850.919999999998</v>
      </c>
      <c r="O2039" s="5">
        <v>20850.919999999998</v>
      </c>
      <c r="P2039" s="5"/>
      <c r="Q2039" s="16">
        <v>0</v>
      </c>
      <c r="R2039" s="5"/>
      <c r="S2039" s="17">
        <v>42682</v>
      </c>
      <c r="T2039" s="17">
        <v>42682</v>
      </c>
      <c r="U2039" s="17">
        <v>42734</v>
      </c>
      <c r="V2039" s="17">
        <v>42734</v>
      </c>
      <c r="W2039" s="17">
        <v>42682</v>
      </c>
      <c r="X2039" s="17">
        <v>42682</v>
      </c>
      <c r="Y2039" t="s">
        <v>1178</v>
      </c>
      <c r="Z2039" t="s">
        <v>825</v>
      </c>
      <c r="AA2039" t="s">
        <v>1179</v>
      </c>
      <c r="AC2039" s="16">
        <v>1</v>
      </c>
      <c r="AD2039" t="s">
        <v>795</v>
      </c>
      <c r="AE2039" t="s">
        <v>961</v>
      </c>
      <c r="AF2039" t="s">
        <v>740</v>
      </c>
      <c r="AG2039" t="s">
        <v>1036</v>
      </c>
      <c r="AJ2039" t="s">
        <v>963</v>
      </c>
      <c r="AK2039" t="s">
        <v>964</v>
      </c>
      <c r="AL2039" t="s">
        <v>1340</v>
      </c>
      <c r="AM2039" t="s">
        <v>456</v>
      </c>
      <c r="AP2039" t="s">
        <v>966</v>
      </c>
      <c r="AQ2039" t="s">
        <v>967</v>
      </c>
      <c r="AR2039" t="s">
        <v>968</v>
      </c>
      <c r="AS2039" t="s">
        <v>969</v>
      </c>
      <c r="AT2039" t="s">
        <v>970</v>
      </c>
      <c r="AU2039" t="s">
        <v>8331</v>
      </c>
    </row>
    <row r="2040" spans="2:47" ht="11" outlineLevel="1" x14ac:dyDescent="0.15">
      <c r="B2040" t="s">
        <v>8332</v>
      </c>
      <c r="C2040" t="s">
        <v>8333</v>
      </c>
      <c r="G2040" t="s">
        <v>1140</v>
      </c>
      <c r="H2040" t="s">
        <v>1141</v>
      </c>
      <c r="I2040" t="s">
        <v>957</v>
      </c>
      <c r="J2040" t="s">
        <v>3938</v>
      </c>
      <c r="K2040" t="s">
        <v>3939</v>
      </c>
      <c r="L2040" t="s">
        <v>3938</v>
      </c>
      <c r="M2040" s="5">
        <v>20822.5</v>
      </c>
      <c r="N2040" s="5">
        <v>20822.5</v>
      </c>
      <c r="O2040" s="5">
        <v>20822.5</v>
      </c>
      <c r="P2040" s="5"/>
      <c r="Q2040" s="16">
        <v>0</v>
      </c>
      <c r="R2040" s="5"/>
      <c r="S2040" s="17">
        <v>44440</v>
      </c>
      <c r="T2040" s="17">
        <v>44440</v>
      </c>
      <c r="U2040" s="17">
        <v>44562</v>
      </c>
      <c r="V2040" s="17">
        <v>44562</v>
      </c>
      <c r="W2040" s="17">
        <v>44440</v>
      </c>
      <c r="X2040" s="17">
        <v>44459</v>
      </c>
      <c r="Y2040" t="s">
        <v>1543</v>
      </c>
      <c r="Z2040" t="s">
        <v>826</v>
      </c>
      <c r="AA2040" t="s">
        <v>1179</v>
      </c>
      <c r="AC2040" s="16">
        <v>1</v>
      </c>
      <c r="AD2040" t="s">
        <v>795</v>
      </c>
      <c r="AE2040" t="s">
        <v>961</v>
      </c>
      <c r="AF2040" t="s">
        <v>740</v>
      </c>
      <c r="AG2040" t="s">
        <v>1036</v>
      </c>
      <c r="AH2040" t="s">
        <v>1058</v>
      </c>
      <c r="AI2040" t="s">
        <v>1059</v>
      </c>
      <c r="AJ2040" t="s">
        <v>978</v>
      </c>
      <c r="AK2040" t="s">
        <v>964</v>
      </c>
      <c r="AL2040" t="s">
        <v>1340</v>
      </c>
      <c r="AM2040" t="s">
        <v>531</v>
      </c>
      <c r="AP2040" t="s">
        <v>966</v>
      </c>
      <c r="AQ2040" t="s">
        <v>967</v>
      </c>
      <c r="AR2040" t="s">
        <v>968</v>
      </c>
      <c r="AS2040" t="s">
        <v>969</v>
      </c>
      <c r="AT2040" t="s">
        <v>970</v>
      </c>
      <c r="AU2040" t="s">
        <v>8334</v>
      </c>
    </row>
    <row r="2041" spans="2:47" ht="11" outlineLevel="1" x14ac:dyDescent="0.15">
      <c r="B2041" t="s">
        <v>8335</v>
      </c>
      <c r="C2041" t="s">
        <v>1519</v>
      </c>
      <c r="D2041" t="s">
        <v>6672</v>
      </c>
      <c r="E2041" t="s">
        <v>983</v>
      </c>
      <c r="F2041" t="s">
        <v>798</v>
      </c>
      <c r="G2041" t="s">
        <v>984</v>
      </c>
      <c r="H2041" t="s">
        <v>1272</v>
      </c>
      <c r="I2041" t="s">
        <v>957</v>
      </c>
      <c r="J2041" t="s">
        <v>6673</v>
      </c>
      <c r="K2041" t="s">
        <v>6674</v>
      </c>
      <c r="L2041" t="s">
        <v>6673</v>
      </c>
      <c r="M2041" s="5">
        <v>20775</v>
      </c>
      <c r="N2041" s="5">
        <v>20775</v>
      </c>
      <c r="O2041" s="5">
        <v>20775</v>
      </c>
      <c r="P2041" s="5"/>
      <c r="Q2041" s="16">
        <v>0</v>
      </c>
      <c r="R2041" s="5"/>
      <c r="S2041" s="17">
        <v>41942</v>
      </c>
      <c r="T2041" s="17">
        <v>41942</v>
      </c>
      <c r="U2041" s="17">
        <v>41993</v>
      </c>
      <c r="V2041" s="17">
        <v>41993</v>
      </c>
      <c r="W2041" s="17">
        <v>41942</v>
      </c>
      <c r="X2041" s="17">
        <v>42255</v>
      </c>
      <c r="Y2041" t="s">
        <v>1178</v>
      </c>
      <c r="Z2041" t="s">
        <v>825</v>
      </c>
      <c r="AA2041" t="s">
        <v>1179</v>
      </c>
      <c r="AC2041" s="16">
        <v>3</v>
      </c>
      <c r="AD2041" t="s">
        <v>795</v>
      </c>
      <c r="AE2041" t="s">
        <v>961</v>
      </c>
      <c r="AF2041" t="s">
        <v>740</v>
      </c>
      <c r="AG2041" t="s">
        <v>1036</v>
      </c>
      <c r="AJ2041" t="s">
        <v>963</v>
      </c>
      <c r="AK2041" t="s">
        <v>964</v>
      </c>
      <c r="AL2041" t="s">
        <v>1340</v>
      </c>
      <c r="AM2041" t="s">
        <v>456</v>
      </c>
      <c r="AP2041" t="s">
        <v>966</v>
      </c>
      <c r="AQ2041" t="s">
        <v>967</v>
      </c>
      <c r="AR2041" t="s">
        <v>968</v>
      </c>
      <c r="AS2041" t="s">
        <v>969</v>
      </c>
      <c r="AT2041" t="s">
        <v>970</v>
      </c>
      <c r="AU2041" t="s">
        <v>8336</v>
      </c>
    </row>
    <row r="2042" spans="2:47" ht="11" outlineLevel="1" x14ac:dyDescent="0.15">
      <c r="B2042" t="s">
        <v>8337</v>
      </c>
      <c r="C2042" t="s">
        <v>8338</v>
      </c>
      <c r="G2042" t="s">
        <v>1140</v>
      </c>
      <c r="H2042" t="s">
        <v>1141</v>
      </c>
      <c r="I2042" t="s">
        <v>957</v>
      </c>
      <c r="J2042" t="s">
        <v>7830</v>
      </c>
      <c r="K2042" t="s">
        <v>7831</v>
      </c>
      <c r="L2042" t="s">
        <v>7830</v>
      </c>
      <c r="M2042" s="5">
        <v>20739.96</v>
      </c>
      <c r="N2042" s="5">
        <v>20739.96</v>
      </c>
      <c r="O2042" s="5">
        <v>20739.96</v>
      </c>
      <c r="P2042" s="5"/>
      <c r="Q2042" s="16">
        <v>0</v>
      </c>
      <c r="R2042" s="5"/>
      <c r="S2042" s="17">
        <v>45855</v>
      </c>
      <c r="T2042" s="17">
        <v>45855</v>
      </c>
      <c r="U2042" s="17">
        <v>45992</v>
      </c>
      <c r="V2042" s="17">
        <v>45992</v>
      </c>
      <c r="W2042" s="17">
        <v>45855</v>
      </c>
      <c r="X2042" s="17">
        <v>45855</v>
      </c>
      <c r="Y2042" t="s">
        <v>1178</v>
      </c>
      <c r="Z2042" t="s">
        <v>825</v>
      </c>
      <c r="AA2042" t="s">
        <v>1179</v>
      </c>
      <c r="AC2042" s="16">
        <v>6</v>
      </c>
      <c r="AD2042" t="s">
        <v>6462</v>
      </c>
      <c r="AE2042" t="s">
        <v>6463</v>
      </c>
      <c r="AF2042" t="s">
        <v>750</v>
      </c>
      <c r="AG2042" t="s">
        <v>1515</v>
      </c>
      <c r="AJ2042" t="s">
        <v>963</v>
      </c>
      <c r="AK2042" t="s">
        <v>1516</v>
      </c>
      <c r="AL2042" t="s">
        <v>1340</v>
      </c>
      <c r="AM2042" t="s">
        <v>645</v>
      </c>
      <c r="AP2042" t="s">
        <v>966</v>
      </c>
      <c r="AQ2042" t="s">
        <v>967</v>
      </c>
      <c r="AR2042" t="s">
        <v>968</v>
      </c>
      <c r="AS2042" t="s">
        <v>969</v>
      </c>
      <c r="AT2042" t="s">
        <v>970</v>
      </c>
      <c r="AU2042" t="s">
        <v>8339</v>
      </c>
    </row>
    <row r="2043" spans="2:47" ht="11" outlineLevel="1" x14ac:dyDescent="0.15">
      <c r="B2043" t="s">
        <v>8340</v>
      </c>
      <c r="C2043" t="s">
        <v>8341</v>
      </c>
      <c r="G2043" t="s">
        <v>1140</v>
      </c>
      <c r="H2043" t="s">
        <v>1141</v>
      </c>
      <c r="I2043" t="s">
        <v>957</v>
      </c>
      <c r="J2043" t="s">
        <v>3417</v>
      </c>
      <c r="K2043" t="s">
        <v>3418</v>
      </c>
      <c r="L2043" t="s">
        <v>3417</v>
      </c>
      <c r="M2043" s="5">
        <v>20661.23</v>
      </c>
      <c r="N2043" s="5">
        <v>20661.23</v>
      </c>
      <c r="O2043" s="5">
        <v>20661.23</v>
      </c>
      <c r="P2043" s="5"/>
      <c r="Q2043" s="16">
        <v>0</v>
      </c>
      <c r="R2043" s="5"/>
      <c r="S2043" s="17">
        <v>43244</v>
      </c>
      <c r="T2043" s="17">
        <v>43244</v>
      </c>
      <c r="U2043" s="17">
        <v>43287</v>
      </c>
      <c r="V2043" s="17">
        <v>43287</v>
      </c>
      <c r="W2043" s="17">
        <v>43244</v>
      </c>
      <c r="X2043" s="17">
        <v>43528</v>
      </c>
      <c r="Y2043" t="s">
        <v>1543</v>
      </c>
      <c r="Z2043" t="s">
        <v>826</v>
      </c>
      <c r="AA2043" t="s">
        <v>1179</v>
      </c>
      <c r="AC2043" s="16">
        <v>1</v>
      </c>
      <c r="AD2043" t="s">
        <v>795</v>
      </c>
      <c r="AE2043" t="s">
        <v>961</v>
      </c>
      <c r="AF2043" t="s">
        <v>748</v>
      </c>
      <c r="AG2043" t="s">
        <v>1057</v>
      </c>
      <c r="AJ2043" t="s">
        <v>963</v>
      </c>
      <c r="AK2043" t="s">
        <v>964</v>
      </c>
      <c r="AL2043" t="s">
        <v>965</v>
      </c>
      <c r="AM2043" t="s">
        <v>531</v>
      </c>
      <c r="AP2043" t="s">
        <v>966</v>
      </c>
      <c r="AQ2043" t="s">
        <v>967</v>
      </c>
      <c r="AR2043" t="s">
        <v>968</v>
      </c>
      <c r="AS2043" t="s">
        <v>969</v>
      </c>
      <c r="AT2043" t="s">
        <v>970</v>
      </c>
      <c r="AU2043" t="s">
        <v>8342</v>
      </c>
    </row>
    <row r="2044" spans="2:47" ht="11" outlineLevel="1" x14ac:dyDescent="0.15">
      <c r="B2044" t="s">
        <v>8343</v>
      </c>
      <c r="C2044" t="s">
        <v>8344</v>
      </c>
      <c r="D2044" t="s">
        <v>8345</v>
      </c>
      <c r="E2044" t="s">
        <v>854</v>
      </c>
      <c r="F2044" t="s">
        <v>807</v>
      </c>
      <c r="G2044" t="s">
        <v>959</v>
      </c>
      <c r="H2044" t="s">
        <v>1903</v>
      </c>
      <c r="I2044" t="s">
        <v>957</v>
      </c>
      <c r="J2044" t="s">
        <v>670</v>
      </c>
      <c r="K2044" t="s">
        <v>1468</v>
      </c>
      <c r="L2044" t="s">
        <v>670</v>
      </c>
      <c r="M2044" s="5">
        <v>20642.5</v>
      </c>
      <c r="N2044" s="5">
        <v>20642.5</v>
      </c>
      <c r="O2044" s="5">
        <v>20642.5</v>
      </c>
      <c r="P2044" s="5"/>
      <c r="Q2044" s="16">
        <v>0</v>
      </c>
      <c r="R2044" s="5"/>
      <c r="S2044" s="17">
        <v>46098</v>
      </c>
      <c r="T2044" s="17">
        <v>46099</v>
      </c>
      <c r="U2044" s="17">
        <v>46114</v>
      </c>
      <c r="V2044" s="17">
        <v>46114</v>
      </c>
      <c r="W2044" s="17">
        <v>46098</v>
      </c>
      <c r="X2044" s="17">
        <v>46098</v>
      </c>
      <c r="Y2044" t="s">
        <v>1178</v>
      </c>
      <c r="Z2044" t="s">
        <v>825</v>
      </c>
      <c r="AA2044" t="s">
        <v>1179</v>
      </c>
      <c r="AC2044" s="16">
        <v>1</v>
      </c>
      <c r="AD2044" t="s">
        <v>795</v>
      </c>
      <c r="AE2044" t="s">
        <v>961</v>
      </c>
      <c r="AF2044" t="s">
        <v>740</v>
      </c>
      <c r="AG2044" t="s">
        <v>1036</v>
      </c>
      <c r="AJ2044" t="s">
        <v>963</v>
      </c>
      <c r="AK2044" t="s">
        <v>964</v>
      </c>
      <c r="AL2044" t="s">
        <v>1340</v>
      </c>
      <c r="AM2044" t="s">
        <v>531</v>
      </c>
      <c r="AP2044" t="s">
        <v>966</v>
      </c>
      <c r="AQ2044" t="s">
        <v>967</v>
      </c>
      <c r="AR2044" t="s">
        <v>968</v>
      </c>
      <c r="AS2044" t="s">
        <v>969</v>
      </c>
      <c r="AT2044" t="s">
        <v>970</v>
      </c>
      <c r="AU2044" t="s">
        <v>8346</v>
      </c>
    </row>
    <row r="2045" spans="2:47" ht="11" outlineLevel="1" x14ac:dyDescent="0.15">
      <c r="B2045" t="s">
        <v>8347</v>
      </c>
      <c r="C2045" t="s">
        <v>8348</v>
      </c>
      <c r="G2045" t="s">
        <v>1140</v>
      </c>
      <c r="H2045" t="s">
        <v>1141</v>
      </c>
      <c r="I2045" t="s">
        <v>957</v>
      </c>
      <c r="J2045" t="s">
        <v>6306</v>
      </c>
      <c r="K2045" t="s">
        <v>6307</v>
      </c>
      <c r="L2045" t="s">
        <v>7297</v>
      </c>
      <c r="M2045" s="5">
        <v>20600</v>
      </c>
      <c r="N2045" s="5">
        <v>20600</v>
      </c>
      <c r="O2045" s="5">
        <v>20600</v>
      </c>
      <c r="P2045" s="5"/>
      <c r="Q2045" s="16">
        <v>0</v>
      </c>
      <c r="R2045" s="5"/>
      <c r="S2045" s="17">
        <v>43978</v>
      </c>
      <c r="T2045" s="17">
        <v>43978</v>
      </c>
      <c r="U2045" s="17">
        <v>43993</v>
      </c>
      <c r="V2045" s="17">
        <v>43993</v>
      </c>
      <c r="W2045" s="17">
        <v>43978</v>
      </c>
      <c r="X2045" s="17">
        <v>44421</v>
      </c>
      <c r="Y2045" t="s">
        <v>1543</v>
      </c>
      <c r="Z2045" t="s">
        <v>826</v>
      </c>
      <c r="AA2045" t="s">
        <v>1179</v>
      </c>
      <c r="AC2045" s="16">
        <v>1</v>
      </c>
      <c r="AD2045" t="s">
        <v>795</v>
      </c>
      <c r="AE2045" t="s">
        <v>961</v>
      </c>
      <c r="AF2045" t="s">
        <v>740</v>
      </c>
      <c r="AG2045" t="s">
        <v>1036</v>
      </c>
      <c r="AH2045" t="s">
        <v>1058</v>
      </c>
      <c r="AI2045" t="s">
        <v>1059</v>
      </c>
      <c r="AJ2045" t="s">
        <v>978</v>
      </c>
      <c r="AK2045" t="s">
        <v>964</v>
      </c>
      <c r="AL2045" t="s">
        <v>1340</v>
      </c>
      <c r="AM2045" t="s">
        <v>531</v>
      </c>
      <c r="AP2045" t="s">
        <v>966</v>
      </c>
      <c r="AQ2045" t="s">
        <v>967</v>
      </c>
      <c r="AR2045" t="s">
        <v>968</v>
      </c>
      <c r="AS2045" t="s">
        <v>969</v>
      </c>
      <c r="AT2045" t="s">
        <v>970</v>
      </c>
      <c r="AU2045" t="s">
        <v>8349</v>
      </c>
    </row>
    <row r="2046" spans="2:47" ht="11" outlineLevel="1" x14ac:dyDescent="0.15">
      <c r="B2046" t="s">
        <v>8350</v>
      </c>
      <c r="C2046" t="s">
        <v>8351</v>
      </c>
      <c r="D2046" t="s">
        <v>4395</v>
      </c>
      <c r="E2046" t="s">
        <v>1599</v>
      </c>
      <c r="F2046" t="s">
        <v>807</v>
      </c>
      <c r="G2046" t="s">
        <v>984</v>
      </c>
      <c r="H2046" t="s">
        <v>985</v>
      </c>
      <c r="I2046" t="s">
        <v>957</v>
      </c>
      <c r="J2046" t="s">
        <v>3627</v>
      </c>
      <c r="K2046" t="s">
        <v>3628</v>
      </c>
      <c r="L2046" t="s">
        <v>3627</v>
      </c>
      <c r="M2046" s="5">
        <v>20591.88</v>
      </c>
      <c r="N2046" s="5">
        <v>20591.88</v>
      </c>
      <c r="O2046" s="5">
        <v>20591.88</v>
      </c>
      <c r="P2046" s="5">
        <v>20591.88</v>
      </c>
      <c r="Q2046" s="16">
        <v>0</v>
      </c>
      <c r="R2046" s="5"/>
      <c r="S2046" s="17">
        <v>45517</v>
      </c>
      <c r="T2046" s="17">
        <v>45516</v>
      </c>
      <c r="U2046" s="17">
        <v>45516</v>
      </c>
      <c r="V2046" s="17">
        <v>45516</v>
      </c>
      <c r="W2046" s="17">
        <v>45517</v>
      </c>
      <c r="X2046" s="17">
        <v>45517</v>
      </c>
      <c r="Y2046" t="s">
        <v>959</v>
      </c>
      <c r="Z2046" t="s">
        <v>796</v>
      </c>
      <c r="AA2046" t="s">
        <v>1023</v>
      </c>
      <c r="AB2046" t="s">
        <v>1289</v>
      </c>
      <c r="AC2046" s="16">
        <v>2</v>
      </c>
      <c r="AD2046" t="s">
        <v>803</v>
      </c>
      <c r="AE2046" t="s">
        <v>974</v>
      </c>
      <c r="AF2046" t="s">
        <v>757</v>
      </c>
      <c r="AG2046" t="s">
        <v>1801</v>
      </c>
      <c r="AH2046" t="s">
        <v>1202</v>
      </c>
      <c r="AI2046" t="s">
        <v>1203</v>
      </c>
      <c r="AJ2046" t="s">
        <v>978</v>
      </c>
      <c r="AK2046" t="s">
        <v>1082</v>
      </c>
      <c r="AL2046" t="s">
        <v>965</v>
      </c>
      <c r="AM2046" t="s">
        <v>531</v>
      </c>
      <c r="AP2046" t="s">
        <v>966</v>
      </c>
      <c r="AQ2046" t="s">
        <v>967</v>
      </c>
      <c r="AR2046" t="s">
        <v>968</v>
      </c>
      <c r="AS2046" t="s">
        <v>969</v>
      </c>
      <c r="AT2046" t="s">
        <v>970</v>
      </c>
      <c r="AU2046" t="s">
        <v>8352</v>
      </c>
    </row>
    <row r="2047" spans="2:47" ht="11" outlineLevel="1" x14ac:dyDescent="0.15">
      <c r="B2047" t="s">
        <v>8353</v>
      </c>
      <c r="C2047" t="s">
        <v>8354</v>
      </c>
      <c r="G2047" t="s">
        <v>1140</v>
      </c>
      <c r="H2047" t="s">
        <v>1141</v>
      </c>
      <c r="I2047" t="s">
        <v>957</v>
      </c>
      <c r="J2047" t="s">
        <v>8355</v>
      </c>
      <c r="K2047" t="s">
        <v>8356</v>
      </c>
      <c r="L2047" t="s">
        <v>8357</v>
      </c>
      <c r="M2047" s="5">
        <v>20572.310000000001</v>
      </c>
      <c r="N2047" s="5">
        <v>20572.310000000001</v>
      </c>
      <c r="O2047" s="5">
        <v>20572.310000000001</v>
      </c>
      <c r="P2047" s="5"/>
      <c r="Q2047" s="16">
        <v>0</v>
      </c>
      <c r="R2047" s="5"/>
      <c r="S2047" s="17">
        <v>43092</v>
      </c>
      <c r="T2047" s="17">
        <v>43091</v>
      </c>
      <c r="U2047" s="17">
        <v>43157</v>
      </c>
      <c r="V2047" s="17">
        <v>43157</v>
      </c>
      <c r="W2047" s="17">
        <v>43092</v>
      </c>
      <c r="X2047" s="17">
        <v>43126</v>
      </c>
      <c r="Y2047" t="s">
        <v>1178</v>
      </c>
      <c r="Z2047" t="s">
        <v>825</v>
      </c>
      <c r="AA2047" t="s">
        <v>1179</v>
      </c>
      <c r="AC2047" s="16">
        <v>2</v>
      </c>
      <c r="AD2047" t="s">
        <v>795</v>
      </c>
      <c r="AE2047" t="s">
        <v>961</v>
      </c>
      <c r="AF2047" t="s">
        <v>748</v>
      </c>
      <c r="AG2047" t="s">
        <v>1057</v>
      </c>
      <c r="AJ2047" t="s">
        <v>963</v>
      </c>
      <c r="AK2047" t="s">
        <v>964</v>
      </c>
      <c r="AL2047" t="s">
        <v>1340</v>
      </c>
      <c r="AM2047" t="s">
        <v>531</v>
      </c>
      <c r="AP2047" t="s">
        <v>966</v>
      </c>
      <c r="AQ2047" t="s">
        <v>967</v>
      </c>
      <c r="AR2047" t="s">
        <v>968</v>
      </c>
      <c r="AS2047" t="s">
        <v>969</v>
      </c>
      <c r="AT2047" t="s">
        <v>970</v>
      </c>
      <c r="AU2047" t="s">
        <v>8358</v>
      </c>
    </row>
    <row r="2048" spans="2:47" ht="11" outlineLevel="1" x14ac:dyDescent="0.15">
      <c r="B2048" t="s">
        <v>8359</v>
      </c>
      <c r="C2048" t="s">
        <v>8360</v>
      </c>
      <c r="G2048" t="s">
        <v>1140</v>
      </c>
      <c r="H2048" t="s">
        <v>1141</v>
      </c>
      <c r="I2048" t="s">
        <v>957</v>
      </c>
      <c r="J2048" t="s">
        <v>8361</v>
      </c>
      <c r="K2048" t="s">
        <v>8362</v>
      </c>
      <c r="L2048" t="s">
        <v>8361</v>
      </c>
      <c r="M2048" s="5">
        <v>20460</v>
      </c>
      <c r="N2048" s="5">
        <v>20460</v>
      </c>
      <c r="O2048" s="5">
        <v>20460</v>
      </c>
      <c r="P2048" s="5"/>
      <c r="Q2048" s="16">
        <v>0</v>
      </c>
      <c r="R2048" s="5"/>
      <c r="S2048" s="17">
        <v>43180</v>
      </c>
      <c r="T2048" s="17">
        <v>43180</v>
      </c>
      <c r="U2048" s="17">
        <v>43222</v>
      </c>
      <c r="V2048" s="17">
        <v>43222</v>
      </c>
      <c r="W2048" s="17">
        <v>43180</v>
      </c>
      <c r="X2048" s="17">
        <v>43180</v>
      </c>
      <c r="Y2048" t="s">
        <v>1178</v>
      </c>
      <c r="Z2048" t="s">
        <v>825</v>
      </c>
      <c r="AA2048" t="s">
        <v>1179</v>
      </c>
      <c r="AC2048" s="16">
        <v>4</v>
      </c>
      <c r="AD2048" t="s">
        <v>795</v>
      </c>
      <c r="AE2048" t="s">
        <v>961</v>
      </c>
      <c r="AF2048" t="s">
        <v>740</v>
      </c>
      <c r="AG2048" t="s">
        <v>1036</v>
      </c>
      <c r="AJ2048" t="s">
        <v>963</v>
      </c>
      <c r="AK2048" t="s">
        <v>964</v>
      </c>
      <c r="AL2048" t="s">
        <v>1340</v>
      </c>
      <c r="AM2048" t="s">
        <v>531</v>
      </c>
      <c r="AP2048" t="s">
        <v>966</v>
      </c>
      <c r="AQ2048" t="s">
        <v>967</v>
      </c>
      <c r="AR2048" t="s">
        <v>968</v>
      </c>
      <c r="AS2048" t="s">
        <v>969</v>
      </c>
      <c r="AT2048" t="s">
        <v>970</v>
      </c>
      <c r="AU2048" t="s">
        <v>8363</v>
      </c>
    </row>
    <row r="2049" spans="2:47" ht="11" outlineLevel="1" x14ac:dyDescent="0.15">
      <c r="B2049" t="s">
        <v>8364</v>
      </c>
      <c r="C2049" t="s">
        <v>8365</v>
      </c>
      <c r="D2049" t="s">
        <v>251</v>
      </c>
      <c r="E2049" t="s">
        <v>854</v>
      </c>
      <c r="F2049" t="s">
        <v>798</v>
      </c>
      <c r="G2049" t="s">
        <v>959</v>
      </c>
      <c r="H2049" t="s">
        <v>1903</v>
      </c>
      <c r="I2049" t="s">
        <v>957</v>
      </c>
      <c r="J2049" t="s">
        <v>665</v>
      </c>
      <c r="K2049" t="s">
        <v>1904</v>
      </c>
      <c r="L2049" t="s">
        <v>665</v>
      </c>
      <c r="M2049" s="5">
        <v>20347.650000000001</v>
      </c>
      <c r="N2049" s="5">
        <v>20347.650000000001</v>
      </c>
      <c r="O2049" s="5">
        <v>20347.650000000001</v>
      </c>
      <c r="P2049" s="5"/>
      <c r="Q2049" s="16">
        <v>0</v>
      </c>
      <c r="R2049" s="5"/>
      <c r="S2049" s="17">
        <v>45211</v>
      </c>
      <c r="T2049" s="17">
        <v>45210</v>
      </c>
      <c r="U2049" s="17">
        <v>45351</v>
      </c>
      <c r="V2049" s="17">
        <v>45351</v>
      </c>
      <c r="W2049" s="17">
        <v>45211</v>
      </c>
      <c r="X2049" s="17">
        <v>45211</v>
      </c>
      <c r="Y2049" t="s">
        <v>1543</v>
      </c>
      <c r="Z2049" t="s">
        <v>826</v>
      </c>
      <c r="AA2049" t="s">
        <v>1179</v>
      </c>
      <c r="AC2049" s="16">
        <v>1</v>
      </c>
      <c r="AD2049" t="s">
        <v>795</v>
      </c>
      <c r="AE2049" t="s">
        <v>961</v>
      </c>
      <c r="AF2049" t="s">
        <v>740</v>
      </c>
      <c r="AG2049" t="s">
        <v>1036</v>
      </c>
      <c r="AH2049" t="s">
        <v>1058</v>
      </c>
      <c r="AI2049" t="s">
        <v>1059</v>
      </c>
      <c r="AJ2049" t="s">
        <v>978</v>
      </c>
      <c r="AK2049" t="s">
        <v>964</v>
      </c>
      <c r="AL2049" t="s">
        <v>965</v>
      </c>
      <c r="AM2049" t="s">
        <v>531</v>
      </c>
      <c r="AP2049" t="s">
        <v>966</v>
      </c>
      <c r="AQ2049" t="s">
        <v>967</v>
      </c>
      <c r="AR2049" t="s">
        <v>968</v>
      </c>
      <c r="AS2049" t="s">
        <v>969</v>
      </c>
      <c r="AT2049" t="s">
        <v>970</v>
      </c>
      <c r="AU2049" t="s">
        <v>8366</v>
      </c>
    </row>
    <row r="2050" spans="2:47" ht="11" outlineLevel="1" x14ac:dyDescent="0.15">
      <c r="B2050" t="s">
        <v>8367</v>
      </c>
      <c r="C2050" t="s">
        <v>8368</v>
      </c>
      <c r="D2050" t="s">
        <v>6672</v>
      </c>
      <c r="E2050" t="s">
        <v>983</v>
      </c>
      <c r="F2050" t="s">
        <v>798</v>
      </c>
      <c r="G2050" t="s">
        <v>984</v>
      </c>
      <c r="H2050" t="s">
        <v>985</v>
      </c>
      <c r="I2050" t="s">
        <v>957</v>
      </c>
      <c r="J2050" t="s">
        <v>6673</v>
      </c>
      <c r="K2050" t="s">
        <v>6674</v>
      </c>
      <c r="L2050" t="s">
        <v>6673</v>
      </c>
      <c r="M2050" s="5">
        <v>20280</v>
      </c>
      <c r="N2050" s="5">
        <v>20280</v>
      </c>
      <c r="O2050" s="5">
        <v>20280</v>
      </c>
      <c r="P2050" s="5"/>
      <c r="Q2050" s="16">
        <v>0</v>
      </c>
      <c r="R2050" s="5"/>
      <c r="S2050" s="17">
        <v>43308</v>
      </c>
      <c r="T2050" s="17">
        <v>43308</v>
      </c>
      <c r="U2050" s="17">
        <v>43358</v>
      </c>
      <c r="V2050" s="17">
        <v>43358</v>
      </c>
      <c r="W2050" s="17">
        <v>43308</v>
      </c>
      <c r="X2050" s="17">
        <v>43496</v>
      </c>
      <c r="Y2050" t="s">
        <v>1178</v>
      </c>
      <c r="Z2050" t="s">
        <v>825</v>
      </c>
      <c r="AA2050" t="s">
        <v>1179</v>
      </c>
      <c r="AC2050" s="16"/>
      <c r="AD2050" t="s">
        <v>795</v>
      </c>
      <c r="AE2050" t="s">
        <v>961</v>
      </c>
      <c r="AF2050" t="s">
        <v>740</v>
      </c>
      <c r="AG2050" t="s">
        <v>1036</v>
      </c>
      <c r="AJ2050" t="s">
        <v>963</v>
      </c>
      <c r="AK2050" t="s">
        <v>964</v>
      </c>
      <c r="AL2050" t="s">
        <v>1340</v>
      </c>
      <c r="AM2050" t="s">
        <v>531</v>
      </c>
      <c r="AP2050" t="s">
        <v>966</v>
      </c>
      <c r="AQ2050" t="s">
        <v>967</v>
      </c>
      <c r="AR2050" t="s">
        <v>968</v>
      </c>
      <c r="AS2050" t="s">
        <v>969</v>
      </c>
      <c r="AT2050" t="s">
        <v>970</v>
      </c>
      <c r="AU2050" t="s">
        <v>8369</v>
      </c>
    </row>
    <row r="2051" spans="2:47" ht="11" outlineLevel="1" x14ac:dyDescent="0.15">
      <c r="B2051" t="s">
        <v>8370</v>
      </c>
      <c r="C2051" t="s">
        <v>8371</v>
      </c>
      <c r="G2051" t="s">
        <v>1140</v>
      </c>
      <c r="H2051" t="s">
        <v>1141</v>
      </c>
      <c r="I2051" t="s">
        <v>957</v>
      </c>
      <c r="J2051" t="s">
        <v>4381</v>
      </c>
      <c r="K2051" t="s">
        <v>4382</v>
      </c>
      <c r="L2051" t="s">
        <v>4381</v>
      </c>
      <c r="M2051" s="5">
        <v>20178.95</v>
      </c>
      <c r="N2051" s="5">
        <v>20178.95</v>
      </c>
      <c r="O2051" s="5">
        <v>20178.95</v>
      </c>
      <c r="P2051" s="5"/>
      <c r="Q2051" s="16">
        <v>0</v>
      </c>
      <c r="R2051" s="5"/>
      <c r="S2051" s="17">
        <v>42989</v>
      </c>
      <c r="T2051" s="17">
        <v>42987</v>
      </c>
      <c r="U2051" s="17">
        <v>43076</v>
      </c>
      <c r="V2051" s="17">
        <v>43076</v>
      </c>
      <c r="W2051" s="17">
        <v>42989</v>
      </c>
      <c r="X2051" s="17">
        <v>42989</v>
      </c>
      <c r="Y2051" t="s">
        <v>1178</v>
      </c>
      <c r="Z2051" t="s">
        <v>825</v>
      </c>
      <c r="AA2051" t="s">
        <v>1179</v>
      </c>
      <c r="AC2051" s="16">
        <v>6</v>
      </c>
      <c r="AD2051" t="s">
        <v>803</v>
      </c>
      <c r="AE2051" t="s">
        <v>974</v>
      </c>
      <c r="AF2051" t="s">
        <v>737</v>
      </c>
      <c r="AG2051" t="s">
        <v>975</v>
      </c>
      <c r="AJ2051" t="s">
        <v>963</v>
      </c>
      <c r="AK2051" t="s">
        <v>979</v>
      </c>
      <c r="AL2051" t="s">
        <v>965</v>
      </c>
      <c r="AM2051" t="s">
        <v>531</v>
      </c>
      <c r="AP2051" t="s">
        <v>966</v>
      </c>
      <c r="AQ2051" t="s">
        <v>967</v>
      </c>
      <c r="AR2051" t="s">
        <v>968</v>
      </c>
      <c r="AS2051" t="s">
        <v>969</v>
      </c>
      <c r="AT2051" t="s">
        <v>970</v>
      </c>
      <c r="AU2051" t="s">
        <v>8372</v>
      </c>
    </row>
    <row r="2052" spans="2:47" ht="11" outlineLevel="1" x14ac:dyDescent="0.15">
      <c r="B2052" t="s">
        <v>8373</v>
      </c>
      <c r="C2052" t="s">
        <v>8374</v>
      </c>
      <c r="D2052" t="s">
        <v>4579</v>
      </c>
      <c r="E2052" t="s">
        <v>1599</v>
      </c>
      <c r="F2052" t="s">
        <v>807</v>
      </c>
      <c r="G2052" t="s">
        <v>984</v>
      </c>
      <c r="H2052" t="s">
        <v>985</v>
      </c>
      <c r="I2052" t="s">
        <v>957</v>
      </c>
      <c r="J2052" t="s">
        <v>4467</v>
      </c>
      <c r="K2052" t="s">
        <v>4468</v>
      </c>
      <c r="L2052" t="s">
        <v>4467</v>
      </c>
      <c r="M2052" s="5">
        <v>20153.78</v>
      </c>
      <c r="N2052" s="5">
        <v>20153.78</v>
      </c>
      <c r="O2052" s="5">
        <v>20153.78</v>
      </c>
      <c r="P2052" s="5"/>
      <c r="Q2052" s="16">
        <v>0</v>
      </c>
      <c r="R2052" s="5"/>
      <c r="S2052" s="17">
        <v>43265</v>
      </c>
      <c r="T2052" s="17">
        <v>43265</v>
      </c>
      <c r="U2052" s="17">
        <v>43495</v>
      </c>
      <c r="V2052" s="17">
        <v>43495</v>
      </c>
      <c r="W2052" s="17">
        <v>43265</v>
      </c>
      <c r="X2052" s="17">
        <v>43272</v>
      </c>
      <c r="Y2052" t="s">
        <v>959</v>
      </c>
      <c r="Z2052" t="s">
        <v>796</v>
      </c>
      <c r="AA2052" t="s">
        <v>1023</v>
      </c>
      <c r="AB2052" t="s">
        <v>1024</v>
      </c>
      <c r="AC2052" s="16">
        <v>3</v>
      </c>
      <c r="AD2052" t="s">
        <v>803</v>
      </c>
      <c r="AE2052" t="s">
        <v>974</v>
      </c>
      <c r="AF2052" t="s">
        <v>8375</v>
      </c>
      <c r="AG2052" t="s">
        <v>8376</v>
      </c>
      <c r="AJ2052" t="s">
        <v>963</v>
      </c>
      <c r="AK2052" t="s">
        <v>1082</v>
      </c>
      <c r="AL2052" t="s">
        <v>965</v>
      </c>
      <c r="AM2052" t="s">
        <v>531</v>
      </c>
      <c r="AP2052" t="s">
        <v>966</v>
      </c>
      <c r="AQ2052" t="s">
        <v>967</v>
      </c>
      <c r="AR2052" t="s">
        <v>968</v>
      </c>
      <c r="AS2052" t="s">
        <v>969</v>
      </c>
      <c r="AT2052" t="s">
        <v>970</v>
      </c>
      <c r="AU2052" t="s">
        <v>8377</v>
      </c>
    </row>
    <row r="2053" spans="2:47" ht="11" outlineLevel="1" x14ac:dyDescent="0.15">
      <c r="B2053" t="s">
        <v>8378</v>
      </c>
      <c r="C2053" t="s">
        <v>8379</v>
      </c>
      <c r="D2053" t="s">
        <v>4251</v>
      </c>
      <c r="E2053" t="s">
        <v>1599</v>
      </c>
      <c r="F2053" t="s">
        <v>807</v>
      </c>
      <c r="G2053" t="s">
        <v>984</v>
      </c>
      <c r="H2053" t="s">
        <v>985</v>
      </c>
      <c r="I2053" t="s">
        <v>957</v>
      </c>
      <c r="J2053" t="s">
        <v>4252</v>
      </c>
      <c r="K2053" t="s">
        <v>4253</v>
      </c>
      <c r="L2053" t="s">
        <v>4252</v>
      </c>
      <c r="M2053" s="5">
        <v>20134</v>
      </c>
      <c r="N2053" s="5">
        <v>20134</v>
      </c>
      <c r="O2053" s="5">
        <v>20134</v>
      </c>
      <c r="P2053" s="5"/>
      <c r="Q2053" s="16">
        <v>0</v>
      </c>
      <c r="R2053" s="5"/>
      <c r="S2053" s="17">
        <v>45919</v>
      </c>
      <c r="T2053" s="17">
        <v>45919</v>
      </c>
      <c r="U2053" s="17">
        <v>46009</v>
      </c>
      <c r="V2053" s="17">
        <v>46009</v>
      </c>
      <c r="W2053" s="17">
        <v>45919</v>
      </c>
      <c r="X2053" s="17">
        <v>45919</v>
      </c>
      <c r="Y2053" t="s">
        <v>959</v>
      </c>
      <c r="Z2053" t="s">
        <v>796</v>
      </c>
      <c r="AA2053" t="s">
        <v>1023</v>
      </c>
      <c r="AB2053" t="s">
        <v>1289</v>
      </c>
      <c r="AC2053" s="16">
        <v>1</v>
      </c>
      <c r="AD2053" t="s">
        <v>803</v>
      </c>
      <c r="AE2053" t="s">
        <v>974</v>
      </c>
      <c r="AF2053" t="s">
        <v>750</v>
      </c>
      <c r="AG2053" t="s">
        <v>1515</v>
      </c>
      <c r="AJ2053" t="s">
        <v>963</v>
      </c>
      <c r="AK2053" t="s">
        <v>2234</v>
      </c>
      <c r="AL2053" t="s">
        <v>1340</v>
      </c>
      <c r="AM2053" t="s">
        <v>531</v>
      </c>
      <c r="AP2053" t="s">
        <v>966</v>
      </c>
      <c r="AQ2053" t="s">
        <v>967</v>
      </c>
      <c r="AR2053" t="s">
        <v>968</v>
      </c>
      <c r="AS2053" t="s">
        <v>969</v>
      </c>
      <c r="AT2053" t="s">
        <v>970</v>
      </c>
      <c r="AU2053" t="s">
        <v>8380</v>
      </c>
    </row>
    <row r="2054" spans="2:47" ht="11" outlineLevel="1" x14ac:dyDescent="0.15">
      <c r="B2054" t="s">
        <v>8381</v>
      </c>
      <c r="C2054" t="s">
        <v>1322</v>
      </c>
      <c r="D2054" t="s">
        <v>304</v>
      </c>
      <c r="E2054" t="s">
        <v>835</v>
      </c>
      <c r="F2054" t="s">
        <v>798</v>
      </c>
      <c r="G2054" t="s">
        <v>984</v>
      </c>
      <c r="H2054" t="s">
        <v>985</v>
      </c>
      <c r="I2054" t="s">
        <v>957</v>
      </c>
      <c r="J2054" t="s">
        <v>660</v>
      </c>
      <c r="K2054" t="s">
        <v>1702</v>
      </c>
      <c r="L2054" t="s">
        <v>1703</v>
      </c>
      <c r="M2054" s="5">
        <v>20128</v>
      </c>
      <c r="N2054" s="5">
        <v>20128</v>
      </c>
      <c r="O2054" s="5">
        <v>20128</v>
      </c>
      <c r="P2054" s="5"/>
      <c r="Q2054" s="16">
        <v>0</v>
      </c>
      <c r="R2054" s="5"/>
      <c r="S2054" s="17">
        <v>42075</v>
      </c>
      <c r="T2054" s="17">
        <v>42075</v>
      </c>
      <c r="U2054" s="17">
        <v>42277</v>
      </c>
      <c r="V2054" s="17">
        <v>42277</v>
      </c>
      <c r="W2054" s="17">
        <v>42075</v>
      </c>
      <c r="X2054" s="17">
        <v>42136</v>
      </c>
      <c r="Y2054" t="s">
        <v>959</v>
      </c>
      <c r="Z2054" t="s">
        <v>796</v>
      </c>
      <c r="AA2054" t="s">
        <v>960</v>
      </c>
      <c r="AC2054" s="16">
        <v>2</v>
      </c>
      <c r="AD2054" t="s">
        <v>795</v>
      </c>
      <c r="AE2054" t="s">
        <v>961</v>
      </c>
      <c r="AF2054" t="s">
        <v>740</v>
      </c>
      <c r="AG2054" t="s">
        <v>1036</v>
      </c>
      <c r="AJ2054" t="s">
        <v>963</v>
      </c>
      <c r="AK2054" t="s">
        <v>964</v>
      </c>
      <c r="AL2054" t="s">
        <v>965</v>
      </c>
      <c r="AM2054" t="s">
        <v>456</v>
      </c>
      <c r="AP2054" t="s">
        <v>966</v>
      </c>
      <c r="AQ2054" t="s">
        <v>967</v>
      </c>
      <c r="AR2054" t="s">
        <v>968</v>
      </c>
      <c r="AS2054" t="s">
        <v>969</v>
      </c>
      <c r="AT2054" t="s">
        <v>970</v>
      </c>
      <c r="AU2054" t="s">
        <v>8382</v>
      </c>
    </row>
    <row r="2055" spans="2:47" ht="11" outlineLevel="1" x14ac:dyDescent="0.15">
      <c r="B2055" t="s">
        <v>8383</v>
      </c>
      <c r="C2055" t="s">
        <v>8384</v>
      </c>
      <c r="G2055" t="s">
        <v>1140</v>
      </c>
      <c r="H2055" t="s">
        <v>1141</v>
      </c>
      <c r="I2055" t="s">
        <v>957</v>
      </c>
      <c r="J2055" t="s">
        <v>8385</v>
      </c>
      <c r="K2055" t="s">
        <v>8386</v>
      </c>
      <c r="L2055" t="s">
        <v>8385</v>
      </c>
      <c r="M2055" s="5">
        <v>20024.73</v>
      </c>
      <c r="N2055" s="5">
        <v>20506.23</v>
      </c>
      <c r="O2055" s="5">
        <v>20506.23</v>
      </c>
      <c r="P2055" s="5"/>
      <c r="Q2055" s="16">
        <v>0</v>
      </c>
      <c r="R2055" s="5"/>
      <c r="S2055" s="17">
        <v>42200</v>
      </c>
      <c r="T2055" s="17">
        <v>42200</v>
      </c>
      <c r="U2055" s="17">
        <v>44026</v>
      </c>
      <c r="V2055" s="17">
        <v>44026</v>
      </c>
      <c r="W2055" s="17">
        <v>42200</v>
      </c>
      <c r="X2055" s="17">
        <v>44274</v>
      </c>
      <c r="Y2055" t="s">
        <v>984</v>
      </c>
      <c r="Z2055" t="s">
        <v>804</v>
      </c>
      <c r="AA2055" t="s">
        <v>1000</v>
      </c>
      <c r="AC2055" s="16">
        <v>1</v>
      </c>
      <c r="AD2055" t="s">
        <v>795</v>
      </c>
      <c r="AE2055" t="s">
        <v>961</v>
      </c>
      <c r="AF2055" t="s">
        <v>750</v>
      </c>
      <c r="AG2055" t="s">
        <v>1515</v>
      </c>
      <c r="AH2055" t="s">
        <v>1193</v>
      </c>
      <c r="AI2055" t="s">
        <v>1194</v>
      </c>
      <c r="AJ2055" t="s">
        <v>978</v>
      </c>
      <c r="AK2055" t="s">
        <v>1671</v>
      </c>
      <c r="AL2055" t="s">
        <v>1340</v>
      </c>
      <c r="AM2055" t="s">
        <v>645</v>
      </c>
      <c r="AP2055" t="s">
        <v>966</v>
      </c>
      <c r="AQ2055" t="s">
        <v>967</v>
      </c>
      <c r="AR2055" t="s">
        <v>968</v>
      </c>
      <c r="AS2055" t="s">
        <v>969</v>
      </c>
      <c r="AT2055" t="s">
        <v>970</v>
      </c>
      <c r="AU2055" t="s">
        <v>8387</v>
      </c>
    </row>
    <row r="2056" spans="2:47" ht="11" outlineLevel="1" x14ac:dyDescent="0.15">
      <c r="B2056" t="s">
        <v>8388</v>
      </c>
      <c r="C2056" t="s">
        <v>8389</v>
      </c>
      <c r="G2056" t="s">
        <v>1140</v>
      </c>
      <c r="H2056" t="s">
        <v>1141</v>
      </c>
      <c r="I2056" t="s">
        <v>957</v>
      </c>
      <c r="J2056" t="s">
        <v>6306</v>
      </c>
      <c r="K2056" t="s">
        <v>6307</v>
      </c>
      <c r="L2056" t="s">
        <v>6995</v>
      </c>
      <c r="M2056" s="5">
        <v>20016.490000000002</v>
      </c>
      <c r="N2056" s="5">
        <v>20016.490000000002</v>
      </c>
      <c r="O2056" s="5">
        <v>20016.490000000002</v>
      </c>
      <c r="P2056" s="5"/>
      <c r="Q2056" s="16">
        <v>0</v>
      </c>
      <c r="R2056" s="5"/>
      <c r="S2056" s="17">
        <v>43026</v>
      </c>
      <c r="T2056" s="17">
        <v>43026</v>
      </c>
      <c r="U2056" s="17">
        <v>43031</v>
      </c>
      <c r="V2056" s="17">
        <v>43031</v>
      </c>
      <c r="W2056" s="17">
        <v>43026</v>
      </c>
      <c r="X2056" s="17">
        <v>43109</v>
      </c>
      <c r="Y2056" t="s">
        <v>1543</v>
      </c>
      <c r="Z2056" t="s">
        <v>826</v>
      </c>
      <c r="AA2056" t="s">
        <v>1179</v>
      </c>
      <c r="AC2056" s="16">
        <v>1</v>
      </c>
      <c r="AD2056" t="s">
        <v>795</v>
      </c>
      <c r="AE2056" t="s">
        <v>961</v>
      </c>
      <c r="AF2056" t="s">
        <v>740</v>
      </c>
      <c r="AG2056" t="s">
        <v>1036</v>
      </c>
      <c r="AJ2056" t="s">
        <v>963</v>
      </c>
      <c r="AK2056" t="s">
        <v>964</v>
      </c>
      <c r="AL2056" t="s">
        <v>1340</v>
      </c>
      <c r="AM2056" t="s">
        <v>531</v>
      </c>
      <c r="AP2056" t="s">
        <v>966</v>
      </c>
      <c r="AQ2056" t="s">
        <v>967</v>
      </c>
      <c r="AR2056" t="s">
        <v>968</v>
      </c>
      <c r="AS2056" t="s">
        <v>969</v>
      </c>
      <c r="AT2056" t="s">
        <v>970</v>
      </c>
      <c r="AU2056" t="s">
        <v>8390</v>
      </c>
    </row>
    <row r="2057" spans="2:47" ht="11" outlineLevel="1" x14ac:dyDescent="0.15">
      <c r="B2057" t="s">
        <v>8391</v>
      </c>
      <c r="C2057" t="s">
        <v>8392</v>
      </c>
      <c r="G2057" t="s">
        <v>1140</v>
      </c>
      <c r="H2057" t="s">
        <v>1141</v>
      </c>
      <c r="I2057" t="s">
        <v>957</v>
      </c>
      <c r="J2057" t="s">
        <v>2967</v>
      </c>
      <c r="K2057" t="s">
        <v>2968</v>
      </c>
      <c r="L2057" t="s">
        <v>2967</v>
      </c>
      <c r="M2057" s="5">
        <v>20000</v>
      </c>
      <c r="N2057" s="5">
        <v>20000</v>
      </c>
      <c r="O2057" s="5">
        <v>20000</v>
      </c>
      <c r="P2057" s="5"/>
      <c r="Q2057" s="16">
        <v>0</v>
      </c>
      <c r="R2057" s="5"/>
      <c r="S2057" s="17">
        <v>44355</v>
      </c>
      <c r="T2057" s="17">
        <v>44355</v>
      </c>
      <c r="U2057" s="17">
        <v>44569</v>
      </c>
      <c r="V2057" s="17">
        <v>44569</v>
      </c>
      <c r="W2057" s="17">
        <v>44355</v>
      </c>
      <c r="X2057" s="17">
        <v>45426</v>
      </c>
      <c r="Y2057" t="s">
        <v>1543</v>
      </c>
      <c r="Z2057" t="s">
        <v>826</v>
      </c>
      <c r="AA2057" t="s">
        <v>1179</v>
      </c>
      <c r="AC2057" s="16">
        <v>1</v>
      </c>
      <c r="AD2057" t="s">
        <v>795</v>
      </c>
      <c r="AE2057" t="s">
        <v>961</v>
      </c>
      <c r="AF2057" t="s">
        <v>748</v>
      </c>
      <c r="AG2057" t="s">
        <v>1057</v>
      </c>
      <c r="AH2057" t="s">
        <v>1202</v>
      </c>
      <c r="AI2057" t="s">
        <v>1203</v>
      </c>
      <c r="AJ2057" t="s">
        <v>978</v>
      </c>
      <c r="AK2057" t="s">
        <v>964</v>
      </c>
      <c r="AL2057" t="s">
        <v>1340</v>
      </c>
      <c r="AM2057" t="s">
        <v>575</v>
      </c>
      <c r="AP2057" t="s">
        <v>966</v>
      </c>
      <c r="AQ2057" t="s">
        <v>967</v>
      </c>
      <c r="AR2057" t="s">
        <v>968</v>
      </c>
      <c r="AS2057" t="s">
        <v>969</v>
      </c>
      <c r="AT2057" t="s">
        <v>970</v>
      </c>
      <c r="AU2057" t="s">
        <v>8393</v>
      </c>
    </row>
    <row r="2058" spans="2:47" ht="11" outlineLevel="1" x14ac:dyDescent="0.15">
      <c r="B2058" t="s">
        <v>8394</v>
      </c>
      <c r="C2058" t="s">
        <v>8395</v>
      </c>
      <c r="D2058" t="s">
        <v>334</v>
      </c>
      <c r="E2058" t="s">
        <v>835</v>
      </c>
      <c r="F2058" t="s">
        <v>807</v>
      </c>
      <c r="G2058" t="s">
        <v>984</v>
      </c>
      <c r="H2058" t="s">
        <v>985</v>
      </c>
      <c r="I2058" t="s">
        <v>957</v>
      </c>
      <c r="J2058" t="s">
        <v>701</v>
      </c>
      <c r="K2058" t="s">
        <v>2830</v>
      </c>
      <c r="L2058" t="s">
        <v>688</v>
      </c>
      <c r="M2058" s="5">
        <v>20000</v>
      </c>
      <c r="N2058" s="5">
        <v>20000</v>
      </c>
      <c r="O2058" s="5">
        <v>20000</v>
      </c>
      <c r="P2058" s="5"/>
      <c r="Q2058" s="16">
        <v>0</v>
      </c>
      <c r="R2058" s="5"/>
      <c r="S2058" s="17">
        <v>44078</v>
      </c>
      <c r="T2058" s="17">
        <v>44078</v>
      </c>
      <c r="U2058" s="17">
        <v>44139</v>
      </c>
      <c r="V2058" s="17">
        <v>44139</v>
      </c>
      <c r="W2058" s="17">
        <v>44078</v>
      </c>
      <c r="X2058" s="17">
        <v>44078</v>
      </c>
      <c r="Y2058" t="s">
        <v>984</v>
      </c>
      <c r="Z2058" t="s">
        <v>804</v>
      </c>
      <c r="AA2058" t="s">
        <v>1000</v>
      </c>
      <c r="AC2058" s="16">
        <v>1</v>
      </c>
      <c r="AD2058" t="s">
        <v>795</v>
      </c>
      <c r="AE2058" t="s">
        <v>961</v>
      </c>
      <c r="AF2058" t="s">
        <v>740</v>
      </c>
      <c r="AG2058" t="s">
        <v>1036</v>
      </c>
      <c r="AH2058" t="s">
        <v>1058</v>
      </c>
      <c r="AI2058" t="s">
        <v>1059</v>
      </c>
      <c r="AJ2058" t="s">
        <v>978</v>
      </c>
      <c r="AK2058" t="s">
        <v>964</v>
      </c>
      <c r="AL2058" t="s">
        <v>965</v>
      </c>
      <c r="AM2058" t="s">
        <v>531</v>
      </c>
      <c r="AP2058" t="s">
        <v>966</v>
      </c>
      <c r="AQ2058" t="s">
        <v>967</v>
      </c>
      <c r="AR2058" t="s">
        <v>968</v>
      </c>
      <c r="AS2058" t="s">
        <v>969</v>
      </c>
      <c r="AT2058" t="s">
        <v>970</v>
      </c>
      <c r="AU2058" t="s">
        <v>8396</v>
      </c>
    </row>
    <row r="2059" spans="2:47" ht="11" outlineLevel="1" x14ac:dyDescent="0.15">
      <c r="B2059" t="s">
        <v>8397</v>
      </c>
      <c r="C2059" t="s">
        <v>8398</v>
      </c>
      <c r="G2059" t="s">
        <v>1140</v>
      </c>
      <c r="H2059" t="s">
        <v>1141</v>
      </c>
      <c r="I2059" t="s">
        <v>957</v>
      </c>
      <c r="J2059" t="s">
        <v>8399</v>
      </c>
      <c r="K2059" t="s">
        <v>8400</v>
      </c>
      <c r="L2059" t="s">
        <v>8399</v>
      </c>
      <c r="M2059" s="5">
        <v>20000</v>
      </c>
      <c r="N2059" s="5">
        <v>20000</v>
      </c>
      <c r="O2059" s="5">
        <v>20000</v>
      </c>
      <c r="P2059" s="5"/>
      <c r="Q2059" s="16">
        <v>0</v>
      </c>
      <c r="R2059" s="5"/>
      <c r="S2059" s="17">
        <v>45149</v>
      </c>
      <c r="T2059" s="17">
        <v>45149</v>
      </c>
      <c r="U2059" s="17">
        <v>45659</v>
      </c>
      <c r="V2059" s="17">
        <v>45659</v>
      </c>
      <c r="W2059" s="17">
        <v>45149</v>
      </c>
      <c r="X2059" s="17">
        <v>45593</v>
      </c>
      <c r="Y2059" t="s">
        <v>1178</v>
      </c>
      <c r="Z2059" t="s">
        <v>825</v>
      </c>
      <c r="AA2059" t="s">
        <v>1179</v>
      </c>
      <c r="AC2059" s="16">
        <v>4</v>
      </c>
      <c r="AD2059" t="s">
        <v>803</v>
      </c>
      <c r="AE2059" t="s">
        <v>974</v>
      </c>
      <c r="AF2059" t="s">
        <v>757</v>
      </c>
      <c r="AG2059" t="s">
        <v>1801</v>
      </c>
      <c r="AH2059" t="s">
        <v>1202</v>
      </c>
      <c r="AI2059" t="s">
        <v>1203</v>
      </c>
      <c r="AJ2059" t="s">
        <v>978</v>
      </c>
      <c r="AK2059" t="s">
        <v>1082</v>
      </c>
      <c r="AL2059" t="s">
        <v>1340</v>
      </c>
      <c r="AM2059" t="s">
        <v>531</v>
      </c>
      <c r="AP2059" t="s">
        <v>966</v>
      </c>
      <c r="AQ2059" t="s">
        <v>967</v>
      </c>
      <c r="AR2059" t="s">
        <v>968</v>
      </c>
      <c r="AS2059" t="s">
        <v>969</v>
      </c>
      <c r="AT2059" t="s">
        <v>970</v>
      </c>
      <c r="AU2059" t="s">
        <v>8401</v>
      </c>
    </row>
    <row r="2060" spans="2:47" ht="11" outlineLevel="1" x14ac:dyDescent="0.15">
      <c r="B2060" t="s">
        <v>8402</v>
      </c>
      <c r="C2060" t="s">
        <v>8403</v>
      </c>
      <c r="G2060" t="s">
        <v>1140</v>
      </c>
      <c r="H2060" t="s">
        <v>1141</v>
      </c>
      <c r="I2060" t="s">
        <v>957</v>
      </c>
      <c r="J2060" t="s">
        <v>2558</v>
      </c>
      <c r="K2060" t="s">
        <v>2559</v>
      </c>
      <c r="L2060" t="s">
        <v>2558</v>
      </c>
      <c r="M2060" s="5">
        <v>19997.599999999999</v>
      </c>
      <c r="N2060" s="5">
        <v>19997.599999999999</v>
      </c>
      <c r="O2060" s="5">
        <v>19997.599999999999</v>
      </c>
      <c r="P2060" s="5"/>
      <c r="Q2060" s="16">
        <v>0</v>
      </c>
      <c r="R2060" s="5"/>
      <c r="S2060" s="17">
        <v>42195</v>
      </c>
      <c r="T2060" s="17">
        <v>42195</v>
      </c>
      <c r="U2060" s="17">
        <v>42272</v>
      </c>
      <c r="V2060" s="17">
        <v>42272</v>
      </c>
      <c r="W2060" s="17">
        <v>42195</v>
      </c>
      <c r="X2060" s="17">
        <v>42195</v>
      </c>
      <c r="Y2060" t="s">
        <v>1543</v>
      </c>
      <c r="Z2060" t="s">
        <v>826</v>
      </c>
      <c r="AA2060" t="s">
        <v>1179</v>
      </c>
      <c r="AC2060" s="16">
        <v>1</v>
      </c>
      <c r="AD2060" t="s">
        <v>795</v>
      </c>
      <c r="AE2060" t="s">
        <v>961</v>
      </c>
      <c r="AF2060" t="s">
        <v>8404</v>
      </c>
      <c r="AG2060" t="s">
        <v>8405</v>
      </c>
      <c r="AJ2060" t="s">
        <v>963</v>
      </c>
      <c r="AK2060" t="s">
        <v>964</v>
      </c>
      <c r="AL2060" t="s">
        <v>965</v>
      </c>
      <c r="AM2060" t="s">
        <v>531</v>
      </c>
      <c r="AP2060" t="s">
        <v>966</v>
      </c>
      <c r="AQ2060" t="s">
        <v>967</v>
      </c>
      <c r="AR2060" t="s">
        <v>968</v>
      </c>
      <c r="AS2060" t="s">
        <v>969</v>
      </c>
      <c r="AT2060" t="s">
        <v>970</v>
      </c>
      <c r="AU2060" t="s">
        <v>8406</v>
      </c>
    </row>
    <row r="2061" spans="2:47" ht="11" outlineLevel="1" x14ac:dyDescent="0.15">
      <c r="B2061" t="s">
        <v>8407</v>
      </c>
      <c r="C2061" t="s">
        <v>8408</v>
      </c>
      <c r="G2061" t="s">
        <v>1140</v>
      </c>
      <c r="H2061" t="s">
        <v>1141</v>
      </c>
      <c r="I2061" t="s">
        <v>957</v>
      </c>
      <c r="J2061" t="s">
        <v>8409</v>
      </c>
      <c r="K2061" t="s">
        <v>8410</v>
      </c>
      <c r="L2061" t="s">
        <v>8411</v>
      </c>
      <c r="M2061" s="5">
        <v>19938</v>
      </c>
      <c r="N2061" s="5">
        <v>19938</v>
      </c>
      <c r="O2061" s="5">
        <v>19938</v>
      </c>
      <c r="P2061" s="5"/>
      <c r="Q2061" s="16">
        <v>0</v>
      </c>
      <c r="R2061" s="5"/>
      <c r="S2061" s="17">
        <v>44453</v>
      </c>
      <c r="T2061" s="17">
        <v>44453</v>
      </c>
      <c r="U2061" s="17">
        <v>44461</v>
      </c>
      <c r="V2061" s="17">
        <v>44461</v>
      </c>
      <c r="W2061" s="17">
        <v>44453</v>
      </c>
      <c r="X2061" s="17">
        <v>44453</v>
      </c>
      <c r="Y2061" t="s">
        <v>1543</v>
      </c>
      <c r="Z2061" t="s">
        <v>826</v>
      </c>
      <c r="AA2061" t="s">
        <v>1179</v>
      </c>
      <c r="AC2061" s="16">
        <v>1</v>
      </c>
      <c r="AD2061" t="s">
        <v>887</v>
      </c>
      <c r="AE2061" t="s">
        <v>2030</v>
      </c>
      <c r="AF2061" t="s">
        <v>750</v>
      </c>
      <c r="AG2061" t="s">
        <v>1515</v>
      </c>
      <c r="AH2061" t="s">
        <v>1058</v>
      </c>
      <c r="AI2061" t="s">
        <v>1059</v>
      </c>
      <c r="AJ2061" t="s">
        <v>978</v>
      </c>
      <c r="AK2061" t="s">
        <v>1516</v>
      </c>
      <c r="AL2061" t="s">
        <v>1340</v>
      </c>
      <c r="AM2061" t="s">
        <v>531</v>
      </c>
      <c r="AP2061" t="s">
        <v>966</v>
      </c>
      <c r="AQ2061" t="s">
        <v>967</v>
      </c>
      <c r="AR2061" t="s">
        <v>968</v>
      </c>
      <c r="AS2061" t="s">
        <v>969</v>
      </c>
      <c r="AT2061" t="s">
        <v>970</v>
      </c>
      <c r="AU2061" t="s">
        <v>8412</v>
      </c>
    </row>
    <row r="2062" spans="2:47" ht="11" outlineLevel="1" x14ac:dyDescent="0.15">
      <c r="B2062" t="s">
        <v>8413</v>
      </c>
      <c r="C2062" t="s">
        <v>8414</v>
      </c>
      <c r="G2062" t="s">
        <v>1140</v>
      </c>
      <c r="H2062" t="s">
        <v>1141</v>
      </c>
      <c r="I2062" t="s">
        <v>957</v>
      </c>
      <c r="J2062" t="s">
        <v>8415</v>
      </c>
      <c r="K2062" t="s">
        <v>8416</v>
      </c>
      <c r="L2062" t="s">
        <v>8415</v>
      </c>
      <c r="M2062" s="5">
        <v>19871.79</v>
      </c>
      <c r="N2062" s="5">
        <v>19871.79</v>
      </c>
      <c r="O2062" s="5">
        <v>19871.79</v>
      </c>
      <c r="P2062" s="5"/>
      <c r="Q2062" s="16">
        <v>0</v>
      </c>
      <c r="R2062" s="5"/>
      <c r="S2062" s="17">
        <v>45275</v>
      </c>
      <c r="T2062" s="17">
        <v>45274</v>
      </c>
      <c r="U2062" s="17">
        <v>45355</v>
      </c>
      <c r="V2062" s="17">
        <v>45355</v>
      </c>
      <c r="W2062" s="17">
        <v>45275</v>
      </c>
      <c r="X2062" s="17">
        <v>45275</v>
      </c>
      <c r="Y2062" t="s">
        <v>959</v>
      </c>
      <c r="Z2062" t="s">
        <v>796</v>
      </c>
      <c r="AA2062" t="s">
        <v>960</v>
      </c>
      <c r="AC2062" s="16">
        <v>1</v>
      </c>
      <c r="AD2062" t="s">
        <v>8417</v>
      </c>
      <c r="AE2062" t="s">
        <v>8418</v>
      </c>
      <c r="AF2062" t="s">
        <v>750</v>
      </c>
      <c r="AG2062" t="s">
        <v>1515</v>
      </c>
      <c r="AH2062" t="s">
        <v>1058</v>
      </c>
      <c r="AI2062" t="s">
        <v>1059</v>
      </c>
      <c r="AJ2062" t="s">
        <v>978</v>
      </c>
      <c r="AK2062" t="s">
        <v>1516</v>
      </c>
      <c r="AL2062" t="s">
        <v>1340</v>
      </c>
      <c r="AM2062" t="s">
        <v>531</v>
      </c>
      <c r="AP2062" t="s">
        <v>966</v>
      </c>
      <c r="AQ2062" t="s">
        <v>967</v>
      </c>
      <c r="AR2062" t="s">
        <v>968</v>
      </c>
      <c r="AS2062" t="s">
        <v>969</v>
      </c>
      <c r="AT2062" t="s">
        <v>970</v>
      </c>
      <c r="AU2062" t="s">
        <v>8419</v>
      </c>
    </row>
    <row r="2063" spans="2:47" ht="11" outlineLevel="1" x14ac:dyDescent="0.15">
      <c r="B2063" t="s">
        <v>8420</v>
      </c>
      <c r="C2063" t="s">
        <v>8421</v>
      </c>
      <c r="D2063" t="s">
        <v>163</v>
      </c>
      <c r="E2063" t="s">
        <v>983</v>
      </c>
      <c r="F2063" t="s">
        <v>798</v>
      </c>
      <c r="G2063" t="s">
        <v>984</v>
      </c>
      <c r="H2063" t="s">
        <v>985</v>
      </c>
      <c r="I2063" t="s">
        <v>957</v>
      </c>
      <c r="J2063" t="s">
        <v>600</v>
      </c>
      <c r="K2063" t="s">
        <v>973</v>
      </c>
      <c r="L2063" t="s">
        <v>600</v>
      </c>
      <c r="M2063" s="5">
        <v>19862.5</v>
      </c>
      <c r="N2063" s="5">
        <v>19862.5</v>
      </c>
      <c r="O2063" s="5">
        <v>19862.5</v>
      </c>
      <c r="P2063" s="5"/>
      <c r="Q2063" s="16">
        <v>0</v>
      </c>
      <c r="R2063" s="5"/>
      <c r="S2063" s="17">
        <v>44725</v>
      </c>
      <c r="T2063" s="17">
        <v>44725</v>
      </c>
      <c r="U2063" s="17">
        <v>44725</v>
      </c>
      <c r="V2063" s="17">
        <v>44725</v>
      </c>
      <c r="W2063" s="17">
        <v>44725</v>
      </c>
      <c r="X2063" s="17">
        <v>44725</v>
      </c>
      <c r="Y2063" t="s">
        <v>984</v>
      </c>
      <c r="Z2063" t="s">
        <v>804</v>
      </c>
      <c r="AA2063" t="s">
        <v>1000</v>
      </c>
      <c r="AC2063" s="16"/>
      <c r="AD2063" t="s">
        <v>803</v>
      </c>
      <c r="AE2063" t="s">
        <v>974</v>
      </c>
      <c r="AF2063" t="s">
        <v>737</v>
      </c>
      <c r="AG2063" t="s">
        <v>975</v>
      </c>
      <c r="AJ2063" t="s">
        <v>963</v>
      </c>
      <c r="AK2063" t="s">
        <v>979</v>
      </c>
      <c r="AL2063" t="s">
        <v>965</v>
      </c>
      <c r="AM2063" t="s">
        <v>456</v>
      </c>
      <c r="AP2063" t="s">
        <v>966</v>
      </c>
      <c r="AQ2063" t="s">
        <v>967</v>
      </c>
      <c r="AR2063" t="s">
        <v>968</v>
      </c>
      <c r="AS2063" t="s">
        <v>969</v>
      </c>
      <c r="AT2063" t="s">
        <v>970</v>
      </c>
      <c r="AU2063" t="s">
        <v>8422</v>
      </c>
    </row>
    <row r="2064" spans="2:47" ht="11" outlineLevel="1" x14ac:dyDescent="0.15">
      <c r="B2064" t="s">
        <v>8423</v>
      </c>
      <c r="C2064" t="s">
        <v>8424</v>
      </c>
      <c r="G2064" t="s">
        <v>1140</v>
      </c>
      <c r="H2064" t="s">
        <v>1141</v>
      </c>
      <c r="I2064" t="s">
        <v>957</v>
      </c>
      <c r="J2064" t="s">
        <v>628</v>
      </c>
      <c r="K2064" t="s">
        <v>2769</v>
      </c>
      <c r="L2064" t="s">
        <v>628</v>
      </c>
      <c r="M2064" s="5">
        <v>19804.43</v>
      </c>
      <c r="N2064" s="5">
        <v>19804.43</v>
      </c>
      <c r="O2064" s="5">
        <v>19804.43</v>
      </c>
      <c r="P2064" s="5"/>
      <c r="Q2064" s="16">
        <v>0</v>
      </c>
      <c r="R2064" s="5"/>
      <c r="S2064" s="17">
        <v>43544</v>
      </c>
      <c r="T2064" s="17">
        <v>43522</v>
      </c>
      <c r="U2064" s="17">
        <v>43605</v>
      </c>
      <c r="V2064" s="17">
        <v>43605</v>
      </c>
      <c r="W2064" s="17">
        <v>43544</v>
      </c>
      <c r="X2064" s="17">
        <v>43620</v>
      </c>
      <c r="Y2064" t="s">
        <v>984</v>
      </c>
      <c r="Z2064" t="s">
        <v>804</v>
      </c>
      <c r="AA2064" t="s">
        <v>1000</v>
      </c>
      <c r="AC2064" s="16">
        <v>1</v>
      </c>
      <c r="AD2064" t="s">
        <v>795</v>
      </c>
      <c r="AE2064" t="s">
        <v>961</v>
      </c>
      <c r="AF2064" t="s">
        <v>748</v>
      </c>
      <c r="AG2064" t="s">
        <v>1057</v>
      </c>
      <c r="AH2064" t="s">
        <v>1058</v>
      </c>
      <c r="AI2064" t="s">
        <v>1059</v>
      </c>
      <c r="AJ2064" t="s">
        <v>978</v>
      </c>
      <c r="AK2064" t="s">
        <v>964</v>
      </c>
      <c r="AL2064" t="s">
        <v>965</v>
      </c>
      <c r="AM2064" t="s">
        <v>531</v>
      </c>
      <c r="AP2064" t="s">
        <v>966</v>
      </c>
      <c r="AQ2064" t="s">
        <v>967</v>
      </c>
      <c r="AR2064" t="s">
        <v>968</v>
      </c>
      <c r="AS2064" t="s">
        <v>969</v>
      </c>
      <c r="AT2064" t="s">
        <v>970</v>
      </c>
      <c r="AU2064" t="s">
        <v>8425</v>
      </c>
    </row>
    <row r="2065" spans="2:47" ht="11" outlineLevel="1" x14ac:dyDescent="0.15">
      <c r="B2065" t="s">
        <v>8426</v>
      </c>
      <c r="C2065" t="s">
        <v>8427</v>
      </c>
      <c r="D2065" t="s">
        <v>251</v>
      </c>
      <c r="E2065" t="s">
        <v>854</v>
      </c>
      <c r="F2065" t="s">
        <v>798</v>
      </c>
      <c r="G2065" t="s">
        <v>959</v>
      </c>
      <c r="H2065" t="s">
        <v>1903</v>
      </c>
      <c r="I2065" t="s">
        <v>957</v>
      </c>
      <c r="J2065" t="s">
        <v>665</v>
      </c>
      <c r="K2065" t="s">
        <v>1904</v>
      </c>
      <c r="L2065" t="s">
        <v>665</v>
      </c>
      <c r="M2065" s="5">
        <v>19802.04</v>
      </c>
      <c r="N2065" s="5">
        <v>19802.04</v>
      </c>
      <c r="O2065" s="5">
        <v>19802.04</v>
      </c>
      <c r="P2065" s="5"/>
      <c r="Q2065" s="16">
        <v>0</v>
      </c>
      <c r="R2065" s="5"/>
      <c r="S2065" s="17">
        <v>44477</v>
      </c>
      <c r="T2065" s="17">
        <v>44477</v>
      </c>
      <c r="U2065" s="17">
        <v>44479</v>
      </c>
      <c r="V2065" s="17">
        <v>44479</v>
      </c>
      <c r="W2065" s="17">
        <v>44477</v>
      </c>
      <c r="X2065" s="17">
        <v>44606</v>
      </c>
      <c r="Y2065" t="s">
        <v>1178</v>
      </c>
      <c r="Z2065" t="s">
        <v>825</v>
      </c>
      <c r="AA2065" t="s">
        <v>1179</v>
      </c>
      <c r="AC2065" s="16">
        <v>1</v>
      </c>
      <c r="AD2065" t="s">
        <v>795</v>
      </c>
      <c r="AE2065" t="s">
        <v>961</v>
      </c>
      <c r="AF2065" t="s">
        <v>740</v>
      </c>
      <c r="AG2065" t="s">
        <v>1036</v>
      </c>
      <c r="AH2065" t="s">
        <v>1058</v>
      </c>
      <c r="AI2065" t="s">
        <v>1059</v>
      </c>
      <c r="AJ2065" t="s">
        <v>978</v>
      </c>
      <c r="AK2065" t="s">
        <v>964</v>
      </c>
      <c r="AL2065" t="s">
        <v>965</v>
      </c>
      <c r="AM2065" t="s">
        <v>531</v>
      </c>
      <c r="AP2065" t="s">
        <v>966</v>
      </c>
      <c r="AQ2065" t="s">
        <v>967</v>
      </c>
      <c r="AR2065" t="s">
        <v>968</v>
      </c>
      <c r="AS2065" t="s">
        <v>969</v>
      </c>
      <c r="AT2065" t="s">
        <v>970</v>
      </c>
      <c r="AU2065" t="s">
        <v>8428</v>
      </c>
    </row>
    <row r="2066" spans="2:47" ht="11" outlineLevel="1" x14ac:dyDescent="0.15">
      <c r="B2066" t="s">
        <v>8429</v>
      </c>
      <c r="C2066" t="s">
        <v>2109</v>
      </c>
      <c r="D2066" t="s">
        <v>304</v>
      </c>
      <c r="E2066" t="s">
        <v>835</v>
      </c>
      <c r="F2066" t="s">
        <v>798</v>
      </c>
      <c r="G2066" t="s">
        <v>984</v>
      </c>
      <c r="H2066" t="s">
        <v>985</v>
      </c>
      <c r="I2066" t="s">
        <v>957</v>
      </c>
      <c r="J2066" t="s">
        <v>660</v>
      </c>
      <c r="K2066" t="s">
        <v>1702</v>
      </c>
      <c r="L2066" t="s">
        <v>1703</v>
      </c>
      <c r="M2066" s="5">
        <v>19794</v>
      </c>
      <c r="N2066" s="5">
        <v>19794</v>
      </c>
      <c r="O2066" s="5">
        <v>19794</v>
      </c>
      <c r="P2066" s="5"/>
      <c r="Q2066" s="16">
        <v>0</v>
      </c>
      <c r="R2066" s="5"/>
      <c r="S2066" s="17">
        <v>41957</v>
      </c>
      <c r="T2066" s="17">
        <v>41957</v>
      </c>
      <c r="U2066" s="17">
        <v>42321</v>
      </c>
      <c r="V2066" s="17">
        <v>42321</v>
      </c>
      <c r="W2066" s="17">
        <v>41957</v>
      </c>
      <c r="X2066" s="17">
        <v>42024</v>
      </c>
      <c r="Y2066" t="s">
        <v>959</v>
      </c>
      <c r="Z2066" t="s">
        <v>796</v>
      </c>
      <c r="AA2066" t="s">
        <v>960</v>
      </c>
      <c r="AC2066" s="16">
        <v>2</v>
      </c>
      <c r="AD2066" t="s">
        <v>795</v>
      </c>
      <c r="AE2066" t="s">
        <v>961</v>
      </c>
      <c r="AF2066" t="s">
        <v>740</v>
      </c>
      <c r="AG2066" t="s">
        <v>1036</v>
      </c>
      <c r="AJ2066" t="s">
        <v>963</v>
      </c>
      <c r="AK2066" t="s">
        <v>964</v>
      </c>
      <c r="AL2066" t="s">
        <v>965</v>
      </c>
      <c r="AM2066" t="s">
        <v>456</v>
      </c>
      <c r="AP2066" t="s">
        <v>966</v>
      </c>
      <c r="AQ2066" t="s">
        <v>967</v>
      </c>
      <c r="AR2066" t="s">
        <v>968</v>
      </c>
      <c r="AS2066" t="s">
        <v>969</v>
      </c>
      <c r="AT2066" t="s">
        <v>970</v>
      </c>
      <c r="AU2066" t="s">
        <v>8430</v>
      </c>
    </row>
    <row r="2067" spans="2:47" ht="11" outlineLevel="1" x14ac:dyDescent="0.15">
      <c r="B2067" t="s">
        <v>8431</v>
      </c>
      <c r="C2067" t="s">
        <v>8432</v>
      </c>
      <c r="G2067" t="s">
        <v>1140</v>
      </c>
      <c r="H2067" t="s">
        <v>1141</v>
      </c>
      <c r="I2067" t="s">
        <v>957</v>
      </c>
      <c r="J2067" t="s">
        <v>8433</v>
      </c>
      <c r="K2067" t="s">
        <v>8434</v>
      </c>
      <c r="L2067" t="s">
        <v>8433</v>
      </c>
      <c r="M2067" s="5">
        <v>19766.560000000001</v>
      </c>
      <c r="N2067" s="5">
        <v>19766.560000000001</v>
      </c>
      <c r="O2067" s="5">
        <v>19766.560000000001</v>
      </c>
      <c r="P2067" s="5"/>
      <c r="Q2067" s="16">
        <v>0</v>
      </c>
      <c r="R2067" s="5"/>
      <c r="S2067" s="17">
        <v>45804</v>
      </c>
      <c r="T2067" s="17">
        <v>45806</v>
      </c>
      <c r="U2067" s="17">
        <v>45820</v>
      </c>
      <c r="V2067" s="17">
        <v>45820</v>
      </c>
      <c r="W2067" s="17">
        <v>45804</v>
      </c>
      <c r="X2067" s="17">
        <v>45804</v>
      </c>
      <c r="Y2067" t="s">
        <v>1178</v>
      </c>
      <c r="Z2067" t="s">
        <v>825</v>
      </c>
      <c r="AA2067" t="s">
        <v>1179</v>
      </c>
      <c r="AC2067" s="16">
        <v>2</v>
      </c>
      <c r="AD2067" t="s">
        <v>795</v>
      </c>
      <c r="AE2067" t="s">
        <v>961</v>
      </c>
      <c r="AF2067" t="s">
        <v>8435</v>
      </c>
      <c r="AG2067" t="s">
        <v>8436</v>
      </c>
      <c r="AJ2067" t="s">
        <v>963</v>
      </c>
      <c r="AK2067" t="s">
        <v>964</v>
      </c>
      <c r="AL2067" t="s">
        <v>1340</v>
      </c>
      <c r="AM2067" t="s">
        <v>531</v>
      </c>
      <c r="AP2067" t="s">
        <v>966</v>
      </c>
      <c r="AQ2067" t="s">
        <v>967</v>
      </c>
      <c r="AR2067" t="s">
        <v>968</v>
      </c>
      <c r="AS2067" t="s">
        <v>969</v>
      </c>
      <c r="AT2067" t="s">
        <v>970</v>
      </c>
      <c r="AU2067" t="s">
        <v>8437</v>
      </c>
    </row>
    <row r="2068" spans="2:47" ht="11" outlineLevel="1" x14ac:dyDescent="0.15">
      <c r="B2068" t="s">
        <v>8438</v>
      </c>
      <c r="C2068" t="s">
        <v>8439</v>
      </c>
      <c r="D2068" t="s">
        <v>5382</v>
      </c>
      <c r="E2068" t="s">
        <v>1599</v>
      </c>
      <c r="F2068" t="s">
        <v>807</v>
      </c>
      <c r="G2068" t="s">
        <v>984</v>
      </c>
      <c r="H2068" t="s">
        <v>985</v>
      </c>
      <c r="I2068" t="s">
        <v>957</v>
      </c>
      <c r="J2068" t="s">
        <v>5383</v>
      </c>
      <c r="K2068" t="s">
        <v>5384</v>
      </c>
      <c r="L2068" t="s">
        <v>5383</v>
      </c>
      <c r="M2068" s="5">
        <v>19752</v>
      </c>
      <c r="N2068" s="5">
        <v>19752</v>
      </c>
      <c r="O2068" s="5">
        <v>19752</v>
      </c>
      <c r="P2068" s="5"/>
      <c r="Q2068" s="16">
        <v>0</v>
      </c>
      <c r="R2068" s="5"/>
      <c r="S2068" s="17">
        <v>42585</v>
      </c>
      <c r="T2068" s="17">
        <v>42584</v>
      </c>
      <c r="U2068" s="17">
        <v>42614</v>
      </c>
      <c r="V2068" s="17">
        <v>42614</v>
      </c>
      <c r="W2068" s="17">
        <v>42585</v>
      </c>
      <c r="X2068" s="17">
        <v>42585</v>
      </c>
      <c r="Y2068" t="s">
        <v>959</v>
      </c>
      <c r="Z2068" t="s">
        <v>796</v>
      </c>
      <c r="AA2068" t="s">
        <v>1023</v>
      </c>
      <c r="AB2068" t="s">
        <v>1024</v>
      </c>
      <c r="AC2068" s="16">
        <v>2</v>
      </c>
      <c r="AD2068" t="s">
        <v>803</v>
      </c>
      <c r="AE2068" t="s">
        <v>974</v>
      </c>
      <c r="AF2068" t="s">
        <v>5385</v>
      </c>
      <c r="AG2068" t="s">
        <v>5386</v>
      </c>
      <c r="AJ2068" t="s">
        <v>963</v>
      </c>
      <c r="AK2068" t="s">
        <v>1082</v>
      </c>
      <c r="AL2068" t="s">
        <v>1340</v>
      </c>
      <c r="AM2068" t="s">
        <v>531</v>
      </c>
      <c r="AP2068" t="s">
        <v>966</v>
      </c>
      <c r="AQ2068" t="s">
        <v>967</v>
      </c>
      <c r="AR2068" t="s">
        <v>968</v>
      </c>
      <c r="AS2068" t="s">
        <v>969</v>
      </c>
      <c r="AT2068" t="s">
        <v>970</v>
      </c>
      <c r="AU2068" t="s">
        <v>8440</v>
      </c>
    </row>
    <row r="2069" spans="2:47" ht="11" outlineLevel="1" x14ac:dyDescent="0.15">
      <c r="B2069" t="s">
        <v>8441</v>
      </c>
      <c r="C2069" t="s">
        <v>8442</v>
      </c>
      <c r="G2069" t="s">
        <v>1140</v>
      </c>
      <c r="H2069" t="s">
        <v>1141</v>
      </c>
      <c r="I2069" t="s">
        <v>957</v>
      </c>
      <c r="J2069" t="s">
        <v>8251</v>
      </c>
      <c r="K2069" t="s">
        <v>8252</v>
      </c>
      <c r="L2069" t="s">
        <v>8251</v>
      </c>
      <c r="M2069" s="5">
        <v>19735.830000000002</v>
      </c>
      <c r="N2069" s="5">
        <v>19735.830000000002</v>
      </c>
      <c r="O2069" s="5">
        <v>19735.830000000002</v>
      </c>
      <c r="P2069" s="5"/>
      <c r="Q2069" s="16">
        <v>0</v>
      </c>
      <c r="R2069" s="5"/>
      <c r="S2069" s="17">
        <v>45469</v>
      </c>
      <c r="T2069" s="17">
        <v>45470</v>
      </c>
      <c r="U2069" s="17">
        <v>45621</v>
      </c>
      <c r="V2069" s="17">
        <v>45621</v>
      </c>
      <c r="W2069" s="17">
        <v>45469</v>
      </c>
      <c r="X2069" s="17">
        <v>45469</v>
      </c>
      <c r="Y2069" t="s">
        <v>1178</v>
      </c>
      <c r="Z2069" t="s">
        <v>825</v>
      </c>
      <c r="AA2069" t="s">
        <v>1179</v>
      </c>
      <c r="AC2069" s="16">
        <v>16</v>
      </c>
      <c r="AD2069" t="s">
        <v>795</v>
      </c>
      <c r="AE2069" t="s">
        <v>961</v>
      </c>
      <c r="AF2069" t="s">
        <v>6999</v>
      </c>
      <c r="AG2069" t="s">
        <v>7000</v>
      </c>
      <c r="AJ2069" t="s">
        <v>963</v>
      </c>
      <c r="AK2069" t="s">
        <v>964</v>
      </c>
      <c r="AL2069" t="s">
        <v>1340</v>
      </c>
      <c r="AM2069" t="s">
        <v>645</v>
      </c>
      <c r="AP2069" t="s">
        <v>966</v>
      </c>
      <c r="AQ2069" t="s">
        <v>967</v>
      </c>
      <c r="AR2069" t="s">
        <v>968</v>
      </c>
      <c r="AS2069" t="s">
        <v>969</v>
      </c>
      <c r="AT2069" t="s">
        <v>970</v>
      </c>
      <c r="AU2069" t="s">
        <v>8443</v>
      </c>
    </row>
    <row r="2070" spans="2:47" ht="11" outlineLevel="1" x14ac:dyDescent="0.15">
      <c r="B2070" t="s">
        <v>8444</v>
      </c>
      <c r="C2070" t="s">
        <v>8445</v>
      </c>
      <c r="D2070" t="s">
        <v>251</v>
      </c>
      <c r="E2070" t="s">
        <v>854</v>
      </c>
      <c r="F2070" t="s">
        <v>798</v>
      </c>
      <c r="G2070" t="s">
        <v>959</v>
      </c>
      <c r="H2070" t="s">
        <v>1903</v>
      </c>
      <c r="I2070" t="s">
        <v>957</v>
      </c>
      <c r="J2070" t="s">
        <v>665</v>
      </c>
      <c r="K2070" t="s">
        <v>1904</v>
      </c>
      <c r="L2070" t="s">
        <v>665</v>
      </c>
      <c r="M2070" s="5">
        <v>19676.919999999998</v>
      </c>
      <c r="N2070" s="5">
        <v>19676.919999999998</v>
      </c>
      <c r="O2070" s="5">
        <v>19676.919999999998</v>
      </c>
      <c r="P2070" s="5"/>
      <c r="Q2070" s="16">
        <v>0</v>
      </c>
      <c r="R2070" s="5"/>
      <c r="S2070" s="17">
        <v>44431</v>
      </c>
      <c r="T2070" s="17">
        <v>44428</v>
      </c>
      <c r="U2070" s="17">
        <v>44469</v>
      </c>
      <c r="V2070" s="17">
        <v>44469</v>
      </c>
      <c r="W2070" s="17">
        <v>44431</v>
      </c>
      <c r="X2070" s="17">
        <v>45013</v>
      </c>
      <c r="Y2070" t="s">
        <v>1543</v>
      </c>
      <c r="Z2070" t="s">
        <v>826</v>
      </c>
      <c r="AA2070" t="s">
        <v>1179</v>
      </c>
      <c r="AC2070" s="16">
        <v>1</v>
      </c>
      <c r="AD2070" t="s">
        <v>795</v>
      </c>
      <c r="AE2070" t="s">
        <v>961</v>
      </c>
      <c r="AF2070" t="s">
        <v>740</v>
      </c>
      <c r="AG2070" t="s">
        <v>1036</v>
      </c>
      <c r="AH2070" t="s">
        <v>1058</v>
      </c>
      <c r="AI2070" t="s">
        <v>1059</v>
      </c>
      <c r="AJ2070" t="s">
        <v>978</v>
      </c>
      <c r="AK2070" t="s">
        <v>964</v>
      </c>
      <c r="AL2070" t="s">
        <v>965</v>
      </c>
      <c r="AM2070" t="s">
        <v>531</v>
      </c>
      <c r="AP2070" t="s">
        <v>966</v>
      </c>
      <c r="AQ2070" t="s">
        <v>967</v>
      </c>
      <c r="AR2070" t="s">
        <v>968</v>
      </c>
      <c r="AS2070" t="s">
        <v>969</v>
      </c>
      <c r="AT2070" t="s">
        <v>970</v>
      </c>
      <c r="AU2070" t="s">
        <v>8446</v>
      </c>
    </row>
    <row r="2071" spans="2:47" ht="11" outlineLevel="1" x14ac:dyDescent="0.15">
      <c r="B2071" t="s">
        <v>8447</v>
      </c>
      <c r="C2071" t="s">
        <v>8448</v>
      </c>
      <c r="G2071" t="s">
        <v>1140</v>
      </c>
      <c r="H2071" t="s">
        <v>1141</v>
      </c>
      <c r="I2071" t="s">
        <v>957</v>
      </c>
      <c r="J2071" t="s">
        <v>8449</v>
      </c>
      <c r="K2071" t="s">
        <v>8450</v>
      </c>
      <c r="L2071" t="s">
        <v>8449</v>
      </c>
      <c r="M2071" s="5">
        <v>19645</v>
      </c>
      <c r="N2071" s="5">
        <v>19645</v>
      </c>
      <c r="O2071" s="5">
        <v>19645</v>
      </c>
      <c r="P2071" s="5"/>
      <c r="Q2071" s="16">
        <v>0</v>
      </c>
      <c r="R2071" s="5"/>
      <c r="S2071" s="17">
        <v>44419</v>
      </c>
      <c r="T2071" s="17">
        <v>44419</v>
      </c>
      <c r="U2071" s="17">
        <v>44510</v>
      </c>
      <c r="V2071" s="17">
        <v>44510</v>
      </c>
      <c r="W2071" s="17">
        <v>44419</v>
      </c>
      <c r="X2071" s="17">
        <v>44419</v>
      </c>
      <c r="Y2071" t="s">
        <v>984</v>
      </c>
      <c r="Z2071" t="s">
        <v>804</v>
      </c>
      <c r="AA2071" t="s">
        <v>1000</v>
      </c>
      <c r="AC2071" s="16">
        <v>1</v>
      </c>
      <c r="AD2071" t="s">
        <v>795</v>
      </c>
      <c r="AE2071" t="s">
        <v>961</v>
      </c>
      <c r="AF2071" t="s">
        <v>740</v>
      </c>
      <c r="AG2071" t="s">
        <v>1036</v>
      </c>
      <c r="AH2071" t="s">
        <v>1202</v>
      </c>
      <c r="AI2071" t="s">
        <v>1203</v>
      </c>
      <c r="AJ2071" t="s">
        <v>978</v>
      </c>
      <c r="AK2071" t="s">
        <v>964</v>
      </c>
      <c r="AL2071" t="s">
        <v>1340</v>
      </c>
      <c r="AM2071" t="s">
        <v>531</v>
      </c>
      <c r="AP2071" t="s">
        <v>966</v>
      </c>
      <c r="AQ2071" t="s">
        <v>967</v>
      </c>
      <c r="AR2071" t="s">
        <v>968</v>
      </c>
      <c r="AS2071" t="s">
        <v>969</v>
      </c>
      <c r="AT2071" t="s">
        <v>970</v>
      </c>
      <c r="AU2071" t="s">
        <v>8451</v>
      </c>
    </row>
    <row r="2072" spans="2:47" ht="11" outlineLevel="1" x14ac:dyDescent="0.15">
      <c r="B2072" t="s">
        <v>8452</v>
      </c>
      <c r="C2072" t="s">
        <v>1322</v>
      </c>
      <c r="D2072" t="s">
        <v>3163</v>
      </c>
      <c r="E2072" t="s">
        <v>983</v>
      </c>
      <c r="F2072" t="s">
        <v>798</v>
      </c>
      <c r="G2072" t="s">
        <v>984</v>
      </c>
      <c r="H2072" t="s">
        <v>985</v>
      </c>
      <c r="I2072" t="s">
        <v>957</v>
      </c>
      <c r="J2072" t="s">
        <v>625</v>
      </c>
      <c r="K2072" t="s">
        <v>2594</v>
      </c>
      <c r="L2072" t="s">
        <v>625</v>
      </c>
      <c r="M2072" s="5">
        <v>19524</v>
      </c>
      <c r="N2072" s="5">
        <v>19524</v>
      </c>
      <c r="O2072" s="5">
        <v>19524</v>
      </c>
      <c r="P2072" s="5"/>
      <c r="Q2072" s="16">
        <v>0</v>
      </c>
      <c r="R2072" s="5"/>
      <c r="S2072" s="17">
        <v>42461</v>
      </c>
      <c r="T2072" s="17">
        <v>42461</v>
      </c>
      <c r="U2072" s="17">
        <v>42474</v>
      </c>
      <c r="V2072" s="17">
        <v>42474</v>
      </c>
      <c r="W2072" s="17">
        <v>42461</v>
      </c>
      <c r="X2072" s="17">
        <v>42461</v>
      </c>
      <c r="Y2072" t="s">
        <v>955</v>
      </c>
      <c r="Z2072" t="s">
        <v>818</v>
      </c>
      <c r="AA2072" t="s">
        <v>960</v>
      </c>
      <c r="AC2072" s="16"/>
      <c r="AD2072" t="s">
        <v>795</v>
      </c>
      <c r="AE2072" t="s">
        <v>961</v>
      </c>
      <c r="AF2072" t="s">
        <v>740</v>
      </c>
      <c r="AG2072" t="s">
        <v>1036</v>
      </c>
      <c r="AJ2072" t="s">
        <v>963</v>
      </c>
      <c r="AK2072" t="s">
        <v>964</v>
      </c>
      <c r="AL2072" t="s">
        <v>965</v>
      </c>
      <c r="AM2072" t="s">
        <v>456</v>
      </c>
      <c r="AP2072" t="s">
        <v>966</v>
      </c>
      <c r="AQ2072" t="s">
        <v>967</v>
      </c>
      <c r="AR2072" t="s">
        <v>968</v>
      </c>
      <c r="AS2072" t="s">
        <v>969</v>
      </c>
      <c r="AT2072" t="s">
        <v>970</v>
      </c>
      <c r="AU2072" t="s">
        <v>8453</v>
      </c>
    </row>
    <row r="2073" spans="2:47" ht="11" outlineLevel="1" x14ac:dyDescent="0.15">
      <c r="B2073" t="s">
        <v>8454</v>
      </c>
      <c r="C2073" t="s">
        <v>8455</v>
      </c>
      <c r="G2073" t="s">
        <v>1140</v>
      </c>
      <c r="H2073" t="s">
        <v>1141</v>
      </c>
      <c r="I2073" t="s">
        <v>957</v>
      </c>
      <c r="J2073" t="s">
        <v>6306</v>
      </c>
      <c r="K2073" t="s">
        <v>6307</v>
      </c>
      <c r="L2073" t="s">
        <v>6995</v>
      </c>
      <c r="M2073" s="5">
        <v>19520</v>
      </c>
      <c r="N2073" s="5">
        <v>19520</v>
      </c>
      <c r="O2073" s="5">
        <v>19520</v>
      </c>
      <c r="P2073" s="5"/>
      <c r="Q2073" s="16">
        <v>0</v>
      </c>
      <c r="R2073" s="5"/>
      <c r="S2073" s="17">
        <v>42712</v>
      </c>
      <c r="T2073" s="17">
        <v>42712</v>
      </c>
      <c r="U2073" s="17">
        <v>42735</v>
      </c>
      <c r="V2073" s="17">
        <v>42735</v>
      </c>
      <c r="W2073" s="17">
        <v>42712</v>
      </c>
      <c r="X2073" s="17">
        <v>42793</v>
      </c>
      <c r="Y2073" t="s">
        <v>984</v>
      </c>
      <c r="Z2073" t="s">
        <v>804</v>
      </c>
      <c r="AA2073" t="s">
        <v>1000</v>
      </c>
      <c r="AC2073" s="16">
        <v>1</v>
      </c>
      <c r="AD2073" t="s">
        <v>795</v>
      </c>
      <c r="AE2073" t="s">
        <v>961</v>
      </c>
      <c r="AF2073" t="s">
        <v>740</v>
      </c>
      <c r="AG2073" t="s">
        <v>1036</v>
      </c>
      <c r="AJ2073" t="s">
        <v>963</v>
      </c>
      <c r="AK2073" t="s">
        <v>964</v>
      </c>
      <c r="AL2073" t="s">
        <v>1340</v>
      </c>
      <c r="AM2073" t="s">
        <v>531</v>
      </c>
      <c r="AP2073" t="s">
        <v>966</v>
      </c>
      <c r="AQ2073" t="s">
        <v>967</v>
      </c>
      <c r="AR2073" t="s">
        <v>968</v>
      </c>
      <c r="AS2073" t="s">
        <v>969</v>
      </c>
      <c r="AT2073" t="s">
        <v>970</v>
      </c>
      <c r="AU2073" t="s">
        <v>8456</v>
      </c>
    </row>
    <row r="2074" spans="2:47" ht="11" outlineLevel="1" x14ac:dyDescent="0.15">
      <c r="B2074" t="s">
        <v>8457</v>
      </c>
      <c r="C2074" t="s">
        <v>8458</v>
      </c>
      <c r="G2074" t="s">
        <v>1140</v>
      </c>
      <c r="H2074" t="s">
        <v>1141</v>
      </c>
      <c r="I2074" t="s">
        <v>957</v>
      </c>
      <c r="J2074" t="s">
        <v>2656</v>
      </c>
      <c r="K2074" t="s">
        <v>2657</v>
      </c>
      <c r="L2074" t="s">
        <v>2656</v>
      </c>
      <c r="M2074" s="5">
        <v>19500</v>
      </c>
      <c r="N2074" s="5">
        <v>19500</v>
      </c>
      <c r="O2074" s="5">
        <v>19500</v>
      </c>
      <c r="P2074" s="5"/>
      <c r="Q2074" s="16">
        <v>0</v>
      </c>
      <c r="R2074" s="5"/>
      <c r="S2074" s="17">
        <v>44175</v>
      </c>
      <c r="T2074" s="17">
        <v>44173</v>
      </c>
      <c r="U2074" s="17">
        <v>44211</v>
      </c>
      <c r="V2074" s="17">
        <v>44211</v>
      </c>
      <c r="W2074" s="17">
        <v>44175</v>
      </c>
      <c r="X2074" s="17">
        <v>44175</v>
      </c>
      <c r="Y2074" t="s">
        <v>1543</v>
      </c>
      <c r="Z2074" t="s">
        <v>826</v>
      </c>
      <c r="AA2074" t="s">
        <v>1179</v>
      </c>
      <c r="AC2074" s="16">
        <v>1</v>
      </c>
      <c r="AD2074" t="s">
        <v>795</v>
      </c>
      <c r="AE2074" t="s">
        <v>961</v>
      </c>
      <c r="AF2074" t="s">
        <v>740</v>
      </c>
      <c r="AG2074" t="s">
        <v>1036</v>
      </c>
      <c r="AJ2074" t="s">
        <v>963</v>
      </c>
      <c r="AK2074" t="s">
        <v>964</v>
      </c>
      <c r="AL2074" t="s">
        <v>965</v>
      </c>
      <c r="AM2074" t="s">
        <v>531</v>
      </c>
      <c r="AP2074" t="s">
        <v>966</v>
      </c>
      <c r="AQ2074" t="s">
        <v>967</v>
      </c>
      <c r="AR2074" t="s">
        <v>968</v>
      </c>
      <c r="AS2074" t="s">
        <v>969</v>
      </c>
      <c r="AT2074" t="s">
        <v>970</v>
      </c>
      <c r="AU2074" t="s">
        <v>8459</v>
      </c>
    </row>
    <row r="2075" spans="2:47" ht="11" outlineLevel="1" x14ac:dyDescent="0.15">
      <c r="B2075" t="s">
        <v>8460</v>
      </c>
      <c r="C2075" t="s">
        <v>8461</v>
      </c>
      <c r="D2075" t="s">
        <v>5382</v>
      </c>
      <c r="E2075" t="s">
        <v>1599</v>
      </c>
      <c r="F2075" t="s">
        <v>807</v>
      </c>
      <c r="G2075" t="s">
        <v>984</v>
      </c>
      <c r="H2075" t="s">
        <v>985</v>
      </c>
      <c r="I2075" t="s">
        <v>957</v>
      </c>
      <c r="J2075" t="s">
        <v>5383</v>
      </c>
      <c r="K2075" t="s">
        <v>5384</v>
      </c>
      <c r="L2075" t="s">
        <v>5383</v>
      </c>
      <c r="M2075" s="5">
        <v>19430</v>
      </c>
      <c r="N2075" s="5">
        <v>19430</v>
      </c>
      <c r="O2075" s="5">
        <v>19430</v>
      </c>
      <c r="P2075" s="5"/>
      <c r="Q2075" s="16">
        <v>0</v>
      </c>
      <c r="R2075" s="5"/>
      <c r="S2075" s="17">
        <v>42324</v>
      </c>
      <c r="T2075" s="17">
        <v>42324</v>
      </c>
      <c r="U2075" s="17">
        <v>42416</v>
      </c>
      <c r="V2075" s="17">
        <v>42416</v>
      </c>
      <c r="W2075" s="17">
        <v>42324</v>
      </c>
      <c r="X2075" s="17">
        <v>42339</v>
      </c>
      <c r="Y2075" t="s">
        <v>959</v>
      </c>
      <c r="Z2075" t="s">
        <v>796</v>
      </c>
      <c r="AA2075" t="s">
        <v>1023</v>
      </c>
      <c r="AB2075" t="s">
        <v>1024</v>
      </c>
      <c r="AC2075" s="16">
        <v>1</v>
      </c>
      <c r="AD2075" t="s">
        <v>803</v>
      </c>
      <c r="AE2075" t="s">
        <v>974</v>
      </c>
      <c r="AF2075" t="s">
        <v>738</v>
      </c>
      <c r="AG2075" t="s">
        <v>988</v>
      </c>
      <c r="AJ2075" t="s">
        <v>963</v>
      </c>
      <c r="AK2075" t="s">
        <v>1928</v>
      </c>
      <c r="AL2075" t="s">
        <v>1340</v>
      </c>
      <c r="AM2075" t="s">
        <v>531</v>
      </c>
      <c r="AP2075" t="s">
        <v>966</v>
      </c>
      <c r="AQ2075" t="s">
        <v>967</v>
      </c>
      <c r="AR2075" t="s">
        <v>968</v>
      </c>
      <c r="AS2075" t="s">
        <v>969</v>
      </c>
      <c r="AT2075" t="s">
        <v>970</v>
      </c>
      <c r="AU2075" t="s">
        <v>8462</v>
      </c>
    </row>
    <row r="2076" spans="2:47" ht="11" outlineLevel="1" x14ac:dyDescent="0.15">
      <c r="B2076" t="s">
        <v>8463</v>
      </c>
      <c r="C2076" t="s">
        <v>8464</v>
      </c>
      <c r="G2076" t="s">
        <v>1140</v>
      </c>
      <c r="H2076" t="s">
        <v>1141</v>
      </c>
      <c r="I2076" t="s">
        <v>957</v>
      </c>
      <c r="J2076" t="s">
        <v>6306</v>
      </c>
      <c r="K2076" t="s">
        <v>6307</v>
      </c>
      <c r="L2076" t="s">
        <v>6306</v>
      </c>
      <c r="M2076" s="5">
        <v>19307</v>
      </c>
      <c r="N2076" s="5">
        <v>19307</v>
      </c>
      <c r="O2076" s="5">
        <v>19307</v>
      </c>
      <c r="P2076" s="5"/>
      <c r="Q2076" s="16">
        <v>0</v>
      </c>
      <c r="R2076" s="5"/>
      <c r="S2076" s="17">
        <v>45814</v>
      </c>
      <c r="T2076" s="17">
        <v>45814</v>
      </c>
      <c r="U2076" s="17">
        <v>45818</v>
      </c>
      <c r="V2076" s="17">
        <v>45818</v>
      </c>
      <c r="W2076" s="17">
        <v>45814</v>
      </c>
      <c r="X2076" s="17">
        <v>45814</v>
      </c>
      <c r="Y2076" t="s">
        <v>1543</v>
      </c>
      <c r="Z2076" t="s">
        <v>826</v>
      </c>
      <c r="AA2076" t="s">
        <v>1179</v>
      </c>
      <c r="AC2076" s="16">
        <v>1</v>
      </c>
      <c r="AD2076" t="s">
        <v>795</v>
      </c>
      <c r="AE2076" t="s">
        <v>961</v>
      </c>
      <c r="AF2076" t="s">
        <v>748</v>
      </c>
      <c r="AG2076" t="s">
        <v>1057</v>
      </c>
      <c r="AH2076" t="s">
        <v>1058</v>
      </c>
      <c r="AI2076" t="s">
        <v>1059</v>
      </c>
      <c r="AJ2076" t="s">
        <v>978</v>
      </c>
      <c r="AK2076" t="s">
        <v>964</v>
      </c>
      <c r="AL2076" t="s">
        <v>1340</v>
      </c>
      <c r="AM2076" t="s">
        <v>531</v>
      </c>
      <c r="AP2076" t="s">
        <v>966</v>
      </c>
      <c r="AQ2076" t="s">
        <v>967</v>
      </c>
      <c r="AR2076" t="s">
        <v>968</v>
      </c>
      <c r="AS2076" t="s">
        <v>969</v>
      </c>
      <c r="AT2076" t="s">
        <v>970</v>
      </c>
      <c r="AU2076" t="s">
        <v>8465</v>
      </c>
    </row>
    <row r="2077" spans="2:47" ht="11" outlineLevel="1" x14ac:dyDescent="0.15">
      <c r="B2077" t="s">
        <v>8466</v>
      </c>
      <c r="C2077" t="s">
        <v>8467</v>
      </c>
      <c r="G2077" t="s">
        <v>1140</v>
      </c>
      <c r="H2077" t="s">
        <v>1141</v>
      </c>
      <c r="I2077" t="s">
        <v>957</v>
      </c>
      <c r="J2077" t="s">
        <v>4067</v>
      </c>
      <c r="K2077" t="s">
        <v>4068</v>
      </c>
      <c r="L2077" t="s">
        <v>4612</v>
      </c>
      <c r="M2077" s="5">
        <v>19140.009999999998</v>
      </c>
      <c r="N2077" s="5">
        <v>19140.009999999998</v>
      </c>
      <c r="O2077" s="5">
        <v>19140.009999999998</v>
      </c>
      <c r="P2077" s="5"/>
      <c r="Q2077" s="16">
        <v>0</v>
      </c>
      <c r="R2077" s="5"/>
      <c r="S2077" s="17">
        <v>46084</v>
      </c>
      <c r="T2077" s="17">
        <v>46086</v>
      </c>
      <c r="U2077" s="17">
        <v>46185</v>
      </c>
      <c r="V2077" s="17">
        <v>46185</v>
      </c>
      <c r="W2077" s="17">
        <v>46084</v>
      </c>
      <c r="X2077" s="17">
        <v>46094</v>
      </c>
      <c r="Y2077" t="s">
        <v>1543</v>
      </c>
      <c r="Z2077" t="s">
        <v>826</v>
      </c>
      <c r="AA2077" t="s">
        <v>1179</v>
      </c>
      <c r="AC2077" s="16">
        <v>1</v>
      </c>
      <c r="AD2077" t="s">
        <v>795</v>
      </c>
      <c r="AE2077" t="s">
        <v>961</v>
      </c>
      <c r="AF2077" t="s">
        <v>748</v>
      </c>
      <c r="AG2077" t="s">
        <v>1057</v>
      </c>
      <c r="AJ2077" t="s">
        <v>963</v>
      </c>
      <c r="AK2077" t="s">
        <v>964</v>
      </c>
      <c r="AL2077" t="s">
        <v>1340</v>
      </c>
      <c r="AM2077" t="s">
        <v>531</v>
      </c>
      <c r="AP2077" t="s">
        <v>966</v>
      </c>
      <c r="AQ2077" t="s">
        <v>967</v>
      </c>
      <c r="AR2077" t="s">
        <v>968</v>
      </c>
      <c r="AS2077" t="s">
        <v>969</v>
      </c>
      <c r="AT2077" t="s">
        <v>970</v>
      </c>
      <c r="AU2077" t="s">
        <v>8468</v>
      </c>
    </row>
    <row r="2078" spans="2:47" ht="11" outlineLevel="1" x14ac:dyDescent="0.15">
      <c r="B2078" t="s">
        <v>8469</v>
      </c>
      <c r="C2078" t="s">
        <v>8470</v>
      </c>
      <c r="D2078" t="s">
        <v>334</v>
      </c>
      <c r="E2078" t="s">
        <v>835</v>
      </c>
      <c r="F2078" t="s">
        <v>807</v>
      </c>
      <c r="G2078" t="s">
        <v>984</v>
      </c>
      <c r="H2078" t="s">
        <v>985</v>
      </c>
      <c r="I2078" t="s">
        <v>957</v>
      </c>
      <c r="J2078" t="s">
        <v>701</v>
      </c>
      <c r="K2078" t="s">
        <v>2830</v>
      </c>
      <c r="L2078" t="s">
        <v>688</v>
      </c>
      <c r="M2078" s="5">
        <v>19044.62</v>
      </c>
      <c r="N2078" s="5">
        <v>19044.62</v>
      </c>
      <c r="O2078" s="5">
        <v>19044.62</v>
      </c>
      <c r="P2078" s="5"/>
      <c r="Q2078" s="16">
        <v>0</v>
      </c>
      <c r="R2078" s="5"/>
      <c r="S2078" s="17">
        <v>43080</v>
      </c>
      <c r="T2078" s="17">
        <v>43080</v>
      </c>
      <c r="U2078" s="17">
        <v>43140</v>
      </c>
      <c r="V2078" s="17">
        <v>43140</v>
      </c>
      <c r="W2078" s="17">
        <v>43080</v>
      </c>
      <c r="X2078" s="17">
        <v>43882</v>
      </c>
      <c r="Y2078" t="s">
        <v>1178</v>
      </c>
      <c r="Z2078" t="s">
        <v>825</v>
      </c>
      <c r="AA2078" t="s">
        <v>1179</v>
      </c>
      <c r="AC2078" s="16">
        <v>8</v>
      </c>
      <c r="AD2078" t="s">
        <v>795</v>
      </c>
      <c r="AE2078" t="s">
        <v>961</v>
      </c>
      <c r="AF2078" t="s">
        <v>740</v>
      </c>
      <c r="AG2078" t="s">
        <v>1036</v>
      </c>
      <c r="AJ2078" t="s">
        <v>963</v>
      </c>
      <c r="AK2078" t="s">
        <v>964</v>
      </c>
      <c r="AL2078" t="s">
        <v>965</v>
      </c>
      <c r="AM2078" t="s">
        <v>531</v>
      </c>
      <c r="AP2078" t="s">
        <v>966</v>
      </c>
      <c r="AQ2078" t="s">
        <v>967</v>
      </c>
      <c r="AR2078" t="s">
        <v>968</v>
      </c>
      <c r="AS2078" t="s">
        <v>969</v>
      </c>
      <c r="AT2078" t="s">
        <v>970</v>
      </c>
      <c r="AU2078" t="s">
        <v>8471</v>
      </c>
    </row>
    <row r="2079" spans="2:47" ht="11" outlineLevel="1" x14ac:dyDescent="0.15">
      <c r="B2079" t="s">
        <v>8472</v>
      </c>
      <c r="C2079" t="s">
        <v>8473</v>
      </c>
      <c r="D2079" t="s">
        <v>5131</v>
      </c>
      <c r="E2079" t="s">
        <v>1599</v>
      </c>
      <c r="F2079" t="s">
        <v>807</v>
      </c>
      <c r="G2079" t="s">
        <v>984</v>
      </c>
      <c r="H2079" t="s">
        <v>985</v>
      </c>
      <c r="I2079" t="s">
        <v>957</v>
      </c>
      <c r="J2079" t="s">
        <v>5132</v>
      </c>
      <c r="K2079" t="s">
        <v>5133</v>
      </c>
      <c r="L2079" t="s">
        <v>5132</v>
      </c>
      <c r="M2079" s="5">
        <v>18961.919999999998</v>
      </c>
      <c r="N2079" s="5">
        <v>18961.919999999998</v>
      </c>
      <c r="O2079" s="5">
        <v>18961.919999999998</v>
      </c>
      <c r="P2079" s="5"/>
      <c r="Q2079" s="16">
        <v>0</v>
      </c>
      <c r="R2079" s="5"/>
      <c r="S2079" s="17">
        <v>42184</v>
      </c>
      <c r="T2079" s="17">
        <v>42184</v>
      </c>
      <c r="U2079" s="17">
        <v>42215</v>
      </c>
      <c r="V2079" s="17">
        <v>42215</v>
      </c>
      <c r="W2079" s="17">
        <v>42184</v>
      </c>
      <c r="X2079" s="17">
        <v>42184</v>
      </c>
      <c r="Y2079" t="s">
        <v>959</v>
      </c>
      <c r="Z2079" t="s">
        <v>796</v>
      </c>
      <c r="AA2079" t="s">
        <v>1023</v>
      </c>
      <c r="AB2079" t="s">
        <v>1289</v>
      </c>
      <c r="AC2079" s="16">
        <v>1</v>
      </c>
      <c r="AD2079" t="s">
        <v>795</v>
      </c>
      <c r="AE2079" t="s">
        <v>961</v>
      </c>
      <c r="AF2079" t="s">
        <v>7906</v>
      </c>
      <c r="AG2079" t="s">
        <v>7907</v>
      </c>
      <c r="AJ2079" t="s">
        <v>963</v>
      </c>
      <c r="AK2079" t="s">
        <v>964</v>
      </c>
      <c r="AL2079" t="s">
        <v>1340</v>
      </c>
      <c r="AM2079" t="s">
        <v>531</v>
      </c>
      <c r="AP2079" t="s">
        <v>966</v>
      </c>
      <c r="AQ2079" t="s">
        <v>967</v>
      </c>
      <c r="AR2079" t="s">
        <v>968</v>
      </c>
      <c r="AS2079" t="s">
        <v>969</v>
      </c>
      <c r="AT2079" t="s">
        <v>970</v>
      </c>
      <c r="AU2079" t="s">
        <v>8474</v>
      </c>
    </row>
    <row r="2080" spans="2:47" ht="11" outlineLevel="1" x14ac:dyDescent="0.15">
      <c r="B2080" t="s">
        <v>8475</v>
      </c>
      <c r="C2080" t="s">
        <v>8476</v>
      </c>
      <c r="G2080" t="s">
        <v>1140</v>
      </c>
      <c r="H2080" t="s">
        <v>1141</v>
      </c>
      <c r="I2080" t="s">
        <v>957</v>
      </c>
      <c r="J2080" t="s">
        <v>715</v>
      </c>
      <c r="K2080" t="s">
        <v>2134</v>
      </c>
      <c r="L2080" t="s">
        <v>4684</v>
      </c>
      <c r="M2080" s="5">
        <v>18903.169999999998</v>
      </c>
      <c r="N2080" s="5">
        <v>18903.169999999998</v>
      </c>
      <c r="O2080" s="5">
        <v>18903.169999999998</v>
      </c>
      <c r="P2080" s="5"/>
      <c r="Q2080" s="16">
        <v>0</v>
      </c>
      <c r="R2080" s="5"/>
      <c r="S2080" s="17">
        <v>43371</v>
      </c>
      <c r="T2080" s="17">
        <v>43371</v>
      </c>
      <c r="U2080" s="17">
        <v>43646</v>
      </c>
      <c r="V2080" s="17">
        <v>43646</v>
      </c>
      <c r="W2080" s="17">
        <v>43371</v>
      </c>
      <c r="X2080" s="17">
        <v>43616</v>
      </c>
      <c r="Y2080" t="s">
        <v>1178</v>
      </c>
      <c r="Z2080" t="s">
        <v>825</v>
      </c>
      <c r="AA2080" t="s">
        <v>1179</v>
      </c>
      <c r="AC2080" s="16">
        <v>1</v>
      </c>
      <c r="AD2080" t="s">
        <v>795</v>
      </c>
      <c r="AE2080" t="s">
        <v>961</v>
      </c>
      <c r="AF2080" t="s">
        <v>740</v>
      </c>
      <c r="AG2080" t="s">
        <v>1036</v>
      </c>
      <c r="AJ2080" t="s">
        <v>963</v>
      </c>
      <c r="AK2080" t="s">
        <v>964</v>
      </c>
      <c r="AL2080" t="s">
        <v>965</v>
      </c>
      <c r="AM2080" t="s">
        <v>531</v>
      </c>
      <c r="AP2080" t="s">
        <v>966</v>
      </c>
      <c r="AQ2080" t="s">
        <v>967</v>
      </c>
      <c r="AR2080" t="s">
        <v>968</v>
      </c>
      <c r="AS2080" t="s">
        <v>969</v>
      </c>
      <c r="AT2080" t="s">
        <v>970</v>
      </c>
      <c r="AU2080" t="s">
        <v>8477</v>
      </c>
    </row>
    <row r="2081" spans="2:47" ht="11" outlineLevel="1" x14ac:dyDescent="0.15">
      <c r="B2081" t="s">
        <v>8478</v>
      </c>
      <c r="C2081" t="s">
        <v>8479</v>
      </c>
      <c r="G2081" t="s">
        <v>1140</v>
      </c>
      <c r="H2081" t="s">
        <v>1141</v>
      </c>
      <c r="I2081" t="s">
        <v>957</v>
      </c>
      <c r="J2081" t="s">
        <v>4531</v>
      </c>
      <c r="K2081" t="s">
        <v>4532</v>
      </c>
      <c r="L2081" t="s">
        <v>4531</v>
      </c>
      <c r="M2081" s="5">
        <v>18890</v>
      </c>
      <c r="N2081" s="5">
        <v>18890</v>
      </c>
      <c r="O2081" s="5">
        <v>18890</v>
      </c>
      <c r="P2081" s="5"/>
      <c r="Q2081" s="16">
        <v>0</v>
      </c>
      <c r="R2081" s="5"/>
      <c r="S2081" s="17">
        <v>43847</v>
      </c>
      <c r="T2081" s="17">
        <v>43847</v>
      </c>
      <c r="U2081" s="17">
        <v>43921</v>
      </c>
      <c r="V2081" s="17">
        <v>43921</v>
      </c>
      <c r="W2081" s="17">
        <v>43847</v>
      </c>
      <c r="X2081" s="17">
        <v>43847</v>
      </c>
      <c r="Y2081" t="s">
        <v>1178</v>
      </c>
      <c r="Z2081" t="s">
        <v>825</v>
      </c>
      <c r="AA2081" t="s">
        <v>1179</v>
      </c>
      <c r="AC2081" s="16">
        <v>4</v>
      </c>
      <c r="AD2081" t="s">
        <v>795</v>
      </c>
      <c r="AE2081" t="s">
        <v>961</v>
      </c>
      <c r="AF2081" t="s">
        <v>748</v>
      </c>
      <c r="AG2081" t="s">
        <v>1057</v>
      </c>
      <c r="AH2081" t="s">
        <v>1058</v>
      </c>
      <c r="AI2081" t="s">
        <v>1059</v>
      </c>
      <c r="AJ2081" t="s">
        <v>978</v>
      </c>
      <c r="AK2081" t="s">
        <v>964</v>
      </c>
      <c r="AL2081" t="s">
        <v>1340</v>
      </c>
      <c r="AM2081" t="s">
        <v>531</v>
      </c>
      <c r="AP2081" t="s">
        <v>966</v>
      </c>
      <c r="AQ2081" t="s">
        <v>967</v>
      </c>
      <c r="AR2081" t="s">
        <v>968</v>
      </c>
      <c r="AS2081" t="s">
        <v>969</v>
      </c>
      <c r="AT2081" t="s">
        <v>970</v>
      </c>
      <c r="AU2081" t="s">
        <v>8480</v>
      </c>
    </row>
    <row r="2082" spans="2:47" ht="11" outlineLevel="1" x14ac:dyDescent="0.15">
      <c r="B2082" t="s">
        <v>8481</v>
      </c>
      <c r="C2082" t="s">
        <v>8482</v>
      </c>
      <c r="G2082" t="s">
        <v>1140</v>
      </c>
      <c r="H2082" t="s">
        <v>1141</v>
      </c>
      <c r="I2082" t="s">
        <v>957</v>
      </c>
      <c r="J2082" t="s">
        <v>8483</v>
      </c>
      <c r="K2082" t="s">
        <v>8484</v>
      </c>
      <c r="L2082" t="s">
        <v>8483</v>
      </c>
      <c r="M2082" s="5">
        <v>18866.669999999998</v>
      </c>
      <c r="N2082" s="5">
        <v>18866.669999999998</v>
      </c>
      <c r="O2082" s="5">
        <v>18866.669999999998</v>
      </c>
      <c r="P2082" s="5"/>
      <c r="Q2082" s="16">
        <v>0</v>
      </c>
      <c r="R2082" s="5"/>
      <c r="S2082" s="17">
        <v>42426</v>
      </c>
      <c r="T2082" s="17">
        <v>42425</v>
      </c>
      <c r="U2082" s="17">
        <v>42426</v>
      </c>
      <c r="V2082" s="17">
        <v>42426</v>
      </c>
      <c r="W2082" s="17">
        <v>42426</v>
      </c>
      <c r="X2082" s="17">
        <v>42426</v>
      </c>
      <c r="Y2082" t="s">
        <v>984</v>
      </c>
      <c r="Z2082" t="s">
        <v>804</v>
      </c>
      <c r="AA2082" t="s">
        <v>1000</v>
      </c>
      <c r="AC2082" s="16">
        <v>1</v>
      </c>
      <c r="AD2082" t="s">
        <v>795</v>
      </c>
      <c r="AE2082" t="s">
        <v>961</v>
      </c>
      <c r="AF2082" t="s">
        <v>740</v>
      </c>
      <c r="AG2082" t="s">
        <v>1036</v>
      </c>
      <c r="AJ2082" t="s">
        <v>963</v>
      </c>
      <c r="AK2082" t="s">
        <v>964</v>
      </c>
      <c r="AL2082" t="s">
        <v>1340</v>
      </c>
      <c r="AM2082" t="s">
        <v>531</v>
      </c>
      <c r="AP2082" t="s">
        <v>966</v>
      </c>
      <c r="AQ2082" t="s">
        <v>967</v>
      </c>
      <c r="AR2082" t="s">
        <v>968</v>
      </c>
      <c r="AS2082" t="s">
        <v>969</v>
      </c>
      <c r="AT2082" t="s">
        <v>970</v>
      </c>
      <c r="AU2082" t="s">
        <v>8485</v>
      </c>
    </row>
    <row r="2083" spans="2:47" ht="11" outlineLevel="1" x14ac:dyDescent="0.15">
      <c r="B2083" t="s">
        <v>8486</v>
      </c>
      <c r="C2083" t="s">
        <v>8487</v>
      </c>
      <c r="D2083" t="s">
        <v>4870</v>
      </c>
      <c r="E2083" t="s">
        <v>854</v>
      </c>
      <c r="F2083" t="s">
        <v>807</v>
      </c>
      <c r="G2083" t="s">
        <v>959</v>
      </c>
      <c r="H2083" t="s">
        <v>1903</v>
      </c>
      <c r="I2083" t="s">
        <v>957</v>
      </c>
      <c r="J2083" t="s">
        <v>3091</v>
      </c>
      <c r="K2083" t="s">
        <v>3092</v>
      </c>
      <c r="L2083" t="s">
        <v>3091</v>
      </c>
      <c r="M2083" s="5">
        <v>18849.3</v>
      </c>
      <c r="N2083" s="5">
        <v>18849.3</v>
      </c>
      <c r="O2083" s="5">
        <v>18849.3</v>
      </c>
      <c r="P2083" s="5"/>
      <c r="Q2083" s="16">
        <v>0</v>
      </c>
      <c r="R2083" s="5"/>
      <c r="S2083" s="17">
        <v>44530</v>
      </c>
      <c r="T2083" s="17">
        <v>44529</v>
      </c>
      <c r="U2083" s="17">
        <v>44551</v>
      </c>
      <c r="V2083" s="17">
        <v>44551</v>
      </c>
      <c r="W2083" s="17">
        <v>44530</v>
      </c>
      <c r="X2083" s="17">
        <v>45196</v>
      </c>
      <c r="Y2083" t="s">
        <v>1178</v>
      </c>
      <c r="Z2083" t="s">
        <v>825</v>
      </c>
      <c r="AA2083" t="s">
        <v>1179</v>
      </c>
      <c r="AC2083" s="16">
        <v>2</v>
      </c>
      <c r="AD2083" t="s">
        <v>795</v>
      </c>
      <c r="AE2083" t="s">
        <v>961</v>
      </c>
      <c r="AF2083" t="s">
        <v>740</v>
      </c>
      <c r="AG2083" t="s">
        <v>1036</v>
      </c>
      <c r="AH2083" t="s">
        <v>1058</v>
      </c>
      <c r="AI2083" t="s">
        <v>1059</v>
      </c>
      <c r="AJ2083" t="s">
        <v>978</v>
      </c>
      <c r="AK2083" t="s">
        <v>964</v>
      </c>
      <c r="AL2083" t="s">
        <v>965</v>
      </c>
      <c r="AM2083" t="s">
        <v>531</v>
      </c>
      <c r="AP2083" t="s">
        <v>966</v>
      </c>
      <c r="AQ2083" t="s">
        <v>967</v>
      </c>
      <c r="AR2083" t="s">
        <v>968</v>
      </c>
      <c r="AS2083" t="s">
        <v>969</v>
      </c>
      <c r="AT2083" t="s">
        <v>970</v>
      </c>
      <c r="AU2083" t="s">
        <v>8488</v>
      </c>
    </row>
    <row r="2084" spans="2:47" ht="11" outlineLevel="1" x14ac:dyDescent="0.15">
      <c r="B2084" t="s">
        <v>8489</v>
      </c>
      <c r="C2084" t="s">
        <v>8490</v>
      </c>
      <c r="D2084" t="s">
        <v>334</v>
      </c>
      <c r="E2084" t="s">
        <v>835</v>
      </c>
      <c r="F2084" t="s">
        <v>807</v>
      </c>
      <c r="G2084" t="s">
        <v>984</v>
      </c>
      <c r="H2084" t="s">
        <v>985</v>
      </c>
      <c r="I2084" t="s">
        <v>957</v>
      </c>
      <c r="J2084" t="s">
        <v>701</v>
      </c>
      <c r="K2084" t="s">
        <v>2830</v>
      </c>
      <c r="L2084" t="s">
        <v>688</v>
      </c>
      <c r="M2084" s="5">
        <v>18845.099999999999</v>
      </c>
      <c r="N2084" s="5">
        <v>18845.099999999999</v>
      </c>
      <c r="O2084" s="5">
        <v>18845.099999999999</v>
      </c>
      <c r="P2084" s="5"/>
      <c r="Q2084" s="16">
        <v>0</v>
      </c>
      <c r="R2084" s="5"/>
      <c r="S2084" s="17">
        <v>42963</v>
      </c>
      <c r="T2084" s="17">
        <v>42963</v>
      </c>
      <c r="U2084" s="17">
        <v>43000</v>
      </c>
      <c r="V2084" s="17">
        <v>43000</v>
      </c>
      <c r="W2084" s="17">
        <v>42963</v>
      </c>
      <c r="X2084" s="17">
        <v>43412</v>
      </c>
      <c r="Y2084" t="s">
        <v>984</v>
      </c>
      <c r="Z2084" t="s">
        <v>804</v>
      </c>
      <c r="AA2084" t="s">
        <v>1000</v>
      </c>
      <c r="AC2084" s="16">
        <v>1</v>
      </c>
      <c r="AD2084" t="s">
        <v>795</v>
      </c>
      <c r="AE2084" t="s">
        <v>961</v>
      </c>
      <c r="AF2084" t="s">
        <v>740</v>
      </c>
      <c r="AG2084" t="s">
        <v>1036</v>
      </c>
      <c r="AJ2084" t="s">
        <v>963</v>
      </c>
      <c r="AK2084" t="s">
        <v>964</v>
      </c>
      <c r="AL2084" t="s">
        <v>965</v>
      </c>
      <c r="AM2084" t="s">
        <v>531</v>
      </c>
      <c r="AP2084" t="s">
        <v>966</v>
      </c>
      <c r="AQ2084" t="s">
        <v>967</v>
      </c>
      <c r="AR2084" t="s">
        <v>968</v>
      </c>
      <c r="AS2084" t="s">
        <v>969</v>
      </c>
      <c r="AT2084" t="s">
        <v>970</v>
      </c>
      <c r="AU2084" t="s">
        <v>8491</v>
      </c>
    </row>
    <row r="2085" spans="2:47" ht="11" outlineLevel="1" x14ac:dyDescent="0.15">
      <c r="B2085" t="s">
        <v>8492</v>
      </c>
      <c r="C2085" t="s">
        <v>8493</v>
      </c>
      <c r="D2085" t="s">
        <v>6095</v>
      </c>
      <c r="E2085" t="s">
        <v>1599</v>
      </c>
      <c r="F2085" t="s">
        <v>807</v>
      </c>
      <c r="G2085" t="s">
        <v>984</v>
      </c>
      <c r="H2085" t="s">
        <v>985</v>
      </c>
      <c r="I2085" t="s">
        <v>957</v>
      </c>
      <c r="J2085" t="s">
        <v>4252</v>
      </c>
      <c r="K2085" t="s">
        <v>4253</v>
      </c>
      <c r="L2085" t="s">
        <v>4252</v>
      </c>
      <c r="M2085" s="5">
        <v>18839.45</v>
      </c>
      <c r="N2085" s="5">
        <v>18839.45</v>
      </c>
      <c r="O2085" s="5">
        <v>18839.45</v>
      </c>
      <c r="P2085" s="5"/>
      <c r="Q2085" s="16">
        <v>0</v>
      </c>
      <c r="R2085" s="5"/>
      <c r="S2085" s="17">
        <v>42256</v>
      </c>
      <c r="T2085" s="17">
        <v>42256</v>
      </c>
      <c r="U2085" s="17">
        <v>42281</v>
      </c>
      <c r="V2085" s="17">
        <v>42281</v>
      </c>
      <c r="W2085" s="17">
        <v>42256</v>
      </c>
      <c r="X2085" s="17">
        <v>42256</v>
      </c>
      <c r="Y2085" t="s">
        <v>959</v>
      </c>
      <c r="Z2085" t="s">
        <v>796</v>
      </c>
      <c r="AA2085" t="s">
        <v>1023</v>
      </c>
      <c r="AB2085" t="s">
        <v>2794</v>
      </c>
      <c r="AC2085" s="16">
        <v>2</v>
      </c>
      <c r="AD2085" t="s">
        <v>4388</v>
      </c>
      <c r="AE2085" t="s">
        <v>4389</v>
      </c>
      <c r="AF2085" t="s">
        <v>750</v>
      </c>
      <c r="AG2085" t="s">
        <v>1515</v>
      </c>
      <c r="AJ2085" t="s">
        <v>963</v>
      </c>
      <c r="AK2085" t="s">
        <v>1516</v>
      </c>
      <c r="AL2085" t="s">
        <v>1340</v>
      </c>
      <c r="AM2085" t="s">
        <v>531</v>
      </c>
      <c r="AP2085" t="s">
        <v>966</v>
      </c>
      <c r="AQ2085" t="s">
        <v>967</v>
      </c>
      <c r="AR2085" t="s">
        <v>968</v>
      </c>
      <c r="AS2085" t="s">
        <v>969</v>
      </c>
      <c r="AT2085" t="s">
        <v>970</v>
      </c>
      <c r="AU2085" t="s">
        <v>8494</v>
      </c>
    </row>
    <row r="2086" spans="2:47" ht="11" outlineLevel="1" x14ac:dyDescent="0.15">
      <c r="B2086" t="s">
        <v>8495</v>
      </c>
      <c r="C2086" t="s">
        <v>8496</v>
      </c>
      <c r="D2086" t="s">
        <v>6881</v>
      </c>
      <c r="E2086" t="s">
        <v>854</v>
      </c>
      <c r="F2086" t="s">
        <v>798</v>
      </c>
      <c r="G2086" t="s">
        <v>959</v>
      </c>
      <c r="H2086" t="s">
        <v>1903</v>
      </c>
      <c r="I2086" t="s">
        <v>957</v>
      </c>
      <c r="J2086" t="s">
        <v>6882</v>
      </c>
      <c r="K2086" t="s">
        <v>6883</v>
      </c>
      <c r="L2086" t="s">
        <v>6882</v>
      </c>
      <c r="M2086" s="5">
        <v>18733.689999999999</v>
      </c>
      <c r="N2086" s="5">
        <v>18733.689999999999</v>
      </c>
      <c r="O2086" s="5">
        <v>18733.689999999999</v>
      </c>
      <c r="P2086" s="5"/>
      <c r="Q2086" s="16">
        <v>0</v>
      </c>
      <c r="R2086" s="5"/>
      <c r="S2086" s="17">
        <v>43144</v>
      </c>
      <c r="T2086" s="17">
        <v>43144</v>
      </c>
      <c r="U2086" s="17">
        <v>43509</v>
      </c>
      <c r="V2086" s="17">
        <v>43509</v>
      </c>
      <c r="W2086" s="17">
        <v>43144</v>
      </c>
      <c r="X2086" s="17">
        <v>44545</v>
      </c>
      <c r="Y2086" t="s">
        <v>1178</v>
      </c>
      <c r="Z2086" t="s">
        <v>825</v>
      </c>
      <c r="AA2086" t="s">
        <v>1179</v>
      </c>
      <c r="AC2086" s="16">
        <v>2</v>
      </c>
      <c r="AD2086" t="s">
        <v>795</v>
      </c>
      <c r="AE2086" t="s">
        <v>961</v>
      </c>
      <c r="AF2086" t="s">
        <v>3219</v>
      </c>
      <c r="AG2086" t="s">
        <v>3220</v>
      </c>
      <c r="AJ2086" t="s">
        <v>963</v>
      </c>
      <c r="AK2086" t="s">
        <v>964</v>
      </c>
      <c r="AL2086" t="s">
        <v>1340</v>
      </c>
      <c r="AM2086" t="s">
        <v>531</v>
      </c>
      <c r="AP2086" t="s">
        <v>966</v>
      </c>
      <c r="AQ2086" t="s">
        <v>967</v>
      </c>
      <c r="AR2086" t="s">
        <v>968</v>
      </c>
      <c r="AS2086" t="s">
        <v>969</v>
      </c>
      <c r="AT2086" t="s">
        <v>970</v>
      </c>
      <c r="AU2086" t="s">
        <v>8497</v>
      </c>
    </row>
    <row r="2087" spans="2:47" ht="11" outlineLevel="1" x14ac:dyDescent="0.15">
      <c r="B2087" t="s">
        <v>8498</v>
      </c>
      <c r="C2087" t="s">
        <v>8499</v>
      </c>
      <c r="D2087" t="s">
        <v>231</v>
      </c>
      <c r="E2087" t="s">
        <v>983</v>
      </c>
      <c r="F2087" t="s">
        <v>798</v>
      </c>
      <c r="G2087" t="s">
        <v>984</v>
      </c>
      <c r="H2087" t="s">
        <v>985</v>
      </c>
      <c r="I2087" t="s">
        <v>957</v>
      </c>
      <c r="J2087" t="s">
        <v>608</v>
      </c>
      <c r="K2087" t="s">
        <v>1184</v>
      </c>
      <c r="L2087" t="s">
        <v>987</v>
      </c>
      <c r="M2087" s="5">
        <v>18683</v>
      </c>
      <c r="N2087" s="5">
        <v>18683</v>
      </c>
      <c r="O2087" s="5">
        <v>18683</v>
      </c>
      <c r="P2087" s="5"/>
      <c r="Q2087" s="16">
        <v>0</v>
      </c>
      <c r="R2087" s="5"/>
      <c r="S2087" s="17">
        <v>43179</v>
      </c>
      <c r="T2087" s="17">
        <v>43179</v>
      </c>
      <c r="U2087" s="17">
        <v>43213</v>
      </c>
      <c r="V2087" s="17">
        <v>43213</v>
      </c>
      <c r="W2087" s="17">
        <v>43179</v>
      </c>
      <c r="X2087" s="17">
        <v>43181</v>
      </c>
      <c r="Y2087" t="s">
        <v>959</v>
      </c>
      <c r="Z2087" t="s">
        <v>796</v>
      </c>
      <c r="AA2087" t="s">
        <v>960</v>
      </c>
      <c r="AC2087" s="16"/>
      <c r="AD2087" t="s">
        <v>795</v>
      </c>
      <c r="AE2087" t="s">
        <v>961</v>
      </c>
      <c r="AF2087" t="s">
        <v>744</v>
      </c>
      <c r="AG2087" t="s">
        <v>1025</v>
      </c>
      <c r="AJ2087" t="s">
        <v>963</v>
      </c>
      <c r="AK2087" t="s">
        <v>964</v>
      </c>
      <c r="AL2087" t="s">
        <v>965</v>
      </c>
      <c r="AM2087" t="s">
        <v>531</v>
      </c>
      <c r="AP2087" t="s">
        <v>966</v>
      </c>
      <c r="AQ2087" t="s">
        <v>967</v>
      </c>
      <c r="AR2087" t="s">
        <v>968</v>
      </c>
      <c r="AS2087" t="s">
        <v>969</v>
      </c>
      <c r="AT2087" t="s">
        <v>970</v>
      </c>
      <c r="AU2087" t="s">
        <v>8500</v>
      </c>
    </row>
    <row r="2088" spans="2:47" ht="11" outlineLevel="1" x14ac:dyDescent="0.15">
      <c r="B2088" t="s">
        <v>8501</v>
      </c>
      <c r="C2088" t="s">
        <v>8502</v>
      </c>
      <c r="G2088" t="s">
        <v>955</v>
      </c>
      <c r="H2088" t="s">
        <v>956</v>
      </c>
      <c r="I2088" t="s">
        <v>957</v>
      </c>
      <c r="J2088" t="s">
        <v>2172</v>
      </c>
      <c r="K2088" t="s">
        <v>2173</v>
      </c>
      <c r="L2088" t="s">
        <v>2172</v>
      </c>
      <c r="M2088" s="5">
        <v>18664.46</v>
      </c>
      <c r="N2088" s="5">
        <v>18664.46</v>
      </c>
      <c r="O2088" s="5">
        <v>18664.46</v>
      </c>
      <c r="P2088" s="5"/>
      <c r="Q2088" s="16">
        <v>0</v>
      </c>
      <c r="R2088" s="5"/>
      <c r="S2088" s="17">
        <v>45628</v>
      </c>
      <c r="T2088" s="17">
        <v>45628</v>
      </c>
      <c r="U2088" s="17">
        <v>45628</v>
      </c>
      <c r="V2088" s="17">
        <v>45629</v>
      </c>
      <c r="W2088" s="17">
        <v>45628</v>
      </c>
      <c r="X2088" s="17">
        <v>45628</v>
      </c>
      <c r="Y2088" t="s">
        <v>1543</v>
      </c>
      <c r="Z2088" t="s">
        <v>826</v>
      </c>
      <c r="AA2088" t="s">
        <v>1179</v>
      </c>
      <c r="AC2088" s="16">
        <v>1</v>
      </c>
      <c r="AD2088" t="s">
        <v>795</v>
      </c>
      <c r="AE2088" t="s">
        <v>961</v>
      </c>
      <c r="AF2088" t="s">
        <v>763</v>
      </c>
      <c r="AG2088" t="s">
        <v>1137</v>
      </c>
      <c r="AJ2088" t="s">
        <v>963</v>
      </c>
      <c r="AK2088" t="s">
        <v>964</v>
      </c>
      <c r="AL2088" t="s">
        <v>965</v>
      </c>
      <c r="AM2088" t="s">
        <v>531</v>
      </c>
      <c r="AP2088" t="s">
        <v>966</v>
      </c>
      <c r="AQ2088" t="s">
        <v>967</v>
      </c>
      <c r="AR2088" t="s">
        <v>968</v>
      </c>
      <c r="AS2088" t="s">
        <v>969</v>
      </c>
      <c r="AT2088" t="s">
        <v>970</v>
      </c>
      <c r="AU2088" t="s">
        <v>8503</v>
      </c>
    </row>
    <row r="2089" spans="2:47" ht="11" outlineLevel="1" x14ac:dyDescent="0.15">
      <c r="B2089" t="s">
        <v>8504</v>
      </c>
      <c r="C2089" t="s">
        <v>8505</v>
      </c>
      <c r="G2089" t="s">
        <v>1140</v>
      </c>
      <c r="H2089" t="s">
        <v>1141</v>
      </c>
      <c r="I2089" t="s">
        <v>957</v>
      </c>
      <c r="J2089" t="s">
        <v>8506</v>
      </c>
      <c r="K2089" t="s">
        <v>8507</v>
      </c>
      <c r="L2089" t="s">
        <v>8506</v>
      </c>
      <c r="M2089" s="5">
        <v>18563.689999999999</v>
      </c>
      <c r="N2089" s="5">
        <v>18563.689999999999</v>
      </c>
      <c r="O2089" s="5">
        <v>18563.689999999999</v>
      </c>
      <c r="P2089" s="5"/>
      <c r="Q2089" s="16">
        <v>0</v>
      </c>
      <c r="R2089" s="5"/>
      <c r="S2089" s="17">
        <v>43300</v>
      </c>
      <c r="T2089" s="17">
        <v>43300</v>
      </c>
      <c r="U2089" s="17">
        <v>43332</v>
      </c>
      <c r="V2089" s="17">
        <v>43332</v>
      </c>
      <c r="W2089" s="17">
        <v>43300</v>
      </c>
      <c r="X2089" s="17">
        <v>43300</v>
      </c>
      <c r="Y2089" t="s">
        <v>1178</v>
      </c>
      <c r="Z2089" t="s">
        <v>825</v>
      </c>
      <c r="AA2089" t="s">
        <v>1179</v>
      </c>
      <c r="AC2089" s="16">
        <v>34</v>
      </c>
      <c r="AD2089" t="s">
        <v>2535</v>
      </c>
      <c r="AE2089" t="s">
        <v>2536</v>
      </c>
      <c r="AF2089" t="s">
        <v>743</v>
      </c>
      <c r="AG2089" t="s">
        <v>1075</v>
      </c>
      <c r="AJ2089" t="s">
        <v>963</v>
      </c>
      <c r="AK2089" t="s">
        <v>1376</v>
      </c>
      <c r="AL2089" t="s">
        <v>1340</v>
      </c>
      <c r="AM2089" t="s">
        <v>456</v>
      </c>
      <c r="AP2089" t="s">
        <v>966</v>
      </c>
      <c r="AQ2089" t="s">
        <v>967</v>
      </c>
      <c r="AR2089" t="s">
        <v>968</v>
      </c>
      <c r="AS2089" t="s">
        <v>969</v>
      </c>
      <c r="AT2089" t="s">
        <v>970</v>
      </c>
      <c r="AU2089" t="s">
        <v>8508</v>
      </c>
    </row>
    <row r="2090" spans="2:47" ht="11" outlineLevel="1" x14ac:dyDescent="0.15">
      <c r="B2090" t="s">
        <v>8509</v>
      </c>
      <c r="C2090" t="s">
        <v>8510</v>
      </c>
      <c r="G2090" t="s">
        <v>1140</v>
      </c>
      <c r="H2090" t="s">
        <v>1141</v>
      </c>
      <c r="I2090" t="s">
        <v>957</v>
      </c>
      <c r="J2090" t="s">
        <v>8511</v>
      </c>
      <c r="K2090" t="s">
        <v>8512</v>
      </c>
      <c r="L2090" t="s">
        <v>8511</v>
      </c>
      <c r="M2090" s="5">
        <v>18540</v>
      </c>
      <c r="N2090" s="5">
        <v>18540</v>
      </c>
      <c r="O2090" s="5">
        <v>18540</v>
      </c>
      <c r="P2090" s="5"/>
      <c r="Q2090" s="16">
        <v>0</v>
      </c>
      <c r="R2090" s="5"/>
      <c r="S2090" s="17">
        <v>43362</v>
      </c>
      <c r="T2090" s="17">
        <v>43362</v>
      </c>
      <c r="U2090" s="17">
        <v>43391</v>
      </c>
      <c r="V2090" s="17">
        <v>43391</v>
      </c>
      <c r="W2090" s="17">
        <v>43362</v>
      </c>
      <c r="X2090" s="17">
        <v>43362</v>
      </c>
      <c r="Y2090" t="s">
        <v>1178</v>
      </c>
      <c r="Z2090" t="s">
        <v>825</v>
      </c>
      <c r="AA2090" t="s">
        <v>1179</v>
      </c>
      <c r="AC2090" s="16">
        <v>2</v>
      </c>
      <c r="AD2090" t="s">
        <v>3256</v>
      </c>
      <c r="AE2090" t="s">
        <v>3257</v>
      </c>
      <c r="AF2090" t="s">
        <v>737</v>
      </c>
      <c r="AG2090" t="s">
        <v>975</v>
      </c>
      <c r="AJ2090" t="s">
        <v>963</v>
      </c>
      <c r="AK2090" t="s">
        <v>3258</v>
      </c>
      <c r="AL2090" t="s">
        <v>1340</v>
      </c>
      <c r="AM2090" t="s">
        <v>531</v>
      </c>
      <c r="AP2090" t="s">
        <v>966</v>
      </c>
      <c r="AQ2090" t="s">
        <v>967</v>
      </c>
      <c r="AR2090" t="s">
        <v>968</v>
      </c>
      <c r="AS2090" t="s">
        <v>969</v>
      </c>
      <c r="AT2090" t="s">
        <v>970</v>
      </c>
      <c r="AU2090" t="s">
        <v>8513</v>
      </c>
    </row>
    <row r="2091" spans="2:47" ht="11" outlineLevel="1" x14ac:dyDescent="0.15">
      <c r="B2091" t="s">
        <v>8514</v>
      </c>
      <c r="C2091" t="s">
        <v>8515</v>
      </c>
      <c r="G2091" t="s">
        <v>1140</v>
      </c>
      <c r="H2091" t="s">
        <v>1141</v>
      </c>
      <c r="I2091" t="s">
        <v>957</v>
      </c>
      <c r="J2091" t="s">
        <v>4531</v>
      </c>
      <c r="K2091" t="s">
        <v>4532</v>
      </c>
      <c r="L2091" t="s">
        <v>4531</v>
      </c>
      <c r="M2091" s="5">
        <v>18524</v>
      </c>
      <c r="N2091" s="5">
        <v>18524</v>
      </c>
      <c r="O2091" s="5">
        <v>18524</v>
      </c>
      <c r="P2091" s="5"/>
      <c r="Q2091" s="16">
        <v>0</v>
      </c>
      <c r="R2091" s="5"/>
      <c r="S2091" s="17">
        <v>42185</v>
      </c>
      <c r="T2091" s="17">
        <v>42185</v>
      </c>
      <c r="U2091" s="17">
        <v>42241</v>
      </c>
      <c r="V2091" s="17">
        <v>42241</v>
      </c>
      <c r="W2091" s="17">
        <v>42185</v>
      </c>
      <c r="X2091" s="17">
        <v>42219</v>
      </c>
      <c r="Y2091" t="s">
        <v>1178</v>
      </c>
      <c r="Z2091" t="s">
        <v>825</v>
      </c>
      <c r="AA2091" t="s">
        <v>1179</v>
      </c>
      <c r="AC2091" s="16">
        <v>2</v>
      </c>
      <c r="AD2091" t="s">
        <v>795</v>
      </c>
      <c r="AE2091" t="s">
        <v>961</v>
      </c>
      <c r="AF2091" t="s">
        <v>748</v>
      </c>
      <c r="AG2091" t="s">
        <v>1057</v>
      </c>
      <c r="AJ2091" t="s">
        <v>963</v>
      </c>
      <c r="AK2091" t="s">
        <v>964</v>
      </c>
      <c r="AL2091" t="s">
        <v>1340</v>
      </c>
      <c r="AM2091" t="s">
        <v>531</v>
      </c>
      <c r="AP2091" t="s">
        <v>966</v>
      </c>
      <c r="AQ2091" t="s">
        <v>967</v>
      </c>
      <c r="AR2091" t="s">
        <v>968</v>
      </c>
      <c r="AS2091" t="s">
        <v>969</v>
      </c>
      <c r="AT2091" t="s">
        <v>970</v>
      </c>
      <c r="AU2091" t="s">
        <v>8516</v>
      </c>
    </row>
    <row r="2092" spans="2:47" ht="11" outlineLevel="1" x14ac:dyDescent="0.15">
      <c r="B2092" t="s">
        <v>8517</v>
      </c>
      <c r="C2092" t="s">
        <v>8518</v>
      </c>
      <c r="G2092" t="s">
        <v>1140</v>
      </c>
      <c r="H2092" t="s">
        <v>1141</v>
      </c>
      <c r="I2092" t="s">
        <v>957</v>
      </c>
      <c r="J2092" t="s">
        <v>5682</v>
      </c>
      <c r="K2092" t="s">
        <v>5683</v>
      </c>
      <c r="L2092" t="s">
        <v>5682</v>
      </c>
      <c r="M2092" s="5">
        <v>18500</v>
      </c>
      <c r="N2092" s="5">
        <v>18500</v>
      </c>
      <c r="O2092" s="5">
        <v>18500</v>
      </c>
      <c r="P2092" s="5"/>
      <c r="Q2092" s="16">
        <v>0</v>
      </c>
      <c r="R2092" s="5"/>
      <c r="S2092" s="17">
        <v>42206</v>
      </c>
      <c r="T2092" s="17">
        <v>42206</v>
      </c>
      <c r="U2092" s="17">
        <v>42237</v>
      </c>
      <c r="V2092" s="17">
        <v>42237</v>
      </c>
      <c r="W2092" s="17">
        <v>42206</v>
      </c>
      <c r="X2092" s="17">
        <v>42206</v>
      </c>
      <c r="Y2092" t="s">
        <v>1178</v>
      </c>
      <c r="Z2092" t="s">
        <v>825</v>
      </c>
      <c r="AA2092" t="s">
        <v>1179</v>
      </c>
      <c r="AC2092" s="16">
        <v>3</v>
      </c>
      <c r="AD2092" t="s">
        <v>795</v>
      </c>
      <c r="AE2092" t="s">
        <v>961</v>
      </c>
      <c r="AF2092" t="s">
        <v>748</v>
      </c>
      <c r="AG2092" t="s">
        <v>1057</v>
      </c>
      <c r="AJ2092" t="s">
        <v>963</v>
      </c>
      <c r="AK2092" t="s">
        <v>964</v>
      </c>
      <c r="AL2092" t="s">
        <v>1340</v>
      </c>
      <c r="AM2092" t="s">
        <v>531</v>
      </c>
      <c r="AP2092" t="s">
        <v>966</v>
      </c>
      <c r="AQ2092" t="s">
        <v>967</v>
      </c>
      <c r="AR2092" t="s">
        <v>968</v>
      </c>
      <c r="AS2092" t="s">
        <v>969</v>
      </c>
      <c r="AT2092" t="s">
        <v>970</v>
      </c>
      <c r="AU2092" t="s">
        <v>8519</v>
      </c>
    </row>
    <row r="2093" spans="2:47" ht="11" outlineLevel="1" x14ac:dyDescent="0.15">
      <c r="B2093" t="s">
        <v>8520</v>
      </c>
      <c r="C2093" t="s">
        <v>8521</v>
      </c>
      <c r="G2093" t="s">
        <v>1140</v>
      </c>
      <c r="H2093" t="s">
        <v>1141</v>
      </c>
      <c r="I2093" t="s">
        <v>957</v>
      </c>
      <c r="J2093" t="s">
        <v>3627</v>
      </c>
      <c r="K2093" t="s">
        <v>3628</v>
      </c>
      <c r="L2093" t="s">
        <v>3627</v>
      </c>
      <c r="M2093" s="5">
        <v>18450.990000000002</v>
      </c>
      <c r="N2093" s="5">
        <v>18450.990000000002</v>
      </c>
      <c r="O2093" s="5">
        <v>18450.990000000002</v>
      </c>
      <c r="P2093" s="5"/>
      <c r="Q2093" s="16">
        <v>0</v>
      </c>
      <c r="R2093" s="5"/>
      <c r="S2093" s="17">
        <v>45547</v>
      </c>
      <c r="T2093" s="17">
        <v>45547</v>
      </c>
      <c r="U2093" s="17">
        <v>45547</v>
      </c>
      <c r="V2093" s="17">
        <v>45547</v>
      </c>
      <c r="W2093" s="17">
        <v>45547</v>
      </c>
      <c r="X2093" s="17">
        <v>45547</v>
      </c>
      <c r="Y2093" t="s">
        <v>1178</v>
      </c>
      <c r="Z2093" t="s">
        <v>825</v>
      </c>
      <c r="AA2093" t="s">
        <v>1179</v>
      </c>
      <c r="AC2093" s="16">
        <v>2</v>
      </c>
      <c r="AD2093" t="s">
        <v>803</v>
      </c>
      <c r="AE2093" t="s">
        <v>974</v>
      </c>
      <c r="AF2093" t="s">
        <v>757</v>
      </c>
      <c r="AG2093" t="s">
        <v>1801</v>
      </c>
      <c r="AJ2093" t="s">
        <v>963</v>
      </c>
      <c r="AK2093" t="s">
        <v>1082</v>
      </c>
      <c r="AL2093" t="s">
        <v>965</v>
      </c>
      <c r="AM2093" t="s">
        <v>531</v>
      </c>
      <c r="AP2093" t="s">
        <v>966</v>
      </c>
      <c r="AQ2093" t="s">
        <v>967</v>
      </c>
      <c r="AR2093" t="s">
        <v>968</v>
      </c>
      <c r="AS2093" t="s">
        <v>969</v>
      </c>
      <c r="AT2093" t="s">
        <v>970</v>
      </c>
      <c r="AU2093" t="s">
        <v>8522</v>
      </c>
    </row>
    <row r="2094" spans="2:47" ht="11" outlineLevel="1" x14ac:dyDescent="0.15">
      <c r="B2094" t="s">
        <v>8523</v>
      </c>
      <c r="C2094" t="s">
        <v>8524</v>
      </c>
      <c r="G2094" t="s">
        <v>1140</v>
      </c>
      <c r="H2094" t="s">
        <v>1141</v>
      </c>
      <c r="I2094" t="s">
        <v>957</v>
      </c>
      <c r="J2094" t="s">
        <v>8525</v>
      </c>
      <c r="K2094" t="s">
        <v>8526</v>
      </c>
      <c r="L2094" t="s">
        <v>8525</v>
      </c>
      <c r="M2094" s="5">
        <v>18400</v>
      </c>
      <c r="N2094" s="5">
        <v>18400</v>
      </c>
      <c r="O2094" s="5">
        <v>18400</v>
      </c>
      <c r="P2094" s="5"/>
      <c r="Q2094" s="16">
        <v>0</v>
      </c>
      <c r="R2094" s="5"/>
      <c r="S2094" s="17">
        <v>42601</v>
      </c>
      <c r="T2094" s="17">
        <v>42601</v>
      </c>
      <c r="U2094" s="17">
        <v>42727</v>
      </c>
      <c r="V2094" s="17">
        <v>42727</v>
      </c>
      <c r="W2094" s="17">
        <v>42601</v>
      </c>
      <c r="X2094" s="17">
        <v>42667</v>
      </c>
      <c r="Y2094" t="s">
        <v>1178</v>
      </c>
      <c r="Z2094" t="s">
        <v>825</v>
      </c>
      <c r="AA2094" t="s">
        <v>1179</v>
      </c>
      <c r="AC2094" s="16">
        <v>7</v>
      </c>
      <c r="AD2094" t="s">
        <v>803</v>
      </c>
      <c r="AE2094" t="s">
        <v>974</v>
      </c>
      <c r="AF2094" t="s">
        <v>750</v>
      </c>
      <c r="AG2094" t="s">
        <v>1515</v>
      </c>
      <c r="AJ2094" t="s">
        <v>963</v>
      </c>
      <c r="AK2094" t="s">
        <v>2234</v>
      </c>
      <c r="AL2094" t="s">
        <v>1340</v>
      </c>
      <c r="AM2094" t="s">
        <v>531</v>
      </c>
      <c r="AP2094" t="s">
        <v>966</v>
      </c>
      <c r="AQ2094" t="s">
        <v>967</v>
      </c>
      <c r="AR2094" t="s">
        <v>968</v>
      </c>
      <c r="AS2094" t="s">
        <v>969</v>
      </c>
      <c r="AT2094" t="s">
        <v>970</v>
      </c>
      <c r="AU2094" t="s">
        <v>8527</v>
      </c>
    </row>
    <row r="2095" spans="2:47" ht="11" outlineLevel="1" x14ac:dyDescent="0.15">
      <c r="B2095" t="s">
        <v>8528</v>
      </c>
      <c r="C2095" t="s">
        <v>8529</v>
      </c>
      <c r="G2095" t="s">
        <v>1140</v>
      </c>
      <c r="H2095" t="s">
        <v>1141</v>
      </c>
      <c r="I2095" t="s">
        <v>957</v>
      </c>
      <c r="J2095" t="s">
        <v>601</v>
      </c>
      <c r="K2095" t="s">
        <v>1022</v>
      </c>
      <c r="L2095" t="s">
        <v>601</v>
      </c>
      <c r="M2095" s="5">
        <v>18380</v>
      </c>
      <c r="N2095" s="5">
        <v>18380</v>
      </c>
      <c r="O2095" s="5">
        <v>18380</v>
      </c>
      <c r="P2095" s="5"/>
      <c r="Q2095" s="16">
        <v>0</v>
      </c>
      <c r="R2095" s="5"/>
      <c r="S2095" s="17">
        <v>42510</v>
      </c>
      <c r="T2095" s="17">
        <v>42509</v>
      </c>
      <c r="U2095" s="17">
        <v>42521</v>
      </c>
      <c r="V2095" s="17">
        <v>42521</v>
      </c>
      <c r="W2095" s="17">
        <v>42510</v>
      </c>
      <c r="X2095" s="17">
        <v>42510</v>
      </c>
      <c r="Y2095" t="s">
        <v>984</v>
      </c>
      <c r="Z2095" t="s">
        <v>804</v>
      </c>
      <c r="AA2095" t="s">
        <v>1000</v>
      </c>
      <c r="AC2095" s="16">
        <v>1</v>
      </c>
      <c r="AD2095" t="s">
        <v>795</v>
      </c>
      <c r="AE2095" t="s">
        <v>961</v>
      </c>
      <c r="AF2095" t="s">
        <v>3208</v>
      </c>
      <c r="AG2095" t="s">
        <v>3209</v>
      </c>
      <c r="AJ2095" t="s">
        <v>963</v>
      </c>
      <c r="AK2095" t="s">
        <v>964</v>
      </c>
      <c r="AL2095" t="s">
        <v>965</v>
      </c>
      <c r="AM2095" t="s">
        <v>531</v>
      </c>
      <c r="AP2095" t="s">
        <v>966</v>
      </c>
      <c r="AQ2095" t="s">
        <v>967</v>
      </c>
      <c r="AR2095" t="s">
        <v>968</v>
      </c>
      <c r="AS2095" t="s">
        <v>969</v>
      </c>
      <c r="AT2095" t="s">
        <v>970</v>
      </c>
      <c r="AU2095" t="s">
        <v>8530</v>
      </c>
    </row>
    <row r="2096" spans="2:47" ht="11" outlineLevel="1" x14ac:dyDescent="0.15">
      <c r="B2096" t="s">
        <v>8531</v>
      </c>
      <c r="C2096" t="s">
        <v>8532</v>
      </c>
      <c r="D2096" t="s">
        <v>251</v>
      </c>
      <c r="E2096" t="s">
        <v>854</v>
      </c>
      <c r="F2096" t="s">
        <v>798</v>
      </c>
      <c r="G2096" t="s">
        <v>959</v>
      </c>
      <c r="H2096" t="s">
        <v>1903</v>
      </c>
      <c r="I2096" t="s">
        <v>957</v>
      </c>
      <c r="J2096" t="s">
        <v>665</v>
      </c>
      <c r="K2096" t="s">
        <v>1904</v>
      </c>
      <c r="L2096" t="s">
        <v>665</v>
      </c>
      <c r="M2096" s="5">
        <v>18251.73</v>
      </c>
      <c r="N2096" s="5">
        <v>18251.73</v>
      </c>
      <c r="O2096" s="5">
        <v>18251.73</v>
      </c>
      <c r="P2096" s="5"/>
      <c r="Q2096" s="16">
        <v>0</v>
      </c>
      <c r="R2096" s="5"/>
      <c r="S2096" s="17">
        <v>44300</v>
      </c>
      <c r="T2096" s="17">
        <v>44300</v>
      </c>
      <c r="U2096" s="17">
        <v>44330</v>
      </c>
      <c r="V2096" s="17">
        <v>44330</v>
      </c>
      <c r="W2096" s="17">
        <v>44300</v>
      </c>
      <c r="X2096" s="17">
        <v>44593</v>
      </c>
      <c r="Y2096" t="s">
        <v>1543</v>
      </c>
      <c r="Z2096" t="s">
        <v>826</v>
      </c>
      <c r="AA2096" t="s">
        <v>1179</v>
      </c>
      <c r="AC2096" s="16">
        <v>1</v>
      </c>
      <c r="AD2096" t="s">
        <v>795</v>
      </c>
      <c r="AE2096" t="s">
        <v>961</v>
      </c>
      <c r="AF2096" t="s">
        <v>740</v>
      </c>
      <c r="AG2096" t="s">
        <v>1036</v>
      </c>
      <c r="AH2096" t="s">
        <v>1058</v>
      </c>
      <c r="AI2096" t="s">
        <v>1059</v>
      </c>
      <c r="AJ2096" t="s">
        <v>978</v>
      </c>
      <c r="AK2096" t="s">
        <v>964</v>
      </c>
      <c r="AL2096" t="s">
        <v>965</v>
      </c>
      <c r="AM2096" t="s">
        <v>531</v>
      </c>
      <c r="AP2096" t="s">
        <v>966</v>
      </c>
      <c r="AQ2096" t="s">
        <v>967</v>
      </c>
      <c r="AR2096" t="s">
        <v>968</v>
      </c>
      <c r="AS2096" t="s">
        <v>969</v>
      </c>
      <c r="AT2096" t="s">
        <v>970</v>
      </c>
      <c r="AU2096" t="s">
        <v>8533</v>
      </c>
    </row>
    <row r="2097" spans="2:47" ht="11" outlineLevel="1" x14ac:dyDescent="0.15">
      <c r="B2097" t="s">
        <v>8534</v>
      </c>
      <c r="C2097" t="s">
        <v>8535</v>
      </c>
      <c r="D2097" t="s">
        <v>3473</v>
      </c>
      <c r="E2097" t="s">
        <v>854</v>
      </c>
      <c r="F2097" t="s">
        <v>798</v>
      </c>
      <c r="G2097" t="s">
        <v>959</v>
      </c>
      <c r="H2097" t="s">
        <v>1903</v>
      </c>
      <c r="I2097" t="s">
        <v>957</v>
      </c>
      <c r="J2097" t="s">
        <v>3474</v>
      </c>
      <c r="K2097" t="s">
        <v>3475</v>
      </c>
      <c r="L2097" t="s">
        <v>3474</v>
      </c>
      <c r="M2097" s="5">
        <v>18109.95</v>
      </c>
      <c r="N2097" s="5">
        <v>18109.95</v>
      </c>
      <c r="O2097" s="5">
        <v>18109.95</v>
      </c>
      <c r="P2097" s="5"/>
      <c r="Q2097" s="16">
        <v>0</v>
      </c>
      <c r="R2097" s="5"/>
      <c r="S2097" s="17">
        <v>43637</v>
      </c>
      <c r="T2097" s="17">
        <v>43634</v>
      </c>
      <c r="U2097" s="17">
        <v>43663</v>
      </c>
      <c r="V2097" s="17">
        <v>43663</v>
      </c>
      <c r="W2097" s="17">
        <v>43637</v>
      </c>
      <c r="X2097" s="17">
        <v>43637</v>
      </c>
      <c r="Y2097" t="s">
        <v>1178</v>
      </c>
      <c r="Z2097" t="s">
        <v>825</v>
      </c>
      <c r="AA2097" t="s">
        <v>1179</v>
      </c>
      <c r="AC2097" s="16">
        <v>1</v>
      </c>
      <c r="AD2097" t="s">
        <v>795</v>
      </c>
      <c r="AE2097" t="s">
        <v>961</v>
      </c>
      <c r="AF2097" t="s">
        <v>740</v>
      </c>
      <c r="AG2097" t="s">
        <v>1036</v>
      </c>
      <c r="AJ2097" t="s">
        <v>963</v>
      </c>
      <c r="AK2097" t="s">
        <v>964</v>
      </c>
      <c r="AL2097" t="s">
        <v>965</v>
      </c>
      <c r="AM2097" t="s">
        <v>531</v>
      </c>
      <c r="AP2097" t="s">
        <v>966</v>
      </c>
      <c r="AQ2097" t="s">
        <v>967</v>
      </c>
      <c r="AR2097" t="s">
        <v>968</v>
      </c>
      <c r="AS2097" t="s">
        <v>969</v>
      </c>
      <c r="AT2097" t="s">
        <v>970</v>
      </c>
      <c r="AU2097" t="s">
        <v>8536</v>
      </c>
    </row>
    <row r="2098" spans="2:47" ht="11" outlineLevel="1" x14ac:dyDescent="0.15">
      <c r="B2098" t="s">
        <v>8537</v>
      </c>
      <c r="C2098" t="s">
        <v>8538</v>
      </c>
      <c r="G2098" t="s">
        <v>1140</v>
      </c>
      <c r="H2098" t="s">
        <v>1141</v>
      </c>
      <c r="I2098" t="s">
        <v>957</v>
      </c>
      <c r="J2098" t="s">
        <v>7045</v>
      </c>
      <c r="K2098" t="s">
        <v>7046</v>
      </c>
      <c r="L2098" t="s">
        <v>7045</v>
      </c>
      <c r="M2098" s="5">
        <v>18028.810000000001</v>
      </c>
      <c r="N2098" s="5">
        <v>18028.810000000001</v>
      </c>
      <c r="O2098" s="5">
        <v>18028.810000000001</v>
      </c>
      <c r="P2098" s="5"/>
      <c r="Q2098" s="16">
        <v>0</v>
      </c>
      <c r="R2098" s="5"/>
      <c r="S2098" s="17">
        <v>44791</v>
      </c>
      <c r="T2098" s="17">
        <v>44792</v>
      </c>
      <c r="U2098" s="17">
        <v>44853</v>
      </c>
      <c r="V2098" s="17">
        <v>44853</v>
      </c>
      <c r="W2098" s="17">
        <v>44791</v>
      </c>
      <c r="X2098" s="17">
        <v>44791</v>
      </c>
      <c r="Y2098" t="s">
        <v>1178</v>
      </c>
      <c r="Z2098" t="s">
        <v>825</v>
      </c>
      <c r="AA2098" t="s">
        <v>1179</v>
      </c>
      <c r="AC2098" s="16">
        <v>5</v>
      </c>
      <c r="AD2098" t="s">
        <v>795</v>
      </c>
      <c r="AE2098" t="s">
        <v>961</v>
      </c>
      <c r="AF2098" t="s">
        <v>6999</v>
      </c>
      <c r="AG2098" t="s">
        <v>7000</v>
      </c>
      <c r="AJ2098" t="s">
        <v>963</v>
      </c>
      <c r="AK2098" t="s">
        <v>964</v>
      </c>
      <c r="AL2098" t="s">
        <v>1340</v>
      </c>
      <c r="AM2098" t="s">
        <v>645</v>
      </c>
      <c r="AP2098" t="s">
        <v>966</v>
      </c>
      <c r="AQ2098" t="s">
        <v>967</v>
      </c>
      <c r="AR2098" t="s">
        <v>968</v>
      </c>
      <c r="AS2098" t="s">
        <v>969</v>
      </c>
      <c r="AT2098" t="s">
        <v>970</v>
      </c>
      <c r="AU2098" t="s">
        <v>8539</v>
      </c>
    </row>
    <row r="2099" spans="2:47" ht="11" outlineLevel="1" x14ac:dyDescent="0.15">
      <c r="B2099" t="s">
        <v>8540</v>
      </c>
      <c r="C2099" t="s">
        <v>8541</v>
      </c>
      <c r="G2099" t="s">
        <v>1140</v>
      </c>
      <c r="H2099" t="s">
        <v>1141</v>
      </c>
      <c r="I2099" t="s">
        <v>957</v>
      </c>
      <c r="J2099" t="s">
        <v>4252</v>
      </c>
      <c r="K2099" t="s">
        <v>4253</v>
      </c>
      <c r="L2099" t="s">
        <v>4252</v>
      </c>
      <c r="M2099" s="5">
        <v>17937.66</v>
      </c>
      <c r="N2099" s="5">
        <v>17937.66</v>
      </c>
      <c r="O2099" s="5">
        <v>17937.66</v>
      </c>
      <c r="P2099" s="5"/>
      <c r="Q2099" s="16">
        <v>0</v>
      </c>
      <c r="R2099" s="5"/>
      <c r="S2099" s="17">
        <v>45128</v>
      </c>
      <c r="T2099" s="17">
        <v>45128</v>
      </c>
      <c r="U2099" s="17">
        <v>45291</v>
      </c>
      <c r="V2099" s="17">
        <v>45291</v>
      </c>
      <c r="W2099" s="17">
        <v>45128</v>
      </c>
      <c r="X2099" s="17">
        <v>45128</v>
      </c>
      <c r="Y2099" t="s">
        <v>1178</v>
      </c>
      <c r="Z2099" t="s">
        <v>825</v>
      </c>
      <c r="AA2099" t="s">
        <v>1179</v>
      </c>
      <c r="AC2099" s="16">
        <v>2</v>
      </c>
      <c r="AD2099" t="s">
        <v>803</v>
      </c>
      <c r="AE2099" t="s">
        <v>974</v>
      </c>
      <c r="AF2099" t="s">
        <v>737</v>
      </c>
      <c r="AG2099" t="s">
        <v>975</v>
      </c>
      <c r="AH2099" t="s">
        <v>1232</v>
      </c>
      <c r="AI2099" t="s">
        <v>1233</v>
      </c>
      <c r="AJ2099" t="s">
        <v>978</v>
      </c>
      <c r="AK2099" t="s">
        <v>979</v>
      </c>
      <c r="AL2099" t="s">
        <v>1340</v>
      </c>
      <c r="AM2099" t="s">
        <v>531</v>
      </c>
      <c r="AP2099" t="s">
        <v>966</v>
      </c>
      <c r="AQ2099" t="s">
        <v>967</v>
      </c>
      <c r="AR2099" t="s">
        <v>968</v>
      </c>
      <c r="AS2099" t="s">
        <v>969</v>
      </c>
      <c r="AT2099" t="s">
        <v>970</v>
      </c>
      <c r="AU2099" t="s">
        <v>8542</v>
      </c>
    </row>
    <row r="2100" spans="2:47" ht="11" outlineLevel="1" x14ac:dyDescent="0.15">
      <c r="B2100" t="s">
        <v>8543</v>
      </c>
      <c r="C2100" t="s">
        <v>8544</v>
      </c>
      <c r="G2100" t="s">
        <v>1140</v>
      </c>
      <c r="H2100" t="s">
        <v>1141</v>
      </c>
      <c r="I2100" t="s">
        <v>957</v>
      </c>
      <c r="J2100" t="s">
        <v>8545</v>
      </c>
      <c r="K2100" t="s">
        <v>8546</v>
      </c>
      <c r="L2100" t="s">
        <v>8545</v>
      </c>
      <c r="M2100" s="5">
        <v>17915.7</v>
      </c>
      <c r="N2100" s="5">
        <v>17915.7</v>
      </c>
      <c r="O2100" s="5">
        <v>17915.7</v>
      </c>
      <c r="P2100" s="5"/>
      <c r="Q2100" s="16">
        <v>0</v>
      </c>
      <c r="R2100" s="5"/>
      <c r="S2100" s="17">
        <v>43371</v>
      </c>
      <c r="T2100" s="17">
        <v>43371</v>
      </c>
      <c r="U2100" s="17">
        <v>43455</v>
      </c>
      <c r="V2100" s="17">
        <v>43455</v>
      </c>
      <c r="W2100" s="17">
        <v>43371</v>
      </c>
      <c r="X2100" s="17">
        <v>43371</v>
      </c>
      <c r="Y2100" t="s">
        <v>1178</v>
      </c>
      <c r="Z2100" t="s">
        <v>825</v>
      </c>
      <c r="AA2100" t="s">
        <v>1179</v>
      </c>
      <c r="AC2100" s="16">
        <v>1</v>
      </c>
      <c r="AD2100" t="s">
        <v>795</v>
      </c>
      <c r="AE2100" t="s">
        <v>961</v>
      </c>
      <c r="AF2100" t="s">
        <v>759</v>
      </c>
      <c r="AG2100" t="s">
        <v>1143</v>
      </c>
      <c r="AJ2100" t="s">
        <v>963</v>
      </c>
      <c r="AK2100" t="s">
        <v>964</v>
      </c>
      <c r="AL2100" t="s">
        <v>1340</v>
      </c>
      <c r="AM2100" t="s">
        <v>531</v>
      </c>
      <c r="AP2100" t="s">
        <v>966</v>
      </c>
      <c r="AQ2100" t="s">
        <v>967</v>
      </c>
      <c r="AR2100" t="s">
        <v>968</v>
      </c>
      <c r="AS2100" t="s">
        <v>969</v>
      </c>
      <c r="AT2100" t="s">
        <v>970</v>
      </c>
      <c r="AU2100" t="s">
        <v>8547</v>
      </c>
    </row>
    <row r="2101" spans="2:47" ht="11" outlineLevel="1" x14ac:dyDescent="0.15">
      <c r="B2101" t="s">
        <v>8548</v>
      </c>
      <c r="C2101" t="s">
        <v>8549</v>
      </c>
      <c r="G2101" t="s">
        <v>1140</v>
      </c>
      <c r="H2101" t="s">
        <v>1141</v>
      </c>
      <c r="I2101" t="s">
        <v>957</v>
      </c>
      <c r="J2101" t="s">
        <v>4137</v>
      </c>
      <c r="K2101" t="s">
        <v>4138</v>
      </c>
      <c r="L2101" t="s">
        <v>4137</v>
      </c>
      <c r="M2101" s="5">
        <v>17880</v>
      </c>
      <c r="N2101" s="5">
        <v>17880</v>
      </c>
      <c r="O2101" s="5">
        <v>17880</v>
      </c>
      <c r="P2101" s="5"/>
      <c r="Q2101" s="16">
        <v>0</v>
      </c>
      <c r="R2101" s="5"/>
      <c r="S2101" s="17">
        <v>42353</v>
      </c>
      <c r="T2101" s="17">
        <v>42353</v>
      </c>
      <c r="U2101" s="17">
        <v>42354</v>
      </c>
      <c r="V2101" s="17">
        <v>42354</v>
      </c>
      <c r="W2101" s="17">
        <v>42353</v>
      </c>
      <c r="X2101" s="17">
        <v>42353</v>
      </c>
      <c r="Y2101" t="s">
        <v>1178</v>
      </c>
      <c r="Z2101" t="s">
        <v>825</v>
      </c>
      <c r="AA2101" t="s">
        <v>1179</v>
      </c>
      <c r="AC2101" s="16">
        <v>1</v>
      </c>
      <c r="AD2101" t="s">
        <v>795</v>
      </c>
      <c r="AE2101" t="s">
        <v>961</v>
      </c>
      <c r="AF2101" t="s">
        <v>748</v>
      </c>
      <c r="AG2101" t="s">
        <v>1057</v>
      </c>
      <c r="AJ2101" t="s">
        <v>963</v>
      </c>
      <c r="AK2101" t="s">
        <v>964</v>
      </c>
      <c r="AL2101" t="s">
        <v>1340</v>
      </c>
      <c r="AM2101" t="s">
        <v>531</v>
      </c>
      <c r="AP2101" t="s">
        <v>966</v>
      </c>
      <c r="AQ2101" t="s">
        <v>967</v>
      </c>
      <c r="AR2101" t="s">
        <v>968</v>
      </c>
      <c r="AS2101" t="s">
        <v>969</v>
      </c>
      <c r="AT2101" t="s">
        <v>970</v>
      </c>
      <c r="AU2101" t="s">
        <v>8550</v>
      </c>
    </row>
    <row r="2102" spans="2:47" ht="11" outlineLevel="1" x14ac:dyDescent="0.15">
      <c r="B2102" t="s">
        <v>8551</v>
      </c>
      <c r="C2102" t="s">
        <v>8552</v>
      </c>
      <c r="D2102" t="s">
        <v>309</v>
      </c>
      <c r="E2102" t="s">
        <v>835</v>
      </c>
      <c r="F2102" t="s">
        <v>807</v>
      </c>
      <c r="G2102" t="s">
        <v>984</v>
      </c>
      <c r="H2102" t="s">
        <v>985</v>
      </c>
      <c r="I2102" t="s">
        <v>957</v>
      </c>
      <c r="J2102" t="s">
        <v>687</v>
      </c>
      <c r="K2102" t="s">
        <v>2727</v>
      </c>
      <c r="L2102" t="s">
        <v>687</v>
      </c>
      <c r="M2102" s="5">
        <v>17830</v>
      </c>
      <c r="N2102" s="5">
        <v>17830</v>
      </c>
      <c r="O2102" s="5">
        <v>17830</v>
      </c>
      <c r="P2102" s="5"/>
      <c r="Q2102" s="16">
        <v>0</v>
      </c>
      <c r="R2102" s="5"/>
      <c r="S2102" s="17">
        <v>45203</v>
      </c>
      <c r="T2102" s="17">
        <v>45203</v>
      </c>
      <c r="U2102" s="17">
        <v>45230</v>
      </c>
      <c r="V2102" s="17">
        <v>45230</v>
      </c>
      <c r="W2102" s="17">
        <v>45203</v>
      </c>
      <c r="X2102" s="17">
        <v>45225</v>
      </c>
      <c r="Y2102" t="s">
        <v>1543</v>
      </c>
      <c r="Z2102" t="s">
        <v>826</v>
      </c>
      <c r="AA2102" t="s">
        <v>1179</v>
      </c>
      <c r="AC2102" s="16">
        <v>1</v>
      </c>
      <c r="AD2102" t="s">
        <v>795</v>
      </c>
      <c r="AE2102" t="s">
        <v>961</v>
      </c>
      <c r="AF2102" t="s">
        <v>740</v>
      </c>
      <c r="AG2102" t="s">
        <v>1036</v>
      </c>
      <c r="AH2102" t="s">
        <v>1058</v>
      </c>
      <c r="AI2102" t="s">
        <v>1059</v>
      </c>
      <c r="AJ2102" t="s">
        <v>978</v>
      </c>
      <c r="AK2102" t="s">
        <v>964</v>
      </c>
      <c r="AL2102" t="s">
        <v>965</v>
      </c>
      <c r="AM2102" t="s">
        <v>531</v>
      </c>
      <c r="AP2102" t="s">
        <v>966</v>
      </c>
      <c r="AQ2102" t="s">
        <v>967</v>
      </c>
      <c r="AR2102" t="s">
        <v>968</v>
      </c>
      <c r="AS2102" t="s">
        <v>969</v>
      </c>
      <c r="AT2102" t="s">
        <v>970</v>
      </c>
      <c r="AU2102" t="s">
        <v>8553</v>
      </c>
    </row>
    <row r="2103" spans="2:47" ht="11" outlineLevel="1" x14ac:dyDescent="0.15">
      <c r="B2103" t="s">
        <v>8554</v>
      </c>
      <c r="C2103" t="s">
        <v>8555</v>
      </c>
      <c r="G2103" t="s">
        <v>1140</v>
      </c>
      <c r="H2103" t="s">
        <v>1141</v>
      </c>
      <c r="I2103" t="s">
        <v>957</v>
      </c>
      <c r="J2103" t="s">
        <v>6306</v>
      </c>
      <c r="K2103" t="s">
        <v>6307</v>
      </c>
      <c r="L2103" t="s">
        <v>6995</v>
      </c>
      <c r="M2103" s="5">
        <v>17810</v>
      </c>
      <c r="N2103" s="5">
        <v>17810</v>
      </c>
      <c r="O2103" s="5">
        <v>17810</v>
      </c>
      <c r="P2103" s="5"/>
      <c r="Q2103" s="16">
        <v>0</v>
      </c>
      <c r="R2103" s="5"/>
      <c r="S2103" s="17">
        <v>42096</v>
      </c>
      <c r="T2103" s="17">
        <v>42096</v>
      </c>
      <c r="U2103" s="17">
        <v>42111</v>
      </c>
      <c r="V2103" s="17">
        <v>42111</v>
      </c>
      <c r="W2103" s="17">
        <v>42096</v>
      </c>
      <c r="X2103" s="17">
        <v>42293</v>
      </c>
      <c r="Y2103" t="s">
        <v>1543</v>
      </c>
      <c r="Z2103" t="s">
        <v>826</v>
      </c>
      <c r="AA2103" t="s">
        <v>1179</v>
      </c>
      <c r="AC2103" s="16">
        <v>1</v>
      </c>
      <c r="AD2103" t="s">
        <v>795</v>
      </c>
      <c r="AE2103" t="s">
        <v>961</v>
      </c>
      <c r="AF2103" t="s">
        <v>740</v>
      </c>
      <c r="AG2103" t="s">
        <v>1036</v>
      </c>
      <c r="AJ2103" t="s">
        <v>963</v>
      </c>
      <c r="AK2103" t="s">
        <v>964</v>
      </c>
      <c r="AL2103" t="s">
        <v>1340</v>
      </c>
      <c r="AM2103" t="s">
        <v>531</v>
      </c>
      <c r="AP2103" t="s">
        <v>966</v>
      </c>
      <c r="AQ2103" t="s">
        <v>967</v>
      </c>
      <c r="AR2103" t="s">
        <v>968</v>
      </c>
      <c r="AS2103" t="s">
        <v>969</v>
      </c>
      <c r="AT2103" t="s">
        <v>970</v>
      </c>
      <c r="AU2103" t="s">
        <v>8556</v>
      </c>
    </row>
    <row r="2104" spans="2:47" ht="11" outlineLevel="1" x14ac:dyDescent="0.15">
      <c r="B2104" t="s">
        <v>8557</v>
      </c>
      <c r="C2104" t="s">
        <v>8558</v>
      </c>
      <c r="G2104" t="s">
        <v>1140</v>
      </c>
      <c r="H2104" t="s">
        <v>1141</v>
      </c>
      <c r="I2104" t="s">
        <v>957</v>
      </c>
      <c r="J2104" t="s">
        <v>8098</v>
      </c>
      <c r="K2104" t="s">
        <v>8099</v>
      </c>
      <c r="L2104" t="s">
        <v>8098</v>
      </c>
      <c r="M2104" s="5">
        <v>17790.75</v>
      </c>
      <c r="N2104" s="5">
        <v>17790.75</v>
      </c>
      <c r="O2104" s="5">
        <v>17790.75</v>
      </c>
      <c r="P2104" s="5"/>
      <c r="Q2104" s="16">
        <v>0</v>
      </c>
      <c r="R2104" s="5"/>
      <c r="S2104" s="17">
        <v>42629</v>
      </c>
      <c r="T2104" s="17">
        <v>42629</v>
      </c>
      <c r="U2104" s="17">
        <v>42660</v>
      </c>
      <c r="V2104" s="17">
        <v>42660</v>
      </c>
      <c r="W2104" s="17">
        <v>42629</v>
      </c>
      <c r="X2104" s="17">
        <v>42629</v>
      </c>
      <c r="Y2104" t="s">
        <v>1178</v>
      </c>
      <c r="Z2104" t="s">
        <v>825</v>
      </c>
      <c r="AA2104" t="s">
        <v>1179</v>
      </c>
      <c r="AC2104" s="16">
        <v>1</v>
      </c>
      <c r="AD2104" t="s">
        <v>803</v>
      </c>
      <c r="AE2104" t="s">
        <v>974</v>
      </c>
      <c r="AF2104" t="s">
        <v>8559</v>
      </c>
      <c r="AG2104" t="s">
        <v>8560</v>
      </c>
      <c r="AJ2104" t="s">
        <v>963</v>
      </c>
      <c r="AK2104" t="s">
        <v>1082</v>
      </c>
      <c r="AL2104" t="s">
        <v>1340</v>
      </c>
      <c r="AM2104" t="s">
        <v>645</v>
      </c>
      <c r="AP2104" t="s">
        <v>966</v>
      </c>
      <c r="AQ2104" t="s">
        <v>967</v>
      </c>
      <c r="AR2104" t="s">
        <v>968</v>
      </c>
      <c r="AS2104" t="s">
        <v>969</v>
      </c>
      <c r="AT2104" t="s">
        <v>970</v>
      </c>
      <c r="AU2104" t="s">
        <v>8561</v>
      </c>
    </row>
    <row r="2105" spans="2:47" ht="11" outlineLevel="1" x14ac:dyDescent="0.15">
      <c r="B2105" t="s">
        <v>8562</v>
      </c>
      <c r="C2105" t="s">
        <v>8563</v>
      </c>
      <c r="G2105" t="s">
        <v>1140</v>
      </c>
      <c r="H2105" t="s">
        <v>1141</v>
      </c>
      <c r="I2105" t="s">
        <v>957</v>
      </c>
      <c r="J2105" t="s">
        <v>2381</v>
      </c>
      <c r="K2105" t="s">
        <v>2471</v>
      </c>
      <c r="L2105" t="s">
        <v>1703</v>
      </c>
      <c r="M2105" s="5">
        <v>17785</v>
      </c>
      <c r="N2105" s="5">
        <v>17785</v>
      </c>
      <c r="O2105" s="5">
        <v>17785</v>
      </c>
      <c r="P2105" s="5"/>
      <c r="Q2105" s="16">
        <v>0</v>
      </c>
      <c r="R2105" s="5"/>
      <c r="S2105" s="17">
        <v>43860</v>
      </c>
      <c r="T2105" s="17">
        <v>43860</v>
      </c>
      <c r="U2105" s="17">
        <v>43890</v>
      </c>
      <c r="V2105" s="17">
        <v>43890</v>
      </c>
      <c r="W2105" s="17">
        <v>43860</v>
      </c>
      <c r="X2105" s="17">
        <v>43860</v>
      </c>
      <c r="Y2105" t="s">
        <v>1178</v>
      </c>
      <c r="Z2105" t="s">
        <v>825</v>
      </c>
      <c r="AA2105" t="s">
        <v>1179</v>
      </c>
      <c r="AC2105" s="16">
        <v>2</v>
      </c>
      <c r="AD2105" t="s">
        <v>795</v>
      </c>
      <c r="AE2105" t="s">
        <v>961</v>
      </c>
      <c r="AF2105" t="s">
        <v>740</v>
      </c>
      <c r="AG2105" t="s">
        <v>1036</v>
      </c>
      <c r="AH2105" t="s">
        <v>1058</v>
      </c>
      <c r="AI2105" t="s">
        <v>1059</v>
      </c>
      <c r="AJ2105" t="s">
        <v>978</v>
      </c>
      <c r="AK2105" t="s">
        <v>964</v>
      </c>
      <c r="AL2105" t="s">
        <v>1340</v>
      </c>
      <c r="AM2105" t="s">
        <v>531</v>
      </c>
      <c r="AP2105" t="s">
        <v>966</v>
      </c>
      <c r="AQ2105" t="s">
        <v>967</v>
      </c>
      <c r="AR2105" t="s">
        <v>968</v>
      </c>
      <c r="AS2105" t="s">
        <v>969</v>
      </c>
      <c r="AT2105" t="s">
        <v>970</v>
      </c>
      <c r="AU2105" t="s">
        <v>8564</v>
      </c>
    </row>
    <row r="2106" spans="2:47" ht="11" outlineLevel="1" x14ac:dyDescent="0.15">
      <c r="B2106" t="s">
        <v>8565</v>
      </c>
      <c r="C2106" t="s">
        <v>8566</v>
      </c>
      <c r="G2106" t="s">
        <v>1140</v>
      </c>
      <c r="H2106" t="s">
        <v>1141</v>
      </c>
      <c r="I2106" t="s">
        <v>957</v>
      </c>
      <c r="J2106" t="s">
        <v>8567</v>
      </c>
      <c r="K2106" t="s">
        <v>8568</v>
      </c>
      <c r="L2106" t="s">
        <v>8567</v>
      </c>
      <c r="M2106" s="5">
        <v>17769.849999999999</v>
      </c>
      <c r="N2106" s="5">
        <v>17769.849999999999</v>
      </c>
      <c r="O2106" s="5">
        <v>17769.849999999999</v>
      </c>
      <c r="P2106" s="5"/>
      <c r="Q2106" s="16">
        <v>0</v>
      </c>
      <c r="R2106" s="5"/>
      <c r="S2106" s="17">
        <v>42433</v>
      </c>
      <c r="T2106" s="17">
        <v>42433</v>
      </c>
      <c r="U2106" s="17">
        <v>42480</v>
      </c>
      <c r="V2106" s="17">
        <v>42480</v>
      </c>
      <c r="W2106" s="17">
        <v>42433</v>
      </c>
      <c r="X2106" s="17">
        <v>42545</v>
      </c>
      <c r="Y2106" t="s">
        <v>1178</v>
      </c>
      <c r="Z2106" t="s">
        <v>825</v>
      </c>
      <c r="AA2106" t="s">
        <v>1179</v>
      </c>
      <c r="AC2106" s="16">
        <v>2</v>
      </c>
      <c r="AD2106" t="s">
        <v>803</v>
      </c>
      <c r="AE2106" t="s">
        <v>974</v>
      </c>
      <c r="AF2106" t="s">
        <v>750</v>
      </c>
      <c r="AG2106" t="s">
        <v>1515</v>
      </c>
      <c r="AJ2106" t="s">
        <v>963</v>
      </c>
      <c r="AK2106" t="s">
        <v>2234</v>
      </c>
      <c r="AL2106" t="s">
        <v>1340</v>
      </c>
      <c r="AM2106" t="s">
        <v>531</v>
      </c>
      <c r="AP2106" t="s">
        <v>966</v>
      </c>
      <c r="AQ2106" t="s">
        <v>967</v>
      </c>
      <c r="AR2106" t="s">
        <v>968</v>
      </c>
      <c r="AS2106" t="s">
        <v>969</v>
      </c>
      <c r="AT2106" t="s">
        <v>970</v>
      </c>
      <c r="AU2106" t="s">
        <v>8569</v>
      </c>
    </row>
    <row r="2107" spans="2:47" ht="11" outlineLevel="1" x14ac:dyDescent="0.15">
      <c r="B2107" t="s">
        <v>8570</v>
      </c>
      <c r="C2107" t="s">
        <v>8571</v>
      </c>
      <c r="G2107" t="s">
        <v>1140</v>
      </c>
      <c r="H2107" t="s">
        <v>1141</v>
      </c>
      <c r="I2107" t="s">
        <v>957</v>
      </c>
      <c r="J2107" t="s">
        <v>6808</v>
      </c>
      <c r="K2107" t="s">
        <v>6809</v>
      </c>
      <c r="L2107" t="s">
        <v>6808</v>
      </c>
      <c r="M2107" s="5">
        <v>17581.66</v>
      </c>
      <c r="N2107" s="5">
        <v>17581.66</v>
      </c>
      <c r="O2107" s="5">
        <v>17581.66</v>
      </c>
      <c r="P2107" s="5"/>
      <c r="Q2107" s="16">
        <v>0</v>
      </c>
      <c r="R2107" s="5"/>
      <c r="S2107" s="17">
        <v>45884</v>
      </c>
      <c r="T2107" s="17">
        <v>45884</v>
      </c>
      <c r="U2107" s="17">
        <v>45884</v>
      </c>
      <c r="V2107" s="17">
        <v>45884</v>
      </c>
      <c r="W2107" s="17">
        <v>45884</v>
      </c>
      <c r="X2107" s="17">
        <v>45884</v>
      </c>
      <c r="Y2107" t="s">
        <v>1178</v>
      </c>
      <c r="Z2107" t="s">
        <v>825</v>
      </c>
      <c r="AA2107" t="s">
        <v>1179</v>
      </c>
      <c r="AC2107" s="16">
        <v>1</v>
      </c>
      <c r="AD2107" t="s">
        <v>803</v>
      </c>
      <c r="AE2107" t="s">
        <v>974</v>
      </c>
      <c r="AF2107" t="s">
        <v>743</v>
      </c>
      <c r="AG2107" t="s">
        <v>1075</v>
      </c>
      <c r="AJ2107" t="s">
        <v>963</v>
      </c>
      <c r="AK2107" t="s">
        <v>1180</v>
      </c>
      <c r="AL2107" t="s">
        <v>1340</v>
      </c>
      <c r="AM2107" t="s">
        <v>531</v>
      </c>
      <c r="AP2107" t="s">
        <v>966</v>
      </c>
      <c r="AQ2107" t="s">
        <v>967</v>
      </c>
      <c r="AR2107" t="s">
        <v>968</v>
      </c>
      <c r="AS2107" t="s">
        <v>969</v>
      </c>
      <c r="AT2107" t="s">
        <v>970</v>
      </c>
      <c r="AU2107" t="s">
        <v>8572</v>
      </c>
    </row>
    <row r="2108" spans="2:47" ht="11" outlineLevel="1" x14ac:dyDescent="0.15">
      <c r="B2108" t="s">
        <v>8573</v>
      </c>
      <c r="C2108" t="s">
        <v>8574</v>
      </c>
      <c r="D2108" t="s">
        <v>3090</v>
      </c>
      <c r="E2108" t="s">
        <v>854</v>
      </c>
      <c r="F2108" t="s">
        <v>807</v>
      </c>
      <c r="G2108" t="s">
        <v>959</v>
      </c>
      <c r="H2108" t="s">
        <v>1903</v>
      </c>
      <c r="I2108" t="s">
        <v>957</v>
      </c>
      <c r="J2108" t="s">
        <v>3091</v>
      </c>
      <c r="K2108" t="s">
        <v>3092</v>
      </c>
      <c r="L2108" t="s">
        <v>3091</v>
      </c>
      <c r="M2108" s="5">
        <v>17553.52</v>
      </c>
      <c r="N2108" s="5">
        <v>17553.52</v>
      </c>
      <c r="O2108" s="5">
        <v>17553.52</v>
      </c>
      <c r="P2108" s="5"/>
      <c r="Q2108" s="16">
        <v>0</v>
      </c>
      <c r="R2108" s="5"/>
      <c r="S2108" s="17">
        <v>45968</v>
      </c>
      <c r="T2108" s="17">
        <v>45968</v>
      </c>
      <c r="U2108" s="17">
        <v>45998</v>
      </c>
      <c r="V2108" s="17">
        <v>45998</v>
      </c>
      <c r="W2108" s="17">
        <v>45968</v>
      </c>
      <c r="X2108" s="17">
        <v>45968</v>
      </c>
      <c r="Y2108" t="s">
        <v>1543</v>
      </c>
      <c r="Z2108" t="s">
        <v>826</v>
      </c>
      <c r="AA2108" t="s">
        <v>1179</v>
      </c>
      <c r="AC2108" s="16">
        <v>1</v>
      </c>
      <c r="AD2108" t="s">
        <v>795</v>
      </c>
      <c r="AE2108" t="s">
        <v>961</v>
      </c>
      <c r="AF2108" t="s">
        <v>748</v>
      </c>
      <c r="AG2108" t="s">
        <v>1057</v>
      </c>
      <c r="AJ2108" t="s">
        <v>963</v>
      </c>
      <c r="AK2108" t="s">
        <v>964</v>
      </c>
      <c r="AL2108" t="s">
        <v>965</v>
      </c>
      <c r="AM2108" t="s">
        <v>531</v>
      </c>
      <c r="AP2108" t="s">
        <v>966</v>
      </c>
      <c r="AQ2108" t="s">
        <v>967</v>
      </c>
      <c r="AR2108" t="s">
        <v>968</v>
      </c>
      <c r="AS2108" t="s">
        <v>969</v>
      </c>
      <c r="AT2108" t="s">
        <v>970</v>
      </c>
      <c r="AU2108" t="s">
        <v>8575</v>
      </c>
    </row>
    <row r="2109" spans="2:47" ht="11" outlineLevel="1" x14ac:dyDescent="0.15">
      <c r="B2109" t="s">
        <v>8576</v>
      </c>
      <c r="C2109" t="s">
        <v>8577</v>
      </c>
      <c r="G2109" t="s">
        <v>1140</v>
      </c>
      <c r="H2109" t="s">
        <v>1141</v>
      </c>
      <c r="I2109" t="s">
        <v>957</v>
      </c>
      <c r="J2109" t="s">
        <v>4027</v>
      </c>
      <c r="K2109" t="s">
        <v>4028</v>
      </c>
      <c r="L2109" t="s">
        <v>4027</v>
      </c>
      <c r="M2109" s="5">
        <v>17538.5</v>
      </c>
      <c r="N2109" s="5">
        <v>17538.5</v>
      </c>
      <c r="O2109" s="5">
        <v>17538.5</v>
      </c>
      <c r="P2109" s="5"/>
      <c r="Q2109" s="16">
        <v>0</v>
      </c>
      <c r="R2109" s="5"/>
      <c r="S2109" s="17">
        <v>43084</v>
      </c>
      <c r="T2109" s="17">
        <v>43084</v>
      </c>
      <c r="U2109" s="17">
        <v>43105</v>
      </c>
      <c r="V2109" s="17">
        <v>43144</v>
      </c>
      <c r="W2109" s="17">
        <v>43084</v>
      </c>
      <c r="X2109" s="17">
        <v>43123</v>
      </c>
      <c r="Y2109" t="s">
        <v>1178</v>
      </c>
      <c r="Z2109" t="s">
        <v>825</v>
      </c>
      <c r="AA2109" t="s">
        <v>1179</v>
      </c>
      <c r="AC2109" s="16">
        <v>3</v>
      </c>
      <c r="AD2109" t="s">
        <v>795</v>
      </c>
      <c r="AE2109" t="s">
        <v>961</v>
      </c>
      <c r="AF2109" t="s">
        <v>740</v>
      </c>
      <c r="AG2109" t="s">
        <v>1036</v>
      </c>
      <c r="AJ2109" t="s">
        <v>963</v>
      </c>
      <c r="AK2109" t="s">
        <v>964</v>
      </c>
      <c r="AL2109" t="s">
        <v>1340</v>
      </c>
      <c r="AM2109" t="s">
        <v>531</v>
      </c>
      <c r="AP2109" t="s">
        <v>966</v>
      </c>
      <c r="AQ2109" t="s">
        <v>967</v>
      </c>
      <c r="AR2109" t="s">
        <v>968</v>
      </c>
      <c r="AS2109" t="s">
        <v>969</v>
      </c>
      <c r="AT2109" t="s">
        <v>970</v>
      </c>
      <c r="AU2109" t="s">
        <v>8578</v>
      </c>
    </row>
    <row r="2110" spans="2:47" ht="11" outlineLevel="1" x14ac:dyDescent="0.15">
      <c r="B2110" t="s">
        <v>8579</v>
      </c>
      <c r="C2110" t="s">
        <v>8580</v>
      </c>
      <c r="G2110" t="s">
        <v>1140</v>
      </c>
      <c r="H2110" t="s">
        <v>1141</v>
      </c>
      <c r="I2110" t="s">
        <v>957</v>
      </c>
      <c r="J2110" t="s">
        <v>7491</v>
      </c>
      <c r="K2110" t="s">
        <v>8581</v>
      </c>
      <c r="L2110" t="s">
        <v>7491</v>
      </c>
      <c r="M2110" s="5">
        <v>17485.82</v>
      </c>
      <c r="N2110" s="5">
        <v>17485.82</v>
      </c>
      <c r="O2110" s="5">
        <v>17485.82</v>
      </c>
      <c r="P2110" s="5"/>
      <c r="Q2110" s="16">
        <v>0</v>
      </c>
      <c r="R2110" s="5"/>
      <c r="S2110" s="17">
        <v>45784</v>
      </c>
      <c r="T2110" s="17">
        <v>45784</v>
      </c>
      <c r="U2110" s="17">
        <v>45869</v>
      </c>
      <c r="V2110" s="17">
        <v>45869</v>
      </c>
      <c r="W2110" s="17">
        <v>45784</v>
      </c>
      <c r="X2110" s="17">
        <v>45862</v>
      </c>
      <c r="Y2110" t="s">
        <v>984</v>
      </c>
      <c r="Z2110" t="s">
        <v>804</v>
      </c>
      <c r="AA2110" t="s">
        <v>1000</v>
      </c>
      <c r="AC2110" s="16">
        <v>1</v>
      </c>
      <c r="AD2110" t="s">
        <v>795</v>
      </c>
      <c r="AE2110" t="s">
        <v>961</v>
      </c>
      <c r="AF2110" t="s">
        <v>740</v>
      </c>
      <c r="AG2110" t="s">
        <v>1036</v>
      </c>
      <c r="AH2110" t="s">
        <v>1193</v>
      </c>
      <c r="AI2110" t="s">
        <v>1194</v>
      </c>
      <c r="AJ2110" t="s">
        <v>978</v>
      </c>
      <c r="AK2110" t="s">
        <v>964</v>
      </c>
      <c r="AL2110" t="s">
        <v>1340</v>
      </c>
      <c r="AM2110" t="s">
        <v>456</v>
      </c>
      <c r="AP2110" t="s">
        <v>966</v>
      </c>
      <c r="AQ2110" t="s">
        <v>967</v>
      </c>
      <c r="AR2110" t="s">
        <v>968</v>
      </c>
      <c r="AS2110" t="s">
        <v>969</v>
      </c>
      <c r="AT2110" t="s">
        <v>970</v>
      </c>
      <c r="AU2110" t="s">
        <v>8582</v>
      </c>
    </row>
    <row r="2111" spans="2:47" ht="11" outlineLevel="1" x14ac:dyDescent="0.15">
      <c r="B2111" t="s">
        <v>8583</v>
      </c>
      <c r="C2111" t="s">
        <v>8584</v>
      </c>
      <c r="G2111" t="s">
        <v>1140</v>
      </c>
      <c r="H2111" t="s">
        <v>1141</v>
      </c>
      <c r="I2111" t="s">
        <v>957</v>
      </c>
      <c r="J2111" t="s">
        <v>8585</v>
      </c>
      <c r="K2111" t="s">
        <v>8586</v>
      </c>
      <c r="L2111" t="s">
        <v>8585</v>
      </c>
      <c r="M2111" s="5">
        <v>17472.52</v>
      </c>
      <c r="N2111" s="5">
        <v>17472.52</v>
      </c>
      <c r="O2111" s="5">
        <v>17472.52</v>
      </c>
      <c r="P2111" s="5"/>
      <c r="Q2111" s="16">
        <v>0</v>
      </c>
      <c r="R2111" s="5"/>
      <c r="S2111" s="17">
        <v>43308</v>
      </c>
      <c r="T2111" s="17">
        <v>43308</v>
      </c>
      <c r="U2111" s="17">
        <v>43358</v>
      </c>
      <c r="V2111" s="17">
        <v>43358</v>
      </c>
      <c r="W2111" s="17">
        <v>43308</v>
      </c>
      <c r="X2111" s="17">
        <v>43308</v>
      </c>
      <c r="Y2111" t="s">
        <v>1543</v>
      </c>
      <c r="Z2111" t="s">
        <v>826</v>
      </c>
      <c r="AA2111" t="s">
        <v>1179</v>
      </c>
      <c r="AC2111" s="16">
        <v>1</v>
      </c>
      <c r="AD2111" t="s">
        <v>795</v>
      </c>
      <c r="AE2111" t="s">
        <v>961</v>
      </c>
      <c r="AF2111" t="s">
        <v>757</v>
      </c>
      <c r="AG2111" t="s">
        <v>1801</v>
      </c>
      <c r="AJ2111" t="s">
        <v>963</v>
      </c>
      <c r="AK2111" t="s">
        <v>964</v>
      </c>
      <c r="AL2111" t="s">
        <v>1340</v>
      </c>
      <c r="AM2111" t="s">
        <v>531</v>
      </c>
      <c r="AP2111" t="s">
        <v>966</v>
      </c>
      <c r="AQ2111" t="s">
        <v>967</v>
      </c>
      <c r="AR2111" t="s">
        <v>968</v>
      </c>
      <c r="AS2111" t="s">
        <v>969</v>
      </c>
      <c r="AT2111" t="s">
        <v>970</v>
      </c>
      <c r="AU2111" t="s">
        <v>8587</v>
      </c>
    </row>
    <row r="2112" spans="2:47" ht="11" outlineLevel="1" x14ac:dyDescent="0.15">
      <c r="B2112" t="s">
        <v>8588</v>
      </c>
      <c r="C2112" t="s">
        <v>8589</v>
      </c>
      <c r="D2112" t="s">
        <v>6797</v>
      </c>
      <c r="E2112" t="s">
        <v>854</v>
      </c>
      <c r="F2112" t="s">
        <v>807</v>
      </c>
      <c r="G2112" t="s">
        <v>959</v>
      </c>
      <c r="H2112" t="s">
        <v>1903</v>
      </c>
      <c r="I2112" t="s">
        <v>957</v>
      </c>
      <c r="J2112" t="s">
        <v>4431</v>
      </c>
      <c r="K2112" t="s">
        <v>4432</v>
      </c>
      <c r="L2112" t="s">
        <v>4431</v>
      </c>
      <c r="M2112" s="5">
        <v>17382.349999999999</v>
      </c>
      <c r="N2112" s="5">
        <v>17382.349999999999</v>
      </c>
      <c r="O2112" s="5">
        <v>17382.349999999999</v>
      </c>
      <c r="P2112" s="5"/>
      <c r="Q2112" s="16">
        <v>0</v>
      </c>
      <c r="R2112" s="5"/>
      <c r="S2112" s="17">
        <v>44287</v>
      </c>
      <c r="T2112" s="17">
        <v>44287</v>
      </c>
      <c r="U2112" s="17">
        <v>44378</v>
      </c>
      <c r="V2112" s="17">
        <v>44378</v>
      </c>
      <c r="W2112" s="17">
        <v>44287</v>
      </c>
      <c r="X2112" s="17">
        <v>44979</v>
      </c>
      <c r="Y2112" t="s">
        <v>1178</v>
      </c>
      <c r="Z2112" t="s">
        <v>825</v>
      </c>
      <c r="AA2112" t="s">
        <v>1179</v>
      </c>
      <c r="AC2112" s="16">
        <v>1</v>
      </c>
      <c r="AD2112" t="s">
        <v>795</v>
      </c>
      <c r="AE2112" t="s">
        <v>961</v>
      </c>
      <c r="AF2112" t="s">
        <v>740</v>
      </c>
      <c r="AG2112" t="s">
        <v>1036</v>
      </c>
      <c r="AH2112" t="s">
        <v>1058</v>
      </c>
      <c r="AI2112" t="s">
        <v>1059</v>
      </c>
      <c r="AJ2112" t="s">
        <v>978</v>
      </c>
      <c r="AK2112" t="s">
        <v>964</v>
      </c>
      <c r="AL2112" t="s">
        <v>1340</v>
      </c>
      <c r="AM2112" t="s">
        <v>531</v>
      </c>
      <c r="AP2112" t="s">
        <v>966</v>
      </c>
      <c r="AQ2112" t="s">
        <v>967</v>
      </c>
      <c r="AR2112" t="s">
        <v>968</v>
      </c>
      <c r="AS2112" t="s">
        <v>969</v>
      </c>
      <c r="AT2112" t="s">
        <v>970</v>
      </c>
      <c r="AU2112" t="s">
        <v>8590</v>
      </c>
    </row>
    <row r="2113" spans="2:47" ht="11" outlineLevel="1" x14ac:dyDescent="0.15">
      <c r="B2113" t="s">
        <v>8591</v>
      </c>
      <c r="C2113" t="s">
        <v>8592</v>
      </c>
      <c r="D2113" t="s">
        <v>163</v>
      </c>
      <c r="E2113" t="s">
        <v>983</v>
      </c>
      <c r="F2113" t="s">
        <v>798</v>
      </c>
      <c r="G2113" t="s">
        <v>984</v>
      </c>
      <c r="H2113" t="s">
        <v>985</v>
      </c>
      <c r="I2113" t="s">
        <v>957</v>
      </c>
      <c r="J2113" t="s">
        <v>600</v>
      </c>
      <c r="K2113" t="s">
        <v>973</v>
      </c>
      <c r="L2113" t="s">
        <v>600</v>
      </c>
      <c r="M2113" s="5">
        <v>17374.57</v>
      </c>
      <c r="N2113" s="5">
        <v>17374.57</v>
      </c>
      <c r="O2113" s="5">
        <v>17374.57</v>
      </c>
      <c r="P2113" s="5"/>
      <c r="Q2113" s="16">
        <v>0</v>
      </c>
      <c r="R2113" s="5"/>
      <c r="S2113" s="17">
        <v>44719</v>
      </c>
      <c r="T2113" s="17">
        <v>44719</v>
      </c>
      <c r="U2113" s="17">
        <v>44764</v>
      </c>
      <c r="V2113" s="17">
        <v>44764</v>
      </c>
      <c r="W2113" s="17">
        <v>44719</v>
      </c>
      <c r="X2113" s="17">
        <v>44719</v>
      </c>
      <c r="Y2113" t="s">
        <v>984</v>
      </c>
      <c r="Z2113" t="s">
        <v>804</v>
      </c>
      <c r="AA2113" t="s">
        <v>1000</v>
      </c>
      <c r="AC2113" s="16"/>
      <c r="AD2113" t="s">
        <v>803</v>
      </c>
      <c r="AE2113" t="s">
        <v>974</v>
      </c>
      <c r="AF2113" t="s">
        <v>737</v>
      </c>
      <c r="AG2113" t="s">
        <v>975</v>
      </c>
      <c r="AJ2113" t="s">
        <v>963</v>
      </c>
      <c r="AK2113" t="s">
        <v>979</v>
      </c>
      <c r="AL2113" t="s">
        <v>965</v>
      </c>
      <c r="AM2113" t="s">
        <v>456</v>
      </c>
      <c r="AP2113" t="s">
        <v>966</v>
      </c>
      <c r="AQ2113" t="s">
        <v>967</v>
      </c>
      <c r="AR2113" t="s">
        <v>968</v>
      </c>
      <c r="AS2113" t="s">
        <v>969</v>
      </c>
      <c r="AT2113" t="s">
        <v>970</v>
      </c>
      <c r="AU2113" t="s">
        <v>8593</v>
      </c>
    </row>
    <row r="2114" spans="2:47" ht="11" outlineLevel="1" x14ac:dyDescent="0.15">
      <c r="B2114" t="s">
        <v>8594</v>
      </c>
      <c r="C2114" t="s">
        <v>8595</v>
      </c>
      <c r="D2114" t="s">
        <v>8596</v>
      </c>
      <c r="E2114" t="s">
        <v>1599</v>
      </c>
      <c r="F2114" t="s">
        <v>807</v>
      </c>
      <c r="G2114" t="s">
        <v>984</v>
      </c>
      <c r="H2114" t="s">
        <v>985</v>
      </c>
      <c r="I2114" t="s">
        <v>957</v>
      </c>
      <c r="J2114" t="s">
        <v>8597</v>
      </c>
      <c r="K2114" t="s">
        <v>8598</v>
      </c>
      <c r="L2114" t="s">
        <v>8597</v>
      </c>
      <c r="M2114" s="5">
        <v>17314.16</v>
      </c>
      <c r="N2114" s="5">
        <v>17314.16</v>
      </c>
      <c r="O2114" s="5">
        <v>17314.16</v>
      </c>
      <c r="P2114" s="5"/>
      <c r="Q2114" s="16">
        <v>0</v>
      </c>
      <c r="R2114" s="5"/>
      <c r="S2114" s="17">
        <v>42599</v>
      </c>
      <c r="T2114" s="17">
        <v>42600</v>
      </c>
      <c r="U2114" s="17">
        <v>42629</v>
      </c>
      <c r="V2114" s="17">
        <v>42629</v>
      </c>
      <c r="W2114" s="17">
        <v>42599</v>
      </c>
      <c r="X2114" s="17">
        <v>42599</v>
      </c>
      <c r="Y2114" t="s">
        <v>959</v>
      </c>
      <c r="Z2114" t="s">
        <v>796</v>
      </c>
      <c r="AA2114" t="s">
        <v>1023</v>
      </c>
      <c r="AB2114" t="s">
        <v>1024</v>
      </c>
      <c r="AC2114" s="16">
        <v>4</v>
      </c>
      <c r="AD2114" t="s">
        <v>803</v>
      </c>
      <c r="AE2114" t="s">
        <v>974</v>
      </c>
      <c r="AF2114" t="s">
        <v>5385</v>
      </c>
      <c r="AG2114" t="s">
        <v>5386</v>
      </c>
      <c r="AJ2114" t="s">
        <v>963</v>
      </c>
      <c r="AK2114" t="s">
        <v>1082</v>
      </c>
      <c r="AL2114" t="s">
        <v>1340</v>
      </c>
      <c r="AM2114" t="s">
        <v>645</v>
      </c>
      <c r="AP2114" t="s">
        <v>966</v>
      </c>
      <c r="AQ2114" t="s">
        <v>967</v>
      </c>
      <c r="AR2114" t="s">
        <v>968</v>
      </c>
      <c r="AS2114" t="s">
        <v>969</v>
      </c>
      <c r="AT2114" t="s">
        <v>970</v>
      </c>
      <c r="AU2114" t="s">
        <v>8599</v>
      </c>
    </row>
    <row r="2115" spans="2:47" ht="11" outlineLevel="1" x14ac:dyDescent="0.15">
      <c r="B2115" t="s">
        <v>8600</v>
      </c>
      <c r="C2115" t="s">
        <v>8601</v>
      </c>
      <c r="G2115" t="s">
        <v>1140</v>
      </c>
      <c r="H2115" t="s">
        <v>1141</v>
      </c>
      <c r="I2115" t="s">
        <v>957</v>
      </c>
      <c r="J2115" t="s">
        <v>8602</v>
      </c>
      <c r="K2115" t="s">
        <v>8603</v>
      </c>
      <c r="L2115" t="s">
        <v>8602</v>
      </c>
      <c r="M2115" s="5">
        <v>17312</v>
      </c>
      <c r="N2115" s="5">
        <v>17312</v>
      </c>
      <c r="O2115" s="5">
        <v>17312</v>
      </c>
      <c r="P2115" s="5"/>
      <c r="Q2115" s="16">
        <v>0</v>
      </c>
      <c r="R2115" s="5"/>
      <c r="S2115" s="17">
        <v>43468</v>
      </c>
      <c r="T2115" s="17">
        <v>43469</v>
      </c>
      <c r="U2115" s="17">
        <v>43515</v>
      </c>
      <c r="V2115" s="17">
        <v>43515</v>
      </c>
      <c r="W2115" s="17">
        <v>43468</v>
      </c>
      <c r="X2115" s="17">
        <v>43468</v>
      </c>
      <c r="Y2115" t="s">
        <v>1178</v>
      </c>
      <c r="Z2115" t="s">
        <v>825</v>
      </c>
      <c r="AA2115" t="s">
        <v>1179</v>
      </c>
      <c r="AC2115" s="16">
        <v>1</v>
      </c>
      <c r="AD2115" t="s">
        <v>4485</v>
      </c>
      <c r="AE2115" t="s">
        <v>4486</v>
      </c>
      <c r="AF2115" t="s">
        <v>750</v>
      </c>
      <c r="AG2115" t="s">
        <v>1515</v>
      </c>
      <c r="AH2115" t="s">
        <v>8195</v>
      </c>
      <c r="AI2115" t="s">
        <v>8196</v>
      </c>
      <c r="AJ2115" t="s">
        <v>978</v>
      </c>
      <c r="AK2115" t="s">
        <v>1516</v>
      </c>
      <c r="AL2115" t="s">
        <v>1340</v>
      </c>
      <c r="AM2115" t="s">
        <v>531</v>
      </c>
      <c r="AP2115" t="s">
        <v>966</v>
      </c>
      <c r="AQ2115" t="s">
        <v>967</v>
      </c>
      <c r="AR2115" t="s">
        <v>968</v>
      </c>
      <c r="AS2115" t="s">
        <v>969</v>
      </c>
      <c r="AT2115" t="s">
        <v>970</v>
      </c>
      <c r="AU2115" t="s">
        <v>8604</v>
      </c>
    </row>
    <row r="2116" spans="2:47" ht="11" outlineLevel="1" x14ac:dyDescent="0.15">
      <c r="B2116" t="s">
        <v>8605</v>
      </c>
      <c r="C2116" t="s">
        <v>982</v>
      </c>
      <c r="D2116" t="s">
        <v>4448</v>
      </c>
      <c r="E2116" t="s">
        <v>854</v>
      </c>
      <c r="F2116" t="s">
        <v>807</v>
      </c>
      <c r="G2116" t="s">
        <v>959</v>
      </c>
      <c r="H2116" t="s">
        <v>1903</v>
      </c>
      <c r="I2116" t="s">
        <v>957</v>
      </c>
      <c r="J2116" t="s">
        <v>4124</v>
      </c>
      <c r="K2116" t="s">
        <v>4125</v>
      </c>
      <c r="L2116" t="s">
        <v>4124</v>
      </c>
      <c r="M2116" s="5">
        <v>17261.5</v>
      </c>
      <c r="N2116" s="5">
        <v>17261.5</v>
      </c>
      <c r="O2116" s="5">
        <v>17261.5</v>
      </c>
      <c r="P2116" s="5"/>
      <c r="Q2116" s="16">
        <v>0</v>
      </c>
      <c r="R2116" s="5"/>
      <c r="S2116" s="17">
        <v>42866</v>
      </c>
      <c r="T2116" s="17">
        <v>42866</v>
      </c>
      <c r="U2116" s="17">
        <v>42897</v>
      </c>
      <c r="V2116" s="17">
        <v>42897</v>
      </c>
      <c r="W2116" s="17">
        <v>42866</v>
      </c>
      <c r="X2116" s="17">
        <v>42866</v>
      </c>
      <c r="Y2116" t="s">
        <v>1178</v>
      </c>
      <c r="Z2116" t="s">
        <v>825</v>
      </c>
      <c r="AA2116" t="s">
        <v>1179</v>
      </c>
      <c r="AC2116" s="16">
        <v>2</v>
      </c>
      <c r="AD2116" t="s">
        <v>795</v>
      </c>
      <c r="AE2116" t="s">
        <v>961</v>
      </c>
      <c r="AF2116" t="s">
        <v>740</v>
      </c>
      <c r="AG2116" t="s">
        <v>1036</v>
      </c>
      <c r="AJ2116" t="s">
        <v>963</v>
      </c>
      <c r="AK2116" t="s">
        <v>964</v>
      </c>
      <c r="AL2116" t="s">
        <v>1340</v>
      </c>
      <c r="AM2116" t="s">
        <v>456</v>
      </c>
      <c r="AP2116" t="s">
        <v>966</v>
      </c>
      <c r="AQ2116" t="s">
        <v>967</v>
      </c>
      <c r="AR2116" t="s">
        <v>968</v>
      </c>
      <c r="AS2116" t="s">
        <v>969</v>
      </c>
      <c r="AT2116" t="s">
        <v>970</v>
      </c>
      <c r="AU2116" t="s">
        <v>8606</v>
      </c>
    </row>
    <row r="2117" spans="2:47" ht="11" outlineLevel="1" x14ac:dyDescent="0.15">
      <c r="B2117" t="s">
        <v>8607</v>
      </c>
      <c r="C2117" t="s">
        <v>8608</v>
      </c>
      <c r="G2117" t="s">
        <v>1140</v>
      </c>
      <c r="H2117" t="s">
        <v>1141</v>
      </c>
      <c r="I2117" t="s">
        <v>957</v>
      </c>
      <c r="J2117" t="s">
        <v>6578</v>
      </c>
      <c r="K2117" t="s">
        <v>6579</v>
      </c>
      <c r="L2117" t="s">
        <v>6578</v>
      </c>
      <c r="M2117" s="5">
        <v>17216.73</v>
      </c>
      <c r="N2117" s="5">
        <v>17216.73</v>
      </c>
      <c r="O2117" s="5">
        <v>17216.73</v>
      </c>
      <c r="P2117" s="5"/>
      <c r="Q2117" s="16">
        <v>0</v>
      </c>
      <c r="R2117" s="5"/>
      <c r="S2117" s="17">
        <v>42172</v>
      </c>
      <c r="T2117" s="17">
        <v>42172</v>
      </c>
      <c r="U2117" s="17">
        <v>42176</v>
      </c>
      <c r="V2117" s="17">
        <v>42176</v>
      </c>
      <c r="W2117" s="17">
        <v>42172</v>
      </c>
      <c r="X2117" s="17">
        <v>42424</v>
      </c>
      <c r="Y2117" t="s">
        <v>984</v>
      </c>
      <c r="Z2117" t="s">
        <v>804</v>
      </c>
      <c r="AA2117" t="s">
        <v>1000</v>
      </c>
      <c r="AC2117" s="16">
        <v>1</v>
      </c>
      <c r="AD2117" t="s">
        <v>795</v>
      </c>
      <c r="AE2117" t="s">
        <v>961</v>
      </c>
      <c r="AF2117" t="s">
        <v>746</v>
      </c>
      <c r="AG2117" t="s">
        <v>962</v>
      </c>
      <c r="AJ2117" t="s">
        <v>963</v>
      </c>
      <c r="AK2117" t="s">
        <v>964</v>
      </c>
      <c r="AL2117" t="s">
        <v>1340</v>
      </c>
      <c r="AM2117" t="s">
        <v>531</v>
      </c>
      <c r="AP2117" t="s">
        <v>966</v>
      </c>
      <c r="AQ2117" t="s">
        <v>967</v>
      </c>
      <c r="AR2117" t="s">
        <v>968</v>
      </c>
      <c r="AS2117" t="s">
        <v>969</v>
      </c>
      <c r="AT2117" t="s">
        <v>970</v>
      </c>
      <c r="AU2117" t="s">
        <v>8609</v>
      </c>
    </row>
    <row r="2118" spans="2:47" ht="11" outlineLevel="1" x14ac:dyDescent="0.15">
      <c r="B2118" t="s">
        <v>8610</v>
      </c>
      <c r="C2118" t="s">
        <v>8611</v>
      </c>
      <c r="G2118" t="s">
        <v>1140</v>
      </c>
      <c r="H2118" t="s">
        <v>1141</v>
      </c>
      <c r="I2118" t="s">
        <v>957</v>
      </c>
      <c r="J2118" t="s">
        <v>8612</v>
      </c>
      <c r="K2118" t="s">
        <v>8613</v>
      </c>
      <c r="L2118" t="s">
        <v>8612</v>
      </c>
      <c r="M2118" s="5">
        <v>17173.64</v>
      </c>
      <c r="N2118" s="5">
        <v>17173.64</v>
      </c>
      <c r="O2118" s="5">
        <v>17173.64</v>
      </c>
      <c r="P2118" s="5"/>
      <c r="Q2118" s="16">
        <v>0</v>
      </c>
      <c r="R2118" s="5"/>
      <c r="S2118" s="17">
        <v>43005</v>
      </c>
      <c r="T2118" s="17">
        <v>43005</v>
      </c>
      <c r="U2118" s="17">
        <v>43098</v>
      </c>
      <c r="V2118" s="17">
        <v>43098</v>
      </c>
      <c r="W2118" s="17">
        <v>43005</v>
      </c>
      <c r="X2118" s="17">
        <v>43269</v>
      </c>
      <c r="Y2118" t="s">
        <v>1178</v>
      </c>
      <c r="Z2118" t="s">
        <v>825</v>
      </c>
      <c r="AA2118" t="s">
        <v>1179</v>
      </c>
      <c r="AC2118" s="16">
        <v>2</v>
      </c>
      <c r="AD2118" t="s">
        <v>795</v>
      </c>
      <c r="AE2118" t="s">
        <v>961</v>
      </c>
      <c r="AF2118" t="s">
        <v>740</v>
      </c>
      <c r="AG2118" t="s">
        <v>1036</v>
      </c>
      <c r="AJ2118" t="s">
        <v>963</v>
      </c>
      <c r="AK2118" t="s">
        <v>964</v>
      </c>
      <c r="AL2118" t="s">
        <v>1340</v>
      </c>
      <c r="AM2118" t="s">
        <v>531</v>
      </c>
      <c r="AP2118" t="s">
        <v>966</v>
      </c>
      <c r="AQ2118" t="s">
        <v>967</v>
      </c>
      <c r="AR2118" t="s">
        <v>968</v>
      </c>
      <c r="AS2118" t="s">
        <v>969</v>
      </c>
      <c r="AT2118" t="s">
        <v>970</v>
      </c>
      <c r="AU2118" t="s">
        <v>8614</v>
      </c>
    </row>
    <row r="2119" spans="2:47" ht="11" outlineLevel="1" x14ac:dyDescent="0.15">
      <c r="B2119" t="s">
        <v>8615</v>
      </c>
      <c r="C2119" t="s">
        <v>8616</v>
      </c>
      <c r="G2119" t="s">
        <v>1140</v>
      </c>
      <c r="H2119" t="s">
        <v>1141</v>
      </c>
      <c r="I2119" t="s">
        <v>957</v>
      </c>
      <c r="J2119" t="s">
        <v>2172</v>
      </c>
      <c r="K2119" t="s">
        <v>2173</v>
      </c>
      <c r="L2119" t="s">
        <v>3312</v>
      </c>
      <c r="M2119" s="5">
        <v>17170.34</v>
      </c>
      <c r="N2119" s="5">
        <v>17170.34</v>
      </c>
      <c r="O2119" s="5">
        <v>17170.34</v>
      </c>
      <c r="P2119" s="5"/>
      <c r="Q2119" s="16">
        <v>0</v>
      </c>
      <c r="R2119" s="5"/>
      <c r="S2119" s="17">
        <v>44572</v>
      </c>
      <c r="T2119" s="17">
        <v>44572</v>
      </c>
      <c r="U2119" s="17">
        <v>44602</v>
      </c>
      <c r="V2119" s="17">
        <v>44602</v>
      </c>
      <c r="W2119" s="17">
        <v>44572</v>
      </c>
      <c r="X2119" s="17">
        <v>44572</v>
      </c>
      <c r="Y2119" t="s">
        <v>1543</v>
      </c>
      <c r="Z2119" t="s">
        <v>826</v>
      </c>
      <c r="AA2119" t="s">
        <v>1179</v>
      </c>
      <c r="AC2119" s="16">
        <v>1</v>
      </c>
      <c r="AD2119" t="s">
        <v>795</v>
      </c>
      <c r="AE2119" t="s">
        <v>961</v>
      </c>
      <c r="AF2119" t="s">
        <v>746</v>
      </c>
      <c r="AG2119" t="s">
        <v>962</v>
      </c>
      <c r="AH2119" t="s">
        <v>1058</v>
      </c>
      <c r="AI2119" t="s">
        <v>1059</v>
      </c>
      <c r="AJ2119" t="s">
        <v>978</v>
      </c>
      <c r="AK2119" t="s">
        <v>964</v>
      </c>
      <c r="AL2119" t="s">
        <v>965</v>
      </c>
      <c r="AM2119" t="s">
        <v>531</v>
      </c>
      <c r="AP2119" t="s">
        <v>966</v>
      </c>
      <c r="AQ2119" t="s">
        <v>967</v>
      </c>
      <c r="AR2119" t="s">
        <v>968</v>
      </c>
      <c r="AS2119" t="s">
        <v>969</v>
      </c>
      <c r="AT2119" t="s">
        <v>970</v>
      </c>
      <c r="AU2119" t="s">
        <v>8617</v>
      </c>
    </row>
    <row r="2120" spans="2:47" ht="11" outlineLevel="1" x14ac:dyDescent="0.15">
      <c r="B2120" t="s">
        <v>8618</v>
      </c>
      <c r="C2120" t="s">
        <v>8619</v>
      </c>
      <c r="G2120" t="s">
        <v>1140</v>
      </c>
      <c r="H2120" t="s">
        <v>1141</v>
      </c>
      <c r="I2120" t="s">
        <v>957</v>
      </c>
      <c r="J2120" t="s">
        <v>8620</v>
      </c>
      <c r="K2120" t="s">
        <v>8621</v>
      </c>
      <c r="L2120" t="s">
        <v>8620</v>
      </c>
      <c r="M2120" s="5">
        <v>17100</v>
      </c>
      <c r="N2120" s="5">
        <v>17100</v>
      </c>
      <c r="O2120" s="5">
        <v>17100</v>
      </c>
      <c r="P2120" s="5"/>
      <c r="Q2120" s="16">
        <v>0</v>
      </c>
      <c r="R2120" s="5"/>
      <c r="S2120" s="17">
        <v>42642</v>
      </c>
      <c r="T2120" s="17">
        <v>42643</v>
      </c>
      <c r="U2120" s="17">
        <v>42734</v>
      </c>
      <c r="V2120" s="17">
        <v>42734</v>
      </c>
      <c r="W2120" s="17">
        <v>42642</v>
      </c>
      <c r="X2120" s="17">
        <v>42642</v>
      </c>
      <c r="Y2120" t="s">
        <v>1178</v>
      </c>
      <c r="Z2120" t="s">
        <v>825</v>
      </c>
      <c r="AA2120" t="s">
        <v>1179</v>
      </c>
      <c r="AC2120" s="16">
        <v>2</v>
      </c>
      <c r="AD2120" t="s">
        <v>803</v>
      </c>
      <c r="AE2120" t="s">
        <v>974</v>
      </c>
      <c r="AF2120" t="s">
        <v>750</v>
      </c>
      <c r="AG2120" t="s">
        <v>1515</v>
      </c>
      <c r="AJ2120" t="s">
        <v>963</v>
      </c>
      <c r="AK2120" t="s">
        <v>2234</v>
      </c>
      <c r="AL2120" t="s">
        <v>1340</v>
      </c>
      <c r="AM2120" t="s">
        <v>531</v>
      </c>
      <c r="AP2120" t="s">
        <v>966</v>
      </c>
      <c r="AQ2120" t="s">
        <v>967</v>
      </c>
      <c r="AR2120" t="s">
        <v>968</v>
      </c>
      <c r="AS2120" t="s">
        <v>969</v>
      </c>
      <c r="AT2120" t="s">
        <v>970</v>
      </c>
      <c r="AU2120" t="s">
        <v>8622</v>
      </c>
    </row>
    <row r="2121" spans="2:47" ht="11" outlineLevel="1" x14ac:dyDescent="0.15">
      <c r="B2121" t="s">
        <v>8623</v>
      </c>
      <c r="C2121" t="s">
        <v>8624</v>
      </c>
      <c r="G2121" t="s">
        <v>1140</v>
      </c>
      <c r="H2121" t="s">
        <v>1141</v>
      </c>
      <c r="I2121" t="s">
        <v>957</v>
      </c>
      <c r="J2121" t="s">
        <v>2441</v>
      </c>
      <c r="K2121" t="s">
        <v>2442</v>
      </c>
      <c r="L2121" t="s">
        <v>2441</v>
      </c>
      <c r="M2121" s="5">
        <v>17000</v>
      </c>
      <c r="N2121" s="5">
        <v>17000</v>
      </c>
      <c r="O2121" s="5">
        <v>17000</v>
      </c>
      <c r="P2121" s="5"/>
      <c r="Q2121" s="16">
        <v>0</v>
      </c>
      <c r="R2121" s="5"/>
      <c r="S2121" s="17">
        <v>43585</v>
      </c>
      <c r="T2121" s="17">
        <v>43585</v>
      </c>
      <c r="U2121" s="17">
        <v>43615</v>
      </c>
      <c r="V2121" s="17">
        <v>43615</v>
      </c>
      <c r="W2121" s="17">
        <v>43585</v>
      </c>
      <c r="X2121" s="17">
        <v>43585</v>
      </c>
      <c r="Y2121" t="s">
        <v>1543</v>
      </c>
      <c r="Z2121" t="s">
        <v>826</v>
      </c>
      <c r="AA2121" t="s">
        <v>1179</v>
      </c>
      <c r="AC2121" s="16">
        <v>1</v>
      </c>
      <c r="AD2121" t="s">
        <v>795</v>
      </c>
      <c r="AE2121" t="s">
        <v>961</v>
      </c>
      <c r="AF2121" t="s">
        <v>748</v>
      </c>
      <c r="AG2121" t="s">
        <v>1057</v>
      </c>
      <c r="AH2121" t="s">
        <v>1058</v>
      </c>
      <c r="AI2121" t="s">
        <v>1059</v>
      </c>
      <c r="AJ2121" t="s">
        <v>978</v>
      </c>
      <c r="AK2121" t="s">
        <v>964</v>
      </c>
      <c r="AL2121" t="s">
        <v>965</v>
      </c>
      <c r="AM2121" t="s">
        <v>531</v>
      </c>
      <c r="AP2121" t="s">
        <v>966</v>
      </c>
      <c r="AQ2121" t="s">
        <v>967</v>
      </c>
      <c r="AR2121" t="s">
        <v>968</v>
      </c>
      <c r="AS2121" t="s">
        <v>969</v>
      </c>
      <c r="AT2121" t="s">
        <v>970</v>
      </c>
      <c r="AU2121" t="s">
        <v>8625</v>
      </c>
    </row>
    <row r="2122" spans="2:47" ht="11" outlineLevel="1" x14ac:dyDescent="0.15">
      <c r="B2122" t="s">
        <v>8626</v>
      </c>
      <c r="C2122" t="s">
        <v>8627</v>
      </c>
      <c r="G2122" t="s">
        <v>1140</v>
      </c>
      <c r="H2122" t="s">
        <v>1141</v>
      </c>
      <c r="I2122" t="s">
        <v>957</v>
      </c>
      <c r="J2122" t="s">
        <v>4067</v>
      </c>
      <c r="K2122" t="s">
        <v>4068</v>
      </c>
      <c r="L2122" t="s">
        <v>4612</v>
      </c>
      <c r="M2122" s="5">
        <v>16964.099999999999</v>
      </c>
      <c r="N2122" s="5">
        <v>16964.099999999999</v>
      </c>
      <c r="O2122" s="5">
        <v>16964.099999999999</v>
      </c>
      <c r="P2122" s="5"/>
      <c r="Q2122" s="16">
        <v>0</v>
      </c>
      <c r="R2122" s="5"/>
      <c r="S2122" s="17">
        <v>45861</v>
      </c>
      <c r="T2122" s="17">
        <v>45848</v>
      </c>
      <c r="U2122" s="17">
        <v>45975</v>
      </c>
      <c r="V2122" s="17">
        <v>45975</v>
      </c>
      <c r="W2122" s="17">
        <v>45861</v>
      </c>
      <c r="X2122" s="17">
        <v>45861</v>
      </c>
      <c r="Y2122" t="s">
        <v>1543</v>
      </c>
      <c r="Z2122" t="s">
        <v>826</v>
      </c>
      <c r="AA2122" t="s">
        <v>1179</v>
      </c>
      <c r="AC2122" s="16">
        <v>1</v>
      </c>
      <c r="AD2122" t="s">
        <v>795</v>
      </c>
      <c r="AE2122" t="s">
        <v>961</v>
      </c>
      <c r="AF2122" t="s">
        <v>746</v>
      </c>
      <c r="AG2122" t="s">
        <v>962</v>
      </c>
      <c r="AJ2122" t="s">
        <v>963</v>
      </c>
      <c r="AK2122" t="s">
        <v>964</v>
      </c>
      <c r="AL2122" t="s">
        <v>1340</v>
      </c>
      <c r="AM2122" t="s">
        <v>531</v>
      </c>
      <c r="AP2122" t="s">
        <v>966</v>
      </c>
      <c r="AQ2122" t="s">
        <v>967</v>
      </c>
      <c r="AR2122" t="s">
        <v>968</v>
      </c>
      <c r="AS2122" t="s">
        <v>969</v>
      </c>
      <c r="AT2122" t="s">
        <v>970</v>
      </c>
      <c r="AU2122" t="s">
        <v>8628</v>
      </c>
    </row>
    <row r="2123" spans="2:47" ht="11" outlineLevel="1" x14ac:dyDescent="0.15">
      <c r="B2123" t="s">
        <v>8629</v>
      </c>
      <c r="C2123" t="s">
        <v>8630</v>
      </c>
      <c r="G2123" t="s">
        <v>1140</v>
      </c>
      <c r="H2123" t="s">
        <v>1141</v>
      </c>
      <c r="I2123" t="s">
        <v>957</v>
      </c>
      <c r="J2123" t="s">
        <v>8631</v>
      </c>
      <c r="K2123" t="s">
        <v>8632</v>
      </c>
      <c r="L2123" t="s">
        <v>8633</v>
      </c>
      <c r="M2123" s="5">
        <v>16855.21</v>
      </c>
      <c r="N2123" s="5">
        <v>16855.21</v>
      </c>
      <c r="O2123" s="5">
        <v>16855.21</v>
      </c>
      <c r="P2123" s="5"/>
      <c r="Q2123" s="16">
        <v>0</v>
      </c>
      <c r="R2123" s="5"/>
      <c r="S2123" s="17">
        <v>41649</v>
      </c>
      <c r="T2123" s="17">
        <v>41649</v>
      </c>
      <c r="U2123" s="17">
        <v>41694</v>
      </c>
      <c r="V2123" s="17">
        <v>41694</v>
      </c>
      <c r="W2123" s="17">
        <v>41649</v>
      </c>
      <c r="X2123" s="17">
        <v>44778</v>
      </c>
      <c r="Y2123" t="s">
        <v>1543</v>
      </c>
      <c r="Z2123" t="s">
        <v>826</v>
      </c>
      <c r="AA2123" t="s">
        <v>1179</v>
      </c>
      <c r="AC2123" s="16">
        <v>1</v>
      </c>
      <c r="AD2123" t="s">
        <v>795</v>
      </c>
      <c r="AE2123" t="s">
        <v>961</v>
      </c>
      <c r="AF2123" t="s">
        <v>8634</v>
      </c>
      <c r="AG2123" t="s">
        <v>8635</v>
      </c>
      <c r="AJ2123" t="s">
        <v>963</v>
      </c>
      <c r="AK2123" t="s">
        <v>964</v>
      </c>
      <c r="AL2123" t="s">
        <v>1340</v>
      </c>
      <c r="AM2123" t="s">
        <v>531</v>
      </c>
      <c r="AP2123" t="s">
        <v>966</v>
      </c>
      <c r="AQ2123" t="s">
        <v>967</v>
      </c>
      <c r="AR2123" t="s">
        <v>968</v>
      </c>
      <c r="AS2123" t="s">
        <v>969</v>
      </c>
      <c r="AT2123" t="s">
        <v>970</v>
      </c>
      <c r="AU2123" t="s">
        <v>8636</v>
      </c>
    </row>
    <row r="2124" spans="2:47" ht="11" outlineLevel="1" x14ac:dyDescent="0.15">
      <c r="B2124" t="s">
        <v>8637</v>
      </c>
      <c r="C2124" t="s">
        <v>8638</v>
      </c>
      <c r="G2124" t="s">
        <v>1140</v>
      </c>
      <c r="H2124" t="s">
        <v>1141</v>
      </c>
      <c r="I2124" t="s">
        <v>957</v>
      </c>
      <c r="J2124" t="s">
        <v>8639</v>
      </c>
      <c r="K2124" t="s">
        <v>8640</v>
      </c>
      <c r="L2124" t="s">
        <v>8639</v>
      </c>
      <c r="M2124" s="5">
        <v>16845.23</v>
      </c>
      <c r="N2124" s="5">
        <v>16845.23</v>
      </c>
      <c r="O2124" s="5">
        <v>16845.23</v>
      </c>
      <c r="P2124" s="5"/>
      <c r="Q2124" s="16">
        <v>0</v>
      </c>
      <c r="R2124" s="5"/>
      <c r="S2124" s="17">
        <v>44806</v>
      </c>
      <c r="T2124" s="17">
        <v>44805</v>
      </c>
      <c r="U2124" s="17">
        <v>44822</v>
      </c>
      <c r="V2124" s="17">
        <v>44822</v>
      </c>
      <c r="W2124" s="17">
        <v>44806</v>
      </c>
      <c r="X2124" s="17">
        <v>44806</v>
      </c>
      <c r="Y2124" t="s">
        <v>1178</v>
      </c>
      <c r="Z2124" t="s">
        <v>825</v>
      </c>
      <c r="AA2124" t="s">
        <v>1179</v>
      </c>
      <c r="AC2124" s="16">
        <v>1</v>
      </c>
      <c r="AD2124" t="s">
        <v>795</v>
      </c>
      <c r="AE2124" t="s">
        <v>961</v>
      </c>
      <c r="AF2124" t="s">
        <v>8641</v>
      </c>
      <c r="AG2124" t="s">
        <v>8642</v>
      </c>
      <c r="AH2124" t="s">
        <v>1193</v>
      </c>
      <c r="AI2124" t="s">
        <v>1194</v>
      </c>
      <c r="AJ2124" t="s">
        <v>978</v>
      </c>
      <c r="AK2124" t="s">
        <v>964</v>
      </c>
      <c r="AL2124" t="s">
        <v>1340</v>
      </c>
      <c r="AM2124" t="s">
        <v>531</v>
      </c>
      <c r="AP2124" t="s">
        <v>966</v>
      </c>
      <c r="AQ2124" t="s">
        <v>967</v>
      </c>
      <c r="AR2124" t="s">
        <v>968</v>
      </c>
      <c r="AS2124" t="s">
        <v>969</v>
      </c>
      <c r="AT2124" t="s">
        <v>970</v>
      </c>
      <c r="AU2124" t="s">
        <v>8643</v>
      </c>
    </row>
    <row r="2125" spans="2:47" ht="11" outlineLevel="1" x14ac:dyDescent="0.15">
      <c r="B2125" t="s">
        <v>8644</v>
      </c>
      <c r="C2125" t="s">
        <v>8645</v>
      </c>
      <c r="D2125" t="s">
        <v>5382</v>
      </c>
      <c r="E2125" t="s">
        <v>1599</v>
      </c>
      <c r="F2125" t="s">
        <v>807</v>
      </c>
      <c r="G2125" t="s">
        <v>984</v>
      </c>
      <c r="H2125" t="s">
        <v>985</v>
      </c>
      <c r="I2125" t="s">
        <v>957</v>
      </c>
      <c r="J2125" t="s">
        <v>5383</v>
      </c>
      <c r="K2125" t="s">
        <v>5384</v>
      </c>
      <c r="L2125" t="s">
        <v>5383</v>
      </c>
      <c r="M2125" s="5">
        <v>16821</v>
      </c>
      <c r="N2125" s="5">
        <v>16821</v>
      </c>
      <c r="O2125" s="5">
        <v>16821</v>
      </c>
      <c r="P2125" s="5"/>
      <c r="Q2125" s="16">
        <v>0</v>
      </c>
      <c r="R2125" s="5"/>
      <c r="S2125" s="17">
        <v>43216</v>
      </c>
      <c r="T2125" s="17">
        <v>43216</v>
      </c>
      <c r="U2125" s="17">
        <v>43307</v>
      </c>
      <c r="V2125" s="17">
        <v>43307</v>
      </c>
      <c r="W2125" s="17">
        <v>43216</v>
      </c>
      <c r="X2125" s="17">
        <v>43243</v>
      </c>
      <c r="Y2125" t="s">
        <v>959</v>
      </c>
      <c r="Z2125" t="s">
        <v>796</v>
      </c>
      <c r="AA2125" t="s">
        <v>1023</v>
      </c>
      <c r="AB2125" t="s">
        <v>1024</v>
      </c>
      <c r="AC2125" s="16">
        <v>1</v>
      </c>
      <c r="AD2125" t="s">
        <v>803</v>
      </c>
      <c r="AE2125" t="s">
        <v>974</v>
      </c>
      <c r="AF2125" t="s">
        <v>5385</v>
      </c>
      <c r="AG2125" t="s">
        <v>5386</v>
      </c>
      <c r="AJ2125" t="s">
        <v>963</v>
      </c>
      <c r="AK2125" t="s">
        <v>1082</v>
      </c>
      <c r="AL2125" t="s">
        <v>1340</v>
      </c>
      <c r="AM2125" t="s">
        <v>531</v>
      </c>
      <c r="AP2125" t="s">
        <v>966</v>
      </c>
      <c r="AQ2125" t="s">
        <v>967</v>
      </c>
      <c r="AR2125" t="s">
        <v>968</v>
      </c>
      <c r="AS2125" t="s">
        <v>969</v>
      </c>
      <c r="AT2125" t="s">
        <v>970</v>
      </c>
      <c r="AU2125" t="s">
        <v>8646</v>
      </c>
    </row>
    <row r="2126" spans="2:47" ht="11" outlineLevel="1" x14ac:dyDescent="0.15">
      <c r="B2126" t="s">
        <v>8647</v>
      </c>
      <c r="C2126" t="s">
        <v>8648</v>
      </c>
      <c r="G2126" t="s">
        <v>1140</v>
      </c>
      <c r="H2126" t="s">
        <v>1141</v>
      </c>
      <c r="I2126" t="s">
        <v>957</v>
      </c>
      <c r="J2126" t="s">
        <v>8649</v>
      </c>
      <c r="K2126" t="s">
        <v>8650</v>
      </c>
      <c r="L2126" t="s">
        <v>8649</v>
      </c>
      <c r="M2126" s="5">
        <v>16783.099999999999</v>
      </c>
      <c r="N2126" s="5">
        <v>16783.099999999999</v>
      </c>
      <c r="O2126" s="5">
        <v>16783.099999999999</v>
      </c>
      <c r="P2126" s="5"/>
      <c r="Q2126" s="16">
        <v>0</v>
      </c>
      <c r="R2126" s="5"/>
      <c r="S2126" s="17">
        <v>43448</v>
      </c>
      <c r="T2126" s="17">
        <v>43448</v>
      </c>
      <c r="U2126" s="17">
        <v>43479</v>
      </c>
      <c r="V2126" s="17">
        <v>43479</v>
      </c>
      <c r="W2126" s="17">
        <v>43448</v>
      </c>
      <c r="X2126" s="17">
        <v>43448</v>
      </c>
      <c r="Y2126" t="s">
        <v>1178</v>
      </c>
      <c r="Z2126" t="s">
        <v>825</v>
      </c>
      <c r="AA2126" t="s">
        <v>1179</v>
      </c>
      <c r="AC2126" s="16">
        <v>5</v>
      </c>
      <c r="AD2126" t="s">
        <v>8177</v>
      </c>
      <c r="AE2126" t="s">
        <v>8178</v>
      </c>
      <c r="AF2126" t="s">
        <v>750</v>
      </c>
      <c r="AG2126" t="s">
        <v>1515</v>
      </c>
      <c r="AJ2126" t="s">
        <v>963</v>
      </c>
      <c r="AK2126" t="s">
        <v>1516</v>
      </c>
      <c r="AL2126" t="s">
        <v>1340</v>
      </c>
      <c r="AM2126" t="s">
        <v>645</v>
      </c>
      <c r="AP2126" t="s">
        <v>966</v>
      </c>
      <c r="AQ2126" t="s">
        <v>967</v>
      </c>
      <c r="AR2126" t="s">
        <v>968</v>
      </c>
      <c r="AS2126" t="s">
        <v>969</v>
      </c>
      <c r="AT2126" t="s">
        <v>970</v>
      </c>
      <c r="AU2126" t="s">
        <v>8651</v>
      </c>
    </row>
    <row r="2127" spans="2:47" ht="11" outlineLevel="1" x14ac:dyDescent="0.15">
      <c r="B2127" t="s">
        <v>8652</v>
      </c>
      <c r="C2127" t="s">
        <v>8653</v>
      </c>
      <c r="D2127" t="s">
        <v>334</v>
      </c>
      <c r="E2127" t="s">
        <v>835</v>
      </c>
      <c r="F2127" t="s">
        <v>807</v>
      </c>
      <c r="G2127" t="s">
        <v>984</v>
      </c>
      <c r="H2127" t="s">
        <v>985</v>
      </c>
      <c r="I2127" t="s">
        <v>957</v>
      </c>
      <c r="J2127" t="s">
        <v>701</v>
      </c>
      <c r="K2127" t="s">
        <v>2830</v>
      </c>
      <c r="L2127" t="s">
        <v>688</v>
      </c>
      <c r="M2127" s="5">
        <v>16728</v>
      </c>
      <c r="N2127" s="5">
        <v>16728</v>
      </c>
      <c r="O2127" s="5">
        <v>16728</v>
      </c>
      <c r="P2127" s="5"/>
      <c r="Q2127" s="16">
        <v>0</v>
      </c>
      <c r="R2127" s="5"/>
      <c r="S2127" s="17">
        <v>43356</v>
      </c>
      <c r="T2127" s="17">
        <v>43356</v>
      </c>
      <c r="U2127" s="17">
        <v>43475</v>
      </c>
      <c r="V2127" s="17">
        <v>43475</v>
      </c>
      <c r="W2127" s="17">
        <v>43356</v>
      </c>
      <c r="X2127" s="17">
        <v>43356</v>
      </c>
      <c r="Y2127" t="s">
        <v>955</v>
      </c>
      <c r="Z2127" t="s">
        <v>818</v>
      </c>
      <c r="AA2127" t="s">
        <v>960</v>
      </c>
      <c r="AC2127" s="16">
        <v>3</v>
      </c>
      <c r="AD2127" t="s">
        <v>795</v>
      </c>
      <c r="AE2127" t="s">
        <v>961</v>
      </c>
      <c r="AF2127" t="s">
        <v>740</v>
      </c>
      <c r="AG2127" t="s">
        <v>1036</v>
      </c>
      <c r="AJ2127" t="s">
        <v>963</v>
      </c>
      <c r="AK2127" t="s">
        <v>964</v>
      </c>
      <c r="AL2127" t="s">
        <v>965</v>
      </c>
      <c r="AM2127" t="s">
        <v>531</v>
      </c>
      <c r="AP2127" t="s">
        <v>966</v>
      </c>
      <c r="AQ2127" t="s">
        <v>967</v>
      </c>
      <c r="AR2127" t="s">
        <v>968</v>
      </c>
      <c r="AS2127" t="s">
        <v>969</v>
      </c>
      <c r="AT2127" t="s">
        <v>970</v>
      </c>
      <c r="AU2127" t="s">
        <v>8654</v>
      </c>
    </row>
    <row r="2128" spans="2:47" ht="11" outlineLevel="1" x14ac:dyDescent="0.15">
      <c r="B2128" t="s">
        <v>8655</v>
      </c>
      <c r="C2128" t="s">
        <v>8656</v>
      </c>
      <c r="G2128" t="s">
        <v>955</v>
      </c>
      <c r="H2128" t="s">
        <v>956</v>
      </c>
      <c r="I2128" t="s">
        <v>957</v>
      </c>
      <c r="J2128" t="s">
        <v>6578</v>
      </c>
      <c r="K2128" t="s">
        <v>6579</v>
      </c>
      <c r="L2128" t="s">
        <v>6578</v>
      </c>
      <c r="M2128" s="5">
        <v>16680.990000000002</v>
      </c>
      <c r="N2128" s="5">
        <v>16680.990000000002</v>
      </c>
      <c r="O2128" s="5">
        <v>16680.990000000002</v>
      </c>
      <c r="P2128" s="5"/>
      <c r="Q2128" s="16">
        <v>0</v>
      </c>
      <c r="R2128" s="5"/>
      <c r="S2128" s="17">
        <v>44348</v>
      </c>
      <c r="T2128" s="17">
        <v>44334</v>
      </c>
      <c r="U2128" s="17">
        <v>44377</v>
      </c>
      <c r="V2128" s="17">
        <v>44377</v>
      </c>
      <c r="W2128" s="17">
        <v>44348</v>
      </c>
      <c r="X2128" s="17">
        <v>44348</v>
      </c>
      <c r="Y2128" t="s">
        <v>984</v>
      </c>
      <c r="Z2128" t="s">
        <v>804</v>
      </c>
      <c r="AA2128" t="s">
        <v>1000</v>
      </c>
      <c r="AC2128" s="16">
        <v>1</v>
      </c>
      <c r="AD2128" t="s">
        <v>795</v>
      </c>
      <c r="AE2128" t="s">
        <v>961</v>
      </c>
      <c r="AF2128" t="s">
        <v>8657</v>
      </c>
      <c r="AG2128" t="s">
        <v>8658</v>
      </c>
      <c r="AJ2128" t="s">
        <v>963</v>
      </c>
      <c r="AK2128" t="s">
        <v>964</v>
      </c>
      <c r="AL2128" t="s">
        <v>1340</v>
      </c>
      <c r="AM2128" t="s">
        <v>531</v>
      </c>
      <c r="AP2128" t="s">
        <v>966</v>
      </c>
      <c r="AQ2128" t="s">
        <v>967</v>
      </c>
      <c r="AR2128" t="s">
        <v>968</v>
      </c>
      <c r="AS2128" t="s">
        <v>969</v>
      </c>
      <c r="AT2128" t="s">
        <v>970</v>
      </c>
      <c r="AU2128" t="s">
        <v>8659</v>
      </c>
    </row>
    <row r="2129" spans="2:47" ht="11" outlineLevel="1" x14ac:dyDescent="0.15">
      <c r="B2129" t="s">
        <v>8660</v>
      </c>
      <c r="C2129" t="s">
        <v>8661</v>
      </c>
      <c r="G2129" t="s">
        <v>1140</v>
      </c>
      <c r="H2129" t="s">
        <v>1141</v>
      </c>
      <c r="I2129" t="s">
        <v>957</v>
      </c>
      <c r="J2129" t="s">
        <v>4230</v>
      </c>
      <c r="K2129" t="s">
        <v>4231</v>
      </c>
      <c r="L2129" t="s">
        <v>4230</v>
      </c>
      <c r="M2129" s="5">
        <v>16612.52</v>
      </c>
      <c r="N2129" s="5">
        <v>16612.52</v>
      </c>
      <c r="O2129" s="5">
        <v>16612.52</v>
      </c>
      <c r="P2129" s="5"/>
      <c r="Q2129" s="16">
        <v>0</v>
      </c>
      <c r="R2129" s="5"/>
      <c r="S2129" s="17">
        <v>42012</v>
      </c>
      <c r="T2129" s="17">
        <v>42012</v>
      </c>
      <c r="U2129" s="17">
        <v>42072</v>
      </c>
      <c r="V2129" s="17">
        <v>42072</v>
      </c>
      <c r="W2129" s="17">
        <v>42012</v>
      </c>
      <c r="X2129" s="17">
        <v>42298</v>
      </c>
      <c r="Y2129" t="s">
        <v>1543</v>
      </c>
      <c r="Z2129" t="s">
        <v>826</v>
      </c>
      <c r="AA2129" t="s">
        <v>1179</v>
      </c>
      <c r="AC2129" s="16">
        <v>1</v>
      </c>
      <c r="AD2129" t="s">
        <v>2535</v>
      </c>
      <c r="AE2129" t="s">
        <v>2536</v>
      </c>
      <c r="AF2129" t="s">
        <v>750</v>
      </c>
      <c r="AG2129" t="s">
        <v>1515</v>
      </c>
      <c r="AJ2129" t="s">
        <v>963</v>
      </c>
      <c r="AK2129" t="s">
        <v>1516</v>
      </c>
      <c r="AL2129" t="s">
        <v>1340</v>
      </c>
      <c r="AM2129" t="s">
        <v>531</v>
      </c>
      <c r="AP2129" t="s">
        <v>966</v>
      </c>
      <c r="AQ2129" t="s">
        <v>967</v>
      </c>
      <c r="AR2129" t="s">
        <v>968</v>
      </c>
      <c r="AS2129" t="s">
        <v>969</v>
      </c>
      <c r="AT2129" t="s">
        <v>970</v>
      </c>
      <c r="AU2129" t="s">
        <v>8662</v>
      </c>
    </row>
    <row r="2130" spans="2:47" ht="11" outlineLevel="1" x14ac:dyDescent="0.15">
      <c r="B2130" t="s">
        <v>8663</v>
      </c>
      <c r="C2130" t="s">
        <v>8664</v>
      </c>
      <c r="G2130" t="s">
        <v>1140</v>
      </c>
      <c r="H2130" t="s">
        <v>1141</v>
      </c>
      <c r="I2130" t="s">
        <v>957</v>
      </c>
      <c r="J2130" t="s">
        <v>6586</v>
      </c>
      <c r="K2130" t="s">
        <v>6587</v>
      </c>
      <c r="L2130" t="s">
        <v>6586</v>
      </c>
      <c r="M2130" s="5">
        <v>16608.400000000001</v>
      </c>
      <c r="N2130" s="5">
        <v>16608.400000000001</v>
      </c>
      <c r="O2130" s="5">
        <v>16608.400000000001</v>
      </c>
      <c r="P2130" s="5"/>
      <c r="Q2130" s="16">
        <v>0</v>
      </c>
      <c r="R2130" s="5"/>
      <c r="S2130" s="17">
        <v>44813</v>
      </c>
      <c r="T2130" s="17">
        <v>44813</v>
      </c>
      <c r="U2130" s="17">
        <v>44843</v>
      </c>
      <c r="V2130" s="17">
        <v>44843</v>
      </c>
      <c r="W2130" s="17">
        <v>44813</v>
      </c>
      <c r="X2130" s="17">
        <v>44813</v>
      </c>
      <c r="Y2130" t="s">
        <v>1178</v>
      </c>
      <c r="Z2130" t="s">
        <v>825</v>
      </c>
      <c r="AA2130" t="s">
        <v>1179</v>
      </c>
      <c r="AC2130" s="16">
        <v>2</v>
      </c>
      <c r="AD2130" t="s">
        <v>803</v>
      </c>
      <c r="AE2130" t="s">
        <v>974</v>
      </c>
      <c r="AF2130" t="s">
        <v>737</v>
      </c>
      <c r="AG2130" t="s">
        <v>975</v>
      </c>
      <c r="AH2130" t="s">
        <v>1202</v>
      </c>
      <c r="AI2130" t="s">
        <v>1203</v>
      </c>
      <c r="AJ2130" t="s">
        <v>978</v>
      </c>
      <c r="AK2130" t="s">
        <v>979</v>
      </c>
      <c r="AL2130" t="s">
        <v>1340</v>
      </c>
      <c r="AM2130" t="s">
        <v>531</v>
      </c>
      <c r="AP2130" t="s">
        <v>966</v>
      </c>
      <c r="AQ2130" t="s">
        <v>967</v>
      </c>
      <c r="AR2130" t="s">
        <v>968</v>
      </c>
      <c r="AS2130" t="s">
        <v>969</v>
      </c>
      <c r="AT2130" t="s">
        <v>970</v>
      </c>
      <c r="AU2130" t="s">
        <v>8665</v>
      </c>
    </row>
    <row r="2131" spans="2:47" ht="11" outlineLevel="1" x14ac:dyDescent="0.15">
      <c r="B2131" t="s">
        <v>8666</v>
      </c>
      <c r="C2131" t="s">
        <v>1546</v>
      </c>
      <c r="D2131" t="s">
        <v>6672</v>
      </c>
      <c r="E2131" t="s">
        <v>983</v>
      </c>
      <c r="F2131" t="s">
        <v>798</v>
      </c>
      <c r="G2131" t="s">
        <v>984</v>
      </c>
      <c r="H2131" t="s">
        <v>985</v>
      </c>
      <c r="I2131" t="s">
        <v>957</v>
      </c>
      <c r="J2131" t="s">
        <v>6673</v>
      </c>
      <c r="K2131" t="s">
        <v>6674</v>
      </c>
      <c r="L2131" t="s">
        <v>6673</v>
      </c>
      <c r="M2131" s="5">
        <v>16586.22</v>
      </c>
      <c r="N2131" s="5">
        <v>16586.22</v>
      </c>
      <c r="O2131" s="5">
        <v>16586.22</v>
      </c>
      <c r="P2131" s="5"/>
      <c r="Q2131" s="16">
        <v>0</v>
      </c>
      <c r="R2131" s="5"/>
      <c r="S2131" s="17">
        <v>42258</v>
      </c>
      <c r="T2131" s="17">
        <v>42258</v>
      </c>
      <c r="U2131" s="17">
        <v>42280</v>
      </c>
      <c r="V2131" s="17">
        <v>42280</v>
      </c>
      <c r="W2131" s="17">
        <v>42258</v>
      </c>
      <c r="X2131" s="17">
        <v>42678</v>
      </c>
      <c r="Y2131" t="s">
        <v>1178</v>
      </c>
      <c r="Z2131" t="s">
        <v>825</v>
      </c>
      <c r="AA2131" t="s">
        <v>1179</v>
      </c>
      <c r="AC2131" s="16">
        <v>3</v>
      </c>
      <c r="AD2131" t="s">
        <v>795</v>
      </c>
      <c r="AE2131" t="s">
        <v>961</v>
      </c>
      <c r="AF2131" t="s">
        <v>740</v>
      </c>
      <c r="AG2131" t="s">
        <v>1036</v>
      </c>
      <c r="AJ2131" t="s">
        <v>963</v>
      </c>
      <c r="AK2131" t="s">
        <v>964</v>
      </c>
      <c r="AL2131" t="s">
        <v>1340</v>
      </c>
      <c r="AM2131" t="s">
        <v>456</v>
      </c>
      <c r="AP2131" t="s">
        <v>966</v>
      </c>
      <c r="AQ2131" t="s">
        <v>967</v>
      </c>
      <c r="AR2131" t="s">
        <v>968</v>
      </c>
      <c r="AS2131" t="s">
        <v>969</v>
      </c>
      <c r="AT2131" t="s">
        <v>970</v>
      </c>
      <c r="AU2131" t="s">
        <v>8667</v>
      </c>
    </row>
    <row r="2132" spans="2:47" ht="11" outlineLevel="1" x14ac:dyDescent="0.15">
      <c r="B2132" t="s">
        <v>8668</v>
      </c>
      <c r="C2132" t="s">
        <v>8669</v>
      </c>
      <c r="G2132" t="s">
        <v>1140</v>
      </c>
      <c r="H2132" t="s">
        <v>1141</v>
      </c>
      <c r="I2132" t="s">
        <v>957</v>
      </c>
      <c r="J2132" t="s">
        <v>8670</v>
      </c>
      <c r="K2132" t="s">
        <v>8671</v>
      </c>
      <c r="L2132" t="s">
        <v>8670</v>
      </c>
      <c r="M2132" s="5">
        <v>16554</v>
      </c>
      <c r="N2132" s="5">
        <v>16554</v>
      </c>
      <c r="O2132" s="5">
        <v>16554</v>
      </c>
      <c r="P2132" s="5"/>
      <c r="Q2132" s="16">
        <v>0</v>
      </c>
      <c r="R2132" s="5"/>
      <c r="S2132" s="17">
        <v>43619</v>
      </c>
      <c r="T2132" s="17">
        <v>43620</v>
      </c>
      <c r="U2132" s="17">
        <v>43682</v>
      </c>
      <c r="V2132" s="17">
        <v>43682</v>
      </c>
      <c r="W2132" s="17">
        <v>43619</v>
      </c>
      <c r="X2132" s="17">
        <v>43619</v>
      </c>
      <c r="Y2132" t="s">
        <v>1178</v>
      </c>
      <c r="Z2132" t="s">
        <v>825</v>
      </c>
      <c r="AA2132" t="s">
        <v>1179</v>
      </c>
      <c r="AC2132" s="16">
        <v>8</v>
      </c>
      <c r="AD2132" t="s">
        <v>803</v>
      </c>
      <c r="AE2132" t="s">
        <v>974</v>
      </c>
      <c r="AF2132" t="s">
        <v>737</v>
      </c>
      <c r="AG2132" t="s">
        <v>975</v>
      </c>
      <c r="AJ2132" t="s">
        <v>963</v>
      </c>
      <c r="AK2132" t="s">
        <v>979</v>
      </c>
      <c r="AL2132" t="s">
        <v>1340</v>
      </c>
      <c r="AM2132" t="s">
        <v>531</v>
      </c>
      <c r="AP2132" t="s">
        <v>966</v>
      </c>
      <c r="AQ2132" t="s">
        <v>967</v>
      </c>
      <c r="AR2132" t="s">
        <v>968</v>
      </c>
      <c r="AS2132" t="s">
        <v>969</v>
      </c>
      <c r="AT2132" t="s">
        <v>970</v>
      </c>
      <c r="AU2132" t="s">
        <v>8672</v>
      </c>
    </row>
    <row r="2133" spans="2:47" ht="11" outlineLevel="1" x14ac:dyDescent="0.15">
      <c r="B2133" t="s">
        <v>8673</v>
      </c>
      <c r="C2133" t="s">
        <v>8674</v>
      </c>
      <c r="D2133" t="s">
        <v>849</v>
      </c>
      <c r="E2133" t="s">
        <v>854</v>
      </c>
      <c r="F2133" t="s">
        <v>798</v>
      </c>
      <c r="G2133" t="s">
        <v>959</v>
      </c>
      <c r="H2133" t="s">
        <v>1903</v>
      </c>
      <c r="I2133" t="s">
        <v>957</v>
      </c>
      <c r="J2133" t="s">
        <v>638</v>
      </c>
      <c r="K2133" t="s">
        <v>992</v>
      </c>
      <c r="L2133" t="s">
        <v>638</v>
      </c>
      <c r="M2133" s="5">
        <v>16500.72</v>
      </c>
      <c r="N2133" s="5">
        <v>16500.72</v>
      </c>
      <c r="O2133" s="5">
        <v>16500.72</v>
      </c>
      <c r="P2133" s="5"/>
      <c r="Q2133" s="16">
        <v>0</v>
      </c>
      <c r="R2133" s="5"/>
      <c r="S2133" s="17">
        <v>42438</v>
      </c>
      <c r="T2133" s="17">
        <v>42438</v>
      </c>
      <c r="U2133" s="17">
        <v>42459</v>
      </c>
      <c r="V2133" s="17">
        <v>42459</v>
      </c>
      <c r="W2133" s="17">
        <v>42438</v>
      </c>
      <c r="X2133" s="17">
        <v>42460</v>
      </c>
      <c r="Y2133" t="s">
        <v>1178</v>
      </c>
      <c r="Z2133" t="s">
        <v>825</v>
      </c>
      <c r="AA2133" t="s">
        <v>1179</v>
      </c>
      <c r="AC2133" s="16">
        <v>2</v>
      </c>
      <c r="AD2133" t="s">
        <v>795</v>
      </c>
      <c r="AE2133" t="s">
        <v>961</v>
      </c>
      <c r="AF2133" t="s">
        <v>739</v>
      </c>
      <c r="AG2133" t="s">
        <v>993</v>
      </c>
      <c r="AJ2133" t="s">
        <v>963</v>
      </c>
      <c r="AK2133" t="s">
        <v>996</v>
      </c>
      <c r="AL2133" t="s">
        <v>965</v>
      </c>
      <c r="AM2133" t="s">
        <v>531</v>
      </c>
      <c r="AP2133" t="s">
        <v>966</v>
      </c>
      <c r="AQ2133" t="s">
        <v>967</v>
      </c>
      <c r="AR2133" t="s">
        <v>968</v>
      </c>
      <c r="AS2133" t="s">
        <v>969</v>
      </c>
      <c r="AT2133" t="s">
        <v>970</v>
      </c>
      <c r="AU2133" t="s">
        <v>8675</v>
      </c>
    </row>
    <row r="2134" spans="2:47" ht="11" outlineLevel="1" x14ac:dyDescent="0.15">
      <c r="B2134" t="s">
        <v>8676</v>
      </c>
      <c r="C2134" t="s">
        <v>8677</v>
      </c>
      <c r="D2134" t="s">
        <v>5131</v>
      </c>
      <c r="E2134" t="s">
        <v>1599</v>
      </c>
      <c r="F2134" t="s">
        <v>807</v>
      </c>
      <c r="G2134" t="s">
        <v>984</v>
      </c>
      <c r="H2134" t="s">
        <v>985</v>
      </c>
      <c r="I2134" t="s">
        <v>957</v>
      </c>
      <c r="J2134" t="s">
        <v>5132</v>
      </c>
      <c r="K2134" t="s">
        <v>5133</v>
      </c>
      <c r="L2134" t="s">
        <v>5132</v>
      </c>
      <c r="M2134" s="5">
        <v>16481.580000000002</v>
      </c>
      <c r="N2134" s="5">
        <v>16481.580000000002</v>
      </c>
      <c r="O2134" s="5">
        <v>16481.580000000002</v>
      </c>
      <c r="P2134" s="5"/>
      <c r="Q2134" s="16">
        <v>0</v>
      </c>
      <c r="R2134" s="5"/>
      <c r="S2134" s="17">
        <v>42500</v>
      </c>
      <c r="T2134" s="17">
        <v>42500</v>
      </c>
      <c r="U2134" s="17">
        <v>42552</v>
      </c>
      <c r="V2134" s="17">
        <v>42552</v>
      </c>
      <c r="W2134" s="17">
        <v>42500</v>
      </c>
      <c r="X2134" s="17">
        <v>42500</v>
      </c>
      <c r="Y2134" t="s">
        <v>959</v>
      </c>
      <c r="Z2134" t="s">
        <v>796</v>
      </c>
      <c r="AA2134" t="s">
        <v>1023</v>
      </c>
      <c r="AB2134" t="s">
        <v>1024</v>
      </c>
      <c r="AC2134" s="16">
        <v>1</v>
      </c>
      <c r="AD2134" t="s">
        <v>795</v>
      </c>
      <c r="AE2134" t="s">
        <v>961</v>
      </c>
      <c r="AF2134" t="s">
        <v>7508</v>
      </c>
      <c r="AG2134" t="s">
        <v>7509</v>
      </c>
      <c r="AJ2134" t="s">
        <v>963</v>
      </c>
      <c r="AK2134" t="s">
        <v>964</v>
      </c>
      <c r="AL2134" t="s">
        <v>1340</v>
      </c>
      <c r="AM2134" t="s">
        <v>531</v>
      </c>
      <c r="AP2134" t="s">
        <v>966</v>
      </c>
      <c r="AQ2134" t="s">
        <v>967</v>
      </c>
      <c r="AR2134" t="s">
        <v>968</v>
      </c>
      <c r="AS2134" t="s">
        <v>969</v>
      </c>
      <c r="AT2134" t="s">
        <v>970</v>
      </c>
      <c r="AU2134" t="s">
        <v>8678</v>
      </c>
    </row>
    <row r="2135" spans="2:47" ht="11" outlineLevel="1" x14ac:dyDescent="0.15">
      <c r="B2135" t="s">
        <v>8679</v>
      </c>
      <c r="C2135" t="s">
        <v>8680</v>
      </c>
      <c r="G2135" t="s">
        <v>1140</v>
      </c>
      <c r="H2135" t="s">
        <v>1141</v>
      </c>
      <c r="I2135" t="s">
        <v>957</v>
      </c>
      <c r="J2135" t="s">
        <v>8681</v>
      </c>
      <c r="K2135" t="s">
        <v>8682</v>
      </c>
      <c r="L2135" t="s">
        <v>8681</v>
      </c>
      <c r="M2135" s="5">
        <v>16480</v>
      </c>
      <c r="N2135" s="5">
        <v>16480</v>
      </c>
      <c r="O2135" s="5">
        <v>16480</v>
      </c>
      <c r="P2135" s="5"/>
      <c r="Q2135" s="16">
        <v>0</v>
      </c>
      <c r="R2135" s="5"/>
      <c r="S2135" s="17">
        <v>43355</v>
      </c>
      <c r="T2135" s="17">
        <v>43355</v>
      </c>
      <c r="U2135" s="17">
        <v>43392</v>
      </c>
      <c r="V2135" s="17">
        <v>43392</v>
      </c>
      <c r="W2135" s="17">
        <v>43355</v>
      </c>
      <c r="X2135" s="17">
        <v>43355</v>
      </c>
      <c r="Y2135" t="s">
        <v>1178</v>
      </c>
      <c r="Z2135" t="s">
        <v>825</v>
      </c>
      <c r="AA2135" t="s">
        <v>1179</v>
      </c>
      <c r="AC2135" s="16">
        <v>4</v>
      </c>
      <c r="AD2135" t="s">
        <v>803</v>
      </c>
      <c r="AE2135" t="s">
        <v>974</v>
      </c>
      <c r="AF2135" t="s">
        <v>8683</v>
      </c>
      <c r="AG2135" t="s">
        <v>8684</v>
      </c>
      <c r="AJ2135" t="s">
        <v>963</v>
      </c>
      <c r="AK2135" t="s">
        <v>1082</v>
      </c>
      <c r="AL2135" t="s">
        <v>1340</v>
      </c>
      <c r="AM2135" t="s">
        <v>645</v>
      </c>
      <c r="AP2135" t="s">
        <v>966</v>
      </c>
      <c r="AQ2135" t="s">
        <v>967</v>
      </c>
      <c r="AR2135" t="s">
        <v>968</v>
      </c>
      <c r="AS2135" t="s">
        <v>969</v>
      </c>
      <c r="AT2135" t="s">
        <v>970</v>
      </c>
      <c r="AU2135" t="s">
        <v>8685</v>
      </c>
    </row>
    <row r="2136" spans="2:47" ht="11" outlineLevel="1" x14ac:dyDescent="0.15">
      <c r="B2136" t="s">
        <v>8686</v>
      </c>
      <c r="C2136" t="s">
        <v>8687</v>
      </c>
      <c r="G2136" t="s">
        <v>1140</v>
      </c>
      <c r="H2136" t="s">
        <v>1141</v>
      </c>
      <c r="I2136" t="s">
        <v>957</v>
      </c>
      <c r="J2136" t="s">
        <v>705</v>
      </c>
      <c r="K2136" t="s">
        <v>1989</v>
      </c>
      <c r="L2136" t="s">
        <v>705</v>
      </c>
      <c r="M2136" s="5">
        <v>16458</v>
      </c>
      <c r="N2136" s="5">
        <v>16458</v>
      </c>
      <c r="O2136" s="5">
        <v>16458</v>
      </c>
      <c r="P2136" s="5"/>
      <c r="Q2136" s="16">
        <v>0</v>
      </c>
      <c r="R2136" s="5"/>
      <c r="S2136" s="17">
        <v>43468</v>
      </c>
      <c r="T2136" s="17">
        <v>43468</v>
      </c>
      <c r="U2136" s="17">
        <v>43559</v>
      </c>
      <c r="V2136" s="17">
        <v>43559</v>
      </c>
      <c r="W2136" s="17">
        <v>43468</v>
      </c>
      <c r="X2136" s="17">
        <v>43468</v>
      </c>
      <c r="Y2136" t="s">
        <v>1543</v>
      </c>
      <c r="Z2136" t="s">
        <v>826</v>
      </c>
      <c r="AA2136" t="s">
        <v>1179</v>
      </c>
      <c r="AC2136" s="16">
        <v>1</v>
      </c>
      <c r="AD2136" t="s">
        <v>803</v>
      </c>
      <c r="AE2136" t="s">
        <v>974</v>
      </c>
      <c r="AF2136" t="s">
        <v>2658</v>
      </c>
      <c r="AG2136" t="s">
        <v>2659</v>
      </c>
      <c r="AH2136" t="s">
        <v>1058</v>
      </c>
      <c r="AI2136" t="s">
        <v>1059</v>
      </c>
      <c r="AJ2136" t="s">
        <v>978</v>
      </c>
      <c r="AK2136" t="s">
        <v>1082</v>
      </c>
      <c r="AL2136" t="s">
        <v>965</v>
      </c>
      <c r="AM2136" t="s">
        <v>531</v>
      </c>
      <c r="AP2136" t="s">
        <v>966</v>
      </c>
      <c r="AQ2136" t="s">
        <v>967</v>
      </c>
      <c r="AR2136" t="s">
        <v>968</v>
      </c>
      <c r="AS2136" t="s">
        <v>969</v>
      </c>
      <c r="AT2136" t="s">
        <v>970</v>
      </c>
      <c r="AU2136" t="s">
        <v>8688</v>
      </c>
    </row>
    <row r="2137" spans="2:47" ht="11" outlineLevel="1" x14ac:dyDescent="0.15">
      <c r="B2137" t="s">
        <v>8689</v>
      </c>
      <c r="C2137" t="s">
        <v>8690</v>
      </c>
      <c r="D2137" t="s">
        <v>8691</v>
      </c>
      <c r="E2137" t="s">
        <v>854</v>
      </c>
      <c r="F2137" t="s">
        <v>798</v>
      </c>
      <c r="G2137" t="s">
        <v>959</v>
      </c>
      <c r="H2137" t="s">
        <v>1903</v>
      </c>
      <c r="I2137" t="s">
        <v>957</v>
      </c>
      <c r="J2137" t="s">
        <v>8692</v>
      </c>
      <c r="K2137" t="s">
        <v>8693</v>
      </c>
      <c r="L2137" t="s">
        <v>8692</v>
      </c>
      <c r="M2137" s="5">
        <v>16456.25</v>
      </c>
      <c r="N2137" s="5">
        <v>16456.25</v>
      </c>
      <c r="O2137" s="5">
        <v>16456.25</v>
      </c>
      <c r="P2137" s="5"/>
      <c r="Q2137" s="16">
        <v>0</v>
      </c>
      <c r="R2137" s="5"/>
      <c r="S2137" s="17">
        <v>42991</v>
      </c>
      <c r="T2137" s="17">
        <v>42991</v>
      </c>
      <c r="U2137" s="17">
        <v>43008</v>
      </c>
      <c r="V2137" s="17">
        <v>43008</v>
      </c>
      <c r="W2137" s="17">
        <v>42991</v>
      </c>
      <c r="X2137" s="17">
        <v>42991</v>
      </c>
      <c r="Y2137" t="s">
        <v>1178</v>
      </c>
      <c r="Z2137" t="s">
        <v>825</v>
      </c>
      <c r="AA2137" t="s">
        <v>1179</v>
      </c>
      <c r="AC2137" s="16">
        <v>2</v>
      </c>
      <c r="AD2137" t="s">
        <v>8694</v>
      </c>
      <c r="AE2137" t="s">
        <v>8695</v>
      </c>
      <c r="AF2137" t="s">
        <v>737</v>
      </c>
      <c r="AG2137" t="s">
        <v>975</v>
      </c>
      <c r="AJ2137" t="s">
        <v>963</v>
      </c>
      <c r="AK2137" t="s">
        <v>3258</v>
      </c>
      <c r="AL2137" t="s">
        <v>1340</v>
      </c>
      <c r="AM2137" t="s">
        <v>456</v>
      </c>
      <c r="AP2137" t="s">
        <v>966</v>
      </c>
      <c r="AQ2137" t="s">
        <v>967</v>
      </c>
      <c r="AR2137" t="s">
        <v>968</v>
      </c>
      <c r="AS2137" t="s">
        <v>969</v>
      </c>
      <c r="AT2137" t="s">
        <v>970</v>
      </c>
      <c r="AU2137" t="s">
        <v>8696</v>
      </c>
    </row>
    <row r="2138" spans="2:47" ht="11" outlineLevel="1" x14ac:dyDescent="0.15">
      <c r="B2138" t="s">
        <v>8697</v>
      </c>
      <c r="C2138" t="s">
        <v>8698</v>
      </c>
      <c r="G2138" t="s">
        <v>1140</v>
      </c>
      <c r="H2138" t="s">
        <v>1141</v>
      </c>
      <c r="I2138" t="s">
        <v>957</v>
      </c>
      <c r="J2138" t="s">
        <v>3832</v>
      </c>
      <c r="K2138" t="s">
        <v>3833</v>
      </c>
      <c r="L2138" t="s">
        <v>3832</v>
      </c>
      <c r="M2138" s="5">
        <v>16387</v>
      </c>
      <c r="N2138" s="5">
        <v>16387</v>
      </c>
      <c r="O2138" s="5">
        <v>16387</v>
      </c>
      <c r="P2138" s="5"/>
      <c r="Q2138" s="16">
        <v>0</v>
      </c>
      <c r="R2138" s="5"/>
      <c r="S2138" s="17">
        <v>44799</v>
      </c>
      <c r="T2138" s="17">
        <v>44799</v>
      </c>
      <c r="U2138" s="17">
        <v>44820</v>
      </c>
      <c r="V2138" s="17">
        <v>44820</v>
      </c>
      <c r="W2138" s="17">
        <v>44799</v>
      </c>
      <c r="X2138" s="17">
        <v>44799</v>
      </c>
      <c r="Y2138" t="s">
        <v>1543</v>
      </c>
      <c r="Z2138" t="s">
        <v>826</v>
      </c>
      <c r="AA2138" t="s">
        <v>1179</v>
      </c>
      <c r="AC2138" s="16">
        <v>1</v>
      </c>
      <c r="AD2138" t="s">
        <v>795</v>
      </c>
      <c r="AE2138" t="s">
        <v>961</v>
      </c>
      <c r="AF2138" t="s">
        <v>8699</v>
      </c>
      <c r="AG2138" t="s">
        <v>8700</v>
      </c>
      <c r="AJ2138" t="s">
        <v>963</v>
      </c>
      <c r="AK2138" t="s">
        <v>964</v>
      </c>
      <c r="AL2138" t="s">
        <v>1340</v>
      </c>
      <c r="AM2138" t="s">
        <v>531</v>
      </c>
      <c r="AP2138" t="s">
        <v>966</v>
      </c>
      <c r="AQ2138" t="s">
        <v>967</v>
      </c>
      <c r="AR2138" t="s">
        <v>968</v>
      </c>
      <c r="AS2138" t="s">
        <v>969</v>
      </c>
      <c r="AT2138" t="s">
        <v>970</v>
      </c>
      <c r="AU2138" t="s">
        <v>8701</v>
      </c>
    </row>
    <row r="2139" spans="2:47" ht="11" outlineLevel="1" x14ac:dyDescent="0.15">
      <c r="B2139" t="s">
        <v>8702</v>
      </c>
      <c r="C2139" t="s">
        <v>8703</v>
      </c>
      <c r="G2139" t="s">
        <v>1140</v>
      </c>
      <c r="H2139" t="s">
        <v>1141</v>
      </c>
      <c r="I2139" t="s">
        <v>957</v>
      </c>
      <c r="J2139" t="s">
        <v>8704</v>
      </c>
      <c r="K2139" t="s">
        <v>8705</v>
      </c>
      <c r="L2139" t="s">
        <v>8704</v>
      </c>
      <c r="M2139" s="5">
        <v>16340</v>
      </c>
      <c r="N2139" s="5">
        <v>16340</v>
      </c>
      <c r="O2139" s="5">
        <v>16340</v>
      </c>
      <c r="P2139" s="5"/>
      <c r="Q2139" s="16">
        <v>0</v>
      </c>
      <c r="R2139" s="5"/>
      <c r="S2139" s="17">
        <v>43206</v>
      </c>
      <c r="T2139" s="17">
        <v>43206</v>
      </c>
      <c r="U2139" s="17">
        <v>43234</v>
      </c>
      <c r="V2139" s="17">
        <v>43234</v>
      </c>
      <c r="W2139" s="17">
        <v>43206</v>
      </c>
      <c r="X2139" s="17">
        <v>43206</v>
      </c>
      <c r="Y2139" t="s">
        <v>1178</v>
      </c>
      <c r="Z2139" t="s">
        <v>825</v>
      </c>
      <c r="AA2139" t="s">
        <v>1179</v>
      </c>
      <c r="AC2139" s="16">
        <v>3</v>
      </c>
      <c r="AD2139" t="s">
        <v>795</v>
      </c>
      <c r="AE2139" t="s">
        <v>961</v>
      </c>
      <c r="AF2139" t="s">
        <v>740</v>
      </c>
      <c r="AG2139" t="s">
        <v>1036</v>
      </c>
      <c r="AJ2139" t="s">
        <v>963</v>
      </c>
      <c r="AK2139" t="s">
        <v>964</v>
      </c>
      <c r="AL2139" t="s">
        <v>1340</v>
      </c>
      <c r="AM2139" t="s">
        <v>531</v>
      </c>
      <c r="AP2139" t="s">
        <v>966</v>
      </c>
      <c r="AQ2139" t="s">
        <v>967</v>
      </c>
      <c r="AR2139" t="s">
        <v>968</v>
      </c>
      <c r="AS2139" t="s">
        <v>969</v>
      </c>
      <c r="AT2139" t="s">
        <v>970</v>
      </c>
      <c r="AU2139" t="s">
        <v>8706</v>
      </c>
    </row>
    <row r="2140" spans="2:47" ht="11" outlineLevel="1" x14ac:dyDescent="0.15">
      <c r="B2140" t="s">
        <v>8707</v>
      </c>
      <c r="C2140" t="s">
        <v>8708</v>
      </c>
      <c r="D2140" t="s">
        <v>237</v>
      </c>
      <c r="E2140" t="s">
        <v>835</v>
      </c>
      <c r="F2140" t="s">
        <v>807</v>
      </c>
      <c r="G2140" t="s">
        <v>984</v>
      </c>
      <c r="H2140" t="s">
        <v>985</v>
      </c>
      <c r="I2140" t="s">
        <v>957</v>
      </c>
      <c r="J2140" t="s">
        <v>660</v>
      </c>
      <c r="K2140" t="s">
        <v>1702</v>
      </c>
      <c r="L2140" t="s">
        <v>660</v>
      </c>
      <c r="M2140" s="5">
        <v>16334.41</v>
      </c>
      <c r="N2140" s="5">
        <v>16334.41</v>
      </c>
      <c r="O2140" s="5">
        <v>16334.41</v>
      </c>
      <c r="P2140" s="5"/>
      <c r="Q2140" s="16">
        <v>0</v>
      </c>
      <c r="R2140" s="5"/>
      <c r="S2140" s="17">
        <v>44615</v>
      </c>
      <c r="T2140" s="17">
        <v>44615</v>
      </c>
      <c r="U2140" s="17">
        <v>44796</v>
      </c>
      <c r="V2140" s="17">
        <v>44796</v>
      </c>
      <c r="W2140" s="17">
        <v>44615</v>
      </c>
      <c r="X2140" s="17">
        <v>44963</v>
      </c>
      <c r="Y2140" t="s">
        <v>1178</v>
      </c>
      <c r="Z2140" t="s">
        <v>825</v>
      </c>
      <c r="AA2140" t="s">
        <v>1179</v>
      </c>
      <c r="AC2140" s="16">
        <v>1</v>
      </c>
      <c r="AD2140" t="s">
        <v>795</v>
      </c>
      <c r="AE2140" t="s">
        <v>961</v>
      </c>
      <c r="AF2140" t="s">
        <v>740</v>
      </c>
      <c r="AG2140" t="s">
        <v>1036</v>
      </c>
      <c r="AH2140" t="s">
        <v>1058</v>
      </c>
      <c r="AI2140" t="s">
        <v>1059</v>
      </c>
      <c r="AJ2140" t="s">
        <v>978</v>
      </c>
      <c r="AK2140" t="s">
        <v>964</v>
      </c>
      <c r="AL2140" t="s">
        <v>965</v>
      </c>
      <c r="AM2140" t="s">
        <v>531</v>
      </c>
      <c r="AP2140" t="s">
        <v>966</v>
      </c>
      <c r="AQ2140" t="s">
        <v>967</v>
      </c>
      <c r="AR2140" t="s">
        <v>968</v>
      </c>
      <c r="AS2140" t="s">
        <v>969</v>
      </c>
      <c r="AT2140" t="s">
        <v>970</v>
      </c>
      <c r="AU2140" t="s">
        <v>8709</v>
      </c>
    </row>
    <row r="2141" spans="2:47" ht="11" outlineLevel="1" x14ac:dyDescent="0.15">
      <c r="B2141" t="s">
        <v>8710</v>
      </c>
      <c r="C2141" t="s">
        <v>8711</v>
      </c>
      <c r="G2141" t="s">
        <v>1140</v>
      </c>
      <c r="H2141" t="s">
        <v>1141</v>
      </c>
      <c r="I2141" t="s">
        <v>957</v>
      </c>
      <c r="J2141" t="s">
        <v>6578</v>
      </c>
      <c r="K2141" t="s">
        <v>6579</v>
      </c>
      <c r="L2141" t="s">
        <v>6578</v>
      </c>
      <c r="M2141" s="5">
        <v>16295.82</v>
      </c>
      <c r="N2141" s="5">
        <v>16295.82</v>
      </c>
      <c r="O2141" s="5">
        <v>16295.82</v>
      </c>
      <c r="P2141" s="5"/>
      <c r="Q2141" s="16">
        <v>0</v>
      </c>
      <c r="R2141" s="5"/>
      <c r="S2141" s="17">
        <v>41117</v>
      </c>
      <c r="T2141" s="17">
        <v>41117</v>
      </c>
      <c r="U2141" s="17">
        <v>41147</v>
      </c>
      <c r="V2141" s="17">
        <v>41147</v>
      </c>
      <c r="W2141" s="17">
        <v>41117</v>
      </c>
      <c r="X2141" s="17">
        <v>42600</v>
      </c>
      <c r="Y2141" t="s">
        <v>984</v>
      </c>
      <c r="Z2141" t="s">
        <v>804</v>
      </c>
      <c r="AA2141" t="s">
        <v>1000</v>
      </c>
      <c r="AC2141" s="16">
        <v>1</v>
      </c>
      <c r="AD2141" t="s">
        <v>795</v>
      </c>
      <c r="AE2141" t="s">
        <v>961</v>
      </c>
      <c r="AF2141" t="s">
        <v>746</v>
      </c>
      <c r="AG2141" t="s">
        <v>962</v>
      </c>
      <c r="AJ2141" t="s">
        <v>963</v>
      </c>
      <c r="AK2141" t="s">
        <v>964</v>
      </c>
      <c r="AL2141" t="s">
        <v>1340</v>
      </c>
      <c r="AM2141" t="s">
        <v>531</v>
      </c>
      <c r="AP2141" t="s">
        <v>966</v>
      </c>
      <c r="AQ2141" t="s">
        <v>967</v>
      </c>
      <c r="AR2141" t="s">
        <v>968</v>
      </c>
      <c r="AS2141" t="s">
        <v>969</v>
      </c>
      <c r="AT2141" t="s">
        <v>970</v>
      </c>
      <c r="AU2141" t="s">
        <v>8712</v>
      </c>
    </row>
    <row r="2142" spans="2:47" ht="11" outlineLevel="1" x14ac:dyDescent="0.15">
      <c r="B2142" t="s">
        <v>8713</v>
      </c>
      <c r="C2142" t="s">
        <v>8714</v>
      </c>
      <c r="G2142" t="s">
        <v>1140</v>
      </c>
      <c r="H2142" t="s">
        <v>1141</v>
      </c>
      <c r="I2142" t="s">
        <v>957</v>
      </c>
      <c r="J2142" t="s">
        <v>8715</v>
      </c>
      <c r="K2142" t="s">
        <v>8716</v>
      </c>
      <c r="L2142" t="s">
        <v>8715</v>
      </c>
      <c r="M2142" s="5">
        <v>16267.82</v>
      </c>
      <c r="N2142" s="5">
        <v>16267.82</v>
      </c>
      <c r="O2142" s="5">
        <v>16267.82</v>
      </c>
      <c r="P2142" s="5"/>
      <c r="Q2142" s="16">
        <v>0</v>
      </c>
      <c r="R2142" s="5"/>
      <c r="S2142" s="17">
        <v>44258</v>
      </c>
      <c r="T2142" s="17">
        <v>44259</v>
      </c>
      <c r="U2142" s="17">
        <v>44319</v>
      </c>
      <c r="V2142" s="17">
        <v>44319</v>
      </c>
      <c r="W2142" s="17">
        <v>44258</v>
      </c>
      <c r="X2142" s="17">
        <v>44258</v>
      </c>
      <c r="Y2142" t="s">
        <v>1178</v>
      </c>
      <c r="Z2142" t="s">
        <v>825</v>
      </c>
      <c r="AA2142" t="s">
        <v>1179</v>
      </c>
      <c r="AC2142" s="16">
        <v>5</v>
      </c>
      <c r="AD2142" t="s">
        <v>8717</v>
      </c>
      <c r="AE2142" t="s">
        <v>8718</v>
      </c>
      <c r="AF2142" t="s">
        <v>750</v>
      </c>
      <c r="AG2142" t="s">
        <v>1515</v>
      </c>
      <c r="AJ2142" t="s">
        <v>963</v>
      </c>
      <c r="AK2142" t="s">
        <v>1516</v>
      </c>
      <c r="AL2142" t="s">
        <v>1340</v>
      </c>
      <c r="AM2142" t="s">
        <v>645</v>
      </c>
      <c r="AP2142" t="s">
        <v>966</v>
      </c>
      <c r="AQ2142" t="s">
        <v>967</v>
      </c>
      <c r="AR2142" t="s">
        <v>968</v>
      </c>
      <c r="AS2142" t="s">
        <v>969</v>
      </c>
      <c r="AT2142" t="s">
        <v>970</v>
      </c>
      <c r="AU2142" t="s">
        <v>8719</v>
      </c>
    </row>
    <row r="2143" spans="2:47" ht="11" outlineLevel="1" x14ac:dyDescent="0.15">
      <c r="B2143" t="s">
        <v>8720</v>
      </c>
      <c r="C2143" t="s">
        <v>8721</v>
      </c>
      <c r="D2143" t="s">
        <v>889</v>
      </c>
      <c r="E2143" t="s">
        <v>854</v>
      </c>
      <c r="F2143" t="s">
        <v>798</v>
      </c>
      <c r="G2143" t="s">
        <v>959</v>
      </c>
      <c r="H2143" t="s">
        <v>1903</v>
      </c>
      <c r="I2143" t="s">
        <v>957</v>
      </c>
      <c r="J2143" t="s">
        <v>685</v>
      </c>
      <c r="K2143" t="s">
        <v>2058</v>
      </c>
      <c r="L2143" t="s">
        <v>685</v>
      </c>
      <c r="M2143" s="5">
        <v>16258.5</v>
      </c>
      <c r="N2143" s="5">
        <v>16258.5</v>
      </c>
      <c r="O2143" s="5">
        <v>16258.5</v>
      </c>
      <c r="P2143" s="5"/>
      <c r="Q2143" s="16">
        <v>0</v>
      </c>
      <c r="R2143" s="5"/>
      <c r="S2143" s="17">
        <v>45324</v>
      </c>
      <c r="T2143" s="17">
        <v>45324</v>
      </c>
      <c r="U2143" s="17">
        <v>45337</v>
      </c>
      <c r="V2143" s="17">
        <v>45337</v>
      </c>
      <c r="W2143" s="17">
        <v>45324</v>
      </c>
      <c r="X2143" s="17">
        <v>45324</v>
      </c>
      <c r="Y2143" t="s">
        <v>1543</v>
      </c>
      <c r="Z2143" t="s">
        <v>826</v>
      </c>
      <c r="AA2143" t="s">
        <v>1179</v>
      </c>
      <c r="AC2143" s="16">
        <v>1</v>
      </c>
      <c r="AD2143" t="s">
        <v>795</v>
      </c>
      <c r="AE2143" t="s">
        <v>961</v>
      </c>
      <c r="AF2143" t="s">
        <v>740</v>
      </c>
      <c r="AG2143" t="s">
        <v>1036</v>
      </c>
      <c r="AJ2143" t="s">
        <v>963</v>
      </c>
      <c r="AK2143" t="s">
        <v>964</v>
      </c>
      <c r="AL2143" t="s">
        <v>965</v>
      </c>
      <c r="AM2143" t="s">
        <v>531</v>
      </c>
      <c r="AP2143" t="s">
        <v>966</v>
      </c>
      <c r="AQ2143" t="s">
        <v>967</v>
      </c>
      <c r="AR2143" t="s">
        <v>968</v>
      </c>
      <c r="AS2143" t="s">
        <v>969</v>
      </c>
      <c r="AT2143" t="s">
        <v>970</v>
      </c>
      <c r="AU2143" t="s">
        <v>8722</v>
      </c>
    </row>
    <row r="2144" spans="2:47" ht="11" outlineLevel="1" x14ac:dyDescent="0.15">
      <c r="B2144" t="s">
        <v>8723</v>
      </c>
      <c r="C2144" t="s">
        <v>8724</v>
      </c>
      <c r="G2144" t="s">
        <v>955</v>
      </c>
      <c r="H2144" t="s">
        <v>956</v>
      </c>
      <c r="I2144" t="s">
        <v>957</v>
      </c>
      <c r="J2144" t="s">
        <v>8725</v>
      </c>
      <c r="K2144" t="s">
        <v>8726</v>
      </c>
      <c r="L2144" t="s">
        <v>8725</v>
      </c>
      <c r="M2144" s="5">
        <v>16161</v>
      </c>
      <c r="N2144" s="5">
        <v>16161</v>
      </c>
      <c r="O2144" s="5">
        <v>66481</v>
      </c>
      <c r="P2144" s="5"/>
      <c r="Q2144" s="16">
        <v>0</v>
      </c>
      <c r="R2144" s="5"/>
      <c r="S2144" s="17">
        <v>45915</v>
      </c>
      <c r="T2144" s="17">
        <v>45917</v>
      </c>
      <c r="U2144" s="17">
        <v>45930</v>
      </c>
      <c r="V2144" s="17">
        <v>45930</v>
      </c>
      <c r="W2144" s="17">
        <v>45915</v>
      </c>
      <c r="X2144" s="17">
        <v>45915</v>
      </c>
      <c r="Y2144" t="s">
        <v>984</v>
      </c>
      <c r="Z2144" t="s">
        <v>804</v>
      </c>
      <c r="AA2144" t="s">
        <v>1000</v>
      </c>
      <c r="AC2144" s="16">
        <v>1</v>
      </c>
      <c r="AD2144" t="s">
        <v>795</v>
      </c>
      <c r="AE2144" t="s">
        <v>961</v>
      </c>
      <c r="AF2144" t="s">
        <v>755</v>
      </c>
      <c r="AG2144" t="s">
        <v>1049</v>
      </c>
      <c r="AJ2144" t="s">
        <v>963</v>
      </c>
      <c r="AK2144" t="s">
        <v>964</v>
      </c>
      <c r="AL2144" t="s">
        <v>1340</v>
      </c>
      <c r="AM2144" t="s">
        <v>531</v>
      </c>
      <c r="AP2144" t="s">
        <v>966</v>
      </c>
      <c r="AQ2144" t="s">
        <v>967</v>
      </c>
      <c r="AR2144" t="s">
        <v>968</v>
      </c>
      <c r="AS2144" t="s">
        <v>969</v>
      </c>
      <c r="AT2144" t="s">
        <v>970</v>
      </c>
      <c r="AU2144" t="s">
        <v>8727</v>
      </c>
    </row>
    <row r="2145" spans="2:47" ht="11" outlineLevel="1" x14ac:dyDescent="0.15">
      <c r="B2145" t="s">
        <v>8728</v>
      </c>
      <c r="C2145" t="s">
        <v>8729</v>
      </c>
      <c r="G2145" t="s">
        <v>1140</v>
      </c>
      <c r="H2145" t="s">
        <v>1141</v>
      </c>
      <c r="I2145" t="s">
        <v>957</v>
      </c>
      <c r="J2145" t="s">
        <v>3205</v>
      </c>
      <c r="K2145" t="s">
        <v>3206</v>
      </c>
      <c r="L2145" t="s">
        <v>3207</v>
      </c>
      <c r="M2145" s="5">
        <v>16140</v>
      </c>
      <c r="N2145" s="5">
        <v>16140</v>
      </c>
      <c r="O2145" s="5">
        <v>22640</v>
      </c>
      <c r="P2145" s="5"/>
      <c r="Q2145" s="16">
        <v>0</v>
      </c>
      <c r="R2145" s="5"/>
      <c r="S2145" s="17">
        <v>44225</v>
      </c>
      <c r="T2145" s="17">
        <v>44225</v>
      </c>
      <c r="U2145" s="17">
        <v>44291</v>
      </c>
      <c r="V2145" s="17">
        <v>44291</v>
      </c>
      <c r="W2145" s="17">
        <v>44225</v>
      </c>
      <c r="X2145" s="17">
        <v>44281</v>
      </c>
      <c r="Y2145" t="s">
        <v>1178</v>
      </c>
      <c r="Z2145" t="s">
        <v>825</v>
      </c>
      <c r="AA2145" t="s">
        <v>1179</v>
      </c>
      <c r="AC2145" s="16">
        <v>1</v>
      </c>
      <c r="AD2145" t="s">
        <v>795</v>
      </c>
      <c r="AE2145" t="s">
        <v>961</v>
      </c>
      <c r="AF2145" t="s">
        <v>740</v>
      </c>
      <c r="AG2145" t="s">
        <v>1036</v>
      </c>
      <c r="AH2145" t="s">
        <v>1058</v>
      </c>
      <c r="AI2145" t="s">
        <v>1059</v>
      </c>
      <c r="AJ2145" t="s">
        <v>978</v>
      </c>
      <c r="AK2145" t="s">
        <v>964</v>
      </c>
      <c r="AL2145" t="s">
        <v>1340</v>
      </c>
      <c r="AM2145" t="s">
        <v>531</v>
      </c>
      <c r="AP2145" t="s">
        <v>966</v>
      </c>
      <c r="AQ2145" t="s">
        <v>967</v>
      </c>
      <c r="AR2145" t="s">
        <v>968</v>
      </c>
      <c r="AS2145" t="s">
        <v>969</v>
      </c>
      <c r="AT2145" t="s">
        <v>970</v>
      </c>
      <c r="AU2145" t="s">
        <v>8730</v>
      </c>
    </row>
    <row r="2146" spans="2:47" ht="11" outlineLevel="1" x14ac:dyDescent="0.15">
      <c r="B2146" t="s">
        <v>8731</v>
      </c>
      <c r="C2146" t="s">
        <v>8732</v>
      </c>
      <c r="D2146" t="s">
        <v>309</v>
      </c>
      <c r="E2146" t="s">
        <v>835</v>
      </c>
      <c r="F2146" t="s">
        <v>807</v>
      </c>
      <c r="G2146" t="s">
        <v>984</v>
      </c>
      <c r="H2146" t="s">
        <v>985</v>
      </c>
      <c r="I2146" t="s">
        <v>957</v>
      </c>
      <c r="J2146" t="s">
        <v>687</v>
      </c>
      <c r="K2146" t="s">
        <v>2727</v>
      </c>
      <c r="L2146" t="s">
        <v>687</v>
      </c>
      <c r="M2146" s="5">
        <v>16078.28</v>
      </c>
      <c r="N2146" s="5">
        <v>16078.28</v>
      </c>
      <c r="O2146" s="5">
        <v>16078.28</v>
      </c>
      <c r="P2146" s="5"/>
      <c r="Q2146" s="16">
        <v>0</v>
      </c>
      <c r="R2146" s="5"/>
      <c r="S2146" s="17">
        <v>45152</v>
      </c>
      <c r="T2146" s="17">
        <v>45152</v>
      </c>
      <c r="U2146" s="17">
        <v>45198</v>
      </c>
      <c r="V2146" s="17">
        <v>45198</v>
      </c>
      <c r="W2146" s="17">
        <v>45152</v>
      </c>
      <c r="X2146" s="17">
        <v>45152</v>
      </c>
      <c r="Y2146" t="s">
        <v>1178</v>
      </c>
      <c r="Z2146" t="s">
        <v>825</v>
      </c>
      <c r="AA2146" t="s">
        <v>1179</v>
      </c>
      <c r="AC2146" s="16">
        <v>1</v>
      </c>
      <c r="AD2146" t="s">
        <v>795</v>
      </c>
      <c r="AE2146" t="s">
        <v>961</v>
      </c>
      <c r="AF2146" t="s">
        <v>740</v>
      </c>
      <c r="AG2146" t="s">
        <v>1036</v>
      </c>
      <c r="AH2146" t="s">
        <v>1058</v>
      </c>
      <c r="AI2146" t="s">
        <v>1059</v>
      </c>
      <c r="AJ2146" t="s">
        <v>978</v>
      </c>
      <c r="AK2146" t="s">
        <v>964</v>
      </c>
      <c r="AL2146" t="s">
        <v>965</v>
      </c>
      <c r="AM2146" t="s">
        <v>531</v>
      </c>
      <c r="AP2146" t="s">
        <v>966</v>
      </c>
      <c r="AQ2146" t="s">
        <v>967</v>
      </c>
      <c r="AR2146" t="s">
        <v>968</v>
      </c>
      <c r="AS2146" t="s">
        <v>969</v>
      </c>
      <c r="AT2146" t="s">
        <v>970</v>
      </c>
      <c r="AU2146" t="s">
        <v>8733</v>
      </c>
    </row>
    <row r="2147" spans="2:47" ht="11" outlineLevel="1" x14ac:dyDescent="0.15">
      <c r="B2147" t="s">
        <v>8734</v>
      </c>
      <c r="C2147" t="s">
        <v>8735</v>
      </c>
      <c r="G2147" t="s">
        <v>1140</v>
      </c>
      <c r="H2147" t="s">
        <v>1141</v>
      </c>
      <c r="I2147" t="s">
        <v>957</v>
      </c>
      <c r="J2147" t="s">
        <v>4027</v>
      </c>
      <c r="K2147" t="s">
        <v>4028</v>
      </c>
      <c r="L2147" t="s">
        <v>4027</v>
      </c>
      <c r="M2147" s="5">
        <v>16067</v>
      </c>
      <c r="N2147" s="5">
        <v>16067</v>
      </c>
      <c r="O2147" s="5">
        <v>16067</v>
      </c>
      <c r="P2147" s="5"/>
      <c r="Q2147" s="16">
        <v>0</v>
      </c>
      <c r="R2147" s="5"/>
      <c r="S2147" s="17">
        <v>42269</v>
      </c>
      <c r="T2147" s="17">
        <v>42268</v>
      </c>
      <c r="U2147" s="17">
        <v>42298</v>
      </c>
      <c r="V2147" s="17">
        <v>42298</v>
      </c>
      <c r="W2147" s="17">
        <v>42269</v>
      </c>
      <c r="X2147" s="17">
        <v>42269</v>
      </c>
      <c r="Y2147" t="s">
        <v>1178</v>
      </c>
      <c r="Z2147" t="s">
        <v>825</v>
      </c>
      <c r="AA2147" t="s">
        <v>1179</v>
      </c>
      <c r="AC2147" s="16">
        <v>1</v>
      </c>
      <c r="AD2147" t="s">
        <v>795</v>
      </c>
      <c r="AE2147" t="s">
        <v>961</v>
      </c>
      <c r="AF2147" t="s">
        <v>740</v>
      </c>
      <c r="AG2147" t="s">
        <v>1036</v>
      </c>
      <c r="AJ2147" t="s">
        <v>963</v>
      </c>
      <c r="AK2147" t="s">
        <v>964</v>
      </c>
      <c r="AL2147" t="s">
        <v>1340</v>
      </c>
      <c r="AM2147" t="s">
        <v>531</v>
      </c>
      <c r="AP2147" t="s">
        <v>966</v>
      </c>
      <c r="AQ2147" t="s">
        <v>967</v>
      </c>
      <c r="AR2147" t="s">
        <v>968</v>
      </c>
      <c r="AS2147" t="s">
        <v>969</v>
      </c>
      <c r="AT2147" t="s">
        <v>970</v>
      </c>
      <c r="AU2147" t="s">
        <v>8736</v>
      </c>
    </row>
    <row r="2148" spans="2:47" ht="11" outlineLevel="1" x14ac:dyDescent="0.15">
      <c r="B2148" t="s">
        <v>8737</v>
      </c>
      <c r="C2148" t="s">
        <v>8738</v>
      </c>
      <c r="D2148" t="s">
        <v>180</v>
      </c>
      <c r="E2148" t="s">
        <v>835</v>
      </c>
      <c r="F2148" t="s">
        <v>798</v>
      </c>
      <c r="G2148" t="s">
        <v>984</v>
      </c>
      <c r="H2148" t="s">
        <v>985</v>
      </c>
      <c r="I2148" t="s">
        <v>957</v>
      </c>
      <c r="J2148" t="s">
        <v>608</v>
      </c>
      <c r="K2148" t="s">
        <v>1184</v>
      </c>
      <c r="L2148" t="s">
        <v>1262</v>
      </c>
      <c r="M2148" s="5">
        <v>16033</v>
      </c>
      <c r="N2148" s="5">
        <v>16033</v>
      </c>
      <c r="O2148" s="5">
        <v>16033</v>
      </c>
      <c r="P2148" s="5"/>
      <c r="Q2148" s="16">
        <v>0</v>
      </c>
      <c r="R2148" s="5"/>
      <c r="S2148" s="17">
        <v>44530</v>
      </c>
      <c r="T2148" s="17">
        <v>44530</v>
      </c>
      <c r="U2148" s="17">
        <v>44530</v>
      </c>
      <c r="V2148" s="17">
        <v>44530</v>
      </c>
      <c r="W2148" s="17">
        <v>44530</v>
      </c>
      <c r="X2148" s="17">
        <v>44530</v>
      </c>
      <c r="Y2148" t="s">
        <v>984</v>
      </c>
      <c r="Z2148" t="s">
        <v>804</v>
      </c>
      <c r="AA2148" t="s">
        <v>1000</v>
      </c>
      <c r="AC2148" s="16">
        <v>1</v>
      </c>
      <c r="AD2148" t="s">
        <v>795</v>
      </c>
      <c r="AE2148" t="s">
        <v>961</v>
      </c>
      <c r="AF2148" t="s">
        <v>740</v>
      </c>
      <c r="AG2148" t="s">
        <v>1036</v>
      </c>
      <c r="AH2148" t="s">
        <v>1058</v>
      </c>
      <c r="AI2148" t="s">
        <v>1059</v>
      </c>
      <c r="AJ2148" t="s">
        <v>978</v>
      </c>
      <c r="AK2148" t="s">
        <v>964</v>
      </c>
      <c r="AL2148" t="s">
        <v>965</v>
      </c>
      <c r="AM2148" t="s">
        <v>531</v>
      </c>
      <c r="AP2148" t="s">
        <v>966</v>
      </c>
      <c r="AQ2148" t="s">
        <v>967</v>
      </c>
      <c r="AR2148" t="s">
        <v>968</v>
      </c>
      <c r="AS2148" t="s">
        <v>969</v>
      </c>
      <c r="AT2148" t="s">
        <v>970</v>
      </c>
      <c r="AU2148" t="s">
        <v>8739</v>
      </c>
    </row>
    <row r="2149" spans="2:47" ht="11" outlineLevel="1" x14ac:dyDescent="0.15">
      <c r="B2149" t="s">
        <v>8740</v>
      </c>
      <c r="C2149" t="s">
        <v>8741</v>
      </c>
      <c r="G2149" t="s">
        <v>1140</v>
      </c>
      <c r="H2149" t="s">
        <v>1141</v>
      </c>
      <c r="I2149" t="s">
        <v>957</v>
      </c>
      <c r="J2149" t="s">
        <v>3653</v>
      </c>
      <c r="K2149" t="s">
        <v>3654</v>
      </c>
      <c r="L2149" t="s">
        <v>3653</v>
      </c>
      <c r="M2149" s="5">
        <v>16018.46</v>
      </c>
      <c r="N2149" s="5">
        <v>16018.46</v>
      </c>
      <c r="O2149" s="5">
        <v>16018.46</v>
      </c>
      <c r="P2149" s="5"/>
      <c r="Q2149" s="16">
        <v>0</v>
      </c>
      <c r="R2149" s="5"/>
      <c r="S2149" s="17">
        <v>42614</v>
      </c>
      <c r="T2149" s="17">
        <v>42614</v>
      </c>
      <c r="U2149" s="17">
        <v>42674</v>
      </c>
      <c r="V2149" s="17">
        <v>42674</v>
      </c>
      <c r="W2149" s="17">
        <v>42614</v>
      </c>
      <c r="X2149" s="17">
        <v>42614</v>
      </c>
      <c r="Y2149" t="s">
        <v>1178</v>
      </c>
      <c r="Z2149" t="s">
        <v>825</v>
      </c>
      <c r="AA2149" t="s">
        <v>1179</v>
      </c>
      <c r="AC2149" s="16">
        <v>3</v>
      </c>
      <c r="AD2149" t="s">
        <v>803</v>
      </c>
      <c r="AE2149" t="s">
        <v>974</v>
      </c>
      <c r="AF2149" t="s">
        <v>750</v>
      </c>
      <c r="AG2149" t="s">
        <v>1515</v>
      </c>
      <c r="AJ2149" t="s">
        <v>963</v>
      </c>
      <c r="AK2149" t="s">
        <v>2234</v>
      </c>
      <c r="AL2149" t="s">
        <v>1340</v>
      </c>
      <c r="AM2149" t="s">
        <v>531</v>
      </c>
      <c r="AP2149" t="s">
        <v>966</v>
      </c>
      <c r="AQ2149" t="s">
        <v>967</v>
      </c>
      <c r="AR2149" t="s">
        <v>968</v>
      </c>
      <c r="AS2149" t="s">
        <v>969</v>
      </c>
      <c r="AT2149" t="s">
        <v>970</v>
      </c>
      <c r="AU2149" t="s">
        <v>8742</v>
      </c>
    </row>
    <row r="2150" spans="2:47" ht="11" outlineLevel="1" x14ac:dyDescent="0.15">
      <c r="B2150" t="s">
        <v>8743</v>
      </c>
      <c r="C2150" t="s">
        <v>8744</v>
      </c>
      <c r="G2150" t="s">
        <v>1140</v>
      </c>
      <c r="H2150" t="s">
        <v>1141</v>
      </c>
      <c r="I2150" t="s">
        <v>957</v>
      </c>
      <c r="J2150" t="s">
        <v>6306</v>
      </c>
      <c r="K2150" t="s">
        <v>6307</v>
      </c>
      <c r="L2150" t="s">
        <v>6995</v>
      </c>
      <c r="M2150" s="5">
        <v>16000</v>
      </c>
      <c r="N2150" s="5">
        <v>16000</v>
      </c>
      <c r="O2150" s="5">
        <v>16000</v>
      </c>
      <c r="P2150" s="5"/>
      <c r="Q2150" s="16">
        <v>0</v>
      </c>
      <c r="R2150" s="5"/>
      <c r="S2150" s="17">
        <v>42424</v>
      </c>
      <c r="T2150" s="17">
        <v>42424</v>
      </c>
      <c r="U2150" s="17">
        <v>42433</v>
      </c>
      <c r="V2150" s="17">
        <v>42433</v>
      </c>
      <c r="W2150" s="17">
        <v>42424</v>
      </c>
      <c r="X2150" s="17">
        <v>42424</v>
      </c>
      <c r="Y2150" t="s">
        <v>1543</v>
      </c>
      <c r="Z2150" t="s">
        <v>826</v>
      </c>
      <c r="AA2150" t="s">
        <v>1179</v>
      </c>
      <c r="AC2150" s="16">
        <v>1</v>
      </c>
      <c r="AD2150" t="s">
        <v>795</v>
      </c>
      <c r="AE2150" t="s">
        <v>961</v>
      </c>
      <c r="AF2150" t="s">
        <v>740</v>
      </c>
      <c r="AG2150" t="s">
        <v>1036</v>
      </c>
      <c r="AJ2150" t="s">
        <v>963</v>
      </c>
      <c r="AK2150" t="s">
        <v>964</v>
      </c>
      <c r="AL2150" t="s">
        <v>1340</v>
      </c>
      <c r="AM2150" t="s">
        <v>531</v>
      </c>
      <c r="AP2150" t="s">
        <v>966</v>
      </c>
      <c r="AQ2150" t="s">
        <v>967</v>
      </c>
      <c r="AR2150" t="s">
        <v>968</v>
      </c>
      <c r="AS2150" t="s">
        <v>969</v>
      </c>
      <c r="AT2150" t="s">
        <v>970</v>
      </c>
      <c r="AU2150" t="s">
        <v>8745</v>
      </c>
    </row>
    <row r="2151" spans="2:47" ht="11" outlineLevel="1" x14ac:dyDescent="0.15">
      <c r="B2151" t="s">
        <v>8746</v>
      </c>
      <c r="C2151" t="s">
        <v>8747</v>
      </c>
      <c r="G2151" t="s">
        <v>1140</v>
      </c>
      <c r="H2151" t="s">
        <v>1141</v>
      </c>
      <c r="I2151" t="s">
        <v>957</v>
      </c>
      <c r="J2151" t="s">
        <v>5255</v>
      </c>
      <c r="K2151" t="s">
        <v>5256</v>
      </c>
      <c r="L2151" t="s">
        <v>5255</v>
      </c>
      <c r="M2151" s="5">
        <v>15951.61</v>
      </c>
      <c r="N2151" s="5">
        <v>15951.61</v>
      </c>
      <c r="O2151" s="5">
        <v>15951.61</v>
      </c>
      <c r="P2151" s="5"/>
      <c r="Q2151" s="16">
        <v>0</v>
      </c>
      <c r="R2151" s="5"/>
      <c r="S2151" s="17">
        <v>43161</v>
      </c>
      <c r="T2151" s="17">
        <v>43161</v>
      </c>
      <c r="U2151" s="17">
        <v>43347</v>
      </c>
      <c r="V2151" s="17">
        <v>43347</v>
      </c>
      <c r="W2151" s="17">
        <v>43161</v>
      </c>
      <c r="X2151" s="17">
        <v>43161</v>
      </c>
      <c r="Y2151" t="s">
        <v>1178</v>
      </c>
      <c r="Z2151" t="s">
        <v>825</v>
      </c>
      <c r="AA2151" t="s">
        <v>1179</v>
      </c>
      <c r="AC2151" s="16">
        <v>7</v>
      </c>
      <c r="AD2151" t="s">
        <v>8748</v>
      </c>
      <c r="AE2151" t="s">
        <v>8749</v>
      </c>
      <c r="AF2151" t="s">
        <v>750</v>
      </c>
      <c r="AG2151" t="s">
        <v>1515</v>
      </c>
      <c r="AJ2151" t="s">
        <v>963</v>
      </c>
      <c r="AK2151" t="s">
        <v>1516</v>
      </c>
      <c r="AL2151" t="s">
        <v>1340</v>
      </c>
      <c r="AM2151" t="s">
        <v>645</v>
      </c>
      <c r="AP2151" t="s">
        <v>966</v>
      </c>
      <c r="AQ2151" t="s">
        <v>967</v>
      </c>
      <c r="AR2151" t="s">
        <v>968</v>
      </c>
      <c r="AS2151" t="s">
        <v>969</v>
      </c>
      <c r="AT2151" t="s">
        <v>970</v>
      </c>
      <c r="AU2151" t="s">
        <v>8750</v>
      </c>
    </row>
    <row r="2152" spans="2:47" ht="11" outlineLevel="1" x14ac:dyDescent="0.15">
      <c r="B2152" t="s">
        <v>8751</v>
      </c>
      <c r="C2152" t="s">
        <v>8752</v>
      </c>
      <c r="D2152" t="s">
        <v>890</v>
      </c>
      <c r="E2152" t="s">
        <v>835</v>
      </c>
      <c r="F2152" t="s">
        <v>807</v>
      </c>
      <c r="G2152" t="s">
        <v>984</v>
      </c>
      <c r="H2152" t="s">
        <v>985</v>
      </c>
      <c r="I2152" t="s">
        <v>957</v>
      </c>
      <c r="J2152" t="s">
        <v>685</v>
      </c>
      <c r="K2152" t="s">
        <v>2058</v>
      </c>
      <c r="L2152" t="s">
        <v>685</v>
      </c>
      <c r="M2152" s="5">
        <v>15920</v>
      </c>
      <c r="N2152" s="5">
        <v>15920</v>
      </c>
      <c r="O2152" s="5">
        <v>15920</v>
      </c>
      <c r="P2152" s="5"/>
      <c r="Q2152" s="16">
        <v>0</v>
      </c>
      <c r="R2152" s="5"/>
      <c r="S2152" s="17">
        <v>42877</v>
      </c>
      <c r="T2152" s="17">
        <v>42877</v>
      </c>
      <c r="U2152" s="17">
        <v>42891</v>
      </c>
      <c r="V2152" s="17">
        <v>42891</v>
      </c>
      <c r="W2152" s="17">
        <v>42877</v>
      </c>
      <c r="X2152" s="17">
        <v>42886</v>
      </c>
      <c r="Y2152" t="s">
        <v>984</v>
      </c>
      <c r="Z2152" t="s">
        <v>804</v>
      </c>
      <c r="AA2152" t="s">
        <v>1000</v>
      </c>
      <c r="AC2152" s="16">
        <v>1</v>
      </c>
      <c r="AD2152" t="s">
        <v>795</v>
      </c>
      <c r="AE2152" t="s">
        <v>961</v>
      </c>
      <c r="AF2152" t="s">
        <v>740</v>
      </c>
      <c r="AG2152" t="s">
        <v>1036</v>
      </c>
      <c r="AH2152" t="s">
        <v>1058</v>
      </c>
      <c r="AI2152" t="s">
        <v>1059</v>
      </c>
      <c r="AJ2152" t="s">
        <v>978</v>
      </c>
      <c r="AK2152" t="s">
        <v>964</v>
      </c>
      <c r="AL2152" t="s">
        <v>965</v>
      </c>
      <c r="AM2152" t="s">
        <v>531</v>
      </c>
      <c r="AP2152" t="s">
        <v>966</v>
      </c>
      <c r="AQ2152" t="s">
        <v>967</v>
      </c>
      <c r="AR2152" t="s">
        <v>968</v>
      </c>
      <c r="AS2152" t="s">
        <v>969</v>
      </c>
      <c r="AT2152" t="s">
        <v>970</v>
      </c>
      <c r="AU2152" t="s">
        <v>8753</v>
      </c>
    </row>
    <row r="2153" spans="2:47" ht="11" outlineLevel="1" x14ac:dyDescent="0.15">
      <c r="B2153" t="s">
        <v>8754</v>
      </c>
      <c r="C2153" t="s">
        <v>8755</v>
      </c>
      <c r="G2153" t="s">
        <v>1140</v>
      </c>
      <c r="H2153" t="s">
        <v>1141</v>
      </c>
      <c r="I2153" t="s">
        <v>957</v>
      </c>
      <c r="J2153" t="s">
        <v>8756</v>
      </c>
      <c r="K2153" t="s">
        <v>8757</v>
      </c>
      <c r="L2153" t="s">
        <v>8756</v>
      </c>
      <c r="M2153" s="5">
        <v>15894.54</v>
      </c>
      <c r="N2153" s="5">
        <v>15894.54</v>
      </c>
      <c r="O2153" s="5">
        <v>15894.54</v>
      </c>
      <c r="P2153" s="5"/>
      <c r="Q2153" s="16">
        <v>0</v>
      </c>
      <c r="R2153" s="5"/>
      <c r="S2153" s="17">
        <v>42779</v>
      </c>
      <c r="T2153" s="17">
        <v>42779</v>
      </c>
      <c r="U2153" s="17">
        <v>42853</v>
      </c>
      <c r="V2153" s="17">
        <v>42853</v>
      </c>
      <c r="W2153" s="17">
        <v>42779</v>
      </c>
      <c r="X2153" s="17">
        <v>42779</v>
      </c>
      <c r="Y2153" t="s">
        <v>1178</v>
      </c>
      <c r="Z2153" t="s">
        <v>825</v>
      </c>
      <c r="AA2153" t="s">
        <v>1179</v>
      </c>
      <c r="AC2153" s="16">
        <v>1</v>
      </c>
      <c r="AD2153" t="s">
        <v>8758</v>
      </c>
      <c r="AE2153" t="s">
        <v>8759</v>
      </c>
      <c r="AF2153" t="s">
        <v>750</v>
      </c>
      <c r="AG2153" t="s">
        <v>1515</v>
      </c>
      <c r="AJ2153" t="s">
        <v>963</v>
      </c>
      <c r="AK2153" t="s">
        <v>1516</v>
      </c>
      <c r="AL2153" t="s">
        <v>1340</v>
      </c>
      <c r="AM2153" t="s">
        <v>531</v>
      </c>
      <c r="AP2153" t="s">
        <v>966</v>
      </c>
      <c r="AQ2153" t="s">
        <v>967</v>
      </c>
      <c r="AR2153" t="s">
        <v>968</v>
      </c>
      <c r="AS2153" t="s">
        <v>969</v>
      </c>
      <c r="AT2153" t="s">
        <v>970</v>
      </c>
      <c r="AU2153" t="s">
        <v>8760</v>
      </c>
    </row>
    <row r="2154" spans="2:47" ht="11" outlineLevel="1" x14ac:dyDescent="0.15">
      <c r="B2154" t="s">
        <v>8761</v>
      </c>
      <c r="C2154" t="s">
        <v>8762</v>
      </c>
      <c r="G2154" t="s">
        <v>1140</v>
      </c>
      <c r="H2154" t="s">
        <v>1141</v>
      </c>
      <c r="I2154" t="s">
        <v>957</v>
      </c>
      <c r="J2154" t="s">
        <v>2385</v>
      </c>
      <c r="K2154" t="s">
        <v>2386</v>
      </c>
      <c r="L2154" t="s">
        <v>2387</v>
      </c>
      <c r="M2154" s="5">
        <v>15700</v>
      </c>
      <c r="N2154" s="5">
        <v>15700</v>
      </c>
      <c r="O2154" s="5">
        <v>15700</v>
      </c>
      <c r="P2154" s="5">
        <v>15700</v>
      </c>
      <c r="Q2154" s="16">
        <v>0</v>
      </c>
      <c r="R2154" s="5"/>
      <c r="S2154" s="17">
        <v>44748</v>
      </c>
      <c r="T2154" s="17">
        <v>44748</v>
      </c>
      <c r="U2154" s="17">
        <v>44847</v>
      </c>
      <c r="V2154" s="17">
        <v>44847</v>
      </c>
      <c r="W2154" s="17">
        <v>44748</v>
      </c>
      <c r="X2154" s="17">
        <v>44764</v>
      </c>
      <c r="Y2154" t="s">
        <v>1178</v>
      </c>
      <c r="Z2154" t="s">
        <v>825</v>
      </c>
      <c r="AA2154" t="s">
        <v>1179</v>
      </c>
      <c r="AC2154" s="16">
        <v>1</v>
      </c>
      <c r="AD2154" t="s">
        <v>795</v>
      </c>
      <c r="AE2154" t="s">
        <v>961</v>
      </c>
      <c r="AF2154" t="s">
        <v>740</v>
      </c>
      <c r="AG2154" t="s">
        <v>1036</v>
      </c>
      <c r="AH2154" t="s">
        <v>1202</v>
      </c>
      <c r="AI2154" t="s">
        <v>1203</v>
      </c>
      <c r="AJ2154" t="s">
        <v>978</v>
      </c>
      <c r="AK2154" t="s">
        <v>964</v>
      </c>
      <c r="AL2154" t="s">
        <v>965</v>
      </c>
      <c r="AM2154" t="s">
        <v>531</v>
      </c>
      <c r="AP2154" t="s">
        <v>966</v>
      </c>
      <c r="AQ2154" t="s">
        <v>967</v>
      </c>
      <c r="AR2154" t="s">
        <v>968</v>
      </c>
      <c r="AS2154" t="s">
        <v>969</v>
      </c>
      <c r="AT2154" t="s">
        <v>970</v>
      </c>
      <c r="AU2154" t="s">
        <v>8763</v>
      </c>
    </row>
    <row r="2155" spans="2:47" ht="11" outlineLevel="1" x14ac:dyDescent="0.15">
      <c r="B2155" t="s">
        <v>8764</v>
      </c>
      <c r="C2155" t="s">
        <v>8765</v>
      </c>
      <c r="G2155" t="s">
        <v>1140</v>
      </c>
      <c r="H2155" t="s">
        <v>1141</v>
      </c>
      <c r="I2155" t="s">
        <v>957</v>
      </c>
      <c r="J2155" t="s">
        <v>8766</v>
      </c>
      <c r="K2155" t="s">
        <v>8767</v>
      </c>
      <c r="L2155" t="s">
        <v>8766</v>
      </c>
      <c r="M2155" s="5">
        <v>15692.74</v>
      </c>
      <c r="N2155" s="5">
        <v>15692.74</v>
      </c>
      <c r="O2155" s="5">
        <v>15692.74</v>
      </c>
      <c r="P2155" s="5"/>
      <c r="Q2155" s="16">
        <v>0</v>
      </c>
      <c r="R2155" s="5"/>
      <c r="S2155" s="17">
        <v>42853</v>
      </c>
      <c r="T2155" s="17">
        <v>42853</v>
      </c>
      <c r="U2155" s="17">
        <v>42886</v>
      </c>
      <c r="V2155" s="17">
        <v>42886</v>
      </c>
      <c r="W2155" s="17">
        <v>42853</v>
      </c>
      <c r="X2155" s="17">
        <v>42853</v>
      </c>
      <c r="Y2155" t="s">
        <v>984</v>
      </c>
      <c r="Z2155" t="s">
        <v>804</v>
      </c>
      <c r="AA2155" t="s">
        <v>1000</v>
      </c>
      <c r="AC2155" s="16">
        <v>1</v>
      </c>
      <c r="AD2155" t="s">
        <v>795</v>
      </c>
      <c r="AE2155" t="s">
        <v>961</v>
      </c>
      <c r="AF2155" t="s">
        <v>3219</v>
      </c>
      <c r="AG2155" t="s">
        <v>3220</v>
      </c>
      <c r="AJ2155" t="s">
        <v>963</v>
      </c>
      <c r="AK2155" t="s">
        <v>964</v>
      </c>
      <c r="AL2155" t="s">
        <v>1340</v>
      </c>
      <c r="AM2155" t="s">
        <v>531</v>
      </c>
      <c r="AP2155" t="s">
        <v>966</v>
      </c>
      <c r="AQ2155" t="s">
        <v>967</v>
      </c>
      <c r="AR2155" t="s">
        <v>968</v>
      </c>
      <c r="AS2155" t="s">
        <v>969</v>
      </c>
      <c r="AT2155" t="s">
        <v>970</v>
      </c>
      <c r="AU2155" t="s">
        <v>8768</v>
      </c>
    </row>
    <row r="2156" spans="2:47" ht="11" outlineLevel="1" x14ac:dyDescent="0.15">
      <c r="B2156" t="s">
        <v>8769</v>
      </c>
      <c r="C2156" t="s">
        <v>2080</v>
      </c>
      <c r="D2156" t="s">
        <v>369</v>
      </c>
      <c r="E2156" t="s">
        <v>983</v>
      </c>
      <c r="F2156" t="s">
        <v>798</v>
      </c>
      <c r="G2156" t="s">
        <v>984</v>
      </c>
      <c r="H2156" t="s">
        <v>985</v>
      </c>
      <c r="I2156" t="s">
        <v>957</v>
      </c>
      <c r="J2156" t="s">
        <v>685</v>
      </c>
      <c r="K2156" t="s">
        <v>2058</v>
      </c>
      <c r="L2156" t="s">
        <v>685</v>
      </c>
      <c r="M2156" s="5">
        <v>15650</v>
      </c>
      <c r="N2156" s="5">
        <v>15650</v>
      </c>
      <c r="O2156" s="5">
        <v>15650</v>
      </c>
      <c r="P2156" s="5"/>
      <c r="Q2156" s="16">
        <v>0</v>
      </c>
      <c r="R2156" s="5"/>
      <c r="S2156" s="17">
        <v>42762</v>
      </c>
      <c r="T2156" s="17">
        <v>42762</v>
      </c>
      <c r="U2156" s="17">
        <v>42880</v>
      </c>
      <c r="V2156" s="17">
        <v>42880</v>
      </c>
      <c r="W2156" s="17">
        <v>42762</v>
      </c>
      <c r="X2156" s="17">
        <v>42762</v>
      </c>
      <c r="Y2156" t="s">
        <v>959</v>
      </c>
      <c r="Z2156" t="s">
        <v>796</v>
      </c>
      <c r="AA2156" t="s">
        <v>960</v>
      </c>
      <c r="AC2156" s="16">
        <v>8</v>
      </c>
      <c r="AD2156" t="s">
        <v>795</v>
      </c>
      <c r="AE2156" t="s">
        <v>961</v>
      </c>
      <c r="AF2156" t="s">
        <v>740</v>
      </c>
      <c r="AG2156" t="s">
        <v>1036</v>
      </c>
      <c r="AJ2156" t="s">
        <v>963</v>
      </c>
      <c r="AK2156" t="s">
        <v>964</v>
      </c>
      <c r="AL2156" t="s">
        <v>965</v>
      </c>
      <c r="AM2156" t="s">
        <v>456</v>
      </c>
      <c r="AP2156" t="s">
        <v>966</v>
      </c>
      <c r="AQ2156" t="s">
        <v>967</v>
      </c>
      <c r="AR2156" t="s">
        <v>968</v>
      </c>
      <c r="AS2156" t="s">
        <v>969</v>
      </c>
      <c r="AT2156" t="s">
        <v>970</v>
      </c>
      <c r="AU2156" t="s">
        <v>8770</v>
      </c>
    </row>
    <row r="2157" spans="2:47" ht="11" outlineLevel="1" x14ac:dyDescent="0.15">
      <c r="B2157" t="s">
        <v>8771</v>
      </c>
      <c r="C2157" t="s">
        <v>8772</v>
      </c>
      <c r="G2157" t="s">
        <v>1140</v>
      </c>
      <c r="H2157" t="s">
        <v>1141</v>
      </c>
      <c r="I2157" t="s">
        <v>957</v>
      </c>
      <c r="J2157" t="s">
        <v>8773</v>
      </c>
      <c r="K2157" t="s">
        <v>8774</v>
      </c>
      <c r="L2157" t="s">
        <v>8773</v>
      </c>
      <c r="M2157" s="5">
        <v>15599</v>
      </c>
      <c r="N2157" s="5">
        <v>15599</v>
      </c>
      <c r="O2157" s="5">
        <v>15599</v>
      </c>
      <c r="P2157" s="5"/>
      <c r="Q2157" s="16">
        <v>0</v>
      </c>
      <c r="R2157" s="5"/>
      <c r="S2157" s="17">
        <v>43664</v>
      </c>
      <c r="T2157" s="17">
        <v>43664</v>
      </c>
      <c r="U2157" s="17">
        <v>43727</v>
      </c>
      <c r="V2157" s="17">
        <v>43727</v>
      </c>
      <c r="W2157" s="17">
        <v>43664</v>
      </c>
      <c r="X2157" s="17">
        <v>43664</v>
      </c>
      <c r="Y2157" t="s">
        <v>1178</v>
      </c>
      <c r="Z2157" t="s">
        <v>825</v>
      </c>
      <c r="AA2157" t="s">
        <v>1179</v>
      </c>
      <c r="AC2157" s="16">
        <v>2</v>
      </c>
      <c r="AD2157" t="s">
        <v>8775</v>
      </c>
      <c r="AE2157" t="s">
        <v>8776</v>
      </c>
      <c r="AF2157" t="s">
        <v>750</v>
      </c>
      <c r="AG2157" t="s">
        <v>1515</v>
      </c>
      <c r="AH2157" t="s">
        <v>1058</v>
      </c>
      <c r="AI2157" t="s">
        <v>1059</v>
      </c>
      <c r="AJ2157" t="s">
        <v>978</v>
      </c>
      <c r="AK2157" t="s">
        <v>1516</v>
      </c>
      <c r="AL2157" t="s">
        <v>1340</v>
      </c>
      <c r="AM2157" t="s">
        <v>531</v>
      </c>
      <c r="AP2157" t="s">
        <v>966</v>
      </c>
      <c r="AQ2157" t="s">
        <v>967</v>
      </c>
      <c r="AR2157" t="s">
        <v>968</v>
      </c>
      <c r="AS2157" t="s">
        <v>969</v>
      </c>
      <c r="AT2157" t="s">
        <v>970</v>
      </c>
      <c r="AU2157" t="s">
        <v>8777</v>
      </c>
    </row>
    <row r="2158" spans="2:47" ht="11" outlineLevel="1" x14ac:dyDescent="0.15">
      <c r="B2158" t="s">
        <v>8778</v>
      </c>
      <c r="C2158" t="s">
        <v>8779</v>
      </c>
      <c r="G2158" t="s">
        <v>1140</v>
      </c>
      <c r="H2158" t="s">
        <v>1141</v>
      </c>
      <c r="I2158" t="s">
        <v>957</v>
      </c>
      <c r="J2158" t="s">
        <v>2558</v>
      </c>
      <c r="K2158" t="s">
        <v>2559</v>
      </c>
      <c r="L2158" t="s">
        <v>2558</v>
      </c>
      <c r="M2158" s="5">
        <v>15579.74</v>
      </c>
      <c r="N2158" s="5">
        <v>15579.74</v>
      </c>
      <c r="O2158" s="5">
        <v>15579.74</v>
      </c>
      <c r="P2158" s="5"/>
      <c r="Q2158" s="16">
        <v>0</v>
      </c>
      <c r="R2158" s="5"/>
      <c r="S2158" s="17">
        <v>42907</v>
      </c>
      <c r="T2158" s="17">
        <v>42907</v>
      </c>
      <c r="U2158" s="17">
        <v>42912</v>
      </c>
      <c r="V2158" s="17">
        <v>42912</v>
      </c>
      <c r="W2158" s="17">
        <v>42907</v>
      </c>
      <c r="X2158" s="17">
        <v>42907</v>
      </c>
      <c r="Y2158" t="s">
        <v>1543</v>
      </c>
      <c r="Z2158" t="s">
        <v>826</v>
      </c>
      <c r="AA2158" t="s">
        <v>1179</v>
      </c>
      <c r="AC2158" s="16">
        <v>1</v>
      </c>
      <c r="AD2158" t="s">
        <v>795</v>
      </c>
      <c r="AE2158" t="s">
        <v>961</v>
      </c>
      <c r="AF2158" t="s">
        <v>737</v>
      </c>
      <c r="AG2158" t="s">
        <v>975</v>
      </c>
      <c r="AJ2158" t="s">
        <v>963</v>
      </c>
      <c r="AK2158" t="s">
        <v>1504</v>
      </c>
      <c r="AL2158" t="s">
        <v>965</v>
      </c>
      <c r="AM2158" t="s">
        <v>531</v>
      </c>
      <c r="AP2158" t="s">
        <v>966</v>
      </c>
      <c r="AQ2158" t="s">
        <v>967</v>
      </c>
      <c r="AR2158" t="s">
        <v>968</v>
      </c>
      <c r="AS2158" t="s">
        <v>969</v>
      </c>
      <c r="AT2158" t="s">
        <v>970</v>
      </c>
      <c r="AU2158" t="s">
        <v>8780</v>
      </c>
    </row>
    <row r="2159" spans="2:47" ht="11" outlineLevel="1" x14ac:dyDescent="0.15">
      <c r="B2159" t="s">
        <v>8781</v>
      </c>
      <c r="C2159" t="s">
        <v>8782</v>
      </c>
      <c r="G2159" t="s">
        <v>1140</v>
      </c>
      <c r="H2159" t="s">
        <v>1141</v>
      </c>
      <c r="I2159" t="s">
        <v>957</v>
      </c>
      <c r="J2159" t="s">
        <v>8783</v>
      </c>
      <c r="K2159" t="s">
        <v>8784</v>
      </c>
      <c r="L2159" t="s">
        <v>8783</v>
      </c>
      <c r="M2159" s="5">
        <v>15565</v>
      </c>
      <c r="N2159" s="5">
        <v>15565</v>
      </c>
      <c r="O2159" s="5">
        <v>15565</v>
      </c>
      <c r="P2159" s="5"/>
      <c r="Q2159" s="16">
        <v>0</v>
      </c>
      <c r="R2159" s="5"/>
      <c r="S2159" s="17">
        <v>43607</v>
      </c>
      <c r="T2159" s="17">
        <v>43607</v>
      </c>
      <c r="U2159" s="17">
        <v>43634</v>
      </c>
      <c r="V2159" s="17">
        <v>43634</v>
      </c>
      <c r="W2159" s="17">
        <v>43607</v>
      </c>
      <c r="X2159" s="17">
        <v>43607</v>
      </c>
      <c r="Y2159" t="s">
        <v>1543</v>
      </c>
      <c r="Z2159" t="s">
        <v>826</v>
      </c>
      <c r="AA2159" t="s">
        <v>1179</v>
      </c>
      <c r="AC2159" s="16">
        <v>1</v>
      </c>
      <c r="AD2159" t="s">
        <v>2535</v>
      </c>
      <c r="AE2159" t="s">
        <v>2536</v>
      </c>
      <c r="AF2159" t="s">
        <v>750</v>
      </c>
      <c r="AG2159" t="s">
        <v>1515</v>
      </c>
      <c r="AH2159" t="s">
        <v>1058</v>
      </c>
      <c r="AI2159" t="s">
        <v>1059</v>
      </c>
      <c r="AJ2159" t="s">
        <v>978</v>
      </c>
      <c r="AK2159" t="s">
        <v>1516</v>
      </c>
      <c r="AL2159" t="s">
        <v>1340</v>
      </c>
      <c r="AM2159" t="s">
        <v>531</v>
      </c>
      <c r="AP2159" t="s">
        <v>966</v>
      </c>
      <c r="AQ2159" t="s">
        <v>967</v>
      </c>
      <c r="AR2159" t="s">
        <v>968</v>
      </c>
      <c r="AS2159" t="s">
        <v>969</v>
      </c>
      <c r="AT2159" t="s">
        <v>970</v>
      </c>
      <c r="AU2159" t="s">
        <v>8785</v>
      </c>
    </row>
    <row r="2160" spans="2:47" ht="11" outlineLevel="1" x14ac:dyDescent="0.15">
      <c r="B2160" t="s">
        <v>8786</v>
      </c>
      <c r="C2160" t="s">
        <v>8787</v>
      </c>
      <c r="G2160" t="s">
        <v>1140</v>
      </c>
      <c r="H2160" t="s">
        <v>1141</v>
      </c>
      <c r="I2160" t="s">
        <v>957</v>
      </c>
      <c r="J2160" t="s">
        <v>6533</v>
      </c>
      <c r="K2160" t="s">
        <v>6534</v>
      </c>
      <c r="L2160" t="s">
        <v>6535</v>
      </c>
      <c r="M2160" s="5">
        <v>15523.73</v>
      </c>
      <c r="N2160" s="5">
        <v>15523.73</v>
      </c>
      <c r="O2160" s="5">
        <v>15523.73</v>
      </c>
      <c r="P2160" s="5"/>
      <c r="Q2160" s="16">
        <v>0</v>
      </c>
      <c r="R2160" s="5"/>
      <c r="S2160" s="17">
        <v>42229</v>
      </c>
      <c r="T2160" s="17">
        <v>42229</v>
      </c>
      <c r="U2160" s="17">
        <v>42290</v>
      </c>
      <c r="V2160" s="17">
        <v>42290</v>
      </c>
      <c r="W2160" s="17">
        <v>42229</v>
      </c>
      <c r="X2160" s="17">
        <v>42229</v>
      </c>
      <c r="Y2160" t="s">
        <v>1178</v>
      </c>
      <c r="Z2160" t="s">
        <v>825</v>
      </c>
      <c r="AA2160" t="s">
        <v>1179</v>
      </c>
      <c r="AC2160" s="16">
        <v>2</v>
      </c>
      <c r="AD2160" t="s">
        <v>803</v>
      </c>
      <c r="AE2160" t="s">
        <v>974</v>
      </c>
      <c r="AF2160" t="s">
        <v>738</v>
      </c>
      <c r="AG2160" t="s">
        <v>988</v>
      </c>
      <c r="AJ2160" t="s">
        <v>963</v>
      </c>
      <c r="AK2160" t="s">
        <v>1928</v>
      </c>
      <c r="AL2160" t="s">
        <v>1340</v>
      </c>
      <c r="AM2160" t="s">
        <v>645</v>
      </c>
      <c r="AP2160" t="s">
        <v>966</v>
      </c>
      <c r="AQ2160" t="s">
        <v>967</v>
      </c>
      <c r="AR2160" t="s">
        <v>968</v>
      </c>
      <c r="AS2160" t="s">
        <v>969</v>
      </c>
      <c r="AT2160" t="s">
        <v>970</v>
      </c>
      <c r="AU2160" t="s">
        <v>8788</v>
      </c>
    </row>
    <row r="2161" spans="2:47" ht="11" outlineLevel="1" x14ac:dyDescent="0.15">
      <c r="B2161" t="s">
        <v>8789</v>
      </c>
      <c r="C2161" t="s">
        <v>8790</v>
      </c>
      <c r="D2161" t="s">
        <v>5830</v>
      </c>
      <c r="E2161" t="s">
        <v>835</v>
      </c>
      <c r="F2161" t="s">
        <v>807</v>
      </c>
      <c r="G2161" t="s">
        <v>984</v>
      </c>
      <c r="H2161" t="s">
        <v>985</v>
      </c>
      <c r="I2161" t="s">
        <v>957</v>
      </c>
      <c r="J2161" t="s">
        <v>5831</v>
      </c>
      <c r="K2161" t="s">
        <v>5832</v>
      </c>
      <c r="L2161" t="s">
        <v>987</v>
      </c>
      <c r="M2161" s="5">
        <v>15517</v>
      </c>
      <c r="N2161" s="5">
        <v>15517</v>
      </c>
      <c r="O2161" s="5">
        <v>15517</v>
      </c>
      <c r="P2161" s="5"/>
      <c r="Q2161" s="16">
        <v>0</v>
      </c>
      <c r="R2161" s="5"/>
      <c r="S2161" s="17">
        <v>42935</v>
      </c>
      <c r="T2161" s="17">
        <v>42935</v>
      </c>
      <c r="U2161" s="17">
        <v>42943</v>
      </c>
      <c r="V2161" s="17">
        <v>42943</v>
      </c>
      <c r="W2161" s="17">
        <v>42935</v>
      </c>
      <c r="X2161" s="17">
        <v>42935</v>
      </c>
      <c r="Y2161" t="s">
        <v>959</v>
      </c>
      <c r="Z2161" t="s">
        <v>796</v>
      </c>
      <c r="AA2161" t="s">
        <v>960</v>
      </c>
      <c r="AC2161" s="16">
        <v>3</v>
      </c>
      <c r="AD2161" t="s">
        <v>795</v>
      </c>
      <c r="AE2161" t="s">
        <v>961</v>
      </c>
      <c r="AF2161" t="s">
        <v>740</v>
      </c>
      <c r="AG2161" t="s">
        <v>1036</v>
      </c>
      <c r="AJ2161" t="s">
        <v>963</v>
      </c>
      <c r="AK2161" t="s">
        <v>964</v>
      </c>
      <c r="AL2161" t="s">
        <v>1340</v>
      </c>
      <c r="AM2161" t="s">
        <v>531</v>
      </c>
      <c r="AP2161" t="s">
        <v>966</v>
      </c>
      <c r="AQ2161" t="s">
        <v>967</v>
      </c>
      <c r="AR2161" t="s">
        <v>968</v>
      </c>
      <c r="AS2161" t="s">
        <v>969</v>
      </c>
      <c r="AT2161" t="s">
        <v>970</v>
      </c>
      <c r="AU2161" t="s">
        <v>8791</v>
      </c>
    </row>
    <row r="2162" spans="2:47" ht="11" outlineLevel="1" x14ac:dyDescent="0.15">
      <c r="B2162" t="s">
        <v>8792</v>
      </c>
      <c r="C2162" t="s">
        <v>8793</v>
      </c>
      <c r="G2162" t="s">
        <v>1140</v>
      </c>
      <c r="H2162" t="s">
        <v>1141</v>
      </c>
      <c r="I2162" t="s">
        <v>957</v>
      </c>
      <c r="J2162" t="s">
        <v>8794</v>
      </c>
      <c r="K2162" t="s">
        <v>8795</v>
      </c>
      <c r="L2162" t="s">
        <v>8794</v>
      </c>
      <c r="M2162" s="5">
        <v>15515</v>
      </c>
      <c r="N2162" s="5">
        <v>15515</v>
      </c>
      <c r="O2162" s="5">
        <v>15515</v>
      </c>
      <c r="P2162" s="5"/>
      <c r="Q2162" s="16">
        <v>0</v>
      </c>
      <c r="R2162" s="5"/>
      <c r="S2162" s="17">
        <v>44099</v>
      </c>
      <c r="T2162" s="17">
        <v>44099</v>
      </c>
      <c r="U2162" s="17">
        <v>44196</v>
      </c>
      <c r="V2162" s="17">
        <v>44196</v>
      </c>
      <c r="W2162" s="17">
        <v>44099</v>
      </c>
      <c r="X2162" s="17">
        <v>44141</v>
      </c>
      <c r="Y2162" t="s">
        <v>1178</v>
      </c>
      <c r="Z2162" t="s">
        <v>825</v>
      </c>
      <c r="AA2162" t="s">
        <v>1179</v>
      </c>
      <c r="AC2162" s="16">
        <v>2</v>
      </c>
      <c r="AD2162" t="s">
        <v>803</v>
      </c>
      <c r="AE2162" t="s">
        <v>974</v>
      </c>
      <c r="AF2162" t="s">
        <v>750</v>
      </c>
      <c r="AG2162" t="s">
        <v>1515</v>
      </c>
      <c r="AH2162" t="s">
        <v>8796</v>
      </c>
      <c r="AI2162" t="s">
        <v>8797</v>
      </c>
      <c r="AJ2162" t="s">
        <v>978</v>
      </c>
      <c r="AK2162" t="s">
        <v>2234</v>
      </c>
      <c r="AL2162" t="s">
        <v>1340</v>
      </c>
      <c r="AM2162" t="s">
        <v>531</v>
      </c>
      <c r="AP2162" t="s">
        <v>966</v>
      </c>
      <c r="AQ2162" t="s">
        <v>967</v>
      </c>
      <c r="AR2162" t="s">
        <v>968</v>
      </c>
      <c r="AS2162" t="s">
        <v>969</v>
      </c>
      <c r="AT2162" t="s">
        <v>970</v>
      </c>
      <c r="AU2162" t="s">
        <v>8798</v>
      </c>
    </row>
    <row r="2163" spans="2:47" ht="11" outlineLevel="1" x14ac:dyDescent="0.15">
      <c r="B2163" t="s">
        <v>8799</v>
      </c>
      <c r="C2163" t="s">
        <v>8800</v>
      </c>
      <c r="G2163" t="s">
        <v>1140</v>
      </c>
      <c r="H2163" t="s">
        <v>1141</v>
      </c>
      <c r="I2163" t="s">
        <v>957</v>
      </c>
      <c r="J2163" t="s">
        <v>8801</v>
      </c>
      <c r="K2163" t="s">
        <v>8802</v>
      </c>
      <c r="L2163" t="s">
        <v>8801</v>
      </c>
      <c r="M2163" s="5">
        <v>15500</v>
      </c>
      <c r="N2163" s="5">
        <v>15500</v>
      </c>
      <c r="O2163" s="5">
        <v>15500</v>
      </c>
      <c r="P2163" s="5"/>
      <c r="Q2163" s="16">
        <v>0</v>
      </c>
      <c r="R2163" s="5"/>
      <c r="S2163" s="17">
        <v>42264</v>
      </c>
      <c r="T2163" s="17">
        <v>42264</v>
      </c>
      <c r="U2163" s="17">
        <v>42317</v>
      </c>
      <c r="V2163" s="17">
        <v>42317</v>
      </c>
      <c r="W2163" s="17">
        <v>42264</v>
      </c>
      <c r="X2163" s="17">
        <v>42264</v>
      </c>
      <c r="Y2163" t="s">
        <v>1178</v>
      </c>
      <c r="Z2163" t="s">
        <v>825</v>
      </c>
      <c r="AA2163" t="s">
        <v>1179</v>
      </c>
      <c r="AC2163" s="16">
        <v>1</v>
      </c>
      <c r="AD2163" t="s">
        <v>803</v>
      </c>
      <c r="AE2163" t="s">
        <v>974</v>
      </c>
      <c r="AF2163" t="s">
        <v>737</v>
      </c>
      <c r="AG2163" t="s">
        <v>975</v>
      </c>
      <c r="AJ2163" t="s">
        <v>963</v>
      </c>
      <c r="AK2163" t="s">
        <v>979</v>
      </c>
      <c r="AL2163" t="s">
        <v>1340</v>
      </c>
      <c r="AM2163" t="s">
        <v>531</v>
      </c>
      <c r="AP2163" t="s">
        <v>966</v>
      </c>
      <c r="AQ2163" t="s">
        <v>967</v>
      </c>
      <c r="AR2163" t="s">
        <v>968</v>
      </c>
      <c r="AS2163" t="s">
        <v>969</v>
      </c>
      <c r="AT2163" t="s">
        <v>970</v>
      </c>
      <c r="AU2163" t="s">
        <v>8803</v>
      </c>
    </row>
    <row r="2164" spans="2:47" ht="11" outlineLevel="1" x14ac:dyDescent="0.15">
      <c r="B2164" t="s">
        <v>8804</v>
      </c>
      <c r="C2164" t="s">
        <v>8805</v>
      </c>
      <c r="G2164" t="s">
        <v>1140</v>
      </c>
      <c r="H2164" t="s">
        <v>1141</v>
      </c>
      <c r="I2164" t="s">
        <v>957</v>
      </c>
      <c r="J2164" t="s">
        <v>8806</v>
      </c>
      <c r="K2164" t="s">
        <v>8807</v>
      </c>
      <c r="L2164" t="s">
        <v>8806</v>
      </c>
      <c r="M2164" s="5">
        <v>15452</v>
      </c>
      <c r="N2164" s="5">
        <v>15452</v>
      </c>
      <c r="O2164" s="5">
        <v>15452</v>
      </c>
      <c r="P2164" s="5"/>
      <c r="Q2164" s="16">
        <v>0</v>
      </c>
      <c r="R2164" s="5"/>
      <c r="S2164" s="17">
        <v>43725</v>
      </c>
      <c r="T2164" s="17">
        <v>43725</v>
      </c>
      <c r="U2164" s="17">
        <v>43755</v>
      </c>
      <c r="V2164" s="17">
        <v>43755</v>
      </c>
      <c r="W2164" s="17">
        <v>43725</v>
      </c>
      <c r="X2164" s="17">
        <v>43725</v>
      </c>
      <c r="Y2164" t="s">
        <v>1178</v>
      </c>
      <c r="Z2164" t="s">
        <v>825</v>
      </c>
      <c r="AA2164" t="s">
        <v>1179</v>
      </c>
      <c r="AC2164" s="16">
        <v>3</v>
      </c>
      <c r="AD2164" t="s">
        <v>8808</v>
      </c>
      <c r="AE2164" t="s">
        <v>8809</v>
      </c>
      <c r="AF2164" t="s">
        <v>737</v>
      </c>
      <c r="AG2164" t="s">
        <v>975</v>
      </c>
      <c r="AJ2164" t="s">
        <v>963</v>
      </c>
      <c r="AK2164" t="s">
        <v>3258</v>
      </c>
      <c r="AL2164" t="s">
        <v>1340</v>
      </c>
      <c r="AM2164" t="s">
        <v>531</v>
      </c>
      <c r="AP2164" t="s">
        <v>966</v>
      </c>
      <c r="AQ2164" t="s">
        <v>967</v>
      </c>
      <c r="AR2164" t="s">
        <v>968</v>
      </c>
      <c r="AS2164" t="s">
        <v>969</v>
      </c>
      <c r="AT2164" t="s">
        <v>970</v>
      </c>
      <c r="AU2164" t="s">
        <v>8810</v>
      </c>
    </row>
    <row r="2165" spans="2:47" ht="11" outlineLevel="1" x14ac:dyDescent="0.15">
      <c r="B2165" t="s">
        <v>8811</v>
      </c>
      <c r="C2165" t="s">
        <v>8812</v>
      </c>
      <c r="D2165" t="s">
        <v>4395</v>
      </c>
      <c r="E2165" t="s">
        <v>1599</v>
      </c>
      <c r="F2165" t="s">
        <v>807</v>
      </c>
      <c r="G2165" t="s">
        <v>984</v>
      </c>
      <c r="H2165" t="s">
        <v>985</v>
      </c>
      <c r="I2165" t="s">
        <v>957</v>
      </c>
      <c r="J2165" t="s">
        <v>3627</v>
      </c>
      <c r="K2165" t="s">
        <v>3628</v>
      </c>
      <c r="L2165" t="s">
        <v>3627</v>
      </c>
      <c r="M2165" s="5">
        <v>15361.14</v>
      </c>
      <c r="N2165" s="5">
        <v>15361.14</v>
      </c>
      <c r="O2165" s="5">
        <v>15361.14</v>
      </c>
      <c r="P2165" s="5"/>
      <c r="Q2165" s="16">
        <v>0</v>
      </c>
      <c r="R2165" s="5"/>
      <c r="S2165" s="17">
        <v>45947</v>
      </c>
      <c r="T2165" s="17">
        <v>45947</v>
      </c>
      <c r="U2165" s="17">
        <v>46007</v>
      </c>
      <c r="V2165" s="17">
        <v>46007</v>
      </c>
      <c r="W2165" s="17">
        <v>45947</v>
      </c>
      <c r="X2165" s="17">
        <v>45947</v>
      </c>
      <c r="Y2165" t="s">
        <v>959</v>
      </c>
      <c r="Z2165" t="s">
        <v>796</v>
      </c>
      <c r="AA2165" t="s">
        <v>1023</v>
      </c>
      <c r="AB2165" t="s">
        <v>1024</v>
      </c>
      <c r="AC2165" s="16">
        <v>1</v>
      </c>
      <c r="AD2165" t="s">
        <v>803</v>
      </c>
      <c r="AE2165" t="s">
        <v>974</v>
      </c>
      <c r="AF2165" t="s">
        <v>750</v>
      </c>
      <c r="AG2165" t="s">
        <v>1515</v>
      </c>
      <c r="AJ2165" t="s">
        <v>963</v>
      </c>
      <c r="AK2165" t="s">
        <v>2234</v>
      </c>
      <c r="AL2165" t="s">
        <v>965</v>
      </c>
      <c r="AM2165" t="s">
        <v>645</v>
      </c>
      <c r="AP2165" t="s">
        <v>966</v>
      </c>
      <c r="AQ2165" t="s">
        <v>967</v>
      </c>
      <c r="AR2165" t="s">
        <v>968</v>
      </c>
      <c r="AS2165" t="s">
        <v>969</v>
      </c>
      <c r="AT2165" t="s">
        <v>970</v>
      </c>
      <c r="AU2165" t="s">
        <v>8813</v>
      </c>
    </row>
    <row r="2166" spans="2:47" ht="11" outlineLevel="1" x14ac:dyDescent="0.15">
      <c r="B2166" t="s">
        <v>8814</v>
      </c>
      <c r="C2166" t="s">
        <v>8815</v>
      </c>
      <c r="G2166" t="s">
        <v>1140</v>
      </c>
      <c r="H2166" t="s">
        <v>1141</v>
      </c>
      <c r="I2166" t="s">
        <v>957</v>
      </c>
      <c r="J2166" t="s">
        <v>8816</v>
      </c>
      <c r="K2166" t="s">
        <v>8817</v>
      </c>
      <c r="L2166" t="s">
        <v>8816</v>
      </c>
      <c r="M2166" s="5">
        <v>15356.52</v>
      </c>
      <c r="N2166" s="5">
        <v>15356.52</v>
      </c>
      <c r="O2166" s="5">
        <v>15356.52</v>
      </c>
      <c r="P2166" s="5"/>
      <c r="Q2166" s="16">
        <v>0</v>
      </c>
      <c r="R2166" s="5"/>
      <c r="S2166" s="17">
        <v>43735</v>
      </c>
      <c r="T2166" s="17">
        <v>43735</v>
      </c>
      <c r="U2166" s="17">
        <v>44043</v>
      </c>
      <c r="V2166" s="17">
        <v>44043</v>
      </c>
      <c r="W2166" s="17">
        <v>43735</v>
      </c>
      <c r="X2166" s="17">
        <v>44005</v>
      </c>
      <c r="Y2166" t="s">
        <v>1178</v>
      </c>
      <c r="Z2166" t="s">
        <v>825</v>
      </c>
      <c r="AA2166" t="s">
        <v>1179</v>
      </c>
      <c r="AC2166" s="16">
        <v>2</v>
      </c>
      <c r="AD2166" t="s">
        <v>4388</v>
      </c>
      <c r="AE2166" t="s">
        <v>4389</v>
      </c>
      <c r="AF2166" t="s">
        <v>750</v>
      </c>
      <c r="AG2166" t="s">
        <v>1515</v>
      </c>
      <c r="AH2166" t="s">
        <v>1058</v>
      </c>
      <c r="AI2166" t="s">
        <v>1059</v>
      </c>
      <c r="AJ2166" t="s">
        <v>978</v>
      </c>
      <c r="AK2166" t="s">
        <v>1516</v>
      </c>
      <c r="AL2166" t="s">
        <v>1340</v>
      </c>
      <c r="AM2166" t="s">
        <v>531</v>
      </c>
      <c r="AP2166" t="s">
        <v>966</v>
      </c>
      <c r="AQ2166" t="s">
        <v>967</v>
      </c>
      <c r="AR2166" t="s">
        <v>968</v>
      </c>
      <c r="AS2166" t="s">
        <v>969</v>
      </c>
      <c r="AT2166" t="s">
        <v>970</v>
      </c>
      <c r="AU2166" t="s">
        <v>8818</v>
      </c>
    </row>
    <row r="2167" spans="2:47" ht="11" outlineLevel="1" x14ac:dyDescent="0.15">
      <c r="B2167" t="s">
        <v>8819</v>
      </c>
      <c r="C2167" t="s">
        <v>8820</v>
      </c>
      <c r="G2167" t="s">
        <v>1140</v>
      </c>
      <c r="H2167" t="s">
        <v>1141</v>
      </c>
      <c r="I2167" t="s">
        <v>957</v>
      </c>
      <c r="J2167" t="s">
        <v>6533</v>
      </c>
      <c r="K2167" t="s">
        <v>6534</v>
      </c>
      <c r="L2167" t="s">
        <v>6535</v>
      </c>
      <c r="M2167" s="5">
        <v>15333.61</v>
      </c>
      <c r="N2167" s="5">
        <v>15333.61</v>
      </c>
      <c r="O2167" s="5">
        <v>15333.61</v>
      </c>
      <c r="P2167" s="5"/>
      <c r="Q2167" s="16">
        <v>0</v>
      </c>
      <c r="R2167" s="5"/>
      <c r="S2167" s="17">
        <v>42062</v>
      </c>
      <c r="T2167" s="17">
        <v>42062</v>
      </c>
      <c r="U2167" s="17">
        <v>42125</v>
      </c>
      <c r="V2167" s="17">
        <v>42125</v>
      </c>
      <c r="W2167" s="17">
        <v>42062</v>
      </c>
      <c r="X2167" s="17">
        <v>42062</v>
      </c>
      <c r="Y2167" t="s">
        <v>1178</v>
      </c>
      <c r="Z2167" t="s">
        <v>825</v>
      </c>
      <c r="AA2167" t="s">
        <v>1179</v>
      </c>
      <c r="AC2167" s="16">
        <v>5</v>
      </c>
      <c r="AD2167" t="s">
        <v>803</v>
      </c>
      <c r="AE2167" t="s">
        <v>974</v>
      </c>
      <c r="AF2167" t="s">
        <v>6999</v>
      </c>
      <c r="AG2167" t="s">
        <v>7000</v>
      </c>
      <c r="AJ2167" t="s">
        <v>963</v>
      </c>
      <c r="AK2167" t="s">
        <v>1082</v>
      </c>
      <c r="AL2167" t="s">
        <v>1340</v>
      </c>
      <c r="AM2167" t="s">
        <v>645</v>
      </c>
      <c r="AP2167" t="s">
        <v>966</v>
      </c>
      <c r="AQ2167" t="s">
        <v>967</v>
      </c>
      <c r="AR2167" t="s">
        <v>968</v>
      </c>
      <c r="AS2167" t="s">
        <v>969</v>
      </c>
      <c r="AT2167" t="s">
        <v>970</v>
      </c>
      <c r="AU2167" t="s">
        <v>8821</v>
      </c>
    </row>
    <row r="2168" spans="2:47" ht="11" outlineLevel="1" x14ac:dyDescent="0.15">
      <c r="B2168" t="s">
        <v>8822</v>
      </c>
      <c r="C2168" t="s">
        <v>8823</v>
      </c>
      <c r="G2168" t="s">
        <v>1140</v>
      </c>
      <c r="H2168" t="s">
        <v>1141</v>
      </c>
      <c r="I2168" t="s">
        <v>957</v>
      </c>
      <c r="J2168" t="s">
        <v>8824</v>
      </c>
      <c r="K2168" t="s">
        <v>8825</v>
      </c>
      <c r="L2168" t="s">
        <v>8824</v>
      </c>
      <c r="M2168" s="5">
        <v>15320</v>
      </c>
      <c r="N2168" s="5">
        <v>15320</v>
      </c>
      <c r="O2168" s="5">
        <v>15320</v>
      </c>
      <c r="P2168" s="5"/>
      <c r="Q2168" s="16">
        <v>0</v>
      </c>
      <c r="R2168" s="5"/>
      <c r="S2168" s="17">
        <v>42194</v>
      </c>
      <c r="T2168" s="17">
        <v>42194</v>
      </c>
      <c r="U2168" s="17">
        <v>42265</v>
      </c>
      <c r="V2168" s="17">
        <v>42265</v>
      </c>
      <c r="W2168" s="17">
        <v>42194</v>
      </c>
      <c r="X2168" s="17">
        <v>42194</v>
      </c>
      <c r="Y2168" t="s">
        <v>959</v>
      </c>
      <c r="Z2168" t="s">
        <v>796</v>
      </c>
      <c r="AA2168" t="s">
        <v>960</v>
      </c>
      <c r="AC2168" s="16">
        <v>1</v>
      </c>
      <c r="AD2168" t="s">
        <v>803</v>
      </c>
      <c r="AE2168" t="s">
        <v>974</v>
      </c>
      <c r="AF2168" t="s">
        <v>750</v>
      </c>
      <c r="AG2168" t="s">
        <v>1515</v>
      </c>
      <c r="AJ2168" t="s">
        <v>963</v>
      </c>
      <c r="AK2168" t="s">
        <v>2234</v>
      </c>
      <c r="AL2168" t="s">
        <v>1340</v>
      </c>
      <c r="AM2168" t="s">
        <v>531</v>
      </c>
      <c r="AP2168" t="s">
        <v>966</v>
      </c>
      <c r="AQ2168" t="s">
        <v>967</v>
      </c>
      <c r="AR2168" t="s">
        <v>968</v>
      </c>
      <c r="AS2168" t="s">
        <v>969</v>
      </c>
      <c r="AT2168" t="s">
        <v>970</v>
      </c>
      <c r="AU2168" t="s">
        <v>8826</v>
      </c>
    </row>
    <row r="2169" spans="2:47" ht="11" outlineLevel="1" x14ac:dyDescent="0.15">
      <c r="B2169" t="s">
        <v>8827</v>
      </c>
      <c r="C2169" t="s">
        <v>8828</v>
      </c>
      <c r="G2169" t="s">
        <v>1140</v>
      </c>
      <c r="H2169" t="s">
        <v>1141</v>
      </c>
      <c r="I2169" t="s">
        <v>957</v>
      </c>
      <c r="J2169" t="s">
        <v>6306</v>
      </c>
      <c r="K2169" t="s">
        <v>6307</v>
      </c>
      <c r="L2169" t="s">
        <v>7297</v>
      </c>
      <c r="M2169" s="5">
        <v>15285.6</v>
      </c>
      <c r="N2169" s="5">
        <v>15285.6</v>
      </c>
      <c r="O2169" s="5">
        <v>15285.6</v>
      </c>
      <c r="P2169" s="5"/>
      <c r="Q2169" s="16">
        <v>0</v>
      </c>
      <c r="R2169" s="5"/>
      <c r="S2169" s="17">
        <v>44797</v>
      </c>
      <c r="T2169" s="17">
        <v>44795</v>
      </c>
      <c r="U2169" s="17">
        <v>44797</v>
      </c>
      <c r="V2169" s="17">
        <v>44797</v>
      </c>
      <c r="W2169" s="17">
        <v>44797</v>
      </c>
      <c r="X2169" s="17">
        <v>45029</v>
      </c>
      <c r="Y2169" t="s">
        <v>1543</v>
      </c>
      <c r="Z2169" t="s">
        <v>826</v>
      </c>
      <c r="AA2169" t="s">
        <v>1179</v>
      </c>
      <c r="AC2169" s="16">
        <v>1</v>
      </c>
      <c r="AD2169" t="s">
        <v>795</v>
      </c>
      <c r="AE2169" t="s">
        <v>961</v>
      </c>
      <c r="AF2169" t="s">
        <v>740</v>
      </c>
      <c r="AG2169" t="s">
        <v>1036</v>
      </c>
      <c r="AH2169" t="s">
        <v>1058</v>
      </c>
      <c r="AI2169" t="s">
        <v>1059</v>
      </c>
      <c r="AJ2169" t="s">
        <v>978</v>
      </c>
      <c r="AK2169" t="s">
        <v>964</v>
      </c>
      <c r="AL2169" t="s">
        <v>1340</v>
      </c>
      <c r="AM2169" t="s">
        <v>531</v>
      </c>
      <c r="AP2169" t="s">
        <v>966</v>
      </c>
      <c r="AQ2169" t="s">
        <v>967</v>
      </c>
      <c r="AR2169" t="s">
        <v>968</v>
      </c>
      <c r="AS2169" t="s">
        <v>969</v>
      </c>
      <c r="AT2169" t="s">
        <v>970</v>
      </c>
      <c r="AU2169" t="s">
        <v>8829</v>
      </c>
    </row>
    <row r="2170" spans="2:47" ht="11" outlineLevel="1" x14ac:dyDescent="0.15">
      <c r="B2170" t="s">
        <v>8830</v>
      </c>
      <c r="C2170" t="s">
        <v>8831</v>
      </c>
      <c r="G2170" t="s">
        <v>1140</v>
      </c>
      <c r="H2170" t="s">
        <v>1141</v>
      </c>
      <c r="I2170" t="s">
        <v>957</v>
      </c>
      <c r="J2170" t="s">
        <v>2731</v>
      </c>
      <c r="K2170" t="s">
        <v>2732</v>
      </c>
      <c r="L2170" t="s">
        <v>2731</v>
      </c>
      <c r="M2170" s="5">
        <v>15210.44</v>
      </c>
      <c r="N2170" s="5">
        <v>15210.44</v>
      </c>
      <c r="O2170" s="5">
        <v>15210.44</v>
      </c>
      <c r="P2170" s="5"/>
      <c r="Q2170" s="16">
        <v>0</v>
      </c>
      <c r="R2170" s="5"/>
      <c r="S2170" s="17">
        <v>44097</v>
      </c>
      <c r="T2170" s="17">
        <v>44097</v>
      </c>
      <c r="U2170" s="17">
        <v>44118</v>
      </c>
      <c r="V2170" s="17">
        <v>44118</v>
      </c>
      <c r="W2170" s="17">
        <v>44097</v>
      </c>
      <c r="X2170" s="17">
        <v>44097</v>
      </c>
      <c r="Y2170" t="s">
        <v>984</v>
      </c>
      <c r="Z2170" t="s">
        <v>804</v>
      </c>
      <c r="AA2170" t="s">
        <v>1000</v>
      </c>
      <c r="AC2170" s="16">
        <v>1</v>
      </c>
      <c r="AD2170" t="s">
        <v>803</v>
      </c>
      <c r="AE2170" t="s">
        <v>974</v>
      </c>
      <c r="AF2170" t="s">
        <v>737</v>
      </c>
      <c r="AG2170" t="s">
        <v>975</v>
      </c>
      <c r="AJ2170" t="s">
        <v>963</v>
      </c>
      <c r="AK2170" t="s">
        <v>979</v>
      </c>
      <c r="AL2170" t="s">
        <v>965</v>
      </c>
      <c r="AM2170" t="s">
        <v>531</v>
      </c>
      <c r="AP2170" t="s">
        <v>966</v>
      </c>
      <c r="AQ2170" t="s">
        <v>967</v>
      </c>
      <c r="AR2170" t="s">
        <v>968</v>
      </c>
      <c r="AS2170" t="s">
        <v>969</v>
      </c>
      <c r="AT2170" t="s">
        <v>970</v>
      </c>
      <c r="AU2170" t="s">
        <v>8832</v>
      </c>
    </row>
    <row r="2171" spans="2:47" ht="11" outlineLevel="1" x14ac:dyDescent="0.15">
      <c r="B2171" t="s">
        <v>8833</v>
      </c>
      <c r="C2171" t="s">
        <v>8834</v>
      </c>
      <c r="G2171" t="s">
        <v>1140</v>
      </c>
      <c r="H2171" t="s">
        <v>1141</v>
      </c>
      <c r="I2171" t="s">
        <v>957</v>
      </c>
      <c r="J2171" t="s">
        <v>8525</v>
      </c>
      <c r="K2171" t="s">
        <v>8526</v>
      </c>
      <c r="L2171" t="s">
        <v>8525</v>
      </c>
      <c r="M2171" s="5">
        <v>15158</v>
      </c>
      <c r="N2171" s="5">
        <v>15158</v>
      </c>
      <c r="O2171" s="5">
        <v>15158</v>
      </c>
      <c r="P2171" s="5"/>
      <c r="Q2171" s="16">
        <v>0</v>
      </c>
      <c r="R2171" s="5"/>
      <c r="S2171" s="17">
        <v>43586</v>
      </c>
      <c r="T2171" s="17">
        <v>43560</v>
      </c>
      <c r="U2171" s="17">
        <v>43641</v>
      </c>
      <c r="V2171" s="17">
        <v>43641</v>
      </c>
      <c r="W2171" s="17">
        <v>43586</v>
      </c>
      <c r="X2171" s="17">
        <v>43586</v>
      </c>
      <c r="Y2171" t="s">
        <v>1178</v>
      </c>
      <c r="Z2171" t="s">
        <v>825</v>
      </c>
      <c r="AA2171" t="s">
        <v>1179</v>
      </c>
      <c r="AC2171" s="16">
        <v>4</v>
      </c>
      <c r="AD2171" t="s">
        <v>803</v>
      </c>
      <c r="AE2171" t="s">
        <v>974</v>
      </c>
      <c r="AF2171" t="s">
        <v>4273</v>
      </c>
      <c r="AG2171" t="s">
        <v>4274</v>
      </c>
      <c r="AJ2171" t="s">
        <v>963</v>
      </c>
      <c r="AK2171" t="s">
        <v>1082</v>
      </c>
      <c r="AL2171" t="s">
        <v>1340</v>
      </c>
      <c r="AM2171" t="s">
        <v>531</v>
      </c>
      <c r="AP2171" t="s">
        <v>966</v>
      </c>
      <c r="AQ2171" t="s">
        <v>967</v>
      </c>
      <c r="AR2171" t="s">
        <v>968</v>
      </c>
      <c r="AS2171" t="s">
        <v>969</v>
      </c>
      <c r="AT2171" t="s">
        <v>970</v>
      </c>
      <c r="AU2171" t="s">
        <v>8835</v>
      </c>
    </row>
    <row r="2172" spans="2:47" ht="11" outlineLevel="1" x14ac:dyDescent="0.15">
      <c r="B2172" t="s">
        <v>8836</v>
      </c>
      <c r="C2172" t="s">
        <v>8837</v>
      </c>
      <c r="G2172" t="s">
        <v>1140</v>
      </c>
      <c r="H2172" t="s">
        <v>1141</v>
      </c>
      <c r="I2172" t="s">
        <v>957</v>
      </c>
      <c r="J2172" t="s">
        <v>3376</v>
      </c>
      <c r="K2172" t="s">
        <v>3377</v>
      </c>
      <c r="L2172" t="s">
        <v>3376</v>
      </c>
      <c r="M2172" s="5">
        <v>15152</v>
      </c>
      <c r="N2172" s="5">
        <v>15152</v>
      </c>
      <c r="O2172" s="5">
        <v>15152</v>
      </c>
      <c r="P2172" s="5">
        <v>15152</v>
      </c>
      <c r="Q2172" s="16">
        <v>0</v>
      </c>
      <c r="R2172" s="5"/>
      <c r="S2172" s="17">
        <v>45051</v>
      </c>
      <c r="T2172" s="17">
        <v>45043</v>
      </c>
      <c r="U2172" s="17">
        <v>45260</v>
      </c>
      <c r="V2172" s="17">
        <v>45260</v>
      </c>
      <c r="W2172" s="17">
        <v>45051</v>
      </c>
      <c r="X2172" s="17">
        <v>45051</v>
      </c>
      <c r="Y2172" t="s">
        <v>1543</v>
      </c>
      <c r="Z2172" t="s">
        <v>826</v>
      </c>
      <c r="AA2172" t="s">
        <v>1179</v>
      </c>
      <c r="AC2172" s="16">
        <v>1</v>
      </c>
      <c r="AD2172" t="s">
        <v>795</v>
      </c>
      <c r="AE2172" t="s">
        <v>961</v>
      </c>
      <c r="AF2172" t="s">
        <v>744</v>
      </c>
      <c r="AG2172" t="s">
        <v>1025</v>
      </c>
      <c r="AH2172" t="s">
        <v>1058</v>
      </c>
      <c r="AI2172" t="s">
        <v>1059</v>
      </c>
      <c r="AJ2172" t="s">
        <v>978</v>
      </c>
      <c r="AK2172" t="s">
        <v>964</v>
      </c>
      <c r="AL2172" t="s">
        <v>1340</v>
      </c>
      <c r="AM2172" t="s">
        <v>531</v>
      </c>
      <c r="AP2172" t="s">
        <v>966</v>
      </c>
      <c r="AQ2172" t="s">
        <v>967</v>
      </c>
      <c r="AR2172" t="s">
        <v>968</v>
      </c>
      <c r="AS2172" t="s">
        <v>969</v>
      </c>
      <c r="AT2172" t="s">
        <v>970</v>
      </c>
      <c r="AU2172" t="s">
        <v>8838</v>
      </c>
    </row>
    <row r="2173" spans="2:47" ht="11" outlineLevel="1" x14ac:dyDescent="0.15">
      <c r="B2173" t="s">
        <v>8839</v>
      </c>
      <c r="C2173" t="s">
        <v>982</v>
      </c>
      <c r="D2173" t="s">
        <v>8840</v>
      </c>
      <c r="E2173" t="s">
        <v>854</v>
      </c>
      <c r="F2173" t="s">
        <v>798</v>
      </c>
      <c r="G2173" t="s">
        <v>959</v>
      </c>
      <c r="H2173" t="s">
        <v>1903</v>
      </c>
      <c r="I2173" t="s">
        <v>957</v>
      </c>
      <c r="J2173" t="s">
        <v>668</v>
      </c>
      <c r="K2173" t="s">
        <v>1441</v>
      </c>
      <c r="L2173" t="s">
        <v>668</v>
      </c>
      <c r="M2173" s="5">
        <v>15026.96</v>
      </c>
      <c r="N2173" s="5">
        <v>15026.96</v>
      </c>
      <c r="O2173" s="5">
        <v>15026.96</v>
      </c>
      <c r="P2173" s="5"/>
      <c r="Q2173" s="16">
        <v>0</v>
      </c>
      <c r="R2173" s="5"/>
      <c r="S2173" s="17">
        <v>42866</v>
      </c>
      <c r="T2173" s="17">
        <v>42866</v>
      </c>
      <c r="U2173" s="17">
        <v>42898</v>
      </c>
      <c r="V2173" s="17">
        <v>42898</v>
      </c>
      <c r="W2173" s="17">
        <v>42866</v>
      </c>
      <c r="X2173" s="17">
        <v>43549</v>
      </c>
      <c r="Y2173" t="s">
        <v>1178</v>
      </c>
      <c r="Z2173" t="s">
        <v>825</v>
      </c>
      <c r="AA2173" t="s">
        <v>1179</v>
      </c>
      <c r="AC2173" s="16">
        <v>4</v>
      </c>
      <c r="AD2173" t="s">
        <v>795</v>
      </c>
      <c r="AE2173" t="s">
        <v>961</v>
      </c>
      <c r="AF2173" t="s">
        <v>740</v>
      </c>
      <c r="AG2173" t="s">
        <v>1036</v>
      </c>
      <c r="AJ2173" t="s">
        <v>963</v>
      </c>
      <c r="AK2173" t="s">
        <v>964</v>
      </c>
      <c r="AL2173" t="s">
        <v>965</v>
      </c>
      <c r="AM2173" t="s">
        <v>456</v>
      </c>
      <c r="AP2173" t="s">
        <v>966</v>
      </c>
      <c r="AQ2173" t="s">
        <v>967</v>
      </c>
      <c r="AR2173" t="s">
        <v>968</v>
      </c>
      <c r="AS2173" t="s">
        <v>969</v>
      </c>
      <c r="AT2173" t="s">
        <v>970</v>
      </c>
      <c r="AU2173" t="s">
        <v>8841</v>
      </c>
    </row>
    <row r="2174" spans="2:47" ht="11" outlineLevel="1" x14ac:dyDescent="0.15">
      <c r="B2174" t="s">
        <v>8842</v>
      </c>
      <c r="C2174" t="s">
        <v>8843</v>
      </c>
      <c r="D2174" t="s">
        <v>6409</v>
      </c>
      <c r="E2174" t="s">
        <v>854</v>
      </c>
      <c r="F2174" t="s">
        <v>798</v>
      </c>
      <c r="G2174" t="s">
        <v>959</v>
      </c>
      <c r="H2174" t="s">
        <v>1903</v>
      </c>
      <c r="I2174" t="s">
        <v>957</v>
      </c>
      <c r="J2174" t="s">
        <v>4363</v>
      </c>
      <c r="K2174" t="s">
        <v>4364</v>
      </c>
      <c r="L2174" t="s">
        <v>4363</v>
      </c>
      <c r="M2174" s="5">
        <v>15000</v>
      </c>
      <c r="N2174" s="5">
        <v>15000</v>
      </c>
      <c r="O2174" s="5">
        <v>15000</v>
      </c>
      <c r="P2174" s="5"/>
      <c r="Q2174" s="16">
        <v>0</v>
      </c>
      <c r="R2174" s="5"/>
      <c r="S2174" s="17">
        <v>43231</v>
      </c>
      <c r="T2174" s="17">
        <v>43252</v>
      </c>
      <c r="U2174" s="17">
        <v>43252</v>
      </c>
      <c r="V2174" s="17">
        <v>43252</v>
      </c>
      <c r="W2174" s="17">
        <v>43231</v>
      </c>
      <c r="X2174" s="17">
        <v>43231</v>
      </c>
      <c r="Y2174" t="s">
        <v>1178</v>
      </c>
      <c r="Z2174" t="s">
        <v>825</v>
      </c>
      <c r="AA2174" t="s">
        <v>1179</v>
      </c>
      <c r="AC2174" s="16">
        <v>1</v>
      </c>
      <c r="AD2174" t="s">
        <v>795</v>
      </c>
      <c r="AE2174" t="s">
        <v>961</v>
      </c>
      <c r="AF2174" t="s">
        <v>1356</v>
      </c>
      <c r="AG2174" t="s">
        <v>1357</v>
      </c>
      <c r="AJ2174" t="s">
        <v>963</v>
      </c>
      <c r="AK2174" t="s">
        <v>964</v>
      </c>
      <c r="AL2174" t="s">
        <v>1340</v>
      </c>
      <c r="AM2174" t="s">
        <v>531</v>
      </c>
      <c r="AP2174" t="s">
        <v>966</v>
      </c>
      <c r="AQ2174" t="s">
        <v>967</v>
      </c>
      <c r="AR2174" t="s">
        <v>968</v>
      </c>
      <c r="AS2174" t="s">
        <v>969</v>
      </c>
      <c r="AT2174" t="s">
        <v>970</v>
      </c>
      <c r="AU2174" t="s">
        <v>8844</v>
      </c>
    </row>
    <row r="2175" spans="2:47" ht="11" outlineLevel="1" x14ac:dyDescent="0.15">
      <c r="B2175" t="s">
        <v>8845</v>
      </c>
      <c r="C2175" t="s">
        <v>8846</v>
      </c>
      <c r="D2175" t="s">
        <v>4645</v>
      </c>
      <c r="E2175" t="s">
        <v>854</v>
      </c>
      <c r="F2175" t="s">
        <v>798</v>
      </c>
      <c r="G2175" t="s">
        <v>959</v>
      </c>
      <c r="H2175" t="s">
        <v>1903</v>
      </c>
      <c r="I2175" t="s">
        <v>957</v>
      </c>
      <c r="J2175" t="s">
        <v>4646</v>
      </c>
      <c r="K2175" t="s">
        <v>4647</v>
      </c>
      <c r="L2175" t="s">
        <v>4646</v>
      </c>
      <c r="M2175" s="5">
        <v>15000</v>
      </c>
      <c r="N2175" s="5">
        <v>15000</v>
      </c>
      <c r="O2175" s="5">
        <v>15000</v>
      </c>
      <c r="P2175" s="5"/>
      <c r="Q2175" s="16">
        <v>0</v>
      </c>
      <c r="R2175" s="5"/>
      <c r="S2175" s="17">
        <v>45765</v>
      </c>
      <c r="T2175" s="17">
        <v>45765</v>
      </c>
      <c r="U2175" s="17">
        <v>45777</v>
      </c>
      <c r="V2175" s="17">
        <v>45777</v>
      </c>
      <c r="W2175" s="17">
        <v>45765</v>
      </c>
      <c r="X2175" s="17">
        <v>45765</v>
      </c>
      <c r="Y2175" t="s">
        <v>1543</v>
      </c>
      <c r="Z2175" t="s">
        <v>826</v>
      </c>
      <c r="AA2175" t="s">
        <v>1179</v>
      </c>
      <c r="AC2175" s="16">
        <v>1</v>
      </c>
      <c r="AD2175" t="s">
        <v>795</v>
      </c>
      <c r="AE2175" t="s">
        <v>961</v>
      </c>
      <c r="AF2175" t="s">
        <v>748</v>
      </c>
      <c r="AG2175" t="s">
        <v>1057</v>
      </c>
      <c r="AJ2175" t="s">
        <v>963</v>
      </c>
      <c r="AK2175" t="s">
        <v>964</v>
      </c>
      <c r="AL2175" t="s">
        <v>1340</v>
      </c>
      <c r="AM2175" t="s">
        <v>531</v>
      </c>
      <c r="AP2175" t="s">
        <v>966</v>
      </c>
      <c r="AQ2175" t="s">
        <v>967</v>
      </c>
      <c r="AR2175" t="s">
        <v>968</v>
      </c>
      <c r="AS2175" t="s">
        <v>969</v>
      </c>
      <c r="AT2175" t="s">
        <v>970</v>
      </c>
      <c r="AU2175" t="s">
        <v>8847</v>
      </c>
    </row>
    <row r="2176" spans="2:47" ht="11" outlineLevel="1" x14ac:dyDescent="0.15">
      <c r="B2176" t="s">
        <v>8848</v>
      </c>
      <c r="C2176" t="s">
        <v>8849</v>
      </c>
      <c r="D2176" t="s">
        <v>251</v>
      </c>
      <c r="E2176" t="s">
        <v>854</v>
      </c>
      <c r="F2176" t="s">
        <v>798</v>
      </c>
      <c r="G2176" t="s">
        <v>959</v>
      </c>
      <c r="H2176" t="s">
        <v>1903</v>
      </c>
      <c r="I2176" t="s">
        <v>957</v>
      </c>
      <c r="J2176" t="s">
        <v>665</v>
      </c>
      <c r="K2176" t="s">
        <v>1904</v>
      </c>
      <c r="L2176" t="s">
        <v>665</v>
      </c>
      <c r="M2176" s="5">
        <v>15000</v>
      </c>
      <c r="N2176" s="5">
        <v>15000</v>
      </c>
      <c r="O2176" s="5">
        <v>15000</v>
      </c>
      <c r="P2176" s="5"/>
      <c r="Q2176" s="16">
        <v>0</v>
      </c>
      <c r="R2176" s="5"/>
      <c r="S2176" s="17">
        <v>43790</v>
      </c>
      <c r="T2176" s="17">
        <v>43790</v>
      </c>
      <c r="U2176" s="17">
        <v>43812</v>
      </c>
      <c r="V2176" s="17">
        <v>43812</v>
      </c>
      <c r="W2176" s="17">
        <v>43790</v>
      </c>
      <c r="X2176" s="17">
        <v>43790</v>
      </c>
      <c r="Y2176" t="s">
        <v>1543</v>
      </c>
      <c r="Z2176" t="s">
        <v>826</v>
      </c>
      <c r="AA2176" t="s">
        <v>1179</v>
      </c>
      <c r="AC2176" s="16">
        <v>1</v>
      </c>
      <c r="AD2176" t="s">
        <v>795</v>
      </c>
      <c r="AE2176" t="s">
        <v>961</v>
      </c>
      <c r="AF2176" t="s">
        <v>740</v>
      </c>
      <c r="AG2176" t="s">
        <v>1036</v>
      </c>
      <c r="AH2176" t="s">
        <v>1058</v>
      </c>
      <c r="AI2176" t="s">
        <v>1059</v>
      </c>
      <c r="AJ2176" t="s">
        <v>978</v>
      </c>
      <c r="AK2176" t="s">
        <v>964</v>
      </c>
      <c r="AL2176" t="s">
        <v>965</v>
      </c>
      <c r="AM2176" t="s">
        <v>531</v>
      </c>
      <c r="AP2176" t="s">
        <v>966</v>
      </c>
      <c r="AQ2176" t="s">
        <v>967</v>
      </c>
      <c r="AR2176" t="s">
        <v>968</v>
      </c>
      <c r="AS2176" t="s">
        <v>969</v>
      </c>
      <c r="AT2176" t="s">
        <v>970</v>
      </c>
      <c r="AU2176" t="s">
        <v>8850</v>
      </c>
    </row>
    <row r="2177" spans="2:47" ht="11" outlineLevel="1" x14ac:dyDescent="0.15">
      <c r="B2177" t="s">
        <v>8851</v>
      </c>
      <c r="C2177" t="s">
        <v>8852</v>
      </c>
      <c r="G2177" t="s">
        <v>1140</v>
      </c>
      <c r="H2177" t="s">
        <v>1141</v>
      </c>
      <c r="I2177" t="s">
        <v>957</v>
      </c>
      <c r="J2177" t="s">
        <v>7075</v>
      </c>
      <c r="K2177" t="s">
        <v>7076</v>
      </c>
      <c r="L2177" t="s">
        <v>7075</v>
      </c>
      <c r="M2177" s="5">
        <v>14995</v>
      </c>
      <c r="N2177" s="5">
        <v>14995</v>
      </c>
      <c r="O2177" s="5">
        <v>14995</v>
      </c>
      <c r="P2177" s="5"/>
      <c r="Q2177" s="16">
        <v>0</v>
      </c>
      <c r="R2177" s="5"/>
      <c r="S2177" s="17">
        <v>42440</v>
      </c>
      <c r="T2177" s="17">
        <v>42440</v>
      </c>
      <c r="U2177" s="17">
        <v>42489</v>
      </c>
      <c r="V2177" s="17">
        <v>42489</v>
      </c>
      <c r="W2177" s="17">
        <v>42440</v>
      </c>
      <c r="X2177" s="17">
        <v>42440</v>
      </c>
      <c r="Y2177" t="s">
        <v>1178</v>
      </c>
      <c r="Z2177" t="s">
        <v>825</v>
      </c>
      <c r="AA2177" t="s">
        <v>1179</v>
      </c>
      <c r="AC2177" s="16">
        <v>5</v>
      </c>
      <c r="AD2177" t="s">
        <v>795</v>
      </c>
      <c r="AE2177" t="s">
        <v>961</v>
      </c>
      <c r="AF2177" t="s">
        <v>761</v>
      </c>
      <c r="AG2177" t="s">
        <v>1268</v>
      </c>
      <c r="AJ2177" t="s">
        <v>963</v>
      </c>
      <c r="AK2177" t="s">
        <v>964</v>
      </c>
      <c r="AL2177" t="s">
        <v>1340</v>
      </c>
      <c r="AM2177" t="s">
        <v>531</v>
      </c>
      <c r="AP2177" t="s">
        <v>966</v>
      </c>
      <c r="AQ2177" t="s">
        <v>967</v>
      </c>
      <c r="AR2177" t="s">
        <v>968</v>
      </c>
      <c r="AS2177" t="s">
        <v>969</v>
      </c>
      <c r="AT2177" t="s">
        <v>970</v>
      </c>
      <c r="AU2177" t="s">
        <v>8853</v>
      </c>
    </row>
    <row r="2178" spans="2:47" ht="11" outlineLevel="1" x14ac:dyDescent="0.15">
      <c r="B2178" t="s">
        <v>8854</v>
      </c>
      <c r="C2178" t="s">
        <v>8855</v>
      </c>
      <c r="G2178" t="s">
        <v>1140</v>
      </c>
      <c r="H2178" t="s">
        <v>1141</v>
      </c>
      <c r="I2178" t="s">
        <v>957</v>
      </c>
      <c r="J2178" t="s">
        <v>8856</v>
      </c>
      <c r="K2178" t="s">
        <v>8857</v>
      </c>
      <c r="L2178" t="s">
        <v>8856</v>
      </c>
      <c r="M2178" s="5">
        <v>14987</v>
      </c>
      <c r="N2178" s="5">
        <v>14987</v>
      </c>
      <c r="O2178" s="5">
        <v>14987</v>
      </c>
      <c r="P2178" s="5"/>
      <c r="Q2178" s="16">
        <v>0</v>
      </c>
      <c r="R2178" s="5"/>
      <c r="S2178" s="17">
        <v>42979</v>
      </c>
      <c r="T2178" s="17">
        <v>42979</v>
      </c>
      <c r="U2178" s="17">
        <v>42996</v>
      </c>
      <c r="V2178" s="17">
        <v>42996</v>
      </c>
      <c r="W2178" s="17">
        <v>42979</v>
      </c>
      <c r="X2178" s="17">
        <v>42979</v>
      </c>
      <c r="Y2178" t="s">
        <v>1543</v>
      </c>
      <c r="Z2178" t="s">
        <v>826</v>
      </c>
      <c r="AA2178" t="s">
        <v>1179</v>
      </c>
      <c r="AC2178" s="16">
        <v>1</v>
      </c>
      <c r="AD2178" t="s">
        <v>865</v>
      </c>
      <c r="AE2178" t="s">
        <v>1683</v>
      </c>
      <c r="AF2178" t="s">
        <v>750</v>
      </c>
      <c r="AG2178" t="s">
        <v>1515</v>
      </c>
      <c r="AJ2178" t="s">
        <v>963</v>
      </c>
      <c r="AK2178" t="s">
        <v>1516</v>
      </c>
      <c r="AL2178" t="s">
        <v>1340</v>
      </c>
      <c r="AM2178" t="s">
        <v>531</v>
      </c>
      <c r="AP2178" t="s">
        <v>966</v>
      </c>
      <c r="AQ2178" t="s">
        <v>967</v>
      </c>
      <c r="AR2178" t="s">
        <v>968</v>
      </c>
      <c r="AS2178" t="s">
        <v>969</v>
      </c>
      <c r="AT2178" t="s">
        <v>970</v>
      </c>
      <c r="AU2178" t="s">
        <v>8858</v>
      </c>
    </row>
    <row r="2179" spans="2:47" ht="11" outlineLevel="1" x14ac:dyDescent="0.15">
      <c r="B2179" t="s">
        <v>8859</v>
      </c>
      <c r="C2179" t="s">
        <v>8860</v>
      </c>
      <c r="G2179" t="s">
        <v>1140</v>
      </c>
      <c r="H2179" t="s">
        <v>1141</v>
      </c>
      <c r="I2179" t="s">
        <v>957</v>
      </c>
      <c r="J2179" t="s">
        <v>4381</v>
      </c>
      <c r="K2179" t="s">
        <v>4382</v>
      </c>
      <c r="L2179" t="s">
        <v>4381</v>
      </c>
      <c r="M2179" s="5">
        <v>14950</v>
      </c>
      <c r="N2179" s="5">
        <v>14950</v>
      </c>
      <c r="O2179" s="5">
        <v>14950</v>
      </c>
      <c r="P2179" s="5"/>
      <c r="Q2179" s="16">
        <v>0</v>
      </c>
      <c r="R2179" s="5"/>
      <c r="S2179" s="17">
        <v>44291</v>
      </c>
      <c r="T2179" s="17">
        <v>44291</v>
      </c>
      <c r="U2179" s="17">
        <v>44337</v>
      </c>
      <c r="V2179" s="17">
        <v>44337</v>
      </c>
      <c r="W2179" s="17">
        <v>44291</v>
      </c>
      <c r="X2179" s="17">
        <v>44291</v>
      </c>
      <c r="Y2179" t="s">
        <v>1178</v>
      </c>
      <c r="Z2179" t="s">
        <v>825</v>
      </c>
      <c r="AA2179" t="s">
        <v>1179</v>
      </c>
      <c r="AC2179" s="16">
        <v>1</v>
      </c>
      <c r="AD2179" t="s">
        <v>803</v>
      </c>
      <c r="AE2179" t="s">
        <v>974</v>
      </c>
      <c r="AF2179" t="s">
        <v>3219</v>
      </c>
      <c r="AG2179" t="s">
        <v>3220</v>
      </c>
      <c r="AH2179" t="s">
        <v>1058</v>
      </c>
      <c r="AI2179" t="s">
        <v>1059</v>
      </c>
      <c r="AJ2179" t="s">
        <v>978</v>
      </c>
      <c r="AK2179" t="s">
        <v>1082</v>
      </c>
      <c r="AL2179" t="s">
        <v>965</v>
      </c>
      <c r="AM2179" t="s">
        <v>531</v>
      </c>
      <c r="AP2179" t="s">
        <v>966</v>
      </c>
      <c r="AQ2179" t="s">
        <v>967</v>
      </c>
      <c r="AR2179" t="s">
        <v>968</v>
      </c>
      <c r="AS2179" t="s">
        <v>969</v>
      </c>
      <c r="AT2179" t="s">
        <v>970</v>
      </c>
      <c r="AU2179" t="s">
        <v>8861</v>
      </c>
    </row>
    <row r="2180" spans="2:47" ht="11" outlineLevel="1" x14ac:dyDescent="0.15">
      <c r="B2180" t="s">
        <v>8862</v>
      </c>
      <c r="C2180" t="s">
        <v>8863</v>
      </c>
      <c r="G2180" t="s">
        <v>1140</v>
      </c>
      <c r="H2180" t="s">
        <v>1141</v>
      </c>
      <c r="I2180" t="s">
        <v>957</v>
      </c>
      <c r="J2180" t="s">
        <v>8188</v>
      </c>
      <c r="K2180" t="s">
        <v>8189</v>
      </c>
      <c r="L2180" t="s">
        <v>8188</v>
      </c>
      <c r="M2180" s="5">
        <v>14932</v>
      </c>
      <c r="N2180" s="5">
        <v>14932</v>
      </c>
      <c r="O2180" s="5">
        <v>14932</v>
      </c>
      <c r="P2180" s="5"/>
      <c r="Q2180" s="16">
        <v>0</v>
      </c>
      <c r="R2180" s="5"/>
      <c r="S2180" s="17">
        <v>42229</v>
      </c>
      <c r="T2180" s="17">
        <v>42229</v>
      </c>
      <c r="U2180" s="17">
        <v>42262</v>
      </c>
      <c r="V2180" s="17">
        <v>42262</v>
      </c>
      <c r="W2180" s="17">
        <v>42229</v>
      </c>
      <c r="X2180" s="17">
        <v>42229</v>
      </c>
      <c r="Y2180" t="s">
        <v>1543</v>
      </c>
      <c r="Z2180" t="s">
        <v>826</v>
      </c>
      <c r="AA2180" t="s">
        <v>1179</v>
      </c>
      <c r="AC2180" s="16">
        <v>1</v>
      </c>
      <c r="AD2180" t="s">
        <v>2803</v>
      </c>
      <c r="AE2180" t="s">
        <v>2804</v>
      </c>
      <c r="AF2180" t="s">
        <v>750</v>
      </c>
      <c r="AG2180" t="s">
        <v>1515</v>
      </c>
      <c r="AJ2180" t="s">
        <v>963</v>
      </c>
      <c r="AK2180" t="s">
        <v>1516</v>
      </c>
      <c r="AL2180" t="s">
        <v>1340</v>
      </c>
      <c r="AM2180" t="s">
        <v>531</v>
      </c>
      <c r="AP2180" t="s">
        <v>966</v>
      </c>
      <c r="AQ2180" t="s">
        <v>967</v>
      </c>
      <c r="AR2180" t="s">
        <v>968</v>
      </c>
      <c r="AS2180" t="s">
        <v>969</v>
      </c>
      <c r="AT2180" t="s">
        <v>970</v>
      </c>
      <c r="AU2180" t="s">
        <v>8864</v>
      </c>
    </row>
    <row r="2181" spans="2:47" ht="11" outlineLevel="1" x14ac:dyDescent="0.15">
      <c r="B2181" t="s">
        <v>8865</v>
      </c>
      <c r="C2181" t="s">
        <v>8866</v>
      </c>
      <c r="G2181" t="s">
        <v>1140</v>
      </c>
      <c r="H2181" t="s">
        <v>1141</v>
      </c>
      <c r="I2181" t="s">
        <v>957</v>
      </c>
      <c r="J2181" t="s">
        <v>8867</v>
      </c>
      <c r="K2181" t="s">
        <v>8868</v>
      </c>
      <c r="L2181" t="s">
        <v>8867</v>
      </c>
      <c r="M2181" s="5">
        <v>14929</v>
      </c>
      <c r="N2181" s="5">
        <v>14929</v>
      </c>
      <c r="O2181" s="5">
        <v>14929</v>
      </c>
      <c r="P2181" s="5"/>
      <c r="Q2181" s="16">
        <v>0</v>
      </c>
      <c r="R2181" s="5"/>
      <c r="S2181" s="17">
        <v>43350</v>
      </c>
      <c r="T2181" s="17">
        <v>43350</v>
      </c>
      <c r="U2181" s="17">
        <v>43453</v>
      </c>
      <c r="V2181" s="17">
        <v>43453</v>
      </c>
      <c r="W2181" s="17">
        <v>43350</v>
      </c>
      <c r="X2181" s="17">
        <v>43350</v>
      </c>
      <c r="Y2181" t="s">
        <v>1178</v>
      </c>
      <c r="Z2181" t="s">
        <v>825</v>
      </c>
      <c r="AA2181" t="s">
        <v>1179</v>
      </c>
      <c r="AC2181" s="16">
        <v>1</v>
      </c>
      <c r="AD2181" t="s">
        <v>803</v>
      </c>
      <c r="AE2181" t="s">
        <v>974</v>
      </c>
      <c r="AF2181" t="s">
        <v>757</v>
      </c>
      <c r="AG2181" t="s">
        <v>1801</v>
      </c>
      <c r="AJ2181" t="s">
        <v>963</v>
      </c>
      <c r="AK2181" t="s">
        <v>1082</v>
      </c>
      <c r="AL2181" t="s">
        <v>1340</v>
      </c>
      <c r="AM2181" t="s">
        <v>531</v>
      </c>
      <c r="AP2181" t="s">
        <v>966</v>
      </c>
      <c r="AQ2181" t="s">
        <v>967</v>
      </c>
      <c r="AR2181" t="s">
        <v>968</v>
      </c>
      <c r="AS2181" t="s">
        <v>969</v>
      </c>
      <c r="AT2181" t="s">
        <v>970</v>
      </c>
      <c r="AU2181" t="s">
        <v>8869</v>
      </c>
    </row>
    <row r="2182" spans="2:47" ht="11" outlineLevel="1" x14ac:dyDescent="0.15">
      <c r="B2182" t="s">
        <v>8870</v>
      </c>
      <c r="C2182" t="s">
        <v>8871</v>
      </c>
      <c r="G2182" t="s">
        <v>1140</v>
      </c>
      <c r="H2182" t="s">
        <v>1141</v>
      </c>
      <c r="I2182" t="s">
        <v>957</v>
      </c>
      <c r="J2182" t="s">
        <v>8872</v>
      </c>
      <c r="K2182" t="s">
        <v>8873</v>
      </c>
      <c r="L2182" t="s">
        <v>8872</v>
      </c>
      <c r="M2182" s="5">
        <v>14927</v>
      </c>
      <c r="N2182" s="5">
        <v>14927</v>
      </c>
      <c r="O2182" s="5">
        <v>14927</v>
      </c>
      <c r="P2182" s="5"/>
      <c r="Q2182" s="16">
        <v>0</v>
      </c>
      <c r="R2182" s="5"/>
      <c r="S2182" s="17">
        <v>43509</v>
      </c>
      <c r="T2182" s="17">
        <v>43509</v>
      </c>
      <c r="U2182" s="17">
        <v>43606</v>
      </c>
      <c r="V2182" s="17">
        <v>43606</v>
      </c>
      <c r="W2182" s="17">
        <v>43509</v>
      </c>
      <c r="X2182" s="17">
        <v>43509</v>
      </c>
      <c r="Y2182" t="s">
        <v>1543</v>
      </c>
      <c r="Z2182" t="s">
        <v>826</v>
      </c>
      <c r="AA2182" t="s">
        <v>1179</v>
      </c>
      <c r="AC2182" s="16">
        <v>1</v>
      </c>
      <c r="AD2182" t="s">
        <v>8874</v>
      </c>
      <c r="AE2182" t="s">
        <v>8875</v>
      </c>
      <c r="AF2182" t="s">
        <v>743</v>
      </c>
      <c r="AG2182" t="s">
        <v>1075</v>
      </c>
      <c r="AH2182" t="s">
        <v>1058</v>
      </c>
      <c r="AI2182" t="s">
        <v>1059</v>
      </c>
      <c r="AJ2182" t="s">
        <v>978</v>
      </c>
      <c r="AK2182" t="s">
        <v>1376</v>
      </c>
      <c r="AL2182" t="s">
        <v>1340</v>
      </c>
      <c r="AM2182" t="s">
        <v>531</v>
      </c>
      <c r="AP2182" t="s">
        <v>966</v>
      </c>
      <c r="AQ2182" t="s">
        <v>967</v>
      </c>
      <c r="AR2182" t="s">
        <v>968</v>
      </c>
      <c r="AS2182" t="s">
        <v>969</v>
      </c>
      <c r="AT2182" t="s">
        <v>970</v>
      </c>
      <c r="AU2182" t="s">
        <v>8876</v>
      </c>
    </row>
    <row r="2183" spans="2:47" ht="11" outlineLevel="1" x14ac:dyDescent="0.15">
      <c r="B2183" t="s">
        <v>8877</v>
      </c>
      <c r="C2183" t="s">
        <v>8878</v>
      </c>
      <c r="G2183" t="s">
        <v>1140</v>
      </c>
      <c r="H2183" t="s">
        <v>1141</v>
      </c>
      <c r="I2183" t="s">
        <v>957</v>
      </c>
      <c r="J2183" t="s">
        <v>6215</v>
      </c>
      <c r="K2183" t="s">
        <v>6216</v>
      </c>
      <c r="L2183" t="s">
        <v>6215</v>
      </c>
      <c r="M2183" s="5">
        <v>14923.89</v>
      </c>
      <c r="N2183" s="5">
        <v>14923.89</v>
      </c>
      <c r="O2183" s="5">
        <v>14923.89</v>
      </c>
      <c r="P2183" s="5"/>
      <c r="Q2183" s="16">
        <v>0</v>
      </c>
      <c r="R2183" s="5"/>
      <c r="S2183" s="17">
        <v>44651</v>
      </c>
      <c r="T2183" s="17">
        <v>44651</v>
      </c>
      <c r="U2183" s="17">
        <v>44652</v>
      </c>
      <c r="V2183" s="17">
        <v>44652</v>
      </c>
      <c r="W2183" s="17">
        <v>44651</v>
      </c>
      <c r="X2183" s="17">
        <v>44651</v>
      </c>
      <c r="Y2183" t="s">
        <v>984</v>
      </c>
      <c r="Z2183" t="s">
        <v>804</v>
      </c>
      <c r="AA2183" t="s">
        <v>1000</v>
      </c>
      <c r="AC2183" s="16">
        <v>1</v>
      </c>
      <c r="AD2183" t="s">
        <v>795</v>
      </c>
      <c r="AE2183" t="s">
        <v>961</v>
      </c>
      <c r="AF2183" t="s">
        <v>740</v>
      </c>
      <c r="AG2183" t="s">
        <v>1036</v>
      </c>
      <c r="AH2183" t="s">
        <v>1058</v>
      </c>
      <c r="AI2183" t="s">
        <v>1059</v>
      </c>
      <c r="AJ2183" t="s">
        <v>978</v>
      </c>
      <c r="AK2183" t="s">
        <v>964</v>
      </c>
      <c r="AL2183" t="s">
        <v>1340</v>
      </c>
      <c r="AM2183" t="s">
        <v>531</v>
      </c>
      <c r="AP2183" t="s">
        <v>966</v>
      </c>
      <c r="AQ2183" t="s">
        <v>967</v>
      </c>
      <c r="AR2183" t="s">
        <v>968</v>
      </c>
      <c r="AS2183" t="s">
        <v>969</v>
      </c>
      <c r="AT2183" t="s">
        <v>970</v>
      </c>
      <c r="AU2183" t="s">
        <v>8879</v>
      </c>
    </row>
    <row r="2184" spans="2:47" ht="11" outlineLevel="1" x14ac:dyDescent="0.15">
      <c r="B2184" t="s">
        <v>8880</v>
      </c>
      <c r="C2184" t="s">
        <v>8881</v>
      </c>
      <c r="G2184" t="s">
        <v>1140</v>
      </c>
      <c r="H2184" t="s">
        <v>1141</v>
      </c>
      <c r="I2184" t="s">
        <v>957</v>
      </c>
      <c r="J2184" t="s">
        <v>3417</v>
      </c>
      <c r="K2184" t="s">
        <v>3418</v>
      </c>
      <c r="L2184" t="s">
        <v>3417</v>
      </c>
      <c r="M2184" s="5">
        <v>14902</v>
      </c>
      <c r="N2184" s="5">
        <v>14902</v>
      </c>
      <c r="O2184" s="5">
        <v>14902</v>
      </c>
      <c r="P2184" s="5"/>
      <c r="Q2184" s="16">
        <v>0</v>
      </c>
      <c r="R2184" s="5"/>
      <c r="S2184" s="17">
        <v>43515</v>
      </c>
      <c r="T2184" s="17">
        <v>43516</v>
      </c>
      <c r="U2184" s="17">
        <v>43553</v>
      </c>
      <c r="V2184" s="17">
        <v>43553</v>
      </c>
      <c r="W2184" s="17">
        <v>43515</v>
      </c>
      <c r="X2184" s="17">
        <v>43718</v>
      </c>
      <c r="Y2184" t="s">
        <v>1543</v>
      </c>
      <c r="Z2184" t="s">
        <v>826</v>
      </c>
      <c r="AA2184" t="s">
        <v>1179</v>
      </c>
      <c r="AC2184" s="16">
        <v>1</v>
      </c>
      <c r="AD2184" t="s">
        <v>795</v>
      </c>
      <c r="AE2184" t="s">
        <v>961</v>
      </c>
      <c r="AF2184" t="s">
        <v>748</v>
      </c>
      <c r="AG2184" t="s">
        <v>1057</v>
      </c>
      <c r="AH2184" t="s">
        <v>1058</v>
      </c>
      <c r="AI2184" t="s">
        <v>1059</v>
      </c>
      <c r="AJ2184" t="s">
        <v>978</v>
      </c>
      <c r="AK2184" t="s">
        <v>964</v>
      </c>
      <c r="AL2184" t="s">
        <v>965</v>
      </c>
      <c r="AM2184" t="s">
        <v>531</v>
      </c>
      <c r="AP2184" t="s">
        <v>966</v>
      </c>
      <c r="AQ2184" t="s">
        <v>967</v>
      </c>
      <c r="AR2184" t="s">
        <v>968</v>
      </c>
      <c r="AS2184" t="s">
        <v>969</v>
      </c>
      <c r="AT2184" t="s">
        <v>970</v>
      </c>
      <c r="AU2184" t="s">
        <v>8882</v>
      </c>
    </row>
    <row r="2185" spans="2:47" ht="11" outlineLevel="1" x14ac:dyDescent="0.15">
      <c r="B2185" t="s">
        <v>8883</v>
      </c>
      <c r="C2185" t="s">
        <v>8884</v>
      </c>
      <c r="G2185" t="s">
        <v>1140</v>
      </c>
      <c r="H2185" t="s">
        <v>1141</v>
      </c>
      <c r="I2185" t="s">
        <v>957</v>
      </c>
      <c r="J2185" t="s">
        <v>3205</v>
      </c>
      <c r="K2185" t="s">
        <v>3206</v>
      </c>
      <c r="L2185" t="s">
        <v>3207</v>
      </c>
      <c r="M2185" s="5">
        <v>14800</v>
      </c>
      <c r="N2185" s="5">
        <v>14800</v>
      </c>
      <c r="O2185" s="5">
        <v>14800</v>
      </c>
      <c r="P2185" s="5"/>
      <c r="Q2185" s="16">
        <v>0</v>
      </c>
      <c r="R2185" s="5"/>
      <c r="S2185" s="17">
        <v>44442</v>
      </c>
      <c r="T2185" s="17">
        <v>44442</v>
      </c>
      <c r="U2185" s="17">
        <v>44498</v>
      </c>
      <c r="V2185" s="17">
        <v>44498</v>
      </c>
      <c r="W2185" s="17">
        <v>44442</v>
      </c>
      <c r="X2185" s="17">
        <v>44442</v>
      </c>
      <c r="Y2185" t="s">
        <v>1178</v>
      </c>
      <c r="Z2185" t="s">
        <v>825</v>
      </c>
      <c r="AA2185" t="s">
        <v>1179</v>
      </c>
      <c r="AC2185" s="16">
        <v>1</v>
      </c>
      <c r="AD2185" t="s">
        <v>795</v>
      </c>
      <c r="AE2185" t="s">
        <v>961</v>
      </c>
      <c r="AF2185" t="s">
        <v>754</v>
      </c>
      <c r="AG2185" t="s">
        <v>1485</v>
      </c>
      <c r="AH2185" t="s">
        <v>1058</v>
      </c>
      <c r="AI2185" t="s">
        <v>1059</v>
      </c>
      <c r="AJ2185" t="s">
        <v>978</v>
      </c>
      <c r="AK2185" t="s">
        <v>964</v>
      </c>
      <c r="AL2185" t="s">
        <v>1340</v>
      </c>
      <c r="AM2185" t="s">
        <v>531</v>
      </c>
      <c r="AP2185" t="s">
        <v>966</v>
      </c>
      <c r="AQ2185" t="s">
        <v>967</v>
      </c>
      <c r="AR2185" t="s">
        <v>968</v>
      </c>
      <c r="AS2185" t="s">
        <v>969</v>
      </c>
      <c r="AT2185" t="s">
        <v>970</v>
      </c>
      <c r="AU2185" t="s">
        <v>8885</v>
      </c>
    </row>
    <row r="2186" spans="2:47" ht="11" outlineLevel="1" x14ac:dyDescent="0.15">
      <c r="B2186" t="s">
        <v>8886</v>
      </c>
      <c r="C2186" t="s">
        <v>8887</v>
      </c>
      <c r="G2186" t="s">
        <v>1140</v>
      </c>
      <c r="H2186" t="s">
        <v>1141</v>
      </c>
      <c r="I2186" t="s">
        <v>957</v>
      </c>
      <c r="J2186" t="s">
        <v>8888</v>
      </c>
      <c r="K2186" t="s">
        <v>8889</v>
      </c>
      <c r="L2186" t="s">
        <v>8888</v>
      </c>
      <c r="M2186" s="5">
        <v>14796.5</v>
      </c>
      <c r="N2186" s="5">
        <v>14796.5</v>
      </c>
      <c r="O2186" s="5">
        <v>14796.5</v>
      </c>
      <c r="P2186" s="5"/>
      <c r="Q2186" s="16">
        <v>0</v>
      </c>
      <c r="R2186" s="5"/>
      <c r="S2186" s="17">
        <v>42531</v>
      </c>
      <c r="T2186" s="17">
        <v>42531</v>
      </c>
      <c r="U2186" s="17">
        <v>42536</v>
      </c>
      <c r="V2186" s="17">
        <v>42536</v>
      </c>
      <c r="W2186" s="17">
        <v>42531</v>
      </c>
      <c r="X2186" s="17">
        <v>42531</v>
      </c>
      <c r="Y2186" t="s">
        <v>1178</v>
      </c>
      <c r="Z2186" t="s">
        <v>825</v>
      </c>
      <c r="AA2186" t="s">
        <v>1179</v>
      </c>
      <c r="AC2186" s="16">
        <v>3</v>
      </c>
      <c r="AD2186" t="s">
        <v>795</v>
      </c>
      <c r="AE2186" t="s">
        <v>961</v>
      </c>
      <c r="AF2186" t="s">
        <v>740</v>
      </c>
      <c r="AG2186" t="s">
        <v>1036</v>
      </c>
      <c r="AJ2186" t="s">
        <v>963</v>
      </c>
      <c r="AK2186" t="s">
        <v>964</v>
      </c>
      <c r="AL2186" t="s">
        <v>1340</v>
      </c>
      <c r="AM2186" t="s">
        <v>531</v>
      </c>
      <c r="AP2186" t="s">
        <v>966</v>
      </c>
      <c r="AQ2186" t="s">
        <v>967</v>
      </c>
      <c r="AR2186" t="s">
        <v>968</v>
      </c>
      <c r="AS2186" t="s">
        <v>969</v>
      </c>
      <c r="AT2186" t="s">
        <v>970</v>
      </c>
      <c r="AU2186" t="s">
        <v>8890</v>
      </c>
    </row>
    <row r="2187" spans="2:47" ht="11" outlineLevel="1" x14ac:dyDescent="0.15">
      <c r="B2187" t="s">
        <v>8891</v>
      </c>
      <c r="C2187" t="s">
        <v>8892</v>
      </c>
      <c r="D2187" t="s">
        <v>4251</v>
      </c>
      <c r="E2187" t="s">
        <v>1599</v>
      </c>
      <c r="F2187" t="s">
        <v>807</v>
      </c>
      <c r="G2187" t="s">
        <v>984</v>
      </c>
      <c r="H2187" t="s">
        <v>985</v>
      </c>
      <c r="I2187" t="s">
        <v>957</v>
      </c>
      <c r="J2187" t="s">
        <v>4252</v>
      </c>
      <c r="K2187" t="s">
        <v>4253</v>
      </c>
      <c r="L2187" t="s">
        <v>4252</v>
      </c>
      <c r="M2187" s="5">
        <v>14745.24</v>
      </c>
      <c r="N2187" s="5">
        <v>14745.24</v>
      </c>
      <c r="O2187" s="5">
        <v>14745.24</v>
      </c>
      <c r="P2187" s="5"/>
      <c r="Q2187" s="16">
        <v>0</v>
      </c>
      <c r="R2187" s="5"/>
      <c r="S2187" s="17">
        <v>45427</v>
      </c>
      <c r="T2187" s="17">
        <v>45427</v>
      </c>
      <c r="U2187" s="17">
        <v>45439</v>
      </c>
      <c r="V2187" s="17">
        <v>45439</v>
      </c>
      <c r="W2187" s="17">
        <v>45427</v>
      </c>
      <c r="X2187" s="17">
        <v>45427</v>
      </c>
      <c r="Y2187" t="s">
        <v>959</v>
      </c>
      <c r="Z2187" t="s">
        <v>796</v>
      </c>
      <c r="AA2187" t="s">
        <v>1023</v>
      </c>
      <c r="AB2187" t="s">
        <v>1024</v>
      </c>
      <c r="AC2187" s="16">
        <v>1</v>
      </c>
      <c r="AD2187" t="s">
        <v>803</v>
      </c>
      <c r="AE2187" t="s">
        <v>974</v>
      </c>
      <c r="AF2187" t="s">
        <v>7067</v>
      </c>
      <c r="AG2187" t="s">
        <v>7068</v>
      </c>
      <c r="AJ2187" t="s">
        <v>963</v>
      </c>
      <c r="AK2187" t="s">
        <v>1082</v>
      </c>
      <c r="AL2187" t="s">
        <v>1340</v>
      </c>
      <c r="AM2187" t="s">
        <v>531</v>
      </c>
      <c r="AP2187" t="s">
        <v>966</v>
      </c>
      <c r="AQ2187" t="s">
        <v>967</v>
      </c>
      <c r="AR2187" t="s">
        <v>968</v>
      </c>
      <c r="AS2187" t="s">
        <v>969</v>
      </c>
      <c r="AT2187" t="s">
        <v>970</v>
      </c>
      <c r="AU2187" t="s">
        <v>8893</v>
      </c>
    </row>
    <row r="2188" spans="2:47" ht="11" outlineLevel="1" x14ac:dyDescent="0.15">
      <c r="B2188" t="s">
        <v>8894</v>
      </c>
      <c r="C2188" t="s">
        <v>8895</v>
      </c>
      <c r="D2188" t="s">
        <v>8896</v>
      </c>
      <c r="E2188" t="s">
        <v>1599</v>
      </c>
      <c r="F2188" t="s">
        <v>807</v>
      </c>
      <c r="G2188" t="s">
        <v>984</v>
      </c>
      <c r="H2188" t="s">
        <v>985</v>
      </c>
      <c r="I2188" t="s">
        <v>957</v>
      </c>
      <c r="J2188" t="s">
        <v>8897</v>
      </c>
      <c r="K2188" t="s">
        <v>8898</v>
      </c>
      <c r="L2188" t="s">
        <v>8897</v>
      </c>
      <c r="M2188" s="5">
        <v>14729.71</v>
      </c>
      <c r="N2188" s="5">
        <v>14729.71</v>
      </c>
      <c r="O2188" s="5">
        <v>14729.71</v>
      </c>
      <c r="P2188" s="5"/>
      <c r="Q2188" s="16">
        <v>0</v>
      </c>
      <c r="R2188" s="5"/>
      <c r="S2188" s="17">
        <v>43454</v>
      </c>
      <c r="T2188" s="17">
        <v>43445</v>
      </c>
      <c r="U2188" s="17">
        <v>43496</v>
      </c>
      <c r="V2188" s="17">
        <v>43496</v>
      </c>
      <c r="W2188" s="17">
        <v>43454</v>
      </c>
      <c r="X2188" s="17">
        <v>43454</v>
      </c>
      <c r="Y2188" t="s">
        <v>959</v>
      </c>
      <c r="Z2188" t="s">
        <v>796</v>
      </c>
      <c r="AA2188" t="s">
        <v>1023</v>
      </c>
      <c r="AB2188" t="s">
        <v>1289</v>
      </c>
      <c r="AC2188" s="16">
        <v>2</v>
      </c>
      <c r="AD2188" t="s">
        <v>8899</v>
      </c>
      <c r="AE2188" t="s">
        <v>8900</v>
      </c>
      <c r="AF2188" t="s">
        <v>750</v>
      </c>
      <c r="AG2188" t="s">
        <v>1515</v>
      </c>
      <c r="AJ2188" t="s">
        <v>963</v>
      </c>
      <c r="AK2188" t="s">
        <v>1516</v>
      </c>
      <c r="AL2188" t="s">
        <v>1340</v>
      </c>
      <c r="AM2188" t="s">
        <v>531</v>
      </c>
      <c r="AP2188" t="s">
        <v>966</v>
      </c>
      <c r="AQ2188" t="s">
        <v>967</v>
      </c>
      <c r="AR2188" t="s">
        <v>968</v>
      </c>
      <c r="AS2188" t="s">
        <v>969</v>
      </c>
      <c r="AT2188" t="s">
        <v>970</v>
      </c>
      <c r="AU2188" t="s">
        <v>8901</v>
      </c>
    </row>
    <row r="2189" spans="2:47" ht="11" outlineLevel="1" x14ac:dyDescent="0.15">
      <c r="B2189" t="s">
        <v>8902</v>
      </c>
      <c r="C2189" t="s">
        <v>8903</v>
      </c>
      <c r="D2189" t="s">
        <v>5830</v>
      </c>
      <c r="E2189" t="s">
        <v>835</v>
      </c>
      <c r="F2189" t="s">
        <v>807</v>
      </c>
      <c r="G2189" t="s">
        <v>984</v>
      </c>
      <c r="H2189" t="s">
        <v>985</v>
      </c>
      <c r="I2189" t="s">
        <v>957</v>
      </c>
      <c r="J2189" t="s">
        <v>5831</v>
      </c>
      <c r="K2189" t="s">
        <v>5832</v>
      </c>
      <c r="L2189" t="s">
        <v>987</v>
      </c>
      <c r="M2189" s="5">
        <v>14673</v>
      </c>
      <c r="N2189" s="5">
        <v>14673</v>
      </c>
      <c r="O2189" s="5">
        <v>14673</v>
      </c>
      <c r="P2189" s="5"/>
      <c r="Q2189" s="16">
        <v>0</v>
      </c>
      <c r="R2189" s="5"/>
      <c r="S2189" s="17">
        <v>43189</v>
      </c>
      <c r="T2189" s="17">
        <v>43192</v>
      </c>
      <c r="U2189" s="17">
        <v>43251</v>
      </c>
      <c r="V2189" s="17">
        <v>43251</v>
      </c>
      <c r="W2189" s="17">
        <v>43189</v>
      </c>
      <c r="X2189" s="17">
        <v>43189</v>
      </c>
      <c r="Y2189" t="s">
        <v>1178</v>
      </c>
      <c r="Z2189" t="s">
        <v>825</v>
      </c>
      <c r="AA2189" t="s">
        <v>1179</v>
      </c>
      <c r="AC2189" s="16">
        <v>1</v>
      </c>
      <c r="AD2189" t="s">
        <v>795</v>
      </c>
      <c r="AE2189" t="s">
        <v>961</v>
      </c>
      <c r="AF2189" t="s">
        <v>748</v>
      </c>
      <c r="AG2189" t="s">
        <v>1057</v>
      </c>
      <c r="AJ2189" t="s">
        <v>963</v>
      </c>
      <c r="AK2189" t="s">
        <v>964</v>
      </c>
      <c r="AL2189" t="s">
        <v>1340</v>
      </c>
      <c r="AM2189" t="s">
        <v>531</v>
      </c>
      <c r="AP2189" t="s">
        <v>966</v>
      </c>
      <c r="AQ2189" t="s">
        <v>967</v>
      </c>
      <c r="AR2189" t="s">
        <v>968</v>
      </c>
      <c r="AS2189" t="s">
        <v>969</v>
      </c>
      <c r="AT2189" t="s">
        <v>970</v>
      </c>
      <c r="AU2189" t="s">
        <v>8904</v>
      </c>
    </row>
    <row r="2190" spans="2:47" ht="11" outlineLevel="1" x14ac:dyDescent="0.15">
      <c r="B2190" t="s">
        <v>8905</v>
      </c>
      <c r="C2190" t="s">
        <v>8906</v>
      </c>
      <c r="G2190" t="s">
        <v>1140</v>
      </c>
      <c r="H2190" t="s">
        <v>1141</v>
      </c>
      <c r="I2190" t="s">
        <v>957</v>
      </c>
      <c r="J2190" t="s">
        <v>8907</v>
      </c>
      <c r="K2190" t="s">
        <v>8908</v>
      </c>
      <c r="L2190" t="s">
        <v>8907</v>
      </c>
      <c r="M2190" s="5">
        <v>14650</v>
      </c>
      <c r="N2190" s="5">
        <v>14650</v>
      </c>
      <c r="O2190" s="5">
        <v>14650</v>
      </c>
      <c r="P2190" s="5"/>
      <c r="Q2190" s="16">
        <v>0</v>
      </c>
      <c r="R2190" s="5"/>
      <c r="S2190" s="17">
        <v>42153</v>
      </c>
      <c r="T2190" s="17">
        <v>42152</v>
      </c>
      <c r="U2190" s="17">
        <v>42216</v>
      </c>
      <c r="V2190" s="17">
        <v>42216</v>
      </c>
      <c r="W2190" s="17">
        <v>42153</v>
      </c>
      <c r="X2190" s="17">
        <v>42205</v>
      </c>
      <c r="Y2190" t="s">
        <v>1178</v>
      </c>
      <c r="Z2190" t="s">
        <v>825</v>
      </c>
      <c r="AA2190" t="s">
        <v>1179</v>
      </c>
      <c r="AC2190" s="16">
        <v>5</v>
      </c>
      <c r="AD2190" t="s">
        <v>795</v>
      </c>
      <c r="AE2190" t="s">
        <v>961</v>
      </c>
      <c r="AF2190" t="s">
        <v>748</v>
      </c>
      <c r="AG2190" t="s">
        <v>1057</v>
      </c>
      <c r="AJ2190" t="s">
        <v>963</v>
      </c>
      <c r="AK2190" t="s">
        <v>964</v>
      </c>
      <c r="AL2190" t="s">
        <v>1340</v>
      </c>
      <c r="AM2190" t="s">
        <v>531</v>
      </c>
      <c r="AP2190" t="s">
        <v>966</v>
      </c>
      <c r="AQ2190" t="s">
        <v>967</v>
      </c>
      <c r="AR2190" t="s">
        <v>968</v>
      </c>
      <c r="AS2190" t="s">
        <v>969</v>
      </c>
      <c r="AT2190" t="s">
        <v>970</v>
      </c>
      <c r="AU2190" t="s">
        <v>8909</v>
      </c>
    </row>
    <row r="2191" spans="2:47" ht="11" outlineLevel="1" x14ac:dyDescent="0.15">
      <c r="B2191" t="s">
        <v>8910</v>
      </c>
      <c r="C2191" t="s">
        <v>8911</v>
      </c>
      <c r="G2191" t="s">
        <v>1140</v>
      </c>
      <c r="H2191" t="s">
        <v>1141</v>
      </c>
      <c r="I2191" t="s">
        <v>957</v>
      </c>
      <c r="J2191" t="s">
        <v>8912</v>
      </c>
      <c r="K2191" t="s">
        <v>8913</v>
      </c>
      <c r="L2191" t="s">
        <v>8912</v>
      </c>
      <c r="M2191" s="5">
        <v>14566.5</v>
      </c>
      <c r="N2191" s="5">
        <v>14566.5</v>
      </c>
      <c r="O2191" s="5">
        <v>14566.5</v>
      </c>
      <c r="P2191" s="5"/>
      <c r="Q2191" s="16">
        <v>0</v>
      </c>
      <c r="R2191" s="5"/>
      <c r="S2191" s="17">
        <v>42611</v>
      </c>
      <c r="T2191" s="17">
        <v>42611</v>
      </c>
      <c r="U2191" s="17">
        <v>42641</v>
      </c>
      <c r="V2191" s="17">
        <v>42641</v>
      </c>
      <c r="W2191" s="17">
        <v>42611</v>
      </c>
      <c r="X2191" s="17">
        <v>42611</v>
      </c>
      <c r="Y2191" t="s">
        <v>1178</v>
      </c>
      <c r="Z2191" t="s">
        <v>825</v>
      </c>
      <c r="AA2191" t="s">
        <v>1179</v>
      </c>
      <c r="AC2191" s="16">
        <v>4</v>
      </c>
      <c r="AD2191" t="s">
        <v>887</v>
      </c>
      <c r="AE2191" t="s">
        <v>2030</v>
      </c>
      <c r="AF2191" t="s">
        <v>750</v>
      </c>
      <c r="AG2191" t="s">
        <v>1515</v>
      </c>
      <c r="AJ2191" t="s">
        <v>963</v>
      </c>
      <c r="AK2191" t="s">
        <v>1516</v>
      </c>
      <c r="AL2191" t="s">
        <v>1340</v>
      </c>
      <c r="AM2191" t="s">
        <v>531</v>
      </c>
      <c r="AP2191" t="s">
        <v>966</v>
      </c>
      <c r="AQ2191" t="s">
        <v>967</v>
      </c>
      <c r="AR2191" t="s">
        <v>968</v>
      </c>
      <c r="AS2191" t="s">
        <v>969</v>
      </c>
      <c r="AT2191" t="s">
        <v>970</v>
      </c>
      <c r="AU2191" t="s">
        <v>8914</v>
      </c>
    </row>
    <row r="2192" spans="2:47" ht="11" outlineLevel="1" x14ac:dyDescent="0.15">
      <c r="B2192" t="s">
        <v>8915</v>
      </c>
      <c r="C2192" t="s">
        <v>8916</v>
      </c>
      <c r="G2192" t="s">
        <v>1140</v>
      </c>
      <c r="H2192" t="s">
        <v>1141</v>
      </c>
      <c r="I2192" t="s">
        <v>957</v>
      </c>
      <c r="J2192" t="s">
        <v>6306</v>
      </c>
      <c r="K2192" t="s">
        <v>6307</v>
      </c>
      <c r="L2192" t="s">
        <v>7297</v>
      </c>
      <c r="M2192" s="5">
        <v>14565</v>
      </c>
      <c r="N2192" s="5">
        <v>14565</v>
      </c>
      <c r="O2192" s="5">
        <v>14565</v>
      </c>
      <c r="P2192" s="5"/>
      <c r="Q2192" s="16">
        <v>0</v>
      </c>
      <c r="R2192" s="5"/>
      <c r="S2192" s="17">
        <v>44894</v>
      </c>
      <c r="T2192" s="17">
        <v>44880</v>
      </c>
      <c r="U2192" s="17">
        <v>44894</v>
      </c>
      <c r="V2192" s="17">
        <v>44894</v>
      </c>
      <c r="W2192" s="17">
        <v>44894</v>
      </c>
      <c r="X2192" s="17">
        <v>45146</v>
      </c>
      <c r="Y2192" t="s">
        <v>1543</v>
      </c>
      <c r="Z2192" t="s">
        <v>826</v>
      </c>
      <c r="AA2192" t="s">
        <v>1179</v>
      </c>
      <c r="AC2192" s="16">
        <v>1</v>
      </c>
      <c r="AD2192" t="s">
        <v>795</v>
      </c>
      <c r="AE2192" t="s">
        <v>961</v>
      </c>
      <c r="AF2192" t="s">
        <v>740</v>
      </c>
      <c r="AG2192" t="s">
        <v>1036</v>
      </c>
      <c r="AJ2192" t="s">
        <v>963</v>
      </c>
      <c r="AK2192" t="s">
        <v>964</v>
      </c>
      <c r="AL2192" t="s">
        <v>1340</v>
      </c>
      <c r="AM2192" t="s">
        <v>531</v>
      </c>
      <c r="AP2192" t="s">
        <v>966</v>
      </c>
      <c r="AQ2192" t="s">
        <v>967</v>
      </c>
      <c r="AR2192" t="s">
        <v>968</v>
      </c>
      <c r="AS2192" t="s">
        <v>969</v>
      </c>
      <c r="AT2192" t="s">
        <v>970</v>
      </c>
      <c r="AU2192" t="s">
        <v>8917</v>
      </c>
    </row>
    <row r="2193" spans="2:47" ht="11" outlineLevel="1" x14ac:dyDescent="0.15">
      <c r="B2193" t="s">
        <v>8918</v>
      </c>
      <c r="C2193" t="s">
        <v>8919</v>
      </c>
      <c r="G2193" t="s">
        <v>1140</v>
      </c>
      <c r="H2193" t="s">
        <v>1141</v>
      </c>
      <c r="I2193" t="s">
        <v>957</v>
      </c>
      <c r="J2193" t="s">
        <v>8920</v>
      </c>
      <c r="K2193" t="s">
        <v>8921</v>
      </c>
      <c r="L2193" t="s">
        <v>8920</v>
      </c>
      <c r="M2193" s="5">
        <v>14561.08</v>
      </c>
      <c r="N2193" s="5">
        <v>14561.08</v>
      </c>
      <c r="O2193" s="5">
        <v>14561.08</v>
      </c>
      <c r="P2193" s="5"/>
      <c r="Q2193" s="16">
        <v>0</v>
      </c>
      <c r="R2193" s="5"/>
      <c r="S2193" s="17">
        <v>42987</v>
      </c>
      <c r="T2193" s="17">
        <v>42987</v>
      </c>
      <c r="U2193" s="17">
        <v>42988</v>
      </c>
      <c r="V2193" s="17">
        <v>42988</v>
      </c>
      <c r="W2193" s="17">
        <v>42987</v>
      </c>
      <c r="X2193" s="17">
        <v>42987</v>
      </c>
      <c r="Y2193" t="s">
        <v>1178</v>
      </c>
      <c r="Z2193" t="s">
        <v>825</v>
      </c>
      <c r="AA2193" t="s">
        <v>1179</v>
      </c>
      <c r="AC2193" s="16">
        <v>4</v>
      </c>
      <c r="AD2193" t="s">
        <v>4742</v>
      </c>
      <c r="AE2193" t="s">
        <v>4743</v>
      </c>
      <c r="AF2193" t="s">
        <v>743</v>
      </c>
      <c r="AG2193" t="s">
        <v>1075</v>
      </c>
      <c r="AJ2193" t="s">
        <v>963</v>
      </c>
      <c r="AK2193" t="s">
        <v>1376</v>
      </c>
      <c r="AL2193" t="s">
        <v>1340</v>
      </c>
      <c r="AM2193" t="s">
        <v>456</v>
      </c>
      <c r="AP2193" t="s">
        <v>966</v>
      </c>
      <c r="AQ2193" t="s">
        <v>967</v>
      </c>
      <c r="AR2193" t="s">
        <v>968</v>
      </c>
      <c r="AS2193" t="s">
        <v>969</v>
      </c>
      <c r="AT2193" t="s">
        <v>970</v>
      </c>
      <c r="AU2193" t="s">
        <v>8922</v>
      </c>
    </row>
    <row r="2194" spans="2:47" ht="11" outlineLevel="1" x14ac:dyDescent="0.15">
      <c r="B2194" t="s">
        <v>8923</v>
      </c>
      <c r="C2194" t="s">
        <v>8924</v>
      </c>
      <c r="D2194" t="s">
        <v>5131</v>
      </c>
      <c r="E2194" t="s">
        <v>1599</v>
      </c>
      <c r="F2194" t="s">
        <v>807</v>
      </c>
      <c r="G2194" t="s">
        <v>984</v>
      </c>
      <c r="H2194" t="s">
        <v>985</v>
      </c>
      <c r="I2194" t="s">
        <v>957</v>
      </c>
      <c r="J2194" t="s">
        <v>5132</v>
      </c>
      <c r="K2194" t="s">
        <v>5133</v>
      </c>
      <c r="L2194" t="s">
        <v>5132</v>
      </c>
      <c r="M2194" s="5">
        <v>14550</v>
      </c>
      <c r="N2194" s="5">
        <v>14550</v>
      </c>
      <c r="O2194" s="5">
        <v>14550</v>
      </c>
      <c r="P2194" s="5"/>
      <c r="Q2194" s="16">
        <v>0</v>
      </c>
      <c r="R2194" s="5"/>
      <c r="S2194" s="17">
        <v>42629</v>
      </c>
      <c r="T2194" s="17">
        <v>42629</v>
      </c>
      <c r="U2194" s="17">
        <v>42655</v>
      </c>
      <c r="V2194" s="17">
        <v>42655</v>
      </c>
      <c r="W2194" s="17">
        <v>42629</v>
      </c>
      <c r="X2194" s="17">
        <v>42629</v>
      </c>
      <c r="Y2194" t="s">
        <v>959</v>
      </c>
      <c r="Z2194" t="s">
        <v>796</v>
      </c>
      <c r="AA2194" t="s">
        <v>1023</v>
      </c>
      <c r="AB2194" t="s">
        <v>1289</v>
      </c>
      <c r="AC2194" s="16">
        <v>1</v>
      </c>
      <c r="AD2194" t="s">
        <v>795</v>
      </c>
      <c r="AE2194" t="s">
        <v>961</v>
      </c>
      <c r="AF2194" t="s">
        <v>3208</v>
      </c>
      <c r="AG2194" t="s">
        <v>3209</v>
      </c>
      <c r="AJ2194" t="s">
        <v>963</v>
      </c>
      <c r="AK2194" t="s">
        <v>964</v>
      </c>
      <c r="AL2194" t="s">
        <v>1340</v>
      </c>
      <c r="AM2194" t="s">
        <v>531</v>
      </c>
      <c r="AP2194" t="s">
        <v>966</v>
      </c>
      <c r="AQ2194" t="s">
        <v>967</v>
      </c>
      <c r="AR2194" t="s">
        <v>968</v>
      </c>
      <c r="AS2194" t="s">
        <v>969</v>
      </c>
      <c r="AT2194" t="s">
        <v>970</v>
      </c>
      <c r="AU2194" t="s">
        <v>8925</v>
      </c>
    </row>
    <row r="2195" spans="2:47" ht="11" outlineLevel="1" x14ac:dyDescent="0.15">
      <c r="B2195" t="s">
        <v>8926</v>
      </c>
      <c r="C2195" t="s">
        <v>1546</v>
      </c>
      <c r="D2195" t="s">
        <v>8927</v>
      </c>
      <c r="E2195" t="s">
        <v>854</v>
      </c>
      <c r="F2195" t="s">
        <v>807</v>
      </c>
      <c r="G2195" t="s">
        <v>959</v>
      </c>
      <c r="H2195" t="s">
        <v>1903</v>
      </c>
      <c r="I2195" t="s">
        <v>957</v>
      </c>
      <c r="J2195" t="s">
        <v>5570</v>
      </c>
      <c r="K2195" t="s">
        <v>5571</v>
      </c>
      <c r="L2195" t="s">
        <v>5570</v>
      </c>
      <c r="M2195" s="5">
        <v>14541.6</v>
      </c>
      <c r="N2195" s="5">
        <v>14541.6</v>
      </c>
      <c r="O2195" s="5">
        <v>14541.6</v>
      </c>
      <c r="P2195" s="5"/>
      <c r="Q2195" s="16">
        <v>0</v>
      </c>
      <c r="R2195" s="5"/>
      <c r="S2195" s="17">
        <v>42650</v>
      </c>
      <c r="T2195" s="17">
        <v>42654</v>
      </c>
      <c r="U2195" s="17">
        <v>42734</v>
      </c>
      <c r="V2195" s="17">
        <v>42734</v>
      </c>
      <c r="W2195" s="17">
        <v>42650</v>
      </c>
      <c r="X2195" s="17">
        <v>42650</v>
      </c>
      <c r="Y2195" t="s">
        <v>1178</v>
      </c>
      <c r="Z2195" t="s">
        <v>825</v>
      </c>
      <c r="AA2195" t="s">
        <v>1179</v>
      </c>
      <c r="AC2195" s="16">
        <v>2</v>
      </c>
      <c r="AD2195" t="s">
        <v>5520</v>
      </c>
      <c r="AE2195" t="s">
        <v>5521</v>
      </c>
      <c r="AF2195" t="s">
        <v>750</v>
      </c>
      <c r="AG2195" t="s">
        <v>1515</v>
      </c>
      <c r="AJ2195" t="s">
        <v>963</v>
      </c>
      <c r="AK2195" t="s">
        <v>1516</v>
      </c>
      <c r="AL2195" t="s">
        <v>1340</v>
      </c>
      <c r="AM2195" t="s">
        <v>645</v>
      </c>
      <c r="AP2195" t="s">
        <v>966</v>
      </c>
      <c r="AQ2195" t="s">
        <v>967</v>
      </c>
      <c r="AR2195" t="s">
        <v>968</v>
      </c>
      <c r="AS2195" t="s">
        <v>969</v>
      </c>
      <c r="AT2195" t="s">
        <v>970</v>
      </c>
      <c r="AU2195" t="s">
        <v>8928</v>
      </c>
    </row>
    <row r="2196" spans="2:47" ht="11" outlineLevel="1" x14ac:dyDescent="0.15">
      <c r="B2196" t="s">
        <v>8929</v>
      </c>
      <c r="C2196" t="s">
        <v>8930</v>
      </c>
      <c r="G2196" t="s">
        <v>1140</v>
      </c>
      <c r="H2196" t="s">
        <v>1141</v>
      </c>
      <c r="I2196" t="s">
        <v>957</v>
      </c>
      <c r="J2196" t="s">
        <v>3938</v>
      </c>
      <c r="K2196" t="s">
        <v>3939</v>
      </c>
      <c r="L2196" t="s">
        <v>3938</v>
      </c>
      <c r="M2196" s="5">
        <v>14520</v>
      </c>
      <c r="N2196" s="5">
        <v>14520</v>
      </c>
      <c r="O2196" s="5">
        <v>14520</v>
      </c>
      <c r="P2196" s="5"/>
      <c r="Q2196" s="16">
        <v>0</v>
      </c>
      <c r="R2196" s="5"/>
      <c r="S2196" s="17">
        <v>44166</v>
      </c>
      <c r="T2196" s="17">
        <v>44166</v>
      </c>
      <c r="U2196" s="17">
        <v>44195</v>
      </c>
      <c r="V2196" s="17">
        <v>44195</v>
      </c>
      <c r="W2196" s="17">
        <v>44166</v>
      </c>
      <c r="X2196" s="17">
        <v>44468</v>
      </c>
      <c r="Y2196" t="s">
        <v>1543</v>
      </c>
      <c r="Z2196" t="s">
        <v>826</v>
      </c>
      <c r="AA2196" t="s">
        <v>1179</v>
      </c>
      <c r="AC2196" s="16">
        <v>1</v>
      </c>
      <c r="AD2196" t="s">
        <v>795</v>
      </c>
      <c r="AE2196" t="s">
        <v>961</v>
      </c>
      <c r="AF2196" t="s">
        <v>740</v>
      </c>
      <c r="AG2196" t="s">
        <v>1036</v>
      </c>
      <c r="AH2196" t="s">
        <v>1058</v>
      </c>
      <c r="AI2196" t="s">
        <v>1059</v>
      </c>
      <c r="AJ2196" t="s">
        <v>978</v>
      </c>
      <c r="AK2196" t="s">
        <v>964</v>
      </c>
      <c r="AL2196" t="s">
        <v>1340</v>
      </c>
      <c r="AM2196" t="s">
        <v>531</v>
      </c>
      <c r="AP2196" t="s">
        <v>966</v>
      </c>
      <c r="AQ2196" t="s">
        <v>967</v>
      </c>
      <c r="AR2196" t="s">
        <v>968</v>
      </c>
      <c r="AS2196" t="s">
        <v>969</v>
      </c>
      <c r="AT2196" t="s">
        <v>970</v>
      </c>
      <c r="AU2196" t="s">
        <v>8931</v>
      </c>
    </row>
    <row r="2197" spans="2:47" ht="11" outlineLevel="1" x14ac:dyDescent="0.15">
      <c r="B2197" t="s">
        <v>8932</v>
      </c>
      <c r="C2197" t="s">
        <v>8933</v>
      </c>
      <c r="G2197" t="s">
        <v>1140</v>
      </c>
      <c r="H2197" t="s">
        <v>1141</v>
      </c>
      <c r="I2197" t="s">
        <v>957</v>
      </c>
      <c r="J2197" t="s">
        <v>8934</v>
      </c>
      <c r="K2197" t="s">
        <v>8935</v>
      </c>
      <c r="L2197" t="s">
        <v>8934</v>
      </c>
      <c r="M2197" s="5">
        <v>14417.7</v>
      </c>
      <c r="N2197" s="5">
        <v>14417.7</v>
      </c>
      <c r="O2197" s="5">
        <v>14417.7</v>
      </c>
      <c r="P2197" s="5"/>
      <c r="Q2197" s="16">
        <v>0</v>
      </c>
      <c r="R2197" s="5"/>
      <c r="S2197" s="17">
        <v>43717</v>
      </c>
      <c r="T2197" s="17">
        <v>43719</v>
      </c>
      <c r="U2197" s="17">
        <v>43749</v>
      </c>
      <c r="V2197" s="17">
        <v>43749</v>
      </c>
      <c r="W2197" s="17">
        <v>43717</v>
      </c>
      <c r="X2197" s="17">
        <v>43717</v>
      </c>
      <c r="Y2197" t="s">
        <v>1178</v>
      </c>
      <c r="Z2197" t="s">
        <v>825</v>
      </c>
      <c r="AA2197" t="s">
        <v>1179</v>
      </c>
      <c r="AC2197" s="16">
        <v>2</v>
      </c>
      <c r="AD2197" t="s">
        <v>803</v>
      </c>
      <c r="AE2197" t="s">
        <v>974</v>
      </c>
      <c r="AF2197" t="s">
        <v>737</v>
      </c>
      <c r="AG2197" t="s">
        <v>975</v>
      </c>
      <c r="AJ2197" t="s">
        <v>963</v>
      </c>
      <c r="AK2197" t="s">
        <v>979</v>
      </c>
      <c r="AL2197" t="s">
        <v>1340</v>
      </c>
      <c r="AM2197" t="s">
        <v>456</v>
      </c>
      <c r="AP2197" t="s">
        <v>966</v>
      </c>
      <c r="AQ2197" t="s">
        <v>967</v>
      </c>
      <c r="AR2197" t="s">
        <v>968</v>
      </c>
      <c r="AS2197" t="s">
        <v>969</v>
      </c>
      <c r="AT2197" t="s">
        <v>970</v>
      </c>
      <c r="AU2197" t="s">
        <v>8936</v>
      </c>
    </row>
    <row r="2198" spans="2:47" ht="11" outlineLevel="1" x14ac:dyDescent="0.15">
      <c r="B2198" t="s">
        <v>8937</v>
      </c>
      <c r="C2198" t="s">
        <v>8938</v>
      </c>
      <c r="G2198" t="s">
        <v>1140</v>
      </c>
      <c r="H2198" t="s">
        <v>1141</v>
      </c>
      <c r="I2198" t="s">
        <v>957</v>
      </c>
      <c r="J2198" t="s">
        <v>8939</v>
      </c>
      <c r="K2198" t="s">
        <v>8940</v>
      </c>
      <c r="L2198" t="s">
        <v>8939</v>
      </c>
      <c r="M2198" s="5">
        <v>14403</v>
      </c>
      <c r="N2198" s="5">
        <v>14403</v>
      </c>
      <c r="O2198" s="5">
        <v>14403</v>
      </c>
      <c r="P2198" s="5"/>
      <c r="Q2198" s="16">
        <v>0</v>
      </c>
      <c r="R2198" s="5"/>
      <c r="S2198" s="17">
        <v>42473</v>
      </c>
      <c r="T2198" s="17">
        <v>42473</v>
      </c>
      <c r="U2198" s="17">
        <v>42481</v>
      </c>
      <c r="V2198" s="17">
        <v>42481</v>
      </c>
      <c r="W2198" s="17">
        <v>42473</v>
      </c>
      <c r="X2198" s="17">
        <v>42473</v>
      </c>
      <c r="Y2198" t="s">
        <v>1178</v>
      </c>
      <c r="Z2198" t="s">
        <v>825</v>
      </c>
      <c r="AA2198" t="s">
        <v>1179</v>
      </c>
      <c r="AC2198" s="16">
        <v>5</v>
      </c>
      <c r="AD2198" t="s">
        <v>795</v>
      </c>
      <c r="AE2198" t="s">
        <v>961</v>
      </c>
      <c r="AF2198" t="s">
        <v>750</v>
      </c>
      <c r="AG2198" t="s">
        <v>1515</v>
      </c>
      <c r="AJ2198" t="s">
        <v>963</v>
      </c>
      <c r="AK2198" t="s">
        <v>1671</v>
      </c>
      <c r="AL2198" t="s">
        <v>1340</v>
      </c>
      <c r="AM2198" t="s">
        <v>531</v>
      </c>
      <c r="AP2198" t="s">
        <v>966</v>
      </c>
      <c r="AQ2198" t="s">
        <v>967</v>
      </c>
      <c r="AR2198" t="s">
        <v>968</v>
      </c>
      <c r="AS2198" t="s">
        <v>969</v>
      </c>
      <c r="AT2198" t="s">
        <v>970</v>
      </c>
      <c r="AU2198" t="s">
        <v>8941</v>
      </c>
    </row>
    <row r="2199" spans="2:47" ht="11" outlineLevel="1" x14ac:dyDescent="0.15">
      <c r="B2199" t="s">
        <v>8942</v>
      </c>
      <c r="C2199" t="s">
        <v>8943</v>
      </c>
      <c r="G2199" t="s">
        <v>1140</v>
      </c>
      <c r="H2199" t="s">
        <v>1141</v>
      </c>
      <c r="I2199" t="s">
        <v>957</v>
      </c>
      <c r="J2199" t="s">
        <v>8944</v>
      </c>
      <c r="K2199" t="s">
        <v>8945</v>
      </c>
      <c r="L2199" t="s">
        <v>8944</v>
      </c>
      <c r="M2199" s="5">
        <v>14370</v>
      </c>
      <c r="N2199" s="5">
        <v>14370</v>
      </c>
      <c r="O2199" s="5">
        <v>14370</v>
      </c>
      <c r="P2199" s="5"/>
      <c r="Q2199" s="16">
        <v>0</v>
      </c>
      <c r="R2199" s="5"/>
      <c r="S2199" s="17">
        <v>42977</v>
      </c>
      <c r="T2199" s="17">
        <v>42977</v>
      </c>
      <c r="U2199" s="17">
        <v>43021</v>
      </c>
      <c r="V2199" s="17">
        <v>43021</v>
      </c>
      <c r="W2199" s="17">
        <v>42977</v>
      </c>
      <c r="X2199" s="17">
        <v>42977</v>
      </c>
      <c r="Y2199" t="s">
        <v>1178</v>
      </c>
      <c r="Z2199" t="s">
        <v>825</v>
      </c>
      <c r="AA2199" t="s">
        <v>1179</v>
      </c>
      <c r="AC2199" s="16">
        <v>3</v>
      </c>
      <c r="AD2199" t="s">
        <v>2620</v>
      </c>
      <c r="AE2199" t="s">
        <v>2621</v>
      </c>
      <c r="AF2199" t="s">
        <v>750</v>
      </c>
      <c r="AG2199" t="s">
        <v>1515</v>
      </c>
      <c r="AJ2199" t="s">
        <v>963</v>
      </c>
      <c r="AK2199" t="s">
        <v>1516</v>
      </c>
      <c r="AL2199" t="s">
        <v>1340</v>
      </c>
      <c r="AM2199" t="s">
        <v>531</v>
      </c>
      <c r="AP2199" t="s">
        <v>966</v>
      </c>
      <c r="AQ2199" t="s">
        <v>967</v>
      </c>
      <c r="AR2199" t="s">
        <v>968</v>
      </c>
      <c r="AS2199" t="s">
        <v>969</v>
      </c>
      <c r="AT2199" t="s">
        <v>970</v>
      </c>
      <c r="AU2199" t="s">
        <v>8946</v>
      </c>
    </row>
    <row r="2200" spans="2:47" ht="11" outlineLevel="1" x14ac:dyDescent="0.15">
      <c r="B2200" t="s">
        <v>8947</v>
      </c>
      <c r="C2200" t="s">
        <v>8948</v>
      </c>
      <c r="D2200" t="s">
        <v>5282</v>
      </c>
      <c r="E2200" t="s">
        <v>1599</v>
      </c>
      <c r="F2200" t="s">
        <v>807</v>
      </c>
      <c r="G2200" t="s">
        <v>984</v>
      </c>
      <c r="H2200" t="s">
        <v>985</v>
      </c>
      <c r="I2200" t="s">
        <v>957</v>
      </c>
      <c r="J2200" t="s">
        <v>4190</v>
      </c>
      <c r="K2200" t="s">
        <v>4191</v>
      </c>
      <c r="L2200" t="s">
        <v>4190</v>
      </c>
      <c r="M2200" s="5">
        <v>14337</v>
      </c>
      <c r="N2200" s="5">
        <v>14337</v>
      </c>
      <c r="O2200" s="5">
        <v>14337</v>
      </c>
      <c r="P2200" s="5"/>
      <c r="Q2200" s="16">
        <v>0</v>
      </c>
      <c r="R2200" s="5"/>
      <c r="S2200" s="17">
        <v>42899</v>
      </c>
      <c r="T2200" s="17">
        <v>42899</v>
      </c>
      <c r="U2200" s="17">
        <v>42947</v>
      </c>
      <c r="V2200" s="17">
        <v>42947</v>
      </c>
      <c r="W2200" s="17">
        <v>42899</v>
      </c>
      <c r="X2200" s="17">
        <v>42899</v>
      </c>
      <c r="Y2200" t="s">
        <v>959</v>
      </c>
      <c r="Z2200" t="s">
        <v>796</v>
      </c>
      <c r="AA2200" t="s">
        <v>1023</v>
      </c>
      <c r="AB2200" t="s">
        <v>1024</v>
      </c>
      <c r="AC2200" s="16">
        <v>1</v>
      </c>
      <c r="AD2200" t="s">
        <v>2719</v>
      </c>
      <c r="AE2200" t="s">
        <v>2720</v>
      </c>
      <c r="AF2200" t="s">
        <v>750</v>
      </c>
      <c r="AG2200" t="s">
        <v>1515</v>
      </c>
      <c r="AH2200" t="s">
        <v>1202</v>
      </c>
      <c r="AI2200" t="s">
        <v>1203</v>
      </c>
      <c r="AJ2200" t="s">
        <v>978</v>
      </c>
      <c r="AK2200" t="s">
        <v>1516</v>
      </c>
      <c r="AL2200" t="s">
        <v>1340</v>
      </c>
      <c r="AM2200" t="s">
        <v>531</v>
      </c>
      <c r="AP2200" t="s">
        <v>966</v>
      </c>
      <c r="AQ2200" t="s">
        <v>967</v>
      </c>
      <c r="AR2200" t="s">
        <v>968</v>
      </c>
      <c r="AS2200" t="s">
        <v>969</v>
      </c>
      <c r="AT2200" t="s">
        <v>970</v>
      </c>
      <c r="AU2200" t="s">
        <v>8949</v>
      </c>
    </row>
    <row r="2201" spans="2:47" ht="11" outlineLevel="1" x14ac:dyDescent="0.15">
      <c r="B2201" t="s">
        <v>8950</v>
      </c>
      <c r="C2201" t="s">
        <v>982</v>
      </c>
      <c r="D2201" t="s">
        <v>6881</v>
      </c>
      <c r="E2201" t="s">
        <v>854</v>
      </c>
      <c r="F2201" t="s">
        <v>798</v>
      </c>
      <c r="G2201" t="s">
        <v>959</v>
      </c>
      <c r="H2201" t="s">
        <v>1903</v>
      </c>
      <c r="I2201" t="s">
        <v>957</v>
      </c>
      <c r="J2201" t="s">
        <v>6882</v>
      </c>
      <c r="K2201" t="s">
        <v>6883</v>
      </c>
      <c r="L2201" t="s">
        <v>6882</v>
      </c>
      <c r="M2201" s="5">
        <v>14293.77</v>
      </c>
      <c r="N2201" s="5">
        <v>14293.77</v>
      </c>
      <c r="O2201" s="5">
        <v>14293.77</v>
      </c>
      <c r="P2201" s="5"/>
      <c r="Q2201" s="16">
        <v>0</v>
      </c>
      <c r="R2201" s="5"/>
      <c r="S2201" s="17">
        <v>42453</v>
      </c>
      <c r="T2201" s="17">
        <v>42453</v>
      </c>
      <c r="U2201" s="17">
        <v>42728</v>
      </c>
      <c r="V2201" s="17">
        <v>42728</v>
      </c>
      <c r="W2201" s="17">
        <v>42453</v>
      </c>
      <c r="X2201" s="17">
        <v>42976</v>
      </c>
      <c r="Y2201" t="s">
        <v>1178</v>
      </c>
      <c r="Z2201" t="s">
        <v>825</v>
      </c>
      <c r="AA2201" t="s">
        <v>1179</v>
      </c>
      <c r="AC2201" s="16">
        <v>2</v>
      </c>
      <c r="AD2201" t="s">
        <v>795</v>
      </c>
      <c r="AE2201" t="s">
        <v>961</v>
      </c>
      <c r="AF2201" t="s">
        <v>3219</v>
      </c>
      <c r="AG2201" t="s">
        <v>3220</v>
      </c>
      <c r="AJ2201" t="s">
        <v>963</v>
      </c>
      <c r="AK2201" t="s">
        <v>964</v>
      </c>
      <c r="AL2201" t="s">
        <v>1340</v>
      </c>
      <c r="AM2201" t="s">
        <v>575</v>
      </c>
      <c r="AP2201" t="s">
        <v>966</v>
      </c>
      <c r="AQ2201" t="s">
        <v>967</v>
      </c>
      <c r="AR2201" t="s">
        <v>968</v>
      </c>
      <c r="AS2201" t="s">
        <v>969</v>
      </c>
      <c r="AT2201" t="s">
        <v>970</v>
      </c>
      <c r="AU2201" t="s">
        <v>8951</v>
      </c>
    </row>
    <row r="2202" spans="2:47" ht="11" outlineLevel="1" x14ac:dyDescent="0.15">
      <c r="B2202" t="s">
        <v>8952</v>
      </c>
      <c r="C2202" t="s">
        <v>8953</v>
      </c>
      <c r="G2202" t="s">
        <v>1140</v>
      </c>
      <c r="H2202" t="s">
        <v>1141</v>
      </c>
      <c r="I2202" t="s">
        <v>957</v>
      </c>
      <c r="J2202" t="s">
        <v>8954</v>
      </c>
      <c r="K2202" t="s">
        <v>8955</v>
      </c>
      <c r="L2202" t="s">
        <v>8954</v>
      </c>
      <c r="M2202" s="5">
        <v>14259</v>
      </c>
      <c r="N2202" s="5">
        <v>14259</v>
      </c>
      <c r="O2202" s="5">
        <v>14259</v>
      </c>
      <c r="P2202" s="5"/>
      <c r="Q2202" s="16">
        <v>0</v>
      </c>
      <c r="R2202" s="5"/>
      <c r="S2202" s="17">
        <v>42739</v>
      </c>
      <c r="T2202" s="17">
        <v>42739</v>
      </c>
      <c r="U2202" s="17">
        <v>42766</v>
      </c>
      <c r="V2202" s="17">
        <v>42766</v>
      </c>
      <c r="W2202" s="17">
        <v>42739</v>
      </c>
      <c r="X2202" s="17">
        <v>42739</v>
      </c>
      <c r="Y2202" t="s">
        <v>1543</v>
      </c>
      <c r="Z2202" t="s">
        <v>826</v>
      </c>
      <c r="AA2202" t="s">
        <v>1179</v>
      </c>
      <c r="AC2202" s="16">
        <v>1</v>
      </c>
      <c r="AD2202" t="s">
        <v>860</v>
      </c>
      <c r="AE2202" t="s">
        <v>1514</v>
      </c>
      <c r="AF2202" t="s">
        <v>750</v>
      </c>
      <c r="AG2202" t="s">
        <v>1515</v>
      </c>
      <c r="AJ2202" t="s">
        <v>963</v>
      </c>
      <c r="AK2202" t="s">
        <v>1516</v>
      </c>
      <c r="AL2202" t="s">
        <v>1340</v>
      </c>
      <c r="AM2202" t="s">
        <v>531</v>
      </c>
      <c r="AP2202" t="s">
        <v>966</v>
      </c>
      <c r="AQ2202" t="s">
        <v>967</v>
      </c>
      <c r="AR2202" t="s">
        <v>968</v>
      </c>
      <c r="AS2202" t="s">
        <v>969</v>
      </c>
      <c r="AT2202" t="s">
        <v>970</v>
      </c>
      <c r="AU2202" t="s">
        <v>8956</v>
      </c>
    </row>
    <row r="2203" spans="2:47" ht="11" outlineLevel="1" x14ac:dyDescent="0.15">
      <c r="B2203" t="s">
        <v>8957</v>
      </c>
      <c r="C2203" t="s">
        <v>8958</v>
      </c>
      <c r="G2203" t="s">
        <v>1140</v>
      </c>
      <c r="H2203" t="s">
        <v>1141</v>
      </c>
      <c r="I2203" t="s">
        <v>957</v>
      </c>
      <c r="J2203" t="s">
        <v>5525</v>
      </c>
      <c r="K2203" t="s">
        <v>5526</v>
      </c>
      <c r="L2203" t="s">
        <v>5525</v>
      </c>
      <c r="M2203" s="5">
        <v>14225</v>
      </c>
      <c r="N2203" s="5">
        <v>14225</v>
      </c>
      <c r="O2203" s="5">
        <v>14225</v>
      </c>
      <c r="P2203" s="5"/>
      <c r="Q2203" s="16">
        <v>0</v>
      </c>
      <c r="R2203" s="5"/>
      <c r="S2203" s="17">
        <v>43354</v>
      </c>
      <c r="T2203" s="17">
        <v>43354</v>
      </c>
      <c r="U2203" s="17">
        <v>43404</v>
      </c>
      <c r="V2203" s="17">
        <v>43404</v>
      </c>
      <c r="W2203" s="17">
        <v>43354</v>
      </c>
      <c r="X2203" s="17">
        <v>43367</v>
      </c>
      <c r="Y2203" t="s">
        <v>1543</v>
      </c>
      <c r="Z2203" t="s">
        <v>826</v>
      </c>
      <c r="AA2203" t="s">
        <v>1179</v>
      </c>
      <c r="AC2203" s="16">
        <v>1</v>
      </c>
      <c r="AD2203" t="s">
        <v>795</v>
      </c>
      <c r="AE2203" t="s">
        <v>961</v>
      </c>
      <c r="AF2203" t="s">
        <v>748</v>
      </c>
      <c r="AG2203" t="s">
        <v>1057</v>
      </c>
      <c r="AJ2203" t="s">
        <v>963</v>
      </c>
      <c r="AK2203" t="s">
        <v>964</v>
      </c>
      <c r="AL2203" t="s">
        <v>1340</v>
      </c>
      <c r="AM2203" t="s">
        <v>531</v>
      </c>
      <c r="AP2203" t="s">
        <v>966</v>
      </c>
      <c r="AQ2203" t="s">
        <v>967</v>
      </c>
      <c r="AR2203" t="s">
        <v>968</v>
      </c>
      <c r="AS2203" t="s">
        <v>969</v>
      </c>
      <c r="AT2203" t="s">
        <v>970</v>
      </c>
      <c r="AU2203" t="s">
        <v>8959</v>
      </c>
    </row>
    <row r="2204" spans="2:47" ht="11" outlineLevel="1" x14ac:dyDescent="0.15">
      <c r="B2204" t="s">
        <v>8960</v>
      </c>
      <c r="C2204" t="s">
        <v>1149</v>
      </c>
      <c r="D2204" t="s">
        <v>7871</v>
      </c>
      <c r="E2204" t="s">
        <v>854</v>
      </c>
      <c r="F2204" t="s">
        <v>807</v>
      </c>
      <c r="G2204" t="s">
        <v>959</v>
      </c>
      <c r="H2204" t="s">
        <v>1903</v>
      </c>
      <c r="I2204" t="s">
        <v>957</v>
      </c>
      <c r="J2204" t="s">
        <v>7872</v>
      </c>
      <c r="K2204" t="s">
        <v>7873</v>
      </c>
      <c r="L2204" t="s">
        <v>7872</v>
      </c>
      <c r="M2204" s="5">
        <v>14166.88</v>
      </c>
      <c r="N2204" s="5">
        <v>14166.88</v>
      </c>
      <c r="O2204" s="5">
        <v>14166.88</v>
      </c>
      <c r="P2204" s="5"/>
      <c r="Q2204" s="16">
        <v>0</v>
      </c>
      <c r="R2204" s="5"/>
      <c r="S2204" s="17">
        <v>42259</v>
      </c>
      <c r="T2204" s="17">
        <v>42258</v>
      </c>
      <c r="U2204" s="17">
        <v>42273</v>
      </c>
      <c r="V2204" s="17">
        <v>42334</v>
      </c>
      <c r="W2204" s="17">
        <v>42259</v>
      </c>
      <c r="X2204" s="17">
        <v>42259</v>
      </c>
      <c r="Y2204" t="s">
        <v>1178</v>
      </c>
      <c r="Z2204" t="s">
        <v>825</v>
      </c>
      <c r="AA2204" t="s">
        <v>1179</v>
      </c>
      <c r="AC2204" s="16">
        <v>1</v>
      </c>
      <c r="AD2204" t="s">
        <v>795</v>
      </c>
      <c r="AE2204" t="s">
        <v>961</v>
      </c>
      <c r="AF2204" t="s">
        <v>748</v>
      </c>
      <c r="AG2204" t="s">
        <v>1057</v>
      </c>
      <c r="AJ2204" t="s">
        <v>963</v>
      </c>
      <c r="AK2204" t="s">
        <v>964</v>
      </c>
      <c r="AL2204" t="s">
        <v>1340</v>
      </c>
      <c r="AM2204" t="s">
        <v>575</v>
      </c>
      <c r="AP2204" t="s">
        <v>966</v>
      </c>
      <c r="AQ2204" t="s">
        <v>967</v>
      </c>
      <c r="AR2204" t="s">
        <v>968</v>
      </c>
      <c r="AS2204" t="s">
        <v>969</v>
      </c>
      <c r="AT2204" t="s">
        <v>970</v>
      </c>
      <c r="AU2204" t="s">
        <v>8961</v>
      </c>
    </row>
    <row r="2205" spans="2:47" ht="11" outlineLevel="1" x14ac:dyDescent="0.15">
      <c r="B2205" t="s">
        <v>8962</v>
      </c>
      <c r="C2205" t="s">
        <v>8963</v>
      </c>
      <c r="G2205" t="s">
        <v>1140</v>
      </c>
      <c r="H2205" t="s">
        <v>1141</v>
      </c>
      <c r="I2205" t="s">
        <v>957</v>
      </c>
      <c r="J2205" t="s">
        <v>8964</v>
      </c>
      <c r="K2205" t="s">
        <v>8965</v>
      </c>
      <c r="L2205" t="s">
        <v>8964</v>
      </c>
      <c r="M2205" s="5">
        <v>14143</v>
      </c>
      <c r="N2205" s="5">
        <v>14143</v>
      </c>
      <c r="O2205" s="5">
        <v>14143</v>
      </c>
      <c r="P2205" s="5"/>
      <c r="Q2205" s="16">
        <v>0</v>
      </c>
      <c r="R2205" s="5"/>
      <c r="S2205" s="17">
        <v>43418</v>
      </c>
      <c r="T2205" s="17">
        <v>43418</v>
      </c>
      <c r="U2205" s="17">
        <v>43448</v>
      </c>
      <c r="V2205" s="17">
        <v>43448</v>
      </c>
      <c r="W2205" s="17">
        <v>43418</v>
      </c>
      <c r="X2205" s="17">
        <v>43469</v>
      </c>
      <c r="Y2205" t="s">
        <v>1178</v>
      </c>
      <c r="Z2205" t="s">
        <v>825</v>
      </c>
      <c r="AA2205" t="s">
        <v>1179</v>
      </c>
      <c r="AC2205" s="16">
        <v>3</v>
      </c>
      <c r="AD2205" t="s">
        <v>803</v>
      </c>
      <c r="AE2205" t="s">
        <v>974</v>
      </c>
      <c r="AF2205" t="s">
        <v>737</v>
      </c>
      <c r="AG2205" t="s">
        <v>975</v>
      </c>
      <c r="AH2205" t="s">
        <v>1202</v>
      </c>
      <c r="AI2205" t="s">
        <v>1203</v>
      </c>
      <c r="AJ2205" t="s">
        <v>978</v>
      </c>
      <c r="AK2205" t="s">
        <v>979</v>
      </c>
      <c r="AL2205" t="s">
        <v>1340</v>
      </c>
      <c r="AM2205" t="s">
        <v>531</v>
      </c>
      <c r="AP2205" t="s">
        <v>966</v>
      </c>
      <c r="AQ2205" t="s">
        <v>967</v>
      </c>
      <c r="AR2205" t="s">
        <v>968</v>
      </c>
      <c r="AS2205" t="s">
        <v>969</v>
      </c>
      <c r="AT2205" t="s">
        <v>970</v>
      </c>
      <c r="AU2205" t="s">
        <v>8966</v>
      </c>
    </row>
    <row r="2206" spans="2:47" ht="11" outlineLevel="1" x14ac:dyDescent="0.15">
      <c r="B2206" t="s">
        <v>8967</v>
      </c>
      <c r="C2206" t="s">
        <v>2109</v>
      </c>
      <c r="D2206" t="s">
        <v>6672</v>
      </c>
      <c r="E2206" t="s">
        <v>983</v>
      </c>
      <c r="F2206" t="s">
        <v>798</v>
      </c>
      <c r="G2206" t="s">
        <v>984</v>
      </c>
      <c r="H2206" t="s">
        <v>985</v>
      </c>
      <c r="I2206" t="s">
        <v>957</v>
      </c>
      <c r="J2206" t="s">
        <v>6673</v>
      </c>
      <c r="K2206" t="s">
        <v>6674</v>
      </c>
      <c r="L2206" t="s">
        <v>6673</v>
      </c>
      <c r="M2206" s="5">
        <v>14130</v>
      </c>
      <c r="N2206" s="5">
        <v>14130</v>
      </c>
      <c r="O2206" s="5">
        <v>14130</v>
      </c>
      <c r="P2206" s="5"/>
      <c r="Q2206" s="16">
        <v>0</v>
      </c>
      <c r="R2206" s="5"/>
      <c r="S2206" s="17">
        <v>42755</v>
      </c>
      <c r="T2206" s="17">
        <v>42755</v>
      </c>
      <c r="U2206" s="17">
        <v>42779</v>
      </c>
      <c r="V2206" s="17">
        <v>42779</v>
      </c>
      <c r="W2206" s="17">
        <v>42755</v>
      </c>
      <c r="X2206" s="17">
        <v>42803</v>
      </c>
      <c r="Y2206" t="s">
        <v>1178</v>
      </c>
      <c r="Z2206" t="s">
        <v>825</v>
      </c>
      <c r="AA2206" t="s">
        <v>1179</v>
      </c>
      <c r="AC2206" s="16">
        <v>3</v>
      </c>
      <c r="AD2206" t="s">
        <v>795</v>
      </c>
      <c r="AE2206" t="s">
        <v>961</v>
      </c>
      <c r="AF2206" t="s">
        <v>740</v>
      </c>
      <c r="AG2206" t="s">
        <v>1036</v>
      </c>
      <c r="AJ2206" t="s">
        <v>963</v>
      </c>
      <c r="AK2206" t="s">
        <v>964</v>
      </c>
      <c r="AL2206" t="s">
        <v>1340</v>
      </c>
      <c r="AM2206" t="s">
        <v>456</v>
      </c>
      <c r="AP2206" t="s">
        <v>966</v>
      </c>
      <c r="AQ2206" t="s">
        <v>967</v>
      </c>
      <c r="AR2206" t="s">
        <v>968</v>
      </c>
      <c r="AS2206" t="s">
        <v>969</v>
      </c>
      <c r="AT2206" t="s">
        <v>970</v>
      </c>
      <c r="AU2206" t="s">
        <v>8968</v>
      </c>
    </row>
    <row r="2207" spans="2:47" ht="11" outlineLevel="1" x14ac:dyDescent="0.15">
      <c r="B2207" t="s">
        <v>8969</v>
      </c>
      <c r="C2207" t="s">
        <v>8970</v>
      </c>
      <c r="G2207" t="s">
        <v>1140</v>
      </c>
      <c r="H2207" t="s">
        <v>1141</v>
      </c>
      <c r="I2207" t="s">
        <v>957</v>
      </c>
      <c r="J2207" t="s">
        <v>6533</v>
      </c>
      <c r="K2207" t="s">
        <v>6534</v>
      </c>
      <c r="L2207" t="s">
        <v>6535</v>
      </c>
      <c r="M2207" s="5">
        <v>14100</v>
      </c>
      <c r="N2207" s="5">
        <v>14100</v>
      </c>
      <c r="O2207" s="5">
        <v>14100</v>
      </c>
      <c r="P2207" s="5"/>
      <c r="Q2207" s="16">
        <v>0</v>
      </c>
      <c r="R2207" s="5"/>
      <c r="S2207" s="17">
        <v>44230</v>
      </c>
      <c r="T2207" s="17">
        <v>44230</v>
      </c>
      <c r="U2207" s="17">
        <v>44291</v>
      </c>
      <c r="V2207" s="17">
        <v>44291</v>
      </c>
      <c r="W2207" s="17">
        <v>44230</v>
      </c>
      <c r="X2207" s="17">
        <v>44230</v>
      </c>
      <c r="Y2207" t="s">
        <v>1178</v>
      </c>
      <c r="Z2207" t="s">
        <v>825</v>
      </c>
      <c r="AA2207" t="s">
        <v>1179</v>
      </c>
      <c r="AC2207" s="16">
        <v>3</v>
      </c>
      <c r="AD2207" t="s">
        <v>803</v>
      </c>
      <c r="AE2207" t="s">
        <v>974</v>
      </c>
      <c r="AF2207" t="s">
        <v>750</v>
      </c>
      <c r="AG2207" t="s">
        <v>1515</v>
      </c>
      <c r="AH2207" t="s">
        <v>1058</v>
      </c>
      <c r="AI2207" t="s">
        <v>1059</v>
      </c>
      <c r="AJ2207" t="s">
        <v>978</v>
      </c>
      <c r="AK2207" t="s">
        <v>2234</v>
      </c>
      <c r="AL2207" t="s">
        <v>1340</v>
      </c>
      <c r="AM2207" t="s">
        <v>531</v>
      </c>
      <c r="AP2207" t="s">
        <v>966</v>
      </c>
      <c r="AQ2207" t="s">
        <v>967</v>
      </c>
      <c r="AR2207" t="s">
        <v>968</v>
      </c>
      <c r="AS2207" t="s">
        <v>969</v>
      </c>
      <c r="AT2207" t="s">
        <v>970</v>
      </c>
      <c r="AU2207" t="s">
        <v>8971</v>
      </c>
    </row>
    <row r="2208" spans="2:47" ht="11" outlineLevel="1" x14ac:dyDescent="0.15">
      <c r="B2208" t="s">
        <v>8972</v>
      </c>
      <c r="C2208" t="s">
        <v>8973</v>
      </c>
      <c r="G2208" t="s">
        <v>1140</v>
      </c>
      <c r="H2208" t="s">
        <v>1141</v>
      </c>
      <c r="I2208" t="s">
        <v>957</v>
      </c>
      <c r="J2208" t="s">
        <v>5948</v>
      </c>
      <c r="K2208" t="s">
        <v>5949</v>
      </c>
      <c r="L2208" t="s">
        <v>5948</v>
      </c>
      <c r="M2208" s="5">
        <v>14000</v>
      </c>
      <c r="N2208" s="5">
        <v>14000</v>
      </c>
      <c r="O2208" s="5">
        <v>14000</v>
      </c>
      <c r="P2208" s="5"/>
      <c r="Q2208" s="16">
        <v>0</v>
      </c>
      <c r="R2208" s="5"/>
      <c r="S2208" s="17">
        <v>42249</v>
      </c>
      <c r="T2208" s="17">
        <v>42249</v>
      </c>
      <c r="U2208" s="17">
        <v>42391</v>
      </c>
      <c r="V2208" s="17">
        <v>42391</v>
      </c>
      <c r="W2208" s="17">
        <v>42249</v>
      </c>
      <c r="X2208" s="17">
        <v>42340</v>
      </c>
      <c r="Y2208" t="s">
        <v>1178</v>
      </c>
      <c r="Z2208" t="s">
        <v>825</v>
      </c>
      <c r="AA2208" t="s">
        <v>1179</v>
      </c>
      <c r="AC2208" s="16">
        <v>3</v>
      </c>
      <c r="AD2208" t="s">
        <v>5700</v>
      </c>
      <c r="AE2208" t="s">
        <v>5701</v>
      </c>
      <c r="AF2208" t="s">
        <v>750</v>
      </c>
      <c r="AG2208" t="s">
        <v>1515</v>
      </c>
      <c r="AJ2208" t="s">
        <v>963</v>
      </c>
      <c r="AK2208" t="s">
        <v>1516</v>
      </c>
      <c r="AL2208" t="s">
        <v>1340</v>
      </c>
      <c r="AM2208" t="s">
        <v>531</v>
      </c>
      <c r="AP2208" t="s">
        <v>966</v>
      </c>
      <c r="AQ2208" t="s">
        <v>967</v>
      </c>
      <c r="AR2208" t="s">
        <v>968</v>
      </c>
      <c r="AS2208" t="s">
        <v>969</v>
      </c>
      <c r="AT2208" t="s">
        <v>970</v>
      </c>
      <c r="AU2208" t="s">
        <v>8974</v>
      </c>
    </row>
    <row r="2209" spans="2:47" ht="11" outlineLevel="1" x14ac:dyDescent="0.15">
      <c r="B2209" t="s">
        <v>8975</v>
      </c>
      <c r="C2209" t="s">
        <v>8976</v>
      </c>
      <c r="G2209" t="s">
        <v>1140</v>
      </c>
      <c r="H2209" t="s">
        <v>1141</v>
      </c>
      <c r="I2209" t="s">
        <v>957</v>
      </c>
      <c r="J2209" t="s">
        <v>8977</v>
      </c>
      <c r="K2209" t="s">
        <v>8978</v>
      </c>
      <c r="L2209" t="s">
        <v>8977</v>
      </c>
      <c r="M2209" s="5">
        <v>13997.7</v>
      </c>
      <c r="N2209" s="5">
        <v>13997.7</v>
      </c>
      <c r="O2209" s="5">
        <v>13997.7</v>
      </c>
      <c r="P2209" s="5"/>
      <c r="Q2209" s="16">
        <v>0</v>
      </c>
      <c r="R2209" s="5"/>
      <c r="S2209" s="17">
        <v>42255</v>
      </c>
      <c r="T2209" s="17">
        <v>42255</v>
      </c>
      <c r="U2209" s="17">
        <v>42307</v>
      </c>
      <c r="V2209" s="17">
        <v>42307</v>
      </c>
      <c r="W2209" s="17">
        <v>42255</v>
      </c>
      <c r="X2209" s="17">
        <v>42255</v>
      </c>
      <c r="Y2209" t="s">
        <v>1178</v>
      </c>
      <c r="Z2209" t="s">
        <v>825</v>
      </c>
      <c r="AA2209" t="s">
        <v>1179</v>
      </c>
      <c r="AC2209" s="16">
        <v>6</v>
      </c>
      <c r="AD2209" t="s">
        <v>8979</v>
      </c>
      <c r="AE2209" t="s">
        <v>8980</v>
      </c>
      <c r="AF2209" t="s">
        <v>750</v>
      </c>
      <c r="AG2209" t="s">
        <v>1515</v>
      </c>
      <c r="AJ2209" t="s">
        <v>963</v>
      </c>
      <c r="AK2209" t="s">
        <v>1516</v>
      </c>
      <c r="AL2209" t="s">
        <v>1340</v>
      </c>
      <c r="AM2209" t="s">
        <v>645</v>
      </c>
      <c r="AP2209" t="s">
        <v>966</v>
      </c>
      <c r="AQ2209" t="s">
        <v>967</v>
      </c>
      <c r="AR2209" t="s">
        <v>968</v>
      </c>
      <c r="AS2209" t="s">
        <v>969</v>
      </c>
      <c r="AT2209" t="s">
        <v>970</v>
      </c>
      <c r="AU2209" t="s">
        <v>8981</v>
      </c>
    </row>
    <row r="2210" spans="2:47" ht="11" outlineLevel="1" x14ac:dyDescent="0.15">
      <c r="B2210" t="s">
        <v>8982</v>
      </c>
      <c r="C2210" t="s">
        <v>8983</v>
      </c>
      <c r="G2210" t="s">
        <v>1140</v>
      </c>
      <c r="H2210" t="s">
        <v>1141</v>
      </c>
      <c r="I2210" t="s">
        <v>957</v>
      </c>
      <c r="J2210" t="s">
        <v>4137</v>
      </c>
      <c r="K2210" t="s">
        <v>4138</v>
      </c>
      <c r="L2210" t="s">
        <v>4137</v>
      </c>
      <c r="M2210" s="5">
        <v>13990</v>
      </c>
      <c r="N2210" s="5">
        <v>13990</v>
      </c>
      <c r="O2210" s="5">
        <v>13990</v>
      </c>
      <c r="P2210" s="5"/>
      <c r="Q2210" s="16">
        <v>0</v>
      </c>
      <c r="R2210" s="5"/>
      <c r="S2210" s="17">
        <v>42310</v>
      </c>
      <c r="T2210" s="17">
        <v>42310</v>
      </c>
      <c r="U2210" s="17">
        <v>42317</v>
      </c>
      <c r="V2210" s="17">
        <v>42317</v>
      </c>
      <c r="W2210" s="17">
        <v>42310</v>
      </c>
      <c r="X2210" s="17">
        <v>42310</v>
      </c>
      <c r="Y2210" t="s">
        <v>1178</v>
      </c>
      <c r="Z2210" t="s">
        <v>825</v>
      </c>
      <c r="AA2210" t="s">
        <v>1179</v>
      </c>
      <c r="AC2210" s="16">
        <v>2</v>
      </c>
      <c r="AD2210" t="s">
        <v>795</v>
      </c>
      <c r="AE2210" t="s">
        <v>961</v>
      </c>
      <c r="AF2210" t="s">
        <v>748</v>
      </c>
      <c r="AG2210" t="s">
        <v>1057</v>
      </c>
      <c r="AJ2210" t="s">
        <v>963</v>
      </c>
      <c r="AK2210" t="s">
        <v>964</v>
      </c>
      <c r="AL2210" t="s">
        <v>1340</v>
      </c>
      <c r="AM2210" t="s">
        <v>531</v>
      </c>
      <c r="AP2210" t="s">
        <v>966</v>
      </c>
      <c r="AQ2210" t="s">
        <v>967</v>
      </c>
      <c r="AR2210" t="s">
        <v>968</v>
      </c>
      <c r="AS2210" t="s">
        <v>969</v>
      </c>
      <c r="AT2210" t="s">
        <v>970</v>
      </c>
      <c r="AU2210" t="s">
        <v>8984</v>
      </c>
    </row>
    <row r="2211" spans="2:47" ht="11" outlineLevel="1" x14ac:dyDescent="0.15">
      <c r="B2211" t="s">
        <v>8985</v>
      </c>
      <c r="C2211" t="s">
        <v>8986</v>
      </c>
      <c r="G2211" t="s">
        <v>1140</v>
      </c>
      <c r="H2211" t="s">
        <v>1141</v>
      </c>
      <c r="I2211" t="s">
        <v>957</v>
      </c>
      <c r="J2211" t="s">
        <v>6448</v>
      </c>
      <c r="K2211" t="s">
        <v>6449</v>
      </c>
      <c r="L2211" t="s">
        <v>6448</v>
      </c>
      <c r="M2211" s="5">
        <v>13982.48</v>
      </c>
      <c r="N2211" s="5">
        <v>13982.48</v>
      </c>
      <c r="O2211" s="5">
        <v>13982.48</v>
      </c>
      <c r="P2211" s="5"/>
      <c r="Q2211" s="16">
        <v>0</v>
      </c>
      <c r="R2211" s="5"/>
      <c r="S2211" s="17">
        <v>42122</v>
      </c>
      <c r="T2211" s="17">
        <v>42122</v>
      </c>
      <c r="U2211" s="17">
        <v>42135</v>
      </c>
      <c r="V2211" s="17">
        <v>42135</v>
      </c>
      <c r="W2211" s="17">
        <v>42122</v>
      </c>
      <c r="X2211" s="17">
        <v>42122</v>
      </c>
      <c r="Y2211" t="s">
        <v>1543</v>
      </c>
      <c r="Z2211" t="s">
        <v>826</v>
      </c>
      <c r="AA2211" t="s">
        <v>1179</v>
      </c>
      <c r="AC2211" s="16">
        <v>1</v>
      </c>
      <c r="AD2211" t="s">
        <v>795</v>
      </c>
      <c r="AE2211" t="s">
        <v>961</v>
      </c>
      <c r="AF2211" t="s">
        <v>750</v>
      </c>
      <c r="AG2211" t="s">
        <v>1515</v>
      </c>
      <c r="AJ2211" t="s">
        <v>963</v>
      </c>
      <c r="AK2211" t="s">
        <v>1671</v>
      </c>
      <c r="AL2211" t="s">
        <v>1340</v>
      </c>
      <c r="AM2211" t="s">
        <v>531</v>
      </c>
      <c r="AP2211" t="s">
        <v>966</v>
      </c>
      <c r="AQ2211" t="s">
        <v>967</v>
      </c>
      <c r="AR2211" t="s">
        <v>968</v>
      </c>
      <c r="AS2211" t="s">
        <v>969</v>
      </c>
      <c r="AT2211" t="s">
        <v>970</v>
      </c>
      <c r="AU2211" t="s">
        <v>8987</v>
      </c>
    </row>
    <row r="2212" spans="2:47" ht="11" outlineLevel="1" x14ac:dyDescent="0.15">
      <c r="B2212" t="s">
        <v>8988</v>
      </c>
      <c r="C2212" t="s">
        <v>8989</v>
      </c>
      <c r="G2212" t="s">
        <v>1140</v>
      </c>
      <c r="H2212" t="s">
        <v>1141</v>
      </c>
      <c r="I2212" t="s">
        <v>957</v>
      </c>
      <c r="J2212" t="s">
        <v>4891</v>
      </c>
      <c r="K2212" t="s">
        <v>4892</v>
      </c>
      <c r="L2212" t="s">
        <v>4891</v>
      </c>
      <c r="M2212" s="5">
        <v>13947.29</v>
      </c>
      <c r="N2212" s="5">
        <v>13947.29</v>
      </c>
      <c r="O2212" s="5">
        <v>13947.29</v>
      </c>
      <c r="P2212" s="5"/>
      <c r="Q2212" s="16">
        <v>0</v>
      </c>
      <c r="R2212" s="5"/>
      <c r="S2212" s="17">
        <v>42088</v>
      </c>
      <c r="T2212" s="17">
        <v>42087</v>
      </c>
      <c r="U2212" s="17">
        <v>42124</v>
      </c>
      <c r="V2212" s="17">
        <v>42124</v>
      </c>
      <c r="W2212" s="17">
        <v>42088</v>
      </c>
      <c r="X2212" s="17">
        <v>42088</v>
      </c>
      <c r="Y2212" t="s">
        <v>1178</v>
      </c>
      <c r="Z2212" t="s">
        <v>825</v>
      </c>
      <c r="AA2212" t="s">
        <v>1179</v>
      </c>
      <c r="AC2212" s="16">
        <v>9</v>
      </c>
      <c r="AD2212" t="s">
        <v>8990</v>
      </c>
      <c r="AE2212" t="s">
        <v>8991</v>
      </c>
      <c r="AF2212" t="s">
        <v>750</v>
      </c>
      <c r="AG2212" t="s">
        <v>1515</v>
      </c>
      <c r="AJ2212" t="s">
        <v>963</v>
      </c>
      <c r="AK2212" t="s">
        <v>1516</v>
      </c>
      <c r="AL2212" t="s">
        <v>1340</v>
      </c>
      <c r="AM2212" t="s">
        <v>531</v>
      </c>
      <c r="AP2212" t="s">
        <v>966</v>
      </c>
      <c r="AQ2212" t="s">
        <v>967</v>
      </c>
      <c r="AR2212" t="s">
        <v>968</v>
      </c>
      <c r="AS2212" t="s">
        <v>969</v>
      </c>
      <c r="AT2212" t="s">
        <v>970</v>
      </c>
      <c r="AU2212" t="s">
        <v>8992</v>
      </c>
    </row>
    <row r="2213" spans="2:47" ht="11" outlineLevel="1" x14ac:dyDescent="0.15">
      <c r="B2213" t="s">
        <v>8993</v>
      </c>
      <c r="C2213" t="s">
        <v>8994</v>
      </c>
      <c r="G2213" t="s">
        <v>1140</v>
      </c>
      <c r="H2213" t="s">
        <v>1141</v>
      </c>
      <c r="I2213" t="s">
        <v>957</v>
      </c>
      <c r="J2213" t="s">
        <v>8995</v>
      </c>
      <c r="K2213" t="s">
        <v>8996</v>
      </c>
      <c r="L2213" t="s">
        <v>8995</v>
      </c>
      <c r="M2213" s="5">
        <v>13946</v>
      </c>
      <c r="N2213" s="5">
        <v>13946</v>
      </c>
      <c r="O2213" s="5">
        <v>13946</v>
      </c>
      <c r="P2213" s="5"/>
      <c r="Q2213" s="16">
        <v>0</v>
      </c>
      <c r="R2213" s="5"/>
      <c r="S2213" s="17">
        <v>42956</v>
      </c>
      <c r="T2213" s="17">
        <v>42956</v>
      </c>
      <c r="U2213" s="17">
        <v>43077</v>
      </c>
      <c r="V2213" s="17">
        <v>43077</v>
      </c>
      <c r="W2213" s="17">
        <v>42956</v>
      </c>
      <c r="X2213" s="17">
        <v>42956</v>
      </c>
      <c r="Y2213" t="s">
        <v>1178</v>
      </c>
      <c r="Z2213" t="s">
        <v>825</v>
      </c>
      <c r="AA2213" t="s">
        <v>1179</v>
      </c>
      <c r="AC2213" s="16">
        <v>3</v>
      </c>
      <c r="AD2213" t="s">
        <v>803</v>
      </c>
      <c r="AE2213" t="s">
        <v>974</v>
      </c>
      <c r="AF2213" t="s">
        <v>737</v>
      </c>
      <c r="AG2213" t="s">
        <v>975</v>
      </c>
      <c r="AJ2213" t="s">
        <v>963</v>
      </c>
      <c r="AK2213" t="s">
        <v>979</v>
      </c>
      <c r="AL2213" t="s">
        <v>1340</v>
      </c>
      <c r="AM2213" t="s">
        <v>531</v>
      </c>
      <c r="AP2213" t="s">
        <v>966</v>
      </c>
      <c r="AQ2213" t="s">
        <v>967</v>
      </c>
      <c r="AR2213" t="s">
        <v>968</v>
      </c>
      <c r="AS2213" t="s">
        <v>969</v>
      </c>
      <c r="AT2213" t="s">
        <v>970</v>
      </c>
      <c r="AU2213" t="s">
        <v>8997</v>
      </c>
    </row>
    <row r="2214" spans="2:47" ht="11" outlineLevel="1" x14ac:dyDescent="0.15">
      <c r="B2214" t="s">
        <v>8998</v>
      </c>
      <c r="C2214" t="s">
        <v>8999</v>
      </c>
      <c r="D2214" t="s">
        <v>177</v>
      </c>
      <c r="E2214" t="s">
        <v>983</v>
      </c>
      <c r="F2214" t="s">
        <v>798</v>
      </c>
      <c r="G2214" t="s">
        <v>984</v>
      </c>
      <c r="H2214" t="s">
        <v>985</v>
      </c>
      <c r="I2214" t="s">
        <v>957</v>
      </c>
      <c r="J2214" t="s">
        <v>638</v>
      </c>
      <c r="K2214" t="s">
        <v>992</v>
      </c>
      <c r="L2214" t="s">
        <v>638</v>
      </c>
      <c r="M2214" s="5">
        <v>13824.26</v>
      </c>
      <c r="N2214" s="5">
        <v>13824.26</v>
      </c>
      <c r="O2214" s="5">
        <v>13824.26</v>
      </c>
      <c r="P2214" s="5"/>
      <c r="Q2214" s="16">
        <v>0</v>
      </c>
      <c r="R2214" s="5"/>
      <c r="S2214" s="17">
        <v>43283</v>
      </c>
      <c r="T2214" s="17">
        <v>43283</v>
      </c>
      <c r="U2214" s="17">
        <v>43295</v>
      </c>
      <c r="V2214" s="17">
        <v>43295</v>
      </c>
      <c r="W2214" s="17">
        <v>43283</v>
      </c>
      <c r="X2214" s="17">
        <v>43339</v>
      </c>
      <c r="Y2214" t="s">
        <v>959</v>
      </c>
      <c r="Z2214" t="s">
        <v>796</v>
      </c>
      <c r="AA2214" t="s">
        <v>960</v>
      </c>
      <c r="AC2214" s="16"/>
      <c r="AD2214" t="s">
        <v>795</v>
      </c>
      <c r="AE2214" t="s">
        <v>961</v>
      </c>
      <c r="AF2214" t="s">
        <v>739</v>
      </c>
      <c r="AG2214" t="s">
        <v>993</v>
      </c>
      <c r="AJ2214" t="s">
        <v>963</v>
      </c>
      <c r="AK2214" t="s">
        <v>996</v>
      </c>
      <c r="AL2214" t="s">
        <v>965</v>
      </c>
      <c r="AM2214" t="s">
        <v>531</v>
      </c>
      <c r="AP2214" t="s">
        <v>966</v>
      </c>
      <c r="AQ2214" t="s">
        <v>967</v>
      </c>
      <c r="AR2214" t="s">
        <v>968</v>
      </c>
      <c r="AS2214" t="s">
        <v>969</v>
      </c>
      <c r="AT2214" t="s">
        <v>970</v>
      </c>
      <c r="AU2214" t="s">
        <v>9000</v>
      </c>
    </row>
    <row r="2215" spans="2:47" ht="11" outlineLevel="1" x14ac:dyDescent="0.15">
      <c r="B2215" t="s">
        <v>9001</v>
      </c>
      <c r="C2215" t="s">
        <v>9002</v>
      </c>
      <c r="G2215" t="s">
        <v>1140</v>
      </c>
      <c r="H2215" t="s">
        <v>1141</v>
      </c>
      <c r="I2215" t="s">
        <v>957</v>
      </c>
      <c r="J2215" t="s">
        <v>6554</v>
      </c>
      <c r="K2215" t="s">
        <v>6555</v>
      </c>
      <c r="L2215" t="s">
        <v>9003</v>
      </c>
      <c r="M2215" s="5">
        <v>13816</v>
      </c>
      <c r="N2215" s="5">
        <v>13816</v>
      </c>
      <c r="O2215" s="5">
        <v>13816</v>
      </c>
      <c r="P2215" s="5"/>
      <c r="Q2215" s="16">
        <v>0</v>
      </c>
      <c r="R2215" s="5"/>
      <c r="S2215" s="17">
        <v>42601</v>
      </c>
      <c r="T2215" s="17">
        <v>42601</v>
      </c>
      <c r="U2215" s="17">
        <v>42643</v>
      </c>
      <c r="V2215" s="17">
        <v>42643</v>
      </c>
      <c r="W2215" s="17">
        <v>42601</v>
      </c>
      <c r="X2215" s="17">
        <v>42601</v>
      </c>
      <c r="Y2215" t="s">
        <v>984</v>
      </c>
      <c r="Z2215" t="s">
        <v>804</v>
      </c>
      <c r="AA2215" t="s">
        <v>1000</v>
      </c>
      <c r="AC2215" s="16">
        <v>1</v>
      </c>
      <c r="AD2215" t="s">
        <v>3256</v>
      </c>
      <c r="AE2215" t="s">
        <v>3257</v>
      </c>
      <c r="AF2215" t="s">
        <v>750</v>
      </c>
      <c r="AG2215" t="s">
        <v>1515</v>
      </c>
      <c r="AJ2215" t="s">
        <v>963</v>
      </c>
      <c r="AK2215" t="s">
        <v>1516</v>
      </c>
      <c r="AL2215" t="s">
        <v>1340</v>
      </c>
      <c r="AM2215" t="s">
        <v>531</v>
      </c>
      <c r="AP2215" t="s">
        <v>966</v>
      </c>
      <c r="AQ2215" t="s">
        <v>967</v>
      </c>
      <c r="AR2215" t="s">
        <v>968</v>
      </c>
      <c r="AS2215" t="s">
        <v>969</v>
      </c>
      <c r="AT2215" t="s">
        <v>970</v>
      </c>
      <c r="AU2215" t="s">
        <v>9004</v>
      </c>
    </row>
    <row r="2216" spans="2:47" ht="11" outlineLevel="1" x14ac:dyDescent="0.15">
      <c r="B2216" t="s">
        <v>9005</v>
      </c>
      <c r="C2216" t="s">
        <v>9006</v>
      </c>
      <c r="G2216" t="s">
        <v>1140</v>
      </c>
      <c r="H2216" t="s">
        <v>1141</v>
      </c>
      <c r="I2216" t="s">
        <v>957</v>
      </c>
      <c r="J2216" t="s">
        <v>2558</v>
      </c>
      <c r="K2216" t="s">
        <v>2559</v>
      </c>
      <c r="L2216" t="s">
        <v>2558</v>
      </c>
      <c r="M2216" s="5">
        <v>13781</v>
      </c>
      <c r="N2216" s="5">
        <v>13781</v>
      </c>
      <c r="O2216" s="5">
        <v>13781</v>
      </c>
      <c r="P2216" s="5"/>
      <c r="Q2216" s="16">
        <v>0</v>
      </c>
      <c r="R2216" s="5"/>
      <c r="S2216" s="17">
        <v>43586</v>
      </c>
      <c r="T2216" s="17">
        <v>43586</v>
      </c>
      <c r="U2216" s="17">
        <v>43681</v>
      </c>
      <c r="V2216" s="17">
        <v>43681</v>
      </c>
      <c r="W2216" s="17">
        <v>43586</v>
      </c>
      <c r="X2216" s="17">
        <v>43586</v>
      </c>
      <c r="Y2216" t="s">
        <v>1543</v>
      </c>
      <c r="Z2216" t="s">
        <v>826</v>
      </c>
      <c r="AA2216" t="s">
        <v>1179</v>
      </c>
      <c r="AC2216" s="16">
        <v>1</v>
      </c>
      <c r="AD2216" t="s">
        <v>795</v>
      </c>
      <c r="AE2216" t="s">
        <v>961</v>
      </c>
      <c r="AF2216" t="s">
        <v>5611</v>
      </c>
      <c r="AG2216" t="s">
        <v>5612</v>
      </c>
      <c r="AH2216" t="s">
        <v>1058</v>
      </c>
      <c r="AI2216" t="s">
        <v>1059</v>
      </c>
      <c r="AJ2216" t="s">
        <v>978</v>
      </c>
      <c r="AK2216" t="s">
        <v>964</v>
      </c>
      <c r="AL2216" t="s">
        <v>965</v>
      </c>
      <c r="AM2216" t="s">
        <v>531</v>
      </c>
      <c r="AP2216" t="s">
        <v>966</v>
      </c>
      <c r="AQ2216" t="s">
        <v>967</v>
      </c>
      <c r="AR2216" t="s">
        <v>968</v>
      </c>
      <c r="AS2216" t="s">
        <v>969</v>
      </c>
      <c r="AT2216" t="s">
        <v>970</v>
      </c>
      <c r="AU2216" t="s">
        <v>9007</v>
      </c>
    </row>
    <row r="2217" spans="2:47" ht="11" outlineLevel="1" x14ac:dyDescent="0.15">
      <c r="B2217" t="s">
        <v>9008</v>
      </c>
      <c r="C2217" t="s">
        <v>9009</v>
      </c>
      <c r="D2217" t="s">
        <v>6095</v>
      </c>
      <c r="E2217" t="s">
        <v>1599</v>
      </c>
      <c r="F2217" t="s">
        <v>807</v>
      </c>
      <c r="G2217" t="s">
        <v>984</v>
      </c>
      <c r="H2217" t="s">
        <v>985</v>
      </c>
      <c r="I2217" t="s">
        <v>957</v>
      </c>
      <c r="J2217" t="s">
        <v>4252</v>
      </c>
      <c r="K2217" t="s">
        <v>4253</v>
      </c>
      <c r="L2217" t="s">
        <v>4252</v>
      </c>
      <c r="M2217" s="5">
        <v>13759</v>
      </c>
      <c r="N2217" s="5">
        <v>13759</v>
      </c>
      <c r="O2217" s="5">
        <v>13759</v>
      </c>
      <c r="P2217" s="5"/>
      <c r="Q2217" s="16">
        <v>0</v>
      </c>
      <c r="R2217" s="5"/>
      <c r="S2217" s="17">
        <v>42145</v>
      </c>
      <c r="T2217" s="17">
        <v>42144</v>
      </c>
      <c r="U2217" s="17">
        <v>42167</v>
      </c>
      <c r="V2217" s="17">
        <v>42167</v>
      </c>
      <c r="W2217" s="17">
        <v>42145</v>
      </c>
      <c r="X2217" s="17">
        <v>42145</v>
      </c>
      <c r="Y2217" t="s">
        <v>959</v>
      </c>
      <c r="Z2217" t="s">
        <v>796</v>
      </c>
      <c r="AA2217" t="s">
        <v>1023</v>
      </c>
      <c r="AB2217" t="s">
        <v>2794</v>
      </c>
      <c r="AC2217" s="16">
        <v>1</v>
      </c>
      <c r="AD2217" t="s">
        <v>4388</v>
      </c>
      <c r="AE2217" t="s">
        <v>4389</v>
      </c>
      <c r="AF2217" t="s">
        <v>750</v>
      </c>
      <c r="AG2217" t="s">
        <v>1515</v>
      </c>
      <c r="AJ2217" t="s">
        <v>963</v>
      </c>
      <c r="AK2217" t="s">
        <v>1516</v>
      </c>
      <c r="AL2217" t="s">
        <v>1340</v>
      </c>
      <c r="AM2217" t="s">
        <v>531</v>
      </c>
      <c r="AP2217" t="s">
        <v>966</v>
      </c>
      <c r="AQ2217" t="s">
        <v>967</v>
      </c>
      <c r="AR2217" t="s">
        <v>968</v>
      </c>
      <c r="AS2217" t="s">
        <v>969</v>
      </c>
      <c r="AT2217" t="s">
        <v>970</v>
      </c>
      <c r="AU2217" t="s">
        <v>9010</v>
      </c>
    </row>
    <row r="2218" spans="2:47" ht="11" outlineLevel="1" x14ac:dyDescent="0.15">
      <c r="B2218" t="s">
        <v>9011</v>
      </c>
      <c r="C2218" t="s">
        <v>9012</v>
      </c>
      <c r="G2218" t="s">
        <v>1140</v>
      </c>
      <c r="H2218" t="s">
        <v>1141</v>
      </c>
      <c r="I2218" t="s">
        <v>957</v>
      </c>
      <c r="J2218" t="s">
        <v>628</v>
      </c>
      <c r="K2218" t="s">
        <v>2769</v>
      </c>
      <c r="L2218" t="s">
        <v>9013</v>
      </c>
      <c r="M2218" s="5">
        <v>13732.32</v>
      </c>
      <c r="N2218" s="5">
        <v>13732.32</v>
      </c>
      <c r="O2218" s="5">
        <v>13732.32</v>
      </c>
      <c r="P2218" s="5"/>
      <c r="Q2218" s="16">
        <v>0</v>
      </c>
      <c r="R2218" s="5"/>
      <c r="S2218" s="17">
        <v>44911</v>
      </c>
      <c r="T2218" s="17">
        <v>44911</v>
      </c>
      <c r="U2218" s="17">
        <v>45000</v>
      </c>
      <c r="V2218" s="17">
        <v>45000</v>
      </c>
      <c r="W2218" s="17">
        <v>44911</v>
      </c>
      <c r="X2218" s="17">
        <v>44911</v>
      </c>
      <c r="Y2218" t="s">
        <v>1543</v>
      </c>
      <c r="Z2218" t="s">
        <v>826</v>
      </c>
      <c r="AA2218" t="s">
        <v>1179</v>
      </c>
      <c r="AC2218" s="16">
        <v>1</v>
      </c>
      <c r="AD2218" t="s">
        <v>795</v>
      </c>
      <c r="AE2218" t="s">
        <v>961</v>
      </c>
      <c r="AF2218" t="s">
        <v>740</v>
      </c>
      <c r="AG2218" t="s">
        <v>1036</v>
      </c>
      <c r="AJ2218" t="s">
        <v>963</v>
      </c>
      <c r="AK2218" t="s">
        <v>964</v>
      </c>
      <c r="AL2218" t="s">
        <v>965</v>
      </c>
      <c r="AM2218" t="s">
        <v>531</v>
      </c>
      <c r="AP2218" t="s">
        <v>966</v>
      </c>
      <c r="AQ2218" t="s">
        <v>967</v>
      </c>
      <c r="AR2218" t="s">
        <v>968</v>
      </c>
      <c r="AS2218" t="s">
        <v>969</v>
      </c>
      <c r="AT2218" t="s">
        <v>970</v>
      </c>
      <c r="AU2218" t="s">
        <v>9014</v>
      </c>
    </row>
    <row r="2219" spans="2:47" ht="11" outlineLevel="1" x14ac:dyDescent="0.15">
      <c r="B2219" t="s">
        <v>9015</v>
      </c>
      <c r="C2219" t="s">
        <v>9016</v>
      </c>
      <c r="G2219" t="s">
        <v>1140</v>
      </c>
      <c r="H2219" t="s">
        <v>1141</v>
      </c>
      <c r="I2219" t="s">
        <v>957</v>
      </c>
      <c r="J2219" t="s">
        <v>6306</v>
      </c>
      <c r="K2219" t="s">
        <v>6307</v>
      </c>
      <c r="L2219" t="s">
        <v>6995</v>
      </c>
      <c r="M2219" s="5">
        <v>13717.72</v>
      </c>
      <c r="N2219" s="5">
        <v>13717.72</v>
      </c>
      <c r="O2219" s="5">
        <v>13717.72</v>
      </c>
      <c r="P2219" s="5"/>
      <c r="Q2219" s="16">
        <v>0</v>
      </c>
      <c r="R2219" s="5"/>
      <c r="S2219" s="17">
        <v>41536</v>
      </c>
      <c r="T2219" s="17">
        <v>41540</v>
      </c>
      <c r="U2219" s="17">
        <v>41544</v>
      </c>
      <c r="V2219" s="17">
        <v>41544</v>
      </c>
      <c r="W2219" s="17">
        <v>41536</v>
      </c>
      <c r="X2219" s="17">
        <v>42486</v>
      </c>
      <c r="Y2219" t="s">
        <v>1543</v>
      </c>
      <c r="Z2219" t="s">
        <v>826</v>
      </c>
      <c r="AA2219" t="s">
        <v>1179</v>
      </c>
      <c r="AC2219" s="16">
        <v>1</v>
      </c>
      <c r="AD2219" t="s">
        <v>795</v>
      </c>
      <c r="AE2219" t="s">
        <v>961</v>
      </c>
      <c r="AF2219" t="s">
        <v>740</v>
      </c>
      <c r="AG2219" t="s">
        <v>1036</v>
      </c>
      <c r="AJ2219" t="s">
        <v>963</v>
      </c>
      <c r="AK2219" t="s">
        <v>964</v>
      </c>
      <c r="AL2219" t="s">
        <v>1340</v>
      </c>
      <c r="AM2219" t="s">
        <v>531</v>
      </c>
      <c r="AP2219" t="s">
        <v>966</v>
      </c>
      <c r="AQ2219" t="s">
        <v>967</v>
      </c>
      <c r="AR2219" t="s">
        <v>968</v>
      </c>
      <c r="AS2219" t="s">
        <v>969</v>
      </c>
      <c r="AT2219" t="s">
        <v>970</v>
      </c>
      <c r="AU2219" t="s">
        <v>9017</v>
      </c>
    </row>
    <row r="2220" spans="2:47" ht="11" outlineLevel="1" x14ac:dyDescent="0.15">
      <c r="B2220" t="s">
        <v>9018</v>
      </c>
      <c r="C2220" t="s">
        <v>1149</v>
      </c>
      <c r="D2220" t="s">
        <v>9019</v>
      </c>
      <c r="E2220" t="s">
        <v>854</v>
      </c>
      <c r="F2220" t="s">
        <v>798</v>
      </c>
      <c r="G2220" t="s">
        <v>959</v>
      </c>
      <c r="H2220" t="s">
        <v>1903</v>
      </c>
      <c r="I2220" t="s">
        <v>957</v>
      </c>
      <c r="J2220" t="s">
        <v>672</v>
      </c>
      <c r="K2220" t="s">
        <v>1513</v>
      </c>
      <c r="L2220" t="s">
        <v>672</v>
      </c>
      <c r="M2220" s="5">
        <v>13640</v>
      </c>
      <c r="N2220" s="5">
        <v>13640</v>
      </c>
      <c r="O2220" s="5">
        <v>13640</v>
      </c>
      <c r="P2220" s="5"/>
      <c r="Q2220" s="16">
        <v>0</v>
      </c>
      <c r="R2220" s="5"/>
      <c r="S2220" s="17">
        <v>41711</v>
      </c>
      <c r="T2220" s="17">
        <v>41689</v>
      </c>
      <c r="U2220" s="17">
        <v>42277</v>
      </c>
      <c r="V2220" s="17">
        <v>42277</v>
      </c>
      <c r="W2220" s="17">
        <v>41711</v>
      </c>
      <c r="X2220" s="17">
        <v>42317</v>
      </c>
      <c r="Y2220" t="s">
        <v>1178</v>
      </c>
      <c r="Z2220" t="s">
        <v>825</v>
      </c>
      <c r="AA2220" t="s">
        <v>1179</v>
      </c>
      <c r="AC2220" s="16">
        <v>1</v>
      </c>
      <c r="AD2220" t="s">
        <v>880</v>
      </c>
      <c r="AE2220" t="s">
        <v>1938</v>
      </c>
      <c r="AF2220" t="s">
        <v>750</v>
      </c>
      <c r="AG2220" t="s">
        <v>1515</v>
      </c>
      <c r="AJ2220" t="s">
        <v>963</v>
      </c>
      <c r="AK2220" t="s">
        <v>1516</v>
      </c>
      <c r="AL2220" t="s">
        <v>965</v>
      </c>
      <c r="AM2220" t="s">
        <v>645</v>
      </c>
      <c r="AP2220" t="s">
        <v>966</v>
      </c>
      <c r="AQ2220" t="s">
        <v>967</v>
      </c>
      <c r="AR2220" t="s">
        <v>968</v>
      </c>
      <c r="AS2220" t="s">
        <v>969</v>
      </c>
      <c r="AT2220" t="s">
        <v>970</v>
      </c>
      <c r="AU2220" t="s">
        <v>9020</v>
      </c>
    </row>
    <row r="2221" spans="2:47" ht="11" outlineLevel="1" x14ac:dyDescent="0.15">
      <c r="B2221" t="s">
        <v>9021</v>
      </c>
      <c r="C2221" t="s">
        <v>9022</v>
      </c>
      <c r="G2221" t="s">
        <v>1140</v>
      </c>
      <c r="H2221" t="s">
        <v>1141</v>
      </c>
      <c r="I2221" t="s">
        <v>957</v>
      </c>
      <c r="J2221" t="s">
        <v>6877</v>
      </c>
      <c r="K2221" t="s">
        <v>6878</v>
      </c>
      <c r="L2221" t="s">
        <v>6877</v>
      </c>
      <c r="M2221" s="5">
        <v>13629</v>
      </c>
      <c r="N2221" s="5">
        <v>13629</v>
      </c>
      <c r="O2221" s="5">
        <v>13629</v>
      </c>
      <c r="P2221" s="5"/>
      <c r="Q2221" s="16">
        <v>0</v>
      </c>
      <c r="R2221" s="5"/>
      <c r="S2221" s="17">
        <v>42516</v>
      </c>
      <c r="T2221" s="17">
        <v>42514</v>
      </c>
      <c r="U2221" s="17">
        <v>42601</v>
      </c>
      <c r="V2221" s="17">
        <v>42601</v>
      </c>
      <c r="W2221" s="17">
        <v>42516</v>
      </c>
      <c r="X2221" s="17">
        <v>42516</v>
      </c>
      <c r="Y2221" t="s">
        <v>1178</v>
      </c>
      <c r="Z2221" t="s">
        <v>825</v>
      </c>
      <c r="AA2221" t="s">
        <v>1179</v>
      </c>
      <c r="AC2221" s="16">
        <v>3</v>
      </c>
      <c r="AD2221" t="s">
        <v>3900</v>
      </c>
      <c r="AE2221" t="s">
        <v>3901</v>
      </c>
      <c r="AF2221" t="s">
        <v>737</v>
      </c>
      <c r="AG2221" t="s">
        <v>975</v>
      </c>
      <c r="AJ2221" t="s">
        <v>963</v>
      </c>
      <c r="AK2221" t="s">
        <v>3258</v>
      </c>
      <c r="AL2221" t="s">
        <v>1340</v>
      </c>
      <c r="AM2221" t="s">
        <v>531</v>
      </c>
      <c r="AP2221" t="s">
        <v>966</v>
      </c>
      <c r="AQ2221" t="s">
        <v>967</v>
      </c>
      <c r="AR2221" t="s">
        <v>968</v>
      </c>
      <c r="AS2221" t="s">
        <v>969</v>
      </c>
      <c r="AT2221" t="s">
        <v>970</v>
      </c>
      <c r="AU2221" t="s">
        <v>9023</v>
      </c>
    </row>
    <row r="2222" spans="2:47" ht="11" outlineLevel="1" x14ac:dyDescent="0.15">
      <c r="B2222" t="s">
        <v>9024</v>
      </c>
      <c r="C2222" t="s">
        <v>9025</v>
      </c>
      <c r="G2222" t="s">
        <v>1140</v>
      </c>
      <c r="H2222" t="s">
        <v>1141</v>
      </c>
      <c r="I2222" t="s">
        <v>957</v>
      </c>
      <c r="J2222" t="s">
        <v>9026</v>
      </c>
      <c r="K2222" t="s">
        <v>9027</v>
      </c>
      <c r="L2222" t="s">
        <v>9026</v>
      </c>
      <c r="M2222" s="5">
        <v>13625</v>
      </c>
      <c r="N2222" s="5">
        <v>13625</v>
      </c>
      <c r="O2222" s="5">
        <v>13625</v>
      </c>
      <c r="P2222" s="5"/>
      <c r="Q2222" s="16">
        <v>0</v>
      </c>
      <c r="R2222" s="5"/>
      <c r="S2222" s="17">
        <v>44467</v>
      </c>
      <c r="T2222" s="17">
        <v>44469</v>
      </c>
      <c r="U2222" s="17">
        <v>44483</v>
      </c>
      <c r="V2222" s="17">
        <v>44483</v>
      </c>
      <c r="W2222" s="17">
        <v>44467</v>
      </c>
      <c r="X2222" s="17">
        <v>44467</v>
      </c>
      <c r="Y2222" t="s">
        <v>1178</v>
      </c>
      <c r="Z2222" t="s">
        <v>825</v>
      </c>
      <c r="AA2222" t="s">
        <v>1179</v>
      </c>
      <c r="AC2222" s="16">
        <v>6</v>
      </c>
      <c r="AD2222" t="s">
        <v>795</v>
      </c>
      <c r="AE2222" t="s">
        <v>961</v>
      </c>
      <c r="AF2222" t="s">
        <v>748</v>
      </c>
      <c r="AG2222" t="s">
        <v>1057</v>
      </c>
      <c r="AJ2222" t="s">
        <v>963</v>
      </c>
      <c r="AK2222" t="s">
        <v>964</v>
      </c>
      <c r="AL2222" t="s">
        <v>1340</v>
      </c>
      <c r="AM2222" t="s">
        <v>531</v>
      </c>
      <c r="AP2222" t="s">
        <v>966</v>
      </c>
      <c r="AQ2222" t="s">
        <v>967</v>
      </c>
      <c r="AR2222" t="s">
        <v>968</v>
      </c>
      <c r="AS2222" t="s">
        <v>969</v>
      </c>
      <c r="AT2222" t="s">
        <v>970</v>
      </c>
      <c r="AU2222" t="s">
        <v>9028</v>
      </c>
    </row>
    <row r="2223" spans="2:47" ht="11" outlineLevel="1" x14ac:dyDescent="0.15">
      <c r="B2223" t="s">
        <v>9029</v>
      </c>
      <c r="C2223" t="s">
        <v>9030</v>
      </c>
      <c r="G2223" t="s">
        <v>1140</v>
      </c>
      <c r="H2223" t="s">
        <v>1141</v>
      </c>
      <c r="I2223" t="s">
        <v>957</v>
      </c>
      <c r="J2223" t="s">
        <v>3376</v>
      </c>
      <c r="K2223" t="s">
        <v>3377</v>
      </c>
      <c r="L2223" t="s">
        <v>3376</v>
      </c>
      <c r="M2223" s="5">
        <v>13600</v>
      </c>
      <c r="N2223" s="5">
        <v>13600</v>
      </c>
      <c r="O2223" s="5">
        <v>13600</v>
      </c>
      <c r="P2223" s="5"/>
      <c r="Q2223" s="16">
        <v>0</v>
      </c>
      <c r="R2223" s="5"/>
      <c r="S2223" s="17">
        <v>44830</v>
      </c>
      <c r="T2223" s="17">
        <v>44825</v>
      </c>
      <c r="U2223" s="17">
        <v>44923</v>
      </c>
      <c r="V2223" s="17">
        <v>44923</v>
      </c>
      <c r="W2223" s="17">
        <v>44830</v>
      </c>
      <c r="X2223" s="17">
        <v>44830</v>
      </c>
      <c r="Y2223" t="s">
        <v>984</v>
      </c>
      <c r="Z2223" t="s">
        <v>804</v>
      </c>
      <c r="AA2223" t="s">
        <v>1000</v>
      </c>
      <c r="AC2223" s="16">
        <v>1</v>
      </c>
      <c r="AD2223" t="s">
        <v>795</v>
      </c>
      <c r="AE2223" t="s">
        <v>961</v>
      </c>
      <c r="AF2223" t="s">
        <v>740</v>
      </c>
      <c r="AG2223" t="s">
        <v>1036</v>
      </c>
      <c r="AJ2223" t="s">
        <v>963</v>
      </c>
      <c r="AK2223" t="s">
        <v>964</v>
      </c>
      <c r="AL2223" t="s">
        <v>1340</v>
      </c>
      <c r="AM2223" t="s">
        <v>531</v>
      </c>
      <c r="AP2223" t="s">
        <v>966</v>
      </c>
      <c r="AQ2223" t="s">
        <v>967</v>
      </c>
      <c r="AR2223" t="s">
        <v>968</v>
      </c>
      <c r="AS2223" t="s">
        <v>969</v>
      </c>
      <c r="AT2223" t="s">
        <v>970</v>
      </c>
      <c r="AU2223" t="s">
        <v>9031</v>
      </c>
    </row>
    <row r="2224" spans="2:47" ht="11" outlineLevel="1" x14ac:dyDescent="0.15">
      <c r="B2224" t="s">
        <v>9032</v>
      </c>
      <c r="C2224" t="s">
        <v>9033</v>
      </c>
      <c r="G2224" t="s">
        <v>1140</v>
      </c>
      <c r="H2224" t="s">
        <v>1141</v>
      </c>
      <c r="I2224" t="s">
        <v>957</v>
      </c>
      <c r="J2224" t="s">
        <v>6358</v>
      </c>
      <c r="K2224" t="s">
        <v>6359</v>
      </c>
      <c r="L2224" t="s">
        <v>6358</v>
      </c>
      <c r="M2224" s="5">
        <v>13582.52</v>
      </c>
      <c r="N2224" s="5">
        <v>13582.52</v>
      </c>
      <c r="O2224" s="5">
        <v>13582.52</v>
      </c>
      <c r="P2224" s="5"/>
      <c r="Q2224" s="16">
        <v>0</v>
      </c>
      <c r="R2224" s="5"/>
      <c r="S2224" s="17">
        <v>45646</v>
      </c>
      <c r="T2224" s="17">
        <v>45646</v>
      </c>
      <c r="U2224" s="17">
        <v>45667</v>
      </c>
      <c r="V2224" s="17">
        <v>45667</v>
      </c>
      <c r="W2224" s="17">
        <v>45646</v>
      </c>
      <c r="X2224" s="17">
        <v>45646</v>
      </c>
      <c r="Y2224" t="s">
        <v>1543</v>
      </c>
      <c r="Z2224" t="s">
        <v>826</v>
      </c>
      <c r="AA2224" t="s">
        <v>1179</v>
      </c>
      <c r="AC2224" s="16">
        <v>1</v>
      </c>
      <c r="AD2224" t="s">
        <v>795</v>
      </c>
      <c r="AE2224" t="s">
        <v>961</v>
      </c>
      <c r="AF2224" t="s">
        <v>744</v>
      </c>
      <c r="AG2224" t="s">
        <v>1025</v>
      </c>
      <c r="AJ2224" t="s">
        <v>963</v>
      </c>
      <c r="AK2224" t="s">
        <v>964</v>
      </c>
      <c r="AL2224" t="s">
        <v>1340</v>
      </c>
      <c r="AM2224" t="s">
        <v>531</v>
      </c>
      <c r="AP2224" t="s">
        <v>966</v>
      </c>
      <c r="AQ2224" t="s">
        <v>967</v>
      </c>
      <c r="AR2224" t="s">
        <v>968</v>
      </c>
      <c r="AS2224" t="s">
        <v>969</v>
      </c>
      <c r="AT2224" t="s">
        <v>970</v>
      </c>
      <c r="AU2224" t="s">
        <v>9034</v>
      </c>
    </row>
    <row r="2225" spans="2:47" ht="11" outlineLevel="1" x14ac:dyDescent="0.15">
      <c r="B2225" t="s">
        <v>9035</v>
      </c>
      <c r="C2225" t="s">
        <v>9036</v>
      </c>
      <c r="D2225" t="s">
        <v>4448</v>
      </c>
      <c r="E2225" t="s">
        <v>854</v>
      </c>
      <c r="F2225" t="s">
        <v>807</v>
      </c>
      <c r="G2225" t="s">
        <v>959</v>
      </c>
      <c r="H2225" t="s">
        <v>1903</v>
      </c>
      <c r="I2225" t="s">
        <v>957</v>
      </c>
      <c r="J2225" t="s">
        <v>4124</v>
      </c>
      <c r="K2225" t="s">
        <v>4125</v>
      </c>
      <c r="L2225" t="s">
        <v>4124</v>
      </c>
      <c r="M2225" s="5">
        <v>13554</v>
      </c>
      <c r="N2225" s="5">
        <v>13554</v>
      </c>
      <c r="O2225" s="5">
        <v>13554</v>
      </c>
      <c r="P2225" s="5"/>
      <c r="Q2225" s="16">
        <v>0</v>
      </c>
      <c r="R2225" s="5"/>
      <c r="S2225" s="17">
        <v>43495</v>
      </c>
      <c r="T2225" s="17">
        <v>43495</v>
      </c>
      <c r="U2225" s="17">
        <v>43509</v>
      </c>
      <c r="V2225" s="17">
        <v>43509</v>
      </c>
      <c r="W2225" s="17">
        <v>43495</v>
      </c>
      <c r="X2225" s="17">
        <v>43843</v>
      </c>
      <c r="Y2225" t="s">
        <v>1178</v>
      </c>
      <c r="Z2225" t="s">
        <v>825</v>
      </c>
      <c r="AA2225" t="s">
        <v>1179</v>
      </c>
      <c r="AC2225" s="16">
        <v>1</v>
      </c>
      <c r="AD2225" t="s">
        <v>795</v>
      </c>
      <c r="AE2225" t="s">
        <v>961</v>
      </c>
      <c r="AF2225" t="s">
        <v>740</v>
      </c>
      <c r="AG2225" t="s">
        <v>1036</v>
      </c>
      <c r="AJ2225" t="s">
        <v>963</v>
      </c>
      <c r="AK2225" t="s">
        <v>964</v>
      </c>
      <c r="AL2225" t="s">
        <v>1340</v>
      </c>
      <c r="AM2225" t="s">
        <v>531</v>
      </c>
      <c r="AP2225" t="s">
        <v>966</v>
      </c>
      <c r="AQ2225" t="s">
        <v>967</v>
      </c>
      <c r="AR2225" t="s">
        <v>968</v>
      </c>
      <c r="AS2225" t="s">
        <v>969</v>
      </c>
      <c r="AT2225" t="s">
        <v>970</v>
      </c>
      <c r="AU2225" t="s">
        <v>9037</v>
      </c>
    </row>
    <row r="2226" spans="2:47" ht="11" outlineLevel="1" x14ac:dyDescent="0.15">
      <c r="B2226" t="s">
        <v>9038</v>
      </c>
      <c r="C2226" t="s">
        <v>9039</v>
      </c>
      <c r="G2226" t="s">
        <v>1140</v>
      </c>
      <c r="H2226" t="s">
        <v>1141</v>
      </c>
      <c r="I2226" t="s">
        <v>957</v>
      </c>
      <c r="J2226" t="s">
        <v>5899</v>
      </c>
      <c r="K2226" t="s">
        <v>5900</v>
      </c>
      <c r="L2226" t="s">
        <v>6290</v>
      </c>
      <c r="M2226" s="5">
        <v>13536.49</v>
      </c>
      <c r="N2226" s="5">
        <v>13536.49</v>
      </c>
      <c r="O2226" s="5">
        <v>13536.49</v>
      </c>
      <c r="P2226" s="5"/>
      <c r="Q2226" s="16">
        <v>0</v>
      </c>
      <c r="R2226" s="5"/>
      <c r="S2226" s="17">
        <v>44064</v>
      </c>
      <c r="T2226" s="17">
        <v>44064</v>
      </c>
      <c r="U2226" s="17">
        <v>44214</v>
      </c>
      <c r="V2226" s="17">
        <v>44214</v>
      </c>
      <c r="W2226" s="17">
        <v>44064</v>
      </c>
      <c r="X2226" s="17">
        <v>44816</v>
      </c>
      <c r="Y2226" t="s">
        <v>1178</v>
      </c>
      <c r="Z2226" t="s">
        <v>825</v>
      </c>
      <c r="AA2226" t="s">
        <v>1179</v>
      </c>
      <c r="AC2226" s="16">
        <v>1</v>
      </c>
      <c r="AD2226" t="s">
        <v>803</v>
      </c>
      <c r="AE2226" t="s">
        <v>974</v>
      </c>
      <c r="AF2226" t="s">
        <v>737</v>
      </c>
      <c r="AG2226" t="s">
        <v>975</v>
      </c>
      <c r="AH2226" t="s">
        <v>1193</v>
      </c>
      <c r="AI2226" t="s">
        <v>1194</v>
      </c>
      <c r="AJ2226" t="s">
        <v>978</v>
      </c>
      <c r="AK2226" t="s">
        <v>979</v>
      </c>
      <c r="AL2226" t="s">
        <v>1340</v>
      </c>
      <c r="AM2226" t="s">
        <v>456</v>
      </c>
      <c r="AP2226" t="s">
        <v>966</v>
      </c>
      <c r="AQ2226" t="s">
        <v>967</v>
      </c>
      <c r="AR2226" t="s">
        <v>968</v>
      </c>
      <c r="AS2226" t="s">
        <v>969</v>
      </c>
      <c r="AT2226" t="s">
        <v>970</v>
      </c>
      <c r="AU2226" t="s">
        <v>9040</v>
      </c>
    </row>
    <row r="2227" spans="2:47" ht="11" outlineLevel="1" x14ac:dyDescent="0.15">
      <c r="B2227" t="s">
        <v>9041</v>
      </c>
      <c r="C2227" t="s">
        <v>9042</v>
      </c>
      <c r="G2227" t="s">
        <v>1140</v>
      </c>
      <c r="H2227" t="s">
        <v>1141</v>
      </c>
      <c r="I2227" t="s">
        <v>957</v>
      </c>
      <c r="J2227" t="s">
        <v>5922</v>
      </c>
      <c r="K2227" t="s">
        <v>5923</v>
      </c>
      <c r="L2227" t="s">
        <v>5922</v>
      </c>
      <c r="M2227" s="5">
        <v>13526</v>
      </c>
      <c r="N2227" s="5">
        <v>13526</v>
      </c>
      <c r="O2227" s="5">
        <v>13526</v>
      </c>
      <c r="P2227" s="5"/>
      <c r="Q2227" s="16">
        <v>0</v>
      </c>
      <c r="R2227" s="5"/>
      <c r="S2227" s="17">
        <v>43173</v>
      </c>
      <c r="T2227" s="17">
        <v>43173</v>
      </c>
      <c r="U2227" s="17">
        <v>43215</v>
      </c>
      <c r="V2227" s="17">
        <v>43215</v>
      </c>
      <c r="W2227" s="17">
        <v>43173</v>
      </c>
      <c r="X2227" s="17">
        <v>43173</v>
      </c>
      <c r="Y2227" t="s">
        <v>1543</v>
      </c>
      <c r="Z2227" t="s">
        <v>826</v>
      </c>
      <c r="AA2227" t="s">
        <v>1179</v>
      </c>
      <c r="AC2227" s="16">
        <v>1</v>
      </c>
      <c r="AD2227" t="s">
        <v>795</v>
      </c>
      <c r="AE2227" t="s">
        <v>961</v>
      </c>
      <c r="AF2227" t="s">
        <v>9043</v>
      </c>
      <c r="AG2227" t="s">
        <v>9044</v>
      </c>
      <c r="AJ2227" t="s">
        <v>963</v>
      </c>
      <c r="AK2227" t="s">
        <v>964</v>
      </c>
      <c r="AL2227" t="s">
        <v>1340</v>
      </c>
      <c r="AM2227" t="s">
        <v>531</v>
      </c>
      <c r="AP2227" t="s">
        <v>966</v>
      </c>
      <c r="AQ2227" t="s">
        <v>967</v>
      </c>
      <c r="AR2227" t="s">
        <v>968</v>
      </c>
      <c r="AS2227" t="s">
        <v>969</v>
      </c>
      <c r="AT2227" t="s">
        <v>970</v>
      </c>
      <c r="AU2227" t="s">
        <v>9045</v>
      </c>
    </row>
    <row r="2228" spans="2:47" ht="11" outlineLevel="1" x14ac:dyDescent="0.15">
      <c r="B2228" t="s">
        <v>9046</v>
      </c>
      <c r="C2228" t="s">
        <v>9047</v>
      </c>
      <c r="G2228" t="s">
        <v>1140</v>
      </c>
      <c r="H2228" t="s">
        <v>1141</v>
      </c>
      <c r="I2228" t="s">
        <v>957</v>
      </c>
      <c r="J2228" t="s">
        <v>9048</v>
      </c>
      <c r="K2228" t="s">
        <v>9049</v>
      </c>
      <c r="L2228" t="s">
        <v>9048</v>
      </c>
      <c r="M2228" s="5">
        <v>13520.5</v>
      </c>
      <c r="N2228" s="5">
        <v>13520.5</v>
      </c>
      <c r="O2228" s="5">
        <v>13520.5</v>
      </c>
      <c r="P2228" s="5"/>
      <c r="Q2228" s="16">
        <v>0</v>
      </c>
      <c r="R2228" s="5"/>
      <c r="S2228" s="17">
        <v>43359</v>
      </c>
      <c r="T2228" s="17">
        <v>43356</v>
      </c>
      <c r="U2228" s="17">
        <v>43586</v>
      </c>
      <c r="V2228" s="17">
        <v>43586</v>
      </c>
      <c r="W2228" s="17">
        <v>43359</v>
      </c>
      <c r="X2228" s="17">
        <v>43359</v>
      </c>
      <c r="Y2228" t="s">
        <v>1178</v>
      </c>
      <c r="Z2228" t="s">
        <v>825</v>
      </c>
      <c r="AA2228" t="s">
        <v>1179</v>
      </c>
      <c r="AC2228" s="16">
        <v>2</v>
      </c>
      <c r="AD2228" t="s">
        <v>795</v>
      </c>
      <c r="AE2228" t="s">
        <v>961</v>
      </c>
      <c r="AF2228" t="s">
        <v>757</v>
      </c>
      <c r="AG2228" t="s">
        <v>1801</v>
      </c>
      <c r="AJ2228" t="s">
        <v>963</v>
      </c>
      <c r="AK2228" t="s">
        <v>964</v>
      </c>
      <c r="AL2228" t="s">
        <v>1340</v>
      </c>
      <c r="AM2228" t="s">
        <v>531</v>
      </c>
      <c r="AP2228" t="s">
        <v>966</v>
      </c>
      <c r="AQ2228" t="s">
        <v>967</v>
      </c>
      <c r="AR2228" t="s">
        <v>968</v>
      </c>
      <c r="AS2228" t="s">
        <v>969</v>
      </c>
      <c r="AT2228" t="s">
        <v>970</v>
      </c>
      <c r="AU2228" t="s">
        <v>9050</v>
      </c>
    </row>
    <row r="2229" spans="2:47" ht="11" outlineLevel="1" x14ac:dyDescent="0.15">
      <c r="B2229" t="s">
        <v>9051</v>
      </c>
      <c r="C2229" t="s">
        <v>9052</v>
      </c>
      <c r="G2229" t="s">
        <v>1140</v>
      </c>
      <c r="H2229" t="s">
        <v>1141</v>
      </c>
      <c r="I2229" t="s">
        <v>957</v>
      </c>
      <c r="J2229" t="s">
        <v>6306</v>
      </c>
      <c r="K2229" t="s">
        <v>6307</v>
      </c>
      <c r="L2229" t="s">
        <v>6995</v>
      </c>
      <c r="M2229" s="5">
        <v>13515</v>
      </c>
      <c r="N2229" s="5">
        <v>13515</v>
      </c>
      <c r="O2229" s="5">
        <v>13515</v>
      </c>
      <c r="P2229" s="5"/>
      <c r="Q2229" s="16">
        <v>0</v>
      </c>
      <c r="R2229" s="5"/>
      <c r="S2229" s="17">
        <v>44292</v>
      </c>
      <c r="T2229" s="17">
        <v>44292</v>
      </c>
      <c r="U2229" s="17">
        <v>44295</v>
      </c>
      <c r="V2229" s="17">
        <v>44295</v>
      </c>
      <c r="W2229" s="17">
        <v>44292</v>
      </c>
      <c r="X2229" s="17">
        <v>44440</v>
      </c>
      <c r="Y2229" t="s">
        <v>1543</v>
      </c>
      <c r="Z2229" t="s">
        <v>826</v>
      </c>
      <c r="AA2229" t="s">
        <v>1179</v>
      </c>
      <c r="AC2229" s="16">
        <v>1</v>
      </c>
      <c r="AD2229" t="s">
        <v>795</v>
      </c>
      <c r="AE2229" t="s">
        <v>961</v>
      </c>
      <c r="AF2229" t="s">
        <v>740</v>
      </c>
      <c r="AG2229" t="s">
        <v>1036</v>
      </c>
      <c r="AH2229" t="s">
        <v>1058</v>
      </c>
      <c r="AI2229" t="s">
        <v>1059</v>
      </c>
      <c r="AJ2229" t="s">
        <v>978</v>
      </c>
      <c r="AK2229" t="s">
        <v>964</v>
      </c>
      <c r="AL2229" t="s">
        <v>1340</v>
      </c>
      <c r="AM2229" t="s">
        <v>531</v>
      </c>
      <c r="AP2229" t="s">
        <v>966</v>
      </c>
      <c r="AQ2229" t="s">
        <v>967</v>
      </c>
      <c r="AR2229" t="s">
        <v>968</v>
      </c>
      <c r="AS2229" t="s">
        <v>969</v>
      </c>
      <c r="AT2229" t="s">
        <v>970</v>
      </c>
      <c r="AU2229" t="s">
        <v>9053</v>
      </c>
    </row>
    <row r="2230" spans="2:47" ht="11" outlineLevel="1" x14ac:dyDescent="0.15">
      <c r="B2230" t="s">
        <v>9054</v>
      </c>
      <c r="C2230" t="s">
        <v>9055</v>
      </c>
      <c r="G2230" t="s">
        <v>1140</v>
      </c>
      <c r="H2230" t="s">
        <v>1141</v>
      </c>
      <c r="I2230" t="s">
        <v>957</v>
      </c>
      <c r="J2230" t="s">
        <v>8029</v>
      </c>
      <c r="K2230" t="s">
        <v>9056</v>
      </c>
      <c r="L2230" t="s">
        <v>9057</v>
      </c>
      <c r="M2230" s="5">
        <v>13500</v>
      </c>
      <c r="N2230" s="5">
        <v>13500</v>
      </c>
      <c r="O2230" s="5">
        <v>13500</v>
      </c>
      <c r="P2230" s="5">
        <v>13500</v>
      </c>
      <c r="Q2230" s="16">
        <v>0</v>
      </c>
      <c r="R2230" s="5"/>
      <c r="S2230" s="17">
        <v>44424</v>
      </c>
      <c r="T2230" s="17">
        <v>44419</v>
      </c>
      <c r="U2230" s="17">
        <v>44439</v>
      </c>
      <c r="V2230" s="17">
        <v>44439</v>
      </c>
      <c r="W2230" s="17">
        <v>44424</v>
      </c>
      <c r="X2230" s="17">
        <v>44424</v>
      </c>
      <c r="Y2230" t="s">
        <v>1543</v>
      </c>
      <c r="Z2230" t="s">
        <v>826</v>
      </c>
      <c r="AA2230" t="s">
        <v>1179</v>
      </c>
      <c r="AC2230" s="16">
        <v>1</v>
      </c>
      <c r="AD2230" t="s">
        <v>795</v>
      </c>
      <c r="AE2230" t="s">
        <v>961</v>
      </c>
      <c r="AF2230" t="s">
        <v>740</v>
      </c>
      <c r="AG2230" t="s">
        <v>1036</v>
      </c>
      <c r="AH2230" t="s">
        <v>1058</v>
      </c>
      <c r="AI2230" t="s">
        <v>1059</v>
      </c>
      <c r="AJ2230" t="s">
        <v>978</v>
      </c>
      <c r="AK2230" t="s">
        <v>964</v>
      </c>
      <c r="AL2230" t="s">
        <v>1340</v>
      </c>
      <c r="AM2230" t="s">
        <v>531</v>
      </c>
      <c r="AP2230" t="s">
        <v>966</v>
      </c>
      <c r="AQ2230" t="s">
        <v>967</v>
      </c>
      <c r="AR2230" t="s">
        <v>968</v>
      </c>
      <c r="AS2230" t="s">
        <v>969</v>
      </c>
      <c r="AT2230" t="s">
        <v>970</v>
      </c>
      <c r="AU2230" t="s">
        <v>9058</v>
      </c>
    </row>
    <row r="2231" spans="2:47" ht="11" outlineLevel="1" x14ac:dyDescent="0.15">
      <c r="B2231" t="s">
        <v>9059</v>
      </c>
      <c r="C2231" t="s">
        <v>9060</v>
      </c>
      <c r="G2231" t="s">
        <v>1140</v>
      </c>
      <c r="H2231" t="s">
        <v>1141</v>
      </c>
      <c r="I2231" t="s">
        <v>957</v>
      </c>
      <c r="J2231" t="s">
        <v>4067</v>
      </c>
      <c r="K2231" t="s">
        <v>4068</v>
      </c>
      <c r="L2231" t="s">
        <v>4069</v>
      </c>
      <c r="M2231" s="5">
        <v>13464.8</v>
      </c>
      <c r="N2231" s="5">
        <v>13464.8</v>
      </c>
      <c r="O2231" s="5">
        <v>13464.8</v>
      </c>
      <c r="P2231" s="5">
        <v>13464.8</v>
      </c>
      <c r="Q2231" s="16">
        <v>0</v>
      </c>
      <c r="R2231" s="5"/>
      <c r="S2231" s="17">
        <v>45161</v>
      </c>
      <c r="T2231" s="17">
        <v>45160</v>
      </c>
      <c r="U2231" s="17">
        <v>45163</v>
      </c>
      <c r="V2231" s="17">
        <v>45163</v>
      </c>
      <c r="W2231" s="17">
        <v>45161</v>
      </c>
      <c r="X2231" s="17">
        <v>45237</v>
      </c>
      <c r="Y2231" t="s">
        <v>984</v>
      </c>
      <c r="Z2231" t="s">
        <v>804</v>
      </c>
      <c r="AA2231" t="s">
        <v>1000</v>
      </c>
      <c r="AC2231" s="16">
        <v>1</v>
      </c>
      <c r="AD2231" t="s">
        <v>795</v>
      </c>
      <c r="AE2231" t="s">
        <v>961</v>
      </c>
      <c r="AF2231" t="s">
        <v>740</v>
      </c>
      <c r="AG2231" t="s">
        <v>1036</v>
      </c>
      <c r="AH2231" t="s">
        <v>1058</v>
      </c>
      <c r="AI2231" t="s">
        <v>1059</v>
      </c>
      <c r="AJ2231" t="s">
        <v>978</v>
      </c>
      <c r="AK2231" t="s">
        <v>964</v>
      </c>
      <c r="AL2231" t="s">
        <v>1340</v>
      </c>
      <c r="AM2231" t="s">
        <v>531</v>
      </c>
      <c r="AP2231" t="s">
        <v>966</v>
      </c>
      <c r="AQ2231" t="s">
        <v>967</v>
      </c>
      <c r="AR2231" t="s">
        <v>968</v>
      </c>
      <c r="AS2231" t="s">
        <v>969</v>
      </c>
      <c r="AT2231" t="s">
        <v>970</v>
      </c>
      <c r="AU2231" t="s">
        <v>9061</v>
      </c>
    </row>
    <row r="2232" spans="2:47" ht="11" outlineLevel="1" x14ac:dyDescent="0.15">
      <c r="B2232" t="s">
        <v>9062</v>
      </c>
      <c r="C2232" t="s">
        <v>9063</v>
      </c>
      <c r="G2232" t="s">
        <v>1140</v>
      </c>
      <c r="H2232" t="s">
        <v>1141</v>
      </c>
      <c r="I2232" t="s">
        <v>957</v>
      </c>
      <c r="J2232" t="s">
        <v>6858</v>
      </c>
      <c r="K2232" t="s">
        <v>6859</v>
      </c>
      <c r="L2232" t="s">
        <v>6858</v>
      </c>
      <c r="M2232" s="5">
        <v>13433.55</v>
      </c>
      <c r="N2232" s="5">
        <v>13433.55</v>
      </c>
      <c r="O2232" s="5">
        <v>13433.55</v>
      </c>
      <c r="P2232" s="5"/>
      <c r="Q2232" s="16">
        <v>0</v>
      </c>
      <c r="R2232" s="5"/>
      <c r="S2232" s="17">
        <v>44949</v>
      </c>
      <c r="T2232" s="17">
        <v>44949</v>
      </c>
      <c r="U2232" s="17">
        <v>44981</v>
      </c>
      <c r="V2232" s="17">
        <v>44981</v>
      </c>
      <c r="W2232" s="17">
        <v>44949</v>
      </c>
      <c r="X2232" s="17">
        <v>44949</v>
      </c>
      <c r="Y2232" t="s">
        <v>1178</v>
      </c>
      <c r="Z2232" t="s">
        <v>825</v>
      </c>
      <c r="AA2232" t="s">
        <v>1179</v>
      </c>
      <c r="AC2232" s="16">
        <v>1</v>
      </c>
      <c r="AD2232" t="s">
        <v>795</v>
      </c>
      <c r="AE2232" t="s">
        <v>961</v>
      </c>
      <c r="AF2232" t="s">
        <v>7785</v>
      </c>
      <c r="AG2232" t="s">
        <v>7786</v>
      </c>
      <c r="AJ2232" t="s">
        <v>963</v>
      </c>
      <c r="AK2232" t="s">
        <v>964</v>
      </c>
      <c r="AL2232" t="s">
        <v>1340</v>
      </c>
      <c r="AM2232" t="s">
        <v>531</v>
      </c>
      <c r="AP2232" t="s">
        <v>966</v>
      </c>
      <c r="AQ2232" t="s">
        <v>967</v>
      </c>
      <c r="AR2232" t="s">
        <v>968</v>
      </c>
      <c r="AS2232" t="s">
        <v>969</v>
      </c>
      <c r="AT2232" t="s">
        <v>970</v>
      </c>
      <c r="AU2232" t="s">
        <v>9064</v>
      </c>
    </row>
    <row r="2233" spans="2:47" ht="11" outlineLevel="1" x14ac:dyDescent="0.15">
      <c r="B2233" t="s">
        <v>9065</v>
      </c>
      <c r="C2233" t="s">
        <v>9066</v>
      </c>
      <c r="G2233" t="s">
        <v>1140</v>
      </c>
      <c r="H2233" t="s">
        <v>1141</v>
      </c>
      <c r="I2233" t="s">
        <v>957</v>
      </c>
      <c r="J2233" t="s">
        <v>2172</v>
      </c>
      <c r="K2233" t="s">
        <v>2173</v>
      </c>
      <c r="L2233" t="s">
        <v>3312</v>
      </c>
      <c r="M2233" s="5">
        <v>13414.95</v>
      </c>
      <c r="N2233" s="5">
        <v>13414.95</v>
      </c>
      <c r="O2233" s="5">
        <v>13414.95</v>
      </c>
      <c r="P2233" s="5"/>
      <c r="Q2233" s="16">
        <v>0</v>
      </c>
      <c r="R2233" s="5"/>
      <c r="S2233" s="17">
        <v>44251</v>
      </c>
      <c r="T2233" s="17">
        <v>44251</v>
      </c>
      <c r="U2233" s="17">
        <v>44256</v>
      </c>
      <c r="V2233" s="17">
        <v>44256</v>
      </c>
      <c r="W2233" s="17">
        <v>44251</v>
      </c>
      <c r="X2233" s="17">
        <v>44251</v>
      </c>
      <c r="Y2233" t="s">
        <v>1543</v>
      </c>
      <c r="Z2233" t="s">
        <v>826</v>
      </c>
      <c r="AA2233" t="s">
        <v>1179</v>
      </c>
      <c r="AC2233" s="16">
        <v>1</v>
      </c>
      <c r="AD2233" t="s">
        <v>795</v>
      </c>
      <c r="AE2233" t="s">
        <v>961</v>
      </c>
      <c r="AF2233" t="s">
        <v>748</v>
      </c>
      <c r="AG2233" t="s">
        <v>1057</v>
      </c>
      <c r="AH2233" t="s">
        <v>1058</v>
      </c>
      <c r="AI2233" t="s">
        <v>1059</v>
      </c>
      <c r="AJ2233" t="s">
        <v>978</v>
      </c>
      <c r="AK2233" t="s">
        <v>964</v>
      </c>
      <c r="AL2233" t="s">
        <v>965</v>
      </c>
      <c r="AM2233" t="s">
        <v>531</v>
      </c>
      <c r="AP2233" t="s">
        <v>966</v>
      </c>
      <c r="AQ2233" t="s">
        <v>967</v>
      </c>
      <c r="AR2233" t="s">
        <v>968</v>
      </c>
      <c r="AS2233" t="s">
        <v>969</v>
      </c>
      <c r="AT2233" t="s">
        <v>970</v>
      </c>
      <c r="AU2233" t="s">
        <v>9067</v>
      </c>
    </row>
    <row r="2234" spans="2:47" ht="11" outlineLevel="1" x14ac:dyDescent="0.15">
      <c r="B2234" t="s">
        <v>9068</v>
      </c>
      <c r="C2234" t="s">
        <v>9069</v>
      </c>
      <c r="G2234" t="s">
        <v>1140</v>
      </c>
      <c r="H2234" t="s">
        <v>1141</v>
      </c>
      <c r="I2234" t="s">
        <v>957</v>
      </c>
      <c r="J2234" t="s">
        <v>6306</v>
      </c>
      <c r="K2234" t="s">
        <v>6307</v>
      </c>
      <c r="L2234" t="s">
        <v>6995</v>
      </c>
      <c r="M2234" s="5">
        <v>13405</v>
      </c>
      <c r="N2234" s="5">
        <v>13405</v>
      </c>
      <c r="O2234" s="5">
        <v>13405</v>
      </c>
      <c r="P2234" s="5"/>
      <c r="Q2234" s="16">
        <v>0</v>
      </c>
      <c r="R2234" s="5"/>
      <c r="S2234" s="17">
        <v>44279</v>
      </c>
      <c r="T2234" s="17">
        <v>44278</v>
      </c>
      <c r="U2234" s="17">
        <v>44281</v>
      </c>
      <c r="V2234" s="17">
        <v>44281</v>
      </c>
      <c r="W2234" s="17">
        <v>44279</v>
      </c>
      <c r="X2234" s="17">
        <v>44330</v>
      </c>
      <c r="Y2234" t="s">
        <v>1543</v>
      </c>
      <c r="Z2234" t="s">
        <v>826</v>
      </c>
      <c r="AA2234" t="s">
        <v>1179</v>
      </c>
      <c r="AC2234" s="16">
        <v>1</v>
      </c>
      <c r="AD2234" t="s">
        <v>795</v>
      </c>
      <c r="AE2234" t="s">
        <v>961</v>
      </c>
      <c r="AF2234" t="s">
        <v>740</v>
      </c>
      <c r="AG2234" t="s">
        <v>1036</v>
      </c>
      <c r="AH2234" t="s">
        <v>1058</v>
      </c>
      <c r="AI2234" t="s">
        <v>1059</v>
      </c>
      <c r="AJ2234" t="s">
        <v>978</v>
      </c>
      <c r="AK2234" t="s">
        <v>964</v>
      </c>
      <c r="AL2234" t="s">
        <v>1340</v>
      </c>
      <c r="AM2234" t="s">
        <v>531</v>
      </c>
      <c r="AP2234" t="s">
        <v>966</v>
      </c>
      <c r="AQ2234" t="s">
        <v>967</v>
      </c>
      <c r="AR2234" t="s">
        <v>968</v>
      </c>
      <c r="AS2234" t="s">
        <v>969</v>
      </c>
      <c r="AT2234" t="s">
        <v>970</v>
      </c>
      <c r="AU2234" t="s">
        <v>9070</v>
      </c>
    </row>
    <row r="2235" spans="2:47" ht="11" outlineLevel="1" x14ac:dyDescent="0.15">
      <c r="B2235" t="s">
        <v>9071</v>
      </c>
      <c r="C2235" t="s">
        <v>9072</v>
      </c>
      <c r="G2235" t="s">
        <v>1140</v>
      </c>
      <c r="H2235" t="s">
        <v>1141</v>
      </c>
      <c r="I2235" t="s">
        <v>957</v>
      </c>
      <c r="J2235" t="s">
        <v>3832</v>
      </c>
      <c r="K2235" t="s">
        <v>3833</v>
      </c>
      <c r="L2235" t="s">
        <v>3832</v>
      </c>
      <c r="M2235" s="5">
        <v>13389.75</v>
      </c>
      <c r="N2235" s="5">
        <v>13389.75</v>
      </c>
      <c r="O2235" s="5">
        <v>13389.75</v>
      </c>
      <c r="P2235" s="5"/>
      <c r="Q2235" s="16">
        <v>0</v>
      </c>
      <c r="R2235" s="5"/>
      <c r="S2235" s="17">
        <v>43348</v>
      </c>
      <c r="T2235" s="17">
        <v>43348</v>
      </c>
      <c r="U2235" s="17">
        <v>43373</v>
      </c>
      <c r="V2235" s="17">
        <v>43373</v>
      </c>
      <c r="W2235" s="17">
        <v>43348</v>
      </c>
      <c r="X2235" s="17">
        <v>43348</v>
      </c>
      <c r="Y2235" t="s">
        <v>1543</v>
      </c>
      <c r="Z2235" t="s">
        <v>826</v>
      </c>
      <c r="AA2235" t="s">
        <v>1179</v>
      </c>
      <c r="AC2235" s="16">
        <v>1</v>
      </c>
      <c r="AD2235" t="s">
        <v>795</v>
      </c>
      <c r="AE2235" t="s">
        <v>961</v>
      </c>
      <c r="AF2235" t="s">
        <v>757</v>
      </c>
      <c r="AG2235" t="s">
        <v>1801</v>
      </c>
      <c r="AJ2235" t="s">
        <v>963</v>
      </c>
      <c r="AK2235" t="s">
        <v>964</v>
      </c>
      <c r="AL2235" t="s">
        <v>1340</v>
      </c>
      <c r="AM2235" t="s">
        <v>531</v>
      </c>
      <c r="AP2235" t="s">
        <v>966</v>
      </c>
      <c r="AQ2235" t="s">
        <v>967</v>
      </c>
      <c r="AR2235" t="s">
        <v>968</v>
      </c>
      <c r="AS2235" t="s">
        <v>969</v>
      </c>
      <c r="AT2235" t="s">
        <v>970</v>
      </c>
      <c r="AU2235" t="s">
        <v>9073</v>
      </c>
    </row>
    <row r="2236" spans="2:47" ht="11" outlineLevel="1" x14ac:dyDescent="0.15">
      <c r="B2236" t="s">
        <v>9074</v>
      </c>
      <c r="C2236" t="s">
        <v>1383</v>
      </c>
      <c r="D2236" t="s">
        <v>7871</v>
      </c>
      <c r="E2236" t="s">
        <v>854</v>
      </c>
      <c r="F2236" t="s">
        <v>807</v>
      </c>
      <c r="G2236" t="s">
        <v>959</v>
      </c>
      <c r="H2236" t="s">
        <v>1903</v>
      </c>
      <c r="I2236" t="s">
        <v>957</v>
      </c>
      <c r="J2236" t="s">
        <v>7872</v>
      </c>
      <c r="K2236" t="s">
        <v>7873</v>
      </c>
      <c r="L2236" t="s">
        <v>7872</v>
      </c>
      <c r="M2236" s="5">
        <v>13380.27</v>
      </c>
      <c r="N2236" s="5">
        <v>13380.27</v>
      </c>
      <c r="O2236" s="5">
        <v>13380.27</v>
      </c>
      <c r="P2236" s="5"/>
      <c r="Q2236" s="16">
        <v>0</v>
      </c>
      <c r="R2236" s="5"/>
      <c r="S2236" s="17">
        <v>42311</v>
      </c>
      <c r="T2236" s="17">
        <v>42319</v>
      </c>
      <c r="U2236" s="17">
        <v>42353</v>
      </c>
      <c r="V2236" s="17">
        <v>42353</v>
      </c>
      <c r="W2236" s="17">
        <v>42311</v>
      </c>
      <c r="X2236" s="17">
        <v>42311</v>
      </c>
      <c r="Y2236" t="s">
        <v>1178</v>
      </c>
      <c r="Z2236" t="s">
        <v>825</v>
      </c>
      <c r="AA2236" t="s">
        <v>1179</v>
      </c>
      <c r="AC2236" s="16">
        <v>1</v>
      </c>
      <c r="AD2236" t="s">
        <v>795</v>
      </c>
      <c r="AE2236" t="s">
        <v>961</v>
      </c>
      <c r="AF2236" t="s">
        <v>748</v>
      </c>
      <c r="AG2236" t="s">
        <v>1057</v>
      </c>
      <c r="AJ2236" t="s">
        <v>963</v>
      </c>
      <c r="AK2236" t="s">
        <v>964</v>
      </c>
      <c r="AL2236" t="s">
        <v>1340</v>
      </c>
      <c r="AM2236" t="s">
        <v>575</v>
      </c>
      <c r="AP2236" t="s">
        <v>966</v>
      </c>
      <c r="AQ2236" t="s">
        <v>967</v>
      </c>
      <c r="AR2236" t="s">
        <v>968</v>
      </c>
      <c r="AS2236" t="s">
        <v>969</v>
      </c>
      <c r="AT2236" t="s">
        <v>970</v>
      </c>
      <c r="AU2236" t="s">
        <v>9075</v>
      </c>
    </row>
    <row r="2237" spans="2:47" ht="11" outlineLevel="1" x14ac:dyDescent="0.15">
      <c r="B2237" t="s">
        <v>9076</v>
      </c>
      <c r="C2237" t="s">
        <v>9077</v>
      </c>
      <c r="G2237" t="s">
        <v>1140</v>
      </c>
      <c r="H2237" t="s">
        <v>1141</v>
      </c>
      <c r="I2237" t="s">
        <v>957</v>
      </c>
      <c r="J2237" t="s">
        <v>9078</v>
      </c>
      <c r="K2237" t="s">
        <v>9079</v>
      </c>
      <c r="L2237" t="s">
        <v>9078</v>
      </c>
      <c r="M2237" s="5">
        <v>13370.9</v>
      </c>
      <c r="N2237" s="5">
        <v>13370.9</v>
      </c>
      <c r="O2237" s="5">
        <v>13370.9</v>
      </c>
      <c r="P2237" s="5"/>
      <c r="Q2237" s="16">
        <v>0</v>
      </c>
      <c r="R2237" s="5"/>
      <c r="S2237" s="17">
        <v>41089</v>
      </c>
      <c r="T2237" s="17">
        <v>41089</v>
      </c>
      <c r="U2237" s="17">
        <v>41119</v>
      </c>
      <c r="V2237" s="17">
        <v>41119</v>
      </c>
      <c r="W2237" s="17">
        <v>41089</v>
      </c>
      <c r="X2237" s="17">
        <v>42600</v>
      </c>
      <c r="Y2237" t="s">
        <v>984</v>
      </c>
      <c r="Z2237" t="s">
        <v>804</v>
      </c>
      <c r="AA2237" t="s">
        <v>1000</v>
      </c>
      <c r="AC2237" s="16">
        <v>1</v>
      </c>
      <c r="AD2237" t="s">
        <v>795</v>
      </c>
      <c r="AE2237" t="s">
        <v>961</v>
      </c>
      <c r="AF2237" t="s">
        <v>740</v>
      </c>
      <c r="AG2237" t="s">
        <v>1036</v>
      </c>
      <c r="AJ2237" t="s">
        <v>963</v>
      </c>
      <c r="AK2237" t="s">
        <v>964</v>
      </c>
      <c r="AL2237" t="s">
        <v>1340</v>
      </c>
      <c r="AM2237" t="s">
        <v>531</v>
      </c>
      <c r="AP2237" t="s">
        <v>966</v>
      </c>
      <c r="AQ2237" t="s">
        <v>967</v>
      </c>
      <c r="AR2237" t="s">
        <v>968</v>
      </c>
      <c r="AS2237" t="s">
        <v>969</v>
      </c>
      <c r="AT2237" t="s">
        <v>970</v>
      </c>
      <c r="AU2237" t="s">
        <v>9080</v>
      </c>
    </row>
    <row r="2238" spans="2:47" ht="11" outlineLevel="1" x14ac:dyDescent="0.15">
      <c r="B2238" t="s">
        <v>9081</v>
      </c>
      <c r="C2238" t="s">
        <v>9082</v>
      </c>
      <c r="G2238" t="s">
        <v>1140</v>
      </c>
      <c r="H2238" t="s">
        <v>1141</v>
      </c>
      <c r="I2238" t="s">
        <v>957</v>
      </c>
      <c r="J2238" t="s">
        <v>9083</v>
      </c>
      <c r="K2238" t="s">
        <v>9084</v>
      </c>
      <c r="L2238" t="s">
        <v>9083</v>
      </c>
      <c r="M2238" s="5">
        <v>13222.16</v>
      </c>
      <c r="N2238" s="5">
        <v>13222.16</v>
      </c>
      <c r="O2238" s="5">
        <v>13222.16</v>
      </c>
      <c r="P2238" s="5"/>
      <c r="Q2238" s="16">
        <v>0</v>
      </c>
      <c r="R2238" s="5"/>
      <c r="S2238" s="17">
        <v>43558</v>
      </c>
      <c r="T2238" s="17">
        <v>43559</v>
      </c>
      <c r="U2238" s="17">
        <v>43594</v>
      </c>
      <c r="V2238" s="17">
        <v>43594</v>
      </c>
      <c r="W2238" s="17">
        <v>43558</v>
      </c>
      <c r="X2238" s="17">
        <v>43558</v>
      </c>
      <c r="Y2238" t="s">
        <v>1178</v>
      </c>
      <c r="Z2238" t="s">
        <v>825</v>
      </c>
      <c r="AA2238" t="s">
        <v>1179</v>
      </c>
      <c r="AC2238" s="16">
        <v>1</v>
      </c>
      <c r="AD2238" t="s">
        <v>6601</v>
      </c>
      <c r="AE2238" t="s">
        <v>6602</v>
      </c>
      <c r="AF2238" t="s">
        <v>750</v>
      </c>
      <c r="AG2238" t="s">
        <v>1515</v>
      </c>
      <c r="AH2238" t="s">
        <v>1202</v>
      </c>
      <c r="AI2238" t="s">
        <v>1203</v>
      </c>
      <c r="AJ2238" t="s">
        <v>978</v>
      </c>
      <c r="AK2238" t="s">
        <v>1516</v>
      </c>
      <c r="AL2238" t="s">
        <v>1340</v>
      </c>
      <c r="AM2238" t="s">
        <v>531</v>
      </c>
      <c r="AP2238" t="s">
        <v>966</v>
      </c>
      <c r="AQ2238" t="s">
        <v>967</v>
      </c>
      <c r="AR2238" t="s">
        <v>968</v>
      </c>
      <c r="AS2238" t="s">
        <v>969</v>
      </c>
      <c r="AT2238" t="s">
        <v>970</v>
      </c>
      <c r="AU2238" t="s">
        <v>9085</v>
      </c>
    </row>
    <row r="2239" spans="2:47" ht="11" outlineLevel="1" x14ac:dyDescent="0.15">
      <c r="B2239" t="s">
        <v>9086</v>
      </c>
      <c r="C2239" t="s">
        <v>9087</v>
      </c>
      <c r="D2239" t="s">
        <v>7821</v>
      </c>
      <c r="E2239" t="s">
        <v>983</v>
      </c>
      <c r="F2239" t="s">
        <v>798</v>
      </c>
      <c r="G2239" t="s">
        <v>984</v>
      </c>
      <c r="H2239" t="s">
        <v>985</v>
      </c>
      <c r="I2239" t="s">
        <v>957</v>
      </c>
      <c r="J2239" t="s">
        <v>6673</v>
      </c>
      <c r="K2239" t="s">
        <v>6674</v>
      </c>
      <c r="L2239" t="s">
        <v>6673</v>
      </c>
      <c r="M2239" s="5">
        <v>13221.84</v>
      </c>
      <c r="N2239" s="5">
        <v>13221.84</v>
      </c>
      <c r="O2239" s="5">
        <v>13221.84</v>
      </c>
      <c r="P2239" s="5"/>
      <c r="Q2239" s="16">
        <v>0</v>
      </c>
      <c r="R2239" s="5"/>
      <c r="S2239" s="17">
        <v>43687</v>
      </c>
      <c r="T2239" s="17">
        <v>43687</v>
      </c>
      <c r="U2239" s="17">
        <v>43700</v>
      </c>
      <c r="V2239" s="17">
        <v>43700</v>
      </c>
      <c r="W2239" s="17">
        <v>43687</v>
      </c>
      <c r="X2239" s="17">
        <v>43805</v>
      </c>
      <c r="Y2239" t="s">
        <v>1178</v>
      </c>
      <c r="Z2239" t="s">
        <v>825</v>
      </c>
      <c r="AA2239" t="s">
        <v>1179</v>
      </c>
      <c r="AC2239" s="16"/>
      <c r="AD2239" t="s">
        <v>795</v>
      </c>
      <c r="AE2239" t="s">
        <v>961</v>
      </c>
      <c r="AF2239" t="s">
        <v>740</v>
      </c>
      <c r="AG2239" t="s">
        <v>1036</v>
      </c>
      <c r="AH2239" t="s">
        <v>1058</v>
      </c>
      <c r="AI2239" t="s">
        <v>1059</v>
      </c>
      <c r="AJ2239" t="s">
        <v>978</v>
      </c>
      <c r="AK2239" t="s">
        <v>964</v>
      </c>
      <c r="AL2239" t="s">
        <v>1340</v>
      </c>
      <c r="AM2239" t="s">
        <v>531</v>
      </c>
      <c r="AP2239" t="s">
        <v>966</v>
      </c>
      <c r="AQ2239" t="s">
        <v>967</v>
      </c>
      <c r="AR2239" t="s">
        <v>968</v>
      </c>
      <c r="AS2239" t="s">
        <v>969</v>
      </c>
      <c r="AT2239" t="s">
        <v>970</v>
      </c>
      <c r="AU2239" t="s">
        <v>9088</v>
      </c>
    </row>
    <row r="2240" spans="2:47" ht="11" outlineLevel="1" x14ac:dyDescent="0.15">
      <c r="B2240" t="s">
        <v>9089</v>
      </c>
      <c r="C2240" t="s">
        <v>9090</v>
      </c>
      <c r="G2240" t="s">
        <v>1140</v>
      </c>
      <c r="H2240" t="s">
        <v>1141</v>
      </c>
      <c r="I2240" t="s">
        <v>957</v>
      </c>
      <c r="J2240" t="s">
        <v>7751</v>
      </c>
      <c r="K2240" t="s">
        <v>7752</v>
      </c>
      <c r="L2240" t="s">
        <v>7751</v>
      </c>
      <c r="M2240" s="5">
        <v>13185</v>
      </c>
      <c r="N2240" s="5">
        <v>13185</v>
      </c>
      <c r="O2240" s="5">
        <v>13185</v>
      </c>
      <c r="P2240" s="5"/>
      <c r="Q2240" s="16">
        <v>0</v>
      </c>
      <c r="R2240" s="5"/>
      <c r="S2240" s="17">
        <v>42198</v>
      </c>
      <c r="T2240" s="17">
        <v>42199</v>
      </c>
      <c r="U2240" s="17">
        <v>42292</v>
      </c>
      <c r="V2240" s="17">
        <v>42292</v>
      </c>
      <c r="W2240" s="17">
        <v>42198</v>
      </c>
      <c r="X2240" s="17">
        <v>42198</v>
      </c>
      <c r="Y2240" t="s">
        <v>1178</v>
      </c>
      <c r="Z2240" t="s">
        <v>825</v>
      </c>
      <c r="AA2240" t="s">
        <v>1179</v>
      </c>
      <c r="AC2240" s="16">
        <v>3</v>
      </c>
      <c r="AD2240" t="s">
        <v>795</v>
      </c>
      <c r="AE2240" t="s">
        <v>961</v>
      </c>
      <c r="AF2240" t="s">
        <v>757</v>
      </c>
      <c r="AG2240" t="s">
        <v>1801</v>
      </c>
      <c r="AJ2240" t="s">
        <v>963</v>
      </c>
      <c r="AK2240" t="s">
        <v>964</v>
      </c>
      <c r="AL2240" t="s">
        <v>1340</v>
      </c>
      <c r="AM2240" t="s">
        <v>531</v>
      </c>
      <c r="AP2240" t="s">
        <v>966</v>
      </c>
      <c r="AQ2240" t="s">
        <v>967</v>
      </c>
      <c r="AR2240" t="s">
        <v>968</v>
      </c>
      <c r="AS2240" t="s">
        <v>969</v>
      </c>
      <c r="AT2240" t="s">
        <v>970</v>
      </c>
      <c r="AU2240" t="s">
        <v>9091</v>
      </c>
    </row>
    <row r="2241" spans="2:47" ht="11" outlineLevel="1" x14ac:dyDescent="0.15">
      <c r="B2241" t="s">
        <v>9092</v>
      </c>
      <c r="C2241" t="s">
        <v>9093</v>
      </c>
      <c r="G2241" t="s">
        <v>1140</v>
      </c>
      <c r="H2241" t="s">
        <v>1141</v>
      </c>
      <c r="I2241" t="s">
        <v>957</v>
      </c>
      <c r="J2241" t="s">
        <v>8816</v>
      </c>
      <c r="K2241" t="s">
        <v>8817</v>
      </c>
      <c r="L2241" t="s">
        <v>8816</v>
      </c>
      <c r="M2241" s="5">
        <v>13157.18</v>
      </c>
      <c r="N2241" s="5">
        <v>13157.18</v>
      </c>
      <c r="O2241" s="5">
        <v>13157.18</v>
      </c>
      <c r="P2241" s="5"/>
      <c r="Q2241" s="16">
        <v>0</v>
      </c>
      <c r="R2241" s="5"/>
      <c r="S2241" s="17">
        <v>43070</v>
      </c>
      <c r="T2241" s="17">
        <v>43070</v>
      </c>
      <c r="U2241" s="17">
        <v>43097</v>
      </c>
      <c r="V2241" s="17">
        <v>43097</v>
      </c>
      <c r="W2241" s="17">
        <v>43070</v>
      </c>
      <c r="X2241" s="17">
        <v>43070</v>
      </c>
      <c r="Y2241" t="s">
        <v>1178</v>
      </c>
      <c r="Z2241" t="s">
        <v>825</v>
      </c>
      <c r="AA2241" t="s">
        <v>1179</v>
      </c>
      <c r="AC2241" s="16">
        <v>3</v>
      </c>
      <c r="AD2241" t="s">
        <v>795</v>
      </c>
      <c r="AE2241" t="s">
        <v>961</v>
      </c>
      <c r="AF2241" t="s">
        <v>757</v>
      </c>
      <c r="AG2241" t="s">
        <v>1801</v>
      </c>
      <c r="AJ2241" t="s">
        <v>963</v>
      </c>
      <c r="AK2241" t="s">
        <v>964</v>
      </c>
      <c r="AL2241" t="s">
        <v>1340</v>
      </c>
      <c r="AM2241" t="s">
        <v>531</v>
      </c>
      <c r="AP2241" t="s">
        <v>966</v>
      </c>
      <c r="AQ2241" t="s">
        <v>967</v>
      </c>
      <c r="AR2241" t="s">
        <v>968</v>
      </c>
      <c r="AS2241" t="s">
        <v>969</v>
      </c>
      <c r="AT2241" t="s">
        <v>970</v>
      </c>
      <c r="AU2241" t="s">
        <v>9094</v>
      </c>
    </row>
    <row r="2242" spans="2:47" ht="11" outlineLevel="1" x14ac:dyDescent="0.15">
      <c r="B2242" t="s">
        <v>9095</v>
      </c>
      <c r="C2242" t="s">
        <v>9096</v>
      </c>
      <c r="G2242" t="s">
        <v>1140</v>
      </c>
      <c r="H2242" t="s">
        <v>1141</v>
      </c>
      <c r="I2242" t="s">
        <v>957</v>
      </c>
      <c r="J2242" t="s">
        <v>7825</v>
      </c>
      <c r="K2242" t="s">
        <v>7826</v>
      </c>
      <c r="L2242" t="s">
        <v>7825</v>
      </c>
      <c r="M2242" s="5">
        <v>13075.33</v>
      </c>
      <c r="N2242" s="5">
        <v>13075.33</v>
      </c>
      <c r="O2242" s="5">
        <v>13075.33</v>
      </c>
      <c r="P2242" s="5"/>
      <c r="Q2242" s="16">
        <v>0</v>
      </c>
      <c r="R2242" s="5"/>
      <c r="S2242" s="17">
        <v>42438</v>
      </c>
      <c r="T2242" s="17">
        <v>42438</v>
      </c>
      <c r="U2242" s="17">
        <v>42438</v>
      </c>
      <c r="V2242" s="17">
        <v>42438</v>
      </c>
      <c r="W2242" s="17">
        <v>42438</v>
      </c>
      <c r="X2242" s="17">
        <v>42438</v>
      </c>
      <c r="Y2242" t="s">
        <v>1543</v>
      </c>
      <c r="Z2242" t="s">
        <v>826</v>
      </c>
      <c r="AA2242" t="s">
        <v>1179</v>
      </c>
      <c r="AC2242" s="16">
        <v>1</v>
      </c>
      <c r="AD2242" t="s">
        <v>795</v>
      </c>
      <c r="AE2242" t="s">
        <v>961</v>
      </c>
      <c r="AF2242" t="s">
        <v>748</v>
      </c>
      <c r="AG2242" t="s">
        <v>1057</v>
      </c>
      <c r="AJ2242" t="s">
        <v>963</v>
      </c>
      <c r="AK2242" t="s">
        <v>964</v>
      </c>
      <c r="AL2242" t="s">
        <v>1340</v>
      </c>
      <c r="AM2242" t="s">
        <v>531</v>
      </c>
      <c r="AP2242" t="s">
        <v>966</v>
      </c>
      <c r="AQ2242" t="s">
        <v>967</v>
      </c>
      <c r="AR2242" t="s">
        <v>968</v>
      </c>
      <c r="AS2242" t="s">
        <v>969</v>
      </c>
      <c r="AT2242" t="s">
        <v>970</v>
      </c>
      <c r="AU2242" t="s">
        <v>9097</v>
      </c>
    </row>
    <row r="2243" spans="2:47" ht="11" outlineLevel="1" x14ac:dyDescent="0.15">
      <c r="B2243" t="s">
        <v>9098</v>
      </c>
      <c r="C2243" t="s">
        <v>9099</v>
      </c>
      <c r="D2243" t="s">
        <v>5131</v>
      </c>
      <c r="E2243" t="s">
        <v>1599</v>
      </c>
      <c r="F2243" t="s">
        <v>807</v>
      </c>
      <c r="G2243" t="s">
        <v>984</v>
      </c>
      <c r="H2243" t="s">
        <v>985</v>
      </c>
      <c r="I2243" t="s">
        <v>957</v>
      </c>
      <c r="J2243" t="s">
        <v>5132</v>
      </c>
      <c r="K2243" t="s">
        <v>5133</v>
      </c>
      <c r="L2243" t="s">
        <v>5132</v>
      </c>
      <c r="M2243" s="5">
        <v>13035.09</v>
      </c>
      <c r="N2243" s="5">
        <v>13035.09</v>
      </c>
      <c r="O2243" s="5">
        <v>13035.09</v>
      </c>
      <c r="P2243" s="5"/>
      <c r="Q2243" s="16">
        <v>0</v>
      </c>
      <c r="R2243" s="5"/>
      <c r="S2243" s="17">
        <v>42537</v>
      </c>
      <c r="T2243" s="17">
        <v>42531</v>
      </c>
      <c r="U2243" s="17">
        <v>42551</v>
      </c>
      <c r="V2243" s="17">
        <v>42551</v>
      </c>
      <c r="W2243" s="17">
        <v>42537</v>
      </c>
      <c r="X2243" s="17">
        <v>42537</v>
      </c>
      <c r="Y2243" t="s">
        <v>959</v>
      </c>
      <c r="Z2243" t="s">
        <v>796</v>
      </c>
      <c r="AA2243" t="s">
        <v>1023</v>
      </c>
      <c r="AB2243" t="s">
        <v>2794</v>
      </c>
      <c r="AC2243" s="16">
        <v>1</v>
      </c>
      <c r="AD2243" t="s">
        <v>795</v>
      </c>
      <c r="AE2243" t="s">
        <v>961</v>
      </c>
      <c r="AF2243" t="s">
        <v>7906</v>
      </c>
      <c r="AG2243" t="s">
        <v>7907</v>
      </c>
      <c r="AJ2243" t="s">
        <v>963</v>
      </c>
      <c r="AK2243" t="s">
        <v>964</v>
      </c>
      <c r="AL2243" t="s">
        <v>1340</v>
      </c>
      <c r="AM2243" t="s">
        <v>531</v>
      </c>
      <c r="AP2243" t="s">
        <v>966</v>
      </c>
      <c r="AQ2243" t="s">
        <v>967</v>
      </c>
      <c r="AR2243" t="s">
        <v>968</v>
      </c>
      <c r="AS2243" t="s">
        <v>969</v>
      </c>
      <c r="AT2243" t="s">
        <v>970</v>
      </c>
      <c r="AU2243" t="s">
        <v>9100</v>
      </c>
    </row>
    <row r="2244" spans="2:47" ht="11" outlineLevel="1" x14ac:dyDescent="0.15">
      <c r="B2244" t="s">
        <v>9101</v>
      </c>
      <c r="C2244" t="s">
        <v>9102</v>
      </c>
      <c r="G2244" t="s">
        <v>1140</v>
      </c>
      <c r="H2244" t="s">
        <v>1141</v>
      </c>
      <c r="I2244" t="s">
        <v>957</v>
      </c>
      <c r="J2244" t="s">
        <v>9103</v>
      </c>
      <c r="K2244" t="s">
        <v>9104</v>
      </c>
      <c r="L2244" t="s">
        <v>9103</v>
      </c>
      <c r="M2244" s="5">
        <v>12990</v>
      </c>
      <c r="N2244" s="5">
        <v>12990</v>
      </c>
      <c r="O2244" s="5">
        <v>12990</v>
      </c>
      <c r="P2244" s="5"/>
      <c r="Q2244" s="16">
        <v>0</v>
      </c>
      <c r="R2244" s="5"/>
      <c r="S2244" s="17">
        <v>42584</v>
      </c>
      <c r="T2244" s="17">
        <v>42584</v>
      </c>
      <c r="U2244" s="17">
        <v>42614</v>
      </c>
      <c r="V2244" s="17">
        <v>42614</v>
      </c>
      <c r="W2244" s="17">
        <v>42584</v>
      </c>
      <c r="X2244" s="17">
        <v>42584</v>
      </c>
      <c r="Y2244" t="s">
        <v>1178</v>
      </c>
      <c r="Z2244" t="s">
        <v>825</v>
      </c>
      <c r="AA2244" t="s">
        <v>1179</v>
      </c>
      <c r="AC2244" s="16">
        <v>1</v>
      </c>
      <c r="AD2244" t="s">
        <v>803</v>
      </c>
      <c r="AE2244" t="s">
        <v>974</v>
      </c>
      <c r="AF2244" t="s">
        <v>737</v>
      </c>
      <c r="AG2244" t="s">
        <v>975</v>
      </c>
      <c r="AJ2244" t="s">
        <v>963</v>
      </c>
      <c r="AK2244" t="s">
        <v>979</v>
      </c>
      <c r="AL2244" t="s">
        <v>1340</v>
      </c>
      <c r="AM2244" t="s">
        <v>456</v>
      </c>
      <c r="AP2244" t="s">
        <v>966</v>
      </c>
      <c r="AQ2244" t="s">
        <v>967</v>
      </c>
      <c r="AR2244" t="s">
        <v>968</v>
      </c>
      <c r="AS2244" t="s">
        <v>969</v>
      </c>
      <c r="AT2244" t="s">
        <v>970</v>
      </c>
      <c r="AU2244" t="s">
        <v>9105</v>
      </c>
    </row>
    <row r="2245" spans="2:47" ht="11" outlineLevel="1" x14ac:dyDescent="0.15">
      <c r="B2245" t="s">
        <v>9106</v>
      </c>
      <c r="C2245" t="s">
        <v>9107</v>
      </c>
      <c r="G2245" t="s">
        <v>1140</v>
      </c>
      <c r="H2245" t="s">
        <v>1141</v>
      </c>
      <c r="I2245" t="s">
        <v>957</v>
      </c>
      <c r="J2245" t="s">
        <v>6306</v>
      </c>
      <c r="K2245" t="s">
        <v>6307</v>
      </c>
      <c r="L2245" t="s">
        <v>6995</v>
      </c>
      <c r="M2245" s="5">
        <v>12975</v>
      </c>
      <c r="N2245" s="5">
        <v>12975</v>
      </c>
      <c r="O2245" s="5">
        <v>12975</v>
      </c>
      <c r="P2245" s="5"/>
      <c r="Q2245" s="16">
        <v>0</v>
      </c>
      <c r="R2245" s="5"/>
      <c r="S2245" s="17">
        <v>43175</v>
      </c>
      <c r="T2245" s="17">
        <v>43179</v>
      </c>
      <c r="U2245" s="17">
        <v>43179</v>
      </c>
      <c r="V2245" s="17">
        <v>43179</v>
      </c>
      <c r="W2245" s="17">
        <v>43175</v>
      </c>
      <c r="X2245" s="17">
        <v>43244</v>
      </c>
      <c r="Y2245" t="s">
        <v>1543</v>
      </c>
      <c r="Z2245" t="s">
        <v>826</v>
      </c>
      <c r="AA2245" t="s">
        <v>1179</v>
      </c>
      <c r="AC2245" s="16">
        <v>1</v>
      </c>
      <c r="AD2245" t="s">
        <v>795</v>
      </c>
      <c r="AE2245" t="s">
        <v>961</v>
      </c>
      <c r="AF2245" t="s">
        <v>740</v>
      </c>
      <c r="AG2245" t="s">
        <v>1036</v>
      </c>
      <c r="AJ2245" t="s">
        <v>963</v>
      </c>
      <c r="AK2245" t="s">
        <v>964</v>
      </c>
      <c r="AL2245" t="s">
        <v>1340</v>
      </c>
      <c r="AM2245" t="s">
        <v>531</v>
      </c>
      <c r="AP2245" t="s">
        <v>966</v>
      </c>
      <c r="AQ2245" t="s">
        <v>967</v>
      </c>
      <c r="AR2245" t="s">
        <v>968</v>
      </c>
      <c r="AS2245" t="s">
        <v>969</v>
      </c>
      <c r="AT2245" t="s">
        <v>970</v>
      </c>
      <c r="AU2245" t="s">
        <v>9108</v>
      </c>
    </row>
    <row r="2246" spans="2:47" ht="11" outlineLevel="1" x14ac:dyDescent="0.15">
      <c r="B2246" t="s">
        <v>9109</v>
      </c>
      <c r="C2246" t="s">
        <v>9110</v>
      </c>
      <c r="G2246" t="s">
        <v>1140</v>
      </c>
      <c r="H2246" t="s">
        <v>1141</v>
      </c>
      <c r="I2246" t="s">
        <v>957</v>
      </c>
      <c r="J2246" t="s">
        <v>7716</v>
      </c>
      <c r="K2246" t="s">
        <v>7717</v>
      </c>
      <c r="L2246" t="s">
        <v>7716</v>
      </c>
      <c r="M2246" s="5">
        <v>12950</v>
      </c>
      <c r="N2246" s="5">
        <v>12950</v>
      </c>
      <c r="O2246" s="5">
        <v>12950</v>
      </c>
      <c r="P2246" s="5"/>
      <c r="Q2246" s="16">
        <v>0</v>
      </c>
      <c r="R2246" s="5"/>
      <c r="S2246" s="17">
        <v>42808</v>
      </c>
      <c r="T2246" s="17">
        <v>42808</v>
      </c>
      <c r="U2246" s="17">
        <v>42887</v>
      </c>
      <c r="V2246" s="17">
        <v>42887</v>
      </c>
      <c r="W2246" s="17">
        <v>42808</v>
      </c>
      <c r="X2246" s="17">
        <v>42808</v>
      </c>
      <c r="Y2246" t="s">
        <v>1178</v>
      </c>
      <c r="Z2246" t="s">
        <v>825</v>
      </c>
      <c r="AA2246" t="s">
        <v>1179</v>
      </c>
      <c r="AC2246" s="16">
        <v>3</v>
      </c>
      <c r="AD2246" t="s">
        <v>803</v>
      </c>
      <c r="AE2246" t="s">
        <v>974</v>
      </c>
      <c r="AF2246" t="s">
        <v>737</v>
      </c>
      <c r="AG2246" t="s">
        <v>975</v>
      </c>
      <c r="AJ2246" t="s">
        <v>963</v>
      </c>
      <c r="AK2246" t="s">
        <v>979</v>
      </c>
      <c r="AL2246" t="s">
        <v>1340</v>
      </c>
      <c r="AM2246" t="s">
        <v>531</v>
      </c>
      <c r="AP2246" t="s">
        <v>966</v>
      </c>
      <c r="AQ2246" t="s">
        <v>967</v>
      </c>
      <c r="AR2246" t="s">
        <v>968</v>
      </c>
      <c r="AS2246" t="s">
        <v>969</v>
      </c>
      <c r="AT2246" t="s">
        <v>970</v>
      </c>
      <c r="AU2246" t="s">
        <v>9111</v>
      </c>
    </row>
    <row r="2247" spans="2:47" ht="11" outlineLevel="1" x14ac:dyDescent="0.15">
      <c r="B2247" t="s">
        <v>9112</v>
      </c>
      <c r="C2247" t="s">
        <v>9113</v>
      </c>
      <c r="G2247" t="s">
        <v>1140</v>
      </c>
      <c r="H2247" t="s">
        <v>1141</v>
      </c>
      <c r="I2247" t="s">
        <v>957</v>
      </c>
      <c r="J2247" t="s">
        <v>6578</v>
      </c>
      <c r="K2247" t="s">
        <v>6579</v>
      </c>
      <c r="L2247" t="s">
        <v>6578</v>
      </c>
      <c r="M2247" s="5">
        <v>12942.34</v>
      </c>
      <c r="N2247" s="5">
        <v>12942.34</v>
      </c>
      <c r="O2247" s="5">
        <v>12942.34</v>
      </c>
      <c r="P2247" s="5"/>
      <c r="Q2247" s="16">
        <v>0</v>
      </c>
      <c r="R2247" s="5"/>
      <c r="S2247" s="17">
        <v>42027</v>
      </c>
      <c r="T2247" s="17">
        <v>42027</v>
      </c>
      <c r="U2247" s="17">
        <v>42041</v>
      </c>
      <c r="V2247" s="17">
        <v>42041</v>
      </c>
      <c r="W2247" s="17">
        <v>42027</v>
      </c>
      <c r="X2247" s="17">
        <v>42065</v>
      </c>
      <c r="Y2247" t="s">
        <v>984</v>
      </c>
      <c r="Z2247" t="s">
        <v>804</v>
      </c>
      <c r="AA2247" t="s">
        <v>1000</v>
      </c>
      <c r="AC2247" s="16">
        <v>1</v>
      </c>
      <c r="AD2247" t="s">
        <v>795</v>
      </c>
      <c r="AE2247" t="s">
        <v>961</v>
      </c>
      <c r="AF2247" t="s">
        <v>757</v>
      </c>
      <c r="AG2247" t="s">
        <v>1801</v>
      </c>
      <c r="AJ2247" t="s">
        <v>963</v>
      </c>
      <c r="AK2247" t="s">
        <v>964</v>
      </c>
      <c r="AL2247" t="s">
        <v>1340</v>
      </c>
      <c r="AM2247" t="s">
        <v>531</v>
      </c>
      <c r="AP2247" t="s">
        <v>966</v>
      </c>
      <c r="AQ2247" t="s">
        <v>967</v>
      </c>
      <c r="AR2247" t="s">
        <v>968</v>
      </c>
      <c r="AS2247" t="s">
        <v>969</v>
      </c>
      <c r="AT2247" t="s">
        <v>970</v>
      </c>
      <c r="AU2247" t="s">
        <v>9114</v>
      </c>
    </row>
    <row r="2248" spans="2:47" ht="11" outlineLevel="1" x14ac:dyDescent="0.15">
      <c r="B2248" t="s">
        <v>9115</v>
      </c>
      <c r="C2248" t="s">
        <v>9116</v>
      </c>
      <c r="G2248" t="s">
        <v>1140</v>
      </c>
      <c r="H2248" t="s">
        <v>1141</v>
      </c>
      <c r="I2248" t="s">
        <v>957</v>
      </c>
      <c r="J2248" t="s">
        <v>6858</v>
      </c>
      <c r="K2248" t="s">
        <v>6859</v>
      </c>
      <c r="L2248" t="s">
        <v>6858</v>
      </c>
      <c r="M2248" s="5">
        <v>12939.68</v>
      </c>
      <c r="N2248" s="5">
        <v>12939.68</v>
      </c>
      <c r="O2248" s="5">
        <v>12939.68</v>
      </c>
      <c r="P2248" s="5"/>
      <c r="Q2248" s="16">
        <v>0</v>
      </c>
      <c r="R2248" s="5"/>
      <c r="S2248" s="17">
        <v>45824</v>
      </c>
      <c r="T2248" s="17">
        <v>45845</v>
      </c>
      <c r="U2248" s="17">
        <v>45849</v>
      </c>
      <c r="V2248" s="17">
        <v>45849</v>
      </c>
      <c r="W2248" s="17">
        <v>45824</v>
      </c>
      <c r="X2248" s="17">
        <v>45824</v>
      </c>
      <c r="Y2248" t="s">
        <v>1178</v>
      </c>
      <c r="Z2248" t="s">
        <v>825</v>
      </c>
      <c r="AA2248" t="s">
        <v>1179</v>
      </c>
      <c r="AC2248" s="16">
        <v>2</v>
      </c>
      <c r="AD2248" t="s">
        <v>795</v>
      </c>
      <c r="AE2248" t="s">
        <v>961</v>
      </c>
      <c r="AF2248" t="s">
        <v>740</v>
      </c>
      <c r="AG2248" t="s">
        <v>1036</v>
      </c>
      <c r="AH2248" t="s">
        <v>1193</v>
      </c>
      <c r="AI2248" t="s">
        <v>1194</v>
      </c>
      <c r="AJ2248" t="s">
        <v>978</v>
      </c>
      <c r="AK2248" t="s">
        <v>964</v>
      </c>
      <c r="AL2248" t="s">
        <v>1340</v>
      </c>
      <c r="AM2248" t="s">
        <v>456</v>
      </c>
      <c r="AP2248" t="s">
        <v>966</v>
      </c>
      <c r="AQ2248" t="s">
        <v>967</v>
      </c>
      <c r="AR2248" t="s">
        <v>968</v>
      </c>
      <c r="AS2248" t="s">
        <v>969</v>
      </c>
      <c r="AT2248" t="s">
        <v>970</v>
      </c>
      <c r="AU2248" t="s">
        <v>9117</v>
      </c>
    </row>
    <row r="2249" spans="2:47" ht="11" outlineLevel="1" x14ac:dyDescent="0.15">
      <c r="B2249" t="s">
        <v>9118</v>
      </c>
      <c r="C2249" t="s">
        <v>9119</v>
      </c>
      <c r="G2249" t="s">
        <v>1140</v>
      </c>
      <c r="H2249" t="s">
        <v>1141</v>
      </c>
      <c r="I2249" t="s">
        <v>957</v>
      </c>
      <c r="J2249" t="s">
        <v>9120</v>
      </c>
      <c r="K2249" t="s">
        <v>9121</v>
      </c>
      <c r="L2249" t="s">
        <v>9120</v>
      </c>
      <c r="M2249" s="5">
        <v>12832</v>
      </c>
      <c r="N2249" s="5">
        <v>12832</v>
      </c>
      <c r="O2249" s="5">
        <v>12832</v>
      </c>
      <c r="P2249" s="5"/>
      <c r="Q2249" s="16">
        <v>0</v>
      </c>
      <c r="R2249" s="5"/>
      <c r="S2249" s="17">
        <v>42251</v>
      </c>
      <c r="T2249" s="17">
        <v>42251</v>
      </c>
      <c r="U2249" s="17">
        <v>42265</v>
      </c>
      <c r="V2249" s="17">
        <v>42265</v>
      </c>
      <c r="W2249" s="17">
        <v>42251</v>
      </c>
      <c r="X2249" s="17">
        <v>42251</v>
      </c>
      <c r="Y2249" t="s">
        <v>1178</v>
      </c>
      <c r="Z2249" t="s">
        <v>825</v>
      </c>
      <c r="AA2249" t="s">
        <v>1179</v>
      </c>
      <c r="AC2249" s="16">
        <v>1</v>
      </c>
      <c r="AD2249" t="s">
        <v>4388</v>
      </c>
      <c r="AE2249" t="s">
        <v>4389</v>
      </c>
      <c r="AF2249" t="s">
        <v>750</v>
      </c>
      <c r="AG2249" t="s">
        <v>1515</v>
      </c>
      <c r="AJ2249" t="s">
        <v>963</v>
      </c>
      <c r="AK2249" t="s">
        <v>1516</v>
      </c>
      <c r="AL2249" t="s">
        <v>1340</v>
      </c>
      <c r="AM2249" t="s">
        <v>531</v>
      </c>
      <c r="AP2249" t="s">
        <v>966</v>
      </c>
      <c r="AQ2249" t="s">
        <v>967</v>
      </c>
      <c r="AR2249" t="s">
        <v>968</v>
      </c>
      <c r="AS2249" t="s">
        <v>969</v>
      </c>
      <c r="AT2249" t="s">
        <v>970</v>
      </c>
      <c r="AU2249" t="s">
        <v>9122</v>
      </c>
    </row>
    <row r="2250" spans="2:47" ht="11" outlineLevel="1" x14ac:dyDescent="0.15">
      <c r="B2250" t="s">
        <v>9123</v>
      </c>
      <c r="C2250" t="s">
        <v>9124</v>
      </c>
      <c r="G2250" t="s">
        <v>1140</v>
      </c>
      <c r="H2250" t="s">
        <v>1141</v>
      </c>
      <c r="I2250" t="s">
        <v>957</v>
      </c>
      <c r="J2250" t="s">
        <v>8907</v>
      </c>
      <c r="K2250" t="s">
        <v>8908</v>
      </c>
      <c r="L2250" t="s">
        <v>8907</v>
      </c>
      <c r="M2250" s="5">
        <v>12800</v>
      </c>
      <c r="N2250" s="5">
        <v>12800</v>
      </c>
      <c r="O2250" s="5">
        <v>12800</v>
      </c>
      <c r="P2250" s="5"/>
      <c r="Q2250" s="16">
        <v>0</v>
      </c>
      <c r="R2250" s="5"/>
      <c r="S2250" s="17">
        <v>42230</v>
      </c>
      <c r="T2250" s="17">
        <v>42215</v>
      </c>
      <c r="U2250" s="17">
        <v>42255</v>
      </c>
      <c r="V2250" s="17">
        <v>42255</v>
      </c>
      <c r="W2250" s="17">
        <v>42230</v>
      </c>
      <c r="X2250" s="17">
        <v>42230</v>
      </c>
      <c r="Y2250" t="s">
        <v>1178</v>
      </c>
      <c r="Z2250" t="s">
        <v>825</v>
      </c>
      <c r="AA2250" t="s">
        <v>1179</v>
      </c>
      <c r="AC2250" s="16">
        <v>2</v>
      </c>
      <c r="AD2250" t="s">
        <v>795</v>
      </c>
      <c r="AE2250" t="s">
        <v>961</v>
      </c>
      <c r="AF2250" t="s">
        <v>748</v>
      </c>
      <c r="AG2250" t="s">
        <v>1057</v>
      </c>
      <c r="AJ2250" t="s">
        <v>963</v>
      </c>
      <c r="AK2250" t="s">
        <v>964</v>
      </c>
      <c r="AL2250" t="s">
        <v>1340</v>
      </c>
      <c r="AM2250" t="s">
        <v>531</v>
      </c>
      <c r="AP2250" t="s">
        <v>966</v>
      </c>
      <c r="AQ2250" t="s">
        <v>967</v>
      </c>
      <c r="AR2250" t="s">
        <v>968</v>
      </c>
      <c r="AS2250" t="s">
        <v>969</v>
      </c>
      <c r="AT2250" t="s">
        <v>970</v>
      </c>
      <c r="AU2250" t="s">
        <v>9125</v>
      </c>
    </row>
    <row r="2251" spans="2:47" ht="11" outlineLevel="1" x14ac:dyDescent="0.15">
      <c r="B2251" t="s">
        <v>9126</v>
      </c>
      <c r="C2251" t="s">
        <v>9127</v>
      </c>
      <c r="G2251" t="s">
        <v>1140</v>
      </c>
      <c r="H2251" t="s">
        <v>1141</v>
      </c>
      <c r="I2251" t="s">
        <v>957</v>
      </c>
      <c r="J2251" t="s">
        <v>9128</v>
      </c>
      <c r="K2251" t="s">
        <v>9129</v>
      </c>
      <c r="L2251" t="s">
        <v>9128</v>
      </c>
      <c r="M2251" s="5">
        <v>12785.37</v>
      </c>
      <c r="N2251" s="5">
        <v>12785.37</v>
      </c>
      <c r="O2251" s="5">
        <v>12785.37</v>
      </c>
      <c r="P2251" s="5">
        <v>12785.37</v>
      </c>
      <c r="Q2251" s="16">
        <v>0</v>
      </c>
      <c r="R2251" s="5"/>
      <c r="S2251" s="17">
        <v>44742</v>
      </c>
      <c r="T2251" s="17">
        <v>44726</v>
      </c>
      <c r="U2251" s="17">
        <v>44775</v>
      </c>
      <c r="V2251" s="17">
        <v>44775</v>
      </c>
      <c r="W2251" s="17">
        <v>44742</v>
      </c>
      <c r="X2251" s="17">
        <v>45642</v>
      </c>
      <c r="Y2251" t="s">
        <v>984</v>
      </c>
      <c r="Z2251" t="s">
        <v>804</v>
      </c>
      <c r="AA2251" t="s">
        <v>1000</v>
      </c>
      <c r="AC2251" s="16">
        <v>1</v>
      </c>
      <c r="AD2251" t="s">
        <v>795</v>
      </c>
      <c r="AE2251" t="s">
        <v>961</v>
      </c>
      <c r="AF2251" t="s">
        <v>748</v>
      </c>
      <c r="AG2251" t="s">
        <v>1057</v>
      </c>
      <c r="AH2251" t="s">
        <v>1058</v>
      </c>
      <c r="AI2251" t="s">
        <v>1059</v>
      </c>
      <c r="AJ2251" t="s">
        <v>978</v>
      </c>
      <c r="AK2251" t="s">
        <v>964</v>
      </c>
      <c r="AL2251" t="s">
        <v>1340</v>
      </c>
      <c r="AM2251" t="s">
        <v>531</v>
      </c>
      <c r="AP2251" t="s">
        <v>966</v>
      </c>
      <c r="AQ2251" t="s">
        <v>967</v>
      </c>
      <c r="AR2251" t="s">
        <v>968</v>
      </c>
      <c r="AS2251" t="s">
        <v>969</v>
      </c>
      <c r="AT2251" t="s">
        <v>970</v>
      </c>
      <c r="AU2251" t="s">
        <v>9130</v>
      </c>
    </row>
    <row r="2252" spans="2:47" ht="11" outlineLevel="1" x14ac:dyDescent="0.15">
      <c r="B2252" t="s">
        <v>9131</v>
      </c>
      <c r="C2252" t="s">
        <v>9132</v>
      </c>
      <c r="G2252" t="s">
        <v>1140</v>
      </c>
      <c r="H2252" t="s">
        <v>1141</v>
      </c>
      <c r="I2252" t="s">
        <v>957</v>
      </c>
      <c r="J2252" t="s">
        <v>9133</v>
      </c>
      <c r="K2252" t="s">
        <v>9134</v>
      </c>
      <c r="L2252" t="s">
        <v>9133</v>
      </c>
      <c r="M2252" s="5">
        <v>12695</v>
      </c>
      <c r="N2252" s="5">
        <v>12695</v>
      </c>
      <c r="O2252" s="5">
        <v>12695</v>
      </c>
      <c r="P2252" s="5"/>
      <c r="Q2252" s="16">
        <v>0</v>
      </c>
      <c r="R2252" s="5"/>
      <c r="S2252" s="17">
        <v>45028</v>
      </c>
      <c r="T2252" s="17">
        <v>45028</v>
      </c>
      <c r="U2252" s="17">
        <v>45169</v>
      </c>
      <c r="V2252" s="17">
        <v>45169</v>
      </c>
      <c r="W2252" s="17">
        <v>45028</v>
      </c>
      <c r="X2252" s="17">
        <v>45722</v>
      </c>
      <c r="Y2252" t="s">
        <v>984</v>
      </c>
      <c r="Z2252" t="s">
        <v>804</v>
      </c>
      <c r="AA2252" t="s">
        <v>1000</v>
      </c>
      <c r="AC2252" s="16">
        <v>1</v>
      </c>
      <c r="AD2252" t="s">
        <v>795</v>
      </c>
      <c r="AE2252" t="s">
        <v>961</v>
      </c>
      <c r="AF2252" t="s">
        <v>9135</v>
      </c>
      <c r="AG2252" t="s">
        <v>9136</v>
      </c>
      <c r="AJ2252" t="s">
        <v>963</v>
      </c>
      <c r="AK2252" t="s">
        <v>964</v>
      </c>
      <c r="AL2252" t="s">
        <v>1340</v>
      </c>
      <c r="AM2252" t="s">
        <v>531</v>
      </c>
      <c r="AP2252" t="s">
        <v>966</v>
      </c>
      <c r="AQ2252" t="s">
        <v>967</v>
      </c>
      <c r="AR2252" t="s">
        <v>968</v>
      </c>
      <c r="AS2252" t="s">
        <v>969</v>
      </c>
      <c r="AT2252" t="s">
        <v>970</v>
      </c>
      <c r="AU2252" t="s">
        <v>9137</v>
      </c>
    </row>
    <row r="2253" spans="2:47" ht="11" outlineLevel="1" x14ac:dyDescent="0.15">
      <c r="B2253" t="s">
        <v>9138</v>
      </c>
      <c r="C2253" t="s">
        <v>9139</v>
      </c>
      <c r="G2253" t="s">
        <v>1140</v>
      </c>
      <c r="H2253" t="s">
        <v>1141</v>
      </c>
      <c r="I2253" t="s">
        <v>957</v>
      </c>
      <c r="J2253" t="s">
        <v>9140</v>
      </c>
      <c r="K2253" t="s">
        <v>9141</v>
      </c>
      <c r="L2253" t="s">
        <v>9140</v>
      </c>
      <c r="M2253" s="5">
        <v>12675.95</v>
      </c>
      <c r="N2253" s="5">
        <v>12675.95</v>
      </c>
      <c r="O2253" s="5">
        <v>12675.95</v>
      </c>
      <c r="P2253" s="5"/>
      <c r="Q2253" s="16">
        <v>0</v>
      </c>
      <c r="R2253" s="5"/>
      <c r="S2253" s="17">
        <v>42936</v>
      </c>
      <c r="T2253" s="17">
        <v>42936</v>
      </c>
      <c r="U2253" s="17">
        <v>42983</v>
      </c>
      <c r="V2253" s="17">
        <v>42983</v>
      </c>
      <c r="W2253" s="17">
        <v>42936</v>
      </c>
      <c r="X2253" s="17">
        <v>42936</v>
      </c>
      <c r="Y2253" t="s">
        <v>1178</v>
      </c>
      <c r="Z2253" t="s">
        <v>825</v>
      </c>
      <c r="AA2253" t="s">
        <v>1179</v>
      </c>
      <c r="AC2253" s="16">
        <v>13</v>
      </c>
      <c r="AD2253" t="s">
        <v>887</v>
      </c>
      <c r="AE2253" t="s">
        <v>2030</v>
      </c>
      <c r="AF2253" t="s">
        <v>750</v>
      </c>
      <c r="AG2253" t="s">
        <v>1515</v>
      </c>
      <c r="AJ2253" t="s">
        <v>963</v>
      </c>
      <c r="AK2253" t="s">
        <v>1516</v>
      </c>
      <c r="AL2253" t="s">
        <v>1340</v>
      </c>
      <c r="AM2253" t="s">
        <v>531</v>
      </c>
      <c r="AP2253" t="s">
        <v>966</v>
      </c>
      <c r="AQ2253" t="s">
        <v>967</v>
      </c>
      <c r="AR2253" t="s">
        <v>968</v>
      </c>
      <c r="AS2253" t="s">
        <v>969</v>
      </c>
      <c r="AT2253" t="s">
        <v>970</v>
      </c>
      <c r="AU2253" t="s">
        <v>9142</v>
      </c>
    </row>
    <row r="2254" spans="2:47" ht="11" outlineLevel="1" x14ac:dyDescent="0.15">
      <c r="B2254" t="s">
        <v>9143</v>
      </c>
      <c r="C2254" t="s">
        <v>9144</v>
      </c>
      <c r="G2254" t="s">
        <v>1140</v>
      </c>
      <c r="H2254" t="s">
        <v>1141</v>
      </c>
      <c r="I2254" t="s">
        <v>957</v>
      </c>
      <c r="J2254" t="s">
        <v>2391</v>
      </c>
      <c r="K2254" t="s">
        <v>2392</v>
      </c>
      <c r="L2254" t="s">
        <v>3103</v>
      </c>
      <c r="M2254" s="5">
        <v>12634</v>
      </c>
      <c r="N2254" s="5">
        <v>12634</v>
      </c>
      <c r="O2254" s="5">
        <v>12634</v>
      </c>
      <c r="P2254" s="5"/>
      <c r="Q2254" s="16">
        <v>0</v>
      </c>
      <c r="R2254" s="5"/>
      <c r="S2254" s="17">
        <v>43123</v>
      </c>
      <c r="T2254" s="17">
        <v>43123</v>
      </c>
      <c r="U2254" s="17">
        <v>43174</v>
      </c>
      <c r="V2254" s="17">
        <v>43174</v>
      </c>
      <c r="W2254" s="17">
        <v>43123</v>
      </c>
      <c r="X2254" s="17">
        <v>43123</v>
      </c>
      <c r="Y2254" t="s">
        <v>984</v>
      </c>
      <c r="Z2254" t="s">
        <v>804</v>
      </c>
      <c r="AA2254" t="s">
        <v>1000</v>
      </c>
      <c r="AC2254" s="16">
        <v>1</v>
      </c>
      <c r="AD2254" t="s">
        <v>795</v>
      </c>
      <c r="AE2254" t="s">
        <v>961</v>
      </c>
      <c r="AF2254" t="s">
        <v>746</v>
      </c>
      <c r="AG2254" t="s">
        <v>962</v>
      </c>
      <c r="AJ2254" t="s">
        <v>963</v>
      </c>
      <c r="AK2254" t="s">
        <v>964</v>
      </c>
      <c r="AL2254" t="s">
        <v>965</v>
      </c>
      <c r="AM2254" t="s">
        <v>531</v>
      </c>
      <c r="AP2254" t="s">
        <v>966</v>
      </c>
      <c r="AQ2254" t="s">
        <v>967</v>
      </c>
      <c r="AR2254" t="s">
        <v>968</v>
      </c>
      <c r="AS2254" t="s">
        <v>969</v>
      </c>
      <c r="AT2254" t="s">
        <v>970</v>
      </c>
      <c r="AU2254" t="s">
        <v>9145</v>
      </c>
    </row>
    <row r="2255" spans="2:47" ht="11" outlineLevel="1" x14ac:dyDescent="0.15">
      <c r="B2255" t="s">
        <v>9146</v>
      </c>
      <c r="C2255" t="s">
        <v>9147</v>
      </c>
      <c r="G2255" t="s">
        <v>1140</v>
      </c>
      <c r="H2255" t="s">
        <v>1141</v>
      </c>
      <c r="I2255" t="s">
        <v>957</v>
      </c>
      <c r="J2255" t="s">
        <v>5808</v>
      </c>
      <c r="K2255" t="s">
        <v>9148</v>
      </c>
      <c r="L2255" t="s">
        <v>5808</v>
      </c>
      <c r="M2255" s="5">
        <v>12575.99</v>
      </c>
      <c r="N2255" s="5">
        <v>12575.99</v>
      </c>
      <c r="O2255" s="5">
        <v>12575.99</v>
      </c>
      <c r="P2255" s="5"/>
      <c r="Q2255" s="16">
        <v>0</v>
      </c>
      <c r="R2255" s="5"/>
      <c r="S2255" s="17">
        <v>43283</v>
      </c>
      <c r="T2255" s="17">
        <v>43283</v>
      </c>
      <c r="U2255" s="17">
        <v>43313</v>
      </c>
      <c r="V2255" s="17">
        <v>43313</v>
      </c>
      <c r="W2255" s="17">
        <v>43283</v>
      </c>
      <c r="X2255" s="17">
        <v>43579</v>
      </c>
      <c r="Y2255" t="s">
        <v>984</v>
      </c>
      <c r="Z2255" t="s">
        <v>804</v>
      </c>
      <c r="AA2255" t="s">
        <v>1000</v>
      </c>
      <c r="AC2255" s="16">
        <v>1</v>
      </c>
      <c r="AD2255" t="s">
        <v>795</v>
      </c>
      <c r="AE2255" t="s">
        <v>961</v>
      </c>
      <c r="AF2255" t="s">
        <v>3219</v>
      </c>
      <c r="AG2255" t="s">
        <v>3220</v>
      </c>
      <c r="AH2255" t="s">
        <v>1058</v>
      </c>
      <c r="AI2255" t="s">
        <v>1059</v>
      </c>
      <c r="AJ2255" t="s">
        <v>978</v>
      </c>
      <c r="AK2255" t="s">
        <v>964</v>
      </c>
      <c r="AL2255" t="s">
        <v>1340</v>
      </c>
      <c r="AM2255" t="s">
        <v>531</v>
      </c>
      <c r="AP2255" t="s">
        <v>966</v>
      </c>
      <c r="AQ2255" t="s">
        <v>967</v>
      </c>
      <c r="AR2255" t="s">
        <v>968</v>
      </c>
      <c r="AS2255" t="s">
        <v>969</v>
      </c>
      <c r="AT2255" t="s">
        <v>970</v>
      </c>
      <c r="AU2255" t="s">
        <v>9149</v>
      </c>
    </row>
    <row r="2256" spans="2:47" ht="11" outlineLevel="1" x14ac:dyDescent="0.15">
      <c r="B2256" t="s">
        <v>9150</v>
      </c>
      <c r="C2256" t="s">
        <v>9151</v>
      </c>
      <c r="G2256" t="s">
        <v>1140</v>
      </c>
      <c r="H2256" t="s">
        <v>1141</v>
      </c>
      <c r="I2256" t="s">
        <v>957</v>
      </c>
      <c r="J2256" t="s">
        <v>7075</v>
      </c>
      <c r="K2256" t="s">
        <v>7076</v>
      </c>
      <c r="L2256" t="s">
        <v>7075</v>
      </c>
      <c r="M2256" s="5">
        <v>12570</v>
      </c>
      <c r="N2256" s="5">
        <v>12570</v>
      </c>
      <c r="O2256" s="5">
        <v>12570</v>
      </c>
      <c r="P2256" s="5"/>
      <c r="Q2256" s="16">
        <v>0</v>
      </c>
      <c r="R2256" s="5"/>
      <c r="S2256" s="17">
        <v>42152</v>
      </c>
      <c r="T2256" s="17">
        <v>42152</v>
      </c>
      <c r="U2256" s="17">
        <v>42211</v>
      </c>
      <c r="V2256" s="17">
        <v>42211</v>
      </c>
      <c r="W2256" s="17">
        <v>42152</v>
      </c>
      <c r="X2256" s="17">
        <v>42152</v>
      </c>
      <c r="Y2256" t="s">
        <v>1178</v>
      </c>
      <c r="Z2256" t="s">
        <v>825</v>
      </c>
      <c r="AA2256" t="s">
        <v>1179</v>
      </c>
      <c r="AC2256" s="16">
        <v>2</v>
      </c>
      <c r="AD2256" t="s">
        <v>795</v>
      </c>
      <c r="AE2256" t="s">
        <v>961</v>
      </c>
      <c r="AF2256" t="s">
        <v>2658</v>
      </c>
      <c r="AG2256" t="s">
        <v>2659</v>
      </c>
      <c r="AJ2256" t="s">
        <v>963</v>
      </c>
      <c r="AK2256" t="s">
        <v>964</v>
      </c>
      <c r="AL2256" t="s">
        <v>1340</v>
      </c>
      <c r="AM2256" t="s">
        <v>531</v>
      </c>
      <c r="AP2256" t="s">
        <v>966</v>
      </c>
      <c r="AQ2256" t="s">
        <v>967</v>
      </c>
      <c r="AR2256" t="s">
        <v>968</v>
      </c>
      <c r="AS2256" t="s">
        <v>969</v>
      </c>
      <c r="AT2256" t="s">
        <v>970</v>
      </c>
      <c r="AU2256" t="s">
        <v>9152</v>
      </c>
    </row>
    <row r="2257" spans="2:47" ht="11" outlineLevel="1" x14ac:dyDescent="0.15">
      <c r="B2257" t="s">
        <v>9153</v>
      </c>
      <c r="C2257" t="s">
        <v>9154</v>
      </c>
      <c r="G2257" t="s">
        <v>1140</v>
      </c>
      <c r="H2257" t="s">
        <v>1141</v>
      </c>
      <c r="I2257" t="s">
        <v>957</v>
      </c>
      <c r="J2257" t="s">
        <v>6306</v>
      </c>
      <c r="K2257" t="s">
        <v>6307</v>
      </c>
      <c r="L2257" t="s">
        <v>6306</v>
      </c>
      <c r="M2257" s="5">
        <v>12500</v>
      </c>
      <c r="N2257" s="5">
        <v>12500</v>
      </c>
      <c r="O2257" s="5">
        <v>12500</v>
      </c>
      <c r="P2257" s="5"/>
      <c r="Q2257" s="16">
        <v>0</v>
      </c>
      <c r="R2257" s="5"/>
      <c r="S2257" s="17">
        <v>45369</v>
      </c>
      <c r="T2257" s="17">
        <v>45369</v>
      </c>
      <c r="U2257" s="17">
        <v>45373</v>
      </c>
      <c r="V2257" s="17">
        <v>45373</v>
      </c>
      <c r="W2257" s="17">
        <v>45369</v>
      </c>
      <c r="X2257" s="17">
        <v>45369</v>
      </c>
      <c r="Y2257" t="s">
        <v>1543</v>
      </c>
      <c r="Z2257" t="s">
        <v>826</v>
      </c>
      <c r="AA2257" t="s">
        <v>1179</v>
      </c>
      <c r="AC2257" s="16">
        <v>1</v>
      </c>
      <c r="AD2257" t="s">
        <v>795</v>
      </c>
      <c r="AE2257" t="s">
        <v>961</v>
      </c>
      <c r="AF2257" t="s">
        <v>740</v>
      </c>
      <c r="AG2257" t="s">
        <v>1036</v>
      </c>
      <c r="AJ2257" t="s">
        <v>963</v>
      </c>
      <c r="AK2257" t="s">
        <v>964</v>
      </c>
      <c r="AL2257" t="s">
        <v>1340</v>
      </c>
      <c r="AM2257" t="s">
        <v>531</v>
      </c>
      <c r="AP2257" t="s">
        <v>966</v>
      </c>
      <c r="AQ2257" t="s">
        <v>967</v>
      </c>
      <c r="AR2257" t="s">
        <v>968</v>
      </c>
      <c r="AS2257" t="s">
        <v>969</v>
      </c>
      <c r="AT2257" t="s">
        <v>970</v>
      </c>
      <c r="AU2257" t="s">
        <v>9155</v>
      </c>
    </row>
    <row r="2258" spans="2:47" ht="11" outlineLevel="1" x14ac:dyDescent="0.15">
      <c r="B2258" t="s">
        <v>9156</v>
      </c>
      <c r="C2258" t="s">
        <v>9157</v>
      </c>
      <c r="G2258" t="s">
        <v>1140</v>
      </c>
      <c r="H2258" t="s">
        <v>1141</v>
      </c>
      <c r="I2258" t="s">
        <v>957</v>
      </c>
      <c r="J2258" t="s">
        <v>6358</v>
      </c>
      <c r="K2258" t="s">
        <v>6359</v>
      </c>
      <c r="L2258" t="s">
        <v>6358</v>
      </c>
      <c r="M2258" s="5">
        <v>12474.65</v>
      </c>
      <c r="N2258" s="5">
        <v>12474.65</v>
      </c>
      <c r="O2258" s="5">
        <v>12474.65</v>
      </c>
      <c r="P2258" s="5">
        <v>12474.65</v>
      </c>
      <c r="Q2258" s="16">
        <v>0</v>
      </c>
      <c r="R2258" s="5"/>
      <c r="S2258" s="17">
        <v>45495</v>
      </c>
      <c r="T2258" s="17">
        <v>45491</v>
      </c>
      <c r="U2258" s="17">
        <v>45504</v>
      </c>
      <c r="V2258" s="17">
        <v>45504</v>
      </c>
      <c r="W2258" s="17">
        <v>45495</v>
      </c>
      <c r="X2258" s="17">
        <v>45495</v>
      </c>
      <c r="Y2258" t="s">
        <v>1543</v>
      </c>
      <c r="Z2258" t="s">
        <v>826</v>
      </c>
      <c r="AA2258" t="s">
        <v>1179</v>
      </c>
      <c r="AC2258" s="16">
        <v>1</v>
      </c>
      <c r="AD2258" t="s">
        <v>795</v>
      </c>
      <c r="AE2258" t="s">
        <v>961</v>
      </c>
      <c r="AF2258" t="s">
        <v>744</v>
      </c>
      <c r="AG2258" t="s">
        <v>1025</v>
      </c>
      <c r="AH2258" t="s">
        <v>1058</v>
      </c>
      <c r="AI2258" t="s">
        <v>1059</v>
      </c>
      <c r="AJ2258" t="s">
        <v>978</v>
      </c>
      <c r="AK2258" t="s">
        <v>964</v>
      </c>
      <c r="AL2258" t="s">
        <v>1340</v>
      </c>
      <c r="AM2258" t="s">
        <v>531</v>
      </c>
      <c r="AP2258" t="s">
        <v>966</v>
      </c>
      <c r="AQ2258" t="s">
        <v>967</v>
      </c>
      <c r="AR2258" t="s">
        <v>968</v>
      </c>
      <c r="AS2258" t="s">
        <v>969</v>
      </c>
      <c r="AT2258" t="s">
        <v>970</v>
      </c>
      <c r="AU2258" t="s">
        <v>9158</v>
      </c>
    </row>
    <row r="2259" spans="2:47" ht="11" outlineLevel="1" x14ac:dyDescent="0.15">
      <c r="B2259" t="s">
        <v>9159</v>
      </c>
      <c r="C2259" t="s">
        <v>9160</v>
      </c>
      <c r="G2259" t="s">
        <v>955</v>
      </c>
      <c r="H2259" t="s">
        <v>956</v>
      </c>
      <c r="I2259" t="s">
        <v>957</v>
      </c>
      <c r="J2259" t="s">
        <v>628</v>
      </c>
      <c r="K2259" t="s">
        <v>2769</v>
      </c>
      <c r="L2259" t="s">
        <v>628</v>
      </c>
      <c r="M2259" s="5">
        <v>12420</v>
      </c>
      <c r="N2259" s="5">
        <v>12420</v>
      </c>
      <c r="O2259" s="5">
        <v>12420</v>
      </c>
      <c r="P2259" s="5"/>
      <c r="Q2259" s="16">
        <v>0</v>
      </c>
      <c r="R2259" s="5"/>
      <c r="S2259" s="17">
        <v>44209</v>
      </c>
      <c r="T2259" s="17">
        <v>44210</v>
      </c>
      <c r="U2259" s="17">
        <v>44216</v>
      </c>
      <c r="V2259" s="17">
        <v>44216</v>
      </c>
      <c r="W2259" s="17">
        <v>44209</v>
      </c>
      <c r="X2259" s="17">
        <v>44209</v>
      </c>
      <c r="Y2259" t="s">
        <v>984</v>
      </c>
      <c r="Z2259" t="s">
        <v>804</v>
      </c>
      <c r="AA2259" t="s">
        <v>1000</v>
      </c>
      <c r="AC2259" s="16">
        <v>1</v>
      </c>
      <c r="AD2259" t="s">
        <v>795</v>
      </c>
      <c r="AE2259" t="s">
        <v>961</v>
      </c>
      <c r="AF2259" t="s">
        <v>4574</v>
      </c>
      <c r="AG2259" t="s">
        <v>4575</v>
      </c>
      <c r="AJ2259" t="s">
        <v>963</v>
      </c>
      <c r="AK2259" t="s">
        <v>964</v>
      </c>
      <c r="AL2259" t="s">
        <v>965</v>
      </c>
      <c r="AM2259" t="s">
        <v>531</v>
      </c>
      <c r="AP2259" t="s">
        <v>966</v>
      </c>
      <c r="AQ2259" t="s">
        <v>967</v>
      </c>
      <c r="AR2259" t="s">
        <v>968</v>
      </c>
      <c r="AS2259" t="s">
        <v>969</v>
      </c>
      <c r="AT2259" t="s">
        <v>970</v>
      </c>
      <c r="AU2259" t="s">
        <v>9161</v>
      </c>
    </row>
    <row r="2260" spans="2:47" ht="11" outlineLevel="1" x14ac:dyDescent="0.15">
      <c r="B2260" t="s">
        <v>9162</v>
      </c>
      <c r="C2260" t="s">
        <v>9163</v>
      </c>
      <c r="G2260" t="s">
        <v>1140</v>
      </c>
      <c r="H2260" t="s">
        <v>1141</v>
      </c>
      <c r="I2260" t="s">
        <v>957</v>
      </c>
      <c r="J2260" t="s">
        <v>665</v>
      </c>
      <c r="K2260" t="s">
        <v>1904</v>
      </c>
      <c r="L2260" t="s">
        <v>665</v>
      </c>
      <c r="M2260" s="5">
        <v>12392.38</v>
      </c>
      <c r="N2260" s="5">
        <v>12392.38</v>
      </c>
      <c r="O2260" s="5">
        <v>12392.38</v>
      </c>
      <c r="P2260" s="5"/>
      <c r="Q2260" s="16">
        <v>0</v>
      </c>
      <c r="R2260" s="5"/>
      <c r="S2260" s="17">
        <v>42639</v>
      </c>
      <c r="T2260" s="17">
        <v>42639</v>
      </c>
      <c r="U2260" s="17">
        <v>42643</v>
      </c>
      <c r="V2260" s="17">
        <v>42643</v>
      </c>
      <c r="W2260" s="17">
        <v>42639</v>
      </c>
      <c r="X2260" s="17">
        <v>42639</v>
      </c>
      <c r="Y2260" t="s">
        <v>1543</v>
      </c>
      <c r="Z2260" t="s">
        <v>826</v>
      </c>
      <c r="AA2260" t="s">
        <v>1179</v>
      </c>
      <c r="AC2260" s="16">
        <v>1</v>
      </c>
      <c r="AD2260" t="s">
        <v>795</v>
      </c>
      <c r="AE2260" t="s">
        <v>961</v>
      </c>
      <c r="AF2260" t="s">
        <v>748</v>
      </c>
      <c r="AG2260" t="s">
        <v>1057</v>
      </c>
      <c r="AJ2260" t="s">
        <v>963</v>
      </c>
      <c r="AK2260" t="s">
        <v>964</v>
      </c>
      <c r="AL2260" t="s">
        <v>965</v>
      </c>
      <c r="AM2260" t="s">
        <v>531</v>
      </c>
      <c r="AP2260" t="s">
        <v>966</v>
      </c>
      <c r="AQ2260" t="s">
        <v>967</v>
      </c>
      <c r="AR2260" t="s">
        <v>968</v>
      </c>
      <c r="AS2260" t="s">
        <v>969</v>
      </c>
      <c r="AT2260" t="s">
        <v>970</v>
      </c>
      <c r="AU2260" t="s">
        <v>9164</v>
      </c>
    </row>
    <row r="2261" spans="2:47" ht="11" outlineLevel="1" x14ac:dyDescent="0.15">
      <c r="B2261" t="s">
        <v>9165</v>
      </c>
      <c r="C2261" t="s">
        <v>2080</v>
      </c>
      <c r="D2261" t="s">
        <v>4755</v>
      </c>
      <c r="E2261" t="s">
        <v>854</v>
      </c>
      <c r="F2261" t="s">
        <v>798</v>
      </c>
      <c r="G2261" t="s">
        <v>959</v>
      </c>
      <c r="H2261" t="s">
        <v>1903</v>
      </c>
      <c r="I2261" t="s">
        <v>957</v>
      </c>
      <c r="J2261" t="s">
        <v>625</v>
      </c>
      <c r="K2261" t="s">
        <v>2594</v>
      </c>
      <c r="L2261" t="s">
        <v>625</v>
      </c>
      <c r="M2261" s="5">
        <v>12347</v>
      </c>
      <c r="N2261" s="5">
        <v>12347</v>
      </c>
      <c r="O2261" s="5">
        <v>12347</v>
      </c>
      <c r="P2261" s="5"/>
      <c r="Q2261" s="16">
        <v>0</v>
      </c>
      <c r="R2261" s="5"/>
      <c r="S2261" s="17">
        <v>42688</v>
      </c>
      <c r="T2261" s="17">
        <v>42688</v>
      </c>
      <c r="U2261" s="17">
        <v>42727</v>
      </c>
      <c r="V2261" s="17">
        <v>42727</v>
      </c>
      <c r="W2261" s="17">
        <v>42688</v>
      </c>
      <c r="X2261" s="17">
        <v>42688</v>
      </c>
      <c r="Y2261" t="s">
        <v>1178</v>
      </c>
      <c r="Z2261" t="s">
        <v>825</v>
      </c>
      <c r="AA2261" t="s">
        <v>1179</v>
      </c>
      <c r="AC2261" s="16">
        <v>2</v>
      </c>
      <c r="AD2261" t="s">
        <v>795</v>
      </c>
      <c r="AE2261" t="s">
        <v>961</v>
      </c>
      <c r="AF2261" t="s">
        <v>740</v>
      </c>
      <c r="AG2261" t="s">
        <v>1036</v>
      </c>
      <c r="AJ2261" t="s">
        <v>963</v>
      </c>
      <c r="AK2261" t="s">
        <v>964</v>
      </c>
      <c r="AL2261" t="s">
        <v>965</v>
      </c>
      <c r="AM2261" t="s">
        <v>456</v>
      </c>
      <c r="AP2261" t="s">
        <v>966</v>
      </c>
      <c r="AQ2261" t="s">
        <v>967</v>
      </c>
      <c r="AR2261" t="s">
        <v>968</v>
      </c>
      <c r="AS2261" t="s">
        <v>969</v>
      </c>
      <c r="AT2261" t="s">
        <v>970</v>
      </c>
      <c r="AU2261" t="s">
        <v>9166</v>
      </c>
    </row>
    <row r="2262" spans="2:47" ht="11" outlineLevel="1" x14ac:dyDescent="0.15">
      <c r="B2262" t="s">
        <v>9167</v>
      </c>
      <c r="C2262" t="s">
        <v>9168</v>
      </c>
      <c r="D2262" t="s">
        <v>7821</v>
      </c>
      <c r="E2262" t="s">
        <v>983</v>
      </c>
      <c r="F2262" t="s">
        <v>798</v>
      </c>
      <c r="G2262" t="s">
        <v>984</v>
      </c>
      <c r="H2262" t="s">
        <v>985</v>
      </c>
      <c r="I2262" t="s">
        <v>957</v>
      </c>
      <c r="J2262" t="s">
        <v>6673</v>
      </c>
      <c r="K2262" t="s">
        <v>6674</v>
      </c>
      <c r="L2262" t="s">
        <v>6673</v>
      </c>
      <c r="M2262" s="5">
        <v>12322.2</v>
      </c>
      <c r="N2262" s="5">
        <v>12322.2</v>
      </c>
      <c r="O2262" s="5">
        <v>12322.2</v>
      </c>
      <c r="P2262" s="5"/>
      <c r="Q2262" s="16">
        <v>0</v>
      </c>
      <c r="R2262" s="5"/>
      <c r="S2262" s="17">
        <v>43794</v>
      </c>
      <c r="T2262" s="17">
        <v>43794</v>
      </c>
      <c r="U2262" s="17">
        <v>43859</v>
      </c>
      <c r="V2262" s="17">
        <v>43859</v>
      </c>
      <c r="W2262" s="17">
        <v>43794</v>
      </c>
      <c r="X2262" s="17">
        <v>44046</v>
      </c>
      <c r="Y2262" t="s">
        <v>1178</v>
      </c>
      <c r="Z2262" t="s">
        <v>825</v>
      </c>
      <c r="AA2262" t="s">
        <v>1179</v>
      </c>
      <c r="AC2262" s="16"/>
      <c r="AD2262" t="s">
        <v>795</v>
      </c>
      <c r="AE2262" t="s">
        <v>961</v>
      </c>
      <c r="AF2262" t="s">
        <v>740</v>
      </c>
      <c r="AG2262" t="s">
        <v>1036</v>
      </c>
      <c r="AH2262" t="s">
        <v>1058</v>
      </c>
      <c r="AI2262" t="s">
        <v>1059</v>
      </c>
      <c r="AJ2262" t="s">
        <v>978</v>
      </c>
      <c r="AK2262" t="s">
        <v>964</v>
      </c>
      <c r="AL2262" t="s">
        <v>1340</v>
      </c>
      <c r="AM2262" t="s">
        <v>531</v>
      </c>
      <c r="AP2262" t="s">
        <v>966</v>
      </c>
      <c r="AQ2262" t="s">
        <v>967</v>
      </c>
      <c r="AR2262" t="s">
        <v>968</v>
      </c>
      <c r="AS2262" t="s">
        <v>969</v>
      </c>
      <c r="AT2262" t="s">
        <v>970</v>
      </c>
      <c r="AU2262" t="s">
        <v>9169</v>
      </c>
    </row>
    <row r="2263" spans="2:47" ht="11" outlineLevel="1" x14ac:dyDescent="0.15">
      <c r="B2263" t="s">
        <v>9170</v>
      </c>
      <c r="C2263" t="s">
        <v>9171</v>
      </c>
      <c r="D2263" t="s">
        <v>5131</v>
      </c>
      <c r="E2263" t="s">
        <v>1599</v>
      </c>
      <c r="F2263" t="s">
        <v>807</v>
      </c>
      <c r="G2263" t="s">
        <v>984</v>
      </c>
      <c r="H2263" t="s">
        <v>985</v>
      </c>
      <c r="I2263" t="s">
        <v>957</v>
      </c>
      <c r="J2263" t="s">
        <v>5132</v>
      </c>
      <c r="K2263" t="s">
        <v>5133</v>
      </c>
      <c r="L2263" t="s">
        <v>5132</v>
      </c>
      <c r="M2263" s="5">
        <v>12261</v>
      </c>
      <c r="N2263" s="5">
        <v>12261</v>
      </c>
      <c r="O2263" s="5">
        <v>12261</v>
      </c>
      <c r="P2263" s="5"/>
      <c r="Q2263" s="16">
        <v>0</v>
      </c>
      <c r="R2263" s="5"/>
      <c r="S2263" s="17">
        <v>42494</v>
      </c>
      <c r="T2263" s="17">
        <v>42494</v>
      </c>
      <c r="U2263" s="17">
        <v>42540</v>
      </c>
      <c r="V2263" s="17">
        <v>42540</v>
      </c>
      <c r="W2263" s="17">
        <v>42494</v>
      </c>
      <c r="X2263" s="17">
        <v>42495</v>
      </c>
      <c r="Y2263" t="s">
        <v>959</v>
      </c>
      <c r="Z2263" t="s">
        <v>796</v>
      </c>
      <c r="AA2263" t="s">
        <v>1023</v>
      </c>
      <c r="AB2263" t="s">
        <v>1024</v>
      </c>
      <c r="AC2263" s="16">
        <v>1</v>
      </c>
      <c r="AD2263" t="s">
        <v>795</v>
      </c>
      <c r="AE2263" t="s">
        <v>961</v>
      </c>
      <c r="AF2263" t="s">
        <v>9172</v>
      </c>
      <c r="AG2263" t="s">
        <v>9173</v>
      </c>
      <c r="AJ2263" t="s">
        <v>963</v>
      </c>
      <c r="AK2263" t="s">
        <v>964</v>
      </c>
      <c r="AL2263" t="s">
        <v>1340</v>
      </c>
      <c r="AM2263" t="s">
        <v>575</v>
      </c>
      <c r="AP2263" t="s">
        <v>966</v>
      </c>
      <c r="AQ2263" t="s">
        <v>967</v>
      </c>
      <c r="AR2263" t="s">
        <v>968</v>
      </c>
      <c r="AS2263" t="s">
        <v>969</v>
      </c>
      <c r="AT2263" t="s">
        <v>970</v>
      </c>
      <c r="AU2263" t="s">
        <v>9174</v>
      </c>
    </row>
    <row r="2264" spans="2:47" ht="11" outlineLevel="1" x14ac:dyDescent="0.15">
      <c r="B2264" t="s">
        <v>9175</v>
      </c>
      <c r="C2264" t="s">
        <v>9176</v>
      </c>
      <c r="G2264" t="s">
        <v>1140</v>
      </c>
      <c r="H2264" t="s">
        <v>1141</v>
      </c>
      <c r="I2264" t="s">
        <v>957</v>
      </c>
      <c r="J2264" t="s">
        <v>9177</v>
      </c>
      <c r="K2264" t="s">
        <v>9178</v>
      </c>
      <c r="L2264" t="s">
        <v>9177</v>
      </c>
      <c r="M2264" s="5">
        <v>12252</v>
      </c>
      <c r="N2264" s="5">
        <v>12252</v>
      </c>
      <c r="O2264" s="5">
        <v>12252</v>
      </c>
      <c r="P2264" s="5"/>
      <c r="Q2264" s="16">
        <v>0</v>
      </c>
      <c r="R2264" s="5"/>
      <c r="S2264" s="17">
        <v>42564</v>
      </c>
      <c r="T2264" s="17">
        <v>42564</v>
      </c>
      <c r="U2264" s="17">
        <v>42597</v>
      </c>
      <c r="V2264" s="17">
        <v>42597</v>
      </c>
      <c r="W2264" s="17">
        <v>42564</v>
      </c>
      <c r="X2264" s="17">
        <v>42564</v>
      </c>
      <c r="Y2264" t="s">
        <v>1178</v>
      </c>
      <c r="Z2264" t="s">
        <v>825</v>
      </c>
      <c r="AA2264" t="s">
        <v>1179</v>
      </c>
      <c r="AC2264" s="16">
        <v>2</v>
      </c>
      <c r="AD2264" t="s">
        <v>795</v>
      </c>
      <c r="AE2264" t="s">
        <v>961</v>
      </c>
      <c r="AF2264" t="s">
        <v>740</v>
      </c>
      <c r="AG2264" t="s">
        <v>1036</v>
      </c>
      <c r="AJ2264" t="s">
        <v>963</v>
      </c>
      <c r="AK2264" t="s">
        <v>964</v>
      </c>
      <c r="AL2264" t="s">
        <v>1340</v>
      </c>
      <c r="AM2264" t="s">
        <v>531</v>
      </c>
      <c r="AP2264" t="s">
        <v>966</v>
      </c>
      <c r="AQ2264" t="s">
        <v>967</v>
      </c>
      <c r="AR2264" t="s">
        <v>968</v>
      </c>
      <c r="AS2264" t="s">
        <v>969</v>
      </c>
      <c r="AT2264" t="s">
        <v>970</v>
      </c>
      <c r="AU2264" t="s">
        <v>9179</v>
      </c>
    </row>
    <row r="2265" spans="2:47" ht="11" outlineLevel="1" x14ac:dyDescent="0.15">
      <c r="B2265" t="s">
        <v>9180</v>
      </c>
      <c r="C2265" t="s">
        <v>9181</v>
      </c>
      <c r="G2265" t="s">
        <v>1140</v>
      </c>
      <c r="H2265" t="s">
        <v>1141</v>
      </c>
      <c r="I2265" t="s">
        <v>957</v>
      </c>
      <c r="J2265" t="s">
        <v>9182</v>
      </c>
      <c r="K2265" t="s">
        <v>9183</v>
      </c>
      <c r="L2265" t="s">
        <v>9182</v>
      </c>
      <c r="M2265" s="5">
        <v>12250</v>
      </c>
      <c r="N2265" s="5">
        <v>12250</v>
      </c>
      <c r="O2265" s="5">
        <v>12250</v>
      </c>
      <c r="P2265" s="5"/>
      <c r="Q2265" s="16">
        <v>0</v>
      </c>
      <c r="R2265" s="5"/>
      <c r="S2265" s="17">
        <v>42184</v>
      </c>
      <c r="T2265" s="17">
        <v>42184</v>
      </c>
      <c r="U2265" s="17">
        <v>42209</v>
      </c>
      <c r="V2265" s="17">
        <v>42209</v>
      </c>
      <c r="W2265" s="17">
        <v>42184</v>
      </c>
      <c r="X2265" s="17">
        <v>42184</v>
      </c>
      <c r="Y2265" t="s">
        <v>1178</v>
      </c>
      <c r="Z2265" t="s">
        <v>825</v>
      </c>
      <c r="AA2265" t="s">
        <v>1179</v>
      </c>
      <c r="AC2265" s="16">
        <v>2</v>
      </c>
      <c r="AD2265" t="s">
        <v>795</v>
      </c>
      <c r="AE2265" t="s">
        <v>961</v>
      </c>
      <c r="AF2265" t="s">
        <v>763</v>
      </c>
      <c r="AG2265" t="s">
        <v>1137</v>
      </c>
      <c r="AJ2265" t="s">
        <v>963</v>
      </c>
      <c r="AK2265" t="s">
        <v>964</v>
      </c>
      <c r="AL2265" t="s">
        <v>1340</v>
      </c>
      <c r="AM2265" t="s">
        <v>531</v>
      </c>
      <c r="AP2265" t="s">
        <v>966</v>
      </c>
      <c r="AQ2265" t="s">
        <v>967</v>
      </c>
      <c r="AR2265" t="s">
        <v>968</v>
      </c>
      <c r="AS2265" t="s">
        <v>969</v>
      </c>
      <c r="AT2265" t="s">
        <v>970</v>
      </c>
      <c r="AU2265" t="s">
        <v>9184</v>
      </c>
    </row>
    <row r="2266" spans="2:47" ht="11" outlineLevel="1" x14ac:dyDescent="0.15">
      <c r="B2266" t="s">
        <v>9185</v>
      </c>
      <c r="C2266" t="s">
        <v>9186</v>
      </c>
      <c r="D2266" t="s">
        <v>9187</v>
      </c>
      <c r="E2266" t="s">
        <v>1599</v>
      </c>
      <c r="F2266" t="s">
        <v>807</v>
      </c>
      <c r="G2266" t="s">
        <v>984</v>
      </c>
      <c r="H2266" t="s">
        <v>985</v>
      </c>
      <c r="I2266" t="s">
        <v>957</v>
      </c>
      <c r="J2266" t="s">
        <v>9188</v>
      </c>
      <c r="K2266" t="s">
        <v>9189</v>
      </c>
      <c r="L2266" t="s">
        <v>9188</v>
      </c>
      <c r="M2266" s="5">
        <v>12199</v>
      </c>
      <c r="N2266" s="5">
        <v>12199</v>
      </c>
      <c r="O2266" s="5">
        <v>12199</v>
      </c>
      <c r="P2266" s="5"/>
      <c r="Q2266" s="16">
        <v>0</v>
      </c>
      <c r="R2266" s="5"/>
      <c r="S2266" s="17">
        <v>42978</v>
      </c>
      <c r="T2266" s="17">
        <v>42978</v>
      </c>
      <c r="U2266" s="17">
        <v>43014</v>
      </c>
      <c r="V2266" s="17">
        <v>43014</v>
      </c>
      <c r="W2266" s="17">
        <v>42978</v>
      </c>
      <c r="X2266" s="17">
        <v>42978</v>
      </c>
      <c r="Y2266" t="s">
        <v>959</v>
      </c>
      <c r="Z2266" t="s">
        <v>796</v>
      </c>
      <c r="AA2266" t="s">
        <v>1023</v>
      </c>
      <c r="AB2266" t="s">
        <v>1024</v>
      </c>
      <c r="AC2266" s="16">
        <v>1</v>
      </c>
      <c r="AD2266" t="s">
        <v>9190</v>
      </c>
      <c r="AE2266" t="s">
        <v>9191</v>
      </c>
      <c r="AF2266" t="s">
        <v>750</v>
      </c>
      <c r="AG2266" t="s">
        <v>1515</v>
      </c>
      <c r="AJ2266" t="s">
        <v>963</v>
      </c>
      <c r="AK2266" t="s">
        <v>1516</v>
      </c>
      <c r="AL2266" t="s">
        <v>1340</v>
      </c>
      <c r="AM2266" t="s">
        <v>531</v>
      </c>
      <c r="AP2266" t="s">
        <v>966</v>
      </c>
      <c r="AQ2266" t="s">
        <v>967</v>
      </c>
      <c r="AR2266" t="s">
        <v>968</v>
      </c>
      <c r="AS2266" t="s">
        <v>969</v>
      </c>
      <c r="AT2266" t="s">
        <v>970</v>
      </c>
      <c r="AU2266" t="s">
        <v>9192</v>
      </c>
    </row>
    <row r="2267" spans="2:47" ht="11" outlineLevel="1" x14ac:dyDescent="0.15">
      <c r="B2267" t="s">
        <v>9193</v>
      </c>
      <c r="C2267" t="s">
        <v>9194</v>
      </c>
      <c r="D2267" t="s">
        <v>4251</v>
      </c>
      <c r="E2267" t="s">
        <v>1599</v>
      </c>
      <c r="F2267" t="s">
        <v>807</v>
      </c>
      <c r="G2267" t="s">
        <v>984</v>
      </c>
      <c r="H2267" t="s">
        <v>985</v>
      </c>
      <c r="I2267" t="s">
        <v>957</v>
      </c>
      <c r="J2267" t="s">
        <v>4252</v>
      </c>
      <c r="K2267" t="s">
        <v>4253</v>
      </c>
      <c r="L2267" t="s">
        <v>4252</v>
      </c>
      <c r="M2267" s="5">
        <v>12110.28</v>
      </c>
      <c r="N2267" s="5">
        <v>12110.28</v>
      </c>
      <c r="O2267" s="5">
        <v>12110.28</v>
      </c>
      <c r="P2267" s="5"/>
      <c r="Q2267" s="16">
        <v>0</v>
      </c>
      <c r="R2267" s="5"/>
      <c r="S2267" s="17">
        <v>45355</v>
      </c>
      <c r="T2267" s="17">
        <v>45355</v>
      </c>
      <c r="U2267" s="17">
        <v>45380</v>
      </c>
      <c r="V2267" s="17">
        <v>45380</v>
      </c>
      <c r="W2267" s="17">
        <v>45355</v>
      </c>
      <c r="X2267" s="17">
        <v>45355</v>
      </c>
      <c r="Y2267" t="s">
        <v>959</v>
      </c>
      <c r="Z2267" t="s">
        <v>796</v>
      </c>
      <c r="AA2267" t="s">
        <v>1023</v>
      </c>
      <c r="AB2267" t="s">
        <v>1024</v>
      </c>
      <c r="AC2267" s="16">
        <v>1</v>
      </c>
      <c r="AD2267" t="s">
        <v>803</v>
      </c>
      <c r="AE2267" t="s">
        <v>974</v>
      </c>
      <c r="AF2267" t="s">
        <v>750</v>
      </c>
      <c r="AG2267" t="s">
        <v>1515</v>
      </c>
      <c r="AJ2267" t="s">
        <v>963</v>
      </c>
      <c r="AK2267" t="s">
        <v>2234</v>
      </c>
      <c r="AL2267" t="s">
        <v>1340</v>
      </c>
      <c r="AM2267" t="s">
        <v>531</v>
      </c>
      <c r="AP2267" t="s">
        <v>966</v>
      </c>
      <c r="AQ2267" t="s">
        <v>967</v>
      </c>
      <c r="AR2267" t="s">
        <v>968</v>
      </c>
      <c r="AS2267" t="s">
        <v>969</v>
      </c>
      <c r="AT2267" t="s">
        <v>970</v>
      </c>
      <c r="AU2267" t="s">
        <v>9195</v>
      </c>
    </row>
    <row r="2268" spans="2:47" ht="11" outlineLevel="1" x14ac:dyDescent="0.15">
      <c r="B2268" t="s">
        <v>9196</v>
      </c>
      <c r="C2268" t="s">
        <v>9197</v>
      </c>
      <c r="D2268" t="s">
        <v>4251</v>
      </c>
      <c r="E2268" t="s">
        <v>1599</v>
      </c>
      <c r="F2268" t="s">
        <v>807</v>
      </c>
      <c r="G2268" t="s">
        <v>984</v>
      </c>
      <c r="H2268" t="s">
        <v>985</v>
      </c>
      <c r="I2268" t="s">
        <v>957</v>
      </c>
      <c r="J2268" t="s">
        <v>4252</v>
      </c>
      <c r="K2268" t="s">
        <v>4253</v>
      </c>
      <c r="L2268" t="s">
        <v>4252</v>
      </c>
      <c r="M2268" s="5">
        <v>12100</v>
      </c>
      <c r="N2268" s="5">
        <v>12100</v>
      </c>
      <c r="O2268" s="5">
        <v>12100</v>
      </c>
      <c r="P2268" s="5">
        <v>12100</v>
      </c>
      <c r="Q2268" s="16">
        <v>0</v>
      </c>
      <c r="R2268" s="5"/>
      <c r="S2268" s="17">
        <v>45476</v>
      </c>
      <c r="T2268" s="17">
        <v>45471</v>
      </c>
      <c r="U2268" s="17">
        <v>45561</v>
      </c>
      <c r="V2268" s="17">
        <v>45561</v>
      </c>
      <c r="W2268" s="17">
        <v>45476</v>
      </c>
      <c r="X2268" s="17">
        <v>45476</v>
      </c>
      <c r="Y2268" t="s">
        <v>959</v>
      </c>
      <c r="Z2268" t="s">
        <v>796</v>
      </c>
      <c r="AA2268" t="s">
        <v>1023</v>
      </c>
      <c r="AB2268" t="s">
        <v>1289</v>
      </c>
      <c r="AC2268" s="16">
        <v>1</v>
      </c>
      <c r="AD2268" t="s">
        <v>803</v>
      </c>
      <c r="AE2268" t="s">
        <v>974</v>
      </c>
      <c r="AF2268" t="s">
        <v>9198</v>
      </c>
      <c r="AG2268" t="s">
        <v>9199</v>
      </c>
      <c r="AH2268" t="s">
        <v>1318</v>
      </c>
      <c r="AI2268" t="s">
        <v>1319</v>
      </c>
      <c r="AJ2268" t="s">
        <v>978</v>
      </c>
      <c r="AK2268" t="s">
        <v>1082</v>
      </c>
      <c r="AL2268" t="s">
        <v>1340</v>
      </c>
      <c r="AM2268" t="s">
        <v>531</v>
      </c>
      <c r="AP2268" t="s">
        <v>966</v>
      </c>
      <c r="AQ2268" t="s">
        <v>967</v>
      </c>
      <c r="AR2268" t="s">
        <v>968</v>
      </c>
      <c r="AS2268" t="s">
        <v>969</v>
      </c>
      <c r="AT2268" t="s">
        <v>970</v>
      </c>
      <c r="AU2268" t="s">
        <v>9200</v>
      </c>
    </row>
    <row r="2269" spans="2:47" ht="11" outlineLevel="1" x14ac:dyDescent="0.15">
      <c r="B2269" t="s">
        <v>9201</v>
      </c>
      <c r="C2269" t="s">
        <v>9202</v>
      </c>
      <c r="G2269" t="s">
        <v>1140</v>
      </c>
      <c r="H2269" t="s">
        <v>1141</v>
      </c>
      <c r="I2269" t="s">
        <v>957</v>
      </c>
      <c r="J2269" t="s">
        <v>9203</v>
      </c>
      <c r="K2269" t="s">
        <v>9204</v>
      </c>
      <c r="L2269" t="s">
        <v>9203</v>
      </c>
      <c r="M2269" s="5">
        <v>11995</v>
      </c>
      <c r="N2269" s="5">
        <v>11995</v>
      </c>
      <c r="O2269" s="5">
        <v>11995</v>
      </c>
      <c r="P2269" s="5"/>
      <c r="Q2269" s="16">
        <v>0</v>
      </c>
      <c r="R2269" s="5"/>
      <c r="S2269" s="17">
        <v>42257</v>
      </c>
      <c r="T2269" s="17">
        <v>42257</v>
      </c>
      <c r="U2269" s="17">
        <v>42292</v>
      </c>
      <c r="V2269" s="17">
        <v>42292</v>
      </c>
      <c r="W2269" s="17">
        <v>42257</v>
      </c>
      <c r="X2269" s="17">
        <v>42257</v>
      </c>
      <c r="Y2269" t="s">
        <v>1178</v>
      </c>
      <c r="Z2269" t="s">
        <v>825</v>
      </c>
      <c r="AA2269" t="s">
        <v>1179</v>
      </c>
      <c r="AC2269" s="16">
        <v>1</v>
      </c>
      <c r="AD2269" t="s">
        <v>803</v>
      </c>
      <c r="AE2269" t="s">
        <v>974</v>
      </c>
      <c r="AF2269" t="s">
        <v>737</v>
      </c>
      <c r="AG2269" t="s">
        <v>975</v>
      </c>
      <c r="AJ2269" t="s">
        <v>963</v>
      </c>
      <c r="AK2269" t="s">
        <v>979</v>
      </c>
      <c r="AL2269" t="s">
        <v>1340</v>
      </c>
      <c r="AM2269" t="s">
        <v>531</v>
      </c>
      <c r="AP2269" t="s">
        <v>966</v>
      </c>
      <c r="AQ2269" t="s">
        <v>967</v>
      </c>
      <c r="AR2269" t="s">
        <v>968</v>
      </c>
      <c r="AS2269" t="s">
        <v>969</v>
      </c>
      <c r="AT2269" t="s">
        <v>970</v>
      </c>
      <c r="AU2269" t="s">
        <v>9205</v>
      </c>
    </row>
    <row r="2270" spans="2:47" ht="11" outlineLevel="1" x14ac:dyDescent="0.15">
      <c r="B2270" t="s">
        <v>9206</v>
      </c>
      <c r="C2270" t="s">
        <v>9207</v>
      </c>
      <c r="G2270" t="s">
        <v>1140</v>
      </c>
      <c r="H2270" t="s">
        <v>1141</v>
      </c>
      <c r="I2270" t="s">
        <v>957</v>
      </c>
      <c r="J2270" t="s">
        <v>9208</v>
      </c>
      <c r="K2270" t="s">
        <v>9209</v>
      </c>
      <c r="L2270" t="s">
        <v>9208</v>
      </c>
      <c r="M2270" s="5">
        <v>11851.24</v>
      </c>
      <c r="N2270" s="5">
        <v>11851.24</v>
      </c>
      <c r="O2270" s="5">
        <v>11851.24</v>
      </c>
      <c r="P2270" s="5"/>
      <c r="Q2270" s="16">
        <v>0</v>
      </c>
      <c r="R2270" s="5"/>
      <c r="S2270" s="17">
        <v>45492</v>
      </c>
      <c r="T2270" s="17">
        <v>45492</v>
      </c>
      <c r="U2270" s="17">
        <v>45552</v>
      </c>
      <c r="V2270" s="17">
        <v>45552</v>
      </c>
      <c r="W2270" s="17">
        <v>45492</v>
      </c>
      <c r="X2270" s="17">
        <v>45492</v>
      </c>
      <c r="Y2270" t="s">
        <v>1178</v>
      </c>
      <c r="Z2270" t="s">
        <v>825</v>
      </c>
      <c r="AA2270" t="s">
        <v>1179</v>
      </c>
      <c r="AC2270" s="16">
        <v>3</v>
      </c>
      <c r="AD2270" t="s">
        <v>3488</v>
      </c>
      <c r="AE2270" t="s">
        <v>3489</v>
      </c>
      <c r="AF2270" t="s">
        <v>9210</v>
      </c>
      <c r="AG2270" t="s">
        <v>9211</v>
      </c>
      <c r="AH2270" t="s">
        <v>1193</v>
      </c>
      <c r="AI2270" t="s">
        <v>1194</v>
      </c>
      <c r="AJ2270" t="s">
        <v>978</v>
      </c>
      <c r="AK2270" t="s">
        <v>1133</v>
      </c>
      <c r="AL2270" t="s">
        <v>1340</v>
      </c>
      <c r="AM2270" t="s">
        <v>645</v>
      </c>
      <c r="AP2270" t="s">
        <v>966</v>
      </c>
      <c r="AQ2270" t="s">
        <v>967</v>
      </c>
      <c r="AR2270" t="s">
        <v>968</v>
      </c>
      <c r="AS2270" t="s">
        <v>969</v>
      </c>
      <c r="AT2270" t="s">
        <v>970</v>
      </c>
      <c r="AU2270" t="s">
        <v>9212</v>
      </c>
    </row>
    <row r="2271" spans="2:47" ht="11" outlineLevel="1" x14ac:dyDescent="0.15">
      <c r="B2271" t="s">
        <v>9213</v>
      </c>
      <c r="C2271" t="s">
        <v>9214</v>
      </c>
      <c r="G2271" t="s">
        <v>1140</v>
      </c>
      <c r="H2271" t="s">
        <v>1141</v>
      </c>
      <c r="I2271" t="s">
        <v>957</v>
      </c>
      <c r="J2271" t="s">
        <v>7973</v>
      </c>
      <c r="K2271" t="s">
        <v>7974</v>
      </c>
      <c r="L2271" t="s">
        <v>7973</v>
      </c>
      <c r="M2271" s="5">
        <v>11754.6</v>
      </c>
      <c r="N2271" s="5">
        <v>11754.6</v>
      </c>
      <c r="O2271" s="5">
        <v>11754.6</v>
      </c>
      <c r="P2271" s="5"/>
      <c r="Q2271" s="16">
        <v>0</v>
      </c>
      <c r="R2271" s="5"/>
      <c r="S2271" s="17">
        <v>42548</v>
      </c>
      <c r="T2271" s="17">
        <v>42548</v>
      </c>
      <c r="U2271" s="17">
        <v>42613</v>
      </c>
      <c r="V2271" s="17">
        <v>42613</v>
      </c>
      <c r="W2271" s="17">
        <v>42548</v>
      </c>
      <c r="X2271" s="17">
        <v>42548</v>
      </c>
      <c r="Y2271" t="s">
        <v>1178</v>
      </c>
      <c r="Z2271" t="s">
        <v>825</v>
      </c>
      <c r="AA2271" t="s">
        <v>1179</v>
      </c>
      <c r="AC2271" s="16">
        <v>2</v>
      </c>
      <c r="AD2271" t="s">
        <v>2535</v>
      </c>
      <c r="AE2271" t="s">
        <v>2536</v>
      </c>
      <c r="AF2271" t="s">
        <v>750</v>
      </c>
      <c r="AG2271" t="s">
        <v>1515</v>
      </c>
      <c r="AJ2271" t="s">
        <v>963</v>
      </c>
      <c r="AK2271" t="s">
        <v>1516</v>
      </c>
      <c r="AL2271" t="s">
        <v>1340</v>
      </c>
      <c r="AM2271" t="s">
        <v>531</v>
      </c>
      <c r="AP2271" t="s">
        <v>966</v>
      </c>
      <c r="AQ2271" t="s">
        <v>967</v>
      </c>
      <c r="AR2271" t="s">
        <v>968</v>
      </c>
      <c r="AS2271" t="s">
        <v>969</v>
      </c>
      <c r="AT2271" t="s">
        <v>970</v>
      </c>
      <c r="AU2271" t="s">
        <v>9215</v>
      </c>
    </row>
    <row r="2272" spans="2:47" ht="11" outlineLevel="1" x14ac:dyDescent="0.15">
      <c r="B2272" t="s">
        <v>9216</v>
      </c>
      <c r="C2272" t="s">
        <v>9217</v>
      </c>
      <c r="G2272" t="s">
        <v>1140</v>
      </c>
      <c r="H2272" t="s">
        <v>1141</v>
      </c>
      <c r="I2272" t="s">
        <v>957</v>
      </c>
      <c r="J2272" t="s">
        <v>5286</v>
      </c>
      <c r="K2272" t="s">
        <v>5287</v>
      </c>
      <c r="L2272" t="s">
        <v>5286</v>
      </c>
      <c r="M2272" s="5">
        <v>11666.17</v>
      </c>
      <c r="N2272" s="5">
        <v>11666.17</v>
      </c>
      <c r="O2272" s="5">
        <v>11666.17</v>
      </c>
      <c r="P2272" s="5"/>
      <c r="Q2272" s="16">
        <v>0</v>
      </c>
      <c r="R2272" s="5"/>
      <c r="S2272" s="17">
        <v>44097</v>
      </c>
      <c r="T2272" s="17">
        <v>44097</v>
      </c>
      <c r="U2272" s="17">
        <v>44162</v>
      </c>
      <c r="V2272" s="17">
        <v>44162</v>
      </c>
      <c r="W2272" s="17">
        <v>44097</v>
      </c>
      <c r="X2272" s="17">
        <v>44140</v>
      </c>
      <c r="Y2272" t="s">
        <v>1543</v>
      </c>
      <c r="Z2272" t="s">
        <v>826</v>
      </c>
      <c r="AA2272" t="s">
        <v>1179</v>
      </c>
      <c r="AC2272" s="16">
        <v>1</v>
      </c>
      <c r="AD2272" t="s">
        <v>803</v>
      </c>
      <c r="AE2272" t="s">
        <v>974</v>
      </c>
      <c r="AF2272" t="s">
        <v>5288</v>
      </c>
      <c r="AG2272" t="s">
        <v>5289</v>
      </c>
      <c r="AJ2272" t="s">
        <v>963</v>
      </c>
      <c r="AK2272" t="s">
        <v>1082</v>
      </c>
      <c r="AL2272" t="s">
        <v>1340</v>
      </c>
      <c r="AM2272" t="s">
        <v>575</v>
      </c>
      <c r="AP2272" t="s">
        <v>966</v>
      </c>
      <c r="AQ2272" t="s">
        <v>967</v>
      </c>
      <c r="AR2272" t="s">
        <v>968</v>
      </c>
      <c r="AS2272" t="s">
        <v>969</v>
      </c>
      <c r="AT2272" t="s">
        <v>970</v>
      </c>
      <c r="AU2272" t="s">
        <v>9218</v>
      </c>
    </row>
    <row r="2273" spans="2:47" ht="11" outlineLevel="1" x14ac:dyDescent="0.15">
      <c r="B2273" t="s">
        <v>9219</v>
      </c>
      <c r="C2273" t="s">
        <v>9220</v>
      </c>
      <c r="G2273" t="s">
        <v>1140</v>
      </c>
      <c r="H2273" t="s">
        <v>1141</v>
      </c>
      <c r="I2273" t="s">
        <v>957</v>
      </c>
      <c r="J2273" t="s">
        <v>5213</v>
      </c>
      <c r="K2273" t="s">
        <v>5214</v>
      </c>
      <c r="L2273" t="s">
        <v>5215</v>
      </c>
      <c r="M2273" s="5">
        <v>11542.57</v>
      </c>
      <c r="N2273" s="5">
        <v>11542.57</v>
      </c>
      <c r="O2273" s="5">
        <v>11542.57</v>
      </c>
      <c r="P2273" s="5"/>
      <c r="Q2273" s="16">
        <v>0</v>
      </c>
      <c r="R2273" s="5"/>
      <c r="S2273" s="17">
        <v>43144</v>
      </c>
      <c r="T2273" s="17">
        <v>43144</v>
      </c>
      <c r="U2273" s="17">
        <v>43190</v>
      </c>
      <c r="V2273" s="17">
        <v>43190</v>
      </c>
      <c r="W2273" s="17">
        <v>43144</v>
      </c>
      <c r="X2273" s="17">
        <v>43144</v>
      </c>
      <c r="Y2273" t="s">
        <v>1543</v>
      </c>
      <c r="Z2273" t="s">
        <v>826</v>
      </c>
      <c r="AA2273" t="s">
        <v>1179</v>
      </c>
      <c r="AC2273" s="16">
        <v>1</v>
      </c>
      <c r="AD2273" t="s">
        <v>4388</v>
      </c>
      <c r="AE2273" t="s">
        <v>4389</v>
      </c>
      <c r="AF2273" t="s">
        <v>750</v>
      </c>
      <c r="AG2273" t="s">
        <v>1515</v>
      </c>
      <c r="AJ2273" t="s">
        <v>963</v>
      </c>
      <c r="AK2273" t="s">
        <v>1516</v>
      </c>
      <c r="AL2273" t="s">
        <v>1340</v>
      </c>
      <c r="AM2273" t="s">
        <v>531</v>
      </c>
      <c r="AP2273" t="s">
        <v>966</v>
      </c>
      <c r="AQ2273" t="s">
        <v>967</v>
      </c>
      <c r="AR2273" t="s">
        <v>968</v>
      </c>
      <c r="AS2273" t="s">
        <v>969</v>
      </c>
      <c r="AT2273" t="s">
        <v>970</v>
      </c>
      <c r="AU2273" t="s">
        <v>9221</v>
      </c>
    </row>
    <row r="2274" spans="2:47" ht="11" outlineLevel="1" x14ac:dyDescent="0.15">
      <c r="B2274" t="s">
        <v>9222</v>
      </c>
      <c r="C2274" t="s">
        <v>9223</v>
      </c>
      <c r="D2274" t="s">
        <v>9224</v>
      </c>
      <c r="E2274" t="s">
        <v>983</v>
      </c>
      <c r="F2274" t="s">
        <v>798</v>
      </c>
      <c r="G2274" t="s">
        <v>984</v>
      </c>
      <c r="H2274" t="s">
        <v>985</v>
      </c>
      <c r="I2274" t="s">
        <v>957</v>
      </c>
      <c r="J2274" t="s">
        <v>9225</v>
      </c>
      <c r="K2274" t="s">
        <v>9226</v>
      </c>
      <c r="L2274" t="s">
        <v>9225</v>
      </c>
      <c r="M2274" s="5">
        <v>11383.82</v>
      </c>
      <c r="N2274" s="5">
        <v>11383.82</v>
      </c>
      <c r="O2274" s="5">
        <v>11383.82</v>
      </c>
      <c r="P2274" s="5"/>
      <c r="Q2274" s="16">
        <v>0</v>
      </c>
      <c r="R2274" s="5"/>
      <c r="S2274" s="17">
        <v>42865</v>
      </c>
      <c r="T2274" s="17">
        <v>42865</v>
      </c>
      <c r="U2274" s="17">
        <v>42873</v>
      </c>
      <c r="V2274" s="17">
        <v>42873</v>
      </c>
      <c r="W2274" s="17">
        <v>42865</v>
      </c>
      <c r="X2274" s="17">
        <v>42996</v>
      </c>
      <c r="Y2274" t="s">
        <v>959</v>
      </c>
      <c r="Z2274" t="s">
        <v>796</v>
      </c>
      <c r="AA2274" t="s">
        <v>960</v>
      </c>
      <c r="AC2274" s="16">
        <v>4</v>
      </c>
      <c r="AD2274" t="s">
        <v>4192</v>
      </c>
      <c r="AE2274" t="s">
        <v>4193</v>
      </c>
      <c r="AF2274" t="s">
        <v>743</v>
      </c>
      <c r="AG2274" t="s">
        <v>1075</v>
      </c>
      <c r="AJ2274" t="s">
        <v>963</v>
      </c>
      <c r="AK2274" t="s">
        <v>1376</v>
      </c>
      <c r="AL2274" t="s">
        <v>1340</v>
      </c>
      <c r="AM2274" t="s">
        <v>456</v>
      </c>
      <c r="AP2274" t="s">
        <v>966</v>
      </c>
      <c r="AQ2274" t="s">
        <v>967</v>
      </c>
      <c r="AR2274" t="s">
        <v>968</v>
      </c>
      <c r="AS2274" t="s">
        <v>969</v>
      </c>
      <c r="AT2274" t="s">
        <v>970</v>
      </c>
      <c r="AU2274" t="s">
        <v>9227</v>
      </c>
    </row>
    <row r="2275" spans="2:47" ht="11" outlineLevel="1" x14ac:dyDescent="0.15">
      <c r="B2275" t="s">
        <v>9228</v>
      </c>
      <c r="C2275" t="s">
        <v>9229</v>
      </c>
      <c r="G2275" t="s">
        <v>1140</v>
      </c>
      <c r="H2275" t="s">
        <v>1141</v>
      </c>
      <c r="I2275" t="s">
        <v>957</v>
      </c>
      <c r="J2275" t="s">
        <v>9230</v>
      </c>
      <c r="K2275" t="s">
        <v>9231</v>
      </c>
      <c r="L2275" t="s">
        <v>9230</v>
      </c>
      <c r="M2275" s="5">
        <v>11309.07</v>
      </c>
      <c r="N2275" s="5">
        <v>11309.07</v>
      </c>
      <c r="O2275" s="5">
        <v>11309.07</v>
      </c>
      <c r="P2275" s="5"/>
      <c r="Q2275" s="16">
        <v>0</v>
      </c>
      <c r="R2275" s="5"/>
      <c r="S2275" s="17">
        <v>43229</v>
      </c>
      <c r="T2275" s="17">
        <v>43229</v>
      </c>
      <c r="U2275" s="17">
        <v>43231</v>
      </c>
      <c r="V2275" s="17">
        <v>43231</v>
      </c>
      <c r="W2275" s="17">
        <v>43229</v>
      </c>
      <c r="X2275" s="17">
        <v>43229</v>
      </c>
      <c r="Y2275" t="s">
        <v>1178</v>
      </c>
      <c r="Z2275" t="s">
        <v>825</v>
      </c>
      <c r="AA2275" t="s">
        <v>1179</v>
      </c>
      <c r="AC2275" s="16">
        <v>1</v>
      </c>
      <c r="AD2275" t="s">
        <v>4742</v>
      </c>
      <c r="AE2275" t="s">
        <v>4743</v>
      </c>
      <c r="AF2275" t="s">
        <v>750</v>
      </c>
      <c r="AG2275" t="s">
        <v>1515</v>
      </c>
      <c r="AJ2275" t="s">
        <v>963</v>
      </c>
      <c r="AK2275" t="s">
        <v>1516</v>
      </c>
      <c r="AL2275" t="s">
        <v>1340</v>
      </c>
      <c r="AM2275" t="s">
        <v>531</v>
      </c>
      <c r="AP2275" t="s">
        <v>966</v>
      </c>
      <c r="AQ2275" t="s">
        <v>967</v>
      </c>
      <c r="AR2275" t="s">
        <v>968</v>
      </c>
      <c r="AS2275" t="s">
        <v>969</v>
      </c>
      <c r="AT2275" t="s">
        <v>970</v>
      </c>
      <c r="AU2275" t="s">
        <v>9232</v>
      </c>
    </row>
    <row r="2276" spans="2:47" ht="11" outlineLevel="1" x14ac:dyDescent="0.15">
      <c r="B2276" t="s">
        <v>9233</v>
      </c>
      <c r="C2276" t="s">
        <v>9234</v>
      </c>
      <c r="G2276" t="s">
        <v>1140</v>
      </c>
      <c r="H2276" t="s">
        <v>1141</v>
      </c>
      <c r="I2276" t="s">
        <v>957</v>
      </c>
      <c r="J2276" t="s">
        <v>8525</v>
      </c>
      <c r="K2276" t="s">
        <v>8526</v>
      </c>
      <c r="L2276" t="s">
        <v>8525</v>
      </c>
      <c r="M2276" s="5">
        <v>11270</v>
      </c>
      <c r="N2276" s="5">
        <v>11270</v>
      </c>
      <c r="O2276" s="5">
        <v>11270</v>
      </c>
      <c r="P2276" s="5"/>
      <c r="Q2276" s="16">
        <v>0</v>
      </c>
      <c r="R2276" s="5"/>
      <c r="S2276" s="17">
        <v>42268</v>
      </c>
      <c r="T2276" s="17">
        <v>42269</v>
      </c>
      <c r="U2276" s="17">
        <v>42314</v>
      </c>
      <c r="V2276" s="17">
        <v>42314</v>
      </c>
      <c r="W2276" s="17">
        <v>42268</v>
      </c>
      <c r="X2276" s="17">
        <v>42268</v>
      </c>
      <c r="Y2276" t="s">
        <v>1178</v>
      </c>
      <c r="Z2276" t="s">
        <v>825</v>
      </c>
      <c r="AA2276" t="s">
        <v>1179</v>
      </c>
      <c r="AC2276" s="16">
        <v>2</v>
      </c>
      <c r="AD2276" t="s">
        <v>803</v>
      </c>
      <c r="AE2276" t="s">
        <v>974</v>
      </c>
      <c r="AF2276" t="s">
        <v>737</v>
      </c>
      <c r="AG2276" t="s">
        <v>975</v>
      </c>
      <c r="AJ2276" t="s">
        <v>963</v>
      </c>
      <c r="AK2276" t="s">
        <v>979</v>
      </c>
      <c r="AL2276" t="s">
        <v>1340</v>
      </c>
      <c r="AM2276" t="s">
        <v>531</v>
      </c>
      <c r="AP2276" t="s">
        <v>966</v>
      </c>
      <c r="AQ2276" t="s">
        <v>967</v>
      </c>
      <c r="AR2276" t="s">
        <v>968</v>
      </c>
      <c r="AS2276" t="s">
        <v>969</v>
      </c>
      <c r="AT2276" t="s">
        <v>970</v>
      </c>
      <c r="AU2276" t="s">
        <v>9235</v>
      </c>
    </row>
    <row r="2277" spans="2:47" ht="11" outlineLevel="1" x14ac:dyDescent="0.15">
      <c r="B2277" t="s">
        <v>9236</v>
      </c>
      <c r="C2277" t="s">
        <v>9237</v>
      </c>
      <c r="D2277" t="s">
        <v>9238</v>
      </c>
      <c r="E2277" t="s">
        <v>854</v>
      </c>
      <c r="F2277" t="s">
        <v>798</v>
      </c>
      <c r="G2277" t="s">
        <v>959</v>
      </c>
      <c r="H2277" t="s">
        <v>1903</v>
      </c>
      <c r="I2277" t="s">
        <v>957</v>
      </c>
      <c r="J2277" t="s">
        <v>9239</v>
      </c>
      <c r="K2277" t="s">
        <v>9240</v>
      </c>
      <c r="L2277" t="s">
        <v>9239</v>
      </c>
      <c r="M2277" s="5">
        <v>11233.47</v>
      </c>
      <c r="N2277" s="5">
        <v>11233.47</v>
      </c>
      <c r="O2277" s="5">
        <v>11233.47</v>
      </c>
      <c r="P2277" s="5"/>
      <c r="Q2277" s="16">
        <v>0</v>
      </c>
      <c r="R2277" s="5"/>
      <c r="S2277" s="17">
        <v>45771</v>
      </c>
      <c r="T2277" s="17">
        <v>45769</v>
      </c>
      <c r="U2277" s="17">
        <v>45859</v>
      </c>
      <c r="V2277" s="17">
        <v>45859</v>
      </c>
      <c r="W2277" s="17">
        <v>45771</v>
      </c>
      <c r="X2277" s="17">
        <v>45771</v>
      </c>
      <c r="Y2277" t="s">
        <v>1178</v>
      </c>
      <c r="Z2277" t="s">
        <v>825</v>
      </c>
      <c r="AA2277" t="s">
        <v>1179</v>
      </c>
      <c r="AC2277" s="16">
        <v>1</v>
      </c>
      <c r="AD2277" t="s">
        <v>9241</v>
      </c>
      <c r="AE2277" t="s">
        <v>9242</v>
      </c>
      <c r="AF2277" t="s">
        <v>9243</v>
      </c>
      <c r="AG2277" t="s">
        <v>9244</v>
      </c>
      <c r="AH2277" t="s">
        <v>1193</v>
      </c>
      <c r="AI2277" t="s">
        <v>1194</v>
      </c>
      <c r="AJ2277" t="s">
        <v>978</v>
      </c>
      <c r="AK2277" t="s">
        <v>1133</v>
      </c>
      <c r="AL2277" t="s">
        <v>1340</v>
      </c>
      <c r="AM2277" t="s">
        <v>531</v>
      </c>
      <c r="AP2277" t="s">
        <v>966</v>
      </c>
      <c r="AQ2277" t="s">
        <v>967</v>
      </c>
      <c r="AR2277" t="s">
        <v>968</v>
      </c>
      <c r="AS2277" t="s">
        <v>969</v>
      </c>
      <c r="AT2277" t="s">
        <v>970</v>
      </c>
      <c r="AU2277" t="s">
        <v>9245</v>
      </c>
    </row>
    <row r="2278" spans="2:47" ht="11" outlineLevel="1" x14ac:dyDescent="0.15">
      <c r="B2278" t="s">
        <v>9246</v>
      </c>
      <c r="C2278" t="s">
        <v>9247</v>
      </c>
      <c r="G2278" t="s">
        <v>1140</v>
      </c>
      <c r="H2278" t="s">
        <v>1141</v>
      </c>
      <c r="I2278" t="s">
        <v>957</v>
      </c>
      <c r="J2278" t="s">
        <v>9248</v>
      </c>
      <c r="K2278" t="s">
        <v>9249</v>
      </c>
      <c r="L2278" t="s">
        <v>9248</v>
      </c>
      <c r="M2278" s="5">
        <v>11189.92</v>
      </c>
      <c r="N2278" s="5">
        <v>11189.92</v>
      </c>
      <c r="O2278" s="5">
        <v>11189.92</v>
      </c>
      <c r="P2278" s="5"/>
      <c r="Q2278" s="16">
        <v>0</v>
      </c>
      <c r="R2278" s="5"/>
      <c r="S2278" s="17">
        <v>42754</v>
      </c>
      <c r="T2278" s="17">
        <v>42754</v>
      </c>
      <c r="U2278" s="17">
        <v>42786</v>
      </c>
      <c r="V2278" s="17">
        <v>42786</v>
      </c>
      <c r="W2278" s="17">
        <v>42754</v>
      </c>
      <c r="X2278" s="17">
        <v>42754</v>
      </c>
      <c r="Y2278" t="s">
        <v>1178</v>
      </c>
      <c r="Z2278" t="s">
        <v>825</v>
      </c>
      <c r="AA2278" t="s">
        <v>1179</v>
      </c>
      <c r="AC2278" s="16">
        <v>3</v>
      </c>
      <c r="AD2278" t="s">
        <v>9250</v>
      </c>
      <c r="AE2278" t="s">
        <v>9251</v>
      </c>
      <c r="AF2278" t="s">
        <v>750</v>
      </c>
      <c r="AG2278" t="s">
        <v>1515</v>
      </c>
      <c r="AJ2278" t="s">
        <v>963</v>
      </c>
      <c r="AK2278" t="s">
        <v>1516</v>
      </c>
      <c r="AL2278" t="s">
        <v>1340</v>
      </c>
      <c r="AM2278" t="s">
        <v>531</v>
      </c>
      <c r="AP2278" t="s">
        <v>966</v>
      </c>
      <c r="AQ2278" t="s">
        <v>967</v>
      </c>
      <c r="AR2278" t="s">
        <v>968</v>
      </c>
      <c r="AS2278" t="s">
        <v>969</v>
      </c>
      <c r="AT2278" t="s">
        <v>970</v>
      </c>
      <c r="AU2278" t="s">
        <v>9252</v>
      </c>
    </row>
    <row r="2279" spans="2:47" ht="11" outlineLevel="1" x14ac:dyDescent="0.15">
      <c r="B2279" t="s">
        <v>9253</v>
      </c>
      <c r="C2279" t="s">
        <v>9254</v>
      </c>
      <c r="G2279" t="s">
        <v>1140</v>
      </c>
      <c r="H2279" t="s">
        <v>1141</v>
      </c>
      <c r="I2279" t="s">
        <v>957</v>
      </c>
      <c r="J2279" t="s">
        <v>3376</v>
      </c>
      <c r="K2279" t="s">
        <v>3377</v>
      </c>
      <c r="L2279" t="s">
        <v>3376</v>
      </c>
      <c r="M2279" s="5">
        <v>10980.24</v>
      </c>
      <c r="N2279" s="5">
        <v>10980.24</v>
      </c>
      <c r="O2279" s="5">
        <v>10980.24</v>
      </c>
      <c r="P2279" s="5"/>
      <c r="Q2279" s="16">
        <v>0</v>
      </c>
      <c r="R2279" s="5"/>
      <c r="S2279" s="17">
        <v>43153</v>
      </c>
      <c r="T2279" s="17">
        <v>43153</v>
      </c>
      <c r="U2279" s="17">
        <v>43199</v>
      </c>
      <c r="V2279" s="17">
        <v>43199</v>
      </c>
      <c r="W2279" s="17">
        <v>43153</v>
      </c>
      <c r="X2279" s="17">
        <v>43153</v>
      </c>
      <c r="Y2279" t="s">
        <v>1543</v>
      </c>
      <c r="Z2279" t="s">
        <v>826</v>
      </c>
      <c r="AA2279" t="s">
        <v>1179</v>
      </c>
      <c r="AC2279" s="16">
        <v>1</v>
      </c>
      <c r="AD2279" t="s">
        <v>2620</v>
      </c>
      <c r="AE2279" t="s">
        <v>2621</v>
      </c>
      <c r="AF2279" t="s">
        <v>750</v>
      </c>
      <c r="AG2279" t="s">
        <v>1515</v>
      </c>
      <c r="AJ2279" t="s">
        <v>963</v>
      </c>
      <c r="AK2279" t="s">
        <v>1516</v>
      </c>
      <c r="AL2279" t="s">
        <v>1340</v>
      </c>
      <c r="AM2279" t="s">
        <v>531</v>
      </c>
      <c r="AP2279" t="s">
        <v>966</v>
      </c>
      <c r="AQ2279" t="s">
        <v>967</v>
      </c>
      <c r="AR2279" t="s">
        <v>968</v>
      </c>
      <c r="AS2279" t="s">
        <v>969</v>
      </c>
      <c r="AT2279" t="s">
        <v>970</v>
      </c>
      <c r="AU2279" t="s">
        <v>9255</v>
      </c>
    </row>
    <row r="2280" spans="2:47" ht="11" outlineLevel="1" x14ac:dyDescent="0.15">
      <c r="B2280" t="s">
        <v>9256</v>
      </c>
      <c r="C2280" t="s">
        <v>9257</v>
      </c>
      <c r="G2280" t="s">
        <v>1140</v>
      </c>
      <c r="H2280" t="s">
        <v>1141</v>
      </c>
      <c r="I2280" t="s">
        <v>957</v>
      </c>
      <c r="J2280" t="s">
        <v>6877</v>
      </c>
      <c r="K2280" t="s">
        <v>6878</v>
      </c>
      <c r="L2280" t="s">
        <v>6877</v>
      </c>
      <c r="M2280" s="5">
        <v>10976</v>
      </c>
      <c r="N2280" s="5">
        <v>10976</v>
      </c>
      <c r="O2280" s="5">
        <v>10976</v>
      </c>
      <c r="P2280" s="5"/>
      <c r="Q2280" s="16">
        <v>0</v>
      </c>
      <c r="R2280" s="5"/>
      <c r="S2280" s="17">
        <v>42233</v>
      </c>
      <c r="T2280" s="17">
        <v>42233</v>
      </c>
      <c r="U2280" s="17">
        <v>42262</v>
      </c>
      <c r="V2280" s="17">
        <v>42262</v>
      </c>
      <c r="W2280" s="17">
        <v>42233</v>
      </c>
      <c r="X2280" s="17">
        <v>42233</v>
      </c>
      <c r="Y2280" t="s">
        <v>1178</v>
      </c>
      <c r="Z2280" t="s">
        <v>825</v>
      </c>
      <c r="AA2280" t="s">
        <v>1179</v>
      </c>
      <c r="AC2280" s="16">
        <v>3</v>
      </c>
      <c r="AD2280" t="s">
        <v>3900</v>
      </c>
      <c r="AE2280" t="s">
        <v>3901</v>
      </c>
      <c r="AF2280" t="s">
        <v>750</v>
      </c>
      <c r="AG2280" t="s">
        <v>1515</v>
      </c>
      <c r="AJ2280" t="s">
        <v>963</v>
      </c>
      <c r="AK2280" t="s">
        <v>1516</v>
      </c>
      <c r="AL2280" t="s">
        <v>1340</v>
      </c>
      <c r="AM2280" t="s">
        <v>531</v>
      </c>
      <c r="AP2280" t="s">
        <v>966</v>
      </c>
      <c r="AQ2280" t="s">
        <v>967</v>
      </c>
      <c r="AR2280" t="s">
        <v>968</v>
      </c>
      <c r="AS2280" t="s">
        <v>969</v>
      </c>
      <c r="AT2280" t="s">
        <v>970</v>
      </c>
      <c r="AU2280" t="s">
        <v>9258</v>
      </c>
    </row>
    <row r="2281" spans="2:47" ht="11" outlineLevel="1" x14ac:dyDescent="0.15">
      <c r="B2281" t="s">
        <v>9259</v>
      </c>
      <c r="C2281" t="s">
        <v>9260</v>
      </c>
      <c r="G2281" t="s">
        <v>1140</v>
      </c>
      <c r="H2281" t="s">
        <v>1141</v>
      </c>
      <c r="I2281" t="s">
        <v>957</v>
      </c>
      <c r="J2281" t="s">
        <v>2731</v>
      </c>
      <c r="K2281" t="s">
        <v>2732</v>
      </c>
      <c r="L2281" t="s">
        <v>2731</v>
      </c>
      <c r="M2281" s="5">
        <v>10822.75</v>
      </c>
      <c r="N2281" s="5">
        <v>10822.75</v>
      </c>
      <c r="O2281" s="5">
        <v>10822.75</v>
      </c>
      <c r="P2281" s="5"/>
      <c r="Q2281" s="16">
        <v>0</v>
      </c>
      <c r="R2281" s="5"/>
      <c r="S2281" s="17">
        <v>44427</v>
      </c>
      <c r="T2281" s="17">
        <v>44427</v>
      </c>
      <c r="U2281" s="17">
        <v>44541</v>
      </c>
      <c r="V2281" s="17">
        <v>44541</v>
      </c>
      <c r="W2281" s="17">
        <v>44427</v>
      </c>
      <c r="X2281" s="17">
        <v>44427</v>
      </c>
      <c r="Y2281" t="s">
        <v>984</v>
      </c>
      <c r="Z2281" t="s">
        <v>804</v>
      </c>
      <c r="AA2281" t="s">
        <v>1000</v>
      </c>
      <c r="AC2281" s="16">
        <v>1</v>
      </c>
      <c r="AD2281" t="s">
        <v>6247</v>
      </c>
      <c r="AE2281" t="s">
        <v>6248</v>
      </c>
      <c r="AF2281" t="s">
        <v>737</v>
      </c>
      <c r="AG2281" t="s">
        <v>975</v>
      </c>
      <c r="AJ2281" t="s">
        <v>963</v>
      </c>
      <c r="AK2281" t="s">
        <v>3258</v>
      </c>
      <c r="AL2281" t="s">
        <v>965</v>
      </c>
      <c r="AM2281" t="s">
        <v>456</v>
      </c>
      <c r="AP2281" t="s">
        <v>966</v>
      </c>
      <c r="AQ2281" t="s">
        <v>967</v>
      </c>
      <c r="AR2281" t="s">
        <v>968</v>
      </c>
      <c r="AS2281" t="s">
        <v>969</v>
      </c>
      <c r="AT2281" t="s">
        <v>970</v>
      </c>
      <c r="AU2281" t="s">
        <v>9261</v>
      </c>
    </row>
    <row r="2282" spans="2:47" ht="11" outlineLevel="1" x14ac:dyDescent="0.15">
      <c r="B2282" t="s">
        <v>9262</v>
      </c>
      <c r="C2282" t="s">
        <v>9263</v>
      </c>
      <c r="G2282" t="s">
        <v>1140</v>
      </c>
      <c r="H2282" t="s">
        <v>1141</v>
      </c>
      <c r="I2282" t="s">
        <v>957</v>
      </c>
      <c r="J2282" t="s">
        <v>9264</v>
      </c>
      <c r="K2282" t="s">
        <v>9265</v>
      </c>
      <c r="L2282" t="s">
        <v>9266</v>
      </c>
      <c r="M2282" s="5">
        <v>10804</v>
      </c>
      <c r="N2282" s="5">
        <v>10804</v>
      </c>
      <c r="O2282" s="5">
        <v>10804</v>
      </c>
      <c r="P2282" s="5"/>
      <c r="Q2282" s="16">
        <v>0</v>
      </c>
      <c r="R2282" s="5"/>
      <c r="S2282" s="17">
        <v>43083</v>
      </c>
      <c r="T2282" s="17">
        <v>43081</v>
      </c>
      <c r="U2282" s="17">
        <v>43209</v>
      </c>
      <c r="V2282" s="17">
        <v>43209</v>
      </c>
      <c r="W2282" s="17">
        <v>43083</v>
      </c>
      <c r="X2282" s="17">
        <v>43083</v>
      </c>
      <c r="Y2282" t="s">
        <v>1140</v>
      </c>
      <c r="Z2282" t="s">
        <v>827</v>
      </c>
      <c r="AA2282" t="s">
        <v>1000</v>
      </c>
      <c r="AC2282" s="16">
        <v>1</v>
      </c>
      <c r="AD2282" t="s">
        <v>795</v>
      </c>
      <c r="AE2282" t="s">
        <v>961</v>
      </c>
      <c r="AF2282" t="s">
        <v>750</v>
      </c>
      <c r="AG2282" t="s">
        <v>1515</v>
      </c>
      <c r="AJ2282" t="s">
        <v>963</v>
      </c>
      <c r="AK2282" t="s">
        <v>1516</v>
      </c>
      <c r="AL2282" t="s">
        <v>1340</v>
      </c>
      <c r="AM2282" t="s">
        <v>531</v>
      </c>
      <c r="AP2282" t="s">
        <v>966</v>
      </c>
      <c r="AQ2282" t="s">
        <v>967</v>
      </c>
      <c r="AR2282" t="s">
        <v>968</v>
      </c>
      <c r="AS2282" t="s">
        <v>969</v>
      </c>
      <c r="AT2282" t="s">
        <v>970</v>
      </c>
      <c r="AU2282" t="s">
        <v>9267</v>
      </c>
    </row>
    <row r="2283" spans="2:47" ht="11" outlineLevel="1" x14ac:dyDescent="0.15">
      <c r="B2283" t="s">
        <v>9268</v>
      </c>
      <c r="C2283" t="s">
        <v>9269</v>
      </c>
      <c r="D2283" t="s">
        <v>9270</v>
      </c>
      <c r="E2283" t="s">
        <v>1599</v>
      </c>
      <c r="F2283" t="s">
        <v>807</v>
      </c>
      <c r="G2283" t="s">
        <v>984</v>
      </c>
      <c r="H2283" t="s">
        <v>985</v>
      </c>
      <c r="I2283" t="s">
        <v>957</v>
      </c>
      <c r="J2283" t="s">
        <v>9271</v>
      </c>
      <c r="K2283" t="s">
        <v>9272</v>
      </c>
      <c r="L2283" t="s">
        <v>9271</v>
      </c>
      <c r="M2283" s="5">
        <v>10800</v>
      </c>
      <c r="N2283" s="5">
        <v>10800</v>
      </c>
      <c r="O2283" s="5">
        <v>10800</v>
      </c>
      <c r="P2283" s="5"/>
      <c r="Q2283" s="16">
        <v>0</v>
      </c>
      <c r="R2283" s="5"/>
      <c r="S2283" s="17">
        <v>43371</v>
      </c>
      <c r="T2283" s="17">
        <v>43371</v>
      </c>
      <c r="U2283" s="17">
        <v>43461</v>
      </c>
      <c r="V2283" s="17">
        <v>43461</v>
      </c>
      <c r="W2283" s="17">
        <v>43371</v>
      </c>
      <c r="X2283" s="17">
        <v>43438</v>
      </c>
      <c r="Y2283" t="s">
        <v>959</v>
      </c>
      <c r="Z2283" t="s">
        <v>796</v>
      </c>
      <c r="AA2283" t="s">
        <v>1023</v>
      </c>
      <c r="AB2283" t="s">
        <v>1289</v>
      </c>
      <c r="AC2283" s="16">
        <v>3</v>
      </c>
      <c r="AD2283" t="s">
        <v>3900</v>
      </c>
      <c r="AE2283" t="s">
        <v>3901</v>
      </c>
      <c r="AF2283" t="s">
        <v>750</v>
      </c>
      <c r="AG2283" t="s">
        <v>1515</v>
      </c>
      <c r="AJ2283" t="s">
        <v>963</v>
      </c>
      <c r="AK2283" t="s">
        <v>1516</v>
      </c>
      <c r="AL2283" t="s">
        <v>1340</v>
      </c>
      <c r="AM2283" t="s">
        <v>531</v>
      </c>
      <c r="AP2283" t="s">
        <v>966</v>
      </c>
      <c r="AQ2283" t="s">
        <v>967</v>
      </c>
      <c r="AR2283" t="s">
        <v>968</v>
      </c>
      <c r="AS2283" t="s">
        <v>969</v>
      </c>
      <c r="AT2283" t="s">
        <v>970</v>
      </c>
      <c r="AU2283" t="s">
        <v>9273</v>
      </c>
    </row>
    <row r="2284" spans="2:47" ht="11" outlineLevel="1" x14ac:dyDescent="0.15">
      <c r="B2284" t="s">
        <v>9274</v>
      </c>
      <c r="C2284" t="s">
        <v>9275</v>
      </c>
      <c r="D2284" t="s">
        <v>9276</v>
      </c>
      <c r="E2284" t="s">
        <v>854</v>
      </c>
      <c r="F2284" t="s">
        <v>807</v>
      </c>
      <c r="G2284" t="s">
        <v>959</v>
      </c>
      <c r="H2284" t="s">
        <v>1903</v>
      </c>
      <c r="I2284" t="s">
        <v>957</v>
      </c>
      <c r="J2284" t="s">
        <v>9277</v>
      </c>
      <c r="K2284" t="s">
        <v>9278</v>
      </c>
      <c r="L2284" t="s">
        <v>9277</v>
      </c>
      <c r="M2284" s="5">
        <v>10779.6</v>
      </c>
      <c r="N2284" s="5">
        <v>10779.6</v>
      </c>
      <c r="O2284" s="5">
        <v>10779.6</v>
      </c>
      <c r="P2284" s="5"/>
      <c r="Q2284" s="16">
        <v>0</v>
      </c>
      <c r="R2284" s="5"/>
      <c r="S2284" s="17">
        <v>45275</v>
      </c>
      <c r="T2284" s="17">
        <v>45276</v>
      </c>
      <c r="U2284" s="17">
        <v>45373</v>
      </c>
      <c r="V2284" s="17">
        <v>45373</v>
      </c>
      <c r="W2284" s="17">
        <v>45275</v>
      </c>
      <c r="X2284" s="17">
        <v>45275</v>
      </c>
      <c r="Y2284" t="s">
        <v>1543</v>
      </c>
      <c r="Z2284" t="s">
        <v>826</v>
      </c>
      <c r="AA2284" t="s">
        <v>1179</v>
      </c>
      <c r="AC2284" s="16">
        <v>1</v>
      </c>
      <c r="AD2284" t="s">
        <v>6462</v>
      </c>
      <c r="AE2284" t="s">
        <v>6463</v>
      </c>
      <c r="AF2284" t="s">
        <v>750</v>
      </c>
      <c r="AG2284" t="s">
        <v>1515</v>
      </c>
      <c r="AJ2284" t="s">
        <v>963</v>
      </c>
      <c r="AK2284" t="s">
        <v>1516</v>
      </c>
      <c r="AL2284" t="s">
        <v>1340</v>
      </c>
      <c r="AM2284" t="s">
        <v>531</v>
      </c>
      <c r="AP2284" t="s">
        <v>966</v>
      </c>
      <c r="AQ2284" t="s">
        <v>967</v>
      </c>
      <c r="AR2284" t="s">
        <v>968</v>
      </c>
      <c r="AS2284" t="s">
        <v>969</v>
      </c>
      <c r="AT2284" t="s">
        <v>970</v>
      </c>
      <c r="AU2284" t="s">
        <v>9279</v>
      </c>
    </row>
    <row r="2285" spans="2:47" ht="11" outlineLevel="1" x14ac:dyDescent="0.15">
      <c r="B2285" t="s">
        <v>9280</v>
      </c>
      <c r="C2285" t="s">
        <v>9281</v>
      </c>
      <c r="G2285" t="s">
        <v>1140</v>
      </c>
      <c r="H2285" t="s">
        <v>1141</v>
      </c>
      <c r="I2285" t="s">
        <v>957</v>
      </c>
      <c r="J2285" t="s">
        <v>8251</v>
      </c>
      <c r="K2285" t="s">
        <v>8252</v>
      </c>
      <c r="L2285" t="s">
        <v>8251</v>
      </c>
      <c r="M2285" s="5">
        <v>10654.3</v>
      </c>
      <c r="N2285" s="5">
        <v>10654.3</v>
      </c>
      <c r="O2285" s="5">
        <v>10654.3</v>
      </c>
      <c r="P2285" s="5"/>
      <c r="Q2285" s="16">
        <v>0</v>
      </c>
      <c r="R2285" s="5"/>
      <c r="S2285" s="17">
        <v>42642</v>
      </c>
      <c r="T2285" s="17">
        <v>42642</v>
      </c>
      <c r="U2285" s="17">
        <v>42643</v>
      </c>
      <c r="V2285" s="17">
        <v>42643</v>
      </c>
      <c r="W2285" s="17">
        <v>42642</v>
      </c>
      <c r="X2285" s="17">
        <v>42642</v>
      </c>
      <c r="Y2285" t="s">
        <v>1178</v>
      </c>
      <c r="Z2285" t="s">
        <v>825</v>
      </c>
      <c r="AA2285" t="s">
        <v>1179</v>
      </c>
      <c r="AC2285" s="16">
        <v>2</v>
      </c>
      <c r="AD2285" t="s">
        <v>803</v>
      </c>
      <c r="AE2285" t="s">
        <v>974</v>
      </c>
      <c r="AF2285" t="s">
        <v>737</v>
      </c>
      <c r="AG2285" t="s">
        <v>975</v>
      </c>
      <c r="AJ2285" t="s">
        <v>963</v>
      </c>
      <c r="AK2285" t="s">
        <v>979</v>
      </c>
      <c r="AL2285" t="s">
        <v>1340</v>
      </c>
      <c r="AM2285" t="s">
        <v>531</v>
      </c>
      <c r="AP2285" t="s">
        <v>966</v>
      </c>
      <c r="AQ2285" t="s">
        <v>967</v>
      </c>
      <c r="AR2285" t="s">
        <v>968</v>
      </c>
      <c r="AS2285" t="s">
        <v>969</v>
      </c>
      <c r="AT2285" t="s">
        <v>970</v>
      </c>
      <c r="AU2285" t="s">
        <v>9282</v>
      </c>
    </row>
    <row r="2286" spans="2:47" ht="11" outlineLevel="1" x14ac:dyDescent="0.15">
      <c r="B2286" t="s">
        <v>9283</v>
      </c>
      <c r="C2286" t="s">
        <v>9284</v>
      </c>
      <c r="G2286" t="s">
        <v>1140</v>
      </c>
      <c r="H2286" t="s">
        <v>1141</v>
      </c>
      <c r="I2286" t="s">
        <v>957</v>
      </c>
      <c r="J2286" t="s">
        <v>6503</v>
      </c>
      <c r="K2286" t="s">
        <v>6504</v>
      </c>
      <c r="L2286" t="s">
        <v>6503</v>
      </c>
      <c r="M2286" s="5">
        <v>10580</v>
      </c>
      <c r="N2286" s="5">
        <v>10580</v>
      </c>
      <c r="O2286" s="5">
        <v>10580</v>
      </c>
      <c r="P2286" s="5"/>
      <c r="Q2286" s="16">
        <v>0</v>
      </c>
      <c r="R2286" s="5"/>
      <c r="S2286" s="17">
        <v>43173</v>
      </c>
      <c r="T2286" s="17">
        <v>43173</v>
      </c>
      <c r="U2286" s="17">
        <v>43251</v>
      </c>
      <c r="V2286" s="17">
        <v>43251</v>
      </c>
      <c r="W2286" s="17">
        <v>43173</v>
      </c>
      <c r="X2286" s="17">
        <v>43173</v>
      </c>
      <c r="Y2286" t="s">
        <v>1178</v>
      </c>
      <c r="Z2286" t="s">
        <v>825</v>
      </c>
      <c r="AA2286" t="s">
        <v>1179</v>
      </c>
      <c r="AC2286" s="16">
        <v>3</v>
      </c>
      <c r="AD2286" t="s">
        <v>803</v>
      </c>
      <c r="AE2286" t="s">
        <v>974</v>
      </c>
      <c r="AF2286" t="s">
        <v>737</v>
      </c>
      <c r="AG2286" t="s">
        <v>975</v>
      </c>
      <c r="AJ2286" t="s">
        <v>963</v>
      </c>
      <c r="AK2286" t="s">
        <v>979</v>
      </c>
      <c r="AL2286" t="s">
        <v>1340</v>
      </c>
      <c r="AM2286" t="s">
        <v>531</v>
      </c>
      <c r="AP2286" t="s">
        <v>966</v>
      </c>
      <c r="AQ2286" t="s">
        <v>967</v>
      </c>
      <c r="AR2286" t="s">
        <v>968</v>
      </c>
      <c r="AS2286" t="s">
        <v>969</v>
      </c>
      <c r="AT2286" t="s">
        <v>970</v>
      </c>
      <c r="AU2286" t="s">
        <v>9285</v>
      </c>
    </row>
    <row r="2287" spans="2:47" ht="11" outlineLevel="1" x14ac:dyDescent="0.15">
      <c r="B2287" t="s">
        <v>9286</v>
      </c>
      <c r="C2287" t="s">
        <v>9287</v>
      </c>
      <c r="G2287" t="s">
        <v>1140</v>
      </c>
      <c r="H2287" t="s">
        <v>1141</v>
      </c>
      <c r="I2287" t="s">
        <v>957</v>
      </c>
      <c r="J2287" t="s">
        <v>9288</v>
      </c>
      <c r="K2287" t="s">
        <v>9289</v>
      </c>
      <c r="L2287" t="s">
        <v>9288</v>
      </c>
      <c r="M2287" s="5">
        <v>10485</v>
      </c>
      <c r="N2287" s="5">
        <v>10485</v>
      </c>
      <c r="O2287" s="5">
        <v>10485</v>
      </c>
      <c r="P2287" s="5"/>
      <c r="Q2287" s="16">
        <v>0</v>
      </c>
      <c r="R2287" s="5"/>
      <c r="S2287" s="17">
        <v>42845</v>
      </c>
      <c r="T2287" s="17">
        <v>42845</v>
      </c>
      <c r="U2287" s="17">
        <v>42905</v>
      </c>
      <c r="V2287" s="17">
        <v>42905</v>
      </c>
      <c r="W2287" s="17">
        <v>42845</v>
      </c>
      <c r="X2287" s="17">
        <v>42845</v>
      </c>
      <c r="Y2287" t="s">
        <v>1178</v>
      </c>
      <c r="Z2287" t="s">
        <v>825</v>
      </c>
      <c r="AA2287" t="s">
        <v>1179</v>
      </c>
      <c r="AC2287" s="16">
        <v>4</v>
      </c>
      <c r="AD2287" t="s">
        <v>803</v>
      </c>
      <c r="AE2287" t="s">
        <v>974</v>
      </c>
      <c r="AF2287" t="s">
        <v>9290</v>
      </c>
      <c r="AG2287" t="s">
        <v>9291</v>
      </c>
      <c r="AJ2287" t="s">
        <v>963</v>
      </c>
      <c r="AK2287" t="s">
        <v>1082</v>
      </c>
      <c r="AL2287" t="s">
        <v>1340</v>
      </c>
      <c r="AM2287" t="s">
        <v>645</v>
      </c>
      <c r="AP2287" t="s">
        <v>966</v>
      </c>
      <c r="AQ2287" t="s">
        <v>967</v>
      </c>
      <c r="AR2287" t="s">
        <v>968</v>
      </c>
      <c r="AS2287" t="s">
        <v>969</v>
      </c>
      <c r="AT2287" t="s">
        <v>970</v>
      </c>
      <c r="AU2287" t="s">
        <v>9292</v>
      </c>
    </row>
    <row r="2288" spans="2:47" ht="11" outlineLevel="1" x14ac:dyDescent="0.15">
      <c r="B2288" t="s">
        <v>9293</v>
      </c>
      <c r="C2288" t="s">
        <v>9294</v>
      </c>
      <c r="G2288" t="s">
        <v>1140</v>
      </c>
      <c r="H2288" t="s">
        <v>1141</v>
      </c>
      <c r="I2288" t="s">
        <v>957</v>
      </c>
      <c r="J2288" t="s">
        <v>4483</v>
      </c>
      <c r="K2288" t="s">
        <v>4484</v>
      </c>
      <c r="L2288" t="s">
        <v>4483</v>
      </c>
      <c r="M2288" s="5">
        <v>10407.23</v>
      </c>
      <c r="N2288" s="5">
        <v>10407.23</v>
      </c>
      <c r="O2288" s="5">
        <v>10407.23</v>
      </c>
      <c r="P2288" s="5"/>
      <c r="Q2288" s="16">
        <v>0</v>
      </c>
      <c r="R2288" s="5"/>
      <c r="S2288" s="17">
        <v>43130</v>
      </c>
      <c r="T2288" s="17">
        <v>43130</v>
      </c>
      <c r="U2288" s="17">
        <v>43138</v>
      </c>
      <c r="V2288" s="17">
        <v>43138</v>
      </c>
      <c r="W2288" s="17">
        <v>43130</v>
      </c>
      <c r="X2288" s="17">
        <v>43175</v>
      </c>
      <c r="Y2288" t="s">
        <v>1178</v>
      </c>
      <c r="Z2288" t="s">
        <v>825</v>
      </c>
      <c r="AA2288" t="s">
        <v>1179</v>
      </c>
      <c r="AC2288" s="16">
        <v>1</v>
      </c>
      <c r="AD2288" t="s">
        <v>829</v>
      </c>
      <c r="AE2288" t="s">
        <v>1355</v>
      </c>
      <c r="AF2288" t="s">
        <v>743</v>
      </c>
      <c r="AG2288" t="s">
        <v>1075</v>
      </c>
      <c r="AJ2288" t="s">
        <v>963</v>
      </c>
      <c r="AK2288" t="s">
        <v>1376</v>
      </c>
      <c r="AL2288" t="s">
        <v>1340</v>
      </c>
      <c r="AM2288" t="s">
        <v>456</v>
      </c>
      <c r="AP2288" t="s">
        <v>966</v>
      </c>
      <c r="AQ2288" t="s">
        <v>967</v>
      </c>
      <c r="AR2288" t="s">
        <v>968</v>
      </c>
      <c r="AS2288" t="s">
        <v>969</v>
      </c>
      <c r="AT2288" t="s">
        <v>970</v>
      </c>
      <c r="AU2288" t="s">
        <v>9295</v>
      </c>
    </row>
    <row r="2289" spans="2:47" ht="11" outlineLevel="1" x14ac:dyDescent="0.15">
      <c r="B2289" t="s">
        <v>9296</v>
      </c>
      <c r="C2289" t="s">
        <v>9297</v>
      </c>
      <c r="G2289" t="s">
        <v>1140</v>
      </c>
      <c r="H2289" t="s">
        <v>1141</v>
      </c>
      <c r="I2289" t="s">
        <v>957</v>
      </c>
      <c r="J2289" t="s">
        <v>5177</v>
      </c>
      <c r="K2289" t="s">
        <v>5178</v>
      </c>
      <c r="L2289" t="s">
        <v>5177</v>
      </c>
      <c r="M2289" s="5">
        <v>10388.59</v>
      </c>
      <c r="N2289" s="5">
        <v>10388.59</v>
      </c>
      <c r="O2289" s="5">
        <v>10388.59</v>
      </c>
      <c r="P2289" s="5"/>
      <c r="Q2289" s="16">
        <v>0</v>
      </c>
      <c r="R2289" s="5"/>
      <c r="S2289" s="17">
        <v>43231</v>
      </c>
      <c r="T2289" s="17">
        <v>43231</v>
      </c>
      <c r="U2289" s="17">
        <v>43266</v>
      </c>
      <c r="V2289" s="17">
        <v>43266</v>
      </c>
      <c r="W2289" s="17">
        <v>43231</v>
      </c>
      <c r="X2289" s="17">
        <v>44340</v>
      </c>
      <c r="Y2289" t="s">
        <v>984</v>
      </c>
      <c r="Z2289" t="s">
        <v>804</v>
      </c>
      <c r="AA2289" t="s">
        <v>1000</v>
      </c>
      <c r="AC2289" s="16">
        <v>1</v>
      </c>
      <c r="AD2289" t="s">
        <v>887</v>
      </c>
      <c r="AE2289" t="s">
        <v>2030</v>
      </c>
      <c r="AF2289" t="s">
        <v>750</v>
      </c>
      <c r="AG2289" t="s">
        <v>1515</v>
      </c>
      <c r="AJ2289" t="s">
        <v>963</v>
      </c>
      <c r="AK2289" t="s">
        <v>1516</v>
      </c>
      <c r="AL2289" t="s">
        <v>1340</v>
      </c>
      <c r="AM2289" t="s">
        <v>531</v>
      </c>
      <c r="AP2289" t="s">
        <v>966</v>
      </c>
      <c r="AQ2289" t="s">
        <v>967</v>
      </c>
      <c r="AR2289" t="s">
        <v>968</v>
      </c>
      <c r="AS2289" t="s">
        <v>969</v>
      </c>
      <c r="AT2289" t="s">
        <v>970</v>
      </c>
      <c r="AU2289" t="s">
        <v>9298</v>
      </c>
    </row>
    <row r="2290" spans="2:47" ht="11" outlineLevel="1" x14ac:dyDescent="0.15">
      <c r="B2290" t="s">
        <v>9299</v>
      </c>
      <c r="C2290" t="s">
        <v>9300</v>
      </c>
      <c r="G2290" t="s">
        <v>1140</v>
      </c>
      <c r="H2290" t="s">
        <v>1141</v>
      </c>
      <c r="I2290" t="s">
        <v>957</v>
      </c>
      <c r="J2290" t="s">
        <v>9301</v>
      </c>
      <c r="K2290" t="s">
        <v>9302</v>
      </c>
      <c r="L2290" t="s">
        <v>9301</v>
      </c>
      <c r="M2290" s="5">
        <v>10334.93</v>
      </c>
      <c r="N2290" s="5">
        <v>10334.93</v>
      </c>
      <c r="O2290" s="5">
        <v>10334.93</v>
      </c>
      <c r="P2290" s="5"/>
      <c r="Q2290" s="16">
        <v>0</v>
      </c>
      <c r="R2290" s="5"/>
      <c r="S2290" s="17">
        <v>43613</v>
      </c>
      <c r="T2290" s="17">
        <v>43613</v>
      </c>
      <c r="U2290" s="17">
        <v>43643</v>
      </c>
      <c r="V2290" s="17">
        <v>43643</v>
      </c>
      <c r="W2290" s="17">
        <v>43613</v>
      </c>
      <c r="X2290" s="17">
        <v>43613</v>
      </c>
      <c r="Y2290" t="s">
        <v>1178</v>
      </c>
      <c r="Z2290" t="s">
        <v>825</v>
      </c>
      <c r="AA2290" t="s">
        <v>1179</v>
      </c>
      <c r="AC2290" s="16">
        <v>3</v>
      </c>
      <c r="AD2290" t="s">
        <v>8177</v>
      </c>
      <c r="AE2290" t="s">
        <v>8178</v>
      </c>
      <c r="AF2290" t="s">
        <v>750</v>
      </c>
      <c r="AG2290" t="s">
        <v>1515</v>
      </c>
      <c r="AJ2290" t="s">
        <v>963</v>
      </c>
      <c r="AK2290" t="s">
        <v>1516</v>
      </c>
      <c r="AL2290" t="s">
        <v>1340</v>
      </c>
      <c r="AM2290" t="s">
        <v>645</v>
      </c>
      <c r="AP2290" t="s">
        <v>966</v>
      </c>
      <c r="AQ2290" t="s">
        <v>967</v>
      </c>
      <c r="AR2290" t="s">
        <v>968</v>
      </c>
      <c r="AS2290" t="s">
        <v>969</v>
      </c>
      <c r="AT2290" t="s">
        <v>970</v>
      </c>
      <c r="AU2290" t="s">
        <v>9303</v>
      </c>
    </row>
    <row r="2291" spans="2:47" ht="11" outlineLevel="1" x14ac:dyDescent="0.15">
      <c r="B2291" t="s">
        <v>9304</v>
      </c>
      <c r="C2291" t="s">
        <v>9305</v>
      </c>
      <c r="G2291" t="s">
        <v>1140</v>
      </c>
      <c r="H2291" t="s">
        <v>1141</v>
      </c>
      <c r="I2291" t="s">
        <v>957</v>
      </c>
      <c r="J2291" t="s">
        <v>3653</v>
      </c>
      <c r="K2291" t="s">
        <v>3654</v>
      </c>
      <c r="L2291" t="s">
        <v>3653</v>
      </c>
      <c r="M2291" s="5">
        <v>10306.6</v>
      </c>
      <c r="N2291" s="5">
        <v>10306.6</v>
      </c>
      <c r="O2291" s="5">
        <v>10306.6</v>
      </c>
      <c r="P2291" s="5"/>
      <c r="Q2291" s="16">
        <v>0</v>
      </c>
      <c r="R2291" s="5"/>
      <c r="S2291" s="17">
        <v>42144</v>
      </c>
      <c r="T2291" s="17">
        <v>42143</v>
      </c>
      <c r="U2291" s="17">
        <v>42153</v>
      </c>
      <c r="V2291" s="17">
        <v>42153</v>
      </c>
      <c r="W2291" s="17">
        <v>42144</v>
      </c>
      <c r="X2291" s="17">
        <v>42144</v>
      </c>
      <c r="Y2291" t="s">
        <v>955</v>
      </c>
      <c r="Z2291" t="s">
        <v>818</v>
      </c>
      <c r="AA2291" t="s">
        <v>960</v>
      </c>
      <c r="AC2291" s="16">
        <v>4</v>
      </c>
      <c r="AD2291" t="s">
        <v>3900</v>
      </c>
      <c r="AE2291" t="s">
        <v>3901</v>
      </c>
      <c r="AF2291" t="s">
        <v>750</v>
      </c>
      <c r="AG2291" t="s">
        <v>1515</v>
      </c>
      <c r="AJ2291" t="s">
        <v>963</v>
      </c>
      <c r="AK2291" t="s">
        <v>1516</v>
      </c>
      <c r="AL2291" t="s">
        <v>1340</v>
      </c>
      <c r="AM2291" t="s">
        <v>531</v>
      </c>
      <c r="AP2291" t="s">
        <v>966</v>
      </c>
      <c r="AQ2291" t="s">
        <v>967</v>
      </c>
      <c r="AR2291" t="s">
        <v>968</v>
      </c>
      <c r="AS2291" t="s">
        <v>969</v>
      </c>
      <c r="AT2291" t="s">
        <v>970</v>
      </c>
      <c r="AU2291" t="s">
        <v>9306</v>
      </c>
    </row>
    <row r="2292" spans="2:47" ht="11" outlineLevel="1" x14ac:dyDescent="0.15">
      <c r="B2292" t="s">
        <v>9307</v>
      </c>
      <c r="C2292" t="s">
        <v>9308</v>
      </c>
      <c r="D2292" t="s">
        <v>9309</v>
      </c>
      <c r="E2292" t="s">
        <v>1599</v>
      </c>
      <c r="F2292" t="s">
        <v>807</v>
      </c>
      <c r="G2292" t="s">
        <v>984</v>
      </c>
      <c r="H2292" t="s">
        <v>985</v>
      </c>
      <c r="I2292" t="s">
        <v>957</v>
      </c>
      <c r="J2292" t="s">
        <v>9310</v>
      </c>
      <c r="K2292" t="s">
        <v>9311</v>
      </c>
      <c r="L2292" t="s">
        <v>9310</v>
      </c>
      <c r="M2292" s="5">
        <v>10201.06</v>
      </c>
      <c r="N2292" s="5">
        <v>10201.06</v>
      </c>
      <c r="O2292" s="5">
        <v>10201.06</v>
      </c>
      <c r="P2292" s="5"/>
      <c r="Q2292" s="16">
        <v>0</v>
      </c>
      <c r="R2292" s="5"/>
      <c r="S2292" s="17">
        <v>42585</v>
      </c>
      <c r="T2292" s="17">
        <v>42585</v>
      </c>
      <c r="U2292" s="17">
        <v>42612</v>
      </c>
      <c r="V2292" s="17">
        <v>42612</v>
      </c>
      <c r="W2292" s="17">
        <v>42585</v>
      </c>
      <c r="X2292" s="17">
        <v>42585</v>
      </c>
      <c r="Y2292" t="s">
        <v>959</v>
      </c>
      <c r="Z2292" t="s">
        <v>796</v>
      </c>
      <c r="AA2292" t="s">
        <v>1023</v>
      </c>
      <c r="AB2292" t="s">
        <v>1289</v>
      </c>
      <c r="AC2292" s="16">
        <v>1</v>
      </c>
      <c r="AD2292" t="s">
        <v>4619</v>
      </c>
      <c r="AE2292" t="s">
        <v>4620</v>
      </c>
      <c r="AF2292" t="s">
        <v>750</v>
      </c>
      <c r="AG2292" t="s">
        <v>1515</v>
      </c>
      <c r="AJ2292" t="s">
        <v>963</v>
      </c>
      <c r="AK2292" t="s">
        <v>1516</v>
      </c>
      <c r="AL2292" t="s">
        <v>1340</v>
      </c>
      <c r="AM2292" t="s">
        <v>645</v>
      </c>
      <c r="AP2292" t="s">
        <v>966</v>
      </c>
      <c r="AQ2292" t="s">
        <v>967</v>
      </c>
      <c r="AR2292" t="s">
        <v>968</v>
      </c>
      <c r="AS2292" t="s">
        <v>969</v>
      </c>
      <c r="AT2292" t="s">
        <v>970</v>
      </c>
      <c r="AU2292" t="s">
        <v>9312</v>
      </c>
    </row>
    <row r="2293" spans="2:47" ht="11" outlineLevel="1" x14ac:dyDescent="0.15">
      <c r="B2293" t="s">
        <v>9313</v>
      </c>
      <c r="C2293" t="s">
        <v>9314</v>
      </c>
      <c r="G2293" t="s">
        <v>1140</v>
      </c>
      <c r="H2293" t="s">
        <v>1141</v>
      </c>
      <c r="I2293" t="s">
        <v>957</v>
      </c>
      <c r="J2293" t="s">
        <v>9315</v>
      </c>
      <c r="K2293" t="s">
        <v>9316</v>
      </c>
      <c r="L2293" t="s">
        <v>9315</v>
      </c>
      <c r="M2293" s="5">
        <v>10140</v>
      </c>
      <c r="N2293" s="5">
        <v>10140</v>
      </c>
      <c r="O2293" s="5">
        <v>10140</v>
      </c>
      <c r="P2293" s="5"/>
      <c r="Q2293" s="16">
        <v>0</v>
      </c>
      <c r="R2293" s="5"/>
      <c r="S2293" s="17">
        <v>44937</v>
      </c>
      <c r="T2293" s="17">
        <v>44937</v>
      </c>
      <c r="U2293" s="17">
        <v>45206</v>
      </c>
      <c r="V2293" s="17">
        <v>45206</v>
      </c>
      <c r="W2293" s="17">
        <v>44937</v>
      </c>
      <c r="X2293" s="17">
        <v>44937</v>
      </c>
      <c r="Y2293" t="s">
        <v>1178</v>
      </c>
      <c r="Z2293" t="s">
        <v>825</v>
      </c>
      <c r="AA2293" t="s">
        <v>1179</v>
      </c>
      <c r="AC2293" s="16">
        <v>10</v>
      </c>
      <c r="AD2293" t="s">
        <v>9317</v>
      </c>
      <c r="AE2293" t="s">
        <v>9318</v>
      </c>
      <c r="AF2293" t="s">
        <v>750</v>
      </c>
      <c r="AG2293" t="s">
        <v>1515</v>
      </c>
      <c r="AH2293" t="s">
        <v>1202</v>
      </c>
      <c r="AI2293" t="s">
        <v>1203</v>
      </c>
      <c r="AJ2293" t="s">
        <v>978</v>
      </c>
      <c r="AK2293" t="s">
        <v>1516</v>
      </c>
      <c r="AL2293" t="s">
        <v>1340</v>
      </c>
      <c r="AM2293" t="s">
        <v>531</v>
      </c>
      <c r="AP2293" t="s">
        <v>966</v>
      </c>
      <c r="AQ2293" t="s">
        <v>967</v>
      </c>
      <c r="AR2293" t="s">
        <v>968</v>
      </c>
      <c r="AS2293" t="s">
        <v>969</v>
      </c>
      <c r="AT2293" t="s">
        <v>970</v>
      </c>
      <c r="AU2293" t="s">
        <v>9319</v>
      </c>
    </row>
    <row r="2294" spans="2:47" ht="11" outlineLevel="1" x14ac:dyDescent="0.15">
      <c r="B2294" t="s">
        <v>9320</v>
      </c>
      <c r="C2294" t="s">
        <v>9321</v>
      </c>
      <c r="D2294" t="s">
        <v>9322</v>
      </c>
      <c r="E2294" t="s">
        <v>1599</v>
      </c>
      <c r="F2294" t="s">
        <v>807</v>
      </c>
      <c r="G2294" t="s">
        <v>984</v>
      </c>
      <c r="H2294" t="s">
        <v>985</v>
      </c>
      <c r="I2294" t="s">
        <v>957</v>
      </c>
      <c r="J2294" t="s">
        <v>9323</v>
      </c>
      <c r="K2294" t="s">
        <v>9324</v>
      </c>
      <c r="L2294" t="s">
        <v>9323</v>
      </c>
      <c r="M2294" s="5">
        <v>10090</v>
      </c>
      <c r="N2294" s="5">
        <v>10090</v>
      </c>
      <c r="O2294" s="5">
        <v>10090</v>
      </c>
      <c r="P2294" s="5"/>
      <c r="Q2294" s="16">
        <v>0</v>
      </c>
      <c r="R2294" s="5"/>
      <c r="S2294" s="17">
        <v>42088</v>
      </c>
      <c r="T2294" s="17">
        <v>42088</v>
      </c>
      <c r="U2294" s="17">
        <v>42093</v>
      </c>
      <c r="V2294" s="17">
        <v>42093</v>
      </c>
      <c r="W2294" s="17">
        <v>42088</v>
      </c>
      <c r="X2294" s="17">
        <v>42088</v>
      </c>
      <c r="Y2294" t="s">
        <v>959</v>
      </c>
      <c r="Z2294" t="s">
        <v>796</v>
      </c>
      <c r="AA2294" t="s">
        <v>1023</v>
      </c>
      <c r="AB2294" t="s">
        <v>1024</v>
      </c>
      <c r="AC2294" s="16">
        <v>1</v>
      </c>
      <c r="AD2294" t="s">
        <v>795</v>
      </c>
      <c r="AE2294" t="s">
        <v>961</v>
      </c>
      <c r="AF2294" t="s">
        <v>750</v>
      </c>
      <c r="AG2294" t="s">
        <v>1515</v>
      </c>
      <c r="AJ2294" t="s">
        <v>963</v>
      </c>
      <c r="AK2294" t="s">
        <v>1516</v>
      </c>
      <c r="AL2294" t="s">
        <v>1340</v>
      </c>
      <c r="AM2294" t="s">
        <v>531</v>
      </c>
      <c r="AP2294" t="s">
        <v>966</v>
      </c>
      <c r="AQ2294" t="s">
        <v>967</v>
      </c>
      <c r="AR2294" t="s">
        <v>968</v>
      </c>
      <c r="AS2294" t="s">
        <v>969</v>
      </c>
      <c r="AT2294" t="s">
        <v>970</v>
      </c>
      <c r="AU2294" t="s">
        <v>9325</v>
      </c>
    </row>
    <row r="2295" spans="2:47" ht="11" outlineLevel="1" x14ac:dyDescent="0.15">
      <c r="B2295" t="s">
        <v>9326</v>
      </c>
      <c r="C2295" t="s">
        <v>9327</v>
      </c>
      <c r="D2295" t="s">
        <v>9309</v>
      </c>
      <c r="E2295" t="s">
        <v>1599</v>
      </c>
      <c r="F2295" t="s">
        <v>807</v>
      </c>
      <c r="G2295" t="s">
        <v>984</v>
      </c>
      <c r="H2295" t="s">
        <v>985</v>
      </c>
      <c r="I2295" t="s">
        <v>957</v>
      </c>
      <c r="J2295" t="s">
        <v>9310</v>
      </c>
      <c r="K2295" t="s">
        <v>9311</v>
      </c>
      <c r="L2295" t="s">
        <v>9310</v>
      </c>
      <c r="M2295" s="5">
        <v>10035.06</v>
      </c>
      <c r="N2295" s="5">
        <v>10035.06</v>
      </c>
      <c r="O2295" s="5">
        <v>10035.06</v>
      </c>
      <c r="P2295" s="5"/>
      <c r="Q2295" s="16">
        <v>0</v>
      </c>
      <c r="R2295" s="5"/>
      <c r="S2295" s="17">
        <v>41728</v>
      </c>
      <c r="T2295" s="17">
        <v>41707</v>
      </c>
      <c r="U2295" s="17">
        <v>41802</v>
      </c>
      <c r="V2295" s="17">
        <v>41802</v>
      </c>
      <c r="W2295" s="17">
        <v>41728</v>
      </c>
      <c r="X2295" s="17">
        <v>42495</v>
      </c>
      <c r="Y2295" t="s">
        <v>959</v>
      </c>
      <c r="Z2295" t="s">
        <v>796</v>
      </c>
      <c r="AA2295" t="s">
        <v>1023</v>
      </c>
      <c r="AB2295" t="s">
        <v>1024</v>
      </c>
      <c r="AC2295" s="16">
        <v>1</v>
      </c>
      <c r="AD2295" t="s">
        <v>4619</v>
      </c>
      <c r="AE2295" t="s">
        <v>4620</v>
      </c>
      <c r="AF2295" t="s">
        <v>750</v>
      </c>
      <c r="AG2295" t="s">
        <v>1515</v>
      </c>
      <c r="AJ2295" t="s">
        <v>963</v>
      </c>
      <c r="AK2295" t="s">
        <v>1516</v>
      </c>
      <c r="AL2295" t="s">
        <v>1340</v>
      </c>
      <c r="AM2295" t="s">
        <v>531</v>
      </c>
      <c r="AP2295" t="s">
        <v>966</v>
      </c>
      <c r="AQ2295" t="s">
        <v>967</v>
      </c>
      <c r="AR2295" t="s">
        <v>968</v>
      </c>
      <c r="AS2295" t="s">
        <v>969</v>
      </c>
      <c r="AT2295" t="s">
        <v>970</v>
      </c>
      <c r="AU2295" t="s">
        <v>9328</v>
      </c>
    </row>
    <row r="2296" spans="2:47" ht="11" outlineLevel="1" x14ac:dyDescent="0.15">
      <c r="B2296" t="s">
        <v>9329</v>
      </c>
      <c r="C2296" t="s">
        <v>9330</v>
      </c>
      <c r="G2296" t="s">
        <v>1140</v>
      </c>
      <c r="H2296" t="s">
        <v>1141</v>
      </c>
      <c r="I2296" t="s">
        <v>957</v>
      </c>
      <c r="J2296" t="s">
        <v>9331</v>
      </c>
      <c r="K2296" t="s">
        <v>9332</v>
      </c>
      <c r="L2296" t="s">
        <v>9331</v>
      </c>
      <c r="M2296" s="5">
        <v>10000</v>
      </c>
      <c r="N2296" s="5">
        <v>10000</v>
      </c>
      <c r="O2296" s="5">
        <v>10000</v>
      </c>
      <c r="P2296" s="5"/>
      <c r="Q2296" s="16">
        <v>0</v>
      </c>
      <c r="R2296" s="5"/>
      <c r="S2296" s="17">
        <v>43161</v>
      </c>
      <c r="T2296" s="17">
        <v>43161</v>
      </c>
      <c r="U2296" s="17">
        <v>43188</v>
      </c>
      <c r="V2296" s="17">
        <v>43188</v>
      </c>
      <c r="W2296" s="17">
        <v>43161</v>
      </c>
      <c r="X2296" s="17">
        <v>43161</v>
      </c>
      <c r="Y2296" t="s">
        <v>1178</v>
      </c>
      <c r="Z2296" t="s">
        <v>825</v>
      </c>
      <c r="AA2296" t="s">
        <v>1179</v>
      </c>
      <c r="AC2296" s="16">
        <v>1</v>
      </c>
      <c r="AD2296" t="s">
        <v>803</v>
      </c>
      <c r="AE2296" t="s">
        <v>974</v>
      </c>
      <c r="AF2296" t="s">
        <v>750</v>
      </c>
      <c r="AG2296" t="s">
        <v>1515</v>
      </c>
      <c r="AJ2296" t="s">
        <v>963</v>
      </c>
      <c r="AK2296" t="s">
        <v>2234</v>
      </c>
      <c r="AL2296" t="s">
        <v>1340</v>
      </c>
      <c r="AM2296" t="s">
        <v>531</v>
      </c>
      <c r="AP2296" t="s">
        <v>966</v>
      </c>
      <c r="AQ2296" t="s">
        <v>967</v>
      </c>
      <c r="AR2296" t="s">
        <v>968</v>
      </c>
      <c r="AS2296" t="s">
        <v>969</v>
      </c>
      <c r="AT2296" t="s">
        <v>970</v>
      </c>
      <c r="AU2296" t="s">
        <v>9333</v>
      </c>
    </row>
    <row r="2297" spans="2:47" ht="11" outlineLevel="1" x14ac:dyDescent="0.15">
      <c r="B2297" t="s">
        <v>9334</v>
      </c>
      <c r="C2297" t="s">
        <v>2109</v>
      </c>
      <c r="D2297" t="s">
        <v>8293</v>
      </c>
      <c r="E2297" t="s">
        <v>983</v>
      </c>
      <c r="F2297" t="s">
        <v>798</v>
      </c>
      <c r="G2297" t="s">
        <v>984</v>
      </c>
      <c r="H2297" t="s">
        <v>985</v>
      </c>
      <c r="I2297" t="s">
        <v>957</v>
      </c>
      <c r="J2297" t="s">
        <v>643</v>
      </c>
      <c r="K2297" t="s">
        <v>1074</v>
      </c>
      <c r="L2297" t="s">
        <v>643</v>
      </c>
      <c r="M2297" s="5">
        <v>10000</v>
      </c>
      <c r="N2297" s="5">
        <v>10000</v>
      </c>
      <c r="O2297" s="5">
        <v>10000</v>
      </c>
      <c r="P2297" s="5"/>
      <c r="Q2297" s="16">
        <v>0</v>
      </c>
      <c r="R2297" s="5"/>
      <c r="S2297" s="17">
        <v>42233</v>
      </c>
      <c r="T2297" s="17">
        <v>42184</v>
      </c>
      <c r="U2297" s="17">
        <v>42551</v>
      </c>
      <c r="V2297" s="17">
        <v>42551</v>
      </c>
      <c r="W2297" s="17">
        <v>42233</v>
      </c>
      <c r="X2297" s="17">
        <v>42233</v>
      </c>
      <c r="Y2297" t="s">
        <v>955</v>
      </c>
      <c r="Z2297" t="s">
        <v>818</v>
      </c>
      <c r="AA2297" t="s">
        <v>960</v>
      </c>
      <c r="AC2297" s="16">
        <v>4</v>
      </c>
      <c r="AD2297" t="s">
        <v>880</v>
      </c>
      <c r="AE2297" t="s">
        <v>1938</v>
      </c>
      <c r="AF2297" t="s">
        <v>750</v>
      </c>
      <c r="AG2297" t="s">
        <v>1515</v>
      </c>
      <c r="AJ2297" t="s">
        <v>963</v>
      </c>
      <c r="AK2297" t="s">
        <v>1516</v>
      </c>
      <c r="AL2297" t="s">
        <v>965</v>
      </c>
      <c r="AM2297" t="s">
        <v>645</v>
      </c>
      <c r="AP2297" t="s">
        <v>966</v>
      </c>
      <c r="AQ2297" t="s">
        <v>967</v>
      </c>
      <c r="AR2297" t="s">
        <v>968</v>
      </c>
      <c r="AS2297" t="s">
        <v>969</v>
      </c>
      <c r="AT2297" t="s">
        <v>970</v>
      </c>
      <c r="AU2297" t="s">
        <v>9335</v>
      </c>
    </row>
    <row r="2298" spans="2:47" ht="11" outlineLevel="1" x14ac:dyDescent="0.15">
      <c r="B2298" t="s">
        <v>9336</v>
      </c>
      <c r="C2298" t="s">
        <v>1546</v>
      </c>
      <c r="D2298" t="s">
        <v>3782</v>
      </c>
      <c r="E2298" t="s">
        <v>983</v>
      </c>
      <c r="F2298" t="s">
        <v>807</v>
      </c>
      <c r="G2298" t="s">
        <v>984</v>
      </c>
      <c r="H2298" t="s">
        <v>985</v>
      </c>
      <c r="I2298" t="s">
        <v>957</v>
      </c>
      <c r="J2298" t="s">
        <v>2385</v>
      </c>
      <c r="K2298" t="s">
        <v>2386</v>
      </c>
      <c r="L2298" t="s">
        <v>2387</v>
      </c>
      <c r="M2298" s="5">
        <v>10000</v>
      </c>
      <c r="N2298" s="5">
        <v>10000</v>
      </c>
      <c r="O2298" s="5">
        <v>10000</v>
      </c>
      <c r="P2298" s="5"/>
      <c r="Q2298" s="16">
        <v>0</v>
      </c>
      <c r="R2298" s="5"/>
      <c r="S2298" s="17">
        <v>42180</v>
      </c>
      <c r="T2298" s="17">
        <v>42186</v>
      </c>
      <c r="U2298" s="17">
        <v>42551</v>
      </c>
      <c r="V2298" s="17">
        <v>42551</v>
      </c>
      <c r="W2298" s="17">
        <v>42180</v>
      </c>
      <c r="X2298" s="17">
        <v>42712</v>
      </c>
      <c r="Y2298" t="s">
        <v>955</v>
      </c>
      <c r="Z2298" t="s">
        <v>818</v>
      </c>
      <c r="AA2298" t="s">
        <v>1023</v>
      </c>
      <c r="AB2298" t="s">
        <v>1024</v>
      </c>
      <c r="AC2298" s="16">
        <v>4</v>
      </c>
      <c r="AD2298" t="s">
        <v>880</v>
      </c>
      <c r="AE2298" t="s">
        <v>1938</v>
      </c>
      <c r="AF2298" t="s">
        <v>750</v>
      </c>
      <c r="AG2298" t="s">
        <v>1515</v>
      </c>
      <c r="AJ2298" t="s">
        <v>963</v>
      </c>
      <c r="AK2298" t="s">
        <v>1516</v>
      </c>
      <c r="AL2298" t="s">
        <v>965</v>
      </c>
      <c r="AM2298" t="s">
        <v>645</v>
      </c>
      <c r="AP2298" t="s">
        <v>966</v>
      </c>
      <c r="AQ2298" t="s">
        <v>967</v>
      </c>
      <c r="AR2298" t="s">
        <v>968</v>
      </c>
      <c r="AS2298" t="s">
        <v>969</v>
      </c>
      <c r="AT2298" t="s">
        <v>970</v>
      </c>
      <c r="AU2298" t="s">
        <v>9337</v>
      </c>
    </row>
    <row r="2299" spans="2:47" ht="11" outlineLevel="1" x14ac:dyDescent="0.15">
      <c r="B2299" t="s">
        <v>9338</v>
      </c>
      <c r="C2299" t="s">
        <v>1649</v>
      </c>
      <c r="D2299" t="s">
        <v>9339</v>
      </c>
      <c r="E2299" t="s">
        <v>983</v>
      </c>
      <c r="F2299" t="s">
        <v>807</v>
      </c>
      <c r="G2299" t="s">
        <v>984</v>
      </c>
      <c r="H2299" t="s">
        <v>985</v>
      </c>
      <c r="I2299" t="s">
        <v>957</v>
      </c>
      <c r="J2299" t="s">
        <v>9340</v>
      </c>
      <c r="K2299" t="s">
        <v>9341</v>
      </c>
      <c r="L2299" t="s">
        <v>9340</v>
      </c>
      <c r="M2299" s="5">
        <v>10000</v>
      </c>
      <c r="N2299" s="5">
        <v>10000</v>
      </c>
      <c r="O2299" s="5">
        <v>10000</v>
      </c>
      <c r="P2299" s="5"/>
      <c r="Q2299" s="16">
        <v>0</v>
      </c>
      <c r="R2299" s="5"/>
      <c r="S2299" s="17">
        <v>42186</v>
      </c>
      <c r="T2299" s="17">
        <v>42186</v>
      </c>
      <c r="U2299" s="17">
        <v>42551</v>
      </c>
      <c r="V2299" s="17">
        <v>42551</v>
      </c>
      <c r="W2299" s="17">
        <v>42186</v>
      </c>
      <c r="X2299" s="17">
        <v>42186</v>
      </c>
      <c r="Y2299" t="s">
        <v>955</v>
      </c>
      <c r="Z2299" t="s">
        <v>818</v>
      </c>
      <c r="AA2299" t="s">
        <v>1023</v>
      </c>
      <c r="AB2299" t="s">
        <v>1024</v>
      </c>
      <c r="AC2299" s="16">
        <v>4</v>
      </c>
      <c r="AD2299" t="s">
        <v>880</v>
      </c>
      <c r="AE2299" t="s">
        <v>1938</v>
      </c>
      <c r="AF2299" t="s">
        <v>750</v>
      </c>
      <c r="AG2299" t="s">
        <v>1515</v>
      </c>
      <c r="AJ2299" t="s">
        <v>963</v>
      </c>
      <c r="AK2299" t="s">
        <v>1516</v>
      </c>
      <c r="AL2299" t="s">
        <v>1340</v>
      </c>
      <c r="AM2299" t="s">
        <v>645</v>
      </c>
      <c r="AP2299" t="s">
        <v>966</v>
      </c>
      <c r="AQ2299" t="s">
        <v>967</v>
      </c>
      <c r="AR2299" t="s">
        <v>968</v>
      </c>
      <c r="AS2299" t="s">
        <v>969</v>
      </c>
      <c r="AT2299" t="s">
        <v>970</v>
      </c>
      <c r="AU2299" t="s">
        <v>9342</v>
      </c>
    </row>
    <row r="2300" spans="2:47" ht="11" outlineLevel="1" x14ac:dyDescent="0.15">
      <c r="B2300" t="s">
        <v>9343</v>
      </c>
      <c r="C2300" t="s">
        <v>1649</v>
      </c>
      <c r="D2300" t="s">
        <v>9344</v>
      </c>
      <c r="E2300" t="s">
        <v>983</v>
      </c>
      <c r="F2300" t="s">
        <v>807</v>
      </c>
      <c r="G2300" t="s">
        <v>984</v>
      </c>
      <c r="H2300" t="s">
        <v>985</v>
      </c>
      <c r="I2300" t="s">
        <v>957</v>
      </c>
      <c r="J2300" t="s">
        <v>9345</v>
      </c>
      <c r="K2300" t="s">
        <v>9346</v>
      </c>
      <c r="L2300" t="s">
        <v>9345</v>
      </c>
      <c r="M2300" s="5">
        <v>10000</v>
      </c>
      <c r="N2300" s="5">
        <v>10000</v>
      </c>
      <c r="O2300" s="5">
        <v>10000</v>
      </c>
      <c r="P2300" s="5"/>
      <c r="Q2300" s="16">
        <v>0</v>
      </c>
      <c r="R2300" s="5"/>
      <c r="S2300" s="17">
        <v>42233</v>
      </c>
      <c r="T2300" s="17">
        <v>42186</v>
      </c>
      <c r="U2300" s="17">
        <v>42551</v>
      </c>
      <c r="V2300" s="17">
        <v>42551</v>
      </c>
      <c r="W2300" s="17">
        <v>42233</v>
      </c>
      <c r="X2300" s="17">
        <v>42712</v>
      </c>
      <c r="Y2300" t="s">
        <v>955</v>
      </c>
      <c r="Z2300" t="s">
        <v>818</v>
      </c>
      <c r="AA2300" t="s">
        <v>1023</v>
      </c>
      <c r="AB2300" t="s">
        <v>1024</v>
      </c>
      <c r="AC2300" s="16">
        <v>1</v>
      </c>
      <c r="AD2300" t="s">
        <v>880</v>
      </c>
      <c r="AE2300" t="s">
        <v>1938</v>
      </c>
      <c r="AF2300" t="s">
        <v>750</v>
      </c>
      <c r="AG2300" t="s">
        <v>1515</v>
      </c>
      <c r="AJ2300" t="s">
        <v>963</v>
      </c>
      <c r="AK2300" t="s">
        <v>1516</v>
      </c>
      <c r="AL2300" t="s">
        <v>1340</v>
      </c>
      <c r="AM2300" t="s">
        <v>575</v>
      </c>
      <c r="AP2300" t="s">
        <v>966</v>
      </c>
      <c r="AQ2300" t="s">
        <v>967</v>
      </c>
      <c r="AR2300" t="s">
        <v>968</v>
      </c>
      <c r="AS2300" t="s">
        <v>969</v>
      </c>
      <c r="AT2300" t="s">
        <v>970</v>
      </c>
      <c r="AU2300" t="s">
        <v>9347</v>
      </c>
    </row>
    <row r="2301" spans="2:47" ht="11" outlineLevel="1" x14ac:dyDescent="0.15">
      <c r="B2301" t="s">
        <v>9348</v>
      </c>
      <c r="C2301" t="s">
        <v>9349</v>
      </c>
      <c r="G2301" t="s">
        <v>1140</v>
      </c>
      <c r="H2301" t="s">
        <v>1141</v>
      </c>
      <c r="I2301" t="s">
        <v>957</v>
      </c>
      <c r="J2301" t="s">
        <v>6554</v>
      </c>
      <c r="K2301" t="s">
        <v>6555</v>
      </c>
      <c r="L2301" t="s">
        <v>9003</v>
      </c>
      <c r="M2301" s="5">
        <v>9783.69</v>
      </c>
      <c r="N2301" s="5">
        <v>9783.69</v>
      </c>
      <c r="O2301" s="5">
        <v>9783.69</v>
      </c>
      <c r="P2301" s="5"/>
      <c r="Q2301" s="16">
        <v>0</v>
      </c>
      <c r="R2301" s="5"/>
      <c r="S2301" s="17">
        <v>42276</v>
      </c>
      <c r="T2301" s="17">
        <v>42275</v>
      </c>
      <c r="U2301" s="17">
        <v>42335</v>
      </c>
      <c r="V2301" s="17">
        <v>42335</v>
      </c>
      <c r="W2301" s="17">
        <v>42276</v>
      </c>
      <c r="X2301" s="17">
        <v>42548</v>
      </c>
      <c r="Y2301" t="s">
        <v>1178</v>
      </c>
      <c r="Z2301" t="s">
        <v>825</v>
      </c>
      <c r="AA2301" t="s">
        <v>1179</v>
      </c>
      <c r="AC2301" s="16">
        <v>1</v>
      </c>
      <c r="AD2301" t="s">
        <v>803</v>
      </c>
      <c r="AE2301" t="s">
        <v>974</v>
      </c>
      <c r="AF2301" t="s">
        <v>3596</v>
      </c>
      <c r="AG2301" t="s">
        <v>3597</v>
      </c>
      <c r="AJ2301" t="s">
        <v>963</v>
      </c>
      <c r="AK2301" t="s">
        <v>1082</v>
      </c>
      <c r="AL2301" t="s">
        <v>1340</v>
      </c>
      <c r="AM2301" t="s">
        <v>531</v>
      </c>
      <c r="AP2301" t="s">
        <v>966</v>
      </c>
      <c r="AQ2301" t="s">
        <v>967</v>
      </c>
      <c r="AR2301" t="s">
        <v>968</v>
      </c>
      <c r="AS2301" t="s">
        <v>969</v>
      </c>
      <c r="AT2301" t="s">
        <v>970</v>
      </c>
      <c r="AU2301" t="s">
        <v>9350</v>
      </c>
    </row>
    <row r="2302" spans="2:47" ht="11" outlineLevel="1" x14ac:dyDescent="0.15">
      <c r="B2302" t="s">
        <v>9351</v>
      </c>
      <c r="C2302" t="s">
        <v>9352</v>
      </c>
      <c r="G2302" t="s">
        <v>1140</v>
      </c>
      <c r="H2302" t="s">
        <v>1141</v>
      </c>
      <c r="I2302" t="s">
        <v>957</v>
      </c>
      <c r="J2302" t="s">
        <v>6401</v>
      </c>
      <c r="K2302" t="s">
        <v>6402</v>
      </c>
      <c r="L2302" t="s">
        <v>4954</v>
      </c>
      <c r="M2302" s="5">
        <v>9690</v>
      </c>
      <c r="N2302" s="5">
        <v>9690</v>
      </c>
      <c r="O2302" s="5">
        <v>9690</v>
      </c>
      <c r="P2302" s="5"/>
      <c r="Q2302" s="16">
        <v>0</v>
      </c>
      <c r="R2302" s="5"/>
      <c r="S2302" s="17">
        <v>43367</v>
      </c>
      <c r="T2302" s="17">
        <v>43367</v>
      </c>
      <c r="U2302" s="17">
        <v>43371</v>
      </c>
      <c r="V2302" s="17">
        <v>43371</v>
      </c>
      <c r="W2302" s="17">
        <v>43367</v>
      </c>
      <c r="X2302" s="17">
        <v>43367</v>
      </c>
      <c r="Y2302" t="s">
        <v>984</v>
      </c>
      <c r="Z2302" t="s">
        <v>804</v>
      </c>
      <c r="AA2302" t="s">
        <v>1000</v>
      </c>
      <c r="AC2302" s="16">
        <v>1</v>
      </c>
      <c r="AD2302" t="s">
        <v>887</v>
      </c>
      <c r="AE2302" t="s">
        <v>2030</v>
      </c>
      <c r="AF2302" t="s">
        <v>750</v>
      </c>
      <c r="AG2302" t="s">
        <v>1515</v>
      </c>
      <c r="AJ2302" t="s">
        <v>963</v>
      </c>
      <c r="AK2302" t="s">
        <v>1516</v>
      </c>
      <c r="AL2302" t="s">
        <v>1340</v>
      </c>
      <c r="AM2302" t="s">
        <v>531</v>
      </c>
      <c r="AP2302" t="s">
        <v>966</v>
      </c>
      <c r="AQ2302" t="s">
        <v>967</v>
      </c>
      <c r="AR2302" t="s">
        <v>968</v>
      </c>
      <c r="AS2302" t="s">
        <v>969</v>
      </c>
      <c r="AT2302" t="s">
        <v>970</v>
      </c>
      <c r="AU2302" t="s">
        <v>9353</v>
      </c>
    </row>
    <row r="2303" spans="2:47" ht="11" outlineLevel="1" x14ac:dyDescent="0.15">
      <c r="B2303" t="s">
        <v>9354</v>
      </c>
      <c r="C2303" t="s">
        <v>9355</v>
      </c>
      <c r="G2303" t="s">
        <v>1140</v>
      </c>
      <c r="H2303" t="s">
        <v>1141</v>
      </c>
      <c r="I2303" t="s">
        <v>957</v>
      </c>
      <c r="J2303" t="s">
        <v>9356</v>
      </c>
      <c r="K2303" t="s">
        <v>9357</v>
      </c>
      <c r="L2303" t="s">
        <v>9356</v>
      </c>
      <c r="M2303" s="5">
        <v>9649</v>
      </c>
      <c r="N2303" s="5">
        <v>9649</v>
      </c>
      <c r="O2303" s="5">
        <v>9649</v>
      </c>
      <c r="P2303" s="5"/>
      <c r="Q2303" s="16">
        <v>0</v>
      </c>
      <c r="R2303" s="5"/>
      <c r="S2303" s="17">
        <v>45926</v>
      </c>
      <c r="T2303" s="17">
        <v>45924</v>
      </c>
      <c r="U2303" s="17">
        <v>45978</v>
      </c>
      <c r="V2303" s="17">
        <v>45978</v>
      </c>
      <c r="W2303" s="17">
        <v>45926</v>
      </c>
      <c r="X2303" s="17">
        <v>45926</v>
      </c>
      <c r="Y2303" t="s">
        <v>1178</v>
      </c>
      <c r="Z2303" t="s">
        <v>825</v>
      </c>
      <c r="AA2303" t="s">
        <v>1179</v>
      </c>
      <c r="AC2303" s="16">
        <v>1</v>
      </c>
      <c r="AD2303" t="s">
        <v>887</v>
      </c>
      <c r="AE2303" t="s">
        <v>2030</v>
      </c>
      <c r="AF2303" t="s">
        <v>737</v>
      </c>
      <c r="AG2303" t="s">
        <v>975</v>
      </c>
      <c r="AJ2303" t="s">
        <v>963</v>
      </c>
      <c r="AK2303" t="s">
        <v>3258</v>
      </c>
      <c r="AL2303" t="s">
        <v>1340</v>
      </c>
      <c r="AM2303" t="s">
        <v>531</v>
      </c>
      <c r="AP2303" t="s">
        <v>966</v>
      </c>
      <c r="AQ2303" t="s">
        <v>967</v>
      </c>
      <c r="AR2303" t="s">
        <v>968</v>
      </c>
      <c r="AS2303" t="s">
        <v>969</v>
      </c>
      <c r="AT2303" t="s">
        <v>970</v>
      </c>
      <c r="AU2303" t="s">
        <v>9358</v>
      </c>
    </row>
    <row r="2304" spans="2:47" ht="11" outlineLevel="1" x14ac:dyDescent="0.15">
      <c r="B2304" t="s">
        <v>9359</v>
      </c>
      <c r="C2304" t="s">
        <v>9360</v>
      </c>
      <c r="D2304" t="s">
        <v>9361</v>
      </c>
      <c r="E2304" t="s">
        <v>1599</v>
      </c>
      <c r="F2304" t="s">
        <v>807</v>
      </c>
      <c r="G2304" t="s">
        <v>984</v>
      </c>
      <c r="H2304" t="s">
        <v>985</v>
      </c>
      <c r="I2304" t="s">
        <v>957</v>
      </c>
      <c r="J2304" t="s">
        <v>9362</v>
      </c>
      <c r="K2304" t="s">
        <v>9363</v>
      </c>
      <c r="L2304" t="s">
        <v>9362</v>
      </c>
      <c r="M2304" s="5">
        <v>9641</v>
      </c>
      <c r="N2304" s="5">
        <v>9641</v>
      </c>
      <c r="O2304" s="5">
        <v>9641</v>
      </c>
      <c r="P2304" s="5"/>
      <c r="Q2304" s="16">
        <v>0</v>
      </c>
      <c r="R2304" s="5"/>
      <c r="S2304" s="17">
        <v>43003</v>
      </c>
      <c r="T2304" s="17">
        <v>43003</v>
      </c>
      <c r="U2304" s="17">
        <v>43205</v>
      </c>
      <c r="V2304" s="17">
        <v>43205</v>
      </c>
      <c r="W2304" s="17">
        <v>43003</v>
      </c>
      <c r="X2304" s="17">
        <v>43172</v>
      </c>
      <c r="Y2304" t="s">
        <v>959</v>
      </c>
      <c r="Z2304" t="s">
        <v>796</v>
      </c>
      <c r="AA2304" t="s">
        <v>1023</v>
      </c>
      <c r="AB2304" t="s">
        <v>1024</v>
      </c>
      <c r="AC2304" s="16">
        <v>3</v>
      </c>
      <c r="AD2304" t="s">
        <v>9364</v>
      </c>
      <c r="AE2304" t="s">
        <v>9365</v>
      </c>
      <c r="AF2304" t="s">
        <v>738</v>
      </c>
      <c r="AG2304" t="s">
        <v>988</v>
      </c>
      <c r="AJ2304" t="s">
        <v>963</v>
      </c>
      <c r="AK2304" t="s">
        <v>3393</v>
      </c>
      <c r="AL2304" t="s">
        <v>1340</v>
      </c>
      <c r="AM2304" t="s">
        <v>531</v>
      </c>
      <c r="AP2304" t="s">
        <v>966</v>
      </c>
      <c r="AQ2304" t="s">
        <v>967</v>
      </c>
      <c r="AR2304" t="s">
        <v>968</v>
      </c>
      <c r="AS2304" t="s">
        <v>969</v>
      </c>
      <c r="AT2304" t="s">
        <v>970</v>
      </c>
      <c r="AU2304" t="s">
        <v>9366</v>
      </c>
    </row>
    <row r="2305" spans="2:47" ht="11" outlineLevel="1" x14ac:dyDescent="0.15">
      <c r="B2305" t="s">
        <v>9367</v>
      </c>
      <c r="C2305" t="s">
        <v>9368</v>
      </c>
      <c r="G2305" t="s">
        <v>1140</v>
      </c>
      <c r="H2305" t="s">
        <v>1141</v>
      </c>
      <c r="I2305" t="s">
        <v>957</v>
      </c>
      <c r="J2305" t="s">
        <v>9369</v>
      </c>
      <c r="K2305" t="s">
        <v>9370</v>
      </c>
      <c r="L2305" t="s">
        <v>9369</v>
      </c>
      <c r="M2305" s="5">
        <v>9500</v>
      </c>
      <c r="N2305" s="5">
        <v>9500</v>
      </c>
      <c r="O2305" s="5">
        <v>9500</v>
      </c>
      <c r="P2305" s="5"/>
      <c r="Q2305" s="16">
        <v>0</v>
      </c>
      <c r="R2305" s="5"/>
      <c r="S2305" s="17">
        <v>42143</v>
      </c>
      <c r="T2305" s="17">
        <v>42143</v>
      </c>
      <c r="U2305" s="17">
        <v>42158</v>
      </c>
      <c r="V2305" s="17">
        <v>42158</v>
      </c>
      <c r="W2305" s="17">
        <v>42143</v>
      </c>
      <c r="X2305" s="17">
        <v>42143</v>
      </c>
      <c r="Y2305" t="s">
        <v>984</v>
      </c>
      <c r="Z2305" t="s">
        <v>804</v>
      </c>
      <c r="AA2305" t="s">
        <v>1000</v>
      </c>
      <c r="AC2305" s="16">
        <v>1</v>
      </c>
      <c r="AD2305" t="s">
        <v>866</v>
      </c>
      <c r="AE2305" t="s">
        <v>1723</v>
      </c>
      <c r="AF2305" t="s">
        <v>750</v>
      </c>
      <c r="AG2305" t="s">
        <v>1515</v>
      </c>
      <c r="AJ2305" t="s">
        <v>963</v>
      </c>
      <c r="AK2305" t="s">
        <v>1516</v>
      </c>
      <c r="AL2305" t="s">
        <v>1340</v>
      </c>
      <c r="AM2305" t="s">
        <v>531</v>
      </c>
      <c r="AP2305" t="s">
        <v>966</v>
      </c>
      <c r="AQ2305" t="s">
        <v>967</v>
      </c>
      <c r="AR2305" t="s">
        <v>968</v>
      </c>
      <c r="AS2305" t="s">
        <v>969</v>
      </c>
      <c r="AT2305" t="s">
        <v>970</v>
      </c>
      <c r="AU2305" t="s">
        <v>9371</v>
      </c>
    </row>
    <row r="2306" spans="2:47" ht="11" outlineLevel="1" x14ac:dyDescent="0.15">
      <c r="B2306" t="s">
        <v>9372</v>
      </c>
      <c r="C2306" t="s">
        <v>1383</v>
      </c>
      <c r="D2306" t="s">
        <v>5312</v>
      </c>
      <c r="E2306" t="s">
        <v>983</v>
      </c>
      <c r="F2306" t="s">
        <v>807</v>
      </c>
      <c r="G2306" t="s">
        <v>984</v>
      </c>
      <c r="H2306" t="s">
        <v>1272</v>
      </c>
      <c r="I2306" t="s">
        <v>957</v>
      </c>
      <c r="J2306" t="s">
        <v>5313</v>
      </c>
      <c r="K2306" t="s">
        <v>5314</v>
      </c>
      <c r="L2306" t="s">
        <v>5315</v>
      </c>
      <c r="M2306" s="5">
        <v>9436</v>
      </c>
      <c r="N2306" s="5">
        <v>9436</v>
      </c>
      <c r="O2306" s="5">
        <v>9436</v>
      </c>
      <c r="P2306" s="5"/>
      <c r="Q2306" s="16">
        <v>0</v>
      </c>
      <c r="R2306" s="5"/>
      <c r="S2306" s="17">
        <v>42025</v>
      </c>
      <c r="T2306" s="17">
        <v>42024</v>
      </c>
      <c r="U2306" s="17">
        <v>42038</v>
      </c>
      <c r="V2306" s="17">
        <v>42038</v>
      </c>
      <c r="W2306" s="17">
        <v>42025</v>
      </c>
      <c r="X2306" s="17">
        <v>42075</v>
      </c>
      <c r="Y2306" t="s">
        <v>955</v>
      </c>
      <c r="Z2306" t="s">
        <v>818</v>
      </c>
      <c r="AA2306" t="s">
        <v>1023</v>
      </c>
      <c r="AB2306" t="s">
        <v>1024</v>
      </c>
      <c r="AC2306" s="16">
        <v>2</v>
      </c>
      <c r="AD2306" t="s">
        <v>795</v>
      </c>
      <c r="AE2306" t="s">
        <v>961</v>
      </c>
      <c r="AF2306" t="s">
        <v>743</v>
      </c>
      <c r="AG2306" t="s">
        <v>1075</v>
      </c>
      <c r="AJ2306" t="s">
        <v>963</v>
      </c>
      <c r="AK2306" t="s">
        <v>1376</v>
      </c>
      <c r="AL2306" t="s">
        <v>1340</v>
      </c>
      <c r="AM2306" t="s">
        <v>456</v>
      </c>
      <c r="AP2306" t="s">
        <v>966</v>
      </c>
      <c r="AQ2306" t="s">
        <v>967</v>
      </c>
      <c r="AR2306" t="s">
        <v>968</v>
      </c>
      <c r="AS2306" t="s">
        <v>969</v>
      </c>
      <c r="AT2306" t="s">
        <v>970</v>
      </c>
      <c r="AU2306" t="s">
        <v>9373</v>
      </c>
    </row>
    <row r="2307" spans="2:47" ht="11" outlineLevel="1" x14ac:dyDescent="0.15">
      <c r="B2307" t="s">
        <v>9374</v>
      </c>
      <c r="C2307" t="s">
        <v>9375</v>
      </c>
      <c r="G2307" t="s">
        <v>1140</v>
      </c>
      <c r="H2307" t="s">
        <v>1141</v>
      </c>
      <c r="I2307" t="s">
        <v>957</v>
      </c>
      <c r="J2307" t="s">
        <v>700</v>
      </c>
      <c r="K2307" t="s">
        <v>2413</v>
      </c>
      <c r="L2307" t="s">
        <v>700</v>
      </c>
      <c r="M2307" s="5">
        <v>9353.7099999999991</v>
      </c>
      <c r="N2307" s="5">
        <v>9353.7099999999991</v>
      </c>
      <c r="O2307" s="5">
        <v>9353.7099999999991</v>
      </c>
      <c r="P2307" s="5"/>
      <c r="Q2307" s="16">
        <v>0</v>
      </c>
      <c r="R2307" s="5"/>
      <c r="S2307" s="17">
        <v>42474</v>
      </c>
      <c r="T2307" s="17">
        <v>42474</v>
      </c>
      <c r="U2307" s="17">
        <v>42583</v>
      </c>
      <c r="V2307" s="17">
        <v>42583</v>
      </c>
      <c r="W2307" s="17">
        <v>42474</v>
      </c>
      <c r="X2307" s="17">
        <v>42579</v>
      </c>
      <c r="Y2307" t="s">
        <v>984</v>
      </c>
      <c r="Z2307" t="s">
        <v>804</v>
      </c>
      <c r="AA2307" t="s">
        <v>1000</v>
      </c>
      <c r="AC2307" s="16">
        <v>1</v>
      </c>
      <c r="AD2307" t="s">
        <v>865</v>
      </c>
      <c r="AE2307" t="s">
        <v>1683</v>
      </c>
      <c r="AF2307" t="s">
        <v>750</v>
      </c>
      <c r="AG2307" t="s">
        <v>1515</v>
      </c>
      <c r="AJ2307" t="s">
        <v>963</v>
      </c>
      <c r="AK2307" t="s">
        <v>1516</v>
      </c>
      <c r="AL2307" t="s">
        <v>965</v>
      </c>
      <c r="AM2307" t="s">
        <v>645</v>
      </c>
      <c r="AP2307" t="s">
        <v>966</v>
      </c>
      <c r="AQ2307" t="s">
        <v>967</v>
      </c>
      <c r="AR2307" t="s">
        <v>968</v>
      </c>
      <c r="AS2307" t="s">
        <v>969</v>
      </c>
      <c r="AT2307" t="s">
        <v>970</v>
      </c>
      <c r="AU2307" t="s">
        <v>9376</v>
      </c>
    </row>
    <row r="2308" spans="2:47" ht="11" outlineLevel="1" x14ac:dyDescent="0.15">
      <c r="B2308" t="s">
        <v>9377</v>
      </c>
      <c r="C2308" t="s">
        <v>9378</v>
      </c>
      <c r="G2308" t="s">
        <v>1140</v>
      </c>
      <c r="H2308" t="s">
        <v>1141</v>
      </c>
      <c r="I2308" t="s">
        <v>957</v>
      </c>
      <c r="J2308" t="s">
        <v>9379</v>
      </c>
      <c r="K2308" t="s">
        <v>9380</v>
      </c>
      <c r="L2308" t="s">
        <v>9379</v>
      </c>
      <c r="M2308" s="5">
        <v>9333</v>
      </c>
      <c r="N2308" s="5">
        <v>9333</v>
      </c>
      <c r="O2308" s="5">
        <v>9333</v>
      </c>
      <c r="P2308" s="5"/>
      <c r="Q2308" s="16">
        <v>0</v>
      </c>
      <c r="R2308" s="5"/>
      <c r="S2308" s="17">
        <v>42635</v>
      </c>
      <c r="T2308" s="17">
        <v>42635</v>
      </c>
      <c r="U2308" s="17">
        <v>42825</v>
      </c>
      <c r="V2308" s="17">
        <v>42825</v>
      </c>
      <c r="W2308" s="17">
        <v>42635</v>
      </c>
      <c r="X2308" s="17">
        <v>42720</v>
      </c>
      <c r="Y2308" t="s">
        <v>1178</v>
      </c>
      <c r="Z2308" t="s">
        <v>825</v>
      </c>
      <c r="AA2308" t="s">
        <v>1179</v>
      </c>
      <c r="AC2308" s="16">
        <v>2</v>
      </c>
      <c r="AD2308" t="s">
        <v>803</v>
      </c>
      <c r="AE2308" t="s">
        <v>974</v>
      </c>
      <c r="AF2308" t="s">
        <v>750</v>
      </c>
      <c r="AG2308" t="s">
        <v>1515</v>
      </c>
      <c r="AJ2308" t="s">
        <v>963</v>
      </c>
      <c r="AK2308" t="s">
        <v>2234</v>
      </c>
      <c r="AL2308" t="s">
        <v>1340</v>
      </c>
      <c r="AM2308" t="s">
        <v>531</v>
      </c>
      <c r="AP2308" t="s">
        <v>966</v>
      </c>
      <c r="AQ2308" t="s">
        <v>967</v>
      </c>
      <c r="AR2308" t="s">
        <v>968</v>
      </c>
      <c r="AS2308" t="s">
        <v>969</v>
      </c>
      <c r="AT2308" t="s">
        <v>970</v>
      </c>
      <c r="AU2308" t="s">
        <v>9381</v>
      </c>
    </row>
    <row r="2309" spans="2:47" ht="11" outlineLevel="1" x14ac:dyDescent="0.15">
      <c r="B2309" t="s">
        <v>9382</v>
      </c>
      <c r="C2309" t="s">
        <v>9383</v>
      </c>
      <c r="G2309" t="s">
        <v>1140</v>
      </c>
      <c r="H2309" t="s">
        <v>1141</v>
      </c>
      <c r="I2309" t="s">
        <v>957</v>
      </c>
      <c r="J2309" t="s">
        <v>9384</v>
      </c>
      <c r="K2309" t="s">
        <v>9385</v>
      </c>
      <c r="L2309" t="s">
        <v>9384</v>
      </c>
      <c r="M2309" s="5">
        <v>9295</v>
      </c>
      <c r="N2309" s="5">
        <v>9295</v>
      </c>
      <c r="O2309" s="5">
        <v>9295</v>
      </c>
      <c r="P2309" s="5"/>
      <c r="Q2309" s="16">
        <v>0</v>
      </c>
      <c r="R2309" s="5"/>
      <c r="S2309" s="17">
        <v>43201</v>
      </c>
      <c r="T2309" s="17">
        <v>43201</v>
      </c>
      <c r="U2309" s="17">
        <v>43437</v>
      </c>
      <c r="V2309" s="17">
        <v>43437</v>
      </c>
      <c r="W2309" s="17">
        <v>43201</v>
      </c>
      <c r="X2309" s="17">
        <v>43410</v>
      </c>
      <c r="Y2309" t="s">
        <v>1178</v>
      </c>
      <c r="Z2309" t="s">
        <v>825</v>
      </c>
      <c r="AA2309" t="s">
        <v>1179</v>
      </c>
      <c r="AC2309" s="16">
        <v>3</v>
      </c>
      <c r="AD2309" t="s">
        <v>2535</v>
      </c>
      <c r="AE2309" t="s">
        <v>2536</v>
      </c>
      <c r="AF2309" t="s">
        <v>750</v>
      </c>
      <c r="AG2309" t="s">
        <v>1515</v>
      </c>
      <c r="AH2309" t="s">
        <v>1058</v>
      </c>
      <c r="AI2309" t="s">
        <v>1059</v>
      </c>
      <c r="AJ2309" t="s">
        <v>978</v>
      </c>
      <c r="AK2309" t="s">
        <v>1516</v>
      </c>
      <c r="AL2309" t="s">
        <v>1340</v>
      </c>
      <c r="AM2309" t="s">
        <v>531</v>
      </c>
      <c r="AP2309" t="s">
        <v>966</v>
      </c>
      <c r="AQ2309" t="s">
        <v>967</v>
      </c>
      <c r="AR2309" t="s">
        <v>968</v>
      </c>
      <c r="AS2309" t="s">
        <v>969</v>
      </c>
      <c r="AT2309" t="s">
        <v>970</v>
      </c>
      <c r="AU2309" t="s">
        <v>9386</v>
      </c>
    </row>
    <row r="2310" spans="2:47" ht="11" outlineLevel="1" x14ac:dyDescent="0.15">
      <c r="B2310" t="s">
        <v>9387</v>
      </c>
      <c r="C2310" t="s">
        <v>9388</v>
      </c>
      <c r="G2310" t="s">
        <v>1140</v>
      </c>
      <c r="H2310" t="s">
        <v>1141</v>
      </c>
      <c r="I2310" t="s">
        <v>957</v>
      </c>
      <c r="J2310" t="s">
        <v>9389</v>
      </c>
      <c r="K2310" t="s">
        <v>9390</v>
      </c>
      <c r="L2310" t="s">
        <v>9389</v>
      </c>
      <c r="M2310" s="5">
        <v>9280</v>
      </c>
      <c r="N2310" s="5">
        <v>9280</v>
      </c>
      <c r="O2310" s="5">
        <v>9280</v>
      </c>
      <c r="P2310" s="5"/>
      <c r="Q2310" s="16">
        <v>0</v>
      </c>
      <c r="R2310" s="5"/>
      <c r="S2310" s="17">
        <v>42160</v>
      </c>
      <c r="T2310" s="17">
        <v>42160</v>
      </c>
      <c r="U2310" s="17">
        <v>42228</v>
      </c>
      <c r="V2310" s="17">
        <v>42228</v>
      </c>
      <c r="W2310" s="17">
        <v>42160</v>
      </c>
      <c r="X2310" s="17">
        <v>42170</v>
      </c>
      <c r="Y2310" t="s">
        <v>1178</v>
      </c>
      <c r="Z2310" t="s">
        <v>825</v>
      </c>
      <c r="AA2310" t="s">
        <v>1179</v>
      </c>
      <c r="AC2310" s="16">
        <v>1</v>
      </c>
      <c r="AD2310" t="s">
        <v>2620</v>
      </c>
      <c r="AE2310" t="s">
        <v>2621</v>
      </c>
      <c r="AF2310" t="s">
        <v>750</v>
      </c>
      <c r="AG2310" t="s">
        <v>1515</v>
      </c>
      <c r="AJ2310" t="s">
        <v>963</v>
      </c>
      <c r="AK2310" t="s">
        <v>1516</v>
      </c>
      <c r="AL2310" t="s">
        <v>1340</v>
      </c>
      <c r="AM2310" t="s">
        <v>531</v>
      </c>
      <c r="AP2310" t="s">
        <v>966</v>
      </c>
      <c r="AQ2310" t="s">
        <v>967</v>
      </c>
      <c r="AR2310" t="s">
        <v>968</v>
      </c>
      <c r="AS2310" t="s">
        <v>969</v>
      </c>
      <c r="AT2310" t="s">
        <v>970</v>
      </c>
      <c r="AU2310" t="s">
        <v>9391</v>
      </c>
    </row>
    <row r="2311" spans="2:47" ht="11" outlineLevel="1" x14ac:dyDescent="0.15">
      <c r="B2311" t="s">
        <v>9392</v>
      </c>
      <c r="C2311" t="s">
        <v>9393</v>
      </c>
      <c r="G2311" t="s">
        <v>1140</v>
      </c>
      <c r="H2311" t="s">
        <v>1141</v>
      </c>
      <c r="I2311" t="s">
        <v>957</v>
      </c>
      <c r="J2311" t="s">
        <v>4952</v>
      </c>
      <c r="K2311" t="s">
        <v>9394</v>
      </c>
      <c r="L2311" t="s">
        <v>4954</v>
      </c>
      <c r="M2311" s="5">
        <v>9266</v>
      </c>
      <c r="N2311" s="5">
        <v>9266</v>
      </c>
      <c r="O2311" s="5">
        <v>9266</v>
      </c>
      <c r="P2311" s="5"/>
      <c r="Q2311" s="16">
        <v>0</v>
      </c>
      <c r="R2311" s="5"/>
      <c r="S2311" s="17">
        <v>42524</v>
      </c>
      <c r="T2311" s="17">
        <v>42524</v>
      </c>
      <c r="U2311" s="17">
        <v>42545</v>
      </c>
      <c r="V2311" s="17">
        <v>42545</v>
      </c>
      <c r="W2311" s="17">
        <v>42524</v>
      </c>
      <c r="X2311" s="17">
        <v>42524</v>
      </c>
      <c r="Y2311" t="s">
        <v>1543</v>
      </c>
      <c r="Z2311" t="s">
        <v>826</v>
      </c>
      <c r="AA2311" t="s">
        <v>1179</v>
      </c>
      <c r="AC2311" s="16">
        <v>1</v>
      </c>
      <c r="AD2311" t="s">
        <v>4032</v>
      </c>
      <c r="AE2311" t="s">
        <v>4033</v>
      </c>
      <c r="AF2311" t="s">
        <v>750</v>
      </c>
      <c r="AG2311" t="s">
        <v>1515</v>
      </c>
      <c r="AJ2311" t="s">
        <v>963</v>
      </c>
      <c r="AK2311" t="s">
        <v>1516</v>
      </c>
      <c r="AL2311" t="s">
        <v>1340</v>
      </c>
      <c r="AM2311" t="s">
        <v>531</v>
      </c>
      <c r="AP2311" t="s">
        <v>966</v>
      </c>
      <c r="AQ2311" t="s">
        <v>967</v>
      </c>
      <c r="AR2311" t="s">
        <v>968</v>
      </c>
      <c r="AS2311" t="s">
        <v>969</v>
      </c>
      <c r="AT2311" t="s">
        <v>970</v>
      </c>
      <c r="AU2311" t="s">
        <v>9395</v>
      </c>
    </row>
    <row r="2312" spans="2:47" ht="11" outlineLevel="1" x14ac:dyDescent="0.15">
      <c r="B2312" t="s">
        <v>9396</v>
      </c>
      <c r="C2312" t="s">
        <v>9397</v>
      </c>
      <c r="G2312" t="s">
        <v>1140</v>
      </c>
      <c r="H2312" t="s">
        <v>1141</v>
      </c>
      <c r="I2312" t="s">
        <v>957</v>
      </c>
      <c r="J2312" t="s">
        <v>7347</v>
      </c>
      <c r="K2312" t="s">
        <v>7348</v>
      </c>
      <c r="L2312" t="s">
        <v>7347</v>
      </c>
      <c r="M2312" s="5">
        <v>9172</v>
      </c>
      <c r="N2312" s="5">
        <v>9172</v>
      </c>
      <c r="O2312" s="5">
        <v>9172</v>
      </c>
      <c r="P2312" s="5"/>
      <c r="Q2312" s="16">
        <v>0</v>
      </c>
      <c r="R2312" s="5"/>
      <c r="S2312" s="17">
        <v>43321</v>
      </c>
      <c r="T2312" s="17">
        <v>43321</v>
      </c>
      <c r="U2312" s="17">
        <v>43373</v>
      </c>
      <c r="V2312" s="17">
        <v>43373</v>
      </c>
      <c r="W2312" s="17">
        <v>43321</v>
      </c>
      <c r="X2312" s="17">
        <v>43321</v>
      </c>
      <c r="Y2312" t="s">
        <v>1178</v>
      </c>
      <c r="Z2312" t="s">
        <v>825</v>
      </c>
      <c r="AA2312" t="s">
        <v>1179</v>
      </c>
      <c r="AC2312" s="16">
        <v>3</v>
      </c>
      <c r="AD2312" t="s">
        <v>5033</v>
      </c>
      <c r="AE2312" t="s">
        <v>5034</v>
      </c>
      <c r="AF2312" t="s">
        <v>737</v>
      </c>
      <c r="AG2312" t="s">
        <v>975</v>
      </c>
      <c r="AJ2312" t="s">
        <v>963</v>
      </c>
      <c r="AK2312" t="s">
        <v>3258</v>
      </c>
      <c r="AL2312" t="s">
        <v>1340</v>
      </c>
      <c r="AM2312" t="s">
        <v>531</v>
      </c>
      <c r="AP2312" t="s">
        <v>966</v>
      </c>
      <c r="AQ2312" t="s">
        <v>967</v>
      </c>
      <c r="AR2312" t="s">
        <v>968</v>
      </c>
      <c r="AS2312" t="s">
        <v>969</v>
      </c>
      <c r="AT2312" t="s">
        <v>970</v>
      </c>
      <c r="AU2312" t="s">
        <v>9398</v>
      </c>
    </row>
    <row r="2313" spans="2:47" ht="11" outlineLevel="1" x14ac:dyDescent="0.15">
      <c r="B2313" t="s">
        <v>9399</v>
      </c>
      <c r="C2313" t="s">
        <v>9400</v>
      </c>
      <c r="G2313" t="s">
        <v>1140</v>
      </c>
      <c r="H2313" t="s">
        <v>1141</v>
      </c>
      <c r="I2313" t="s">
        <v>957</v>
      </c>
      <c r="J2313" t="s">
        <v>9401</v>
      </c>
      <c r="K2313" t="s">
        <v>9402</v>
      </c>
      <c r="L2313" t="s">
        <v>9401</v>
      </c>
      <c r="M2313" s="5">
        <v>9100</v>
      </c>
      <c r="N2313" s="5">
        <v>9100</v>
      </c>
      <c r="O2313" s="5">
        <v>9100</v>
      </c>
      <c r="P2313" s="5"/>
      <c r="Q2313" s="16">
        <v>0</v>
      </c>
      <c r="R2313" s="5"/>
      <c r="S2313" s="17">
        <v>43322</v>
      </c>
      <c r="T2313" s="17">
        <v>43322</v>
      </c>
      <c r="U2313" s="17">
        <v>43338</v>
      </c>
      <c r="V2313" s="17">
        <v>43338</v>
      </c>
      <c r="W2313" s="17">
        <v>43322</v>
      </c>
      <c r="X2313" s="17">
        <v>43371</v>
      </c>
      <c r="Y2313" t="s">
        <v>1178</v>
      </c>
      <c r="Z2313" t="s">
        <v>825</v>
      </c>
      <c r="AA2313" t="s">
        <v>1179</v>
      </c>
      <c r="AC2313" s="16">
        <v>1</v>
      </c>
      <c r="AD2313" t="s">
        <v>9403</v>
      </c>
      <c r="AE2313" t="s">
        <v>9404</v>
      </c>
      <c r="AF2313" t="s">
        <v>743</v>
      </c>
      <c r="AG2313" t="s">
        <v>1075</v>
      </c>
      <c r="AH2313" t="s">
        <v>1058</v>
      </c>
      <c r="AI2313" t="s">
        <v>1059</v>
      </c>
      <c r="AJ2313" t="s">
        <v>978</v>
      </c>
      <c r="AK2313" t="s">
        <v>1376</v>
      </c>
      <c r="AL2313" t="s">
        <v>1340</v>
      </c>
      <c r="AM2313" t="s">
        <v>531</v>
      </c>
      <c r="AP2313" t="s">
        <v>966</v>
      </c>
      <c r="AQ2313" t="s">
        <v>967</v>
      </c>
      <c r="AR2313" t="s">
        <v>968</v>
      </c>
      <c r="AS2313" t="s">
        <v>969</v>
      </c>
      <c r="AT2313" t="s">
        <v>970</v>
      </c>
      <c r="AU2313" t="s">
        <v>9405</v>
      </c>
    </row>
    <row r="2314" spans="2:47" ht="11" outlineLevel="1" x14ac:dyDescent="0.15">
      <c r="B2314" t="s">
        <v>9406</v>
      </c>
      <c r="C2314" t="s">
        <v>9407</v>
      </c>
      <c r="G2314" t="s">
        <v>1140</v>
      </c>
      <c r="H2314" t="s">
        <v>1141</v>
      </c>
      <c r="I2314" t="s">
        <v>957</v>
      </c>
      <c r="J2314" t="s">
        <v>9408</v>
      </c>
      <c r="K2314" t="s">
        <v>9409</v>
      </c>
      <c r="L2314" t="s">
        <v>9408</v>
      </c>
      <c r="M2314" s="5">
        <v>9093.6299999999992</v>
      </c>
      <c r="N2314" s="5">
        <v>9093.6299999999992</v>
      </c>
      <c r="O2314" s="5">
        <v>9093.6299999999992</v>
      </c>
      <c r="P2314" s="5"/>
      <c r="Q2314" s="16">
        <v>0</v>
      </c>
      <c r="R2314" s="5"/>
      <c r="S2314" s="17">
        <v>42419</v>
      </c>
      <c r="T2314" s="17">
        <v>42419</v>
      </c>
      <c r="U2314" s="17">
        <v>42419</v>
      </c>
      <c r="V2314" s="17">
        <v>42419</v>
      </c>
      <c r="W2314" s="17">
        <v>42419</v>
      </c>
      <c r="X2314" s="17">
        <v>42419</v>
      </c>
      <c r="Y2314" t="s">
        <v>1178</v>
      </c>
      <c r="Z2314" t="s">
        <v>825</v>
      </c>
      <c r="AA2314" t="s">
        <v>1179</v>
      </c>
      <c r="AC2314" s="16">
        <v>3</v>
      </c>
      <c r="AD2314" t="s">
        <v>803</v>
      </c>
      <c r="AE2314" t="s">
        <v>974</v>
      </c>
      <c r="AF2314" t="s">
        <v>9210</v>
      </c>
      <c r="AG2314" t="s">
        <v>9211</v>
      </c>
      <c r="AJ2314" t="s">
        <v>963</v>
      </c>
      <c r="AK2314" t="s">
        <v>1082</v>
      </c>
      <c r="AL2314" t="s">
        <v>1340</v>
      </c>
      <c r="AM2314" t="s">
        <v>645</v>
      </c>
      <c r="AP2314" t="s">
        <v>966</v>
      </c>
      <c r="AQ2314" t="s">
        <v>967</v>
      </c>
      <c r="AR2314" t="s">
        <v>968</v>
      </c>
      <c r="AS2314" t="s">
        <v>969</v>
      </c>
      <c r="AT2314" t="s">
        <v>970</v>
      </c>
      <c r="AU2314" t="s">
        <v>9410</v>
      </c>
    </row>
    <row r="2315" spans="2:47" ht="11" outlineLevel="1" x14ac:dyDescent="0.15">
      <c r="B2315" t="s">
        <v>9411</v>
      </c>
      <c r="C2315" t="s">
        <v>9412</v>
      </c>
      <c r="G2315" t="s">
        <v>1140</v>
      </c>
      <c r="H2315" t="s">
        <v>1141</v>
      </c>
      <c r="I2315" t="s">
        <v>957</v>
      </c>
      <c r="J2315" t="s">
        <v>9413</v>
      </c>
      <c r="K2315" t="s">
        <v>9414</v>
      </c>
      <c r="L2315" t="s">
        <v>9413</v>
      </c>
      <c r="M2315" s="5">
        <v>9037.19</v>
      </c>
      <c r="N2315" s="5">
        <v>9037.19</v>
      </c>
      <c r="O2315" s="5">
        <v>9037.19</v>
      </c>
      <c r="P2315" s="5"/>
      <c r="Q2315" s="16">
        <v>0</v>
      </c>
      <c r="R2315" s="5"/>
      <c r="S2315" s="17">
        <v>43308</v>
      </c>
      <c r="T2315" s="17">
        <v>43308</v>
      </c>
      <c r="U2315" s="17">
        <v>43373</v>
      </c>
      <c r="V2315" s="17">
        <v>43373</v>
      </c>
      <c r="W2315" s="17">
        <v>43308</v>
      </c>
      <c r="X2315" s="17">
        <v>43398</v>
      </c>
      <c r="Y2315" t="s">
        <v>984</v>
      </c>
      <c r="Z2315" t="s">
        <v>804</v>
      </c>
      <c r="AA2315" t="s">
        <v>1000</v>
      </c>
      <c r="AC2315" s="16">
        <v>1</v>
      </c>
      <c r="AD2315" t="s">
        <v>8775</v>
      </c>
      <c r="AE2315" t="s">
        <v>8776</v>
      </c>
      <c r="AF2315" t="s">
        <v>737</v>
      </c>
      <c r="AG2315" t="s">
        <v>975</v>
      </c>
      <c r="AJ2315" t="s">
        <v>963</v>
      </c>
      <c r="AK2315" t="s">
        <v>3258</v>
      </c>
      <c r="AL2315" t="s">
        <v>1340</v>
      </c>
      <c r="AM2315" t="s">
        <v>531</v>
      </c>
      <c r="AP2315" t="s">
        <v>966</v>
      </c>
      <c r="AQ2315" t="s">
        <v>967</v>
      </c>
      <c r="AR2315" t="s">
        <v>968</v>
      </c>
      <c r="AS2315" t="s">
        <v>969</v>
      </c>
      <c r="AT2315" t="s">
        <v>970</v>
      </c>
      <c r="AU2315" t="s">
        <v>9415</v>
      </c>
    </row>
    <row r="2316" spans="2:47" ht="11" outlineLevel="1" x14ac:dyDescent="0.15">
      <c r="B2316" t="s">
        <v>9416</v>
      </c>
      <c r="C2316" t="s">
        <v>9417</v>
      </c>
      <c r="G2316" t="s">
        <v>1140</v>
      </c>
      <c r="H2316" t="s">
        <v>1141</v>
      </c>
      <c r="I2316" t="s">
        <v>957</v>
      </c>
      <c r="J2316" t="s">
        <v>3078</v>
      </c>
      <c r="K2316" t="s">
        <v>3079</v>
      </c>
      <c r="L2316" t="s">
        <v>3078</v>
      </c>
      <c r="M2316" s="5">
        <v>9000</v>
      </c>
      <c r="N2316" s="5">
        <v>9000</v>
      </c>
      <c r="O2316" s="5">
        <v>9000</v>
      </c>
      <c r="P2316" s="5"/>
      <c r="Q2316" s="16">
        <v>0</v>
      </c>
      <c r="R2316" s="5"/>
      <c r="S2316" s="17">
        <v>43453</v>
      </c>
      <c r="T2316" s="17">
        <v>43453</v>
      </c>
      <c r="U2316" s="17">
        <v>43484</v>
      </c>
      <c r="V2316" s="17">
        <v>43484</v>
      </c>
      <c r="W2316" s="17">
        <v>43453</v>
      </c>
      <c r="X2316" s="17">
        <v>43453</v>
      </c>
      <c r="Y2316" t="s">
        <v>1178</v>
      </c>
      <c r="Z2316" t="s">
        <v>825</v>
      </c>
      <c r="AA2316" t="s">
        <v>1179</v>
      </c>
      <c r="AC2316" s="16">
        <v>2</v>
      </c>
      <c r="AD2316" t="s">
        <v>887</v>
      </c>
      <c r="AE2316" t="s">
        <v>2030</v>
      </c>
      <c r="AF2316" t="s">
        <v>750</v>
      </c>
      <c r="AG2316" t="s">
        <v>1515</v>
      </c>
      <c r="AH2316" t="s">
        <v>1058</v>
      </c>
      <c r="AI2316" t="s">
        <v>1059</v>
      </c>
      <c r="AJ2316" t="s">
        <v>978</v>
      </c>
      <c r="AK2316" t="s">
        <v>1516</v>
      </c>
      <c r="AL2316" t="s">
        <v>1340</v>
      </c>
      <c r="AM2316" t="s">
        <v>531</v>
      </c>
      <c r="AP2316" t="s">
        <v>966</v>
      </c>
      <c r="AQ2316" t="s">
        <v>967</v>
      </c>
      <c r="AR2316" t="s">
        <v>968</v>
      </c>
      <c r="AS2316" t="s">
        <v>969</v>
      </c>
      <c r="AT2316" t="s">
        <v>970</v>
      </c>
      <c r="AU2316" t="s">
        <v>9418</v>
      </c>
    </row>
    <row r="2317" spans="2:47" ht="11" outlineLevel="1" x14ac:dyDescent="0.15">
      <c r="B2317" t="s">
        <v>9419</v>
      </c>
      <c r="C2317" t="s">
        <v>9420</v>
      </c>
      <c r="G2317" t="s">
        <v>1140</v>
      </c>
      <c r="H2317" t="s">
        <v>1141</v>
      </c>
      <c r="I2317" t="s">
        <v>957</v>
      </c>
      <c r="J2317" t="s">
        <v>9288</v>
      </c>
      <c r="K2317" t="s">
        <v>9289</v>
      </c>
      <c r="L2317" t="s">
        <v>9288</v>
      </c>
      <c r="M2317" s="5">
        <v>8997</v>
      </c>
      <c r="N2317" s="5">
        <v>8997</v>
      </c>
      <c r="O2317" s="5">
        <v>8997</v>
      </c>
      <c r="P2317" s="5"/>
      <c r="Q2317" s="16">
        <v>0</v>
      </c>
      <c r="R2317" s="5"/>
      <c r="S2317" s="17">
        <v>43003</v>
      </c>
      <c r="T2317" s="17">
        <v>43003</v>
      </c>
      <c r="U2317" s="17">
        <v>43038</v>
      </c>
      <c r="V2317" s="17">
        <v>43038</v>
      </c>
      <c r="W2317" s="17">
        <v>43003</v>
      </c>
      <c r="X2317" s="17">
        <v>43003</v>
      </c>
      <c r="Y2317" t="s">
        <v>1178</v>
      </c>
      <c r="Z2317" t="s">
        <v>825</v>
      </c>
      <c r="AA2317" t="s">
        <v>1179</v>
      </c>
      <c r="AC2317" s="16">
        <v>2</v>
      </c>
      <c r="AD2317" t="s">
        <v>5033</v>
      </c>
      <c r="AE2317" t="s">
        <v>5034</v>
      </c>
      <c r="AF2317" t="s">
        <v>737</v>
      </c>
      <c r="AG2317" t="s">
        <v>975</v>
      </c>
      <c r="AJ2317" t="s">
        <v>963</v>
      </c>
      <c r="AK2317" t="s">
        <v>3258</v>
      </c>
      <c r="AL2317" t="s">
        <v>1340</v>
      </c>
      <c r="AM2317" t="s">
        <v>531</v>
      </c>
      <c r="AP2317" t="s">
        <v>966</v>
      </c>
      <c r="AQ2317" t="s">
        <v>967</v>
      </c>
      <c r="AR2317" t="s">
        <v>968</v>
      </c>
      <c r="AS2317" t="s">
        <v>969</v>
      </c>
      <c r="AT2317" t="s">
        <v>970</v>
      </c>
      <c r="AU2317" t="s">
        <v>9421</v>
      </c>
    </row>
    <row r="2318" spans="2:47" ht="11" outlineLevel="1" x14ac:dyDescent="0.15">
      <c r="B2318" t="s">
        <v>9422</v>
      </c>
      <c r="C2318" t="s">
        <v>9423</v>
      </c>
      <c r="G2318" t="s">
        <v>1140</v>
      </c>
      <c r="H2318" t="s">
        <v>1141</v>
      </c>
      <c r="I2318" t="s">
        <v>957</v>
      </c>
      <c r="J2318" t="s">
        <v>9424</v>
      </c>
      <c r="K2318" t="s">
        <v>9425</v>
      </c>
      <c r="L2318" t="s">
        <v>9424</v>
      </c>
      <c r="M2318" s="5">
        <v>8977.26</v>
      </c>
      <c r="N2318" s="5">
        <v>8977.26</v>
      </c>
      <c r="O2318" s="5">
        <v>8977.26</v>
      </c>
      <c r="P2318" s="5"/>
      <c r="Q2318" s="16">
        <v>0</v>
      </c>
      <c r="R2318" s="5"/>
      <c r="S2318" s="17">
        <v>43082</v>
      </c>
      <c r="T2318" s="17">
        <v>43082</v>
      </c>
      <c r="U2318" s="17">
        <v>43084</v>
      </c>
      <c r="V2318" s="17">
        <v>43084</v>
      </c>
      <c r="W2318" s="17">
        <v>43082</v>
      </c>
      <c r="X2318" s="17">
        <v>43082</v>
      </c>
      <c r="Y2318" t="s">
        <v>1178</v>
      </c>
      <c r="Z2318" t="s">
        <v>825</v>
      </c>
      <c r="AA2318" t="s">
        <v>1179</v>
      </c>
      <c r="AC2318" s="16">
        <v>3</v>
      </c>
      <c r="AD2318" t="s">
        <v>4388</v>
      </c>
      <c r="AE2318" t="s">
        <v>4389</v>
      </c>
      <c r="AF2318" t="s">
        <v>737</v>
      </c>
      <c r="AG2318" t="s">
        <v>975</v>
      </c>
      <c r="AJ2318" t="s">
        <v>963</v>
      </c>
      <c r="AK2318" t="s">
        <v>3258</v>
      </c>
      <c r="AL2318" t="s">
        <v>1340</v>
      </c>
      <c r="AM2318" t="s">
        <v>531</v>
      </c>
      <c r="AP2318" t="s">
        <v>966</v>
      </c>
      <c r="AQ2318" t="s">
        <v>967</v>
      </c>
      <c r="AR2318" t="s">
        <v>968</v>
      </c>
      <c r="AS2318" t="s">
        <v>969</v>
      </c>
      <c r="AT2318" t="s">
        <v>970</v>
      </c>
      <c r="AU2318" t="s">
        <v>9426</v>
      </c>
    </row>
    <row r="2319" spans="2:47" ht="11" outlineLevel="1" x14ac:dyDescent="0.15">
      <c r="B2319" t="s">
        <v>9427</v>
      </c>
      <c r="C2319" t="s">
        <v>9428</v>
      </c>
      <c r="G2319" t="s">
        <v>1140</v>
      </c>
      <c r="H2319" t="s">
        <v>1141</v>
      </c>
      <c r="I2319" t="s">
        <v>957</v>
      </c>
      <c r="J2319" t="s">
        <v>9429</v>
      </c>
      <c r="K2319" t="s">
        <v>9430</v>
      </c>
      <c r="L2319" t="s">
        <v>9429</v>
      </c>
      <c r="M2319" s="5">
        <v>8960.1</v>
      </c>
      <c r="N2319" s="5">
        <v>8960.1</v>
      </c>
      <c r="O2319" s="5">
        <v>8960.1</v>
      </c>
      <c r="P2319" s="5"/>
      <c r="Q2319" s="16">
        <v>0</v>
      </c>
      <c r="R2319" s="5"/>
      <c r="S2319" s="17">
        <v>43861</v>
      </c>
      <c r="T2319" s="17">
        <v>43861</v>
      </c>
      <c r="U2319" s="17">
        <v>43920</v>
      </c>
      <c r="V2319" s="17">
        <v>43920</v>
      </c>
      <c r="W2319" s="17">
        <v>43861</v>
      </c>
      <c r="X2319" s="17">
        <v>43861</v>
      </c>
      <c r="Y2319" t="s">
        <v>984</v>
      </c>
      <c r="Z2319" t="s">
        <v>804</v>
      </c>
      <c r="AA2319" t="s">
        <v>1000</v>
      </c>
      <c r="AC2319" s="16">
        <v>1</v>
      </c>
      <c r="AD2319" t="s">
        <v>803</v>
      </c>
      <c r="AE2319" t="s">
        <v>974</v>
      </c>
      <c r="AF2319" t="s">
        <v>748</v>
      </c>
      <c r="AG2319" t="s">
        <v>1057</v>
      </c>
      <c r="AH2319" t="s">
        <v>1318</v>
      </c>
      <c r="AI2319" t="s">
        <v>1319</v>
      </c>
      <c r="AJ2319" t="s">
        <v>978</v>
      </c>
      <c r="AK2319" t="s">
        <v>1082</v>
      </c>
      <c r="AL2319" t="s">
        <v>1340</v>
      </c>
      <c r="AM2319" t="s">
        <v>531</v>
      </c>
      <c r="AP2319" t="s">
        <v>966</v>
      </c>
      <c r="AQ2319" t="s">
        <v>967</v>
      </c>
      <c r="AR2319" t="s">
        <v>968</v>
      </c>
      <c r="AS2319" t="s">
        <v>969</v>
      </c>
      <c r="AT2319" t="s">
        <v>970</v>
      </c>
      <c r="AU2319" t="s">
        <v>9431</v>
      </c>
    </row>
    <row r="2320" spans="2:47" ht="11" outlineLevel="1" x14ac:dyDescent="0.15">
      <c r="B2320" t="s">
        <v>9432</v>
      </c>
      <c r="C2320" t="s">
        <v>9433</v>
      </c>
      <c r="G2320" t="s">
        <v>1140</v>
      </c>
      <c r="H2320" t="s">
        <v>1141</v>
      </c>
      <c r="I2320" t="s">
        <v>957</v>
      </c>
      <c r="J2320" t="s">
        <v>9434</v>
      </c>
      <c r="K2320" t="s">
        <v>9435</v>
      </c>
      <c r="L2320" t="s">
        <v>9434</v>
      </c>
      <c r="M2320" s="5">
        <v>8900</v>
      </c>
      <c r="N2320" s="5">
        <v>8900</v>
      </c>
      <c r="O2320" s="5">
        <v>8900</v>
      </c>
      <c r="P2320" s="5"/>
      <c r="Q2320" s="16">
        <v>0</v>
      </c>
      <c r="R2320" s="5"/>
      <c r="S2320" s="17">
        <v>43273</v>
      </c>
      <c r="T2320" s="17">
        <v>43270</v>
      </c>
      <c r="U2320" s="17">
        <v>43274</v>
      </c>
      <c r="V2320" s="17">
        <v>43274</v>
      </c>
      <c r="W2320" s="17">
        <v>43273</v>
      </c>
      <c r="X2320" s="17">
        <v>43273</v>
      </c>
      <c r="Y2320" t="s">
        <v>1543</v>
      </c>
      <c r="Z2320" t="s">
        <v>826</v>
      </c>
      <c r="AA2320" t="s">
        <v>1179</v>
      </c>
      <c r="AC2320" s="16">
        <v>1</v>
      </c>
      <c r="AD2320" t="s">
        <v>7429</v>
      </c>
      <c r="AE2320" t="s">
        <v>7430</v>
      </c>
      <c r="AF2320" t="s">
        <v>750</v>
      </c>
      <c r="AG2320" t="s">
        <v>1515</v>
      </c>
      <c r="AJ2320" t="s">
        <v>963</v>
      </c>
      <c r="AK2320" t="s">
        <v>1516</v>
      </c>
      <c r="AL2320" t="s">
        <v>1340</v>
      </c>
      <c r="AM2320" t="s">
        <v>531</v>
      </c>
      <c r="AP2320" t="s">
        <v>966</v>
      </c>
      <c r="AQ2320" t="s">
        <v>967</v>
      </c>
      <c r="AR2320" t="s">
        <v>968</v>
      </c>
      <c r="AS2320" t="s">
        <v>969</v>
      </c>
      <c r="AT2320" t="s">
        <v>970</v>
      </c>
      <c r="AU2320" t="s">
        <v>9436</v>
      </c>
    </row>
    <row r="2321" spans="2:47" ht="11" outlineLevel="1" x14ac:dyDescent="0.15">
      <c r="B2321" t="s">
        <v>9437</v>
      </c>
      <c r="C2321" t="s">
        <v>9438</v>
      </c>
      <c r="G2321" t="s">
        <v>1140</v>
      </c>
      <c r="H2321" t="s">
        <v>1141</v>
      </c>
      <c r="I2321" t="s">
        <v>957</v>
      </c>
      <c r="J2321" t="s">
        <v>9439</v>
      </c>
      <c r="K2321" t="s">
        <v>9440</v>
      </c>
      <c r="L2321" t="s">
        <v>9439</v>
      </c>
      <c r="M2321" s="5">
        <v>8890</v>
      </c>
      <c r="N2321" s="5">
        <v>8890</v>
      </c>
      <c r="O2321" s="5">
        <v>8890</v>
      </c>
      <c r="P2321" s="5"/>
      <c r="Q2321" s="16">
        <v>0</v>
      </c>
      <c r="R2321" s="5"/>
      <c r="S2321" s="17">
        <v>43545</v>
      </c>
      <c r="T2321" s="17">
        <v>43539</v>
      </c>
      <c r="U2321" s="17">
        <v>43554</v>
      </c>
      <c r="V2321" s="17">
        <v>43554</v>
      </c>
      <c r="W2321" s="17">
        <v>43545</v>
      </c>
      <c r="X2321" s="17">
        <v>43545</v>
      </c>
      <c r="Y2321" t="s">
        <v>984</v>
      </c>
      <c r="Z2321" t="s">
        <v>804</v>
      </c>
      <c r="AA2321" t="s">
        <v>1000</v>
      </c>
      <c r="AC2321" s="16">
        <v>1</v>
      </c>
      <c r="AD2321" t="s">
        <v>795</v>
      </c>
      <c r="AE2321" t="s">
        <v>961</v>
      </c>
      <c r="AF2321" t="s">
        <v>750</v>
      </c>
      <c r="AG2321" t="s">
        <v>1515</v>
      </c>
      <c r="AH2321" t="s">
        <v>1058</v>
      </c>
      <c r="AI2321" t="s">
        <v>1059</v>
      </c>
      <c r="AJ2321" t="s">
        <v>978</v>
      </c>
      <c r="AK2321" t="s">
        <v>1516</v>
      </c>
      <c r="AL2321" t="s">
        <v>1340</v>
      </c>
      <c r="AM2321" t="s">
        <v>531</v>
      </c>
      <c r="AP2321" t="s">
        <v>966</v>
      </c>
      <c r="AQ2321" t="s">
        <v>967</v>
      </c>
      <c r="AR2321" t="s">
        <v>968</v>
      </c>
      <c r="AS2321" t="s">
        <v>969</v>
      </c>
      <c r="AT2321" t="s">
        <v>970</v>
      </c>
      <c r="AU2321" t="s">
        <v>9441</v>
      </c>
    </row>
    <row r="2322" spans="2:47" ht="11" outlineLevel="1" x14ac:dyDescent="0.15">
      <c r="B2322" t="s">
        <v>9442</v>
      </c>
      <c r="C2322" t="s">
        <v>9443</v>
      </c>
      <c r="G2322" t="s">
        <v>1140</v>
      </c>
      <c r="H2322" t="s">
        <v>1141</v>
      </c>
      <c r="I2322" t="s">
        <v>957</v>
      </c>
      <c r="J2322" t="s">
        <v>6090</v>
      </c>
      <c r="K2322" t="s">
        <v>6091</v>
      </c>
      <c r="L2322" t="s">
        <v>6090</v>
      </c>
      <c r="M2322" s="5">
        <v>8800</v>
      </c>
      <c r="N2322" s="5">
        <v>8800</v>
      </c>
      <c r="O2322" s="5">
        <v>8800</v>
      </c>
      <c r="P2322" s="5"/>
      <c r="Q2322" s="16">
        <v>0</v>
      </c>
      <c r="R2322" s="5"/>
      <c r="S2322" s="17">
        <v>44494</v>
      </c>
      <c r="T2322" s="17">
        <v>44495</v>
      </c>
      <c r="U2322" s="17">
        <v>44498</v>
      </c>
      <c r="V2322" s="17">
        <v>44498</v>
      </c>
      <c r="W2322" s="17">
        <v>44494</v>
      </c>
      <c r="X2322" s="17">
        <v>44497</v>
      </c>
      <c r="Y2322" t="s">
        <v>1178</v>
      </c>
      <c r="Z2322" t="s">
        <v>825</v>
      </c>
      <c r="AA2322" t="s">
        <v>1179</v>
      </c>
      <c r="AC2322" s="16">
        <v>3</v>
      </c>
      <c r="AD2322" t="s">
        <v>4192</v>
      </c>
      <c r="AE2322" t="s">
        <v>4193</v>
      </c>
      <c r="AF2322" t="s">
        <v>737</v>
      </c>
      <c r="AG2322" t="s">
        <v>975</v>
      </c>
      <c r="AJ2322" t="s">
        <v>963</v>
      </c>
      <c r="AK2322" t="s">
        <v>3258</v>
      </c>
      <c r="AL2322" t="s">
        <v>1340</v>
      </c>
      <c r="AM2322" t="s">
        <v>531</v>
      </c>
      <c r="AP2322" t="s">
        <v>966</v>
      </c>
      <c r="AQ2322" t="s">
        <v>967</v>
      </c>
      <c r="AR2322" t="s">
        <v>968</v>
      </c>
      <c r="AS2322" t="s">
        <v>969</v>
      </c>
      <c r="AT2322" t="s">
        <v>970</v>
      </c>
      <c r="AU2322" t="s">
        <v>9444</v>
      </c>
    </row>
    <row r="2323" spans="2:47" ht="11" outlineLevel="1" x14ac:dyDescent="0.15">
      <c r="B2323" t="s">
        <v>9445</v>
      </c>
      <c r="C2323" t="s">
        <v>9446</v>
      </c>
      <c r="G2323" t="s">
        <v>1140</v>
      </c>
      <c r="H2323" t="s">
        <v>1141</v>
      </c>
      <c r="I2323" t="s">
        <v>957</v>
      </c>
      <c r="J2323" t="s">
        <v>9447</v>
      </c>
      <c r="K2323" t="s">
        <v>9448</v>
      </c>
      <c r="L2323" t="s">
        <v>9447</v>
      </c>
      <c r="M2323" s="5">
        <v>8746</v>
      </c>
      <c r="N2323" s="5">
        <v>8746</v>
      </c>
      <c r="O2323" s="5">
        <v>8746</v>
      </c>
      <c r="P2323" s="5"/>
      <c r="Q2323" s="16">
        <v>0</v>
      </c>
      <c r="R2323" s="5"/>
      <c r="S2323" s="17">
        <v>42236</v>
      </c>
      <c r="T2323" s="17">
        <v>42236</v>
      </c>
      <c r="U2323" s="17">
        <v>42307</v>
      </c>
      <c r="V2323" s="17">
        <v>42307</v>
      </c>
      <c r="W2323" s="17">
        <v>42236</v>
      </c>
      <c r="X2323" s="17">
        <v>42236</v>
      </c>
      <c r="Y2323" t="s">
        <v>1178</v>
      </c>
      <c r="Z2323" t="s">
        <v>825</v>
      </c>
      <c r="AA2323" t="s">
        <v>1179</v>
      </c>
      <c r="AC2323" s="16">
        <v>1</v>
      </c>
      <c r="AD2323" t="s">
        <v>803</v>
      </c>
      <c r="AE2323" t="s">
        <v>974</v>
      </c>
      <c r="AF2323" t="s">
        <v>7067</v>
      </c>
      <c r="AG2323" t="s">
        <v>7068</v>
      </c>
      <c r="AJ2323" t="s">
        <v>963</v>
      </c>
      <c r="AK2323" t="s">
        <v>1082</v>
      </c>
      <c r="AL2323" t="s">
        <v>1340</v>
      </c>
      <c r="AM2323" t="s">
        <v>531</v>
      </c>
      <c r="AP2323" t="s">
        <v>966</v>
      </c>
      <c r="AQ2323" t="s">
        <v>967</v>
      </c>
      <c r="AR2323" t="s">
        <v>968</v>
      </c>
      <c r="AS2323" t="s">
        <v>969</v>
      </c>
      <c r="AT2323" t="s">
        <v>970</v>
      </c>
      <c r="AU2323" t="s">
        <v>9449</v>
      </c>
    </row>
    <row r="2324" spans="2:47" ht="11" outlineLevel="1" x14ac:dyDescent="0.15">
      <c r="B2324" t="s">
        <v>9450</v>
      </c>
      <c r="C2324" t="s">
        <v>9451</v>
      </c>
      <c r="G2324" t="s">
        <v>1140</v>
      </c>
      <c r="H2324" t="s">
        <v>1141</v>
      </c>
      <c r="I2324" t="s">
        <v>957</v>
      </c>
      <c r="J2324" t="s">
        <v>9452</v>
      </c>
      <c r="K2324" t="s">
        <v>9453</v>
      </c>
      <c r="L2324" t="s">
        <v>9452</v>
      </c>
      <c r="M2324" s="5">
        <v>8703</v>
      </c>
      <c r="N2324" s="5">
        <v>8703</v>
      </c>
      <c r="O2324" s="5">
        <v>8703</v>
      </c>
      <c r="P2324" s="5"/>
      <c r="Q2324" s="16">
        <v>0</v>
      </c>
      <c r="R2324" s="5"/>
      <c r="S2324" s="17">
        <v>43867</v>
      </c>
      <c r="T2324" s="17">
        <v>43861</v>
      </c>
      <c r="U2324" s="17">
        <v>43868</v>
      </c>
      <c r="V2324" s="17">
        <v>43889</v>
      </c>
      <c r="W2324" s="17">
        <v>43867</v>
      </c>
      <c r="X2324" s="17">
        <v>43867</v>
      </c>
      <c r="Y2324" t="s">
        <v>984</v>
      </c>
      <c r="Z2324" t="s">
        <v>804</v>
      </c>
      <c r="AA2324" t="s">
        <v>1000</v>
      </c>
      <c r="AC2324" s="16">
        <v>1</v>
      </c>
      <c r="AD2324" t="s">
        <v>5371</v>
      </c>
      <c r="AE2324" t="s">
        <v>5372</v>
      </c>
      <c r="AF2324" t="s">
        <v>750</v>
      </c>
      <c r="AG2324" t="s">
        <v>1515</v>
      </c>
      <c r="AH2324" t="s">
        <v>1202</v>
      </c>
      <c r="AI2324" t="s">
        <v>1203</v>
      </c>
      <c r="AJ2324" t="s">
        <v>978</v>
      </c>
      <c r="AK2324" t="s">
        <v>1516</v>
      </c>
      <c r="AL2324" t="s">
        <v>1340</v>
      </c>
      <c r="AM2324" t="s">
        <v>531</v>
      </c>
      <c r="AP2324" t="s">
        <v>966</v>
      </c>
      <c r="AQ2324" t="s">
        <v>967</v>
      </c>
      <c r="AR2324" t="s">
        <v>968</v>
      </c>
      <c r="AS2324" t="s">
        <v>969</v>
      </c>
      <c r="AT2324" t="s">
        <v>970</v>
      </c>
      <c r="AU2324" t="s">
        <v>9454</v>
      </c>
    </row>
    <row r="2325" spans="2:47" ht="11" outlineLevel="1" x14ac:dyDescent="0.15">
      <c r="B2325" t="s">
        <v>9455</v>
      </c>
      <c r="C2325" t="s">
        <v>9456</v>
      </c>
      <c r="G2325" t="s">
        <v>1140</v>
      </c>
      <c r="H2325" t="s">
        <v>1141</v>
      </c>
      <c r="I2325" t="s">
        <v>957</v>
      </c>
      <c r="J2325" t="s">
        <v>5899</v>
      </c>
      <c r="K2325" t="s">
        <v>5900</v>
      </c>
      <c r="L2325" t="s">
        <v>1246</v>
      </c>
      <c r="M2325" s="5">
        <v>8600</v>
      </c>
      <c r="N2325" s="5">
        <v>8600</v>
      </c>
      <c r="O2325" s="5">
        <v>8600</v>
      </c>
      <c r="P2325" s="5"/>
      <c r="Q2325" s="16">
        <v>0</v>
      </c>
      <c r="R2325" s="5"/>
      <c r="S2325" s="17">
        <v>42314</v>
      </c>
      <c r="T2325" s="17">
        <v>42314</v>
      </c>
      <c r="U2325" s="17">
        <v>42415</v>
      </c>
      <c r="V2325" s="17">
        <v>42415</v>
      </c>
      <c r="W2325" s="17">
        <v>42314</v>
      </c>
      <c r="X2325" s="17">
        <v>42339</v>
      </c>
      <c r="Y2325" t="s">
        <v>1178</v>
      </c>
      <c r="Z2325" t="s">
        <v>825</v>
      </c>
      <c r="AA2325" t="s">
        <v>1179</v>
      </c>
      <c r="AC2325" s="16">
        <v>1</v>
      </c>
      <c r="AD2325" t="s">
        <v>2719</v>
      </c>
      <c r="AE2325" t="s">
        <v>2720</v>
      </c>
      <c r="AF2325" t="s">
        <v>750</v>
      </c>
      <c r="AG2325" t="s">
        <v>1515</v>
      </c>
      <c r="AJ2325" t="s">
        <v>963</v>
      </c>
      <c r="AK2325" t="s">
        <v>1516</v>
      </c>
      <c r="AL2325" t="s">
        <v>1340</v>
      </c>
      <c r="AM2325" t="s">
        <v>531</v>
      </c>
      <c r="AP2325" t="s">
        <v>966</v>
      </c>
      <c r="AQ2325" t="s">
        <v>967</v>
      </c>
      <c r="AR2325" t="s">
        <v>968</v>
      </c>
      <c r="AS2325" t="s">
        <v>969</v>
      </c>
      <c r="AT2325" t="s">
        <v>970</v>
      </c>
      <c r="AU2325" t="s">
        <v>9457</v>
      </c>
    </row>
    <row r="2326" spans="2:47" ht="11" outlineLevel="1" x14ac:dyDescent="0.15">
      <c r="B2326" t="s">
        <v>9458</v>
      </c>
      <c r="C2326" t="s">
        <v>9459</v>
      </c>
      <c r="D2326" t="s">
        <v>849</v>
      </c>
      <c r="E2326" t="s">
        <v>854</v>
      </c>
      <c r="F2326" t="s">
        <v>798</v>
      </c>
      <c r="G2326" t="s">
        <v>959</v>
      </c>
      <c r="H2326" t="s">
        <v>1903</v>
      </c>
      <c r="I2326" t="s">
        <v>957</v>
      </c>
      <c r="J2326" t="s">
        <v>638</v>
      </c>
      <c r="K2326" t="s">
        <v>992</v>
      </c>
      <c r="L2326" t="s">
        <v>638</v>
      </c>
      <c r="M2326" s="5">
        <v>8534.85</v>
      </c>
      <c r="N2326" s="5">
        <v>8534.85</v>
      </c>
      <c r="O2326" s="5">
        <v>8534.85</v>
      </c>
      <c r="P2326" s="5"/>
      <c r="Q2326" s="16">
        <v>0</v>
      </c>
      <c r="R2326" s="5"/>
      <c r="S2326" s="17">
        <v>42318</v>
      </c>
      <c r="T2326" s="17">
        <v>42312</v>
      </c>
      <c r="U2326" s="17">
        <v>42326</v>
      </c>
      <c r="V2326" s="17">
        <v>42326</v>
      </c>
      <c r="W2326" s="17">
        <v>42318</v>
      </c>
      <c r="X2326" s="17">
        <v>42660</v>
      </c>
      <c r="Y2326" t="s">
        <v>1178</v>
      </c>
      <c r="Z2326" t="s">
        <v>825</v>
      </c>
      <c r="AA2326" t="s">
        <v>1179</v>
      </c>
      <c r="AC2326" s="16">
        <v>2</v>
      </c>
      <c r="AD2326" t="s">
        <v>795</v>
      </c>
      <c r="AE2326" t="s">
        <v>961</v>
      </c>
      <c r="AF2326" t="s">
        <v>739</v>
      </c>
      <c r="AG2326" t="s">
        <v>993</v>
      </c>
      <c r="AJ2326" t="s">
        <v>963</v>
      </c>
      <c r="AK2326" t="s">
        <v>1110</v>
      </c>
      <c r="AL2326" t="s">
        <v>965</v>
      </c>
      <c r="AM2326" t="s">
        <v>531</v>
      </c>
      <c r="AP2326" t="s">
        <v>966</v>
      </c>
      <c r="AQ2326" t="s">
        <v>967</v>
      </c>
      <c r="AR2326" t="s">
        <v>968</v>
      </c>
      <c r="AS2326" t="s">
        <v>969</v>
      </c>
      <c r="AT2326" t="s">
        <v>970</v>
      </c>
      <c r="AU2326" t="s">
        <v>9460</v>
      </c>
    </row>
    <row r="2327" spans="2:47" ht="11" outlineLevel="1" x14ac:dyDescent="0.15">
      <c r="B2327" t="s">
        <v>9461</v>
      </c>
      <c r="C2327" t="s">
        <v>9462</v>
      </c>
      <c r="G2327" t="s">
        <v>1140</v>
      </c>
      <c r="H2327" t="s">
        <v>1141</v>
      </c>
      <c r="I2327" t="s">
        <v>957</v>
      </c>
      <c r="J2327" t="s">
        <v>9463</v>
      </c>
      <c r="K2327" t="s">
        <v>9464</v>
      </c>
      <c r="L2327" t="s">
        <v>9463</v>
      </c>
      <c r="M2327" s="5">
        <v>8520.15</v>
      </c>
      <c r="N2327" s="5">
        <v>8520.15</v>
      </c>
      <c r="O2327" s="5">
        <v>8520.15</v>
      </c>
      <c r="P2327" s="5"/>
      <c r="Q2327" s="16">
        <v>0</v>
      </c>
      <c r="R2327" s="5"/>
      <c r="S2327" s="17">
        <v>42060</v>
      </c>
      <c r="T2327" s="17">
        <v>42060</v>
      </c>
      <c r="U2327" s="17">
        <v>42088</v>
      </c>
      <c r="V2327" s="17">
        <v>42088</v>
      </c>
      <c r="W2327" s="17">
        <v>42060</v>
      </c>
      <c r="X2327" s="17">
        <v>42060</v>
      </c>
      <c r="Y2327" t="s">
        <v>1178</v>
      </c>
      <c r="Z2327" t="s">
        <v>825</v>
      </c>
      <c r="AA2327" t="s">
        <v>1179</v>
      </c>
      <c r="AC2327" s="16">
        <v>4</v>
      </c>
      <c r="AD2327" t="s">
        <v>4619</v>
      </c>
      <c r="AE2327" t="s">
        <v>4620</v>
      </c>
      <c r="AF2327" t="s">
        <v>750</v>
      </c>
      <c r="AG2327" t="s">
        <v>1515</v>
      </c>
      <c r="AJ2327" t="s">
        <v>963</v>
      </c>
      <c r="AK2327" t="s">
        <v>1516</v>
      </c>
      <c r="AL2327" t="s">
        <v>1340</v>
      </c>
      <c r="AM2327" t="s">
        <v>531</v>
      </c>
      <c r="AP2327" t="s">
        <v>966</v>
      </c>
      <c r="AQ2327" t="s">
        <v>967</v>
      </c>
      <c r="AR2327" t="s">
        <v>968</v>
      </c>
      <c r="AS2327" t="s">
        <v>969</v>
      </c>
      <c r="AT2327" t="s">
        <v>970</v>
      </c>
      <c r="AU2327" t="s">
        <v>9465</v>
      </c>
    </row>
    <row r="2328" spans="2:47" ht="11" outlineLevel="1" x14ac:dyDescent="0.15">
      <c r="B2328" t="s">
        <v>9466</v>
      </c>
      <c r="C2328" t="s">
        <v>9467</v>
      </c>
      <c r="G2328" t="s">
        <v>1140</v>
      </c>
      <c r="H2328" t="s">
        <v>1141</v>
      </c>
      <c r="I2328" t="s">
        <v>957</v>
      </c>
      <c r="J2328" t="s">
        <v>9468</v>
      </c>
      <c r="K2328" t="s">
        <v>9469</v>
      </c>
      <c r="L2328" t="s">
        <v>9468</v>
      </c>
      <c r="M2328" s="5">
        <v>8352.24</v>
      </c>
      <c r="N2328" s="5">
        <v>8352.24</v>
      </c>
      <c r="O2328" s="5">
        <v>8352.24</v>
      </c>
      <c r="P2328" s="5"/>
      <c r="Q2328" s="16">
        <v>0</v>
      </c>
      <c r="R2328" s="5"/>
      <c r="S2328" s="17">
        <v>43359</v>
      </c>
      <c r="T2328" s="17">
        <v>43355</v>
      </c>
      <c r="U2328" s="17">
        <v>43373</v>
      </c>
      <c r="V2328" s="17">
        <v>43373</v>
      </c>
      <c r="W2328" s="17">
        <v>43359</v>
      </c>
      <c r="X2328" s="17">
        <v>43359</v>
      </c>
      <c r="Y2328" t="s">
        <v>1178</v>
      </c>
      <c r="Z2328" t="s">
        <v>825</v>
      </c>
      <c r="AA2328" t="s">
        <v>1179</v>
      </c>
      <c r="AC2328" s="16">
        <v>4</v>
      </c>
      <c r="AD2328" t="s">
        <v>803</v>
      </c>
      <c r="AE2328" t="s">
        <v>974</v>
      </c>
      <c r="AF2328" t="s">
        <v>757</v>
      </c>
      <c r="AG2328" t="s">
        <v>1801</v>
      </c>
      <c r="AJ2328" t="s">
        <v>963</v>
      </c>
      <c r="AK2328" t="s">
        <v>1082</v>
      </c>
      <c r="AL2328" t="s">
        <v>1340</v>
      </c>
      <c r="AM2328" t="s">
        <v>531</v>
      </c>
      <c r="AP2328" t="s">
        <v>966</v>
      </c>
      <c r="AQ2328" t="s">
        <v>967</v>
      </c>
      <c r="AR2328" t="s">
        <v>968</v>
      </c>
      <c r="AS2328" t="s">
        <v>969</v>
      </c>
      <c r="AT2328" t="s">
        <v>970</v>
      </c>
      <c r="AU2328" t="s">
        <v>9470</v>
      </c>
    </row>
    <row r="2329" spans="2:47" ht="11" outlineLevel="1" x14ac:dyDescent="0.15">
      <c r="B2329" t="s">
        <v>9471</v>
      </c>
      <c r="C2329" t="s">
        <v>9472</v>
      </c>
      <c r="G2329" t="s">
        <v>1140</v>
      </c>
      <c r="H2329" t="s">
        <v>1141</v>
      </c>
      <c r="I2329" t="s">
        <v>957</v>
      </c>
      <c r="J2329" t="s">
        <v>6533</v>
      </c>
      <c r="K2329" t="s">
        <v>6534</v>
      </c>
      <c r="L2329" t="s">
        <v>6535</v>
      </c>
      <c r="M2329" s="5">
        <v>8250</v>
      </c>
      <c r="N2329" s="5">
        <v>8250</v>
      </c>
      <c r="O2329" s="5">
        <v>8250</v>
      </c>
      <c r="P2329" s="5"/>
      <c r="Q2329" s="16">
        <v>0</v>
      </c>
      <c r="R2329" s="5"/>
      <c r="S2329" s="17">
        <v>43489</v>
      </c>
      <c r="T2329" s="17">
        <v>43482</v>
      </c>
      <c r="U2329" s="17">
        <v>43544</v>
      </c>
      <c r="V2329" s="17">
        <v>43544</v>
      </c>
      <c r="W2329" s="17">
        <v>43489</v>
      </c>
      <c r="X2329" s="17">
        <v>43489</v>
      </c>
      <c r="Y2329" t="s">
        <v>1178</v>
      </c>
      <c r="Z2329" t="s">
        <v>825</v>
      </c>
      <c r="AA2329" t="s">
        <v>1179</v>
      </c>
      <c r="AC2329" s="16">
        <v>2</v>
      </c>
      <c r="AD2329" t="s">
        <v>803</v>
      </c>
      <c r="AE2329" t="s">
        <v>974</v>
      </c>
      <c r="AF2329" t="s">
        <v>750</v>
      </c>
      <c r="AG2329" t="s">
        <v>1515</v>
      </c>
      <c r="AH2329" t="s">
        <v>1058</v>
      </c>
      <c r="AI2329" t="s">
        <v>1059</v>
      </c>
      <c r="AJ2329" t="s">
        <v>978</v>
      </c>
      <c r="AK2329" t="s">
        <v>2234</v>
      </c>
      <c r="AL2329" t="s">
        <v>1340</v>
      </c>
      <c r="AM2329" t="s">
        <v>531</v>
      </c>
      <c r="AP2329" t="s">
        <v>966</v>
      </c>
      <c r="AQ2329" t="s">
        <v>967</v>
      </c>
      <c r="AR2329" t="s">
        <v>968</v>
      </c>
      <c r="AS2329" t="s">
        <v>969</v>
      </c>
      <c r="AT2329" t="s">
        <v>970</v>
      </c>
      <c r="AU2329" t="s">
        <v>9473</v>
      </c>
    </row>
    <row r="2330" spans="2:47" ht="11" outlineLevel="1" x14ac:dyDescent="0.15">
      <c r="B2330" t="s">
        <v>9474</v>
      </c>
      <c r="C2330" t="s">
        <v>9475</v>
      </c>
      <c r="G2330" t="s">
        <v>1140</v>
      </c>
      <c r="H2330" t="s">
        <v>1141</v>
      </c>
      <c r="I2330" t="s">
        <v>957</v>
      </c>
      <c r="J2330" t="s">
        <v>9476</v>
      </c>
      <c r="K2330" t="s">
        <v>9477</v>
      </c>
      <c r="L2330" t="s">
        <v>9476</v>
      </c>
      <c r="M2330" s="5">
        <v>8213.94</v>
      </c>
      <c r="N2330" s="5">
        <v>8213.94</v>
      </c>
      <c r="O2330" s="5">
        <v>8213.94</v>
      </c>
      <c r="P2330" s="5"/>
      <c r="Q2330" s="16">
        <v>0</v>
      </c>
      <c r="R2330" s="5"/>
      <c r="S2330" s="17">
        <v>42987</v>
      </c>
      <c r="T2330" s="17">
        <v>42987</v>
      </c>
      <c r="U2330" s="17">
        <v>43018</v>
      </c>
      <c r="V2330" s="17">
        <v>43018</v>
      </c>
      <c r="W2330" s="17">
        <v>42987</v>
      </c>
      <c r="X2330" s="17">
        <v>42987</v>
      </c>
      <c r="Y2330" t="s">
        <v>1178</v>
      </c>
      <c r="Z2330" t="s">
        <v>825</v>
      </c>
      <c r="AA2330" t="s">
        <v>1179</v>
      </c>
      <c r="AC2330" s="16">
        <v>5</v>
      </c>
      <c r="AD2330" t="s">
        <v>4742</v>
      </c>
      <c r="AE2330" t="s">
        <v>4743</v>
      </c>
      <c r="AF2330" t="s">
        <v>743</v>
      </c>
      <c r="AG2330" t="s">
        <v>1075</v>
      </c>
      <c r="AJ2330" t="s">
        <v>963</v>
      </c>
      <c r="AK2330" t="s">
        <v>1376</v>
      </c>
      <c r="AL2330" t="s">
        <v>1340</v>
      </c>
      <c r="AM2330" t="s">
        <v>456</v>
      </c>
      <c r="AP2330" t="s">
        <v>966</v>
      </c>
      <c r="AQ2330" t="s">
        <v>967</v>
      </c>
      <c r="AR2330" t="s">
        <v>968</v>
      </c>
      <c r="AS2330" t="s">
        <v>969</v>
      </c>
      <c r="AT2330" t="s">
        <v>970</v>
      </c>
      <c r="AU2330" t="s">
        <v>9478</v>
      </c>
    </row>
    <row r="2331" spans="2:47" ht="11" outlineLevel="1" x14ac:dyDescent="0.15">
      <c r="B2331" t="s">
        <v>9479</v>
      </c>
      <c r="C2331" t="s">
        <v>9480</v>
      </c>
      <c r="G2331" t="s">
        <v>1140</v>
      </c>
      <c r="H2331" t="s">
        <v>1141</v>
      </c>
      <c r="I2331" t="s">
        <v>957</v>
      </c>
      <c r="J2331" t="s">
        <v>9481</v>
      </c>
      <c r="K2331" t="s">
        <v>9482</v>
      </c>
      <c r="L2331" t="s">
        <v>9481</v>
      </c>
      <c r="M2331" s="5">
        <v>8086.5</v>
      </c>
      <c r="N2331" s="5">
        <v>8086.5</v>
      </c>
      <c r="O2331" s="5">
        <v>8086.5</v>
      </c>
      <c r="P2331" s="5"/>
      <c r="Q2331" s="16">
        <v>0</v>
      </c>
      <c r="R2331" s="5"/>
      <c r="S2331" s="17">
        <v>42270</v>
      </c>
      <c r="T2331" s="17">
        <v>42270</v>
      </c>
      <c r="U2331" s="17">
        <v>42280</v>
      </c>
      <c r="V2331" s="17">
        <v>42280</v>
      </c>
      <c r="W2331" s="17">
        <v>42270</v>
      </c>
      <c r="X2331" s="17">
        <v>42270</v>
      </c>
      <c r="Y2331" t="s">
        <v>1178</v>
      </c>
      <c r="Z2331" t="s">
        <v>825</v>
      </c>
      <c r="AA2331" t="s">
        <v>1179</v>
      </c>
      <c r="AC2331" s="16">
        <v>4</v>
      </c>
      <c r="AD2331" t="s">
        <v>8177</v>
      </c>
      <c r="AE2331" t="s">
        <v>8178</v>
      </c>
      <c r="AF2331" t="s">
        <v>750</v>
      </c>
      <c r="AG2331" t="s">
        <v>1515</v>
      </c>
      <c r="AJ2331" t="s">
        <v>963</v>
      </c>
      <c r="AK2331" t="s">
        <v>1516</v>
      </c>
      <c r="AL2331" t="s">
        <v>1340</v>
      </c>
      <c r="AM2331" t="s">
        <v>531</v>
      </c>
      <c r="AP2331" t="s">
        <v>966</v>
      </c>
      <c r="AQ2331" t="s">
        <v>967</v>
      </c>
      <c r="AR2331" t="s">
        <v>968</v>
      </c>
      <c r="AS2331" t="s">
        <v>969</v>
      </c>
      <c r="AT2331" t="s">
        <v>970</v>
      </c>
      <c r="AU2331" t="s">
        <v>9483</v>
      </c>
    </row>
    <row r="2332" spans="2:47" ht="11" outlineLevel="1" x14ac:dyDescent="0.15">
      <c r="B2332" t="s">
        <v>9484</v>
      </c>
      <c r="C2332" t="s">
        <v>9485</v>
      </c>
      <c r="G2332" t="s">
        <v>1140</v>
      </c>
      <c r="H2332" t="s">
        <v>1141</v>
      </c>
      <c r="I2332" t="s">
        <v>957</v>
      </c>
      <c r="J2332" t="s">
        <v>9486</v>
      </c>
      <c r="K2332" t="s">
        <v>9487</v>
      </c>
      <c r="L2332" t="s">
        <v>9486</v>
      </c>
      <c r="M2332" s="5">
        <v>8054.45</v>
      </c>
      <c r="N2332" s="5">
        <v>8054.45</v>
      </c>
      <c r="O2332" s="5">
        <v>8054.45</v>
      </c>
      <c r="P2332" s="5"/>
      <c r="Q2332" s="16">
        <v>0</v>
      </c>
      <c r="R2332" s="5"/>
      <c r="S2332" s="17">
        <v>43167</v>
      </c>
      <c r="T2332" s="17">
        <v>43167</v>
      </c>
      <c r="U2332" s="17">
        <v>43173</v>
      </c>
      <c r="V2332" s="17">
        <v>43173</v>
      </c>
      <c r="W2332" s="17">
        <v>43167</v>
      </c>
      <c r="X2332" s="17">
        <v>43167</v>
      </c>
      <c r="Y2332" t="s">
        <v>1178</v>
      </c>
      <c r="Z2332" t="s">
        <v>825</v>
      </c>
      <c r="AA2332" t="s">
        <v>1179</v>
      </c>
      <c r="AC2332" s="16">
        <v>4</v>
      </c>
      <c r="AD2332" t="s">
        <v>9488</v>
      </c>
      <c r="AE2332" t="s">
        <v>9489</v>
      </c>
      <c r="AF2332" t="s">
        <v>750</v>
      </c>
      <c r="AG2332" t="s">
        <v>1515</v>
      </c>
      <c r="AJ2332" t="s">
        <v>963</v>
      </c>
      <c r="AK2332" t="s">
        <v>1516</v>
      </c>
      <c r="AL2332" t="s">
        <v>1340</v>
      </c>
      <c r="AM2332" t="s">
        <v>531</v>
      </c>
      <c r="AP2332" t="s">
        <v>966</v>
      </c>
      <c r="AQ2332" t="s">
        <v>967</v>
      </c>
      <c r="AR2332" t="s">
        <v>968</v>
      </c>
      <c r="AS2332" t="s">
        <v>969</v>
      </c>
      <c r="AT2332" t="s">
        <v>970</v>
      </c>
      <c r="AU2332" t="s">
        <v>9490</v>
      </c>
    </row>
    <row r="2333" spans="2:47" ht="11" outlineLevel="1" x14ac:dyDescent="0.15">
      <c r="B2333" t="s">
        <v>9491</v>
      </c>
      <c r="C2333" t="s">
        <v>9492</v>
      </c>
      <c r="G2333" t="s">
        <v>1140</v>
      </c>
      <c r="H2333" t="s">
        <v>1141</v>
      </c>
      <c r="I2333" t="s">
        <v>957</v>
      </c>
      <c r="J2333" t="s">
        <v>8506</v>
      </c>
      <c r="K2333" t="s">
        <v>8507</v>
      </c>
      <c r="L2333" t="s">
        <v>8506</v>
      </c>
      <c r="M2333" s="5">
        <v>7986.48</v>
      </c>
      <c r="N2333" s="5">
        <v>7986.48</v>
      </c>
      <c r="O2333" s="5">
        <v>7986.48</v>
      </c>
      <c r="P2333" s="5"/>
      <c r="Q2333" s="16">
        <v>0</v>
      </c>
      <c r="R2333" s="5"/>
      <c r="S2333" s="17">
        <v>43172</v>
      </c>
      <c r="T2333" s="17">
        <v>43172</v>
      </c>
      <c r="U2333" s="17">
        <v>43234</v>
      </c>
      <c r="V2333" s="17">
        <v>43234</v>
      </c>
      <c r="W2333" s="17">
        <v>43172</v>
      </c>
      <c r="X2333" s="17">
        <v>43172</v>
      </c>
      <c r="Y2333" t="s">
        <v>1178</v>
      </c>
      <c r="Z2333" t="s">
        <v>825</v>
      </c>
      <c r="AA2333" t="s">
        <v>1179</v>
      </c>
      <c r="AC2333" s="16">
        <v>26</v>
      </c>
      <c r="AD2333" t="s">
        <v>9493</v>
      </c>
      <c r="AE2333" t="s">
        <v>9494</v>
      </c>
      <c r="AF2333" t="s">
        <v>743</v>
      </c>
      <c r="AG2333" t="s">
        <v>1075</v>
      </c>
      <c r="AJ2333" t="s">
        <v>963</v>
      </c>
      <c r="AK2333" t="s">
        <v>1376</v>
      </c>
      <c r="AL2333" t="s">
        <v>1340</v>
      </c>
      <c r="AM2333" t="s">
        <v>456</v>
      </c>
      <c r="AP2333" t="s">
        <v>966</v>
      </c>
      <c r="AQ2333" t="s">
        <v>967</v>
      </c>
      <c r="AR2333" t="s">
        <v>968</v>
      </c>
      <c r="AS2333" t="s">
        <v>969</v>
      </c>
      <c r="AT2333" t="s">
        <v>970</v>
      </c>
      <c r="AU2333" t="s">
        <v>9495</v>
      </c>
    </row>
    <row r="2334" spans="2:47" ht="11" outlineLevel="1" x14ac:dyDescent="0.15">
      <c r="B2334" t="s">
        <v>9496</v>
      </c>
      <c r="C2334" t="s">
        <v>9497</v>
      </c>
      <c r="G2334" t="s">
        <v>1140</v>
      </c>
      <c r="H2334" t="s">
        <v>1141</v>
      </c>
      <c r="I2334" t="s">
        <v>957</v>
      </c>
      <c r="J2334" t="s">
        <v>2172</v>
      </c>
      <c r="K2334" t="s">
        <v>2173</v>
      </c>
      <c r="L2334" t="s">
        <v>3312</v>
      </c>
      <c r="M2334" s="5">
        <v>7950</v>
      </c>
      <c r="N2334" s="5">
        <v>7950</v>
      </c>
      <c r="O2334" s="5">
        <v>7950</v>
      </c>
      <c r="P2334" s="5"/>
      <c r="Q2334" s="16">
        <v>0</v>
      </c>
      <c r="R2334" s="5"/>
      <c r="S2334" s="17">
        <v>43314</v>
      </c>
      <c r="T2334" s="17">
        <v>43314</v>
      </c>
      <c r="U2334" s="17">
        <v>43334</v>
      </c>
      <c r="V2334" s="17">
        <v>43334</v>
      </c>
      <c r="W2334" s="17">
        <v>43314</v>
      </c>
      <c r="X2334" s="17">
        <v>43384</v>
      </c>
      <c r="Y2334" t="s">
        <v>1543</v>
      </c>
      <c r="Z2334" t="s">
        <v>826</v>
      </c>
      <c r="AA2334" t="s">
        <v>1179</v>
      </c>
      <c r="AC2334" s="16">
        <v>1</v>
      </c>
      <c r="AD2334" t="s">
        <v>795</v>
      </c>
      <c r="AE2334" t="s">
        <v>961</v>
      </c>
      <c r="AF2334" t="s">
        <v>750</v>
      </c>
      <c r="AG2334" t="s">
        <v>1515</v>
      </c>
      <c r="AJ2334" t="s">
        <v>963</v>
      </c>
      <c r="AK2334" t="s">
        <v>1516</v>
      </c>
      <c r="AL2334" t="s">
        <v>965</v>
      </c>
      <c r="AM2334" t="s">
        <v>531</v>
      </c>
      <c r="AP2334" t="s">
        <v>966</v>
      </c>
      <c r="AQ2334" t="s">
        <v>967</v>
      </c>
      <c r="AR2334" t="s">
        <v>968</v>
      </c>
      <c r="AS2334" t="s">
        <v>969</v>
      </c>
      <c r="AT2334" t="s">
        <v>970</v>
      </c>
      <c r="AU2334" t="s">
        <v>9498</v>
      </c>
    </row>
    <row r="2335" spans="2:47" ht="11" outlineLevel="1" x14ac:dyDescent="0.15">
      <c r="B2335" t="s">
        <v>9499</v>
      </c>
      <c r="C2335" t="s">
        <v>9500</v>
      </c>
      <c r="G2335" t="s">
        <v>1140</v>
      </c>
      <c r="H2335" t="s">
        <v>1141</v>
      </c>
      <c r="I2335" t="s">
        <v>957</v>
      </c>
      <c r="J2335" t="s">
        <v>6223</v>
      </c>
      <c r="K2335" t="s">
        <v>6224</v>
      </c>
      <c r="L2335" t="s">
        <v>6223</v>
      </c>
      <c r="M2335" s="5">
        <v>7933.56</v>
      </c>
      <c r="N2335" s="5">
        <v>7933.56</v>
      </c>
      <c r="O2335" s="5">
        <v>7933.56</v>
      </c>
      <c r="P2335" s="5"/>
      <c r="Q2335" s="16">
        <v>0</v>
      </c>
      <c r="R2335" s="5"/>
      <c r="S2335" s="17">
        <v>42753</v>
      </c>
      <c r="T2335" s="17">
        <v>42753</v>
      </c>
      <c r="U2335" s="17">
        <v>42789</v>
      </c>
      <c r="V2335" s="17">
        <v>42789</v>
      </c>
      <c r="W2335" s="17">
        <v>42753</v>
      </c>
      <c r="X2335" s="17">
        <v>42753</v>
      </c>
      <c r="Y2335" t="s">
        <v>1178</v>
      </c>
      <c r="Z2335" t="s">
        <v>825</v>
      </c>
      <c r="AA2335" t="s">
        <v>1179</v>
      </c>
      <c r="AC2335" s="16">
        <v>2</v>
      </c>
      <c r="AD2335" t="s">
        <v>3256</v>
      </c>
      <c r="AE2335" t="s">
        <v>3257</v>
      </c>
      <c r="AF2335" t="s">
        <v>750</v>
      </c>
      <c r="AG2335" t="s">
        <v>1515</v>
      </c>
      <c r="AJ2335" t="s">
        <v>963</v>
      </c>
      <c r="AK2335" t="s">
        <v>1516</v>
      </c>
      <c r="AL2335" t="s">
        <v>1340</v>
      </c>
      <c r="AM2335" t="s">
        <v>531</v>
      </c>
      <c r="AP2335" t="s">
        <v>966</v>
      </c>
      <c r="AQ2335" t="s">
        <v>967</v>
      </c>
      <c r="AR2335" t="s">
        <v>968</v>
      </c>
      <c r="AS2335" t="s">
        <v>969</v>
      </c>
      <c r="AT2335" t="s">
        <v>970</v>
      </c>
      <c r="AU2335" t="s">
        <v>9501</v>
      </c>
    </row>
    <row r="2336" spans="2:47" ht="11" outlineLevel="1" x14ac:dyDescent="0.15">
      <c r="B2336" t="s">
        <v>9502</v>
      </c>
      <c r="C2336" t="s">
        <v>9503</v>
      </c>
      <c r="G2336" t="s">
        <v>1140</v>
      </c>
      <c r="H2336" t="s">
        <v>1141</v>
      </c>
      <c r="I2336" t="s">
        <v>957</v>
      </c>
      <c r="J2336" t="s">
        <v>9504</v>
      </c>
      <c r="K2336" t="s">
        <v>9505</v>
      </c>
      <c r="L2336" t="s">
        <v>9504</v>
      </c>
      <c r="M2336" s="5">
        <v>7932</v>
      </c>
      <c r="N2336" s="5">
        <v>7932</v>
      </c>
      <c r="O2336" s="5">
        <v>7932</v>
      </c>
      <c r="P2336" s="5"/>
      <c r="Q2336" s="16">
        <v>0</v>
      </c>
      <c r="R2336" s="5"/>
      <c r="S2336" s="17">
        <v>43007</v>
      </c>
      <c r="T2336" s="17">
        <v>43007</v>
      </c>
      <c r="U2336" s="17">
        <v>43087</v>
      </c>
      <c r="V2336" s="17">
        <v>43087</v>
      </c>
      <c r="W2336" s="17">
        <v>43007</v>
      </c>
      <c r="X2336" s="17">
        <v>43007</v>
      </c>
      <c r="Y2336" t="s">
        <v>1178</v>
      </c>
      <c r="Z2336" t="s">
        <v>825</v>
      </c>
      <c r="AA2336" t="s">
        <v>1179</v>
      </c>
      <c r="AC2336" s="16">
        <v>2</v>
      </c>
      <c r="AD2336" t="s">
        <v>2535</v>
      </c>
      <c r="AE2336" t="s">
        <v>2536</v>
      </c>
      <c r="AF2336" t="s">
        <v>750</v>
      </c>
      <c r="AG2336" t="s">
        <v>1515</v>
      </c>
      <c r="AJ2336" t="s">
        <v>963</v>
      </c>
      <c r="AK2336" t="s">
        <v>1516</v>
      </c>
      <c r="AL2336" t="s">
        <v>1340</v>
      </c>
      <c r="AM2336" t="s">
        <v>531</v>
      </c>
      <c r="AP2336" t="s">
        <v>966</v>
      </c>
      <c r="AQ2336" t="s">
        <v>967</v>
      </c>
      <c r="AR2336" t="s">
        <v>968</v>
      </c>
      <c r="AS2336" t="s">
        <v>969</v>
      </c>
      <c r="AT2336" t="s">
        <v>970</v>
      </c>
      <c r="AU2336" t="s">
        <v>9506</v>
      </c>
    </row>
    <row r="2337" spans="2:47" ht="11" outlineLevel="1" x14ac:dyDescent="0.15">
      <c r="B2337" t="s">
        <v>9507</v>
      </c>
      <c r="C2337" t="s">
        <v>9508</v>
      </c>
      <c r="G2337" t="s">
        <v>1140</v>
      </c>
      <c r="H2337" t="s">
        <v>1141</v>
      </c>
      <c r="I2337" t="s">
        <v>957</v>
      </c>
      <c r="J2337" t="s">
        <v>9509</v>
      </c>
      <c r="K2337" t="s">
        <v>9510</v>
      </c>
      <c r="L2337" t="s">
        <v>9509</v>
      </c>
      <c r="M2337" s="5">
        <v>7910</v>
      </c>
      <c r="N2337" s="5">
        <v>7910</v>
      </c>
      <c r="O2337" s="5">
        <v>7910</v>
      </c>
      <c r="P2337" s="5"/>
      <c r="Q2337" s="16">
        <v>0</v>
      </c>
      <c r="R2337" s="5"/>
      <c r="S2337" s="17">
        <v>43003</v>
      </c>
      <c r="T2337" s="17">
        <v>43003</v>
      </c>
      <c r="U2337" s="17">
        <v>43039</v>
      </c>
      <c r="V2337" s="17">
        <v>43039</v>
      </c>
      <c r="W2337" s="17">
        <v>43003</v>
      </c>
      <c r="X2337" s="17">
        <v>43003</v>
      </c>
      <c r="Y2337" t="s">
        <v>1178</v>
      </c>
      <c r="Z2337" t="s">
        <v>825</v>
      </c>
      <c r="AA2337" t="s">
        <v>1179</v>
      </c>
      <c r="AC2337" s="16">
        <v>3</v>
      </c>
      <c r="AD2337" t="s">
        <v>803</v>
      </c>
      <c r="AE2337" t="s">
        <v>974</v>
      </c>
      <c r="AF2337" t="s">
        <v>759</v>
      </c>
      <c r="AG2337" t="s">
        <v>1143</v>
      </c>
      <c r="AJ2337" t="s">
        <v>963</v>
      </c>
      <c r="AK2337" t="s">
        <v>1082</v>
      </c>
      <c r="AL2337" t="s">
        <v>1340</v>
      </c>
      <c r="AM2337" t="s">
        <v>531</v>
      </c>
      <c r="AP2337" t="s">
        <v>966</v>
      </c>
      <c r="AQ2337" t="s">
        <v>967</v>
      </c>
      <c r="AR2337" t="s">
        <v>968</v>
      </c>
      <c r="AS2337" t="s">
        <v>969</v>
      </c>
      <c r="AT2337" t="s">
        <v>970</v>
      </c>
      <c r="AU2337" t="s">
        <v>9511</v>
      </c>
    </row>
    <row r="2338" spans="2:47" ht="11" outlineLevel="1" x14ac:dyDescent="0.15">
      <c r="B2338" t="s">
        <v>9512</v>
      </c>
      <c r="C2338" t="s">
        <v>9513</v>
      </c>
      <c r="G2338" t="s">
        <v>1140</v>
      </c>
      <c r="H2338" t="s">
        <v>1141</v>
      </c>
      <c r="I2338" t="s">
        <v>957</v>
      </c>
      <c r="J2338" t="s">
        <v>6442</v>
      </c>
      <c r="K2338" t="s">
        <v>6443</v>
      </c>
      <c r="L2338" t="s">
        <v>6444</v>
      </c>
      <c r="M2338" s="5">
        <v>7779.31</v>
      </c>
      <c r="N2338" s="5">
        <v>7779.31</v>
      </c>
      <c r="O2338" s="5">
        <v>7779.31</v>
      </c>
      <c r="P2338" s="5"/>
      <c r="Q2338" s="16">
        <v>0</v>
      </c>
      <c r="R2338" s="5"/>
      <c r="S2338" s="17">
        <v>42900</v>
      </c>
      <c r="T2338" s="17">
        <v>42893</v>
      </c>
      <c r="U2338" s="17">
        <v>42902</v>
      </c>
      <c r="V2338" s="17">
        <v>42902</v>
      </c>
      <c r="W2338" s="17">
        <v>42900</v>
      </c>
      <c r="X2338" s="17">
        <v>42900</v>
      </c>
      <c r="Y2338" t="s">
        <v>984</v>
      </c>
      <c r="Z2338" t="s">
        <v>804</v>
      </c>
      <c r="AA2338" t="s">
        <v>1000</v>
      </c>
      <c r="AC2338" s="16">
        <v>1</v>
      </c>
      <c r="AD2338" t="s">
        <v>795</v>
      </c>
      <c r="AE2338" t="s">
        <v>961</v>
      </c>
      <c r="AF2338" t="s">
        <v>750</v>
      </c>
      <c r="AG2338" t="s">
        <v>1515</v>
      </c>
      <c r="AJ2338" t="s">
        <v>963</v>
      </c>
      <c r="AK2338" t="s">
        <v>1516</v>
      </c>
      <c r="AL2338" t="s">
        <v>1340</v>
      </c>
      <c r="AM2338" t="s">
        <v>531</v>
      </c>
      <c r="AP2338" t="s">
        <v>966</v>
      </c>
      <c r="AQ2338" t="s">
        <v>967</v>
      </c>
      <c r="AR2338" t="s">
        <v>968</v>
      </c>
      <c r="AS2338" t="s">
        <v>969</v>
      </c>
      <c r="AT2338" t="s">
        <v>970</v>
      </c>
      <c r="AU2338" t="s">
        <v>9514</v>
      </c>
    </row>
    <row r="2339" spans="2:47" ht="11" outlineLevel="1" x14ac:dyDescent="0.15">
      <c r="B2339" t="s">
        <v>9515</v>
      </c>
      <c r="C2339" t="s">
        <v>9516</v>
      </c>
      <c r="G2339" t="s">
        <v>1140</v>
      </c>
      <c r="H2339" t="s">
        <v>1141</v>
      </c>
      <c r="I2339" t="s">
        <v>957</v>
      </c>
      <c r="J2339" t="s">
        <v>9517</v>
      </c>
      <c r="K2339" t="s">
        <v>9518</v>
      </c>
      <c r="L2339" t="s">
        <v>9517</v>
      </c>
      <c r="M2339" s="5">
        <v>7725</v>
      </c>
      <c r="N2339" s="5">
        <v>7725</v>
      </c>
      <c r="O2339" s="5">
        <v>7725</v>
      </c>
      <c r="P2339" s="5"/>
      <c r="Q2339" s="16">
        <v>0</v>
      </c>
      <c r="R2339" s="5"/>
      <c r="S2339" s="17">
        <v>42345</v>
      </c>
      <c r="T2339" s="17">
        <v>42345</v>
      </c>
      <c r="U2339" s="17">
        <v>42402</v>
      </c>
      <c r="V2339" s="17">
        <v>42402</v>
      </c>
      <c r="W2339" s="17">
        <v>42345</v>
      </c>
      <c r="X2339" s="17">
        <v>42345</v>
      </c>
      <c r="Y2339" t="s">
        <v>1178</v>
      </c>
      <c r="Z2339" t="s">
        <v>825</v>
      </c>
      <c r="AA2339" t="s">
        <v>1179</v>
      </c>
      <c r="AC2339" s="16">
        <v>2</v>
      </c>
      <c r="AD2339" t="s">
        <v>6462</v>
      </c>
      <c r="AE2339" t="s">
        <v>6463</v>
      </c>
      <c r="AF2339" t="s">
        <v>750</v>
      </c>
      <c r="AG2339" t="s">
        <v>1515</v>
      </c>
      <c r="AJ2339" t="s">
        <v>963</v>
      </c>
      <c r="AK2339" t="s">
        <v>1516</v>
      </c>
      <c r="AL2339" t="s">
        <v>1340</v>
      </c>
      <c r="AM2339" t="s">
        <v>531</v>
      </c>
      <c r="AP2339" t="s">
        <v>966</v>
      </c>
      <c r="AQ2339" t="s">
        <v>967</v>
      </c>
      <c r="AR2339" t="s">
        <v>968</v>
      </c>
      <c r="AS2339" t="s">
        <v>969</v>
      </c>
      <c r="AT2339" t="s">
        <v>970</v>
      </c>
      <c r="AU2339" t="s">
        <v>9519</v>
      </c>
    </row>
    <row r="2340" spans="2:47" ht="11" outlineLevel="1" x14ac:dyDescent="0.15">
      <c r="B2340" t="s">
        <v>9520</v>
      </c>
      <c r="C2340" t="s">
        <v>9521</v>
      </c>
      <c r="G2340" t="s">
        <v>1140</v>
      </c>
      <c r="H2340" t="s">
        <v>1141</v>
      </c>
      <c r="I2340" t="s">
        <v>957</v>
      </c>
      <c r="J2340" t="s">
        <v>6442</v>
      </c>
      <c r="K2340" t="s">
        <v>6443</v>
      </c>
      <c r="L2340" t="s">
        <v>6444</v>
      </c>
      <c r="M2340" s="5">
        <v>7708.91</v>
      </c>
      <c r="N2340" s="5">
        <v>7708.91</v>
      </c>
      <c r="O2340" s="5">
        <v>7708.91</v>
      </c>
      <c r="P2340" s="5"/>
      <c r="Q2340" s="16">
        <v>0</v>
      </c>
      <c r="R2340" s="5"/>
      <c r="S2340" s="17">
        <v>42039</v>
      </c>
      <c r="T2340" s="17">
        <v>42039</v>
      </c>
      <c r="U2340" s="17">
        <v>42052</v>
      </c>
      <c r="V2340" s="17">
        <v>42052</v>
      </c>
      <c r="W2340" s="17">
        <v>42039</v>
      </c>
      <c r="X2340" s="17">
        <v>42039</v>
      </c>
      <c r="Y2340" t="s">
        <v>984</v>
      </c>
      <c r="Z2340" t="s">
        <v>804</v>
      </c>
      <c r="AA2340" t="s">
        <v>1000</v>
      </c>
      <c r="AC2340" s="16">
        <v>1</v>
      </c>
      <c r="AD2340" t="s">
        <v>795</v>
      </c>
      <c r="AE2340" t="s">
        <v>961</v>
      </c>
      <c r="AF2340" t="s">
        <v>750</v>
      </c>
      <c r="AG2340" t="s">
        <v>1515</v>
      </c>
      <c r="AJ2340" t="s">
        <v>963</v>
      </c>
      <c r="AK2340" t="s">
        <v>1516</v>
      </c>
      <c r="AL2340" t="s">
        <v>1340</v>
      </c>
      <c r="AM2340" t="s">
        <v>531</v>
      </c>
      <c r="AP2340" t="s">
        <v>966</v>
      </c>
      <c r="AQ2340" t="s">
        <v>967</v>
      </c>
      <c r="AR2340" t="s">
        <v>968</v>
      </c>
      <c r="AS2340" t="s">
        <v>969</v>
      </c>
      <c r="AT2340" t="s">
        <v>970</v>
      </c>
      <c r="AU2340" t="s">
        <v>9522</v>
      </c>
    </row>
    <row r="2341" spans="2:47" ht="11" outlineLevel="1" x14ac:dyDescent="0.15">
      <c r="B2341" t="s">
        <v>9523</v>
      </c>
      <c r="C2341" t="s">
        <v>9524</v>
      </c>
      <c r="G2341" t="s">
        <v>1140</v>
      </c>
      <c r="H2341" t="s">
        <v>1141</v>
      </c>
      <c r="I2341" t="s">
        <v>957</v>
      </c>
      <c r="J2341" t="s">
        <v>9525</v>
      </c>
      <c r="K2341" t="s">
        <v>9526</v>
      </c>
      <c r="L2341" t="s">
        <v>9527</v>
      </c>
      <c r="M2341" s="5">
        <v>7575</v>
      </c>
      <c r="N2341" s="5">
        <v>7575</v>
      </c>
      <c r="O2341" s="5">
        <v>7575</v>
      </c>
      <c r="P2341" s="5"/>
      <c r="Q2341" s="16">
        <v>0</v>
      </c>
      <c r="R2341" s="5"/>
      <c r="S2341" s="17">
        <v>42931</v>
      </c>
      <c r="T2341" s="17">
        <v>42927</v>
      </c>
      <c r="U2341" s="17">
        <v>42978</v>
      </c>
      <c r="V2341" s="17">
        <v>42978</v>
      </c>
      <c r="W2341" s="17">
        <v>42931</v>
      </c>
      <c r="X2341" s="17">
        <v>42931</v>
      </c>
      <c r="Y2341" t="s">
        <v>1178</v>
      </c>
      <c r="Z2341" t="s">
        <v>825</v>
      </c>
      <c r="AA2341" t="s">
        <v>1179</v>
      </c>
      <c r="AC2341" s="16">
        <v>1</v>
      </c>
      <c r="AD2341" t="s">
        <v>803</v>
      </c>
      <c r="AE2341" t="s">
        <v>974</v>
      </c>
      <c r="AF2341" t="s">
        <v>6999</v>
      </c>
      <c r="AG2341" t="s">
        <v>7000</v>
      </c>
      <c r="AJ2341" t="s">
        <v>963</v>
      </c>
      <c r="AK2341" t="s">
        <v>1082</v>
      </c>
      <c r="AL2341" t="s">
        <v>1340</v>
      </c>
      <c r="AM2341" t="s">
        <v>531</v>
      </c>
      <c r="AP2341" t="s">
        <v>966</v>
      </c>
      <c r="AQ2341" t="s">
        <v>967</v>
      </c>
      <c r="AR2341" t="s">
        <v>968</v>
      </c>
      <c r="AS2341" t="s">
        <v>969</v>
      </c>
      <c r="AT2341" t="s">
        <v>970</v>
      </c>
      <c r="AU2341" t="s">
        <v>9528</v>
      </c>
    </row>
    <row r="2342" spans="2:47" ht="11" outlineLevel="1" x14ac:dyDescent="0.15">
      <c r="B2342" t="s">
        <v>9529</v>
      </c>
      <c r="C2342" t="s">
        <v>9530</v>
      </c>
      <c r="G2342" t="s">
        <v>1140</v>
      </c>
      <c r="H2342" t="s">
        <v>1141</v>
      </c>
      <c r="I2342" t="s">
        <v>957</v>
      </c>
      <c r="J2342" t="s">
        <v>4617</v>
      </c>
      <c r="K2342" t="s">
        <v>4618</v>
      </c>
      <c r="L2342" t="s">
        <v>4617</v>
      </c>
      <c r="M2342" s="5">
        <v>7500</v>
      </c>
      <c r="N2342" s="5">
        <v>7500</v>
      </c>
      <c r="O2342" s="5">
        <v>11250</v>
      </c>
      <c r="P2342" s="5"/>
      <c r="Q2342" s="16">
        <v>0</v>
      </c>
      <c r="R2342" s="5"/>
      <c r="S2342" s="17">
        <v>42509</v>
      </c>
      <c r="T2342" s="17">
        <v>42507</v>
      </c>
      <c r="U2342" s="17">
        <v>43190</v>
      </c>
      <c r="V2342" s="17">
        <v>43190</v>
      </c>
      <c r="W2342" s="17">
        <v>42509</v>
      </c>
      <c r="X2342" s="17">
        <v>42509</v>
      </c>
      <c r="Y2342" t="s">
        <v>984</v>
      </c>
      <c r="Z2342" t="s">
        <v>804</v>
      </c>
      <c r="AA2342" t="s">
        <v>1000</v>
      </c>
      <c r="AC2342" s="16">
        <v>1</v>
      </c>
      <c r="AD2342" t="s">
        <v>4619</v>
      </c>
      <c r="AE2342" t="s">
        <v>4620</v>
      </c>
      <c r="AF2342" t="s">
        <v>750</v>
      </c>
      <c r="AG2342" t="s">
        <v>1515</v>
      </c>
      <c r="AJ2342" t="s">
        <v>963</v>
      </c>
      <c r="AK2342" t="s">
        <v>1516</v>
      </c>
      <c r="AL2342" t="s">
        <v>1340</v>
      </c>
      <c r="AM2342" t="s">
        <v>531</v>
      </c>
      <c r="AP2342" t="s">
        <v>966</v>
      </c>
      <c r="AQ2342" t="s">
        <v>967</v>
      </c>
      <c r="AR2342" t="s">
        <v>968</v>
      </c>
      <c r="AS2342" t="s">
        <v>969</v>
      </c>
      <c r="AT2342" t="s">
        <v>970</v>
      </c>
      <c r="AU2342" t="s">
        <v>9531</v>
      </c>
    </row>
    <row r="2343" spans="2:47" ht="11" outlineLevel="1" x14ac:dyDescent="0.15">
      <c r="B2343" t="s">
        <v>9532</v>
      </c>
      <c r="C2343" t="s">
        <v>9533</v>
      </c>
      <c r="G2343" t="s">
        <v>1140</v>
      </c>
      <c r="H2343" t="s">
        <v>1141</v>
      </c>
      <c r="I2343" t="s">
        <v>957</v>
      </c>
      <c r="J2343" t="s">
        <v>5470</v>
      </c>
      <c r="K2343" t="s">
        <v>5471</v>
      </c>
      <c r="L2343" t="s">
        <v>5470</v>
      </c>
      <c r="M2343" s="5">
        <v>7494.75</v>
      </c>
      <c r="N2343" s="5">
        <v>7494.75</v>
      </c>
      <c r="O2343" s="5">
        <v>7494.75</v>
      </c>
      <c r="P2343" s="5"/>
      <c r="Q2343" s="16">
        <v>0</v>
      </c>
      <c r="R2343" s="5"/>
      <c r="S2343" s="17">
        <v>42186</v>
      </c>
      <c r="T2343" s="17">
        <v>42186</v>
      </c>
      <c r="U2343" s="17">
        <v>42277</v>
      </c>
      <c r="V2343" s="17">
        <v>42277</v>
      </c>
      <c r="W2343" s="17">
        <v>42186</v>
      </c>
      <c r="X2343" s="17">
        <v>42207</v>
      </c>
      <c r="Y2343" t="s">
        <v>984</v>
      </c>
      <c r="Z2343" t="s">
        <v>804</v>
      </c>
      <c r="AA2343" t="s">
        <v>1000</v>
      </c>
      <c r="AC2343" s="16">
        <v>1</v>
      </c>
      <c r="AD2343" t="s">
        <v>887</v>
      </c>
      <c r="AE2343" t="s">
        <v>2030</v>
      </c>
      <c r="AF2343" t="s">
        <v>750</v>
      </c>
      <c r="AG2343" t="s">
        <v>1515</v>
      </c>
      <c r="AJ2343" t="s">
        <v>963</v>
      </c>
      <c r="AK2343" t="s">
        <v>1516</v>
      </c>
      <c r="AL2343" t="s">
        <v>1340</v>
      </c>
      <c r="AM2343" t="s">
        <v>531</v>
      </c>
      <c r="AP2343" t="s">
        <v>966</v>
      </c>
      <c r="AQ2343" t="s">
        <v>967</v>
      </c>
      <c r="AR2343" t="s">
        <v>968</v>
      </c>
      <c r="AS2343" t="s">
        <v>969</v>
      </c>
      <c r="AT2343" t="s">
        <v>970</v>
      </c>
      <c r="AU2343" t="s">
        <v>9534</v>
      </c>
    </row>
    <row r="2344" spans="2:47" ht="11" outlineLevel="1" x14ac:dyDescent="0.15">
      <c r="B2344" t="s">
        <v>9535</v>
      </c>
      <c r="C2344" t="s">
        <v>9536</v>
      </c>
      <c r="G2344" t="s">
        <v>1140</v>
      </c>
      <c r="H2344" t="s">
        <v>1141</v>
      </c>
      <c r="I2344" t="s">
        <v>957</v>
      </c>
      <c r="J2344" t="s">
        <v>713</v>
      </c>
      <c r="K2344" t="s">
        <v>3086</v>
      </c>
      <c r="L2344" t="s">
        <v>713</v>
      </c>
      <c r="M2344" s="5">
        <v>7487.18</v>
      </c>
      <c r="N2344" s="5">
        <v>7487.18</v>
      </c>
      <c r="O2344" s="5">
        <v>7487.18</v>
      </c>
      <c r="P2344" s="5"/>
      <c r="Q2344" s="16">
        <v>0</v>
      </c>
      <c r="R2344" s="5"/>
      <c r="S2344" s="17">
        <v>43281</v>
      </c>
      <c r="T2344" s="17">
        <v>43280</v>
      </c>
      <c r="U2344" s="17">
        <v>43311</v>
      </c>
      <c r="V2344" s="17">
        <v>43311</v>
      </c>
      <c r="W2344" s="17">
        <v>43281</v>
      </c>
      <c r="X2344" s="17">
        <v>43281</v>
      </c>
      <c r="Y2344" t="s">
        <v>1178</v>
      </c>
      <c r="Z2344" t="s">
        <v>825</v>
      </c>
      <c r="AA2344" t="s">
        <v>1179</v>
      </c>
      <c r="AC2344" s="16">
        <v>3</v>
      </c>
      <c r="AD2344" t="s">
        <v>6601</v>
      </c>
      <c r="AE2344" t="s">
        <v>6602</v>
      </c>
      <c r="AF2344" t="s">
        <v>737</v>
      </c>
      <c r="AG2344" t="s">
        <v>975</v>
      </c>
      <c r="AJ2344" t="s">
        <v>963</v>
      </c>
      <c r="AK2344" t="s">
        <v>3258</v>
      </c>
      <c r="AL2344" t="s">
        <v>965</v>
      </c>
      <c r="AM2344" t="s">
        <v>456</v>
      </c>
      <c r="AP2344" t="s">
        <v>966</v>
      </c>
      <c r="AQ2344" t="s">
        <v>967</v>
      </c>
      <c r="AR2344" t="s">
        <v>968</v>
      </c>
      <c r="AS2344" t="s">
        <v>969</v>
      </c>
      <c r="AT2344" t="s">
        <v>970</v>
      </c>
      <c r="AU2344" t="s">
        <v>9537</v>
      </c>
    </row>
    <row r="2345" spans="2:47" ht="11" outlineLevel="1" x14ac:dyDescent="0.15">
      <c r="B2345" t="s">
        <v>9538</v>
      </c>
      <c r="C2345" t="s">
        <v>872</v>
      </c>
      <c r="G2345" t="s">
        <v>1140</v>
      </c>
      <c r="H2345" t="s">
        <v>1141</v>
      </c>
      <c r="I2345" t="s">
        <v>957</v>
      </c>
      <c r="J2345" t="s">
        <v>693</v>
      </c>
      <c r="K2345" t="s">
        <v>1822</v>
      </c>
      <c r="L2345" t="s">
        <v>693</v>
      </c>
      <c r="M2345" s="5">
        <v>7475.76</v>
      </c>
      <c r="N2345" s="5">
        <v>7475.76</v>
      </c>
      <c r="O2345" s="5">
        <v>7475.76</v>
      </c>
      <c r="P2345" s="5"/>
      <c r="Q2345" s="16">
        <v>0</v>
      </c>
      <c r="R2345" s="5"/>
      <c r="S2345" s="17">
        <v>44830</v>
      </c>
      <c r="T2345" s="17">
        <v>44830</v>
      </c>
      <c r="U2345" s="17">
        <v>44921</v>
      </c>
      <c r="V2345" s="17">
        <v>44921</v>
      </c>
      <c r="W2345" s="17">
        <v>44830</v>
      </c>
      <c r="X2345" s="17">
        <v>44830</v>
      </c>
      <c r="Y2345" t="s">
        <v>984</v>
      </c>
      <c r="Z2345" t="s">
        <v>804</v>
      </c>
      <c r="AA2345" t="s">
        <v>1000</v>
      </c>
      <c r="AC2345" s="16">
        <v>1</v>
      </c>
      <c r="AD2345" t="s">
        <v>803</v>
      </c>
      <c r="AE2345" t="s">
        <v>974</v>
      </c>
      <c r="AF2345" t="s">
        <v>759</v>
      </c>
      <c r="AG2345" t="s">
        <v>1143</v>
      </c>
      <c r="AJ2345" t="s">
        <v>963</v>
      </c>
      <c r="AK2345" t="s">
        <v>1082</v>
      </c>
      <c r="AL2345" t="s">
        <v>965</v>
      </c>
      <c r="AM2345" t="s">
        <v>456</v>
      </c>
      <c r="AP2345" t="s">
        <v>966</v>
      </c>
      <c r="AQ2345" t="s">
        <v>967</v>
      </c>
      <c r="AR2345" t="s">
        <v>968</v>
      </c>
      <c r="AS2345" t="s">
        <v>969</v>
      </c>
      <c r="AT2345" t="s">
        <v>970</v>
      </c>
      <c r="AU2345" t="s">
        <v>9539</v>
      </c>
    </row>
    <row r="2346" spans="2:47" ht="11" outlineLevel="1" x14ac:dyDescent="0.15">
      <c r="B2346" t="s">
        <v>9540</v>
      </c>
      <c r="C2346" t="s">
        <v>9541</v>
      </c>
      <c r="D2346" t="s">
        <v>2185</v>
      </c>
      <c r="E2346" t="s">
        <v>983</v>
      </c>
      <c r="F2346" t="s">
        <v>798</v>
      </c>
      <c r="G2346" t="s">
        <v>984</v>
      </c>
      <c r="H2346" t="s">
        <v>985</v>
      </c>
      <c r="I2346" t="s">
        <v>957</v>
      </c>
      <c r="J2346" t="s">
        <v>1411</v>
      </c>
      <c r="K2346" t="s">
        <v>1412</v>
      </c>
      <c r="L2346" t="s">
        <v>1411</v>
      </c>
      <c r="M2346" s="5">
        <v>7460.3</v>
      </c>
      <c r="N2346" s="5">
        <v>7460.3</v>
      </c>
      <c r="O2346" s="5">
        <v>7460.3</v>
      </c>
      <c r="P2346" s="5"/>
      <c r="Q2346" s="16">
        <v>0</v>
      </c>
      <c r="R2346" s="5"/>
      <c r="S2346" s="17">
        <v>45134</v>
      </c>
      <c r="T2346" s="17">
        <v>45139</v>
      </c>
      <c r="U2346" s="17">
        <v>45199</v>
      </c>
      <c r="V2346" s="17">
        <v>45199</v>
      </c>
      <c r="W2346" s="17">
        <v>45134</v>
      </c>
      <c r="X2346" s="17">
        <v>45758</v>
      </c>
      <c r="Y2346" t="s">
        <v>959</v>
      </c>
      <c r="Z2346" t="s">
        <v>796</v>
      </c>
      <c r="AA2346" t="s">
        <v>960</v>
      </c>
      <c r="AC2346" s="16"/>
      <c r="AD2346" t="s">
        <v>824</v>
      </c>
      <c r="AE2346" t="s">
        <v>1130</v>
      </c>
      <c r="AF2346" t="s">
        <v>752</v>
      </c>
      <c r="AG2346" t="s">
        <v>1290</v>
      </c>
      <c r="AJ2346" t="s">
        <v>963</v>
      </c>
      <c r="AK2346" t="s">
        <v>1133</v>
      </c>
      <c r="AL2346" t="s">
        <v>965</v>
      </c>
      <c r="AM2346" t="s">
        <v>437</v>
      </c>
      <c r="AP2346" t="s">
        <v>966</v>
      </c>
      <c r="AQ2346" t="s">
        <v>967</v>
      </c>
      <c r="AR2346" t="s">
        <v>968</v>
      </c>
      <c r="AS2346" t="s">
        <v>969</v>
      </c>
      <c r="AT2346" t="s">
        <v>970</v>
      </c>
      <c r="AU2346" t="s">
        <v>9542</v>
      </c>
    </row>
    <row r="2347" spans="2:47" ht="11" outlineLevel="1" x14ac:dyDescent="0.15">
      <c r="B2347" t="s">
        <v>9543</v>
      </c>
      <c r="C2347" t="s">
        <v>9544</v>
      </c>
      <c r="G2347" t="s">
        <v>1140</v>
      </c>
      <c r="H2347" t="s">
        <v>1141</v>
      </c>
      <c r="I2347" t="s">
        <v>957</v>
      </c>
      <c r="J2347" t="s">
        <v>9545</v>
      </c>
      <c r="K2347" t="s">
        <v>9546</v>
      </c>
      <c r="L2347" t="s">
        <v>9545</v>
      </c>
      <c r="M2347" s="5">
        <v>7454.38</v>
      </c>
      <c r="N2347" s="5">
        <v>7454.38</v>
      </c>
      <c r="O2347" s="5">
        <v>7454.38</v>
      </c>
      <c r="P2347" s="5"/>
      <c r="Q2347" s="16">
        <v>0</v>
      </c>
      <c r="R2347" s="5"/>
      <c r="S2347" s="17">
        <v>42916</v>
      </c>
      <c r="T2347" s="17">
        <v>42916</v>
      </c>
      <c r="U2347" s="17">
        <v>42962</v>
      </c>
      <c r="V2347" s="17">
        <v>42962</v>
      </c>
      <c r="W2347" s="17">
        <v>42916</v>
      </c>
      <c r="X2347" s="17">
        <v>42916</v>
      </c>
      <c r="Y2347" t="s">
        <v>1178</v>
      </c>
      <c r="Z2347" t="s">
        <v>825</v>
      </c>
      <c r="AA2347" t="s">
        <v>1179</v>
      </c>
      <c r="AC2347" s="16">
        <v>2</v>
      </c>
      <c r="AD2347" t="s">
        <v>9547</v>
      </c>
      <c r="AE2347" t="s">
        <v>9548</v>
      </c>
      <c r="AF2347" t="s">
        <v>750</v>
      </c>
      <c r="AG2347" t="s">
        <v>1515</v>
      </c>
      <c r="AH2347" t="s">
        <v>1058</v>
      </c>
      <c r="AI2347" t="s">
        <v>1059</v>
      </c>
      <c r="AJ2347" t="s">
        <v>978</v>
      </c>
      <c r="AK2347" t="s">
        <v>1516</v>
      </c>
      <c r="AL2347" t="s">
        <v>1340</v>
      </c>
      <c r="AM2347" t="s">
        <v>531</v>
      </c>
      <c r="AP2347" t="s">
        <v>966</v>
      </c>
      <c r="AQ2347" t="s">
        <v>967</v>
      </c>
      <c r="AR2347" t="s">
        <v>968</v>
      </c>
      <c r="AS2347" t="s">
        <v>969</v>
      </c>
      <c r="AT2347" t="s">
        <v>970</v>
      </c>
      <c r="AU2347" t="s">
        <v>9549</v>
      </c>
    </row>
    <row r="2348" spans="2:47" ht="11" outlineLevel="1" x14ac:dyDescent="0.15">
      <c r="B2348" t="s">
        <v>9550</v>
      </c>
      <c r="C2348" t="s">
        <v>9551</v>
      </c>
      <c r="G2348" t="s">
        <v>1140</v>
      </c>
      <c r="H2348" t="s">
        <v>1141</v>
      </c>
      <c r="I2348" t="s">
        <v>957</v>
      </c>
      <c r="J2348" t="s">
        <v>9552</v>
      </c>
      <c r="K2348" t="s">
        <v>9553</v>
      </c>
      <c r="L2348" t="s">
        <v>9552</v>
      </c>
      <c r="M2348" s="5">
        <v>7440.77</v>
      </c>
      <c r="N2348" s="5">
        <v>7440.77</v>
      </c>
      <c r="O2348" s="5">
        <v>7440.77</v>
      </c>
      <c r="P2348" s="5"/>
      <c r="Q2348" s="16">
        <v>0</v>
      </c>
      <c r="R2348" s="5"/>
      <c r="S2348" s="17">
        <v>43006</v>
      </c>
      <c r="T2348" s="17">
        <v>43006</v>
      </c>
      <c r="U2348" s="17">
        <v>43069</v>
      </c>
      <c r="V2348" s="17">
        <v>43069</v>
      </c>
      <c r="W2348" s="17">
        <v>43006</v>
      </c>
      <c r="X2348" s="17">
        <v>43006</v>
      </c>
      <c r="Y2348" t="s">
        <v>1178</v>
      </c>
      <c r="Z2348" t="s">
        <v>825</v>
      </c>
      <c r="AA2348" t="s">
        <v>1179</v>
      </c>
      <c r="AC2348" s="16">
        <v>3</v>
      </c>
      <c r="AD2348" t="s">
        <v>803</v>
      </c>
      <c r="AE2348" t="s">
        <v>974</v>
      </c>
      <c r="AF2348" t="s">
        <v>737</v>
      </c>
      <c r="AG2348" t="s">
        <v>975</v>
      </c>
      <c r="AJ2348" t="s">
        <v>963</v>
      </c>
      <c r="AK2348" t="s">
        <v>979</v>
      </c>
      <c r="AL2348" t="s">
        <v>1340</v>
      </c>
      <c r="AM2348" t="s">
        <v>531</v>
      </c>
      <c r="AP2348" t="s">
        <v>966</v>
      </c>
      <c r="AQ2348" t="s">
        <v>967</v>
      </c>
      <c r="AR2348" t="s">
        <v>968</v>
      </c>
      <c r="AS2348" t="s">
        <v>969</v>
      </c>
      <c r="AT2348" t="s">
        <v>970</v>
      </c>
      <c r="AU2348" t="s">
        <v>9554</v>
      </c>
    </row>
    <row r="2349" spans="2:47" ht="11" outlineLevel="1" x14ac:dyDescent="0.15">
      <c r="B2349" t="s">
        <v>9555</v>
      </c>
      <c r="C2349" t="s">
        <v>9556</v>
      </c>
      <c r="G2349" t="s">
        <v>1140</v>
      </c>
      <c r="H2349" t="s">
        <v>1141</v>
      </c>
      <c r="I2349" t="s">
        <v>957</v>
      </c>
      <c r="J2349" t="s">
        <v>9557</v>
      </c>
      <c r="K2349" t="s">
        <v>9558</v>
      </c>
      <c r="L2349" t="s">
        <v>9557</v>
      </c>
      <c r="M2349" s="5">
        <v>7398</v>
      </c>
      <c r="N2349" s="5">
        <v>7398</v>
      </c>
      <c r="O2349" s="5">
        <v>7398</v>
      </c>
      <c r="P2349" s="5"/>
      <c r="Q2349" s="16">
        <v>0</v>
      </c>
      <c r="R2349" s="5"/>
      <c r="S2349" s="17">
        <v>43110</v>
      </c>
      <c r="T2349" s="17">
        <v>43109</v>
      </c>
      <c r="U2349" s="17">
        <v>43143</v>
      </c>
      <c r="V2349" s="17">
        <v>43149</v>
      </c>
      <c r="W2349" s="17">
        <v>43110</v>
      </c>
      <c r="X2349" s="17">
        <v>43110</v>
      </c>
      <c r="Y2349" t="s">
        <v>1178</v>
      </c>
      <c r="Z2349" t="s">
        <v>825</v>
      </c>
      <c r="AA2349" t="s">
        <v>1179</v>
      </c>
      <c r="AC2349" s="16">
        <v>2</v>
      </c>
      <c r="AD2349" t="s">
        <v>9559</v>
      </c>
      <c r="AE2349" t="s">
        <v>9560</v>
      </c>
      <c r="AF2349" t="s">
        <v>750</v>
      </c>
      <c r="AG2349" t="s">
        <v>1515</v>
      </c>
      <c r="AJ2349" t="s">
        <v>963</v>
      </c>
      <c r="AK2349" t="s">
        <v>1516</v>
      </c>
      <c r="AL2349" t="s">
        <v>1340</v>
      </c>
      <c r="AM2349" t="s">
        <v>531</v>
      </c>
      <c r="AP2349" t="s">
        <v>966</v>
      </c>
      <c r="AQ2349" t="s">
        <v>967</v>
      </c>
      <c r="AR2349" t="s">
        <v>968</v>
      </c>
      <c r="AS2349" t="s">
        <v>969</v>
      </c>
      <c r="AT2349" t="s">
        <v>970</v>
      </c>
      <c r="AU2349" t="s">
        <v>9561</v>
      </c>
    </row>
    <row r="2350" spans="2:47" ht="11" outlineLevel="1" x14ac:dyDescent="0.15">
      <c r="B2350" t="s">
        <v>9562</v>
      </c>
      <c r="C2350" t="s">
        <v>9563</v>
      </c>
      <c r="G2350" t="s">
        <v>1140</v>
      </c>
      <c r="H2350" t="s">
        <v>1141</v>
      </c>
      <c r="I2350" t="s">
        <v>957</v>
      </c>
      <c r="J2350" t="s">
        <v>9564</v>
      </c>
      <c r="K2350" t="s">
        <v>9565</v>
      </c>
      <c r="L2350" t="s">
        <v>9566</v>
      </c>
      <c r="M2350" s="5">
        <v>7363.8</v>
      </c>
      <c r="N2350" s="5">
        <v>7363.8</v>
      </c>
      <c r="O2350" s="5">
        <v>7363.8</v>
      </c>
      <c r="P2350" s="5"/>
      <c r="Q2350" s="16">
        <v>0</v>
      </c>
      <c r="R2350" s="5"/>
      <c r="S2350" s="17">
        <v>43354</v>
      </c>
      <c r="T2350" s="17">
        <v>43354</v>
      </c>
      <c r="U2350" s="17">
        <v>43507</v>
      </c>
      <c r="V2350" s="17">
        <v>43507</v>
      </c>
      <c r="W2350" s="17">
        <v>43354</v>
      </c>
      <c r="X2350" s="17">
        <v>43354</v>
      </c>
      <c r="Y2350" t="s">
        <v>1178</v>
      </c>
      <c r="Z2350" t="s">
        <v>825</v>
      </c>
      <c r="AA2350" t="s">
        <v>1179</v>
      </c>
      <c r="AC2350" s="16">
        <v>2</v>
      </c>
      <c r="AD2350" t="s">
        <v>803</v>
      </c>
      <c r="AE2350" t="s">
        <v>974</v>
      </c>
      <c r="AF2350" t="s">
        <v>759</v>
      </c>
      <c r="AG2350" t="s">
        <v>1143</v>
      </c>
      <c r="AJ2350" t="s">
        <v>963</v>
      </c>
      <c r="AK2350" t="s">
        <v>1082</v>
      </c>
      <c r="AL2350" t="s">
        <v>1340</v>
      </c>
      <c r="AM2350" t="s">
        <v>531</v>
      </c>
      <c r="AP2350" t="s">
        <v>966</v>
      </c>
      <c r="AQ2350" t="s">
        <v>967</v>
      </c>
      <c r="AR2350" t="s">
        <v>968</v>
      </c>
      <c r="AS2350" t="s">
        <v>969</v>
      </c>
      <c r="AT2350" t="s">
        <v>970</v>
      </c>
      <c r="AU2350" t="s">
        <v>9567</v>
      </c>
    </row>
    <row r="2351" spans="2:47" ht="11" outlineLevel="1" x14ac:dyDescent="0.15">
      <c r="B2351" t="s">
        <v>9568</v>
      </c>
      <c r="C2351" t="s">
        <v>9569</v>
      </c>
      <c r="G2351" t="s">
        <v>1140</v>
      </c>
      <c r="H2351" t="s">
        <v>1141</v>
      </c>
      <c r="I2351" t="s">
        <v>957</v>
      </c>
      <c r="J2351" t="s">
        <v>705</v>
      </c>
      <c r="K2351" t="s">
        <v>1989</v>
      </c>
      <c r="L2351" t="s">
        <v>705</v>
      </c>
      <c r="M2351" s="5">
        <v>7350</v>
      </c>
      <c r="N2351" s="5">
        <v>7350</v>
      </c>
      <c r="O2351" s="5">
        <v>7350</v>
      </c>
      <c r="P2351" s="5"/>
      <c r="Q2351" s="16">
        <v>0</v>
      </c>
      <c r="R2351" s="5"/>
      <c r="S2351" s="17">
        <v>42481</v>
      </c>
      <c r="T2351" s="17">
        <v>42481</v>
      </c>
      <c r="U2351" s="17">
        <v>42697</v>
      </c>
      <c r="V2351" s="17">
        <v>42697</v>
      </c>
      <c r="W2351" s="17">
        <v>42481</v>
      </c>
      <c r="X2351" s="17">
        <v>42481</v>
      </c>
      <c r="Y2351" t="s">
        <v>1543</v>
      </c>
      <c r="Z2351" t="s">
        <v>826</v>
      </c>
      <c r="AA2351" t="s">
        <v>1179</v>
      </c>
      <c r="AC2351" s="16">
        <v>1</v>
      </c>
      <c r="AD2351" t="s">
        <v>9570</v>
      </c>
      <c r="AE2351" t="s">
        <v>9571</v>
      </c>
      <c r="AF2351" t="s">
        <v>750</v>
      </c>
      <c r="AG2351" t="s">
        <v>1515</v>
      </c>
      <c r="AJ2351" t="s">
        <v>963</v>
      </c>
      <c r="AK2351" t="s">
        <v>1516</v>
      </c>
      <c r="AL2351" t="s">
        <v>965</v>
      </c>
      <c r="AM2351" t="s">
        <v>531</v>
      </c>
      <c r="AP2351" t="s">
        <v>966</v>
      </c>
      <c r="AQ2351" t="s">
        <v>967</v>
      </c>
      <c r="AR2351" t="s">
        <v>968</v>
      </c>
      <c r="AS2351" t="s">
        <v>969</v>
      </c>
      <c r="AT2351" t="s">
        <v>970</v>
      </c>
      <c r="AU2351" t="s">
        <v>9572</v>
      </c>
    </row>
    <row r="2352" spans="2:47" ht="11" outlineLevel="1" x14ac:dyDescent="0.15">
      <c r="B2352" t="s">
        <v>9573</v>
      </c>
      <c r="C2352" t="s">
        <v>9574</v>
      </c>
      <c r="G2352" t="s">
        <v>1140</v>
      </c>
      <c r="H2352" t="s">
        <v>1141</v>
      </c>
      <c r="I2352" t="s">
        <v>957</v>
      </c>
      <c r="J2352" t="s">
        <v>3078</v>
      </c>
      <c r="K2352" t="s">
        <v>3079</v>
      </c>
      <c r="L2352" t="s">
        <v>3078</v>
      </c>
      <c r="M2352" s="5">
        <v>7323</v>
      </c>
      <c r="N2352" s="5">
        <v>7323</v>
      </c>
      <c r="O2352" s="5">
        <v>7323</v>
      </c>
      <c r="P2352" s="5"/>
      <c r="Q2352" s="16">
        <v>0</v>
      </c>
      <c r="R2352" s="5"/>
      <c r="S2352" s="17">
        <v>42983</v>
      </c>
      <c r="T2352" s="17">
        <v>42984</v>
      </c>
      <c r="U2352" s="17">
        <v>43098</v>
      </c>
      <c r="V2352" s="17">
        <v>43098</v>
      </c>
      <c r="W2352" s="17">
        <v>42983</v>
      </c>
      <c r="X2352" s="17">
        <v>42983</v>
      </c>
      <c r="Y2352" t="s">
        <v>984</v>
      </c>
      <c r="Z2352" t="s">
        <v>804</v>
      </c>
      <c r="AA2352" t="s">
        <v>1000</v>
      </c>
      <c r="AC2352" s="16">
        <v>1</v>
      </c>
      <c r="AD2352" t="s">
        <v>4032</v>
      </c>
      <c r="AE2352" t="s">
        <v>4033</v>
      </c>
      <c r="AF2352" t="s">
        <v>750</v>
      </c>
      <c r="AG2352" t="s">
        <v>1515</v>
      </c>
      <c r="AJ2352" t="s">
        <v>963</v>
      </c>
      <c r="AK2352" t="s">
        <v>1516</v>
      </c>
      <c r="AL2352" t="s">
        <v>1340</v>
      </c>
      <c r="AM2352" t="s">
        <v>531</v>
      </c>
      <c r="AP2352" t="s">
        <v>966</v>
      </c>
      <c r="AQ2352" t="s">
        <v>967</v>
      </c>
      <c r="AR2352" t="s">
        <v>968</v>
      </c>
      <c r="AS2352" t="s">
        <v>969</v>
      </c>
      <c r="AT2352" t="s">
        <v>970</v>
      </c>
      <c r="AU2352" t="s">
        <v>9575</v>
      </c>
    </row>
    <row r="2353" spans="2:47" ht="11" outlineLevel="1" x14ac:dyDescent="0.15">
      <c r="B2353" t="s">
        <v>9576</v>
      </c>
      <c r="C2353" t="s">
        <v>9577</v>
      </c>
      <c r="G2353" t="s">
        <v>1140</v>
      </c>
      <c r="H2353" t="s">
        <v>1141</v>
      </c>
      <c r="I2353" t="s">
        <v>957</v>
      </c>
      <c r="J2353" t="s">
        <v>9578</v>
      </c>
      <c r="K2353" t="s">
        <v>9579</v>
      </c>
      <c r="L2353" t="s">
        <v>9578</v>
      </c>
      <c r="M2353" s="5">
        <v>7270</v>
      </c>
      <c r="N2353" s="5">
        <v>7270</v>
      </c>
      <c r="O2353" s="5">
        <v>7270</v>
      </c>
      <c r="P2353" s="5"/>
      <c r="Q2353" s="16">
        <v>0</v>
      </c>
      <c r="R2353" s="5"/>
      <c r="S2353" s="17">
        <v>42216</v>
      </c>
      <c r="T2353" s="17">
        <v>42216</v>
      </c>
      <c r="U2353" s="17">
        <v>42223</v>
      </c>
      <c r="V2353" s="17">
        <v>42223</v>
      </c>
      <c r="W2353" s="17">
        <v>42216</v>
      </c>
      <c r="X2353" s="17">
        <v>42216</v>
      </c>
      <c r="Y2353" t="s">
        <v>1543</v>
      </c>
      <c r="Z2353" t="s">
        <v>826</v>
      </c>
      <c r="AA2353" t="s">
        <v>1179</v>
      </c>
      <c r="AC2353" s="16">
        <v>1</v>
      </c>
      <c r="AD2353" t="s">
        <v>829</v>
      </c>
      <c r="AE2353" t="s">
        <v>1355</v>
      </c>
      <c r="AF2353" t="s">
        <v>750</v>
      </c>
      <c r="AG2353" t="s">
        <v>1515</v>
      </c>
      <c r="AJ2353" t="s">
        <v>963</v>
      </c>
      <c r="AK2353" t="s">
        <v>1516</v>
      </c>
      <c r="AL2353" t="s">
        <v>1340</v>
      </c>
      <c r="AM2353" t="s">
        <v>531</v>
      </c>
      <c r="AP2353" t="s">
        <v>966</v>
      </c>
      <c r="AQ2353" t="s">
        <v>967</v>
      </c>
      <c r="AR2353" t="s">
        <v>968</v>
      </c>
      <c r="AS2353" t="s">
        <v>969</v>
      </c>
      <c r="AT2353" t="s">
        <v>970</v>
      </c>
      <c r="AU2353" t="s">
        <v>9580</v>
      </c>
    </row>
    <row r="2354" spans="2:47" ht="11" outlineLevel="1" x14ac:dyDescent="0.15">
      <c r="B2354" t="s">
        <v>9581</v>
      </c>
      <c r="C2354" t="s">
        <v>9582</v>
      </c>
      <c r="G2354" t="s">
        <v>1140</v>
      </c>
      <c r="H2354" t="s">
        <v>1141</v>
      </c>
      <c r="I2354" t="s">
        <v>957</v>
      </c>
      <c r="J2354" t="s">
        <v>5161</v>
      </c>
      <c r="K2354" t="s">
        <v>5162</v>
      </c>
      <c r="L2354" t="s">
        <v>5161</v>
      </c>
      <c r="M2354" s="5">
        <v>7261</v>
      </c>
      <c r="N2354" s="5">
        <v>7261</v>
      </c>
      <c r="O2354" s="5">
        <v>7261</v>
      </c>
      <c r="P2354" s="5"/>
      <c r="Q2354" s="16">
        <v>0</v>
      </c>
      <c r="R2354" s="5"/>
      <c r="S2354" s="17">
        <v>42894</v>
      </c>
      <c r="T2354" s="17">
        <v>42894</v>
      </c>
      <c r="U2354" s="17">
        <v>42926</v>
      </c>
      <c r="V2354" s="17">
        <v>42926</v>
      </c>
      <c r="W2354" s="17">
        <v>42894</v>
      </c>
      <c r="X2354" s="17">
        <v>42894</v>
      </c>
      <c r="Y2354" t="s">
        <v>1178</v>
      </c>
      <c r="Z2354" t="s">
        <v>825</v>
      </c>
      <c r="AA2354" t="s">
        <v>1179</v>
      </c>
      <c r="AC2354" s="16">
        <v>2</v>
      </c>
      <c r="AD2354" t="s">
        <v>7813</v>
      </c>
      <c r="AE2354" t="s">
        <v>7814</v>
      </c>
      <c r="AF2354" t="s">
        <v>750</v>
      </c>
      <c r="AG2354" t="s">
        <v>1515</v>
      </c>
      <c r="AJ2354" t="s">
        <v>963</v>
      </c>
      <c r="AK2354" t="s">
        <v>1516</v>
      </c>
      <c r="AL2354" t="s">
        <v>1340</v>
      </c>
      <c r="AM2354" t="s">
        <v>531</v>
      </c>
      <c r="AP2354" t="s">
        <v>966</v>
      </c>
      <c r="AQ2354" t="s">
        <v>967</v>
      </c>
      <c r="AR2354" t="s">
        <v>968</v>
      </c>
      <c r="AS2354" t="s">
        <v>969</v>
      </c>
      <c r="AT2354" t="s">
        <v>970</v>
      </c>
      <c r="AU2354" t="s">
        <v>9583</v>
      </c>
    </row>
    <row r="2355" spans="2:47" ht="11" outlineLevel="1" x14ac:dyDescent="0.15">
      <c r="B2355" t="s">
        <v>9584</v>
      </c>
      <c r="C2355" t="s">
        <v>9585</v>
      </c>
      <c r="G2355" t="s">
        <v>1140</v>
      </c>
      <c r="H2355" t="s">
        <v>1141</v>
      </c>
      <c r="I2355" t="s">
        <v>957</v>
      </c>
      <c r="J2355" t="s">
        <v>705</v>
      </c>
      <c r="K2355" t="s">
        <v>1989</v>
      </c>
      <c r="L2355" t="s">
        <v>705</v>
      </c>
      <c r="M2355" s="5">
        <v>7260</v>
      </c>
      <c r="N2355" s="5">
        <v>7260</v>
      </c>
      <c r="O2355" s="5">
        <v>7260</v>
      </c>
      <c r="P2355" s="5"/>
      <c r="Q2355" s="16">
        <v>0</v>
      </c>
      <c r="R2355" s="5"/>
      <c r="S2355" s="17">
        <v>42123</v>
      </c>
      <c r="T2355" s="17">
        <v>42122</v>
      </c>
      <c r="U2355" s="17">
        <v>42216</v>
      </c>
      <c r="V2355" s="17">
        <v>42216</v>
      </c>
      <c r="W2355" s="17">
        <v>42123</v>
      </c>
      <c r="X2355" s="17">
        <v>42123</v>
      </c>
      <c r="Y2355" t="s">
        <v>1178</v>
      </c>
      <c r="Z2355" t="s">
        <v>825</v>
      </c>
      <c r="AA2355" t="s">
        <v>1179</v>
      </c>
      <c r="AC2355" s="16">
        <v>1</v>
      </c>
      <c r="AD2355" t="s">
        <v>9570</v>
      </c>
      <c r="AE2355" t="s">
        <v>9571</v>
      </c>
      <c r="AF2355" t="s">
        <v>750</v>
      </c>
      <c r="AG2355" t="s">
        <v>1515</v>
      </c>
      <c r="AJ2355" t="s">
        <v>963</v>
      </c>
      <c r="AK2355" t="s">
        <v>1516</v>
      </c>
      <c r="AL2355" t="s">
        <v>965</v>
      </c>
      <c r="AM2355" t="s">
        <v>531</v>
      </c>
      <c r="AP2355" t="s">
        <v>966</v>
      </c>
      <c r="AQ2355" t="s">
        <v>967</v>
      </c>
      <c r="AR2355" t="s">
        <v>968</v>
      </c>
      <c r="AS2355" t="s">
        <v>969</v>
      </c>
      <c r="AT2355" t="s">
        <v>970</v>
      </c>
      <c r="AU2355" t="s">
        <v>9586</v>
      </c>
    </row>
    <row r="2356" spans="2:47" ht="11" outlineLevel="1" x14ac:dyDescent="0.15">
      <c r="B2356" t="s">
        <v>9587</v>
      </c>
      <c r="C2356" t="s">
        <v>9588</v>
      </c>
      <c r="D2356" t="s">
        <v>8250</v>
      </c>
      <c r="E2356" t="s">
        <v>1599</v>
      </c>
      <c r="F2356" t="s">
        <v>807</v>
      </c>
      <c r="G2356" t="s">
        <v>984</v>
      </c>
      <c r="H2356" t="s">
        <v>985</v>
      </c>
      <c r="I2356" t="s">
        <v>957</v>
      </c>
      <c r="J2356" t="s">
        <v>8251</v>
      </c>
      <c r="K2356" t="s">
        <v>8252</v>
      </c>
      <c r="L2356" t="s">
        <v>8251</v>
      </c>
      <c r="M2356" s="5">
        <v>7258.06</v>
      </c>
      <c r="N2356" s="5">
        <v>7258.06</v>
      </c>
      <c r="O2356" s="5">
        <v>7258.06</v>
      </c>
      <c r="P2356" s="5"/>
      <c r="Q2356" s="16">
        <v>0</v>
      </c>
      <c r="R2356" s="5"/>
      <c r="S2356" s="17">
        <v>42236</v>
      </c>
      <c r="T2356" s="17">
        <v>42236</v>
      </c>
      <c r="U2356" s="17">
        <v>42265</v>
      </c>
      <c r="V2356" s="17">
        <v>42265</v>
      </c>
      <c r="W2356" s="17">
        <v>42236</v>
      </c>
      <c r="X2356" s="17">
        <v>42236</v>
      </c>
      <c r="Y2356" t="s">
        <v>959</v>
      </c>
      <c r="Z2356" t="s">
        <v>796</v>
      </c>
      <c r="AA2356" t="s">
        <v>1023</v>
      </c>
      <c r="AB2356" t="s">
        <v>1024</v>
      </c>
      <c r="AC2356" s="16">
        <v>3</v>
      </c>
      <c r="AD2356" t="s">
        <v>4388</v>
      </c>
      <c r="AE2356" t="s">
        <v>4389</v>
      </c>
      <c r="AF2356" t="s">
        <v>750</v>
      </c>
      <c r="AG2356" t="s">
        <v>1515</v>
      </c>
      <c r="AJ2356" t="s">
        <v>963</v>
      </c>
      <c r="AK2356" t="s">
        <v>1516</v>
      </c>
      <c r="AL2356" t="s">
        <v>1340</v>
      </c>
      <c r="AM2356" t="s">
        <v>531</v>
      </c>
      <c r="AP2356" t="s">
        <v>966</v>
      </c>
      <c r="AQ2356" t="s">
        <v>967</v>
      </c>
      <c r="AR2356" t="s">
        <v>968</v>
      </c>
      <c r="AS2356" t="s">
        <v>969</v>
      </c>
      <c r="AT2356" t="s">
        <v>970</v>
      </c>
      <c r="AU2356" t="s">
        <v>9589</v>
      </c>
    </row>
    <row r="2357" spans="2:47" ht="11" outlineLevel="1" x14ac:dyDescent="0.15">
      <c r="B2357" t="s">
        <v>9590</v>
      </c>
      <c r="C2357" t="s">
        <v>9591</v>
      </c>
      <c r="G2357" t="s">
        <v>1140</v>
      </c>
      <c r="H2357" t="s">
        <v>1141</v>
      </c>
      <c r="I2357" t="s">
        <v>957</v>
      </c>
      <c r="J2357" t="s">
        <v>9592</v>
      </c>
      <c r="K2357" t="s">
        <v>9593</v>
      </c>
      <c r="L2357" t="s">
        <v>9592</v>
      </c>
      <c r="M2357" s="5">
        <v>7158.5</v>
      </c>
      <c r="N2357" s="5">
        <v>7158.5</v>
      </c>
      <c r="O2357" s="5">
        <v>7158.5</v>
      </c>
      <c r="P2357" s="5"/>
      <c r="Q2357" s="16">
        <v>0</v>
      </c>
      <c r="R2357" s="5"/>
      <c r="S2357" s="17">
        <v>41768</v>
      </c>
      <c r="T2357" s="17">
        <v>41768</v>
      </c>
      <c r="U2357" s="17">
        <v>42016</v>
      </c>
      <c r="V2357" s="17">
        <v>42016</v>
      </c>
      <c r="W2357" s="17">
        <v>41768</v>
      </c>
      <c r="X2357" s="17">
        <v>43404</v>
      </c>
      <c r="Y2357" t="s">
        <v>1178</v>
      </c>
      <c r="Z2357" t="s">
        <v>825</v>
      </c>
      <c r="AA2357" t="s">
        <v>1179</v>
      </c>
      <c r="AC2357" s="16">
        <v>1</v>
      </c>
      <c r="AD2357" t="s">
        <v>795</v>
      </c>
      <c r="AE2357" t="s">
        <v>961</v>
      </c>
      <c r="AF2357" t="s">
        <v>750</v>
      </c>
      <c r="AG2357" t="s">
        <v>1515</v>
      </c>
      <c r="AJ2357" t="s">
        <v>963</v>
      </c>
      <c r="AK2357" t="s">
        <v>1516</v>
      </c>
      <c r="AL2357" t="s">
        <v>1340</v>
      </c>
      <c r="AM2357" t="s">
        <v>645</v>
      </c>
      <c r="AP2357" t="s">
        <v>966</v>
      </c>
      <c r="AQ2357" t="s">
        <v>967</v>
      </c>
      <c r="AR2357" t="s">
        <v>968</v>
      </c>
      <c r="AS2357" t="s">
        <v>969</v>
      </c>
      <c r="AT2357" t="s">
        <v>970</v>
      </c>
      <c r="AU2357" t="s">
        <v>9594</v>
      </c>
    </row>
    <row r="2358" spans="2:47" ht="11" outlineLevel="1" x14ac:dyDescent="0.15">
      <c r="B2358" t="s">
        <v>9595</v>
      </c>
      <c r="C2358" t="s">
        <v>9596</v>
      </c>
      <c r="G2358" t="s">
        <v>1140</v>
      </c>
      <c r="H2358" t="s">
        <v>1141</v>
      </c>
      <c r="I2358" t="s">
        <v>957</v>
      </c>
      <c r="J2358" t="s">
        <v>3669</v>
      </c>
      <c r="K2358" t="s">
        <v>3670</v>
      </c>
      <c r="L2358" t="s">
        <v>1927</v>
      </c>
      <c r="M2358" s="5">
        <v>7080.36</v>
      </c>
      <c r="N2358" s="5">
        <v>7080.36</v>
      </c>
      <c r="O2358" s="5">
        <v>7080.36</v>
      </c>
      <c r="P2358" s="5"/>
      <c r="Q2358" s="16">
        <v>0</v>
      </c>
      <c r="R2358" s="5"/>
      <c r="S2358" s="17">
        <v>42493</v>
      </c>
      <c r="T2358" s="17">
        <v>42493</v>
      </c>
      <c r="U2358" s="17">
        <v>42551</v>
      </c>
      <c r="V2358" s="17">
        <v>42551</v>
      </c>
      <c r="W2358" s="17">
        <v>42493</v>
      </c>
      <c r="X2358" s="17">
        <v>42493</v>
      </c>
      <c r="Y2358" t="s">
        <v>1178</v>
      </c>
      <c r="Z2358" t="s">
        <v>825</v>
      </c>
      <c r="AA2358" t="s">
        <v>1179</v>
      </c>
      <c r="AC2358" s="16">
        <v>3</v>
      </c>
      <c r="AD2358" t="s">
        <v>9597</v>
      </c>
      <c r="AE2358" t="s">
        <v>9598</v>
      </c>
      <c r="AF2358" t="s">
        <v>737</v>
      </c>
      <c r="AG2358" t="s">
        <v>975</v>
      </c>
      <c r="AJ2358" t="s">
        <v>963</v>
      </c>
      <c r="AK2358" t="s">
        <v>3258</v>
      </c>
      <c r="AL2358" t="s">
        <v>1340</v>
      </c>
      <c r="AM2358" t="s">
        <v>531</v>
      </c>
      <c r="AP2358" t="s">
        <v>966</v>
      </c>
      <c r="AQ2358" t="s">
        <v>967</v>
      </c>
      <c r="AR2358" t="s">
        <v>968</v>
      </c>
      <c r="AS2358" t="s">
        <v>969</v>
      </c>
      <c r="AT2358" t="s">
        <v>970</v>
      </c>
      <c r="AU2358" t="s">
        <v>9599</v>
      </c>
    </row>
    <row r="2359" spans="2:47" ht="11" outlineLevel="1" x14ac:dyDescent="0.15">
      <c r="B2359" t="s">
        <v>9600</v>
      </c>
      <c r="C2359" t="s">
        <v>9601</v>
      </c>
      <c r="G2359" t="s">
        <v>1140</v>
      </c>
      <c r="H2359" t="s">
        <v>1141</v>
      </c>
      <c r="I2359" t="s">
        <v>957</v>
      </c>
      <c r="J2359" t="s">
        <v>9602</v>
      </c>
      <c r="K2359" t="s">
        <v>9603</v>
      </c>
      <c r="L2359" t="s">
        <v>9604</v>
      </c>
      <c r="M2359" s="5">
        <v>6826.5</v>
      </c>
      <c r="N2359" s="5">
        <v>6826.5</v>
      </c>
      <c r="O2359" s="5">
        <v>6826.5</v>
      </c>
      <c r="P2359" s="5"/>
      <c r="Q2359" s="16">
        <v>0</v>
      </c>
      <c r="R2359" s="5"/>
      <c r="S2359" s="17">
        <v>43621</v>
      </c>
      <c r="T2359" s="17">
        <v>43595</v>
      </c>
      <c r="U2359" s="17">
        <v>43622</v>
      </c>
      <c r="V2359" s="17">
        <v>43622</v>
      </c>
      <c r="W2359" s="17">
        <v>43621</v>
      </c>
      <c r="X2359" s="17">
        <v>43727</v>
      </c>
      <c r="Y2359" t="s">
        <v>1543</v>
      </c>
      <c r="Z2359" t="s">
        <v>826</v>
      </c>
      <c r="AA2359" t="s">
        <v>1179</v>
      </c>
      <c r="AC2359" s="16">
        <v>1</v>
      </c>
      <c r="AD2359" t="s">
        <v>2560</v>
      </c>
      <c r="AE2359" t="s">
        <v>2561</v>
      </c>
      <c r="AF2359" t="s">
        <v>743</v>
      </c>
      <c r="AG2359" t="s">
        <v>1075</v>
      </c>
      <c r="AH2359" t="s">
        <v>1318</v>
      </c>
      <c r="AI2359" t="s">
        <v>1319</v>
      </c>
      <c r="AJ2359" t="s">
        <v>978</v>
      </c>
      <c r="AK2359" t="s">
        <v>1376</v>
      </c>
      <c r="AL2359" t="s">
        <v>1340</v>
      </c>
      <c r="AM2359" t="s">
        <v>531</v>
      </c>
      <c r="AP2359" t="s">
        <v>966</v>
      </c>
      <c r="AQ2359" t="s">
        <v>967</v>
      </c>
      <c r="AR2359" t="s">
        <v>968</v>
      </c>
      <c r="AS2359" t="s">
        <v>969</v>
      </c>
      <c r="AT2359" t="s">
        <v>970</v>
      </c>
      <c r="AU2359" t="s">
        <v>9605</v>
      </c>
    </row>
    <row r="2360" spans="2:47" ht="11" outlineLevel="1" x14ac:dyDescent="0.15">
      <c r="B2360" t="s">
        <v>9606</v>
      </c>
      <c r="C2360" t="s">
        <v>9607</v>
      </c>
      <c r="D2360" t="s">
        <v>6553</v>
      </c>
      <c r="E2360" t="s">
        <v>1599</v>
      </c>
      <c r="F2360" t="s">
        <v>807</v>
      </c>
      <c r="G2360" t="s">
        <v>984</v>
      </c>
      <c r="H2360" t="s">
        <v>985</v>
      </c>
      <c r="I2360" t="s">
        <v>957</v>
      </c>
      <c r="J2360" t="s">
        <v>6554</v>
      </c>
      <c r="K2360" t="s">
        <v>6555</v>
      </c>
      <c r="L2360" t="s">
        <v>6556</v>
      </c>
      <c r="M2360" s="5">
        <v>6808</v>
      </c>
      <c r="N2360" s="5">
        <v>6808</v>
      </c>
      <c r="O2360" s="5">
        <v>6808</v>
      </c>
      <c r="P2360" s="5"/>
      <c r="Q2360" s="16">
        <v>0</v>
      </c>
      <c r="R2360" s="5"/>
      <c r="S2360" s="17">
        <v>43298</v>
      </c>
      <c r="T2360" s="17">
        <v>43298</v>
      </c>
      <c r="U2360" s="17">
        <v>43358</v>
      </c>
      <c r="V2360" s="17">
        <v>43358</v>
      </c>
      <c r="W2360" s="17">
        <v>43298</v>
      </c>
      <c r="X2360" s="17">
        <v>43298</v>
      </c>
      <c r="Y2360" t="s">
        <v>959</v>
      </c>
      <c r="Z2360" t="s">
        <v>796</v>
      </c>
      <c r="AA2360" t="s">
        <v>1023</v>
      </c>
      <c r="AB2360" t="s">
        <v>3099</v>
      </c>
      <c r="AC2360" s="16">
        <v>1</v>
      </c>
      <c r="AD2360" t="s">
        <v>803</v>
      </c>
      <c r="AE2360" t="s">
        <v>974</v>
      </c>
      <c r="AF2360" t="s">
        <v>5443</v>
      </c>
      <c r="AG2360" t="s">
        <v>5444</v>
      </c>
      <c r="AJ2360" t="s">
        <v>963</v>
      </c>
      <c r="AK2360" t="s">
        <v>1082</v>
      </c>
      <c r="AL2360" t="s">
        <v>1340</v>
      </c>
      <c r="AM2360" t="s">
        <v>531</v>
      </c>
      <c r="AP2360" t="s">
        <v>966</v>
      </c>
      <c r="AQ2360" t="s">
        <v>967</v>
      </c>
      <c r="AR2360" t="s">
        <v>968</v>
      </c>
      <c r="AS2360" t="s">
        <v>969</v>
      </c>
      <c r="AT2360" t="s">
        <v>970</v>
      </c>
      <c r="AU2360" t="s">
        <v>9608</v>
      </c>
    </row>
    <row r="2361" spans="2:47" ht="11" outlineLevel="1" x14ac:dyDescent="0.15">
      <c r="B2361" t="s">
        <v>9609</v>
      </c>
      <c r="C2361" t="s">
        <v>9610</v>
      </c>
      <c r="G2361" t="s">
        <v>1140</v>
      </c>
      <c r="H2361" t="s">
        <v>1141</v>
      </c>
      <c r="I2361" t="s">
        <v>957</v>
      </c>
      <c r="J2361" t="s">
        <v>4531</v>
      </c>
      <c r="K2361" t="s">
        <v>4532</v>
      </c>
      <c r="L2361" t="s">
        <v>4531</v>
      </c>
      <c r="M2361" s="5">
        <v>6800</v>
      </c>
      <c r="N2361" s="5">
        <v>6800</v>
      </c>
      <c r="O2361" s="5">
        <v>6800</v>
      </c>
      <c r="P2361" s="5"/>
      <c r="Q2361" s="16">
        <v>0</v>
      </c>
      <c r="R2361" s="5"/>
      <c r="S2361" s="17">
        <v>42965</v>
      </c>
      <c r="T2361" s="17">
        <v>42965</v>
      </c>
      <c r="U2361" s="17">
        <v>43007</v>
      </c>
      <c r="V2361" s="17">
        <v>43007</v>
      </c>
      <c r="W2361" s="17">
        <v>42965</v>
      </c>
      <c r="X2361" s="17">
        <v>42965</v>
      </c>
      <c r="Y2361" t="s">
        <v>1178</v>
      </c>
      <c r="Z2361" t="s">
        <v>825</v>
      </c>
      <c r="AA2361" t="s">
        <v>1179</v>
      </c>
      <c r="AC2361" s="16">
        <v>3</v>
      </c>
      <c r="AD2361" t="s">
        <v>795</v>
      </c>
      <c r="AE2361" t="s">
        <v>961</v>
      </c>
      <c r="AF2361" t="s">
        <v>750</v>
      </c>
      <c r="AG2361" t="s">
        <v>1515</v>
      </c>
      <c r="AJ2361" t="s">
        <v>963</v>
      </c>
      <c r="AK2361" t="s">
        <v>1516</v>
      </c>
      <c r="AL2361" t="s">
        <v>1340</v>
      </c>
      <c r="AM2361" t="s">
        <v>531</v>
      </c>
      <c r="AP2361" t="s">
        <v>966</v>
      </c>
      <c r="AQ2361" t="s">
        <v>967</v>
      </c>
      <c r="AR2361" t="s">
        <v>968</v>
      </c>
      <c r="AS2361" t="s">
        <v>969</v>
      </c>
      <c r="AT2361" t="s">
        <v>970</v>
      </c>
      <c r="AU2361" t="s">
        <v>9611</v>
      </c>
    </row>
    <row r="2362" spans="2:47" ht="11" outlineLevel="1" x14ac:dyDescent="0.15">
      <c r="B2362" t="s">
        <v>9612</v>
      </c>
      <c r="C2362" t="s">
        <v>9613</v>
      </c>
      <c r="G2362" t="s">
        <v>1140</v>
      </c>
      <c r="H2362" t="s">
        <v>1141</v>
      </c>
      <c r="I2362" t="s">
        <v>957</v>
      </c>
      <c r="J2362" t="s">
        <v>9614</v>
      </c>
      <c r="K2362" t="s">
        <v>9615</v>
      </c>
      <c r="L2362" t="s">
        <v>9614</v>
      </c>
      <c r="M2362" s="5">
        <v>6750</v>
      </c>
      <c r="N2362" s="5">
        <v>6750</v>
      </c>
      <c r="O2362" s="5">
        <v>6750</v>
      </c>
      <c r="P2362" s="5"/>
      <c r="Q2362" s="16">
        <v>0</v>
      </c>
      <c r="R2362" s="5"/>
      <c r="S2362" s="17">
        <v>42989</v>
      </c>
      <c r="T2362" s="17">
        <v>42989</v>
      </c>
      <c r="U2362" s="17">
        <v>43031</v>
      </c>
      <c r="V2362" s="17">
        <v>43031</v>
      </c>
      <c r="W2362" s="17">
        <v>42989</v>
      </c>
      <c r="X2362" s="17">
        <v>42989</v>
      </c>
      <c r="Y2362" t="s">
        <v>1178</v>
      </c>
      <c r="Z2362" t="s">
        <v>825</v>
      </c>
      <c r="AA2362" t="s">
        <v>1179</v>
      </c>
      <c r="AC2362" s="16">
        <v>2</v>
      </c>
      <c r="AD2362" t="s">
        <v>795</v>
      </c>
      <c r="AE2362" t="s">
        <v>961</v>
      </c>
      <c r="AF2362" t="s">
        <v>750</v>
      </c>
      <c r="AG2362" t="s">
        <v>1515</v>
      </c>
      <c r="AJ2362" t="s">
        <v>963</v>
      </c>
      <c r="AK2362" t="s">
        <v>1516</v>
      </c>
      <c r="AL2362" t="s">
        <v>1340</v>
      </c>
      <c r="AM2362" t="s">
        <v>645</v>
      </c>
      <c r="AP2362" t="s">
        <v>966</v>
      </c>
      <c r="AQ2362" t="s">
        <v>967</v>
      </c>
      <c r="AR2362" t="s">
        <v>968</v>
      </c>
      <c r="AS2362" t="s">
        <v>969</v>
      </c>
      <c r="AT2362" t="s">
        <v>970</v>
      </c>
      <c r="AU2362" t="s">
        <v>9616</v>
      </c>
    </row>
    <row r="2363" spans="2:47" ht="11" outlineLevel="1" x14ac:dyDescent="0.15">
      <c r="B2363" t="s">
        <v>9617</v>
      </c>
      <c r="C2363" t="s">
        <v>9618</v>
      </c>
      <c r="G2363" t="s">
        <v>1140</v>
      </c>
      <c r="H2363" t="s">
        <v>1141</v>
      </c>
      <c r="I2363" t="s">
        <v>957</v>
      </c>
      <c r="J2363" t="s">
        <v>623</v>
      </c>
      <c r="K2363" t="s">
        <v>2397</v>
      </c>
      <c r="L2363" t="s">
        <v>623</v>
      </c>
      <c r="M2363" s="5">
        <v>6500</v>
      </c>
      <c r="N2363" s="5">
        <v>6500</v>
      </c>
      <c r="O2363" s="5">
        <v>6500</v>
      </c>
      <c r="P2363" s="5"/>
      <c r="Q2363" s="16">
        <v>0</v>
      </c>
      <c r="R2363" s="5"/>
      <c r="S2363" s="17">
        <v>42453</v>
      </c>
      <c r="T2363" s="17">
        <v>42453</v>
      </c>
      <c r="U2363" s="17">
        <v>42453</v>
      </c>
      <c r="V2363" s="17">
        <v>42453</v>
      </c>
      <c r="W2363" s="17">
        <v>42453</v>
      </c>
      <c r="X2363" s="17">
        <v>42453</v>
      </c>
      <c r="Y2363" t="s">
        <v>1543</v>
      </c>
      <c r="Z2363" t="s">
        <v>826</v>
      </c>
      <c r="AA2363" t="s">
        <v>1179</v>
      </c>
      <c r="AC2363" s="16">
        <v>1</v>
      </c>
      <c r="AD2363" t="s">
        <v>803</v>
      </c>
      <c r="AE2363" t="s">
        <v>974</v>
      </c>
      <c r="AF2363" t="s">
        <v>750</v>
      </c>
      <c r="AG2363" t="s">
        <v>1515</v>
      </c>
      <c r="AJ2363" t="s">
        <v>963</v>
      </c>
      <c r="AK2363" t="s">
        <v>2234</v>
      </c>
      <c r="AL2363" t="s">
        <v>965</v>
      </c>
      <c r="AM2363" t="s">
        <v>531</v>
      </c>
      <c r="AP2363" t="s">
        <v>966</v>
      </c>
      <c r="AQ2363" t="s">
        <v>967</v>
      </c>
      <c r="AR2363" t="s">
        <v>968</v>
      </c>
      <c r="AS2363" t="s">
        <v>969</v>
      </c>
      <c r="AT2363" t="s">
        <v>970</v>
      </c>
      <c r="AU2363" t="s">
        <v>9619</v>
      </c>
    </row>
    <row r="2364" spans="2:47" ht="11" outlineLevel="1" x14ac:dyDescent="0.15">
      <c r="B2364" t="s">
        <v>9620</v>
      </c>
      <c r="C2364" t="s">
        <v>9621</v>
      </c>
      <c r="G2364" t="s">
        <v>1140</v>
      </c>
      <c r="H2364" t="s">
        <v>1141</v>
      </c>
      <c r="I2364" t="s">
        <v>957</v>
      </c>
      <c r="J2364" t="s">
        <v>9622</v>
      </c>
      <c r="K2364" t="s">
        <v>9623</v>
      </c>
      <c r="L2364" t="s">
        <v>9622</v>
      </c>
      <c r="M2364" s="5">
        <v>6500</v>
      </c>
      <c r="N2364" s="5">
        <v>6500</v>
      </c>
      <c r="O2364" s="5">
        <v>6500</v>
      </c>
      <c r="P2364" s="5"/>
      <c r="Q2364" s="16">
        <v>0</v>
      </c>
      <c r="R2364" s="5"/>
      <c r="S2364" s="17">
        <v>42277</v>
      </c>
      <c r="T2364" s="17">
        <v>42277</v>
      </c>
      <c r="U2364" s="17">
        <v>42313</v>
      </c>
      <c r="V2364" s="17">
        <v>42313</v>
      </c>
      <c r="W2364" s="17">
        <v>42277</v>
      </c>
      <c r="X2364" s="17">
        <v>42277</v>
      </c>
      <c r="Y2364" t="s">
        <v>1178</v>
      </c>
      <c r="Z2364" t="s">
        <v>825</v>
      </c>
      <c r="AA2364" t="s">
        <v>1179</v>
      </c>
      <c r="AC2364" s="16">
        <v>3</v>
      </c>
      <c r="AD2364" t="s">
        <v>2535</v>
      </c>
      <c r="AE2364" t="s">
        <v>2536</v>
      </c>
      <c r="AF2364" t="s">
        <v>750</v>
      </c>
      <c r="AG2364" t="s">
        <v>1515</v>
      </c>
      <c r="AJ2364" t="s">
        <v>963</v>
      </c>
      <c r="AK2364" t="s">
        <v>1516</v>
      </c>
      <c r="AL2364" t="s">
        <v>1340</v>
      </c>
      <c r="AM2364" t="s">
        <v>531</v>
      </c>
      <c r="AP2364" t="s">
        <v>966</v>
      </c>
      <c r="AQ2364" t="s">
        <v>967</v>
      </c>
      <c r="AR2364" t="s">
        <v>968</v>
      </c>
      <c r="AS2364" t="s">
        <v>969</v>
      </c>
      <c r="AT2364" t="s">
        <v>970</v>
      </c>
      <c r="AU2364" t="s">
        <v>9624</v>
      </c>
    </row>
    <row r="2365" spans="2:47" ht="11" outlineLevel="1" x14ac:dyDescent="0.15">
      <c r="B2365" t="s">
        <v>9625</v>
      </c>
      <c r="C2365" t="s">
        <v>9626</v>
      </c>
      <c r="D2365" t="s">
        <v>6095</v>
      </c>
      <c r="E2365" t="s">
        <v>1599</v>
      </c>
      <c r="F2365" t="s">
        <v>807</v>
      </c>
      <c r="G2365" t="s">
        <v>984</v>
      </c>
      <c r="H2365" t="s">
        <v>985</v>
      </c>
      <c r="I2365" t="s">
        <v>957</v>
      </c>
      <c r="J2365" t="s">
        <v>4252</v>
      </c>
      <c r="K2365" t="s">
        <v>4253</v>
      </c>
      <c r="L2365" t="s">
        <v>4252</v>
      </c>
      <c r="M2365" s="5">
        <v>6426</v>
      </c>
      <c r="N2365" s="5">
        <v>6426</v>
      </c>
      <c r="O2365" s="5">
        <v>6426</v>
      </c>
      <c r="P2365" s="5"/>
      <c r="Q2365" s="16">
        <v>0</v>
      </c>
      <c r="R2365" s="5"/>
      <c r="S2365" s="17">
        <v>42418</v>
      </c>
      <c r="T2365" s="17">
        <v>42418</v>
      </c>
      <c r="U2365" s="17">
        <v>42494</v>
      </c>
      <c r="V2365" s="17">
        <v>42494</v>
      </c>
      <c r="W2365" s="17">
        <v>42418</v>
      </c>
      <c r="X2365" s="17">
        <v>42418</v>
      </c>
      <c r="Y2365" t="s">
        <v>959</v>
      </c>
      <c r="Z2365" t="s">
        <v>796</v>
      </c>
      <c r="AA2365" t="s">
        <v>1023</v>
      </c>
      <c r="AB2365" t="s">
        <v>1289</v>
      </c>
      <c r="AC2365" s="16">
        <v>3</v>
      </c>
      <c r="AD2365" t="s">
        <v>4388</v>
      </c>
      <c r="AE2365" t="s">
        <v>4389</v>
      </c>
      <c r="AF2365" t="s">
        <v>750</v>
      </c>
      <c r="AG2365" t="s">
        <v>1515</v>
      </c>
      <c r="AJ2365" t="s">
        <v>963</v>
      </c>
      <c r="AK2365" t="s">
        <v>1516</v>
      </c>
      <c r="AL2365" t="s">
        <v>1340</v>
      </c>
      <c r="AM2365" t="s">
        <v>531</v>
      </c>
      <c r="AP2365" t="s">
        <v>966</v>
      </c>
      <c r="AQ2365" t="s">
        <v>967</v>
      </c>
      <c r="AR2365" t="s">
        <v>968</v>
      </c>
      <c r="AS2365" t="s">
        <v>969</v>
      </c>
      <c r="AT2365" t="s">
        <v>970</v>
      </c>
      <c r="AU2365" t="s">
        <v>9627</v>
      </c>
    </row>
    <row r="2366" spans="2:47" ht="11" outlineLevel="1" x14ac:dyDescent="0.15">
      <c r="B2366" t="s">
        <v>9628</v>
      </c>
      <c r="C2366" t="s">
        <v>9629</v>
      </c>
      <c r="G2366" t="s">
        <v>1140</v>
      </c>
      <c r="H2366" t="s">
        <v>1141</v>
      </c>
      <c r="I2366" t="s">
        <v>957</v>
      </c>
      <c r="J2366" t="s">
        <v>9630</v>
      </c>
      <c r="K2366" t="s">
        <v>9631</v>
      </c>
      <c r="L2366" t="s">
        <v>9630</v>
      </c>
      <c r="M2366" s="5">
        <v>6400</v>
      </c>
      <c r="N2366" s="5">
        <v>6400</v>
      </c>
      <c r="O2366" s="5">
        <v>6400</v>
      </c>
      <c r="P2366" s="5"/>
      <c r="Q2366" s="16">
        <v>0</v>
      </c>
      <c r="R2366" s="5"/>
      <c r="S2366" s="17">
        <v>43364</v>
      </c>
      <c r="T2366" s="17">
        <v>43364</v>
      </c>
      <c r="U2366" s="17">
        <v>43365</v>
      </c>
      <c r="V2366" s="17">
        <v>43365</v>
      </c>
      <c r="W2366" s="17">
        <v>43364</v>
      </c>
      <c r="X2366" s="17">
        <v>43586</v>
      </c>
      <c r="Y2366" t="s">
        <v>984</v>
      </c>
      <c r="Z2366" t="s">
        <v>804</v>
      </c>
      <c r="AA2366" t="s">
        <v>1000</v>
      </c>
      <c r="AC2366" s="16">
        <v>1</v>
      </c>
      <c r="AD2366" t="s">
        <v>852</v>
      </c>
      <c r="AE2366" t="s">
        <v>1375</v>
      </c>
      <c r="AF2366" t="s">
        <v>737</v>
      </c>
      <c r="AG2366" t="s">
        <v>975</v>
      </c>
      <c r="AJ2366" t="s">
        <v>963</v>
      </c>
      <c r="AK2366" t="s">
        <v>3258</v>
      </c>
      <c r="AL2366" t="s">
        <v>1340</v>
      </c>
      <c r="AM2366" t="s">
        <v>531</v>
      </c>
      <c r="AP2366" t="s">
        <v>966</v>
      </c>
      <c r="AQ2366" t="s">
        <v>967</v>
      </c>
      <c r="AR2366" t="s">
        <v>968</v>
      </c>
      <c r="AS2366" t="s">
        <v>969</v>
      </c>
      <c r="AT2366" t="s">
        <v>970</v>
      </c>
      <c r="AU2366" t="s">
        <v>9632</v>
      </c>
    </row>
    <row r="2367" spans="2:47" ht="11" outlineLevel="1" x14ac:dyDescent="0.15">
      <c r="B2367" t="s">
        <v>9633</v>
      </c>
      <c r="C2367" t="s">
        <v>9634</v>
      </c>
      <c r="G2367" t="s">
        <v>1140</v>
      </c>
      <c r="H2367" t="s">
        <v>1141</v>
      </c>
      <c r="I2367" t="s">
        <v>957</v>
      </c>
      <c r="J2367" t="s">
        <v>4157</v>
      </c>
      <c r="K2367" t="s">
        <v>4158</v>
      </c>
      <c r="L2367" t="s">
        <v>5652</v>
      </c>
      <c r="M2367" s="5">
        <v>6337.6</v>
      </c>
      <c r="N2367" s="5">
        <v>6337.6</v>
      </c>
      <c r="O2367" s="5">
        <v>6337.6</v>
      </c>
      <c r="P2367" s="5"/>
      <c r="Q2367" s="16">
        <v>0</v>
      </c>
      <c r="R2367" s="5"/>
      <c r="S2367" s="17">
        <v>45553</v>
      </c>
      <c r="T2367" s="17">
        <v>45344</v>
      </c>
      <c r="U2367" s="17">
        <v>45565</v>
      </c>
      <c r="V2367" s="17">
        <v>45565</v>
      </c>
      <c r="W2367" s="17">
        <v>45553</v>
      </c>
      <c r="X2367" s="17">
        <v>45553</v>
      </c>
      <c r="Y2367" t="s">
        <v>1543</v>
      </c>
      <c r="Z2367" t="s">
        <v>826</v>
      </c>
      <c r="AA2367" t="s">
        <v>1179</v>
      </c>
      <c r="AC2367" s="16">
        <v>1</v>
      </c>
      <c r="AD2367" t="s">
        <v>6462</v>
      </c>
      <c r="AE2367" t="s">
        <v>6463</v>
      </c>
      <c r="AF2367" t="s">
        <v>743</v>
      </c>
      <c r="AG2367" t="s">
        <v>1075</v>
      </c>
      <c r="AJ2367" t="s">
        <v>963</v>
      </c>
      <c r="AK2367" t="s">
        <v>1376</v>
      </c>
      <c r="AL2367" t="s">
        <v>1340</v>
      </c>
      <c r="AM2367" t="s">
        <v>531</v>
      </c>
      <c r="AP2367" t="s">
        <v>966</v>
      </c>
      <c r="AQ2367" t="s">
        <v>967</v>
      </c>
      <c r="AR2367" t="s">
        <v>968</v>
      </c>
      <c r="AS2367" t="s">
        <v>969</v>
      </c>
      <c r="AT2367" t="s">
        <v>970</v>
      </c>
      <c r="AU2367" t="s">
        <v>9635</v>
      </c>
    </row>
    <row r="2368" spans="2:47" ht="11" outlineLevel="1" x14ac:dyDescent="0.15">
      <c r="B2368" t="s">
        <v>9636</v>
      </c>
      <c r="C2368" t="s">
        <v>9637</v>
      </c>
      <c r="G2368" t="s">
        <v>1140</v>
      </c>
      <c r="H2368" t="s">
        <v>1141</v>
      </c>
      <c r="I2368" t="s">
        <v>957</v>
      </c>
      <c r="J2368" t="s">
        <v>9638</v>
      </c>
      <c r="K2368" t="s">
        <v>9639</v>
      </c>
      <c r="L2368" t="s">
        <v>9638</v>
      </c>
      <c r="M2368" s="5">
        <v>6314</v>
      </c>
      <c r="N2368" s="5">
        <v>6314</v>
      </c>
      <c r="O2368" s="5">
        <v>6314</v>
      </c>
      <c r="P2368" s="5"/>
      <c r="Q2368" s="16">
        <v>0</v>
      </c>
      <c r="R2368" s="5"/>
      <c r="S2368" s="17">
        <v>42314</v>
      </c>
      <c r="T2368" s="17">
        <v>42314</v>
      </c>
      <c r="U2368" s="17">
        <v>42328</v>
      </c>
      <c r="V2368" s="17">
        <v>42328</v>
      </c>
      <c r="W2368" s="17">
        <v>42314</v>
      </c>
      <c r="X2368" s="17">
        <v>42332</v>
      </c>
      <c r="Y2368" t="s">
        <v>1178</v>
      </c>
      <c r="Z2368" t="s">
        <v>825</v>
      </c>
      <c r="AA2368" t="s">
        <v>1179</v>
      </c>
      <c r="AC2368" s="16">
        <v>3</v>
      </c>
      <c r="AD2368" t="s">
        <v>9597</v>
      </c>
      <c r="AE2368" t="s">
        <v>9598</v>
      </c>
      <c r="AF2368" t="s">
        <v>750</v>
      </c>
      <c r="AG2368" t="s">
        <v>1515</v>
      </c>
      <c r="AJ2368" t="s">
        <v>963</v>
      </c>
      <c r="AK2368" t="s">
        <v>1516</v>
      </c>
      <c r="AL2368" t="s">
        <v>1340</v>
      </c>
      <c r="AM2368" t="s">
        <v>531</v>
      </c>
      <c r="AP2368" t="s">
        <v>966</v>
      </c>
      <c r="AQ2368" t="s">
        <v>967</v>
      </c>
      <c r="AR2368" t="s">
        <v>968</v>
      </c>
      <c r="AS2368" t="s">
        <v>969</v>
      </c>
      <c r="AT2368" t="s">
        <v>970</v>
      </c>
      <c r="AU2368" t="s">
        <v>9640</v>
      </c>
    </row>
    <row r="2369" spans="2:47" ht="11" outlineLevel="1" x14ac:dyDescent="0.15">
      <c r="B2369" t="s">
        <v>9641</v>
      </c>
      <c r="C2369" t="s">
        <v>9642</v>
      </c>
      <c r="G2369" t="s">
        <v>1140</v>
      </c>
      <c r="H2369" t="s">
        <v>1141</v>
      </c>
      <c r="I2369" t="s">
        <v>957</v>
      </c>
      <c r="J2369" t="s">
        <v>9643</v>
      </c>
      <c r="K2369" t="s">
        <v>9644</v>
      </c>
      <c r="L2369" t="s">
        <v>9643</v>
      </c>
      <c r="M2369" s="5">
        <v>6297</v>
      </c>
      <c r="N2369" s="5">
        <v>6297</v>
      </c>
      <c r="O2369" s="5">
        <v>6297</v>
      </c>
      <c r="P2369" s="5"/>
      <c r="Q2369" s="16">
        <v>0</v>
      </c>
      <c r="R2369" s="5"/>
      <c r="S2369" s="17">
        <v>40927</v>
      </c>
      <c r="T2369" s="17">
        <v>40926</v>
      </c>
      <c r="U2369" s="17">
        <v>40951</v>
      </c>
      <c r="V2369" s="17">
        <v>40951</v>
      </c>
      <c r="W2369" s="17">
        <v>40927</v>
      </c>
      <c r="X2369" s="17">
        <v>42676</v>
      </c>
      <c r="Y2369" t="s">
        <v>1543</v>
      </c>
      <c r="Z2369" t="s">
        <v>826</v>
      </c>
      <c r="AA2369" t="s">
        <v>1179</v>
      </c>
      <c r="AC2369" s="16">
        <v>1</v>
      </c>
      <c r="AD2369" t="s">
        <v>5350</v>
      </c>
      <c r="AE2369" t="s">
        <v>5351</v>
      </c>
      <c r="AF2369" t="s">
        <v>750</v>
      </c>
      <c r="AG2369" t="s">
        <v>1515</v>
      </c>
      <c r="AJ2369" t="s">
        <v>963</v>
      </c>
      <c r="AK2369" t="s">
        <v>1516</v>
      </c>
      <c r="AL2369" t="s">
        <v>1340</v>
      </c>
      <c r="AM2369" t="s">
        <v>531</v>
      </c>
      <c r="AP2369" t="s">
        <v>966</v>
      </c>
      <c r="AQ2369" t="s">
        <v>967</v>
      </c>
      <c r="AR2369" t="s">
        <v>968</v>
      </c>
      <c r="AS2369" t="s">
        <v>969</v>
      </c>
      <c r="AT2369" t="s">
        <v>970</v>
      </c>
      <c r="AU2369" t="s">
        <v>9645</v>
      </c>
    </row>
    <row r="2370" spans="2:47" ht="11" outlineLevel="1" x14ac:dyDescent="0.15">
      <c r="B2370" t="s">
        <v>9646</v>
      </c>
      <c r="C2370" t="s">
        <v>885</v>
      </c>
      <c r="G2370" t="s">
        <v>1140</v>
      </c>
      <c r="H2370" t="s">
        <v>1141</v>
      </c>
      <c r="I2370" t="s">
        <v>957</v>
      </c>
      <c r="J2370" t="s">
        <v>705</v>
      </c>
      <c r="K2370" t="s">
        <v>1989</v>
      </c>
      <c r="L2370" t="s">
        <v>705</v>
      </c>
      <c r="M2370" s="5">
        <v>6112</v>
      </c>
      <c r="N2370" s="5">
        <v>6112</v>
      </c>
      <c r="O2370" s="5">
        <v>6112</v>
      </c>
      <c r="P2370" s="5"/>
      <c r="Q2370" s="16">
        <v>0</v>
      </c>
      <c r="R2370" s="5"/>
      <c r="S2370" s="17">
        <v>43235</v>
      </c>
      <c r="T2370" s="17">
        <v>43235</v>
      </c>
      <c r="U2370" s="17">
        <v>43282</v>
      </c>
      <c r="V2370" s="17">
        <v>43282</v>
      </c>
      <c r="W2370" s="17">
        <v>43235</v>
      </c>
      <c r="X2370" s="17">
        <v>43235</v>
      </c>
      <c r="Y2370" t="s">
        <v>1543</v>
      </c>
      <c r="Z2370" t="s">
        <v>826</v>
      </c>
      <c r="AA2370" t="s">
        <v>1179</v>
      </c>
      <c r="AC2370" s="16">
        <v>1</v>
      </c>
      <c r="AD2370" t="s">
        <v>803</v>
      </c>
      <c r="AE2370" t="s">
        <v>974</v>
      </c>
      <c r="AF2370" t="s">
        <v>743</v>
      </c>
      <c r="AG2370" t="s">
        <v>1075</v>
      </c>
      <c r="AJ2370" t="s">
        <v>963</v>
      </c>
      <c r="AK2370" t="s">
        <v>1180</v>
      </c>
      <c r="AL2370" t="s">
        <v>965</v>
      </c>
      <c r="AM2370" t="s">
        <v>531</v>
      </c>
      <c r="AP2370" t="s">
        <v>966</v>
      </c>
      <c r="AQ2370" t="s">
        <v>967</v>
      </c>
      <c r="AR2370" t="s">
        <v>968</v>
      </c>
      <c r="AS2370" t="s">
        <v>969</v>
      </c>
      <c r="AT2370" t="s">
        <v>970</v>
      </c>
      <c r="AU2370" t="s">
        <v>9647</v>
      </c>
    </row>
    <row r="2371" spans="2:47" ht="11" outlineLevel="1" x14ac:dyDescent="0.15">
      <c r="B2371" t="s">
        <v>9648</v>
      </c>
      <c r="C2371" t="s">
        <v>9649</v>
      </c>
      <c r="G2371" t="s">
        <v>1140</v>
      </c>
      <c r="H2371" t="s">
        <v>1141</v>
      </c>
      <c r="I2371" t="s">
        <v>957</v>
      </c>
      <c r="J2371" t="s">
        <v>9650</v>
      </c>
      <c r="K2371" t="s">
        <v>9651</v>
      </c>
      <c r="L2371" t="s">
        <v>9650</v>
      </c>
      <c r="M2371" s="5">
        <v>6066.52</v>
      </c>
      <c r="N2371" s="5">
        <v>6066.52</v>
      </c>
      <c r="O2371" s="5">
        <v>6066.52</v>
      </c>
      <c r="P2371" s="5"/>
      <c r="Q2371" s="16">
        <v>0</v>
      </c>
      <c r="R2371" s="5"/>
      <c r="S2371" s="17">
        <v>42250</v>
      </c>
      <c r="T2371" s="17">
        <v>42250</v>
      </c>
      <c r="U2371" s="17">
        <v>42265</v>
      </c>
      <c r="V2371" s="17">
        <v>42265</v>
      </c>
      <c r="W2371" s="17">
        <v>42250</v>
      </c>
      <c r="X2371" s="17">
        <v>42250</v>
      </c>
      <c r="Y2371" t="s">
        <v>1178</v>
      </c>
      <c r="Z2371" t="s">
        <v>825</v>
      </c>
      <c r="AA2371" t="s">
        <v>1179</v>
      </c>
      <c r="AC2371" s="16">
        <v>3</v>
      </c>
      <c r="AD2371" t="s">
        <v>8190</v>
      </c>
      <c r="AE2371" t="s">
        <v>8191</v>
      </c>
      <c r="AF2371" t="s">
        <v>750</v>
      </c>
      <c r="AG2371" t="s">
        <v>1515</v>
      </c>
      <c r="AJ2371" t="s">
        <v>963</v>
      </c>
      <c r="AK2371" t="s">
        <v>1516</v>
      </c>
      <c r="AL2371" t="s">
        <v>1340</v>
      </c>
      <c r="AM2371" t="s">
        <v>531</v>
      </c>
      <c r="AP2371" t="s">
        <v>966</v>
      </c>
      <c r="AQ2371" t="s">
        <v>967</v>
      </c>
      <c r="AR2371" t="s">
        <v>968</v>
      </c>
      <c r="AS2371" t="s">
        <v>969</v>
      </c>
      <c r="AT2371" t="s">
        <v>970</v>
      </c>
      <c r="AU2371" t="s">
        <v>9652</v>
      </c>
    </row>
    <row r="2372" spans="2:47" ht="11" outlineLevel="1" x14ac:dyDescent="0.15">
      <c r="B2372" t="s">
        <v>9653</v>
      </c>
      <c r="C2372" t="s">
        <v>9654</v>
      </c>
      <c r="G2372" t="s">
        <v>1140</v>
      </c>
      <c r="H2372" t="s">
        <v>1141</v>
      </c>
      <c r="I2372" t="s">
        <v>957</v>
      </c>
      <c r="J2372" t="s">
        <v>9655</v>
      </c>
      <c r="K2372" t="s">
        <v>9656</v>
      </c>
      <c r="L2372" t="s">
        <v>9657</v>
      </c>
      <c r="M2372" s="5">
        <v>6061.95</v>
      </c>
      <c r="N2372" s="5">
        <v>6061.95</v>
      </c>
      <c r="O2372" s="5">
        <v>6061.95</v>
      </c>
      <c r="P2372" s="5"/>
      <c r="Q2372" s="16">
        <v>0</v>
      </c>
      <c r="R2372" s="5"/>
      <c r="S2372" s="17">
        <v>43361</v>
      </c>
      <c r="T2372" s="17">
        <v>43360</v>
      </c>
      <c r="U2372" s="17">
        <v>43396</v>
      </c>
      <c r="V2372" s="17">
        <v>43396</v>
      </c>
      <c r="W2372" s="17">
        <v>43361</v>
      </c>
      <c r="X2372" s="17">
        <v>43361</v>
      </c>
      <c r="Y2372" t="s">
        <v>984</v>
      </c>
      <c r="Z2372" t="s">
        <v>804</v>
      </c>
      <c r="AA2372" t="s">
        <v>1000</v>
      </c>
      <c r="AC2372" s="16">
        <v>1</v>
      </c>
      <c r="AD2372" t="s">
        <v>865</v>
      </c>
      <c r="AE2372" t="s">
        <v>1683</v>
      </c>
      <c r="AF2372" t="s">
        <v>750</v>
      </c>
      <c r="AG2372" t="s">
        <v>1515</v>
      </c>
      <c r="AJ2372" t="s">
        <v>963</v>
      </c>
      <c r="AK2372" t="s">
        <v>1516</v>
      </c>
      <c r="AL2372" t="s">
        <v>1340</v>
      </c>
      <c r="AM2372" t="s">
        <v>531</v>
      </c>
      <c r="AP2372" t="s">
        <v>966</v>
      </c>
      <c r="AQ2372" t="s">
        <v>967</v>
      </c>
      <c r="AR2372" t="s">
        <v>968</v>
      </c>
      <c r="AS2372" t="s">
        <v>969</v>
      </c>
      <c r="AT2372" t="s">
        <v>970</v>
      </c>
      <c r="AU2372" t="s">
        <v>9658</v>
      </c>
    </row>
    <row r="2373" spans="2:47" ht="11" outlineLevel="1" x14ac:dyDescent="0.15">
      <c r="B2373" t="s">
        <v>9659</v>
      </c>
      <c r="C2373" t="s">
        <v>9660</v>
      </c>
      <c r="G2373" t="s">
        <v>1140</v>
      </c>
      <c r="H2373" t="s">
        <v>1141</v>
      </c>
      <c r="I2373" t="s">
        <v>957</v>
      </c>
      <c r="J2373" t="s">
        <v>7973</v>
      </c>
      <c r="K2373" t="s">
        <v>7974</v>
      </c>
      <c r="L2373" t="s">
        <v>7973</v>
      </c>
      <c r="M2373" s="5">
        <v>6017</v>
      </c>
      <c r="N2373" s="5">
        <v>6017</v>
      </c>
      <c r="O2373" s="5">
        <v>6017</v>
      </c>
      <c r="P2373" s="5"/>
      <c r="Q2373" s="16">
        <v>0</v>
      </c>
      <c r="R2373" s="5"/>
      <c r="S2373" s="17">
        <v>42084</v>
      </c>
      <c r="T2373" s="17">
        <v>42086</v>
      </c>
      <c r="U2373" s="17">
        <v>42124</v>
      </c>
      <c r="V2373" s="17">
        <v>42124</v>
      </c>
      <c r="W2373" s="17">
        <v>42084</v>
      </c>
      <c r="X2373" s="17">
        <v>42084</v>
      </c>
      <c r="Y2373" t="s">
        <v>1178</v>
      </c>
      <c r="Z2373" t="s">
        <v>825</v>
      </c>
      <c r="AA2373" t="s">
        <v>1179</v>
      </c>
      <c r="AC2373" s="16">
        <v>2</v>
      </c>
      <c r="AD2373" t="s">
        <v>9661</v>
      </c>
      <c r="AE2373" t="s">
        <v>9662</v>
      </c>
      <c r="AF2373" t="s">
        <v>750</v>
      </c>
      <c r="AG2373" t="s">
        <v>1515</v>
      </c>
      <c r="AJ2373" t="s">
        <v>963</v>
      </c>
      <c r="AK2373" t="s">
        <v>1516</v>
      </c>
      <c r="AL2373" t="s">
        <v>1340</v>
      </c>
      <c r="AM2373" t="s">
        <v>531</v>
      </c>
      <c r="AP2373" t="s">
        <v>966</v>
      </c>
      <c r="AQ2373" t="s">
        <v>967</v>
      </c>
      <c r="AR2373" t="s">
        <v>968</v>
      </c>
      <c r="AS2373" t="s">
        <v>969</v>
      </c>
      <c r="AT2373" t="s">
        <v>970</v>
      </c>
      <c r="AU2373" t="s">
        <v>9663</v>
      </c>
    </row>
    <row r="2374" spans="2:47" ht="11" outlineLevel="1" x14ac:dyDescent="0.15">
      <c r="B2374" t="s">
        <v>9664</v>
      </c>
      <c r="C2374" t="s">
        <v>9665</v>
      </c>
      <c r="G2374" t="s">
        <v>1140</v>
      </c>
      <c r="H2374" t="s">
        <v>1141</v>
      </c>
      <c r="I2374" t="s">
        <v>957</v>
      </c>
      <c r="J2374" t="s">
        <v>4252</v>
      </c>
      <c r="K2374" t="s">
        <v>4253</v>
      </c>
      <c r="L2374" t="s">
        <v>4252</v>
      </c>
      <c r="M2374" s="5">
        <v>5989.86</v>
      </c>
      <c r="N2374" s="5">
        <v>5989.86</v>
      </c>
      <c r="O2374" s="5">
        <v>5989.86</v>
      </c>
      <c r="P2374" s="5"/>
      <c r="Q2374" s="16">
        <v>0</v>
      </c>
      <c r="R2374" s="5"/>
      <c r="S2374" s="17">
        <v>42992</v>
      </c>
      <c r="T2374" s="17">
        <v>42992</v>
      </c>
      <c r="U2374" s="17">
        <v>43049</v>
      </c>
      <c r="V2374" s="17">
        <v>43049</v>
      </c>
      <c r="W2374" s="17">
        <v>42992</v>
      </c>
      <c r="X2374" s="17">
        <v>42992</v>
      </c>
      <c r="Y2374" t="s">
        <v>1178</v>
      </c>
      <c r="Z2374" t="s">
        <v>825</v>
      </c>
      <c r="AA2374" t="s">
        <v>1179</v>
      </c>
      <c r="AC2374" s="16">
        <v>4</v>
      </c>
      <c r="AD2374" t="s">
        <v>803</v>
      </c>
      <c r="AE2374" t="s">
        <v>974</v>
      </c>
      <c r="AF2374" t="s">
        <v>737</v>
      </c>
      <c r="AG2374" t="s">
        <v>975</v>
      </c>
      <c r="AJ2374" t="s">
        <v>963</v>
      </c>
      <c r="AK2374" t="s">
        <v>979</v>
      </c>
      <c r="AL2374" t="s">
        <v>1340</v>
      </c>
      <c r="AM2374" t="s">
        <v>531</v>
      </c>
      <c r="AP2374" t="s">
        <v>966</v>
      </c>
      <c r="AQ2374" t="s">
        <v>967</v>
      </c>
      <c r="AR2374" t="s">
        <v>968</v>
      </c>
      <c r="AS2374" t="s">
        <v>969</v>
      </c>
      <c r="AT2374" t="s">
        <v>970</v>
      </c>
      <c r="AU2374" t="s">
        <v>9666</v>
      </c>
    </row>
    <row r="2375" spans="2:47" ht="11" outlineLevel="1" x14ac:dyDescent="0.15">
      <c r="B2375" t="s">
        <v>9667</v>
      </c>
      <c r="C2375" t="s">
        <v>9668</v>
      </c>
      <c r="G2375" t="s">
        <v>1140</v>
      </c>
      <c r="H2375" t="s">
        <v>1141</v>
      </c>
      <c r="I2375" t="s">
        <v>957</v>
      </c>
      <c r="J2375" t="s">
        <v>9669</v>
      </c>
      <c r="K2375" t="s">
        <v>9670</v>
      </c>
      <c r="L2375" t="s">
        <v>9669</v>
      </c>
      <c r="M2375" s="5">
        <v>5855</v>
      </c>
      <c r="N2375" s="5">
        <v>5855</v>
      </c>
      <c r="O2375" s="5">
        <v>5855</v>
      </c>
      <c r="P2375" s="5"/>
      <c r="Q2375" s="16">
        <v>0</v>
      </c>
      <c r="R2375" s="5"/>
      <c r="S2375" s="17">
        <v>42383</v>
      </c>
      <c r="T2375" s="17">
        <v>42376</v>
      </c>
      <c r="U2375" s="17">
        <v>42415</v>
      </c>
      <c r="V2375" s="17">
        <v>42415</v>
      </c>
      <c r="W2375" s="17">
        <v>42383</v>
      </c>
      <c r="X2375" s="17">
        <v>42383</v>
      </c>
      <c r="Y2375" t="s">
        <v>1178</v>
      </c>
      <c r="Z2375" t="s">
        <v>825</v>
      </c>
      <c r="AA2375" t="s">
        <v>1179</v>
      </c>
      <c r="AC2375" s="16">
        <v>1</v>
      </c>
      <c r="AD2375" t="s">
        <v>4849</v>
      </c>
      <c r="AE2375" t="s">
        <v>4850</v>
      </c>
      <c r="AF2375" t="s">
        <v>750</v>
      </c>
      <c r="AG2375" t="s">
        <v>1515</v>
      </c>
      <c r="AJ2375" t="s">
        <v>963</v>
      </c>
      <c r="AK2375" t="s">
        <v>1516</v>
      </c>
      <c r="AL2375" t="s">
        <v>1340</v>
      </c>
      <c r="AM2375" t="s">
        <v>531</v>
      </c>
      <c r="AP2375" t="s">
        <v>966</v>
      </c>
      <c r="AQ2375" t="s">
        <v>967</v>
      </c>
      <c r="AR2375" t="s">
        <v>968</v>
      </c>
      <c r="AS2375" t="s">
        <v>969</v>
      </c>
      <c r="AT2375" t="s">
        <v>970</v>
      </c>
      <c r="AU2375" t="s">
        <v>9671</v>
      </c>
    </row>
    <row r="2376" spans="2:47" ht="11" outlineLevel="1" x14ac:dyDescent="0.15">
      <c r="B2376" t="s">
        <v>9672</v>
      </c>
      <c r="C2376" t="s">
        <v>9673</v>
      </c>
      <c r="D2376" t="s">
        <v>177</v>
      </c>
      <c r="E2376" t="s">
        <v>983</v>
      </c>
      <c r="F2376" t="s">
        <v>798</v>
      </c>
      <c r="G2376" t="s">
        <v>984</v>
      </c>
      <c r="H2376" t="s">
        <v>985</v>
      </c>
      <c r="I2376" t="s">
        <v>957</v>
      </c>
      <c r="J2376" t="s">
        <v>638</v>
      </c>
      <c r="K2376" t="s">
        <v>992</v>
      </c>
      <c r="L2376" t="s">
        <v>638</v>
      </c>
      <c r="M2376" s="5">
        <v>5850</v>
      </c>
      <c r="N2376" s="5">
        <v>5850</v>
      </c>
      <c r="O2376" s="5">
        <v>5850</v>
      </c>
      <c r="P2376" s="5"/>
      <c r="Q2376" s="16">
        <v>0</v>
      </c>
      <c r="R2376" s="5"/>
      <c r="S2376" s="17">
        <v>43451</v>
      </c>
      <c r="T2376" s="17">
        <v>43451</v>
      </c>
      <c r="U2376" s="17">
        <v>43532</v>
      </c>
      <c r="V2376" s="17">
        <v>43532</v>
      </c>
      <c r="W2376" s="17">
        <v>43451</v>
      </c>
      <c r="X2376" s="17">
        <v>43537</v>
      </c>
      <c r="Y2376" t="s">
        <v>959</v>
      </c>
      <c r="Z2376" t="s">
        <v>796</v>
      </c>
      <c r="AA2376" t="s">
        <v>960</v>
      </c>
      <c r="AC2376" s="16"/>
      <c r="AD2376" t="s">
        <v>795</v>
      </c>
      <c r="AE2376" t="s">
        <v>961</v>
      </c>
      <c r="AF2376" t="s">
        <v>739</v>
      </c>
      <c r="AG2376" t="s">
        <v>993</v>
      </c>
      <c r="AJ2376" t="s">
        <v>963</v>
      </c>
      <c r="AK2376" t="s">
        <v>1110</v>
      </c>
      <c r="AL2376" t="s">
        <v>965</v>
      </c>
      <c r="AM2376" t="s">
        <v>531</v>
      </c>
      <c r="AP2376" t="s">
        <v>966</v>
      </c>
      <c r="AQ2376" t="s">
        <v>967</v>
      </c>
      <c r="AR2376" t="s">
        <v>968</v>
      </c>
      <c r="AS2376" t="s">
        <v>969</v>
      </c>
      <c r="AT2376" t="s">
        <v>970</v>
      </c>
      <c r="AU2376" t="s">
        <v>9674</v>
      </c>
    </row>
    <row r="2377" spans="2:47" ht="11" outlineLevel="1" x14ac:dyDescent="0.15">
      <c r="B2377" t="s">
        <v>9675</v>
      </c>
      <c r="C2377" t="s">
        <v>9676</v>
      </c>
      <c r="G2377" t="s">
        <v>1140</v>
      </c>
      <c r="H2377" t="s">
        <v>1141</v>
      </c>
      <c r="I2377" t="s">
        <v>957</v>
      </c>
      <c r="J2377" t="s">
        <v>9677</v>
      </c>
      <c r="K2377" t="s">
        <v>9678</v>
      </c>
      <c r="L2377" t="s">
        <v>9677</v>
      </c>
      <c r="M2377" s="5">
        <v>5846</v>
      </c>
      <c r="N2377" s="5">
        <v>5846</v>
      </c>
      <c r="O2377" s="5">
        <v>5846</v>
      </c>
      <c r="P2377" s="5"/>
      <c r="Q2377" s="16">
        <v>0</v>
      </c>
      <c r="R2377" s="5"/>
      <c r="S2377" s="17">
        <v>43005</v>
      </c>
      <c r="T2377" s="17">
        <v>43005</v>
      </c>
      <c r="U2377" s="17">
        <v>43039</v>
      </c>
      <c r="V2377" s="17">
        <v>43039</v>
      </c>
      <c r="W2377" s="17">
        <v>43005</v>
      </c>
      <c r="X2377" s="17">
        <v>43005</v>
      </c>
      <c r="Y2377" t="s">
        <v>1178</v>
      </c>
      <c r="Z2377" t="s">
        <v>825</v>
      </c>
      <c r="AA2377" t="s">
        <v>1179</v>
      </c>
      <c r="AC2377" s="16">
        <v>1</v>
      </c>
      <c r="AD2377" t="s">
        <v>4388</v>
      </c>
      <c r="AE2377" t="s">
        <v>4389</v>
      </c>
      <c r="AF2377" t="s">
        <v>737</v>
      </c>
      <c r="AG2377" t="s">
        <v>975</v>
      </c>
      <c r="AJ2377" t="s">
        <v>963</v>
      </c>
      <c r="AK2377" t="s">
        <v>3258</v>
      </c>
      <c r="AL2377" t="s">
        <v>1340</v>
      </c>
      <c r="AM2377" t="s">
        <v>531</v>
      </c>
      <c r="AP2377" t="s">
        <v>966</v>
      </c>
      <c r="AQ2377" t="s">
        <v>967</v>
      </c>
      <c r="AR2377" t="s">
        <v>968</v>
      </c>
      <c r="AS2377" t="s">
        <v>969</v>
      </c>
      <c r="AT2377" t="s">
        <v>970</v>
      </c>
      <c r="AU2377" t="s">
        <v>9679</v>
      </c>
    </row>
    <row r="2378" spans="2:47" ht="11" outlineLevel="1" x14ac:dyDescent="0.15">
      <c r="B2378" t="s">
        <v>9680</v>
      </c>
      <c r="C2378" t="s">
        <v>9681</v>
      </c>
      <c r="G2378" t="s">
        <v>1140</v>
      </c>
      <c r="H2378" t="s">
        <v>1141</v>
      </c>
      <c r="I2378" t="s">
        <v>957</v>
      </c>
      <c r="J2378" t="s">
        <v>6090</v>
      </c>
      <c r="K2378" t="s">
        <v>6091</v>
      </c>
      <c r="L2378" t="s">
        <v>6090</v>
      </c>
      <c r="M2378" s="5">
        <v>5737.5</v>
      </c>
      <c r="N2378" s="5">
        <v>5737.5</v>
      </c>
      <c r="O2378" s="5">
        <v>5737.5</v>
      </c>
      <c r="P2378" s="5"/>
      <c r="Q2378" s="16">
        <v>0</v>
      </c>
      <c r="R2378" s="5"/>
      <c r="S2378" s="17">
        <v>43343</v>
      </c>
      <c r="T2378" s="17">
        <v>43343</v>
      </c>
      <c r="U2378" s="17">
        <v>43378</v>
      </c>
      <c r="V2378" s="17">
        <v>43378</v>
      </c>
      <c r="W2378" s="17">
        <v>43343</v>
      </c>
      <c r="X2378" s="17">
        <v>43895</v>
      </c>
      <c r="Y2378" t="s">
        <v>984</v>
      </c>
      <c r="Z2378" t="s">
        <v>804</v>
      </c>
      <c r="AA2378" t="s">
        <v>1000</v>
      </c>
      <c r="AC2378" s="16">
        <v>1</v>
      </c>
      <c r="AD2378" t="s">
        <v>803</v>
      </c>
      <c r="AE2378" t="s">
        <v>974</v>
      </c>
      <c r="AF2378" t="s">
        <v>740</v>
      </c>
      <c r="AG2378" t="s">
        <v>1036</v>
      </c>
      <c r="AJ2378" t="s">
        <v>963</v>
      </c>
      <c r="AK2378" t="s">
        <v>1082</v>
      </c>
      <c r="AL2378" t="s">
        <v>1340</v>
      </c>
      <c r="AM2378" t="s">
        <v>531</v>
      </c>
      <c r="AP2378" t="s">
        <v>966</v>
      </c>
      <c r="AQ2378" t="s">
        <v>967</v>
      </c>
      <c r="AR2378" t="s">
        <v>968</v>
      </c>
      <c r="AS2378" t="s">
        <v>969</v>
      </c>
      <c r="AT2378" t="s">
        <v>970</v>
      </c>
      <c r="AU2378" t="s">
        <v>9682</v>
      </c>
    </row>
    <row r="2379" spans="2:47" ht="11" outlineLevel="1" x14ac:dyDescent="0.15">
      <c r="B2379" t="s">
        <v>9683</v>
      </c>
      <c r="C2379" t="s">
        <v>9684</v>
      </c>
      <c r="G2379" t="s">
        <v>1140</v>
      </c>
      <c r="H2379" t="s">
        <v>1141</v>
      </c>
      <c r="I2379" t="s">
        <v>957</v>
      </c>
      <c r="J2379" t="s">
        <v>9685</v>
      </c>
      <c r="K2379" t="s">
        <v>9686</v>
      </c>
      <c r="L2379" t="s">
        <v>9685</v>
      </c>
      <c r="M2379" s="5">
        <v>5640</v>
      </c>
      <c r="N2379" s="5">
        <v>5640</v>
      </c>
      <c r="O2379" s="5">
        <v>5640</v>
      </c>
      <c r="P2379" s="5"/>
      <c r="Q2379" s="16">
        <v>0</v>
      </c>
      <c r="R2379" s="5"/>
      <c r="S2379" s="17">
        <v>42753</v>
      </c>
      <c r="T2379" s="17">
        <v>42753</v>
      </c>
      <c r="U2379" s="17">
        <v>42782</v>
      </c>
      <c r="V2379" s="17">
        <v>42782</v>
      </c>
      <c r="W2379" s="17">
        <v>42753</v>
      </c>
      <c r="X2379" s="17">
        <v>42753</v>
      </c>
      <c r="Y2379" t="s">
        <v>1178</v>
      </c>
      <c r="Z2379" t="s">
        <v>825</v>
      </c>
      <c r="AA2379" t="s">
        <v>1179</v>
      </c>
      <c r="AC2379" s="16">
        <v>3</v>
      </c>
      <c r="AD2379" t="s">
        <v>9687</v>
      </c>
      <c r="AE2379" t="s">
        <v>9688</v>
      </c>
      <c r="AF2379" t="s">
        <v>750</v>
      </c>
      <c r="AG2379" t="s">
        <v>1515</v>
      </c>
      <c r="AJ2379" t="s">
        <v>963</v>
      </c>
      <c r="AK2379" t="s">
        <v>1516</v>
      </c>
      <c r="AL2379" t="s">
        <v>1340</v>
      </c>
      <c r="AM2379" t="s">
        <v>531</v>
      </c>
      <c r="AP2379" t="s">
        <v>966</v>
      </c>
      <c r="AQ2379" t="s">
        <v>967</v>
      </c>
      <c r="AR2379" t="s">
        <v>968</v>
      </c>
      <c r="AS2379" t="s">
        <v>969</v>
      </c>
      <c r="AT2379" t="s">
        <v>970</v>
      </c>
      <c r="AU2379" t="s">
        <v>9689</v>
      </c>
    </row>
    <row r="2380" spans="2:47" ht="11" outlineLevel="1" x14ac:dyDescent="0.15">
      <c r="B2380" t="s">
        <v>9690</v>
      </c>
      <c r="C2380" t="s">
        <v>9691</v>
      </c>
      <c r="G2380" t="s">
        <v>1140</v>
      </c>
      <c r="H2380" t="s">
        <v>1141</v>
      </c>
      <c r="I2380" t="s">
        <v>957</v>
      </c>
      <c r="J2380" t="s">
        <v>5213</v>
      </c>
      <c r="K2380" t="s">
        <v>5214</v>
      </c>
      <c r="L2380" t="s">
        <v>5215</v>
      </c>
      <c r="M2380" s="5">
        <v>5281.56</v>
      </c>
      <c r="N2380" s="5">
        <v>5281.56</v>
      </c>
      <c r="O2380" s="5">
        <v>5281.56</v>
      </c>
      <c r="P2380" s="5"/>
      <c r="Q2380" s="16">
        <v>0</v>
      </c>
      <c r="R2380" s="5"/>
      <c r="S2380" s="17">
        <v>42923</v>
      </c>
      <c r="T2380" s="17">
        <v>42923</v>
      </c>
      <c r="U2380" s="17">
        <v>43008</v>
      </c>
      <c r="V2380" s="17">
        <v>43008</v>
      </c>
      <c r="W2380" s="17">
        <v>42923</v>
      </c>
      <c r="X2380" s="17">
        <v>42923</v>
      </c>
      <c r="Y2380" t="s">
        <v>1178</v>
      </c>
      <c r="Z2380" t="s">
        <v>825</v>
      </c>
      <c r="AA2380" t="s">
        <v>1179</v>
      </c>
      <c r="AC2380" s="16">
        <v>2</v>
      </c>
      <c r="AD2380" t="s">
        <v>795</v>
      </c>
      <c r="AE2380" t="s">
        <v>961</v>
      </c>
      <c r="AF2380" t="s">
        <v>750</v>
      </c>
      <c r="AG2380" t="s">
        <v>1515</v>
      </c>
      <c r="AJ2380" t="s">
        <v>963</v>
      </c>
      <c r="AK2380" t="s">
        <v>1516</v>
      </c>
      <c r="AL2380" t="s">
        <v>1340</v>
      </c>
      <c r="AM2380" t="s">
        <v>531</v>
      </c>
      <c r="AP2380" t="s">
        <v>966</v>
      </c>
      <c r="AQ2380" t="s">
        <v>967</v>
      </c>
      <c r="AR2380" t="s">
        <v>968</v>
      </c>
      <c r="AS2380" t="s">
        <v>969</v>
      </c>
      <c r="AT2380" t="s">
        <v>970</v>
      </c>
      <c r="AU2380" t="s">
        <v>9692</v>
      </c>
    </row>
    <row r="2381" spans="2:47" ht="11" outlineLevel="1" x14ac:dyDescent="0.15">
      <c r="B2381" t="s">
        <v>9693</v>
      </c>
      <c r="C2381" t="s">
        <v>1337</v>
      </c>
      <c r="D2381" t="s">
        <v>275</v>
      </c>
      <c r="E2381" t="s">
        <v>983</v>
      </c>
      <c r="F2381" t="s">
        <v>798</v>
      </c>
      <c r="G2381" t="s">
        <v>984</v>
      </c>
      <c r="H2381" t="s">
        <v>985</v>
      </c>
      <c r="I2381" t="s">
        <v>957</v>
      </c>
      <c r="J2381" t="s">
        <v>675</v>
      </c>
      <c r="K2381" t="s">
        <v>1756</v>
      </c>
      <c r="L2381" t="s">
        <v>675</v>
      </c>
      <c r="M2381" s="5">
        <v>5191.7</v>
      </c>
      <c r="N2381" s="5">
        <v>5191.7</v>
      </c>
      <c r="O2381" s="5">
        <v>5191.7</v>
      </c>
      <c r="P2381" s="5"/>
      <c r="Q2381" s="16">
        <v>0</v>
      </c>
      <c r="R2381" s="5"/>
      <c r="S2381" s="17">
        <v>41898</v>
      </c>
      <c r="T2381" s="17">
        <v>41894</v>
      </c>
      <c r="U2381" s="17">
        <v>42124</v>
      </c>
      <c r="V2381" s="17">
        <v>42124</v>
      </c>
      <c r="W2381" s="17">
        <v>41898</v>
      </c>
      <c r="X2381" s="17">
        <v>42983</v>
      </c>
      <c r="Y2381" t="s">
        <v>955</v>
      </c>
      <c r="Z2381" t="s">
        <v>818</v>
      </c>
      <c r="AA2381" t="s">
        <v>960</v>
      </c>
      <c r="AC2381" s="16">
        <v>5</v>
      </c>
      <c r="AD2381" t="s">
        <v>803</v>
      </c>
      <c r="AE2381" t="s">
        <v>974</v>
      </c>
      <c r="AF2381" t="s">
        <v>738</v>
      </c>
      <c r="AG2381" t="s">
        <v>988</v>
      </c>
      <c r="AJ2381" t="s">
        <v>963</v>
      </c>
      <c r="AK2381" t="s">
        <v>1928</v>
      </c>
      <c r="AL2381" t="s">
        <v>965</v>
      </c>
      <c r="AM2381" t="s">
        <v>645</v>
      </c>
      <c r="AP2381" t="s">
        <v>966</v>
      </c>
      <c r="AQ2381" t="s">
        <v>967</v>
      </c>
      <c r="AR2381" t="s">
        <v>968</v>
      </c>
      <c r="AS2381" t="s">
        <v>969</v>
      </c>
      <c r="AT2381" t="s">
        <v>970</v>
      </c>
      <c r="AU2381" t="s">
        <v>9694</v>
      </c>
    </row>
    <row r="2382" spans="2:47" ht="11" outlineLevel="1" x14ac:dyDescent="0.15">
      <c r="B2382" t="s">
        <v>9695</v>
      </c>
      <c r="C2382" t="s">
        <v>1649</v>
      </c>
      <c r="D2382" t="s">
        <v>275</v>
      </c>
      <c r="E2382" t="s">
        <v>983</v>
      </c>
      <c r="F2382" t="s">
        <v>798</v>
      </c>
      <c r="G2382" t="s">
        <v>984</v>
      </c>
      <c r="H2382" t="s">
        <v>985</v>
      </c>
      <c r="I2382" t="s">
        <v>957</v>
      </c>
      <c r="J2382" t="s">
        <v>675</v>
      </c>
      <c r="K2382" t="s">
        <v>1756</v>
      </c>
      <c r="L2382" t="s">
        <v>675</v>
      </c>
      <c r="M2382" s="5">
        <v>5191.7</v>
      </c>
      <c r="N2382" s="5">
        <v>5191.7</v>
      </c>
      <c r="O2382" s="5">
        <v>5191.7</v>
      </c>
      <c r="P2382" s="5"/>
      <c r="Q2382" s="16">
        <v>0</v>
      </c>
      <c r="R2382" s="5"/>
      <c r="S2382" s="17">
        <v>41898</v>
      </c>
      <c r="T2382" s="17">
        <v>41894</v>
      </c>
      <c r="U2382" s="17">
        <v>42094</v>
      </c>
      <c r="V2382" s="17">
        <v>42094</v>
      </c>
      <c r="W2382" s="17">
        <v>41898</v>
      </c>
      <c r="X2382" s="17">
        <v>42983</v>
      </c>
      <c r="Y2382" t="s">
        <v>955</v>
      </c>
      <c r="Z2382" t="s">
        <v>818</v>
      </c>
      <c r="AA2382" t="s">
        <v>960</v>
      </c>
      <c r="AC2382" s="16">
        <v>5</v>
      </c>
      <c r="AD2382" t="s">
        <v>803</v>
      </c>
      <c r="AE2382" t="s">
        <v>974</v>
      </c>
      <c r="AF2382" t="s">
        <v>738</v>
      </c>
      <c r="AG2382" t="s">
        <v>988</v>
      </c>
      <c r="AJ2382" t="s">
        <v>963</v>
      </c>
      <c r="AK2382" t="s">
        <v>1928</v>
      </c>
      <c r="AL2382" t="s">
        <v>965</v>
      </c>
      <c r="AM2382" t="s">
        <v>645</v>
      </c>
      <c r="AP2382" t="s">
        <v>966</v>
      </c>
      <c r="AQ2382" t="s">
        <v>967</v>
      </c>
      <c r="AR2382" t="s">
        <v>968</v>
      </c>
      <c r="AS2382" t="s">
        <v>969</v>
      </c>
      <c r="AT2382" t="s">
        <v>970</v>
      </c>
      <c r="AU2382" t="s">
        <v>9696</v>
      </c>
    </row>
    <row r="2383" spans="2:47" ht="11" outlineLevel="1" x14ac:dyDescent="0.15">
      <c r="B2383" t="s">
        <v>9697</v>
      </c>
      <c r="C2383" t="s">
        <v>9698</v>
      </c>
      <c r="G2383" t="s">
        <v>1140</v>
      </c>
      <c r="H2383" t="s">
        <v>1141</v>
      </c>
      <c r="I2383" t="s">
        <v>957</v>
      </c>
      <c r="J2383" t="s">
        <v>4467</v>
      </c>
      <c r="K2383" t="s">
        <v>4468</v>
      </c>
      <c r="L2383" t="s">
        <v>4467</v>
      </c>
      <c r="M2383" s="5">
        <v>5150</v>
      </c>
      <c r="N2383" s="5">
        <v>5150</v>
      </c>
      <c r="O2383" s="5">
        <v>5150</v>
      </c>
      <c r="P2383" s="5"/>
      <c r="Q2383" s="16">
        <v>0</v>
      </c>
      <c r="R2383" s="5"/>
      <c r="S2383" s="17">
        <v>42621</v>
      </c>
      <c r="T2383" s="17">
        <v>42621</v>
      </c>
      <c r="U2383" s="17">
        <v>42705</v>
      </c>
      <c r="V2383" s="17">
        <v>42705</v>
      </c>
      <c r="W2383" s="17">
        <v>42621</v>
      </c>
      <c r="X2383" s="17">
        <v>42675</v>
      </c>
      <c r="Y2383" t="s">
        <v>1178</v>
      </c>
      <c r="Z2383" t="s">
        <v>825</v>
      </c>
      <c r="AA2383" t="s">
        <v>1179</v>
      </c>
      <c r="AC2383" s="16">
        <v>3</v>
      </c>
      <c r="AD2383" t="s">
        <v>9364</v>
      </c>
      <c r="AE2383" t="s">
        <v>9365</v>
      </c>
      <c r="AF2383" t="s">
        <v>750</v>
      </c>
      <c r="AG2383" t="s">
        <v>1515</v>
      </c>
      <c r="AJ2383" t="s">
        <v>963</v>
      </c>
      <c r="AK2383" t="s">
        <v>1516</v>
      </c>
      <c r="AL2383" t="s">
        <v>965</v>
      </c>
      <c r="AM2383" t="s">
        <v>531</v>
      </c>
      <c r="AP2383" t="s">
        <v>966</v>
      </c>
      <c r="AQ2383" t="s">
        <v>967</v>
      </c>
      <c r="AR2383" t="s">
        <v>968</v>
      </c>
      <c r="AS2383" t="s">
        <v>969</v>
      </c>
      <c r="AT2383" t="s">
        <v>970</v>
      </c>
      <c r="AU2383" t="s">
        <v>9699</v>
      </c>
    </row>
    <row r="2384" spans="2:47" ht="11" outlineLevel="1" x14ac:dyDescent="0.15">
      <c r="B2384" t="s">
        <v>9700</v>
      </c>
      <c r="C2384" t="s">
        <v>9701</v>
      </c>
      <c r="G2384" t="s">
        <v>1140</v>
      </c>
      <c r="H2384" t="s">
        <v>1141</v>
      </c>
      <c r="I2384" t="s">
        <v>957</v>
      </c>
      <c r="J2384" t="s">
        <v>6223</v>
      </c>
      <c r="K2384" t="s">
        <v>6224</v>
      </c>
      <c r="L2384" t="s">
        <v>6223</v>
      </c>
      <c r="M2384" s="5">
        <v>5090</v>
      </c>
      <c r="N2384" s="5">
        <v>5090</v>
      </c>
      <c r="O2384" s="5">
        <v>5090</v>
      </c>
      <c r="P2384" s="5"/>
      <c r="Q2384" s="16">
        <v>0</v>
      </c>
      <c r="R2384" s="5"/>
      <c r="S2384" s="17">
        <v>43812</v>
      </c>
      <c r="T2384" s="17">
        <v>43812</v>
      </c>
      <c r="U2384" s="17">
        <v>43861</v>
      </c>
      <c r="V2384" s="17">
        <v>43861</v>
      </c>
      <c r="W2384" s="17">
        <v>43812</v>
      </c>
      <c r="X2384" s="17">
        <v>43812</v>
      </c>
      <c r="Y2384" t="s">
        <v>1178</v>
      </c>
      <c r="Z2384" t="s">
        <v>825</v>
      </c>
      <c r="AA2384" t="s">
        <v>1179</v>
      </c>
      <c r="AC2384" s="16">
        <v>1</v>
      </c>
      <c r="AD2384" t="s">
        <v>9702</v>
      </c>
      <c r="AE2384" t="s">
        <v>9703</v>
      </c>
      <c r="AF2384" t="s">
        <v>750</v>
      </c>
      <c r="AG2384" t="s">
        <v>1515</v>
      </c>
      <c r="AH2384" t="s">
        <v>1058</v>
      </c>
      <c r="AI2384" t="s">
        <v>1059</v>
      </c>
      <c r="AJ2384" t="s">
        <v>978</v>
      </c>
      <c r="AK2384" t="s">
        <v>1516</v>
      </c>
      <c r="AL2384" t="s">
        <v>1340</v>
      </c>
      <c r="AM2384" t="s">
        <v>531</v>
      </c>
      <c r="AP2384" t="s">
        <v>966</v>
      </c>
      <c r="AQ2384" t="s">
        <v>967</v>
      </c>
      <c r="AR2384" t="s">
        <v>968</v>
      </c>
      <c r="AS2384" t="s">
        <v>969</v>
      </c>
      <c r="AT2384" t="s">
        <v>970</v>
      </c>
      <c r="AU2384" t="s">
        <v>9704</v>
      </c>
    </row>
    <row r="2385" spans="2:47" ht="11" outlineLevel="1" x14ac:dyDescent="0.15">
      <c r="B2385" t="s">
        <v>9705</v>
      </c>
      <c r="C2385" t="s">
        <v>9706</v>
      </c>
      <c r="G2385" t="s">
        <v>1140</v>
      </c>
      <c r="H2385" t="s">
        <v>1141</v>
      </c>
      <c r="I2385" t="s">
        <v>957</v>
      </c>
      <c r="J2385" t="s">
        <v>9707</v>
      </c>
      <c r="K2385" t="s">
        <v>9708</v>
      </c>
      <c r="L2385" t="s">
        <v>9707</v>
      </c>
      <c r="M2385" s="5">
        <v>4952</v>
      </c>
      <c r="N2385" s="5">
        <v>4952</v>
      </c>
      <c r="O2385" s="5">
        <v>4952</v>
      </c>
      <c r="P2385" s="5"/>
      <c r="Q2385" s="16">
        <v>0</v>
      </c>
      <c r="R2385" s="5"/>
      <c r="S2385" s="17">
        <v>42852</v>
      </c>
      <c r="T2385" s="17">
        <v>42852</v>
      </c>
      <c r="U2385" s="17">
        <v>42874</v>
      </c>
      <c r="V2385" s="17">
        <v>42874</v>
      </c>
      <c r="W2385" s="17">
        <v>42852</v>
      </c>
      <c r="X2385" s="17">
        <v>42852</v>
      </c>
      <c r="Y2385" t="s">
        <v>1178</v>
      </c>
      <c r="Z2385" t="s">
        <v>825</v>
      </c>
      <c r="AA2385" t="s">
        <v>1179</v>
      </c>
      <c r="AC2385" s="16">
        <v>2</v>
      </c>
      <c r="AD2385" t="s">
        <v>9190</v>
      </c>
      <c r="AE2385" t="s">
        <v>9191</v>
      </c>
      <c r="AF2385" t="s">
        <v>750</v>
      </c>
      <c r="AG2385" t="s">
        <v>1515</v>
      </c>
      <c r="AJ2385" t="s">
        <v>963</v>
      </c>
      <c r="AK2385" t="s">
        <v>1516</v>
      </c>
      <c r="AL2385" t="s">
        <v>1340</v>
      </c>
      <c r="AM2385" t="s">
        <v>531</v>
      </c>
      <c r="AP2385" t="s">
        <v>966</v>
      </c>
      <c r="AQ2385" t="s">
        <v>967</v>
      </c>
      <c r="AR2385" t="s">
        <v>968</v>
      </c>
      <c r="AS2385" t="s">
        <v>969</v>
      </c>
      <c r="AT2385" t="s">
        <v>970</v>
      </c>
      <c r="AU2385" t="s">
        <v>9709</v>
      </c>
    </row>
    <row r="2386" spans="2:47" ht="11" outlineLevel="1" x14ac:dyDescent="0.15">
      <c r="B2386" t="s">
        <v>9710</v>
      </c>
      <c r="C2386" t="s">
        <v>9711</v>
      </c>
      <c r="G2386" t="s">
        <v>1140</v>
      </c>
      <c r="H2386" t="s">
        <v>1141</v>
      </c>
      <c r="I2386" t="s">
        <v>957</v>
      </c>
      <c r="J2386" t="s">
        <v>9712</v>
      </c>
      <c r="K2386" t="s">
        <v>9713</v>
      </c>
      <c r="L2386" t="s">
        <v>9714</v>
      </c>
      <c r="M2386" s="5">
        <v>4943.1000000000004</v>
      </c>
      <c r="N2386" s="5">
        <v>4943.1000000000004</v>
      </c>
      <c r="O2386" s="5">
        <v>4943.1000000000004</v>
      </c>
      <c r="P2386" s="5"/>
      <c r="Q2386" s="16">
        <v>0</v>
      </c>
      <c r="R2386" s="5"/>
      <c r="S2386" s="17">
        <v>42643</v>
      </c>
      <c r="T2386" s="17">
        <v>42643</v>
      </c>
      <c r="U2386" s="17">
        <v>42673</v>
      </c>
      <c r="V2386" s="17">
        <v>42673</v>
      </c>
      <c r="W2386" s="17">
        <v>42643</v>
      </c>
      <c r="X2386" s="17">
        <v>42643</v>
      </c>
      <c r="Y2386" t="s">
        <v>1178</v>
      </c>
      <c r="Z2386" t="s">
        <v>825</v>
      </c>
      <c r="AA2386" t="s">
        <v>1179</v>
      </c>
      <c r="AC2386" s="16">
        <v>2</v>
      </c>
      <c r="AD2386" t="s">
        <v>3256</v>
      </c>
      <c r="AE2386" t="s">
        <v>3257</v>
      </c>
      <c r="AF2386" t="s">
        <v>737</v>
      </c>
      <c r="AG2386" t="s">
        <v>975</v>
      </c>
      <c r="AJ2386" t="s">
        <v>963</v>
      </c>
      <c r="AK2386" t="s">
        <v>3258</v>
      </c>
      <c r="AL2386" t="s">
        <v>1340</v>
      </c>
      <c r="AM2386" t="s">
        <v>531</v>
      </c>
      <c r="AP2386" t="s">
        <v>966</v>
      </c>
      <c r="AQ2386" t="s">
        <v>967</v>
      </c>
      <c r="AR2386" t="s">
        <v>968</v>
      </c>
      <c r="AS2386" t="s">
        <v>969</v>
      </c>
      <c r="AT2386" t="s">
        <v>970</v>
      </c>
      <c r="AU2386" t="s">
        <v>9715</v>
      </c>
    </row>
    <row r="2387" spans="2:47" ht="11" outlineLevel="1" x14ac:dyDescent="0.15">
      <c r="B2387" t="s">
        <v>9716</v>
      </c>
      <c r="C2387" t="s">
        <v>9717</v>
      </c>
      <c r="G2387" t="s">
        <v>1140</v>
      </c>
      <c r="H2387" t="s">
        <v>1141</v>
      </c>
      <c r="I2387" t="s">
        <v>957</v>
      </c>
      <c r="J2387" t="s">
        <v>9718</v>
      </c>
      <c r="K2387" t="s">
        <v>9719</v>
      </c>
      <c r="L2387" t="s">
        <v>9718</v>
      </c>
      <c r="M2387" s="5">
        <v>4908.54</v>
      </c>
      <c r="N2387" s="5">
        <v>4908.54</v>
      </c>
      <c r="O2387" s="5">
        <v>4908.54</v>
      </c>
      <c r="P2387" s="5"/>
      <c r="Q2387" s="16">
        <v>0</v>
      </c>
      <c r="R2387" s="5"/>
      <c r="S2387" s="17">
        <v>43431</v>
      </c>
      <c r="T2387" s="17">
        <v>43431</v>
      </c>
      <c r="U2387" s="17">
        <v>43455</v>
      </c>
      <c r="V2387" s="17">
        <v>43455</v>
      </c>
      <c r="W2387" s="17">
        <v>43431</v>
      </c>
      <c r="X2387" s="17">
        <v>43431</v>
      </c>
      <c r="Y2387" t="s">
        <v>1178</v>
      </c>
      <c r="Z2387" t="s">
        <v>825</v>
      </c>
      <c r="AA2387" t="s">
        <v>1179</v>
      </c>
      <c r="AC2387" s="16">
        <v>5</v>
      </c>
      <c r="AD2387" t="s">
        <v>9720</v>
      </c>
      <c r="AE2387" t="s">
        <v>9721</v>
      </c>
      <c r="AF2387" t="s">
        <v>750</v>
      </c>
      <c r="AG2387" t="s">
        <v>1515</v>
      </c>
      <c r="AH2387" t="s">
        <v>1058</v>
      </c>
      <c r="AI2387" t="s">
        <v>1059</v>
      </c>
      <c r="AJ2387" t="s">
        <v>978</v>
      </c>
      <c r="AK2387" t="s">
        <v>1516</v>
      </c>
      <c r="AL2387" t="s">
        <v>1340</v>
      </c>
      <c r="AM2387" t="s">
        <v>531</v>
      </c>
      <c r="AP2387" t="s">
        <v>966</v>
      </c>
      <c r="AQ2387" t="s">
        <v>967</v>
      </c>
      <c r="AR2387" t="s">
        <v>968</v>
      </c>
      <c r="AS2387" t="s">
        <v>969</v>
      </c>
      <c r="AT2387" t="s">
        <v>970</v>
      </c>
      <c r="AU2387" t="s">
        <v>9722</v>
      </c>
    </row>
    <row r="2388" spans="2:47" ht="11" outlineLevel="1" x14ac:dyDescent="0.15">
      <c r="B2388" t="s">
        <v>9723</v>
      </c>
      <c r="C2388" t="s">
        <v>9724</v>
      </c>
      <c r="G2388" t="s">
        <v>1140</v>
      </c>
      <c r="H2388" t="s">
        <v>1141</v>
      </c>
      <c r="I2388" t="s">
        <v>957</v>
      </c>
      <c r="J2388" t="s">
        <v>8251</v>
      </c>
      <c r="K2388" t="s">
        <v>8252</v>
      </c>
      <c r="L2388" t="s">
        <v>8251</v>
      </c>
      <c r="M2388" s="5">
        <v>4906.6000000000004</v>
      </c>
      <c r="N2388" s="5">
        <v>4906.6000000000004</v>
      </c>
      <c r="O2388" s="5">
        <v>4906.6000000000004</v>
      </c>
      <c r="P2388" s="5"/>
      <c r="Q2388" s="16">
        <v>0</v>
      </c>
      <c r="R2388" s="5"/>
      <c r="S2388" s="17">
        <v>42808</v>
      </c>
      <c r="T2388" s="17">
        <v>42808</v>
      </c>
      <c r="U2388" s="17">
        <v>42895</v>
      </c>
      <c r="V2388" s="17">
        <v>42895</v>
      </c>
      <c r="W2388" s="17">
        <v>42808</v>
      </c>
      <c r="X2388" s="17">
        <v>42808</v>
      </c>
      <c r="Y2388" t="s">
        <v>955</v>
      </c>
      <c r="Z2388" t="s">
        <v>818</v>
      </c>
      <c r="AA2388" t="s">
        <v>960</v>
      </c>
      <c r="AC2388" s="16">
        <v>1</v>
      </c>
      <c r="AD2388" t="s">
        <v>803</v>
      </c>
      <c r="AE2388" t="s">
        <v>974</v>
      </c>
      <c r="AF2388" t="s">
        <v>757</v>
      </c>
      <c r="AG2388" t="s">
        <v>1801</v>
      </c>
      <c r="AJ2388" t="s">
        <v>963</v>
      </c>
      <c r="AK2388" t="s">
        <v>1082</v>
      </c>
      <c r="AL2388" t="s">
        <v>1340</v>
      </c>
      <c r="AM2388" t="s">
        <v>645</v>
      </c>
      <c r="AP2388" t="s">
        <v>966</v>
      </c>
      <c r="AQ2388" t="s">
        <v>967</v>
      </c>
      <c r="AR2388" t="s">
        <v>968</v>
      </c>
      <c r="AS2388" t="s">
        <v>969</v>
      </c>
      <c r="AT2388" t="s">
        <v>970</v>
      </c>
      <c r="AU2388" t="s">
        <v>9725</v>
      </c>
    </row>
    <row r="2389" spans="2:47" ht="11" outlineLevel="1" x14ac:dyDescent="0.15">
      <c r="B2389" t="s">
        <v>9726</v>
      </c>
      <c r="C2389" t="s">
        <v>9727</v>
      </c>
      <c r="G2389" t="s">
        <v>1140</v>
      </c>
      <c r="H2389" t="s">
        <v>1141</v>
      </c>
      <c r="I2389" t="s">
        <v>957</v>
      </c>
      <c r="J2389" t="s">
        <v>9728</v>
      </c>
      <c r="K2389" t="s">
        <v>9729</v>
      </c>
      <c r="L2389" t="s">
        <v>9728</v>
      </c>
      <c r="M2389" s="5">
        <v>4900</v>
      </c>
      <c r="N2389" s="5">
        <v>4900</v>
      </c>
      <c r="O2389" s="5">
        <v>4900</v>
      </c>
      <c r="P2389" s="5"/>
      <c r="Q2389" s="16">
        <v>0</v>
      </c>
      <c r="R2389" s="5"/>
      <c r="S2389" s="17">
        <v>42213</v>
      </c>
      <c r="T2389" s="17">
        <v>42213</v>
      </c>
      <c r="U2389" s="17">
        <v>42220</v>
      </c>
      <c r="V2389" s="17">
        <v>42220</v>
      </c>
      <c r="W2389" s="17">
        <v>42213</v>
      </c>
      <c r="X2389" s="17">
        <v>42213</v>
      </c>
      <c r="Y2389" t="s">
        <v>1543</v>
      </c>
      <c r="Z2389" t="s">
        <v>826</v>
      </c>
      <c r="AA2389" t="s">
        <v>1179</v>
      </c>
      <c r="AC2389" s="16">
        <v>1</v>
      </c>
      <c r="AD2389" t="s">
        <v>9730</v>
      </c>
      <c r="AE2389" t="s">
        <v>9731</v>
      </c>
      <c r="AF2389" t="s">
        <v>750</v>
      </c>
      <c r="AG2389" t="s">
        <v>1515</v>
      </c>
      <c r="AJ2389" t="s">
        <v>963</v>
      </c>
      <c r="AK2389" t="s">
        <v>1516</v>
      </c>
      <c r="AL2389" t="s">
        <v>1340</v>
      </c>
      <c r="AM2389" t="s">
        <v>531</v>
      </c>
      <c r="AP2389" t="s">
        <v>966</v>
      </c>
      <c r="AQ2389" t="s">
        <v>967</v>
      </c>
      <c r="AR2389" t="s">
        <v>968</v>
      </c>
      <c r="AS2389" t="s">
        <v>969</v>
      </c>
      <c r="AT2389" t="s">
        <v>970</v>
      </c>
      <c r="AU2389" t="s">
        <v>9732</v>
      </c>
    </row>
    <row r="2390" spans="2:47" ht="11" outlineLevel="1" x14ac:dyDescent="0.15">
      <c r="B2390" t="s">
        <v>9733</v>
      </c>
      <c r="C2390" t="s">
        <v>9734</v>
      </c>
      <c r="G2390" t="s">
        <v>1140</v>
      </c>
      <c r="H2390" t="s">
        <v>1141</v>
      </c>
      <c r="I2390" t="s">
        <v>957</v>
      </c>
      <c r="J2390" t="s">
        <v>7741</v>
      </c>
      <c r="K2390" t="s">
        <v>7742</v>
      </c>
      <c r="L2390" t="s">
        <v>7741</v>
      </c>
      <c r="M2390" s="5">
        <v>4879.12</v>
      </c>
      <c r="N2390" s="5">
        <v>4879.12</v>
      </c>
      <c r="O2390" s="5">
        <v>4879.12</v>
      </c>
      <c r="P2390" s="5"/>
      <c r="Q2390" s="16">
        <v>0</v>
      </c>
      <c r="R2390" s="5"/>
      <c r="S2390" s="17">
        <v>43257</v>
      </c>
      <c r="T2390" s="17">
        <v>43257</v>
      </c>
      <c r="U2390" s="17">
        <v>43312</v>
      </c>
      <c r="V2390" s="17">
        <v>43312</v>
      </c>
      <c r="W2390" s="17">
        <v>43257</v>
      </c>
      <c r="X2390" s="17">
        <v>43264</v>
      </c>
      <c r="Y2390" t="s">
        <v>1178</v>
      </c>
      <c r="Z2390" t="s">
        <v>825</v>
      </c>
      <c r="AA2390" t="s">
        <v>1179</v>
      </c>
      <c r="AC2390" s="16">
        <v>2</v>
      </c>
      <c r="AD2390" t="s">
        <v>795</v>
      </c>
      <c r="AE2390" t="s">
        <v>961</v>
      </c>
      <c r="AF2390" t="s">
        <v>737</v>
      </c>
      <c r="AG2390" t="s">
        <v>975</v>
      </c>
      <c r="AJ2390" t="s">
        <v>963</v>
      </c>
      <c r="AK2390" t="s">
        <v>3258</v>
      </c>
      <c r="AL2390" t="s">
        <v>1340</v>
      </c>
      <c r="AM2390" t="s">
        <v>531</v>
      </c>
      <c r="AP2390" t="s">
        <v>966</v>
      </c>
      <c r="AQ2390" t="s">
        <v>967</v>
      </c>
      <c r="AR2390" t="s">
        <v>968</v>
      </c>
      <c r="AS2390" t="s">
        <v>969</v>
      </c>
      <c r="AT2390" t="s">
        <v>970</v>
      </c>
      <c r="AU2390" t="s">
        <v>9735</v>
      </c>
    </row>
    <row r="2391" spans="2:47" ht="11" outlineLevel="1" x14ac:dyDescent="0.15">
      <c r="B2391" t="s">
        <v>9736</v>
      </c>
      <c r="C2391" t="s">
        <v>9737</v>
      </c>
      <c r="G2391" t="s">
        <v>1140</v>
      </c>
      <c r="H2391" t="s">
        <v>1141</v>
      </c>
      <c r="I2391" t="s">
        <v>957</v>
      </c>
      <c r="J2391" t="s">
        <v>9738</v>
      </c>
      <c r="K2391" t="s">
        <v>9739</v>
      </c>
      <c r="L2391" t="s">
        <v>9738</v>
      </c>
      <c r="M2391" s="5">
        <v>4730.3999999999996</v>
      </c>
      <c r="N2391" s="5">
        <v>4730.3999999999996</v>
      </c>
      <c r="O2391" s="5">
        <v>4730.3999999999996</v>
      </c>
      <c r="P2391" s="5"/>
      <c r="Q2391" s="16">
        <v>0</v>
      </c>
      <c r="R2391" s="5"/>
      <c r="S2391" s="17">
        <v>42608</v>
      </c>
      <c r="T2391" s="17">
        <v>42608</v>
      </c>
      <c r="U2391" s="17">
        <v>42637</v>
      </c>
      <c r="V2391" s="17">
        <v>42637</v>
      </c>
      <c r="W2391" s="17">
        <v>42608</v>
      </c>
      <c r="X2391" s="17">
        <v>42608</v>
      </c>
      <c r="Y2391" t="s">
        <v>1178</v>
      </c>
      <c r="Z2391" t="s">
        <v>825</v>
      </c>
      <c r="AA2391" t="s">
        <v>1179</v>
      </c>
      <c r="AC2391" s="16">
        <v>2</v>
      </c>
      <c r="AD2391" t="s">
        <v>3256</v>
      </c>
      <c r="AE2391" t="s">
        <v>3257</v>
      </c>
      <c r="AF2391" t="s">
        <v>737</v>
      </c>
      <c r="AG2391" t="s">
        <v>975</v>
      </c>
      <c r="AJ2391" t="s">
        <v>963</v>
      </c>
      <c r="AK2391" t="s">
        <v>3258</v>
      </c>
      <c r="AL2391" t="s">
        <v>1340</v>
      </c>
      <c r="AM2391" t="s">
        <v>531</v>
      </c>
      <c r="AP2391" t="s">
        <v>966</v>
      </c>
      <c r="AQ2391" t="s">
        <v>967</v>
      </c>
      <c r="AR2391" t="s">
        <v>968</v>
      </c>
      <c r="AS2391" t="s">
        <v>969</v>
      </c>
      <c r="AT2391" t="s">
        <v>970</v>
      </c>
      <c r="AU2391" t="s">
        <v>9740</v>
      </c>
    </row>
    <row r="2392" spans="2:47" ht="11" outlineLevel="1" x14ac:dyDescent="0.15">
      <c r="B2392" t="s">
        <v>9741</v>
      </c>
      <c r="C2392" t="s">
        <v>9742</v>
      </c>
      <c r="G2392" t="s">
        <v>1140</v>
      </c>
      <c r="H2392" t="s">
        <v>1141</v>
      </c>
      <c r="I2392" t="s">
        <v>957</v>
      </c>
      <c r="J2392" t="s">
        <v>9743</v>
      </c>
      <c r="K2392" t="s">
        <v>9744</v>
      </c>
      <c r="L2392" t="s">
        <v>9743</v>
      </c>
      <c r="M2392" s="5">
        <v>4725</v>
      </c>
      <c r="N2392" s="5">
        <v>4725</v>
      </c>
      <c r="O2392" s="5">
        <v>4725</v>
      </c>
      <c r="P2392" s="5"/>
      <c r="Q2392" s="16">
        <v>0</v>
      </c>
      <c r="R2392" s="5"/>
      <c r="S2392" s="17">
        <v>42744</v>
      </c>
      <c r="T2392" s="17">
        <v>42741</v>
      </c>
      <c r="U2392" s="17">
        <v>42786</v>
      </c>
      <c r="V2392" s="17">
        <v>42786</v>
      </c>
      <c r="W2392" s="17">
        <v>42744</v>
      </c>
      <c r="X2392" s="17">
        <v>42744</v>
      </c>
      <c r="Y2392" t="s">
        <v>1543</v>
      </c>
      <c r="Z2392" t="s">
        <v>826</v>
      </c>
      <c r="AA2392" t="s">
        <v>1179</v>
      </c>
      <c r="AC2392" s="16">
        <v>1</v>
      </c>
      <c r="AD2392" t="s">
        <v>887</v>
      </c>
      <c r="AE2392" t="s">
        <v>2030</v>
      </c>
      <c r="AF2392" t="s">
        <v>750</v>
      </c>
      <c r="AG2392" t="s">
        <v>1515</v>
      </c>
      <c r="AJ2392" t="s">
        <v>963</v>
      </c>
      <c r="AK2392" t="s">
        <v>1516</v>
      </c>
      <c r="AL2392" t="s">
        <v>1340</v>
      </c>
      <c r="AM2392" t="s">
        <v>531</v>
      </c>
      <c r="AP2392" t="s">
        <v>966</v>
      </c>
      <c r="AQ2392" t="s">
        <v>967</v>
      </c>
      <c r="AR2392" t="s">
        <v>968</v>
      </c>
      <c r="AS2392" t="s">
        <v>969</v>
      </c>
      <c r="AT2392" t="s">
        <v>970</v>
      </c>
      <c r="AU2392" t="s">
        <v>9745</v>
      </c>
    </row>
    <row r="2393" spans="2:47" ht="11" outlineLevel="1" x14ac:dyDescent="0.15">
      <c r="B2393" t="s">
        <v>9746</v>
      </c>
      <c r="C2393" t="s">
        <v>9747</v>
      </c>
      <c r="G2393" t="s">
        <v>1140</v>
      </c>
      <c r="H2393" t="s">
        <v>1141</v>
      </c>
      <c r="I2393" t="s">
        <v>957</v>
      </c>
      <c r="J2393" t="s">
        <v>5161</v>
      </c>
      <c r="K2393" t="s">
        <v>5162</v>
      </c>
      <c r="L2393" t="s">
        <v>5161</v>
      </c>
      <c r="M2393" s="5">
        <v>4713</v>
      </c>
      <c r="N2393" s="5">
        <v>4713</v>
      </c>
      <c r="O2393" s="5">
        <v>4713</v>
      </c>
      <c r="P2393" s="5"/>
      <c r="Q2393" s="16">
        <v>0</v>
      </c>
      <c r="R2393" s="5"/>
      <c r="S2393" s="17">
        <v>42507</v>
      </c>
      <c r="T2393" s="17">
        <v>42489</v>
      </c>
      <c r="U2393" s="17">
        <v>42551</v>
      </c>
      <c r="V2393" s="17">
        <v>42551</v>
      </c>
      <c r="W2393" s="17">
        <v>42507</v>
      </c>
      <c r="X2393" s="17">
        <v>42507</v>
      </c>
      <c r="Y2393" t="s">
        <v>1178</v>
      </c>
      <c r="Z2393" t="s">
        <v>825</v>
      </c>
      <c r="AA2393" t="s">
        <v>1179</v>
      </c>
      <c r="AC2393" s="16">
        <v>2</v>
      </c>
      <c r="AD2393" t="s">
        <v>887</v>
      </c>
      <c r="AE2393" t="s">
        <v>2030</v>
      </c>
      <c r="AF2393" t="s">
        <v>750</v>
      </c>
      <c r="AG2393" t="s">
        <v>1515</v>
      </c>
      <c r="AJ2393" t="s">
        <v>963</v>
      </c>
      <c r="AK2393" t="s">
        <v>1516</v>
      </c>
      <c r="AL2393" t="s">
        <v>1340</v>
      </c>
      <c r="AM2393" t="s">
        <v>531</v>
      </c>
      <c r="AP2393" t="s">
        <v>966</v>
      </c>
      <c r="AQ2393" t="s">
        <v>967</v>
      </c>
      <c r="AR2393" t="s">
        <v>968</v>
      </c>
      <c r="AS2393" t="s">
        <v>969</v>
      </c>
      <c r="AT2393" t="s">
        <v>970</v>
      </c>
      <c r="AU2393" t="s">
        <v>9748</v>
      </c>
    </row>
    <row r="2394" spans="2:47" ht="11" outlineLevel="1" x14ac:dyDescent="0.15">
      <c r="B2394" t="s">
        <v>9749</v>
      </c>
      <c r="C2394" t="s">
        <v>9750</v>
      </c>
      <c r="G2394" t="s">
        <v>1140</v>
      </c>
      <c r="H2394" t="s">
        <v>1141</v>
      </c>
      <c r="I2394" t="s">
        <v>957</v>
      </c>
      <c r="J2394" t="s">
        <v>9751</v>
      </c>
      <c r="K2394" t="s">
        <v>9752</v>
      </c>
      <c r="L2394" t="s">
        <v>9751</v>
      </c>
      <c r="M2394" s="5">
        <v>4700</v>
      </c>
      <c r="N2394" s="5">
        <v>4700</v>
      </c>
      <c r="O2394" s="5">
        <v>4700</v>
      </c>
      <c r="P2394" s="5"/>
      <c r="Q2394" s="16">
        <v>0</v>
      </c>
      <c r="R2394" s="5"/>
      <c r="S2394" s="17">
        <v>42828</v>
      </c>
      <c r="T2394" s="17">
        <v>42828</v>
      </c>
      <c r="U2394" s="17">
        <v>42864</v>
      </c>
      <c r="V2394" s="17">
        <v>42864</v>
      </c>
      <c r="W2394" s="17">
        <v>42828</v>
      </c>
      <c r="X2394" s="17">
        <v>42828</v>
      </c>
      <c r="Y2394" t="s">
        <v>1178</v>
      </c>
      <c r="Z2394" t="s">
        <v>825</v>
      </c>
      <c r="AA2394" t="s">
        <v>1179</v>
      </c>
      <c r="AC2394" s="16">
        <v>2</v>
      </c>
      <c r="AD2394" t="s">
        <v>795</v>
      </c>
      <c r="AE2394" t="s">
        <v>961</v>
      </c>
      <c r="AF2394" t="s">
        <v>750</v>
      </c>
      <c r="AG2394" t="s">
        <v>1515</v>
      </c>
      <c r="AJ2394" t="s">
        <v>963</v>
      </c>
      <c r="AK2394" t="s">
        <v>1516</v>
      </c>
      <c r="AL2394" t="s">
        <v>1340</v>
      </c>
      <c r="AM2394" t="s">
        <v>531</v>
      </c>
      <c r="AP2394" t="s">
        <v>966</v>
      </c>
      <c r="AQ2394" t="s">
        <v>967</v>
      </c>
      <c r="AR2394" t="s">
        <v>968</v>
      </c>
      <c r="AS2394" t="s">
        <v>969</v>
      </c>
      <c r="AT2394" t="s">
        <v>970</v>
      </c>
      <c r="AU2394" t="s">
        <v>9753</v>
      </c>
    </row>
    <row r="2395" spans="2:47" ht="11" outlineLevel="1" x14ac:dyDescent="0.15">
      <c r="B2395" t="s">
        <v>9754</v>
      </c>
      <c r="C2395" t="s">
        <v>9755</v>
      </c>
      <c r="G2395" t="s">
        <v>1140</v>
      </c>
      <c r="H2395" t="s">
        <v>1141</v>
      </c>
      <c r="I2395" t="s">
        <v>957</v>
      </c>
      <c r="J2395" t="s">
        <v>9756</v>
      </c>
      <c r="K2395" t="s">
        <v>9757</v>
      </c>
      <c r="L2395" t="s">
        <v>9756</v>
      </c>
      <c r="M2395" s="5">
        <v>4500</v>
      </c>
      <c r="N2395" s="5">
        <v>4500</v>
      </c>
      <c r="O2395" s="5">
        <v>4500</v>
      </c>
      <c r="P2395" s="5"/>
      <c r="Q2395" s="16">
        <v>0</v>
      </c>
      <c r="R2395" s="5"/>
      <c r="S2395" s="17">
        <v>42104</v>
      </c>
      <c r="T2395" s="17">
        <v>42104</v>
      </c>
      <c r="U2395" s="17">
        <v>42135</v>
      </c>
      <c r="V2395" s="17">
        <v>42135</v>
      </c>
      <c r="W2395" s="17">
        <v>42104</v>
      </c>
      <c r="X2395" s="17">
        <v>42104</v>
      </c>
      <c r="Y2395" t="s">
        <v>1178</v>
      </c>
      <c r="Z2395" t="s">
        <v>825</v>
      </c>
      <c r="AA2395" t="s">
        <v>1179</v>
      </c>
      <c r="AC2395" s="16">
        <v>6</v>
      </c>
      <c r="AD2395" t="s">
        <v>803</v>
      </c>
      <c r="AE2395" t="s">
        <v>974</v>
      </c>
      <c r="AF2395" t="s">
        <v>737</v>
      </c>
      <c r="AG2395" t="s">
        <v>975</v>
      </c>
      <c r="AJ2395" t="s">
        <v>963</v>
      </c>
      <c r="AK2395" t="s">
        <v>979</v>
      </c>
      <c r="AL2395" t="s">
        <v>1340</v>
      </c>
      <c r="AM2395" t="s">
        <v>456</v>
      </c>
      <c r="AP2395" t="s">
        <v>966</v>
      </c>
      <c r="AQ2395" t="s">
        <v>967</v>
      </c>
      <c r="AR2395" t="s">
        <v>968</v>
      </c>
      <c r="AS2395" t="s">
        <v>969</v>
      </c>
      <c r="AT2395" t="s">
        <v>970</v>
      </c>
      <c r="AU2395" t="s">
        <v>9758</v>
      </c>
    </row>
    <row r="2396" spans="2:47" ht="11" outlineLevel="1" x14ac:dyDescent="0.15">
      <c r="B2396" t="s">
        <v>9759</v>
      </c>
      <c r="C2396" t="s">
        <v>9760</v>
      </c>
      <c r="G2396" t="s">
        <v>1140</v>
      </c>
      <c r="H2396" t="s">
        <v>1141</v>
      </c>
      <c r="I2396" t="s">
        <v>957</v>
      </c>
      <c r="J2396" t="s">
        <v>3126</v>
      </c>
      <c r="K2396" t="s">
        <v>3127</v>
      </c>
      <c r="L2396" t="s">
        <v>3128</v>
      </c>
      <c r="M2396" s="5">
        <v>4500</v>
      </c>
      <c r="N2396" s="5">
        <v>4500</v>
      </c>
      <c r="O2396" s="5">
        <v>4500</v>
      </c>
      <c r="P2396" s="5"/>
      <c r="Q2396" s="16">
        <v>0</v>
      </c>
      <c r="R2396" s="5"/>
      <c r="S2396" s="17">
        <v>42683</v>
      </c>
      <c r="T2396" s="17">
        <v>42683</v>
      </c>
      <c r="U2396" s="17">
        <v>42795</v>
      </c>
      <c r="V2396" s="17">
        <v>42795</v>
      </c>
      <c r="W2396" s="17">
        <v>42683</v>
      </c>
      <c r="X2396" s="17">
        <v>42863</v>
      </c>
      <c r="Y2396" t="s">
        <v>984</v>
      </c>
      <c r="Z2396" t="s">
        <v>804</v>
      </c>
      <c r="AA2396" t="s">
        <v>1000</v>
      </c>
      <c r="AC2396" s="16">
        <v>1</v>
      </c>
      <c r="AD2396" t="s">
        <v>795</v>
      </c>
      <c r="AE2396" t="s">
        <v>961</v>
      </c>
      <c r="AF2396" t="s">
        <v>750</v>
      </c>
      <c r="AG2396" t="s">
        <v>1515</v>
      </c>
      <c r="AJ2396" t="s">
        <v>963</v>
      </c>
      <c r="AK2396" t="s">
        <v>1516</v>
      </c>
      <c r="AL2396" t="s">
        <v>1340</v>
      </c>
      <c r="AM2396" t="s">
        <v>531</v>
      </c>
      <c r="AP2396" t="s">
        <v>966</v>
      </c>
      <c r="AQ2396" t="s">
        <v>967</v>
      </c>
      <c r="AR2396" t="s">
        <v>968</v>
      </c>
      <c r="AS2396" t="s">
        <v>969</v>
      </c>
      <c r="AT2396" t="s">
        <v>970</v>
      </c>
      <c r="AU2396" t="s">
        <v>9761</v>
      </c>
    </row>
    <row r="2397" spans="2:47" ht="11" outlineLevel="1" x14ac:dyDescent="0.15">
      <c r="B2397" t="s">
        <v>9762</v>
      </c>
      <c r="C2397" t="s">
        <v>9763</v>
      </c>
      <c r="G2397" t="s">
        <v>1140</v>
      </c>
      <c r="H2397" t="s">
        <v>1141</v>
      </c>
      <c r="I2397" t="s">
        <v>957</v>
      </c>
      <c r="J2397" t="s">
        <v>9764</v>
      </c>
      <c r="K2397" t="s">
        <v>9765</v>
      </c>
      <c r="L2397" t="s">
        <v>9764</v>
      </c>
      <c r="M2397" s="5">
        <v>4454.99</v>
      </c>
      <c r="N2397" s="5">
        <v>4454.99</v>
      </c>
      <c r="O2397" s="5">
        <v>4454.99</v>
      </c>
      <c r="P2397" s="5"/>
      <c r="Q2397" s="16">
        <v>0</v>
      </c>
      <c r="R2397" s="5"/>
      <c r="S2397" s="17">
        <v>43270</v>
      </c>
      <c r="T2397" s="17">
        <v>43270</v>
      </c>
      <c r="U2397" s="17">
        <v>43294</v>
      </c>
      <c r="V2397" s="17">
        <v>43294</v>
      </c>
      <c r="W2397" s="17">
        <v>43270</v>
      </c>
      <c r="X2397" s="17">
        <v>43343</v>
      </c>
      <c r="Y2397" t="s">
        <v>1178</v>
      </c>
      <c r="Z2397" t="s">
        <v>825</v>
      </c>
      <c r="AA2397" t="s">
        <v>1179</v>
      </c>
      <c r="AC2397" s="16">
        <v>3</v>
      </c>
      <c r="AD2397" t="s">
        <v>5033</v>
      </c>
      <c r="AE2397" t="s">
        <v>5034</v>
      </c>
      <c r="AF2397" t="s">
        <v>737</v>
      </c>
      <c r="AG2397" t="s">
        <v>975</v>
      </c>
      <c r="AJ2397" t="s">
        <v>963</v>
      </c>
      <c r="AK2397" t="s">
        <v>3258</v>
      </c>
      <c r="AL2397" t="s">
        <v>1340</v>
      </c>
      <c r="AM2397" t="s">
        <v>531</v>
      </c>
      <c r="AP2397" t="s">
        <v>966</v>
      </c>
      <c r="AQ2397" t="s">
        <v>967</v>
      </c>
      <c r="AR2397" t="s">
        <v>968</v>
      </c>
      <c r="AS2397" t="s">
        <v>969</v>
      </c>
      <c r="AT2397" t="s">
        <v>970</v>
      </c>
      <c r="AU2397" t="s">
        <v>9766</v>
      </c>
    </row>
    <row r="2398" spans="2:47" ht="11" outlineLevel="1" x14ac:dyDescent="0.15">
      <c r="B2398" t="s">
        <v>9767</v>
      </c>
      <c r="C2398" t="s">
        <v>9768</v>
      </c>
      <c r="G2398" t="s">
        <v>1140</v>
      </c>
      <c r="H2398" t="s">
        <v>1141</v>
      </c>
      <c r="I2398" t="s">
        <v>957</v>
      </c>
      <c r="J2398" t="s">
        <v>9769</v>
      </c>
      <c r="K2398" t="s">
        <v>9770</v>
      </c>
      <c r="L2398" t="s">
        <v>9769</v>
      </c>
      <c r="M2398" s="5">
        <v>4450</v>
      </c>
      <c r="N2398" s="5">
        <v>4450</v>
      </c>
      <c r="O2398" s="5">
        <v>4450</v>
      </c>
      <c r="P2398" s="5"/>
      <c r="Q2398" s="16">
        <v>0</v>
      </c>
      <c r="R2398" s="5"/>
      <c r="S2398" s="17">
        <v>42998</v>
      </c>
      <c r="T2398" s="17">
        <v>42997</v>
      </c>
      <c r="U2398" s="17">
        <v>43039</v>
      </c>
      <c r="V2398" s="17">
        <v>43039</v>
      </c>
      <c r="W2398" s="17">
        <v>42998</v>
      </c>
      <c r="X2398" s="17">
        <v>42998</v>
      </c>
      <c r="Y2398" t="s">
        <v>1178</v>
      </c>
      <c r="Z2398" t="s">
        <v>825</v>
      </c>
      <c r="AA2398" t="s">
        <v>1179</v>
      </c>
      <c r="AC2398" s="16">
        <v>3</v>
      </c>
      <c r="AD2398" t="s">
        <v>803</v>
      </c>
      <c r="AE2398" t="s">
        <v>974</v>
      </c>
      <c r="AF2398" t="s">
        <v>737</v>
      </c>
      <c r="AG2398" t="s">
        <v>975</v>
      </c>
      <c r="AJ2398" t="s">
        <v>963</v>
      </c>
      <c r="AK2398" t="s">
        <v>979</v>
      </c>
      <c r="AL2398" t="s">
        <v>1340</v>
      </c>
      <c r="AM2398" t="s">
        <v>531</v>
      </c>
      <c r="AP2398" t="s">
        <v>966</v>
      </c>
      <c r="AQ2398" t="s">
        <v>967</v>
      </c>
      <c r="AR2398" t="s">
        <v>968</v>
      </c>
      <c r="AS2398" t="s">
        <v>969</v>
      </c>
      <c r="AT2398" t="s">
        <v>970</v>
      </c>
      <c r="AU2398" t="s">
        <v>9771</v>
      </c>
    </row>
    <row r="2399" spans="2:47" ht="11" outlineLevel="1" x14ac:dyDescent="0.15">
      <c r="B2399" t="s">
        <v>9772</v>
      </c>
      <c r="C2399" t="s">
        <v>9773</v>
      </c>
      <c r="G2399" t="s">
        <v>1140</v>
      </c>
      <c r="H2399" t="s">
        <v>1141</v>
      </c>
      <c r="I2399" t="s">
        <v>957</v>
      </c>
      <c r="J2399" t="s">
        <v>6533</v>
      </c>
      <c r="K2399" t="s">
        <v>6534</v>
      </c>
      <c r="L2399" t="s">
        <v>6535</v>
      </c>
      <c r="M2399" s="5">
        <v>4439</v>
      </c>
      <c r="N2399" s="5">
        <v>4439</v>
      </c>
      <c r="O2399" s="5">
        <v>4439</v>
      </c>
      <c r="P2399" s="5"/>
      <c r="Q2399" s="16">
        <v>0</v>
      </c>
      <c r="R2399" s="5"/>
      <c r="S2399" s="17">
        <v>43567</v>
      </c>
      <c r="T2399" s="17">
        <v>43567</v>
      </c>
      <c r="U2399" s="17">
        <v>43597</v>
      </c>
      <c r="V2399" s="17">
        <v>43597</v>
      </c>
      <c r="W2399" s="17">
        <v>43567</v>
      </c>
      <c r="X2399" s="17">
        <v>43567</v>
      </c>
      <c r="Y2399" t="s">
        <v>1178</v>
      </c>
      <c r="Z2399" t="s">
        <v>825</v>
      </c>
      <c r="AA2399" t="s">
        <v>1179</v>
      </c>
      <c r="AC2399" s="16">
        <v>1</v>
      </c>
      <c r="AD2399" t="s">
        <v>803</v>
      </c>
      <c r="AE2399" t="s">
        <v>974</v>
      </c>
      <c r="AF2399" t="s">
        <v>6999</v>
      </c>
      <c r="AG2399" t="s">
        <v>7000</v>
      </c>
      <c r="AH2399" t="s">
        <v>6559</v>
      </c>
      <c r="AI2399" t="s">
        <v>6560</v>
      </c>
      <c r="AJ2399" t="s">
        <v>978</v>
      </c>
      <c r="AK2399" t="s">
        <v>1082</v>
      </c>
      <c r="AL2399" t="s">
        <v>1340</v>
      </c>
      <c r="AM2399" t="s">
        <v>531</v>
      </c>
      <c r="AP2399" t="s">
        <v>966</v>
      </c>
      <c r="AQ2399" t="s">
        <v>967</v>
      </c>
      <c r="AR2399" t="s">
        <v>968</v>
      </c>
      <c r="AS2399" t="s">
        <v>969</v>
      </c>
      <c r="AT2399" t="s">
        <v>970</v>
      </c>
      <c r="AU2399" t="s">
        <v>9774</v>
      </c>
    </row>
    <row r="2400" spans="2:47" ht="11" outlineLevel="1" x14ac:dyDescent="0.15">
      <c r="B2400" t="s">
        <v>9775</v>
      </c>
      <c r="C2400" t="s">
        <v>9776</v>
      </c>
      <c r="D2400" t="s">
        <v>9777</v>
      </c>
      <c r="E2400" t="s">
        <v>1599</v>
      </c>
      <c r="F2400" t="s">
        <v>807</v>
      </c>
      <c r="G2400" t="s">
        <v>984</v>
      </c>
      <c r="H2400" t="s">
        <v>985</v>
      </c>
      <c r="I2400" t="s">
        <v>957</v>
      </c>
      <c r="J2400" t="s">
        <v>9778</v>
      </c>
      <c r="K2400" t="s">
        <v>9779</v>
      </c>
      <c r="L2400" t="s">
        <v>9778</v>
      </c>
      <c r="M2400" s="5">
        <v>4290.62</v>
      </c>
      <c r="N2400" s="5">
        <v>4290.62</v>
      </c>
      <c r="O2400" s="5">
        <v>4290.62</v>
      </c>
      <c r="P2400" s="5"/>
      <c r="Q2400" s="16">
        <v>0</v>
      </c>
      <c r="R2400" s="5"/>
      <c r="S2400" s="17">
        <v>42703</v>
      </c>
      <c r="T2400" s="17">
        <v>42702</v>
      </c>
      <c r="U2400" s="17">
        <v>42732</v>
      </c>
      <c r="V2400" s="17">
        <v>42732</v>
      </c>
      <c r="W2400" s="17">
        <v>42703</v>
      </c>
      <c r="X2400" s="17">
        <v>42703</v>
      </c>
      <c r="Y2400" t="s">
        <v>959</v>
      </c>
      <c r="Z2400" t="s">
        <v>796</v>
      </c>
      <c r="AA2400" t="s">
        <v>1023</v>
      </c>
      <c r="AB2400" t="s">
        <v>1024</v>
      </c>
      <c r="AC2400" s="16">
        <v>3</v>
      </c>
      <c r="AD2400" t="s">
        <v>803</v>
      </c>
      <c r="AE2400" t="s">
        <v>974</v>
      </c>
      <c r="AF2400" t="s">
        <v>750</v>
      </c>
      <c r="AG2400" t="s">
        <v>1515</v>
      </c>
      <c r="AJ2400" t="s">
        <v>963</v>
      </c>
      <c r="AK2400" t="s">
        <v>2234</v>
      </c>
      <c r="AL2400" t="s">
        <v>1340</v>
      </c>
      <c r="AM2400" t="s">
        <v>531</v>
      </c>
      <c r="AP2400" t="s">
        <v>966</v>
      </c>
      <c r="AQ2400" t="s">
        <v>967</v>
      </c>
      <c r="AR2400" t="s">
        <v>968</v>
      </c>
      <c r="AS2400" t="s">
        <v>969</v>
      </c>
      <c r="AT2400" t="s">
        <v>970</v>
      </c>
      <c r="AU2400" t="s">
        <v>9780</v>
      </c>
    </row>
    <row r="2401" spans="2:47" ht="11" outlineLevel="1" x14ac:dyDescent="0.15">
      <c r="B2401" t="s">
        <v>9781</v>
      </c>
      <c r="C2401" t="s">
        <v>9782</v>
      </c>
      <c r="G2401" t="s">
        <v>1140</v>
      </c>
      <c r="H2401" t="s">
        <v>1141</v>
      </c>
      <c r="I2401" t="s">
        <v>957</v>
      </c>
      <c r="J2401" t="s">
        <v>5108</v>
      </c>
      <c r="K2401" t="s">
        <v>5109</v>
      </c>
      <c r="L2401" t="s">
        <v>5108</v>
      </c>
      <c r="M2401" s="5">
        <v>4289</v>
      </c>
      <c r="N2401" s="5">
        <v>4289</v>
      </c>
      <c r="O2401" s="5">
        <v>4289</v>
      </c>
      <c r="P2401" s="5"/>
      <c r="Q2401" s="16">
        <v>0</v>
      </c>
      <c r="R2401" s="5"/>
      <c r="S2401" s="17">
        <v>42955</v>
      </c>
      <c r="T2401" s="17">
        <v>42949</v>
      </c>
      <c r="U2401" s="17">
        <v>42979</v>
      </c>
      <c r="V2401" s="17">
        <v>42979</v>
      </c>
      <c r="W2401" s="17">
        <v>42955</v>
      </c>
      <c r="X2401" s="17">
        <v>42955</v>
      </c>
      <c r="Y2401" t="s">
        <v>1178</v>
      </c>
      <c r="Z2401" t="s">
        <v>825</v>
      </c>
      <c r="AA2401" t="s">
        <v>1179</v>
      </c>
      <c r="AC2401" s="16">
        <v>1</v>
      </c>
      <c r="AD2401" t="s">
        <v>887</v>
      </c>
      <c r="AE2401" t="s">
        <v>2030</v>
      </c>
      <c r="AF2401" t="s">
        <v>750</v>
      </c>
      <c r="AG2401" t="s">
        <v>1515</v>
      </c>
      <c r="AJ2401" t="s">
        <v>963</v>
      </c>
      <c r="AK2401" t="s">
        <v>1516</v>
      </c>
      <c r="AL2401" t="s">
        <v>1340</v>
      </c>
      <c r="AM2401" t="s">
        <v>645</v>
      </c>
      <c r="AP2401" t="s">
        <v>966</v>
      </c>
      <c r="AQ2401" t="s">
        <v>967</v>
      </c>
      <c r="AR2401" t="s">
        <v>968</v>
      </c>
      <c r="AS2401" t="s">
        <v>969</v>
      </c>
      <c r="AT2401" t="s">
        <v>970</v>
      </c>
      <c r="AU2401" t="s">
        <v>9783</v>
      </c>
    </row>
    <row r="2402" spans="2:47" ht="11" outlineLevel="1" x14ac:dyDescent="0.15">
      <c r="B2402" t="s">
        <v>9784</v>
      </c>
      <c r="C2402" t="s">
        <v>9785</v>
      </c>
      <c r="D2402" t="s">
        <v>163</v>
      </c>
      <c r="E2402" t="s">
        <v>983</v>
      </c>
      <c r="F2402" t="s">
        <v>798</v>
      </c>
      <c r="G2402" t="s">
        <v>984</v>
      </c>
      <c r="H2402" t="s">
        <v>985</v>
      </c>
      <c r="I2402" t="s">
        <v>957</v>
      </c>
      <c r="J2402" t="s">
        <v>600</v>
      </c>
      <c r="K2402" t="s">
        <v>973</v>
      </c>
      <c r="L2402" t="s">
        <v>600</v>
      </c>
      <c r="M2402" s="5">
        <v>4148.55</v>
      </c>
      <c r="N2402" s="5">
        <v>4148.55</v>
      </c>
      <c r="O2402" s="5">
        <v>4148.55</v>
      </c>
      <c r="P2402" s="5"/>
      <c r="Q2402" s="16">
        <v>0</v>
      </c>
      <c r="R2402" s="5"/>
      <c r="S2402" s="17">
        <v>45174</v>
      </c>
      <c r="T2402" s="17">
        <v>45174</v>
      </c>
      <c r="U2402" s="17">
        <v>45245</v>
      </c>
      <c r="V2402" s="17">
        <v>45245</v>
      </c>
      <c r="W2402" s="17">
        <v>45174</v>
      </c>
      <c r="X2402" s="17">
        <v>45260</v>
      </c>
      <c r="Y2402" t="s">
        <v>984</v>
      </c>
      <c r="Z2402" t="s">
        <v>804</v>
      </c>
      <c r="AA2402" t="s">
        <v>1000</v>
      </c>
      <c r="AC2402" s="16"/>
      <c r="AD2402" t="s">
        <v>803</v>
      </c>
      <c r="AE2402" t="s">
        <v>974</v>
      </c>
      <c r="AF2402" t="s">
        <v>737</v>
      </c>
      <c r="AG2402" t="s">
        <v>975</v>
      </c>
      <c r="AH2402" t="s">
        <v>976</v>
      </c>
      <c r="AI2402" t="s">
        <v>977</v>
      </c>
      <c r="AJ2402" t="s">
        <v>978</v>
      </c>
      <c r="AK2402" t="s">
        <v>979</v>
      </c>
      <c r="AL2402" t="s">
        <v>965</v>
      </c>
      <c r="AM2402" t="s">
        <v>456</v>
      </c>
      <c r="AP2402" t="s">
        <v>966</v>
      </c>
      <c r="AQ2402" t="s">
        <v>967</v>
      </c>
      <c r="AR2402" t="s">
        <v>968</v>
      </c>
      <c r="AS2402" t="s">
        <v>969</v>
      </c>
      <c r="AT2402" t="s">
        <v>970</v>
      </c>
      <c r="AU2402" t="s">
        <v>9786</v>
      </c>
    </row>
    <row r="2403" spans="2:47" ht="11" outlineLevel="1" x14ac:dyDescent="0.15">
      <c r="B2403" t="s">
        <v>9787</v>
      </c>
      <c r="C2403" t="s">
        <v>9788</v>
      </c>
      <c r="G2403" t="s">
        <v>1140</v>
      </c>
      <c r="H2403" t="s">
        <v>1141</v>
      </c>
      <c r="I2403" t="s">
        <v>957</v>
      </c>
      <c r="J2403" t="s">
        <v>4952</v>
      </c>
      <c r="K2403" t="s">
        <v>9789</v>
      </c>
      <c r="L2403" t="s">
        <v>4954</v>
      </c>
      <c r="M2403" s="5">
        <v>4100.01</v>
      </c>
      <c r="N2403" s="5">
        <v>4100.01</v>
      </c>
      <c r="O2403" s="5">
        <v>4100.01</v>
      </c>
      <c r="P2403" s="5"/>
      <c r="Q2403" s="16">
        <v>0</v>
      </c>
      <c r="R2403" s="5"/>
      <c r="S2403" s="17">
        <v>42640</v>
      </c>
      <c r="T2403" s="17">
        <v>42641</v>
      </c>
      <c r="U2403" s="17">
        <v>42671</v>
      </c>
      <c r="V2403" s="17">
        <v>42671</v>
      </c>
      <c r="W2403" s="17">
        <v>42640</v>
      </c>
      <c r="X2403" s="17">
        <v>42640</v>
      </c>
      <c r="Y2403" t="s">
        <v>984</v>
      </c>
      <c r="Z2403" t="s">
        <v>804</v>
      </c>
      <c r="AA2403" t="s">
        <v>1000</v>
      </c>
      <c r="AC2403" s="16">
        <v>1</v>
      </c>
      <c r="AD2403" t="s">
        <v>887</v>
      </c>
      <c r="AE2403" t="s">
        <v>2030</v>
      </c>
      <c r="AF2403" t="s">
        <v>750</v>
      </c>
      <c r="AG2403" t="s">
        <v>1515</v>
      </c>
      <c r="AJ2403" t="s">
        <v>963</v>
      </c>
      <c r="AK2403" t="s">
        <v>1516</v>
      </c>
      <c r="AL2403" t="s">
        <v>1340</v>
      </c>
      <c r="AM2403" t="s">
        <v>531</v>
      </c>
      <c r="AP2403" t="s">
        <v>966</v>
      </c>
      <c r="AQ2403" t="s">
        <v>967</v>
      </c>
      <c r="AR2403" t="s">
        <v>968</v>
      </c>
      <c r="AS2403" t="s">
        <v>969</v>
      </c>
      <c r="AT2403" t="s">
        <v>970</v>
      </c>
      <c r="AU2403" t="s">
        <v>9790</v>
      </c>
    </row>
    <row r="2404" spans="2:47" ht="11" outlineLevel="1" x14ac:dyDescent="0.15">
      <c r="B2404" t="s">
        <v>9791</v>
      </c>
      <c r="C2404" t="s">
        <v>9792</v>
      </c>
      <c r="G2404" t="s">
        <v>1140</v>
      </c>
      <c r="H2404" t="s">
        <v>1141</v>
      </c>
      <c r="I2404" t="s">
        <v>957</v>
      </c>
      <c r="J2404" t="s">
        <v>9120</v>
      </c>
      <c r="K2404" t="s">
        <v>9121</v>
      </c>
      <c r="L2404" t="s">
        <v>9120</v>
      </c>
      <c r="M2404" s="5">
        <v>4100</v>
      </c>
      <c r="N2404" s="5">
        <v>4100</v>
      </c>
      <c r="O2404" s="5">
        <v>4100</v>
      </c>
      <c r="P2404" s="5"/>
      <c r="Q2404" s="16">
        <v>0</v>
      </c>
      <c r="R2404" s="5"/>
      <c r="S2404" s="17">
        <v>42431</v>
      </c>
      <c r="T2404" s="17">
        <v>42431</v>
      </c>
      <c r="U2404" s="17">
        <v>42445</v>
      </c>
      <c r="V2404" s="17">
        <v>42445</v>
      </c>
      <c r="W2404" s="17">
        <v>42431</v>
      </c>
      <c r="X2404" s="17">
        <v>42431</v>
      </c>
      <c r="Y2404" t="s">
        <v>1178</v>
      </c>
      <c r="Z2404" t="s">
        <v>825</v>
      </c>
      <c r="AA2404" t="s">
        <v>1179</v>
      </c>
      <c r="AC2404" s="16">
        <v>1</v>
      </c>
      <c r="AD2404" t="s">
        <v>4388</v>
      </c>
      <c r="AE2404" t="s">
        <v>4389</v>
      </c>
      <c r="AF2404" t="s">
        <v>750</v>
      </c>
      <c r="AG2404" t="s">
        <v>1515</v>
      </c>
      <c r="AJ2404" t="s">
        <v>963</v>
      </c>
      <c r="AK2404" t="s">
        <v>1516</v>
      </c>
      <c r="AL2404" t="s">
        <v>1340</v>
      </c>
      <c r="AM2404" t="s">
        <v>531</v>
      </c>
      <c r="AP2404" t="s">
        <v>966</v>
      </c>
      <c r="AQ2404" t="s">
        <v>967</v>
      </c>
      <c r="AR2404" t="s">
        <v>968</v>
      </c>
      <c r="AS2404" t="s">
        <v>969</v>
      </c>
      <c r="AT2404" t="s">
        <v>970</v>
      </c>
      <c r="AU2404" t="s">
        <v>9793</v>
      </c>
    </row>
    <row r="2405" spans="2:47" ht="11" outlineLevel="1" x14ac:dyDescent="0.15">
      <c r="B2405" t="s">
        <v>9794</v>
      </c>
      <c r="C2405" t="s">
        <v>9795</v>
      </c>
      <c r="G2405" t="s">
        <v>1140</v>
      </c>
      <c r="H2405" t="s">
        <v>1141</v>
      </c>
      <c r="I2405" t="s">
        <v>957</v>
      </c>
      <c r="J2405" t="s">
        <v>9796</v>
      </c>
      <c r="K2405" t="s">
        <v>9797</v>
      </c>
      <c r="L2405" t="s">
        <v>9796</v>
      </c>
      <c r="M2405" s="5">
        <v>4074.55</v>
      </c>
      <c r="N2405" s="5">
        <v>4074.55</v>
      </c>
      <c r="O2405" s="5">
        <v>4074.55</v>
      </c>
      <c r="P2405" s="5"/>
      <c r="Q2405" s="16">
        <v>0</v>
      </c>
      <c r="R2405" s="5"/>
      <c r="S2405" s="17">
        <v>42240</v>
      </c>
      <c r="T2405" s="17">
        <v>42240</v>
      </c>
      <c r="U2405" s="17">
        <v>42277</v>
      </c>
      <c r="V2405" s="17">
        <v>42277</v>
      </c>
      <c r="W2405" s="17">
        <v>42240</v>
      </c>
      <c r="X2405" s="17">
        <v>42240</v>
      </c>
      <c r="Y2405" t="s">
        <v>1178</v>
      </c>
      <c r="Z2405" t="s">
        <v>825</v>
      </c>
      <c r="AA2405" t="s">
        <v>1179</v>
      </c>
      <c r="AC2405" s="16">
        <v>2</v>
      </c>
      <c r="AD2405" t="s">
        <v>866</v>
      </c>
      <c r="AE2405" t="s">
        <v>1723</v>
      </c>
      <c r="AF2405" t="s">
        <v>750</v>
      </c>
      <c r="AG2405" t="s">
        <v>1515</v>
      </c>
      <c r="AJ2405" t="s">
        <v>963</v>
      </c>
      <c r="AK2405" t="s">
        <v>1516</v>
      </c>
      <c r="AL2405" t="s">
        <v>1340</v>
      </c>
      <c r="AM2405" t="s">
        <v>531</v>
      </c>
      <c r="AP2405" t="s">
        <v>966</v>
      </c>
      <c r="AQ2405" t="s">
        <v>967</v>
      </c>
      <c r="AR2405" t="s">
        <v>968</v>
      </c>
      <c r="AS2405" t="s">
        <v>969</v>
      </c>
      <c r="AT2405" t="s">
        <v>970</v>
      </c>
      <c r="AU2405" t="s">
        <v>9798</v>
      </c>
    </row>
    <row r="2406" spans="2:47" ht="11" outlineLevel="1" x14ac:dyDescent="0.15">
      <c r="B2406" t="s">
        <v>9799</v>
      </c>
      <c r="C2406" t="s">
        <v>9800</v>
      </c>
      <c r="G2406" t="s">
        <v>1140</v>
      </c>
      <c r="H2406" t="s">
        <v>1141</v>
      </c>
      <c r="I2406" t="s">
        <v>957</v>
      </c>
      <c r="J2406" t="s">
        <v>9801</v>
      </c>
      <c r="K2406" t="s">
        <v>9802</v>
      </c>
      <c r="L2406" t="s">
        <v>9801</v>
      </c>
      <c r="M2406" s="5">
        <v>4003.2</v>
      </c>
      <c r="N2406" s="5">
        <v>4003.2</v>
      </c>
      <c r="O2406" s="5">
        <v>4003.2</v>
      </c>
      <c r="P2406" s="5"/>
      <c r="Q2406" s="16">
        <v>0</v>
      </c>
      <c r="R2406" s="5"/>
      <c r="S2406" s="17">
        <v>43438</v>
      </c>
      <c r="T2406" s="17">
        <v>43438</v>
      </c>
      <c r="U2406" s="17">
        <v>43473</v>
      </c>
      <c r="V2406" s="17">
        <v>43473</v>
      </c>
      <c r="W2406" s="17">
        <v>43438</v>
      </c>
      <c r="X2406" s="17">
        <v>43438</v>
      </c>
      <c r="Y2406" t="s">
        <v>1178</v>
      </c>
      <c r="Z2406" t="s">
        <v>825</v>
      </c>
      <c r="AA2406" t="s">
        <v>1179</v>
      </c>
      <c r="AC2406" s="16">
        <v>60</v>
      </c>
      <c r="AD2406" t="s">
        <v>7026</v>
      </c>
      <c r="AE2406" t="s">
        <v>7027</v>
      </c>
      <c r="AF2406" t="s">
        <v>743</v>
      </c>
      <c r="AG2406" t="s">
        <v>1075</v>
      </c>
      <c r="AJ2406" t="s">
        <v>963</v>
      </c>
      <c r="AK2406" t="s">
        <v>1376</v>
      </c>
      <c r="AL2406" t="s">
        <v>1340</v>
      </c>
      <c r="AM2406" t="s">
        <v>456</v>
      </c>
      <c r="AP2406" t="s">
        <v>966</v>
      </c>
      <c r="AQ2406" t="s">
        <v>967</v>
      </c>
      <c r="AR2406" t="s">
        <v>968</v>
      </c>
      <c r="AS2406" t="s">
        <v>969</v>
      </c>
      <c r="AT2406" t="s">
        <v>970</v>
      </c>
      <c r="AU2406" t="s">
        <v>9803</v>
      </c>
    </row>
    <row r="2407" spans="2:47" ht="11" outlineLevel="1" x14ac:dyDescent="0.15">
      <c r="B2407" t="s">
        <v>9804</v>
      </c>
      <c r="C2407" t="s">
        <v>9805</v>
      </c>
      <c r="G2407" t="s">
        <v>1140</v>
      </c>
      <c r="H2407" t="s">
        <v>1141</v>
      </c>
      <c r="I2407" t="s">
        <v>957</v>
      </c>
      <c r="J2407" t="s">
        <v>9806</v>
      </c>
      <c r="K2407" t="s">
        <v>9807</v>
      </c>
      <c r="L2407" t="s">
        <v>9806</v>
      </c>
      <c r="M2407" s="5">
        <v>3930</v>
      </c>
      <c r="N2407" s="5">
        <v>3930</v>
      </c>
      <c r="O2407" s="5">
        <v>3930</v>
      </c>
      <c r="P2407" s="5"/>
      <c r="Q2407" s="16">
        <v>0</v>
      </c>
      <c r="R2407" s="5"/>
      <c r="S2407" s="17">
        <v>42094</v>
      </c>
      <c r="T2407" s="17">
        <v>42094</v>
      </c>
      <c r="U2407" s="17">
        <v>42124</v>
      </c>
      <c r="V2407" s="17">
        <v>42124</v>
      </c>
      <c r="W2407" s="17">
        <v>42094</v>
      </c>
      <c r="X2407" s="17">
        <v>42094</v>
      </c>
      <c r="Y2407" t="s">
        <v>1178</v>
      </c>
      <c r="Z2407" t="s">
        <v>825</v>
      </c>
      <c r="AA2407" t="s">
        <v>1179</v>
      </c>
      <c r="AC2407" s="16">
        <v>3</v>
      </c>
      <c r="AD2407" t="s">
        <v>803</v>
      </c>
      <c r="AE2407" t="s">
        <v>974</v>
      </c>
      <c r="AF2407" t="s">
        <v>5443</v>
      </c>
      <c r="AG2407" t="s">
        <v>5444</v>
      </c>
      <c r="AJ2407" t="s">
        <v>963</v>
      </c>
      <c r="AK2407" t="s">
        <v>1082</v>
      </c>
      <c r="AL2407" t="s">
        <v>1340</v>
      </c>
      <c r="AM2407" t="s">
        <v>645</v>
      </c>
      <c r="AP2407" t="s">
        <v>966</v>
      </c>
      <c r="AQ2407" t="s">
        <v>967</v>
      </c>
      <c r="AR2407" t="s">
        <v>968</v>
      </c>
      <c r="AS2407" t="s">
        <v>969</v>
      </c>
      <c r="AT2407" t="s">
        <v>970</v>
      </c>
      <c r="AU2407" t="s">
        <v>9808</v>
      </c>
    </row>
    <row r="2408" spans="2:47" ht="11" outlineLevel="1" x14ac:dyDescent="0.15">
      <c r="B2408" t="s">
        <v>9809</v>
      </c>
      <c r="C2408" t="s">
        <v>9810</v>
      </c>
      <c r="G2408" t="s">
        <v>1140</v>
      </c>
      <c r="H2408" t="s">
        <v>1141</v>
      </c>
      <c r="I2408" t="s">
        <v>957</v>
      </c>
      <c r="J2408" t="s">
        <v>4617</v>
      </c>
      <c r="K2408" t="s">
        <v>4618</v>
      </c>
      <c r="L2408" t="s">
        <v>4617</v>
      </c>
      <c r="M2408" s="5">
        <v>3750</v>
      </c>
      <c r="N2408" s="5">
        <v>3750</v>
      </c>
      <c r="O2408" s="5">
        <v>3750</v>
      </c>
      <c r="P2408" s="5"/>
      <c r="Q2408" s="16">
        <v>0</v>
      </c>
      <c r="R2408" s="5"/>
      <c r="S2408" s="17">
        <v>42824</v>
      </c>
      <c r="T2408" s="17">
        <v>42822</v>
      </c>
      <c r="U2408" s="17">
        <v>43190</v>
      </c>
      <c r="V2408" s="17">
        <v>43190</v>
      </c>
      <c r="W2408" s="17">
        <v>42824</v>
      </c>
      <c r="X2408" s="17">
        <v>42824</v>
      </c>
      <c r="Y2408" t="s">
        <v>984</v>
      </c>
      <c r="Z2408" t="s">
        <v>804</v>
      </c>
      <c r="AA2408" t="s">
        <v>1000</v>
      </c>
      <c r="AC2408" s="16">
        <v>1</v>
      </c>
      <c r="AD2408" t="s">
        <v>4619</v>
      </c>
      <c r="AE2408" t="s">
        <v>4620</v>
      </c>
      <c r="AF2408" t="s">
        <v>750</v>
      </c>
      <c r="AG2408" t="s">
        <v>1515</v>
      </c>
      <c r="AJ2408" t="s">
        <v>963</v>
      </c>
      <c r="AK2408" t="s">
        <v>1516</v>
      </c>
      <c r="AL2408" t="s">
        <v>1340</v>
      </c>
      <c r="AM2408" t="s">
        <v>531</v>
      </c>
      <c r="AP2408" t="s">
        <v>966</v>
      </c>
      <c r="AQ2408" t="s">
        <v>967</v>
      </c>
      <c r="AR2408" t="s">
        <v>968</v>
      </c>
      <c r="AS2408" t="s">
        <v>969</v>
      </c>
      <c r="AT2408" t="s">
        <v>970</v>
      </c>
      <c r="AU2408" t="s">
        <v>9811</v>
      </c>
    </row>
    <row r="2409" spans="2:47" ht="11" outlineLevel="1" x14ac:dyDescent="0.15">
      <c r="B2409" t="s">
        <v>9812</v>
      </c>
      <c r="C2409" t="s">
        <v>9813</v>
      </c>
      <c r="G2409" t="s">
        <v>1140</v>
      </c>
      <c r="H2409" t="s">
        <v>1141</v>
      </c>
      <c r="I2409" t="s">
        <v>957</v>
      </c>
      <c r="J2409" t="s">
        <v>9814</v>
      </c>
      <c r="K2409" t="s">
        <v>9815</v>
      </c>
      <c r="L2409" t="s">
        <v>9814</v>
      </c>
      <c r="M2409" s="5">
        <v>3287.47</v>
      </c>
      <c r="N2409" s="5">
        <v>3287.47</v>
      </c>
      <c r="O2409" s="5">
        <v>3287.47</v>
      </c>
      <c r="P2409" s="5"/>
      <c r="Q2409" s="16">
        <v>0</v>
      </c>
      <c r="R2409" s="5"/>
      <c r="S2409" s="17">
        <v>42058</v>
      </c>
      <c r="T2409" s="17">
        <v>42053</v>
      </c>
      <c r="U2409" s="17">
        <v>42083</v>
      </c>
      <c r="V2409" s="17">
        <v>42083</v>
      </c>
      <c r="W2409" s="17">
        <v>42058</v>
      </c>
      <c r="X2409" s="17">
        <v>42058</v>
      </c>
      <c r="Y2409" t="s">
        <v>1178</v>
      </c>
      <c r="Z2409" t="s">
        <v>825</v>
      </c>
      <c r="AA2409" t="s">
        <v>1179</v>
      </c>
      <c r="AC2409" s="16">
        <v>3</v>
      </c>
      <c r="AD2409" t="s">
        <v>887</v>
      </c>
      <c r="AE2409" t="s">
        <v>2030</v>
      </c>
      <c r="AF2409" t="s">
        <v>750</v>
      </c>
      <c r="AG2409" t="s">
        <v>1515</v>
      </c>
      <c r="AJ2409" t="s">
        <v>963</v>
      </c>
      <c r="AK2409" t="s">
        <v>1516</v>
      </c>
      <c r="AL2409" t="s">
        <v>1340</v>
      </c>
      <c r="AM2409" t="s">
        <v>531</v>
      </c>
      <c r="AP2409" t="s">
        <v>966</v>
      </c>
      <c r="AQ2409" t="s">
        <v>967</v>
      </c>
      <c r="AR2409" t="s">
        <v>968</v>
      </c>
      <c r="AS2409" t="s">
        <v>969</v>
      </c>
      <c r="AT2409" t="s">
        <v>970</v>
      </c>
      <c r="AU2409" t="s">
        <v>9816</v>
      </c>
    </row>
    <row r="2410" spans="2:47" ht="11" outlineLevel="1" x14ac:dyDescent="0.15">
      <c r="B2410" t="s">
        <v>9817</v>
      </c>
      <c r="C2410" t="s">
        <v>9818</v>
      </c>
      <c r="G2410" t="s">
        <v>1140</v>
      </c>
      <c r="H2410" t="s">
        <v>1141</v>
      </c>
      <c r="I2410" t="s">
        <v>957</v>
      </c>
      <c r="J2410" t="s">
        <v>4483</v>
      </c>
      <c r="K2410" t="s">
        <v>4484</v>
      </c>
      <c r="L2410" t="s">
        <v>4483</v>
      </c>
      <c r="M2410" s="5">
        <v>3243.36</v>
      </c>
      <c r="N2410" s="5">
        <v>3243.36</v>
      </c>
      <c r="O2410" s="5">
        <v>3243.36</v>
      </c>
      <c r="P2410" s="5"/>
      <c r="Q2410" s="16">
        <v>0</v>
      </c>
      <c r="R2410" s="5"/>
      <c r="S2410" s="17">
        <v>42258</v>
      </c>
      <c r="T2410" s="17">
        <v>42258</v>
      </c>
      <c r="U2410" s="17">
        <v>42273</v>
      </c>
      <c r="V2410" s="17">
        <v>42273</v>
      </c>
      <c r="W2410" s="17">
        <v>42258</v>
      </c>
      <c r="X2410" s="17">
        <v>42258</v>
      </c>
      <c r="Y2410" t="s">
        <v>1178</v>
      </c>
      <c r="Z2410" t="s">
        <v>825</v>
      </c>
      <c r="AA2410" t="s">
        <v>1179</v>
      </c>
      <c r="AC2410" s="16">
        <v>1</v>
      </c>
      <c r="AD2410" t="s">
        <v>795</v>
      </c>
      <c r="AE2410" t="s">
        <v>961</v>
      </c>
      <c r="AF2410" t="s">
        <v>738</v>
      </c>
      <c r="AG2410" t="s">
        <v>988</v>
      </c>
      <c r="AJ2410" t="s">
        <v>963</v>
      </c>
      <c r="AK2410" t="s">
        <v>3393</v>
      </c>
      <c r="AL2410" t="s">
        <v>1340</v>
      </c>
      <c r="AM2410" t="s">
        <v>645</v>
      </c>
      <c r="AP2410" t="s">
        <v>966</v>
      </c>
      <c r="AQ2410" t="s">
        <v>967</v>
      </c>
      <c r="AR2410" t="s">
        <v>968</v>
      </c>
      <c r="AS2410" t="s">
        <v>969</v>
      </c>
      <c r="AT2410" t="s">
        <v>970</v>
      </c>
      <c r="AU2410" t="s">
        <v>9819</v>
      </c>
    </row>
    <row r="2411" spans="2:47" ht="11" outlineLevel="1" x14ac:dyDescent="0.15">
      <c r="B2411" t="s">
        <v>9820</v>
      </c>
      <c r="C2411" t="s">
        <v>9821</v>
      </c>
      <c r="G2411" t="s">
        <v>1140</v>
      </c>
      <c r="H2411" t="s">
        <v>1141</v>
      </c>
      <c r="I2411" t="s">
        <v>957</v>
      </c>
      <c r="J2411" t="s">
        <v>9822</v>
      </c>
      <c r="K2411" t="s">
        <v>9823</v>
      </c>
      <c r="L2411" t="s">
        <v>9822</v>
      </c>
      <c r="M2411" s="5">
        <v>3054.42</v>
      </c>
      <c r="N2411" s="5">
        <v>3054.42</v>
      </c>
      <c r="O2411" s="5">
        <v>3054.42</v>
      </c>
      <c r="P2411" s="5"/>
      <c r="Q2411" s="16">
        <v>0</v>
      </c>
      <c r="R2411" s="5"/>
      <c r="S2411" s="17">
        <v>43004</v>
      </c>
      <c r="T2411" s="17">
        <v>43004</v>
      </c>
      <c r="U2411" s="17">
        <v>43018</v>
      </c>
      <c r="V2411" s="17">
        <v>43018</v>
      </c>
      <c r="W2411" s="17">
        <v>43004</v>
      </c>
      <c r="X2411" s="17">
        <v>43004</v>
      </c>
      <c r="Y2411" t="s">
        <v>1543</v>
      </c>
      <c r="Z2411" t="s">
        <v>826</v>
      </c>
      <c r="AA2411" t="s">
        <v>1179</v>
      </c>
      <c r="AC2411" s="16">
        <v>1</v>
      </c>
      <c r="AD2411" t="s">
        <v>803</v>
      </c>
      <c r="AE2411" t="s">
        <v>974</v>
      </c>
      <c r="AF2411" t="s">
        <v>737</v>
      </c>
      <c r="AG2411" t="s">
        <v>975</v>
      </c>
      <c r="AJ2411" t="s">
        <v>963</v>
      </c>
      <c r="AK2411" t="s">
        <v>979</v>
      </c>
      <c r="AL2411" t="s">
        <v>1340</v>
      </c>
      <c r="AM2411" t="s">
        <v>531</v>
      </c>
      <c r="AP2411" t="s">
        <v>966</v>
      </c>
      <c r="AQ2411" t="s">
        <v>967</v>
      </c>
      <c r="AR2411" t="s">
        <v>968</v>
      </c>
      <c r="AS2411" t="s">
        <v>969</v>
      </c>
      <c r="AT2411" t="s">
        <v>970</v>
      </c>
      <c r="AU2411" t="s">
        <v>9824</v>
      </c>
    </row>
    <row r="2412" spans="2:47" ht="11" outlineLevel="1" x14ac:dyDescent="0.15">
      <c r="B2412" t="s">
        <v>9825</v>
      </c>
      <c r="C2412" t="s">
        <v>9826</v>
      </c>
      <c r="G2412" t="s">
        <v>1140</v>
      </c>
      <c r="H2412" t="s">
        <v>1141</v>
      </c>
      <c r="I2412" t="s">
        <v>957</v>
      </c>
      <c r="J2412" t="s">
        <v>9822</v>
      </c>
      <c r="K2412" t="s">
        <v>9823</v>
      </c>
      <c r="L2412" t="s">
        <v>9822</v>
      </c>
      <c r="M2412" s="5">
        <v>2924.76</v>
      </c>
      <c r="N2412" s="5">
        <v>2924.76</v>
      </c>
      <c r="O2412" s="5">
        <v>2924.76</v>
      </c>
      <c r="P2412" s="5"/>
      <c r="Q2412" s="16">
        <v>0</v>
      </c>
      <c r="R2412" s="5"/>
      <c r="S2412" s="17">
        <v>43006</v>
      </c>
      <c r="T2412" s="17">
        <v>43006</v>
      </c>
      <c r="U2412" s="17">
        <v>43018</v>
      </c>
      <c r="V2412" s="17">
        <v>43018</v>
      </c>
      <c r="W2412" s="17">
        <v>43006</v>
      </c>
      <c r="X2412" s="17">
        <v>43006</v>
      </c>
      <c r="Y2412" t="s">
        <v>1543</v>
      </c>
      <c r="Z2412" t="s">
        <v>826</v>
      </c>
      <c r="AA2412" t="s">
        <v>1179</v>
      </c>
      <c r="AC2412" s="16">
        <v>1</v>
      </c>
      <c r="AD2412" t="s">
        <v>803</v>
      </c>
      <c r="AE2412" t="s">
        <v>974</v>
      </c>
      <c r="AF2412" t="s">
        <v>737</v>
      </c>
      <c r="AG2412" t="s">
        <v>975</v>
      </c>
      <c r="AJ2412" t="s">
        <v>963</v>
      </c>
      <c r="AK2412" t="s">
        <v>979</v>
      </c>
      <c r="AL2412" t="s">
        <v>1340</v>
      </c>
      <c r="AM2412" t="s">
        <v>531</v>
      </c>
      <c r="AP2412" t="s">
        <v>966</v>
      </c>
      <c r="AQ2412" t="s">
        <v>967</v>
      </c>
      <c r="AR2412" t="s">
        <v>968</v>
      </c>
      <c r="AS2412" t="s">
        <v>969</v>
      </c>
      <c r="AT2412" t="s">
        <v>970</v>
      </c>
      <c r="AU2412" t="s">
        <v>9827</v>
      </c>
    </row>
    <row r="2413" spans="2:47" ht="11" outlineLevel="1" x14ac:dyDescent="0.15">
      <c r="B2413" t="s">
        <v>9828</v>
      </c>
      <c r="C2413" t="s">
        <v>9829</v>
      </c>
      <c r="G2413" t="s">
        <v>1140</v>
      </c>
      <c r="H2413" t="s">
        <v>1141</v>
      </c>
      <c r="I2413" t="s">
        <v>957</v>
      </c>
      <c r="J2413" t="s">
        <v>9822</v>
      </c>
      <c r="K2413" t="s">
        <v>9823</v>
      </c>
      <c r="L2413" t="s">
        <v>9822</v>
      </c>
      <c r="M2413" s="5">
        <v>2718.72</v>
      </c>
      <c r="N2413" s="5">
        <v>2718.72</v>
      </c>
      <c r="O2413" s="5">
        <v>2718.72</v>
      </c>
      <c r="P2413" s="5"/>
      <c r="Q2413" s="16">
        <v>0</v>
      </c>
      <c r="R2413" s="5"/>
      <c r="S2413" s="17">
        <v>43312</v>
      </c>
      <c r="T2413" s="17">
        <v>43311</v>
      </c>
      <c r="U2413" s="17">
        <v>43342</v>
      </c>
      <c r="V2413" s="17">
        <v>43342</v>
      </c>
      <c r="W2413" s="17">
        <v>43312</v>
      </c>
      <c r="X2413" s="17">
        <v>43312</v>
      </c>
      <c r="Y2413" t="s">
        <v>1543</v>
      </c>
      <c r="Z2413" t="s">
        <v>826</v>
      </c>
      <c r="AA2413" t="s">
        <v>1179</v>
      </c>
      <c r="AC2413" s="16">
        <v>1</v>
      </c>
      <c r="AD2413" t="s">
        <v>803</v>
      </c>
      <c r="AE2413" t="s">
        <v>974</v>
      </c>
      <c r="AF2413" t="s">
        <v>737</v>
      </c>
      <c r="AG2413" t="s">
        <v>975</v>
      </c>
      <c r="AJ2413" t="s">
        <v>963</v>
      </c>
      <c r="AK2413" t="s">
        <v>979</v>
      </c>
      <c r="AL2413" t="s">
        <v>1340</v>
      </c>
      <c r="AM2413" t="s">
        <v>531</v>
      </c>
      <c r="AP2413" t="s">
        <v>966</v>
      </c>
      <c r="AQ2413" t="s">
        <v>967</v>
      </c>
      <c r="AR2413" t="s">
        <v>968</v>
      </c>
      <c r="AS2413" t="s">
        <v>969</v>
      </c>
      <c r="AT2413" t="s">
        <v>970</v>
      </c>
      <c r="AU2413" t="s">
        <v>9830</v>
      </c>
    </row>
    <row r="2414" spans="2:47" ht="11" outlineLevel="1" x14ac:dyDescent="0.15">
      <c r="B2414" t="s">
        <v>9831</v>
      </c>
      <c r="C2414" t="s">
        <v>9832</v>
      </c>
      <c r="G2414" t="s">
        <v>1140</v>
      </c>
      <c r="H2414" t="s">
        <v>1141</v>
      </c>
      <c r="I2414" t="s">
        <v>957</v>
      </c>
      <c r="J2414" t="s">
        <v>4115</v>
      </c>
      <c r="K2414" t="s">
        <v>4116</v>
      </c>
      <c r="L2414" t="s">
        <v>4115</v>
      </c>
      <c r="M2414" s="5">
        <v>2512.5</v>
      </c>
      <c r="N2414" s="5">
        <v>2512.5</v>
      </c>
      <c r="O2414" s="5">
        <v>2512.5</v>
      </c>
      <c r="P2414" s="5"/>
      <c r="Q2414" s="16">
        <v>0</v>
      </c>
      <c r="R2414" s="5"/>
      <c r="S2414" s="17">
        <v>43258</v>
      </c>
      <c r="T2414" s="17">
        <v>43258</v>
      </c>
      <c r="U2414" s="17">
        <v>43305</v>
      </c>
      <c r="V2414" s="17">
        <v>43305</v>
      </c>
      <c r="W2414" s="17">
        <v>43258</v>
      </c>
      <c r="X2414" s="17">
        <v>43258</v>
      </c>
      <c r="Y2414" t="s">
        <v>1178</v>
      </c>
      <c r="Z2414" t="s">
        <v>825</v>
      </c>
      <c r="AA2414" t="s">
        <v>1179</v>
      </c>
      <c r="AC2414" s="16">
        <v>1</v>
      </c>
      <c r="AD2414" t="s">
        <v>4117</v>
      </c>
      <c r="AE2414" t="s">
        <v>4118</v>
      </c>
      <c r="AF2414" t="s">
        <v>750</v>
      </c>
      <c r="AG2414" t="s">
        <v>1515</v>
      </c>
      <c r="AJ2414" t="s">
        <v>963</v>
      </c>
      <c r="AK2414" t="s">
        <v>1516</v>
      </c>
      <c r="AL2414" t="s">
        <v>1340</v>
      </c>
      <c r="AM2414" t="s">
        <v>645</v>
      </c>
      <c r="AP2414" t="s">
        <v>966</v>
      </c>
      <c r="AQ2414" t="s">
        <v>967</v>
      </c>
      <c r="AR2414" t="s">
        <v>968</v>
      </c>
      <c r="AS2414" t="s">
        <v>969</v>
      </c>
      <c r="AT2414" t="s">
        <v>970</v>
      </c>
      <c r="AU2414" t="s">
        <v>9833</v>
      </c>
    </row>
    <row r="2415" spans="2:47" ht="11" outlineLevel="1" x14ac:dyDescent="0.15">
      <c r="B2415" t="s">
        <v>9834</v>
      </c>
      <c r="C2415" t="s">
        <v>9835</v>
      </c>
      <c r="G2415" t="s">
        <v>1140</v>
      </c>
      <c r="H2415" t="s">
        <v>1141</v>
      </c>
      <c r="I2415" t="s">
        <v>957</v>
      </c>
      <c r="J2415" t="s">
        <v>9822</v>
      </c>
      <c r="K2415" t="s">
        <v>9823</v>
      </c>
      <c r="L2415" t="s">
        <v>9822</v>
      </c>
      <c r="M2415" s="5">
        <v>1816.4</v>
      </c>
      <c r="N2415" s="5">
        <v>1816.4</v>
      </c>
      <c r="O2415" s="5">
        <v>1816.4</v>
      </c>
      <c r="P2415" s="5"/>
      <c r="Q2415" s="16">
        <v>0</v>
      </c>
      <c r="R2415" s="5"/>
      <c r="S2415" s="17">
        <v>43312</v>
      </c>
      <c r="T2415" s="17">
        <v>43311</v>
      </c>
      <c r="U2415" s="17">
        <v>43342</v>
      </c>
      <c r="V2415" s="17">
        <v>43342</v>
      </c>
      <c r="W2415" s="17">
        <v>43312</v>
      </c>
      <c r="X2415" s="17">
        <v>43312</v>
      </c>
      <c r="Y2415" t="s">
        <v>1543</v>
      </c>
      <c r="Z2415" t="s">
        <v>826</v>
      </c>
      <c r="AA2415" t="s">
        <v>1179</v>
      </c>
      <c r="AC2415" s="16">
        <v>1</v>
      </c>
      <c r="AD2415" t="s">
        <v>803</v>
      </c>
      <c r="AE2415" t="s">
        <v>974</v>
      </c>
      <c r="AF2415" t="s">
        <v>737</v>
      </c>
      <c r="AG2415" t="s">
        <v>975</v>
      </c>
      <c r="AJ2415" t="s">
        <v>963</v>
      </c>
      <c r="AK2415" t="s">
        <v>979</v>
      </c>
      <c r="AL2415" t="s">
        <v>1340</v>
      </c>
      <c r="AM2415" t="s">
        <v>531</v>
      </c>
      <c r="AP2415" t="s">
        <v>966</v>
      </c>
      <c r="AQ2415" t="s">
        <v>967</v>
      </c>
      <c r="AR2415" t="s">
        <v>968</v>
      </c>
      <c r="AS2415" t="s">
        <v>969</v>
      </c>
      <c r="AT2415" t="s">
        <v>970</v>
      </c>
      <c r="AU2415" t="s">
        <v>9836</v>
      </c>
    </row>
    <row r="2416" spans="2:47" ht="11" outlineLevel="1" x14ac:dyDescent="0.15">
      <c r="B2416" t="s">
        <v>9837</v>
      </c>
      <c r="C2416" t="s">
        <v>9838</v>
      </c>
      <c r="G2416" t="s">
        <v>1140</v>
      </c>
      <c r="H2416" t="s">
        <v>1141</v>
      </c>
      <c r="I2416" t="s">
        <v>957</v>
      </c>
      <c r="J2416" t="s">
        <v>9822</v>
      </c>
      <c r="K2416" t="s">
        <v>9823</v>
      </c>
      <c r="L2416" t="s">
        <v>9822</v>
      </c>
      <c r="M2416" s="5">
        <v>1591.35</v>
      </c>
      <c r="N2416" s="5">
        <v>1591.35</v>
      </c>
      <c r="O2416" s="5">
        <v>1591.35</v>
      </c>
      <c r="P2416" s="5"/>
      <c r="Q2416" s="16">
        <v>0</v>
      </c>
      <c r="R2416" s="5"/>
      <c r="S2416" s="17">
        <v>43006</v>
      </c>
      <c r="T2416" s="17">
        <v>43006</v>
      </c>
      <c r="U2416" s="17">
        <v>43018</v>
      </c>
      <c r="V2416" s="17">
        <v>43018</v>
      </c>
      <c r="W2416" s="17">
        <v>43006</v>
      </c>
      <c r="X2416" s="17">
        <v>43006</v>
      </c>
      <c r="Y2416" t="s">
        <v>1543</v>
      </c>
      <c r="Z2416" t="s">
        <v>826</v>
      </c>
      <c r="AA2416" t="s">
        <v>1179</v>
      </c>
      <c r="AC2416" s="16">
        <v>1</v>
      </c>
      <c r="AD2416" t="s">
        <v>803</v>
      </c>
      <c r="AE2416" t="s">
        <v>974</v>
      </c>
      <c r="AF2416" t="s">
        <v>737</v>
      </c>
      <c r="AG2416" t="s">
        <v>975</v>
      </c>
      <c r="AJ2416" t="s">
        <v>963</v>
      </c>
      <c r="AK2416" t="s">
        <v>979</v>
      </c>
      <c r="AL2416" t="s">
        <v>1340</v>
      </c>
      <c r="AM2416" t="s">
        <v>531</v>
      </c>
      <c r="AP2416" t="s">
        <v>966</v>
      </c>
      <c r="AQ2416" t="s">
        <v>967</v>
      </c>
      <c r="AR2416" t="s">
        <v>968</v>
      </c>
      <c r="AS2416" t="s">
        <v>969</v>
      </c>
      <c r="AT2416" t="s">
        <v>970</v>
      </c>
      <c r="AU2416" t="s">
        <v>9839</v>
      </c>
    </row>
    <row r="2417" spans="2:47" ht="11" outlineLevel="1" x14ac:dyDescent="0.15">
      <c r="B2417" t="s">
        <v>9840</v>
      </c>
      <c r="C2417" t="s">
        <v>982</v>
      </c>
      <c r="D2417" t="s">
        <v>9841</v>
      </c>
      <c r="E2417" t="s">
        <v>983</v>
      </c>
      <c r="F2417" t="s">
        <v>807</v>
      </c>
      <c r="G2417" t="s">
        <v>984</v>
      </c>
      <c r="H2417" t="s">
        <v>985</v>
      </c>
      <c r="I2417" t="s">
        <v>957</v>
      </c>
      <c r="J2417" t="s">
        <v>9842</v>
      </c>
      <c r="K2417" t="s">
        <v>9843</v>
      </c>
      <c r="L2417" t="s">
        <v>9842</v>
      </c>
      <c r="M2417" s="5">
        <v>1000</v>
      </c>
      <c r="N2417" s="5">
        <v>1000</v>
      </c>
      <c r="O2417" s="5">
        <v>1000</v>
      </c>
      <c r="P2417" s="5"/>
      <c r="Q2417" s="16">
        <v>0</v>
      </c>
      <c r="R2417" s="5"/>
      <c r="S2417" s="17">
        <v>42430</v>
      </c>
      <c r="T2417" s="17">
        <v>42429</v>
      </c>
      <c r="U2417" s="17">
        <v>42791</v>
      </c>
      <c r="V2417" s="17">
        <v>42791</v>
      </c>
      <c r="W2417" s="17">
        <v>42430</v>
      </c>
      <c r="X2417" s="17">
        <v>42430</v>
      </c>
      <c r="Y2417" t="s">
        <v>955</v>
      </c>
      <c r="Z2417" t="s">
        <v>818</v>
      </c>
      <c r="AA2417" t="s">
        <v>1023</v>
      </c>
      <c r="AB2417" t="s">
        <v>9844</v>
      </c>
      <c r="AC2417" s="16">
        <v>9</v>
      </c>
      <c r="AD2417" t="s">
        <v>795</v>
      </c>
      <c r="AE2417" t="s">
        <v>961</v>
      </c>
      <c r="AF2417" t="s">
        <v>739</v>
      </c>
      <c r="AG2417" t="s">
        <v>993</v>
      </c>
      <c r="AJ2417" t="s">
        <v>963</v>
      </c>
      <c r="AK2417" t="s">
        <v>1110</v>
      </c>
      <c r="AL2417" t="s">
        <v>1340</v>
      </c>
      <c r="AM2417" t="s">
        <v>456</v>
      </c>
      <c r="AP2417" t="s">
        <v>966</v>
      </c>
      <c r="AQ2417" t="s">
        <v>967</v>
      </c>
      <c r="AR2417" t="s">
        <v>968</v>
      </c>
      <c r="AS2417" t="s">
        <v>969</v>
      </c>
      <c r="AT2417" t="s">
        <v>970</v>
      </c>
      <c r="AU2417" t="s">
        <v>9845</v>
      </c>
    </row>
    <row r="2418" spans="2:47" ht="11" outlineLevel="1" x14ac:dyDescent="0.15">
      <c r="B2418" t="s">
        <v>9846</v>
      </c>
      <c r="C2418" t="s">
        <v>982</v>
      </c>
      <c r="D2418" t="s">
        <v>5487</v>
      </c>
      <c r="E2418" t="s">
        <v>983</v>
      </c>
      <c r="F2418" t="s">
        <v>807</v>
      </c>
      <c r="G2418" t="s">
        <v>984</v>
      </c>
      <c r="H2418" t="s">
        <v>985</v>
      </c>
      <c r="I2418" t="s">
        <v>957</v>
      </c>
      <c r="J2418" t="s">
        <v>713</v>
      </c>
      <c r="K2418" t="s">
        <v>3086</v>
      </c>
      <c r="L2418" t="s">
        <v>713</v>
      </c>
      <c r="M2418" s="5">
        <v>1000</v>
      </c>
      <c r="N2418" s="5">
        <v>1000</v>
      </c>
      <c r="O2418" s="5">
        <v>1000</v>
      </c>
      <c r="P2418" s="5"/>
      <c r="Q2418" s="16">
        <v>0</v>
      </c>
      <c r="R2418" s="5"/>
      <c r="S2418" s="17">
        <v>42430</v>
      </c>
      <c r="T2418" s="17">
        <v>42429</v>
      </c>
      <c r="U2418" s="17">
        <v>42791</v>
      </c>
      <c r="V2418" s="17">
        <v>42791</v>
      </c>
      <c r="W2418" s="17">
        <v>42430</v>
      </c>
      <c r="X2418" s="17">
        <v>42430</v>
      </c>
      <c r="Y2418" t="s">
        <v>955</v>
      </c>
      <c r="Z2418" t="s">
        <v>818</v>
      </c>
      <c r="AA2418" t="s">
        <v>1023</v>
      </c>
      <c r="AB2418" t="s">
        <v>9844</v>
      </c>
      <c r="AC2418" s="16">
        <v>9</v>
      </c>
      <c r="AD2418" t="s">
        <v>795</v>
      </c>
      <c r="AE2418" t="s">
        <v>961</v>
      </c>
      <c r="AF2418" t="s">
        <v>739</v>
      </c>
      <c r="AG2418" t="s">
        <v>993</v>
      </c>
      <c r="AJ2418" t="s">
        <v>963</v>
      </c>
      <c r="AK2418" t="s">
        <v>1110</v>
      </c>
      <c r="AL2418" t="s">
        <v>965</v>
      </c>
      <c r="AM2418" t="s">
        <v>456</v>
      </c>
      <c r="AP2418" t="s">
        <v>966</v>
      </c>
      <c r="AQ2418" t="s">
        <v>967</v>
      </c>
      <c r="AR2418" t="s">
        <v>968</v>
      </c>
      <c r="AS2418" t="s">
        <v>969</v>
      </c>
      <c r="AT2418" t="s">
        <v>970</v>
      </c>
      <c r="AU2418" t="s">
        <v>9847</v>
      </c>
    </row>
    <row r="2419" spans="2:47" ht="11" outlineLevel="1" x14ac:dyDescent="0.15">
      <c r="B2419" t="s">
        <v>9848</v>
      </c>
      <c r="C2419" t="s">
        <v>982</v>
      </c>
      <c r="D2419" t="s">
        <v>211</v>
      </c>
      <c r="E2419" t="s">
        <v>983</v>
      </c>
      <c r="F2419" t="s">
        <v>807</v>
      </c>
      <c r="G2419" t="s">
        <v>984</v>
      </c>
      <c r="H2419" t="s">
        <v>985</v>
      </c>
      <c r="I2419" t="s">
        <v>957</v>
      </c>
      <c r="J2419" t="s">
        <v>610</v>
      </c>
      <c r="K2419" t="s">
        <v>1294</v>
      </c>
      <c r="L2419" t="s">
        <v>610</v>
      </c>
      <c r="M2419" s="5">
        <v>1000</v>
      </c>
      <c r="N2419" s="5">
        <v>1000</v>
      </c>
      <c r="O2419" s="5">
        <v>1000</v>
      </c>
      <c r="P2419" s="5"/>
      <c r="Q2419" s="16">
        <v>0</v>
      </c>
      <c r="R2419" s="5"/>
      <c r="S2419" s="17">
        <v>42430</v>
      </c>
      <c r="T2419" s="17">
        <v>42429</v>
      </c>
      <c r="U2419" s="17">
        <v>42791</v>
      </c>
      <c r="V2419" s="17">
        <v>42791</v>
      </c>
      <c r="W2419" s="17">
        <v>42430</v>
      </c>
      <c r="X2419" s="17">
        <v>42430</v>
      </c>
      <c r="Y2419" t="s">
        <v>955</v>
      </c>
      <c r="Z2419" t="s">
        <v>818</v>
      </c>
      <c r="AA2419" t="s">
        <v>1023</v>
      </c>
      <c r="AB2419" t="s">
        <v>9844</v>
      </c>
      <c r="AC2419" s="16">
        <v>9</v>
      </c>
      <c r="AD2419" t="s">
        <v>795</v>
      </c>
      <c r="AE2419" t="s">
        <v>961</v>
      </c>
      <c r="AF2419" t="s">
        <v>739</v>
      </c>
      <c r="AG2419" t="s">
        <v>993</v>
      </c>
      <c r="AJ2419" t="s">
        <v>963</v>
      </c>
      <c r="AK2419" t="s">
        <v>1110</v>
      </c>
      <c r="AL2419" t="s">
        <v>965</v>
      </c>
      <c r="AM2419" t="s">
        <v>456</v>
      </c>
      <c r="AP2419" t="s">
        <v>966</v>
      </c>
      <c r="AQ2419" t="s">
        <v>967</v>
      </c>
      <c r="AR2419" t="s">
        <v>968</v>
      </c>
      <c r="AS2419" t="s">
        <v>969</v>
      </c>
      <c r="AT2419" t="s">
        <v>970</v>
      </c>
      <c r="AU2419" t="s">
        <v>9849</v>
      </c>
    </row>
    <row r="2420" spans="2:47" ht="11" outlineLevel="1" x14ac:dyDescent="0.15">
      <c r="B2420" t="s">
        <v>9850</v>
      </c>
      <c r="C2420" t="s">
        <v>982</v>
      </c>
      <c r="D2420" t="s">
        <v>9851</v>
      </c>
      <c r="E2420" t="s">
        <v>983</v>
      </c>
      <c r="F2420" t="s">
        <v>807</v>
      </c>
      <c r="G2420" t="s">
        <v>984</v>
      </c>
      <c r="H2420" t="s">
        <v>985</v>
      </c>
      <c r="I2420" t="s">
        <v>957</v>
      </c>
      <c r="J2420" t="s">
        <v>647</v>
      </c>
      <c r="K2420" t="s">
        <v>1136</v>
      </c>
      <c r="L2420" t="s">
        <v>647</v>
      </c>
      <c r="M2420" s="5">
        <v>1000</v>
      </c>
      <c r="N2420" s="5">
        <v>1000</v>
      </c>
      <c r="O2420" s="5">
        <v>1000</v>
      </c>
      <c r="P2420" s="5"/>
      <c r="Q2420" s="16">
        <v>0</v>
      </c>
      <c r="R2420" s="5"/>
      <c r="S2420" s="17">
        <v>42429</v>
      </c>
      <c r="T2420" s="17">
        <v>42429</v>
      </c>
      <c r="U2420" s="17">
        <v>42791</v>
      </c>
      <c r="V2420" s="17">
        <v>42791</v>
      </c>
      <c r="W2420" s="17">
        <v>42429</v>
      </c>
      <c r="X2420" s="17">
        <v>42429</v>
      </c>
      <c r="Y2420" t="s">
        <v>955</v>
      </c>
      <c r="Z2420" t="s">
        <v>818</v>
      </c>
      <c r="AA2420" t="s">
        <v>1023</v>
      </c>
      <c r="AB2420" t="s">
        <v>9844</v>
      </c>
      <c r="AC2420" s="16">
        <v>9</v>
      </c>
      <c r="AD2420" t="s">
        <v>795</v>
      </c>
      <c r="AE2420" t="s">
        <v>961</v>
      </c>
      <c r="AF2420" t="s">
        <v>739</v>
      </c>
      <c r="AG2420" t="s">
        <v>993</v>
      </c>
      <c r="AJ2420" t="s">
        <v>963</v>
      </c>
      <c r="AK2420" t="s">
        <v>1110</v>
      </c>
      <c r="AL2420" t="s">
        <v>965</v>
      </c>
      <c r="AM2420" t="s">
        <v>456</v>
      </c>
      <c r="AP2420" t="s">
        <v>966</v>
      </c>
      <c r="AQ2420" t="s">
        <v>967</v>
      </c>
      <c r="AR2420" t="s">
        <v>968</v>
      </c>
      <c r="AS2420" t="s">
        <v>969</v>
      </c>
      <c r="AT2420" t="s">
        <v>970</v>
      </c>
      <c r="AU2420" t="s">
        <v>9852</v>
      </c>
    </row>
    <row r="2421" spans="2:47" ht="11" outlineLevel="1" x14ac:dyDescent="0.15">
      <c r="B2421" t="s">
        <v>9853</v>
      </c>
      <c r="C2421" t="s">
        <v>982</v>
      </c>
      <c r="D2421" t="s">
        <v>179</v>
      </c>
      <c r="E2421" t="s">
        <v>983</v>
      </c>
      <c r="F2421" t="s">
        <v>807</v>
      </c>
      <c r="G2421" t="s">
        <v>984</v>
      </c>
      <c r="H2421" t="s">
        <v>985</v>
      </c>
      <c r="I2421" t="s">
        <v>957</v>
      </c>
      <c r="J2421" t="s">
        <v>603</v>
      </c>
      <c r="K2421" t="s">
        <v>1299</v>
      </c>
      <c r="L2421" t="s">
        <v>603</v>
      </c>
      <c r="M2421" s="5">
        <v>1000</v>
      </c>
      <c r="N2421" s="5">
        <v>1000</v>
      </c>
      <c r="O2421" s="5">
        <v>1000</v>
      </c>
      <c r="P2421" s="5"/>
      <c r="Q2421" s="16">
        <v>0</v>
      </c>
      <c r="R2421" s="5"/>
      <c r="S2421" s="17">
        <v>42429</v>
      </c>
      <c r="T2421" s="17">
        <v>42429</v>
      </c>
      <c r="U2421" s="17">
        <v>42791</v>
      </c>
      <c r="V2421" s="17">
        <v>42791</v>
      </c>
      <c r="W2421" s="17">
        <v>42429</v>
      </c>
      <c r="X2421" s="17">
        <v>42429</v>
      </c>
      <c r="Y2421" t="s">
        <v>955</v>
      </c>
      <c r="Z2421" t="s">
        <v>818</v>
      </c>
      <c r="AA2421" t="s">
        <v>1023</v>
      </c>
      <c r="AB2421" t="s">
        <v>9844</v>
      </c>
      <c r="AC2421" s="16">
        <v>9</v>
      </c>
      <c r="AD2421" t="s">
        <v>795</v>
      </c>
      <c r="AE2421" t="s">
        <v>961</v>
      </c>
      <c r="AF2421" t="s">
        <v>739</v>
      </c>
      <c r="AG2421" t="s">
        <v>993</v>
      </c>
      <c r="AJ2421" t="s">
        <v>963</v>
      </c>
      <c r="AK2421" t="s">
        <v>1110</v>
      </c>
      <c r="AL2421" t="s">
        <v>965</v>
      </c>
      <c r="AM2421" t="s">
        <v>456</v>
      </c>
      <c r="AP2421" t="s">
        <v>966</v>
      </c>
      <c r="AQ2421" t="s">
        <v>967</v>
      </c>
      <c r="AR2421" t="s">
        <v>968</v>
      </c>
      <c r="AS2421" t="s">
        <v>969</v>
      </c>
      <c r="AT2421" t="s">
        <v>970</v>
      </c>
      <c r="AU2421" t="s">
        <v>9854</v>
      </c>
    </row>
    <row r="2422" spans="2:47" ht="11" outlineLevel="1" x14ac:dyDescent="0.15">
      <c r="B2422" t="s">
        <v>9855</v>
      </c>
      <c r="C2422" t="s">
        <v>982</v>
      </c>
      <c r="D2422" t="s">
        <v>2593</v>
      </c>
      <c r="E2422" t="s">
        <v>983</v>
      </c>
      <c r="F2422" t="s">
        <v>807</v>
      </c>
      <c r="G2422" t="s">
        <v>984</v>
      </c>
      <c r="H2422" t="s">
        <v>985</v>
      </c>
      <c r="I2422" t="s">
        <v>957</v>
      </c>
      <c r="J2422" t="s">
        <v>625</v>
      </c>
      <c r="K2422" t="s">
        <v>2594</v>
      </c>
      <c r="L2422" t="s">
        <v>625</v>
      </c>
      <c r="M2422" s="5">
        <v>1000</v>
      </c>
      <c r="N2422" s="5">
        <v>1000</v>
      </c>
      <c r="O2422" s="5">
        <v>1000</v>
      </c>
      <c r="P2422" s="5"/>
      <c r="Q2422" s="16">
        <v>0</v>
      </c>
      <c r="R2422" s="5"/>
      <c r="S2422" s="17">
        <v>42429</v>
      </c>
      <c r="T2422" s="17">
        <v>42429</v>
      </c>
      <c r="U2422" s="17">
        <v>42791</v>
      </c>
      <c r="V2422" s="17">
        <v>42791</v>
      </c>
      <c r="W2422" s="17">
        <v>42429</v>
      </c>
      <c r="X2422" s="17">
        <v>42429</v>
      </c>
      <c r="Y2422" t="s">
        <v>955</v>
      </c>
      <c r="Z2422" t="s">
        <v>818</v>
      </c>
      <c r="AA2422" t="s">
        <v>1023</v>
      </c>
      <c r="AB2422" t="s">
        <v>9844</v>
      </c>
      <c r="AC2422" s="16">
        <v>9</v>
      </c>
      <c r="AD2422" t="s">
        <v>795</v>
      </c>
      <c r="AE2422" t="s">
        <v>961</v>
      </c>
      <c r="AF2422" t="s">
        <v>739</v>
      </c>
      <c r="AG2422" t="s">
        <v>993</v>
      </c>
      <c r="AJ2422" t="s">
        <v>963</v>
      </c>
      <c r="AK2422" t="s">
        <v>1110</v>
      </c>
      <c r="AL2422" t="s">
        <v>965</v>
      </c>
      <c r="AM2422" t="s">
        <v>456</v>
      </c>
      <c r="AP2422" t="s">
        <v>966</v>
      </c>
      <c r="AQ2422" t="s">
        <v>967</v>
      </c>
      <c r="AR2422" t="s">
        <v>968</v>
      </c>
      <c r="AS2422" t="s">
        <v>969</v>
      </c>
      <c r="AT2422" t="s">
        <v>970</v>
      </c>
      <c r="AU2422" t="s">
        <v>9856</v>
      </c>
    </row>
    <row r="2423" spans="2:47" ht="11" outlineLevel="1" x14ac:dyDescent="0.15">
      <c r="B2423" t="s">
        <v>9857</v>
      </c>
      <c r="C2423" t="s">
        <v>982</v>
      </c>
      <c r="D2423" t="s">
        <v>9858</v>
      </c>
      <c r="E2423" t="s">
        <v>983</v>
      </c>
      <c r="F2423" t="s">
        <v>807</v>
      </c>
      <c r="G2423" t="s">
        <v>984</v>
      </c>
      <c r="H2423" t="s">
        <v>985</v>
      </c>
      <c r="I2423" t="s">
        <v>957</v>
      </c>
      <c r="J2423" t="s">
        <v>5313</v>
      </c>
      <c r="K2423" t="s">
        <v>5314</v>
      </c>
      <c r="L2423" t="s">
        <v>5315</v>
      </c>
      <c r="M2423" s="5">
        <v>1000</v>
      </c>
      <c r="N2423" s="5">
        <v>1000</v>
      </c>
      <c r="O2423" s="5">
        <v>1000</v>
      </c>
      <c r="P2423" s="5"/>
      <c r="Q2423" s="16">
        <v>0</v>
      </c>
      <c r="R2423" s="5"/>
      <c r="S2423" s="17">
        <v>42429</v>
      </c>
      <c r="T2423" s="17">
        <v>42429</v>
      </c>
      <c r="U2423" s="17">
        <v>42791</v>
      </c>
      <c r="V2423" s="17">
        <v>42791</v>
      </c>
      <c r="W2423" s="17">
        <v>42429</v>
      </c>
      <c r="X2423" s="17">
        <v>42429</v>
      </c>
      <c r="Y2423" t="s">
        <v>955</v>
      </c>
      <c r="Z2423" t="s">
        <v>818</v>
      </c>
      <c r="AA2423" t="s">
        <v>1023</v>
      </c>
      <c r="AB2423" t="s">
        <v>1289</v>
      </c>
      <c r="AC2423" s="16">
        <v>9</v>
      </c>
      <c r="AD2423" t="s">
        <v>795</v>
      </c>
      <c r="AE2423" t="s">
        <v>961</v>
      </c>
      <c r="AF2423" t="s">
        <v>739</v>
      </c>
      <c r="AG2423" t="s">
        <v>993</v>
      </c>
      <c r="AJ2423" t="s">
        <v>963</v>
      </c>
      <c r="AK2423" t="s">
        <v>1110</v>
      </c>
      <c r="AL2423" t="s">
        <v>1340</v>
      </c>
      <c r="AM2423" t="s">
        <v>456</v>
      </c>
      <c r="AP2423" t="s">
        <v>966</v>
      </c>
      <c r="AQ2423" t="s">
        <v>967</v>
      </c>
      <c r="AR2423" t="s">
        <v>968</v>
      </c>
      <c r="AS2423" t="s">
        <v>969</v>
      </c>
      <c r="AT2423" t="s">
        <v>970</v>
      </c>
      <c r="AU2423" t="s">
        <v>9859</v>
      </c>
    </row>
    <row r="2424" spans="2:47" ht="11" outlineLevel="1" x14ac:dyDescent="0.15">
      <c r="B2424" t="s">
        <v>9860</v>
      </c>
      <c r="C2424" t="s">
        <v>982</v>
      </c>
      <c r="D2424" t="s">
        <v>186</v>
      </c>
      <c r="E2424" t="s">
        <v>983</v>
      </c>
      <c r="F2424" t="s">
        <v>807</v>
      </c>
      <c r="G2424" t="s">
        <v>984</v>
      </c>
      <c r="H2424" t="s">
        <v>985</v>
      </c>
      <c r="I2424" t="s">
        <v>957</v>
      </c>
      <c r="J2424" t="s">
        <v>604</v>
      </c>
      <c r="K2424" t="s">
        <v>1088</v>
      </c>
      <c r="L2424" t="s">
        <v>604</v>
      </c>
      <c r="M2424" s="5">
        <v>1000</v>
      </c>
      <c r="N2424" s="5">
        <v>1000</v>
      </c>
      <c r="O2424" s="5">
        <v>1000</v>
      </c>
      <c r="P2424" s="5"/>
      <c r="Q2424" s="16">
        <v>0</v>
      </c>
      <c r="R2424" s="5"/>
      <c r="S2424" s="17">
        <v>42429</v>
      </c>
      <c r="T2424" s="17">
        <v>42429</v>
      </c>
      <c r="U2424" s="17">
        <v>42791</v>
      </c>
      <c r="V2424" s="17">
        <v>42791</v>
      </c>
      <c r="W2424" s="17">
        <v>42429</v>
      </c>
      <c r="X2424" s="17">
        <v>42429</v>
      </c>
      <c r="Y2424" t="s">
        <v>955</v>
      </c>
      <c r="Z2424" t="s">
        <v>818</v>
      </c>
      <c r="AA2424" t="s">
        <v>1023</v>
      </c>
      <c r="AB2424" t="s">
        <v>9844</v>
      </c>
      <c r="AC2424" s="16">
        <v>9</v>
      </c>
      <c r="AD2424" t="s">
        <v>795</v>
      </c>
      <c r="AE2424" t="s">
        <v>961</v>
      </c>
      <c r="AF2424" t="s">
        <v>739</v>
      </c>
      <c r="AG2424" t="s">
        <v>993</v>
      </c>
      <c r="AJ2424" t="s">
        <v>963</v>
      </c>
      <c r="AK2424" t="s">
        <v>1110</v>
      </c>
      <c r="AL2424" t="s">
        <v>965</v>
      </c>
      <c r="AM2424" t="s">
        <v>456</v>
      </c>
      <c r="AP2424" t="s">
        <v>966</v>
      </c>
      <c r="AQ2424" t="s">
        <v>967</v>
      </c>
      <c r="AR2424" t="s">
        <v>968</v>
      </c>
      <c r="AS2424" t="s">
        <v>969</v>
      </c>
      <c r="AT2424" t="s">
        <v>970</v>
      </c>
      <c r="AU2424" t="s">
        <v>9861</v>
      </c>
    </row>
    <row r="2425" spans="2:47" ht="11" outlineLevel="1" x14ac:dyDescent="0.15">
      <c r="B2425" t="s">
        <v>9862</v>
      </c>
      <c r="C2425" t="s">
        <v>982</v>
      </c>
      <c r="D2425" t="s">
        <v>331</v>
      </c>
      <c r="E2425" t="s">
        <v>983</v>
      </c>
      <c r="F2425" t="s">
        <v>807</v>
      </c>
      <c r="G2425" t="s">
        <v>984</v>
      </c>
      <c r="H2425" t="s">
        <v>985</v>
      </c>
      <c r="I2425" t="s">
        <v>957</v>
      </c>
      <c r="J2425" t="s">
        <v>622</v>
      </c>
      <c r="K2425" t="s">
        <v>1959</v>
      </c>
      <c r="L2425" t="s">
        <v>622</v>
      </c>
      <c r="M2425" s="5">
        <v>1000</v>
      </c>
      <c r="N2425" s="5">
        <v>1000</v>
      </c>
      <c r="O2425" s="5">
        <v>1000</v>
      </c>
      <c r="P2425" s="5"/>
      <c r="Q2425" s="16">
        <v>0</v>
      </c>
      <c r="R2425" s="5"/>
      <c r="S2425" s="17">
        <v>42429</v>
      </c>
      <c r="T2425" s="17">
        <v>42429</v>
      </c>
      <c r="U2425" s="17">
        <v>42791</v>
      </c>
      <c r="V2425" s="17">
        <v>42791</v>
      </c>
      <c r="W2425" s="17">
        <v>42429</v>
      </c>
      <c r="X2425" s="17">
        <v>42429</v>
      </c>
      <c r="Y2425" t="s">
        <v>955</v>
      </c>
      <c r="Z2425" t="s">
        <v>818</v>
      </c>
      <c r="AA2425" t="s">
        <v>1023</v>
      </c>
      <c r="AB2425" t="s">
        <v>9844</v>
      </c>
      <c r="AC2425" s="16">
        <v>9</v>
      </c>
      <c r="AD2425" t="s">
        <v>795</v>
      </c>
      <c r="AE2425" t="s">
        <v>961</v>
      </c>
      <c r="AF2425" t="s">
        <v>739</v>
      </c>
      <c r="AG2425" t="s">
        <v>993</v>
      </c>
      <c r="AJ2425" t="s">
        <v>963</v>
      </c>
      <c r="AK2425" t="s">
        <v>1110</v>
      </c>
      <c r="AL2425" t="s">
        <v>965</v>
      </c>
      <c r="AM2425" t="s">
        <v>456</v>
      </c>
      <c r="AP2425" t="s">
        <v>966</v>
      </c>
      <c r="AQ2425" t="s">
        <v>967</v>
      </c>
      <c r="AR2425" t="s">
        <v>968</v>
      </c>
      <c r="AS2425" t="s">
        <v>969</v>
      </c>
      <c r="AT2425" t="s">
        <v>970</v>
      </c>
      <c r="AU2425" t="s">
        <v>9863</v>
      </c>
    </row>
    <row r="2426" spans="2:47" ht="11" outlineLevel="1" x14ac:dyDescent="0.15">
      <c r="B2426" t="s">
        <v>9864</v>
      </c>
      <c r="C2426" t="s">
        <v>982</v>
      </c>
      <c r="D2426" t="s">
        <v>199</v>
      </c>
      <c r="E2426" t="s">
        <v>983</v>
      </c>
      <c r="F2426" t="s">
        <v>807</v>
      </c>
      <c r="G2426" t="s">
        <v>984</v>
      </c>
      <c r="H2426" t="s">
        <v>985</v>
      </c>
      <c r="I2426" t="s">
        <v>957</v>
      </c>
      <c r="J2426" t="s">
        <v>608</v>
      </c>
      <c r="K2426" t="s">
        <v>1184</v>
      </c>
      <c r="L2426" t="s">
        <v>987</v>
      </c>
      <c r="M2426" s="5">
        <v>1000</v>
      </c>
      <c r="N2426" s="5">
        <v>1000</v>
      </c>
      <c r="O2426" s="5">
        <v>1000</v>
      </c>
      <c r="P2426" s="5"/>
      <c r="Q2426" s="16">
        <v>0</v>
      </c>
      <c r="R2426" s="5"/>
      <c r="S2426" s="17">
        <v>42358</v>
      </c>
      <c r="T2426" s="17">
        <v>42359</v>
      </c>
      <c r="U2426" s="17">
        <v>42724</v>
      </c>
      <c r="V2426" s="17">
        <v>42724</v>
      </c>
      <c r="W2426" s="17">
        <v>42358</v>
      </c>
      <c r="X2426" s="17">
        <v>42358</v>
      </c>
      <c r="Y2426" t="s">
        <v>959</v>
      </c>
      <c r="Z2426" t="s">
        <v>796</v>
      </c>
      <c r="AA2426" t="s">
        <v>1023</v>
      </c>
      <c r="AB2426" t="s">
        <v>9844</v>
      </c>
      <c r="AC2426" s="16">
        <v>1</v>
      </c>
      <c r="AD2426" t="s">
        <v>795</v>
      </c>
      <c r="AE2426" t="s">
        <v>961</v>
      </c>
      <c r="AF2426" t="s">
        <v>739</v>
      </c>
      <c r="AG2426" t="s">
        <v>993</v>
      </c>
      <c r="AJ2426" t="s">
        <v>963</v>
      </c>
      <c r="AK2426" t="s">
        <v>1110</v>
      </c>
      <c r="AL2426" t="s">
        <v>965</v>
      </c>
      <c r="AM2426" t="s">
        <v>456</v>
      </c>
      <c r="AP2426" t="s">
        <v>966</v>
      </c>
      <c r="AQ2426" t="s">
        <v>967</v>
      </c>
      <c r="AR2426" t="s">
        <v>968</v>
      </c>
      <c r="AS2426" t="s">
        <v>969</v>
      </c>
      <c r="AT2426" t="s">
        <v>970</v>
      </c>
      <c r="AU2426" t="s">
        <v>9865</v>
      </c>
    </row>
    <row r="2427" spans="2:47" ht="11" outlineLevel="1" x14ac:dyDescent="0.15">
      <c r="B2427" t="s">
        <v>9866</v>
      </c>
      <c r="C2427" t="s">
        <v>982</v>
      </c>
      <c r="D2427" t="s">
        <v>9867</v>
      </c>
      <c r="E2427" t="s">
        <v>983</v>
      </c>
      <c r="F2427" t="s">
        <v>807</v>
      </c>
      <c r="G2427" t="s">
        <v>984</v>
      </c>
      <c r="H2427" t="s">
        <v>985</v>
      </c>
      <c r="I2427" t="s">
        <v>957</v>
      </c>
      <c r="J2427" t="s">
        <v>3851</v>
      </c>
      <c r="K2427" t="s">
        <v>3852</v>
      </c>
      <c r="L2427" t="s">
        <v>1262</v>
      </c>
      <c r="M2427" s="5">
        <v>1000</v>
      </c>
      <c r="N2427" s="5">
        <v>1000</v>
      </c>
      <c r="O2427" s="5">
        <v>1000</v>
      </c>
      <c r="P2427" s="5"/>
      <c r="Q2427" s="16">
        <v>0</v>
      </c>
      <c r="R2427" s="5"/>
      <c r="S2427" s="17">
        <v>42358</v>
      </c>
      <c r="T2427" s="17">
        <v>42359</v>
      </c>
      <c r="U2427" s="17">
        <v>42724</v>
      </c>
      <c r="V2427" s="17">
        <v>42724</v>
      </c>
      <c r="W2427" s="17">
        <v>42358</v>
      </c>
      <c r="X2427" s="17">
        <v>44313</v>
      </c>
      <c r="Y2427" t="s">
        <v>959</v>
      </c>
      <c r="Z2427" t="s">
        <v>796</v>
      </c>
      <c r="AA2427" t="s">
        <v>1023</v>
      </c>
      <c r="AB2427" t="s">
        <v>9844</v>
      </c>
      <c r="AC2427" s="16">
        <v>1</v>
      </c>
      <c r="AD2427" t="s">
        <v>795</v>
      </c>
      <c r="AE2427" t="s">
        <v>961</v>
      </c>
      <c r="AF2427" t="s">
        <v>739</v>
      </c>
      <c r="AG2427" t="s">
        <v>993</v>
      </c>
      <c r="AJ2427" t="s">
        <v>963</v>
      </c>
      <c r="AK2427" t="s">
        <v>1110</v>
      </c>
      <c r="AL2427" t="s">
        <v>1340</v>
      </c>
      <c r="AM2427" t="s">
        <v>456</v>
      </c>
      <c r="AP2427" t="s">
        <v>966</v>
      </c>
      <c r="AQ2427" t="s">
        <v>967</v>
      </c>
      <c r="AR2427" t="s">
        <v>968</v>
      </c>
      <c r="AS2427" t="s">
        <v>969</v>
      </c>
      <c r="AT2427" t="s">
        <v>970</v>
      </c>
      <c r="AU2427" t="s">
        <v>9868</v>
      </c>
    </row>
    <row r="2428" spans="2:47" ht="11" outlineLevel="1" x14ac:dyDescent="0.15">
      <c r="B2428" t="s">
        <v>9869</v>
      </c>
      <c r="C2428" t="s">
        <v>982</v>
      </c>
      <c r="D2428" t="s">
        <v>3279</v>
      </c>
      <c r="E2428" t="s">
        <v>983</v>
      </c>
      <c r="F2428" t="s">
        <v>807</v>
      </c>
      <c r="G2428" t="s">
        <v>984</v>
      </c>
      <c r="H2428" t="s">
        <v>985</v>
      </c>
      <c r="I2428" t="s">
        <v>957</v>
      </c>
      <c r="J2428" t="s">
        <v>3280</v>
      </c>
      <c r="K2428" t="s">
        <v>3281</v>
      </c>
      <c r="L2428" t="s">
        <v>3280</v>
      </c>
      <c r="M2428" s="5">
        <v>1000</v>
      </c>
      <c r="N2428" s="5">
        <v>1000</v>
      </c>
      <c r="O2428" s="5">
        <v>1000</v>
      </c>
      <c r="P2428" s="5"/>
      <c r="Q2428" s="16">
        <v>0</v>
      </c>
      <c r="R2428" s="5"/>
      <c r="S2428" s="17">
        <v>42358</v>
      </c>
      <c r="T2428" s="17">
        <v>42359</v>
      </c>
      <c r="U2428" s="17">
        <v>42724</v>
      </c>
      <c r="V2428" s="17">
        <v>42724</v>
      </c>
      <c r="W2428" s="17">
        <v>42358</v>
      </c>
      <c r="X2428" s="17">
        <v>42358</v>
      </c>
      <c r="Y2428" t="s">
        <v>955</v>
      </c>
      <c r="Z2428" t="s">
        <v>818</v>
      </c>
      <c r="AA2428" t="s">
        <v>1023</v>
      </c>
      <c r="AB2428" t="s">
        <v>9844</v>
      </c>
      <c r="AC2428" s="16">
        <v>1</v>
      </c>
      <c r="AD2428" t="s">
        <v>795</v>
      </c>
      <c r="AE2428" t="s">
        <v>961</v>
      </c>
      <c r="AF2428" t="s">
        <v>739</v>
      </c>
      <c r="AG2428" t="s">
        <v>993</v>
      </c>
      <c r="AJ2428" t="s">
        <v>963</v>
      </c>
      <c r="AK2428" t="s">
        <v>1110</v>
      </c>
      <c r="AL2428" t="s">
        <v>1340</v>
      </c>
      <c r="AM2428" t="s">
        <v>531</v>
      </c>
      <c r="AP2428" t="s">
        <v>966</v>
      </c>
      <c r="AQ2428" t="s">
        <v>967</v>
      </c>
      <c r="AR2428" t="s">
        <v>968</v>
      </c>
      <c r="AS2428" t="s">
        <v>969</v>
      </c>
      <c r="AT2428" t="s">
        <v>970</v>
      </c>
      <c r="AU2428" t="s">
        <v>9870</v>
      </c>
    </row>
    <row r="2429" spans="2:47" ht="11" outlineLevel="1" x14ac:dyDescent="0.15">
      <c r="B2429" t="s">
        <v>9871</v>
      </c>
      <c r="C2429" t="s">
        <v>982</v>
      </c>
      <c r="D2429" t="s">
        <v>293</v>
      </c>
      <c r="E2429" t="s">
        <v>983</v>
      </c>
      <c r="F2429" t="s">
        <v>798</v>
      </c>
      <c r="G2429" t="s">
        <v>984</v>
      </c>
      <c r="H2429" t="s">
        <v>985</v>
      </c>
      <c r="I2429" t="s">
        <v>957</v>
      </c>
      <c r="J2429" t="s">
        <v>618</v>
      </c>
      <c r="K2429" t="s">
        <v>2019</v>
      </c>
      <c r="L2429" t="s">
        <v>618</v>
      </c>
      <c r="M2429" s="5">
        <v>1000</v>
      </c>
      <c r="N2429" s="5">
        <v>1000</v>
      </c>
      <c r="O2429" s="5">
        <v>1000</v>
      </c>
      <c r="P2429" s="5"/>
      <c r="Q2429" s="16">
        <v>0</v>
      </c>
      <c r="R2429" s="5"/>
      <c r="S2429" s="17">
        <v>42358</v>
      </c>
      <c r="T2429" s="17">
        <v>42359</v>
      </c>
      <c r="U2429" s="17">
        <v>42724</v>
      </c>
      <c r="V2429" s="17">
        <v>42724</v>
      </c>
      <c r="W2429" s="17">
        <v>42358</v>
      </c>
      <c r="X2429" s="17">
        <v>42358</v>
      </c>
      <c r="Y2429" t="s">
        <v>955</v>
      </c>
      <c r="Z2429" t="s">
        <v>818</v>
      </c>
      <c r="AA2429" t="s">
        <v>960</v>
      </c>
      <c r="AC2429" s="16">
        <v>10</v>
      </c>
      <c r="AD2429" t="s">
        <v>795</v>
      </c>
      <c r="AE2429" t="s">
        <v>961</v>
      </c>
      <c r="AF2429" t="s">
        <v>739</v>
      </c>
      <c r="AG2429" t="s">
        <v>993</v>
      </c>
      <c r="AJ2429" t="s">
        <v>963</v>
      </c>
      <c r="AK2429" t="s">
        <v>1110</v>
      </c>
      <c r="AL2429" t="s">
        <v>965</v>
      </c>
      <c r="AM2429" t="s">
        <v>456</v>
      </c>
      <c r="AP2429" t="s">
        <v>966</v>
      </c>
      <c r="AQ2429" t="s">
        <v>967</v>
      </c>
      <c r="AR2429" t="s">
        <v>968</v>
      </c>
      <c r="AS2429" t="s">
        <v>969</v>
      </c>
      <c r="AT2429" t="s">
        <v>970</v>
      </c>
      <c r="AU2429" t="s">
        <v>9872</v>
      </c>
    </row>
    <row r="2430" spans="2:47" ht="11" outlineLevel="1" x14ac:dyDescent="0.15">
      <c r="B2430" t="s">
        <v>9873</v>
      </c>
      <c r="C2430" t="s">
        <v>982</v>
      </c>
      <c r="D2430" t="s">
        <v>3433</v>
      </c>
      <c r="E2430" t="s">
        <v>983</v>
      </c>
      <c r="F2430" t="s">
        <v>807</v>
      </c>
      <c r="G2430" t="s">
        <v>984</v>
      </c>
      <c r="H2430" t="s">
        <v>985</v>
      </c>
      <c r="I2430" t="s">
        <v>957</v>
      </c>
      <c r="J2430" t="s">
        <v>3434</v>
      </c>
      <c r="K2430" t="s">
        <v>3435</v>
      </c>
      <c r="L2430" t="s">
        <v>3434</v>
      </c>
      <c r="M2430" s="5">
        <v>1000</v>
      </c>
      <c r="N2430" s="5">
        <v>1000</v>
      </c>
      <c r="O2430" s="5">
        <v>1000</v>
      </c>
      <c r="P2430" s="5"/>
      <c r="Q2430" s="16">
        <v>0</v>
      </c>
      <c r="R2430" s="5"/>
      <c r="S2430" s="17">
        <v>42358</v>
      </c>
      <c r="T2430" s="17">
        <v>42359</v>
      </c>
      <c r="U2430" s="17">
        <v>42724</v>
      </c>
      <c r="V2430" s="17">
        <v>42724</v>
      </c>
      <c r="W2430" s="17">
        <v>42358</v>
      </c>
      <c r="X2430" s="17">
        <v>44211</v>
      </c>
      <c r="Y2430" t="s">
        <v>955</v>
      </c>
      <c r="Z2430" t="s">
        <v>818</v>
      </c>
      <c r="AA2430" t="s">
        <v>1023</v>
      </c>
      <c r="AB2430" t="s">
        <v>9844</v>
      </c>
      <c r="AC2430" s="16">
        <v>1</v>
      </c>
      <c r="AD2430" t="s">
        <v>795</v>
      </c>
      <c r="AE2430" t="s">
        <v>961</v>
      </c>
      <c r="AF2430" t="s">
        <v>739</v>
      </c>
      <c r="AG2430" t="s">
        <v>993</v>
      </c>
      <c r="AJ2430" t="s">
        <v>963</v>
      </c>
      <c r="AK2430" t="s">
        <v>1110</v>
      </c>
      <c r="AL2430" t="s">
        <v>1340</v>
      </c>
      <c r="AM2430" t="s">
        <v>456</v>
      </c>
      <c r="AP2430" t="s">
        <v>966</v>
      </c>
      <c r="AQ2430" t="s">
        <v>967</v>
      </c>
      <c r="AR2430" t="s">
        <v>968</v>
      </c>
      <c r="AS2430" t="s">
        <v>969</v>
      </c>
      <c r="AT2430" t="s">
        <v>970</v>
      </c>
      <c r="AU2430" t="s">
        <v>9874</v>
      </c>
    </row>
    <row r="2431" spans="2:47" ht="11" outlineLevel="1" x14ac:dyDescent="0.15">
      <c r="B2431" t="s">
        <v>9875</v>
      </c>
      <c r="C2431" t="s">
        <v>982</v>
      </c>
      <c r="D2431" t="s">
        <v>365</v>
      </c>
      <c r="E2431" t="s">
        <v>983</v>
      </c>
      <c r="F2431" t="s">
        <v>807</v>
      </c>
      <c r="G2431" t="s">
        <v>984</v>
      </c>
      <c r="H2431" t="s">
        <v>985</v>
      </c>
      <c r="I2431" t="s">
        <v>957</v>
      </c>
      <c r="J2431" t="s">
        <v>626</v>
      </c>
      <c r="K2431" t="s">
        <v>1452</v>
      </c>
      <c r="L2431" t="s">
        <v>626</v>
      </c>
      <c r="M2431" s="5">
        <v>1000</v>
      </c>
      <c r="N2431" s="5">
        <v>1000</v>
      </c>
      <c r="O2431" s="5">
        <v>1000</v>
      </c>
      <c r="P2431" s="5"/>
      <c r="Q2431" s="16">
        <v>0</v>
      </c>
      <c r="R2431" s="5"/>
      <c r="S2431" s="17">
        <v>42358</v>
      </c>
      <c r="T2431" s="17">
        <v>42359</v>
      </c>
      <c r="U2431" s="17">
        <v>44185</v>
      </c>
      <c r="V2431" s="17">
        <v>44185</v>
      </c>
      <c r="W2431" s="17">
        <v>42358</v>
      </c>
      <c r="X2431" s="17">
        <v>44278</v>
      </c>
      <c r="Y2431" t="s">
        <v>955</v>
      </c>
      <c r="Z2431" t="s">
        <v>818</v>
      </c>
      <c r="AA2431" t="s">
        <v>1023</v>
      </c>
      <c r="AB2431" t="s">
        <v>9844</v>
      </c>
      <c r="AC2431" s="16">
        <v>1</v>
      </c>
      <c r="AD2431" t="s">
        <v>795</v>
      </c>
      <c r="AE2431" t="s">
        <v>961</v>
      </c>
      <c r="AF2431" t="s">
        <v>739</v>
      </c>
      <c r="AG2431" t="s">
        <v>993</v>
      </c>
      <c r="AJ2431" t="s">
        <v>963</v>
      </c>
      <c r="AK2431" t="s">
        <v>1110</v>
      </c>
      <c r="AL2431" t="s">
        <v>965</v>
      </c>
      <c r="AM2431" t="s">
        <v>456</v>
      </c>
      <c r="AP2431" t="s">
        <v>966</v>
      </c>
      <c r="AQ2431" t="s">
        <v>967</v>
      </c>
      <c r="AR2431" t="s">
        <v>968</v>
      </c>
      <c r="AS2431" t="s">
        <v>969</v>
      </c>
      <c r="AT2431" t="s">
        <v>970</v>
      </c>
      <c r="AU2431" t="s">
        <v>9876</v>
      </c>
    </row>
    <row r="2432" spans="2:47" ht="11" outlineLevel="1" x14ac:dyDescent="0.15">
      <c r="B2432" t="s">
        <v>9877</v>
      </c>
      <c r="C2432" t="s">
        <v>982</v>
      </c>
      <c r="D2432" t="s">
        <v>372</v>
      </c>
      <c r="E2432" t="s">
        <v>983</v>
      </c>
      <c r="F2432" t="s">
        <v>807</v>
      </c>
      <c r="G2432" t="s">
        <v>984</v>
      </c>
      <c r="H2432" t="s">
        <v>985</v>
      </c>
      <c r="I2432" t="s">
        <v>957</v>
      </c>
      <c r="J2432" t="s">
        <v>627</v>
      </c>
      <c r="K2432" t="s">
        <v>2520</v>
      </c>
      <c r="L2432" t="s">
        <v>2521</v>
      </c>
      <c r="M2432" s="5">
        <v>1000</v>
      </c>
      <c r="N2432" s="5">
        <v>1000</v>
      </c>
      <c r="O2432" s="5">
        <v>1000</v>
      </c>
      <c r="P2432" s="5"/>
      <c r="Q2432" s="16">
        <v>0</v>
      </c>
      <c r="R2432" s="5"/>
      <c r="S2432" s="17">
        <v>42358</v>
      </c>
      <c r="T2432" s="17">
        <v>42359</v>
      </c>
      <c r="U2432" s="17">
        <v>42724</v>
      </c>
      <c r="V2432" s="17">
        <v>42724</v>
      </c>
      <c r="W2432" s="17">
        <v>42358</v>
      </c>
      <c r="X2432" s="17">
        <v>42358</v>
      </c>
      <c r="Y2432" t="s">
        <v>959</v>
      </c>
      <c r="Z2432" t="s">
        <v>796</v>
      </c>
      <c r="AA2432" t="s">
        <v>1023</v>
      </c>
      <c r="AB2432" t="s">
        <v>1024</v>
      </c>
      <c r="AC2432" s="16">
        <v>1</v>
      </c>
      <c r="AD2432" t="s">
        <v>795</v>
      </c>
      <c r="AE2432" t="s">
        <v>961</v>
      </c>
      <c r="AF2432" t="s">
        <v>739</v>
      </c>
      <c r="AG2432" t="s">
        <v>993</v>
      </c>
      <c r="AJ2432" t="s">
        <v>963</v>
      </c>
      <c r="AK2432" t="s">
        <v>1110</v>
      </c>
      <c r="AL2432" t="s">
        <v>965</v>
      </c>
      <c r="AM2432" t="s">
        <v>456</v>
      </c>
      <c r="AP2432" t="s">
        <v>966</v>
      </c>
      <c r="AQ2432" t="s">
        <v>967</v>
      </c>
      <c r="AR2432" t="s">
        <v>968</v>
      </c>
      <c r="AS2432" t="s">
        <v>969</v>
      </c>
      <c r="AT2432" t="s">
        <v>970</v>
      </c>
      <c r="AU2432" t="s">
        <v>9878</v>
      </c>
    </row>
    <row r="2433" spans="2:47" ht="11" outlineLevel="1" x14ac:dyDescent="0.15">
      <c r="B2433" t="s">
        <v>9879</v>
      </c>
      <c r="C2433" t="s">
        <v>982</v>
      </c>
      <c r="D2433" t="s">
        <v>167</v>
      </c>
      <c r="E2433" t="s">
        <v>983</v>
      </c>
      <c r="F2433" t="s">
        <v>807</v>
      </c>
      <c r="G2433" t="s">
        <v>984</v>
      </c>
      <c r="H2433" t="s">
        <v>985</v>
      </c>
      <c r="I2433" t="s">
        <v>957</v>
      </c>
      <c r="J2433" t="s">
        <v>601</v>
      </c>
      <c r="K2433" t="s">
        <v>1022</v>
      </c>
      <c r="L2433" t="s">
        <v>601</v>
      </c>
      <c r="M2433" s="5">
        <v>1000</v>
      </c>
      <c r="N2433" s="5">
        <v>1000</v>
      </c>
      <c r="O2433" s="5">
        <v>1000</v>
      </c>
      <c r="P2433" s="5"/>
      <c r="Q2433" s="16">
        <v>0</v>
      </c>
      <c r="R2433" s="5"/>
      <c r="S2433" s="17">
        <v>42358</v>
      </c>
      <c r="T2433" s="17">
        <v>42359</v>
      </c>
      <c r="U2433" s="17">
        <v>42724</v>
      </c>
      <c r="V2433" s="17">
        <v>42724</v>
      </c>
      <c r="W2433" s="17">
        <v>42358</v>
      </c>
      <c r="X2433" s="17">
        <v>42358</v>
      </c>
      <c r="Y2433" t="s">
        <v>955</v>
      </c>
      <c r="Z2433" t="s">
        <v>818</v>
      </c>
      <c r="AA2433" t="s">
        <v>1023</v>
      </c>
      <c r="AB2433" t="s">
        <v>1024</v>
      </c>
      <c r="AC2433" s="16">
        <v>1</v>
      </c>
      <c r="AD2433" t="s">
        <v>795</v>
      </c>
      <c r="AE2433" t="s">
        <v>961</v>
      </c>
      <c r="AF2433" t="s">
        <v>739</v>
      </c>
      <c r="AG2433" t="s">
        <v>993</v>
      </c>
      <c r="AJ2433" t="s">
        <v>963</v>
      </c>
      <c r="AK2433" t="s">
        <v>1110</v>
      </c>
      <c r="AL2433" t="s">
        <v>965</v>
      </c>
      <c r="AM2433" t="s">
        <v>456</v>
      </c>
      <c r="AP2433" t="s">
        <v>966</v>
      </c>
      <c r="AQ2433" t="s">
        <v>967</v>
      </c>
      <c r="AR2433" t="s">
        <v>968</v>
      </c>
      <c r="AS2433" t="s">
        <v>969</v>
      </c>
      <c r="AT2433" t="s">
        <v>970</v>
      </c>
      <c r="AU2433" t="s">
        <v>9880</v>
      </c>
    </row>
    <row r="2434" spans="2:47" ht="11" outlineLevel="1" x14ac:dyDescent="0.15">
      <c r="B2434" t="s">
        <v>9881</v>
      </c>
      <c r="C2434" t="s">
        <v>9882</v>
      </c>
      <c r="D2434" t="s">
        <v>9322</v>
      </c>
      <c r="E2434" t="s">
        <v>1599</v>
      </c>
      <c r="F2434" t="s">
        <v>807</v>
      </c>
      <c r="G2434" t="s">
        <v>984</v>
      </c>
      <c r="H2434" t="s">
        <v>985</v>
      </c>
      <c r="I2434" t="s">
        <v>957</v>
      </c>
      <c r="J2434" t="s">
        <v>9323</v>
      </c>
      <c r="K2434" t="s">
        <v>9324</v>
      </c>
      <c r="L2434" t="s">
        <v>9323</v>
      </c>
      <c r="M2434" s="5">
        <v>634.96</v>
      </c>
      <c r="N2434" s="5">
        <v>634.96</v>
      </c>
      <c r="O2434" s="5">
        <v>634.96</v>
      </c>
      <c r="P2434" s="5"/>
      <c r="Q2434" s="16">
        <v>0</v>
      </c>
      <c r="R2434" s="5"/>
      <c r="S2434" s="17">
        <v>44848</v>
      </c>
      <c r="T2434" s="17">
        <v>44848</v>
      </c>
      <c r="U2434" s="17">
        <v>44853</v>
      </c>
      <c r="V2434" s="17">
        <v>44853</v>
      </c>
      <c r="W2434" s="17">
        <v>44848</v>
      </c>
      <c r="X2434" s="17">
        <v>44848</v>
      </c>
      <c r="Y2434" t="s">
        <v>959</v>
      </c>
      <c r="Z2434" t="s">
        <v>796</v>
      </c>
      <c r="AA2434" t="s">
        <v>1023</v>
      </c>
      <c r="AB2434" t="s">
        <v>1024</v>
      </c>
      <c r="AC2434" s="16">
        <v>3</v>
      </c>
      <c r="AD2434" t="s">
        <v>795</v>
      </c>
      <c r="AE2434" t="s">
        <v>961</v>
      </c>
      <c r="AF2434" t="s">
        <v>750</v>
      </c>
      <c r="AG2434" t="s">
        <v>1515</v>
      </c>
      <c r="AJ2434" t="s">
        <v>963</v>
      </c>
      <c r="AK2434" t="s">
        <v>1516</v>
      </c>
      <c r="AL2434" t="s">
        <v>1340</v>
      </c>
      <c r="AM2434" t="s">
        <v>645</v>
      </c>
      <c r="AP2434" t="s">
        <v>966</v>
      </c>
      <c r="AQ2434" t="s">
        <v>967</v>
      </c>
      <c r="AR2434" t="s">
        <v>968</v>
      </c>
      <c r="AS2434" t="s">
        <v>969</v>
      </c>
      <c r="AT2434" t="s">
        <v>970</v>
      </c>
      <c r="AU2434" t="s">
        <v>9883</v>
      </c>
    </row>
    <row r="2435" spans="2:47" ht="11" outlineLevel="1" x14ac:dyDescent="0.15">
      <c r="B2435" t="s">
        <v>9884</v>
      </c>
      <c r="C2435" t="s">
        <v>9885</v>
      </c>
      <c r="D2435" t="s">
        <v>9322</v>
      </c>
      <c r="E2435" t="s">
        <v>1599</v>
      </c>
      <c r="F2435" t="s">
        <v>807</v>
      </c>
      <c r="G2435" t="s">
        <v>984</v>
      </c>
      <c r="H2435" t="s">
        <v>985</v>
      </c>
      <c r="I2435" t="s">
        <v>957</v>
      </c>
      <c r="J2435" t="s">
        <v>9323</v>
      </c>
      <c r="K2435" t="s">
        <v>9324</v>
      </c>
      <c r="L2435" t="s">
        <v>9323</v>
      </c>
      <c r="M2435" s="5">
        <v>212.84</v>
      </c>
      <c r="N2435" s="5">
        <v>212.84</v>
      </c>
      <c r="O2435" s="5">
        <v>212.84</v>
      </c>
      <c r="P2435" s="5"/>
      <c r="Q2435" s="16">
        <v>0</v>
      </c>
      <c r="R2435" s="5"/>
      <c r="S2435" s="17">
        <v>45050</v>
      </c>
      <c r="T2435" s="17">
        <v>45050</v>
      </c>
      <c r="U2435" s="17">
        <v>45055</v>
      </c>
      <c r="V2435" s="17">
        <v>45055</v>
      </c>
      <c r="W2435" s="17">
        <v>45050</v>
      </c>
      <c r="X2435" s="17">
        <v>45050</v>
      </c>
      <c r="Y2435" t="s">
        <v>959</v>
      </c>
      <c r="Z2435" t="s">
        <v>796</v>
      </c>
      <c r="AA2435" t="s">
        <v>1023</v>
      </c>
      <c r="AB2435" t="s">
        <v>1024</v>
      </c>
      <c r="AC2435" s="16">
        <v>3</v>
      </c>
      <c r="AD2435" t="s">
        <v>795</v>
      </c>
      <c r="AE2435" t="s">
        <v>961</v>
      </c>
      <c r="AF2435" t="s">
        <v>750</v>
      </c>
      <c r="AG2435" t="s">
        <v>1515</v>
      </c>
      <c r="AJ2435" t="s">
        <v>963</v>
      </c>
      <c r="AK2435" t="s">
        <v>1516</v>
      </c>
      <c r="AL2435" t="s">
        <v>1340</v>
      </c>
      <c r="AM2435" t="s">
        <v>645</v>
      </c>
      <c r="AP2435" t="s">
        <v>966</v>
      </c>
      <c r="AQ2435" t="s">
        <v>967</v>
      </c>
      <c r="AR2435" t="s">
        <v>968</v>
      </c>
      <c r="AS2435" t="s">
        <v>969</v>
      </c>
      <c r="AT2435" t="s">
        <v>970</v>
      </c>
      <c r="AU2435" t="s">
        <v>9886</v>
      </c>
    </row>
    <row r="2436" spans="2:47" ht="11" outlineLevel="1" x14ac:dyDescent="0.15">
      <c r="B2436" t="s">
        <v>9887</v>
      </c>
      <c r="C2436" t="s">
        <v>9888</v>
      </c>
      <c r="D2436" t="s">
        <v>9322</v>
      </c>
      <c r="E2436" t="s">
        <v>1599</v>
      </c>
      <c r="F2436" t="s">
        <v>807</v>
      </c>
      <c r="G2436" t="s">
        <v>984</v>
      </c>
      <c r="H2436" t="s">
        <v>985</v>
      </c>
      <c r="I2436" t="s">
        <v>957</v>
      </c>
      <c r="J2436" t="s">
        <v>9323</v>
      </c>
      <c r="K2436" t="s">
        <v>9324</v>
      </c>
      <c r="L2436" t="s">
        <v>9323</v>
      </c>
      <c r="M2436" s="5">
        <v>207.65</v>
      </c>
      <c r="N2436" s="5">
        <v>207.65</v>
      </c>
      <c r="O2436" s="5">
        <v>207.65</v>
      </c>
      <c r="P2436" s="5"/>
      <c r="Q2436" s="16">
        <v>0</v>
      </c>
      <c r="R2436" s="5"/>
      <c r="S2436" s="17">
        <v>45268</v>
      </c>
      <c r="T2436" s="17">
        <v>45268</v>
      </c>
      <c r="U2436" s="17">
        <v>45273</v>
      </c>
      <c r="V2436" s="17">
        <v>45273</v>
      </c>
      <c r="W2436" s="17">
        <v>45268</v>
      </c>
      <c r="X2436" s="17">
        <v>45268</v>
      </c>
      <c r="Y2436" t="s">
        <v>959</v>
      </c>
      <c r="Z2436" t="s">
        <v>796</v>
      </c>
      <c r="AA2436" t="s">
        <v>1023</v>
      </c>
      <c r="AB2436" t="s">
        <v>1024</v>
      </c>
      <c r="AC2436" s="16">
        <v>3</v>
      </c>
      <c r="AD2436" t="s">
        <v>795</v>
      </c>
      <c r="AE2436" t="s">
        <v>961</v>
      </c>
      <c r="AF2436" t="s">
        <v>750</v>
      </c>
      <c r="AG2436" t="s">
        <v>1515</v>
      </c>
      <c r="AJ2436" t="s">
        <v>963</v>
      </c>
      <c r="AK2436" t="s">
        <v>1516</v>
      </c>
      <c r="AL2436" t="s">
        <v>1340</v>
      </c>
      <c r="AM2436" t="s">
        <v>645</v>
      </c>
      <c r="AP2436" t="s">
        <v>966</v>
      </c>
      <c r="AQ2436" t="s">
        <v>967</v>
      </c>
      <c r="AR2436" t="s">
        <v>968</v>
      </c>
      <c r="AS2436" t="s">
        <v>969</v>
      </c>
      <c r="AT2436" t="s">
        <v>970</v>
      </c>
      <c r="AU2436" t="s">
        <v>9889</v>
      </c>
    </row>
    <row r="2437" spans="2:47" ht="11" outlineLevel="1" x14ac:dyDescent="0.15">
      <c r="B2437" t="s">
        <v>9890</v>
      </c>
      <c r="C2437" t="s">
        <v>9891</v>
      </c>
      <c r="D2437" t="s">
        <v>9322</v>
      </c>
      <c r="E2437" t="s">
        <v>1599</v>
      </c>
      <c r="F2437" t="s">
        <v>807</v>
      </c>
      <c r="G2437" t="s">
        <v>984</v>
      </c>
      <c r="H2437" t="s">
        <v>985</v>
      </c>
      <c r="I2437" t="s">
        <v>957</v>
      </c>
      <c r="J2437" t="s">
        <v>9323</v>
      </c>
      <c r="K2437" t="s">
        <v>9324</v>
      </c>
      <c r="L2437" t="s">
        <v>9323</v>
      </c>
      <c r="M2437" s="5">
        <v>187.53</v>
      </c>
      <c r="N2437" s="5">
        <v>187.53</v>
      </c>
      <c r="O2437" s="5">
        <v>187.53</v>
      </c>
      <c r="P2437" s="5"/>
      <c r="Q2437" s="16">
        <v>0</v>
      </c>
      <c r="R2437" s="5"/>
      <c r="S2437" s="17">
        <v>45315</v>
      </c>
      <c r="T2437" s="17">
        <v>45315</v>
      </c>
      <c r="U2437" s="17">
        <v>45320</v>
      </c>
      <c r="V2437" s="17">
        <v>45320</v>
      </c>
      <c r="W2437" s="17">
        <v>45315</v>
      </c>
      <c r="X2437" s="17">
        <v>45315</v>
      </c>
      <c r="Y2437" t="s">
        <v>959</v>
      </c>
      <c r="Z2437" t="s">
        <v>796</v>
      </c>
      <c r="AA2437" t="s">
        <v>1023</v>
      </c>
      <c r="AB2437" t="s">
        <v>1024</v>
      </c>
      <c r="AC2437" s="16">
        <v>3</v>
      </c>
      <c r="AD2437" t="s">
        <v>795</v>
      </c>
      <c r="AE2437" t="s">
        <v>961</v>
      </c>
      <c r="AF2437" t="s">
        <v>750</v>
      </c>
      <c r="AG2437" t="s">
        <v>1515</v>
      </c>
      <c r="AJ2437" t="s">
        <v>963</v>
      </c>
      <c r="AK2437" t="s">
        <v>1516</v>
      </c>
      <c r="AL2437" t="s">
        <v>1340</v>
      </c>
      <c r="AM2437" t="s">
        <v>645</v>
      </c>
      <c r="AP2437" t="s">
        <v>966</v>
      </c>
      <c r="AQ2437" t="s">
        <v>967</v>
      </c>
      <c r="AR2437" t="s">
        <v>968</v>
      </c>
      <c r="AS2437" t="s">
        <v>969</v>
      </c>
      <c r="AT2437" t="s">
        <v>970</v>
      </c>
      <c r="AU2437" t="s">
        <v>9892</v>
      </c>
    </row>
    <row r="2438" spans="2:47" ht="11" outlineLevel="1" x14ac:dyDescent="0.15">
      <c r="B2438" t="s">
        <v>9893</v>
      </c>
      <c r="C2438" t="s">
        <v>9894</v>
      </c>
      <c r="D2438" t="s">
        <v>9322</v>
      </c>
      <c r="E2438" t="s">
        <v>1599</v>
      </c>
      <c r="F2438" t="s">
        <v>807</v>
      </c>
      <c r="G2438" t="s">
        <v>984</v>
      </c>
      <c r="H2438" t="s">
        <v>985</v>
      </c>
      <c r="I2438" t="s">
        <v>957</v>
      </c>
      <c r="J2438" t="s">
        <v>9323</v>
      </c>
      <c r="K2438" t="s">
        <v>9324</v>
      </c>
      <c r="L2438" t="s">
        <v>9323</v>
      </c>
      <c r="M2438" s="5">
        <v>104.99</v>
      </c>
      <c r="N2438" s="5">
        <v>104.99</v>
      </c>
      <c r="O2438" s="5">
        <v>104.99</v>
      </c>
      <c r="P2438" s="5"/>
      <c r="Q2438" s="16">
        <v>0</v>
      </c>
      <c r="R2438" s="5"/>
      <c r="S2438" s="17">
        <v>45126</v>
      </c>
      <c r="T2438" s="17">
        <v>45126</v>
      </c>
      <c r="U2438" s="17">
        <v>45131</v>
      </c>
      <c r="V2438" s="17">
        <v>45131</v>
      </c>
      <c r="W2438" s="17">
        <v>45126</v>
      </c>
      <c r="X2438" s="17">
        <v>45126</v>
      </c>
      <c r="Y2438" t="s">
        <v>959</v>
      </c>
      <c r="Z2438" t="s">
        <v>796</v>
      </c>
      <c r="AA2438" t="s">
        <v>1023</v>
      </c>
      <c r="AB2438" t="s">
        <v>1024</v>
      </c>
      <c r="AC2438" s="16">
        <v>3</v>
      </c>
      <c r="AD2438" t="s">
        <v>795</v>
      </c>
      <c r="AE2438" t="s">
        <v>961</v>
      </c>
      <c r="AF2438" t="s">
        <v>750</v>
      </c>
      <c r="AG2438" t="s">
        <v>1515</v>
      </c>
      <c r="AJ2438" t="s">
        <v>963</v>
      </c>
      <c r="AK2438" t="s">
        <v>1516</v>
      </c>
      <c r="AL2438" t="s">
        <v>1340</v>
      </c>
      <c r="AM2438" t="s">
        <v>531</v>
      </c>
      <c r="AP2438" t="s">
        <v>966</v>
      </c>
      <c r="AQ2438" t="s">
        <v>967</v>
      </c>
      <c r="AR2438" t="s">
        <v>968</v>
      </c>
      <c r="AS2438" t="s">
        <v>969</v>
      </c>
      <c r="AT2438" t="s">
        <v>970</v>
      </c>
      <c r="AU2438" t="s">
        <v>9895</v>
      </c>
    </row>
    <row r="2439" spans="2:47" ht="11" outlineLevel="1" x14ac:dyDescent="0.15">
      <c r="B2439" t="s">
        <v>9896</v>
      </c>
      <c r="C2439" t="s">
        <v>9897</v>
      </c>
      <c r="G2439" t="s">
        <v>1140</v>
      </c>
      <c r="H2439" t="s">
        <v>1141</v>
      </c>
      <c r="I2439" t="s">
        <v>957</v>
      </c>
      <c r="J2439" t="s">
        <v>9898</v>
      </c>
      <c r="K2439" t="s">
        <v>9899</v>
      </c>
      <c r="L2439" t="s">
        <v>9898</v>
      </c>
      <c r="M2439" s="5">
        <v>0.01</v>
      </c>
      <c r="N2439" s="5">
        <v>0.01</v>
      </c>
      <c r="O2439" s="5">
        <v>0.01</v>
      </c>
      <c r="P2439" s="5"/>
      <c r="Q2439" s="16">
        <v>0</v>
      </c>
      <c r="R2439" s="5"/>
      <c r="S2439" s="17">
        <v>45855</v>
      </c>
      <c r="T2439" s="17">
        <v>45855</v>
      </c>
      <c r="U2439" s="17">
        <v>45955</v>
      </c>
      <c r="V2439" s="17">
        <v>45955</v>
      </c>
      <c r="W2439" s="17">
        <v>45855</v>
      </c>
      <c r="X2439" s="17">
        <v>45873</v>
      </c>
      <c r="Y2439" t="s">
        <v>1178</v>
      </c>
      <c r="Z2439" t="s">
        <v>825</v>
      </c>
      <c r="AA2439" t="s">
        <v>1179</v>
      </c>
      <c r="AC2439" s="16">
        <v>8</v>
      </c>
      <c r="AD2439" t="s">
        <v>803</v>
      </c>
      <c r="AE2439" t="s">
        <v>974</v>
      </c>
      <c r="AF2439" t="s">
        <v>737</v>
      </c>
      <c r="AG2439" t="s">
        <v>975</v>
      </c>
      <c r="AJ2439" t="s">
        <v>963</v>
      </c>
      <c r="AK2439" t="s">
        <v>979</v>
      </c>
      <c r="AL2439" t="s">
        <v>1340</v>
      </c>
      <c r="AM2439" t="s">
        <v>456</v>
      </c>
      <c r="AP2439" t="s">
        <v>966</v>
      </c>
      <c r="AQ2439" t="s">
        <v>967</v>
      </c>
      <c r="AR2439" t="s">
        <v>968</v>
      </c>
      <c r="AS2439" t="s">
        <v>969</v>
      </c>
      <c r="AT2439" t="s">
        <v>970</v>
      </c>
      <c r="AU2439" t="s">
        <v>9900</v>
      </c>
    </row>
    <row r="2440" spans="2:47" ht="11" outlineLevel="1" x14ac:dyDescent="0.15">
      <c r="B2440" t="s">
        <v>9901</v>
      </c>
      <c r="C2440" t="s">
        <v>3456</v>
      </c>
      <c r="D2440" t="s">
        <v>9902</v>
      </c>
      <c r="E2440" t="s">
        <v>1599</v>
      </c>
      <c r="F2440" t="s">
        <v>807</v>
      </c>
      <c r="G2440" t="s">
        <v>9903</v>
      </c>
      <c r="H2440" t="s">
        <v>854</v>
      </c>
      <c r="I2440" t="s">
        <v>9904</v>
      </c>
      <c r="J2440" t="s">
        <v>3457</v>
      </c>
      <c r="K2440" t="s">
        <v>3458</v>
      </c>
      <c r="L2440" t="s">
        <v>3457</v>
      </c>
      <c r="M2440" s="5">
        <v>0</v>
      </c>
      <c r="N2440" s="5"/>
      <c r="O2440" s="5">
        <v>10000000</v>
      </c>
      <c r="P2440" s="5"/>
      <c r="Q2440" s="16">
        <v>0</v>
      </c>
      <c r="R2440" s="5"/>
      <c r="S2440" s="17">
        <v>42842</v>
      </c>
      <c r="T2440" s="17">
        <v>42839</v>
      </c>
      <c r="U2440" s="17">
        <v>43775</v>
      </c>
      <c r="V2440" s="17"/>
      <c r="W2440" s="17">
        <v>42842</v>
      </c>
      <c r="X2440" s="17">
        <v>43775</v>
      </c>
      <c r="Y2440" t="s">
        <v>959</v>
      </c>
      <c r="Z2440" t="s">
        <v>796</v>
      </c>
      <c r="AA2440" t="s">
        <v>1023</v>
      </c>
      <c r="AB2440" t="s">
        <v>3384</v>
      </c>
      <c r="AC2440" s="16">
        <v>1</v>
      </c>
      <c r="AD2440" t="s">
        <v>3459</v>
      </c>
      <c r="AE2440" t="s">
        <v>3460</v>
      </c>
      <c r="AF2440" t="s">
        <v>9905</v>
      </c>
      <c r="AG2440" t="s">
        <v>9906</v>
      </c>
      <c r="AJ2440" t="s">
        <v>963</v>
      </c>
      <c r="AK2440" t="s">
        <v>1133</v>
      </c>
      <c r="AL2440" t="s">
        <v>1340</v>
      </c>
      <c r="AM2440" t="s">
        <v>645</v>
      </c>
      <c r="AP2440" t="s">
        <v>966</v>
      </c>
      <c r="AQ2440" t="s">
        <v>967</v>
      </c>
      <c r="AR2440" t="s">
        <v>968</v>
      </c>
      <c r="AS2440" t="s">
        <v>969</v>
      </c>
      <c r="AT2440" t="s">
        <v>970</v>
      </c>
      <c r="AU2440" t="s">
        <v>9907</v>
      </c>
    </row>
    <row r="2441" spans="2:47" ht="11" outlineLevel="1" x14ac:dyDescent="0.15">
      <c r="B2441" t="s">
        <v>9908</v>
      </c>
      <c r="C2441" t="s">
        <v>9909</v>
      </c>
      <c r="G2441" t="s">
        <v>9903</v>
      </c>
      <c r="H2441" t="s">
        <v>854</v>
      </c>
      <c r="I2441" t="s">
        <v>9904</v>
      </c>
      <c r="J2441" t="s">
        <v>9910</v>
      </c>
      <c r="K2441" t="s">
        <v>9911</v>
      </c>
      <c r="L2441" t="s">
        <v>9910</v>
      </c>
      <c r="M2441" s="5">
        <v>0</v>
      </c>
      <c r="N2441" s="5"/>
      <c r="O2441" s="5">
        <v>249999.99</v>
      </c>
      <c r="P2441" s="5"/>
      <c r="Q2441" s="16">
        <v>0</v>
      </c>
      <c r="R2441" s="5"/>
      <c r="S2441" s="17">
        <v>44704</v>
      </c>
      <c r="T2441" s="17">
        <v>44704</v>
      </c>
      <c r="U2441" s="17">
        <v>46538</v>
      </c>
      <c r="V2441" s="17"/>
      <c r="W2441" s="17">
        <v>44704</v>
      </c>
      <c r="X2441" s="17">
        <v>44901</v>
      </c>
      <c r="AC2441" s="16"/>
      <c r="AD2441" t="s">
        <v>9912</v>
      </c>
      <c r="AE2441" t="s">
        <v>9913</v>
      </c>
      <c r="AF2441" t="s">
        <v>9914</v>
      </c>
      <c r="AG2441" t="s">
        <v>9915</v>
      </c>
      <c r="AJ2441" t="s">
        <v>963</v>
      </c>
      <c r="AK2441" t="s">
        <v>1133</v>
      </c>
      <c r="AL2441" t="s">
        <v>1340</v>
      </c>
      <c r="AM2441" t="s">
        <v>575</v>
      </c>
      <c r="AP2441" t="s">
        <v>966</v>
      </c>
      <c r="AQ2441" t="s">
        <v>967</v>
      </c>
      <c r="AR2441" t="s">
        <v>968</v>
      </c>
      <c r="AS2441" t="s">
        <v>969</v>
      </c>
      <c r="AT2441" t="s">
        <v>970</v>
      </c>
      <c r="AU2441" t="s">
        <v>9916</v>
      </c>
    </row>
    <row r="2442" spans="2:47" ht="11" outlineLevel="1" x14ac:dyDescent="0.15">
      <c r="B2442" t="s">
        <v>9917</v>
      </c>
      <c r="C2442" t="s">
        <v>9918</v>
      </c>
      <c r="G2442" t="s">
        <v>9903</v>
      </c>
      <c r="H2442" t="s">
        <v>854</v>
      </c>
      <c r="I2442" t="s">
        <v>9904</v>
      </c>
      <c r="J2442" t="s">
        <v>9919</v>
      </c>
      <c r="K2442" t="s">
        <v>9920</v>
      </c>
      <c r="L2442" t="s">
        <v>9921</v>
      </c>
      <c r="M2442" s="5">
        <v>0</v>
      </c>
      <c r="N2442" s="5"/>
      <c r="O2442" s="5">
        <v>250000</v>
      </c>
      <c r="P2442" s="5"/>
      <c r="Q2442" s="16">
        <v>0</v>
      </c>
      <c r="R2442" s="5"/>
      <c r="S2442" s="17">
        <v>44204</v>
      </c>
      <c r="T2442" s="17">
        <v>44204</v>
      </c>
      <c r="U2442" s="17">
        <v>44592</v>
      </c>
      <c r="V2442" s="17"/>
      <c r="W2442" s="17">
        <v>44204</v>
      </c>
      <c r="X2442" s="17">
        <v>44210</v>
      </c>
      <c r="AC2442" s="16"/>
      <c r="AD2442" t="s">
        <v>9912</v>
      </c>
      <c r="AE2442" t="s">
        <v>9913</v>
      </c>
      <c r="AF2442" t="s">
        <v>9922</v>
      </c>
      <c r="AG2442" t="s">
        <v>9923</v>
      </c>
      <c r="AJ2442" t="s">
        <v>963</v>
      </c>
      <c r="AK2442" t="s">
        <v>1133</v>
      </c>
      <c r="AL2442" t="s">
        <v>1340</v>
      </c>
      <c r="AM2442" t="s">
        <v>575</v>
      </c>
      <c r="AP2442" t="s">
        <v>966</v>
      </c>
      <c r="AQ2442" t="s">
        <v>967</v>
      </c>
      <c r="AR2442" t="s">
        <v>968</v>
      </c>
      <c r="AS2442" t="s">
        <v>969</v>
      </c>
      <c r="AT2442" t="s">
        <v>970</v>
      </c>
      <c r="AU2442" t="s">
        <v>9924</v>
      </c>
    </row>
    <row r="2443" spans="2:47" ht="11" outlineLevel="1" x14ac:dyDescent="0.15">
      <c r="B2443" t="s">
        <v>9925</v>
      </c>
      <c r="C2443" t="s">
        <v>857</v>
      </c>
      <c r="G2443" t="s">
        <v>9926</v>
      </c>
      <c r="H2443" t="s">
        <v>835</v>
      </c>
      <c r="I2443" t="s">
        <v>9904</v>
      </c>
      <c r="J2443" t="s">
        <v>667</v>
      </c>
      <c r="K2443" t="s">
        <v>1432</v>
      </c>
      <c r="L2443" t="s">
        <v>667</v>
      </c>
      <c r="M2443" s="5">
        <v>0</v>
      </c>
      <c r="N2443" s="5"/>
      <c r="O2443" s="5">
        <v>0</v>
      </c>
      <c r="P2443" s="5"/>
      <c r="Q2443" s="16">
        <v>0</v>
      </c>
      <c r="R2443" s="5"/>
      <c r="S2443" s="17">
        <v>45929</v>
      </c>
      <c r="T2443" s="17">
        <v>45929</v>
      </c>
      <c r="U2443" s="17">
        <v>47018</v>
      </c>
      <c r="V2443" s="17"/>
      <c r="W2443" s="17">
        <v>45929</v>
      </c>
      <c r="X2443" s="17">
        <v>45929</v>
      </c>
      <c r="AC2443" s="16"/>
      <c r="AD2443" t="s">
        <v>795</v>
      </c>
      <c r="AE2443" t="s">
        <v>961</v>
      </c>
      <c r="AF2443" t="s">
        <v>744</v>
      </c>
      <c r="AG2443" t="s">
        <v>1025</v>
      </c>
      <c r="AJ2443" t="s">
        <v>963</v>
      </c>
      <c r="AK2443" t="s">
        <v>964</v>
      </c>
      <c r="AL2443" t="s">
        <v>965</v>
      </c>
      <c r="AM2443" t="s">
        <v>531</v>
      </c>
      <c r="AP2443" t="s">
        <v>966</v>
      </c>
      <c r="AQ2443" t="s">
        <v>967</v>
      </c>
      <c r="AR2443" t="s">
        <v>968</v>
      </c>
      <c r="AS2443" t="s">
        <v>969</v>
      </c>
      <c r="AT2443" t="s">
        <v>970</v>
      </c>
      <c r="AU2443" t="s">
        <v>9927</v>
      </c>
    </row>
    <row r="2444" spans="2:47" ht="11" outlineLevel="1" x14ac:dyDescent="0.15">
      <c r="B2444" t="s">
        <v>9928</v>
      </c>
      <c r="C2444" t="s">
        <v>2440</v>
      </c>
      <c r="G2444" t="s">
        <v>9926</v>
      </c>
      <c r="H2444" t="s">
        <v>835</v>
      </c>
      <c r="I2444" t="s">
        <v>9904</v>
      </c>
      <c r="J2444" t="s">
        <v>2441</v>
      </c>
      <c r="K2444" t="s">
        <v>2442</v>
      </c>
      <c r="L2444" t="s">
        <v>2441</v>
      </c>
      <c r="M2444" s="5">
        <v>0</v>
      </c>
      <c r="N2444" s="5"/>
      <c r="O2444" s="5">
        <v>7000000</v>
      </c>
      <c r="P2444" s="5"/>
      <c r="Q2444" s="16">
        <v>0</v>
      </c>
      <c r="R2444" s="5"/>
      <c r="S2444" s="17">
        <v>45926</v>
      </c>
      <c r="T2444" s="17">
        <v>45926</v>
      </c>
      <c r="U2444" s="17">
        <v>47751</v>
      </c>
      <c r="V2444" s="17"/>
      <c r="W2444" s="17">
        <v>45926</v>
      </c>
      <c r="X2444" s="17">
        <v>45926</v>
      </c>
      <c r="AC2444" s="16"/>
      <c r="AD2444" t="s">
        <v>795</v>
      </c>
      <c r="AE2444" t="s">
        <v>961</v>
      </c>
      <c r="AF2444" t="s">
        <v>740</v>
      </c>
      <c r="AG2444" t="s">
        <v>1036</v>
      </c>
      <c r="AJ2444" t="s">
        <v>963</v>
      </c>
      <c r="AK2444" t="s">
        <v>964</v>
      </c>
      <c r="AL2444" t="s">
        <v>965</v>
      </c>
      <c r="AM2444" t="s">
        <v>531</v>
      </c>
      <c r="AP2444" t="s">
        <v>966</v>
      </c>
      <c r="AQ2444" t="s">
        <v>967</v>
      </c>
      <c r="AR2444" t="s">
        <v>968</v>
      </c>
      <c r="AS2444" t="s">
        <v>969</v>
      </c>
      <c r="AT2444" t="s">
        <v>970</v>
      </c>
      <c r="AU2444" t="s">
        <v>9929</v>
      </c>
    </row>
    <row r="2445" spans="2:47" ht="11" outlineLevel="1" x14ac:dyDescent="0.15">
      <c r="B2445" t="s">
        <v>9930</v>
      </c>
      <c r="C2445" t="s">
        <v>9931</v>
      </c>
      <c r="G2445" t="s">
        <v>9926</v>
      </c>
      <c r="H2445" t="s">
        <v>835</v>
      </c>
      <c r="I2445" t="s">
        <v>9904</v>
      </c>
      <c r="J2445" t="s">
        <v>9932</v>
      </c>
      <c r="K2445" t="s">
        <v>9933</v>
      </c>
      <c r="L2445" t="s">
        <v>9932</v>
      </c>
      <c r="M2445" s="5">
        <v>0</v>
      </c>
      <c r="N2445" s="5"/>
      <c r="O2445" s="5">
        <v>0</v>
      </c>
      <c r="P2445" s="5"/>
      <c r="Q2445" s="16">
        <v>0</v>
      </c>
      <c r="R2445" s="5"/>
      <c r="S2445" s="17">
        <v>45926</v>
      </c>
      <c r="T2445" s="17">
        <v>45926</v>
      </c>
      <c r="U2445" s="17">
        <v>47018</v>
      </c>
      <c r="V2445" s="17"/>
      <c r="W2445" s="17">
        <v>45926</v>
      </c>
      <c r="X2445" s="17">
        <v>45926</v>
      </c>
      <c r="AC2445" s="16"/>
      <c r="AD2445" t="s">
        <v>795</v>
      </c>
      <c r="AE2445" t="s">
        <v>961</v>
      </c>
      <c r="AF2445" t="s">
        <v>744</v>
      </c>
      <c r="AG2445" t="s">
        <v>1025</v>
      </c>
      <c r="AJ2445" t="s">
        <v>963</v>
      </c>
      <c r="AK2445" t="s">
        <v>964</v>
      </c>
      <c r="AL2445" t="s">
        <v>1340</v>
      </c>
      <c r="AM2445" t="s">
        <v>531</v>
      </c>
      <c r="AP2445" t="s">
        <v>966</v>
      </c>
      <c r="AQ2445" t="s">
        <v>967</v>
      </c>
      <c r="AR2445" t="s">
        <v>968</v>
      </c>
      <c r="AS2445" t="s">
        <v>969</v>
      </c>
      <c r="AT2445" t="s">
        <v>970</v>
      </c>
      <c r="AU2445" t="s">
        <v>9934</v>
      </c>
    </row>
    <row r="2446" spans="2:47" ht="11" outlineLevel="1" x14ac:dyDescent="0.15">
      <c r="B2446" t="s">
        <v>9935</v>
      </c>
      <c r="C2446" t="s">
        <v>9936</v>
      </c>
      <c r="G2446" t="s">
        <v>9903</v>
      </c>
      <c r="H2446" t="s">
        <v>854</v>
      </c>
      <c r="I2446" t="s">
        <v>9904</v>
      </c>
      <c r="J2446" t="s">
        <v>3417</v>
      </c>
      <c r="K2446" t="s">
        <v>3418</v>
      </c>
      <c r="L2446" t="s">
        <v>3417</v>
      </c>
      <c r="M2446" s="5">
        <v>0</v>
      </c>
      <c r="N2446" s="5"/>
      <c r="O2446" s="5">
        <v>3100000</v>
      </c>
      <c r="P2446" s="5"/>
      <c r="Q2446" s="16">
        <v>0</v>
      </c>
      <c r="R2446" s="5"/>
      <c r="S2446" s="17">
        <v>45922</v>
      </c>
      <c r="T2446" s="17">
        <v>45922</v>
      </c>
      <c r="U2446" s="17">
        <v>47747</v>
      </c>
      <c r="V2446" s="17"/>
      <c r="W2446" s="17">
        <v>45922</v>
      </c>
      <c r="X2446" s="17">
        <v>45922</v>
      </c>
      <c r="AC2446" s="16"/>
      <c r="AD2446" t="s">
        <v>795</v>
      </c>
      <c r="AE2446" t="s">
        <v>961</v>
      </c>
      <c r="AF2446" t="s">
        <v>3219</v>
      </c>
      <c r="AG2446" t="s">
        <v>3220</v>
      </c>
      <c r="AJ2446" t="s">
        <v>963</v>
      </c>
      <c r="AK2446" t="s">
        <v>964</v>
      </c>
      <c r="AL2446" t="s">
        <v>965</v>
      </c>
      <c r="AM2446" t="s">
        <v>531</v>
      </c>
      <c r="AP2446" t="s">
        <v>966</v>
      </c>
      <c r="AQ2446" t="s">
        <v>967</v>
      </c>
      <c r="AR2446" t="s">
        <v>968</v>
      </c>
      <c r="AS2446" t="s">
        <v>969</v>
      </c>
      <c r="AT2446" t="s">
        <v>970</v>
      </c>
      <c r="AU2446" t="s">
        <v>9937</v>
      </c>
    </row>
    <row r="2447" spans="2:47" ht="11" outlineLevel="1" x14ac:dyDescent="0.15">
      <c r="B2447" t="s">
        <v>9938</v>
      </c>
      <c r="C2447" t="s">
        <v>900</v>
      </c>
      <c r="G2447" t="s">
        <v>9926</v>
      </c>
      <c r="H2447" t="s">
        <v>835</v>
      </c>
      <c r="I2447" t="s">
        <v>9904</v>
      </c>
      <c r="J2447" t="s">
        <v>715</v>
      </c>
      <c r="K2447" t="s">
        <v>2134</v>
      </c>
      <c r="L2447" t="s">
        <v>715</v>
      </c>
      <c r="M2447" s="5">
        <v>0</v>
      </c>
      <c r="N2447" s="5"/>
      <c r="O2447" s="5">
        <v>0</v>
      </c>
      <c r="P2447" s="5"/>
      <c r="Q2447" s="16">
        <v>0</v>
      </c>
      <c r="R2447" s="5"/>
      <c r="S2447" s="17">
        <v>45911</v>
      </c>
      <c r="T2447" s="17">
        <v>45911</v>
      </c>
      <c r="U2447" s="17">
        <v>47006</v>
      </c>
      <c r="V2447" s="17"/>
      <c r="W2447" s="17">
        <v>45911</v>
      </c>
      <c r="X2447" s="17">
        <v>45911</v>
      </c>
      <c r="AC2447" s="16"/>
      <c r="AD2447" t="s">
        <v>795</v>
      </c>
      <c r="AE2447" t="s">
        <v>961</v>
      </c>
      <c r="AF2447" t="s">
        <v>744</v>
      </c>
      <c r="AG2447" t="s">
        <v>1025</v>
      </c>
      <c r="AJ2447" t="s">
        <v>963</v>
      </c>
      <c r="AK2447" t="s">
        <v>964</v>
      </c>
      <c r="AL2447" t="s">
        <v>965</v>
      </c>
      <c r="AM2447" t="s">
        <v>531</v>
      </c>
      <c r="AP2447" t="s">
        <v>966</v>
      </c>
      <c r="AQ2447" t="s">
        <v>967</v>
      </c>
      <c r="AR2447" t="s">
        <v>968</v>
      </c>
      <c r="AS2447" t="s">
        <v>969</v>
      </c>
      <c r="AT2447" t="s">
        <v>970</v>
      </c>
      <c r="AU2447" t="s">
        <v>9939</v>
      </c>
    </row>
    <row r="2448" spans="2:47" ht="11" outlineLevel="1" x14ac:dyDescent="0.15">
      <c r="B2448" t="s">
        <v>9940</v>
      </c>
      <c r="C2448" t="s">
        <v>9941</v>
      </c>
      <c r="G2448" t="s">
        <v>9903</v>
      </c>
      <c r="H2448" t="s">
        <v>854</v>
      </c>
      <c r="I2448" t="s">
        <v>9904</v>
      </c>
      <c r="J2448" t="s">
        <v>9942</v>
      </c>
      <c r="K2448" t="s">
        <v>9943</v>
      </c>
      <c r="L2448" t="s">
        <v>9942</v>
      </c>
      <c r="M2448" s="5">
        <v>0</v>
      </c>
      <c r="N2448" s="5"/>
      <c r="O2448" s="5">
        <v>49500000</v>
      </c>
      <c r="P2448" s="5"/>
      <c r="Q2448" s="16">
        <v>0</v>
      </c>
      <c r="R2448" s="5"/>
      <c r="S2448" s="17">
        <v>44706</v>
      </c>
      <c r="T2448" s="17">
        <v>44707</v>
      </c>
      <c r="U2448" s="17">
        <v>46532</v>
      </c>
      <c r="V2448" s="17"/>
      <c r="W2448" s="17">
        <v>44706</v>
      </c>
      <c r="X2448" s="17">
        <v>45791</v>
      </c>
      <c r="AC2448" s="16"/>
      <c r="AD2448" t="s">
        <v>795</v>
      </c>
      <c r="AE2448" t="s">
        <v>961</v>
      </c>
      <c r="AF2448" t="s">
        <v>740</v>
      </c>
      <c r="AG2448" t="s">
        <v>1036</v>
      </c>
      <c r="AJ2448" t="s">
        <v>963</v>
      </c>
      <c r="AK2448" t="s">
        <v>964</v>
      </c>
      <c r="AL2448" t="s">
        <v>1340</v>
      </c>
      <c r="AM2448" t="s">
        <v>531</v>
      </c>
      <c r="AP2448" t="s">
        <v>966</v>
      </c>
      <c r="AQ2448" t="s">
        <v>967</v>
      </c>
      <c r="AR2448" t="s">
        <v>968</v>
      </c>
      <c r="AS2448" t="s">
        <v>969</v>
      </c>
      <c r="AT2448" t="s">
        <v>970</v>
      </c>
      <c r="AU2448" t="s">
        <v>9944</v>
      </c>
    </row>
    <row r="2449" spans="2:47" ht="11" outlineLevel="1" x14ac:dyDescent="0.15">
      <c r="B2449" t="s">
        <v>9945</v>
      </c>
      <c r="C2449" t="s">
        <v>310</v>
      </c>
      <c r="G2449" t="s">
        <v>9903</v>
      </c>
      <c r="H2449" t="s">
        <v>854</v>
      </c>
      <c r="I2449" t="s">
        <v>9904</v>
      </c>
      <c r="J2449" t="s">
        <v>688</v>
      </c>
      <c r="K2449" t="s">
        <v>2790</v>
      </c>
      <c r="L2449" t="s">
        <v>688</v>
      </c>
      <c r="M2449" s="5">
        <v>0</v>
      </c>
      <c r="N2449" s="5"/>
      <c r="O2449" s="5">
        <v>49500000</v>
      </c>
      <c r="P2449" s="5"/>
      <c r="Q2449" s="16">
        <v>0</v>
      </c>
      <c r="R2449" s="5"/>
      <c r="S2449" s="17">
        <v>44699</v>
      </c>
      <c r="T2449" s="17">
        <v>44698</v>
      </c>
      <c r="U2449" s="17">
        <v>46525</v>
      </c>
      <c r="V2449" s="17"/>
      <c r="W2449" s="17">
        <v>44699</v>
      </c>
      <c r="X2449" s="17">
        <v>45791</v>
      </c>
      <c r="AC2449" s="16"/>
      <c r="AD2449" t="s">
        <v>795</v>
      </c>
      <c r="AE2449" t="s">
        <v>961</v>
      </c>
      <c r="AF2449" t="s">
        <v>740</v>
      </c>
      <c r="AG2449" t="s">
        <v>1036</v>
      </c>
      <c r="AJ2449" t="s">
        <v>963</v>
      </c>
      <c r="AK2449" t="s">
        <v>964</v>
      </c>
      <c r="AL2449" t="s">
        <v>965</v>
      </c>
      <c r="AM2449" t="s">
        <v>531</v>
      </c>
      <c r="AP2449" t="s">
        <v>966</v>
      </c>
      <c r="AQ2449" t="s">
        <v>967</v>
      </c>
      <c r="AR2449" t="s">
        <v>968</v>
      </c>
      <c r="AS2449" t="s">
        <v>969</v>
      </c>
      <c r="AT2449" t="s">
        <v>970</v>
      </c>
      <c r="AU2449" t="s">
        <v>9946</v>
      </c>
    </row>
    <row r="2450" spans="2:47" ht="11" outlineLevel="1" x14ac:dyDescent="0.15">
      <c r="B2450" t="s">
        <v>9947</v>
      </c>
      <c r="C2450" t="s">
        <v>4542</v>
      </c>
      <c r="G2450" t="s">
        <v>9903</v>
      </c>
      <c r="H2450" t="s">
        <v>854</v>
      </c>
      <c r="I2450" t="s">
        <v>9904</v>
      </c>
      <c r="J2450" t="s">
        <v>4543</v>
      </c>
      <c r="K2450" t="s">
        <v>4544</v>
      </c>
      <c r="L2450" t="s">
        <v>4545</v>
      </c>
      <c r="M2450" s="5">
        <v>0</v>
      </c>
      <c r="N2450" s="5"/>
      <c r="O2450" s="5">
        <v>49500000</v>
      </c>
      <c r="P2450" s="5"/>
      <c r="Q2450" s="16">
        <v>0</v>
      </c>
      <c r="R2450" s="5"/>
      <c r="S2450" s="17">
        <v>44697</v>
      </c>
      <c r="T2450" s="17">
        <v>44698</v>
      </c>
      <c r="U2450" s="17">
        <v>46523</v>
      </c>
      <c r="V2450" s="17"/>
      <c r="W2450" s="17">
        <v>44697</v>
      </c>
      <c r="X2450" s="17">
        <v>45791</v>
      </c>
      <c r="AC2450" s="16"/>
      <c r="AD2450" t="s">
        <v>795</v>
      </c>
      <c r="AE2450" t="s">
        <v>961</v>
      </c>
      <c r="AF2450" t="s">
        <v>740</v>
      </c>
      <c r="AG2450" t="s">
        <v>1036</v>
      </c>
      <c r="AJ2450" t="s">
        <v>963</v>
      </c>
      <c r="AK2450" t="s">
        <v>964</v>
      </c>
      <c r="AL2450" t="s">
        <v>1340</v>
      </c>
      <c r="AM2450" t="s">
        <v>531</v>
      </c>
      <c r="AP2450" t="s">
        <v>966</v>
      </c>
      <c r="AQ2450" t="s">
        <v>967</v>
      </c>
      <c r="AR2450" t="s">
        <v>968</v>
      </c>
      <c r="AS2450" t="s">
        <v>969</v>
      </c>
      <c r="AT2450" t="s">
        <v>970</v>
      </c>
      <c r="AU2450" t="s">
        <v>9948</v>
      </c>
    </row>
    <row r="2451" spans="2:47" ht="11" outlineLevel="1" x14ac:dyDescent="0.15">
      <c r="B2451" t="s">
        <v>9949</v>
      </c>
      <c r="C2451" t="s">
        <v>303</v>
      </c>
      <c r="G2451" t="s">
        <v>9903</v>
      </c>
      <c r="H2451" t="s">
        <v>854</v>
      </c>
      <c r="I2451" t="s">
        <v>9904</v>
      </c>
      <c r="J2451" t="s">
        <v>685</v>
      </c>
      <c r="K2451" t="s">
        <v>2058</v>
      </c>
      <c r="L2451" t="s">
        <v>685</v>
      </c>
      <c r="M2451" s="5">
        <v>0</v>
      </c>
      <c r="N2451" s="5"/>
      <c r="O2451" s="5">
        <v>49500000</v>
      </c>
      <c r="P2451" s="5"/>
      <c r="Q2451" s="16">
        <v>0</v>
      </c>
      <c r="R2451" s="5"/>
      <c r="S2451" s="17">
        <v>44697</v>
      </c>
      <c r="T2451" s="17">
        <v>44698</v>
      </c>
      <c r="U2451" s="17">
        <v>46523</v>
      </c>
      <c r="V2451" s="17"/>
      <c r="W2451" s="17">
        <v>44697</v>
      </c>
      <c r="X2451" s="17">
        <v>45791</v>
      </c>
      <c r="AC2451" s="16"/>
      <c r="AD2451" t="s">
        <v>795</v>
      </c>
      <c r="AE2451" t="s">
        <v>961</v>
      </c>
      <c r="AF2451" t="s">
        <v>740</v>
      </c>
      <c r="AG2451" t="s">
        <v>1036</v>
      </c>
      <c r="AJ2451" t="s">
        <v>963</v>
      </c>
      <c r="AK2451" t="s">
        <v>964</v>
      </c>
      <c r="AL2451" t="s">
        <v>965</v>
      </c>
      <c r="AM2451" t="s">
        <v>531</v>
      </c>
      <c r="AP2451" t="s">
        <v>966</v>
      </c>
      <c r="AQ2451" t="s">
        <v>967</v>
      </c>
      <c r="AR2451" t="s">
        <v>968</v>
      </c>
      <c r="AS2451" t="s">
        <v>969</v>
      </c>
      <c r="AT2451" t="s">
        <v>970</v>
      </c>
      <c r="AU2451" t="s">
        <v>9950</v>
      </c>
    </row>
    <row r="2452" spans="2:47" ht="11" outlineLevel="1" x14ac:dyDescent="0.15">
      <c r="B2452" t="s">
        <v>9951</v>
      </c>
      <c r="C2452" t="s">
        <v>308</v>
      </c>
      <c r="G2452" t="s">
        <v>9903</v>
      </c>
      <c r="H2452" t="s">
        <v>854</v>
      </c>
      <c r="I2452" t="s">
        <v>9904</v>
      </c>
      <c r="J2452" t="s">
        <v>660</v>
      </c>
      <c r="K2452" t="s">
        <v>1702</v>
      </c>
      <c r="L2452" t="s">
        <v>660</v>
      </c>
      <c r="M2452" s="5">
        <v>0</v>
      </c>
      <c r="N2452" s="5"/>
      <c r="O2452" s="5">
        <v>49500000</v>
      </c>
      <c r="P2452" s="5"/>
      <c r="Q2452" s="16">
        <v>0</v>
      </c>
      <c r="R2452" s="5"/>
      <c r="S2452" s="17">
        <v>44697</v>
      </c>
      <c r="T2452" s="17">
        <v>44698</v>
      </c>
      <c r="U2452" s="17">
        <v>46523</v>
      </c>
      <c r="V2452" s="17"/>
      <c r="W2452" s="17">
        <v>44697</v>
      </c>
      <c r="X2452" s="17">
        <v>45791</v>
      </c>
      <c r="AC2452" s="16"/>
      <c r="AD2452" t="s">
        <v>795</v>
      </c>
      <c r="AE2452" t="s">
        <v>961</v>
      </c>
      <c r="AF2452" t="s">
        <v>740</v>
      </c>
      <c r="AG2452" t="s">
        <v>1036</v>
      </c>
      <c r="AJ2452" t="s">
        <v>963</v>
      </c>
      <c r="AK2452" t="s">
        <v>964</v>
      </c>
      <c r="AL2452" t="s">
        <v>965</v>
      </c>
      <c r="AM2452" t="s">
        <v>531</v>
      </c>
      <c r="AP2452" t="s">
        <v>966</v>
      </c>
      <c r="AQ2452" t="s">
        <v>967</v>
      </c>
      <c r="AR2452" t="s">
        <v>968</v>
      </c>
      <c r="AS2452" t="s">
        <v>969</v>
      </c>
      <c r="AT2452" t="s">
        <v>970</v>
      </c>
      <c r="AU2452" t="s">
        <v>9952</v>
      </c>
    </row>
    <row r="2453" spans="2:47" ht="11" outlineLevel="1" x14ac:dyDescent="0.15">
      <c r="B2453" t="s">
        <v>9953</v>
      </c>
      <c r="C2453" t="s">
        <v>9954</v>
      </c>
      <c r="G2453" t="s">
        <v>9903</v>
      </c>
      <c r="H2453" t="s">
        <v>854</v>
      </c>
      <c r="I2453" t="s">
        <v>9904</v>
      </c>
      <c r="J2453" t="s">
        <v>9955</v>
      </c>
      <c r="K2453" t="s">
        <v>9956</v>
      </c>
      <c r="L2453" t="s">
        <v>9955</v>
      </c>
      <c r="M2453" s="5">
        <v>0</v>
      </c>
      <c r="N2453" s="5"/>
      <c r="O2453" s="5">
        <v>49500000</v>
      </c>
      <c r="P2453" s="5"/>
      <c r="Q2453" s="16">
        <v>0</v>
      </c>
      <c r="R2453" s="5"/>
      <c r="S2453" s="17">
        <v>44697</v>
      </c>
      <c r="T2453" s="17">
        <v>44698</v>
      </c>
      <c r="U2453" s="17">
        <v>46523</v>
      </c>
      <c r="V2453" s="17"/>
      <c r="W2453" s="17">
        <v>44697</v>
      </c>
      <c r="X2453" s="17">
        <v>45791</v>
      </c>
      <c r="AC2453" s="16"/>
      <c r="AD2453" t="s">
        <v>795</v>
      </c>
      <c r="AE2453" t="s">
        <v>961</v>
      </c>
      <c r="AF2453" t="s">
        <v>740</v>
      </c>
      <c r="AG2453" t="s">
        <v>1036</v>
      </c>
      <c r="AJ2453" t="s">
        <v>963</v>
      </c>
      <c r="AK2453" t="s">
        <v>964</v>
      </c>
      <c r="AL2453" t="s">
        <v>1340</v>
      </c>
      <c r="AM2453" t="s">
        <v>531</v>
      </c>
      <c r="AP2453" t="s">
        <v>966</v>
      </c>
      <c r="AQ2453" t="s">
        <v>967</v>
      </c>
      <c r="AR2453" t="s">
        <v>968</v>
      </c>
      <c r="AS2453" t="s">
        <v>969</v>
      </c>
      <c r="AT2453" t="s">
        <v>970</v>
      </c>
      <c r="AU2453" t="s">
        <v>9957</v>
      </c>
    </row>
    <row r="2454" spans="2:47" ht="11" outlineLevel="1" x14ac:dyDescent="0.15">
      <c r="B2454" t="s">
        <v>9958</v>
      </c>
      <c r="C2454" t="s">
        <v>858</v>
      </c>
      <c r="G2454" t="s">
        <v>9903</v>
      </c>
      <c r="H2454" t="s">
        <v>854</v>
      </c>
      <c r="I2454" t="s">
        <v>9904</v>
      </c>
      <c r="J2454" t="s">
        <v>669</v>
      </c>
      <c r="K2454" t="s">
        <v>1498</v>
      </c>
      <c r="L2454" t="s">
        <v>669</v>
      </c>
      <c r="M2454" s="5">
        <v>0</v>
      </c>
      <c r="N2454" s="5"/>
      <c r="O2454" s="5">
        <v>49500000</v>
      </c>
      <c r="P2454" s="5"/>
      <c r="Q2454" s="16">
        <v>0</v>
      </c>
      <c r="R2454" s="5"/>
      <c r="S2454" s="17">
        <v>44697</v>
      </c>
      <c r="T2454" s="17">
        <v>44698</v>
      </c>
      <c r="U2454" s="17">
        <v>46523</v>
      </c>
      <c r="V2454" s="17"/>
      <c r="W2454" s="17">
        <v>44697</v>
      </c>
      <c r="X2454" s="17">
        <v>45791</v>
      </c>
      <c r="AC2454" s="16"/>
      <c r="AD2454" t="s">
        <v>795</v>
      </c>
      <c r="AE2454" t="s">
        <v>961</v>
      </c>
      <c r="AF2454" t="s">
        <v>740</v>
      </c>
      <c r="AG2454" t="s">
        <v>1036</v>
      </c>
      <c r="AJ2454" t="s">
        <v>963</v>
      </c>
      <c r="AK2454" t="s">
        <v>964</v>
      </c>
      <c r="AL2454" t="s">
        <v>965</v>
      </c>
      <c r="AM2454" t="s">
        <v>531</v>
      </c>
      <c r="AP2454" t="s">
        <v>966</v>
      </c>
      <c r="AQ2454" t="s">
        <v>967</v>
      </c>
      <c r="AR2454" t="s">
        <v>968</v>
      </c>
      <c r="AS2454" t="s">
        <v>969</v>
      </c>
      <c r="AT2454" t="s">
        <v>970</v>
      </c>
      <c r="AU2454" t="s">
        <v>9959</v>
      </c>
    </row>
    <row r="2455" spans="2:47" ht="11" outlineLevel="1" x14ac:dyDescent="0.15">
      <c r="B2455" t="s">
        <v>9960</v>
      </c>
      <c r="C2455" t="s">
        <v>4374</v>
      </c>
      <c r="G2455" t="s">
        <v>9903</v>
      </c>
      <c r="H2455" t="s">
        <v>854</v>
      </c>
      <c r="I2455" t="s">
        <v>9904</v>
      </c>
      <c r="J2455" t="s">
        <v>4375</v>
      </c>
      <c r="K2455" t="s">
        <v>4376</v>
      </c>
      <c r="L2455" t="s">
        <v>4375</v>
      </c>
      <c r="M2455" s="5">
        <v>0</v>
      </c>
      <c r="N2455" s="5"/>
      <c r="O2455" s="5">
        <v>49500000</v>
      </c>
      <c r="P2455" s="5"/>
      <c r="Q2455" s="16">
        <v>0</v>
      </c>
      <c r="R2455" s="5"/>
      <c r="S2455" s="17">
        <v>44697</v>
      </c>
      <c r="T2455" s="17">
        <v>44698</v>
      </c>
      <c r="U2455" s="17">
        <v>46523</v>
      </c>
      <c r="V2455" s="17"/>
      <c r="W2455" s="17">
        <v>44697</v>
      </c>
      <c r="X2455" s="17">
        <v>45791</v>
      </c>
      <c r="AC2455" s="16"/>
      <c r="AD2455" t="s">
        <v>795</v>
      </c>
      <c r="AE2455" t="s">
        <v>961</v>
      </c>
      <c r="AF2455" t="s">
        <v>740</v>
      </c>
      <c r="AG2455" t="s">
        <v>1036</v>
      </c>
      <c r="AJ2455" t="s">
        <v>963</v>
      </c>
      <c r="AK2455" t="s">
        <v>964</v>
      </c>
      <c r="AL2455" t="s">
        <v>1340</v>
      </c>
      <c r="AM2455" t="s">
        <v>531</v>
      </c>
      <c r="AP2455" t="s">
        <v>966</v>
      </c>
      <c r="AQ2455" t="s">
        <v>967</v>
      </c>
      <c r="AR2455" t="s">
        <v>968</v>
      </c>
      <c r="AS2455" t="s">
        <v>969</v>
      </c>
      <c r="AT2455" t="s">
        <v>970</v>
      </c>
      <c r="AU2455" t="s">
        <v>9961</v>
      </c>
    </row>
    <row r="2456" spans="2:47" ht="11" outlineLevel="1" x14ac:dyDescent="0.15">
      <c r="B2456" t="s">
        <v>9962</v>
      </c>
      <c r="C2456" t="s">
        <v>5846</v>
      </c>
      <c r="G2456" t="s">
        <v>9903</v>
      </c>
      <c r="H2456" t="s">
        <v>854</v>
      </c>
      <c r="I2456" t="s">
        <v>9904</v>
      </c>
      <c r="J2456" t="s">
        <v>3148</v>
      </c>
      <c r="K2456" t="s">
        <v>3149</v>
      </c>
      <c r="L2456" t="s">
        <v>3148</v>
      </c>
      <c r="M2456" s="5">
        <v>0</v>
      </c>
      <c r="N2456" s="5"/>
      <c r="O2456" s="5">
        <v>49500000</v>
      </c>
      <c r="P2456" s="5"/>
      <c r="Q2456" s="16">
        <v>0</v>
      </c>
      <c r="R2456" s="5"/>
      <c r="S2456" s="17">
        <v>44697</v>
      </c>
      <c r="T2456" s="17">
        <v>44698</v>
      </c>
      <c r="U2456" s="17">
        <v>46523</v>
      </c>
      <c r="V2456" s="17"/>
      <c r="W2456" s="17">
        <v>44697</v>
      </c>
      <c r="X2456" s="17">
        <v>45791</v>
      </c>
      <c r="AC2456" s="16"/>
      <c r="AD2456" t="s">
        <v>795</v>
      </c>
      <c r="AE2456" t="s">
        <v>961</v>
      </c>
      <c r="AF2456" t="s">
        <v>740</v>
      </c>
      <c r="AG2456" t="s">
        <v>1036</v>
      </c>
      <c r="AJ2456" t="s">
        <v>963</v>
      </c>
      <c r="AK2456" t="s">
        <v>964</v>
      </c>
      <c r="AL2456" t="s">
        <v>965</v>
      </c>
      <c r="AM2456" t="s">
        <v>531</v>
      </c>
      <c r="AP2456" t="s">
        <v>966</v>
      </c>
      <c r="AQ2456" t="s">
        <v>967</v>
      </c>
      <c r="AR2456" t="s">
        <v>968</v>
      </c>
      <c r="AS2456" t="s">
        <v>969</v>
      </c>
      <c r="AT2456" t="s">
        <v>970</v>
      </c>
      <c r="AU2456" t="s">
        <v>9963</v>
      </c>
    </row>
    <row r="2457" spans="2:47" ht="11" outlineLevel="1" x14ac:dyDescent="0.15">
      <c r="B2457" t="s">
        <v>9964</v>
      </c>
      <c r="C2457" t="s">
        <v>7683</v>
      </c>
      <c r="G2457" t="s">
        <v>9903</v>
      </c>
      <c r="H2457" t="s">
        <v>854</v>
      </c>
      <c r="I2457" t="s">
        <v>9904</v>
      </c>
      <c r="J2457" t="s">
        <v>703</v>
      </c>
      <c r="K2457" t="s">
        <v>1907</v>
      </c>
      <c r="L2457" t="s">
        <v>703</v>
      </c>
      <c r="M2457" s="5">
        <v>0</v>
      </c>
      <c r="N2457" s="5"/>
      <c r="O2457" s="5">
        <v>49500000</v>
      </c>
      <c r="P2457" s="5"/>
      <c r="Q2457" s="16">
        <v>0</v>
      </c>
      <c r="R2457" s="5"/>
      <c r="S2457" s="17">
        <v>44697</v>
      </c>
      <c r="T2457" s="17">
        <v>44698</v>
      </c>
      <c r="U2457" s="17">
        <v>46523</v>
      </c>
      <c r="V2457" s="17"/>
      <c r="W2457" s="17">
        <v>44697</v>
      </c>
      <c r="X2457" s="17">
        <v>45791</v>
      </c>
      <c r="AC2457" s="16"/>
      <c r="AD2457" t="s">
        <v>795</v>
      </c>
      <c r="AE2457" t="s">
        <v>961</v>
      </c>
      <c r="AF2457" t="s">
        <v>740</v>
      </c>
      <c r="AG2457" t="s">
        <v>1036</v>
      </c>
      <c r="AJ2457" t="s">
        <v>963</v>
      </c>
      <c r="AK2457" t="s">
        <v>964</v>
      </c>
      <c r="AL2457" t="s">
        <v>965</v>
      </c>
      <c r="AM2457" t="s">
        <v>531</v>
      </c>
      <c r="AP2457" t="s">
        <v>966</v>
      </c>
      <c r="AQ2457" t="s">
        <v>967</v>
      </c>
      <c r="AR2457" t="s">
        <v>968</v>
      </c>
      <c r="AS2457" t="s">
        <v>969</v>
      </c>
      <c r="AT2457" t="s">
        <v>970</v>
      </c>
      <c r="AU2457" t="s">
        <v>9965</v>
      </c>
    </row>
    <row r="2458" spans="2:47" ht="11" outlineLevel="1" x14ac:dyDescent="0.15">
      <c r="B2458" t="s">
        <v>9966</v>
      </c>
      <c r="C2458" t="s">
        <v>9967</v>
      </c>
      <c r="G2458" t="s">
        <v>9903</v>
      </c>
      <c r="H2458" t="s">
        <v>854</v>
      </c>
      <c r="I2458" t="s">
        <v>9904</v>
      </c>
      <c r="J2458" t="s">
        <v>9968</v>
      </c>
      <c r="K2458" t="s">
        <v>9969</v>
      </c>
      <c r="L2458" t="s">
        <v>9968</v>
      </c>
      <c r="M2458" s="5">
        <v>0</v>
      </c>
      <c r="N2458" s="5"/>
      <c r="O2458" s="5">
        <v>49500000</v>
      </c>
      <c r="P2458" s="5"/>
      <c r="Q2458" s="16">
        <v>0</v>
      </c>
      <c r="R2458" s="5"/>
      <c r="S2458" s="17">
        <v>44697</v>
      </c>
      <c r="T2458" s="17">
        <v>44698</v>
      </c>
      <c r="U2458" s="17">
        <v>46523</v>
      </c>
      <c r="V2458" s="17"/>
      <c r="W2458" s="17">
        <v>44697</v>
      </c>
      <c r="X2458" s="17">
        <v>45791</v>
      </c>
      <c r="AC2458" s="16"/>
      <c r="AD2458" t="s">
        <v>795</v>
      </c>
      <c r="AE2458" t="s">
        <v>961</v>
      </c>
      <c r="AF2458" t="s">
        <v>740</v>
      </c>
      <c r="AG2458" t="s">
        <v>1036</v>
      </c>
      <c r="AJ2458" t="s">
        <v>963</v>
      </c>
      <c r="AK2458" t="s">
        <v>964</v>
      </c>
      <c r="AL2458" t="s">
        <v>1340</v>
      </c>
      <c r="AM2458" t="s">
        <v>531</v>
      </c>
      <c r="AP2458" t="s">
        <v>966</v>
      </c>
      <c r="AQ2458" t="s">
        <v>967</v>
      </c>
      <c r="AR2458" t="s">
        <v>968</v>
      </c>
      <c r="AS2458" t="s">
        <v>969</v>
      </c>
      <c r="AT2458" t="s">
        <v>970</v>
      </c>
      <c r="AU2458" t="s">
        <v>9970</v>
      </c>
    </row>
    <row r="2459" spans="2:47" ht="11" outlineLevel="1" x14ac:dyDescent="0.15">
      <c r="B2459" t="s">
        <v>9971</v>
      </c>
      <c r="C2459" t="s">
        <v>9972</v>
      </c>
      <c r="G2459" t="s">
        <v>9903</v>
      </c>
      <c r="H2459" t="s">
        <v>854</v>
      </c>
      <c r="I2459" t="s">
        <v>9904</v>
      </c>
      <c r="J2459" t="s">
        <v>9973</v>
      </c>
      <c r="K2459" t="s">
        <v>9974</v>
      </c>
      <c r="L2459" t="s">
        <v>9973</v>
      </c>
      <c r="M2459" s="5">
        <v>0</v>
      </c>
      <c r="N2459" s="5"/>
      <c r="O2459" s="5">
        <v>49500000</v>
      </c>
      <c r="P2459" s="5"/>
      <c r="Q2459" s="16">
        <v>0</v>
      </c>
      <c r="R2459" s="5"/>
      <c r="S2459" s="17">
        <v>44697</v>
      </c>
      <c r="T2459" s="17">
        <v>44698</v>
      </c>
      <c r="U2459" s="17">
        <v>46523</v>
      </c>
      <c r="V2459" s="17"/>
      <c r="W2459" s="17">
        <v>44697</v>
      </c>
      <c r="X2459" s="17">
        <v>44957</v>
      </c>
      <c r="AC2459" s="16"/>
      <c r="AD2459" t="s">
        <v>795</v>
      </c>
      <c r="AE2459" t="s">
        <v>961</v>
      </c>
      <c r="AF2459" t="s">
        <v>740</v>
      </c>
      <c r="AG2459" t="s">
        <v>1036</v>
      </c>
      <c r="AJ2459" t="s">
        <v>963</v>
      </c>
      <c r="AK2459" t="s">
        <v>964</v>
      </c>
      <c r="AL2459" t="s">
        <v>1340</v>
      </c>
      <c r="AM2459" t="s">
        <v>531</v>
      </c>
      <c r="AP2459" t="s">
        <v>966</v>
      </c>
      <c r="AQ2459" t="s">
        <v>967</v>
      </c>
      <c r="AR2459" t="s">
        <v>968</v>
      </c>
      <c r="AS2459" t="s">
        <v>969</v>
      </c>
      <c r="AT2459" t="s">
        <v>970</v>
      </c>
      <c r="AU2459" t="s">
        <v>9975</v>
      </c>
    </row>
    <row r="2460" spans="2:47" ht="11" outlineLevel="1" x14ac:dyDescent="0.15">
      <c r="B2460" t="s">
        <v>9976</v>
      </c>
      <c r="C2460" t="s">
        <v>2369</v>
      </c>
      <c r="G2460" t="s">
        <v>9903</v>
      </c>
      <c r="H2460" t="s">
        <v>854</v>
      </c>
      <c r="I2460" t="s">
        <v>9904</v>
      </c>
      <c r="J2460" t="s">
        <v>2370</v>
      </c>
      <c r="K2460" t="s">
        <v>2371</v>
      </c>
      <c r="L2460" t="s">
        <v>2370</v>
      </c>
      <c r="M2460" s="5">
        <v>0</v>
      </c>
      <c r="N2460" s="5"/>
      <c r="O2460" s="5">
        <v>49500000</v>
      </c>
      <c r="P2460" s="5"/>
      <c r="Q2460" s="16">
        <v>0</v>
      </c>
      <c r="R2460" s="5"/>
      <c r="S2460" s="17">
        <v>44697</v>
      </c>
      <c r="T2460" s="17">
        <v>44698</v>
      </c>
      <c r="U2460" s="17">
        <v>46523</v>
      </c>
      <c r="V2460" s="17"/>
      <c r="W2460" s="17">
        <v>44697</v>
      </c>
      <c r="X2460" s="17">
        <v>45791</v>
      </c>
      <c r="AC2460" s="16"/>
      <c r="AD2460" t="s">
        <v>795</v>
      </c>
      <c r="AE2460" t="s">
        <v>961</v>
      </c>
      <c r="AF2460" t="s">
        <v>740</v>
      </c>
      <c r="AG2460" t="s">
        <v>1036</v>
      </c>
      <c r="AJ2460" t="s">
        <v>963</v>
      </c>
      <c r="AK2460" t="s">
        <v>964</v>
      </c>
      <c r="AL2460" t="s">
        <v>1340</v>
      </c>
      <c r="AM2460" t="s">
        <v>531</v>
      </c>
      <c r="AP2460" t="s">
        <v>966</v>
      </c>
      <c r="AQ2460" t="s">
        <v>967</v>
      </c>
      <c r="AR2460" t="s">
        <v>968</v>
      </c>
      <c r="AS2460" t="s">
        <v>969</v>
      </c>
      <c r="AT2460" t="s">
        <v>970</v>
      </c>
      <c r="AU2460" t="s">
        <v>9977</v>
      </c>
    </row>
    <row r="2461" spans="2:47" ht="11" outlineLevel="1" x14ac:dyDescent="0.15">
      <c r="B2461" t="s">
        <v>9978</v>
      </c>
      <c r="C2461" t="s">
        <v>3604</v>
      </c>
      <c r="G2461" t="s">
        <v>9926</v>
      </c>
      <c r="H2461" t="s">
        <v>835</v>
      </c>
      <c r="I2461" t="s">
        <v>9904</v>
      </c>
      <c r="J2461" t="s">
        <v>669</v>
      </c>
      <c r="K2461" t="s">
        <v>1498</v>
      </c>
      <c r="L2461" t="s">
        <v>669</v>
      </c>
      <c r="M2461" s="5">
        <v>0</v>
      </c>
      <c r="N2461" s="5"/>
      <c r="O2461" s="5">
        <v>10000000</v>
      </c>
      <c r="P2461" s="5"/>
      <c r="Q2461" s="16">
        <v>0</v>
      </c>
      <c r="R2461" s="5"/>
      <c r="S2461" s="17">
        <v>44175</v>
      </c>
      <c r="T2461" s="17">
        <v>44176</v>
      </c>
      <c r="U2461" s="17">
        <v>44671</v>
      </c>
      <c r="V2461" s="17"/>
      <c r="W2461" s="17">
        <v>44175</v>
      </c>
      <c r="X2461" s="17">
        <v>44175</v>
      </c>
      <c r="AC2461" s="16"/>
      <c r="AD2461" t="s">
        <v>795</v>
      </c>
      <c r="AE2461" t="s">
        <v>961</v>
      </c>
      <c r="AF2461" t="s">
        <v>740</v>
      </c>
      <c r="AG2461" t="s">
        <v>1036</v>
      </c>
      <c r="AJ2461" t="s">
        <v>963</v>
      </c>
      <c r="AK2461" t="s">
        <v>964</v>
      </c>
      <c r="AL2461" t="s">
        <v>965</v>
      </c>
      <c r="AM2461" t="s">
        <v>531</v>
      </c>
      <c r="AP2461" t="s">
        <v>966</v>
      </c>
      <c r="AQ2461" t="s">
        <v>967</v>
      </c>
      <c r="AR2461" t="s">
        <v>968</v>
      </c>
      <c r="AS2461" t="s">
        <v>969</v>
      </c>
      <c r="AT2461" t="s">
        <v>970</v>
      </c>
      <c r="AU2461" t="s">
        <v>9979</v>
      </c>
    </row>
    <row r="2462" spans="2:47" ht="11" outlineLevel="1" x14ac:dyDescent="0.15">
      <c r="B2462" t="s">
        <v>9980</v>
      </c>
      <c r="C2462" t="s">
        <v>9981</v>
      </c>
      <c r="G2462" t="s">
        <v>9926</v>
      </c>
      <c r="H2462" t="s">
        <v>835</v>
      </c>
      <c r="I2462" t="s">
        <v>9904</v>
      </c>
      <c r="J2462" t="s">
        <v>5808</v>
      </c>
      <c r="K2462" t="s">
        <v>9982</v>
      </c>
      <c r="L2462" t="s">
        <v>5808</v>
      </c>
      <c r="M2462" s="5">
        <v>0</v>
      </c>
      <c r="N2462" s="5"/>
      <c r="O2462" s="5">
        <v>10000000</v>
      </c>
      <c r="P2462" s="5"/>
      <c r="Q2462" s="16">
        <v>0</v>
      </c>
      <c r="R2462" s="5"/>
      <c r="S2462" s="17">
        <v>43546</v>
      </c>
      <c r="T2462" s="17">
        <v>43546</v>
      </c>
      <c r="U2462" s="17">
        <v>44671</v>
      </c>
      <c r="V2462" s="17"/>
      <c r="W2462" s="17">
        <v>43546</v>
      </c>
      <c r="X2462" s="17">
        <v>43546</v>
      </c>
      <c r="AC2462" s="16"/>
      <c r="AD2462" t="s">
        <v>795</v>
      </c>
      <c r="AE2462" t="s">
        <v>961</v>
      </c>
      <c r="AF2462" t="s">
        <v>740</v>
      </c>
      <c r="AG2462" t="s">
        <v>1036</v>
      </c>
      <c r="AJ2462" t="s">
        <v>963</v>
      </c>
      <c r="AK2462" t="s">
        <v>964</v>
      </c>
      <c r="AL2462" t="s">
        <v>1340</v>
      </c>
      <c r="AM2462" t="s">
        <v>531</v>
      </c>
      <c r="AP2462" t="s">
        <v>966</v>
      </c>
      <c r="AQ2462" t="s">
        <v>967</v>
      </c>
      <c r="AR2462" t="s">
        <v>968</v>
      </c>
      <c r="AS2462" t="s">
        <v>969</v>
      </c>
      <c r="AT2462" t="s">
        <v>970</v>
      </c>
      <c r="AU2462" t="s">
        <v>9983</v>
      </c>
    </row>
    <row r="2463" spans="2:47" ht="11" outlineLevel="1" x14ac:dyDescent="0.15">
      <c r="B2463" t="s">
        <v>9984</v>
      </c>
      <c r="C2463" t="s">
        <v>9985</v>
      </c>
      <c r="G2463" t="s">
        <v>9926</v>
      </c>
      <c r="H2463" t="s">
        <v>835</v>
      </c>
      <c r="I2463" t="s">
        <v>9904</v>
      </c>
      <c r="J2463" t="s">
        <v>5089</v>
      </c>
      <c r="K2463" t="s">
        <v>5090</v>
      </c>
      <c r="L2463" t="s">
        <v>5089</v>
      </c>
      <c r="M2463" s="5">
        <v>0</v>
      </c>
      <c r="N2463" s="5"/>
      <c r="O2463" s="5">
        <v>10000000</v>
      </c>
      <c r="P2463" s="5"/>
      <c r="Q2463" s="16">
        <v>0</v>
      </c>
      <c r="R2463" s="5"/>
      <c r="S2463" s="17">
        <v>43546</v>
      </c>
      <c r="T2463" s="17">
        <v>43546</v>
      </c>
      <c r="U2463" s="17">
        <v>44671</v>
      </c>
      <c r="V2463" s="17"/>
      <c r="W2463" s="17">
        <v>43546</v>
      </c>
      <c r="X2463" s="17">
        <v>43546</v>
      </c>
      <c r="AC2463" s="16"/>
      <c r="AD2463" t="s">
        <v>795</v>
      </c>
      <c r="AE2463" t="s">
        <v>961</v>
      </c>
      <c r="AF2463" t="s">
        <v>740</v>
      </c>
      <c r="AG2463" t="s">
        <v>1036</v>
      </c>
      <c r="AJ2463" t="s">
        <v>963</v>
      </c>
      <c r="AK2463" t="s">
        <v>964</v>
      </c>
      <c r="AL2463" t="s">
        <v>1340</v>
      </c>
      <c r="AM2463" t="s">
        <v>531</v>
      </c>
      <c r="AP2463" t="s">
        <v>966</v>
      </c>
      <c r="AQ2463" t="s">
        <v>967</v>
      </c>
      <c r="AR2463" t="s">
        <v>968</v>
      </c>
      <c r="AS2463" t="s">
        <v>969</v>
      </c>
      <c r="AT2463" t="s">
        <v>970</v>
      </c>
      <c r="AU2463" t="s">
        <v>9986</v>
      </c>
    </row>
    <row r="2464" spans="2:47" ht="11" outlineLevel="1" x14ac:dyDescent="0.15">
      <c r="B2464" t="s">
        <v>9987</v>
      </c>
      <c r="C2464" t="s">
        <v>9988</v>
      </c>
      <c r="G2464" t="s">
        <v>9926</v>
      </c>
      <c r="H2464" t="s">
        <v>835</v>
      </c>
      <c r="I2464" t="s">
        <v>9904</v>
      </c>
      <c r="J2464" t="s">
        <v>9989</v>
      </c>
      <c r="K2464" t="s">
        <v>9990</v>
      </c>
      <c r="L2464" t="s">
        <v>9989</v>
      </c>
      <c r="M2464" s="5">
        <v>0</v>
      </c>
      <c r="N2464" s="5"/>
      <c r="O2464" s="5">
        <v>10000000</v>
      </c>
      <c r="P2464" s="5"/>
      <c r="Q2464" s="16">
        <v>0</v>
      </c>
      <c r="R2464" s="5"/>
      <c r="S2464" s="17">
        <v>43546</v>
      </c>
      <c r="T2464" s="17">
        <v>43546</v>
      </c>
      <c r="U2464" s="17">
        <v>44671</v>
      </c>
      <c r="V2464" s="17"/>
      <c r="W2464" s="17">
        <v>43546</v>
      </c>
      <c r="X2464" s="17">
        <v>43546</v>
      </c>
      <c r="AC2464" s="16"/>
      <c r="AD2464" t="s">
        <v>795</v>
      </c>
      <c r="AE2464" t="s">
        <v>961</v>
      </c>
      <c r="AF2464" t="s">
        <v>740</v>
      </c>
      <c r="AG2464" t="s">
        <v>1036</v>
      </c>
      <c r="AJ2464" t="s">
        <v>963</v>
      </c>
      <c r="AK2464" t="s">
        <v>964</v>
      </c>
      <c r="AL2464" t="s">
        <v>1340</v>
      </c>
      <c r="AM2464" t="s">
        <v>531</v>
      </c>
      <c r="AP2464" t="s">
        <v>966</v>
      </c>
      <c r="AQ2464" t="s">
        <v>967</v>
      </c>
      <c r="AR2464" t="s">
        <v>968</v>
      </c>
      <c r="AS2464" t="s">
        <v>969</v>
      </c>
      <c r="AT2464" t="s">
        <v>970</v>
      </c>
      <c r="AU2464" t="s">
        <v>9991</v>
      </c>
    </row>
    <row r="2465" spans="2:47" ht="11" outlineLevel="1" x14ac:dyDescent="0.15">
      <c r="B2465" t="s">
        <v>9992</v>
      </c>
      <c r="C2465" t="s">
        <v>9993</v>
      </c>
      <c r="G2465" t="s">
        <v>9926</v>
      </c>
      <c r="H2465" t="s">
        <v>835</v>
      </c>
      <c r="I2465" t="s">
        <v>9904</v>
      </c>
      <c r="J2465" t="s">
        <v>9994</v>
      </c>
      <c r="K2465" t="s">
        <v>9995</v>
      </c>
      <c r="L2465" t="s">
        <v>3218</v>
      </c>
      <c r="M2465" s="5">
        <v>0</v>
      </c>
      <c r="N2465" s="5"/>
      <c r="O2465" s="5">
        <v>10000000</v>
      </c>
      <c r="P2465" s="5"/>
      <c r="Q2465" s="16">
        <v>0</v>
      </c>
      <c r="R2465" s="5"/>
      <c r="S2465" s="17">
        <v>43546</v>
      </c>
      <c r="T2465" s="17">
        <v>43546</v>
      </c>
      <c r="U2465" s="17">
        <v>44671</v>
      </c>
      <c r="V2465" s="17"/>
      <c r="W2465" s="17">
        <v>43546</v>
      </c>
      <c r="X2465" s="17">
        <v>43546</v>
      </c>
      <c r="AC2465" s="16"/>
      <c r="AD2465" t="s">
        <v>795</v>
      </c>
      <c r="AE2465" t="s">
        <v>961</v>
      </c>
      <c r="AF2465" t="s">
        <v>740</v>
      </c>
      <c r="AG2465" t="s">
        <v>1036</v>
      </c>
      <c r="AJ2465" t="s">
        <v>963</v>
      </c>
      <c r="AK2465" t="s">
        <v>964</v>
      </c>
      <c r="AL2465" t="s">
        <v>1340</v>
      </c>
      <c r="AM2465" t="s">
        <v>531</v>
      </c>
      <c r="AP2465" t="s">
        <v>966</v>
      </c>
      <c r="AQ2465" t="s">
        <v>967</v>
      </c>
      <c r="AR2465" t="s">
        <v>968</v>
      </c>
      <c r="AS2465" t="s">
        <v>969</v>
      </c>
      <c r="AT2465" t="s">
        <v>970</v>
      </c>
      <c r="AU2465" t="s">
        <v>9996</v>
      </c>
    </row>
    <row r="2466" spans="2:47" ht="11" outlineLevel="1" x14ac:dyDescent="0.15">
      <c r="B2466" t="s">
        <v>9997</v>
      </c>
      <c r="C2466" t="s">
        <v>9998</v>
      </c>
      <c r="G2466" t="s">
        <v>9926</v>
      </c>
      <c r="H2466" t="s">
        <v>835</v>
      </c>
      <c r="I2466" t="s">
        <v>9904</v>
      </c>
      <c r="J2466" t="s">
        <v>9999</v>
      </c>
      <c r="K2466" t="s">
        <v>10000</v>
      </c>
      <c r="L2466" t="s">
        <v>9999</v>
      </c>
      <c r="M2466" s="5">
        <v>0</v>
      </c>
      <c r="N2466" s="5"/>
      <c r="O2466" s="5">
        <v>10000000</v>
      </c>
      <c r="P2466" s="5"/>
      <c r="Q2466" s="16">
        <v>0</v>
      </c>
      <c r="R2466" s="5"/>
      <c r="S2466" s="17">
        <v>43546</v>
      </c>
      <c r="T2466" s="17">
        <v>43546</v>
      </c>
      <c r="U2466" s="17">
        <v>44671</v>
      </c>
      <c r="V2466" s="17"/>
      <c r="W2466" s="17">
        <v>43546</v>
      </c>
      <c r="X2466" s="17">
        <v>43546</v>
      </c>
      <c r="AC2466" s="16"/>
      <c r="AD2466" t="s">
        <v>795</v>
      </c>
      <c r="AE2466" t="s">
        <v>961</v>
      </c>
      <c r="AF2466" t="s">
        <v>740</v>
      </c>
      <c r="AG2466" t="s">
        <v>1036</v>
      </c>
      <c r="AJ2466" t="s">
        <v>963</v>
      </c>
      <c r="AK2466" t="s">
        <v>964</v>
      </c>
      <c r="AL2466" t="s">
        <v>1340</v>
      </c>
      <c r="AM2466" t="s">
        <v>531</v>
      </c>
      <c r="AP2466" t="s">
        <v>966</v>
      </c>
      <c r="AQ2466" t="s">
        <v>967</v>
      </c>
      <c r="AR2466" t="s">
        <v>968</v>
      </c>
      <c r="AS2466" t="s">
        <v>969</v>
      </c>
      <c r="AT2466" t="s">
        <v>970</v>
      </c>
      <c r="AU2466" t="s">
        <v>10001</v>
      </c>
    </row>
    <row r="2467" spans="2:47" ht="11" outlineLevel="1" x14ac:dyDescent="0.15">
      <c r="B2467" t="s">
        <v>10002</v>
      </c>
      <c r="C2467" t="s">
        <v>10003</v>
      </c>
      <c r="G2467" t="s">
        <v>9926</v>
      </c>
      <c r="H2467" t="s">
        <v>835</v>
      </c>
      <c r="I2467" t="s">
        <v>9904</v>
      </c>
      <c r="J2467" t="s">
        <v>7358</v>
      </c>
      <c r="K2467" t="s">
        <v>7359</v>
      </c>
      <c r="L2467" t="s">
        <v>7358</v>
      </c>
      <c r="M2467" s="5">
        <v>0</v>
      </c>
      <c r="N2467" s="5"/>
      <c r="O2467" s="5">
        <v>10000000</v>
      </c>
      <c r="P2467" s="5"/>
      <c r="Q2467" s="16">
        <v>0</v>
      </c>
      <c r="R2467" s="5"/>
      <c r="S2467" s="17">
        <v>43546</v>
      </c>
      <c r="T2467" s="17">
        <v>43546</v>
      </c>
      <c r="U2467" s="17">
        <v>44671</v>
      </c>
      <c r="V2467" s="17"/>
      <c r="W2467" s="17">
        <v>43546</v>
      </c>
      <c r="X2467" s="17">
        <v>43546</v>
      </c>
      <c r="AC2467" s="16"/>
      <c r="AD2467" t="s">
        <v>795</v>
      </c>
      <c r="AE2467" t="s">
        <v>961</v>
      </c>
      <c r="AF2467" t="s">
        <v>740</v>
      </c>
      <c r="AG2467" t="s">
        <v>1036</v>
      </c>
      <c r="AJ2467" t="s">
        <v>963</v>
      </c>
      <c r="AK2467" t="s">
        <v>964</v>
      </c>
      <c r="AL2467" t="s">
        <v>1340</v>
      </c>
      <c r="AM2467" t="s">
        <v>531</v>
      </c>
      <c r="AP2467" t="s">
        <v>966</v>
      </c>
      <c r="AQ2467" t="s">
        <v>967</v>
      </c>
      <c r="AR2467" t="s">
        <v>968</v>
      </c>
      <c r="AS2467" t="s">
        <v>969</v>
      </c>
      <c r="AT2467" t="s">
        <v>970</v>
      </c>
      <c r="AU2467" t="s">
        <v>10004</v>
      </c>
    </row>
    <row r="2468" spans="2:47" ht="11" outlineLevel="1" x14ac:dyDescent="0.15">
      <c r="B2468" t="s">
        <v>10005</v>
      </c>
      <c r="C2468" t="s">
        <v>10006</v>
      </c>
      <c r="G2468" t="s">
        <v>9926</v>
      </c>
      <c r="H2468" t="s">
        <v>835</v>
      </c>
      <c r="I2468" t="s">
        <v>9904</v>
      </c>
      <c r="J2468" t="s">
        <v>10007</v>
      </c>
      <c r="K2468" t="s">
        <v>10008</v>
      </c>
      <c r="L2468" t="s">
        <v>10007</v>
      </c>
      <c r="M2468" s="5">
        <v>0</v>
      </c>
      <c r="N2468" s="5"/>
      <c r="O2468" s="5">
        <v>10000000</v>
      </c>
      <c r="P2468" s="5"/>
      <c r="Q2468" s="16">
        <v>0</v>
      </c>
      <c r="R2468" s="5"/>
      <c r="S2468" s="17">
        <v>43546</v>
      </c>
      <c r="T2468" s="17">
        <v>43543</v>
      </c>
      <c r="U2468" s="17">
        <v>44671</v>
      </c>
      <c r="V2468" s="17"/>
      <c r="W2468" s="17">
        <v>43546</v>
      </c>
      <c r="X2468" s="17">
        <v>43546</v>
      </c>
      <c r="AC2468" s="16"/>
      <c r="AD2468" t="s">
        <v>795</v>
      </c>
      <c r="AE2468" t="s">
        <v>961</v>
      </c>
      <c r="AF2468" t="s">
        <v>740</v>
      </c>
      <c r="AG2468" t="s">
        <v>1036</v>
      </c>
      <c r="AJ2468" t="s">
        <v>963</v>
      </c>
      <c r="AK2468" t="s">
        <v>964</v>
      </c>
      <c r="AL2468" t="s">
        <v>1340</v>
      </c>
      <c r="AM2468" t="s">
        <v>531</v>
      </c>
      <c r="AP2468" t="s">
        <v>966</v>
      </c>
      <c r="AQ2468" t="s">
        <v>967</v>
      </c>
      <c r="AR2468" t="s">
        <v>968</v>
      </c>
      <c r="AS2468" t="s">
        <v>969</v>
      </c>
      <c r="AT2468" t="s">
        <v>970</v>
      </c>
      <c r="AU2468" t="s">
        <v>10009</v>
      </c>
    </row>
    <row r="2469" spans="2:47" ht="11" outlineLevel="1" x14ac:dyDescent="0.15">
      <c r="B2469" t="s">
        <v>10010</v>
      </c>
      <c r="C2469" t="s">
        <v>10011</v>
      </c>
      <c r="G2469" t="s">
        <v>9926</v>
      </c>
      <c r="H2469" t="s">
        <v>835</v>
      </c>
      <c r="I2469" t="s">
        <v>9904</v>
      </c>
      <c r="J2469" t="s">
        <v>10012</v>
      </c>
      <c r="K2469" t="s">
        <v>10013</v>
      </c>
      <c r="L2469" t="s">
        <v>3185</v>
      </c>
      <c r="M2469" s="5">
        <v>0</v>
      </c>
      <c r="N2469" s="5"/>
      <c r="O2469" s="5">
        <v>10000000</v>
      </c>
      <c r="P2469" s="5"/>
      <c r="Q2469" s="16">
        <v>0</v>
      </c>
      <c r="R2469" s="5"/>
      <c r="S2469" s="17">
        <v>43525</v>
      </c>
      <c r="T2469" s="17">
        <v>43525</v>
      </c>
      <c r="U2469" s="17">
        <v>45350</v>
      </c>
      <c r="V2469" s="17"/>
      <c r="W2469" s="17">
        <v>43525</v>
      </c>
      <c r="X2469" s="17">
        <v>43525</v>
      </c>
      <c r="AC2469" s="16"/>
      <c r="AD2469" t="s">
        <v>795</v>
      </c>
      <c r="AE2469" t="s">
        <v>961</v>
      </c>
      <c r="AF2469" t="s">
        <v>740</v>
      </c>
      <c r="AG2469" t="s">
        <v>1036</v>
      </c>
      <c r="AJ2469" t="s">
        <v>963</v>
      </c>
      <c r="AK2469" t="s">
        <v>964</v>
      </c>
      <c r="AL2469" t="s">
        <v>1340</v>
      </c>
      <c r="AM2469" t="s">
        <v>531</v>
      </c>
      <c r="AP2469" t="s">
        <v>966</v>
      </c>
      <c r="AQ2469" t="s">
        <v>967</v>
      </c>
      <c r="AR2469" t="s">
        <v>968</v>
      </c>
      <c r="AS2469" t="s">
        <v>969</v>
      </c>
      <c r="AT2469" t="s">
        <v>970</v>
      </c>
      <c r="AU2469" t="s">
        <v>10014</v>
      </c>
    </row>
    <row r="2470" spans="2:47" ht="11" outlineLevel="1" x14ac:dyDescent="0.15">
      <c r="B2470" t="s">
        <v>10015</v>
      </c>
      <c r="C2470" t="s">
        <v>6257</v>
      </c>
      <c r="G2470" t="s">
        <v>9926</v>
      </c>
      <c r="H2470" t="s">
        <v>835</v>
      </c>
      <c r="I2470" t="s">
        <v>9904</v>
      </c>
      <c r="J2470" t="s">
        <v>2345</v>
      </c>
      <c r="K2470" t="s">
        <v>2346</v>
      </c>
      <c r="L2470" t="s">
        <v>2345</v>
      </c>
      <c r="M2470" s="5">
        <v>0</v>
      </c>
      <c r="N2470" s="5"/>
      <c r="O2470" s="5">
        <v>10000000</v>
      </c>
      <c r="P2470" s="5"/>
      <c r="Q2470" s="16">
        <v>0</v>
      </c>
      <c r="R2470" s="5"/>
      <c r="S2470" s="17">
        <v>43546</v>
      </c>
      <c r="T2470" s="17">
        <v>43546</v>
      </c>
      <c r="U2470" s="17">
        <v>44671</v>
      </c>
      <c r="V2470" s="17"/>
      <c r="W2470" s="17">
        <v>43546</v>
      </c>
      <c r="X2470" s="17">
        <v>43546</v>
      </c>
      <c r="AC2470" s="16"/>
      <c r="AD2470" t="s">
        <v>795</v>
      </c>
      <c r="AE2470" t="s">
        <v>961</v>
      </c>
      <c r="AF2470" t="s">
        <v>740</v>
      </c>
      <c r="AG2470" t="s">
        <v>1036</v>
      </c>
      <c r="AJ2470" t="s">
        <v>963</v>
      </c>
      <c r="AK2470" t="s">
        <v>964</v>
      </c>
      <c r="AL2470" t="s">
        <v>1340</v>
      </c>
      <c r="AM2470" t="s">
        <v>531</v>
      </c>
      <c r="AP2470" t="s">
        <v>966</v>
      </c>
      <c r="AQ2470" t="s">
        <v>967</v>
      </c>
      <c r="AR2470" t="s">
        <v>968</v>
      </c>
      <c r="AS2470" t="s">
        <v>969</v>
      </c>
      <c r="AT2470" t="s">
        <v>970</v>
      </c>
      <c r="AU2470" t="s">
        <v>10016</v>
      </c>
    </row>
    <row r="2471" spans="2:47" ht="11" outlineLevel="1" x14ac:dyDescent="0.15">
      <c r="B2471" t="s">
        <v>10017</v>
      </c>
      <c r="C2471" t="s">
        <v>10018</v>
      </c>
      <c r="G2471" t="s">
        <v>9926</v>
      </c>
      <c r="H2471" t="s">
        <v>835</v>
      </c>
      <c r="I2471" t="s">
        <v>9904</v>
      </c>
      <c r="J2471" t="s">
        <v>3820</v>
      </c>
      <c r="K2471" t="s">
        <v>3821</v>
      </c>
      <c r="L2471" t="s">
        <v>3820</v>
      </c>
      <c r="M2471" s="5">
        <v>0</v>
      </c>
      <c r="N2471" s="5"/>
      <c r="O2471" s="5">
        <v>10000000</v>
      </c>
      <c r="P2471" s="5"/>
      <c r="Q2471" s="16">
        <v>0</v>
      </c>
      <c r="R2471" s="5"/>
      <c r="S2471" s="17">
        <v>43546</v>
      </c>
      <c r="T2471" s="17">
        <v>43546</v>
      </c>
      <c r="U2471" s="17">
        <v>44671</v>
      </c>
      <c r="V2471" s="17"/>
      <c r="W2471" s="17">
        <v>43546</v>
      </c>
      <c r="X2471" s="17">
        <v>43546</v>
      </c>
      <c r="AC2471" s="16"/>
      <c r="AD2471" t="s">
        <v>795</v>
      </c>
      <c r="AE2471" t="s">
        <v>961</v>
      </c>
      <c r="AF2471" t="s">
        <v>740</v>
      </c>
      <c r="AG2471" t="s">
        <v>1036</v>
      </c>
      <c r="AJ2471" t="s">
        <v>963</v>
      </c>
      <c r="AK2471" t="s">
        <v>964</v>
      </c>
      <c r="AL2471" t="s">
        <v>1340</v>
      </c>
      <c r="AM2471" t="s">
        <v>531</v>
      </c>
      <c r="AP2471" t="s">
        <v>966</v>
      </c>
      <c r="AQ2471" t="s">
        <v>967</v>
      </c>
      <c r="AR2471" t="s">
        <v>968</v>
      </c>
      <c r="AS2471" t="s">
        <v>969</v>
      </c>
      <c r="AT2471" t="s">
        <v>970</v>
      </c>
      <c r="AU2471" t="s">
        <v>10019</v>
      </c>
    </row>
    <row r="2472" spans="2:47" ht="11" outlineLevel="1" x14ac:dyDescent="0.15">
      <c r="B2472" t="s">
        <v>10020</v>
      </c>
      <c r="C2472" t="s">
        <v>10021</v>
      </c>
      <c r="G2472" t="s">
        <v>9926</v>
      </c>
      <c r="H2472" t="s">
        <v>835</v>
      </c>
      <c r="I2472" t="s">
        <v>9904</v>
      </c>
      <c r="J2472" t="s">
        <v>10022</v>
      </c>
      <c r="K2472" t="s">
        <v>10023</v>
      </c>
      <c r="L2472" t="s">
        <v>10022</v>
      </c>
      <c r="M2472" s="5">
        <v>0</v>
      </c>
      <c r="N2472" s="5"/>
      <c r="O2472" s="5">
        <v>10000000</v>
      </c>
      <c r="P2472" s="5"/>
      <c r="Q2472" s="16">
        <v>0</v>
      </c>
      <c r="R2472" s="5"/>
      <c r="S2472" s="17">
        <v>43546</v>
      </c>
      <c r="T2472" s="17">
        <v>43546</v>
      </c>
      <c r="U2472" s="17">
        <v>44671</v>
      </c>
      <c r="V2472" s="17"/>
      <c r="W2472" s="17">
        <v>43546</v>
      </c>
      <c r="X2472" s="17">
        <v>43546</v>
      </c>
      <c r="AC2472" s="16"/>
      <c r="AD2472" t="s">
        <v>795</v>
      </c>
      <c r="AE2472" t="s">
        <v>961</v>
      </c>
      <c r="AF2472" t="s">
        <v>740</v>
      </c>
      <c r="AG2472" t="s">
        <v>1036</v>
      </c>
      <c r="AJ2472" t="s">
        <v>963</v>
      </c>
      <c r="AK2472" t="s">
        <v>964</v>
      </c>
      <c r="AL2472" t="s">
        <v>1340</v>
      </c>
      <c r="AM2472" t="s">
        <v>531</v>
      </c>
      <c r="AP2472" t="s">
        <v>966</v>
      </c>
      <c r="AQ2472" t="s">
        <v>967</v>
      </c>
      <c r="AR2472" t="s">
        <v>968</v>
      </c>
      <c r="AS2472" t="s">
        <v>969</v>
      </c>
      <c r="AT2472" t="s">
        <v>970</v>
      </c>
      <c r="AU2472" t="s">
        <v>10024</v>
      </c>
    </row>
    <row r="2473" spans="2:47" ht="11" outlineLevel="1" x14ac:dyDescent="0.15">
      <c r="B2473" t="s">
        <v>10025</v>
      </c>
      <c r="C2473" t="s">
        <v>10026</v>
      </c>
      <c r="G2473" t="s">
        <v>9926</v>
      </c>
      <c r="H2473" t="s">
        <v>835</v>
      </c>
      <c r="I2473" t="s">
        <v>9904</v>
      </c>
      <c r="J2473" t="s">
        <v>10027</v>
      </c>
      <c r="K2473" t="s">
        <v>10028</v>
      </c>
      <c r="L2473" t="s">
        <v>10027</v>
      </c>
      <c r="M2473" s="5">
        <v>0</v>
      </c>
      <c r="N2473" s="5"/>
      <c r="O2473" s="5">
        <v>10000000</v>
      </c>
      <c r="P2473" s="5"/>
      <c r="Q2473" s="16">
        <v>0</v>
      </c>
      <c r="R2473" s="5"/>
      <c r="S2473" s="17">
        <v>43546</v>
      </c>
      <c r="T2473" s="17">
        <v>43546</v>
      </c>
      <c r="U2473" s="17">
        <v>44671</v>
      </c>
      <c r="V2473" s="17"/>
      <c r="W2473" s="17">
        <v>43546</v>
      </c>
      <c r="X2473" s="17">
        <v>43546</v>
      </c>
      <c r="AC2473" s="16"/>
      <c r="AD2473" t="s">
        <v>795</v>
      </c>
      <c r="AE2473" t="s">
        <v>961</v>
      </c>
      <c r="AF2473" t="s">
        <v>740</v>
      </c>
      <c r="AG2473" t="s">
        <v>1036</v>
      </c>
      <c r="AJ2473" t="s">
        <v>963</v>
      </c>
      <c r="AK2473" t="s">
        <v>964</v>
      </c>
      <c r="AL2473" t="s">
        <v>1340</v>
      </c>
      <c r="AM2473" t="s">
        <v>531</v>
      </c>
      <c r="AP2473" t="s">
        <v>966</v>
      </c>
      <c r="AQ2473" t="s">
        <v>967</v>
      </c>
      <c r="AR2473" t="s">
        <v>968</v>
      </c>
      <c r="AS2473" t="s">
        <v>969</v>
      </c>
      <c r="AT2473" t="s">
        <v>970</v>
      </c>
      <c r="AU2473" t="s">
        <v>10029</v>
      </c>
    </row>
    <row r="2474" spans="2:47" ht="11" outlineLevel="1" x14ac:dyDescent="0.15">
      <c r="B2474" t="s">
        <v>10030</v>
      </c>
      <c r="C2474" t="s">
        <v>5830</v>
      </c>
      <c r="G2474" t="s">
        <v>9926</v>
      </c>
      <c r="H2474" t="s">
        <v>835</v>
      </c>
      <c r="I2474" t="s">
        <v>9904</v>
      </c>
      <c r="J2474" t="s">
        <v>5831</v>
      </c>
      <c r="K2474" t="s">
        <v>5832</v>
      </c>
      <c r="L2474" t="s">
        <v>987</v>
      </c>
      <c r="M2474" s="5">
        <v>0</v>
      </c>
      <c r="N2474" s="5"/>
      <c r="O2474" s="5">
        <v>3000000</v>
      </c>
      <c r="P2474" s="5"/>
      <c r="Q2474" s="16">
        <v>0</v>
      </c>
      <c r="R2474" s="5"/>
      <c r="S2474" s="17">
        <v>42846</v>
      </c>
      <c r="T2474" s="17">
        <v>42846</v>
      </c>
      <c r="U2474" s="17">
        <v>44671</v>
      </c>
      <c r="V2474" s="17"/>
      <c r="W2474" s="17">
        <v>42846</v>
      </c>
      <c r="X2474" s="17">
        <v>42888</v>
      </c>
      <c r="AC2474" s="16"/>
      <c r="AD2474" t="s">
        <v>795</v>
      </c>
      <c r="AE2474" t="s">
        <v>961</v>
      </c>
      <c r="AF2474" t="s">
        <v>740</v>
      </c>
      <c r="AG2474" t="s">
        <v>1036</v>
      </c>
      <c r="AJ2474" t="s">
        <v>963</v>
      </c>
      <c r="AK2474" t="s">
        <v>964</v>
      </c>
      <c r="AL2474" t="s">
        <v>1340</v>
      </c>
      <c r="AM2474" t="s">
        <v>531</v>
      </c>
      <c r="AP2474" t="s">
        <v>966</v>
      </c>
      <c r="AQ2474" t="s">
        <v>967</v>
      </c>
      <c r="AR2474" t="s">
        <v>968</v>
      </c>
      <c r="AS2474" t="s">
        <v>969</v>
      </c>
      <c r="AT2474" t="s">
        <v>970</v>
      </c>
      <c r="AU2474" t="s">
        <v>10031</v>
      </c>
    </row>
    <row r="2475" spans="2:47" ht="11" outlineLevel="1" x14ac:dyDescent="0.15">
      <c r="B2475" t="s">
        <v>10032</v>
      </c>
      <c r="C2475" t="s">
        <v>10033</v>
      </c>
      <c r="G2475" t="s">
        <v>9926</v>
      </c>
      <c r="H2475" t="s">
        <v>835</v>
      </c>
      <c r="I2475" t="s">
        <v>9904</v>
      </c>
      <c r="J2475" t="s">
        <v>2850</v>
      </c>
      <c r="K2475" t="s">
        <v>2851</v>
      </c>
      <c r="L2475" t="s">
        <v>2850</v>
      </c>
      <c r="M2475" s="5">
        <v>0</v>
      </c>
      <c r="N2475" s="5"/>
      <c r="O2475" s="5">
        <v>3000000</v>
      </c>
      <c r="P2475" s="5"/>
      <c r="Q2475" s="16">
        <v>0</v>
      </c>
      <c r="R2475" s="5"/>
      <c r="S2475" s="17">
        <v>42846</v>
      </c>
      <c r="T2475" s="17">
        <v>42846</v>
      </c>
      <c r="U2475" s="17">
        <v>44671</v>
      </c>
      <c r="V2475" s="17"/>
      <c r="W2475" s="17">
        <v>42846</v>
      </c>
      <c r="X2475" s="17">
        <v>42846</v>
      </c>
      <c r="AC2475" s="16"/>
      <c r="AD2475" t="s">
        <v>795</v>
      </c>
      <c r="AE2475" t="s">
        <v>961</v>
      </c>
      <c r="AF2475" t="s">
        <v>740</v>
      </c>
      <c r="AG2475" t="s">
        <v>1036</v>
      </c>
      <c r="AJ2475" t="s">
        <v>963</v>
      </c>
      <c r="AK2475" t="s">
        <v>964</v>
      </c>
      <c r="AL2475" t="s">
        <v>965</v>
      </c>
      <c r="AM2475" t="s">
        <v>531</v>
      </c>
      <c r="AP2475" t="s">
        <v>966</v>
      </c>
      <c r="AQ2475" t="s">
        <v>967</v>
      </c>
      <c r="AR2475" t="s">
        <v>968</v>
      </c>
      <c r="AS2475" t="s">
        <v>969</v>
      </c>
      <c r="AT2475" t="s">
        <v>970</v>
      </c>
      <c r="AU2475" t="s">
        <v>10034</v>
      </c>
    </row>
    <row r="2476" spans="2:47" ht="11" outlineLevel="1" x14ac:dyDescent="0.15">
      <c r="B2476" t="s">
        <v>10035</v>
      </c>
      <c r="C2476" t="s">
        <v>5219</v>
      </c>
      <c r="G2476" t="s">
        <v>9926</v>
      </c>
      <c r="H2476" t="s">
        <v>835</v>
      </c>
      <c r="I2476" t="s">
        <v>9904</v>
      </c>
      <c r="J2476" t="s">
        <v>618</v>
      </c>
      <c r="K2476" t="s">
        <v>2019</v>
      </c>
      <c r="L2476" t="s">
        <v>618</v>
      </c>
      <c r="M2476" s="5">
        <v>0</v>
      </c>
      <c r="N2476" s="5"/>
      <c r="O2476" s="5">
        <v>3000000</v>
      </c>
      <c r="P2476" s="5"/>
      <c r="Q2476" s="16">
        <v>0</v>
      </c>
      <c r="R2476" s="5"/>
      <c r="S2476" s="17">
        <v>42846</v>
      </c>
      <c r="T2476" s="17">
        <v>42846</v>
      </c>
      <c r="U2476" s="17">
        <v>44671</v>
      </c>
      <c r="V2476" s="17"/>
      <c r="W2476" s="17">
        <v>42846</v>
      </c>
      <c r="X2476" s="17">
        <v>42846</v>
      </c>
      <c r="AC2476" s="16"/>
      <c r="AD2476" t="s">
        <v>795</v>
      </c>
      <c r="AE2476" t="s">
        <v>961</v>
      </c>
      <c r="AF2476" t="s">
        <v>740</v>
      </c>
      <c r="AG2476" t="s">
        <v>1036</v>
      </c>
      <c r="AJ2476" t="s">
        <v>963</v>
      </c>
      <c r="AK2476" t="s">
        <v>964</v>
      </c>
      <c r="AL2476" t="s">
        <v>965</v>
      </c>
      <c r="AM2476" t="s">
        <v>531</v>
      </c>
      <c r="AP2476" t="s">
        <v>966</v>
      </c>
      <c r="AQ2476" t="s">
        <v>967</v>
      </c>
      <c r="AR2476" t="s">
        <v>968</v>
      </c>
      <c r="AS2476" t="s">
        <v>969</v>
      </c>
      <c r="AT2476" t="s">
        <v>970</v>
      </c>
      <c r="AU2476" t="s">
        <v>10036</v>
      </c>
    </row>
    <row r="2477" spans="2:47" ht="11" outlineLevel="1" x14ac:dyDescent="0.15">
      <c r="B2477" t="s">
        <v>10037</v>
      </c>
      <c r="C2477" t="s">
        <v>10038</v>
      </c>
      <c r="G2477" t="s">
        <v>9926</v>
      </c>
      <c r="H2477" t="s">
        <v>835</v>
      </c>
      <c r="I2477" t="s">
        <v>9904</v>
      </c>
      <c r="J2477" t="s">
        <v>9955</v>
      </c>
      <c r="K2477" t="s">
        <v>9956</v>
      </c>
      <c r="L2477" t="s">
        <v>9955</v>
      </c>
      <c r="M2477" s="5">
        <v>0</v>
      </c>
      <c r="N2477" s="5"/>
      <c r="O2477" s="5">
        <v>5000000</v>
      </c>
      <c r="P2477" s="5"/>
      <c r="Q2477" s="16">
        <v>0</v>
      </c>
      <c r="R2477" s="5"/>
      <c r="S2477" s="17">
        <v>42846</v>
      </c>
      <c r="T2477" s="17">
        <v>42846</v>
      </c>
      <c r="U2477" s="17">
        <v>44671</v>
      </c>
      <c r="V2477" s="17"/>
      <c r="W2477" s="17">
        <v>42846</v>
      </c>
      <c r="X2477" s="17">
        <v>42846</v>
      </c>
      <c r="AC2477" s="16"/>
      <c r="AD2477" t="s">
        <v>795</v>
      </c>
      <c r="AE2477" t="s">
        <v>961</v>
      </c>
      <c r="AF2477" t="s">
        <v>740</v>
      </c>
      <c r="AG2477" t="s">
        <v>1036</v>
      </c>
      <c r="AJ2477" t="s">
        <v>963</v>
      </c>
      <c r="AK2477" t="s">
        <v>964</v>
      </c>
      <c r="AL2477" t="s">
        <v>1340</v>
      </c>
      <c r="AM2477" t="s">
        <v>531</v>
      </c>
      <c r="AP2477" t="s">
        <v>966</v>
      </c>
      <c r="AQ2477" t="s">
        <v>967</v>
      </c>
      <c r="AR2477" t="s">
        <v>968</v>
      </c>
      <c r="AS2477" t="s">
        <v>969</v>
      </c>
      <c r="AT2477" t="s">
        <v>970</v>
      </c>
      <c r="AU2477" t="s">
        <v>10039</v>
      </c>
    </row>
    <row r="2478" spans="2:47" ht="11" outlineLevel="1" x14ac:dyDescent="0.15">
      <c r="B2478" t="s">
        <v>10040</v>
      </c>
      <c r="C2478" t="s">
        <v>10041</v>
      </c>
      <c r="G2478" t="s">
        <v>9926</v>
      </c>
      <c r="H2478" t="s">
        <v>835</v>
      </c>
      <c r="I2478" t="s">
        <v>9904</v>
      </c>
      <c r="J2478" t="s">
        <v>9973</v>
      </c>
      <c r="K2478" t="s">
        <v>9974</v>
      </c>
      <c r="L2478" t="s">
        <v>9973</v>
      </c>
      <c r="M2478" s="5">
        <v>0</v>
      </c>
      <c r="N2478" s="5"/>
      <c r="O2478" s="5">
        <v>5000000</v>
      </c>
      <c r="P2478" s="5"/>
      <c r="Q2478" s="16">
        <v>0</v>
      </c>
      <c r="R2478" s="5"/>
      <c r="S2478" s="17">
        <v>42899</v>
      </c>
      <c r="T2478" s="17">
        <v>42898</v>
      </c>
      <c r="U2478" s="17">
        <v>44671</v>
      </c>
      <c r="V2478" s="17"/>
      <c r="W2478" s="17">
        <v>42899</v>
      </c>
      <c r="X2478" s="17">
        <v>42899</v>
      </c>
      <c r="AC2478" s="16"/>
      <c r="AD2478" t="s">
        <v>795</v>
      </c>
      <c r="AE2478" t="s">
        <v>961</v>
      </c>
      <c r="AF2478" t="s">
        <v>740</v>
      </c>
      <c r="AG2478" t="s">
        <v>1036</v>
      </c>
      <c r="AJ2478" t="s">
        <v>963</v>
      </c>
      <c r="AK2478" t="s">
        <v>964</v>
      </c>
      <c r="AL2478" t="s">
        <v>1340</v>
      </c>
      <c r="AM2478" t="s">
        <v>531</v>
      </c>
      <c r="AP2478" t="s">
        <v>966</v>
      </c>
      <c r="AQ2478" t="s">
        <v>967</v>
      </c>
      <c r="AR2478" t="s">
        <v>968</v>
      </c>
      <c r="AS2478" t="s">
        <v>969</v>
      </c>
      <c r="AT2478" t="s">
        <v>970</v>
      </c>
      <c r="AU2478" t="s">
        <v>10042</v>
      </c>
    </row>
    <row r="2479" spans="2:47" ht="11" outlineLevel="1" x14ac:dyDescent="0.15">
      <c r="B2479" t="s">
        <v>10043</v>
      </c>
      <c r="C2479" t="s">
        <v>3147</v>
      </c>
      <c r="G2479" t="s">
        <v>9926</v>
      </c>
      <c r="H2479" t="s">
        <v>835</v>
      </c>
      <c r="I2479" t="s">
        <v>9904</v>
      </c>
      <c r="J2479" t="s">
        <v>3148</v>
      </c>
      <c r="K2479" t="s">
        <v>3149</v>
      </c>
      <c r="L2479" t="s">
        <v>3148</v>
      </c>
      <c r="M2479" s="5">
        <v>0</v>
      </c>
      <c r="N2479" s="5"/>
      <c r="O2479" s="5">
        <v>5000000</v>
      </c>
      <c r="P2479" s="5"/>
      <c r="Q2479" s="16">
        <v>0</v>
      </c>
      <c r="R2479" s="5"/>
      <c r="S2479" s="17">
        <v>42846</v>
      </c>
      <c r="T2479" s="17">
        <v>42846</v>
      </c>
      <c r="U2479" s="17">
        <v>44671</v>
      </c>
      <c r="V2479" s="17"/>
      <c r="W2479" s="17">
        <v>42846</v>
      </c>
      <c r="X2479" s="17">
        <v>42846</v>
      </c>
      <c r="AC2479" s="16"/>
      <c r="AD2479" t="s">
        <v>795</v>
      </c>
      <c r="AE2479" t="s">
        <v>961</v>
      </c>
      <c r="AF2479" t="s">
        <v>740</v>
      </c>
      <c r="AG2479" t="s">
        <v>1036</v>
      </c>
      <c r="AJ2479" t="s">
        <v>963</v>
      </c>
      <c r="AK2479" t="s">
        <v>964</v>
      </c>
      <c r="AL2479" t="s">
        <v>965</v>
      </c>
      <c r="AM2479" t="s">
        <v>531</v>
      </c>
      <c r="AP2479" t="s">
        <v>966</v>
      </c>
      <c r="AQ2479" t="s">
        <v>967</v>
      </c>
      <c r="AR2479" t="s">
        <v>968</v>
      </c>
      <c r="AS2479" t="s">
        <v>969</v>
      </c>
      <c r="AT2479" t="s">
        <v>970</v>
      </c>
      <c r="AU2479" t="s">
        <v>10044</v>
      </c>
    </row>
    <row r="2480" spans="2:47" ht="11" outlineLevel="1" x14ac:dyDescent="0.15">
      <c r="B2480" t="s">
        <v>10045</v>
      </c>
      <c r="C2480" t="s">
        <v>890</v>
      </c>
      <c r="G2480" t="s">
        <v>9926</v>
      </c>
      <c r="H2480" t="s">
        <v>835</v>
      </c>
      <c r="I2480" t="s">
        <v>9904</v>
      </c>
      <c r="J2480" t="s">
        <v>685</v>
      </c>
      <c r="K2480" t="s">
        <v>2058</v>
      </c>
      <c r="L2480" t="s">
        <v>685</v>
      </c>
      <c r="M2480" s="5">
        <v>0</v>
      </c>
      <c r="N2480" s="5"/>
      <c r="O2480" s="5">
        <v>5000000</v>
      </c>
      <c r="P2480" s="5"/>
      <c r="Q2480" s="16">
        <v>0</v>
      </c>
      <c r="R2480" s="5"/>
      <c r="S2480" s="17">
        <v>42846</v>
      </c>
      <c r="T2480" s="17">
        <v>42846</v>
      </c>
      <c r="U2480" s="17">
        <v>44671</v>
      </c>
      <c r="V2480" s="17"/>
      <c r="W2480" s="17">
        <v>42846</v>
      </c>
      <c r="X2480" s="17">
        <v>42846</v>
      </c>
      <c r="AC2480" s="16"/>
      <c r="AD2480" t="s">
        <v>795</v>
      </c>
      <c r="AE2480" t="s">
        <v>961</v>
      </c>
      <c r="AF2480" t="s">
        <v>740</v>
      </c>
      <c r="AG2480" t="s">
        <v>1036</v>
      </c>
      <c r="AJ2480" t="s">
        <v>963</v>
      </c>
      <c r="AK2480" t="s">
        <v>964</v>
      </c>
      <c r="AL2480" t="s">
        <v>965</v>
      </c>
      <c r="AM2480" t="s">
        <v>531</v>
      </c>
      <c r="AP2480" t="s">
        <v>966</v>
      </c>
      <c r="AQ2480" t="s">
        <v>967</v>
      </c>
      <c r="AR2480" t="s">
        <v>968</v>
      </c>
      <c r="AS2480" t="s">
        <v>969</v>
      </c>
      <c r="AT2480" t="s">
        <v>970</v>
      </c>
      <c r="AU2480" t="s">
        <v>10046</v>
      </c>
    </row>
    <row r="2481" spans="2:47" ht="11" outlineLevel="1" x14ac:dyDescent="0.15">
      <c r="B2481" t="s">
        <v>10047</v>
      </c>
      <c r="C2481" t="s">
        <v>334</v>
      </c>
      <c r="G2481" t="s">
        <v>9926</v>
      </c>
      <c r="H2481" t="s">
        <v>835</v>
      </c>
      <c r="I2481" t="s">
        <v>9904</v>
      </c>
      <c r="J2481" t="s">
        <v>701</v>
      </c>
      <c r="K2481" t="s">
        <v>2830</v>
      </c>
      <c r="L2481" t="s">
        <v>688</v>
      </c>
      <c r="M2481" s="5">
        <v>0</v>
      </c>
      <c r="N2481" s="5"/>
      <c r="O2481" s="5">
        <v>5000000</v>
      </c>
      <c r="P2481" s="5"/>
      <c r="Q2481" s="16">
        <v>0</v>
      </c>
      <c r="R2481" s="5"/>
      <c r="S2481" s="17">
        <v>42846</v>
      </c>
      <c r="T2481" s="17">
        <v>42846</v>
      </c>
      <c r="U2481" s="17">
        <v>44671</v>
      </c>
      <c r="V2481" s="17"/>
      <c r="W2481" s="17">
        <v>42846</v>
      </c>
      <c r="X2481" s="17">
        <v>42846</v>
      </c>
      <c r="AC2481" s="16"/>
      <c r="AD2481" t="s">
        <v>795</v>
      </c>
      <c r="AE2481" t="s">
        <v>961</v>
      </c>
      <c r="AF2481" t="s">
        <v>740</v>
      </c>
      <c r="AG2481" t="s">
        <v>1036</v>
      </c>
      <c r="AJ2481" t="s">
        <v>963</v>
      </c>
      <c r="AK2481" t="s">
        <v>964</v>
      </c>
      <c r="AL2481" t="s">
        <v>965</v>
      </c>
      <c r="AM2481" t="s">
        <v>531</v>
      </c>
      <c r="AP2481" t="s">
        <v>966</v>
      </c>
      <c r="AQ2481" t="s">
        <v>967</v>
      </c>
      <c r="AR2481" t="s">
        <v>968</v>
      </c>
      <c r="AS2481" t="s">
        <v>969</v>
      </c>
      <c r="AT2481" t="s">
        <v>970</v>
      </c>
      <c r="AU2481" t="s">
        <v>10048</v>
      </c>
    </row>
    <row r="2482" spans="2:47" ht="11" outlineLevel="1" x14ac:dyDescent="0.15">
      <c r="B2482" t="s">
        <v>10049</v>
      </c>
      <c r="C2482" t="s">
        <v>237</v>
      </c>
      <c r="G2482" t="s">
        <v>9926</v>
      </c>
      <c r="H2482" t="s">
        <v>835</v>
      </c>
      <c r="I2482" t="s">
        <v>9904</v>
      </c>
      <c r="J2482" t="s">
        <v>660</v>
      </c>
      <c r="K2482" t="s">
        <v>1702</v>
      </c>
      <c r="L2482" t="s">
        <v>1703</v>
      </c>
      <c r="M2482" s="5">
        <v>0</v>
      </c>
      <c r="N2482" s="5"/>
      <c r="O2482" s="5">
        <v>10000000</v>
      </c>
      <c r="P2482" s="5"/>
      <c r="Q2482" s="16">
        <v>0</v>
      </c>
      <c r="R2482" s="5"/>
      <c r="S2482" s="17">
        <v>42846</v>
      </c>
      <c r="T2482" s="17">
        <v>42846</v>
      </c>
      <c r="U2482" s="17">
        <v>44671</v>
      </c>
      <c r="V2482" s="17"/>
      <c r="W2482" s="17">
        <v>42846</v>
      </c>
      <c r="X2482" s="17">
        <v>44139</v>
      </c>
      <c r="AC2482" s="16"/>
      <c r="AD2482" t="s">
        <v>795</v>
      </c>
      <c r="AE2482" t="s">
        <v>961</v>
      </c>
      <c r="AF2482" t="s">
        <v>740</v>
      </c>
      <c r="AG2482" t="s">
        <v>1036</v>
      </c>
      <c r="AJ2482" t="s">
        <v>963</v>
      </c>
      <c r="AK2482" t="s">
        <v>964</v>
      </c>
      <c r="AL2482" t="s">
        <v>965</v>
      </c>
      <c r="AM2482" t="s">
        <v>531</v>
      </c>
      <c r="AP2482" t="s">
        <v>966</v>
      </c>
      <c r="AQ2482" t="s">
        <v>967</v>
      </c>
      <c r="AR2482" t="s">
        <v>968</v>
      </c>
      <c r="AS2482" t="s">
        <v>969</v>
      </c>
      <c r="AT2482" t="s">
        <v>970</v>
      </c>
      <c r="AU2482" t="s">
        <v>10050</v>
      </c>
    </row>
    <row r="2483" spans="2:47" ht="11" outlineLevel="1" x14ac:dyDescent="0.15">
      <c r="B2483" t="s">
        <v>10051</v>
      </c>
      <c r="C2483" t="s">
        <v>2775</v>
      </c>
      <c r="G2483" t="s">
        <v>9926</v>
      </c>
      <c r="H2483" t="s">
        <v>835</v>
      </c>
      <c r="I2483" t="s">
        <v>9904</v>
      </c>
      <c r="J2483" t="s">
        <v>669</v>
      </c>
      <c r="K2483" t="s">
        <v>1498</v>
      </c>
      <c r="L2483" t="s">
        <v>669</v>
      </c>
      <c r="M2483" s="5">
        <v>0</v>
      </c>
      <c r="N2483" s="5"/>
      <c r="O2483" s="5">
        <v>9000000</v>
      </c>
      <c r="P2483" s="5"/>
      <c r="Q2483" s="16">
        <v>0</v>
      </c>
      <c r="R2483" s="5"/>
      <c r="S2483" s="17">
        <v>41936</v>
      </c>
      <c r="T2483" s="17">
        <v>41936</v>
      </c>
      <c r="U2483" s="17">
        <v>45578</v>
      </c>
      <c r="V2483" s="17"/>
      <c r="W2483" s="17">
        <v>41936</v>
      </c>
      <c r="X2483" s="17">
        <v>42779</v>
      </c>
      <c r="AC2483" s="16"/>
      <c r="AD2483" t="s">
        <v>795</v>
      </c>
      <c r="AE2483" t="s">
        <v>961</v>
      </c>
      <c r="AF2483" t="s">
        <v>740</v>
      </c>
      <c r="AG2483" t="s">
        <v>1036</v>
      </c>
      <c r="AJ2483" t="s">
        <v>963</v>
      </c>
      <c r="AK2483" t="s">
        <v>964</v>
      </c>
      <c r="AL2483" t="s">
        <v>965</v>
      </c>
      <c r="AM2483" t="s">
        <v>531</v>
      </c>
      <c r="AP2483" t="s">
        <v>966</v>
      </c>
      <c r="AQ2483" t="s">
        <v>967</v>
      </c>
      <c r="AR2483" t="s">
        <v>968</v>
      </c>
      <c r="AS2483" t="s">
        <v>969</v>
      </c>
      <c r="AT2483" t="s">
        <v>970</v>
      </c>
      <c r="AU2483" t="s">
        <v>10052</v>
      </c>
    </row>
    <row r="2484" spans="2:47" ht="11" outlineLevel="1" x14ac:dyDescent="0.15">
      <c r="B2484" t="s">
        <v>10053</v>
      </c>
      <c r="C2484" t="s">
        <v>369</v>
      </c>
      <c r="G2484" t="s">
        <v>10054</v>
      </c>
      <c r="H2484" t="s">
        <v>10055</v>
      </c>
      <c r="I2484" t="s">
        <v>9904</v>
      </c>
      <c r="J2484" t="s">
        <v>685</v>
      </c>
      <c r="K2484" t="s">
        <v>2058</v>
      </c>
      <c r="L2484" t="s">
        <v>685</v>
      </c>
      <c r="M2484" s="5">
        <v>0</v>
      </c>
      <c r="N2484" s="5"/>
      <c r="O2484" s="5">
        <v>1000000</v>
      </c>
      <c r="P2484" s="5"/>
      <c r="Q2484" s="16">
        <v>0</v>
      </c>
      <c r="R2484" s="5"/>
      <c r="S2484" s="17">
        <v>39372</v>
      </c>
      <c r="T2484" s="17">
        <v>39372</v>
      </c>
      <c r="U2484" s="17">
        <v>43012</v>
      </c>
      <c r="V2484" s="17"/>
      <c r="W2484" s="17">
        <v>39372</v>
      </c>
      <c r="X2484" s="17">
        <v>42377</v>
      </c>
      <c r="Y2484" t="s">
        <v>959</v>
      </c>
      <c r="Z2484" t="s">
        <v>796</v>
      </c>
      <c r="AA2484" t="s">
        <v>960</v>
      </c>
      <c r="AC2484" s="16">
        <v>8</v>
      </c>
      <c r="AD2484" t="s">
        <v>795</v>
      </c>
      <c r="AE2484" t="s">
        <v>961</v>
      </c>
      <c r="AF2484" t="s">
        <v>740</v>
      </c>
      <c r="AG2484" t="s">
        <v>1036</v>
      </c>
      <c r="AJ2484" t="s">
        <v>963</v>
      </c>
      <c r="AK2484" t="s">
        <v>964</v>
      </c>
      <c r="AL2484" t="s">
        <v>965</v>
      </c>
      <c r="AM2484" t="s">
        <v>531</v>
      </c>
      <c r="AP2484" t="s">
        <v>966</v>
      </c>
      <c r="AQ2484" t="s">
        <v>967</v>
      </c>
      <c r="AR2484" t="s">
        <v>968</v>
      </c>
      <c r="AS2484" t="s">
        <v>969</v>
      </c>
      <c r="AT2484" t="s">
        <v>970</v>
      </c>
      <c r="AU2484" t="s">
        <v>10056</v>
      </c>
    </row>
    <row r="2485" spans="2:47" ht="11" outlineLevel="1" x14ac:dyDescent="0.15">
      <c r="B2485" t="s">
        <v>10057</v>
      </c>
      <c r="C2485" t="s">
        <v>4335</v>
      </c>
      <c r="G2485" t="s">
        <v>9903</v>
      </c>
      <c r="H2485" t="s">
        <v>854</v>
      </c>
      <c r="I2485" t="s">
        <v>9904</v>
      </c>
      <c r="J2485" t="s">
        <v>3417</v>
      </c>
      <c r="K2485" t="s">
        <v>3418</v>
      </c>
      <c r="L2485" t="s">
        <v>3417</v>
      </c>
      <c r="M2485" s="5">
        <v>0</v>
      </c>
      <c r="N2485" s="5"/>
      <c r="O2485" s="5">
        <v>3200000</v>
      </c>
      <c r="P2485" s="5"/>
      <c r="Q2485" s="16">
        <v>0</v>
      </c>
      <c r="R2485" s="5"/>
      <c r="S2485" s="17">
        <v>45001</v>
      </c>
      <c r="T2485" s="17">
        <v>45001</v>
      </c>
      <c r="U2485" s="17">
        <v>46827</v>
      </c>
      <c r="V2485" s="17"/>
      <c r="W2485" s="17">
        <v>45001</v>
      </c>
      <c r="X2485" s="17">
        <v>45001</v>
      </c>
      <c r="AC2485" s="16"/>
      <c r="AD2485" t="s">
        <v>795</v>
      </c>
      <c r="AE2485" t="s">
        <v>961</v>
      </c>
      <c r="AF2485" t="s">
        <v>740</v>
      </c>
      <c r="AG2485" t="s">
        <v>1036</v>
      </c>
      <c r="AJ2485" t="s">
        <v>963</v>
      </c>
      <c r="AK2485" t="s">
        <v>964</v>
      </c>
      <c r="AL2485" t="s">
        <v>965</v>
      </c>
      <c r="AM2485" t="s">
        <v>531</v>
      </c>
      <c r="AP2485" t="s">
        <v>966</v>
      </c>
      <c r="AQ2485" t="s">
        <v>967</v>
      </c>
      <c r="AR2485" t="s">
        <v>968</v>
      </c>
      <c r="AS2485" t="s">
        <v>969</v>
      </c>
      <c r="AT2485" t="s">
        <v>970</v>
      </c>
      <c r="AU2485" t="s">
        <v>10058</v>
      </c>
    </row>
    <row r="2486" spans="2:47" ht="11" outlineLevel="1" x14ac:dyDescent="0.15">
      <c r="B2486" t="s">
        <v>10059</v>
      </c>
      <c r="C2486" t="s">
        <v>891</v>
      </c>
      <c r="G2486" t="s">
        <v>9903</v>
      </c>
      <c r="H2486" t="s">
        <v>854</v>
      </c>
      <c r="I2486" t="s">
        <v>9904</v>
      </c>
      <c r="J2486" t="s">
        <v>712</v>
      </c>
      <c r="K2486" t="s">
        <v>2068</v>
      </c>
      <c r="L2486" t="s">
        <v>712</v>
      </c>
      <c r="M2486" s="5">
        <v>0</v>
      </c>
      <c r="N2486" s="5"/>
      <c r="O2486" s="5">
        <v>3000000</v>
      </c>
      <c r="P2486" s="5"/>
      <c r="Q2486" s="16">
        <v>0</v>
      </c>
      <c r="R2486" s="5"/>
      <c r="S2486" s="17">
        <v>43969</v>
      </c>
      <c r="T2486" s="17">
        <v>43973</v>
      </c>
      <c r="U2486" s="17">
        <v>45794</v>
      </c>
      <c r="V2486" s="17"/>
      <c r="W2486" s="17">
        <v>43969</v>
      </c>
      <c r="X2486" s="17">
        <v>44034</v>
      </c>
      <c r="AC2486" s="16"/>
      <c r="AD2486" t="s">
        <v>795</v>
      </c>
      <c r="AE2486" t="s">
        <v>961</v>
      </c>
      <c r="AF2486" t="s">
        <v>745</v>
      </c>
      <c r="AG2486" t="s">
        <v>1071</v>
      </c>
      <c r="AJ2486" t="s">
        <v>963</v>
      </c>
      <c r="AK2486" t="s">
        <v>964</v>
      </c>
      <c r="AL2486" t="s">
        <v>965</v>
      </c>
      <c r="AM2486" t="s">
        <v>531</v>
      </c>
      <c r="AP2486" t="s">
        <v>966</v>
      </c>
      <c r="AQ2486" t="s">
        <v>967</v>
      </c>
      <c r="AR2486" t="s">
        <v>968</v>
      </c>
      <c r="AS2486" t="s">
        <v>969</v>
      </c>
      <c r="AT2486" t="s">
        <v>970</v>
      </c>
      <c r="AU2486" t="s">
        <v>10060</v>
      </c>
    </row>
    <row r="2487" spans="2:47" ht="11" outlineLevel="1" x14ac:dyDescent="0.15">
      <c r="B2487" t="s">
        <v>10061</v>
      </c>
      <c r="C2487" t="s">
        <v>3749</v>
      </c>
      <c r="G2487" t="s">
        <v>9903</v>
      </c>
      <c r="H2487" t="s">
        <v>854</v>
      </c>
      <c r="I2487" t="s">
        <v>9904</v>
      </c>
      <c r="J2487" t="s">
        <v>685</v>
      </c>
      <c r="K2487" t="s">
        <v>2058</v>
      </c>
      <c r="L2487" t="s">
        <v>685</v>
      </c>
      <c r="M2487" s="5">
        <v>0</v>
      </c>
      <c r="N2487" s="5"/>
      <c r="O2487" s="5">
        <v>1500000</v>
      </c>
      <c r="P2487" s="5"/>
      <c r="Q2487" s="16">
        <v>0</v>
      </c>
      <c r="R2487" s="5"/>
      <c r="S2487" s="17">
        <v>45503</v>
      </c>
      <c r="T2487" s="17">
        <v>45457</v>
      </c>
      <c r="U2487" s="17">
        <v>47329</v>
      </c>
      <c r="V2487" s="17"/>
      <c r="W2487" s="17">
        <v>45503</v>
      </c>
      <c r="X2487" s="17">
        <v>45503</v>
      </c>
      <c r="AC2487" s="16"/>
      <c r="AD2487" t="s">
        <v>795</v>
      </c>
      <c r="AE2487" t="s">
        <v>961</v>
      </c>
      <c r="AF2487" t="s">
        <v>740</v>
      </c>
      <c r="AG2487" t="s">
        <v>1036</v>
      </c>
      <c r="AJ2487" t="s">
        <v>963</v>
      </c>
      <c r="AK2487" t="s">
        <v>964</v>
      </c>
      <c r="AL2487" t="s">
        <v>965</v>
      </c>
      <c r="AM2487" t="s">
        <v>531</v>
      </c>
      <c r="AP2487" t="s">
        <v>966</v>
      </c>
      <c r="AQ2487" t="s">
        <v>967</v>
      </c>
      <c r="AR2487" t="s">
        <v>968</v>
      </c>
      <c r="AS2487" t="s">
        <v>969</v>
      </c>
      <c r="AT2487" t="s">
        <v>970</v>
      </c>
      <c r="AU2487" t="s">
        <v>10062</v>
      </c>
    </row>
    <row r="2488" spans="2:47" ht="11" outlineLevel="1" x14ac:dyDescent="0.15">
      <c r="B2488" t="s">
        <v>10063</v>
      </c>
      <c r="C2488" t="s">
        <v>889</v>
      </c>
      <c r="G2488" t="s">
        <v>9903</v>
      </c>
      <c r="H2488" t="s">
        <v>854</v>
      </c>
      <c r="I2488" t="s">
        <v>9904</v>
      </c>
      <c r="J2488" t="s">
        <v>685</v>
      </c>
      <c r="K2488" t="s">
        <v>2058</v>
      </c>
      <c r="L2488" t="s">
        <v>685</v>
      </c>
      <c r="M2488" s="5">
        <v>0</v>
      </c>
      <c r="N2488" s="5"/>
      <c r="O2488" s="5">
        <v>1500000</v>
      </c>
      <c r="P2488" s="5"/>
      <c r="Q2488" s="16">
        <v>0</v>
      </c>
      <c r="R2488" s="5"/>
      <c r="S2488" s="17">
        <v>43633</v>
      </c>
      <c r="T2488" s="17">
        <v>43630</v>
      </c>
      <c r="U2488" s="17">
        <v>45457</v>
      </c>
      <c r="V2488" s="17"/>
      <c r="W2488" s="17">
        <v>43633</v>
      </c>
      <c r="X2488" s="17">
        <v>43633</v>
      </c>
      <c r="AC2488" s="16"/>
      <c r="AD2488" t="s">
        <v>795</v>
      </c>
      <c r="AE2488" t="s">
        <v>961</v>
      </c>
      <c r="AF2488" t="s">
        <v>740</v>
      </c>
      <c r="AG2488" t="s">
        <v>1036</v>
      </c>
      <c r="AJ2488" t="s">
        <v>963</v>
      </c>
      <c r="AK2488" t="s">
        <v>964</v>
      </c>
      <c r="AL2488" t="s">
        <v>965</v>
      </c>
      <c r="AM2488" t="s">
        <v>531</v>
      </c>
      <c r="AP2488" t="s">
        <v>966</v>
      </c>
      <c r="AQ2488" t="s">
        <v>967</v>
      </c>
      <c r="AR2488" t="s">
        <v>968</v>
      </c>
      <c r="AS2488" t="s">
        <v>969</v>
      </c>
      <c r="AT2488" t="s">
        <v>970</v>
      </c>
      <c r="AU2488" t="s">
        <v>10064</v>
      </c>
    </row>
    <row r="2489" spans="2:47" ht="11" outlineLevel="1" x14ac:dyDescent="0.15">
      <c r="B2489" t="s">
        <v>10065</v>
      </c>
      <c r="C2489" t="s">
        <v>10066</v>
      </c>
      <c r="G2489" t="s">
        <v>9926</v>
      </c>
      <c r="H2489" t="s">
        <v>835</v>
      </c>
      <c r="I2489" t="s">
        <v>9904</v>
      </c>
      <c r="J2489" t="s">
        <v>5525</v>
      </c>
      <c r="K2489" t="s">
        <v>5526</v>
      </c>
      <c r="L2489" t="s">
        <v>5525</v>
      </c>
      <c r="M2489" s="5">
        <v>0</v>
      </c>
      <c r="N2489" s="5"/>
      <c r="O2489" s="5">
        <v>7500000</v>
      </c>
      <c r="P2489" s="5"/>
      <c r="Q2489" s="16">
        <v>0</v>
      </c>
      <c r="R2489" s="5"/>
      <c r="S2489" s="17">
        <v>45183</v>
      </c>
      <c r="T2489" s="17">
        <v>45183</v>
      </c>
      <c r="U2489" s="17">
        <v>47008</v>
      </c>
      <c r="V2489" s="17"/>
      <c r="W2489" s="17">
        <v>45183</v>
      </c>
      <c r="X2489" s="17">
        <v>45183</v>
      </c>
      <c r="AC2489" s="16"/>
      <c r="AD2489" t="s">
        <v>795</v>
      </c>
      <c r="AE2489" t="s">
        <v>961</v>
      </c>
      <c r="AF2489" t="s">
        <v>740</v>
      </c>
      <c r="AG2489" t="s">
        <v>1036</v>
      </c>
      <c r="AJ2489" t="s">
        <v>963</v>
      </c>
      <c r="AK2489" t="s">
        <v>964</v>
      </c>
      <c r="AL2489" t="s">
        <v>1340</v>
      </c>
      <c r="AM2489" t="s">
        <v>531</v>
      </c>
      <c r="AP2489" t="s">
        <v>966</v>
      </c>
      <c r="AQ2489" t="s">
        <v>967</v>
      </c>
      <c r="AR2489" t="s">
        <v>968</v>
      </c>
      <c r="AS2489" t="s">
        <v>969</v>
      </c>
      <c r="AT2489" t="s">
        <v>970</v>
      </c>
      <c r="AU2489" t="s">
        <v>10067</v>
      </c>
    </row>
    <row r="2490" spans="2:47" ht="11" outlineLevel="1" x14ac:dyDescent="0.15">
      <c r="B2490" t="s">
        <v>10068</v>
      </c>
      <c r="C2490" t="s">
        <v>2682</v>
      </c>
      <c r="G2490" t="s">
        <v>9926</v>
      </c>
      <c r="H2490" t="s">
        <v>835</v>
      </c>
      <c r="I2490" t="s">
        <v>9904</v>
      </c>
      <c r="J2490" t="s">
        <v>660</v>
      </c>
      <c r="K2490" t="s">
        <v>1702</v>
      </c>
      <c r="L2490" t="s">
        <v>660</v>
      </c>
      <c r="M2490" s="5">
        <v>0</v>
      </c>
      <c r="N2490" s="5"/>
      <c r="O2490" s="5">
        <v>0</v>
      </c>
      <c r="P2490" s="5"/>
      <c r="Q2490" s="16">
        <v>0</v>
      </c>
      <c r="R2490" s="5"/>
      <c r="S2490" s="17">
        <v>44841</v>
      </c>
      <c r="T2490" s="17">
        <v>44841</v>
      </c>
      <c r="U2490" s="17">
        <v>46666</v>
      </c>
      <c r="V2490" s="17"/>
      <c r="W2490" s="17">
        <v>44841</v>
      </c>
      <c r="X2490" s="17">
        <v>44841</v>
      </c>
      <c r="AC2490" s="16"/>
      <c r="AD2490" t="s">
        <v>795</v>
      </c>
      <c r="AE2490" t="s">
        <v>961</v>
      </c>
      <c r="AF2490" t="s">
        <v>740</v>
      </c>
      <c r="AG2490" t="s">
        <v>1036</v>
      </c>
      <c r="AJ2490" t="s">
        <v>963</v>
      </c>
      <c r="AK2490" t="s">
        <v>964</v>
      </c>
      <c r="AL2490" t="s">
        <v>965</v>
      </c>
      <c r="AM2490" t="s">
        <v>531</v>
      </c>
      <c r="AP2490" t="s">
        <v>966</v>
      </c>
      <c r="AQ2490" t="s">
        <v>967</v>
      </c>
      <c r="AR2490" t="s">
        <v>968</v>
      </c>
      <c r="AS2490" t="s">
        <v>969</v>
      </c>
      <c r="AT2490" t="s">
        <v>970</v>
      </c>
      <c r="AU2490" t="s">
        <v>10069</v>
      </c>
    </row>
    <row r="2491" spans="2:47" ht="11" outlineLevel="1" x14ac:dyDescent="0.15">
      <c r="B2491" t="s">
        <v>10070</v>
      </c>
      <c r="C2491" t="s">
        <v>309</v>
      </c>
      <c r="G2491" t="s">
        <v>9926</v>
      </c>
      <c r="H2491" t="s">
        <v>835</v>
      </c>
      <c r="I2491" t="s">
        <v>9904</v>
      </c>
      <c r="J2491" t="s">
        <v>687</v>
      </c>
      <c r="K2491" t="s">
        <v>2727</v>
      </c>
      <c r="L2491" t="s">
        <v>687</v>
      </c>
      <c r="M2491" s="5">
        <v>0</v>
      </c>
      <c r="N2491" s="5"/>
      <c r="O2491" s="5">
        <v>7500000</v>
      </c>
      <c r="P2491" s="5"/>
      <c r="Q2491" s="16">
        <v>0</v>
      </c>
      <c r="R2491" s="5"/>
      <c r="S2491" s="17">
        <v>44624</v>
      </c>
      <c r="T2491" s="17">
        <v>44621</v>
      </c>
      <c r="U2491" s="17">
        <v>46446</v>
      </c>
      <c r="V2491" s="17"/>
      <c r="W2491" s="17">
        <v>44624</v>
      </c>
      <c r="X2491" s="17">
        <v>45925</v>
      </c>
      <c r="AC2491" s="16"/>
      <c r="AD2491" t="s">
        <v>795</v>
      </c>
      <c r="AE2491" t="s">
        <v>961</v>
      </c>
      <c r="AF2491" t="s">
        <v>740</v>
      </c>
      <c r="AG2491" t="s">
        <v>1036</v>
      </c>
      <c r="AJ2491" t="s">
        <v>963</v>
      </c>
      <c r="AK2491" t="s">
        <v>964</v>
      </c>
      <c r="AL2491" t="s">
        <v>965</v>
      </c>
      <c r="AM2491" t="s">
        <v>531</v>
      </c>
      <c r="AP2491" t="s">
        <v>966</v>
      </c>
      <c r="AQ2491" t="s">
        <v>967</v>
      </c>
      <c r="AR2491" t="s">
        <v>968</v>
      </c>
      <c r="AS2491" t="s">
        <v>969</v>
      </c>
      <c r="AT2491" t="s">
        <v>970</v>
      </c>
      <c r="AU2491" t="s">
        <v>10071</v>
      </c>
    </row>
    <row r="2492" spans="2:47" ht="11" outlineLevel="1" x14ac:dyDescent="0.15">
      <c r="B2492" t="s">
        <v>10072</v>
      </c>
      <c r="C2492" t="s">
        <v>6748</v>
      </c>
      <c r="G2492" t="s">
        <v>9903</v>
      </c>
      <c r="H2492" t="s">
        <v>854</v>
      </c>
      <c r="I2492" t="s">
        <v>9904</v>
      </c>
      <c r="J2492" t="s">
        <v>6749</v>
      </c>
      <c r="K2492" t="s">
        <v>6750</v>
      </c>
      <c r="L2492" t="s">
        <v>6749</v>
      </c>
      <c r="M2492" s="5">
        <v>0</v>
      </c>
      <c r="N2492" s="5"/>
      <c r="O2492" s="5">
        <v>5000000</v>
      </c>
      <c r="P2492" s="5"/>
      <c r="Q2492" s="16">
        <v>0</v>
      </c>
      <c r="R2492" s="5"/>
      <c r="S2492" s="17">
        <v>45226</v>
      </c>
      <c r="T2492" s="17">
        <v>45231</v>
      </c>
      <c r="U2492" s="17">
        <v>47057</v>
      </c>
      <c r="V2492" s="17"/>
      <c r="W2492" s="17">
        <v>45226</v>
      </c>
      <c r="X2492" s="17">
        <v>45761</v>
      </c>
      <c r="AC2492" s="16"/>
      <c r="AD2492" t="s">
        <v>795</v>
      </c>
      <c r="AE2492" t="s">
        <v>961</v>
      </c>
      <c r="AF2492" t="s">
        <v>748</v>
      </c>
      <c r="AG2492" t="s">
        <v>1057</v>
      </c>
      <c r="AJ2492" t="s">
        <v>963</v>
      </c>
      <c r="AK2492" t="s">
        <v>964</v>
      </c>
      <c r="AL2492" t="s">
        <v>1340</v>
      </c>
      <c r="AM2492" t="s">
        <v>531</v>
      </c>
      <c r="AP2492" t="s">
        <v>966</v>
      </c>
      <c r="AQ2492" t="s">
        <v>967</v>
      </c>
      <c r="AR2492" t="s">
        <v>968</v>
      </c>
      <c r="AS2492" t="s">
        <v>969</v>
      </c>
      <c r="AT2492" t="s">
        <v>970</v>
      </c>
      <c r="AU2492" t="s">
        <v>10073</v>
      </c>
    </row>
    <row r="2493" spans="2:47" ht="11" outlineLevel="1" x14ac:dyDescent="0.15">
      <c r="B2493" t="s">
        <v>10074</v>
      </c>
      <c r="C2493" t="s">
        <v>4496</v>
      </c>
      <c r="G2493" t="s">
        <v>9903</v>
      </c>
      <c r="H2493" t="s">
        <v>854</v>
      </c>
      <c r="I2493" t="s">
        <v>9904</v>
      </c>
      <c r="J2493" t="s">
        <v>4497</v>
      </c>
      <c r="K2493" t="s">
        <v>4498</v>
      </c>
      <c r="L2493" t="s">
        <v>4497</v>
      </c>
      <c r="M2493" s="5">
        <v>0</v>
      </c>
      <c r="N2493" s="5"/>
      <c r="O2493" s="5">
        <v>5000000</v>
      </c>
      <c r="P2493" s="5"/>
      <c r="Q2493" s="16">
        <v>0</v>
      </c>
      <c r="R2493" s="5"/>
      <c r="S2493" s="17">
        <v>45226</v>
      </c>
      <c r="T2493" s="17">
        <v>45231</v>
      </c>
      <c r="U2493" s="17">
        <v>47057</v>
      </c>
      <c r="V2493" s="17"/>
      <c r="W2493" s="17">
        <v>45226</v>
      </c>
      <c r="X2493" s="17">
        <v>45761</v>
      </c>
      <c r="AC2493" s="16"/>
      <c r="AD2493" t="s">
        <v>795</v>
      </c>
      <c r="AE2493" t="s">
        <v>961</v>
      </c>
      <c r="AF2493" t="s">
        <v>748</v>
      </c>
      <c r="AG2493" t="s">
        <v>1057</v>
      </c>
      <c r="AJ2493" t="s">
        <v>963</v>
      </c>
      <c r="AK2493" t="s">
        <v>964</v>
      </c>
      <c r="AL2493" t="s">
        <v>1340</v>
      </c>
      <c r="AM2493" t="s">
        <v>531</v>
      </c>
      <c r="AP2493" t="s">
        <v>966</v>
      </c>
      <c r="AQ2493" t="s">
        <v>967</v>
      </c>
      <c r="AR2493" t="s">
        <v>968</v>
      </c>
      <c r="AS2493" t="s">
        <v>969</v>
      </c>
      <c r="AT2493" t="s">
        <v>970</v>
      </c>
      <c r="AU2493" t="s">
        <v>10075</v>
      </c>
    </row>
    <row r="2494" spans="2:47" ht="11" outlineLevel="1" x14ac:dyDescent="0.15">
      <c r="B2494" t="s">
        <v>10076</v>
      </c>
      <c r="C2494" t="s">
        <v>10077</v>
      </c>
      <c r="G2494" t="s">
        <v>9903</v>
      </c>
      <c r="H2494" t="s">
        <v>854</v>
      </c>
      <c r="I2494" t="s">
        <v>9904</v>
      </c>
      <c r="J2494" t="s">
        <v>10078</v>
      </c>
      <c r="K2494" t="s">
        <v>10079</v>
      </c>
      <c r="L2494" t="s">
        <v>10078</v>
      </c>
      <c r="M2494" s="5">
        <v>0</v>
      </c>
      <c r="N2494" s="5"/>
      <c r="O2494" s="5">
        <v>5000000</v>
      </c>
      <c r="P2494" s="5"/>
      <c r="Q2494" s="16">
        <v>0</v>
      </c>
      <c r="R2494" s="5"/>
      <c r="S2494" s="17">
        <v>45226</v>
      </c>
      <c r="T2494" s="17">
        <v>45231</v>
      </c>
      <c r="U2494" s="17">
        <v>47057</v>
      </c>
      <c r="V2494" s="17"/>
      <c r="W2494" s="17">
        <v>45226</v>
      </c>
      <c r="X2494" s="17">
        <v>45761</v>
      </c>
      <c r="AC2494" s="16"/>
      <c r="AD2494" t="s">
        <v>795</v>
      </c>
      <c r="AE2494" t="s">
        <v>961</v>
      </c>
      <c r="AF2494" t="s">
        <v>748</v>
      </c>
      <c r="AG2494" t="s">
        <v>1057</v>
      </c>
      <c r="AJ2494" t="s">
        <v>963</v>
      </c>
      <c r="AK2494" t="s">
        <v>964</v>
      </c>
      <c r="AL2494" t="s">
        <v>1340</v>
      </c>
      <c r="AM2494" t="s">
        <v>531</v>
      </c>
      <c r="AP2494" t="s">
        <v>966</v>
      </c>
      <c r="AQ2494" t="s">
        <v>967</v>
      </c>
      <c r="AR2494" t="s">
        <v>968</v>
      </c>
      <c r="AS2494" t="s">
        <v>969</v>
      </c>
      <c r="AT2494" t="s">
        <v>970</v>
      </c>
      <c r="AU2494" t="s">
        <v>10080</v>
      </c>
    </row>
    <row r="2495" spans="2:47" ht="11" outlineLevel="1" x14ac:dyDescent="0.15">
      <c r="B2495" t="s">
        <v>10081</v>
      </c>
      <c r="C2495" t="s">
        <v>10082</v>
      </c>
      <c r="G2495" t="s">
        <v>9903</v>
      </c>
      <c r="H2495" t="s">
        <v>854</v>
      </c>
      <c r="I2495" t="s">
        <v>9904</v>
      </c>
      <c r="J2495" t="s">
        <v>10083</v>
      </c>
      <c r="K2495" t="s">
        <v>10084</v>
      </c>
      <c r="L2495" t="s">
        <v>10083</v>
      </c>
      <c r="M2495" s="5">
        <v>0</v>
      </c>
      <c r="N2495" s="5"/>
      <c r="O2495" s="5">
        <v>250000</v>
      </c>
      <c r="P2495" s="5"/>
      <c r="Q2495" s="16">
        <v>0</v>
      </c>
      <c r="R2495" s="5"/>
      <c r="S2495" s="17">
        <v>45212</v>
      </c>
      <c r="T2495" s="17">
        <v>45210</v>
      </c>
      <c r="U2495" s="17">
        <v>47039</v>
      </c>
      <c r="V2495" s="17"/>
      <c r="W2495" s="17">
        <v>45212</v>
      </c>
      <c r="X2495" s="17">
        <v>45212</v>
      </c>
      <c r="AC2495" s="16"/>
      <c r="AD2495" t="s">
        <v>795</v>
      </c>
      <c r="AE2495" t="s">
        <v>961</v>
      </c>
      <c r="AF2495" t="s">
        <v>737</v>
      </c>
      <c r="AG2495" t="s">
        <v>975</v>
      </c>
      <c r="AJ2495" t="s">
        <v>963</v>
      </c>
      <c r="AK2495" t="s">
        <v>1504</v>
      </c>
      <c r="AL2495" t="s">
        <v>1340</v>
      </c>
      <c r="AM2495" t="s">
        <v>531</v>
      </c>
      <c r="AP2495" t="s">
        <v>966</v>
      </c>
      <c r="AQ2495" t="s">
        <v>967</v>
      </c>
      <c r="AR2495" t="s">
        <v>968</v>
      </c>
      <c r="AS2495" t="s">
        <v>969</v>
      </c>
      <c r="AT2495" t="s">
        <v>970</v>
      </c>
      <c r="AU2495" t="s">
        <v>10085</v>
      </c>
    </row>
    <row r="2496" spans="2:47" ht="11" outlineLevel="1" x14ac:dyDescent="0.15">
      <c r="B2496" t="s">
        <v>10086</v>
      </c>
      <c r="C2496" t="s">
        <v>5139</v>
      </c>
      <c r="G2496" t="s">
        <v>9903</v>
      </c>
      <c r="H2496" t="s">
        <v>854</v>
      </c>
      <c r="I2496" t="s">
        <v>9904</v>
      </c>
      <c r="J2496" t="s">
        <v>5140</v>
      </c>
      <c r="K2496" t="s">
        <v>5141</v>
      </c>
      <c r="L2496" t="s">
        <v>5140</v>
      </c>
      <c r="M2496" s="5">
        <v>0</v>
      </c>
      <c r="N2496" s="5"/>
      <c r="O2496" s="5">
        <v>250000</v>
      </c>
      <c r="P2496" s="5"/>
      <c r="Q2496" s="16">
        <v>0</v>
      </c>
      <c r="R2496" s="5"/>
      <c r="S2496" s="17">
        <v>45211</v>
      </c>
      <c r="T2496" s="17">
        <v>45210</v>
      </c>
      <c r="U2496" s="17">
        <v>47039</v>
      </c>
      <c r="V2496" s="17"/>
      <c r="W2496" s="17">
        <v>45211</v>
      </c>
      <c r="X2496" s="17">
        <v>45946</v>
      </c>
      <c r="AC2496" s="16"/>
      <c r="AD2496" t="s">
        <v>795</v>
      </c>
      <c r="AE2496" t="s">
        <v>961</v>
      </c>
      <c r="AF2496" t="s">
        <v>737</v>
      </c>
      <c r="AG2496" t="s">
        <v>975</v>
      </c>
      <c r="AJ2496" t="s">
        <v>963</v>
      </c>
      <c r="AK2496" t="s">
        <v>1504</v>
      </c>
      <c r="AL2496" t="s">
        <v>1340</v>
      </c>
      <c r="AM2496" t="s">
        <v>531</v>
      </c>
      <c r="AP2496" t="s">
        <v>966</v>
      </c>
      <c r="AQ2496" t="s">
        <v>967</v>
      </c>
      <c r="AR2496" t="s">
        <v>968</v>
      </c>
      <c r="AS2496" t="s">
        <v>969</v>
      </c>
      <c r="AT2496" t="s">
        <v>970</v>
      </c>
      <c r="AU2496" t="s">
        <v>10087</v>
      </c>
    </row>
    <row r="2497" spans="2:47" ht="11" outlineLevel="1" x14ac:dyDescent="0.15">
      <c r="B2497" t="s">
        <v>10088</v>
      </c>
      <c r="C2497" t="s">
        <v>6040</v>
      </c>
      <c r="G2497" t="s">
        <v>9903</v>
      </c>
      <c r="H2497" t="s">
        <v>854</v>
      </c>
      <c r="I2497" t="s">
        <v>9904</v>
      </c>
      <c r="J2497" t="s">
        <v>6041</v>
      </c>
      <c r="K2497" t="s">
        <v>6042</v>
      </c>
      <c r="L2497" t="s">
        <v>6041</v>
      </c>
      <c r="M2497" s="5">
        <v>0</v>
      </c>
      <c r="N2497" s="5"/>
      <c r="O2497" s="5">
        <v>400000</v>
      </c>
      <c r="P2497" s="5"/>
      <c r="Q2497" s="16">
        <v>0</v>
      </c>
      <c r="R2497" s="5"/>
      <c r="S2497" s="17">
        <v>44834</v>
      </c>
      <c r="T2497" s="17">
        <v>44834</v>
      </c>
      <c r="U2497" s="17">
        <v>46659</v>
      </c>
      <c r="V2497" s="17"/>
      <c r="W2497" s="17">
        <v>44834</v>
      </c>
      <c r="X2497" s="17">
        <v>46044</v>
      </c>
      <c r="AC2497" s="16"/>
      <c r="AD2497" t="s">
        <v>795</v>
      </c>
      <c r="AE2497" t="s">
        <v>961</v>
      </c>
      <c r="AF2497" t="s">
        <v>3219</v>
      </c>
      <c r="AG2497" t="s">
        <v>3220</v>
      </c>
      <c r="AJ2497" t="s">
        <v>963</v>
      </c>
      <c r="AK2497" t="s">
        <v>964</v>
      </c>
      <c r="AL2497" t="s">
        <v>1340</v>
      </c>
      <c r="AM2497" t="s">
        <v>531</v>
      </c>
      <c r="AP2497" t="s">
        <v>966</v>
      </c>
      <c r="AQ2497" t="s">
        <v>967</v>
      </c>
      <c r="AR2497" t="s">
        <v>968</v>
      </c>
      <c r="AS2497" t="s">
        <v>969</v>
      </c>
      <c r="AT2497" t="s">
        <v>970</v>
      </c>
      <c r="AU2497" t="s">
        <v>10089</v>
      </c>
    </row>
    <row r="2498" spans="2:47" ht="11" outlineLevel="1" x14ac:dyDescent="0.15">
      <c r="B2498" t="s">
        <v>10090</v>
      </c>
      <c r="C2498" t="s">
        <v>10091</v>
      </c>
      <c r="G2498" t="s">
        <v>9903</v>
      </c>
      <c r="H2498" t="s">
        <v>854</v>
      </c>
      <c r="I2498" t="s">
        <v>9904</v>
      </c>
      <c r="J2498" t="s">
        <v>4930</v>
      </c>
      <c r="K2498" t="s">
        <v>4931</v>
      </c>
      <c r="L2498" t="s">
        <v>4930</v>
      </c>
      <c r="M2498" s="5">
        <v>0</v>
      </c>
      <c r="N2498" s="5"/>
      <c r="O2498" s="5">
        <v>2500000</v>
      </c>
      <c r="P2498" s="5"/>
      <c r="Q2498" s="16">
        <v>0</v>
      </c>
      <c r="R2498" s="5"/>
      <c r="S2498" s="17">
        <v>44677</v>
      </c>
      <c r="T2498" s="17">
        <v>44662</v>
      </c>
      <c r="U2498" s="17">
        <v>46498</v>
      </c>
      <c r="V2498" s="17"/>
      <c r="W2498" s="17">
        <v>44677</v>
      </c>
      <c r="X2498" s="17">
        <v>46000</v>
      </c>
      <c r="AC2498" s="16"/>
      <c r="AD2498" t="s">
        <v>795</v>
      </c>
      <c r="AE2498" t="s">
        <v>961</v>
      </c>
      <c r="AF2498" t="s">
        <v>748</v>
      </c>
      <c r="AG2498" t="s">
        <v>1057</v>
      </c>
      <c r="AJ2498" t="s">
        <v>963</v>
      </c>
      <c r="AK2498" t="s">
        <v>964</v>
      </c>
      <c r="AL2498" t="s">
        <v>1340</v>
      </c>
      <c r="AM2498" t="s">
        <v>531</v>
      </c>
      <c r="AP2498" t="s">
        <v>966</v>
      </c>
      <c r="AQ2498" t="s">
        <v>967</v>
      </c>
      <c r="AR2498" t="s">
        <v>968</v>
      </c>
      <c r="AS2498" t="s">
        <v>969</v>
      </c>
      <c r="AT2498" t="s">
        <v>970</v>
      </c>
      <c r="AU2498" t="s">
        <v>10092</v>
      </c>
    </row>
    <row r="2499" spans="2:47" ht="11" outlineLevel="1" x14ac:dyDescent="0.15">
      <c r="B2499" t="s">
        <v>10093</v>
      </c>
      <c r="C2499" t="s">
        <v>10094</v>
      </c>
      <c r="G2499" t="s">
        <v>9903</v>
      </c>
      <c r="H2499" t="s">
        <v>854</v>
      </c>
      <c r="I2499" t="s">
        <v>9904</v>
      </c>
      <c r="J2499" t="s">
        <v>10095</v>
      </c>
      <c r="K2499" t="s">
        <v>10096</v>
      </c>
      <c r="L2499" t="s">
        <v>10095</v>
      </c>
      <c r="M2499" s="5">
        <v>0</v>
      </c>
      <c r="N2499" s="5"/>
      <c r="O2499" s="5">
        <v>2500000</v>
      </c>
      <c r="P2499" s="5"/>
      <c r="Q2499" s="16">
        <v>0</v>
      </c>
      <c r="R2499" s="5"/>
      <c r="S2499" s="17">
        <v>44678</v>
      </c>
      <c r="T2499" s="17">
        <v>44662</v>
      </c>
      <c r="U2499" s="17">
        <v>46498</v>
      </c>
      <c r="V2499" s="17"/>
      <c r="W2499" s="17">
        <v>44678</v>
      </c>
      <c r="X2499" s="17">
        <v>46000</v>
      </c>
      <c r="AC2499" s="16"/>
      <c r="AD2499" t="s">
        <v>795</v>
      </c>
      <c r="AE2499" t="s">
        <v>961</v>
      </c>
      <c r="AF2499" t="s">
        <v>748</v>
      </c>
      <c r="AG2499" t="s">
        <v>1057</v>
      </c>
      <c r="AJ2499" t="s">
        <v>963</v>
      </c>
      <c r="AK2499" t="s">
        <v>964</v>
      </c>
      <c r="AL2499" t="s">
        <v>1340</v>
      </c>
      <c r="AM2499" t="s">
        <v>531</v>
      </c>
      <c r="AP2499" t="s">
        <v>966</v>
      </c>
      <c r="AQ2499" t="s">
        <v>967</v>
      </c>
      <c r="AR2499" t="s">
        <v>968</v>
      </c>
      <c r="AS2499" t="s">
        <v>969</v>
      </c>
      <c r="AT2499" t="s">
        <v>970</v>
      </c>
      <c r="AU2499" t="s">
        <v>10097</v>
      </c>
    </row>
    <row r="2500" spans="2:47" ht="11" outlineLevel="1" x14ac:dyDescent="0.15">
      <c r="B2500" t="s">
        <v>10098</v>
      </c>
      <c r="C2500" t="s">
        <v>302</v>
      </c>
      <c r="G2500" t="s">
        <v>9903</v>
      </c>
      <c r="H2500" t="s">
        <v>854</v>
      </c>
      <c r="I2500" t="s">
        <v>9904</v>
      </c>
      <c r="J2500" t="s">
        <v>684</v>
      </c>
      <c r="K2500" t="s">
        <v>1950</v>
      </c>
      <c r="L2500" t="s">
        <v>684</v>
      </c>
      <c r="M2500" s="5">
        <v>0</v>
      </c>
      <c r="N2500" s="5"/>
      <c r="O2500" s="5">
        <v>2500000</v>
      </c>
      <c r="P2500" s="5"/>
      <c r="Q2500" s="16">
        <v>0</v>
      </c>
      <c r="R2500" s="5"/>
      <c r="S2500" s="17">
        <v>44676</v>
      </c>
      <c r="T2500" s="17">
        <v>44673</v>
      </c>
      <c r="U2500" s="17">
        <v>46133</v>
      </c>
      <c r="V2500" s="17"/>
      <c r="W2500" s="17">
        <v>44676</v>
      </c>
      <c r="X2500" s="17">
        <v>46071</v>
      </c>
      <c r="AC2500" s="16"/>
      <c r="AD2500" t="s">
        <v>795</v>
      </c>
      <c r="AE2500" t="s">
        <v>961</v>
      </c>
      <c r="AF2500" t="s">
        <v>748</v>
      </c>
      <c r="AG2500" t="s">
        <v>1057</v>
      </c>
      <c r="AJ2500" t="s">
        <v>963</v>
      </c>
      <c r="AK2500" t="s">
        <v>964</v>
      </c>
      <c r="AL2500" t="s">
        <v>965</v>
      </c>
      <c r="AM2500" t="s">
        <v>531</v>
      </c>
      <c r="AP2500" t="s">
        <v>966</v>
      </c>
      <c r="AQ2500" t="s">
        <v>967</v>
      </c>
      <c r="AR2500" t="s">
        <v>968</v>
      </c>
      <c r="AS2500" t="s">
        <v>969</v>
      </c>
      <c r="AT2500" t="s">
        <v>970</v>
      </c>
      <c r="AU2500" t="s">
        <v>10099</v>
      </c>
    </row>
    <row r="2501" spans="2:47" ht="11" outlineLevel="1" x14ac:dyDescent="0.15">
      <c r="B2501" t="s">
        <v>10100</v>
      </c>
      <c r="C2501" t="s">
        <v>3090</v>
      </c>
      <c r="G2501" t="s">
        <v>9903</v>
      </c>
      <c r="H2501" t="s">
        <v>854</v>
      </c>
      <c r="I2501" t="s">
        <v>9904</v>
      </c>
      <c r="J2501" t="s">
        <v>3091</v>
      </c>
      <c r="K2501" t="s">
        <v>3092</v>
      </c>
      <c r="L2501" t="s">
        <v>3091</v>
      </c>
      <c r="M2501" s="5">
        <v>0</v>
      </c>
      <c r="N2501" s="5"/>
      <c r="O2501" s="5">
        <v>2500000</v>
      </c>
      <c r="P2501" s="5"/>
      <c r="Q2501" s="16">
        <v>0</v>
      </c>
      <c r="R2501" s="5"/>
      <c r="S2501" s="17">
        <v>44676</v>
      </c>
      <c r="T2501" s="17">
        <v>44869</v>
      </c>
      <c r="U2501" s="17">
        <v>46122</v>
      </c>
      <c r="V2501" s="17"/>
      <c r="W2501" s="17">
        <v>44676</v>
      </c>
      <c r="X2501" s="17">
        <v>46072</v>
      </c>
      <c r="AC2501" s="16"/>
      <c r="AD2501" t="s">
        <v>795</v>
      </c>
      <c r="AE2501" t="s">
        <v>961</v>
      </c>
      <c r="AF2501" t="s">
        <v>748</v>
      </c>
      <c r="AG2501" t="s">
        <v>1057</v>
      </c>
      <c r="AJ2501" t="s">
        <v>963</v>
      </c>
      <c r="AK2501" t="s">
        <v>964</v>
      </c>
      <c r="AL2501" t="s">
        <v>965</v>
      </c>
      <c r="AM2501" t="s">
        <v>531</v>
      </c>
      <c r="AP2501" t="s">
        <v>966</v>
      </c>
      <c r="AQ2501" t="s">
        <v>967</v>
      </c>
      <c r="AR2501" t="s">
        <v>968</v>
      </c>
      <c r="AS2501" t="s">
        <v>969</v>
      </c>
      <c r="AT2501" t="s">
        <v>970</v>
      </c>
      <c r="AU2501" t="s">
        <v>10101</v>
      </c>
    </row>
    <row r="2502" spans="2:47" ht="11" outlineLevel="1" x14ac:dyDescent="0.15">
      <c r="B2502" t="s">
        <v>10102</v>
      </c>
      <c r="C2502" t="s">
        <v>10103</v>
      </c>
      <c r="G2502" t="s">
        <v>9903</v>
      </c>
      <c r="H2502" t="s">
        <v>854</v>
      </c>
      <c r="I2502" t="s">
        <v>9904</v>
      </c>
      <c r="J2502" t="s">
        <v>4124</v>
      </c>
      <c r="K2502" t="s">
        <v>4125</v>
      </c>
      <c r="L2502" t="s">
        <v>4124</v>
      </c>
      <c r="M2502" s="5">
        <v>0</v>
      </c>
      <c r="N2502" s="5"/>
      <c r="O2502" s="5">
        <v>2000000</v>
      </c>
      <c r="P2502" s="5"/>
      <c r="Q2502" s="16">
        <v>0</v>
      </c>
      <c r="R2502" s="5"/>
      <c r="S2502" s="17">
        <v>44676</v>
      </c>
      <c r="T2502" s="17">
        <v>44662</v>
      </c>
      <c r="U2502" s="17">
        <v>46498</v>
      </c>
      <c r="V2502" s="17"/>
      <c r="W2502" s="17">
        <v>44676</v>
      </c>
      <c r="X2502" s="17">
        <v>44764</v>
      </c>
      <c r="AC2502" s="16"/>
      <c r="AD2502" t="s">
        <v>795</v>
      </c>
      <c r="AE2502" t="s">
        <v>961</v>
      </c>
      <c r="AF2502" t="s">
        <v>748</v>
      </c>
      <c r="AG2502" t="s">
        <v>1057</v>
      </c>
      <c r="AJ2502" t="s">
        <v>963</v>
      </c>
      <c r="AK2502" t="s">
        <v>964</v>
      </c>
      <c r="AL2502" t="s">
        <v>1340</v>
      </c>
      <c r="AM2502" t="s">
        <v>531</v>
      </c>
      <c r="AP2502" t="s">
        <v>966</v>
      </c>
      <c r="AQ2502" t="s">
        <v>967</v>
      </c>
      <c r="AR2502" t="s">
        <v>968</v>
      </c>
      <c r="AS2502" t="s">
        <v>969</v>
      </c>
      <c r="AT2502" t="s">
        <v>970</v>
      </c>
      <c r="AU2502" t="s">
        <v>10104</v>
      </c>
    </row>
    <row r="2503" spans="2:47" ht="11" outlineLevel="1" x14ac:dyDescent="0.15">
      <c r="B2503" t="s">
        <v>10105</v>
      </c>
      <c r="C2503" t="s">
        <v>6857</v>
      </c>
      <c r="G2503" t="s">
        <v>9903</v>
      </c>
      <c r="H2503" t="s">
        <v>854</v>
      </c>
      <c r="I2503" t="s">
        <v>9904</v>
      </c>
      <c r="J2503" t="s">
        <v>6858</v>
      </c>
      <c r="K2503" t="s">
        <v>6859</v>
      </c>
      <c r="L2503" t="s">
        <v>6858</v>
      </c>
      <c r="M2503" s="5">
        <v>0</v>
      </c>
      <c r="N2503" s="5"/>
      <c r="O2503" s="5">
        <v>375000</v>
      </c>
      <c r="P2503" s="5"/>
      <c r="Q2503" s="16">
        <v>0</v>
      </c>
      <c r="R2503" s="5"/>
      <c r="S2503" s="17">
        <v>44088</v>
      </c>
      <c r="T2503" s="17">
        <v>44088</v>
      </c>
      <c r="U2503" s="17">
        <v>45913</v>
      </c>
      <c r="V2503" s="17"/>
      <c r="W2503" s="17">
        <v>44088</v>
      </c>
      <c r="X2503" s="17">
        <v>44088</v>
      </c>
      <c r="AC2503" s="16"/>
      <c r="AD2503" t="s">
        <v>795</v>
      </c>
      <c r="AE2503" t="s">
        <v>961</v>
      </c>
      <c r="AF2503" t="s">
        <v>740</v>
      </c>
      <c r="AG2503" t="s">
        <v>1036</v>
      </c>
      <c r="AJ2503" t="s">
        <v>963</v>
      </c>
      <c r="AK2503" t="s">
        <v>964</v>
      </c>
      <c r="AL2503" t="s">
        <v>1340</v>
      </c>
      <c r="AM2503" t="s">
        <v>531</v>
      </c>
      <c r="AP2503" t="s">
        <v>966</v>
      </c>
      <c r="AQ2503" t="s">
        <v>967</v>
      </c>
      <c r="AR2503" t="s">
        <v>968</v>
      </c>
      <c r="AS2503" t="s">
        <v>969</v>
      </c>
      <c r="AT2503" t="s">
        <v>970</v>
      </c>
      <c r="AU2503" t="s">
        <v>10106</v>
      </c>
    </row>
    <row r="2504" spans="2:47" ht="11" outlineLevel="1" x14ac:dyDescent="0.15">
      <c r="B2504" t="s">
        <v>10107</v>
      </c>
      <c r="C2504" t="s">
        <v>10108</v>
      </c>
      <c r="G2504" t="s">
        <v>9903</v>
      </c>
      <c r="H2504" t="s">
        <v>854</v>
      </c>
      <c r="I2504" t="s">
        <v>9904</v>
      </c>
      <c r="J2504" t="s">
        <v>6041</v>
      </c>
      <c r="K2504" t="s">
        <v>6042</v>
      </c>
      <c r="L2504" t="s">
        <v>6041</v>
      </c>
      <c r="M2504" s="5">
        <v>0</v>
      </c>
      <c r="N2504" s="5"/>
      <c r="O2504" s="5">
        <v>350000</v>
      </c>
      <c r="P2504" s="5"/>
      <c r="Q2504" s="16">
        <v>0</v>
      </c>
      <c r="R2504" s="5"/>
      <c r="S2504" s="17">
        <v>43696</v>
      </c>
      <c r="T2504" s="17">
        <v>43696</v>
      </c>
      <c r="U2504" s="17">
        <v>44849</v>
      </c>
      <c r="V2504" s="17"/>
      <c r="W2504" s="17">
        <v>43696</v>
      </c>
      <c r="X2504" s="17">
        <v>45916</v>
      </c>
      <c r="AC2504" s="16"/>
      <c r="AD2504" t="s">
        <v>795</v>
      </c>
      <c r="AE2504" t="s">
        <v>961</v>
      </c>
      <c r="AF2504" t="s">
        <v>3219</v>
      </c>
      <c r="AG2504" t="s">
        <v>3220</v>
      </c>
      <c r="AJ2504" t="s">
        <v>963</v>
      </c>
      <c r="AK2504" t="s">
        <v>964</v>
      </c>
      <c r="AL2504" t="s">
        <v>1340</v>
      </c>
      <c r="AM2504" t="s">
        <v>531</v>
      </c>
      <c r="AP2504" t="s">
        <v>966</v>
      </c>
      <c r="AQ2504" t="s">
        <v>967</v>
      </c>
      <c r="AR2504" t="s">
        <v>968</v>
      </c>
      <c r="AS2504" t="s">
        <v>969</v>
      </c>
      <c r="AT2504" t="s">
        <v>970</v>
      </c>
      <c r="AU2504" t="s">
        <v>10109</v>
      </c>
    </row>
    <row r="2505" spans="2:47" ht="11" outlineLevel="1" x14ac:dyDescent="0.15">
      <c r="B2505" t="s">
        <v>10110</v>
      </c>
      <c r="C2505" t="s">
        <v>10111</v>
      </c>
      <c r="G2505" t="s">
        <v>9903</v>
      </c>
      <c r="H2505" t="s">
        <v>854</v>
      </c>
      <c r="I2505" t="s">
        <v>9904</v>
      </c>
      <c r="J2505" t="s">
        <v>10112</v>
      </c>
      <c r="K2505" t="s">
        <v>10113</v>
      </c>
      <c r="L2505" t="s">
        <v>10112</v>
      </c>
      <c r="M2505" s="5">
        <v>0</v>
      </c>
      <c r="N2505" s="5"/>
      <c r="O2505" s="5">
        <v>350000</v>
      </c>
      <c r="P2505" s="5"/>
      <c r="Q2505" s="16">
        <v>0</v>
      </c>
      <c r="R2505" s="5"/>
      <c r="S2505" s="17">
        <v>43696</v>
      </c>
      <c r="T2505" s="17">
        <v>43696</v>
      </c>
      <c r="U2505" s="17">
        <v>44791</v>
      </c>
      <c r="V2505" s="17"/>
      <c r="W2505" s="17">
        <v>43696</v>
      </c>
      <c r="X2505" s="17">
        <v>45916</v>
      </c>
      <c r="AC2505" s="16"/>
      <c r="AD2505" t="s">
        <v>795</v>
      </c>
      <c r="AE2505" t="s">
        <v>961</v>
      </c>
      <c r="AF2505" t="s">
        <v>3219</v>
      </c>
      <c r="AG2505" t="s">
        <v>3220</v>
      </c>
      <c r="AJ2505" t="s">
        <v>963</v>
      </c>
      <c r="AK2505" t="s">
        <v>964</v>
      </c>
      <c r="AL2505" t="s">
        <v>1340</v>
      </c>
      <c r="AM2505" t="s">
        <v>531</v>
      </c>
      <c r="AP2505" t="s">
        <v>966</v>
      </c>
      <c r="AQ2505" t="s">
        <v>967</v>
      </c>
      <c r="AR2505" t="s">
        <v>968</v>
      </c>
      <c r="AS2505" t="s">
        <v>969</v>
      </c>
      <c r="AT2505" t="s">
        <v>970</v>
      </c>
      <c r="AU2505" t="s">
        <v>10114</v>
      </c>
    </row>
    <row r="2506" spans="2:47" ht="11" outlineLevel="1" x14ac:dyDescent="0.15">
      <c r="B2506" t="s">
        <v>10115</v>
      </c>
      <c r="C2506" t="s">
        <v>10116</v>
      </c>
      <c r="G2506" t="s">
        <v>9903</v>
      </c>
      <c r="H2506" t="s">
        <v>854</v>
      </c>
      <c r="I2506" t="s">
        <v>9904</v>
      </c>
      <c r="J2506" t="s">
        <v>10117</v>
      </c>
      <c r="K2506" t="s">
        <v>10118</v>
      </c>
      <c r="L2506" t="s">
        <v>10117</v>
      </c>
      <c r="M2506" s="5">
        <v>0</v>
      </c>
      <c r="N2506" s="5"/>
      <c r="O2506" s="5">
        <v>350000</v>
      </c>
      <c r="P2506" s="5"/>
      <c r="Q2506" s="16">
        <v>0</v>
      </c>
      <c r="R2506" s="5"/>
      <c r="S2506" s="17">
        <v>43696</v>
      </c>
      <c r="T2506" s="17">
        <v>43696</v>
      </c>
      <c r="U2506" s="17">
        <v>44791</v>
      </c>
      <c r="V2506" s="17"/>
      <c r="W2506" s="17">
        <v>43696</v>
      </c>
      <c r="X2506" s="17">
        <v>45916</v>
      </c>
      <c r="AC2506" s="16"/>
      <c r="AD2506" t="s">
        <v>795</v>
      </c>
      <c r="AE2506" t="s">
        <v>961</v>
      </c>
      <c r="AF2506" t="s">
        <v>3219</v>
      </c>
      <c r="AG2506" t="s">
        <v>3220</v>
      </c>
      <c r="AJ2506" t="s">
        <v>963</v>
      </c>
      <c r="AK2506" t="s">
        <v>964</v>
      </c>
      <c r="AL2506" t="s">
        <v>1340</v>
      </c>
      <c r="AM2506" t="s">
        <v>531</v>
      </c>
      <c r="AP2506" t="s">
        <v>966</v>
      </c>
      <c r="AQ2506" t="s">
        <v>967</v>
      </c>
      <c r="AR2506" t="s">
        <v>968</v>
      </c>
      <c r="AS2506" t="s">
        <v>969</v>
      </c>
      <c r="AT2506" t="s">
        <v>970</v>
      </c>
      <c r="AU2506" t="s">
        <v>10119</v>
      </c>
    </row>
    <row r="2507" spans="2:47" ht="11" outlineLevel="1" x14ac:dyDescent="0.15">
      <c r="B2507" t="s">
        <v>10120</v>
      </c>
      <c r="C2507" t="s">
        <v>6797</v>
      </c>
      <c r="G2507" t="s">
        <v>9903</v>
      </c>
      <c r="H2507" t="s">
        <v>854</v>
      </c>
      <c r="I2507" t="s">
        <v>9904</v>
      </c>
      <c r="J2507" t="s">
        <v>4431</v>
      </c>
      <c r="K2507" t="s">
        <v>4432</v>
      </c>
      <c r="L2507" t="s">
        <v>4431</v>
      </c>
      <c r="M2507" s="5">
        <v>0</v>
      </c>
      <c r="N2507" s="5"/>
      <c r="O2507" s="5">
        <v>125000</v>
      </c>
      <c r="P2507" s="5"/>
      <c r="Q2507" s="16">
        <v>0</v>
      </c>
      <c r="R2507" s="5"/>
      <c r="S2507" s="17">
        <v>43679</v>
      </c>
      <c r="T2507" s="17">
        <v>43675</v>
      </c>
      <c r="U2507" s="17">
        <v>45502</v>
      </c>
      <c r="V2507" s="17"/>
      <c r="W2507" s="17">
        <v>43679</v>
      </c>
      <c r="X2507" s="17">
        <v>45163</v>
      </c>
      <c r="AC2507" s="16"/>
      <c r="AD2507" t="s">
        <v>795</v>
      </c>
      <c r="AE2507" t="s">
        <v>961</v>
      </c>
      <c r="AF2507" t="s">
        <v>740</v>
      </c>
      <c r="AG2507" t="s">
        <v>1036</v>
      </c>
      <c r="AJ2507" t="s">
        <v>963</v>
      </c>
      <c r="AK2507" t="s">
        <v>964</v>
      </c>
      <c r="AL2507" t="s">
        <v>1340</v>
      </c>
      <c r="AM2507" t="s">
        <v>531</v>
      </c>
      <c r="AP2507" t="s">
        <v>966</v>
      </c>
      <c r="AQ2507" t="s">
        <v>967</v>
      </c>
      <c r="AR2507" t="s">
        <v>968</v>
      </c>
      <c r="AS2507" t="s">
        <v>969</v>
      </c>
      <c r="AT2507" t="s">
        <v>970</v>
      </c>
      <c r="AU2507" t="s">
        <v>10121</v>
      </c>
    </row>
    <row r="2508" spans="2:47" ht="11" outlineLevel="1" x14ac:dyDescent="0.15">
      <c r="B2508" t="s">
        <v>10122</v>
      </c>
      <c r="C2508" t="s">
        <v>7595</v>
      </c>
      <c r="G2508" t="s">
        <v>9903</v>
      </c>
      <c r="H2508" t="s">
        <v>854</v>
      </c>
      <c r="I2508" t="s">
        <v>9904</v>
      </c>
      <c r="J2508" t="s">
        <v>4363</v>
      </c>
      <c r="K2508" t="s">
        <v>4364</v>
      </c>
      <c r="L2508" t="s">
        <v>4363</v>
      </c>
      <c r="M2508" s="5">
        <v>0</v>
      </c>
      <c r="N2508" s="5"/>
      <c r="O2508" s="5">
        <v>62500</v>
      </c>
      <c r="P2508" s="5"/>
      <c r="Q2508" s="16">
        <v>0</v>
      </c>
      <c r="R2508" s="5"/>
      <c r="S2508" s="17">
        <v>43679</v>
      </c>
      <c r="T2508" s="17">
        <v>43675</v>
      </c>
      <c r="U2508" s="17">
        <v>45502</v>
      </c>
      <c r="V2508" s="17"/>
      <c r="W2508" s="17">
        <v>43679</v>
      </c>
      <c r="X2508" s="17">
        <v>43879</v>
      </c>
      <c r="AC2508" s="16"/>
      <c r="AD2508" t="s">
        <v>795</v>
      </c>
      <c r="AE2508" t="s">
        <v>961</v>
      </c>
      <c r="AF2508" t="s">
        <v>740</v>
      </c>
      <c r="AG2508" t="s">
        <v>1036</v>
      </c>
      <c r="AJ2508" t="s">
        <v>963</v>
      </c>
      <c r="AK2508" t="s">
        <v>964</v>
      </c>
      <c r="AL2508" t="s">
        <v>1340</v>
      </c>
      <c r="AM2508" t="s">
        <v>531</v>
      </c>
      <c r="AP2508" t="s">
        <v>966</v>
      </c>
      <c r="AQ2508" t="s">
        <v>967</v>
      </c>
      <c r="AR2508" t="s">
        <v>968</v>
      </c>
      <c r="AS2508" t="s">
        <v>969</v>
      </c>
      <c r="AT2508" t="s">
        <v>970</v>
      </c>
      <c r="AU2508" t="s">
        <v>10123</v>
      </c>
    </row>
    <row r="2509" spans="2:47" ht="11" outlineLevel="1" x14ac:dyDescent="0.15">
      <c r="B2509" t="s">
        <v>10124</v>
      </c>
      <c r="C2509" t="s">
        <v>10125</v>
      </c>
      <c r="G2509" t="s">
        <v>9903</v>
      </c>
      <c r="H2509" t="s">
        <v>854</v>
      </c>
      <c r="I2509" t="s">
        <v>9904</v>
      </c>
      <c r="J2509" t="s">
        <v>10126</v>
      </c>
      <c r="K2509" t="s">
        <v>10127</v>
      </c>
      <c r="L2509" t="s">
        <v>10126</v>
      </c>
      <c r="M2509" s="5">
        <v>0</v>
      </c>
      <c r="N2509" s="5"/>
      <c r="O2509" s="5">
        <v>62500</v>
      </c>
      <c r="P2509" s="5"/>
      <c r="Q2509" s="16">
        <v>0</v>
      </c>
      <c r="R2509" s="5"/>
      <c r="S2509" s="17">
        <v>43679</v>
      </c>
      <c r="T2509" s="17">
        <v>43675</v>
      </c>
      <c r="U2509" s="17">
        <v>45502</v>
      </c>
      <c r="V2509" s="17"/>
      <c r="W2509" s="17">
        <v>43679</v>
      </c>
      <c r="X2509" s="17">
        <v>44832</v>
      </c>
      <c r="AC2509" s="16"/>
      <c r="AD2509" t="s">
        <v>795</v>
      </c>
      <c r="AE2509" t="s">
        <v>961</v>
      </c>
      <c r="AF2509" t="s">
        <v>740</v>
      </c>
      <c r="AG2509" t="s">
        <v>1036</v>
      </c>
      <c r="AJ2509" t="s">
        <v>963</v>
      </c>
      <c r="AK2509" t="s">
        <v>964</v>
      </c>
      <c r="AL2509" t="s">
        <v>1340</v>
      </c>
      <c r="AM2509" t="s">
        <v>531</v>
      </c>
      <c r="AP2509" t="s">
        <v>966</v>
      </c>
      <c r="AQ2509" t="s">
        <v>967</v>
      </c>
      <c r="AR2509" t="s">
        <v>968</v>
      </c>
      <c r="AS2509" t="s">
        <v>969</v>
      </c>
      <c r="AT2509" t="s">
        <v>970</v>
      </c>
      <c r="AU2509" t="s">
        <v>10128</v>
      </c>
    </row>
    <row r="2510" spans="2:47" ht="11" outlineLevel="1" x14ac:dyDescent="0.15">
      <c r="B2510" t="s">
        <v>10129</v>
      </c>
      <c r="C2510" t="s">
        <v>3473</v>
      </c>
      <c r="G2510" t="s">
        <v>9903</v>
      </c>
      <c r="H2510" t="s">
        <v>854</v>
      </c>
      <c r="I2510" t="s">
        <v>9904</v>
      </c>
      <c r="J2510" t="s">
        <v>3474</v>
      </c>
      <c r="K2510" t="s">
        <v>3475</v>
      </c>
      <c r="L2510" t="s">
        <v>3474</v>
      </c>
      <c r="M2510" s="5">
        <v>0</v>
      </c>
      <c r="N2510" s="5"/>
      <c r="O2510" s="5">
        <v>1000000</v>
      </c>
      <c r="P2510" s="5"/>
      <c r="Q2510" s="16">
        <v>0</v>
      </c>
      <c r="R2510" s="5"/>
      <c r="S2510" s="17">
        <v>42772</v>
      </c>
      <c r="T2510" s="17">
        <v>42772</v>
      </c>
      <c r="U2510" s="17">
        <v>44597</v>
      </c>
      <c r="V2510" s="17"/>
      <c r="W2510" s="17">
        <v>42772</v>
      </c>
      <c r="X2510" s="17">
        <v>45910</v>
      </c>
      <c r="AC2510" s="16"/>
      <c r="AD2510" t="s">
        <v>795</v>
      </c>
      <c r="AE2510" t="s">
        <v>961</v>
      </c>
      <c r="AF2510" t="s">
        <v>740</v>
      </c>
      <c r="AG2510" t="s">
        <v>1036</v>
      </c>
      <c r="AJ2510" t="s">
        <v>963</v>
      </c>
      <c r="AK2510" t="s">
        <v>964</v>
      </c>
      <c r="AL2510" t="s">
        <v>965</v>
      </c>
      <c r="AM2510" t="s">
        <v>531</v>
      </c>
      <c r="AP2510" t="s">
        <v>966</v>
      </c>
      <c r="AQ2510" t="s">
        <v>967</v>
      </c>
      <c r="AR2510" t="s">
        <v>968</v>
      </c>
      <c r="AS2510" t="s">
        <v>969</v>
      </c>
      <c r="AT2510" t="s">
        <v>970</v>
      </c>
      <c r="AU2510" t="s">
        <v>10130</v>
      </c>
    </row>
    <row r="2511" spans="2:47" ht="11" outlineLevel="1" x14ac:dyDescent="0.15">
      <c r="B2511" t="s">
        <v>10131</v>
      </c>
      <c r="C2511" t="s">
        <v>4448</v>
      </c>
      <c r="G2511" t="s">
        <v>9903</v>
      </c>
      <c r="H2511" t="s">
        <v>854</v>
      </c>
      <c r="I2511" t="s">
        <v>9904</v>
      </c>
      <c r="J2511" t="s">
        <v>4124</v>
      </c>
      <c r="K2511" t="s">
        <v>4125</v>
      </c>
      <c r="L2511" t="s">
        <v>4124</v>
      </c>
      <c r="M2511" s="5">
        <v>0</v>
      </c>
      <c r="N2511" s="5"/>
      <c r="O2511" s="5">
        <v>2000000</v>
      </c>
      <c r="P2511" s="5"/>
      <c r="Q2511" s="16">
        <v>0</v>
      </c>
      <c r="R2511" s="5"/>
      <c r="S2511" s="17">
        <v>42772</v>
      </c>
      <c r="T2511" s="17">
        <v>42765</v>
      </c>
      <c r="U2511" s="17">
        <v>44656</v>
      </c>
      <c r="V2511" s="17"/>
      <c r="W2511" s="17">
        <v>42772</v>
      </c>
      <c r="X2511" s="17">
        <v>45915</v>
      </c>
      <c r="AC2511" s="16"/>
      <c r="AD2511" t="s">
        <v>795</v>
      </c>
      <c r="AE2511" t="s">
        <v>961</v>
      </c>
      <c r="AF2511" t="s">
        <v>740</v>
      </c>
      <c r="AG2511" t="s">
        <v>1036</v>
      </c>
      <c r="AJ2511" t="s">
        <v>963</v>
      </c>
      <c r="AK2511" t="s">
        <v>964</v>
      </c>
      <c r="AL2511" t="s">
        <v>1340</v>
      </c>
      <c r="AM2511" t="s">
        <v>531</v>
      </c>
      <c r="AP2511" t="s">
        <v>966</v>
      </c>
      <c r="AQ2511" t="s">
        <v>967</v>
      </c>
      <c r="AR2511" t="s">
        <v>968</v>
      </c>
      <c r="AS2511" t="s">
        <v>969</v>
      </c>
      <c r="AT2511" t="s">
        <v>970</v>
      </c>
      <c r="AU2511" t="s">
        <v>10132</v>
      </c>
    </row>
    <row r="2512" spans="2:47" ht="11" outlineLevel="1" x14ac:dyDescent="0.15">
      <c r="B2512" t="s">
        <v>10133</v>
      </c>
      <c r="C2512" t="s">
        <v>8840</v>
      </c>
      <c r="G2512" t="s">
        <v>9903</v>
      </c>
      <c r="H2512" t="s">
        <v>854</v>
      </c>
      <c r="I2512" t="s">
        <v>9904</v>
      </c>
      <c r="J2512" t="s">
        <v>668</v>
      </c>
      <c r="K2512" t="s">
        <v>1441</v>
      </c>
      <c r="L2512" t="s">
        <v>668</v>
      </c>
      <c r="M2512" s="5">
        <v>0</v>
      </c>
      <c r="N2512" s="5"/>
      <c r="O2512" s="5">
        <v>3000000</v>
      </c>
      <c r="P2512" s="5"/>
      <c r="Q2512" s="16">
        <v>0</v>
      </c>
      <c r="R2512" s="5"/>
      <c r="S2512" s="17">
        <v>42772</v>
      </c>
      <c r="T2512" s="17">
        <v>42772</v>
      </c>
      <c r="U2512" s="17">
        <v>44597</v>
      </c>
      <c r="V2512" s="17"/>
      <c r="W2512" s="17">
        <v>42772</v>
      </c>
      <c r="X2512" s="17">
        <v>45911</v>
      </c>
      <c r="AC2512" s="16"/>
      <c r="AD2512" t="s">
        <v>795</v>
      </c>
      <c r="AE2512" t="s">
        <v>961</v>
      </c>
      <c r="AF2512" t="s">
        <v>740</v>
      </c>
      <c r="AG2512" t="s">
        <v>1036</v>
      </c>
      <c r="AJ2512" t="s">
        <v>963</v>
      </c>
      <c r="AK2512" t="s">
        <v>964</v>
      </c>
      <c r="AL2512" t="s">
        <v>965</v>
      </c>
      <c r="AM2512" t="s">
        <v>531</v>
      </c>
      <c r="AP2512" t="s">
        <v>966</v>
      </c>
      <c r="AQ2512" t="s">
        <v>967</v>
      </c>
      <c r="AR2512" t="s">
        <v>968</v>
      </c>
      <c r="AS2512" t="s">
        <v>969</v>
      </c>
      <c r="AT2512" t="s">
        <v>970</v>
      </c>
      <c r="AU2512" t="s">
        <v>10134</v>
      </c>
    </row>
    <row r="2513" spans="2:47" ht="11" outlineLevel="1" x14ac:dyDescent="0.15">
      <c r="B2513" t="s">
        <v>10135</v>
      </c>
      <c r="C2513" t="s">
        <v>4870</v>
      </c>
      <c r="G2513" t="s">
        <v>9903</v>
      </c>
      <c r="H2513" t="s">
        <v>854</v>
      </c>
      <c r="I2513" t="s">
        <v>9904</v>
      </c>
      <c r="J2513" t="s">
        <v>3091</v>
      </c>
      <c r="K2513" t="s">
        <v>3092</v>
      </c>
      <c r="L2513" t="s">
        <v>3091</v>
      </c>
      <c r="M2513" s="5">
        <v>0</v>
      </c>
      <c r="N2513" s="5"/>
      <c r="O2513" s="5">
        <v>3000000</v>
      </c>
      <c r="P2513" s="5"/>
      <c r="Q2513" s="16">
        <v>0</v>
      </c>
      <c r="R2513" s="5"/>
      <c r="S2513" s="17">
        <v>42772</v>
      </c>
      <c r="T2513" s="17">
        <v>42772</v>
      </c>
      <c r="U2513" s="17">
        <v>44656</v>
      </c>
      <c r="V2513" s="17"/>
      <c r="W2513" s="17">
        <v>42772</v>
      </c>
      <c r="X2513" s="17">
        <v>45911</v>
      </c>
      <c r="AC2513" s="16"/>
      <c r="AD2513" t="s">
        <v>795</v>
      </c>
      <c r="AE2513" t="s">
        <v>961</v>
      </c>
      <c r="AF2513" t="s">
        <v>740</v>
      </c>
      <c r="AG2513" t="s">
        <v>1036</v>
      </c>
      <c r="AJ2513" t="s">
        <v>963</v>
      </c>
      <c r="AK2513" t="s">
        <v>964</v>
      </c>
      <c r="AL2513" t="s">
        <v>965</v>
      </c>
      <c r="AM2513" t="s">
        <v>531</v>
      </c>
      <c r="AP2513" t="s">
        <v>966</v>
      </c>
      <c r="AQ2513" t="s">
        <v>967</v>
      </c>
      <c r="AR2513" t="s">
        <v>968</v>
      </c>
      <c r="AS2513" t="s">
        <v>969</v>
      </c>
      <c r="AT2513" t="s">
        <v>970</v>
      </c>
      <c r="AU2513" t="s">
        <v>10136</v>
      </c>
    </row>
    <row r="2514" spans="2:47" ht="11" outlineLevel="1" x14ac:dyDescent="0.15">
      <c r="B2514" t="s">
        <v>10137</v>
      </c>
      <c r="C2514" t="s">
        <v>10138</v>
      </c>
      <c r="G2514" t="s">
        <v>9903</v>
      </c>
      <c r="H2514" t="s">
        <v>854</v>
      </c>
      <c r="I2514" t="s">
        <v>9904</v>
      </c>
      <c r="J2514" t="s">
        <v>4197</v>
      </c>
      <c r="K2514" t="s">
        <v>4198</v>
      </c>
      <c r="L2514" t="s">
        <v>4197</v>
      </c>
      <c r="M2514" s="5">
        <v>0</v>
      </c>
      <c r="N2514" s="5"/>
      <c r="O2514" s="5">
        <v>3000000</v>
      </c>
      <c r="P2514" s="5"/>
      <c r="Q2514" s="16">
        <v>0</v>
      </c>
      <c r="R2514" s="5"/>
      <c r="S2514" s="17">
        <v>42772</v>
      </c>
      <c r="T2514" s="17">
        <v>42772</v>
      </c>
      <c r="U2514" s="17">
        <v>44597</v>
      </c>
      <c r="V2514" s="17"/>
      <c r="W2514" s="17">
        <v>42772</v>
      </c>
      <c r="X2514" s="17">
        <v>45911</v>
      </c>
      <c r="AC2514" s="16"/>
      <c r="AD2514" t="s">
        <v>795</v>
      </c>
      <c r="AE2514" t="s">
        <v>961</v>
      </c>
      <c r="AF2514" t="s">
        <v>740</v>
      </c>
      <c r="AG2514" t="s">
        <v>1036</v>
      </c>
      <c r="AJ2514" t="s">
        <v>963</v>
      </c>
      <c r="AK2514" t="s">
        <v>964</v>
      </c>
      <c r="AL2514" t="s">
        <v>1340</v>
      </c>
      <c r="AM2514" t="s">
        <v>531</v>
      </c>
      <c r="AP2514" t="s">
        <v>966</v>
      </c>
      <c r="AQ2514" t="s">
        <v>967</v>
      </c>
      <c r="AR2514" t="s">
        <v>968</v>
      </c>
      <c r="AS2514" t="s">
        <v>969</v>
      </c>
      <c r="AT2514" t="s">
        <v>970</v>
      </c>
      <c r="AU2514" t="s">
        <v>10139</v>
      </c>
    </row>
    <row r="2515" spans="2:47" ht="11" outlineLevel="1" x14ac:dyDescent="0.15">
      <c r="B2515" t="s">
        <v>10140</v>
      </c>
      <c r="C2515" t="s">
        <v>6409</v>
      </c>
      <c r="G2515" t="s">
        <v>9903</v>
      </c>
      <c r="H2515" t="s">
        <v>854</v>
      </c>
      <c r="I2515" t="s">
        <v>9904</v>
      </c>
      <c r="J2515" t="s">
        <v>4363</v>
      </c>
      <c r="K2515" t="s">
        <v>4364</v>
      </c>
      <c r="L2515" t="s">
        <v>4363</v>
      </c>
      <c r="M2515" s="5">
        <v>0</v>
      </c>
      <c r="N2515" s="5"/>
      <c r="O2515" s="5">
        <v>3000000</v>
      </c>
      <c r="P2515" s="5"/>
      <c r="Q2515" s="16">
        <v>0</v>
      </c>
      <c r="R2515" s="5"/>
      <c r="S2515" s="17">
        <v>42772</v>
      </c>
      <c r="T2515" s="17">
        <v>42772</v>
      </c>
      <c r="U2515" s="17">
        <v>44597</v>
      </c>
      <c r="V2515" s="17"/>
      <c r="W2515" s="17">
        <v>42772</v>
      </c>
      <c r="X2515" s="17">
        <v>45910</v>
      </c>
      <c r="AC2515" s="16"/>
      <c r="AD2515" t="s">
        <v>795</v>
      </c>
      <c r="AE2515" t="s">
        <v>961</v>
      </c>
      <c r="AF2515" t="s">
        <v>740</v>
      </c>
      <c r="AG2515" t="s">
        <v>1036</v>
      </c>
      <c r="AJ2515" t="s">
        <v>963</v>
      </c>
      <c r="AK2515" t="s">
        <v>964</v>
      </c>
      <c r="AL2515" t="s">
        <v>1340</v>
      </c>
      <c r="AM2515" t="s">
        <v>531</v>
      </c>
      <c r="AP2515" t="s">
        <v>966</v>
      </c>
      <c r="AQ2515" t="s">
        <v>967</v>
      </c>
      <c r="AR2515" t="s">
        <v>968</v>
      </c>
      <c r="AS2515" t="s">
        <v>969</v>
      </c>
      <c r="AT2515" t="s">
        <v>970</v>
      </c>
      <c r="AU2515" t="s">
        <v>10141</v>
      </c>
    </row>
    <row r="2516" spans="2:47" ht="11" outlineLevel="1" x14ac:dyDescent="0.15">
      <c r="B2516" t="s">
        <v>10142</v>
      </c>
      <c r="C2516" t="s">
        <v>10143</v>
      </c>
      <c r="G2516" t="s">
        <v>9903</v>
      </c>
      <c r="H2516" t="s">
        <v>854</v>
      </c>
      <c r="I2516" t="s">
        <v>9904</v>
      </c>
      <c r="J2516" t="s">
        <v>10095</v>
      </c>
      <c r="K2516" t="s">
        <v>10096</v>
      </c>
      <c r="L2516" t="s">
        <v>10095</v>
      </c>
      <c r="M2516" s="5">
        <v>0</v>
      </c>
      <c r="N2516" s="5"/>
      <c r="O2516" s="5">
        <v>2000000</v>
      </c>
      <c r="P2516" s="5"/>
      <c r="Q2516" s="16">
        <v>0</v>
      </c>
      <c r="R2516" s="5"/>
      <c r="S2516" s="17">
        <v>42772</v>
      </c>
      <c r="T2516" s="17">
        <v>42772</v>
      </c>
      <c r="U2516" s="17">
        <v>44597</v>
      </c>
      <c r="V2516" s="17"/>
      <c r="W2516" s="17">
        <v>42772</v>
      </c>
      <c r="X2516" s="17">
        <v>45909</v>
      </c>
      <c r="AC2516" s="16"/>
      <c r="AD2516" t="s">
        <v>795</v>
      </c>
      <c r="AE2516" t="s">
        <v>961</v>
      </c>
      <c r="AF2516" t="s">
        <v>740</v>
      </c>
      <c r="AG2516" t="s">
        <v>1036</v>
      </c>
      <c r="AJ2516" t="s">
        <v>963</v>
      </c>
      <c r="AK2516" t="s">
        <v>964</v>
      </c>
      <c r="AL2516" t="s">
        <v>1340</v>
      </c>
      <c r="AM2516" t="s">
        <v>531</v>
      </c>
      <c r="AP2516" t="s">
        <v>966</v>
      </c>
      <c r="AQ2516" t="s">
        <v>967</v>
      </c>
      <c r="AR2516" t="s">
        <v>968</v>
      </c>
      <c r="AS2516" t="s">
        <v>969</v>
      </c>
      <c r="AT2516" t="s">
        <v>970</v>
      </c>
      <c r="AU2516" t="s">
        <v>10144</v>
      </c>
    </row>
    <row r="2517" spans="2:47" ht="11" outlineLevel="1" x14ac:dyDescent="0.15">
      <c r="B2517" t="s">
        <v>10145</v>
      </c>
      <c r="C2517" t="s">
        <v>6881</v>
      </c>
      <c r="G2517" t="s">
        <v>9903</v>
      </c>
      <c r="H2517" t="s">
        <v>854</v>
      </c>
      <c r="I2517" t="s">
        <v>9904</v>
      </c>
      <c r="J2517" t="s">
        <v>6882</v>
      </c>
      <c r="K2517" t="s">
        <v>6883</v>
      </c>
      <c r="L2517" t="s">
        <v>6882</v>
      </c>
      <c r="M2517" s="5">
        <v>0</v>
      </c>
      <c r="N2517" s="5"/>
      <c r="O2517" s="5">
        <v>450000</v>
      </c>
      <c r="P2517" s="5"/>
      <c r="Q2517" s="16">
        <v>0</v>
      </c>
      <c r="R2517" s="5"/>
      <c r="S2517" s="17">
        <v>42453</v>
      </c>
      <c r="T2517" s="17">
        <v>42453</v>
      </c>
      <c r="U2517" s="17">
        <v>44278</v>
      </c>
      <c r="V2517" s="17"/>
      <c r="W2517" s="17">
        <v>42453</v>
      </c>
      <c r="X2517" s="17">
        <v>45910</v>
      </c>
      <c r="AC2517" s="16"/>
      <c r="AD2517" t="s">
        <v>795</v>
      </c>
      <c r="AE2517" t="s">
        <v>961</v>
      </c>
      <c r="AF2517" t="s">
        <v>3219</v>
      </c>
      <c r="AG2517" t="s">
        <v>3220</v>
      </c>
      <c r="AJ2517" t="s">
        <v>963</v>
      </c>
      <c r="AK2517" t="s">
        <v>964</v>
      </c>
      <c r="AL2517" t="s">
        <v>1340</v>
      </c>
      <c r="AM2517" t="s">
        <v>531</v>
      </c>
      <c r="AP2517" t="s">
        <v>966</v>
      </c>
      <c r="AQ2517" t="s">
        <v>967</v>
      </c>
      <c r="AR2517" t="s">
        <v>968</v>
      </c>
      <c r="AS2517" t="s">
        <v>969</v>
      </c>
      <c r="AT2517" t="s">
        <v>970</v>
      </c>
      <c r="AU2517" t="s">
        <v>10146</v>
      </c>
    </row>
    <row r="2518" spans="2:47" ht="11" outlineLevel="1" x14ac:dyDescent="0.15">
      <c r="B2518" t="s">
        <v>10147</v>
      </c>
      <c r="C2518" t="s">
        <v>4645</v>
      </c>
      <c r="G2518" t="s">
        <v>9903</v>
      </c>
      <c r="H2518" t="s">
        <v>854</v>
      </c>
      <c r="I2518" t="s">
        <v>9904</v>
      </c>
      <c r="J2518" t="s">
        <v>4646</v>
      </c>
      <c r="K2518" t="s">
        <v>4647</v>
      </c>
      <c r="L2518" t="s">
        <v>4646</v>
      </c>
      <c r="M2518" s="5">
        <v>0</v>
      </c>
      <c r="N2518" s="5"/>
      <c r="O2518" s="5">
        <v>20000000</v>
      </c>
      <c r="P2518" s="5"/>
      <c r="Q2518" s="16">
        <v>0</v>
      </c>
      <c r="R2518" s="5"/>
      <c r="S2518" s="17">
        <v>45728</v>
      </c>
      <c r="T2518" s="17">
        <v>45730</v>
      </c>
      <c r="U2518" s="17">
        <v>47268</v>
      </c>
      <c r="V2518" s="17"/>
      <c r="W2518" s="17">
        <v>45728</v>
      </c>
      <c r="X2518" s="17">
        <v>45728</v>
      </c>
      <c r="AC2518" s="16"/>
      <c r="AD2518" t="s">
        <v>795</v>
      </c>
      <c r="AE2518" t="s">
        <v>961</v>
      </c>
      <c r="AF2518" t="s">
        <v>740</v>
      </c>
      <c r="AG2518" t="s">
        <v>1036</v>
      </c>
      <c r="AJ2518" t="s">
        <v>963</v>
      </c>
      <c r="AK2518" t="s">
        <v>964</v>
      </c>
      <c r="AL2518" t="s">
        <v>1340</v>
      </c>
      <c r="AM2518" t="s">
        <v>531</v>
      </c>
      <c r="AP2518" t="s">
        <v>966</v>
      </c>
      <c r="AQ2518" t="s">
        <v>967</v>
      </c>
      <c r="AR2518" t="s">
        <v>968</v>
      </c>
      <c r="AS2518" t="s">
        <v>969</v>
      </c>
      <c r="AT2518" t="s">
        <v>970</v>
      </c>
      <c r="AU2518" t="s">
        <v>10148</v>
      </c>
    </row>
    <row r="2519" spans="2:47" ht="11" outlineLevel="1" x14ac:dyDescent="0.15">
      <c r="B2519" t="s">
        <v>10149</v>
      </c>
      <c r="C2519" t="s">
        <v>10150</v>
      </c>
      <c r="G2519" t="s">
        <v>9903</v>
      </c>
      <c r="H2519" t="s">
        <v>854</v>
      </c>
      <c r="I2519" t="s">
        <v>9904</v>
      </c>
      <c r="J2519" t="s">
        <v>3346</v>
      </c>
      <c r="K2519" t="s">
        <v>3347</v>
      </c>
      <c r="L2519" t="s">
        <v>3346</v>
      </c>
      <c r="M2519" s="5">
        <v>0</v>
      </c>
      <c r="N2519" s="5"/>
      <c r="O2519" s="5">
        <v>20000000</v>
      </c>
      <c r="P2519" s="5"/>
      <c r="Q2519" s="16">
        <v>0</v>
      </c>
      <c r="R2519" s="5"/>
      <c r="S2519" s="17">
        <v>45449</v>
      </c>
      <c r="T2519" s="17">
        <v>45443</v>
      </c>
      <c r="U2519" s="17">
        <v>47268</v>
      </c>
      <c r="V2519" s="17"/>
      <c r="W2519" s="17">
        <v>45449</v>
      </c>
      <c r="X2519" s="17">
        <v>45449</v>
      </c>
      <c r="AC2519" s="16"/>
      <c r="AD2519" t="s">
        <v>795</v>
      </c>
      <c r="AE2519" t="s">
        <v>961</v>
      </c>
      <c r="AF2519" t="s">
        <v>740</v>
      </c>
      <c r="AG2519" t="s">
        <v>1036</v>
      </c>
      <c r="AJ2519" t="s">
        <v>963</v>
      </c>
      <c r="AK2519" t="s">
        <v>964</v>
      </c>
      <c r="AL2519" t="s">
        <v>1340</v>
      </c>
      <c r="AM2519" t="s">
        <v>531</v>
      </c>
      <c r="AP2519" t="s">
        <v>966</v>
      </c>
      <c r="AQ2519" t="s">
        <v>967</v>
      </c>
      <c r="AR2519" t="s">
        <v>968</v>
      </c>
      <c r="AS2519" t="s">
        <v>969</v>
      </c>
      <c r="AT2519" t="s">
        <v>970</v>
      </c>
      <c r="AU2519" t="s">
        <v>10151</v>
      </c>
    </row>
    <row r="2520" spans="2:47" ht="11" outlineLevel="1" x14ac:dyDescent="0.15">
      <c r="B2520" t="s">
        <v>10152</v>
      </c>
      <c r="C2520" t="s">
        <v>8345</v>
      </c>
      <c r="G2520" t="s">
        <v>9903</v>
      </c>
      <c r="H2520" t="s">
        <v>854</v>
      </c>
      <c r="I2520" t="s">
        <v>9904</v>
      </c>
      <c r="J2520" t="s">
        <v>670</v>
      </c>
      <c r="K2520" t="s">
        <v>1468</v>
      </c>
      <c r="L2520" t="s">
        <v>670</v>
      </c>
      <c r="M2520" s="5">
        <v>0</v>
      </c>
      <c r="N2520" s="5"/>
      <c r="O2520" s="5">
        <v>20000000</v>
      </c>
      <c r="P2520" s="5"/>
      <c r="Q2520" s="16">
        <v>0</v>
      </c>
      <c r="R2520" s="5"/>
      <c r="S2520" s="17">
        <v>45449</v>
      </c>
      <c r="T2520" s="17">
        <v>45443</v>
      </c>
      <c r="U2520" s="17">
        <v>47268</v>
      </c>
      <c r="V2520" s="17"/>
      <c r="W2520" s="17">
        <v>45449</v>
      </c>
      <c r="X2520" s="17">
        <v>45449</v>
      </c>
      <c r="AC2520" s="16"/>
      <c r="AD2520" t="s">
        <v>795</v>
      </c>
      <c r="AE2520" t="s">
        <v>961</v>
      </c>
      <c r="AF2520" t="s">
        <v>740</v>
      </c>
      <c r="AG2520" t="s">
        <v>1036</v>
      </c>
      <c r="AJ2520" t="s">
        <v>963</v>
      </c>
      <c r="AK2520" t="s">
        <v>964</v>
      </c>
      <c r="AL2520" t="s">
        <v>965</v>
      </c>
      <c r="AM2520" t="s">
        <v>531</v>
      </c>
      <c r="AP2520" t="s">
        <v>966</v>
      </c>
      <c r="AQ2520" t="s">
        <v>967</v>
      </c>
      <c r="AR2520" t="s">
        <v>968</v>
      </c>
      <c r="AS2520" t="s">
        <v>969</v>
      </c>
      <c r="AT2520" t="s">
        <v>970</v>
      </c>
      <c r="AU2520" t="s">
        <v>10153</v>
      </c>
    </row>
    <row r="2521" spans="2:47" ht="11" outlineLevel="1" x14ac:dyDescent="0.15">
      <c r="B2521" t="s">
        <v>10154</v>
      </c>
      <c r="C2521" t="s">
        <v>10155</v>
      </c>
      <c r="G2521" t="s">
        <v>9903</v>
      </c>
      <c r="H2521" t="s">
        <v>854</v>
      </c>
      <c r="I2521" t="s">
        <v>9904</v>
      </c>
      <c r="J2521" t="s">
        <v>642</v>
      </c>
      <c r="K2521" t="s">
        <v>1062</v>
      </c>
      <c r="L2521" t="s">
        <v>642</v>
      </c>
      <c r="M2521" s="5">
        <v>0</v>
      </c>
      <c r="N2521" s="5"/>
      <c r="O2521" s="5">
        <v>20000000</v>
      </c>
      <c r="P2521" s="5"/>
      <c r="Q2521" s="16">
        <v>0</v>
      </c>
      <c r="R2521" s="5"/>
      <c r="S2521" s="17">
        <v>45449</v>
      </c>
      <c r="T2521" s="17">
        <v>45443</v>
      </c>
      <c r="U2521" s="17">
        <v>47268</v>
      </c>
      <c r="V2521" s="17"/>
      <c r="W2521" s="17">
        <v>45449</v>
      </c>
      <c r="X2521" s="17">
        <v>45449</v>
      </c>
      <c r="AC2521" s="16"/>
      <c r="AD2521" t="s">
        <v>795</v>
      </c>
      <c r="AE2521" t="s">
        <v>961</v>
      </c>
      <c r="AF2521" t="s">
        <v>740</v>
      </c>
      <c r="AG2521" t="s">
        <v>1036</v>
      </c>
      <c r="AJ2521" t="s">
        <v>963</v>
      </c>
      <c r="AK2521" t="s">
        <v>964</v>
      </c>
      <c r="AL2521" t="s">
        <v>965</v>
      </c>
      <c r="AM2521" t="s">
        <v>531</v>
      </c>
      <c r="AP2521" t="s">
        <v>966</v>
      </c>
      <c r="AQ2521" t="s">
        <v>967</v>
      </c>
      <c r="AR2521" t="s">
        <v>968</v>
      </c>
      <c r="AS2521" t="s">
        <v>969</v>
      </c>
      <c r="AT2521" t="s">
        <v>970</v>
      </c>
      <c r="AU2521" t="s">
        <v>10156</v>
      </c>
    </row>
    <row r="2522" spans="2:47" ht="11" outlineLevel="1" x14ac:dyDescent="0.15">
      <c r="B2522" t="s">
        <v>10157</v>
      </c>
      <c r="C2522" t="s">
        <v>878</v>
      </c>
      <c r="G2522" t="s">
        <v>9903</v>
      </c>
      <c r="H2522" t="s">
        <v>854</v>
      </c>
      <c r="I2522" t="s">
        <v>9904</v>
      </c>
      <c r="J2522" t="s">
        <v>703</v>
      </c>
      <c r="K2522" t="s">
        <v>1907</v>
      </c>
      <c r="L2522" t="s">
        <v>703</v>
      </c>
      <c r="M2522" s="5">
        <v>0</v>
      </c>
      <c r="N2522" s="5"/>
      <c r="O2522" s="5">
        <v>20000000</v>
      </c>
      <c r="P2522" s="5"/>
      <c r="Q2522" s="16">
        <v>0</v>
      </c>
      <c r="R2522" s="5"/>
      <c r="S2522" s="17">
        <v>45450</v>
      </c>
      <c r="T2522" s="17">
        <v>45443</v>
      </c>
      <c r="U2522" s="17">
        <v>47268</v>
      </c>
      <c r="V2522" s="17"/>
      <c r="W2522" s="17">
        <v>45450</v>
      </c>
      <c r="X2522" s="17">
        <v>45450</v>
      </c>
      <c r="AC2522" s="16"/>
      <c r="AD2522" t="s">
        <v>795</v>
      </c>
      <c r="AE2522" t="s">
        <v>961</v>
      </c>
      <c r="AF2522" t="s">
        <v>740</v>
      </c>
      <c r="AG2522" t="s">
        <v>1036</v>
      </c>
      <c r="AJ2522" t="s">
        <v>963</v>
      </c>
      <c r="AK2522" t="s">
        <v>964</v>
      </c>
      <c r="AL2522" t="s">
        <v>965</v>
      </c>
      <c r="AM2522" t="s">
        <v>531</v>
      </c>
      <c r="AP2522" t="s">
        <v>966</v>
      </c>
      <c r="AQ2522" t="s">
        <v>967</v>
      </c>
      <c r="AR2522" t="s">
        <v>968</v>
      </c>
      <c r="AS2522" t="s">
        <v>969</v>
      </c>
      <c r="AT2522" t="s">
        <v>970</v>
      </c>
      <c r="AU2522" t="s">
        <v>10158</v>
      </c>
    </row>
    <row r="2523" spans="2:47" ht="11" outlineLevel="1" x14ac:dyDescent="0.15">
      <c r="B2523" t="s">
        <v>10159</v>
      </c>
      <c r="C2523" t="s">
        <v>10160</v>
      </c>
      <c r="G2523" t="s">
        <v>9903</v>
      </c>
      <c r="H2523" t="s">
        <v>854</v>
      </c>
      <c r="I2523" t="s">
        <v>9904</v>
      </c>
      <c r="J2523" t="s">
        <v>4214</v>
      </c>
      <c r="K2523" t="s">
        <v>4215</v>
      </c>
      <c r="L2523" t="s">
        <v>4214</v>
      </c>
      <c r="M2523" s="5">
        <v>0</v>
      </c>
      <c r="N2523" s="5"/>
      <c r="O2523" s="5">
        <v>20000000</v>
      </c>
      <c r="P2523" s="5"/>
      <c r="Q2523" s="16">
        <v>0</v>
      </c>
      <c r="R2523" s="5"/>
      <c r="S2523" s="17">
        <v>45449</v>
      </c>
      <c r="T2523" s="17">
        <v>45443</v>
      </c>
      <c r="U2523" s="17">
        <v>47268</v>
      </c>
      <c r="V2523" s="17"/>
      <c r="W2523" s="17">
        <v>45449</v>
      </c>
      <c r="X2523" s="17">
        <v>45449</v>
      </c>
      <c r="AC2523" s="16"/>
      <c r="AD2523" t="s">
        <v>795</v>
      </c>
      <c r="AE2523" t="s">
        <v>961</v>
      </c>
      <c r="AF2523" t="s">
        <v>740</v>
      </c>
      <c r="AG2523" t="s">
        <v>1036</v>
      </c>
      <c r="AJ2523" t="s">
        <v>963</v>
      </c>
      <c r="AK2523" t="s">
        <v>964</v>
      </c>
      <c r="AL2523" t="s">
        <v>1340</v>
      </c>
      <c r="AM2523" t="s">
        <v>531</v>
      </c>
      <c r="AP2523" t="s">
        <v>966</v>
      </c>
      <c r="AQ2523" t="s">
        <v>967</v>
      </c>
      <c r="AR2523" t="s">
        <v>968</v>
      </c>
      <c r="AS2523" t="s">
        <v>969</v>
      </c>
      <c r="AT2523" t="s">
        <v>970</v>
      </c>
      <c r="AU2523" t="s">
        <v>10161</v>
      </c>
    </row>
    <row r="2524" spans="2:47" ht="11" outlineLevel="1" x14ac:dyDescent="0.15">
      <c r="B2524" t="s">
        <v>10162</v>
      </c>
      <c r="C2524" t="s">
        <v>338</v>
      </c>
      <c r="G2524" t="s">
        <v>9903</v>
      </c>
      <c r="H2524" t="s">
        <v>854</v>
      </c>
      <c r="I2524" t="s">
        <v>9904</v>
      </c>
      <c r="J2524" t="s">
        <v>640</v>
      </c>
      <c r="K2524" t="s">
        <v>1044</v>
      </c>
      <c r="L2524" t="s">
        <v>1045</v>
      </c>
      <c r="M2524" s="5">
        <v>0</v>
      </c>
      <c r="N2524" s="5"/>
      <c r="O2524" s="5">
        <v>20000000</v>
      </c>
      <c r="P2524" s="5"/>
      <c r="Q2524" s="16">
        <v>0</v>
      </c>
      <c r="R2524" s="5"/>
      <c r="S2524" s="17">
        <v>45450</v>
      </c>
      <c r="T2524" s="17">
        <v>45443</v>
      </c>
      <c r="U2524" s="17">
        <v>47268</v>
      </c>
      <c r="V2524" s="17"/>
      <c r="W2524" s="17">
        <v>45450</v>
      </c>
      <c r="X2524" s="17">
        <v>45450</v>
      </c>
      <c r="AC2524" s="16"/>
      <c r="AD2524" t="s">
        <v>795</v>
      </c>
      <c r="AE2524" t="s">
        <v>961</v>
      </c>
      <c r="AF2524" t="s">
        <v>740</v>
      </c>
      <c r="AG2524" t="s">
        <v>1036</v>
      </c>
      <c r="AJ2524" t="s">
        <v>963</v>
      </c>
      <c r="AK2524" t="s">
        <v>964</v>
      </c>
      <c r="AL2524" t="s">
        <v>965</v>
      </c>
      <c r="AM2524" t="s">
        <v>531</v>
      </c>
      <c r="AP2524" t="s">
        <v>966</v>
      </c>
      <c r="AQ2524" t="s">
        <v>967</v>
      </c>
      <c r="AR2524" t="s">
        <v>968</v>
      </c>
      <c r="AS2524" t="s">
        <v>969</v>
      </c>
      <c r="AT2524" t="s">
        <v>970</v>
      </c>
      <c r="AU2524" t="s">
        <v>10163</v>
      </c>
    </row>
    <row r="2525" spans="2:47" ht="11" outlineLevel="1" x14ac:dyDescent="0.15">
      <c r="B2525" t="s">
        <v>10164</v>
      </c>
      <c r="C2525" t="s">
        <v>356</v>
      </c>
      <c r="G2525" t="s">
        <v>9903</v>
      </c>
      <c r="H2525" t="s">
        <v>854</v>
      </c>
      <c r="I2525" t="s">
        <v>9904</v>
      </c>
      <c r="J2525" t="s">
        <v>665</v>
      </c>
      <c r="K2525" t="s">
        <v>1904</v>
      </c>
      <c r="L2525" t="s">
        <v>665</v>
      </c>
      <c r="M2525" s="5">
        <v>0</v>
      </c>
      <c r="N2525" s="5"/>
      <c r="O2525" s="5">
        <v>20000000</v>
      </c>
      <c r="P2525" s="5"/>
      <c r="Q2525" s="16">
        <v>0</v>
      </c>
      <c r="R2525" s="5"/>
      <c r="S2525" s="17">
        <v>45449</v>
      </c>
      <c r="T2525" s="17">
        <v>45443</v>
      </c>
      <c r="U2525" s="17">
        <v>47268</v>
      </c>
      <c r="V2525" s="17"/>
      <c r="W2525" s="17">
        <v>45449</v>
      </c>
      <c r="X2525" s="17">
        <v>45449</v>
      </c>
      <c r="AC2525" s="16"/>
      <c r="AD2525" t="s">
        <v>795</v>
      </c>
      <c r="AE2525" t="s">
        <v>961</v>
      </c>
      <c r="AF2525" t="s">
        <v>740</v>
      </c>
      <c r="AG2525" t="s">
        <v>1036</v>
      </c>
      <c r="AJ2525" t="s">
        <v>963</v>
      </c>
      <c r="AK2525" t="s">
        <v>964</v>
      </c>
      <c r="AL2525" t="s">
        <v>965</v>
      </c>
      <c r="AM2525" t="s">
        <v>531</v>
      </c>
      <c r="AP2525" t="s">
        <v>966</v>
      </c>
      <c r="AQ2525" t="s">
        <v>967</v>
      </c>
      <c r="AR2525" t="s">
        <v>968</v>
      </c>
      <c r="AS2525" t="s">
        <v>969</v>
      </c>
      <c r="AT2525" t="s">
        <v>970</v>
      </c>
      <c r="AU2525" t="s">
        <v>10165</v>
      </c>
    </row>
    <row r="2526" spans="2:47" ht="11" outlineLevel="1" x14ac:dyDescent="0.15">
      <c r="B2526" t="s">
        <v>10166</v>
      </c>
      <c r="C2526" t="s">
        <v>251</v>
      </c>
      <c r="G2526" t="s">
        <v>9903</v>
      </c>
      <c r="H2526" t="s">
        <v>854</v>
      </c>
      <c r="I2526" t="s">
        <v>9904</v>
      </c>
      <c r="J2526" t="s">
        <v>665</v>
      </c>
      <c r="K2526" t="s">
        <v>1904</v>
      </c>
      <c r="L2526" t="s">
        <v>665</v>
      </c>
      <c r="M2526" s="5">
        <v>0</v>
      </c>
      <c r="N2526" s="5"/>
      <c r="O2526" s="5">
        <v>10000000</v>
      </c>
      <c r="P2526" s="5"/>
      <c r="Q2526" s="16">
        <v>0</v>
      </c>
      <c r="R2526" s="5"/>
      <c r="S2526" s="17">
        <v>43672</v>
      </c>
      <c r="T2526" s="17">
        <v>43672</v>
      </c>
      <c r="U2526" s="17">
        <v>45498</v>
      </c>
      <c r="V2526" s="17"/>
      <c r="W2526" s="17">
        <v>43672</v>
      </c>
      <c r="X2526" s="17">
        <v>43672</v>
      </c>
      <c r="AC2526" s="16"/>
      <c r="AD2526" t="s">
        <v>795</v>
      </c>
      <c r="AE2526" t="s">
        <v>961</v>
      </c>
      <c r="AF2526" t="s">
        <v>740</v>
      </c>
      <c r="AG2526" t="s">
        <v>1036</v>
      </c>
      <c r="AJ2526" t="s">
        <v>963</v>
      </c>
      <c r="AK2526" t="s">
        <v>964</v>
      </c>
      <c r="AL2526" t="s">
        <v>965</v>
      </c>
      <c r="AM2526" t="s">
        <v>531</v>
      </c>
      <c r="AP2526" t="s">
        <v>966</v>
      </c>
      <c r="AQ2526" t="s">
        <v>967</v>
      </c>
      <c r="AR2526" t="s">
        <v>968</v>
      </c>
      <c r="AS2526" t="s">
        <v>969</v>
      </c>
      <c r="AT2526" t="s">
        <v>970</v>
      </c>
      <c r="AU2526" t="s">
        <v>10167</v>
      </c>
    </row>
    <row r="2527" spans="2:47" ht="11" outlineLevel="1" x14ac:dyDescent="0.15">
      <c r="B2527" t="s">
        <v>10168</v>
      </c>
      <c r="C2527" t="s">
        <v>4213</v>
      </c>
      <c r="G2527" t="s">
        <v>9903</v>
      </c>
      <c r="H2527" t="s">
        <v>854</v>
      </c>
      <c r="I2527" t="s">
        <v>9904</v>
      </c>
      <c r="J2527" t="s">
        <v>4214</v>
      </c>
      <c r="K2527" t="s">
        <v>4215</v>
      </c>
      <c r="L2527" t="s">
        <v>4214</v>
      </c>
      <c r="M2527" s="5">
        <v>0</v>
      </c>
      <c r="N2527" s="5"/>
      <c r="O2527" s="5">
        <v>10000000</v>
      </c>
      <c r="P2527" s="5"/>
      <c r="Q2527" s="16">
        <v>0</v>
      </c>
      <c r="R2527" s="5"/>
      <c r="S2527" s="17">
        <v>43119</v>
      </c>
      <c r="T2527" s="17">
        <v>43119</v>
      </c>
      <c r="U2527" s="17">
        <v>44944</v>
      </c>
      <c r="V2527" s="17"/>
      <c r="W2527" s="17">
        <v>43119</v>
      </c>
      <c r="X2527" s="17">
        <v>43574</v>
      </c>
      <c r="AC2527" s="16"/>
      <c r="AD2527" t="s">
        <v>795</v>
      </c>
      <c r="AE2527" t="s">
        <v>961</v>
      </c>
      <c r="AF2527" t="s">
        <v>740</v>
      </c>
      <c r="AG2527" t="s">
        <v>1036</v>
      </c>
      <c r="AJ2527" t="s">
        <v>963</v>
      </c>
      <c r="AK2527" t="s">
        <v>964</v>
      </c>
      <c r="AL2527" t="s">
        <v>1340</v>
      </c>
      <c r="AM2527" t="s">
        <v>531</v>
      </c>
      <c r="AP2527" t="s">
        <v>966</v>
      </c>
      <c r="AQ2527" t="s">
        <v>967</v>
      </c>
      <c r="AR2527" t="s">
        <v>968</v>
      </c>
      <c r="AS2527" t="s">
        <v>969</v>
      </c>
      <c r="AT2527" t="s">
        <v>970</v>
      </c>
      <c r="AU2527" t="s">
        <v>10169</v>
      </c>
    </row>
    <row r="2528" spans="2:47" ht="11" outlineLevel="1" x14ac:dyDescent="0.15">
      <c r="B2528" t="s">
        <v>10170</v>
      </c>
      <c r="C2528" t="s">
        <v>10171</v>
      </c>
      <c r="G2528" t="s">
        <v>9903</v>
      </c>
      <c r="H2528" t="s">
        <v>854</v>
      </c>
      <c r="I2528" t="s">
        <v>9904</v>
      </c>
      <c r="J2528" t="s">
        <v>10172</v>
      </c>
      <c r="K2528" t="s">
        <v>10173</v>
      </c>
      <c r="L2528" t="s">
        <v>10172</v>
      </c>
      <c r="M2528" s="5">
        <v>0</v>
      </c>
      <c r="N2528" s="5"/>
      <c r="O2528" s="5">
        <v>10000000</v>
      </c>
      <c r="P2528" s="5"/>
      <c r="Q2528" s="16">
        <v>0</v>
      </c>
      <c r="R2528" s="5"/>
      <c r="S2528" s="17">
        <v>43119</v>
      </c>
      <c r="T2528" s="17">
        <v>43119</v>
      </c>
      <c r="U2528" s="17">
        <v>44944</v>
      </c>
      <c r="V2528" s="17"/>
      <c r="W2528" s="17">
        <v>43119</v>
      </c>
      <c r="X2528" s="17">
        <v>43574</v>
      </c>
      <c r="AC2528" s="16"/>
      <c r="AD2528" t="s">
        <v>795</v>
      </c>
      <c r="AE2528" t="s">
        <v>961</v>
      </c>
      <c r="AF2528" t="s">
        <v>740</v>
      </c>
      <c r="AG2528" t="s">
        <v>1036</v>
      </c>
      <c r="AJ2528" t="s">
        <v>963</v>
      </c>
      <c r="AK2528" t="s">
        <v>964</v>
      </c>
      <c r="AL2528" t="s">
        <v>1340</v>
      </c>
      <c r="AM2528" t="s">
        <v>531</v>
      </c>
      <c r="AP2528" t="s">
        <v>966</v>
      </c>
      <c r="AQ2528" t="s">
        <v>967</v>
      </c>
      <c r="AR2528" t="s">
        <v>968</v>
      </c>
      <c r="AS2528" t="s">
        <v>969</v>
      </c>
      <c r="AT2528" t="s">
        <v>970</v>
      </c>
      <c r="AU2528" t="s">
        <v>10174</v>
      </c>
    </row>
    <row r="2529" spans="2:47" ht="11" outlineLevel="1" x14ac:dyDescent="0.15">
      <c r="B2529" t="s">
        <v>10175</v>
      </c>
      <c r="C2529" t="s">
        <v>10176</v>
      </c>
      <c r="G2529" t="s">
        <v>9903</v>
      </c>
      <c r="H2529" t="s">
        <v>854</v>
      </c>
      <c r="I2529" t="s">
        <v>9904</v>
      </c>
      <c r="J2529" t="s">
        <v>2565</v>
      </c>
      <c r="K2529" t="s">
        <v>2566</v>
      </c>
      <c r="L2529" t="s">
        <v>2567</v>
      </c>
      <c r="M2529" s="5">
        <v>0</v>
      </c>
      <c r="N2529" s="5"/>
      <c r="O2529" s="5">
        <v>10000000</v>
      </c>
      <c r="P2529" s="5"/>
      <c r="Q2529" s="16">
        <v>0</v>
      </c>
      <c r="R2529" s="5"/>
      <c r="S2529" s="17">
        <v>43119</v>
      </c>
      <c r="T2529" s="17">
        <v>43119</v>
      </c>
      <c r="U2529" s="17">
        <v>44944</v>
      </c>
      <c r="V2529" s="17"/>
      <c r="W2529" s="17">
        <v>43119</v>
      </c>
      <c r="X2529" s="17">
        <v>43574</v>
      </c>
      <c r="AC2529" s="16"/>
      <c r="AD2529" t="s">
        <v>795</v>
      </c>
      <c r="AE2529" t="s">
        <v>961</v>
      </c>
      <c r="AF2529" t="s">
        <v>740</v>
      </c>
      <c r="AG2529" t="s">
        <v>1036</v>
      </c>
      <c r="AJ2529" t="s">
        <v>963</v>
      </c>
      <c r="AK2529" t="s">
        <v>964</v>
      </c>
      <c r="AL2529" t="s">
        <v>965</v>
      </c>
      <c r="AM2529" t="s">
        <v>531</v>
      </c>
      <c r="AP2529" t="s">
        <v>966</v>
      </c>
      <c r="AQ2529" t="s">
        <v>967</v>
      </c>
      <c r="AR2529" t="s">
        <v>968</v>
      </c>
      <c r="AS2529" t="s">
        <v>969</v>
      </c>
      <c r="AT2529" t="s">
        <v>970</v>
      </c>
      <c r="AU2529" t="s">
        <v>10177</v>
      </c>
    </row>
    <row r="2530" spans="2:47" ht="11" outlineLevel="1" x14ac:dyDescent="0.15">
      <c r="B2530" t="s">
        <v>10178</v>
      </c>
      <c r="C2530" t="s">
        <v>10179</v>
      </c>
      <c r="G2530" t="s">
        <v>9903</v>
      </c>
      <c r="H2530" t="s">
        <v>854</v>
      </c>
      <c r="I2530" t="s">
        <v>9904</v>
      </c>
      <c r="J2530" t="s">
        <v>703</v>
      </c>
      <c r="K2530" t="s">
        <v>1907</v>
      </c>
      <c r="L2530" t="s">
        <v>703</v>
      </c>
      <c r="M2530" s="5">
        <v>0</v>
      </c>
      <c r="N2530" s="5"/>
      <c r="O2530" s="5">
        <v>10000000</v>
      </c>
      <c r="P2530" s="5"/>
      <c r="Q2530" s="16">
        <v>0</v>
      </c>
      <c r="R2530" s="5"/>
      <c r="S2530" s="17">
        <v>43119</v>
      </c>
      <c r="T2530" s="17">
        <v>43118</v>
      </c>
      <c r="U2530" s="17">
        <v>44944</v>
      </c>
      <c r="V2530" s="17"/>
      <c r="W2530" s="17">
        <v>43119</v>
      </c>
      <c r="X2530" s="17">
        <v>43119</v>
      </c>
      <c r="AC2530" s="16"/>
      <c r="AD2530" t="s">
        <v>795</v>
      </c>
      <c r="AE2530" t="s">
        <v>961</v>
      </c>
      <c r="AF2530" t="s">
        <v>740</v>
      </c>
      <c r="AG2530" t="s">
        <v>1036</v>
      </c>
      <c r="AJ2530" t="s">
        <v>963</v>
      </c>
      <c r="AK2530" t="s">
        <v>964</v>
      </c>
      <c r="AL2530" t="s">
        <v>965</v>
      </c>
      <c r="AM2530" t="s">
        <v>531</v>
      </c>
      <c r="AP2530" t="s">
        <v>966</v>
      </c>
      <c r="AQ2530" t="s">
        <v>967</v>
      </c>
      <c r="AR2530" t="s">
        <v>968</v>
      </c>
      <c r="AS2530" t="s">
        <v>969</v>
      </c>
      <c r="AT2530" t="s">
        <v>970</v>
      </c>
      <c r="AU2530" t="s">
        <v>10180</v>
      </c>
    </row>
    <row r="2531" spans="2:47" ht="11" outlineLevel="1" x14ac:dyDescent="0.15">
      <c r="B2531" t="s">
        <v>10181</v>
      </c>
      <c r="C2531" t="s">
        <v>10182</v>
      </c>
      <c r="G2531" t="s">
        <v>9903</v>
      </c>
      <c r="H2531" t="s">
        <v>854</v>
      </c>
      <c r="I2531" t="s">
        <v>9904</v>
      </c>
      <c r="J2531" t="s">
        <v>10183</v>
      </c>
      <c r="K2531" t="s">
        <v>10184</v>
      </c>
      <c r="L2531" t="s">
        <v>10183</v>
      </c>
      <c r="M2531" s="5">
        <v>0</v>
      </c>
      <c r="N2531" s="5"/>
      <c r="O2531" s="5">
        <v>10000000</v>
      </c>
      <c r="P2531" s="5"/>
      <c r="Q2531" s="16">
        <v>0</v>
      </c>
      <c r="R2531" s="5"/>
      <c r="S2531" s="17">
        <v>43105</v>
      </c>
      <c r="T2531" s="17">
        <v>43105</v>
      </c>
      <c r="U2531" s="17">
        <v>44930</v>
      </c>
      <c r="V2531" s="17"/>
      <c r="W2531" s="17">
        <v>43105</v>
      </c>
      <c r="X2531" s="17">
        <v>43538</v>
      </c>
      <c r="AC2531" s="16"/>
      <c r="AD2531" t="s">
        <v>795</v>
      </c>
      <c r="AE2531" t="s">
        <v>961</v>
      </c>
      <c r="AF2531" t="s">
        <v>758</v>
      </c>
      <c r="AG2531" t="s">
        <v>2061</v>
      </c>
      <c r="AJ2531" t="s">
        <v>963</v>
      </c>
      <c r="AK2531" t="s">
        <v>964</v>
      </c>
      <c r="AL2531" t="s">
        <v>1340</v>
      </c>
      <c r="AM2531" t="s">
        <v>531</v>
      </c>
      <c r="AP2531" t="s">
        <v>966</v>
      </c>
      <c r="AQ2531" t="s">
        <v>967</v>
      </c>
      <c r="AR2531" t="s">
        <v>968</v>
      </c>
      <c r="AS2531" t="s">
        <v>969</v>
      </c>
      <c r="AT2531" t="s">
        <v>970</v>
      </c>
      <c r="AU2531" t="s">
        <v>10185</v>
      </c>
    </row>
    <row r="2532" spans="2:47" ht="11" outlineLevel="1" x14ac:dyDescent="0.15">
      <c r="B2532" t="s">
        <v>10186</v>
      </c>
      <c r="C2532" t="s">
        <v>10187</v>
      </c>
      <c r="G2532" t="s">
        <v>9903</v>
      </c>
      <c r="H2532" t="s">
        <v>854</v>
      </c>
      <c r="I2532" t="s">
        <v>9904</v>
      </c>
      <c r="J2532" t="s">
        <v>4296</v>
      </c>
      <c r="K2532" t="s">
        <v>4297</v>
      </c>
      <c r="L2532" t="s">
        <v>4296</v>
      </c>
      <c r="M2532" s="5">
        <v>0</v>
      </c>
      <c r="N2532" s="5"/>
      <c r="O2532" s="5">
        <v>250000</v>
      </c>
      <c r="P2532" s="5"/>
      <c r="Q2532" s="16">
        <v>0</v>
      </c>
      <c r="R2532" s="5"/>
      <c r="S2532" s="17">
        <v>45798</v>
      </c>
      <c r="T2532" s="17">
        <v>45791</v>
      </c>
      <c r="U2532" s="17">
        <v>47616</v>
      </c>
      <c r="V2532" s="17"/>
      <c r="W2532" s="17">
        <v>45798</v>
      </c>
      <c r="X2532" s="17">
        <v>45798</v>
      </c>
      <c r="AC2532" s="16"/>
      <c r="AD2532" t="s">
        <v>795</v>
      </c>
      <c r="AE2532" t="s">
        <v>961</v>
      </c>
      <c r="AF2532" t="s">
        <v>740</v>
      </c>
      <c r="AG2532" t="s">
        <v>1036</v>
      </c>
      <c r="AJ2532" t="s">
        <v>963</v>
      </c>
      <c r="AK2532" t="s">
        <v>964</v>
      </c>
      <c r="AL2532" t="s">
        <v>1340</v>
      </c>
      <c r="AM2532" t="s">
        <v>531</v>
      </c>
      <c r="AP2532" t="s">
        <v>966</v>
      </c>
      <c r="AQ2532" t="s">
        <v>967</v>
      </c>
      <c r="AR2532" t="s">
        <v>968</v>
      </c>
      <c r="AS2532" t="s">
        <v>969</v>
      </c>
      <c r="AT2532" t="s">
        <v>970</v>
      </c>
      <c r="AU2532" t="s">
        <v>10188</v>
      </c>
    </row>
    <row r="2533" spans="2:47" ht="11" outlineLevel="1" x14ac:dyDescent="0.15">
      <c r="B2533" t="s">
        <v>10189</v>
      </c>
      <c r="C2533" t="s">
        <v>10190</v>
      </c>
      <c r="G2533" t="s">
        <v>9903</v>
      </c>
      <c r="H2533" t="s">
        <v>854</v>
      </c>
      <c r="I2533" t="s">
        <v>9904</v>
      </c>
      <c r="J2533" t="s">
        <v>10191</v>
      </c>
      <c r="K2533" t="s">
        <v>10192</v>
      </c>
      <c r="L2533" t="s">
        <v>10191</v>
      </c>
      <c r="M2533" s="5">
        <v>0</v>
      </c>
      <c r="N2533" s="5"/>
      <c r="O2533" s="5">
        <v>750000</v>
      </c>
      <c r="P2533" s="5"/>
      <c r="Q2533" s="16">
        <v>0</v>
      </c>
      <c r="R2533" s="5"/>
      <c r="S2533" s="17">
        <v>45698</v>
      </c>
      <c r="T2533" s="17">
        <v>45698</v>
      </c>
      <c r="U2533" s="17">
        <v>47523</v>
      </c>
      <c r="V2533" s="17"/>
      <c r="W2533" s="17">
        <v>45698</v>
      </c>
      <c r="X2533" s="17">
        <v>45698</v>
      </c>
      <c r="AC2533" s="16"/>
      <c r="AD2533" t="s">
        <v>795</v>
      </c>
      <c r="AE2533" t="s">
        <v>961</v>
      </c>
      <c r="AF2533" t="s">
        <v>748</v>
      </c>
      <c r="AG2533" t="s">
        <v>1057</v>
      </c>
      <c r="AJ2533" t="s">
        <v>963</v>
      </c>
      <c r="AK2533" t="s">
        <v>964</v>
      </c>
      <c r="AL2533" t="s">
        <v>1340</v>
      </c>
      <c r="AM2533" t="s">
        <v>531</v>
      </c>
      <c r="AP2533" t="s">
        <v>966</v>
      </c>
      <c r="AQ2533" t="s">
        <v>967</v>
      </c>
      <c r="AR2533" t="s">
        <v>968</v>
      </c>
      <c r="AS2533" t="s">
        <v>969</v>
      </c>
      <c r="AT2533" t="s">
        <v>970</v>
      </c>
      <c r="AU2533" t="s">
        <v>10193</v>
      </c>
    </row>
    <row r="2534" spans="2:47" ht="11" outlineLevel="1" x14ac:dyDescent="0.15">
      <c r="B2534" t="s">
        <v>10194</v>
      </c>
      <c r="C2534" t="s">
        <v>10195</v>
      </c>
      <c r="G2534" t="s">
        <v>9903</v>
      </c>
      <c r="H2534" t="s">
        <v>854</v>
      </c>
      <c r="I2534" t="s">
        <v>9904</v>
      </c>
      <c r="J2534" t="s">
        <v>10196</v>
      </c>
      <c r="K2534" t="s">
        <v>10197</v>
      </c>
      <c r="L2534" t="s">
        <v>10196</v>
      </c>
      <c r="M2534" s="5">
        <v>0</v>
      </c>
      <c r="N2534" s="5"/>
      <c r="O2534" s="5">
        <v>500000</v>
      </c>
      <c r="P2534" s="5"/>
      <c r="Q2534" s="16">
        <v>0</v>
      </c>
      <c r="R2534" s="5"/>
      <c r="S2534" s="17">
        <v>44643</v>
      </c>
      <c r="T2534" s="17">
        <v>44641</v>
      </c>
      <c r="U2534" s="17">
        <v>46466</v>
      </c>
      <c r="V2534" s="17"/>
      <c r="W2534" s="17">
        <v>44643</v>
      </c>
      <c r="X2534" s="17">
        <v>44643</v>
      </c>
      <c r="AC2534" s="16"/>
      <c r="AD2534" t="s">
        <v>795</v>
      </c>
      <c r="AE2534" t="s">
        <v>961</v>
      </c>
      <c r="AF2534" t="s">
        <v>748</v>
      </c>
      <c r="AG2534" t="s">
        <v>1057</v>
      </c>
      <c r="AJ2534" t="s">
        <v>963</v>
      </c>
      <c r="AK2534" t="s">
        <v>964</v>
      </c>
      <c r="AL2534" t="s">
        <v>1340</v>
      </c>
      <c r="AM2534" t="s">
        <v>531</v>
      </c>
      <c r="AP2534" t="s">
        <v>966</v>
      </c>
      <c r="AQ2534" t="s">
        <v>967</v>
      </c>
      <c r="AR2534" t="s">
        <v>968</v>
      </c>
      <c r="AS2534" t="s">
        <v>969</v>
      </c>
      <c r="AT2534" t="s">
        <v>970</v>
      </c>
      <c r="AU2534" t="s">
        <v>10198</v>
      </c>
    </row>
    <row r="2535" spans="2:47" ht="11" outlineLevel="1" x14ac:dyDescent="0.15">
      <c r="B2535" t="s">
        <v>10199</v>
      </c>
      <c r="C2535" t="s">
        <v>10200</v>
      </c>
      <c r="G2535" t="s">
        <v>9903</v>
      </c>
      <c r="H2535" t="s">
        <v>854</v>
      </c>
      <c r="I2535" t="s">
        <v>9904</v>
      </c>
      <c r="J2535" t="s">
        <v>10201</v>
      </c>
      <c r="K2535" t="s">
        <v>10202</v>
      </c>
      <c r="L2535" t="s">
        <v>10201</v>
      </c>
      <c r="M2535" s="5">
        <v>0</v>
      </c>
      <c r="N2535" s="5"/>
      <c r="O2535" s="5">
        <v>178000</v>
      </c>
      <c r="P2535" s="5"/>
      <c r="Q2535" s="16">
        <v>0</v>
      </c>
      <c r="R2535" s="5"/>
      <c r="S2535" s="17">
        <v>42809</v>
      </c>
      <c r="T2535" s="17">
        <v>42804</v>
      </c>
      <c r="U2535" s="17">
        <v>43533</v>
      </c>
      <c r="V2535" s="17"/>
      <c r="W2535" s="17">
        <v>42809</v>
      </c>
      <c r="X2535" s="17">
        <v>42809</v>
      </c>
      <c r="AC2535" s="16"/>
      <c r="AD2535" t="s">
        <v>795</v>
      </c>
      <c r="AE2535" t="s">
        <v>961</v>
      </c>
      <c r="AF2535" t="s">
        <v>740</v>
      </c>
      <c r="AG2535" t="s">
        <v>1036</v>
      </c>
      <c r="AJ2535" t="s">
        <v>963</v>
      </c>
      <c r="AK2535" t="s">
        <v>964</v>
      </c>
      <c r="AL2535" t="s">
        <v>1340</v>
      </c>
      <c r="AM2535" t="s">
        <v>531</v>
      </c>
      <c r="AP2535" t="s">
        <v>966</v>
      </c>
      <c r="AQ2535" t="s">
        <v>967</v>
      </c>
      <c r="AR2535" t="s">
        <v>968</v>
      </c>
      <c r="AS2535" t="s">
        <v>969</v>
      </c>
      <c r="AT2535" t="s">
        <v>970</v>
      </c>
      <c r="AU2535" t="s">
        <v>10203</v>
      </c>
    </row>
    <row r="2536" spans="2:47" ht="11" outlineLevel="1" x14ac:dyDescent="0.15">
      <c r="B2536" t="s">
        <v>10204</v>
      </c>
      <c r="C2536" t="s">
        <v>10205</v>
      </c>
      <c r="G2536" t="s">
        <v>9903</v>
      </c>
      <c r="H2536" t="s">
        <v>854</v>
      </c>
      <c r="I2536" t="s">
        <v>9904</v>
      </c>
      <c r="J2536" t="s">
        <v>698</v>
      </c>
      <c r="K2536" t="s">
        <v>2122</v>
      </c>
      <c r="L2536" t="s">
        <v>698</v>
      </c>
      <c r="M2536" s="5">
        <v>0</v>
      </c>
      <c r="N2536" s="5"/>
      <c r="O2536" s="5">
        <v>80000</v>
      </c>
      <c r="P2536" s="5"/>
      <c r="Q2536" s="16">
        <v>0</v>
      </c>
      <c r="R2536" s="5"/>
      <c r="S2536" s="17">
        <v>42622</v>
      </c>
      <c r="T2536" s="17">
        <v>42621</v>
      </c>
      <c r="U2536" s="17">
        <v>43350</v>
      </c>
      <c r="V2536" s="17"/>
      <c r="W2536" s="17">
        <v>42622</v>
      </c>
      <c r="X2536" s="17">
        <v>42622</v>
      </c>
      <c r="AC2536" s="16"/>
      <c r="AD2536" t="s">
        <v>795</v>
      </c>
      <c r="AE2536" t="s">
        <v>961</v>
      </c>
      <c r="AF2536" t="s">
        <v>740</v>
      </c>
      <c r="AG2536" t="s">
        <v>1036</v>
      </c>
      <c r="AJ2536" t="s">
        <v>963</v>
      </c>
      <c r="AK2536" t="s">
        <v>964</v>
      </c>
      <c r="AL2536" t="s">
        <v>965</v>
      </c>
      <c r="AM2536" t="s">
        <v>531</v>
      </c>
      <c r="AP2536" t="s">
        <v>966</v>
      </c>
      <c r="AQ2536" t="s">
        <v>967</v>
      </c>
      <c r="AR2536" t="s">
        <v>968</v>
      </c>
      <c r="AS2536" t="s">
        <v>969</v>
      </c>
      <c r="AT2536" t="s">
        <v>970</v>
      </c>
      <c r="AU2536" t="s">
        <v>10206</v>
      </c>
    </row>
    <row r="2537" spans="2:47" ht="11" outlineLevel="1" x14ac:dyDescent="0.15">
      <c r="B2537" t="s">
        <v>10207</v>
      </c>
      <c r="C2537" t="s">
        <v>4755</v>
      </c>
      <c r="G2537" t="s">
        <v>9903</v>
      </c>
      <c r="H2537" t="s">
        <v>854</v>
      </c>
      <c r="I2537" t="s">
        <v>9904</v>
      </c>
      <c r="J2537" t="s">
        <v>625</v>
      </c>
      <c r="K2537" t="s">
        <v>2594</v>
      </c>
      <c r="L2537" t="s">
        <v>625</v>
      </c>
      <c r="M2537" s="5">
        <v>0</v>
      </c>
      <c r="N2537" s="5"/>
      <c r="O2537" s="5">
        <v>276000</v>
      </c>
      <c r="P2537" s="5"/>
      <c r="Q2537" s="16">
        <v>0</v>
      </c>
      <c r="R2537" s="5"/>
      <c r="S2537" s="17">
        <v>42556</v>
      </c>
      <c r="T2537" s="17">
        <v>42556</v>
      </c>
      <c r="U2537" s="17">
        <v>43285</v>
      </c>
      <c r="V2537" s="17"/>
      <c r="W2537" s="17">
        <v>42556</v>
      </c>
      <c r="X2537" s="17">
        <v>42824</v>
      </c>
      <c r="AC2537" s="16"/>
      <c r="AD2537" t="s">
        <v>795</v>
      </c>
      <c r="AE2537" t="s">
        <v>961</v>
      </c>
      <c r="AF2537" t="s">
        <v>740</v>
      </c>
      <c r="AG2537" t="s">
        <v>1036</v>
      </c>
      <c r="AJ2537" t="s">
        <v>963</v>
      </c>
      <c r="AK2537" t="s">
        <v>964</v>
      </c>
      <c r="AL2537" t="s">
        <v>965</v>
      </c>
      <c r="AM2537" t="s">
        <v>531</v>
      </c>
      <c r="AP2537" t="s">
        <v>966</v>
      </c>
      <c r="AQ2537" t="s">
        <v>967</v>
      </c>
      <c r="AR2537" t="s">
        <v>968</v>
      </c>
      <c r="AS2537" t="s">
        <v>969</v>
      </c>
      <c r="AT2537" t="s">
        <v>970</v>
      </c>
      <c r="AU2537" t="s">
        <v>10208</v>
      </c>
    </row>
    <row r="2538" spans="2:47" ht="11" outlineLevel="1" x14ac:dyDescent="0.15">
      <c r="B2538" t="s">
        <v>10209</v>
      </c>
      <c r="C2538" t="s">
        <v>10210</v>
      </c>
      <c r="G2538" t="s">
        <v>9903</v>
      </c>
      <c r="H2538" t="s">
        <v>854</v>
      </c>
      <c r="I2538" t="s">
        <v>9904</v>
      </c>
      <c r="J2538" t="s">
        <v>10211</v>
      </c>
      <c r="K2538" t="s">
        <v>10212</v>
      </c>
      <c r="L2538" t="s">
        <v>10211</v>
      </c>
      <c r="M2538" s="5">
        <v>0</v>
      </c>
      <c r="N2538" s="5"/>
      <c r="O2538" s="5">
        <v>500000</v>
      </c>
      <c r="P2538" s="5"/>
      <c r="Q2538" s="16">
        <v>0</v>
      </c>
      <c r="R2538" s="5"/>
      <c r="S2538" s="17">
        <v>42215</v>
      </c>
      <c r="T2538" s="17">
        <v>42215</v>
      </c>
      <c r="U2538" s="17">
        <v>44041</v>
      </c>
      <c r="V2538" s="17"/>
      <c r="W2538" s="17">
        <v>42215</v>
      </c>
      <c r="X2538" s="17">
        <v>43432</v>
      </c>
      <c r="AC2538" s="16"/>
      <c r="AD2538" t="s">
        <v>795</v>
      </c>
      <c r="AE2538" t="s">
        <v>961</v>
      </c>
      <c r="AF2538" t="s">
        <v>740</v>
      </c>
      <c r="AG2538" t="s">
        <v>1036</v>
      </c>
      <c r="AJ2538" t="s">
        <v>963</v>
      </c>
      <c r="AK2538" t="s">
        <v>964</v>
      </c>
      <c r="AL2538" t="s">
        <v>1340</v>
      </c>
      <c r="AM2538" t="s">
        <v>531</v>
      </c>
      <c r="AP2538" t="s">
        <v>966</v>
      </c>
      <c r="AQ2538" t="s">
        <v>967</v>
      </c>
      <c r="AR2538" t="s">
        <v>968</v>
      </c>
      <c r="AS2538" t="s">
        <v>969</v>
      </c>
      <c r="AT2538" t="s">
        <v>970</v>
      </c>
      <c r="AU2538" t="s">
        <v>10213</v>
      </c>
    </row>
    <row r="2539" spans="2:47" ht="11" outlineLevel="1" x14ac:dyDescent="0.15">
      <c r="B2539" t="s">
        <v>10214</v>
      </c>
      <c r="C2539" t="s">
        <v>10215</v>
      </c>
      <c r="G2539" t="s">
        <v>9903</v>
      </c>
      <c r="H2539" t="s">
        <v>854</v>
      </c>
      <c r="I2539" t="s">
        <v>9904</v>
      </c>
      <c r="J2539" t="s">
        <v>10216</v>
      </c>
      <c r="K2539" t="s">
        <v>10217</v>
      </c>
      <c r="L2539" t="s">
        <v>10216</v>
      </c>
      <c r="M2539" s="5">
        <v>0</v>
      </c>
      <c r="N2539" s="5"/>
      <c r="O2539" s="5">
        <v>500000</v>
      </c>
      <c r="P2539" s="5"/>
      <c r="Q2539" s="16">
        <v>0</v>
      </c>
      <c r="R2539" s="5"/>
      <c r="S2539" s="17">
        <v>42055</v>
      </c>
      <c r="T2539" s="17">
        <v>42041</v>
      </c>
      <c r="U2539" s="17">
        <v>42783</v>
      </c>
      <c r="V2539" s="17"/>
      <c r="W2539" s="17">
        <v>42055</v>
      </c>
      <c r="X2539" s="17">
        <v>42290</v>
      </c>
      <c r="AC2539" s="16"/>
      <c r="AD2539" t="s">
        <v>795</v>
      </c>
      <c r="AE2539" t="s">
        <v>961</v>
      </c>
      <c r="AF2539" t="s">
        <v>748</v>
      </c>
      <c r="AG2539" t="s">
        <v>1057</v>
      </c>
      <c r="AJ2539" t="s">
        <v>963</v>
      </c>
      <c r="AK2539" t="s">
        <v>964</v>
      </c>
      <c r="AL2539" t="s">
        <v>1340</v>
      </c>
      <c r="AM2539" t="s">
        <v>531</v>
      </c>
      <c r="AP2539" t="s">
        <v>966</v>
      </c>
      <c r="AQ2539" t="s">
        <v>967</v>
      </c>
      <c r="AR2539" t="s">
        <v>968</v>
      </c>
      <c r="AS2539" t="s">
        <v>969</v>
      </c>
      <c r="AT2539" t="s">
        <v>970</v>
      </c>
      <c r="AU2539" t="s">
        <v>10218</v>
      </c>
    </row>
    <row r="2540" spans="2:47" ht="11" outlineLevel="1" x14ac:dyDescent="0.15">
      <c r="B2540" t="s">
        <v>10219</v>
      </c>
      <c r="C2540" t="s">
        <v>7300</v>
      </c>
      <c r="G2540" t="s">
        <v>9903</v>
      </c>
      <c r="H2540" t="s">
        <v>854</v>
      </c>
      <c r="I2540" t="s">
        <v>9904</v>
      </c>
      <c r="J2540" t="s">
        <v>3434</v>
      </c>
      <c r="K2540" t="s">
        <v>3435</v>
      </c>
      <c r="L2540" t="s">
        <v>3434</v>
      </c>
      <c r="M2540" s="5">
        <v>0</v>
      </c>
      <c r="N2540" s="5"/>
      <c r="O2540" s="5">
        <v>500000</v>
      </c>
      <c r="P2540" s="5"/>
      <c r="Q2540" s="16">
        <v>0</v>
      </c>
      <c r="R2540" s="5"/>
      <c r="S2540" s="17">
        <v>42055</v>
      </c>
      <c r="T2540" s="17">
        <v>42041</v>
      </c>
      <c r="U2540" s="17">
        <v>42783</v>
      </c>
      <c r="V2540" s="17"/>
      <c r="W2540" s="17">
        <v>42055</v>
      </c>
      <c r="X2540" s="17">
        <v>42290</v>
      </c>
      <c r="AC2540" s="16"/>
      <c r="AD2540" t="s">
        <v>795</v>
      </c>
      <c r="AE2540" t="s">
        <v>961</v>
      </c>
      <c r="AF2540" t="s">
        <v>748</v>
      </c>
      <c r="AG2540" t="s">
        <v>1057</v>
      </c>
      <c r="AJ2540" t="s">
        <v>963</v>
      </c>
      <c r="AK2540" t="s">
        <v>964</v>
      </c>
      <c r="AL2540" t="s">
        <v>1340</v>
      </c>
      <c r="AM2540" t="s">
        <v>531</v>
      </c>
      <c r="AP2540" t="s">
        <v>966</v>
      </c>
      <c r="AQ2540" t="s">
        <v>967</v>
      </c>
      <c r="AR2540" t="s">
        <v>968</v>
      </c>
      <c r="AS2540" t="s">
        <v>969</v>
      </c>
      <c r="AT2540" t="s">
        <v>970</v>
      </c>
      <c r="AU2540" t="s">
        <v>10220</v>
      </c>
    </row>
    <row r="2541" spans="2:47" ht="11" outlineLevel="1" x14ac:dyDescent="0.15">
      <c r="B2541" t="s">
        <v>10221</v>
      </c>
      <c r="C2541" t="s">
        <v>7871</v>
      </c>
      <c r="G2541" t="s">
        <v>9903</v>
      </c>
      <c r="H2541" t="s">
        <v>854</v>
      </c>
      <c r="I2541" t="s">
        <v>9904</v>
      </c>
      <c r="J2541" t="s">
        <v>7872</v>
      </c>
      <c r="K2541" t="s">
        <v>7873</v>
      </c>
      <c r="L2541" t="s">
        <v>7872</v>
      </c>
      <c r="M2541" s="5">
        <v>0</v>
      </c>
      <c r="N2541" s="5"/>
      <c r="O2541" s="5">
        <v>500000</v>
      </c>
      <c r="P2541" s="5"/>
      <c r="Q2541" s="16">
        <v>0</v>
      </c>
      <c r="R2541" s="5"/>
      <c r="S2541" s="17">
        <v>42055</v>
      </c>
      <c r="T2541" s="17">
        <v>42041</v>
      </c>
      <c r="U2541" s="17">
        <v>42783</v>
      </c>
      <c r="V2541" s="17"/>
      <c r="W2541" s="17">
        <v>42055</v>
      </c>
      <c r="X2541" s="17">
        <v>42290</v>
      </c>
      <c r="AC2541" s="16"/>
      <c r="AD2541" t="s">
        <v>795</v>
      </c>
      <c r="AE2541" t="s">
        <v>961</v>
      </c>
      <c r="AF2541" t="s">
        <v>748</v>
      </c>
      <c r="AG2541" t="s">
        <v>1057</v>
      </c>
      <c r="AJ2541" t="s">
        <v>963</v>
      </c>
      <c r="AK2541" t="s">
        <v>964</v>
      </c>
      <c r="AL2541" t="s">
        <v>1340</v>
      </c>
      <c r="AM2541" t="s">
        <v>531</v>
      </c>
      <c r="AP2541" t="s">
        <v>966</v>
      </c>
      <c r="AQ2541" t="s">
        <v>967</v>
      </c>
      <c r="AR2541" t="s">
        <v>968</v>
      </c>
      <c r="AS2541" t="s">
        <v>969</v>
      </c>
      <c r="AT2541" t="s">
        <v>970</v>
      </c>
      <c r="AU2541" t="s">
        <v>10222</v>
      </c>
    </row>
    <row r="2542" spans="2:47" ht="11" outlineLevel="1" x14ac:dyDescent="0.15">
      <c r="B2542" t="s">
        <v>10223</v>
      </c>
      <c r="C2542" t="s">
        <v>10224</v>
      </c>
      <c r="G2542" t="s">
        <v>9926</v>
      </c>
      <c r="H2542" t="s">
        <v>835</v>
      </c>
      <c r="I2542" t="s">
        <v>9904</v>
      </c>
      <c r="J2542" t="s">
        <v>676</v>
      </c>
      <c r="K2542" t="s">
        <v>1579</v>
      </c>
      <c r="L2542" t="s">
        <v>676</v>
      </c>
      <c r="M2542" s="5">
        <v>0</v>
      </c>
      <c r="N2542" s="5"/>
      <c r="O2542" s="5">
        <v>0</v>
      </c>
      <c r="P2542" s="5"/>
      <c r="Q2542" s="16">
        <v>0</v>
      </c>
      <c r="R2542" s="5"/>
      <c r="S2542" s="17">
        <v>45519</v>
      </c>
      <c r="T2542" s="17">
        <v>45519</v>
      </c>
      <c r="U2542" s="17">
        <v>56475</v>
      </c>
      <c r="V2542" s="17"/>
      <c r="W2542" s="17">
        <v>45519</v>
      </c>
      <c r="X2542" s="17">
        <v>45519</v>
      </c>
      <c r="AC2542" s="16"/>
      <c r="AD2542" t="s">
        <v>795</v>
      </c>
      <c r="AE2542" t="s">
        <v>961</v>
      </c>
      <c r="AF2542" t="s">
        <v>740</v>
      </c>
      <c r="AG2542" t="s">
        <v>1036</v>
      </c>
      <c r="AJ2542" t="s">
        <v>963</v>
      </c>
      <c r="AK2542" t="s">
        <v>964</v>
      </c>
      <c r="AL2542" t="s">
        <v>965</v>
      </c>
      <c r="AM2542" t="s">
        <v>531</v>
      </c>
      <c r="AP2542" t="s">
        <v>966</v>
      </c>
      <c r="AQ2542" t="s">
        <v>967</v>
      </c>
      <c r="AR2542" t="s">
        <v>968</v>
      </c>
      <c r="AS2542" t="s">
        <v>969</v>
      </c>
      <c r="AT2542" t="s">
        <v>970</v>
      </c>
      <c r="AU2542" t="s">
        <v>10225</v>
      </c>
    </row>
    <row r="2543" spans="2:47" ht="11" outlineLevel="1" x14ac:dyDescent="0.15">
      <c r="B2543" t="s">
        <v>10226</v>
      </c>
      <c r="C2543" t="s">
        <v>4961</v>
      </c>
      <c r="G2543" t="s">
        <v>9926</v>
      </c>
      <c r="H2543" t="s">
        <v>835</v>
      </c>
      <c r="I2543" t="s">
        <v>9904</v>
      </c>
      <c r="J2543" t="s">
        <v>620</v>
      </c>
      <c r="K2543" t="s">
        <v>2023</v>
      </c>
      <c r="L2543" t="s">
        <v>620</v>
      </c>
      <c r="M2543" s="5">
        <v>0</v>
      </c>
      <c r="N2543" s="5"/>
      <c r="O2543" s="5">
        <v>0</v>
      </c>
      <c r="P2543" s="5"/>
      <c r="Q2543" s="16">
        <v>0</v>
      </c>
      <c r="R2543" s="5"/>
      <c r="S2543" s="17">
        <v>43383</v>
      </c>
      <c r="T2543" s="17">
        <v>43384</v>
      </c>
      <c r="U2543" s="17">
        <v>54341</v>
      </c>
      <c r="V2543" s="17"/>
      <c r="W2543" s="17">
        <v>43383</v>
      </c>
      <c r="X2543" s="17">
        <v>43383</v>
      </c>
      <c r="AC2543" s="16"/>
      <c r="AD2543" t="s">
        <v>795</v>
      </c>
      <c r="AE2543" t="s">
        <v>961</v>
      </c>
      <c r="AF2543" t="s">
        <v>740</v>
      </c>
      <c r="AG2543" t="s">
        <v>1036</v>
      </c>
      <c r="AJ2543" t="s">
        <v>963</v>
      </c>
      <c r="AK2543" t="s">
        <v>964</v>
      </c>
      <c r="AL2543" t="s">
        <v>965</v>
      </c>
      <c r="AM2543" t="s">
        <v>531</v>
      </c>
      <c r="AP2543" t="s">
        <v>966</v>
      </c>
      <c r="AQ2543" t="s">
        <v>967</v>
      </c>
      <c r="AR2543" t="s">
        <v>968</v>
      </c>
      <c r="AS2543" t="s">
        <v>969</v>
      </c>
      <c r="AT2543" t="s">
        <v>970</v>
      </c>
      <c r="AU2543" t="s">
        <v>10227</v>
      </c>
    </row>
    <row r="2544" spans="2:47" ht="11" outlineLevel="1" x14ac:dyDescent="0.15">
      <c r="B2544" t="s">
        <v>10228</v>
      </c>
      <c r="C2544" t="s">
        <v>7764</v>
      </c>
      <c r="G2544" t="s">
        <v>9926</v>
      </c>
      <c r="H2544" t="s">
        <v>835</v>
      </c>
      <c r="I2544" t="s">
        <v>9904</v>
      </c>
      <c r="J2544" t="s">
        <v>7765</v>
      </c>
      <c r="K2544" t="s">
        <v>7766</v>
      </c>
      <c r="L2544" t="s">
        <v>7765</v>
      </c>
      <c r="M2544" s="5">
        <v>0</v>
      </c>
      <c r="N2544" s="5"/>
      <c r="O2544" s="5">
        <v>6500000</v>
      </c>
      <c r="P2544" s="5"/>
      <c r="Q2544" s="16">
        <v>0</v>
      </c>
      <c r="R2544" s="5"/>
      <c r="S2544" s="17">
        <v>43371</v>
      </c>
      <c r="T2544" s="17">
        <v>43371</v>
      </c>
      <c r="U2544" s="17">
        <v>54329</v>
      </c>
      <c r="V2544" s="17"/>
      <c r="W2544" s="17">
        <v>43371</v>
      </c>
      <c r="X2544" s="17">
        <v>43371</v>
      </c>
      <c r="AC2544" s="16"/>
      <c r="AD2544" t="s">
        <v>795</v>
      </c>
      <c r="AE2544" t="s">
        <v>961</v>
      </c>
      <c r="AF2544" t="s">
        <v>740</v>
      </c>
      <c r="AG2544" t="s">
        <v>1036</v>
      </c>
      <c r="AJ2544" t="s">
        <v>963</v>
      </c>
      <c r="AK2544" t="s">
        <v>964</v>
      </c>
      <c r="AL2544" t="s">
        <v>1340</v>
      </c>
      <c r="AM2544" t="s">
        <v>531</v>
      </c>
      <c r="AP2544" t="s">
        <v>966</v>
      </c>
      <c r="AQ2544" t="s">
        <v>967</v>
      </c>
      <c r="AR2544" t="s">
        <v>968</v>
      </c>
      <c r="AS2544" t="s">
        <v>969</v>
      </c>
      <c r="AT2544" t="s">
        <v>970</v>
      </c>
      <c r="AU2544" t="s">
        <v>10229</v>
      </c>
    </row>
    <row r="2545" spans="2:47" ht="11" outlineLevel="1" x14ac:dyDescent="0.15">
      <c r="B2545" t="s">
        <v>10230</v>
      </c>
      <c r="C2545" t="s">
        <v>350</v>
      </c>
      <c r="G2545" t="s">
        <v>9926</v>
      </c>
      <c r="H2545" t="s">
        <v>835</v>
      </c>
      <c r="I2545" t="s">
        <v>9904</v>
      </c>
      <c r="J2545" t="s">
        <v>622</v>
      </c>
      <c r="K2545" t="s">
        <v>1959</v>
      </c>
      <c r="L2545" t="s">
        <v>622</v>
      </c>
      <c r="M2545" s="5">
        <v>0</v>
      </c>
      <c r="N2545" s="5"/>
      <c r="O2545" s="5">
        <v>0</v>
      </c>
      <c r="P2545" s="5"/>
      <c r="Q2545" s="16">
        <v>0</v>
      </c>
      <c r="R2545" s="5"/>
      <c r="S2545" s="17">
        <v>43300</v>
      </c>
      <c r="T2545" s="17">
        <v>43301</v>
      </c>
      <c r="U2545" s="17">
        <v>55153</v>
      </c>
      <c r="V2545" s="17"/>
      <c r="W2545" s="17">
        <v>43300</v>
      </c>
      <c r="X2545" s="17">
        <v>43300</v>
      </c>
      <c r="AC2545" s="16"/>
      <c r="AD2545" t="s">
        <v>795</v>
      </c>
      <c r="AE2545" t="s">
        <v>961</v>
      </c>
      <c r="AF2545" t="s">
        <v>740</v>
      </c>
      <c r="AG2545" t="s">
        <v>1036</v>
      </c>
      <c r="AJ2545" t="s">
        <v>963</v>
      </c>
      <c r="AK2545" t="s">
        <v>964</v>
      </c>
      <c r="AL2545" t="s">
        <v>965</v>
      </c>
      <c r="AM2545" t="s">
        <v>531</v>
      </c>
      <c r="AP2545" t="s">
        <v>966</v>
      </c>
      <c r="AQ2545" t="s">
        <v>967</v>
      </c>
      <c r="AR2545" t="s">
        <v>968</v>
      </c>
      <c r="AS2545" t="s">
        <v>969</v>
      </c>
      <c r="AT2545" t="s">
        <v>970</v>
      </c>
      <c r="AU2545" t="s">
        <v>10231</v>
      </c>
    </row>
    <row r="2546" spans="2:47" ht="11" outlineLevel="1" x14ac:dyDescent="0.15">
      <c r="B2546" t="s">
        <v>10232</v>
      </c>
      <c r="C2546" t="s">
        <v>280</v>
      </c>
      <c r="G2546" t="s">
        <v>9926</v>
      </c>
      <c r="H2546" t="s">
        <v>835</v>
      </c>
      <c r="I2546" t="s">
        <v>9904</v>
      </c>
      <c r="J2546" t="s">
        <v>677</v>
      </c>
      <c r="K2546" t="s">
        <v>2104</v>
      </c>
      <c r="L2546" t="s">
        <v>677</v>
      </c>
      <c r="M2546" s="5">
        <v>0</v>
      </c>
      <c r="N2546" s="5"/>
      <c r="O2546" s="5">
        <v>6500000</v>
      </c>
      <c r="P2546" s="5"/>
      <c r="Q2546" s="16">
        <v>0</v>
      </c>
      <c r="R2546" s="5"/>
      <c r="S2546" s="17">
        <v>43165</v>
      </c>
      <c r="T2546" s="17">
        <v>43168</v>
      </c>
      <c r="U2546" s="17">
        <v>54125</v>
      </c>
      <c r="V2546" s="17"/>
      <c r="W2546" s="17">
        <v>43165</v>
      </c>
      <c r="X2546" s="17">
        <v>43165</v>
      </c>
      <c r="AC2546" s="16"/>
      <c r="AD2546" t="s">
        <v>795</v>
      </c>
      <c r="AE2546" t="s">
        <v>961</v>
      </c>
      <c r="AF2546" t="s">
        <v>740</v>
      </c>
      <c r="AG2546" t="s">
        <v>1036</v>
      </c>
      <c r="AJ2546" t="s">
        <v>963</v>
      </c>
      <c r="AK2546" t="s">
        <v>964</v>
      </c>
      <c r="AL2546" t="s">
        <v>965</v>
      </c>
      <c r="AM2546" t="s">
        <v>531</v>
      </c>
      <c r="AP2546" t="s">
        <v>966</v>
      </c>
      <c r="AQ2546" t="s">
        <v>967</v>
      </c>
      <c r="AR2546" t="s">
        <v>968</v>
      </c>
      <c r="AS2546" t="s">
        <v>969</v>
      </c>
      <c r="AT2546" t="s">
        <v>970</v>
      </c>
      <c r="AU2546" t="s">
        <v>10233</v>
      </c>
    </row>
    <row r="2547" spans="2:47" ht="11" outlineLevel="1" x14ac:dyDescent="0.15">
      <c r="B2547" t="s">
        <v>10234</v>
      </c>
      <c r="C2547" t="s">
        <v>247</v>
      </c>
      <c r="G2547" t="s">
        <v>9926</v>
      </c>
      <c r="H2547" t="s">
        <v>835</v>
      </c>
      <c r="I2547" t="s">
        <v>9904</v>
      </c>
      <c r="J2547" t="s">
        <v>642</v>
      </c>
      <c r="K2547" t="s">
        <v>1062</v>
      </c>
      <c r="L2547" t="s">
        <v>642</v>
      </c>
      <c r="M2547" s="5">
        <v>0</v>
      </c>
      <c r="N2547" s="5"/>
      <c r="O2547" s="5">
        <v>6500000</v>
      </c>
      <c r="P2547" s="5"/>
      <c r="Q2547" s="16">
        <v>0</v>
      </c>
      <c r="R2547" s="5"/>
      <c r="S2547" s="17">
        <v>43160</v>
      </c>
      <c r="T2547" s="17">
        <v>43160</v>
      </c>
      <c r="U2547" s="17">
        <v>54116</v>
      </c>
      <c r="V2547" s="17"/>
      <c r="W2547" s="17">
        <v>43160</v>
      </c>
      <c r="X2547" s="17">
        <v>43160</v>
      </c>
      <c r="AC2547" s="16"/>
      <c r="AD2547" t="s">
        <v>795</v>
      </c>
      <c r="AE2547" t="s">
        <v>961</v>
      </c>
      <c r="AF2547" t="s">
        <v>740</v>
      </c>
      <c r="AG2547" t="s">
        <v>1036</v>
      </c>
      <c r="AJ2547" t="s">
        <v>963</v>
      </c>
      <c r="AK2547" t="s">
        <v>964</v>
      </c>
      <c r="AL2547" t="s">
        <v>965</v>
      </c>
      <c r="AM2547" t="s">
        <v>531</v>
      </c>
      <c r="AP2547" t="s">
        <v>966</v>
      </c>
      <c r="AQ2547" t="s">
        <v>967</v>
      </c>
      <c r="AR2547" t="s">
        <v>968</v>
      </c>
      <c r="AS2547" t="s">
        <v>969</v>
      </c>
      <c r="AT2547" t="s">
        <v>970</v>
      </c>
      <c r="AU2547" t="s">
        <v>10235</v>
      </c>
    </row>
    <row r="2548" spans="2:47" ht="11" outlineLevel="1" x14ac:dyDescent="0.15">
      <c r="B2548" t="s">
        <v>10236</v>
      </c>
      <c r="C2548" t="s">
        <v>383</v>
      </c>
      <c r="G2548" t="s">
        <v>9926</v>
      </c>
      <c r="H2548" t="s">
        <v>835</v>
      </c>
      <c r="I2548" t="s">
        <v>9904</v>
      </c>
      <c r="J2548" t="s">
        <v>715</v>
      </c>
      <c r="K2548" t="s">
        <v>2134</v>
      </c>
      <c r="L2548" t="s">
        <v>715</v>
      </c>
      <c r="M2548" s="5">
        <v>0</v>
      </c>
      <c r="N2548" s="5"/>
      <c r="O2548" s="5">
        <v>0</v>
      </c>
      <c r="P2548" s="5"/>
      <c r="Q2548" s="16">
        <v>0</v>
      </c>
      <c r="R2548" s="5"/>
      <c r="S2548" s="17">
        <v>45519</v>
      </c>
      <c r="T2548" s="17">
        <v>45511</v>
      </c>
      <c r="U2548" s="17">
        <v>45875</v>
      </c>
      <c r="V2548" s="17"/>
      <c r="W2548" s="17">
        <v>45519</v>
      </c>
      <c r="X2548" s="17">
        <v>45519</v>
      </c>
      <c r="AC2548" s="16"/>
      <c r="AD2548" t="s">
        <v>795</v>
      </c>
      <c r="AE2548" t="s">
        <v>961</v>
      </c>
      <c r="AF2548" t="s">
        <v>744</v>
      </c>
      <c r="AG2548" t="s">
        <v>1025</v>
      </c>
      <c r="AJ2548" t="s">
        <v>963</v>
      </c>
      <c r="AK2548" t="s">
        <v>964</v>
      </c>
      <c r="AL2548" t="s">
        <v>965</v>
      </c>
      <c r="AM2548" t="s">
        <v>531</v>
      </c>
      <c r="AP2548" t="s">
        <v>966</v>
      </c>
      <c r="AQ2548" t="s">
        <v>967</v>
      </c>
      <c r="AR2548" t="s">
        <v>968</v>
      </c>
      <c r="AS2548" t="s">
        <v>969</v>
      </c>
      <c r="AT2548" t="s">
        <v>970</v>
      </c>
      <c r="AU2548" t="s">
        <v>10237</v>
      </c>
    </row>
    <row r="2549" spans="2:47" ht="11" outlineLevel="1" x14ac:dyDescent="0.15">
      <c r="B2549" t="s">
        <v>10238</v>
      </c>
      <c r="C2549" t="s">
        <v>191</v>
      </c>
      <c r="G2549" t="s">
        <v>9926</v>
      </c>
      <c r="H2549" t="s">
        <v>835</v>
      </c>
      <c r="I2549" t="s">
        <v>9904</v>
      </c>
      <c r="J2549" t="s">
        <v>608</v>
      </c>
      <c r="K2549" t="s">
        <v>1184</v>
      </c>
      <c r="L2549" t="s">
        <v>1262</v>
      </c>
      <c r="M2549" s="5">
        <v>0</v>
      </c>
      <c r="N2549" s="5"/>
      <c r="O2549" s="5">
        <v>0</v>
      </c>
      <c r="P2549" s="5"/>
      <c r="Q2549" s="16">
        <v>0</v>
      </c>
      <c r="R2549" s="5"/>
      <c r="S2549" s="17">
        <v>45295</v>
      </c>
      <c r="T2549" s="17">
        <v>45280</v>
      </c>
      <c r="U2549" s="17">
        <v>46373</v>
      </c>
      <c r="V2549" s="17"/>
      <c r="W2549" s="17">
        <v>45295</v>
      </c>
      <c r="X2549" s="17">
        <v>45295</v>
      </c>
      <c r="AC2549" s="16"/>
      <c r="AD2549" t="s">
        <v>795</v>
      </c>
      <c r="AE2549" t="s">
        <v>961</v>
      </c>
      <c r="AF2549" t="s">
        <v>746</v>
      </c>
      <c r="AG2549" t="s">
        <v>962</v>
      </c>
      <c r="AJ2549" t="s">
        <v>963</v>
      </c>
      <c r="AK2549" t="s">
        <v>964</v>
      </c>
      <c r="AL2549" t="s">
        <v>965</v>
      </c>
      <c r="AM2549" t="s">
        <v>531</v>
      </c>
      <c r="AP2549" t="s">
        <v>966</v>
      </c>
      <c r="AQ2549" t="s">
        <v>967</v>
      </c>
      <c r="AR2549" t="s">
        <v>968</v>
      </c>
      <c r="AS2549" t="s">
        <v>969</v>
      </c>
      <c r="AT2549" t="s">
        <v>970</v>
      </c>
      <c r="AU2549" t="s">
        <v>10239</v>
      </c>
    </row>
    <row r="2550" spans="2:47" ht="11" outlineLevel="1" x14ac:dyDescent="0.15">
      <c r="B2550" t="s">
        <v>10240</v>
      </c>
      <c r="C2550" t="s">
        <v>189</v>
      </c>
      <c r="G2550" t="s">
        <v>9926</v>
      </c>
      <c r="H2550" t="s">
        <v>835</v>
      </c>
      <c r="I2550" t="s">
        <v>9904</v>
      </c>
      <c r="J2550" t="s">
        <v>646</v>
      </c>
      <c r="K2550" t="s">
        <v>1158</v>
      </c>
      <c r="L2550" t="s">
        <v>646</v>
      </c>
      <c r="M2550" s="5">
        <v>0</v>
      </c>
      <c r="N2550" s="5"/>
      <c r="O2550" s="5">
        <v>0</v>
      </c>
      <c r="P2550" s="5"/>
      <c r="Q2550" s="16">
        <v>0</v>
      </c>
      <c r="R2550" s="5"/>
      <c r="S2550" s="17">
        <v>45160</v>
      </c>
      <c r="T2550" s="17">
        <v>45159</v>
      </c>
      <c r="U2550" s="17">
        <v>46254</v>
      </c>
      <c r="V2550" s="17"/>
      <c r="W2550" s="17">
        <v>45160</v>
      </c>
      <c r="X2550" s="17">
        <v>45160</v>
      </c>
      <c r="AC2550" s="16"/>
      <c r="AD2550" t="s">
        <v>795</v>
      </c>
      <c r="AE2550" t="s">
        <v>961</v>
      </c>
      <c r="AF2550" t="s">
        <v>748</v>
      </c>
      <c r="AG2550" t="s">
        <v>1057</v>
      </c>
      <c r="AJ2550" t="s">
        <v>963</v>
      </c>
      <c r="AK2550" t="s">
        <v>964</v>
      </c>
      <c r="AL2550" t="s">
        <v>965</v>
      </c>
      <c r="AM2550" t="s">
        <v>531</v>
      </c>
      <c r="AP2550" t="s">
        <v>966</v>
      </c>
      <c r="AQ2550" t="s">
        <v>967</v>
      </c>
      <c r="AR2550" t="s">
        <v>968</v>
      </c>
      <c r="AS2550" t="s">
        <v>969</v>
      </c>
      <c r="AT2550" t="s">
        <v>970</v>
      </c>
      <c r="AU2550" t="s">
        <v>10241</v>
      </c>
    </row>
    <row r="2551" spans="2:47" ht="11" outlineLevel="1" x14ac:dyDescent="0.15">
      <c r="B2551" t="s">
        <v>10242</v>
      </c>
      <c r="C2551" t="s">
        <v>254</v>
      </c>
      <c r="G2551" t="s">
        <v>9926</v>
      </c>
      <c r="H2551" t="s">
        <v>835</v>
      </c>
      <c r="I2551" t="s">
        <v>9904</v>
      </c>
      <c r="J2551" t="s">
        <v>667</v>
      </c>
      <c r="K2551" t="s">
        <v>1432</v>
      </c>
      <c r="L2551" t="s">
        <v>667</v>
      </c>
      <c r="M2551" s="5">
        <v>0</v>
      </c>
      <c r="N2551" s="5"/>
      <c r="O2551" s="5">
        <v>0</v>
      </c>
      <c r="P2551" s="5"/>
      <c r="Q2551" s="16">
        <v>0</v>
      </c>
      <c r="R2551" s="5"/>
      <c r="S2551" s="17">
        <v>44788</v>
      </c>
      <c r="T2551" s="17">
        <v>44788</v>
      </c>
      <c r="U2551" s="17">
        <v>45879</v>
      </c>
      <c r="V2551" s="17"/>
      <c r="W2551" s="17">
        <v>44788</v>
      </c>
      <c r="X2551" s="17">
        <v>44788</v>
      </c>
      <c r="AC2551" s="16"/>
      <c r="AD2551" t="s">
        <v>795</v>
      </c>
      <c r="AE2551" t="s">
        <v>961</v>
      </c>
      <c r="AF2551" t="s">
        <v>744</v>
      </c>
      <c r="AG2551" t="s">
        <v>1025</v>
      </c>
      <c r="AJ2551" t="s">
        <v>963</v>
      </c>
      <c r="AK2551" t="s">
        <v>964</v>
      </c>
      <c r="AL2551" t="s">
        <v>965</v>
      </c>
      <c r="AM2551" t="s">
        <v>531</v>
      </c>
      <c r="AP2551" t="s">
        <v>966</v>
      </c>
      <c r="AQ2551" t="s">
        <v>967</v>
      </c>
      <c r="AR2551" t="s">
        <v>968</v>
      </c>
      <c r="AS2551" t="s">
        <v>969</v>
      </c>
      <c r="AT2551" t="s">
        <v>970</v>
      </c>
      <c r="AU2551" t="s">
        <v>10243</v>
      </c>
    </row>
    <row r="2552" spans="2:47" ht="11" outlineLevel="1" x14ac:dyDescent="0.15">
      <c r="B2552" t="s">
        <v>10244</v>
      </c>
      <c r="C2552" t="s">
        <v>180</v>
      </c>
      <c r="G2552" t="s">
        <v>9926</v>
      </c>
      <c r="H2552" t="s">
        <v>835</v>
      </c>
      <c r="I2552" t="s">
        <v>9904</v>
      </c>
      <c r="J2552" t="s">
        <v>608</v>
      </c>
      <c r="K2552" t="s">
        <v>1184</v>
      </c>
      <c r="L2552" t="s">
        <v>1246</v>
      </c>
      <c r="M2552" s="5">
        <v>0</v>
      </c>
      <c r="N2552" s="5"/>
      <c r="O2552" s="5">
        <v>0</v>
      </c>
      <c r="P2552" s="5"/>
      <c r="Q2552" s="16">
        <v>0</v>
      </c>
      <c r="R2552" s="5"/>
      <c r="S2552" s="17">
        <v>44095</v>
      </c>
      <c r="T2552" s="17">
        <v>44092</v>
      </c>
      <c r="U2552" s="17">
        <v>45186</v>
      </c>
      <c r="V2552" s="17"/>
      <c r="W2552" s="17">
        <v>44095</v>
      </c>
      <c r="X2552" s="17">
        <v>44095</v>
      </c>
      <c r="AC2552" s="16"/>
      <c r="AD2552" t="s">
        <v>795</v>
      </c>
      <c r="AE2552" t="s">
        <v>961</v>
      </c>
      <c r="AF2552" t="s">
        <v>746</v>
      </c>
      <c r="AG2552" t="s">
        <v>962</v>
      </c>
      <c r="AJ2552" t="s">
        <v>963</v>
      </c>
      <c r="AK2552" t="s">
        <v>964</v>
      </c>
      <c r="AL2552" t="s">
        <v>965</v>
      </c>
      <c r="AM2552" t="s">
        <v>531</v>
      </c>
      <c r="AP2552" t="s">
        <v>966</v>
      </c>
      <c r="AQ2552" t="s">
        <v>967</v>
      </c>
      <c r="AR2552" t="s">
        <v>968</v>
      </c>
      <c r="AS2552" t="s">
        <v>969</v>
      </c>
      <c r="AT2552" t="s">
        <v>970</v>
      </c>
      <c r="AU2552" t="s">
        <v>10245</v>
      </c>
    </row>
    <row r="2553" spans="2:47" ht="11" outlineLevel="1" x14ac:dyDescent="0.15">
      <c r="B2553" t="s">
        <v>10246</v>
      </c>
      <c r="C2553" t="s">
        <v>202</v>
      </c>
      <c r="G2553" t="s">
        <v>9926</v>
      </c>
      <c r="H2553" t="s">
        <v>835</v>
      </c>
      <c r="I2553" t="s">
        <v>9904</v>
      </c>
      <c r="J2553" t="s">
        <v>608</v>
      </c>
      <c r="K2553" t="s">
        <v>1184</v>
      </c>
      <c r="L2553" t="s">
        <v>987</v>
      </c>
      <c r="M2553" s="5">
        <v>0</v>
      </c>
      <c r="N2553" s="5"/>
      <c r="O2553" s="5">
        <v>0</v>
      </c>
      <c r="P2553" s="5"/>
      <c r="Q2553" s="16">
        <v>0</v>
      </c>
      <c r="R2553" s="5"/>
      <c r="S2553" s="17">
        <v>43725</v>
      </c>
      <c r="T2553" s="17">
        <v>43724</v>
      </c>
      <c r="U2553" s="17">
        <v>44819</v>
      </c>
      <c r="V2553" s="17"/>
      <c r="W2553" s="17">
        <v>43725</v>
      </c>
      <c r="X2553" s="17">
        <v>43725</v>
      </c>
      <c r="AC2553" s="16"/>
      <c r="AD2553" t="s">
        <v>795</v>
      </c>
      <c r="AE2553" t="s">
        <v>961</v>
      </c>
      <c r="AF2553" t="s">
        <v>746</v>
      </c>
      <c r="AG2553" t="s">
        <v>962</v>
      </c>
      <c r="AJ2553" t="s">
        <v>963</v>
      </c>
      <c r="AK2553" t="s">
        <v>964</v>
      </c>
      <c r="AL2553" t="s">
        <v>965</v>
      </c>
      <c r="AM2553" t="s">
        <v>531</v>
      </c>
      <c r="AP2553" t="s">
        <v>966</v>
      </c>
      <c r="AQ2553" t="s">
        <v>967</v>
      </c>
      <c r="AR2553" t="s">
        <v>968</v>
      </c>
      <c r="AS2553" t="s">
        <v>969</v>
      </c>
      <c r="AT2553" t="s">
        <v>970</v>
      </c>
      <c r="AU2553" t="s">
        <v>10247</v>
      </c>
    </row>
    <row r="2554" spans="2:47" ht="11" outlineLevel="1" x14ac:dyDescent="0.15">
      <c r="B2554" t="s">
        <v>10248</v>
      </c>
      <c r="C2554" t="s">
        <v>256</v>
      </c>
      <c r="G2554" t="s">
        <v>9926</v>
      </c>
      <c r="H2554" t="s">
        <v>835</v>
      </c>
      <c r="I2554" t="s">
        <v>9904</v>
      </c>
      <c r="J2554" t="s">
        <v>601</v>
      </c>
      <c r="K2554" t="s">
        <v>1022</v>
      </c>
      <c r="L2554" t="s">
        <v>601</v>
      </c>
      <c r="M2554" s="5">
        <v>0</v>
      </c>
      <c r="N2554" s="5"/>
      <c r="O2554" s="5">
        <v>0</v>
      </c>
      <c r="P2554" s="5"/>
      <c r="Q2554" s="16">
        <v>0</v>
      </c>
      <c r="R2554" s="5"/>
      <c r="S2554" s="17">
        <v>43384</v>
      </c>
      <c r="T2554" s="17">
        <v>43385</v>
      </c>
      <c r="U2554" s="17">
        <v>44480</v>
      </c>
      <c r="V2554" s="17"/>
      <c r="W2554" s="17">
        <v>43384</v>
      </c>
      <c r="X2554" s="17">
        <v>43384</v>
      </c>
      <c r="AC2554" s="16"/>
      <c r="AD2554" t="s">
        <v>795</v>
      </c>
      <c r="AE2554" t="s">
        <v>961</v>
      </c>
      <c r="AF2554" t="s">
        <v>748</v>
      </c>
      <c r="AG2554" t="s">
        <v>1057</v>
      </c>
      <c r="AJ2554" t="s">
        <v>963</v>
      </c>
      <c r="AK2554" t="s">
        <v>964</v>
      </c>
      <c r="AL2554" t="s">
        <v>965</v>
      </c>
      <c r="AM2554" t="s">
        <v>531</v>
      </c>
      <c r="AP2554" t="s">
        <v>966</v>
      </c>
      <c r="AQ2554" t="s">
        <v>967</v>
      </c>
      <c r="AR2554" t="s">
        <v>968</v>
      </c>
      <c r="AS2554" t="s">
        <v>969</v>
      </c>
      <c r="AT2554" t="s">
        <v>970</v>
      </c>
      <c r="AU2554" t="s">
        <v>10249</v>
      </c>
    </row>
    <row r="2555" spans="2:47" ht="11" outlineLevel="1" x14ac:dyDescent="0.15">
      <c r="B2555" t="s">
        <v>10250</v>
      </c>
      <c r="C2555" t="s">
        <v>203</v>
      </c>
      <c r="G2555" t="s">
        <v>9926</v>
      </c>
      <c r="H2555" t="s">
        <v>835</v>
      </c>
      <c r="I2555" t="s">
        <v>9904</v>
      </c>
      <c r="J2555" t="s">
        <v>646</v>
      </c>
      <c r="K2555" t="s">
        <v>1158</v>
      </c>
      <c r="L2555" t="s">
        <v>646</v>
      </c>
      <c r="M2555" s="5">
        <v>0</v>
      </c>
      <c r="N2555" s="5"/>
      <c r="O2555" s="5">
        <v>0</v>
      </c>
      <c r="P2555" s="5"/>
      <c r="Q2555" s="16">
        <v>0</v>
      </c>
      <c r="R2555" s="5"/>
      <c r="S2555" s="17">
        <v>43361</v>
      </c>
      <c r="T2555" s="17">
        <v>43361</v>
      </c>
      <c r="U2555" s="17">
        <v>44456</v>
      </c>
      <c r="V2555" s="17"/>
      <c r="W2555" s="17">
        <v>43361</v>
      </c>
      <c r="X2555" s="17">
        <v>43361</v>
      </c>
      <c r="AC2555" s="16"/>
      <c r="AD2555" t="s">
        <v>795</v>
      </c>
      <c r="AE2555" t="s">
        <v>961</v>
      </c>
      <c r="AF2555" t="s">
        <v>748</v>
      </c>
      <c r="AG2555" t="s">
        <v>1057</v>
      </c>
      <c r="AJ2555" t="s">
        <v>963</v>
      </c>
      <c r="AK2555" t="s">
        <v>964</v>
      </c>
      <c r="AL2555" t="s">
        <v>965</v>
      </c>
      <c r="AM2555" t="s">
        <v>531</v>
      </c>
      <c r="AP2555" t="s">
        <v>966</v>
      </c>
      <c r="AQ2555" t="s">
        <v>967</v>
      </c>
      <c r="AR2555" t="s">
        <v>968</v>
      </c>
      <c r="AS2555" t="s">
        <v>969</v>
      </c>
      <c r="AT2555" t="s">
        <v>970</v>
      </c>
      <c r="AU2555" t="s">
        <v>10251</v>
      </c>
    </row>
    <row r="2556" spans="2:47" ht="11" outlineLevel="1" x14ac:dyDescent="0.15">
      <c r="B2556" t="s">
        <v>10252</v>
      </c>
      <c r="C2556" t="s">
        <v>10253</v>
      </c>
      <c r="G2556" t="s">
        <v>9926</v>
      </c>
      <c r="H2556" t="s">
        <v>835</v>
      </c>
      <c r="I2556" t="s">
        <v>9904</v>
      </c>
      <c r="J2556" t="s">
        <v>10254</v>
      </c>
      <c r="K2556" t="s">
        <v>10255</v>
      </c>
      <c r="L2556" t="s">
        <v>10256</v>
      </c>
      <c r="M2556" s="5">
        <v>0</v>
      </c>
      <c r="N2556" s="5"/>
      <c r="O2556" s="5">
        <v>0</v>
      </c>
      <c r="P2556" s="5"/>
      <c r="Q2556" s="16">
        <v>0</v>
      </c>
      <c r="R2556" s="5"/>
      <c r="S2556" s="17">
        <v>42429</v>
      </c>
      <c r="T2556" s="17">
        <v>42429</v>
      </c>
      <c r="U2556" s="17">
        <v>43524</v>
      </c>
      <c r="V2556" s="17"/>
      <c r="W2556" s="17">
        <v>42429</v>
      </c>
      <c r="X2556" s="17">
        <v>42429</v>
      </c>
      <c r="AC2556" s="16"/>
      <c r="AD2556" t="s">
        <v>795</v>
      </c>
      <c r="AE2556" t="s">
        <v>961</v>
      </c>
      <c r="AF2556" t="s">
        <v>744</v>
      </c>
      <c r="AG2556" t="s">
        <v>1025</v>
      </c>
      <c r="AJ2556" t="s">
        <v>963</v>
      </c>
      <c r="AK2556" t="s">
        <v>964</v>
      </c>
      <c r="AL2556" t="s">
        <v>1340</v>
      </c>
      <c r="AM2556" t="s">
        <v>531</v>
      </c>
      <c r="AP2556" t="s">
        <v>966</v>
      </c>
      <c r="AQ2556" t="s">
        <v>967</v>
      </c>
      <c r="AR2556" t="s">
        <v>968</v>
      </c>
      <c r="AS2556" t="s">
        <v>969</v>
      </c>
      <c r="AT2556" t="s">
        <v>970</v>
      </c>
      <c r="AU2556" t="s">
        <v>10257</v>
      </c>
    </row>
    <row r="2557" spans="2:47" ht="11" outlineLevel="1" x14ac:dyDescent="0.15">
      <c r="B2557" t="s">
        <v>10258</v>
      </c>
      <c r="C2557" t="s">
        <v>10259</v>
      </c>
      <c r="G2557" t="s">
        <v>9926</v>
      </c>
      <c r="H2557" t="s">
        <v>835</v>
      </c>
      <c r="I2557" t="s">
        <v>9904</v>
      </c>
      <c r="J2557" t="s">
        <v>10260</v>
      </c>
      <c r="K2557" t="s">
        <v>10261</v>
      </c>
      <c r="L2557" t="s">
        <v>10260</v>
      </c>
      <c r="M2557" s="5">
        <v>0</v>
      </c>
      <c r="N2557" s="5"/>
      <c r="O2557" s="5">
        <v>0</v>
      </c>
      <c r="P2557" s="5"/>
      <c r="Q2557" s="16">
        <v>0</v>
      </c>
      <c r="R2557" s="5"/>
      <c r="S2557" s="17">
        <v>42429</v>
      </c>
      <c r="T2557" s="17">
        <v>42429</v>
      </c>
      <c r="U2557" s="17">
        <v>43524</v>
      </c>
      <c r="V2557" s="17"/>
      <c r="W2557" s="17">
        <v>42429</v>
      </c>
      <c r="X2557" s="17">
        <v>42429</v>
      </c>
      <c r="AC2557" s="16"/>
      <c r="AD2557" t="s">
        <v>795</v>
      </c>
      <c r="AE2557" t="s">
        <v>961</v>
      </c>
      <c r="AF2557" t="s">
        <v>744</v>
      </c>
      <c r="AG2557" t="s">
        <v>1025</v>
      </c>
      <c r="AJ2557" t="s">
        <v>963</v>
      </c>
      <c r="AK2557" t="s">
        <v>964</v>
      </c>
      <c r="AL2557" t="s">
        <v>1340</v>
      </c>
      <c r="AM2557" t="s">
        <v>531</v>
      </c>
      <c r="AP2557" t="s">
        <v>966</v>
      </c>
      <c r="AQ2557" t="s">
        <v>967</v>
      </c>
      <c r="AR2557" t="s">
        <v>968</v>
      </c>
      <c r="AS2557" t="s">
        <v>969</v>
      </c>
      <c r="AT2557" t="s">
        <v>970</v>
      </c>
      <c r="AU2557" t="s">
        <v>10262</v>
      </c>
    </row>
    <row r="2558" spans="2:47" ht="11" outlineLevel="1" x14ac:dyDescent="0.15">
      <c r="B2558" t="s">
        <v>10263</v>
      </c>
      <c r="C2558" t="s">
        <v>10264</v>
      </c>
      <c r="G2558" t="s">
        <v>9926</v>
      </c>
      <c r="H2558" t="s">
        <v>835</v>
      </c>
      <c r="I2558" t="s">
        <v>9904</v>
      </c>
      <c r="J2558" t="s">
        <v>3434</v>
      </c>
      <c r="K2558" t="s">
        <v>3435</v>
      </c>
      <c r="L2558" t="s">
        <v>3434</v>
      </c>
      <c r="M2558" s="5">
        <v>0</v>
      </c>
      <c r="N2558" s="5"/>
      <c r="O2558" s="5">
        <v>0</v>
      </c>
      <c r="P2558" s="5"/>
      <c r="Q2558" s="16">
        <v>0</v>
      </c>
      <c r="R2558" s="5"/>
      <c r="S2558" s="17">
        <v>42429</v>
      </c>
      <c r="T2558" s="17">
        <v>42429</v>
      </c>
      <c r="U2558" s="17">
        <v>43524</v>
      </c>
      <c r="V2558" s="17"/>
      <c r="W2558" s="17">
        <v>42429</v>
      </c>
      <c r="X2558" s="17">
        <v>42429</v>
      </c>
      <c r="AC2558" s="16"/>
      <c r="AD2558" t="s">
        <v>795</v>
      </c>
      <c r="AE2558" t="s">
        <v>961</v>
      </c>
      <c r="AF2558" t="s">
        <v>744</v>
      </c>
      <c r="AG2558" t="s">
        <v>1025</v>
      </c>
      <c r="AJ2558" t="s">
        <v>963</v>
      </c>
      <c r="AK2558" t="s">
        <v>964</v>
      </c>
      <c r="AL2558" t="s">
        <v>1340</v>
      </c>
      <c r="AM2558" t="s">
        <v>531</v>
      </c>
      <c r="AP2558" t="s">
        <v>966</v>
      </c>
      <c r="AQ2558" t="s">
        <v>967</v>
      </c>
      <c r="AR2558" t="s">
        <v>968</v>
      </c>
      <c r="AS2558" t="s">
        <v>969</v>
      </c>
      <c r="AT2558" t="s">
        <v>970</v>
      </c>
      <c r="AU2558" t="s">
        <v>10265</v>
      </c>
    </row>
    <row r="2559" spans="2:47" ht="11" outlineLevel="1" x14ac:dyDescent="0.15">
      <c r="B2559" t="s">
        <v>10266</v>
      </c>
      <c r="C2559" t="s">
        <v>10267</v>
      </c>
      <c r="G2559" t="s">
        <v>9926</v>
      </c>
      <c r="H2559" t="s">
        <v>835</v>
      </c>
      <c r="I2559" t="s">
        <v>9904</v>
      </c>
      <c r="J2559" t="s">
        <v>10268</v>
      </c>
      <c r="K2559" t="s">
        <v>10269</v>
      </c>
      <c r="L2559" t="s">
        <v>10268</v>
      </c>
      <c r="M2559" s="5">
        <v>0</v>
      </c>
      <c r="N2559" s="5"/>
      <c r="O2559" s="5">
        <v>0</v>
      </c>
      <c r="P2559" s="5"/>
      <c r="Q2559" s="16">
        <v>0</v>
      </c>
      <c r="R2559" s="5"/>
      <c r="S2559" s="17">
        <v>42429</v>
      </c>
      <c r="T2559" s="17">
        <v>42429</v>
      </c>
      <c r="U2559" s="17">
        <v>43524</v>
      </c>
      <c r="V2559" s="17"/>
      <c r="W2559" s="17">
        <v>42429</v>
      </c>
      <c r="X2559" s="17">
        <v>42429</v>
      </c>
      <c r="AC2559" s="16"/>
      <c r="AD2559" t="s">
        <v>795</v>
      </c>
      <c r="AE2559" t="s">
        <v>961</v>
      </c>
      <c r="AF2559" t="s">
        <v>744</v>
      </c>
      <c r="AG2559" t="s">
        <v>1025</v>
      </c>
      <c r="AJ2559" t="s">
        <v>963</v>
      </c>
      <c r="AK2559" t="s">
        <v>964</v>
      </c>
      <c r="AL2559" t="s">
        <v>1340</v>
      </c>
      <c r="AM2559" t="s">
        <v>531</v>
      </c>
      <c r="AP2559" t="s">
        <v>966</v>
      </c>
      <c r="AQ2559" t="s">
        <v>967</v>
      </c>
      <c r="AR2559" t="s">
        <v>968</v>
      </c>
      <c r="AS2559" t="s">
        <v>969</v>
      </c>
      <c r="AT2559" t="s">
        <v>970</v>
      </c>
      <c r="AU2559" t="s">
        <v>10270</v>
      </c>
    </row>
    <row r="2560" spans="2:47" ht="11" outlineLevel="1" x14ac:dyDescent="0.15">
      <c r="B2560" t="s">
        <v>10271</v>
      </c>
      <c r="C2560" t="s">
        <v>10272</v>
      </c>
      <c r="G2560" t="s">
        <v>9926</v>
      </c>
      <c r="H2560" t="s">
        <v>835</v>
      </c>
      <c r="I2560" t="s">
        <v>9904</v>
      </c>
      <c r="J2560" t="s">
        <v>10273</v>
      </c>
      <c r="K2560" t="s">
        <v>10274</v>
      </c>
      <c r="L2560" t="s">
        <v>10273</v>
      </c>
      <c r="M2560" s="5">
        <v>0</v>
      </c>
      <c r="N2560" s="5"/>
      <c r="O2560" s="5">
        <v>0</v>
      </c>
      <c r="P2560" s="5"/>
      <c r="Q2560" s="16">
        <v>0</v>
      </c>
      <c r="R2560" s="5"/>
      <c r="S2560" s="17">
        <v>42429</v>
      </c>
      <c r="T2560" s="17">
        <v>42429</v>
      </c>
      <c r="U2560" s="17">
        <v>43524</v>
      </c>
      <c r="V2560" s="17"/>
      <c r="W2560" s="17">
        <v>42429</v>
      </c>
      <c r="X2560" s="17">
        <v>42429</v>
      </c>
      <c r="AC2560" s="16"/>
      <c r="AD2560" t="s">
        <v>795</v>
      </c>
      <c r="AE2560" t="s">
        <v>961</v>
      </c>
      <c r="AF2560" t="s">
        <v>744</v>
      </c>
      <c r="AG2560" t="s">
        <v>1025</v>
      </c>
      <c r="AJ2560" t="s">
        <v>963</v>
      </c>
      <c r="AK2560" t="s">
        <v>964</v>
      </c>
      <c r="AL2560" t="s">
        <v>1340</v>
      </c>
      <c r="AM2560" t="s">
        <v>531</v>
      </c>
      <c r="AP2560" t="s">
        <v>966</v>
      </c>
      <c r="AQ2560" t="s">
        <v>967</v>
      </c>
      <c r="AR2560" t="s">
        <v>968</v>
      </c>
      <c r="AS2560" t="s">
        <v>969</v>
      </c>
      <c r="AT2560" t="s">
        <v>970</v>
      </c>
      <c r="AU2560" t="s">
        <v>10275</v>
      </c>
    </row>
    <row r="2561" spans="2:47" ht="11" outlineLevel="1" x14ac:dyDescent="0.15">
      <c r="B2561" t="s">
        <v>10276</v>
      </c>
      <c r="C2561" t="s">
        <v>10277</v>
      </c>
      <c r="G2561" t="s">
        <v>9926</v>
      </c>
      <c r="H2561" t="s">
        <v>835</v>
      </c>
      <c r="I2561" t="s">
        <v>9904</v>
      </c>
      <c r="J2561" t="s">
        <v>10278</v>
      </c>
      <c r="K2561" t="s">
        <v>10279</v>
      </c>
      <c r="L2561" t="s">
        <v>10278</v>
      </c>
      <c r="M2561" s="5">
        <v>0</v>
      </c>
      <c r="N2561" s="5"/>
      <c r="O2561" s="5">
        <v>0</v>
      </c>
      <c r="P2561" s="5"/>
      <c r="Q2561" s="16">
        <v>0</v>
      </c>
      <c r="R2561" s="5"/>
      <c r="S2561" s="17">
        <v>42429</v>
      </c>
      <c r="T2561" s="17">
        <v>42429</v>
      </c>
      <c r="U2561" s="17">
        <v>43524</v>
      </c>
      <c r="V2561" s="17"/>
      <c r="W2561" s="17">
        <v>42429</v>
      </c>
      <c r="X2561" s="17">
        <v>42429</v>
      </c>
      <c r="AC2561" s="16"/>
      <c r="AD2561" t="s">
        <v>795</v>
      </c>
      <c r="AE2561" t="s">
        <v>961</v>
      </c>
      <c r="AF2561" t="s">
        <v>744</v>
      </c>
      <c r="AG2561" t="s">
        <v>1025</v>
      </c>
      <c r="AJ2561" t="s">
        <v>963</v>
      </c>
      <c r="AK2561" t="s">
        <v>964</v>
      </c>
      <c r="AL2561" t="s">
        <v>1340</v>
      </c>
      <c r="AM2561" t="s">
        <v>531</v>
      </c>
      <c r="AP2561" t="s">
        <v>966</v>
      </c>
      <c r="AQ2561" t="s">
        <v>967</v>
      </c>
      <c r="AR2561" t="s">
        <v>968</v>
      </c>
      <c r="AS2561" t="s">
        <v>969</v>
      </c>
      <c r="AT2561" t="s">
        <v>970</v>
      </c>
      <c r="AU2561" t="s">
        <v>10280</v>
      </c>
    </row>
    <row r="2562" spans="2:47" ht="11" outlineLevel="1" x14ac:dyDescent="0.15">
      <c r="B2562" t="s">
        <v>10281</v>
      </c>
      <c r="C2562" t="s">
        <v>10282</v>
      </c>
      <c r="G2562" t="s">
        <v>9926</v>
      </c>
      <c r="H2562" t="s">
        <v>835</v>
      </c>
      <c r="I2562" t="s">
        <v>9904</v>
      </c>
      <c r="J2562" t="s">
        <v>2913</v>
      </c>
      <c r="K2562" t="s">
        <v>2914</v>
      </c>
      <c r="L2562" t="s">
        <v>2913</v>
      </c>
      <c r="M2562" s="5">
        <v>0</v>
      </c>
      <c r="N2562" s="5"/>
      <c r="O2562" s="5">
        <v>0</v>
      </c>
      <c r="P2562" s="5"/>
      <c r="Q2562" s="16">
        <v>0</v>
      </c>
      <c r="R2562" s="5"/>
      <c r="S2562" s="17">
        <v>42429</v>
      </c>
      <c r="T2562" s="17">
        <v>42429</v>
      </c>
      <c r="U2562" s="17">
        <v>43524</v>
      </c>
      <c r="V2562" s="17"/>
      <c r="W2562" s="17">
        <v>42429</v>
      </c>
      <c r="X2562" s="17">
        <v>42429</v>
      </c>
      <c r="AC2562" s="16"/>
      <c r="AD2562" t="s">
        <v>795</v>
      </c>
      <c r="AE2562" t="s">
        <v>961</v>
      </c>
      <c r="AF2562" t="s">
        <v>744</v>
      </c>
      <c r="AG2562" t="s">
        <v>1025</v>
      </c>
      <c r="AJ2562" t="s">
        <v>963</v>
      </c>
      <c r="AK2562" t="s">
        <v>964</v>
      </c>
      <c r="AL2562" t="s">
        <v>965</v>
      </c>
      <c r="AM2562" t="s">
        <v>531</v>
      </c>
      <c r="AP2562" t="s">
        <v>966</v>
      </c>
      <c r="AQ2562" t="s">
        <v>967</v>
      </c>
      <c r="AR2562" t="s">
        <v>968</v>
      </c>
      <c r="AS2562" t="s">
        <v>969</v>
      </c>
      <c r="AT2562" t="s">
        <v>970</v>
      </c>
      <c r="AU2562" t="s">
        <v>10283</v>
      </c>
    </row>
    <row r="2563" spans="2:47" ht="11" outlineLevel="1" x14ac:dyDescent="0.15">
      <c r="B2563" t="s">
        <v>10284</v>
      </c>
      <c r="C2563" t="s">
        <v>10285</v>
      </c>
      <c r="G2563" t="s">
        <v>9926</v>
      </c>
      <c r="H2563" t="s">
        <v>835</v>
      </c>
      <c r="I2563" t="s">
        <v>9904</v>
      </c>
      <c r="J2563" t="s">
        <v>7841</v>
      </c>
      <c r="K2563" t="s">
        <v>7842</v>
      </c>
      <c r="L2563" t="s">
        <v>7841</v>
      </c>
      <c r="M2563" s="5">
        <v>0</v>
      </c>
      <c r="N2563" s="5"/>
      <c r="O2563" s="5">
        <v>0</v>
      </c>
      <c r="P2563" s="5"/>
      <c r="Q2563" s="16">
        <v>0</v>
      </c>
      <c r="R2563" s="5"/>
      <c r="S2563" s="17">
        <v>42429</v>
      </c>
      <c r="T2563" s="17">
        <v>42429</v>
      </c>
      <c r="U2563" s="17">
        <v>43524</v>
      </c>
      <c r="V2563" s="17"/>
      <c r="W2563" s="17">
        <v>42429</v>
      </c>
      <c r="X2563" s="17">
        <v>42429</v>
      </c>
      <c r="AC2563" s="16"/>
      <c r="AD2563" t="s">
        <v>795</v>
      </c>
      <c r="AE2563" t="s">
        <v>961</v>
      </c>
      <c r="AF2563" t="s">
        <v>744</v>
      </c>
      <c r="AG2563" t="s">
        <v>1025</v>
      </c>
      <c r="AJ2563" t="s">
        <v>963</v>
      </c>
      <c r="AK2563" t="s">
        <v>964</v>
      </c>
      <c r="AL2563" t="s">
        <v>1340</v>
      </c>
      <c r="AM2563" t="s">
        <v>531</v>
      </c>
      <c r="AP2563" t="s">
        <v>966</v>
      </c>
      <c r="AQ2563" t="s">
        <v>967</v>
      </c>
      <c r="AR2563" t="s">
        <v>968</v>
      </c>
      <c r="AS2563" t="s">
        <v>969</v>
      </c>
      <c r="AT2563" t="s">
        <v>970</v>
      </c>
      <c r="AU2563" t="s">
        <v>10286</v>
      </c>
    </row>
    <row r="2564" spans="2:47" ht="11" outlineLevel="1" x14ac:dyDescent="0.15">
      <c r="B2564" t="s">
        <v>10287</v>
      </c>
      <c r="C2564" t="s">
        <v>10288</v>
      </c>
      <c r="G2564" t="s">
        <v>9926</v>
      </c>
      <c r="H2564" t="s">
        <v>835</v>
      </c>
      <c r="I2564" t="s">
        <v>9904</v>
      </c>
      <c r="J2564" t="s">
        <v>10289</v>
      </c>
      <c r="K2564" t="s">
        <v>10290</v>
      </c>
      <c r="L2564" t="s">
        <v>10289</v>
      </c>
      <c r="M2564" s="5">
        <v>0</v>
      </c>
      <c r="N2564" s="5"/>
      <c r="O2564" s="5">
        <v>0</v>
      </c>
      <c r="P2564" s="5"/>
      <c r="Q2564" s="16">
        <v>0</v>
      </c>
      <c r="R2564" s="5"/>
      <c r="S2564" s="17">
        <v>42429</v>
      </c>
      <c r="T2564" s="17">
        <v>42429</v>
      </c>
      <c r="U2564" s="17">
        <v>43524</v>
      </c>
      <c r="V2564" s="17"/>
      <c r="W2564" s="17">
        <v>42429</v>
      </c>
      <c r="X2564" s="17">
        <v>42429</v>
      </c>
      <c r="AC2564" s="16"/>
      <c r="AD2564" t="s">
        <v>795</v>
      </c>
      <c r="AE2564" t="s">
        <v>961</v>
      </c>
      <c r="AF2564" t="s">
        <v>744</v>
      </c>
      <c r="AG2564" t="s">
        <v>1025</v>
      </c>
      <c r="AJ2564" t="s">
        <v>963</v>
      </c>
      <c r="AK2564" t="s">
        <v>964</v>
      </c>
      <c r="AL2564" t="s">
        <v>1340</v>
      </c>
      <c r="AM2564" t="s">
        <v>531</v>
      </c>
      <c r="AP2564" t="s">
        <v>966</v>
      </c>
      <c r="AQ2564" t="s">
        <v>967</v>
      </c>
      <c r="AR2564" t="s">
        <v>968</v>
      </c>
      <c r="AS2564" t="s">
        <v>969</v>
      </c>
      <c r="AT2564" t="s">
        <v>970</v>
      </c>
      <c r="AU2564" t="s">
        <v>10291</v>
      </c>
    </row>
    <row r="2565" spans="2:47" ht="11" outlineLevel="1" x14ac:dyDescent="0.15">
      <c r="B2565" t="s">
        <v>10292</v>
      </c>
      <c r="C2565" t="s">
        <v>10293</v>
      </c>
      <c r="G2565" t="s">
        <v>9926</v>
      </c>
      <c r="H2565" t="s">
        <v>835</v>
      </c>
      <c r="I2565" t="s">
        <v>9904</v>
      </c>
      <c r="J2565" t="s">
        <v>10294</v>
      </c>
      <c r="K2565" t="s">
        <v>10295</v>
      </c>
      <c r="L2565" t="s">
        <v>10294</v>
      </c>
      <c r="M2565" s="5">
        <v>0</v>
      </c>
      <c r="N2565" s="5"/>
      <c r="O2565" s="5">
        <v>0</v>
      </c>
      <c r="P2565" s="5"/>
      <c r="Q2565" s="16">
        <v>0</v>
      </c>
      <c r="R2565" s="5"/>
      <c r="S2565" s="17">
        <v>42429</v>
      </c>
      <c r="T2565" s="17">
        <v>42429</v>
      </c>
      <c r="U2565" s="17">
        <v>43524</v>
      </c>
      <c r="V2565" s="17"/>
      <c r="W2565" s="17">
        <v>42429</v>
      </c>
      <c r="X2565" s="17">
        <v>42429</v>
      </c>
      <c r="AC2565" s="16"/>
      <c r="AD2565" t="s">
        <v>795</v>
      </c>
      <c r="AE2565" t="s">
        <v>961</v>
      </c>
      <c r="AF2565" t="s">
        <v>744</v>
      </c>
      <c r="AG2565" t="s">
        <v>1025</v>
      </c>
      <c r="AJ2565" t="s">
        <v>963</v>
      </c>
      <c r="AK2565" t="s">
        <v>964</v>
      </c>
      <c r="AL2565" t="s">
        <v>1340</v>
      </c>
      <c r="AM2565" t="s">
        <v>531</v>
      </c>
      <c r="AP2565" t="s">
        <v>966</v>
      </c>
      <c r="AQ2565" t="s">
        <v>967</v>
      </c>
      <c r="AR2565" t="s">
        <v>968</v>
      </c>
      <c r="AS2565" t="s">
        <v>969</v>
      </c>
      <c r="AT2565" t="s">
        <v>970</v>
      </c>
      <c r="AU2565" t="s">
        <v>10296</v>
      </c>
    </row>
    <row r="2566" spans="2:47" ht="11" outlineLevel="1" x14ac:dyDescent="0.15">
      <c r="B2566" t="s">
        <v>10297</v>
      </c>
      <c r="C2566" t="s">
        <v>10298</v>
      </c>
      <c r="G2566" t="s">
        <v>9926</v>
      </c>
      <c r="H2566" t="s">
        <v>835</v>
      </c>
      <c r="I2566" t="s">
        <v>9904</v>
      </c>
      <c r="J2566" t="s">
        <v>2345</v>
      </c>
      <c r="K2566" t="s">
        <v>2346</v>
      </c>
      <c r="L2566" t="s">
        <v>2345</v>
      </c>
      <c r="M2566" s="5">
        <v>0</v>
      </c>
      <c r="N2566" s="5"/>
      <c r="O2566" s="5">
        <v>0</v>
      </c>
      <c r="P2566" s="5"/>
      <c r="Q2566" s="16">
        <v>0</v>
      </c>
      <c r="R2566" s="5"/>
      <c r="S2566" s="17">
        <v>42429</v>
      </c>
      <c r="T2566" s="17">
        <v>42429</v>
      </c>
      <c r="U2566" s="17">
        <v>43524</v>
      </c>
      <c r="V2566" s="17"/>
      <c r="W2566" s="17">
        <v>42429</v>
      </c>
      <c r="X2566" s="17">
        <v>42429</v>
      </c>
      <c r="AC2566" s="16"/>
      <c r="AD2566" t="s">
        <v>795</v>
      </c>
      <c r="AE2566" t="s">
        <v>961</v>
      </c>
      <c r="AF2566" t="s">
        <v>744</v>
      </c>
      <c r="AG2566" t="s">
        <v>1025</v>
      </c>
      <c r="AJ2566" t="s">
        <v>963</v>
      </c>
      <c r="AK2566" t="s">
        <v>964</v>
      </c>
      <c r="AL2566" t="s">
        <v>1340</v>
      </c>
      <c r="AM2566" t="s">
        <v>531</v>
      </c>
      <c r="AP2566" t="s">
        <v>966</v>
      </c>
      <c r="AQ2566" t="s">
        <v>967</v>
      </c>
      <c r="AR2566" t="s">
        <v>968</v>
      </c>
      <c r="AS2566" t="s">
        <v>969</v>
      </c>
      <c r="AT2566" t="s">
        <v>970</v>
      </c>
      <c r="AU2566" t="s">
        <v>10299</v>
      </c>
    </row>
    <row r="2567" spans="2:47" ht="11" outlineLevel="1" x14ac:dyDescent="0.15">
      <c r="B2567" t="s">
        <v>10300</v>
      </c>
      <c r="C2567" t="s">
        <v>10301</v>
      </c>
      <c r="G2567" t="s">
        <v>9926</v>
      </c>
      <c r="H2567" t="s">
        <v>835</v>
      </c>
      <c r="I2567" t="s">
        <v>9904</v>
      </c>
      <c r="J2567" t="s">
        <v>10302</v>
      </c>
      <c r="K2567" t="s">
        <v>10303</v>
      </c>
      <c r="L2567" t="s">
        <v>10304</v>
      </c>
      <c r="M2567" s="5">
        <v>0</v>
      </c>
      <c r="N2567" s="5"/>
      <c r="O2567" s="5">
        <v>0</v>
      </c>
      <c r="P2567" s="5"/>
      <c r="Q2567" s="16">
        <v>0</v>
      </c>
      <c r="R2567" s="5"/>
      <c r="S2567" s="17">
        <v>42429</v>
      </c>
      <c r="T2567" s="17">
        <v>42429</v>
      </c>
      <c r="U2567" s="17">
        <v>43524</v>
      </c>
      <c r="V2567" s="17"/>
      <c r="W2567" s="17">
        <v>42429</v>
      </c>
      <c r="X2567" s="17">
        <v>42429</v>
      </c>
      <c r="AC2567" s="16"/>
      <c r="AD2567" t="s">
        <v>795</v>
      </c>
      <c r="AE2567" t="s">
        <v>961</v>
      </c>
      <c r="AF2567" t="s">
        <v>744</v>
      </c>
      <c r="AG2567" t="s">
        <v>1025</v>
      </c>
      <c r="AJ2567" t="s">
        <v>963</v>
      </c>
      <c r="AK2567" t="s">
        <v>964</v>
      </c>
      <c r="AL2567" t="s">
        <v>1340</v>
      </c>
      <c r="AM2567" t="s">
        <v>531</v>
      </c>
      <c r="AP2567" t="s">
        <v>966</v>
      </c>
      <c r="AQ2567" t="s">
        <v>967</v>
      </c>
      <c r="AR2567" t="s">
        <v>968</v>
      </c>
      <c r="AS2567" t="s">
        <v>969</v>
      </c>
      <c r="AT2567" t="s">
        <v>970</v>
      </c>
      <c r="AU2567" t="s">
        <v>10305</v>
      </c>
    </row>
    <row r="2568" spans="2:47" ht="11" outlineLevel="1" x14ac:dyDescent="0.15">
      <c r="B2568" t="s">
        <v>10306</v>
      </c>
      <c r="C2568" t="s">
        <v>10307</v>
      </c>
      <c r="G2568" t="s">
        <v>9926</v>
      </c>
      <c r="H2568" t="s">
        <v>835</v>
      </c>
      <c r="I2568" t="s">
        <v>9904</v>
      </c>
      <c r="J2568" t="s">
        <v>10308</v>
      </c>
      <c r="K2568" t="s">
        <v>10309</v>
      </c>
      <c r="L2568" t="s">
        <v>10308</v>
      </c>
      <c r="M2568" s="5">
        <v>0</v>
      </c>
      <c r="N2568" s="5"/>
      <c r="O2568" s="5">
        <v>0</v>
      </c>
      <c r="P2568" s="5"/>
      <c r="Q2568" s="16">
        <v>0</v>
      </c>
      <c r="R2568" s="5"/>
      <c r="S2568" s="17">
        <v>42429</v>
      </c>
      <c r="T2568" s="17">
        <v>42429</v>
      </c>
      <c r="U2568" s="17">
        <v>43524</v>
      </c>
      <c r="V2568" s="17"/>
      <c r="W2568" s="17">
        <v>42429</v>
      </c>
      <c r="X2568" s="17">
        <v>42429</v>
      </c>
      <c r="AC2568" s="16"/>
      <c r="AD2568" t="s">
        <v>795</v>
      </c>
      <c r="AE2568" t="s">
        <v>961</v>
      </c>
      <c r="AF2568" t="s">
        <v>744</v>
      </c>
      <c r="AG2568" t="s">
        <v>1025</v>
      </c>
      <c r="AJ2568" t="s">
        <v>963</v>
      </c>
      <c r="AK2568" t="s">
        <v>964</v>
      </c>
      <c r="AL2568" t="s">
        <v>1340</v>
      </c>
      <c r="AM2568" t="s">
        <v>531</v>
      </c>
      <c r="AP2568" t="s">
        <v>966</v>
      </c>
      <c r="AQ2568" t="s">
        <v>967</v>
      </c>
      <c r="AR2568" t="s">
        <v>968</v>
      </c>
      <c r="AS2568" t="s">
        <v>969</v>
      </c>
      <c r="AT2568" t="s">
        <v>970</v>
      </c>
      <c r="AU2568" t="s">
        <v>10310</v>
      </c>
    </row>
    <row r="2569" spans="2:47" ht="11" outlineLevel="1" x14ac:dyDescent="0.15">
      <c r="B2569" t="s">
        <v>10311</v>
      </c>
      <c r="C2569" t="s">
        <v>10312</v>
      </c>
      <c r="G2569" t="s">
        <v>9926</v>
      </c>
      <c r="H2569" t="s">
        <v>835</v>
      </c>
      <c r="I2569" t="s">
        <v>9904</v>
      </c>
      <c r="J2569" t="s">
        <v>10313</v>
      </c>
      <c r="K2569" t="s">
        <v>10314</v>
      </c>
      <c r="L2569" t="s">
        <v>10313</v>
      </c>
      <c r="M2569" s="5">
        <v>0</v>
      </c>
      <c r="N2569" s="5"/>
      <c r="O2569" s="5">
        <v>0</v>
      </c>
      <c r="P2569" s="5"/>
      <c r="Q2569" s="16">
        <v>0</v>
      </c>
      <c r="R2569" s="5"/>
      <c r="S2569" s="17">
        <v>42429</v>
      </c>
      <c r="T2569" s="17">
        <v>42429</v>
      </c>
      <c r="U2569" s="17">
        <v>43524</v>
      </c>
      <c r="V2569" s="17"/>
      <c r="W2569" s="17">
        <v>42429</v>
      </c>
      <c r="X2569" s="17">
        <v>42429</v>
      </c>
      <c r="AC2569" s="16"/>
      <c r="AD2569" t="s">
        <v>795</v>
      </c>
      <c r="AE2569" t="s">
        <v>961</v>
      </c>
      <c r="AF2569" t="s">
        <v>744</v>
      </c>
      <c r="AG2569" t="s">
        <v>1025</v>
      </c>
      <c r="AJ2569" t="s">
        <v>963</v>
      </c>
      <c r="AK2569" t="s">
        <v>964</v>
      </c>
      <c r="AL2569" t="s">
        <v>1340</v>
      </c>
      <c r="AM2569" t="s">
        <v>531</v>
      </c>
      <c r="AP2569" t="s">
        <v>966</v>
      </c>
      <c r="AQ2569" t="s">
        <v>967</v>
      </c>
      <c r="AR2569" t="s">
        <v>968</v>
      </c>
      <c r="AS2569" t="s">
        <v>969</v>
      </c>
      <c r="AT2569" t="s">
        <v>970</v>
      </c>
      <c r="AU2569" t="s">
        <v>10315</v>
      </c>
    </row>
    <row r="2570" spans="2:47" ht="11" outlineLevel="1" x14ac:dyDescent="0.15">
      <c r="B2570" t="s">
        <v>10316</v>
      </c>
      <c r="C2570" t="s">
        <v>843</v>
      </c>
      <c r="G2570" t="s">
        <v>9926</v>
      </c>
      <c r="H2570" t="s">
        <v>835</v>
      </c>
      <c r="I2570" t="s">
        <v>9904</v>
      </c>
      <c r="J2570" t="s">
        <v>608</v>
      </c>
      <c r="K2570" t="s">
        <v>1184</v>
      </c>
      <c r="L2570" t="s">
        <v>987</v>
      </c>
      <c r="M2570" s="5">
        <v>0</v>
      </c>
      <c r="N2570" s="5"/>
      <c r="O2570" s="5">
        <v>0</v>
      </c>
      <c r="P2570" s="5"/>
      <c r="Q2570" s="16">
        <v>0</v>
      </c>
      <c r="R2570" s="5"/>
      <c r="S2570" s="17">
        <v>42429</v>
      </c>
      <c r="T2570" s="17">
        <v>42429</v>
      </c>
      <c r="U2570" s="17">
        <v>43524</v>
      </c>
      <c r="V2570" s="17"/>
      <c r="W2570" s="17">
        <v>42429</v>
      </c>
      <c r="X2570" s="17">
        <v>42429</v>
      </c>
      <c r="AC2570" s="16"/>
      <c r="AD2570" t="s">
        <v>795</v>
      </c>
      <c r="AE2570" t="s">
        <v>961</v>
      </c>
      <c r="AF2570" t="s">
        <v>744</v>
      </c>
      <c r="AG2570" t="s">
        <v>1025</v>
      </c>
      <c r="AJ2570" t="s">
        <v>963</v>
      </c>
      <c r="AK2570" t="s">
        <v>964</v>
      </c>
      <c r="AL2570" t="s">
        <v>965</v>
      </c>
      <c r="AM2570" t="s">
        <v>531</v>
      </c>
      <c r="AP2570" t="s">
        <v>966</v>
      </c>
      <c r="AQ2570" t="s">
        <v>967</v>
      </c>
      <c r="AR2570" t="s">
        <v>968</v>
      </c>
      <c r="AS2570" t="s">
        <v>969</v>
      </c>
      <c r="AT2570" t="s">
        <v>970</v>
      </c>
      <c r="AU2570" t="s">
        <v>10317</v>
      </c>
    </row>
    <row r="2571" spans="2:47" ht="11" outlineLevel="1" x14ac:dyDescent="0.15">
      <c r="B2571" t="s">
        <v>10318</v>
      </c>
      <c r="C2571" t="s">
        <v>10319</v>
      </c>
      <c r="G2571" t="s">
        <v>9926</v>
      </c>
      <c r="H2571" t="s">
        <v>835</v>
      </c>
      <c r="I2571" t="s">
        <v>9904</v>
      </c>
      <c r="J2571" t="s">
        <v>626</v>
      </c>
      <c r="K2571" t="s">
        <v>1452</v>
      </c>
      <c r="L2571" t="s">
        <v>626</v>
      </c>
      <c r="M2571" s="5">
        <v>0</v>
      </c>
      <c r="N2571" s="5"/>
      <c r="O2571" s="5">
        <v>0</v>
      </c>
      <c r="P2571" s="5"/>
      <c r="Q2571" s="16">
        <v>0</v>
      </c>
      <c r="R2571" s="5"/>
      <c r="S2571" s="17">
        <v>42429</v>
      </c>
      <c r="T2571" s="17">
        <v>42429</v>
      </c>
      <c r="U2571" s="17">
        <v>43524</v>
      </c>
      <c r="V2571" s="17"/>
      <c r="W2571" s="17">
        <v>42429</v>
      </c>
      <c r="X2571" s="17">
        <v>42429</v>
      </c>
      <c r="AC2571" s="16"/>
      <c r="AD2571" t="s">
        <v>795</v>
      </c>
      <c r="AE2571" t="s">
        <v>961</v>
      </c>
      <c r="AF2571" t="s">
        <v>744</v>
      </c>
      <c r="AG2571" t="s">
        <v>1025</v>
      </c>
      <c r="AJ2571" t="s">
        <v>963</v>
      </c>
      <c r="AK2571" t="s">
        <v>964</v>
      </c>
      <c r="AL2571" t="s">
        <v>965</v>
      </c>
      <c r="AM2571" t="s">
        <v>531</v>
      </c>
      <c r="AP2571" t="s">
        <v>966</v>
      </c>
      <c r="AQ2571" t="s">
        <v>967</v>
      </c>
      <c r="AR2571" t="s">
        <v>968</v>
      </c>
      <c r="AS2571" t="s">
        <v>969</v>
      </c>
      <c r="AT2571" t="s">
        <v>970</v>
      </c>
      <c r="AU2571" t="s">
        <v>10320</v>
      </c>
    </row>
    <row r="2572" spans="2:47" ht="11" outlineLevel="1" x14ac:dyDescent="0.15">
      <c r="B2572" t="s">
        <v>10321</v>
      </c>
      <c r="C2572" t="s">
        <v>194</v>
      </c>
      <c r="G2572" t="s">
        <v>9926</v>
      </c>
      <c r="H2572" t="s">
        <v>835</v>
      </c>
      <c r="I2572" t="s">
        <v>9904</v>
      </c>
      <c r="J2572" t="s">
        <v>608</v>
      </c>
      <c r="K2572" t="s">
        <v>1184</v>
      </c>
      <c r="L2572" t="s">
        <v>987</v>
      </c>
      <c r="M2572" s="5">
        <v>0</v>
      </c>
      <c r="N2572" s="5"/>
      <c r="O2572" s="5">
        <v>0</v>
      </c>
      <c r="P2572" s="5"/>
      <c r="Q2572" s="16">
        <v>0</v>
      </c>
      <c r="R2572" s="5"/>
      <c r="S2572" s="17">
        <v>42277</v>
      </c>
      <c r="T2572" s="17">
        <v>42277</v>
      </c>
      <c r="U2572" s="17">
        <v>43373</v>
      </c>
      <c r="V2572" s="17"/>
      <c r="W2572" s="17">
        <v>42277</v>
      </c>
      <c r="X2572" s="17">
        <v>42277</v>
      </c>
      <c r="AC2572" s="16"/>
      <c r="AD2572" t="s">
        <v>795</v>
      </c>
      <c r="AE2572" t="s">
        <v>961</v>
      </c>
      <c r="AF2572" t="s">
        <v>744</v>
      </c>
      <c r="AG2572" t="s">
        <v>1025</v>
      </c>
      <c r="AJ2572" t="s">
        <v>963</v>
      </c>
      <c r="AK2572" t="s">
        <v>964</v>
      </c>
      <c r="AL2572" t="s">
        <v>965</v>
      </c>
      <c r="AM2572" t="s">
        <v>531</v>
      </c>
      <c r="AP2572" t="s">
        <v>966</v>
      </c>
      <c r="AQ2572" t="s">
        <v>967</v>
      </c>
      <c r="AR2572" t="s">
        <v>968</v>
      </c>
      <c r="AS2572" t="s">
        <v>969</v>
      </c>
      <c r="AT2572" t="s">
        <v>970</v>
      </c>
      <c r="AU2572" t="s">
        <v>10322</v>
      </c>
    </row>
    <row r="2573" spans="2:47" ht="11" outlineLevel="1" x14ac:dyDescent="0.15">
      <c r="B2573" t="s">
        <v>10323</v>
      </c>
      <c r="C2573" t="s">
        <v>258</v>
      </c>
      <c r="G2573" t="s">
        <v>9926</v>
      </c>
      <c r="H2573" t="s">
        <v>835</v>
      </c>
      <c r="I2573" t="s">
        <v>9904</v>
      </c>
      <c r="J2573" t="s">
        <v>626</v>
      </c>
      <c r="K2573" t="s">
        <v>1452</v>
      </c>
      <c r="L2573" t="s">
        <v>626</v>
      </c>
      <c r="M2573" s="5">
        <v>0</v>
      </c>
      <c r="N2573" s="5"/>
      <c r="O2573" s="5">
        <v>0</v>
      </c>
      <c r="P2573" s="5"/>
      <c r="Q2573" s="16">
        <v>0</v>
      </c>
      <c r="R2573" s="5"/>
      <c r="S2573" s="17">
        <v>42277</v>
      </c>
      <c r="T2573" s="17">
        <v>42277</v>
      </c>
      <c r="U2573" s="17">
        <v>43373</v>
      </c>
      <c r="V2573" s="17"/>
      <c r="W2573" s="17">
        <v>42277</v>
      </c>
      <c r="X2573" s="17">
        <v>42277</v>
      </c>
      <c r="AC2573" s="16"/>
      <c r="AD2573" t="s">
        <v>795</v>
      </c>
      <c r="AE2573" t="s">
        <v>961</v>
      </c>
      <c r="AF2573" t="s">
        <v>744</v>
      </c>
      <c r="AG2573" t="s">
        <v>1025</v>
      </c>
      <c r="AJ2573" t="s">
        <v>963</v>
      </c>
      <c r="AK2573" t="s">
        <v>964</v>
      </c>
      <c r="AL2573" t="s">
        <v>965</v>
      </c>
      <c r="AM2573" t="s">
        <v>531</v>
      </c>
      <c r="AP2573" t="s">
        <v>966</v>
      </c>
      <c r="AQ2573" t="s">
        <v>967</v>
      </c>
      <c r="AR2573" t="s">
        <v>968</v>
      </c>
      <c r="AS2573" t="s">
        <v>969</v>
      </c>
      <c r="AT2573" t="s">
        <v>970</v>
      </c>
      <c r="AU2573" t="s">
        <v>10324</v>
      </c>
    </row>
    <row r="2574" spans="2:47" ht="11" outlineLevel="1" x14ac:dyDescent="0.15">
      <c r="B2574" t="s">
        <v>10325</v>
      </c>
      <c r="C2574" t="s">
        <v>7088</v>
      </c>
      <c r="G2574" t="s">
        <v>9903</v>
      </c>
      <c r="H2574" t="s">
        <v>854</v>
      </c>
      <c r="I2574" t="s">
        <v>9904</v>
      </c>
      <c r="J2574" t="s">
        <v>7089</v>
      </c>
      <c r="K2574" t="s">
        <v>7090</v>
      </c>
      <c r="L2574" t="s">
        <v>7089</v>
      </c>
      <c r="M2574" s="5">
        <v>0</v>
      </c>
      <c r="N2574" s="5"/>
      <c r="O2574" s="5">
        <v>0</v>
      </c>
      <c r="P2574" s="5"/>
      <c r="Q2574" s="16">
        <v>0</v>
      </c>
      <c r="R2574" s="5"/>
      <c r="S2574" s="17">
        <v>44292</v>
      </c>
      <c r="T2574" s="17">
        <v>44292</v>
      </c>
      <c r="U2574" s="17">
        <v>45366</v>
      </c>
      <c r="V2574" s="17"/>
      <c r="W2574" s="17">
        <v>44292</v>
      </c>
      <c r="X2574" s="17">
        <v>44994</v>
      </c>
      <c r="AC2574" s="16"/>
      <c r="AD2574" t="s">
        <v>795</v>
      </c>
      <c r="AE2574" t="s">
        <v>961</v>
      </c>
      <c r="AF2574" t="s">
        <v>6140</v>
      </c>
      <c r="AG2574" t="s">
        <v>6141</v>
      </c>
      <c r="AJ2574" t="s">
        <v>963</v>
      </c>
      <c r="AK2574" t="s">
        <v>964</v>
      </c>
      <c r="AL2574" t="s">
        <v>1340</v>
      </c>
      <c r="AM2574" t="s">
        <v>456</v>
      </c>
      <c r="AP2574" t="s">
        <v>966</v>
      </c>
      <c r="AQ2574" t="s">
        <v>967</v>
      </c>
      <c r="AR2574" t="s">
        <v>968</v>
      </c>
      <c r="AS2574" t="s">
        <v>969</v>
      </c>
      <c r="AT2574" t="s">
        <v>970</v>
      </c>
      <c r="AU2574" t="s">
        <v>10326</v>
      </c>
    </row>
    <row r="2575" spans="2:47" ht="11" outlineLevel="1" x14ac:dyDescent="0.15">
      <c r="B2575" t="s">
        <v>10327</v>
      </c>
      <c r="C2575" t="s">
        <v>10328</v>
      </c>
      <c r="G2575" t="s">
        <v>1140</v>
      </c>
      <c r="H2575" t="s">
        <v>1141</v>
      </c>
      <c r="I2575" t="s">
        <v>957</v>
      </c>
      <c r="J2575" t="s">
        <v>10329</v>
      </c>
      <c r="K2575" t="s">
        <v>10330</v>
      </c>
      <c r="L2575" t="s">
        <v>10329</v>
      </c>
      <c r="M2575" s="5">
        <v>0</v>
      </c>
      <c r="N2575" s="5">
        <v>0</v>
      </c>
      <c r="O2575" s="5">
        <v>0</v>
      </c>
      <c r="P2575" s="5"/>
      <c r="Q2575" s="16">
        <v>0</v>
      </c>
      <c r="R2575" s="5"/>
      <c r="S2575" s="17">
        <v>44805</v>
      </c>
      <c r="T2575" s="17">
        <v>44805</v>
      </c>
      <c r="U2575" s="17">
        <v>45353</v>
      </c>
      <c r="V2575" s="17">
        <v>45353</v>
      </c>
      <c r="W2575" s="17">
        <v>44805</v>
      </c>
      <c r="X2575" s="17">
        <v>45499</v>
      </c>
      <c r="Y2575" t="s">
        <v>1178</v>
      </c>
      <c r="Z2575" t="s">
        <v>825</v>
      </c>
      <c r="AA2575" t="s">
        <v>1179</v>
      </c>
      <c r="AC2575" s="16">
        <v>1</v>
      </c>
      <c r="AD2575" t="s">
        <v>803</v>
      </c>
      <c r="AE2575" t="s">
        <v>974</v>
      </c>
      <c r="AF2575" t="s">
        <v>737</v>
      </c>
      <c r="AG2575" t="s">
        <v>975</v>
      </c>
      <c r="AH2575" t="s">
        <v>1202</v>
      </c>
      <c r="AI2575" t="s">
        <v>1203</v>
      </c>
      <c r="AJ2575" t="s">
        <v>978</v>
      </c>
      <c r="AK2575" t="s">
        <v>979</v>
      </c>
      <c r="AL2575" t="s">
        <v>1340</v>
      </c>
      <c r="AM2575" t="s">
        <v>531</v>
      </c>
      <c r="AP2575" t="s">
        <v>966</v>
      </c>
      <c r="AQ2575" t="s">
        <v>967</v>
      </c>
      <c r="AR2575" t="s">
        <v>968</v>
      </c>
      <c r="AS2575" t="s">
        <v>969</v>
      </c>
      <c r="AT2575" t="s">
        <v>970</v>
      </c>
      <c r="AU2575" t="s">
        <v>10331</v>
      </c>
    </row>
    <row r="2576" spans="2:47" ht="11" outlineLevel="1" x14ac:dyDescent="0.15">
      <c r="B2576" t="s">
        <v>10332</v>
      </c>
      <c r="C2576" t="s">
        <v>10333</v>
      </c>
      <c r="G2576" t="s">
        <v>1140</v>
      </c>
      <c r="H2576" t="s">
        <v>1141</v>
      </c>
      <c r="I2576" t="s">
        <v>957</v>
      </c>
      <c r="J2576" t="s">
        <v>9769</v>
      </c>
      <c r="K2576" t="s">
        <v>9770</v>
      </c>
      <c r="L2576" t="s">
        <v>9769</v>
      </c>
      <c r="M2576" s="5">
        <v>0</v>
      </c>
      <c r="N2576" s="5">
        <v>0</v>
      </c>
      <c r="O2576" s="5">
        <v>0</v>
      </c>
      <c r="P2576" s="5"/>
      <c r="Q2576" s="16">
        <v>0</v>
      </c>
      <c r="R2576" s="5"/>
      <c r="S2576" s="17">
        <v>44018</v>
      </c>
      <c r="T2576" s="17">
        <v>44018</v>
      </c>
      <c r="U2576" s="17">
        <v>44104</v>
      </c>
      <c r="V2576" s="17">
        <v>44104</v>
      </c>
      <c r="W2576" s="17">
        <v>44018</v>
      </c>
      <c r="X2576" s="17">
        <v>44343</v>
      </c>
      <c r="Y2576" t="s">
        <v>1178</v>
      </c>
      <c r="Z2576" t="s">
        <v>825</v>
      </c>
      <c r="AA2576" t="s">
        <v>1179</v>
      </c>
      <c r="AC2576" s="16">
        <v>3</v>
      </c>
      <c r="AD2576" t="s">
        <v>803</v>
      </c>
      <c r="AE2576" t="s">
        <v>974</v>
      </c>
      <c r="AF2576" t="s">
        <v>737</v>
      </c>
      <c r="AG2576" t="s">
        <v>975</v>
      </c>
      <c r="AH2576" t="s">
        <v>1058</v>
      </c>
      <c r="AI2576" t="s">
        <v>1059</v>
      </c>
      <c r="AJ2576" t="s">
        <v>978</v>
      </c>
      <c r="AK2576" t="s">
        <v>979</v>
      </c>
      <c r="AL2576" t="s">
        <v>1340</v>
      </c>
      <c r="AM2576" t="s">
        <v>531</v>
      </c>
      <c r="AP2576" t="s">
        <v>966</v>
      </c>
      <c r="AQ2576" t="s">
        <v>967</v>
      </c>
      <c r="AR2576" t="s">
        <v>968</v>
      </c>
      <c r="AS2576" t="s">
        <v>969</v>
      </c>
      <c r="AT2576" t="s">
        <v>970</v>
      </c>
      <c r="AU2576" t="s">
        <v>10334</v>
      </c>
    </row>
    <row r="2577" spans="2:47" ht="11" outlineLevel="1" x14ac:dyDescent="0.15">
      <c r="B2577" t="s">
        <v>10335</v>
      </c>
      <c r="C2577" t="s">
        <v>10336</v>
      </c>
      <c r="G2577" t="s">
        <v>1140</v>
      </c>
      <c r="H2577" t="s">
        <v>1141</v>
      </c>
      <c r="I2577" t="s">
        <v>957</v>
      </c>
      <c r="J2577" t="s">
        <v>694</v>
      </c>
      <c r="K2577" t="s">
        <v>1832</v>
      </c>
      <c r="L2577" t="s">
        <v>694</v>
      </c>
      <c r="M2577" s="5">
        <v>0</v>
      </c>
      <c r="N2577" s="5">
        <v>0</v>
      </c>
      <c r="O2577" s="5">
        <v>0</v>
      </c>
      <c r="P2577" s="5"/>
      <c r="Q2577" s="16">
        <v>0</v>
      </c>
      <c r="R2577" s="5"/>
      <c r="S2577" s="17">
        <v>43735</v>
      </c>
      <c r="T2577" s="17">
        <v>43735</v>
      </c>
      <c r="U2577" s="17">
        <v>44063</v>
      </c>
      <c r="V2577" s="17">
        <v>44063</v>
      </c>
      <c r="W2577" s="17">
        <v>43735</v>
      </c>
      <c r="X2577" s="17">
        <v>43796</v>
      </c>
      <c r="Y2577" t="s">
        <v>1178</v>
      </c>
      <c r="Z2577" t="s">
        <v>825</v>
      </c>
      <c r="AA2577" t="s">
        <v>1179</v>
      </c>
      <c r="AC2577" s="16">
        <v>3</v>
      </c>
      <c r="AD2577" t="s">
        <v>803</v>
      </c>
      <c r="AE2577" t="s">
        <v>974</v>
      </c>
      <c r="AF2577" t="s">
        <v>737</v>
      </c>
      <c r="AG2577" t="s">
        <v>975</v>
      </c>
      <c r="AH2577" t="s">
        <v>1202</v>
      </c>
      <c r="AI2577" t="s">
        <v>1203</v>
      </c>
      <c r="AJ2577" t="s">
        <v>978</v>
      </c>
      <c r="AK2577" t="s">
        <v>979</v>
      </c>
      <c r="AL2577" t="s">
        <v>965</v>
      </c>
      <c r="AM2577" t="s">
        <v>531</v>
      </c>
      <c r="AP2577" t="s">
        <v>966</v>
      </c>
      <c r="AQ2577" t="s">
        <v>967</v>
      </c>
      <c r="AR2577" t="s">
        <v>968</v>
      </c>
      <c r="AS2577" t="s">
        <v>969</v>
      </c>
      <c r="AT2577" t="s">
        <v>970</v>
      </c>
      <c r="AU2577" t="s">
        <v>10337</v>
      </c>
    </row>
    <row r="2578" spans="2:47" ht="11" outlineLevel="1" x14ac:dyDescent="0.15">
      <c r="B2578" t="s">
        <v>10338</v>
      </c>
      <c r="C2578" t="s">
        <v>10339</v>
      </c>
      <c r="G2578" t="s">
        <v>1140</v>
      </c>
      <c r="H2578" t="s">
        <v>1141</v>
      </c>
      <c r="I2578" t="s">
        <v>957</v>
      </c>
      <c r="J2578" t="s">
        <v>6174</v>
      </c>
      <c r="K2578" t="s">
        <v>6175</v>
      </c>
      <c r="L2578" t="s">
        <v>6174</v>
      </c>
      <c r="M2578" s="5">
        <v>0</v>
      </c>
      <c r="N2578" s="5">
        <v>0</v>
      </c>
      <c r="O2578" s="5">
        <v>0</v>
      </c>
      <c r="P2578" s="5"/>
      <c r="Q2578" s="16">
        <v>0</v>
      </c>
      <c r="R2578" s="5"/>
      <c r="S2578" s="17">
        <v>44070</v>
      </c>
      <c r="T2578" s="17">
        <v>44071</v>
      </c>
      <c r="U2578" s="17">
        <v>44102</v>
      </c>
      <c r="V2578" s="17">
        <v>44102</v>
      </c>
      <c r="W2578" s="17">
        <v>44070</v>
      </c>
      <c r="X2578" s="17">
        <v>44098</v>
      </c>
      <c r="Y2578" t="s">
        <v>1178</v>
      </c>
      <c r="Z2578" t="s">
        <v>825</v>
      </c>
      <c r="AA2578" t="s">
        <v>1179</v>
      </c>
      <c r="AC2578" s="16">
        <v>5</v>
      </c>
      <c r="AD2578" t="s">
        <v>803</v>
      </c>
      <c r="AE2578" t="s">
        <v>974</v>
      </c>
      <c r="AF2578" t="s">
        <v>737</v>
      </c>
      <c r="AG2578" t="s">
        <v>975</v>
      </c>
      <c r="AH2578" t="s">
        <v>1193</v>
      </c>
      <c r="AI2578" t="s">
        <v>1194</v>
      </c>
      <c r="AJ2578" t="s">
        <v>978</v>
      </c>
      <c r="AK2578" t="s">
        <v>979</v>
      </c>
      <c r="AL2578" t="s">
        <v>1340</v>
      </c>
      <c r="AM2578" t="s">
        <v>456</v>
      </c>
      <c r="AP2578" t="s">
        <v>966</v>
      </c>
      <c r="AQ2578" t="s">
        <v>967</v>
      </c>
      <c r="AR2578" t="s">
        <v>968</v>
      </c>
      <c r="AS2578" t="s">
        <v>969</v>
      </c>
      <c r="AT2578" t="s">
        <v>970</v>
      </c>
      <c r="AU2578" t="s">
        <v>10340</v>
      </c>
    </row>
    <row r="2579" spans="2:47" ht="11" outlineLevel="1" x14ac:dyDescent="0.15">
      <c r="B2579" t="s">
        <v>10341</v>
      </c>
      <c r="C2579" t="s">
        <v>10342</v>
      </c>
      <c r="D2579" t="s">
        <v>268</v>
      </c>
      <c r="E2579" t="s">
        <v>1599</v>
      </c>
      <c r="F2579" t="s">
        <v>807</v>
      </c>
      <c r="G2579" t="s">
        <v>984</v>
      </c>
      <c r="H2579" t="s">
        <v>985</v>
      </c>
      <c r="I2579" t="s">
        <v>957</v>
      </c>
      <c r="J2579" t="s">
        <v>614</v>
      </c>
      <c r="K2579" t="s">
        <v>1600</v>
      </c>
      <c r="L2579" t="s">
        <v>614</v>
      </c>
      <c r="M2579" s="5">
        <v>0</v>
      </c>
      <c r="N2579" s="5">
        <v>0</v>
      </c>
      <c r="O2579" s="5">
        <v>0</v>
      </c>
      <c r="P2579" s="5"/>
      <c r="Q2579" s="16">
        <v>0</v>
      </c>
      <c r="R2579" s="5"/>
      <c r="S2579" s="17">
        <v>43593</v>
      </c>
      <c r="T2579" s="17">
        <v>43592</v>
      </c>
      <c r="U2579" s="17">
        <v>43861</v>
      </c>
      <c r="V2579" s="17">
        <v>43861</v>
      </c>
      <c r="W2579" s="17">
        <v>43593</v>
      </c>
      <c r="X2579" s="17">
        <v>43640</v>
      </c>
      <c r="Y2579" t="s">
        <v>959</v>
      </c>
      <c r="Z2579" t="s">
        <v>796</v>
      </c>
      <c r="AA2579" t="s">
        <v>1023</v>
      </c>
      <c r="AB2579" t="s">
        <v>1289</v>
      </c>
      <c r="AC2579" s="16">
        <v>4</v>
      </c>
      <c r="AD2579" t="s">
        <v>803</v>
      </c>
      <c r="AE2579" t="s">
        <v>974</v>
      </c>
      <c r="AF2579" t="s">
        <v>743</v>
      </c>
      <c r="AG2579" t="s">
        <v>1075</v>
      </c>
      <c r="AJ2579" t="s">
        <v>963</v>
      </c>
      <c r="AK2579" t="s">
        <v>1180</v>
      </c>
      <c r="AL2579" t="s">
        <v>965</v>
      </c>
      <c r="AM2579" t="s">
        <v>456</v>
      </c>
      <c r="AP2579" t="s">
        <v>966</v>
      </c>
      <c r="AQ2579" t="s">
        <v>967</v>
      </c>
      <c r="AR2579" t="s">
        <v>968</v>
      </c>
      <c r="AS2579" t="s">
        <v>969</v>
      </c>
      <c r="AT2579" t="s">
        <v>970</v>
      </c>
      <c r="AU2579" t="s">
        <v>10343</v>
      </c>
    </row>
    <row r="2580" spans="2:47" ht="11" outlineLevel="1" x14ac:dyDescent="0.15">
      <c r="B2580" t="s">
        <v>10344</v>
      </c>
      <c r="C2580" t="s">
        <v>1519</v>
      </c>
      <c r="D2580" t="s">
        <v>200</v>
      </c>
      <c r="E2580" t="s">
        <v>983</v>
      </c>
      <c r="F2580" t="s">
        <v>798</v>
      </c>
      <c r="G2580" t="s">
        <v>984</v>
      </c>
      <c r="H2580" t="s">
        <v>985</v>
      </c>
      <c r="I2580" t="s">
        <v>957</v>
      </c>
      <c r="J2580" t="s">
        <v>609</v>
      </c>
      <c r="K2580" t="s">
        <v>1547</v>
      </c>
      <c r="L2580" t="s">
        <v>1548</v>
      </c>
      <c r="M2580" s="5">
        <v>0</v>
      </c>
      <c r="N2580" s="5">
        <v>0</v>
      </c>
      <c r="O2580" s="5">
        <v>0</v>
      </c>
      <c r="P2580" s="5"/>
      <c r="Q2580" s="16">
        <v>0</v>
      </c>
      <c r="R2580" s="5"/>
      <c r="S2580" s="17">
        <v>42331</v>
      </c>
      <c r="T2580" s="17">
        <v>42331</v>
      </c>
      <c r="U2580" s="17">
        <v>42794</v>
      </c>
      <c r="V2580" s="17">
        <v>42794</v>
      </c>
      <c r="W2580" s="17">
        <v>42331</v>
      </c>
      <c r="X2580" s="17">
        <v>42368</v>
      </c>
      <c r="Y2580" t="s">
        <v>959</v>
      </c>
      <c r="Z2580" t="s">
        <v>796</v>
      </c>
      <c r="AA2580" t="s">
        <v>960</v>
      </c>
      <c r="AC2580" s="16">
        <v>3</v>
      </c>
      <c r="AD2580" t="s">
        <v>803</v>
      </c>
      <c r="AE2580" t="s">
        <v>974</v>
      </c>
      <c r="AF2580" t="s">
        <v>737</v>
      </c>
      <c r="AG2580" t="s">
        <v>975</v>
      </c>
      <c r="AJ2580" t="s">
        <v>963</v>
      </c>
      <c r="AK2580" t="s">
        <v>979</v>
      </c>
      <c r="AL2580" t="s">
        <v>965</v>
      </c>
      <c r="AM2580" t="s">
        <v>456</v>
      </c>
      <c r="AP2580" t="s">
        <v>966</v>
      </c>
      <c r="AQ2580" t="s">
        <v>967</v>
      </c>
      <c r="AR2580" t="s">
        <v>968</v>
      </c>
      <c r="AS2580" t="s">
        <v>969</v>
      </c>
      <c r="AT2580" t="s">
        <v>970</v>
      </c>
      <c r="AU2580" t="s">
        <v>10345</v>
      </c>
    </row>
    <row r="2581" spans="2:47" ht="11" outlineLevel="1" x14ac:dyDescent="0.15">
      <c r="B2581" t="s">
        <v>10346</v>
      </c>
      <c r="C2581" t="s">
        <v>10347</v>
      </c>
      <c r="G2581" t="s">
        <v>9903</v>
      </c>
      <c r="H2581" t="s">
        <v>854</v>
      </c>
      <c r="I2581" t="s">
        <v>9904</v>
      </c>
      <c r="J2581" t="s">
        <v>10348</v>
      </c>
      <c r="K2581" t="s">
        <v>10349</v>
      </c>
      <c r="L2581" t="s">
        <v>10348</v>
      </c>
      <c r="M2581" s="5">
        <v>0</v>
      </c>
      <c r="N2581" s="5"/>
      <c r="O2581" s="5">
        <v>500000</v>
      </c>
      <c r="P2581" s="5"/>
      <c r="Q2581" s="16">
        <v>0</v>
      </c>
      <c r="R2581" s="5"/>
      <c r="S2581" s="17">
        <v>45575</v>
      </c>
      <c r="T2581" s="17">
        <v>45586</v>
      </c>
      <c r="U2581" s="17">
        <v>47411</v>
      </c>
      <c r="V2581" s="17"/>
      <c r="W2581" s="17">
        <v>45575</v>
      </c>
      <c r="X2581" s="17">
        <v>45575</v>
      </c>
      <c r="AC2581" s="16"/>
      <c r="AD2581" t="s">
        <v>803</v>
      </c>
      <c r="AE2581" t="s">
        <v>974</v>
      </c>
      <c r="AF2581" t="s">
        <v>748</v>
      </c>
      <c r="AG2581" t="s">
        <v>1057</v>
      </c>
      <c r="AJ2581" t="s">
        <v>963</v>
      </c>
      <c r="AK2581" t="s">
        <v>1082</v>
      </c>
      <c r="AL2581" t="s">
        <v>1340</v>
      </c>
      <c r="AM2581" t="s">
        <v>531</v>
      </c>
      <c r="AP2581" t="s">
        <v>966</v>
      </c>
      <c r="AQ2581" t="s">
        <v>967</v>
      </c>
      <c r="AR2581" t="s">
        <v>968</v>
      </c>
      <c r="AS2581" t="s">
        <v>969</v>
      </c>
      <c r="AT2581" t="s">
        <v>970</v>
      </c>
      <c r="AU2581" t="s">
        <v>10350</v>
      </c>
    </row>
    <row r="2582" spans="2:47" ht="11" outlineLevel="1" x14ac:dyDescent="0.15">
      <c r="B2582" t="s">
        <v>10351</v>
      </c>
      <c r="C2582" t="s">
        <v>10352</v>
      </c>
      <c r="G2582" t="s">
        <v>9903</v>
      </c>
      <c r="H2582" t="s">
        <v>854</v>
      </c>
      <c r="I2582" t="s">
        <v>9904</v>
      </c>
      <c r="J2582" t="s">
        <v>9822</v>
      </c>
      <c r="K2582" t="s">
        <v>9823</v>
      </c>
      <c r="L2582" t="s">
        <v>9822</v>
      </c>
      <c r="M2582" s="5">
        <v>0</v>
      </c>
      <c r="N2582" s="5"/>
      <c r="O2582" s="5">
        <v>250000</v>
      </c>
      <c r="P2582" s="5"/>
      <c r="Q2582" s="16">
        <v>0</v>
      </c>
      <c r="R2582" s="5"/>
      <c r="S2582" s="17">
        <v>45225</v>
      </c>
      <c r="T2582" s="17">
        <v>45225</v>
      </c>
      <c r="U2582" s="17">
        <v>47052</v>
      </c>
      <c r="V2582" s="17"/>
      <c r="W2582" s="17">
        <v>45225</v>
      </c>
      <c r="X2582" s="17">
        <v>45225</v>
      </c>
      <c r="AC2582" s="16"/>
      <c r="AD2582" t="s">
        <v>803</v>
      </c>
      <c r="AE2582" t="s">
        <v>974</v>
      </c>
      <c r="AF2582" t="s">
        <v>10353</v>
      </c>
      <c r="AG2582" t="s">
        <v>10354</v>
      </c>
      <c r="AJ2582" t="s">
        <v>963</v>
      </c>
      <c r="AK2582" t="s">
        <v>1082</v>
      </c>
      <c r="AL2582" t="s">
        <v>1340</v>
      </c>
      <c r="AM2582" t="s">
        <v>531</v>
      </c>
      <c r="AP2582" t="s">
        <v>966</v>
      </c>
      <c r="AQ2582" t="s">
        <v>967</v>
      </c>
      <c r="AR2582" t="s">
        <v>968</v>
      </c>
      <c r="AS2582" t="s">
        <v>969</v>
      </c>
      <c r="AT2582" t="s">
        <v>970</v>
      </c>
      <c r="AU2582" t="s">
        <v>10355</v>
      </c>
    </row>
    <row r="2583" spans="2:47" ht="11" outlineLevel="1" x14ac:dyDescent="0.15">
      <c r="B2583" t="s">
        <v>10356</v>
      </c>
      <c r="C2583" t="s">
        <v>10357</v>
      </c>
      <c r="G2583" t="s">
        <v>9903</v>
      </c>
      <c r="H2583" t="s">
        <v>854</v>
      </c>
      <c r="I2583" t="s">
        <v>9904</v>
      </c>
      <c r="J2583" t="s">
        <v>9822</v>
      </c>
      <c r="K2583" t="s">
        <v>9823</v>
      </c>
      <c r="L2583" t="s">
        <v>9822</v>
      </c>
      <c r="M2583" s="5">
        <v>0</v>
      </c>
      <c r="N2583" s="5"/>
      <c r="O2583" s="5">
        <v>150000</v>
      </c>
      <c r="P2583" s="5"/>
      <c r="Q2583" s="16">
        <v>0</v>
      </c>
      <c r="R2583" s="5"/>
      <c r="S2583" s="17">
        <v>43360</v>
      </c>
      <c r="T2583" s="17">
        <v>43360</v>
      </c>
      <c r="U2583" s="17">
        <v>45185</v>
      </c>
      <c r="V2583" s="17"/>
      <c r="W2583" s="17">
        <v>43360</v>
      </c>
      <c r="X2583" s="17">
        <v>43360</v>
      </c>
      <c r="AC2583" s="16"/>
      <c r="AD2583" t="s">
        <v>803</v>
      </c>
      <c r="AE2583" t="s">
        <v>974</v>
      </c>
      <c r="AF2583" t="s">
        <v>10353</v>
      </c>
      <c r="AG2583" t="s">
        <v>10354</v>
      </c>
      <c r="AJ2583" t="s">
        <v>963</v>
      </c>
      <c r="AK2583" t="s">
        <v>1082</v>
      </c>
      <c r="AL2583" t="s">
        <v>1340</v>
      </c>
      <c r="AM2583" t="s">
        <v>531</v>
      </c>
      <c r="AP2583" t="s">
        <v>966</v>
      </c>
      <c r="AQ2583" t="s">
        <v>967</v>
      </c>
      <c r="AR2583" t="s">
        <v>968</v>
      </c>
      <c r="AS2583" t="s">
        <v>969</v>
      </c>
      <c r="AT2583" t="s">
        <v>970</v>
      </c>
      <c r="AU2583" t="s">
        <v>10358</v>
      </c>
    </row>
    <row r="2584" spans="2:47" ht="11" outlineLevel="1" x14ac:dyDescent="0.15">
      <c r="B2584" t="s">
        <v>10359</v>
      </c>
      <c r="C2584" t="s">
        <v>10360</v>
      </c>
      <c r="G2584" t="s">
        <v>1140</v>
      </c>
      <c r="H2584" t="s">
        <v>1141</v>
      </c>
      <c r="I2584" t="s">
        <v>957</v>
      </c>
      <c r="J2584" t="s">
        <v>10361</v>
      </c>
      <c r="K2584" t="s">
        <v>10362</v>
      </c>
      <c r="L2584" t="s">
        <v>10361</v>
      </c>
      <c r="M2584" s="5">
        <v>0</v>
      </c>
      <c r="N2584" s="5">
        <v>0</v>
      </c>
      <c r="O2584" s="5">
        <v>0</v>
      </c>
      <c r="P2584" s="5"/>
      <c r="Q2584" s="16">
        <v>0</v>
      </c>
      <c r="R2584" s="5"/>
      <c r="S2584" s="17">
        <v>43164</v>
      </c>
      <c r="T2584" s="17">
        <v>43164</v>
      </c>
      <c r="U2584" s="17">
        <v>43192</v>
      </c>
      <c r="V2584" s="17">
        <v>43192</v>
      </c>
      <c r="W2584" s="17">
        <v>43164</v>
      </c>
      <c r="X2584" s="17">
        <v>43195</v>
      </c>
      <c r="Y2584" t="s">
        <v>1178</v>
      </c>
      <c r="Z2584" t="s">
        <v>825</v>
      </c>
      <c r="AA2584" t="s">
        <v>1179</v>
      </c>
      <c r="AC2584" s="16">
        <v>14</v>
      </c>
      <c r="AD2584" t="s">
        <v>795</v>
      </c>
      <c r="AE2584" t="s">
        <v>961</v>
      </c>
      <c r="AF2584" t="s">
        <v>743</v>
      </c>
      <c r="AG2584" t="s">
        <v>1075</v>
      </c>
      <c r="AJ2584" t="s">
        <v>963</v>
      </c>
      <c r="AK2584" t="s">
        <v>1376</v>
      </c>
      <c r="AL2584" t="s">
        <v>1340</v>
      </c>
      <c r="AM2584" t="s">
        <v>456</v>
      </c>
      <c r="AP2584" t="s">
        <v>966</v>
      </c>
      <c r="AQ2584" t="s">
        <v>967</v>
      </c>
      <c r="AR2584" t="s">
        <v>968</v>
      </c>
      <c r="AS2584" t="s">
        <v>969</v>
      </c>
      <c r="AT2584" t="s">
        <v>970</v>
      </c>
      <c r="AU2584" t="s">
        <v>10363</v>
      </c>
    </row>
    <row r="2585" spans="2:47" ht="11" outlineLevel="1" x14ac:dyDescent="0.15">
      <c r="B2585" t="s">
        <v>10364</v>
      </c>
      <c r="C2585" t="s">
        <v>2080</v>
      </c>
      <c r="D2585" t="s">
        <v>5312</v>
      </c>
      <c r="E2585" t="s">
        <v>983</v>
      </c>
      <c r="F2585" t="s">
        <v>807</v>
      </c>
      <c r="G2585" t="s">
        <v>984</v>
      </c>
      <c r="H2585" t="s">
        <v>1272</v>
      </c>
      <c r="I2585" t="s">
        <v>957</v>
      </c>
      <c r="J2585" t="s">
        <v>5313</v>
      </c>
      <c r="K2585" t="s">
        <v>5314</v>
      </c>
      <c r="L2585" t="s">
        <v>5315</v>
      </c>
      <c r="M2585" s="5">
        <v>0</v>
      </c>
      <c r="N2585" s="5">
        <v>0</v>
      </c>
      <c r="O2585" s="5">
        <v>0</v>
      </c>
      <c r="P2585" s="5"/>
      <c r="Q2585" s="16">
        <v>0</v>
      </c>
      <c r="R2585" s="5"/>
      <c r="S2585" s="17">
        <v>42269</v>
      </c>
      <c r="T2585" s="17">
        <v>42269</v>
      </c>
      <c r="U2585" s="17">
        <v>42371</v>
      </c>
      <c r="V2585" s="17">
        <v>42371</v>
      </c>
      <c r="W2585" s="17">
        <v>42269</v>
      </c>
      <c r="X2585" s="17">
        <v>42275</v>
      </c>
      <c r="Y2585" t="s">
        <v>955</v>
      </c>
      <c r="Z2585" t="s">
        <v>818</v>
      </c>
      <c r="AA2585" t="s">
        <v>1023</v>
      </c>
      <c r="AB2585" t="s">
        <v>1024</v>
      </c>
      <c r="AC2585" s="16">
        <v>2</v>
      </c>
      <c r="AD2585" t="s">
        <v>795</v>
      </c>
      <c r="AE2585" t="s">
        <v>961</v>
      </c>
      <c r="AF2585" t="s">
        <v>743</v>
      </c>
      <c r="AG2585" t="s">
        <v>1075</v>
      </c>
      <c r="AJ2585" t="s">
        <v>963</v>
      </c>
      <c r="AK2585" t="s">
        <v>1376</v>
      </c>
      <c r="AL2585" t="s">
        <v>1340</v>
      </c>
      <c r="AM2585" t="s">
        <v>456</v>
      </c>
      <c r="AP2585" t="s">
        <v>966</v>
      </c>
      <c r="AQ2585" t="s">
        <v>967</v>
      </c>
      <c r="AR2585" t="s">
        <v>968</v>
      </c>
      <c r="AS2585" t="s">
        <v>969</v>
      </c>
      <c r="AT2585" t="s">
        <v>970</v>
      </c>
      <c r="AU2585" t="s">
        <v>10365</v>
      </c>
    </row>
    <row r="2586" spans="2:47" ht="11" outlineLevel="1" x14ac:dyDescent="0.15">
      <c r="B2586" t="s">
        <v>10366</v>
      </c>
      <c r="C2586" t="s">
        <v>10367</v>
      </c>
      <c r="G2586" t="s">
        <v>955</v>
      </c>
      <c r="H2586" t="s">
        <v>956</v>
      </c>
      <c r="I2586" t="s">
        <v>957</v>
      </c>
      <c r="J2586" t="s">
        <v>3688</v>
      </c>
      <c r="K2586" t="s">
        <v>3689</v>
      </c>
      <c r="L2586" t="s">
        <v>3688</v>
      </c>
      <c r="M2586" s="5">
        <v>0</v>
      </c>
      <c r="N2586" s="5">
        <v>0</v>
      </c>
      <c r="O2586" s="5">
        <v>0</v>
      </c>
      <c r="P2586" s="5"/>
      <c r="Q2586" s="16">
        <v>0</v>
      </c>
      <c r="R2586" s="5"/>
      <c r="S2586" s="17">
        <v>42024</v>
      </c>
      <c r="T2586" s="17">
        <v>42020</v>
      </c>
      <c r="U2586" s="17">
        <v>42659</v>
      </c>
      <c r="V2586" s="17">
        <v>42659</v>
      </c>
      <c r="W2586" s="17">
        <v>42024</v>
      </c>
      <c r="X2586" s="17">
        <v>42206</v>
      </c>
      <c r="Y2586" t="s">
        <v>955</v>
      </c>
      <c r="Z2586" t="s">
        <v>818</v>
      </c>
      <c r="AA2586" t="s">
        <v>960</v>
      </c>
      <c r="AC2586" s="16">
        <v>3</v>
      </c>
      <c r="AD2586" t="s">
        <v>795</v>
      </c>
      <c r="AE2586" t="s">
        <v>961</v>
      </c>
      <c r="AF2586" t="s">
        <v>737</v>
      </c>
      <c r="AG2586" t="s">
        <v>975</v>
      </c>
      <c r="AJ2586" t="s">
        <v>963</v>
      </c>
      <c r="AK2586" t="s">
        <v>3258</v>
      </c>
      <c r="AL2586" t="s">
        <v>1340</v>
      </c>
      <c r="AM2586" t="s">
        <v>531</v>
      </c>
      <c r="AP2586" t="s">
        <v>966</v>
      </c>
      <c r="AQ2586" t="s">
        <v>967</v>
      </c>
      <c r="AR2586" t="s">
        <v>968</v>
      </c>
      <c r="AS2586" t="s">
        <v>969</v>
      </c>
      <c r="AT2586" t="s">
        <v>970</v>
      </c>
      <c r="AU2586" t="s">
        <v>10368</v>
      </c>
    </row>
    <row r="2587" spans="2:47" ht="11" outlineLevel="1" x14ac:dyDescent="0.15">
      <c r="B2587" t="s">
        <v>10369</v>
      </c>
      <c r="C2587" t="s">
        <v>10370</v>
      </c>
      <c r="G2587" t="s">
        <v>1140</v>
      </c>
      <c r="H2587" t="s">
        <v>1141</v>
      </c>
      <c r="I2587" t="s">
        <v>957</v>
      </c>
      <c r="J2587" t="s">
        <v>10371</v>
      </c>
      <c r="K2587" t="s">
        <v>10372</v>
      </c>
      <c r="L2587" t="s">
        <v>10371</v>
      </c>
      <c r="M2587" s="5">
        <v>0</v>
      </c>
      <c r="N2587" s="5">
        <v>0</v>
      </c>
      <c r="O2587" s="5">
        <v>0</v>
      </c>
      <c r="P2587" s="5"/>
      <c r="Q2587" s="16">
        <v>0</v>
      </c>
      <c r="R2587" s="5"/>
      <c r="S2587" s="17">
        <v>44424</v>
      </c>
      <c r="T2587" s="17">
        <v>44424</v>
      </c>
      <c r="U2587" s="17">
        <v>44446</v>
      </c>
      <c r="V2587" s="17">
        <v>44446</v>
      </c>
      <c r="W2587" s="17">
        <v>44424</v>
      </c>
      <c r="X2587" s="17">
        <v>44464</v>
      </c>
      <c r="Y2587" t="s">
        <v>1178</v>
      </c>
      <c r="Z2587" t="s">
        <v>825</v>
      </c>
      <c r="AA2587" t="s">
        <v>1179</v>
      </c>
      <c r="AC2587" s="16">
        <v>21</v>
      </c>
      <c r="AD2587" t="s">
        <v>3256</v>
      </c>
      <c r="AE2587" t="s">
        <v>3257</v>
      </c>
      <c r="AF2587" t="s">
        <v>737</v>
      </c>
      <c r="AG2587" t="s">
        <v>975</v>
      </c>
      <c r="AJ2587" t="s">
        <v>963</v>
      </c>
      <c r="AK2587" t="s">
        <v>3258</v>
      </c>
      <c r="AL2587" t="s">
        <v>1340</v>
      </c>
      <c r="AM2587" t="s">
        <v>456</v>
      </c>
      <c r="AP2587" t="s">
        <v>966</v>
      </c>
      <c r="AQ2587" t="s">
        <v>967</v>
      </c>
      <c r="AR2587" t="s">
        <v>968</v>
      </c>
      <c r="AS2587" t="s">
        <v>969</v>
      </c>
      <c r="AT2587" t="s">
        <v>970</v>
      </c>
      <c r="AU2587" t="s">
        <v>10373</v>
      </c>
    </row>
    <row r="2588" spans="2:47" ht="11" outlineLevel="1" x14ac:dyDescent="0.15">
      <c r="B2588" t="s">
        <v>10374</v>
      </c>
      <c r="C2588" t="s">
        <v>10375</v>
      </c>
      <c r="G2588" t="s">
        <v>1140</v>
      </c>
      <c r="H2588" t="s">
        <v>1141</v>
      </c>
      <c r="I2588" t="s">
        <v>957</v>
      </c>
      <c r="J2588" t="s">
        <v>10376</v>
      </c>
      <c r="K2588" t="s">
        <v>10377</v>
      </c>
      <c r="L2588" t="s">
        <v>10376</v>
      </c>
      <c r="M2588" s="5">
        <v>0</v>
      </c>
      <c r="N2588" s="5">
        <v>0</v>
      </c>
      <c r="O2588" s="5">
        <v>0</v>
      </c>
      <c r="P2588" s="5"/>
      <c r="Q2588" s="16">
        <v>0</v>
      </c>
      <c r="R2588" s="5"/>
      <c r="S2588" s="17">
        <v>44301</v>
      </c>
      <c r="T2588" s="17">
        <v>44301</v>
      </c>
      <c r="U2588" s="17">
        <v>44361</v>
      </c>
      <c r="V2588" s="17">
        <v>44361</v>
      </c>
      <c r="W2588" s="17">
        <v>44301</v>
      </c>
      <c r="X2588" s="17">
        <v>45611</v>
      </c>
      <c r="Y2588" t="s">
        <v>1178</v>
      </c>
      <c r="Z2588" t="s">
        <v>825</v>
      </c>
      <c r="AA2588" t="s">
        <v>1179</v>
      </c>
      <c r="AC2588" s="16">
        <v>2</v>
      </c>
      <c r="AD2588" t="s">
        <v>887</v>
      </c>
      <c r="AE2588" t="s">
        <v>2030</v>
      </c>
      <c r="AF2588" t="s">
        <v>750</v>
      </c>
      <c r="AG2588" t="s">
        <v>1515</v>
      </c>
      <c r="AH2588" t="s">
        <v>1202</v>
      </c>
      <c r="AI2588" t="s">
        <v>1203</v>
      </c>
      <c r="AJ2588" t="s">
        <v>978</v>
      </c>
      <c r="AK2588" t="s">
        <v>1516</v>
      </c>
      <c r="AL2588" t="s">
        <v>1340</v>
      </c>
      <c r="AM2588" t="s">
        <v>645</v>
      </c>
      <c r="AP2588" t="s">
        <v>966</v>
      </c>
      <c r="AQ2588" t="s">
        <v>967</v>
      </c>
      <c r="AR2588" t="s">
        <v>968</v>
      </c>
      <c r="AS2588" t="s">
        <v>969</v>
      </c>
      <c r="AT2588" t="s">
        <v>970</v>
      </c>
      <c r="AU2588" t="s">
        <v>10378</v>
      </c>
    </row>
    <row r="2589" spans="2:47" ht="11" outlineLevel="1" x14ac:dyDescent="0.15">
      <c r="B2589" t="s">
        <v>10379</v>
      </c>
      <c r="C2589" t="s">
        <v>10380</v>
      </c>
      <c r="G2589" t="s">
        <v>1140</v>
      </c>
      <c r="H2589" t="s">
        <v>1141</v>
      </c>
      <c r="I2589" t="s">
        <v>957</v>
      </c>
      <c r="J2589" t="s">
        <v>10381</v>
      </c>
      <c r="K2589" t="s">
        <v>10382</v>
      </c>
      <c r="L2589" t="s">
        <v>10381</v>
      </c>
      <c r="M2589" s="5">
        <v>0</v>
      </c>
      <c r="N2589" s="5">
        <v>0</v>
      </c>
      <c r="O2589" s="5">
        <v>0</v>
      </c>
      <c r="P2589" s="5"/>
      <c r="Q2589" s="16">
        <v>0</v>
      </c>
      <c r="R2589" s="5"/>
      <c r="S2589" s="17">
        <v>42011</v>
      </c>
      <c r="T2589" s="17">
        <v>42011</v>
      </c>
      <c r="U2589" s="17">
        <v>42035</v>
      </c>
      <c r="V2589" s="17">
        <v>42035</v>
      </c>
      <c r="W2589" s="17">
        <v>42011</v>
      </c>
      <c r="X2589" s="17">
        <v>42013</v>
      </c>
      <c r="Y2589" t="s">
        <v>1178</v>
      </c>
      <c r="Z2589" t="s">
        <v>825</v>
      </c>
      <c r="AA2589" t="s">
        <v>1179</v>
      </c>
      <c r="AC2589" s="16">
        <v>5</v>
      </c>
      <c r="AD2589" t="s">
        <v>795</v>
      </c>
      <c r="AE2589" t="s">
        <v>961</v>
      </c>
      <c r="AF2589" t="s">
        <v>750</v>
      </c>
      <c r="AG2589" t="s">
        <v>1515</v>
      </c>
      <c r="AJ2589" t="s">
        <v>963</v>
      </c>
      <c r="AK2589" t="s">
        <v>1516</v>
      </c>
      <c r="AL2589" t="s">
        <v>1340</v>
      </c>
      <c r="AM2589" t="s">
        <v>531</v>
      </c>
      <c r="AP2589" t="s">
        <v>966</v>
      </c>
      <c r="AQ2589" t="s">
        <v>967</v>
      </c>
      <c r="AR2589" t="s">
        <v>968</v>
      </c>
      <c r="AS2589" t="s">
        <v>969</v>
      </c>
      <c r="AT2589" t="s">
        <v>970</v>
      </c>
      <c r="AU2589" t="s">
        <v>10383</v>
      </c>
    </row>
    <row r="2590" spans="2:47" ht="11" outlineLevel="1" x14ac:dyDescent="0.15">
      <c r="B2590" t="s">
        <v>10384</v>
      </c>
      <c r="C2590" t="s">
        <v>10385</v>
      </c>
      <c r="G2590" t="s">
        <v>955</v>
      </c>
      <c r="H2590" t="s">
        <v>956</v>
      </c>
      <c r="I2590" t="s">
        <v>957</v>
      </c>
      <c r="J2590" t="s">
        <v>682</v>
      </c>
      <c r="K2590" t="s">
        <v>1729</v>
      </c>
      <c r="L2590" t="s">
        <v>1703</v>
      </c>
      <c r="M2590" s="5">
        <v>0</v>
      </c>
      <c r="N2590" s="5">
        <v>0</v>
      </c>
      <c r="O2590" s="5">
        <v>0</v>
      </c>
      <c r="P2590" s="5"/>
      <c r="Q2590" s="16">
        <v>0</v>
      </c>
      <c r="R2590" s="5"/>
      <c r="S2590" s="17">
        <v>42041</v>
      </c>
      <c r="T2590" s="17">
        <v>42039</v>
      </c>
      <c r="U2590" s="17">
        <v>42128</v>
      </c>
      <c r="V2590" s="17">
        <v>42128</v>
      </c>
      <c r="W2590" s="17">
        <v>42041</v>
      </c>
      <c r="X2590" s="17">
        <v>42171</v>
      </c>
      <c r="Y2590" t="s">
        <v>959</v>
      </c>
      <c r="Z2590" t="s">
        <v>796</v>
      </c>
      <c r="AA2590" t="s">
        <v>1030</v>
      </c>
      <c r="AC2590" s="16">
        <v>1</v>
      </c>
      <c r="AD2590" t="s">
        <v>795</v>
      </c>
      <c r="AE2590" t="s">
        <v>961</v>
      </c>
      <c r="AF2590" t="s">
        <v>750</v>
      </c>
      <c r="AG2590" t="s">
        <v>1515</v>
      </c>
      <c r="AJ2590" t="s">
        <v>963</v>
      </c>
      <c r="AK2590" t="s">
        <v>1516</v>
      </c>
      <c r="AL2590" t="s">
        <v>965</v>
      </c>
      <c r="AM2590" t="s">
        <v>531</v>
      </c>
      <c r="AP2590" t="s">
        <v>966</v>
      </c>
      <c r="AQ2590" t="s">
        <v>967</v>
      </c>
      <c r="AR2590" t="s">
        <v>968</v>
      </c>
      <c r="AS2590" t="s">
        <v>969</v>
      </c>
      <c r="AT2590" t="s">
        <v>970</v>
      </c>
      <c r="AU2590" t="s">
        <v>10386</v>
      </c>
    </row>
    <row r="2591" spans="2:47" ht="11" outlineLevel="1" x14ac:dyDescent="0.15">
      <c r="B2591" t="s">
        <v>10387</v>
      </c>
      <c r="C2591" t="s">
        <v>10388</v>
      </c>
      <c r="G2591" t="s">
        <v>1140</v>
      </c>
      <c r="H2591" t="s">
        <v>1141</v>
      </c>
      <c r="I2591" t="s">
        <v>957</v>
      </c>
      <c r="J2591" t="s">
        <v>6554</v>
      </c>
      <c r="K2591" t="s">
        <v>6555</v>
      </c>
      <c r="L2591" t="s">
        <v>9003</v>
      </c>
      <c r="M2591" s="5">
        <v>0</v>
      </c>
      <c r="N2591" s="5">
        <v>0</v>
      </c>
      <c r="O2591" s="5">
        <v>0</v>
      </c>
      <c r="P2591" s="5"/>
      <c r="Q2591" s="16">
        <v>0</v>
      </c>
      <c r="R2591" s="5"/>
      <c r="S2591" s="17">
        <v>42562</v>
      </c>
      <c r="T2591" s="17">
        <v>42562</v>
      </c>
      <c r="U2591" s="17">
        <v>42563</v>
      </c>
      <c r="V2591" s="17">
        <v>42563</v>
      </c>
      <c r="W2591" s="17">
        <v>42562</v>
      </c>
      <c r="X2591" s="17">
        <v>42563</v>
      </c>
      <c r="Y2591" t="s">
        <v>1178</v>
      </c>
      <c r="Z2591" t="s">
        <v>825</v>
      </c>
      <c r="AA2591" t="s">
        <v>1179</v>
      </c>
      <c r="AC2591" s="16">
        <v>1</v>
      </c>
      <c r="AD2591" t="s">
        <v>3256</v>
      </c>
      <c r="AE2591" t="s">
        <v>3257</v>
      </c>
      <c r="AF2591" t="s">
        <v>750</v>
      </c>
      <c r="AG2591" t="s">
        <v>1515</v>
      </c>
      <c r="AJ2591" t="s">
        <v>963</v>
      </c>
      <c r="AK2591" t="s">
        <v>1516</v>
      </c>
      <c r="AL2591" t="s">
        <v>1340</v>
      </c>
      <c r="AM2591" t="s">
        <v>531</v>
      </c>
      <c r="AP2591" t="s">
        <v>966</v>
      </c>
      <c r="AQ2591" t="s">
        <v>967</v>
      </c>
      <c r="AR2591" t="s">
        <v>968</v>
      </c>
      <c r="AS2591" t="s">
        <v>969</v>
      </c>
      <c r="AT2591" t="s">
        <v>970</v>
      </c>
      <c r="AU2591" t="s">
        <v>10389</v>
      </c>
    </row>
    <row r="2592" spans="2:47" ht="11" outlineLevel="1" x14ac:dyDescent="0.15">
      <c r="B2592" t="s">
        <v>10390</v>
      </c>
      <c r="C2592" t="s">
        <v>10391</v>
      </c>
      <c r="G2592" t="s">
        <v>1140</v>
      </c>
      <c r="H2592" t="s">
        <v>1141</v>
      </c>
      <c r="I2592" t="s">
        <v>957</v>
      </c>
      <c r="J2592" t="s">
        <v>5470</v>
      </c>
      <c r="K2592" t="s">
        <v>5471</v>
      </c>
      <c r="L2592" t="s">
        <v>5470</v>
      </c>
      <c r="M2592" s="5">
        <v>0</v>
      </c>
      <c r="N2592" s="5">
        <v>201982</v>
      </c>
      <c r="O2592" s="5">
        <v>201982</v>
      </c>
      <c r="P2592" s="5"/>
      <c r="Q2592" s="16">
        <v>0</v>
      </c>
      <c r="R2592" s="5"/>
      <c r="S2592" s="17">
        <v>42276</v>
      </c>
      <c r="T2592" s="17">
        <v>42275</v>
      </c>
      <c r="U2592" s="17">
        <v>42290</v>
      </c>
      <c r="V2592" s="17">
        <v>42290</v>
      </c>
      <c r="W2592" s="17">
        <v>42276</v>
      </c>
      <c r="X2592" s="17">
        <v>42276</v>
      </c>
      <c r="Y2592" t="s">
        <v>1178</v>
      </c>
      <c r="Z2592" t="s">
        <v>825</v>
      </c>
      <c r="AA2592" t="s">
        <v>1179</v>
      </c>
      <c r="AC2592" s="16">
        <v>1</v>
      </c>
      <c r="AD2592" t="s">
        <v>887</v>
      </c>
      <c r="AE2592" t="s">
        <v>2030</v>
      </c>
      <c r="AF2592" t="s">
        <v>750</v>
      </c>
      <c r="AG2592" t="s">
        <v>1515</v>
      </c>
      <c r="AJ2592" t="s">
        <v>963</v>
      </c>
      <c r="AK2592" t="s">
        <v>1516</v>
      </c>
      <c r="AL2592" t="s">
        <v>1340</v>
      </c>
      <c r="AM2592" t="s">
        <v>531</v>
      </c>
      <c r="AP2592" t="s">
        <v>966</v>
      </c>
      <c r="AQ2592" t="s">
        <v>967</v>
      </c>
      <c r="AR2592" t="s">
        <v>968</v>
      </c>
      <c r="AS2592" t="s">
        <v>969</v>
      </c>
      <c r="AT2592" t="s">
        <v>970</v>
      </c>
      <c r="AU2592" t="s">
        <v>10392</v>
      </c>
    </row>
    <row r="2593" spans="2:47" ht="11" outlineLevel="1" x14ac:dyDescent="0.15">
      <c r="B2593" t="s">
        <v>10393</v>
      </c>
      <c r="C2593" t="s">
        <v>10394</v>
      </c>
      <c r="G2593" t="s">
        <v>1140</v>
      </c>
      <c r="H2593" t="s">
        <v>1141</v>
      </c>
      <c r="I2593" t="s">
        <v>957</v>
      </c>
      <c r="J2593" t="s">
        <v>10395</v>
      </c>
      <c r="K2593" t="s">
        <v>10396</v>
      </c>
      <c r="L2593" t="s">
        <v>10395</v>
      </c>
      <c r="M2593" s="5">
        <v>0</v>
      </c>
      <c r="N2593" s="5">
        <v>0</v>
      </c>
      <c r="O2593" s="5">
        <v>0</v>
      </c>
      <c r="P2593" s="5"/>
      <c r="Q2593" s="16">
        <v>0</v>
      </c>
      <c r="R2593" s="5"/>
      <c r="S2593" s="17">
        <v>41719</v>
      </c>
      <c r="T2593" s="17">
        <v>41719</v>
      </c>
      <c r="U2593" s="17">
        <v>41841</v>
      </c>
      <c r="V2593" s="17">
        <v>41841</v>
      </c>
      <c r="W2593" s="17">
        <v>41719</v>
      </c>
      <c r="X2593" s="17">
        <v>42607</v>
      </c>
      <c r="Y2593" t="s">
        <v>1178</v>
      </c>
      <c r="Z2593" t="s">
        <v>825</v>
      </c>
      <c r="AA2593" t="s">
        <v>1179</v>
      </c>
      <c r="AC2593" s="16">
        <v>4</v>
      </c>
      <c r="AD2593" t="s">
        <v>880</v>
      </c>
      <c r="AE2593" t="s">
        <v>1938</v>
      </c>
      <c r="AF2593" t="s">
        <v>750</v>
      </c>
      <c r="AG2593" t="s">
        <v>1515</v>
      </c>
      <c r="AJ2593" t="s">
        <v>963</v>
      </c>
      <c r="AK2593" t="s">
        <v>1516</v>
      </c>
      <c r="AL2593" t="s">
        <v>1340</v>
      </c>
      <c r="AM2593" t="s">
        <v>531</v>
      </c>
      <c r="AP2593" t="s">
        <v>966</v>
      </c>
      <c r="AQ2593" t="s">
        <v>967</v>
      </c>
      <c r="AR2593" t="s">
        <v>968</v>
      </c>
      <c r="AS2593" t="s">
        <v>969</v>
      </c>
      <c r="AT2593" t="s">
        <v>970</v>
      </c>
      <c r="AU2593" t="s">
        <v>10397</v>
      </c>
    </row>
    <row r="2594" spans="2:47" ht="11" outlineLevel="1" x14ac:dyDescent="0.15">
      <c r="B2594" t="s">
        <v>10398</v>
      </c>
      <c r="C2594" t="s">
        <v>10399</v>
      </c>
      <c r="G2594" t="s">
        <v>1140</v>
      </c>
      <c r="H2594" t="s">
        <v>1141</v>
      </c>
      <c r="I2594" t="s">
        <v>957</v>
      </c>
      <c r="J2594" t="s">
        <v>10400</v>
      </c>
      <c r="K2594" t="s">
        <v>10401</v>
      </c>
      <c r="L2594" t="s">
        <v>10400</v>
      </c>
      <c r="M2594" s="5">
        <v>0</v>
      </c>
      <c r="N2594" s="5">
        <v>0</v>
      </c>
      <c r="O2594" s="5">
        <v>0</v>
      </c>
      <c r="P2594" s="5"/>
      <c r="Q2594" s="16">
        <v>0</v>
      </c>
      <c r="R2594" s="5"/>
      <c r="S2594" s="17">
        <v>43084</v>
      </c>
      <c r="T2594" s="17">
        <v>43084</v>
      </c>
      <c r="U2594" s="17">
        <v>43116</v>
      </c>
      <c r="V2594" s="17">
        <v>43116</v>
      </c>
      <c r="W2594" s="17">
        <v>43084</v>
      </c>
      <c r="X2594" s="17">
        <v>43110</v>
      </c>
      <c r="Y2594" t="s">
        <v>1178</v>
      </c>
      <c r="Z2594" t="s">
        <v>825</v>
      </c>
      <c r="AA2594" t="s">
        <v>1179</v>
      </c>
      <c r="AC2594" s="16">
        <v>5</v>
      </c>
      <c r="AD2594" t="s">
        <v>795</v>
      </c>
      <c r="AE2594" t="s">
        <v>961</v>
      </c>
      <c r="AF2594" t="s">
        <v>750</v>
      </c>
      <c r="AG2594" t="s">
        <v>1515</v>
      </c>
      <c r="AJ2594" t="s">
        <v>963</v>
      </c>
      <c r="AK2594" t="s">
        <v>1516</v>
      </c>
      <c r="AL2594" t="s">
        <v>1340</v>
      </c>
      <c r="AM2594" t="s">
        <v>645</v>
      </c>
      <c r="AP2594" t="s">
        <v>966</v>
      </c>
      <c r="AQ2594" t="s">
        <v>967</v>
      </c>
      <c r="AR2594" t="s">
        <v>968</v>
      </c>
      <c r="AS2594" t="s">
        <v>969</v>
      </c>
      <c r="AT2594" t="s">
        <v>970</v>
      </c>
      <c r="AU2594" t="s">
        <v>10402</v>
      </c>
    </row>
    <row r="2595" spans="2:47" ht="11" outlineLevel="1" x14ac:dyDescent="0.15">
      <c r="B2595" t="s">
        <v>10403</v>
      </c>
      <c r="C2595" t="s">
        <v>1497</v>
      </c>
      <c r="D2595" t="s">
        <v>8293</v>
      </c>
      <c r="E2595" t="s">
        <v>983</v>
      </c>
      <c r="F2595" t="s">
        <v>798</v>
      </c>
      <c r="G2595" t="s">
        <v>984</v>
      </c>
      <c r="H2595" t="s">
        <v>985</v>
      </c>
      <c r="I2595" t="s">
        <v>957</v>
      </c>
      <c r="J2595" t="s">
        <v>643</v>
      </c>
      <c r="K2595" t="s">
        <v>1074</v>
      </c>
      <c r="L2595" t="s">
        <v>643</v>
      </c>
      <c r="M2595" s="5">
        <v>0</v>
      </c>
      <c r="N2595" s="5">
        <v>0</v>
      </c>
      <c r="O2595" s="5">
        <v>0</v>
      </c>
      <c r="P2595" s="5"/>
      <c r="Q2595" s="16">
        <v>0</v>
      </c>
      <c r="R2595" s="5"/>
      <c r="S2595" s="17">
        <v>41453</v>
      </c>
      <c r="T2595" s="17">
        <v>41453</v>
      </c>
      <c r="U2595" s="17">
        <v>41820</v>
      </c>
      <c r="V2595" s="17">
        <v>41820</v>
      </c>
      <c r="W2595" s="17">
        <v>41453</v>
      </c>
      <c r="X2595" s="17">
        <v>42221</v>
      </c>
      <c r="Y2595" t="s">
        <v>955</v>
      </c>
      <c r="Z2595" t="s">
        <v>818</v>
      </c>
      <c r="AA2595" t="s">
        <v>960</v>
      </c>
      <c r="AC2595" s="16">
        <v>4</v>
      </c>
      <c r="AD2595" t="s">
        <v>880</v>
      </c>
      <c r="AE2595" t="s">
        <v>1938</v>
      </c>
      <c r="AF2595" t="s">
        <v>750</v>
      </c>
      <c r="AG2595" t="s">
        <v>1515</v>
      </c>
      <c r="AJ2595" t="s">
        <v>963</v>
      </c>
      <c r="AK2595" t="s">
        <v>1516</v>
      </c>
      <c r="AL2595" t="s">
        <v>965</v>
      </c>
      <c r="AM2595" t="s">
        <v>645</v>
      </c>
      <c r="AP2595" t="s">
        <v>966</v>
      </c>
      <c r="AQ2595" t="s">
        <v>967</v>
      </c>
      <c r="AR2595" t="s">
        <v>968</v>
      </c>
      <c r="AS2595" t="s">
        <v>969</v>
      </c>
      <c r="AT2595" t="s">
        <v>970</v>
      </c>
      <c r="AU2595" t="s">
        <v>10404</v>
      </c>
    </row>
    <row r="2596" spans="2:47" ht="11" outlineLevel="1" x14ac:dyDescent="0.15">
      <c r="B2596" t="s">
        <v>10405</v>
      </c>
      <c r="C2596" t="s">
        <v>1199</v>
      </c>
      <c r="D2596" t="s">
        <v>9339</v>
      </c>
      <c r="E2596" t="s">
        <v>983</v>
      </c>
      <c r="F2596" t="s">
        <v>807</v>
      </c>
      <c r="G2596" t="s">
        <v>984</v>
      </c>
      <c r="H2596" t="s">
        <v>985</v>
      </c>
      <c r="I2596" t="s">
        <v>957</v>
      </c>
      <c r="J2596" t="s">
        <v>9340</v>
      </c>
      <c r="K2596" t="s">
        <v>9341</v>
      </c>
      <c r="L2596" t="s">
        <v>9340</v>
      </c>
      <c r="M2596" s="5">
        <v>0</v>
      </c>
      <c r="N2596" s="5">
        <v>0</v>
      </c>
      <c r="O2596" s="5">
        <v>0</v>
      </c>
      <c r="P2596" s="5"/>
      <c r="Q2596" s="16">
        <v>0</v>
      </c>
      <c r="R2596" s="5"/>
      <c r="S2596" s="17">
        <v>41456</v>
      </c>
      <c r="T2596" s="17">
        <v>41456</v>
      </c>
      <c r="U2596" s="17">
        <v>41820</v>
      </c>
      <c r="V2596" s="17">
        <v>41820</v>
      </c>
      <c r="W2596" s="17">
        <v>41456</v>
      </c>
      <c r="X2596" s="17">
        <v>42218</v>
      </c>
      <c r="Y2596" t="s">
        <v>955</v>
      </c>
      <c r="Z2596" t="s">
        <v>818</v>
      </c>
      <c r="AA2596" t="s">
        <v>1023</v>
      </c>
      <c r="AB2596" t="s">
        <v>1024</v>
      </c>
      <c r="AC2596" s="16">
        <v>4</v>
      </c>
      <c r="AD2596" t="s">
        <v>880</v>
      </c>
      <c r="AE2596" t="s">
        <v>1938</v>
      </c>
      <c r="AF2596" t="s">
        <v>750</v>
      </c>
      <c r="AG2596" t="s">
        <v>1515</v>
      </c>
      <c r="AJ2596" t="s">
        <v>963</v>
      </c>
      <c r="AK2596" t="s">
        <v>1516</v>
      </c>
      <c r="AL2596" t="s">
        <v>1340</v>
      </c>
      <c r="AM2596" t="s">
        <v>645</v>
      </c>
      <c r="AP2596" t="s">
        <v>966</v>
      </c>
      <c r="AQ2596" t="s">
        <v>967</v>
      </c>
      <c r="AR2596" t="s">
        <v>968</v>
      </c>
      <c r="AS2596" t="s">
        <v>969</v>
      </c>
      <c r="AT2596" t="s">
        <v>970</v>
      </c>
      <c r="AU2596" t="s">
        <v>10406</v>
      </c>
    </row>
    <row r="2597" spans="2:47" ht="11" outlineLevel="1" x14ac:dyDescent="0.15">
      <c r="B2597" t="s">
        <v>10407</v>
      </c>
      <c r="C2597" t="s">
        <v>1519</v>
      </c>
      <c r="D2597" t="s">
        <v>9344</v>
      </c>
      <c r="E2597" t="s">
        <v>983</v>
      </c>
      <c r="F2597" t="s">
        <v>807</v>
      </c>
      <c r="G2597" t="s">
        <v>984</v>
      </c>
      <c r="H2597" t="s">
        <v>985</v>
      </c>
      <c r="I2597" t="s">
        <v>957</v>
      </c>
      <c r="J2597" t="s">
        <v>9345</v>
      </c>
      <c r="K2597" t="s">
        <v>9346</v>
      </c>
      <c r="L2597" t="s">
        <v>9345</v>
      </c>
      <c r="M2597" s="5">
        <v>0</v>
      </c>
      <c r="N2597" s="5">
        <v>0</v>
      </c>
      <c r="O2597" s="5">
        <v>0</v>
      </c>
      <c r="P2597" s="5"/>
      <c r="Q2597" s="16">
        <v>0</v>
      </c>
      <c r="R2597" s="5"/>
      <c r="S2597" s="17">
        <v>41453</v>
      </c>
      <c r="T2597" s="17">
        <v>41453</v>
      </c>
      <c r="U2597" s="17">
        <v>41820</v>
      </c>
      <c r="V2597" s="17">
        <v>41820</v>
      </c>
      <c r="W2597" s="17">
        <v>41453</v>
      </c>
      <c r="X2597" s="17">
        <v>42218</v>
      </c>
      <c r="Y2597" t="s">
        <v>955</v>
      </c>
      <c r="Z2597" t="s">
        <v>818</v>
      </c>
      <c r="AA2597" t="s">
        <v>1023</v>
      </c>
      <c r="AB2597" t="s">
        <v>1024</v>
      </c>
      <c r="AC2597" s="16">
        <v>4</v>
      </c>
      <c r="AD2597" t="s">
        <v>880</v>
      </c>
      <c r="AE2597" t="s">
        <v>1938</v>
      </c>
      <c r="AF2597" t="s">
        <v>750</v>
      </c>
      <c r="AG2597" t="s">
        <v>1515</v>
      </c>
      <c r="AJ2597" t="s">
        <v>963</v>
      </c>
      <c r="AK2597" t="s">
        <v>1516</v>
      </c>
      <c r="AL2597" t="s">
        <v>1340</v>
      </c>
      <c r="AM2597" t="s">
        <v>575</v>
      </c>
      <c r="AP2597" t="s">
        <v>966</v>
      </c>
      <c r="AQ2597" t="s">
        <v>967</v>
      </c>
      <c r="AR2597" t="s">
        <v>968</v>
      </c>
      <c r="AS2597" t="s">
        <v>969</v>
      </c>
      <c r="AT2597" t="s">
        <v>970</v>
      </c>
      <c r="AU2597" t="s">
        <v>10408</v>
      </c>
    </row>
    <row r="2598" spans="2:47" ht="11" outlineLevel="1" x14ac:dyDescent="0.15">
      <c r="B2598" t="s">
        <v>10409</v>
      </c>
      <c r="C2598" t="s">
        <v>2080</v>
      </c>
      <c r="D2598" t="s">
        <v>3782</v>
      </c>
      <c r="E2598" t="s">
        <v>983</v>
      </c>
      <c r="F2598" t="s">
        <v>807</v>
      </c>
      <c r="G2598" t="s">
        <v>984</v>
      </c>
      <c r="H2598" t="s">
        <v>985</v>
      </c>
      <c r="I2598" t="s">
        <v>957</v>
      </c>
      <c r="J2598" t="s">
        <v>2385</v>
      </c>
      <c r="K2598" t="s">
        <v>2386</v>
      </c>
      <c r="L2598" t="s">
        <v>2387</v>
      </c>
      <c r="M2598" s="5">
        <v>0</v>
      </c>
      <c r="N2598" s="5">
        <v>0</v>
      </c>
      <c r="O2598" s="5">
        <v>0</v>
      </c>
      <c r="P2598" s="5"/>
      <c r="Q2598" s="16">
        <v>0</v>
      </c>
      <c r="R2598" s="5"/>
      <c r="S2598" s="17">
        <v>41453</v>
      </c>
      <c r="T2598" s="17">
        <v>41453</v>
      </c>
      <c r="U2598" s="17">
        <v>41820</v>
      </c>
      <c r="V2598" s="17">
        <v>41820</v>
      </c>
      <c r="W2598" s="17">
        <v>41453</v>
      </c>
      <c r="X2598" s="17">
        <v>42218</v>
      </c>
      <c r="Y2598" t="s">
        <v>955</v>
      </c>
      <c r="Z2598" t="s">
        <v>818</v>
      </c>
      <c r="AA2598" t="s">
        <v>1023</v>
      </c>
      <c r="AB2598" t="s">
        <v>1024</v>
      </c>
      <c r="AC2598" s="16">
        <v>4</v>
      </c>
      <c r="AD2598" t="s">
        <v>880</v>
      </c>
      <c r="AE2598" t="s">
        <v>1938</v>
      </c>
      <c r="AF2598" t="s">
        <v>750</v>
      </c>
      <c r="AG2598" t="s">
        <v>1515</v>
      </c>
      <c r="AJ2598" t="s">
        <v>963</v>
      </c>
      <c r="AK2598" t="s">
        <v>1516</v>
      </c>
      <c r="AL2598" t="s">
        <v>965</v>
      </c>
      <c r="AM2598" t="s">
        <v>645</v>
      </c>
      <c r="AP2598" t="s">
        <v>966</v>
      </c>
      <c r="AQ2598" t="s">
        <v>967</v>
      </c>
      <c r="AR2598" t="s">
        <v>968</v>
      </c>
      <c r="AS2598" t="s">
        <v>969</v>
      </c>
      <c r="AT2598" t="s">
        <v>970</v>
      </c>
      <c r="AU2598" t="s">
        <v>10410</v>
      </c>
    </row>
    <row r="2599" spans="2:47" ht="11" outlineLevel="1" x14ac:dyDescent="0.15">
      <c r="B2599" t="s">
        <v>10411</v>
      </c>
      <c r="C2599" t="s">
        <v>1383</v>
      </c>
      <c r="D2599" t="s">
        <v>9339</v>
      </c>
      <c r="E2599" t="s">
        <v>983</v>
      </c>
      <c r="F2599" t="s">
        <v>807</v>
      </c>
      <c r="G2599" t="s">
        <v>984</v>
      </c>
      <c r="H2599" t="s">
        <v>985</v>
      </c>
      <c r="I2599" t="s">
        <v>957</v>
      </c>
      <c r="J2599" t="s">
        <v>9340</v>
      </c>
      <c r="K2599" t="s">
        <v>9341</v>
      </c>
      <c r="L2599" t="s">
        <v>9340</v>
      </c>
      <c r="M2599" s="5">
        <v>0</v>
      </c>
      <c r="N2599" s="5">
        <v>0</v>
      </c>
      <c r="O2599" s="5">
        <v>0</v>
      </c>
      <c r="P2599" s="5"/>
      <c r="Q2599" s="16">
        <v>0</v>
      </c>
      <c r="R2599" s="5"/>
      <c r="S2599" s="17">
        <v>41089</v>
      </c>
      <c r="T2599" s="17">
        <v>41089</v>
      </c>
      <c r="U2599" s="17">
        <v>41455</v>
      </c>
      <c r="V2599" s="17">
        <v>41455</v>
      </c>
      <c r="W2599" s="17">
        <v>41089</v>
      </c>
      <c r="X2599" s="17">
        <v>42218</v>
      </c>
      <c r="Y2599" t="s">
        <v>955</v>
      </c>
      <c r="Z2599" t="s">
        <v>818</v>
      </c>
      <c r="AA2599" t="s">
        <v>1023</v>
      </c>
      <c r="AB2599" t="s">
        <v>1024</v>
      </c>
      <c r="AC2599" s="16">
        <v>4</v>
      </c>
      <c r="AD2599" t="s">
        <v>880</v>
      </c>
      <c r="AE2599" t="s">
        <v>1938</v>
      </c>
      <c r="AF2599" t="s">
        <v>750</v>
      </c>
      <c r="AG2599" t="s">
        <v>1515</v>
      </c>
      <c r="AJ2599" t="s">
        <v>963</v>
      </c>
      <c r="AK2599" t="s">
        <v>1516</v>
      </c>
      <c r="AL2599" t="s">
        <v>1340</v>
      </c>
      <c r="AM2599" t="s">
        <v>645</v>
      </c>
      <c r="AP2599" t="s">
        <v>966</v>
      </c>
      <c r="AQ2599" t="s">
        <v>967</v>
      </c>
      <c r="AR2599" t="s">
        <v>968</v>
      </c>
      <c r="AS2599" t="s">
        <v>969</v>
      </c>
      <c r="AT2599" t="s">
        <v>970</v>
      </c>
      <c r="AU2599" t="s">
        <v>10412</v>
      </c>
    </row>
    <row r="2600" spans="2:47" ht="11" outlineLevel="1" x14ac:dyDescent="0.15">
      <c r="B2600" t="s">
        <v>10413</v>
      </c>
      <c r="C2600" t="s">
        <v>1383</v>
      </c>
      <c r="D2600" t="s">
        <v>9344</v>
      </c>
      <c r="E2600" t="s">
        <v>983</v>
      </c>
      <c r="F2600" t="s">
        <v>807</v>
      </c>
      <c r="G2600" t="s">
        <v>984</v>
      </c>
      <c r="H2600" t="s">
        <v>985</v>
      </c>
      <c r="I2600" t="s">
        <v>957</v>
      </c>
      <c r="J2600" t="s">
        <v>9345</v>
      </c>
      <c r="K2600" t="s">
        <v>9346</v>
      </c>
      <c r="L2600" t="s">
        <v>9345</v>
      </c>
      <c r="M2600" s="5">
        <v>0</v>
      </c>
      <c r="N2600" s="5">
        <v>0</v>
      </c>
      <c r="O2600" s="5">
        <v>0</v>
      </c>
      <c r="P2600" s="5"/>
      <c r="Q2600" s="16">
        <v>0</v>
      </c>
      <c r="R2600" s="5"/>
      <c r="S2600" s="17">
        <v>41089</v>
      </c>
      <c r="T2600" s="17">
        <v>41089</v>
      </c>
      <c r="U2600" s="17">
        <v>41455</v>
      </c>
      <c r="V2600" s="17">
        <v>41455</v>
      </c>
      <c r="W2600" s="17">
        <v>41089</v>
      </c>
      <c r="X2600" s="17">
        <v>42218</v>
      </c>
      <c r="Y2600" t="s">
        <v>955</v>
      </c>
      <c r="Z2600" t="s">
        <v>818</v>
      </c>
      <c r="AA2600" t="s">
        <v>1023</v>
      </c>
      <c r="AB2600" t="s">
        <v>1024</v>
      </c>
      <c r="AC2600" s="16">
        <v>4</v>
      </c>
      <c r="AD2600" t="s">
        <v>880</v>
      </c>
      <c r="AE2600" t="s">
        <v>1938</v>
      </c>
      <c r="AF2600" t="s">
        <v>750</v>
      </c>
      <c r="AG2600" t="s">
        <v>1515</v>
      </c>
      <c r="AJ2600" t="s">
        <v>963</v>
      </c>
      <c r="AK2600" t="s">
        <v>1516</v>
      </c>
      <c r="AL2600" t="s">
        <v>1340</v>
      </c>
      <c r="AM2600" t="s">
        <v>575</v>
      </c>
      <c r="AP2600" t="s">
        <v>966</v>
      </c>
      <c r="AQ2600" t="s">
        <v>967</v>
      </c>
      <c r="AR2600" t="s">
        <v>968</v>
      </c>
      <c r="AS2600" t="s">
        <v>969</v>
      </c>
      <c r="AT2600" t="s">
        <v>970</v>
      </c>
      <c r="AU2600" t="s">
        <v>10414</v>
      </c>
    </row>
    <row r="2601" spans="2:47" ht="11" outlineLevel="1" x14ac:dyDescent="0.15">
      <c r="B2601" t="s">
        <v>10415</v>
      </c>
      <c r="C2601" t="s">
        <v>10416</v>
      </c>
      <c r="G2601" t="s">
        <v>9903</v>
      </c>
      <c r="H2601" t="s">
        <v>854</v>
      </c>
      <c r="I2601" t="s">
        <v>9904</v>
      </c>
      <c r="J2601" t="s">
        <v>10417</v>
      </c>
      <c r="K2601" t="s">
        <v>10418</v>
      </c>
      <c r="L2601" t="s">
        <v>10417</v>
      </c>
      <c r="M2601" s="5">
        <v>0</v>
      </c>
      <c r="N2601" s="5"/>
      <c r="O2601" s="5">
        <v>750000</v>
      </c>
      <c r="P2601" s="5"/>
      <c r="Q2601" s="16">
        <v>0</v>
      </c>
      <c r="R2601" s="5"/>
      <c r="S2601" s="17">
        <v>46090</v>
      </c>
      <c r="T2601" s="17">
        <v>46090</v>
      </c>
      <c r="U2601" s="17">
        <v>47916</v>
      </c>
      <c r="V2601" s="17"/>
      <c r="W2601" s="17">
        <v>46090</v>
      </c>
      <c r="X2601" s="17">
        <v>46090</v>
      </c>
      <c r="AC2601" s="16"/>
      <c r="AD2601" t="s">
        <v>10419</v>
      </c>
      <c r="AE2601" t="s">
        <v>10420</v>
      </c>
      <c r="AF2601" t="s">
        <v>750</v>
      </c>
      <c r="AG2601" t="s">
        <v>1515</v>
      </c>
      <c r="AJ2601" t="s">
        <v>963</v>
      </c>
      <c r="AK2601" t="s">
        <v>1516</v>
      </c>
      <c r="AL2601" t="s">
        <v>1340</v>
      </c>
      <c r="AM2601" t="s">
        <v>531</v>
      </c>
      <c r="AP2601" t="s">
        <v>966</v>
      </c>
      <c r="AQ2601" t="s">
        <v>967</v>
      </c>
      <c r="AR2601" t="s">
        <v>968</v>
      </c>
      <c r="AS2601" t="s">
        <v>969</v>
      </c>
      <c r="AT2601" t="s">
        <v>970</v>
      </c>
      <c r="AU2601" t="s">
        <v>10421</v>
      </c>
    </row>
    <row r="2602" spans="2:47" ht="11" outlineLevel="1" x14ac:dyDescent="0.15">
      <c r="B2602" t="s">
        <v>10422</v>
      </c>
      <c r="C2602" t="s">
        <v>5516</v>
      </c>
      <c r="G2602" t="s">
        <v>9903</v>
      </c>
      <c r="H2602" t="s">
        <v>854</v>
      </c>
      <c r="I2602" t="s">
        <v>9904</v>
      </c>
      <c r="J2602" t="s">
        <v>5517</v>
      </c>
      <c r="K2602" t="s">
        <v>5518</v>
      </c>
      <c r="L2602" t="s">
        <v>5519</v>
      </c>
      <c r="M2602" s="5">
        <v>0</v>
      </c>
      <c r="N2602" s="5"/>
      <c r="O2602" s="5">
        <v>1500000</v>
      </c>
      <c r="P2602" s="5"/>
      <c r="Q2602" s="16">
        <v>0</v>
      </c>
      <c r="R2602" s="5"/>
      <c r="S2602" s="17">
        <v>43365</v>
      </c>
      <c r="T2602" s="17">
        <v>43355</v>
      </c>
      <c r="U2602" s="17">
        <v>44462</v>
      </c>
      <c r="V2602" s="17"/>
      <c r="W2602" s="17">
        <v>43365</v>
      </c>
      <c r="X2602" s="17">
        <v>43896</v>
      </c>
      <c r="AC2602" s="16"/>
      <c r="AD2602" t="s">
        <v>5520</v>
      </c>
      <c r="AE2602" t="s">
        <v>5521</v>
      </c>
      <c r="AF2602" t="s">
        <v>750</v>
      </c>
      <c r="AG2602" t="s">
        <v>1515</v>
      </c>
      <c r="AJ2602" t="s">
        <v>963</v>
      </c>
      <c r="AK2602" t="s">
        <v>1516</v>
      </c>
      <c r="AL2602" t="s">
        <v>1340</v>
      </c>
      <c r="AM2602" t="s">
        <v>531</v>
      </c>
      <c r="AP2602" t="s">
        <v>966</v>
      </c>
      <c r="AQ2602" t="s">
        <v>967</v>
      </c>
      <c r="AR2602" t="s">
        <v>968</v>
      </c>
      <c r="AS2602" t="s">
        <v>969</v>
      </c>
      <c r="AT2602" t="s">
        <v>970</v>
      </c>
      <c r="AU2602" t="s">
        <v>10423</v>
      </c>
    </row>
    <row r="2603" spans="2:47" ht="11" outlineLevel="1" x14ac:dyDescent="0.15">
      <c r="B2603" t="s">
        <v>10424</v>
      </c>
      <c r="C2603" t="s">
        <v>5469</v>
      </c>
      <c r="G2603" t="s">
        <v>9903</v>
      </c>
      <c r="H2603" t="s">
        <v>854</v>
      </c>
      <c r="I2603" t="s">
        <v>9904</v>
      </c>
      <c r="J2603" t="s">
        <v>5470</v>
      </c>
      <c r="K2603" t="s">
        <v>5471</v>
      </c>
      <c r="L2603" t="s">
        <v>5470</v>
      </c>
      <c r="M2603" s="5">
        <v>0</v>
      </c>
      <c r="N2603" s="5"/>
      <c r="O2603" s="5">
        <v>500000</v>
      </c>
      <c r="P2603" s="5"/>
      <c r="Q2603" s="16">
        <v>0</v>
      </c>
      <c r="R2603" s="5"/>
      <c r="S2603" s="17">
        <v>44986</v>
      </c>
      <c r="T2603" s="17">
        <v>44978</v>
      </c>
      <c r="U2603" s="17">
        <v>46812</v>
      </c>
      <c r="V2603" s="17"/>
      <c r="W2603" s="17">
        <v>44986</v>
      </c>
      <c r="X2603" s="17">
        <v>44986</v>
      </c>
      <c r="AC2603" s="16"/>
      <c r="AD2603" t="s">
        <v>5472</v>
      </c>
      <c r="AE2603" t="s">
        <v>5473</v>
      </c>
      <c r="AF2603" t="s">
        <v>750</v>
      </c>
      <c r="AG2603" t="s">
        <v>1515</v>
      </c>
      <c r="AJ2603" t="s">
        <v>963</v>
      </c>
      <c r="AK2603" t="s">
        <v>1516</v>
      </c>
      <c r="AL2603" t="s">
        <v>1340</v>
      </c>
      <c r="AM2603" t="s">
        <v>531</v>
      </c>
      <c r="AP2603" t="s">
        <v>966</v>
      </c>
      <c r="AQ2603" t="s">
        <v>967</v>
      </c>
      <c r="AR2603" t="s">
        <v>968</v>
      </c>
      <c r="AS2603" t="s">
        <v>969</v>
      </c>
      <c r="AT2603" t="s">
        <v>970</v>
      </c>
      <c r="AU2603" t="s">
        <v>10425</v>
      </c>
    </row>
    <row r="2604" spans="2:47" ht="11" outlineLevel="1" x14ac:dyDescent="0.15">
      <c r="B2604" t="s">
        <v>10426</v>
      </c>
      <c r="C2604" t="s">
        <v>3337</v>
      </c>
      <c r="E2604" t="s">
        <v>10427</v>
      </c>
      <c r="I2604" t="s">
        <v>9904</v>
      </c>
      <c r="J2604" t="s">
        <v>3338</v>
      </c>
      <c r="M2604" s="5">
        <v>0</v>
      </c>
      <c r="N2604" s="5"/>
      <c r="O2604" s="5">
        <v>475000</v>
      </c>
      <c r="P2604" s="5"/>
      <c r="Q2604" s="16"/>
      <c r="R2604" s="5"/>
      <c r="S2604" s="17">
        <v>45810</v>
      </c>
      <c r="T2604" s="17">
        <v>43150</v>
      </c>
      <c r="U2604" s="17">
        <v>46801</v>
      </c>
      <c r="V2604" s="17">
        <v>46801</v>
      </c>
      <c r="W2604" s="17"/>
      <c r="X2604" s="17"/>
      <c r="AC2604" s="16"/>
      <c r="AK2604" t="s">
        <v>10428</v>
      </c>
      <c r="AL2604" t="s">
        <v>10429</v>
      </c>
      <c r="AP2604" t="s">
        <v>10430</v>
      </c>
      <c r="AQ2604" t="s">
        <v>967</v>
      </c>
      <c r="AR2604" t="s">
        <v>10429</v>
      </c>
      <c r="AS2604" t="s">
        <v>10431</v>
      </c>
      <c r="AT2604" t="s">
        <v>970</v>
      </c>
      <c r="AU2604" t="s">
        <v>10432</v>
      </c>
    </row>
    <row r="2605" spans="2:47" ht="11" outlineLevel="1" x14ac:dyDescent="0.15">
      <c r="B2605" t="s">
        <v>10433</v>
      </c>
      <c r="C2605" t="s">
        <v>324</v>
      </c>
      <c r="E2605" t="s">
        <v>10427</v>
      </c>
      <c r="I2605" t="s">
        <v>9904</v>
      </c>
      <c r="J2605" t="s">
        <v>695</v>
      </c>
      <c r="M2605" s="5">
        <v>0</v>
      </c>
      <c r="N2605" s="5"/>
      <c r="O2605" s="5">
        <v>999999999999</v>
      </c>
      <c r="P2605" s="5"/>
      <c r="Q2605" s="16"/>
      <c r="R2605" s="5"/>
      <c r="S2605" s="17">
        <v>46108</v>
      </c>
      <c r="T2605" s="17">
        <v>45602</v>
      </c>
      <c r="U2605" s="17">
        <v>47427</v>
      </c>
      <c r="V2605" s="17">
        <v>47427</v>
      </c>
      <c r="W2605" s="17"/>
      <c r="X2605" s="17"/>
      <c r="AC2605" s="16"/>
      <c r="AK2605" t="s">
        <v>10428</v>
      </c>
      <c r="AL2605" t="s">
        <v>10429</v>
      </c>
      <c r="AP2605" t="s">
        <v>10430</v>
      </c>
      <c r="AQ2605" t="s">
        <v>967</v>
      </c>
      <c r="AR2605" t="s">
        <v>10429</v>
      </c>
      <c r="AS2605" t="s">
        <v>10431</v>
      </c>
      <c r="AT2605" t="s">
        <v>970</v>
      </c>
      <c r="AU2605" t="s">
        <v>10434</v>
      </c>
    </row>
    <row r="2606" spans="2:47" ht="11" outlineLevel="1" x14ac:dyDescent="0.15">
      <c r="B2606" t="s">
        <v>10435</v>
      </c>
      <c r="C2606" t="s">
        <v>361</v>
      </c>
      <c r="E2606" t="s">
        <v>10427</v>
      </c>
      <c r="I2606" t="s">
        <v>9904</v>
      </c>
      <c r="J2606" t="s">
        <v>710</v>
      </c>
      <c r="M2606" s="5">
        <v>0</v>
      </c>
      <c r="N2606" s="5"/>
      <c r="O2606" s="5">
        <v>999999999999</v>
      </c>
      <c r="P2606" s="5"/>
      <c r="Q2606" s="16"/>
      <c r="R2606" s="5"/>
      <c r="S2606" s="17">
        <v>46127</v>
      </c>
      <c r="T2606" s="17">
        <v>45763</v>
      </c>
      <c r="U2606" s="17">
        <v>47588</v>
      </c>
      <c r="V2606" s="17">
        <v>47588</v>
      </c>
      <c r="W2606" s="17"/>
      <c r="X2606" s="17"/>
      <c r="AC2606" s="16"/>
      <c r="AK2606" t="s">
        <v>10428</v>
      </c>
      <c r="AL2606" t="s">
        <v>10429</v>
      </c>
      <c r="AP2606" t="s">
        <v>10430</v>
      </c>
      <c r="AQ2606" t="s">
        <v>967</v>
      </c>
      <c r="AR2606" t="s">
        <v>10429</v>
      </c>
      <c r="AS2606" t="s">
        <v>10431</v>
      </c>
      <c r="AT2606" t="s">
        <v>970</v>
      </c>
      <c r="AU2606" t="s">
        <v>10436</v>
      </c>
    </row>
    <row r="2607" spans="2:47" ht="11" outlineLevel="1" x14ac:dyDescent="0.15">
      <c r="B2607" t="s">
        <v>10437</v>
      </c>
      <c r="C2607" t="s">
        <v>205</v>
      </c>
      <c r="E2607" t="s">
        <v>10427</v>
      </c>
      <c r="I2607" t="s">
        <v>9904</v>
      </c>
      <c r="J2607" t="s">
        <v>650</v>
      </c>
      <c r="M2607" s="5">
        <v>0</v>
      </c>
      <c r="N2607" s="5"/>
      <c r="O2607" s="5">
        <v>999999999999</v>
      </c>
      <c r="P2607" s="5"/>
      <c r="Q2607" s="16"/>
      <c r="R2607" s="5"/>
      <c r="S2607" s="17">
        <v>46127</v>
      </c>
      <c r="T2607" s="17">
        <v>45645</v>
      </c>
      <c r="U2607" s="17">
        <v>47470</v>
      </c>
      <c r="V2607" s="17">
        <v>47470</v>
      </c>
      <c r="W2607" s="17"/>
      <c r="X2607" s="17"/>
      <c r="AC2607" s="16"/>
      <c r="AK2607" t="s">
        <v>10428</v>
      </c>
      <c r="AL2607" t="s">
        <v>10429</v>
      </c>
      <c r="AP2607" t="s">
        <v>10430</v>
      </c>
      <c r="AQ2607" t="s">
        <v>967</v>
      </c>
      <c r="AR2607" t="s">
        <v>10429</v>
      </c>
      <c r="AS2607" t="s">
        <v>10431</v>
      </c>
      <c r="AT2607" t="s">
        <v>970</v>
      </c>
      <c r="AU2607" t="s">
        <v>10438</v>
      </c>
    </row>
    <row r="2608" spans="2:47" ht="11" outlineLevel="1" x14ac:dyDescent="0.15">
      <c r="B2608" t="s">
        <v>10439</v>
      </c>
      <c r="C2608" t="s">
        <v>329</v>
      </c>
      <c r="E2608" t="s">
        <v>10427</v>
      </c>
      <c r="I2608" t="s">
        <v>9904</v>
      </c>
      <c r="J2608" t="s">
        <v>699</v>
      </c>
      <c r="M2608" s="5">
        <v>0</v>
      </c>
      <c r="N2608" s="5"/>
      <c r="O2608" s="5">
        <v>999999999999</v>
      </c>
      <c r="P2608" s="5"/>
      <c r="Q2608" s="16"/>
      <c r="R2608" s="5"/>
      <c r="S2608" s="17">
        <v>46108</v>
      </c>
      <c r="T2608" s="17">
        <v>45645</v>
      </c>
      <c r="U2608" s="17">
        <v>47470</v>
      </c>
      <c r="V2608" s="17">
        <v>47470</v>
      </c>
      <c r="W2608" s="17"/>
      <c r="X2608" s="17"/>
      <c r="AC2608" s="16"/>
      <c r="AK2608" t="s">
        <v>10428</v>
      </c>
      <c r="AL2608" t="s">
        <v>10429</v>
      </c>
      <c r="AP2608" t="s">
        <v>10430</v>
      </c>
      <c r="AQ2608" t="s">
        <v>967</v>
      </c>
      <c r="AR2608" t="s">
        <v>10429</v>
      </c>
      <c r="AS2608" t="s">
        <v>10431</v>
      </c>
      <c r="AT2608" t="s">
        <v>970</v>
      </c>
      <c r="AU2608" t="s">
        <v>10440</v>
      </c>
    </row>
    <row r="2609" spans="2:47" ht="11" outlineLevel="1" x14ac:dyDescent="0.15">
      <c r="B2609" t="s">
        <v>10441</v>
      </c>
      <c r="C2609" t="s">
        <v>2309</v>
      </c>
      <c r="E2609" t="s">
        <v>10427</v>
      </c>
      <c r="I2609" t="s">
        <v>9904</v>
      </c>
      <c r="J2609" t="s">
        <v>2310</v>
      </c>
      <c r="M2609" s="5">
        <v>0</v>
      </c>
      <c r="N2609" s="5"/>
      <c r="O2609" s="5">
        <v>999999999999</v>
      </c>
      <c r="P2609" s="5"/>
      <c r="Q2609" s="16"/>
      <c r="R2609" s="5"/>
      <c r="S2609" s="17">
        <v>46108</v>
      </c>
      <c r="T2609" s="17">
        <v>45645</v>
      </c>
      <c r="U2609" s="17">
        <v>47470</v>
      </c>
      <c r="V2609" s="17">
        <v>47470</v>
      </c>
      <c r="W2609" s="17"/>
      <c r="X2609" s="17"/>
      <c r="AC2609" s="16"/>
      <c r="AK2609" t="s">
        <v>10428</v>
      </c>
      <c r="AL2609" t="s">
        <v>10429</v>
      </c>
      <c r="AP2609" t="s">
        <v>10430</v>
      </c>
      <c r="AQ2609" t="s">
        <v>967</v>
      </c>
      <c r="AR2609" t="s">
        <v>10429</v>
      </c>
      <c r="AS2609" t="s">
        <v>10431</v>
      </c>
      <c r="AT2609" t="s">
        <v>970</v>
      </c>
      <c r="AU2609" t="s">
        <v>10442</v>
      </c>
    </row>
    <row r="2610" spans="2:47" ht="11" outlineLevel="1" x14ac:dyDescent="0.15">
      <c r="B2610" t="s">
        <v>10443</v>
      </c>
      <c r="C2610" t="s">
        <v>300</v>
      </c>
      <c r="E2610" t="s">
        <v>10427</v>
      </c>
      <c r="I2610" t="s">
        <v>9904</v>
      </c>
      <c r="J2610" t="s">
        <v>683</v>
      </c>
      <c r="M2610" s="5">
        <v>0</v>
      </c>
      <c r="N2610" s="5"/>
      <c r="O2610" s="5">
        <v>999999999999</v>
      </c>
      <c r="P2610" s="5"/>
      <c r="Q2610" s="16"/>
      <c r="R2610" s="5"/>
      <c r="S2610" s="17">
        <v>46139</v>
      </c>
      <c r="T2610" s="17">
        <v>45645</v>
      </c>
      <c r="U2610" s="17">
        <v>47470</v>
      </c>
      <c r="V2610" s="17">
        <v>47470</v>
      </c>
      <c r="W2610" s="17"/>
      <c r="X2610" s="17"/>
      <c r="AC2610" s="16"/>
      <c r="AK2610" t="s">
        <v>10428</v>
      </c>
      <c r="AL2610" t="s">
        <v>10429</v>
      </c>
      <c r="AP2610" t="s">
        <v>10430</v>
      </c>
      <c r="AQ2610" t="s">
        <v>967</v>
      </c>
      <c r="AR2610" t="s">
        <v>10429</v>
      </c>
      <c r="AS2610" t="s">
        <v>10431</v>
      </c>
      <c r="AT2610" t="s">
        <v>970</v>
      </c>
      <c r="AU2610" t="s">
        <v>10444</v>
      </c>
    </row>
    <row r="2611" spans="2:47" ht="11" outlineLevel="1" x14ac:dyDescent="0.15">
      <c r="B2611" t="s">
        <v>10445</v>
      </c>
      <c r="C2611" t="s">
        <v>4538</v>
      </c>
      <c r="E2611" t="s">
        <v>10427</v>
      </c>
      <c r="I2611" t="s">
        <v>9904</v>
      </c>
      <c r="J2611" t="s">
        <v>4219</v>
      </c>
      <c r="M2611" s="5">
        <v>0</v>
      </c>
      <c r="N2611" s="5"/>
      <c r="O2611" s="5">
        <v>3527092</v>
      </c>
      <c r="P2611" s="5"/>
      <c r="Q2611" s="16"/>
      <c r="R2611" s="5"/>
      <c r="S2611" s="17">
        <v>46182</v>
      </c>
      <c r="T2611" s="17">
        <v>43153</v>
      </c>
      <c r="U2611" s="17">
        <v>46804</v>
      </c>
      <c r="V2611" s="17">
        <v>46804</v>
      </c>
      <c r="W2611" s="17"/>
      <c r="X2611" s="17"/>
      <c r="AC2611" s="16"/>
      <c r="AK2611" t="s">
        <v>10428</v>
      </c>
      <c r="AL2611" t="s">
        <v>10429</v>
      </c>
      <c r="AP2611" t="s">
        <v>10430</v>
      </c>
      <c r="AQ2611" t="s">
        <v>967</v>
      </c>
      <c r="AR2611" t="s">
        <v>10429</v>
      </c>
      <c r="AS2611" t="s">
        <v>10431</v>
      </c>
      <c r="AT2611" t="s">
        <v>970</v>
      </c>
      <c r="AU2611" t="s">
        <v>10446</v>
      </c>
    </row>
    <row r="2612" spans="2:47" ht="11" outlineLevel="1" x14ac:dyDescent="0.15">
      <c r="B2612" t="s">
        <v>10447</v>
      </c>
      <c r="C2612" t="s">
        <v>339</v>
      </c>
      <c r="E2612" t="s">
        <v>10427</v>
      </c>
      <c r="I2612" t="s">
        <v>9904</v>
      </c>
      <c r="J2612" t="s">
        <v>624</v>
      </c>
      <c r="M2612" s="5">
        <v>0</v>
      </c>
      <c r="N2612" s="5"/>
      <c r="O2612" s="5">
        <v>1938361</v>
      </c>
      <c r="P2612" s="5"/>
      <c r="Q2612" s="16"/>
      <c r="R2612" s="5"/>
      <c r="S2612" s="17">
        <v>46119</v>
      </c>
      <c r="T2612" s="17">
        <v>43222</v>
      </c>
      <c r="U2612" s="17">
        <v>46874</v>
      </c>
      <c r="V2612" s="17">
        <v>46874</v>
      </c>
      <c r="W2612" s="17"/>
      <c r="X2612" s="17"/>
      <c r="AC2612" s="16"/>
      <c r="AK2612" t="s">
        <v>10428</v>
      </c>
      <c r="AL2612" t="s">
        <v>10429</v>
      </c>
      <c r="AP2612" t="s">
        <v>10430</v>
      </c>
      <c r="AQ2612" t="s">
        <v>967</v>
      </c>
      <c r="AR2612" t="s">
        <v>10429</v>
      </c>
      <c r="AS2612" t="s">
        <v>10431</v>
      </c>
      <c r="AT2612" t="s">
        <v>970</v>
      </c>
      <c r="AU2612" t="s">
        <v>10448</v>
      </c>
    </row>
    <row r="2613" spans="2:47" ht="11" outlineLevel="1" x14ac:dyDescent="0.15">
      <c r="B2613" t="s">
        <v>10449</v>
      </c>
      <c r="C2613" t="s">
        <v>349</v>
      </c>
      <c r="E2613" t="s">
        <v>10427</v>
      </c>
      <c r="I2613" t="s">
        <v>9904</v>
      </c>
      <c r="J2613" t="s">
        <v>691</v>
      </c>
      <c r="M2613" s="5">
        <v>0</v>
      </c>
      <c r="N2613" s="5"/>
      <c r="O2613" s="5">
        <v>10745584</v>
      </c>
      <c r="P2613" s="5"/>
      <c r="Q2613" s="16"/>
      <c r="R2613" s="5"/>
      <c r="S2613" s="17">
        <v>46171</v>
      </c>
      <c r="T2613" s="17">
        <v>43353</v>
      </c>
      <c r="U2613" s="17">
        <v>47005</v>
      </c>
      <c r="V2613" s="17">
        <v>47005</v>
      </c>
      <c r="W2613" s="17"/>
      <c r="X2613" s="17"/>
      <c r="AC2613" s="16"/>
      <c r="AK2613" t="s">
        <v>10428</v>
      </c>
      <c r="AL2613" t="s">
        <v>10429</v>
      </c>
      <c r="AP2613" t="s">
        <v>10430</v>
      </c>
      <c r="AQ2613" t="s">
        <v>967</v>
      </c>
      <c r="AR2613" t="s">
        <v>10429</v>
      </c>
      <c r="AS2613" t="s">
        <v>10431</v>
      </c>
      <c r="AT2613" t="s">
        <v>970</v>
      </c>
      <c r="AU2613" t="s">
        <v>10450</v>
      </c>
    </row>
    <row r="2614" spans="2:47" ht="11" outlineLevel="1" x14ac:dyDescent="0.15">
      <c r="B2614" t="s">
        <v>10451</v>
      </c>
      <c r="C2614" t="s">
        <v>4395</v>
      </c>
      <c r="E2614" t="s">
        <v>10427</v>
      </c>
      <c r="I2614" t="s">
        <v>9904</v>
      </c>
      <c r="J2614" t="s">
        <v>3627</v>
      </c>
      <c r="M2614" s="5">
        <v>0</v>
      </c>
      <c r="N2614" s="5"/>
      <c r="O2614" s="5">
        <v>6532220</v>
      </c>
      <c r="P2614" s="5"/>
      <c r="Q2614" s="16"/>
      <c r="R2614" s="5"/>
      <c r="S2614" s="17">
        <v>46181</v>
      </c>
      <c r="T2614" s="17">
        <v>44679</v>
      </c>
      <c r="U2614" s="17">
        <v>46504</v>
      </c>
      <c r="V2614" s="17">
        <v>46504</v>
      </c>
      <c r="W2614" s="17"/>
      <c r="X2614" s="17"/>
      <c r="AC2614" s="16"/>
      <c r="AK2614" t="s">
        <v>10428</v>
      </c>
      <c r="AL2614" t="s">
        <v>10429</v>
      </c>
      <c r="AP2614" t="s">
        <v>10430</v>
      </c>
      <c r="AQ2614" t="s">
        <v>967</v>
      </c>
      <c r="AR2614" t="s">
        <v>10429</v>
      </c>
      <c r="AS2614" t="s">
        <v>10431</v>
      </c>
      <c r="AT2614" t="s">
        <v>970</v>
      </c>
      <c r="AU2614" t="s">
        <v>10452</v>
      </c>
    </row>
    <row r="2615" spans="2:47" ht="11" outlineLevel="1" x14ac:dyDescent="0.15">
      <c r="B2615" t="s">
        <v>10453</v>
      </c>
      <c r="C2615" t="s">
        <v>333</v>
      </c>
      <c r="E2615" t="s">
        <v>10427</v>
      </c>
      <c r="I2615" t="s">
        <v>9904</v>
      </c>
      <c r="J2615" t="s">
        <v>623</v>
      </c>
      <c r="M2615" s="5">
        <v>0</v>
      </c>
      <c r="N2615" s="5"/>
      <c r="O2615" s="5">
        <v>1000000</v>
      </c>
      <c r="P2615" s="5"/>
      <c r="Q2615" s="16"/>
      <c r="R2615" s="5"/>
      <c r="S2615" s="17">
        <v>45930</v>
      </c>
      <c r="T2615" s="17">
        <v>44741</v>
      </c>
      <c r="U2615" s="17">
        <v>46566</v>
      </c>
      <c r="V2615" s="17">
        <v>46566</v>
      </c>
      <c r="W2615" s="17"/>
      <c r="X2615" s="17"/>
      <c r="AC2615" s="16"/>
      <c r="AK2615" t="s">
        <v>10428</v>
      </c>
      <c r="AL2615" t="s">
        <v>10429</v>
      </c>
      <c r="AP2615" t="s">
        <v>10430</v>
      </c>
      <c r="AQ2615" t="s">
        <v>967</v>
      </c>
      <c r="AR2615" t="s">
        <v>10429</v>
      </c>
      <c r="AS2615" t="s">
        <v>10431</v>
      </c>
      <c r="AT2615" t="s">
        <v>970</v>
      </c>
      <c r="AU2615" t="s">
        <v>10454</v>
      </c>
    </row>
    <row r="2616" spans="2:47" ht="11" outlineLevel="1" x14ac:dyDescent="0.15">
      <c r="B2616" t="s">
        <v>10455</v>
      </c>
      <c r="C2616" t="s">
        <v>4251</v>
      </c>
      <c r="E2616" t="s">
        <v>10427</v>
      </c>
      <c r="I2616" t="s">
        <v>9904</v>
      </c>
      <c r="J2616" t="s">
        <v>4252</v>
      </c>
      <c r="M2616" s="5">
        <v>0</v>
      </c>
      <c r="N2616" s="5"/>
      <c r="O2616" s="5">
        <v>2000000</v>
      </c>
      <c r="P2616" s="5"/>
      <c r="Q2616" s="16"/>
      <c r="R2616" s="5"/>
      <c r="S2616" s="17">
        <v>46185</v>
      </c>
      <c r="T2616" s="17">
        <v>45070</v>
      </c>
      <c r="U2616" s="17">
        <v>46896</v>
      </c>
      <c r="V2616" s="17">
        <v>46896</v>
      </c>
      <c r="W2616" s="17"/>
      <c r="X2616" s="17"/>
      <c r="AC2616" s="16"/>
      <c r="AK2616" t="s">
        <v>10428</v>
      </c>
      <c r="AL2616" t="s">
        <v>10429</v>
      </c>
      <c r="AP2616" t="s">
        <v>10430</v>
      </c>
      <c r="AQ2616" t="s">
        <v>967</v>
      </c>
      <c r="AR2616" t="s">
        <v>10429</v>
      </c>
      <c r="AS2616" t="s">
        <v>10431</v>
      </c>
      <c r="AT2616" t="s">
        <v>970</v>
      </c>
      <c r="AU2616" t="s">
        <v>10456</v>
      </c>
    </row>
    <row r="2617" spans="2:47" ht="11" outlineLevel="1" x14ac:dyDescent="0.15">
      <c r="B2617" t="s">
        <v>10457</v>
      </c>
      <c r="C2617" t="s">
        <v>1361</v>
      </c>
      <c r="E2617" t="s">
        <v>10427</v>
      </c>
      <c r="I2617" t="s">
        <v>9904</v>
      </c>
      <c r="J2617" t="s">
        <v>1362</v>
      </c>
      <c r="M2617" s="5">
        <v>0</v>
      </c>
      <c r="N2617" s="5"/>
      <c r="O2617" s="5">
        <v>768155163</v>
      </c>
      <c r="P2617" s="5"/>
      <c r="Q2617" s="16"/>
      <c r="R2617" s="5"/>
      <c r="S2617" s="17">
        <v>43441</v>
      </c>
      <c r="T2617" s="17">
        <v>37652</v>
      </c>
      <c r="U2617" s="17">
        <v>40573</v>
      </c>
      <c r="V2617" s="17">
        <v>40573</v>
      </c>
      <c r="W2617" s="17"/>
      <c r="X2617" s="17"/>
      <c r="AC2617" s="16"/>
      <c r="AK2617" t="s">
        <v>10428</v>
      </c>
      <c r="AL2617" t="s">
        <v>10429</v>
      </c>
      <c r="AP2617" t="s">
        <v>10430</v>
      </c>
      <c r="AQ2617" t="s">
        <v>967</v>
      </c>
      <c r="AR2617" t="s">
        <v>10429</v>
      </c>
      <c r="AS2617" t="s">
        <v>10431</v>
      </c>
      <c r="AT2617" t="s">
        <v>970</v>
      </c>
      <c r="AU2617" t="s">
        <v>10458</v>
      </c>
    </row>
    <row r="2618" spans="2:47" ht="11" outlineLevel="1" x14ac:dyDescent="0.15">
      <c r="B2618" t="s">
        <v>10459</v>
      </c>
      <c r="C2618" t="s">
        <v>4738</v>
      </c>
      <c r="E2618" t="s">
        <v>10427</v>
      </c>
      <c r="I2618" t="s">
        <v>9904</v>
      </c>
      <c r="J2618" t="s">
        <v>644</v>
      </c>
      <c r="M2618" s="5">
        <v>0</v>
      </c>
      <c r="N2618" s="5"/>
      <c r="O2618" s="5">
        <v>59873194</v>
      </c>
      <c r="P2618" s="5"/>
      <c r="Q2618" s="16"/>
      <c r="R2618" s="5"/>
      <c r="S2618" s="17">
        <v>43220</v>
      </c>
      <c r="T2618" s="17">
        <v>40695</v>
      </c>
      <c r="U2618" s="17">
        <v>43373</v>
      </c>
      <c r="V2618" s="17">
        <v>43373</v>
      </c>
      <c r="W2618" s="17"/>
      <c r="X2618" s="17"/>
      <c r="AC2618" s="16"/>
      <c r="AK2618" t="s">
        <v>10428</v>
      </c>
      <c r="AL2618" t="s">
        <v>10429</v>
      </c>
      <c r="AP2618" t="s">
        <v>10430</v>
      </c>
      <c r="AQ2618" t="s">
        <v>967</v>
      </c>
      <c r="AR2618" t="s">
        <v>10429</v>
      </c>
      <c r="AS2618" t="s">
        <v>10431</v>
      </c>
      <c r="AT2618" t="s">
        <v>970</v>
      </c>
      <c r="AU2618" t="s">
        <v>10460</v>
      </c>
    </row>
    <row r="2619" spans="2:47" ht="11" outlineLevel="1" x14ac:dyDescent="0.15">
      <c r="B2619" t="s">
        <v>10461</v>
      </c>
      <c r="C2619" t="s">
        <v>377</v>
      </c>
      <c r="E2619" t="s">
        <v>10427</v>
      </c>
      <c r="I2619" t="s">
        <v>9904</v>
      </c>
      <c r="J2619" t="s">
        <v>628</v>
      </c>
      <c r="M2619" s="5">
        <v>0</v>
      </c>
      <c r="N2619" s="5"/>
      <c r="O2619" s="5">
        <v>66506446</v>
      </c>
      <c r="P2619" s="5"/>
      <c r="Q2619" s="16"/>
      <c r="R2619" s="5"/>
      <c r="S2619" s="17">
        <v>43173</v>
      </c>
      <c r="T2619" s="17">
        <v>39871</v>
      </c>
      <c r="U2619" s="17">
        <v>43357</v>
      </c>
      <c r="V2619" s="17">
        <v>43357</v>
      </c>
      <c r="W2619" s="17"/>
      <c r="X2619" s="17"/>
      <c r="AC2619" s="16"/>
      <c r="AK2619" t="s">
        <v>10428</v>
      </c>
      <c r="AL2619" t="s">
        <v>10429</v>
      </c>
      <c r="AP2619" t="s">
        <v>10430</v>
      </c>
      <c r="AQ2619" t="s">
        <v>967</v>
      </c>
      <c r="AR2619" t="s">
        <v>10429</v>
      </c>
      <c r="AS2619" t="s">
        <v>10431</v>
      </c>
      <c r="AT2619" t="s">
        <v>970</v>
      </c>
      <c r="AU2619" t="s">
        <v>10462</v>
      </c>
    </row>
    <row r="2620" spans="2:47" ht="11" outlineLevel="1" x14ac:dyDescent="0.15">
      <c r="B2620" t="s">
        <v>10463</v>
      </c>
      <c r="C2620" t="s">
        <v>4380</v>
      </c>
      <c r="E2620" t="s">
        <v>10427</v>
      </c>
      <c r="I2620" t="s">
        <v>9904</v>
      </c>
      <c r="J2620" t="s">
        <v>4381</v>
      </c>
      <c r="M2620" s="5">
        <v>0</v>
      </c>
      <c r="N2620" s="5"/>
      <c r="O2620" s="5">
        <v>286110</v>
      </c>
      <c r="P2620" s="5"/>
      <c r="Q2620" s="16"/>
      <c r="R2620" s="5"/>
      <c r="S2620" s="17">
        <v>45687</v>
      </c>
      <c r="T2620" s="17">
        <v>40893</v>
      </c>
      <c r="U2620" s="17">
        <v>46371</v>
      </c>
      <c r="V2620" s="17">
        <v>46371</v>
      </c>
      <c r="W2620" s="17"/>
      <c r="X2620" s="17"/>
      <c r="AC2620" s="16"/>
      <c r="AK2620" t="s">
        <v>10428</v>
      </c>
      <c r="AL2620" t="s">
        <v>10429</v>
      </c>
      <c r="AP2620" t="s">
        <v>10430</v>
      </c>
      <c r="AQ2620" t="s">
        <v>967</v>
      </c>
      <c r="AR2620" t="s">
        <v>10429</v>
      </c>
      <c r="AS2620" t="s">
        <v>10431</v>
      </c>
      <c r="AT2620" t="s">
        <v>970</v>
      </c>
      <c r="AU2620" t="s">
        <v>10464</v>
      </c>
    </row>
    <row r="2621" spans="2:47" ht="11" outlineLevel="1" x14ac:dyDescent="0.15">
      <c r="B2621" t="s">
        <v>10465</v>
      </c>
      <c r="C2621" t="s">
        <v>3737</v>
      </c>
      <c r="E2621" t="s">
        <v>10427</v>
      </c>
      <c r="I2621" t="s">
        <v>9904</v>
      </c>
      <c r="J2621" t="s">
        <v>3738</v>
      </c>
      <c r="M2621" s="5">
        <v>0</v>
      </c>
      <c r="N2621" s="5"/>
      <c r="O2621" s="5">
        <v>2607865</v>
      </c>
      <c r="P2621" s="5"/>
      <c r="Q2621" s="16"/>
      <c r="R2621" s="5"/>
      <c r="S2621" s="17">
        <v>46182</v>
      </c>
      <c r="T2621" s="17">
        <v>40301</v>
      </c>
      <c r="U2621" s="17">
        <v>47605</v>
      </c>
      <c r="V2621" s="17">
        <v>47605</v>
      </c>
      <c r="W2621" s="17"/>
      <c r="X2621" s="17"/>
      <c r="AC2621" s="16"/>
      <c r="AK2621" t="s">
        <v>10428</v>
      </c>
      <c r="AL2621" t="s">
        <v>10429</v>
      </c>
      <c r="AP2621" t="s">
        <v>10430</v>
      </c>
      <c r="AQ2621" t="s">
        <v>967</v>
      </c>
      <c r="AR2621" t="s">
        <v>10429</v>
      </c>
      <c r="AS2621" t="s">
        <v>10431</v>
      </c>
      <c r="AT2621" t="s">
        <v>970</v>
      </c>
      <c r="AU2621" t="s">
        <v>10466</v>
      </c>
    </row>
    <row r="2622" spans="2:47" ht="11" outlineLevel="1" x14ac:dyDescent="0.15">
      <c r="B2622" t="s">
        <v>10467</v>
      </c>
      <c r="C2622" t="s">
        <v>832</v>
      </c>
      <c r="E2622" t="s">
        <v>10427</v>
      </c>
      <c r="I2622" t="s">
        <v>9904</v>
      </c>
      <c r="J2622" t="s">
        <v>623</v>
      </c>
      <c r="M2622" s="5">
        <v>0</v>
      </c>
      <c r="N2622" s="5"/>
      <c r="O2622" s="5">
        <v>23363064</v>
      </c>
      <c r="P2622" s="5"/>
      <c r="Q2622" s="16"/>
      <c r="R2622" s="5"/>
      <c r="S2622" s="17">
        <v>44088</v>
      </c>
      <c r="T2622" s="17">
        <v>37469</v>
      </c>
      <c r="U2622" s="17">
        <v>44773</v>
      </c>
      <c r="V2622" s="17">
        <v>44773</v>
      </c>
      <c r="W2622" s="17"/>
      <c r="X2622" s="17"/>
      <c r="AC2622" s="16"/>
      <c r="AK2622" t="s">
        <v>10428</v>
      </c>
      <c r="AL2622" t="s">
        <v>10429</v>
      </c>
      <c r="AP2622" t="s">
        <v>10430</v>
      </c>
      <c r="AQ2622" t="s">
        <v>967</v>
      </c>
      <c r="AR2622" t="s">
        <v>10429</v>
      </c>
      <c r="AS2622" t="s">
        <v>10431</v>
      </c>
      <c r="AT2622" t="s">
        <v>970</v>
      </c>
      <c r="AU2622" t="s">
        <v>10468</v>
      </c>
    </row>
    <row r="2623" spans="2:47" ht="11" outlineLevel="1" x14ac:dyDescent="0.15">
      <c r="B2623" t="s">
        <v>10469</v>
      </c>
      <c r="C2623" t="s">
        <v>268</v>
      </c>
      <c r="E2623" t="s">
        <v>10427</v>
      </c>
      <c r="I2623" t="s">
        <v>9904</v>
      </c>
      <c r="J2623" t="s">
        <v>614</v>
      </c>
      <c r="M2623" s="5">
        <v>0</v>
      </c>
      <c r="N2623" s="5"/>
      <c r="O2623" s="5">
        <v>4720283</v>
      </c>
      <c r="P2623" s="5"/>
      <c r="Q2623" s="16"/>
      <c r="R2623" s="5"/>
      <c r="S2623" s="17">
        <v>45754</v>
      </c>
      <c r="T2623" s="17">
        <v>42398</v>
      </c>
      <c r="U2623" s="17">
        <v>46050</v>
      </c>
      <c r="V2623" s="17">
        <v>46050</v>
      </c>
      <c r="W2623" s="17"/>
      <c r="X2623" s="17"/>
      <c r="AC2623" s="16"/>
      <c r="AK2623" t="s">
        <v>10428</v>
      </c>
      <c r="AL2623" t="s">
        <v>10429</v>
      </c>
      <c r="AP2623" t="s">
        <v>10430</v>
      </c>
      <c r="AQ2623" t="s">
        <v>967</v>
      </c>
      <c r="AR2623" t="s">
        <v>10429</v>
      </c>
      <c r="AS2623" t="s">
        <v>10431</v>
      </c>
      <c r="AT2623" t="s">
        <v>970</v>
      </c>
      <c r="AU2623" t="s">
        <v>10470</v>
      </c>
    </row>
    <row r="2624" spans="2:47" ht="11" outlineLevel="1" x14ac:dyDescent="0.15">
      <c r="B2624" t="s">
        <v>10471</v>
      </c>
      <c r="C2624" t="s">
        <v>4579</v>
      </c>
      <c r="E2624" t="s">
        <v>10427</v>
      </c>
      <c r="I2624" t="s">
        <v>9904</v>
      </c>
      <c r="J2624" t="s">
        <v>4467</v>
      </c>
      <c r="M2624" s="5">
        <v>0</v>
      </c>
      <c r="N2624" s="5"/>
      <c r="O2624" s="5">
        <v>5975489</v>
      </c>
      <c r="P2624" s="5"/>
      <c r="Q2624" s="16"/>
      <c r="R2624" s="5"/>
      <c r="S2624" s="17">
        <v>45926</v>
      </c>
      <c r="T2624" s="17">
        <v>42826</v>
      </c>
      <c r="U2624" s="17">
        <v>46477</v>
      </c>
      <c r="V2624" s="17">
        <v>46477</v>
      </c>
      <c r="W2624" s="17"/>
      <c r="X2624" s="17"/>
      <c r="AC2624" s="16"/>
      <c r="AK2624" t="s">
        <v>10428</v>
      </c>
      <c r="AL2624" t="s">
        <v>10429</v>
      </c>
      <c r="AP2624" t="s">
        <v>10430</v>
      </c>
      <c r="AQ2624" t="s">
        <v>967</v>
      </c>
      <c r="AR2624" t="s">
        <v>10429</v>
      </c>
      <c r="AS2624" t="s">
        <v>10431</v>
      </c>
      <c r="AT2624" t="s">
        <v>970</v>
      </c>
      <c r="AU2624" t="s">
        <v>10472</v>
      </c>
    </row>
    <row r="2625" spans="2:47" ht="11" outlineLevel="1" x14ac:dyDescent="0.15">
      <c r="B2625" t="s">
        <v>10473</v>
      </c>
      <c r="C2625" t="s">
        <v>5131</v>
      </c>
      <c r="E2625" t="s">
        <v>10427</v>
      </c>
      <c r="I2625" t="s">
        <v>9904</v>
      </c>
      <c r="J2625" t="s">
        <v>5132</v>
      </c>
      <c r="M2625" s="5">
        <v>0</v>
      </c>
      <c r="N2625" s="5"/>
      <c r="O2625" s="5">
        <v>20846487</v>
      </c>
      <c r="P2625" s="5"/>
      <c r="Q2625" s="16"/>
      <c r="R2625" s="5"/>
      <c r="S2625" s="17">
        <v>44197</v>
      </c>
      <c r="T2625" s="17">
        <v>38775</v>
      </c>
      <c r="U2625" s="17">
        <v>44253</v>
      </c>
      <c r="V2625" s="17">
        <v>44253</v>
      </c>
      <c r="W2625" s="17"/>
      <c r="X2625" s="17"/>
      <c r="AC2625" s="16"/>
      <c r="AK2625" t="s">
        <v>10428</v>
      </c>
      <c r="AL2625" t="s">
        <v>10429</v>
      </c>
      <c r="AP2625" t="s">
        <v>10430</v>
      </c>
      <c r="AQ2625" t="s">
        <v>967</v>
      </c>
      <c r="AR2625" t="s">
        <v>10429</v>
      </c>
      <c r="AS2625" t="s">
        <v>10431</v>
      </c>
      <c r="AT2625" t="s">
        <v>970</v>
      </c>
      <c r="AU2625" t="s">
        <v>10474</v>
      </c>
    </row>
    <row r="2626" spans="2:47" ht="11" outlineLevel="1" x14ac:dyDescent="0.15">
      <c r="B2626" t="s">
        <v>10475</v>
      </c>
      <c r="C2626" t="s">
        <v>272</v>
      </c>
      <c r="E2626" t="s">
        <v>10427</v>
      </c>
      <c r="I2626" t="s">
        <v>9904</v>
      </c>
      <c r="J2626" t="s">
        <v>630</v>
      </c>
      <c r="M2626" s="5">
        <v>0</v>
      </c>
      <c r="N2626" s="5"/>
      <c r="O2626" s="5">
        <v>0</v>
      </c>
      <c r="P2626" s="5"/>
      <c r="Q2626" s="16"/>
      <c r="R2626" s="5"/>
      <c r="S2626" s="17">
        <v>41453</v>
      </c>
      <c r="T2626" s="17">
        <v>41453</v>
      </c>
      <c r="U2626" s="17">
        <v>42913</v>
      </c>
      <c r="V2626" s="17">
        <v>42913</v>
      </c>
      <c r="W2626" s="17"/>
      <c r="X2626" s="17"/>
      <c r="AC2626" s="16"/>
      <c r="AK2626" t="s">
        <v>10428</v>
      </c>
      <c r="AL2626" t="s">
        <v>10429</v>
      </c>
      <c r="AP2626" t="s">
        <v>10430</v>
      </c>
      <c r="AQ2626" t="s">
        <v>967</v>
      </c>
      <c r="AR2626" t="s">
        <v>10429</v>
      </c>
      <c r="AS2626" t="s">
        <v>10431</v>
      </c>
      <c r="AT2626" t="s">
        <v>970</v>
      </c>
      <c r="AU2626" t="s">
        <v>10476</v>
      </c>
    </row>
    <row r="2627" spans="2:47" ht="11" outlineLevel="1" x14ac:dyDescent="0.15">
      <c r="B2627" t="s">
        <v>10477</v>
      </c>
      <c r="C2627" t="s">
        <v>283</v>
      </c>
      <c r="E2627" t="s">
        <v>10427</v>
      </c>
      <c r="I2627" t="s">
        <v>9904</v>
      </c>
      <c r="J2627" t="s">
        <v>621</v>
      </c>
      <c r="M2627" s="5">
        <v>0</v>
      </c>
      <c r="N2627" s="5"/>
      <c r="O2627" s="5">
        <v>0</v>
      </c>
      <c r="P2627" s="5"/>
      <c r="Q2627" s="16"/>
      <c r="R2627" s="5"/>
      <c r="S2627" s="17">
        <v>41716</v>
      </c>
      <c r="T2627" s="17">
        <v>41717</v>
      </c>
      <c r="U2627" s="17">
        <v>42954</v>
      </c>
      <c r="V2627" s="17">
        <v>42954</v>
      </c>
      <c r="W2627" s="17"/>
      <c r="X2627" s="17"/>
      <c r="AC2627" s="16"/>
      <c r="AK2627" t="s">
        <v>10428</v>
      </c>
      <c r="AL2627" t="s">
        <v>10429</v>
      </c>
      <c r="AP2627" t="s">
        <v>10430</v>
      </c>
      <c r="AQ2627" t="s">
        <v>967</v>
      </c>
      <c r="AR2627" t="s">
        <v>10429</v>
      </c>
      <c r="AS2627" t="s">
        <v>10431</v>
      </c>
      <c r="AT2627" t="s">
        <v>970</v>
      </c>
      <c r="AU2627" t="s">
        <v>10478</v>
      </c>
    </row>
    <row r="2628" spans="2:47" ht="11" outlineLevel="1" x14ac:dyDescent="0.15">
      <c r="B2628" t="s">
        <v>10479</v>
      </c>
      <c r="C2628" t="s">
        <v>184</v>
      </c>
      <c r="E2628" t="s">
        <v>10427</v>
      </c>
      <c r="I2628" t="s">
        <v>9904</v>
      </c>
      <c r="J2628" t="s">
        <v>637</v>
      </c>
      <c r="M2628" s="5">
        <v>0</v>
      </c>
      <c r="N2628" s="5"/>
      <c r="O2628" s="5">
        <v>0</v>
      </c>
      <c r="P2628" s="5"/>
      <c r="Q2628" s="16"/>
      <c r="R2628" s="5"/>
      <c r="S2628" s="17">
        <v>42419</v>
      </c>
      <c r="T2628" s="17">
        <v>41730</v>
      </c>
      <c r="U2628" s="17">
        <v>43149</v>
      </c>
      <c r="V2628" s="17">
        <v>43149</v>
      </c>
      <c r="W2628" s="17"/>
      <c r="X2628" s="17"/>
      <c r="AC2628" s="16"/>
      <c r="AK2628" t="s">
        <v>10428</v>
      </c>
      <c r="AL2628" t="s">
        <v>10429</v>
      </c>
      <c r="AP2628" t="s">
        <v>10430</v>
      </c>
      <c r="AQ2628" t="s">
        <v>967</v>
      </c>
      <c r="AR2628" t="s">
        <v>10429</v>
      </c>
      <c r="AS2628" t="s">
        <v>10431</v>
      </c>
      <c r="AT2628" t="s">
        <v>970</v>
      </c>
      <c r="AU2628" t="s">
        <v>10480</v>
      </c>
    </row>
    <row r="2629" spans="2:47" ht="11" outlineLevel="1" x14ac:dyDescent="0.15">
      <c r="B2629" t="s">
        <v>10481</v>
      </c>
      <c r="C2629" t="s">
        <v>232</v>
      </c>
      <c r="E2629" t="s">
        <v>10427</v>
      </c>
      <c r="I2629" t="s">
        <v>9904</v>
      </c>
      <c r="J2629" t="s">
        <v>612</v>
      </c>
      <c r="M2629" s="5">
        <v>0</v>
      </c>
      <c r="N2629" s="5"/>
      <c r="O2629" s="5">
        <v>48000000</v>
      </c>
      <c r="P2629" s="5"/>
      <c r="Q2629" s="16"/>
      <c r="R2629" s="5"/>
      <c r="S2629" s="17">
        <v>43550</v>
      </c>
      <c r="T2629" s="17">
        <v>40582</v>
      </c>
      <c r="U2629" s="17">
        <v>42276</v>
      </c>
      <c r="V2629" s="17">
        <v>42276</v>
      </c>
      <c r="W2629" s="17"/>
      <c r="X2629" s="17"/>
      <c r="AC2629" s="16"/>
      <c r="AK2629" t="s">
        <v>10428</v>
      </c>
      <c r="AL2629" t="s">
        <v>10429</v>
      </c>
      <c r="AP2629" t="s">
        <v>10430</v>
      </c>
      <c r="AQ2629" t="s">
        <v>967</v>
      </c>
      <c r="AR2629" t="s">
        <v>10429</v>
      </c>
      <c r="AS2629" t="s">
        <v>10431</v>
      </c>
      <c r="AT2629" t="s">
        <v>970</v>
      </c>
      <c r="AU2629" t="s">
        <v>10482</v>
      </c>
    </row>
    <row r="2630" spans="2:47" ht="11" outlineLevel="1" x14ac:dyDescent="0.15">
      <c r="B2630" t="s">
        <v>10483</v>
      </c>
      <c r="C2630" t="s">
        <v>1614</v>
      </c>
      <c r="E2630" t="s">
        <v>10427</v>
      </c>
      <c r="I2630" t="s">
        <v>9904</v>
      </c>
      <c r="J2630" t="s">
        <v>1615</v>
      </c>
      <c r="M2630" s="5">
        <v>0</v>
      </c>
      <c r="N2630" s="5"/>
      <c r="O2630" s="5">
        <v>10000000000</v>
      </c>
      <c r="P2630" s="5"/>
      <c r="Q2630" s="16"/>
      <c r="R2630" s="5"/>
      <c r="S2630" s="17">
        <v>45405</v>
      </c>
      <c r="T2630" s="17">
        <v>41213</v>
      </c>
      <c r="U2630" s="17">
        <v>43768</v>
      </c>
      <c r="V2630" s="17">
        <v>43768</v>
      </c>
      <c r="W2630" s="17"/>
      <c r="X2630" s="17"/>
      <c r="AC2630" s="16"/>
      <c r="AK2630" t="s">
        <v>10428</v>
      </c>
      <c r="AL2630" t="s">
        <v>10429</v>
      </c>
      <c r="AP2630" t="s">
        <v>10430</v>
      </c>
      <c r="AQ2630" t="s">
        <v>967</v>
      </c>
      <c r="AR2630" t="s">
        <v>10429</v>
      </c>
      <c r="AS2630" t="s">
        <v>10431</v>
      </c>
      <c r="AT2630" t="s">
        <v>970</v>
      </c>
      <c r="AU2630" t="s">
        <v>10484</v>
      </c>
    </row>
    <row r="2631" spans="2:47" ht="11" outlineLevel="1" x14ac:dyDescent="0.15">
      <c r="B2631" t="s">
        <v>10485</v>
      </c>
      <c r="C2631" t="s">
        <v>200</v>
      </c>
      <c r="E2631" t="s">
        <v>10427</v>
      </c>
      <c r="I2631" t="s">
        <v>9904</v>
      </c>
      <c r="J2631" t="s">
        <v>609</v>
      </c>
      <c r="M2631" s="5">
        <v>0</v>
      </c>
      <c r="N2631" s="5"/>
      <c r="O2631" s="5">
        <v>47521660.609999999</v>
      </c>
      <c r="P2631" s="5"/>
      <c r="Q2631" s="16"/>
      <c r="R2631" s="5"/>
      <c r="S2631" s="17">
        <v>42860</v>
      </c>
      <c r="T2631" s="17">
        <v>41542</v>
      </c>
      <c r="U2631" s="17">
        <v>43367</v>
      </c>
      <c r="V2631" s="17">
        <v>43367</v>
      </c>
      <c r="W2631" s="17"/>
      <c r="X2631" s="17"/>
      <c r="AC2631" s="16"/>
      <c r="AK2631" t="s">
        <v>10428</v>
      </c>
      <c r="AL2631" t="s">
        <v>10429</v>
      </c>
      <c r="AP2631" t="s">
        <v>10430</v>
      </c>
      <c r="AQ2631" t="s">
        <v>967</v>
      </c>
      <c r="AR2631" t="s">
        <v>10429</v>
      </c>
      <c r="AS2631" t="s">
        <v>10431</v>
      </c>
      <c r="AT2631" t="s">
        <v>970</v>
      </c>
      <c r="AU2631" t="s">
        <v>10486</v>
      </c>
    </row>
    <row r="2632" spans="2:47" ht="11" outlineLevel="1" x14ac:dyDescent="0.15">
      <c r="B2632" t="s">
        <v>10487</v>
      </c>
      <c r="C2632" t="s">
        <v>169</v>
      </c>
      <c r="E2632" t="s">
        <v>10427</v>
      </c>
      <c r="I2632" t="s">
        <v>9904</v>
      </c>
      <c r="J2632" t="s">
        <v>602</v>
      </c>
      <c r="M2632" s="5">
        <v>0</v>
      </c>
      <c r="N2632" s="5"/>
      <c r="O2632" s="5">
        <v>71199958.450000003</v>
      </c>
      <c r="P2632" s="5"/>
      <c r="Q2632" s="16"/>
      <c r="R2632" s="5"/>
      <c r="S2632" s="17">
        <v>44243</v>
      </c>
      <c r="T2632" s="17">
        <v>42640</v>
      </c>
      <c r="U2632" s="17">
        <v>43373</v>
      </c>
      <c r="V2632" s="17">
        <v>43373</v>
      </c>
      <c r="W2632" s="17"/>
      <c r="X2632" s="17"/>
      <c r="AC2632" s="16"/>
      <c r="AK2632" t="s">
        <v>10428</v>
      </c>
      <c r="AL2632" t="s">
        <v>10429</v>
      </c>
      <c r="AP2632" t="s">
        <v>10430</v>
      </c>
      <c r="AQ2632" t="s">
        <v>967</v>
      </c>
      <c r="AR2632" t="s">
        <v>10429</v>
      </c>
      <c r="AS2632" t="s">
        <v>10431</v>
      </c>
      <c r="AT2632" t="s">
        <v>970</v>
      </c>
      <c r="AU2632" t="s">
        <v>10488</v>
      </c>
    </row>
    <row r="2633" spans="2:47" ht="11" outlineLevel="1" x14ac:dyDescent="0.15">
      <c r="B2633" t="s">
        <v>10489</v>
      </c>
      <c r="C2633" t="s">
        <v>161</v>
      </c>
      <c r="E2633" t="s">
        <v>10427</v>
      </c>
      <c r="I2633" t="s">
        <v>9904</v>
      </c>
      <c r="J2633" t="s">
        <v>597</v>
      </c>
      <c r="M2633" s="5">
        <v>0</v>
      </c>
      <c r="N2633" s="5"/>
      <c r="O2633" s="5">
        <v>998590000</v>
      </c>
      <c r="P2633" s="5"/>
      <c r="Q2633" s="16"/>
      <c r="R2633" s="5"/>
      <c r="S2633" s="17">
        <v>46042</v>
      </c>
      <c r="T2633" s="17">
        <v>43006</v>
      </c>
      <c r="U2633" s="17">
        <v>46659</v>
      </c>
      <c r="V2633" s="17">
        <v>46659</v>
      </c>
      <c r="W2633" s="17"/>
      <c r="X2633" s="17"/>
      <c r="AC2633" s="16"/>
      <c r="AK2633" t="s">
        <v>10428</v>
      </c>
      <c r="AL2633" t="s">
        <v>10429</v>
      </c>
      <c r="AP2633" t="s">
        <v>10430</v>
      </c>
      <c r="AQ2633" t="s">
        <v>967</v>
      </c>
      <c r="AR2633" t="s">
        <v>10429</v>
      </c>
      <c r="AS2633" t="s">
        <v>10431</v>
      </c>
      <c r="AT2633" t="s">
        <v>970</v>
      </c>
      <c r="AU2633" t="s">
        <v>10490</v>
      </c>
    </row>
    <row r="2634" spans="2:47" ht="11" outlineLevel="1" x14ac:dyDescent="0.15">
      <c r="B2634" t="s">
        <v>10491</v>
      </c>
      <c r="C2634" t="s">
        <v>1410</v>
      </c>
      <c r="E2634" t="s">
        <v>10427</v>
      </c>
      <c r="I2634" t="s">
        <v>9904</v>
      </c>
      <c r="J2634" t="s">
        <v>1411</v>
      </c>
      <c r="M2634" s="5">
        <v>0</v>
      </c>
      <c r="N2634" s="5"/>
      <c r="O2634" s="5">
        <v>47000000</v>
      </c>
      <c r="P2634" s="5"/>
      <c r="Q2634" s="16"/>
      <c r="R2634" s="5"/>
      <c r="S2634" s="17">
        <v>45485</v>
      </c>
      <c r="T2634" s="17">
        <v>43313</v>
      </c>
      <c r="U2634" s="17">
        <v>45138</v>
      </c>
      <c r="V2634" s="17">
        <v>45138</v>
      </c>
      <c r="W2634" s="17"/>
      <c r="X2634" s="17"/>
      <c r="AC2634" s="16"/>
      <c r="AK2634" t="s">
        <v>10428</v>
      </c>
      <c r="AL2634" t="s">
        <v>10429</v>
      </c>
      <c r="AP2634" t="s">
        <v>10430</v>
      </c>
      <c r="AQ2634" t="s">
        <v>967</v>
      </c>
      <c r="AR2634" t="s">
        <v>10429</v>
      </c>
      <c r="AS2634" t="s">
        <v>10431</v>
      </c>
      <c r="AT2634" t="s">
        <v>970</v>
      </c>
      <c r="AU2634" t="s">
        <v>10492</v>
      </c>
    </row>
    <row r="2635" spans="2:47" ht="11" outlineLevel="1" x14ac:dyDescent="0.15">
      <c r="B2635" t="s">
        <v>10493</v>
      </c>
      <c r="C2635" t="s">
        <v>163</v>
      </c>
      <c r="E2635" t="s">
        <v>10427</v>
      </c>
      <c r="I2635" t="s">
        <v>9904</v>
      </c>
      <c r="J2635" t="s">
        <v>600</v>
      </c>
      <c r="M2635" s="5">
        <v>0</v>
      </c>
      <c r="N2635" s="5"/>
      <c r="O2635" s="5">
        <v>199101011.36000001</v>
      </c>
      <c r="P2635" s="5"/>
      <c r="Q2635" s="16"/>
      <c r="R2635" s="5"/>
      <c r="S2635" s="17">
        <v>45880</v>
      </c>
      <c r="T2635" s="17">
        <v>43689</v>
      </c>
      <c r="U2635" s="17">
        <v>45881</v>
      </c>
      <c r="V2635" s="17">
        <v>45881</v>
      </c>
      <c r="W2635" s="17"/>
      <c r="X2635" s="17"/>
      <c r="AC2635" s="16"/>
      <c r="AK2635" t="s">
        <v>10428</v>
      </c>
      <c r="AL2635" t="s">
        <v>10429</v>
      </c>
      <c r="AP2635" t="s">
        <v>10430</v>
      </c>
      <c r="AQ2635" t="s">
        <v>967</v>
      </c>
      <c r="AR2635" t="s">
        <v>10429</v>
      </c>
      <c r="AS2635" t="s">
        <v>10431</v>
      </c>
      <c r="AT2635" t="s">
        <v>970</v>
      </c>
      <c r="AU2635" t="s">
        <v>10494</v>
      </c>
    </row>
    <row r="2636" spans="2:47" ht="11" outlineLevel="1" x14ac:dyDescent="0.15">
      <c r="B2636" t="s">
        <v>10495</v>
      </c>
      <c r="C2636" t="s">
        <v>3444</v>
      </c>
      <c r="E2636" t="s">
        <v>10427</v>
      </c>
      <c r="I2636" t="s">
        <v>9904</v>
      </c>
      <c r="J2636" t="s">
        <v>3445</v>
      </c>
      <c r="M2636" s="5">
        <v>0</v>
      </c>
      <c r="N2636" s="5"/>
      <c r="O2636" s="5">
        <v>13500000</v>
      </c>
      <c r="P2636" s="5"/>
      <c r="Q2636" s="16"/>
      <c r="R2636" s="5"/>
      <c r="S2636" s="17">
        <v>45681</v>
      </c>
      <c r="T2636" s="17">
        <v>43859</v>
      </c>
      <c r="U2636" s="17">
        <v>45867</v>
      </c>
      <c r="V2636" s="17">
        <v>45867</v>
      </c>
      <c r="W2636" s="17"/>
      <c r="X2636" s="17"/>
      <c r="AC2636" s="16"/>
      <c r="AK2636" t="s">
        <v>10428</v>
      </c>
      <c r="AL2636" t="s">
        <v>10429</v>
      </c>
      <c r="AP2636" t="s">
        <v>10430</v>
      </c>
      <c r="AQ2636" t="s">
        <v>967</v>
      </c>
      <c r="AR2636" t="s">
        <v>10429</v>
      </c>
      <c r="AS2636" t="s">
        <v>10431</v>
      </c>
      <c r="AT2636" t="s">
        <v>970</v>
      </c>
      <c r="AU2636" t="s">
        <v>10496</v>
      </c>
    </row>
    <row r="2637" spans="2:47" ht="11" outlineLevel="1" x14ac:dyDescent="0.15">
      <c r="B2637" t="s">
        <v>10497</v>
      </c>
      <c r="C2637" t="s">
        <v>164</v>
      </c>
      <c r="E2637" t="s">
        <v>10427</v>
      </c>
      <c r="I2637" t="s">
        <v>9904</v>
      </c>
      <c r="J2637" t="s">
        <v>601</v>
      </c>
      <c r="M2637" s="5">
        <v>0</v>
      </c>
      <c r="N2637" s="5"/>
      <c r="O2637" s="5">
        <v>529000000</v>
      </c>
      <c r="P2637" s="5"/>
      <c r="Q2637" s="16"/>
      <c r="R2637" s="5"/>
      <c r="S2637" s="17">
        <v>45852</v>
      </c>
      <c r="T2637" s="17">
        <v>44223</v>
      </c>
      <c r="U2637" s="17">
        <v>46047</v>
      </c>
      <c r="V2637" s="17">
        <v>46047</v>
      </c>
      <c r="W2637" s="17"/>
      <c r="X2637" s="17"/>
      <c r="AC2637" s="16"/>
      <c r="AK2637" t="s">
        <v>10428</v>
      </c>
      <c r="AL2637" t="s">
        <v>10429</v>
      </c>
      <c r="AP2637" t="s">
        <v>10430</v>
      </c>
      <c r="AQ2637" t="s">
        <v>967</v>
      </c>
      <c r="AR2637" t="s">
        <v>10429</v>
      </c>
      <c r="AS2637" t="s">
        <v>10431</v>
      </c>
      <c r="AT2637" t="s">
        <v>970</v>
      </c>
      <c r="AU2637" t="s">
        <v>10498</v>
      </c>
    </row>
    <row r="2638" spans="2:47" ht="11" outlineLevel="1" x14ac:dyDescent="0.15">
      <c r="B2638" t="s">
        <v>10499</v>
      </c>
      <c r="C2638" t="s">
        <v>171</v>
      </c>
      <c r="E2638" t="s">
        <v>10427</v>
      </c>
      <c r="I2638" t="s">
        <v>9904</v>
      </c>
      <c r="J2638" t="s">
        <v>604</v>
      </c>
      <c r="M2638" s="5">
        <v>0</v>
      </c>
      <c r="N2638" s="5"/>
      <c r="O2638" s="5">
        <v>529000000</v>
      </c>
      <c r="P2638" s="5"/>
      <c r="Q2638" s="16"/>
      <c r="R2638" s="5"/>
      <c r="S2638" s="17">
        <v>45852</v>
      </c>
      <c r="T2638" s="17">
        <v>44223</v>
      </c>
      <c r="U2638" s="17">
        <v>46047</v>
      </c>
      <c r="V2638" s="17">
        <v>46047</v>
      </c>
      <c r="W2638" s="17"/>
      <c r="X2638" s="17"/>
      <c r="AC2638" s="16"/>
      <c r="AK2638" t="s">
        <v>10428</v>
      </c>
      <c r="AL2638" t="s">
        <v>10429</v>
      </c>
      <c r="AP2638" t="s">
        <v>10430</v>
      </c>
      <c r="AQ2638" t="s">
        <v>967</v>
      </c>
      <c r="AR2638" t="s">
        <v>10429</v>
      </c>
      <c r="AS2638" t="s">
        <v>10431</v>
      </c>
      <c r="AT2638" t="s">
        <v>970</v>
      </c>
      <c r="AU2638" t="s">
        <v>10500</v>
      </c>
    </row>
    <row r="2639" spans="2:47" ht="11" outlineLevel="1" x14ac:dyDescent="0.15">
      <c r="B2639" t="s">
        <v>10501</v>
      </c>
      <c r="C2639" t="s">
        <v>216</v>
      </c>
      <c r="E2639" t="s">
        <v>10427</v>
      </c>
      <c r="I2639" t="s">
        <v>9904</v>
      </c>
      <c r="J2639" t="s">
        <v>610</v>
      </c>
      <c r="M2639" s="5">
        <v>0</v>
      </c>
      <c r="N2639" s="5"/>
      <c r="O2639" s="5">
        <v>529000000</v>
      </c>
      <c r="P2639" s="5"/>
      <c r="Q2639" s="16"/>
      <c r="R2639" s="5"/>
      <c r="S2639" s="17">
        <v>45852</v>
      </c>
      <c r="T2639" s="17">
        <v>44223</v>
      </c>
      <c r="U2639" s="17">
        <v>46047</v>
      </c>
      <c r="V2639" s="17">
        <v>46047</v>
      </c>
      <c r="W2639" s="17"/>
      <c r="X2639" s="17"/>
      <c r="AC2639" s="16"/>
      <c r="AK2639" t="s">
        <v>10428</v>
      </c>
      <c r="AL2639" t="s">
        <v>10429</v>
      </c>
      <c r="AP2639" t="s">
        <v>10430</v>
      </c>
      <c r="AQ2639" t="s">
        <v>967</v>
      </c>
      <c r="AR2639" t="s">
        <v>10429</v>
      </c>
      <c r="AS2639" t="s">
        <v>10431</v>
      </c>
      <c r="AT2639" t="s">
        <v>970</v>
      </c>
      <c r="AU2639" t="s">
        <v>10502</v>
      </c>
    </row>
    <row r="2640" spans="2:47" ht="11" outlineLevel="1" x14ac:dyDescent="0.15">
      <c r="B2640" t="s">
        <v>10503</v>
      </c>
      <c r="C2640" t="s">
        <v>170</v>
      </c>
      <c r="E2640" t="s">
        <v>10427</v>
      </c>
      <c r="I2640" t="s">
        <v>9904</v>
      </c>
      <c r="J2640" t="s">
        <v>603</v>
      </c>
      <c r="M2640" s="5">
        <v>0</v>
      </c>
      <c r="N2640" s="5"/>
      <c r="O2640" s="5">
        <v>529000000</v>
      </c>
      <c r="P2640" s="5"/>
      <c r="Q2640" s="16"/>
      <c r="R2640" s="5"/>
      <c r="S2640" s="17">
        <v>45873</v>
      </c>
      <c r="T2640" s="17">
        <v>44223</v>
      </c>
      <c r="U2640" s="17">
        <v>46047</v>
      </c>
      <c r="V2640" s="17">
        <v>46047</v>
      </c>
      <c r="W2640" s="17"/>
      <c r="X2640" s="17"/>
      <c r="AC2640" s="16"/>
      <c r="AK2640" t="s">
        <v>10428</v>
      </c>
      <c r="AL2640" t="s">
        <v>10429</v>
      </c>
      <c r="AP2640" t="s">
        <v>10430</v>
      </c>
      <c r="AQ2640" t="s">
        <v>967</v>
      </c>
      <c r="AR2640" t="s">
        <v>10429</v>
      </c>
      <c r="AS2640" t="s">
        <v>10431</v>
      </c>
      <c r="AT2640" t="s">
        <v>970</v>
      </c>
      <c r="AU2640" t="s">
        <v>10504</v>
      </c>
    </row>
    <row r="2641" spans="2:47" ht="11" outlineLevel="1" x14ac:dyDescent="0.15">
      <c r="B2641" t="s">
        <v>10505</v>
      </c>
      <c r="C2641" t="s">
        <v>223</v>
      </c>
      <c r="E2641" t="s">
        <v>10427</v>
      </c>
      <c r="I2641" t="s">
        <v>9904</v>
      </c>
      <c r="J2641" t="s">
        <v>611</v>
      </c>
      <c r="M2641" s="5">
        <v>0</v>
      </c>
      <c r="N2641" s="5"/>
      <c r="O2641" s="5">
        <v>529000000</v>
      </c>
      <c r="P2641" s="5"/>
      <c r="Q2641" s="16"/>
      <c r="R2641" s="5"/>
      <c r="S2641" s="17">
        <v>45867</v>
      </c>
      <c r="T2641" s="17">
        <v>44223</v>
      </c>
      <c r="U2641" s="17">
        <v>46047</v>
      </c>
      <c r="V2641" s="17">
        <v>46047</v>
      </c>
      <c r="W2641" s="17"/>
      <c r="X2641" s="17"/>
      <c r="AC2641" s="16"/>
      <c r="AK2641" t="s">
        <v>10428</v>
      </c>
      <c r="AL2641" t="s">
        <v>10429</v>
      </c>
      <c r="AP2641" t="s">
        <v>10430</v>
      </c>
      <c r="AQ2641" t="s">
        <v>967</v>
      </c>
      <c r="AR2641" t="s">
        <v>10429</v>
      </c>
      <c r="AS2641" t="s">
        <v>10431</v>
      </c>
      <c r="AT2641" t="s">
        <v>970</v>
      </c>
      <c r="AU2641" t="s">
        <v>10506</v>
      </c>
    </row>
    <row r="2642" spans="2:47" ht="11" outlineLevel="1" x14ac:dyDescent="0.15">
      <c r="B2642" t="s">
        <v>10507</v>
      </c>
      <c r="C2642" t="s">
        <v>312</v>
      </c>
      <c r="E2642" t="s">
        <v>10427</v>
      </c>
      <c r="I2642" t="s">
        <v>9904</v>
      </c>
      <c r="J2642" t="s">
        <v>620</v>
      </c>
      <c r="M2642" s="5">
        <v>0</v>
      </c>
      <c r="N2642" s="5"/>
      <c r="O2642" s="5">
        <v>529000000</v>
      </c>
      <c r="P2642" s="5"/>
      <c r="Q2642" s="16"/>
      <c r="R2642" s="5"/>
      <c r="S2642" s="17">
        <v>45868</v>
      </c>
      <c r="T2642" s="17">
        <v>44223</v>
      </c>
      <c r="U2642" s="17">
        <v>46047</v>
      </c>
      <c r="V2642" s="17">
        <v>46047</v>
      </c>
      <c r="W2642" s="17"/>
      <c r="X2642" s="17"/>
      <c r="AC2642" s="16"/>
      <c r="AK2642" t="s">
        <v>10428</v>
      </c>
      <c r="AL2642" t="s">
        <v>10429</v>
      </c>
      <c r="AP2642" t="s">
        <v>10430</v>
      </c>
      <c r="AQ2642" t="s">
        <v>967</v>
      </c>
      <c r="AR2642" t="s">
        <v>10429</v>
      </c>
      <c r="AS2642" t="s">
        <v>10431</v>
      </c>
      <c r="AT2642" t="s">
        <v>970</v>
      </c>
      <c r="AU2642" t="s">
        <v>10508</v>
      </c>
    </row>
    <row r="2643" spans="2:47" ht="11" outlineLevel="1" x14ac:dyDescent="0.15">
      <c r="B2643" t="s">
        <v>10509</v>
      </c>
      <c r="C2643" t="s">
        <v>326</v>
      </c>
      <c r="E2643" t="s">
        <v>10427</v>
      </c>
      <c r="I2643" t="s">
        <v>9904</v>
      </c>
      <c r="J2643" t="s">
        <v>621</v>
      </c>
      <c r="M2643" s="5">
        <v>0</v>
      </c>
      <c r="N2643" s="5"/>
      <c r="O2643" s="5">
        <v>216000000</v>
      </c>
      <c r="P2643" s="5"/>
      <c r="Q2643" s="16"/>
      <c r="R2643" s="5"/>
      <c r="S2643" s="17">
        <v>45806</v>
      </c>
      <c r="T2643" s="17">
        <v>44223</v>
      </c>
      <c r="U2643" s="17">
        <v>46047</v>
      </c>
      <c r="V2643" s="17">
        <v>46047</v>
      </c>
      <c r="W2643" s="17"/>
      <c r="X2643" s="17"/>
      <c r="AC2643" s="16"/>
      <c r="AK2643" t="s">
        <v>10428</v>
      </c>
      <c r="AL2643" t="s">
        <v>10429</v>
      </c>
      <c r="AP2643" t="s">
        <v>10430</v>
      </c>
      <c r="AQ2643" t="s">
        <v>967</v>
      </c>
      <c r="AR2643" t="s">
        <v>10429</v>
      </c>
      <c r="AS2643" t="s">
        <v>10431</v>
      </c>
      <c r="AT2643" t="s">
        <v>970</v>
      </c>
      <c r="AU2643" t="s">
        <v>10510</v>
      </c>
    </row>
    <row r="2644" spans="2:47" ht="11" outlineLevel="1" x14ac:dyDescent="0.15">
      <c r="B2644" t="s">
        <v>10511</v>
      </c>
      <c r="C2644" t="s">
        <v>242</v>
      </c>
      <c r="E2644" t="s">
        <v>10427</v>
      </c>
      <c r="I2644" t="s">
        <v>9904</v>
      </c>
      <c r="J2644" t="s">
        <v>613</v>
      </c>
      <c r="M2644" s="5">
        <v>0</v>
      </c>
      <c r="N2644" s="5"/>
      <c r="O2644" s="5">
        <v>216000000</v>
      </c>
      <c r="P2644" s="5"/>
      <c r="Q2644" s="16"/>
      <c r="R2644" s="5"/>
      <c r="S2644" s="17">
        <v>45727</v>
      </c>
      <c r="T2644" s="17">
        <v>44223</v>
      </c>
      <c r="U2644" s="17">
        <v>46047</v>
      </c>
      <c r="V2644" s="17">
        <v>46047</v>
      </c>
      <c r="W2644" s="17"/>
      <c r="X2644" s="17"/>
      <c r="AC2644" s="16"/>
      <c r="AK2644" t="s">
        <v>10428</v>
      </c>
      <c r="AL2644" t="s">
        <v>10429</v>
      </c>
      <c r="AP2644" t="s">
        <v>10430</v>
      </c>
      <c r="AQ2644" t="s">
        <v>967</v>
      </c>
      <c r="AR2644" t="s">
        <v>10429</v>
      </c>
      <c r="AS2644" t="s">
        <v>10431</v>
      </c>
      <c r="AT2644" t="s">
        <v>970</v>
      </c>
      <c r="AU2644" t="s">
        <v>10512</v>
      </c>
    </row>
    <row r="2645" spans="2:47" ht="11" outlineLevel="1" x14ac:dyDescent="0.15">
      <c r="B2645" t="s">
        <v>10513</v>
      </c>
      <c r="C2645" t="s">
        <v>166</v>
      </c>
      <c r="E2645" t="s">
        <v>10427</v>
      </c>
      <c r="I2645" t="s">
        <v>9904</v>
      </c>
      <c r="J2645" t="s">
        <v>637</v>
      </c>
      <c r="M2645" s="5">
        <v>0</v>
      </c>
      <c r="N2645" s="5"/>
      <c r="O2645" s="5">
        <v>216000000</v>
      </c>
      <c r="P2645" s="5"/>
      <c r="Q2645" s="16"/>
      <c r="R2645" s="5"/>
      <c r="S2645" s="17">
        <v>45729</v>
      </c>
      <c r="T2645" s="17">
        <v>44223</v>
      </c>
      <c r="U2645" s="17">
        <v>46047</v>
      </c>
      <c r="V2645" s="17">
        <v>46047</v>
      </c>
      <c r="W2645" s="17"/>
      <c r="X2645" s="17"/>
      <c r="AC2645" s="16"/>
      <c r="AK2645" t="s">
        <v>10428</v>
      </c>
      <c r="AL2645" t="s">
        <v>10429</v>
      </c>
      <c r="AP2645" t="s">
        <v>10430</v>
      </c>
      <c r="AQ2645" t="s">
        <v>967</v>
      </c>
      <c r="AR2645" t="s">
        <v>10429</v>
      </c>
      <c r="AS2645" t="s">
        <v>10431</v>
      </c>
      <c r="AT2645" t="s">
        <v>970</v>
      </c>
      <c r="AU2645" t="s">
        <v>10514</v>
      </c>
    </row>
    <row r="2646" spans="2:47" ht="11" outlineLevel="1" x14ac:dyDescent="0.15">
      <c r="B2646" t="s">
        <v>10515</v>
      </c>
      <c r="C2646" t="s">
        <v>294</v>
      </c>
      <c r="E2646" t="s">
        <v>10427</v>
      </c>
      <c r="I2646" t="s">
        <v>9904</v>
      </c>
      <c r="J2646" t="s">
        <v>619</v>
      </c>
      <c r="M2646" s="5">
        <v>0</v>
      </c>
      <c r="N2646" s="5"/>
      <c r="O2646" s="5">
        <v>186000000</v>
      </c>
      <c r="P2646" s="5"/>
      <c r="Q2646" s="16"/>
      <c r="R2646" s="5"/>
      <c r="S2646" s="17">
        <v>45733</v>
      </c>
      <c r="T2646" s="17">
        <v>44223</v>
      </c>
      <c r="U2646" s="17">
        <v>46047</v>
      </c>
      <c r="V2646" s="17">
        <v>46047</v>
      </c>
      <c r="W2646" s="17"/>
      <c r="X2646" s="17"/>
      <c r="AC2646" s="16"/>
      <c r="AK2646" t="s">
        <v>10428</v>
      </c>
      <c r="AL2646" t="s">
        <v>10429</v>
      </c>
      <c r="AP2646" t="s">
        <v>10430</v>
      </c>
      <c r="AQ2646" t="s">
        <v>967</v>
      </c>
      <c r="AR2646" t="s">
        <v>10429</v>
      </c>
      <c r="AS2646" t="s">
        <v>10431</v>
      </c>
      <c r="AT2646" t="s">
        <v>970</v>
      </c>
      <c r="AU2646" t="s">
        <v>10516</v>
      </c>
    </row>
    <row r="2647" spans="2:47" ht="11" outlineLevel="1" x14ac:dyDescent="0.15">
      <c r="B2647" t="s">
        <v>10517</v>
      </c>
      <c r="C2647" t="s">
        <v>295</v>
      </c>
      <c r="E2647" t="s">
        <v>10427</v>
      </c>
      <c r="I2647" t="s">
        <v>9904</v>
      </c>
      <c r="J2647" t="s">
        <v>603</v>
      </c>
      <c r="M2647" s="5">
        <v>0</v>
      </c>
      <c r="N2647" s="5"/>
      <c r="O2647" s="5">
        <v>186000000</v>
      </c>
      <c r="P2647" s="5"/>
      <c r="Q2647" s="16"/>
      <c r="R2647" s="5"/>
      <c r="S2647" s="17">
        <v>45729</v>
      </c>
      <c r="T2647" s="17">
        <v>44223</v>
      </c>
      <c r="U2647" s="17">
        <v>46047</v>
      </c>
      <c r="V2647" s="17">
        <v>46047</v>
      </c>
      <c r="W2647" s="17"/>
      <c r="X2647" s="17"/>
      <c r="AC2647" s="16"/>
      <c r="AK2647" t="s">
        <v>10428</v>
      </c>
      <c r="AL2647" t="s">
        <v>10429</v>
      </c>
      <c r="AP2647" t="s">
        <v>10430</v>
      </c>
      <c r="AQ2647" t="s">
        <v>967</v>
      </c>
      <c r="AR2647" t="s">
        <v>10429</v>
      </c>
      <c r="AS2647" t="s">
        <v>10431</v>
      </c>
      <c r="AT2647" t="s">
        <v>970</v>
      </c>
      <c r="AU2647" t="s">
        <v>10518</v>
      </c>
    </row>
    <row r="2648" spans="2:47" ht="11" outlineLevel="1" x14ac:dyDescent="0.15">
      <c r="B2648" t="s">
        <v>10519</v>
      </c>
      <c r="C2648" t="s">
        <v>3201</v>
      </c>
      <c r="E2648" t="s">
        <v>10427</v>
      </c>
      <c r="I2648" t="s">
        <v>9904</v>
      </c>
      <c r="J2648" t="s">
        <v>621</v>
      </c>
      <c r="M2648" s="5">
        <v>0</v>
      </c>
      <c r="N2648" s="5"/>
      <c r="O2648" s="5">
        <v>186000000</v>
      </c>
      <c r="P2648" s="5"/>
      <c r="Q2648" s="16"/>
      <c r="R2648" s="5"/>
      <c r="S2648" s="17">
        <v>45726</v>
      </c>
      <c r="T2648" s="17">
        <v>44223</v>
      </c>
      <c r="U2648" s="17">
        <v>46047</v>
      </c>
      <c r="V2648" s="17">
        <v>46047</v>
      </c>
      <c r="W2648" s="17"/>
      <c r="X2648" s="17"/>
      <c r="AC2648" s="16"/>
      <c r="AK2648" t="s">
        <v>10428</v>
      </c>
      <c r="AL2648" t="s">
        <v>10429</v>
      </c>
      <c r="AP2648" t="s">
        <v>10430</v>
      </c>
      <c r="AQ2648" t="s">
        <v>967</v>
      </c>
      <c r="AR2648" t="s">
        <v>10429</v>
      </c>
      <c r="AS2648" t="s">
        <v>10431</v>
      </c>
      <c r="AT2648" t="s">
        <v>970</v>
      </c>
      <c r="AU2648" t="s">
        <v>10520</v>
      </c>
    </row>
    <row r="2649" spans="2:47" ht="11" outlineLevel="1" x14ac:dyDescent="0.15">
      <c r="B2649" t="s">
        <v>10521</v>
      </c>
      <c r="C2649" t="s">
        <v>252</v>
      </c>
      <c r="E2649" t="s">
        <v>10427</v>
      </c>
      <c r="I2649" t="s">
        <v>9904</v>
      </c>
      <c r="J2649" t="s">
        <v>637</v>
      </c>
      <c r="M2649" s="5">
        <v>0</v>
      </c>
      <c r="N2649" s="5"/>
      <c r="O2649" s="5">
        <v>186000000</v>
      </c>
      <c r="P2649" s="5"/>
      <c r="Q2649" s="16"/>
      <c r="R2649" s="5"/>
      <c r="S2649" s="17">
        <v>45729</v>
      </c>
      <c r="T2649" s="17">
        <v>44223</v>
      </c>
      <c r="U2649" s="17">
        <v>46047</v>
      </c>
      <c r="V2649" s="17">
        <v>46047</v>
      </c>
      <c r="W2649" s="17"/>
      <c r="X2649" s="17"/>
      <c r="AC2649" s="16"/>
      <c r="AK2649" t="s">
        <v>10428</v>
      </c>
      <c r="AL2649" t="s">
        <v>10429</v>
      </c>
      <c r="AP2649" t="s">
        <v>10430</v>
      </c>
      <c r="AQ2649" t="s">
        <v>967</v>
      </c>
      <c r="AR2649" t="s">
        <v>10429</v>
      </c>
      <c r="AS2649" t="s">
        <v>10431</v>
      </c>
      <c r="AT2649" t="s">
        <v>970</v>
      </c>
      <c r="AU2649" t="s">
        <v>10522</v>
      </c>
    </row>
    <row r="2650" spans="2:47" ht="11" outlineLevel="1" x14ac:dyDescent="0.15">
      <c r="B2650" t="s">
        <v>10523</v>
      </c>
      <c r="C2650" t="s">
        <v>1127</v>
      </c>
      <c r="E2650" t="s">
        <v>10427</v>
      </c>
      <c r="I2650" t="s">
        <v>9904</v>
      </c>
      <c r="J2650" t="s">
        <v>1128</v>
      </c>
      <c r="M2650" s="5">
        <v>0</v>
      </c>
      <c r="N2650" s="5"/>
      <c r="O2650" s="5">
        <v>2090987106.1300001</v>
      </c>
      <c r="P2650" s="5"/>
      <c r="Q2650" s="16"/>
      <c r="R2650" s="5"/>
      <c r="S2650" s="17">
        <v>45775</v>
      </c>
      <c r="T2650" s="17">
        <v>45044</v>
      </c>
      <c r="U2650" s="17">
        <v>47600</v>
      </c>
      <c r="V2650" s="17">
        <v>47600</v>
      </c>
      <c r="W2650" s="17"/>
      <c r="X2650" s="17"/>
      <c r="AC2650" s="16"/>
      <c r="AK2650" t="s">
        <v>10428</v>
      </c>
      <c r="AL2650" t="s">
        <v>10429</v>
      </c>
      <c r="AP2650" t="s">
        <v>10430</v>
      </c>
      <c r="AQ2650" t="s">
        <v>967</v>
      </c>
      <c r="AR2650" t="s">
        <v>10429</v>
      </c>
      <c r="AS2650" t="s">
        <v>10431</v>
      </c>
      <c r="AT2650" t="s">
        <v>970</v>
      </c>
      <c r="AU2650" t="s">
        <v>10524</v>
      </c>
    </row>
    <row r="2651" spans="2:47" ht="11" outlineLevel="1" x14ac:dyDescent="0.15">
      <c r="B2651" t="s">
        <v>10525</v>
      </c>
      <c r="C2651" t="s">
        <v>2185</v>
      </c>
      <c r="E2651" t="s">
        <v>10427</v>
      </c>
      <c r="I2651" t="s">
        <v>9904</v>
      </c>
      <c r="J2651" t="s">
        <v>1411</v>
      </c>
      <c r="M2651" s="5">
        <v>0</v>
      </c>
      <c r="N2651" s="5"/>
      <c r="O2651" s="5">
        <v>58100000</v>
      </c>
      <c r="P2651" s="5"/>
      <c r="Q2651" s="16"/>
      <c r="R2651" s="5"/>
      <c r="S2651" s="17">
        <v>46029</v>
      </c>
      <c r="T2651" s="17">
        <v>45139</v>
      </c>
      <c r="U2651" s="17">
        <v>46965</v>
      </c>
      <c r="V2651" s="17">
        <v>46965</v>
      </c>
      <c r="W2651" s="17"/>
      <c r="X2651" s="17"/>
      <c r="AC2651" s="16"/>
      <c r="AK2651" t="s">
        <v>10428</v>
      </c>
      <c r="AL2651" t="s">
        <v>10429</v>
      </c>
      <c r="AP2651" t="s">
        <v>10430</v>
      </c>
      <c r="AQ2651" t="s">
        <v>967</v>
      </c>
      <c r="AR2651" t="s">
        <v>10429</v>
      </c>
      <c r="AS2651" t="s">
        <v>10431</v>
      </c>
      <c r="AT2651" t="s">
        <v>970</v>
      </c>
      <c r="AU2651" t="s">
        <v>10526</v>
      </c>
    </row>
    <row r="2652" spans="2:47" ht="11" outlineLevel="1" x14ac:dyDescent="0.15">
      <c r="B2652" t="s">
        <v>10527</v>
      </c>
      <c r="C2652" t="s">
        <v>173</v>
      </c>
      <c r="E2652" t="s">
        <v>10427</v>
      </c>
      <c r="I2652" t="s">
        <v>9904</v>
      </c>
      <c r="J2652" t="s">
        <v>605</v>
      </c>
      <c r="M2652" s="5">
        <v>0</v>
      </c>
      <c r="N2652" s="5"/>
      <c r="O2652" s="5">
        <v>4730000000</v>
      </c>
      <c r="P2652" s="5"/>
      <c r="Q2652" s="16"/>
      <c r="R2652" s="5"/>
      <c r="S2652" s="17">
        <v>45993</v>
      </c>
      <c r="T2652" s="17">
        <v>43242</v>
      </c>
      <c r="U2652" s="17">
        <v>46721</v>
      </c>
      <c r="V2652" s="17">
        <v>46721</v>
      </c>
      <c r="W2652" s="17"/>
      <c r="X2652" s="17"/>
      <c r="AC2652" s="16"/>
      <c r="AK2652" t="s">
        <v>10428</v>
      </c>
      <c r="AL2652" t="s">
        <v>10429</v>
      </c>
      <c r="AP2652" t="s">
        <v>10430</v>
      </c>
      <c r="AQ2652" t="s">
        <v>967</v>
      </c>
      <c r="AR2652" t="s">
        <v>10429</v>
      </c>
      <c r="AS2652" t="s">
        <v>10431</v>
      </c>
      <c r="AT2652" t="s">
        <v>970</v>
      </c>
      <c r="AU2652" t="s">
        <v>10528</v>
      </c>
    </row>
    <row r="2653" spans="2:47" ht="11" outlineLevel="1" x14ac:dyDescent="0.15">
      <c r="B2653" t="s">
        <v>10529</v>
      </c>
      <c r="C2653" t="s">
        <v>1565</v>
      </c>
      <c r="E2653" t="s">
        <v>10427</v>
      </c>
      <c r="I2653" t="s">
        <v>9904</v>
      </c>
      <c r="J2653" t="s">
        <v>1566</v>
      </c>
      <c r="M2653" s="5">
        <v>0</v>
      </c>
      <c r="N2653" s="5"/>
      <c r="O2653" s="5">
        <v>60530237</v>
      </c>
      <c r="P2653" s="5"/>
      <c r="Q2653" s="16"/>
      <c r="R2653" s="5"/>
      <c r="S2653" s="17">
        <v>45257</v>
      </c>
      <c r="T2653" s="17">
        <v>42856</v>
      </c>
      <c r="U2653" s="17">
        <v>44681</v>
      </c>
      <c r="V2653" s="17">
        <v>44681</v>
      </c>
      <c r="W2653" s="17"/>
      <c r="X2653" s="17"/>
      <c r="AC2653" s="16"/>
      <c r="AK2653" t="s">
        <v>10428</v>
      </c>
      <c r="AL2653" t="s">
        <v>10429</v>
      </c>
      <c r="AP2653" t="s">
        <v>10430</v>
      </c>
      <c r="AQ2653" t="s">
        <v>967</v>
      </c>
      <c r="AR2653" t="s">
        <v>10429</v>
      </c>
      <c r="AS2653" t="s">
        <v>10431</v>
      </c>
      <c r="AT2653" t="s">
        <v>970</v>
      </c>
      <c r="AU2653" t="s">
        <v>10530</v>
      </c>
    </row>
    <row r="2654" spans="2:47" ht="11" outlineLevel="1" x14ac:dyDescent="0.15">
      <c r="B2654" t="s">
        <v>10531</v>
      </c>
      <c r="C2654" t="s">
        <v>188</v>
      </c>
      <c r="E2654" t="s">
        <v>10427</v>
      </c>
      <c r="I2654" t="s">
        <v>9904</v>
      </c>
      <c r="J2654" t="s">
        <v>644</v>
      </c>
      <c r="M2654" s="5">
        <v>0</v>
      </c>
      <c r="N2654" s="5"/>
      <c r="O2654" s="5">
        <v>34555294.979999997</v>
      </c>
      <c r="P2654" s="5"/>
      <c r="Q2654" s="16"/>
      <c r="R2654" s="5"/>
      <c r="S2654" s="17">
        <v>42271</v>
      </c>
      <c r="T2654" s="17">
        <v>40843</v>
      </c>
      <c r="U2654" s="17">
        <v>42277</v>
      </c>
      <c r="V2654" s="17">
        <v>42277</v>
      </c>
      <c r="W2654" s="17"/>
      <c r="X2654" s="17"/>
      <c r="AC2654" s="16"/>
      <c r="AK2654" t="s">
        <v>10428</v>
      </c>
      <c r="AL2654" t="s">
        <v>10429</v>
      </c>
      <c r="AP2654" t="s">
        <v>10430</v>
      </c>
      <c r="AQ2654" t="s">
        <v>967</v>
      </c>
      <c r="AR2654" t="s">
        <v>10429</v>
      </c>
      <c r="AS2654" t="s">
        <v>10431</v>
      </c>
      <c r="AT2654" t="s">
        <v>970</v>
      </c>
      <c r="AU2654" t="s">
        <v>10532</v>
      </c>
    </row>
    <row r="2655" spans="2:47" ht="11" outlineLevel="1" x14ac:dyDescent="0.15">
      <c r="B2655" t="s">
        <v>10533</v>
      </c>
      <c r="C2655" t="s">
        <v>275</v>
      </c>
      <c r="E2655" t="s">
        <v>10427</v>
      </c>
      <c r="I2655" t="s">
        <v>9904</v>
      </c>
      <c r="J2655" t="s">
        <v>675</v>
      </c>
      <c r="M2655" s="5">
        <v>0</v>
      </c>
      <c r="N2655" s="5"/>
      <c r="O2655" s="5">
        <v>19877916.600000001</v>
      </c>
      <c r="P2655" s="5"/>
      <c r="Q2655" s="16"/>
      <c r="R2655" s="5"/>
      <c r="S2655" s="17">
        <v>42467</v>
      </c>
      <c r="T2655" s="17">
        <v>41180</v>
      </c>
      <c r="U2655" s="17">
        <v>42643</v>
      </c>
      <c r="V2655" s="17">
        <v>42643</v>
      </c>
      <c r="W2655" s="17"/>
      <c r="X2655" s="17"/>
      <c r="AC2655" s="16"/>
      <c r="AK2655" t="s">
        <v>10428</v>
      </c>
      <c r="AL2655" t="s">
        <v>10429</v>
      </c>
      <c r="AP2655" t="s">
        <v>10430</v>
      </c>
      <c r="AQ2655" t="s">
        <v>967</v>
      </c>
      <c r="AR2655" t="s">
        <v>10429</v>
      </c>
      <c r="AS2655" t="s">
        <v>10431</v>
      </c>
      <c r="AT2655" t="s">
        <v>970</v>
      </c>
      <c r="AU2655" t="s">
        <v>10534</v>
      </c>
    </row>
    <row r="2656" spans="2:47" ht="11" outlineLevel="1" x14ac:dyDescent="0.15">
      <c r="B2656" t="s">
        <v>10535</v>
      </c>
      <c r="C2656" t="s">
        <v>190</v>
      </c>
      <c r="E2656" t="s">
        <v>10427</v>
      </c>
      <c r="I2656" t="s">
        <v>9904</v>
      </c>
      <c r="J2656" t="s">
        <v>608</v>
      </c>
      <c r="M2656" s="5">
        <v>0</v>
      </c>
      <c r="N2656" s="5"/>
      <c r="O2656" s="5">
        <v>147579981.75</v>
      </c>
      <c r="P2656" s="5"/>
      <c r="Q2656" s="16"/>
      <c r="R2656" s="5"/>
      <c r="S2656" s="17">
        <v>41766</v>
      </c>
      <c r="T2656" s="17">
        <v>41065</v>
      </c>
      <c r="U2656" s="17">
        <v>42159</v>
      </c>
      <c r="V2656" s="17">
        <v>42159</v>
      </c>
      <c r="W2656" s="17"/>
      <c r="X2656" s="17"/>
      <c r="AC2656" s="16"/>
      <c r="AK2656" t="s">
        <v>10428</v>
      </c>
      <c r="AL2656" t="s">
        <v>10429</v>
      </c>
      <c r="AP2656" t="s">
        <v>10430</v>
      </c>
      <c r="AQ2656" t="s">
        <v>967</v>
      </c>
      <c r="AR2656" t="s">
        <v>10429</v>
      </c>
      <c r="AS2656" t="s">
        <v>10431</v>
      </c>
      <c r="AT2656" t="s">
        <v>970</v>
      </c>
      <c r="AU2656" t="s">
        <v>10536</v>
      </c>
    </row>
    <row r="2657" spans="2:47" ht="11" outlineLevel="1" x14ac:dyDescent="0.15">
      <c r="B2657" t="s">
        <v>10537</v>
      </c>
      <c r="C2657" t="s">
        <v>213</v>
      </c>
      <c r="E2657" t="s">
        <v>10427</v>
      </c>
      <c r="I2657" t="s">
        <v>9904</v>
      </c>
      <c r="J2657" t="s">
        <v>638</v>
      </c>
      <c r="M2657" s="5">
        <v>0</v>
      </c>
      <c r="N2657" s="5"/>
      <c r="O2657" s="5">
        <v>44096087</v>
      </c>
      <c r="P2657" s="5"/>
      <c r="Q2657" s="16"/>
      <c r="R2657" s="5"/>
      <c r="S2657" s="17">
        <v>41831</v>
      </c>
      <c r="T2657" s="17">
        <v>41106</v>
      </c>
      <c r="U2657" s="17">
        <v>42200</v>
      </c>
      <c r="V2657" s="17">
        <v>42200</v>
      </c>
      <c r="W2657" s="17"/>
      <c r="X2657" s="17"/>
      <c r="AC2657" s="16"/>
      <c r="AK2657" t="s">
        <v>10428</v>
      </c>
      <c r="AL2657" t="s">
        <v>10429</v>
      </c>
      <c r="AP2657" t="s">
        <v>10430</v>
      </c>
      <c r="AQ2657" t="s">
        <v>967</v>
      </c>
      <c r="AR2657" t="s">
        <v>10429</v>
      </c>
      <c r="AS2657" t="s">
        <v>10431</v>
      </c>
      <c r="AT2657" t="s">
        <v>970</v>
      </c>
      <c r="AU2657" t="s">
        <v>10538</v>
      </c>
    </row>
    <row r="2658" spans="2:47" ht="11" outlineLevel="1" x14ac:dyDescent="0.15">
      <c r="B2658" t="s">
        <v>10539</v>
      </c>
      <c r="C2658" t="s">
        <v>196</v>
      </c>
      <c r="E2658" t="s">
        <v>10427</v>
      </c>
      <c r="I2658" t="s">
        <v>9904</v>
      </c>
      <c r="J2658" t="s">
        <v>604</v>
      </c>
      <c r="M2658" s="5">
        <v>0</v>
      </c>
      <c r="N2658" s="5"/>
      <c r="O2658" s="5">
        <v>78967027.909999996</v>
      </c>
      <c r="P2658" s="5"/>
      <c r="Q2658" s="16"/>
      <c r="R2658" s="5"/>
      <c r="S2658" s="17">
        <v>42346</v>
      </c>
      <c r="T2658" s="17">
        <v>41316</v>
      </c>
      <c r="U2658" s="17">
        <v>42410</v>
      </c>
      <c r="V2658" s="17">
        <v>42410</v>
      </c>
      <c r="W2658" s="17"/>
      <c r="X2658" s="17"/>
      <c r="AC2658" s="16"/>
      <c r="AK2658" t="s">
        <v>10428</v>
      </c>
      <c r="AL2658" t="s">
        <v>10429</v>
      </c>
      <c r="AP2658" t="s">
        <v>10430</v>
      </c>
      <c r="AQ2658" t="s">
        <v>967</v>
      </c>
      <c r="AR2658" t="s">
        <v>10429</v>
      </c>
      <c r="AS2658" t="s">
        <v>10431</v>
      </c>
      <c r="AT2658" t="s">
        <v>970</v>
      </c>
      <c r="AU2658" t="s">
        <v>10540</v>
      </c>
    </row>
    <row r="2659" spans="2:47" ht="11" outlineLevel="1" x14ac:dyDescent="0.15">
      <c r="B2659" t="s">
        <v>10541</v>
      </c>
      <c r="C2659" t="s">
        <v>318</v>
      </c>
      <c r="E2659" t="s">
        <v>10427</v>
      </c>
      <c r="I2659" t="s">
        <v>9904</v>
      </c>
      <c r="J2659" t="s">
        <v>610</v>
      </c>
      <c r="M2659" s="5">
        <v>0</v>
      </c>
      <c r="N2659" s="5"/>
      <c r="O2659" s="5">
        <v>136176436</v>
      </c>
      <c r="P2659" s="5"/>
      <c r="Q2659" s="16"/>
      <c r="R2659" s="5"/>
      <c r="S2659" s="17">
        <v>42347</v>
      </c>
      <c r="T2659" s="17">
        <v>41316</v>
      </c>
      <c r="U2659" s="17">
        <v>42410</v>
      </c>
      <c r="V2659" s="17">
        <v>42410</v>
      </c>
      <c r="W2659" s="17"/>
      <c r="X2659" s="17"/>
      <c r="AC2659" s="16"/>
      <c r="AK2659" t="s">
        <v>10428</v>
      </c>
      <c r="AL2659" t="s">
        <v>10429</v>
      </c>
      <c r="AP2659" t="s">
        <v>10430</v>
      </c>
      <c r="AQ2659" t="s">
        <v>967</v>
      </c>
      <c r="AR2659" t="s">
        <v>10429</v>
      </c>
      <c r="AS2659" t="s">
        <v>10431</v>
      </c>
      <c r="AT2659" t="s">
        <v>970</v>
      </c>
      <c r="AU2659" t="s">
        <v>10542</v>
      </c>
    </row>
    <row r="2660" spans="2:47" ht="11" outlineLevel="1" x14ac:dyDescent="0.15">
      <c r="B2660" t="s">
        <v>10543</v>
      </c>
      <c r="C2660" t="s">
        <v>209</v>
      </c>
      <c r="E2660" t="s">
        <v>10427</v>
      </c>
      <c r="I2660" t="s">
        <v>9904</v>
      </c>
      <c r="J2660" t="s">
        <v>603</v>
      </c>
      <c r="M2660" s="5">
        <v>0</v>
      </c>
      <c r="N2660" s="5"/>
      <c r="O2660" s="5">
        <v>72755358</v>
      </c>
      <c r="P2660" s="5"/>
      <c r="Q2660" s="16"/>
      <c r="R2660" s="5"/>
      <c r="S2660" s="17">
        <v>42404</v>
      </c>
      <c r="T2660" s="17">
        <v>41316</v>
      </c>
      <c r="U2660" s="17">
        <v>42410</v>
      </c>
      <c r="V2660" s="17">
        <v>42410</v>
      </c>
      <c r="W2660" s="17"/>
      <c r="X2660" s="17"/>
      <c r="AC2660" s="16"/>
      <c r="AK2660" t="s">
        <v>10428</v>
      </c>
      <c r="AL2660" t="s">
        <v>10429</v>
      </c>
      <c r="AP2660" t="s">
        <v>10430</v>
      </c>
      <c r="AQ2660" t="s">
        <v>967</v>
      </c>
      <c r="AR2660" t="s">
        <v>10429</v>
      </c>
      <c r="AS2660" t="s">
        <v>10431</v>
      </c>
      <c r="AT2660" t="s">
        <v>970</v>
      </c>
      <c r="AU2660" t="s">
        <v>10544</v>
      </c>
    </row>
    <row r="2661" spans="2:47" ht="11" outlineLevel="1" x14ac:dyDescent="0.15">
      <c r="B2661" t="s">
        <v>10545</v>
      </c>
      <c r="C2661" t="s">
        <v>358</v>
      </c>
      <c r="E2661" t="s">
        <v>10427</v>
      </c>
      <c r="I2661" t="s">
        <v>9904</v>
      </c>
      <c r="J2661" t="s">
        <v>625</v>
      </c>
      <c r="M2661" s="5">
        <v>0</v>
      </c>
      <c r="N2661" s="5"/>
      <c r="O2661" s="5">
        <v>19663808.120000001</v>
      </c>
      <c r="P2661" s="5"/>
      <c r="Q2661" s="16"/>
      <c r="R2661" s="5"/>
      <c r="S2661" s="17">
        <v>42347</v>
      </c>
      <c r="T2661" s="17">
        <v>41316</v>
      </c>
      <c r="U2661" s="17">
        <v>42410</v>
      </c>
      <c r="V2661" s="17">
        <v>42410</v>
      </c>
      <c r="W2661" s="17"/>
      <c r="X2661" s="17"/>
      <c r="AC2661" s="16"/>
      <c r="AK2661" t="s">
        <v>10428</v>
      </c>
      <c r="AL2661" t="s">
        <v>10429</v>
      </c>
      <c r="AP2661" t="s">
        <v>10430</v>
      </c>
      <c r="AQ2661" t="s">
        <v>967</v>
      </c>
      <c r="AR2661" t="s">
        <v>10429</v>
      </c>
      <c r="AS2661" t="s">
        <v>10431</v>
      </c>
      <c r="AT2661" t="s">
        <v>970</v>
      </c>
      <c r="AU2661" t="s">
        <v>10546</v>
      </c>
    </row>
    <row r="2662" spans="2:47" ht="11" outlineLevel="1" x14ac:dyDescent="0.15">
      <c r="B2662" t="s">
        <v>10547</v>
      </c>
      <c r="C2662" t="s">
        <v>177</v>
      </c>
      <c r="E2662" t="s">
        <v>10427</v>
      </c>
      <c r="I2662" t="s">
        <v>9904</v>
      </c>
      <c r="J2662" t="s">
        <v>638</v>
      </c>
      <c r="M2662" s="5">
        <v>0</v>
      </c>
      <c r="N2662" s="5"/>
      <c r="O2662" s="5">
        <v>46492863</v>
      </c>
      <c r="P2662" s="5"/>
      <c r="Q2662" s="16"/>
      <c r="R2662" s="5"/>
      <c r="S2662" s="17">
        <v>43670</v>
      </c>
      <c r="T2662" s="17">
        <v>42233</v>
      </c>
      <c r="U2662" s="17">
        <v>44059</v>
      </c>
      <c r="V2662" s="17">
        <v>44059</v>
      </c>
      <c r="W2662" s="17"/>
      <c r="X2662" s="17"/>
      <c r="AC2662" s="16"/>
      <c r="AK2662" t="s">
        <v>10428</v>
      </c>
      <c r="AL2662" t="s">
        <v>10429</v>
      </c>
      <c r="AP2662" t="s">
        <v>10430</v>
      </c>
      <c r="AQ2662" t="s">
        <v>967</v>
      </c>
      <c r="AR2662" t="s">
        <v>10429</v>
      </c>
      <c r="AS2662" t="s">
        <v>10431</v>
      </c>
      <c r="AT2662" t="s">
        <v>970</v>
      </c>
      <c r="AU2662" t="s">
        <v>10548</v>
      </c>
    </row>
    <row r="2663" spans="2:47" ht="11" outlineLevel="1" x14ac:dyDescent="0.15">
      <c r="B2663" t="s">
        <v>10549</v>
      </c>
      <c r="C2663" t="s">
        <v>167</v>
      </c>
      <c r="E2663" t="s">
        <v>10427</v>
      </c>
      <c r="I2663" t="s">
        <v>9904</v>
      </c>
      <c r="J2663" t="s">
        <v>601</v>
      </c>
      <c r="M2663" s="5">
        <v>0</v>
      </c>
      <c r="N2663" s="5"/>
      <c r="O2663" s="5">
        <v>0</v>
      </c>
      <c r="P2663" s="5"/>
      <c r="Q2663" s="16"/>
      <c r="R2663" s="5"/>
      <c r="S2663" s="17">
        <v>43931</v>
      </c>
      <c r="T2663" s="17">
        <v>42359</v>
      </c>
      <c r="U2663" s="17">
        <v>44185</v>
      </c>
      <c r="V2663" s="17">
        <v>44185</v>
      </c>
      <c r="W2663" s="17"/>
      <c r="X2663" s="17"/>
      <c r="AC2663" s="16"/>
      <c r="AK2663" t="s">
        <v>10428</v>
      </c>
      <c r="AL2663" t="s">
        <v>10429</v>
      </c>
      <c r="AP2663" t="s">
        <v>10430</v>
      </c>
      <c r="AQ2663" t="s">
        <v>967</v>
      </c>
      <c r="AR2663" t="s">
        <v>10429</v>
      </c>
      <c r="AS2663" t="s">
        <v>10431</v>
      </c>
      <c r="AT2663" t="s">
        <v>970</v>
      </c>
      <c r="AU2663" t="s">
        <v>10550</v>
      </c>
    </row>
    <row r="2664" spans="2:47" ht="11" outlineLevel="1" x14ac:dyDescent="0.15">
      <c r="B2664" t="s">
        <v>10551</v>
      </c>
      <c r="C2664" t="s">
        <v>372</v>
      </c>
      <c r="E2664" t="s">
        <v>10427</v>
      </c>
      <c r="I2664" t="s">
        <v>9904</v>
      </c>
      <c r="J2664" t="s">
        <v>627</v>
      </c>
      <c r="M2664" s="5">
        <v>0</v>
      </c>
      <c r="N2664" s="5"/>
      <c r="O2664" s="5">
        <v>0</v>
      </c>
      <c r="P2664" s="5"/>
      <c r="Q2664" s="16"/>
      <c r="R2664" s="5"/>
      <c r="S2664" s="17">
        <v>43930</v>
      </c>
      <c r="T2664" s="17">
        <v>42359</v>
      </c>
      <c r="U2664" s="17">
        <v>44185</v>
      </c>
      <c r="V2664" s="17">
        <v>44185</v>
      </c>
      <c r="W2664" s="17"/>
      <c r="X2664" s="17"/>
      <c r="AC2664" s="16"/>
      <c r="AK2664" t="s">
        <v>10428</v>
      </c>
      <c r="AL2664" t="s">
        <v>10429</v>
      </c>
      <c r="AP2664" t="s">
        <v>10430</v>
      </c>
      <c r="AQ2664" t="s">
        <v>967</v>
      </c>
      <c r="AR2664" t="s">
        <v>10429</v>
      </c>
      <c r="AS2664" t="s">
        <v>10431</v>
      </c>
      <c r="AT2664" t="s">
        <v>970</v>
      </c>
      <c r="AU2664" t="s">
        <v>10552</v>
      </c>
    </row>
    <row r="2665" spans="2:47" ht="11" outlineLevel="1" x14ac:dyDescent="0.15">
      <c r="B2665" t="s">
        <v>10553</v>
      </c>
      <c r="C2665" t="s">
        <v>365</v>
      </c>
      <c r="E2665" t="s">
        <v>10427</v>
      </c>
      <c r="I2665" t="s">
        <v>9904</v>
      </c>
      <c r="J2665" t="s">
        <v>626</v>
      </c>
      <c r="M2665" s="5">
        <v>0</v>
      </c>
      <c r="N2665" s="5"/>
      <c r="O2665" s="5">
        <v>116111582</v>
      </c>
      <c r="P2665" s="5"/>
      <c r="Q2665" s="16"/>
      <c r="R2665" s="5"/>
      <c r="S2665" s="17">
        <v>43931</v>
      </c>
      <c r="T2665" s="17">
        <v>42359</v>
      </c>
      <c r="U2665" s="17">
        <v>44185</v>
      </c>
      <c r="V2665" s="17">
        <v>44185</v>
      </c>
      <c r="W2665" s="17"/>
      <c r="X2665" s="17"/>
      <c r="AC2665" s="16"/>
      <c r="AK2665" t="s">
        <v>10428</v>
      </c>
      <c r="AL2665" t="s">
        <v>10429</v>
      </c>
      <c r="AP2665" t="s">
        <v>10430</v>
      </c>
      <c r="AQ2665" t="s">
        <v>967</v>
      </c>
      <c r="AR2665" t="s">
        <v>10429</v>
      </c>
      <c r="AS2665" t="s">
        <v>10431</v>
      </c>
      <c r="AT2665" t="s">
        <v>970</v>
      </c>
      <c r="AU2665" t="s">
        <v>10554</v>
      </c>
    </row>
    <row r="2666" spans="2:47" ht="11" outlineLevel="1" x14ac:dyDescent="0.15">
      <c r="B2666" t="s">
        <v>10555</v>
      </c>
      <c r="C2666" t="s">
        <v>3433</v>
      </c>
      <c r="E2666" t="s">
        <v>10427</v>
      </c>
      <c r="I2666" t="s">
        <v>9904</v>
      </c>
      <c r="J2666" t="s">
        <v>3434</v>
      </c>
      <c r="M2666" s="5">
        <v>0</v>
      </c>
      <c r="N2666" s="5"/>
      <c r="O2666" s="5">
        <v>75887067.129999995</v>
      </c>
      <c r="P2666" s="5"/>
      <c r="Q2666" s="16"/>
      <c r="R2666" s="5"/>
      <c r="S2666" s="17">
        <v>43935</v>
      </c>
      <c r="T2666" s="17">
        <v>42359</v>
      </c>
      <c r="U2666" s="17">
        <v>44185</v>
      </c>
      <c r="V2666" s="17">
        <v>44185</v>
      </c>
      <c r="W2666" s="17"/>
      <c r="X2666" s="17"/>
      <c r="AC2666" s="16"/>
      <c r="AK2666" t="s">
        <v>10428</v>
      </c>
      <c r="AL2666" t="s">
        <v>10429</v>
      </c>
      <c r="AP2666" t="s">
        <v>10430</v>
      </c>
      <c r="AQ2666" t="s">
        <v>967</v>
      </c>
      <c r="AR2666" t="s">
        <v>10429</v>
      </c>
      <c r="AS2666" t="s">
        <v>10431</v>
      </c>
      <c r="AT2666" t="s">
        <v>970</v>
      </c>
      <c r="AU2666" t="s">
        <v>10556</v>
      </c>
    </row>
    <row r="2667" spans="2:47" ht="11" outlineLevel="1" x14ac:dyDescent="0.15">
      <c r="B2667" t="s">
        <v>10557</v>
      </c>
      <c r="C2667" t="s">
        <v>293</v>
      </c>
      <c r="E2667" t="s">
        <v>10427</v>
      </c>
      <c r="I2667" t="s">
        <v>9904</v>
      </c>
      <c r="J2667" t="s">
        <v>618</v>
      </c>
      <c r="M2667" s="5">
        <v>0</v>
      </c>
      <c r="N2667" s="5"/>
      <c r="O2667" s="5">
        <v>0</v>
      </c>
      <c r="P2667" s="5"/>
      <c r="Q2667" s="16"/>
      <c r="R2667" s="5"/>
      <c r="S2667" s="17">
        <v>43931</v>
      </c>
      <c r="T2667" s="17">
        <v>42352</v>
      </c>
      <c r="U2667" s="17">
        <v>44185</v>
      </c>
      <c r="V2667" s="17">
        <v>44185</v>
      </c>
      <c r="W2667" s="17"/>
      <c r="X2667" s="17"/>
      <c r="AC2667" s="16"/>
      <c r="AK2667" t="s">
        <v>10428</v>
      </c>
      <c r="AL2667" t="s">
        <v>10429</v>
      </c>
      <c r="AP2667" t="s">
        <v>10430</v>
      </c>
      <c r="AQ2667" t="s">
        <v>967</v>
      </c>
      <c r="AR2667" t="s">
        <v>10429</v>
      </c>
      <c r="AS2667" t="s">
        <v>10431</v>
      </c>
      <c r="AT2667" t="s">
        <v>970</v>
      </c>
      <c r="AU2667" t="s">
        <v>10558</v>
      </c>
    </row>
    <row r="2668" spans="2:47" ht="11" outlineLevel="1" x14ac:dyDescent="0.15">
      <c r="B2668" t="s">
        <v>10559</v>
      </c>
      <c r="C2668" t="s">
        <v>3279</v>
      </c>
      <c r="E2668" t="s">
        <v>10427</v>
      </c>
      <c r="I2668" t="s">
        <v>9904</v>
      </c>
      <c r="J2668" t="s">
        <v>3280</v>
      </c>
      <c r="M2668" s="5">
        <v>0</v>
      </c>
      <c r="N2668" s="5"/>
      <c r="O2668" s="5">
        <v>90822960.219999999</v>
      </c>
      <c r="P2668" s="5"/>
      <c r="Q2668" s="16"/>
      <c r="R2668" s="5"/>
      <c r="S2668" s="17">
        <v>43438</v>
      </c>
      <c r="T2668" s="17">
        <v>42359</v>
      </c>
      <c r="U2668" s="17">
        <v>44185</v>
      </c>
      <c r="V2668" s="17">
        <v>44185</v>
      </c>
      <c r="W2668" s="17"/>
      <c r="X2668" s="17"/>
      <c r="AC2668" s="16"/>
      <c r="AK2668" t="s">
        <v>10428</v>
      </c>
      <c r="AL2668" t="s">
        <v>10429</v>
      </c>
      <c r="AP2668" t="s">
        <v>10430</v>
      </c>
      <c r="AQ2668" t="s">
        <v>967</v>
      </c>
      <c r="AR2668" t="s">
        <v>10429</v>
      </c>
      <c r="AS2668" t="s">
        <v>10431</v>
      </c>
      <c r="AT2668" t="s">
        <v>970</v>
      </c>
      <c r="AU2668" t="s">
        <v>10560</v>
      </c>
    </row>
    <row r="2669" spans="2:47" ht="11" outlineLevel="1" x14ac:dyDescent="0.15">
      <c r="B2669" t="s">
        <v>10561</v>
      </c>
      <c r="C2669" t="s">
        <v>199</v>
      </c>
      <c r="E2669" t="s">
        <v>10427</v>
      </c>
      <c r="I2669" t="s">
        <v>9904</v>
      </c>
      <c r="J2669" t="s">
        <v>608</v>
      </c>
      <c r="M2669" s="5">
        <v>0</v>
      </c>
      <c r="N2669" s="5"/>
      <c r="O2669" s="5">
        <v>0</v>
      </c>
      <c r="P2669" s="5"/>
      <c r="Q2669" s="16"/>
      <c r="R2669" s="5"/>
      <c r="S2669" s="17">
        <v>43931</v>
      </c>
      <c r="T2669" s="17">
        <v>42359</v>
      </c>
      <c r="U2669" s="17">
        <v>44185</v>
      </c>
      <c r="V2669" s="17">
        <v>44185</v>
      </c>
      <c r="W2669" s="17"/>
      <c r="X2669" s="17"/>
      <c r="AC2669" s="16"/>
      <c r="AK2669" t="s">
        <v>10428</v>
      </c>
      <c r="AL2669" t="s">
        <v>10429</v>
      </c>
      <c r="AP2669" t="s">
        <v>10430</v>
      </c>
      <c r="AQ2669" t="s">
        <v>967</v>
      </c>
      <c r="AR2669" t="s">
        <v>10429</v>
      </c>
      <c r="AS2669" t="s">
        <v>10431</v>
      </c>
      <c r="AT2669" t="s">
        <v>970</v>
      </c>
      <c r="AU2669" t="s">
        <v>10562</v>
      </c>
    </row>
    <row r="2670" spans="2:47" ht="11" outlineLevel="1" x14ac:dyDescent="0.15">
      <c r="B2670" t="s">
        <v>10563</v>
      </c>
      <c r="C2670" t="s">
        <v>331</v>
      </c>
      <c r="E2670" t="s">
        <v>10427</v>
      </c>
      <c r="I2670" t="s">
        <v>9904</v>
      </c>
      <c r="J2670" t="s">
        <v>622</v>
      </c>
      <c r="M2670" s="5">
        <v>0</v>
      </c>
      <c r="N2670" s="5"/>
      <c r="O2670" s="5">
        <v>138730995.94</v>
      </c>
      <c r="P2670" s="5"/>
      <c r="Q2670" s="16"/>
      <c r="R2670" s="5"/>
      <c r="S2670" s="17">
        <v>43881</v>
      </c>
      <c r="T2670" s="17">
        <v>42426</v>
      </c>
      <c r="U2670" s="17">
        <v>44252</v>
      </c>
      <c r="V2670" s="17">
        <v>44252</v>
      </c>
      <c r="W2670" s="17"/>
      <c r="X2670" s="17"/>
      <c r="AC2670" s="16"/>
      <c r="AK2670" t="s">
        <v>10428</v>
      </c>
      <c r="AL2670" t="s">
        <v>10429</v>
      </c>
      <c r="AP2670" t="s">
        <v>10430</v>
      </c>
      <c r="AQ2670" t="s">
        <v>967</v>
      </c>
      <c r="AR2670" t="s">
        <v>10429</v>
      </c>
      <c r="AS2670" t="s">
        <v>10431</v>
      </c>
      <c r="AT2670" t="s">
        <v>970</v>
      </c>
      <c r="AU2670" t="s">
        <v>10564</v>
      </c>
    </row>
    <row r="2671" spans="2:47" ht="11" outlineLevel="1" x14ac:dyDescent="0.15">
      <c r="B2671" t="s">
        <v>10565</v>
      </c>
      <c r="C2671" t="s">
        <v>186</v>
      </c>
      <c r="E2671" t="s">
        <v>10427</v>
      </c>
      <c r="I2671" t="s">
        <v>9904</v>
      </c>
      <c r="J2671" t="s">
        <v>604</v>
      </c>
      <c r="M2671" s="5">
        <v>0</v>
      </c>
      <c r="N2671" s="5"/>
      <c r="O2671" s="5">
        <v>98211300.310000002</v>
      </c>
      <c r="P2671" s="5"/>
      <c r="Q2671" s="16"/>
      <c r="R2671" s="5"/>
      <c r="S2671" s="17">
        <v>43881</v>
      </c>
      <c r="T2671" s="17">
        <v>42426</v>
      </c>
      <c r="U2671" s="17">
        <v>44253</v>
      </c>
      <c r="V2671" s="17">
        <v>44253</v>
      </c>
      <c r="W2671" s="17"/>
      <c r="X2671" s="17"/>
      <c r="AC2671" s="16"/>
      <c r="AK2671" t="s">
        <v>10428</v>
      </c>
      <c r="AL2671" t="s">
        <v>10429</v>
      </c>
      <c r="AP2671" t="s">
        <v>10430</v>
      </c>
      <c r="AQ2671" t="s">
        <v>967</v>
      </c>
      <c r="AR2671" t="s">
        <v>10429</v>
      </c>
      <c r="AS2671" t="s">
        <v>10431</v>
      </c>
      <c r="AT2671" t="s">
        <v>970</v>
      </c>
      <c r="AU2671" t="s">
        <v>10566</v>
      </c>
    </row>
    <row r="2672" spans="2:47" ht="11" outlineLevel="1" x14ac:dyDescent="0.15">
      <c r="B2672" t="s">
        <v>10567</v>
      </c>
      <c r="C2672" t="s">
        <v>2593</v>
      </c>
      <c r="E2672" t="s">
        <v>10427</v>
      </c>
      <c r="I2672" t="s">
        <v>9904</v>
      </c>
      <c r="J2672" t="s">
        <v>625</v>
      </c>
      <c r="M2672" s="5">
        <v>0</v>
      </c>
      <c r="N2672" s="5"/>
      <c r="O2672" s="5">
        <v>35604453</v>
      </c>
      <c r="P2672" s="5"/>
      <c r="Q2672" s="16"/>
      <c r="R2672" s="5"/>
      <c r="S2672" s="17">
        <v>43881</v>
      </c>
      <c r="T2672" s="17">
        <v>42426</v>
      </c>
      <c r="U2672" s="17">
        <v>44252</v>
      </c>
      <c r="V2672" s="17">
        <v>44252</v>
      </c>
      <c r="W2672" s="17"/>
      <c r="X2672" s="17"/>
      <c r="AC2672" s="16"/>
      <c r="AK2672" t="s">
        <v>10428</v>
      </c>
      <c r="AL2672" t="s">
        <v>10429</v>
      </c>
      <c r="AP2672" t="s">
        <v>10430</v>
      </c>
      <c r="AQ2672" t="s">
        <v>967</v>
      </c>
      <c r="AR2672" t="s">
        <v>10429</v>
      </c>
      <c r="AS2672" t="s">
        <v>10431</v>
      </c>
      <c r="AT2672" t="s">
        <v>970</v>
      </c>
      <c r="AU2672" t="s">
        <v>10568</v>
      </c>
    </row>
    <row r="2673" spans="2:47" ht="11" outlineLevel="1" x14ac:dyDescent="0.15">
      <c r="B2673" t="s">
        <v>10569</v>
      </c>
      <c r="C2673" t="s">
        <v>179</v>
      </c>
      <c r="E2673" t="s">
        <v>10427</v>
      </c>
      <c r="I2673" t="s">
        <v>9904</v>
      </c>
      <c r="J2673" t="s">
        <v>603</v>
      </c>
      <c r="M2673" s="5">
        <v>0</v>
      </c>
      <c r="N2673" s="5"/>
      <c r="O2673" s="5">
        <v>47049413</v>
      </c>
      <c r="P2673" s="5"/>
      <c r="Q2673" s="16"/>
      <c r="R2673" s="5"/>
      <c r="S2673" s="17">
        <v>43881</v>
      </c>
      <c r="T2673" s="17">
        <v>42426</v>
      </c>
      <c r="U2673" s="17">
        <v>44252</v>
      </c>
      <c r="V2673" s="17">
        <v>44252</v>
      </c>
      <c r="W2673" s="17"/>
      <c r="X2673" s="17"/>
      <c r="AC2673" s="16"/>
      <c r="AK2673" t="s">
        <v>10428</v>
      </c>
      <c r="AL2673" t="s">
        <v>10429</v>
      </c>
      <c r="AP2673" t="s">
        <v>10430</v>
      </c>
      <c r="AQ2673" t="s">
        <v>967</v>
      </c>
      <c r="AR2673" t="s">
        <v>10429</v>
      </c>
      <c r="AS2673" t="s">
        <v>10431</v>
      </c>
      <c r="AT2673" t="s">
        <v>970</v>
      </c>
      <c r="AU2673" t="s">
        <v>10570</v>
      </c>
    </row>
    <row r="2674" spans="2:47" ht="11" outlineLevel="1" x14ac:dyDescent="0.15">
      <c r="B2674" t="s">
        <v>10571</v>
      </c>
      <c r="C2674" t="s">
        <v>211</v>
      </c>
      <c r="E2674" t="s">
        <v>10427</v>
      </c>
      <c r="I2674" t="s">
        <v>9904</v>
      </c>
      <c r="J2674" t="s">
        <v>610</v>
      </c>
      <c r="M2674" s="5">
        <v>0</v>
      </c>
      <c r="N2674" s="5"/>
      <c r="O2674" s="5">
        <v>113044934</v>
      </c>
      <c r="P2674" s="5"/>
      <c r="Q2674" s="16"/>
      <c r="R2674" s="5"/>
      <c r="S2674" s="17">
        <v>43881</v>
      </c>
      <c r="T2674" s="17">
        <v>42426</v>
      </c>
      <c r="U2674" s="17">
        <v>44252</v>
      </c>
      <c r="V2674" s="17">
        <v>44252</v>
      </c>
      <c r="W2674" s="17"/>
      <c r="X2674" s="17"/>
      <c r="AC2674" s="16"/>
      <c r="AK2674" t="s">
        <v>10428</v>
      </c>
      <c r="AL2674" t="s">
        <v>10429</v>
      </c>
      <c r="AP2674" t="s">
        <v>10430</v>
      </c>
      <c r="AQ2674" t="s">
        <v>967</v>
      </c>
      <c r="AR2674" t="s">
        <v>10429</v>
      </c>
      <c r="AS2674" t="s">
        <v>10431</v>
      </c>
      <c r="AT2674" t="s">
        <v>970</v>
      </c>
      <c r="AU2674" t="s">
        <v>10572</v>
      </c>
    </row>
    <row r="2675" spans="2:47" ht="11" outlineLevel="1" x14ac:dyDescent="0.15">
      <c r="B2675" t="s">
        <v>10573</v>
      </c>
      <c r="C2675" t="s">
        <v>379</v>
      </c>
      <c r="E2675" t="s">
        <v>10427</v>
      </c>
      <c r="I2675" t="s">
        <v>9904</v>
      </c>
      <c r="J2675" t="s">
        <v>713</v>
      </c>
      <c r="M2675" s="5">
        <v>0</v>
      </c>
      <c r="N2675" s="5"/>
      <c r="O2675" s="5">
        <v>5000000</v>
      </c>
      <c r="P2675" s="5"/>
      <c r="Q2675" s="16"/>
      <c r="R2675" s="5"/>
      <c r="S2675" s="17">
        <v>45832</v>
      </c>
      <c r="T2675" s="17">
        <v>44420</v>
      </c>
      <c r="U2675" s="17">
        <v>46245</v>
      </c>
      <c r="V2675" s="17">
        <v>46245</v>
      </c>
      <c r="W2675" s="17"/>
      <c r="X2675" s="17"/>
      <c r="AC2675" s="16"/>
      <c r="AK2675" t="s">
        <v>10428</v>
      </c>
      <c r="AL2675" t="s">
        <v>10429</v>
      </c>
      <c r="AP2675" t="s">
        <v>10430</v>
      </c>
      <c r="AQ2675" t="s">
        <v>967</v>
      </c>
      <c r="AR2675" t="s">
        <v>10429</v>
      </c>
      <c r="AS2675" t="s">
        <v>10431</v>
      </c>
      <c r="AT2675" t="s">
        <v>970</v>
      </c>
      <c r="AU2675" t="s">
        <v>10574</v>
      </c>
    </row>
    <row r="2676" spans="2:47" ht="11" outlineLevel="1" x14ac:dyDescent="0.15">
      <c r="B2676" t="s">
        <v>10575</v>
      </c>
      <c r="C2676" t="s">
        <v>282</v>
      </c>
      <c r="E2676" t="s">
        <v>10427</v>
      </c>
      <c r="I2676" t="s">
        <v>9904</v>
      </c>
      <c r="J2676" t="s">
        <v>679</v>
      </c>
      <c r="M2676" s="5">
        <v>0</v>
      </c>
      <c r="N2676" s="5"/>
      <c r="O2676" s="5">
        <v>5000000</v>
      </c>
      <c r="P2676" s="5"/>
      <c r="Q2676" s="16"/>
      <c r="R2676" s="5"/>
      <c r="S2676" s="17">
        <v>45832</v>
      </c>
      <c r="T2676" s="17">
        <v>44420</v>
      </c>
      <c r="U2676" s="17">
        <v>46245</v>
      </c>
      <c r="V2676" s="17">
        <v>46245</v>
      </c>
      <c r="W2676" s="17"/>
      <c r="X2676" s="17"/>
      <c r="AC2676" s="16"/>
      <c r="AK2676" t="s">
        <v>10428</v>
      </c>
      <c r="AL2676" t="s">
        <v>10429</v>
      </c>
      <c r="AP2676" t="s">
        <v>10430</v>
      </c>
      <c r="AQ2676" t="s">
        <v>967</v>
      </c>
      <c r="AR2676" t="s">
        <v>10429</v>
      </c>
      <c r="AS2676" t="s">
        <v>10431</v>
      </c>
      <c r="AT2676" t="s">
        <v>970</v>
      </c>
      <c r="AU2676" t="s">
        <v>10576</v>
      </c>
    </row>
    <row r="2677" spans="2:47" ht="11" outlineLevel="1" x14ac:dyDescent="0.15">
      <c r="B2677" t="s">
        <v>10577</v>
      </c>
      <c r="C2677" t="s">
        <v>3782</v>
      </c>
      <c r="E2677" t="s">
        <v>10427</v>
      </c>
      <c r="I2677" t="s">
        <v>9904</v>
      </c>
      <c r="J2677" t="s">
        <v>2385</v>
      </c>
      <c r="M2677" s="5">
        <v>0</v>
      </c>
      <c r="N2677" s="5"/>
      <c r="O2677" s="5">
        <v>5000000</v>
      </c>
      <c r="P2677" s="5"/>
      <c r="Q2677" s="16"/>
      <c r="R2677" s="5"/>
      <c r="S2677" s="17">
        <v>42180</v>
      </c>
      <c r="T2677" s="17">
        <v>40777</v>
      </c>
      <c r="U2677" s="17">
        <v>42551</v>
      </c>
      <c r="V2677" s="17">
        <v>42551</v>
      </c>
      <c r="W2677" s="17"/>
      <c r="X2677" s="17"/>
      <c r="AC2677" s="16"/>
      <c r="AK2677" t="s">
        <v>10428</v>
      </c>
      <c r="AL2677" t="s">
        <v>10429</v>
      </c>
      <c r="AP2677" t="s">
        <v>10430</v>
      </c>
      <c r="AQ2677" t="s">
        <v>967</v>
      </c>
      <c r="AR2677" t="s">
        <v>10429</v>
      </c>
      <c r="AS2677" t="s">
        <v>10431</v>
      </c>
      <c r="AT2677" t="s">
        <v>970</v>
      </c>
      <c r="AU2677" t="s">
        <v>10578</v>
      </c>
    </row>
    <row r="2678" spans="2:47" ht="11" outlineLevel="1" x14ac:dyDescent="0.15">
      <c r="B2678" t="s">
        <v>10579</v>
      </c>
      <c r="C2678" t="s">
        <v>290</v>
      </c>
      <c r="E2678" t="s">
        <v>10427</v>
      </c>
      <c r="I2678" t="s">
        <v>9904</v>
      </c>
      <c r="J2678" t="s">
        <v>608</v>
      </c>
      <c r="M2678" s="5">
        <v>0</v>
      </c>
      <c r="N2678" s="5"/>
      <c r="O2678" s="5">
        <v>83837998.950000003</v>
      </c>
      <c r="P2678" s="5"/>
      <c r="Q2678" s="16"/>
      <c r="R2678" s="5"/>
      <c r="S2678" s="17">
        <v>42788</v>
      </c>
      <c r="T2678" s="17">
        <v>40130</v>
      </c>
      <c r="U2678" s="17">
        <v>41941</v>
      </c>
      <c r="V2678" s="17">
        <v>41941</v>
      </c>
      <c r="W2678" s="17"/>
      <c r="X2678" s="17"/>
      <c r="AC2678" s="16"/>
      <c r="AK2678" t="s">
        <v>10428</v>
      </c>
      <c r="AL2678" t="s">
        <v>10429</v>
      </c>
      <c r="AP2678" t="s">
        <v>10430</v>
      </c>
      <c r="AQ2678" t="s">
        <v>967</v>
      </c>
      <c r="AR2678" t="s">
        <v>10429</v>
      </c>
      <c r="AS2678" t="s">
        <v>10431</v>
      </c>
      <c r="AT2678" t="s">
        <v>970</v>
      </c>
      <c r="AU2678" t="s">
        <v>10580</v>
      </c>
    </row>
    <row r="2679" spans="2:47" ht="11" outlineLevel="1" x14ac:dyDescent="0.15">
      <c r="B2679" t="s">
        <v>10581</v>
      </c>
      <c r="C2679" t="s">
        <v>3236</v>
      </c>
      <c r="E2679" t="s">
        <v>10427</v>
      </c>
      <c r="I2679" t="s">
        <v>9904</v>
      </c>
      <c r="J2679" t="s">
        <v>608</v>
      </c>
      <c r="M2679" s="5">
        <v>0</v>
      </c>
      <c r="N2679" s="5"/>
      <c r="O2679" s="5">
        <v>13338404.779999999</v>
      </c>
      <c r="P2679" s="5"/>
      <c r="Q2679" s="16"/>
      <c r="R2679" s="5"/>
      <c r="S2679" s="17">
        <v>41333</v>
      </c>
      <c r="T2679" s="17">
        <v>40793</v>
      </c>
      <c r="U2679" s="17">
        <v>42613</v>
      </c>
      <c r="V2679" s="17">
        <v>42613</v>
      </c>
      <c r="W2679" s="17"/>
      <c r="X2679" s="17"/>
      <c r="AC2679" s="16"/>
      <c r="AK2679" t="s">
        <v>10428</v>
      </c>
      <c r="AL2679" t="s">
        <v>10429</v>
      </c>
      <c r="AP2679" t="s">
        <v>10430</v>
      </c>
      <c r="AQ2679" t="s">
        <v>967</v>
      </c>
      <c r="AR2679" t="s">
        <v>10429</v>
      </c>
      <c r="AS2679" t="s">
        <v>10431</v>
      </c>
      <c r="AT2679" t="s">
        <v>970</v>
      </c>
      <c r="AU2679" t="s">
        <v>10582</v>
      </c>
    </row>
    <row r="2680" spans="2:47" ht="11" outlineLevel="1" x14ac:dyDescent="0.15">
      <c r="B2680" t="s">
        <v>10583</v>
      </c>
      <c r="C2680" t="s">
        <v>301</v>
      </c>
      <c r="E2680" t="s">
        <v>10427</v>
      </c>
      <c r="I2680" t="s">
        <v>9904</v>
      </c>
      <c r="J2680" t="s">
        <v>608</v>
      </c>
      <c r="M2680" s="5">
        <v>0</v>
      </c>
      <c r="N2680" s="5"/>
      <c r="O2680" s="5">
        <v>4729240</v>
      </c>
      <c r="P2680" s="5"/>
      <c r="Q2680" s="16"/>
      <c r="R2680" s="5"/>
      <c r="S2680" s="17">
        <v>41781</v>
      </c>
      <c r="T2680" s="17">
        <v>41418</v>
      </c>
      <c r="U2680" s="17">
        <v>41782</v>
      </c>
      <c r="V2680" s="17">
        <v>41782</v>
      </c>
      <c r="W2680" s="17"/>
      <c r="X2680" s="17"/>
      <c r="AC2680" s="16"/>
      <c r="AK2680" t="s">
        <v>10428</v>
      </c>
      <c r="AL2680" t="s">
        <v>10429</v>
      </c>
      <c r="AP2680" t="s">
        <v>10430</v>
      </c>
      <c r="AQ2680" t="s">
        <v>967</v>
      </c>
      <c r="AR2680" t="s">
        <v>10429</v>
      </c>
      <c r="AS2680" t="s">
        <v>10431</v>
      </c>
      <c r="AT2680" t="s">
        <v>970</v>
      </c>
      <c r="AU2680" t="s">
        <v>10584</v>
      </c>
    </row>
    <row r="2681" spans="2:47" ht="11" outlineLevel="1" x14ac:dyDescent="0.15">
      <c r="B2681" t="s">
        <v>10585</v>
      </c>
      <c r="C2681" t="s">
        <v>4131</v>
      </c>
      <c r="E2681" t="s">
        <v>10427</v>
      </c>
      <c r="I2681" t="s">
        <v>9904</v>
      </c>
      <c r="J2681" t="s">
        <v>4132</v>
      </c>
      <c r="M2681" s="5">
        <v>0</v>
      </c>
      <c r="N2681" s="5"/>
      <c r="O2681" s="5">
        <v>1250000</v>
      </c>
      <c r="P2681" s="5"/>
      <c r="Q2681" s="16"/>
      <c r="R2681" s="5"/>
      <c r="S2681" s="17">
        <v>42782</v>
      </c>
      <c r="T2681" s="17">
        <v>42052</v>
      </c>
      <c r="U2681" s="17">
        <v>43871</v>
      </c>
      <c r="V2681" s="17">
        <v>43871</v>
      </c>
      <c r="W2681" s="17"/>
      <c r="X2681" s="17"/>
      <c r="AC2681" s="16"/>
      <c r="AK2681" t="s">
        <v>10428</v>
      </c>
      <c r="AL2681" t="s">
        <v>10429</v>
      </c>
      <c r="AP2681" t="s">
        <v>10430</v>
      </c>
      <c r="AQ2681" t="s">
        <v>967</v>
      </c>
      <c r="AR2681" t="s">
        <v>10429</v>
      </c>
      <c r="AS2681" t="s">
        <v>10431</v>
      </c>
      <c r="AT2681" t="s">
        <v>970</v>
      </c>
      <c r="AU2681" t="s">
        <v>10586</v>
      </c>
    </row>
    <row r="2682" spans="2:47" ht="11" outlineLevel="1" x14ac:dyDescent="0.15">
      <c r="B2682" t="s">
        <v>10587</v>
      </c>
      <c r="C2682" t="s">
        <v>234</v>
      </c>
      <c r="E2682" t="s">
        <v>10427</v>
      </c>
      <c r="I2682" t="s">
        <v>9904</v>
      </c>
      <c r="J2682" t="s">
        <v>608</v>
      </c>
      <c r="M2682" s="5">
        <v>0</v>
      </c>
      <c r="N2682" s="5"/>
      <c r="O2682" s="5">
        <v>10000000</v>
      </c>
      <c r="P2682" s="5"/>
      <c r="Q2682" s="16"/>
      <c r="R2682" s="5"/>
      <c r="S2682" s="17">
        <v>42517</v>
      </c>
      <c r="T2682" s="17">
        <v>41946</v>
      </c>
      <c r="U2682" s="17">
        <v>42306</v>
      </c>
      <c r="V2682" s="17">
        <v>42306</v>
      </c>
      <c r="W2682" s="17"/>
      <c r="X2682" s="17"/>
      <c r="AC2682" s="16"/>
      <c r="AK2682" t="s">
        <v>10428</v>
      </c>
      <c r="AL2682" t="s">
        <v>10429</v>
      </c>
      <c r="AP2682" t="s">
        <v>10430</v>
      </c>
      <c r="AQ2682" t="s">
        <v>967</v>
      </c>
      <c r="AR2682" t="s">
        <v>10429</v>
      </c>
      <c r="AS2682" t="s">
        <v>10431</v>
      </c>
      <c r="AT2682" t="s">
        <v>970</v>
      </c>
      <c r="AU2682" t="s">
        <v>10588</v>
      </c>
    </row>
    <row r="2683" spans="2:47" ht="11" outlineLevel="1" x14ac:dyDescent="0.15">
      <c r="B2683" t="s">
        <v>10589</v>
      </c>
      <c r="C2683" t="s">
        <v>231</v>
      </c>
      <c r="E2683" t="s">
        <v>10427</v>
      </c>
      <c r="I2683" t="s">
        <v>9904</v>
      </c>
      <c r="J2683" t="s">
        <v>608</v>
      </c>
      <c r="M2683" s="5">
        <v>0</v>
      </c>
      <c r="N2683" s="5"/>
      <c r="O2683" s="5">
        <v>9499999</v>
      </c>
      <c r="P2683" s="5"/>
      <c r="Q2683" s="16"/>
      <c r="R2683" s="5"/>
      <c r="S2683" s="17">
        <v>42912</v>
      </c>
      <c r="T2683" s="17">
        <v>42186</v>
      </c>
      <c r="U2683" s="17">
        <v>43281</v>
      </c>
      <c r="V2683" s="17">
        <v>43281</v>
      </c>
      <c r="W2683" s="17"/>
      <c r="X2683" s="17"/>
      <c r="AC2683" s="16"/>
      <c r="AK2683" t="s">
        <v>10428</v>
      </c>
      <c r="AL2683" t="s">
        <v>10429</v>
      </c>
      <c r="AP2683" t="s">
        <v>10430</v>
      </c>
      <c r="AQ2683" t="s">
        <v>967</v>
      </c>
      <c r="AR2683" t="s">
        <v>10429</v>
      </c>
      <c r="AS2683" t="s">
        <v>10431</v>
      </c>
      <c r="AT2683" t="s">
        <v>970</v>
      </c>
      <c r="AU2683" t="s">
        <v>10590</v>
      </c>
    </row>
    <row r="2684" spans="2:47" ht="11" outlineLevel="1" x14ac:dyDescent="0.15">
      <c r="B2684" t="s">
        <v>10591</v>
      </c>
      <c r="C2684" t="s">
        <v>3163</v>
      </c>
      <c r="E2684" t="s">
        <v>10427</v>
      </c>
      <c r="I2684" t="s">
        <v>9904</v>
      </c>
      <c r="J2684" t="s">
        <v>625</v>
      </c>
      <c r="M2684" s="5">
        <v>0</v>
      </c>
      <c r="N2684" s="5"/>
      <c r="O2684" s="5">
        <v>9999999</v>
      </c>
      <c r="P2684" s="5"/>
      <c r="Q2684" s="16"/>
      <c r="R2684" s="5"/>
      <c r="S2684" s="17">
        <v>38741</v>
      </c>
      <c r="T2684" s="17">
        <v>38741</v>
      </c>
      <c r="U2684" s="17">
        <v>43853</v>
      </c>
      <c r="V2684" s="17">
        <v>43853</v>
      </c>
      <c r="W2684" s="17"/>
      <c r="X2684" s="17"/>
      <c r="AC2684" s="16"/>
      <c r="AK2684" t="s">
        <v>10428</v>
      </c>
      <c r="AL2684" t="s">
        <v>10429</v>
      </c>
      <c r="AP2684" t="s">
        <v>10430</v>
      </c>
      <c r="AQ2684" t="s">
        <v>967</v>
      </c>
      <c r="AR2684" t="s">
        <v>10429</v>
      </c>
      <c r="AS2684" t="s">
        <v>10431</v>
      </c>
      <c r="AT2684" t="s">
        <v>970</v>
      </c>
      <c r="AU2684" t="s">
        <v>10592</v>
      </c>
    </row>
    <row r="2685" spans="2:47" ht="11" outlineLevel="1" x14ac:dyDescent="0.15">
      <c r="B2685" t="s">
        <v>10593</v>
      </c>
      <c r="C2685" t="s">
        <v>183</v>
      </c>
      <c r="E2685" t="s">
        <v>10427</v>
      </c>
      <c r="I2685" t="s">
        <v>9904</v>
      </c>
      <c r="J2685" t="s">
        <v>604</v>
      </c>
      <c r="M2685" s="5">
        <v>0</v>
      </c>
      <c r="N2685" s="5"/>
      <c r="O2685" s="5">
        <v>400000000000</v>
      </c>
      <c r="P2685" s="5"/>
      <c r="Q2685" s="16"/>
      <c r="R2685" s="5"/>
      <c r="S2685" s="17">
        <v>39085</v>
      </c>
      <c r="T2685" s="17">
        <v>39084</v>
      </c>
      <c r="U2685" s="17">
        <v>55147</v>
      </c>
      <c r="V2685" s="17">
        <v>55147</v>
      </c>
      <c r="W2685" s="17"/>
      <c r="X2685" s="17"/>
      <c r="AC2685" s="16"/>
      <c r="AK2685" t="s">
        <v>10428</v>
      </c>
      <c r="AL2685" t="s">
        <v>10429</v>
      </c>
      <c r="AP2685" t="s">
        <v>10430</v>
      </c>
      <c r="AQ2685" t="s">
        <v>967</v>
      </c>
      <c r="AR2685" t="s">
        <v>10429</v>
      </c>
      <c r="AS2685" t="s">
        <v>10431</v>
      </c>
      <c r="AT2685" t="s">
        <v>970</v>
      </c>
      <c r="AU2685" t="s">
        <v>10594</v>
      </c>
    </row>
    <row r="2686" spans="2:47" ht="11" outlineLevel="1" x14ac:dyDescent="0.15">
      <c r="B2686" t="s">
        <v>10595</v>
      </c>
      <c r="C2686" t="s">
        <v>327</v>
      </c>
      <c r="E2686" t="s">
        <v>10427</v>
      </c>
      <c r="I2686" t="s">
        <v>9904</v>
      </c>
      <c r="J2686" t="s">
        <v>697</v>
      </c>
      <c r="M2686" s="5">
        <v>0</v>
      </c>
      <c r="N2686" s="5"/>
      <c r="O2686" s="5">
        <v>9999999</v>
      </c>
      <c r="P2686" s="5"/>
      <c r="Q2686" s="16"/>
      <c r="R2686" s="5"/>
      <c r="S2686" s="17">
        <v>39225</v>
      </c>
      <c r="T2686" s="17">
        <v>39225</v>
      </c>
      <c r="U2686" s="17">
        <v>42878</v>
      </c>
      <c r="V2686" s="17">
        <v>42878</v>
      </c>
      <c r="W2686" s="17"/>
      <c r="X2686" s="17"/>
      <c r="AC2686" s="16"/>
      <c r="AK2686" t="s">
        <v>10428</v>
      </c>
      <c r="AL2686" t="s">
        <v>10429</v>
      </c>
      <c r="AP2686" t="s">
        <v>10430</v>
      </c>
      <c r="AQ2686" t="s">
        <v>967</v>
      </c>
      <c r="AR2686" t="s">
        <v>10429</v>
      </c>
      <c r="AS2686" t="s">
        <v>10431</v>
      </c>
      <c r="AT2686" t="s">
        <v>970</v>
      </c>
      <c r="AU2686" t="s">
        <v>10596</v>
      </c>
    </row>
    <row r="2687" spans="2:47" ht="11" outlineLevel="1" x14ac:dyDescent="0.15">
      <c r="B2687" t="s">
        <v>10597</v>
      </c>
      <c r="C2687" t="s">
        <v>328</v>
      </c>
      <c r="E2687" t="s">
        <v>10427</v>
      </c>
      <c r="I2687" t="s">
        <v>9904</v>
      </c>
      <c r="J2687" t="s">
        <v>698</v>
      </c>
      <c r="M2687" s="5">
        <v>0</v>
      </c>
      <c r="N2687" s="5"/>
      <c r="O2687" s="5">
        <v>40000000</v>
      </c>
      <c r="P2687" s="5"/>
      <c r="Q2687" s="16"/>
      <c r="R2687" s="5"/>
      <c r="S2687" s="17">
        <v>40148</v>
      </c>
      <c r="T2687" s="17">
        <v>40148</v>
      </c>
      <c r="U2687" s="17">
        <v>47391</v>
      </c>
      <c r="V2687" s="17">
        <v>47391</v>
      </c>
      <c r="W2687" s="17"/>
      <c r="X2687" s="17"/>
      <c r="AC2687" s="16"/>
      <c r="AK2687" t="s">
        <v>10428</v>
      </c>
      <c r="AL2687" t="s">
        <v>10429</v>
      </c>
      <c r="AP2687" t="s">
        <v>10430</v>
      </c>
      <c r="AQ2687" t="s">
        <v>967</v>
      </c>
      <c r="AR2687" t="s">
        <v>10429</v>
      </c>
      <c r="AS2687" t="s">
        <v>10431</v>
      </c>
      <c r="AT2687" t="s">
        <v>970</v>
      </c>
      <c r="AU2687" t="s">
        <v>10598</v>
      </c>
    </row>
    <row r="2688" spans="2:47" ht="11" outlineLevel="1" x14ac:dyDescent="0.15">
      <c r="B2688" t="s">
        <v>10599</v>
      </c>
      <c r="C2688" t="s">
        <v>224</v>
      </c>
      <c r="E2688" t="s">
        <v>10427</v>
      </c>
      <c r="I2688" t="s">
        <v>9904</v>
      </c>
      <c r="J2688" t="s">
        <v>640</v>
      </c>
      <c r="M2688" s="5">
        <v>0</v>
      </c>
      <c r="N2688" s="5"/>
      <c r="O2688" s="5">
        <v>50000000</v>
      </c>
      <c r="P2688" s="5"/>
      <c r="Q2688" s="16"/>
      <c r="R2688" s="5"/>
      <c r="S2688" s="17">
        <v>41772</v>
      </c>
      <c r="T2688" s="17">
        <v>41772</v>
      </c>
      <c r="U2688" s="17">
        <v>45419</v>
      </c>
      <c r="V2688" s="17">
        <v>45419</v>
      </c>
      <c r="W2688" s="17"/>
      <c r="X2688" s="17"/>
      <c r="AC2688" s="16"/>
      <c r="AK2688" t="s">
        <v>10428</v>
      </c>
      <c r="AL2688" t="s">
        <v>10429</v>
      </c>
      <c r="AP2688" t="s">
        <v>10430</v>
      </c>
      <c r="AQ2688" t="s">
        <v>967</v>
      </c>
      <c r="AR2688" t="s">
        <v>10429</v>
      </c>
      <c r="AS2688" t="s">
        <v>10431</v>
      </c>
      <c r="AT2688" t="s">
        <v>970</v>
      </c>
      <c r="AU2688" t="s">
        <v>10600</v>
      </c>
    </row>
    <row r="2689" spans="2:47" ht="11" outlineLevel="1" x14ac:dyDescent="0.15">
      <c r="B2689" t="s">
        <v>10601</v>
      </c>
      <c r="C2689" t="s">
        <v>3240</v>
      </c>
      <c r="E2689" t="s">
        <v>10427</v>
      </c>
      <c r="I2689" t="s">
        <v>9904</v>
      </c>
      <c r="J2689" t="s">
        <v>3241</v>
      </c>
      <c r="M2689" s="5">
        <v>0</v>
      </c>
      <c r="N2689" s="5"/>
      <c r="O2689" s="5">
        <v>99424430</v>
      </c>
      <c r="P2689" s="5"/>
      <c r="Q2689" s="16"/>
      <c r="R2689" s="5"/>
      <c r="S2689" s="17">
        <v>45860</v>
      </c>
      <c r="T2689" s="17">
        <v>45621</v>
      </c>
      <c r="U2689" s="17">
        <v>47447</v>
      </c>
      <c r="V2689" s="17">
        <v>47447</v>
      </c>
      <c r="W2689" s="17"/>
      <c r="X2689" s="17"/>
      <c r="AC2689" s="16"/>
      <c r="AK2689" t="s">
        <v>10428</v>
      </c>
      <c r="AL2689" t="s">
        <v>10429</v>
      </c>
      <c r="AP2689" t="s">
        <v>10430</v>
      </c>
      <c r="AQ2689" t="s">
        <v>967</v>
      </c>
      <c r="AR2689" t="s">
        <v>10429</v>
      </c>
      <c r="AS2689" t="s">
        <v>10431</v>
      </c>
      <c r="AT2689" t="s">
        <v>970</v>
      </c>
      <c r="AU2689" t="s">
        <v>10602</v>
      </c>
    </row>
    <row r="2690" spans="2:47" ht="11" outlineLevel="1" x14ac:dyDescent="0.15">
      <c r="B2690" t="s">
        <v>10603</v>
      </c>
      <c r="C2690" t="s">
        <v>4264</v>
      </c>
      <c r="E2690" t="s">
        <v>10427</v>
      </c>
      <c r="I2690" t="s">
        <v>9904</v>
      </c>
      <c r="J2690" t="s">
        <v>3091</v>
      </c>
      <c r="M2690" s="5">
        <v>0</v>
      </c>
      <c r="N2690" s="5"/>
      <c r="O2690" s="5">
        <v>4000000</v>
      </c>
      <c r="P2690" s="5"/>
      <c r="Q2690" s="16"/>
      <c r="R2690" s="5"/>
      <c r="S2690" s="17">
        <v>42034</v>
      </c>
      <c r="T2690" s="17">
        <v>40210</v>
      </c>
      <c r="U2690" s="17">
        <v>42035</v>
      </c>
      <c r="V2690" s="17">
        <v>42035</v>
      </c>
      <c r="W2690" s="17"/>
      <c r="X2690" s="17"/>
      <c r="AC2690" s="16"/>
      <c r="AK2690" t="s">
        <v>10428</v>
      </c>
      <c r="AL2690" t="s">
        <v>10429</v>
      </c>
      <c r="AP2690" t="s">
        <v>10430</v>
      </c>
      <c r="AQ2690" t="s">
        <v>967</v>
      </c>
      <c r="AR2690" t="s">
        <v>10429</v>
      </c>
      <c r="AS2690" t="s">
        <v>10431</v>
      </c>
      <c r="AT2690" t="s">
        <v>970</v>
      </c>
      <c r="AU2690" t="s">
        <v>10604</v>
      </c>
    </row>
    <row r="2691" spans="2:47" ht="11" outlineLevel="1" x14ac:dyDescent="0.15">
      <c r="B2691" t="s">
        <v>10605</v>
      </c>
      <c r="C2691" t="s">
        <v>297</v>
      </c>
      <c r="E2691" t="s">
        <v>10427</v>
      </c>
      <c r="I2691" t="s">
        <v>9904</v>
      </c>
      <c r="J2691" t="s">
        <v>661</v>
      </c>
      <c r="M2691" s="5">
        <v>0</v>
      </c>
      <c r="N2691" s="5"/>
      <c r="O2691" s="5">
        <v>5338275</v>
      </c>
      <c r="P2691" s="5"/>
      <c r="Q2691" s="16"/>
      <c r="R2691" s="5"/>
      <c r="S2691" s="17">
        <v>42173</v>
      </c>
      <c r="T2691" s="17">
        <v>40422</v>
      </c>
      <c r="U2691" s="17">
        <v>42429</v>
      </c>
      <c r="V2691" s="17">
        <v>42429</v>
      </c>
      <c r="W2691" s="17"/>
      <c r="X2691" s="17"/>
      <c r="AC2691" s="16"/>
      <c r="AK2691" t="s">
        <v>10428</v>
      </c>
      <c r="AL2691" t="s">
        <v>10429</v>
      </c>
      <c r="AP2691" t="s">
        <v>10430</v>
      </c>
      <c r="AQ2691" t="s">
        <v>967</v>
      </c>
      <c r="AR2691" t="s">
        <v>10429</v>
      </c>
      <c r="AS2691" t="s">
        <v>10431</v>
      </c>
      <c r="AT2691" t="s">
        <v>970</v>
      </c>
      <c r="AU2691" t="s">
        <v>10606</v>
      </c>
    </row>
    <row r="2692" spans="2:47" ht="11" outlineLevel="1" x14ac:dyDescent="0.15">
      <c r="B2692" t="s">
        <v>10607</v>
      </c>
      <c r="C2692" t="s">
        <v>248</v>
      </c>
      <c r="E2692" t="s">
        <v>10427</v>
      </c>
      <c r="I2692" t="s">
        <v>9904</v>
      </c>
      <c r="J2692" t="s">
        <v>661</v>
      </c>
      <c r="M2692" s="5">
        <v>0</v>
      </c>
      <c r="N2692" s="5"/>
      <c r="O2692" s="5">
        <v>6147650</v>
      </c>
      <c r="P2692" s="5"/>
      <c r="Q2692" s="16"/>
      <c r="R2692" s="5"/>
      <c r="S2692" s="17">
        <v>43683</v>
      </c>
      <c r="T2692" s="17">
        <v>42437</v>
      </c>
      <c r="U2692" s="17">
        <v>44262</v>
      </c>
      <c r="V2692" s="17">
        <v>44262</v>
      </c>
      <c r="W2692" s="17"/>
      <c r="X2692" s="17"/>
      <c r="AC2692" s="16"/>
      <c r="AK2692" t="s">
        <v>10428</v>
      </c>
      <c r="AL2692" t="s">
        <v>10429</v>
      </c>
      <c r="AP2692" t="s">
        <v>10430</v>
      </c>
      <c r="AQ2692" t="s">
        <v>967</v>
      </c>
      <c r="AR2692" t="s">
        <v>10429</v>
      </c>
      <c r="AS2692" t="s">
        <v>10431</v>
      </c>
      <c r="AT2692" t="s">
        <v>970</v>
      </c>
      <c r="AU2692" t="s">
        <v>10608</v>
      </c>
    </row>
    <row r="2693" spans="2:47" ht="11" outlineLevel="1" x14ac:dyDescent="0.15">
      <c r="B2693" t="s">
        <v>10609</v>
      </c>
      <c r="C2693" t="s">
        <v>238</v>
      </c>
      <c r="E2693" t="s">
        <v>10427</v>
      </c>
      <c r="I2693" t="s">
        <v>9904</v>
      </c>
      <c r="J2693" t="s">
        <v>661</v>
      </c>
      <c r="M2693" s="5">
        <v>0</v>
      </c>
      <c r="N2693" s="5"/>
      <c r="O2693" s="5">
        <v>18337500</v>
      </c>
      <c r="P2693" s="5"/>
      <c r="Q2693" s="16"/>
      <c r="R2693" s="5"/>
      <c r="S2693" s="17">
        <v>45965</v>
      </c>
      <c r="T2693" s="17">
        <v>44165</v>
      </c>
      <c r="U2693" s="17">
        <v>46171</v>
      </c>
      <c r="V2693" s="17">
        <v>46171</v>
      </c>
      <c r="W2693" s="17"/>
      <c r="X2693" s="17"/>
      <c r="AC2693" s="16"/>
      <c r="AK2693" t="s">
        <v>10428</v>
      </c>
      <c r="AL2693" t="s">
        <v>10429</v>
      </c>
      <c r="AP2693" t="s">
        <v>10430</v>
      </c>
      <c r="AQ2693" t="s">
        <v>967</v>
      </c>
      <c r="AR2693" t="s">
        <v>10429</v>
      </c>
      <c r="AS2693" t="s">
        <v>10431</v>
      </c>
      <c r="AT2693" t="s">
        <v>970</v>
      </c>
      <c r="AU2693" t="s">
        <v>10610</v>
      </c>
    </row>
    <row r="2694" spans="2:47" ht="11" outlineLevel="1" x14ac:dyDescent="0.15">
      <c r="B2694" t="s">
        <v>10611</v>
      </c>
      <c r="C2694" t="s">
        <v>304</v>
      </c>
      <c r="E2694" t="s">
        <v>10427</v>
      </c>
      <c r="I2694" t="s">
        <v>9904</v>
      </c>
      <c r="J2694" t="s">
        <v>660</v>
      </c>
      <c r="M2694" s="5">
        <v>0</v>
      </c>
      <c r="N2694" s="5"/>
      <c r="O2694" s="5">
        <v>5000000</v>
      </c>
      <c r="P2694" s="5"/>
      <c r="Q2694" s="16"/>
      <c r="R2694" s="5"/>
      <c r="S2694" s="17">
        <v>40862</v>
      </c>
      <c r="T2694" s="17">
        <v>40862</v>
      </c>
      <c r="U2694" s="17">
        <v>44514</v>
      </c>
      <c r="V2694" s="17">
        <v>44514</v>
      </c>
      <c r="W2694" s="17"/>
      <c r="X2694" s="17"/>
      <c r="AC2694" s="16"/>
      <c r="AK2694" t="s">
        <v>10428</v>
      </c>
      <c r="AL2694" t="s">
        <v>10429</v>
      </c>
      <c r="AP2694" t="s">
        <v>10430</v>
      </c>
      <c r="AQ2694" t="s">
        <v>967</v>
      </c>
      <c r="AR2694" t="s">
        <v>10429</v>
      </c>
      <c r="AS2694" t="s">
        <v>10431</v>
      </c>
      <c r="AT2694" t="s">
        <v>970</v>
      </c>
      <c r="AU2694" t="s">
        <v>10612</v>
      </c>
    </row>
    <row r="2695" spans="2:47" ht="11" outlineLevel="1" x14ac:dyDescent="0.15">
      <c r="B2695" t="s">
        <v>10613</v>
      </c>
      <c r="C2695" t="s">
        <v>261</v>
      </c>
      <c r="E2695" t="s">
        <v>10427</v>
      </c>
      <c r="I2695" t="s">
        <v>9904</v>
      </c>
      <c r="J2695" t="s">
        <v>669</v>
      </c>
      <c r="M2695" s="5">
        <v>0</v>
      </c>
      <c r="N2695" s="5"/>
      <c r="O2695" s="5">
        <v>5000000</v>
      </c>
      <c r="P2695" s="5"/>
      <c r="Q2695" s="16"/>
      <c r="R2695" s="5"/>
      <c r="S2695" s="17">
        <v>41208</v>
      </c>
      <c r="T2695" s="17">
        <v>41208</v>
      </c>
      <c r="U2695" s="17">
        <v>44858</v>
      </c>
      <c r="V2695" s="17">
        <v>44858</v>
      </c>
      <c r="W2695" s="17"/>
      <c r="X2695" s="17"/>
      <c r="AC2695" s="16"/>
      <c r="AK2695" t="s">
        <v>10428</v>
      </c>
      <c r="AL2695" t="s">
        <v>10429</v>
      </c>
      <c r="AP2695" t="s">
        <v>10430</v>
      </c>
      <c r="AQ2695" t="s">
        <v>967</v>
      </c>
      <c r="AR2695" t="s">
        <v>10429</v>
      </c>
      <c r="AS2695" t="s">
        <v>10431</v>
      </c>
      <c r="AT2695" t="s">
        <v>970</v>
      </c>
      <c r="AU2695" t="s">
        <v>10614</v>
      </c>
    </row>
    <row r="2696" spans="2:47" ht="11" outlineLevel="1" x14ac:dyDescent="0.15">
      <c r="B2696" t="s">
        <v>10615</v>
      </c>
      <c r="C2696" t="s">
        <v>332</v>
      </c>
      <c r="E2696" t="s">
        <v>10427</v>
      </c>
      <c r="I2696" t="s">
        <v>9904</v>
      </c>
      <c r="J2696" t="s">
        <v>700</v>
      </c>
      <c r="M2696" s="5">
        <v>0</v>
      </c>
      <c r="N2696" s="5"/>
      <c r="O2696" s="5">
        <v>1934342.3</v>
      </c>
      <c r="P2696" s="5"/>
      <c r="Q2696" s="16"/>
      <c r="R2696" s="5"/>
      <c r="S2696" s="17">
        <v>41901</v>
      </c>
      <c r="T2696" s="17">
        <v>41177</v>
      </c>
      <c r="U2696" s="17">
        <v>42092</v>
      </c>
      <c r="V2696" s="17">
        <v>42092</v>
      </c>
      <c r="W2696" s="17"/>
      <c r="X2696" s="17"/>
      <c r="AC2696" s="16"/>
      <c r="AK2696" t="s">
        <v>10428</v>
      </c>
      <c r="AL2696" t="s">
        <v>10429</v>
      </c>
      <c r="AP2696" t="s">
        <v>10430</v>
      </c>
      <c r="AQ2696" t="s">
        <v>967</v>
      </c>
      <c r="AR2696" t="s">
        <v>10429</v>
      </c>
      <c r="AS2696" t="s">
        <v>10431</v>
      </c>
      <c r="AT2696" t="s">
        <v>970</v>
      </c>
      <c r="AU2696" t="s">
        <v>10616</v>
      </c>
    </row>
    <row r="2697" spans="2:47" ht="11" outlineLevel="1" x14ac:dyDescent="0.15">
      <c r="B2697" t="s">
        <v>10617</v>
      </c>
      <c r="C2697" t="s">
        <v>342</v>
      </c>
      <c r="E2697" t="s">
        <v>10427</v>
      </c>
      <c r="I2697" t="s">
        <v>9904</v>
      </c>
      <c r="J2697" t="s">
        <v>700</v>
      </c>
      <c r="M2697" s="5">
        <v>0</v>
      </c>
      <c r="N2697" s="5"/>
      <c r="O2697" s="5">
        <v>2999384.58</v>
      </c>
      <c r="P2697" s="5"/>
      <c r="Q2697" s="16"/>
      <c r="R2697" s="5"/>
      <c r="S2697" s="17">
        <v>42638</v>
      </c>
      <c r="T2697" s="17">
        <v>41908</v>
      </c>
      <c r="U2697" s="17">
        <v>43003</v>
      </c>
      <c r="V2697" s="17">
        <v>43003</v>
      </c>
      <c r="W2697" s="17"/>
      <c r="X2697" s="17"/>
      <c r="AC2697" s="16"/>
      <c r="AK2697" t="s">
        <v>10428</v>
      </c>
      <c r="AL2697" t="s">
        <v>10429</v>
      </c>
      <c r="AP2697" t="s">
        <v>10430</v>
      </c>
      <c r="AQ2697" t="s">
        <v>967</v>
      </c>
      <c r="AR2697" t="s">
        <v>10429</v>
      </c>
      <c r="AS2697" t="s">
        <v>10431</v>
      </c>
      <c r="AT2697" t="s">
        <v>970</v>
      </c>
      <c r="AU2697" t="s">
        <v>10618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B1F3A"/>
    <outlinePr summaryBelow="0"/>
  </sheetPr>
  <dimension ref="A2:X7765"/>
  <sheetViews>
    <sheetView showGridLines="0" showOutlineSymbols="0" workbookViewId="0"/>
  </sheetViews>
  <sheetFormatPr baseColWidth="10" defaultColWidth="8.75" defaultRowHeight="10" customHeight="1" outlineLevelRow="1" x14ac:dyDescent="0.15"/>
  <cols>
    <col min="1" max="1" width="2.25" customWidth="1"/>
    <col min="2" max="2" width="30" customWidth="1"/>
    <col min="3" max="4" width="22" customWidth="1"/>
    <col min="5" max="5" width="12" customWidth="1"/>
    <col min="6" max="6" width="34" customWidth="1"/>
    <col min="7" max="8" width="14" customWidth="1"/>
    <col min="9" max="9" width="10" customWidth="1"/>
    <col min="10" max="10" width="14" customWidth="1"/>
    <col min="11" max="11" width="16" customWidth="1"/>
    <col min="12" max="12" width="14" customWidth="1"/>
    <col min="13" max="13" width="22" customWidth="1"/>
    <col min="14" max="14" width="18" customWidth="1"/>
    <col min="15" max="15" width="16" customWidth="1"/>
    <col min="16" max="17" width="30" customWidth="1"/>
    <col min="18" max="18" width="10" customWidth="1"/>
    <col min="19" max="19" width="11" customWidth="1"/>
    <col min="20" max="20" width="46" customWidth="1"/>
    <col min="21" max="21" width="14" customWidth="1"/>
    <col min="22" max="22" width="22" customWidth="1"/>
    <col min="23" max="23" width="34" customWidth="1"/>
    <col min="24" max="24" width="16" customWidth="1"/>
  </cols>
  <sheetData>
    <row r="2" spans="1:24" ht="10" customHeight="1" x14ac:dyDescent="0.15">
      <c r="B2" s="8" t="s">
        <v>10619</v>
      </c>
      <c r="C2" s="8"/>
      <c r="D2" s="8"/>
      <c r="E2" s="8"/>
      <c r="F2" s="8"/>
      <c r="G2" s="8"/>
      <c r="H2" s="8"/>
      <c r="I2" s="8"/>
      <c r="J2" s="8"/>
      <c r="K2" s="8"/>
      <c r="L2" s="8"/>
      <c r="M2" s="8"/>
      <c r="N2" s="8"/>
      <c r="O2" s="8"/>
      <c r="P2" s="8"/>
      <c r="Q2" s="8"/>
      <c r="R2" s="8"/>
      <c r="S2" s="8"/>
      <c r="T2" s="8"/>
      <c r="U2" s="8"/>
      <c r="V2" s="8"/>
      <c r="W2" s="8"/>
      <c r="X2" s="8"/>
    </row>
    <row r="3" spans="1:24" ht="10" customHeight="1" x14ac:dyDescent="0.15">
      <c r="B3" s="20" t="s">
        <v>10620</v>
      </c>
    </row>
    <row r="6" spans="1:24" ht="10" customHeight="1" x14ac:dyDescent="0.15">
      <c r="A6" t="s">
        <v>2</v>
      </c>
      <c r="B6" s="9" t="s">
        <v>10621</v>
      </c>
      <c r="C6" s="9"/>
      <c r="D6" s="9"/>
      <c r="E6" s="9"/>
      <c r="F6" s="9"/>
      <c r="G6" s="9"/>
      <c r="H6" s="9"/>
      <c r="I6" s="9"/>
      <c r="J6" s="9"/>
      <c r="K6" s="9"/>
      <c r="L6" s="9"/>
      <c r="M6" s="9"/>
      <c r="N6" s="9"/>
      <c r="O6" s="9"/>
      <c r="P6" s="9"/>
      <c r="Q6" s="9"/>
      <c r="R6" s="9"/>
      <c r="S6" s="9"/>
      <c r="T6" s="9"/>
      <c r="U6" s="9"/>
      <c r="V6" s="9"/>
      <c r="W6" s="9"/>
      <c r="X6" s="9"/>
    </row>
    <row r="8" spans="1:24" ht="10" customHeight="1" x14ac:dyDescent="0.15">
      <c r="B8" s="2" t="s">
        <v>908</v>
      </c>
      <c r="C8" s="2" t="s">
        <v>909</v>
      </c>
      <c r="D8" s="2" t="s">
        <v>910</v>
      </c>
      <c r="E8" s="2" t="s">
        <v>10622</v>
      </c>
      <c r="F8" s="2" t="s">
        <v>916</v>
      </c>
      <c r="G8" s="2" t="s">
        <v>917</v>
      </c>
      <c r="H8" s="14" t="s">
        <v>10623</v>
      </c>
      <c r="I8" s="14" t="s">
        <v>10624</v>
      </c>
      <c r="J8" s="2" t="s">
        <v>10625</v>
      </c>
      <c r="K8" s="14" t="s">
        <v>10626</v>
      </c>
      <c r="L8" s="2" t="s">
        <v>949</v>
      </c>
      <c r="M8" s="2" t="s">
        <v>10627</v>
      </c>
      <c r="N8" s="2" t="s">
        <v>10628</v>
      </c>
      <c r="O8" s="2" t="s">
        <v>931</v>
      </c>
      <c r="P8" s="2" t="s">
        <v>10629</v>
      </c>
      <c r="Q8" s="2" t="s">
        <v>10630</v>
      </c>
      <c r="R8" s="2" t="s">
        <v>938</v>
      </c>
      <c r="S8" s="2" t="s">
        <v>936</v>
      </c>
      <c r="T8" s="2" t="s">
        <v>10631</v>
      </c>
      <c r="U8" s="2" t="s">
        <v>950</v>
      </c>
      <c r="V8" s="2" t="s">
        <v>951</v>
      </c>
      <c r="W8" s="2" t="s">
        <v>952</v>
      </c>
      <c r="X8" s="2" t="s">
        <v>953</v>
      </c>
    </row>
    <row r="9" spans="1:24" ht="10" customHeight="1" outlineLevel="1" x14ac:dyDescent="0.15">
      <c r="B9" t="s">
        <v>954</v>
      </c>
      <c r="C9" t="s">
        <v>162</v>
      </c>
      <c r="E9" t="s">
        <v>10632</v>
      </c>
      <c r="F9" t="s">
        <v>10633</v>
      </c>
      <c r="G9" t="s">
        <v>958</v>
      </c>
      <c r="H9" s="17">
        <v>45506</v>
      </c>
      <c r="I9" s="15">
        <v>2024</v>
      </c>
      <c r="J9" t="s">
        <v>10634</v>
      </c>
      <c r="K9" s="5">
        <v>39391.949999999997</v>
      </c>
      <c r="L9" t="s">
        <v>967</v>
      </c>
      <c r="M9" t="s">
        <v>956</v>
      </c>
      <c r="N9" t="s">
        <v>10635</v>
      </c>
      <c r="O9" t="s">
        <v>796</v>
      </c>
      <c r="P9" t="s">
        <v>10636</v>
      </c>
      <c r="Q9" t="s">
        <v>10636</v>
      </c>
      <c r="R9" t="s">
        <v>746</v>
      </c>
      <c r="S9" t="s">
        <v>795</v>
      </c>
      <c r="T9" t="s">
        <v>10637</v>
      </c>
      <c r="U9" t="s">
        <v>965</v>
      </c>
      <c r="V9" t="s">
        <v>10638</v>
      </c>
      <c r="W9" t="s">
        <v>970</v>
      </c>
      <c r="X9" t="s">
        <v>10639</v>
      </c>
    </row>
    <row r="10" spans="1:24" ht="10" customHeight="1" outlineLevel="1" x14ac:dyDescent="0.15">
      <c r="B10" t="s">
        <v>954</v>
      </c>
      <c r="C10" t="s">
        <v>162</v>
      </c>
      <c r="E10" t="s">
        <v>10640</v>
      </c>
      <c r="F10" t="s">
        <v>10633</v>
      </c>
      <c r="G10" t="s">
        <v>958</v>
      </c>
      <c r="H10" s="17">
        <v>45944</v>
      </c>
      <c r="I10" s="15">
        <v>2026</v>
      </c>
      <c r="J10" t="s">
        <v>10634</v>
      </c>
      <c r="K10" s="5">
        <v>61864.49</v>
      </c>
      <c r="L10" t="s">
        <v>967</v>
      </c>
      <c r="M10" t="s">
        <v>956</v>
      </c>
      <c r="N10" t="s">
        <v>10635</v>
      </c>
      <c r="O10" t="s">
        <v>796</v>
      </c>
      <c r="P10" t="s">
        <v>10636</v>
      </c>
      <c r="Q10" t="s">
        <v>10636</v>
      </c>
      <c r="R10" t="s">
        <v>746</v>
      </c>
      <c r="S10" t="s">
        <v>795</v>
      </c>
      <c r="T10" t="s">
        <v>10641</v>
      </c>
      <c r="U10" t="s">
        <v>965</v>
      </c>
      <c r="V10" t="s">
        <v>10638</v>
      </c>
      <c r="W10" t="s">
        <v>970</v>
      </c>
      <c r="X10" t="s">
        <v>10642</v>
      </c>
    </row>
    <row r="11" spans="1:24" ht="10" customHeight="1" outlineLevel="1" x14ac:dyDescent="0.15">
      <c r="B11" t="s">
        <v>954</v>
      </c>
      <c r="C11" t="s">
        <v>162</v>
      </c>
      <c r="E11" t="s">
        <v>10643</v>
      </c>
      <c r="F11" t="s">
        <v>10633</v>
      </c>
      <c r="G11" t="s">
        <v>958</v>
      </c>
      <c r="H11" s="17">
        <v>45490</v>
      </c>
      <c r="I11" s="15">
        <v>2024</v>
      </c>
      <c r="J11" t="s">
        <v>10634</v>
      </c>
      <c r="K11" s="5">
        <v>197192.84</v>
      </c>
      <c r="L11" t="s">
        <v>967</v>
      </c>
      <c r="M11" t="s">
        <v>956</v>
      </c>
      <c r="N11" t="s">
        <v>10635</v>
      </c>
      <c r="O11" t="s">
        <v>796</v>
      </c>
      <c r="P11" t="s">
        <v>10636</v>
      </c>
      <c r="Q11" t="s">
        <v>10636</v>
      </c>
      <c r="R11" t="s">
        <v>746</v>
      </c>
      <c r="S11" t="s">
        <v>795</v>
      </c>
      <c r="T11" t="s">
        <v>10644</v>
      </c>
      <c r="U11" t="s">
        <v>965</v>
      </c>
      <c r="V11" t="s">
        <v>10638</v>
      </c>
      <c r="W11" t="s">
        <v>970</v>
      </c>
      <c r="X11" t="s">
        <v>10645</v>
      </c>
    </row>
    <row r="12" spans="1:24" ht="10" customHeight="1" outlineLevel="1" x14ac:dyDescent="0.15">
      <c r="B12" t="s">
        <v>954</v>
      </c>
      <c r="C12" t="s">
        <v>162</v>
      </c>
      <c r="E12" t="s">
        <v>10646</v>
      </c>
      <c r="F12" t="s">
        <v>10633</v>
      </c>
      <c r="G12" t="s">
        <v>958</v>
      </c>
      <c r="H12" s="17">
        <v>45883</v>
      </c>
      <c r="I12" s="15">
        <v>2025</v>
      </c>
      <c r="J12" t="s">
        <v>10634</v>
      </c>
      <c r="K12" s="5">
        <v>119320.94</v>
      </c>
      <c r="L12" t="s">
        <v>967</v>
      </c>
      <c r="M12" t="s">
        <v>956</v>
      </c>
      <c r="N12" t="s">
        <v>10635</v>
      </c>
      <c r="O12" t="s">
        <v>796</v>
      </c>
      <c r="P12" t="s">
        <v>10636</v>
      </c>
      <c r="Q12" t="s">
        <v>10636</v>
      </c>
      <c r="R12" t="s">
        <v>746</v>
      </c>
      <c r="S12" t="s">
        <v>795</v>
      </c>
      <c r="T12" t="s">
        <v>10647</v>
      </c>
      <c r="U12" t="s">
        <v>965</v>
      </c>
      <c r="V12" t="s">
        <v>10638</v>
      </c>
      <c r="W12" t="s">
        <v>970</v>
      </c>
      <c r="X12" t="s">
        <v>10648</v>
      </c>
    </row>
    <row r="13" spans="1:24" ht="10" customHeight="1" outlineLevel="1" x14ac:dyDescent="0.15">
      <c r="B13" t="s">
        <v>954</v>
      </c>
      <c r="C13" t="s">
        <v>162</v>
      </c>
      <c r="E13" t="s">
        <v>10649</v>
      </c>
      <c r="F13" t="s">
        <v>10633</v>
      </c>
      <c r="G13" t="s">
        <v>958</v>
      </c>
      <c r="H13" s="17">
        <v>45132</v>
      </c>
      <c r="I13" s="15">
        <v>2023</v>
      </c>
      <c r="J13" t="s">
        <v>10634</v>
      </c>
      <c r="K13" s="5">
        <v>256955264.46000001</v>
      </c>
      <c r="L13" t="s">
        <v>967</v>
      </c>
      <c r="M13" t="s">
        <v>956</v>
      </c>
      <c r="N13" t="s">
        <v>10635</v>
      </c>
      <c r="O13" t="s">
        <v>796</v>
      </c>
      <c r="P13" t="s">
        <v>10636</v>
      </c>
      <c r="Q13" t="s">
        <v>10636</v>
      </c>
      <c r="R13" t="s">
        <v>746</v>
      </c>
      <c r="S13" t="s">
        <v>795</v>
      </c>
      <c r="T13" t="s">
        <v>10650</v>
      </c>
      <c r="U13" t="s">
        <v>965</v>
      </c>
      <c r="V13" t="s">
        <v>10638</v>
      </c>
      <c r="W13" t="s">
        <v>970</v>
      </c>
      <c r="X13" t="s">
        <v>10651</v>
      </c>
    </row>
    <row r="14" spans="1:24" ht="10" customHeight="1" outlineLevel="1" x14ac:dyDescent="0.15">
      <c r="B14" t="s">
        <v>954</v>
      </c>
      <c r="C14" t="s">
        <v>162</v>
      </c>
      <c r="E14" t="s">
        <v>10652</v>
      </c>
      <c r="F14" t="s">
        <v>10633</v>
      </c>
      <c r="G14" t="s">
        <v>958</v>
      </c>
      <c r="H14" s="17">
        <v>45188</v>
      </c>
      <c r="I14" s="15">
        <v>2023</v>
      </c>
      <c r="J14" t="s">
        <v>10634</v>
      </c>
      <c r="K14" s="5">
        <v>0</v>
      </c>
      <c r="L14" t="s">
        <v>967</v>
      </c>
      <c r="M14" t="s">
        <v>956</v>
      </c>
      <c r="N14" t="s">
        <v>10635</v>
      </c>
      <c r="O14" t="s">
        <v>796</v>
      </c>
      <c r="P14" t="s">
        <v>10636</v>
      </c>
      <c r="Q14" t="s">
        <v>10636</v>
      </c>
      <c r="R14" t="s">
        <v>746</v>
      </c>
      <c r="S14" t="s">
        <v>795</v>
      </c>
      <c r="T14" t="s">
        <v>10653</v>
      </c>
      <c r="U14" t="s">
        <v>965</v>
      </c>
      <c r="V14" t="s">
        <v>10638</v>
      </c>
      <c r="W14" t="s">
        <v>970</v>
      </c>
      <c r="X14" t="s">
        <v>10654</v>
      </c>
    </row>
    <row r="15" spans="1:24" ht="10" customHeight="1" outlineLevel="1" x14ac:dyDescent="0.15">
      <c r="B15" t="s">
        <v>954</v>
      </c>
      <c r="C15" t="s">
        <v>162</v>
      </c>
      <c r="E15" t="s">
        <v>10655</v>
      </c>
      <c r="F15" t="s">
        <v>10633</v>
      </c>
      <c r="G15" t="s">
        <v>958</v>
      </c>
      <c r="H15" s="17">
        <v>45846</v>
      </c>
      <c r="I15" s="15">
        <v>2025</v>
      </c>
      <c r="J15" t="s">
        <v>10634</v>
      </c>
      <c r="K15" s="5">
        <v>0</v>
      </c>
      <c r="L15" t="s">
        <v>967</v>
      </c>
      <c r="M15" t="s">
        <v>956</v>
      </c>
      <c r="N15" t="s">
        <v>10635</v>
      </c>
      <c r="O15" t="s">
        <v>796</v>
      </c>
      <c r="P15" t="s">
        <v>10636</v>
      </c>
      <c r="Q15" t="s">
        <v>10636</v>
      </c>
      <c r="R15" t="s">
        <v>746</v>
      </c>
      <c r="S15" t="s">
        <v>795</v>
      </c>
      <c r="T15" t="s">
        <v>10656</v>
      </c>
      <c r="U15" t="s">
        <v>965</v>
      </c>
      <c r="V15" t="s">
        <v>10638</v>
      </c>
      <c r="W15" t="s">
        <v>970</v>
      </c>
      <c r="X15" t="s">
        <v>10657</v>
      </c>
    </row>
    <row r="16" spans="1:24" ht="10" customHeight="1" outlineLevel="1" x14ac:dyDescent="0.15">
      <c r="B16" t="s">
        <v>954</v>
      </c>
      <c r="C16" t="s">
        <v>162</v>
      </c>
      <c r="E16" t="s">
        <v>10658</v>
      </c>
      <c r="F16" t="s">
        <v>10633</v>
      </c>
      <c r="G16" t="s">
        <v>958</v>
      </c>
      <c r="H16" s="17">
        <v>45748</v>
      </c>
      <c r="I16" s="15">
        <v>2025</v>
      </c>
      <c r="J16" t="s">
        <v>10634</v>
      </c>
      <c r="K16" s="5">
        <v>292104.90999999997</v>
      </c>
      <c r="L16" t="s">
        <v>967</v>
      </c>
      <c r="M16" t="s">
        <v>956</v>
      </c>
      <c r="N16" t="s">
        <v>10635</v>
      </c>
      <c r="O16" t="s">
        <v>796</v>
      </c>
      <c r="P16" t="s">
        <v>10636</v>
      </c>
      <c r="Q16" t="s">
        <v>10636</v>
      </c>
      <c r="R16" t="s">
        <v>746</v>
      </c>
      <c r="S16" t="s">
        <v>795</v>
      </c>
      <c r="T16" t="s">
        <v>10659</v>
      </c>
      <c r="U16" t="s">
        <v>965</v>
      </c>
      <c r="V16" t="s">
        <v>10638</v>
      </c>
      <c r="W16" t="s">
        <v>970</v>
      </c>
      <c r="X16" t="s">
        <v>10660</v>
      </c>
    </row>
    <row r="17" spans="2:24" ht="10" customHeight="1" outlineLevel="1" x14ac:dyDescent="0.15">
      <c r="B17" t="s">
        <v>954</v>
      </c>
      <c r="C17" t="s">
        <v>162</v>
      </c>
      <c r="E17" t="s">
        <v>10661</v>
      </c>
      <c r="F17" t="s">
        <v>10633</v>
      </c>
      <c r="G17" t="s">
        <v>958</v>
      </c>
      <c r="H17" s="17">
        <v>45833</v>
      </c>
      <c r="I17" s="15">
        <v>2025</v>
      </c>
      <c r="J17" t="s">
        <v>10634</v>
      </c>
      <c r="K17" s="5">
        <v>792395.28</v>
      </c>
      <c r="L17" t="s">
        <v>967</v>
      </c>
      <c r="M17" t="s">
        <v>956</v>
      </c>
      <c r="N17" t="s">
        <v>10635</v>
      </c>
      <c r="O17" t="s">
        <v>796</v>
      </c>
      <c r="P17" t="s">
        <v>10636</v>
      </c>
      <c r="Q17" t="s">
        <v>10636</v>
      </c>
      <c r="R17" t="s">
        <v>746</v>
      </c>
      <c r="S17" t="s">
        <v>795</v>
      </c>
      <c r="T17" t="s">
        <v>10662</v>
      </c>
      <c r="U17" t="s">
        <v>965</v>
      </c>
      <c r="V17" t="s">
        <v>10638</v>
      </c>
      <c r="W17" t="s">
        <v>970</v>
      </c>
      <c r="X17" t="s">
        <v>10663</v>
      </c>
    </row>
    <row r="18" spans="2:24" ht="10" customHeight="1" outlineLevel="1" x14ac:dyDescent="0.15">
      <c r="B18" t="s">
        <v>954</v>
      </c>
      <c r="C18" t="s">
        <v>162</v>
      </c>
      <c r="E18" t="s">
        <v>10664</v>
      </c>
      <c r="F18" t="s">
        <v>10633</v>
      </c>
      <c r="G18" t="s">
        <v>958</v>
      </c>
      <c r="H18" s="17">
        <v>45275</v>
      </c>
      <c r="I18" s="15">
        <v>2024</v>
      </c>
      <c r="J18" t="s">
        <v>10634</v>
      </c>
      <c r="K18" s="5">
        <v>0</v>
      </c>
      <c r="L18" t="s">
        <v>967</v>
      </c>
      <c r="M18" t="s">
        <v>956</v>
      </c>
      <c r="N18" t="s">
        <v>10635</v>
      </c>
      <c r="O18" t="s">
        <v>796</v>
      </c>
      <c r="P18" t="s">
        <v>10636</v>
      </c>
      <c r="Q18" t="s">
        <v>10636</v>
      </c>
      <c r="R18" t="s">
        <v>746</v>
      </c>
      <c r="S18" t="s">
        <v>795</v>
      </c>
      <c r="T18" t="s">
        <v>10665</v>
      </c>
      <c r="U18" t="s">
        <v>965</v>
      </c>
      <c r="V18" t="s">
        <v>10638</v>
      </c>
      <c r="W18" t="s">
        <v>970</v>
      </c>
      <c r="X18" t="s">
        <v>10666</v>
      </c>
    </row>
    <row r="19" spans="2:24" ht="10" customHeight="1" outlineLevel="1" x14ac:dyDescent="0.15">
      <c r="B19" t="s">
        <v>954</v>
      </c>
      <c r="C19" t="s">
        <v>162</v>
      </c>
      <c r="E19" t="s">
        <v>10667</v>
      </c>
      <c r="F19" t="s">
        <v>10633</v>
      </c>
      <c r="G19" t="s">
        <v>958</v>
      </c>
      <c r="H19" s="17">
        <v>45600</v>
      </c>
      <c r="I19" s="15">
        <v>2025</v>
      </c>
      <c r="J19" t="s">
        <v>10634</v>
      </c>
      <c r="K19" s="5">
        <v>48738.76</v>
      </c>
      <c r="L19" t="s">
        <v>967</v>
      </c>
      <c r="M19" t="s">
        <v>956</v>
      </c>
      <c r="N19" t="s">
        <v>10635</v>
      </c>
      <c r="O19" t="s">
        <v>796</v>
      </c>
      <c r="P19" t="s">
        <v>10636</v>
      </c>
      <c r="Q19" t="s">
        <v>10636</v>
      </c>
      <c r="R19" t="s">
        <v>746</v>
      </c>
      <c r="S19" t="s">
        <v>795</v>
      </c>
      <c r="T19" t="s">
        <v>10668</v>
      </c>
      <c r="U19" t="s">
        <v>965</v>
      </c>
      <c r="V19" t="s">
        <v>10638</v>
      </c>
      <c r="W19" t="s">
        <v>970</v>
      </c>
      <c r="X19" t="s">
        <v>10669</v>
      </c>
    </row>
    <row r="20" spans="2:24" ht="10" customHeight="1" outlineLevel="1" x14ac:dyDescent="0.15">
      <c r="B20" t="s">
        <v>972</v>
      </c>
      <c r="C20" t="s">
        <v>165</v>
      </c>
      <c r="E20" t="s">
        <v>10670</v>
      </c>
      <c r="F20" t="s">
        <v>600</v>
      </c>
      <c r="G20" t="s">
        <v>973</v>
      </c>
      <c r="H20" s="17">
        <v>42383</v>
      </c>
      <c r="I20" s="15">
        <v>2016</v>
      </c>
      <c r="J20" t="s">
        <v>10634</v>
      </c>
      <c r="K20" s="5">
        <v>0</v>
      </c>
      <c r="L20" t="s">
        <v>967</v>
      </c>
      <c r="M20" t="s">
        <v>956</v>
      </c>
      <c r="N20" t="s">
        <v>10635</v>
      </c>
      <c r="O20" t="s">
        <v>796</v>
      </c>
      <c r="P20" t="s">
        <v>10671</v>
      </c>
      <c r="Q20" t="s">
        <v>10671</v>
      </c>
      <c r="R20" t="s">
        <v>737</v>
      </c>
      <c r="S20" t="s">
        <v>803</v>
      </c>
      <c r="T20" t="s">
        <v>10672</v>
      </c>
      <c r="U20" t="s">
        <v>965</v>
      </c>
      <c r="V20" t="s">
        <v>10638</v>
      </c>
      <c r="W20" t="s">
        <v>970</v>
      </c>
      <c r="X20" t="s">
        <v>10673</v>
      </c>
    </row>
    <row r="21" spans="2:24" ht="10" customHeight="1" outlineLevel="1" x14ac:dyDescent="0.15">
      <c r="B21" t="s">
        <v>972</v>
      </c>
      <c r="C21" t="s">
        <v>165</v>
      </c>
      <c r="E21" t="s">
        <v>10674</v>
      </c>
      <c r="F21" t="s">
        <v>600</v>
      </c>
      <c r="G21" t="s">
        <v>973</v>
      </c>
      <c r="H21" s="17">
        <v>42822</v>
      </c>
      <c r="I21" s="15">
        <v>2017</v>
      </c>
      <c r="J21" t="s">
        <v>10634</v>
      </c>
      <c r="K21" s="5">
        <v>451167.27</v>
      </c>
      <c r="L21" t="s">
        <v>967</v>
      </c>
      <c r="M21" t="s">
        <v>956</v>
      </c>
      <c r="N21" t="s">
        <v>10635</v>
      </c>
      <c r="O21" t="s">
        <v>796</v>
      </c>
      <c r="P21" t="s">
        <v>10671</v>
      </c>
      <c r="Q21" t="s">
        <v>10675</v>
      </c>
      <c r="R21" t="s">
        <v>737</v>
      </c>
      <c r="S21" t="s">
        <v>803</v>
      </c>
      <c r="T21" t="s">
        <v>10676</v>
      </c>
      <c r="U21" t="s">
        <v>965</v>
      </c>
      <c r="V21" t="s">
        <v>10638</v>
      </c>
      <c r="W21" t="s">
        <v>970</v>
      </c>
      <c r="X21" t="s">
        <v>10677</v>
      </c>
    </row>
    <row r="22" spans="2:24" ht="10" customHeight="1" outlineLevel="1" x14ac:dyDescent="0.15">
      <c r="B22" t="s">
        <v>972</v>
      </c>
      <c r="C22" t="s">
        <v>165</v>
      </c>
      <c r="E22" t="s">
        <v>10678</v>
      </c>
      <c r="F22" t="s">
        <v>600</v>
      </c>
      <c r="G22" t="s">
        <v>973</v>
      </c>
      <c r="H22" s="17">
        <v>42894</v>
      </c>
      <c r="I22" s="15">
        <v>2017</v>
      </c>
      <c r="J22" t="s">
        <v>10634</v>
      </c>
      <c r="K22" s="5">
        <v>0</v>
      </c>
      <c r="L22" t="s">
        <v>967</v>
      </c>
      <c r="M22" t="s">
        <v>956</v>
      </c>
      <c r="N22" t="s">
        <v>10635</v>
      </c>
      <c r="O22" t="s">
        <v>796</v>
      </c>
      <c r="P22" t="s">
        <v>10671</v>
      </c>
      <c r="Q22" t="s">
        <v>10675</v>
      </c>
      <c r="R22" t="s">
        <v>737</v>
      </c>
      <c r="S22" t="s">
        <v>803</v>
      </c>
      <c r="T22" t="s">
        <v>10679</v>
      </c>
      <c r="U22" t="s">
        <v>965</v>
      </c>
      <c r="V22" t="s">
        <v>10638</v>
      </c>
      <c r="W22" t="s">
        <v>970</v>
      </c>
      <c r="X22" t="s">
        <v>10680</v>
      </c>
    </row>
    <row r="23" spans="2:24" ht="10" customHeight="1" outlineLevel="1" x14ac:dyDescent="0.15">
      <c r="B23" t="s">
        <v>972</v>
      </c>
      <c r="C23" t="s">
        <v>165</v>
      </c>
      <c r="E23" t="s">
        <v>10681</v>
      </c>
      <c r="F23" t="s">
        <v>600</v>
      </c>
      <c r="G23" t="s">
        <v>973</v>
      </c>
      <c r="H23" s="17">
        <v>43238</v>
      </c>
      <c r="I23" s="15">
        <v>2018</v>
      </c>
      <c r="J23" t="s">
        <v>10634</v>
      </c>
      <c r="K23" s="5">
        <v>0</v>
      </c>
      <c r="L23" t="s">
        <v>967</v>
      </c>
      <c r="M23" t="s">
        <v>956</v>
      </c>
      <c r="N23" t="s">
        <v>10635</v>
      </c>
      <c r="O23" t="s">
        <v>796</v>
      </c>
      <c r="P23" t="s">
        <v>10671</v>
      </c>
      <c r="Q23" t="s">
        <v>10675</v>
      </c>
      <c r="R23" t="s">
        <v>737</v>
      </c>
      <c r="S23" t="s">
        <v>803</v>
      </c>
      <c r="T23" t="s">
        <v>10682</v>
      </c>
      <c r="U23" t="s">
        <v>965</v>
      </c>
      <c r="V23" t="s">
        <v>10638</v>
      </c>
      <c r="W23" t="s">
        <v>970</v>
      </c>
      <c r="X23" t="s">
        <v>10683</v>
      </c>
    </row>
    <row r="24" spans="2:24" ht="10" customHeight="1" outlineLevel="1" x14ac:dyDescent="0.15">
      <c r="B24" t="s">
        <v>972</v>
      </c>
      <c r="C24" t="s">
        <v>165</v>
      </c>
      <c r="E24" t="s">
        <v>10684</v>
      </c>
      <c r="F24" t="s">
        <v>600</v>
      </c>
      <c r="G24" t="s">
        <v>973</v>
      </c>
      <c r="H24" s="17">
        <v>43391</v>
      </c>
      <c r="I24" s="15">
        <v>2019</v>
      </c>
      <c r="J24" t="s">
        <v>10634</v>
      </c>
      <c r="K24" s="5">
        <v>-12583.63</v>
      </c>
      <c r="L24" t="s">
        <v>967</v>
      </c>
      <c r="M24" t="s">
        <v>956</v>
      </c>
      <c r="N24" t="s">
        <v>10635</v>
      </c>
      <c r="O24" t="s">
        <v>796</v>
      </c>
      <c r="P24" t="s">
        <v>10671</v>
      </c>
      <c r="Q24" t="s">
        <v>10685</v>
      </c>
      <c r="R24" t="s">
        <v>737</v>
      </c>
      <c r="S24" t="s">
        <v>803</v>
      </c>
      <c r="T24" t="s">
        <v>10686</v>
      </c>
      <c r="U24" t="s">
        <v>965</v>
      </c>
      <c r="V24" t="s">
        <v>10638</v>
      </c>
      <c r="W24" t="s">
        <v>970</v>
      </c>
      <c r="X24" t="s">
        <v>10687</v>
      </c>
    </row>
    <row r="25" spans="2:24" ht="10" customHeight="1" outlineLevel="1" x14ac:dyDescent="0.15">
      <c r="B25" t="s">
        <v>972</v>
      </c>
      <c r="C25" t="s">
        <v>165</v>
      </c>
      <c r="E25" t="s">
        <v>10688</v>
      </c>
      <c r="F25" t="s">
        <v>600</v>
      </c>
      <c r="G25" t="s">
        <v>973</v>
      </c>
      <c r="H25" s="17">
        <v>43321</v>
      </c>
      <c r="I25" s="15">
        <v>2018</v>
      </c>
      <c r="J25" t="s">
        <v>10634</v>
      </c>
      <c r="K25" s="5">
        <v>6801.45</v>
      </c>
      <c r="L25" t="s">
        <v>967</v>
      </c>
      <c r="M25" t="s">
        <v>956</v>
      </c>
      <c r="N25" t="s">
        <v>10635</v>
      </c>
      <c r="O25" t="s">
        <v>796</v>
      </c>
      <c r="P25" t="s">
        <v>10671</v>
      </c>
      <c r="Q25" t="s">
        <v>10685</v>
      </c>
      <c r="R25" t="s">
        <v>737</v>
      </c>
      <c r="S25" t="s">
        <v>803</v>
      </c>
      <c r="T25" t="s">
        <v>10689</v>
      </c>
      <c r="U25" t="s">
        <v>965</v>
      </c>
      <c r="V25" t="s">
        <v>10638</v>
      </c>
      <c r="W25" t="s">
        <v>970</v>
      </c>
      <c r="X25" t="s">
        <v>10690</v>
      </c>
    </row>
    <row r="26" spans="2:24" ht="10" customHeight="1" outlineLevel="1" x14ac:dyDescent="0.15">
      <c r="B26" t="s">
        <v>972</v>
      </c>
      <c r="C26" t="s">
        <v>165</v>
      </c>
      <c r="E26" t="s">
        <v>10691</v>
      </c>
      <c r="F26" t="s">
        <v>600</v>
      </c>
      <c r="G26" t="s">
        <v>973</v>
      </c>
      <c r="H26" s="17">
        <v>43399</v>
      </c>
      <c r="I26" s="15">
        <v>2019</v>
      </c>
      <c r="J26" t="s">
        <v>10634</v>
      </c>
      <c r="K26" s="5">
        <v>126398</v>
      </c>
      <c r="L26" t="s">
        <v>967</v>
      </c>
      <c r="M26" t="s">
        <v>956</v>
      </c>
      <c r="N26" t="s">
        <v>10635</v>
      </c>
      <c r="O26" t="s">
        <v>796</v>
      </c>
      <c r="P26" t="s">
        <v>10671</v>
      </c>
      <c r="Q26" t="s">
        <v>10685</v>
      </c>
      <c r="R26" t="s">
        <v>737</v>
      </c>
      <c r="S26" t="s">
        <v>803</v>
      </c>
      <c r="T26" t="s">
        <v>10692</v>
      </c>
      <c r="U26" t="s">
        <v>965</v>
      </c>
      <c r="V26" t="s">
        <v>10638</v>
      </c>
      <c r="W26" t="s">
        <v>970</v>
      </c>
      <c r="X26" t="s">
        <v>10693</v>
      </c>
    </row>
    <row r="27" spans="2:24" ht="10" customHeight="1" outlineLevel="1" x14ac:dyDescent="0.15">
      <c r="B27" t="s">
        <v>972</v>
      </c>
      <c r="C27" t="s">
        <v>165</v>
      </c>
      <c r="E27" t="s">
        <v>10694</v>
      </c>
      <c r="F27" t="s">
        <v>600</v>
      </c>
      <c r="G27" t="s">
        <v>973</v>
      </c>
      <c r="H27" s="17">
        <v>43483</v>
      </c>
      <c r="I27" s="15">
        <v>2019</v>
      </c>
      <c r="J27" t="s">
        <v>10634</v>
      </c>
      <c r="K27" s="5">
        <v>59485</v>
      </c>
      <c r="L27" t="s">
        <v>967</v>
      </c>
      <c r="M27" t="s">
        <v>956</v>
      </c>
      <c r="N27" t="s">
        <v>10635</v>
      </c>
      <c r="O27" t="s">
        <v>796</v>
      </c>
      <c r="P27" t="s">
        <v>10671</v>
      </c>
      <c r="Q27" t="s">
        <v>10685</v>
      </c>
      <c r="R27" t="s">
        <v>737</v>
      </c>
      <c r="S27" t="s">
        <v>803</v>
      </c>
      <c r="T27" t="s">
        <v>10695</v>
      </c>
      <c r="U27" t="s">
        <v>965</v>
      </c>
      <c r="V27" t="s">
        <v>10638</v>
      </c>
      <c r="W27" t="s">
        <v>970</v>
      </c>
      <c r="X27" t="s">
        <v>10696</v>
      </c>
    </row>
    <row r="28" spans="2:24" ht="10" customHeight="1" outlineLevel="1" x14ac:dyDescent="0.15">
      <c r="B28" t="s">
        <v>972</v>
      </c>
      <c r="C28" t="s">
        <v>165</v>
      </c>
      <c r="E28" t="s">
        <v>10646</v>
      </c>
      <c r="F28" t="s">
        <v>600</v>
      </c>
      <c r="G28" t="s">
        <v>973</v>
      </c>
      <c r="H28" s="17">
        <v>42226</v>
      </c>
      <c r="I28" s="15">
        <v>2015</v>
      </c>
      <c r="J28" t="s">
        <v>10634</v>
      </c>
      <c r="K28" s="5">
        <v>23034.99</v>
      </c>
      <c r="L28" t="s">
        <v>967</v>
      </c>
      <c r="M28" t="s">
        <v>956</v>
      </c>
      <c r="N28" t="s">
        <v>10635</v>
      </c>
      <c r="O28" t="s">
        <v>796</v>
      </c>
      <c r="P28" t="s">
        <v>10671</v>
      </c>
      <c r="Q28" t="s">
        <v>10671</v>
      </c>
      <c r="R28" t="s">
        <v>737</v>
      </c>
      <c r="S28" t="s">
        <v>803</v>
      </c>
      <c r="T28" t="s">
        <v>10697</v>
      </c>
      <c r="U28" t="s">
        <v>965</v>
      </c>
      <c r="V28" t="s">
        <v>10638</v>
      </c>
      <c r="W28" t="s">
        <v>970</v>
      </c>
      <c r="X28" t="s">
        <v>10698</v>
      </c>
    </row>
    <row r="29" spans="2:24" ht="10" customHeight="1" outlineLevel="1" x14ac:dyDescent="0.15">
      <c r="B29" t="s">
        <v>972</v>
      </c>
      <c r="C29" t="s">
        <v>165</v>
      </c>
      <c r="E29" t="s">
        <v>10699</v>
      </c>
      <c r="F29" t="s">
        <v>600</v>
      </c>
      <c r="G29" t="s">
        <v>973</v>
      </c>
      <c r="H29" s="17">
        <v>42184</v>
      </c>
      <c r="I29" s="15">
        <v>2015</v>
      </c>
      <c r="J29" t="s">
        <v>10634</v>
      </c>
      <c r="K29" s="5">
        <v>0</v>
      </c>
      <c r="L29" t="s">
        <v>967</v>
      </c>
      <c r="M29" t="s">
        <v>956</v>
      </c>
      <c r="N29" t="s">
        <v>10635</v>
      </c>
      <c r="O29" t="s">
        <v>796</v>
      </c>
      <c r="P29" t="s">
        <v>10671</v>
      </c>
      <c r="Q29" t="s">
        <v>10671</v>
      </c>
      <c r="R29" t="s">
        <v>737</v>
      </c>
      <c r="S29" t="s">
        <v>803</v>
      </c>
      <c r="T29" t="s">
        <v>10700</v>
      </c>
      <c r="U29" t="s">
        <v>965</v>
      </c>
      <c r="V29" t="s">
        <v>10638</v>
      </c>
      <c r="W29" t="s">
        <v>970</v>
      </c>
      <c r="X29" t="s">
        <v>10701</v>
      </c>
    </row>
    <row r="30" spans="2:24" ht="10" customHeight="1" outlineLevel="1" x14ac:dyDescent="0.15">
      <c r="B30" t="s">
        <v>972</v>
      </c>
      <c r="C30" t="s">
        <v>165</v>
      </c>
      <c r="E30" t="s">
        <v>10702</v>
      </c>
      <c r="F30" t="s">
        <v>600</v>
      </c>
      <c r="G30" t="s">
        <v>973</v>
      </c>
      <c r="H30" s="17">
        <v>42408</v>
      </c>
      <c r="I30" s="15">
        <v>2016</v>
      </c>
      <c r="J30" t="s">
        <v>10634</v>
      </c>
      <c r="K30" s="5">
        <v>5317451.3600000003</v>
      </c>
      <c r="L30" t="s">
        <v>967</v>
      </c>
      <c r="M30" t="s">
        <v>956</v>
      </c>
      <c r="N30" t="s">
        <v>10635</v>
      </c>
      <c r="O30" t="s">
        <v>796</v>
      </c>
      <c r="P30" t="s">
        <v>10671</v>
      </c>
      <c r="Q30" t="s">
        <v>10675</v>
      </c>
      <c r="R30" t="s">
        <v>737</v>
      </c>
      <c r="S30" t="s">
        <v>803</v>
      </c>
      <c r="T30" t="s">
        <v>10703</v>
      </c>
      <c r="U30" t="s">
        <v>965</v>
      </c>
      <c r="V30" t="s">
        <v>10638</v>
      </c>
      <c r="W30" t="s">
        <v>970</v>
      </c>
      <c r="X30" t="s">
        <v>10704</v>
      </c>
    </row>
    <row r="31" spans="2:24" ht="10" customHeight="1" outlineLevel="1" x14ac:dyDescent="0.15">
      <c r="B31" t="s">
        <v>972</v>
      </c>
      <c r="C31" t="s">
        <v>165</v>
      </c>
      <c r="E31" t="s">
        <v>10705</v>
      </c>
      <c r="F31" t="s">
        <v>600</v>
      </c>
      <c r="G31" t="s">
        <v>973</v>
      </c>
      <c r="H31" s="17">
        <v>43524</v>
      </c>
      <c r="I31" s="15">
        <v>2019</v>
      </c>
      <c r="J31" t="s">
        <v>10634</v>
      </c>
      <c r="K31" s="5">
        <v>249899.29</v>
      </c>
      <c r="L31" t="s">
        <v>967</v>
      </c>
      <c r="M31" t="s">
        <v>956</v>
      </c>
      <c r="N31" t="s">
        <v>10635</v>
      </c>
      <c r="O31" t="s">
        <v>796</v>
      </c>
      <c r="P31" t="s">
        <v>10671</v>
      </c>
      <c r="Q31" t="s">
        <v>10685</v>
      </c>
      <c r="R31" t="s">
        <v>737</v>
      </c>
      <c r="S31" t="s">
        <v>803</v>
      </c>
      <c r="T31" t="s">
        <v>10706</v>
      </c>
      <c r="U31" t="s">
        <v>965</v>
      </c>
      <c r="V31" t="s">
        <v>10638</v>
      </c>
      <c r="W31" t="s">
        <v>970</v>
      </c>
      <c r="X31" t="s">
        <v>10707</v>
      </c>
    </row>
    <row r="32" spans="2:24" ht="10" customHeight="1" outlineLevel="1" x14ac:dyDescent="0.15">
      <c r="B32" t="s">
        <v>972</v>
      </c>
      <c r="C32" t="s">
        <v>165</v>
      </c>
      <c r="E32" t="s">
        <v>10708</v>
      </c>
      <c r="F32" t="s">
        <v>600</v>
      </c>
      <c r="G32" t="s">
        <v>973</v>
      </c>
      <c r="H32" s="17">
        <v>43957</v>
      </c>
      <c r="I32" s="15">
        <v>2020</v>
      </c>
      <c r="J32" t="s">
        <v>10634</v>
      </c>
      <c r="K32" s="5">
        <v>0</v>
      </c>
      <c r="L32" t="s">
        <v>967</v>
      </c>
      <c r="M32" t="s">
        <v>956</v>
      </c>
      <c r="N32" t="s">
        <v>10635</v>
      </c>
      <c r="O32" t="s">
        <v>796</v>
      </c>
      <c r="P32" t="s">
        <v>10671</v>
      </c>
      <c r="Q32" t="s">
        <v>10685</v>
      </c>
      <c r="R32" t="s">
        <v>737</v>
      </c>
      <c r="S32" t="s">
        <v>803</v>
      </c>
      <c r="T32" t="s">
        <v>10709</v>
      </c>
      <c r="U32" t="s">
        <v>965</v>
      </c>
      <c r="V32" t="s">
        <v>10638</v>
      </c>
      <c r="W32" t="s">
        <v>970</v>
      </c>
      <c r="X32" t="s">
        <v>10710</v>
      </c>
    </row>
    <row r="33" spans="2:24" ht="10" customHeight="1" outlineLevel="1" x14ac:dyDescent="0.15">
      <c r="B33" t="s">
        <v>972</v>
      </c>
      <c r="C33" t="s">
        <v>165</v>
      </c>
      <c r="E33" t="s">
        <v>10711</v>
      </c>
      <c r="F33" t="s">
        <v>600</v>
      </c>
      <c r="G33" t="s">
        <v>973</v>
      </c>
      <c r="H33" s="17">
        <v>42152</v>
      </c>
      <c r="I33" s="15">
        <v>2015</v>
      </c>
      <c r="J33" t="s">
        <v>10634</v>
      </c>
      <c r="K33" s="5">
        <v>118452.68</v>
      </c>
      <c r="L33" t="s">
        <v>967</v>
      </c>
      <c r="M33" t="s">
        <v>956</v>
      </c>
      <c r="N33" t="s">
        <v>10635</v>
      </c>
      <c r="O33" t="s">
        <v>796</v>
      </c>
      <c r="P33" t="s">
        <v>10671</v>
      </c>
      <c r="Q33" t="s">
        <v>10671</v>
      </c>
      <c r="R33" t="s">
        <v>737</v>
      </c>
      <c r="S33" t="s">
        <v>803</v>
      </c>
      <c r="T33" t="s">
        <v>10712</v>
      </c>
      <c r="U33" t="s">
        <v>965</v>
      </c>
      <c r="V33" t="s">
        <v>10638</v>
      </c>
      <c r="W33" t="s">
        <v>970</v>
      </c>
      <c r="X33" t="s">
        <v>10713</v>
      </c>
    </row>
    <row r="34" spans="2:24" ht="10" customHeight="1" outlineLevel="1" x14ac:dyDescent="0.15">
      <c r="B34" t="s">
        <v>972</v>
      </c>
      <c r="C34" t="s">
        <v>165</v>
      </c>
      <c r="E34" t="s">
        <v>10714</v>
      </c>
      <c r="F34" t="s">
        <v>600</v>
      </c>
      <c r="G34" t="s">
        <v>973</v>
      </c>
      <c r="H34" s="17">
        <v>42562</v>
      </c>
      <c r="I34" s="15">
        <v>2016</v>
      </c>
      <c r="J34" t="s">
        <v>10634</v>
      </c>
      <c r="K34" s="5">
        <v>64651.21</v>
      </c>
      <c r="L34" t="s">
        <v>967</v>
      </c>
      <c r="M34" t="s">
        <v>956</v>
      </c>
      <c r="N34" t="s">
        <v>10635</v>
      </c>
      <c r="O34" t="s">
        <v>796</v>
      </c>
      <c r="P34" t="s">
        <v>10671</v>
      </c>
      <c r="Q34" t="s">
        <v>10675</v>
      </c>
      <c r="R34" t="s">
        <v>737</v>
      </c>
      <c r="S34" t="s">
        <v>803</v>
      </c>
      <c r="T34" t="s">
        <v>10715</v>
      </c>
      <c r="U34" t="s">
        <v>965</v>
      </c>
      <c r="V34" t="s">
        <v>10638</v>
      </c>
      <c r="W34" t="s">
        <v>970</v>
      </c>
      <c r="X34" t="s">
        <v>10716</v>
      </c>
    </row>
    <row r="35" spans="2:24" ht="10" customHeight="1" outlineLevel="1" x14ac:dyDescent="0.15">
      <c r="B35" t="s">
        <v>972</v>
      </c>
      <c r="C35" t="s">
        <v>165</v>
      </c>
      <c r="E35" t="s">
        <v>10717</v>
      </c>
      <c r="F35" t="s">
        <v>600</v>
      </c>
      <c r="G35" t="s">
        <v>973</v>
      </c>
      <c r="H35" s="17">
        <v>42999</v>
      </c>
      <c r="I35" s="15">
        <v>2017</v>
      </c>
      <c r="J35" t="s">
        <v>10634</v>
      </c>
      <c r="K35" s="5">
        <v>0</v>
      </c>
      <c r="L35" t="s">
        <v>967</v>
      </c>
      <c r="M35" t="s">
        <v>956</v>
      </c>
      <c r="N35" t="s">
        <v>10635</v>
      </c>
      <c r="O35" t="s">
        <v>796</v>
      </c>
      <c r="P35" t="s">
        <v>10671</v>
      </c>
      <c r="Q35" t="s">
        <v>10675</v>
      </c>
      <c r="R35" t="s">
        <v>737</v>
      </c>
      <c r="S35" t="s">
        <v>803</v>
      </c>
      <c r="T35" t="s">
        <v>10718</v>
      </c>
      <c r="U35" t="s">
        <v>965</v>
      </c>
      <c r="V35" t="s">
        <v>10638</v>
      </c>
      <c r="W35" t="s">
        <v>970</v>
      </c>
      <c r="X35" t="s">
        <v>10719</v>
      </c>
    </row>
    <row r="36" spans="2:24" ht="10" customHeight="1" outlineLevel="1" x14ac:dyDescent="0.15">
      <c r="B36" t="s">
        <v>972</v>
      </c>
      <c r="C36" t="s">
        <v>165</v>
      </c>
      <c r="E36" t="s">
        <v>10720</v>
      </c>
      <c r="F36" t="s">
        <v>600</v>
      </c>
      <c r="G36" t="s">
        <v>973</v>
      </c>
      <c r="H36" s="17">
        <v>42948</v>
      </c>
      <c r="I36" s="15">
        <v>2017</v>
      </c>
      <c r="J36" t="s">
        <v>10634</v>
      </c>
      <c r="K36" s="5">
        <v>0</v>
      </c>
      <c r="L36" t="s">
        <v>967</v>
      </c>
      <c r="M36" t="s">
        <v>956</v>
      </c>
      <c r="N36" t="s">
        <v>10635</v>
      </c>
      <c r="O36" t="s">
        <v>796</v>
      </c>
      <c r="P36" t="s">
        <v>10671</v>
      </c>
      <c r="Q36" t="s">
        <v>10675</v>
      </c>
      <c r="R36" t="s">
        <v>737</v>
      </c>
      <c r="S36" t="s">
        <v>803</v>
      </c>
      <c r="T36" t="s">
        <v>10721</v>
      </c>
      <c r="U36" t="s">
        <v>965</v>
      </c>
      <c r="V36" t="s">
        <v>10638</v>
      </c>
      <c r="W36" t="s">
        <v>970</v>
      </c>
      <c r="X36" t="s">
        <v>10722</v>
      </c>
    </row>
    <row r="37" spans="2:24" ht="10" customHeight="1" outlineLevel="1" x14ac:dyDescent="0.15">
      <c r="B37" t="s">
        <v>972</v>
      </c>
      <c r="C37" t="s">
        <v>165</v>
      </c>
      <c r="E37" t="s">
        <v>10723</v>
      </c>
      <c r="F37" t="s">
        <v>600</v>
      </c>
      <c r="G37" t="s">
        <v>973</v>
      </c>
      <c r="H37" s="17">
        <v>43304</v>
      </c>
      <c r="I37" s="15">
        <v>2018</v>
      </c>
      <c r="J37" t="s">
        <v>10634</v>
      </c>
      <c r="K37" s="5">
        <v>0</v>
      </c>
      <c r="L37" t="s">
        <v>967</v>
      </c>
      <c r="M37" t="s">
        <v>956</v>
      </c>
      <c r="N37" t="s">
        <v>10635</v>
      </c>
      <c r="O37" t="s">
        <v>796</v>
      </c>
      <c r="P37" t="s">
        <v>10671</v>
      </c>
      <c r="Q37" t="s">
        <v>10675</v>
      </c>
      <c r="R37" t="s">
        <v>737</v>
      </c>
      <c r="S37" t="s">
        <v>803</v>
      </c>
      <c r="T37" t="s">
        <v>10724</v>
      </c>
      <c r="U37" t="s">
        <v>965</v>
      </c>
      <c r="V37" t="s">
        <v>10638</v>
      </c>
      <c r="W37" t="s">
        <v>970</v>
      </c>
      <c r="X37" t="s">
        <v>10725</v>
      </c>
    </row>
    <row r="38" spans="2:24" ht="10" customHeight="1" outlineLevel="1" x14ac:dyDescent="0.15">
      <c r="B38" t="s">
        <v>972</v>
      </c>
      <c r="C38" t="s">
        <v>165</v>
      </c>
      <c r="E38" t="s">
        <v>10658</v>
      </c>
      <c r="F38" t="s">
        <v>600</v>
      </c>
      <c r="G38" t="s">
        <v>973</v>
      </c>
      <c r="H38" s="17">
        <v>42041</v>
      </c>
      <c r="I38" s="15">
        <v>2015</v>
      </c>
      <c r="J38" t="s">
        <v>10634</v>
      </c>
      <c r="K38" s="5">
        <v>0</v>
      </c>
      <c r="L38" t="s">
        <v>967</v>
      </c>
      <c r="M38" t="s">
        <v>956</v>
      </c>
      <c r="N38" t="s">
        <v>10635</v>
      </c>
      <c r="O38" t="s">
        <v>796</v>
      </c>
      <c r="P38" t="s">
        <v>10671</v>
      </c>
      <c r="Q38" t="s">
        <v>10671</v>
      </c>
      <c r="R38" t="s">
        <v>737</v>
      </c>
      <c r="S38" t="s">
        <v>803</v>
      </c>
      <c r="T38" t="s">
        <v>10726</v>
      </c>
      <c r="U38" t="s">
        <v>965</v>
      </c>
      <c r="V38" t="s">
        <v>10638</v>
      </c>
      <c r="W38" t="s">
        <v>970</v>
      </c>
      <c r="X38" t="s">
        <v>10727</v>
      </c>
    </row>
    <row r="39" spans="2:24" ht="10" customHeight="1" outlineLevel="1" x14ac:dyDescent="0.15">
      <c r="B39" t="s">
        <v>972</v>
      </c>
      <c r="C39" t="s">
        <v>165</v>
      </c>
      <c r="E39" t="s">
        <v>10728</v>
      </c>
      <c r="F39" t="s">
        <v>600</v>
      </c>
      <c r="G39" t="s">
        <v>973</v>
      </c>
      <c r="H39" s="17">
        <v>42199</v>
      </c>
      <c r="I39" s="15">
        <v>2015</v>
      </c>
      <c r="J39" t="s">
        <v>10634</v>
      </c>
      <c r="K39" s="5">
        <v>70494</v>
      </c>
      <c r="L39" t="s">
        <v>967</v>
      </c>
      <c r="M39" t="s">
        <v>956</v>
      </c>
      <c r="N39" t="s">
        <v>10635</v>
      </c>
      <c r="O39" t="s">
        <v>796</v>
      </c>
      <c r="P39" t="s">
        <v>10671</v>
      </c>
      <c r="Q39" t="s">
        <v>10671</v>
      </c>
      <c r="R39" t="s">
        <v>737</v>
      </c>
      <c r="S39" t="s">
        <v>803</v>
      </c>
      <c r="T39" t="s">
        <v>10729</v>
      </c>
      <c r="U39" t="s">
        <v>965</v>
      </c>
      <c r="V39" t="s">
        <v>10638</v>
      </c>
      <c r="W39" t="s">
        <v>970</v>
      </c>
      <c r="X39" t="s">
        <v>10730</v>
      </c>
    </row>
    <row r="40" spans="2:24" ht="10" customHeight="1" outlineLevel="1" x14ac:dyDescent="0.15">
      <c r="B40" t="s">
        <v>972</v>
      </c>
      <c r="C40" t="s">
        <v>165</v>
      </c>
      <c r="E40" t="s">
        <v>10731</v>
      </c>
      <c r="F40" t="s">
        <v>600</v>
      </c>
      <c r="G40" t="s">
        <v>973</v>
      </c>
      <c r="H40" s="17">
        <v>42690</v>
      </c>
      <c r="I40" s="15">
        <v>2017</v>
      </c>
      <c r="J40" t="s">
        <v>10634</v>
      </c>
      <c r="K40" s="5">
        <v>16320</v>
      </c>
      <c r="L40" t="s">
        <v>967</v>
      </c>
      <c r="M40" t="s">
        <v>956</v>
      </c>
      <c r="N40" t="s">
        <v>10635</v>
      </c>
      <c r="O40" t="s">
        <v>796</v>
      </c>
      <c r="P40" t="s">
        <v>10671</v>
      </c>
      <c r="Q40" t="s">
        <v>10675</v>
      </c>
      <c r="R40" t="s">
        <v>737</v>
      </c>
      <c r="S40" t="s">
        <v>803</v>
      </c>
      <c r="T40" t="s">
        <v>10732</v>
      </c>
      <c r="U40" t="s">
        <v>965</v>
      </c>
      <c r="V40" t="s">
        <v>10638</v>
      </c>
      <c r="W40" t="s">
        <v>970</v>
      </c>
      <c r="X40" t="s">
        <v>10733</v>
      </c>
    </row>
    <row r="41" spans="2:24" ht="10" customHeight="1" outlineLevel="1" x14ac:dyDescent="0.15">
      <c r="B41" t="s">
        <v>972</v>
      </c>
      <c r="C41" t="s">
        <v>165</v>
      </c>
      <c r="E41" t="s">
        <v>10734</v>
      </c>
      <c r="F41" t="s">
        <v>600</v>
      </c>
      <c r="G41" t="s">
        <v>973</v>
      </c>
      <c r="H41" s="17">
        <v>42914</v>
      </c>
      <c r="I41" s="15">
        <v>2017</v>
      </c>
      <c r="J41" t="s">
        <v>10634</v>
      </c>
      <c r="K41" s="5">
        <v>0</v>
      </c>
      <c r="L41" t="s">
        <v>967</v>
      </c>
      <c r="M41" t="s">
        <v>956</v>
      </c>
      <c r="N41" t="s">
        <v>10635</v>
      </c>
      <c r="O41" t="s">
        <v>796</v>
      </c>
      <c r="P41" t="s">
        <v>10671</v>
      </c>
      <c r="Q41" t="s">
        <v>10675</v>
      </c>
      <c r="R41" t="s">
        <v>737</v>
      </c>
      <c r="S41" t="s">
        <v>803</v>
      </c>
      <c r="T41" t="s">
        <v>10735</v>
      </c>
      <c r="U41" t="s">
        <v>965</v>
      </c>
      <c r="V41" t="s">
        <v>10638</v>
      </c>
      <c r="W41" t="s">
        <v>970</v>
      </c>
      <c r="X41" t="s">
        <v>10736</v>
      </c>
    </row>
    <row r="42" spans="2:24" ht="10" customHeight="1" outlineLevel="1" x14ac:dyDescent="0.15">
      <c r="B42" t="s">
        <v>972</v>
      </c>
      <c r="C42" t="s">
        <v>165</v>
      </c>
      <c r="E42" t="s">
        <v>10737</v>
      </c>
      <c r="F42" t="s">
        <v>600</v>
      </c>
      <c r="G42" t="s">
        <v>973</v>
      </c>
      <c r="H42" s="17">
        <v>43171</v>
      </c>
      <c r="I42" s="15">
        <v>2018</v>
      </c>
      <c r="J42" t="s">
        <v>10634</v>
      </c>
      <c r="K42" s="5">
        <v>156152.39000000001</v>
      </c>
      <c r="L42" t="s">
        <v>967</v>
      </c>
      <c r="M42" t="s">
        <v>956</v>
      </c>
      <c r="N42" t="s">
        <v>10635</v>
      </c>
      <c r="O42" t="s">
        <v>796</v>
      </c>
      <c r="P42" t="s">
        <v>10671</v>
      </c>
      <c r="Q42" t="s">
        <v>10685</v>
      </c>
      <c r="R42" t="s">
        <v>737</v>
      </c>
      <c r="S42" t="s">
        <v>803</v>
      </c>
      <c r="T42" t="s">
        <v>10738</v>
      </c>
      <c r="U42" t="s">
        <v>965</v>
      </c>
      <c r="V42" t="s">
        <v>10638</v>
      </c>
      <c r="W42" t="s">
        <v>970</v>
      </c>
      <c r="X42" t="s">
        <v>10739</v>
      </c>
    </row>
    <row r="43" spans="2:24" ht="10" customHeight="1" outlineLevel="1" x14ac:dyDescent="0.15">
      <c r="B43" t="s">
        <v>972</v>
      </c>
      <c r="C43" t="s">
        <v>165</v>
      </c>
      <c r="E43" t="s">
        <v>10740</v>
      </c>
      <c r="F43" t="s">
        <v>600</v>
      </c>
      <c r="G43" t="s">
        <v>973</v>
      </c>
      <c r="H43" s="17">
        <v>43615</v>
      </c>
      <c r="I43" s="15">
        <v>2019</v>
      </c>
      <c r="J43" t="s">
        <v>10634</v>
      </c>
      <c r="K43" s="5">
        <v>0</v>
      </c>
      <c r="L43" t="s">
        <v>967</v>
      </c>
      <c r="M43" t="s">
        <v>956</v>
      </c>
      <c r="N43" t="s">
        <v>10635</v>
      </c>
      <c r="O43" t="s">
        <v>796</v>
      </c>
      <c r="P43" t="s">
        <v>10671</v>
      </c>
      <c r="Q43" t="s">
        <v>10685</v>
      </c>
      <c r="R43" t="s">
        <v>737</v>
      </c>
      <c r="S43" t="s">
        <v>803</v>
      </c>
      <c r="T43" t="s">
        <v>10695</v>
      </c>
      <c r="U43" t="s">
        <v>965</v>
      </c>
      <c r="V43" t="s">
        <v>10638</v>
      </c>
      <c r="W43" t="s">
        <v>970</v>
      </c>
      <c r="X43" t="s">
        <v>10741</v>
      </c>
    </row>
    <row r="44" spans="2:24" ht="10" customHeight="1" outlineLevel="1" x14ac:dyDescent="0.15">
      <c r="B44" t="s">
        <v>972</v>
      </c>
      <c r="C44" t="s">
        <v>165</v>
      </c>
      <c r="E44" t="s">
        <v>10661</v>
      </c>
      <c r="F44" t="s">
        <v>600</v>
      </c>
      <c r="G44" t="s">
        <v>973</v>
      </c>
      <c r="H44" s="17">
        <v>42026</v>
      </c>
      <c r="I44" s="15">
        <v>2015</v>
      </c>
      <c r="J44" t="s">
        <v>10634</v>
      </c>
      <c r="K44" s="5">
        <v>142677.69</v>
      </c>
      <c r="L44" t="s">
        <v>967</v>
      </c>
      <c r="M44" t="s">
        <v>956</v>
      </c>
      <c r="N44" t="s">
        <v>10635</v>
      </c>
      <c r="O44" t="s">
        <v>796</v>
      </c>
      <c r="P44" t="s">
        <v>10671</v>
      </c>
      <c r="Q44" t="s">
        <v>10671</v>
      </c>
      <c r="R44" t="s">
        <v>737</v>
      </c>
      <c r="S44" t="s">
        <v>803</v>
      </c>
      <c r="T44" t="s">
        <v>10742</v>
      </c>
      <c r="U44" t="s">
        <v>965</v>
      </c>
      <c r="V44" t="s">
        <v>10638</v>
      </c>
      <c r="W44" t="s">
        <v>970</v>
      </c>
      <c r="X44" t="s">
        <v>10743</v>
      </c>
    </row>
    <row r="45" spans="2:24" ht="10" customHeight="1" outlineLevel="1" x14ac:dyDescent="0.15">
      <c r="B45" t="s">
        <v>972</v>
      </c>
      <c r="C45" t="s">
        <v>165</v>
      </c>
      <c r="E45" t="s">
        <v>10744</v>
      </c>
      <c r="F45" t="s">
        <v>600</v>
      </c>
      <c r="G45" t="s">
        <v>973</v>
      </c>
      <c r="H45" s="17">
        <v>42733</v>
      </c>
      <c r="I45" s="15">
        <v>2017</v>
      </c>
      <c r="J45" t="s">
        <v>10634</v>
      </c>
      <c r="K45" s="5">
        <v>587944.31999999995</v>
      </c>
      <c r="L45" t="s">
        <v>967</v>
      </c>
      <c r="M45" t="s">
        <v>956</v>
      </c>
      <c r="N45" t="s">
        <v>10635</v>
      </c>
      <c r="O45" t="s">
        <v>796</v>
      </c>
      <c r="P45" t="s">
        <v>10671</v>
      </c>
      <c r="Q45" t="s">
        <v>10675</v>
      </c>
      <c r="R45" t="s">
        <v>737</v>
      </c>
      <c r="S45" t="s">
        <v>803</v>
      </c>
      <c r="T45" t="s">
        <v>10745</v>
      </c>
      <c r="U45" t="s">
        <v>965</v>
      </c>
      <c r="V45" t="s">
        <v>10638</v>
      </c>
      <c r="W45" t="s">
        <v>970</v>
      </c>
      <c r="X45" t="s">
        <v>10746</v>
      </c>
    </row>
    <row r="46" spans="2:24" ht="10" customHeight="1" outlineLevel="1" x14ac:dyDescent="0.15">
      <c r="B46" t="s">
        <v>972</v>
      </c>
      <c r="C46" t="s">
        <v>165</v>
      </c>
      <c r="E46" t="s">
        <v>10747</v>
      </c>
      <c r="F46" t="s">
        <v>600</v>
      </c>
      <c r="G46" t="s">
        <v>973</v>
      </c>
      <c r="H46" s="17">
        <v>42725</v>
      </c>
      <c r="I46" s="15">
        <v>2017</v>
      </c>
      <c r="J46" t="s">
        <v>10634</v>
      </c>
      <c r="K46" s="5">
        <v>417314.37</v>
      </c>
      <c r="L46" t="s">
        <v>967</v>
      </c>
      <c r="M46" t="s">
        <v>956</v>
      </c>
      <c r="N46" t="s">
        <v>10635</v>
      </c>
      <c r="O46" t="s">
        <v>796</v>
      </c>
      <c r="P46" t="s">
        <v>10671</v>
      </c>
      <c r="Q46" t="s">
        <v>10675</v>
      </c>
      <c r="R46" t="s">
        <v>737</v>
      </c>
      <c r="S46" t="s">
        <v>803</v>
      </c>
      <c r="T46" t="s">
        <v>10748</v>
      </c>
      <c r="U46" t="s">
        <v>965</v>
      </c>
      <c r="V46" t="s">
        <v>10638</v>
      </c>
      <c r="W46" t="s">
        <v>970</v>
      </c>
      <c r="X46" t="s">
        <v>10749</v>
      </c>
    </row>
    <row r="47" spans="2:24" ht="10" customHeight="1" outlineLevel="1" x14ac:dyDescent="0.15">
      <c r="B47" t="s">
        <v>972</v>
      </c>
      <c r="C47" t="s">
        <v>165</v>
      </c>
      <c r="E47" t="s">
        <v>10750</v>
      </c>
      <c r="F47" t="s">
        <v>600</v>
      </c>
      <c r="G47" t="s">
        <v>973</v>
      </c>
      <c r="H47" s="17">
        <v>42488</v>
      </c>
      <c r="I47" s="15">
        <v>2016</v>
      </c>
      <c r="J47" t="s">
        <v>10634</v>
      </c>
      <c r="K47" s="5">
        <v>14594594.800000001</v>
      </c>
      <c r="L47" t="s">
        <v>967</v>
      </c>
      <c r="M47" t="s">
        <v>956</v>
      </c>
      <c r="N47" t="s">
        <v>10635</v>
      </c>
      <c r="O47" t="s">
        <v>796</v>
      </c>
      <c r="P47" t="s">
        <v>10671</v>
      </c>
      <c r="Q47" t="s">
        <v>10675</v>
      </c>
      <c r="R47" t="s">
        <v>737</v>
      </c>
      <c r="S47" t="s">
        <v>803</v>
      </c>
      <c r="T47" t="s">
        <v>10751</v>
      </c>
      <c r="U47" t="s">
        <v>965</v>
      </c>
      <c r="V47" t="s">
        <v>10638</v>
      </c>
      <c r="W47" t="s">
        <v>970</v>
      </c>
      <c r="X47" t="s">
        <v>10752</v>
      </c>
    </row>
    <row r="48" spans="2:24" ht="10" customHeight="1" outlineLevel="1" x14ac:dyDescent="0.15">
      <c r="B48" t="s">
        <v>972</v>
      </c>
      <c r="C48" t="s">
        <v>165</v>
      </c>
      <c r="E48" t="s">
        <v>10753</v>
      </c>
      <c r="F48" t="s">
        <v>600</v>
      </c>
      <c r="G48" t="s">
        <v>973</v>
      </c>
      <c r="H48" s="17">
        <v>43039</v>
      </c>
      <c r="I48" s="15">
        <v>2018</v>
      </c>
      <c r="J48" t="s">
        <v>10634</v>
      </c>
      <c r="K48" s="5">
        <v>0</v>
      </c>
      <c r="L48" t="s">
        <v>967</v>
      </c>
      <c r="M48" t="s">
        <v>956</v>
      </c>
      <c r="N48" t="s">
        <v>10635</v>
      </c>
      <c r="O48" t="s">
        <v>796</v>
      </c>
      <c r="P48" t="s">
        <v>10671</v>
      </c>
      <c r="Q48" t="s">
        <v>10675</v>
      </c>
      <c r="R48" t="s">
        <v>737</v>
      </c>
      <c r="S48" t="s">
        <v>803</v>
      </c>
      <c r="T48" t="s">
        <v>10754</v>
      </c>
      <c r="U48" t="s">
        <v>965</v>
      </c>
      <c r="V48" t="s">
        <v>10638</v>
      </c>
      <c r="W48" t="s">
        <v>970</v>
      </c>
      <c r="X48" t="s">
        <v>10755</v>
      </c>
    </row>
    <row r="49" spans="2:24" ht="10" customHeight="1" outlineLevel="1" x14ac:dyDescent="0.15">
      <c r="B49" t="s">
        <v>972</v>
      </c>
      <c r="C49" t="s">
        <v>165</v>
      </c>
      <c r="E49" t="s">
        <v>10756</v>
      </c>
      <c r="F49" t="s">
        <v>600</v>
      </c>
      <c r="G49" t="s">
        <v>973</v>
      </c>
      <c r="H49" s="17">
        <v>43411</v>
      </c>
      <c r="I49" s="15">
        <v>2019</v>
      </c>
      <c r="J49" t="s">
        <v>10634</v>
      </c>
      <c r="K49" s="5">
        <v>0</v>
      </c>
      <c r="L49" t="s">
        <v>967</v>
      </c>
      <c r="M49" t="s">
        <v>956</v>
      </c>
      <c r="N49" t="s">
        <v>10635</v>
      </c>
      <c r="O49" t="s">
        <v>796</v>
      </c>
      <c r="P49" t="s">
        <v>10671</v>
      </c>
      <c r="Q49" t="s">
        <v>10675</v>
      </c>
      <c r="R49" t="s">
        <v>737</v>
      </c>
      <c r="S49" t="s">
        <v>803</v>
      </c>
      <c r="T49" t="s">
        <v>10757</v>
      </c>
      <c r="U49" t="s">
        <v>965</v>
      </c>
      <c r="V49" t="s">
        <v>10638</v>
      </c>
      <c r="W49" t="s">
        <v>970</v>
      </c>
      <c r="X49" t="s">
        <v>10758</v>
      </c>
    </row>
    <row r="50" spans="2:24" ht="10" customHeight="1" outlineLevel="1" x14ac:dyDescent="0.15">
      <c r="B50" t="s">
        <v>972</v>
      </c>
      <c r="C50" t="s">
        <v>165</v>
      </c>
      <c r="E50" t="s">
        <v>10759</v>
      </c>
      <c r="F50" t="s">
        <v>600</v>
      </c>
      <c r="G50" t="s">
        <v>973</v>
      </c>
      <c r="H50" s="17">
        <v>43642</v>
      </c>
      <c r="I50" s="15">
        <v>2019</v>
      </c>
      <c r="J50" t="s">
        <v>10634</v>
      </c>
      <c r="K50" s="5">
        <v>0</v>
      </c>
      <c r="L50" t="s">
        <v>967</v>
      </c>
      <c r="M50" t="s">
        <v>956</v>
      </c>
      <c r="N50" t="s">
        <v>10635</v>
      </c>
      <c r="O50" t="s">
        <v>796</v>
      </c>
      <c r="P50" t="s">
        <v>10671</v>
      </c>
      <c r="Q50" t="s">
        <v>10685</v>
      </c>
      <c r="R50" t="s">
        <v>737</v>
      </c>
      <c r="S50" t="s">
        <v>803</v>
      </c>
      <c r="T50" t="s">
        <v>10760</v>
      </c>
      <c r="U50" t="s">
        <v>965</v>
      </c>
      <c r="V50" t="s">
        <v>10638</v>
      </c>
      <c r="W50" t="s">
        <v>970</v>
      </c>
      <c r="X50" t="s">
        <v>10761</v>
      </c>
    </row>
    <row r="51" spans="2:24" ht="10" customHeight="1" outlineLevel="1" x14ac:dyDescent="0.15">
      <c r="B51" t="s">
        <v>972</v>
      </c>
      <c r="C51" t="s">
        <v>165</v>
      </c>
      <c r="E51" t="s">
        <v>10762</v>
      </c>
      <c r="F51" t="s">
        <v>600</v>
      </c>
      <c r="G51" t="s">
        <v>973</v>
      </c>
      <c r="H51" s="17">
        <v>43873</v>
      </c>
      <c r="I51" s="15">
        <v>2020</v>
      </c>
      <c r="J51" t="s">
        <v>10634</v>
      </c>
      <c r="K51" s="5">
        <v>0</v>
      </c>
      <c r="L51" t="s">
        <v>967</v>
      </c>
      <c r="M51" t="s">
        <v>956</v>
      </c>
      <c r="N51" t="s">
        <v>10635</v>
      </c>
      <c r="O51" t="s">
        <v>796</v>
      </c>
      <c r="P51" t="s">
        <v>10671</v>
      </c>
      <c r="Q51" t="s">
        <v>10685</v>
      </c>
      <c r="R51" t="s">
        <v>737</v>
      </c>
      <c r="S51" t="s">
        <v>803</v>
      </c>
      <c r="T51" t="s">
        <v>10763</v>
      </c>
      <c r="U51" t="s">
        <v>965</v>
      </c>
      <c r="V51" t="s">
        <v>10638</v>
      </c>
      <c r="W51" t="s">
        <v>970</v>
      </c>
      <c r="X51" t="s">
        <v>10764</v>
      </c>
    </row>
    <row r="52" spans="2:24" ht="10" customHeight="1" outlineLevel="1" x14ac:dyDescent="0.15">
      <c r="B52" t="s">
        <v>972</v>
      </c>
      <c r="C52" t="s">
        <v>165</v>
      </c>
      <c r="E52" t="s">
        <v>10640</v>
      </c>
      <c r="F52" t="s">
        <v>600</v>
      </c>
      <c r="G52" t="s">
        <v>973</v>
      </c>
      <c r="H52" s="17">
        <v>42116</v>
      </c>
      <c r="I52" s="15">
        <v>2015</v>
      </c>
      <c r="J52" t="s">
        <v>10634</v>
      </c>
      <c r="K52" s="5">
        <v>0</v>
      </c>
      <c r="L52" t="s">
        <v>967</v>
      </c>
      <c r="M52" t="s">
        <v>956</v>
      </c>
      <c r="N52" t="s">
        <v>10635</v>
      </c>
      <c r="O52" t="s">
        <v>796</v>
      </c>
      <c r="P52" t="s">
        <v>10671</v>
      </c>
      <c r="Q52" t="s">
        <v>10671</v>
      </c>
      <c r="R52" t="s">
        <v>737</v>
      </c>
      <c r="S52" t="s">
        <v>803</v>
      </c>
      <c r="T52" t="s">
        <v>10765</v>
      </c>
      <c r="U52" t="s">
        <v>965</v>
      </c>
      <c r="V52" t="s">
        <v>10638</v>
      </c>
      <c r="W52" t="s">
        <v>970</v>
      </c>
      <c r="X52" t="s">
        <v>10766</v>
      </c>
    </row>
    <row r="53" spans="2:24" ht="10" customHeight="1" outlineLevel="1" x14ac:dyDescent="0.15">
      <c r="B53" t="s">
        <v>972</v>
      </c>
      <c r="C53" t="s">
        <v>165</v>
      </c>
      <c r="E53" t="s">
        <v>10767</v>
      </c>
      <c r="F53" t="s">
        <v>600</v>
      </c>
      <c r="G53" t="s">
        <v>973</v>
      </c>
      <c r="H53" s="17">
        <v>42185</v>
      </c>
      <c r="I53" s="15">
        <v>2015</v>
      </c>
      <c r="J53" t="s">
        <v>10634</v>
      </c>
      <c r="K53" s="5">
        <v>0</v>
      </c>
      <c r="L53" t="s">
        <v>967</v>
      </c>
      <c r="M53" t="s">
        <v>956</v>
      </c>
      <c r="N53" t="s">
        <v>10635</v>
      </c>
      <c r="O53" t="s">
        <v>796</v>
      </c>
      <c r="P53" t="s">
        <v>10671</v>
      </c>
      <c r="Q53" t="s">
        <v>10671</v>
      </c>
      <c r="R53" t="s">
        <v>737</v>
      </c>
      <c r="S53" t="s">
        <v>803</v>
      </c>
      <c r="T53" t="s">
        <v>10768</v>
      </c>
      <c r="U53" t="s">
        <v>965</v>
      </c>
      <c r="V53" t="s">
        <v>10638</v>
      </c>
      <c r="W53" t="s">
        <v>970</v>
      </c>
      <c r="X53" t="s">
        <v>10769</v>
      </c>
    </row>
    <row r="54" spans="2:24" ht="10" customHeight="1" outlineLevel="1" x14ac:dyDescent="0.15">
      <c r="B54" t="s">
        <v>972</v>
      </c>
      <c r="C54" t="s">
        <v>165</v>
      </c>
      <c r="E54" t="s">
        <v>10770</v>
      </c>
      <c r="F54" t="s">
        <v>600</v>
      </c>
      <c r="G54" t="s">
        <v>973</v>
      </c>
      <c r="H54" s="17">
        <v>42695</v>
      </c>
      <c r="I54" s="15">
        <v>2017</v>
      </c>
      <c r="J54" t="s">
        <v>10634</v>
      </c>
      <c r="K54" s="5">
        <v>0</v>
      </c>
      <c r="L54" t="s">
        <v>967</v>
      </c>
      <c r="M54" t="s">
        <v>956</v>
      </c>
      <c r="N54" t="s">
        <v>10635</v>
      </c>
      <c r="O54" t="s">
        <v>796</v>
      </c>
      <c r="P54" t="s">
        <v>10671</v>
      </c>
      <c r="Q54" t="s">
        <v>10675</v>
      </c>
      <c r="R54" t="s">
        <v>737</v>
      </c>
      <c r="S54" t="s">
        <v>803</v>
      </c>
      <c r="T54" t="s">
        <v>10771</v>
      </c>
      <c r="U54" t="s">
        <v>965</v>
      </c>
      <c r="V54" t="s">
        <v>10638</v>
      </c>
      <c r="W54" t="s">
        <v>970</v>
      </c>
      <c r="X54" t="s">
        <v>10772</v>
      </c>
    </row>
    <row r="55" spans="2:24" ht="10" customHeight="1" outlineLevel="1" x14ac:dyDescent="0.15">
      <c r="B55" t="s">
        <v>972</v>
      </c>
      <c r="C55" t="s">
        <v>165</v>
      </c>
      <c r="E55" t="s">
        <v>10773</v>
      </c>
      <c r="F55" t="s">
        <v>600</v>
      </c>
      <c r="G55" t="s">
        <v>973</v>
      </c>
      <c r="H55" s="17">
        <v>42821</v>
      </c>
      <c r="I55" s="15">
        <v>2017</v>
      </c>
      <c r="J55" t="s">
        <v>10634</v>
      </c>
      <c r="K55" s="5">
        <v>10483.14</v>
      </c>
      <c r="L55" t="s">
        <v>967</v>
      </c>
      <c r="M55" t="s">
        <v>956</v>
      </c>
      <c r="N55" t="s">
        <v>10635</v>
      </c>
      <c r="O55" t="s">
        <v>796</v>
      </c>
      <c r="P55" t="s">
        <v>10671</v>
      </c>
      <c r="Q55" t="s">
        <v>10675</v>
      </c>
      <c r="R55" t="s">
        <v>737</v>
      </c>
      <c r="S55" t="s">
        <v>803</v>
      </c>
      <c r="T55" t="s">
        <v>10774</v>
      </c>
      <c r="U55" t="s">
        <v>965</v>
      </c>
      <c r="V55" t="s">
        <v>10638</v>
      </c>
      <c r="W55" t="s">
        <v>970</v>
      </c>
      <c r="X55" t="s">
        <v>10775</v>
      </c>
    </row>
    <row r="56" spans="2:24" ht="10" customHeight="1" outlineLevel="1" x14ac:dyDescent="0.15">
      <c r="B56" t="s">
        <v>972</v>
      </c>
      <c r="C56" t="s">
        <v>165</v>
      </c>
      <c r="E56" t="s">
        <v>10776</v>
      </c>
      <c r="F56" t="s">
        <v>600</v>
      </c>
      <c r="G56" t="s">
        <v>973</v>
      </c>
      <c r="H56" s="17">
        <v>42844</v>
      </c>
      <c r="I56" s="15">
        <v>2017</v>
      </c>
      <c r="J56" t="s">
        <v>10634</v>
      </c>
      <c r="K56" s="5">
        <v>0</v>
      </c>
      <c r="L56" t="s">
        <v>967</v>
      </c>
      <c r="M56" t="s">
        <v>956</v>
      </c>
      <c r="N56" t="s">
        <v>10635</v>
      </c>
      <c r="O56" t="s">
        <v>796</v>
      </c>
      <c r="P56" t="s">
        <v>10671</v>
      </c>
      <c r="Q56" t="s">
        <v>10675</v>
      </c>
      <c r="R56" t="s">
        <v>737</v>
      </c>
      <c r="S56" t="s">
        <v>803</v>
      </c>
      <c r="T56" t="s">
        <v>10777</v>
      </c>
      <c r="U56" t="s">
        <v>965</v>
      </c>
      <c r="V56" t="s">
        <v>10638</v>
      </c>
      <c r="W56" t="s">
        <v>970</v>
      </c>
      <c r="X56" t="s">
        <v>10778</v>
      </c>
    </row>
    <row r="57" spans="2:24" ht="10" customHeight="1" outlineLevel="1" x14ac:dyDescent="0.15">
      <c r="B57" t="s">
        <v>972</v>
      </c>
      <c r="C57" t="s">
        <v>165</v>
      </c>
      <c r="E57" t="s">
        <v>10779</v>
      </c>
      <c r="F57" t="s">
        <v>600</v>
      </c>
      <c r="G57" t="s">
        <v>973</v>
      </c>
      <c r="H57" s="17">
        <v>43885</v>
      </c>
      <c r="I57" s="15">
        <v>2020</v>
      </c>
      <c r="J57" t="s">
        <v>10634</v>
      </c>
      <c r="K57" s="5">
        <v>0</v>
      </c>
      <c r="L57" t="s">
        <v>967</v>
      </c>
      <c r="M57" t="s">
        <v>956</v>
      </c>
      <c r="N57" t="s">
        <v>10635</v>
      </c>
      <c r="O57" t="s">
        <v>796</v>
      </c>
      <c r="P57" t="s">
        <v>10671</v>
      </c>
      <c r="Q57" t="s">
        <v>10685</v>
      </c>
      <c r="R57" t="s">
        <v>737</v>
      </c>
      <c r="S57" t="s">
        <v>803</v>
      </c>
      <c r="T57" t="s">
        <v>10780</v>
      </c>
      <c r="U57" t="s">
        <v>965</v>
      </c>
      <c r="V57" t="s">
        <v>10638</v>
      </c>
      <c r="W57" t="s">
        <v>970</v>
      </c>
      <c r="X57" t="s">
        <v>10781</v>
      </c>
    </row>
    <row r="58" spans="2:24" ht="10" customHeight="1" outlineLevel="1" x14ac:dyDescent="0.15">
      <c r="B58" t="s">
        <v>972</v>
      </c>
      <c r="C58" t="s">
        <v>165</v>
      </c>
      <c r="E58" t="s">
        <v>10782</v>
      </c>
      <c r="F58" t="s">
        <v>600</v>
      </c>
      <c r="G58" t="s">
        <v>973</v>
      </c>
      <c r="H58" s="17">
        <v>43238</v>
      </c>
      <c r="I58" s="15">
        <v>2018</v>
      </c>
      <c r="J58" t="s">
        <v>10634</v>
      </c>
      <c r="K58" s="5">
        <v>284420.28999999998</v>
      </c>
      <c r="L58" t="s">
        <v>967</v>
      </c>
      <c r="M58" t="s">
        <v>956</v>
      </c>
      <c r="N58" t="s">
        <v>10635</v>
      </c>
      <c r="O58" t="s">
        <v>796</v>
      </c>
      <c r="P58" t="s">
        <v>10671</v>
      </c>
      <c r="Q58" t="s">
        <v>10685</v>
      </c>
      <c r="R58" t="s">
        <v>737</v>
      </c>
      <c r="S58" t="s">
        <v>803</v>
      </c>
      <c r="T58" t="s">
        <v>10783</v>
      </c>
      <c r="U58" t="s">
        <v>965</v>
      </c>
      <c r="V58" t="s">
        <v>10638</v>
      </c>
      <c r="W58" t="s">
        <v>970</v>
      </c>
      <c r="X58" t="s">
        <v>10784</v>
      </c>
    </row>
    <row r="59" spans="2:24" ht="10" customHeight="1" outlineLevel="1" x14ac:dyDescent="0.15">
      <c r="B59" t="s">
        <v>972</v>
      </c>
      <c r="C59" t="s">
        <v>165</v>
      </c>
      <c r="E59" t="s">
        <v>10785</v>
      </c>
      <c r="F59" t="s">
        <v>600</v>
      </c>
      <c r="G59" t="s">
        <v>973</v>
      </c>
      <c r="H59" s="17">
        <v>43244</v>
      </c>
      <c r="I59" s="15">
        <v>2018</v>
      </c>
      <c r="J59" t="s">
        <v>10634</v>
      </c>
      <c r="K59" s="5">
        <v>3225.04</v>
      </c>
      <c r="L59" t="s">
        <v>967</v>
      </c>
      <c r="M59" t="s">
        <v>956</v>
      </c>
      <c r="N59" t="s">
        <v>10635</v>
      </c>
      <c r="O59" t="s">
        <v>796</v>
      </c>
      <c r="P59" t="s">
        <v>10671</v>
      </c>
      <c r="Q59" t="s">
        <v>10685</v>
      </c>
      <c r="R59" t="s">
        <v>737</v>
      </c>
      <c r="S59" t="s">
        <v>803</v>
      </c>
      <c r="T59" t="s">
        <v>10786</v>
      </c>
      <c r="U59" t="s">
        <v>965</v>
      </c>
      <c r="V59" t="s">
        <v>10638</v>
      </c>
      <c r="W59" t="s">
        <v>970</v>
      </c>
      <c r="X59" t="s">
        <v>10787</v>
      </c>
    </row>
    <row r="60" spans="2:24" ht="10" customHeight="1" outlineLevel="1" x14ac:dyDescent="0.15">
      <c r="B60" t="s">
        <v>972</v>
      </c>
      <c r="C60" t="s">
        <v>165</v>
      </c>
      <c r="E60" t="s">
        <v>10788</v>
      </c>
      <c r="F60" t="s">
        <v>600</v>
      </c>
      <c r="G60" t="s">
        <v>973</v>
      </c>
      <c r="H60" s="17">
        <v>43423</v>
      </c>
      <c r="I60" s="15">
        <v>2019</v>
      </c>
      <c r="J60" t="s">
        <v>10634</v>
      </c>
      <c r="K60" s="5">
        <v>78802.34</v>
      </c>
      <c r="L60" t="s">
        <v>967</v>
      </c>
      <c r="M60" t="s">
        <v>956</v>
      </c>
      <c r="N60" t="s">
        <v>10635</v>
      </c>
      <c r="O60" t="s">
        <v>796</v>
      </c>
      <c r="P60" t="s">
        <v>10671</v>
      </c>
      <c r="Q60" t="s">
        <v>10685</v>
      </c>
      <c r="R60" t="s">
        <v>737</v>
      </c>
      <c r="S60" t="s">
        <v>803</v>
      </c>
      <c r="T60" t="s">
        <v>10789</v>
      </c>
      <c r="U60" t="s">
        <v>965</v>
      </c>
      <c r="V60" t="s">
        <v>10638</v>
      </c>
      <c r="W60" t="s">
        <v>970</v>
      </c>
      <c r="X60" t="s">
        <v>10790</v>
      </c>
    </row>
    <row r="61" spans="2:24" ht="10" customHeight="1" outlineLevel="1" x14ac:dyDescent="0.15">
      <c r="B61" t="s">
        <v>972</v>
      </c>
      <c r="C61" t="s">
        <v>165</v>
      </c>
      <c r="E61" t="s">
        <v>10791</v>
      </c>
      <c r="F61" t="s">
        <v>600</v>
      </c>
      <c r="G61" t="s">
        <v>973</v>
      </c>
      <c r="H61" s="17">
        <v>43500</v>
      </c>
      <c r="I61" s="15">
        <v>2019</v>
      </c>
      <c r="J61" t="s">
        <v>10634</v>
      </c>
      <c r="K61" s="5">
        <v>0</v>
      </c>
      <c r="L61" t="s">
        <v>967</v>
      </c>
      <c r="M61" t="s">
        <v>956</v>
      </c>
      <c r="N61" t="s">
        <v>10635</v>
      </c>
      <c r="O61" t="s">
        <v>796</v>
      </c>
      <c r="P61" t="s">
        <v>10671</v>
      </c>
      <c r="Q61" t="s">
        <v>10685</v>
      </c>
      <c r="R61" t="s">
        <v>737</v>
      </c>
      <c r="S61" t="s">
        <v>803</v>
      </c>
      <c r="T61" t="s">
        <v>10792</v>
      </c>
      <c r="U61" t="s">
        <v>965</v>
      </c>
      <c r="V61" t="s">
        <v>10638</v>
      </c>
      <c r="W61" t="s">
        <v>970</v>
      </c>
      <c r="X61" t="s">
        <v>10793</v>
      </c>
    </row>
    <row r="62" spans="2:24" ht="10" customHeight="1" outlineLevel="1" x14ac:dyDescent="0.15">
      <c r="B62" t="s">
        <v>972</v>
      </c>
      <c r="C62" t="s">
        <v>165</v>
      </c>
      <c r="E62" t="s">
        <v>10794</v>
      </c>
      <c r="F62" t="s">
        <v>600</v>
      </c>
      <c r="G62" t="s">
        <v>973</v>
      </c>
      <c r="H62" s="17">
        <v>43543</v>
      </c>
      <c r="I62" s="15">
        <v>2019</v>
      </c>
      <c r="J62" t="s">
        <v>10634</v>
      </c>
      <c r="K62" s="5">
        <v>0</v>
      </c>
      <c r="L62" t="s">
        <v>967</v>
      </c>
      <c r="M62" t="s">
        <v>956</v>
      </c>
      <c r="N62" t="s">
        <v>10635</v>
      </c>
      <c r="O62" t="s">
        <v>796</v>
      </c>
      <c r="P62" t="s">
        <v>10671</v>
      </c>
      <c r="Q62" t="s">
        <v>10685</v>
      </c>
      <c r="R62" t="s">
        <v>737</v>
      </c>
      <c r="S62" t="s">
        <v>803</v>
      </c>
      <c r="T62" t="s">
        <v>10795</v>
      </c>
      <c r="U62" t="s">
        <v>965</v>
      </c>
      <c r="V62" t="s">
        <v>10638</v>
      </c>
      <c r="W62" t="s">
        <v>970</v>
      </c>
      <c r="X62" t="s">
        <v>10796</v>
      </c>
    </row>
    <row r="63" spans="2:24" ht="10" customHeight="1" outlineLevel="1" x14ac:dyDescent="0.15">
      <c r="B63" t="s">
        <v>972</v>
      </c>
      <c r="C63" t="s">
        <v>165</v>
      </c>
      <c r="E63" t="s">
        <v>10797</v>
      </c>
      <c r="F63" t="s">
        <v>600</v>
      </c>
      <c r="G63" t="s">
        <v>973</v>
      </c>
      <c r="H63" s="17">
        <v>43679</v>
      </c>
      <c r="I63" s="15">
        <v>2019</v>
      </c>
      <c r="J63" t="s">
        <v>10634</v>
      </c>
      <c r="K63" s="5">
        <v>0</v>
      </c>
      <c r="L63" t="s">
        <v>967</v>
      </c>
      <c r="M63" t="s">
        <v>956</v>
      </c>
      <c r="N63" t="s">
        <v>10635</v>
      </c>
      <c r="O63" t="s">
        <v>796</v>
      </c>
      <c r="P63" t="s">
        <v>10671</v>
      </c>
      <c r="Q63" t="s">
        <v>10685</v>
      </c>
      <c r="R63" t="s">
        <v>737</v>
      </c>
      <c r="S63" t="s">
        <v>803</v>
      </c>
      <c r="T63" t="s">
        <v>10798</v>
      </c>
      <c r="U63" t="s">
        <v>965</v>
      </c>
      <c r="V63" t="s">
        <v>10638</v>
      </c>
      <c r="W63" t="s">
        <v>970</v>
      </c>
      <c r="X63" t="s">
        <v>10799</v>
      </c>
    </row>
    <row r="64" spans="2:24" ht="10" customHeight="1" outlineLevel="1" x14ac:dyDescent="0.15">
      <c r="B64" t="s">
        <v>972</v>
      </c>
      <c r="C64" t="s">
        <v>165</v>
      </c>
      <c r="E64" t="s">
        <v>10800</v>
      </c>
      <c r="F64" t="s">
        <v>600</v>
      </c>
      <c r="G64" t="s">
        <v>973</v>
      </c>
      <c r="H64" s="17">
        <v>43847</v>
      </c>
      <c r="I64" s="15">
        <v>2020</v>
      </c>
      <c r="J64" t="s">
        <v>10634</v>
      </c>
      <c r="K64" s="5">
        <v>0</v>
      </c>
      <c r="L64" t="s">
        <v>967</v>
      </c>
      <c r="M64" t="s">
        <v>956</v>
      </c>
      <c r="N64" t="s">
        <v>10635</v>
      </c>
      <c r="O64" t="s">
        <v>796</v>
      </c>
      <c r="P64" t="s">
        <v>10671</v>
      </c>
      <c r="Q64" t="s">
        <v>10685</v>
      </c>
      <c r="R64" t="s">
        <v>737</v>
      </c>
      <c r="S64" t="s">
        <v>803</v>
      </c>
      <c r="T64" t="s">
        <v>10801</v>
      </c>
      <c r="U64" t="s">
        <v>965</v>
      </c>
      <c r="V64" t="s">
        <v>10638</v>
      </c>
      <c r="W64" t="s">
        <v>970</v>
      </c>
      <c r="X64" t="s">
        <v>10802</v>
      </c>
    </row>
    <row r="65" spans="2:24" ht="10" customHeight="1" outlineLevel="1" x14ac:dyDescent="0.15">
      <c r="B65" t="s">
        <v>972</v>
      </c>
      <c r="C65" t="s">
        <v>165</v>
      </c>
      <c r="E65" t="s">
        <v>10803</v>
      </c>
      <c r="F65" t="s">
        <v>600</v>
      </c>
      <c r="G65" t="s">
        <v>973</v>
      </c>
      <c r="H65" s="17">
        <v>42277</v>
      </c>
      <c r="I65" s="15">
        <v>2015</v>
      </c>
      <c r="J65" t="s">
        <v>10634</v>
      </c>
      <c r="K65" s="5">
        <v>0</v>
      </c>
      <c r="L65" t="s">
        <v>967</v>
      </c>
      <c r="M65" t="s">
        <v>956</v>
      </c>
      <c r="N65" t="s">
        <v>10635</v>
      </c>
      <c r="O65" t="s">
        <v>796</v>
      </c>
      <c r="P65" t="s">
        <v>10671</v>
      </c>
      <c r="Q65" t="s">
        <v>10671</v>
      </c>
      <c r="R65" t="s">
        <v>737</v>
      </c>
      <c r="S65" t="s">
        <v>803</v>
      </c>
      <c r="T65" t="s">
        <v>10804</v>
      </c>
      <c r="U65" t="s">
        <v>965</v>
      </c>
      <c r="V65" t="s">
        <v>10638</v>
      </c>
      <c r="W65" t="s">
        <v>970</v>
      </c>
      <c r="X65" t="s">
        <v>10805</v>
      </c>
    </row>
    <row r="66" spans="2:24" ht="10" customHeight="1" outlineLevel="1" x14ac:dyDescent="0.15">
      <c r="B66" t="s">
        <v>972</v>
      </c>
      <c r="C66" t="s">
        <v>165</v>
      </c>
      <c r="E66" t="s">
        <v>10806</v>
      </c>
      <c r="F66" t="s">
        <v>600</v>
      </c>
      <c r="G66" t="s">
        <v>973</v>
      </c>
      <c r="H66" s="17">
        <v>42436</v>
      </c>
      <c r="I66" s="15">
        <v>2016</v>
      </c>
      <c r="J66" t="s">
        <v>10634</v>
      </c>
      <c r="K66" s="5">
        <v>0</v>
      </c>
      <c r="L66" t="s">
        <v>967</v>
      </c>
      <c r="M66" t="s">
        <v>956</v>
      </c>
      <c r="N66" t="s">
        <v>10635</v>
      </c>
      <c r="O66" t="s">
        <v>796</v>
      </c>
      <c r="P66" t="s">
        <v>10671</v>
      </c>
      <c r="Q66" t="s">
        <v>10671</v>
      </c>
      <c r="R66" t="s">
        <v>737</v>
      </c>
      <c r="S66" t="s">
        <v>803</v>
      </c>
      <c r="T66" t="s">
        <v>10807</v>
      </c>
      <c r="U66" t="s">
        <v>965</v>
      </c>
      <c r="V66" t="s">
        <v>10638</v>
      </c>
      <c r="W66" t="s">
        <v>970</v>
      </c>
      <c r="X66" t="s">
        <v>10808</v>
      </c>
    </row>
    <row r="67" spans="2:24" ht="10" customHeight="1" outlineLevel="1" x14ac:dyDescent="0.15">
      <c r="B67" t="s">
        <v>972</v>
      </c>
      <c r="C67" t="s">
        <v>165</v>
      </c>
      <c r="E67" t="s">
        <v>10809</v>
      </c>
      <c r="F67" t="s">
        <v>600</v>
      </c>
      <c r="G67" t="s">
        <v>973</v>
      </c>
      <c r="H67" s="17">
        <v>42794</v>
      </c>
      <c r="I67" s="15">
        <v>2017</v>
      </c>
      <c r="J67" t="s">
        <v>10634</v>
      </c>
      <c r="K67" s="5">
        <v>0</v>
      </c>
      <c r="L67" t="s">
        <v>967</v>
      </c>
      <c r="M67" t="s">
        <v>956</v>
      </c>
      <c r="N67" t="s">
        <v>10635</v>
      </c>
      <c r="O67" t="s">
        <v>796</v>
      </c>
      <c r="P67" t="s">
        <v>10671</v>
      </c>
      <c r="Q67" t="s">
        <v>10675</v>
      </c>
      <c r="R67" t="s">
        <v>737</v>
      </c>
      <c r="S67" t="s">
        <v>803</v>
      </c>
      <c r="T67" t="s">
        <v>10810</v>
      </c>
      <c r="U67" t="s">
        <v>965</v>
      </c>
      <c r="V67" t="s">
        <v>10638</v>
      </c>
      <c r="W67" t="s">
        <v>970</v>
      </c>
      <c r="X67" t="s">
        <v>10811</v>
      </c>
    </row>
    <row r="68" spans="2:24" ht="11" outlineLevel="1" x14ac:dyDescent="0.15">
      <c r="B68" t="s">
        <v>972</v>
      </c>
      <c r="C68" t="s">
        <v>165</v>
      </c>
      <c r="E68" t="s">
        <v>10812</v>
      </c>
      <c r="F68" t="s">
        <v>600</v>
      </c>
      <c r="G68" t="s">
        <v>973</v>
      </c>
      <c r="H68" s="17">
        <v>42958</v>
      </c>
      <c r="I68" s="15">
        <v>2017</v>
      </c>
      <c r="J68" t="s">
        <v>10634</v>
      </c>
      <c r="K68" s="5">
        <v>69914.92</v>
      </c>
      <c r="L68" t="s">
        <v>967</v>
      </c>
      <c r="M68" t="s">
        <v>956</v>
      </c>
      <c r="N68" t="s">
        <v>10635</v>
      </c>
      <c r="O68" t="s">
        <v>796</v>
      </c>
      <c r="P68" t="s">
        <v>10671</v>
      </c>
      <c r="Q68" t="s">
        <v>10685</v>
      </c>
      <c r="R68" t="s">
        <v>737</v>
      </c>
      <c r="S68" t="s">
        <v>803</v>
      </c>
      <c r="T68" t="s">
        <v>10813</v>
      </c>
      <c r="U68" t="s">
        <v>965</v>
      </c>
      <c r="V68" t="s">
        <v>10638</v>
      </c>
      <c r="W68" t="s">
        <v>970</v>
      </c>
      <c r="X68" t="s">
        <v>10814</v>
      </c>
    </row>
    <row r="69" spans="2:24" ht="11" outlineLevel="1" x14ac:dyDescent="0.15">
      <c r="B69" t="s">
        <v>972</v>
      </c>
      <c r="C69" t="s">
        <v>165</v>
      </c>
      <c r="E69" t="s">
        <v>10815</v>
      </c>
      <c r="F69" t="s">
        <v>600</v>
      </c>
      <c r="G69" t="s">
        <v>973</v>
      </c>
      <c r="H69" s="17">
        <v>42753</v>
      </c>
      <c r="I69" s="15">
        <v>2017</v>
      </c>
      <c r="J69" t="s">
        <v>10634</v>
      </c>
      <c r="K69" s="5">
        <v>42665</v>
      </c>
      <c r="L69" t="s">
        <v>967</v>
      </c>
      <c r="M69" t="s">
        <v>956</v>
      </c>
      <c r="N69" t="s">
        <v>10635</v>
      </c>
      <c r="O69" t="s">
        <v>796</v>
      </c>
      <c r="P69" t="s">
        <v>10671</v>
      </c>
      <c r="Q69" t="s">
        <v>10675</v>
      </c>
      <c r="R69" t="s">
        <v>737</v>
      </c>
      <c r="S69" t="s">
        <v>803</v>
      </c>
      <c r="T69" t="s">
        <v>10816</v>
      </c>
      <c r="U69" t="s">
        <v>965</v>
      </c>
      <c r="V69" t="s">
        <v>10638</v>
      </c>
      <c r="W69" t="s">
        <v>970</v>
      </c>
      <c r="X69" t="s">
        <v>10817</v>
      </c>
    </row>
    <row r="70" spans="2:24" ht="11" outlineLevel="1" x14ac:dyDescent="0.15">
      <c r="B70" t="s">
        <v>972</v>
      </c>
      <c r="C70" t="s">
        <v>165</v>
      </c>
      <c r="E70" t="s">
        <v>10818</v>
      </c>
      <c r="F70" t="s">
        <v>600</v>
      </c>
      <c r="G70" t="s">
        <v>973</v>
      </c>
      <c r="H70" s="17">
        <v>42808</v>
      </c>
      <c r="I70" s="15">
        <v>2017</v>
      </c>
      <c r="J70" t="s">
        <v>10634</v>
      </c>
      <c r="K70" s="5">
        <v>66590.740000000005</v>
      </c>
      <c r="L70" t="s">
        <v>967</v>
      </c>
      <c r="M70" t="s">
        <v>956</v>
      </c>
      <c r="N70" t="s">
        <v>10635</v>
      </c>
      <c r="O70" t="s">
        <v>796</v>
      </c>
      <c r="P70" t="s">
        <v>10671</v>
      </c>
      <c r="Q70" t="s">
        <v>10675</v>
      </c>
      <c r="R70" t="s">
        <v>737</v>
      </c>
      <c r="S70" t="s">
        <v>803</v>
      </c>
      <c r="T70" t="s">
        <v>10819</v>
      </c>
      <c r="U70" t="s">
        <v>965</v>
      </c>
      <c r="V70" t="s">
        <v>10638</v>
      </c>
      <c r="W70" t="s">
        <v>970</v>
      </c>
      <c r="X70" t="s">
        <v>10820</v>
      </c>
    </row>
    <row r="71" spans="2:24" ht="11" outlineLevel="1" x14ac:dyDescent="0.15">
      <c r="B71" t="s">
        <v>972</v>
      </c>
      <c r="C71" t="s">
        <v>165</v>
      </c>
      <c r="E71" t="s">
        <v>10821</v>
      </c>
      <c r="F71" t="s">
        <v>600</v>
      </c>
      <c r="G71" t="s">
        <v>973</v>
      </c>
      <c r="H71" s="17">
        <v>42930</v>
      </c>
      <c r="I71" s="15">
        <v>2017</v>
      </c>
      <c r="J71" t="s">
        <v>10634</v>
      </c>
      <c r="K71" s="5">
        <v>10011531</v>
      </c>
      <c r="L71" t="s">
        <v>967</v>
      </c>
      <c r="M71" t="s">
        <v>956</v>
      </c>
      <c r="N71" t="s">
        <v>10635</v>
      </c>
      <c r="O71" t="s">
        <v>796</v>
      </c>
      <c r="P71" t="s">
        <v>10671</v>
      </c>
      <c r="Q71" t="s">
        <v>10685</v>
      </c>
      <c r="R71" t="s">
        <v>737</v>
      </c>
      <c r="S71" t="s">
        <v>803</v>
      </c>
      <c r="T71" t="s">
        <v>10822</v>
      </c>
      <c r="U71" t="s">
        <v>965</v>
      </c>
      <c r="V71" t="s">
        <v>10638</v>
      </c>
      <c r="W71" t="s">
        <v>970</v>
      </c>
      <c r="X71" t="s">
        <v>10823</v>
      </c>
    </row>
    <row r="72" spans="2:24" ht="11" outlineLevel="1" x14ac:dyDescent="0.15">
      <c r="B72" t="s">
        <v>972</v>
      </c>
      <c r="C72" t="s">
        <v>165</v>
      </c>
      <c r="E72" t="s">
        <v>10824</v>
      </c>
      <c r="F72" t="s">
        <v>600</v>
      </c>
      <c r="G72" t="s">
        <v>973</v>
      </c>
      <c r="H72" s="17">
        <v>43258</v>
      </c>
      <c r="I72" s="15">
        <v>2018</v>
      </c>
      <c r="J72" t="s">
        <v>10634</v>
      </c>
      <c r="K72" s="5">
        <v>159970.69</v>
      </c>
      <c r="L72" t="s">
        <v>967</v>
      </c>
      <c r="M72" t="s">
        <v>956</v>
      </c>
      <c r="N72" t="s">
        <v>10635</v>
      </c>
      <c r="O72" t="s">
        <v>796</v>
      </c>
      <c r="P72" t="s">
        <v>10671</v>
      </c>
      <c r="Q72" t="s">
        <v>10685</v>
      </c>
      <c r="R72" t="s">
        <v>737</v>
      </c>
      <c r="S72" t="s">
        <v>803</v>
      </c>
      <c r="T72" t="s">
        <v>10786</v>
      </c>
      <c r="U72" t="s">
        <v>965</v>
      </c>
      <c r="V72" t="s">
        <v>10638</v>
      </c>
      <c r="W72" t="s">
        <v>970</v>
      </c>
      <c r="X72" t="s">
        <v>10825</v>
      </c>
    </row>
    <row r="73" spans="2:24" ht="11" outlineLevel="1" x14ac:dyDescent="0.15">
      <c r="B73" t="s">
        <v>972</v>
      </c>
      <c r="C73" t="s">
        <v>165</v>
      </c>
      <c r="E73" t="s">
        <v>10826</v>
      </c>
      <c r="F73" t="s">
        <v>600</v>
      </c>
      <c r="G73" t="s">
        <v>973</v>
      </c>
      <c r="H73" s="17">
        <v>43185</v>
      </c>
      <c r="I73" s="15">
        <v>2018</v>
      </c>
      <c r="J73" t="s">
        <v>10634</v>
      </c>
      <c r="K73" s="5">
        <v>411430</v>
      </c>
      <c r="L73" t="s">
        <v>967</v>
      </c>
      <c r="M73" t="s">
        <v>956</v>
      </c>
      <c r="N73" t="s">
        <v>10635</v>
      </c>
      <c r="O73" t="s">
        <v>796</v>
      </c>
      <c r="P73" t="s">
        <v>10671</v>
      </c>
      <c r="Q73" t="s">
        <v>10685</v>
      </c>
      <c r="R73" t="s">
        <v>737</v>
      </c>
      <c r="S73" t="s">
        <v>803</v>
      </c>
      <c r="T73" t="s">
        <v>10827</v>
      </c>
      <c r="U73" t="s">
        <v>965</v>
      </c>
      <c r="V73" t="s">
        <v>10638</v>
      </c>
      <c r="W73" t="s">
        <v>970</v>
      </c>
      <c r="X73" t="s">
        <v>10828</v>
      </c>
    </row>
    <row r="74" spans="2:24" ht="11" outlineLevel="1" x14ac:dyDescent="0.15">
      <c r="B74" t="s">
        <v>972</v>
      </c>
      <c r="C74" t="s">
        <v>165</v>
      </c>
      <c r="E74" t="s">
        <v>10829</v>
      </c>
      <c r="F74" t="s">
        <v>600</v>
      </c>
      <c r="G74" t="s">
        <v>973</v>
      </c>
      <c r="H74" s="17">
        <v>43187</v>
      </c>
      <c r="I74" s="15">
        <v>2018</v>
      </c>
      <c r="J74" t="s">
        <v>10634</v>
      </c>
      <c r="K74" s="5">
        <v>13745586.800000001</v>
      </c>
      <c r="L74" t="s">
        <v>967</v>
      </c>
      <c r="M74" t="s">
        <v>956</v>
      </c>
      <c r="N74" t="s">
        <v>10635</v>
      </c>
      <c r="O74" t="s">
        <v>796</v>
      </c>
      <c r="P74" t="s">
        <v>10671</v>
      </c>
      <c r="Q74" t="s">
        <v>10685</v>
      </c>
      <c r="R74" t="s">
        <v>737</v>
      </c>
      <c r="S74" t="s">
        <v>803</v>
      </c>
      <c r="T74" t="s">
        <v>10830</v>
      </c>
      <c r="U74" t="s">
        <v>965</v>
      </c>
      <c r="V74" t="s">
        <v>10638</v>
      </c>
      <c r="W74" t="s">
        <v>970</v>
      </c>
      <c r="X74" t="s">
        <v>10831</v>
      </c>
    </row>
    <row r="75" spans="2:24" ht="11" outlineLevel="1" x14ac:dyDescent="0.15">
      <c r="B75" t="s">
        <v>972</v>
      </c>
      <c r="C75" t="s">
        <v>165</v>
      </c>
      <c r="E75" t="s">
        <v>10832</v>
      </c>
      <c r="F75" t="s">
        <v>600</v>
      </c>
      <c r="G75" t="s">
        <v>973</v>
      </c>
      <c r="H75" s="17">
        <v>43215</v>
      </c>
      <c r="I75" s="15">
        <v>2018</v>
      </c>
      <c r="J75" t="s">
        <v>10634</v>
      </c>
      <c r="K75" s="5">
        <v>163243.76999999999</v>
      </c>
      <c r="L75" t="s">
        <v>967</v>
      </c>
      <c r="M75" t="s">
        <v>956</v>
      </c>
      <c r="N75" t="s">
        <v>10635</v>
      </c>
      <c r="O75" t="s">
        <v>796</v>
      </c>
      <c r="P75" t="s">
        <v>10671</v>
      </c>
      <c r="Q75" t="s">
        <v>10685</v>
      </c>
      <c r="R75" t="s">
        <v>737</v>
      </c>
      <c r="S75" t="s">
        <v>803</v>
      </c>
      <c r="T75" t="s">
        <v>10682</v>
      </c>
      <c r="U75" t="s">
        <v>965</v>
      </c>
      <c r="V75" t="s">
        <v>10638</v>
      </c>
      <c r="W75" t="s">
        <v>970</v>
      </c>
      <c r="X75" t="s">
        <v>10833</v>
      </c>
    </row>
    <row r="76" spans="2:24" ht="11" outlineLevel="1" x14ac:dyDescent="0.15">
      <c r="B76" t="s">
        <v>972</v>
      </c>
      <c r="C76" t="s">
        <v>165</v>
      </c>
      <c r="E76" t="s">
        <v>10834</v>
      </c>
      <c r="F76" t="s">
        <v>600</v>
      </c>
      <c r="G76" t="s">
        <v>973</v>
      </c>
      <c r="H76" s="17">
        <v>43294</v>
      </c>
      <c r="I76" s="15">
        <v>2018</v>
      </c>
      <c r="J76" t="s">
        <v>10634</v>
      </c>
      <c r="K76" s="5">
        <v>2756.49</v>
      </c>
      <c r="L76" t="s">
        <v>967</v>
      </c>
      <c r="M76" t="s">
        <v>956</v>
      </c>
      <c r="N76" t="s">
        <v>10635</v>
      </c>
      <c r="O76" t="s">
        <v>796</v>
      </c>
      <c r="P76" t="s">
        <v>10671</v>
      </c>
      <c r="Q76" t="s">
        <v>10685</v>
      </c>
      <c r="R76" t="s">
        <v>737</v>
      </c>
      <c r="S76" t="s">
        <v>803</v>
      </c>
      <c r="T76" t="s">
        <v>10786</v>
      </c>
      <c r="U76" t="s">
        <v>965</v>
      </c>
      <c r="V76" t="s">
        <v>10638</v>
      </c>
      <c r="W76" t="s">
        <v>970</v>
      </c>
      <c r="X76" t="s">
        <v>10835</v>
      </c>
    </row>
    <row r="77" spans="2:24" ht="11" outlineLevel="1" x14ac:dyDescent="0.15">
      <c r="B77" t="s">
        <v>972</v>
      </c>
      <c r="C77" t="s">
        <v>165</v>
      </c>
      <c r="E77" t="s">
        <v>10836</v>
      </c>
      <c r="F77" t="s">
        <v>600</v>
      </c>
      <c r="G77" t="s">
        <v>973</v>
      </c>
      <c r="H77" s="17">
        <v>43423</v>
      </c>
      <c r="I77" s="15">
        <v>2019</v>
      </c>
      <c r="J77" t="s">
        <v>10634</v>
      </c>
      <c r="K77" s="5">
        <v>44452448.460000001</v>
      </c>
      <c r="L77" t="s">
        <v>967</v>
      </c>
      <c r="M77" t="s">
        <v>956</v>
      </c>
      <c r="N77" t="s">
        <v>10635</v>
      </c>
      <c r="O77" t="s">
        <v>796</v>
      </c>
      <c r="P77" t="s">
        <v>10671</v>
      </c>
      <c r="Q77" t="s">
        <v>10685</v>
      </c>
      <c r="R77" t="s">
        <v>737</v>
      </c>
      <c r="S77" t="s">
        <v>803</v>
      </c>
      <c r="T77" t="s">
        <v>10837</v>
      </c>
      <c r="U77" t="s">
        <v>965</v>
      </c>
      <c r="V77" t="s">
        <v>10638</v>
      </c>
      <c r="W77" t="s">
        <v>970</v>
      </c>
      <c r="X77" t="s">
        <v>10838</v>
      </c>
    </row>
    <row r="78" spans="2:24" ht="11" outlineLevel="1" x14ac:dyDescent="0.15">
      <c r="B78" t="s">
        <v>972</v>
      </c>
      <c r="C78" t="s">
        <v>165</v>
      </c>
      <c r="E78" t="s">
        <v>10839</v>
      </c>
      <c r="F78" t="s">
        <v>600</v>
      </c>
      <c r="G78" t="s">
        <v>973</v>
      </c>
      <c r="H78" s="17">
        <v>43451</v>
      </c>
      <c r="I78" s="15">
        <v>2019</v>
      </c>
      <c r="J78" t="s">
        <v>10634</v>
      </c>
      <c r="K78" s="5">
        <v>0</v>
      </c>
      <c r="L78" t="s">
        <v>967</v>
      </c>
      <c r="M78" t="s">
        <v>956</v>
      </c>
      <c r="N78" t="s">
        <v>10635</v>
      </c>
      <c r="O78" t="s">
        <v>796</v>
      </c>
      <c r="P78" t="s">
        <v>10671</v>
      </c>
      <c r="Q78" t="s">
        <v>10685</v>
      </c>
      <c r="R78" t="s">
        <v>737</v>
      </c>
      <c r="S78" t="s">
        <v>803</v>
      </c>
      <c r="T78" t="s">
        <v>10840</v>
      </c>
      <c r="U78" t="s">
        <v>965</v>
      </c>
      <c r="V78" t="s">
        <v>10638</v>
      </c>
      <c r="W78" t="s">
        <v>970</v>
      </c>
      <c r="X78" t="s">
        <v>10841</v>
      </c>
    </row>
    <row r="79" spans="2:24" ht="11" outlineLevel="1" x14ac:dyDescent="0.15">
      <c r="B79" t="s">
        <v>972</v>
      </c>
      <c r="C79" t="s">
        <v>165</v>
      </c>
      <c r="E79" t="s">
        <v>10842</v>
      </c>
      <c r="F79" t="s">
        <v>600</v>
      </c>
      <c r="G79" t="s">
        <v>973</v>
      </c>
      <c r="H79" s="17">
        <v>43731</v>
      </c>
      <c r="I79" s="15">
        <v>2019</v>
      </c>
      <c r="J79" t="s">
        <v>10634</v>
      </c>
      <c r="K79" s="5">
        <v>0</v>
      </c>
      <c r="L79" t="s">
        <v>967</v>
      </c>
      <c r="M79" t="s">
        <v>956</v>
      </c>
      <c r="N79" t="s">
        <v>10635</v>
      </c>
      <c r="O79" t="s">
        <v>796</v>
      </c>
      <c r="P79" t="s">
        <v>10671</v>
      </c>
      <c r="Q79" t="s">
        <v>10685</v>
      </c>
      <c r="R79" t="s">
        <v>737</v>
      </c>
      <c r="S79" t="s">
        <v>803</v>
      </c>
      <c r="T79" t="s">
        <v>10843</v>
      </c>
      <c r="U79" t="s">
        <v>965</v>
      </c>
      <c r="V79" t="s">
        <v>10638</v>
      </c>
      <c r="W79" t="s">
        <v>970</v>
      </c>
      <c r="X79" t="s">
        <v>10844</v>
      </c>
    </row>
    <row r="80" spans="2:24" ht="11" outlineLevel="1" x14ac:dyDescent="0.15">
      <c r="B80" t="s">
        <v>972</v>
      </c>
      <c r="C80" t="s">
        <v>165</v>
      </c>
      <c r="E80" t="s">
        <v>10845</v>
      </c>
      <c r="F80" t="s">
        <v>600</v>
      </c>
      <c r="G80" t="s">
        <v>973</v>
      </c>
      <c r="H80" s="17">
        <v>42146</v>
      </c>
      <c r="I80" s="15">
        <v>2015</v>
      </c>
      <c r="J80" t="s">
        <v>10634</v>
      </c>
      <c r="K80" s="5">
        <v>0</v>
      </c>
      <c r="L80" t="s">
        <v>967</v>
      </c>
      <c r="M80" t="s">
        <v>956</v>
      </c>
      <c r="N80" t="s">
        <v>10635</v>
      </c>
      <c r="O80" t="s">
        <v>796</v>
      </c>
      <c r="P80" t="s">
        <v>10671</v>
      </c>
      <c r="Q80" t="s">
        <v>10671</v>
      </c>
      <c r="R80" t="s">
        <v>737</v>
      </c>
      <c r="S80" t="s">
        <v>803</v>
      </c>
      <c r="T80" t="s">
        <v>10846</v>
      </c>
      <c r="U80" t="s">
        <v>965</v>
      </c>
      <c r="V80" t="s">
        <v>10638</v>
      </c>
      <c r="W80" t="s">
        <v>970</v>
      </c>
      <c r="X80" t="s">
        <v>10847</v>
      </c>
    </row>
    <row r="81" spans="2:24" ht="11" outlineLevel="1" x14ac:dyDescent="0.15">
      <c r="B81" t="s">
        <v>972</v>
      </c>
      <c r="C81" t="s">
        <v>165</v>
      </c>
      <c r="E81" t="s">
        <v>10848</v>
      </c>
      <c r="F81" t="s">
        <v>600</v>
      </c>
      <c r="G81" t="s">
        <v>973</v>
      </c>
      <c r="H81" s="17">
        <v>43027</v>
      </c>
      <c r="I81" s="15">
        <v>2018</v>
      </c>
      <c r="J81" t="s">
        <v>10634</v>
      </c>
      <c r="K81" s="5">
        <v>11773238.039999999</v>
      </c>
      <c r="L81" t="s">
        <v>967</v>
      </c>
      <c r="M81" t="s">
        <v>956</v>
      </c>
      <c r="N81" t="s">
        <v>10635</v>
      </c>
      <c r="O81" t="s">
        <v>796</v>
      </c>
      <c r="P81" t="s">
        <v>10671</v>
      </c>
      <c r="Q81" t="s">
        <v>10685</v>
      </c>
      <c r="R81" t="s">
        <v>737</v>
      </c>
      <c r="S81" t="s">
        <v>803</v>
      </c>
      <c r="T81" t="s">
        <v>10849</v>
      </c>
      <c r="U81" t="s">
        <v>965</v>
      </c>
      <c r="V81" t="s">
        <v>10638</v>
      </c>
      <c r="W81" t="s">
        <v>970</v>
      </c>
      <c r="X81" t="s">
        <v>10850</v>
      </c>
    </row>
    <row r="82" spans="2:24" ht="11" outlineLevel="1" x14ac:dyDescent="0.15">
      <c r="B82" t="s">
        <v>972</v>
      </c>
      <c r="C82" t="s">
        <v>165</v>
      </c>
      <c r="E82" t="s">
        <v>10851</v>
      </c>
      <c r="F82" t="s">
        <v>600</v>
      </c>
      <c r="G82" t="s">
        <v>973</v>
      </c>
      <c r="H82" s="17">
        <v>42171</v>
      </c>
      <c r="I82" s="15">
        <v>2015</v>
      </c>
      <c r="J82" t="s">
        <v>10634</v>
      </c>
      <c r="K82" s="5">
        <v>2612238.12</v>
      </c>
      <c r="L82" t="s">
        <v>967</v>
      </c>
      <c r="M82" t="s">
        <v>956</v>
      </c>
      <c r="N82" t="s">
        <v>10635</v>
      </c>
      <c r="O82" t="s">
        <v>796</v>
      </c>
      <c r="P82" t="s">
        <v>10671</v>
      </c>
      <c r="Q82" t="s">
        <v>10671</v>
      </c>
      <c r="R82" t="s">
        <v>737</v>
      </c>
      <c r="S82" t="s">
        <v>803</v>
      </c>
      <c r="T82" t="s">
        <v>10852</v>
      </c>
      <c r="U82" t="s">
        <v>965</v>
      </c>
      <c r="V82" t="s">
        <v>10638</v>
      </c>
      <c r="W82" t="s">
        <v>970</v>
      </c>
      <c r="X82" t="s">
        <v>10853</v>
      </c>
    </row>
    <row r="83" spans="2:24" ht="11" outlineLevel="1" x14ac:dyDescent="0.15">
      <c r="B83" t="s">
        <v>972</v>
      </c>
      <c r="C83" t="s">
        <v>165</v>
      </c>
      <c r="E83" t="s">
        <v>10854</v>
      </c>
      <c r="F83" t="s">
        <v>600</v>
      </c>
      <c r="G83" t="s">
        <v>973</v>
      </c>
      <c r="H83" s="17">
        <v>42523</v>
      </c>
      <c r="I83" s="15">
        <v>2016</v>
      </c>
      <c r="J83" t="s">
        <v>10634</v>
      </c>
      <c r="K83" s="5">
        <v>-300630</v>
      </c>
      <c r="L83" t="s">
        <v>967</v>
      </c>
      <c r="M83" t="s">
        <v>956</v>
      </c>
      <c r="N83" t="s">
        <v>10635</v>
      </c>
      <c r="O83" t="s">
        <v>796</v>
      </c>
      <c r="P83" t="s">
        <v>10671</v>
      </c>
      <c r="Q83" t="s">
        <v>10675</v>
      </c>
      <c r="R83" t="s">
        <v>737</v>
      </c>
      <c r="S83" t="s">
        <v>803</v>
      </c>
      <c r="T83" t="s">
        <v>10855</v>
      </c>
      <c r="U83" t="s">
        <v>965</v>
      </c>
      <c r="V83" t="s">
        <v>10638</v>
      </c>
      <c r="W83" t="s">
        <v>970</v>
      </c>
      <c r="X83" t="s">
        <v>10856</v>
      </c>
    </row>
    <row r="84" spans="2:24" ht="11" outlineLevel="1" x14ac:dyDescent="0.15">
      <c r="B84" t="s">
        <v>972</v>
      </c>
      <c r="C84" t="s">
        <v>165</v>
      </c>
      <c r="E84" t="s">
        <v>10857</v>
      </c>
      <c r="F84" t="s">
        <v>600</v>
      </c>
      <c r="G84" t="s">
        <v>973</v>
      </c>
      <c r="H84" s="17">
        <v>43145</v>
      </c>
      <c r="I84" s="15">
        <v>2018</v>
      </c>
      <c r="J84" t="s">
        <v>10634</v>
      </c>
      <c r="K84" s="5">
        <v>0.01</v>
      </c>
      <c r="L84" t="s">
        <v>967</v>
      </c>
      <c r="M84" t="s">
        <v>956</v>
      </c>
      <c r="N84" t="s">
        <v>10635</v>
      </c>
      <c r="O84" t="s">
        <v>796</v>
      </c>
      <c r="P84" t="s">
        <v>10671</v>
      </c>
      <c r="Q84" t="s">
        <v>10671</v>
      </c>
      <c r="R84" t="s">
        <v>737</v>
      </c>
      <c r="S84" t="s">
        <v>803</v>
      </c>
      <c r="T84" t="s">
        <v>10858</v>
      </c>
      <c r="U84" t="s">
        <v>965</v>
      </c>
      <c r="V84" t="s">
        <v>10638</v>
      </c>
      <c r="W84" t="s">
        <v>970</v>
      </c>
      <c r="X84" t="s">
        <v>10859</v>
      </c>
    </row>
    <row r="85" spans="2:24" ht="11" outlineLevel="1" x14ac:dyDescent="0.15">
      <c r="B85" t="s">
        <v>972</v>
      </c>
      <c r="C85" t="s">
        <v>165</v>
      </c>
      <c r="E85" t="s">
        <v>10860</v>
      </c>
      <c r="F85" t="s">
        <v>600</v>
      </c>
      <c r="G85" t="s">
        <v>973</v>
      </c>
      <c r="H85" s="17">
        <v>44994</v>
      </c>
      <c r="I85" s="15">
        <v>2023</v>
      </c>
      <c r="J85" t="s">
        <v>10634</v>
      </c>
      <c r="K85" s="5">
        <v>-0.01</v>
      </c>
      <c r="L85" t="s">
        <v>967</v>
      </c>
      <c r="M85" t="s">
        <v>956</v>
      </c>
      <c r="N85" t="s">
        <v>10635</v>
      </c>
      <c r="O85" t="s">
        <v>796</v>
      </c>
      <c r="P85" t="s">
        <v>10671</v>
      </c>
      <c r="Q85" t="s">
        <v>10675</v>
      </c>
      <c r="R85" t="s">
        <v>737</v>
      </c>
      <c r="S85" t="s">
        <v>803</v>
      </c>
      <c r="T85" t="s">
        <v>10861</v>
      </c>
      <c r="U85" t="s">
        <v>965</v>
      </c>
      <c r="V85" t="s">
        <v>10638</v>
      </c>
      <c r="W85" t="s">
        <v>970</v>
      </c>
      <c r="X85" t="s">
        <v>10862</v>
      </c>
    </row>
    <row r="86" spans="2:24" ht="11" outlineLevel="1" x14ac:dyDescent="0.15">
      <c r="B86" t="s">
        <v>972</v>
      </c>
      <c r="C86" t="s">
        <v>165</v>
      </c>
      <c r="E86" t="s">
        <v>10863</v>
      </c>
      <c r="F86" t="s">
        <v>600</v>
      </c>
      <c r="G86" t="s">
        <v>973</v>
      </c>
      <c r="H86" s="17">
        <v>42440</v>
      </c>
      <c r="I86" s="15">
        <v>2016</v>
      </c>
      <c r="J86" t="s">
        <v>10634</v>
      </c>
      <c r="K86" s="5">
        <v>391579.62</v>
      </c>
      <c r="L86" t="s">
        <v>967</v>
      </c>
      <c r="M86" t="s">
        <v>956</v>
      </c>
      <c r="N86" t="s">
        <v>10635</v>
      </c>
      <c r="O86" t="s">
        <v>796</v>
      </c>
      <c r="P86" t="s">
        <v>10671</v>
      </c>
      <c r="Q86" t="s">
        <v>10675</v>
      </c>
      <c r="R86" t="s">
        <v>737</v>
      </c>
      <c r="S86" t="s">
        <v>803</v>
      </c>
      <c r="T86" t="s">
        <v>10864</v>
      </c>
      <c r="U86" t="s">
        <v>965</v>
      </c>
      <c r="V86" t="s">
        <v>10638</v>
      </c>
      <c r="W86" t="s">
        <v>970</v>
      </c>
      <c r="X86" t="s">
        <v>10865</v>
      </c>
    </row>
    <row r="87" spans="2:24" ht="11" outlineLevel="1" x14ac:dyDescent="0.15">
      <c r="B87" t="s">
        <v>972</v>
      </c>
      <c r="C87" t="s">
        <v>165</v>
      </c>
      <c r="E87" t="s">
        <v>10866</v>
      </c>
      <c r="F87" t="s">
        <v>600</v>
      </c>
      <c r="G87" t="s">
        <v>973</v>
      </c>
      <c r="H87" s="17">
        <v>43322</v>
      </c>
      <c r="I87" s="15">
        <v>2018</v>
      </c>
      <c r="J87" t="s">
        <v>10634</v>
      </c>
      <c r="K87" s="5">
        <v>197496</v>
      </c>
      <c r="L87" t="s">
        <v>967</v>
      </c>
      <c r="M87" t="s">
        <v>956</v>
      </c>
      <c r="N87" t="s">
        <v>10635</v>
      </c>
      <c r="O87" t="s">
        <v>796</v>
      </c>
      <c r="P87" t="s">
        <v>10671</v>
      </c>
      <c r="Q87" t="s">
        <v>10685</v>
      </c>
      <c r="R87" t="s">
        <v>737</v>
      </c>
      <c r="S87" t="s">
        <v>803</v>
      </c>
      <c r="T87" t="s">
        <v>10867</v>
      </c>
      <c r="U87" t="s">
        <v>965</v>
      </c>
      <c r="V87" t="s">
        <v>10638</v>
      </c>
      <c r="W87" t="s">
        <v>970</v>
      </c>
      <c r="X87" t="s">
        <v>10868</v>
      </c>
    </row>
    <row r="88" spans="2:24" ht="11" outlineLevel="1" x14ac:dyDescent="0.15">
      <c r="B88" t="s">
        <v>972</v>
      </c>
      <c r="C88" t="s">
        <v>165</v>
      </c>
      <c r="E88" t="s">
        <v>10869</v>
      </c>
      <c r="F88" t="s">
        <v>600</v>
      </c>
      <c r="G88" t="s">
        <v>973</v>
      </c>
      <c r="H88" s="17">
        <v>43361</v>
      </c>
      <c r="I88" s="15">
        <v>2018</v>
      </c>
      <c r="J88" t="s">
        <v>10634</v>
      </c>
      <c r="K88" s="5">
        <v>1424310.94</v>
      </c>
      <c r="L88" t="s">
        <v>967</v>
      </c>
      <c r="M88" t="s">
        <v>956</v>
      </c>
      <c r="N88" t="s">
        <v>10635</v>
      </c>
      <c r="O88" t="s">
        <v>796</v>
      </c>
      <c r="P88" t="s">
        <v>10671</v>
      </c>
      <c r="Q88" t="s">
        <v>10685</v>
      </c>
      <c r="R88" t="s">
        <v>737</v>
      </c>
      <c r="S88" t="s">
        <v>803</v>
      </c>
      <c r="T88" t="s">
        <v>10870</v>
      </c>
      <c r="U88" t="s">
        <v>965</v>
      </c>
      <c r="V88" t="s">
        <v>10638</v>
      </c>
      <c r="W88" t="s">
        <v>970</v>
      </c>
      <c r="X88" t="s">
        <v>10871</v>
      </c>
    </row>
    <row r="89" spans="2:24" ht="11" outlineLevel="1" x14ac:dyDescent="0.15">
      <c r="B89" t="s">
        <v>972</v>
      </c>
      <c r="C89" t="s">
        <v>165</v>
      </c>
      <c r="E89" t="s">
        <v>10872</v>
      </c>
      <c r="F89" t="s">
        <v>600</v>
      </c>
      <c r="G89" t="s">
        <v>973</v>
      </c>
      <c r="H89" s="17">
        <v>43479</v>
      </c>
      <c r="I89" s="15">
        <v>2019</v>
      </c>
      <c r="J89" t="s">
        <v>10634</v>
      </c>
      <c r="K89" s="5">
        <v>34620</v>
      </c>
      <c r="L89" t="s">
        <v>967</v>
      </c>
      <c r="M89" t="s">
        <v>956</v>
      </c>
      <c r="N89" t="s">
        <v>10635</v>
      </c>
      <c r="O89" t="s">
        <v>796</v>
      </c>
      <c r="P89" t="s">
        <v>10671</v>
      </c>
      <c r="Q89" t="s">
        <v>10685</v>
      </c>
      <c r="R89" t="s">
        <v>737</v>
      </c>
      <c r="S89" t="s">
        <v>803</v>
      </c>
      <c r="T89" t="s">
        <v>10873</v>
      </c>
      <c r="U89" t="s">
        <v>965</v>
      </c>
      <c r="V89" t="s">
        <v>10638</v>
      </c>
      <c r="W89" t="s">
        <v>970</v>
      </c>
      <c r="X89" t="s">
        <v>10874</v>
      </c>
    </row>
    <row r="90" spans="2:24" ht="11" outlineLevel="1" x14ac:dyDescent="0.15">
      <c r="B90" t="s">
        <v>972</v>
      </c>
      <c r="C90" t="s">
        <v>165</v>
      </c>
      <c r="E90" t="s">
        <v>10875</v>
      </c>
      <c r="F90" t="s">
        <v>600</v>
      </c>
      <c r="G90" t="s">
        <v>973</v>
      </c>
      <c r="H90" s="17">
        <v>43531</v>
      </c>
      <c r="I90" s="15">
        <v>2019</v>
      </c>
      <c r="J90" t="s">
        <v>10634</v>
      </c>
      <c r="K90" s="5">
        <v>118736.71</v>
      </c>
      <c r="L90" t="s">
        <v>967</v>
      </c>
      <c r="M90" t="s">
        <v>956</v>
      </c>
      <c r="N90" t="s">
        <v>10635</v>
      </c>
      <c r="O90" t="s">
        <v>796</v>
      </c>
      <c r="P90" t="s">
        <v>10671</v>
      </c>
      <c r="Q90" t="s">
        <v>10685</v>
      </c>
      <c r="R90" t="s">
        <v>737</v>
      </c>
      <c r="S90" t="s">
        <v>803</v>
      </c>
      <c r="T90" t="s">
        <v>10876</v>
      </c>
      <c r="U90" t="s">
        <v>965</v>
      </c>
      <c r="V90" t="s">
        <v>10638</v>
      </c>
      <c r="W90" t="s">
        <v>970</v>
      </c>
      <c r="X90" t="s">
        <v>10877</v>
      </c>
    </row>
    <row r="91" spans="2:24" ht="11" outlineLevel="1" x14ac:dyDescent="0.15">
      <c r="B91" t="s">
        <v>972</v>
      </c>
      <c r="C91" t="s">
        <v>165</v>
      </c>
      <c r="E91" t="s">
        <v>10878</v>
      </c>
      <c r="F91" t="s">
        <v>600</v>
      </c>
      <c r="G91" t="s">
        <v>973</v>
      </c>
      <c r="H91" s="17">
        <v>43047</v>
      </c>
      <c r="I91" s="15">
        <v>2018</v>
      </c>
      <c r="J91" t="s">
        <v>10634</v>
      </c>
      <c r="K91" s="5">
        <v>365979.29</v>
      </c>
      <c r="L91" t="s">
        <v>967</v>
      </c>
      <c r="M91" t="s">
        <v>956</v>
      </c>
      <c r="N91" t="s">
        <v>10635</v>
      </c>
      <c r="O91" t="s">
        <v>796</v>
      </c>
      <c r="P91" t="s">
        <v>10671</v>
      </c>
      <c r="Q91" t="s">
        <v>10685</v>
      </c>
      <c r="R91" t="s">
        <v>737</v>
      </c>
      <c r="S91" t="s">
        <v>803</v>
      </c>
      <c r="T91" t="s">
        <v>10879</v>
      </c>
      <c r="U91" t="s">
        <v>965</v>
      </c>
      <c r="V91" t="s">
        <v>10638</v>
      </c>
      <c r="W91" t="s">
        <v>970</v>
      </c>
      <c r="X91" t="s">
        <v>10880</v>
      </c>
    </row>
    <row r="92" spans="2:24" ht="11" outlineLevel="1" x14ac:dyDescent="0.15">
      <c r="B92" t="s">
        <v>981</v>
      </c>
      <c r="C92" t="s">
        <v>982</v>
      </c>
      <c r="D92" t="s">
        <v>161</v>
      </c>
      <c r="E92" t="s">
        <v>10881</v>
      </c>
      <c r="F92" t="s">
        <v>597</v>
      </c>
      <c r="G92" t="s">
        <v>986</v>
      </c>
      <c r="H92" s="17">
        <v>44348</v>
      </c>
      <c r="I92" s="15">
        <v>2021</v>
      </c>
      <c r="J92" t="s">
        <v>10634</v>
      </c>
      <c r="K92" s="5">
        <v>86664</v>
      </c>
      <c r="L92" t="s">
        <v>967</v>
      </c>
      <c r="M92" t="s">
        <v>985</v>
      </c>
      <c r="N92" t="s">
        <v>10635</v>
      </c>
      <c r="O92" t="s">
        <v>796</v>
      </c>
      <c r="P92" t="s">
        <v>10671</v>
      </c>
      <c r="Q92" t="s">
        <v>10685</v>
      </c>
      <c r="R92" t="s">
        <v>738</v>
      </c>
      <c r="S92" t="s">
        <v>795</v>
      </c>
      <c r="T92" t="s">
        <v>10882</v>
      </c>
      <c r="U92" t="s">
        <v>965</v>
      </c>
      <c r="V92" t="s">
        <v>10638</v>
      </c>
      <c r="W92" t="s">
        <v>970</v>
      </c>
      <c r="X92" t="s">
        <v>10883</v>
      </c>
    </row>
    <row r="93" spans="2:24" ht="11" outlineLevel="1" x14ac:dyDescent="0.15">
      <c r="B93" t="s">
        <v>981</v>
      </c>
      <c r="C93" t="s">
        <v>982</v>
      </c>
      <c r="D93" t="s">
        <v>161</v>
      </c>
      <c r="E93" t="s">
        <v>10884</v>
      </c>
      <c r="F93" t="s">
        <v>597</v>
      </c>
      <c r="G93" t="s">
        <v>986</v>
      </c>
      <c r="H93" s="17">
        <v>45509</v>
      </c>
      <c r="I93" s="15">
        <v>2024</v>
      </c>
      <c r="J93" t="s">
        <v>10634</v>
      </c>
      <c r="K93" s="5">
        <v>37180.400000000001</v>
      </c>
      <c r="L93" t="s">
        <v>967</v>
      </c>
      <c r="M93" t="s">
        <v>985</v>
      </c>
      <c r="N93" t="s">
        <v>10635</v>
      </c>
      <c r="O93" t="s">
        <v>796</v>
      </c>
      <c r="P93" t="s">
        <v>10885</v>
      </c>
      <c r="Q93" t="s">
        <v>10886</v>
      </c>
      <c r="R93" t="s">
        <v>738</v>
      </c>
      <c r="S93" t="s">
        <v>795</v>
      </c>
      <c r="T93" t="s">
        <v>10887</v>
      </c>
      <c r="U93" t="s">
        <v>965</v>
      </c>
      <c r="V93" t="s">
        <v>10638</v>
      </c>
      <c r="W93" t="s">
        <v>970</v>
      </c>
      <c r="X93" t="s">
        <v>10888</v>
      </c>
    </row>
    <row r="94" spans="2:24" ht="11" outlineLevel="1" x14ac:dyDescent="0.15">
      <c r="B94" t="s">
        <v>981</v>
      </c>
      <c r="C94" t="s">
        <v>982</v>
      </c>
      <c r="D94" t="s">
        <v>161</v>
      </c>
      <c r="E94" t="s">
        <v>10889</v>
      </c>
      <c r="F94" t="s">
        <v>597</v>
      </c>
      <c r="G94" t="s">
        <v>986</v>
      </c>
      <c r="H94" s="17">
        <v>43258</v>
      </c>
      <c r="I94" s="15">
        <v>2018</v>
      </c>
      <c r="J94" t="s">
        <v>10634</v>
      </c>
      <c r="K94" s="5">
        <v>0</v>
      </c>
      <c r="L94" t="s">
        <v>967</v>
      </c>
      <c r="M94" t="s">
        <v>985</v>
      </c>
      <c r="N94" t="s">
        <v>10635</v>
      </c>
      <c r="O94" t="s">
        <v>796</v>
      </c>
      <c r="P94" t="s">
        <v>10671</v>
      </c>
      <c r="Q94" t="s">
        <v>10886</v>
      </c>
      <c r="R94" t="s">
        <v>738</v>
      </c>
      <c r="S94" t="s">
        <v>795</v>
      </c>
      <c r="T94" t="s">
        <v>10890</v>
      </c>
      <c r="U94" t="s">
        <v>965</v>
      </c>
      <c r="V94" t="s">
        <v>10638</v>
      </c>
      <c r="W94" t="s">
        <v>970</v>
      </c>
      <c r="X94" t="s">
        <v>10891</v>
      </c>
    </row>
    <row r="95" spans="2:24" ht="11" outlineLevel="1" x14ac:dyDescent="0.15">
      <c r="B95" t="s">
        <v>981</v>
      </c>
      <c r="C95" t="s">
        <v>982</v>
      </c>
      <c r="D95" t="s">
        <v>161</v>
      </c>
      <c r="E95" t="s">
        <v>10892</v>
      </c>
      <c r="F95" t="s">
        <v>597</v>
      </c>
      <c r="G95" t="s">
        <v>986</v>
      </c>
      <c r="H95" s="17">
        <v>44406</v>
      </c>
      <c r="I95" s="15">
        <v>2021</v>
      </c>
      <c r="J95" t="s">
        <v>10634</v>
      </c>
      <c r="K95" s="5">
        <v>446910</v>
      </c>
      <c r="L95" t="s">
        <v>967</v>
      </c>
      <c r="M95" t="s">
        <v>985</v>
      </c>
      <c r="N95" t="s">
        <v>10635</v>
      </c>
      <c r="O95" t="s">
        <v>796</v>
      </c>
      <c r="P95" t="s">
        <v>10671</v>
      </c>
      <c r="Q95" t="s">
        <v>10685</v>
      </c>
      <c r="R95" t="s">
        <v>738</v>
      </c>
      <c r="S95" t="s">
        <v>795</v>
      </c>
      <c r="T95" t="s">
        <v>10893</v>
      </c>
      <c r="U95" t="s">
        <v>965</v>
      </c>
      <c r="V95" t="s">
        <v>10638</v>
      </c>
      <c r="W95" t="s">
        <v>970</v>
      </c>
      <c r="X95" t="s">
        <v>10894</v>
      </c>
    </row>
    <row r="96" spans="2:24" ht="11" outlineLevel="1" x14ac:dyDescent="0.15">
      <c r="B96" t="s">
        <v>981</v>
      </c>
      <c r="C96" t="s">
        <v>982</v>
      </c>
      <c r="D96" t="s">
        <v>161</v>
      </c>
      <c r="E96" t="s">
        <v>10895</v>
      </c>
      <c r="F96" t="s">
        <v>597</v>
      </c>
      <c r="G96" t="s">
        <v>986</v>
      </c>
      <c r="H96" s="17">
        <v>45540</v>
      </c>
      <c r="I96" s="15">
        <v>2024</v>
      </c>
      <c r="J96" t="s">
        <v>10634</v>
      </c>
      <c r="K96" s="5">
        <v>707938.69</v>
      </c>
      <c r="L96" t="s">
        <v>967</v>
      </c>
      <c r="M96" t="s">
        <v>985</v>
      </c>
      <c r="N96" t="s">
        <v>10635</v>
      </c>
      <c r="O96" t="s">
        <v>796</v>
      </c>
      <c r="P96" t="s">
        <v>10885</v>
      </c>
      <c r="Q96" t="s">
        <v>10896</v>
      </c>
      <c r="R96" t="s">
        <v>738</v>
      </c>
      <c r="S96" t="s">
        <v>795</v>
      </c>
      <c r="T96" t="s">
        <v>10897</v>
      </c>
      <c r="U96" t="s">
        <v>965</v>
      </c>
      <c r="V96" t="s">
        <v>10638</v>
      </c>
      <c r="W96" t="s">
        <v>970</v>
      </c>
      <c r="X96" t="s">
        <v>10898</v>
      </c>
    </row>
    <row r="97" spans="2:24" ht="11" outlineLevel="1" x14ac:dyDescent="0.15">
      <c r="B97" t="s">
        <v>981</v>
      </c>
      <c r="C97" t="s">
        <v>982</v>
      </c>
      <c r="D97" t="s">
        <v>161</v>
      </c>
      <c r="E97" t="s">
        <v>10899</v>
      </c>
      <c r="F97" t="s">
        <v>597</v>
      </c>
      <c r="G97" t="s">
        <v>986</v>
      </c>
      <c r="H97" s="17">
        <v>45509</v>
      </c>
      <c r="I97" s="15">
        <v>2024</v>
      </c>
      <c r="J97" t="s">
        <v>10634</v>
      </c>
      <c r="K97" s="5">
        <v>473843.65</v>
      </c>
      <c r="L97" t="s">
        <v>967</v>
      </c>
      <c r="M97" t="s">
        <v>985</v>
      </c>
      <c r="N97" t="s">
        <v>10635</v>
      </c>
      <c r="O97" t="s">
        <v>796</v>
      </c>
      <c r="P97" t="s">
        <v>10885</v>
      </c>
      <c r="Q97" t="s">
        <v>10886</v>
      </c>
      <c r="R97" t="s">
        <v>738</v>
      </c>
      <c r="S97" t="s">
        <v>795</v>
      </c>
      <c r="T97" t="s">
        <v>10900</v>
      </c>
      <c r="U97" t="s">
        <v>965</v>
      </c>
      <c r="V97" t="s">
        <v>10638</v>
      </c>
      <c r="W97" t="s">
        <v>970</v>
      </c>
      <c r="X97" t="s">
        <v>10901</v>
      </c>
    </row>
    <row r="98" spans="2:24" ht="11" outlineLevel="1" x14ac:dyDescent="0.15">
      <c r="B98" t="s">
        <v>981</v>
      </c>
      <c r="C98" t="s">
        <v>982</v>
      </c>
      <c r="D98" t="s">
        <v>161</v>
      </c>
      <c r="E98" t="s">
        <v>10902</v>
      </c>
      <c r="F98" t="s">
        <v>597</v>
      </c>
      <c r="G98" t="s">
        <v>986</v>
      </c>
      <c r="H98" s="17">
        <v>45623</v>
      </c>
      <c r="I98" s="15">
        <v>2025</v>
      </c>
      <c r="J98" t="s">
        <v>10634</v>
      </c>
      <c r="K98" s="5">
        <v>310755.39</v>
      </c>
      <c r="L98" t="s">
        <v>967</v>
      </c>
      <c r="M98" t="s">
        <v>985</v>
      </c>
      <c r="N98" t="s">
        <v>10635</v>
      </c>
      <c r="O98" t="s">
        <v>796</v>
      </c>
      <c r="P98" t="s">
        <v>10885</v>
      </c>
      <c r="Q98" t="s">
        <v>10886</v>
      </c>
      <c r="R98" t="s">
        <v>738</v>
      </c>
      <c r="S98" t="s">
        <v>795</v>
      </c>
      <c r="T98" t="s">
        <v>10903</v>
      </c>
      <c r="U98" t="s">
        <v>965</v>
      </c>
      <c r="V98" t="s">
        <v>10638</v>
      </c>
      <c r="W98" t="s">
        <v>970</v>
      </c>
      <c r="X98" t="s">
        <v>10904</v>
      </c>
    </row>
    <row r="99" spans="2:24" ht="11" outlineLevel="1" x14ac:dyDescent="0.15">
      <c r="B99" t="s">
        <v>981</v>
      </c>
      <c r="C99" t="s">
        <v>982</v>
      </c>
      <c r="D99" t="s">
        <v>161</v>
      </c>
      <c r="E99" t="s">
        <v>10905</v>
      </c>
      <c r="F99" t="s">
        <v>597</v>
      </c>
      <c r="G99" t="s">
        <v>986</v>
      </c>
      <c r="H99" s="17">
        <v>43322</v>
      </c>
      <c r="I99" s="15">
        <v>2018</v>
      </c>
      <c r="J99" t="s">
        <v>10634</v>
      </c>
      <c r="K99" s="5">
        <v>82465</v>
      </c>
      <c r="L99" t="s">
        <v>967</v>
      </c>
      <c r="M99" t="s">
        <v>985</v>
      </c>
      <c r="N99" t="s">
        <v>10635</v>
      </c>
      <c r="O99" t="s">
        <v>796</v>
      </c>
      <c r="P99" t="s">
        <v>10671</v>
      </c>
      <c r="Q99" t="s">
        <v>10886</v>
      </c>
      <c r="R99" t="s">
        <v>738</v>
      </c>
      <c r="S99" t="s">
        <v>795</v>
      </c>
      <c r="T99" t="s">
        <v>10906</v>
      </c>
      <c r="U99" t="s">
        <v>965</v>
      </c>
      <c r="V99" t="s">
        <v>10638</v>
      </c>
      <c r="W99" t="s">
        <v>970</v>
      </c>
      <c r="X99" t="s">
        <v>10907</v>
      </c>
    </row>
    <row r="100" spans="2:24" ht="11" outlineLevel="1" x14ac:dyDescent="0.15">
      <c r="B100" t="s">
        <v>981</v>
      </c>
      <c r="C100" t="s">
        <v>982</v>
      </c>
      <c r="D100" t="s">
        <v>161</v>
      </c>
      <c r="E100" t="s">
        <v>10908</v>
      </c>
      <c r="F100" t="s">
        <v>597</v>
      </c>
      <c r="G100" t="s">
        <v>986</v>
      </c>
      <c r="H100" s="17">
        <v>43417</v>
      </c>
      <c r="I100" s="15">
        <v>2019</v>
      </c>
      <c r="J100" t="s">
        <v>10634</v>
      </c>
      <c r="K100" s="5">
        <v>26072294</v>
      </c>
      <c r="L100" t="s">
        <v>967</v>
      </c>
      <c r="M100" t="s">
        <v>985</v>
      </c>
      <c r="N100" t="s">
        <v>10635</v>
      </c>
      <c r="O100" t="s">
        <v>796</v>
      </c>
      <c r="P100" t="s">
        <v>10671</v>
      </c>
      <c r="Q100" t="s">
        <v>10886</v>
      </c>
      <c r="R100" t="s">
        <v>738</v>
      </c>
      <c r="S100" t="s">
        <v>795</v>
      </c>
      <c r="T100" t="s">
        <v>10909</v>
      </c>
      <c r="U100" t="s">
        <v>965</v>
      </c>
      <c r="V100" t="s">
        <v>10638</v>
      </c>
      <c r="W100" t="s">
        <v>970</v>
      </c>
      <c r="X100" t="s">
        <v>10910</v>
      </c>
    </row>
    <row r="101" spans="2:24" ht="11" outlineLevel="1" x14ac:dyDescent="0.15">
      <c r="B101" t="s">
        <v>981</v>
      </c>
      <c r="C101" t="s">
        <v>982</v>
      </c>
      <c r="D101" t="s">
        <v>161</v>
      </c>
      <c r="E101" t="s">
        <v>10911</v>
      </c>
      <c r="F101" t="s">
        <v>597</v>
      </c>
      <c r="G101" t="s">
        <v>986</v>
      </c>
      <c r="H101" s="17">
        <v>44077</v>
      </c>
      <c r="I101" s="15">
        <v>2020</v>
      </c>
      <c r="J101" t="s">
        <v>10634</v>
      </c>
      <c r="K101" s="5">
        <v>271755.98</v>
      </c>
      <c r="L101" t="s">
        <v>967</v>
      </c>
      <c r="M101" t="s">
        <v>985</v>
      </c>
      <c r="N101" t="s">
        <v>10635</v>
      </c>
      <c r="O101" t="s">
        <v>796</v>
      </c>
      <c r="P101" t="s">
        <v>10671</v>
      </c>
      <c r="Q101" t="s">
        <v>10685</v>
      </c>
      <c r="R101" t="s">
        <v>738</v>
      </c>
      <c r="S101" t="s">
        <v>795</v>
      </c>
      <c r="T101" t="s">
        <v>10912</v>
      </c>
      <c r="U101" t="s">
        <v>965</v>
      </c>
      <c r="V101" t="s">
        <v>10638</v>
      </c>
      <c r="W101" t="s">
        <v>970</v>
      </c>
      <c r="X101" t="s">
        <v>10913</v>
      </c>
    </row>
    <row r="102" spans="2:24" ht="11" outlineLevel="1" x14ac:dyDescent="0.15">
      <c r="B102" t="s">
        <v>981</v>
      </c>
      <c r="C102" t="s">
        <v>982</v>
      </c>
      <c r="D102" t="s">
        <v>161</v>
      </c>
      <c r="E102" t="s">
        <v>10914</v>
      </c>
      <c r="F102" t="s">
        <v>597</v>
      </c>
      <c r="G102" t="s">
        <v>986</v>
      </c>
      <c r="H102" s="17">
        <v>44538</v>
      </c>
      <c r="I102" s="15">
        <v>2022</v>
      </c>
      <c r="J102" t="s">
        <v>10634</v>
      </c>
      <c r="K102" s="5">
        <v>252038</v>
      </c>
      <c r="L102" t="s">
        <v>967</v>
      </c>
      <c r="M102" t="s">
        <v>985</v>
      </c>
      <c r="N102" t="s">
        <v>10635</v>
      </c>
      <c r="O102" t="s">
        <v>796</v>
      </c>
      <c r="P102" t="s">
        <v>10671</v>
      </c>
      <c r="Q102" t="s">
        <v>10685</v>
      </c>
      <c r="R102" t="s">
        <v>738</v>
      </c>
      <c r="S102" t="s">
        <v>795</v>
      </c>
      <c r="T102" t="s">
        <v>10915</v>
      </c>
      <c r="U102" t="s">
        <v>965</v>
      </c>
      <c r="V102" t="s">
        <v>10638</v>
      </c>
      <c r="W102" t="s">
        <v>970</v>
      </c>
      <c r="X102" t="s">
        <v>10916</v>
      </c>
    </row>
    <row r="103" spans="2:24" ht="11" outlineLevel="1" x14ac:dyDescent="0.15">
      <c r="B103" t="s">
        <v>981</v>
      </c>
      <c r="C103" t="s">
        <v>982</v>
      </c>
      <c r="D103" t="s">
        <v>161</v>
      </c>
      <c r="E103" t="s">
        <v>10917</v>
      </c>
      <c r="F103" t="s">
        <v>597</v>
      </c>
      <c r="G103" t="s">
        <v>986</v>
      </c>
      <c r="H103" s="17">
        <v>45029</v>
      </c>
      <c r="I103" s="15">
        <v>2023</v>
      </c>
      <c r="J103" t="s">
        <v>10634</v>
      </c>
      <c r="K103" s="5">
        <v>4800000</v>
      </c>
      <c r="L103" t="s">
        <v>967</v>
      </c>
      <c r="M103" t="s">
        <v>985</v>
      </c>
      <c r="N103" t="s">
        <v>10635</v>
      </c>
      <c r="O103" t="s">
        <v>796</v>
      </c>
      <c r="P103" t="s">
        <v>10671</v>
      </c>
      <c r="Q103" t="s">
        <v>10685</v>
      </c>
      <c r="R103" t="s">
        <v>738</v>
      </c>
      <c r="S103" t="s">
        <v>795</v>
      </c>
      <c r="T103" t="s">
        <v>10918</v>
      </c>
      <c r="U103" t="s">
        <v>965</v>
      </c>
      <c r="V103" t="s">
        <v>10638</v>
      </c>
      <c r="W103" t="s">
        <v>970</v>
      </c>
      <c r="X103" t="s">
        <v>10919</v>
      </c>
    </row>
    <row r="104" spans="2:24" ht="11" outlineLevel="1" x14ac:dyDescent="0.15">
      <c r="B104" t="s">
        <v>981</v>
      </c>
      <c r="C104" t="s">
        <v>982</v>
      </c>
      <c r="D104" t="s">
        <v>161</v>
      </c>
      <c r="E104" t="s">
        <v>10920</v>
      </c>
      <c r="F104" t="s">
        <v>597</v>
      </c>
      <c r="G104" t="s">
        <v>986</v>
      </c>
      <c r="H104" s="17">
        <v>45687</v>
      </c>
      <c r="I104" s="15">
        <v>2025</v>
      </c>
      <c r="J104" t="s">
        <v>10634</v>
      </c>
      <c r="K104" s="5">
        <v>16212.46</v>
      </c>
      <c r="L104" t="s">
        <v>967</v>
      </c>
      <c r="M104" t="s">
        <v>985</v>
      </c>
      <c r="N104" t="s">
        <v>10635</v>
      </c>
      <c r="O104" t="s">
        <v>796</v>
      </c>
      <c r="P104" t="s">
        <v>10885</v>
      </c>
      <c r="Q104" t="s">
        <v>10886</v>
      </c>
      <c r="R104" t="s">
        <v>738</v>
      </c>
      <c r="S104" t="s">
        <v>795</v>
      </c>
      <c r="T104" t="s">
        <v>10921</v>
      </c>
      <c r="U104" t="s">
        <v>965</v>
      </c>
      <c r="V104" t="s">
        <v>10638</v>
      </c>
      <c r="W104" t="s">
        <v>970</v>
      </c>
      <c r="X104" t="s">
        <v>10922</v>
      </c>
    </row>
    <row r="105" spans="2:24" ht="11" outlineLevel="1" x14ac:dyDescent="0.15">
      <c r="B105" t="s">
        <v>981</v>
      </c>
      <c r="C105" t="s">
        <v>982</v>
      </c>
      <c r="D105" t="s">
        <v>161</v>
      </c>
      <c r="E105" t="s">
        <v>10923</v>
      </c>
      <c r="F105" t="s">
        <v>597</v>
      </c>
      <c r="G105" t="s">
        <v>986</v>
      </c>
      <c r="H105" s="17">
        <v>43242</v>
      </c>
      <c r="I105" s="15">
        <v>2018</v>
      </c>
      <c r="J105" t="s">
        <v>10634</v>
      </c>
      <c r="K105" s="5">
        <v>193657.36</v>
      </c>
      <c r="L105" t="s">
        <v>967</v>
      </c>
      <c r="M105" t="s">
        <v>985</v>
      </c>
      <c r="N105" t="s">
        <v>10635</v>
      </c>
      <c r="O105" t="s">
        <v>796</v>
      </c>
      <c r="P105" t="s">
        <v>10671</v>
      </c>
      <c r="Q105" t="s">
        <v>10685</v>
      </c>
      <c r="R105" t="s">
        <v>738</v>
      </c>
      <c r="S105" t="s">
        <v>795</v>
      </c>
      <c r="T105" t="s">
        <v>10924</v>
      </c>
      <c r="U105" t="s">
        <v>965</v>
      </c>
      <c r="V105" t="s">
        <v>10638</v>
      </c>
      <c r="W105" t="s">
        <v>970</v>
      </c>
      <c r="X105" t="s">
        <v>10925</v>
      </c>
    </row>
    <row r="106" spans="2:24" ht="11" outlineLevel="1" x14ac:dyDescent="0.15">
      <c r="B106" t="s">
        <v>981</v>
      </c>
      <c r="C106" t="s">
        <v>982</v>
      </c>
      <c r="D106" t="s">
        <v>161</v>
      </c>
      <c r="E106" t="s">
        <v>10926</v>
      </c>
      <c r="F106" t="s">
        <v>597</v>
      </c>
      <c r="G106" t="s">
        <v>986</v>
      </c>
      <c r="H106" s="17">
        <v>43269</v>
      </c>
      <c r="I106" s="15">
        <v>2018</v>
      </c>
      <c r="J106" t="s">
        <v>10634</v>
      </c>
      <c r="K106" s="5">
        <v>4000000</v>
      </c>
      <c r="L106" t="s">
        <v>967</v>
      </c>
      <c r="M106" t="s">
        <v>985</v>
      </c>
      <c r="N106" t="s">
        <v>10635</v>
      </c>
      <c r="O106" t="s">
        <v>796</v>
      </c>
      <c r="P106" t="s">
        <v>10671</v>
      </c>
      <c r="Q106" t="s">
        <v>10886</v>
      </c>
      <c r="R106" t="s">
        <v>738</v>
      </c>
      <c r="S106" t="s">
        <v>795</v>
      </c>
      <c r="T106" t="s">
        <v>10927</v>
      </c>
      <c r="U106" t="s">
        <v>965</v>
      </c>
      <c r="V106" t="s">
        <v>10638</v>
      </c>
      <c r="W106" t="s">
        <v>970</v>
      </c>
      <c r="X106" t="s">
        <v>10928</v>
      </c>
    </row>
    <row r="107" spans="2:24" ht="11" outlineLevel="1" x14ac:dyDescent="0.15">
      <c r="B107" t="s">
        <v>981</v>
      </c>
      <c r="C107" t="s">
        <v>982</v>
      </c>
      <c r="D107" t="s">
        <v>161</v>
      </c>
      <c r="E107" t="s">
        <v>10929</v>
      </c>
      <c r="F107" t="s">
        <v>597</v>
      </c>
      <c r="G107" t="s">
        <v>986</v>
      </c>
      <c r="H107" s="17">
        <v>45814</v>
      </c>
      <c r="I107" s="15">
        <v>2025</v>
      </c>
      <c r="J107" t="s">
        <v>10634</v>
      </c>
      <c r="K107" s="5">
        <v>1463188.42</v>
      </c>
      <c r="L107" t="s">
        <v>967</v>
      </c>
      <c r="M107" t="s">
        <v>985</v>
      </c>
      <c r="N107" t="s">
        <v>10635</v>
      </c>
      <c r="O107" t="s">
        <v>796</v>
      </c>
      <c r="P107" t="s">
        <v>10885</v>
      </c>
      <c r="Q107" t="s">
        <v>10886</v>
      </c>
      <c r="R107" t="s">
        <v>738</v>
      </c>
      <c r="S107" t="s">
        <v>795</v>
      </c>
      <c r="T107" t="s">
        <v>10930</v>
      </c>
      <c r="U107" t="s">
        <v>965</v>
      </c>
      <c r="V107" t="s">
        <v>10638</v>
      </c>
      <c r="W107" t="s">
        <v>970</v>
      </c>
      <c r="X107" t="s">
        <v>10931</v>
      </c>
    </row>
    <row r="108" spans="2:24" ht="11" outlineLevel="1" x14ac:dyDescent="0.15">
      <c r="B108" t="s">
        <v>981</v>
      </c>
      <c r="C108" t="s">
        <v>982</v>
      </c>
      <c r="D108" t="s">
        <v>161</v>
      </c>
      <c r="E108" t="s">
        <v>10932</v>
      </c>
      <c r="F108" t="s">
        <v>597</v>
      </c>
      <c r="G108" t="s">
        <v>986</v>
      </c>
      <c r="H108" s="17">
        <v>43598</v>
      </c>
      <c r="I108" s="15">
        <v>2019</v>
      </c>
      <c r="J108" t="s">
        <v>10634</v>
      </c>
      <c r="K108" s="5">
        <v>8268.5</v>
      </c>
      <c r="L108" t="s">
        <v>967</v>
      </c>
      <c r="M108" t="s">
        <v>985</v>
      </c>
      <c r="N108" t="s">
        <v>10635</v>
      </c>
      <c r="O108" t="s">
        <v>796</v>
      </c>
      <c r="P108" t="s">
        <v>10671</v>
      </c>
      <c r="Q108" t="s">
        <v>10886</v>
      </c>
      <c r="R108" t="s">
        <v>738</v>
      </c>
      <c r="S108" t="s">
        <v>795</v>
      </c>
      <c r="T108" t="s">
        <v>10933</v>
      </c>
      <c r="U108" t="s">
        <v>965</v>
      </c>
      <c r="V108" t="s">
        <v>10638</v>
      </c>
      <c r="W108" t="s">
        <v>970</v>
      </c>
      <c r="X108" t="s">
        <v>10934</v>
      </c>
    </row>
    <row r="109" spans="2:24" ht="11" outlineLevel="1" x14ac:dyDescent="0.15">
      <c r="B109" t="s">
        <v>981</v>
      </c>
      <c r="C109" t="s">
        <v>982</v>
      </c>
      <c r="D109" t="s">
        <v>161</v>
      </c>
      <c r="E109" t="s">
        <v>10935</v>
      </c>
      <c r="F109" t="s">
        <v>597</v>
      </c>
      <c r="G109" t="s">
        <v>986</v>
      </c>
      <c r="H109" s="17">
        <v>43356</v>
      </c>
      <c r="I109" s="15">
        <v>2018</v>
      </c>
      <c r="J109" t="s">
        <v>10634</v>
      </c>
      <c r="K109" s="5">
        <v>598034.99</v>
      </c>
      <c r="L109" t="s">
        <v>967</v>
      </c>
      <c r="M109" t="s">
        <v>985</v>
      </c>
      <c r="N109" t="s">
        <v>10635</v>
      </c>
      <c r="O109" t="s">
        <v>796</v>
      </c>
      <c r="P109" t="s">
        <v>10671</v>
      </c>
      <c r="Q109" t="s">
        <v>10886</v>
      </c>
      <c r="R109" t="s">
        <v>738</v>
      </c>
      <c r="S109" t="s">
        <v>795</v>
      </c>
      <c r="T109" t="s">
        <v>10936</v>
      </c>
      <c r="U109" t="s">
        <v>965</v>
      </c>
      <c r="V109" t="s">
        <v>10638</v>
      </c>
      <c r="W109" t="s">
        <v>970</v>
      </c>
      <c r="X109" t="s">
        <v>10937</v>
      </c>
    </row>
    <row r="110" spans="2:24" ht="11" outlineLevel="1" x14ac:dyDescent="0.15">
      <c r="B110" t="s">
        <v>981</v>
      </c>
      <c r="C110" t="s">
        <v>982</v>
      </c>
      <c r="D110" t="s">
        <v>161</v>
      </c>
      <c r="E110" t="s">
        <v>10938</v>
      </c>
      <c r="F110" t="s">
        <v>597</v>
      </c>
      <c r="G110" t="s">
        <v>986</v>
      </c>
      <c r="H110" s="17">
        <v>45835</v>
      </c>
      <c r="I110" s="15">
        <v>2025</v>
      </c>
      <c r="J110" t="s">
        <v>10634</v>
      </c>
      <c r="K110" s="5">
        <v>174138</v>
      </c>
      <c r="L110" t="s">
        <v>967</v>
      </c>
      <c r="M110" t="s">
        <v>985</v>
      </c>
      <c r="N110" t="s">
        <v>10635</v>
      </c>
      <c r="O110" t="s">
        <v>796</v>
      </c>
      <c r="P110" t="s">
        <v>10885</v>
      </c>
      <c r="Q110" t="s">
        <v>10886</v>
      </c>
      <c r="R110" t="s">
        <v>738</v>
      </c>
      <c r="S110" t="s">
        <v>795</v>
      </c>
      <c r="T110" t="s">
        <v>10930</v>
      </c>
      <c r="U110" t="s">
        <v>965</v>
      </c>
      <c r="V110" t="s">
        <v>10638</v>
      </c>
      <c r="W110" t="s">
        <v>970</v>
      </c>
      <c r="X110" t="s">
        <v>10939</v>
      </c>
    </row>
    <row r="111" spans="2:24" ht="11" outlineLevel="1" x14ac:dyDescent="0.15">
      <c r="B111" t="s">
        <v>981</v>
      </c>
      <c r="C111" t="s">
        <v>982</v>
      </c>
      <c r="D111" t="s">
        <v>161</v>
      </c>
      <c r="E111" t="s">
        <v>10940</v>
      </c>
      <c r="F111" t="s">
        <v>597</v>
      </c>
      <c r="G111" t="s">
        <v>986</v>
      </c>
      <c r="H111" s="17">
        <v>43703</v>
      </c>
      <c r="I111" s="15">
        <v>2019</v>
      </c>
      <c r="J111" t="s">
        <v>10634</v>
      </c>
      <c r="K111" s="5">
        <v>11748.45</v>
      </c>
      <c r="L111" t="s">
        <v>967</v>
      </c>
      <c r="M111" t="s">
        <v>985</v>
      </c>
      <c r="N111" t="s">
        <v>10635</v>
      </c>
      <c r="O111" t="s">
        <v>796</v>
      </c>
      <c r="P111" t="s">
        <v>10671</v>
      </c>
      <c r="Q111" t="s">
        <v>10886</v>
      </c>
      <c r="R111" t="s">
        <v>738</v>
      </c>
      <c r="S111" t="s">
        <v>795</v>
      </c>
      <c r="T111" t="s">
        <v>10941</v>
      </c>
      <c r="U111" t="s">
        <v>965</v>
      </c>
      <c r="V111" t="s">
        <v>10638</v>
      </c>
      <c r="W111" t="s">
        <v>970</v>
      </c>
      <c r="X111" t="s">
        <v>10942</v>
      </c>
    </row>
    <row r="112" spans="2:24" ht="11" outlineLevel="1" x14ac:dyDescent="0.15">
      <c r="B112" t="s">
        <v>981</v>
      </c>
      <c r="C112" t="s">
        <v>982</v>
      </c>
      <c r="D112" t="s">
        <v>161</v>
      </c>
      <c r="E112" t="s">
        <v>10943</v>
      </c>
      <c r="F112" t="s">
        <v>597</v>
      </c>
      <c r="G112" t="s">
        <v>986</v>
      </c>
      <c r="H112" s="17">
        <v>43745</v>
      </c>
      <c r="I112" s="15">
        <v>2020</v>
      </c>
      <c r="J112" t="s">
        <v>10634</v>
      </c>
      <c r="K112" s="5">
        <v>0</v>
      </c>
      <c r="L112" t="s">
        <v>967</v>
      </c>
      <c r="M112" t="s">
        <v>985</v>
      </c>
      <c r="N112" t="s">
        <v>10635</v>
      </c>
      <c r="O112" t="s">
        <v>796</v>
      </c>
      <c r="P112" t="s">
        <v>10671</v>
      </c>
      <c r="Q112" t="s">
        <v>10886</v>
      </c>
      <c r="R112" t="s">
        <v>738</v>
      </c>
      <c r="S112" t="s">
        <v>795</v>
      </c>
      <c r="T112" t="s">
        <v>10944</v>
      </c>
      <c r="U112" t="s">
        <v>965</v>
      </c>
      <c r="V112" t="s">
        <v>10638</v>
      </c>
      <c r="W112" t="s">
        <v>970</v>
      </c>
      <c r="X112" t="s">
        <v>10945</v>
      </c>
    </row>
    <row r="113" spans="2:24" ht="11" outlineLevel="1" x14ac:dyDescent="0.15">
      <c r="B113" t="s">
        <v>981</v>
      </c>
      <c r="C113" t="s">
        <v>982</v>
      </c>
      <c r="D113" t="s">
        <v>161</v>
      </c>
      <c r="E113" t="s">
        <v>10946</v>
      </c>
      <c r="F113" t="s">
        <v>597</v>
      </c>
      <c r="G113" t="s">
        <v>986</v>
      </c>
      <c r="H113" s="17">
        <v>43804</v>
      </c>
      <c r="I113" s="15">
        <v>2020</v>
      </c>
      <c r="J113" t="s">
        <v>10634</v>
      </c>
      <c r="K113" s="5">
        <v>10071000</v>
      </c>
      <c r="L113" t="s">
        <v>967</v>
      </c>
      <c r="M113" t="s">
        <v>985</v>
      </c>
      <c r="N113" t="s">
        <v>10635</v>
      </c>
      <c r="O113" t="s">
        <v>796</v>
      </c>
      <c r="P113" t="s">
        <v>10671</v>
      </c>
      <c r="Q113" t="s">
        <v>10671</v>
      </c>
      <c r="R113" t="s">
        <v>738</v>
      </c>
      <c r="S113" t="s">
        <v>795</v>
      </c>
      <c r="T113" t="s">
        <v>10947</v>
      </c>
      <c r="U113" t="s">
        <v>965</v>
      </c>
      <c r="V113" t="s">
        <v>10638</v>
      </c>
      <c r="W113" t="s">
        <v>970</v>
      </c>
      <c r="X113" t="s">
        <v>10948</v>
      </c>
    </row>
    <row r="114" spans="2:24" ht="11" outlineLevel="1" x14ac:dyDescent="0.15">
      <c r="B114" t="s">
        <v>981</v>
      </c>
      <c r="C114" t="s">
        <v>982</v>
      </c>
      <c r="D114" t="s">
        <v>161</v>
      </c>
      <c r="E114" t="s">
        <v>10649</v>
      </c>
      <c r="F114" t="s">
        <v>597</v>
      </c>
      <c r="G114" t="s">
        <v>986</v>
      </c>
      <c r="H114" s="17">
        <v>43006</v>
      </c>
      <c r="I114" s="15">
        <v>2017</v>
      </c>
      <c r="J114" t="s">
        <v>10634</v>
      </c>
      <c r="K114" s="5">
        <v>4190452</v>
      </c>
      <c r="L114" t="s">
        <v>967</v>
      </c>
      <c r="M114" t="s">
        <v>985</v>
      </c>
      <c r="N114" t="s">
        <v>10635</v>
      </c>
      <c r="O114" t="s">
        <v>796</v>
      </c>
      <c r="P114" t="s">
        <v>10671</v>
      </c>
      <c r="Q114" t="s">
        <v>10675</v>
      </c>
      <c r="R114" t="s">
        <v>738</v>
      </c>
      <c r="S114" t="s">
        <v>795</v>
      </c>
      <c r="T114" t="s">
        <v>10930</v>
      </c>
      <c r="U114" t="s">
        <v>965</v>
      </c>
      <c r="V114" t="s">
        <v>10638</v>
      </c>
      <c r="W114" t="s">
        <v>970</v>
      </c>
      <c r="X114" t="s">
        <v>10949</v>
      </c>
    </row>
    <row r="115" spans="2:24" ht="11" outlineLevel="1" x14ac:dyDescent="0.15">
      <c r="B115" t="s">
        <v>981</v>
      </c>
      <c r="C115" t="s">
        <v>982</v>
      </c>
      <c r="D115" t="s">
        <v>161</v>
      </c>
      <c r="E115" t="s">
        <v>10950</v>
      </c>
      <c r="F115" t="s">
        <v>597</v>
      </c>
      <c r="G115" t="s">
        <v>986</v>
      </c>
      <c r="H115" s="17">
        <v>43167</v>
      </c>
      <c r="I115" s="15">
        <v>2018</v>
      </c>
      <c r="J115" t="s">
        <v>10634</v>
      </c>
      <c r="K115" s="5">
        <v>-17790452</v>
      </c>
      <c r="L115" t="s">
        <v>967</v>
      </c>
      <c r="M115" t="s">
        <v>985</v>
      </c>
      <c r="N115" t="s">
        <v>10635</v>
      </c>
      <c r="O115" t="s">
        <v>796</v>
      </c>
      <c r="P115" t="s">
        <v>10671</v>
      </c>
      <c r="Q115" t="s">
        <v>10886</v>
      </c>
      <c r="R115" t="s">
        <v>738</v>
      </c>
      <c r="S115" t="s">
        <v>795</v>
      </c>
      <c r="T115" t="s">
        <v>10951</v>
      </c>
      <c r="U115" t="s">
        <v>965</v>
      </c>
      <c r="V115" t="s">
        <v>10638</v>
      </c>
      <c r="W115" t="s">
        <v>970</v>
      </c>
      <c r="X115" t="s">
        <v>10952</v>
      </c>
    </row>
    <row r="116" spans="2:24" ht="11" outlineLevel="1" x14ac:dyDescent="0.15">
      <c r="B116" t="s">
        <v>981</v>
      </c>
      <c r="C116" t="s">
        <v>982</v>
      </c>
      <c r="D116" t="s">
        <v>161</v>
      </c>
      <c r="E116" t="s">
        <v>10953</v>
      </c>
      <c r="F116" t="s">
        <v>597</v>
      </c>
      <c r="G116" t="s">
        <v>986</v>
      </c>
      <c r="H116" s="17">
        <v>45324</v>
      </c>
      <c r="I116" s="15">
        <v>2024</v>
      </c>
      <c r="J116" t="s">
        <v>10634</v>
      </c>
      <c r="K116" s="5">
        <v>0</v>
      </c>
      <c r="L116" t="s">
        <v>967</v>
      </c>
      <c r="M116" t="s">
        <v>985</v>
      </c>
      <c r="N116" t="s">
        <v>10635</v>
      </c>
      <c r="O116" t="s">
        <v>796</v>
      </c>
      <c r="P116" t="s">
        <v>10671</v>
      </c>
      <c r="Q116" t="s">
        <v>10685</v>
      </c>
      <c r="R116" t="s">
        <v>738</v>
      </c>
      <c r="S116" t="s">
        <v>795</v>
      </c>
      <c r="T116" t="s">
        <v>10954</v>
      </c>
      <c r="U116" t="s">
        <v>965</v>
      </c>
      <c r="V116" t="s">
        <v>10638</v>
      </c>
      <c r="W116" t="s">
        <v>970</v>
      </c>
      <c r="X116" t="s">
        <v>10955</v>
      </c>
    </row>
    <row r="117" spans="2:24" ht="11" outlineLevel="1" x14ac:dyDescent="0.15">
      <c r="B117" t="s">
        <v>981</v>
      </c>
      <c r="C117" t="s">
        <v>982</v>
      </c>
      <c r="D117" t="s">
        <v>161</v>
      </c>
      <c r="E117" t="s">
        <v>10956</v>
      </c>
      <c r="F117" t="s">
        <v>597</v>
      </c>
      <c r="G117" t="s">
        <v>986</v>
      </c>
      <c r="H117" s="17">
        <v>43168</v>
      </c>
      <c r="I117" s="15">
        <v>2018</v>
      </c>
      <c r="J117" t="s">
        <v>10634</v>
      </c>
      <c r="K117" s="5">
        <v>17790452</v>
      </c>
      <c r="L117" t="s">
        <v>967</v>
      </c>
      <c r="M117" t="s">
        <v>985</v>
      </c>
      <c r="N117" t="s">
        <v>10635</v>
      </c>
      <c r="O117" t="s">
        <v>796</v>
      </c>
      <c r="P117" t="s">
        <v>10671</v>
      </c>
      <c r="Q117" t="s">
        <v>10886</v>
      </c>
      <c r="R117" t="s">
        <v>738</v>
      </c>
      <c r="S117" t="s">
        <v>795</v>
      </c>
      <c r="T117" t="s">
        <v>10957</v>
      </c>
      <c r="U117" t="s">
        <v>965</v>
      </c>
      <c r="V117" t="s">
        <v>10638</v>
      </c>
      <c r="W117" t="s">
        <v>970</v>
      </c>
      <c r="X117" t="s">
        <v>10958</v>
      </c>
    </row>
    <row r="118" spans="2:24" ht="11" outlineLevel="1" x14ac:dyDescent="0.15">
      <c r="B118" t="s">
        <v>981</v>
      </c>
      <c r="C118" t="s">
        <v>982</v>
      </c>
      <c r="D118" t="s">
        <v>161</v>
      </c>
      <c r="E118" t="s">
        <v>10959</v>
      </c>
      <c r="F118" t="s">
        <v>597</v>
      </c>
      <c r="G118" t="s">
        <v>986</v>
      </c>
      <c r="H118" s="17">
        <v>43341</v>
      </c>
      <c r="I118" s="15">
        <v>2018</v>
      </c>
      <c r="J118" t="s">
        <v>10634</v>
      </c>
      <c r="K118" s="5">
        <v>2049.4499999999998</v>
      </c>
      <c r="L118" t="s">
        <v>967</v>
      </c>
      <c r="M118" t="s">
        <v>985</v>
      </c>
      <c r="N118" t="s">
        <v>10635</v>
      </c>
      <c r="O118" t="s">
        <v>796</v>
      </c>
      <c r="P118" t="s">
        <v>10671</v>
      </c>
      <c r="Q118" t="s">
        <v>10886</v>
      </c>
      <c r="R118" t="s">
        <v>738</v>
      </c>
      <c r="S118" t="s">
        <v>795</v>
      </c>
      <c r="T118" t="s">
        <v>10960</v>
      </c>
      <c r="U118" t="s">
        <v>965</v>
      </c>
      <c r="V118" t="s">
        <v>10638</v>
      </c>
      <c r="W118" t="s">
        <v>970</v>
      </c>
      <c r="X118" t="s">
        <v>10961</v>
      </c>
    </row>
    <row r="119" spans="2:24" ht="11" outlineLevel="1" x14ac:dyDescent="0.15">
      <c r="B119" t="s">
        <v>981</v>
      </c>
      <c r="C119" t="s">
        <v>982</v>
      </c>
      <c r="D119" t="s">
        <v>161</v>
      </c>
      <c r="E119" t="s">
        <v>10962</v>
      </c>
      <c r="F119" t="s">
        <v>597</v>
      </c>
      <c r="G119" t="s">
        <v>986</v>
      </c>
      <c r="H119" s="17">
        <v>45042</v>
      </c>
      <c r="I119" s="15">
        <v>2023</v>
      </c>
      <c r="J119" t="s">
        <v>10634</v>
      </c>
      <c r="K119" s="5">
        <v>150000</v>
      </c>
      <c r="L119" t="s">
        <v>967</v>
      </c>
      <c r="M119" t="s">
        <v>985</v>
      </c>
      <c r="N119" t="s">
        <v>10635</v>
      </c>
      <c r="O119" t="s">
        <v>796</v>
      </c>
      <c r="P119" t="s">
        <v>10671</v>
      </c>
      <c r="Q119" t="s">
        <v>10886</v>
      </c>
      <c r="R119" t="s">
        <v>738</v>
      </c>
      <c r="S119" t="s">
        <v>795</v>
      </c>
      <c r="T119" t="s">
        <v>10963</v>
      </c>
      <c r="U119" t="s">
        <v>965</v>
      </c>
      <c r="V119" t="s">
        <v>10638</v>
      </c>
      <c r="W119" t="s">
        <v>970</v>
      </c>
      <c r="X119" t="s">
        <v>10964</v>
      </c>
    </row>
    <row r="120" spans="2:24" ht="11" outlineLevel="1" x14ac:dyDescent="0.15">
      <c r="B120" t="s">
        <v>981</v>
      </c>
      <c r="C120" t="s">
        <v>982</v>
      </c>
      <c r="D120" t="s">
        <v>161</v>
      </c>
      <c r="E120" t="s">
        <v>10965</v>
      </c>
      <c r="F120" t="s">
        <v>597</v>
      </c>
      <c r="G120" t="s">
        <v>986</v>
      </c>
      <c r="H120" s="17">
        <v>45866</v>
      </c>
      <c r="I120" s="15">
        <v>2025</v>
      </c>
      <c r="J120" t="s">
        <v>10634</v>
      </c>
      <c r="K120" s="5">
        <v>174138</v>
      </c>
      <c r="L120" t="s">
        <v>967</v>
      </c>
      <c r="M120" t="s">
        <v>985</v>
      </c>
      <c r="N120" t="s">
        <v>10635</v>
      </c>
      <c r="O120" t="s">
        <v>796</v>
      </c>
      <c r="P120" t="s">
        <v>10885</v>
      </c>
      <c r="Q120" t="s">
        <v>10886</v>
      </c>
      <c r="R120" t="s">
        <v>738</v>
      </c>
      <c r="S120" t="s">
        <v>795</v>
      </c>
      <c r="T120" t="s">
        <v>10966</v>
      </c>
      <c r="U120" t="s">
        <v>965</v>
      </c>
      <c r="V120" t="s">
        <v>10638</v>
      </c>
      <c r="W120" t="s">
        <v>970</v>
      </c>
      <c r="X120" t="s">
        <v>10967</v>
      </c>
    </row>
    <row r="121" spans="2:24" ht="11" outlineLevel="1" x14ac:dyDescent="0.15">
      <c r="B121" t="s">
        <v>981</v>
      </c>
      <c r="C121" t="s">
        <v>982</v>
      </c>
      <c r="D121" t="s">
        <v>161</v>
      </c>
      <c r="E121" t="s">
        <v>10968</v>
      </c>
      <c r="F121" t="s">
        <v>597</v>
      </c>
      <c r="G121" t="s">
        <v>986</v>
      </c>
      <c r="H121" s="17">
        <v>43517</v>
      </c>
      <c r="I121" s="15">
        <v>2019</v>
      </c>
      <c r="J121" t="s">
        <v>10634</v>
      </c>
      <c r="K121" s="5">
        <v>18086</v>
      </c>
      <c r="L121" t="s">
        <v>967</v>
      </c>
      <c r="M121" t="s">
        <v>985</v>
      </c>
      <c r="N121" t="s">
        <v>10635</v>
      </c>
      <c r="O121" t="s">
        <v>796</v>
      </c>
      <c r="P121" t="s">
        <v>10671</v>
      </c>
      <c r="Q121" t="s">
        <v>10886</v>
      </c>
      <c r="R121" t="s">
        <v>738</v>
      </c>
      <c r="S121" t="s">
        <v>795</v>
      </c>
      <c r="T121" t="s">
        <v>10969</v>
      </c>
      <c r="U121" t="s">
        <v>965</v>
      </c>
      <c r="V121" t="s">
        <v>10638</v>
      </c>
      <c r="W121" t="s">
        <v>970</v>
      </c>
      <c r="X121" t="s">
        <v>10970</v>
      </c>
    </row>
    <row r="122" spans="2:24" ht="11" outlineLevel="1" x14ac:dyDescent="0.15">
      <c r="B122" t="s">
        <v>981</v>
      </c>
      <c r="C122" t="s">
        <v>982</v>
      </c>
      <c r="D122" t="s">
        <v>161</v>
      </c>
      <c r="E122" t="s">
        <v>10971</v>
      </c>
      <c r="F122" t="s">
        <v>597</v>
      </c>
      <c r="G122" t="s">
        <v>986</v>
      </c>
      <c r="H122" s="17">
        <v>43901</v>
      </c>
      <c r="I122" s="15">
        <v>2020</v>
      </c>
      <c r="J122" t="s">
        <v>10634</v>
      </c>
      <c r="K122" s="5">
        <v>10009321.859999999</v>
      </c>
      <c r="L122" t="s">
        <v>967</v>
      </c>
      <c r="M122" t="s">
        <v>985</v>
      </c>
      <c r="N122" t="s">
        <v>10635</v>
      </c>
      <c r="O122" t="s">
        <v>796</v>
      </c>
      <c r="P122" t="s">
        <v>10671</v>
      </c>
      <c r="Q122" t="s">
        <v>10685</v>
      </c>
      <c r="R122" t="s">
        <v>738</v>
      </c>
      <c r="S122" t="s">
        <v>795</v>
      </c>
      <c r="T122" t="s">
        <v>10972</v>
      </c>
      <c r="U122" t="s">
        <v>965</v>
      </c>
      <c r="V122" t="s">
        <v>10638</v>
      </c>
      <c r="W122" t="s">
        <v>970</v>
      </c>
      <c r="X122" t="s">
        <v>10973</v>
      </c>
    </row>
    <row r="123" spans="2:24" ht="11" outlineLevel="1" x14ac:dyDescent="0.15">
      <c r="B123" t="s">
        <v>981</v>
      </c>
      <c r="C123" t="s">
        <v>982</v>
      </c>
      <c r="D123" t="s">
        <v>161</v>
      </c>
      <c r="E123" t="s">
        <v>10974</v>
      </c>
      <c r="F123" t="s">
        <v>597</v>
      </c>
      <c r="G123" t="s">
        <v>986</v>
      </c>
      <c r="H123" s="17">
        <v>44827</v>
      </c>
      <c r="I123" s="15">
        <v>2022</v>
      </c>
      <c r="J123" t="s">
        <v>10634</v>
      </c>
      <c r="K123" s="5">
        <v>1169128</v>
      </c>
      <c r="L123" t="s">
        <v>967</v>
      </c>
      <c r="M123" t="s">
        <v>985</v>
      </c>
      <c r="N123" t="s">
        <v>10635</v>
      </c>
      <c r="O123" t="s">
        <v>796</v>
      </c>
      <c r="P123" t="s">
        <v>10671</v>
      </c>
      <c r="Q123" t="s">
        <v>10685</v>
      </c>
      <c r="R123" t="s">
        <v>738</v>
      </c>
      <c r="S123" t="s">
        <v>795</v>
      </c>
      <c r="T123" t="s">
        <v>10975</v>
      </c>
      <c r="U123" t="s">
        <v>965</v>
      </c>
      <c r="V123" t="s">
        <v>10638</v>
      </c>
      <c r="W123" t="s">
        <v>970</v>
      </c>
      <c r="X123" t="s">
        <v>10976</v>
      </c>
    </row>
    <row r="124" spans="2:24" ht="11" outlineLevel="1" x14ac:dyDescent="0.15">
      <c r="B124" t="s">
        <v>981</v>
      </c>
      <c r="C124" t="s">
        <v>982</v>
      </c>
      <c r="D124" t="s">
        <v>161</v>
      </c>
      <c r="E124" t="s">
        <v>10977</v>
      </c>
      <c r="F124" t="s">
        <v>597</v>
      </c>
      <c r="G124" t="s">
        <v>986</v>
      </c>
      <c r="H124" s="17">
        <v>43725</v>
      </c>
      <c r="I124" s="15">
        <v>2019</v>
      </c>
      <c r="J124" t="s">
        <v>10634</v>
      </c>
      <c r="K124" s="5">
        <v>0</v>
      </c>
      <c r="L124" t="s">
        <v>967</v>
      </c>
      <c r="M124" t="s">
        <v>985</v>
      </c>
      <c r="N124" t="s">
        <v>10635</v>
      </c>
      <c r="O124" t="s">
        <v>796</v>
      </c>
      <c r="P124" t="s">
        <v>10671</v>
      </c>
      <c r="Q124" t="s">
        <v>10886</v>
      </c>
      <c r="R124" t="s">
        <v>738</v>
      </c>
      <c r="S124" t="s">
        <v>795</v>
      </c>
      <c r="T124" t="s">
        <v>10978</v>
      </c>
      <c r="U124" t="s">
        <v>965</v>
      </c>
      <c r="V124" t="s">
        <v>10638</v>
      </c>
      <c r="W124" t="s">
        <v>970</v>
      </c>
      <c r="X124" t="s">
        <v>10979</v>
      </c>
    </row>
    <row r="125" spans="2:24" ht="11" outlineLevel="1" x14ac:dyDescent="0.15">
      <c r="B125" t="s">
        <v>981</v>
      </c>
      <c r="C125" t="s">
        <v>982</v>
      </c>
      <c r="D125" t="s">
        <v>161</v>
      </c>
      <c r="E125" t="s">
        <v>10980</v>
      </c>
      <c r="F125" t="s">
        <v>597</v>
      </c>
      <c r="G125" t="s">
        <v>986</v>
      </c>
      <c r="H125" s="17">
        <v>44935</v>
      </c>
      <c r="I125" s="15">
        <v>2023</v>
      </c>
      <c r="J125" t="s">
        <v>10634</v>
      </c>
      <c r="K125" s="5">
        <v>2600000</v>
      </c>
      <c r="L125" t="s">
        <v>967</v>
      </c>
      <c r="M125" t="s">
        <v>985</v>
      </c>
      <c r="N125" t="s">
        <v>10635</v>
      </c>
      <c r="O125" t="s">
        <v>796</v>
      </c>
      <c r="P125" t="s">
        <v>10671</v>
      </c>
      <c r="Q125" t="s">
        <v>10886</v>
      </c>
      <c r="R125" t="s">
        <v>738</v>
      </c>
      <c r="S125" t="s">
        <v>795</v>
      </c>
      <c r="T125" t="s">
        <v>10981</v>
      </c>
      <c r="U125" t="s">
        <v>965</v>
      </c>
      <c r="V125" t="s">
        <v>10638</v>
      </c>
      <c r="W125" t="s">
        <v>970</v>
      </c>
      <c r="X125" t="s">
        <v>10982</v>
      </c>
    </row>
    <row r="126" spans="2:24" ht="11" outlineLevel="1" x14ac:dyDescent="0.15">
      <c r="B126" t="s">
        <v>981</v>
      </c>
      <c r="C126" t="s">
        <v>982</v>
      </c>
      <c r="D126" t="s">
        <v>161</v>
      </c>
      <c r="E126" t="s">
        <v>10983</v>
      </c>
      <c r="F126" t="s">
        <v>597</v>
      </c>
      <c r="G126" t="s">
        <v>986</v>
      </c>
      <c r="H126" s="17">
        <v>45639</v>
      </c>
      <c r="I126" s="15">
        <v>2025</v>
      </c>
      <c r="J126" t="s">
        <v>10634</v>
      </c>
      <c r="K126" s="5">
        <v>15092</v>
      </c>
      <c r="L126" t="s">
        <v>967</v>
      </c>
      <c r="M126" t="s">
        <v>985</v>
      </c>
      <c r="N126" t="s">
        <v>10635</v>
      </c>
      <c r="O126" t="s">
        <v>796</v>
      </c>
      <c r="P126" t="s">
        <v>10885</v>
      </c>
      <c r="Q126" t="s">
        <v>10886</v>
      </c>
      <c r="R126" t="s">
        <v>738</v>
      </c>
      <c r="S126" t="s">
        <v>795</v>
      </c>
      <c r="T126" t="s">
        <v>10984</v>
      </c>
      <c r="U126" t="s">
        <v>965</v>
      </c>
      <c r="V126" t="s">
        <v>10638</v>
      </c>
      <c r="W126" t="s">
        <v>970</v>
      </c>
      <c r="X126" t="s">
        <v>10985</v>
      </c>
    </row>
    <row r="127" spans="2:24" ht="11" outlineLevel="1" x14ac:dyDescent="0.15">
      <c r="B127" t="s">
        <v>981</v>
      </c>
      <c r="C127" t="s">
        <v>982</v>
      </c>
      <c r="D127" t="s">
        <v>161</v>
      </c>
      <c r="E127" t="s">
        <v>10986</v>
      </c>
      <c r="F127" t="s">
        <v>597</v>
      </c>
      <c r="G127" t="s">
        <v>986</v>
      </c>
      <c r="H127" s="17">
        <v>43685</v>
      </c>
      <c r="I127" s="15">
        <v>2019</v>
      </c>
      <c r="J127" t="s">
        <v>10634</v>
      </c>
      <c r="K127" s="5">
        <v>2081903.53</v>
      </c>
      <c r="L127" t="s">
        <v>967</v>
      </c>
      <c r="M127" t="s">
        <v>985</v>
      </c>
      <c r="N127" t="s">
        <v>10635</v>
      </c>
      <c r="O127" t="s">
        <v>796</v>
      </c>
      <c r="P127" t="s">
        <v>10671</v>
      </c>
      <c r="Q127" t="s">
        <v>10886</v>
      </c>
      <c r="R127" t="s">
        <v>738</v>
      </c>
      <c r="S127" t="s">
        <v>795</v>
      </c>
      <c r="T127" t="s">
        <v>10987</v>
      </c>
      <c r="U127" t="s">
        <v>965</v>
      </c>
      <c r="V127" t="s">
        <v>10638</v>
      </c>
      <c r="W127" t="s">
        <v>970</v>
      </c>
      <c r="X127" t="s">
        <v>10988</v>
      </c>
    </row>
    <row r="128" spans="2:24" ht="11" outlineLevel="1" x14ac:dyDescent="0.15">
      <c r="B128" t="s">
        <v>981</v>
      </c>
      <c r="C128" t="s">
        <v>982</v>
      </c>
      <c r="D128" t="s">
        <v>161</v>
      </c>
      <c r="E128" t="s">
        <v>10989</v>
      </c>
      <c r="F128" t="s">
        <v>597</v>
      </c>
      <c r="G128" t="s">
        <v>986</v>
      </c>
      <c r="H128" s="17">
        <v>43126</v>
      </c>
      <c r="I128" s="15">
        <v>2018</v>
      </c>
      <c r="J128" t="s">
        <v>10634</v>
      </c>
      <c r="K128" s="5">
        <v>13600000</v>
      </c>
      <c r="L128" t="s">
        <v>967</v>
      </c>
      <c r="M128" t="s">
        <v>985</v>
      </c>
      <c r="N128" t="s">
        <v>10635</v>
      </c>
      <c r="O128" t="s">
        <v>796</v>
      </c>
      <c r="P128" t="s">
        <v>10671</v>
      </c>
      <c r="Q128" t="s">
        <v>10886</v>
      </c>
      <c r="R128" t="s">
        <v>738</v>
      </c>
      <c r="S128" t="s">
        <v>795</v>
      </c>
      <c r="T128" t="s">
        <v>10990</v>
      </c>
      <c r="U128" t="s">
        <v>965</v>
      </c>
      <c r="V128" t="s">
        <v>10638</v>
      </c>
      <c r="W128" t="s">
        <v>970</v>
      </c>
      <c r="X128" t="s">
        <v>10991</v>
      </c>
    </row>
    <row r="129" spans="2:24" ht="11" outlineLevel="1" x14ac:dyDescent="0.15">
      <c r="B129" t="s">
        <v>981</v>
      </c>
      <c r="C129" t="s">
        <v>982</v>
      </c>
      <c r="D129" t="s">
        <v>161</v>
      </c>
      <c r="E129" t="s">
        <v>10992</v>
      </c>
      <c r="F129" t="s">
        <v>597</v>
      </c>
      <c r="G129" t="s">
        <v>986</v>
      </c>
      <c r="H129" s="17">
        <v>45199</v>
      </c>
      <c r="I129" s="15">
        <v>2023</v>
      </c>
      <c r="J129" t="s">
        <v>10634</v>
      </c>
      <c r="K129" s="5">
        <v>1942409</v>
      </c>
      <c r="L129" t="s">
        <v>967</v>
      </c>
      <c r="M129" t="s">
        <v>985</v>
      </c>
      <c r="N129" t="s">
        <v>10635</v>
      </c>
      <c r="O129" t="s">
        <v>796</v>
      </c>
      <c r="P129" t="s">
        <v>10671</v>
      </c>
      <c r="Q129" t="s">
        <v>10886</v>
      </c>
      <c r="R129" t="s">
        <v>738</v>
      </c>
      <c r="S129" t="s">
        <v>795</v>
      </c>
      <c r="T129" t="s">
        <v>10993</v>
      </c>
      <c r="U129" t="s">
        <v>965</v>
      </c>
      <c r="V129" t="s">
        <v>10638</v>
      </c>
      <c r="W129" t="s">
        <v>970</v>
      </c>
      <c r="X129" t="s">
        <v>10994</v>
      </c>
    </row>
    <row r="130" spans="2:24" ht="11" outlineLevel="1" x14ac:dyDescent="0.15">
      <c r="B130" t="s">
        <v>981</v>
      </c>
      <c r="C130" t="s">
        <v>982</v>
      </c>
      <c r="D130" t="s">
        <v>161</v>
      </c>
      <c r="E130" t="s">
        <v>10995</v>
      </c>
      <c r="F130" t="s">
        <v>597</v>
      </c>
      <c r="G130" t="s">
        <v>986</v>
      </c>
      <c r="H130" s="17">
        <v>45274</v>
      </c>
      <c r="I130" s="15">
        <v>2024</v>
      </c>
      <c r="J130" t="s">
        <v>10634</v>
      </c>
      <c r="K130" s="5">
        <v>18981</v>
      </c>
      <c r="L130" t="s">
        <v>967</v>
      </c>
      <c r="M130" t="s">
        <v>985</v>
      </c>
      <c r="N130" t="s">
        <v>10635</v>
      </c>
      <c r="O130" t="s">
        <v>796</v>
      </c>
      <c r="P130" t="s">
        <v>10671</v>
      </c>
      <c r="Q130" t="s">
        <v>10886</v>
      </c>
      <c r="R130" t="s">
        <v>738</v>
      </c>
      <c r="S130" t="s">
        <v>795</v>
      </c>
      <c r="T130" t="s">
        <v>10996</v>
      </c>
      <c r="U130" t="s">
        <v>965</v>
      </c>
      <c r="V130" t="s">
        <v>10638</v>
      </c>
      <c r="W130" t="s">
        <v>970</v>
      </c>
      <c r="X130" t="s">
        <v>10997</v>
      </c>
    </row>
    <row r="131" spans="2:24" ht="11" outlineLevel="1" x14ac:dyDescent="0.15">
      <c r="B131" t="s">
        <v>981</v>
      </c>
      <c r="C131" t="s">
        <v>982</v>
      </c>
      <c r="D131" t="s">
        <v>161</v>
      </c>
      <c r="E131" t="s">
        <v>10998</v>
      </c>
      <c r="F131" t="s">
        <v>597</v>
      </c>
      <c r="G131" t="s">
        <v>986</v>
      </c>
      <c r="H131" s="17">
        <v>45435</v>
      </c>
      <c r="I131" s="15">
        <v>2024</v>
      </c>
      <c r="J131" t="s">
        <v>10634</v>
      </c>
      <c r="K131" s="5">
        <v>0</v>
      </c>
      <c r="L131" t="s">
        <v>967</v>
      </c>
      <c r="M131" t="s">
        <v>985</v>
      </c>
      <c r="N131" t="s">
        <v>10635</v>
      </c>
      <c r="O131" t="s">
        <v>796</v>
      </c>
      <c r="P131" t="s">
        <v>10885</v>
      </c>
      <c r="Q131" t="s">
        <v>10671</v>
      </c>
      <c r="R131" t="s">
        <v>738</v>
      </c>
      <c r="S131" t="s">
        <v>795</v>
      </c>
      <c r="T131" t="s">
        <v>10999</v>
      </c>
      <c r="U131" t="s">
        <v>965</v>
      </c>
      <c r="V131" t="s">
        <v>10638</v>
      </c>
      <c r="W131" t="s">
        <v>970</v>
      </c>
      <c r="X131" t="s">
        <v>11000</v>
      </c>
    </row>
    <row r="132" spans="2:24" ht="11" outlineLevel="1" x14ac:dyDescent="0.15">
      <c r="B132" t="s">
        <v>981</v>
      </c>
      <c r="C132" t="s">
        <v>982</v>
      </c>
      <c r="D132" t="s">
        <v>161</v>
      </c>
      <c r="E132" t="s">
        <v>11001</v>
      </c>
      <c r="F132" t="s">
        <v>597</v>
      </c>
      <c r="G132" t="s">
        <v>986</v>
      </c>
      <c r="H132" s="17">
        <v>44441</v>
      </c>
      <c r="I132" s="15">
        <v>2021</v>
      </c>
      <c r="J132" t="s">
        <v>10634</v>
      </c>
      <c r="K132" s="5">
        <v>277729</v>
      </c>
      <c r="L132" t="s">
        <v>967</v>
      </c>
      <c r="M132" t="s">
        <v>985</v>
      </c>
      <c r="N132" t="s">
        <v>10635</v>
      </c>
      <c r="O132" t="s">
        <v>796</v>
      </c>
      <c r="P132" t="s">
        <v>10671</v>
      </c>
      <c r="Q132" t="s">
        <v>10685</v>
      </c>
      <c r="R132" t="s">
        <v>738</v>
      </c>
      <c r="S132" t="s">
        <v>795</v>
      </c>
      <c r="T132" t="s">
        <v>11002</v>
      </c>
      <c r="U132" t="s">
        <v>965</v>
      </c>
      <c r="V132" t="s">
        <v>10638</v>
      </c>
      <c r="W132" t="s">
        <v>970</v>
      </c>
      <c r="X132" t="s">
        <v>11003</v>
      </c>
    </row>
    <row r="133" spans="2:24" ht="11" outlineLevel="1" x14ac:dyDescent="0.15">
      <c r="B133" t="s">
        <v>981</v>
      </c>
      <c r="C133" t="s">
        <v>982</v>
      </c>
      <c r="D133" t="s">
        <v>161</v>
      </c>
      <c r="E133" t="s">
        <v>11004</v>
      </c>
      <c r="F133" t="s">
        <v>597</v>
      </c>
      <c r="G133" t="s">
        <v>986</v>
      </c>
      <c r="H133" s="17">
        <v>44672</v>
      </c>
      <c r="I133" s="15">
        <v>2022</v>
      </c>
      <c r="J133" t="s">
        <v>10634</v>
      </c>
      <c r="K133" s="5">
        <v>96000</v>
      </c>
      <c r="L133" t="s">
        <v>967</v>
      </c>
      <c r="M133" t="s">
        <v>985</v>
      </c>
      <c r="N133" t="s">
        <v>10635</v>
      </c>
      <c r="O133" t="s">
        <v>796</v>
      </c>
      <c r="P133" t="s">
        <v>10671</v>
      </c>
      <c r="Q133" t="s">
        <v>10685</v>
      </c>
      <c r="R133" t="s">
        <v>738</v>
      </c>
      <c r="S133" t="s">
        <v>795</v>
      </c>
      <c r="T133" t="s">
        <v>11005</v>
      </c>
      <c r="U133" t="s">
        <v>965</v>
      </c>
      <c r="V133" t="s">
        <v>10638</v>
      </c>
      <c r="W133" t="s">
        <v>970</v>
      </c>
      <c r="X133" t="s">
        <v>11006</v>
      </c>
    </row>
    <row r="134" spans="2:24" ht="11" outlineLevel="1" x14ac:dyDescent="0.15">
      <c r="B134" t="s">
        <v>981</v>
      </c>
      <c r="C134" t="s">
        <v>982</v>
      </c>
      <c r="D134" t="s">
        <v>161</v>
      </c>
      <c r="E134" t="s">
        <v>11007</v>
      </c>
      <c r="F134" t="s">
        <v>597</v>
      </c>
      <c r="G134" t="s">
        <v>986</v>
      </c>
      <c r="H134" s="17">
        <v>44830</v>
      </c>
      <c r="I134" s="15">
        <v>2022</v>
      </c>
      <c r="J134" t="s">
        <v>10634</v>
      </c>
      <c r="K134" s="5">
        <v>1767886.01</v>
      </c>
      <c r="L134" t="s">
        <v>967</v>
      </c>
      <c r="M134" t="s">
        <v>985</v>
      </c>
      <c r="N134" t="s">
        <v>10635</v>
      </c>
      <c r="O134" t="s">
        <v>796</v>
      </c>
      <c r="P134" t="s">
        <v>10671</v>
      </c>
      <c r="Q134" t="s">
        <v>10685</v>
      </c>
      <c r="R134" t="s">
        <v>738</v>
      </c>
      <c r="S134" t="s">
        <v>795</v>
      </c>
      <c r="T134" t="s">
        <v>11008</v>
      </c>
      <c r="U134" t="s">
        <v>965</v>
      </c>
      <c r="V134" t="s">
        <v>10638</v>
      </c>
      <c r="W134" t="s">
        <v>970</v>
      </c>
      <c r="X134" t="s">
        <v>11009</v>
      </c>
    </row>
    <row r="135" spans="2:24" ht="11" outlineLevel="1" x14ac:dyDescent="0.15">
      <c r="B135" t="s">
        <v>981</v>
      </c>
      <c r="C135" t="s">
        <v>982</v>
      </c>
      <c r="D135" t="s">
        <v>161</v>
      </c>
      <c r="E135" t="s">
        <v>11010</v>
      </c>
      <c r="F135" t="s">
        <v>597</v>
      </c>
      <c r="G135" t="s">
        <v>986</v>
      </c>
      <c r="H135" s="17">
        <v>45667</v>
      </c>
      <c r="I135" s="15">
        <v>2025</v>
      </c>
      <c r="J135" t="s">
        <v>10634</v>
      </c>
      <c r="K135" s="5">
        <v>271469</v>
      </c>
      <c r="L135" t="s">
        <v>967</v>
      </c>
      <c r="M135" t="s">
        <v>985</v>
      </c>
      <c r="N135" t="s">
        <v>10635</v>
      </c>
      <c r="O135" t="s">
        <v>796</v>
      </c>
      <c r="P135" t="s">
        <v>10885</v>
      </c>
      <c r="Q135" t="s">
        <v>10886</v>
      </c>
      <c r="R135" t="s">
        <v>738</v>
      </c>
      <c r="S135" t="s">
        <v>795</v>
      </c>
      <c r="T135" t="s">
        <v>11011</v>
      </c>
      <c r="U135" t="s">
        <v>965</v>
      </c>
      <c r="V135" t="s">
        <v>10638</v>
      </c>
      <c r="W135" t="s">
        <v>970</v>
      </c>
      <c r="X135" t="s">
        <v>11012</v>
      </c>
    </row>
    <row r="136" spans="2:24" ht="11" outlineLevel="1" x14ac:dyDescent="0.15">
      <c r="B136" t="s">
        <v>981</v>
      </c>
      <c r="C136" t="s">
        <v>982</v>
      </c>
      <c r="D136" t="s">
        <v>161</v>
      </c>
      <c r="E136" t="s">
        <v>11013</v>
      </c>
      <c r="F136" t="s">
        <v>597</v>
      </c>
      <c r="G136" t="s">
        <v>986</v>
      </c>
      <c r="H136" s="17">
        <v>45796</v>
      </c>
      <c r="I136" s="15">
        <v>2025</v>
      </c>
      <c r="J136" t="s">
        <v>10634</v>
      </c>
      <c r="K136" s="5">
        <v>421728</v>
      </c>
      <c r="L136" t="s">
        <v>967</v>
      </c>
      <c r="M136" t="s">
        <v>985</v>
      </c>
      <c r="N136" t="s">
        <v>10635</v>
      </c>
      <c r="O136" t="s">
        <v>796</v>
      </c>
      <c r="P136" t="s">
        <v>10885</v>
      </c>
      <c r="Q136" t="s">
        <v>10886</v>
      </c>
      <c r="R136" t="s">
        <v>738</v>
      </c>
      <c r="S136" t="s">
        <v>795</v>
      </c>
      <c r="T136" t="s">
        <v>10930</v>
      </c>
      <c r="U136" t="s">
        <v>965</v>
      </c>
      <c r="V136" t="s">
        <v>10638</v>
      </c>
      <c r="W136" t="s">
        <v>970</v>
      </c>
      <c r="X136" t="s">
        <v>11014</v>
      </c>
    </row>
    <row r="137" spans="2:24" ht="11" outlineLevel="1" x14ac:dyDescent="0.15">
      <c r="B137" t="s">
        <v>981</v>
      </c>
      <c r="C137" t="s">
        <v>982</v>
      </c>
      <c r="D137" t="s">
        <v>161</v>
      </c>
      <c r="E137" t="s">
        <v>11015</v>
      </c>
      <c r="F137" t="s">
        <v>597</v>
      </c>
      <c r="G137" t="s">
        <v>986</v>
      </c>
      <c r="H137" s="17">
        <v>43733</v>
      </c>
      <c r="I137" s="15">
        <v>2019</v>
      </c>
      <c r="J137" t="s">
        <v>10634</v>
      </c>
      <c r="K137" s="5">
        <v>0</v>
      </c>
      <c r="L137" t="s">
        <v>967</v>
      </c>
      <c r="M137" t="s">
        <v>985</v>
      </c>
      <c r="N137" t="s">
        <v>10635</v>
      </c>
      <c r="O137" t="s">
        <v>796</v>
      </c>
      <c r="P137" t="s">
        <v>10671</v>
      </c>
      <c r="Q137" t="s">
        <v>10886</v>
      </c>
      <c r="R137" t="s">
        <v>738</v>
      </c>
      <c r="S137" t="s">
        <v>795</v>
      </c>
      <c r="T137" t="s">
        <v>11016</v>
      </c>
      <c r="U137" t="s">
        <v>965</v>
      </c>
      <c r="V137" t="s">
        <v>10638</v>
      </c>
      <c r="W137" t="s">
        <v>970</v>
      </c>
      <c r="X137" t="s">
        <v>11017</v>
      </c>
    </row>
    <row r="138" spans="2:24" ht="11" outlineLevel="1" x14ac:dyDescent="0.15">
      <c r="B138" t="s">
        <v>981</v>
      </c>
      <c r="C138" t="s">
        <v>982</v>
      </c>
      <c r="D138" t="s">
        <v>161</v>
      </c>
      <c r="E138" t="s">
        <v>11018</v>
      </c>
      <c r="F138" t="s">
        <v>597</v>
      </c>
      <c r="G138" t="s">
        <v>986</v>
      </c>
      <c r="H138" s="17">
        <v>43899</v>
      </c>
      <c r="I138" s="15">
        <v>2020</v>
      </c>
      <c r="J138" t="s">
        <v>10634</v>
      </c>
      <c r="K138" s="5">
        <v>0</v>
      </c>
      <c r="L138" t="s">
        <v>967</v>
      </c>
      <c r="M138" t="s">
        <v>985</v>
      </c>
      <c r="N138" t="s">
        <v>10635</v>
      </c>
      <c r="O138" t="s">
        <v>796</v>
      </c>
      <c r="P138" t="s">
        <v>10671</v>
      </c>
      <c r="Q138" t="s">
        <v>10685</v>
      </c>
      <c r="R138" t="s">
        <v>738</v>
      </c>
      <c r="S138" t="s">
        <v>795</v>
      </c>
      <c r="T138" t="s">
        <v>11019</v>
      </c>
      <c r="U138" t="s">
        <v>965</v>
      </c>
      <c r="V138" t="s">
        <v>10638</v>
      </c>
      <c r="W138" t="s">
        <v>970</v>
      </c>
      <c r="X138" t="s">
        <v>11020</v>
      </c>
    </row>
    <row r="139" spans="2:24" ht="11" outlineLevel="1" x14ac:dyDescent="0.15">
      <c r="B139" t="s">
        <v>981</v>
      </c>
      <c r="C139" t="s">
        <v>982</v>
      </c>
      <c r="D139" t="s">
        <v>161</v>
      </c>
      <c r="E139" t="s">
        <v>11021</v>
      </c>
      <c r="F139" t="s">
        <v>597</v>
      </c>
      <c r="G139" t="s">
        <v>986</v>
      </c>
      <c r="H139" s="17">
        <v>44181</v>
      </c>
      <c r="I139" s="15">
        <v>2021</v>
      </c>
      <c r="J139" t="s">
        <v>10634</v>
      </c>
      <c r="K139" s="5">
        <v>6831526.5</v>
      </c>
      <c r="L139" t="s">
        <v>967</v>
      </c>
      <c r="M139" t="s">
        <v>985</v>
      </c>
      <c r="N139" t="s">
        <v>10635</v>
      </c>
      <c r="O139" t="s">
        <v>796</v>
      </c>
      <c r="P139" t="s">
        <v>10671</v>
      </c>
      <c r="Q139" t="s">
        <v>10685</v>
      </c>
      <c r="R139" t="s">
        <v>738</v>
      </c>
      <c r="S139" t="s">
        <v>795</v>
      </c>
      <c r="T139" t="s">
        <v>11022</v>
      </c>
      <c r="U139" t="s">
        <v>965</v>
      </c>
      <c r="V139" t="s">
        <v>10638</v>
      </c>
      <c r="W139" t="s">
        <v>970</v>
      </c>
      <c r="X139" t="s">
        <v>11023</v>
      </c>
    </row>
    <row r="140" spans="2:24" ht="11" outlineLevel="1" x14ac:dyDescent="0.15">
      <c r="B140" t="s">
        <v>981</v>
      </c>
      <c r="C140" t="s">
        <v>982</v>
      </c>
      <c r="D140" t="s">
        <v>161</v>
      </c>
      <c r="E140" t="s">
        <v>11024</v>
      </c>
      <c r="F140" t="s">
        <v>597</v>
      </c>
      <c r="G140" t="s">
        <v>986</v>
      </c>
      <c r="H140" s="17">
        <v>45729</v>
      </c>
      <c r="I140" s="15">
        <v>2025</v>
      </c>
      <c r="J140" t="s">
        <v>10634</v>
      </c>
      <c r="K140" s="5">
        <v>850052.54</v>
      </c>
      <c r="L140" t="s">
        <v>967</v>
      </c>
      <c r="M140" t="s">
        <v>985</v>
      </c>
      <c r="N140" t="s">
        <v>10635</v>
      </c>
      <c r="O140" t="s">
        <v>796</v>
      </c>
      <c r="P140" t="s">
        <v>10885</v>
      </c>
      <c r="Q140" t="s">
        <v>10886</v>
      </c>
      <c r="R140" t="s">
        <v>738</v>
      </c>
      <c r="S140" t="s">
        <v>795</v>
      </c>
      <c r="T140" t="s">
        <v>11025</v>
      </c>
      <c r="U140" t="s">
        <v>965</v>
      </c>
      <c r="V140" t="s">
        <v>10638</v>
      </c>
      <c r="W140" t="s">
        <v>970</v>
      </c>
      <c r="X140" t="s">
        <v>11026</v>
      </c>
    </row>
    <row r="141" spans="2:24" ht="11" outlineLevel="1" x14ac:dyDescent="0.15">
      <c r="B141" t="s">
        <v>981</v>
      </c>
      <c r="C141" t="s">
        <v>982</v>
      </c>
      <c r="D141" t="s">
        <v>161</v>
      </c>
      <c r="E141" t="s">
        <v>11027</v>
      </c>
      <c r="F141" t="s">
        <v>597</v>
      </c>
      <c r="G141" t="s">
        <v>986</v>
      </c>
      <c r="H141" s="17">
        <v>45730</v>
      </c>
      <c r="I141" s="15">
        <v>2025</v>
      </c>
      <c r="J141" t="s">
        <v>10634</v>
      </c>
      <c r="K141" s="5">
        <v>414598</v>
      </c>
      <c r="L141" t="s">
        <v>967</v>
      </c>
      <c r="M141" t="s">
        <v>985</v>
      </c>
      <c r="N141" t="s">
        <v>10635</v>
      </c>
      <c r="O141" t="s">
        <v>796</v>
      </c>
      <c r="P141" t="s">
        <v>10885</v>
      </c>
      <c r="Q141" t="s">
        <v>10886</v>
      </c>
      <c r="R141" t="s">
        <v>738</v>
      </c>
      <c r="S141" t="s">
        <v>795</v>
      </c>
      <c r="T141" t="s">
        <v>10930</v>
      </c>
      <c r="U141" t="s">
        <v>965</v>
      </c>
      <c r="V141" t="s">
        <v>10638</v>
      </c>
      <c r="W141" t="s">
        <v>970</v>
      </c>
      <c r="X141" t="s">
        <v>11028</v>
      </c>
    </row>
    <row r="142" spans="2:24" ht="11" outlineLevel="1" x14ac:dyDescent="0.15">
      <c r="B142" t="s">
        <v>991</v>
      </c>
      <c r="C142" t="s">
        <v>168</v>
      </c>
      <c r="E142" t="s">
        <v>10702</v>
      </c>
      <c r="F142" t="s">
        <v>11029</v>
      </c>
      <c r="G142" t="s">
        <v>992</v>
      </c>
      <c r="H142" s="17">
        <v>42514</v>
      </c>
      <c r="I142" s="15">
        <v>2016</v>
      </c>
      <c r="J142" t="s">
        <v>10634</v>
      </c>
      <c r="K142" s="5">
        <v>285610</v>
      </c>
      <c r="L142" t="s">
        <v>967</v>
      </c>
      <c r="M142" t="s">
        <v>956</v>
      </c>
      <c r="N142" t="s">
        <v>10635</v>
      </c>
      <c r="O142" t="s">
        <v>796</v>
      </c>
      <c r="P142" t="s">
        <v>10671</v>
      </c>
      <c r="Q142" t="s">
        <v>11030</v>
      </c>
      <c r="R142" t="s">
        <v>739</v>
      </c>
      <c r="S142" t="s">
        <v>795</v>
      </c>
      <c r="T142" t="s">
        <v>11031</v>
      </c>
      <c r="U142" t="s">
        <v>965</v>
      </c>
      <c r="V142" t="s">
        <v>10638</v>
      </c>
      <c r="W142" t="s">
        <v>970</v>
      </c>
      <c r="X142" t="s">
        <v>11032</v>
      </c>
    </row>
    <row r="143" spans="2:24" ht="11" outlineLevel="1" x14ac:dyDescent="0.15">
      <c r="B143" t="s">
        <v>991</v>
      </c>
      <c r="C143" t="s">
        <v>168</v>
      </c>
      <c r="E143" t="s">
        <v>10678</v>
      </c>
      <c r="F143" t="s">
        <v>11029</v>
      </c>
      <c r="G143" t="s">
        <v>992</v>
      </c>
      <c r="H143" s="17">
        <v>42963</v>
      </c>
      <c r="I143" s="15">
        <v>2017</v>
      </c>
      <c r="J143" t="s">
        <v>10634</v>
      </c>
      <c r="K143" s="5">
        <v>100301.45</v>
      </c>
      <c r="L143" t="s">
        <v>967</v>
      </c>
      <c r="M143" t="s">
        <v>956</v>
      </c>
      <c r="N143" t="s">
        <v>10635</v>
      </c>
      <c r="O143" t="s">
        <v>796</v>
      </c>
      <c r="P143" t="s">
        <v>10671</v>
      </c>
      <c r="Q143" t="s">
        <v>11030</v>
      </c>
      <c r="R143" t="s">
        <v>739</v>
      </c>
      <c r="S143" t="s">
        <v>795</v>
      </c>
      <c r="T143" t="s">
        <v>11033</v>
      </c>
      <c r="U143" t="s">
        <v>965</v>
      </c>
      <c r="V143" t="s">
        <v>10638</v>
      </c>
      <c r="W143" t="s">
        <v>970</v>
      </c>
      <c r="X143" t="s">
        <v>11034</v>
      </c>
    </row>
    <row r="144" spans="2:24" ht="11" outlineLevel="1" x14ac:dyDescent="0.15">
      <c r="B144" t="s">
        <v>991</v>
      </c>
      <c r="C144" t="s">
        <v>168</v>
      </c>
      <c r="E144" t="s">
        <v>10688</v>
      </c>
      <c r="F144" t="s">
        <v>11029</v>
      </c>
      <c r="G144" t="s">
        <v>992</v>
      </c>
      <c r="H144" s="17">
        <v>43571</v>
      </c>
      <c r="I144" s="15">
        <v>2019</v>
      </c>
      <c r="J144" t="s">
        <v>10634</v>
      </c>
      <c r="K144" s="5">
        <v>0</v>
      </c>
      <c r="L144" t="s">
        <v>967</v>
      </c>
      <c r="M144" t="s">
        <v>956</v>
      </c>
      <c r="N144" t="s">
        <v>10635</v>
      </c>
      <c r="O144" t="s">
        <v>796</v>
      </c>
      <c r="P144" t="s">
        <v>11030</v>
      </c>
      <c r="Q144" t="s">
        <v>11035</v>
      </c>
      <c r="R144" t="s">
        <v>739</v>
      </c>
      <c r="S144" t="s">
        <v>795</v>
      </c>
      <c r="T144" t="s">
        <v>11036</v>
      </c>
      <c r="U144" t="s">
        <v>965</v>
      </c>
      <c r="V144" t="s">
        <v>10638</v>
      </c>
      <c r="W144" t="s">
        <v>970</v>
      </c>
      <c r="X144" t="s">
        <v>11037</v>
      </c>
    </row>
    <row r="145" spans="2:24" ht="11" outlineLevel="1" x14ac:dyDescent="0.15">
      <c r="B145" t="s">
        <v>991</v>
      </c>
      <c r="C145" t="s">
        <v>168</v>
      </c>
      <c r="E145" t="s">
        <v>10794</v>
      </c>
      <c r="F145" t="s">
        <v>11029</v>
      </c>
      <c r="G145" t="s">
        <v>992</v>
      </c>
      <c r="H145" s="17">
        <v>43904</v>
      </c>
      <c r="I145" s="15">
        <v>2020</v>
      </c>
      <c r="J145" t="s">
        <v>10634</v>
      </c>
      <c r="K145" s="5">
        <v>407670</v>
      </c>
      <c r="L145" t="s">
        <v>967</v>
      </c>
      <c r="M145" t="s">
        <v>956</v>
      </c>
      <c r="N145" t="s">
        <v>10635</v>
      </c>
      <c r="O145" t="s">
        <v>796</v>
      </c>
      <c r="P145" t="s">
        <v>11030</v>
      </c>
      <c r="Q145" t="s">
        <v>11035</v>
      </c>
      <c r="R145" t="s">
        <v>739</v>
      </c>
      <c r="S145" t="s">
        <v>795</v>
      </c>
      <c r="T145" t="s">
        <v>11038</v>
      </c>
      <c r="U145" t="s">
        <v>965</v>
      </c>
      <c r="V145" t="s">
        <v>10638</v>
      </c>
      <c r="W145" t="s">
        <v>970</v>
      </c>
      <c r="X145" t="s">
        <v>11039</v>
      </c>
    </row>
    <row r="146" spans="2:24" ht="11" outlineLevel="1" x14ac:dyDescent="0.15">
      <c r="B146" t="s">
        <v>991</v>
      </c>
      <c r="C146" t="s">
        <v>168</v>
      </c>
      <c r="E146" t="s">
        <v>11040</v>
      </c>
      <c r="F146" t="s">
        <v>11029</v>
      </c>
      <c r="G146" t="s">
        <v>992</v>
      </c>
      <c r="H146" s="17">
        <v>44013</v>
      </c>
      <c r="I146" s="15">
        <v>2020</v>
      </c>
      <c r="J146" t="s">
        <v>10634</v>
      </c>
      <c r="K146" s="5">
        <v>0</v>
      </c>
      <c r="L146" t="s">
        <v>967</v>
      </c>
      <c r="M146" t="s">
        <v>956</v>
      </c>
      <c r="N146" t="s">
        <v>10635</v>
      </c>
      <c r="O146" t="s">
        <v>796</v>
      </c>
      <c r="P146" t="s">
        <v>11030</v>
      </c>
      <c r="Q146" t="s">
        <v>11035</v>
      </c>
      <c r="R146" t="s">
        <v>739</v>
      </c>
      <c r="S146" t="s">
        <v>795</v>
      </c>
      <c r="T146" t="s">
        <v>11041</v>
      </c>
      <c r="U146" t="s">
        <v>965</v>
      </c>
      <c r="V146" t="s">
        <v>10638</v>
      </c>
      <c r="W146" t="s">
        <v>970</v>
      </c>
      <c r="X146" t="s">
        <v>11042</v>
      </c>
    </row>
    <row r="147" spans="2:24" ht="11" outlineLevel="1" x14ac:dyDescent="0.15">
      <c r="B147" t="s">
        <v>991</v>
      </c>
      <c r="C147" t="s">
        <v>168</v>
      </c>
      <c r="E147" t="s">
        <v>11043</v>
      </c>
      <c r="F147" t="s">
        <v>11029</v>
      </c>
      <c r="G147" t="s">
        <v>992</v>
      </c>
      <c r="H147" s="17">
        <v>44425</v>
      </c>
      <c r="I147" s="15">
        <v>2021</v>
      </c>
      <c r="J147" t="s">
        <v>10634</v>
      </c>
      <c r="K147" s="5">
        <v>0</v>
      </c>
      <c r="L147" t="s">
        <v>967</v>
      </c>
      <c r="M147" t="s">
        <v>956</v>
      </c>
      <c r="N147" t="s">
        <v>10635</v>
      </c>
      <c r="O147" t="s">
        <v>796</v>
      </c>
      <c r="P147" t="s">
        <v>11030</v>
      </c>
      <c r="Q147" t="s">
        <v>11035</v>
      </c>
      <c r="R147" t="s">
        <v>739</v>
      </c>
      <c r="S147" t="s">
        <v>795</v>
      </c>
      <c r="T147" t="s">
        <v>11044</v>
      </c>
      <c r="U147" t="s">
        <v>965</v>
      </c>
      <c r="V147" t="s">
        <v>10638</v>
      </c>
      <c r="W147" t="s">
        <v>970</v>
      </c>
      <c r="X147" t="s">
        <v>11045</v>
      </c>
    </row>
    <row r="148" spans="2:24" ht="11" outlineLevel="1" x14ac:dyDescent="0.15">
      <c r="B148" t="s">
        <v>991</v>
      </c>
      <c r="C148" t="s">
        <v>168</v>
      </c>
      <c r="E148" t="s">
        <v>10809</v>
      </c>
      <c r="F148" t="s">
        <v>11029</v>
      </c>
      <c r="G148" t="s">
        <v>992</v>
      </c>
      <c r="H148" s="17">
        <v>42718</v>
      </c>
      <c r="I148" s="15">
        <v>2017</v>
      </c>
      <c r="J148" t="s">
        <v>10634</v>
      </c>
      <c r="K148" s="5">
        <v>809061</v>
      </c>
      <c r="L148" t="s">
        <v>967</v>
      </c>
      <c r="M148" t="s">
        <v>956</v>
      </c>
      <c r="N148" t="s">
        <v>10635</v>
      </c>
      <c r="O148" t="s">
        <v>796</v>
      </c>
      <c r="P148" t="s">
        <v>10671</v>
      </c>
      <c r="Q148" t="s">
        <v>11030</v>
      </c>
      <c r="R148" t="s">
        <v>739</v>
      </c>
      <c r="S148" t="s">
        <v>795</v>
      </c>
      <c r="T148" t="s">
        <v>11046</v>
      </c>
      <c r="U148" t="s">
        <v>965</v>
      </c>
      <c r="V148" t="s">
        <v>10638</v>
      </c>
      <c r="W148" t="s">
        <v>970</v>
      </c>
      <c r="X148" t="s">
        <v>11047</v>
      </c>
    </row>
    <row r="149" spans="2:24" ht="11" outlineLevel="1" x14ac:dyDescent="0.15">
      <c r="B149" t="s">
        <v>991</v>
      </c>
      <c r="C149" t="s">
        <v>168</v>
      </c>
      <c r="E149" t="s">
        <v>10723</v>
      </c>
      <c r="F149" t="s">
        <v>11029</v>
      </c>
      <c r="G149" t="s">
        <v>992</v>
      </c>
      <c r="H149" s="17">
        <v>43404</v>
      </c>
      <c r="I149" s="15">
        <v>2019</v>
      </c>
      <c r="J149" t="s">
        <v>10634</v>
      </c>
      <c r="K149" s="5">
        <v>12180</v>
      </c>
      <c r="L149" t="s">
        <v>967</v>
      </c>
      <c r="M149" t="s">
        <v>956</v>
      </c>
      <c r="N149" t="s">
        <v>10635</v>
      </c>
      <c r="O149" t="s">
        <v>796</v>
      </c>
      <c r="P149" t="s">
        <v>11030</v>
      </c>
      <c r="Q149" t="s">
        <v>11035</v>
      </c>
      <c r="R149" t="s">
        <v>739</v>
      </c>
      <c r="S149" t="s">
        <v>795</v>
      </c>
      <c r="T149" t="s">
        <v>11048</v>
      </c>
      <c r="U149" t="s">
        <v>965</v>
      </c>
      <c r="V149" t="s">
        <v>10638</v>
      </c>
      <c r="W149" t="s">
        <v>970</v>
      </c>
      <c r="X149" t="s">
        <v>11049</v>
      </c>
    </row>
    <row r="150" spans="2:24" ht="11" outlineLevel="1" x14ac:dyDescent="0.15">
      <c r="B150" t="s">
        <v>991</v>
      </c>
      <c r="C150" t="s">
        <v>168</v>
      </c>
      <c r="E150" t="s">
        <v>10800</v>
      </c>
      <c r="F150" t="s">
        <v>11029</v>
      </c>
      <c r="G150" t="s">
        <v>992</v>
      </c>
      <c r="H150" s="17">
        <v>44169</v>
      </c>
      <c r="I150" s="15">
        <v>2021</v>
      </c>
      <c r="J150" t="s">
        <v>10634</v>
      </c>
      <c r="K150" s="5">
        <v>-69272</v>
      </c>
      <c r="L150" t="s">
        <v>967</v>
      </c>
      <c r="M150" t="s">
        <v>956</v>
      </c>
      <c r="N150" t="s">
        <v>10635</v>
      </c>
      <c r="O150" t="s">
        <v>796</v>
      </c>
      <c r="P150" t="s">
        <v>11030</v>
      </c>
      <c r="Q150" t="s">
        <v>11035</v>
      </c>
      <c r="R150" t="s">
        <v>739</v>
      </c>
      <c r="S150" t="s">
        <v>795</v>
      </c>
      <c r="T150" t="s">
        <v>11050</v>
      </c>
      <c r="U150" t="s">
        <v>965</v>
      </c>
      <c r="V150" t="s">
        <v>10638</v>
      </c>
      <c r="W150" t="s">
        <v>970</v>
      </c>
      <c r="X150" t="s">
        <v>11051</v>
      </c>
    </row>
    <row r="151" spans="2:24" ht="11" outlineLevel="1" x14ac:dyDescent="0.15">
      <c r="B151" t="s">
        <v>991</v>
      </c>
      <c r="C151" t="s">
        <v>168</v>
      </c>
      <c r="E151" t="s">
        <v>10667</v>
      </c>
      <c r="F151" t="s">
        <v>11029</v>
      </c>
      <c r="G151" t="s">
        <v>992</v>
      </c>
      <c r="H151" s="17">
        <v>42034</v>
      </c>
      <c r="I151" s="15">
        <v>2015</v>
      </c>
      <c r="J151" t="s">
        <v>10634</v>
      </c>
      <c r="K151" s="5">
        <v>0</v>
      </c>
      <c r="L151" t="s">
        <v>967</v>
      </c>
      <c r="M151" t="s">
        <v>956</v>
      </c>
      <c r="N151" t="s">
        <v>10635</v>
      </c>
      <c r="O151" t="s">
        <v>796</v>
      </c>
      <c r="P151" t="s">
        <v>11052</v>
      </c>
      <c r="Q151" t="s">
        <v>10671</v>
      </c>
      <c r="R151" t="s">
        <v>739</v>
      </c>
      <c r="S151" t="s">
        <v>795</v>
      </c>
      <c r="T151" t="s">
        <v>11053</v>
      </c>
      <c r="U151" t="s">
        <v>965</v>
      </c>
      <c r="V151" t="s">
        <v>10638</v>
      </c>
      <c r="W151" t="s">
        <v>970</v>
      </c>
      <c r="X151" t="s">
        <v>11054</v>
      </c>
    </row>
    <row r="152" spans="2:24" ht="11" outlineLevel="1" x14ac:dyDescent="0.15">
      <c r="B152" t="s">
        <v>991</v>
      </c>
      <c r="C152" t="s">
        <v>168</v>
      </c>
      <c r="E152" t="s">
        <v>10711</v>
      </c>
      <c r="F152" t="s">
        <v>11029</v>
      </c>
      <c r="G152" t="s">
        <v>992</v>
      </c>
      <c r="H152" s="17">
        <v>42163</v>
      </c>
      <c r="I152" s="15">
        <v>2015</v>
      </c>
      <c r="J152" t="s">
        <v>10634</v>
      </c>
      <c r="K152" s="5">
        <v>34635</v>
      </c>
      <c r="L152" t="s">
        <v>967</v>
      </c>
      <c r="M152" t="s">
        <v>956</v>
      </c>
      <c r="N152" t="s">
        <v>10635</v>
      </c>
      <c r="O152" t="s">
        <v>796</v>
      </c>
      <c r="P152" t="s">
        <v>11052</v>
      </c>
      <c r="Q152" t="s">
        <v>10671</v>
      </c>
      <c r="R152" t="s">
        <v>739</v>
      </c>
      <c r="S152" t="s">
        <v>795</v>
      </c>
      <c r="T152" t="s">
        <v>11055</v>
      </c>
      <c r="U152" t="s">
        <v>965</v>
      </c>
      <c r="V152" t="s">
        <v>10638</v>
      </c>
      <c r="W152" t="s">
        <v>970</v>
      </c>
      <c r="X152" t="s">
        <v>11056</v>
      </c>
    </row>
    <row r="153" spans="2:24" ht="11" outlineLevel="1" x14ac:dyDescent="0.15">
      <c r="B153" t="s">
        <v>991</v>
      </c>
      <c r="C153" t="s">
        <v>168</v>
      </c>
      <c r="E153" t="s">
        <v>10728</v>
      </c>
      <c r="F153" t="s">
        <v>11029</v>
      </c>
      <c r="G153" t="s">
        <v>992</v>
      </c>
      <c r="H153" s="17">
        <v>42229</v>
      </c>
      <c r="I153" s="15">
        <v>2015</v>
      </c>
      <c r="J153" t="s">
        <v>10634</v>
      </c>
      <c r="K153" s="5">
        <v>8821008</v>
      </c>
      <c r="L153" t="s">
        <v>967</v>
      </c>
      <c r="M153" t="s">
        <v>956</v>
      </c>
      <c r="N153" t="s">
        <v>10635</v>
      </c>
      <c r="O153" t="s">
        <v>796</v>
      </c>
      <c r="P153" t="s">
        <v>11052</v>
      </c>
      <c r="Q153" t="s">
        <v>11057</v>
      </c>
      <c r="R153" t="s">
        <v>739</v>
      </c>
      <c r="S153" t="s">
        <v>795</v>
      </c>
      <c r="T153" t="s">
        <v>11055</v>
      </c>
      <c r="U153" t="s">
        <v>965</v>
      </c>
      <c r="V153" t="s">
        <v>10638</v>
      </c>
      <c r="W153" t="s">
        <v>970</v>
      </c>
      <c r="X153" t="s">
        <v>11058</v>
      </c>
    </row>
    <row r="154" spans="2:24" ht="11" outlineLevel="1" x14ac:dyDescent="0.15">
      <c r="B154" t="s">
        <v>991</v>
      </c>
      <c r="C154" t="s">
        <v>168</v>
      </c>
      <c r="E154" t="s">
        <v>10708</v>
      </c>
      <c r="F154" t="s">
        <v>11029</v>
      </c>
      <c r="G154" t="s">
        <v>992</v>
      </c>
      <c r="H154" s="17">
        <v>44294</v>
      </c>
      <c r="I154" s="15">
        <v>2021</v>
      </c>
      <c r="J154" t="s">
        <v>10634</v>
      </c>
      <c r="K154" s="5">
        <v>0</v>
      </c>
      <c r="L154" t="s">
        <v>967</v>
      </c>
      <c r="M154" t="s">
        <v>956</v>
      </c>
      <c r="N154" t="s">
        <v>10635</v>
      </c>
      <c r="O154" t="s">
        <v>796</v>
      </c>
      <c r="P154" t="s">
        <v>11030</v>
      </c>
      <c r="Q154" t="s">
        <v>11035</v>
      </c>
      <c r="R154" t="s">
        <v>739</v>
      </c>
      <c r="S154" t="s">
        <v>795</v>
      </c>
      <c r="T154" t="s">
        <v>11059</v>
      </c>
      <c r="U154" t="s">
        <v>965</v>
      </c>
      <c r="V154" t="s">
        <v>10638</v>
      </c>
      <c r="W154" t="s">
        <v>970</v>
      </c>
      <c r="X154" t="s">
        <v>11060</v>
      </c>
    </row>
    <row r="155" spans="2:24" ht="11" outlineLevel="1" x14ac:dyDescent="0.15">
      <c r="B155" t="s">
        <v>991</v>
      </c>
      <c r="C155" t="s">
        <v>168</v>
      </c>
      <c r="E155" t="s">
        <v>11061</v>
      </c>
      <c r="F155" t="s">
        <v>11029</v>
      </c>
      <c r="G155" t="s">
        <v>992</v>
      </c>
      <c r="H155" s="17">
        <v>44504</v>
      </c>
      <c r="I155" s="15">
        <v>2022</v>
      </c>
      <c r="J155" t="s">
        <v>10634</v>
      </c>
      <c r="K155" s="5">
        <v>0</v>
      </c>
      <c r="L155" t="s">
        <v>967</v>
      </c>
      <c r="M155" t="s">
        <v>956</v>
      </c>
      <c r="N155" t="s">
        <v>10635</v>
      </c>
      <c r="O155" t="s">
        <v>796</v>
      </c>
      <c r="P155" t="s">
        <v>11030</v>
      </c>
      <c r="Q155" t="s">
        <v>11035</v>
      </c>
      <c r="R155" t="s">
        <v>739</v>
      </c>
      <c r="S155" t="s">
        <v>795</v>
      </c>
      <c r="T155" t="s">
        <v>11062</v>
      </c>
      <c r="U155" t="s">
        <v>965</v>
      </c>
      <c r="V155" t="s">
        <v>10638</v>
      </c>
      <c r="W155" t="s">
        <v>970</v>
      </c>
      <c r="X155" t="s">
        <v>11063</v>
      </c>
    </row>
    <row r="156" spans="2:24" ht="11" outlineLevel="1" x14ac:dyDescent="0.15">
      <c r="B156" t="s">
        <v>991</v>
      </c>
      <c r="C156" t="s">
        <v>168</v>
      </c>
      <c r="E156" t="s">
        <v>10640</v>
      </c>
      <c r="F156" t="s">
        <v>11029</v>
      </c>
      <c r="G156" t="s">
        <v>992</v>
      </c>
      <c r="H156" s="17">
        <v>42130</v>
      </c>
      <c r="I156" s="15">
        <v>2015</v>
      </c>
      <c r="J156" t="s">
        <v>10634</v>
      </c>
      <c r="K156" s="5">
        <v>97365</v>
      </c>
      <c r="L156" t="s">
        <v>967</v>
      </c>
      <c r="M156" t="s">
        <v>956</v>
      </c>
      <c r="N156" t="s">
        <v>10635</v>
      </c>
      <c r="O156" t="s">
        <v>796</v>
      </c>
      <c r="P156" t="s">
        <v>11052</v>
      </c>
      <c r="Q156" t="s">
        <v>10671</v>
      </c>
      <c r="R156" t="s">
        <v>739</v>
      </c>
      <c r="S156" t="s">
        <v>795</v>
      </c>
      <c r="T156" t="s">
        <v>11053</v>
      </c>
      <c r="U156" t="s">
        <v>965</v>
      </c>
      <c r="V156" t="s">
        <v>10638</v>
      </c>
      <c r="W156" t="s">
        <v>970</v>
      </c>
      <c r="X156" t="s">
        <v>11064</v>
      </c>
    </row>
    <row r="157" spans="2:24" ht="11" outlineLevel="1" x14ac:dyDescent="0.15">
      <c r="B157" t="s">
        <v>991</v>
      </c>
      <c r="C157" t="s">
        <v>168</v>
      </c>
      <c r="E157" t="s">
        <v>10744</v>
      </c>
      <c r="F157" t="s">
        <v>11029</v>
      </c>
      <c r="G157" t="s">
        <v>992</v>
      </c>
      <c r="H157" s="17">
        <v>42408</v>
      </c>
      <c r="I157" s="15">
        <v>2016</v>
      </c>
      <c r="J157" t="s">
        <v>10634</v>
      </c>
      <c r="K157" s="5">
        <v>0</v>
      </c>
      <c r="L157" t="s">
        <v>967</v>
      </c>
      <c r="M157" t="s">
        <v>956</v>
      </c>
      <c r="N157" t="s">
        <v>10635</v>
      </c>
      <c r="O157" t="s">
        <v>796</v>
      </c>
      <c r="P157" t="s">
        <v>10671</v>
      </c>
      <c r="Q157" t="s">
        <v>11030</v>
      </c>
      <c r="R157" t="s">
        <v>739</v>
      </c>
      <c r="S157" t="s">
        <v>795</v>
      </c>
      <c r="T157" t="s">
        <v>11065</v>
      </c>
      <c r="U157" t="s">
        <v>965</v>
      </c>
      <c r="V157" t="s">
        <v>10638</v>
      </c>
      <c r="W157" t="s">
        <v>970</v>
      </c>
      <c r="X157" t="s">
        <v>11066</v>
      </c>
    </row>
    <row r="158" spans="2:24" ht="11" outlineLevel="1" x14ac:dyDescent="0.15">
      <c r="B158" t="s">
        <v>991</v>
      </c>
      <c r="C158" t="s">
        <v>168</v>
      </c>
      <c r="E158" t="s">
        <v>10734</v>
      </c>
      <c r="F158" t="s">
        <v>11029</v>
      </c>
      <c r="G158" t="s">
        <v>992</v>
      </c>
      <c r="H158" s="17">
        <v>42800</v>
      </c>
      <c r="I158" s="15">
        <v>2017</v>
      </c>
      <c r="J158" t="s">
        <v>10634</v>
      </c>
      <c r="K158" s="5">
        <v>0</v>
      </c>
      <c r="L158" t="s">
        <v>967</v>
      </c>
      <c r="M158" t="s">
        <v>956</v>
      </c>
      <c r="N158" t="s">
        <v>10635</v>
      </c>
      <c r="O158" t="s">
        <v>796</v>
      </c>
      <c r="P158" t="s">
        <v>10671</v>
      </c>
      <c r="Q158" t="s">
        <v>11030</v>
      </c>
      <c r="R158" t="s">
        <v>739</v>
      </c>
      <c r="S158" t="s">
        <v>795</v>
      </c>
      <c r="T158" t="s">
        <v>11067</v>
      </c>
      <c r="U158" t="s">
        <v>965</v>
      </c>
      <c r="V158" t="s">
        <v>10638</v>
      </c>
      <c r="W158" t="s">
        <v>970</v>
      </c>
      <c r="X158" t="s">
        <v>11068</v>
      </c>
    </row>
    <row r="159" spans="2:24" ht="11" outlineLevel="1" x14ac:dyDescent="0.15">
      <c r="B159" t="s">
        <v>991</v>
      </c>
      <c r="C159" t="s">
        <v>168</v>
      </c>
      <c r="E159" t="s">
        <v>10848</v>
      </c>
      <c r="F159" t="s">
        <v>11029</v>
      </c>
      <c r="G159" t="s">
        <v>992</v>
      </c>
      <c r="H159" s="17">
        <v>42986</v>
      </c>
      <c r="I159" s="15">
        <v>2017</v>
      </c>
      <c r="J159" t="s">
        <v>10634</v>
      </c>
      <c r="K159" s="5">
        <v>706376</v>
      </c>
      <c r="L159" t="s">
        <v>967</v>
      </c>
      <c r="M159" t="s">
        <v>956</v>
      </c>
      <c r="N159" t="s">
        <v>10635</v>
      </c>
      <c r="O159" t="s">
        <v>796</v>
      </c>
      <c r="P159" t="s">
        <v>10671</v>
      </c>
      <c r="Q159" t="s">
        <v>11030</v>
      </c>
      <c r="R159" t="s">
        <v>739</v>
      </c>
      <c r="S159" t="s">
        <v>795</v>
      </c>
      <c r="T159" t="s">
        <v>11033</v>
      </c>
      <c r="U159" t="s">
        <v>965</v>
      </c>
      <c r="V159" t="s">
        <v>10638</v>
      </c>
      <c r="W159" t="s">
        <v>970</v>
      </c>
      <c r="X159" t="s">
        <v>11069</v>
      </c>
    </row>
    <row r="160" spans="2:24" ht="11" outlineLevel="1" x14ac:dyDescent="0.15">
      <c r="B160" t="s">
        <v>991</v>
      </c>
      <c r="C160" t="s">
        <v>168</v>
      </c>
      <c r="E160" t="s">
        <v>10756</v>
      </c>
      <c r="F160" t="s">
        <v>11029</v>
      </c>
      <c r="G160" t="s">
        <v>992</v>
      </c>
      <c r="H160" s="17">
        <v>43678</v>
      </c>
      <c r="I160" s="15">
        <v>2019</v>
      </c>
      <c r="J160" t="s">
        <v>10634</v>
      </c>
      <c r="K160" s="5">
        <v>-155724</v>
      </c>
      <c r="L160" t="s">
        <v>967</v>
      </c>
      <c r="M160" t="s">
        <v>956</v>
      </c>
      <c r="N160" t="s">
        <v>10635</v>
      </c>
      <c r="O160" t="s">
        <v>796</v>
      </c>
      <c r="P160" t="s">
        <v>11030</v>
      </c>
      <c r="Q160" t="s">
        <v>11035</v>
      </c>
      <c r="R160" t="s">
        <v>739</v>
      </c>
      <c r="S160" t="s">
        <v>795</v>
      </c>
      <c r="T160" t="s">
        <v>11070</v>
      </c>
      <c r="U160" t="s">
        <v>965</v>
      </c>
      <c r="V160" t="s">
        <v>10638</v>
      </c>
      <c r="W160" t="s">
        <v>970</v>
      </c>
      <c r="X160" t="s">
        <v>11071</v>
      </c>
    </row>
    <row r="161" spans="2:24" ht="11" outlineLevel="1" x14ac:dyDescent="0.15">
      <c r="B161" t="s">
        <v>991</v>
      </c>
      <c r="C161" t="s">
        <v>168</v>
      </c>
      <c r="E161" t="s">
        <v>11072</v>
      </c>
      <c r="F161" t="s">
        <v>11029</v>
      </c>
      <c r="G161" t="s">
        <v>992</v>
      </c>
      <c r="H161" s="17">
        <v>44308</v>
      </c>
      <c r="I161" s="15">
        <v>2021</v>
      </c>
      <c r="J161" t="s">
        <v>10634</v>
      </c>
      <c r="K161" s="5">
        <v>0</v>
      </c>
      <c r="L161" t="s">
        <v>967</v>
      </c>
      <c r="M161" t="s">
        <v>956</v>
      </c>
      <c r="N161" t="s">
        <v>10635</v>
      </c>
      <c r="O161" t="s">
        <v>796</v>
      </c>
      <c r="P161" t="s">
        <v>11030</v>
      </c>
      <c r="Q161" t="s">
        <v>11035</v>
      </c>
      <c r="R161" t="s">
        <v>739</v>
      </c>
      <c r="S161" t="s">
        <v>795</v>
      </c>
      <c r="T161" t="s">
        <v>11073</v>
      </c>
      <c r="U161" t="s">
        <v>965</v>
      </c>
      <c r="V161" t="s">
        <v>10638</v>
      </c>
      <c r="W161" t="s">
        <v>970</v>
      </c>
      <c r="X161" t="s">
        <v>11074</v>
      </c>
    </row>
    <row r="162" spans="2:24" ht="11" outlineLevel="1" x14ac:dyDescent="0.15">
      <c r="B162" t="s">
        <v>991</v>
      </c>
      <c r="C162" t="s">
        <v>168</v>
      </c>
      <c r="E162" t="s">
        <v>11075</v>
      </c>
      <c r="F162" t="s">
        <v>11029</v>
      </c>
      <c r="G162" t="s">
        <v>992</v>
      </c>
      <c r="H162" s="17">
        <v>44356</v>
      </c>
      <c r="I162" s="15">
        <v>2021</v>
      </c>
      <c r="J162" t="s">
        <v>10634</v>
      </c>
      <c r="K162" s="5">
        <v>0</v>
      </c>
      <c r="L162" t="s">
        <v>967</v>
      </c>
      <c r="M162" t="s">
        <v>956</v>
      </c>
      <c r="N162" t="s">
        <v>10635</v>
      </c>
      <c r="O162" t="s">
        <v>796</v>
      </c>
      <c r="P162" t="s">
        <v>11030</v>
      </c>
      <c r="Q162" t="s">
        <v>11035</v>
      </c>
      <c r="R162" t="s">
        <v>739</v>
      </c>
      <c r="S162" t="s">
        <v>795</v>
      </c>
      <c r="T162" t="s">
        <v>11076</v>
      </c>
      <c r="U162" t="s">
        <v>965</v>
      </c>
      <c r="V162" t="s">
        <v>10638</v>
      </c>
      <c r="W162" t="s">
        <v>970</v>
      </c>
      <c r="X162" t="s">
        <v>11077</v>
      </c>
    </row>
    <row r="163" spans="2:24" ht="11" outlineLevel="1" x14ac:dyDescent="0.15">
      <c r="B163" t="s">
        <v>991</v>
      </c>
      <c r="C163" t="s">
        <v>168</v>
      </c>
      <c r="E163" t="s">
        <v>10646</v>
      </c>
      <c r="F163" t="s">
        <v>11029</v>
      </c>
      <c r="G163" t="s">
        <v>992</v>
      </c>
      <c r="H163" s="17">
        <v>42089</v>
      </c>
      <c r="I163" s="15">
        <v>2015</v>
      </c>
      <c r="J163" t="s">
        <v>10634</v>
      </c>
      <c r="K163" s="5">
        <v>0</v>
      </c>
      <c r="L163" t="s">
        <v>967</v>
      </c>
      <c r="M163" t="s">
        <v>956</v>
      </c>
      <c r="N163" t="s">
        <v>10635</v>
      </c>
      <c r="O163" t="s">
        <v>796</v>
      </c>
      <c r="P163" t="s">
        <v>11052</v>
      </c>
      <c r="Q163" t="s">
        <v>10671</v>
      </c>
      <c r="R163" t="s">
        <v>739</v>
      </c>
      <c r="S163" t="s">
        <v>795</v>
      </c>
      <c r="T163" t="s">
        <v>11053</v>
      </c>
      <c r="U163" t="s">
        <v>965</v>
      </c>
      <c r="V163" t="s">
        <v>10638</v>
      </c>
      <c r="W163" t="s">
        <v>970</v>
      </c>
      <c r="X163" t="s">
        <v>11078</v>
      </c>
    </row>
    <row r="164" spans="2:24" ht="11" outlineLevel="1" x14ac:dyDescent="0.15">
      <c r="B164" t="s">
        <v>991</v>
      </c>
      <c r="C164" t="s">
        <v>168</v>
      </c>
      <c r="E164" t="s">
        <v>10714</v>
      </c>
      <c r="F164" t="s">
        <v>11029</v>
      </c>
      <c r="G164" t="s">
        <v>992</v>
      </c>
      <c r="H164" s="17">
        <v>42298</v>
      </c>
      <c r="I164" s="15">
        <v>2016</v>
      </c>
      <c r="J164" t="s">
        <v>10634</v>
      </c>
      <c r="K164" s="5">
        <v>0</v>
      </c>
      <c r="L164" t="s">
        <v>967</v>
      </c>
      <c r="M164" t="s">
        <v>956</v>
      </c>
      <c r="N164" t="s">
        <v>10635</v>
      </c>
      <c r="O164" t="s">
        <v>796</v>
      </c>
      <c r="P164" t="s">
        <v>10671</v>
      </c>
      <c r="Q164" t="s">
        <v>11030</v>
      </c>
      <c r="R164" t="s">
        <v>739</v>
      </c>
      <c r="S164" t="s">
        <v>795</v>
      </c>
      <c r="T164" t="s">
        <v>11079</v>
      </c>
      <c r="U164" t="s">
        <v>965</v>
      </c>
      <c r="V164" t="s">
        <v>10638</v>
      </c>
      <c r="W164" t="s">
        <v>970</v>
      </c>
      <c r="X164" t="s">
        <v>11080</v>
      </c>
    </row>
    <row r="165" spans="2:24" ht="11" outlineLevel="1" x14ac:dyDescent="0.15">
      <c r="B165" t="s">
        <v>991</v>
      </c>
      <c r="C165" t="s">
        <v>168</v>
      </c>
      <c r="E165" t="s">
        <v>10818</v>
      </c>
      <c r="F165" t="s">
        <v>11029</v>
      </c>
      <c r="G165" t="s">
        <v>992</v>
      </c>
      <c r="H165" s="17">
        <v>42842</v>
      </c>
      <c r="I165" s="15">
        <v>2017</v>
      </c>
      <c r="J165" t="s">
        <v>10634</v>
      </c>
      <c r="K165" s="5">
        <v>97365</v>
      </c>
      <c r="L165" t="s">
        <v>967</v>
      </c>
      <c r="M165" t="s">
        <v>956</v>
      </c>
      <c r="N165" t="s">
        <v>10635</v>
      </c>
      <c r="O165" t="s">
        <v>796</v>
      </c>
      <c r="P165" t="s">
        <v>10671</v>
      </c>
      <c r="Q165" t="s">
        <v>11030</v>
      </c>
      <c r="R165" t="s">
        <v>739</v>
      </c>
      <c r="S165" t="s">
        <v>795</v>
      </c>
      <c r="T165" t="s">
        <v>11081</v>
      </c>
      <c r="U165" t="s">
        <v>965</v>
      </c>
      <c r="V165" t="s">
        <v>10638</v>
      </c>
      <c r="W165" t="s">
        <v>970</v>
      </c>
      <c r="X165" t="s">
        <v>11082</v>
      </c>
    </row>
    <row r="166" spans="2:24" ht="11" outlineLevel="1" x14ac:dyDescent="0.15">
      <c r="B166" t="s">
        <v>991</v>
      </c>
      <c r="C166" t="s">
        <v>168</v>
      </c>
      <c r="E166" t="s">
        <v>10782</v>
      </c>
      <c r="F166" t="s">
        <v>11029</v>
      </c>
      <c r="G166" t="s">
        <v>992</v>
      </c>
      <c r="H166" s="17">
        <v>43193</v>
      </c>
      <c r="I166" s="15">
        <v>2018</v>
      </c>
      <c r="J166" t="s">
        <v>10634</v>
      </c>
      <c r="K166" s="5">
        <v>-3.01</v>
      </c>
      <c r="L166" t="s">
        <v>967</v>
      </c>
      <c r="M166" t="s">
        <v>956</v>
      </c>
      <c r="N166" t="s">
        <v>10635</v>
      </c>
      <c r="O166" t="s">
        <v>796</v>
      </c>
      <c r="P166" t="s">
        <v>10671</v>
      </c>
      <c r="Q166" t="s">
        <v>11030</v>
      </c>
      <c r="R166" t="s">
        <v>739</v>
      </c>
      <c r="S166" t="s">
        <v>795</v>
      </c>
      <c r="T166" t="s">
        <v>11083</v>
      </c>
      <c r="U166" t="s">
        <v>965</v>
      </c>
      <c r="V166" t="s">
        <v>10638</v>
      </c>
      <c r="W166" t="s">
        <v>970</v>
      </c>
      <c r="X166" t="s">
        <v>11084</v>
      </c>
    </row>
    <row r="167" spans="2:24" ht="11" outlineLevel="1" x14ac:dyDescent="0.15">
      <c r="B167" t="s">
        <v>991</v>
      </c>
      <c r="C167" t="s">
        <v>168</v>
      </c>
      <c r="E167" t="s">
        <v>10691</v>
      </c>
      <c r="F167" t="s">
        <v>11029</v>
      </c>
      <c r="G167" t="s">
        <v>992</v>
      </c>
      <c r="H167" s="17">
        <v>43664</v>
      </c>
      <c r="I167" s="15">
        <v>2019</v>
      </c>
      <c r="J167" t="s">
        <v>10634</v>
      </c>
      <c r="K167" s="5">
        <v>0</v>
      </c>
      <c r="L167" t="s">
        <v>967</v>
      </c>
      <c r="M167" t="s">
        <v>956</v>
      </c>
      <c r="N167" t="s">
        <v>10635</v>
      </c>
      <c r="O167" t="s">
        <v>796</v>
      </c>
      <c r="P167" t="s">
        <v>11030</v>
      </c>
      <c r="Q167" t="s">
        <v>11035</v>
      </c>
      <c r="R167" t="s">
        <v>739</v>
      </c>
      <c r="S167" t="s">
        <v>795</v>
      </c>
      <c r="T167" t="s">
        <v>11085</v>
      </c>
      <c r="U167" t="s">
        <v>965</v>
      </c>
      <c r="V167" t="s">
        <v>10638</v>
      </c>
      <c r="W167" t="s">
        <v>970</v>
      </c>
      <c r="X167" t="s">
        <v>11086</v>
      </c>
    </row>
    <row r="168" spans="2:24" ht="11" outlineLevel="1" x14ac:dyDescent="0.15">
      <c r="B168" t="s">
        <v>991</v>
      </c>
      <c r="C168" t="s">
        <v>168</v>
      </c>
      <c r="E168" t="s">
        <v>10740</v>
      </c>
      <c r="F168" t="s">
        <v>11029</v>
      </c>
      <c r="G168" t="s">
        <v>992</v>
      </c>
      <c r="H168" s="17">
        <v>43916</v>
      </c>
      <c r="I168" s="15">
        <v>2020</v>
      </c>
      <c r="J168" t="s">
        <v>10634</v>
      </c>
      <c r="K168" s="5">
        <v>8973221</v>
      </c>
      <c r="L168" t="s">
        <v>967</v>
      </c>
      <c r="M168" t="s">
        <v>956</v>
      </c>
      <c r="N168" t="s">
        <v>10635</v>
      </c>
      <c r="O168" t="s">
        <v>796</v>
      </c>
      <c r="P168" t="s">
        <v>11030</v>
      </c>
      <c r="Q168" t="s">
        <v>11035</v>
      </c>
      <c r="R168" t="s">
        <v>739</v>
      </c>
      <c r="S168" t="s">
        <v>795</v>
      </c>
      <c r="T168" t="s">
        <v>11087</v>
      </c>
      <c r="U168" t="s">
        <v>965</v>
      </c>
      <c r="V168" t="s">
        <v>10638</v>
      </c>
      <c r="W168" t="s">
        <v>970</v>
      </c>
      <c r="X168" t="s">
        <v>11088</v>
      </c>
    </row>
    <row r="169" spans="2:24" ht="11" outlineLevel="1" x14ac:dyDescent="0.15">
      <c r="B169" t="s">
        <v>991</v>
      </c>
      <c r="C169" t="s">
        <v>168</v>
      </c>
      <c r="E169" t="s">
        <v>11089</v>
      </c>
      <c r="F169" t="s">
        <v>11029</v>
      </c>
      <c r="G169" t="s">
        <v>992</v>
      </c>
      <c r="H169" s="17">
        <v>44403</v>
      </c>
      <c r="I169" s="15">
        <v>2021</v>
      </c>
      <c r="J169" t="s">
        <v>10634</v>
      </c>
      <c r="K169" s="5">
        <v>456850</v>
      </c>
      <c r="L169" t="s">
        <v>967</v>
      </c>
      <c r="M169" t="s">
        <v>956</v>
      </c>
      <c r="N169" t="s">
        <v>10635</v>
      </c>
      <c r="O169" t="s">
        <v>796</v>
      </c>
      <c r="P169" t="s">
        <v>11030</v>
      </c>
      <c r="Q169" t="s">
        <v>11035</v>
      </c>
      <c r="R169" t="s">
        <v>739</v>
      </c>
      <c r="S169" t="s">
        <v>795</v>
      </c>
      <c r="T169" t="s">
        <v>11090</v>
      </c>
      <c r="U169" t="s">
        <v>965</v>
      </c>
      <c r="V169" t="s">
        <v>10638</v>
      </c>
      <c r="W169" t="s">
        <v>970</v>
      </c>
      <c r="X169" t="s">
        <v>11091</v>
      </c>
    </row>
    <row r="170" spans="2:24" ht="11" outlineLevel="1" x14ac:dyDescent="0.15">
      <c r="B170" t="s">
        <v>991</v>
      </c>
      <c r="C170" t="s">
        <v>168</v>
      </c>
      <c r="E170" t="s">
        <v>10767</v>
      </c>
      <c r="F170" t="s">
        <v>11029</v>
      </c>
      <c r="G170" t="s">
        <v>992</v>
      </c>
      <c r="H170" s="17">
        <v>42138</v>
      </c>
      <c r="I170" s="15">
        <v>2015</v>
      </c>
      <c r="J170" t="s">
        <v>10634</v>
      </c>
      <c r="K170" s="5">
        <v>0</v>
      </c>
      <c r="L170" t="s">
        <v>967</v>
      </c>
      <c r="M170" t="s">
        <v>956</v>
      </c>
      <c r="N170" t="s">
        <v>10635</v>
      </c>
      <c r="O170" t="s">
        <v>796</v>
      </c>
      <c r="P170" t="s">
        <v>11052</v>
      </c>
      <c r="Q170" t="s">
        <v>10671</v>
      </c>
      <c r="R170" t="s">
        <v>739</v>
      </c>
      <c r="S170" t="s">
        <v>795</v>
      </c>
      <c r="T170" t="s">
        <v>11053</v>
      </c>
      <c r="U170" t="s">
        <v>965</v>
      </c>
      <c r="V170" t="s">
        <v>10638</v>
      </c>
      <c r="W170" t="s">
        <v>970</v>
      </c>
      <c r="X170" t="s">
        <v>11092</v>
      </c>
    </row>
    <row r="171" spans="2:24" ht="11" outlineLevel="1" x14ac:dyDescent="0.15">
      <c r="B171" t="s">
        <v>991</v>
      </c>
      <c r="C171" t="s">
        <v>168</v>
      </c>
      <c r="E171" t="s">
        <v>10845</v>
      </c>
      <c r="F171" t="s">
        <v>11029</v>
      </c>
      <c r="G171" t="s">
        <v>992</v>
      </c>
      <c r="H171" s="17">
        <v>42248</v>
      </c>
      <c r="I171" s="15">
        <v>2015</v>
      </c>
      <c r="J171" t="s">
        <v>10634</v>
      </c>
      <c r="K171" s="5">
        <v>0</v>
      </c>
      <c r="L171" t="s">
        <v>967</v>
      </c>
      <c r="M171" t="s">
        <v>956</v>
      </c>
      <c r="N171" t="s">
        <v>10635</v>
      </c>
      <c r="O171" t="s">
        <v>796</v>
      </c>
      <c r="P171" t="s">
        <v>10671</v>
      </c>
      <c r="Q171" t="s">
        <v>11030</v>
      </c>
      <c r="R171" t="s">
        <v>739</v>
      </c>
      <c r="S171" t="s">
        <v>795</v>
      </c>
      <c r="T171" t="s">
        <v>11093</v>
      </c>
      <c r="U171" t="s">
        <v>965</v>
      </c>
      <c r="V171" t="s">
        <v>10638</v>
      </c>
      <c r="W171" t="s">
        <v>970</v>
      </c>
      <c r="X171" t="s">
        <v>11094</v>
      </c>
    </row>
    <row r="172" spans="2:24" ht="11" outlineLevel="1" x14ac:dyDescent="0.15">
      <c r="B172" t="s">
        <v>991</v>
      </c>
      <c r="C172" t="s">
        <v>168</v>
      </c>
      <c r="E172" t="s">
        <v>10854</v>
      </c>
      <c r="F172" t="s">
        <v>11029</v>
      </c>
      <c r="G172" t="s">
        <v>992</v>
      </c>
      <c r="H172" s="17">
        <v>42331</v>
      </c>
      <c r="I172" s="15">
        <v>2016</v>
      </c>
      <c r="J172" t="s">
        <v>10634</v>
      </c>
      <c r="K172" s="5">
        <v>-0.44</v>
      </c>
      <c r="L172" t="s">
        <v>967</v>
      </c>
      <c r="M172" t="s">
        <v>956</v>
      </c>
      <c r="N172" t="s">
        <v>10635</v>
      </c>
      <c r="O172" t="s">
        <v>796</v>
      </c>
      <c r="P172" t="s">
        <v>10671</v>
      </c>
      <c r="Q172" t="s">
        <v>11030</v>
      </c>
      <c r="R172" t="s">
        <v>739</v>
      </c>
      <c r="S172" t="s">
        <v>795</v>
      </c>
      <c r="T172" t="s">
        <v>11095</v>
      </c>
      <c r="U172" t="s">
        <v>965</v>
      </c>
      <c r="V172" t="s">
        <v>10638</v>
      </c>
      <c r="W172" t="s">
        <v>970</v>
      </c>
      <c r="X172" t="s">
        <v>11096</v>
      </c>
    </row>
    <row r="173" spans="2:24" ht="11" outlineLevel="1" x14ac:dyDescent="0.15">
      <c r="B173" t="s">
        <v>991</v>
      </c>
      <c r="C173" t="s">
        <v>168</v>
      </c>
      <c r="E173" t="s">
        <v>10878</v>
      </c>
      <c r="F173" t="s">
        <v>11029</v>
      </c>
      <c r="G173" t="s">
        <v>992</v>
      </c>
      <c r="H173" s="17">
        <v>43045</v>
      </c>
      <c r="I173" s="15">
        <v>2018</v>
      </c>
      <c r="J173" t="s">
        <v>10634</v>
      </c>
      <c r="K173" s="5">
        <v>772456</v>
      </c>
      <c r="L173" t="s">
        <v>967</v>
      </c>
      <c r="M173" t="s">
        <v>956</v>
      </c>
      <c r="N173" t="s">
        <v>10635</v>
      </c>
      <c r="O173" t="s">
        <v>796</v>
      </c>
      <c r="P173" t="s">
        <v>10671</v>
      </c>
      <c r="Q173" t="s">
        <v>11030</v>
      </c>
      <c r="R173" t="s">
        <v>739</v>
      </c>
      <c r="S173" t="s">
        <v>795</v>
      </c>
      <c r="T173" t="s">
        <v>11097</v>
      </c>
      <c r="U173" t="s">
        <v>965</v>
      </c>
      <c r="V173" t="s">
        <v>10638</v>
      </c>
      <c r="W173" t="s">
        <v>970</v>
      </c>
      <c r="X173" t="s">
        <v>11098</v>
      </c>
    </row>
    <row r="174" spans="2:24" ht="11" outlineLevel="1" x14ac:dyDescent="0.15">
      <c r="B174" t="s">
        <v>991</v>
      </c>
      <c r="C174" t="s">
        <v>168</v>
      </c>
      <c r="E174" t="s">
        <v>10866</v>
      </c>
      <c r="F174" t="s">
        <v>11029</v>
      </c>
      <c r="G174" t="s">
        <v>992</v>
      </c>
      <c r="H174" s="17">
        <v>43509</v>
      </c>
      <c r="I174" s="15">
        <v>2019</v>
      </c>
      <c r="J174" t="s">
        <v>10634</v>
      </c>
      <c r="K174" s="5">
        <v>0</v>
      </c>
      <c r="L174" t="s">
        <v>967</v>
      </c>
      <c r="M174" t="s">
        <v>956</v>
      </c>
      <c r="N174" t="s">
        <v>10635</v>
      </c>
      <c r="O174" t="s">
        <v>796</v>
      </c>
      <c r="P174" t="s">
        <v>11030</v>
      </c>
      <c r="Q174" t="s">
        <v>11035</v>
      </c>
      <c r="R174" t="s">
        <v>739</v>
      </c>
      <c r="S174" t="s">
        <v>795</v>
      </c>
      <c r="T174" t="s">
        <v>11099</v>
      </c>
      <c r="U174" t="s">
        <v>965</v>
      </c>
      <c r="V174" t="s">
        <v>10638</v>
      </c>
      <c r="W174" t="s">
        <v>970</v>
      </c>
      <c r="X174" t="s">
        <v>11100</v>
      </c>
    </row>
    <row r="175" spans="2:24" ht="11" outlineLevel="1" x14ac:dyDescent="0.15">
      <c r="B175" t="s">
        <v>991</v>
      </c>
      <c r="C175" t="s">
        <v>168</v>
      </c>
      <c r="E175" t="s">
        <v>10694</v>
      </c>
      <c r="F175" t="s">
        <v>11029</v>
      </c>
      <c r="G175" t="s">
        <v>992</v>
      </c>
      <c r="H175" s="17">
        <v>43769</v>
      </c>
      <c r="I175" s="15">
        <v>2020</v>
      </c>
      <c r="J175" t="s">
        <v>10634</v>
      </c>
      <c r="K175" s="5">
        <v>3039339</v>
      </c>
      <c r="L175" t="s">
        <v>967</v>
      </c>
      <c r="M175" t="s">
        <v>956</v>
      </c>
      <c r="N175" t="s">
        <v>10635</v>
      </c>
      <c r="O175" t="s">
        <v>796</v>
      </c>
      <c r="P175" t="s">
        <v>11030</v>
      </c>
      <c r="Q175" t="s">
        <v>11035</v>
      </c>
      <c r="R175" t="s">
        <v>739</v>
      </c>
      <c r="S175" t="s">
        <v>795</v>
      </c>
      <c r="T175" t="s">
        <v>11101</v>
      </c>
      <c r="U175" t="s">
        <v>965</v>
      </c>
      <c r="V175" t="s">
        <v>10638</v>
      </c>
      <c r="W175" t="s">
        <v>970</v>
      </c>
      <c r="X175" t="s">
        <v>11102</v>
      </c>
    </row>
    <row r="176" spans="2:24" ht="11" outlineLevel="1" x14ac:dyDescent="0.15">
      <c r="B176" t="s">
        <v>991</v>
      </c>
      <c r="C176" t="s">
        <v>168</v>
      </c>
      <c r="E176" t="s">
        <v>11103</v>
      </c>
      <c r="F176" t="s">
        <v>11029</v>
      </c>
      <c r="G176" t="s">
        <v>992</v>
      </c>
      <c r="H176" s="17">
        <v>44349</v>
      </c>
      <c r="I176" s="15">
        <v>2021</v>
      </c>
      <c r="J176" t="s">
        <v>10634</v>
      </c>
      <c r="K176" s="5">
        <v>1223640</v>
      </c>
      <c r="L176" t="s">
        <v>967</v>
      </c>
      <c r="M176" t="s">
        <v>956</v>
      </c>
      <c r="N176" t="s">
        <v>10635</v>
      </c>
      <c r="O176" t="s">
        <v>796</v>
      </c>
      <c r="P176" t="s">
        <v>11030</v>
      </c>
      <c r="Q176" t="s">
        <v>11035</v>
      </c>
      <c r="R176" t="s">
        <v>739</v>
      </c>
      <c r="S176" t="s">
        <v>795</v>
      </c>
      <c r="T176" t="s">
        <v>11104</v>
      </c>
      <c r="U176" t="s">
        <v>965</v>
      </c>
      <c r="V176" t="s">
        <v>10638</v>
      </c>
      <c r="W176" t="s">
        <v>970</v>
      </c>
      <c r="X176" t="s">
        <v>11105</v>
      </c>
    </row>
    <row r="177" spans="2:24" ht="11" outlineLevel="1" x14ac:dyDescent="0.15">
      <c r="B177" t="s">
        <v>991</v>
      </c>
      <c r="C177" t="s">
        <v>168</v>
      </c>
      <c r="E177" t="s">
        <v>11106</v>
      </c>
      <c r="F177" t="s">
        <v>11029</v>
      </c>
      <c r="G177" t="s">
        <v>992</v>
      </c>
      <c r="H177" s="17">
        <v>44362</v>
      </c>
      <c r="I177" s="15">
        <v>2021</v>
      </c>
      <c r="J177" t="s">
        <v>10634</v>
      </c>
      <c r="K177" s="5">
        <v>0</v>
      </c>
      <c r="L177" t="s">
        <v>967</v>
      </c>
      <c r="M177" t="s">
        <v>956</v>
      </c>
      <c r="N177" t="s">
        <v>10635</v>
      </c>
      <c r="O177" t="s">
        <v>796</v>
      </c>
      <c r="P177" t="s">
        <v>11030</v>
      </c>
      <c r="Q177" t="s">
        <v>11035</v>
      </c>
      <c r="R177" t="s">
        <v>739</v>
      </c>
      <c r="S177" t="s">
        <v>795</v>
      </c>
      <c r="T177" t="s">
        <v>11107</v>
      </c>
      <c r="U177" t="s">
        <v>965</v>
      </c>
      <c r="V177" t="s">
        <v>10638</v>
      </c>
      <c r="W177" t="s">
        <v>970</v>
      </c>
      <c r="X177" t="s">
        <v>11108</v>
      </c>
    </row>
    <row r="178" spans="2:24" ht="11" outlineLevel="1" x14ac:dyDescent="0.15">
      <c r="B178" t="s">
        <v>991</v>
      </c>
      <c r="C178" t="s">
        <v>168</v>
      </c>
      <c r="E178" t="s">
        <v>11109</v>
      </c>
      <c r="F178" t="s">
        <v>11029</v>
      </c>
      <c r="G178" t="s">
        <v>992</v>
      </c>
      <c r="H178" s="17">
        <v>44454</v>
      </c>
      <c r="I178" s="15">
        <v>2021</v>
      </c>
      <c r="J178" t="s">
        <v>10634</v>
      </c>
      <c r="K178" s="5">
        <v>0</v>
      </c>
      <c r="L178" t="s">
        <v>967</v>
      </c>
      <c r="M178" t="s">
        <v>956</v>
      </c>
      <c r="N178" t="s">
        <v>10635</v>
      </c>
      <c r="O178" t="s">
        <v>796</v>
      </c>
      <c r="P178" t="s">
        <v>11030</v>
      </c>
      <c r="Q178" t="s">
        <v>11035</v>
      </c>
      <c r="R178" t="s">
        <v>739</v>
      </c>
      <c r="S178" t="s">
        <v>795</v>
      </c>
      <c r="T178" t="s">
        <v>11110</v>
      </c>
      <c r="U178" t="s">
        <v>965</v>
      </c>
      <c r="V178" t="s">
        <v>10638</v>
      </c>
      <c r="W178" t="s">
        <v>970</v>
      </c>
      <c r="X178" t="s">
        <v>11111</v>
      </c>
    </row>
    <row r="179" spans="2:24" ht="11" outlineLevel="1" x14ac:dyDescent="0.15">
      <c r="B179" t="s">
        <v>991</v>
      </c>
      <c r="C179" t="s">
        <v>168</v>
      </c>
      <c r="E179" t="s">
        <v>10747</v>
      </c>
      <c r="F179" t="s">
        <v>11029</v>
      </c>
      <c r="G179" t="s">
        <v>992</v>
      </c>
      <c r="H179" s="17">
        <v>42495</v>
      </c>
      <c r="I179" s="15">
        <v>2016</v>
      </c>
      <c r="J179" t="s">
        <v>10634</v>
      </c>
      <c r="K179" s="5">
        <v>0</v>
      </c>
      <c r="L179" t="s">
        <v>967</v>
      </c>
      <c r="M179" t="s">
        <v>956</v>
      </c>
      <c r="N179" t="s">
        <v>10635</v>
      </c>
      <c r="O179" t="s">
        <v>796</v>
      </c>
      <c r="P179" t="s">
        <v>10671</v>
      </c>
      <c r="Q179" t="s">
        <v>11030</v>
      </c>
      <c r="R179" t="s">
        <v>739</v>
      </c>
      <c r="S179" t="s">
        <v>795</v>
      </c>
      <c r="T179" t="s">
        <v>11112</v>
      </c>
      <c r="U179" t="s">
        <v>965</v>
      </c>
      <c r="V179" t="s">
        <v>10638</v>
      </c>
      <c r="W179" t="s">
        <v>970</v>
      </c>
      <c r="X179" t="s">
        <v>11113</v>
      </c>
    </row>
    <row r="180" spans="2:24" ht="11" outlineLevel="1" x14ac:dyDescent="0.15">
      <c r="B180" t="s">
        <v>991</v>
      </c>
      <c r="C180" t="s">
        <v>168</v>
      </c>
      <c r="E180" t="s">
        <v>10750</v>
      </c>
      <c r="F180" t="s">
        <v>11029</v>
      </c>
      <c r="G180" t="s">
        <v>992</v>
      </c>
      <c r="H180" s="17">
        <v>42573</v>
      </c>
      <c r="I180" s="15">
        <v>2016</v>
      </c>
      <c r="J180" t="s">
        <v>10634</v>
      </c>
      <c r="K180" s="5">
        <v>0</v>
      </c>
      <c r="L180" t="s">
        <v>967</v>
      </c>
      <c r="M180" t="s">
        <v>956</v>
      </c>
      <c r="N180" t="s">
        <v>10635</v>
      </c>
      <c r="O180" t="s">
        <v>796</v>
      </c>
      <c r="P180" t="s">
        <v>10671</v>
      </c>
      <c r="Q180" t="s">
        <v>11030</v>
      </c>
      <c r="R180" t="s">
        <v>739</v>
      </c>
      <c r="S180" t="s">
        <v>795</v>
      </c>
      <c r="T180" t="s">
        <v>11114</v>
      </c>
      <c r="U180" t="s">
        <v>965</v>
      </c>
      <c r="V180" t="s">
        <v>10638</v>
      </c>
      <c r="W180" t="s">
        <v>970</v>
      </c>
      <c r="X180" t="s">
        <v>11115</v>
      </c>
    </row>
    <row r="181" spans="2:24" ht="11" outlineLevel="1" x14ac:dyDescent="0.15">
      <c r="B181" t="s">
        <v>991</v>
      </c>
      <c r="C181" t="s">
        <v>168</v>
      </c>
      <c r="E181" t="s">
        <v>11116</v>
      </c>
      <c r="F181" t="s">
        <v>11029</v>
      </c>
      <c r="G181" t="s">
        <v>992</v>
      </c>
      <c r="H181" s="17">
        <v>44522</v>
      </c>
      <c r="I181" s="15">
        <v>2022</v>
      </c>
      <c r="J181" t="s">
        <v>10634</v>
      </c>
      <c r="K181" s="5">
        <v>0</v>
      </c>
      <c r="L181" t="s">
        <v>967</v>
      </c>
      <c r="M181" t="s">
        <v>956</v>
      </c>
      <c r="N181" t="s">
        <v>10635</v>
      </c>
      <c r="O181" t="s">
        <v>796</v>
      </c>
      <c r="P181" t="s">
        <v>11030</v>
      </c>
      <c r="Q181" t="s">
        <v>11035</v>
      </c>
      <c r="R181" t="s">
        <v>739</v>
      </c>
      <c r="S181" t="s">
        <v>795</v>
      </c>
      <c r="T181" t="s">
        <v>11117</v>
      </c>
      <c r="U181" t="s">
        <v>965</v>
      </c>
      <c r="V181" t="s">
        <v>10638</v>
      </c>
      <c r="W181" t="s">
        <v>970</v>
      </c>
      <c r="X181" t="s">
        <v>11118</v>
      </c>
    </row>
    <row r="182" spans="2:24" ht="11" outlineLevel="1" x14ac:dyDescent="0.15">
      <c r="B182" t="s">
        <v>991</v>
      </c>
      <c r="C182" t="s">
        <v>168</v>
      </c>
      <c r="E182" t="s">
        <v>10851</v>
      </c>
      <c r="F182" t="s">
        <v>11029</v>
      </c>
      <c r="G182" t="s">
        <v>992</v>
      </c>
      <c r="H182" s="17">
        <v>42229</v>
      </c>
      <c r="I182" s="15">
        <v>2015</v>
      </c>
      <c r="J182" t="s">
        <v>10634</v>
      </c>
      <c r="K182" s="5">
        <v>0</v>
      </c>
      <c r="L182" t="s">
        <v>967</v>
      </c>
      <c r="M182" t="s">
        <v>956</v>
      </c>
      <c r="N182" t="s">
        <v>10635</v>
      </c>
      <c r="O182" t="s">
        <v>796</v>
      </c>
      <c r="P182" t="s">
        <v>11052</v>
      </c>
      <c r="Q182" t="s">
        <v>10671</v>
      </c>
      <c r="R182" t="s">
        <v>739</v>
      </c>
      <c r="S182" t="s">
        <v>795</v>
      </c>
      <c r="T182" t="s">
        <v>11119</v>
      </c>
      <c r="U182" t="s">
        <v>965</v>
      </c>
      <c r="V182" t="s">
        <v>10638</v>
      </c>
      <c r="W182" t="s">
        <v>970</v>
      </c>
      <c r="X182" t="s">
        <v>11120</v>
      </c>
    </row>
    <row r="183" spans="2:24" ht="11" outlineLevel="1" x14ac:dyDescent="0.15">
      <c r="B183" t="s">
        <v>991</v>
      </c>
      <c r="C183" t="s">
        <v>168</v>
      </c>
      <c r="E183" t="s">
        <v>10699</v>
      </c>
      <c r="F183" t="s">
        <v>11029</v>
      </c>
      <c r="G183" t="s">
        <v>992</v>
      </c>
      <c r="H183" s="17">
        <v>42256</v>
      </c>
      <c r="I183" s="15">
        <v>2015</v>
      </c>
      <c r="J183" t="s">
        <v>10634</v>
      </c>
      <c r="K183" s="5">
        <v>0</v>
      </c>
      <c r="L183" t="s">
        <v>967</v>
      </c>
      <c r="M183" t="s">
        <v>956</v>
      </c>
      <c r="N183" t="s">
        <v>10635</v>
      </c>
      <c r="O183" t="s">
        <v>796</v>
      </c>
      <c r="P183" t="s">
        <v>10671</v>
      </c>
      <c r="Q183" t="s">
        <v>11030</v>
      </c>
      <c r="R183" t="s">
        <v>739</v>
      </c>
      <c r="S183" t="s">
        <v>795</v>
      </c>
      <c r="T183" t="s">
        <v>11121</v>
      </c>
      <c r="U183" t="s">
        <v>965</v>
      </c>
      <c r="V183" t="s">
        <v>10638</v>
      </c>
      <c r="W183" t="s">
        <v>970</v>
      </c>
      <c r="X183" t="s">
        <v>11122</v>
      </c>
    </row>
    <row r="184" spans="2:24" ht="11" outlineLevel="1" x14ac:dyDescent="0.15">
      <c r="B184" t="s">
        <v>991</v>
      </c>
      <c r="C184" t="s">
        <v>168</v>
      </c>
      <c r="E184" t="s">
        <v>10773</v>
      </c>
      <c r="F184" t="s">
        <v>11029</v>
      </c>
      <c r="G184" t="s">
        <v>992</v>
      </c>
      <c r="H184" s="17">
        <v>42866</v>
      </c>
      <c r="I184" s="15">
        <v>2017</v>
      </c>
      <c r="J184" t="s">
        <v>10634</v>
      </c>
      <c r="K184" s="5">
        <v>0</v>
      </c>
      <c r="L184" t="s">
        <v>967</v>
      </c>
      <c r="M184" t="s">
        <v>956</v>
      </c>
      <c r="N184" t="s">
        <v>10635</v>
      </c>
      <c r="O184" t="s">
        <v>796</v>
      </c>
      <c r="P184" t="s">
        <v>10671</v>
      </c>
      <c r="Q184" t="s">
        <v>11030</v>
      </c>
      <c r="R184" t="s">
        <v>739</v>
      </c>
      <c r="S184" t="s">
        <v>795</v>
      </c>
      <c r="T184" t="s">
        <v>11123</v>
      </c>
      <c r="U184" t="s">
        <v>965</v>
      </c>
      <c r="V184" t="s">
        <v>10638</v>
      </c>
      <c r="W184" t="s">
        <v>970</v>
      </c>
      <c r="X184" t="s">
        <v>11124</v>
      </c>
    </row>
    <row r="185" spans="2:24" ht="11" outlineLevel="1" x14ac:dyDescent="0.15">
      <c r="B185" t="s">
        <v>991</v>
      </c>
      <c r="C185" t="s">
        <v>168</v>
      </c>
      <c r="E185" t="s">
        <v>10821</v>
      </c>
      <c r="F185" t="s">
        <v>11029</v>
      </c>
      <c r="G185" t="s">
        <v>992</v>
      </c>
      <c r="H185" s="17">
        <v>42948</v>
      </c>
      <c r="I185" s="15">
        <v>2017</v>
      </c>
      <c r="J185" t="s">
        <v>10634</v>
      </c>
      <c r="K185" s="5">
        <v>8826301</v>
      </c>
      <c r="L185" t="s">
        <v>967</v>
      </c>
      <c r="M185" t="s">
        <v>956</v>
      </c>
      <c r="N185" t="s">
        <v>10635</v>
      </c>
      <c r="O185" t="s">
        <v>796</v>
      </c>
      <c r="P185" t="s">
        <v>10671</v>
      </c>
      <c r="Q185" t="s">
        <v>11030</v>
      </c>
      <c r="R185" t="s">
        <v>739</v>
      </c>
      <c r="S185" t="s">
        <v>795</v>
      </c>
      <c r="T185" t="s">
        <v>11125</v>
      </c>
      <c r="U185" t="s">
        <v>965</v>
      </c>
      <c r="V185" t="s">
        <v>10638</v>
      </c>
      <c r="W185" t="s">
        <v>970</v>
      </c>
      <c r="X185" t="s">
        <v>11126</v>
      </c>
    </row>
    <row r="186" spans="2:24" ht="11" outlineLevel="1" x14ac:dyDescent="0.15">
      <c r="B186" t="s">
        <v>991</v>
      </c>
      <c r="C186" t="s">
        <v>168</v>
      </c>
      <c r="E186" t="s">
        <v>10681</v>
      </c>
      <c r="F186" t="s">
        <v>11029</v>
      </c>
      <c r="G186" t="s">
        <v>992</v>
      </c>
      <c r="H186" s="17">
        <v>43243</v>
      </c>
      <c r="I186" s="15">
        <v>2018</v>
      </c>
      <c r="J186" t="s">
        <v>10634</v>
      </c>
      <c r="K186" s="5">
        <v>0</v>
      </c>
      <c r="L186" t="s">
        <v>967</v>
      </c>
      <c r="M186" t="s">
        <v>956</v>
      </c>
      <c r="N186" t="s">
        <v>10635</v>
      </c>
      <c r="O186" t="s">
        <v>796</v>
      </c>
      <c r="P186" t="s">
        <v>10671</v>
      </c>
      <c r="Q186" t="s">
        <v>11030</v>
      </c>
      <c r="R186" t="s">
        <v>739</v>
      </c>
      <c r="S186" t="s">
        <v>795</v>
      </c>
      <c r="T186" t="s">
        <v>11127</v>
      </c>
      <c r="U186" t="s">
        <v>965</v>
      </c>
      <c r="V186" t="s">
        <v>10638</v>
      </c>
      <c r="W186" t="s">
        <v>970</v>
      </c>
      <c r="X186" t="s">
        <v>11128</v>
      </c>
    </row>
    <row r="187" spans="2:24" ht="11" outlineLevel="1" x14ac:dyDescent="0.15">
      <c r="B187" t="s">
        <v>991</v>
      </c>
      <c r="C187" t="s">
        <v>168</v>
      </c>
      <c r="E187" t="s">
        <v>10785</v>
      </c>
      <c r="F187" t="s">
        <v>11029</v>
      </c>
      <c r="G187" t="s">
        <v>992</v>
      </c>
      <c r="H187" s="17">
        <v>43320</v>
      </c>
      <c r="I187" s="15">
        <v>2018</v>
      </c>
      <c r="J187" t="s">
        <v>10634</v>
      </c>
      <c r="K187" s="5">
        <v>0</v>
      </c>
      <c r="L187" t="s">
        <v>967</v>
      </c>
      <c r="M187" t="s">
        <v>956</v>
      </c>
      <c r="N187" t="s">
        <v>10635</v>
      </c>
      <c r="O187" t="s">
        <v>796</v>
      </c>
      <c r="P187" t="s">
        <v>11030</v>
      </c>
      <c r="Q187" t="s">
        <v>11030</v>
      </c>
      <c r="R187" t="s">
        <v>739</v>
      </c>
      <c r="S187" t="s">
        <v>795</v>
      </c>
      <c r="T187" t="s">
        <v>11129</v>
      </c>
      <c r="U187" t="s">
        <v>965</v>
      </c>
      <c r="V187" t="s">
        <v>10638</v>
      </c>
      <c r="W187" t="s">
        <v>970</v>
      </c>
      <c r="X187" t="s">
        <v>11130</v>
      </c>
    </row>
    <row r="188" spans="2:24" ht="11" outlineLevel="1" x14ac:dyDescent="0.15">
      <c r="B188" t="s">
        <v>991</v>
      </c>
      <c r="C188" t="s">
        <v>168</v>
      </c>
      <c r="E188" t="s">
        <v>11131</v>
      </c>
      <c r="F188" t="s">
        <v>11029</v>
      </c>
      <c r="G188" t="s">
        <v>992</v>
      </c>
      <c r="H188" s="17">
        <v>44482</v>
      </c>
      <c r="I188" s="15">
        <v>2022</v>
      </c>
      <c r="J188" t="s">
        <v>10634</v>
      </c>
      <c r="K188" s="5">
        <v>670550</v>
      </c>
      <c r="L188" t="s">
        <v>967</v>
      </c>
      <c r="M188" t="s">
        <v>956</v>
      </c>
      <c r="N188" t="s">
        <v>10635</v>
      </c>
      <c r="O188" t="s">
        <v>796</v>
      </c>
      <c r="P188" t="s">
        <v>11030</v>
      </c>
      <c r="Q188" t="s">
        <v>11035</v>
      </c>
      <c r="R188" t="s">
        <v>739</v>
      </c>
      <c r="S188" t="s">
        <v>795</v>
      </c>
      <c r="T188" t="s">
        <v>11132</v>
      </c>
      <c r="U188" t="s">
        <v>965</v>
      </c>
      <c r="V188" t="s">
        <v>10638</v>
      </c>
      <c r="W188" t="s">
        <v>970</v>
      </c>
      <c r="X188" t="s">
        <v>11133</v>
      </c>
    </row>
    <row r="189" spans="2:24" ht="11" outlineLevel="1" x14ac:dyDescent="0.15">
      <c r="B189" t="s">
        <v>991</v>
      </c>
      <c r="C189" t="s">
        <v>168</v>
      </c>
      <c r="E189" t="s">
        <v>10806</v>
      </c>
      <c r="F189" t="s">
        <v>11029</v>
      </c>
      <c r="G189" t="s">
        <v>992</v>
      </c>
      <c r="H189" s="17">
        <v>42438</v>
      </c>
      <c r="I189" s="15">
        <v>2016</v>
      </c>
      <c r="J189" t="s">
        <v>10634</v>
      </c>
      <c r="K189" s="5">
        <v>0</v>
      </c>
      <c r="L189" t="s">
        <v>967</v>
      </c>
      <c r="M189" t="s">
        <v>956</v>
      </c>
      <c r="N189" t="s">
        <v>10635</v>
      </c>
      <c r="O189" t="s">
        <v>796</v>
      </c>
      <c r="P189" t="s">
        <v>10671</v>
      </c>
      <c r="Q189" t="s">
        <v>11030</v>
      </c>
      <c r="R189" t="s">
        <v>739</v>
      </c>
      <c r="S189" t="s">
        <v>795</v>
      </c>
      <c r="T189" t="s">
        <v>11134</v>
      </c>
      <c r="U189" t="s">
        <v>965</v>
      </c>
      <c r="V189" t="s">
        <v>10638</v>
      </c>
      <c r="W189" t="s">
        <v>970</v>
      </c>
      <c r="X189" t="s">
        <v>11135</v>
      </c>
    </row>
    <row r="190" spans="2:24" ht="11" outlineLevel="1" x14ac:dyDescent="0.15">
      <c r="B190" t="s">
        <v>991</v>
      </c>
      <c r="C190" t="s">
        <v>168</v>
      </c>
      <c r="E190" t="s">
        <v>10770</v>
      </c>
      <c r="F190" t="s">
        <v>11029</v>
      </c>
      <c r="G190" t="s">
        <v>992</v>
      </c>
      <c r="H190" s="17">
        <v>42632</v>
      </c>
      <c r="I190" s="15">
        <v>2016</v>
      </c>
      <c r="J190" t="s">
        <v>10634</v>
      </c>
      <c r="K190" s="5">
        <v>0</v>
      </c>
      <c r="L190" t="s">
        <v>967</v>
      </c>
      <c r="M190" t="s">
        <v>956</v>
      </c>
      <c r="N190" t="s">
        <v>10635</v>
      </c>
      <c r="O190" t="s">
        <v>796</v>
      </c>
      <c r="P190" t="s">
        <v>10671</v>
      </c>
      <c r="Q190" t="s">
        <v>11030</v>
      </c>
      <c r="R190" t="s">
        <v>739</v>
      </c>
      <c r="S190" t="s">
        <v>795</v>
      </c>
      <c r="T190" t="s">
        <v>11136</v>
      </c>
      <c r="U190" t="s">
        <v>965</v>
      </c>
      <c r="V190" t="s">
        <v>10638</v>
      </c>
      <c r="W190" t="s">
        <v>970</v>
      </c>
      <c r="X190" t="s">
        <v>11137</v>
      </c>
    </row>
    <row r="191" spans="2:24" ht="11" outlineLevel="1" x14ac:dyDescent="0.15">
      <c r="B191" t="s">
        <v>991</v>
      </c>
      <c r="C191" t="s">
        <v>168</v>
      </c>
      <c r="E191" t="s">
        <v>10776</v>
      </c>
      <c r="F191" t="s">
        <v>11029</v>
      </c>
      <c r="G191" t="s">
        <v>992</v>
      </c>
      <c r="H191" s="17">
        <v>42912</v>
      </c>
      <c r="I191" s="15">
        <v>2017</v>
      </c>
      <c r="J191" t="s">
        <v>10634</v>
      </c>
      <c r="K191" s="5">
        <v>154109.24</v>
      </c>
      <c r="L191" t="s">
        <v>967</v>
      </c>
      <c r="M191" t="s">
        <v>956</v>
      </c>
      <c r="N191" t="s">
        <v>10635</v>
      </c>
      <c r="O191" t="s">
        <v>796</v>
      </c>
      <c r="P191" t="s">
        <v>10671</v>
      </c>
      <c r="Q191" t="s">
        <v>11030</v>
      </c>
      <c r="R191" t="s">
        <v>739</v>
      </c>
      <c r="S191" t="s">
        <v>795</v>
      </c>
      <c r="T191" t="s">
        <v>11138</v>
      </c>
      <c r="U191" t="s">
        <v>965</v>
      </c>
      <c r="V191" t="s">
        <v>10638</v>
      </c>
      <c r="W191" t="s">
        <v>970</v>
      </c>
      <c r="X191" t="s">
        <v>11139</v>
      </c>
    </row>
    <row r="192" spans="2:24" ht="11" outlineLevel="1" x14ac:dyDescent="0.15">
      <c r="B192" t="s">
        <v>991</v>
      </c>
      <c r="C192" t="s">
        <v>168</v>
      </c>
      <c r="E192" t="s">
        <v>10857</v>
      </c>
      <c r="F192" t="s">
        <v>11029</v>
      </c>
      <c r="G192" t="s">
        <v>992</v>
      </c>
      <c r="H192" s="17">
        <v>43006</v>
      </c>
      <c r="I192" s="15">
        <v>2017</v>
      </c>
      <c r="J192" t="s">
        <v>10634</v>
      </c>
      <c r="K192" s="5">
        <v>0</v>
      </c>
      <c r="L192" t="s">
        <v>967</v>
      </c>
      <c r="M192" t="s">
        <v>956</v>
      </c>
      <c r="N192" t="s">
        <v>10635</v>
      </c>
      <c r="O192" t="s">
        <v>796</v>
      </c>
      <c r="P192" t="s">
        <v>10671</v>
      </c>
      <c r="Q192" t="s">
        <v>11030</v>
      </c>
      <c r="R192" t="s">
        <v>739</v>
      </c>
      <c r="S192" t="s">
        <v>795</v>
      </c>
      <c r="T192" t="s">
        <v>11033</v>
      </c>
      <c r="U192" t="s">
        <v>965</v>
      </c>
      <c r="V192" t="s">
        <v>10638</v>
      </c>
      <c r="W192" t="s">
        <v>970</v>
      </c>
      <c r="X192" t="s">
        <v>11140</v>
      </c>
    </row>
    <row r="193" spans="2:24" ht="11" outlineLevel="1" x14ac:dyDescent="0.15">
      <c r="B193" t="s">
        <v>991</v>
      </c>
      <c r="C193" t="s">
        <v>168</v>
      </c>
      <c r="E193" t="s">
        <v>10753</v>
      </c>
      <c r="F193" t="s">
        <v>11029</v>
      </c>
      <c r="G193" t="s">
        <v>992</v>
      </c>
      <c r="H193" s="17">
        <v>43129</v>
      </c>
      <c r="I193" s="15">
        <v>2018</v>
      </c>
      <c r="J193" t="s">
        <v>10634</v>
      </c>
      <c r="K193" s="5">
        <v>0</v>
      </c>
      <c r="L193" t="s">
        <v>967</v>
      </c>
      <c r="M193" t="s">
        <v>956</v>
      </c>
      <c r="N193" t="s">
        <v>10635</v>
      </c>
      <c r="O193" t="s">
        <v>796</v>
      </c>
      <c r="P193" t="s">
        <v>10671</v>
      </c>
      <c r="Q193" t="s">
        <v>11030</v>
      </c>
      <c r="R193" t="s">
        <v>739</v>
      </c>
      <c r="S193" t="s">
        <v>795</v>
      </c>
      <c r="T193" t="s">
        <v>11141</v>
      </c>
      <c r="U193" t="s">
        <v>965</v>
      </c>
      <c r="V193" t="s">
        <v>10638</v>
      </c>
      <c r="W193" t="s">
        <v>970</v>
      </c>
      <c r="X193" t="s">
        <v>11142</v>
      </c>
    </row>
    <row r="194" spans="2:24" ht="11" outlineLevel="1" x14ac:dyDescent="0.15">
      <c r="B194" t="s">
        <v>991</v>
      </c>
      <c r="C194" t="s">
        <v>168</v>
      </c>
      <c r="E194" t="s">
        <v>10759</v>
      </c>
      <c r="F194" t="s">
        <v>11029</v>
      </c>
      <c r="G194" t="s">
        <v>992</v>
      </c>
      <c r="H194" s="17">
        <v>43955</v>
      </c>
      <c r="I194" s="15">
        <v>2020</v>
      </c>
      <c r="J194" t="s">
        <v>10634</v>
      </c>
      <c r="K194" s="5">
        <v>-1170124.3</v>
      </c>
      <c r="L194" t="s">
        <v>967</v>
      </c>
      <c r="M194" t="s">
        <v>956</v>
      </c>
      <c r="N194" t="s">
        <v>10635</v>
      </c>
      <c r="O194" t="s">
        <v>796</v>
      </c>
      <c r="P194" t="s">
        <v>11030</v>
      </c>
      <c r="Q194" t="s">
        <v>11035</v>
      </c>
      <c r="R194" t="s">
        <v>739</v>
      </c>
      <c r="S194" t="s">
        <v>795</v>
      </c>
      <c r="T194" t="s">
        <v>11143</v>
      </c>
      <c r="U194" t="s">
        <v>965</v>
      </c>
      <c r="V194" t="s">
        <v>10638</v>
      </c>
      <c r="W194" t="s">
        <v>970</v>
      </c>
      <c r="X194" t="s">
        <v>11144</v>
      </c>
    </row>
    <row r="195" spans="2:24" ht="11" outlineLevel="1" x14ac:dyDescent="0.15">
      <c r="B195" t="s">
        <v>991</v>
      </c>
      <c r="C195" t="s">
        <v>168</v>
      </c>
      <c r="E195" t="s">
        <v>11145</v>
      </c>
      <c r="F195" t="s">
        <v>11029</v>
      </c>
      <c r="G195" t="s">
        <v>992</v>
      </c>
      <c r="H195" s="17">
        <v>44431</v>
      </c>
      <c r="I195" s="15">
        <v>2021</v>
      </c>
      <c r="J195" t="s">
        <v>10634</v>
      </c>
      <c r="K195" s="5">
        <v>500000</v>
      </c>
      <c r="L195" t="s">
        <v>967</v>
      </c>
      <c r="M195" t="s">
        <v>956</v>
      </c>
      <c r="N195" t="s">
        <v>10635</v>
      </c>
      <c r="O195" t="s">
        <v>796</v>
      </c>
      <c r="P195" t="s">
        <v>11030</v>
      </c>
      <c r="Q195" t="s">
        <v>11035</v>
      </c>
      <c r="R195" t="s">
        <v>739</v>
      </c>
      <c r="S195" t="s">
        <v>795</v>
      </c>
      <c r="T195" t="s">
        <v>11146</v>
      </c>
      <c r="U195" t="s">
        <v>965</v>
      </c>
      <c r="V195" t="s">
        <v>10638</v>
      </c>
      <c r="W195" t="s">
        <v>970</v>
      </c>
      <c r="X195" t="s">
        <v>11147</v>
      </c>
    </row>
    <row r="196" spans="2:24" ht="11" outlineLevel="1" x14ac:dyDescent="0.15">
      <c r="B196" t="s">
        <v>991</v>
      </c>
      <c r="C196" t="s">
        <v>168</v>
      </c>
      <c r="E196" t="s">
        <v>10655</v>
      </c>
      <c r="F196" t="s">
        <v>11029</v>
      </c>
      <c r="G196" t="s">
        <v>992</v>
      </c>
      <c r="H196" s="17">
        <v>42081</v>
      </c>
      <c r="I196" s="15">
        <v>2015</v>
      </c>
      <c r="J196" t="s">
        <v>10634</v>
      </c>
      <c r="K196" s="5">
        <v>0</v>
      </c>
      <c r="L196" t="s">
        <v>967</v>
      </c>
      <c r="M196" t="s">
        <v>956</v>
      </c>
      <c r="N196" t="s">
        <v>10635</v>
      </c>
      <c r="O196" t="s">
        <v>796</v>
      </c>
      <c r="P196" t="s">
        <v>11052</v>
      </c>
      <c r="Q196" t="s">
        <v>10671</v>
      </c>
      <c r="R196" t="s">
        <v>739</v>
      </c>
      <c r="S196" t="s">
        <v>795</v>
      </c>
      <c r="T196" t="s">
        <v>11053</v>
      </c>
      <c r="U196" t="s">
        <v>965</v>
      </c>
      <c r="V196" t="s">
        <v>10638</v>
      </c>
      <c r="W196" t="s">
        <v>970</v>
      </c>
      <c r="X196" t="s">
        <v>11148</v>
      </c>
    </row>
    <row r="197" spans="2:24" ht="11" outlineLevel="1" x14ac:dyDescent="0.15">
      <c r="B197" t="s">
        <v>991</v>
      </c>
      <c r="C197" t="s">
        <v>168</v>
      </c>
      <c r="E197" t="s">
        <v>11149</v>
      </c>
      <c r="F197" t="s">
        <v>11029</v>
      </c>
      <c r="G197" t="s">
        <v>992</v>
      </c>
      <c r="H197" s="17">
        <v>43230</v>
      </c>
      <c r="I197" s="15">
        <v>2018</v>
      </c>
      <c r="J197" t="s">
        <v>10634</v>
      </c>
      <c r="K197" s="5">
        <v>932726</v>
      </c>
      <c r="L197" t="s">
        <v>967</v>
      </c>
      <c r="M197" t="s">
        <v>956</v>
      </c>
      <c r="N197" t="s">
        <v>10635</v>
      </c>
      <c r="O197" t="s">
        <v>796</v>
      </c>
      <c r="P197" t="s">
        <v>10671</v>
      </c>
      <c r="Q197" t="s">
        <v>11030</v>
      </c>
      <c r="R197" t="s">
        <v>739</v>
      </c>
      <c r="S197" t="s">
        <v>795</v>
      </c>
      <c r="T197" t="s">
        <v>11150</v>
      </c>
      <c r="U197" t="s">
        <v>965</v>
      </c>
      <c r="V197" t="s">
        <v>10638</v>
      </c>
      <c r="W197" t="s">
        <v>970</v>
      </c>
      <c r="X197" t="s">
        <v>11151</v>
      </c>
    </row>
    <row r="198" spans="2:24" ht="11" outlineLevel="1" x14ac:dyDescent="0.15">
      <c r="B198" t="s">
        <v>991</v>
      </c>
      <c r="C198" t="s">
        <v>168</v>
      </c>
      <c r="E198" t="s">
        <v>10834</v>
      </c>
      <c r="F198" t="s">
        <v>11029</v>
      </c>
      <c r="G198" t="s">
        <v>992</v>
      </c>
      <c r="H198" s="17">
        <v>43370</v>
      </c>
      <c r="I198" s="15">
        <v>2018</v>
      </c>
      <c r="J198" t="s">
        <v>10634</v>
      </c>
      <c r="K198" s="5">
        <v>767156.56</v>
      </c>
      <c r="L198" t="s">
        <v>967</v>
      </c>
      <c r="M198" t="s">
        <v>956</v>
      </c>
      <c r="N198" t="s">
        <v>10635</v>
      </c>
      <c r="O198" t="s">
        <v>796</v>
      </c>
      <c r="P198" t="s">
        <v>11030</v>
      </c>
      <c r="Q198" t="s">
        <v>11035</v>
      </c>
      <c r="R198" t="s">
        <v>739</v>
      </c>
      <c r="S198" t="s">
        <v>795</v>
      </c>
      <c r="T198" t="s">
        <v>11129</v>
      </c>
      <c r="U198" t="s">
        <v>965</v>
      </c>
      <c r="V198" t="s">
        <v>10638</v>
      </c>
      <c r="W198" t="s">
        <v>970</v>
      </c>
      <c r="X198" t="s">
        <v>11152</v>
      </c>
    </row>
    <row r="199" spans="2:24" ht="11" outlineLevel="1" x14ac:dyDescent="0.15">
      <c r="B199" t="s">
        <v>991</v>
      </c>
      <c r="C199" t="s">
        <v>168</v>
      </c>
      <c r="E199" t="s">
        <v>10869</v>
      </c>
      <c r="F199" t="s">
        <v>11029</v>
      </c>
      <c r="G199" t="s">
        <v>992</v>
      </c>
      <c r="H199" s="17">
        <v>43614</v>
      </c>
      <c r="I199" s="15">
        <v>2019</v>
      </c>
      <c r="J199" t="s">
        <v>10634</v>
      </c>
      <c r="K199" s="5">
        <v>0</v>
      </c>
      <c r="L199" t="s">
        <v>967</v>
      </c>
      <c r="M199" t="s">
        <v>956</v>
      </c>
      <c r="N199" t="s">
        <v>10635</v>
      </c>
      <c r="O199" t="s">
        <v>796</v>
      </c>
      <c r="P199" t="s">
        <v>11030</v>
      </c>
      <c r="Q199" t="s">
        <v>11035</v>
      </c>
      <c r="R199" t="s">
        <v>739</v>
      </c>
      <c r="S199" t="s">
        <v>795</v>
      </c>
      <c r="T199" t="s">
        <v>11153</v>
      </c>
      <c r="U199" t="s">
        <v>965</v>
      </c>
      <c r="V199" t="s">
        <v>10638</v>
      </c>
      <c r="W199" t="s">
        <v>970</v>
      </c>
      <c r="X199" t="s">
        <v>11154</v>
      </c>
    </row>
    <row r="200" spans="2:24" ht="11" outlineLevel="1" x14ac:dyDescent="0.15">
      <c r="B200" t="s">
        <v>991</v>
      </c>
      <c r="C200" t="s">
        <v>168</v>
      </c>
      <c r="E200" t="s">
        <v>11155</v>
      </c>
      <c r="F200" t="s">
        <v>11029</v>
      </c>
      <c r="G200" t="s">
        <v>992</v>
      </c>
      <c r="H200" s="17">
        <v>44432</v>
      </c>
      <c r="I200" s="15">
        <v>2021</v>
      </c>
      <c r="J200" t="s">
        <v>10634</v>
      </c>
      <c r="K200" s="5">
        <v>-30000</v>
      </c>
      <c r="L200" t="s">
        <v>967</v>
      </c>
      <c r="M200" t="s">
        <v>956</v>
      </c>
      <c r="N200" t="s">
        <v>10635</v>
      </c>
      <c r="O200" t="s">
        <v>796</v>
      </c>
      <c r="P200" t="s">
        <v>11030</v>
      </c>
      <c r="Q200" t="s">
        <v>11035</v>
      </c>
      <c r="R200" t="s">
        <v>739</v>
      </c>
      <c r="S200" t="s">
        <v>795</v>
      </c>
      <c r="T200" t="s">
        <v>11156</v>
      </c>
      <c r="U200" t="s">
        <v>965</v>
      </c>
      <c r="V200" t="s">
        <v>10638</v>
      </c>
      <c r="W200" t="s">
        <v>970</v>
      </c>
      <c r="X200" t="s">
        <v>11157</v>
      </c>
    </row>
    <row r="201" spans="2:24" ht="11" outlineLevel="1" x14ac:dyDescent="0.15">
      <c r="B201" t="s">
        <v>991</v>
      </c>
      <c r="C201" t="s">
        <v>168</v>
      </c>
      <c r="E201" t="s">
        <v>10658</v>
      </c>
      <c r="F201" t="s">
        <v>11029</v>
      </c>
      <c r="G201" t="s">
        <v>992</v>
      </c>
      <c r="H201" s="17">
        <v>42043</v>
      </c>
      <c r="I201" s="15">
        <v>2015</v>
      </c>
      <c r="J201" t="s">
        <v>10634</v>
      </c>
      <c r="K201" s="5">
        <v>0</v>
      </c>
      <c r="L201" t="s">
        <v>967</v>
      </c>
      <c r="M201" t="s">
        <v>956</v>
      </c>
      <c r="N201" t="s">
        <v>10635</v>
      </c>
      <c r="O201" t="s">
        <v>796</v>
      </c>
      <c r="P201" t="s">
        <v>11052</v>
      </c>
      <c r="Q201" t="s">
        <v>10671</v>
      </c>
      <c r="R201" t="s">
        <v>739</v>
      </c>
      <c r="S201" t="s">
        <v>795</v>
      </c>
      <c r="T201" t="s">
        <v>11053</v>
      </c>
      <c r="U201" t="s">
        <v>965</v>
      </c>
      <c r="V201" t="s">
        <v>10638</v>
      </c>
      <c r="W201" t="s">
        <v>970</v>
      </c>
      <c r="X201" t="s">
        <v>11158</v>
      </c>
    </row>
    <row r="202" spans="2:24" ht="11" outlineLevel="1" x14ac:dyDescent="0.15">
      <c r="B202" t="s">
        <v>991</v>
      </c>
      <c r="C202" t="s">
        <v>168</v>
      </c>
      <c r="E202" t="s">
        <v>10661</v>
      </c>
      <c r="F202" t="s">
        <v>11029</v>
      </c>
      <c r="G202" t="s">
        <v>992</v>
      </c>
      <c r="H202" s="17">
        <v>42075</v>
      </c>
      <c r="I202" s="15">
        <v>2015</v>
      </c>
      <c r="J202" t="s">
        <v>10634</v>
      </c>
      <c r="K202" s="5">
        <v>0</v>
      </c>
      <c r="L202" t="s">
        <v>967</v>
      </c>
      <c r="M202" t="s">
        <v>956</v>
      </c>
      <c r="N202" t="s">
        <v>10635</v>
      </c>
      <c r="O202" t="s">
        <v>796</v>
      </c>
      <c r="P202" t="s">
        <v>11052</v>
      </c>
      <c r="Q202" t="s">
        <v>10671</v>
      </c>
      <c r="R202" t="s">
        <v>739</v>
      </c>
      <c r="S202" t="s">
        <v>795</v>
      </c>
      <c r="T202" t="s">
        <v>11053</v>
      </c>
      <c r="U202" t="s">
        <v>965</v>
      </c>
      <c r="V202" t="s">
        <v>10638</v>
      </c>
      <c r="W202" t="s">
        <v>970</v>
      </c>
      <c r="X202" t="s">
        <v>11159</v>
      </c>
    </row>
    <row r="203" spans="2:24" ht="11" outlineLevel="1" x14ac:dyDescent="0.15">
      <c r="B203" t="s">
        <v>991</v>
      </c>
      <c r="C203" t="s">
        <v>168</v>
      </c>
      <c r="E203" t="s">
        <v>10731</v>
      </c>
      <c r="F203" t="s">
        <v>11029</v>
      </c>
      <c r="G203" t="s">
        <v>992</v>
      </c>
      <c r="H203" s="17">
        <v>42578</v>
      </c>
      <c r="I203" s="15">
        <v>2016</v>
      </c>
      <c r="J203" t="s">
        <v>10634</v>
      </c>
      <c r="K203" s="5">
        <v>8823635</v>
      </c>
      <c r="L203" t="s">
        <v>967</v>
      </c>
      <c r="M203" t="s">
        <v>956</v>
      </c>
      <c r="N203" t="s">
        <v>10635</v>
      </c>
      <c r="O203" t="s">
        <v>796</v>
      </c>
      <c r="P203" t="s">
        <v>10671</v>
      </c>
      <c r="Q203" t="s">
        <v>11030</v>
      </c>
      <c r="R203" t="s">
        <v>739</v>
      </c>
      <c r="S203" t="s">
        <v>795</v>
      </c>
      <c r="T203" t="s">
        <v>11160</v>
      </c>
      <c r="U203" t="s">
        <v>965</v>
      </c>
      <c r="V203" t="s">
        <v>10638</v>
      </c>
      <c r="W203" t="s">
        <v>970</v>
      </c>
      <c r="X203" t="s">
        <v>11161</v>
      </c>
    </row>
    <row r="204" spans="2:24" ht="11" outlineLevel="1" x14ac:dyDescent="0.15">
      <c r="B204" t="s">
        <v>991</v>
      </c>
      <c r="C204" t="s">
        <v>168</v>
      </c>
      <c r="E204" t="s">
        <v>10674</v>
      </c>
      <c r="F204" t="s">
        <v>11029</v>
      </c>
      <c r="G204" t="s">
        <v>992</v>
      </c>
      <c r="H204" s="17">
        <v>42711</v>
      </c>
      <c r="I204" s="15">
        <v>2017</v>
      </c>
      <c r="J204" t="s">
        <v>10634</v>
      </c>
      <c r="K204" s="5">
        <v>-0.39</v>
      </c>
      <c r="L204" t="s">
        <v>967</v>
      </c>
      <c r="M204" t="s">
        <v>956</v>
      </c>
      <c r="N204" t="s">
        <v>10635</v>
      </c>
      <c r="O204" t="s">
        <v>796</v>
      </c>
      <c r="P204" t="s">
        <v>10671</v>
      </c>
      <c r="Q204" t="s">
        <v>11030</v>
      </c>
      <c r="R204" t="s">
        <v>739</v>
      </c>
      <c r="S204" t="s">
        <v>795</v>
      </c>
      <c r="T204" t="s">
        <v>11162</v>
      </c>
      <c r="U204" t="s">
        <v>965</v>
      </c>
      <c r="V204" t="s">
        <v>10638</v>
      </c>
      <c r="W204" t="s">
        <v>970</v>
      </c>
      <c r="X204" t="s">
        <v>11163</v>
      </c>
    </row>
    <row r="205" spans="2:24" ht="11" outlineLevel="1" x14ac:dyDescent="0.15">
      <c r="B205" t="s">
        <v>991</v>
      </c>
      <c r="C205" t="s">
        <v>168</v>
      </c>
      <c r="E205" t="s">
        <v>10829</v>
      </c>
      <c r="F205" t="s">
        <v>11029</v>
      </c>
      <c r="G205" t="s">
        <v>992</v>
      </c>
      <c r="H205" s="17">
        <v>43206</v>
      </c>
      <c r="I205" s="15">
        <v>2018</v>
      </c>
      <c r="J205" t="s">
        <v>10634</v>
      </c>
      <c r="K205" s="5">
        <v>0</v>
      </c>
      <c r="L205" t="s">
        <v>967</v>
      </c>
      <c r="M205" t="s">
        <v>956</v>
      </c>
      <c r="N205" t="s">
        <v>10635</v>
      </c>
      <c r="O205" t="s">
        <v>796</v>
      </c>
      <c r="P205" t="s">
        <v>10671</v>
      </c>
      <c r="Q205" t="s">
        <v>11030</v>
      </c>
      <c r="R205" t="s">
        <v>739</v>
      </c>
      <c r="S205" t="s">
        <v>795</v>
      </c>
      <c r="T205" t="s">
        <v>11164</v>
      </c>
      <c r="U205" t="s">
        <v>965</v>
      </c>
      <c r="V205" t="s">
        <v>10638</v>
      </c>
      <c r="W205" t="s">
        <v>970</v>
      </c>
      <c r="X205" t="s">
        <v>11165</v>
      </c>
    </row>
    <row r="206" spans="2:24" ht="11" outlineLevel="1" x14ac:dyDescent="0.15">
      <c r="B206" t="s">
        <v>991</v>
      </c>
      <c r="C206" t="s">
        <v>168</v>
      </c>
      <c r="E206" t="s">
        <v>10705</v>
      </c>
      <c r="F206" t="s">
        <v>11029</v>
      </c>
      <c r="G206" t="s">
        <v>992</v>
      </c>
      <c r="H206" s="17">
        <v>43860</v>
      </c>
      <c r="I206" s="15">
        <v>2020</v>
      </c>
      <c r="J206" t="s">
        <v>10634</v>
      </c>
      <c r="K206" s="5">
        <v>238010</v>
      </c>
      <c r="L206" t="s">
        <v>967</v>
      </c>
      <c r="M206" t="s">
        <v>956</v>
      </c>
      <c r="N206" t="s">
        <v>10635</v>
      </c>
      <c r="O206" t="s">
        <v>796</v>
      </c>
      <c r="P206" t="s">
        <v>11030</v>
      </c>
      <c r="Q206" t="s">
        <v>11035</v>
      </c>
      <c r="R206" t="s">
        <v>739</v>
      </c>
      <c r="S206" t="s">
        <v>795</v>
      </c>
      <c r="T206" t="s">
        <v>11166</v>
      </c>
      <c r="U206" t="s">
        <v>965</v>
      </c>
      <c r="V206" t="s">
        <v>10638</v>
      </c>
      <c r="W206" t="s">
        <v>970</v>
      </c>
      <c r="X206" t="s">
        <v>11167</v>
      </c>
    </row>
    <row r="207" spans="2:24" ht="11" outlineLevel="1" x14ac:dyDescent="0.15">
      <c r="B207" t="s">
        <v>991</v>
      </c>
      <c r="C207" t="s">
        <v>168</v>
      </c>
      <c r="E207" t="s">
        <v>11168</v>
      </c>
      <c r="F207" t="s">
        <v>11029</v>
      </c>
      <c r="G207" t="s">
        <v>992</v>
      </c>
      <c r="H207" s="17">
        <v>44371</v>
      </c>
      <c r="I207" s="15">
        <v>2021</v>
      </c>
      <c r="J207" t="s">
        <v>10634</v>
      </c>
      <c r="K207" s="5">
        <v>0</v>
      </c>
      <c r="L207" t="s">
        <v>967</v>
      </c>
      <c r="M207" t="s">
        <v>956</v>
      </c>
      <c r="N207" t="s">
        <v>10635</v>
      </c>
      <c r="O207" t="s">
        <v>796</v>
      </c>
      <c r="P207" t="s">
        <v>11030</v>
      </c>
      <c r="Q207" t="s">
        <v>11035</v>
      </c>
      <c r="R207" t="s">
        <v>739</v>
      </c>
      <c r="S207" t="s">
        <v>795</v>
      </c>
      <c r="T207" t="s">
        <v>11169</v>
      </c>
      <c r="U207" t="s">
        <v>965</v>
      </c>
      <c r="V207" t="s">
        <v>10638</v>
      </c>
      <c r="W207" t="s">
        <v>970</v>
      </c>
      <c r="X207" t="s">
        <v>11170</v>
      </c>
    </row>
    <row r="208" spans="2:24" ht="11" outlineLevel="1" x14ac:dyDescent="0.15">
      <c r="B208" t="s">
        <v>991</v>
      </c>
      <c r="C208" t="s">
        <v>168</v>
      </c>
      <c r="E208" t="s">
        <v>10797</v>
      </c>
      <c r="F208" t="s">
        <v>11029</v>
      </c>
      <c r="G208" t="s">
        <v>992</v>
      </c>
      <c r="H208" s="17">
        <v>44067</v>
      </c>
      <c r="I208" s="15">
        <v>2020</v>
      </c>
      <c r="J208" t="s">
        <v>10634</v>
      </c>
      <c r="K208" s="5">
        <v>17556.439999999999</v>
      </c>
      <c r="L208" t="s">
        <v>967</v>
      </c>
      <c r="M208" t="s">
        <v>956</v>
      </c>
      <c r="N208" t="s">
        <v>10635</v>
      </c>
      <c r="O208" t="s">
        <v>796</v>
      </c>
      <c r="P208" t="s">
        <v>11030</v>
      </c>
      <c r="Q208" t="s">
        <v>11035</v>
      </c>
      <c r="R208" t="s">
        <v>739</v>
      </c>
      <c r="S208" t="s">
        <v>795</v>
      </c>
      <c r="T208" t="s">
        <v>11171</v>
      </c>
      <c r="U208" t="s">
        <v>965</v>
      </c>
      <c r="V208" t="s">
        <v>10638</v>
      </c>
      <c r="W208" t="s">
        <v>970</v>
      </c>
      <c r="X208" t="s">
        <v>11172</v>
      </c>
    </row>
    <row r="209" spans="2:24" ht="11" outlineLevel="1" x14ac:dyDescent="0.15">
      <c r="B209" t="s">
        <v>991</v>
      </c>
      <c r="C209" t="s">
        <v>168</v>
      </c>
      <c r="E209" t="s">
        <v>10842</v>
      </c>
      <c r="F209" t="s">
        <v>11029</v>
      </c>
      <c r="G209" t="s">
        <v>992</v>
      </c>
      <c r="H209" s="17">
        <v>44098</v>
      </c>
      <c r="I209" s="15">
        <v>2020</v>
      </c>
      <c r="J209" t="s">
        <v>10634</v>
      </c>
      <c r="K209" s="5">
        <v>0</v>
      </c>
      <c r="L209" t="s">
        <v>967</v>
      </c>
      <c r="M209" t="s">
        <v>956</v>
      </c>
      <c r="N209" t="s">
        <v>10635</v>
      </c>
      <c r="O209" t="s">
        <v>796</v>
      </c>
      <c r="P209" t="s">
        <v>11030</v>
      </c>
      <c r="Q209" t="s">
        <v>11035</v>
      </c>
      <c r="R209" t="s">
        <v>739</v>
      </c>
      <c r="S209" t="s">
        <v>795</v>
      </c>
      <c r="T209" t="s">
        <v>11173</v>
      </c>
      <c r="U209" t="s">
        <v>965</v>
      </c>
      <c r="V209" t="s">
        <v>10638</v>
      </c>
      <c r="W209" t="s">
        <v>970</v>
      </c>
      <c r="X209" t="s">
        <v>11174</v>
      </c>
    </row>
    <row r="210" spans="2:24" ht="11" outlineLevel="1" x14ac:dyDescent="0.15">
      <c r="B210" t="s">
        <v>991</v>
      </c>
      <c r="C210" t="s">
        <v>168</v>
      </c>
      <c r="E210" t="s">
        <v>10779</v>
      </c>
      <c r="F210" t="s">
        <v>11029</v>
      </c>
      <c r="G210" t="s">
        <v>992</v>
      </c>
      <c r="H210" s="17">
        <v>44280</v>
      </c>
      <c r="I210" s="15">
        <v>2021</v>
      </c>
      <c r="J210" t="s">
        <v>10634</v>
      </c>
      <c r="K210" s="5">
        <v>1569540</v>
      </c>
      <c r="L210" t="s">
        <v>967</v>
      </c>
      <c r="M210" t="s">
        <v>956</v>
      </c>
      <c r="N210" t="s">
        <v>10635</v>
      </c>
      <c r="O210" t="s">
        <v>796</v>
      </c>
      <c r="P210" t="s">
        <v>11030</v>
      </c>
      <c r="Q210" t="s">
        <v>11035</v>
      </c>
      <c r="R210" t="s">
        <v>739</v>
      </c>
      <c r="S210" t="s">
        <v>795</v>
      </c>
      <c r="T210" t="s">
        <v>11175</v>
      </c>
      <c r="U210" t="s">
        <v>965</v>
      </c>
      <c r="V210" t="s">
        <v>10638</v>
      </c>
      <c r="W210" t="s">
        <v>970</v>
      </c>
      <c r="X210" t="s">
        <v>11176</v>
      </c>
    </row>
    <row r="211" spans="2:24" ht="11" outlineLevel="1" x14ac:dyDescent="0.15">
      <c r="B211" t="s">
        <v>991</v>
      </c>
      <c r="C211" t="s">
        <v>168</v>
      </c>
      <c r="E211" t="s">
        <v>11177</v>
      </c>
      <c r="F211" t="s">
        <v>11029</v>
      </c>
      <c r="G211" t="s">
        <v>992</v>
      </c>
      <c r="H211" s="17">
        <v>44482</v>
      </c>
      <c r="I211" s="15">
        <v>2022</v>
      </c>
      <c r="J211" t="s">
        <v>10634</v>
      </c>
      <c r="K211" s="5">
        <v>-5594.12</v>
      </c>
      <c r="L211" t="s">
        <v>967</v>
      </c>
      <c r="M211" t="s">
        <v>956</v>
      </c>
      <c r="N211" t="s">
        <v>10635</v>
      </c>
      <c r="O211" t="s">
        <v>796</v>
      </c>
      <c r="P211" t="s">
        <v>11030</v>
      </c>
      <c r="Q211" t="s">
        <v>11035</v>
      </c>
      <c r="R211" t="s">
        <v>739</v>
      </c>
      <c r="S211" t="s">
        <v>795</v>
      </c>
      <c r="T211" t="s">
        <v>11178</v>
      </c>
      <c r="U211" t="s">
        <v>965</v>
      </c>
      <c r="V211" t="s">
        <v>10638</v>
      </c>
      <c r="W211" t="s">
        <v>970</v>
      </c>
      <c r="X211" t="s">
        <v>11179</v>
      </c>
    </row>
    <row r="212" spans="2:24" ht="11" outlineLevel="1" x14ac:dyDescent="0.15">
      <c r="B212" t="s">
        <v>991</v>
      </c>
      <c r="C212" t="s">
        <v>168</v>
      </c>
      <c r="E212" t="s">
        <v>10815</v>
      </c>
      <c r="F212" t="s">
        <v>11029</v>
      </c>
      <c r="G212" t="s">
        <v>992</v>
      </c>
      <c r="H212" s="17">
        <v>42691</v>
      </c>
      <c r="I212" s="15">
        <v>2017</v>
      </c>
      <c r="J212" t="s">
        <v>10634</v>
      </c>
      <c r="K212" s="5">
        <v>0</v>
      </c>
      <c r="L212" t="s">
        <v>967</v>
      </c>
      <c r="M212" t="s">
        <v>956</v>
      </c>
      <c r="N212" t="s">
        <v>10635</v>
      </c>
      <c r="O212" t="s">
        <v>796</v>
      </c>
      <c r="P212" t="s">
        <v>10671</v>
      </c>
      <c r="Q212" t="s">
        <v>11030</v>
      </c>
      <c r="R212" t="s">
        <v>739</v>
      </c>
      <c r="S212" t="s">
        <v>795</v>
      </c>
      <c r="T212" t="s">
        <v>11180</v>
      </c>
      <c r="U212" t="s">
        <v>965</v>
      </c>
      <c r="V212" t="s">
        <v>10638</v>
      </c>
      <c r="W212" t="s">
        <v>970</v>
      </c>
      <c r="X212" t="s">
        <v>11181</v>
      </c>
    </row>
    <row r="213" spans="2:24" ht="11" outlineLevel="1" x14ac:dyDescent="0.15">
      <c r="B213" t="s">
        <v>991</v>
      </c>
      <c r="C213" t="s">
        <v>168</v>
      </c>
      <c r="E213" t="s">
        <v>10720</v>
      </c>
      <c r="F213" t="s">
        <v>11029</v>
      </c>
      <c r="G213" t="s">
        <v>992</v>
      </c>
      <c r="H213" s="17">
        <v>42758</v>
      </c>
      <c r="I213" s="15">
        <v>2017</v>
      </c>
      <c r="J213" t="s">
        <v>10634</v>
      </c>
      <c r="K213" s="5">
        <v>0</v>
      </c>
      <c r="L213" t="s">
        <v>967</v>
      </c>
      <c r="M213" t="s">
        <v>956</v>
      </c>
      <c r="N213" t="s">
        <v>10635</v>
      </c>
      <c r="O213" t="s">
        <v>796</v>
      </c>
      <c r="P213" t="s">
        <v>10671</v>
      </c>
      <c r="Q213" t="s">
        <v>11030</v>
      </c>
      <c r="R213" t="s">
        <v>739</v>
      </c>
      <c r="S213" t="s">
        <v>795</v>
      </c>
      <c r="T213" t="s">
        <v>11182</v>
      </c>
      <c r="U213" t="s">
        <v>965</v>
      </c>
      <c r="V213" t="s">
        <v>10638</v>
      </c>
      <c r="W213" t="s">
        <v>970</v>
      </c>
      <c r="X213" t="s">
        <v>11183</v>
      </c>
    </row>
    <row r="214" spans="2:24" ht="11" outlineLevel="1" x14ac:dyDescent="0.15">
      <c r="B214" t="s">
        <v>991</v>
      </c>
      <c r="C214" t="s">
        <v>168</v>
      </c>
      <c r="E214" t="s">
        <v>10832</v>
      </c>
      <c r="F214" t="s">
        <v>11029</v>
      </c>
      <c r="G214" t="s">
        <v>992</v>
      </c>
      <c r="H214" s="17">
        <v>43252</v>
      </c>
      <c r="I214" s="15">
        <v>2018</v>
      </c>
      <c r="J214" t="s">
        <v>10634</v>
      </c>
      <c r="K214" s="5">
        <v>0</v>
      </c>
      <c r="L214" t="s">
        <v>967</v>
      </c>
      <c r="M214" t="s">
        <v>956</v>
      </c>
      <c r="N214" t="s">
        <v>10635</v>
      </c>
      <c r="O214" t="s">
        <v>796</v>
      </c>
      <c r="P214" t="s">
        <v>10671</v>
      </c>
      <c r="Q214" t="s">
        <v>11030</v>
      </c>
      <c r="R214" t="s">
        <v>739</v>
      </c>
      <c r="S214" t="s">
        <v>795</v>
      </c>
      <c r="T214" t="s">
        <v>11184</v>
      </c>
      <c r="U214" t="s">
        <v>965</v>
      </c>
      <c r="V214" t="s">
        <v>10638</v>
      </c>
      <c r="W214" t="s">
        <v>970</v>
      </c>
      <c r="X214" t="s">
        <v>11185</v>
      </c>
    </row>
    <row r="215" spans="2:24" ht="11" outlineLevel="1" x14ac:dyDescent="0.15">
      <c r="B215" t="s">
        <v>991</v>
      </c>
      <c r="C215" t="s">
        <v>168</v>
      </c>
      <c r="E215" t="s">
        <v>10824</v>
      </c>
      <c r="F215" t="s">
        <v>11029</v>
      </c>
      <c r="G215" t="s">
        <v>992</v>
      </c>
      <c r="H215" s="17">
        <v>43367</v>
      </c>
      <c r="I215" s="15">
        <v>2018</v>
      </c>
      <c r="J215" t="s">
        <v>10634</v>
      </c>
      <c r="K215" s="5">
        <v>8829008</v>
      </c>
      <c r="L215" t="s">
        <v>967</v>
      </c>
      <c r="M215" t="s">
        <v>956</v>
      </c>
      <c r="N215" t="s">
        <v>10635</v>
      </c>
      <c r="O215" t="s">
        <v>796</v>
      </c>
      <c r="P215" t="s">
        <v>11030</v>
      </c>
      <c r="Q215" t="s">
        <v>11035</v>
      </c>
      <c r="R215" t="s">
        <v>739</v>
      </c>
      <c r="S215" t="s">
        <v>795</v>
      </c>
      <c r="T215" t="s">
        <v>11186</v>
      </c>
      <c r="U215" t="s">
        <v>965</v>
      </c>
      <c r="V215" t="s">
        <v>10638</v>
      </c>
      <c r="W215" t="s">
        <v>970</v>
      </c>
      <c r="X215" t="s">
        <v>11187</v>
      </c>
    </row>
    <row r="216" spans="2:24" ht="11" outlineLevel="1" x14ac:dyDescent="0.15">
      <c r="B216" t="s">
        <v>991</v>
      </c>
      <c r="C216" t="s">
        <v>168</v>
      </c>
      <c r="E216" t="s">
        <v>10839</v>
      </c>
      <c r="F216" t="s">
        <v>11029</v>
      </c>
      <c r="G216" t="s">
        <v>992</v>
      </c>
      <c r="H216" s="17">
        <v>43734</v>
      </c>
      <c r="I216" s="15">
        <v>2019</v>
      </c>
      <c r="J216" t="s">
        <v>10634</v>
      </c>
      <c r="K216" s="5">
        <v>3600000</v>
      </c>
      <c r="L216" t="s">
        <v>967</v>
      </c>
      <c r="M216" t="s">
        <v>956</v>
      </c>
      <c r="N216" t="s">
        <v>10635</v>
      </c>
      <c r="O216" t="s">
        <v>796</v>
      </c>
      <c r="P216" t="s">
        <v>11030</v>
      </c>
      <c r="Q216" t="s">
        <v>11035</v>
      </c>
      <c r="R216" t="s">
        <v>739</v>
      </c>
      <c r="S216" t="s">
        <v>795</v>
      </c>
      <c r="T216" t="s">
        <v>11188</v>
      </c>
      <c r="U216" t="s">
        <v>965</v>
      </c>
      <c r="V216" t="s">
        <v>10638</v>
      </c>
      <c r="W216" t="s">
        <v>970</v>
      </c>
      <c r="X216" t="s">
        <v>11189</v>
      </c>
    </row>
    <row r="217" spans="2:24" ht="11" outlineLevel="1" x14ac:dyDescent="0.15">
      <c r="B217" t="s">
        <v>991</v>
      </c>
      <c r="C217" t="s">
        <v>168</v>
      </c>
      <c r="E217" t="s">
        <v>11190</v>
      </c>
      <c r="F217" t="s">
        <v>11029</v>
      </c>
      <c r="G217" t="s">
        <v>992</v>
      </c>
      <c r="H217" s="17">
        <v>44790</v>
      </c>
      <c r="I217" s="15">
        <v>2022</v>
      </c>
      <c r="J217" t="s">
        <v>10634</v>
      </c>
      <c r="K217" s="5">
        <v>-57609.38</v>
      </c>
      <c r="L217" t="s">
        <v>967</v>
      </c>
      <c r="M217" t="s">
        <v>956</v>
      </c>
      <c r="N217" t="s">
        <v>10635</v>
      </c>
      <c r="O217" t="s">
        <v>796</v>
      </c>
      <c r="P217" t="s">
        <v>11030</v>
      </c>
      <c r="Q217" t="s">
        <v>11035</v>
      </c>
      <c r="R217" t="s">
        <v>739</v>
      </c>
      <c r="S217" t="s">
        <v>795</v>
      </c>
      <c r="T217" t="s">
        <v>11191</v>
      </c>
      <c r="U217" t="s">
        <v>965</v>
      </c>
      <c r="V217" t="s">
        <v>10638</v>
      </c>
      <c r="W217" t="s">
        <v>970</v>
      </c>
      <c r="X217" t="s">
        <v>11192</v>
      </c>
    </row>
    <row r="218" spans="2:24" ht="11" outlineLevel="1" x14ac:dyDescent="0.15">
      <c r="B218" t="s">
        <v>991</v>
      </c>
      <c r="C218" t="s">
        <v>168</v>
      </c>
      <c r="E218" t="s">
        <v>10826</v>
      </c>
      <c r="F218" t="s">
        <v>11029</v>
      </c>
      <c r="G218" t="s">
        <v>992</v>
      </c>
      <c r="H218" s="17">
        <v>43174</v>
      </c>
      <c r="I218" s="15">
        <v>2018</v>
      </c>
      <c r="J218" t="s">
        <v>10634</v>
      </c>
      <c r="K218" s="5">
        <v>0</v>
      </c>
      <c r="L218" t="s">
        <v>967</v>
      </c>
      <c r="M218" t="s">
        <v>956</v>
      </c>
      <c r="N218" t="s">
        <v>10635</v>
      </c>
      <c r="O218" t="s">
        <v>796</v>
      </c>
      <c r="P218" t="s">
        <v>10671</v>
      </c>
      <c r="Q218" t="s">
        <v>11030</v>
      </c>
      <c r="R218" t="s">
        <v>739</v>
      </c>
      <c r="S218" t="s">
        <v>795</v>
      </c>
      <c r="T218" t="s">
        <v>11193</v>
      </c>
      <c r="U218" t="s">
        <v>965</v>
      </c>
      <c r="V218" t="s">
        <v>10638</v>
      </c>
      <c r="W218" t="s">
        <v>970</v>
      </c>
      <c r="X218" t="s">
        <v>11194</v>
      </c>
    </row>
    <row r="219" spans="2:24" ht="11" outlineLevel="1" x14ac:dyDescent="0.15">
      <c r="B219" t="s">
        <v>991</v>
      </c>
      <c r="C219" t="s">
        <v>168</v>
      </c>
      <c r="E219" t="s">
        <v>10788</v>
      </c>
      <c r="F219" t="s">
        <v>11029</v>
      </c>
      <c r="G219" t="s">
        <v>992</v>
      </c>
      <c r="H219" s="17">
        <v>43725</v>
      </c>
      <c r="I219" s="15">
        <v>2019</v>
      </c>
      <c r="J219" t="s">
        <v>10634</v>
      </c>
      <c r="K219" s="5">
        <v>0</v>
      </c>
      <c r="L219" t="s">
        <v>967</v>
      </c>
      <c r="M219" t="s">
        <v>956</v>
      </c>
      <c r="N219" t="s">
        <v>10635</v>
      </c>
      <c r="O219" t="s">
        <v>796</v>
      </c>
      <c r="P219" t="s">
        <v>11030</v>
      </c>
      <c r="Q219" t="s">
        <v>11035</v>
      </c>
      <c r="R219" t="s">
        <v>739</v>
      </c>
      <c r="S219" t="s">
        <v>795</v>
      </c>
      <c r="T219" t="s">
        <v>11195</v>
      </c>
      <c r="U219" t="s">
        <v>965</v>
      </c>
      <c r="V219" t="s">
        <v>10638</v>
      </c>
      <c r="W219" t="s">
        <v>970</v>
      </c>
      <c r="X219" t="s">
        <v>11196</v>
      </c>
    </row>
    <row r="220" spans="2:24" ht="11" outlineLevel="1" x14ac:dyDescent="0.15">
      <c r="B220" t="s">
        <v>991</v>
      </c>
      <c r="C220" t="s">
        <v>168</v>
      </c>
      <c r="E220" t="s">
        <v>10872</v>
      </c>
      <c r="F220" t="s">
        <v>11029</v>
      </c>
      <c r="G220" t="s">
        <v>992</v>
      </c>
      <c r="H220" s="17">
        <v>43762</v>
      </c>
      <c r="I220" s="15">
        <v>2020</v>
      </c>
      <c r="J220" t="s">
        <v>10634</v>
      </c>
      <c r="K220" s="5">
        <v>-6386.35</v>
      </c>
      <c r="L220" t="s">
        <v>967</v>
      </c>
      <c r="M220" t="s">
        <v>956</v>
      </c>
      <c r="N220" t="s">
        <v>10635</v>
      </c>
      <c r="O220" t="s">
        <v>796</v>
      </c>
      <c r="P220" t="s">
        <v>11030</v>
      </c>
      <c r="Q220" t="s">
        <v>11035</v>
      </c>
      <c r="R220" t="s">
        <v>739</v>
      </c>
      <c r="S220" t="s">
        <v>795</v>
      </c>
      <c r="T220" t="s">
        <v>11197</v>
      </c>
      <c r="U220" t="s">
        <v>965</v>
      </c>
      <c r="V220" t="s">
        <v>10638</v>
      </c>
      <c r="W220" t="s">
        <v>970</v>
      </c>
      <c r="X220" t="s">
        <v>11198</v>
      </c>
    </row>
    <row r="221" spans="2:24" ht="11" outlineLevel="1" x14ac:dyDescent="0.15">
      <c r="B221" t="s">
        <v>991</v>
      </c>
      <c r="C221" t="s">
        <v>168</v>
      </c>
      <c r="E221" t="s">
        <v>10791</v>
      </c>
      <c r="F221" t="s">
        <v>11029</v>
      </c>
      <c r="G221" t="s">
        <v>992</v>
      </c>
      <c r="H221" s="17">
        <v>43809</v>
      </c>
      <c r="I221" s="15">
        <v>2020</v>
      </c>
      <c r="J221" t="s">
        <v>10634</v>
      </c>
      <c r="K221" s="5">
        <v>0</v>
      </c>
      <c r="L221" t="s">
        <v>967</v>
      </c>
      <c r="M221" t="s">
        <v>956</v>
      </c>
      <c r="N221" t="s">
        <v>10635</v>
      </c>
      <c r="O221" t="s">
        <v>796</v>
      </c>
      <c r="P221" t="s">
        <v>11030</v>
      </c>
      <c r="Q221" t="s">
        <v>11035</v>
      </c>
      <c r="R221" t="s">
        <v>739</v>
      </c>
      <c r="S221" t="s">
        <v>795</v>
      </c>
      <c r="T221" t="s">
        <v>11199</v>
      </c>
      <c r="U221" t="s">
        <v>965</v>
      </c>
      <c r="V221" t="s">
        <v>10638</v>
      </c>
      <c r="W221" t="s">
        <v>970</v>
      </c>
      <c r="X221" t="s">
        <v>11200</v>
      </c>
    </row>
    <row r="222" spans="2:24" ht="11" outlineLevel="1" x14ac:dyDescent="0.15">
      <c r="B222" t="s">
        <v>991</v>
      </c>
      <c r="C222" t="s">
        <v>168</v>
      </c>
      <c r="E222" t="s">
        <v>11201</v>
      </c>
      <c r="F222" t="s">
        <v>11029</v>
      </c>
      <c r="G222" t="s">
        <v>992</v>
      </c>
      <c r="H222" s="17">
        <v>44406</v>
      </c>
      <c r="I222" s="15">
        <v>2021</v>
      </c>
      <c r="J222" t="s">
        <v>10634</v>
      </c>
      <c r="K222" s="5">
        <v>0</v>
      </c>
      <c r="L222" t="s">
        <v>967</v>
      </c>
      <c r="M222" t="s">
        <v>956</v>
      </c>
      <c r="N222" t="s">
        <v>10635</v>
      </c>
      <c r="O222" t="s">
        <v>796</v>
      </c>
      <c r="P222" t="s">
        <v>11030</v>
      </c>
      <c r="Q222" t="s">
        <v>11035</v>
      </c>
      <c r="R222" t="s">
        <v>739</v>
      </c>
      <c r="S222" t="s">
        <v>795</v>
      </c>
      <c r="T222" t="s">
        <v>11202</v>
      </c>
      <c r="U222" t="s">
        <v>965</v>
      </c>
      <c r="V222" t="s">
        <v>10638</v>
      </c>
      <c r="W222" t="s">
        <v>970</v>
      </c>
      <c r="X222" t="s">
        <v>11203</v>
      </c>
    </row>
    <row r="223" spans="2:24" ht="11" outlineLevel="1" x14ac:dyDescent="0.15">
      <c r="B223" t="s">
        <v>991</v>
      </c>
      <c r="C223" t="s">
        <v>168</v>
      </c>
      <c r="E223" t="s">
        <v>11204</v>
      </c>
      <c r="F223" t="s">
        <v>11029</v>
      </c>
      <c r="G223" t="s">
        <v>992</v>
      </c>
      <c r="H223" s="17">
        <v>44460</v>
      </c>
      <c r="I223" s="15">
        <v>2021</v>
      </c>
      <c r="J223" t="s">
        <v>10634</v>
      </c>
      <c r="K223" s="5">
        <v>200000</v>
      </c>
      <c r="L223" t="s">
        <v>967</v>
      </c>
      <c r="M223" t="s">
        <v>956</v>
      </c>
      <c r="N223" t="s">
        <v>10635</v>
      </c>
      <c r="O223" t="s">
        <v>796</v>
      </c>
      <c r="P223" t="s">
        <v>11030</v>
      </c>
      <c r="Q223" t="s">
        <v>11035</v>
      </c>
      <c r="R223" t="s">
        <v>739</v>
      </c>
      <c r="S223" t="s">
        <v>795</v>
      </c>
      <c r="T223" t="s">
        <v>11205</v>
      </c>
      <c r="U223" t="s">
        <v>965</v>
      </c>
      <c r="V223" t="s">
        <v>10638</v>
      </c>
      <c r="W223" t="s">
        <v>970</v>
      </c>
      <c r="X223" t="s">
        <v>11206</v>
      </c>
    </row>
    <row r="224" spans="2:24" ht="11" outlineLevel="1" x14ac:dyDescent="0.15">
      <c r="B224" t="s">
        <v>991</v>
      </c>
      <c r="C224" t="s">
        <v>168</v>
      </c>
      <c r="E224" t="s">
        <v>10863</v>
      </c>
      <c r="F224" t="s">
        <v>11029</v>
      </c>
      <c r="G224" t="s">
        <v>992</v>
      </c>
      <c r="H224" s="17">
        <v>42305</v>
      </c>
      <c r="I224" s="15">
        <v>2016</v>
      </c>
      <c r="J224" t="s">
        <v>10634</v>
      </c>
      <c r="K224" s="5">
        <v>0</v>
      </c>
      <c r="L224" t="s">
        <v>967</v>
      </c>
      <c r="M224" t="s">
        <v>956</v>
      </c>
      <c r="N224" t="s">
        <v>10635</v>
      </c>
      <c r="O224" t="s">
        <v>796</v>
      </c>
      <c r="P224" t="s">
        <v>10671</v>
      </c>
      <c r="Q224" t="s">
        <v>11030</v>
      </c>
      <c r="R224" t="s">
        <v>739</v>
      </c>
      <c r="S224" t="s">
        <v>795</v>
      </c>
      <c r="T224" t="s">
        <v>11207</v>
      </c>
      <c r="U224" t="s">
        <v>965</v>
      </c>
      <c r="V224" t="s">
        <v>10638</v>
      </c>
      <c r="W224" t="s">
        <v>970</v>
      </c>
      <c r="X224" t="s">
        <v>11208</v>
      </c>
    </row>
    <row r="225" spans="2:24" ht="11" outlineLevel="1" x14ac:dyDescent="0.15">
      <c r="B225" t="s">
        <v>991</v>
      </c>
      <c r="C225" t="s">
        <v>168</v>
      </c>
      <c r="E225" t="s">
        <v>10803</v>
      </c>
      <c r="F225" t="s">
        <v>11029</v>
      </c>
      <c r="G225" t="s">
        <v>992</v>
      </c>
      <c r="H225" s="17">
        <v>42325</v>
      </c>
      <c r="I225" s="15">
        <v>2016</v>
      </c>
      <c r="J225" t="s">
        <v>10634</v>
      </c>
      <c r="K225" s="5">
        <v>59835</v>
      </c>
      <c r="L225" t="s">
        <v>967</v>
      </c>
      <c r="M225" t="s">
        <v>956</v>
      </c>
      <c r="N225" t="s">
        <v>10635</v>
      </c>
      <c r="O225" t="s">
        <v>796</v>
      </c>
      <c r="P225" t="s">
        <v>10671</v>
      </c>
      <c r="Q225" t="s">
        <v>11030</v>
      </c>
      <c r="R225" t="s">
        <v>739</v>
      </c>
      <c r="S225" t="s">
        <v>795</v>
      </c>
      <c r="T225" t="s">
        <v>11209</v>
      </c>
      <c r="U225" t="s">
        <v>965</v>
      </c>
      <c r="V225" t="s">
        <v>10638</v>
      </c>
      <c r="W225" t="s">
        <v>970</v>
      </c>
      <c r="X225" t="s">
        <v>11210</v>
      </c>
    </row>
    <row r="226" spans="2:24" ht="11" outlineLevel="1" x14ac:dyDescent="0.15">
      <c r="B226" t="s">
        <v>991</v>
      </c>
      <c r="C226" t="s">
        <v>168</v>
      </c>
      <c r="E226" t="s">
        <v>10812</v>
      </c>
      <c r="F226" t="s">
        <v>11029</v>
      </c>
      <c r="G226" t="s">
        <v>992</v>
      </c>
      <c r="H226" s="17">
        <v>42649</v>
      </c>
      <c r="I226" s="15">
        <v>2017</v>
      </c>
      <c r="J226" t="s">
        <v>10634</v>
      </c>
      <c r="K226" s="5">
        <v>0</v>
      </c>
      <c r="L226" t="s">
        <v>967</v>
      </c>
      <c r="M226" t="s">
        <v>956</v>
      </c>
      <c r="N226" t="s">
        <v>10635</v>
      </c>
      <c r="O226" t="s">
        <v>796</v>
      </c>
      <c r="P226" t="s">
        <v>10671</v>
      </c>
      <c r="Q226" t="s">
        <v>11030</v>
      </c>
      <c r="R226" t="s">
        <v>739</v>
      </c>
      <c r="S226" t="s">
        <v>795</v>
      </c>
      <c r="T226" t="s">
        <v>11211</v>
      </c>
      <c r="U226" t="s">
        <v>965</v>
      </c>
      <c r="V226" t="s">
        <v>10638</v>
      </c>
      <c r="W226" t="s">
        <v>970</v>
      </c>
      <c r="X226" t="s">
        <v>11212</v>
      </c>
    </row>
    <row r="227" spans="2:24" ht="11" outlineLevel="1" x14ac:dyDescent="0.15">
      <c r="B227" t="s">
        <v>991</v>
      </c>
      <c r="C227" t="s">
        <v>168</v>
      </c>
      <c r="E227" t="s">
        <v>10717</v>
      </c>
      <c r="F227" t="s">
        <v>11029</v>
      </c>
      <c r="G227" t="s">
        <v>992</v>
      </c>
      <c r="H227" s="17">
        <v>43026</v>
      </c>
      <c r="I227" s="15">
        <v>2018</v>
      </c>
      <c r="J227" t="s">
        <v>10634</v>
      </c>
      <c r="K227" s="5">
        <v>0</v>
      </c>
      <c r="L227" t="s">
        <v>967</v>
      </c>
      <c r="M227" t="s">
        <v>956</v>
      </c>
      <c r="N227" t="s">
        <v>10635</v>
      </c>
      <c r="O227" t="s">
        <v>796</v>
      </c>
      <c r="P227" t="s">
        <v>10671</v>
      </c>
      <c r="Q227" t="s">
        <v>11030</v>
      </c>
      <c r="R227" t="s">
        <v>739</v>
      </c>
      <c r="S227" t="s">
        <v>795</v>
      </c>
      <c r="T227" t="s">
        <v>11213</v>
      </c>
      <c r="U227" t="s">
        <v>965</v>
      </c>
      <c r="V227" t="s">
        <v>10638</v>
      </c>
      <c r="W227" t="s">
        <v>970</v>
      </c>
      <c r="X227" t="s">
        <v>11214</v>
      </c>
    </row>
    <row r="228" spans="2:24" ht="11" outlineLevel="1" x14ac:dyDescent="0.15">
      <c r="B228" t="s">
        <v>991</v>
      </c>
      <c r="C228" t="s">
        <v>168</v>
      </c>
      <c r="E228" t="s">
        <v>10684</v>
      </c>
      <c r="F228" t="s">
        <v>11029</v>
      </c>
      <c r="G228" t="s">
        <v>992</v>
      </c>
      <c r="H228" s="17">
        <v>43451</v>
      </c>
      <c r="I228" s="15">
        <v>2019</v>
      </c>
      <c r="J228" t="s">
        <v>10634</v>
      </c>
      <c r="K228" s="5">
        <v>0</v>
      </c>
      <c r="L228" t="s">
        <v>967</v>
      </c>
      <c r="M228" t="s">
        <v>956</v>
      </c>
      <c r="N228" t="s">
        <v>10635</v>
      </c>
      <c r="O228" t="s">
        <v>796</v>
      </c>
      <c r="P228" t="s">
        <v>11030</v>
      </c>
      <c r="Q228" t="s">
        <v>11035</v>
      </c>
      <c r="R228" t="s">
        <v>739</v>
      </c>
      <c r="S228" t="s">
        <v>795</v>
      </c>
      <c r="T228" t="s">
        <v>11215</v>
      </c>
      <c r="U228" t="s">
        <v>965</v>
      </c>
      <c r="V228" t="s">
        <v>10638</v>
      </c>
      <c r="W228" t="s">
        <v>970</v>
      </c>
      <c r="X228" t="s">
        <v>11216</v>
      </c>
    </row>
    <row r="229" spans="2:24" ht="11" outlineLevel="1" x14ac:dyDescent="0.15">
      <c r="B229" t="s">
        <v>991</v>
      </c>
      <c r="C229" t="s">
        <v>168</v>
      </c>
      <c r="E229" t="s">
        <v>10836</v>
      </c>
      <c r="F229" t="s">
        <v>11029</v>
      </c>
      <c r="G229" t="s">
        <v>992</v>
      </c>
      <c r="H229" s="17">
        <v>43697</v>
      </c>
      <c r="I229" s="15">
        <v>2019</v>
      </c>
      <c r="J229" t="s">
        <v>10634</v>
      </c>
      <c r="K229" s="5">
        <v>0</v>
      </c>
      <c r="L229" t="s">
        <v>967</v>
      </c>
      <c r="M229" t="s">
        <v>956</v>
      </c>
      <c r="N229" t="s">
        <v>10635</v>
      </c>
      <c r="O229" t="s">
        <v>796</v>
      </c>
      <c r="P229" t="s">
        <v>11030</v>
      </c>
      <c r="Q229" t="s">
        <v>11035</v>
      </c>
      <c r="R229" t="s">
        <v>739</v>
      </c>
      <c r="S229" t="s">
        <v>795</v>
      </c>
      <c r="T229" t="s">
        <v>11217</v>
      </c>
      <c r="U229" t="s">
        <v>965</v>
      </c>
      <c r="V229" t="s">
        <v>10638</v>
      </c>
      <c r="W229" t="s">
        <v>970</v>
      </c>
      <c r="X229" t="s">
        <v>11218</v>
      </c>
    </row>
    <row r="230" spans="2:24" ht="11" outlineLevel="1" x14ac:dyDescent="0.15">
      <c r="B230" t="s">
        <v>991</v>
      </c>
      <c r="C230" t="s">
        <v>168</v>
      </c>
      <c r="E230" t="s">
        <v>10875</v>
      </c>
      <c r="F230" t="s">
        <v>11029</v>
      </c>
      <c r="G230" t="s">
        <v>992</v>
      </c>
      <c r="H230" s="17">
        <v>43894</v>
      </c>
      <c r="I230" s="15">
        <v>2020</v>
      </c>
      <c r="J230" t="s">
        <v>10634</v>
      </c>
      <c r="K230" s="5">
        <v>0</v>
      </c>
      <c r="L230" t="s">
        <v>967</v>
      </c>
      <c r="M230" t="s">
        <v>956</v>
      </c>
      <c r="N230" t="s">
        <v>10635</v>
      </c>
      <c r="O230" t="s">
        <v>796</v>
      </c>
      <c r="P230" t="s">
        <v>11030</v>
      </c>
      <c r="Q230" t="s">
        <v>11035</v>
      </c>
      <c r="R230" t="s">
        <v>739</v>
      </c>
      <c r="S230" t="s">
        <v>795</v>
      </c>
      <c r="T230" t="s">
        <v>11219</v>
      </c>
      <c r="U230" t="s">
        <v>965</v>
      </c>
      <c r="V230" t="s">
        <v>10638</v>
      </c>
      <c r="W230" t="s">
        <v>970</v>
      </c>
      <c r="X230" t="s">
        <v>11220</v>
      </c>
    </row>
    <row r="231" spans="2:24" ht="11" outlineLevel="1" x14ac:dyDescent="0.15">
      <c r="B231" t="s">
        <v>991</v>
      </c>
      <c r="C231" t="s">
        <v>168</v>
      </c>
      <c r="E231" t="s">
        <v>10762</v>
      </c>
      <c r="F231" t="s">
        <v>11029</v>
      </c>
      <c r="G231" t="s">
        <v>992</v>
      </c>
      <c r="H231" s="17">
        <v>44237</v>
      </c>
      <c r="I231" s="15">
        <v>2021</v>
      </c>
      <c r="J231" t="s">
        <v>10634</v>
      </c>
      <c r="K231" s="5">
        <v>0</v>
      </c>
      <c r="L231" t="s">
        <v>967</v>
      </c>
      <c r="M231" t="s">
        <v>956</v>
      </c>
      <c r="N231" t="s">
        <v>10635</v>
      </c>
      <c r="O231" t="s">
        <v>796</v>
      </c>
      <c r="P231" t="s">
        <v>11030</v>
      </c>
      <c r="Q231" t="s">
        <v>11035</v>
      </c>
      <c r="R231" t="s">
        <v>739</v>
      </c>
      <c r="S231" t="s">
        <v>795</v>
      </c>
      <c r="T231" t="s">
        <v>11221</v>
      </c>
      <c r="U231" t="s">
        <v>965</v>
      </c>
      <c r="V231" t="s">
        <v>10638</v>
      </c>
      <c r="W231" t="s">
        <v>970</v>
      </c>
      <c r="X231" t="s">
        <v>11222</v>
      </c>
    </row>
    <row r="232" spans="2:24" ht="11" outlineLevel="1" x14ac:dyDescent="0.15">
      <c r="B232" t="s">
        <v>991</v>
      </c>
      <c r="C232" t="s">
        <v>168</v>
      </c>
      <c r="E232" t="s">
        <v>10860</v>
      </c>
      <c r="F232" t="s">
        <v>11029</v>
      </c>
      <c r="G232" t="s">
        <v>992</v>
      </c>
      <c r="H232" s="17">
        <v>44305</v>
      </c>
      <c r="I232" s="15">
        <v>2021</v>
      </c>
      <c r="J232" t="s">
        <v>10634</v>
      </c>
      <c r="K232" s="5">
        <v>200000</v>
      </c>
      <c r="L232" t="s">
        <v>967</v>
      </c>
      <c r="M232" t="s">
        <v>956</v>
      </c>
      <c r="N232" t="s">
        <v>10635</v>
      </c>
      <c r="O232" t="s">
        <v>796</v>
      </c>
      <c r="P232" t="s">
        <v>11030</v>
      </c>
      <c r="Q232" t="s">
        <v>11035</v>
      </c>
      <c r="R232" t="s">
        <v>739</v>
      </c>
      <c r="S232" t="s">
        <v>795</v>
      </c>
      <c r="T232" t="s">
        <v>11223</v>
      </c>
      <c r="U232" t="s">
        <v>965</v>
      </c>
      <c r="V232" t="s">
        <v>10638</v>
      </c>
      <c r="W232" t="s">
        <v>970</v>
      </c>
      <c r="X232" t="s">
        <v>11224</v>
      </c>
    </row>
    <row r="233" spans="2:24" ht="11" outlineLevel="1" x14ac:dyDescent="0.15">
      <c r="B233" t="s">
        <v>991</v>
      </c>
      <c r="C233" t="s">
        <v>168</v>
      </c>
      <c r="E233" t="s">
        <v>11225</v>
      </c>
      <c r="F233" t="s">
        <v>11029</v>
      </c>
      <c r="G233" t="s">
        <v>992</v>
      </c>
      <c r="H233" s="17">
        <v>44566</v>
      </c>
      <c r="I233" s="15">
        <v>2022</v>
      </c>
      <c r="J233" t="s">
        <v>10634</v>
      </c>
      <c r="K233" s="5">
        <v>0</v>
      </c>
      <c r="L233" t="s">
        <v>967</v>
      </c>
      <c r="M233" t="s">
        <v>956</v>
      </c>
      <c r="N233" t="s">
        <v>10635</v>
      </c>
      <c r="O233" t="s">
        <v>796</v>
      </c>
      <c r="P233" t="s">
        <v>11030</v>
      </c>
      <c r="Q233" t="s">
        <v>11035</v>
      </c>
      <c r="R233" t="s">
        <v>739</v>
      </c>
      <c r="S233" t="s">
        <v>795</v>
      </c>
      <c r="T233" t="s">
        <v>11226</v>
      </c>
      <c r="U233" t="s">
        <v>965</v>
      </c>
      <c r="V233" t="s">
        <v>10638</v>
      </c>
      <c r="W233" t="s">
        <v>970</v>
      </c>
      <c r="X233" t="s">
        <v>11227</v>
      </c>
    </row>
    <row r="234" spans="2:24" ht="11" outlineLevel="1" x14ac:dyDescent="0.15">
      <c r="B234" t="s">
        <v>998</v>
      </c>
      <c r="C234" t="s">
        <v>999</v>
      </c>
      <c r="D234" t="s">
        <v>163</v>
      </c>
      <c r="E234" t="s">
        <v>10640</v>
      </c>
      <c r="F234" t="s">
        <v>600</v>
      </c>
      <c r="G234" t="s">
        <v>973</v>
      </c>
      <c r="H234" s="17">
        <v>45244</v>
      </c>
      <c r="I234" s="15">
        <v>2024</v>
      </c>
      <c r="J234" t="s">
        <v>10634</v>
      </c>
      <c r="K234" s="5">
        <v>37074.239999999998</v>
      </c>
      <c r="L234" t="s">
        <v>967</v>
      </c>
      <c r="M234" t="s">
        <v>985</v>
      </c>
      <c r="N234" t="s">
        <v>10635</v>
      </c>
      <c r="O234" t="s">
        <v>804</v>
      </c>
      <c r="P234" t="s">
        <v>10671</v>
      </c>
      <c r="Q234" t="s">
        <v>10685</v>
      </c>
      <c r="R234" t="s">
        <v>737</v>
      </c>
      <c r="S234" t="s">
        <v>803</v>
      </c>
      <c r="T234" t="s">
        <v>11228</v>
      </c>
      <c r="U234" t="s">
        <v>965</v>
      </c>
      <c r="V234" t="s">
        <v>10638</v>
      </c>
      <c r="W234" t="s">
        <v>970</v>
      </c>
      <c r="X234" t="s">
        <v>11229</v>
      </c>
    </row>
    <row r="235" spans="2:24" ht="11" outlineLevel="1" x14ac:dyDescent="0.15">
      <c r="B235" t="s">
        <v>998</v>
      </c>
      <c r="C235" t="s">
        <v>999</v>
      </c>
      <c r="D235" t="s">
        <v>163</v>
      </c>
      <c r="E235" t="s">
        <v>10643</v>
      </c>
      <c r="F235" t="s">
        <v>600</v>
      </c>
      <c r="G235" t="s">
        <v>973</v>
      </c>
      <c r="H235" s="17">
        <v>44679</v>
      </c>
      <c r="I235" s="15">
        <v>2022</v>
      </c>
      <c r="J235" t="s">
        <v>10634</v>
      </c>
      <c r="K235" s="5">
        <v>511014.12</v>
      </c>
      <c r="L235" t="s">
        <v>967</v>
      </c>
      <c r="M235" t="s">
        <v>985</v>
      </c>
      <c r="N235" t="s">
        <v>10635</v>
      </c>
      <c r="O235" t="s">
        <v>804</v>
      </c>
      <c r="P235" t="s">
        <v>10671</v>
      </c>
      <c r="Q235" t="s">
        <v>10685</v>
      </c>
      <c r="R235" t="s">
        <v>737</v>
      </c>
      <c r="S235" t="s">
        <v>803</v>
      </c>
      <c r="T235" t="s">
        <v>11230</v>
      </c>
      <c r="U235" t="s">
        <v>965</v>
      </c>
      <c r="V235" t="s">
        <v>10638</v>
      </c>
      <c r="W235" t="s">
        <v>970</v>
      </c>
      <c r="X235" t="s">
        <v>11231</v>
      </c>
    </row>
    <row r="236" spans="2:24" ht="11" outlineLevel="1" x14ac:dyDescent="0.15">
      <c r="B236" t="s">
        <v>998</v>
      </c>
      <c r="C236" t="s">
        <v>999</v>
      </c>
      <c r="D236" t="s">
        <v>163</v>
      </c>
      <c r="E236" t="s">
        <v>10658</v>
      </c>
      <c r="F236" t="s">
        <v>600</v>
      </c>
      <c r="G236" t="s">
        <v>973</v>
      </c>
      <c r="H236" s="17">
        <v>44854</v>
      </c>
      <c r="I236" s="15">
        <v>2023</v>
      </c>
      <c r="J236" t="s">
        <v>10634</v>
      </c>
      <c r="K236" s="5">
        <v>0</v>
      </c>
      <c r="L236" t="s">
        <v>967</v>
      </c>
      <c r="M236" t="s">
        <v>985</v>
      </c>
      <c r="N236" t="s">
        <v>10635</v>
      </c>
      <c r="O236" t="s">
        <v>804</v>
      </c>
      <c r="P236" t="s">
        <v>10671</v>
      </c>
      <c r="Q236" t="s">
        <v>10685</v>
      </c>
      <c r="R236" t="s">
        <v>737</v>
      </c>
      <c r="S236" t="s">
        <v>803</v>
      </c>
      <c r="T236" t="s">
        <v>11232</v>
      </c>
      <c r="U236" t="s">
        <v>965</v>
      </c>
      <c r="V236" t="s">
        <v>10638</v>
      </c>
      <c r="W236" t="s">
        <v>970</v>
      </c>
      <c r="X236" t="s">
        <v>11233</v>
      </c>
    </row>
    <row r="237" spans="2:24" ht="11" outlineLevel="1" x14ac:dyDescent="0.15">
      <c r="B237" t="s">
        <v>998</v>
      </c>
      <c r="C237" t="s">
        <v>999</v>
      </c>
      <c r="D237" t="s">
        <v>163</v>
      </c>
      <c r="E237" t="s">
        <v>10661</v>
      </c>
      <c r="F237" t="s">
        <v>600</v>
      </c>
      <c r="G237" t="s">
        <v>973</v>
      </c>
      <c r="H237" s="17">
        <v>44956</v>
      </c>
      <c r="I237" s="15">
        <v>2023</v>
      </c>
      <c r="J237" t="s">
        <v>10634</v>
      </c>
      <c r="K237" s="5">
        <v>-26385</v>
      </c>
      <c r="L237" t="s">
        <v>967</v>
      </c>
      <c r="M237" t="s">
        <v>985</v>
      </c>
      <c r="N237" t="s">
        <v>10635</v>
      </c>
      <c r="O237" t="s">
        <v>804</v>
      </c>
      <c r="P237" t="s">
        <v>10671</v>
      </c>
      <c r="Q237" t="s">
        <v>10685</v>
      </c>
      <c r="R237" t="s">
        <v>737</v>
      </c>
      <c r="S237" t="s">
        <v>803</v>
      </c>
      <c r="T237" t="s">
        <v>11234</v>
      </c>
      <c r="U237" t="s">
        <v>965</v>
      </c>
      <c r="V237" t="s">
        <v>10638</v>
      </c>
      <c r="W237" t="s">
        <v>970</v>
      </c>
      <c r="X237" t="s">
        <v>11235</v>
      </c>
    </row>
    <row r="238" spans="2:24" ht="11" outlineLevel="1" x14ac:dyDescent="0.15">
      <c r="B238" t="s">
        <v>998</v>
      </c>
      <c r="C238" t="s">
        <v>999</v>
      </c>
      <c r="D238" t="s">
        <v>163</v>
      </c>
      <c r="E238" t="s">
        <v>10767</v>
      </c>
      <c r="F238" t="s">
        <v>600</v>
      </c>
      <c r="G238" t="s">
        <v>973</v>
      </c>
      <c r="H238" s="17">
        <v>45320</v>
      </c>
      <c r="I238" s="15">
        <v>2024</v>
      </c>
      <c r="J238" t="s">
        <v>10634</v>
      </c>
      <c r="K238" s="5">
        <v>0</v>
      </c>
      <c r="L238" t="s">
        <v>967</v>
      </c>
      <c r="M238" t="s">
        <v>985</v>
      </c>
      <c r="N238" t="s">
        <v>10635</v>
      </c>
      <c r="O238" t="s">
        <v>804</v>
      </c>
      <c r="P238" t="s">
        <v>10671</v>
      </c>
      <c r="Q238" t="s">
        <v>10685</v>
      </c>
      <c r="R238" t="s">
        <v>737</v>
      </c>
      <c r="S238" t="s">
        <v>803</v>
      </c>
      <c r="T238" t="s">
        <v>11236</v>
      </c>
      <c r="U238" t="s">
        <v>965</v>
      </c>
      <c r="V238" t="s">
        <v>10638</v>
      </c>
      <c r="W238" t="s">
        <v>970</v>
      </c>
      <c r="X238" t="s">
        <v>11237</v>
      </c>
    </row>
    <row r="239" spans="2:24" ht="11" outlineLevel="1" x14ac:dyDescent="0.15">
      <c r="B239" t="s">
        <v>998</v>
      </c>
      <c r="C239" t="s">
        <v>999</v>
      </c>
      <c r="D239" t="s">
        <v>163</v>
      </c>
      <c r="E239" t="s">
        <v>10649</v>
      </c>
      <c r="F239" t="s">
        <v>600</v>
      </c>
      <c r="G239" t="s">
        <v>973</v>
      </c>
      <c r="H239" s="17">
        <v>44539</v>
      </c>
      <c r="I239" s="15">
        <v>2022</v>
      </c>
      <c r="J239" t="s">
        <v>10634</v>
      </c>
      <c r="K239" s="5">
        <v>15907467.6</v>
      </c>
      <c r="L239" t="s">
        <v>967</v>
      </c>
      <c r="M239" t="s">
        <v>985</v>
      </c>
      <c r="N239" t="s">
        <v>10635</v>
      </c>
      <c r="O239" t="s">
        <v>804</v>
      </c>
      <c r="P239" t="s">
        <v>10671</v>
      </c>
      <c r="Q239" t="s">
        <v>10685</v>
      </c>
      <c r="R239" t="s">
        <v>737</v>
      </c>
      <c r="S239" t="s">
        <v>803</v>
      </c>
      <c r="T239" t="s">
        <v>11238</v>
      </c>
      <c r="U239" t="s">
        <v>965</v>
      </c>
      <c r="V239" t="s">
        <v>10638</v>
      </c>
      <c r="W239" t="s">
        <v>970</v>
      </c>
      <c r="X239" t="s">
        <v>11239</v>
      </c>
    </row>
    <row r="240" spans="2:24" ht="11" outlineLevel="1" x14ac:dyDescent="0.15">
      <c r="B240" t="s">
        <v>998</v>
      </c>
      <c r="C240" t="s">
        <v>999</v>
      </c>
      <c r="D240" t="s">
        <v>163</v>
      </c>
      <c r="E240" t="s">
        <v>10845</v>
      </c>
      <c r="F240" t="s">
        <v>600</v>
      </c>
      <c r="G240" t="s">
        <v>973</v>
      </c>
      <c r="H240" s="17">
        <v>45880</v>
      </c>
      <c r="I240" s="15">
        <v>2025</v>
      </c>
      <c r="J240" t="s">
        <v>10634</v>
      </c>
      <c r="K240" s="5">
        <v>207358.8</v>
      </c>
      <c r="L240" t="s">
        <v>967</v>
      </c>
      <c r="M240" t="s">
        <v>985</v>
      </c>
      <c r="N240" t="s">
        <v>10635</v>
      </c>
      <c r="O240" t="s">
        <v>804</v>
      </c>
      <c r="P240" t="s">
        <v>10885</v>
      </c>
      <c r="Q240" t="s">
        <v>10685</v>
      </c>
      <c r="R240" t="s">
        <v>737</v>
      </c>
      <c r="S240" t="s">
        <v>803</v>
      </c>
      <c r="T240" t="s">
        <v>11240</v>
      </c>
      <c r="U240" t="s">
        <v>965</v>
      </c>
      <c r="V240" t="s">
        <v>10638</v>
      </c>
      <c r="W240" t="s">
        <v>970</v>
      </c>
      <c r="X240" t="s">
        <v>11241</v>
      </c>
    </row>
    <row r="241" spans="2:24" ht="11" outlineLevel="1" x14ac:dyDescent="0.15">
      <c r="B241" t="s">
        <v>998</v>
      </c>
      <c r="C241" t="s">
        <v>999</v>
      </c>
      <c r="D241" t="s">
        <v>163</v>
      </c>
      <c r="E241" t="s">
        <v>10632</v>
      </c>
      <c r="F241" t="s">
        <v>600</v>
      </c>
      <c r="G241" t="s">
        <v>973</v>
      </c>
      <c r="H241" s="17">
        <v>44727</v>
      </c>
      <c r="I241" s="15">
        <v>2022</v>
      </c>
      <c r="J241" t="s">
        <v>10634</v>
      </c>
      <c r="K241" s="5">
        <v>85751.25</v>
      </c>
      <c r="L241" t="s">
        <v>967</v>
      </c>
      <c r="M241" t="s">
        <v>985</v>
      </c>
      <c r="N241" t="s">
        <v>10635</v>
      </c>
      <c r="O241" t="s">
        <v>804</v>
      </c>
      <c r="P241" t="s">
        <v>10671</v>
      </c>
      <c r="Q241" t="s">
        <v>10685</v>
      </c>
      <c r="R241" t="s">
        <v>737</v>
      </c>
      <c r="S241" t="s">
        <v>803</v>
      </c>
      <c r="T241" t="s">
        <v>11242</v>
      </c>
      <c r="U241" t="s">
        <v>965</v>
      </c>
      <c r="V241" t="s">
        <v>10638</v>
      </c>
      <c r="W241" t="s">
        <v>970</v>
      </c>
      <c r="X241" t="s">
        <v>11243</v>
      </c>
    </row>
    <row r="242" spans="2:24" ht="11" outlineLevel="1" x14ac:dyDescent="0.15">
      <c r="B242" t="s">
        <v>998</v>
      </c>
      <c r="C242" t="s">
        <v>999</v>
      </c>
      <c r="D242" t="s">
        <v>163</v>
      </c>
      <c r="E242" t="s">
        <v>10728</v>
      </c>
      <c r="F242" t="s">
        <v>600</v>
      </c>
      <c r="G242" t="s">
        <v>973</v>
      </c>
      <c r="H242" s="17">
        <v>45531</v>
      </c>
      <c r="I242" s="15">
        <v>2024</v>
      </c>
      <c r="J242" t="s">
        <v>10634</v>
      </c>
      <c r="K242" s="5">
        <v>37150.31</v>
      </c>
      <c r="L242" t="s">
        <v>967</v>
      </c>
      <c r="M242" t="s">
        <v>985</v>
      </c>
      <c r="N242" t="s">
        <v>10635</v>
      </c>
      <c r="O242" t="s">
        <v>804</v>
      </c>
      <c r="P242" t="s">
        <v>10885</v>
      </c>
      <c r="Q242" t="s">
        <v>10685</v>
      </c>
      <c r="R242" t="s">
        <v>737</v>
      </c>
      <c r="S242" t="s">
        <v>803</v>
      </c>
      <c r="T242" t="s">
        <v>11244</v>
      </c>
      <c r="U242" t="s">
        <v>965</v>
      </c>
      <c r="V242" t="s">
        <v>10638</v>
      </c>
      <c r="W242" t="s">
        <v>970</v>
      </c>
      <c r="X242" t="s">
        <v>11245</v>
      </c>
    </row>
    <row r="243" spans="2:24" ht="11" outlineLevel="1" x14ac:dyDescent="0.15">
      <c r="B243" t="s">
        <v>998</v>
      </c>
      <c r="C243" t="s">
        <v>999</v>
      </c>
      <c r="D243" t="s">
        <v>163</v>
      </c>
      <c r="E243" t="s">
        <v>10699</v>
      </c>
      <c r="F243" t="s">
        <v>600</v>
      </c>
      <c r="G243" t="s">
        <v>973</v>
      </c>
      <c r="H243" s="17">
        <v>45909</v>
      </c>
      <c r="I243" s="15">
        <v>2025</v>
      </c>
      <c r="J243" t="s">
        <v>10634</v>
      </c>
      <c r="K243" s="5">
        <v>0</v>
      </c>
      <c r="L243" t="s">
        <v>967</v>
      </c>
      <c r="M243" t="s">
        <v>985</v>
      </c>
      <c r="N243" t="s">
        <v>10635</v>
      </c>
      <c r="O243" t="s">
        <v>804</v>
      </c>
      <c r="P243" t="s">
        <v>10885</v>
      </c>
      <c r="Q243" t="s">
        <v>10685</v>
      </c>
      <c r="R243" t="s">
        <v>737</v>
      </c>
      <c r="S243" t="s">
        <v>803</v>
      </c>
      <c r="T243" t="s">
        <v>11246</v>
      </c>
      <c r="U243" t="s">
        <v>965</v>
      </c>
      <c r="V243" t="s">
        <v>10638</v>
      </c>
      <c r="W243" t="s">
        <v>970</v>
      </c>
      <c r="X243" t="s">
        <v>11247</v>
      </c>
    </row>
    <row r="244" spans="2:24" ht="11" outlineLevel="1" x14ac:dyDescent="0.15">
      <c r="B244" t="s">
        <v>998</v>
      </c>
      <c r="C244" t="s">
        <v>999</v>
      </c>
      <c r="D244" t="s">
        <v>163</v>
      </c>
      <c r="E244" t="s">
        <v>10667</v>
      </c>
      <c r="F244" t="s">
        <v>600</v>
      </c>
      <c r="G244" t="s">
        <v>973</v>
      </c>
      <c r="H244" s="17">
        <v>44782</v>
      </c>
      <c r="I244" s="15">
        <v>2022</v>
      </c>
      <c r="J244" t="s">
        <v>10634</v>
      </c>
      <c r="K244" s="5">
        <v>20696976.649999999</v>
      </c>
      <c r="L244" t="s">
        <v>967</v>
      </c>
      <c r="M244" t="s">
        <v>985</v>
      </c>
      <c r="N244" t="s">
        <v>10635</v>
      </c>
      <c r="O244" t="s">
        <v>804</v>
      </c>
      <c r="P244" t="s">
        <v>10671</v>
      </c>
      <c r="Q244" t="s">
        <v>10685</v>
      </c>
      <c r="R244" t="s">
        <v>737</v>
      </c>
      <c r="S244" t="s">
        <v>803</v>
      </c>
      <c r="T244" t="s">
        <v>11248</v>
      </c>
      <c r="U244" t="s">
        <v>965</v>
      </c>
      <c r="V244" t="s">
        <v>10638</v>
      </c>
      <c r="W244" t="s">
        <v>970</v>
      </c>
      <c r="X244" t="s">
        <v>11249</v>
      </c>
    </row>
    <row r="245" spans="2:24" ht="11" outlineLevel="1" x14ac:dyDescent="0.15">
      <c r="B245" t="s">
        <v>998</v>
      </c>
      <c r="C245" t="s">
        <v>999</v>
      </c>
      <c r="D245" t="s">
        <v>163</v>
      </c>
      <c r="E245" t="s">
        <v>10655</v>
      </c>
      <c r="F245" t="s">
        <v>600</v>
      </c>
      <c r="G245" t="s">
        <v>973</v>
      </c>
      <c r="H245" s="17">
        <v>44966</v>
      </c>
      <c r="I245" s="15">
        <v>2023</v>
      </c>
      <c r="J245" t="s">
        <v>10634</v>
      </c>
      <c r="K245" s="5">
        <v>26385</v>
      </c>
      <c r="L245" t="s">
        <v>967</v>
      </c>
      <c r="M245" t="s">
        <v>985</v>
      </c>
      <c r="N245" t="s">
        <v>10635</v>
      </c>
      <c r="O245" t="s">
        <v>804</v>
      </c>
      <c r="P245" t="s">
        <v>10671</v>
      </c>
      <c r="Q245" t="s">
        <v>10685</v>
      </c>
      <c r="R245" t="s">
        <v>737</v>
      </c>
      <c r="S245" t="s">
        <v>803</v>
      </c>
      <c r="T245" t="s">
        <v>11250</v>
      </c>
      <c r="U245" t="s">
        <v>965</v>
      </c>
      <c r="V245" t="s">
        <v>10638</v>
      </c>
      <c r="W245" t="s">
        <v>970</v>
      </c>
      <c r="X245" t="s">
        <v>11251</v>
      </c>
    </row>
    <row r="246" spans="2:24" ht="11" outlineLevel="1" x14ac:dyDescent="0.15">
      <c r="B246" t="s">
        <v>998</v>
      </c>
      <c r="C246" t="s">
        <v>999</v>
      </c>
      <c r="D246" t="s">
        <v>163</v>
      </c>
      <c r="E246" t="s">
        <v>10851</v>
      </c>
      <c r="F246" t="s">
        <v>600</v>
      </c>
      <c r="G246" t="s">
        <v>973</v>
      </c>
      <c r="H246" s="17">
        <v>45853</v>
      </c>
      <c r="I246" s="15">
        <v>2025</v>
      </c>
      <c r="J246" t="s">
        <v>10634</v>
      </c>
      <c r="K246" s="5">
        <v>0</v>
      </c>
      <c r="L246" t="s">
        <v>967</v>
      </c>
      <c r="M246" t="s">
        <v>985</v>
      </c>
      <c r="N246" t="s">
        <v>10635</v>
      </c>
      <c r="O246" t="s">
        <v>804</v>
      </c>
      <c r="P246" t="s">
        <v>10885</v>
      </c>
      <c r="Q246" t="s">
        <v>10685</v>
      </c>
      <c r="R246" t="s">
        <v>737</v>
      </c>
      <c r="S246" t="s">
        <v>803</v>
      </c>
      <c r="T246" t="s">
        <v>11252</v>
      </c>
      <c r="U246" t="s">
        <v>965</v>
      </c>
      <c r="V246" t="s">
        <v>10638</v>
      </c>
      <c r="W246" t="s">
        <v>970</v>
      </c>
      <c r="X246" t="s">
        <v>11253</v>
      </c>
    </row>
    <row r="247" spans="2:24" ht="11" outlineLevel="1" x14ac:dyDescent="0.15">
      <c r="B247" t="s">
        <v>998</v>
      </c>
      <c r="C247" t="s">
        <v>999</v>
      </c>
      <c r="D247" t="s">
        <v>163</v>
      </c>
      <c r="E247" t="s">
        <v>10664</v>
      </c>
      <c r="F247" t="s">
        <v>600</v>
      </c>
      <c r="G247" t="s">
        <v>973</v>
      </c>
      <c r="H247" s="17">
        <v>44615</v>
      </c>
      <c r="I247" s="15">
        <v>2022</v>
      </c>
      <c r="J247" t="s">
        <v>10634</v>
      </c>
      <c r="K247" s="5">
        <v>0</v>
      </c>
      <c r="L247" t="s">
        <v>967</v>
      </c>
      <c r="M247" t="s">
        <v>985</v>
      </c>
      <c r="N247" t="s">
        <v>10635</v>
      </c>
      <c r="O247" t="s">
        <v>804</v>
      </c>
      <c r="P247" t="s">
        <v>10671</v>
      </c>
      <c r="Q247" t="s">
        <v>10685</v>
      </c>
      <c r="R247" t="s">
        <v>737</v>
      </c>
      <c r="S247" t="s">
        <v>803</v>
      </c>
      <c r="T247" t="s">
        <v>11254</v>
      </c>
      <c r="U247" t="s">
        <v>965</v>
      </c>
      <c r="V247" t="s">
        <v>10638</v>
      </c>
      <c r="W247" t="s">
        <v>970</v>
      </c>
      <c r="X247" t="s">
        <v>11255</v>
      </c>
    </row>
    <row r="248" spans="2:24" ht="11" outlineLevel="1" x14ac:dyDescent="0.15">
      <c r="B248" t="s">
        <v>998</v>
      </c>
      <c r="C248" t="s">
        <v>999</v>
      </c>
      <c r="D248" t="s">
        <v>163</v>
      </c>
      <c r="E248" t="s">
        <v>10652</v>
      </c>
      <c r="F248" t="s">
        <v>600</v>
      </c>
      <c r="G248" t="s">
        <v>973</v>
      </c>
      <c r="H248" s="17">
        <v>44581</v>
      </c>
      <c r="I248" s="15">
        <v>2022</v>
      </c>
      <c r="J248" t="s">
        <v>10634</v>
      </c>
      <c r="K248" s="5">
        <v>27776929.800000001</v>
      </c>
      <c r="L248" t="s">
        <v>967</v>
      </c>
      <c r="M248" t="s">
        <v>985</v>
      </c>
      <c r="N248" t="s">
        <v>10635</v>
      </c>
      <c r="O248" t="s">
        <v>804</v>
      </c>
      <c r="P248" t="s">
        <v>10671</v>
      </c>
      <c r="Q248" t="s">
        <v>10685</v>
      </c>
      <c r="R248" t="s">
        <v>737</v>
      </c>
      <c r="S248" t="s">
        <v>803</v>
      </c>
      <c r="T248" t="s">
        <v>11256</v>
      </c>
      <c r="U248" t="s">
        <v>965</v>
      </c>
      <c r="V248" t="s">
        <v>10638</v>
      </c>
      <c r="W248" t="s">
        <v>970</v>
      </c>
      <c r="X248" t="s">
        <v>11257</v>
      </c>
    </row>
    <row r="249" spans="2:24" ht="11" outlineLevel="1" x14ac:dyDescent="0.15">
      <c r="B249" t="s">
        <v>998</v>
      </c>
      <c r="C249" t="s">
        <v>999</v>
      </c>
      <c r="D249" t="s">
        <v>163</v>
      </c>
      <c r="E249" t="s">
        <v>10646</v>
      </c>
      <c r="F249" t="s">
        <v>600</v>
      </c>
      <c r="G249" t="s">
        <v>973</v>
      </c>
      <c r="H249" s="17">
        <v>45169</v>
      </c>
      <c r="I249" s="15">
        <v>2023</v>
      </c>
      <c r="J249" t="s">
        <v>10634</v>
      </c>
      <c r="K249" s="5">
        <v>0</v>
      </c>
      <c r="L249" t="s">
        <v>967</v>
      </c>
      <c r="M249" t="s">
        <v>985</v>
      </c>
      <c r="N249" t="s">
        <v>10635</v>
      </c>
      <c r="O249" t="s">
        <v>804</v>
      </c>
      <c r="P249" t="s">
        <v>10671</v>
      </c>
      <c r="Q249" t="s">
        <v>10685</v>
      </c>
      <c r="R249" t="s">
        <v>737</v>
      </c>
      <c r="S249" t="s">
        <v>803</v>
      </c>
      <c r="T249" t="s">
        <v>11258</v>
      </c>
      <c r="U249" t="s">
        <v>965</v>
      </c>
      <c r="V249" t="s">
        <v>10638</v>
      </c>
      <c r="W249" t="s">
        <v>970</v>
      </c>
      <c r="X249" t="s">
        <v>11259</v>
      </c>
    </row>
    <row r="250" spans="2:24" ht="11" outlineLevel="1" x14ac:dyDescent="0.15">
      <c r="B250" t="s">
        <v>998</v>
      </c>
      <c r="C250" t="s">
        <v>999</v>
      </c>
      <c r="D250" t="s">
        <v>163</v>
      </c>
      <c r="E250" t="s">
        <v>10711</v>
      </c>
      <c r="F250" t="s">
        <v>600</v>
      </c>
      <c r="G250" t="s">
        <v>973</v>
      </c>
      <c r="H250" s="17">
        <v>45379</v>
      </c>
      <c r="I250" s="15">
        <v>2024</v>
      </c>
      <c r="J250" t="s">
        <v>10634</v>
      </c>
      <c r="K250" s="5">
        <v>744007.56</v>
      </c>
      <c r="L250" t="s">
        <v>967</v>
      </c>
      <c r="M250" t="s">
        <v>985</v>
      </c>
      <c r="N250" t="s">
        <v>10635</v>
      </c>
      <c r="O250" t="s">
        <v>804</v>
      </c>
      <c r="P250" t="s">
        <v>10671</v>
      </c>
      <c r="Q250" t="s">
        <v>10685</v>
      </c>
      <c r="R250" t="s">
        <v>737</v>
      </c>
      <c r="S250" t="s">
        <v>803</v>
      </c>
      <c r="T250" t="s">
        <v>11260</v>
      </c>
      <c r="U250" t="s">
        <v>965</v>
      </c>
      <c r="V250" t="s">
        <v>10638</v>
      </c>
      <c r="W250" t="s">
        <v>970</v>
      </c>
      <c r="X250" t="s">
        <v>11261</v>
      </c>
    </row>
    <row r="251" spans="2:24" ht="11" outlineLevel="1" x14ac:dyDescent="0.15">
      <c r="B251" t="s">
        <v>1002</v>
      </c>
      <c r="C251" t="s">
        <v>1003</v>
      </c>
      <c r="D251" t="s">
        <v>161</v>
      </c>
      <c r="E251" t="s">
        <v>10632</v>
      </c>
      <c r="F251" t="s">
        <v>597</v>
      </c>
      <c r="G251" t="s">
        <v>986</v>
      </c>
      <c r="H251" s="17">
        <v>45721</v>
      </c>
      <c r="I251" s="15">
        <v>2025</v>
      </c>
      <c r="J251" t="s">
        <v>10634</v>
      </c>
      <c r="K251" s="5">
        <v>449583.76</v>
      </c>
      <c r="L251" t="s">
        <v>967</v>
      </c>
      <c r="M251" t="s">
        <v>985</v>
      </c>
      <c r="N251" t="s">
        <v>10635</v>
      </c>
      <c r="O251" t="s">
        <v>796</v>
      </c>
      <c r="P251" t="s">
        <v>10885</v>
      </c>
      <c r="Q251" t="s">
        <v>10886</v>
      </c>
      <c r="R251" t="s">
        <v>738</v>
      </c>
      <c r="S251" t="s">
        <v>795</v>
      </c>
      <c r="T251" t="s">
        <v>11262</v>
      </c>
      <c r="U251" t="s">
        <v>965</v>
      </c>
      <c r="V251" t="s">
        <v>10638</v>
      </c>
      <c r="W251" t="s">
        <v>970</v>
      </c>
      <c r="X251" t="s">
        <v>11263</v>
      </c>
    </row>
    <row r="252" spans="2:24" ht="11" outlineLevel="1" x14ac:dyDescent="0.15">
      <c r="B252" t="s">
        <v>1002</v>
      </c>
      <c r="C252" t="s">
        <v>1003</v>
      </c>
      <c r="D252" t="s">
        <v>161</v>
      </c>
      <c r="E252" t="s">
        <v>10652</v>
      </c>
      <c r="F252" t="s">
        <v>597</v>
      </c>
      <c r="G252" t="s">
        <v>986</v>
      </c>
      <c r="H252" s="17">
        <v>44935</v>
      </c>
      <c r="I252" s="15">
        <v>2023</v>
      </c>
      <c r="J252" t="s">
        <v>10634</v>
      </c>
      <c r="K252" s="5">
        <v>9438.4599999999991</v>
      </c>
      <c r="L252" t="s">
        <v>967</v>
      </c>
      <c r="M252" t="s">
        <v>985</v>
      </c>
      <c r="N252" t="s">
        <v>10635</v>
      </c>
      <c r="O252" t="s">
        <v>796</v>
      </c>
      <c r="P252" t="s">
        <v>10671</v>
      </c>
      <c r="Q252" t="s">
        <v>10886</v>
      </c>
      <c r="R252" t="s">
        <v>738</v>
      </c>
      <c r="S252" t="s">
        <v>795</v>
      </c>
      <c r="T252" t="s">
        <v>11264</v>
      </c>
      <c r="U252" t="s">
        <v>965</v>
      </c>
      <c r="V252" t="s">
        <v>10638</v>
      </c>
      <c r="W252" t="s">
        <v>970</v>
      </c>
      <c r="X252" t="s">
        <v>11265</v>
      </c>
    </row>
    <row r="253" spans="2:24" ht="11" outlineLevel="1" x14ac:dyDescent="0.15">
      <c r="B253" t="s">
        <v>1002</v>
      </c>
      <c r="C253" t="s">
        <v>1003</v>
      </c>
      <c r="D253" t="s">
        <v>161</v>
      </c>
      <c r="E253" t="s">
        <v>10658</v>
      </c>
      <c r="F253" t="s">
        <v>597</v>
      </c>
      <c r="G253" t="s">
        <v>986</v>
      </c>
      <c r="H253" s="17">
        <v>45512</v>
      </c>
      <c r="I253" s="15">
        <v>2024</v>
      </c>
      <c r="J253" t="s">
        <v>10634</v>
      </c>
      <c r="K253" s="5">
        <v>0</v>
      </c>
      <c r="L253" t="s">
        <v>967</v>
      </c>
      <c r="M253" t="s">
        <v>985</v>
      </c>
      <c r="N253" t="s">
        <v>10635</v>
      </c>
      <c r="O253" t="s">
        <v>796</v>
      </c>
      <c r="P253" t="s">
        <v>10885</v>
      </c>
      <c r="Q253" t="s">
        <v>10886</v>
      </c>
      <c r="R253" t="s">
        <v>738</v>
      </c>
      <c r="S253" t="s">
        <v>795</v>
      </c>
      <c r="T253" t="s">
        <v>11266</v>
      </c>
      <c r="U253" t="s">
        <v>965</v>
      </c>
      <c r="V253" t="s">
        <v>10638</v>
      </c>
      <c r="W253" t="s">
        <v>970</v>
      </c>
      <c r="X253" t="s">
        <v>11267</v>
      </c>
    </row>
    <row r="254" spans="2:24" ht="11" outlineLevel="1" x14ac:dyDescent="0.15">
      <c r="B254" t="s">
        <v>1002</v>
      </c>
      <c r="C254" t="s">
        <v>1003</v>
      </c>
      <c r="D254" t="s">
        <v>161</v>
      </c>
      <c r="E254" t="s">
        <v>10643</v>
      </c>
      <c r="F254" t="s">
        <v>597</v>
      </c>
      <c r="G254" t="s">
        <v>986</v>
      </c>
      <c r="H254" s="17">
        <v>45301</v>
      </c>
      <c r="I254" s="15">
        <v>2024</v>
      </c>
      <c r="J254" t="s">
        <v>10634</v>
      </c>
      <c r="K254" s="5">
        <v>0</v>
      </c>
      <c r="L254" t="s">
        <v>967</v>
      </c>
      <c r="M254" t="s">
        <v>985</v>
      </c>
      <c r="N254" t="s">
        <v>10635</v>
      </c>
      <c r="O254" t="s">
        <v>796</v>
      </c>
      <c r="P254" t="s">
        <v>10671</v>
      </c>
      <c r="Q254" t="s">
        <v>10886</v>
      </c>
      <c r="R254" t="s">
        <v>738</v>
      </c>
      <c r="S254" t="s">
        <v>795</v>
      </c>
      <c r="T254" t="s">
        <v>11268</v>
      </c>
      <c r="U254" t="s">
        <v>965</v>
      </c>
      <c r="V254" t="s">
        <v>10638</v>
      </c>
      <c r="W254" t="s">
        <v>970</v>
      </c>
      <c r="X254" t="s">
        <v>11269</v>
      </c>
    </row>
    <row r="255" spans="2:24" ht="11" outlineLevel="1" x14ac:dyDescent="0.15">
      <c r="B255" t="s">
        <v>1002</v>
      </c>
      <c r="C255" t="s">
        <v>1003</v>
      </c>
      <c r="D255" t="s">
        <v>161</v>
      </c>
      <c r="E255" t="s">
        <v>10649</v>
      </c>
      <c r="F255" t="s">
        <v>597</v>
      </c>
      <c r="G255" t="s">
        <v>986</v>
      </c>
      <c r="H255" s="17">
        <v>44455</v>
      </c>
      <c r="I255" s="15">
        <v>2021</v>
      </c>
      <c r="J255" t="s">
        <v>10634</v>
      </c>
      <c r="K255" s="5">
        <v>27860843</v>
      </c>
      <c r="L255" t="s">
        <v>967</v>
      </c>
      <c r="M255" t="s">
        <v>985</v>
      </c>
      <c r="N255" t="s">
        <v>10635</v>
      </c>
      <c r="O255" t="s">
        <v>796</v>
      </c>
      <c r="P255" t="s">
        <v>10671</v>
      </c>
      <c r="Q255" t="s">
        <v>10886</v>
      </c>
      <c r="R255" t="s">
        <v>738</v>
      </c>
      <c r="S255" t="s">
        <v>795</v>
      </c>
      <c r="T255" t="s">
        <v>11270</v>
      </c>
      <c r="U255" t="s">
        <v>965</v>
      </c>
      <c r="V255" t="s">
        <v>10638</v>
      </c>
      <c r="W255" t="s">
        <v>970</v>
      </c>
      <c r="X255" t="s">
        <v>11271</v>
      </c>
    </row>
    <row r="256" spans="2:24" ht="11" outlineLevel="1" x14ac:dyDescent="0.15">
      <c r="B256" t="s">
        <v>1002</v>
      </c>
      <c r="C256" t="s">
        <v>1003</v>
      </c>
      <c r="D256" t="s">
        <v>161</v>
      </c>
      <c r="E256" t="s">
        <v>10667</v>
      </c>
      <c r="F256" t="s">
        <v>597</v>
      </c>
      <c r="G256" t="s">
        <v>986</v>
      </c>
      <c r="H256" s="17">
        <v>45819</v>
      </c>
      <c r="I256" s="15">
        <v>2025</v>
      </c>
      <c r="J256" t="s">
        <v>10634</v>
      </c>
      <c r="K256" s="5">
        <v>137245</v>
      </c>
      <c r="L256" t="s">
        <v>967</v>
      </c>
      <c r="M256" t="s">
        <v>985</v>
      </c>
      <c r="N256" t="s">
        <v>10635</v>
      </c>
      <c r="O256" t="s">
        <v>796</v>
      </c>
      <c r="P256" t="s">
        <v>10885</v>
      </c>
      <c r="Q256" t="s">
        <v>10685</v>
      </c>
      <c r="R256" t="s">
        <v>738</v>
      </c>
      <c r="S256" t="s">
        <v>795</v>
      </c>
      <c r="T256" t="s">
        <v>11270</v>
      </c>
      <c r="U256" t="s">
        <v>965</v>
      </c>
      <c r="V256" t="s">
        <v>10638</v>
      </c>
      <c r="W256" t="s">
        <v>970</v>
      </c>
      <c r="X256" t="s">
        <v>11272</v>
      </c>
    </row>
    <row r="257" spans="2:24" ht="11" outlineLevel="1" x14ac:dyDescent="0.15">
      <c r="B257" t="s">
        <v>1002</v>
      </c>
      <c r="C257" t="s">
        <v>1003</v>
      </c>
      <c r="D257" t="s">
        <v>161</v>
      </c>
      <c r="E257" t="s">
        <v>10664</v>
      </c>
      <c r="F257" t="s">
        <v>597</v>
      </c>
      <c r="G257" t="s">
        <v>986</v>
      </c>
      <c r="H257" s="17">
        <v>45199</v>
      </c>
      <c r="I257" s="15">
        <v>2023</v>
      </c>
      <c r="J257" t="s">
        <v>10634</v>
      </c>
      <c r="K257" s="5">
        <v>35216310.539999999</v>
      </c>
      <c r="L257" t="s">
        <v>967</v>
      </c>
      <c r="M257" t="s">
        <v>985</v>
      </c>
      <c r="N257" t="s">
        <v>10635</v>
      </c>
      <c r="O257" t="s">
        <v>796</v>
      </c>
      <c r="P257" t="s">
        <v>10671</v>
      </c>
      <c r="Q257" t="s">
        <v>10886</v>
      </c>
      <c r="R257" t="s">
        <v>738</v>
      </c>
      <c r="S257" t="s">
        <v>795</v>
      </c>
      <c r="T257" t="s">
        <v>11273</v>
      </c>
      <c r="U257" t="s">
        <v>965</v>
      </c>
      <c r="V257" t="s">
        <v>10638</v>
      </c>
      <c r="W257" t="s">
        <v>970</v>
      </c>
      <c r="X257" t="s">
        <v>11274</v>
      </c>
    </row>
    <row r="258" spans="2:24" ht="11" outlineLevel="1" x14ac:dyDescent="0.15">
      <c r="B258" t="s">
        <v>1005</v>
      </c>
      <c r="C258" t="s">
        <v>1006</v>
      </c>
      <c r="D258" t="s">
        <v>163</v>
      </c>
      <c r="E258" t="s">
        <v>10664</v>
      </c>
      <c r="F258" t="s">
        <v>600</v>
      </c>
      <c r="G258" t="s">
        <v>973</v>
      </c>
      <c r="H258" s="17">
        <v>44217</v>
      </c>
      <c r="I258" s="15">
        <v>2021</v>
      </c>
      <c r="J258" t="s">
        <v>10634</v>
      </c>
      <c r="K258" s="5">
        <v>0</v>
      </c>
      <c r="L258" t="s">
        <v>967</v>
      </c>
      <c r="M258" t="s">
        <v>985</v>
      </c>
      <c r="N258" t="s">
        <v>10635</v>
      </c>
      <c r="O258" t="s">
        <v>804</v>
      </c>
      <c r="P258" t="s">
        <v>10671</v>
      </c>
      <c r="Q258" t="s">
        <v>10685</v>
      </c>
      <c r="R258" t="s">
        <v>737</v>
      </c>
      <c r="S258" t="s">
        <v>803</v>
      </c>
      <c r="T258" t="s">
        <v>11275</v>
      </c>
      <c r="U258" t="s">
        <v>965</v>
      </c>
      <c r="V258" t="s">
        <v>10638</v>
      </c>
      <c r="W258" t="s">
        <v>970</v>
      </c>
      <c r="X258" t="s">
        <v>11276</v>
      </c>
    </row>
    <row r="259" spans="2:24" ht="11" outlineLevel="1" x14ac:dyDescent="0.15">
      <c r="B259" t="s">
        <v>1005</v>
      </c>
      <c r="C259" t="s">
        <v>1006</v>
      </c>
      <c r="D259" t="s">
        <v>163</v>
      </c>
      <c r="E259" t="s">
        <v>10643</v>
      </c>
      <c r="F259" t="s">
        <v>600</v>
      </c>
      <c r="G259" t="s">
        <v>973</v>
      </c>
      <c r="H259" s="17">
        <v>44231</v>
      </c>
      <c r="I259" s="15">
        <v>2021</v>
      </c>
      <c r="J259" t="s">
        <v>10634</v>
      </c>
      <c r="K259" s="5">
        <v>0</v>
      </c>
      <c r="L259" t="s">
        <v>967</v>
      </c>
      <c r="M259" t="s">
        <v>985</v>
      </c>
      <c r="N259" t="s">
        <v>10635</v>
      </c>
      <c r="O259" t="s">
        <v>804</v>
      </c>
      <c r="P259" t="s">
        <v>10671</v>
      </c>
      <c r="Q259" t="s">
        <v>10685</v>
      </c>
      <c r="R259" t="s">
        <v>737</v>
      </c>
      <c r="S259" t="s">
        <v>803</v>
      </c>
      <c r="T259" t="s">
        <v>11277</v>
      </c>
      <c r="U259" t="s">
        <v>965</v>
      </c>
      <c r="V259" t="s">
        <v>10638</v>
      </c>
      <c r="W259" t="s">
        <v>970</v>
      </c>
      <c r="X259" t="s">
        <v>11278</v>
      </c>
    </row>
    <row r="260" spans="2:24" ht="11" outlineLevel="1" x14ac:dyDescent="0.15">
      <c r="B260" t="s">
        <v>1005</v>
      </c>
      <c r="C260" t="s">
        <v>1006</v>
      </c>
      <c r="D260" t="s">
        <v>163</v>
      </c>
      <c r="E260" t="s">
        <v>10661</v>
      </c>
      <c r="F260" t="s">
        <v>600</v>
      </c>
      <c r="G260" t="s">
        <v>973</v>
      </c>
      <c r="H260" s="17">
        <v>44656</v>
      </c>
      <c r="I260" s="15">
        <v>2022</v>
      </c>
      <c r="J260" t="s">
        <v>10634</v>
      </c>
      <c r="K260" s="5">
        <v>0</v>
      </c>
      <c r="L260" t="s">
        <v>967</v>
      </c>
      <c r="M260" t="s">
        <v>985</v>
      </c>
      <c r="N260" t="s">
        <v>10635</v>
      </c>
      <c r="O260" t="s">
        <v>804</v>
      </c>
      <c r="P260" t="s">
        <v>10671</v>
      </c>
      <c r="Q260" t="s">
        <v>10685</v>
      </c>
      <c r="R260" t="s">
        <v>737</v>
      </c>
      <c r="S260" t="s">
        <v>803</v>
      </c>
      <c r="T260" t="s">
        <v>11279</v>
      </c>
      <c r="U260" t="s">
        <v>965</v>
      </c>
      <c r="V260" t="s">
        <v>10638</v>
      </c>
      <c r="W260" t="s">
        <v>970</v>
      </c>
      <c r="X260" t="s">
        <v>11280</v>
      </c>
    </row>
    <row r="261" spans="2:24" ht="11" outlineLevel="1" x14ac:dyDescent="0.15">
      <c r="B261" t="s">
        <v>1005</v>
      </c>
      <c r="C261" t="s">
        <v>1006</v>
      </c>
      <c r="D261" t="s">
        <v>163</v>
      </c>
      <c r="E261" t="s">
        <v>10652</v>
      </c>
      <c r="F261" t="s">
        <v>600</v>
      </c>
      <c r="G261" t="s">
        <v>973</v>
      </c>
      <c r="H261" s="17">
        <v>44202</v>
      </c>
      <c r="I261" s="15">
        <v>2021</v>
      </c>
      <c r="J261" t="s">
        <v>10634</v>
      </c>
      <c r="K261" s="5">
        <v>0</v>
      </c>
      <c r="L261" t="s">
        <v>967</v>
      </c>
      <c r="M261" t="s">
        <v>985</v>
      </c>
      <c r="N261" t="s">
        <v>10635</v>
      </c>
      <c r="O261" t="s">
        <v>804</v>
      </c>
      <c r="P261" t="s">
        <v>10671</v>
      </c>
      <c r="Q261" t="s">
        <v>10685</v>
      </c>
      <c r="R261" t="s">
        <v>737</v>
      </c>
      <c r="S261" t="s">
        <v>803</v>
      </c>
      <c r="T261" t="s">
        <v>11281</v>
      </c>
      <c r="U261" t="s">
        <v>965</v>
      </c>
      <c r="V261" t="s">
        <v>10638</v>
      </c>
      <c r="W261" t="s">
        <v>970</v>
      </c>
      <c r="X261" t="s">
        <v>11282</v>
      </c>
    </row>
    <row r="262" spans="2:24" ht="11" outlineLevel="1" x14ac:dyDescent="0.15">
      <c r="B262" t="s">
        <v>1005</v>
      </c>
      <c r="C262" t="s">
        <v>1006</v>
      </c>
      <c r="D262" t="s">
        <v>163</v>
      </c>
      <c r="E262" t="s">
        <v>10649</v>
      </c>
      <c r="F262" t="s">
        <v>600</v>
      </c>
      <c r="G262" t="s">
        <v>973</v>
      </c>
      <c r="H262" s="17">
        <v>44152</v>
      </c>
      <c r="I262" s="15">
        <v>2021</v>
      </c>
      <c r="J262" t="s">
        <v>10634</v>
      </c>
      <c r="K262" s="5">
        <v>16516918.970000001</v>
      </c>
      <c r="L262" t="s">
        <v>967</v>
      </c>
      <c r="M262" t="s">
        <v>985</v>
      </c>
      <c r="N262" t="s">
        <v>10635</v>
      </c>
      <c r="O262" t="s">
        <v>804</v>
      </c>
      <c r="P262" t="s">
        <v>10671</v>
      </c>
      <c r="Q262" t="s">
        <v>10685</v>
      </c>
      <c r="R262" t="s">
        <v>737</v>
      </c>
      <c r="S262" t="s">
        <v>803</v>
      </c>
      <c r="T262" t="s">
        <v>11283</v>
      </c>
      <c r="U262" t="s">
        <v>965</v>
      </c>
      <c r="V262" t="s">
        <v>10638</v>
      </c>
      <c r="W262" t="s">
        <v>970</v>
      </c>
      <c r="X262" t="s">
        <v>11284</v>
      </c>
    </row>
    <row r="263" spans="2:24" ht="11" outlineLevel="1" x14ac:dyDescent="0.15">
      <c r="B263" t="s">
        <v>1005</v>
      </c>
      <c r="C263" t="s">
        <v>1006</v>
      </c>
      <c r="D263" t="s">
        <v>163</v>
      </c>
      <c r="E263" t="s">
        <v>10632</v>
      </c>
      <c r="F263" t="s">
        <v>600</v>
      </c>
      <c r="G263" t="s">
        <v>973</v>
      </c>
      <c r="H263" s="17">
        <v>44258</v>
      </c>
      <c r="I263" s="15">
        <v>2021</v>
      </c>
      <c r="J263" t="s">
        <v>10634</v>
      </c>
      <c r="K263" s="5">
        <v>44724687.840000004</v>
      </c>
      <c r="L263" t="s">
        <v>967</v>
      </c>
      <c r="M263" t="s">
        <v>985</v>
      </c>
      <c r="N263" t="s">
        <v>10635</v>
      </c>
      <c r="O263" t="s">
        <v>804</v>
      </c>
      <c r="P263" t="s">
        <v>10671</v>
      </c>
      <c r="Q263" t="s">
        <v>10685</v>
      </c>
      <c r="R263" t="s">
        <v>737</v>
      </c>
      <c r="S263" t="s">
        <v>803</v>
      </c>
      <c r="T263" t="s">
        <v>11285</v>
      </c>
      <c r="U263" t="s">
        <v>965</v>
      </c>
      <c r="V263" t="s">
        <v>10638</v>
      </c>
      <c r="W263" t="s">
        <v>970</v>
      </c>
      <c r="X263" t="s">
        <v>11286</v>
      </c>
    </row>
    <row r="264" spans="2:24" ht="11" outlineLevel="1" x14ac:dyDescent="0.15">
      <c r="B264" t="s">
        <v>1005</v>
      </c>
      <c r="C264" t="s">
        <v>1006</v>
      </c>
      <c r="D264" t="s">
        <v>163</v>
      </c>
      <c r="E264" t="s">
        <v>10658</v>
      </c>
      <c r="F264" t="s">
        <v>600</v>
      </c>
      <c r="G264" t="s">
        <v>973</v>
      </c>
      <c r="H264" s="17">
        <v>44518</v>
      </c>
      <c r="I264" s="15">
        <v>2022</v>
      </c>
      <c r="J264" t="s">
        <v>10634</v>
      </c>
      <c r="K264" s="5">
        <v>0</v>
      </c>
      <c r="L264" t="s">
        <v>967</v>
      </c>
      <c r="M264" t="s">
        <v>985</v>
      </c>
      <c r="N264" t="s">
        <v>10635</v>
      </c>
      <c r="O264" t="s">
        <v>804</v>
      </c>
      <c r="P264" t="s">
        <v>10671</v>
      </c>
      <c r="Q264" t="s">
        <v>10685</v>
      </c>
      <c r="R264" t="s">
        <v>737</v>
      </c>
      <c r="S264" t="s">
        <v>803</v>
      </c>
      <c r="T264" t="s">
        <v>11287</v>
      </c>
      <c r="U264" t="s">
        <v>965</v>
      </c>
      <c r="V264" t="s">
        <v>10638</v>
      </c>
      <c r="W264" t="s">
        <v>970</v>
      </c>
      <c r="X264" t="s">
        <v>11288</v>
      </c>
    </row>
    <row r="265" spans="2:24" ht="11" outlineLevel="1" x14ac:dyDescent="0.15">
      <c r="B265" t="s">
        <v>1008</v>
      </c>
      <c r="C265" t="s">
        <v>1009</v>
      </c>
      <c r="D265" t="s">
        <v>161</v>
      </c>
      <c r="E265" t="s">
        <v>10649</v>
      </c>
      <c r="F265" t="s">
        <v>597</v>
      </c>
      <c r="G265" t="s">
        <v>986</v>
      </c>
      <c r="H265" s="17">
        <v>45198</v>
      </c>
      <c r="I265" s="15">
        <v>2023</v>
      </c>
      <c r="J265" t="s">
        <v>10634</v>
      </c>
      <c r="K265" s="5">
        <v>61451667</v>
      </c>
      <c r="L265" t="s">
        <v>967</v>
      </c>
      <c r="M265" t="s">
        <v>985</v>
      </c>
      <c r="N265" t="s">
        <v>10635</v>
      </c>
      <c r="O265" t="s">
        <v>796</v>
      </c>
      <c r="P265" t="s">
        <v>10671</v>
      </c>
      <c r="Q265" t="s">
        <v>10886</v>
      </c>
      <c r="R265" t="s">
        <v>738</v>
      </c>
      <c r="S265" t="s">
        <v>795</v>
      </c>
      <c r="T265" t="s">
        <v>11289</v>
      </c>
      <c r="U265" t="s">
        <v>965</v>
      </c>
      <c r="V265" t="s">
        <v>10638</v>
      </c>
      <c r="W265" t="s">
        <v>970</v>
      </c>
      <c r="X265" t="s">
        <v>11290</v>
      </c>
    </row>
    <row r="266" spans="2:24" ht="11" outlineLevel="1" x14ac:dyDescent="0.15">
      <c r="B266" t="s">
        <v>1011</v>
      </c>
      <c r="C266" t="s">
        <v>1012</v>
      </c>
      <c r="D266" t="s">
        <v>161</v>
      </c>
      <c r="E266" t="s">
        <v>10649</v>
      </c>
      <c r="F266" t="s">
        <v>597</v>
      </c>
      <c r="G266" t="s">
        <v>986</v>
      </c>
      <c r="H266" s="17">
        <v>45498</v>
      </c>
      <c r="I266" s="15">
        <v>2024</v>
      </c>
      <c r="J266" t="s">
        <v>10634</v>
      </c>
      <c r="K266" s="5">
        <v>60745751</v>
      </c>
      <c r="L266" t="s">
        <v>967</v>
      </c>
      <c r="M266" t="s">
        <v>985</v>
      </c>
      <c r="N266" t="s">
        <v>10635</v>
      </c>
      <c r="O266" t="s">
        <v>796</v>
      </c>
      <c r="P266" t="s">
        <v>10885</v>
      </c>
      <c r="Q266" t="s">
        <v>10886</v>
      </c>
      <c r="R266" t="s">
        <v>738</v>
      </c>
      <c r="S266" t="s">
        <v>795</v>
      </c>
      <c r="T266" t="s">
        <v>11291</v>
      </c>
      <c r="U266" t="s">
        <v>965</v>
      </c>
      <c r="V266" t="s">
        <v>10638</v>
      </c>
      <c r="W266" t="s">
        <v>970</v>
      </c>
      <c r="X266" t="s">
        <v>11292</v>
      </c>
    </row>
    <row r="267" spans="2:24" ht="11" outlineLevel="1" x14ac:dyDescent="0.15">
      <c r="B267" t="s">
        <v>1014</v>
      </c>
      <c r="C267" t="s">
        <v>1015</v>
      </c>
      <c r="D267" t="s">
        <v>161</v>
      </c>
      <c r="E267" t="s">
        <v>10649</v>
      </c>
      <c r="F267" t="s">
        <v>597</v>
      </c>
      <c r="G267" t="s">
        <v>986</v>
      </c>
      <c r="H267" s="17">
        <v>45498</v>
      </c>
      <c r="I267" s="15">
        <v>2024</v>
      </c>
      <c r="J267" t="s">
        <v>10634</v>
      </c>
      <c r="K267" s="5">
        <v>59861557</v>
      </c>
      <c r="L267" t="s">
        <v>967</v>
      </c>
      <c r="M267" t="s">
        <v>985</v>
      </c>
      <c r="N267" t="s">
        <v>10635</v>
      </c>
      <c r="O267" t="s">
        <v>796</v>
      </c>
      <c r="P267" t="s">
        <v>10885</v>
      </c>
      <c r="Q267" t="s">
        <v>10886</v>
      </c>
      <c r="R267" t="s">
        <v>738</v>
      </c>
      <c r="S267" t="s">
        <v>795</v>
      </c>
      <c r="T267" t="s">
        <v>11293</v>
      </c>
      <c r="U267" t="s">
        <v>965</v>
      </c>
      <c r="V267" t="s">
        <v>10638</v>
      </c>
      <c r="W267" t="s">
        <v>970</v>
      </c>
      <c r="X267" t="s">
        <v>11294</v>
      </c>
    </row>
    <row r="268" spans="2:24" ht="11" outlineLevel="1" x14ac:dyDescent="0.15">
      <c r="B268" t="s">
        <v>1017</v>
      </c>
      <c r="C268" t="s">
        <v>1018</v>
      </c>
      <c r="D268" t="s">
        <v>161</v>
      </c>
      <c r="E268" t="s">
        <v>10649</v>
      </c>
      <c r="F268" t="s">
        <v>597</v>
      </c>
      <c r="G268" t="s">
        <v>986</v>
      </c>
      <c r="H268" s="17">
        <v>45593</v>
      </c>
      <c r="I268" s="15">
        <v>2025</v>
      </c>
      <c r="J268" t="s">
        <v>10634</v>
      </c>
      <c r="K268" s="5">
        <v>59630930</v>
      </c>
      <c r="L268" t="s">
        <v>967</v>
      </c>
      <c r="M268" t="s">
        <v>985</v>
      </c>
      <c r="N268" t="s">
        <v>10635</v>
      </c>
      <c r="O268" t="s">
        <v>796</v>
      </c>
      <c r="P268" t="s">
        <v>10885</v>
      </c>
      <c r="Q268" t="s">
        <v>10886</v>
      </c>
      <c r="R268" t="s">
        <v>738</v>
      </c>
      <c r="S268" t="s">
        <v>795</v>
      </c>
      <c r="T268" t="s">
        <v>11295</v>
      </c>
      <c r="U268" t="s">
        <v>965</v>
      </c>
      <c r="V268" t="s">
        <v>10638</v>
      </c>
      <c r="W268" t="s">
        <v>970</v>
      </c>
      <c r="X268" t="s">
        <v>11296</v>
      </c>
    </row>
    <row r="269" spans="2:24" ht="11" outlineLevel="1" x14ac:dyDescent="0.15">
      <c r="B269" t="s">
        <v>1020</v>
      </c>
      <c r="C269" t="s">
        <v>1021</v>
      </c>
      <c r="D269" t="s">
        <v>164</v>
      </c>
      <c r="E269" t="s">
        <v>10649</v>
      </c>
      <c r="F269" t="s">
        <v>11297</v>
      </c>
      <c r="G269" t="s">
        <v>1022</v>
      </c>
      <c r="H269" s="17">
        <v>44816</v>
      </c>
      <c r="I269" s="15">
        <v>2022</v>
      </c>
      <c r="J269" t="s">
        <v>10634</v>
      </c>
      <c r="K269" s="5">
        <v>45529853</v>
      </c>
      <c r="L269" t="s">
        <v>967</v>
      </c>
      <c r="M269" t="s">
        <v>985</v>
      </c>
      <c r="N269" t="s">
        <v>10635</v>
      </c>
      <c r="O269" t="s">
        <v>796</v>
      </c>
      <c r="P269" t="s">
        <v>10671</v>
      </c>
      <c r="Q269" t="s">
        <v>10671</v>
      </c>
      <c r="R269" t="s">
        <v>744</v>
      </c>
      <c r="S269" t="s">
        <v>795</v>
      </c>
      <c r="T269" t="s">
        <v>11298</v>
      </c>
      <c r="U269" t="s">
        <v>965</v>
      </c>
      <c r="V269" t="s">
        <v>10638</v>
      </c>
      <c r="W269" t="s">
        <v>970</v>
      </c>
      <c r="X269" t="s">
        <v>11299</v>
      </c>
    </row>
    <row r="270" spans="2:24" ht="11" outlineLevel="1" x14ac:dyDescent="0.15">
      <c r="B270" t="s">
        <v>1020</v>
      </c>
      <c r="C270" t="s">
        <v>1021</v>
      </c>
      <c r="D270" t="s">
        <v>164</v>
      </c>
      <c r="E270" t="s">
        <v>10728</v>
      </c>
      <c r="F270" t="s">
        <v>11297</v>
      </c>
      <c r="G270" t="s">
        <v>1022</v>
      </c>
      <c r="H270" s="17">
        <v>45482</v>
      </c>
      <c r="I270" s="15">
        <v>2024</v>
      </c>
      <c r="J270" t="s">
        <v>10634</v>
      </c>
      <c r="K270" s="5">
        <v>0</v>
      </c>
      <c r="L270" t="s">
        <v>967</v>
      </c>
      <c r="M270" t="s">
        <v>985</v>
      </c>
      <c r="N270" t="s">
        <v>10635</v>
      </c>
      <c r="O270" t="s">
        <v>796</v>
      </c>
      <c r="P270" t="s">
        <v>10885</v>
      </c>
      <c r="Q270" t="s">
        <v>10671</v>
      </c>
      <c r="R270" t="s">
        <v>744</v>
      </c>
      <c r="S270" t="s">
        <v>795</v>
      </c>
      <c r="T270" t="s">
        <v>11300</v>
      </c>
      <c r="U270" t="s">
        <v>965</v>
      </c>
      <c r="V270" t="s">
        <v>10638</v>
      </c>
      <c r="W270" t="s">
        <v>970</v>
      </c>
      <c r="X270" t="s">
        <v>11301</v>
      </c>
    </row>
    <row r="271" spans="2:24" ht="11" outlineLevel="1" x14ac:dyDescent="0.15">
      <c r="B271" t="s">
        <v>1020</v>
      </c>
      <c r="C271" t="s">
        <v>1021</v>
      </c>
      <c r="D271" t="s">
        <v>164</v>
      </c>
      <c r="E271" t="s">
        <v>10655</v>
      </c>
      <c r="F271" t="s">
        <v>11297</v>
      </c>
      <c r="G271" t="s">
        <v>1022</v>
      </c>
      <c r="H271" s="17">
        <v>45345</v>
      </c>
      <c r="I271" s="15">
        <v>2024</v>
      </c>
      <c r="J271" t="s">
        <v>10634</v>
      </c>
      <c r="K271" s="5">
        <v>1994497.09</v>
      </c>
      <c r="L271" t="s">
        <v>967</v>
      </c>
      <c r="M271" t="s">
        <v>985</v>
      </c>
      <c r="N271" t="s">
        <v>10635</v>
      </c>
      <c r="O271" t="s">
        <v>796</v>
      </c>
      <c r="P271" t="s">
        <v>10671</v>
      </c>
      <c r="Q271" t="s">
        <v>10671</v>
      </c>
      <c r="R271" t="s">
        <v>744</v>
      </c>
      <c r="S271" t="s">
        <v>795</v>
      </c>
      <c r="T271" t="s">
        <v>11300</v>
      </c>
      <c r="U271" t="s">
        <v>965</v>
      </c>
      <c r="V271" t="s">
        <v>10638</v>
      </c>
      <c r="W271" t="s">
        <v>970</v>
      </c>
      <c r="X271" t="s">
        <v>11302</v>
      </c>
    </row>
    <row r="272" spans="2:24" ht="11" outlineLevel="1" x14ac:dyDescent="0.15">
      <c r="B272" t="s">
        <v>1020</v>
      </c>
      <c r="C272" t="s">
        <v>1021</v>
      </c>
      <c r="D272" t="s">
        <v>164</v>
      </c>
      <c r="E272" t="s">
        <v>10851</v>
      </c>
      <c r="F272" t="s">
        <v>11297</v>
      </c>
      <c r="G272" t="s">
        <v>1022</v>
      </c>
      <c r="H272" s="17">
        <v>45519</v>
      </c>
      <c r="I272" s="15">
        <v>2024</v>
      </c>
      <c r="J272" t="s">
        <v>10634</v>
      </c>
      <c r="K272" s="5">
        <v>0</v>
      </c>
      <c r="L272" t="s">
        <v>967</v>
      </c>
      <c r="M272" t="s">
        <v>985</v>
      </c>
      <c r="N272" t="s">
        <v>10635</v>
      </c>
      <c r="O272" t="s">
        <v>796</v>
      </c>
      <c r="P272" t="s">
        <v>10885</v>
      </c>
      <c r="Q272" t="s">
        <v>10671</v>
      </c>
      <c r="R272" t="s">
        <v>744</v>
      </c>
      <c r="S272" t="s">
        <v>795</v>
      </c>
      <c r="T272" t="s">
        <v>11300</v>
      </c>
      <c r="U272" t="s">
        <v>965</v>
      </c>
      <c r="V272" t="s">
        <v>10638</v>
      </c>
      <c r="W272" t="s">
        <v>970</v>
      </c>
      <c r="X272" t="s">
        <v>11303</v>
      </c>
    </row>
    <row r="273" spans="2:24" ht="11" outlineLevel="1" x14ac:dyDescent="0.15">
      <c r="B273" t="s">
        <v>1020</v>
      </c>
      <c r="C273" t="s">
        <v>1021</v>
      </c>
      <c r="D273" t="s">
        <v>164</v>
      </c>
      <c r="E273" t="s">
        <v>10658</v>
      </c>
      <c r="F273" t="s">
        <v>11297</v>
      </c>
      <c r="G273" t="s">
        <v>1022</v>
      </c>
      <c r="H273" s="17">
        <v>45271</v>
      </c>
      <c r="I273" s="15">
        <v>2024</v>
      </c>
      <c r="J273" t="s">
        <v>10634</v>
      </c>
      <c r="K273" s="5">
        <v>0</v>
      </c>
      <c r="L273" t="s">
        <v>967</v>
      </c>
      <c r="M273" t="s">
        <v>985</v>
      </c>
      <c r="N273" t="s">
        <v>10635</v>
      </c>
      <c r="O273" t="s">
        <v>796</v>
      </c>
      <c r="P273" t="s">
        <v>10671</v>
      </c>
      <c r="Q273" t="s">
        <v>10671</v>
      </c>
      <c r="R273" t="s">
        <v>744</v>
      </c>
      <c r="S273" t="s">
        <v>795</v>
      </c>
      <c r="T273" t="s">
        <v>11300</v>
      </c>
      <c r="U273" t="s">
        <v>965</v>
      </c>
      <c r="V273" t="s">
        <v>10638</v>
      </c>
      <c r="W273" t="s">
        <v>970</v>
      </c>
      <c r="X273" t="s">
        <v>11304</v>
      </c>
    </row>
    <row r="274" spans="2:24" ht="11" outlineLevel="1" x14ac:dyDescent="0.15">
      <c r="B274" t="s">
        <v>1020</v>
      </c>
      <c r="C274" t="s">
        <v>1021</v>
      </c>
      <c r="D274" t="s">
        <v>164</v>
      </c>
      <c r="E274" t="s">
        <v>10699</v>
      </c>
      <c r="F274" t="s">
        <v>11297</v>
      </c>
      <c r="G274" t="s">
        <v>1022</v>
      </c>
      <c r="H274" s="17">
        <v>45594</v>
      </c>
      <c r="I274" s="15">
        <v>2025</v>
      </c>
      <c r="J274" t="s">
        <v>10634</v>
      </c>
      <c r="K274" s="5">
        <v>0</v>
      </c>
      <c r="L274" t="s">
        <v>967</v>
      </c>
      <c r="M274" t="s">
        <v>985</v>
      </c>
      <c r="N274" t="s">
        <v>10635</v>
      </c>
      <c r="O274" t="s">
        <v>796</v>
      </c>
      <c r="P274" t="s">
        <v>10885</v>
      </c>
      <c r="Q274" t="s">
        <v>10671</v>
      </c>
      <c r="R274" t="s">
        <v>744</v>
      </c>
      <c r="S274" t="s">
        <v>795</v>
      </c>
      <c r="T274" t="s">
        <v>11300</v>
      </c>
      <c r="U274" t="s">
        <v>965</v>
      </c>
      <c r="V274" t="s">
        <v>10638</v>
      </c>
      <c r="W274" t="s">
        <v>970</v>
      </c>
      <c r="X274" t="s">
        <v>11305</v>
      </c>
    </row>
    <row r="275" spans="2:24" ht="11" outlineLevel="1" x14ac:dyDescent="0.15">
      <c r="B275" t="s">
        <v>1020</v>
      </c>
      <c r="C275" t="s">
        <v>1021</v>
      </c>
      <c r="D275" t="s">
        <v>164</v>
      </c>
      <c r="E275" t="s">
        <v>10670</v>
      </c>
      <c r="F275" t="s">
        <v>11297</v>
      </c>
      <c r="G275" t="s">
        <v>1022</v>
      </c>
      <c r="H275" s="17">
        <v>45840</v>
      </c>
      <c r="I275" s="15">
        <v>2025</v>
      </c>
      <c r="J275" t="s">
        <v>10634</v>
      </c>
      <c r="K275" s="5">
        <v>0</v>
      </c>
      <c r="L275" t="s">
        <v>967</v>
      </c>
      <c r="M275" t="s">
        <v>985</v>
      </c>
      <c r="N275" t="s">
        <v>10635</v>
      </c>
      <c r="O275" t="s">
        <v>796</v>
      </c>
      <c r="P275" t="s">
        <v>10885</v>
      </c>
      <c r="Q275" t="s">
        <v>10671</v>
      </c>
      <c r="R275" t="s">
        <v>744</v>
      </c>
      <c r="S275" t="s">
        <v>795</v>
      </c>
      <c r="T275" t="s">
        <v>11300</v>
      </c>
      <c r="U275" t="s">
        <v>965</v>
      </c>
      <c r="V275" t="s">
        <v>10638</v>
      </c>
      <c r="W275" t="s">
        <v>970</v>
      </c>
      <c r="X275" t="s">
        <v>11306</v>
      </c>
    </row>
    <row r="276" spans="2:24" ht="11" outlineLevel="1" x14ac:dyDescent="0.15">
      <c r="B276" t="s">
        <v>1020</v>
      </c>
      <c r="C276" t="s">
        <v>1021</v>
      </c>
      <c r="D276" t="s">
        <v>164</v>
      </c>
      <c r="E276" t="s">
        <v>10652</v>
      </c>
      <c r="F276" t="s">
        <v>11297</v>
      </c>
      <c r="G276" t="s">
        <v>1022</v>
      </c>
      <c r="H276" s="17">
        <v>44882</v>
      </c>
      <c r="I276" s="15">
        <v>2023</v>
      </c>
      <c r="J276" t="s">
        <v>10634</v>
      </c>
      <c r="K276" s="5">
        <v>0</v>
      </c>
      <c r="L276" t="s">
        <v>967</v>
      </c>
      <c r="M276" t="s">
        <v>985</v>
      </c>
      <c r="N276" t="s">
        <v>10635</v>
      </c>
      <c r="O276" t="s">
        <v>796</v>
      </c>
      <c r="P276" t="s">
        <v>10671</v>
      </c>
      <c r="Q276" t="s">
        <v>10671</v>
      </c>
      <c r="R276" t="s">
        <v>744</v>
      </c>
      <c r="S276" t="s">
        <v>795</v>
      </c>
      <c r="T276" t="s">
        <v>11298</v>
      </c>
      <c r="U276" t="s">
        <v>965</v>
      </c>
      <c r="V276" t="s">
        <v>10638</v>
      </c>
      <c r="W276" t="s">
        <v>970</v>
      </c>
      <c r="X276" t="s">
        <v>11307</v>
      </c>
    </row>
    <row r="277" spans="2:24" ht="11" outlineLevel="1" x14ac:dyDescent="0.15">
      <c r="B277" t="s">
        <v>1020</v>
      </c>
      <c r="C277" t="s">
        <v>1021</v>
      </c>
      <c r="D277" t="s">
        <v>164</v>
      </c>
      <c r="E277" t="s">
        <v>10643</v>
      </c>
      <c r="F277" t="s">
        <v>11297</v>
      </c>
      <c r="G277" t="s">
        <v>1022</v>
      </c>
      <c r="H277" s="17">
        <v>45134</v>
      </c>
      <c r="I277" s="15">
        <v>2023</v>
      </c>
      <c r="J277" t="s">
        <v>10634</v>
      </c>
      <c r="K277" s="5">
        <v>0</v>
      </c>
      <c r="L277" t="s">
        <v>967</v>
      </c>
      <c r="M277" t="s">
        <v>985</v>
      </c>
      <c r="N277" t="s">
        <v>10635</v>
      </c>
      <c r="O277" t="s">
        <v>796</v>
      </c>
      <c r="P277" t="s">
        <v>10671</v>
      </c>
      <c r="Q277" t="s">
        <v>10671</v>
      </c>
      <c r="R277" t="s">
        <v>744</v>
      </c>
      <c r="S277" t="s">
        <v>795</v>
      </c>
      <c r="T277" t="s">
        <v>11300</v>
      </c>
      <c r="U277" t="s">
        <v>965</v>
      </c>
      <c r="V277" t="s">
        <v>10638</v>
      </c>
      <c r="W277" t="s">
        <v>970</v>
      </c>
      <c r="X277" t="s">
        <v>11308</v>
      </c>
    </row>
    <row r="278" spans="2:24" ht="11" outlineLevel="1" x14ac:dyDescent="0.15">
      <c r="B278" t="s">
        <v>1020</v>
      </c>
      <c r="C278" t="s">
        <v>1021</v>
      </c>
      <c r="D278" t="s">
        <v>164</v>
      </c>
      <c r="E278" t="s">
        <v>10646</v>
      </c>
      <c r="F278" t="s">
        <v>11297</v>
      </c>
      <c r="G278" t="s">
        <v>1022</v>
      </c>
      <c r="H278" s="17">
        <v>45387</v>
      </c>
      <c r="I278" s="15">
        <v>2024</v>
      </c>
      <c r="J278" t="s">
        <v>10634</v>
      </c>
      <c r="K278" s="5">
        <v>0</v>
      </c>
      <c r="L278" t="s">
        <v>967</v>
      </c>
      <c r="M278" t="s">
        <v>985</v>
      </c>
      <c r="N278" t="s">
        <v>10635</v>
      </c>
      <c r="O278" t="s">
        <v>796</v>
      </c>
      <c r="P278" t="s">
        <v>10671</v>
      </c>
      <c r="Q278" t="s">
        <v>10671</v>
      </c>
      <c r="R278" t="s">
        <v>744</v>
      </c>
      <c r="S278" t="s">
        <v>795</v>
      </c>
      <c r="T278" t="s">
        <v>11300</v>
      </c>
      <c r="U278" t="s">
        <v>965</v>
      </c>
      <c r="V278" t="s">
        <v>10638</v>
      </c>
      <c r="W278" t="s">
        <v>970</v>
      </c>
      <c r="X278" t="s">
        <v>11309</v>
      </c>
    </row>
    <row r="279" spans="2:24" ht="11" outlineLevel="1" x14ac:dyDescent="0.15">
      <c r="B279" t="s">
        <v>1020</v>
      </c>
      <c r="C279" t="s">
        <v>1021</v>
      </c>
      <c r="D279" t="s">
        <v>164</v>
      </c>
      <c r="E279" t="s">
        <v>10632</v>
      </c>
      <c r="F279" t="s">
        <v>11297</v>
      </c>
      <c r="G279" t="s">
        <v>1022</v>
      </c>
      <c r="H279" s="17">
        <v>45195</v>
      </c>
      <c r="I279" s="15">
        <v>2023</v>
      </c>
      <c r="J279" t="s">
        <v>10634</v>
      </c>
      <c r="K279" s="5">
        <v>0</v>
      </c>
      <c r="L279" t="s">
        <v>967</v>
      </c>
      <c r="M279" t="s">
        <v>985</v>
      </c>
      <c r="N279" t="s">
        <v>10635</v>
      </c>
      <c r="O279" t="s">
        <v>796</v>
      </c>
      <c r="P279" t="s">
        <v>10671</v>
      </c>
      <c r="Q279" t="s">
        <v>10671</v>
      </c>
      <c r="R279" t="s">
        <v>744</v>
      </c>
      <c r="S279" t="s">
        <v>795</v>
      </c>
      <c r="T279" t="s">
        <v>11310</v>
      </c>
      <c r="U279" t="s">
        <v>965</v>
      </c>
      <c r="V279" t="s">
        <v>10638</v>
      </c>
      <c r="W279" t="s">
        <v>970</v>
      </c>
      <c r="X279" t="s">
        <v>11311</v>
      </c>
    </row>
    <row r="280" spans="2:24" ht="11" outlineLevel="1" x14ac:dyDescent="0.15">
      <c r="B280" t="s">
        <v>1020</v>
      </c>
      <c r="C280" t="s">
        <v>1021</v>
      </c>
      <c r="D280" t="s">
        <v>164</v>
      </c>
      <c r="E280" t="s">
        <v>10714</v>
      </c>
      <c r="F280" t="s">
        <v>11297</v>
      </c>
      <c r="G280" t="s">
        <v>1022</v>
      </c>
      <c r="H280" s="17">
        <v>45671</v>
      </c>
      <c r="I280" s="15">
        <v>2025</v>
      </c>
      <c r="J280" t="s">
        <v>10634</v>
      </c>
      <c r="K280" s="5">
        <v>0</v>
      </c>
      <c r="L280" t="s">
        <v>967</v>
      </c>
      <c r="M280" t="s">
        <v>985</v>
      </c>
      <c r="N280" t="s">
        <v>10635</v>
      </c>
      <c r="O280" t="s">
        <v>796</v>
      </c>
      <c r="P280" t="s">
        <v>10885</v>
      </c>
      <c r="Q280" t="s">
        <v>10671</v>
      </c>
      <c r="R280" t="s">
        <v>744</v>
      </c>
      <c r="S280" t="s">
        <v>795</v>
      </c>
      <c r="T280" t="s">
        <v>11300</v>
      </c>
      <c r="U280" t="s">
        <v>965</v>
      </c>
      <c r="V280" t="s">
        <v>10638</v>
      </c>
      <c r="W280" t="s">
        <v>970</v>
      </c>
      <c r="X280" t="s">
        <v>11312</v>
      </c>
    </row>
    <row r="281" spans="2:24" ht="11" outlineLevel="1" x14ac:dyDescent="0.15">
      <c r="B281" t="s">
        <v>1020</v>
      </c>
      <c r="C281" t="s">
        <v>1021</v>
      </c>
      <c r="D281" t="s">
        <v>164</v>
      </c>
      <c r="E281" t="s">
        <v>10667</v>
      </c>
      <c r="F281" t="s">
        <v>11297</v>
      </c>
      <c r="G281" t="s">
        <v>1022</v>
      </c>
      <c r="H281" s="17">
        <v>45244</v>
      </c>
      <c r="I281" s="15">
        <v>2024</v>
      </c>
      <c r="J281" t="s">
        <v>10634</v>
      </c>
      <c r="K281" s="5">
        <v>0</v>
      </c>
      <c r="L281" t="s">
        <v>967</v>
      </c>
      <c r="M281" t="s">
        <v>985</v>
      </c>
      <c r="N281" t="s">
        <v>10635</v>
      </c>
      <c r="O281" t="s">
        <v>796</v>
      </c>
      <c r="P281" t="s">
        <v>10671</v>
      </c>
      <c r="Q281" t="s">
        <v>10671</v>
      </c>
      <c r="R281" t="s">
        <v>744</v>
      </c>
      <c r="S281" t="s">
        <v>795</v>
      </c>
      <c r="T281" t="s">
        <v>11300</v>
      </c>
      <c r="U281" t="s">
        <v>965</v>
      </c>
      <c r="V281" t="s">
        <v>10638</v>
      </c>
      <c r="W281" t="s">
        <v>970</v>
      </c>
      <c r="X281" t="s">
        <v>11313</v>
      </c>
    </row>
    <row r="282" spans="2:24" ht="11" outlineLevel="1" x14ac:dyDescent="0.15">
      <c r="B282" t="s">
        <v>1020</v>
      </c>
      <c r="C282" t="s">
        <v>1021</v>
      </c>
      <c r="D282" t="s">
        <v>164</v>
      </c>
      <c r="E282" t="s">
        <v>10803</v>
      </c>
      <c r="F282" t="s">
        <v>11297</v>
      </c>
      <c r="G282" t="s">
        <v>1022</v>
      </c>
      <c r="H282" s="17">
        <v>45747</v>
      </c>
      <c r="I282" s="15">
        <v>2025</v>
      </c>
      <c r="J282" t="s">
        <v>10634</v>
      </c>
      <c r="K282" s="5">
        <v>0</v>
      </c>
      <c r="L282" t="s">
        <v>967</v>
      </c>
      <c r="M282" t="s">
        <v>985</v>
      </c>
      <c r="N282" t="s">
        <v>10635</v>
      </c>
      <c r="O282" t="s">
        <v>796</v>
      </c>
      <c r="P282" t="s">
        <v>10885</v>
      </c>
      <c r="Q282" t="s">
        <v>10671</v>
      </c>
      <c r="R282" t="s">
        <v>744</v>
      </c>
      <c r="S282" t="s">
        <v>795</v>
      </c>
      <c r="T282" t="s">
        <v>11300</v>
      </c>
      <c r="U282" t="s">
        <v>965</v>
      </c>
      <c r="V282" t="s">
        <v>10638</v>
      </c>
      <c r="W282" t="s">
        <v>970</v>
      </c>
      <c r="X282" t="s">
        <v>11314</v>
      </c>
    </row>
    <row r="283" spans="2:24" ht="11" outlineLevel="1" x14ac:dyDescent="0.15">
      <c r="B283" t="s">
        <v>1020</v>
      </c>
      <c r="C283" t="s">
        <v>1021</v>
      </c>
      <c r="D283" t="s">
        <v>164</v>
      </c>
      <c r="E283" t="s">
        <v>10744</v>
      </c>
      <c r="F283" t="s">
        <v>11297</v>
      </c>
      <c r="G283" t="s">
        <v>1022</v>
      </c>
      <c r="H283" s="17">
        <v>45869</v>
      </c>
      <c r="I283" s="15">
        <v>2025</v>
      </c>
      <c r="J283" t="s">
        <v>10634</v>
      </c>
      <c r="K283" s="5">
        <v>0</v>
      </c>
      <c r="L283" t="s">
        <v>967</v>
      </c>
      <c r="M283" t="s">
        <v>985</v>
      </c>
      <c r="N283" t="s">
        <v>10635</v>
      </c>
      <c r="O283" t="s">
        <v>796</v>
      </c>
      <c r="P283" t="s">
        <v>10885</v>
      </c>
      <c r="Q283" t="s">
        <v>10671</v>
      </c>
      <c r="R283" t="s">
        <v>744</v>
      </c>
      <c r="S283" t="s">
        <v>795</v>
      </c>
      <c r="T283" t="s">
        <v>11300</v>
      </c>
      <c r="U283" t="s">
        <v>965</v>
      </c>
      <c r="V283" t="s">
        <v>10638</v>
      </c>
      <c r="W283" t="s">
        <v>970</v>
      </c>
      <c r="X283" t="s">
        <v>11315</v>
      </c>
    </row>
    <row r="284" spans="2:24" ht="11" outlineLevel="1" x14ac:dyDescent="0.15">
      <c r="B284" t="s">
        <v>1020</v>
      </c>
      <c r="C284" t="s">
        <v>1021</v>
      </c>
      <c r="D284" t="s">
        <v>164</v>
      </c>
      <c r="E284" t="s">
        <v>10747</v>
      </c>
      <c r="F284" t="s">
        <v>11297</v>
      </c>
      <c r="G284" t="s">
        <v>1022</v>
      </c>
      <c r="H284" s="17">
        <v>46044</v>
      </c>
      <c r="I284" s="15">
        <v>2026</v>
      </c>
      <c r="J284" t="s">
        <v>10634</v>
      </c>
      <c r="K284" s="5">
        <v>1903936</v>
      </c>
      <c r="L284" t="s">
        <v>967</v>
      </c>
      <c r="M284" t="s">
        <v>985</v>
      </c>
      <c r="N284" t="s">
        <v>10635</v>
      </c>
      <c r="O284" t="s">
        <v>796</v>
      </c>
      <c r="P284" t="s">
        <v>10885</v>
      </c>
      <c r="Q284" t="s">
        <v>11030</v>
      </c>
      <c r="R284" t="s">
        <v>744</v>
      </c>
      <c r="S284" t="s">
        <v>795</v>
      </c>
      <c r="T284" t="s">
        <v>11300</v>
      </c>
      <c r="U284" t="s">
        <v>965</v>
      </c>
      <c r="V284" t="s">
        <v>10638</v>
      </c>
      <c r="W284" t="s">
        <v>970</v>
      </c>
      <c r="X284" t="s">
        <v>11316</v>
      </c>
    </row>
    <row r="285" spans="2:24" ht="11" outlineLevel="1" x14ac:dyDescent="0.15">
      <c r="B285" t="s">
        <v>1020</v>
      </c>
      <c r="C285" t="s">
        <v>1021</v>
      </c>
      <c r="D285" t="s">
        <v>164</v>
      </c>
      <c r="E285" t="s">
        <v>10767</v>
      </c>
      <c r="F285" t="s">
        <v>11297</v>
      </c>
      <c r="G285" t="s">
        <v>1022</v>
      </c>
      <c r="H285" s="17">
        <v>45447</v>
      </c>
      <c r="I285" s="15">
        <v>2024</v>
      </c>
      <c r="J285" t="s">
        <v>10634</v>
      </c>
      <c r="K285" s="5">
        <v>1718407.86</v>
      </c>
      <c r="L285" t="s">
        <v>967</v>
      </c>
      <c r="M285" t="s">
        <v>985</v>
      </c>
      <c r="N285" t="s">
        <v>10635</v>
      </c>
      <c r="O285" t="s">
        <v>796</v>
      </c>
      <c r="P285" t="s">
        <v>10885</v>
      </c>
      <c r="Q285" t="s">
        <v>10671</v>
      </c>
      <c r="R285" t="s">
        <v>744</v>
      </c>
      <c r="S285" t="s">
        <v>795</v>
      </c>
      <c r="T285" t="s">
        <v>11300</v>
      </c>
      <c r="U285" t="s">
        <v>965</v>
      </c>
      <c r="V285" t="s">
        <v>10638</v>
      </c>
      <c r="W285" t="s">
        <v>970</v>
      </c>
      <c r="X285" t="s">
        <v>11317</v>
      </c>
    </row>
    <row r="286" spans="2:24" ht="11" outlineLevel="1" x14ac:dyDescent="0.15">
      <c r="B286" t="s">
        <v>1020</v>
      </c>
      <c r="C286" t="s">
        <v>1021</v>
      </c>
      <c r="D286" t="s">
        <v>164</v>
      </c>
      <c r="E286" t="s">
        <v>10806</v>
      </c>
      <c r="F286" t="s">
        <v>11297</v>
      </c>
      <c r="G286" t="s">
        <v>1022</v>
      </c>
      <c r="H286" s="17">
        <v>45986</v>
      </c>
      <c r="I286" s="15">
        <v>2026</v>
      </c>
      <c r="J286" t="s">
        <v>10634</v>
      </c>
      <c r="K286" s="5">
        <v>0</v>
      </c>
      <c r="L286" t="s">
        <v>967</v>
      </c>
      <c r="M286" t="s">
        <v>985</v>
      </c>
      <c r="N286" t="s">
        <v>10635</v>
      </c>
      <c r="O286" t="s">
        <v>796</v>
      </c>
      <c r="P286" t="s">
        <v>10885</v>
      </c>
      <c r="Q286" t="s">
        <v>10671</v>
      </c>
      <c r="R286" t="s">
        <v>744</v>
      </c>
      <c r="S286" t="s">
        <v>795</v>
      </c>
      <c r="T286" t="s">
        <v>11300</v>
      </c>
      <c r="U286" t="s">
        <v>965</v>
      </c>
      <c r="V286" t="s">
        <v>10638</v>
      </c>
      <c r="W286" t="s">
        <v>970</v>
      </c>
      <c r="X286" t="s">
        <v>11318</v>
      </c>
    </row>
    <row r="287" spans="2:24" ht="11" outlineLevel="1" x14ac:dyDescent="0.15">
      <c r="B287" t="s">
        <v>1020</v>
      </c>
      <c r="C287" t="s">
        <v>1021</v>
      </c>
      <c r="D287" t="s">
        <v>164</v>
      </c>
      <c r="E287" t="s">
        <v>10664</v>
      </c>
      <c r="F287" t="s">
        <v>11297</v>
      </c>
      <c r="G287" t="s">
        <v>1022</v>
      </c>
      <c r="H287" s="17">
        <v>45071</v>
      </c>
      <c r="I287" s="15">
        <v>2023</v>
      </c>
      <c r="J287" t="s">
        <v>10634</v>
      </c>
      <c r="K287" s="5">
        <v>0</v>
      </c>
      <c r="L287" t="s">
        <v>967</v>
      </c>
      <c r="M287" t="s">
        <v>985</v>
      </c>
      <c r="N287" t="s">
        <v>10635</v>
      </c>
      <c r="O287" t="s">
        <v>796</v>
      </c>
      <c r="P287" t="s">
        <v>10671</v>
      </c>
      <c r="Q287" t="s">
        <v>10671</v>
      </c>
      <c r="R287" t="s">
        <v>744</v>
      </c>
      <c r="S287" t="s">
        <v>795</v>
      </c>
      <c r="T287" t="s">
        <v>11319</v>
      </c>
      <c r="U287" t="s">
        <v>965</v>
      </c>
      <c r="V287" t="s">
        <v>10638</v>
      </c>
      <c r="W287" t="s">
        <v>970</v>
      </c>
      <c r="X287" t="s">
        <v>11320</v>
      </c>
    </row>
    <row r="288" spans="2:24" ht="11" outlineLevel="1" x14ac:dyDescent="0.15">
      <c r="B288" t="s">
        <v>1020</v>
      </c>
      <c r="C288" t="s">
        <v>1021</v>
      </c>
      <c r="D288" t="s">
        <v>164</v>
      </c>
      <c r="E288" t="s">
        <v>10640</v>
      </c>
      <c r="F288" t="s">
        <v>11297</v>
      </c>
      <c r="G288" t="s">
        <v>1022</v>
      </c>
      <c r="H288" s="17">
        <v>45401</v>
      </c>
      <c r="I288" s="15">
        <v>2024</v>
      </c>
      <c r="J288" t="s">
        <v>10634</v>
      </c>
      <c r="K288" s="5">
        <v>0</v>
      </c>
      <c r="L288" t="s">
        <v>967</v>
      </c>
      <c r="M288" t="s">
        <v>985</v>
      </c>
      <c r="N288" t="s">
        <v>10635</v>
      </c>
      <c r="O288" t="s">
        <v>796</v>
      </c>
      <c r="P288" t="s">
        <v>10885</v>
      </c>
      <c r="Q288" t="s">
        <v>10671</v>
      </c>
      <c r="R288" t="s">
        <v>744</v>
      </c>
      <c r="S288" t="s">
        <v>795</v>
      </c>
      <c r="T288" t="s">
        <v>11300</v>
      </c>
      <c r="U288" t="s">
        <v>965</v>
      </c>
      <c r="V288" t="s">
        <v>10638</v>
      </c>
      <c r="W288" t="s">
        <v>970</v>
      </c>
      <c r="X288" t="s">
        <v>11321</v>
      </c>
    </row>
    <row r="289" spans="2:24" ht="11" outlineLevel="1" x14ac:dyDescent="0.15">
      <c r="B289" t="s">
        <v>1020</v>
      </c>
      <c r="C289" t="s">
        <v>1021</v>
      </c>
      <c r="D289" t="s">
        <v>164</v>
      </c>
      <c r="E289" t="s">
        <v>10845</v>
      </c>
      <c r="F289" t="s">
        <v>11297</v>
      </c>
      <c r="G289" t="s">
        <v>1022</v>
      </c>
      <c r="H289" s="17">
        <v>45551</v>
      </c>
      <c r="I289" s="15">
        <v>2024</v>
      </c>
      <c r="J289" t="s">
        <v>10634</v>
      </c>
      <c r="K289" s="5">
        <v>4000000</v>
      </c>
      <c r="L289" t="s">
        <v>967</v>
      </c>
      <c r="M289" t="s">
        <v>985</v>
      </c>
      <c r="N289" t="s">
        <v>10635</v>
      </c>
      <c r="O289" t="s">
        <v>796</v>
      </c>
      <c r="P289" t="s">
        <v>10885</v>
      </c>
      <c r="Q289" t="s">
        <v>10671</v>
      </c>
      <c r="R289" t="s">
        <v>744</v>
      </c>
      <c r="S289" t="s">
        <v>795</v>
      </c>
      <c r="T289" t="s">
        <v>11300</v>
      </c>
      <c r="U289" t="s">
        <v>965</v>
      </c>
      <c r="V289" t="s">
        <v>10638</v>
      </c>
      <c r="W289" t="s">
        <v>970</v>
      </c>
      <c r="X289" t="s">
        <v>11322</v>
      </c>
    </row>
    <row r="290" spans="2:24" ht="11" outlineLevel="1" x14ac:dyDescent="0.15">
      <c r="B290" t="s">
        <v>1020</v>
      </c>
      <c r="C290" t="s">
        <v>1021</v>
      </c>
      <c r="D290" t="s">
        <v>164</v>
      </c>
      <c r="E290" t="s">
        <v>10863</v>
      </c>
      <c r="F290" t="s">
        <v>11297</v>
      </c>
      <c r="G290" t="s">
        <v>1022</v>
      </c>
      <c r="H290" s="17">
        <v>45708</v>
      </c>
      <c r="I290" s="15">
        <v>2025</v>
      </c>
      <c r="J290" t="s">
        <v>10634</v>
      </c>
      <c r="K290" s="5">
        <v>0</v>
      </c>
      <c r="L290" t="s">
        <v>967</v>
      </c>
      <c r="M290" t="s">
        <v>985</v>
      </c>
      <c r="N290" t="s">
        <v>10635</v>
      </c>
      <c r="O290" t="s">
        <v>796</v>
      </c>
      <c r="P290" t="s">
        <v>10885</v>
      </c>
      <c r="Q290" t="s">
        <v>10671</v>
      </c>
      <c r="R290" t="s">
        <v>744</v>
      </c>
      <c r="S290" t="s">
        <v>795</v>
      </c>
      <c r="T290" t="s">
        <v>11300</v>
      </c>
      <c r="U290" t="s">
        <v>965</v>
      </c>
      <c r="V290" t="s">
        <v>10638</v>
      </c>
      <c r="W290" t="s">
        <v>970</v>
      </c>
      <c r="X290" t="s">
        <v>11323</v>
      </c>
    </row>
    <row r="291" spans="2:24" ht="11" outlineLevel="1" x14ac:dyDescent="0.15">
      <c r="B291" t="s">
        <v>1020</v>
      </c>
      <c r="C291" t="s">
        <v>1021</v>
      </c>
      <c r="D291" t="s">
        <v>164</v>
      </c>
      <c r="E291" t="s">
        <v>10854</v>
      </c>
      <c r="F291" t="s">
        <v>11297</v>
      </c>
      <c r="G291" t="s">
        <v>1022</v>
      </c>
      <c r="H291" s="17">
        <v>45783</v>
      </c>
      <c r="I291" s="15">
        <v>2025</v>
      </c>
      <c r="J291" t="s">
        <v>10634</v>
      </c>
      <c r="K291" s="5">
        <v>0</v>
      </c>
      <c r="L291" t="s">
        <v>967</v>
      </c>
      <c r="M291" t="s">
        <v>985</v>
      </c>
      <c r="N291" t="s">
        <v>10635</v>
      </c>
      <c r="O291" t="s">
        <v>796</v>
      </c>
      <c r="P291" t="s">
        <v>10885</v>
      </c>
      <c r="Q291" t="s">
        <v>10671</v>
      </c>
      <c r="R291" t="s">
        <v>744</v>
      </c>
      <c r="S291" t="s">
        <v>795</v>
      </c>
      <c r="T291" t="s">
        <v>11300</v>
      </c>
      <c r="U291" t="s">
        <v>965</v>
      </c>
      <c r="V291" t="s">
        <v>10638</v>
      </c>
      <c r="W291" t="s">
        <v>970</v>
      </c>
      <c r="X291" t="s">
        <v>11324</v>
      </c>
    </row>
    <row r="292" spans="2:24" ht="11" outlineLevel="1" x14ac:dyDescent="0.15">
      <c r="B292" t="s">
        <v>1020</v>
      </c>
      <c r="C292" t="s">
        <v>1021</v>
      </c>
      <c r="D292" t="s">
        <v>164</v>
      </c>
      <c r="E292" t="s">
        <v>10661</v>
      </c>
      <c r="F292" t="s">
        <v>11297</v>
      </c>
      <c r="G292" t="s">
        <v>1022</v>
      </c>
      <c r="H292" s="17">
        <v>45317</v>
      </c>
      <c r="I292" s="15">
        <v>2024</v>
      </c>
      <c r="J292" t="s">
        <v>10634</v>
      </c>
      <c r="K292" s="5">
        <v>0</v>
      </c>
      <c r="L292" t="s">
        <v>967</v>
      </c>
      <c r="M292" t="s">
        <v>985</v>
      </c>
      <c r="N292" t="s">
        <v>10635</v>
      </c>
      <c r="O292" t="s">
        <v>796</v>
      </c>
      <c r="P292" t="s">
        <v>10671</v>
      </c>
      <c r="Q292" t="s">
        <v>10671</v>
      </c>
      <c r="R292" t="s">
        <v>744</v>
      </c>
      <c r="S292" t="s">
        <v>795</v>
      </c>
      <c r="T292" t="s">
        <v>11300</v>
      </c>
      <c r="U292" t="s">
        <v>965</v>
      </c>
      <c r="V292" t="s">
        <v>10638</v>
      </c>
      <c r="W292" t="s">
        <v>970</v>
      </c>
      <c r="X292" t="s">
        <v>11325</v>
      </c>
    </row>
    <row r="293" spans="2:24" ht="11" outlineLevel="1" x14ac:dyDescent="0.15">
      <c r="B293" t="s">
        <v>1020</v>
      </c>
      <c r="C293" t="s">
        <v>1021</v>
      </c>
      <c r="D293" t="s">
        <v>164</v>
      </c>
      <c r="E293" t="s">
        <v>10711</v>
      </c>
      <c r="F293" t="s">
        <v>11297</v>
      </c>
      <c r="G293" t="s">
        <v>1022</v>
      </c>
      <c r="H293" s="17">
        <v>45469</v>
      </c>
      <c r="I293" s="15">
        <v>2024</v>
      </c>
      <c r="J293" t="s">
        <v>10634</v>
      </c>
      <c r="K293" s="5">
        <v>0</v>
      </c>
      <c r="L293" t="s">
        <v>967</v>
      </c>
      <c r="M293" t="s">
        <v>985</v>
      </c>
      <c r="N293" t="s">
        <v>10635</v>
      </c>
      <c r="O293" t="s">
        <v>796</v>
      </c>
      <c r="P293" t="s">
        <v>10885</v>
      </c>
      <c r="Q293" t="s">
        <v>10671</v>
      </c>
      <c r="R293" t="s">
        <v>744</v>
      </c>
      <c r="S293" t="s">
        <v>795</v>
      </c>
      <c r="T293" t="s">
        <v>11300</v>
      </c>
      <c r="U293" t="s">
        <v>965</v>
      </c>
      <c r="V293" t="s">
        <v>10638</v>
      </c>
      <c r="W293" t="s">
        <v>970</v>
      </c>
      <c r="X293" t="s">
        <v>11326</v>
      </c>
    </row>
    <row r="294" spans="2:24" ht="11" outlineLevel="1" x14ac:dyDescent="0.15">
      <c r="B294" t="s">
        <v>1028</v>
      </c>
      <c r="C294" t="s">
        <v>172</v>
      </c>
      <c r="E294" t="s">
        <v>10664</v>
      </c>
      <c r="F294" t="s">
        <v>639</v>
      </c>
      <c r="G294" t="s">
        <v>1029</v>
      </c>
      <c r="H294" s="17">
        <v>45525</v>
      </c>
      <c r="I294" s="15">
        <v>2024</v>
      </c>
      <c r="J294" t="s">
        <v>10634</v>
      </c>
      <c r="K294" s="5">
        <v>2306731</v>
      </c>
      <c r="L294" t="s">
        <v>967</v>
      </c>
      <c r="M294" t="s">
        <v>956</v>
      </c>
      <c r="N294" t="s">
        <v>10635</v>
      </c>
      <c r="O294" t="s">
        <v>796</v>
      </c>
      <c r="P294" t="s">
        <v>10636</v>
      </c>
      <c r="Q294" t="s">
        <v>10636</v>
      </c>
      <c r="R294" t="s">
        <v>741</v>
      </c>
      <c r="S294" t="s">
        <v>795</v>
      </c>
      <c r="T294" t="s">
        <v>11327</v>
      </c>
      <c r="U294" t="s">
        <v>965</v>
      </c>
      <c r="V294" t="s">
        <v>10638</v>
      </c>
      <c r="W294" t="s">
        <v>970</v>
      </c>
      <c r="X294" t="s">
        <v>11328</v>
      </c>
    </row>
    <row r="295" spans="2:24" ht="11" outlineLevel="1" x14ac:dyDescent="0.15">
      <c r="B295" t="s">
        <v>1028</v>
      </c>
      <c r="C295" t="s">
        <v>172</v>
      </c>
      <c r="E295" t="s">
        <v>10632</v>
      </c>
      <c r="F295" t="s">
        <v>639</v>
      </c>
      <c r="G295" t="s">
        <v>1029</v>
      </c>
      <c r="H295" s="17">
        <v>45755</v>
      </c>
      <c r="I295" s="15">
        <v>2025</v>
      </c>
      <c r="J295" t="s">
        <v>10634</v>
      </c>
      <c r="K295" s="5">
        <v>111851.84</v>
      </c>
      <c r="L295" t="s">
        <v>967</v>
      </c>
      <c r="M295" t="s">
        <v>956</v>
      </c>
      <c r="N295" t="s">
        <v>10635</v>
      </c>
      <c r="O295" t="s">
        <v>796</v>
      </c>
      <c r="P295" t="s">
        <v>10636</v>
      </c>
      <c r="Q295" t="s">
        <v>10636</v>
      </c>
      <c r="R295" t="s">
        <v>741</v>
      </c>
      <c r="S295" t="s">
        <v>795</v>
      </c>
      <c r="T295" t="s">
        <v>11329</v>
      </c>
      <c r="U295" t="s">
        <v>965</v>
      </c>
      <c r="V295" t="s">
        <v>10638</v>
      </c>
      <c r="W295" t="s">
        <v>970</v>
      </c>
      <c r="X295" t="s">
        <v>11330</v>
      </c>
    </row>
    <row r="296" spans="2:24" ht="11" outlineLevel="1" x14ac:dyDescent="0.15">
      <c r="B296" t="s">
        <v>1028</v>
      </c>
      <c r="C296" t="s">
        <v>172</v>
      </c>
      <c r="E296" t="s">
        <v>10655</v>
      </c>
      <c r="F296" t="s">
        <v>639</v>
      </c>
      <c r="G296" t="s">
        <v>1029</v>
      </c>
      <c r="H296" s="17">
        <v>46070</v>
      </c>
      <c r="I296" s="15">
        <v>2026</v>
      </c>
      <c r="J296" t="s">
        <v>10634</v>
      </c>
      <c r="K296" s="5">
        <v>79472.42</v>
      </c>
      <c r="L296" t="s">
        <v>967</v>
      </c>
      <c r="M296" t="s">
        <v>956</v>
      </c>
      <c r="N296" t="s">
        <v>10635</v>
      </c>
      <c r="O296" t="s">
        <v>796</v>
      </c>
      <c r="P296" t="s">
        <v>10636</v>
      </c>
      <c r="Q296" t="s">
        <v>11331</v>
      </c>
      <c r="R296" t="s">
        <v>741</v>
      </c>
      <c r="S296" t="s">
        <v>795</v>
      </c>
      <c r="T296" t="s">
        <v>11332</v>
      </c>
      <c r="U296" t="s">
        <v>965</v>
      </c>
      <c r="V296" t="s">
        <v>10638</v>
      </c>
      <c r="W296" t="s">
        <v>970</v>
      </c>
      <c r="X296" t="s">
        <v>11333</v>
      </c>
    </row>
    <row r="297" spans="2:24" ht="11" outlineLevel="1" x14ac:dyDescent="0.15">
      <c r="B297" t="s">
        <v>1028</v>
      </c>
      <c r="C297" t="s">
        <v>172</v>
      </c>
      <c r="E297" t="s">
        <v>10643</v>
      </c>
      <c r="F297" t="s">
        <v>639</v>
      </c>
      <c r="G297" t="s">
        <v>1029</v>
      </c>
      <c r="H297" s="17">
        <v>45751</v>
      </c>
      <c r="I297" s="15">
        <v>2025</v>
      </c>
      <c r="J297" t="s">
        <v>10634</v>
      </c>
      <c r="K297" s="5">
        <v>1356504.25</v>
      </c>
      <c r="L297" t="s">
        <v>967</v>
      </c>
      <c r="M297" t="s">
        <v>956</v>
      </c>
      <c r="N297" t="s">
        <v>10635</v>
      </c>
      <c r="O297" t="s">
        <v>796</v>
      </c>
      <c r="P297" t="s">
        <v>10636</v>
      </c>
      <c r="Q297" t="s">
        <v>10636</v>
      </c>
      <c r="R297" t="s">
        <v>741</v>
      </c>
      <c r="S297" t="s">
        <v>795</v>
      </c>
      <c r="T297" t="s">
        <v>11329</v>
      </c>
      <c r="U297" t="s">
        <v>965</v>
      </c>
      <c r="V297" t="s">
        <v>10638</v>
      </c>
      <c r="W297" t="s">
        <v>970</v>
      </c>
      <c r="X297" t="s">
        <v>11334</v>
      </c>
    </row>
    <row r="298" spans="2:24" ht="11" outlineLevel="1" x14ac:dyDescent="0.15">
      <c r="B298" t="s">
        <v>1028</v>
      </c>
      <c r="C298" t="s">
        <v>172</v>
      </c>
      <c r="E298" t="s">
        <v>10661</v>
      </c>
      <c r="F298" t="s">
        <v>639</v>
      </c>
      <c r="G298" t="s">
        <v>1029</v>
      </c>
      <c r="H298" s="17">
        <v>46027</v>
      </c>
      <c r="I298" s="15">
        <v>2026</v>
      </c>
      <c r="J298" t="s">
        <v>10634</v>
      </c>
      <c r="K298" s="5">
        <v>1130933.6000000001</v>
      </c>
      <c r="L298" t="s">
        <v>967</v>
      </c>
      <c r="M298" t="s">
        <v>956</v>
      </c>
      <c r="N298" t="s">
        <v>10635</v>
      </c>
      <c r="O298" t="s">
        <v>796</v>
      </c>
      <c r="P298" t="s">
        <v>10636</v>
      </c>
      <c r="Q298" t="s">
        <v>11331</v>
      </c>
      <c r="R298" t="s">
        <v>741</v>
      </c>
      <c r="S298" t="s">
        <v>795</v>
      </c>
      <c r="T298" t="s">
        <v>11332</v>
      </c>
      <c r="U298" t="s">
        <v>965</v>
      </c>
      <c r="V298" t="s">
        <v>10638</v>
      </c>
      <c r="W298" t="s">
        <v>970</v>
      </c>
      <c r="X298" t="s">
        <v>11335</v>
      </c>
    </row>
    <row r="299" spans="2:24" ht="11" outlineLevel="1" x14ac:dyDescent="0.15">
      <c r="B299" t="s">
        <v>1028</v>
      </c>
      <c r="C299" t="s">
        <v>172</v>
      </c>
      <c r="E299" t="s">
        <v>10667</v>
      </c>
      <c r="F299" t="s">
        <v>639</v>
      </c>
      <c r="G299" t="s">
        <v>1029</v>
      </c>
      <c r="H299" s="17">
        <v>45930</v>
      </c>
      <c r="I299" s="15">
        <v>2025</v>
      </c>
      <c r="J299" t="s">
        <v>10634</v>
      </c>
      <c r="K299" s="5">
        <v>184133.47</v>
      </c>
      <c r="L299" t="s">
        <v>967</v>
      </c>
      <c r="M299" t="s">
        <v>956</v>
      </c>
      <c r="N299" t="s">
        <v>10635</v>
      </c>
      <c r="O299" t="s">
        <v>796</v>
      </c>
      <c r="P299" t="s">
        <v>10636</v>
      </c>
      <c r="Q299" t="s">
        <v>10636</v>
      </c>
      <c r="R299" t="s">
        <v>741</v>
      </c>
      <c r="S299" t="s">
        <v>795</v>
      </c>
      <c r="T299" t="s">
        <v>11329</v>
      </c>
      <c r="U299" t="s">
        <v>965</v>
      </c>
      <c r="V299" t="s">
        <v>10638</v>
      </c>
      <c r="W299" t="s">
        <v>970</v>
      </c>
      <c r="X299" t="s">
        <v>11336</v>
      </c>
    </row>
    <row r="300" spans="2:24" ht="11" outlineLevel="1" x14ac:dyDescent="0.15">
      <c r="B300" t="s">
        <v>1028</v>
      </c>
      <c r="C300" t="s">
        <v>172</v>
      </c>
      <c r="E300" t="s">
        <v>10658</v>
      </c>
      <c r="F300" t="s">
        <v>639</v>
      </c>
      <c r="G300" t="s">
        <v>1029</v>
      </c>
      <c r="H300" s="17">
        <v>45985</v>
      </c>
      <c r="I300" s="15">
        <v>2026</v>
      </c>
      <c r="J300" t="s">
        <v>10634</v>
      </c>
      <c r="K300" s="5">
        <v>905388.57</v>
      </c>
      <c r="L300" t="s">
        <v>967</v>
      </c>
      <c r="M300" t="s">
        <v>956</v>
      </c>
      <c r="N300" t="s">
        <v>10635</v>
      </c>
      <c r="O300" t="s">
        <v>796</v>
      </c>
      <c r="P300" t="s">
        <v>10636</v>
      </c>
      <c r="Q300" t="s">
        <v>11331</v>
      </c>
      <c r="R300" t="s">
        <v>741</v>
      </c>
      <c r="S300" t="s">
        <v>795</v>
      </c>
      <c r="T300" t="s">
        <v>11332</v>
      </c>
      <c r="U300" t="s">
        <v>965</v>
      </c>
      <c r="V300" t="s">
        <v>10638</v>
      </c>
      <c r="W300" t="s">
        <v>970</v>
      </c>
      <c r="X300" t="s">
        <v>11337</v>
      </c>
    </row>
    <row r="301" spans="2:24" ht="11" outlineLevel="1" x14ac:dyDescent="0.15">
      <c r="B301" t="s">
        <v>1028</v>
      </c>
      <c r="C301" t="s">
        <v>172</v>
      </c>
      <c r="E301" t="s">
        <v>10649</v>
      </c>
      <c r="F301" t="s">
        <v>639</v>
      </c>
      <c r="G301" t="s">
        <v>1029</v>
      </c>
      <c r="H301" s="17">
        <v>45237</v>
      </c>
      <c r="I301" s="15">
        <v>2024</v>
      </c>
      <c r="J301" t="s">
        <v>10634</v>
      </c>
      <c r="K301" s="5">
        <v>43572000</v>
      </c>
      <c r="L301" t="s">
        <v>967</v>
      </c>
      <c r="M301" t="s">
        <v>956</v>
      </c>
      <c r="N301" t="s">
        <v>10635</v>
      </c>
      <c r="O301" t="s">
        <v>796</v>
      </c>
      <c r="P301" t="s">
        <v>10636</v>
      </c>
      <c r="Q301" t="s">
        <v>10636</v>
      </c>
      <c r="R301" t="s">
        <v>741</v>
      </c>
      <c r="S301" t="s">
        <v>795</v>
      </c>
      <c r="T301" t="s">
        <v>11329</v>
      </c>
      <c r="U301" t="s">
        <v>965</v>
      </c>
      <c r="V301" t="s">
        <v>10638</v>
      </c>
      <c r="W301" t="s">
        <v>970</v>
      </c>
      <c r="X301" t="s">
        <v>11338</v>
      </c>
    </row>
    <row r="302" spans="2:24" ht="11" outlineLevel="1" x14ac:dyDescent="0.15">
      <c r="B302" t="s">
        <v>1028</v>
      </c>
      <c r="C302" t="s">
        <v>172</v>
      </c>
      <c r="E302" t="s">
        <v>10652</v>
      </c>
      <c r="F302" t="s">
        <v>639</v>
      </c>
      <c r="G302" t="s">
        <v>1029</v>
      </c>
      <c r="H302" s="17">
        <v>45505</v>
      </c>
      <c r="I302" s="15">
        <v>2024</v>
      </c>
      <c r="J302" t="s">
        <v>10634</v>
      </c>
      <c r="K302" s="5">
        <v>146870.39999999999</v>
      </c>
      <c r="L302" t="s">
        <v>967</v>
      </c>
      <c r="M302" t="s">
        <v>956</v>
      </c>
      <c r="N302" t="s">
        <v>10635</v>
      </c>
      <c r="O302" t="s">
        <v>796</v>
      </c>
      <c r="P302" t="s">
        <v>10636</v>
      </c>
      <c r="Q302" t="s">
        <v>10636</v>
      </c>
      <c r="R302" t="s">
        <v>741</v>
      </c>
      <c r="S302" t="s">
        <v>795</v>
      </c>
      <c r="T302" t="s">
        <v>11339</v>
      </c>
      <c r="U302" t="s">
        <v>965</v>
      </c>
      <c r="V302" t="s">
        <v>10638</v>
      </c>
      <c r="W302" t="s">
        <v>970</v>
      </c>
      <c r="X302" t="s">
        <v>11340</v>
      </c>
    </row>
    <row r="303" spans="2:24" ht="11" outlineLevel="1" x14ac:dyDescent="0.15">
      <c r="B303" t="s">
        <v>1033</v>
      </c>
      <c r="C303" t="s">
        <v>174</v>
      </c>
      <c r="E303" t="s">
        <v>10694</v>
      </c>
      <c r="F303" t="s">
        <v>606</v>
      </c>
      <c r="G303" t="s">
        <v>1034</v>
      </c>
      <c r="H303" s="17">
        <v>42243</v>
      </c>
      <c r="I303" s="15">
        <v>2015</v>
      </c>
      <c r="J303" t="s">
        <v>10634</v>
      </c>
      <c r="K303" s="5">
        <v>-315320.92</v>
      </c>
      <c r="L303" t="s">
        <v>967</v>
      </c>
      <c r="M303" t="s">
        <v>956</v>
      </c>
      <c r="N303" t="s">
        <v>10635</v>
      </c>
      <c r="O303" t="s">
        <v>796</v>
      </c>
      <c r="P303" t="s">
        <v>11030</v>
      </c>
      <c r="Q303" t="s">
        <v>11030</v>
      </c>
      <c r="R303" t="s">
        <v>740</v>
      </c>
      <c r="S303" t="s">
        <v>795</v>
      </c>
      <c r="T303" t="s">
        <v>11341</v>
      </c>
      <c r="U303" t="s">
        <v>965</v>
      </c>
      <c r="V303" t="s">
        <v>10638</v>
      </c>
      <c r="W303" t="s">
        <v>970</v>
      </c>
      <c r="X303" t="s">
        <v>11342</v>
      </c>
    </row>
    <row r="304" spans="2:24" ht="11" outlineLevel="1" x14ac:dyDescent="0.15">
      <c r="B304" t="s">
        <v>1033</v>
      </c>
      <c r="C304" t="s">
        <v>174</v>
      </c>
      <c r="E304" t="s">
        <v>10791</v>
      </c>
      <c r="F304" t="s">
        <v>606</v>
      </c>
      <c r="G304" t="s">
        <v>1034</v>
      </c>
      <c r="H304" s="17">
        <v>42612</v>
      </c>
      <c r="I304" s="15">
        <v>2016</v>
      </c>
      <c r="J304" t="s">
        <v>10634</v>
      </c>
      <c r="K304" s="5">
        <v>-229079.15</v>
      </c>
      <c r="L304" t="s">
        <v>967</v>
      </c>
      <c r="M304" t="s">
        <v>956</v>
      </c>
      <c r="N304" t="s">
        <v>10635</v>
      </c>
      <c r="O304" t="s">
        <v>796</v>
      </c>
      <c r="P304" t="s">
        <v>11030</v>
      </c>
      <c r="Q304" t="s">
        <v>11030</v>
      </c>
      <c r="R304" t="s">
        <v>740</v>
      </c>
      <c r="S304" t="s">
        <v>795</v>
      </c>
      <c r="T304" t="s">
        <v>11341</v>
      </c>
      <c r="U304" t="s">
        <v>965</v>
      </c>
      <c r="V304" t="s">
        <v>10638</v>
      </c>
      <c r="W304" t="s">
        <v>970</v>
      </c>
      <c r="X304" t="s">
        <v>11343</v>
      </c>
    </row>
    <row r="305" spans="2:24" ht="11" outlineLevel="1" x14ac:dyDescent="0.15">
      <c r="B305" t="s">
        <v>1033</v>
      </c>
      <c r="C305" t="s">
        <v>174</v>
      </c>
      <c r="E305" t="s">
        <v>10794</v>
      </c>
      <c r="F305" t="s">
        <v>606</v>
      </c>
      <c r="G305" t="s">
        <v>1034</v>
      </c>
      <c r="H305" s="17">
        <v>43342</v>
      </c>
      <c r="I305" s="15">
        <v>2018</v>
      </c>
      <c r="J305" t="s">
        <v>10634</v>
      </c>
      <c r="K305" s="5">
        <v>-5460.13</v>
      </c>
      <c r="L305" t="s">
        <v>967</v>
      </c>
      <c r="M305" t="s">
        <v>956</v>
      </c>
      <c r="N305" t="s">
        <v>10635</v>
      </c>
      <c r="O305" t="s">
        <v>796</v>
      </c>
      <c r="P305" t="s">
        <v>11030</v>
      </c>
      <c r="Q305" t="s">
        <v>11030</v>
      </c>
      <c r="R305" t="s">
        <v>740</v>
      </c>
      <c r="S305" t="s">
        <v>795</v>
      </c>
      <c r="T305" t="s">
        <v>11344</v>
      </c>
      <c r="U305" t="s">
        <v>965</v>
      </c>
      <c r="V305" t="s">
        <v>10638</v>
      </c>
      <c r="W305" t="s">
        <v>970</v>
      </c>
      <c r="X305" t="s">
        <v>11345</v>
      </c>
    </row>
    <row r="306" spans="2:24" ht="11" outlineLevel="1" x14ac:dyDescent="0.15">
      <c r="B306" t="s">
        <v>1033</v>
      </c>
      <c r="C306" t="s">
        <v>174</v>
      </c>
      <c r="E306" t="s">
        <v>10759</v>
      </c>
      <c r="F306" t="s">
        <v>606</v>
      </c>
      <c r="G306" t="s">
        <v>1034</v>
      </c>
      <c r="H306" s="17">
        <v>43642</v>
      </c>
      <c r="I306" s="15">
        <v>2019</v>
      </c>
      <c r="J306" t="s">
        <v>10634</v>
      </c>
      <c r="K306" s="5">
        <v>-9829.7900000000009</v>
      </c>
      <c r="L306" t="s">
        <v>967</v>
      </c>
      <c r="M306" t="s">
        <v>956</v>
      </c>
      <c r="N306" t="s">
        <v>10635</v>
      </c>
      <c r="O306" t="s">
        <v>796</v>
      </c>
      <c r="P306" t="s">
        <v>11030</v>
      </c>
      <c r="Q306" t="s">
        <v>11035</v>
      </c>
      <c r="R306" t="s">
        <v>740</v>
      </c>
      <c r="S306" t="s">
        <v>795</v>
      </c>
      <c r="T306" t="s">
        <v>11346</v>
      </c>
      <c r="U306" t="s">
        <v>965</v>
      </c>
      <c r="V306" t="s">
        <v>10638</v>
      </c>
      <c r="W306" t="s">
        <v>970</v>
      </c>
      <c r="X306" t="s">
        <v>11347</v>
      </c>
    </row>
    <row r="307" spans="2:24" ht="11" outlineLevel="1" x14ac:dyDescent="0.15">
      <c r="B307" t="s">
        <v>1033</v>
      </c>
      <c r="C307" t="s">
        <v>174</v>
      </c>
      <c r="E307" t="s">
        <v>10705</v>
      </c>
      <c r="F307" t="s">
        <v>606</v>
      </c>
      <c r="G307" t="s">
        <v>1034</v>
      </c>
      <c r="H307" s="17">
        <v>42891</v>
      </c>
      <c r="I307" s="15">
        <v>2017</v>
      </c>
      <c r="J307" t="s">
        <v>10634</v>
      </c>
      <c r="K307" s="5">
        <v>-221475.83</v>
      </c>
      <c r="L307" t="s">
        <v>967</v>
      </c>
      <c r="M307" t="s">
        <v>956</v>
      </c>
      <c r="N307" t="s">
        <v>10635</v>
      </c>
      <c r="O307" t="s">
        <v>796</v>
      </c>
      <c r="P307" t="s">
        <v>11030</v>
      </c>
      <c r="Q307" t="s">
        <v>11030</v>
      </c>
      <c r="R307" t="s">
        <v>740</v>
      </c>
      <c r="S307" t="s">
        <v>795</v>
      </c>
      <c r="T307" t="s">
        <v>11348</v>
      </c>
      <c r="U307" t="s">
        <v>965</v>
      </c>
      <c r="V307" t="s">
        <v>10638</v>
      </c>
      <c r="W307" t="s">
        <v>970</v>
      </c>
      <c r="X307" t="s">
        <v>11349</v>
      </c>
    </row>
    <row r="308" spans="2:24" ht="11" outlineLevel="1" x14ac:dyDescent="0.15">
      <c r="B308" t="s">
        <v>1033</v>
      </c>
      <c r="C308" t="s">
        <v>174</v>
      </c>
      <c r="E308" t="s">
        <v>10740</v>
      </c>
      <c r="F308" t="s">
        <v>606</v>
      </c>
      <c r="G308" t="s">
        <v>1034</v>
      </c>
      <c r="H308" s="17">
        <v>43615</v>
      </c>
      <c r="I308" s="15">
        <v>2019</v>
      </c>
      <c r="J308" t="s">
        <v>10634</v>
      </c>
      <c r="K308" s="5">
        <v>-127454.28</v>
      </c>
      <c r="L308" t="s">
        <v>967</v>
      </c>
      <c r="M308" t="s">
        <v>956</v>
      </c>
      <c r="N308" t="s">
        <v>10635</v>
      </c>
      <c r="O308" t="s">
        <v>796</v>
      </c>
      <c r="P308" t="s">
        <v>11030</v>
      </c>
      <c r="Q308" t="s">
        <v>11030</v>
      </c>
      <c r="R308" t="s">
        <v>740</v>
      </c>
      <c r="S308" t="s">
        <v>795</v>
      </c>
      <c r="T308" t="s">
        <v>11350</v>
      </c>
      <c r="U308" t="s">
        <v>965</v>
      </c>
      <c r="V308" t="s">
        <v>10638</v>
      </c>
      <c r="W308" t="s">
        <v>970</v>
      </c>
      <c r="X308" t="s">
        <v>11351</v>
      </c>
    </row>
    <row r="309" spans="2:24" ht="11" outlineLevel="1" x14ac:dyDescent="0.15">
      <c r="B309" t="s">
        <v>1033</v>
      </c>
      <c r="C309" t="s">
        <v>174</v>
      </c>
      <c r="E309" t="s">
        <v>10875</v>
      </c>
      <c r="F309" t="s">
        <v>606</v>
      </c>
      <c r="G309" t="s">
        <v>1034</v>
      </c>
      <c r="H309" s="17">
        <v>43321</v>
      </c>
      <c r="I309" s="15">
        <v>2018</v>
      </c>
      <c r="J309" t="s">
        <v>10634</v>
      </c>
      <c r="K309" s="5">
        <v>-671874.75</v>
      </c>
      <c r="L309" t="s">
        <v>967</v>
      </c>
      <c r="M309" t="s">
        <v>956</v>
      </c>
      <c r="N309" t="s">
        <v>10635</v>
      </c>
      <c r="O309" t="s">
        <v>796</v>
      </c>
      <c r="P309" t="s">
        <v>11030</v>
      </c>
      <c r="Q309" t="s">
        <v>11030</v>
      </c>
      <c r="R309" t="s">
        <v>740</v>
      </c>
      <c r="S309" t="s">
        <v>795</v>
      </c>
      <c r="T309" t="s">
        <v>11352</v>
      </c>
      <c r="U309" t="s">
        <v>965</v>
      </c>
      <c r="V309" t="s">
        <v>10638</v>
      </c>
      <c r="W309" t="s">
        <v>970</v>
      </c>
      <c r="X309" t="s">
        <v>11353</v>
      </c>
    </row>
    <row r="310" spans="2:24" ht="11" outlineLevel="1" x14ac:dyDescent="0.15">
      <c r="B310" t="s">
        <v>1040</v>
      </c>
      <c r="C310" t="s">
        <v>1041</v>
      </c>
      <c r="D310" t="s">
        <v>163</v>
      </c>
      <c r="E310" t="s">
        <v>10664</v>
      </c>
      <c r="F310" t="s">
        <v>600</v>
      </c>
      <c r="G310" t="s">
        <v>973</v>
      </c>
      <c r="H310" s="17">
        <v>44217</v>
      </c>
      <c r="I310" s="15">
        <v>2021</v>
      </c>
      <c r="J310" t="s">
        <v>10634</v>
      </c>
      <c r="K310" s="5">
        <v>0</v>
      </c>
      <c r="L310" t="s">
        <v>967</v>
      </c>
      <c r="M310" t="s">
        <v>985</v>
      </c>
      <c r="N310" t="s">
        <v>10635</v>
      </c>
      <c r="O310" t="s">
        <v>804</v>
      </c>
      <c r="P310" t="s">
        <v>10671</v>
      </c>
      <c r="Q310" t="s">
        <v>10685</v>
      </c>
      <c r="R310" t="s">
        <v>737</v>
      </c>
      <c r="S310" t="s">
        <v>803</v>
      </c>
      <c r="T310" t="s">
        <v>11354</v>
      </c>
      <c r="U310" t="s">
        <v>965</v>
      </c>
      <c r="V310" t="s">
        <v>10638</v>
      </c>
      <c r="W310" t="s">
        <v>970</v>
      </c>
      <c r="X310" t="s">
        <v>11355</v>
      </c>
    </row>
    <row r="311" spans="2:24" ht="11" outlineLevel="1" x14ac:dyDescent="0.15">
      <c r="B311" t="s">
        <v>1040</v>
      </c>
      <c r="C311" t="s">
        <v>1041</v>
      </c>
      <c r="D311" t="s">
        <v>163</v>
      </c>
      <c r="E311" t="s">
        <v>10643</v>
      </c>
      <c r="F311" t="s">
        <v>600</v>
      </c>
      <c r="G311" t="s">
        <v>973</v>
      </c>
      <c r="H311" s="17">
        <v>44231</v>
      </c>
      <c r="I311" s="15">
        <v>2021</v>
      </c>
      <c r="J311" t="s">
        <v>10634</v>
      </c>
      <c r="K311" s="5">
        <v>0</v>
      </c>
      <c r="L311" t="s">
        <v>967</v>
      </c>
      <c r="M311" t="s">
        <v>985</v>
      </c>
      <c r="N311" t="s">
        <v>10635</v>
      </c>
      <c r="O311" t="s">
        <v>804</v>
      </c>
      <c r="P311" t="s">
        <v>10671</v>
      </c>
      <c r="Q311" t="s">
        <v>10685</v>
      </c>
      <c r="R311" t="s">
        <v>737</v>
      </c>
      <c r="S311" t="s">
        <v>803</v>
      </c>
      <c r="T311" t="s">
        <v>11356</v>
      </c>
      <c r="U311" t="s">
        <v>965</v>
      </c>
      <c r="V311" t="s">
        <v>10638</v>
      </c>
      <c r="W311" t="s">
        <v>970</v>
      </c>
      <c r="X311" t="s">
        <v>11357</v>
      </c>
    </row>
    <row r="312" spans="2:24" ht="11" outlineLevel="1" x14ac:dyDescent="0.15">
      <c r="B312" t="s">
        <v>1040</v>
      </c>
      <c r="C312" t="s">
        <v>1041</v>
      </c>
      <c r="D312" t="s">
        <v>163</v>
      </c>
      <c r="E312" t="s">
        <v>10652</v>
      </c>
      <c r="F312" t="s">
        <v>600</v>
      </c>
      <c r="G312" t="s">
        <v>973</v>
      </c>
      <c r="H312" s="17">
        <v>43894</v>
      </c>
      <c r="I312" s="15">
        <v>2020</v>
      </c>
      <c r="J312" t="s">
        <v>10634</v>
      </c>
      <c r="K312" s="5">
        <v>0</v>
      </c>
      <c r="L312" t="s">
        <v>967</v>
      </c>
      <c r="M312" t="s">
        <v>985</v>
      </c>
      <c r="N312" t="s">
        <v>10635</v>
      </c>
      <c r="O312" t="s">
        <v>804</v>
      </c>
      <c r="P312" t="s">
        <v>10671</v>
      </c>
      <c r="Q312" t="s">
        <v>10685</v>
      </c>
      <c r="R312" t="s">
        <v>737</v>
      </c>
      <c r="S312" t="s">
        <v>803</v>
      </c>
      <c r="T312" t="s">
        <v>11358</v>
      </c>
      <c r="U312" t="s">
        <v>965</v>
      </c>
      <c r="V312" t="s">
        <v>10638</v>
      </c>
      <c r="W312" t="s">
        <v>970</v>
      </c>
      <c r="X312" t="s">
        <v>11359</v>
      </c>
    </row>
    <row r="313" spans="2:24" ht="11" outlineLevel="1" x14ac:dyDescent="0.15">
      <c r="B313" t="s">
        <v>1040</v>
      </c>
      <c r="C313" t="s">
        <v>1041</v>
      </c>
      <c r="D313" t="s">
        <v>163</v>
      </c>
      <c r="E313" t="s">
        <v>10649</v>
      </c>
      <c r="F313" t="s">
        <v>600</v>
      </c>
      <c r="G313" t="s">
        <v>973</v>
      </c>
      <c r="H313" s="17">
        <v>43808</v>
      </c>
      <c r="I313" s="15">
        <v>2020</v>
      </c>
      <c r="J313" t="s">
        <v>10634</v>
      </c>
      <c r="K313" s="5">
        <v>46437971.350000001</v>
      </c>
      <c r="L313" t="s">
        <v>967</v>
      </c>
      <c r="M313" t="s">
        <v>985</v>
      </c>
      <c r="N313" t="s">
        <v>10635</v>
      </c>
      <c r="O313" t="s">
        <v>804</v>
      </c>
      <c r="P313" t="s">
        <v>10671</v>
      </c>
      <c r="Q313" t="s">
        <v>10685</v>
      </c>
      <c r="R313" t="s">
        <v>737</v>
      </c>
      <c r="S313" t="s">
        <v>803</v>
      </c>
      <c r="T313" t="s">
        <v>11360</v>
      </c>
      <c r="U313" t="s">
        <v>965</v>
      </c>
      <c r="V313" t="s">
        <v>10638</v>
      </c>
      <c r="W313" t="s">
        <v>970</v>
      </c>
      <c r="X313" t="s">
        <v>11361</v>
      </c>
    </row>
    <row r="314" spans="2:24" ht="11" outlineLevel="1" x14ac:dyDescent="0.15">
      <c r="B314" t="s">
        <v>1040</v>
      </c>
      <c r="C314" t="s">
        <v>1041</v>
      </c>
      <c r="D314" t="s">
        <v>163</v>
      </c>
      <c r="E314" t="s">
        <v>10632</v>
      </c>
      <c r="F314" t="s">
        <v>600</v>
      </c>
      <c r="G314" t="s">
        <v>973</v>
      </c>
      <c r="H314" s="17">
        <v>44238</v>
      </c>
      <c r="I314" s="15">
        <v>2021</v>
      </c>
      <c r="J314" t="s">
        <v>10634</v>
      </c>
      <c r="K314" s="5">
        <v>0</v>
      </c>
      <c r="L314" t="s">
        <v>967</v>
      </c>
      <c r="M314" t="s">
        <v>985</v>
      </c>
      <c r="N314" t="s">
        <v>10635</v>
      </c>
      <c r="O314" t="s">
        <v>804</v>
      </c>
      <c r="P314" t="s">
        <v>10671</v>
      </c>
      <c r="Q314" t="s">
        <v>10685</v>
      </c>
      <c r="R314" t="s">
        <v>737</v>
      </c>
      <c r="S314" t="s">
        <v>803</v>
      </c>
      <c r="T314" t="s">
        <v>11362</v>
      </c>
      <c r="U314" t="s">
        <v>965</v>
      </c>
      <c r="V314" t="s">
        <v>10638</v>
      </c>
      <c r="W314" t="s">
        <v>970</v>
      </c>
      <c r="X314" t="s">
        <v>11363</v>
      </c>
    </row>
    <row r="315" spans="2:24" ht="11" outlineLevel="1" x14ac:dyDescent="0.15">
      <c r="B315" t="s">
        <v>1043</v>
      </c>
      <c r="C315" t="s">
        <v>175</v>
      </c>
      <c r="E315" t="s">
        <v>10649</v>
      </c>
      <c r="F315" t="s">
        <v>640</v>
      </c>
      <c r="G315" t="s">
        <v>1044</v>
      </c>
      <c r="H315" s="17">
        <v>45926</v>
      </c>
      <c r="I315" s="15">
        <v>2025</v>
      </c>
      <c r="J315" t="s">
        <v>10634</v>
      </c>
      <c r="K315" s="5">
        <v>45830000</v>
      </c>
      <c r="L315" t="s">
        <v>967</v>
      </c>
      <c r="M315" t="s">
        <v>956</v>
      </c>
      <c r="N315" t="s">
        <v>10635</v>
      </c>
      <c r="O315" t="s">
        <v>796</v>
      </c>
      <c r="P315" t="s">
        <v>10636</v>
      </c>
      <c r="Q315" t="s">
        <v>11331</v>
      </c>
      <c r="R315" t="s">
        <v>741</v>
      </c>
      <c r="S315" t="s">
        <v>795</v>
      </c>
      <c r="T315" t="s">
        <v>11364</v>
      </c>
      <c r="U315" t="s">
        <v>965</v>
      </c>
      <c r="V315" t="s">
        <v>10638</v>
      </c>
      <c r="W315" t="s">
        <v>970</v>
      </c>
      <c r="X315" t="s">
        <v>11365</v>
      </c>
    </row>
    <row r="316" spans="2:24" ht="11" outlineLevel="1" x14ac:dyDescent="0.15">
      <c r="B316" t="s">
        <v>1047</v>
      </c>
      <c r="C316" t="s">
        <v>1048</v>
      </c>
      <c r="D316" t="s">
        <v>164</v>
      </c>
      <c r="E316" t="s">
        <v>10699</v>
      </c>
      <c r="F316" t="s">
        <v>11297</v>
      </c>
      <c r="G316" t="s">
        <v>1022</v>
      </c>
      <c r="H316" s="17">
        <v>44953</v>
      </c>
      <c r="I316" s="15">
        <v>2023</v>
      </c>
      <c r="J316" t="s">
        <v>10634</v>
      </c>
      <c r="K316" s="5">
        <v>64615.46</v>
      </c>
      <c r="L316" t="s">
        <v>967</v>
      </c>
      <c r="M316" t="s">
        <v>985</v>
      </c>
      <c r="N316" t="s">
        <v>10635</v>
      </c>
      <c r="O316" t="s">
        <v>796</v>
      </c>
      <c r="P316" t="s">
        <v>10671</v>
      </c>
      <c r="Q316" t="s">
        <v>10671</v>
      </c>
      <c r="R316" t="s">
        <v>755</v>
      </c>
      <c r="S316" t="s">
        <v>795</v>
      </c>
      <c r="T316" t="s">
        <v>11366</v>
      </c>
      <c r="U316" t="s">
        <v>965</v>
      </c>
      <c r="V316" t="s">
        <v>10638</v>
      </c>
      <c r="W316" t="s">
        <v>970</v>
      </c>
      <c r="X316" t="s">
        <v>11367</v>
      </c>
    </row>
    <row r="317" spans="2:24" ht="11" outlineLevel="1" x14ac:dyDescent="0.15">
      <c r="B317" t="s">
        <v>1047</v>
      </c>
      <c r="C317" t="s">
        <v>1048</v>
      </c>
      <c r="D317" t="s">
        <v>164</v>
      </c>
      <c r="E317" t="s">
        <v>10815</v>
      </c>
      <c r="F317" t="s">
        <v>11297</v>
      </c>
      <c r="G317" t="s">
        <v>1022</v>
      </c>
      <c r="H317" s="17">
        <v>45310</v>
      </c>
      <c r="I317" s="15">
        <v>2024</v>
      </c>
      <c r="J317" t="s">
        <v>10634</v>
      </c>
      <c r="K317" s="5">
        <v>1901899.38</v>
      </c>
      <c r="L317" t="s">
        <v>967</v>
      </c>
      <c r="M317" t="s">
        <v>985</v>
      </c>
      <c r="N317" t="s">
        <v>10635</v>
      </c>
      <c r="O317" t="s">
        <v>796</v>
      </c>
      <c r="P317" t="s">
        <v>10671</v>
      </c>
      <c r="Q317" t="s">
        <v>10671</v>
      </c>
      <c r="R317" t="s">
        <v>755</v>
      </c>
      <c r="S317" t="s">
        <v>795</v>
      </c>
      <c r="T317" t="s">
        <v>11368</v>
      </c>
      <c r="U317" t="s">
        <v>965</v>
      </c>
      <c r="V317" t="s">
        <v>10638</v>
      </c>
      <c r="W317" t="s">
        <v>970</v>
      </c>
      <c r="X317" t="s">
        <v>11369</v>
      </c>
    </row>
    <row r="318" spans="2:24" ht="11" outlineLevel="1" x14ac:dyDescent="0.15">
      <c r="B318" t="s">
        <v>1047</v>
      </c>
      <c r="C318" t="s">
        <v>1048</v>
      </c>
      <c r="D318" t="s">
        <v>164</v>
      </c>
      <c r="E318" t="s">
        <v>10678</v>
      </c>
      <c r="F318" t="s">
        <v>11297</v>
      </c>
      <c r="G318" t="s">
        <v>1022</v>
      </c>
      <c r="H318" s="17">
        <v>45755</v>
      </c>
      <c r="I318" s="15">
        <v>2025</v>
      </c>
      <c r="J318" t="s">
        <v>10634</v>
      </c>
      <c r="K318" s="5">
        <v>-925230.72</v>
      </c>
      <c r="L318" t="s">
        <v>967</v>
      </c>
      <c r="M318" t="s">
        <v>985</v>
      </c>
      <c r="N318" t="s">
        <v>10635</v>
      </c>
      <c r="O318" t="s">
        <v>796</v>
      </c>
      <c r="P318" t="s">
        <v>10885</v>
      </c>
      <c r="Q318" t="s">
        <v>10671</v>
      </c>
      <c r="R318" t="s">
        <v>755</v>
      </c>
      <c r="S318" t="s">
        <v>795</v>
      </c>
      <c r="T318" t="s">
        <v>11368</v>
      </c>
      <c r="U318" t="s">
        <v>965</v>
      </c>
      <c r="V318" t="s">
        <v>10638</v>
      </c>
      <c r="W318" t="s">
        <v>970</v>
      </c>
      <c r="X318" t="s">
        <v>11370</v>
      </c>
    </row>
    <row r="319" spans="2:24" ht="11" outlineLevel="1" x14ac:dyDescent="0.15">
      <c r="B319" t="s">
        <v>1047</v>
      </c>
      <c r="C319" t="s">
        <v>1048</v>
      </c>
      <c r="D319" t="s">
        <v>164</v>
      </c>
      <c r="E319" t="s">
        <v>10702</v>
      </c>
      <c r="F319" t="s">
        <v>11297</v>
      </c>
      <c r="G319" t="s">
        <v>1022</v>
      </c>
      <c r="H319" s="17">
        <v>45168</v>
      </c>
      <c r="I319" s="15">
        <v>2023</v>
      </c>
      <c r="J319" t="s">
        <v>10634</v>
      </c>
      <c r="K319" s="5">
        <v>26776.560000000001</v>
      </c>
      <c r="L319" t="s">
        <v>967</v>
      </c>
      <c r="M319" t="s">
        <v>985</v>
      </c>
      <c r="N319" t="s">
        <v>10635</v>
      </c>
      <c r="O319" t="s">
        <v>796</v>
      </c>
      <c r="P319" t="s">
        <v>10671</v>
      </c>
      <c r="Q319" t="s">
        <v>10671</v>
      </c>
      <c r="R319" t="s">
        <v>755</v>
      </c>
      <c r="S319" t="s">
        <v>795</v>
      </c>
      <c r="T319" t="s">
        <v>11368</v>
      </c>
      <c r="U319" t="s">
        <v>965</v>
      </c>
      <c r="V319" t="s">
        <v>10638</v>
      </c>
      <c r="W319" t="s">
        <v>970</v>
      </c>
      <c r="X319" t="s">
        <v>11371</v>
      </c>
    </row>
    <row r="320" spans="2:24" ht="11" outlineLevel="1" x14ac:dyDescent="0.15">
      <c r="B320" t="s">
        <v>1047</v>
      </c>
      <c r="C320" t="s">
        <v>1048</v>
      </c>
      <c r="D320" t="s">
        <v>164</v>
      </c>
      <c r="E320" t="s">
        <v>10809</v>
      </c>
      <c r="F320" t="s">
        <v>11297</v>
      </c>
      <c r="G320" t="s">
        <v>1022</v>
      </c>
      <c r="H320" s="17">
        <v>45371</v>
      </c>
      <c r="I320" s="15">
        <v>2024</v>
      </c>
      <c r="J320" t="s">
        <v>10634</v>
      </c>
      <c r="K320" s="5">
        <v>0</v>
      </c>
      <c r="L320" t="s">
        <v>967</v>
      </c>
      <c r="M320" t="s">
        <v>985</v>
      </c>
      <c r="N320" t="s">
        <v>10635</v>
      </c>
      <c r="O320" t="s">
        <v>796</v>
      </c>
      <c r="P320" t="s">
        <v>10671</v>
      </c>
      <c r="Q320" t="s">
        <v>10671</v>
      </c>
      <c r="R320" t="s">
        <v>755</v>
      </c>
      <c r="S320" t="s">
        <v>795</v>
      </c>
      <c r="T320" t="s">
        <v>11368</v>
      </c>
      <c r="U320" t="s">
        <v>965</v>
      </c>
      <c r="V320" t="s">
        <v>10638</v>
      </c>
      <c r="W320" t="s">
        <v>970</v>
      </c>
      <c r="X320" t="s">
        <v>11372</v>
      </c>
    </row>
    <row r="321" spans="2:24" ht="11" outlineLevel="1" x14ac:dyDescent="0.15">
      <c r="B321" t="s">
        <v>1047</v>
      </c>
      <c r="C321" t="s">
        <v>1048</v>
      </c>
      <c r="D321" t="s">
        <v>164</v>
      </c>
      <c r="E321" t="s">
        <v>10652</v>
      </c>
      <c r="F321" t="s">
        <v>11297</v>
      </c>
      <c r="G321" t="s">
        <v>1022</v>
      </c>
      <c r="H321" s="17">
        <v>44461</v>
      </c>
      <c r="I321" s="15">
        <v>2021</v>
      </c>
      <c r="J321" t="s">
        <v>10634</v>
      </c>
      <c r="K321" s="5">
        <v>285425.68</v>
      </c>
      <c r="L321" t="s">
        <v>967</v>
      </c>
      <c r="M321" t="s">
        <v>985</v>
      </c>
      <c r="N321" t="s">
        <v>10635</v>
      </c>
      <c r="O321" t="s">
        <v>796</v>
      </c>
      <c r="P321" t="s">
        <v>10671</v>
      </c>
      <c r="Q321" t="s">
        <v>10671</v>
      </c>
      <c r="R321" t="s">
        <v>755</v>
      </c>
      <c r="S321" t="s">
        <v>795</v>
      </c>
      <c r="T321" t="s">
        <v>11373</v>
      </c>
      <c r="U321" t="s">
        <v>965</v>
      </c>
      <c r="V321" t="s">
        <v>10638</v>
      </c>
      <c r="W321" t="s">
        <v>970</v>
      </c>
      <c r="X321" t="s">
        <v>11374</v>
      </c>
    </row>
    <row r="322" spans="2:24" ht="11" outlineLevel="1" x14ac:dyDescent="0.15">
      <c r="B322" t="s">
        <v>1047</v>
      </c>
      <c r="C322" t="s">
        <v>1048</v>
      </c>
      <c r="D322" t="s">
        <v>164</v>
      </c>
      <c r="E322" t="s">
        <v>10711</v>
      </c>
      <c r="F322" t="s">
        <v>11297</v>
      </c>
      <c r="G322" t="s">
        <v>1022</v>
      </c>
      <c r="H322" s="17">
        <v>44860</v>
      </c>
      <c r="I322" s="15">
        <v>2023</v>
      </c>
      <c r="J322" t="s">
        <v>10634</v>
      </c>
      <c r="K322" s="5">
        <v>0</v>
      </c>
      <c r="L322" t="s">
        <v>967</v>
      </c>
      <c r="M322" t="s">
        <v>985</v>
      </c>
      <c r="N322" t="s">
        <v>10635</v>
      </c>
      <c r="O322" t="s">
        <v>796</v>
      </c>
      <c r="P322" t="s">
        <v>10671</v>
      </c>
      <c r="Q322" t="s">
        <v>10671</v>
      </c>
      <c r="R322" t="s">
        <v>755</v>
      </c>
      <c r="S322" t="s">
        <v>795</v>
      </c>
      <c r="T322" t="s">
        <v>11373</v>
      </c>
      <c r="U322" t="s">
        <v>965</v>
      </c>
      <c r="V322" t="s">
        <v>10638</v>
      </c>
      <c r="W322" t="s">
        <v>970</v>
      </c>
      <c r="X322" t="s">
        <v>11375</v>
      </c>
    </row>
    <row r="323" spans="2:24" ht="11" outlineLevel="1" x14ac:dyDescent="0.15">
      <c r="B323" t="s">
        <v>1047</v>
      </c>
      <c r="C323" t="s">
        <v>1048</v>
      </c>
      <c r="D323" t="s">
        <v>164</v>
      </c>
      <c r="E323" t="s">
        <v>10803</v>
      </c>
      <c r="F323" t="s">
        <v>11297</v>
      </c>
      <c r="G323" t="s">
        <v>1022</v>
      </c>
      <c r="H323" s="17">
        <v>45001</v>
      </c>
      <c r="I323" s="15">
        <v>2023</v>
      </c>
      <c r="J323" t="s">
        <v>10634</v>
      </c>
      <c r="K323" s="5">
        <v>36736.69</v>
      </c>
      <c r="L323" t="s">
        <v>967</v>
      </c>
      <c r="M323" t="s">
        <v>985</v>
      </c>
      <c r="N323" t="s">
        <v>10635</v>
      </c>
      <c r="O323" t="s">
        <v>796</v>
      </c>
      <c r="P323" t="s">
        <v>10671</v>
      </c>
      <c r="Q323" t="s">
        <v>10671</v>
      </c>
      <c r="R323" t="s">
        <v>755</v>
      </c>
      <c r="S323" t="s">
        <v>795</v>
      </c>
      <c r="T323" t="s">
        <v>11376</v>
      </c>
      <c r="U323" t="s">
        <v>965</v>
      </c>
      <c r="V323" t="s">
        <v>10638</v>
      </c>
      <c r="W323" t="s">
        <v>970</v>
      </c>
      <c r="X323" t="s">
        <v>11377</v>
      </c>
    </row>
    <row r="324" spans="2:24" ht="11" outlineLevel="1" x14ac:dyDescent="0.15">
      <c r="B324" t="s">
        <v>1047</v>
      </c>
      <c r="C324" t="s">
        <v>1048</v>
      </c>
      <c r="D324" t="s">
        <v>164</v>
      </c>
      <c r="E324" t="s">
        <v>10731</v>
      </c>
      <c r="F324" t="s">
        <v>11297</v>
      </c>
      <c r="G324" t="s">
        <v>1022</v>
      </c>
      <c r="H324" s="17">
        <v>45217</v>
      </c>
      <c r="I324" s="15">
        <v>2024</v>
      </c>
      <c r="J324" t="s">
        <v>10634</v>
      </c>
      <c r="K324" s="5">
        <v>0</v>
      </c>
      <c r="L324" t="s">
        <v>967</v>
      </c>
      <c r="M324" t="s">
        <v>985</v>
      </c>
      <c r="N324" t="s">
        <v>10635</v>
      </c>
      <c r="O324" t="s">
        <v>796</v>
      </c>
      <c r="P324" t="s">
        <v>10671</v>
      </c>
      <c r="Q324" t="s">
        <v>10671</v>
      </c>
      <c r="R324" t="s">
        <v>755</v>
      </c>
      <c r="S324" t="s">
        <v>795</v>
      </c>
      <c r="T324" t="s">
        <v>11368</v>
      </c>
      <c r="U324" t="s">
        <v>965</v>
      </c>
      <c r="V324" t="s">
        <v>10638</v>
      </c>
      <c r="W324" t="s">
        <v>970</v>
      </c>
      <c r="X324" t="s">
        <v>11378</v>
      </c>
    </row>
    <row r="325" spans="2:24" ht="11" outlineLevel="1" x14ac:dyDescent="0.15">
      <c r="B325" t="s">
        <v>1047</v>
      </c>
      <c r="C325" t="s">
        <v>1048</v>
      </c>
      <c r="D325" t="s">
        <v>164</v>
      </c>
      <c r="E325" t="s">
        <v>10720</v>
      </c>
      <c r="F325" t="s">
        <v>11297</v>
      </c>
      <c r="G325" t="s">
        <v>1022</v>
      </c>
      <c r="H325" s="17">
        <v>45401</v>
      </c>
      <c r="I325" s="15">
        <v>2024</v>
      </c>
      <c r="J325" t="s">
        <v>10634</v>
      </c>
      <c r="K325" s="5">
        <v>0</v>
      </c>
      <c r="L325" t="s">
        <v>967</v>
      </c>
      <c r="M325" t="s">
        <v>985</v>
      </c>
      <c r="N325" t="s">
        <v>10635</v>
      </c>
      <c r="O325" t="s">
        <v>796</v>
      </c>
      <c r="P325" t="s">
        <v>10885</v>
      </c>
      <c r="Q325" t="s">
        <v>10671</v>
      </c>
      <c r="R325" t="s">
        <v>755</v>
      </c>
      <c r="S325" t="s">
        <v>795</v>
      </c>
      <c r="T325" t="s">
        <v>11368</v>
      </c>
      <c r="U325" t="s">
        <v>965</v>
      </c>
      <c r="V325" t="s">
        <v>10638</v>
      </c>
      <c r="W325" t="s">
        <v>970</v>
      </c>
      <c r="X325" t="s">
        <v>11379</v>
      </c>
    </row>
    <row r="326" spans="2:24" ht="11" outlineLevel="1" x14ac:dyDescent="0.15">
      <c r="B326" t="s">
        <v>1047</v>
      </c>
      <c r="C326" t="s">
        <v>1048</v>
      </c>
      <c r="D326" t="s">
        <v>164</v>
      </c>
      <c r="E326" t="s">
        <v>10632</v>
      </c>
      <c r="F326" t="s">
        <v>11297</v>
      </c>
      <c r="G326" t="s">
        <v>1022</v>
      </c>
      <c r="H326" s="17">
        <v>44608</v>
      </c>
      <c r="I326" s="15">
        <v>2022</v>
      </c>
      <c r="J326" t="s">
        <v>10634</v>
      </c>
      <c r="K326" s="5">
        <v>0</v>
      </c>
      <c r="L326" t="s">
        <v>967</v>
      </c>
      <c r="M326" t="s">
        <v>985</v>
      </c>
      <c r="N326" t="s">
        <v>10635</v>
      </c>
      <c r="O326" t="s">
        <v>796</v>
      </c>
      <c r="P326" t="s">
        <v>10671</v>
      </c>
      <c r="Q326" t="s">
        <v>10671</v>
      </c>
      <c r="R326" t="s">
        <v>755</v>
      </c>
      <c r="S326" t="s">
        <v>795</v>
      </c>
      <c r="T326" t="s">
        <v>11373</v>
      </c>
      <c r="U326" t="s">
        <v>965</v>
      </c>
      <c r="V326" t="s">
        <v>10638</v>
      </c>
      <c r="W326" t="s">
        <v>970</v>
      </c>
      <c r="X326" t="s">
        <v>11380</v>
      </c>
    </row>
    <row r="327" spans="2:24" ht="11" outlineLevel="1" x14ac:dyDescent="0.15">
      <c r="B327" t="s">
        <v>1047</v>
      </c>
      <c r="C327" t="s">
        <v>1048</v>
      </c>
      <c r="D327" t="s">
        <v>164</v>
      </c>
      <c r="E327" t="s">
        <v>10845</v>
      </c>
      <c r="F327" t="s">
        <v>11297</v>
      </c>
      <c r="G327" t="s">
        <v>1022</v>
      </c>
      <c r="H327" s="17">
        <v>44944</v>
      </c>
      <c r="I327" s="15">
        <v>2023</v>
      </c>
      <c r="J327" t="s">
        <v>10634</v>
      </c>
      <c r="K327" s="5">
        <v>0</v>
      </c>
      <c r="L327" t="s">
        <v>967</v>
      </c>
      <c r="M327" t="s">
        <v>985</v>
      </c>
      <c r="N327" t="s">
        <v>10635</v>
      </c>
      <c r="O327" t="s">
        <v>796</v>
      </c>
      <c r="P327" t="s">
        <v>10671</v>
      </c>
      <c r="Q327" t="s">
        <v>10671</v>
      </c>
      <c r="R327" t="s">
        <v>755</v>
      </c>
      <c r="S327" t="s">
        <v>795</v>
      </c>
      <c r="T327" t="s">
        <v>11381</v>
      </c>
      <c r="U327" t="s">
        <v>965</v>
      </c>
      <c r="V327" t="s">
        <v>10638</v>
      </c>
      <c r="W327" t="s">
        <v>970</v>
      </c>
      <c r="X327" t="s">
        <v>11382</v>
      </c>
    </row>
    <row r="328" spans="2:24" ht="11" outlineLevel="1" x14ac:dyDescent="0.15">
      <c r="B328" t="s">
        <v>1047</v>
      </c>
      <c r="C328" t="s">
        <v>1048</v>
      </c>
      <c r="D328" t="s">
        <v>164</v>
      </c>
      <c r="E328" t="s">
        <v>10806</v>
      </c>
      <c r="F328" t="s">
        <v>11297</v>
      </c>
      <c r="G328" t="s">
        <v>1022</v>
      </c>
      <c r="H328" s="17">
        <v>45091</v>
      </c>
      <c r="I328" s="15">
        <v>2023</v>
      </c>
      <c r="J328" t="s">
        <v>10634</v>
      </c>
      <c r="K328" s="5">
        <v>0</v>
      </c>
      <c r="L328" t="s">
        <v>967</v>
      </c>
      <c r="M328" t="s">
        <v>985</v>
      </c>
      <c r="N328" t="s">
        <v>10635</v>
      </c>
      <c r="O328" t="s">
        <v>796</v>
      </c>
      <c r="P328" t="s">
        <v>10671</v>
      </c>
      <c r="Q328" t="s">
        <v>10671</v>
      </c>
      <c r="R328" t="s">
        <v>755</v>
      </c>
      <c r="S328" t="s">
        <v>795</v>
      </c>
      <c r="T328" t="s">
        <v>11383</v>
      </c>
      <c r="U328" t="s">
        <v>965</v>
      </c>
      <c r="V328" t="s">
        <v>10638</v>
      </c>
      <c r="W328" t="s">
        <v>970</v>
      </c>
      <c r="X328" t="s">
        <v>11384</v>
      </c>
    </row>
    <row r="329" spans="2:24" ht="11" outlineLevel="1" x14ac:dyDescent="0.15">
      <c r="B329" t="s">
        <v>1047</v>
      </c>
      <c r="C329" t="s">
        <v>1048</v>
      </c>
      <c r="D329" t="s">
        <v>164</v>
      </c>
      <c r="E329" t="s">
        <v>10773</v>
      </c>
      <c r="F329" t="s">
        <v>11297</v>
      </c>
      <c r="G329" t="s">
        <v>1022</v>
      </c>
      <c r="H329" s="17">
        <v>45587</v>
      </c>
      <c r="I329" s="15">
        <v>2025</v>
      </c>
      <c r="J329" t="s">
        <v>10634</v>
      </c>
      <c r="K329" s="5">
        <v>0</v>
      </c>
      <c r="L329" t="s">
        <v>967</v>
      </c>
      <c r="M329" t="s">
        <v>985</v>
      </c>
      <c r="N329" t="s">
        <v>10635</v>
      </c>
      <c r="O329" t="s">
        <v>796</v>
      </c>
      <c r="P329" t="s">
        <v>10885</v>
      </c>
      <c r="Q329" t="s">
        <v>10671</v>
      </c>
      <c r="R329" t="s">
        <v>755</v>
      </c>
      <c r="S329" t="s">
        <v>795</v>
      </c>
      <c r="T329" t="s">
        <v>11368</v>
      </c>
      <c r="U329" t="s">
        <v>965</v>
      </c>
      <c r="V329" t="s">
        <v>10638</v>
      </c>
      <c r="W329" t="s">
        <v>970</v>
      </c>
      <c r="X329" t="s">
        <v>11385</v>
      </c>
    </row>
    <row r="330" spans="2:24" ht="11" outlineLevel="1" x14ac:dyDescent="0.15">
      <c r="B330" t="s">
        <v>1047</v>
      </c>
      <c r="C330" t="s">
        <v>1048</v>
      </c>
      <c r="D330" t="s">
        <v>164</v>
      </c>
      <c r="E330" t="s">
        <v>10661</v>
      </c>
      <c r="F330" t="s">
        <v>11297</v>
      </c>
      <c r="G330" t="s">
        <v>1022</v>
      </c>
      <c r="H330" s="17">
        <v>44707</v>
      </c>
      <c r="I330" s="15">
        <v>2022</v>
      </c>
      <c r="J330" t="s">
        <v>10634</v>
      </c>
      <c r="K330" s="5">
        <v>419617.47</v>
      </c>
      <c r="L330" t="s">
        <v>967</v>
      </c>
      <c r="M330" t="s">
        <v>985</v>
      </c>
      <c r="N330" t="s">
        <v>10635</v>
      </c>
      <c r="O330" t="s">
        <v>796</v>
      </c>
      <c r="P330" t="s">
        <v>10671</v>
      </c>
      <c r="Q330" t="s">
        <v>10671</v>
      </c>
      <c r="R330" t="s">
        <v>755</v>
      </c>
      <c r="S330" t="s">
        <v>795</v>
      </c>
      <c r="T330" t="s">
        <v>11373</v>
      </c>
      <c r="U330" t="s">
        <v>965</v>
      </c>
      <c r="V330" t="s">
        <v>10638</v>
      </c>
      <c r="W330" t="s">
        <v>970</v>
      </c>
      <c r="X330" t="s">
        <v>11386</v>
      </c>
    </row>
    <row r="331" spans="2:24" ht="11" outlineLevel="1" x14ac:dyDescent="0.15">
      <c r="B331" t="s">
        <v>1047</v>
      </c>
      <c r="C331" t="s">
        <v>1048</v>
      </c>
      <c r="D331" t="s">
        <v>164</v>
      </c>
      <c r="E331" t="s">
        <v>10863</v>
      </c>
      <c r="F331" t="s">
        <v>11297</v>
      </c>
      <c r="G331" t="s">
        <v>1022</v>
      </c>
      <c r="H331" s="17">
        <v>44988</v>
      </c>
      <c r="I331" s="15">
        <v>2023</v>
      </c>
      <c r="J331" t="s">
        <v>10634</v>
      </c>
      <c r="K331" s="5">
        <v>0</v>
      </c>
      <c r="L331" t="s">
        <v>967</v>
      </c>
      <c r="M331" t="s">
        <v>985</v>
      </c>
      <c r="N331" t="s">
        <v>10635</v>
      </c>
      <c r="O331" t="s">
        <v>796</v>
      </c>
      <c r="P331" t="s">
        <v>10671</v>
      </c>
      <c r="Q331" t="s">
        <v>10671</v>
      </c>
      <c r="R331" t="s">
        <v>755</v>
      </c>
      <c r="S331" t="s">
        <v>795</v>
      </c>
      <c r="T331" t="s">
        <v>11373</v>
      </c>
      <c r="U331" t="s">
        <v>965</v>
      </c>
      <c r="V331" t="s">
        <v>10638</v>
      </c>
      <c r="W331" t="s">
        <v>970</v>
      </c>
      <c r="X331" t="s">
        <v>11387</v>
      </c>
    </row>
    <row r="332" spans="2:24" ht="11" outlineLevel="1" x14ac:dyDescent="0.15">
      <c r="B332" t="s">
        <v>1047</v>
      </c>
      <c r="C332" t="s">
        <v>1048</v>
      </c>
      <c r="D332" t="s">
        <v>164</v>
      </c>
      <c r="E332" t="s">
        <v>10750</v>
      </c>
      <c r="F332" t="s">
        <v>11297</v>
      </c>
      <c r="G332" t="s">
        <v>1022</v>
      </c>
      <c r="H332" s="17">
        <v>45181</v>
      </c>
      <c r="I332" s="15">
        <v>2023</v>
      </c>
      <c r="J332" t="s">
        <v>10634</v>
      </c>
      <c r="K332" s="5">
        <v>0</v>
      </c>
      <c r="L332" t="s">
        <v>967</v>
      </c>
      <c r="M332" t="s">
        <v>985</v>
      </c>
      <c r="N332" t="s">
        <v>10635</v>
      </c>
      <c r="O332" t="s">
        <v>796</v>
      </c>
      <c r="P332" t="s">
        <v>10671</v>
      </c>
      <c r="Q332" t="s">
        <v>10671</v>
      </c>
      <c r="R332" t="s">
        <v>755</v>
      </c>
      <c r="S332" t="s">
        <v>795</v>
      </c>
      <c r="T332" t="s">
        <v>11368</v>
      </c>
      <c r="U332" t="s">
        <v>965</v>
      </c>
      <c r="V332" t="s">
        <v>10638</v>
      </c>
      <c r="W332" t="s">
        <v>970</v>
      </c>
      <c r="X332" t="s">
        <v>11388</v>
      </c>
    </row>
    <row r="333" spans="2:24" ht="11" outlineLevel="1" x14ac:dyDescent="0.15">
      <c r="B333" t="s">
        <v>1047</v>
      </c>
      <c r="C333" t="s">
        <v>1048</v>
      </c>
      <c r="D333" t="s">
        <v>164</v>
      </c>
      <c r="E333" t="s">
        <v>10655</v>
      </c>
      <c r="F333" t="s">
        <v>11297</v>
      </c>
      <c r="G333" t="s">
        <v>1022</v>
      </c>
      <c r="H333" s="17">
        <v>44727</v>
      </c>
      <c r="I333" s="15">
        <v>2022</v>
      </c>
      <c r="J333" t="s">
        <v>10634</v>
      </c>
      <c r="K333" s="5">
        <v>300000</v>
      </c>
      <c r="L333" t="s">
        <v>967</v>
      </c>
      <c r="M333" t="s">
        <v>985</v>
      </c>
      <c r="N333" t="s">
        <v>10635</v>
      </c>
      <c r="O333" t="s">
        <v>796</v>
      </c>
      <c r="P333" t="s">
        <v>10671</v>
      </c>
      <c r="Q333" t="s">
        <v>10671</v>
      </c>
      <c r="R333" t="s">
        <v>755</v>
      </c>
      <c r="S333" t="s">
        <v>795</v>
      </c>
      <c r="T333" t="s">
        <v>11373</v>
      </c>
      <c r="U333" t="s">
        <v>965</v>
      </c>
      <c r="V333" t="s">
        <v>10638</v>
      </c>
      <c r="W333" t="s">
        <v>970</v>
      </c>
      <c r="X333" t="s">
        <v>11389</v>
      </c>
    </row>
    <row r="334" spans="2:24" ht="11" outlineLevel="1" x14ac:dyDescent="0.15">
      <c r="B334" t="s">
        <v>1047</v>
      </c>
      <c r="C334" t="s">
        <v>1048</v>
      </c>
      <c r="D334" t="s">
        <v>164</v>
      </c>
      <c r="E334" t="s">
        <v>10851</v>
      </c>
      <c r="F334" t="s">
        <v>11297</v>
      </c>
      <c r="G334" t="s">
        <v>1022</v>
      </c>
      <c r="H334" s="17">
        <v>44914</v>
      </c>
      <c r="I334" s="15">
        <v>2023</v>
      </c>
      <c r="J334" t="s">
        <v>10634</v>
      </c>
      <c r="K334" s="5">
        <v>7999.52</v>
      </c>
      <c r="L334" t="s">
        <v>967</v>
      </c>
      <c r="M334" t="s">
        <v>985</v>
      </c>
      <c r="N334" t="s">
        <v>10635</v>
      </c>
      <c r="O334" t="s">
        <v>796</v>
      </c>
      <c r="P334" t="s">
        <v>10671</v>
      </c>
      <c r="Q334" t="s">
        <v>10671</v>
      </c>
      <c r="R334" t="s">
        <v>755</v>
      </c>
      <c r="S334" t="s">
        <v>795</v>
      </c>
      <c r="T334" t="s">
        <v>11373</v>
      </c>
      <c r="U334" t="s">
        <v>965</v>
      </c>
      <c r="V334" t="s">
        <v>10638</v>
      </c>
      <c r="W334" t="s">
        <v>970</v>
      </c>
      <c r="X334" t="s">
        <v>11390</v>
      </c>
    </row>
    <row r="335" spans="2:24" ht="11" outlineLevel="1" x14ac:dyDescent="0.15">
      <c r="B335" t="s">
        <v>1047</v>
      </c>
      <c r="C335" t="s">
        <v>1048</v>
      </c>
      <c r="D335" t="s">
        <v>164</v>
      </c>
      <c r="E335" t="s">
        <v>10670</v>
      </c>
      <c r="F335" t="s">
        <v>11297</v>
      </c>
      <c r="G335" t="s">
        <v>1022</v>
      </c>
      <c r="H335" s="17">
        <v>45048</v>
      </c>
      <c r="I335" s="15">
        <v>2023</v>
      </c>
      <c r="J335" t="s">
        <v>10634</v>
      </c>
      <c r="K335" s="5">
        <v>13681.4</v>
      </c>
      <c r="L335" t="s">
        <v>967</v>
      </c>
      <c r="M335" t="s">
        <v>985</v>
      </c>
      <c r="N335" t="s">
        <v>10635</v>
      </c>
      <c r="O335" t="s">
        <v>796</v>
      </c>
      <c r="P335" t="s">
        <v>10671</v>
      </c>
      <c r="Q335" t="s">
        <v>10671</v>
      </c>
      <c r="R335" t="s">
        <v>755</v>
      </c>
      <c r="S335" t="s">
        <v>795</v>
      </c>
      <c r="T335" t="s">
        <v>11373</v>
      </c>
      <c r="U335" t="s">
        <v>965</v>
      </c>
      <c r="V335" t="s">
        <v>10638</v>
      </c>
      <c r="W335" t="s">
        <v>970</v>
      </c>
      <c r="X335" t="s">
        <v>11391</v>
      </c>
    </row>
    <row r="336" spans="2:24" ht="11" outlineLevel="1" x14ac:dyDescent="0.15">
      <c r="B336" t="s">
        <v>1047</v>
      </c>
      <c r="C336" t="s">
        <v>1048</v>
      </c>
      <c r="D336" t="s">
        <v>164</v>
      </c>
      <c r="E336" t="s">
        <v>10649</v>
      </c>
      <c r="F336" t="s">
        <v>11297</v>
      </c>
      <c r="G336" t="s">
        <v>1022</v>
      </c>
      <c r="H336" s="17">
        <v>44329</v>
      </c>
      <c r="I336" s="15">
        <v>2021</v>
      </c>
      <c r="J336" t="s">
        <v>10634</v>
      </c>
      <c r="K336" s="5">
        <v>36795742</v>
      </c>
      <c r="L336" t="s">
        <v>967</v>
      </c>
      <c r="M336" t="s">
        <v>985</v>
      </c>
      <c r="N336" t="s">
        <v>10635</v>
      </c>
      <c r="O336" t="s">
        <v>796</v>
      </c>
      <c r="P336" t="s">
        <v>10671</v>
      </c>
      <c r="Q336" t="s">
        <v>10675</v>
      </c>
      <c r="R336" t="s">
        <v>755</v>
      </c>
      <c r="S336" t="s">
        <v>795</v>
      </c>
      <c r="T336" t="s">
        <v>11373</v>
      </c>
      <c r="U336" t="s">
        <v>965</v>
      </c>
      <c r="V336" t="s">
        <v>10638</v>
      </c>
      <c r="W336" t="s">
        <v>970</v>
      </c>
      <c r="X336" t="s">
        <v>11392</v>
      </c>
    </row>
    <row r="337" spans="2:24" ht="11" outlineLevel="1" x14ac:dyDescent="0.15">
      <c r="B337" t="s">
        <v>1047</v>
      </c>
      <c r="C337" t="s">
        <v>1048</v>
      </c>
      <c r="D337" t="s">
        <v>164</v>
      </c>
      <c r="E337" t="s">
        <v>10664</v>
      </c>
      <c r="F337" t="s">
        <v>11297</v>
      </c>
      <c r="G337" t="s">
        <v>1022</v>
      </c>
      <c r="H337" s="17">
        <v>44508</v>
      </c>
      <c r="I337" s="15">
        <v>2022</v>
      </c>
      <c r="J337" t="s">
        <v>10634</v>
      </c>
      <c r="K337" s="5">
        <v>0</v>
      </c>
      <c r="L337" t="s">
        <v>967</v>
      </c>
      <c r="M337" t="s">
        <v>985</v>
      </c>
      <c r="N337" t="s">
        <v>10635</v>
      </c>
      <c r="O337" t="s">
        <v>796</v>
      </c>
      <c r="P337" t="s">
        <v>10671</v>
      </c>
      <c r="Q337" t="s">
        <v>10671</v>
      </c>
      <c r="R337" t="s">
        <v>755</v>
      </c>
      <c r="S337" t="s">
        <v>795</v>
      </c>
      <c r="T337" t="s">
        <v>11373</v>
      </c>
      <c r="U337" t="s">
        <v>965</v>
      </c>
      <c r="V337" t="s">
        <v>10638</v>
      </c>
      <c r="W337" t="s">
        <v>970</v>
      </c>
      <c r="X337" t="s">
        <v>11393</v>
      </c>
    </row>
    <row r="338" spans="2:24" ht="11" outlineLevel="1" x14ac:dyDescent="0.15">
      <c r="B338" t="s">
        <v>1047</v>
      </c>
      <c r="C338" t="s">
        <v>1048</v>
      </c>
      <c r="D338" t="s">
        <v>164</v>
      </c>
      <c r="E338" t="s">
        <v>10728</v>
      </c>
      <c r="F338" t="s">
        <v>11297</v>
      </c>
      <c r="G338" t="s">
        <v>1022</v>
      </c>
      <c r="H338" s="17">
        <v>44893</v>
      </c>
      <c r="I338" s="15">
        <v>2023</v>
      </c>
      <c r="J338" t="s">
        <v>10634</v>
      </c>
      <c r="K338" s="5">
        <v>220579.6</v>
      </c>
      <c r="L338" t="s">
        <v>967</v>
      </c>
      <c r="M338" t="s">
        <v>985</v>
      </c>
      <c r="N338" t="s">
        <v>10635</v>
      </c>
      <c r="O338" t="s">
        <v>796</v>
      </c>
      <c r="P338" t="s">
        <v>10671</v>
      </c>
      <c r="Q338" t="s">
        <v>10671</v>
      </c>
      <c r="R338" t="s">
        <v>755</v>
      </c>
      <c r="S338" t="s">
        <v>795</v>
      </c>
      <c r="T338" t="s">
        <v>11373</v>
      </c>
      <c r="U338" t="s">
        <v>965</v>
      </c>
      <c r="V338" t="s">
        <v>10638</v>
      </c>
      <c r="W338" t="s">
        <v>970</v>
      </c>
      <c r="X338" t="s">
        <v>11394</v>
      </c>
    </row>
    <row r="339" spans="2:24" ht="11" outlineLevel="1" x14ac:dyDescent="0.15">
      <c r="B339" t="s">
        <v>1047</v>
      </c>
      <c r="C339" t="s">
        <v>1048</v>
      </c>
      <c r="D339" t="s">
        <v>164</v>
      </c>
      <c r="E339" t="s">
        <v>10854</v>
      </c>
      <c r="F339" t="s">
        <v>11297</v>
      </c>
      <c r="G339" t="s">
        <v>1022</v>
      </c>
      <c r="H339" s="17">
        <v>45035</v>
      </c>
      <c r="I339" s="15">
        <v>2023</v>
      </c>
      <c r="J339" t="s">
        <v>10634</v>
      </c>
      <c r="K339" s="5">
        <v>0</v>
      </c>
      <c r="L339" t="s">
        <v>967</v>
      </c>
      <c r="M339" t="s">
        <v>985</v>
      </c>
      <c r="N339" t="s">
        <v>10635</v>
      </c>
      <c r="O339" t="s">
        <v>796</v>
      </c>
      <c r="P339" t="s">
        <v>10671</v>
      </c>
      <c r="Q339" t="s">
        <v>10671</v>
      </c>
      <c r="R339" t="s">
        <v>755</v>
      </c>
      <c r="S339" t="s">
        <v>795</v>
      </c>
      <c r="T339" t="s">
        <v>11395</v>
      </c>
      <c r="U339" t="s">
        <v>965</v>
      </c>
      <c r="V339" t="s">
        <v>10638</v>
      </c>
      <c r="W339" t="s">
        <v>970</v>
      </c>
      <c r="X339" t="s">
        <v>11396</v>
      </c>
    </row>
    <row r="340" spans="2:24" ht="11" outlineLevel="1" x14ac:dyDescent="0.15">
      <c r="B340" t="s">
        <v>1047</v>
      </c>
      <c r="C340" t="s">
        <v>1048</v>
      </c>
      <c r="D340" t="s">
        <v>164</v>
      </c>
      <c r="E340" t="s">
        <v>10747</v>
      </c>
      <c r="F340" t="s">
        <v>11297</v>
      </c>
      <c r="G340" t="s">
        <v>1022</v>
      </c>
      <c r="H340" s="17">
        <v>45126</v>
      </c>
      <c r="I340" s="15">
        <v>2023</v>
      </c>
      <c r="J340" t="s">
        <v>10634</v>
      </c>
      <c r="K340" s="5">
        <v>0</v>
      </c>
      <c r="L340" t="s">
        <v>967</v>
      </c>
      <c r="M340" t="s">
        <v>985</v>
      </c>
      <c r="N340" t="s">
        <v>10635</v>
      </c>
      <c r="O340" t="s">
        <v>796</v>
      </c>
      <c r="P340" t="s">
        <v>10671</v>
      </c>
      <c r="Q340" t="s">
        <v>10671</v>
      </c>
      <c r="R340" t="s">
        <v>755</v>
      </c>
      <c r="S340" t="s">
        <v>795</v>
      </c>
      <c r="T340" t="s">
        <v>11397</v>
      </c>
      <c r="U340" t="s">
        <v>965</v>
      </c>
      <c r="V340" t="s">
        <v>10638</v>
      </c>
      <c r="W340" t="s">
        <v>970</v>
      </c>
      <c r="X340" t="s">
        <v>11398</v>
      </c>
    </row>
    <row r="341" spans="2:24" ht="11" outlineLevel="1" x14ac:dyDescent="0.15">
      <c r="B341" t="s">
        <v>1047</v>
      </c>
      <c r="C341" t="s">
        <v>1048</v>
      </c>
      <c r="D341" t="s">
        <v>164</v>
      </c>
      <c r="E341" t="s">
        <v>10674</v>
      </c>
      <c r="F341" t="s">
        <v>11297</v>
      </c>
      <c r="G341" t="s">
        <v>1022</v>
      </c>
      <c r="H341" s="17">
        <v>45328</v>
      </c>
      <c r="I341" s="15">
        <v>2024</v>
      </c>
      <c r="J341" t="s">
        <v>10634</v>
      </c>
      <c r="K341" s="5">
        <v>0</v>
      </c>
      <c r="L341" t="s">
        <v>967</v>
      </c>
      <c r="M341" t="s">
        <v>985</v>
      </c>
      <c r="N341" t="s">
        <v>10635</v>
      </c>
      <c r="O341" t="s">
        <v>796</v>
      </c>
      <c r="P341" t="s">
        <v>10671</v>
      </c>
      <c r="Q341" t="s">
        <v>10671</v>
      </c>
      <c r="R341" t="s">
        <v>755</v>
      </c>
      <c r="S341" t="s">
        <v>795</v>
      </c>
      <c r="T341" t="s">
        <v>11368</v>
      </c>
      <c r="U341" t="s">
        <v>965</v>
      </c>
      <c r="V341" t="s">
        <v>10638</v>
      </c>
      <c r="W341" t="s">
        <v>970</v>
      </c>
      <c r="X341" t="s">
        <v>11399</v>
      </c>
    </row>
    <row r="342" spans="2:24" ht="11" outlineLevel="1" x14ac:dyDescent="0.15">
      <c r="B342" t="s">
        <v>1047</v>
      </c>
      <c r="C342" t="s">
        <v>1048</v>
      </c>
      <c r="D342" t="s">
        <v>164</v>
      </c>
      <c r="E342" t="s">
        <v>10776</v>
      </c>
      <c r="F342" t="s">
        <v>11297</v>
      </c>
      <c r="G342" t="s">
        <v>1022</v>
      </c>
      <c r="H342" s="17">
        <v>45602</v>
      </c>
      <c r="I342" s="15">
        <v>2025</v>
      </c>
      <c r="J342" t="s">
        <v>10634</v>
      </c>
      <c r="K342" s="5">
        <v>0</v>
      </c>
      <c r="L342" t="s">
        <v>967</v>
      </c>
      <c r="M342" t="s">
        <v>985</v>
      </c>
      <c r="N342" t="s">
        <v>10635</v>
      </c>
      <c r="O342" t="s">
        <v>796</v>
      </c>
      <c r="P342" t="s">
        <v>10885</v>
      </c>
      <c r="Q342" t="s">
        <v>10671</v>
      </c>
      <c r="R342" t="s">
        <v>755</v>
      </c>
      <c r="S342" t="s">
        <v>795</v>
      </c>
      <c r="T342" t="s">
        <v>11368</v>
      </c>
      <c r="U342" t="s">
        <v>965</v>
      </c>
      <c r="V342" t="s">
        <v>10638</v>
      </c>
      <c r="W342" t="s">
        <v>970</v>
      </c>
      <c r="X342" t="s">
        <v>11400</v>
      </c>
    </row>
    <row r="343" spans="2:24" ht="11" outlineLevel="1" x14ac:dyDescent="0.15">
      <c r="B343" t="s">
        <v>1047</v>
      </c>
      <c r="C343" t="s">
        <v>1048</v>
      </c>
      <c r="D343" t="s">
        <v>164</v>
      </c>
      <c r="E343" t="s">
        <v>10643</v>
      </c>
      <c r="F343" t="s">
        <v>11297</v>
      </c>
      <c r="G343" t="s">
        <v>1022</v>
      </c>
      <c r="H343" s="17">
        <v>44566</v>
      </c>
      <c r="I343" s="15">
        <v>2022</v>
      </c>
      <c r="J343" t="s">
        <v>10634</v>
      </c>
      <c r="K343" s="5">
        <v>0</v>
      </c>
      <c r="L343" t="s">
        <v>967</v>
      </c>
      <c r="M343" t="s">
        <v>985</v>
      </c>
      <c r="N343" t="s">
        <v>10635</v>
      </c>
      <c r="O343" t="s">
        <v>796</v>
      </c>
      <c r="P343" t="s">
        <v>10671</v>
      </c>
      <c r="Q343" t="s">
        <v>10671</v>
      </c>
      <c r="R343" t="s">
        <v>755</v>
      </c>
      <c r="S343" t="s">
        <v>795</v>
      </c>
      <c r="T343" t="s">
        <v>11373</v>
      </c>
      <c r="U343" t="s">
        <v>965</v>
      </c>
      <c r="V343" t="s">
        <v>10638</v>
      </c>
      <c r="W343" t="s">
        <v>970</v>
      </c>
      <c r="X343" t="s">
        <v>11401</v>
      </c>
    </row>
    <row r="344" spans="2:24" ht="11" outlineLevel="1" x14ac:dyDescent="0.15">
      <c r="B344" t="s">
        <v>1047</v>
      </c>
      <c r="C344" t="s">
        <v>1048</v>
      </c>
      <c r="D344" t="s">
        <v>164</v>
      </c>
      <c r="E344" t="s">
        <v>10667</v>
      </c>
      <c r="F344" t="s">
        <v>11297</v>
      </c>
      <c r="G344" t="s">
        <v>1022</v>
      </c>
      <c r="H344" s="17">
        <v>44641</v>
      </c>
      <c r="I344" s="15">
        <v>2022</v>
      </c>
      <c r="J344" t="s">
        <v>10634</v>
      </c>
      <c r="K344" s="5">
        <v>0</v>
      </c>
      <c r="L344" t="s">
        <v>967</v>
      </c>
      <c r="M344" t="s">
        <v>985</v>
      </c>
      <c r="N344" t="s">
        <v>10635</v>
      </c>
      <c r="O344" t="s">
        <v>796</v>
      </c>
      <c r="P344" t="s">
        <v>10671</v>
      </c>
      <c r="Q344" t="s">
        <v>10671</v>
      </c>
      <c r="R344" t="s">
        <v>755</v>
      </c>
      <c r="S344" t="s">
        <v>795</v>
      </c>
      <c r="T344" t="s">
        <v>11373</v>
      </c>
      <c r="U344" t="s">
        <v>965</v>
      </c>
      <c r="V344" t="s">
        <v>10638</v>
      </c>
      <c r="W344" t="s">
        <v>970</v>
      </c>
      <c r="X344" t="s">
        <v>11402</v>
      </c>
    </row>
    <row r="345" spans="2:24" ht="11" outlineLevel="1" x14ac:dyDescent="0.15">
      <c r="B345" t="s">
        <v>1047</v>
      </c>
      <c r="C345" t="s">
        <v>1048</v>
      </c>
      <c r="D345" t="s">
        <v>164</v>
      </c>
      <c r="E345" t="s">
        <v>10658</v>
      </c>
      <c r="F345" t="s">
        <v>11297</v>
      </c>
      <c r="G345" t="s">
        <v>1022</v>
      </c>
      <c r="H345" s="17">
        <v>44678</v>
      </c>
      <c r="I345" s="15">
        <v>2022</v>
      </c>
      <c r="J345" t="s">
        <v>10634</v>
      </c>
      <c r="K345" s="5">
        <v>0</v>
      </c>
      <c r="L345" t="s">
        <v>967</v>
      </c>
      <c r="M345" t="s">
        <v>985</v>
      </c>
      <c r="N345" t="s">
        <v>10635</v>
      </c>
      <c r="O345" t="s">
        <v>796</v>
      </c>
      <c r="P345" t="s">
        <v>10671</v>
      </c>
      <c r="Q345" t="s">
        <v>10671</v>
      </c>
      <c r="R345" t="s">
        <v>755</v>
      </c>
      <c r="S345" t="s">
        <v>795</v>
      </c>
      <c r="T345" t="s">
        <v>11373</v>
      </c>
      <c r="U345" t="s">
        <v>965</v>
      </c>
      <c r="V345" t="s">
        <v>10638</v>
      </c>
      <c r="W345" t="s">
        <v>970</v>
      </c>
      <c r="X345" t="s">
        <v>11403</v>
      </c>
    </row>
    <row r="346" spans="2:24" ht="11" outlineLevel="1" x14ac:dyDescent="0.15">
      <c r="B346" t="s">
        <v>1047</v>
      </c>
      <c r="C346" t="s">
        <v>1048</v>
      </c>
      <c r="D346" t="s">
        <v>164</v>
      </c>
      <c r="E346" t="s">
        <v>10714</v>
      </c>
      <c r="F346" t="s">
        <v>11297</v>
      </c>
      <c r="G346" t="s">
        <v>1022</v>
      </c>
      <c r="H346" s="17">
        <v>44980</v>
      </c>
      <c r="I346" s="15">
        <v>2023</v>
      </c>
      <c r="J346" t="s">
        <v>10634</v>
      </c>
      <c r="K346" s="5">
        <v>0</v>
      </c>
      <c r="L346" t="s">
        <v>967</v>
      </c>
      <c r="M346" t="s">
        <v>985</v>
      </c>
      <c r="N346" t="s">
        <v>10635</v>
      </c>
      <c r="O346" t="s">
        <v>796</v>
      </c>
      <c r="P346" t="s">
        <v>10671</v>
      </c>
      <c r="Q346" t="s">
        <v>10671</v>
      </c>
      <c r="R346" t="s">
        <v>755</v>
      </c>
      <c r="S346" t="s">
        <v>795</v>
      </c>
      <c r="T346" t="s">
        <v>11373</v>
      </c>
      <c r="U346" t="s">
        <v>965</v>
      </c>
      <c r="V346" t="s">
        <v>10638</v>
      </c>
      <c r="W346" t="s">
        <v>970</v>
      </c>
      <c r="X346" t="s">
        <v>11404</v>
      </c>
    </row>
    <row r="347" spans="2:24" ht="11" outlineLevel="1" x14ac:dyDescent="0.15">
      <c r="B347" t="s">
        <v>1047</v>
      </c>
      <c r="C347" t="s">
        <v>1048</v>
      </c>
      <c r="D347" t="s">
        <v>164</v>
      </c>
      <c r="E347" t="s">
        <v>10770</v>
      </c>
      <c r="F347" t="s">
        <v>11297</v>
      </c>
      <c r="G347" t="s">
        <v>1022</v>
      </c>
      <c r="H347" s="17">
        <v>45238</v>
      </c>
      <c r="I347" s="15">
        <v>2024</v>
      </c>
      <c r="J347" t="s">
        <v>10634</v>
      </c>
      <c r="K347" s="5">
        <v>1849302.58</v>
      </c>
      <c r="L347" t="s">
        <v>967</v>
      </c>
      <c r="M347" t="s">
        <v>985</v>
      </c>
      <c r="N347" t="s">
        <v>10635</v>
      </c>
      <c r="O347" t="s">
        <v>796</v>
      </c>
      <c r="P347" t="s">
        <v>10671</v>
      </c>
      <c r="Q347" t="s">
        <v>10671</v>
      </c>
      <c r="R347" t="s">
        <v>755</v>
      </c>
      <c r="S347" t="s">
        <v>795</v>
      </c>
      <c r="T347" t="s">
        <v>11368</v>
      </c>
      <c r="U347" t="s">
        <v>965</v>
      </c>
      <c r="V347" t="s">
        <v>10638</v>
      </c>
      <c r="W347" t="s">
        <v>970</v>
      </c>
      <c r="X347" t="s">
        <v>11405</v>
      </c>
    </row>
    <row r="348" spans="2:24" ht="11" outlineLevel="1" x14ac:dyDescent="0.15">
      <c r="B348" t="s">
        <v>1047</v>
      </c>
      <c r="C348" t="s">
        <v>1048</v>
      </c>
      <c r="D348" t="s">
        <v>164</v>
      </c>
      <c r="E348" t="s">
        <v>10812</v>
      </c>
      <c r="F348" t="s">
        <v>11297</v>
      </c>
      <c r="G348" t="s">
        <v>1022</v>
      </c>
      <c r="H348" s="17">
        <v>45274</v>
      </c>
      <c r="I348" s="15">
        <v>2024</v>
      </c>
      <c r="J348" t="s">
        <v>10634</v>
      </c>
      <c r="K348" s="5">
        <v>0</v>
      </c>
      <c r="L348" t="s">
        <v>967</v>
      </c>
      <c r="M348" t="s">
        <v>985</v>
      </c>
      <c r="N348" t="s">
        <v>10635</v>
      </c>
      <c r="O348" t="s">
        <v>796</v>
      </c>
      <c r="P348" t="s">
        <v>10671</v>
      </c>
      <c r="Q348" t="s">
        <v>10671</v>
      </c>
      <c r="R348" t="s">
        <v>755</v>
      </c>
      <c r="S348" t="s">
        <v>795</v>
      </c>
      <c r="T348" t="s">
        <v>11368</v>
      </c>
      <c r="U348" t="s">
        <v>965</v>
      </c>
      <c r="V348" t="s">
        <v>10638</v>
      </c>
      <c r="W348" t="s">
        <v>970</v>
      </c>
      <c r="X348" t="s">
        <v>11406</v>
      </c>
    </row>
    <row r="349" spans="2:24" ht="11" outlineLevel="1" x14ac:dyDescent="0.15">
      <c r="B349" t="s">
        <v>1047</v>
      </c>
      <c r="C349" t="s">
        <v>1048</v>
      </c>
      <c r="D349" t="s">
        <v>164</v>
      </c>
      <c r="E349" t="s">
        <v>10640</v>
      </c>
      <c r="F349" t="s">
        <v>11297</v>
      </c>
      <c r="G349" t="s">
        <v>1022</v>
      </c>
      <c r="H349" s="17">
        <v>44812</v>
      </c>
      <c r="I349" s="15">
        <v>2022</v>
      </c>
      <c r="J349" t="s">
        <v>10634</v>
      </c>
      <c r="K349" s="5">
        <v>100000</v>
      </c>
      <c r="L349" t="s">
        <v>967</v>
      </c>
      <c r="M349" t="s">
        <v>985</v>
      </c>
      <c r="N349" t="s">
        <v>10635</v>
      </c>
      <c r="O349" t="s">
        <v>796</v>
      </c>
      <c r="P349" t="s">
        <v>10671</v>
      </c>
      <c r="Q349" t="s">
        <v>10671</v>
      </c>
      <c r="R349" t="s">
        <v>755</v>
      </c>
      <c r="S349" t="s">
        <v>795</v>
      </c>
      <c r="T349" t="s">
        <v>11373</v>
      </c>
      <c r="U349" t="s">
        <v>965</v>
      </c>
      <c r="V349" t="s">
        <v>10638</v>
      </c>
      <c r="W349" t="s">
        <v>970</v>
      </c>
      <c r="X349" t="s">
        <v>11407</v>
      </c>
    </row>
    <row r="350" spans="2:24" ht="11" outlineLevel="1" x14ac:dyDescent="0.15">
      <c r="B350" t="s">
        <v>1047</v>
      </c>
      <c r="C350" t="s">
        <v>1048</v>
      </c>
      <c r="D350" t="s">
        <v>164</v>
      </c>
      <c r="E350" t="s">
        <v>10821</v>
      </c>
      <c r="F350" t="s">
        <v>11297</v>
      </c>
      <c r="G350" t="s">
        <v>1022</v>
      </c>
      <c r="H350" s="17">
        <v>45617</v>
      </c>
      <c r="I350" s="15">
        <v>2025</v>
      </c>
      <c r="J350" t="s">
        <v>10634</v>
      </c>
      <c r="K350" s="5">
        <v>0</v>
      </c>
      <c r="L350" t="s">
        <v>967</v>
      </c>
      <c r="M350" t="s">
        <v>985</v>
      </c>
      <c r="N350" t="s">
        <v>10635</v>
      </c>
      <c r="O350" t="s">
        <v>796</v>
      </c>
      <c r="P350" t="s">
        <v>10885</v>
      </c>
      <c r="Q350" t="s">
        <v>10671</v>
      </c>
      <c r="R350" t="s">
        <v>755</v>
      </c>
      <c r="S350" t="s">
        <v>795</v>
      </c>
      <c r="T350" t="s">
        <v>11368</v>
      </c>
      <c r="U350" t="s">
        <v>965</v>
      </c>
      <c r="V350" t="s">
        <v>10638</v>
      </c>
      <c r="W350" t="s">
        <v>970</v>
      </c>
      <c r="X350" t="s">
        <v>11408</v>
      </c>
    </row>
    <row r="351" spans="2:24" ht="11" outlineLevel="1" x14ac:dyDescent="0.15">
      <c r="B351" t="s">
        <v>1047</v>
      </c>
      <c r="C351" t="s">
        <v>1048</v>
      </c>
      <c r="D351" t="s">
        <v>164</v>
      </c>
      <c r="E351" t="s">
        <v>10767</v>
      </c>
      <c r="F351" t="s">
        <v>11297</v>
      </c>
      <c r="G351" t="s">
        <v>1022</v>
      </c>
      <c r="H351" s="17">
        <v>44823</v>
      </c>
      <c r="I351" s="15">
        <v>2022</v>
      </c>
      <c r="J351" t="s">
        <v>10634</v>
      </c>
      <c r="K351" s="5">
        <v>200000</v>
      </c>
      <c r="L351" t="s">
        <v>967</v>
      </c>
      <c r="M351" t="s">
        <v>985</v>
      </c>
      <c r="N351" t="s">
        <v>10635</v>
      </c>
      <c r="O351" t="s">
        <v>796</v>
      </c>
      <c r="P351" t="s">
        <v>10671</v>
      </c>
      <c r="Q351" t="s">
        <v>10671</v>
      </c>
      <c r="R351" t="s">
        <v>755</v>
      </c>
      <c r="S351" t="s">
        <v>795</v>
      </c>
      <c r="T351" t="s">
        <v>11373</v>
      </c>
      <c r="U351" t="s">
        <v>965</v>
      </c>
      <c r="V351" t="s">
        <v>10638</v>
      </c>
      <c r="W351" t="s">
        <v>970</v>
      </c>
      <c r="X351" t="s">
        <v>11409</v>
      </c>
    </row>
    <row r="352" spans="2:24" ht="11" outlineLevel="1" x14ac:dyDescent="0.15">
      <c r="B352" t="s">
        <v>1047</v>
      </c>
      <c r="C352" t="s">
        <v>1048</v>
      </c>
      <c r="D352" t="s">
        <v>164</v>
      </c>
      <c r="E352" t="s">
        <v>10744</v>
      </c>
      <c r="F352" t="s">
        <v>11297</v>
      </c>
      <c r="G352" t="s">
        <v>1022</v>
      </c>
      <c r="H352" s="17">
        <v>45069</v>
      </c>
      <c r="I352" s="15">
        <v>2023</v>
      </c>
      <c r="J352" t="s">
        <v>10634</v>
      </c>
      <c r="K352" s="5">
        <v>100000</v>
      </c>
      <c r="L352" t="s">
        <v>967</v>
      </c>
      <c r="M352" t="s">
        <v>985</v>
      </c>
      <c r="N352" t="s">
        <v>10635</v>
      </c>
      <c r="O352" t="s">
        <v>796</v>
      </c>
      <c r="P352" t="s">
        <v>10671</v>
      </c>
      <c r="Q352" t="s">
        <v>10671</v>
      </c>
      <c r="R352" t="s">
        <v>755</v>
      </c>
      <c r="S352" t="s">
        <v>795</v>
      </c>
      <c r="T352" t="s">
        <v>11383</v>
      </c>
      <c r="U352" t="s">
        <v>965</v>
      </c>
      <c r="V352" t="s">
        <v>10638</v>
      </c>
      <c r="W352" t="s">
        <v>970</v>
      </c>
      <c r="X352" t="s">
        <v>11410</v>
      </c>
    </row>
    <row r="353" spans="2:24" ht="11" outlineLevel="1" x14ac:dyDescent="0.15">
      <c r="B353" t="s">
        <v>1047</v>
      </c>
      <c r="C353" t="s">
        <v>1048</v>
      </c>
      <c r="D353" t="s">
        <v>164</v>
      </c>
      <c r="E353" t="s">
        <v>10734</v>
      </c>
      <c r="F353" t="s">
        <v>11297</v>
      </c>
      <c r="G353" t="s">
        <v>1022</v>
      </c>
      <c r="H353" s="17">
        <v>45433</v>
      </c>
      <c r="I353" s="15">
        <v>2024</v>
      </c>
      <c r="J353" t="s">
        <v>10634</v>
      </c>
      <c r="K353" s="5">
        <v>0</v>
      </c>
      <c r="L353" t="s">
        <v>967</v>
      </c>
      <c r="M353" t="s">
        <v>985</v>
      </c>
      <c r="N353" t="s">
        <v>10635</v>
      </c>
      <c r="O353" t="s">
        <v>796</v>
      </c>
      <c r="P353" t="s">
        <v>10885</v>
      </c>
      <c r="Q353" t="s">
        <v>10671</v>
      </c>
      <c r="R353" t="s">
        <v>755</v>
      </c>
      <c r="S353" t="s">
        <v>795</v>
      </c>
      <c r="T353" t="s">
        <v>11368</v>
      </c>
      <c r="U353" t="s">
        <v>965</v>
      </c>
      <c r="V353" t="s">
        <v>10638</v>
      </c>
      <c r="W353" t="s">
        <v>970</v>
      </c>
      <c r="X353" t="s">
        <v>11411</v>
      </c>
    </row>
    <row r="354" spans="2:24" ht="11" outlineLevel="1" x14ac:dyDescent="0.15">
      <c r="B354" t="s">
        <v>1047</v>
      </c>
      <c r="C354" t="s">
        <v>1048</v>
      </c>
      <c r="D354" t="s">
        <v>164</v>
      </c>
      <c r="E354" t="s">
        <v>10646</v>
      </c>
      <c r="F354" t="s">
        <v>11297</v>
      </c>
      <c r="G354" t="s">
        <v>1022</v>
      </c>
      <c r="H354" s="17">
        <v>44740</v>
      </c>
      <c r="I354" s="15">
        <v>2022</v>
      </c>
      <c r="J354" t="s">
        <v>10634</v>
      </c>
      <c r="K354" s="5">
        <v>126697.4</v>
      </c>
      <c r="L354" t="s">
        <v>967</v>
      </c>
      <c r="M354" t="s">
        <v>985</v>
      </c>
      <c r="N354" t="s">
        <v>10635</v>
      </c>
      <c r="O354" t="s">
        <v>796</v>
      </c>
      <c r="P354" t="s">
        <v>10671</v>
      </c>
      <c r="Q354" t="s">
        <v>10671</v>
      </c>
      <c r="R354" t="s">
        <v>755</v>
      </c>
      <c r="S354" t="s">
        <v>795</v>
      </c>
      <c r="T354" t="s">
        <v>11373</v>
      </c>
      <c r="U354" t="s">
        <v>965</v>
      </c>
      <c r="V354" t="s">
        <v>10638</v>
      </c>
      <c r="W354" t="s">
        <v>970</v>
      </c>
      <c r="X354" t="s">
        <v>11412</v>
      </c>
    </row>
    <row r="355" spans="2:24" ht="11" outlineLevel="1" x14ac:dyDescent="0.15">
      <c r="B355" t="s">
        <v>1047</v>
      </c>
      <c r="C355" t="s">
        <v>1048</v>
      </c>
      <c r="D355" t="s">
        <v>164</v>
      </c>
      <c r="E355" t="s">
        <v>10818</v>
      </c>
      <c r="F355" t="s">
        <v>11297</v>
      </c>
      <c r="G355" t="s">
        <v>1022</v>
      </c>
      <c r="H355" s="17">
        <v>45497</v>
      </c>
      <c r="I355" s="15">
        <v>2024</v>
      </c>
      <c r="J355" t="s">
        <v>10634</v>
      </c>
      <c r="K355" s="5">
        <v>0</v>
      </c>
      <c r="L355" t="s">
        <v>967</v>
      </c>
      <c r="M355" t="s">
        <v>985</v>
      </c>
      <c r="N355" t="s">
        <v>10635</v>
      </c>
      <c r="O355" t="s">
        <v>796</v>
      </c>
      <c r="P355" t="s">
        <v>10885</v>
      </c>
      <c r="Q355" t="s">
        <v>10671</v>
      </c>
      <c r="R355" t="s">
        <v>755</v>
      </c>
      <c r="S355" t="s">
        <v>795</v>
      </c>
      <c r="T355" t="s">
        <v>11368</v>
      </c>
      <c r="U355" t="s">
        <v>965</v>
      </c>
      <c r="V355" t="s">
        <v>10638</v>
      </c>
      <c r="W355" t="s">
        <v>970</v>
      </c>
      <c r="X355" t="s">
        <v>11413</v>
      </c>
    </row>
    <row r="356" spans="2:24" ht="11" outlineLevel="1" x14ac:dyDescent="0.15">
      <c r="B356" t="s">
        <v>1051</v>
      </c>
      <c r="C356" t="s">
        <v>1052</v>
      </c>
      <c r="D356" t="s">
        <v>166</v>
      </c>
      <c r="E356" t="s">
        <v>10728</v>
      </c>
      <c r="F356" t="s">
        <v>11414</v>
      </c>
      <c r="G356" t="s">
        <v>1053</v>
      </c>
      <c r="H356" s="17">
        <v>45894</v>
      </c>
      <c r="I356" s="15">
        <v>2025</v>
      </c>
      <c r="J356" t="s">
        <v>10634</v>
      </c>
      <c r="K356" s="5">
        <v>0</v>
      </c>
      <c r="L356" t="s">
        <v>967</v>
      </c>
      <c r="M356" t="s">
        <v>985</v>
      </c>
      <c r="N356" t="s">
        <v>10635</v>
      </c>
      <c r="O356" t="s">
        <v>796</v>
      </c>
      <c r="P356" t="s">
        <v>10885</v>
      </c>
      <c r="Q356" t="s">
        <v>10671</v>
      </c>
      <c r="R356" t="s">
        <v>744</v>
      </c>
      <c r="S356" t="s">
        <v>795</v>
      </c>
      <c r="T356" t="s">
        <v>11415</v>
      </c>
      <c r="U356" t="s">
        <v>965</v>
      </c>
      <c r="V356" t="s">
        <v>10638</v>
      </c>
      <c r="W356" t="s">
        <v>970</v>
      </c>
      <c r="X356" t="s">
        <v>11416</v>
      </c>
    </row>
    <row r="357" spans="2:24" ht="11" outlineLevel="1" x14ac:dyDescent="0.15">
      <c r="B357" t="s">
        <v>1051</v>
      </c>
      <c r="C357" t="s">
        <v>1052</v>
      </c>
      <c r="D357" t="s">
        <v>166</v>
      </c>
      <c r="E357" t="s">
        <v>10658</v>
      </c>
      <c r="F357" t="s">
        <v>11414</v>
      </c>
      <c r="G357" t="s">
        <v>1053</v>
      </c>
      <c r="H357" s="17">
        <v>45511</v>
      </c>
      <c r="I357" s="15">
        <v>2024</v>
      </c>
      <c r="J357" t="s">
        <v>10634</v>
      </c>
      <c r="K357" s="5">
        <v>0</v>
      </c>
      <c r="L357" t="s">
        <v>967</v>
      </c>
      <c r="M357" t="s">
        <v>985</v>
      </c>
      <c r="N357" t="s">
        <v>10635</v>
      </c>
      <c r="O357" t="s">
        <v>796</v>
      </c>
      <c r="P357" t="s">
        <v>10885</v>
      </c>
      <c r="Q357" t="s">
        <v>10671</v>
      </c>
      <c r="R357" t="s">
        <v>744</v>
      </c>
      <c r="S357" t="s">
        <v>795</v>
      </c>
      <c r="T357" t="s">
        <v>11417</v>
      </c>
      <c r="U357" t="s">
        <v>965</v>
      </c>
      <c r="V357" t="s">
        <v>10638</v>
      </c>
      <c r="W357" t="s">
        <v>970</v>
      </c>
      <c r="X357" t="s">
        <v>11418</v>
      </c>
    </row>
    <row r="358" spans="2:24" ht="11" outlineLevel="1" x14ac:dyDescent="0.15">
      <c r="B358" t="s">
        <v>1051</v>
      </c>
      <c r="C358" t="s">
        <v>1052</v>
      </c>
      <c r="D358" t="s">
        <v>166</v>
      </c>
      <c r="E358" t="s">
        <v>10649</v>
      </c>
      <c r="F358" t="s">
        <v>11414</v>
      </c>
      <c r="G358" t="s">
        <v>1053</v>
      </c>
      <c r="H358" s="17">
        <v>45155</v>
      </c>
      <c r="I358" s="15">
        <v>2023</v>
      </c>
      <c r="J358" t="s">
        <v>10634</v>
      </c>
      <c r="K358" s="5">
        <v>40290000</v>
      </c>
      <c r="L358" t="s">
        <v>967</v>
      </c>
      <c r="M358" t="s">
        <v>985</v>
      </c>
      <c r="N358" t="s">
        <v>10635</v>
      </c>
      <c r="O358" t="s">
        <v>796</v>
      </c>
      <c r="P358" t="s">
        <v>10671</v>
      </c>
      <c r="Q358" t="s">
        <v>10671</v>
      </c>
      <c r="R358" t="s">
        <v>744</v>
      </c>
      <c r="S358" t="s">
        <v>795</v>
      </c>
      <c r="T358" t="s">
        <v>11419</v>
      </c>
      <c r="U358" t="s">
        <v>965</v>
      </c>
      <c r="V358" t="s">
        <v>10638</v>
      </c>
      <c r="W358" t="s">
        <v>970</v>
      </c>
      <c r="X358" t="s">
        <v>11420</v>
      </c>
    </row>
    <row r="359" spans="2:24" ht="11" outlineLevel="1" x14ac:dyDescent="0.15">
      <c r="B359" t="s">
        <v>1051</v>
      </c>
      <c r="C359" t="s">
        <v>1052</v>
      </c>
      <c r="D359" t="s">
        <v>166</v>
      </c>
      <c r="E359" t="s">
        <v>10632</v>
      </c>
      <c r="F359" t="s">
        <v>11414</v>
      </c>
      <c r="G359" t="s">
        <v>1053</v>
      </c>
      <c r="H359" s="17">
        <v>45387</v>
      </c>
      <c r="I359" s="15">
        <v>2024</v>
      </c>
      <c r="J359" t="s">
        <v>10634</v>
      </c>
      <c r="K359" s="5">
        <v>0</v>
      </c>
      <c r="L359" t="s">
        <v>967</v>
      </c>
      <c r="M359" t="s">
        <v>985</v>
      </c>
      <c r="N359" t="s">
        <v>10635</v>
      </c>
      <c r="O359" t="s">
        <v>796</v>
      </c>
      <c r="P359" t="s">
        <v>10671</v>
      </c>
      <c r="Q359" t="s">
        <v>10671</v>
      </c>
      <c r="R359" t="s">
        <v>744</v>
      </c>
      <c r="S359" t="s">
        <v>795</v>
      </c>
      <c r="T359" t="s">
        <v>11415</v>
      </c>
      <c r="U359" t="s">
        <v>965</v>
      </c>
      <c r="V359" t="s">
        <v>10638</v>
      </c>
      <c r="W359" t="s">
        <v>970</v>
      </c>
      <c r="X359" t="s">
        <v>11421</v>
      </c>
    </row>
    <row r="360" spans="2:24" ht="11" outlineLevel="1" x14ac:dyDescent="0.15">
      <c r="B360" t="s">
        <v>1051</v>
      </c>
      <c r="C360" t="s">
        <v>1052</v>
      </c>
      <c r="D360" t="s">
        <v>166</v>
      </c>
      <c r="E360" t="s">
        <v>10652</v>
      </c>
      <c r="F360" t="s">
        <v>11414</v>
      </c>
      <c r="G360" t="s">
        <v>1053</v>
      </c>
      <c r="H360" s="17">
        <v>45265</v>
      </c>
      <c r="I360" s="15">
        <v>2024</v>
      </c>
      <c r="J360" t="s">
        <v>10634</v>
      </c>
      <c r="K360" s="5">
        <v>0</v>
      </c>
      <c r="L360" t="s">
        <v>967</v>
      </c>
      <c r="M360" t="s">
        <v>985</v>
      </c>
      <c r="N360" t="s">
        <v>10635</v>
      </c>
      <c r="O360" t="s">
        <v>796</v>
      </c>
      <c r="P360" t="s">
        <v>10671</v>
      </c>
      <c r="Q360" t="s">
        <v>10671</v>
      </c>
      <c r="R360" t="s">
        <v>744</v>
      </c>
      <c r="S360" t="s">
        <v>795</v>
      </c>
      <c r="T360" t="s">
        <v>11415</v>
      </c>
      <c r="U360" t="s">
        <v>965</v>
      </c>
      <c r="V360" t="s">
        <v>10638</v>
      </c>
      <c r="W360" t="s">
        <v>970</v>
      </c>
      <c r="X360" t="s">
        <v>11422</v>
      </c>
    </row>
    <row r="361" spans="2:24" ht="11" outlineLevel="1" x14ac:dyDescent="0.15">
      <c r="B361" t="s">
        <v>1051</v>
      </c>
      <c r="C361" t="s">
        <v>1052</v>
      </c>
      <c r="D361" t="s">
        <v>166</v>
      </c>
      <c r="E361" t="s">
        <v>10851</v>
      </c>
      <c r="F361" t="s">
        <v>11414</v>
      </c>
      <c r="G361" t="s">
        <v>1053</v>
      </c>
      <c r="H361" s="17">
        <v>46000</v>
      </c>
      <c r="I361" s="15">
        <v>2026</v>
      </c>
      <c r="J361" t="s">
        <v>10634</v>
      </c>
      <c r="K361" s="5">
        <v>0</v>
      </c>
      <c r="L361" t="s">
        <v>967</v>
      </c>
      <c r="M361" t="s">
        <v>985</v>
      </c>
      <c r="N361" t="s">
        <v>10635</v>
      </c>
      <c r="O361" t="s">
        <v>796</v>
      </c>
      <c r="P361" t="s">
        <v>10885</v>
      </c>
      <c r="Q361" t="s">
        <v>10671</v>
      </c>
      <c r="R361" t="s">
        <v>744</v>
      </c>
      <c r="S361" t="s">
        <v>795</v>
      </c>
      <c r="T361" t="s">
        <v>11415</v>
      </c>
      <c r="U361" t="s">
        <v>965</v>
      </c>
      <c r="V361" t="s">
        <v>10638</v>
      </c>
      <c r="W361" t="s">
        <v>970</v>
      </c>
      <c r="X361" t="s">
        <v>11423</v>
      </c>
    </row>
    <row r="362" spans="2:24" ht="11" outlineLevel="1" x14ac:dyDescent="0.15">
      <c r="B362" t="s">
        <v>1051</v>
      </c>
      <c r="C362" t="s">
        <v>1052</v>
      </c>
      <c r="D362" t="s">
        <v>166</v>
      </c>
      <c r="E362" t="s">
        <v>10667</v>
      </c>
      <c r="F362" t="s">
        <v>11414</v>
      </c>
      <c r="G362" t="s">
        <v>1053</v>
      </c>
      <c r="H362" s="17">
        <v>45412</v>
      </c>
      <c r="I362" s="15">
        <v>2024</v>
      </c>
      <c r="J362" t="s">
        <v>10634</v>
      </c>
      <c r="K362" s="5">
        <v>0</v>
      </c>
      <c r="L362" t="s">
        <v>967</v>
      </c>
      <c r="M362" t="s">
        <v>985</v>
      </c>
      <c r="N362" t="s">
        <v>10635</v>
      </c>
      <c r="O362" t="s">
        <v>796</v>
      </c>
      <c r="P362" t="s">
        <v>10885</v>
      </c>
      <c r="Q362" t="s">
        <v>10671</v>
      </c>
      <c r="R362" t="s">
        <v>744</v>
      </c>
      <c r="S362" t="s">
        <v>795</v>
      </c>
      <c r="T362" t="s">
        <v>11415</v>
      </c>
      <c r="U362" t="s">
        <v>965</v>
      </c>
      <c r="V362" t="s">
        <v>10638</v>
      </c>
      <c r="W362" t="s">
        <v>970</v>
      </c>
      <c r="X362" t="s">
        <v>11424</v>
      </c>
    </row>
    <row r="363" spans="2:24" ht="11" outlineLevel="1" x14ac:dyDescent="0.15">
      <c r="B363" t="s">
        <v>1051</v>
      </c>
      <c r="C363" t="s">
        <v>1052</v>
      </c>
      <c r="D363" t="s">
        <v>166</v>
      </c>
      <c r="E363" t="s">
        <v>10711</v>
      </c>
      <c r="F363" t="s">
        <v>11414</v>
      </c>
      <c r="G363" t="s">
        <v>1053</v>
      </c>
      <c r="H363" s="17">
        <v>45820</v>
      </c>
      <c r="I363" s="15">
        <v>2025</v>
      </c>
      <c r="J363" t="s">
        <v>10634</v>
      </c>
      <c r="K363" s="5">
        <v>0</v>
      </c>
      <c r="L363" t="s">
        <v>967</v>
      </c>
      <c r="M363" t="s">
        <v>985</v>
      </c>
      <c r="N363" t="s">
        <v>10635</v>
      </c>
      <c r="O363" t="s">
        <v>796</v>
      </c>
      <c r="P363" t="s">
        <v>10885</v>
      </c>
      <c r="Q363" t="s">
        <v>10671</v>
      </c>
      <c r="R363" t="s">
        <v>744</v>
      </c>
      <c r="S363" t="s">
        <v>795</v>
      </c>
      <c r="T363" t="s">
        <v>11415</v>
      </c>
      <c r="U363" t="s">
        <v>965</v>
      </c>
      <c r="V363" t="s">
        <v>10638</v>
      </c>
      <c r="W363" t="s">
        <v>970</v>
      </c>
      <c r="X363" t="s">
        <v>11425</v>
      </c>
    </row>
    <row r="364" spans="2:24" ht="11" outlineLevel="1" x14ac:dyDescent="0.15">
      <c r="B364" t="s">
        <v>1051</v>
      </c>
      <c r="C364" t="s">
        <v>1052</v>
      </c>
      <c r="D364" t="s">
        <v>166</v>
      </c>
      <c r="E364" t="s">
        <v>10845</v>
      </c>
      <c r="F364" t="s">
        <v>11414</v>
      </c>
      <c r="G364" t="s">
        <v>1053</v>
      </c>
      <c r="H364" s="17">
        <v>46099</v>
      </c>
      <c r="I364" s="15">
        <v>2026</v>
      </c>
      <c r="J364" t="s">
        <v>10634</v>
      </c>
      <c r="K364" s="5">
        <v>100000</v>
      </c>
      <c r="L364" t="s">
        <v>967</v>
      </c>
      <c r="M364" t="s">
        <v>985</v>
      </c>
      <c r="N364" t="s">
        <v>10635</v>
      </c>
      <c r="O364" t="s">
        <v>796</v>
      </c>
      <c r="P364" t="s">
        <v>10885</v>
      </c>
      <c r="Q364" t="s">
        <v>10685</v>
      </c>
      <c r="R364" t="s">
        <v>744</v>
      </c>
      <c r="S364" t="s">
        <v>795</v>
      </c>
      <c r="T364" t="s">
        <v>11415</v>
      </c>
      <c r="U364" t="s">
        <v>965</v>
      </c>
      <c r="V364" t="s">
        <v>10638</v>
      </c>
      <c r="W364" t="s">
        <v>970</v>
      </c>
      <c r="X364" t="s">
        <v>11426</v>
      </c>
    </row>
    <row r="365" spans="2:24" ht="11" outlineLevel="1" x14ac:dyDescent="0.15">
      <c r="B365" t="s">
        <v>1051</v>
      </c>
      <c r="C365" t="s">
        <v>1052</v>
      </c>
      <c r="D365" t="s">
        <v>166</v>
      </c>
      <c r="E365" t="s">
        <v>10640</v>
      </c>
      <c r="F365" t="s">
        <v>11414</v>
      </c>
      <c r="G365" t="s">
        <v>1053</v>
      </c>
      <c r="H365" s="17">
        <v>45687</v>
      </c>
      <c r="I365" s="15">
        <v>2025</v>
      </c>
      <c r="J365" t="s">
        <v>10634</v>
      </c>
      <c r="K365" s="5">
        <v>0</v>
      </c>
      <c r="L365" t="s">
        <v>967</v>
      </c>
      <c r="M365" t="s">
        <v>985</v>
      </c>
      <c r="N365" t="s">
        <v>10635</v>
      </c>
      <c r="O365" t="s">
        <v>796</v>
      </c>
      <c r="P365" t="s">
        <v>10885</v>
      </c>
      <c r="Q365" t="s">
        <v>10671</v>
      </c>
      <c r="R365" t="s">
        <v>744</v>
      </c>
      <c r="S365" t="s">
        <v>795</v>
      </c>
      <c r="T365" t="s">
        <v>11415</v>
      </c>
      <c r="U365" t="s">
        <v>965</v>
      </c>
      <c r="V365" t="s">
        <v>10638</v>
      </c>
      <c r="W365" t="s">
        <v>970</v>
      </c>
      <c r="X365" t="s">
        <v>11427</v>
      </c>
    </row>
    <row r="366" spans="2:24" ht="11" outlineLevel="1" x14ac:dyDescent="0.15">
      <c r="B366" t="s">
        <v>1051</v>
      </c>
      <c r="C366" t="s">
        <v>1052</v>
      </c>
      <c r="D366" t="s">
        <v>166</v>
      </c>
      <c r="E366" t="s">
        <v>10767</v>
      </c>
      <c r="F366" t="s">
        <v>11414</v>
      </c>
      <c r="G366" t="s">
        <v>1053</v>
      </c>
      <c r="H366" s="17">
        <v>45764</v>
      </c>
      <c r="I366" s="15">
        <v>2025</v>
      </c>
      <c r="J366" t="s">
        <v>10634</v>
      </c>
      <c r="K366" s="5">
        <v>0</v>
      </c>
      <c r="L366" t="s">
        <v>967</v>
      </c>
      <c r="M366" t="s">
        <v>985</v>
      </c>
      <c r="N366" t="s">
        <v>10635</v>
      </c>
      <c r="O366" t="s">
        <v>796</v>
      </c>
      <c r="P366" t="s">
        <v>10885</v>
      </c>
      <c r="Q366" t="s">
        <v>10671</v>
      </c>
      <c r="R366" t="s">
        <v>744</v>
      </c>
      <c r="S366" t="s">
        <v>795</v>
      </c>
      <c r="T366" t="s">
        <v>11415</v>
      </c>
      <c r="U366" t="s">
        <v>965</v>
      </c>
      <c r="V366" t="s">
        <v>10638</v>
      </c>
      <c r="W366" t="s">
        <v>970</v>
      </c>
      <c r="X366" t="s">
        <v>11428</v>
      </c>
    </row>
    <row r="367" spans="2:24" ht="11" outlineLevel="1" x14ac:dyDescent="0.15">
      <c r="B367" t="s">
        <v>1051</v>
      </c>
      <c r="C367" t="s">
        <v>1052</v>
      </c>
      <c r="D367" t="s">
        <v>166</v>
      </c>
      <c r="E367" t="s">
        <v>10664</v>
      </c>
      <c r="F367" t="s">
        <v>11414</v>
      </c>
      <c r="G367" t="s">
        <v>1053</v>
      </c>
      <c r="H367" s="17">
        <v>45279</v>
      </c>
      <c r="I367" s="15">
        <v>2024</v>
      </c>
      <c r="J367" t="s">
        <v>10634</v>
      </c>
      <c r="K367" s="5">
        <v>0</v>
      </c>
      <c r="L367" t="s">
        <v>967</v>
      </c>
      <c r="M367" t="s">
        <v>985</v>
      </c>
      <c r="N367" t="s">
        <v>10635</v>
      </c>
      <c r="O367" t="s">
        <v>796</v>
      </c>
      <c r="P367" t="s">
        <v>10671</v>
      </c>
      <c r="Q367" t="s">
        <v>10671</v>
      </c>
      <c r="R367" t="s">
        <v>744</v>
      </c>
      <c r="S367" t="s">
        <v>795</v>
      </c>
      <c r="T367" t="s">
        <v>11415</v>
      </c>
      <c r="U367" t="s">
        <v>965</v>
      </c>
      <c r="V367" t="s">
        <v>10638</v>
      </c>
      <c r="W367" t="s">
        <v>970</v>
      </c>
      <c r="X367" t="s">
        <v>11429</v>
      </c>
    </row>
    <row r="368" spans="2:24" ht="11" outlineLevel="1" x14ac:dyDescent="0.15">
      <c r="B368" t="s">
        <v>1051</v>
      </c>
      <c r="C368" t="s">
        <v>1052</v>
      </c>
      <c r="D368" t="s">
        <v>166</v>
      </c>
      <c r="E368" t="s">
        <v>10655</v>
      </c>
      <c r="F368" t="s">
        <v>11414</v>
      </c>
      <c r="G368" t="s">
        <v>1053</v>
      </c>
      <c r="H368" s="17">
        <v>45561</v>
      </c>
      <c r="I368" s="15">
        <v>2024</v>
      </c>
      <c r="J368" t="s">
        <v>10634</v>
      </c>
      <c r="K368" s="5">
        <v>649287.31999999995</v>
      </c>
      <c r="L368" t="s">
        <v>967</v>
      </c>
      <c r="M368" t="s">
        <v>985</v>
      </c>
      <c r="N368" t="s">
        <v>10635</v>
      </c>
      <c r="O368" t="s">
        <v>796</v>
      </c>
      <c r="P368" t="s">
        <v>10885</v>
      </c>
      <c r="Q368" t="s">
        <v>10671</v>
      </c>
      <c r="R368" t="s">
        <v>744</v>
      </c>
      <c r="S368" t="s">
        <v>795</v>
      </c>
      <c r="T368" t="s">
        <v>11415</v>
      </c>
      <c r="U368" t="s">
        <v>965</v>
      </c>
      <c r="V368" t="s">
        <v>10638</v>
      </c>
      <c r="W368" t="s">
        <v>970</v>
      </c>
      <c r="X368" t="s">
        <v>11430</v>
      </c>
    </row>
    <row r="369" spans="2:24" ht="11" outlineLevel="1" x14ac:dyDescent="0.15">
      <c r="B369" t="s">
        <v>1051</v>
      </c>
      <c r="C369" t="s">
        <v>1052</v>
      </c>
      <c r="D369" t="s">
        <v>166</v>
      </c>
      <c r="E369" t="s">
        <v>10646</v>
      </c>
      <c r="F369" t="s">
        <v>11414</v>
      </c>
      <c r="G369" t="s">
        <v>1053</v>
      </c>
      <c r="H369" s="17">
        <v>45635</v>
      </c>
      <c r="I369" s="15">
        <v>2025</v>
      </c>
      <c r="J369" t="s">
        <v>10634</v>
      </c>
      <c r="K369" s="5">
        <v>0</v>
      </c>
      <c r="L369" t="s">
        <v>967</v>
      </c>
      <c r="M369" t="s">
        <v>985</v>
      </c>
      <c r="N369" t="s">
        <v>10635</v>
      </c>
      <c r="O369" t="s">
        <v>796</v>
      </c>
      <c r="P369" t="s">
        <v>10885</v>
      </c>
      <c r="Q369" t="s">
        <v>10671</v>
      </c>
      <c r="R369" t="s">
        <v>744</v>
      </c>
      <c r="S369" t="s">
        <v>795</v>
      </c>
      <c r="T369" t="s">
        <v>11415</v>
      </c>
      <c r="U369" t="s">
        <v>965</v>
      </c>
      <c r="V369" t="s">
        <v>10638</v>
      </c>
      <c r="W369" t="s">
        <v>970</v>
      </c>
      <c r="X369" t="s">
        <v>11431</v>
      </c>
    </row>
    <row r="370" spans="2:24" ht="11" outlineLevel="1" x14ac:dyDescent="0.15">
      <c r="B370" t="s">
        <v>1051</v>
      </c>
      <c r="C370" t="s">
        <v>1052</v>
      </c>
      <c r="D370" t="s">
        <v>166</v>
      </c>
      <c r="E370" t="s">
        <v>10661</v>
      </c>
      <c r="F370" t="s">
        <v>11414</v>
      </c>
      <c r="G370" t="s">
        <v>1053</v>
      </c>
      <c r="H370" s="17">
        <v>45551</v>
      </c>
      <c r="I370" s="15">
        <v>2024</v>
      </c>
      <c r="J370" t="s">
        <v>10634</v>
      </c>
      <c r="K370" s="5">
        <v>0</v>
      </c>
      <c r="L370" t="s">
        <v>967</v>
      </c>
      <c r="M370" t="s">
        <v>985</v>
      </c>
      <c r="N370" t="s">
        <v>10635</v>
      </c>
      <c r="O370" t="s">
        <v>796</v>
      </c>
      <c r="P370" t="s">
        <v>10885</v>
      </c>
      <c r="Q370" t="s">
        <v>10671</v>
      </c>
      <c r="R370" t="s">
        <v>744</v>
      </c>
      <c r="S370" t="s">
        <v>795</v>
      </c>
      <c r="T370" t="s">
        <v>11415</v>
      </c>
      <c r="U370" t="s">
        <v>965</v>
      </c>
      <c r="V370" t="s">
        <v>10638</v>
      </c>
      <c r="W370" t="s">
        <v>970</v>
      </c>
      <c r="X370" t="s">
        <v>11432</v>
      </c>
    </row>
    <row r="371" spans="2:24" ht="11" outlineLevel="1" x14ac:dyDescent="0.15">
      <c r="B371" t="s">
        <v>1051</v>
      </c>
      <c r="C371" t="s">
        <v>1052</v>
      </c>
      <c r="D371" t="s">
        <v>166</v>
      </c>
      <c r="E371" t="s">
        <v>10643</v>
      </c>
      <c r="F371" t="s">
        <v>11414</v>
      </c>
      <c r="G371" t="s">
        <v>1053</v>
      </c>
      <c r="H371" s="17">
        <v>45338</v>
      </c>
      <c r="I371" s="15">
        <v>2024</v>
      </c>
      <c r="J371" t="s">
        <v>10634</v>
      </c>
      <c r="K371" s="5">
        <v>0</v>
      </c>
      <c r="L371" t="s">
        <v>967</v>
      </c>
      <c r="M371" t="s">
        <v>985</v>
      </c>
      <c r="N371" t="s">
        <v>10635</v>
      </c>
      <c r="O371" t="s">
        <v>796</v>
      </c>
      <c r="P371" t="s">
        <v>10671</v>
      </c>
      <c r="Q371" t="s">
        <v>10671</v>
      </c>
      <c r="R371" t="s">
        <v>744</v>
      </c>
      <c r="S371" t="s">
        <v>795</v>
      </c>
      <c r="T371" t="s">
        <v>11415</v>
      </c>
      <c r="U371" t="s">
        <v>965</v>
      </c>
      <c r="V371" t="s">
        <v>10638</v>
      </c>
      <c r="W371" t="s">
        <v>970</v>
      </c>
      <c r="X371" t="s">
        <v>11433</v>
      </c>
    </row>
    <row r="372" spans="2:24" ht="11" outlineLevel="1" x14ac:dyDescent="0.15">
      <c r="B372" t="s">
        <v>1055</v>
      </c>
      <c r="C372" t="s">
        <v>176</v>
      </c>
      <c r="E372" t="s">
        <v>10652</v>
      </c>
      <c r="F372" t="s">
        <v>641</v>
      </c>
      <c r="G372" t="s">
        <v>1056</v>
      </c>
      <c r="H372" s="17">
        <v>45631</v>
      </c>
      <c r="I372" s="15">
        <v>2025</v>
      </c>
      <c r="J372" t="s">
        <v>10634</v>
      </c>
      <c r="K372" s="5">
        <v>-13140</v>
      </c>
      <c r="L372" t="s">
        <v>967</v>
      </c>
      <c r="M372" t="s">
        <v>956</v>
      </c>
      <c r="N372" t="s">
        <v>10635</v>
      </c>
      <c r="O372" t="s">
        <v>796</v>
      </c>
      <c r="P372" t="s">
        <v>11434</v>
      </c>
      <c r="Q372" t="s">
        <v>11435</v>
      </c>
      <c r="R372" t="s">
        <v>748</v>
      </c>
      <c r="S372" t="s">
        <v>795</v>
      </c>
      <c r="T372" t="s">
        <v>11436</v>
      </c>
      <c r="U372" t="s">
        <v>965</v>
      </c>
      <c r="V372" t="s">
        <v>10638</v>
      </c>
      <c r="W372" t="s">
        <v>970</v>
      </c>
      <c r="X372" t="s">
        <v>11437</v>
      </c>
    </row>
    <row r="373" spans="2:24" ht="11" outlineLevel="1" x14ac:dyDescent="0.15">
      <c r="B373" t="s">
        <v>1055</v>
      </c>
      <c r="C373" t="s">
        <v>176</v>
      </c>
      <c r="E373" t="s">
        <v>10728</v>
      </c>
      <c r="F373" t="s">
        <v>641</v>
      </c>
      <c r="G373" t="s">
        <v>1056</v>
      </c>
      <c r="H373" s="17">
        <v>45911</v>
      </c>
      <c r="I373" s="15">
        <v>2025</v>
      </c>
      <c r="J373" t="s">
        <v>10634</v>
      </c>
      <c r="K373" s="5">
        <v>2515321</v>
      </c>
      <c r="L373" t="s">
        <v>967</v>
      </c>
      <c r="M373" t="s">
        <v>956</v>
      </c>
      <c r="N373" t="s">
        <v>10635</v>
      </c>
      <c r="O373" t="s">
        <v>796</v>
      </c>
      <c r="P373" t="s">
        <v>11434</v>
      </c>
      <c r="Q373" t="s">
        <v>11435</v>
      </c>
      <c r="R373" t="s">
        <v>748</v>
      </c>
      <c r="S373" t="s">
        <v>795</v>
      </c>
      <c r="T373" t="s">
        <v>11438</v>
      </c>
      <c r="U373" t="s">
        <v>965</v>
      </c>
      <c r="V373" t="s">
        <v>10638</v>
      </c>
      <c r="W373" t="s">
        <v>970</v>
      </c>
      <c r="X373" t="s">
        <v>11439</v>
      </c>
    </row>
    <row r="374" spans="2:24" ht="11" outlineLevel="1" x14ac:dyDescent="0.15">
      <c r="B374" t="s">
        <v>1055</v>
      </c>
      <c r="C374" t="s">
        <v>176</v>
      </c>
      <c r="E374" t="s">
        <v>10640</v>
      </c>
      <c r="F374" t="s">
        <v>641</v>
      </c>
      <c r="G374" t="s">
        <v>1056</v>
      </c>
      <c r="H374" s="17">
        <v>45890</v>
      </c>
      <c r="I374" s="15">
        <v>2025</v>
      </c>
      <c r="J374" t="s">
        <v>10634</v>
      </c>
      <c r="K374" s="5">
        <v>496769</v>
      </c>
      <c r="L374" t="s">
        <v>967</v>
      </c>
      <c r="M374" t="s">
        <v>956</v>
      </c>
      <c r="N374" t="s">
        <v>10635</v>
      </c>
      <c r="O374" t="s">
        <v>796</v>
      </c>
      <c r="P374" t="s">
        <v>11434</v>
      </c>
      <c r="Q374" t="s">
        <v>11435</v>
      </c>
      <c r="R374" t="s">
        <v>748</v>
      </c>
      <c r="S374" t="s">
        <v>795</v>
      </c>
      <c r="T374" t="s">
        <v>11440</v>
      </c>
      <c r="U374" t="s">
        <v>965</v>
      </c>
      <c r="V374" t="s">
        <v>10638</v>
      </c>
      <c r="W374" t="s">
        <v>970</v>
      </c>
      <c r="X374" t="s">
        <v>11441</v>
      </c>
    </row>
    <row r="375" spans="2:24" ht="11" outlineLevel="1" x14ac:dyDescent="0.15">
      <c r="B375" t="s">
        <v>1055</v>
      </c>
      <c r="C375" t="s">
        <v>176</v>
      </c>
      <c r="E375" t="s">
        <v>10664</v>
      </c>
      <c r="F375" t="s">
        <v>641</v>
      </c>
      <c r="G375" t="s">
        <v>1056</v>
      </c>
      <c r="H375" s="17">
        <v>45817</v>
      </c>
      <c r="I375" s="15">
        <v>2025</v>
      </c>
      <c r="J375" t="s">
        <v>10634</v>
      </c>
      <c r="K375" s="5">
        <v>0</v>
      </c>
      <c r="L375" t="s">
        <v>967</v>
      </c>
      <c r="M375" t="s">
        <v>956</v>
      </c>
      <c r="N375" t="s">
        <v>10635</v>
      </c>
      <c r="O375" t="s">
        <v>796</v>
      </c>
      <c r="P375" t="s">
        <v>11434</v>
      </c>
      <c r="Q375" t="s">
        <v>11435</v>
      </c>
      <c r="R375" t="s">
        <v>748</v>
      </c>
      <c r="S375" t="s">
        <v>795</v>
      </c>
      <c r="T375" t="s">
        <v>11442</v>
      </c>
      <c r="U375" t="s">
        <v>965</v>
      </c>
      <c r="V375" t="s">
        <v>10638</v>
      </c>
      <c r="W375" t="s">
        <v>970</v>
      </c>
      <c r="X375" t="s">
        <v>11443</v>
      </c>
    </row>
    <row r="376" spans="2:24" ht="11" outlineLevel="1" x14ac:dyDescent="0.15">
      <c r="B376" t="s">
        <v>1055</v>
      </c>
      <c r="C376" t="s">
        <v>176</v>
      </c>
      <c r="E376" t="s">
        <v>10670</v>
      </c>
      <c r="F376" t="s">
        <v>641</v>
      </c>
      <c r="G376" t="s">
        <v>1056</v>
      </c>
      <c r="H376" s="17">
        <v>46065</v>
      </c>
      <c r="I376" s="15">
        <v>2026</v>
      </c>
      <c r="J376" t="s">
        <v>10634</v>
      </c>
      <c r="K376" s="5">
        <v>487078</v>
      </c>
      <c r="L376" t="s">
        <v>967</v>
      </c>
      <c r="M376" t="s">
        <v>956</v>
      </c>
      <c r="N376" t="s">
        <v>10635</v>
      </c>
      <c r="O376" t="s">
        <v>796</v>
      </c>
      <c r="P376" t="s">
        <v>11434</v>
      </c>
      <c r="Q376" t="s">
        <v>11434</v>
      </c>
      <c r="R376" t="s">
        <v>748</v>
      </c>
      <c r="S376" t="s">
        <v>795</v>
      </c>
      <c r="T376" t="s">
        <v>11444</v>
      </c>
      <c r="U376" t="s">
        <v>965</v>
      </c>
      <c r="V376" t="s">
        <v>10638</v>
      </c>
      <c r="W376" t="s">
        <v>970</v>
      </c>
      <c r="X376" t="s">
        <v>11445</v>
      </c>
    </row>
    <row r="377" spans="2:24" ht="11" outlineLevel="1" x14ac:dyDescent="0.15">
      <c r="B377" t="s">
        <v>1055</v>
      </c>
      <c r="C377" t="s">
        <v>176</v>
      </c>
      <c r="E377" t="s">
        <v>10767</v>
      </c>
      <c r="F377" t="s">
        <v>641</v>
      </c>
      <c r="G377" t="s">
        <v>1056</v>
      </c>
      <c r="H377" s="17">
        <v>45904</v>
      </c>
      <c r="I377" s="15">
        <v>2025</v>
      </c>
      <c r="J377" t="s">
        <v>10634</v>
      </c>
      <c r="K377" s="5">
        <v>4285039</v>
      </c>
      <c r="L377" t="s">
        <v>967</v>
      </c>
      <c r="M377" t="s">
        <v>956</v>
      </c>
      <c r="N377" t="s">
        <v>10635</v>
      </c>
      <c r="O377" t="s">
        <v>796</v>
      </c>
      <c r="P377" t="s">
        <v>11434</v>
      </c>
      <c r="Q377" t="s">
        <v>11435</v>
      </c>
      <c r="R377" t="s">
        <v>748</v>
      </c>
      <c r="S377" t="s">
        <v>795</v>
      </c>
      <c r="T377" t="s">
        <v>11446</v>
      </c>
      <c r="U377" t="s">
        <v>965</v>
      </c>
      <c r="V377" t="s">
        <v>10638</v>
      </c>
      <c r="W377" t="s">
        <v>970</v>
      </c>
      <c r="X377" t="s">
        <v>11447</v>
      </c>
    </row>
    <row r="378" spans="2:24" ht="11" outlineLevel="1" x14ac:dyDescent="0.15">
      <c r="B378" t="s">
        <v>1055</v>
      </c>
      <c r="C378" t="s">
        <v>176</v>
      </c>
      <c r="E378" t="s">
        <v>10658</v>
      </c>
      <c r="F378" t="s">
        <v>641</v>
      </c>
      <c r="G378" t="s">
        <v>1056</v>
      </c>
      <c r="H378" s="17">
        <v>45869</v>
      </c>
      <c r="I378" s="15">
        <v>2025</v>
      </c>
      <c r="J378" t="s">
        <v>10634</v>
      </c>
      <c r="K378" s="5">
        <v>499317</v>
      </c>
      <c r="L378" t="s">
        <v>967</v>
      </c>
      <c r="M378" t="s">
        <v>956</v>
      </c>
      <c r="N378" t="s">
        <v>10635</v>
      </c>
      <c r="O378" t="s">
        <v>796</v>
      </c>
      <c r="P378" t="s">
        <v>11434</v>
      </c>
      <c r="Q378" t="s">
        <v>11435</v>
      </c>
      <c r="R378" t="s">
        <v>748</v>
      </c>
      <c r="S378" t="s">
        <v>795</v>
      </c>
      <c r="T378" t="s">
        <v>11448</v>
      </c>
      <c r="U378" t="s">
        <v>965</v>
      </c>
      <c r="V378" t="s">
        <v>10638</v>
      </c>
      <c r="W378" t="s">
        <v>970</v>
      </c>
      <c r="X378" t="s">
        <v>11449</v>
      </c>
    </row>
    <row r="379" spans="2:24" ht="11" outlineLevel="1" x14ac:dyDescent="0.15">
      <c r="B379" t="s">
        <v>1055</v>
      </c>
      <c r="C379" t="s">
        <v>176</v>
      </c>
      <c r="E379" t="s">
        <v>10655</v>
      </c>
      <c r="F379" t="s">
        <v>641</v>
      </c>
      <c r="G379" t="s">
        <v>1056</v>
      </c>
      <c r="H379" s="17">
        <v>45884</v>
      </c>
      <c r="I379" s="15">
        <v>2025</v>
      </c>
      <c r="J379" t="s">
        <v>10634</v>
      </c>
      <c r="K379" s="5">
        <v>7049243</v>
      </c>
      <c r="L379" t="s">
        <v>967</v>
      </c>
      <c r="M379" t="s">
        <v>956</v>
      </c>
      <c r="N379" t="s">
        <v>10635</v>
      </c>
      <c r="O379" t="s">
        <v>796</v>
      </c>
      <c r="P379" t="s">
        <v>11434</v>
      </c>
      <c r="Q379" t="s">
        <v>11435</v>
      </c>
      <c r="R379" t="s">
        <v>748</v>
      </c>
      <c r="S379" t="s">
        <v>795</v>
      </c>
      <c r="T379" t="s">
        <v>11450</v>
      </c>
      <c r="U379" t="s">
        <v>965</v>
      </c>
      <c r="V379" t="s">
        <v>10638</v>
      </c>
      <c r="W379" t="s">
        <v>970</v>
      </c>
      <c r="X379" t="s">
        <v>11451</v>
      </c>
    </row>
    <row r="380" spans="2:24" ht="11" outlineLevel="1" x14ac:dyDescent="0.15">
      <c r="B380" t="s">
        <v>1055</v>
      </c>
      <c r="C380" t="s">
        <v>176</v>
      </c>
      <c r="E380" t="s">
        <v>10646</v>
      </c>
      <c r="F380" t="s">
        <v>641</v>
      </c>
      <c r="G380" t="s">
        <v>1056</v>
      </c>
      <c r="H380" s="17">
        <v>45888</v>
      </c>
      <c r="I380" s="15">
        <v>2025</v>
      </c>
      <c r="J380" t="s">
        <v>10634</v>
      </c>
      <c r="K380" s="5">
        <v>498164</v>
      </c>
      <c r="L380" t="s">
        <v>967</v>
      </c>
      <c r="M380" t="s">
        <v>956</v>
      </c>
      <c r="N380" t="s">
        <v>10635</v>
      </c>
      <c r="O380" t="s">
        <v>796</v>
      </c>
      <c r="P380" t="s">
        <v>11434</v>
      </c>
      <c r="Q380" t="s">
        <v>11435</v>
      </c>
      <c r="R380" t="s">
        <v>748</v>
      </c>
      <c r="S380" t="s">
        <v>795</v>
      </c>
      <c r="T380" t="s">
        <v>11452</v>
      </c>
      <c r="U380" t="s">
        <v>965</v>
      </c>
      <c r="V380" t="s">
        <v>10638</v>
      </c>
      <c r="W380" t="s">
        <v>970</v>
      </c>
      <c r="X380" t="s">
        <v>11453</v>
      </c>
    </row>
    <row r="381" spans="2:24" ht="11" outlineLevel="1" x14ac:dyDescent="0.15">
      <c r="B381" t="s">
        <v>1055</v>
      </c>
      <c r="C381" t="s">
        <v>176</v>
      </c>
      <c r="E381" t="s">
        <v>10851</v>
      </c>
      <c r="F381" t="s">
        <v>641</v>
      </c>
      <c r="G381" t="s">
        <v>1056</v>
      </c>
      <c r="H381" s="17">
        <v>45925</v>
      </c>
      <c r="I381" s="15">
        <v>2025</v>
      </c>
      <c r="J381" t="s">
        <v>10634</v>
      </c>
      <c r="K381" s="5">
        <v>1825189</v>
      </c>
      <c r="L381" t="s">
        <v>967</v>
      </c>
      <c r="M381" t="s">
        <v>956</v>
      </c>
      <c r="N381" t="s">
        <v>10635</v>
      </c>
      <c r="O381" t="s">
        <v>796</v>
      </c>
      <c r="P381" t="s">
        <v>11434</v>
      </c>
      <c r="Q381" t="s">
        <v>11435</v>
      </c>
      <c r="R381" t="s">
        <v>748</v>
      </c>
      <c r="S381" t="s">
        <v>795</v>
      </c>
      <c r="T381" t="s">
        <v>11454</v>
      </c>
      <c r="U381" t="s">
        <v>965</v>
      </c>
      <c r="V381" t="s">
        <v>10638</v>
      </c>
      <c r="W381" t="s">
        <v>970</v>
      </c>
      <c r="X381" t="s">
        <v>11455</v>
      </c>
    </row>
    <row r="382" spans="2:24" ht="11" outlineLevel="1" x14ac:dyDescent="0.15">
      <c r="B382" t="s">
        <v>1055</v>
      </c>
      <c r="C382" t="s">
        <v>176</v>
      </c>
      <c r="E382" t="s">
        <v>10714</v>
      </c>
      <c r="F382" t="s">
        <v>641</v>
      </c>
      <c r="G382" t="s">
        <v>1056</v>
      </c>
      <c r="H382" s="17">
        <v>45982</v>
      </c>
      <c r="I382" s="15">
        <v>2026</v>
      </c>
      <c r="J382" t="s">
        <v>10634</v>
      </c>
      <c r="K382" s="5">
        <v>2797064</v>
      </c>
      <c r="L382" t="s">
        <v>967</v>
      </c>
      <c r="M382" t="s">
        <v>956</v>
      </c>
      <c r="N382" t="s">
        <v>10635</v>
      </c>
      <c r="O382" t="s">
        <v>796</v>
      </c>
      <c r="P382" t="s">
        <v>11434</v>
      </c>
      <c r="Q382" t="s">
        <v>11434</v>
      </c>
      <c r="R382" t="s">
        <v>748</v>
      </c>
      <c r="S382" t="s">
        <v>795</v>
      </c>
      <c r="T382" t="s">
        <v>11456</v>
      </c>
      <c r="U382" t="s">
        <v>965</v>
      </c>
      <c r="V382" t="s">
        <v>10638</v>
      </c>
      <c r="W382" t="s">
        <v>970</v>
      </c>
      <c r="X382" t="s">
        <v>11457</v>
      </c>
    </row>
    <row r="383" spans="2:24" ht="11" outlineLevel="1" x14ac:dyDescent="0.15">
      <c r="B383" t="s">
        <v>1055</v>
      </c>
      <c r="C383" t="s">
        <v>176</v>
      </c>
      <c r="E383" t="s">
        <v>10661</v>
      </c>
      <c r="F383" t="s">
        <v>641</v>
      </c>
      <c r="G383" t="s">
        <v>1056</v>
      </c>
      <c r="H383" s="17">
        <v>45876</v>
      </c>
      <c r="I383" s="15">
        <v>2025</v>
      </c>
      <c r="J383" t="s">
        <v>10634</v>
      </c>
      <c r="K383" s="5">
        <v>499600</v>
      </c>
      <c r="L383" t="s">
        <v>967</v>
      </c>
      <c r="M383" t="s">
        <v>956</v>
      </c>
      <c r="N383" t="s">
        <v>10635</v>
      </c>
      <c r="O383" t="s">
        <v>796</v>
      </c>
      <c r="P383" t="s">
        <v>11434</v>
      </c>
      <c r="Q383" t="s">
        <v>11435</v>
      </c>
      <c r="R383" t="s">
        <v>748</v>
      </c>
      <c r="S383" t="s">
        <v>795</v>
      </c>
      <c r="T383" t="s">
        <v>10661</v>
      </c>
      <c r="U383" t="s">
        <v>965</v>
      </c>
      <c r="V383" t="s">
        <v>10638</v>
      </c>
      <c r="W383" t="s">
        <v>970</v>
      </c>
      <c r="X383" t="s">
        <v>11458</v>
      </c>
    </row>
    <row r="384" spans="2:24" ht="11" outlineLevel="1" x14ac:dyDescent="0.15">
      <c r="B384" t="s">
        <v>1055</v>
      </c>
      <c r="C384" t="s">
        <v>176</v>
      </c>
      <c r="E384" t="s">
        <v>10699</v>
      </c>
      <c r="F384" t="s">
        <v>641</v>
      </c>
      <c r="G384" t="s">
        <v>1056</v>
      </c>
      <c r="H384" s="17">
        <v>45947</v>
      </c>
      <c r="I384" s="15">
        <v>2026</v>
      </c>
      <c r="J384" t="s">
        <v>10634</v>
      </c>
      <c r="K384" s="5">
        <v>2224086</v>
      </c>
      <c r="L384" t="s">
        <v>967</v>
      </c>
      <c r="M384" t="s">
        <v>956</v>
      </c>
      <c r="N384" t="s">
        <v>10635</v>
      </c>
      <c r="O384" t="s">
        <v>796</v>
      </c>
      <c r="P384" t="s">
        <v>11434</v>
      </c>
      <c r="Q384" t="s">
        <v>11435</v>
      </c>
      <c r="R384" t="s">
        <v>748</v>
      </c>
      <c r="S384" t="s">
        <v>795</v>
      </c>
      <c r="T384" t="s">
        <v>10699</v>
      </c>
      <c r="U384" t="s">
        <v>965</v>
      </c>
      <c r="V384" t="s">
        <v>10638</v>
      </c>
      <c r="W384" t="s">
        <v>970</v>
      </c>
      <c r="X384" t="s">
        <v>11459</v>
      </c>
    </row>
    <row r="385" spans="2:24" ht="11" outlineLevel="1" x14ac:dyDescent="0.15">
      <c r="B385" t="s">
        <v>1055</v>
      </c>
      <c r="C385" t="s">
        <v>176</v>
      </c>
      <c r="E385" t="s">
        <v>10744</v>
      </c>
      <c r="F385" t="s">
        <v>641</v>
      </c>
      <c r="G385" t="s">
        <v>1056</v>
      </c>
      <c r="H385" s="17">
        <v>46087</v>
      </c>
      <c r="I385" s="15">
        <v>2026</v>
      </c>
      <c r="J385" t="s">
        <v>10634</v>
      </c>
      <c r="K385" s="5">
        <v>850081</v>
      </c>
      <c r="L385" t="s">
        <v>967</v>
      </c>
      <c r="M385" t="s">
        <v>956</v>
      </c>
      <c r="N385" t="s">
        <v>10635</v>
      </c>
      <c r="O385" t="s">
        <v>796</v>
      </c>
      <c r="P385" t="s">
        <v>11434</v>
      </c>
      <c r="Q385" t="s">
        <v>11434</v>
      </c>
      <c r="R385" t="s">
        <v>748</v>
      </c>
      <c r="S385" t="s">
        <v>795</v>
      </c>
      <c r="T385" t="s">
        <v>11460</v>
      </c>
      <c r="U385" t="s">
        <v>965</v>
      </c>
      <c r="V385" t="s">
        <v>10638</v>
      </c>
      <c r="W385" t="s">
        <v>970</v>
      </c>
      <c r="X385" t="s">
        <v>11461</v>
      </c>
    </row>
    <row r="386" spans="2:24" ht="11" outlineLevel="1" x14ac:dyDescent="0.15">
      <c r="B386" t="s">
        <v>1055</v>
      </c>
      <c r="C386" t="s">
        <v>176</v>
      </c>
      <c r="E386" t="s">
        <v>10711</v>
      </c>
      <c r="F386" t="s">
        <v>641</v>
      </c>
      <c r="G386" t="s">
        <v>1056</v>
      </c>
      <c r="H386" s="17">
        <v>45908</v>
      </c>
      <c r="I386" s="15">
        <v>2025</v>
      </c>
      <c r="J386" t="s">
        <v>10634</v>
      </c>
      <c r="K386" s="5">
        <v>498732</v>
      </c>
      <c r="L386" t="s">
        <v>967</v>
      </c>
      <c r="M386" t="s">
        <v>956</v>
      </c>
      <c r="N386" t="s">
        <v>10635</v>
      </c>
      <c r="O386" t="s">
        <v>796</v>
      </c>
      <c r="P386" t="s">
        <v>11434</v>
      </c>
      <c r="Q386" t="s">
        <v>11435</v>
      </c>
      <c r="R386" t="s">
        <v>748</v>
      </c>
      <c r="S386" t="s">
        <v>795</v>
      </c>
      <c r="T386" t="s">
        <v>11442</v>
      </c>
      <c r="U386" t="s">
        <v>965</v>
      </c>
      <c r="V386" t="s">
        <v>10638</v>
      </c>
      <c r="W386" t="s">
        <v>970</v>
      </c>
      <c r="X386" t="s">
        <v>11462</v>
      </c>
    </row>
    <row r="387" spans="2:24" ht="11" outlineLevel="1" x14ac:dyDescent="0.15">
      <c r="B387" t="s">
        <v>1055</v>
      </c>
      <c r="C387" t="s">
        <v>176</v>
      </c>
      <c r="E387" t="s">
        <v>10649</v>
      </c>
      <c r="F387" t="s">
        <v>641</v>
      </c>
      <c r="G387" t="s">
        <v>1056</v>
      </c>
      <c r="H387" s="17">
        <v>45552</v>
      </c>
      <c r="I387" s="15">
        <v>2024</v>
      </c>
      <c r="J387" t="s">
        <v>10634</v>
      </c>
      <c r="K387" s="5">
        <v>11466911.82</v>
      </c>
      <c r="L387" t="s">
        <v>967</v>
      </c>
      <c r="M387" t="s">
        <v>956</v>
      </c>
      <c r="N387" t="s">
        <v>10635</v>
      </c>
      <c r="O387" t="s">
        <v>796</v>
      </c>
      <c r="P387" t="s">
        <v>11434</v>
      </c>
      <c r="Q387" t="s">
        <v>11435</v>
      </c>
      <c r="R387" t="s">
        <v>748</v>
      </c>
      <c r="S387" t="s">
        <v>795</v>
      </c>
      <c r="T387" t="s">
        <v>11463</v>
      </c>
      <c r="U387" t="s">
        <v>965</v>
      </c>
      <c r="V387" t="s">
        <v>10638</v>
      </c>
      <c r="W387" t="s">
        <v>970</v>
      </c>
      <c r="X387" t="s">
        <v>11464</v>
      </c>
    </row>
    <row r="388" spans="2:24" ht="11" outlineLevel="1" x14ac:dyDescent="0.15">
      <c r="B388" t="s">
        <v>1055</v>
      </c>
      <c r="C388" t="s">
        <v>176</v>
      </c>
      <c r="E388" t="s">
        <v>10643</v>
      </c>
      <c r="F388" t="s">
        <v>641</v>
      </c>
      <c r="G388" t="s">
        <v>1056</v>
      </c>
      <c r="H388" s="17">
        <v>45853</v>
      </c>
      <c r="I388" s="15">
        <v>2025</v>
      </c>
      <c r="J388" t="s">
        <v>10634</v>
      </c>
      <c r="K388" s="5">
        <v>496799.42</v>
      </c>
      <c r="L388" t="s">
        <v>967</v>
      </c>
      <c r="M388" t="s">
        <v>956</v>
      </c>
      <c r="N388" t="s">
        <v>10635</v>
      </c>
      <c r="O388" t="s">
        <v>796</v>
      </c>
      <c r="P388" t="s">
        <v>11434</v>
      </c>
      <c r="Q388" t="s">
        <v>11435</v>
      </c>
      <c r="R388" t="s">
        <v>748</v>
      </c>
      <c r="S388" t="s">
        <v>795</v>
      </c>
      <c r="T388" t="s">
        <v>11465</v>
      </c>
      <c r="U388" t="s">
        <v>965</v>
      </c>
      <c r="V388" t="s">
        <v>10638</v>
      </c>
      <c r="W388" t="s">
        <v>970</v>
      </c>
      <c r="X388" t="s">
        <v>11466</v>
      </c>
    </row>
    <row r="389" spans="2:24" ht="11" outlineLevel="1" x14ac:dyDescent="0.15">
      <c r="B389" t="s">
        <v>1055</v>
      </c>
      <c r="C389" t="s">
        <v>176</v>
      </c>
      <c r="E389" t="s">
        <v>10632</v>
      </c>
      <c r="F389" t="s">
        <v>641</v>
      </c>
      <c r="G389" t="s">
        <v>1056</v>
      </c>
      <c r="H389" s="17">
        <v>45854</v>
      </c>
      <c r="I389" s="15">
        <v>2025</v>
      </c>
      <c r="J389" t="s">
        <v>10634</v>
      </c>
      <c r="K389" s="5">
        <v>497725</v>
      </c>
      <c r="L389" t="s">
        <v>967</v>
      </c>
      <c r="M389" t="s">
        <v>956</v>
      </c>
      <c r="N389" t="s">
        <v>10635</v>
      </c>
      <c r="O389" t="s">
        <v>796</v>
      </c>
      <c r="P389" t="s">
        <v>11434</v>
      </c>
      <c r="Q389" t="s">
        <v>11435</v>
      </c>
      <c r="R389" t="s">
        <v>748</v>
      </c>
      <c r="S389" t="s">
        <v>795</v>
      </c>
      <c r="T389" t="s">
        <v>11467</v>
      </c>
      <c r="U389" t="s">
        <v>965</v>
      </c>
      <c r="V389" t="s">
        <v>10638</v>
      </c>
      <c r="W389" t="s">
        <v>970</v>
      </c>
      <c r="X389" t="s">
        <v>11468</v>
      </c>
    </row>
    <row r="390" spans="2:24" ht="11" outlineLevel="1" x14ac:dyDescent="0.15">
      <c r="B390" t="s">
        <v>1055</v>
      </c>
      <c r="C390" t="s">
        <v>176</v>
      </c>
      <c r="E390" t="s">
        <v>10667</v>
      </c>
      <c r="F390" t="s">
        <v>641</v>
      </c>
      <c r="G390" t="s">
        <v>1056</v>
      </c>
      <c r="H390" s="17">
        <v>45855</v>
      </c>
      <c r="I390" s="15">
        <v>2025</v>
      </c>
      <c r="J390" t="s">
        <v>10634</v>
      </c>
      <c r="K390" s="5">
        <v>486278.72</v>
      </c>
      <c r="L390" t="s">
        <v>967</v>
      </c>
      <c r="M390" t="s">
        <v>956</v>
      </c>
      <c r="N390" t="s">
        <v>10635</v>
      </c>
      <c r="O390" t="s">
        <v>796</v>
      </c>
      <c r="P390" t="s">
        <v>11434</v>
      </c>
      <c r="Q390" t="s">
        <v>11435</v>
      </c>
      <c r="R390" t="s">
        <v>748</v>
      </c>
      <c r="S390" t="s">
        <v>795</v>
      </c>
      <c r="T390" t="s">
        <v>11469</v>
      </c>
      <c r="U390" t="s">
        <v>965</v>
      </c>
      <c r="V390" t="s">
        <v>10638</v>
      </c>
      <c r="W390" t="s">
        <v>970</v>
      </c>
      <c r="X390" t="s">
        <v>11470</v>
      </c>
    </row>
    <row r="391" spans="2:24" ht="11" outlineLevel="1" x14ac:dyDescent="0.15">
      <c r="B391" t="s">
        <v>1055</v>
      </c>
      <c r="C391" t="s">
        <v>176</v>
      </c>
      <c r="E391" t="s">
        <v>10845</v>
      </c>
      <c r="F391" t="s">
        <v>641</v>
      </c>
      <c r="G391" t="s">
        <v>1056</v>
      </c>
      <c r="H391" s="17">
        <v>45939</v>
      </c>
      <c r="I391" s="15">
        <v>2026</v>
      </c>
      <c r="J391" t="s">
        <v>10634</v>
      </c>
      <c r="K391" s="5">
        <v>803998</v>
      </c>
      <c r="L391" t="s">
        <v>967</v>
      </c>
      <c r="M391" t="s">
        <v>956</v>
      </c>
      <c r="N391" t="s">
        <v>10635</v>
      </c>
      <c r="O391" t="s">
        <v>796</v>
      </c>
      <c r="P391" t="s">
        <v>11434</v>
      </c>
      <c r="Q391" t="s">
        <v>11435</v>
      </c>
      <c r="R391" t="s">
        <v>748</v>
      </c>
      <c r="S391" t="s">
        <v>795</v>
      </c>
      <c r="T391" t="s">
        <v>10845</v>
      </c>
      <c r="U391" t="s">
        <v>965</v>
      </c>
      <c r="V391" t="s">
        <v>10638</v>
      </c>
      <c r="W391" t="s">
        <v>970</v>
      </c>
      <c r="X391" t="s">
        <v>11471</v>
      </c>
    </row>
    <row r="392" spans="2:24" ht="11" outlineLevel="1" x14ac:dyDescent="0.15">
      <c r="B392" t="s">
        <v>1055</v>
      </c>
      <c r="C392" t="s">
        <v>176</v>
      </c>
      <c r="E392" t="s">
        <v>10854</v>
      </c>
      <c r="F392" t="s">
        <v>641</v>
      </c>
      <c r="G392" t="s">
        <v>1056</v>
      </c>
      <c r="H392" s="17">
        <v>46048</v>
      </c>
      <c r="I392" s="15">
        <v>2026</v>
      </c>
      <c r="J392" t="s">
        <v>10634</v>
      </c>
      <c r="K392" s="5">
        <v>452929</v>
      </c>
      <c r="L392" t="s">
        <v>967</v>
      </c>
      <c r="M392" t="s">
        <v>956</v>
      </c>
      <c r="N392" t="s">
        <v>10635</v>
      </c>
      <c r="O392" t="s">
        <v>796</v>
      </c>
      <c r="P392" t="s">
        <v>11434</v>
      </c>
      <c r="Q392" t="s">
        <v>11435</v>
      </c>
      <c r="R392" t="s">
        <v>748</v>
      </c>
      <c r="S392" t="s">
        <v>795</v>
      </c>
      <c r="T392" t="s">
        <v>11472</v>
      </c>
      <c r="U392" t="s">
        <v>965</v>
      </c>
      <c r="V392" t="s">
        <v>10638</v>
      </c>
      <c r="W392" t="s">
        <v>970</v>
      </c>
      <c r="X392" t="s">
        <v>11473</v>
      </c>
    </row>
    <row r="393" spans="2:24" ht="11" outlineLevel="1" x14ac:dyDescent="0.15">
      <c r="B393" t="s">
        <v>1055</v>
      </c>
      <c r="C393" t="s">
        <v>176</v>
      </c>
      <c r="E393" t="s">
        <v>10803</v>
      </c>
      <c r="F393" t="s">
        <v>641</v>
      </c>
      <c r="G393" t="s">
        <v>1056</v>
      </c>
      <c r="H393" s="17">
        <v>46030</v>
      </c>
      <c r="I393" s="15">
        <v>2026</v>
      </c>
      <c r="J393" t="s">
        <v>10634</v>
      </c>
      <c r="K393" s="5">
        <v>485088</v>
      </c>
      <c r="L393" t="s">
        <v>967</v>
      </c>
      <c r="M393" t="s">
        <v>956</v>
      </c>
      <c r="N393" t="s">
        <v>10635</v>
      </c>
      <c r="O393" t="s">
        <v>796</v>
      </c>
      <c r="P393" t="s">
        <v>11434</v>
      </c>
      <c r="Q393" t="s">
        <v>11434</v>
      </c>
      <c r="R393" t="s">
        <v>748</v>
      </c>
      <c r="S393" t="s">
        <v>795</v>
      </c>
      <c r="T393" t="s">
        <v>11456</v>
      </c>
      <c r="U393" t="s">
        <v>965</v>
      </c>
      <c r="V393" t="s">
        <v>10638</v>
      </c>
      <c r="W393" t="s">
        <v>970</v>
      </c>
      <c r="X393" t="s">
        <v>11474</v>
      </c>
    </row>
    <row r="394" spans="2:24" ht="11" outlineLevel="1" x14ac:dyDescent="0.15">
      <c r="B394" t="s">
        <v>1061</v>
      </c>
      <c r="C394" t="s">
        <v>178</v>
      </c>
      <c r="E394" t="s">
        <v>10649</v>
      </c>
      <c r="F394" t="s">
        <v>642</v>
      </c>
      <c r="G394" t="s">
        <v>1062</v>
      </c>
      <c r="H394" s="17">
        <v>43731</v>
      </c>
      <c r="I394" s="15">
        <v>2019</v>
      </c>
      <c r="J394" t="s">
        <v>10634</v>
      </c>
      <c r="K394" s="5">
        <v>24491400</v>
      </c>
      <c r="L394" t="s">
        <v>967</v>
      </c>
      <c r="M394" t="s">
        <v>956</v>
      </c>
      <c r="N394" t="s">
        <v>10635</v>
      </c>
      <c r="O394" t="s">
        <v>818</v>
      </c>
      <c r="P394" t="s">
        <v>10636</v>
      </c>
      <c r="Q394" t="s">
        <v>11475</v>
      </c>
      <c r="R394" t="s">
        <v>741</v>
      </c>
      <c r="S394" t="s">
        <v>795</v>
      </c>
      <c r="T394" t="s">
        <v>11476</v>
      </c>
      <c r="U394" t="s">
        <v>965</v>
      </c>
      <c r="V394" t="s">
        <v>10638</v>
      </c>
      <c r="W394" t="s">
        <v>970</v>
      </c>
      <c r="X394" t="s">
        <v>11477</v>
      </c>
    </row>
    <row r="395" spans="2:24" ht="11" outlineLevel="1" x14ac:dyDescent="0.15">
      <c r="B395" t="s">
        <v>1061</v>
      </c>
      <c r="C395" t="s">
        <v>178</v>
      </c>
      <c r="E395" t="s">
        <v>10711</v>
      </c>
      <c r="F395" t="s">
        <v>642</v>
      </c>
      <c r="G395" t="s">
        <v>1062</v>
      </c>
      <c r="H395" s="17">
        <v>45814</v>
      </c>
      <c r="I395" s="15">
        <v>2025</v>
      </c>
      <c r="J395" t="s">
        <v>10634</v>
      </c>
      <c r="K395" s="5">
        <v>1205238.57</v>
      </c>
      <c r="L395" t="s">
        <v>967</v>
      </c>
      <c r="M395" t="s">
        <v>956</v>
      </c>
      <c r="N395" t="s">
        <v>10635</v>
      </c>
      <c r="O395" t="s">
        <v>818</v>
      </c>
      <c r="P395" t="s">
        <v>10636</v>
      </c>
      <c r="Q395" t="s">
        <v>10636</v>
      </c>
      <c r="R395" t="s">
        <v>741</v>
      </c>
      <c r="S395" t="s">
        <v>795</v>
      </c>
      <c r="T395" t="s">
        <v>11478</v>
      </c>
      <c r="U395" t="s">
        <v>965</v>
      </c>
      <c r="V395" t="s">
        <v>10638</v>
      </c>
      <c r="W395" t="s">
        <v>970</v>
      </c>
      <c r="X395" t="s">
        <v>11479</v>
      </c>
    </row>
    <row r="396" spans="2:24" ht="11" outlineLevel="1" x14ac:dyDescent="0.15">
      <c r="B396" t="s">
        <v>1061</v>
      </c>
      <c r="C396" t="s">
        <v>178</v>
      </c>
      <c r="E396" t="s">
        <v>10851</v>
      </c>
      <c r="F396" t="s">
        <v>642</v>
      </c>
      <c r="G396" t="s">
        <v>1062</v>
      </c>
      <c r="H396" s="17">
        <v>46030</v>
      </c>
      <c r="I396" s="15">
        <v>2026</v>
      </c>
      <c r="J396" t="s">
        <v>10634</v>
      </c>
      <c r="K396" s="5">
        <v>0</v>
      </c>
      <c r="L396" t="s">
        <v>967</v>
      </c>
      <c r="M396" t="s">
        <v>956</v>
      </c>
      <c r="N396" t="s">
        <v>10635</v>
      </c>
      <c r="O396" t="s">
        <v>818</v>
      </c>
      <c r="P396" t="s">
        <v>10636</v>
      </c>
      <c r="Q396" t="s">
        <v>10636</v>
      </c>
      <c r="R396" t="s">
        <v>741</v>
      </c>
      <c r="S396" t="s">
        <v>795</v>
      </c>
      <c r="T396" t="s">
        <v>11480</v>
      </c>
      <c r="U396" t="s">
        <v>965</v>
      </c>
      <c r="V396" t="s">
        <v>10638</v>
      </c>
      <c r="W396" t="s">
        <v>970</v>
      </c>
      <c r="X396" t="s">
        <v>11481</v>
      </c>
    </row>
    <row r="397" spans="2:24" ht="11" outlineLevel="1" x14ac:dyDescent="0.15">
      <c r="B397" t="s">
        <v>1061</v>
      </c>
      <c r="C397" t="s">
        <v>178</v>
      </c>
      <c r="E397" t="s">
        <v>10652</v>
      </c>
      <c r="F397" t="s">
        <v>642</v>
      </c>
      <c r="G397" t="s">
        <v>1062</v>
      </c>
      <c r="H397" s="17">
        <v>44175</v>
      </c>
      <c r="I397" s="15">
        <v>2021</v>
      </c>
      <c r="J397" t="s">
        <v>10634</v>
      </c>
      <c r="K397" s="5">
        <v>215606.32</v>
      </c>
      <c r="L397" t="s">
        <v>967</v>
      </c>
      <c r="M397" t="s">
        <v>956</v>
      </c>
      <c r="N397" t="s">
        <v>10635</v>
      </c>
      <c r="O397" t="s">
        <v>818</v>
      </c>
      <c r="P397" t="s">
        <v>10636</v>
      </c>
      <c r="Q397" t="s">
        <v>10636</v>
      </c>
      <c r="R397" t="s">
        <v>741</v>
      </c>
      <c r="S397" t="s">
        <v>795</v>
      </c>
      <c r="T397" t="s">
        <v>11480</v>
      </c>
      <c r="U397" t="s">
        <v>965</v>
      </c>
      <c r="V397" t="s">
        <v>10638</v>
      </c>
      <c r="W397" t="s">
        <v>970</v>
      </c>
      <c r="X397" t="s">
        <v>11482</v>
      </c>
    </row>
    <row r="398" spans="2:24" ht="11" outlineLevel="1" x14ac:dyDescent="0.15">
      <c r="B398" t="s">
        <v>1061</v>
      </c>
      <c r="C398" t="s">
        <v>178</v>
      </c>
      <c r="E398" t="s">
        <v>10658</v>
      </c>
      <c r="F398" t="s">
        <v>642</v>
      </c>
      <c r="G398" t="s">
        <v>1062</v>
      </c>
      <c r="H398" s="17">
        <v>44833</v>
      </c>
      <c r="I398" s="15">
        <v>2022</v>
      </c>
      <c r="J398" t="s">
        <v>10634</v>
      </c>
      <c r="K398" s="5">
        <v>124575.13</v>
      </c>
      <c r="L398" t="s">
        <v>967</v>
      </c>
      <c r="M398" t="s">
        <v>956</v>
      </c>
      <c r="N398" t="s">
        <v>10635</v>
      </c>
      <c r="O398" t="s">
        <v>818</v>
      </c>
      <c r="P398" t="s">
        <v>10636</v>
      </c>
      <c r="Q398" t="s">
        <v>10636</v>
      </c>
      <c r="R398" t="s">
        <v>741</v>
      </c>
      <c r="S398" t="s">
        <v>795</v>
      </c>
      <c r="T398" t="s">
        <v>11480</v>
      </c>
      <c r="U398" t="s">
        <v>965</v>
      </c>
      <c r="V398" t="s">
        <v>10638</v>
      </c>
      <c r="W398" t="s">
        <v>970</v>
      </c>
      <c r="X398" t="s">
        <v>11483</v>
      </c>
    </row>
    <row r="399" spans="2:24" ht="11" outlineLevel="1" x14ac:dyDescent="0.15">
      <c r="B399" t="s">
        <v>1061</v>
      </c>
      <c r="C399" t="s">
        <v>178</v>
      </c>
      <c r="E399" t="s">
        <v>10632</v>
      </c>
      <c r="F399" t="s">
        <v>642</v>
      </c>
      <c r="G399" t="s">
        <v>1062</v>
      </c>
      <c r="H399" s="17">
        <v>44404</v>
      </c>
      <c r="I399" s="15">
        <v>2021</v>
      </c>
      <c r="J399" t="s">
        <v>10634</v>
      </c>
      <c r="K399" s="5">
        <v>84078.03</v>
      </c>
      <c r="L399" t="s">
        <v>967</v>
      </c>
      <c r="M399" t="s">
        <v>956</v>
      </c>
      <c r="N399" t="s">
        <v>10635</v>
      </c>
      <c r="O399" t="s">
        <v>818</v>
      </c>
      <c r="P399" t="s">
        <v>10636</v>
      </c>
      <c r="Q399" t="s">
        <v>10636</v>
      </c>
      <c r="R399" t="s">
        <v>741</v>
      </c>
      <c r="S399" t="s">
        <v>795</v>
      </c>
      <c r="T399" t="s">
        <v>11484</v>
      </c>
      <c r="U399" t="s">
        <v>965</v>
      </c>
      <c r="V399" t="s">
        <v>10638</v>
      </c>
      <c r="W399" t="s">
        <v>970</v>
      </c>
      <c r="X399" t="s">
        <v>11485</v>
      </c>
    </row>
    <row r="400" spans="2:24" ht="11" outlineLevel="1" x14ac:dyDescent="0.15">
      <c r="B400" t="s">
        <v>1061</v>
      </c>
      <c r="C400" t="s">
        <v>178</v>
      </c>
      <c r="E400" t="s">
        <v>10667</v>
      </c>
      <c r="F400" t="s">
        <v>642</v>
      </c>
      <c r="G400" t="s">
        <v>1062</v>
      </c>
      <c r="H400" s="17">
        <v>44603</v>
      </c>
      <c r="I400" s="15">
        <v>2022</v>
      </c>
      <c r="J400" t="s">
        <v>10634</v>
      </c>
      <c r="K400" s="5">
        <v>659878.05000000005</v>
      </c>
      <c r="L400" t="s">
        <v>967</v>
      </c>
      <c r="M400" t="s">
        <v>956</v>
      </c>
      <c r="N400" t="s">
        <v>10635</v>
      </c>
      <c r="O400" t="s">
        <v>818</v>
      </c>
      <c r="P400" t="s">
        <v>10636</v>
      </c>
      <c r="Q400" t="s">
        <v>10636</v>
      </c>
      <c r="R400" t="s">
        <v>741</v>
      </c>
      <c r="S400" t="s">
        <v>795</v>
      </c>
      <c r="T400" t="s">
        <v>11480</v>
      </c>
      <c r="U400" t="s">
        <v>965</v>
      </c>
      <c r="V400" t="s">
        <v>10638</v>
      </c>
      <c r="W400" t="s">
        <v>970</v>
      </c>
      <c r="X400" t="s">
        <v>11486</v>
      </c>
    </row>
    <row r="401" spans="2:24" ht="11" outlineLevel="1" x14ac:dyDescent="0.15">
      <c r="B401" t="s">
        <v>1061</v>
      </c>
      <c r="C401" t="s">
        <v>178</v>
      </c>
      <c r="E401" t="s">
        <v>10767</v>
      </c>
      <c r="F401" t="s">
        <v>642</v>
      </c>
      <c r="G401" t="s">
        <v>1062</v>
      </c>
      <c r="H401" s="17">
        <v>45558</v>
      </c>
      <c r="I401" s="15">
        <v>2024</v>
      </c>
      <c r="J401" t="s">
        <v>10634</v>
      </c>
      <c r="K401" s="5">
        <v>2360591.54</v>
      </c>
      <c r="L401" t="s">
        <v>967</v>
      </c>
      <c r="M401" t="s">
        <v>956</v>
      </c>
      <c r="N401" t="s">
        <v>10635</v>
      </c>
      <c r="O401" t="s">
        <v>818</v>
      </c>
      <c r="P401" t="s">
        <v>10636</v>
      </c>
      <c r="Q401" t="s">
        <v>10636</v>
      </c>
      <c r="R401" t="s">
        <v>741</v>
      </c>
      <c r="S401" t="s">
        <v>795</v>
      </c>
      <c r="T401" t="s">
        <v>11487</v>
      </c>
      <c r="U401" t="s">
        <v>965</v>
      </c>
      <c r="V401" t="s">
        <v>10638</v>
      </c>
      <c r="W401" t="s">
        <v>970</v>
      </c>
      <c r="X401" t="s">
        <v>11488</v>
      </c>
    </row>
    <row r="402" spans="2:24" ht="11" outlineLevel="1" x14ac:dyDescent="0.15">
      <c r="B402" t="s">
        <v>1061</v>
      </c>
      <c r="C402" t="s">
        <v>178</v>
      </c>
      <c r="E402" t="s">
        <v>10646</v>
      </c>
      <c r="F402" t="s">
        <v>642</v>
      </c>
      <c r="G402" t="s">
        <v>1062</v>
      </c>
      <c r="H402" s="17">
        <v>45365</v>
      </c>
      <c r="I402" s="15">
        <v>2024</v>
      </c>
      <c r="J402" t="s">
        <v>10634</v>
      </c>
      <c r="K402" s="5">
        <v>280523.61</v>
      </c>
      <c r="L402" t="s">
        <v>967</v>
      </c>
      <c r="M402" t="s">
        <v>956</v>
      </c>
      <c r="N402" t="s">
        <v>10635</v>
      </c>
      <c r="O402" t="s">
        <v>818</v>
      </c>
      <c r="P402" t="s">
        <v>10636</v>
      </c>
      <c r="Q402" t="s">
        <v>10636</v>
      </c>
      <c r="R402" t="s">
        <v>741</v>
      </c>
      <c r="S402" t="s">
        <v>795</v>
      </c>
      <c r="T402" t="s">
        <v>11489</v>
      </c>
      <c r="U402" t="s">
        <v>965</v>
      </c>
      <c r="V402" t="s">
        <v>10638</v>
      </c>
      <c r="W402" t="s">
        <v>970</v>
      </c>
      <c r="X402" t="s">
        <v>11490</v>
      </c>
    </row>
    <row r="403" spans="2:24" ht="11" outlineLevel="1" x14ac:dyDescent="0.15">
      <c r="B403" t="s">
        <v>1061</v>
      </c>
      <c r="C403" t="s">
        <v>178</v>
      </c>
      <c r="E403" t="s">
        <v>10655</v>
      </c>
      <c r="F403" t="s">
        <v>642</v>
      </c>
      <c r="G403" t="s">
        <v>1062</v>
      </c>
      <c r="H403" s="17">
        <v>45288</v>
      </c>
      <c r="I403" s="15">
        <v>2024</v>
      </c>
      <c r="J403" t="s">
        <v>10634</v>
      </c>
      <c r="K403" s="5">
        <v>619696.1</v>
      </c>
      <c r="L403" t="s">
        <v>967</v>
      </c>
      <c r="M403" t="s">
        <v>956</v>
      </c>
      <c r="N403" t="s">
        <v>10635</v>
      </c>
      <c r="O403" t="s">
        <v>818</v>
      </c>
      <c r="P403" t="s">
        <v>10636</v>
      </c>
      <c r="Q403" t="s">
        <v>10636</v>
      </c>
      <c r="R403" t="s">
        <v>741</v>
      </c>
      <c r="S403" t="s">
        <v>795</v>
      </c>
      <c r="T403" t="s">
        <v>11491</v>
      </c>
      <c r="U403" t="s">
        <v>965</v>
      </c>
      <c r="V403" t="s">
        <v>10638</v>
      </c>
      <c r="W403" t="s">
        <v>970</v>
      </c>
      <c r="X403" t="s">
        <v>11492</v>
      </c>
    </row>
    <row r="404" spans="2:24" ht="11" outlineLevel="1" x14ac:dyDescent="0.15">
      <c r="B404" t="s">
        <v>1061</v>
      </c>
      <c r="C404" t="s">
        <v>178</v>
      </c>
      <c r="E404" t="s">
        <v>10643</v>
      </c>
      <c r="F404" t="s">
        <v>642</v>
      </c>
      <c r="G404" t="s">
        <v>1062</v>
      </c>
      <c r="H404" s="17">
        <v>44302</v>
      </c>
      <c r="I404" s="15">
        <v>2021</v>
      </c>
      <c r="J404" t="s">
        <v>10634</v>
      </c>
      <c r="K404" s="5">
        <v>974463.39</v>
      </c>
      <c r="L404" t="s">
        <v>967</v>
      </c>
      <c r="M404" t="s">
        <v>956</v>
      </c>
      <c r="N404" t="s">
        <v>10635</v>
      </c>
      <c r="O404" t="s">
        <v>818</v>
      </c>
      <c r="P404" t="s">
        <v>10636</v>
      </c>
      <c r="Q404" t="s">
        <v>10636</v>
      </c>
      <c r="R404" t="s">
        <v>741</v>
      </c>
      <c r="S404" t="s">
        <v>795</v>
      </c>
      <c r="T404" t="s">
        <v>11493</v>
      </c>
      <c r="U404" t="s">
        <v>965</v>
      </c>
      <c r="V404" t="s">
        <v>10638</v>
      </c>
      <c r="W404" t="s">
        <v>970</v>
      </c>
      <c r="X404" t="s">
        <v>11494</v>
      </c>
    </row>
    <row r="405" spans="2:24" ht="11" outlineLevel="1" x14ac:dyDescent="0.15">
      <c r="B405" t="s">
        <v>1061</v>
      </c>
      <c r="C405" t="s">
        <v>178</v>
      </c>
      <c r="E405" t="s">
        <v>10661</v>
      </c>
      <c r="F405" t="s">
        <v>642</v>
      </c>
      <c r="G405" t="s">
        <v>1062</v>
      </c>
      <c r="H405" s="17">
        <v>44917</v>
      </c>
      <c r="I405" s="15">
        <v>2023</v>
      </c>
      <c r="J405" t="s">
        <v>10634</v>
      </c>
      <c r="K405" s="5">
        <v>2798846.62</v>
      </c>
      <c r="L405" t="s">
        <v>967</v>
      </c>
      <c r="M405" t="s">
        <v>956</v>
      </c>
      <c r="N405" t="s">
        <v>10635</v>
      </c>
      <c r="O405" t="s">
        <v>818</v>
      </c>
      <c r="P405" t="s">
        <v>10636</v>
      </c>
      <c r="Q405" t="s">
        <v>10636</v>
      </c>
      <c r="R405" t="s">
        <v>741</v>
      </c>
      <c r="S405" t="s">
        <v>795</v>
      </c>
      <c r="T405" t="s">
        <v>11480</v>
      </c>
      <c r="U405" t="s">
        <v>965</v>
      </c>
      <c r="V405" t="s">
        <v>10638</v>
      </c>
      <c r="W405" t="s">
        <v>970</v>
      </c>
      <c r="X405" t="s">
        <v>11495</v>
      </c>
    </row>
    <row r="406" spans="2:24" ht="11" outlineLevel="1" x14ac:dyDescent="0.15">
      <c r="B406" t="s">
        <v>1061</v>
      </c>
      <c r="C406" t="s">
        <v>178</v>
      </c>
      <c r="E406" t="s">
        <v>10640</v>
      </c>
      <c r="F406" t="s">
        <v>642</v>
      </c>
      <c r="G406" t="s">
        <v>1062</v>
      </c>
      <c r="H406" s="17">
        <v>45533</v>
      </c>
      <c r="I406" s="15">
        <v>2024</v>
      </c>
      <c r="J406" t="s">
        <v>10634</v>
      </c>
      <c r="K406" s="5">
        <v>2611585.91</v>
      </c>
      <c r="L406" t="s">
        <v>967</v>
      </c>
      <c r="M406" t="s">
        <v>956</v>
      </c>
      <c r="N406" t="s">
        <v>10635</v>
      </c>
      <c r="O406" t="s">
        <v>818</v>
      </c>
      <c r="P406" t="s">
        <v>10636</v>
      </c>
      <c r="Q406" t="s">
        <v>10636</v>
      </c>
      <c r="R406" t="s">
        <v>741</v>
      </c>
      <c r="S406" t="s">
        <v>795</v>
      </c>
      <c r="T406" t="s">
        <v>11496</v>
      </c>
      <c r="U406" t="s">
        <v>965</v>
      </c>
      <c r="V406" t="s">
        <v>10638</v>
      </c>
      <c r="W406" t="s">
        <v>970</v>
      </c>
      <c r="X406" t="s">
        <v>11497</v>
      </c>
    </row>
    <row r="407" spans="2:24" ht="11" outlineLevel="1" x14ac:dyDescent="0.15">
      <c r="B407" t="s">
        <v>1061</v>
      </c>
      <c r="C407" t="s">
        <v>178</v>
      </c>
      <c r="E407" t="s">
        <v>10728</v>
      </c>
      <c r="F407" t="s">
        <v>642</v>
      </c>
      <c r="G407" t="s">
        <v>1062</v>
      </c>
      <c r="H407" s="17">
        <v>45925</v>
      </c>
      <c r="I407" s="15">
        <v>2025</v>
      </c>
      <c r="J407" t="s">
        <v>10634</v>
      </c>
      <c r="K407" s="5">
        <v>159696.29</v>
      </c>
      <c r="L407" t="s">
        <v>967</v>
      </c>
      <c r="M407" t="s">
        <v>956</v>
      </c>
      <c r="N407" t="s">
        <v>10635</v>
      </c>
      <c r="O407" t="s">
        <v>818</v>
      </c>
      <c r="P407" t="s">
        <v>10636</v>
      </c>
      <c r="Q407" t="s">
        <v>10636</v>
      </c>
      <c r="R407" t="s">
        <v>741</v>
      </c>
      <c r="S407" t="s">
        <v>795</v>
      </c>
      <c r="T407" t="s">
        <v>11480</v>
      </c>
      <c r="U407" t="s">
        <v>965</v>
      </c>
      <c r="V407" t="s">
        <v>10638</v>
      </c>
      <c r="W407" t="s">
        <v>970</v>
      </c>
      <c r="X407" t="s">
        <v>11498</v>
      </c>
    </row>
    <row r="408" spans="2:24" ht="11" outlineLevel="1" x14ac:dyDescent="0.15">
      <c r="B408" t="s">
        <v>1061</v>
      </c>
      <c r="C408" t="s">
        <v>178</v>
      </c>
      <c r="E408" t="s">
        <v>10664</v>
      </c>
      <c r="F408" t="s">
        <v>642</v>
      </c>
      <c r="G408" t="s">
        <v>1062</v>
      </c>
      <c r="H408" s="17">
        <v>44224</v>
      </c>
      <c r="I408" s="15">
        <v>2021</v>
      </c>
      <c r="J408" t="s">
        <v>10634</v>
      </c>
      <c r="K408" s="5">
        <v>1553510.61</v>
      </c>
      <c r="L408" t="s">
        <v>967</v>
      </c>
      <c r="M408" t="s">
        <v>956</v>
      </c>
      <c r="N408" t="s">
        <v>10635</v>
      </c>
      <c r="O408" t="s">
        <v>818</v>
      </c>
      <c r="P408" t="s">
        <v>10636</v>
      </c>
      <c r="Q408" t="s">
        <v>10636</v>
      </c>
      <c r="R408" t="s">
        <v>741</v>
      </c>
      <c r="S408" t="s">
        <v>795</v>
      </c>
      <c r="T408" t="s">
        <v>11499</v>
      </c>
      <c r="U408" t="s">
        <v>965</v>
      </c>
      <c r="V408" t="s">
        <v>10638</v>
      </c>
      <c r="W408" t="s">
        <v>970</v>
      </c>
      <c r="X408" t="s">
        <v>11500</v>
      </c>
    </row>
    <row r="409" spans="2:24" ht="11" outlineLevel="1" x14ac:dyDescent="0.15">
      <c r="B409" t="s">
        <v>1066</v>
      </c>
      <c r="C409" t="s">
        <v>1067</v>
      </c>
      <c r="D409" t="s">
        <v>167</v>
      </c>
      <c r="E409" t="s">
        <v>10632</v>
      </c>
      <c r="F409" t="s">
        <v>11297</v>
      </c>
      <c r="G409" t="s">
        <v>1022</v>
      </c>
      <c r="H409" s="17">
        <v>44210</v>
      </c>
      <c r="I409" s="15">
        <v>2021</v>
      </c>
      <c r="J409" t="s">
        <v>10634</v>
      </c>
      <c r="K409" s="5">
        <v>0</v>
      </c>
      <c r="L409" t="s">
        <v>967</v>
      </c>
      <c r="M409" t="s">
        <v>985</v>
      </c>
      <c r="N409" t="s">
        <v>10635</v>
      </c>
      <c r="O409" t="s">
        <v>818</v>
      </c>
      <c r="P409" t="s">
        <v>10671</v>
      </c>
      <c r="Q409" t="s">
        <v>10671</v>
      </c>
      <c r="R409" t="s">
        <v>744</v>
      </c>
      <c r="S409" t="s">
        <v>795</v>
      </c>
      <c r="T409" t="s">
        <v>11501</v>
      </c>
      <c r="U409" t="s">
        <v>965</v>
      </c>
      <c r="V409" t="s">
        <v>10638</v>
      </c>
      <c r="W409" t="s">
        <v>970</v>
      </c>
      <c r="X409" t="s">
        <v>11502</v>
      </c>
    </row>
    <row r="410" spans="2:24" ht="11" outlineLevel="1" x14ac:dyDescent="0.15">
      <c r="B410" t="s">
        <v>1066</v>
      </c>
      <c r="C410" t="s">
        <v>1067</v>
      </c>
      <c r="D410" t="s">
        <v>167</v>
      </c>
      <c r="E410" t="s">
        <v>10767</v>
      </c>
      <c r="F410" t="s">
        <v>11297</v>
      </c>
      <c r="G410" t="s">
        <v>1022</v>
      </c>
      <c r="H410" s="17">
        <v>44396</v>
      </c>
      <c r="I410" s="15">
        <v>2021</v>
      </c>
      <c r="J410" t="s">
        <v>10634</v>
      </c>
      <c r="K410" s="5">
        <v>0</v>
      </c>
      <c r="L410" t="s">
        <v>967</v>
      </c>
      <c r="M410" t="s">
        <v>985</v>
      </c>
      <c r="N410" t="s">
        <v>10635</v>
      </c>
      <c r="O410" t="s">
        <v>818</v>
      </c>
      <c r="P410" t="s">
        <v>10671</v>
      </c>
      <c r="Q410" t="s">
        <v>10671</v>
      </c>
      <c r="R410" t="s">
        <v>744</v>
      </c>
      <c r="S410" t="s">
        <v>795</v>
      </c>
      <c r="T410" t="s">
        <v>11501</v>
      </c>
      <c r="U410" t="s">
        <v>965</v>
      </c>
      <c r="V410" t="s">
        <v>10638</v>
      </c>
      <c r="W410" t="s">
        <v>970</v>
      </c>
      <c r="X410" t="s">
        <v>11503</v>
      </c>
    </row>
    <row r="411" spans="2:24" ht="11" outlineLevel="1" x14ac:dyDescent="0.15">
      <c r="B411" t="s">
        <v>1066</v>
      </c>
      <c r="C411" t="s">
        <v>1067</v>
      </c>
      <c r="D411" t="s">
        <v>167</v>
      </c>
      <c r="E411" t="s">
        <v>10670</v>
      </c>
      <c r="F411" t="s">
        <v>11297</v>
      </c>
      <c r="G411" t="s">
        <v>1022</v>
      </c>
      <c r="H411" s="17">
        <v>44680</v>
      </c>
      <c r="I411" s="15">
        <v>2022</v>
      </c>
      <c r="J411" t="s">
        <v>10634</v>
      </c>
      <c r="K411" s="5">
        <v>80000</v>
      </c>
      <c r="L411" t="s">
        <v>967</v>
      </c>
      <c r="M411" t="s">
        <v>985</v>
      </c>
      <c r="N411" t="s">
        <v>10635</v>
      </c>
      <c r="O411" t="s">
        <v>818</v>
      </c>
      <c r="P411" t="s">
        <v>10671</v>
      </c>
      <c r="Q411" t="s">
        <v>10671</v>
      </c>
      <c r="R411" t="s">
        <v>744</v>
      </c>
      <c r="S411" t="s">
        <v>795</v>
      </c>
      <c r="T411" t="s">
        <v>11501</v>
      </c>
      <c r="U411" t="s">
        <v>965</v>
      </c>
      <c r="V411" t="s">
        <v>10638</v>
      </c>
      <c r="W411" t="s">
        <v>970</v>
      </c>
      <c r="X411" t="s">
        <v>11504</v>
      </c>
    </row>
    <row r="412" spans="2:24" ht="11" outlineLevel="1" x14ac:dyDescent="0.15">
      <c r="B412" t="s">
        <v>1066</v>
      </c>
      <c r="C412" t="s">
        <v>1067</v>
      </c>
      <c r="D412" t="s">
        <v>167</v>
      </c>
      <c r="E412" t="s">
        <v>10667</v>
      </c>
      <c r="F412" t="s">
        <v>11297</v>
      </c>
      <c r="G412" t="s">
        <v>1022</v>
      </c>
      <c r="H412" s="17">
        <v>44239</v>
      </c>
      <c r="I412" s="15">
        <v>2021</v>
      </c>
      <c r="J412" t="s">
        <v>10634</v>
      </c>
      <c r="K412" s="5">
        <v>112750</v>
      </c>
      <c r="L412" t="s">
        <v>967</v>
      </c>
      <c r="M412" t="s">
        <v>985</v>
      </c>
      <c r="N412" t="s">
        <v>10635</v>
      </c>
      <c r="O412" t="s">
        <v>818</v>
      </c>
      <c r="P412" t="s">
        <v>10671</v>
      </c>
      <c r="Q412" t="s">
        <v>10671</v>
      </c>
      <c r="R412" t="s">
        <v>744</v>
      </c>
      <c r="S412" t="s">
        <v>795</v>
      </c>
      <c r="T412" t="s">
        <v>11501</v>
      </c>
      <c r="U412" t="s">
        <v>965</v>
      </c>
      <c r="V412" t="s">
        <v>10638</v>
      </c>
      <c r="W412" t="s">
        <v>970</v>
      </c>
      <c r="X412" t="s">
        <v>11505</v>
      </c>
    </row>
    <row r="413" spans="2:24" ht="11" outlineLevel="1" x14ac:dyDescent="0.15">
      <c r="B413" t="s">
        <v>1066</v>
      </c>
      <c r="C413" t="s">
        <v>1067</v>
      </c>
      <c r="D413" t="s">
        <v>167</v>
      </c>
      <c r="E413" t="s">
        <v>10661</v>
      </c>
      <c r="F413" t="s">
        <v>11297</v>
      </c>
      <c r="G413" t="s">
        <v>1022</v>
      </c>
      <c r="H413" s="17">
        <v>44288</v>
      </c>
      <c r="I413" s="15">
        <v>2021</v>
      </c>
      <c r="J413" t="s">
        <v>10634</v>
      </c>
      <c r="K413" s="5">
        <v>0</v>
      </c>
      <c r="L413" t="s">
        <v>967</v>
      </c>
      <c r="M413" t="s">
        <v>985</v>
      </c>
      <c r="N413" t="s">
        <v>10635</v>
      </c>
      <c r="O413" t="s">
        <v>818</v>
      </c>
      <c r="P413" t="s">
        <v>10671</v>
      </c>
      <c r="Q413" t="s">
        <v>10671</v>
      </c>
      <c r="R413" t="s">
        <v>744</v>
      </c>
      <c r="S413" t="s">
        <v>795</v>
      </c>
      <c r="T413" t="s">
        <v>11501</v>
      </c>
      <c r="U413" t="s">
        <v>965</v>
      </c>
      <c r="V413" t="s">
        <v>10638</v>
      </c>
      <c r="W413" t="s">
        <v>970</v>
      </c>
      <c r="X413" t="s">
        <v>11506</v>
      </c>
    </row>
    <row r="414" spans="2:24" ht="11" outlineLevel="1" x14ac:dyDescent="0.15">
      <c r="B414" t="s">
        <v>1066</v>
      </c>
      <c r="C414" t="s">
        <v>1067</v>
      </c>
      <c r="D414" t="s">
        <v>167</v>
      </c>
      <c r="E414" t="s">
        <v>10714</v>
      </c>
      <c r="F414" t="s">
        <v>11297</v>
      </c>
      <c r="G414" t="s">
        <v>1022</v>
      </c>
      <c r="H414" s="17">
        <v>44545</v>
      </c>
      <c r="I414" s="15">
        <v>2022</v>
      </c>
      <c r="J414" t="s">
        <v>10634</v>
      </c>
      <c r="K414" s="5">
        <v>0</v>
      </c>
      <c r="L414" t="s">
        <v>967</v>
      </c>
      <c r="M414" t="s">
        <v>985</v>
      </c>
      <c r="N414" t="s">
        <v>10635</v>
      </c>
      <c r="O414" t="s">
        <v>818</v>
      </c>
      <c r="P414" t="s">
        <v>10671</v>
      </c>
      <c r="Q414" t="s">
        <v>10671</v>
      </c>
      <c r="R414" t="s">
        <v>744</v>
      </c>
      <c r="S414" t="s">
        <v>795</v>
      </c>
      <c r="T414" t="s">
        <v>11501</v>
      </c>
      <c r="U414" t="s">
        <v>965</v>
      </c>
      <c r="V414" t="s">
        <v>10638</v>
      </c>
      <c r="W414" t="s">
        <v>970</v>
      </c>
      <c r="X414" t="s">
        <v>11507</v>
      </c>
    </row>
    <row r="415" spans="2:24" ht="11" outlineLevel="1" x14ac:dyDescent="0.15">
      <c r="B415" t="s">
        <v>1066</v>
      </c>
      <c r="C415" t="s">
        <v>1067</v>
      </c>
      <c r="D415" t="s">
        <v>167</v>
      </c>
      <c r="E415" t="s">
        <v>10809</v>
      </c>
      <c r="F415" t="s">
        <v>11297</v>
      </c>
      <c r="G415" t="s">
        <v>1022</v>
      </c>
      <c r="H415" s="17">
        <v>44985</v>
      </c>
      <c r="I415" s="15">
        <v>2023</v>
      </c>
      <c r="J415" t="s">
        <v>10634</v>
      </c>
      <c r="K415" s="5">
        <v>0</v>
      </c>
      <c r="L415" t="s">
        <v>967</v>
      </c>
      <c r="M415" t="s">
        <v>985</v>
      </c>
      <c r="N415" t="s">
        <v>10635</v>
      </c>
      <c r="O415" t="s">
        <v>818</v>
      </c>
      <c r="P415" t="s">
        <v>10671</v>
      </c>
      <c r="Q415" t="s">
        <v>10671</v>
      </c>
      <c r="R415" t="s">
        <v>744</v>
      </c>
      <c r="S415" t="s">
        <v>795</v>
      </c>
      <c r="T415" t="s">
        <v>11501</v>
      </c>
      <c r="U415" t="s">
        <v>965</v>
      </c>
      <c r="V415" t="s">
        <v>10638</v>
      </c>
      <c r="W415" t="s">
        <v>970</v>
      </c>
      <c r="X415" t="s">
        <v>11508</v>
      </c>
    </row>
    <row r="416" spans="2:24" ht="11" outlineLevel="1" x14ac:dyDescent="0.15">
      <c r="B416" t="s">
        <v>1066</v>
      </c>
      <c r="C416" t="s">
        <v>1067</v>
      </c>
      <c r="D416" t="s">
        <v>167</v>
      </c>
      <c r="E416" t="s">
        <v>10640</v>
      </c>
      <c r="F416" t="s">
        <v>11297</v>
      </c>
      <c r="G416" t="s">
        <v>1022</v>
      </c>
      <c r="H416" s="17">
        <v>44384</v>
      </c>
      <c r="I416" s="15">
        <v>2021</v>
      </c>
      <c r="J416" t="s">
        <v>10634</v>
      </c>
      <c r="K416" s="5">
        <v>0</v>
      </c>
      <c r="L416" t="s">
        <v>967</v>
      </c>
      <c r="M416" t="s">
        <v>985</v>
      </c>
      <c r="N416" t="s">
        <v>10635</v>
      </c>
      <c r="O416" t="s">
        <v>818</v>
      </c>
      <c r="P416" t="s">
        <v>10671</v>
      </c>
      <c r="Q416" t="s">
        <v>10671</v>
      </c>
      <c r="R416" t="s">
        <v>744</v>
      </c>
      <c r="S416" t="s">
        <v>795</v>
      </c>
      <c r="T416" t="s">
        <v>11501</v>
      </c>
      <c r="U416" t="s">
        <v>965</v>
      </c>
      <c r="V416" t="s">
        <v>10638</v>
      </c>
      <c r="W416" t="s">
        <v>970</v>
      </c>
      <c r="X416" t="s">
        <v>11509</v>
      </c>
    </row>
    <row r="417" spans="2:24" ht="11" outlineLevel="1" x14ac:dyDescent="0.15">
      <c r="B417" t="s">
        <v>1066</v>
      </c>
      <c r="C417" t="s">
        <v>1067</v>
      </c>
      <c r="D417" t="s">
        <v>167</v>
      </c>
      <c r="E417" t="s">
        <v>10728</v>
      </c>
      <c r="F417" t="s">
        <v>11297</v>
      </c>
      <c r="G417" t="s">
        <v>1022</v>
      </c>
      <c r="H417" s="17">
        <v>44473</v>
      </c>
      <c r="I417" s="15">
        <v>2022</v>
      </c>
      <c r="J417" t="s">
        <v>10634</v>
      </c>
      <c r="K417" s="5">
        <v>0</v>
      </c>
      <c r="L417" t="s">
        <v>967</v>
      </c>
      <c r="M417" t="s">
        <v>985</v>
      </c>
      <c r="N417" t="s">
        <v>10635</v>
      </c>
      <c r="O417" t="s">
        <v>818</v>
      </c>
      <c r="P417" t="s">
        <v>10671</v>
      </c>
      <c r="Q417" t="s">
        <v>10671</v>
      </c>
      <c r="R417" t="s">
        <v>744</v>
      </c>
      <c r="S417" t="s">
        <v>795</v>
      </c>
      <c r="T417" t="s">
        <v>11501</v>
      </c>
      <c r="U417" t="s">
        <v>965</v>
      </c>
      <c r="V417" t="s">
        <v>10638</v>
      </c>
      <c r="W417" t="s">
        <v>970</v>
      </c>
      <c r="X417" t="s">
        <v>11510</v>
      </c>
    </row>
    <row r="418" spans="2:24" ht="11" outlineLevel="1" x14ac:dyDescent="0.15">
      <c r="B418" t="s">
        <v>1066</v>
      </c>
      <c r="C418" t="s">
        <v>1067</v>
      </c>
      <c r="D418" t="s">
        <v>167</v>
      </c>
      <c r="E418" t="s">
        <v>10854</v>
      </c>
      <c r="F418" t="s">
        <v>11297</v>
      </c>
      <c r="G418" t="s">
        <v>1022</v>
      </c>
      <c r="H418" s="17">
        <v>44641</v>
      </c>
      <c r="I418" s="15">
        <v>2022</v>
      </c>
      <c r="J418" t="s">
        <v>10634</v>
      </c>
      <c r="K418" s="5">
        <v>0</v>
      </c>
      <c r="L418" t="s">
        <v>967</v>
      </c>
      <c r="M418" t="s">
        <v>985</v>
      </c>
      <c r="N418" t="s">
        <v>10635</v>
      </c>
      <c r="O418" t="s">
        <v>818</v>
      </c>
      <c r="P418" t="s">
        <v>10671</v>
      </c>
      <c r="Q418" t="s">
        <v>10671</v>
      </c>
      <c r="R418" t="s">
        <v>744</v>
      </c>
      <c r="S418" t="s">
        <v>795</v>
      </c>
      <c r="T418" t="s">
        <v>11501</v>
      </c>
      <c r="U418" t="s">
        <v>965</v>
      </c>
      <c r="V418" t="s">
        <v>10638</v>
      </c>
      <c r="W418" t="s">
        <v>970</v>
      </c>
      <c r="X418" t="s">
        <v>11511</v>
      </c>
    </row>
    <row r="419" spans="2:24" ht="11" outlineLevel="1" x14ac:dyDescent="0.15">
      <c r="B419" t="s">
        <v>1066</v>
      </c>
      <c r="C419" t="s">
        <v>1067</v>
      </c>
      <c r="D419" t="s">
        <v>167</v>
      </c>
      <c r="E419" t="s">
        <v>10815</v>
      </c>
      <c r="F419" t="s">
        <v>11297</v>
      </c>
      <c r="G419" t="s">
        <v>1022</v>
      </c>
      <c r="H419" s="17">
        <v>44944</v>
      </c>
      <c r="I419" s="15">
        <v>2023</v>
      </c>
      <c r="J419" t="s">
        <v>10634</v>
      </c>
      <c r="K419" s="5">
        <v>0</v>
      </c>
      <c r="L419" t="s">
        <v>967</v>
      </c>
      <c r="M419" t="s">
        <v>985</v>
      </c>
      <c r="N419" t="s">
        <v>10635</v>
      </c>
      <c r="O419" t="s">
        <v>818</v>
      </c>
      <c r="P419" t="s">
        <v>10671</v>
      </c>
      <c r="Q419" t="s">
        <v>10671</v>
      </c>
      <c r="R419" t="s">
        <v>744</v>
      </c>
      <c r="S419" t="s">
        <v>795</v>
      </c>
      <c r="T419" t="s">
        <v>11512</v>
      </c>
      <c r="U419" t="s">
        <v>965</v>
      </c>
      <c r="V419" t="s">
        <v>10638</v>
      </c>
      <c r="W419" t="s">
        <v>970</v>
      </c>
      <c r="X419" t="s">
        <v>11513</v>
      </c>
    </row>
    <row r="420" spans="2:24" ht="11" outlineLevel="1" x14ac:dyDescent="0.15">
      <c r="B420" t="s">
        <v>1066</v>
      </c>
      <c r="C420" t="s">
        <v>1067</v>
      </c>
      <c r="D420" t="s">
        <v>167</v>
      </c>
      <c r="E420" t="s">
        <v>10770</v>
      </c>
      <c r="F420" t="s">
        <v>11297</v>
      </c>
      <c r="G420" t="s">
        <v>1022</v>
      </c>
      <c r="H420" s="17">
        <v>44860</v>
      </c>
      <c r="I420" s="15">
        <v>2023</v>
      </c>
      <c r="J420" t="s">
        <v>10634</v>
      </c>
      <c r="K420" s="5">
        <v>0</v>
      </c>
      <c r="L420" t="s">
        <v>967</v>
      </c>
      <c r="M420" t="s">
        <v>985</v>
      </c>
      <c r="N420" t="s">
        <v>10635</v>
      </c>
      <c r="O420" t="s">
        <v>818</v>
      </c>
      <c r="P420" t="s">
        <v>10671</v>
      </c>
      <c r="Q420" t="s">
        <v>10671</v>
      </c>
      <c r="R420" t="s">
        <v>744</v>
      </c>
      <c r="S420" t="s">
        <v>795</v>
      </c>
      <c r="T420" t="s">
        <v>11501</v>
      </c>
      <c r="U420" t="s">
        <v>965</v>
      </c>
      <c r="V420" t="s">
        <v>10638</v>
      </c>
      <c r="W420" t="s">
        <v>970</v>
      </c>
      <c r="X420" t="s">
        <v>11514</v>
      </c>
    </row>
    <row r="421" spans="2:24" ht="11" outlineLevel="1" x14ac:dyDescent="0.15">
      <c r="B421" t="s">
        <v>1066</v>
      </c>
      <c r="C421" t="s">
        <v>1067</v>
      </c>
      <c r="D421" t="s">
        <v>167</v>
      </c>
      <c r="E421" t="s">
        <v>10643</v>
      </c>
      <c r="F421" t="s">
        <v>11297</v>
      </c>
      <c r="G421" t="s">
        <v>1022</v>
      </c>
      <c r="H421" s="17">
        <v>44166</v>
      </c>
      <c r="I421" s="15">
        <v>2021</v>
      </c>
      <c r="J421" t="s">
        <v>10634</v>
      </c>
      <c r="K421" s="5">
        <v>0</v>
      </c>
      <c r="L421" t="s">
        <v>967</v>
      </c>
      <c r="M421" t="s">
        <v>985</v>
      </c>
      <c r="N421" t="s">
        <v>10635</v>
      </c>
      <c r="O421" t="s">
        <v>818</v>
      </c>
      <c r="P421" t="s">
        <v>10671</v>
      </c>
      <c r="Q421" t="s">
        <v>10671</v>
      </c>
      <c r="R421" t="s">
        <v>744</v>
      </c>
      <c r="S421" t="s">
        <v>795</v>
      </c>
      <c r="T421" t="s">
        <v>11501</v>
      </c>
      <c r="U421" t="s">
        <v>965</v>
      </c>
      <c r="V421" t="s">
        <v>10638</v>
      </c>
      <c r="W421" t="s">
        <v>970</v>
      </c>
      <c r="X421" t="s">
        <v>11515</v>
      </c>
    </row>
    <row r="422" spans="2:24" ht="11" outlineLevel="1" x14ac:dyDescent="0.15">
      <c r="B422" t="s">
        <v>1066</v>
      </c>
      <c r="C422" t="s">
        <v>1067</v>
      </c>
      <c r="D422" t="s">
        <v>167</v>
      </c>
      <c r="E422" t="s">
        <v>10658</v>
      </c>
      <c r="F422" t="s">
        <v>11297</v>
      </c>
      <c r="G422" t="s">
        <v>1022</v>
      </c>
      <c r="H422" s="17">
        <v>44264</v>
      </c>
      <c r="I422" s="15">
        <v>2021</v>
      </c>
      <c r="J422" t="s">
        <v>10634</v>
      </c>
      <c r="K422" s="5">
        <v>0</v>
      </c>
      <c r="L422" t="s">
        <v>967</v>
      </c>
      <c r="M422" t="s">
        <v>985</v>
      </c>
      <c r="N422" t="s">
        <v>10635</v>
      </c>
      <c r="O422" t="s">
        <v>818</v>
      </c>
      <c r="P422" t="s">
        <v>10671</v>
      </c>
      <c r="Q422" t="s">
        <v>10671</v>
      </c>
      <c r="R422" t="s">
        <v>744</v>
      </c>
      <c r="S422" t="s">
        <v>795</v>
      </c>
      <c r="T422" t="s">
        <v>11501</v>
      </c>
      <c r="U422" t="s">
        <v>965</v>
      </c>
      <c r="V422" t="s">
        <v>10638</v>
      </c>
      <c r="W422" t="s">
        <v>970</v>
      </c>
      <c r="X422" t="s">
        <v>11516</v>
      </c>
    </row>
    <row r="423" spans="2:24" ht="11" outlineLevel="1" x14ac:dyDescent="0.15">
      <c r="B423" t="s">
        <v>1066</v>
      </c>
      <c r="C423" t="s">
        <v>1067</v>
      </c>
      <c r="D423" t="s">
        <v>167</v>
      </c>
      <c r="E423" t="s">
        <v>10655</v>
      </c>
      <c r="F423" t="s">
        <v>11297</v>
      </c>
      <c r="G423" t="s">
        <v>1022</v>
      </c>
      <c r="H423" s="17">
        <v>44334</v>
      </c>
      <c r="I423" s="15">
        <v>2021</v>
      </c>
      <c r="J423" t="s">
        <v>10634</v>
      </c>
      <c r="K423" s="5">
        <v>0</v>
      </c>
      <c r="L423" t="s">
        <v>967</v>
      </c>
      <c r="M423" t="s">
        <v>985</v>
      </c>
      <c r="N423" t="s">
        <v>10635</v>
      </c>
      <c r="O423" t="s">
        <v>818</v>
      </c>
      <c r="P423" t="s">
        <v>10671</v>
      </c>
      <c r="Q423" t="s">
        <v>10671</v>
      </c>
      <c r="R423" t="s">
        <v>744</v>
      </c>
      <c r="S423" t="s">
        <v>795</v>
      </c>
      <c r="T423" t="s">
        <v>11501</v>
      </c>
      <c r="U423" t="s">
        <v>965</v>
      </c>
      <c r="V423" t="s">
        <v>10638</v>
      </c>
      <c r="W423" t="s">
        <v>970</v>
      </c>
      <c r="X423" t="s">
        <v>11517</v>
      </c>
    </row>
    <row r="424" spans="2:24" ht="11" outlineLevel="1" x14ac:dyDescent="0.15">
      <c r="B424" t="s">
        <v>1066</v>
      </c>
      <c r="C424" t="s">
        <v>1067</v>
      </c>
      <c r="D424" t="s">
        <v>167</v>
      </c>
      <c r="E424" t="s">
        <v>10750</v>
      </c>
      <c r="F424" t="s">
        <v>11297</v>
      </c>
      <c r="G424" t="s">
        <v>1022</v>
      </c>
      <c r="H424" s="17">
        <v>44824</v>
      </c>
      <c r="I424" s="15">
        <v>2022</v>
      </c>
      <c r="J424" t="s">
        <v>10634</v>
      </c>
      <c r="K424" s="5">
        <v>9503.35</v>
      </c>
      <c r="L424" t="s">
        <v>967</v>
      </c>
      <c r="M424" t="s">
        <v>985</v>
      </c>
      <c r="N424" t="s">
        <v>10635</v>
      </c>
      <c r="O424" t="s">
        <v>818</v>
      </c>
      <c r="P424" t="s">
        <v>10671</v>
      </c>
      <c r="Q424" t="s">
        <v>10671</v>
      </c>
      <c r="R424" t="s">
        <v>744</v>
      </c>
      <c r="S424" t="s">
        <v>795</v>
      </c>
      <c r="T424" t="s">
        <v>11501</v>
      </c>
      <c r="U424" t="s">
        <v>965</v>
      </c>
      <c r="V424" t="s">
        <v>10638</v>
      </c>
      <c r="W424" t="s">
        <v>970</v>
      </c>
      <c r="X424" t="s">
        <v>11518</v>
      </c>
    </row>
    <row r="425" spans="2:24" ht="11" outlineLevel="1" x14ac:dyDescent="0.15">
      <c r="B425" t="s">
        <v>1066</v>
      </c>
      <c r="C425" t="s">
        <v>1067</v>
      </c>
      <c r="D425" t="s">
        <v>167</v>
      </c>
      <c r="E425" t="s">
        <v>10664</v>
      </c>
      <c r="F425" t="s">
        <v>11297</v>
      </c>
      <c r="G425" t="s">
        <v>1022</v>
      </c>
      <c r="H425" s="17">
        <v>44146</v>
      </c>
      <c r="I425" s="15">
        <v>2021</v>
      </c>
      <c r="J425" t="s">
        <v>10634</v>
      </c>
      <c r="K425" s="5">
        <v>0</v>
      </c>
      <c r="L425" t="s">
        <v>967</v>
      </c>
      <c r="M425" t="s">
        <v>985</v>
      </c>
      <c r="N425" t="s">
        <v>10635</v>
      </c>
      <c r="O425" t="s">
        <v>818</v>
      </c>
      <c r="P425" t="s">
        <v>10671</v>
      </c>
      <c r="Q425" t="s">
        <v>10671</v>
      </c>
      <c r="R425" t="s">
        <v>744</v>
      </c>
      <c r="S425" t="s">
        <v>795</v>
      </c>
      <c r="T425" t="s">
        <v>11501</v>
      </c>
      <c r="U425" t="s">
        <v>965</v>
      </c>
      <c r="V425" t="s">
        <v>10638</v>
      </c>
      <c r="W425" t="s">
        <v>970</v>
      </c>
      <c r="X425" t="s">
        <v>11519</v>
      </c>
    </row>
    <row r="426" spans="2:24" ht="11" outlineLevel="1" x14ac:dyDescent="0.15">
      <c r="B426" t="s">
        <v>1066</v>
      </c>
      <c r="C426" t="s">
        <v>1067</v>
      </c>
      <c r="D426" t="s">
        <v>167</v>
      </c>
      <c r="E426" t="s">
        <v>10806</v>
      </c>
      <c r="F426" t="s">
        <v>11297</v>
      </c>
      <c r="G426" t="s">
        <v>1022</v>
      </c>
      <c r="H426" s="17">
        <v>44768</v>
      </c>
      <c r="I426" s="15">
        <v>2022</v>
      </c>
      <c r="J426" t="s">
        <v>10634</v>
      </c>
      <c r="K426" s="5">
        <v>0</v>
      </c>
      <c r="L426" t="s">
        <v>967</v>
      </c>
      <c r="M426" t="s">
        <v>985</v>
      </c>
      <c r="N426" t="s">
        <v>10635</v>
      </c>
      <c r="O426" t="s">
        <v>818</v>
      </c>
      <c r="P426" t="s">
        <v>10671</v>
      </c>
      <c r="Q426" t="s">
        <v>10671</v>
      </c>
      <c r="R426" t="s">
        <v>744</v>
      </c>
      <c r="S426" t="s">
        <v>795</v>
      </c>
      <c r="T426" t="s">
        <v>11501</v>
      </c>
      <c r="U426" t="s">
        <v>965</v>
      </c>
      <c r="V426" t="s">
        <v>10638</v>
      </c>
      <c r="W426" t="s">
        <v>970</v>
      </c>
      <c r="X426" t="s">
        <v>11520</v>
      </c>
    </row>
    <row r="427" spans="2:24" ht="11" outlineLevel="1" x14ac:dyDescent="0.15">
      <c r="B427" t="s">
        <v>1066</v>
      </c>
      <c r="C427" t="s">
        <v>1067</v>
      </c>
      <c r="D427" t="s">
        <v>167</v>
      </c>
      <c r="E427" t="s">
        <v>10699</v>
      </c>
      <c r="F427" t="s">
        <v>11297</v>
      </c>
      <c r="G427" t="s">
        <v>1022</v>
      </c>
      <c r="H427" s="17">
        <v>44537</v>
      </c>
      <c r="I427" s="15">
        <v>2022</v>
      </c>
      <c r="J427" t="s">
        <v>10634</v>
      </c>
      <c r="K427" s="5">
        <v>0</v>
      </c>
      <c r="L427" t="s">
        <v>967</v>
      </c>
      <c r="M427" t="s">
        <v>985</v>
      </c>
      <c r="N427" t="s">
        <v>10635</v>
      </c>
      <c r="O427" t="s">
        <v>818</v>
      </c>
      <c r="P427" t="s">
        <v>10671</v>
      </c>
      <c r="Q427" t="s">
        <v>10671</v>
      </c>
      <c r="R427" t="s">
        <v>744</v>
      </c>
      <c r="S427" t="s">
        <v>795</v>
      </c>
      <c r="T427" t="s">
        <v>11501</v>
      </c>
      <c r="U427" t="s">
        <v>965</v>
      </c>
      <c r="V427" t="s">
        <v>10638</v>
      </c>
      <c r="W427" t="s">
        <v>970</v>
      </c>
      <c r="X427" t="s">
        <v>11521</v>
      </c>
    </row>
    <row r="428" spans="2:24" ht="11" outlineLevel="1" x14ac:dyDescent="0.15">
      <c r="B428" t="s">
        <v>1066</v>
      </c>
      <c r="C428" t="s">
        <v>1067</v>
      </c>
      <c r="D428" t="s">
        <v>167</v>
      </c>
      <c r="E428" t="s">
        <v>10863</v>
      </c>
      <c r="F428" t="s">
        <v>11297</v>
      </c>
      <c r="G428" t="s">
        <v>1022</v>
      </c>
      <c r="H428" s="17">
        <v>44586</v>
      </c>
      <c r="I428" s="15">
        <v>2022</v>
      </c>
      <c r="J428" t="s">
        <v>10634</v>
      </c>
      <c r="K428" s="5">
        <v>0</v>
      </c>
      <c r="L428" t="s">
        <v>967</v>
      </c>
      <c r="M428" t="s">
        <v>985</v>
      </c>
      <c r="N428" t="s">
        <v>10635</v>
      </c>
      <c r="O428" t="s">
        <v>818</v>
      </c>
      <c r="P428" t="s">
        <v>10671</v>
      </c>
      <c r="Q428" t="s">
        <v>10671</v>
      </c>
      <c r="R428" t="s">
        <v>744</v>
      </c>
      <c r="S428" t="s">
        <v>795</v>
      </c>
      <c r="T428" t="s">
        <v>11501</v>
      </c>
      <c r="U428" t="s">
        <v>965</v>
      </c>
      <c r="V428" t="s">
        <v>10638</v>
      </c>
      <c r="W428" t="s">
        <v>970</v>
      </c>
      <c r="X428" t="s">
        <v>11522</v>
      </c>
    </row>
    <row r="429" spans="2:24" ht="11" outlineLevel="1" x14ac:dyDescent="0.15">
      <c r="B429" t="s">
        <v>1066</v>
      </c>
      <c r="C429" t="s">
        <v>1067</v>
      </c>
      <c r="D429" t="s">
        <v>167</v>
      </c>
      <c r="E429" t="s">
        <v>10803</v>
      </c>
      <c r="F429" t="s">
        <v>11297</v>
      </c>
      <c r="G429" t="s">
        <v>1022</v>
      </c>
      <c r="H429" s="17">
        <v>44614</v>
      </c>
      <c r="I429" s="15">
        <v>2022</v>
      </c>
      <c r="J429" t="s">
        <v>10634</v>
      </c>
      <c r="K429" s="5">
        <v>0</v>
      </c>
      <c r="L429" t="s">
        <v>967</v>
      </c>
      <c r="M429" t="s">
        <v>985</v>
      </c>
      <c r="N429" t="s">
        <v>10635</v>
      </c>
      <c r="O429" t="s">
        <v>818</v>
      </c>
      <c r="P429" t="s">
        <v>10671</v>
      </c>
      <c r="Q429" t="s">
        <v>10671</v>
      </c>
      <c r="R429" t="s">
        <v>744</v>
      </c>
      <c r="S429" t="s">
        <v>795</v>
      </c>
      <c r="T429" t="s">
        <v>11501</v>
      </c>
      <c r="U429" t="s">
        <v>965</v>
      </c>
      <c r="V429" t="s">
        <v>10638</v>
      </c>
      <c r="W429" t="s">
        <v>970</v>
      </c>
      <c r="X429" t="s">
        <v>11523</v>
      </c>
    </row>
    <row r="430" spans="2:24" ht="11" outlineLevel="1" x14ac:dyDescent="0.15">
      <c r="B430" t="s">
        <v>1066</v>
      </c>
      <c r="C430" t="s">
        <v>1067</v>
      </c>
      <c r="D430" t="s">
        <v>167</v>
      </c>
      <c r="E430" t="s">
        <v>10744</v>
      </c>
      <c r="F430" t="s">
        <v>11297</v>
      </c>
      <c r="G430" t="s">
        <v>1022</v>
      </c>
      <c r="H430" s="17">
        <v>44742</v>
      </c>
      <c r="I430" s="15">
        <v>2022</v>
      </c>
      <c r="J430" t="s">
        <v>10634</v>
      </c>
      <c r="K430" s="5">
        <v>0</v>
      </c>
      <c r="L430" t="s">
        <v>967</v>
      </c>
      <c r="M430" t="s">
        <v>985</v>
      </c>
      <c r="N430" t="s">
        <v>10635</v>
      </c>
      <c r="O430" t="s">
        <v>818</v>
      </c>
      <c r="P430" t="s">
        <v>10671</v>
      </c>
      <c r="Q430" t="s">
        <v>10671</v>
      </c>
      <c r="R430" t="s">
        <v>744</v>
      </c>
      <c r="S430" t="s">
        <v>795</v>
      </c>
      <c r="T430" t="s">
        <v>11501</v>
      </c>
      <c r="U430" t="s">
        <v>965</v>
      </c>
      <c r="V430" t="s">
        <v>10638</v>
      </c>
      <c r="W430" t="s">
        <v>970</v>
      </c>
      <c r="X430" t="s">
        <v>11524</v>
      </c>
    </row>
    <row r="431" spans="2:24" ht="11" outlineLevel="1" x14ac:dyDescent="0.15">
      <c r="B431" t="s">
        <v>1066</v>
      </c>
      <c r="C431" t="s">
        <v>1067</v>
      </c>
      <c r="D431" t="s">
        <v>167</v>
      </c>
      <c r="E431" t="s">
        <v>10818</v>
      </c>
      <c r="F431" t="s">
        <v>11297</v>
      </c>
      <c r="G431" t="s">
        <v>1022</v>
      </c>
      <c r="H431" s="17">
        <v>45251</v>
      </c>
      <c r="I431" s="15">
        <v>2024</v>
      </c>
      <c r="J431" t="s">
        <v>10634</v>
      </c>
      <c r="K431" s="5">
        <v>58478.46</v>
      </c>
      <c r="L431" t="s">
        <v>967</v>
      </c>
      <c r="M431" t="s">
        <v>985</v>
      </c>
      <c r="N431" t="s">
        <v>10635</v>
      </c>
      <c r="O431" t="s">
        <v>818</v>
      </c>
      <c r="P431" t="s">
        <v>10671</v>
      </c>
      <c r="Q431" t="s">
        <v>10671</v>
      </c>
      <c r="R431" t="s">
        <v>744</v>
      </c>
      <c r="S431" t="s">
        <v>795</v>
      </c>
      <c r="T431" t="s">
        <v>11525</v>
      </c>
      <c r="U431" t="s">
        <v>965</v>
      </c>
      <c r="V431" t="s">
        <v>10638</v>
      </c>
      <c r="W431" t="s">
        <v>970</v>
      </c>
      <c r="X431" t="s">
        <v>11526</v>
      </c>
    </row>
    <row r="432" spans="2:24" ht="11" outlineLevel="1" x14ac:dyDescent="0.15">
      <c r="B432" t="s">
        <v>1066</v>
      </c>
      <c r="C432" t="s">
        <v>1067</v>
      </c>
      <c r="D432" t="s">
        <v>167</v>
      </c>
      <c r="E432" t="s">
        <v>10649</v>
      </c>
      <c r="F432" t="s">
        <v>11297</v>
      </c>
      <c r="G432" t="s">
        <v>1022</v>
      </c>
      <c r="H432" s="17">
        <v>44057</v>
      </c>
      <c r="I432" s="15">
        <v>2020</v>
      </c>
      <c r="J432" t="s">
        <v>10634</v>
      </c>
      <c r="K432" s="5">
        <v>32091635</v>
      </c>
      <c r="L432" t="s">
        <v>967</v>
      </c>
      <c r="M432" t="s">
        <v>985</v>
      </c>
      <c r="N432" t="s">
        <v>10635</v>
      </c>
      <c r="O432" t="s">
        <v>818</v>
      </c>
      <c r="P432" t="s">
        <v>10671</v>
      </c>
      <c r="Q432" t="s">
        <v>10671</v>
      </c>
      <c r="R432" t="s">
        <v>744</v>
      </c>
      <c r="S432" t="s">
        <v>795</v>
      </c>
      <c r="T432" t="s">
        <v>11501</v>
      </c>
      <c r="U432" t="s">
        <v>965</v>
      </c>
      <c r="V432" t="s">
        <v>10638</v>
      </c>
      <c r="W432" t="s">
        <v>970</v>
      </c>
      <c r="X432" t="s">
        <v>11527</v>
      </c>
    </row>
    <row r="433" spans="2:24" ht="11" outlineLevel="1" x14ac:dyDescent="0.15">
      <c r="B433" t="s">
        <v>1066</v>
      </c>
      <c r="C433" t="s">
        <v>1067</v>
      </c>
      <c r="D433" t="s">
        <v>167</v>
      </c>
      <c r="E433" t="s">
        <v>10652</v>
      </c>
      <c r="F433" t="s">
        <v>11297</v>
      </c>
      <c r="G433" t="s">
        <v>1022</v>
      </c>
      <c r="H433" s="17">
        <v>44078</v>
      </c>
      <c r="I433" s="15">
        <v>2020</v>
      </c>
      <c r="J433" t="s">
        <v>10634</v>
      </c>
      <c r="K433" s="5">
        <v>0</v>
      </c>
      <c r="L433" t="s">
        <v>967</v>
      </c>
      <c r="M433" t="s">
        <v>985</v>
      </c>
      <c r="N433" t="s">
        <v>10635</v>
      </c>
      <c r="O433" t="s">
        <v>818</v>
      </c>
      <c r="P433" t="s">
        <v>10671</v>
      </c>
      <c r="Q433" t="s">
        <v>10671</v>
      </c>
      <c r="R433" t="s">
        <v>744</v>
      </c>
      <c r="S433" t="s">
        <v>795</v>
      </c>
      <c r="T433" t="s">
        <v>11501</v>
      </c>
      <c r="U433" t="s">
        <v>965</v>
      </c>
      <c r="V433" t="s">
        <v>10638</v>
      </c>
      <c r="W433" t="s">
        <v>970</v>
      </c>
      <c r="X433" t="s">
        <v>11528</v>
      </c>
    </row>
    <row r="434" spans="2:24" ht="11" outlineLevel="1" x14ac:dyDescent="0.15">
      <c r="B434" t="s">
        <v>1066</v>
      </c>
      <c r="C434" t="s">
        <v>1067</v>
      </c>
      <c r="D434" t="s">
        <v>167</v>
      </c>
      <c r="E434" t="s">
        <v>10711</v>
      </c>
      <c r="F434" t="s">
        <v>11297</v>
      </c>
      <c r="G434" t="s">
        <v>1022</v>
      </c>
      <c r="H434" s="17">
        <v>44431</v>
      </c>
      <c r="I434" s="15">
        <v>2021</v>
      </c>
      <c r="J434" t="s">
        <v>10634</v>
      </c>
      <c r="K434" s="5">
        <v>0</v>
      </c>
      <c r="L434" t="s">
        <v>967</v>
      </c>
      <c r="M434" t="s">
        <v>985</v>
      </c>
      <c r="N434" t="s">
        <v>10635</v>
      </c>
      <c r="O434" t="s">
        <v>818</v>
      </c>
      <c r="P434" t="s">
        <v>10671</v>
      </c>
      <c r="Q434" t="s">
        <v>10671</v>
      </c>
      <c r="R434" t="s">
        <v>744</v>
      </c>
      <c r="S434" t="s">
        <v>795</v>
      </c>
      <c r="T434" t="s">
        <v>11501</v>
      </c>
      <c r="U434" t="s">
        <v>965</v>
      </c>
      <c r="V434" t="s">
        <v>10638</v>
      </c>
      <c r="W434" t="s">
        <v>970</v>
      </c>
      <c r="X434" t="s">
        <v>11529</v>
      </c>
    </row>
    <row r="435" spans="2:24" ht="11" outlineLevel="1" x14ac:dyDescent="0.15">
      <c r="B435" t="s">
        <v>1066</v>
      </c>
      <c r="C435" t="s">
        <v>1067</v>
      </c>
      <c r="D435" t="s">
        <v>167</v>
      </c>
      <c r="E435" t="s">
        <v>10720</v>
      </c>
      <c r="F435" t="s">
        <v>11297</v>
      </c>
      <c r="G435" t="s">
        <v>1022</v>
      </c>
      <c r="H435" s="17">
        <v>45175</v>
      </c>
      <c r="I435" s="15">
        <v>2023</v>
      </c>
      <c r="J435" t="s">
        <v>10634</v>
      </c>
      <c r="K435" s="5">
        <v>268681.38</v>
      </c>
      <c r="L435" t="s">
        <v>967</v>
      </c>
      <c r="M435" t="s">
        <v>985</v>
      </c>
      <c r="N435" t="s">
        <v>10635</v>
      </c>
      <c r="O435" t="s">
        <v>818</v>
      </c>
      <c r="P435" t="s">
        <v>10671</v>
      </c>
      <c r="Q435" t="s">
        <v>10671</v>
      </c>
      <c r="R435" t="s">
        <v>744</v>
      </c>
      <c r="S435" t="s">
        <v>795</v>
      </c>
      <c r="T435" t="s">
        <v>11501</v>
      </c>
      <c r="U435" t="s">
        <v>965</v>
      </c>
      <c r="V435" t="s">
        <v>10638</v>
      </c>
      <c r="W435" t="s">
        <v>970</v>
      </c>
      <c r="X435" t="s">
        <v>11530</v>
      </c>
    </row>
    <row r="436" spans="2:24" ht="11" outlineLevel="1" x14ac:dyDescent="0.15">
      <c r="B436" t="s">
        <v>1066</v>
      </c>
      <c r="C436" t="s">
        <v>1067</v>
      </c>
      <c r="D436" t="s">
        <v>167</v>
      </c>
      <c r="E436" t="s">
        <v>10734</v>
      </c>
      <c r="F436" t="s">
        <v>11297</v>
      </c>
      <c r="G436" t="s">
        <v>1022</v>
      </c>
      <c r="H436" s="17">
        <v>45182</v>
      </c>
      <c r="I436" s="15">
        <v>2023</v>
      </c>
      <c r="J436" t="s">
        <v>10634</v>
      </c>
      <c r="K436" s="5">
        <v>200649.89</v>
      </c>
      <c r="L436" t="s">
        <v>967</v>
      </c>
      <c r="M436" t="s">
        <v>985</v>
      </c>
      <c r="N436" t="s">
        <v>10635</v>
      </c>
      <c r="O436" t="s">
        <v>818</v>
      </c>
      <c r="P436" t="s">
        <v>10671</v>
      </c>
      <c r="Q436" t="s">
        <v>10671</v>
      </c>
      <c r="R436" t="s">
        <v>744</v>
      </c>
      <c r="S436" t="s">
        <v>795</v>
      </c>
      <c r="T436" t="s">
        <v>11525</v>
      </c>
      <c r="U436" t="s">
        <v>965</v>
      </c>
      <c r="V436" t="s">
        <v>10638</v>
      </c>
      <c r="W436" t="s">
        <v>970</v>
      </c>
      <c r="X436" t="s">
        <v>11531</v>
      </c>
    </row>
    <row r="437" spans="2:24" ht="11" outlineLevel="1" x14ac:dyDescent="0.15">
      <c r="B437" t="s">
        <v>1066</v>
      </c>
      <c r="C437" t="s">
        <v>1067</v>
      </c>
      <c r="D437" t="s">
        <v>167</v>
      </c>
      <c r="E437" t="s">
        <v>10702</v>
      </c>
      <c r="F437" t="s">
        <v>11297</v>
      </c>
      <c r="G437" t="s">
        <v>1022</v>
      </c>
      <c r="H437" s="17">
        <v>44812</v>
      </c>
      <c r="I437" s="15">
        <v>2022</v>
      </c>
      <c r="J437" t="s">
        <v>10634</v>
      </c>
      <c r="K437" s="5">
        <v>100000</v>
      </c>
      <c r="L437" t="s">
        <v>967</v>
      </c>
      <c r="M437" t="s">
        <v>985</v>
      </c>
      <c r="N437" t="s">
        <v>10635</v>
      </c>
      <c r="O437" t="s">
        <v>818</v>
      </c>
      <c r="P437" t="s">
        <v>10671</v>
      </c>
      <c r="Q437" t="s">
        <v>10671</v>
      </c>
      <c r="R437" t="s">
        <v>744</v>
      </c>
      <c r="S437" t="s">
        <v>795</v>
      </c>
      <c r="T437" t="s">
        <v>11501</v>
      </c>
      <c r="U437" t="s">
        <v>965</v>
      </c>
      <c r="V437" t="s">
        <v>10638</v>
      </c>
      <c r="W437" t="s">
        <v>970</v>
      </c>
      <c r="X437" t="s">
        <v>11532</v>
      </c>
    </row>
    <row r="438" spans="2:24" ht="11" outlineLevel="1" x14ac:dyDescent="0.15">
      <c r="B438" t="s">
        <v>1066</v>
      </c>
      <c r="C438" t="s">
        <v>1067</v>
      </c>
      <c r="D438" t="s">
        <v>167</v>
      </c>
      <c r="E438" t="s">
        <v>10812</v>
      </c>
      <c r="F438" t="s">
        <v>11297</v>
      </c>
      <c r="G438" t="s">
        <v>1022</v>
      </c>
      <c r="H438" s="17">
        <v>44904</v>
      </c>
      <c r="I438" s="15">
        <v>2023</v>
      </c>
      <c r="J438" t="s">
        <v>10634</v>
      </c>
      <c r="K438" s="5">
        <v>0</v>
      </c>
      <c r="L438" t="s">
        <v>967</v>
      </c>
      <c r="M438" t="s">
        <v>985</v>
      </c>
      <c r="N438" t="s">
        <v>10635</v>
      </c>
      <c r="O438" t="s">
        <v>818</v>
      </c>
      <c r="P438" t="s">
        <v>10671</v>
      </c>
      <c r="Q438" t="s">
        <v>10671</v>
      </c>
      <c r="R438" t="s">
        <v>744</v>
      </c>
      <c r="S438" t="s">
        <v>795</v>
      </c>
      <c r="T438" t="s">
        <v>11533</v>
      </c>
      <c r="U438" t="s">
        <v>965</v>
      </c>
      <c r="V438" t="s">
        <v>10638</v>
      </c>
      <c r="W438" t="s">
        <v>970</v>
      </c>
      <c r="X438" t="s">
        <v>11534</v>
      </c>
    </row>
    <row r="439" spans="2:24" ht="11" outlineLevel="1" x14ac:dyDescent="0.15">
      <c r="B439" t="s">
        <v>1066</v>
      </c>
      <c r="C439" t="s">
        <v>1067</v>
      </c>
      <c r="D439" t="s">
        <v>167</v>
      </c>
      <c r="E439" t="s">
        <v>10776</v>
      </c>
      <c r="F439" t="s">
        <v>11297</v>
      </c>
      <c r="G439" t="s">
        <v>1022</v>
      </c>
      <c r="H439" s="17">
        <v>45345</v>
      </c>
      <c r="I439" s="15">
        <v>2024</v>
      </c>
      <c r="J439" t="s">
        <v>10634</v>
      </c>
      <c r="K439" s="5">
        <v>-148038.43</v>
      </c>
      <c r="L439" t="s">
        <v>967</v>
      </c>
      <c r="M439" t="s">
        <v>985</v>
      </c>
      <c r="N439" t="s">
        <v>10635</v>
      </c>
      <c r="O439" t="s">
        <v>818</v>
      </c>
      <c r="P439" t="s">
        <v>10671</v>
      </c>
      <c r="Q439" t="s">
        <v>10671</v>
      </c>
      <c r="R439" t="s">
        <v>744</v>
      </c>
      <c r="S439" t="s">
        <v>795</v>
      </c>
      <c r="T439" t="s">
        <v>11535</v>
      </c>
      <c r="U439" t="s">
        <v>965</v>
      </c>
      <c r="V439" t="s">
        <v>10638</v>
      </c>
      <c r="W439" t="s">
        <v>970</v>
      </c>
      <c r="X439" t="s">
        <v>11536</v>
      </c>
    </row>
    <row r="440" spans="2:24" ht="11" outlineLevel="1" x14ac:dyDescent="0.15">
      <c r="B440" t="s">
        <v>1066</v>
      </c>
      <c r="C440" t="s">
        <v>1067</v>
      </c>
      <c r="D440" t="s">
        <v>167</v>
      </c>
      <c r="E440" t="s">
        <v>10845</v>
      </c>
      <c r="F440" t="s">
        <v>11297</v>
      </c>
      <c r="G440" t="s">
        <v>1022</v>
      </c>
      <c r="H440" s="17">
        <v>44516</v>
      </c>
      <c r="I440" s="15">
        <v>2022</v>
      </c>
      <c r="J440" t="s">
        <v>10634</v>
      </c>
      <c r="K440" s="5">
        <v>0</v>
      </c>
      <c r="L440" t="s">
        <v>967</v>
      </c>
      <c r="M440" t="s">
        <v>985</v>
      </c>
      <c r="N440" t="s">
        <v>10635</v>
      </c>
      <c r="O440" t="s">
        <v>818</v>
      </c>
      <c r="P440" t="s">
        <v>10671</v>
      </c>
      <c r="Q440" t="s">
        <v>10671</v>
      </c>
      <c r="R440" t="s">
        <v>744</v>
      </c>
      <c r="S440" t="s">
        <v>795</v>
      </c>
      <c r="T440" t="s">
        <v>11501</v>
      </c>
      <c r="U440" t="s">
        <v>965</v>
      </c>
      <c r="V440" t="s">
        <v>10638</v>
      </c>
      <c r="W440" t="s">
        <v>970</v>
      </c>
      <c r="X440" t="s">
        <v>11537</v>
      </c>
    </row>
    <row r="441" spans="2:24" ht="11" outlineLevel="1" x14ac:dyDescent="0.15">
      <c r="B441" t="s">
        <v>1066</v>
      </c>
      <c r="C441" t="s">
        <v>1067</v>
      </c>
      <c r="D441" t="s">
        <v>167</v>
      </c>
      <c r="E441" t="s">
        <v>10747</v>
      </c>
      <c r="F441" t="s">
        <v>11297</v>
      </c>
      <c r="G441" t="s">
        <v>1022</v>
      </c>
      <c r="H441" s="17">
        <v>44778</v>
      </c>
      <c r="I441" s="15">
        <v>2022</v>
      </c>
      <c r="J441" t="s">
        <v>10634</v>
      </c>
      <c r="K441" s="5">
        <v>100000</v>
      </c>
      <c r="L441" t="s">
        <v>967</v>
      </c>
      <c r="M441" t="s">
        <v>985</v>
      </c>
      <c r="N441" t="s">
        <v>10635</v>
      </c>
      <c r="O441" t="s">
        <v>818</v>
      </c>
      <c r="P441" t="s">
        <v>10671</v>
      </c>
      <c r="Q441" t="s">
        <v>10671</v>
      </c>
      <c r="R441" t="s">
        <v>744</v>
      </c>
      <c r="S441" t="s">
        <v>795</v>
      </c>
      <c r="T441" t="s">
        <v>11501</v>
      </c>
      <c r="U441" t="s">
        <v>965</v>
      </c>
      <c r="V441" t="s">
        <v>10638</v>
      </c>
      <c r="W441" t="s">
        <v>970</v>
      </c>
      <c r="X441" t="s">
        <v>11538</v>
      </c>
    </row>
    <row r="442" spans="2:24" ht="11" outlineLevel="1" x14ac:dyDescent="0.15">
      <c r="B442" t="s">
        <v>1066</v>
      </c>
      <c r="C442" t="s">
        <v>1067</v>
      </c>
      <c r="D442" t="s">
        <v>167</v>
      </c>
      <c r="E442" t="s">
        <v>10851</v>
      </c>
      <c r="F442" t="s">
        <v>11297</v>
      </c>
      <c r="G442" t="s">
        <v>1022</v>
      </c>
      <c r="H442" s="17">
        <v>44477</v>
      </c>
      <c r="I442" s="15">
        <v>2022</v>
      </c>
      <c r="J442" t="s">
        <v>10634</v>
      </c>
      <c r="K442" s="5">
        <v>0</v>
      </c>
      <c r="L442" t="s">
        <v>967</v>
      </c>
      <c r="M442" t="s">
        <v>985</v>
      </c>
      <c r="N442" t="s">
        <v>10635</v>
      </c>
      <c r="O442" t="s">
        <v>818</v>
      </c>
      <c r="P442" t="s">
        <v>10671</v>
      </c>
      <c r="Q442" t="s">
        <v>10671</v>
      </c>
      <c r="R442" t="s">
        <v>744</v>
      </c>
      <c r="S442" t="s">
        <v>795</v>
      </c>
      <c r="T442" t="s">
        <v>11501</v>
      </c>
      <c r="U442" t="s">
        <v>965</v>
      </c>
      <c r="V442" t="s">
        <v>10638</v>
      </c>
      <c r="W442" t="s">
        <v>970</v>
      </c>
      <c r="X442" t="s">
        <v>11539</v>
      </c>
    </row>
    <row r="443" spans="2:24" ht="11" outlineLevel="1" x14ac:dyDescent="0.15">
      <c r="B443" t="s">
        <v>1066</v>
      </c>
      <c r="C443" t="s">
        <v>1067</v>
      </c>
      <c r="D443" t="s">
        <v>167</v>
      </c>
      <c r="E443" t="s">
        <v>10646</v>
      </c>
      <c r="F443" t="s">
        <v>11297</v>
      </c>
      <c r="G443" t="s">
        <v>1022</v>
      </c>
      <c r="H443" s="17">
        <v>44356</v>
      </c>
      <c r="I443" s="15">
        <v>2021</v>
      </c>
      <c r="J443" t="s">
        <v>10634</v>
      </c>
      <c r="K443" s="5">
        <v>0</v>
      </c>
      <c r="L443" t="s">
        <v>967</v>
      </c>
      <c r="M443" t="s">
        <v>985</v>
      </c>
      <c r="N443" t="s">
        <v>10635</v>
      </c>
      <c r="O443" t="s">
        <v>818</v>
      </c>
      <c r="P443" t="s">
        <v>10671</v>
      </c>
      <c r="Q443" t="s">
        <v>10671</v>
      </c>
      <c r="R443" t="s">
        <v>744</v>
      </c>
      <c r="S443" t="s">
        <v>795</v>
      </c>
      <c r="T443" t="s">
        <v>11501</v>
      </c>
      <c r="U443" t="s">
        <v>965</v>
      </c>
      <c r="V443" t="s">
        <v>10638</v>
      </c>
      <c r="W443" t="s">
        <v>970</v>
      </c>
      <c r="X443" t="s">
        <v>11540</v>
      </c>
    </row>
    <row r="444" spans="2:24" ht="11" outlineLevel="1" x14ac:dyDescent="0.15">
      <c r="B444" t="s">
        <v>1066</v>
      </c>
      <c r="C444" t="s">
        <v>1067</v>
      </c>
      <c r="D444" t="s">
        <v>167</v>
      </c>
      <c r="E444" t="s">
        <v>10731</v>
      </c>
      <c r="F444" t="s">
        <v>11297</v>
      </c>
      <c r="G444" t="s">
        <v>1022</v>
      </c>
      <c r="H444" s="17">
        <v>44827</v>
      </c>
      <c r="I444" s="15">
        <v>2022</v>
      </c>
      <c r="J444" t="s">
        <v>10634</v>
      </c>
      <c r="K444" s="5">
        <v>2321358.17</v>
      </c>
      <c r="L444" t="s">
        <v>967</v>
      </c>
      <c r="M444" t="s">
        <v>985</v>
      </c>
      <c r="N444" t="s">
        <v>10635</v>
      </c>
      <c r="O444" t="s">
        <v>818</v>
      </c>
      <c r="P444" t="s">
        <v>10671</v>
      </c>
      <c r="Q444" t="s">
        <v>10671</v>
      </c>
      <c r="R444" t="s">
        <v>744</v>
      </c>
      <c r="S444" t="s">
        <v>795</v>
      </c>
      <c r="T444" t="s">
        <v>11501</v>
      </c>
      <c r="U444" t="s">
        <v>965</v>
      </c>
      <c r="V444" t="s">
        <v>10638</v>
      </c>
      <c r="W444" t="s">
        <v>970</v>
      </c>
      <c r="X444" t="s">
        <v>11541</v>
      </c>
    </row>
    <row r="445" spans="2:24" ht="11" outlineLevel="1" x14ac:dyDescent="0.15">
      <c r="B445" t="s">
        <v>1066</v>
      </c>
      <c r="C445" t="s">
        <v>1067</v>
      </c>
      <c r="D445" t="s">
        <v>167</v>
      </c>
      <c r="E445" t="s">
        <v>10674</v>
      </c>
      <c r="F445" t="s">
        <v>11297</v>
      </c>
      <c r="G445" t="s">
        <v>1022</v>
      </c>
      <c r="H445" s="17">
        <v>44951</v>
      </c>
      <c r="I445" s="15">
        <v>2023</v>
      </c>
      <c r="J445" t="s">
        <v>10634</v>
      </c>
      <c r="K445" s="5">
        <v>2500000</v>
      </c>
      <c r="L445" t="s">
        <v>967</v>
      </c>
      <c r="M445" t="s">
        <v>985</v>
      </c>
      <c r="N445" t="s">
        <v>10635</v>
      </c>
      <c r="O445" t="s">
        <v>818</v>
      </c>
      <c r="P445" t="s">
        <v>10671</v>
      </c>
      <c r="Q445" t="s">
        <v>10671</v>
      </c>
      <c r="R445" t="s">
        <v>744</v>
      </c>
      <c r="S445" t="s">
        <v>795</v>
      </c>
      <c r="T445" t="s">
        <v>11542</v>
      </c>
      <c r="U445" t="s">
        <v>965</v>
      </c>
      <c r="V445" t="s">
        <v>10638</v>
      </c>
      <c r="W445" t="s">
        <v>970</v>
      </c>
      <c r="X445" t="s">
        <v>11543</v>
      </c>
    </row>
    <row r="446" spans="2:24" ht="11" outlineLevel="1" x14ac:dyDescent="0.15">
      <c r="B446" t="s">
        <v>1066</v>
      </c>
      <c r="C446" t="s">
        <v>1067</v>
      </c>
      <c r="D446" t="s">
        <v>167</v>
      </c>
      <c r="E446" t="s">
        <v>10773</v>
      </c>
      <c r="F446" t="s">
        <v>11297</v>
      </c>
      <c r="G446" t="s">
        <v>1022</v>
      </c>
      <c r="H446" s="17">
        <v>45301</v>
      </c>
      <c r="I446" s="15">
        <v>2024</v>
      </c>
      <c r="J446" t="s">
        <v>10634</v>
      </c>
      <c r="K446" s="5">
        <v>0</v>
      </c>
      <c r="L446" t="s">
        <v>967</v>
      </c>
      <c r="M446" t="s">
        <v>985</v>
      </c>
      <c r="N446" t="s">
        <v>10635</v>
      </c>
      <c r="O446" t="s">
        <v>818</v>
      </c>
      <c r="P446" t="s">
        <v>10671</v>
      </c>
      <c r="Q446" t="s">
        <v>10671</v>
      </c>
      <c r="R446" t="s">
        <v>744</v>
      </c>
      <c r="S446" t="s">
        <v>795</v>
      </c>
      <c r="T446" t="s">
        <v>11525</v>
      </c>
      <c r="U446" t="s">
        <v>965</v>
      </c>
      <c r="V446" t="s">
        <v>10638</v>
      </c>
      <c r="W446" t="s">
        <v>970</v>
      </c>
      <c r="X446" t="s">
        <v>11544</v>
      </c>
    </row>
    <row r="447" spans="2:24" ht="11" outlineLevel="1" x14ac:dyDescent="0.15">
      <c r="B447" t="s">
        <v>1069</v>
      </c>
      <c r="C447" t="s">
        <v>982</v>
      </c>
      <c r="D447" t="s">
        <v>169</v>
      </c>
      <c r="E447" t="s">
        <v>10943</v>
      </c>
      <c r="F447" t="s">
        <v>11545</v>
      </c>
      <c r="G447" t="s">
        <v>1070</v>
      </c>
      <c r="H447" s="17">
        <v>43591</v>
      </c>
      <c r="I447" s="15">
        <v>2019</v>
      </c>
      <c r="J447" t="s">
        <v>10634</v>
      </c>
      <c r="K447" s="5">
        <v>0</v>
      </c>
      <c r="L447" t="s">
        <v>967</v>
      </c>
      <c r="M447" t="s">
        <v>985</v>
      </c>
      <c r="N447" t="s">
        <v>10635</v>
      </c>
      <c r="O447" t="s">
        <v>796</v>
      </c>
      <c r="P447" t="s">
        <v>10671</v>
      </c>
      <c r="Q447" t="s">
        <v>10675</v>
      </c>
      <c r="R447" t="s">
        <v>745</v>
      </c>
      <c r="S447" t="s">
        <v>795</v>
      </c>
      <c r="T447" t="s">
        <v>11546</v>
      </c>
      <c r="U447" t="s">
        <v>965</v>
      </c>
      <c r="V447" t="s">
        <v>10638</v>
      </c>
      <c r="W447" t="s">
        <v>970</v>
      </c>
      <c r="X447" t="s">
        <v>11547</v>
      </c>
    </row>
    <row r="448" spans="2:24" ht="11" outlineLevel="1" x14ac:dyDescent="0.15">
      <c r="B448" t="s">
        <v>1069</v>
      </c>
      <c r="C448" t="s">
        <v>982</v>
      </c>
      <c r="D448" t="s">
        <v>169</v>
      </c>
      <c r="E448" t="s">
        <v>11018</v>
      </c>
      <c r="F448" t="s">
        <v>11545</v>
      </c>
      <c r="G448" t="s">
        <v>1070</v>
      </c>
      <c r="H448" s="17">
        <v>43713</v>
      </c>
      <c r="I448" s="15">
        <v>2019</v>
      </c>
      <c r="J448" t="s">
        <v>10634</v>
      </c>
      <c r="K448" s="5">
        <v>174543.16</v>
      </c>
      <c r="L448" t="s">
        <v>967</v>
      </c>
      <c r="M448" t="s">
        <v>985</v>
      </c>
      <c r="N448" t="s">
        <v>10635</v>
      </c>
      <c r="O448" t="s">
        <v>796</v>
      </c>
      <c r="P448" t="s">
        <v>10671</v>
      </c>
      <c r="Q448" t="s">
        <v>10671</v>
      </c>
      <c r="R448" t="s">
        <v>745</v>
      </c>
      <c r="S448" t="s">
        <v>795</v>
      </c>
      <c r="T448" t="s">
        <v>11548</v>
      </c>
      <c r="U448" t="s">
        <v>965</v>
      </c>
      <c r="V448" t="s">
        <v>10638</v>
      </c>
      <c r="W448" t="s">
        <v>970</v>
      </c>
      <c r="X448" t="s">
        <v>11549</v>
      </c>
    </row>
    <row r="449" spans="2:24" ht="11" outlineLevel="1" x14ac:dyDescent="0.15">
      <c r="B449" t="s">
        <v>1069</v>
      </c>
      <c r="C449" t="s">
        <v>982</v>
      </c>
      <c r="D449" t="s">
        <v>169</v>
      </c>
      <c r="E449" t="s">
        <v>10992</v>
      </c>
      <c r="F449" t="s">
        <v>11545</v>
      </c>
      <c r="G449" t="s">
        <v>1070</v>
      </c>
      <c r="H449" s="17">
        <v>45924</v>
      </c>
      <c r="I449" s="15">
        <v>2025</v>
      </c>
      <c r="J449" t="s">
        <v>10634</v>
      </c>
      <c r="K449" s="5">
        <v>-46099.45</v>
      </c>
      <c r="L449" t="s">
        <v>967</v>
      </c>
      <c r="M449" t="s">
        <v>985</v>
      </c>
      <c r="N449" t="s">
        <v>10635</v>
      </c>
      <c r="O449" t="s">
        <v>796</v>
      </c>
      <c r="P449" t="s">
        <v>10885</v>
      </c>
      <c r="Q449" t="s">
        <v>10671</v>
      </c>
      <c r="R449" t="s">
        <v>745</v>
      </c>
      <c r="S449" t="s">
        <v>795</v>
      </c>
      <c r="T449" t="s">
        <v>11550</v>
      </c>
      <c r="U449" t="s">
        <v>965</v>
      </c>
      <c r="V449" t="s">
        <v>10638</v>
      </c>
      <c r="W449" t="s">
        <v>970</v>
      </c>
      <c r="X449" t="s">
        <v>11551</v>
      </c>
    </row>
    <row r="450" spans="2:24" ht="11" outlineLevel="1" x14ac:dyDescent="0.15">
      <c r="B450" t="s">
        <v>1069</v>
      </c>
      <c r="C450" t="s">
        <v>982</v>
      </c>
      <c r="D450" t="s">
        <v>169</v>
      </c>
      <c r="E450" t="s">
        <v>10649</v>
      </c>
      <c r="F450" t="s">
        <v>11545</v>
      </c>
      <c r="G450" t="s">
        <v>1070</v>
      </c>
      <c r="H450" s="17">
        <v>42640</v>
      </c>
      <c r="I450" s="15">
        <v>2016</v>
      </c>
      <c r="J450" t="s">
        <v>10634</v>
      </c>
      <c r="K450" s="5">
        <v>25688263.84</v>
      </c>
      <c r="L450" t="s">
        <v>967</v>
      </c>
      <c r="M450" t="s">
        <v>985</v>
      </c>
      <c r="N450" t="s">
        <v>10635</v>
      </c>
      <c r="O450" t="s">
        <v>796</v>
      </c>
      <c r="P450" t="s">
        <v>10671</v>
      </c>
      <c r="Q450" t="s">
        <v>10671</v>
      </c>
      <c r="R450" t="s">
        <v>745</v>
      </c>
      <c r="S450" t="s">
        <v>795</v>
      </c>
      <c r="T450" t="s">
        <v>11552</v>
      </c>
      <c r="U450" t="s">
        <v>965</v>
      </c>
      <c r="V450" t="s">
        <v>10638</v>
      </c>
      <c r="W450" t="s">
        <v>970</v>
      </c>
      <c r="X450" t="s">
        <v>11553</v>
      </c>
    </row>
    <row r="451" spans="2:24" ht="11" outlineLevel="1" x14ac:dyDescent="0.15">
      <c r="B451" t="s">
        <v>1069</v>
      </c>
      <c r="C451" t="s">
        <v>982</v>
      </c>
      <c r="D451" t="s">
        <v>169</v>
      </c>
      <c r="E451" t="s">
        <v>10956</v>
      </c>
      <c r="F451" t="s">
        <v>11545</v>
      </c>
      <c r="G451" t="s">
        <v>1070</v>
      </c>
      <c r="H451" s="17">
        <v>42984</v>
      </c>
      <c r="I451" s="15">
        <v>2017</v>
      </c>
      <c r="J451" t="s">
        <v>10634</v>
      </c>
      <c r="K451" s="5">
        <v>0</v>
      </c>
      <c r="L451" t="s">
        <v>967</v>
      </c>
      <c r="M451" t="s">
        <v>985</v>
      </c>
      <c r="N451" t="s">
        <v>10635</v>
      </c>
      <c r="O451" t="s">
        <v>796</v>
      </c>
      <c r="P451" t="s">
        <v>10671</v>
      </c>
      <c r="Q451" t="s">
        <v>10671</v>
      </c>
      <c r="R451" t="s">
        <v>745</v>
      </c>
      <c r="S451" t="s">
        <v>795</v>
      </c>
      <c r="T451" t="s">
        <v>11554</v>
      </c>
      <c r="U451" t="s">
        <v>965</v>
      </c>
      <c r="V451" t="s">
        <v>10638</v>
      </c>
      <c r="W451" t="s">
        <v>970</v>
      </c>
      <c r="X451" t="s">
        <v>11555</v>
      </c>
    </row>
    <row r="452" spans="2:24" ht="11" outlineLevel="1" x14ac:dyDescent="0.15">
      <c r="B452" t="s">
        <v>1069</v>
      </c>
      <c r="C452" t="s">
        <v>982</v>
      </c>
      <c r="D452" t="s">
        <v>169</v>
      </c>
      <c r="E452" t="s">
        <v>10926</v>
      </c>
      <c r="F452" t="s">
        <v>11545</v>
      </c>
      <c r="G452" t="s">
        <v>1070</v>
      </c>
      <c r="H452" s="17">
        <v>43080</v>
      </c>
      <c r="I452" s="15">
        <v>2018</v>
      </c>
      <c r="J452" t="s">
        <v>10634</v>
      </c>
      <c r="K452" s="5">
        <v>-361281.86</v>
      </c>
      <c r="L452" t="s">
        <v>967</v>
      </c>
      <c r="M452" t="s">
        <v>985</v>
      </c>
      <c r="N452" t="s">
        <v>10635</v>
      </c>
      <c r="O452" t="s">
        <v>796</v>
      </c>
      <c r="P452" t="s">
        <v>10671</v>
      </c>
      <c r="Q452" t="s">
        <v>10671</v>
      </c>
      <c r="R452" t="s">
        <v>745</v>
      </c>
      <c r="S452" t="s">
        <v>795</v>
      </c>
      <c r="T452" t="s">
        <v>11556</v>
      </c>
      <c r="U452" t="s">
        <v>965</v>
      </c>
      <c r="V452" t="s">
        <v>10638</v>
      </c>
      <c r="W452" t="s">
        <v>970</v>
      </c>
      <c r="X452" t="s">
        <v>11557</v>
      </c>
    </row>
    <row r="453" spans="2:24" ht="11" outlineLevel="1" x14ac:dyDescent="0.15">
      <c r="B453" t="s">
        <v>1069</v>
      </c>
      <c r="C453" t="s">
        <v>982</v>
      </c>
      <c r="D453" t="s">
        <v>169</v>
      </c>
      <c r="E453" t="s">
        <v>10905</v>
      </c>
      <c r="F453" t="s">
        <v>11545</v>
      </c>
      <c r="G453" t="s">
        <v>1070</v>
      </c>
      <c r="H453" s="17">
        <v>43156</v>
      </c>
      <c r="I453" s="15">
        <v>2018</v>
      </c>
      <c r="J453" t="s">
        <v>10634</v>
      </c>
      <c r="K453" s="5">
        <v>-675490.67</v>
      </c>
      <c r="L453" t="s">
        <v>967</v>
      </c>
      <c r="M453" t="s">
        <v>985</v>
      </c>
      <c r="N453" t="s">
        <v>10635</v>
      </c>
      <c r="O453" t="s">
        <v>796</v>
      </c>
      <c r="P453" t="s">
        <v>10671</v>
      </c>
      <c r="Q453" t="s">
        <v>10671</v>
      </c>
      <c r="R453" t="s">
        <v>745</v>
      </c>
      <c r="S453" t="s">
        <v>795</v>
      </c>
      <c r="T453" t="s">
        <v>11558</v>
      </c>
      <c r="U453" t="s">
        <v>965</v>
      </c>
      <c r="V453" t="s">
        <v>10638</v>
      </c>
      <c r="W453" t="s">
        <v>970</v>
      </c>
      <c r="X453" t="s">
        <v>11559</v>
      </c>
    </row>
    <row r="454" spans="2:24" ht="11" outlineLevel="1" x14ac:dyDescent="0.15">
      <c r="B454" t="s">
        <v>1069</v>
      </c>
      <c r="C454" t="s">
        <v>982</v>
      </c>
      <c r="D454" t="s">
        <v>169</v>
      </c>
      <c r="E454" t="s">
        <v>10962</v>
      </c>
      <c r="F454" t="s">
        <v>11545</v>
      </c>
      <c r="G454" t="s">
        <v>1070</v>
      </c>
      <c r="H454" s="17">
        <v>44105</v>
      </c>
      <c r="I454" s="15">
        <v>2021</v>
      </c>
      <c r="J454" t="s">
        <v>10634</v>
      </c>
      <c r="K454" s="5">
        <v>131808.73000000001</v>
      </c>
      <c r="L454" t="s">
        <v>967</v>
      </c>
      <c r="M454" t="s">
        <v>985</v>
      </c>
      <c r="N454" t="s">
        <v>10635</v>
      </c>
      <c r="O454" t="s">
        <v>796</v>
      </c>
      <c r="P454" t="s">
        <v>10671</v>
      </c>
      <c r="Q454" t="s">
        <v>10685</v>
      </c>
      <c r="R454" t="s">
        <v>745</v>
      </c>
      <c r="S454" t="s">
        <v>795</v>
      </c>
      <c r="T454" t="s">
        <v>11560</v>
      </c>
      <c r="U454" t="s">
        <v>965</v>
      </c>
      <c r="V454" t="s">
        <v>10638</v>
      </c>
      <c r="W454" t="s">
        <v>970</v>
      </c>
      <c r="X454" t="s">
        <v>11561</v>
      </c>
    </row>
    <row r="455" spans="2:24" ht="11" outlineLevel="1" x14ac:dyDescent="0.15">
      <c r="B455" t="s">
        <v>1069</v>
      </c>
      <c r="C455" t="s">
        <v>982</v>
      </c>
      <c r="D455" t="s">
        <v>169</v>
      </c>
      <c r="E455" t="s">
        <v>10914</v>
      </c>
      <c r="F455" t="s">
        <v>11545</v>
      </c>
      <c r="G455" t="s">
        <v>1070</v>
      </c>
      <c r="H455" s="17">
        <v>43887</v>
      </c>
      <c r="I455" s="15">
        <v>2020</v>
      </c>
      <c r="J455" t="s">
        <v>10634</v>
      </c>
      <c r="K455" s="5">
        <v>311880</v>
      </c>
      <c r="L455" t="s">
        <v>967</v>
      </c>
      <c r="M455" t="s">
        <v>985</v>
      </c>
      <c r="N455" t="s">
        <v>10635</v>
      </c>
      <c r="O455" t="s">
        <v>796</v>
      </c>
      <c r="P455" t="s">
        <v>10671</v>
      </c>
      <c r="Q455" t="s">
        <v>10685</v>
      </c>
      <c r="R455" t="s">
        <v>745</v>
      </c>
      <c r="S455" t="s">
        <v>795</v>
      </c>
      <c r="T455" t="s">
        <v>11562</v>
      </c>
      <c r="U455" t="s">
        <v>965</v>
      </c>
      <c r="V455" t="s">
        <v>10638</v>
      </c>
      <c r="W455" t="s">
        <v>970</v>
      </c>
      <c r="X455" t="s">
        <v>11563</v>
      </c>
    </row>
    <row r="456" spans="2:24" ht="11" outlineLevel="1" x14ac:dyDescent="0.15">
      <c r="B456" t="s">
        <v>1069</v>
      </c>
      <c r="C456" t="s">
        <v>982</v>
      </c>
      <c r="D456" t="s">
        <v>169</v>
      </c>
      <c r="E456" t="s">
        <v>10974</v>
      </c>
      <c r="F456" t="s">
        <v>11545</v>
      </c>
      <c r="G456" t="s">
        <v>1070</v>
      </c>
      <c r="H456" s="17">
        <v>43950</v>
      </c>
      <c r="I456" s="15">
        <v>2020</v>
      </c>
      <c r="J456" t="s">
        <v>10634</v>
      </c>
      <c r="K456" s="5">
        <v>0</v>
      </c>
      <c r="L456" t="s">
        <v>967</v>
      </c>
      <c r="M456" t="s">
        <v>985</v>
      </c>
      <c r="N456" t="s">
        <v>10635</v>
      </c>
      <c r="O456" t="s">
        <v>796</v>
      </c>
      <c r="P456" t="s">
        <v>10671</v>
      </c>
      <c r="Q456" t="s">
        <v>10685</v>
      </c>
      <c r="R456" t="s">
        <v>745</v>
      </c>
      <c r="S456" t="s">
        <v>795</v>
      </c>
      <c r="T456" t="s">
        <v>11564</v>
      </c>
      <c r="U456" t="s">
        <v>965</v>
      </c>
      <c r="V456" t="s">
        <v>10638</v>
      </c>
      <c r="W456" t="s">
        <v>970</v>
      </c>
      <c r="X456" t="s">
        <v>11565</v>
      </c>
    </row>
    <row r="457" spans="2:24" ht="11" outlineLevel="1" x14ac:dyDescent="0.15">
      <c r="B457" t="s">
        <v>1069</v>
      </c>
      <c r="C457" t="s">
        <v>982</v>
      </c>
      <c r="D457" t="s">
        <v>169</v>
      </c>
      <c r="E457" t="s">
        <v>11004</v>
      </c>
      <c r="F457" t="s">
        <v>11545</v>
      </c>
      <c r="G457" t="s">
        <v>1070</v>
      </c>
      <c r="H457" s="17">
        <v>43902</v>
      </c>
      <c r="I457" s="15">
        <v>2020</v>
      </c>
      <c r="J457" t="s">
        <v>10634</v>
      </c>
      <c r="K457" s="5">
        <v>0</v>
      </c>
      <c r="L457" t="s">
        <v>967</v>
      </c>
      <c r="M457" t="s">
        <v>985</v>
      </c>
      <c r="N457" t="s">
        <v>10635</v>
      </c>
      <c r="O457" t="s">
        <v>796</v>
      </c>
      <c r="P457" t="s">
        <v>10671</v>
      </c>
      <c r="Q457" t="s">
        <v>10685</v>
      </c>
      <c r="R457" t="s">
        <v>745</v>
      </c>
      <c r="S457" t="s">
        <v>795</v>
      </c>
      <c r="T457" t="s">
        <v>11566</v>
      </c>
      <c r="U457" t="s">
        <v>965</v>
      </c>
      <c r="V457" t="s">
        <v>10638</v>
      </c>
      <c r="W457" t="s">
        <v>970</v>
      </c>
      <c r="X457" t="s">
        <v>11567</v>
      </c>
    </row>
    <row r="458" spans="2:24" ht="11" outlineLevel="1" x14ac:dyDescent="0.15">
      <c r="B458" t="s">
        <v>1069</v>
      </c>
      <c r="C458" t="s">
        <v>982</v>
      </c>
      <c r="D458" t="s">
        <v>169</v>
      </c>
      <c r="E458" t="s">
        <v>10917</v>
      </c>
      <c r="F458" t="s">
        <v>11545</v>
      </c>
      <c r="G458" t="s">
        <v>1070</v>
      </c>
      <c r="H458" s="17">
        <v>44105</v>
      </c>
      <c r="I458" s="15">
        <v>2021</v>
      </c>
      <c r="J458" t="s">
        <v>10634</v>
      </c>
      <c r="K458" s="5">
        <v>20409.919999999998</v>
      </c>
      <c r="L458" t="s">
        <v>967</v>
      </c>
      <c r="M458" t="s">
        <v>985</v>
      </c>
      <c r="N458" t="s">
        <v>10635</v>
      </c>
      <c r="O458" t="s">
        <v>796</v>
      </c>
      <c r="P458" t="s">
        <v>10671</v>
      </c>
      <c r="Q458" t="s">
        <v>10685</v>
      </c>
      <c r="R458" t="s">
        <v>745</v>
      </c>
      <c r="S458" t="s">
        <v>795</v>
      </c>
      <c r="T458" t="s">
        <v>11568</v>
      </c>
      <c r="U458" t="s">
        <v>965</v>
      </c>
      <c r="V458" t="s">
        <v>10638</v>
      </c>
      <c r="W458" t="s">
        <v>970</v>
      </c>
      <c r="X458" t="s">
        <v>11569</v>
      </c>
    </row>
    <row r="459" spans="2:24" ht="11" outlineLevel="1" x14ac:dyDescent="0.15">
      <c r="B459" t="s">
        <v>1069</v>
      </c>
      <c r="C459" t="s">
        <v>982</v>
      </c>
      <c r="D459" t="s">
        <v>169</v>
      </c>
      <c r="E459" t="s">
        <v>10946</v>
      </c>
      <c r="F459" t="s">
        <v>11545</v>
      </c>
      <c r="G459" t="s">
        <v>1070</v>
      </c>
      <c r="H459" s="17">
        <v>43619</v>
      </c>
      <c r="I459" s="15">
        <v>2019</v>
      </c>
      <c r="J459" t="s">
        <v>10634</v>
      </c>
      <c r="K459" s="5">
        <v>709573.75</v>
      </c>
      <c r="L459" t="s">
        <v>967</v>
      </c>
      <c r="M459" t="s">
        <v>985</v>
      </c>
      <c r="N459" t="s">
        <v>10635</v>
      </c>
      <c r="O459" t="s">
        <v>796</v>
      </c>
      <c r="P459" t="s">
        <v>10671</v>
      </c>
      <c r="Q459" t="s">
        <v>10685</v>
      </c>
      <c r="R459" t="s">
        <v>745</v>
      </c>
      <c r="S459" t="s">
        <v>795</v>
      </c>
      <c r="T459" t="s">
        <v>11570</v>
      </c>
      <c r="U459" t="s">
        <v>965</v>
      </c>
      <c r="V459" t="s">
        <v>10638</v>
      </c>
      <c r="W459" t="s">
        <v>970</v>
      </c>
      <c r="X459" t="s">
        <v>11571</v>
      </c>
    </row>
    <row r="460" spans="2:24" ht="11" outlineLevel="1" x14ac:dyDescent="0.15">
      <c r="B460" t="s">
        <v>1069</v>
      </c>
      <c r="C460" t="s">
        <v>982</v>
      </c>
      <c r="D460" t="s">
        <v>169</v>
      </c>
      <c r="E460" t="s">
        <v>10889</v>
      </c>
      <c r="F460" t="s">
        <v>11545</v>
      </c>
      <c r="G460" t="s">
        <v>1070</v>
      </c>
      <c r="H460" s="17">
        <v>43041</v>
      </c>
      <c r="I460" s="15">
        <v>2018</v>
      </c>
      <c r="J460" t="s">
        <v>10634</v>
      </c>
      <c r="K460" s="5">
        <v>0</v>
      </c>
      <c r="L460" t="s">
        <v>967</v>
      </c>
      <c r="M460" t="s">
        <v>985</v>
      </c>
      <c r="N460" t="s">
        <v>10635</v>
      </c>
      <c r="O460" t="s">
        <v>796</v>
      </c>
      <c r="P460" t="s">
        <v>10671</v>
      </c>
      <c r="Q460" t="s">
        <v>10671</v>
      </c>
      <c r="R460" t="s">
        <v>745</v>
      </c>
      <c r="S460" t="s">
        <v>795</v>
      </c>
      <c r="T460" t="s">
        <v>11572</v>
      </c>
      <c r="U460" t="s">
        <v>965</v>
      </c>
      <c r="V460" t="s">
        <v>10638</v>
      </c>
      <c r="W460" t="s">
        <v>970</v>
      </c>
      <c r="X460" t="s">
        <v>11573</v>
      </c>
    </row>
    <row r="461" spans="2:24" ht="11" outlineLevel="1" x14ac:dyDescent="0.15">
      <c r="B461" t="s">
        <v>1069</v>
      </c>
      <c r="C461" t="s">
        <v>982</v>
      </c>
      <c r="D461" t="s">
        <v>169</v>
      </c>
      <c r="E461" t="s">
        <v>10950</v>
      </c>
      <c r="F461" t="s">
        <v>11545</v>
      </c>
      <c r="G461" t="s">
        <v>1070</v>
      </c>
      <c r="H461" s="17">
        <v>42956</v>
      </c>
      <c r="I461" s="15">
        <v>2017</v>
      </c>
      <c r="J461" t="s">
        <v>10634</v>
      </c>
      <c r="K461" s="5">
        <v>0</v>
      </c>
      <c r="L461" t="s">
        <v>967</v>
      </c>
      <c r="M461" t="s">
        <v>985</v>
      </c>
      <c r="N461" t="s">
        <v>10635</v>
      </c>
      <c r="O461" t="s">
        <v>796</v>
      </c>
      <c r="P461" t="s">
        <v>10671</v>
      </c>
      <c r="Q461" t="s">
        <v>10671</v>
      </c>
      <c r="R461" t="s">
        <v>745</v>
      </c>
      <c r="S461" t="s">
        <v>795</v>
      </c>
      <c r="T461" t="s">
        <v>11574</v>
      </c>
      <c r="U461" t="s">
        <v>965</v>
      </c>
      <c r="V461" t="s">
        <v>10638</v>
      </c>
      <c r="W461" t="s">
        <v>970</v>
      </c>
      <c r="X461" t="s">
        <v>11575</v>
      </c>
    </row>
    <row r="462" spans="2:24" ht="11" outlineLevel="1" x14ac:dyDescent="0.15">
      <c r="B462" t="s">
        <v>1069</v>
      </c>
      <c r="C462" t="s">
        <v>982</v>
      </c>
      <c r="D462" t="s">
        <v>169</v>
      </c>
      <c r="E462" t="s">
        <v>11015</v>
      </c>
      <c r="F462" t="s">
        <v>11545</v>
      </c>
      <c r="G462" t="s">
        <v>1070</v>
      </c>
      <c r="H462" s="17">
        <v>43574</v>
      </c>
      <c r="I462" s="15">
        <v>2019</v>
      </c>
      <c r="J462" t="s">
        <v>10634</v>
      </c>
      <c r="K462" s="5">
        <v>19101.580000000002</v>
      </c>
      <c r="L462" t="s">
        <v>967</v>
      </c>
      <c r="M462" t="s">
        <v>985</v>
      </c>
      <c r="N462" t="s">
        <v>10635</v>
      </c>
      <c r="O462" t="s">
        <v>796</v>
      </c>
      <c r="P462" t="s">
        <v>10671</v>
      </c>
      <c r="Q462" t="s">
        <v>10675</v>
      </c>
      <c r="R462" t="s">
        <v>745</v>
      </c>
      <c r="S462" t="s">
        <v>795</v>
      </c>
      <c r="T462" t="s">
        <v>11576</v>
      </c>
      <c r="U462" t="s">
        <v>965</v>
      </c>
      <c r="V462" t="s">
        <v>10638</v>
      </c>
      <c r="W462" t="s">
        <v>970</v>
      </c>
      <c r="X462" t="s">
        <v>11577</v>
      </c>
    </row>
    <row r="463" spans="2:24" ht="11" outlineLevel="1" x14ac:dyDescent="0.15">
      <c r="B463" t="s">
        <v>1069</v>
      </c>
      <c r="C463" t="s">
        <v>982</v>
      </c>
      <c r="D463" t="s">
        <v>169</v>
      </c>
      <c r="E463" t="s">
        <v>11007</v>
      </c>
      <c r="F463" t="s">
        <v>11545</v>
      </c>
      <c r="G463" t="s">
        <v>1070</v>
      </c>
      <c r="H463" s="17">
        <v>44019</v>
      </c>
      <c r="I463" s="15">
        <v>2020</v>
      </c>
      <c r="J463" t="s">
        <v>10634</v>
      </c>
      <c r="K463" s="5">
        <v>50000</v>
      </c>
      <c r="L463" t="s">
        <v>967</v>
      </c>
      <c r="M463" t="s">
        <v>985</v>
      </c>
      <c r="N463" t="s">
        <v>10635</v>
      </c>
      <c r="O463" t="s">
        <v>796</v>
      </c>
      <c r="P463" t="s">
        <v>10671</v>
      </c>
      <c r="Q463" t="s">
        <v>10685</v>
      </c>
      <c r="R463" t="s">
        <v>745</v>
      </c>
      <c r="S463" t="s">
        <v>795</v>
      </c>
      <c r="T463" t="s">
        <v>11578</v>
      </c>
      <c r="U463" t="s">
        <v>965</v>
      </c>
      <c r="V463" t="s">
        <v>10638</v>
      </c>
      <c r="W463" t="s">
        <v>970</v>
      </c>
      <c r="X463" t="s">
        <v>11579</v>
      </c>
    </row>
    <row r="464" spans="2:24" ht="11" outlineLevel="1" x14ac:dyDescent="0.15">
      <c r="B464" t="s">
        <v>1069</v>
      </c>
      <c r="C464" t="s">
        <v>982</v>
      </c>
      <c r="D464" t="s">
        <v>169</v>
      </c>
      <c r="E464" t="s">
        <v>10989</v>
      </c>
      <c r="F464" t="s">
        <v>11545</v>
      </c>
      <c r="G464" t="s">
        <v>1070</v>
      </c>
      <c r="H464" s="17">
        <v>42878</v>
      </c>
      <c r="I464" s="15">
        <v>2017</v>
      </c>
      <c r="J464" t="s">
        <v>10634</v>
      </c>
      <c r="K464" s="5">
        <v>-167801.04</v>
      </c>
      <c r="L464" t="s">
        <v>967</v>
      </c>
      <c r="M464" t="s">
        <v>985</v>
      </c>
      <c r="N464" t="s">
        <v>10635</v>
      </c>
      <c r="O464" t="s">
        <v>796</v>
      </c>
      <c r="P464" t="s">
        <v>10671</v>
      </c>
      <c r="Q464" t="s">
        <v>10671</v>
      </c>
      <c r="R464" t="s">
        <v>745</v>
      </c>
      <c r="S464" t="s">
        <v>795</v>
      </c>
      <c r="T464" t="s">
        <v>11580</v>
      </c>
      <c r="U464" t="s">
        <v>965</v>
      </c>
      <c r="V464" t="s">
        <v>10638</v>
      </c>
      <c r="W464" t="s">
        <v>970</v>
      </c>
      <c r="X464" t="s">
        <v>11581</v>
      </c>
    </row>
    <row r="465" spans="2:24" ht="11" outlineLevel="1" x14ac:dyDescent="0.15">
      <c r="B465" t="s">
        <v>1069</v>
      </c>
      <c r="C465" t="s">
        <v>982</v>
      </c>
      <c r="D465" t="s">
        <v>169</v>
      </c>
      <c r="E465" t="s">
        <v>11582</v>
      </c>
      <c r="F465" t="s">
        <v>11545</v>
      </c>
      <c r="G465" t="s">
        <v>1070</v>
      </c>
      <c r="H465" s="17">
        <v>43918</v>
      </c>
      <c r="I465" s="15">
        <v>2020</v>
      </c>
      <c r="J465" t="s">
        <v>10634</v>
      </c>
      <c r="K465" s="5">
        <v>15819.44</v>
      </c>
      <c r="L465" t="s">
        <v>967</v>
      </c>
      <c r="M465" t="s">
        <v>985</v>
      </c>
      <c r="N465" t="s">
        <v>10635</v>
      </c>
      <c r="O465" t="s">
        <v>796</v>
      </c>
      <c r="P465" t="s">
        <v>10671</v>
      </c>
      <c r="Q465" t="s">
        <v>10685</v>
      </c>
      <c r="R465" t="s">
        <v>745</v>
      </c>
      <c r="S465" t="s">
        <v>795</v>
      </c>
      <c r="T465" t="s">
        <v>11583</v>
      </c>
      <c r="U465" t="s">
        <v>965</v>
      </c>
      <c r="V465" t="s">
        <v>10638</v>
      </c>
      <c r="W465" t="s">
        <v>970</v>
      </c>
      <c r="X465" t="s">
        <v>11584</v>
      </c>
    </row>
    <row r="466" spans="2:24" ht="11" outlineLevel="1" x14ac:dyDescent="0.15">
      <c r="B466" t="s">
        <v>1069</v>
      </c>
      <c r="C466" t="s">
        <v>982</v>
      </c>
      <c r="D466" t="s">
        <v>169</v>
      </c>
      <c r="E466" t="s">
        <v>10998</v>
      </c>
      <c r="F466" t="s">
        <v>11545</v>
      </c>
      <c r="G466" t="s">
        <v>1070</v>
      </c>
      <c r="H466" s="17">
        <v>45180</v>
      </c>
      <c r="I466" s="15">
        <v>2023</v>
      </c>
      <c r="J466" t="s">
        <v>10634</v>
      </c>
      <c r="K466" s="5">
        <v>164613.79</v>
      </c>
      <c r="L466" t="s">
        <v>967</v>
      </c>
      <c r="M466" t="s">
        <v>985</v>
      </c>
      <c r="N466" t="s">
        <v>10635</v>
      </c>
      <c r="O466" t="s">
        <v>796</v>
      </c>
      <c r="P466" t="s">
        <v>10671</v>
      </c>
      <c r="Q466" t="s">
        <v>10886</v>
      </c>
      <c r="R466" t="s">
        <v>745</v>
      </c>
      <c r="S466" t="s">
        <v>795</v>
      </c>
      <c r="T466" t="s">
        <v>11585</v>
      </c>
      <c r="U466" t="s">
        <v>965</v>
      </c>
      <c r="V466" t="s">
        <v>10638</v>
      </c>
      <c r="W466" t="s">
        <v>970</v>
      </c>
      <c r="X466" t="s">
        <v>11586</v>
      </c>
    </row>
    <row r="467" spans="2:24" ht="11" outlineLevel="1" x14ac:dyDescent="0.15">
      <c r="B467" t="s">
        <v>1069</v>
      </c>
      <c r="C467" t="s">
        <v>982</v>
      </c>
      <c r="D467" t="s">
        <v>169</v>
      </c>
      <c r="E467" t="s">
        <v>10971</v>
      </c>
      <c r="F467" t="s">
        <v>11545</v>
      </c>
      <c r="G467" t="s">
        <v>1070</v>
      </c>
      <c r="H467" s="17">
        <v>43728</v>
      </c>
      <c r="I467" s="15">
        <v>2019</v>
      </c>
      <c r="J467" t="s">
        <v>10634</v>
      </c>
      <c r="K467" s="5">
        <v>106380.24</v>
      </c>
      <c r="L467" t="s">
        <v>967</v>
      </c>
      <c r="M467" t="s">
        <v>985</v>
      </c>
      <c r="N467" t="s">
        <v>10635</v>
      </c>
      <c r="O467" t="s">
        <v>796</v>
      </c>
      <c r="P467" t="s">
        <v>10671</v>
      </c>
      <c r="Q467" t="s">
        <v>10675</v>
      </c>
      <c r="R467" t="s">
        <v>745</v>
      </c>
      <c r="S467" t="s">
        <v>795</v>
      </c>
      <c r="T467" t="s">
        <v>11587</v>
      </c>
      <c r="U467" t="s">
        <v>965</v>
      </c>
      <c r="V467" t="s">
        <v>10638</v>
      </c>
      <c r="W467" t="s">
        <v>970</v>
      </c>
      <c r="X467" t="s">
        <v>11588</v>
      </c>
    </row>
    <row r="468" spans="2:24" ht="11" outlineLevel="1" x14ac:dyDescent="0.15">
      <c r="B468" t="s">
        <v>1069</v>
      </c>
      <c r="C468" t="s">
        <v>982</v>
      </c>
      <c r="D468" t="s">
        <v>169</v>
      </c>
      <c r="E468" t="s">
        <v>10881</v>
      </c>
      <c r="F468" t="s">
        <v>11545</v>
      </c>
      <c r="G468" t="s">
        <v>1070</v>
      </c>
      <c r="H468" s="17">
        <v>43767</v>
      </c>
      <c r="I468" s="15">
        <v>2020</v>
      </c>
      <c r="J468" t="s">
        <v>10634</v>
      </c>
      <c r="K468" s="5">
        <v>0</v>
      </c>
      <c r="L468" t="s">
        <v>967</v>
      </c>
      <c r="M468" t="s">
        <v>985</v>
      </c>
      <c r="N468" t="s">
        <v>10635</v>
      </c>
      <c r="O468" t="s">
        <v>796</v>
      </c>
      <c r="P468" t="s">
        <v>10671</v>
      </c>
      <c r="Q468" t="s">
        <v>10685</v>
      </c>
      <c r="R468" t="s">
        <v>745</v>
      </c>
      <c r="S468" t="s">
        <v>795</v>
      </c>
      <c r="T468" t="s">
        <v>11589</v>
      </c>
      <c r="U468" t="s">
        <v>965</v>
      </c>
      <c r="V468" t="s">
        <v>10638</v>
      </c>
      <c r="W468" t="s">
        <v>970</v>
      </c>
      <c r="X468" t="s">
        <v>11590</v>
      </c>
    </row>
    <row r="469" spans="2:24" ht="11" outlineLevel="1" x14ac:dyDescent="0.15">
      <c r="B469" t="s">
        <v>1069</v>
      </c>
      <c r="C469" t="s">
        <v>982</v>
      </c>
      <c r="D469" t="s">
        <v>169</v>
      </c>
      <c r="E469" t="s">
        <v>10935</v>
      </c>
      <c r="F469" t="s">
        <v>11545</v>
      </c>
      <c r="G469" t="s">
        <v>1070</v>
      </c>
      <c r="H469" s="17">
        <v>43230</v>
      </c>
      <c r="I469" s="15">
        <v>2018</v>
      </c>
      <c r="J469" t="s">
        <v>10634</v>
      </c>
      <c r="K469" s="5">
        <v>360019.44</v>
      </c>
      <c r="L469" t="s">
        <v>967</v>
      </c>
      <c r="M469" t="s">
        <v>985</v>
      </c>
      <c r="N469" t="s">
        <v>10635</v>
      </c>
      <c r="O469" t="s">
        <v>796</v>
      </c>
      <c r="P469" t="s">
        <v>10671</v>
      </c>
      <c r="Q469" t="s">
        <v>10671</v>
      </c>
      <c r="R469" t="s">
        <v>745</v>
      </c>
      <c r="S469" t="s">
        <v>795</v>
      </c>
      <c r="T469" t="s">
        <v>11591</v>
      </c>
      <c r="U469" t="s">
        <v>965</v>
      </c>
      <c r="V469" t="s">
        <v>10638</v>
      </c>
      <c r="W469" t="s">
        <v>970</v>
      </c>
      <c r="X469" t="s">
        <v>11592</v>
      </c>
    </row>
    <row r="470" spans="2:24" ht="11" outlineLevel="1" x14ac:dyDescent="0.15">
      <c r="B470" t="s">
        <v>1069</v>
      </c>
      <c r="C470" t="s">
        <v>982</v>
      </c>
      <c r="D470" t="s">
        <v>169</v>
      </c>
      <c r="E470" t="s">
        <v>10968</v>
      </c>
      <c r="F470" t="s">
        <v>11545</v>
      </c>
      <c r="G470" t="s">
        <v>1070</v>
      </c>
      <c r="H470" s="17">
        <v>43266</v>
      </c>
      <c r="I470" s="15">
        <v>2018</v>
      </c>
      <c r="J470" t="s">
        <v>10634</v>
      </c>
      <c r="K470" s="5">
        <v>361145.42</v>
      </c>
      <c r="L470" t="s">
        <v>967</v>
      </c>
      <c r="M470" t="s">
        <v>985</v>
      </c>
      <c r="N470" t="s">
        <v>10635</v>
      </c>
      <c r="O470" t="s">
        <v>796</v>
      </c>
      <c r="P470" t="s">
        <v>10671</v>
      </c>
      <c r="Q470" t="s">
        <v>10685</v>
      </c>
      <c r="R470" t="s">
        <v>745</v>
      </c>
      <c r="S470" t="s">
        <v>795</v>
      </c>
      <c r="T470" t="s">
        <v>11593</v>
      </c>
      <c r="U470" t="s">
        <v>965</v>
      </c>
      <c r="V470" t="s">
        <v>10638</v>
      </c>
      <c r="W470" t="s">
        <v>970</v>
      </c>
      <c r="X470" t="s">
        <v>11594</v>
      </c>
    </row>
    <row r="471" spans="2:24" ht="11" outlineLevel="1" x14ac:dyDescent="0.15">
      <c r="B471" t="s">
        <v>1069</v>
      </c>
      <c r="C471" t="s">
        <v>982</v>
      </c>
      <c r="D471" t="s">
        <v>169</v>
      </c>
      <c r="E471" t="s">
        <v>10977</v>
      </c>
      <c r="F471" t="s">
        <v>11545</v>
      </c>
      <c r="G471" t="s">
        <v>1070</v>
      </c>
      <c r="H471" s="17">
        <v>43451</v>
      </c>
      <c r="I471" s="15">
        <v>2019</v>
      </c>
      <c r="J471" t="s">
        <v>10634</v>
      </c>
      <c r="K471" s="5">
        <v>2337110</v>
      </c>
      <c r="L471" t="s">
        <v>967</v>
      </c>
      <c r="M471" t="s">
        <v>985</v>
      </c>
      <c r="N471" t="s">
        <v>10635</v>
      </c>
      <c r="O471" t="s">
        <v>796</v>
      </c>
      <c r="P471" t="s">
        <v>10671</v>
      </c>
      <c r="Q471" t="s">
        <v>10685</v>
      </c>
      <c r="R471" t="s">
        <v>745</v>
      </c>
      <c r="S471" t="s">
        <v>795</v>
      </c>
      <c r="T471" t="s">
        <v>11595</v>
      </c>
      <c r="U471" t="s">
        <v>965</v>
      </c>
      <c r="V471" t="s">
        <v>10638</v>
      </c>
      <c r="W471" t="s">
        <v>970</v>
      </c>
      <c r="X471" t="s">
        <v>11596</v>
      </c>
    </row>
    <row r="472" spans="2:24" ht="11" outlineLevel="1" x14ac:dyDescent="0.15">
      <c r="B472" t="s">
        <v>1069</v>
      </c>
      <c r="C472" t="s">
        <v>982</v>
      </c>
      <c r="D472" t="s">
        <v>169</v>
      </c>
      <c r="E472" t="s">
        <v>10911</v>
      </c>
      <c r="F472" t="s">
        <v>11545</v>
      </c>
      <c r="G472" t="s">
        <v>1070</v>
      </c>
      <c r="H472" s="17">
        <v>43732</v>
      </c>
      <c r="I472" s="15">
        <v>2019</v>
      </c>
      <c r="J472" t="s">
        <v>10634</v>
      </c>
      <c r="K472" s="5">
        <v>100000</v>
      </c>
      <c r="L472" t="s">
        <v>967</v>
      </c>
      <c r="M472" t="s">
        <v>985</v>
      </c>
      <c r="N472" t="s">
        <v>10635</v>
      </c>
      <c r="O472" t="s">
        <v>796</v>
      </c>
      <c r="P472" t="s">
        <v>10671</v>
      </c>
      <c r="Q472" t="s">
        <v>10671</v>
      </c>
      <c r="R472" t="s">
        <v>745</v>
      </c>
      <c r="S472" t="s">
        <v>795</v>
      </c>
      <c r="T472" t="s">
        <v>11597</v>
      </c>
      <c r="U472" t="s">
        <v>965</v>
      </c>
      <c r="V472" t="s">
        <v>10638</v>
      </c>
      <c r="W472" t="s">
        <v>970</v>
      </c>
      <c r="X472" t="s">
        <v>11598</v>
      </c>
    </row>
    <row r="473" spans="2:24" ht="11" outlineLevel="1" x14ac:dyDescent="0.15">
      <c r="B473" t="s">
        <v>1069</v>
      </c>
      <c r="C473" t="s">
        <v>982</v>
      </c>
      <c r="D473" t="s">
        <v>169</v>
      </c>
      <c r="E473" t="s">
        <v>10892</v>
      </c>
      <c r="F473" t="s">
        <v>11545</v>
      </c>
      <c r="G473" t="s">
        <v>1070</v>
      </c>
      <c r="H473" s="17">
        <v>43844</v>
      </c>
      <c r="I473" s="15">
        <v>2020</v>
      </c>
      <c r="J473" t="s">
        <v>10634</v>
      </c>
      <c r="K473" s="5">
        <v>453846</v>
      </c>
      <c r="L473" t="s">
        <v>967</v>
      </c>
      <c r="M473" t="s">
        <v>985</v>
      </c>
      <c r="N473" t="s">
        <v>10635</v>
      </c>
      <c r="O473" t="s">
        <v>796</v>
      </c>
      <c r="P473" t="s">
        <v>10671</v>
      </c>
      <c r="Q473" t="s">
        <v>10685</v>
      </c>
      <c r="R473" t="s">
        <v>745</v>
      </c>
      <c r="S473" t="s">
        <v>795</v>
      </c>
      <c r="T473" t="s">
        <v>11599</v>
      </c>
      <c r="U473" t="s">
        <v>965</v>
      </c>
      <c r="V473" t="s">
        <v>10638</v>
      </c>
      <c r="W473" t="s">
        <v>970</v>
      </c>
      <c r="X473" t="s">
        <v>11600</v>
      </c>
    </row>
    <row r="474" spans="2:24" ht="11" outlineLevel="1" x14ac:dyDescent="0.15">
      <c r="B474" t="s">
        <v>1069</v>
      </c>
      <c r="C474" t="s">
        <v>982</v>
      </c>
      <c r="D474" t="s">
        <v>169</v>
      </c>
      <c r="E474" t="s">
        <v>10932</v>
      </c>
      <c r="F474" t="s">
        <v>11545</v>
      </c>
      <c r="G474" t="s">
        <v>1070</v>
      </c>
      <c r="H474" s="17">
        <v>43286</v>
      </c>
      <c r="I474" s="15">
        <v>2018</v>
      </c>
      <c r="J474" t="s">
        <v>10634</v>
      </c>
      <c r="K474" s="5">
        <v>0</v>
      </c>
      <c r="L474" t="s">
        <v>967</v>
      </c>
      <c r="M474" t="s">
        <v>985</v>
      </c>
      <c r="N474" t="s">
        <v>10635</v>
      </c>
      <c r="O474" t="s">
        <v>796</v>
      </c>
      <c r="P474" t="s">
        <v>10671</v>
      </c>
      <c r="Q474" t="s">
        <v>10685</v>
      </c>
      <c r="R474" t="s">
        <v>745</v>
      </c>
      <c r="S474" t="s">
        <v>795</v>
      </c>
      <c r="T474" t="s">
        <v>11601</v>
      </c>
      <c r="U474" t="s">
        <v>965</v>
      </c>
      <c r="V474" t="s">
        <v>10638</v>
      </c>
      <c r="W474" t="s">
        <v>970</v>
      </c>
      <c r="X474" t="s">
        <v>11602</v>
      </c>
    </row>
    <row r="475" spans="2:24" ht="11" outlineLevel="1" x14ac:dyDescent="0.15">
      <c r="B475" t="s">
        <v>1069</v>
      </c>
      <c r="C475" t="s">
        <v>982</v>
      </c>
      <c r="D475" t="s">
        <v>169</v>
      </c>
      <c r="E475" t="s">
        <v>10986</v>
      </c>
      <c r="F475" t="s">
        <v>11545</v>
      </c>
      <c r="G475" t="s">
        <v>1070</v>
      </c>
      <c r="H475" s="17">
        <v>43293</v>
      </c>
      <c r="I475" s="15">
        <v>2018</v>
      </c>
      <c r="J475" t="s">
        <v>10634</v>
      </c>
      <c r="K475" s="5">
        <v>0</v>
      </c>
      <c r="L475" t="s">
        <v>967</v>
      </c>
      <c r="M475" t="s">
        <v>985</v>
      </c>
      <c r="N475" t="s">
        <v>10635</v>
      </c>
      <c r="O475" t="s">
        <v>796</v>
      </c>
      <c r="P475" t="s">
        <v>10671</v>
      </c>
      <c r="Q475" t="s">
        <v>10671</v>
      </c>
      <c r="R475" t="s">
        <v>745</v>
      </c>
      <c r="S475" t="s">
        <v>795</v>
      </c>
      <c r="T475" t="s">
        <v>11601</v>
      </c>
      <c r="U475" t="s">
        <v>965</v>
      </c>
      <c r="V475" t="s">
        <v>10638</v>
      </c>
      <c r="W475" t="s">
        <v>970</v>
      </c>
      <c r="X475" t="s">
        <v>11603</v>
      </c>
    </row>
    <row r="476" spans="2:24" ht="11" outlineLevel="1" x14ac:dyDescent="0.15">
      <c r="B476" t="s">
        <v>1069</v>
      </c>
      <c r="C476" t="s">
        <v>982</v>
      </c>
      <c r="D476" t="s">
        <v>169</v>
      </c>
      <c r="E476" t="s">
        <v>10980</v>
      </c>
      <c r="F476" t="s">
        <v>11545</v>
      </c>
      <c r="G476" t="s">
        <v>1070</v>
      </c>
      <c r="H476" s="17">
        <v>44077</v>
      </c>
      <c r="I476" s="15">
        <v>2020</v>
      </c>
      <c r="J476" t="s">
        <v>10634</v>
      </c>
      <c r="K476" s="5">
        <v>0</v>
      </c>
      <c r="L476" t="s">
        <v>967</v>
      </c>
      <c r="M476" t="s">
        <v>985</v>
      </c>
      <c r="N476" t="s">
        <v>10635</v>
      </c>
      <c r="O476" t="s">
        <v>796</v>
      </c>
      <c r="P476" t="s">
        <v>10671</v>
      </c>
      <c r="Q476" t="s">
        <v>10685</v>
      </c>
      <c r="R476" t="s">
        <v>745</v>
      </c>
      <c r="S476" t="s">
        <v>795</v>
      </c>
      <c r="T476" t="s">
        <v>11604</v>
      </c>
      <c r="U476" t="s">
        <v>965</v>
      </c>
      <c r="V476" t="s">
        <v>10638</v>
      </c>
      <c r="W476" t="s">
        <v>970</v>
      </c>
      <c r="X476" t="s">
        <v>11605</v>
      </c>
    </row>
    <row r="477" spans="2:24" ht="11" outlineLevel="1" x14ac:dyDescent="0.15">
      <c r="B477" t="s">
        <v>1069</v>
      </c>
      <c r="C477" t="s">
        <v>982</v>
      </c>
      <c r="D477" t="s">
        <v>169</v>
      </c>
      <c r="E477" t="s">
        <v>11606</v>
      </c>
      <c r="F477" t="s">
        <v>11545</v>
      </c>
      <c r="G477" t="s">
        <v>1070</v>
      </c>
      <c r="H477" s="17">
        <v>45525</v>
      </c>
      <c r="I477" s="15">
        <v>2024</v>
      </c>
      <c r="J477" t="s">
        <v>10634</v>
      </c>
      <c r="K477" s="5">
        <v>-280718.67</v>
      </c>
      <c r="L477" t="s">
        <v>967</v>
      </c>
      <c r="M477" t="s">
        <v>985</v>
      </c>
      <c r="N477" t="s">
        <v>10635</v>
      </c>
      <c r="O477" t="s">
        <v>796</v>
      </c>
      <c r="P477" t="s">
        <v>10885</v>
      </c>
      <c r="Q477" t="s">
        <v>10671</v>
      </c>
      <c r="R477" t="s">
        <v>745</v>
      </c>
      <c r="S477" t="s">
        <v>795</v>
      </c>
      <c r="T477" t="s">
        <v>11607</v>
      </c>
      <c r="U477" t="s">
        <v>965</v>
      </c>
      <c r="V477" t="s">
        <v>10638</v>
      </c>
      <c r="W477" t="s">
        <v>970</v>
      </c>
      <c r="X477" t="s">
        <v>11608</v>
      </c>
    </row>
    <row r="478" spans="2:24" ht="11" outlineLevel="1" x14ac:dyDescent="0.15">
      <c r="B478" t="s">
        <v>1069</v>
      </c>
      <c r="C478" t="s">
        <v>982</v>
      </c>
      <c r="D478" t="s">
        <v>169</v>
      </c>
      <c r="E478" t="s">
        <v>10923</v>
      </c>
      <c r="F478" t="s">
        <v>11545</v>
      </c>
      <c r="G478" t="s">
        <v>1070</v>
      </c>
      <c r="H478" s="17">
        <v>43003</v>
      </c>
      <c r="I478" s="15">
        <v>2017</v>
      </c>
      <c r="J478" t="s">
        <v>10634</v>
      </c>
      <c r="K478" s="5">
        <v>0</v>
      </c>
      <c r="L478" t="s">
        <v>967</v>
      </c>
      <c r="M478" t="s">
        <v>985</v>
      </c>
      <c r="N478" t="s">
        <v>10635</v>
      </c>
      <c r="O478" t="s">
        <v>796</v>
      </c>
      <c r="P478" t="s">
        <v>10671</v>
      </c>
      <c r="Q478" t="s">
        <v>10671</v>
      </c>
      <c r="R478" t="s">
        <v>745</v>
      </c>
      <c r="S478" t="s">
        <v>795</v>
      </c>
      <c r="T478" t="s">
        <v>11609</v>
      </c>
      <c r="U478" t="s">
        <v>965</v>
      </c>
      <c r="V478" t="s">
        <v>10638</v>
      </c>
      <c r="W478" t="s">
        <v>970</v>
      </c>
      <c r="X478" t="s">
        <v>11610</v>
      </c>
    </row>
    <row r="479" spans="2:24" ht="11" outlineLevel="1" x14ac:dyDescent="0.15">
      <c r="B479" t="s">
        <v>1069</v>
      </c>
      <c r="C479" t="s">
        <v>982</v>
      </c>
      <c r="D479" t="s">
        <v>169</v>
      </c>
      <c r="E479" t="s">
        <v>10940</v>
      </c>
      <c r="F479" t="s">
        <v>11545</v>
      </c>
      <c r="G479" t="s">
        <v>1070</v>
      </c>
      <c r="H479" s="17">
        <v>43438</v>
      </c>
      <c r="I479" s="15">
        <v>2019</v>
      </c>
      <c r="J479" t="s">
        <v>10634</v>
      </c>
      <c r="K479" s="5">
        <v>0</v>
      </c>
      <c r="L479" t="s">
        <v>967</v>
      </c>
      <c r="M479" t="s">
        <v>985</v>
      </c>
      <c r="N479" t="s">
        <v>10635</v>
      </c>
      <c r="O479" t="s">
        <v>796</v>
      </c>
      <c r="P479" t="s">
        <v>10671</v>
      </c>
      <c r="Q479" t="s">
        <v>10671</v>
      </c>
      <c r="R479" t="s">
        <v>745</v>
      </c>
      <c r="S479" t="s">
        <v>795</v>
      </c>
      <c r="T479" t="s">
        <v>11611</v>
      </c>
      <c r="U479" t="s">
        <v>965</v>
      </c>
      <c r="V479" t="s">
        <v>10638</v>
      </c>
      <c r="W479" t="s">
        <v>970</v>
      </c>
      <c r="X479" t="s">
        <v>11612</v>
      </c>
    </row>
    <row r="480" spans="2:24" ht="11" outlineLevel="1" x14ac:dyDescent="0.15">
      <c r="B480" t="s">
        <v>1069</v>
      </c>
      <c r="C480" t="s">
        <v>982</v>
      </c>
      <c r="D480" t="s">
        <v>169</v>
      </c>
      <c r="E480" t="s">
        <v>11021</v>
      </c>
      <c r="F480" t="s">
        <v>11545</v>
      </c>
      <c r="G480" t="s">
        <v>1070</v>
      </c>
      <c r="H480" s="17">
        <v>43751</v>
      </c>
      <c r="I480" s="15">
        <v>2020</v>
      </c>
      <c r="J480" t="s">
        <v>10634</v>
      </c>
      <c r="K480" s="5">
        <v>34475.449999999997</v>
      </c>
      <c r="L480" t="s">
        <v>967</v>
      </c>
      <c r="M480" t="s">
        <v>985</v>
      </c>
      <c r="N480" t="s">
        <v>10635</v>
      </c>
      <c r="O480" t="s">
        <v>796</v>
      </c>
      <c r="P480" t="s">
        <v>10671</v>
      </c>
      <c r="Q480" t="s">
        <v>10685</v>
      </c>
      <c r="R480" t="s">
        <v>745</v>
      </c>
      <c r="S480" t="s">
        <v>795</v>
      </c>
      <c r="T480" t="s">
        <v>11613</v>
      </c>
      <c r="U480" t="s">
        <v>965</v>
      </c>
      <c r="V480" t="s">
        <v>10638</v>
      </c>
      <c r="W480" t="s">
        <v>970</v>
      </c>
      <c r="X480" t="s">
        <v>11614</v>
      </c>
    </row>
    <row r="481" spans="2:24" ht="11" outlineLevel="1" x14ac:dyDescent="0.15">
      <c r="B481" t="s">
        <v>1069</v>
      </c>
      <c r="C481" t="s">
        <v>982</v>
      </c>
      <c r="D481" t="s">
        <v>169</v>
      </c>
      <c r="E481" t="s">
        <v>10953</v>
      </c>
      <c r="F481" t="s">
        <v>11545</v>
      </c>
      <c r="G481" t="s">
        <v>1070</v>
      </c>
      <c r="H481" s="17">
        <v>44804</v>
      </c>
      <c r="I481" s="15">
        <v>2022</v>
      </c>
      <c r="J481" t="s">
        <v>10634</v>
      </c>
      <c r="K481" s="5">
        <v>21222.21</v>
      </c>
      <c r="L481" t="s">
        <v>967</v>
      </c>
      <c r="M481" t="s">
        <v>985</v>
      </c>
      <c r="N481" t="s">
        <v>10635</v>
      </c>
      <c r="O481" t="s">
        <v>796</v>
      </c>
      <c r="P481" t="s">
        <v>10671</v>
      </c>
      <c r="Q481" t="s">
        <v>10886</v>
      </c>
      <c r="R481" t="s">
        <v>745</v>
      </c>
      <c r="S481" t="s">
        <v>795</v>
      </c>
      <c r="T481" t="s">
        <v>11615</v>
      </c>
      <c r="U481" t="s">
        <v>965</v>
      </c>
      <c r="V481" t="s">
        <v>10638</v>
      </c>
      <c r="W481" t="s">
        <v>970</v>
      </c>
      <c r="X481" t="s">
        <v>11616</v>
      </c>
    </row>
    <row r="482" spans="2:24" ht="11" outlineLevel="1" x14ac:dyDescent="0.15">
      <c r="B482" t="s">
        <v>1069</v>
      </c>
      <c r="C482" t="s">
        <v>982</v>
      </c>
      <c r="D482" t="s">
        <v>169</v>
      </c>
      <c r="E482" t="s">
        <v>10908</v>
      </c>
      <c r="F482" t="s">
        <v>11545</v>
      </c>
      <c r="G482" t="s">
        <v>1070</v>
      </c>
      <c r="H482" s="17">
        <v>43255</v>
      </c>
      <c r="I482" s="15">
        <v>2018</v>
      </c>
      <c r="J482" t="s">
        <v>10634</v>
      </c>
      <c r="K482" s="5">
        <v>164231.78</v>
      </c>
      <c r="L482" t="s">
        <v>967</v>
      </c>
      <c r="M482" t="s">
        <v>985</v>
      </c>
      <c r="N482" t="s">
        <v>10635</v>
      </c>
      <c r="O482" t="s">
        <v>796</v>
      </c>
      <c r="P482" t="s">
        <v>10671</v>
      </c>
      <c r="Q482" t="s">
        <v>10685</v>
      </c>
      <c r="R482" t="s">
        <v>745</v>
      </c>
      <c r="S482" t="s">
        <v>795</v>
      </c>
      <c r="T482" t="s">
        <v>11593</v>
      </c>
      <c r="U482" t="s">
        <v>965</v>
      </c>
      <c r="V482" t="s">
        <v>10638</v>
      </c>
      <c r="W482" t="s">
        <v>970</v>
      </c>
      <c r="X482" t="s">
        <v>11617</v>
      </c>
    </row>
    <row r="483" spans="2:24" ht="11" outlineLevel="1" x14ac:dyDescent="0.15">
      <c r="B483" t="s">
        <v>1069</v>
      </c>
      <c r="C483" t="s">
        <v>982</v>
      </c>
      <c r="D483" t="s">
        <v>169</v>
      </c>
      <c r="E483" t="s">
        <v>11001</v>
      </c>
      <c r="F483" t="s">
        <v>11545</v>
      </c>
      <c r="G483" t="s">
        <v>1070</v>
      </c>
      <c r="H483" s="17">
        <v>43870</v>
      </c>
      <c r="I483" s="15">
        <v>2020</v>
      </c>
      <c r="J483" t="s">
        <v>10634</v>
      </c>
      <c r="K483" s="5">
        <v>250000</v>
      </c>
      <c r="L483" t="s">
        <v>967</v>
      </c>
      <c r="M483" t="s">
        <v>985</v>
      </c>
      <c r="N483" t="s">
        <v>10635</v>
      </c>
      <c r="O483" t="s">
        <v>796</v>
      </c>
      <c r="P483" t="s">
        <v>10671</v>
      </c>
      <c r="Q483" t="s">
        <v>10685</v>
      </c>
      <c r="R483" t="s">
        <v>745</v>
      </c>
      <c r="S483" t="s">
        <v>795</v>
      </c>
      <c r="T483" t="s">
        <v>11618</v>
      </c>
      <c r="U483" t="s">
        <v>965</v>
      </c>
      <c r="V483" t="s">
        <v>10638</v>
      </c>
      <c r="W483" t="s">
        <v>970</v>
      </c>
      <c r="X483" t="s">
        <v>11619</v>
      </c>
    </row>
    <row r="484" spans="2:24" ht="11" outlineLevel="1" x14ac:dyDescent="0.15">
      <c r="B484" t="s">
        <v>1069</v>
      </c>
      <c r="C484" t="s">
        <v>982</v>
      </c>
      <c r="D484" t="s">
        <v>169</v>
      </c>
      <c r="E484" t="s">
        <v>10959</v>
      </c>
      <c r="F484" t="s">
        <v>11545</v>
      </c>
      <c r="G484" t="s">
        <v>1070</v>
      </c>
      <c r="H484" s="17">
        <v>43196</v>
      </c>
      <c r="I484" s="15">
        <v>2018</v>
      </c>
      <c r="J484" t="s">
        <v>10634</v>
      </c>
      <c r="K484" s="5">
        <v>581214.82999999996</v>
      </c>
      <c r="L484" t="s">
        <v>967</v>
      </c>
      <c r="M484" t="s">
        <v>985</v>
      </c>
      <c r="N484" t="s">
        <v>10635</v>
      </c>
      <c r="O484" t="s">
        <v>796</v>
      </c>
      <c r="P484" t="s">
        <v>10671</v>
      </c>
      <c r="Q484" t="s">
        <v>10671</v>
      </c>
      <c r="R484" t="s">
        <v>745</v>
      </c>
      <c r="S484" t="s">
        <v>795</v>
      </c>
      <c r="T484" t="s">
        <v>11620</v>
      </c>
      <c r="U484" t="s">
        <v>965</v>
      </c>
      <c r="V484" t="s">
        <v>10638</v>
      </c>
      <c r="W484" t="s">
        <v>970</v>
      </c>
      <c r="X484" t="s">
        <v>11621</v>
      </c>
    </row>
    <row r="485" spans="2:24" ht="11" outlineLevel="1" x14ac:dyDescent="0.15">
      <c r="B485" t="s">
        <v>1073</v>
      </c>
      <c r="C485" t="s">
        <v>181</v>
      </c>
      <c r="E485" t="s">
        <v>10652</v>
      </c>
      <c r="F485" t="s">
        <v>643</v>
      </c>
      <c r="G485" t="s">
        <v>1074</v>
      </c>
      <c r="H485" s="17">
        <v>45820</v>
      </c>
      <c r="I485" s="15">
        <v>2025</v>
      </c>
      <c r="J485" t="s">
        <v>10634</v>
      </c>
      <c r="K485" s="5">
        <v>0</v>
      </c>
      <c r="L485" t="s">
        <v>967</v>
      </c>
      <c r="M485" t="s">
        <v>956</v>
      </c>
      <c r="N485" t="s">
        <v>10635</v>
      </c>
      <c r="O485" t="s">
        <v>818</v>
      </c>
      <c r="P485" t="s">
        <v>10636</v>
      </c>
      <c r="Q485" t="s">
        <v>10636</v>
      </c>
      <c r="R485" t="s">
        <v>743</v>
      </c>
      <c r="S485" t="s">
        <v>795</v>
      </c>
      <c r="T485" t="s">
        <v>11622</v>
      </c>
      <c r="U485" t="s">
        <v>965</v>
      </c>
      <c r="V485" t="s">
        <v>10638</v>
      </c>
      <c r="W485" t="s">
        <v>970</v>
      </c>
      <c r="X485" t="s">
        <v>11623</v>
      </c>
    </row>
    <row r="486" spans="2:24" ht="11" outlineLevel="1" x14ac:dyDescent="0.15">
      <c r="B486" t="s">
        <v>1073</v>
      </c>
      <c r="C486" t="s">
        <v>181</v>
      </c>
      <c r="E486" t="s">
        <v>10649</v>
      </c>
      <c r="F486" t="s">
        <v>643</v>
      </c>
      <c r="G486" t="s">
        <v>1074</v>
      </c>
      <c r="H486" s="17">
        <v>45602</v>
      </c>
      <c r="I486" s="15">
        <v>2025</v>
      </c>
      <c r="J486" t="s">
        <v>10634</v>
      </c>
      <c r="K486" s="5">
        <v>30000000</v>
      </c>
      <c r="L486" t="s">
        <v>967</v>
      </c>
      <c r="M486" t="s">
        <v>956</v>
      </c>
      <c r="N486" t="s">
        <v>10635</v>
      </c>
      <c r="O486" t="s">
        <v>818</v>
      </c>
      <c r="P486" t="s">
        <v>10636</v>
      </c>
      <c r="Q486" t="s">
        <v>10636</v>
      </c>
      <c r="R486" t="s">
        <v>743</v>
      </c>
      <c r="S486" t="s">
        <v>795</v>
      </c>
      <c r="T486" t="s">
        <v>11622</v>
      </c>
      <c r="U486" t="s">
        <v>965</v>
      </c>
      <c r="V486" t="s">
        <v>10638</v>
      </c>
      <c r="W486" t="s">
        <v>970</v>
      </c>
      <c r="X486" t="s">
        <v>11624</v>
      </c>
    </row>
    <row r="487" spans="2:24" ht="11" outlineLevel="1" x14ac:dyDescent="0.15">
      <c r="B487" t="s">
        <v>1078</v>
      </c>
      <c r="C487" t="s">
        <v>182</v>
      </c>
      <c r="E487" t="s">
        <v>10643</v>
      </c>
      <c r="F487" t="s">
        <v>607</v>
      </c>
      <c r="G487" t="s">
        <v>1079</v>
      </c>
      <c r="H487" s="17">
        <v>45055</v>
      </c>
      <c r="I487" s="15">
        <v>2023</v>
      </c>
      <c r="J487" t="s">
        <v>10634</v>
      </c>
      <c r="K487" s="5">
        <v>392071.22</v>
      </c>
      <c r="L487" t="s">
        <v>967</v>
      </c>
      <c r="M487" t="s">
        <v>956</v>
      </c>
      <c r="N487" t="s">
        <v>10635</v>
      </c>
      <c r="O487" t="s">
        <v>804</v>
      </c>
      <c r="P487" t="s">
        <v>10671</v>
      </c>
      <c r="Q487" t="s">
        <v>10671</v>
      </c>
      <c r="R487" t="s">
        <v>736</v>
      </c>
      <c r="S487" t="s">
        <v>803</v>
      </c>
      <c r="T487" t="s">
        <v>11625</v>
      </c>
      <c r="U487" t="s">
        <v>965</v>
      </c>
      <c r="V487" t="s">
        <v>10638</v>
      </c>
      <c r="W487" t="s">
        <v>970</v>
      </c>
      <c r="X487" t="s">
        <v>11626</v>
      </c>
    </row>
    <row r="488" spans="2:24" ht="11" outlineLevel="1" x14ac:dyDescent="0.15">
      <c r="B488" t="s">
        <v>1078</v>
      </c>
      <c r="C488" t="s">
        <v>182</v>
      </c>
      <c r="E488" t="s">
        <v>10649</v>
      </c>
      <c r="F488" t="s">
        <v>607</v>
      </c>
      <c r="G488" t="s">
        <v>1079</v>
      </c>
      <c r="H488" s="17">
        <v>44467</v>
      </c>
      <c r="I488" s="15">
        <v>2021</v>
      </c>
      <c r="J488" t="s">
        <v>10634</v>
      </c>
      <c r="K488" s="5">
        <v>0</v>
      </c>
      <c r="L488" t="s">
        <v>967</v>
      </c>
      <c r="M488" t="s">
        <v>956</v>
      </c>
      <c r="N488" t="s">
        <v>10635</v>
      </c>
      <c r="O488" t="s">
        <v>804</v>
      </c>
      <c r="P488" t="s">
        <v>10671</v>
      </c>
      <c r="Q488" t="s">
        <v>10671</v>
      </c>
      <c r="R488" t="s">
        <v>736</v>
      </c>
      <c r="S488" t="s">
        <v>803</v>
      </c>
      <c r="T488" t="s">
        <v>11627</v>
      </c>
      <c r="U488" t="s">
        <v>965</v>
      </c>
      <c r="V488" t="s">
        <v>10638</v>
      </c>
      <c r="W488" t="s">
        <v>970</v>
      </c>
      <c r="X488" t="s">
        <v>11628</v>
      </c>
    </row>
    <row r="489" spans="2:24" ht="11" outlineLevel="1" x14ac:dyDescent="0.15">
      <c r="B489" t="s">
        <v>1078</v>
      </c>
      <c r="C489" t="s">
        <v>182</v>
      </c>
      <c r="E489" t="s">
        <v>10652</v>
      </c>
      <c r="F489" t="s">
        <v>607</v>
      </c>
      <c r="G489" t="s">
        <v>1079</v>
      </c>
      <c r="H489" s="17">
        <v>44593</v>
      </c>
      <c r="I489" s="15">
        <v>2022</v>
      </c>
      <c r="J489" t="s">
        <v>10634</v>
      </c>
      <c r="K489" s="5">
        <v>0</v>
      </c>
      <c r="L489" t="s">
        <v>967</v>
      </c>
      <c r="M489" t="s">
        <v>956</v>
      </c>
      <c r="N489" t="s">
        <v>10635</v>
      </c>
      <c r="O489" t="s">
        <v>804</v>
      </c>
      <c r="P489" t="s">
        <v>10671</v>
      </c>
      <c r="Q489" t="s">
        <v>10671</v>
      </c>
      <c r="R489" t="s">
        <v>736</v>
      </c>
      <c r="S489" t="s">
        <v>803</v>
      </c>
      <c r="T489" t="s">
        <v>11629</v>
      </c>
      <c r="U489" t="s">
        <v>965</v>
      </c>
      <c r="V489" t="s">
        <v>10638</v>
      </c>
      <c r="W489" t="s">
        <v>970</v>
      </c>
      <c r="X489" t="s">
        <v>11630</v>
      </c>
    </row>
    <row r="490" spans="2:24" ht="11" outlineLevel="1" x14ac:dyDescent="0.15">
      <c r="B490" t="s">
        <v>1078</v>
      </c>
      <c r="C490" t="s">
        <v>182</v>
      </c>
      <c r="E490" t="s">
        <v>10632</v>
      </c>
      <c r="F490" t="s">
        <v>607</v>
      </c>
      <c r="G490" t="s">
        <v>1079</v>
      </c>
      <c r="H490" s="17">
        <v>45279</v>
      </c>
      <c r="I490" s="15">
        <v>2024</v>
      </c>
      <c r="J490" t="s">
        <v>10634</v>
      </c>
      <c r="K490" s="5">
        <v>0</v>
      </c>
      <c r="L490" t="s">
        <v>967</v>
      </c>
      <c r="M490" t="s">
        <v>956</v>
      </c>
      <c r="N490" t="s">
        <v>10635</v>
      </c>
      <c r="O490" t="s">
        <v>804</v>
      </c>
      <c r="P490" t="s">
        <v>10671</v>
      </c>
      <c r="Q490" t="s">
        <v>10671</v>
      </c>
      <c r="R490" t="s">
        <v>736</v>
      </c>
      <c r="S490" t="s">
        <v>803</v>
      </c>
      <c r="T490" t="s">
        <v>11631</v>
      </c>
      <c r="U490" t="s">
        <v>965</v>
      </c>
      <c r="V490" t="s">
        <v>10638</v>
      </c>
      <c r="W490" t="s">
        <v>970</v>
      </c>
      <c r="X490" t="s">
        <v>11632</v>
      </c>
    </row>
    <row r="491" spans="2:24" ht="11" outlineLevel="1" x14ac:dyDescent="0.15">
      <c r="B491" t="s">
        <v>1078</v>
      </c>
      <c r="C491" t="s">
        <v>182</v>
      </c>
      <c r="E491" t="s">
        <v>10667</v>
      </c>
      <c r="F491" t="s">
        <v>607</v>
      </c>
      <c r="G491" t="s">
        <v>1079</v>
      </c>
      <c r="H491" s="17">
        <v>45377</v>
      </c>
      <c r="I491" s="15">
        <v>2024</v>
      </c>
      <c r="J491" t="s">
        <v>10634</v>
      </c>
      <c r="K491" s="5">
        <v>0</v>
      </c>
      <c r="L491" t="s">
        <v>967</v>
      </c>
      <c r="M491" t="s">
        <v>956</v>
      </c>
      <c r="N491" t="s">
        <v>10635</v>
      </c>
      <c r="O491" t="s">
        <v>804</v>
      </c>
      <c r="P491" t="s">
        <v>10671</v>
      </c>
      <c r="Q491" t="s">
        <v>10671</v>
      </c>
      <c r="R491" t="s">
        <v>736</v>
      </c>
      <c r="S491" t="s">
        <v>803</v>
      </c>
      <c r="T491" t="s">
        <v>11633</v>
      </c>
      <c r="U491" t="s">
        <v>965</v>
      </c>
      <c r="V491" t="s">
        <v>10638</v>
      </c>
      <c r="W491" t="s">
        <v>970</v>
      </c>
      <c r="X491" t="s">
        <v>11634</v>
      </c>
    </row>
    <row r="492" spans="2:24" ht="11" outlineLevel="1" x14ac:dyDescent="0.15">
      <c r="B492" t="s">
        <v>1078</v>
      </c>
      <c r="C492" t="s">
        <v>182</v>
      </c>
      <c r="E492" t="s">
        <v>10661</v>
      </c>
      <c r="F492" t="s">
        <v>607</v>
      </c>
      <c r="G492" t="s">
        <v>1079</v>
      </c>
      <c r="H492" s="17">
        <v>45372</v>
      </c>
      <c r="I492" s="15">
        <v>2024</v>
      </c>
      <c r="J492" t="s">
        <v>10634</v>
      </c>
      <c r="K492" s="5">
        <v>0</v>
      </c>
      <c r="L492" t="s">
        <v>967</v>
      </c>
      <c r="M492" t="s">
        <v>956</v>
      </c>
      <c r="N492" t="s">
        <v>10635</v>
      </c>
      <c r="O492" t="s">
        <v>804</v>
      </c>
      <c r="P492" t="s">
        <v>10671</v>
      </c>
      <c r="Q492" t="s">
        <v>10671</v>
      </c>
      <c r="R492" t="s">
        <v>736</v>
      </c>
      <c r="S492" t="s">
        <v>803</v>
      </c>
      <c r="T492" t="s">
        <v>11635</v>
      </c>
      <c r="U492" t="s">
        <v>965</v>
      </c>
      <c r="V492" t="s">
        <v>10638</v>
      </c>
      <c r="W492" t="s">
        <v>970</v>
      </c>
      <c r="X492" t="s">
        <v>11636</v>
      </c>
    </row>
    <row r="493" spans="2:24" ht="11" outlineLevel="1" x14ac:dyDescent="0.15">
      <c r="B493" t="s">
        <v>1078</v>
      </c>
      <c r="C493" t="s">
        <v>182</v>
      </c>
      <c r="E493" t="s">
        <v>10664</v>
      </c>
      <c r="F493" t="s">
        <v>607</v>
      </c>
      <c r="G493" t="s">
        <v>1079</v>
      </c>
      <c r="H493" s="17">
        <v>44712</v>
      </c>
      <c r="I493" s="15">
        <v>2022</v>
      </c>
      <c r="J493" t="s">
        <v>10634</v>
      </c>
      <c r="K493" s="5">
        <v>0</v>
      </c>
      <c r="L493" t="s">
        <v>967</v>
      </c>
      <c r="M493" t="s">
        <v>956</v>
      </c>
      <c r="N493" t="s">
        <v>10635</v>
      </c>
      <c r="O493" t="s">
        <v>804</v>
      </c>
      <c r="P493" t="s">
        <v>10671</v>
      </c>
      <c r="Q493" t="s">
        <v>11637</v>
      </c>
      <c r="R493" t="s">
        <v>736</v>
      </c>
      <c r="S493" t="s">
        <v>803</v>
      </c>
      <c r="T493" t="s">
        <v>11638</v>
      </c>
      <c r="U493" t="s">
        <v>965</v>
      </c>
      <c r="V493" t="s">
        <v>10638</v>
      </c>
      <c r="W493" t="s">
        <v>970</v>
      </c>
      <c r="X493" t="s">
        <v>11639</v>
      </c>
    </row>
    <row r="494" spans="2:24" ht="11" outlineLevel="1" x14ac:dyDescent="0.15">
      <c r="B494" t="s">
        <v>1078</v>
      </c>
      <c r="C494" t="s">
        <v>182</v>
      </c>
      <c r="E494" t="s">
        <v>10658</v>
      </c>
      <c r="F494" t="s">
        <v>607</v>
      </c>
      <c r="G494" t="s">
        <v>1079</v>
      </c>
      <c r="H494" s="17">
        <v>45349</v>
      </c>
      <c r="I494" s="15">
        <v>2024</v>
      </c>
      <c r="J494" t="s">
        <v>10634</v>
      </c>
      <c r="K494" s="5">
        <v>0</v>
      </c>
      <c r="L494" t="s">
        <v>967</v>
      </c>
      <c r="M494" t="s">
        <v>956</v>
      </c>
      <c r="N494" t="s">
        <v>10635</v>
      </c>
      <c r="O494" t="s">
        <v>804</v>
      </c>
      <c r="P494" t="s">
        <v>10671</v>
      </c>
      <c r="Q494" t="s">
        <v>10671</v>
      </c>
      <c r="R494" t="s">
        <v>736</v>
      </c>
      <c r="S494" t="s">
        <v>803</v>
      </c>
      <c r="T494" t="s">
        <v>11640</v>
      </c>
      <c r="U494" t="s">
        <v>965</v>
      </c>
      <c r="V494" t="s">
        <v>10638</v>
      </c>
      <c r="W494" t="s">
        <v>970</v>
      </c>
      <c r="X494" t="s">
        <v>11641</v>
      </c>
    </row>
    <row r="495" spans="2:24" ht="11" outlineLevel="1" x14ac:dyDescent="0.15">
      <c r="B495" t="s">
        <v>1078</v>
      </c>
      <c r="C495" t="s">
        <v>182</v>
      </c>
      <c r="E495" t="s">
        <v>10643</v>
      </c>
      <c r="F495" t="s">
        <v>607</v>
      </c>
      <c r="G495" t="s">
        <v>1079</v>
      </c>
      <c r="H495" s="17">
        <v>45055</v>
      </c>
      <c r="I495" s="15">
        <v>2023</v>
      </c>
      <c r="J495" t="s">
        <v>10634</v>
      </c>
      <c r="K495" s="5">
        <v>0</v>
      </c>
      <c r="L495" t="s">
        <v>967</v>
      </c>
      <c r="M495" t="s">
        <v>956</v>
      </c>
      <c r="N495" t="s">
        <v>10635</v>
      </c>
      <c r="O495" t="s">
        <v>804</v>
      </c>
      <c r="P495" t="s">
        <v>10671</v>
      </c>
      <c r="Q495" t="s">
        <v>11637</v>
      </c>
      <c r="R495" t="s">
        <v>736</v>
      </c>
      <c r="S495" t="s">
        <v>803</v>
      </c>
      <c r="T495" t="s">
        <v>11642</v>
      </c>
      <c r="U495" t="s">
        <v>965</v>
      </c>
      <c r="V495" t="s">
        <v>10638</v>
      </c>
      <c r="W495" t="s">
        <v>970</v>
      </c>
      <c r="X495" t="s">
        <v>11643</v>
      </c>
    </row>
    <row r="496" spans="2:24" ht="11" outlineLevel="1" x14ac:dyDescent="0.15">
      <c r="B496" t="s">
        <v>1078</v>
      </c>
      <c r="C496" t="s">
        <v>182</v>
      </c>
      <c r="E496" t="s">
        <v>10649</v>
      </c>
      <c r="F496" t="s">
        <v>607</v>
      </c>
      <c r="G496" t="s">
        <v>1079</v>
      </c>
      <c r="H496" s="17">
        <v>44467</v>
      </c>
      <c r="I496" s="15">
        <v>2021</v>
      </c>
      <c r="J496" t="s">
        <v>10634</v>
      </c>
      <c r="K496" s="5">
        <v>19348572.52</v>
      </c>
      <c r="L496" t="s">
        <v>967</v>
      </c>
      <c r="M496" t="s">
        <v>956</v>
      </c>
      <c r="N496" t="s">
        <v>10635</v>
      </c>
      <c r="O496" t="s">
        <v>804</v>
      </c>
      <c r="P496" t="s">
        <v>10671</v>
      </c>
      <c r="Q496" t="s">
        <v>10671</v>
      </c>
      <c r="R496" t="s">
        <v>736</v>
      </c>
      <c r="S496" t="s">
        <v>803</v>
      </c>
      <c r="T496" t="s">
        <v>11644</v>
      </c>
      <c r="U496" t="s">
        <v>965</v>
      </c>
      <c r="V496" t="s">
        <v>10638</v>
      </c>
      <c r="W496" t="s">
        <v>970</v>
      </c>
      <c r="X496" t="s">
        <v>11645</v>
      </c>
    </row>
    <row r="497" spans="2:24" ht="11" outlineLevel="1" x14ac:dyDescent="0.15">
      <c r="B497" t="s">
        <v>1078</v>
      </c>
      <c r="C497" t="s">
        <v>182</v>
      </c>
      <c r="E497" t="s">
        <v>10667</v>
      </c>
      <c r="F497" t="s">
        <v>607</v>
      </c>
      <c r="G497" t="s">
        <v>1079</v>
      </c>
      <c r="H497" s="17">
        <v>45377</v>
      </c>
      <c r="I497" s="15">
        <v>2024</v>
      </c>
      <c r="J497" t="s">
        <v>10634</v>
      </c>
      <c r="K497" s="5">
        <v>9327239</v>
      </c>
      <c r="L497" t="s">
        <v>967</v>
      </c>
      <c r="M497" t="s">
        <v>956</v>
      </c>
      <c r="N497" t="s">
        <v>10635</v>
      </c>
      <c r="O497" t="s">
        <v>804</v>
      </c>
      <c r="P497" t="s">
        <v>10671</v>
      </c>
      <c r="Q497" t="s">
        <v>10671</v>
      </c>
      <c r="R497" t="s">
        <v>736</v>
      </c>
      <c r="S497" t="s">
        <v>803</v>
      </c>
      <c r="T497" t="s">
        <v>11646</v>
      </c>
      <c r="U497" t="s">
        <v>965</v>
      </c>
      <c r="V497" t="s">
        <v>10638</v>
      </c>
      <c r="W497" t="s">
        <v>970</v>
      </c>
      <c r="X497" t="s">
        <v>11647</v>
      </c>
    </row>
    <row r="498" spans="2:24" ht="11" outlineLevel="1" x14ac:dyDescent="0.15">
      <c r="B498" t="s">
        <v>1084</v>
      </c>
      <c r="C498" t="s">
        <v>1085</v>
      </c>
      <c r="D498" t="s">
        <v>163</v>
      </c>
      <c r="E498" t="s">
        <v>10664</v>
      </c>
      <c r="F498" t="s">
        <v>600</v>
      </c>
      <c r="G498" t="s">
        <v>973</v>
      </c>
      <c r="H498" s="17">
        <v>45614</v>
      </c>
      <c r="I498" s="15">
        <v>2025</v>
      </c>
      <c r="J498" t="s">
        <v>10634</v>
      </c>
      <c r="K498" s="5">
        <v>0</v>
      </c>
      <c r="L498" t="s">
        <v>967</v>
      </c>
      <c r="M498" t="s">
        <v>985</v>
      </c>
      <c r="N498" t="s">
        <v>10635</v>
      </c>
      <c r="O498" t="s">
        <v>804</v>
      </c>
      <c r="P498" t="s">
        <v>10885</v>
      </c>
      <c r="Q498" t="s">
        <v>10685</v>
      </c>
      <c r="R498" t="s">
        <v>736</v>
      </c>
      <c r="S498" t="s">
        <v>803</v>
      </c>
      <c r="T498" t="s">
        <v>11648</v>
      </c>
      <c r="U498" t="s">
        <v>965</v>
      </c>
      <c r="V498" t="s">
        <v>10638</v>
      </c>
      <c r="W498" t="s">
        <v>970</v>
      </c>
      <c r="X498" t="s">
        <v>11649</v>
      </c>
    </row>
    <row r="499" spans="2:24" ht="11" outlineLevel="1" x14ac:dyDescent="0.15">
      <c r="B499" t="s">
        <v>1084</v>
      </c>
      <c r="C499" t="s">
        <v>1085</v>
      </c>
      <c r="D499" t="s">
        <v>163</v>
      </c>
      <c r="E499" t="s">
        <v>10652</v>
      </c>
      <c r="F499" t="s">
        <v>600</v>
      </c>
      <c r="G499" t="s">
        <v>973</v>
      </c>
      <c r="H499" s="17">
        <v>45588</v>
      </c>
      <c r="I499" s="15">
        <v>2025</v>
      </c>
      <c r="J499" t="s">
        <v>10634</v>
      </c>
      <c r="K499" s="5">
        <v>106543.47</v>
      </c>
      <c r="L499" t="s">
        <v>967</v>
      </c>
      <c r="M499" t="s">
        <v>985</v>
      </c>
      <c r="N499" t="s">
        <v>10635</v>
      </c>
      <c r="O499" t="s">
        <v>804</v>
      </c>
      <c r="P499" t="s">
        <v>10885</v>
      </c>
      <c r="Q499" t="s">
        <v>10685</v>
      </c>
      <c r="R499" t="s">
        <v>736</v>
      </c>
      <c r="S499" t="s">
        <v>803</v>
      </c>
      <c r="T499" t="s">
        <v>11650</v>
      </c>
      <c r="U499" t="s">
        <v>965</v>
      </c>
      <c r="V499" t="s">
        <v>10638</v>
      </c>
      <c r="W499" t="s">
        <v>970</v>
      </c>
      <c r="X499" t="s">
        <v>11651</v>
      </c>
    </row>
    <row r="500" spans="2:24" ht="11" outlineLevel="1" x14ac:dyDescent="0.15">
      <c r="B500" t="s">
        <v>1084</v>
      </c>
      <c r="C500" t="s">
        <v>1085</v>
      </c>
      <c r="D500" t="s">
        <v>163</v>
      </c>
      <c r="E500" t="s">
        <v>10649</v>
      </c>
      <c r="F500" t="s">
        <v>600</v>
      </c>
      <c r="G500" t="s">
        <v>973</v>
      </c>
      <c r="H500" s="17">
        <v>45471</v>
      </c>
      <c r="I500" s="15">
        <v>2024</v>
      </c>
      <c r="J500" t="s">
        <v>10634</v>
      </c>
      <c r="K500" s="5">
        <v>27786385.699999999</v>
      </c>
      <c r="L500" t="s">
        <v>967</v>
      </c>
      <c r="M500" t="s">
        <v>985</v>
      </c>
      <c r="N500" t="s">
        <v>10635</v>
      </c>
      <c r="O500" t="s">
        <v>804</v>
      </c>
      <c r="P500" t="s">
        <v>10885</v>
      </c>
      <c r="Q500" t="s">
        <v>10685</v>
      </c>
      <c r="R500" t="s">
        <v>736</v>
      </c>
      <c r="S500" t="s">
        <v>803</v>
      </c>
      <c r="T500" t="s">
        <v>11652</v>
      </c>
      <c r="U500" t="s">
        <v>965</v>
      </c>
      <c r="V500" t="s">
        <v>10638</v>
      </c>
      <c r="W500" t="s">
        <v>970</v>
      </c>
      <c r="X500" t="s">
        <v>11653</v>
      </c>
    </row>
    <row r="501" spans="2:24" ht="11" outlineLevel="1" x14ac:dyDescent="0.15">
      <c r="B501" t="s">
        <v>1084</v>
      </c>
      <c r="C501" t="s">
        <v>1085</v>
      </c>
      <c r="D501" t="s">
        <v>163</v>
      </c>
      <c r="E501" t="s">
        <v>10643</v>
      </c>
      <c r="F501" t="s">
        <v>600</v>
      </c>
      <c r="G501" t="s">
        <v>973</v>
      </c>
      <c r="H501" s="17">
        <v>45643</v>
      </c>
      <c r="I501" s="15">
        <v>2025</v>
      </c>
      <c r="J501" t="s">
        <v>10634</v>
      </c>
      <c r="K501" s="5">
        <v>0</v>
      </c>
      <c r="L501" t="s">
        <v>967</v>
      </c>
      <c r="M501" t="s">
        <v>985</v>
      </c>
      <c r="N501" t="s">
        <v>10635</v>
      </c>
      <c r="O501" t="s">
        <v>804</v>
      </c>
      <c r="P501" t="s">
        <v>10885</v>
      </c>
      <c r="Q501" t="s">
        <v>10685</v>
      </c>
      <c r="R501" t="s">
        <v>736</v>
      </c>
      <c r="S501" t="s">
        <v>803</v>
      </c>
      <c r="T501" t="s">
        <v>11654</v>
      </c>
      <c r="U501" t="s">
        <v>965</v>
      </c>
      <c r="V501" t="s">
        <v>10638</v>
      </c>
      <c r="W501" t="s">
        <v>970</v>
      </c>
      <c r="X501" t="s">
        <v>11655</v>
      </c>
    </row>
    <row r="502" spans="2:24" ht="11" outlineLevel="1" x14ac:dyDescent="0.15">
      <c r="B502" t="s">
        <v>1084</v>
      </c>
      <c r="C502" t="s">
        <v>1085</v>
      </c>
      <c r="D502" t="s">
        <v>163</v>
      </c>
      <c r="E502" t="s">
        <v>10632</v>
      </c>
      <c r="F502" t="s">
        <v>600</v>
      </c>
      <c r="G502" t="s">
        <v>973</v>
      </c>
      <c r="H502" s="17">
        <v>45834</v>
      </c>
      <c r="I502" s="15">
        <v>2025</v>
      </c>
      <c r="J502" t="s">
        <v>10634</v>
      </c>
      <c r="K502" s="5">
        <v>0</v>
      </c>
      <c r="L502" t="s">
        <v>967</v>
      </c>
      <c r="M502" t="s">
        <v>985</v>
      </c>
      <c r="N502" t="s">
        <v>10635</v>
      </c>
      <c r="O502" t="s">
        <v>804</v>
      </c>
      <c r="P502" t="s">
        <v>10885</v>
      </c>
      <c r="Q502" t="s">
        <v>10685</v>
      </c>
      <c r="R502" t="s">
        <v>736</v>
      </c>
      <c r="S502" t="s">
        <v>803</v>
      </c>
      <c r="T502" t="s">
        <v>11656</v>
      </c>
      <c r="U502" t="s">
        <v>965</v>
      </c>
      <c r="V502" t="s">
        <v>10638</v>
      </c>
      <c r="W502" t="s">
        <v>970</v>
      </c>
      <c r="X502" t="s">
        <v>11657</v>
      </c>
    </row>
    <row r="503" spans="2:24" ht="11" outlineLevel="1" x14ac:dyDescent="0.15">
      <c r="B503" t="s">
        <v>1084</v>
      </c>
      <c r="C503" t="s">
        <v>1085</v>
      </c>
      <c r="D503" t="s">
        <v>163</v>
      </c>
      <c r="E503" t="s">
        <v>10658</v>
      </c>
      <c r="F503" t="s">
        <v>600</v>
      </c>
      <c r="G503" t="s">
        <v>973</v>
      </c>
      <c r="H503" s="17">
        <v>45881</v>
      </c>
      <c r="I503" s="15">
        <v>2025</v>
      </c>
      <c r="J503" t="s">
        <v>10634</v>
      </c>
      <c r="K503" s="5">
        <v>105433.13</v>
      </c>
      <c r="L503" t="s">
        <v>967</v>
      </c>
      <c r="M503" t="s">
        <v>985</v>
      </c>
      <c r="N503" t="s">
        <v>10635</v>
      </c>
      <c r="O503" t="s">
        <v>804</v>
      </c>
      <c r="P503" t="s">
        <v>10885</v>
      </c>
      <c r="Q503" t="s">
        <v>10685</v>
      </c>
      <c r="R503" t="s">
        <v>736</v>
      </c>
      <c r="S503" t="s">
        <v>803</v>
      </c>
      <c r="T503" t="s">
        <v>11658</v>
      </c>
      <c r="U503" t="s">
        <v>965</v>
      </c>
      <c r="V503" t="s">
        <v>10638</v>
      </c>
      <c r="W503" t="s">
        <v>970</v>
      </c>
      <c r="X503" t="s">
        <v>11659</v>
      </c>
    </row>
    <row r="504" spans="2:24" ht="11" outlineLevel="1" x14ac:dyDescent="0.15">
      <c r="B504" t="s">
        <v>1084</v>
      </c>
      <c r="C504" t="s">
        <v>1085</v>
      </c>
      <c r="D504" t="s">
        <v>163</v>
      </c>
      <c r="E504" t="s">
        <v>10661</v>
      </c>
      <c r="F504" t="s">
        <v>600</v>
      </c>
      <c r="G504" t="s">
        <v>973</v>
      </c>
      <c r="H504" s="17">
        <v>46028</v>
      </c>
      <c r="I504" s="15">
        <v>2026</v>
      </c>
      <c r="J504" t="s">
        <v>10634</v>
      </c>
      <c r="K504" s="5">
        <v>-18472.09</v>
      </c>
      <c r="L504" t="s">
        <v>967</v>
      </c>
      <c r="M504" t="s">
        <v>985</v>
      </c>
      <c r="N504" t="s">
        <v>10635</v>
      </c>
      <c r="O504" t="s">
        <v>804</v>
      </c>
      <c r="P504" t="s">
        <v>10885</v>
      </c>
      <c r="Q504" t="s">
        <v>10685</v>
      </c>
      <c r="R504" t="s">
        <v>736</v>
      </c>
      <c r="S504" t="s">
        <v>803</v>
      </c>
      <c r="T504" t="s">
        <v>11660</v>
      </c>
      <c r="U504" t="s">
        <v>965</v>
      </c>
      <c r="V504" t="s">
        <v>10638</v>
      </c>
      <c r="W504" t="s">
        <v>970</v>
      </c>
      <c r="X504" t="s">
        <v>11661</v>
      </c>
    </row>
    <row r="505" spans="2:24" ht="11" outlineLevel="1" x14ac:dyDescent="0.15">
      <c r="B505" t="s">
        <v>1087</v>
      </c>
      <c r="C505" t="s">
        <v>185</v>
      </c>
      <c r="E505" t="s">
        <v>10658</v>
      </c>
      <c r="F505" t="s">
        <v>604</v>
      </c>
      <c r="G505" t="s">
        <v>1088</v>
      </c>
      <c r="H505" s="17">
        <v>44963</v>
      </c>
      <c r="I505" s="15">
        <v>2023</v>
      </c>
      <c r="J505" t="s">
        <v>10634</v>
      </c>
      <c r="K505" s="5">
        <v>852278</v>
      </c>
      <c r="L505" t="s">
        <v>967</v>
      </c>
      <c r="M505" t="s">
        <v>956</v>
      </c>
      <c r="N505" t="s">
        <v>10635</v>
      </c>
      <c r="O505" t="s">
        <v>818</v>
      </c>
      <c r="P505" t="s">
        <v>10636</v>
      </c>
      <c r="Q505" t="s">
        <v>10636</v>
      </c>
      <c r="R505" t="s">
        <v>740</v>
      </c>
      <c r="S505" t="s">
        <v>795</v>
      </c>
      <c r="T505" t="s">
        <v>11662</v>
      </c>
      <c r="U505" t="s">
        <v>965</v>
      </c>
      <c r="V505" t="s">
        <v>10638</v>
      </c>
      <c r="W505" t="s">
        <v>970</v>
      </c>
      <c r="X505" t="s">
        <v>11663</v>
      </c>
    </row>
    <row r="506" spans="2:24" ht="11" outlineLevel="1" x14ac:dyDescent="0.15">
      <c r="B506" t="s">
        <v>1087</v>
      </c>
      <c r="C506" t="s">
        <v>185</v>
      </c>
      <c r="E506" t="s">
        <v>10649</v>
      </c>
      <c r="F506" t="s">
        <v>604</v>
      </c>
      <c r="G506" t="s">
        <v>1088</v>
      </c>
      <c r="H506" s="17">
        <v>44462</v>
      </c>
      <c r="I506" s="15">
        <v>2021</v>
      </c>
      <c r="J506" t="s">
        <v>10634</v>
      </c>
      <c r="K506" s="5">
        <v>15971760</v>
      </c>
      <c r="L506" t="s">
        <v>967</v>
      </c>
      <c r="M506" t="s">
        <v>956</v>
      </c>
      <c r="N506" t="s">
        <v>10635</v>
      </c>
      <c r="O506" t="s">
        <v>818</v>
      </c>
      <c r="P506" t="s">
        <v>10636</v>
      </c>
      <c r="Q506" t="s">
        <v>10636</v>
      </c>
      <c r="R506" t="s">
        <v>740</v>
      </c>
      <c r="S506" t="s">
        <v>795</v>
      </c>
      <c r="T506" t="s">
        <v>11664</v>
      </c>
      <c r="U506" t="s">
        <v>965</v>
      </c>
      <c r="V506" t="s">
        <v>10638</v>
      </c>
      <c r="W506" t="s">
        <v>970</v>
      </c>
      <c r="X506" t="s">
        <v>11665</v>
      </c>
    </row>
    <row r="507" spans="2:24" ht="11" outlineLevel="1" x14ac:dyDescent="0.15">
      <c r="B507" t="s">
        <v>1087</v>
      </c>
      <c r="C507" t="s">
        <v>185</v>
      </c>
      <c r="E507" t="s">
        <v>10667</v>
      </c>
      <c r="F507" t="s">
        <v>604</v>
      </c>
      <c r="G507" t="s">
        <v>1088</v>
      </c>
      <c r="H507" s="17">
        <v>44789</v>
      </c>
      <c r="I507" s="15">
        <v>2022</v>
      </c>
      <c r="J507" t="s">
        <v>10634</v>
      </c>
      <c r="K507" s="5">
        <v>9857460.25</v>
      </c>
      <c r="L507" t="s">
        <v>967</v>
      </c>
      <c r="M507" t="s">
        <v>956</v>
      </c>
      <c r="N507" t="s">
        <v>10635</v>
      </c>
      <c r="O507" t="s">
        <v>818</v>
      </c>
      <c r="P507" t="s">
        <v>10636</v>
      </c>
      <c r="Q507" t="s">
        <v>10636</v>
      </c>
      <c r="R507" t="s">
        <v>740</v>
      </c>
      <c r="S507" t="s">
        <v>795</v>
      </c>
      <c r="T507" t="s">
        <v>11666</v>
      </c>
      <c r="U507" t="s">
        <v>965</v>
      </c>
      <c r="V507" t="s">
        <v>10638</v>
      </c>
      <c r="W507" t="s">
        <v>970</v>
      </c>
      <c r="X507" t="s">
        <v>11667</v>
      </c>
    </row>
    <row r="508" spans="2:24" ht="11" outlineLevel="1" x14ac:dyDescent="0.15">
      <c r="B508" t="s">
        <v>1087</v>
      </c>
      <c r="C508" t="s">
        <v>185</v>
      </c>
      <c r="E508" t="s">
        <v>10664</v>
      </c>
      <c r="F508" t="s">
        <v>604</v>
      </c>
      <c r="G508" t="s">
        <v>1088</v>
      </c>
      <c r="H508" s="17">
        <v>44729</v>
      </c>
      <c r="I508" s="15">
        <v>2022</v>
      </c>
      <c r="J508" t="s">
        <v>10634</v>
      </c>
      <c r="K508" s="5">
        <v>0</v>
      </c>
      <c r="L508" t="s">
        <v>967</v>
      </c>
      <c r="M508" t="s">
        <v>956</v>
      </c>
      <c r="N508" t="s">
        <v>10635</v>
      </c>
      <c r="O508" t="s">
        <v>818</v>
      </c>
      <c r="P508" t="s">
        <v>10636</v>
      </c>
      <c r="Q508" t="s">
        <v>10636</v>
      </c>
      <c r="R508" t="s">
        <v>740</v>
      </c>
      <c r="S508" t="s">
        <v>795</v>
      </c>
      <c r="T508" t="s">
        <v>11664</v>
      </c>
      <c r="U508" t="s">
        <v>965</v>
      </c>
      <c r="V508" t="s">
        <v>10638</v>
      </c>
      <c r="W508" t="s">
        <v>970</v>
      </c>
      <c r="X508" t="s">
        <v>11668</v>
      </c>
    </row>
    <row r="509" spans="2:24" ht="11" outlineLevel="1" x14ac:dyDescent="0.15">
      <c r="B509" t="s">
        <v>1087</v>
      </c>
      <c r="C509" t="s">
        <v>185</v>
      </c>
      <c r="E509" t="s">
        <v>10646</v>
      </c>
      <c r="F509" t="s">
        <v>604</v>
      </c>
      <c r="G509" t="s">
        <v>1088</v>
      </c>
      <c r="H509" s="17">
        <v>45056</v>
      </c>
      <c r="I509" s="15">
        <v>2023</v>
      </c>
      <c r="J509" t="s">
        <v>10634</v>
      </c>
      <c r="K509" s="5">
        <v>500000</v>
      </c>
      <c r="L509" t="s">
        <v>967</v>
      </c>
      <c r="M509" t="s">
        <v>956</v>
      </c>
      <c r="N509" t="s">
        <v>10635</v>
      </c>
      <c r="O509" t="s">
        <v>818</v>
      </c>
      <c r="P509" t="s">
        <v>10636</v>
      </c>
      <c r="Q509" t="s">
        <v>10636</v>
      </c>
      <c r="R509" t="s">
        <v>740</v>
      </c>
      <c r="S509" t="s">
        <v>795</v>
      </c>
      <c r="T509" t="s">
        <v>11669</v>
      </c>
      <c r="U509" t="s">
        <v>965</v>
      </c>
      <c r="V509" t="s">
        <v>10638</v>
      </c>
      <c r="W509" t="s">
        <v>970</v>
      </c>
      <c r="X509" t="s">
        <v>11670</v>
      </c>
    </row>
    <row r="510" spans="2:24" ht="11" outlineLevel="1" x14ac:dyDescent="0.15">
      <c r="B510" t="s">
        <v>1087</v>
      </c>
      <c r="C510" t="s">
        <v>185</v>
      </c>
      <c r="E510" t="s">
        <v>10655</v>
      </c>
      <c r="F510" t="s">
        <v>604</v>
      </c>
      <c r="G510" t="s">
        <v>1088</v>
      </c>
      <c r="H510" s="17">
        <v>45051</v>
      </c>
      <c r="I510" s="15">
        <v>2023</v>
      </c>
      <c r="J510" t="s">
        <v>10634</v>
      </c>
      <c r="K510" s="5">
        <v>500000</v>
      </c>
      <c r="L510" t="s">
        <v>967</v>
      </c>
      <c r="M510" t="s">
        <v>956</v>
      </c>
      <c r="N510" t="s">
        <v>10635</v>
      </c>
      <c r="O510" t="s">
        <v>818</v>
      </c>
      <c r="P510" t="s">
        <v>10636</v>
      </c>
      <c r="Q510" t="s">
        <v>10636</v>
      </c>
      <c r="R510" t="s">
        <v>740</v>
      </c>
      <c r="S510" t="s">
        <v>795</v>
      </c>
      <c r="T510" t="s">
        <v>11664</v>
      </c>
      <c r="U510" t="s">
        <v>965</v>
      </c>
      <c r="V510" t="s">
        <v>10638</v>
      </c>
      <c r="W510" t="s">
        <v>970</v>
      </c>
      <c r="X510" t="s">
        <v>11671</v>
      </c>
    </row>
    <row r="511" spans="2:24" ht="11" outlineLevel="1" x14ac:dyDescent="0.15">
      <c r="B511" t="s">
        <v>1087</v>
      </c>
      <c r="C511" t="s">
        <v>185</v>
      </c>
      <c r="E511" t="s">
        <v>10643</v>
      </c>
      <c r="F511" t="s">
        <v>604</v>
      </c>
      <c r="G511" t="s">
        <v>1088</v>
      </c>
      <c r="H511" s="17">
        <v>44755</v>
      </c>
      <c r="I511" s="15">
        <v>2022</v>
      </c>
      <c r="J511" t="s">
        <v>10634</v>
      </c>
      <c r="K511" s="5">
        <v>0</v>
      </c>
      <c r="L511" t="s">
        <v>967</v>
      </c>
      <c r="M511" t="s">
        <v>956</v>
      </c>
      <c r="N511" t="s">
        <v>10635</v>
      </c>
      <c r="O511" t="s">
        <v>818</v>
      </c>
      <c r="P511" t="s">
        <v>10636</v>
      </c>
      <c r="Q511" t="s">
        <v>10636</v>
      </c>
      <c r="R511" t="s">
        <v>740</v>
      </c>
      <c r="S511" t="s">
        <v>795</v>
      </c>
      <c r="T511" t="s">
        <v>11672</v>
      </c>
      <c r="U511" t="s">
        <v>965</v>
      </c>
      <c r="V511" t="s">
        <v>10638</v>
      </c>
      <c r="W511" t="s">
        <v>970</v>
      </c>
      <c r="X511" t="s">
        <v>11673</v>
      </c>
    </row>
    <row r="512" spans="2:24" ht="11" outlineLevel="1" x14ac:dyDescent="0.15">
      <c r="B512" t="s">
        <v>1087</v>
      </c>
      <c r="C512" t="s">
        <v>185</v>
      </c>
      <c r="E512" t="s">
        <v>10661</v>
      </c>
      <c r="F512" t="s">
        <v>604</v>
      </c>
      <c r="G512" t="s">
        <v>1088</v>
      </c>
      <c r="H512" s="17">
        <v>45032</v>
      </c>
      <c r="I512" s="15">
        <v>2023</v>
      </c>
      <c r="J512" t="s">
        <v>10634</v>
      </c>
      <c r="K512" s="5">
        <v>0</v>
      </c>
      <c r="L512" t="s">
        <v>967</v>
      </c>
      <c r="M512" t="s">
        <v>956</v>
      </c>
      <c r="N512" t="s">
        <v>10635</v>
      </c>
      <c r="O512" t="s">
        <v>818</v>
      </c>
      <c r="P512" t="s">
        <v>10636</v>
      </c>
      <c r="Q512" t="s">
        <v>10636</v>
      </c>
      <c r="R512" t="s">
        <v>740</v>
      </c>
      <c r="S512" t="s">
        <v>795</v>
      </c>
      <c r="T512" t="s">
        <v>11674</v>
      </c>
      <c r="U512" t="s">
        <v>965</v>
      </c>
      <c r="V512" t="s">
        <v>10638</v>
      </c>
      <c r="W512" t="s">
        <v>970</v>
      </c>
      <c r="X512" t="s">
        <v>11675</v>
      </c>
    </row>
    <row r="513" spans="2:24" ht="11" outlineLevel="1" x14ac:dyDescent="0.15">
      <c r="B513" t="s">
        <v>1087</v>
      </c>
      <c r="C513" t="s">
        <v>185</v>
      </c>
      <c r="E513" t="s">
        <v>10652</v>
      </c>
      <c r="F513" t="s">
        <v>604</v>
      </c>
      <c r="G513" t="s">
        <v>1088</v>
      </c>
      <c r="H513" s="17">
        <v>44720</v>
      </c>
      <c r="I513" s="15">
        <v>2022</v>
      </c>
      <c r="J513" t="s">
        <v>10634</v>
      </c>
      <c r="K513" s="5">
        <v>0</v>
      </c>
      <c r="L513" t="s">
        <v>967</v>
      </c>
      <c r="M513" t="s">
        <v>956</v>
      </c>
      <c r="N513" t="s">
        <v>10635</v>
      </c>
      <c r="O513" t="s">
        <v>818</v>
      </c>
      <c r="P513" t="s">
        <v>10636</v>
      </c>
      <c r="Q513" t="s">
        <v>10636</v>
      </c>
      <c r="R513" t="s">
        <v>740</v>
      </c>
      <c r="S513" t="s">
        <v>795</v>
      </c>
      <c r="T513" t="s">
        <v>11664</v>
      </c>
      <c r="U513" t="s">
        <v>965</v>
      </c>
      <c r="V513" t="s">
        <v>10638</v>
      </c>
      <c r="W513" t="s">
        <v>970</v>
      </c>
      <c r="X513" t="s">
        <v>11676</v>
      </c>
    </row>
    <row r="514" spans="2:24" ht="11" outlineLevel="1" x14ac:dyDescent="0.15">
      <c r="B514" t="s">
        <v>1087</v>
      </c>
      <c r="C514" t="s">
        <v>185</v>
      </c>
      <c r="E514" t="s">
        <v>10632</v>
      </c>
      <c r="F514" t="s">
        <v>604</v>
      </c>
      <c r="G514" t="s">
        <v>1088</v>
      </c>
      <c r="H514" s="17">
        <v>44777</v>
      </c>
      <c r="I514" s="15">
        <v>2022</v>
      </c>
      <c r="J514" t="s">
        <v>10634</v>
      </c>
      <c r="K514" s="5">
        <v>657362.25</v>
      </c>
      <c r="L514" t="s">
        <v>967</v>
      </c>
      <c r="M514" t="s">
        <v>956</v>
      </c>
      <c r="N514" t="s">
        <v>10635</v>
      </c>
      <c r="O514" t="s">
        <v>818</v>
      </c>
      <c r="P514" t="s">
        <v>10636</v>
      </c>
      <c r="Q514" t="s">
        <v>10636</v>
      </c>
      <c r="R514" t="s">
        <v>740</v>
      </c>
      <c r="S514" t="s">
        <v>795</v>
      </c>
      <c r="T514" t="s">
        <v>11677</v>
      </c>
      <c r="U514" t="s">
        <v>965</v>
      </c>
      <c r="V514" t="s">
        <v>10638</v>
      </c>
      <c r="W514" t="s">
        <v>970</v>
      </c>
      <c r="X514" t="s">
        <v>11678</v>
      </c>
    </row>
    <row r="515" spans="2:24" ht="11" outlineLevel="1" x14ac:dyDescent="0.15">
      <c r="B515" t="s">
        <v>1087</v>
      </c>
      <c r="C515" t="s">
        <v>185</v>
      </c>
      <c r="E515" t="s">
        <v>10640</v>
      </c>
      <c r="F515" t="s">
        <v>604</v>
      </c>
      <c r="G515" t="s">
        <v>1088</v>
      </c>
      <c r="H515" s="17">
        <v>45178</v>
      </c>
      <c r="I515" s="15">
        <v>2023</v>
      </c>
      <c r="J515" t="s">
        <v>10634</v>
      </c>
      <c r="K515" s="5">
        <v>-541620.12</v>
      </c>
      <c r="L515" t="s">
        <v>967</v>
      </c>
      <c r="M515" t="s">
        <v>956</v>
      </c>
      <c r="N515" t="s">
        <v>10635</v>
      </c>
      <c r="O515" t="s">
        <v>818</v>
      </c>
      <c r="P515" t="s">
        <v>10636</v>
      </c>
      <c r="Q515" t="s">
        <v>10636</v>
      </c>
      <c r="R515" t="s">
        <v>740</v>
      </c>
      <c r="S515" t="s">
        <v>795</v>
      </c>
      <c r="T515" t="s">
        <v>11679</v>
      </c>
      <c r="U515" t="s">
        <v>965</v>
      </c>
      <c r="V515" t="s">
        <v>10638</v>
      </c>
      <c r="W515" t="s">
        <v>970</v>
      </c>
      <c r="X515" t="s">
        <v>11680</v>
      </c>
    </row>
    <row r="516" spans="2:24" ht="11" outlineLevel="1" x14ac:dyDescent="0.15">
      <c r="B516" t="s">
        <v>1090</v>
      </c>
      <c r="C516" t="s">
        <v>1091</v>
      </c>
      <c r="D516" t="s">
        <v>164</v>
      </c>
      <c r="E516" t="s">
        <v>10649</v>
      </c>
      <c r="F516" t="s">
        <v>11297</v>
      </c>
      <c r="G516" t="s">
        <v>1022</v>
      </c>
      <c r="H516" s="17">
        <v>45908</v>
      </c>
      <c r="I516" s="15">
        <v>2025</v>
      </c>
      <c r="J516" t="s">
        <v>10634</v>
      </c>
      <c r="K516" s="5">
        <v>26902286</v>
      </c>
      <c r="L516" t="s">
        <v>967</v>
      </c>
      <c r="M516" t="s">
        <v>985</v>
      </c>
      <c r="N516" t="s">
        <v>10635</v>
      </c>
      <c r="O516" t="s">
        <v>796</v>
      </c>
      <c r="P516" t="s">
        <v>10885</v>
      </c>
      <c r="Q516" t="s">
        <v>10671</v>
      </c>
      <c r="R516" t="s">
        <v>755</v>
      </c>
      <c r="S516" t="s">
        <v>795</v>
      </c>
      <c r="T516" t="s">
        <v>11681</v>
      </c>
      <c r="U516" t="s">
        <v>965</v>
      </c>
      <c r="V516" t="s">
        <v>10638</v>
      </c>
      <c r="W516" t="s">
        <v>970</v>
      </c>
      <c r="X516" t="s">
        <v>11682</v>
      </c>
    </row>
    <row r="517" spans="2:24" ht="11" outlineLevel="1" x14ac:dyDescent="0.15">
      <c r="B517" t="s">
        <v>1090</v>
      </c>
      <c r="C517" t="s">
        <v>1091</v>
      </c>
      <c r="D517" t="s">
        <v>164</v>
      </c>
      <c r="E517" t="s">
        <v>10652</v>
      </c>
      <c r="F517" t="s">
        <v>11297</v>
      </c>
      <c r="G517" t="s">
        <v>1022</v>
      </c>
      <c r="H517" s="17">
        <v>46092</v>
      </c>
      <c r="I517" s="15">
        <v>2026</v>
      </c>
      <c r="J517" t="s">
        <v>10634</v>
      </c>
      <c r="K517" s="5">
        <v>781540.09</v>
      </c>
      <c r="L517" t="s">
        <v>967</v>
      </c>
      <c r="M517" t="s">
        <v>985</v>
      </c>
      <c r="N517" t="s">
        <v>10635</v>
      </c>
      <c r="O517" t="s">
        <v>796</v>
      </c>
      <c r="P517" t="s">
        <v>10885</v>
      </c>
      <c r="Q517" t="s">
        <v>10671</v>
      </c>
      <c r="R517" t="s">
        <v>755</v>
      </c>
      <c r="S517" t="s">
        <v>795</v>
      </c>
      <c r="T517" t="s">
        <v>11683</v>
      </c>
      <c r="U517" t="s">
        <v>965</v>
      </c>
      <c r="V517" t="s">
        <v>10638</v>
      </c>
      <c r="W517" t="s">
        <v>970</v>
      </c>
      <c r="X517" t="s">
        <v>11684</v>
      </c>
    </row>
    <row r="518" spans="2:24" ht="11" outlineLevel="1" x14ac:dyDescent="0.15">
      <c r="B518" t="s">
        <v>1093</v>
      </c>
      <c r="C518" t="s">
        <v>1094</v>
      </c>
      <c r="D518" t="s">
        <v>166</v>
      </c>
      <c r="E518" t="s">
        <v>10652</v>
      </c>
      <c r="F518" t="s">
        <v>11414</v>
      </c>
      <c r="G518" t="s">
        <v>1053</v>
      </c>
      <c r="H518" s="17">
        <v>45674</v>
      </c>
      <c r="I518" s="15">
        <v>2025</v>
      </c>
      <c r="J518" t="s">
        <v>10634</v>
      </c>
      <c r="K518" s="5">
        <v>0</v>
      </c>
      <c r="L518" t="s">
        <v>967</v>
      </c>
      <c r="M518" t="s">
        <v>985</v>
      </c>
      <c r="N518" t="s">
        <v>10635</v>
      </c>
      <c r="O518" t="s">
        <v>796</v>
      </c>
      <c r="P518" t="s">
        <v>10885</v>
      </c>
      <c r="Q518" t="s">
        <v>10671</v>
      </c>
      <c r="R518" t="s">
        <v>744</v>
      </c>
      <c r="S518" t="s">
        <v>795</v>
      </c>
      <c r="T518" t="s">
        <v>11685</v>
      </c>
      <c r="U518" t="s">
        <v>965</v>
      </c>
      <c r="V518" t="s">
        <v>10638</v>
      </c>
      <c r="W518" t="s">
        <v>970</v>
      </c>
      <c r="X518" t="s">
        <v>11686</v>
      </c>
    </row>
    <row r="519" spans="2:24" ht="11" outlineLevel="1" x14ac:dyDescent="0.15">
      <c r="B519" t="s">
        <v>1093</v>
      </c>
      <c r="C519" t="s">
        <v>1094</v>
      </c>
      <c r="D519" t="s">
        <v>166</v>
      </c>
      <c r="E519" t="s">
        <v>10649</v>
      </c>
      <c r="F519" t="s">
        <v>11414</v>
      </c>
      <c r="G519" t="s">
        <v>1053</v>
      </c>
      <c r="H519" s="17">
        <v>45541</v>
      </c>
      <c r="I519" s="15">
        <v>2024</v>
      </c>
      <c r="J519" t="s">
        <v>10634</v>
      </c>
      <c r="K519" s="5">
        <v>26651509.710000001</v>
      </c>
      <c r="L519" t="s">
        <v>967</v>
      </c>
      <c r="M519" t="s">
        <v>985</v>
      </c>
      <c r="N519" t="s">
        <v>10635</v>
      </c>
      <c r="O519" t="s">
        <v>796</v>
      </c>
      <c r="P519" t="s">
        <v>10885</v>
      </c>
      <c r="Q519" t="s">
        <v>10671</v>
      </c>
      <c r="R519" t="s">
        <v>744</v>
      </c>
      <c r="S519" t="s">
        <v>795</v>
      </c>
      <c r="T519" t="s">
        <v>11687</v>
      </c>
      <c r="U519" t="s">
        <v>965</v>
      </c>
      <c r="V519" t="s">
        <v>10638</v>
      </c>
      <c r="W519" t="s">
        <v>970</v>
      </c>
      <c r="X519" t="s">
        <v>11688</v>
      </c>
    </row>
    <row r="520" spans="2:24" ht="11" outlineLevel="1" x14ac:dyDescent="0.15">
      <c r="B520" t="s">
        <v>1093</v>
      </c>
      <c r="C520" t="s">
        <v>1094</v>
      </c>
      <c r="D520" t="s">
        <v>166</v>
      </c>
      <c r="E520" t="s">
        <v>10643</v>
      </c>
      <c r="F520" t="s">
        <v>11414</v>
      </c>
      <c r="G520" t="s">
        <v>1053</v>
      </c>
      <c r="H520" s="17">
        <v>45778</v>
      </c>
      <c r="I520" s="15">
        <v>2025</v>
      </c>
      <c r="J520" t="s">
        <v>10634</v>
      </c>
      <c r="K520" s="5">
        <v>0</v>
      </c>
      <c r="L520" t="s">
        <v>967</v>
      </c>
      <c r="M520" t="s">
        <v>985</v>
      </c>
      <c r="N520" t="s">
        <v>10635</v>
      </c>
      <c r="O520" t="s">
        <v>796</v>
      </c>
      <c r="P520" t="s">
        <v>10885</v>
      </c>
      <c r="Q520" t="s">
        <v>10671</v>
      </c>
      <c r="R520" t="s">
        <v>744</v>
      </c>
      <c r="S520" t="s">
        <v>795</v>
      </c>
      <c r="T520" t="s">
        <v>11685</v>
      </c>
      <c r="U520" t="s">
        <v>965</v>
      </c>
      <c r="V520" t="s">
        <v>10638</v>
      </c>
      <c r="W520" t="s">
        <v>970</v>
      </c>
      <c r="X520" t="s">
        <v>11689</v>
      </c>
    </row>
    <row r="521" spans="2:24" ht="11" outlineLevel="1" x14ac:dyDescent="0.15">
      <c r="B521" t="s">
        <v>1093</v>
      </c>
      <c r="C521" t="s">
        <v>1094</v>
      </c>
      <c r="D521" t="s">
        <v>166</v>
      </c>
      <c r="E521" t="s">
        <v>10632</v>
      </c>
      <c r="F521" t="s">
        <v>11414</v>
      </c>
      <c r="G521" t="s">
        <v>1053</v>
      </c>
      <c r="H521" s="17">
        <v>45799</v>
      </c>
      <c r="I521" s="15">
        <v>2025</v>
      </c>
      <c r="J521" t="s">
        <v>10634</v>
      </c>
      <c r="K521" s="5">
        <v>0</v>
      </c>
      <c r="L521" t="s">
        <v>967</v>
      </c>
      <c r="M521" t="s">
        <v>985</v>
      </c>
      <c r="N521" t="s">
        <v>10635</v>
      </c>
      <c r="O521" t="s">
        <v>796</v>
      </c>
      <c r="P521" t="s">
        <v>10885</v>
      </c>
      <c r="Q521" t="s">
        <v>10671</v>
      </c>
      <c r="R521" t="s">
        <v>744</v>
      </c>
      <c r="S521" t="s">
        <v>795</v>
      </c>
      <c r="T521" t="s">
        <v>11685</v>
      </c>
      <c r="U521" t="s">
        <v>965</v>
      </c>
      <c r="V521" t="s">
        <v>10638</v>
      </c>
      <c r="W521" t="s">
        <v>970</v>
      </c>
      <c r="X521" t="s">
        <v>11690</v>
      </c>
    </row>
    <row r="522" spans="2:24" ht="11" outlineLevel="1" x14ac:dyDescent="0.15">
      <c r="B522" t="s">
        <v>1093</v>
      </c>
      <c r="C522" t="s">
        <v>1094</v>
      </c>
      <c r="D522" t="s">
        <v>166</v>
      </c>
      <c r="E522" t="s">
        <v>10667</v>
      </c>
      <c r="F522" t="s">
        <v>11414</v>
      </c>
      <c r="G522" t="s">
        <v>1053</v>
      </c>
      <c r="H522" s="17">
        <v>45855</v>
      </c>
      <c r="I522" s="15">
        <v>2025</v>
      </c>
      <c r="J522" t="s">
        <v>10634</v>
      </c>
      <c r="K522" s="5">
        <v>0</v>
      </c>
      <c r="L522" t="s">
        <v>967</v>
      </c>
      <c r="M522" t="s">
        <v>985</v>
      </c>
      <c r="N522" t="s">
        <v>10635</v>
      </c>
      <c r="O522" t="s">
        <v>796</v>
      </c>
      <c r="P522" t="s">
        <v>10885</v>
      </c>
      <c r="Q522" t="s">
        <v>10671</v>
      </c>
      <c r="R522" t="s">
        <v>744</v>
      </c>
      <c r="S522" t="s">
        <v>795</v>
      </c>
      <c r="T522" t="s">
        <v>11685</v>
      </c>
      <c r="U522" t="s">
        <v>965</v>
      </c>
      <c r="V522" t="s">
        <v>10638</v>
      </c>
      <c r="W522" t="s">
        <v>970</v>
      </c>
      <c r="X522" t="s">
        <v>11691</v>
      </c>
    </row>
    <row r="523" spans="2:24" ht="11" outlineLevel="1" x14ac:dyDescent="0.15">
      <c r="B523" t="s">
        <v>1093</v>
      </c>
      <c r="C523" t="s">
        <v>1094</v>
      </c>
      <c r="D523" t="s">
        <v>166</v>
      </c>
      <c r="E523" t="s">
        <v>10658</v>
      </c>
      <c r="F523" t="s">
        <v>11414</v>
      </c>
      <c r="G523" t="s">
        <v>1053</v>
      </c>
      <c r="H523" s="17">
        <v>45905</v>
      </c>
      <c r="I523" s="15">
        <v>2025</v>
      </c>
      <c r="J523" t="s">
        <v>10634</v>
      </c>
      <c r="K523" s="5">
        <v>50000</v>
      </c>
      <c r="L523" t="s">
        <v>967</v>
      </c>
      <c r="M523" t="s">
        <v>985</v>
      </c>
      <c r="N523" t="s">
        <v>10635</v>
      </c>
      <c r="O523" t="s">
        <v>796</v>
      </c>
      <c r="P523" t="s">
        <v>10885</v>
      </c>
      <c r="Q523" t="s">
        <v>10685</v>
      </c>
      <c r="R523" t="s">
        <v>744</v>
      </c>
      <c r="S523" t="s">
        <v>795</v>
      </c>
      <c r="T523" t="s">
        <v>11685</v>
      </c>
      <c r="U523" t="s">
        <v>965</v>
      </c>
      <c r="V523" t="s">
        <v>10638</v>
      </c>
      <c r="W523" t="s">
        <v>970</v>
      </c>
      <c r="X523" t="s">
        <v>11692</v>
      </c>
    </row>
    <row r="524" spans="2:24" ht="11" outlineLevel="1" x14ac:dyDescent="0.15">
      <c r="B524" t="s">
        <v>1093</v>
      </c>
      <c r="C524" t="s">
        <v>1094</v>
      </c>
      <c r="D524" t="s">
        <v>166</v>
      </c>
      <c r="E524" t="s">
        <v>10664</v>
      </c>
      <c r="F524" t="s">
        <v>11414</v>
      </c>
      <c r="G524" t="s">
        <v>1053</v>
      </c>
      <c r="H524" s="17">
        <v>45721</v>
      </c>
      <c r="I524" s="15">
        <v>2025</v>
      </c>
      <c r="J524" t="s">
        <v>10634</v>
      </c>
      <c r="K524" s="5">
        <v>0</v>
      </c>
      <c r="L524" t="s">
        <v>967</v>
      </c>
      <c r="M524" t="s">
        <v>985</v>
      </c>
      <c r="N524" t="s">
        <v>10635</v>
      </c>
      <c r="O524" t="s">
        <v>796</v>
      </c>
      <c r="P524" t="s">
        <v>10885</v>
      </c>
      <c r="Q524" t="s">
        <v>10671</v>
      </c>
      <c r="R524" t="s">
        <v>744</v>
      </c>
      <c r="S524" t="s">
        <v>795</v>
      </c>
      <c r="T524" t="s">
        <v>11685</v>
      </c>
      <c r="U524" t="s">
        <v>965</v>
      </c>
      <c r="V524" t="s">
        <v>10638</v>
      </c>
      <c r="W524" t="s">
        <v>970</v>
      </c>
      <c r="X524" t="s">
        <v>11693</v>
      </c>
    </row>
    <row r="525" spans="2:24" ht="11" outlineLevel="1" x14ac:dyDescent="0.15">
      <c r="B525" t="s">
        <v>1093</v>
      </c>
      <c r="C525" t="s">
        <v>1094</v>
      </c>
      <c r="D525" t="s">
        <v>166</v>
      </c>
      <c r="E525" t="s">
        <v>10661</v>
      </c>
      <c r="F525" t="s">
        <v>11414</v>
      </c>
      <c r="G525" t="s">
        <v>1053</v>
      </c>
      <c r="H525" s="17">
        <v>46045</v>
      </c>
      <c r="I525" s="15">
        <v>2026</v>
      </c>
      <c r="J525" t="s">
        <v>10634</v>
      </c>
      <c r="K525" s="5">
        <v>150000</v>
      </c>
      <c r="L525" t="s">
        <v>967</v>
      </c>
      <c r="M525" t="s">
        <v>985</v>
      </c>
      <c r="N525" t="s">
        <v>10635</v>
      </c>
      <c r="O525" t="s">
        <v>796</v>
      </c>
      <c r="P525" t="s">
        <v>10885</v>
      </c>
      <c r="Q525" t="s">
        <v>10685</v>
      </c>
      <c r="R525" t="s">
        <v>744</v>
      </c>
      <c r="S525" t="s">
        <v>795</v>
      </c>
      <c r="T525" t="s">
        <v>11685</v>
      </c>
      <c r="U525" t="s">
        <v>965</v>
      </c>
      <c r="V525" t="s">
        <v>10638</v>
      </c>
      <c r="W525" t="s">
        <v>970</v>
      </c>
      <c r="X525" t="s">
        <v>11694</v>
      </c>
    </row>
    <row r="526" spans="2:24" ht="11" outlineLevel="1" x14ac:dyDescent="0.15">
      <c r="B526" t="s">
        <v>1093</v>
      </c>
      <c r="C526" t="s">
        <v>1094</v>
      </c>
      <c r="D526" t="s">
        <v>166</v>
      </c>
      <c r="E526" t="s">
        <v>10655</v>
      </c>
      <c r="F526" t="s">
        <v>11414</v>
      </c>
      <c r="G526" t="s">
        <v>1053</v>
      </c>
      <c r="H526" s="17">
        <v>46064</v>
      </c>
      <c r="I526" s="15">
        <v>2026</v>
      </c>
      <c r="J526" t="s">
        <v>10634</v>
      </c>
      <c r="K526" s="5">
        <v>0</v>
      </c>
      <c r="L526" t="s">
        <v>967</v>
      </c>
      <c r="M526" t="s">
        <v>985</v>
      </c>
      <c r="N526" t="s">
        <v>10635</v>
      </c>
      <c r="O526" t="s">
        <v>796</v>
      </c>
      <c r="P526" t="s">
        <v>10885</v>
      </c>
      <c r="Q526" t="s">
        <v>10685</v>
      </c>
      <c r="R526" t="s">
        <v>744</v>
      </c>
      <c r="S526" t="s">
        <v>795</v>
      </c>
      <c r="T526" t="s">
        <v>11685</v>
      </c>
      <c r="U526" t="s">
        <v>965</v>
      </c>
      <c r="V526" t="s">
        <v>10638</v>
      </c>
      <c r="W526" t="s">
        <v>970</v>
      </c>
      <c r="X526" t="s">
        <v>11695</v>
      </c>
    </row>
    <row r="527" spans="2:24" ht="11" outlineLevel="1" x14ac:dyDescent="0.15">
      <c r="B527" t="s">
        <v>1096</v>
      </c>
      <c r="C527" t="s">
        <v>1097</v>
      </c>
      <c r="D527" t="s">
        <v>163</v>
      </c>
      <c r="E527" t="s">
        <v>10652</v>
      </c>
      <c r="F527" t="s">
        <v>600</v>
      </c>
      <c r="G527" t="s">
        <v>973</v>
      </c>
      <c r="H527" s="17">
        <v>45881</v>
      </c>
      <c r="I527" s="15">
        <v>2025</v>
      </c>
      <c r="J527" t="s">
        <v>10634</v>
      </c>
      <c r="K527" s="5">
        <v>34144.15</v>
      </c>
      <c r="L527" t="s">
        <v>967</v>
      </c>
      <c r="M527" t="s">
        <v>985</v>
      </c>
      <c r="N527" t="s">
        <v>10635</v>
      </c>
      <c r="O527" t="s">
        <v>804</v>
      </c>
      <c r="P527" t="s">
        <v>10885</v>
      </c>
      <c r="Q527" t="s">
        <v>10685</v>
      </c>
      <c r="R527" t="s">
        <v>736</v>
      </c>
      <c r="S527" t="s">
        <v>803</v>
      </c>
      <c r="T527" t="s">
        <v>11696</v>
      </c>
      <c r="U527" t="s">
        <v>965</v>
      </c>
      <c r="V527" t="s">
        <v>10638</v>
      </c>
      <c r="W527" t="s">
        <v>970</v>
      </c>
      <c r="X527" t="s">
        <v>11697</v>
      </c>
    </row>
    <row r="528" spans="2:24" ht="11" outlineLevel="1" x14ac:dyDescent="0.15">
      <c r="B528" t="s">
        <v>1096</v>
      </c>
      <c r="C528" t="s">
        <v>1097</v>
      </c>
      <c r="D528" t="s">
        <v>163</v>
      </c>
      <c r="E528" t="s">
        <v>10664</v>
      </c>
      <c r="F528" t="s">
        <v>600</v>
      </c>
      <c r="G528" t="s">
        <v>973</v>
      </c>
      <c r="H528" s="17">
        <v>45994</v>
      </c>
      <c r="I528" s="15">
        <v>2026</v>
      </c>
      <c r="J528" t="s">
        <v>10634</v>
      </c>
      <c r="K528" s="5">
        <v>0</v>
      </c>
      <c r="L528" t="s">
        <v>967</v>
      </c>
      <c r="M528" t="s">
        <v>985</v>
      </c>
      <c r="N528" t="s">
        <v>10635</v>
      </c>
      <c r="O528" t="s">
        <v>804</v>
      </c>
      <c r="P528" t="s">
        <v>10885</v>
      </c>
      <c r="Q528" t="s">
        <v>10685</v>
      </c>
      <c r="R528" t="s">
        <v>736</v>
      </c>
      <c r="S528" t="s">
        <v>803</v>
      </c>
      <c r="T528" t="s">
        <v>11698</v>
      </c>
      <c r="U528" t="s">
        <v>965</v>
      </c>
      <c r="V528" t="s">
        <v>10638</v>
      </c>
      <c r="W528" t="s">
        <v>970</v>
      </c>
      <c r="X528" t="s">
        <v>11699</v>
      </c>
    </row>
    <row r="529" spans="2:24" ht="11" outlineLevel="1" x14ac:dyDescent="0.15">
      <c r="B529" t="s">
        <v>1096</v>
      </c>
      <c r="C529" t="s">
        <v>1097</v>
      </c>
      <c r="D529" t="s">
        <v>163</v>
      </c>
      <c r="E529" t="s">
        <v>10643</v>
      </c>
      <c r="F529" t="s">
        <v>600</v>
      </c>
      <c r="G529" t="s">
        <v>973</v>
      </c>
      <c r="H529" s="17">
        <v>46007</v>
      </c>
      <c r="I529" s="15">
        <v>2026</v>
      </c>
      <c r="J529" t="s">
        <v>10634</v>
      </c>
      <c r="K529" s="5">
        <v>0</v>
      </c>
      <c r="L529" t="s">
        <v>967</v>
      </c>
      <c r="M529" t="s">
        <v>985</v>
      </c>
      <c r="N529" t="s">
        <v>10635</v>
      </c>
      <c r="O529" t="s">
        <v>804</v>
      </c>
      <c r="P529" t="s">
        <v>10885</v>
      </c>
      <c r="Q529" t="s">
        <v>10685</v>
      </c>
      <c r="R529" t="s">
        <v>736</v>
      </c>
      <c r="S529" t="s">
        <v>803</v>
      </c>
      <c r="T529" t="s">
        <v>11700</v>
      </c>
      <c r="U529" t="s">
        <v>965</v>
      </c>
      <c r="V529" t="s">
        <v>10638</v>
      </c>
      <c r="W529" t="s">
        <v>970</v>
      </c>
      <c r="X529" t="s">
        <v>11701</v>
      </c>
    </row>
    <row r="530" spans="2:24" ht="11" outlineLevel="1" x14ac:dyDescent="0.15">
      <c r="B530" t="s">
        <v>1096</v>
      </c>
      <c r="C530" t="s">
        <v>1097</v>
      </c>
      <c r="D530" t="s">
        <v>163</v>
      </c>
      <c r="E530" t="s">
        <v>10649</v>
      </c>
      <c r="F530" t="s">
        <v>600</v>
      </c>
      <c r="G530" t="s">
        <v>973</v>
      </c>
      <c r="H530" s="17">
        <v>45853</v>
      </c>
      <c r="I530" s="15">
        <v>2025</v>
      </c>
      <c r="J530" t="s">
        <v>10634</v>
      </c>
      <c r="K530" s="5">
        <v>25631861.579999998</v>
      </c>
      <c r="L530" t="s">
        <v>967</v>
      </c>
      <c r="M530" t="s">
        <v>985</v>
      </c>
      <c r="N530" t="s">
        <v>10635</v>
      </c>
      <c r="O530" t="s">
        <v>804</v>
      </c>
      <c r="P530" t="s">
        <v>10885</v>
      </c>
      <c r="Q530" t="s">
        <v>10685</v>
      </c>
      <c r="R530" t="s">
        <v>736</v>
      </c>
      <c r="S530" t="s">
        <v>803</v>
      </c>
      <c r="T530" t="s">
        <v>11702</v>
      </c>
      <c r="U530" t="s">
        <v>965</v>
      </c>
      <c r="V530" t="s">
        <v>10638</v>
      </c>
      <c r="W530" t="s">
        <v>970</v>
      </c>
      <c r="X530" t="s">
        <v>11703</v>
      </c>
    </row>
    <row r="531" spans="2:24" ht="11" outlineLevel="1" x14ac:dyDescent="0.15">
      <c r="B531" t="s">
        <v>1099</v>
      </c>
      <c r="C531" t="s">
        <v>1100</v>
      </c>
      <c r="D531" t="s">
        <v>166</v>
      </c>
      <c r="E531" t="s">
        <v>10649</v>
      </c>
      <c r="F531" t="s">
        <v>11414</v>
      </c>
      <c r="G531" t="s">
        <v>1053</v>
      </c>
      <c r="H531" s="17">
        <v>45897</v>
      </c>
      <c r="I531" s="15">
        <v>2025</v>
      </c>
      <c r="J531" t="s">
        <v>10634</v>
      </c>
      <c r="K531" s="5">
        <v>25478444.699999999</v>
      </c>
      <c r="L531" t="s">
        <v>967</v>
      </c>
      <c r="M531" t="s">
        <v>985</v>
      </c>
      <c r="N531" t="s">
        <v>10635</v>
      </c>
      <c r="O531" t="s">
        <v>796</v>
      </c>
      <c r="P531" t="s">
        <v>10885</v>
      </c>
      <c r="Q531" t="s">
        <v>10671</v>
      </c>
      <c r="R531" t="s">
        <v>744</v>
      </c>
      <c r="S531" t="s">
        <v>795</v>
      </c>
      <c r="T531" t="s">
        <v>11704</v>
      </c>
      <c r="U531" t="s">
        <v>965</v>
      </c>
      <c r="V531" t="s">
        <v>10638</v>
      </c>
      <c r="W531" t="s">
        <v>970</v>
      </c>
      <c r="X531" t="s">
        <v>11705</v>
      </c>
    </row>
    <row r="532" spans="2:24" ht="11" outlineLevel="1" x14ac:dyDescent="0.15">
      <c r="B532" t="s">
        <v>1102</v>
      </c>
      <c r="C532" t="s">
        <v>187</v>
      </c>
      <c r="E532" t="s">
        <v>10649</v>
      </c>
      <c r="F532" t="s">
        <v>642</v>
      </c>
      <c r="G532" t="s">
        <v>1062</v>
      </c>
      <c r="H532" s="17">
        <v>44260</v>
      </c>
      <c r="I532" s="15">
        <v>2021</v>
      </c>
      <c r="J532" t="s">
        <v>10634</v>
      </c>
      <c r="K532" s="5">
        <v>15778147</v>
      </c>
      <c r="L532" t="s">
        <v>967</v>
      </c>
      <c r="M532" t="s">
        <v>956</v>
      </c>
      <c r="N532" t="s">
        <v>10635</v>
      </c>
      <c r="O532" t="s">
        <v>818</v>
      </c>
      <c r="P532" t="s">
        <v>10636</v>
      </c>
      <c r="Q532" t="s">
        <v>10636</v>
      </c>
      <c r="R532" t="s">
        <v>745</v>
      </c>
      <c r="S532" t="s">
        <v>795</v>
      </c>
      <c r="T532" t="s">
        <v>11706</v>
      </c>
      <c r="U532" t="s">
        <v>965</v>
      </c>
      <c r="V532" t="s">
        <v>10638</v>
      </c>
      <c r="W532" t="s">
        <v>970</v>
      </c>
      <c r="X532" t="s">
        <v>11707</v>
      </c>
    </row>
    <row r="533" spans="2:24" ht="11" outlineLevel="1" x14ac:dyDescent="0.15">
      <c r="B533" t="s">
        <v>1102</v>
      </c>
      <c r="C533" t="s">
        <v>187</v>
      </c>
      <c r="E533" t="s">
        <v>10664</v>
      </c>
      <c r="F533" t="s">
        <v>642</v>
      </c>
      <c r="G533" t="s">
        <v>1062</v>
      </c>
      <c r="H533" s="17">
        <v>45880</v>
      </c>
      <c r="I533" s="15">
        <v>2025</v>
      </c>
      <c r="J533" t="s">
        <v>10634</v>
      </c>
      <c r="K533" s="5">
        <v>6860590.46</v>
      </c>
      <c r="L533" t="s">
        <v>967</v>
      </c>
      <c r="M533" t="s">
        <v>956</v>
      </c>
      <c r="N533" t="s">
        <v>10635</v>
      </c>
      <c r="O533" t="s">
        <v>818</v>
      </c>
      <c r="P533" t="s">
        <v>10636</v>
      </c>
      <c r="Q533" t="s">
        <v>10636</v>
      </c>
      <c r="R533" t="s">
        <v>745</v>
      </c>
      <c r="S533" t="s">
        <v>795</v>
      </c>
      <c r="T533" t="s">
        <v>11706</v>
      </c>
      <c r="U533" t="s">
        <v>965</v>
      </c>
      <c r="V533" t="s">
        <v>10638</v>
      </c>
      <c r="W533" t="s">
        <v>970</v>
      </c>
      <c r="X533" t="s">
        <v>11708</v>
      </c>
    </row>
    <row r="534" spans="2:24" ht="11" outlineLevel="1" x14ac:dyDescent="0.15">
      <c r="B534" t="s">
        <v>1102</v>
      </c>
      <c r="C534" t="s">
        <v>187</v>
      </c>
      <c r="E534" t="s">
        <v>10652</v>
      </c>
      <c r="F534" t="s">
        <v>642</v>
      </c>
      <c r="G534" t="s">
        <v>1062</v>
      </c>
      <c r="H534" s="17">
        <v>45322</v>
      </c>
      <c r="I534" s="15">
        <v>2024</v>
      </c>
      <c r="J534" t="s">
        <v>10634</v>
      </c>
      <c r="K534" s="5">
        <v>2129090.9</v>
      </c>
      <c r="L534" t="s">
        <v>967</v>
      </c>
      <c r="M534" t="s">
        <v>956</v>
      </c>
      <c r="N534" t="s">
        <v>10635</v>
      </c>
      <c r="O534" t="s">
        <v>818</v>
      </c>
      <c r="P534" t="s">
        <v>10636</v>
      </c>
      <c r="Q534" t="s">
        <v>10636</v>
      </c>
      <c r="R534" t="s">
        <v>745</v>
      </c>
      <c r="S534" t="s">
        <v>795</v>
      </c>
      <c r="T534" t="s">
        <v>11709</v>
      </c>
      <c r="U534" t="s">
        <v>965</v>
      </c>
      <c r="V534" t="s">
        <v>10638</v>
      </c>
      <c r="W534" t="s">
        <v>970</v>
      </c>
      <c r="X534" t="s">
        <v>11710</v>
      </c>
    </row>
    <row r="535" spans="2:24" ht="11" outlineLevel="1" x14ac:dyDescent="0.15">
      <c r="B535" t="s">
        <v>1104</v>
      </c>
      <c r="C535" t="s">
        <v>1105</v>
      </c>
      <c r="D535" t="s">
        <v>173</v>
      </c>
      <c r="E535" t="s">
        <v>10646</v>
      </c>
      <c r="F535" t="s">
        <v>605</v>
      </c>
      <c r="G535" t="s">
        <v>1106</v>
      </c>
      <c r="H535" s="17">
        <v>45153</v>
      </c>
      <c r="I535" s="15">
        <v>2023</v>
      </c>
      <c r="J535" t="s">
        <v>10634</v>
      </c>
      <c r="K535" s="5">
        <v>0</v>
      </c>
      <c r="L535" t="s">
        <v>967</v>
      </c>
      <c r="M535" t="s">
        <v>985</v>
      </c>
      <c r="N535" t="s">
        <v>11711</v>
      </c>
      <c r="O535" t="s">
        <v>818</v>
      </c>
      <c r="P535" t="s">
        <v>11712</v>
      </c>
      <c r="Q535" t="s">
        <v>11713</v>
      </c>
      <c r="R535" t="s">
        <v>739</v>
      </c>
      <c r="S535" t="s">
        <v>817</v>
      </c>
      <c r="T535" t="s">
        <v>11714</v>
      </c>
      <c r="U535" t="s">
        <v>965</v>
      </c>
      <c r="V535" t="s">
        <v>10638</v>
      </c>
      <c r="W535" t="s">
        <v>970</v>
      </c>
      <c r="X535" t="s">
        <v>11715</v>
      </c>
    </row>
    <row r="536" spans="2:24" ht="11" outlineLevel="1" x14ac:dyDescent="0.15">
      <c r="B536" t="s">
        <v>1104</v>
      </c>
      <c r="C536" t="s">
        <v>1105</v>
      </c>
      <c r="D536" t="s">
        <v>173</v>
      </c>
      <c r="E536" t="s">
        <v>10640</v>
      </c>
      <c r="F536" t="s">
        <v>605</v>
      </c>
      <c r="G536" t="s">
        <v>1106</v>
      </c>
      <c r="H536" s="17">
        <v>45315</v>
      </c>
      <c r="I536" s="15">
        <v>2024</v>
      </c>
      <c r="J536" t="s">
        <v>10634</v>
      </c>
      <c r="K536" s="5">
        <v>0</v>
      </c>
      <c r="L536" t="s">
        <v>967</v>
      </c>
      <c r="M536" t="s">
        <v>985</v>
      </c>
      <c r="N536" t="s">
        <v>11711</v>
      </c>
      <c r="O536" t="s">
        <v>818</v>
      </c>
      <c r="P536" t="s">
        <v>11712</v>
      </c>
      <c r="Q536" t="s">
        <v>11713</v>
      </c>
      <c r="R536" t="s">
        <v>739</v>
      </c>
      <c r="S536" t="s">
        <v>817</v>
      </c>
      <c r="T536" t="s">
        <v>11716</v>
      </c>
      <c r="U536" t="s">
        <v>965</v>
      </c>
      <c r="V536" t="s">
        <v>10638</v>
      </c>
      <c r="W536" t="s">
        <v>970</v>
      </c>
      <c r="X536" t="s">
        <v>11717</v>
      </c>
    </row>
    <row r="537" spans="2:24" ht="11" outlineLevel="1" x14ac:dyDescent="0.15">
      <c r="B537" t="s">
        <v>1104</v>
      </c>
      <c r="C537" t="s">
        <v>1105</v>
      </c>
      <c r="D537" t="s">
        <v>173</v>
      </c>
      <c r="E537" t="s">
        <v>10652</v>
      </c>
      <c r="F537" t="s">
        <v>605</v>
      </c>
      <c r="G537" t="s">
        <v>1106</v>
      </c>
      <c r="H537" s="17">
        <v>43942</v>
      </c>
      <c r="I537" s="15">
        <v>2020</v>
      </c>
      <c r="J537" t="s">
        <v>10634</v>
      </c>
      <c r="K537" s="5">
        <v>0</v>
      </c>
      <c r="L537" t="s">
        <v>967</v>
      </c>
      <c r="M537" t="s">
        <v>985</v>
      </c>
      <c r="N537" t="s">
        <v>11711</v>
      </c>
      <c r="O537" t="s">
        <v>818</v>
      </c>
      <c r="P537" t="s">
        <v>11712</v>
      </c>
      <c r="Q537" t="s">
        <v>11713</v>
      </c>
      <c r="R537" t="s">
        <v>739</v>
      </c>
      <c r="S537" t="s">
        <v>817</v>
      </c>
      <c r="T537" t="s">
        <v>11718</v>
      </c>
      <c r="U537" t="s">
        <v>965</v>
      </c>
      <c r="V537" t="s">
        <v>10638</v>
      </c>
      <c r="W537" t="s">
        <v>970</v>
      </c>
      <c r="X537" t="s">
        <v>11719</v>
      </c>
    </row>
    <row r="538" spans="2:24" ht="11" outlineLevel="1" x14ac:dyDescent="0.15">
      <c r="B538" t="s">
        <v>1104</v>
      </c>
      <c r="C538" t="s">
        <v>1105</v>
      </c>
      <c r="D538" t="s">
        <v>173</v>
      </c>
      <c r="E538" t="s">
        <v>10658</v>
      </c>
      <c r="F538" t="s">
        <v>605</v>
      </c>
      <c r="G538" t="s">
        <v>1106</v>
      </c>
      <c r="H538" s="17">
        <v>44790</v>
      </c>
      <c r="I538" s="15">
        <v>2022</v>
      </c>
      <c r="J538" t="s">
        <v>10634</v>
      </c>
      <c r="K538" s="5">
        <v>0</v>
      </c>
      <c r="L538" t="s">
        <v>967</v>
      </c>
      <c r="M538" t="s">
        <v>985</v>
      </c>
      <c r="N538" t="s">
        <v>11711</v>
      </c>
      <c r="O538" t="s">
        <v>818</v>
      </c>
      <c r="P538" t="s">
        <v>11712</v>
      </c>
      <c r="Q538" t="s">
        <v>11713</v>
      </c>
      <c r="R538" t="s">
        <v>739</v>
      </c>
      <c r="S538" t="s">
        <v>817</v>
      </c>
      <c r="T538" t="s">
        <v>11720</v>
      </c>
      <c r="U538" t="s">
        <v>965</v>
      </c>
      <c r="V538" t="s">
        <v>10638</v>
      </c>
      <c r="W538" t="s">
        <v>970</v>
      </c>
      <c r="X538" t="s">
        <v>11721</v>
      </c>
    </row>
    <row r="539" spans="2:24" ht="11" outlineLevel="1" x14ac:dyDescent="0.15">
      <c r="B539" t="s">
        <v>1104</v>
      </c>
      <c r="C539" t="s">
        <v>1105</v>
      </c>
      <c r="D539" t="s">
        <v>173</v>
      </c>
      <c r="E539" t="s">
        <v>10664</v>
      </c>
      <c r="F539" t="s">
        <v>605</v>
      </c>
      <c r="G539" t="s">
        <v>1106</v>
      </c>
      <c r="H539" s="17">
        <v>44076</v>
      </c>
      <c r="I539" s="15">
        <v>2020</v>
      </c>
      <c r="J539" t="s">
        <v>10634</v>
      </c>
      <c r="K539" s="5">
        <v>4838562</v>
      </c>
      <c r="L539" t="s">
        <v>967</v>
      </c>
      <c r="M539" t="s">
        <v>985</v>
      </c>
      <c r="N539" t="s">
        <v>11711</v>
      </c>
      <c r="O539" t="s">
        <v>818</v>
      </c>
      <c r="P539" t="s">
        <v>11712</v>
      </c>
      <c r="Q539" t="s">
        <v>11713</v>
      </c>
      <c r="R539" t="s">
        <v>739</v>
      </c>
      <c r="S539" t="s">
        <v>817</v>
      </c>
      <c r="T539" t="s">
        <v>11722</v>
      </c>
      <c r="U539" t="s">
        <v>965</v>
      </c>
      <c r="V539" t="s">
        <v>10638</v>
      </c>
      <c r="W539" t="s">
        <v>970</v>
      </c>
      <c r="X539" t="s">
        <v>11723</v>
      </c>
    </row>
    <row r="540" spans="2:24" ht="11" outlineLevel="1" x14ac:dyDescent="0.15">
      <c r="B540" t="s">
        <v>1104</v>
      </c>
      <c r="C540" t="s">
        <v>1105</v>
      </c>
      <c r="D540" t="s">
        <v>173</v>
      </c>
      <c r="E540" t="s">
        <v>10632</v>
      </c>
      <c r="F540" t="s">
        <v>605</v>
      </c>
      <c r="G540" t="s">
        <v>1106</v>
      </c>
      <c r="H540" s="17">
        <v>44585</v>
      </c>
      <c r="I540" s="15">
        <v>2022</v>
      </c>
      <c r="J540" t="s">
        <v>10634</v>
      </c>
      <c r="K540" s="5">
        <v>0</v>
      </c>
      <c r="L540" t="s">
        <v>967</v>
      </c>
      <c r="M540" t="s">
        <v>985</v>
      </c>
      <c r="N540" t="s">
        <v>11711</v>
      </c>
      <c r="O540" t="s">
        <v>818</v>
      </c>
      <c r="P540" t="s">
        <v>11712</v>
      </c>
      <c r="Q540" t="s">
        <v>11713</v>
      </c>
      <c r="R540" t="s">
        <v>739</v>
      </c>
      <c r="S540" t="s">
        <v>817</v>
      </c>
      <c r="T540" t="s">
        <v>11724</v>
      </c>
      <c r="U540" t="s">
        <v>965</v>
      </c>
      <c r="V540" t="s">
        <v>10638</v>
      </c>
      <c r="W540" t="s">
        <v>970</v>
      </c>
      <c r="X540" t="s">
        <v>11725</v>
      </c>
    </row>
    <row r="541" spans="2:24" ht="11" outlineLevel="1" x14ac:dyDescent="0.15">
      <c r="B541" t="s">
        <v>1104</v>
      </c>
      <c r="C541" t="s">
        <v>1105</v>
      </c>
      <c r="D541" t="s">
        <v>173</v>
      </c>
      <c r="E541" t="s">
        <v>10667</v>
      </c>
      <c r="F541" t="s">
        <v>605</v>
      </c>
      <c r="G541" t="s">
        <v>1106</v>
      </c>
      <c r="H541" s="17">
        <v>44679</v>
      </c>
      <c r="I541" s="15">
        <v>2022</v>
      </c>
      <c r="J541" t="s">
        <v>10634</v>
      </c>
      <c r="K541" s="5">
        <v>0</v>
      </c>
      <c r="L541" t="s">
        <v>967</v>
      </c>
      <c r="M541" t="s">
        <v>985</v>
      </c>
      <c r="N541" t="s">
        <v>11711</v>
      </c>
      <c r="O541" t="s">
        <v>818</v>
      </c>
      <c r="P541" t="s">
        <v>11712</v>
      </c>
      <c r="Q541" t="s">
        <v>11713</v>
      </c>
      <c r="R541" t="s">
        <v>739</v>
      </c>
      <c r="S541" t="s">
        <v>817</v>
      </c>
      <c r="T541" t="s">
        <v>11726</v>
      </c>
      <c r="U541" t="s">
        <v>965</v>
      </c>
      <c r="V541" t="s">
        <v>10638</v>
      </c>
      <c r="W541" t="s">
        <v>970</v>
      </c>
      <c r="X541" t="s">
        <v>11727</v>
      </c>
    </row>
    <row r="542" spans="2:24" ht="11" outlineLevel="1" x14ac:dyDescent="0.15">
      <c r="B542" t="s">
        <v>1104</v>
      </c>
      <c r="C542" t="s">
        <v>1105</v>
      </c>
      <c r="D542" t="s">
        <v>173</v>
      </c>
      <c r="E542" t="s">
        <v>10661</v>
      </c>
      <c r="F542" t="s">
        <v>605</v>
      </c>
      <c r="G542" t="s">
        <v>1106</v>
      </c>
      <c r="H542" s="17">
        <v>45013</v>
      </c>
      <c r="I542" s="15">
        <v>2023</v>
      </c>
      <c r="J542" t="s">
        <v>10634</v>
      </c>
      <c r="K542" s="5">
        <v>0</v>
      </c>
      <c r="L542" t="s">
        <v>967</v>
      </c>
      <c r="M542" t="s">
        <v>985</v>
      </c>
      <c r="N542" t="s">
        <v>11711</v>
      </c>
      <c r="O542" t="s">
        <v>818</v>
      </c>
      <c r="P542" t="s">
        <v>11712</v>
      </c>
      <c r="Q542" t="s">
        <v>11713</v>
      </c>
      <c r="R542" t="s">
        <v>739</v>
      </c>
      <c r="S542" t="s">
        <v>817</v>
      </c>
      <c r="T542" t="s">
        <v>11714</v>
      </c>
      <c r="U542" t="s">
        <v>965</v>
      </c>
      <c r="V542" t="s">
        <v>10638</v>
      </c>
      <c r="W542" t="s">
        <v>970</v>
      </c>
      <c r="X542" t="s">
        <v>11728</v>
      </c>
    </row>
    <row r="543" spans="2:24" ht="11" outlineLevel="1" x14ac:dyDescent="0.15">
      <c r="B543" t="s">
        <v>1104</v>
      </c>
      <c r="C543" t="s">
        <v>1105</v>
      </c>
      <c r="D543" t="s">
        <v>173</v>
      </c>
      <c r="E543" t="s">
        <v>10655</v>
      </c>
      <c r="F543" t="s">
        <v>605</v>
      </c>
      <c r="G543" t="s">
        <v>1106</v>
      </c>
      <c r="H543" s="17">
        <v>45083</v>
      </c>
      <c r="I543" s="15">
        <v>2023</v>
      </c>
      <c r="J543" t="s">
        <v>10634</v>
      </c>
      <c r="K543" s="5">
        <v>0</v>
      </c>
      <c r="L543" t="s">
        <v>967</v>
      </c>
      <c r="M543" t="s">
        <v>985</v>
      </c>
      <c r="N543" t="s">
        <v>11711</v>
      </c>
      <c r="O543" t="s">
        <v>818</v>
      </c>
      <c r="P543" t="s">
        <v>11712</v>
      </c>
      <c r="Q543" t="s">
        <v>11713</v>
      </c>
      <c r="R543" t="s">
        <v>739</v>
      </c>
      <c r="S543" t="s">
        <v>817</v>
      </c>
      <c r="T543" t="s">
        <v>11729</v>
      </c>
      <c r="U543" t="s">
        <v>965</v>
      </c>
      <c r="V543" t="s">
        <v>10638</v>
      </c>
      <c r="W543" t="s">
        <v>970</v>
      </c>
      <c r="X543" t="s">
        <v>11730</v>
      </c>
    </row>
    <row r="544" spans="2:24" ht="11" outlineLevel="1" x14ac:dyDescent="0.15">
      <c r="B544" t="s">
        <v>1104</v>
      </c>
      <c r="C544" t="s">
        <v>1105</v>
      </c>
      <c r="D544" t="s">
        <v>173</v>
      </c>
      <c r="E544" t="s">
        <v>10649</v>
      </c>
      <c r="F544" t="s">
        <v>605</v>
      </c>
      <c r="G544" t="s">
        <v>1106</v>
      </c>
      <c r="H544" s="17">
        <v>43725</v>
      </c>
      <c r="I544" s="15">
        <v>2019</v>
      </c>
      <c r="J544" t="s">
        <v>10634</v>
      </c>
      <c r="K544" s="5">
        <v>7304859</v>
      </c>
      <c r="L544" t="s">
        <v>967</v>
      </c>
      <c r="M544" t="s">
        <v>985</v>
      </c>
      <c r="N544" t="s">
        <v>11711</v>
      </c>
      <c r="O544" t="s">
        <v>818</v>
      </c>
      <c r="P544" t="s">
        <v>11712</v>
      </c>
      <c r="Q544" t="s">
        <v>11713</v>
      </c>
      <c r="R544" t="s">
        <v>739</v>
      </c>
      <c r="S544" t="s">
        <v>817</v>
      </c>
      <c r="T544" t="s">
        <v>11731</v>
      </c>
      <c r="U544" t="s">
        <v>965</v>
      </c>
      <c r="V544" t="s">
        <v>10638</v>
      </c>
      <c r="W544" t="s">
        <v>970</v>
      </c>
      <c r="X544" t="s">
        <v>11732</v>
      </c>
    </row>
    <row r="545" spans="2:24" ht="11" outlineLevel="1" x14ac:dyDescent="0.15">
      <c r="B545" t="s">
        <v>1104</v>
      </c>
      <c r="C545" t="s">
        <v>1105</v>
      </c>
      <c r="D545" t="s">
        <v>173</v>
      </c>
      <c r="E545" t="s">
        <v>10643</v>
      </c>
      <c r="F545" t="s">
        <v>605</v>
      </c>
      <c r="G545" t="s">
        <v>1106</v>
      </c>
      <c r="H545" s="17">
        <v>44416</v>
      </c>
      <c r="I545" s="15">
        <v>2021</v>
      </c>
      <c r="J545" t="s">
        <v>10634</v>
      </c>
      <c r="K545" s="5">
        <v>10465173</v>
      </c>
      <c r="L545" t="s">
        <v>967</v>
      </c>
      <c r="M545" t="s">
        <v>985</v>
      </c>
      <c r="N545" t="s">
        <v>11711</v>
      </c>
      <c r="O545" t="s">
        <v>818</v>
      </c>
      <c r="P545" t="s">
        <v>11712</v>
      </c>
      <c r="Q545" t="s">
        <v>11733</v>
      </c>
      <c r="R545" t="s">
        <v>739</v>
      </c>
      <c r="S545" t="s">
        <v>817</v>
      </c>
      <c r="T545" t="s">
        <v>11734</v>
      </c>
      <c r="U545" t="s">
        <v>965</v>
      </c>
      <c r="V545" t="s">
        <v>10638</v>
      </c>
      <c r="W545" t="s">
        <v>970</v>
      </c>
      <c r="X545" t="s">
        <v>11735</v>
      </c>
    </row>
    <row r="546" spans="2:24" ht="11" outlineLevel="1" x14ac:dyDescent="0.15">
      <c r="B546" t="s">
        <v>1104</v>
      </c>
      <c r="C546" t="s">
        <v>1105</v>
      </c>
      <c r="D546" t="s">
        <v>173</v>
      </c>
      <c r="E546" t="s">
        <v>10711</v>
      </c>
      <c r="F546" t="s">
        <v>605</v>
      </c>
      <c r="G546" t="s">
        <v>1106</v>
      </c>
      <c r="H546" s="17">
        <v>45533</v>
      </c>
      <c r="I546" s="15">
        <v>2024</v>
      </c>
      <c r="J546" t="s">
        <v>10634</v>
      </c>
      <c r="K546" s="5">
        <v>0</v>
      </c>
      <c r="L546" t="s">
        <v>967</v>
      </c>
      <c r="M546" t="s">
        <v>985</v>
      </c>
      <c r="N546" t="s">
        <v>11711</v>
      </c>
      <c r="O546" t="s">
        <v>818</v>
      </c>
      <c r="P546" t="s">
        <v>11712</v>
      </c>
      <c r="Q546" t="s">
        <v>11733</v>
      </c>
      <c r="R546" t="s">
        <v>739</v>
      </c>
      <c r="S546" t="s">
        <v>817</v>
      </c>
      <c r="T546" t="s">
        <v>11736</v>
      </c>
      <c r="U546" t="s">
        <v>965</v>
      </c>
      <c r="V546" t="s">
        <v>10638</v>
      </c>
      <c r="W546" t="s">
        <v>970</v>
      </c>
      <c r="X546" t="s">
        <v>11737</v>
      </c>
    </row>
    <row r="547" spans="2:24" ht="11" outlineLevel="1" x14ac:dyDescent="0.15">
      <c r="B547" t="s">
        <v>1112</v>
      </c>
      <c r="C547" t="s">
        <v>192</v>
      </c>
      <c r="E547" t="s">
        <v>10643</v>
      </c>
      <c r="F547" t="s">
        <v>642</v>
      </c>
      <c r="G547" t="s">
        <v>1062</v>
      </c>
      <c r="H547" s="17">
        <v>45979</v>
      </c>
      <c r="I547" s="15">
        <v>2026</v>
      </c>
      <c r="J547" t="s">
        <v>10634</v>
      </c>
      <c r="K547" s="5">
        <v>1473365.21</v>
      </c>
      <c r="L547" t="s">
        <v>967</v>
      </c>
      <c r="M547" t="s">
        <v>956</v>
      </c>
      <c r="N547" t="s">
        <v>10635</v>
      </c>
      <c r="O547" t="s">
        <v>818</v>
      </c>
      <c r="P547" t="s">
        <v>10636</v>
      </c>
      <c r="Q547" t="s">
        <v>10636</v>
      </c>
      <c r="R547" t="s">
        <v>740</v>
      </c>
      <c r="S547" t="s">
        <v>795</v>
      </c>
      <c r="T547" t="s">
        <v>11738</v>
      </c>
      <c r="U547" t="s">
        <v>965</v>
      </c>
      <c r="V547" t="s">
        <v>10638</v>
      </c>
      <c r="W547" t="s">
        <v>970</v>
      </c>
      <c r="X547" t="s">
        <v>11739</v>
      </c>
    </row>
    <row r="548" spans="2:24" ht="11" outlineLevel="1" x14ac:dyDescent="0.15">
      <c r="B548" t="s">
        <v>1112</v>
      </c>
      <c r="C548" t="s">
        <v>192</v>
      </c>
      <c r="E548" t="s">
        <v>10649</v>
      </c>
      <c r="F548" t="s">
        <v>642</v>
      </c>
      <c r="G548" t="s">
        <v>1062</v>
      </c>
      <c r="H548" s="17">
        <v>45562</v>
      </c>
      <c r="I548" s="15">
        <v>2024</v>
      </c>
      <c r="J548" t="s">
        <v>10634</v>
      </c>
      <c r="K548" s="5">
        <v>8276579</v>
      </c>
      <c r="L548" t="s">
        <v>967</v>
      </c>
      <c r="M548" t="s">
        <v>956</v>
      </c>
      <c r="N548" t="s">
        <v>10635</v>
      </c>
      <c r="O548" t="s">
        <v>818</v>
      </c>
      <c r="P548" t="s">
        <v>10636</v>
      </c>
      <c r="Q548" t="s">
        <v>10636</v>
      </c>
      <c r="R548" t="s">
        <v>740</v>
      </c>
      <c r="S548" t="s">
        <v>795</v>
      </c>
      <c r="T548" t="s">
        <v>11740</v>
      </c>
      <c r="U548" t="s">
        <v>965</v>
      </c>
      <c r="V548" t="s">
        <v>10638</v>
      </c>
      <c r="W548" t="s">
        <v>970</v>
      </c>
      <c r="X548" t="s">
        <v>11741</v>
      </c>
    </row>
    <row r="549" spans="2:24" ht="11" outlineLevel="1" x14ac:dyDescent="0.15">
      <c r="B549" t="s">
        <v>1112</v>
      </c>
      <c r="C549" t="s">
        <v>192</v>
      </c>
      <c r="E549" t="s">
        <v>10652</v>
      </c>
      <c r="F549" t="s">
        <v>642</v>
      </c>
      <c r="G549" t="s">
        <v>1062</v>
      </c>
      <c r="H549" s="17">
        <v>45811</v>
      </c>
      <c r="I549" s="15">
        <v>2025</v>
      </c>
      <c r="J549" t="s">
        <v>10634</v>
      </c>
      <c r="K549" s="5">
        <v>168257.1</v>
      </c>
      <c r="L549" t="s">
        <v>967</v>
      </c>
      <c r="M549" t="s">
        <v>956</v>
      </c>
      <c r="N549" t="s">
        <v>10635</v>
      </c>
      <c r="O549" t="s">
        <v>818</v>
      </c>
      <c r="P549" t="s">
        <v>10636</v>
      </c>
      <c r="Q549" t="s">
        <v>10636</v>
      </c>
      <c r="R549" t="s">
        <v>740</v>
      </c>
      <c r="S549" t="s">
        <v>795</v>
      </c>
      <c r="T549" t="s">
        <v>11740</v>
      </c>
      <c r="U549" t="s">
        <v>965</v>
      </c>
      <c r="V549" t="s">
        <v>10638</v>
      </c>
      <c r="W549" t="s">
        <v>970</v>
      </c>
      <c r="X549" t="s">
        <v>11742</v>
      </c>
    </row>
    <row r="550" spans="2:24" ht="11" outlineLevel="1" x14ac:dyDescent="0.15">
      <c r="B550" t="s">
        <v>1112</v>
      </c>
      <c r="C550" t="s">
        <v>192</v>
      </c>
      <c r="E550" t="s">
        <v>10664</v>
      </c>
      <c r="F550" t="s">
        <v>642</v>
      </c>
      <c r="G550" t="s">
        <v>1062</v>
      </c>
      <c r="H550" s="17">
        <v>45902</v>
      </c>
      <c r="I550" s="15">
        <v>2025</v>
      </c>
      <c r="J550" t="s">
        <v>10634</v>
      </c>
      <c r="K550" s="5">
        <v>11365523</v>
      </c>
      <c r="L550" t="s">
        <v>967</v>
      </c>
      <c r="M550" t="s">
        <v>956</v>
      </c>
      <c r="N550" t="s">
        <v>10635</v>
      </c>
      <c r="O550" t="s">
        <v>818</v>
      </c>
      <c r="P550" t="s">
        <v>10636</v>
      </c>
      <c r="Q550" t="s">
        <v>10636</v>
      </c>
      <c r="R550" t="s">
        <v>740</v>
      </c>
      <c r="S550" t="s">
        <v>795</v>
      </c>
      <c r="T550" t="s">
        <v>11738</v>
      </c>
      <c r="U550" t="s">
        <v>965</v>
      </c>
      <c r="V550" t="s">
        <v>10638</v>
      </c>
      <c r="W550" t="s">
        <v>970</v>
      </c>
      <c r="X550" t="s">
        <v>11743</v>
      </c>
    </row>
    <row r="551" spans="2:24" ht="11" outlineLevel="1" x14ac:dyDescent="0.15">
      <c r="B551" t="s">
        <v>1114</v>
      </c>
      <c r="C551" t="s">
        <v>193</v>
      </c>
      <c r="E551" t="s">
        <v>10667</v>
      </c>
      <c r="F551" t="s">
        <v>11744</v>
      </c>
      <c r="G551" t="s">
        <v>1044</v>
      </c>
      <c r="H551" s="17">
        <v>45558</v>
      </c>
      <c r="I551" s="15">
        <v>2024</v>
      </c>
      <c r="J551" t="s">
        <v>10634</v>
      </c>
      <c r="K551" s="5">
        <v>21965</v>
      </c>
      <c r="L551" t="s">
        <v>967</v>
      </c>
      <c r="M551" t="s">
        <v>956</v>
      </c>
      <c r="N551" t="s">
        <v>10635</v>
      </c>
      <c r="O551" t="s">
        <v>818</v>
      </c>
      <c r="P551" t="s">
        <v>10636</v>
      </c>
      <c r="Q551" t="s">
        <v>10636</v>
      </c>
      <c r="R551" t="s">
        <v>743</v>
      </c>
      <c r="S551" t="s">
        <v>795</v>
      </c>
      <c r="T551" t="s">
        <v>11745</v>
      </c>
      <c r="U551" t="s">
        <v>965</v>
      </c>
      <c r="V551" t="s">
        <v>10638</v>
      </c>
      <c r="W551" t="s">
        <v>970</v>
      </c>
      <c r="X551" t="s">
        <v>11746</v>
      </c>
    </row>
    <row r="552" spans="2:24" ht="11" outlineLevel="1" x14ac:dyDescent="0.15">
      <c r="B552" t="s">
        <v>1114</v>
      </c>
      <c r="C552" t="s">
        <v>193</v>
      </c>
      <c r="E552" t="s">
        <v>10655</v>
      </c>
      <c r="F552" t="s">
        <v>11744</v>
      </c>
      <c r="G552" t="s">
        <v>1044</v>
      </c>
      <c r="H552" s="17">
        <v>45929</v>
      </c>
      <c r="I552" s="15">
        <v>2025</v>
      </c>
      <c r="J552" t="s">
        <v>10634</v>
      </c>
      <c r="K552" s="5">
        <v>315535</v>
      </c>
      <c r="L552" t="s">
        <v>967</v>
      </c>
      <c r="M552" t="s">
        <v>956</v>
      </c>
      <c r="N552" t="s">
        <v>10635</v>
      </c>
      <c r="O552" t="s">
        <v>818</v>
      </c>
      <c r="P552" t="s">
        <v>10636</v>
      </c>
      <c r="Q552" t="s">
        <v>10636</v>
      </c>
      <c r="R552" t="s">
        <v>743</v>
      </c>
      <c r="S552" t="s">
        <v>795</v>
      </c>
      <c r="T552" t="s">
        <v>11747</v>
      </c>
      <c r="U552" t="s">
        <v>965</v>
      </c>
      <c r="V552" t="s">
        <v>10638</v>
      </c>
      <c r="W552" t="s">
        <v>970</v>
      </c>
      <c r="X552" t="s">
        <v>11748</v>
      </c>
    </row>
    <row r="553" spans="2:24" ht="11" outlineLevel="1" x14ac:dyDescent="0.15">
      <c r="B553" t="s">
        <v>1114</v>
      </c>
      <c r="C553" t="s">
        <v>193</v>
      </c>
      <c r="E553" t="s">
        <v>10643</v>
      </c>
      <c r="F553" t="s">
        <v>11744</v>
      </c>
      <c r="G553" t="s">
        <v>1044</v>
      </c>
      <c r="H553" s="17">
        <v>45378</v>
      </c>
      <c r="I553" s="15">
        <v>2024</v>
      </c>
      <c r="J553" t="s">
        <v>10634</v>
      </c>
      <c r="K553" s="5">
        <v>550252</v>
      </c>
      <c r="L553" t="s">
        <v>967</v>
      </c>
      <c r="M553" t="s">
        <v>956</v>
      </c>
      <c r="N553" t="s">
        <v>10635</v>
      </c>
      <c r="O553" t="s">
        <v>818</v>
      </c>
      <c r="P553" t="s">
        <v>10636</v>
      </c>
      <c r="Q553" t="s">
        <v>10636</v>
      </c>
      <c r="R553" t="s">
        <v>743</v>
      </c>
      <c r="S553" t="s">
        <v>795</v>
      </c>
      <c r="T553" t="s">
        <v>11749</v>
      </c>
      <c r="U553" t="s">
        <v>965</v>
      </c>
      <c r="V553" t="s">
        <v>10638</v>
      </c>
      <c r="W553" t="s">
        <v>970</v>
      </c>
      <c r="X553" t="s">
        <v>11750</v>
      </c>
    </row>
    <row r="554" spans="2:24" ht="11" outlineLevel="1" x14ac:dyDescent="0.15">
      <c r="B554" t="s">
        <v>1114</v>
      </c>
      <c r="C554" t="s">
        <v>193</v>
      </c>
      <c r="E554" t="s">
        <v>10652</v>
      </c>
      <c r="F554" t="s">
        <v>11744</v>
      </c>
      <c r="G554" t="s">
        <v>1044</v>
      </c>
      <c r="H554" s="17">
        <v>44833</v>
      </c>
      <c r="I554" s="15">
        <v>2022</v>
      </c>
      <c r="J554" t="s">
        <v>10634</v>
      </c>
      <c r="K554" s="5">
        <v>797466</v>
      </c>
      <c r="L554" t="s">
        <v>967</v>
      </c>
      <c r="M554" t="s">
        <v>956</v>
      </c>
      <c r="N554" t="s">
        <v>10635</v>
      </c>
      <c r="O554" t="s">
        <v>818</v>
      </c>
      <c r="P554" t="s">
        <v>10636</v>
      </c>
      <c r="Q554" t="s">
        <v>10636</v>
      </c>
      <c r="R554" t="s">
        <v>743</v>
      </c>
      <c r="S554" t="s">
        <v>795</v>
      </c>
      <c r="T554" t="s">
        <v>11747</v>
      </c>
      <c r="U554" t="s">
        <v>965</v>
      </c>
      <c r="V554" t="s">
        <v>10638</v>
      </c>
      <c r="W554" t="s">
        <v>970</v>
      </c>
      <c r="X554" t="s">
        <v>11751</v>
      </c>
    </row>
    <row r="555" spans="2:24" ht="11" outlineLevel="1" x14ac:dyDescent="0.15">
      <c r="B555" t="s">
        <v>1114</v>
      </c>
      <c r="C555" t="s">
        <v>193</v>
      </c>
      <c r="E555" t="s">
        <v>10661</v>
      </c>
      <c r="F555" t="s">
        <v>11744</v>
      </c>
      <c r="G555" t="s">
        <v>1044</v>
      </c>
      <c r="H555" s="17">
        <v>45870</v>
      </c>
      <c r="I555" s="15">
        <v>2025</v>
      </c>
      <c r="J555" t="s">
        <v>10634</v>
      </c>
      <c r="K555" s="5">
        <v>0</v>
      </c>
      <c r="L555" t="s">
        <v>967</v>
      </c>
      <c r="M555" t="s">
        <v>956</v>
      </c>
      <c r="N555" t="s">
        <v>10635</v>
      </c>
      <c r="O555" t="s">
        <v>818</v>
      </c>
      <c r="P555" t="s">
        <v>10636</v>
      </c>
      <c r="Q555" t="s">
        <v>10636</v>
      </c>
      <c r="R555" t="s">
        <v>743</v>
      </c>
      <c r="S555" t="s">
        <v>795</v>
      </c>
      <c r="T555" t="s">
        <v>11747</v>
      </c>
      <c r="U555" t="s">
        <v>965</v>
      </c>
      <c r="V555" t="s">
        <v>10638</v>
      </c>
      <c r="W555" t="s">
        <v>970</v>
      </c>
      <c r="X555" t="s">
        <v>11752</v>
      </c>
    </row>
    <row r="556" spans="2:24" ht="11" outlineLevel="1" x14ac:dyDescent="0.15">
      <c r="B556" t="s">
        <v>1114</v>
      </c>
      <c r="C556" t="s">
        <v>193</v>
      </c>
      <c r="E556" t="s">
        <v>10664</v>
      </c>
      <c r="F556" t="s">
        <v>11744</v>
      </c>
      <c r="G556" t="s">
        <v>1044</v>
      </c>
      <c r="H556" s="17">
        <v>45183</v>
      </c>
      <c r="I556" s="15">
        <v>2023</v>
      </c>
      <c r="J556" t="s">
        <v>10634</v>
      </c>
      <c r="K556" s="5">
        <v>482078</v>
      </c>
      <c r="L556" t="s">
        <v>967</v>
      </c>
      <c r="M556" t="s">
        <v>956</v>
      </c>
      <c r="N556" t="s">
        <v>10635</v>
      </c>
      <c r="O556" t="s">
        <v>818</v>
      </c>
      <c r="P556" t="s">
        <v>10636</v>
      </c>
      <c r="Q556" t="s">
        <v>10636</v>
      </c>
      <c r="R556" t="s">
        <v>743</v>
      </c>
      <c r="S556" t="s">
        <v>795</v>
      </c>
      <c r="T556" t="s">
        <v>11753</v>
      </c>
      <c r="U556" t="s">
        <v>965</v>
      </c>
      <c r="V556" t="s">
        <v>10638</v>
      </c>
      <c r="W556" t="s">
        <v>970</v>
      </c>
      <c r="X556" t="s">
        <v>11754</v>
      </c>
    </row>
    <row r="557" spans="2:24" ht="11" outlineLevel="1" x14ac:dyDescent="0.15">
      <c r="B557" t="s">
        <v>1114</v>
      </c>
      <c r="C557" t="s">
        <v>193</v>
      </c>
      <c r="E557" t="s">
        <v>10649</v>
      </c>
      <c r="F557" t="s">
        <v>11744</v>
      </c>
      <c r="G557" t="s">
        <v>1044</v>
      </c>
      <c r="H557" s="17">
        <v>44655</v>
      </c>
      <c r="I557" s="15">
        <v>2022</v>
      </c>
      <c r="J557" t="s">
        <v>10634</v>
      </c>
      <c r="K557" s="5">
        <v>16983710</v>
      </c>
      <c r="L557" t="s">
        <v>967</v>
      </c>
      <c r="M557" t="s">
        <v>956</v>
      </c>
      <c r="N557" t="s">
        <v>10635</v>
      </c>
      <c r="O557" t="s">
        <v>818</v>
      </c>
      <c r="P557" t="s">
        <v>10636</v>
      </c>
      <c r="Q557" t="s">
        <v>10636</v>
      </c>
      <c r="R557" t="s">
        <v>743</v>
      </c>
      <c r="S557" t="s">
        <v>795</v>
      </c>
      <c r="T557" t="s">
        <v>11753</v>
      </c>
      <c r="U557" t="s">
        <v>965</v>
      </c>
      <c r="V557" t="s">
        <v>10638</v>
      </c>
      <c r="W557" t="s">
        <v>970</v>
      </c>
      <c r="X557" t="s">
        <v>11755</v>
      </c>
    </row>
    <row r="558" spans="2:24" ht="11" outlineLevel="1" x14ac:dyDescent="0.15">
      <c r="B558" t="s">
        <v>1114</v>
      </c>
      <c r="C558" t="s">
        <v>193</v>
      </c>
      <c r="E558" t="s">
        <v>10632</v>
      </c>
      <c r="F558" t="s">
        <v>11744</v>
      </c>
      <c r="G558" t="s">
        <v>1044</v>
      </c>
      <c r="H558" s="17">
        <v>45474</v>
      </c>
      <c r="I558" s="15">
        <v>2024</v>
      </c>
      <c r="J558" t="s">
        <v>10634</v>
      </c>
      <c r="K558" s="5">
        <v>565118</v>
      </c>
      <c r="L558" t="s">
        <v>967</v>
      </c>
      <c r="M558" t="s">
        <v>956</v>
      </c>
      <c r="N558" t="s">
        <v>10635</v>
      </c>
      <c r="O558" t="s">
        <v>818</v>
      </c>
      <c r="P558" t="s">
        <v>10636</v>
      </c>
      <c r="Q558" t="s">
        <v>10636</v>
      </c>
      <c r="R558" t="s">
        <v>743</v>
      </c>
      <c r="S558" t="s">
        <v>795</v>
      </c>
      <c r="T558" t="s">
        <v>11756</v>
      </c>
      <c r="U558" t="s">
        <v>965</v>
      </c>
      <c r="V558" t="s">
        <v>10638</v>
      </c>
      <c r="W558" t="s">
        <v>970</v>
      </c>
      <c r="X558" t="s">
        <v>11757</v>
      </c>
    </row>
    <row r="559" spans="2:24" ht="11" outlineLevel="1" x14ac:dyDescent="0.15">
      <c r="B559" t="s">
        <v>1114</v>
      </c>
      <c r="C559" t="s">
        <v>193</v>
      </c>
      <c r="E559" t="s">
        <v>10658</v>
      </c>
      <c r="F559" t="s">
        <v>11744</v>
      </c>
      <c r="G559" t="s">
        <v>1044</v>
      </c>
      <c r="H559" s="17">
        <v>45855</v>
      </c>
      <c r="I559" s="15">
        <v>2025</v>
      </c>
      <c r="J559" t="s">
        <v>10634</v>
      </c>
      <c r="K559" s="5">
        <v>586572</v>
      </c>
      <c r="L559" t="s">
        <v>967</v>
      </c>
      <c r="M559" t="s">
        <v>956</v>
      </c>
      <c r="N559" t="s">
        <v>10635</v>
      </c>
      <c r="O559" t="s">
        <v>818</v>
      </c>
      <c r="P559" t="s">
        <v>10636</v>
      </c>
      <c r="Q559" t="s">
        <v>10636</v>
      </c>
      <c r="R559" t="s">
        <v>743</v>
      </c>
      <c r="S559" t="s">
        <v>795</v>
      </c>
      <c r="T559" t="s">
        <v>11758</v>
      </c>
      <c r="U559" t="s">
        <v>965</v>
      </c>
      <c r="V559" t="s">
        <v>10638</v>
      </c>
      <c r="W559" t="s">
        <v>970</v>
      </c>
      <c r="X559" t="s">
        <v>11759</v>
      </c>
    </row>
    <row r="560" spans="2:24" ht="11" outlineLevel="1" x14ac:dyDescent="0.15">
      <c r="B560" t="s">
        <v>1118</v>
      </c>
      <c r="C560" t="s">
        <v>1119</v>
      </c>
      <c r="D560" t="s">
        <v>173</v>
      </c>
      <c r="E560" t="s">
        <v>10643</v>
      </c>
      <c r="F560" t="s">
        <v>605</v>
      </c>
      <c r="G560" t="s">
        <v>1106</v>
      </c>
      <c r="H560" s="17">
        <v>43857</v>
      </c>
      <c r="I560" s="15">
        <v>2020</v>
      </c>
      <c r="J560" t="s">
        <v>10634</v>
      </c>
      <c r="K560" s="5">
        <v>2760100</v>
      </c>
      <c r="L560" t="s">
        <v>967</v>
      </c>
      <c r="M560" t="s">
        <v>985</v>
      </c>
      <c r="N560" t="s">
        <v>11711</v>
      </c>
      <c r="O560" t="s">
        <v>818</v>
      </c>
      <c r="P560" t="s">
        <v>11712</v>
      </c>
      <c r="Q560" t="s">
        <v>11760</v>
      </c>
      <c r="R560" t="s">
        <v>739</v>
      </c>
      <c r="S560" t="s">
        <v>817</v>
      </c>
      <c r="T560" t="s">
        <v>11761</v>
      </c>
      <c r="U560" t="s">
        <v>965</v>
      </c>
      <c r="V560" t="s">
        <v>10638</v>
      </c>
      <c r="W560" t="s">
        <v>970</v>
      </c>
      <c r="X560" t="s">
        <v>11762</v>
      </c>
    </row>
    <row r="561" spans="2:24" ht="11" outlineLevel="1" x14ac:dyDescent="0.15">
      <c r="B561" t="s">
        <v>1118</v>
      </c>
      <c r="C561" t="s">
        <v>1119</v>
      </c>
      <c r="D561" t="s">
        <v>173</v>
      </c>
      <c r="E561" t="s">
        <v>10803</v>
      </c>
      <c r="F561" t="s">
        <v>605</v>
      </c>
      <c r="G561" t="s">
        <v>1106</v>
      </c>
      <c r="H561" s="17">
        <v>45359</v>
      </c>
      <c r="I561" s="15">
        <v>2024</v>
      </c>
      <c r="J561" t="s">
        <v>10634</v>
      </c>
      <c r="K561" s="5">
        <v>-38328.769999999997</v>
      </c>
      <c r="L561" t="s">
        <v>967</v>
      </c>
      <c r="M561" t="s">
        <v>985</v>
      </c>
      <c r="N561" t="s">
        <v>11711</v>
      </c>
      <c r="O561" t="s">
        <v>818</v>
      </c>
      <c r="P561" t="s">
        <v>11712</v>
      </c>
      <c r="Q561" t="s">
        <v>11760</v>
      </c>
      <c r="R561" t="s">
        <v>739</v>
      </c>
      <c r="S561" t="s">
        <v>817</v>
      </c>
      <c r="T561" t="s">
        <v>11763</v>
      </c>
      <c r="U561" t="s">
        <v>965</v>
      </c>
      <c r="V561" t="s">
        <v>10638</v>
      </c>
      <c r="W561" t="s">
        <v>970</v>
      </c>
      <c r="X561" t="s">
        <v>11764</v>
      </c>
    </row>
    <row r="562" spans="2:24" ht="11" outlineLevel="1" x14ac:dyDescent="0.15">
      <c r="B562" t="s">
        <v>1118</v>
      </c>
      <c r="C562" t="s">
        <v>1119</v>
      </c>
      <c r="D562" t="s">
        <v>173</v>
      </c>
      <c r="E562" t="s">
        <v>10851</v>
      </c>
      <c r="F562" t="s">
        <v>605</v>
      </c>
      <c r="G562" t="s">
        <v>1106</v>
      </c>
      <c r="H562" s="17">
        <v>44872</v>
      </c>
      <c r="I562" s="15">
        <v>2023</v>
      </c>
      <c r="J562" t="s">
        <v>10634</v>
      </c>
      <c r="K562" s="5">
        <v>35758</v>
      </c>
      <c r="L562" t="s">
        <v>967</v>
      </c>
      <c r="M562" t="s">
        <v>985</v>
      </c>
      <c r="N562" t="s">
        <v>11711</v>
      </c>
      <c r="O562" t="s">
        <v>818</v>
      </c>
      <c r="P562" t="s">
        <v>11712</v>
      </c>
      <c r="Q562" t="s">
        <v>11760</v>
      </c>
      <c r="R562" t="s">
        <v>739</v>
      </c>
      <c r="S562" t="s">
        <v>817</v>
      </c>
      <c r="T562" t="s">
        <v>11763</v>
      </c>
      <c r="U562" t="s">
        <v>965</v>
      </c>
      <c r="V562" t="s">
        <v>10638</v>
      </c>
      <c r="W562" t="s">
        <v>970</v>
      </c>
      <c r="X562" t="s">
        <v>11765</v>
      </c>
    </row>
    <row r="563" spans="2:24" ht="11" outlineLevel="1" x14ac:dyDescent="0.15">
      <c r="B563" t="s">
        <v>1118</v>
      </c>
      <c r="C563" t="s">
        <v>1119</v>
      </c>
      <c r="D563" t="s">
        <v>173</v>
      </c>
      <c r="E563" t="s">
        <v>10845</v>
      </c>
      <c r="F563" t="s">
        <v>605</v>
      </c>
      <c r="G563" t="s">
        <v>1106</v>
      </c>
      <c r="H563" s="17">
        <v>45043</v>
      </c>
      <c r="I563" s="15">
        <v>2023</v>
      </c>
      <c r="J563" t="s">
        <v>10634</v>
      </c>
      <c r="K563" s="5">
        <v>364733</v>
      </c>
      <c r="L563" t="s">
        <v>967</v>
      </c>
      <c r="M563" t="s">
        <v>985</v>
      </c>
      <c r="N563" t="s">
        <v>11711</v>
      </c>
      <c r="O563" t="s">
        <v>818</v>
      </c>
      <c r="P563" t="s">
        <v>11712</v>
      </c>
      <c r="Q563" t="s">
        <v>11766</v>
      </c>
      <c r="R563" t="s">
        <v>739</v>
      </c>
      <c r="S563" t="s">
        <v>817</v>
      </c>
      <c r="T563" t="s">
        <v>11767</v>
      </c>
      <c r="U563" t="s">
        <v>965</v>
      </c>
      <c r="V563" t="s">
        <v>10638</v>
      </c>
      <c r="W563" t="s">
        <v>970</v>
      </c>
      <c r="X563" t="s">
        <v>11768</v>
      </c>
    </row>
    <row r="564" spans="2:24" ht="11" outlineLevel="1" x14ac:dyDescent="0.15">
      <c r="B564" t="s">
        <v>1118</v>
      </c>
      <c r="C564" t="s">
        <v>1119</v>
      </c>
      <c r="D564" t="s">
        <v>173</v>
      </c>
      <c r="E564" t="s">
        <v>10640</v>
      </c>
      <c r="F564" t="s">
        <v>605</v>
      </c>
      <c r="G564" t="s">
        <v>1106</v>
      </c>
      <c r="H564" s="17">
        <v>44628</v>
      </c>
      <c r="I564" s="15">
        <v>2022</v>
      </c>
      <c r="J564" t="s">
        <v>10634</v>
      </c>
      <c r="K564" s="5">
        <v>0</v>
      </c>
      <c r="L564" t="s">
        <v>967</v>
      </c>
      <c r="M564" t="s">
        <v>985</v>
      </c>
      <c r="N564" t="s">
        <v>11711</v>
      </c>
      <c r="O564" t="s">
        <v>818</v>
      </c>
      <c r="P564" t="s">
        <v>11712</v>
      </c>
      <c r="Q564" t="s">
        <v>11760</v>
      </c>
      <c r="R564" t="s">
        <v>739</v>
      </c>
      <c r="S564" t="s">
        <v>817</v>
      </c>
      <c r="T564" t="s">
        <v>11769</v>
      </c>
      <c r="U564" t="s">
        <v>965</v>
      </c>
      <c r="V564" t="s">
        <v>10638</v>
      </c>
      <c r="W564" t="s">
        <v>970</v>
      </c>
      <c r="X564" t="s">
        <v>11770</v>
      </c>
    </row>
    <row r="565" spans="2:24" ht="11" outlineLevel="1" x14ac:dyDescent="0.15">
      <c r="B565" t="s">
        <v>1118</v>
      </c>
      <c r="C565" t="s">
        <v>1119</v>
      </c>
      <c r="D565" t="s">
        <v>173</v>
      </c>
      <c r="E565" t="s">
        <v>10649</v>
      </c>
      <c r="F565" t="s">
        <v>605</v>
      </c>
      <c r="G565" t="s">
        <v>1106</v>
      </c>
      <c r="H565" s="17">
        <v>43732</v>
      </c>
      <c r="I565" s="15">
        <v>2019</v>
      </c>
      <c r="J565" t="s">
        <v>10634</v>
      </c>
      <c r="K565" s="5">
        <v>6645000</v>
      </c>
      <c r="L565" t="s">
        <v>967</v>
      </c>
      <c r="M565" t="s">
        <v>985</v>
      </c>
      <c r="N565" t="s">
        <v>11711</v>
      </c>
      <c r="O565" t="s">
        <v>818</v>
      </c>
      <c r="P565" t="s">
        <v>11712</v>
      </c>
      <c r="Q565" t="s">
        <v>11760</v>
      </c>
      <c r="R565" t="s">
        <v>739</v>
      </c>
      <c r="S565" t="s">
        <v>817</v>
      </c>
      <c r="T565" t="s">
        <v>11771</v>
      </c>
      <c r="U565" t="s">
        <v>965</v>
      </c>
      <c r="V565" t="s">
        <v>10638</v>
      </c>
      <c r="W565" t="s">
        <v>970</v>
      </c>
      <c r="X565" t="s">
        <v>11772</v>
      </c>
    </row>
    <row r="566" spans="2:24" ht="11" outlineLevel="1" x14ac:dyDescent="0.15">
      <c r="B566" t="s">
        <v>1118</v>
      </c>
      <c r="C566" t="s">
        <v>1119</v>
      </c>
      <c r="D566" t="s">
        <v>173</v>
      </c>
      <c r="E566" t="s">
        <v>10632</v>
      </c>
      <c r="F566" t="s">
        <v>605</v>
      </c>
      <c r="G566" t="s">
        <v>1106</v>
      </c>
      <c r="H566" s="17">
        <v>43880</v>
      </c>
      <c r="I566" s="15">
        <v>2020</v>
      </c>
      <c r="J566" t="s">
        <v>10634</v>
      </c>
      <c r="K566" s="5">
        <v>0</v>
      </c>
      <c r="L566" t="s">
        <v>967</v>
      </c>
      <c r="M566" t="s">
        <v>985</v>
      </c>
      <c r="N566" t="s">
        <v>11711</v>
      </c>
      <c r="O566" t="s">
        <v>818</v>
      </c>
      <c r="P566" t="s">
        <v>11712</v>
      </c>
      <c r="Q566" t="s">
        <v>11760</v>
      </c>
      <c r="R566" t="s">
        <v>739</v>
      </c>
      <c r="S566" t="s">
        <v>817</v>
      </c>
      <c r="T566" t="s">
        <v>11773</v>
      </c>
      <c r="U566" t="s">
        <v>965</v>
      </c>
      <c r="V566" t="s">
        <v>10638</v>
      </c>
      <c r="W566" t="s">
        <v>970</v>
      </c>
      <c r="X566" t="s">
        <v>11774</v>
      </c>
    </row>
    <row r="567" spans="2:24" ht="11" outlineLevel="1" x14ac:dyDescent="0.15">
      <c r="B567" t="s">
        <v>1118</v>
      </c>
      <c r="C567" t="s">
        <v>1119</v>
      </c>
      <c r="D567" t="s">
        <v>173</v>
      </c>
      <c r="E567" t="s">
        <v>10661</v>
      </c>
      <c r="F567" t="s">
        <v>605</v>
      </c>
      <c r="G567" t="s">
        <v>1106</v>
      </c>
      <c r="H567" s="17">
        <v>44313</v>
      </c>
      <c r="I567" s="15">
        <v>2021</v>
      </c>
      <c r="J567" t="s">
        <v>10634</v>
      </c>
      <c r="K567" s="5">
        <v>240395</v>
      </c>
      <c r="L567" t="s">
        <v>967</v>
      </c>
      <c r="M567" t="s">
        <v>985</v>
      </c>
      <c r="N567" t="s">
        <v>11711</v>
      </c>
      <c r="O567" t="s">
        <v>818</v>
      </c>
      <c r="P567" t="s">
        <v>11712</v>
      </c>
      <c r="Q567" t="s">
        <v>11760</v>
      </c>
      <c r="R567" t="s">
        <v>739</v>
      </c>
      <c r="S567" t="s">
        <v>817</v>
      </c>
      <c r="T567" t="s">
        <v>11775</v>
      </c>
      <c r="U567" t="s">
        <v>965</v>
      </c>
      <c r="V567" t="s">
        <v>10638</v>
      </c>
      <c r="W567" t="s">
        <v>970</v>
      </c>
      <c r="X567" t="s">
        <v>11776</v>
      </c>
    </row>
    <row r="568" spans="2:24" ht="11" outlineLevel="1" x14ac:dyDescent="0.15">
      <c r="B568" t="s">
        <v>1118</v>
      </c>
      <c r="C568" t="s">
        <v>1119</v>
      </c>
      <c r="D568" t="s">
        <v>173</v>
      </c>
      <c r="E568" t="s">
        <v>10711</v>
      </c>
      <c r="F568" t="s">
        <v>605</v>
      </c>
      <c r="G568" t="s">
        <v>1106</v>
      </c>
      <c r="H568" s="17">
        <v>44819</v>
      </c>
      <c r="I568" s="15">
        <v>2022</v>
      </c>
      <c r="J568" t="s">
        <v>10634</v>
      </c>
      <c r="K568" s="5">
        <v>944511</v>
      </c>
      <c r="L568" t="s">
        <v>967</v>
      </c>
      <c r="M568" t="s">
        <v>985</v>
      </c>
      <c r="N568" t="s">
        <v>11711</v>
      </c>
      <c r="O568" t="s">
        <v>818</v>
      </c>
      <c r="P568" t="s">
        <v>11712</v>
      </c>
      <c r="Q568" t="s">
        <v>11760</v>
      </c>
      <c r="R568" t="s">
        <v>739</v>
      </c>
      <c r="S568" t="s">
        <v>817</v>
      </c>
      <c r="T568" t="s">
        <v>11777</v>
      </c>
      <c r="U568" t="s">
        <v>965</v>
      </c>
      <c r="V568" t="s">
        <v>10638</v>
      </c>
      <c r="W568" t="s">
        <v>970</v>
      </c>
      <c r="X568" t="s">
        <v>11778</v>
      </c>
    </row>
    <row r="569" spans="2:24" ht="11" outlineLevel="1" x14ac:dyDescent="0.15">
      <c r="B569" t="s">
        <v>1118</v>
      </c>
      <c r="C569" t="s">
        <v>1119</v>
      </c>
      <c r="D569" t="s">
        <v>173</v>
      </c>
      <c r="E569" t="s">
        <v>10652</v>
      </c>
      <c r="F569" t="s">
        <v>605</v>
      </c>
      <c r="G569" t="s">
        <v>1106</v>
      </c>
      <c r="H569" s="17">
        <v>43748</v>
      </c>
      <c r="I569" s="15">
        <v>2020</v>
      </c>
      <c r="J569" t="s">
        <v>10634</v>
      </c>
      <c r="K569" s="5">
        <v>3010000</v>
      </c>
      <c r="L569" t="s">
        <v>967</v>
      </c>
      <c r="M569" t="s">
        <v>985</v>
      </c>
      <c r="N569" t="s">
        <v>11711</v>
      </c>
      <c r="O569" t="s">
        <v>818</v>
      </c>
      <c r="P569" t="s">
        <v>11712</v>
      </c>
      <c r="Q569" t="s">
        <v>11760</v>
      </c>
      <c r="R569" t="s">
        <v>739</v>
      </c>
      <c r="S569" t="s">
        <v>817</v>
      </c>
      <c r="T569" t="s">
        <v>11779</v>
      </c>
      <c r="U569" t="s">
        <v>965</v>
      </c>
      <c r="V569" t="s">
        <v>10638</v>
      </c>
      <c r="W569" t="s">
        <v>970</v>
      </c>
      <c r="X569" t="s">
        <v>11780</v>
      </c>
    </row>
    <row r="570" spans="2:24" ht="11" outlineLevel="1" x14ac:dyDescent="0.15">
      <c r="B570" t="s">
        <v>1118</v>
      </c>
      <c r="C570" t="s">
        <v>1119</v>
      </c>
      <c r="D570" t="s">
        <v>173</v>
      </c>
      <c r="E570" t="s">
        <v>10646</v>
      </c>
      <c r="F570" t="s">
        <v>605</v>
      </c>
      <c r="G570" t="s">
        <v>1106</v>
      </c>
      <c r="H570" s="17">
        <v>44735</v>
      </c>
      <c r="I570" s="15">
        <v>2022</v>
      </c>
      <c r="J570" t="s">
        <v>10634</v>
      </c>
      <c r="K570" s="5">
        <v>165671</v>
      </c>
      <c r="L570" t="s">
        <v>967</v>
      </c>
      <c r="M570" t="s">
        <v>985</v>
      </c>
      <c r="N570" t="s">
        <v>11711</v>
      </c>
      <c r="O570" t="s">
        <v>818</v>
      </c>
      <c r="P570" t="s">
        <v>11712</v>
      </c>
      <c r="Q570" t="s">
        <v>11760</v>
      </c>
      <c r="R570" t="s">
        <v>739</v>
      </c>
      <c r="S570" t="s">
        <v>817</v>
      </c>
      <c r="T570" t="s">
        <v>11781</v>
      </c>
      <c r="U570" t="s">
        <v>965</v>
      </c>
      <c r="V570" t="s">
        <v>10638</v>
      </c>
      <c r="W570" t="s">
        <v>970</v>
      </c>
      <c r="X570" t="s">
        <v>11782</v>
      </c>
    </row>
    <row r="571" spans="2:24" ht="11" outlineLevel="1" x14ac:dyDescent="0.15">
      <c r="B571" t="s">
        <v>1118</v>
      </c>
      <c r="C571" t="s">
        <v>1119</v>
      </c>
      <c r="D571" t="s">
        <v>173</v>
      </c>
      <c r="E571" t="s">
        <v>10714</v>
      </c>
      <c r="F571" t="s">
        <v>605</v>
      </c>
      <c r="G571" t="s">
        <v>1106</v>
      </c>
      <c r="H571" s="17">
        <v>45181</v>
      </c>
      <c r="I571" s="15">
        <v>2023</v>
      </c>
      <c r="J571" t="s">
        <v>10634</v>
      </c>
      <c r="K571" s="5">
        <v>111689</v>
      </c>
      <c r="L571" t="s">
        <v>967</v>
      </c>
      <c r="M571" t="s">
        <v>985</v>
      </c>
      <c r="N571" t="s">
        <v>11711</v>
      </c>
      <c r="O571" t="s">
        <v>818</v>
      </c>
      <c r="P571" t="s">
        <v>11712</v>
      </c>
      <c r="Q571" t="s">
        <v>11760</v>
      </c>
      <c r="R571" t="s">
        <v>739</v>
      </c>
      <c r="S571" t="s">
        <v>817</v>
      </c>
      <c r="T571" t="s">
        <v>11783</v>
      </c>
      <c r="U571" t="s">
        <v>965</v>
      </c>
      <c r="V571" t="s">
        <v>10638</v>
      </c>
      <c r="W571" t="s">
        <v>970</v>
      </c>
      <c r="X571" t="s">
        <v>11784</v>
      </c>
    </row>
    <row r="572" spans="2:24" ht="11" outlineLevel="1" x14ac:dyDescent="0.15">
      <c r="B572" t="s">
        <v>1118</v>
      </c>
      <c r="C572" t="s">
        <v>1119</v>
      </c>
      <c r="D572" t="s">
        <v>173</v>
      </c>
      <c r="E572" t="s">
        <v>10658</v>
      </c>
      <c r="F572" t="s">
        <v>605</v>
      </c>
      <c r="G572" t="s">
        <v>1106</v>
      </c>
      <c r="H572" s="17">
        <v>44336</v>
      </c>
      <c r="I572" s="15">
        <v>2021</v>
      </c>
      <c r="J572" t="s">
        <v>10634</v>
      </c>
      <c r="K572" s="5">
        <v>455000</v>
      </c>
      <c r="L572" t="s">
        <v>967</v>
      </c>
      <c r="M572" t="s">
        <v>985</v>
      </c>
      <c r="N572" t="s">
        <v>11711</v>
      </c>
      <c r="O572" t="s">
        <v>818</v>
      </c>
      <c r="P572" t="s">
        <v>11712</v>
      </c>
      <c r="Q572" t="s">
        <v>11760</v>
      </c>
      <c r="R572" t="s">
        <v>739</v>
      </c>
      <c r="S572" t="s">
        <v>817</v>
      </c>
      <c r="T572" t="s">
        <v>11785</v>
      </c>
      <c r="U572" t="s">
        <v>965</v>
      </c>
      <c r="V572" t="s">
        <v>10638</v>
      </c>
      <c r="W572" t="s">
        <v>970</v>
      </c>
      <c r="X572" t="s">
        <v>11786</v>
      </c>
    </row>
    <row r="573" spans="2:24" ht="11" outlineLevel="1" x14ac:dyDescent="0.15">
      <c r="B573" t="s">
        <v>1118</v>
      </c>
      <c r="C573" t="s">
        <v>1119</v>
      </c>
      <c r="D573" t="s">
        <v>173</v>
      </c>
      <c r="E573" t="s">
        <v>10728</v>
      </c>
      <c r="F573" t="s">
        <v>605</v>
      </c>
      <c r="G573" t="s">
        <v>1106</v>
      </c>
      <c r="H573" s="17">
        <v>44839</v>
      </c>
      <c r="I573" s="15">
        <v>2023</v>
      </c>
      <c r="J573" t="s">
        <v>10634</v>
      </c>
      <c r="K573" s="5">
        <v>0</v>
      </c>
      <c r="L573" t="s">
        <v>967</v>
      </c>
      <c r="M573" t="s">
        <v>985</v>
      </c>
      <c r="N573" t="s">
        <v>11711</v>
      </c>
      <c r="O573" t="s">
        <v>818</v>
      </c>
      <c r="P573" t="s">
        <v>11712</v>
      </c>
      <c r="Q573" t="s">
        <v>11760</v>
      </c>
      <c r="R573" t="s">
        <v>739</v>
      </c>
      <c r="S573" t="s">
        <v>817</v>
      </c>
      <c r="T573" t="s">
        <v>11763</v>
      </c>
      <c r="U573" t="s">
        <v>965</v>
      </c>
      <c r="V573" t="s">
        <v>10638</v>
      </c>
      <c r="W573" t="s">
        <v>970</v>
      </c>
      <c r="X573" t="s">
        <v>11787</v>
      </c>
    </row>
    <row r="574" spans="2:24" ht="11" outlineLevel="1" x14ac:dyDescent="0.15">
      <c r="B574" t="s">
        <v>1118</v>
      </c>
      <c r="C574" t="s">
        <v>1119</v>
      </c>
      <c r="D574" t="s">
        <v>173</v>
      </c>
      <c r="E574" t="s">
        <v>10664</v>
      </c>
      <c r="F574" t="s">
        <v>605</v>
      </c>
      <c r="G574" t="s">
        <v>1106</v>
      </c>
      <c r="H574" s="17">
        <v>43788</v>
      </c>
      <c r="I574" s="15">
        <v>2020</v>
      </c>
      <c r="J574" t="s">
        <v>10634</v>
      </c>
      <c r="K574" s="5">
        <v>3690070</v>
      </c>
      <c r="L574" t="s">
        <v>967</v>
      </c>
      <c r="M574" t="s">
        <v>985</v>
      </c>
      <c r="N574" t="s">
        <v>11711</v>
      </c>
      <c r="O574" t="s">
        <v>818</v>
      </c>
      <c r="P574" t="s">
        <v>11712</v>
      </c>
      <c r="Q574" t="s">
        <v>11760</v>
      </c>
      <c r="R574" t="s">
        <v>739</v>
      </c>
      <c r="S574" t="s">
        <v>817</v>
      </c>
      <c r="T574" t="s">
        <v>11788</v>
      </c>
      <c r="U574" t="s">
        <v>965</v>
      </c>
      <c r="V574" t="s">
        <v>10638</v>
      </c>
      <c r="W574" t="s">
        <v>970</v>
      </c>
      <c r="X574" t="s">
        <v>11789</v>
      </c>
    </row>
    <row r="575" spans="2:24" ht="11" outlineLevel="1" x14ac:dyDescent="0.15">
      <c r="B575" t="s">
        <v>1118</v>
      </c>
      <c r="C575" t="s">
        <v>1119</v>
      </c>
      <c r="D575" t="s">
        <v>173</v>
      </c>
      <c r="E575" t="s">
        <v>10767</v>
      </c>
      <c r="F575" t="s">
        <v>605</v>
      </c>
      <c r="G575" t="s">
        <v>1106</v>
      </c>
      <c r="H575" s="17">
        <v>44685</v>
      </c>
      <c r="I575" s="15">
        <v>2022</v>
      </c>
      <c r="J575" t="s">
        <v>10634</v>
      </c>
      <c r="K575" s="5">
        <v>727557</v>
      </c>
      <c r="L575" t="s">
        <v>967</v>
      </c>
      <c r="M575" t="s">
        <v>985</v>
      </c>
      <c r="N575" t="s">
        <v>11711</v>
      </c>
      <c r="O575" t="s">
        <v>818</v>
      </c>
      <c r="P575" t="s">
        <v>11712</v>
      </c>
      <c r="Q575" t="s">
        <v>11760</v>
      </c>
      <c r="R575" t="s">
        <v>739</v>
      </c>
      <c r="S575" t="s">
        <v>817</v>
      </c>
      <c r="T575" t="s">
        <v>11763</v>
      </c>
      <c r="U575" t="s">
        <v>965</v>
      </c>
      <c r="V575" t="s">
        <v>10638</v>
      </c>
      <c r="W575" t="s">
        <v>970</v>
      </c>
      <c r="X575" t="s">
        <v>11790</v>
      </c>
    </row>
    <row r="576" spans="2:24" ht="11" outlineLevel="1" x14ac:dyDescent="0.15">
      <c r="B576" t="s">
        <v>1123</v>
      </c>
      <c r="C576" t="s">
        <v>195</v>
      </c>
      <c r="E576" t="s">
        <v>10664</v>
      </c>
      <c r="F576" t="s">
        <v>11744</v>
      </c>
      <c r="G576" t="s">
        <v>1044</v>
      </c>
      <c r="H576" s="17">
        <v>42717</v>
      </c>
      <c r="I576" s="15">
        <v>2017</v>
      </c>
      <c r="J576" t="s">
        <v>10634</v>
      </c>
      <c r="K576" s="5">
        <v>0</v>
      </c>
      <c r="L576" t="s">
        <v>967</v>
      </c>
      <c r="M576" t="s">
        <v>956</v>
      </c>
      <c r="N576" t="s">
        <v>10635</v>
      </c>
      <c r="O576" t="s">
        <v>818</v>
      </c>
      <c r="P576" t="s">
        <v>10636</v>
      </c>
      <c r="R576" t="s">
        <v>738</v>
      </c>
      <c r="S576" t="s">
        <v>795</v>
      </c>
      <c r="T576" t="s">
        <v>11791</v>
      </c>
      <c r="U576" t="s">
        <v>965</v>
      </c>
      <c r="V576" t="s">
        <v>10638</v>
      </c>
      <c r="W576" t="s">
        <v>970</v>
      </c>
      <c r="X576" t="s">
        <v>11792</v>
      </c>
    </row>
    <row r="577" spans="2:24" ht="11" outlineLevel="1" x14ac:dyDescent="0.15">
      <c r="B577" t="s">
        <v>1123</v>
      </c>
      <c r="C577" t="s">
        <v>195</v>
      </c>
      <c r="E577" t="s">
        <v>10640</v>
      </c>
      <c r="F577" t="s">
        <v>11744</v>
      </c>
      <c r="G577" t="s">
        <v>1044</v>
      </c>
      <c r="H577" s="17">
        <v>43511</v>
      </c>
      <c r="I577" s="15">
        <v>2019</v>
      </c>
      <c r="J577" t="s">
        <v>10634</v>
      </c>
      <c r="K577" s="5">
        <v>208802</v>
      </c>
      <c r="L577" t="s">
        <v>967</v>
      </c>
      <c r="M577" t="s">
        <v>956</v>
      </c>
      <c r="N577" t="s">
        <v>10635</v>
      </c>
      <c r="O577" t="s">
        <v>818</v>
      </c>
      <c r="P577" t="s">
        <v>10636</v>
      </c>
      <c r="Q577" t="s">
        <v>10636</v>
      </c>
      <c r="R577" t="s">
        <v>738</v>
      </c>
      <c r="S577" t="s">
        <v>795</v>
      </c>
      <c r="T577" t="s">
        <v>11793</v>
      </c>
      <c r="U577" t="s">
        <v>965</v>
      </c>
      <c r="V577" t="s">
        <v>10638</v>
      </c>
      <c r="W577" t="s">
        <v>970</v>
      </c>
      <c r="X577" t="s">
        <v>11794</v>
      </c>
    </row>
    <row r="578" spans="2:24" ht="11" outlineLevel="1" x14ac:dyDescent="0.15">
      <c r="B578" t="s">
        <v>1123</v>
      </c>
      <c r="C578" t="s">
        <v>195</v>
      </c>
      <c r="E578" t="s">
        <v>10649</v>
      </c>
      <c r="F578" t="s">
        <v>11744</v>
      </c>
      <c r="G578" t="s">
        <v>1044</v>
      </c>
      <c r="H578" s="17">
        <v>42622</v>
      </c>
      <c r="I578" s="15">
        <v>2016</v>
      </c>
      <c r="J578" t="s">
        <v>10634</v>
      </c>
      <c r="K578" s="5">
        <v>17705306</v>
      </c>
      <c r="L578" t="s">
        <v>967</v>
      </c>
      <c r="M578" t="s">
        <v>956</v>
      </c>
      <c r="N578" t="s">
        <v>10635</v>
      </c>
      <c r="O578" t="s">
        <v>818</v>
      </c>
      <c r="P578" t="s">
        <v>10636</v>
      </c>
      <c r="Q578" t="s">
        <v>10636</v>
      </c>
      <c r="R578" t="s">
        <v>738</v>
      </c>
      <c r="S578" t="s">
        <v>795</v>
      </c>
      <c r="T578" t="s">
        <v>11795</v>
      </c>
      <c r="U578" t="s">
        <v>965</v>
      </c>
      <c r="V578" t="s">
        <v>10638</v>
      </c>
      <c r="W578" t="s">
        <v>970</v>
      </c>
      <c r="X578" t="s">
        <v>11796</v>
      </c>
    </row>
    <row r="579" spans="2:24" ht="11" outlineLevel="1" x14ac:dyDescent="0.15">
      <c r="B579" t="s">
        <v>1123</v>
      </c>
      <c r="C579" t="s">
        <v>195</v>
      </c>
      <c r="E579" t="s">
        <v>10845</v>
      </c>
      <c r="F579" t="s">
        <v>11744</v>
      </c>
      <c r="G579" t="s">
        <v>1044</v>
      </c>
      <c r="H579" s="17">
        <v>43735</v>
      </c>
      <c r="I579" s="15">
        <v>2019</v>
      </c>
      <c r="J579" t="s">
        <v>10634</v>
      </c>
      <c r="K579" s="5">
        <v>22845</v>
      </c>
      <c r="L579" t="s">
        <v>967</v>
      </c>
      <c r="M579" t="s">
        <v>956</v>
      </c>
      <c r="N579" t="s">
        <v>10635</v>
      </c>
      <c r="O579" t="s">
        <v>818</v>
      </c>
      <c r="P579" t="s">
        <v>10636</v>
      </c>
      <c r="Q579" t="s">
        <v>10636</v>
      </c>
      <c r="R579" t="s">
        <v>738</v>
      </c>
      <c r="S579" t="s">
        <v>795</v>
      </c>
      <c r="T579" t="s">
        <v>11795</v>
      </c>
      <c r="U579" t="s">
        <v>965</v>
      </c>
      <c r="V579" t="s">
        <v>10638</v>
      </c>
      <c r="W579" t="s">
        <v>970</v>
      </c>
      <c r="X579" t="s">
        <v>11797</v>
      </c>
    </row>
    <row r="580" spans="2:24" ht="11" outlineLevel="1" x14ac:dyDescent="0.15">
      <c r="B580" t="s">
        <v>1123</v>
      </c>
      <c r="C580" t="s">
        <v>195</v>
      </c>
      <c r="E580" t="s">
        <v>10667</v>
      </c>
      <c r="F580" t="s">
        <v>11744</v>
      </c>
      <c r="G580" t="s">
        <v>1044</v>
      </c>
      <c r="H580" s="17">
        <v>43003</v>
      </c>
      <c r="I580" s="15">
        <v>2017</v>
      </c>
      <c r="J580" t="s">
        <v>10634</v>
      </c>
      <c r="K580" s="5">
        <v>-3942</v>
      </c>
      <c r="L580" t="s">
        <v>967</v>
      </c>
      <c r="M580" t="s">
        <v>956</v>
      </c>
      <c r="N580" t="s">
        <v>10635</v>
      </c>
      <c r="O580" t="s">
        <v>818</v>
      </c>
      <c r="P580" t="s">
        <v>10636</v>
      </c>
      <c r="R580" t="s">
        <v>738</v>
      </c>
      <c r="S580" t="s">
        <v>795</v>
      </c>
      <c r="T580" t="s">
        <v>11795</v>
      </c>
      <c r="U580" t="s">
        <v>965</v>
      </c>
      <c r="V580" t="s">
        <v>10638</v>
      </c>
      <c r="W580" t="s">
        <v>970</v>
      </c>
      <c r="X580" t="s">
        <v>11798</v>
      </c>
    </row>
    <row r="581" spans="2:24" ht="11" outlineLevel="1" x14ac:dyDescent="0.15">
      <c r="B581" t="s">
        <v>1123</v>
      </c>
      <c r="C581" t="s">
        <v>195</v>
      </c>
      <c r="E581" t="s">
        <v>10643</v>
      </c>
      <c r="F581" t="s">
        <v>11744</v>
      </c>
      <c r="G581" t="s">
        <v>1044</v>
      </c>
      <c r="H581" s="17">
        <v>42830</v>
      </c>
      <c r="I581" s="15">
        <v>2017</v>
      </c>
      <c r="J581" t="s">
        <v>10634</v>
      </c>
      <c r="K581" s="5">
        <v>55197</v>
      </c>
      <c r="L581" t="s">
        <v>967</v>
      </c>
      <c r="M581" t="s">
        <v>956</v>
      </c>
      <c r="N581" t="s">
        <v>10635</v>
      </c>
      <c r="O581" t="s">
        <v>818</v>
      </c>
      <c r="P581" t="s">
        <v>10636</v>
      </c>
      <c r="R581" t="s">
        <v>738</v>
      </c>
      <c r="S581" t="s">
        <v>795</v>
      </c>
      <c r="T581" t="s">
        <v>11795</v>
      </c>
      <c r="U581" t="s">
        <v>965</v>
      </c>
      <c r="V581" t="s">
        <v>10638</v>
      </c>
      <c r="W581" t="s">
        <v>970</v>
      </c>
      <c r="X581" t="s">
        <v>11799</v>
      </c>
    </row>
    <row r="582" spans="2:24" ht="11" outlineLevel="1" x14ac:dyDescent="0.15">
      <c r="B582" t="s">
        <v>1123</v>
      </c>
      <c r="C582" t="s">
        <v>195</v>
      </c>
      <c r="E582" t="s">
        <v>10728</v>
      </c>
      <c r="F582" t="s">
        <v>11744</v>
      </c>
      <c r="G582" t="s">
        <v>1044</v>
      </c>
      <c r="H582" s="17">
        <v>43658</v>
      </c>
      <c r="I582" s="15">
        <v>2019</v>
      </c>
      <c r="J582" t="s">
        <v>10634</v>
      </c>
      <c r="K582" s="5">
        <v>0</v>
      </c>
      <c r="L582" t="s">
        <v>967</v>
      </c>
      <c r="M582" t="s">
        <v>956</v>
      </c>
      <c r="N582" t="s">
        <v>10635</v>
      </c>
      <c r="O582" t="s">
        <v>818</v>
      </c>
      <c r="P582" t="s">
        <v>10636</v>
      </c>
      <c r="Q582" t="s">
        <v>10636</v>
      </c>
      <c r="R582" t="s">
        <v>738</v>
      </c>
      <c r="S582" t="s">
        <v>795</v>
      </c>
      <c r="T582" t="s">
        <v>11795</v>
      </c>
      <c r="U582" t="s">
        <v>965</v>
      </c>
      <c r="V582" t="s">
        <v>10638</v>
      </c>
      <c r="W582" t="s">
        <v>970</v>
      </c>
      <c r="X582" t="s">
        <v>11800</v>
      </c>
    </row>
    <row r="583" spans="2:24" ht="11" outlineLevel="1" x14ac:dyDescent="0.15">
      <c r="B583" t="s">
        <v>1123</v>
      </c>
      <c r="C583" t="s">
        <v>195</v>
      </c>
      <c r="E583" t="s">
        <v>10632</v>
      </c>
      <c r="F583" t="s">
        <v>11744</v>
      </c>
      <c r="G583" t="s">
        <v>1044</v>
      </c>
      <c r="H583" s="17">
        <v>42929</v>
      </c>
      <c r="I583" s="15">
        <v>2017</v>
      </c>
      <c r="J583" t="s">
        <v>10634</v>
      </c>
      <c r="K583" s="5">
        <v>0</v>
      </c>
      <c r="L583" t="s">
        <v>967</v>
      </c>
      <c r="M583" t="s">
        <v>956</v>
      </c>
      <c r="N583" t="s">
        <v>10635</v>
      </c>
      <c r="O583" t="s">
        <v>818</v>
      </c>
      <c r="P583" t="s">
        <v>10636</v>
      </c>
      <c r="R583" t="s">
        <v>738</v>
      </c>
      <c r="S583" t="s">
        <v>795</v>
      </c>
      <c r="T583" t="s">
        <v>11801</v>
      </c>
      <c r="U583" t="s">
        <v>965</v>
      </c>
      <c r="V583" t="s">
        <v>10638</v>
      </c>
      <c r="W583" t="s">
        <v>970</v>
      </c>
      <c r="X583" t="s">
        <v>11802</v>
      </c>
    </row>
    <row r="584" spans="2:24" ht="11" outlineLevel="1" x14ac:dyDescent="0.15">
      <c r="B584" t="s">
        <v>1123</v>
      </c>
      <c r="C584" t="s">
        <v>195</v>
      </c>
      <c r="E584" t="s">
        <v>10851</v>
      </c>
      <c r="F584" t="s">
        <v>11744</v>
      </c>
      <c r="G584" t="s">
        <v>1044</v>
      </c>
      <c r="H584" s="17">
        <v>43692</v>
      </c>
      <c r="I584" s="15">
        <v>2019</v>
      </c>
      <c r="J584" t="s">
        <v>10634</v>
      </c>
      <c r="K584" s="5">
        <v>0</v>
      </c>
      <c r="L584" t="s">
        <v>967</v>
      </c>
      <c r="M584" t="s">
        <v>956</v>
      </c>
      <c r="N584" t="s">
        <v>10635</v>
      </c>
      <c r="O584" t="s">
        <v>818</v>
      </c>
      <c r="P584" t="s">
        <v>10636</v>
      </c>
      <c r="Q584" t="s">
        <v>10636</v>
      </c>
      <c r="R584" t="s">
        <v>738</v>
      </c>
      <c r="S584" t="s">
        <v>795</v>
      </c>
      <c r="T584" t="s">
        <v>11795</v>
      </c>
      <c r="U584" t="s">
        <v>965</v>
      </c>
      <c r="V584" t="s">
        <v>10638</v>
      </c>
      <c r="W584" t="s">
        <v>970</v>
      </c>
      <c r="X584" t="s">
        <v>11803</v>
      </c>
    </row>
    <row r="585" spans="2:24" ht="11" outlineLevel="1" x14ac:dyDescent="0.15">
      <c r="B585" t="s">
        <v>1123</v>
      </c>
      <c r="C585" t="s">
        <v>195</v>
      </c>
      <c r="E585" t="s">
        <v>10767</v>
      </c>
      <c r="F585" t="s">
        <v>11744</v>
      </c>
      <c r="G585" t="s">
        <v>1044</v>
      </c>
      <c r="H585" s="17">
        <v>43532</v>
      </c>
      <c r="I585" s="15">
        <v>2019</v>
      </c>
      <c r="J585" t="s">
        <v>10634</v>
      </c>
      <c r="K585" s="5">
        <v>121429</v>
      </c>
      <c r="L585" t="s">
        <v>967</v>
      </c>
      <c r="M585" t="s">
        <v>956</v>
      </c>
      <c r="N585" t="s">
        <v>10635</v>
      </c>
      <c r="O585" t="s">
        <v>818</v>
      </c>
      <c r="P585" t="s">
        <v>10636</v>
      </c>
      <c r="Q585" t="s">
        <v>10636</v>
      </c>
      <c r="R585" t="s">
        <v>738</v>
      </c>
      <c r="S585" t="s">
        <v>795</v>
      </c>
      <c r="T585" t="s">
        <v>11804</v>
      </c>
      <c r="U585" t="s">
        <v>965</v>
      </c>
      <c r="V585" t="s">
        <v>10638</v>
      </c>
      <c r="W585" t="s">
        <v>970</v>
      </c>
      <c r="X585" t="s">
        <v>11805</v>
      </c>
    </row>
    <row r="586" spans="2:24" ht="11" outlineLevel="1" x14ac:dyDescent="0.15">
      <c r="B586" t="s">
        <v>1123</v>
      </c>
      <c r="C586" t="s">
        <v>195</v>
      </c>
      <c r="E586" t="s">
        <v>10646</v>
      </c>
      <c r="F586" t="s">
        <v>11744</v>
      </c>
      <c r="G586" t="s">
        <v>1044</v>
      </c>
      <c r="H586" s="17">
        <v>43361</v>
      </c>
      <c r="I586" s="15">
        <v>2018</v>
      </c>
      <c r="J586" t="s">
        <v>10634</v>
      </c>
      <c r="K586" s="5">
        <v>34395</v>
      </c>
      <c r="L586" t="s">
        <v>967</v>
      </c>
      <c r="M586" t="s">
        <v>956</v>
      </c>
      <c r="N586" t="s">
        <v>10635</v>
      </c>
      <c r="O586" t="s">
        <v>818</v>
      </c>
      <c r="P586" t="s">
        <v>10636</v>
      </c>
      <c r="Q586" t="s">
        <v>10636</v>
      </c>
      <c r="R586" t="s">
        <v>738</v>
      </c>
      <c r="S586" t="s">
        <v>795</v>
      </c>
      <c r="T586" t="s">
        <v>11806</v>
      </c>
      <c r="U586" t="s">
        <v>965</v>
      </c>
      <c r="V586" t="s">
        <v>10638</v>
      </c>
      <c r="W586" t="s">
        <v>970</v>
      </c>
      <c r="X586" t="s">
        <v>11807</v>
      </c>
    </row>
    <row r="587" spans="2:24" ht="11" outlineLevel="1" x14ac:dyDescent="0.15">
      <c r="B587" t="s">
        <v>1123</v>
      </c>
      <c r="C587" t="s">
        <v>195</v>
      </c>
      <c r="E587" t="s">
        <v>10652</v>
      </c>
      <c r="F587" t="s">
        <v>11744</v>
      </c>
      <c r="G587" t="s">
        <v>1044</v>
      </c>
      <c r="H587" s="17">
        <v>42657</v>
      </c>
      <c r="I587" s="15">
        <v>2017</v>
      </c>
      <c r="J587" t="s">
        <v>10634</v>
      </c>
      <c r="K587" s="5">
        <v>0</v>
      </c>
      <c r="L587" t="s">
        <v>967</v>
      </c>
      <c r="M587" t="s">
        <v>956</v>
      </c>
      <c r="N587" t="s">
        <v>10635</v>
      </c>
      <c r="O587" t="s">
        <v>818</v>
      </c>
      <c r="P587" t="s">
        <v>10636</v>
      </c>
      <c r="R587" t="s">
        <v>738</v>
      </c>
      <c r="S587" t="s">
        <v>795</v>
      </c>
      <c r="T587" t="s">
        <v>11795</v>
      </c>
      <c r="U587" t="s">
        <v>965</v>
      </c>
      <c r="V587" t="s">
        <v>10638</v>
      </c>
      <c r="W587" t="s">
        <v>970</v>
      </c>
      <c r="X587" t="s">
        <v>11808</v>
      </c>
    </row>
    <row r="588" spans="2:24" ht="11" outlineLevel="1" x14ac:dyDescent="0.15">
      <c r="B588" t="s">
        <v>1123</v>
      </c>
      <c r="C588" t="s">
        <v>195</v>
      </c>
      <c r="E588" t="s">
        <v>10711</v>
      </c>
      <c r="F588" t="s">
        <v>11744</v>
      </c>
      <c r="G588" t="s">
        <v>1044</v>
      </c>
      <c r="H588" s="17">
        <v>43621</v>
      </c>
      <c r="I588" s="15">
        <v>2019</v>
      </c>
      <c r="J588" t="s">
        <v>10634</v>
      </c>
      <c r="K588" s="5">
        <v>12641</v>
      </c>
      <c r="L588" t="s">
        <v>967</v>
      </c>
      <c r="M588" t="s">
        <v>956</v>
      </c>
      <c r="N588" t="s">
        <v>10635</v>
      </c>
      <c r="O588" t="s">
        <v>818</v>
      </c>
      <c r="P588" t="s">
        <v>10636</v>
      </c>
      <c r="Q588" t="s">
        <v>10636</v>
      </c>
      <c r="R588" t="s">
        <v>738</v>
      </c>
      <c r="S588" t="s">
        <v>795</v>
      </c>
      <c r="T588" t="s">
        <v>11809</v>
      </c>
      <c r="U588" t="s">
        <v>965</v>
      </c>
      <c r="V588" t="s">
        <v>10638</v>
      </c>
      <c r="W588" t="s">
        <v>970</v>
      </c>
      <c r="X588" t="s">
        <v>11810</v>
      </c>
    </row>
    <row r="589" spans="2:24" ht="11" outlineLevel="1" x14ac:dyDescent="0.15">
      <c r="B589" t="s">
        <v>1123</v>
      </c>
      <c r="C589" t="s">
        <v>195</v>
      </c>
      <c r="E589" t="s">
        <v>10658</v>
      </c>
      <c r="F589" t="s">
        <v>11744</v>
      </c>
      <c r="G589" t="s">
        <v>1044</v>
      </c>
      <c r="H589" s="17">
        <v>43168</v>
      </c>
      <c r="I589" s="15">
        <v>2018</v>
      </c>
      <c r="J589" t="s">
        <v>10634</v>
      </c>
      <c r="K589" s="5">
        <v>308653</v>
      </c>
      <c r="L589" t="s">
        <v>967</v>
      </c>
      <c r="M589" t="s">
        <v>956</v>
      </c>
      <c r="N589" t="s">
        <v>10635</v>
      </c>
      <c r="O589" t="s">
        <v>818</v>
      </c>
      <c r="P589" t="s">
        <v>10636</v>
      </c>
      <c r="Q589" t="s">
        <v>10636</v>
      </c>
      <c r="R589" t="s">
        <v>738</v>
      </c>
      <c r="S589" t="s">
        <v>795</v>
      </c>
      <c r="T589" t="s">
        <v>11795</v>
      </c>
      <c r="U589" t="s">
        <v>965</v>
      </c>
      <c r="V589" t="s">
        <v>10638</v>
      </c>
      <c r="W589" t="s">
        <v>970</v>
      </c>
      <c r="X589" t="s">
        <v>11811</v>
      </c>
    </row>
    <row r="590" spans="2:24" ht="11" outlineLevel="1" x14ac:dyDescent="0.15">
      <c r="B590" t="s">
        <v>1123</v>
      </c>
      <c r="C590" t="s">
        <v>195</v>
      </c>
      <c r="E590" t="s">
        <v>10661</v>
      </c>
      <c r="F590" t="s">
        <v>11744</v>
      </c>
      <c r="G590" t="s">
        <v>1044</v>
      </c>
      <c r="H590" s="17">
        <v>43193</v>
      </c>
      <c r="I590" s="15">
        <v>2018</v>
      </c>
      <c r="J590" t="s">
        <v>10634</v>
      </c>
      <c r="K590" s="5">
        <v>85523</v>
      </c>
      <c r="L590" t="s">
        <v>967</v>
      </c>
      <c r="M590" t="s">
        <v>956</v>
      </c>
      <c r="N590" t="s">
        <v>10635</v>
      </c>
      <c r="O590" t="s">
        <v>818</v>
      </c>
      <c r="P590" t="s">
        <v>10636</v>
      </c>
      <c r="Q590" t="s">
        <v>10636</v>
      </c>
      <c r="R590" t="s">
        <v>738</v>
      </c>
      <c r="S590" t="s">
        <v>795</v>
      </c>
      <c r="T590" t="s">
        <v>11795</v>
      </c>
      <c r="U590" t="s">
        <v>965</v>
      </c>
      <c r="V590" t="s">
        <v>10638</v>
      </c>
      <c r="W590" t="s">
        <v>970</v>
      </c>
      <c r="X590" t="s">
        <v>11812</v>
      </c>
    </row>
    <row r="591" spans="2:24" ht="11" outlineLevel="1" x14ac:dyDescent="0.15">
      <c r="B591" t="s">
        <v>1123</v>
      </c>
      <c r="C591" t="s">
        <v>195</v>
      </c>
      <c r="E591" t="s">
        <v>10655</v>
      </c>
      <c r="F591" t="s">
        <v>11744</v>
      </c>
      <c r="G591" t="s">
        <v>1044</v>
      </c>
      <c r="H591" s="17">
        <v>43279</v>
      </c>
      <c r="I591" s="15">
        <v>2018</v>
      </c>
      <c r="J591" t="s">
        <v>10634</v>
      </c>
      <c r="K591" s="5">
        <v>174910</v>
      </c>
      <c r="L591" t="s">
        <v>967</v>
      </c>
      <c r="M591" t="s">
        <v>956</v>
      </c>
      <c r="N591" t="s">
        <v>10635</v>
      </c>
      <c r="O591" t="s">
        <v>818</v>
      </c>
      <c r="P591" t="s">
        <v>10636</v>
      </c>
      <c r="Q591" t="s">
        <v>10636</v>
      </c>
      <c r="R591" t="s">
        <v>738</v>
      </c>
      <c r="S591" t="s">
        <v>795</v>
      </c>
      <c r="T591" t="s">
        <v>11813</v>
      </c>
      <c r="U591" t="s">
        <v>965</v>
      </c>
      <c r="V591" t="s">
        <v>10638</v>
      </c>
      <c r="W591" t="s">
        <v>970</v>
      </c>
      <c r="X591" t="s">
        <v>11814</v>
      </c>
    </row>
    <row r="592" spans="2:24" ht="11" outlineLevel="1" x14ac:dyDescent="0.15">
      <c r="B592" t="s">
        <v>1125</v>
      </c>
      <c r="C592" t="s">
        <v>1126</v>
      </c>
      <c r="D592" t="s">
        <v>1127</v>
      </c>
      <c r="E592" t="s">
        <v>10667</v>
      </c>
      <c r="F592" t="s">
        <v>1128</v>
      </c>
      <c r="G592" t="s">
        <v>1129</v>
      </c>
      <c r="H592" s="17">
        <v>45852</v>
      </c>
      <c r="I592" s="15">
        <v>2025</v>
      </c>
      <c r="J592" t="s">
        <v>10634</v>
      </c>
      <c r="K592" s="5">
        <v>2955407.32</v>
      </c>
      <c r="L592" t="s">
        <v>967</v>
      </c>
      <c r="M592" t="s">
        <v>985</v>
      </c>
      <c r="N592" t="s">
        <v>11711</v>
      </c>
      <c r="O592" t="s">
        <v>796</v>
      </c>
      <c r="P592" t="s">
        <v>10885</v>
      </c>
      <c r="Q592" t="s">
        <v>10886</v>
      </c>
      <c r="R592" t="s">
        <v>1131</v>
      </c>
      <c r="S592" t="s">
        <v>824</v>
      </c>
      <c r="T592" t="s">
        <v>11815</v>
      </c>
      <c r="U592" t="s">
        <v>965</v>
      </c>
      <c r="V592" t="s">
        <v>10638</v>
      </c>
      <c r="W592" t="s">
        <v>970</v>
      </c>
      <c r="X592" t="s">
        <v>11816</v>
      </c>
    </row>
    <row r="593" spans="2:24" ht="11" outlineLevel="1" x14ac:dyDescent="0.15">
      <c r="B593" t="s">
        <v>1125</v>
      </c>
      <c r="C593" t="s">
        <v>1126</v>
      </c>
      <c r="D593" t="s">
        <v>1127</v>
      </c>
      <c r="E593" t="s">
        <v>10661</v>
      </c>
      <c r="F593" t="s">
        <v>1128</v>
      </c>
      <c r="G593" t="s">
        <v>1129</v>
      </c>
      <c r="H593" s="17">
        <v>46057</v>
      </c>
      <c r="I593" s="15">
        <v>2026</v>
      </c>
      <c r="J593" t="s">
        <v>10634</v>
      </c>
      <c r="K593" s="5">
        <v>6183808.9199999999</v>
      </c>
      <c r="L593" t="s">
        <v>967</v>
      </c>
      <c r="M593" t="s">
        <v>985</v>
      </c>
      <c r="N593" t="s">
        <v>11711</v>
      </c>
      <c r="O593" t="s">
        <v>796</v>
      </c>
      <c r="P593" t="s">
        <v>10885</v>
      </c>
      <c r="Q593" t="s">
        <v>10886</v>
      </c>
      <c r="R593" t="s">
        <v>1131</v>
      </c>
      <c r="S593" t="s">
        <v>824</v>
      </c>
      <c r="T593" t="s">
        <v>11817</v>
      </c>
      <c r="U593" t="s">
        <v>965</v>
      </c>
      <c r="V593" t="s">
        <v>10638</v>
      </c>
      <c r="W593" t="s">
        <v>970</v>
      </c>
      <c r="X593" t="s">
        <v>11818</v>
      </c>
    </row>
    <row r="594" spans="2:24" ht="11" outlineLevel="1" x14ac:dyDescent="0.15">
      <c r="B594" t="s">
        <v>1125</v>
      </c>
      <c r="C594" t="s">
        <v>1126</v>
      </c>
      <c r="D594" t="s">
        <v>1127</v>
      </c>
      <c r="E594" t="s">
        <v>10643</v>
      </c>
      <c r="F594" t="s">
        <v>1128</v>
      </c>
      <c r="G594" t="s">
        <v>1129</v>
      </c>
      <c r="H594" s="17">
        <v>45679</v>
      </c>
      <c r="I594" s="15">
        <v>2025</v>
      </c>
      <c r="J594" t="s">
        <v>10634</v>
      </c>
      <c r="K594" s="5">
        <v>4254883.01</v>
      </c>
      <c r="L594" t="s">
        <v>967</v>
      </c>
      <c r="M594" t="s">
        <v>985</v>
      </c>
      <c r="N594" t="s">
        <v>11711</v>
      </c>
      <c r="O594" t="s">
        <v>796</v>
      </c>
      <c r="P594" t="s">
        <v>10885</v>
      </c>
      <c r="Q594" t="s">
        <v>10886</v>
      </c>
      <c r="R594" t="s">
        <v>1131</v>
      </c>
      <c r="S594" t="s">
        <v>824</v>
      </c>
      <c r="T594" t="s">
        <v>11819</v>
      </c>
      <c r="U594" t="s">
        <v>965</v>
      </c>
      <c r="V594" t="s">
        <v>10638</v>
      </c>
      <c r="W594" t="s">
        <v>970</v>
      </c>
      <c r="X594" t="s">
        <v>11820</v>
      </c>
    </row>
    <row r="595" spans="2:24" ht="11" outlineLevel="1" x14ac:dyDescent="0.15">
      <c r="B595" t="s">
        <v>1125</v>
      </c>
      <c r="C595" t="s">
        <v>1126</v>
      </c>
      <c r="D595" t="s">
        <v>1127</v>
      </c>
      <c r="E595" t="s">
        <v>10632</v>
      </c>
      <c r="F595" t="s">
        <v>1128</v>
      </c>
      <c r="G595" t="s">
        <v>1129</v>
      </c>
      <c r="H595" s="17">
        <v>45741</v>
      </c>
      <c r="I595" s="15">
        <v>2025</v>
      </c>
      <c r="J595" t="s">
        <v>10634</v>
      </c>
      <c r="K595" s="5">
        <v>0</v>
      </c>
      <c r="L595" t="s">
        <v>967</v>
      </c>
      <c r="M595" t="s">
        <v>985</v>
      </c>
      <c r="N595" t="s">
        <v>11711</v>
      </c>
      <c r="O595" t="s">
        <v>796</v>
      </c>
      <c r="P595" t="s">
        <v>10885</v>
      </c>
      <c r="Q595" t="s">
        <v>10886</v>
      </c>
      <c r="R595" t="s">
        <v>1131</v>
      </c>
      <c r="S595" t="s">
        <v>824</v>
      </c>
      <c r="T595" t="s">
        <v>11819</v>
      </c>
      <c r="U595" t="s">
        <v>965</v>
      </c>
      <c r="V595" t="s">
        <v>10638</v>
      </c>
      <c r="W595" t="s">
        <v>970</v>
      </c>
      <c r="X595" t="s">
        <v>11821</v>
      </c>
    </row>
    <row r="596" spans="2:24" ht="11" outlineLevel="1" x14ac:dyDescent="0.15">
      <c r="B596" t="s">
        <v>1125</v>
      </c>
      <c r="C596" t="s">
        <v>1126</v>
      </c>
      <c r="D596" t="s">
        <v>1127</v>
      </c>
      <c r="E596" t="s">
        <v>10652</v>
      </c>
      <c r="F596" t="s">
        <v>1128</v>
      </c>
      <c r="G596" t="s">
        <v>1129</v>
      </c>
      <c r="H596" s="17">
        <v>45531</v>
      </c>
      <c r="I596" s="15">
        <v>2024</v>
      </c>
      <c r="J596" t="s">
        <v>10634</v>
      </c>
      <c r="K596" s="5">
        <v>0</v>
      </c>
      <c r="L596" t="s">
        <v>967</v>
      </c>
      <c r="M596" t="s">
        <v>985</v>
      </c>
      <c r="N596" t="s">
        <v>11711</v>
      </c>
      <c r="O596" t="s">
        <v>796</v>
      </c>
      <c r="P596" t="s">
        <v>10885</v>
      </c>
      <c r="Q596" t="s">
        <v>10886</v>
      </c>
      <c r="R596" t="s">
        <v>1131</v>
      </c>
      <c r="S596" t="s">
        <v>824</v>
      </c>
      <c r="T596" t="s">
        <v>11819</v>
      </c>
      <c r="U596" t="s">
        <v>965</v>
      </c>
      <c r="V596" t="s">
        <v>10638</v>
      </c>
      <c r="W596" t="s">
        <v>970</v>
      </c>
      <c r="X596" t="s">
        <v>11822</v>
      </c>
    </row>
    <row r="597" spans="2:24" ht="11" outlineLevel="1" x14ac:dyDescent="0.15">
      <c r="B597" t="s">
        <v>1125</v>
      </c>
      <c r="C597" t="s">
        <v>1126</v>
      </c>
      <c r="D597" t="s">
        <v>1127</v>
      </c>
      <c r="E597" t="s">
        <v>10664</v>
      </c>
      <c r="F597" t="s">
        <v>1128</v>
      </c>
      <c r="G597" t="s">
        <v>1129</v>
      </c>
      <c r="H597" s="17">
        <v>45610</v>
      </c>
      <c r="I597" s="15">
        <v>2025</v>
      </c>
      <c r="J597" t="s">
        <v>10634</v>
      </c>
      <c r="K597" s="5">
        <v>629525.96</v>
      </c>
      <c r="L597" t="s">
        <v>967</v>
      </c>
      <c r="M597" t="s">
        <v>985</v>
      </c>
      <c r="N597" t="s">
        <v>11711</v>
      </c>
      <c r="O597" t="s">
        <v>796</v>
      </c>
      <c r="P597" t="s">
        <v>10885</v>
      </c>
      <c r="Q597" t="s">
        <v>10886</v>
      </c>
      <c r="R597" t="s">
        <v>1131</v>
      </c>
      <c r="S597" t="s">
        <v>824</v>
      </c>
      <c r="T597" t="s">
        <v>11819</v>
      </c>
      <c r="U597" t="s">
        <v>965</v>
      </c>
      <c r="V597" t="s">
        <v>10638</v>
      </c>
      <c r="W597" t="s">
        <v>970</v>
      </c>
      <c r="X597" t="s">
        <v>11823</v>
      </c>
    </row>
    <row r="598" spans="2:24" ht="11" outlineLevel="1" x14ac:dyDescent="0.15">
      <c r="B598" t="s">
        <v>1125</v>
      </c>
      <c r="C598" t="s">
        <v>1126</v>
      </c>
      <c r="D598" t="s">
        <v>1127</v>
      </c>
      <c r="E598" t="s">
        <v>10658</v>
      </c>
      <c r="F598" t="s">
        <v>1128</v>
      </c>
      <c r="G598" t="s">
        <v>1129</v>
      </c>
      <c r="H598" s="17">
        <v>45923</v>
      </c>
      <c r="I598" s="15">
        <v>2025</v>
      </c>
      <c r="J598" t="s">
        <v>10634</v>
      </c>
      <c r="K598" s="5">
        <v>85130.74</v>
      </c>
      <c r="L598" t="s">
        <v>967</v>
      </c>
      <c r="M598" t="s">
        <v>985</v>
      </c>
      <c r="N598" t="s">
        <v>11711</v>
      </c>
      <c r="O598" t="s">
        <v>796</v>
      </c>
      <c r="P598" t="s">
        <v>10885</v>
      </c>
      <c r="Q598" t="s">
        <v>10886</v>
      </c>
      <c r="R598" t="s">
        <v>1131</v>
      </c>
      <c r="S598" t="s">
        <v>824</v>
      </c>
      <c r="T598" t="s">
        <v>11817</v>
      </c>
      <c r="U598" t="s">
        <v>965</v>
      </c>
      <c r="V598" t="s">
        <v>10638</v>
      </c>
      <c r="W598" t="s">
        <v>970</v>
      </c>
      <c r="X598" t="s">
        <v>11824</v>
      </c>
    </row>
    <row r="599" spans="2:24" ht="11" outlineLevel="1" x14ac:dyDescent="0.15">
      <c r="B599" t="s">
        <v>1125</v>
      </c>
      <c r="C599" t="s">
        <v>1126</v>
      </c>
      <c r="D599" t="s">
        <v>1127</v>
      </c>
      <c r="E599" t="s">
        <v>10649</v>
      </c>
      <c r="F599" t="s">
        <v>1128</v>
      </c>
      <c r="G599" t="s">
        <v>1129</v>
      </c>
      <c r="H599" s="17">
        <v>45238</v>
      </c>
      <c r="I599" s="15">
        <v>2024</v>
      </c>
      <c r="J599" t="s">
        <v>10634</v>
      </c>
      <c r="K599" s="5">
        <v>3270000</v>
      </c>
      <c r="L599" t="s">
        <v>967</v>
      </c>
      <c r="M599" t="s">
        <v>985</v>
      </c>
      <c r="N599" t="s">
        <v>11711</v>
      </c>
      <c r="O599" t="s">
        <v>796</v>
      </c>
      <c r="P599" t="s">
        <v>10671</v>
      </c>
      <c r="Q599" t="s">
        <v>10886</v>
      </c>
      <c r="R599" t="s">
        <v>1131</v>
      </c>
      <c r="S599" t="s">
        <v>824</v>
      </c>
      <c r="T599" t="s">
        <v>11825</v>
      </c>
      <c r="U599" t="s">
        <v>965</v>
      </c>
      <c r="V599" t="s">
        <v>10638</v>
      </c>
      <c r="W599" t="s">
        <v>970</v>
      </c>
      <c r="X599" t="s">
        <v>11826</v>
      </c>
    </row>
    <row r="600" spans="2:24" ht="11" outlineLevel="1" x14ac:dyDescent="0.15">
      <c r="B600" t="s">
        <v>1135</v>
      </c>
      <c r="C600" t="s">
        <v>197</v>
      </c>
      <c r="E600" t="s">
        <v>10667</v>
      </c>
      <c r="F600" t="s">
        <v>11827</v>
      </c>
      <c r="G600" t="s">
        <v>1136</v>
      </c>
      <c r="H600" s="17">
        <v>43875</v>
      </c>
      <c r="I600" s="15">
        <v>2020</v>
      </c>
      <c r="J600" t="s">
        <v>10634</v>
      </c>
      <c r="K600" s="5">
        <v>2339528</v>
      </c>
      <c r="L600" t="s">
        <v>967</v>
      </c>
      <c r="M600" t="s">
        <v>956</v>
      </c>
      <c r="N600" t="s">
        <v>10635</v>
      </c>
      <c r="O600" t="s">
        <v>796</v>
      </c>
      <c r="P600" t="s">
        <v>11434</v>
      </c>
      <c r="Q600" t="s">
        <v>11434</v>
      </c>
      <c r="R600" t="s">
        <v>763</v>
      </c>
      <c r="S600" t="s">
        <v>795</v>
      </c>
      <c r="T600" t="s">
        <v>11828</v>
      </c>
      <c r="U600" t="s">
        <v>965</v>
      </c>
      <c r="V600" t="s">
        <v>10638</v>
      </c>
      <c r="W600" t="s">
        <v>970</v>
      </c>
      <c r="X600" t="s">
        <v>11829</v>
      </c>
    </row>
    <row r="601" spans="2:24" ht="11" outlineLevel="1" x14ac:dyDescent="0.15">
      <c r="B601" t="s">
        <v>1135</v>
      </c>
      <c r="C601" t="s">
        <v>197</v>
      </c>
      <c r="E601" t="s">
        <v>10658</v>
      </c>
      <c r="F601" t="s">
        <v>11827</v>
      </c>
      <c r="G601" t="s">
        <v>1136</v>
      </c>
      <c r="H601" s="17">
        <v>43909</v>
      </c>
      <c r="I601" s="15">
        <v>2020</v>
      </c>
      <c r="J601" t="s">
        <v>10634</v>
      </c>
      <c r="K601" s="5">
        <v>452259</v>
      </c>
      <c r="L601" t="s">
        <v>967</v>
      </c>
      <c r="M601" t="s">
        <v>956</v>
      </c>
      <c r="N601" t="s">
        <v>10635</v>
      </c>
      <c r="O601" t="s">
        <v>796</v>
      </c>
      <c r="P601" t="s">
        <v>11434</v>
      </c>
      <c r="Q601" t="s">
        <v>11434</v>
      </c>
      <c r="R601" t="s">
        <v>763</v>
      </c>
      <c r="S601" t="s">
        <v>795</v>
      </c>
      <c r="T601" t="s">
        <v>11830</v>
      </c>
      <c r="U601" t="s">
        <v>965</v>
      </c>
      <c r="V601" t="s">
        <v>10638</v>
      </c>
      <c r="W601" t="s">
        <v>970</v>
      </c>
      <c r="X601" t="s">
        <v>11831</v>
      </c>
    </row>
    <row r="602" spans="2:24" ht="11" outlineLevel="1" x14ac:dyDescent="0.15">
      <c r="B602" t="s">
        <v>1135</v>
      </c>
      <c r="C602" t="s">
        <v>197</v>
      </c>
      <c r="E602" t="s">
        <v>10643</v>
      </c>
      <c r="F602" t="s">
        <v>11827</v>
      </c>
      <c r="G602" t="s">
        <v>1136</v>
      </c>
      <c r="H602" s="17">
        <v>43839</v>
      </c>
      <c r="I602" s="15">
        <v>2020</v>
      </c>
      <c r="J602" t="s">
        <v>10634</v>
      </c>
      <c r="K602" s="5">
        <v>494049</v>
      </c>
      <c r="L602" t="s">
        <v>967</v>
      </c>
      <c r="M602" t="s">
        <v>956</v>
      </c>
      <c r="N602" t="s">
        <v>10635</v>
      </c>
      <c r="O602" t="s">
        <v>796</v>
      </c>
      <c r="P602" t="s">
        <v>11434</v>
      </c>
      <c r="Q602" t="s">
        <v>11434</v>
      </c>
      <c r="R602" t="s">
        <v>763</v>
      </c>
      <c r="S602" t="s">
        <v>795</v>
      </c>
      <c r="T602" t="s">
        <v>11832</v>
      </c>
      <c r="U602" t="s">
        <v>965</v>
      </c>
      <c r="V602" t="s">
        <v>10638</v>
      </c>
      <c r="W602" t="s">
        <v>970</v>
      </c>
      <c r="X602" t="s">
        <v>11833</v>
      </c>
    </row>
    <row r="603" spans="2:24" ht="11" outlineLevel="1" x14ac:dyDescent="0.15">
      <c r="B603" t="s">
        <v>1135</v>
      </c>
      <c r="C603" t="s">
        <v>197</v>
      </c>
      <c r="E603" t="s">
        <v>10632</v>
      </c>
      <c r="F603" t="s">
        <v>11827</v>
      </c>
      <c r="G603" t="s">
        <v>1136</v>
      </c>
      <c r="H603" s="17">
        <v>43861</v>
      </c>
      <c r="I603" s="15">
        <v>2020</v>
      </c>
      <c r="J603" t="s">
        <v>10634</v>
      </c>
      <c r="K603" s="5">
        <v>491382</v>
      </c>
      <c r="L603" t="s">
        <v>967</v>
      </c>
      <c r="M603" t="s">
        <v>956</v>
      </c>
      <c r="N603" t="s">
        <v>10635</v>
      </c>
      <c r="O603" t="s">
        <v>796</v>
      </c>
      <c r="P603" t="s">
        <v>11434</v>
      </c>
      <c r="Q603" t="s">
        <v>11434</v>
      </c>
      <c r="R603" t="s">
        <v>763</v>
      </c>
      <c r="S603" t="s">
        <v>795</v>
      </c>
      <c r="T603" t="s">
        <v>11834</v>
      </c>
      <c r="U603" t="s">
        <v>965</v>
      </c>
      <c r="V603" t="s">
        <v>10638</v>
      </c>
      <c r="W603" t="s">
        <v>970</v>
      </c>
      <c r="X603" t="s">
        <v>11835</v>
      </c>
    </row>
    <row r="604" spans="2:24" ht="11" outlineLevel="1" x14ac:dyDescent="0.15">
      <c r="B604" t="s">
        <v>1135</v>
      </c>
      <c r="C604" t="s">
        <v>197</v>
      </c>
      <c r="E604" t="s">
        <v>10661</v>
      </c>
      <c r="F604" t="s">
        <v>11827</v>
      </c>
      <c r="G604" t="s">
        <v>1136</v>
      </c>
      <c r="H604" s="17">
        <v>43938</v>
      </c>
      <c r="I604" s="15">
        <v>2020</v>
      </c>
      <c r="J604" t="s">
        <v>10634</v>
      </c>
      <c r="K604" s="5">
        <v>759425</v>
      </c>
      <c r="L604" t="s">
        <v>967</v>
      </c>
      <c r="M604" t="s">
        <v>956</v>
      </c>
      <c r="N604" t="s">
        <v>10635</v>
      </c>
      <c r="O604" t="s">
        <v>796</v>
      </c>
      <c r="P604" t="s">
        <v>11434</v>
      </c>
      <c r="Q604" t="s">
        <v>11434</v>
      </c>
      <c r="R604" t="s">
        <v>763</v>
      </c>
      <c r="S604" t="s">
        <v>795</v>
      </c>
      <c r="T604" t="s">
        <v>11836</v>
      </c>
      <c r="U604" t="s">
        <v>965</v>
      </c>
      <c r="V604" t="s">
        <v>10638</v>
      </c>
      <c r="W604" t="s">
        <v>970</v>
      </c>
      <c r="X604" t="s">
        <v>11837</v>
      </c>
    </row>
    <row r="605" spans="2:24" ht="11" outlineLevel="1" x14ac:dyDescent="0.15">
      <c r="B605" t="s">
        <v>1135</v>
      </c>
      <c r="C605" t="s">
        <v>197</v>
      </c>
      <c r="E605" t="s">
        <v>10652</v>
      </c>
      <c r="F605" t="s">
        <v>11827</v>
      </c>
      <c r="G605" t="s">
        <v>1136</v>
      </c>
      <c r="H605" s="17">
        <v>43830</v>
      </c>
      <c r="I605" s="15">
        <v>2020</v>
      </c>
      <c r="J605" t="s">
        <v>10634</v>
      </c>
      <c r="K605" s="5">
        <v>0</v>
      </c>
      <c r="L605" t="s">
        <v>967</v>
      </c>
      <c r="M605" t="s">
        <v>956</v>
      </c>
      <c r="N605" t="s">
        <v>10635</v>
      </c>
      <c r="O605" t="s">
        <v>796</v>
      </c>
      <c r="P605" t="s">
        <v>11434</v>
      </c>
      <c r="Q605" t="s">
        <v>11434</v>
      </c>
      <c r="R605" t="s">
        <v>763</v>
      </c>
      <c r="S605" t="s">
        <v>795</v>
      </c>
      <c r="T605" t="s">
        <v>11838</v>
      </c>
      <c r="U605" t="s">
        <v>965</v>
      </c>
      <c r="V605" t="s">
        <v>10638</v>
      </c>
      <c r="W605" t="s">
        <v>970</v>
      </c>
      <c r="X605" t="s">
        <v>11839</v>
      </c>
    </row>
    <row r="606" spans="2:24" ht="11" outlineLevel="1" x14ac:dyDescent="0.15">
      <c r="B606" t="s">
        <v>1135</v>
      </c>
      <c r="C606" t="s">
        <v>197</v>
      </c>
      <c r="E606" t="s">
        <v>10649</v>
      </c>
      <c r="F606" t="s">
        <v>11827</v>
      </c>
      <c r="G606" t="s">
        <v>1136</v>
      </c>
      <c r="H606" s="17">
        <v>43794</v>
      </c>
      <c r="I606" s="15">
        <v>2020</v>
      </c>
      <c r="J606" t="s">
        <v>10634</v>
      </c>
      <c r="K606" s="5">
        <v>11991749</v>
      </c>
      <c r="L606" t="s">
        <v>967</v>
      </c>
      <c r="M606" t="s">
        <v>956</v>
      </c>
      <c r="N606" t="s">
        <v>10635</v>
      </c>
      <c r="O606" t="s">
        <v>796</v>
      </c>
      <c r="P606" t="s">
        <v>11434</v>
      </c>
      <c r="Q606" t="s">
        <v>11434</v>
      </c>
      <c r="R606" t="s">
        <v>763</v>
      </c>
      <c r="S606" t="s">
        <v>795</v>
      </c>
      <c r="T606" t="s">
        <v>11840</v>
      </c>
      <c r="U606" t="s">
        <v>965</v>
      </c>
      <c r="V606" t="s">
        <v>10638</v>
      </c>
      <c r="W606" t="s">
        <v>970</v>
      </c>
      <c r="X606" t="s">
        <v>11841</v>
      </c>
    </row>
    <row r="607" spans="2:24" ht="11" outlineLevel="1" x14ac:dyDescent="0.15">
      <c r="B607" t="s">
        <v>1135</v>
      </c>
      <c r="C607" t="s">
        <v>197</v>
      </c>
      <c r="E607" t="s">
        <v>10664</v>
      </c>
      <c r="F607" t="s">
        <v>11827</v>
      </c>
      <c r="G607" t="s">
        <v>1136</v>
      </c>
      <c r="H607" s="17">
        <v>43837</v>
      </c>
      <c r="I607" s="15">
        <v>2020</v>
      </c>
      <c r="J607" t="s">
        <v>10634</v>
      </c>
      <c r="K607" s="5">
        <v>498971.24</v>
      </c>
      <c r="L607" t="s">
        <v>967</v>
      </c>
      <c r="M607" t="s">
        <v>956</v>
      </c>
      <c r="N607" t="s">
        <v>10635</v>
      </c>
      <c r="O607" t="s">
        <v>796</v>
      </c>
      <c r="P607" t="s">
        <v>11434</v>
      </c>
      <c r="Q607" t="s">
        <v>11434</v>
      </c>
      <c r="R607" t="s">
        <v>763</v>
      </c>
      <c r="S607" t="s">
        <v>795</v>
      </c>
      <c r="T607" t="s">
        <v>11832</v>
      </c>
      <c r="U607" t="s">
        <v>965</v>
      </c>
      <c r="V607" t="s">
        <v>10638</v>
      </c>
      <c r="W607" t="s">
        <v>970</v>
      </c>
      <c r="X607" t="s">
        <v>11842</v>
      </c>
    </row>
    <row r="608" spans="2:24" ht="11" outlineLevel="1" x14ac:dyDescent="0.15">
      <c r="B608" t="s">
        <v>1135</v>
      </c>
      <c r="C608" t="s">
        <v>197</v>
      </c>
      <c r="E608" t="s">
        <v>10655</v>
      </c>
      <c r="F608" t="s">
        <v>11827</v>
      </c>
      <c r="G608" t="s">
        <v>1136</v>
      </c>
      <c r="H608" s="17">
        <v>44028</v>
      </c>
      <c r="I608" s="15">
        <v>2020</v>
      </c>
      <c r="J608" t="s">
        <v>10634</v>
      </c>
      <c r="K608" s="5">
        <v>0</v>
      </c>
      <c r="L608" t="s">
        <v>967</v>
      </c>
      <c r="M608" t="s">
        <v>956</v>
      </c>
      <c r="N608" t="s">
        <v>10635</v>
      </c>
      <c r="O608" t="s">
        <v>796</v>
      </c>
      <c r="P608" t="s">
        <v>11434</v>
      </c>
      <c r="Q608" t="s">
        <v>11434</v>
      </c>
      <c r="R608" t="s">
        <v>763</v>
      </c>
      <c r="S608" t="s">
        <v>795</v>
      </c>
      <c r="T608" t="s">
        <v>11843</v>
      </c>
      <c r="U608" t="s">
        <v>965</v>
      </c>
      <c r="V608" t="s">
        <v>10638</v>
      </c>
      <c r="W608" t="s">
        <v>970</v>
      </c>
      <c r="X608" t="s">
        <v>11844</v>
      </c>
    </row>
    <row r="609" spans="2:24" ht="11" outlineLevel="1" x14ac:dyDescent="0.15">
      <c r="B609" t="s">
        <v>1139</v>
      </c>
      <c r="C609" t="s">
        <v>198</v>
      </c>
      <c r="E609" t="s">
        <v>10652</v>
      </c>
      <c r="F609" t="s">
        <v>11845</v>
      </c>
      <c r="G609" t="s">
        <v>1142</v>
      </c>
      <c r="H609" s="17">
        <v>44091</v>
      </c>
      <c r="I609" s="15">
        <v>2020</v>
      </c>
      <c r="J609" t="s">
        <v>10634</v>
      </c>
      <c r="K609" s="5">
        <v>1204000</v>
      </c>
      <c r="L609" t="s">
        <v>967</v>
      </c>
      <c r="M609" t="s">
        <v>1141</v>
      </c>
      <c r="N609" t="s">
        <v>10635</v>
      </c>
      <c r="O609" t="s">
        <v>818</v>
      </c>
      <c r="P609" t="s">
        <v>10636</v>
      </c>
      <c r="Q609" t="s">
        <v>10636</v>
      </c>
      <c r="R609" t="s">
        <v>759</v>
      </c>
      <c r="S609" t="s">
        <v>795</v>
      </c>
      <c r="T609" t="s">
        <v>11846</v>
      </c>
      <c r="U609" t="s">
        <v>965</v>
      </c>
      <c r="V609" t="s">
        <v>10638</v>
      </c>
      <c r="W609" t="s">
        <v>970</v>
      </c>
      <c r="X609" t="s">
        <v>11847</v>
      </c>
    </row>
    <row r="610" spans="2:24" ht="11" outlineLevel="1" x14ac:dyDescent="0.15">
      <c r="B610" t="s">
        <v>1139</v>
      </c>
      <c r="C610" t="s">
        <v>198</v>
      </c>
      <c r="E610" t="s">
        <v>10643</v>
      </c>
      <c r="F610" t="s">
        <v>11845</v>
      </c>
      <c r="G610" t="s">
        <v>1142</v>
      </c>
      <c r="H610" s="17">
        <v>44438</v>
      </c>
      <c r="I610" s="15">
        <v>2021</v>
      </c>
      <c r="J610" t="s">
        <v>10634</v>
      </c>
      <c r="K610" s="5">
        <v>1576140</v>
      </c>
      <c r="L610" t="s">
        <v>967</v>
      </c>
      <c r="M610" t="s">
        <v>1141</v>
      </c>
      <c r="N610" t="s">
        <v>10635</v>
      </c>
      <c r="O610" t="s">
        <v>818</v>
      </c>
      <c r="P610" t="s">
        <v>10636</v>
      </c>
      <c r="Q610" t="s">
        <v>10636</v>
      </c>
      <c r="R610" t="s">
        <v>759</v>
      </c>
      <c r="S610" t="s">
        <v>795</v>
      </c>
      <c r="T610" t="s">
        <v>11848</v>
      </c>
      <c r="U610" t="s">
        <v>965</v>
      </c>
      <c r="V610" t="s">
        <v>10638</v>
      </c>
      <c r="W610" t="s">
        <v>970</v>
      </c>
      <c r="X610" t="s">
        <v>11849</v>
      </c>
    </row>
    <row r="611" spans="2:24" ht="11" outlineLevel="1" x14ac:dyDescent="0.15">
      <c r="B611" t="s">
        <v>1139</v>
      </c>
      <c r="C611" t="s">
        <v>198</v>
      </c>
      <c r="E611" t="s">
        <v>10632</v>
      </c>
      <c r="F611" t="s">
        <v>11845</v>
      </c>
      <c r="G611" t="s">
        <v>1142</v>
      </c>
      <c r="H611" s="17">
        <v>44592</v>
      </c>
      <c r="I611" s="15">
        <v>2022</v>
      </c>
      <c r="J611" t="s">
        <v>10634</v>
      </c>
      <c r="K611" s="5">
        <v>3370705</v>
      </c>
      <c r="L611" t="s">
        <v>967</v>
      </c>
      <c r="M611" t="s">
        <v>1141</v>
      </c>
      <c r="N611" t="s">
        <v>10635</v>
      </c>
      <c r="O611" t="s">
        <v>818</v>
      </c>
      <c r="P611" t="s">
        <v>10636</v>
      </c>
      <c r="Q611" t="s">
        <v>10636</v>
      </c>
      <c r="R611" t="s">
        <v>759</v>
      </c>
      <c r="S611" t="s">
        <v>795</v>
      </c>
      <c r="T611" t="s">
        <v>11850</v>
      </c>
      <c r="U611" t="s">
        <v>965</v>
      </c>
      <c r="V611" t="s">
        <v>10638</v>
      </c>
      <c r="W611" t="s">
        <v>970</v>
      </c>
      <c r="X611" t="s">
        <v>11851</v>
      </c>
    </row>
    <row r="612" spans="2:24" ht="11" outlineLevel="1" x14ac:dyDescent="0.15">
      <c r="B612" t="s">
        <v>1139</v>
      </c>
      <c r="C612" t="s">
        <v>198</v>
      </c>
      <c r="E612" t="s">
        <v>10658</v>
      </c>
      <c r="F612" t="s">
        <v>11845</v>
      </c>
      <c r="G612" t="s">
        <v>1142</v>
      </c>
      <c r="H612" s="17">
        <v>45433</v>
      </c>
      <c r="I612" s="15">
        <v>2024</v>
      </c>
      <c r="J612" t="s">
        <v>10634</v>
      </c>
      <c r="K612" s="5">
        <v>-212965</v>
      </c>
      <c r="L612" t="s">
        <v>967</v>
      </c>
      <c r="M612" t="s">
        <v>1141</v>
      </c>
      <c r="N612" t="s">
        <v>10635</v>
      </c>
      <c r="O612" t="s">
        <v>818</v>
      </c>
      <c r="P612" t="s">
        <v>10636</v>
      </c>
      <c r="Q612" t="s">
        <v>10636</v>
      </c>
      <c r="R612" t="s">
        <v>759</v>
      </c>
      <c r="S612" t="s">
        <v>795</v>
      </c>
      <c r="T612" t="s">
        <v>11852</v>
      </c>
      <c r="U612" t="s">
        <v>965</v>
      </c>
      <c r="V612" t="s">
        <v>10638</v>
      </c>
      <c r="W612" t="s">
        <v>970</v>
      </c>
      <c r="X612" t="s">
        <v>11853</v>
      </c>
    </row>
    <row r="613" spans="2:24" ht="11" outlineLevel="1" x14ac:dyDescent="0.15">
      <c r="B613" t="s">
        <v>1139</v>
      </c>
      <c r="C613" t="s">
        <v>198</v>
      </c>
      <c r="E613" t="s">
        <v>10649</v>
      </c>
      <c r="F613" t="s">
        <v>11845</v>
      </c>
      <c r="G613" t="s">
        <v>1142</v>
      </c>
      <c r="H613" s="17">
        <v>43735</v>
      </c>
      <c r="I613" s="15">
        <v>2019</v>
      </c>
      <c r="J613" t="s">
        <v>10634</v>
      </c>
      <c r="K613" s="5">
        <v>1178000</v>
      </c>
      <c r="L613" t="s">
        <v>967</v>
      </c>
      <c r="M613" t="s">
        <v>1141</v>
      </c>
      <c r="N613" t="s">
        <v>10635</v>
      </c>
      <c r="O613" t="s">
        <v>818</v>
      </c>
      <c r="P613" t="s">
        <v>10636</v>
      </c>
      <c r="Q613" t="s">
        <v>10636</v>
      </c>
      <c r="R613" t="s">
        <v>759</v>
      </c>
      <c r="S613" t="s">
        <v>795</v>
      </c>
      <c r="T613" t="s">
        <v>11854</v>
      </c>
      <c r="U613" t="s">
        <v>965</v>
      </c>
      <c r="V613" t="s">
        <v>10638</v>
      </c>
      <c r="W613" t="s">
        <v>970</v>
      </c>
      <c r="X613" t="s">
        <v>11855</v>
      </c>
    </row>
    <row r="614" spans="2:24" ht="11" outlineLevel="1" x14ac:dyDescent="0.15">
      <c r="B614" t="s">
        <v>1139</v>
      </c>
      <c r="C614" t="s">
        <v>198</v>
      </c>
      <c r="E614" t="s">
        <v>10667</v>
      </c>
      <c r="F614" t="s">
        <v>11845</v>
      </c>
      <c r="G614" t="s">
        <v>1142</v>
      </c>
      <c r="H614" s="17">
        <v>44987</v>
      </c>
      <c r="I614" s="15">
        <v>2023</v>
      </c>
      <c r="J614" t="s">
        <v>10634</v>
      </c>
      <c r="K614" s="5">
        <v>1512715</v>
      </c>
      <c r="L614" t="s">
        <v>967</v>
      </c>
      <c r="M614" t="s">
        <v>1141</v>
      </c>
      <c r="N614" t="s">
        <v>10635</v>
      </c>
      <c r="O614" t="s">
        <v>818</v>
      </c>
      <c r="P614" t="s">
        <v>10636</v>
      </c>
      <c r="Q614" t="s">
        <v>10636</v>
      </c>
      <c r="R614" t="s">
        <v>759</v>
      </c>
      <c r="S614" t="s">
        <v>795</v>
      </c>
      <c r="T614" t="s">
        <v>11856</v>
      </c>
      <c r="U614" t="s">
        <v>965</v>
      </c>
      <c r="V614" t="s">
        <v>10638</v>
      </c>
      <c r="W614" t="s">
        <v>970</v>
      </c>
      <c r="X614" t="s">
        <v>11857</v>
      </c>
    </row>
    <row r="615" spans="2:24" ht="11" outlineLevel="1" x14ac:dyDescent="0.15">
      <c r="B615" t="s">
        <v>1139</v>
      </c>
      <c r="C615" t="s">
        <v>198</v>
      </c>
      <c r="E615" t="s">
        <v>10664</v>
      </c>
      <c r="F615" t="s">
        <v>11845</v>
      </c>
      <c r="G615" t="s">
        <v>1142</v>
      </c>
      <c r="H615" s="17">
        <v>44222</v>
      </c>
      <c r="I615" s="15">
        <v>2021</v>
      </c>
      <c r="J615" t="s">
        <v>10634</v>
      </c>
      <c r="K615" s="5">
        <v>8379000</v>
      </c>
      <c r="L615" t="s">
        <v>967</v>
      </c>
      <c r="M615" t="s">
        <v>1141</v>
      </c>
      <c r="N615" t="s">
        <v>10635</v>
      </c>
      <c r="O615" t="s">
        <v>818</v>
      </c>
      <c r="P615" t="s">
        <v>10636</v>
      </c>
      <c r="Q615" t="s">
        <v>10636</v>
      </c>
      <c r="R615" t="s">
        <v>759</v>
      </c>
      <c r="S615" t="s">
        <v>795</v>
      </c>
      <c r="T615" t="s">
        <v>11858</v>
      </c>
      <c r="U615" t="s">
        <v>965</v>
      </c>
      <c r="V615" t="s">
        <v>10638</v>
      </c>
      <c r="W615" t="s">
        <v>970</v>
      </c>
      <c r="X615" t="s">
        <v>11859</v>
      </c>
    </row>
    <row r="616" spans="2:24" ht="11" outlineLevel="1" x14ac:dyDescent="0.15">
      <c r="B616" t="s">
        <v>1145</v>
      </c>
      <c r="C616" t="s">
        <v>1146</v>
      </c>
      <c r="D616" t="s">
        <v>183</v>
      </c>
      <c r="E616" t="s">
        <v>10664</v>
      </c>
      <c r="F616" t="s">
        <v>11860</v>
      </c>
      <c r="G616" t="s">
        <v>1088</v>
      </c>
      <c r="H616" s="17">
        <v>43721</v>
      </c>
      <c r="I616" s="15">
        <v>2019</v>
      </c>
      <c r="J616" t="s">
        <v>10634</v>
      </c>
      <c r="K616" s="5">
        <v>0</v>
      </c>
      <c r="L616" t="s">
        <v>967</v>
      </c>
      <c r="M616" t="s">
        <v>985</v>
      </c>
      <c r="N616" t="s">
        <v>10635</v>
      </c>
      <c r="O616" t="s">
        <v>818</v>
      </c>
      <c r="P616" t="s">
        <v>10636</v>
      </c>
      <c r="Q616" t="s">
        <v>10636</v>
      </c>
      <c r="R616" t="s">
        <v>740</v>
      </c>
      <c r="S616" t="s">
        <v>795</v>
      </c>
      <c r="T616" t="s">
        <v>11861</v>
      </c>
      <c r="U616" t="s">
        <v>965</v>
      </c>
      <c r="V616" t="s">
        <v>10638</v>
      </c>
      <c r="W616" t="s">
        <v>970</v>
      </c>
      <c r="X616" t="s">
        <v>11862</v>
      </c>
    </row>
    <row r="617" spans="2:24" ht="11" outlineLevel="1" x14ac:dyDescent="0.15">
      <c r="B617" t="s">
        <v>1145</v>
      </c>
      <c r="C617" t="s">
        <v>1146</v>
      </c>
      <c r="D617" t="s">
        <v>183</v>
      </c>
      <c r="E617" t="s">
        <v>10646</v>
      </c>
      <c r="F617" t="s">
        <v>11860</v>
      </c>
      <c r="G617" t="s">
        <v>1088</v>
      </c>
      <c r="H617" s="17">
        <v>43801</v>
      </c>
      <c r="I617" s="15">
        <v>2020</v>
      </c>
      <c r="J617" t="s">
        <v>10634</v>
      </c>
      <c r="K617" s="5">
        <v>0</v>
      </c>
      <c r="L617" t="s">
        <v>967</v>
      </c>
      <c r="M617" t="s">
        <v>985</v>
      </c>
      <c r="N617" t="s">
        <v>10635</v>
      </c>
      <c r="O617" t="s">
        <v>818</v>
      </c>
      <c r="P617" t="s">
        <v>10636</v>
      </c>
      <c r="Q617" t="s">
        <v>10636</v>
      </c>
      <c r="R617" t="s">
        <v>740</v>
      </c>
      <c r="S617" t="s">
        <v>795</v>
      </c>
      <c r="T617" t="s">
        <v>11861</v>
      </c>
      <c r="U617" t="s">
        <v>965</v>
      </c>
      <c r="V617" t="s">
        <v>10638</v>
      </c>
      <c r="W617" t="s">
        <v>970</v>
      </c>
      <c r="X617" t="s">
        <v>11863</v>
      </c>
    </row>
    <row r="618" spans="2:24" ht="11" outlineLevel="1" x14ac:dyDescent="0.15">
      <c r="B618" t="s">
        <v>1145</v>
      </c>
      <c r="C618" t="s">
        <v>1146</v>
      </c>
      <c r="D618" t="s">
        <v>183</v>
      </c>
      <c r="E618" t="s">
        <v>10658</v>
      </c>
      <c r="F618" t="s">
        <v>11860</v>
      </c>
      <c r="G618" t="s">
        <v>1088</v>
      </c>
      <c r="H618" s="17">
        <v>43759</v>
      </c>
      <c r="I618" s="15">
        <v>2020</v>
      </c>
      <c r="J618" t="s">
        <v>10634</v>
      </c>
      <c r="K618" s="5">
        <v>0</v>
      </c>
      <c r="L618" t="s">
        <v>967</v>
      </c>
      <c r="M618" t="s">
        <v>985</v>
      </c>
      <c r="N618" t="s">
        <v>10635</v>
      </c>
      <c r="O618" t="s">
        <v>818</v>
      </c>
      <c r="P618" t="s">
        <v>10636</v>
      </c>
      <c r="Q618" t="s">
        <v>10636</v>
      </c>
      <c r="R618" t="s">
        <v>740</v>
      </c>
      <c r="S618" t="s">
        <v>795</v>
      </c>
      <c r="T618" t="s">
        <v>11861</v>
      </c>
      <c r="U618" t="s">
        <v>965</v>
      </c>
      <c r="V618" t="s">
        <v>10638</v>
      </c>
      <c r="W618" t="s">
        <v>970</v>
      </c>
      <c r="X618" t="s">
        <v>11864</v>
      </c>
    </row>
    <row r="619" spans="2:24" ht="11" outlineLevel="1" x14ac:dyDescent="0.15">
      <c r="B619" t="s">
        <v>1145</v>
      </c>
      <c r="C619" t="s">
        <v>1146</v>
      </c>
      <c r="D619" t="s">
        <v>183</v>
      </c>
      <c r="E619" t="s">
        <v>10655</v>
      </c>
      <c r="F619" t="s">
        <v>11860</v>
      </c>
      <c r="G619" t="s">
        <v>1088</v>
      </c>
      <c r="H619" s="17">
        <v>43791</v>
      </c>
      <c r="I619" s="15">
        <v>2020</v>
      </c>
      <c r="J619" t="s">
        <v>10634</v>
      </c>
      <c r="K619" s="5">
        <v>0</v>
      </c>
      <c r="L619" t="s">
        <v>967</v>
      </c>
      <c r="M619" t="s">
        <v>985</v>
      </c>
      <c r="N619" t="s">
        <v>10635</v>
      </c>
      <c r="O619" t="s">
        <v>818</v>
      </c>
      <c r="P619" t="s">
        <v>10636</v>
      </c>
      <c r="Q619" t="s">
        <v>10636</v>
      </c>
      <c r="R619" t="s">
        <v>740</v>
      </c>
      <c r="S619" t="s">
        <v>795</v>
      </c>
      <c r="T619" t="s">
        <v>11861</v>
      </c>
      <c r="U619" t="s">
        <v>965</v>
      </c>
      <c r="V619" t="s">
        <v>10638</v>
      </c>
      <c r="W619" t="s">
        <v>970</v>
      </c>
      <c r="X619" t="s">
        <v>11865</v>
      </c>
    </row>
    <row r="620" spans="2:24" ht="11" outlineLevel="1" x14ac:dyDescent="0.15">
      <c r="B620" t="s">
        <v>1145</v>
      </c>
      <c r="C620" t="s">
        <v>1146</v>
      </c>
      <c r="D620" t="s">
        <v>183</v>
      </c>
      <c r="E620" t="s">
        <v>10643</v>
      </c>
      <c r="F620" t="s">
        <v>11860</v>
      </c>
      <c r="G620" t="s">
        <v>1088</v>
      </c>
      <c r="H620" s="17">
        <v>43678</v>
      </c>
      <c r="I620" s="15">
        <v>2019</v>
      </c>
      <c r="J620" t="s">
        <v>10634</v>
      </c>
      <c r="K620" s="5">
        <v>0</v>
      </c>
      <c r="L620" t="s">
        <v>967</v>
      </c>
      <c r="M620" t="s">
        <v>985</v>
      </c>
      <c r="N620" t="s">
        <v>10635</v>
      </c>
      <c r="O620" t="s">
        <v>818</v>
      </c>
      <c r="P620" t="s">
        <v>10636</v>
      </c>
      <c r="Q620" t="s">
        <v>10636</v>
      </c>
      <c r="R620" t="s">
        <v>740</v>
      </c>
      <c r="S620" t="s">
        <v>795</v>
      </c>
      <c r="T620" t="s">
        <v>11861</v>
      </c>
      <c r="U620" t="s">
        <v>965</v>
      </c>
      <c r="V620" t="s">
        <v>10638</v>
      </c>
      <c r="W620" t="s">
        <v>970</v>
      </c>
      <c r="X620" t="s">
        <v>11866</v>
      </c>
    </row>
    <row r="621" spans="2:24" ht="11" outlineLevel="1" x14ac:dyDescent="0.15">
      <c r="B621" t="s">
        <v>1145</v>
      </c>
      <c r="C621" t="s">
        <v>1146</v>
      </c>
      <c r="D621" t="s">
        <v>183</v>
      </c>
      <c r="E621" t="s">
        <v>10661</v>
      </c>
      <c r="F621" t="s">
        <v>11860</v>
      </c>
      <c r="G621" t="s">
        <v>1088</v>
      </c>
      <c r="H621" s="17">
        <v>43768</v>
      </c>
      <c r="I621" s="15">
        <v>2020</v>
      </c>
      <c r="J621" t="s">
        <v>10634</v>
      </c>
      <c r="K621" s="5">
        <v>0</v>
      </c>
      <c r="L621" t="s">
        <v>967</v>
      </c>
      <c r="M621" t="s">
        <v>985</v>
      </c>
      <c r="N621" t="s">
        <v>10635</v>
      </c>
      <c r="O621" t="s">
        <v>818</v>
      </c>
      <c r="P621" t="s">
        <v>10636</v>
      </c>
      <c r="Q621" t="s">
        <v>10636</v>
      </c>
      <c r="R621" t="s">
        <v>740</v>
      </c>
      <c r="S621" t="s">
        <v>795</v>
      </c>
      <c r="T621" t="s">
        <v>11861</v>
      </c>
      <c r="U621" t="s">
        <v>965</v>
      </c>
      <c r="V621" t="s">
        <v>10638</v>
      </c>
      <c r="W621" t="s">
        <v>970</v>
      </c>
      <c r="X621" t="s">
        <v>11867</v>
      </c>
    </row>
    <row r="622" spans="2:24" ht="11" outlineLevel="1" x14ac:dyDescent="0.15">
      <c r="B622" t="s">
        <v>1145</v>
      </c>
      <c r="C622" t="s">
        <v>1146</v>
      </c>
      <c r="D622" t="s">
        <v>183</v>
      </c>
      <c r="E622" t="s">
        <v>10649</v>
      </c>
      <c r="F622" t="s">
        <v>11860</v>
      </c>
      <c r="G622" t="s">
        <v>1088</v>
      </c>
      <c r="H622" s="17">
        <v>43621</v>
      </c>
      <c r="I622" s="15">
        <v>2019</v>
      </c>
      <c r="J622" t="s">
        <v>10634</v>
      </c>
      <c r="K622" s="5">
        <v>12388296.5</v>
      </c>
      <c r="L622" t="s">
        <v>967</v>
      </c>
      <c r="M622" t="s">
        <v>985</v>
      </c>
      <c r="N622" t="s">
        <v>10635</v>
      </c>
      <c r="O622" t="s">
        <v>818</v>
      </c>
      <c r="P622" t="s">
        <v>10636</v>
      </c>
      <c r="Q622" t="s">
        <v>10636</v>
      </c>
      <c r="R622" t="s">
        <v>740</v>
      </c>
      <c r="S622" t="s">
        <v>795</v>
      </c>
      <c r="T622" t="s">
        <v>11861</v>
      </c>
      <c r="U622" t="s">
        <v>965</v>
      </c>
      <c r="V622" t="s">
        <v>10638</v>
      </c>
      <c r="W622" t="s">
        <v>970</v>
      </c>
      <c r="X622" t="s">
        <v>11868</v>
      </c>
    </row>
    <row r="623" spans="2:24" ht="11" outlineLevel="1" x14ac:dyDescent="0.15">
      <c r="B623" t="s">
        <v>1145</v>
      </c>
      <c r="C623" t="s">
        <v>1146</v>
      </c>
      <c r="D623" t="s">
        <v>183</v>
      </c>
      <c r="E623" t="s">
        <v>10767</v>
      </c>
      <c r="F623" t="s">
        <v>11860</v>
      </c>
      <c r="G623" t="s">
        <v>1088</v>
      </c>
      <c r="H623" s="17">
        <v>43901</v>
      </c>
      <c r="I623" s="15">
        <v>2020</v>
      </c>
      <c r="J623" t="s">
        <v>10634</v>
      </c>
      <c r="K623" s="5">
        <v>1500000</v>
      </c>
      <c r="L623" t="s">
        <v>967</v>
      </c>
      <c r="M623" t="s">
        <v>985</v>
      </c>
      <c r="N623" t="s">
        <v>10635</v>
      </c>
      <c r="O623" t="s">
        <v>818</v>
      </c>
      <c r="P623" t="s">
        <v>10636</v>
      </c>
      <c r="Q623" t="s">
        <v>10636</v>
      </c>
      <c r="R623" t="s">
        <v>740</v>
      </c>
      <c r="S623" t="s">
        <v>795</v>
      </c>
      <c r="T623" t="s">
        <v>11861</v>
      </c>
      <c r="U623" t="s">
        <v>965</v>
      </c>
      <c r="V623" t="s">
        <v>10638</v>
      </c>
      <c r="W623" t="s">
        <v>970</v>
      </c>
      <c r="X623" t="s">
        <v>11869</v>
      </c>
    </row>
    <row r="624" spans="2:24" ht="11" outlineLevel="1" x14ac:dyDescent="0.15">
      <c r="B624" t="s">
        <v>1145</v>
      </c>
      <c r="C624" t="s">
        <v>1146</v>
      </c>
      <c r="D624" t="s">
        <v>183</v>
      </c>
      <c r="E624" t="s">
        <v>10667</v>
      </c>
      <c r="F624" t="s">
        <v>11860</v>
      </c>
      <c r="G624" t="s">
        <v>1088</v>
      </c>
      <c r="H624" s="17">
        <v>43734</v>
      </c>
      <c r="I624" s="15">
        <v>2019</v>
      </c>
      <c r="J624" t="s">
        <v>10634</v>
      </c>
      <c r="K624" s="5">
        <v>0</v>
      </c>
      <c r="L624" t="s">
        <v>967</v>
      </c>
      <c r="M624" t="s">
        <v>985</v>
      </c>
      <c r="N624" t="s">
        <v>10635</v>
      </c>
      <c r="O624" t="s">
        <v>818</v>
      </c>
      <c r="P624" t="s">
        <v>10636</v>
      </c>
      <c r="Q624" t="s">
        <v>10636</v>
      </c>
      <c r="R624" t="s">
        <v>740</v>
      </c>
      <c r="S624" t="s">
        <v>795</v>
      </c>
      <c r="T624" t="s">
        <v>11861</v>
      </c>
      <c r="U624" t="s">
        <v>965</v>
      </c>
      <c r="V624" t="s">
        <v>10638</v>
      </c>
      <c r="W624" t="s">
        <v>970</v>
      </c>
      <c r="X624" t="s">
        <v>11870</v>
      </c>
    </row>
    <row r="625" spans="2:24" ht="11" outlineLevel="1" x14ac:dyDescent="0.15">
      <c r="B625" t="s">
        <v>1145</v>
      </c>
      <c r="C625" t="s">
        <v>1146</v>
      </c>
      <c r="D625" t="s">
        <v>183</v>
      </c>
      <c r="E625" t="s">
        <v>10728</v>
      </c>
      <c r="F625" t="s">
        <v>11860</v>
      </c>
      <c r="G625" t="s">
        <v>1088</v>
      </c>
      <c r="H625" s="17">
        <v>43929</v>
      </c>
      <c r="I625" s="15">
        <v>2020</v>
      </c>
      <c r="J625" t="s">
        <v>10634</v>
      </c>
      <c r="K625" s="5">
        <v>0</v>
      </c>
      <c r="L625" t="s">
        <v>967</v>
      </c>
      <c r="M625" t="s">
        <v>985</v>
      </c>
      <c r="N625" t="s">
        <v>10635</v>
      </c>
      <c r="O625" t="s">
        <v>818</v>
      </c>
      <c r="P625" t="s">
        <v>10636</v>
      </c>
      <c r="Q625" t="s">
        <v>10636</v>
      </c>
      <c r="R625" t="s">
        <v>740</v>
      </c>
      <c r="S625" t="s">
        <v>795</v>
      </c>
      <c r="T625" t="s">
        <v>11861</v>
      </c>
      <c r="U625" t="s">
        <v>965</v>
      </c>
      <c r="V625" t="s">
        <v>10638</v>
      </c>
      <c r="W625" t="s">
        <v>970</v>
      </c>
      <c r="X625" t="s">
        <v>11871</v>
      </c>
    </row>
    <row r="626" spans="2:24" ht="11" outlineLevel="1" x14ac:dyDescent="0.15">
      <c r="B626" t="s">
        <v>1145</v>
      </c>
      <c r="C626" t="s">
        <v>1146</v>
      </c>
      <c r="D626" t="s">
        <v>183</v>
      </c>
      <c r="E626" t="s">
        <v>10851</v>
      </c>
      <c r="F626" t="s">
        <v>11860</v>
      </c>
      <c r="G626" t="s">
        <v>1088</v>
      </c>
      <c r="H626" s="17">
        <v>43935</v>
      </c>
      <c r="I626" s="15">
        <v>2020</v>
      </c>
      <c r="J626" t="s">
        <v>10634</v>
      </c>
      <c r="K626" s="5">
        <v>0</v>
      </c>
      <c r="L626" t="s">
        <v>967</v>
      </c>
      <c r="M626" t="s">
        <v>985</v>
      </c>
      <c r="N626" t="s">
        <v>10635</v>
      </c>
      <c r="O626" t="s">
        <v>818</v>
      </c>
      <c r="P626" t="s">
        <v>10636</v>
      </c>
      <c r="Q626" t="s">
        <v>10636</v>
      </c>
      <c r="R626" t="s">
        <v>740</v>
      </c>
      <c r="S626" t="s">
        <v>795</v>
      </c>
      <c r="T626" t="s">
        <v>11861</v>
      </c>
      <c r="U626" t="s">
        <v>965</v>
      </c>
      <c r="V626" t="s">
        <v>10638</v>
      </c>
      <c r="W626" t="s">
        <v>970</v>
      </c>
      <c r="X626" t="s">
        <v>11872</v>
      </c>
    </row>
    <row r="627" spans="2:24" ht="11" outlineLevel="1" x14ac:dyDescent="0.15">
      <c r="B627" t="s">
        <v>1145</v>
      </c>
      <c r="C627" t="s">
        <v>1146</v>
      </c>
      <c r="D627" t="s">
        <v>183</v>
      </c>
      <c r="E627" t="s">
        <v>10632</v>
      </c>
      <c r="F627" t="s">
        <v>11860</v>
      </c>
      <c r="G627" t="s">
        <v>1088</v>
      </c>
      <c r="H627" s="17">
        <v>43733</v>
      </c>
      <c r="I627" s="15">
        <v>2019</v>
      </c>
      <c r="J627" t="s">
        <v>10634</v>
      </c>
      <c r="K627" s="5">
        <v>0</v>
      </c>
      <c r="L627" t="s">
        <v>967</v>
      </c>
      <c r="M627" t="s">
        <v>985</v>
      </c>
      <c r="N627" t="s">
        <v>10635</v>
      </c>
      <c r="O627" t="s">
        <v>818</v>
      </c>
      <c r="P627" t="s">
        <v>10636</v>
      </c>
      <c r="Q627" t="s">
        <v>10636</v>
      </c>
      <c r="R627" t="s">
        <v>740</v>
      </c>
      <c r="S627" t="s">
        <v>795</v>
      </c>
      <c r="T627" t="s">
        <v>11861</v>
      </c>
      <c r="U627" t="s">
        <v>965</v>
      </c>
      <c r="V627" t="s">
        <v>10638</v>
      </c>
      <c r="W627" t="s">
        <v>970</v>
      </c>
      <c r="X627" t="s">
        <v>11873</v>
      </c>
    </row>
    <row r="628" spans="2:24" ht="11" outlineLevel="1" x14ac:dyDescent="0.15">
      <c r="B628" t="s">
        <v>1145</v>
      </c>
      <c r="C628" t="s">
        <v>1146</v>
      </c>
      <c r="D628" t="s">
        <v>183</v>
      </c>
      <c r="E628" t="s">
        <v>10711</v>
      </c>
      <c r="F628" t="s">
        <v>11860</v>
      </c>
      <c r="G628" t="s">
        <v>1088</v>
      </c>
      <c r="H628" s="17">
        <v>43901</v>
      </c>
      <c r="I628" s="15">
        <v>2020</v>
      </c>
      <c r="J628" t="s">
        <v>10634</v>
      </c>
      <c r="K628" s="5">
        <v>0</v>
      </c>
      <c r="L628" t="s">
        <v>967</v>
      </c>
      <c r="M628" t="s">
        <v>985</v>
      </c>
      <c r="N628" t="s">
        <v>10635</v>
      </c>
      <c r="O628" t="s">
        <v>818</v>
      </c>
      <c r="P628" t="s">
        <v>10636</v>
      </c>
      <c r="Q628" t="s">
        <v>10636</v>
      </c>
      <c r="R628" t="s">
        <v>740</v>
      </c>
      <c r="S628" t="s">
        <v>795</v>
      </c>
      <c r="T628" t="s">
        <v>11874</v>
      </c>
      <c r="U628" t="s">
        <v>965</v>
      </c>
      <c r="V628" t="s">
        <v>10638</v>
      </c>
      <c r="W628" t="s">
        <v>970</v>
      </c>
      <c r="X628" t="s">
        <v>11875</v>
      </c>
    </row>
    <row r="629" spans="2:24" ht="11" outlineLevel="1" x14ac:dyDescent="0.15">
      <c r="B629" t="s">
        <v>1145</v>
      </c>
      <c r="C629" t="s">
        <v>1146</v>
      </c>
      <c r="D629" t="s">
        <v>183</v>
      </c>
      <c r="E629" t="s">
        <v>10652</v>
      </c>
      <c r="F629" t="s">
        <v>11860</v>
      </c>
      <c r="G629" t="s">
        <v>1088</v>
      </c>
      <c r="H629" s="17">
        <v>43676</v>
      </c>
      <c r="I629" s="15">
        <v>2019</v>
      </c>
      <c r="J629" t="s">
        <v>10634</v>
      </c>
      <c r="K629" s="5">
        <v>0</v>
      </c>
      <c r="L629" t="s">
        <v>967</v>
      </c>
      <c r="M629" t="s">
        <v>985</v>
      </c>
      <c r="N629" t="s">
        <v>10635</v>
      </c>
      <c r="O629" t="s">
        <v>818</v>
      </c>
      <c r="P629" t="s">
        <v>10636</v>
      </c>
      <c r="Q629" t="s">
        <v>10636</v>
      </c>
      <c r="R629" t="s">
        <v>740</v>
      </c>
      <c r="S629" t="s">
        <v>795</v>
      </c>
      <c r="T629" t="s">
        <v>11861</v>
      </c>
      <c r="U629" t="s">
        <v>965</v>
      </c>
      <c r="V629" t="s">
        <v>10638</v>
      </c>
      <c r="W629" t="s">
        <v>970</v>
      </c>
      <c r="X629" t="s">
        <v>11876</v>
      </c>
    </row>
    <row r="630" spans="2:24" ht="11" outlineLevel="1" x14ac:dyDescent="0.15">
      <c r="B630" t="s">
        <v>1145</v>
      </c>
      <c r="C630" t="s">
        <v>1146</v>
      </c>
      <c r="D630" t="s">
        <v>183</v>
      </c>
      <c r="E630" t="s">
        <v>10845</v>
      </c>
      <c r="F630" t="s">
        <v>11860</v>
      </c>
      <c r="G630" t="s">
        <v>1088</v>
      </c>
      <c r="H630" s="17">
        <v>45839</v>
      </c>
      <c r="I630" s="15">
        <v>2025</v>
      </c>
      <c r="J630" t="s">
        <v>10634</v>
      </c>
      <c r="K630" s="5">
        <v>-569952.18999999994</v>
      </c>
      <c r="L630" t="s">
        <v>967</v>
      </c>
      <c r="M630" t="s">
        <v>985</v>
      </c>
      <c r="N630" t="s">
        <v>10635</v>
      </c>
      <c r="O630" t="s">
        <v>818</v>
      </c>
      <c r="P630" t="s">
        <v>10636</v>
      </c>
      <c r="Q630" t="s">
        <v>10636</v>
      </c>
      <c r="R630" t="s">
        <v>740</v>
      </c>
      <c r="S630" t="s">
        <v>795</v>
      </c>
      <c r="T630" t="s">
        <v>11861</v>
      </c>
      <c r="U630" t="s">
        <v>965</v>
      </c>
      <c r="V630" t="s">
        <v>10638</v>
      </c>
      <c r="W630" t="s">
        <v>970</v>
      </c>
      <c r="X630" t="s">
        <v>11877</v>
      </c>
    </row>
    <row r="631" spans="2:24" ht="11" outlineLevel="1" x14ac:dyDescent="0.15">
      <c r="B631" t="s">
        <v>1145</v>
      </c>
      <c r="C631" t="s">
        <v>1146</v>
      </c>
      <c r="D631" t="s">
        <v>183</v>
      </c>
      <c r="E631" t="s">
        <v>10640</v>
      </c>
      <c r="F631" t="s">
        <v>11860</v>
      </c>
      <c r="G631" t="s">
        <v>1088</v>
      </c>
      <c r="H631" s="17">
        <v>43818</v>
      </c>
      <c r="I631" s="15">
        <v>2020</v>
      </c>
      <c r="J631" t="s">
        <v>10634</v>
      </c>
      <c r="K631" s="5">
        <v>3000000</v>
      </c>
      <c r="L631" t="s">
        <v>967</v>
      </c>
      <c r="M631" t="s">
        <v>985</v>
      </c>
      <c r="N631" t="s">
        <v>10635</v>
      </c>
      <c r="O631" t="s">
        <v>818</v>
      </c>
      <c r="P631" t="s">
        <v>10636</v>
      </c>
      <c r="Q631" t="s">
        <v>10636</v>
      </c>
      <c r="R631" t="s">
        <v>740</v>
      </c>
      <c r="S631" t="s">
        <v>795</v>
      </c>
      <c r="T631" t="s">
        <v>11861</v>
      </c>
      <c r="U631" t="s">
        <v>965</v>
      </c>
      <c r="V631" t="s">
        <v>10638</v>
      </c>
      <c r="W631" t="s">
        <v>970</v>
      </c>
      <c r="X631" t="s">
        <v>11878</v>
      </c>
    </row>
    <row r="632" spans="2:24" ht="11" outlineLevel="1" x14ac:dyDescent="0.15">
      <c r="B632" t="s">
        <v>1148</v>
      </c>
      <c r="C632" t="s">
        <v>1149</v>
      </c>
      <c r="D632" t="s">
        <v>169</v>
      </c>
      <c r="E632" t="s">
        <v>10943</v>
      </c>
      <c r="F632" t="s">
        <v>11545</v>
      </c>
      <c r="G632" t="s">
        <v>1070</v>
      </c>
      <c r="H632" s="17">
        <v>43950</v>
      </c>
      <c r="I632" s="15">
        <v>2020</v>
      </c>
      <c r="J632" t="s">
        <v>10634</v>
      </c>
      <c r="K632" s="5">
        <v>0</v>
      </c>
      <c r="L632" t="s">
        <v>967</v>
      </c>
      <c r="M632" t="s">
        <v>985</v>
      </c>
      <c r="N632" t="s">
        <v>10635</v>
      </c>
      <c r="O632" t="s">
        <v>796</v>
      </c>
      <c r="P632" t="s">
        <v>10671</v>
      </c>
      <c r="Q632" t="s">
        <v>10685</v>
      </c>
      <c r="R632" t="s">
        <v>745</v>
      </c>
      <c r="S632" t="s">
        <v>795</v>
      </c>
      <c r="T632" t="s">
        <v>11879</v>
      </c>
      <c r="U632" t="s">
        <v>965</v>
      </c>
      <c r="V632" t="s">
        <v>10638</v>
      </c>
      <c r="W632" t="s">
        <v>970</v>
      </c>
      <c r="X632" t="s">
        <v>11880</v>
      </c>
    </row>
    <row r="633" spans="2:24" ht="11" outlineLevel="1" x14ac:dyDescent="0.15">
      <c r="B633" t="s">
        <v>1148</v>
      </c>
      <c r="C633" t="s">
        <v>1149</v>
      </c>
      <c r="D633" t="s">
        <v>169</v>
      </c>
      <c r="E633" t="s">
        <v>10977</v>
      </c>
      <c r="F633" t="s">
        <v>11545</v>
      </c>
      <c r="G633" t="s">
        <v>1070</v>
      </c>
      <c r="H633" s="17">
        <v>43895</v>
      </c>
      <c r="I633" s="15">
        <v>2020</v>
      </c>
      <c r="J633" t="s">
        <v>10634</v>
      </c>
      <c r="K633" s="5">
        <v>0</v>
      </c>
      <c r="L633" t="s">
        <v>967</v>
      </c>
      <c r="M633" t="s">
        <v>985</v>
      </c>
      <c r="N633" t="s">
        <v>10635</v>
      </c>
      <c r="O633" t="s">
        <v>796</v>
      </c>
      <c r="P633" t="s">
        <v>10671</v>
      </c>
      <c r="Q633" t="s">
        <v>10685</v>
      </c>
      <c r="R633" t="s">
        <v>745</v>
      </c>
      <c r="S633" t="s">
        <v>795</v>
      </c>
      <c r="T633" t="s">
        <v>11881</v>
      </c>
      <c r="U633" t="s">
        <v>965</v>
      </c>
      <c r="V633" t="s">
        <v>10638</v>
      </c>
      <c r="W633" t="s">
        <v>970</v>
      </c>
      <c r="X633" t="s">
        <v>11882</v>
      </c>
    </row>
    <row r="634" spans="2:24" ht="11" outlineLevel="1" x14ac:dyDescent="0.15">
      <c r="B634" t="s">
        <v>1148</v>
      </c>
      <c r="C634" t="s">
        <v>1149</v>
      </c>
      <c r="D634" t="s">
        <v>169</v>
      </c>
      <c r="E634" t="s">
        <v>10892</v>
      </c>
      <c r="F634" t="s">
        <v>11545</v>
      </c>
      <c r="G634" t="s">
        <v>1070</v>
      </c>
      <c r="H634" s="17">
        <v>43855</v>
      </c>
      <c r="I634" s="15">
        <v>2020</v>
      </c>
      <c r="J634" t="s">
        <v>10634</v>
      </c>
      <c r="K634" s="5">
        <v>0</v>
      </c>
      <c r="L634" t="s">
        <v>967</v>
      </c>
      <c r="M634" t="s">
        <v>985</v>
      </c>
      <c r="N634" t="s">
        <v>10635</v>
      </c>
      <c r="O634" t="s">
        <v>796</v>
      </c>
      <c r="P634" t="s">
        <v>10671</v>
      </c>
      <c r="Q634" t="s">
        <v>10685</v>
      </c>
      <c r="R634" t="s">
        <v>745</v>
      </c>
      <c r="S634" t="s">
        <v>795</v>
      </c>
      <c r="T634" t="s">
        <v>11883</v>
      </c>
      <c r="U634" t="s">
        <v>965</v>
      </c>
      <c r="V634" t="s">
        <v>10638</v>
      </c>
      <c r="W634" t="s">
        <v>970</v>
      </c>
      <c r="X634" t="s">
        <v>11884</v>
      </c>
    </row>
    <row r="635" spans="2:24" ht="11" outlineLevel="1" x14ac:dyDescent="0.15">
      <c r="B635" t="s">
        <v>1148</v>
      </c>
      <c r="C635" t="s">
        <v>1149</v>
      </c>
      <c r="D635" t="s">
        <v>169</v>
      </c>
      <c r="E635" t="s">
        <v>10932</v>
      </c>
      <c r="F635" t="s">
        <v>11545</v>
      </c>
      <c r="G635" t="s">
        <v>1070</v>
      </c>
      <c r="H635" s="17">
        <v>43747</v>
      </c>
      <c r="I635" s="15">
        <v>2020</v>
      </c>
      <c r="J635" t="s">
        <v>10634</v>
      </c>
      <c r="K635" s="5">
        <v>90846.47</v>
      </c>
      <c r="L635" t="s">
        <v>967</v>
      </c>
      <c r="M635" t="s">
        <v>985</v>
      </c>
      <c r="N635" t="s">
        <v>10635</v>
      </c>
      <c r="O635" t="s">
        <v>796</v>
      </c>
      <c r="P635" t="s">
        <v>10671</v>
      </c>
      <c r="Q635" t="s">
        <v>10685</v>
      </c>
      <c r="R635" t="s">
        <v>745</v>
      </c>
      <c r="S635" t="s">
        <v>795</v>
      </c>
      <c r="T635" t="s">
        <v>11885</v>
      </c>
      <c r="U635" t="s">
        <v>965</v>
      </c>
      <c r="V635" t="s">
        <v>10638</v>
      </c>
      <c r="W635" t="s">
        <v>970</v>
      </c>
      <c r="X635" t="s">
        <v>11886</v>
      </c>
    </row>
    <row r="636" spans="2:24" ht="11" outlineLevel="1" x14ac:dyDescent="0.15">
      <c r="B636" t="s">
        <v>1148</v>
      </c>
      <c r="C636" t="s">
        <v>1149</v>
      </c>
      <c r="D636" t="s">
        <v>169</v>
      </c>
      <c r="E636" t="s">
        <v>11021</v>
      </c>
      <c r="F636" t="s">
        <v>11545</v>
      </c>
      <c r="G636" t="s">
        <v>1070</v>
      </c>
      <c r="H636" s="17">
        <v>44131</v>
      </c>
      <c r="I636" s="15">
        <v>2021</v>
      </c>
      <c r="J636" t="s">
        <v>10634</v>
      </c>
      <c r="K636" s="5">
        <v>0</v>
      </c>
      <c r="L636" t="s">
        <v>967</v>
      </c>
      <c r="M636" t="s">
        <v>985</v>
      </c>
      <c r="N636" t="s">
        <v>10635</v>
      </c>
      <c r="O636" t="s">
        <v>796</v>
      </c>
      <c r="P636" t="s">
        <v>10671</v>
      </c>
      <c r="Q636" t="s">
        <v>10685</v>
      </c>
      <c r="R636" t="s">
        <v>745</v>
      </c>
      <c r="S636" t="s">
        <v>795</v>
      </c>
      <c r="T636" t="s">
        <v>11887</v>
      </c>
      <c r="U636" t="s">
        <v>965</v>
      </c>
      <c r="V636" t="s">
        <v>10638</v>
      </c>
      <c r="W636" t="s">
        <v>970</v>
      </c>
      <c r="X636" t="s">
        <v>11888</v>
      </c>
    </row>
    <row r="637" spans="2:24" ht="11" outlineLevel="1" x14ac:dyDescent="0.15">
      <c r="B637" t="s">
        <v>1148</v>
      </c>
      <c r="C637" t="s">
        <v>1149</v>
      </c>
      <c r="D637" t="s">
        <v>169</v>
      </c>
      <c r="E637" t="s">
        <v>10914</v>
      </c>
      <c r="F637" t="s">
        <v>11545</v>
      </c>
      <c r="G637" t="s">
        <v>1070</v>
      </c>
      <c r="H637" s="17">
        <v>44285</v>
      </c>
      <c r="I637" s="15">
        <v>2021</v>
      </c>
      <c r="J637" t="s">
        <v>10634</v>
      </c>
      <c r="K637" s="5">
        <v>0</v>
      </c>
      <c r="L637" t="s">
        <v>967</v>
      </c>
      <c r="M637" t="s">
        <v>985</v>
      </c>
      <c r="N637" t="s">
        <v>10635</v>
      </c>
      <c r="O637" t="s">
        <v>796</v>
      </c>
      <c r="P637" t="s">
        <v>10671</v>
      </c>
      <c r="Q637" t="s">
        <v>10685</v>
      </c>
      <c r="R637" t="s">
        <v>745</v>
      </c>
      <c r="S637" t="s">
        <v>795</v>
      </c>
      <c r="T637" t="s">
        <v>11889</v>
      </c>
      <c r="U637" t="s">
        <v>965</v>
      </c>
      <c r="V637" t="s">
        <v>10638</v>
      </c>
      <c r="W637" t="s">
        <v>970</v>
      </c>
      <c r="X637" t="s">
        <v>11890</v>
      </c>
    </row>
    <row r="638" spans="2:24" ht="11" outlineLevel="1" x14ac:dyDescent="0.15">
      <c r="B638" t="s">
        <v>1148</v>
      </c>
      <c r="C638" t="s">
        <v>1149</v>
      </c>
      <c r="D638" t="s">
        <v>169</v>
      </c>
      <c r="E638" t="s">
        <v>10974</v>
      </c>
      <c r="F638" t="s">
        <v>11545</v>
      </c>
      <c r="G638" t="s">
        <v>1070</v>
      </c>
      <c r="H638" s="17">
        <v>44581</v>
      </c>
      <c r="I638" s="15">
        <v>2022</v>
      </c>
      <c r="J638" t="s">
        <v>10634</v>
      </c>
      <c r="K638" s="5">
        <v>30000</v>
      </c>
      <c r="L638" t="s">
        <v>967</v>
      </c>
      <c r="M638" t="s">
        <v>985</v>
      </c>
      <c r="N638" t="s">
        <v>10635</v>
      </c>
      <c r="O638" t="s">
        <v>796</v>
      </c>
      <c r="P638" t="s">
        <v>10671</v>
      </c>
      <c r="Q638" t="s">
        <v>10886</v>
      </c>
      <c r="R638" t="s">
        <v>745</v>
      </c>
      <c r="S638" t="s">
        <v>795</v>
      </c>
      <c r="T638" t="s">
        <v>11891</v>
      </c>
      <c r="U638" t="s">
        <v>965</v>
      </c>
      <c r="V638" t="s">
        <v>10638</v>
      </c>
      <c r="W638" t="s">
        <v>970</v>
      </c>
      <c r="X638" t="s">
        <v>11892</v>
      </c>
    </row>
    <row r="639" spans="2:24" ht="11" outlineLevel="1" x14ac:dyDescent="0.15">
      <c r="B639" t="s">
        <v>1148</v>
      </c>
      <c r="C639" t="s">
        <v>1149</v>
      </c>
      <c r="D639" t="s">
        <v>169</v>
      </c>
      <c r="E639" t="s">
        <v>10917</v>
      </c>
      <c r="F639" t="s">
        <v>11545</v>
      </c>
      <c r="G639" t="s">
        <v>1070</v>
      </c>
      <c r="H639" s="17">
        <v>45551</v>
      </c>
      <c r="I639" s="15">
        <v>2024</v>
      </c>
      <c r="J639" t="s">
        <v>10634</v>
      </c>
      <c r="K639" s="5">
        <v>0</v>
      </c>
      <c r="L639" t="s">
        <v>967</v>
      </c>
      <c r="M639" t="s">
        <v>985</v>
      </c>
      <c r="N639" t="s">
        <v>10635</v>
      </c>
      <c r="O639" t="s">
        <v>796</v>
      </c>
      <c r="P639" t="s">
        <v>10885</v>
      </c>
      <c r="Q639" t="s">
        <v>10685</v>
      </c>
      <c r="R639" t="s">
        <v>745</v>
      </c>
      <c r="S639" t="s">
        <v>795</v>
      </c>
      <c r="T639" t="s">
        <v>11893</v>
      </c>
      <c r="U639" t="s">
        <v>965</v>
      </c>
      <c r="V639" t="s">
        <v>10638</v>
      </c>
      <c r="W639" t="s">
        <v>970</v>
      </c>
      <c r="X639" t="s">
        <v>11894</v>
      </c>
    </row>
    <row r="640" spans="2:24" ht="11" outlineLevel="1" x14ac:dyDescent="0.15">
      <c r="B640" t="s">
        <v>1148</v>
      </c>
      <c r="C640" t="s">
        <v>1149</v>
      </c>
      <c r="D640" t="s">
        <v>169</v>
      </c>
      <c r="E640" t="s">
        <v>11007</v>
      </c>
      <c r="F640" t="s">
        <v>11545</v>
      </c>
      <c r="G640" t="s">
        <v>1070</v>
      </c>
      <c r="H640" s="17">
        <v>45035</v>
      </c>
      <c r="I640" s="15">
        <v>2023</v>
      </c>
      <c r="J640" t="s">
        <v>10634</v>
      </c>
      <c r="K640" s="5">
        <v>0</v>
      </c>
      <c r="L640" t="s">
        <v>967</v>
      </c>
      <c r="M640" t="s">
        <v>985</v>
      </c>
      <c r="N640" t="s">
        <v>10635</v>
      </c>
      <c r="O640" t="s">
        <v>796</v>
      </c>
      <c r="P640" t="s">
        <v>10671</v>
      </c>
      <c r="Q640" t="s">
        <v>10685</v>
      </c>
      <c r="R640" t="s">
        <v>745</v>
      </c>
      <c r="S640" t="s">
        <v>795</v>
      </c>
      <c r="T640" t="s">
        <v>11604</v>
      </c>
      <c r="U640" t="s">
        <v>965</v>
      </c>
      <c r="V640" t="s">
        <v>10638</v>
      </c>
      <c r="W640" t="s">
        <v>970</v>
      </c>
      <c r="X640" t="s">
        <v>11895</v>
      </c>
    </row>
    <row r="641" spans="2:24" ht="11" outlineLevel="1" x14ac:dyDescent="0.15">
      <c r="B641" t="s">
        <v>1148</v>
      </c>
      <c r="C641" t="s">
        <v>1149</v>
      </c>
      <c r="D641" t="s">
        <v>169</v>
      </c>
      <c r="E641" t="s">
        <v>10889</v>
      </c>
      <c r="F641" t="s">
        <v>11545</v>
      </c>
      <c r="G641" t="s">
        <v>1070</v>
      </c>
      <c r="H641" s="17">
        <v>43367</v>
      </c>
      <c r="I641" s="15">
        <v>2018</v>
      </c>
      <c r="J641" t="s">
        <v>10634</v>
      </c>
      <c r="K641" s="5">
        <v>4517.28</v>
      </c>
      <c r="L641" t="s">
        <v>967</v>
      </c>
      <c r="M641" t="s">
        <v>985</v>
      </c>
      <c r="N641" t="s">
        <v>10635</v>
      </c>
      <c r="O641" t="s">
        <v>796</v>
      </c>
      <c r="P641" t="s">
        <v>10671</v>
      </c>
      <c r="Q641" t="s">
        <v>10685</v>
      </c>
      <c r="R641" t="s">
        <v>745</v>
      </c>
      <c r="S641" t="s">
        <v>795</v>
      </c>
      <c r="T641" t="s">
        <v>11896</v>
      </c>
      <c r="U641" t="s">
        <v>965</v>
      </c>
      <c r="V641" t="s">
        <v>10638</v>
      </c>
      <c r="W641" t="s">
        <v>970</v>
      </c>
      <c r="X641" t="s">
        <v>11897</v>
      </c>
    </row>
    <row r="642" spans="2:24" ht="11" outlineLevel="1" x14ac:dyDescent="0.15">
      <c r="B642" t="s">
        <v>1148</v>
      </c>
      <c r="C642" t="s">
        <v>1149</v>
      </c>
      <c r="D642" t="s">
        <v>169</v>
      </c>
      <c r="E642" t="s">
        <v>10649</v>
      </c>
      <c r="F642" t="s">
        <v>11545</v>
      </c>
      <c r="G642" t="s">
        <v>1070</v>
      </c>
      <c r="H642" s="17">
        <v>43004</v>
      </c>
      <c r="I642" s="15">
        <v>2017</v>
      </c>
      <c r="J642" t="s">
        <v>10634</v>
      </c>
      <c r="K642" s="5">
        <v>13574933.949999999</v>
      </c>
      <c r="L642" t="s">
        <v>967</v>
      </c>
      <c r="M642" t="s">
        <v>985</v>
      </c>
      <c r="N642" t="s">
        <v>10635</v>
      </c>
      <c r="O642" t="s">
        <v>796</v>
      </c>
      <c r="P642" t="s">
        <v>10671</v>
      </c>
      <c r="Q642" t="s">
        <v>10671</v>
      </c>
      <c r="R642" t="s">
        <v>745</v>
      </c>
      <c r="S642" t="s">
        <v>795</v>
      </c>
      <c r="T642" t="s">
        <v>11898</v>
      </c>
      <c r="U642" t="s">
        <v>965</v>
      </c>
      <c r="V642" t="s">
        <v>10638</v>
      </c>
      <c r="W642" t="s">
        <v>970</v>
      </c>
      <c r="X642" t="s">
        <v>11899</v>
      </c>
    </row>
    <row r="643" spans="2:24" ht="11" outlineLevel="1" x14ac:dyDescent="0.15">
      <c r="B643" t="s">
        <v>1148</v>
      </c>
      <c r="C643" t="s">
        <v>1149</v>
      </c>
      <c r="D643" t="s">
        <v>169</v>
      </c>
      <c r="E643" t="s">
        <v>10946</v>
      </c>
      <c r="F643" t="s">
        <v>11545</v>
      </c>
      <c r="G643" t="s">
        <v>1070</v>
      </c>
      <c r="H643" s="17">
        <v>44036</v>
      </c>
      <c r="I643" s="15">
        <v>2020</v>
      </c>
      <c r="J643" t="s">
        <v>10634</v>
      </c>
      <c r="K643" s="5">
        <v>0</v>
      </c>
      <c r="L643" t="s">
        <v>967</v>
      </c>
      <c r="M643" t="s">
        <v>985</v>
      </c>
      <c r="N643" t="s">
        <v>10635</v>
      </c>
      <c r="O643" t="s">
        <v>796</v>
      </c>
      <c r="P643" t="s">
        <v>10671</v>
      </c>
      <c r="Q643" t="s">
        <v>10685</v>
      </c>
      <c r="R643" t="s">
        <v>745</v>
      </c>
      <c r="S643" t="s">
        <v>795</v>
      </c>
      <c r="T643" t="s">
        <v>11900</v>
      </c>
      <c r="U643" t="s">
        <v>965</v>
      </c>
      <c r="V643" t="s">
        <v>10638</v>
      </c>
      <c r="W643" t="s">
        <v>970</v>
      </c>
      <c r="X643" t="s">
        <v>11901</v>
      </c>
    </row>
    <row r="644" spans="2:24" ht="11" outlineLevel="1" x14ac:dyDescent="0.15">
      <c r="B644" t="s">
        <v>1148</v>
      </c>
      <c r="C644" t="s">
        <v>1149</v>
      </c>
      <c r="D644" t="s">
        <v>169</v>
      </c>
      <c r="E644" t="s">
        <v>10911</v>
      </c>
      <c r="F644" t="s">
        <v>11545</v>
      </c>
      <c r="G644" t="s">
        <v>1070</v>
      </c>
      <c r="H644" s="17">
        <v>44110</v>
      </c>
      <c r="I644" s="15">
        <v>2021</v>
      </c>
      <c r="J644" t="s">
        <v>10634</v>
      </c>
      <c r="K644" s="5">
        <v>10699.39</v>
      </c>
      <c r="L644" t="s">
        <v>967</v>
      </c>
      <c r="M644" t="s">
        <v>985</v>
      </c>
      <c r="N644" t="s">
        <v>10635</v>
      </c>
      <c r="O644" t="s">
        <v>796</v>
      </c>
      <c r="P644" t="s">
        <v>10671</v>
      </c>
      <c r="Q644" t="s">
        <v>10685</v>
      </c>
      <c r="R644" t="s">
        <v>745</v>
      </c>
      <c r="S644" t="s">
        <v>795</v>
      </c>
      <c r="T644" t="s">
        <v>11902</v>
      </c>
      <c r="U644" t="s">
        <v>965</v>
      </c>
      <c r="V644" t="s">
        <v>10638</v>
      </c>
      <c r="W644" t="s">
        <v>970</v>
      </c>
      <c r="X644" t="s">
        <v>11903</v>
      </c>
    </row>
    <row r="645" spans="2:24" ht="11" outlineLevel="1" x14ac:dyDescent="0.15">
      <c r="B645" t="s">
        <v>1148</v>
      </c>
      <c r="C645" t="s">
        <v>1149</v>
      </c>
      <c r="D645" t="s">
        <v>169</v>
      </c>
      <c r="E645" t="s">
        <v>10926</v>
      </c>
      <c r="F645" t="s">
        <v>11545</v>
      </c>
      <c r="G645" t="s">
        <v>1070</v>
      </c>
      <c r="H645" s="17">
        <v>43446</v>
      </c>
      <c r="I645" s="15">
        <v>2019</v>
      </c>
      <c r="J645" t="s">
        <v>10634</v>
      </c>
      <c r="K645" s="5">
        <v>0</v>
      </c>
      <c r="L645" t="s">
        <v>967</v>
      </c>
      <c r="M645" t="s">
        <v>985</v>
      </c>
      <c r="N645" t="s">
        <v>10635</v>
      </c>
      <c r="O645" t="s">
        <v>796</v>
      </c>
      <c r="P645" t="s">
        <v>10671</v>
      </c>
      <c r="Q645" t="s">
        <v>10685</v>
      </c>
      <c r="R645" t="s">
        <v>745</v>
      </c>
      <c r="S645" t="s">
        <v>795</v>
      </c>
      <c r="T645" t="s">
        <v>11904</v>
      </c>
      <c r="U645" t="s">
        <v>965</v>
      </c>
      <c r="V645" t="s">
        <v>10638</v>
      </c>
      <c r="W645" t="s">
        <v>970</v>
      </c>
      <c r="X645" t="s">
        <v>11905</v>
      </c>
    </row>
    <row r="646" spans="2:24" ht="11" outlineLevel="1" x14ac:dyDescent="0.15">
      <c r="B646" t="s">
        <v>1148</v>
      </c>
      <c r="C646" t="s">
        <v>1149</v>
      </c>
      <c r="D646" t="s">
        <v>169</v>
      </c>
      <c r="E646" t="s">
        <v>10956</v>
      </c>
      <c r="F646" t="s">
        <v>11545</v>
      </c>
      <c r="G646" t="s">
        <v>1070</v>
      </c>
      <c r="H646" s="17">
        <v>43255</v>
      </c>
      <c r="I646" s="15">
        <v>2018</v>
      </c>
      <c r="J646" t="s">
        <v>10634</v>
      </c>
      <c r="K646" s="5">
        <v>35865.57</v>
      </c>
      <c r="L646" t="s">
        <v>967</v>
      </c>
      <c r="M646" t="s">
        <v>985</v>
      </c>
      <c r="N646" t="s">
        <v>10635</v>
      </c>
      <c r="O646" t="s">
        <v>796</v>
      </c>
      <c r="P646" t="s">
        <v>10671</v>
      </c>
      <c r="Q646" t="s">
        <v>10685</v>
      </c>
      <c r="R646" t="s">
        <v>745</v>
      </c>
      <c r="S646" t="s">
        <v>795</v>
      </c>
      <c r="T646" t="s">
        <v>11906</v>
      </c>
      <c r="U646" t="s">
        <v>965</v>
      </c>
      <c r="V646" t="s">
        <v>10638</v>
      </c>
      <c r="W646" t="s">
        <v>970</v>
      </c>
      <c r="X646" t="s">
        <v>11907</v>
      </c>
    </row>
    <row r="647" spans="2:24" ht="11" outlineLevel="1" x14ac:dyDescent="0.15">
      <c r="B647" t="s">
        <v>1148</v>
      </c>
      <c r="C647" t="s">
        <v>1149</v>
      </c>
      <c r="D647" t="s">
        <v>169</v>
      </c>
      <c r="E647" t="s">
        <v>11001</v>
      </c>
      <c r="F647" t="s">
        <v>11545</v>
      </c>
      <c r="G647" t="s">
        <v>1070</v>
      </c>
      <c r="H647" s="17">
        <v>44237</v>
      </c>
      <c r="I647" s="15">
        <v>2021</v>
      </c>
      <c r="J647" t="s">
        <v>10634</v>
      </c>
      <c r="K647" s="5">
        <v>26744.29</v>
      </c>
      <c r="L647" t="s">
        <v>967</v>
      </c>
      <c r="M647" t="s">
        <v>985</v>
      </c>
      <c r="N647" t="s">
        <v>10635</v>
      </c>
      <c r="O647" t="s">
        <v>796</v>
      </c>
      <c r="P647" t="s">
        <v>10671</v>
      </c>
      <c r="Q647" t="s">
        <v>10685</v>
      </c>
      <c r="R647" t="s">
        <v>745</v>
      </c>
      <c r="S647" t="s">
        <v>795</v>
      </c>
      <c r="T647" t="s">
        <v>11908</v>
      </c>
      <c r="U647" t="s">
        <v>965</v>
      </c>
      <c r="V647" t="s">
        <v>10638</v>
      </c>
      <c r="W647" t="s">
        <v>970</v>
      </c>
      <c r="X647" t="s">
        <v>11909</v>
      </c>
    </row>
    <row r="648" spans="2:24" ht="11" outlineLevel="1" x14ac:dyDescent="0.15">
      <c r="B648" t="s">
        <v>1148</v>
      </c>
      <c r="C648" t="s">
        <v>1149</v>
      </c>
      <c r="D648" t="s">
        <v>169</v>
      </c>
      <c r="E648" t="s">
        <v>10905</v>
      </c>
      <c r="F648" t="s">
        <v>11545</v>
      </c>
      <c r="G648" t="s">
        <v>1070</v>
      </c>
      <c r="H648" s="17">
        <v>43508</v>
      </c>
      <c r="I648" s="15">
        <v>2019</v>
      </c>
      <c r="J648" t="s">
        <v>10634</v>
      </c>
      <c r="K648" s="5">
        <v>56128.23</v>
      </c>
      <c r="L648" t="s">
        <v>967</v>
      </c>
      <c r="M648" t="s">
        <v>985</v>
      </c>
      <c r="N648" t="s">
        <v>10635</v>
      </c>
      <c r="O648" t="s">
        <v>796</v>
      </c>
      <c r="P648" t="s">
        <v>10671</v>
      </c>
      <c r="Q648" t="s">
        <v>10685</v>
      </c>
      <c r="R648" t="s">
        <v>745</v>
      </c>
      <c r="S648" t="s">
        <v>795</v>
      </c>
      <c r="T648" t="s">
        <v>11910</v>
      </c>
      <c r="U648" t="s">
        <v>965</v>
      </c>
      <c r="V648" t="s">
        <v>10638</v>
      </c>
      <c r="W648" t="s">
        <v>970</v>
      </c>
      <c r="X648" t="s">
        <v>11911</v>
      </c>
    </row>
    <row r="649" spans="2:24" ht="11" outlineLevel="1" x14ac:dyDescent="0.15">
      <c r="B649" t="s">
        <v>1148</v>
      </c>
      <c r="C649" t="s">
        <v>1149</v>
      </c>
      <c r="D649" t="s">
        <v>169</v>
      </c>
      <c r="E649" t="s">
        <v>10989</v>
      </c>
      <c r="F649" t="s">
        <v>11545</v>
      </c>
      <c r="G649" t="s">
        <v>1070</v>
      </c>
      <c r="H649" s="17">
        <v>43125</v>
      </c>
      <c r="I649" s="15">
        <v>2018</v>
      </c>
      <c r="J649" t="s">
        <v>10634</v>
      </c>
      <c r="K649" s="5">
        <v>995329.43</v>
      </c>
      <c r="L649" t="s">
        <v>967</v>
      </c>
      <c r="M649" t="s">
        <v>985</v>
      </c>
      <c r="N649" t="s">
        <v>10635</v>
      </c>
      <c r="O649" t="s">
        <v>796</v>
      </c>
      <c r="P649" t="s">
        <v>10671</v>
      </c>
      <c r="Q649" t="s">
        <v>10685</v>
      </c>
      <c r="R649" t="s">
        <v>745</v>
      </c>
      <c r="S649" t="s">
        <v>795</v>
      </c>
      <c r="T649" t="s">
        <v>11912</v>
      </c>
      <c r="U649" t="s">
        <v>965</v>
      </c>
      <c r="V649" t="s">
        <v>10638</v>
      </c>
      <c r="W649" t="s">
        <v>970</v>
      </c>
      <c r="X649" t="s">
        <v>11913</v>
      </c>
    </row>
    <row r="650" spans="2:24" ht="11" outlineLevel="1" x14ac:dyDescent="0.15">
      <c r="B650" t="s">
        <v>1148</v>
      </c>
      <c r="C650" t="s">
        <v>1149</v>
      </c>
      <c r="D650" t="s">
        <v>169</v>
      </c>
      <c r="E650" t="s">
        <v>10881</v>
      </c>
      <c r="F650" t="s">
        <v>11545</v>
      </c>
      <c r="G650" t="s">
        <v>1070</v>
      </c>
      <c r="H650" s="17">
        <v>44151</v>
      </c>
      <c r="I650" s="15">
        <v>2021</v>
      </c>
      <c r="J650" t="s">
        <v>10634</v>
      </c>
      <c r="K650" s="5">
        <v>0</v>
      </c>
      <c r="L650" t="s">
        <v>967</v>
      </c>
      <c r="M650" t="s">
        <v>985</v>
      </c>
      <c r="N650" t="s">
        <v>10635</v>
      </c>
      <c r="O650" t="s">
        <v>796</v>
      </c>
      <c r="P650" t="s">
        <v>10671</v>
      </c>
      <c r="Q650" t="s">
        <v>10685</v>
      </c>
      <c r="R650" t="s">
        <v>745</v>
      </c>
      <c r="S650" t="s">
        <v>795</v>
      </c>
      <c r="T650" t="s">
        <v>11914</v>
      </c>
      <c r="U650" t="s">
        <v>965</v>
      </c>
      <c r="V650" t="s">
        <v>10638</v>
      </c>
      <c r="W650" t="s">
        <v>970</v>
      </c>
      <c r="X650" t="s">
        <v>11915</v>
      </c>
    </row>
    <row r="651" spans="2:24" ht="11" outlineLevel="1" x14ac:dyDescent="0.15">
      <c r="B651" t="s">
        <v>1148</v>
      </c>
      <c r="C651" t="s">
        <v>1149</v>
      </c>
      <c r="D651" t="s">
        <v>169</v>
      </c>
      <c r="E651" t="s">
        <v>10940</v>
      </c>
      <c r="F651" t="s">
        <v>11545</v>
      </c>
      <c r="G651" t="s">
        <v>1070</v>
      </c>
      <c r="H651" s="17">
        <v>43853</v>
      </c>
      <c r="I651" s="15">
        <v>2020</v>
      </c>
      <c r="J651" t="s">
        <v>10634</v>
      </c>
      <c r="K651" s="5">
        <v>0</v>
      </c>
      <c r="L651" t="s">
        <v>967</v>
      </c>
      <c r="M651" t="s">
        <v>985</v>
      </c>
      <c r="N651" t="s">
        <v>10635</v>
      </c>
      <c r="O651" t="s">
        <v>796</v>
      </c>
      <c r="P651" t="s">
        <v>10671</v>
      </c>
      <c r="Q651" t="s">
        <v>10685</v>
      </c>
      <c r="R651" t="s">
        <v>745</v>
      </c>
      <c r="S651" t="s">
        <v>795</v>
      </c>
      <c r="T651" t="s">
        <v>11916</v>
      </c>
      <c r="U651" t="s">
        <v>965</v>
      </c>
      <c r="V651" t="s">
        <v>10638</v>
      </c>
      <c r="W651" t="s">
        <v>970</v>
      </c>
      <c r="X651" t="s">
        <v>11917</v>
      </c>
    </row>
    <row r="652" spans="2:24" ht="11" outlineLevel="1" x14ac:dyDescent="0.15">
      <c r="B652" t="s">
        <v>1148</v>
      </c>
      <c r="C652" t="s">
        <v>1149</v>
      </c>
      <c r="D652" t="s">
        <v>169</v>
      </c>
      <c r="E652" t="s">
        <v>10971</v>
      </c>
      <c r="F652" t="s">
        <v>11545</v>
      </c>
      <c r="G652" t="s">
        <v>1070</v>
      </c>
      <c r="H652" s="17">
        <v>44076</v>
      </c>
      <c r="I652" s="15">
        <v>2020</v>
      </c>
      <c r="J652" t="s">
        <v>10634</v>
      </c>
      <c r="K652" s="5">
        <v>0</v>
      </c>
      <c r="L652" t="s">
        <v>967</v>
      </c>
      <c r="M652" t="s">
        <v>985</v>
      </c>
      <c r="N652" t="s">
        <v>10635</v>
      </c>
      <c r="O652" t="s">
        <v>796</v>
      </c>
      <c r="P652" t="s">
        <v>10671</v>
      </c>
      <c r="Q652" t="s">
        <v>10685</v>
      </c>
      <c r="R652" t="s">
        <v>745</v>
      </c>
      <c r="S652" t="s">
        <v>795</v>
      </c>
      <c r="T652" t="s">
        <v>11918</v>
      </c>
      <c r="U652" t="s">
        <v>965</v>
      </c>
      <c r="V652" t="s">
        <v>10638</v>
      </c>
      <c r="W652" t="s">
        <v>970</v>
      </c>
      <c r="X652" t="s">
        <v>11919</v>
      </c>
    </row>
    <row r="653" spans="2:24" ht="11" outlineLevel="1" x14ac:dyDescent="0.15">
      <c r="B653" t="s">
        <v>1148</v>
      </c>
      <c r="C653" t="s">
        <v>1149</v>
      </c>
      <c r="D653" t="s">
        <v>169</v>
      </c>
      <c r="E653" t="s">
        <v>10980</v>
      </c>
      <c r="F653" t="s">
        <v>11545</v>
      </c>
      <c r="G653" t="s">
        <v>1070</v>
      </c>
      <c r="H653" s="17">
        <v>45531</v>
      </c>
      <c r="I653" s="15">
        <v>2024</v>
      </c>
      <c r="J653" t="s">
        <v>10634</v>
      </c>
      <c r="K653" s="5">
        <v>-41362.239999999998</v>
      </c>
      <c r="L653" t="s">
        <v>967</v>
      </c>
      <c r="M653" t="s">
        <v>985</v>
      </c>
      <c r="N653" t="s">
        <v>10635</v>
      </c>
      <c r="O653" t="s">
        <v>796</v>
      </c>
      <c r="P653" t="s">
        <v>10885</v>
      </c>
      <c r="Q653" t="s">
        <v>10671</v>
      </c>
      <c r="R653" t="s">
        <v>745</v>
      </c>
      <c r="S653" t="s">
        <v>795</v>
      </c>
      <c r="T653" t="s">
        <v>11920</v>
      </c>
      <c r="U653" t="s">
        <v>965</v>
      </c>
      <c r="V653" t="s">
        <v>10638</v>
      </c>
      <c r="W653" t="s">
        <v>970</v>
      </c>
      <c r="X653" t="s">
        <v>11921</v>
      </c>
    </row>
    <row r="654" spans="2:24" ht="11" outlineLevel="1" x14ac:dyDescent="0.15">
      <c r="B654" t="s">
        <v>1148</v>
      </c>
      <c r="C654" t="s">
        <v>1149</v>
      </c>
      <c r="D654" t="s">
        <v>169</v>
      </c>
      <c r="E654" t="s">
        <v>10968</v>
      </c>
      <c r="F654" t="s">
        <v>11545</v>
      </c>
      <c r="G654" t="s">
        <v>1070</v>
      </c>
      <c r="H654" s="17">
        <v>43732</v>
      </c>
      <c r="I654" s="15">
        <v>2019</v>
      </c>
      <c r="J654" t="s">
        <v>10634</v>
      </c>
      <c r="K654" s="5">
        <v>100000</v>
      </c>
      <c r="L654" t="s">
        <v>967</v>
      </c>
      <c r="M654" t="s">
        <v>985</v>
      </c>
      <c r="N654" t="s">
        <v>10635</v>
      </c>
      <c r="O654" t="s">
        <v>796</v>
      </c>
      <c r="P654" t="s">
        <v>10671</v>
      </c>
      <c r="Q654" t="s">
        <v>10671</v>
      </c>
      <c r="R654" t="s">
        <v>745</v>
      </c>
      <c r="S654" t="s">
        <v>795</v>
      </c>
      <c r="T654" t="s">
        <v>11922</v>
      </c>
      <c r="U654" t="s">
        <v>965</v>
      </c>
      <c r="V654" t="s">
        <v>10638</v>
      </c>
      <c r="W654" t="s">
        <v>970</v>
      </c>
      <c r="X654" t="s">
        <v>11923</v>
      </c>
    </row>
    <row r="655" spans="2:24" ht="11" outlineLevel="1" x14ac:dyDescent="0.15">
      <c r="B655" t="s">
        <v>1148</v>
      </c>
      <c r="C655" t="s">
        <v>1149</v>
      </c>
      <c r="D655" t="s">
        <v>169</v>
      </c>
      <c r="E655" t="s">
        <v>11018</v>
      </c>
      <c r="F655" t="s">
        <v>11545</v>
      </c>
      <c r="G655" t="s">
        <v>1070</v>
      </c>
      <c r="H655" s="17">
        <v>44042</v>
      </c>
      <c r="I655" s="15">
        <v>2020</v>
      </c>
      <c r="J655" t="s">
        <v>10634</v>
      </c>
      <c r="K655" s="5">
        <v>0</v>
      </c>
      <c r="L655" t="s">
        <v>967</v>
      </c>
      <c r="M655" t="s">
        <v>985</v>
      </c>
      <c r="N655" t="s">
        <v>10635</v>
      </c>
      <c r="O655" t="s">
        <v>796</v>
      </c>
      <c r="P655" t="s">
        <v>10671</v>
      </c>
      <c r="Q655" t="s">
        <v>10685</v>
      </c>
      <c r="R655" t="s">
        <v>745</v>
      </c>
      <c r="S655" t="s">
        <v>795</v>
      </c>
      <c r="T655" t="s">
        <v>11924</v>
      </c>
      <c r="U655" t="s">
        <v>965</v>
      </c>
      <c r="V655" t="s">
        <v>10638</v>
      </c>
      <c r="W655" t="s">
        <v>970</v>
      </c>
      <c r="X655" t="s">
        <v>11925</v>
      </c>
    </row>
    <row r="656" spans="2:24" ht="11" outlineLevel="1" x14ac:dyDescent="0.15">
      <c r="B656" t="s">
        <v>1148</v>
      </c>
      <c r="C656" t="s">
        <v>1149</v>
      </c>
      <c r="D656" t="s">
        <v>169</v>
      </c>
      <c r="E656" t="s">
        <v>10959</v>
      </c>
      <c r="F656" t="s">
        <v>11545</v>
      </c>
      <c r="G656" t="s">
        <v>1070</v>
      </c>
      <c r="H656" s="17">
        <v>43570</v>
      </c>
      <c r="I656" s="15">
        <v>2019</v>
      </c>
      <c r="J656" t="s">
        <v>10634</v>
      </c>
      <c r="K656" s="5">
        <v>730563.05</v>
      </c>
      <c r="L656" t="s">
        <v>967</v>
      </c>
      <c r="M656" t="s">
        <v>985</v>
      </c>
      <c r="N656" t="s">
        <v>10635</v>
      </c>
      <c r="O656" t="s">
        <v>796</v>
      </c>
      <c r="P656" t="s">
        <v>10671</v>
      </c>
      <c r="Q656" t="s">
        <v>10685</v>
      </c>
      <c r="R656" t="s">
        <v>745</v>
      </c>
      <c r="S656" t="s">
        <v>795</v>
      </c>
      <c r="T656" t="s">
        <v>11926</v>
      </c>
      <c r="U656" t="s">
        <v>965</v>
      </c>
      <c r="V656" t="s">
        <v>10638</v>
      </c>
      <c r="W656" t="s">
        <v>970</v>
      </c>
      <c r="X656" t="s">
        <v>11927</v>
      </c>
    </row>
    <row r="657" spans="2:24" ht="11" outlineLevel="1" x14ac:dyDescent="0.15">
      <c r="B657" t="s">
        <v>1148</v>
      </c>
      <c r="C657" t="s">
        <v>1149</v>
      </c>
      <c r="D657" t="s">
        <v>169</v>
      </c>
      <c r="E657" t="s">
        <v>10986</v>
      </c>
      <c r="F657" t="s">
        <v>11545</v>
      </c>
      <c r="G657" t="s">
        <v>1070</v>
      </c>
      <c r="H657" s="17">
        <v>43796</v>
      </c>
      <c r="I657" s="15">
        <v>2020</v>
      </c>
      <c r="J657" t="s">
        <v>10634</v>
      </c>
      <c r="K657" s="5">
        <v>0</v>
      </c>
      <c r="L657" t="s">
        <v>967</v>
      </c>
      <c r="M657" t="s">
        <v>985</v>
      </c>
      <c r="N657" t="s">
        <v>10635</v>
      </c>
      <c r="O657" t="s">
        <v>796</v>
      </c>
      <c r="P657" t="s">
        <v>10671</v>
      </c>
      <c r="Q657" t="s">
        <v>10685</v>
      </c>
      <c r="R657" t="s">
        <v>745</v>
      </c>
      <c r="S657" t="s">
        <v>795</v>
      </c>
      <c r="T657" t="s">
        <v>11928</v>
      </c>
      <c r="U657" t="s">
        <v>965</v>
      </c>
      <c r="V657" t="s">
        <v>10638</v>
      </c>
      <c r="W657" t="s">
        <v>970</v>
      </c>
      <c r="X657" t="s">
        <v>11929</v>
      </c>
    </row>
    <row r="658" spans="2:24" ht="11" outlineLevel="1" x14ac:dyDescent="0.15">
      <c r="B658" t="s">
        <v>1148</v>
      </c>
      <c r="C658" t="s">
        <v>1149</v>
      </c>
      <c r="D658" t="s">
        <v>169</v>
      </c>
      <c r="E658" t="s">
        <v>10950</v>
      </c>
      <c r="F658" t="s">
        <v>11545</v>
      </c>
      <c r="G658" t="s">
        <v>1070</v>
      </c>
      <c r="H658" s="17">
        <v>43220</v>
      </c>
      <c r="I658" s="15">
        <v>2018</v>
      </c>
      <c r="J658" t="s">
        <v>10634</v>
      </c>
      <c r="K658" s="5">
        <v>486438.7</v>
      </c>
      <c r="L658" t="s">
        <v>967</v>
      </c>
      <c r="M658" t="s">
        <v>985</v>
      </c>
      <c r="N658" t="s">
        <v>10635</v>
      </c>
      <c r="O658" t="s">
        <v>796</v>
      </c>
      <c r="P658" t="s">
        <v>10671</v>
      </c>
      <c r="Q658" t="s">
        <v>10685</v>
      </c>
      <c r="R658" t="s">
        <v>745</v>
      </c>
      <c r="S658" t="s">
        <v>795</v>
      </c>
      <c r="T658" t="s">
        <v>11930</v>
      </c>
      <c r="U658" t="s">
        <v>965</v>
      </c>
      <c r="V658" t="s">
        <v>10638</v>
      </c>
      <c r="W658" t="s">
        <v>970</v>
      </c>
      <c r="X658" t="s">
        <v>11931</v>
      </c>
    </row>
    <row r="659" spans="2:24" ht="11" outlineLevel="1" x14ac:dyDescent="0.15">
      <c r="B659" t="s">
        <v>1148</v>
      </c>
      <c r="C659" t="s">
        <v>1149</v>
      </c>
      <c r="D659" t="s">
        <v>169</v>
      </c>
      <c r="E659" t="s">
        <v>11015</v>
      </c>
      <c r="F659" t="s">
        <v>11545</v>
      </c>
      <c r="G659" t="s">
        <v>1070</v>
      </c>
      <c r="H659" s="17">
        <v>43913</v>
      </c>
      <c r="I659" s="15">
        <v>2020</v>
      </c>
      <c r="J659" t="s">
        <v>10634</v>
      </c>
      <c r="K659" s="5">
        <v>0</v>
      </c>
      <c r="L659" t="s">
        <v>967</v>
      </c>
      <c r="M659" t="s">
        <v>985</v>
      </c>
      <c r="N659" t="s">
        <v>10635</v>
      </c>
      <c r="O659" t="s">
        <v>796</v>
      </c>
      <c r="P659" t="s">
        <v>10671</v>
      </c>
      <c r="Q659" t="s">
        <v>10685</v>
      </c>
      <c r="R659" t="s">
        <v>745</v>
      </c>
      <c r="S659" t="s">
        <v>795</v>
      </c>
      <c r="T659" t="s">
        <v>11932</v>
      </c>
      <c r="U659" t="s">
        <v>965</v>
      </c>
      <c r="V659" t="s">
        <v>10638</v>
      </c>
      <c r="W659" t="s">
        <v>970</v>
      </c>
      <c r="X659" t="s">
        <v>11933</v>
      </c>
    </row>
    <row r="660" spans="2:24" ht="11" outlineLevel="1" x14ac:dyDescent="0.15">
      <c r="B660" t="s">
        <v>1148</v>
      </c>
      <c r="C660" t="s">
        <v>1149</v>
      </c>
      <c r="D660" t="s">
        <v>169</v>
      </c>
      <c r="E660" t="s">
        <v>11004</v>
      </c>
      <c r="F660" t="s">
        <v>11545</v>
      </c>
      <c r="G660" t="s">
        <v>1070</v>
      </c>
      <c r="H660" s="17">
        <v>44293</v>
      </c>
      <c r="I660" s="15">
        <v>2021</v>
      </c>
      <c r="J660" t="s">
        <v>10634</v>
      </c>
      <c r="K660" s="5">
        <v>0</v>
      </c>
      <c r="L660" t="s">
        <v>967</v>
      </c>
      <c r="M660" t="s">
        <v>985</v>
      </c>
      <c r="N660" t="s">
        <v>10635</v>
      </c>
      <c r="O660" t="s">
        <v>796</v>
      </c>
      <c r="P660" t="s">
        <v>10671</v>
      </c>
      <c r="Q660" t="s">
        <v>10685</v>
      </c>
      <c r="R660" t="s">
        <v>745</v>
      </c>
      <c r="S660" t="s">
        <v>795</v>
      </c>
      <c r="T660" t="s">
        <v>11934</v>
      </c>
      <c r="U660" t="s">
        <v>965</v>
      </c>
      <c r="V660" t="s">
        <v>10638</v>
      </c>
      <c r="W660" t="s">
        <v>970</v>
      </c>
      <c r="X660" t="s">
        <v>11935</v>
      </c>
    </row>
    <row r="661" spans="2:24" ht="11" outlineLevel="1" x14ac:dyDescent="0.15">
      <c r="B661" t="s">
        <v>1148</v>
      </c>
      <c r="C661" t="s">
        <v>1149</v>
      </c>
      <c r="D661" t="s">
        <v>169</v>
      </c>
      <c r="E661" t="s">
        <v>10923</v>
      </c>
      <c r="F661" t="s">
        <v>11545</v>
      </c>
      <c r="G661" t="s">
        <v>1070</v>
      </c>
      <c r="H661" s="17">
        <v>43266</v>
      </c>
      <c r="I661" s="15">
        <v>2018</v>
      </c>
      <c r="J661" t="s">
        <v>10634</v>
      </c>
      <c r="K661" s="5">
        <v>131393.79999999999</v>
      </c>
      <c r="L661" t="s">
        <v>967</v>
      </c>
      <c r="M661" t="s">
        <v>985</v>
      </c>
      <c r="N661" t="s">
        <v>10635</v>
      </c>
      <c r="O661" t="s">
        <v>796</v>
      </c>
      <c r="P661" t="s">
        <v>10671</v>
      </c>
      <c r="Q661" t="s">
        <v>10685</v>
      </c>
      <c r="R661" t="s">
        <v>745</v>
      </c>
      <c r="S661" t="s">
        <v>795</v>
      </c>
      <c r="T661" t="s">
        <v>11593</v>
      </c>
      <c r="U661" t="s">
        <v>965</v>
      </c>
      <c r="V661" t="s">
        <v>10638</v>
      </c>
      <c r="W661" t="s">
        <v>970</v>
      </c>
      <c r="X661" t="s">
        <v>11936</v>
      </c>
    </row>
    <row r="662" spans="2:24" ht="11" outlineLevel="1" x14ac:dyDescent="0.15">
      <c r="B662" t="s">
        <v>1151</v>
      </c>
      <c r="C662" t="s">
        <v>201</v>
      </c>
      <c r="E662" t="s">
        <v>10632</v>
      </c>
      <c r="F662" t="s">
        <v>11827</v>
      </c>
      <c r="G662" t="s">
        <v>1136</v>
      </c>
      <c r="H662" s="17">
        <v>42367</v>
      </c>
      <c r="I662" s="15">
        <v>2016</v>
      </c>
      <c r="J662" t="s">
        <v>10634</v>
      </c>
      <c r="K662" s="5">
        <v>1435456.49</v>
      </c>
      <c r="L662" t="s">
        <v>967</v>
      </c>
      <c r="M662" t="s">
        <v>956</v>
      </c>
      <c r="N662" t="s">
        <v>10635</v>
      </c>
      <c r="O662" t="s">
        <v>796</v>
      </c>
      <c r="P662" t="s">
        <v>11434</v>
      </c>
      <c r="Q662" t="s">
        <v>11434</v>
      </c>
      <c r="R662" t="s">
        <v>748</v>
      </c>
      <c r="S662" t="s">
        <v>795</v>
      </c>
      <c r="T662" t="s">
        <v>11937</v>
      </c>
      <c r="U662" t="s">
        <v>965</v>
      </c>
      <c r="V662" t="s">
        <v>10638</v>
      </c>
      <c r="W662" t="s">
        <v>970</v>
      </c>
      <c r="X662" t="s">
        <v>11938</v>
      </c>
    </row>
    <row r="663" spans="2:24" ht="11" outlineLevel="1" x14ac:dyDescent="0.15">
      <c r="B663" t="s">
        <v>1151</v>
      </c>
      <c r="C663" t="s">
        <v>201</v>
      </c>
      <c r="E663" t="s">
        <v>10655</v>
      </c>
      <c r="F663" t="s">
        <v>11827</v>
      </c>
      <c r="G663" t="s">
        <v>1136</v>
      </c>
      <c r="H663" s="17">
        <v>42465</v>
      </c>
      <c r="I663" s="15">
        <v>2016</v>
      </c>
      <c r="J663" t="s">
        <v>10634</v>
      </c>
      <c r="K663" s="5">
        <v>8992.8700000000008</v>
      </c>
      <c r="L663" t="s">
        <v>967</v>
      </c>
      <c r="M663" t="s">
        <v>956</v>
      </c>
      <c r="N663" t="s">
        <v>10635</v>
      </c>
      <c r="O663" t="s">
        <v>796</v>
      </c>
      <c r="P663" t="s">
        <v>11434</v>
      </c>
      <c r="Q663" t="s">
        <v>11434</v>
      </c>
      <c r="R663" t="s">
        <v>748</v>
      </c>
      <c r="S663" t="s">
        <v>795</v>
      </c>
      <c r="T663" t="s">
        <v>11939</v>
      </c>
      <c r="U663" t="s">
        <v>965</v>
      </c>
      <c r="V663" t="s">
        <v>10638</v>
      </c>
      <c r="W663" t="s">
        <v>970</v>
      </c>
      <c r="X663" t="s">
        <v>11940</v>
      </c>
    </row>
    <row r="664" spans="2:24" ht="11" outlineLevel="1" x14ac:dyDescent="0.15">
      <c r="B664" t="s">
        <v>1151</v>
      </c>
      <c r="C664" t="s">
        <v>201</v>
      </c>
      <c r="E664" t="s">
        <v>10652</v>
      </c>
      <c r="F664" t="s">
        <v>11827</v>
      </c>
      <c r="G664" t="s">
        <v>1136</v>
      </c>
      <c r="H664" s="17">
        <v>42332</v>
      </c>
      <c r="I664" s="15">
        <v>2016</v>
      </c>
      <c r="J664" t="s">
        <v>10634</v>
      </c>
      <c r="K664" s="5">
        <v>897329.6</v>
      </c>
      <c r="L664" t="s">
        <v>967</v>
      </c>
      <c r="M664" t="s">
        <v>956</v>
      </c>
      <c r="N664" t="s">
        <v>10635</v>
      </c>
      <c r="O664" t="s">
        <v>796</v>
      </c>
      <c r="P664" t="s">
        <v>11434</v>
      </c>
      <c r="Q664" t="s">
        <v>11434</v>
      </c>
      <c r="R664" t="s">
        <v>748</v>
      </c>
      <c r="S664" t="s">
        <v>795</v>
      </c>
      <c r="T664" t="s">
        <v>11941</v>
      </c>
      <c r="U664" t="s">
        <v>965</v>
      </c>
      <c r="V664" t="s">
        <v>10638</v>
      </c>
      <c r="W664" t="s">
        <v>970</v>
      </c>
      <c r="X664" t="s">
        <v>11942</v>
      </c>
    </row>
    <row r="665" spans="2:24" ht="11" outlineLevel="1" x14ac:dyDescent="0.15">
      <c r="B665" t="s">
        <v>1151</v>
      </c>
      <c r="C665" t="s">
        <v>201</v>
      </c>
      <c r="E665" t="s">
        <v>10667</v>
      </c>
      <c r="F665" t="s">
        <v>11827</v>
      </c>
      <c r="G665" t="s">
        <v>1136</v>
      </c>
      <c r="H665" s="17">
        <v>42394</v>
      </c>
      <c r="I665" s="15">
        <v>2016</v>
      </c>
      <c r="J665" t="s">
        <v>10634</v>
      </c>
      <c r="K665" s="5">
        <v>4453181.2</v>
      </c>
      <c r="L665" t="s">
        <v>967</v>
      </c>
      <c r="M665" t="s">
        <v>956</v>
      </c>
      <c r="N665" t="s">
        <v>10635</v>
      </c>
      <c r="O665" t="s">
        <v>796</v>
      </c>
      <c r="P665" t="s">
        <v>11434</v>
      </c>
      <c r="Q665" t="s">
        <v>11434</v>
      </c>
      <c r="R665" t="s">
        <v>748</v>
      </c>
      <c r="S665" t="s">
        <v>795</v>
      </c>
      <c r="T665" t="s">
        <v>11943</v>
      </c>
      <c r="U665" t="s">
        <v>965</v>
      </c>
      <c r="V665" t="s">
        <v>10638</v>
      </c>
      <c r="W665" t="s">
        <v>970</v>
      </c>
      <c r="X665" t="s">
        <v>11944</v>
      </c>
    </row>
    <row r="666" spans="2:24" ht="11" outlineLevel="1" x14ac:dyDescent="0.15">
      <c r="B666" t="s">
        <v>1151</v>
      </c>
      <c r="C666" t="s">
        <v>201</v>
      </c>
      <c r="E666" t="s">
        <v>10658</v>
      </c>
      <c r="F666" t="s">
        <v>11827</v>
      </c>
      <c r="G666" t="s">
        <v>1136</v>
      </c>
      <c r="H666" s="17">
        <v>42394</v>
      </c>
      <c r="I666" s="15">
        <v>2016</v>
      </c>
      <c r="J666" t="s">
        <v>10634</v>
      </c>
      <c r="K666" s="5">
        <v>53600</v>
      </c>
      <c r="L666" t="s">
        <v>967</v>
      </c>
      <c r="M666" t="s">
        <v>956</v>
      </c>
      <c r="N666" t="s">
        <v>10635</v>
      </c>
      <c r="O666" t="s">
        <v>796</v>
      </c>
      <c r="P666" t="s">
        <v>11434</v>
      </c>
      <c r="Q666" t="s">
        <v>11434</v>
      </c>
      <c r="R666" t="s">
        <v>748</v>
      </c>
      <c r="S666" t="s">
        <v>795</v>
      </c>
      <c r="T666" t="s">
        <v>11945</v>
      </c>
      <c r="U666" t="s">
        <v>965</v>
      </c>
      <c r="V666" t="s">
        <v>10638</v>
      </c>
      <c r="W666" t="s">
        <v>970</v>
      </c>
      <c r="X666" t="s">
        <v>11946</v>
      </c>
    </row>
    <row r="667" spans="2:24" ht="11" outlineLevel="1" x14ac:dyDescent="0.15">
      <c r="B667" t="s">
        <v>1151</v>
      </c>
      <c r="C667" t="s">
        <v>201</v>
      </c>
      <c r="E667" t="s">
        <v>10664</v>
      </c>
      <c r="F667" t="s">
        <v>11827</v>
      </c>
      <c r="G667" t="s">
        <v>1136</v>
      </c>
      <c r="H667" s="17">
        <v>42342</v>
      </c>
      <c r="I667" s="15">
        <v>2016</v>
      </c>
      <c r="J667" t="s">
        <v>10634</v>
      </c>
      <c r="K667" s="5">
        <v>1641017.15</v>
      </c>
      <c r="L667" t="s">
        <v>967</v>
      </c>
      <c r="M667" t="s">
        <v>956</v>
      </c>
      <c r="N667" t="s">
        <v>10635</v>
      </c>
      <c r="O667" t="s">
        <v>796</v>
      </c>
      <c r="P667" t="s">
        <v>11434</v>
      </c>
      <c r="Q667" t="s">
        <v>11434</v>
      </c>
      <c r="R667" t="s">
        <v>748</v>
      </c>
      <c r="S667" t="s">
        <v>795</v>
      </c>
      <c r="T667" t="s">
        <v>11947</v>
      </c>
      <c r="U667" t="s">
        <v>965</v>
      </c>
      <c r="V667" t="s">
        <v>10638</v>
      </c>
      <c r="W667" t="s">
        <v>970</v>
      </c>
      <c r="X667" t="s">
        <v>11948</v>
      </c>
    </row>
    <row r="668" spans="2:24" ht="11" outlineLevel="1" x14ac:dyDescent="0.15">
      <c r="B668" t="s">
        <v>1151</v>
      </c>
      <c r="C668" t="s">
        <v>201</v>
      </c>
      <c r="E668" t="s">
        <v>10649</v>
      </c>
      <c r="F668" t="s">
        <v>11827</v>
      </c>
      <c r="G668" t="s">
        <v>1136</v>
      </c>
      <c r="H668" s="17">
        <v>42276</v>
      </c>
      <c r="I668" s="15">
        <v>2015</v>
      </c>
      <c r="J668" t="s">
        <v>10634</v>
      </c>
      <c r="K668" s="5">
        <v>5765105</v>
      </c>
      <c r="L668" t="s">
        <v>967</v>
      </c>
      <c r="M668" t="s">
        <v>956</v>
      </c>
      <c r="N668" t="s">
        <v>10635</v>
      </c>
      <c r="O668" t="s">
        <v>796</v>
      </c>
      <c r="P668" t="s">
        <v>11434</v>
      </c>
      <c r="Q668" t="s">
        <v>11434</v>
      </c>
      <c r="R668" t="s">
        <v>748</v>
      </c>
      <c r="S668" t="s">
        <v>795</v>
      </c>
      <c r="T668" t="s">
        <v>11949</v>
      </c>
      <c r="U668" t="s">
        <v>965</v>
      </c>
      <c r="V668" t="s">
        <v>10638</v>
      </c>
      <c r="W668" t="s">
        <v>970</v>
      </c>
      <c r="X668" t="s">
        <v>11950</v>
      </c>
    </row>
    <row r="669" spans="2:24" ht="11" outlineLevel="1" x14ac:dyDescent="0.15">
      <c r="B669" t="s">
        <v>1151</v>
      </c>
      <c r="C669" t="s">
        <v>201</v>
      </c>
      <c r="E669" t="s">
        <v>10643</v>
      </c>
      <c r="F669" t="s">
        <v>11827</v>
      </c>
      <c r="G669" t="s">
        <v>1136</v>
      </c>
      <c r="H669" s="17">
        <v>42348</v>
      </c>
      <c r="I669" s="15">
        <v>2016</v>
      </c>
      <c r="J669" t="s">
        <v>10634</v>
      </c>
      <c r="K669" s="5">
        <v>216907</v>
      </c>
      <c r="L669" t="s">
        <v>967</v>
      </c>
      <c r="M669" t="s">
        <v>956</v>
      </c>
      <c r="N669" t="s">
        <v>10635</v>
      </c>
      <c r="O669" t="s">
        <v>796</v>
      </c>
      <c r="P669" t="s">
        <v>11434</v>
      </c>
      <c r="Q669" t="s">
        <v>11434</v>
      </c>
      <c r="R669" t="s">
        <v>748</v>
      </c>
      <c r="S669" t="s">
        <v>795</v>
      </c>
      <c r="T669" t="s">
        <v>11951</v>
      </c>
      <c r="U669" t="s">
        <v>965</v>
      </c>
      <c r="V669" t="s">
        <v>10638</v>
      </c>
      <c r="W669" t="s">
        <v>970</v>
      </c>
      <c r="X669" t="s">
        <v>11952</v>
      </c>
    </row>
    <row r="670" spans="2:24" ht="11" outlineLevel="1" x14ac:dyDescent="0.15">
      <c r="B670" t="s">
        <v>1151</v>
      </c>
      <c r="C670" t="s">
        <v>201</v>
      </c>
      <c r="E670" t="s">
        <v>10661</v>
      </c>
      <c r="F670" t="s">
        <v>11827</v>
      </c>
      <c r="G670" t="s">
        <v>1136</v>
      </c>
      <c r="H670" s="17">
        <v>42443</v>
      </c>
      <c r="I670" s="15">
        <v>2016</v>
      </c>
      <c r="J670" t="s">
        <v>10634</v>
      </c>
      <c r="K670" s="5">
        <v>1423313</v>
      </c>
      <c r="L670" t="s">
        <v>967</v>
      </c>
      <c r="M670" t="s">
        <v>956</v>
      </c>
      <c r="N670" t="s">
        <v>10635</v>
      </c>
      <c r="O670" t="s">
        <v>796</v>
      </c>
      <c r="P670" t="s">
        <v>11434</v>
      </c>
      <c r="Q670" t="s">
        <v>11434</v>
      </c>
      <c r="R670" t="s">
        <v>748</v>
      </c>
      <c r="S670" t="s">
        <v>795</v>
      </c>
      <c r="T670" t="s">
        <v>11947</v>
      </c>
      <c r="U670" t="s">
        <v>965</v>
      </c>
      <c r="V670" t="s">
        <v>10638</v>
      </c>
      <c r="W670" t="s">
        <v>970</v>
      </c>
      <c r="X670" t="s">
        <v>11953</v>
      </c>
    </row>
    <row r="671" spans="2:24" ht="11" outlineLevel="1" x14ac:dyDescent="0.15">
      <c r="B671" t="s">
        <v>1153</v>
      </c>
      <c r="C671" t="s">
        <v>1154</v>
      </c>
      <c r="D671" t="s">
        <v>171</v>
      </c>
      <c r="E671" t="s">
        <v>10649</v>
      </c>
      <c r="F671" t="s">
        <v>604</v>
      </c>
      <c r="G671" t="s">
        <v>1088</v>
      </c>
      <c r="H671" s="17">
        <v>45644</v>
      </c>
      <c r="I671" s="15">
        <v>2025</v>
      </c>
      <c r="J671" t="s">
        <v>10634</v>
      </c>
      <c r="K671" s="5">
        <v>11328546.92</v>
      </c>
      <c r="L671" t="s">
        <v>967</v>
      </c>
      <c r="M671" t="s">
        <v>985</v>
      </c>
      <c r="N671" t="s">
        <v>10635</v>
      </c>
      <c r="O671" t="s">
        <v>796</v>
      </c>
      <c r="P671" t="s">
        <v>10885</v>
      </c>
      <c r="Q671" t="s">
        <v>10671</v>
      </c>
      <c r="R671" t="s">
        <v>755</v>
      </c>
      <c r="S671" t="s">
        <v>795</v>
      </c>
      <c r="T671" t="s">
        <v>11954</v>
      </c>
      <c r="U671" t="s">
        <v>965</v>
      </c>
      <c r="V671" t="s">
        <v>10638</v>
      </c>
      <c r="W671" t="s">
        <v>970</v>
      </c>
      <c r="X671" t="s">
        <v>11955</v>
      </c>
    </row>
    <row r="672" spans="2:24" ht="11" outlineLevel="1" x14ac:dyDescent="0.15">
      <c r="B672" t="s">
        <v>1153</v>
      </c>
      <c r="C672" t="s">
        <v>1154</v>
      </c>
      <c r="D672" t="s">
        <v>171</v>
      </c>
      <c r="E672" t="s">
        <v>10652</v>
      </c>
      <c r="F672" t="s">
        <v>604</v>
      </c>
      <c r="G672" t="s">
        <v>1088</v>
      </c>
      <c r="H672" s="17">
        <v>45755</v>
      </c>
      <c r="I672" s="15">
        <v>2025</v>
      </c>
      <c r="J672" t="s">
        <v>10634</v>
      </c>
      <c r="K672" s="5">
        <v>1519153.38</v>
      </c>
      <c r="L672" t="s">
        <v>967</v>
      </c>
      <c r="M672" t="s">
        <v>985</v>
      </c>
      <c r="N672" t="s">
        <v>10635</v>
      </c>
      <c r="O672" t="s">
        <v>796</v>
      </c>
      <c r="P672" t="s">
        <v>10885</v>
      </c>
      <c r="Q672" t="s">
        <v>10671</v>
      </c>
      <c r="R672" t="s">
        <v>755</v>
      </c>
      <c r="S672" t="s">
        <v>795</v>
      </c>
      <c r="T672" t="s">
        <v>11956</v>
      </c>
      <c r="U672" t="s">
        <v>965</v>
      </c>
      <c r="V672" t="s">
        <v>10638</v>
      </c>
      <c r="W672" t="s">
        <v>970</v>
      </c>
      <c r="X672" t="s">
        <v>11957</v>
      </c>
    </row>
    <row r="673" spans="2:24" ht="11" outlineLevel="1" x14ac:dyDescent="0.15">
      <c r="B673" t="s">
        <v>1153</v>
      </c>
      <c r="C673" t="s">
        <v>1154</v>
      </c>
      <c r="D673" t="s">
        <v>171</v>
      </c>
      <c r="E673" t="s">
        <v>10646</v>
      </c>
      <c r="F673" t="s">
        <v>604</v>
      </c>
      <c r="G673" t="s">
        <v>1088</v>
      </c>
      <c r="H673" s="17">
        <v>46030</v>
      </c>
      <c r="I673" s="15">
        <v>2026</v>
      </c>
      <c r="J673" t="s">
        <v>10634</v>
      </c>
      <c r="K673" s="5">
        <v>150000</v>
      </c>
      <c r="L673" t="s">
        <v>967</v>
      </c>
      <c r="M673" t="s">
        <v>985</v>
      </c>
      <c r="N673" t="s">
        <v>10635</v>
      </c>
      <c r="O673" t="s">
        <v>796</v>
      </c>
      <c r="P673" t="s">
        <v>10885</v>
      </c>
      <c r="Q673" t="s">
        <v>10671</v>
      </c>
      <c r="R673" t="s">
        <v>755</v>
      </c>
      <c r="S673" t="s">
        <v>795</v>
      </c>
      <c r="T673" t="s">
        <v>11958</v>
      </c>
      <c r="U673" t="s">
        <v>965</v>
      </c>
      <c r="V673" t="s">
        <v>10638</v>
      </c>
      <c r="W673" t="s">
        <v>970</v>
      </c>
      <c r="X673" t="s">
        <v>11959</v>
      </c>
    </row>
    <row r="674" spans="2:24" ht="11" outlineLevel="1" x14ac:dyDescent="0.15">
      <c r="B674" t="s">
        <v>1153</v>
      </c>
      <c r="C674" t="s">
        <v>1154</v>
      </c>
      <c r="D674" t="s">
        <v>171</v>
      </c>
      <c r="E674" t="s">
        <v>10632</v>
      </c>
      <c r="F674" t="s">
        <v>604</v>
      </c>
      <c r="G674" t="s">
        <v>1088</v>
      </c>
      <c r="H674" s="17">
        <v>45898</v>
      </c>
      <c r="I674" s="15">
        <v>2025</v>
      </c>
      <c r="J674" t="s">
        <v>10634</v>
      </c>
      <c r="K674" s="5">
        <v>0</v>
      </c>
      <c r="L674" t="s">
        <v>967</v>
      </c>
      <c r="M674" t="s">
        <v>985</v>
      </c>
      <c r="N674" t="s">
        <v>10635</v>
      </c>
      <c r="O674" t="s">
        <v>796</v>
      </c>
      <c r="P674" t="s">
        <v>10885</v>
      </c>
      <c r="Q674" t="s">
        <v>10671</v>
      </c>
      <c r="R674" t="s">
        <v>755</v>
      </c>
      <c r="S674" t="s">
        <v>795</v>
      </c>
      <c r="T674" t="s">
        <v>11960</v>
      </c>
      <c r="U674" t="s">
        <v>965</v>
      </c>
      <c r="V674" t="s">
        <v>10638</v>
      </c>
      <c r="W674" t="s">
        <v>970</v>
      </c>
      <c r="X674" t="s">
        <v>11961</v>
      </c>
    </row>
    <row r="675" spans="2:24" ht="11" outlineLevel="1" x14ac:dyDescent="0.15">
      <c r="B675" t="s">
        <v>1153</v>
      </c>
      <c r="C675" t="s">
        <v>1154</v>
      </c>
      <c r="D675" t="s">
        <v>171</v>
      </c>
      <c r="E675" t="s">
        <v>10643</v>
      </c>
      <c r="F675" t="s">
        <v>604</v>
      </c>
      <c r="G675" t="s">
        <v>1088</v>
      </c>
      <c r="H675" s="17">
        <v>45868</v>
      </c>
      <c r="I675" s="15">
        <v>2025</v>
      </c>
      <c r="J675" t="s">
        <v>10634</v>
      </c>
      <c r="K675" s="5">
        <v>1039285.76</v>
      </c>
      <c r="L675" t="s">
        <v>967</v>
      </c>
      <c r="M675" t="s">
        <v>985</v>
      </c>
      <c r="N675" t="s">
        <v>10635</v>
      </c>
      <c r="O675" t="s">
        <v>796</v>
      </c>
      <c r="P675" t="s">
        <v>10885</v>
      </c>
      <c r="Q675" t="s">
        <v>10671</v>
      </c>
      <c r="R675" t="s">
        <v>755</v>
      </c>
      <c r="S675" t="s">
        <v>795</v>
      </c>
      <c r="T675" t="s">
        <v>11960</v>
      </c>
      <c r="U675" t="s">
        <v>965</v>
      </c>
      <c r="V675" t="s">
        <v>10638</v>
      </c>
      <c r="W675" t="s">
        <v>970</v>
      </c>
      <c r="X675" t="s">
        <v>11962</v>
      </c>
    </row>
    <row r="676" spans="2:24" ht="11" outlineLevel="1" x14ac:dyDescent="0.15">
      <c r="B676" t="s">
        <v>1153</v>
      </c>
      <c r="C676" t="s">
        <v>1154</v>
      </c>
      <c r="D676" t="s">
        <v>171</v>
      </c>
      <c r="E676" t="s">
        <v>10661</v>
      </c>
      <c r="F676" t="s">
        <v>604</v>
      </c>
      <c r="G676" t="s">
        <v>1088</v>
      </c>
      <c r="H676" s="17">
        <v>45999</v>
      </c>
      <c r="I676" s="15">
        <v>2026</v>
      </c>
      <c r="J676" t="s">
        <v>10634</v>
      </c>
      <c r="K676" s="5">
        <v>0</v>
      </c>
      <c r="L676" t="s">
        <v>967</v>
      </c>
      <c r="M676" t="s">
        <v>985</v>
      </c>
      <c r="N676" t="s">
        <v>10635</v>
      </c>
      <c r="O676" t="s">
        <v>796</v>
      </c>
      <c r="P676" t="s">
        <v>10885</v>
      </c>
      <c r="Q676" t="s">
        <v>10671</v>
      </c>
      <c r="R676" t="s">
        <v>755</v>
      </c>
      <c r="S676" t="s">
        <v>795</v>
      </c>
      <c r="T676" t="s">
        <v>11958</v>
      </c>
      <c r="U676" t="s">
        <v>965</v>
      </c>
      <c r="V676" t="s">
        <v>10638</v>
      </c>
      <c r="W676" t="s">
        <v>970</v>
      </c>
      <c r="X676" t="s">
        <v>11963</v>
      </c>
    </row>
    <row r="677" spans="2:24" ht="11" outlineLevel="1" x14ac:dyDescent="0.15">
      <c r="B677" t="s">
        <v>1153</v>
      </c>
      <c r="C677" t="s">
        <v>1154</v>
      </c>
      <c r="D677" t="s">
        <v>171</v>
      </c>
      <c r="E677" t="s">
        <v>10667</v>
      </c>
      <c r="F677" t="s">
        <v>604</v>
      </c>
      <c r="G677" t="s">
        <v>1088</v>
      </c>
      <c r="H677" s="17">
        <v>45917</v>
      </c>
      <c r="I677" s="15">
        <v>2025</v>
      </c>
      <c r="J677" t="s">
        <v>10634</v>
      </c>
      <c r="K677" s="5">
        <v>283000</v>
      </c>
      <c r="L677" t="s">
        <v>967</v>
      </c>
      <c r="M677" t="s">
        <v>985</v>
      </c>
      <c r="N677" t="s">
        <v>10635</v>
      </c>
      <c r="O677" t="s">
        <v>796</v>
      </c>
      <c r="P677" t="s">
        <v>10885</v>
      </c>
      <c r="Q677" t="s">
        <v>10671</v>
      </c>
      <c r="R677" t="s">
        <v>755</v>
      </c>
      <c r="S677" t="s">
        <v>795</v>
      </c>
      <c r="T677" t="s">
        <v>11960</v>
      </c>
      <c r="U677" t="s">
        <v>965</v>
      </c>
      <c r="V677" t="s">
        <v>10638</v>
      </c>
      <c r="W677" t="s">
        <v>970</v>
      </c>
      <c r="X677" t="s">
        <v>11964</v>
      </c>
    </row>
    <row r="678" spans="2:24" ht="11" outlineLevel="1" x14ac:dyDescent="0.15">
      <c r="B678" t="s">
        <v>1153</v>
      </c>
      <c r="C678" t="s">
        <v>1154</v>
      </c>
      <c r="D678" t="s">
        <v>171</v>
      </c>
      <c r="E678" t="s">
        <v>10767</v>
      </c>
      <c r="F678" t="s">
        <v>604</v>
      </c>
      <c r="G678" t="s">
        <v>1088</v>
      </c>
      <c r="H678" s="17">
        <v>46076</v>
      </c>
      <c r="I678" s="15">
        <v>2026</v>
      </c>
      <c r="J678" t="s">
        <v>10634</v>
      </c>
      <c r="K678" s="5">
        <v>0</v>
      </c>
      <c r="L678" t="s">
        <v>967</v>
      </c>
      <c r="M678" t="s">
        <v>985</v>
      </c>
      <c r="N678" t="s">
        <v>10635</v>
      </c>
      <c r="O678" t="s">
        <v>796</v>
      </c>
      <c r="P678" t="s">
        <v>10885</v>
      </c>
      <c r="Q678" t="s">
        <v>10671</v>
      </c>
      <c r="R678" t="s">
        <v>755</v>
      </c>
      <c r="S678" t="s">
        <v>795</v>
      </c>
      <c r="T678" t="s">
        <v>11958</v>
      </c>
      <c r="U678" t="s">
        <v>965</v>
      </c>
      <c r="V678" t="s">
        <v>10638</v>
      </c>
      <c r="W678" t="s">
        <v>970</v>
      </c>
      <c r="X678" t="s">
        <v>11965</v>
      </c>
    </row>
    <row r="679" spans="2:24" ht="11" outlineLevel="1" x14ac:dyDescent="0.15">
      <c r="B679" t="s">
        <v>1153</v>
      </c>
      <c r="C679" t="s">
        <v>1154</v>
      </c>
      <c r="D679" t="s">
        <v>171</v>
      </c>
      <c r="E679" t="s">
        <v>10658</v>
      </c>
      <c r="F679" t="s">
        <v>604</v>
      </c>
      <c r="G679" t="s">
        <v>1088</v>
      </c>
      <c r="H679" s="17">
        <v>45982</v>
      </c>
      <c r="I679" s="15">
        <v>2026</v>
      </c>
      <c r="J679" t="s">
        <v>10634</v>
      </c>
      <c r="K679" s="5">
        <v>834674.79</v>
      </c>
      <c r="L679" t="s">
        <v>967</v>
      </c>
      <c r="M679" t="s">
        <v>985</v>
      </c>
      <c r="N679" t="s">
        <v>10635</v>
      </c>
      <c r="O679" t="s">
        <v>796</v>
      </c>
      <c r="P679" t="s">
        <v>10885</v>
      </c>
      <c r="Q679" t="s">
        <v>10685</v>
      </c>
      <c r="R679" t="s">
        <v>755</v>
      </c>
      <c r="S679" t="s">
        <v>795</v>
      </c>
      <c r="T679" t="s">
        <v>11958</v>
      </c>
      <c r="U679" t="s">
        <v>965</v>
      </c>
      <c r="V679" t="s">
        <v>10638</v>
      </c>
      <c r="W679" t="s">
        <v>970</v>
      </c>
      <c r="X679" t="s">
        <v>11966</v>
      </c>
    </row>
    <row r="680" spans="2:24" ht="11" outlineLevel="1" x14ac:dyDescent="0.15">
      <c r="B680" t="s">
        <v>1153</v>
      </c>
      <c r="C680" t="s">
        <v>1154</v>
      </c>
      <c r="D680" t="s">
        <v>171</v>
      </c>
      <c r="E680" t="s">
        <v>10640</v>
      </c>
      <c r="F680" t="s">
        <v>604</v>
      </c>
      <c r="G680" t="s">
        <v>1088</v>
      </c>
      <c r="H680" s="17">
        <v>46057</v>
      </c>
      <c r="I680" s="15">
        <v>2026</v>
      </c>
      <c r="J680" t="s">
        <v>10634</v>
      </c>
      <c r="K680" s="5">
        <v>275000</v>
      </c>
      <c r="L680" t="s">
        <v>967</v>
      </c>
      <c r="M680" t="s">
        <v>985</v>
      </c>
      <c r="N680" t="s">
        <v>10635</v>
      </c>
      <c r="O680" t="s">
        <v>796</v>
      </c>
      <c r="P680" t="s">
        <v>10885</v>
      </c>
      <c r="Q680" t="s">
        <v>10671</v>
      </c>
      <c r="R680" t="s">
        <v>755</v>
      </c>
      <c r="S680" t="s">
        <v>795</v>
      </c>
      <c r="T680" t="s">
        <v>11958</v>
      </c>
      <c r="U680" t="s">
        <v>965</v>
      </c>
      <c r="V680" t="s">
        <v>10638</v>
      </c>
      <c r="W680" t="s">
        <v>970</v>
      </c>
      <c r="X680" t="s">
        <v>11967</v>
      </c>
    </row>
    <row r="681" spans="2:24" ht="11" outlineLevel="1" x14ac:dyDescent="0.15">
      <c r="B681" t="s">
        <v>1153</v>
      </c>
      <c r="C681" t="s">
        <v>1154</v>
      </c>
      <c r="D681" t="s">
        <v>171</v>
      </c>
      <c r="E681" t="s">
        <v>10711</v>
      </c>
      <c r="F681" t="s">
        <v>604</v>
      </c>
      <c r="G681" t="s">
        <v>1088</v>
      </c>
      <c r="H681" s="17">
        <v>46099</v>
      </c>
      <c r="I681" s="15">
        <v>2026</v>
      </c>
      <c r="J681" t="s">
        <v>10634</v>
      </c>
      <c r="K681" s="5">
        <v>0</v>
      </c>
      <c r="L681" t="s">
        <v>967</v>
      </c>
      <c r="M681" t="s">
        <v>985</v>
      </c>
      <c r="N681" t="s">
        <v>10635</v>
      </c>
      <c r="O681" t="s">
        <v>796</v>
      </c>
      <c r="P681" t="s">
        <v>10885</v>
      </c>
      <c r="Q681" t="s">
        <v>10671</v>
      </c>
      <c r="R681" t="s">
        <v>755</v>
      </c>
      <c r="S681" t="s">
        <v>795</v>
      </c>
      <c r="T681" t="s">
        <v>11958</v>
      </c>
      <c r="U681" t="s">
        <v>965</v>
      </c>
      <c r="V681" t="s">
        <v>10638</v>
      </c>
      <c r="W681" t="s">
        <v>970</v>
      </c>
      <c r="X681" t="s">
        <v>11968</v>
      </c>
    </row>
    <row r="682" spans="2:24" ht="11" outlineLevel="1" x14ac:dyDescent="0.15">
      <c r="B682" t="s">
        <v>1156</v>
      </c>
      <c r="C682" t="s">
        <v>1157</v>
      </c>
      <c r="D682" t="s">
        <v>203</v>
      </c>
      <c r="E682" t="s">
        <v>10649</v>
      </c>
      <c r="F682" t="s">
        <v>646</v>
      </c>
      <c r="G682" t="s">
        <v>1158</v>
      </c>
      <c r="H682" s="17">
        <v>43367</v>
      </c>
      <c r="I682" s="15">
        <v>2018</v>
      </c>
      <c r="J682" t="s">
        <v>10634</v>
      </c>
      <c r="K682" s="5">
        <v>10031113.65</v>
      </c>
      <c r="L682" t="s">
        <v>967</v>
      </c>
      <c r="M682" t="s">
        <v>985</v>
      </c>
      <c r="N682" t="s">
        <v>10635</v>
      </c>
      <c r="O682" t="s">
        <v>796</v>
      </c>
      <c r="P682" t="s">
        <v>11969</v>
      </c>
      <c r="Q682" t="s">
        <v>11969</v>
      </c>
      <c r="R682" t="s">
        <v>748</v>
      </c>
      <c r="S682" t="s">
        <v>795</v>
      </c>
      <c r="T682" t="s">
        <v>11970</v>
      </c>
      <c r="U682" t="s">
        <v>965</v>
      </c>
      <c r="V682" t="s">
        <v>10638</v>
      </c>
      <c r="W682" t="s">
        <v>970</v>
      </c>
      <c r="X682" t="s">
        <v>11971</v>
      </c>
    </row>
    <row r="683" spans="2:24" ht="11" outlineLevel="1" x14ac:dyDescent="0.15">
      <c r="B683" t="s">
        <v>1156</v>
      </c>
      <c r="C683" t="s">
        <v>1157</v>
      </c>
      <c r="D683" t="s">
        <v>203</v>
      </c>
      <c r="E683" t="s">
        <v>10728</v>
      </c>
      <c r="F683" t="s">
        <v>646</v>
      </c>
      <c r="G683" t="s">
        <v>1158</v>
      </c>
      <c r="H683" s="17">
        <v>43501</v>
      </c>
      <c r="I683" s="15">
        <v>2019</v>
      </c>
      <c r="J683" t="s">
        <v>10634</v>
      </c>
      <c r="K683" s="5">
        <v>124568.78</v>
      </c>
      <c r="L683" t="s">
        <v>967</v>
      </c>
      <c r="M683" t="s">
        <v>985</v>
      </c>
      <c r="N683" t="s">
        <v>10635</v>
      </c>
      <c r="O683" t="s">
        <v>796</v>
      </c>
      <c r="P683" t="s">
        <v>11969</v>
      </c>
      <c r="Q683" t="s">
        <v>11969</v>
      </c>
      <c r="R683" t="s">
        <v>748</v>
      </c>
      <c r="S683" t="s">
        <v>795</v>
      </c>
      <c r="T683" t="s">
        <v>11972</v>
      </c>
      <c r="U683" t="s">
        <v>965</v>
      </c>
      <c r="V683" t="s">
        <v>10638</v>
      </c>
      <c r="W683" t="s">
        <v>970</v>
      </c>
      <c r="X683" t="s">
        <v>11973</v>
      </c>
    </row>
    <row r="684" spans="2:24" ht="11" outlineLevel="1" x14ac:dyDescent="0.15">
      <c r="B684" t="s">
        <v>1156</v>
      </c>
      <c r="C684" t="s">
        <v>1157</v>
      </c>
      <c r="D684" t="s">
        <v>203</v>
      </c>
      <c r="E684" t="s">
        <v>10744</v>
      </c>
      <c r="F684" t="s">
        <v>646</v>
      </c>
      <c r="G684" t="s">
        <v>1158</v>
      </c>
      <c r="H684" s="17">
        <v>43574</v>
      </c>
      <c r="I684" s="15">
        <v>2019</v>
      </c>
      <c r="J684" t="s">
        <v>10634</v>
      </c>
      <c r="K684" s="5">
        <v>24615.46</v>
      </c>
      <c r="L684" t="s">
        <v>967</v>
      </c>
      <c r="M684" t="s">
        <v>985</v>
      </c>
      <c r="N684" t="s">
        <v>10635</v>
      </c>
      <c r="O684" t="s">
        <v>796</v>
      </c>
      <c r="P684" t="s">
        <v>11969</v>
      </c>
      <c r="Q684" t="s">
        <v>11969</v>
      </c>
      <c r="R684" t="s">
        <v>748</v>
      </c>
      <c r="S684" t="s">
        <v>795</v>
      </c>
      <c r="T684" t="s">
        <v>11970</v>
      </c>
      <c r="U684" t="s">
        <v>965</v>
      </c>
      <c r="V684" t="s">
        <v>10638</v>
      </c>
      <c r="W684" t="s">
        <v>970</v>
      </c>
      <c r="X684" t="s">
        <v>11974</v>
      </c>
    </row>
    <row r="685" spans="2:24" ht="11" outlineLevel="1" x14ac:dyDescent="0.15">
      <c r="B685" t="s">
        <v>1156</v>
      </c>
      <c r="C685" t="s">
        <v>1157</v>
      </c>
      <c r="D685" t="s">
        <v>203</v>
      </c>
      <c r="E685" t="s">
        <v>10640</v>
      </c>
      <c r="F685" t="s">
        <v>646</v>
      </c>
      <c r="G685" t="s">
        <v>1158</v>
      </c>
      <c r="H685" s="17">
        <v>43490</v>
      </c>
      <c r="I685" s="15">
        <v>2019</v>
      </c>
      <c r="J685" t="s">
        <v>10634</v>
      </c>
      <c r="K685" s="5">
        <v>15840</v>
      </c>
      <c r="L685" t="s">
        <v>967</v>
      </c>
      <c r="M685" t="s">
        <v>985</v>
      </c>
      <c r="N685" t="s">
        <v>10635</v>
      </c>
      <c r="O685" t="s">
        <v>796</v>
      </c>
      <c r="P685" t="s">
        <v>11969</v>
      </c>
      <c r="Q685" t="s">
        <v>11969</v>
      </c>
      <c r="R685" t="s">
        <v>748</v>
      </c>
      <c r="S685" t="s">
        <v>795</v>
      </c>
      <c r="T685" t="s">
        <v>11975</v>
      </c>
      <c r="U685" t="s">
        <v>965</v>
      </c>
      <c r="V685" t="s">
        <v>10638</v>
      </c>
      <c r="W685" t="s">
        <v>970</v>
      </c>
      <c r="X685" t="s">
        <v>11976</v>
      </c>
    </row>
    <row r="686" spans="2:24" ht="11" outlineLevel="1" x14ac:dyDescent="0.15">
      <c r="B686" t="s">
        <v>1156</v>
      </c>
      <c r="C686" t="s">
        <v>1157</v>
      </c>
      <c r="D686" t="s">
        <v>203</v>
      </c>
      <c r="E686" t="s">
        <v>10699</v>
      </c>
      <c r="F686" t="s">
        <v>646</v>
      </c>
      <c r="G686" t="s">
        <v>1158</v>
      </c>
      <c r="H686" s="17">
        <v>43516</v>
      </c>
      <c r="I686" s="15">
        <v>2019</v>
      </c>
      <c r="J686" t="s">
        <v>10634</v>
      </c>
      <c r="K686" s="5">
        <v>390482.38</v>
      </c>
      <c r="L686" t="s">
        <v>967</v>
      </c>
      <c r="M686" t="s">
        <v>985</v>
      </c>
      <c r="N686" t="s">
        <v>10635</v>
      </c>
      <c r="O686" t="s">
        <v>796</v>
      </c>
      <c r="P686" t="s">
        <v>11969</v>
      </c>
      <c r="Q686" t="s">
        <v>11969</v>
      </c>
      <c r="R686" t="s">
        <v>748</v>
      </c>
      <c r="S686" t="s">
        <v>795</v>
      </c>
      <c r="T686" t="s">
        <v>11970</v>
      </c>
      <c r="U686" t="s">
        <v>965</v>
      </c>
      <c r="V686" t="s">
        <v>10638</v>
      </c>
      <c r="W686" t="s">
        <v>970</v>
      </c>
      <c r="X686" t="s">
        <v>11977</v>
      </c>
    </row>
    <row r="687" spans="2:24" ht="11" outlineLevel="1" x14ac:dyDescent="0.15">
      <c r="B687" t="s">
        <v>1156</v>
      </c>
      <c r="C687" t="s">
        <v>1157</v>
      </c>
      <c r="D687" t="s">
        <v>203</v>
      </c>
      <c r="E687" t="s">
        <v>10803</v>
      </c>
      <c r="F687" t="s">
        <v>646</v>
      </c>
      <c r="G687" t="s">
        <v>1158</v>
      </c>
      <c r="H687" s="17">
        <v>43546</v>
      </c>
      <c r="I687" s="15">
        <v>2019</v>
      </c>
      <c r="J687" t="s">
        <v>10634</v>
      </c>
      <c r="K687" s="5">
        <v>234951.44</v>
      </c>
      <c r="L687" t="s">
        <v>967</v>
      </c>
      <c r="M687" t="s">
        <v>985</v>
      </c>
      <c r="N687" t="s">
        <v>10635</v>
      </c>
      <c r="O687" t="s">
        <v>796</v>
      </c>
      <c r="P687" t="s">
        <v>11969</v>
      </c>
      <c r="Q687" t="s">
        <v>11969</v>
      </c>
      <c r="R687" t="s">
        <v>748</v>
      </c>
      <c r="S687" t="s">
        <v>795</v>
      </c>
      <c r="T687" t="s">
        <v>11978</v>
      </c>
      <c r="U687" t="s">
        <v>965</v>
      </c>
      <c r="V687" t="s">
        <v>10638</v>
      </c>
      <c r="W687" t="s">
        <v>970</v>
      </c>
      <c r="X687" t="s">
        <v>11979</v>
      </c>
    </row>
    <row r="688" spans="2:24" ht="11" outlineLevel="1" x14ac:dyDescent="0.15">
      <c r="B688" t="s">
        <v>1156</v>
      </c>
      <c r="C688" t="s">
        <v>1157</v>
      </c>
      <c r="D688" t="s">
        <v>203</v>
      </c>
      <c r="E688" t="s">
        <v>10652</v>
      </c>
      <c r="F688" t="s">
        <v>646</v>
      </c>
      <c r="G688" t="s">
        <v>1158</v>
      </c>
      <c r="H688" s="17">
        <v>43405</v>
      </c>
      <c r="I688" s="15">
        <v>2019</v>
      </c>
      <c r="J688" t="s">
        <v>10634</v>
      </c>
      <c r="K688" s="5">
        <v>0</v>
      </c>
      <c r="L688" t="s">
        <v>967</v>
      </c>
      <c r="M688" t="s">
        <v>985</v>
      </c>
      <c r="N688" t="s">
        <v>10635</v>
      </c>
      <c r="O688" t="s">
        <v>796</v>
      </c>
      <c r="P688" t="s">
        <v>11969</v>
      </c>
      <c r="Q688" t="s">
        <v>11969</v>
      </c>
      <c r="R688" t="s">
        <v>748</v>
      </c>
      <c r="S688" t="s">
        <v>795</v>
      </c>
      <c r="T688" t="s">
        <v>11970</v>
      </c>
      <c r="U688" t="s">
        <v>965</v>
      </c>
      <c r="V688" t="s">
        <v>10638</v>
      </c>
      <c r="W688" t="s">
        <v>970</v>
      </c>
      <c r="X688" t="s">
        <v>11980</v>
      </c>
    </row>
    <row r="689" spans="2:24" ht="11" outlineLevel="1" x14ac:dyDescent="0.15">
      <c r="B689" t="s">
        <v>1156</v>
      </c>
      <c r="C689" t="s">
        <v>1157</v>
      </c>
      <c r="D689" t="s">
        <v>203</v>
      </c>
      <c r="E689" t="s">
        <v>10747</v>
      </c>
      <c r="F689" t="s">
        <v>646</v>
      </c>
      <c r="G689" t="s">
        <v>1158</v>
      </c>
      <c r="H689" s="17">
        <v>43913</v>
      </c>
      <c r="I689" s="15">
        <v>2020</v>
      </c>
      <c r="J689" t="s">
        <v>10634</v>
      </c>
      <c r="K689" s="5">
        <v>2175579.31</v>
      </c>
      <c r="L689" t="s">
        <v>967</v>
      </c>
      <c r="M689" t="s">
        <v>985</v>
      </c>
      <c r="N689" t="s">
        <v>10635</v>
      </c>
      <c r="O689" t="s">
        <v>796</v>
      </c>
      <c r="P689" t="s">
        <v>11969</v>
      </c>
      <c r="Q689" t="s">
        <v>11969</v>
      </c>
      <c r="R689" t="s">
        <v>748</v>
      </c>
      <c r="S689" t="s">
        <v>795</v>
      </c>
      <c r="T689" t="s">
        <v>11970</v>
      </c>
      <c r="U689" t="s">
        <v>965</v>
      </c>
      <c r="V689" t="s">
        <v>10638</v>
      </c>
      <c r="W689" t="s">
        <v>970</v>
      </c>
      <c r="X689" t="s">
        <v>11981</v>
      </c>
    </row>
    <row r="690" spans="2:24" ht="11" outlineLevel="1" x14ac:dyDescent="0.15">
      <c r="B690" t="s">
        <v>1156</v>
      </c>
      <c r="C690" t="s">
        <v>1157</v>
      </c>
      <c r="D690" t="s">
        <v>203</v>
      </c>
      <c r="E690" t="s">
        <v>10658</v>
      </c>
      <c r="F690" t="s">
        <v>646</v>
      </c>
      <c r="G690" t="s">
        <v>1158</v>
      </c>
      <c r="H690" s="17">
        <v>43483</v>
      </c>
      <c r="I690" s="15">
        <v>2019</v>
      </c>
      <c r="J690" t="s">
        <v>10634</v>
      </c>
      <c r="K690" s="5">
        <v>3410.53</v>
      </c>
      <c r="L690" t="s">
        <v>967</v>
      </c>
      <c r="M690" t="s">
        <v>985</v>
      </c>
      <c r="N690" t="s">
        <v>10635</v>
      </c>
      <c r="O690" t="s">
        <v>796</v>
      </c>
      <c r="P690" t="s">
        <v>11969</v>
      </c>
      <c r="Q690" t="s">
        <v>11969</v>
      </c>
      <c r="R690" t="s">
        <v>748</v>
      </c>
      <c r="S690" t="s">
        <v>795</v>
      </c>
      <c r="T690" t="s">
        <v>11982</v>
      </c>
      <c r="U690" t="s">
        <v>965</v>
      </c>
      <c r="V690" t="s">
        <v>10638</v>
      </c>
      <c r="W690" t="s">
        <v>970</v>
      </c>
      <c r="X690" t="s">
        <v>11983</v>
      </c>
    </row>
    <row r="691" spans="2:24" ht="11" outlineLevel="1" x14ac:dyDescent="0.15">
      <c r="B691" t="s">
        <v>1156</v>
      </c>
      <c r="C691" t="s">
        <v>1157</v>
      </c>
      <c r="D691" t="s">
        <v>203</v>
      </c>
      <c r="E691" t="s">
        <v>10655</v>
      </c>
      <c r="F691" t="s">
        <v>646</v>
      </c>
      <c r="G691" t="s">
        <v>1158</v>
      </c>
      <c r="H691" s="17">
        <v>43488</v>
      </c>
      <c r="I691" s="15">
        <v>2019</v>
      </c>
      <c r="J691" t="s">
        <v>10634</v>
      </c>
      <c r="K691" s="5">
        <v>22060.19</v>
      </c>
      <c r="L691" t="s">
        <v>967</v>
      </c>
      <c r="M691" t="s">
        <v>985</v>
      </c>
      <c r="N691" t="s">
        <v>10635</v>
      </c>
      <c r="O691" t="s">
        <v>796</v>
      </c>
      <c r="P691" t="s">
        <v>11969</v>
      </c>
      <c r="Q691" t="s">
        <v>11969</v>
      </c>
      <c r="R691" t="s">
        <v>748</v>
      </c>
      <c r="S691" t="s">
        <v>795</v>
      </c>
      <c r="T691" t="s">
        <v>11984</v>
      </c>
      <c r="U691" t="s">
        <v>965</v>
      </c>
      <c r="V691" t="s">
        <v>10638</v>
      </c>
      <c r="W691" t="s">
        <v>970</v>
      </c>
      <c r="X691" t="s">
        <v>11985</v>
      </c>
    </row>
    <row r="692" spans="2:24" ht="11" outlineLevel="1" x14ac:dyDescent="0.15">
      <c r="B692" t="s">
        <v>1156</v>
      </c>
      <c r="C692" t="s">
        <v>1157</v>
      </c>
      <c r="D692" t="s">
        <v>203</v>
      </c>
      <c r="E692" t="s">
        <v>10643</v>
      </c>
      <c r="F692" t="s">
        <v>646</v>
      </c>
      <c r="G692" t="s">
        <v>1158</v>
      </c>
      <c r="H692" s="17">
        <v>43452</v>
      </c>
      <c r="I692" s="15">
        <v>2019</v>
      </c>
      <c r="J692" t="s">
        <v>10634</v>
      </c>
      <c r="K692" s="5">
        <v>127789.65</v>
      </c>
      <c r="L692" t="s">
        <v>967</v>
      </c>
      <c r="M692" t="s">
        <v>985</v>
      </c>
      <c r="N692" t="s">
        <v>10635</v>
      </c>
      <c r="O692" t="s">
        <v>796</v>
      </c>
      <c r="P692" t="s">
        <v>11969</v>
      </c>
      <c r="Q692" t="s">
        <v>11969</v>
      </c>
      <c r="R692" t="s">
        <v>748</v>
      </c>
      <c r="S692" t="s">
        <v>795</v>
      </c>
      <c r="T692" t="s">
        <v>11970</v>
      </c>
      <c r="U692" t="s">
        <v>965</v>
      </c>
      <c r="V692" t="s">
        <v>10638</v>
      </c>
      <c r="W692" t="s">
        <v>970</v>
      </c>
      <c r="X692" t="s">
        <v>11986</v>
      </c>
    </row>
    <row r="693" spans="2:24" ht="11" outlineLevel="1" x14ac:dyDescent="0.15">
      <c r="B693" t="s">
        <v>1156</v>
      </c>
      <c r="C693" t="s">
        <v>1157</v>
      </c>
      <c r="D693" t="s">
        <v>203</v>
      </c>
      <c r="E693" t="s">
        <v>10661</v>
      </c>
      <c r="F693" t="s">
        <v>646</v>
      </c>
      <c r="G693" t="s">
        <v>1158</v>
      </c>
      <c r="H693" s="17">
        <v>43487</v>
      </c>
      <c r="I693" s="15">
        <v>2019</v>
      </c>
      <c r="J693" t="s">
        <v>10634</v>
      </c>
      <c r="K693" s="5">
        <v>25862.49</v>
      </c>
      <c r="L693" t="s">
        <v>967</v>
      </c>
      <c r="M693" t="s">
        <v>985</v>
      </c>
      <c r="N693" t="s">
        <v>10635</v>
      </c>
      <c r="O693" t="s">
        <v>796</v>
      </c>
      <c r="P693" t="s">
        <v>11969</v>
      </c>
      <c r="Q693" t="s">
        <v>11969</v>
      </c>
      <c r="R693" t="s">
        <v>748</v>
      </c>
      <c r="S693" t="s">
        <v>795</v>
      </c>
      <c r="T693" t="s">
        <v>11987</v>
      </c>
      <c r="U693" t="s">
        <v>965</v>
      </c>
      <c r="V693" t="s">
        <v>10638</v>
      </c>
      <c r="W693" t="s">
        <v>970</v>
      </c>
      <c r="X693" t="s">
        <v>11988</v>
      </c>
    </row>
    <row r="694" spans="2:24" ht="11" outlineLevel="1" x14ac:dyDescent="0.15">
      <c r="B694" t="s">
        <v>1156</v>
      </c>
      <c r="C694" t="s">
        <v>1157</v>
      </c>
      <c r="D694" t="s">
        <v>203</v>
      </c>
      <c r="E694" t="s">
        <v>10767</v>
      </c>
      <c r="F694" t="s">
        <v>646</v>
      </c>
      <c r="G694" t="s">
        <v>1158</v>
      </c>
      <c r="H694" s="17">
        <v>43497</v>
      </c>
      <c r="I694" s="15">
        <v>2019</v>
      </c>
      <c r="J694" t="s">
        <v>10634</v>
      </c>
      <c r="K694" s="5">
        <v>17751.39</v>
      </c>
      <c r="L694" t="s">
        <v>967</v>
      </c>
      <c r="M694" t="s">
        <v>985</v>
      </c>
      <c r="N694" t="s">
        <v>10635</v>
      </c>
      <c r="O694" t="s">
        <v>796</v>
      </c>
      <c r="P694" t="s">
        <v>11969</v>
      </c>
      <c r="Q694" t="s">
        <v>11969</v>
      </c>
      <c r="R694" t="s">
        <v>748</v>
      </c>
      <c r="S694" t="s">
        <v>795</v>
      </c>
      <c r="T694" t="s">
        <v>11989</v>
      </c>
      <c r="U694" t="s">
        <v>965</v>
      </c>
      <c r="V694" t="s">
        <v>10638</v>
      </c>
      <c r="W694" t="s">
        <v>970</v>
      </c>
      <c r="X694" t="s">
        <v>11990</v>
      </c>
    </row>
    <row r="695" spans="2:24" ht="11" outlineLevel="1" x14ac:dyDescent="0.15">
      <c r="B695" t="s">
        <v>1156</v>
      </c>
      <c r="C695" t="s">
        <v>1157</v>
      </c>
      <c r="D695" t="s">
        <v>203</v>
      </c>
      <c r="E695" t="s">
        <v>10664</v>
      </c>
      <c r="F695" t="s">
        <v>646</v>
      </c>
      <c r="G695" t="s">
        <v>1158</v>
      </c>
      <c r="H695" s="17">
        <v>43441</v>
      </c>
      <c r="I695" s="15">
        <v>2019</v>
      </c>
      <c r="J695" t="s">
        <v>10634</v>
      </c>
      <c r="K695" s="5">
        <v>170673.76</v>
      </c>
      <c r="L695" t="s">
        <v>967</v>
      </c>
      <c r="M695" t="s">
        <v>985</v>
      </c>
      <c r="N695" t="s">
        <v>10635</v>
      </c>
      <c r="O695" t="s">
        <v>796</v>
      </c>
      <c r="P695" t="s">
        <v>11969</v>
      </c>
      <c r="Q695" t="s">
        <v>11969</v>
      </c>
      <c r="R695" t="s">
        <v>748</v>
      </c>
      <c r="S695" t="s">
        <v>795</v>
      </c>
      <c r="T695" t="s">
        <v>11970</v>
      </c>
      <c r="U695" t="s">
        <v>965</v>
      </c>
      <c r="V695" t="s">
        <v>10638</v>
      </c>
      <c r="W695" t="s">
        <v>970</v>
      </c>
      <c r="X695" t="s">
        <v>11991</v>
      </c>
    </row>
    <row r="696" spans="2:24" ht="11" outlineLevel="1" x14ac:dyDescent="0.15">
      <c r="B696" t="s">
        <v>1156</v>
      </c>
      <c r="C696" t="s">
        <v>1157</v>
      </c>
      <c r="D696" t="s">
        <v>203</v>
      </c>
      <c r="E696" t="s">
        <v>10851</v>
      </c>
      <c r="F696" t="s">
        <v>646</v>
      </c>
      <c r="G696" t="s">
        <v>1158</v>
      </c>
      <c r="H696" s="17">
        <v>43508</v>
      </c>
      <c r="I696" s="15">
        <v>2019</v>
      </c>
      <c r="J696" t="s">
        <v>10634</v>
      </c>
      <c r="K696" s="5">
        <v>1341407.92</v>
      </c>
      <c r="L696" t="s">
        <v>967</v>
      </c>
      <c r="M696" t="s">
        <v>985</v>
      </c>
      <c r="N696" t="s">
        <v>10635</v>
      </c>
      <c r="O696" t="s">
        <v>796</v>
      </c>
      <c r="P696" t="s">
        <v>11969</v>
      </c>
      <c r="Q696" t="s">
        <v>11969</v>
      </c>
      <c r="R696" t="s">
        <v>748</v>
      </c>
      <c r="S696" t="s">
        <v>795</v>
      </c>
      <c r="T696" t="s">
        <v>11992</v>
      </c>
      <c r="U696" t="s">
        <v>965</v>
      </c>
      <c r="V696" t="s">
        <v>10638</v>
      </c>
      <c r="W696" t="s">
        <v>970</v>
      </c>
      <c r="X696" t="s">
        <v>11993</v>
      </c>
    </row>
    <row r="697" spans="2:24" ht="11" outlineLevel="1" x14ac:dyDescent="0.15">
      <c r="B697" t="s">
        <v>1156</v>
      </c>
      <c r="C697" t="s">
        <v>1157</v>
      </c>
      <c r="D697" t="s">
        <v>203</v>
      </c>
      <c r="E697" t="s">
        <v>10854</v>
      </c>
      <c r="F697" t="s">
        <v>646</v>
      </c>
      <c r="G697" t="s">
        <v>1158</v>
      </c>
      <c r="H697" s="17">
        <v>43549</v>
      </c>
      <c r="I697" s="15">
        <v>2019</v>
      </c>
      <c r="J697" t="s">
        <v>10634</v>
      </c>
      <c r="K697" s="5">
        <v>84593</v>
      </c>
      <c r="L697" t="s">
        <v>967</v>
      </c>
      <c r="M697" t="s">
        <v>985</v>
      </c>
      <c r="N697" t="s">
        <v>10635</v>
      </c>
      <c r="O697" t="s">
        <v>796</v>
      </c>
      <c r="P697" t="s">
        <v>11969</v>
      </c>
      <c r="Q697" t="s">
        <v>11969</v>
      </c>
      <c r="R697" t="s">
        <v>748</v>
      </c>
      <c r="S697" t="s">
        <v>795</v>
      </c>
      <c r="T697" t="s">
        <v>11994</v>
      </c>
      <c r="U697" t="s">
        <v>965</v>
      </c>
      <c r="V697" t="s">
        <v>10638</v>
      </c>
      <c r="W697" t="s">
        <v>970</v>
      </c>
      <c r="X697" t="s">
        <v>11995</v>
      </c>
    </row>
    <row r="698" spans="2:24" ht="11" outlineLevel="1" x14ac:dyDescent="0.15">
      <c r="B698" t="s">
        <v>1156</v>
      </c>
      <c r="C698" t="s">
        <v>1157</v>
      </c>
      <c r="D698" t="s">
        <v>203</v>
      </c>
      <c r="E698" t="s">
        <v>10714</v>
      </c>
      <c r="F698" t="s">
        <v>646</v>
      </c>
      <c r="G698" t="s">
        <v>1158</v>
      </c>
      <c r="H698" s="17">
        <v>43541</v>
      </c>
      <c r="I698" s="15">
        <v>2019</v>
      </c>
      <c r="J698" t="s">
        <v>10634</v>
      </c>
      <c r="K698" s="5">
        <v>-76508.33</v>
      </c>
      <c r="L698" t="s">
        <v>967</v>
      </c>
      <c r="M698" t="s">
        <v>985</v>
      </c>
      <c r="N698" t="s">
        <v>10635</v>
      </c>
      <c r="O698" t="s">
        <v>796</v>
      </c>
      <c r="P698" t="s">
        <v>11969</v>
      </c>
      <c r="Q698" t="s">
        <v>11969</v>
      </c>
      <c r="R698" t="s">
        <v>748</v>
      </c>
      <c r="S698" t="s">
        <v>795</v>
      </c>
      <c r="T698" t="s">
        <v>11970</v>
      </c>
      <c r="U698" t="s">
        <v>965</v>
      </c>
      <c r="V698" t="s">
        <v>10638</v>
      </c>
      <c r="W698" t="s">
        <v>970</v>
      </c>
      <c r="X698" t="s">
        <v>11996</v>
      </c>
    </row>
    <row r="699" spans="2:24" ht="11" outlineLevel="1" x14ac:dyDescent="0.15">
      <c r="B699" t="s">
        <v>1156</v>
      </c>
      <c r="C699" t="s">
        <v>1157</v>
      </c>
      <c r="D699" t="s">
        <v>203</v>
      </c>
      <c r="E699" t="s">
        <v>10670</v>
      </c>
      <c r="F699" t="s">
        <v>646</v>
      </c>
      <c r="G699" t="s">
        <v>1158</v>
      </c>
      <c r="H699" s="17">
        <v>43552</v>
      </c>
      <c r="I699" s="15">
        <v>2019</v>
      </c>
      <c r="J699" t="s">
        <v>10634</v>
      </c>
      <c r="K699" s="5">
        <v>27308.73</v>
      </c>
      <c r="L699" t="s">
        <v>967</v>
      </c>
      <c r="M699" t="s">
        <v>985</v>
      </c>
      <c r="N699" t="s">
        <v>10635</v>
      </c>
      <c r="O699" t="s">
        <v>796</v>
      </c>
      <c r="P699" t="s">
        <v>11969</v>
      </c>
      <c r="Q699" t="s">
        <v>11969</v>
      </c>
      <c r="R699" t="s">
        <v>748</v>
      </c>
      <c r="S699" t="s">
        <v>795</v>
      </c>
      <c r="T699" t="s">
        <v>11997</v>
      </c>
      <c r="U699" t="s">
        <v>965</v>
      </c>
      <c r="V699" t="s">
        <v>10638</v>
      </c>
      <c r="W699" t="s">
        <v>970</v>
      </c>
      <c r="X699" t="s">
        <v>11998</v>
      </c>
    </row>
    <row r="700" spans="2:24" ht="11" outlineLevel="1" x14ac:dyDescent="0.15">
      <c r="B700" t="s">
        <v>1156</v>
      </c>
      <c r="C700" t="s">
        <v>1157</v>
      </c>
      <c r="D700" t="s">
        <v>203</v>
      </c>
      <c r="E700" t="s">
        <v>10711</v>
      </c>
      <c r="F700" t="s">
        <v>646</v>
      </c>
      <c r="G700" t="s">
        <v>1158</v>
      </c>
      <c r="H700" s="17">
        <v>43500</v>
      </c>
      <c r="I700" s="15">
        <v>2019</v>
      </c>
      <c r="J700" t="s">
        <v>10634</v>
      </c>
      <c r="K700" s="5">
        <v>178391.91</v>
      </c>
      <c r="L700" t="s">
        <v>967</v>
      </c>
      <c r="M700" t="s">
        <v>985</v>
      </c>
      <c r="N700" t="s">
        <v>10635</v>
      </c>
      <c r="O700" t="s">
        <v>796</v>
      </c>
      <c r="P700" t="s">
        <v>11969</v>
      </c>
      <c r="Q700" t="s">
        <v>11969</v>
      </c>
      <c r="R700" t="s">
        <v>748</v>
      </c>
      <c r="S700" t="s">
        <v>795</v>
      </c>
      <c r="T700" t="s">
        <v>11999</v>
      </c>
      <c r="U700" t="s">
        <v>965</v>
      </c>
      <c r="V700" t="s">
        <v>10638</v>
      </c>
      <c r="W700" t="s">
        <v>970</v>
      </c>
      <c r="X700" t="s">
        <v>12000</v>
      </c>
    </row>
    <row r="701" spans="2:24" ht="11" outlineLevel="1" x14ac:dyDescent="0.15">
      <c r="B701" t="s">
        <v>1156</v>
      </c>
      <c r="C701" t="s">
        <v>1157</v>
      </c>
      <c r="D701" t="s">
        <v>203</v>
      </c>
      <c r="E701" t="s">
        <v>10806</v>
      </c>
      <c r="F701" t="s">
        <v>646</v>
      </c>
      <c r="G701" t="s">
        <v>1158</v>
      </c>
      <c r="H701" s="17">
        <v>43586</v>
      </c>
      <c r="I701" s="15">
        <v>2019</v>
      </c>
      <c r="J701" t="s">
        <v>10634</v>
      </c>
      <c r="K701" s="5">
        <v>14462.57</v>
      </c>
      <c r="L701" t="s">
        <v>967</v>
      </c>
      <c r="M701" t="s">
        <v>985</v>
      </c>
      <c r="N701" t="s">
        <v>10635</v>
      </c>
      <c r="O701" t="s">
        <v>796</v>
      </c>
      <c r="P701" t="s">
        <v>11969</v>
      </c>
      <c r="Q701" t="s">
        <v>11969</v>
      </c>
      <c r="R701" t="s">
        <v>748</v>
      </c>
      <c r="S701" t="s">
        <v>795</v>
      </c>
      <c r="T701" t="s">
        <v>11970</v>
      </c>
      <c r="U701" t="s">
        <v>965</v>
      </c>
      <c r="V701" t="s">
        <v>10638</v>
      </c>
      <c r="W701" t="s">
        <v>970</v>
      </c>
      <c r="X701" t="s">
        <v>12001</v>
      </c>
    </row>
    <row r="702" spans="2:24" ht="11" outlineLevel="1" x14ac:dyDescent="0.15">
      <c r="B702" t="s">
        <v>1156</v>
      </c>
      <c r="C702" t="s">
        <v>1157</v>
      </c>
      <c r="D702" t="s">
        <v>203</v>
      </c>
      <c r="E702" t="s">
        <v>10667</v>
      </c>
      <c r="F702" t="s">
        <v>646</v>
      </c>
      <c r="G702" t="s">
        <v>1158</v>
      </c>
      <c r="H702" s="17">
        <v>43476</v>
      </c>
      <c r="I702" s="15">
        <v>2019</v>
      </c>
      <c r="J702" t="s">
        <v>10634</v>
      </c>
      <c r="K702" s="5">
        <v>39546.620000000003</v>
      </c>
      <c r="L702" t="s">
        <v>967</v>
      </c>
      <c r="M702" t="s">
        <v>985</v>
      </c>
      <c r="N702" t="s">
        <v>10635</v>
      </c>
      <c r="O702" t="s">
        <v>796</v>
      </c>
      <c r="P702" t="s">
        <v>11969</v>
      </c>
      <c r="Q702" t="s">
        <v>11969</v>
      </c>
      <c r="R702" t="s">
        <v>748</v>
      </c>
      <c r="S702" t="s">
        <v>795</v>
      </c>
      <c r="T702" t="s">
        <v>11970</v>
      </c>
      <c r="U702" t="s">
        <v>965</v>
      </c>
      <c r="V702" t="s">
        <v>10638</v>
      </c>
      <c r="W702" t="s">
        <v>970</v>
      </c>
      <c r="X702" t="s">
        <v>12002</v>
      </c>
    </row>
    <row r="703" spans="2:24" ht="11" outlineLevel="1" x14ac:dyDescent="0.15">
      <c r="B703" t="s">
        <v>1156</v>
      </c>
      <c r="C703" t="s">
        <v>1157</v>
      </c>
      <c r="D703" t="s">
        <v>203</v>
      </c>
      <c r="E703" t="s">
        <v>10632</v>
      </c>
      <c r="F703" t="s">
        <v>646</v>
      </c>
      <c r="G703" t="s">
        <v>1158</v>
      </c>
      <c r="H703" s="17">
        <v>43473</v>
      </c>
      <c r="I703" s="15">
        <v>2019</v>
      </c>
      <c r="J703" t="s">
        <v>10634</v>
      </c>
      <c r="K703" s="5">
        <v>176498.82</v>
      </c>
      <c r="L703" t="s">
        <v>967</v>
      </c>
      <c r="M703" t="s">
        <v>985</v>
      </c>
      <c r="N703" t="s">
        <v>10635</v>
      </c>
      <c r="O703" t="s">
        <v>796</v>
      </c>
      <c r="P703" t="s">
        <v>11969</v>
      </c>
      <c r="Q703" t="s">
        <v>11969</v>
      </c>
      <c r="R703" t="s">
        <v>748</v>
      </c>
      <c r="S703" t="s">
        <v>795</v>
      </c>
      <c r="T703" t="s">
        <v>11970</v>
      </c>
      <c r="U703" t="s">
        <v>965</v>
      </c>
      <c r="V703" t="s">
        <v>10638</v>
      </c>
      <c r="W703" t="s">
        <v>970</v>
      </c>
      <c r="X703" t="s">
        <v>12003</v>
      </c>
    </row>
    <row r="704" spans="2:24" ht="11" outlineLevel="1" x14ac:dyDescent="0.15">
      <c r="B704" t="s">
        <v>1156</v>
      </c>
      <c r="C704" t="s">
        <v>1157</v>
      </c>
      <c r="D704" t="s">
        <v>203</v>
      </c>
      <c r="E704" t="s">
        <v>10845</v>
      </c>
      <c r="F704" t="s">
        <v>646</v>
      </c>
      <c r="G704" t="s">
        <v>1158</v>
      </c>
      <c r="H704" s="17">
        <v>43510</v>
      </c>
      <c r="I704" s="15">
        <v>2019</v>
      </c>
      <c r="J704" t="s">
        <v>10634</v>
      </c>
      <c r="K704" s="5">
        <v>294737.44</v>
      </c>
      <c r="L704" t="s">
        <v>967</v>
      </c>
      <c r="M704" t="s">
        <v>985</v>
      </c>
      <c r="N704" t="s">
        <v>10635</v>
      </c>
      <c r="O704" t="s">
        <v>796</v>
      </c>
      <c r="P704" t="s">
        <v>11969</v>
      </c>
      <c r="Q704" t="s">
        <v>11969</v>
      </c>
      <c r="R704" t="s">
        <v>748</v>
      </c>
      <c r="S704" t="s">
        <v>795</v>
      </c>
      <c r="T704" t="s">
        <v>11970</v>
      </c>
      <c r="U704" t="s">
        <v>965</v>
      </c>
      <c r="V704" t="s">
        <v>10638</v>
      </c>
      <c r="W704" t="s">
        <v>970</v>
      </c>
      <c r="X704" t="s">
        <v>12004</v>
      </c>
    </row>
    <row r="705" spans="2:24" ht="11" outlineLevel="1" x14ac:dyDescent="0.15">
      <c r="B705" t="s">
        <v>1156</v>
      </c>
      <c r="C705" t="s">
        <v>1157</v>
      </c>
      <c r="D705" t="s">
        <v>203</v>
      </c>
      <c r="E705" t="s">
        <v>10863</v>
      </c>
      <c r="F705" t="s">
        <v>646</v>
      </c>
      <c r="G705" t="s">
        <v>1158</v>
      </c>
      <c r="H705" s="17">
        <v>43545</v>
      </c>
      <c r="I705" s="15">
        <v>2019</v>
      </c>
      <c r="J705" t="s">
        <v>10634</v>
      </c>
      <c r="K705" s="5">
        <v>89422.66</v>
      </c>
      <c r="L705" t="s">
        <v>967</v>
      </c>
      <c r="M705" t="s">
        <v>985</v>
      </c>
      <c r="N705" t="s">
        <v>10635</v>
      </c>
      <c r="O705" t="s">
        <v>796</v>
      </c>
      <c r="P705" t="s">
        <v>11969</v>
      </c>
      <c r="Q705" t="s">
        <v>11969</v>
      </c>
      <c r="R705" t="s">
        <v>748</v>
      </c>
      <c r="S705" t="s">
        <v>795</v>
      </c>
      <c r="T705" t="s">
        <v>11970</v>
      </c>
      <c r="U705" t="s">
        <v>965</v>
      </c>
      <c r="V705" t="s">
        <v>10638</v>
      </c>
      <c r="W705" t="s">
        <v>970</v>
      </c>
      <c r="X705" t="s">
        <v>12005</v>
      </c>
    </row>
    <row r="706" spans="2:24" ht="11" outlineLevel="1" x14ac:dyDescent="0.15">
      <c r="B706" t="s">
        <v>1160</v>
      </c>
      <c r="C706" t="s">
        <v>204</v>
      </c>
      <c r="E706" t="s">
        <v>10728</v>
      </c>
      <c r="F706" t="s">
        <v>649</v>
      </c>
      <c r="G706" t="s">
        <v>1161</v>
      </c>
      <c r="H706" s="17">
        <v>43159</v>
      </c>
      <c r="I706" s="15">
        <v>2018</v>
      </c>
      <c r="J706" t="s">
        <v>10634</v>
      </c>
      <c r="K706" s="5">
        <v>209941</v>
      </c>
      <c r="L706" t="s">
        <v>967</v>
      </c>
      <c r="M706" t="s">
        <v>956</v>
      </c>
      <c r="N706" t="s">
        <v>10635</v>
      </c>
      <c r="O706" t="s">
        <v>796</v>
      </c>
      <c r="P706" t="s">
        <v>11434</v>
      </c>
      <c r="Q706" t="s">
        <v>11434</v>
      </c>
      <c r="R706" t="s">
        <v>748</v>
      </c>
      <c r="S706" t="s">
        <v>795</v>
      </c>
      <c r="T706" t="s">
        <v>12006</v>
      </c>
      <c r="U706" t="s">
        <v>965</v>
      </c>
      <c r="V706" t="s">
        <v>10638</v>
      </c>
      <c r="W706" t="s">
        <v>970</v>
      </c>
      <c r="X706" t="s">
        <v>12007</v>
      </c>
    </row>
    <row r="707" spans="2:24" ht="11" outlineLevel="1" x14ac:dyDescent="0.15">
      <c r="B707" t="s">
        <v>1160</v>
      </c>
      <c r="C707" t="s">
        <v>204</v>
      </c>
      <c r="E707" t="s">
        <v>10640</v>
      </c>
      <c r="F707" t="s">
        <v>649</v>
      </c>
      <c r="G707" t="s">
        <v>1161</v>
      </c>
      <c r="H707" s="17">
        <v>43139</v>
      </c>
      <c r="I707" s="15">
        <v>2018</v>
      </c>
      <c r="J707" t="s">
        <v>10634</v>
      </c>
      <c r="K707" s="5">
        <v>110928</v>
      </c>
      <c r="L707" t="s">
        <v>967</v>
      </c>
      <c r="M707" t="s">
        <v>956</v>
      </c>
      <c r="N707" t="s">
        <v>10635</v>
      </c>
      <c r="O707" t="s">
        <v>796</v>
      </c>
      <c r="P707" t="s">
        <v>11434</v>
      </c>
      <c r="Q707" t="s">
        <v>11434</v>
      </c>
      <c r="R707" t="s">
        <v>748</v>
      </c>
      <c r="S707" t="s">
        <v>795</v>
      </c>
      <c r="T707" t="s">
        <v>12008</v>
      </c>
      <c r="U707" t="s">
        <v>965</v>
      </c>
      <c r="V707" t="s">
        <v>10638</v>
      </c>
      <c r="W707" t="s">
        <v>970</v>
      </c>
      <c r="X707" t="s">
        <v>12009</v>
      </c>
    </row>
    <row r="708" spans="2:24" ht="11" outlineLevel="1" x14ac:dyDescent="0.15">
      <c r="B708" t="s">
        <v>1160</v>
      </c>
      <c r="C708" t="s">
        <v>204</v>
      </c>
      <c r="E708" t="s">
        <v>10632</v>
      </c>
      <c r="F708" t="s">
        <v>649</v>
      </c>
      <c r="G708" t="s">
        <v>1161</v>
      </c>
      <c r="H708" s="17">
        <v>43077</v>
      </c>
      <c r="I708" s="15">
        <v>2018</v>
      </c>
      <c r="J708" t="s">
        <v>10634</v>
      </c>
      <c r="K708" s="5">
        <v>2393733</v>
      </c>
      <c r="L708" t="s">
        <v>967</v>
      </c>
      <c r="M708" t="s">
        <v>956</v>
      </c>
      <c r="N708" t="s">
        <v>10635</v>
      </c>
      <c r="O708" t="s">
        <v>796</v>
      </c>
      <c r="P708" t="s">
        <v>11434</v>
      </c>
      <c r="Q708" t="s">
        <v>11434</v>
      </c>
      <c r="R708" t="s">
        <v>748</v>
      </c>
      <c r="S708" t="s">
        <v>795</v>
      </c>
      <c r="T708" t="s">
        <v>12010</v>
      </c>
      <c r="U708" t="s">
        <v>965</v>
      </c>
      <c r="V708" t="s">
        <v>10638</v>
      </c>
      <c r="W708" t="s">
        <v>970</v>
      </c>
      <c r="X708" t="s">
        <v>12011</v>
      </c>
    </row>
    <row r="709" spans="2:24" ht="11" outlineLevel="1" x14ac:dyDescent="0.15">
      <c r="B709" t="s">
        <v>1160</v>
      </c>
      <c r="C709" t="s">
        <v>204</v>
      </c>
      <c r="E709" t="s">
        <v>10658</v>
      </c>
      <c r="F709" t="s">
        <v>649</v>
      </c>
      <c r="G709" t="s">
        <v>1161</v>
      </c>
      <c r="H709" s="17">
        <v>43109</v>
      </c>
      <c r="I709" s="15">
        <v>2018</v>
      </c>
      <c r="J709" t="s">
        <v>10634</v>
      </c>
      <c r="K709" s="5">
        <v>194829</v>
      </c>
      <c r="L709" t="s">
        <v>967</v>
      </c>
      <c r="M709" t="s">
        <v>956</v>
      </c>
      <c r="N709" t="s">
        <v>10635</v>
      </c>
      <c r="O709" t="s">
        <v>796</v>
      </c>
      <c r="P709" t="s">
        <v>11434</v>
      </c>
      <c r="Q709" t="s">
        <v>11434</v>
      </c>
      <c r="R709" t="s">
        <v>748</v>
      </c>
      <c r="S709" t="s">
        <v>795</v>
      </c>
      <c r="T709" t="s">
        <v>12012</v>
      </c>
      <c r="U709" t="s">
        <v>965</v>
      </c>
      <c r="V709" t="s">
        <v>10638</v>
      </c>
      <c r="W709" t="s">
        <v>970</v>
      </c>
      <c r="X709" t="s">
        <v>12013</v>
      </c>
    </row>
    <row r="710" spans="2:24" ht="11" outlineLevel="1" x14ac:dyDescent="0.15">
      <c r="B710" t="s">
        <v>1160</v>
      </c>
      <c r="C710" t="s">
        <v>204</v>
      </c>
      <c r="E710" t="s">
        <v>10646</v>
      </c>
      <c r="F710" t="s">
        <v>649</v>
      </c>
      <c r="G710" t="s">
        <v>1161</v>
      </c>
      <c r="H710" s="17">
        <v>43132</v>
      </c>
      <c r="I710" s="15">
        <v>2018</v>
      </c>
      <c r="J710" t="s">
        <v>10634</v>
      </c>
      <c r="K710" s="5">
        <v>0</v>
      </c>
      <c r="L710" t="s">
        <v>967</v>
      </c>
      <c r="M710" t="s">
        <v>956</v>
      </c>
      <c r="N710" t="s">
        <v>10635</v>
      </c>
      <c r="O710" t="s">
        <v>796</v>
      </c>
      <c r="P710" t="s">
        <v>11434</v>
      </c>
      <c r="Q710" t="s">
        <v>11434</v>
      </c>
      <c r="R710" t="s">
        <v>748</v>
      </c>
      <c r="S710" t="s">
        <v>795</v>
      </c>
      <c r="T710" t="s">
        <v>12014</v>
      </c>
      <c r="U710" t="s">
        <v>965</v>
      </c>
      <c r="V710" t="s">
        <v>10638</v>
      </c>
      <c r="W710" t="s">
        <v>970</v>
      </c>
      <c r="X710" t="s">
        <v>12015</v>
      </c>
    </row>
    <row r="711" spans="2:24" ht="11" outlineLevel="1" x14ac:dyDescent="0.15">
      <c r="B711" t="s">
        <v>1160</v>
      </c>
      <c r="C711" t="s">
        <v>204</v>
      </c>
      <c r="E711" t="s">
        <v>10667</v>
      </c>
      <c r="F711" t="s">
        <v>649</v>
      </c>
      <c r="G711" t="s">
        <v>1161</v>
      </c>
      <c r="H711" s="17">
        <v>43108</v>
      </c>
      <c r="I711" s="15">
        <v>2018</v>
      </c>
      <c r="J711" t="s">
        <v>10634</v>
      </c>
      <c r="K711" s="5">
        <v>1717623</v>
      </c>
      <c r="L711" t="s">
        <v>967</v>
      </c>
      <c r="M711" t="s">
        <v>956</v>
      </c>
      <c r="N711" t="s">
        <v>10635</v>
      </c>
      <c r="O711" t="s">
        <v>796</v>
      </c>
      <c r="P711" t="s">
        <v>11434</v>
      </c>
      <c r="Q711" t="s">
        <v>11434</v>
      </c>
      <c r="R711" t="s">
        <v>748</v>
      </c>
      <c r="S711" t="s">
        <v>795</v>
      </c>
      <c r="T711" t="s">
        <v>12016</v>
      </c>
      <c r="U711" t="s">
        <v>965</v>
      </c>
      <c r="V711" t="s">
        <v>10638</v>
      </c>
      <c r="W711" t="s">
        <v>970</v>
      </c>
      <c r="X711" t="s">
        <v>12017</v>
      </c>
    </row>
    <row r="712" spans="2:24" ht="11" outlineLevel="1" x14ac:dyDescent="0.15">
      <c r="B712" t="s">
        <v>1160</v>
      </c>
      <c r="C712" t="s">
        <v>204</v>
      </c>
      <c r="E712" t="s">
        <v>10655</v>
      </c>
      <c r="F712" t="s">
        <v>649</v>
      </c>
      <c r="G712" t="s">
        <v>1161</v>
      </c>
      <c r="H712" s="17">
        <v>43126</v>
      </c>
      <c r="I712" s="15">
        <v>2018</v>
      </c>
      <c r="J712" t="s">
        <v>10634</v>
      </c>
      <c r="K712" s="5">
        <v>437455</v>
      </c>
      <c r="L712" t="s">
        <v>967</v>
      </c>
      <c r="M712" t="s">
        <v>956</v>
      </c>
      <c r="N712" t="s">
        <v>10635</v>
      </c>
      <c r="O712" t="s">
        <v>796</v>
      </c>
      <c r="P712" t="s">
        <v>11434</v>
      </c>
      <c r="Q712" t="s">
        <v>11434</v>
      </c>
      <c r="R712" t="s">
        <v>748</v>
      </c>
      <c r="S712" t="s">
        <v>795</v>
      </c>
      <c r="T712" t="s">
        <v>12018</v>
      </c>
      <c r="U712" t="s">
        <v>965</v>
      </c>
      <c r="V712" t="s">
        <v>10638</v>
      </c>
      <c r="W712" t="s">
        <v>970</v>
      </c>
      <c r="X712" t="s">
        <v>12019</v>
      </c>
    </row>
    <row r="713" spans="2:24" ht="11" outlineLevel="1" x14ac:dyDescent="0.15">
      <c r="B713" t="s">
        <v>1160</v>
      </c>
      <c r="C713" t="s">
        <v>204</v>
      </c>
      <c r="E713" t="s">
        <v>10711</v>
      </c>
      <c r="F713" t="s">
        <v>649</v>
      </c>
      <c r="G713" t="s">
        <v>1161</v>
      </c>
      <c r="H713" s="17">
        <v>43147</v>
      </c>
      <c r="I713" s="15">
        <v>2018</v>
      </c>
      <c r="J713" t="s">
        <v>10634</v>
      </c>
      <c r="K713" s="5">
        <v>149645</v>
      </c>
      <c r="L713" t="s">
        <v>967</v>
      </c>
      <c r="M713" t="s">
        <v>956</v>
      </c>
      <c r="N713" t="s">
        <v>10635</v>
      </c>
      <c r="O713" t="s">
        <v>796</v>
      </c>
      <c r="P713" t="s">
        <v>11434</v>
      </c>
      <c r="Q713" t="s">
        <v>11434</v>
      </c>
      <c r="R713" t="s">
        <v>748</v>
      </c>
      <c r="S713" t="s">
        <v>795</v>
      </c>
      <c r="T713" t="s">
        <v>12020</v>
      </c>
      <c r="U713" t="s">
        <v>965</v>
      </c>
      <c r="V713" t="s">
        <v>10638</v>
      </c>
      <c r="W713" t="s">
        <v>970</v>
      </c>
      <c r="X713" t="s">
        <v>12021</v>
      </c>
    </row>
    <row r="714" spans="2:24" ht="11" outlineLevel="1" x14ac:dyDescent="0.15">
      <c r="B714" t="s">
        <v>1160</v>
      </c>
      <c r="C714" t="s">
        <v>204</v>
      </c>
      <c r="E714" t="s">
        <v>10649</v>
      </c>
      <c r="F714" t="s">
        <v>649</v>
      </c>
      <c r="G714" t="s">
        <v>1161</v>
      </c>
      <c r="H714" s="17">
        <v>42993</v>
      </c>
      <c r="I714" s="15">
        <v>2017</v>
      </c>
      <c r="J714" t="s">
        <v>10634</v>
      </c>
      <c r="K714" s="5">
        <v>4565383.1900000004</v>
      </c>
      <c r="L714" t="s">
        <v>967</v>
      </c>
      <c r="M714" t="s">
        <v>956</v>
      </c>
      <c r="N714" t="s">
        <v>10635</v>
      </c>
      <c r="O714" t="s">
        <v>796</v>
      </c>
      <c r="P714" t="s">
        <v>11434</v>
      </c>
      <c r="R714" t="s">
        <v>748</v>
      </c>
      <c r="S714" t="s">
        <v>795</v>
      </c>
      <c r="T714" t="s">
        <v>11937</v>
      </c>
      <c r="U714" t="s">
        <v>965</v>
      </c>
      <c r="V714" t="s">
        <v>10638</v>
      </c>
      <c r="W714" t="s">
        <v>970</v>
      </c>
      <c r="X714" t="s">
        <v>12022</v>
      </c>
    </row>
    <row r="715" spans="2:24" ht="11" outlineLevel="1" x14ac:dyDescent="0.15">
      <c r="B715" t="s">
        <v>1160</v>
      </c>
      <c r="C715" t="s">
        <v>204</v>
      </c>
      <c r="E715" t="s">
        <v>10661</v>
      </c>
      <c r="F715" t="s">
        <v>649</v>
      </c>
      <c r="G715" t="s">
        <v>1161</v>
      </c>
      <c r="H715" s="17">
        <v>43125</v>
      </c>
      <c r="I715" s="15">
        <v>2018</v>
      </c>
      <c r="J715" t="s">
        <v>10634</v>
      </c>
      <c r="K715" s="5">
        <v>1338809</v>
      </c>
      <c r="L715" t="s">
        <v>967</v>
      </c>
      <c r="M715" t="s">
        <v>956</v>
      </c>
      <c r="N715" t="s">
        <v>10635</v>
      </c>
      <c r="O715" t="s">
        <v>796</v>
      </c>
      <c r="P715" t="s">
        <v>11434</v>
      </c>
      <c r="Q715" t="s">
        <v>11434</v>
      </c>
      <c r="R715" t="s">
        <v>748</v>
      </c>
      <c r="S715" t="s">
        <v>795</v>
      </c>
      <c r="T715" t="s">
        <v>12023</v>
      </c>
      <c r="U715" t="s">
        <v>965</v>
      </c>
      <c r="V715" t="s">
        <v>10638</v>
      </c>
      <c r="W715" t="s">
        <v>970</v>
      </c>
      <c r="X715" t="s">
        <v>12024</v>
      </c>
    </row>
    <row r="716" spans="2:24" ht="11" outlineLevel="1" x14ac:dyDescent="0.15">
      <c r="B716" t="s">
        <v>1160</v>
      </c>
      <c r="C716" t="s">
        <v>204</v>
      </c>
      <c r="E716" t="s">
        <v>10845</v>
      </c>
      <c r="F716" t="s">
        <v>649</v>
      </c>
      <c r="G716" t="s">
        <v>1161</v>
      </c>
      <c r="H716" s="17">
        <v>43224</v>
      </c>
      <c r="I716" s="15">
        <v>2018</v>
      </c>
      <c r="J716" t="s">
        <v>10634</v>
      </c>
      <c r="K716" s="5">
        <v>488995</v>
      </c>
      <c r="L716" t="s">
        <v>967</v>
      </c>
      <c r="M716" t="s">
        <v>956</v>
      </c>
      <c r="N716" t="s">
        <v>10635</v>
      </c>
      <c r="O716" t="s">
        <v>796</v>
      </c>
      <c r="P716" t="s">
        <v>11434</v>
      </c>
      <c r="Q716" t="s">
        <v>11434</v>
      </c>
      <c r="R716" t="s">
        <v>748</v>
      </c>
      <c r="S716" t="s">
        <v>795</v>
      </c>
      <c r="T716" t="s">
        <v>12025</v>
      </c>
      <c r="U716" t="s">
        <v>965</v>
      </c>
      <c r="V716" t="s">
        <v>10638</v>
      </c>
      <c r="W716" t="s">
        <v>970</v>
      </c>
      <c r="X716" t="s">
        <v>12026</v>
      </c>
    </row>
    <row r="717" spans="2:24" ht="11" outlineLevel="1" x14ac:dyDescent="0.15">
      <c r="B717" t="s">
        <v>1160</v>
      </c>
      <c r="C717" t="s">
        <v>204</v>
      </c>
      <c r="E717" t="s">
        <v>10643</v>
      </c>
      <c r="F717" t="s">
        <v>649</v>
      </c>
      <c r="G717" t="s">
        <v>1161</v>
      </c>
      <c r="H717" s="17">
        <v>43069</v>
      </c>
      <c r="I717" s="15">
        <v>2018</v>
      </c>
      <c r="J717" t="s">
        <v>10634</v>
      </c>
      <c r="K717" s="5">
        <v>1324996.07</v>
      </c>
      <c r="L717" t="s">
        <v>967</v>
      </c>
      <c r="M717" t="s">
        <v>956</v>
      </c>
      <c r="N717" t="s">
        <v>10635</v>
      </c>
      <c r="O717" t="s">
        <v>796</v>
      </c>
      <c r="P717" t="s">
        <v>11434</v>
      </c>
      <c r="Q717" t="s">
        <v>11434</v>
      </c>
      <c r="R717" t="s">
        <v>748</v>
      </c>
      <c r="S717" t="s">
        <v>795</v>
      </c>
      <c r="T717" t="s">
        <v>12027</v>
      </c>
      <c r="U717" t="s">
        <v>965</v>
      </c>
      <c r="V717" t="s">
        <v>10638</v>
      </c>
      <c r="W717" t="s">
        <v>970</v>
      </c>
      <c r="X717" t="s">
        <v>12028</v>
      </c>
    </row>
    <row r="718" spans="2:24" ht="11" outlineLevel="1" x14ac:dyDescent="0.15">
      <c r="B718" t="s">
        <v>1160</v>
      </c>
      <c r="C718" t="s">
        <v>204</v>
      </c>
      <c r="E718" t="s">
        <v>10664</v>
      </c>
      <c r="F718" t="s">
        <v>649</v>
      </c>
      <c r="G718" t="s">
        <v>1161</v>
      </c>
      <c r="H718" s="17">
        <v>43048</v>
      </c>
      <c r="I718" s="15">
        <v>2018</v>
      </c>
      <c r="J718" t="s">
        <v>10634</v>
      </c>
      <c r="K718" s="5">
        <v>773904.8</v>
      </c>
      <c r="L718" t="s">
        <v>967</v>
      </c>
      <c r="M718" t="s">
        <v>956</v>
      </c>
      <c r="N718" t="s">
        <v>10635</v>
      </c>
      <c r="O718" t="s">
        <v>796</v>
      </c>
      <c r="P718" t="s">
        <v>11434</v>
      </c>
      <c r="Q718" t="s">
        <v>11434</v>
      </c>
      <c r="R718" t="s">
        <v>748</v>
      </c>
      <c r="S718" t="s">
        <v>795</v>
      </c>
      <c r="T718" t="s">
        <v>12029</v>
      </c>
      <c r="U718" t="s">
        <v>965</v>
      </c>
      <c r="V718" t="s">
        <v>10638</v>
      </c>
      <c r="W718" t="s">
        <v>970</v>
      </c>
      <c r="X718" t="s">
        <v>12030</v>
      </c>
    </row>
    <row r="719" spans="2:24" ht="11" outlineLevel="1" x14ac:dyDescent="0.15">
      <c r="B719" t="s">
        <v>1160</v>
      </c>
      <c r="C719" t="s">
        <v>204</v>
      </c>
      <c r="E719" t="s">
        <v>10767</v>
      </c>
      <c r="F719" t="s">
        <v>649</v>
      </c>
      <c r="G719" t="s">
        <v>1161</v>
      </c>
      <c r="H719" s="17">
        <v>43146</v>
      </c>
      <c r="I719" s="15">
        <v>2018</v>
      </c>
      <c r="J719" t="s">
        <v>10634</v>
      </c>
      <c r="K719" s="5">
        <v>658954</v>
      </c>
      <c r="L719" t="s">
        <v>967</v>
      </c>
      <c r="M719" t="s">
        <v>956</v>
      </c>
      <c r="N719" t="s">
        <v>10635</v>
      </c>
      <c r="O719" t="s">
        <v>796</v>
      </c>
      <c r="P719" t="s">
        <v>11434</v>
      </c>
      <c r="Q719" t="s">
        <v>11434</v>
      </c>
      <c r="R719" t="s">
        <v>748</v>
      </c>
      <c r="S719" t="s">
        <v>795</v>
      </c>
      <c r="T719" t="s">
        <v>12031</v>
      </c>
      <c r="U719" t="s">
        <v>965</v>
      </c>
      <c r="V719" t="s">
        <v>10638</v>
      </c>
      <c r="W719" t="s">
        <v>970</v>
      </c>
      <c r="X719" t="s">
        <v>12032</v>
      </c>
    </row>
    <row r="720" spans="2:24" ht="11" outlineLevel="1" x14ac:dyDescent="0.15">
      <c r="B720" t="s">
        <v>1160</v>
      </c>
      <c r="C720" t="s">
        <v>204</v>
      </c>
      <c r="E720" t="s">
        <v>10699</v>
      </c>
      <c r="F720" t="s">
        <v>649</v>
      </c>
      <c r="G720" t="s">
        <v>1161</v>
      </c>
      <c r="H720" s="17">
        <v>43284</v>
      </c>
      <c r="I720" s="15">
        <v>2018</v>
      </c>
      <c r="J720" t="s">
        <v>10634</v>
      </c>
      <c r="K720" s="5">
        <v>-3073.3</v>
      </c>
      <c r="L720" t="s">
        <v>967</v>
      </c>
      <c r="M720" t="s">
        <v>956</v>
      </c>
      <c r="N720" t="s">
        <v>10635</v>
      </c>
      <c r="O720" t="s">
        <v>796</v>
      </c>
      <c r="P720" t="s">
        <v>11434</v>
      </c>
      <c r="Q720" t="s">
        <v>11434</v>
      </c>
      <c r="R720" t="s">
        <v>748</v>
      </c>
      <c r="S720" t="s">
        <v>795</v>
      </c>
      <c r="T720" t="s">
        <v>12033</v>
      </c>
      <c r="U720" t="s">
        <v>965</v>
      </c>
      <c r="V720" t="s">
        <v>10638</v>
      </c>
      <c r="W720" t="s">
        <v>970</v>
      </c>
      <c r="X720" t="s">
        <v>12034</v>
      </c>
    </row>
    <row r="721" spans="2:24" ht="11" outlineLevel="1" x14ac:dyDescent="0.15">
      <c r="B721" t="s">
        <v>1160</v>
      </c>
      <c r="C721" t="s">
        <v>204</v>
      </c>
      <c r="E721" t="s">
        <v>10652</v>
      </c>
      <c r="F721" t="s">
        <v>649</v>
      </c>
      <c r="G721" t="s">
        <v>1161</v>
      </c>
      <c r="H721" s="17">
        <v>43031</v>
      </c>
      <c r="I721" s="15">
        <v>2018</v>
      </c>
      <c r="J721" t="s">
        <v>10634</v>
      </c>
      <c r="K721" s="5">
        <v>0</v>
      </c>
      <c r="L721" t="s">
        <v>967</v>
      </c>
      <c r="M721" t="s">
        <v>956</v>
      </c>
      <c r="N721" t="s">
        <v>10635</v>
      </c>
      <c r="O721" t="s">
        <v>796</v>
      </c>
      <c r="P721" t="s">
        <v>11434</v>
      </c>
      <c r="Q721" t="s">
        <v>11434</v>
      </c>
      <c r="R721" t="s">
        <v>748</v>
      </c>
      <c r="S721" t="s">
        <v>795</v>
      </c>
      <c r="T721" t="s">
        <v>12035</v>
      </c>
      <c r="U721" t="s">
        <v>965</v>
      </c>
      <c r="V721" t="s">
        <v>10638</v>
      </c>
      <c r="W721" t="s">
        <v>970</v>
      </c>
      <c r="X721" t="s">
        <v>12036</v>
      </c>
    </row>
    <row r="722" spans="2:24" ht="11" outlineLevel="1" x14ac:dyDescent="0.15">
      <c r="B722" t="s">
        <v>1160</v>
      </c>
      <c r="C722" t="s">
        <v>204</v>
      </c>
      <c r="E722" t="s">
        <v>10851</v>
      </c>
      <c r="F722" t="s">
        <v>649</v>
      </c>
      <c r="G722" t="s">
        <v>1161</v>
      </c>
      <c r="H722" s="17">
        <v>43174</v>
      </c>
      <c r="I722" s="15">
        <v>2018</v>
      </c>
      <c r="J722" t="s">
        <v>10634</v>
      </c>
      <c r="K722" s="5">
        <v>426530</v>
      </c>
      <c r="L722" t="s">
        <v>967</v>
      </c>
      <c r="M722" t="s">
        <v>956</v>
      </c>
      <c r="N722" t="s">
        <v>10635</v>
      </c>
      <c r="O722" t="s">
        <v>796</v>
      </c>
      <c r="P722" t="s">
        <v>11434</v>
      </c>
      <c r="Q722" t="s">
        <v>11434</v>
      </c>
      <c r="R722" t="s">
        <v>748</v>
      </c>
      <c r="S722" t="s">
        <v>795</v>
      </c>
      <c r="T722" t="s">
        <v>12037</v>
      </c>
      <c r="U722" t="s">
        <v>965</v>
      </c>
      <c r="V722" t="s">
        <v>10638</v>
      </c>
      <c r="W722" t="s">
        <v>970</v>
      </c>
      <c r="X722" t="s">
        <v>12038</v>
      </c>
    </row>
    <row r="723" spans="2:24" ht="11" outlineLevel="1" x14ac:dyDescent="0.15">
      <c r="B723" t="s">
        <v>1164</v>
      </c>
      <c r="C723" t="s">
        <v>206</v>
      </c>
      <c r="E723" t="s">
        <v>10643</v>
      </c>
      <c r="F723" t="s">
        <v>651</v>
      </c>
      <c r="G723" t="s">
        <v>1165</v>
      </c>
      <c r="H723" s="17">
        <v>44173</v>
      </c>
      <c r="I723" s="15">
        <v>2021</v>
      </c>
      <c r="J723" t="s">
        <v>10634</v>
      </c>
      <c r="K723" s="5">
        <v>499356</v>
      </c>
      <c r="L723" t="s">
        <v>967</v>
      </c>
      <c r="M723" t="s">
        <v>956</v>
      </c>
      <c r="N723" t="s">
        <v>10635</v>
      </c>
      <c r="O723" t="s">
        <v>818</v>
      </c>
      <c r="P723" t="s">
        <v>11434</v>
      </c>
      <c r="Q723" t="s">
        <v>11434</v>
      </c>
      <c r="R723" t="s">
        <v>755</v>
      </c>
      <c r="S723" t="s">
        <v>795</v>
      </c>
      <c r="T723" t="s">
        <v>12039</v>
      </c>
      <c r="U723" t="s">
        <v>965</v>
      </c>
      <c r="V723" t="s">
        <v>10638</v>
      </c>
      <c r="W723" t="s">
        <v>970</v>
      </c>
      <c r="X723" t="s">
        <v>12040</v>
      </c>
    </row>
    <row r="724" spans="2:24" ht="11" outlineLevel="1" x14ac:dyDescent="0.15">
      <c r="B724" t="s">
        <v>1164</v>
      </c>
      <c r="C724" t="s">
        <v>206</v>
      </c>
      <c r="E724" t="s">
        <v>10632</v>
      </c>
      <c r="F724" t="s">
        <v>651</v>
      </c>
      <c r="G724" t="s">
        <v>1165</v>
      </c>
      <c r="H724" s="17">
        <v>44179</v>
      </c>
      <c r="I724" s="15">
        <v>2021</v>
      </c>
      <c r="J724" t="s">
        <v>10634</v>
      </c>
      <c r="K724" s="5">
        <v>498491</v>
      </c>
      <c r="L724" t="s">
        <v>967</v>
      </c>
      <c r="M724" t="s">
        <v>956</v>
      </c>
      <c r="N724" t="s">
        <v>10635</v>
      </c>
      <c r="O724" t="s">
        <v>818</v>
      </c>
      <c r="P724" t="s">
        <v>11434</v>
      </c>
      <c r="Q724" t="s">
        <v>11434</v>
      </c>
      <c r="R724" t="s">
        <v>755</v>
      </c>
      <c r="S724" t="s">
        <v>795</v>
      </c>
      <c r="T724" t="s">
        <v>12041</v>
      </c>
      <c r="U724" t="s">
        <v>965</v>
      </c>
      <c r="V724" t="s">
        <v>10638</v>
      </c>
      <c r="W724" t="s">
        <v>970</v>
      </c>
      <c r="X724" t="s">
        <v>12042</v>
      </c>
    </row>
    <row r="725" spans="2:24" ht="11" outlineLevel="1" x14ac:dyDescent="0.15">
      <c r="B725" t="s">
        <v>1164</v>
      </c>
      <c r="C725" t="s">
        <v>206</v>
      </c>
      <c r="E725" t="s">
        <v>10652</v>
      </c>
      <c r="F725" t="s">
        <v>651</v>
      </c>
      <c r="G725" t="s">
        <v>1165</v>
      </c>
      <c r="H725" s="17">
        <v>44141</v>
      </c>
      <c r="I725" s="15">
        <v>2021</v>
      </c>
      <c r="J725" t="s">
        <v>10634</v>
      </c>
      <c r="K725" s="5">
        <v>448696</v>
      </c>
      <c r="L725" t="s">
        <v>967</v>
      </c>
      <c r="M725" t="s">
        <v>956</v>
      </c>
      <c r="N725" t="s">
        <v>10635</v>
      </c>
      <c r="O725" t="s">
        <v>818</v>
      </c>
      <c r="P725" t="s">
        <v>11434</v>
      </c>
      <c r="Q725" t="s">
        <v>11434</v>
      </c>
      <c r="R725" t="s">
        <v>755</v>
      </c>
      <c r="S725" t="s">
        <v>795</v>
      </c>
      <c r="T725" t="s">
        <v>12043</v>
      </c>
      <c r="U725" t="s">
        <v>965</v>
      </c>
      <c r="V725" t="s">
        <v>10638</v>
      </c>
      <c r="W725" t="s">
        <v>970</v>
      </c>
      <c r="X725" t="s">
        <v>12044</v>
      </c>
    </row>
    <row r="726" spans="2:24" ht="11" outlineLevel="1" x14ac:dyDescent="0.15">
      <c r="B726" t="s">
        <v>1164</v>
      </c>
      <c r="C726" t="s">
        <v>206</v>
      </c>
      <c r="E726" t="s">
        <v>10661</v>
      </c>
      <c r="F726" t="s">
        <v>651</v>
      </c>
      <c r="G726" t="s">
        <v>1165</v>
      </c>
      <c r="H726" s="17">
        <v>44215</v>
      </c>
      <c r="I726" s="15">
        <v>2021</v>
      </c>
      <c r="J726" t="s">
        <v>10634</v>
      </c>
      <c r="K726" s="5">
        <v>498808</v>
      </c>
      <c r="L726" t="s">
        <v>967</v>
      </c>
      <c r="M726" t="s">
        <v>956</v>
      </c>
      <c r="N726" t="s">
        <v>10635</v>
      </c>
      <c r="O726" t="s">
        <v>818</v>
      </c>
      <c r="P726" t="s">
        <v>11434</v>
      </c>
      <c r="Q726" t="s">
        <v>11434</v>
      </c>
      <c r="R726" t="s">
        <v>755</v>
      </c>
      <c r="S726" t="s">
        <v>795</v>
      </c>
      <c r="T726" t="s">
        <v>12045</v>
      </c>
      <c r="U726" t="s">
        <v>965</v>
      </c>
      <c r="V726" t="s">
        <v>10638</v>
      </c>
      <c r="W726" t="s">
        <v>970</v>
      </c>
      <c r="X726" t="s">
        <v>12046</v>
      </c>
    </row>
    <row r="727" spans="2:24" ht="11" outlineLevel="1" x14ac:dyDescent="0.15">
      <c r="B727" t="s">
        <v>1164</v>
      </c>
      <c r="C727" t="s">
        <v>206</v>
      </c>
      <c r="E727" t="s">
        <v>10664</v>
      </c>
      <c r="F727" t="s">
        <v>651</v>
      </c>
      <c r="G727" t="s">
        <v>1165</v>
      </c>
      <c r="H727" s="17">
        <v>44167</v>
      </c>
      <c r="I727" s="15">
        <v>2021</v>
      </c>
      <c r="J727" t="s">
        <v>10634</v>
      </c>
      <c r="K727" s="5">
        <v>498964.5</v>
      </c>
      <c r="L727" t="s">
        <v>967</v>
      </c>
      <c r="M727" t="s">
        <v>956</v>
      </c>
      <c r="N727" t="s">
        <v>10635</v>
      </c>
      <c r="O727" t="s">
        <v>818</v>
      </c>
      <c r="P727" t="s">
        <v>11434</v>
      </c>
      <c r="Q727" t="s">
        <v>11434</v>
      </c>
      <c r="R727" t="s">
        <v>755</v>
      </c>
      <c r="S727" t="s">
        <v>795</v>
      </c>
      <c r="T727" t="s">
        <v>12047</v>
      </c>
      <c r="U727" t="s">
        <v>965</v>
      </c>
      <c r="V727" t="s">
        <v>10638</v>
      </c>
      <c r="W727" t="s">
        <v>970</v>
      </c>
      <c r="X727" t="s">
        <v>12048</v>
      </c>
    </row>
    <row r="728" spans="2:24" ht="11" outlineLevel="1" x14ac:dyDescent="0.15">
      <c r="B728" t="s">
        <v>1164</v>
      </c>
      <c r="C728" t="s">
        <v>206</v>
      </c>
      <c r="E728" t="s">
        <v>10646</v>
      </c>
      <c r="F728" t="s">
        <v>651</v>
      </c>
      <c r="G728" t="s">
        <v>1165</v>
      </c>
      <c r="H728" s="17">
        <v>44239</v>
      </c>
      <c r="I728" s="15">
        <v>2021</v>
      </c>
      <c r="J728" t="s">
        <v>10634</v>
      </c>
      <c r="K728" s="5">
        <v>499445</v>
      </c>
      <c r="L728" t="s">
        <v>967</v>
      </c>
      <c r="M728" t="s">
        <v>956</v>
      </c>
      <c r="N728" t="s">
        <v>10635</v>
      </c>
      <c r="O728" t="s">
        <v>818</v>
      </c>
      <c r="P728" t="s">
        <v>11434</v>
      </c>
      <c r="Q728" t="s">
        <v>11434</v>
      </c>
      <c r="R728" t="s">
        <v>755</v>
      </c>
      <c r="S728" t="s">
        <v>795</v>
      </c>
      <c r="T728" t="s">
        <v>12049</v>
      </c>
      <c r="U728" t="s">
        <v>965</v>
      </c>
      <c r="V728" t="s">
        <v>10638</v>
      </c>
      <c r="W728" t="s">
        <v>970</v>
      </c>
      <c r="X728" t="s">
        <v>12050</v>
      </c>
    </row>
    <row r="729" spans="2:24" ht="11" outlineLevel="1" x14ac:dyDescent="0.15">
      <c r="B729" t="s">
        <v>1164</v>
      </c>
      <c r="C729" t="s">
        <v>206</v>
      </c>
      <c r="E729" t="s">
        <v>10658</v>
      </c>
      <c r="F729" t="s">
        <v>651</v>
      </c>
      <c r="G729" t="s">
        <v>1165</v>
      </c>
      <c r="H729" s="17">
        <v>44201</v>
      </c>
      <c r="I729" s="15">
        <v>2021</v>
      </c>
      <c r="J729" t="s">
        <v>10634</v>
      </c>
      <c r="K729" s="5">
        <v>499627</v>
      </c>
      <c r="L729" t="s">
        <v>967</v>
      </c>
      <c r="M729" t="s">
        <v>956</v>
      </c>
      <c r="N729" t="s">
        <v>10635</v>
      </c>
      <c r="O729" t="s">
        <v>818</v>
      </c>
      <c r="P729" t="s">
        <v>11434</v>
      </c>
      <c r="Q729" t="s">
        <v>11434</v>
      </c>
      <c r="R729" t="s">
        <v>755</v>
      </c>
      <c r="S729" t="s">
        <v>795</v>
      </c>
      <c r="T729" t="s">
        <v>12045</v>
      </c>
      <c r="U729" t="s">
        <v>965</v>
      </c>
      <c r="V729" t="s">
        <v>10638</v>
      </c>
      <c r="W729" t="s">
        <v>970</v>
      </c>
      <c r="X729" t="s">
        <v>12051</v>
      </c>
    </row>
    <row r="730" spans="2:24" ht="11" outlineLevel="1" x14ac:dyDescent="0.15">
      <c r="B730" t="s">
        <v>1164</v>
      </c>
      <c r="C730" t="s">
        <v>206</v>
      </c>
      <c r="E730" t="s">
        <v>10640</v>
      </c>
      <c r="F730" t="s">
        <v>651</v>
      </c>
      <c r="G730" t="s">
        <v>1165</v>
      </c>
      <c r="H730" s="17">
        <v>44295</v>
      </c>
      <c r="I730" s="15">
        <v>2021</v>
      </c>
      <c r="J730" t="s">
        <v>10634</v>
      </c>
      <c r="K730" s="5">
        <v>427126.5</v>
      </c>
      <c r="L730" t="s">
        <v>967</v>
      </c>
      <c r="M730" t="s">
        <v>956</v>
      </c>
      <c r="N730" t="s">
        <v>10635</v>
      </c>
      <c r="O730" t="s">
        <v>818</v>
      </c>
      <c r="P730" t="s">
        <v>11434</v>
      </c>
      <c r="R730" t="s">
        <v>755</v>
      </c>
      <c r="S730" t="s">
        <v>795</v>
      </c>
      <c r="T730" t="s">
        <v>12052</v>
      </c>
      <c r="U730" t="s">
        <v>965</v>
      </c>
      <c r="V730" t="s">
        <v>10638</v>
      </c>
      <c r="W730" t="s">
        <v>970</v>
      </c>
      <c r="X730" t="s">
        <v>12053</v>
      </c>
    </row>
    <row r="731" spans="2:24" ht="11" outlineLevel="1" x14ac:dyDescent="0.15">
      <c r="B731" t="s">
        <v>1164</v>
      </c>
      <c r="C731" t="s">
        <v>206</v>
      </c>
      <c r="E731" t="s">
        <v>10649</v>
      </c>
      <c r="F731" t="s">
        <v>651</v>
      </c>
      <c r="G731" t="s">
        <v>1165</v>
      </c>
      <c r="H731" s="17">
        <v>44104</v>
      </c>
      <c r="I731" s="15">
        <v>2020</v>
      </c>
      <c r="J731" t="s">
        <v>10634</v>
      </c>
      <c r="K731" s="5">
        <v>9562791</v>
      </c>
      <c r="L731" t="s">
        <v>967</v>
      </c>
      <c r="M731" t="s">
        <v>956</v>
      </c>
      <c r="N731" t="s">
        <v>10635</v>
      </c>
      <c r="O731" t="s">
        <v>818</v>
      </c>
      <c r="P731" t="s">
        <v>11434</v>
      </c>
      <c r="Q731" t="s">
        <v>11434</v>
      </c>
      <c r="R731" t="s">
        <v>755</v>
      </c>
      <c r="S731" t="s">
        <v>795</v>
      </c>
      <c r="T731" t="s">
        <v>12054</v>
      </c>
      <c r="U731" t="s">
        <v>965</v>
      </c>
      <c r="V731" t="s">
        <v>10638</v>
      </c>
      <c r="W731" t="s">
        <v>970</v>
      </c>
      <c r="X731" t="s">
        <v>12055</v>
      </c>
    </row>
    <row r="732" spans="2:24" ht="11" outlineLevel="1" x14ac:dyDescent="0.15">
      <c r="B732" t="s">
        <v>1164</v>
      </c>
      <c r="C732" t="s">
        <v>206</v>
      </c>
      <c r="E732" t="s">
        <v>10667</v>
      </c>
      <c r="F732" t="s">
        <v>651</v>
      </c>
      <c r="G732" t="s">
        <v>1165</v>
      </c>
      <c r="H732" s="17">
        <v>44188</v>
      </c>
      <c r="I732" s="15">
        <v>2021</v>
      </c>
      <c r="J732" t="s">
        <v>10634</v>
      </c>
      <c r="K732" s="5">
        <v>497918</v>
      </c>
      <c r="L732" t="s">
        <v>967</v>
      </c>
      <c r="M732" t="s">
        <v>956</v>
      </c>
      <c r="N732" t="s">
        <v>10635</v>
      </c>
      <c r="O732" t="s">
        <v>818</v>
      </c>
      <c r="P732" t="s">
        <v>11434</v>
      </c>
      <c r="Q732" t="s">
        <v>11434</v>
      </c>
      <c r="R732" t="s">
        <v>755</v>
      </c>
      <c r="S732" t="s">
        <v>795</v>
      </c>
      <c r="T732" t="s">
        <v>12056</v>
      </c>
      <c r="U732" t="s">
        <v>965</v>
      </c>
      <c r="V732" t="s">
        <v>10638</v>
      </c>
      <c r="W732" t="s">
        <v>970</v>
      </c>
      <c r="X732" t="s">
        <v>12057</v>
      </c>
    </row>
    <row r="733" spans="2:24" ht="11" outlineLevel="1" x14ac:dyDescent="0.15">
      <c r="B733" t="s">
        <v>1164</v>
      </c>
      <c r="C733" t="s">
        <v>206</v>
      </c>
      <c r="E733" t="s">
        <v>10655</v>
      </c>
      <c r="F733" t="s">
        <v>651</v>
      </c>
      <c r="G733" t="s">
        <v>1165</v>
      </c>
      <c r="H733" s="17">
        <v>44218</v>
      </c>
      <c r="I733" s="15">
        <v>2021</v>
      </c>
      <c r="J733" t="s">
        <v>10634</v>
      </c>
      <c r="K733" s="5">
        <v>499583</v>
      </c>
      <c r="L733" t="s">
        <v>967</v>
      </c>
      <c r="M733" t="s">
        <v>956</v>
      </c>
      <c r="N733" t="s">
        <v>10635</v>
      </c>
      <c r="O733" t="s">
        <v>818</v>
      </c>
      <c r="P733" t="s">
        <v>11434</v>
      </c>
      <c r="Q733" t="s">
        <v>11434</v>
      </c>
      <c r="R733" t="s">
        <v>755</v>
      </c>
      <c r="S733" t="s">
        <v>795</v>
      </c>
      <c r="T733" t="s">
        <v>12058</v>
      </c>
      <c r="U733" t="s">
        <v>965</v>
      </c>
      <c r="V733" t="s">
        <v>10638</v>
      </c>
      <c r="W733" t="s">
        <v>970</v>
      </c>
      <c r="X733" t="s">
        <v>12059</v>
      </c>
    </row>
    <row r="734" spans="2:24" ht="11" outlineLevel="1" x14ac:dyDescent="0.15">
      <c r="B734" t="s">
        <v>1167</v>
      </c>
      <c r="C734" t="s">
        <v>207</v>
      </c>
      <c r="E734" t="s">
        <v>10652</v>
      </c>
      <c r="F734" t="s">
        <v>652</v>
      </c>
      <c r="G734" t="s">
        <v>1168</v>
      </c>
      <c r="H734" s="17">
        <v>46006</v>
      </c>
      <c r="I734" s="15">
        <v>2026</v>
      </c>
      <c r="J734" t="s">
        <v>10634</v>
      </c>
      <c r="K734" s="5">
        <v>236530</v>
      </c>
      <c r="L734" t="s">
        <v>967</v>
      </c>
      <c r="M734" t="s">
        <v>956</v>
      </c>
      <c r="N734" t="s">
        <v>10635</v>
      </c>
      <c r="O734" t="s">
        <v>818</v>
      </c>
      <c r="P734" t="s">
        <v>10636</v>
      </c>
      <c r="Q734" t="s">
        <v>11331</v>
      </c>
      <c r="R734" t="s">
        <v>741</v>
      </c>
      <c r="S734" t="s">
        <v>795</v>
      </c>
      <c r="T734" t="s">
        <v>12060</v>
      </c>
      <c r="U734" t="s">
        <v>965</v>
      </c>
      <c r="V734" t="s">
        <v>10638</v>
      </c>
      <c r="W734" t="s">
        <v>970</v>
      </c>
      <c r="X734" t="s">
        <v>12061</v>
      </c>
    </row>
    <row r="735" spans="2:24" ht="11" outlineLevel="1" x14ac:dyDescent="0.15">
      <c r="B735" t="s">
        <v>1167</v>
      </c>
      <c r="C735" t="s">
        <v>207</v>
      </c>
      <c r="E735" t="s">
        <v>10649</v>
      </c>
      <c r="F735" t="s">
        <v>652</v>
      </c>
      <c r="G735" t="s">
        <v>1168</v>
      </c>
      <c r="H735" s="17">
        <v>45929</v>
      </c>
      <c r="I735" s="15">
        <v>2025</v>
      </c>
      <c r="J735" t="s">
        <v>10634</v>
      </c>
      <c r="K735" s="5">
        <v>14147554</v>
      </c>
      <c r="L735" t="s">
        <v>967</v>
      </c>
      <c r="M735" t="s">
        <v>956</v>
      </c>
      <c r="N735" t="s">
        <v>10635</v>
      </c>
      <c r="O735" t="s">
        <v>818</v>
      </c>
      <c r="P735" t="s">
        <v>10636</v>
      </c>
      <c r="Q735" t="s">
        <v>11331</v>
      </c>
      <c r="R735" t="s">
        <v>741</v>
      </c>
      <c r="S735" t="s">
        <v>795</v>
      </c>
      <c r="T735" t="s">
        <v>12060</v>
      </c>
      <c r="U735" t="s">
        <v>965</v>
      </c>
      <c r="V735" t="s">
        <v>10638</v>
      </c>
      <c r="W735" t="s">
        <v>970</v>
      </c>
      <c r="X735" t="s">
        <v>12062</v>
      </c>
    </row>
    <row r="736" spans="2:24" ht="11" outlineLevel="1" x14ac:dyDescent="0.15">
      <c r="B736" t="s">
        <v>1170</v>
      </c>
      <c r="C736" t="s">
        <v>208</v>
      </c>
      <c r="E736" t="s">
        <v>10649</v>
      </c>
      <c r="F736" t="s">
        <v>653</v>
      </c>
      <c r="G736" t="s">
        <v>1171</v>
      </c>
      <c r="H736" s="17">
        <v>45194</v>
      </c>
      <c r="I736" s="15">
        <v>2023</v>
      </c>
      <c r="J736" t="s">
        <v>10634</v>
      </c>
      <c r="K736" s="5">
        <v>13441198</v>
      </c>
      <c r="L736" t="s">
        <v>967</v>
      </c>
      <c r="M736" t="s">
        <v>956</v>
      </c>
      <c r="N736" t="s">
        <v>10635</v>
      </c>
      <c r="O736" t="s">
        <v>818</v>
      </c>
      <c r="P736" t="s">
        <v>10636</v>
      </c>
      <c r="Q736" t="s">
        <v>10636</v>
      </c>
      <c r="R736" t="s">
        <v>741</v>
      </c>
      <c r="S736" t="s">
        <v>795</v>
      </c>
      <c r="T736" t="s">
        <v>12063</v>
      </c>
      <c r="U736" t="s">
        <v>965</v>
      </c>
      <c r="V736" t="s">
        <v>10638</v>
      </c>
      <c r="W736" t="s">
        <v>970</v>
      </c>
      <c r="X736" t="s">
        <v>12064</v>
      </c>
    </row>
    <row r="737" spans="2:24" ht="11" outlineLevel="1" x14ac:dyDescent="0.15">
      <c r="B737" t="s">
        <v>1170</v>
      </c>
      <c r="C737" t="s">
        <v>208</v>
      </c>
      <c r="E737" t="s">
        <v>10664</v>
      </c>
      <c r="F737" t="s">
        <v>653</v>
      </c>
      <c r="G737" t="s">
        <v>1171</v>
      </c>
      <c r="H737" s="17">
        <v>46077</v>
      </c>
      <c r="I737" s="15">
        <v>2026</v>
      </c>
      <c r="J737" t="s">
        <v>10634</v>
      </c>
      <c r="K737" s="5">
        <v>20000</v>
      </c>
      <c r="L737" t="s">
        <v>967</v>
      </c>
      <c r="M737" t="s">
        <v>956</v>
      </c>
      <c r="N737" t="s">
        <v>10635</v>
      </c>
      <c r="O737" t="s">
        <v>818</v>
      </c>
      <c r="P737" t="s">
        <v>10636</v>
      </c>
      <c r="Q737" t="s">
        <v>11331</v>
      </c>
      <c r="R737" t="s">
        <v>741</v>
      </c>
      <c r="S737" t="s">
        <v>795</v>
      </c>
      <c r="T737" t="s">
        <v>12065</v>
      </c>
      <c r="U737" t="s">
        <v>965</v>
      </c>
      <c r="V737" t="s">
        <v>10638</v>
      </c>
      <c r="W737" t="s">
        <v>970</v>
      </c>
      <c r="X737" t="s">
        <v>12066</v>
      </c>
    </row>
    <row r="738" spans="2:24" ht="11" outlineLevel="1" x14ac:dyDescent="0.15">
      <c r="B738" t="s">
        <v>1170</v>
      </c>
      <c r="C738" t="s">
        <v>208</v>
      </c>
      <c r="E738" t="s">
        <v>10652</v>
      </c>
      <c r="F738" t="s">
        <v>653</v>
      </c>
      <c r="G738" t="s">
        <v>1171</v>
      </c>
      <c r="H738" s="17">
        <v>45796</v>
      </c>
      <c r="I738" s="15">
        <v>2025</v>
      </c>
      <c r="J738" t="s">
        <v>10634</v>
      </c>
      <c r="K738" s="5">
        <v>823089</v>
      </c>
      <c r="L738" t="s">
        <v>967</v>
      </c>
      <c r="M738" t="s">
        <v>956</v>
      </c>
      <c r="N738" t="s">
        <v>10635</v>
      </c>
      <c r="O738" t="s">
        <v>818</v>
      </c>
      <c r="P738" t="s">
        <v>10636</v>
      </c>
      <c r="Q738" t="s">
        <v>10636</v>
      </c>
      <c r="R738" t="s">
        <v>741</v>
      </c>
      <c r="S738" t="s">
        <v>795</v>
      </c>
      <c r="T738" t="s">
        <v>12063</v>
      </c>
      <c r="U738" t="s">
        <v>965</v>
      </c>
      <c r="V738" t="s">
        <v>10638</v>
      </c>
      <c r="W738" t="s">
        <v>970</v>
      </c>
      <c r="X738" t="s">
        <v>12067</v>
      </c>
    </row>
    <row r="739" spans="2:24" ht="11" outlineLevel="1" x14ac:dyDescent="0.15">
      <c r="B739" t="s">
        <v>1173</v>
      </c>
      <c r="C739" t="s">
        <v>1174</v>
      </c>
      <c r="D739" t="s">
        <v>171</v>
      </c>
      <c r="E739" t="s">
        <v>10658</v>
      </c>
      <c r="F739" t="s">
        <v>604</v>
      </c>
      <c r="G739" t="s">
        <v>1088</v>
      </c>
      <c r="H739" s="17">
        <v>45279</v>
      </c>
      <c r="I739" s="15">
        <v>2024</v>
      </c>
      <c r="J739" t="s">
        <v>10634</v>
      </c>
      <c r="K739" s="5">
        <v>8538.68</v>
      </c>
      <c r="L739" t="s">
        <v>967</v>
      </c>
      <c r="M739" t="s">
        <v>985</v>
      </c>
      <c r="N739" t="s">
        <v>10635</v>
      </c>
      <c r="O739" t="s">
        <v>796</v>
      </c>
      <c r="P739" t="s">
        <v>10671</v>
      </c>
      <c r="Q739" t="s">
        <v>10671</v>
      </c>
      <c r="R739" t="s">
        <v>755</v>
      </c>
      <c r="S739" t="s">
        <v>795</v>
      </c>
      <c r="T739" t="s">
        <v>12068</v>
      </c>
      <c r="U739" t="s">
        <v>965</v>
      </c>
      <c r="V739" t="s">
        <v>10638</v>
      </c>
      <c r="W739" t="s">
        <v>970</v>
      </c>
      <c r="X739" t="s">
        <v>12069</v>
      </c>
    </row>
    <row r="740" spans="2:24" ht="11" outlineLevel="1" x14ac:dyDescent="0.15">
      <c r="B740" t="s">
        <v>1173</v>
      </c>
      <c r="C740" t="s">
        <v>1174</v>
      </c>
      <c r="D740" t="s">
        <v>171</v>
      </c>
      <c r="E740" t="s">
        <v>10649</v>
      </c>
      <c r="F740" t="s">
        <v>604</v>
      </c>
      <c r="G740" t="s">
        <v>1088</v>
      </c>
      <c r="H740" s="17">
        <v>44992</v>
      </c>
      <c r="I740" s="15">
        <v>2023</v>
      </c>
      <c r="J740" t="s">
        <v>10634</v>
      </c>
      <c r="K740" s="5">
        <v>10198399</v>
      </c>
      <c r="L740" t="s">
        <v>967</v>
      </c>
      <c r="M740" t="s">
        <v>985</v>
      </c>
      <c r="N740" t="s">
        <v>10635</v>
      </c>
      <c r="O740" t="s">
        <v>796</v>
      </c>
      <c r="P740" t="s">
        <v>10671</v>
      </c>
      <c r="Q740" t="s">
        <v>10671</v>
      </c>
      <c r="R740" t="s">
        <v>755</v>
      </c>
      <c r="S740" t="s">
        <v>795</v>
      </c>
      <c r="T740" t="s">
        <v>12070</v>
      </c>
      <c r="U740" t="s">
        <v>965</v>
      </c>
      <c r="V740" t="s">
        <v>10638</v>
      </c>
      <c r="W740" t="s">
        <v>970</v>
      </c>
      <c r="X740" t="s">
        <v>12071</v>
      </c>
    </row>
    <row r="741" spans="2:24" ht="11" outlineLevel="1" x14ac:dyDescent="0.15">
      <c r="B741" t="s">
        <v>1173</v>
      </c>
      <c r="C741" t="s">
        <v>1174</v>
      </c>
      <c r="D741" t="s">
        <v>171</v>
      </c>
      <c r="E741" t="s">
        <v>10655</v>
      </c>
      <c r="F741" t="s">
        <v>604</v>
      </c>
      <c r="G741" t="s">
        <v>1088</v>
      </c>
      <c r="H741" s="17">
        <v>45448</v>
      </c>
      <c r="I741" s="15">
        <v>2024</v>
      </c>
      <c r="J741" t="s">
        <v>10634</v>
      </c>
      <c r="K741" s="5">
        <v>74999.98</v>
      </c>
      <c r="L741" t="s">
        <v>967</v>
      </c>
      <c r="M741" t="s">
        <v>985</v>
      </c>
      <c r="N741" t="s">
        <v>10635</v>
      </c>
      <c r="O741" t="s">
        <v>796</v>
      </c>
      <c r="P741" t="s">
        <v>10885</v>
      </c>
      <c r="Q741" t="s">
        <v>10671</v>
      </c>
      <c r="R741" t="s">
        <v>755</v>
      </c>
      <c r="S741" t="s">
        <v>795</v>
      </c>
      <c r="T741" t="s">
        <v>12072</v>
      </c>
      <c r="U741" t="s">
        <v>965</v>
      </c>
      <c r="V741" t="s">
        <v>10638</v>
      </c>
      <c r="W741" t="s">
        <v>970</v>
      </c>
      <c r="X741" t="s">
        <v>12073</v>
      </c>
    </row>
    <row r="742" spans="2:24" ht="11" outlineLevel="1" x14ac:dyDescent="0.15">
      <c r="B742" t="s">
        <v>1173</v>
      </c>
      <c r="C742" t="s">
        <v>1174</v>
      </c>
      <c r="D742" t="s">
        <v>171</v>
      </c>
      <c r="E742" t="s">
        <v>10632</v>
      </c>
      <c r="F742" t="s">
        <v>604</v>
      </c>
      <c r="G742" t="s">
        <v>1088</v>
      </c>
      <c r="H742" s="17">
        <v>45175</v>
      </c>
      <c r="I742" s="15">
        <v>2023</v>
      </c>
      <c r="J742" t="s">
        <v>10634</v>
      </c>
      <c r="K742" s="5">
        <v>3156331.76</v>
      </c>
      <c r="L742" t="s">
        <v>967</v>
      </c>
      <c r="M742" t="s">
        <v>985</v>
      </c>
      <c r="N742" t="s">
        <v>10635</v>
      </c>
      <c r="O742" t="s">
        <v>796</v>
      </c>
      <c r="P742" t="s">
        <v>10671</v>
      </c>
      <c r="Q742" t="s">
        <v>10671</v>
      </c>
      <c r="R742" t="s">
        <v>755</v>
      </c>
      <c r="S742" t="s">
        <v>795</v>
      </c>
      <c r="T742" t="s">
        <v>12068</v>
      </c>
      <c r="U742" t="s">
        <v>965</v>
      </c>
      <c r="V742" t="s">
        <v>10638</v>
      </c>
      <c r="W742" t="s">
        <v>970</v>
      </c>
      <c r="X742" t="s">
        <v>12074</v>
      </c>
    </row>
    <row r="743" spans="2:24" ht="11" outlineLevel="1" x14ac:dyDescent="0.15">
      <c r="B743" t="s">
        <v>1173</v>
      </c>
      <c r="C743" t="s">
        <v>1174</v>
      </c>
      <c r="D743" t="s">
        <v>171</v>
      </c>
      <c r="E743" t="s">
        <v>10667</v>
      </c>
      <c r="F743" t="s">
        <v>604</v>
      </c>
      <c r="G743" t="s">
        <v>1088</v>
      </c>
      <c r="H743" s="17">
        <v>45239</v>
      </c>
      <c r="I743" s="15">
        <v>2024</v>
      </c>
      <c r="J743" t="s">
        <v>10634</v>
      </c>
      <c r="K743" s="5">
        <v>0</v>
      </c>
      <c r="L743" t="s">
        <v>967</v>
      </c>
      <c r="M743" t="s">
        <v>985</v>
      </c>
      <c r="N743" t="s">
        <v>10635</v>
      </c>
      <c r="O743" t="s">
        <v>796</v>
      </c>
      <c r="P743" t="s">
        <v>10671</v>
      </c>
      <c r="Q743" t="s">
        <v>10671</v>
      </c>
      <c r="R743" t="s">
        <v>755</v>
      </c>
      <c r="S743" t="s">
        <v>795</v>
      </c>
      <c r="T743" t="s">
        <v>12068</v>
      </c>
      <c r="U743" t="s">
        <v>965</v>
      </c>
      <c r="V743" t="s">
        <v>10638</v>
      </c>
      <c r="W743" t="s">
        <v>970</v>
      </c>
      <c r="X743" t="s">
        <v>12075</v>
      </c>
    </row>
    <row r="744" spans="2:24" ht="11" outlineLevel="1" x14ac:dyDescent="0.15">
      <c r="B744" t="s">
        <v>1173</v>
      </c>
      <c r="C744" t="s">
        <v>1174</v>
      </c>
      <c r="D744" t="s">
        <v>171</v>
      </c>
      <c r="E744" t="s">
        <v>10646</v>
      </c>
      <c r="F744" t="s">
        <v>604</v>
      </c>
      <c r="G744" t="s">
        <v>1088</v>
      </c>
      <c r="H744" s="17">
        <v>45456</v>
      </c>
      <c r="I744" s="15">
        <v>2024</v>
      </c>
      <c r="J744" t="s">
        <v>10634</v>
      </c>
      <c r="K744" s="5">
        <v>0</v>
      </c>
      <c r="L744" t="s">
        <v>967</v>
      </c>
      <c r="M744" t="s">
        <v>985</v>
      </c>
      <c r="N744" t="s">
        <v>10635</v>
      </c>
      <c r="O744" t="s">
        <v>796</v>
      </c>
      <c r="P744" t="s">
        <v>10885</v>
      </c>
      <c r="Q744" t="s">
        <v>10671</v>
      </c>
      <c r="R744" t="s">
        <v>755</v>
      </c>
      <c r="S744" t="s">
        <v>795</v>
      </c>
      <c r="T744" t="s">
        <v>12076</v>
      </c>
      <c r="U744" t="s">
        <v>965</v>
      </c>
      <c r="V744" t="s">
        <v>10638</v>
      </c>
      <c r="W744" t="s">
        <v>970</v>
      </c>
      <c r="X744" t="s">
        <v>12077</v>
      </c>
    </row>
    <row r="745" spans="2:24" ht="11" outlineLevel="1" x14ac:dyDescent="0.15">
      <c r="B745" t="s">
        <v>1173</v>
      </c>
      <c r="C745" t="s">
        <v>1174</v>
      </c>
      <c r="D745" t="s">
        <v>171</v>
      </c>
      <c r="E745" t="s">
        <v>10767</v>
      </c>
      <c r="F745" t="s">
        <v>604</v>
      </c>
      <c r="G745" t="s">
        <v>1088</v>
      </c>
      <c r="H745" s="17">
        <v>45747</v>
      </c>
      <c r="I745" s="15">
        <v>2025</v>
      </c>
      <c r="J745" t="s">
        <v>10634</v>
      </c>
      <c r="K745" s="5">
        <v>-175913.94</v>
      </c>
      <c r="L745" t="s">
        <v>967</v>
      </c>
      <c r="M745" t="s">
        <v>985</v>
      </c>
      <c r="N745" t="s">
        <v>10635</v>
      </c>
      <c r="O745" t="s">
        <v>796</v>
      </c>
      <c r="P745" t="s">
        <v>10885</v>
      </c>
      <c r="Q745" t="s">
        <v>10671</v>
      </c>
      <c r="R745" t="s">
        <v>755</v>
      </c>
      <c r="S745" t="s">
        <v>795</v>
      </c>
      <c r="T745" t="s">
        <v>12078</v>
      </c>
      <c r="U745" t="s">
        <v>965</v>
      </c>
      <c r="V745" t="s">
        <v>10638</v>
      </c>
      <c r="W745" t="s">
        <v>970</v>
      </c>
      <c r="X745" t="s">
        <v>12079</v>
      </c>
    </row>
    <row r="746" spans="2:24" ht="11" outlineLevel="1" x14ac:dyDescent="0.15">
      <c r="B746" t="s">
        <v>1173</v>
      </c>
      <c r="C746" t="s">
        <v>1174</v>
      </c>
      <c r="D746" t="s">
        <v>171</v>
      </c>
      <c r="E746" t="s">
        <v>10652</v>
      </c>
      <c r="F746" t="s">
        <v>604</v>
      </c>
      <c r="G746" t="s">
        <v>1088</v>
      </c>
      <c r="H746" s="17">
        <v>45043</v>
      </c>
      <c r="I746" s="15">
        <v>2023</v>
      </c>
      <c r="J746" t="s">
        <v>10634</v>
      </c>
      <c r="K746" s="5">
        <v>0</v>
      </c>
      <c r="L746" t="s">
        <v>967</v>
      </c>
      <c r="M746" t="s">
        <v>985</v>
      </c>
      <c r="N746" t="s">
        <v>10635</v>
      </c>
      <c r="O746" t="s">
        <v>796</v>
      </c>
      <c r="P746" t="s">
        <v>10671</v>
      </c>
      <c r="Q746" t="s">
        <v>10671</v>
      </c>
      <c r="R746" t="s">
        <v>755</v>
      </c>
      <c r="S746" t="s">
        <v>795</v>
      </c>
      <c r="T746" t="s">
        <v>12080</v>
      </c>
      <c r="U746" t="s">
        <v>965</v>
      </c>
      <c r="V746" t="s">
        <v>10638</v>
      </c>
      <c r="W746" t="s">
        <v>970</v>
      </c>
      <c r="X746" t="s">
        <v>12081</v>
      </c>
    </row>
    <row r="747" spans="2:24" ht="11" outlineLevel="1" x14ac:dyDescent="0.15">
      <c r="B747" t="s">
        <v>1173</v>
      </c>
      <c r="C747" t="s">
        <v>1174</v>
      </c>
      <c r="D747" t="s">
        <v>171</v>
      </c>
      <c r="E747" t="s">
        <v>10640</v>
      </c>
      <c r="F747" t="s">
        <v>604</v>
      </c>
      <c r="G747" t="s">
        <v>1088</v>
      </c>
      <c r="H747" s="17">
        <v>45558</v>
      </c>
      <c r="I747" s="15">
        <v>2024</v>
      </c>
      <c r="J747" t="s">
        <v>10634</v>
      </c>
      <c r="K747" s="5">
        <v>106376.04</v>
      </c>
      <c r="L747" t="s">
        <v>967</v>
      </c>
      <c r="M747" t="s">
        <v>985</v>
      </c>
      <c r="N747" t="s">
        <v>10635</v>
      </c>
      <c r="O747" t="s">
        <v>796</v>
      </c>
      <c r="P747" t="s">
        <v>10885</v>
      </c>
      <c r="Q747" t="s">
        <v>10671</v>
      </c>
      <c r="R747" t="s">
        <v>755</v>
      </c>
      <c r="S747" t="s">
        <v>795</v>
      </c>
      <c r="T747" t="s">
        <v>12072</v>
      </c>
      <c r="U747" t="s">
        <v>965</v>
      </c>
      <c r="V747" t="s">
        <v>10638</v>
      </c>
      <c r="W747" t="s">
        <v>970</v>
      </c>
      <c r="X747" t="s">
        <v>12082</v>
      </c>
    </row>
    <row r="748" spans="2:24" ht="11" outlineLevel="1" x14ac:dyDescent="0.15">
      <c r="B748" t="s">
        <v>1173</v>
      </c>
      <c r="C748" t="s">
        <v>1174</v>
      </c>
      <c r="D748" t="s">
        <v>171</v>
      </c>
      <c r="E748" t="s">
        <v>10661</v>
      </c>
      <c r="F748" t="s">
        <v>604</v>
      </c>
      <c r="G748" t="s">
        <v>1088</v>
      </c>
      <c r="H748" s="17">
        <v>45314</v>
      </c>
      <c r="I748" s="15">
        <v>2024</v>
      </c>
      <c r="J748" t="s">
        <v>10634</v>
      </c>
      <c r="K748" s="5">
        <v>441631.2</v>
      </c>
      <c r="L748" t="s">
        <v>967</v>
      </c>
      <c r="M748" t="s">
        <v>985</v>
      </c>
      <c r="N748" t="s">
        <v>10635</v>
      </c>
      <c r="O748" t="s">
        <v>796</v>
      </c>
      <c r="P748" t="s">
        <v>10671</v>
      </c>
      <c r="Q748" t="s">
        <v>10671</v>
      </c>
      <c r="R748" t="s">
        <v>755</v>
      </c>
      <c r="S748" t="s">
        <v>795</v>
      </c>
      <c r="T748" t="s">
        <v>12068</v>
      </c>
      <c r="U748" t="s">
        <v>965</v>
      </c>
      <c r="V748" t="s">
        <v>10638</v>
      </c>
      <c r="W748" t="s">
        <v>970</v>
      </c>
      <c r="X748" t="s">
        <v>12083</v>
      </c>
    </row>
    <row r="749" spans="2:24" ht="11" outlineLevel="1" x14ac:dyDescent="0.15">
      <c r="B749" t="s">
        <v>1173</v>
      </c>
      <c r="C749" t="s">
        <v>1174</v>
      </c>
      <c r="D749" t="s">
        <v>171</v>
      </c>
      <c r="E749" t="s">
        <v>10664</v>
      </c>
      <c r="F749" t="s">
        <v>604</v>
      </c>
      <c r="G749" t="s">
        <v>1088</v>
      </c>
      <c r="H749" s="17">
        <v>45128</v>
      </c>
      <c r="I749" s="15">
        <v>2023</v>
      </c>
      <c r="J749" t="s">
        <v>10634</v>
      </c>
      <c r="K749" s="5">
        <v>149909.07999999999</v>
      </c>
      <c r="L749" t="s">
        <v>967</v>
      </c>
      <c r="M749" t="s">
        <v>985</v>
      </c>
      <c r="N749" t="s">
        <v>10635</v>
      </c>
      <c r="O749" t="s">
        <v>796</v>
      </c>
      <c r="P749" t="s">
        <v>10671</v>
      </c>
      <c r="Q749" t="s">
        <v>10671</v>
      </c>
      <c r="R749" t="s">
        <v>755</v>
      </c>
      <c r="S749" t="s">
        <v>795</v>
      </c>
      <c r="T749" t="s">
        <v>12068</v>
      </c>
      <c r="U749" t="s">
        <v>965</v>
      </c>
      <c r="V749" t="s">
        <v>10638</v>
      </c>
      <c r="W749" t="s">
        <v>970</v>
      </c>
      <c r="X749" t="s">
        <v>12084</v>
      </c>
    </row>
    <row r="750" spans="2:24" ht="11" outlineLevel="1" x14ac:dyDescent="0.15">
      <c r="B750" t="s">
        <v>1173</v>
      </c>
      <c r="C750" t="s">
        <v>1174</v>
      </c>
      <c r="D750" t="s">
        <v>171</v>
      </c>
      <c r="E750" t="s">
        <v>10643</v>
      </c>
      <c r="F750" t="s">
        <v>604</v>
      </c>
      <c r="G750" t="s">
        <v>1088</v>
      </c>
      <c r="H750" s="17">
        <v>45145</v>
      </c>
      <c r="I750" s="15">
        <v>2023</v>
      </c>
      <c r="J750" t="s">
        <v>10634</v>
      </c>
      <c r="K750" s="5">
        <v>0</v>
      </c>
      <c r="L750" t="s">
        <v>967</v>
      </c>
      <c r="M750" t="s">
        <v>985</v>
      </c>
      <c r="N750" t="s">
        <v>10635</v>
      </c>
      <c r="O750" t="s">
        <v>796</v>
      </c>
      <c r="P750" t="s">
        <v>10671</v>
      </c>
      <c r="Q750" t="s">
        <v>10671</v>
      </c>
      <c r="R750" t="s">
        <v>755</v>
      </c>
      <c r="S750" t="s">
        <v>795</v>
      </c>
      <c r="T750" t="s">
        <v>12068</v>
      </c>
      <c r="U750" t="s">
        <v>965</v>
      </c>
      <c r="V750" t="s">
        <v>10638</v>
      </c>
      <c r="W750" t="s">
        <v>970</v>
      </c>
      <c r="X750" t="s">
        <v>12085</v>
      </c>
    </row>
    <row r="751" spans="2:24" ht="11" outlineLevel="1" x14ac:dyDescent="0.15">
      <c r="B751" t="s">
        <v>1176</v>
      </c>
      <c r="C751" t="s">
        <v>210</v>
      </c>
      <c r="E751" t="s">
        <v>10649</v>
      </c>
      <c r="F751" t="s">
        <v>654</v>
      </c>
      <c r="G751" t="s">
        <v>1177</v>
      </c>
      <c r="H751" s="17">
        <v>46092</v>
      </c>
      <c r="I751" s="15">
        <v>2026</v>
      </c>
      <c r="J751" t="s">
        <v>10634</v>
      </c>
      <c r="K751" s="5">
        <v>13742900</v>
      </c>
      <c r="L751" t="s">
        <v>967</v>
      </c>
      <c r="M751" t="s">
        <v>1141</v>
      </c>
      <c r="N751" t="s">
        <v>10635</v>
      </c>
      <c r="O751" t="s">
        <v>825</v>
      </c>
      <c r="P751" t="s">
        <v>12086</v>
      </c>
      <c r="Q751" t="s">
        <v>12086</v>
      </c>
      <c r="R751" t="s">
        <v>743</v>
      </c>
      <c r="S751" t="s">
        <v>803</v>
      </c>
      <c r="T751" t="s">
        <v>12087</v>
      </c>
      <c r="U751" t="s">
        <v>965</v>
      </c>
      <c r="V751" t="s">
        <v>10638</v>
      </c>
      <c r="W751" t="s">
        <v>970</v>
      </c>
      <c r="X751" t="s">
        <v>12088</v>
      </c>
    </row>
    <row r="752" spans="2:24" ht="11" outlineLevel="1" x14ac:dyDescent="0.15">
      <c r="B752" t="s">
        <v>1182</v>
      </c>
      <c r="C752" t="s">
        <v>1183</v>
      </c>
      <c r="D752" t="s">
        <v>180</v>
      </c>
      <c r="E752" t="s">
        <v>10667</v>
      </c>
      <c r="F752" t="s">
        <v>608</v>
      </c>
      <c r="G752" t="s">
        <v>1184</v>
      </c>
      <c r="H752" s="17">
        <v>44244</v>
      </c>
      <c r="I752" s="15">
        <v>2021</v>
      </c>
      <c r="J752" t="s">
        <v>10634</v>
      </c>
      <c r="K752" s="5">
        <v>474950</v>
      </c>
      <c r="L752" t="s">
        <v>967</v>
      </c>
      <c r="M752" t="s">
        <v>985</v>
      </c>
      <c r="N752" t="s">
        <v>10635</v>
      </c>
      <c r="O752" t="s">
        <v>796</v>
      </c>
      <c r="P752" t="s">
        <v>11969</v>
      </c>
      <c r="R752" t="s">
        <v>744</v>
      </c>
      <c r="S752" t="s">
        <v>795</v>
      </c>
      <c r="T752" t="s">
        <v>12089</v>
      </c>
      <c r="U752" t="s">
        <v>965</v>
      </c>
      <c r="V752" t="s">
        <v>10638</v>
      </c>
      <c r="W752" t="s">
        <v>970</v>
      </c>
      <c r="X752" t="s">
        <v>12090</v>
      </c>
    </row>
    <row r="753" spans="2:24" ht="11" outlineLevel="1" x14ac:dyDescent="0.15">
      <c r="B753" t="s">
        <v>1182</v>
      </c>
      <c r="C753" t="s">
        <v>1183</v>
      </c>
      <c r="D753" t="s">
        <v>180</v>
      </c>
      <c r="E753" t="s">
        <v>10661</v>
      </c>
      <c r="F753" t="s">
        <v>608</v>
      </c>
      <c r="G753" t="s">
        <v>1184</v>
      </c>
      <c r="H753" s="17">
        <v>44253</v>
      </c>
      <c r="I753" s="15">
        <v>2021</v>
      </c>
      <c r="J753" t="s">
        <v>10634</v>
      </c>
      <c r="K753" s="5">
        <v>427617.88</v>
      </c>
      <c r="L753" t="s">
        <v>967</v>
      </c>
      <c r="M753" t="s">
        <v>985</v>
      </c>
      <c r="N753" t="s">
        <v>10635</v>
      </c>
      <c r="O753" t="s">
        <v>796</v>
      </c>
      <c r="P753" t="s">
        <v>11969</v>
      </c>
      <c r="R753" t="s">
        <v>744</v>
      </c>
      <c r="S753" t="s">
        <v>795</v>
      </c>
      <c r="T753" t="s">
        <v>12089</v>
      </c>
      <c r="U753" t="s">
        <v>965</v>
      </c>
      <c r="V753" t="s">
        <v>10638</v>
      </c>
      <c r="W753" t="s">
        <v>970</v>
      </c>
      <c r="X753" t="s">
        <v>12091</v>
      </c>
    </row>
    <row r="754" spans="2:24" ht="11" outlineLevel="1" x14ac:dyDescent="0.15">
      <c r="B754" t="s">
        <v>1182</v>
      </c>
      <c r="C754" t="s">
        <v>1183</v>
      </c>
      <c r="D754" t="s">
        <v>180</v>
      </c>
      <c r="E754" t="s">
        <v>10711</v>
      </c>
      <c r="F754" t="s">
        <v>608</v>
      </c>
      <c r="G754" t="s">
        <v>1184</v>
      </c>
      <c r="H754" s="17">
        <v>45359</v>
      </c>
      <c r="I754" s="15">
        <v>2024</v>
      </c>
      <c r="J754" t="s">
        <v>10634</v>
      </c>
      <c r="K754" s="5">
        <v>-7.0000000000000007E-2</v>
      </c>
      <c r="L754" t="s">
        <v>967</v>
      </c>
      <c r="M754" t="s">
        <v>985</v>
      </c>
      <c r="N754" t="s">
        <v>10635</v>
      </c>
      <c r="O754" t="s">
        <v>796</v>
      </c>
      <c r="P754" t="s">
        <v>11969</v>
      </c>
      <c r="Q754" t="s">
        <v>11435</v>
      </c>
      <c r="R754" t="s">
        <v>744</v>
      </c>
      <c r="S754" t="s">
        <v>795</v>
      </c>
      <c r="T754" t="s">
        <v>12092</v>
      </c>
      <c r="U754" t="s">
        <v>965</v>
      </c>
      <c r="V754" t="s">
        <v>10638</v>
      </c>
      <c r="W754" t="s">
        <v>970</v>
      </c>
      <c r="X754" t="s">
        <v>12093</v>
      </c>
    </row>
    <row r="755" spans="2:24" ht="11" outlineLevel="1" x14ac:dyDescent="0.15">
      <c r="B755" t="s">
        <v>1182</v>
      </c>
      <c r="C755" t="s">
        <v>1183</v>
      </c>
      <c r="D755" t="s">
        <v>180</v>
      </c>
      <c r="E755" t="s">
        <v>10655</v>
      </c>
      <c r="F755" t="s">
        <v>608</v>
      </c>
      <c r="G755" t="s">
        <v>1184</v>
      </c>
      <c r="H755" s="17">
        <v>44265</v>
      </c>
      <c r="I755" s="15">
        <v>2021</v>
      </c>
      <c r="J755" t="s">
        <v>10634</v>
      </c>
      <c r="K755" s="5">
        <v>203965</v>
      </c>
      <c r="L755" t="s">
        <v>967</v>
      </c>
      <c r="M755" t="s">
        <v>985</v>
      </c>
      <c r="N755" t="s">
        <v>10635</v>
      </c>
      <c r="O755" t="s">
        <v>796</v>
      </c>
      <c r="P755" t="s">
        <v>11969</v>
      </c>
      <c r="R755" t="s">
        <v>744</v>
      </c>
      <c r="S755" t="s">
        <v>795</v>
      </c>
      <c r="T755" t="s">
        <v>12089</v>
      </c>
      <c r="U755" t="s">
        <v>965</v>
      </c>
      <c r="V755" t="s">
        <v>10638</v>
      </c>
      <c r="W755" t="s">
        <v>970</v>
      </c>
      <c r="X755" t="s">
        <v>12094</v>
      </c>
    </row>
    <row r="756" spans="2:24" ht="11" outlineLevel="1" x14ac:dyDescent="0.15">
      <c r="B756" t="s">
        <v>1182</v>
      </c>
      <c r="C756" t="s">
        <v>1183</v>
      </c>
      <c r="D756" t="s">
        <v>180</v>
      </c>
      <c r="E756" t="s">
        <v>10640</v>
      </c>
      <c r="F756" t="s">
        <v>608</v>
      </c>
      <c r="G756" t="s">
        <v>1184</v>
      </c>
      <c r="H756" s="17">
        <v>44530</v>
      </c>
      <c r="I756" s="15">
        <v>2022</v>
      </c>
      <c r="J756" t="s">
        <v>10634</v>
      </c>
      <c r="K756" s="5">
        <v>-153424.75</v>
      </c>
      <c r="L756" t="s">
        <v>967</v>
      </c>
      <c r="M756" t="s">
        <v>985</v>
      </c>
      <c r="N756" t="s">
        <v>10635</v>
      </c>
      <c r="O756" t="s">
        <v>796</v>
      </c>
      <c r="P756" t="s">
        <v>11969</v>
      </c>
      <c r="R756" t="s">
        <v>744</v>
      </c>
      <c r="S756" t="s">
        <v>795</v>
      </c>
      <c r="T756" t="s">
        <v>12089</v>
      </c>
      <c r="U756" t="s">
        <v>965</v>
      </c>
      <c r="V756" t="s">
        <v>10638</v>
      </c>
      <c r="W756" t="s">
        <v>970</v>
      </c>
      <c r="X756" t="s">
        <v>12095</v>
      </c>
    </row>
    <row r="757" spans="2:24" ht="11" outlineLevel="1" x14ac:dyDescent="0.15">
      <c r="B757" t="s">
        <v>1182</v>
      </c>
      <c r="C757" t="s">
        <v>1183</v>
      </c>
      <c r="D757" t="s">
        <v>180</v>
      </c>
      <c r="E757" t="s">
        <v>10658</v>
      </c>
      <c r="F757" t="s">
        <v>608</v>
      </c>
      <c r="G757" t="s">
        <v>1184</v>
      </c>
      <c r="H757" s="17">
        <v>44249</v>
      </c>
      <c r="I757" s="15">
        <v>2021</v>
      </c>
      <c r="J757" t="s">
        <v>10634</v>
      </c>
      <c r="K757" s="5">
        <v>-151428</v>
      </c>
      <c r="L757" t="s">
        <v>967</v>
      </c>
      <c r="M757" t="s">
        <v>985</v>
      </c>
      <c r="N757" t="s">
        <v>10635</v>
      </c>
      <c r="O757" t="s">
        <v>796</v>
      </c>
      <c r="P757" t="s">
        <v>11969</v>
      </c>
      <c r="R757" t="s">
        <v>744</v>
      </c>
      <c r="S757" t="s">
        <v>795</v>
      </c>
      <c r="T757" t="s">
        <v>12089</v>
      </c>
      <c r="U757" t="s">
        <v>965</v>
      </c>
      <c r="V757" t="s">
        <v>10638</v>
      </c>
      <c r="W757" t="s">
        <v>970</v>
      </c>
      <c r="X757" t="s">
        <v>12096</v>
      </c>
    </row>
    <row r="758" spans="2:24" ht="11" outlineLevel="1" x14ac:dyDescent="0.15">
      <c r="B758" t="s">
        <v>1182</v>
      </c>
      <c r="C758" t="s">
        <v>1183</v>
      </c>
      <c r="D758" t="s">
        <v>180</v>
      </c>
      <c r="E758" t="s">
        <v>10646</v>
      </c>
      <c r="F758" t="s">
        <v>608</v>
      </c>
      <c r="G758" t="s">
        <v>1184</v>
      </c>
      <c r="H758" s="17">
        <v>44279</v>
      </c>
      <c r="I758" s="15">
        <v>2021</v>
      </c>
      <c r="J758" t="s">
        <v>10634</v>
      </c>
      <c r="K758" s="5">
        <v>128515.05</v>
      </c>
      <c r="L758" t="s">
        <v>967</v>
      </c>
      <c r="M758" t="s">
        <v>985</v>
      </c>
      <c r="N758" t="s">
        <v>10635</v>
      </c>
      <c r="O758" t="s">
        <v>796</v>
      </c>
      <c r="P758" t="s">
        <v>11969</v>
      </c>
      <c r="R758" t="s">
        <v>744</v>
      </c>
      <c r="S758" t="s">
        <v>795</v>
      </c>
      <c r="T758" t="s">
        <v>12089</v>
      </c>
      <c r="U758" t="s">
        <v>965</v>
      </c>
      <c r="V758" t="s">
        <v>10638</v>
      </c>
      <c r="W758" t="s">
        <v>970</v>
      </c>
      <c r="X758" t="s">
        <v>12097</v>
      </c>
    </row>
    <row r="759" spans="2:24" ht="11" outlineLevel="1" x14ac:dyDescent="0.15">
      <c r="B759" t="s">
        <v>1182</v>
      </c>
      <c r="C759" t="s">
        <v>1183</v>
      </c>
      <c r="D759" t="s">
        <v>180</v>
      </c>
      <c r="E759" t="s">
        <v>10643</v>
      </c>
      <c r="F759" t="s">
        <v>608</v>
      </c>
      <c r="G759" t="s">
        <v>1184</v>
      </c>
      <c r="H759" s="17">
        <v>44235</v>
      </c>
      <c r="I759" s="15">
        <v>2021</v>
      </c>
      <c r="J759" t="s">
        <v>10634</v>
      </c>
      <c r="K759" s="5">
        <v>491703</v>
      </c>
      <c r="L759" t="s">
        <v>967</v>
      </c>
      <c r="M759" t="s">
        <v>985</v>
      </c>
      <c r="N759" t="s">
        <v>10635</v>
      </c>
      <c r="O759" t="s">
        <v>796</v>
      </c>
      <c r="P759" t="s">
        <v>11969</v>
      </c>
      <c r="R759" t="s">
        <v>744</v>
      </c>
      <c r="S759" t="s">
        <v>795</v>
      </c>
      <c r="T759" t="s">
        <v>12089</v>
      </c>
      <c r="U759" t="s">
        <v>965</v>
      </c>
      <c r="V759" t="s">
        <v>10638</v>
      </c>
      <c r="W759" t="s">
        <v>970</v>
      </c>
      <c r="X759" t="s">
        <v>12098</v>
      </c>
    </row>
    <row r="760" spans="2:24" ht="11" outlineLevel="1" x14ac:dyDescent="0.15">
      <c r="B760" t="s">
        <v>1182</v>
      </c>
      <c r="C760" t="s">
        <v>1183</v>
      </c>
      <c r="D760" t="s">
        <v>180</v>
      </c>
      <c r="E760" t="s">
        <v>10652</v>
      </c>
      <c r="F760" t="s">
        <v>608</v>
      </c>
      <c r="G760" t="s">
        <v>1184</v>
      </c>
      <c r="H760" s="17">
        <v>44169</v>
      </c>
      <c r="I760" s="15">
        <v>2021</v>
      </c>
      <c r="J760" t="s">
        <v>10634</v>
      </c>
      <c r="K760" s="5">
        <v>228460.05</v>
      </c>
      <c r="L760" t="s">
        <v>967</v>
      </c>
      <c r="M760" t="s">
        <v>985</v>
      </c>
      <c r="N760" t="s">
        <v>10635</v>
      </c>
      <c r="O760" t="s">
        <v>796</v>
      </c>
      <c r="P760" t="s">
        <v>11969</v>
      </c>
      <c r="R760" t="s">
        <v>744</v>
      </c>
      <c r="S760" t="s">
        <v>795</v>
      </c>
      <c r="T760" t="s">
        <v>12089</v>
      </c>
      <c r="U760" t="s">
        <v>965</v>
      </c>
      <c r="V760" t="s">
        <v>10638</v>
      </c>
      <c r="W760" t="s">
        <v>970</v>
      </c>
      <c r="X760" t="s">
        <v>12099</v>
      </c>
    </row>
    <row r="761" spans="2:24" ht="11" outlineLevel="1" x14ac:dyDescent="0.15">
      <c r="B761" t="s">
        <v>1182</v>
      </c>
      <c r="C761" t="s">
        <v>1183</v>
      </c>
      <c r="D761" t="s">
        <v>180</v>
      </c>
      <c r="E761" t="s">
        <v>10632</v>
      </c>
      <c r="F761" t="s">
        <v>608</v>
      </c>
      <c r="G761" t="s">
        <v>1184</v>
      </c>
      <c r="H761" s="17">
        <v>44236</v>
      </c>
      <c r="I761" s="15">
        <v>2021</v>
      </c>
      <c r="J761" t="s">
        <v>10634</v>
      </c>
      <c r="K761" s="5">
        <v>406452</v>
      </c>
      <c r="L761" t="s">
        <v>967</v>
      </c>
      <c r="M761" t="s">
        <v>985</v>
      </c>
      <c r="N761" t="s">
        <v>10635</v>
      </c>
      <c r="O761" t="s">
        <v>796</v>
      </c>
      <c r="P761" t="s">
        <v>11969</v>
      </c>
      <c r="R761" t="s">
        <v>744</v>
      </c>
      <c r="S761" t="s">
        <v>795</v>
      </c>
      <c r="T761" t="s">
        <v>12089</v>
      </c>
      <c r="U761" t="s">
        <v>965</v>
      </c>
      <c r="V761" t="s">
        <v>10638</v>
      </c>
      <c r="W761" t="s">
        <v>970</v>
      </c>
      <c r="X761" t="s">
        <v>12100</v>
      </c>
    </row>
    <row r="762" spans="2:24" ht="11" outlineLevel="1" x14ac:dyDescent="0.15">
      <c r="B762" t="s">
        <v>1182</v>
      </c>
      <c r="C762" t="s">
        <v>1183</v>
      </c>
      <c r="D762" t="s">
        <v>180</v>
      </c>
      <c r="E762" t="s">
        <v>10649</v>
      </c>
      <c r="F762" t="s">
        <v>608</v>
      </c>
      <c r="G762" t="s">
        <v>1184</v>
      </c>
      <c r="H762" s="17">
        <v>44103</v>
      </c>
      <c r="I762" s="15">
        <v>2020</v>
      </c>
      <c r="J762" t="s">
        <v>10634</v>
      </c>
      <c r="K762" s="5">
        <v>10540008</v>
      </c>
      <c r="L762" t="s">
        <v>967</v>
      </c>
      <c r="M762" t="s">
        <v>985</v>
      </c>
      <c r="N762" t="s">
        <v>10635</v>
      </c>
      <c r="O762" t="s">
        <v>796</v>
      </c>
      <c r="P762" t="s">
        <v>11969</v>
      </c>
      <c r="R762" t="s">
        <v>744</v>
      </c>
      <c r="S762" t="s">
        <v>795</v>
      </c>
      <c r="T762" t="s">
        <v>12089</v>
      </c>
      <c r="U762" t="s">
        <v>965</v>
      </c>
      <c r="V762" t="s">
        <v>10638</v>
      </c>
      <c r="W762" t="s">
        <v>970</v>
      </c>
      <c r="X762" t="s">
        <v>12101</v>
      </c>
    </row>
    <row r="763" spans="2:24" ht="11" outlineLevel="1" x14ac:dyDescent="0.15">
      <c r="B763" t="s">
        <v>1182</v>
      </c>
      <c r="C763" t="s">
        <v>1183</v>
      </c>
      <c r="D763" t="s">
        <v>180</v>
      </c>
      <c r="E763" t="s">
        <v>10767</v>
      </c>
      <c r="F763" t="s">
        <v>608</v>
      </c>
      <c r="G763" t="s">
        <v>1184</v>
      </c>
      <c r="H763" s="17">
        <v>44679</v>
      </c>
      <c r="I763" s="15">
        <v>2022</v>
      </c>
      <c r="J763" t="s">
        <v>10634</v>
      </c>
      <c r="K763" s="5">
        <v>81276</v>
      </c>
      <c r="L763" t="s">
        <v>967</v>
      </c>
      <c r="M763" t="s">
        <v>985</v>
      </c>
      <c r="N763" t="s">
        <v>10635</v>
      </c>
      <c r="O763" t="s">
        <v>796</v>
      </c>
      <c r="P763" t="s">
        <v>11969</v>
      </c>
      <c r="R763" t="s">
        <v>744</v>
      </c>
      <c r="S763" t="s">
        <v>795</v>
      </c>
      <c r="T763" t="s">
        <v>12089</v>
      </c>
      <c r="U763" t="s">
        <v>965</v>
      </c>
      <c r="V763" t="s">
        <v>10638</v>
      </c>
      <c r="W763" t="s">
        <v>970</v>
      </c>
      <c r="X763" t="s">
        <v>12102</v>
      </c>
    </row>
    <row r="764" spans="2:24" ht="11" outlineLevel="1" x14ac:dyDescent="0.15">
      <c r="B764" t="s">
        <v>1186</v>
      </c>
      <c r="C764" t="s">
        <v>1187</v>
      </c>
      <c r="D764" t="s">
        <v>189</v>
      </c>
      <c r="E764" t="s">
        <v>10661</v>
      </c>
      <c r="F764" t="s">
        <v>646</v>
      </c>
      <c r="G764" t="s">
        <v>1158</v>
      </c>
      <c r="H764" s="17">
        <v>45313</v>
      </c>
      <c r="I764" s="15">
        <v>2024</v>
      </c>
      <c r="J764" t="s">
        <v>10634</v>
      </c>
      <c r="K764" s="5">
        <v>422507.4</v>
      </c>
      <c r="L764" t="s">
        <v>967</v>
      </c>
      <c r="M764" t="s">
        <v>985</v>
      </c>
      <c r="N764" t="s">
        <v>10635</v>
      </c>
      <c r="O764" t="s">
        <v>796</v>
      </c>
      <c r="P764" t="s">
        <v>11969</v>
      </c>
      <c r="Q764" t="s">
        <v>11435</v>
      </c>
      <c r="R764" t="s">
        <v>744</v>
      </c>
      <c r="S764" t="s">
        <v>795</v>
      </c>
      <c r="T764" t="s">
        <v>12103</v>
      </c>
      <c r="U764" t="s">
        <v>965</v>
      </c>
      <c r="V764" t="s">
        <v>10638</v>
      </c>
      <c r="W764" t="s">
        <v>970</v>
      </c>
      <c r="X764" t="s">
        <v>12104</v>
      </c>
    </row>
    <row r="765" spans="2:24" ht="11" outlineLevel="1" x14ac:dyDescent="0.15">
      <c r="B765" t="s">
        <v>1186</v>
      </c>
      <c r="C765" t="s">
        <v>1187</v>
      </c>
      <c r="D765" t="s">
        <v>189</v>
      </c>
      <c r="E765" t="s">
        <v>10649</v>
      </c>
      <c r="F765" t="s">
        <v>646</v>
      </c>
      <c r="G765" t="s">
        <v>1158</v>
      </c>
      <c r="H765" s="17">
        <v>45170</v>
      </c>
      <c r="I765" s="15">
        <v>2023</v>
      </c>
      <c r="J765" t="s">
        <v>10634</v>
      </c>
      <c r="K765" s="5">
        <v>9717090.6300000008</v>
      </c>
      <c r="L765" t="s">
        <v>967</v>
      </c>
      <c r="M765" t="s">
        <v>985</v>
      </c>
      <c r="N765" t="s">
        <v>10635</v>
      </c>
      <c r="O765" t="s">
        <v>796</v>
      </c>
      <c r="P765" t="s">
        <v>11969</v>
      </c>
      <c r="Q765" t="s">
        <v>11435</v>
      </c>
      <c r="R765" t="s">
        <v>744</v>
      </c>
      <c r="S765" t="s">
        <v>795</v>
      </c>
      <c r="T765" t="s">
        <v>12105</v>
      </c>
      <c r="U765" t="s">
        <v>965</v>
      </c>
      <c r="V765" t="s">
        <v>10638</v>
      </c>
      <c r="W765" t="s">
        <v>970</v>
      </c>
      <c r="X765" t="s">
        <v>12106</v>
      </c>
    </row>
    <row r="766" spans="2:24" ht="11" outlineLevel="1" x14ac:dyDescent="0.15">
      <c r="B766" t="s">
        <v>1186</v>
      </c>
      <c r="C766" t="s">
        <v>1187</v>
      </c>
      <c r="D766" t="s">
        <v>189</v>
      </c>
      <c r="E766" t="s">
        <v>10728</v>
      </c>
      <c r="F766" t="s">
        <v>646</v>
      </c>
      <c r="G766" t="s">
        <v>1158</v>
      </c>
      <c r="H766" s="17">
        <v>45366</v>
      </c>
      <c r="I766" s="15">
        <v>2024</v>
      </c>
      <c r="J766" t="s">
        <v>10634</v>
      </c>
      <c r="K766" s="5">
        <v>183261.72</v>
      </c>
      <c r="L766" t="s">
        <v>967</v>
      </c>
      <c r="M766" t="s">
        <v>985</v>
      </c>
      <c r="N766" t="s">
        <v>10635</v>
      </c>
      <c r="O766" t="s">
        <v>796</v>
      </c>
      <c r="P766" t="s">
        <v>11969</v>
      </c>
      <c r="Q766" t="s">
        <v>11435</v>
      </c>
      <c r="R766" t="s">
        <v>744</v>
      </c>
      <c r="S766" t="s">
        <v>795</v>
      </c>
      <c r="T766" t="s">
        <v>12103</v>
      </c>
      <c r="U766" t="s">
        <v>965</v>
      </c>
      <c r="V766" t="s">
        <v>10638</v>
      </c>
      <c r="W766" t="s">
        <v>970</v>
      </c>
      <c r="X766" t="s">
        <v>12107</v>
      </c>
    </row>
    <row r="767" spans="2:24" ht="11" outlineLevel="1" x14ac:dyDescent="0.15">
      <c r="B767" t="s">
        <v>1186</v>
      </c>
      <c r="C767" t="s">
        <v>1187</v>
      </c>
      <c r="D767" t="s">
        <v>189</v>
      </c>
      <c r="E767" t="s">
        <v>10658</v>
      </c>
      <c r="F767" t="s">
        <v>646</v>
      </c>
      <c r="G767" t="s">
        <v>1158</v>
      </c>
      <c r="H767" s="17">
        <v>45313</v>
      </c>
      <c r="I767" s="15">
        <v>2024</v>
      </c>
      <c r="J767" t="s">
        <v>10634</v>
      </c>
      <c r="K767" s="5">
        <v>140617.07999999999</v>
      </c>
      <c r="L767" t="s">
        <v>967</v>
      </c>
      <c r="M767" t="s">
        <v>985</v>
      </c>
      <c r="N767" t="s">
        <v>10635</v>
      </c>
      <c r="O767" t="s">
        <v>796</v>
      </c>
      <c r="P767" t="s">
        <v>11969</v>
      </c>
      <c r="Q767" t="s">
        <v>11435</v>
      </c>
      <c r="R767" t="s">
        <v>744</v>
      </c>
      <c r="S767" t="s">
        <v>795</v>
      </c>
      <c r="T767" t="s">
        <v>12103</v>
      </c>
      <c r="U767" t="s">
        <v>965</v>
      </c>
      <c r="V767" t="s">
        <v>10638</v>
      </c>
      <c r="W767" t="s">
        <v>970</v>
      </c>
      <c r="X767" t="s">
        <v>12108</v>
      </c>
    </row>
    <row r="768" spans="2:24" ht="11" outlineLevel="1" x14ac:dyDescent="0.15">
      <c r="B768" t="s">
        <v>1186</v>
      </c>
      <c r="C768" t="s">
        <v>1187</v>
      </c>
      <c r="D768" t="s">
        <v>189</v>
      </c>
      <c r="E768" t="s">
        <v>10646</v>
      </c>
      <c r="F768" t="s">
        <v>646</v>
      </c>
      <c r="G768" t="s">
        <v>1158</v>
      </c>
      <c r="H768" s="17">
        <v>45334</v>
      </c>
      <c r="I768" s="15">
        <v>2024</v>
      </c>
      <c r="J768" t="s">
        <v>10634</v>
      </c>
      <c r="K768" s="5">
        <v>-67906.98</v>
      </c>
      <c r="L768" t="s">
        <v>967</v>
      </c>
      <c r="M768" t="s">
        <v>985</v>
      </c>
      <c r="N768" t="s">
        <v>10635</v>
      </c>
      <c r="O768" t="s">
        <v>796</v>
      </c>
      <c r="P768" t="s">
        <v>11969</v>
      </c>
      <c r="Q768" t="s">
        <v>11435</v>
      </c>
      <c r="R768" t="s">
        <v>744</v>
      </c>
      <c r="S768" t="s">
        <v>795</v>
      </c>
      <c r="T768" t="s">
        <v>12103</v>
      </c>
      <c r="U768" t="s">
        <v>965</v>
      </c>
      <c r="V768" t="s">
        <v>10638</v>
      </c>
      <c r="W768" t="s">
        <v>970</v>
      </c>
      <c r="X768" t="s">
        <v>12109</v>
      </c>
    </row>
    <row r="769" spans="2:24" ht="11" outlineLevel="1" x14ac:dyDescent="0.15">
      <c r="B769" t="s">
        <v>1186</v>
      </c>
      <c r="C769" t="s">
        <v>1187</v>
      </c>
      <c r="D769" t="s">
        <v>189</v>
      </c>
      <c r="E769" t="s">
        <v>10632</v>
      </c>
      <c r="F769" t="s">
        <v>646</v>
      </c>
      <c r="G769" t="s">
        <v>1158</v>
      </c>
      <c r="H769" s="17">
        <v>45295</v>
      </c>
      <c r="I769" s="15">
        <v>2024</v>
      </c>
      <c r="J769" t="s">
        <v>10634</v>
      </c>
      <c r="K769" s="5">
        <v>65783.7</v>
      </c>
      <c r="L769" t="s">
        <v>967</v>
      </c>
      <c r="M769" t="s">
        <v>985</v>
      </c>
      <c r="N769" t="s">
        <v>10635</v>
      </c>
      <c r="O769" t="s">
        <v>796</v>
      </c>
      <c r="P769" t="s">
        <v>11969</v>
      </c>
      <c r="Q769" t="s">
        <v>11435</v>
      </c>
      <c r="R769" t="s">
        <v>744</v>
      </c>
      <c r="S769" t="s">
        <v>795</v>
      </c>
      <c r="T769" t="s">
        <v>12103</v>
      </c>
      <c r="U769" t="s">
        <v>965</v>
      </c>
      <c r="V769" t="s">
        <v>10638</v>
      </c>
      <c r="W769" t="s">
        <v>970</v>
      </c>
      <c r="X769" t="s">
        <v>12110</v>
      </c>
    </row>
    <row r="770" spans="2:24" ht="11" outlineLevel="1" x14ac:dyDescent="0.15">
      <c r="B770" t="s">
        <v>1186</v>
      </c>
      <c r="C770" t="s">
        <v>1187</v>
      </c>
      <c r="D770" t="s">
        <v>189</v>
      </c>
      <c r="E770" t="s">
        <v>10652</v>
      </c>
      <c r="F770" t="s">
        <v>646</v>
      </c>
      <c r="G770" t="s">
        <v>1158</v>
      </c>
      <c r="H770" s="17">
        <v>45252</v>
      </c>
      <c r="I770" s="15">
        <v>2024</v>
      </c>
      <c r="J770" t="s">
        <v>10634</v>
      </c>
      <c r="K770" s="5">
        <v>499474.74</v>
      </c>
      <c r="L770" t="s">
        <v>967</v>
      </c>
      <c r="M770" t="s">
        <v>985</v>
      </c>
      <c r="N770" t="s">
        <v>10635</v>
      </c>
      <c r="O770" t="s">
        <v>796</v>
      </c>
      <c r="P770" t="s">
        <v>11969</v>
      </c>
      <c r="Q770" t="s">
        <v>11435</v>
      </c>
      <c r="R770" t="s">
        <v>744</v>
      </c>
      <c r="S770" t="s">
        <v>795</v>
      </c>
      <c r="T770" t="s">
        <v>12103</v>
      </c>
      <c r="U770" t="s">
        <v>965</v>
      </c>
      <c r="V770" t="s">
        <v>10638</v>
      </c>
      <c r="W770" t="s">
        <v>970</v>
      </c>
      <c r="X770" t="s">
        <v>12111</v>
      </c>
    </row>
    <row r="771" spans="2:24" ht="11" outlineLevel="1" x14ac:dyDescent="0.15">
      <c r="B771" t="s">
        <v>1186</v>
      </c>
      <c r="C771" t="s">
        <v>1187</v>
      </c>
      <c r="D771" t="s">
        <v>189</v>
      </c>
      <c r="E771" t="s">
        <v>10655</v>
      </c>
      <c r="F771" t="s">
        <v>646</v>
      </c>
      <c r="G771" t="s">
        <v>1158</v>
      </c>
      <c r="H771" s="17">
        <v>45327</v>
      </c>
      <c r="I771" s="15">
        <v>2024</v>
      </c>
      <c r="J771" t="s">
        <v>10634</v>
      </c>
      <c r="K771" s="5">
        <v>245544.61</v>
      </c>
      <c r="L771" t="s">
        <v>967</v>
      </c>
      <c r="M771" t="s">
        <v>985</v>
      </c>
      <c r="N771" t="s">
        <v>10635</v>
      </c>
      <c r="O771" t="s">
        <v>796</v>
      </c>
      <c r="P771" t="s">
        <v>11969</v>
      </c>
      <c r="Q771" t="s">
        <v>11435</v>
      </c>
      <c r="R771" t="s">
        <v>744</v>
      </c>
      <c r="S771" t="s">
        <v>795</v>
      </c>
      <c r="T771" t="s">
        <v>12103</v>
      </c>
      <c r="U771" t="s">
        <v>965</v>
      </c>
      <c r="V771" t="s">
        <v>10638</v>
      </c>
      <c r="W771" t="s">
        <v>970</v>
      </c>
      <c r="X771" t="s">
        <v>12112</v>
      </c>
    </row>
    <row r="772" spans="2:24" ht="11" outlineLevel="1" x14ac:dyDescent="0.15">
      <c r="B772" t="s">
        <v>1186</v>
      </c>
      <c r="C772" t="s">
        <v>1187</v>
      </c>
      <c r="D772" t="s">
        <v>189</v>
      </c>
      <c r="E772" t="s">
        <v>10640</v>
      </c>
      <c r="F772" t="s">
        <v>646</v>
      </c>
      <c r="G772" t="s">
        <v>1158</v>
      </c>
      <c r="H772" s="17">
        <v>45338</v>
      </c>
      <c r="I772" s="15">
        <v>2024</v>
      </c>
      <c r="J772" t="s">
        <v>10634</v>
      </c>
      <c r="K772" s="5">
        <v>372517.02</v>
      </c>
      <c r="L772" t="s">
        <v>967</v>
      </c>
      <c r="M772" t="s">
        <v>985</v>
      </c>
      <c r="N772" t="s">
        <v>10635</v>
      </c>
      <c r="O772" t="s">
        <v>796</v>
      </c>
      <c r="P772" t="s">
        <v>11969</v>
      </c>
      <c r="Q772" t="s">
        <v>11435</v>
      </c>
      <c r="R772" t="s">
        <v>744</v>
      </c>
      <c r="S772" t="s">
        <v>795</v>
      </c>
      <c r="T772" t="s">
        <v>12103</v>
      </c>
      <c r="U772" t="s">
        <v>965</v>
      </c>
      <c r="V772" t="s">
        <v>10638</v>
      </c>
      <c r="W772" t="s">
        <v>970</v>
      </c>
      <c r="X772" t="s">
        <v>12113</v>
      </c>
    </row>
    <row r="773" spans="2:24" ht="11" outlineLevel="1" x14ac:dyDescent="0.15">
      <c r="B773" t="s">
        <v>1186</v>
      </c>
      <c r="C773" t="s">
        <v>1187</v>
      </c>
      <c r="D773" t="s">
        <v>189</v>
      </c>
      <c r="E773" t="s">
        <v>10643</v>
      </c>
      <c r="F773" t="s">
        <v>646</v>
      </c>
      <c r="G773" t="s">
        <v>1158</v>
      </c>
      <c r="H773" s="17">
        <v>45281</v>
      </c>
      <c r="I773" s="15">
        <v>2024</v>
      </c>
      <c r="J773" t="s">
        <v>10634</v>
      </c>
      <c r="K773" s="5">
        <v>292047.15000000002</v>
      </c>
      <c r="L773" t="s">
        <v>967</v>
      </c>
      <c r="M773" t="s">
        <v>985</v>
      </c>
      <c r="N773" t="s">
        <v>10635</v>
      </c>
      <c r="O773" t="s">
        <v>796</v>
      </c>
      <c r="P773" t="s">
        <v>11969</v>
      </c>
      <c r="Q773" t="s">
        <v>11435</v>
      </c>
      <c r="R773" t="s">
        <v>744</v>
      </c>
      <c r="S773" t="s">
        <v>795</v>
      </c>
      <c r="T773" t="s">
        <v>12103</v>
      </c>
      <c r="U773" t="s">
        <v>965</v>
      </c>
      <c r="V773" t="s">
        <v>10638</v>
      </c>
      <c r="W773" t="s">
        <v>970</v>
      </c>
      <c r="X773" t="s">
        <v>12114</v>
      </c>
    </row>
    <row r="774" spans="2:24" ht="11" outlineLevel="1" x14ac:dyDescent="0.15">
      <c r="B774" t="s">
        <v>1186</v>
      </c>
      <c r="C774" t="s">
        <v>1187</v>
      </c>
      <c r="D774" t="s">
        <v>189</v>
      </c>
      <c r="E774" t="s">
        <v>10767</v>
      </c>
      <c r="F774" t="s">
        <v>646</v>
      </c>
      <c r="G774" t="s">
        <v>1158</v>
      </c>
      <c r="H774" s="17">
        <v>45351</v>
      </c>
      <c r="I774" s="15">
        <v>2024</v>
      </c>
      <c r="J774" t="s">
        <v>10634</v>
      </c>
      <c r="K774" s="5">
        <v>96193.58</v>
      </c>
      <c r="L774" t="s">
        <v>967</v>
      </c>
      <c r="M774" t="s">
        <v>985</v>
      </c>
      <c r="N774" t="s">
        <v>10635</v>
      </c>
      <c r="O774" t="s">
        <v>796</v>
      </c>
      <c r="P774" t="s">
        <v>11969</v>
      </c>
      <c r="Q774" t="s">
        <v>11435</v>
      </c>
      <c r="R774" t="s">
        <v>744</v>
      </c>
      <c r="S774" t="s">
        <v>795</v>
      </c>
      <c r="T774" t="s">
        <v>12103</v>
      </c>
      <c r="U774" t="s">
        <v>965</v>
      </c>
      <c r="V774" t="s">
        <v>10638</v>
      </c>
      <c r="W774" t="s">
        <v>970</v>
      </c>
      <c r="X774" t="s">
        <v>12115</v>
      </c>
    </row>
    <row r="775" spans="2:24" ht="11" outlineLevel="1" x14ac:dyDescent="0.15">
      <c r="B775" t="s">
        <v>1186</v>
      </c>
      <c r="C775" t="s">
        <v>1187</v>
      </c>
      <c r="D775" t="s">
        <v>189</v>
      </c>
      <c r="E775" t="s">
        <v>10711</v>
      </c>
      <c r="F775" t="s">
        <v>646</v>
      </c>
      <c r="G775" t="s">
        <v>1158</v>
      </c>
      <c r="H775" s="17">
        <v>45357</v>
      </c>
      <c r="I775" s="15">
        <v>2024</v>
      </c>
      <c r="J775" t="s">
        <v>10634</v>
      </c>
      <c r="K775" s="5">
        <v>443139.2</v>
      </c>
      <c r="L775" t="s">
        <v>967</v>
      </c>
      <c r="M775" t="s">
        <v>985</v>
      </c>
      <c r="N775" t="s">
        <v>10635</v>
      </c>
      <c r="O775" t="s">
        <v>796</v>
      </c>
      <c r="P775" t="s">
        <v>11969</v>
      </c>
      <c r="Q775" t="s">
        <v>11435</v>
      </c>
      <c r="R775" t="s">
        <v>744</v>
      </c>
      <c r="S775" t="s">
        <v>795</v>
      </c>
      <c r="T775" t="s">
        <v>12103</v>
      </c>
      <c r="U775" t="s">
        <v>965</v>
      </c>
      <c r="V775" t="s">
        <v>10638</v>
      </c>
      <c r="W775" t="s">
        <v>970</v>
      </c>
      <c r="X775" t="s">
        <v>12116</v>
      </c>
    </row>
    <row r="776" spans="2:24" ht="11" outlineLevel="1" x14ac:dyDescent="0.15">
      <c r="B776" t="s">
        <v>1186</v>
      </c>
      <c r="C776" t="s">
        <v>1187</v>
      </c>
      <c r="D776" t="s">
        <v>189</v>
      </c>
      <c r="E776" t="s">
        <v>10664</v>
      </c>
      <c r="F776" t="s">
        <v>646</v>
      </c>
      <c r="G776" t="s">
        <v>1158</v>
      </c>
      <c r="H776" s="17">
        <v>45278</v>
      </c>
      <c r="I776" s="15">
        <v>2024</v>
      </c>
      <c r="J776" t="s">
        <v>10634</v>
      </c>
      <c r="K776" s="5">
        <v>330512.71000000002</v>
      </c>
      <c r="L776" t="s">
        <v>967</v>
      </c>
      <c r="M776" t="s">
        <v>985</v>
      </c>
      <c r="N776" t="s">
        <v>10635</v>
      </c>
      <c r="O776" t="s">
        <v>796</v>
      </c>
      <c r="P776" t="s">
        <v>11969</v>
      </c>
      <c r="Q776" t="s">
        <v>11435</v>
      </c>
      <c r="R776" t="s">
        <v>744</v>
      </c>
      <c r="S776" t="s">
        <v>795</v>
      </c>
      <c r="T776" t="s">
        <v>12103</v>
      </c>
      <c r="U776" t="s">
        <v>965</v>
      </c>
      <c r="V776" t="s">
        <v>10638</v>
      </c>
      <c r="W776" t="s">
        <v>970</v>
      </c>
      <c r="X776" t="s">
        <v>12117</v>
      </c>
    </row>
    <row r="777" spans="2:24" ht="11" outlineLevel="1" x14ac:dyDescent="0.15">
      <c r="B777" t="s">
        <v>1189</v>
      </c>
      <c r="C777" t="s">
        <v>212</v>
      </c>
      <c r="E777" t="s">
        <v>10649</v>
      </c>
      <c r="F777" t="s">
        <v>11744</v>
      </c>
      <c r="G777" t="s">
        <v>1044</v>
      </c>
      <c r="H777" s="17">
        <v>43735</v>
      </c>
      <c r="I777" s="15">
        <v>2019</v>
      </c>
      <c r="J777" t="s">
        <v>10634</v>
      </c>
      <c r="K777" s="5">
        <v>8386379.2800000003</v>
      </c>
      <c r="L777" t="s">
        <v>967</v>
      </c>
      <c r="M777" t="s">
        <v>956</v>
      </c>
      <c r="N777" t="s">
        <v>10635</v>
      </c>
      <c r="O777" t="s">
        <v>825</v>
      </c>
      <c r="P777" t="s">
        <v>12118</v>
      </c>
      <c r="Q777" t="s">
        <v>12118</v>
      </c>
      <c r="R777" t="s">
        <v>740</v>
      </c>
      <c r="S777" t="s">
        <v>795</v>
      </c>
      <c r="T777" t="s">
        <v>12119</v>
      </c>
      <c r="U777" t="s">
        <v>965</v>
      </c>
      <c r="V777" t="s">
        <v>10638</v>
      </c>
      <c r="W777" t="s">
        <v>970</v>
      </c>
      <c r="X777" t="s">
        <v>12120</v>
      </c>
    </row>
    <row r="778" spans="2:24" ht="11" outlineLevel="1" x14ac:dyDescent="0.15">
      <c r="B778" t="s">
        <v>1189</v>
      </c>
      <c r="C778" t="s">
        <v>212</v>
      </c>
      <c r="E778" t="s">
        <v>10632</v>
      </c>
      <c r="F778" t="s">
        <v>11744</v>
      </c>
      <c r="G778" t="s">
        <v>1044</v>
      </c>
      <c r="H778" s="17">
        <v>44134</v>
      </c>
      <c r="I778" s="15">
        <v>2021</v>
      </c>
      <c r="J778" t="s">
        <v>10634</v>
      </c>
      <c r="K778" s="5">
        <v>21505.88</v>
      </c>
      <c r="L778" t="s">
        <v>967</v>
      </c>
      <c r="M778" t="s">
        <v>956</v>
      </c>
      <c r="N778" t="s">
        <v>10635</v>
      </c>
      <c r="O778" t="s">
        <v>825</v>
      </c>
      <c r="P778" t="s">
        <v>12118</v>
      </c>
      <c r="Q778" t="s">
        <v>12118</v>
      </c>
      <c r="R778" t="s">
        <v>740</v>
      </c>
      <c r="S778" t="s">
        <v>795</v>
      </c>
      <c r="T778" t="s">
        <v>12121</v>
      </c>
      <c r="U778" t="s">
        <v>965</v>
      </c>
      <c r="V778" t="s">
        <v>10638</v>
      </c>
      <c r="W778" t="s">
        <v>970</v>
      </c>
      <c r="X778" t="s">
        <v>12122</v>
      </c>
    </row>
    <row r="779" spans="2:24" ht="11" outlineLevel="1" x14ac:dyDescent="0.15">
      <c r="B779" t="s">
        <v>1189</v>
      </c>
      <c r="C779" t="s">
        <v>212</v>
      </c>
      <c r="E779" t="s">
        <v>10652</v>
      </c>
      <c r="F779" t="s">
        <v>11744</v>
      </c>
      <c r="G779" t="s">
        <v>1044</v>
      </c>
      <c r="H779" s="17">
        <v>43809</v>
      </c>
      <c r="I779" s="15">
        <v>2020</v>
      </c>
      <c r="J779" t="s">
        <v>10634</v>
      </c>
      <c r="K779" s="5">
        <v>0</v>
      </c>
      <c r="L779" t="s">
        <v>967</v>
      </c>
      <c r="M779" t="s">
        <v>956</v>
      </c>
      <c r="N779" t="s">
        <v>10635</v>
      </c>
      <c r="O779" t="s">
        <v>825</v>
      </c>
      <c r="P779" t="s">
        <v>12118</v>
      </c>
      <c r="Q779" t="s">
        <v>12118</v>
      </c>
      <c r="R779" t="s">
        <v>740</v>
      </c>
      <c r="S779" t="s">
        <v>795</v>
      </c>
      <c r="T779" t="s">
        <v>12119</v>
      </c>
      <c r="U779" t="s">
        <v>965</v>
      </c>
      <c r="V779" t="s">
        <v>10638</v>
      </c>
      <c r="W779" t="s">
        <v>970</v>
      </c>
      <c r="X779" t="s">
        <v>12123</v>
      </c>
    </row>
    <row r="780" spans="2:24" ht="11" outlineLevel="1" x14ac:dyDescent="0.15">
      <c r="B780" t="s">
        <v>1189</v>
      </c>
      <c r="C780" t="s">
        <v>212</v>
      </c>
      <c r="E780" t="s">
        <v>10664</v>
      </c>
      <c r="F780" t="s">
        <v>11744</v>
      </c>
      <c r="G780" t="s">
        <v>1044</v>
      </c>
      <c r="H780" s="17">
        <v>43903</v>
      </c>
      <c r="I780" s="15">
        <v>2020</v>
      </c>
      <c r="J780" t="s">
        <v>10634</v>
      </c>
      <c r="K780" s="5">
        <v>3590248.8</v>
      </c>
      <c r="L780" t="s">
        <v>967</v>
      </c>
      <c r="M780" t="s">
        <v>956</v>
      </c>
      <c r="N780" t="s">
        <v>10635</v>
      </c>
      <c r="O780" t="s">
        <v>825</v>
      </c>
      <c r="P780" t="s">
        <v>12118</v>
      </c>
      <c r="Q780" t="s">
        <v>12118</v>
      </c>
      <c r="R780" t="s">
        <v>740</v>
      </c>
      <c r="S780" t="s">
        <v>795</v>
      </c>
      <c r="T780" t="s">
        <v>12119</v>
      </c>
      <c r="U780" t="s">
        <v>965</v>
      </c>
      <c r="V780" t="s">
        <v>10638</v>
      </c>
      <c r="W780" t="s">
        <v>970</v>
      </c>
      <c r="X780" t="s">
        <v>12124</v>
      </c>
    </row>
    <row r="781" spans="2:24" ht="11" outlineLevel="1" x14ac:dyDescent="0.15">
      <c r="B781" t="s">
        <v>1189</v>
      </c>
      <c r="C781" t="s">
        <v>212</v>
      </c>
      <c r="E781" t="s">
        <v>10667</v>
      </c>
      <c r="F781" t="s">
        <v>11744</v>
      </c>
      <c r="G781" t="s">
        <v>1044</v>
      </c>
      <c r="H781" s="17">
        <v>44160</v>
      </c>
      <c r="I781" s="15">
        <v>2021</v>
      </c>
      <c r="J781" t="s">
        <v>10634</v>
      </c>
      <c r="K781" s="5">
        <v>-26176.54</v>
      </c>
      <c r="L781" t="s">
        <v>967</v>
      </c>
      <c r="M781" t="s">
        <v>956</v>
      </c>
      <c r="N781" t="s">
        <v>10635</v>
      </c>
      <c r="O781" t="s">
        <v>825</v>
      </c>
      <c r="P781" t="s">
        <v>12118</v>
      </c>
      <c r="Q781" t="s">
        <v>12118</v>
      </c>
      <c r="R781" t="s">
        <v>740</v>
      </c>
      <c r="S781" t="s">
        <v>795</v>
      </c>
      <c r="T781" t="s">
        <v>12125</v>
      </c>
      <c r="U781" t="s">
        <v>965</v>
      </c>
      <c r="V781" t="s">
        <v>10638</v>
      </c>
      <c r="W781" t="s">
        <v>970</v>
      </c>
      <c r="X781" t="s">
        <v>12126</v>
      </c>
    </row>
    <row r="782" spans="2:24" ht="11" outlineLevel="1" x14ac:dyDescent="0.15">
      <c r="B782" t="s">
        <v>1189</v>
      </c>
      <c r="C782" t="s">
        <v>212</v>
      </c>
      <c r="E782" t="s">
        <v>10643</v>
      </c>
      <c r="F782" t="s">
        <v>11744</v>
      </c>
      <c r="G782" t="s">
        <v>1044</v>
      </c>
      <c r="H782" s="17">
        <v>44007</v>
      </c>
      <c r="I782" s="15">
        <v>2020</v>
      </c>
      <c r="J782" t="s">
        <v>10634</v>
      </c>
      <c r="K782" s="5">
        <v>704895</v>
      </c>
      <c r="L782" t="s">
        <v>967</v>
      </c>
      <c r="M782" t="s">
        <v>956</v>
      </c>
      <c r="N782" t="s">
        <v>10635</v>
      </c>
      <c r="O782" t="s">
        <v>825</v>
      </c>
      <c r="P782" t="s">
        <v>12118</v>
      </c>
      <c r="Q782" t="s">
        <v>12118</v>
      </c>
      <c r="R782" t="s">
        <v>740</v>
      </c>
      <c r="S782" t="s">
        <v>795</v>
      </c>
      <c r="T782" t="s">
        <v>12127</v>
      </c>
      <c r="U782" t="s">
        <v>965</v>
      </c>
      <c r="V782" t="s">
        <v>10638</v>
      </c>
      <c r="W782" t="s">
        <v>970</v>
      </c>
      <c r="X782" t="s">
        <v>12128</v>
      </c>
    </row>
    <row r="783" spans="2:24" ht="11" outlineLevel="1" x14ac:dyDescent="0.15">
      <c r="B783" t="s">
        <v>1191</v>
      </c>
      <c r="C783" t="s">
        <v>1192</v>
      </c>
      <c r="D783" t="s">
        <v>171</v>
      </c>
      <c r="E783" t="s">
        <v>10649</v>
      </c>
      <c r="F783" t="s">
        <v>604</v>
      </c>
      <c r="G783" t="s">
        <v>1088</v>
      </c>
      <c r="H783" s="17">
        <v>45896</v>
      </c>
      <c r="I783" s="15">
        <v>2025</v>
      </c>
      <c r="J783" t="s">
        <v>10634</v>
      </c>
      <c r="K783" s="5">
        <v>12363315.01</v>
      </c>
      <c r="L783" t="s">
        <v>967</v>
      </c>
      <c r="M783" t="s">
        <v>985</v>
      </c>
      <c r="N783" t="s">
        <v>10635</v>
      </c>
      <c r="O783" t="s">
        <v>796</v>
      </c>
      <c r="P783" t="s">
        <v>10885</v>
      </c>
      <c r="Q783" t="s">
        <v>10671</v>
      </c>
      <c r="R783" t="s">
        <v>755</v>
      </c>
      <c r="S783" t="s">
        <v>795</v>
      </c>
      <c r="T783" t="s">
        <v>12129</v>
      </c>
      <c r="U783" t="s">
        <v>965</v>
      </c>
      <c r="V783" t="s">
        <v>10638</v>
      </c>
      <c r="W783" t="s">
        <v>970</v>
      </c>
      <c r="X783" t="s">
        <v>12130</v>
      </c>
    </row>
    <row r="784" spans="2:24" ht="11" outlineLevel="1" x14ac:dyDescent="0.15">
      <c r="B784" t="s">
        <v>1191</v>
      </c>
      <c r="C784" t="s">
        <v>1192</v>
      </c>
      <c r="D784" t="s">
        <v>171</v>
      </c>
      <c r="E784" t="s">
        <v>10652</v>
      </c>
      <c r="F784" t="s">
        <v>604</v>
      </c>
      <c r="G784" t="s">
        <v>1088</v>
      </c>
      <c r="H784" s="17">
        <v>46008</v>
      </c>
      <c r="I784" s="15">
        <v>2026</v>
      </c>
      <c r="J784" t="s">
        <v>10634</v>
      </c>
      <c r="K784" s="5">
        <v>0</v>
      </c>
      <c r="L784" t="s">
        <v>967</v>
      </c>
      <c r="M784" t="s">
        <v>985</v>
      </c>
      <c r="N784" t="s">
        <v>10635</v>
      </c>
      <c r="O784" t="s">
        <v>796</v>
      </c>
      <c r="P784" t="s">
        <v>10885</v>
      </c>
      <c r="Q784" t="s">
        <v>10671</v>
      </c>
      <c r="R784" t="s">
        <v>755</v>
      </c>
      <c r="S784" t="s">
        <v>795</v>
      </c>
      <c r="T784" t="s">
        <v>12129</v>
      </c>
      <c r="U784" t="s">
        <v>965</v>
      </c>
      <c r="V784" t="s">
        <v>10638</v>
      </c>
      <c r="W784" t="s">
        <v>970</v>
      </c>
      <c r="X784" t="s">
        <v>12131</v>
      </c>
    </row>
    <row r="785" spans="2:24" ht="11" outlineLevel="1" x14ac:dyDescent="0.15">
      <c r="B785" t="s">
        <v>1191</v>
      </c>
      <c r="C785" t="s">
        <v>1192</v>
      </c>
      <c r="D785" t="s">
        <v>171</v>
      </c>
      <c r="E785" t="s">
        <v>10664</v>
      </c>
      <c r="F785" t="s">
        <v>604</v>
      </c>
      <c r="G785" t="s">
        <v>1088</v>
      </c>
      <c r="H785" s="17">
        <v>46064</v>
      </c>
      <c r="I785" s="15">
        <v>2026</v>
      </c>
      <c r="J785" t="s">
        <v>10634</v>
      </c>
      <c r="K785" s="5">
        <v>0</v>
      </c>
      <c r="L785" t="s">
        <v>967</v>
      </c>
      <c r="M785" t="s">
        <v>985</v>
      </c>
      <c r="N785" t="s">
        <v>10635</v>
      </c>
      <c r="O785" t="s">
        <v>796</v>
      </c>
      <c r="P785" t="s">
        <v>10885</v>
      </c>
      <c r="Q785" t="s">
        <v>10671</v>
      </c>
      <c r="R785" t="s">
        <v>755</v>
      </c>
      <c r="S785" t="s">
        <v>795</v>
      </c>
      <c r="T785" t="s">
        <v>12129</v>
      </c>
      <c r="U785" t="s">
        <v>965</v>
      </c>
      <c r="V785" t="s">
        <v>10638</v>
      </c>
      <c r="W785" t="s">
        <v>970</v>
      </c>
      <c r="X785" t="s">
        <v>12132</v>
      </c>
    </row>
    <row r="786" spans="2:24" ht="11" outlineLevel="1" x14ac:dyDescent="0.15">
      <c r="B786" t="s">
        <v>1196</v>
      </c>
      <c r="C786" t="s">
        <v>214</v>
      </c>
      <c r="E786" t="s">
        <v>10652</v>
      </c>
      <c r="F786" t="s">
        <v>652</v>
      </c>
      <c r="G786" t="s">
        <v>1168</v>
      </c>
      <c r="H786" s="17">
        <v>45796</v>
      </c>
      <c r="I786" s="15">
        <v>2025</v>
      </c>
      <c r="J786" t="s">
        <v>10634</v>
      </c>
      <c r="K786" s="5">
        <v>140000</v>
      </c>
      <c r="L786" t="s">
        <v>967</v>
      </c>
      <c r="M786" t="s">
        <v>956</v>
      </c>
      <c r="N786" t="s">
        <v>10635</v>
      </c>
      <c r="O786" t="s">
        <v>818</v>
      </c>
      <c r="P786" t="s">
        <v>10636</v>
      </c>
      <c r="Q786" t="s">
        <v>10636</v>
      </c>
      <c r="R786" t="s">
        <v>741</v>
      </c>
      <c r="S786" t="s">
        <v>795</v>
      </c>
      <c r="T786" t="s">
        <v>12133</v>
      </c>
      <c r="U786" t="s">
        <v>965</v>
      </c>
      <c r="V786" t="s">
        <v>10638</v>
      </c>
      <c r="W786" t="s">
        <v>970</v>
      </c>
      <c r="X786" t="s">
        <v>12134</v>
      </c>
    </row>
    <row r="787" spans="2:24" ht="11" outlineLevel="1" x14ac:dyDescent="0.15">
      <c r="B787" t="s">
        <v>1196</v>
      </c>
      <c r="C787" t="s">
        <v>214</v>
      </c>
      <c r="E787" t="s">
        <v>10643</v>
      </c>
      <c r="F787" t="s">
        <v>652</v>
      </c>
      <c r="G787" t="s">
        <v>1168</v>
      </c>
      <c r="H787" s="17">
        <v>46001</v>
      </c>
      <c r="I787" s="15">
        <v>2026</v>
      </c>
      <c r="J787" t="s">
        <v>10634</v>
      </c>
      <c r="K787" s="5">
        <v>65058</v>
      </c>
      <c r="L787" t="s">
        <v>967</v>
      </c>
      <c r="M787" t="s">
        <v>956</v>
      </c>
      <c r="N787" t="s">
        <v>10635</v>
      </c>
      <c r="O787" t="s">
        <v>818</v>
      </c>
      <c r="P787" t="s">
        <v>10636</v>
      </c>
      <c r="Q787" t="s">
        <v>10636</v>
      </c>
      <c r="R787" t="s">
        <v>741</v>
      </c>
      <c r="S787" t="s">
        <v>795</v>
      </c>
      <c r="T787" t="s">
        <v>12135</v>
      </c>
      <c r="U787" t="s">
        <v>965</v>
      </c>
      <c r="V787" t="s">
        <v>10638</v>
      </c>
      <c r="W787" t="s">
        <v>970</v>
      </c>
      <c r="X787" t="s">
        <v>12136</v>
      </c>
    </row>
    <row r="788" spans="2:24" ht="11" outlineLevel="1" x14ac:dyDescent="0.15">
      <c r="B788" t="s">
        <v>1196</v>
      </c>
      <c r="C788" t="s">
        <v>214</v>
      </c>
      <c r="E788" t="s">
        <v>10649</v>
      </c>
      <c r="F788" t="s">
        <v>652</v>
      </c>
      <c r="G788" t="s">
        <v>1168</v>
      </c>
      <c r="H788" s="17">
        <v>45562</v>
      </c>
      <c r="I788" s="15">
        <v>2024</v>
      </c>
      <c r="J788" t="s">
        <v>10634</v>
      </c>
      <c r="K788" s="5">
        <v>11943644.220000001</v>
      </c>
      <c r="L788" t="s">
        <v>967</v>
      </c>
      <c r="M788" t="s">
        <v>956</v>
      </c>
      <c r="N788" t="s">
        <v>10635</v>
      </c>
      <c r="O788" t="s">
        <v>818</v>
      </c>
      <c r="P788" t="s">
        <v>10636</v>
      </c>
      <c r="Q788" t="s">
        <v>10636</v>
      </c>
      <c r="R788" t="s">
        <v>741</v>
      </c>
      <c r="S788" t="s">
        <v>795</v>
      </c>
      <c r="T788" t="s">
        <v>12135</v>
      </c>
      <c r="U788" t="s">
        <v>965</v>
      </c>
      <c r="V788" t="s">
        <v>10638</v>
      </c>
      <c r="W788" t="s">
        <v>970</v>
      </c>
      <c r="X788" t="s">
        <v>12137</v>
      </c>
    </row>
    <row r="789" spans="2:24" ht="11" outlineLevel="1" x14ac:dyDescent="0.15">
      <c r="B789" t="s">
        <v>1196</v>
      </c>
      <c r="C789" t="s">
        <v>214</v>
      </c>
      <c r="E789" t="s">
        <v>10664</v>
      </c>
      <c r="F789" t="s">
        <v>652</v>
      </c>
      <c r="G789" t="s">
        <v>1168</v>
      </c>
      <c r="H789" s="17">
        <v>45923</v>
      </c>
      <c r="I789" s="15">
        <v>2025</v>
      </c>
      <c r="J789" t="s">
        <v>10634</v>
      </c>
      <c r="K789" s="5">
        <v>144202</v>
      </c>
      <c r="L789" t="s">
        <v>967</v>
      </c>
      <c r="M789" t="s">
        <v>956</v>
      </c>
      <c r="N789" t="s">
        <v>10635</v>
      </c>
      <c r="O789" t="s">
        <v>818</v>
      </c>
      <c r="P789" t="s">
        <v>10636</v>
      </c>
      <c r="Q789" t="s">
        <v>10636</v>
      </c>
      <c r="R789" t="s">
        <v>741</v>
      </c>
      <c r="S789" t="s">
        <v>795</v>
      </c>
      <c r="T789" t="s">
        <v>12135</v>
      </c>
      <c r="U789" t="s">
        <v>965</v>
      </c>
      <c r="V789" t="s">
        <v>10638</v>
      </c>
      <c r="W789" t="s">
        <v>970</v>
      </c>
      <c r="X789" t="s">
        <v>12138</v>
      </c>
    </row>
    <row r="790" spans="2:24" ht="11" outlineLevel="1" x14ac:dyDescent="0.15">
      <c r="B790" t="s">
        <v>1198</v>
      </c>
      <c r="C790" t="s">
        <v>1199</v>
      </c>
      <c r="D790" t="s">
        <v>183</v>
      </c>
      <c r="E790" t="s">
        <v>10968</v>
      </c>
      <c r="F790" t="s">
        <v>11860</v>
      </c>
      <c r="G790" t="s">
        <v>1088</v>
      </c>
      <c r="H790" s="17">
        <v>42672</v>
      </c>
      <c r="I790" s="15">
        <v>2017</v>
      </c>
      <c r="J790" t="s">
        <v>10634</v>
      </c>
      <c r="K790" s="5">
        <v>475000</v>
      </c>
      <c r="L790" t="s">
        <v>967</v>
      </c>
      <c r="M790" t="s">
        <v>985</v>
      </c>
      <c r="N790" t="s">
        <v>10635</v>
      </c>
      <c r="O790" t="s">
        <v>818</v>
      </c>
      <c r="P790" t="s">
        <v>10636</v>
      </c>
      <c r="R790" t="s">
        <v>755</v>
      </c>
      <c r="S790" t="s">
        <v>795</v>
      </c>
      <c r="T790" t="s">
        <v>12139</v>
      </c>
      <c r="U790" t="s">
        <v>965</v>
      </c>
      <c r="V790" t="s">
        <v>10638</v>
      </c>
      <c r="W790" t="s">
        <v>970</v>
      </c>
      <c r="X790" t="s">
        <v>12140</v>
      </c>
    </row>
    <row r="791" spans="2:24" ht="11" outlineLevel="1" x14ac:dyDescent="0.15">
      <c r="B791" t="s">
        <v>1198</v>
      </c>
      <c r="C791" t="s">
        <v>1199</v>
      </c>
      <c r="D791" t="s">
        <v>183</v>
      </c>
      <c r="E791" t="s">
        <v>10971</v>
      </c>
      <c r="F791" t="s">
        <v>11860</v>
      </c>
      <c r="G791" t="s">
        <v>1088</v>
      </c>
      <c r="H791" s="17">
        <v>43031</v>
      </c>
      <c r="I791" s="15">
        <v>2018</v>
      </c>
      <c r="J791" t="s">
        <v>10634</v>
      </c>
      <c r="K791" s="5">
        <v>0</v>
      </c>
      <c r="L791" t="s">
        <v>967</v>
      </c>
      <c r="M791" t="s">
        <v>985</v>
      </c>
      <c r="N791" t="s">
        <v>10635</v>
      </c>
      <c r="O791" t="s">
        <v>818</v>
      </c>
      <c r="P791" t="s">
        <v>10636</v>
      </c>
      <c r="Q791" t="s">
        <v>10636</v>
      </c>
      <c r="R791" t="s">
        <v>755</v>
      </c>
      <c r="S791" t="s">
        <v>795</v>
      </c>
      <c r="T791" t="s">
        <v>12141</v>
      </c>
      <c r="U791" t="s">
        <v>965</v>
      </c>
      <c r="V791" t="s">
        <v>10638</v>
      </c>
      <c r="W791" t="s">
        <v>970</v>
      </c>
      <c r="X791" t="s">
        <v>12142</v>
      </c>
    </row>
    <row r="792" spans="2:24" ht="11" outlineLevel="1" x14ac:dyDescent="0.15">
      <c r="B792" t="s">
        <v>1198</v>
      </c>
      <c r="C792" t="s">
        <v>1199</v>
      </c>
      <c r="D792" t="s">
        <v>183</v>
      </c>
      <c r="E792" t="s">
        <v>10977</v>
      </c>
      <c r="F792" t="s">
        <v>11860</v>
      </c>
      <c r="G792" t="s">
        <v>1088</v>
      </c>
      <c r="H792" s="17">
        <v>42692</v>
      </c>
      <c r="I792" s="15">
        <v>2017</v>
      </c>
      <c r="J792" t="s">
        <v>10634</v>
      </c>
      <c r="K792" s="5">
        <v>480910</v>
      </c>
      <c r="L792" t="s">
        <v>967</v>
      </c>
      <c r="M792" t="s">
        <v>985</v>
      </c>
      <c r="N792" t="s">
        <v>10635</v>
      </c>
      <c r="O792" t="s">
        <v>818</v>
      </c>
      <c r="P792" t="s">
        <v>10636</v>
      </c>
      <c r="R792" t="s">
        <v>755</v>
      </c>
      <c r="S792" t="s">
        <v>795</v>
      </c>
      <c r="T792" t="s">
        <v>12139</v>
      </c>
      <c r="U792" t="s">
        <v>965</v>
      </c>
      <c r="V792" t="s">
        <v>10638</v>
      </c>
      <c r="W792" t="s">
        <v>970</v>
      </c>
      <c r="X792" t="s">
        <v>12143</v>
      </c>
    </row>
    <row r="793" spans="2:24" ht="11" outlineLevel="1" x14ac:dyDescent="0.15">
      <c r="B793" t="s">
        <v>1198</v>
      </c>
      <c r="C793" t="s">
        <v>1199</v>
      </c>
      <c r="D793" t="s">
        <v>183</v>
      </c>
      <c r="E793" t="s">
        <v>10911</v>
      </c>
      <c r="F793" t="s">
        <v>11860</v>
      </c>
      <c r="G793" t="s">
        <v>1088</v>
      </c>
      <c r="H793" s="17">
        <v>43282</v>
      </c>
      <c r="I793" s="15">
        <v>2018</v>
      </c>
      <c r="J793" t="s">
        <v>10634</v>
      </c>
      <c r="K793" s="5">
        <v>2059881</v>
      </c>
      <c r="L793" t="s">
        <v>967</v>
      </c>
      <c r="M793" t="s">
        <v>985</v>
      </c>
      <c r="N793" t="s">
        <v>10635</v>
      </c>
      <c r="O793" t="s">
        <v>818</v>
      </c>
      <c r="P793" t="s">
        <v>10636</v>
      </c>
      <c r="Q793" t="s">
        <v>10636</v>
      </c>
      <c r="R793" t="s">
        <v>755</v>
      </c>
      <c r="S793" t="s">
        <v>795</v>
      </c>
      <c r="T793" t="s">
        <v>12144</v>
      </c>
      <c r="U793" t="s">
        <v>965</v>
      </c>
      <c r="V793" t="s">
        <v>10638</v>
      </c>
      <c r="W793" t="s">
        <v>970</v>
      </c>
      <c r="X793" t="s">
        <v>12145</v>
      </c>
    </row>
    <row r="794" spans="2:24" ht="11" outlineLevel="1" x14ac:dyDescent="0.15">
      <c r="B794" t="s">
        <v>1198</v>
      </c>
      <c r="C794" t="s">
        <v>1199</v>
      </c>
      <c r="D794" t="s">
        <v>183</v>
      </c>
      <c r="E794" t="s">
        <v>10950</v>
      </c>
      <c r="F794" t="s">
        <v>11860</v>
      </c>
      <c r="G794" t="s">
        <v>1088</v>
      </c>
      <c r="H794" s="17">
        <v>42573</v>
      </c>
      <c r="I794" s="15">
        <v>2016</v>
      </c>
      <c r="J794" t="s">
        <v>10634</v>
      </c>
      <c r="K794" s="5">
        <v>0</v>
      </c>
      <c r="L794" t="s">
        <v>967</v>
      </c>
      <c r="M794" t="s">
        <v>985</v>
      </c>
      <c r="N794" t="s">
        <v>10635</v>
      </c>
      <c r="O794" t="s">
        <v>818</v>
      </c>
      <c r="P794" t="s">
        <v>10636</v>
      </c>
      <c r="Q794" t="s">
        <v>10636</v>
      </c>
      <c r="R794" t="s">
        <v>755</v>
      </c>
      <c r="S794" t="s">
        <v>795</v>
      </c>
      <c r="T794" t="s">
        <v>12141</v>
      </c>
      <c r="U794" t="s">
        <v>965</v>
      </c>
      <c r="V794" t="s">
        <v>10638</v>
      </c>
      <c r="W794" t="s">
        <v>970</v>
      </c>
      <c r="X794" t="s">
        <v>12146</v>
      </c>
    </row>
    <row r="795" spans="2:24" ht="11" outlineLevel="1" x14ac:dyDescent="0.15">
      <c r="B795" t="s">
        <v>1198</v>
      </c>
      <c r="C795" t="s">
        <v>1199</v>
      </c>
      <c r="D795" t="s">
        <v>183</v>
      </c>
      <c r="E795" t="s">
        <v>10986</v>
      </c>
      <c r="F795" t="s">
        <v>11860</v>
      </c>
      <c r="G795" t="s">
        <v>1088</v>
      </c>
      <c r="H795" s="17">
        <v>42672</v>
      </c>
      <c r="I795" s="15">
        <v>2017</v>
      </c>
      <c r="J795" t="s">
        <v>10634</v>
      </c>
      <c r="K795" s="5">
        <v>0</v>
      </c>
      <c r="L795" t="s">
        <v>967</v>
      </c>
      <c r="M795" t="s">
        <v>985</v>
      </c>
      <c r="N795" t="s">
        <v>10635</v>
      </c>
      <c r="O795" t="s">
        <v>818</v>
      </c>
      <c r="P795" t="s">
        <v>10636</v>
      </c>
      <c r="R795" t="s">
        <v>755</v>
      </c>
      <c r="S795" t="s">
        <v>795</v>
      </c>
      <c r="T795" t="s">
        <v>12139</v>
      </c>
      <c r="U795" t="s">
        <v>965</v>
      </c>
      <c r="V795" t="s">
        <v>10638</v>
      </c>
      <c r="W795" t="s">
        <v>970</v>
      </c>
      <c r="X795" t="s">
        <v>12147</v>
      </c>
    </row>
    <row r="796" spans="2:24" ht="11" outlineLevel="1" x14ac:dyDescent="0.15">
      <c r="B796" t="s">
        <v>1198</v>
      </c>
      <c r="C796" t="s">
        <v>1199</v>
      </c>
      <c r="D796" t="s">
        <v>183</v>
      </c>
      <c r="E796" t="s">
        <v>11015</v>
      </c>
      <c r="F796" t="s">
        <v>11860</v>
      </c>
      <c r="G796" t="s">
        <v>1088</v>
      </c>
      <c r="H796" s="17">
        <v>42725</v>
      </c>
      <c r="I796" s="15">
        <v>2017</v>
      </c>
      <c r="J796" t="s">
        <v>10634</v>
      </c>
      <c r="K796" s="5">
        <v>0</v>
      </c>
      <c r="L796" t="s">
        <v>967</v>
      </c>
      <c r="M796" t="s">
        <v>985</v>
      </c>
      <c r="N796" t="s">
        <v>10635</v>
      </c>
      <c r="O796" t="s">
        <v>818</v>
      </c>
      <c r="P796" t="s">
        <v>10636</v>
      </c>
      <c r="R796" t="s">
        <v>755</v>
      </c>
      <c r="S796" t="s">
        <v>795</v>
      </c>
      <c r="T796" t="s">
        <v>12139</v>
      </c>
      <c r="U796" t="s">
        <v>965</v>
      </c>
      <c r="V796" t="s">
        <v>10638</v>
      </c>
      <c r="W796" t="s">
        <v>970</v>
      </c>
      <c r="X796" t="s">
        <v>12148</v>
      </c>
    </row>
    <row r="797" spans="2:24" ht="11" outlineLevel="1" x14ac:dyDescent="0.15">
      <c r="B797" t="s">
        <v>1198</v>
      </c>
      <c r="C797" t="s">
        <v>1199</v>
      </c>
      <c r="D797" t="s">
        <v>183</v>
      </c>
      <c r="E797" t="s">
        <v>10946</v>
      </c>
      <c r="F797" t="s">
        <v>11860</v>
      </c>
      <c r="G797" t="s">
        <v>1088</v>
      </c>
      <c r="H797" s="17">
        <v>42790</v>
      </c>
      <c r="I797" s="15">
        <v>2017</v>
      </c>
      <c r="J797" t="s">
        <v>10634</v>
      </c>
      <c r="K797" s="5">
        <v>0</v>
      </c>
      <c r="L797" t="s">
        <v>967</v>
      </c>
      <c r="M797" t="s">
        <v>985</v>
      </c>
      <c r="N797" t="s">
        <v>10635</v>
      </c>
      <c r="O797" t="s">
        <v>818</v>
      </c>
      <c r="P797" t="s">
        <v>10636</v>
      </c>
      <c r="R797" t="s">
        <v>755</v>
      </c>
      <c r="S797" t="s">
        <v>795</v>
      </c>
      <c r="T797" t="s">
        <v>12141</v>
      </c>
      <c r="U797" t="s">
        <v>965</v>
      </c>
      <c r="V797" t="s">
        <v>10638</v>
      </c>
      <c r="W797" t="s">
        <v>970</v>
      </c>
      <c r="X797" t="s">
        <v>12149</v>
      </c>
    </row>
    <row r="798" spans="2:24" ht="11" outlineLevel="1" x14ac:dyDescent="0.15">
      <c r="B798" t="s">
        <v>1198</v>
      </c>
      <c r="C798" t="s">
        <v>1199</v>
      </c>
      <c r="D798" t="s">
        <v>183</v>
      </c>
      <c r="E798" t="s">
        <v>10926</v>
      </c>
      <c r="F798" t="s">
        <v>11860</v>
      </c>
      <c r="G798" t="s">
        <v>1088</v>
      </c>
      <c r="H798" s="17">
        <v>42643</v>
      </c>
      <c r="I798" s="15">
        <v>2016</v>
      </c>
      <c r="J798" t="s">
        <v>10634</v>
      </c>
      <c r="K798" s="5">
        <v>450000</v>
      </c>
      <c r="L798" t="s">
        <v>967</v>
      </c>
      <c r="M798" t="s">
        <v>985</v>
      </c>
      <c r="N798" t="s">
        <v>10635</v>
      </c>
      <c r="O798" t="s">
        <v>818</v>
      </c>
      <c r="P798" t="s">
        <v>10636</v>
      </c>
      <c r="Q798" t="s">
        <v>10636</v>
      </c>
      <c r="R798" t="s">
        <v>755</v>
      </c>
      <c r="S798" t="s">
        <v>795</v>
      </c>
      <c r="T798" t="s">
        <v>12139</v>
      </c>
      <c r="U798" t="s">
        <v>965</v>
      </c>
      <c r="V798" t="s">
        <v>10638</v>
      </c>
      <c r="W798" t="s">
        <v>970</v>
      </c>
      <c r="X798" t="s">
        <v>12150</v>
      </c>
    </row>
    <row r="799" spans="2:24" ht="11" outlineLevel="1" x14ac:dyDescent="0.15">
      <c r="B799" t="s">
        <v>1198</v>
      </c>
      <c r="C799" t="s">
        <v>1199</v>
      </c>
      <c r="D799" t="s">
        <v>183</v>
      </c>
      <c r="E799" t="s">
        <v>10959</v>
      </c>
      <c r="F799" t="s">
        <v>11860</v>
      </c>
      <c r="G799" t="s">
        <v>1088</v>
      </c>
      <c r="H799" s="17">
        <v>42657</v>
      </c>
      <c r="I799" s="15">
        <v>2017</v>
      </c>
      <c r="J799" t="s">
        <v>10634</v>
      </c>
      <c r="K799" s="5">
        <v>0</v>
      </c>
      <c r="L799" t="s">
        <v>967</v>
      </c>
      <c r="M799" t="s">
        <v>985</v>
      </c>
      <c r="N799" t="s">
        <v>10635</v>
      </c>
      <c r="O799" t="s">
        <v>818</v>
      </c>
      <c r="P799" t="s">
        <v>10636</v>
      </c>
      <c r="R799" t="s">
        <v>755</v>
      </c>
      <c r="S799" t="s">
        <v>795</v>
      </c>
      <c r="T799" t="s">
        <v>12141</v>
      </c>
      <c r="U799" t="s">
        <v>965</v>
      </c>
      <c r="V799" t="s">
        <v>10638</v>
      </c>
      <c r="W799" t="s">
        <v>970</v>
      </c>
      <c r="X799" t="s">
        <v>12151</v>
      </c>
    </row>
    <row r="800" spans="2:24" ht="11" outlineLevel="1" x14ac:dyDescent="0.15">
      <c r="B800" t="s">
        <v>1198</v>
      </c>
      <c r="C800" t="s">
        <v>1199</v>
      </c>
      <c r="D800" t="s">
        <v>183</v>
      </c>
      <c r="E800" t="s">
        <v>10905</v>
      </c>
      <c r="F800" t="s">
        <v>11860</v>
      </c>
      <c r="G800" t="s">
        <v>1088</v>
      </c>
      <c r="H800" s="17">
        <v>42656</v>
      </c>
      <c r="I800" s="15">
        <v>2017</v>
      </c>
      <c r="J800" t="s">
        <v>10634</v>
      </c>
      <c r="K800" s="5">
        <v>0</v>
      </c>
      <c r="L800" t="s">
        <v>967</v>
      </c>
      <c r="M800" t="s">
        <v>985</v>
      </c>
      <c r="N800" t="s">
        <v>10635</v>
      </c>
      <c r="O800" t="s">
        <v>818</v>
      </c>
      <c r="P800" t="s">
        <v>10636</v>
      </c>
      <c r="R800" t="s">
        <v>755</v>
      </c>
      <c r="S800" t="s">
        <v>795</v>
      </c>
      <c r="T800" t="s">
        <v>12141</v>
      </c>
      <c r="U800" t="s">
        <v>965</v>
      </c>
      <c r="V800" t="s">
        <v>10638</v>
      </c>
      <c r="W800" t="s">
        <v>970</v>
      </c>
      <c r="X800" t="s">
        <v>12152</v>
      </c>
    </row>
    <row r="801" spans="2:24" ht="11" outlineLevel="1" x14ac:dyDescent="0.15">
      <c r="B801" t="s">
        <v>1198</v>
      </c>
      <c r="C801" t="s">
        <v>1199</v>
      </c>
      <c r="D801" t="s">
        <v>183</v>
      </c>
      <c r="E801" t="s">
        <v>10956</v>
      </c>
      <c r="F801" t="s">
        <v>11860</v>
      </c>
      <c r="G801" t="s">
        <v>1088</v>
      </c>
      <c r="H801" s="17">
        <v>42622</v>
      </c>
      <c r="I801" s="15">
        <v>2016</v>
      </c>
      <c r="J801" t="s">
        <v>10634</v>
      </c>
      <c r="K801" s="5">
        <v>0</v>
      </c>
      <c r="L801" t="s">
        <v>967</v>
      </c>
      <c r="M801" t="s">
        <v>985</v>
      </c>
      <c r="N801" t="s">
        <v>10635</v>
      </c>
      <c r="O801" t="s">
        <v>818</v>
      </c>
      <c r="P801" t="s">
        <v>10636</v>
      </c>
      <c r="Q801" t="s">
        <v>10636</v>
      </c>
      <c r="R801" t="s">
        <v>755</v>
      </c>
      <c r="S801" t="s">
        <v>795</v>
      </c>
      <c r="T801" t="s">
        <v>12141</v>
      </c>
      <c r="U801" t="s">
        <v>965</v>
      </c>
      <c r="V801" t="s">
        <v>10638</v>
      </c>
      <c r="W801" t="s">
        <v>970</v>
      </c>
      <c r="X801" t="s">
        <v>12153</v>
      </c>
    </row>
    <row r="802" spans="2:24" ht="11" outlineLevel="1" x14ac:dyDescent="0.15">
      <c r="B802" t="s">
        <v>1198</v>
      </c>
      <c r="C802" t="s">
        <v>1199</v>
      </c>
      <c r="D802" t="s">
        <v>183</v>
      </c>
      <c r="E802" t="s">
        <v>10940</v>
      </c>
      <c r="F802" t="s">
        <v>11860</v>
      </c>
      <c r="G802" t="s">
        <v>1088</v>
      </c>
      <c r="H802" s="17">
        <v>42683</v>
      </c>
      <c r="I802" s="15">
        <v>2017</v>
      </c>
      <c r="J802" t="s">
        <v>10634</v>
      </c>
      <c r="K802" s="5">
        <v>0</v>
      </c>
      <c r="L802" t="s">
        <v>967</v>
      </c>
      <c r="M802" t="s">
        <v>985</v>
      </c>
      <c r="N802" t="s">
        <v>10635</v>
      </c>
      <c r="O802" t="s">
        <v>818</v>
      </c>
      <c r="P802" t="s">
        <v>10636</v>
      </c>
      <c r="R802" t="s">
        <v>755</v>
      </c>
      <c r="S802" t="s">
        <v>795</v>
      </c>
      <c r="T802" t="s">
        <v>12139</v>
      </c>
      <c r="U802" t="s">
        <v>965</v>
      </c>
      <c r="V802" t="s">
        <v>10638</v>
      </c>
      <c r="W802" t="s">
        <v>970</v>
      </c>
      <c r="X802" t="s">
        <v>12154</v>
      </c>
    </row>
    <row r="803" spans="2:24" ht="11" outlineLevel="1" x14ac:dyDescent="0.15">
      <c r="B803" t="s">
        <v>1198</v>
      </c>
      <c r="C803" t="s">
        <v>1199</v>
      </c>
      <c r="D803" t="s">
        <v>183</v>
      </c>
      <c r="E803" t="s">
        <v>10923</v>
      </c>
      <c r="F803" t="s">
        <v>11860</v>
      </c>
      <c r="G803" t="s">
        <v>1088</v>
      </c>
      <c r="H803" s="17">
        <v>42640</v>
      </c>
      <c r="I803" s="15">
        <v>2016</v>
      </c>
      <c r="J803" t="s">
        <v>10634</v>
      </c>
      <c r="K803" s="5">
        <v>0</v>
      </c>
      <c r="L803" t="s">
        <v>967</v>
      </c>
      <c r="M803" t="s">
        <v>985</v>
      </c>
      <c r="N803" t="s">
        <v>10635</v>
      </c>
      <c r="O803" t="s">
        <v>818</v>
      </c>
      <c r="P803" t="s">
        <v>10636</v>
      </c>
      <c r="Q803" t="s">
        <v>10636</v>
      </c>
      <c r="R803" t="s">
        <v>755</v>
      </c>
      <c r="S803" t="s">
        <v>795</v>
      </c>
      <c r="T803" t="s">
        <v>12139</v>
      </c>
      <c r="U803" t="s">
        <v>965</v>
      </c>
      <c r="V803" t="s">
        <v>10638</v>
      </c>
      <c r="W803" t="s">
        <v>970</v>
      </c>
      <c r="X803" t="s">
        <v>12155</v>
      </c>
    </row>
    <row r="804" spans="2:24" ht="11" outlineLevel="1" x14ac:dyDescent="0.15">
      <c r="B804" t="s">
        <v>1198</v>
      </c>
      <c r="C804" t="s">
        <v>1199</v>
      </c>
      <c r="D804" t="s">
        <v>183</v>
      </c>
      <c r="E804" t="s">
        <v>10943</v>
      </c>
      <c r="F804" t="s">
        <v>11860</v>
      </c>
      <c r="G804" t="s">
        <v>1088</v>
      </c>
      <c r="H804" s="17">
        <v>42755</v>
      </c>
      <c r="I804" s="15">
        <v>2017</v>
      </c>
      <c r="J804" t="s">
        <v>10634</v>
      </c>
      <c r="K804" s="5">
        <v>500000</v>
      </c>
      <c r="L804" t="s">
        <v>967</v>
      </c>
      <c r="M804" t="s">
        <v>985</v>
      </c>
      <c r="N804" t="s">
        <v>10635</v>
      </c>
      <c r="O804" t="s">
        <v>818</v>
      </c>
      <c r="P804" t="s">
        <v>10636</v>
      </c>
      <c r="R804" t="s">
        <v>755</v>
      </c>
      <c r="S804" t="s">
        <v>795</v>
      </c>
      <c r="T804" t="s">
        <v>12156</v>
      </c>
      <c r="U804" t="s">
        <v>965</v>
      </c>
      <c r="V804" t="s">
        <v>10638</v>
      </c>
      <c r="W804" t="s">
        <v>970</v>
      </c>
      <c r="X804" t="s">
        <v>12157</v>
      </c>
    </row>
    <row r="805" spans="2:24" ht="11" outlineLevel="1" x14ac:dyDescent="0.15">
      <c r="B805" t="s">
        <v>1198</v>
      </c>
      <c r="C805" t="s">
        <v>1199</v>
      </c>
      <c r="D805" t="s">
        <v>183</v>
      </c>
      <c r="E805" t="s">
        <v>10889</v>
      </c>
      <c r="F805" t="s">
        <v>11860</v>
      </c>
      <c r="G805" t="s">
        <v>1088</v>
      </c>
      <c r="H805" s="17">
        <v>42643</v>
      </c>
      <c r="I805" s="15">
        <v>2016</v>
      </c>
      <c r="J805" t="s">
        <v>10634</v>
      </c>
      <c r="K805" s="5">
        <v>0</v>
      </c>
      <c r="L805" t="s">
        <v>967</v>
      </c>
      <c r="M805" t="s">
        <v>985</v>
      </c>
      <c r="N805" t="s">
        <v>10635</v>
      </c>
      <c r="O805" t="s">
        <v>818</v>
      </c>
      <c r="P805" t="s">
        <v>10636</v>
      </c>
      <c r="Q805" t="s">
        <v>10636</v>
      </c>
      <c r="R805" t="s">
        <v>755</v>
      </c>
      <c r="S805" t="s">
        <v>795</v>
      </c>
      <c r="T805" t="s">
        <v>12139</v>
      </c>
      <c r="U805" t="s">
        <v>965</v>
      </c>
      <c r="V805" t="s">
        <v>10638</v>
      </c>
      <c r="W805" t="s">
        <v>970</v>
      </c>
      <c r="X805" t="s">
        <v>12158</v>
      </c>
    </row>
    <row r="806" spans="2:24" ht="11" outlineLevel="1" x14ac:dyDescent="0.15">
      <c r="B806" t="s">
        <v>1198</v>
      </c>
      <c r="C806" t="s">
        <v>1199</v>
      </c>
      <c r="D806" t="s">
        <v>183</v>
      </c>
      <c r="E806" t="s">
        <v>11018</v>
      </c>
      <c r="F806" t="s">
        <v>11860</v>
      </c>
      <c r="G806" t="s">
        <v>1088</v>
      </c>
      <c r="H806" s="17">
        <v>42971</v>
      </c>
      <c r="I806" s="15">
        <v>2017</v>
      </c>
      <c r="J806" t="s">
        <v>10634</v>
      </c>
      <c r="K806" s="5">
        <v>0</v>
      </c>
      <c r="L806" t="s">
        <v>967</v>
      </c>
      <c r="M806" t="s">
        <v>985</v>
      </c>
      <c r="N806" t="s">
        <v>10635</v>
      </c>
      <c r="O806" t="s">
        <v>818</v>
      </c>
      <c r="P806" t="s">
        <v>10636</v>
      </c>
      <c r="R806" t="s">
        <v>755</v>
      </c>
      <c r="S806" t="s">
        <v>795</v>
      </c>
      <c r="T806" t="s">
        <v>12141</v>
      </c>
      <c r="U806" t="s">
        <v>965</v>
      </c>
      <c r="V806" t="s">
        <v>10638</v>
      </c>
      <c r="W806" t="s">
        <v>970</v>
      </c>
      <c r="X806" t="s">
        <v>12159</v>
      </c>
    </row>
    <row r="807" spans="2:24" ht="11" outlineLevel="1" x14ac:dyDescent="0.15">
      <c r="B807" t="s">
        <v>1198</v>
      </c>
      <c r="C807" t="s">
        <v>1199</v>
      </c>
      <c r="D807" t="s">
        <v>183</v>
      </c>
      <c r="E807" t="s">
        <v>10989</v>
      </c>
      <c r="F807" t="s">
        <v>11860</v>
      </c>
      <c r="G807" t="s">
        <v>1088</v>
      </c>
      <c r="H807" s="17">
        <v>42562</v>
      </c>
      <c r="I807" s="15">
        <v>2016</v>
      </c>
      <c r="J807" t="s">
        <v>10634</v>
      </c>
      <c r="K807" s="5">
        <v>0</v>
      </c>
      <c r="L807" t="s">
        <v>967</v>
      </c>
      <c r="M807" t="s">
        <v>985</v>
      </c>
      <c r="N807" t="s">
        <v>10635</v>
      </c>
      <c r="O807" t="s">
        <v>818</v>
      </c>
      <c r="P807" t="s">
        <v>10636</v>
      </c>
      <c r="Q807" t="s">
        <v>10636</v>
      </c>
      <c r="R807" t="s">
        <v>755</v>
      </c>
      <c r="S807" t="s">
        <v>795</v>
      </c>
      <c r="T807" t="s">
        <v>12141</v>
      </c>
      <c r="U807" t="s">
        <v>965</v>
      </c>
      <c r="V807" t="s">
        <v>10638</v>
      </c>
      <c r="W807" t="s">
        <v>970</v>
      </c>
      <c r="X807" t="s">
        <v>12160</v>
      </c>
    </row>
    <row r="808" spans="2:24" ht="11" outlineLevel="1" x14ac:dyDescent="0.15">
      <c r="B808" t="s">
        <v>1201</v>
      </c>
      <c r="C808" t="s">
        <v>215</v>
      </c>
      <c r="E808" t="s">
        <v>10658</v>
      </c>
      <c r="F808" t="s">
        <v>652</v>
      </c>
      <c r="G808" t="s">
        <v>1168</v>
      </c>
      <c r="H808" s="17">
        <v>45784</v>
      </c>
      <c r="I808" s="15">
        <v>2025</v>
      </c>
      <c r="J808" t="s">
        <v>10634</v>
      </c>
      <c r="K808" s="5">
        <v>-32790</v>
      </c>
      <c r="L808" t="s">
        <v>967</v>
      </c>
      <c r="M808" t="s">
        <v>956</v>
      </c>
      <c r="N808" t="s">
        <v>10635</v>
      </c>
      <c r="O808" t="s">
        <v>825</v>
      </c>
      <c r="P808" t="s">
        <v>10636</v>
      </c>
      <c r="Q808" t="s">
        <v>10636</v>
      </c>
      <c r="R808" t="s">
        <v>741</v>
      </c>
      <c r="S808" t="s">
        <v>795</v>
      </c>
      <c r="T808" t="s">
        <v>12161</v>
      </c>
      <c r="U808" t="s">
        <v>965</v>
      </c>
      <c r="V808" t="s">
        <v>10638</v>
      </c>
      <c r="W808" t="s">
        <v>970</v>
      </c>
      <c r="X808" t="s">
        <v>12162</v>
      </c>
    </row>
    <row r="809" spans="2:24" ht="11" outlineLevel="1" x14ac:dyDescent="0.15">
      <c r="B809" t="s">
        <v>1201</v>
      </c>
      <c r="C809" t="s">
        <v>215</v>
      </c>
      <c r="E809" t="s">
        <v>10643</v>
      </c>
      <c r="F809" t="s">
        <v>652</v>
      </c>
      <c r="G809" t="s">
        <v>1168</v>
      </c>
      <c r="H809" s="17">
        <v>45565</v>
      </c>
      <c r="I809" s="15">
        <v>2024</v>
      </c>
      <c r="J809" t="s">
        <v>10634</v>
      </c>
      <c r="K809" s="5">
        <v>0</v>
      </c>
      <c r="L809" t="s">
        <v>967</v>
      </c>
      <c r="M809" t="s">
        <v>956</v>
      </c>
      <c r="N809" t="s">
        <v>10635</v>
      </c>
      <c r="O809" t="s">
        <v>825</v>
      </c>
      <c r="P809" t="s">
        <v>10636</v>
      </c>
      <c r="Q809" t="s">
        <v>10636</v>
      </c>
      <c r="R809" t="s">
        <v>741</v>
      </c>
      <c r="S809" t="s">
        <v>795</v>
      </c>
      <c r="T809" t="s">
        <v>12163</v>
      </c>
      <c r="U809" t="s">
        <v>965</v>
      </c>
      <c r="V809" t="s">
        <v>10638</v>
      </c>
      <c r="W809" t="s">
        <v>970</v>
      </c>
      <c r="X809" t="s">
        <v>12164</v>
      </c>
    </row>
    <row r="810" spans="2:24" ht="11" outlineLevel="1" x14ac:dyDescent="0.15">
      <c r="B810" t="s">
        <v>1201</v>
      </c>
      <c r="C810" t="s">
        <v>215</v>
      </c>
      <c r="E810" t="s">
        <v>10652</v>
      </c>
      <c r="F810" t="s">
        <v>652</v>
      </c>
      <c r="G810" t="s">
        <v>1168</v>
      </c>
      <c r="H810" s="17">
        <v>45197</v>
      </c>
      <c r="I810" s="15">
        <v>2023</v>
      </c>
      <c r="J810" t="s">
        <v>10634</v>
      </c>
      <c r="K810" s="5">
        <v>437982.36</v>
      </c>
      <c r="L810" t="s">
        <v>967</v>
      </c>
      <c r="M810" t="s">
        <v>956</v>
      </c>
      <c r="N810" t="s">
        <v>10635</v>
      </c>
      <c r="O810" t="s">
        <v>825</v>
      </c>
      <c r="P810" t="s">
        <v>10636</v>
      </c>
      <c r="Q810" t="s">
        <v>10636</v>
      </c>
      <c r="R810" t="s">
        <v>741</v>
      </c>
      <c r="S810" t="s">
        <v>795</v>
      </c>
      <c r="T810" t="s">
        <v>12165</v>
      </c>
      <c r="U810" t="s">
        <v>965</v>
      </c>
      <c r="V810" t="s">
        <v>10638</v>
      </c>
      <c r="W810" t="s">
        <v>970</v>
      </c>
      <c r="X810" t="s">
        <v>12166</v>
      </c>
    </row>
    <row r="811" spans="2:24" ht="11" outlineLevel="1" x14ac:dyDescent="0.15">
      <c r="B811" t="s">
        <v>1201</v>
      </c>
      <c r="C811" t="s">
        <v>215</v>
      </c>
      <c r="E811" t="s">
        <v>10661</v>
      </c>
      <c r="F811" t="s">
        <v>652</v>
      </c>
      <c r="G811" t="s">
        <v>1168</v>
      </c>
      <c r="H811" s="17">
        <v>45868</v>
      </c>
      <c r="I811" s="15">
        <v>2025</v>
      </c>
      <c r="J811" t="s">
        <v>10634</v>
      </c>
      <c r="K811" s="5">
        <v>-7235</v>
      </c>
      <c r="L811" t="s">
        <v>967</v>
      </c>
      <c r="M811" t="s">
        <v>956</v>
      </c>
      <c r="N811" t="s">
        <v>10635</v>
      </c>
      <c r="O811" t="s">
        <v>825</v>
      </c>
      <c r="P811" t="s">
        <v>10636</v>
      </c>
      <c r="Q811" t="s">
        <v>10636</v>
      </c>
      <c r="R811" t="s">
        <v>741</v>
      </c>
      <c r="S811" t="s">
        <v>795</v>
      </c>
      <c r="T811" t="s">
        <v>12161</v>
      </c>
      <c r="U811" t="s">
        <v>965</v>
      </c>
      <c r="V811" t="s">
        <v>10638</v>
      </c>
      <c r="W811" t="s">
        <v>970</v>
      </c>
      <c r="X811" t="s">
        <v>12167</v>
      </c>
    </row>
    <row r="812" spans="2:24" ht="11" outlineLevel="1" x14ac:dyDescent="0.15">
      <c r="B812" t="s">
        <v>1201</v>
      </c>
      <c r="C812" t="s">
        <v>215</v>
      </c>
      <c r="E812" t="s">
        <v>10632</v>
      </c>
      <c r="F812" t="s">
        <v>652</v>
      </c>
      <c r="G812" t="s">
        <v>1168</v>
      </c>
      <c r="H812" s="17">
        <v>45664</v>
      </c>
      <c r="I812" s="15">
        <v>2025</v>
      </c>
      <c r="J812" t="s">
        <v>10634</v>
      </c>
      <c r="K812" s="5">
        <v>50985</v>
      </c>
      <c r="L812" t="s">
        <v>967</v>
      </c>
      <c r="M812" t="s">
        <v>956</v>
      </c>
      <c r="N812" t="s">
        <v>10635</v>
      </c>
      <c r="O812" t="s">
        <v>825</v>
      </c>
      <c r="P812" t="s">
        <v>10636</v>
      </c>
      <c r="Q812" t="s">
        <v>10636</v>
      </c>
      <c r="R812" t="s">
        <v>741</v>
      </c>
      <c r="S812" t="s">
        <v>795</v>
      </c>
      <c r="T812" t="s">
        <v>12168</v>
      </c>
      <c r="U812" t="s">
        <v>965</v>
      </c>
      <c r="V812" t="s">
        <v>10638</v>
      </c>
      <c r="W812" t="s">
        <v>970</v>
      </c>
      <c r="X812" t="s">
        <v>12169</v>
      </c>
    </row>
    <row r="813" spans="2:24" ht="11" outlineLevel="1" x14ac:dyDescent="0.15">
      <c r="B813" t="s">
        <v>1201</v>
      </c>
      <c r="C813" t="s">
        <v>215</v>
      </c>
      <c r="E813" t="s">
        <v>10664</v>
      </c>
      <c r="F813" t="s">
        <v>652</v>
      </c>
      <c r="G813" t="s">
        <v>1168</v>
      </c>
      <c r="H813" s="17">
        <v>45497</v>
      </c>
      <c r="I813" s="15">
        <v>2024</v>
      </c>
      <c r="J813" t="s">
        <v>10634</v>
      </c>
      <c r="K813" s="5">
        <v>0</v>
      </c>
      <c r="L813" t="s">
        <v>967</v>
      </c>
      <c r="M813" t="s">
        <v>956</v>
      </c>
      <c r="N813" t="s">
        <v>10635</v>
      </c>
      <c r="O813" t="s">
        <v>825</v>
      </c>
      <c r="P813" t="s">
        <v>10636</v>
      </c>
      <c r="Q813" t="s">
        <v>10636</v>
      </c>
      <c r="R813" t="s">
        <v>741</v>
      </c>
      <c r="S813" t="s">
        <v>795</v>
      </c>
      <c r="T813" t="s">
        <v>12170</v>
      </c>
      <c r="U813" t="s">
        <v>965</v>
      </c>
      <c r="V813" t="s">
        <v>10638</v>
      </c>
      <c r="W813" t="s">
        <v>970</v>
      </c>
      <c r="X813" t="s">
        <v>12171</v>
      </c>
    </row>
    <row r="814" spans="2:24" ht="11" outlineLevel="1" x14ac:dyDescent="0.15">
      <c r="B814" t="s">
        <v>1201</v>
      </c>
      <c r="C814" t="s">
        <v>215</v>
      </c>
      <c r="E814" t="s">
        <v>10655</v>
      </c>
      <c r="F814" t="s">
        <v>652</v>
      </c>
      <c r="G814" t="s">
        <v>1168</v>
      </c>
      <c r="H814" s="17">
        <v>46006</v>
      </c>
      <c r="I814" s="15">
        <v>2026</v>
      </c>
      <c r="J814" t="s">
        <v>10634</v>
      </c>
      <c r="K814" s="5">
        <v>20385</v>
      </c>
      <c r="L814" t="s">
        <v>967</v>
      </c>
      <c r="M814" t="s">
        <v>956</v>
      </c>
      <c r="N814" t="s">
        <v>10635</v>
      </c>
      <c r="O814" t="s">
        <v>825</v>
      </c>
      <c r="P814" t="s">
        <v>10636</v>
      </c>
      <c r="Q814" t="s">
        <v>10636</v>
      </c>
      <c r="R814" t="s">
        <v>741</v>
      </c>
      <c r="S814" t="s">
        <v>795</v>
      </c>
      <c r="T814" t="s">
        <v>12161</v>
      </c>
      <c r="U814" t="s">
        <v>965</v>
      </c>
      <c r="V814" t="s">
        <v>10638</v>
      </c>
      <c r="W814" t="s">
        <v>970</v>
      </c>
      <c r="X814" t="s">
        <v>12172</v>
      </c>
    </row>
    <row r="815" spans="2:24" ht="11" outlineLevel="1" x14ac:dyDescent="0.15">
      <c r="B815" t="s">
        <v>1201</v>
      </c>
      <c r="C815" t="s">
        <v>215</v>
      </c>
      <c r="E815" t="s">
        <v>10667</v>
      </c>
      <c r="F815" t="s">
        <v>652</v>
      </c>
      <c r="G815" t="s">
        <v>1168</v>
      </c>
      <c r="H815" s="17">
        <v>45727</v>
      </c>
      <c r="I815" s="15">
        <v>2025</v>
      </c>
      <c r="J815" t="s">
        <v>10634</v>
      </c>
      <c r="K815" s="5">
        <v>31500</v>
      </c>
      <c r="L815" t="s">
        <v>967</v>
      </c>
      <c r="M815" t="s">
        <v>956</v>
      </c>
      <c r="N815" t="s">
        <v>10635</v>
      </c>
      <c r="O815" t="s">
        <v>825</v>
      </c>
      <c r="P815" t="s">
        <v>10636</v>
      </c>
      <c r="Q815" t="s">
        <v>10636</v>
      </c>
      <c r="R815" t="s">
        <v>741</v>
      </c>
      <c r="S815" t="s">
        <v>795</v>
      </c>
      <c r="T815" t="s">
        <v>12161</v>
      </c>
      <c r="U815" t="s">
        <v>965</v>
      </c>
      <c r="V815" t="s">
        <v>10638</v>
      </c>
      <c r="W815" t="s">
        <v>970</v>
      </c>
      <c r="X815" t="s">
        <v>12173</v>
      </c>
    </row>
    <row r="816" spans="2:24" ht="11" outlineLevel="1" x14ac:dyDescent="0.15">
      <c r="B816" t="s">
        <v>1201</v>
      </c>
      <c r="C816" t="s">
        <v>215</v>
      </c>
      <c r="E816" t="s">
        <v>10646</v>
      </c>
      <c r="F816" t="s">
        <v>652</v>
      </c>
      <c r="G816" t="s">
        <v>1168</v>
      </c>
      <c r="H816" s="17">
        <v>46030</v>
      </c>
      <c r="I816" s="15">
        <v>2026</v>
      </c>
      <c r="J816" t="s">
        <v>10634</v>
      </c>
      <c r="K816" s="5">
        <v>0</v>
      </c>
      <c r="L816" t="s">
        <v>967</v>
      </c>
      <c r="M816" t="s">
        <v>956</v>
      </c>
      <c r="N816" t="s">
        <v>10635</v>
      </c>
      <c r="O816" t="s">
        <v>825</v>
      </c>
      <c r="P816" t="s">
        <v>10636</v>
      </c>
      <c r="Q816" t="s">
        <v>10636</v>
      </c>
      <c r="R816" t="s">
        <v>741</v>
      </c>
      <c r="S816" t="s">
        <v>795</v>
      </c>
      <c r="T816" t="s">
        <v>12161</v>
      </c>
      <c r="U816" t="s">
        <v>965</v>
      </c>
      <c r="V816" t="s">
        <v>10638</v>
      </c>
      <c r="W816" t="s">
        <v>970</v>
      </c>
      <c r="X816" t="s">
        <v>12174</v>
      </c>
    </row>
    <row r="817" spans="2:24" ht="11" outlineLevel="1" x14ac:dyDescent="0.15">
      <c r="B817" t="s">
        <v>1201</v>
      </c>
      <c r="C817" t="s">
        <v>215</v>
      </c>
      <c r="E817" t="s">
        <v>10649</v>
      </c>
      <c r="F817" t="s">
        <v>652</v>
      </c>
      <c r="G817" t="s">
        <v>1168</v>
      </c>
      <c r="H817" s="17">
        <v>44825</v>
      </c>
      <c r="I817" s="15">
        <v>2022</v>
      </c>
      <c r="J817" t="s">
        <v>10634</v>
      </c>
      <c r="K817" s="5">
        <v>11446319.109999999</v>
      </c>
      <c r="L817" t="s">
        <v>967</v>
      </c>
      <c r="M817" t="s">
        <v>956</v>
      </c>
      <c r="N817" t="s">
        <v>10635</v>
      </c>
      <c r="O817" t="s">
        <v>825</v>
      </c>
      <c r="P817" t="s">
        <v>10636</v>
      </c>
      <c r="Q817" t="s">
        <v>10636</v>
      </c>
      <c r="R817" t="s">
        <v>741</v>
      </c>
      <c r="S817" t="s">
        <v>795</v>
      </c>
      <c r="T817" t="s">
        <v>12161</v>
      </c>
      <c r="U817" t="s">
        <v>965</v>
      </c>
      <c r="V817" t="s">
        <v>10638</v>
      </c>
      <c r="W817" t="s">
        <v>970</v>
      </c>
      <c r="X817" t="s">
        <v>12175</v>
      </c>
    </row>
    <row r="818" spans="2:24" ht="11" outlineLevel="1" x14ac:dyDescent="0.15">
      <c r="B818" t="s">
        <v>1205</v>
      </c>
      <c r="C818" t="s">
        <v>1199</v>
      </c>
      <c r="D818" t="s">
        <v>169</v>
      </c>
      <c r="E818" t="s">
        <v>11018</v>
      </c>
      <c r="F818" t="s">
        <v>11545</v>
      </c>
      <c r="G818" t="s">
        <v>1070</v>
      </c>
      <c r="H818" s="17">
        <v>43950</v>
      </c>
      <c r="I818" s="15">
        <v>2020</v>
      </c>
      <c r="J818" t="s">
        <v>10634</v>
      </c>
      <c r="K818" s="5">
        <v>0</v>
      </c>
      <c r="L818" t="s">
        <v>967</v>
      </c>
      <c r="M818" t="s">
        <v>985</v>
      </c>
      <c r="N818" t="s">
        <v>10635</v>
      </c>
      <c r="O818" t="s">
        <v>796</v>
      </c>
      <c r="P818" t="s">
        <v>10671</v>
      </c>
      <c r="Q818" t="s">
        <v>10685</v>
      </c>
      <c r="R818" t="s">
        <v>745</v>
      </c>
      <c r="S818" t="s">
        <v>795</v>
      </c>
      <c r="T818" t="s">
        <v>12176</v>
      </c>
      <c r="U818" t="s">
        <v>965</v>
      </c>
      <c r="V818" t="s">
        <v>10638</v>
      </c>
      <c r="W818" t="s">
        <v>970</v>
      </c>
      <c r="X818" t="s">
        <v>12177</v>
      </c>
    </row>
    <row r="819" spans="2:24" ht="11" outlineLevel="1" x14ac:dyDescent="0.15">
      <c r="B819" t="s">
        <v>1205</v>
      </c>
      <c r="C819" t="s">
        <v>1199</v>
      </c>
      <c r="D819" t="s">
        <v>169</v>
      </c>
      <c r="E819" t="s">
        <v>10980</v>
      </c>
      <c r="F819" t="s">
        <v>11545</v>
      </c>
      <c r="G819" t="s">
        <v>1070</v>
      </c>
      <c r="H819" s="17">
        <v>44628</v>
      </c>
      <c r="I819" s="15">
        <v>2022</v>
      </c>
      <c r="J819" t="s">
        <v>10634</v>
      </c>
      <c r="K819" s="5">
        <v>200000</v>
      </c>
      <c r="L819" t="s">
        <v>967</v>
      </c>
      <c r="M819" t="s">
        <v>985</v>
      </c>
      <c r="N819" t="s">
        <v>10635</v>
      </c>
      <c r="O819" t="s">
        <v>796</v>
      </c>
      <c r="P819" t="s">
        <v>10671</v>
      </c>
      <c r="Q819" t="s">
        <v>10671</v>
      </c>
      <c r="R819" t="s">
        <v>745</v>
      </c>
      <c r="S819" t="s">
        <v>795</v>
      </c>
      <c r="T819" t="s">
        <v>12178</v>
      </c>
      <c r="U819" t="s">
        <v>965</v>
      </c>
      <c r="V819" t="s">
        <v>10638</v>
      </c>
      <c r="W819" t="s">
        <v>970</v>
      </c>
      <c r="X819" t="s">
        <v>12179</v>
      </c>
    </row>
    <row r="820" spans="2:24" ht="11" outlineLevel="1" x14ac:dyDescent="0.15">
      <c r="B820" t="s">
        <v>1205</v>
      </c>
      <c r="C820" t="s">
        <v>1199</v>
      </c>
      <c r="D820" t="s">
        <v>169</v>
      </c>
      <c r="E820" t="s">
        <v>10992</v>
      </c>
      <c r="F820" t="s">
        <v>11545</v>
      </c>
      <c r="G820" t="s">
        <v>1070</v>
      </c>
      <c r="H820" s="17">
        <v>44726</v>
      </c>
      <c r="I820" s="15">
        <v>2022</v>
      </c>
      <c r="J820" t="s">
        <v>10634</v>
      </c>
      <c r="K820" s="5">
        <v>0</v>
      </c>
      <c r="L820" t="s">
        <v>967</v>
      </c>
      <c r="M820" t="s">
        <v>985</v>
      </c>
      <c r="N820" t="s">
        <v>10635</v>
      </c>
      <c r="O820" t="s">
        <v>796</v>
      </c>
      <c r="P820" t="s">
        <v>10671</v>
      </c>
      <c r="Q820" t="s">
        <v>10685</v>
      </c>
      <c r="R820" t="s">
        <v>745</v>
      </c>
      <c r="S820" t="s">
        <v>795</v>
      </c>
      <c r="T820" t="s">
        <v>12180</v>
      </c>
      <c r="U820" t="s">
        <v>965</v>
      </c>
      <c r="V820" t="s">
        <v>10638</v>
      </c>
      <c r="W820" t="s">
        <v>970</v>
      </c>
      <c r="X820" t="s">
        <v>12181</v>
      </c>
    </row>
    <row r="821" spans="2:24" ht="11" outlineLevel="1" x14ac:dyDescent="0.15">
      <c r="B821" t="s">
        <v>1205</v>
      </c>
      <c r="C821" t="s">
        <v>1199</v>
      </c>
      <c r="D821" t="s">
        <v>169</v>
      </c>
      <c r="E821" t="s">
        <v>10905</v>
      </c>
      <c r="F821" t="s">
        <v>11545</v>
      </c>
      <c r="G821" t="s">
        <v>1070</v>
      </c>
      <c r="H821" s="17">
        <v>43574</v>
      </c>
      <c r="I821" s="15">
        <v>2019</v>
      </c>
      <c r="J821" t="s">
        <v>10634</v>
      </c>
      <c r="K821" s="5">
        <v>736335.37</v>
      </c>
      <c r="L821" t="s">
        <v>967</v>
      </c>
      <c r="M821" t="s">
        <v>985</v>
      </c>
      <c r="N821" t="s">
        <v>10635</v>
      </c>
      <c r="O821" t="s">
        <v>796</v>
      </c>
      <c r="P821" t="s">
        <v>10671</v>
      </c>
      <c r="Q821" t="s">
        <v>10685</v>
      </c>
      <c r="R821" t="s">
        <v>745</v>
      </c>
      <c r="S821" t="s">
        <v>795</v>
      </c>
      <c r="T821" t="s">
        <v>12182</v>
      </c>
      <c r="U821" t="s">
        <v>965</v>
      </c>
      <c r="V821" t="s">
        <v>10638</v>
      </c>
      <c r="W821" t="s">
        <v>970</v>
      </c>
      <c r="X821" t="s">
        <v>12183</v>
      </c>
    </row>
    <row r="822" spans="2:24" ht="11" outlineLevel="1" x14ac:dyDescent="0.15">
      <c r="B822" t="s">
        <v>1205</v>
      </c>
      <c r="C822" t="s">
        <v>1199</v>
      </c>
      <c r="D822" t="s">
        <v>169</v>
      </c>
      <c r="E822" t="s">
        <v>11015</v>
      </c>
      <c r="F822" t="s">
        <v>11545</v>
      </c>
      <c r="G822" t="s">
        <v>1070</v>
      </c>
      <c r="H822" s="17">
        <v>43888</v>
      </c>
      <c r="I822" s="15">
        <v>2020</v>
      </c>
      <c r="J822" t="s">
        <v>10634</v>
      </c>
      <c r="K822" s="5">
        <v>250000</v>
      </c>
      <c r="L822" t="s">
        <v>967</v>
      </c>
      <c r="M822" t="s">
        <v>985</v>
      </c>
      <c r="N822" t="s">
        <v>10635</v>
      </c>
      <c r="O822" t="s">
        <v>796</v>
      </c>
      <c r="P822" t="s">
        <v>10671</v>
      </c>
      <c r="Q822" t="s">
        <v>10685</v>
      </c>
      <c r="R822" t="s">
        <v>745</v>
      </c>
      <c r="S822" t="s">
        <v>795</v>
      </c>
      <c r="T822" t="s">
        <v>12184</v>
      </c>
      <c r="U822" t="s">
        <v>965</v>
      </c>
      <c r="V822" t="s">
        <v>10638</v>
      </c>
      <c r="W822" t="s">
        <v>970</v>
      </c>
      <c r="X822" t="s">
        <v>12185</v>
      </c>
    </row>
    <row r="823" spans="2:24" ht="11" outlineLevel="1" x14ac:dyDescent="0.15">
      <c r="B823" t="s">
        <v>1205</v>
      </c>
      <c r="C823" t="s">
        <v>1199</v>
      </c>
      <c r="D823" t="s">
        <v>169</v>
      </c>
      <c r="E823" t="s">
        <v>10892</v>
      </c>
      <c r="F823" t="s">
        <v>11545</v>
      </c>
      <c r="G823" t="s">
        <v>1070</v>
      </c>
      <c r="H823" s="17">
        <v>44099</v>
      </c>
      <c r="I823" s="15">
        <v>2020</v>
      </c>
      <c r="J823" t="s">
        <v>10634</v>
      </c>
      <c r="K823" s="5">
        <v>250000</v>
      </c>
      <c r="L823" t="s">
        <v>967</v>
      </c>
      <c r="M823" t="s">
        <v>985</v>
      </c>
      <c r="N823" t="s">
        <v>10635</v>
      </c>
      <c r="O823" t="s">
        <v>796</v>
      </c>
      <c r="P823" t="s">
        <v>10671</v>
      </c>
      <c r="Q823" t="s">
        <v>10685</v>
      </c>
      <c r="R823" t="s">
        <v>745</v>
      </c>
      <c r="S823" t="s">
        <v>795</v>
      </c>
      <c r="T823" t="s">
        <v>12186</v>
      </c>
      <c r="U823" t="s">
        <v>965</v>
      </c>
      <c r="V823" t="s">
        <v>10638</v>
      </c>
      <c r="W823" t="s">
        <v>970</v>
      </c>
      <c r="X823" t="s">
        <v>12187</v>
      </c>
    </row>
    <row r="824" spans="2:24" ht="11" outlineLevel="1" x14ac:dyDescent="0.15">
      <c r="B824" t="s">
        <v>1205</v>
      </c>
      <c r="C824" t="s">
        <v>1199</v>
      </c>
      <c r="D824" t="s">
        <v>169</v>
      </c>
      <c r="E824" t="s">
        <v>10923</v>
      </c>
      <c r="F824" t="s">
        <v>11545</v>
      </c>
      <c r="G824" t="s">
        <v>1070</v>
      </c>
      <c r="H824" s="17">
        <v>43502</v>
      </c>
      <c r="I824" s="15">
        <v>2019</v>
      </c>
      <c r="J824" t="s">
        <v>10634</v>
      </c>
      <c r="K824" s="5">
        <v>40276.879999999997</v>
      </c>
      <c r="L824" t="s">
        <v>967</v>
      </c>
      <c r="M824" t="s">
        <v>985</v>
      </c>
      <c r="N824" t="s">
        <v>10635</v>
      </c>
      <c r="O824" t="s">
        <v>796</v>
      </c>
      <c r="P824" t="s">
        <v>10671</v>
      </c>
      <c r="Q824" t="s">
        <v>10886</v>
      </c>
      <c r="R824" t="s">
        <v>745</v>
      </c>
      <c r="S824" t="s">
        <v>795</v>
      </c>
      <c r="T824" t="s">
        <v>12188</v>
      </c>
      <c r="U824" t="s">
        <v>965</v>
      </c>
      <c r="V824" t="s">
        <v>10638</v>
      </c>
      <c r="W824" t="s">
        <v>970</v>
      </c>
      <c r="X824" t="s">
        <v>12189</v>
      </c>
    </row>
    <row r="825" spans="2:24" ht="11" outlineLevel="1" x14ac:dyDescent="0.15">
      <c r="B825" t="s">
        <v>1205</v>
      </c>
      <c r="C825" t="s">
        <v>1199</v>
      </c>
      <c r="D825" t="s">
        <v>169</v>
      </c>
      <c r="E825" t="s">
        <v>10940</v>
      </c>
      <c r="F825" t="s">
        <v>11545</v>
      </c>
      <c r="G825" t="s">
        <v>1070</v>
      </c>
      <c r="H825" s="17">
        <v>43747</v>
      </c>
      <c r="I825" s="15">
        <v>2020</v>
      </c>
      <c r="J825" t="s">
        <v>10634</v>
      </c>
      <c r="K825" s="5">
        <v>83275.929999999993</v>
      </c>
      <c r="L825" t="s">
        <v>967</v>
      </c>
      <c r="M825" t="s">
        <v>985</v>
      </c>
      <c r="N825" t="s">
        <v>10635</v>
      </c>
      <c r="O825" t="s">
        <v>796</v>
      </c>
      <c r="P825" t="s">
        <v>10671</v>
      </c>
      <c r="Q825" t="s">
        <v>10685</v>
      </c>
      <c r="R825" t="s">
        <v>745</v>
      </c>
      <c r="S825" t="s">
        <v>795</v>
      </c>
      <c r="T825" t="s">
        <v>12190</v>
      </c>
      <c r="U825" t="s">
        <v>965</v>
      </c>
      <c r="V825" t="s">
        <v>10638</v>
      </c>
      <c r="W825" t="s">
        <v>970</v>
      </c>
      <c r="X825" t="s">
        <v>12191</v>
      </c>
    </row>
    <row r="826" spans="2:24" ht="11" outlineLevel="1" x14ac:dyDescent="0.15">
      <c r="B826" t="s">
        <v>1205</v>
      </c>
      <c r="C826" t="s">
        <v>1199</v>
      </c>
      <c r="D826" t="s">
        <v>169</v>
      </c>
      <c r="E826" t="s">
        <v>10974</v>
      </c>
      <c r="F826" t="s">
        <v>11545</v>
      </c>
      <c r="G826" t="s">
        <v>1070</v>
      </c>
      <c r="H826" s="17">
        <v>44538</v>
      </c>
      <c r="I826" s="15">
        <v>2022</v>
      </c>
      <c r="J826" t="s">
        <v>10634</v>
      </c>
      <c r="K826" s="5">
        <v>0</v>
      </c>
      <c r="L826" t="s">
        <v>967</v>
      </c>
      <c r="M826" t="s">
        <v>985</v>
      </c>
      <c r="N826" t="s">
        <v>10635</v>
      </c>
      <c r="O826" t="s">
        <v>796</v>
      </c>
      <c r="P826" t="s">
        <v>10671</v>
      </c>
      <c r="Q826" t="s">
        <v>10685</v>
      </c>
      <c r="R826" t="s">
        <v>745</v>
      </c>
      <c r="S826" t="s">
        <v>795</v>
      </c>
      <c r="T826" t="s">
        <v>12192</v>
      </c>
      <c r="U826" t="s">
        <v>965</v>
      </c>
      <c r="V826" t="s">
        <v>10638</v>
      </c>
      <c r="W826" t="s">
        <v>970</v>
      </c>
      <c r="X826" t="s">
        <v>12193</v>
      </c>
    </row>
    <row r="827" spans="2:24" ht="11" outlineLevel="1" x14ac:dyDescent="0.15">
      <c r="B827" t="s">
        <v>1205</v>
      </c>
      <c r="C827" t="s">
        <v>1199</v>
      </c>
      <c r="D827" t="s">
        <v>169</v>
      </c>
      <c r="E827" t="s">
        <v>10884</v>
      </c>
      <c r="F827" t="s">
        <v>11545</v>
      </c>
      <c r="G827" t="s">
        <v>1070</v>
      </c>
      <c r="H827" s="17">
        <v>45006</v>
      </c>
      <c r="I827" s="15">
        <v>2023</v>
      </c>
      <c r="J827" t="s">
        <v>10634</v>
      </c>
      <c r="K827" s="5">
        <v>0</v>
      </c>
      <c r="L827" t="s">
        <v>967</v>
      </c>
      <c r="M827" t="s">
        <v>985</v>
      </c>
      <c r="N827" t="s">
        <v>10635</v>
      </c>
      <c r="O827" t="s">
        <v>796</v>
      </c>
      <c r="P827" t="s">
        <v>10671</v>
      </c>
      <c r="Q827" t="s">
        <v>10671</v>
      </c>
      <c r="R827" t="s">
        <v>745</v>
      </c>
      <c r="S827" t="s">
        <v>795</v>
      </c>
      <c r="T827" t="s">
        <v>12194</v>
      </c>
      <c r="U827" t="s">
        <v>965</v>
      </c>
      <c r="V827" t="s">
        <v>10638</v>
      </c>
      <c r="W827" t="s">
        <v>970</v>
      </c>
      <c r="X827" t="s">
        <v>12195</v>
      </c>
    </row>
    <row r="828" spans="2:24" ht="11" outlineLevel="1" x14ac:dyDescent="0.15">
      <c r="B828" t="s">
        <v>1205</v>
      </c>
      <c r="C828" t="s">
        <v>1199</v>
      </c>
      <c r="D828" t="s">
        <v>169</v>
      </c>
      <c r="E828" t="s">
        <v>11027</v>
      </c>
      <c r="F828" t="s">
        <v>11545</v>
      </c>
      <c r="G828" t="s">
        <v>1070</v>
      </c>
      <c r="H828" s="17">
        <v>45887</v>
      </c>
      <c r="I828" s="15">
        <v>2025</v>
      </c>
      <c r="J828" t="s">
        <v>10634</v>
      </c>
      <c r="K828" s="5">
        <v>-40988.39</v>
      </c>
      <c r="L828" t="s">
        <v>967</v>
      </c>
      <c r="M828" t="s">
        <v>985</v>
      </c>
      <c r="N828" t="s">
        <v>10635</v>
      </c>
      <c r="O828" t="s">
        <v>796</v>
      </c>
      <c r="P828" t="s">
        <v>10885</v>
      </c>
      <c r="Q828" t="s">
        <v>10671</v>
      </c>
      <c r="R828" t="s">
        <v>745</v>
      </c>
      <c r="S828" t="s">
        <v>795</v>
      </c>
      <c r="T828" t="s">
        <v>12196</v>
      </c>
      <c r="U828" t="s">
        <v>965</v>
      </c>
      <c r="V828" t="s">
        <v>10638</v>
      </c>
      <c r="W828" t="s">
        <v>970</v>
      </c>
      <c r="X828" t="s">
        <v>12197</v>
      </c>
    </row>
    <row r="829" spans="2:24" ht="11" outlineLevel="1" x14ac:dyDescent="0.15">
      <c r="B829" t="s">
        <v>1205</v>
      </c>
      <c r="C829" t="s">
        <v>1199</v>
      </c>
      <c r="D829" t="s">
        <v>169</v>
      </c>
      <c r="E829" t="s">
        <v>10989</v>
      </c>
      <c r="F829" t="s">
        <v>11545</v>
      </c>
      <c r="G829" t="s">
        <v>1070</v>
      </c>
      <c r="H829" s="17">
        <v>43341</v>
      </c>
      <c r="I829" s="15">
        <v>2018</v>
      </c>
      <c r="J829" t="s">
        <v>10634</v>
      </c>
      <c r="K829" s="5">
        <v>4467728.6100000003</v>
      </c>
      <c r="L829" t="s">
        <v>967</v>
      </c>
      <c r="M829" t="s">
        <v>985</v>
      </c>
      <c r="N829" t="s">
        <v>10635</v>
      </c>
      <c r="O829" t="s">
        <v>796</v>
      </c>
      <c r="P829" t="s">
        <v>10671</v>
      </c>
      <c r="Q829" t="s">
        <v>10671</v>
      </c>
      <c r="R829" t="s">
        <v>745</v>
      </c>
      <c r="S829" t="s">
        <v>795</v>
      </c>
      <c r="T829" t="s">
        <v>12198</v>
      </c>
      <c r="U829" t="s">
        <v>965</v>
      </c>
      <c r="V829" t="s">
        <v>10638</v>
      </c>
      <c r="W829" t="s">
        <v>970</v>
      </c>
      <c r="X829" t="s">
        <v>12199</v>
      </c>
    </row>
    <row r="830" spans="2:24" ht="11" outlineLevel="1" x14ac:dyDescent="0.15">
      <c r="B830" t="s">
        <v>1205</v>
      </c>
      <c r="C830" t="s">
        <v>1199</v>
      </c>
      <c r="D830" t="s">
        <v>169</v>
      </c>
      <c r="E830" t="s">
        <v>11007</v>
      </c>
      <c r="F830" t="s">
        <v>11545</v>
      </c>
      <c r="G830" t="s">
        <v>1070</v>
      </c>
      <c r="H830" s="17">
        <v>44548</v>
      </c>
      <c r="I830" s="15">
        <v>2022</v>
      </c>
      <c r="J830" t="s">
        <v>10634</v>
      </c>
      <c r="K830" s="5">
        <v>125863.77</v>
      </c>
      <c r="L830" t="s">
        <v>967</v>
      </c>
      <c r="M830" t="s">
        <v>985</v>
      </c>
      <c r="N830" t="s">
        <v>10635</v>
      </c>
      <c r="O830" t="s">
        <v>796</v>
      </c>
      <c r="P830" t="s">
        <v>10671</v>
      </c>
      <c r="Q830" t="s">
        <v>10886</v>
      </c>
      <c r="R830" t="s">
        <v>745</v>
      </c>
      <c r="S830" t="s">
        <v>795</v>
      </c>
      <c r="T830" t="s">
        <v>12200</v>
      </c>
      <c r="U830" t="s">
        <v>965</v>
      </c>
      <c r="V830" t="s">
        <v>10638</v>
      </c>
      <c r="W830" t="s">
        <v>970</v>
      </c>
      <c r="X830" t="s">
        <v>12201</v>
      </c>
    </row>
    <row r="831" spans="2:24" ht="11" outlineLevel="1" x14ac:dyDescent="0.15">
      <c r="B831" t="s">
        <v>1205</v>
      </c>
      <c r="C831" t="s">
        <v>1199</v>
      </c>
      <c r="D831" t="s">
        <v>169</v>
      </c>
      <c r="E831" t="s">
        <v>10881</v>
      </c>
      <c r="F831" t="s">
        <v>11545</v>
      </c>
      <c r="G831" t="s">
        <v>1070</v>
      </c>
      <c r="H831" s="17">
        <v>44110</v>
      </c>
      <c r="I831" s="15">
        <v>2021</v>
      </c>
      <c r="J831" t="s">
        <v>10634</v>
      </c>
      <c r="K831" s="5">
        <v>10699.39</v>
      </c>
      <c r="L831" t="s">
        <v>967</v>
      </c>
      <c r="M831" t="s">
        <v>985</v>
      </c>
      <c r="N831" t="s">
        <v>10635</v>
      </c>
      <c r="O831" t="s">
        <v>796</v>
      </c>
      <c r="P831" t="s">
        <v>10671</v>
      </c>
      <c r="Q831" t="s">
        <v>10685</v>
      </c>
      <c r="R831" t="s">
        <v>745</v>
      </c>
      <c r="S831" t="s">
        <v>795</v>
      </c>
      <c r="T831" t="s">
        <v>12202</v>
      </c>
      <c r="U831" t="s">
        <v>965</v>
      </c>
      <c r="V831" t="s">
        <v>10638</v>
      </c>
      <c r="W831" t="s">
        <v>970</v>
      </c>
      <c r="X831" t="s">
        <v>12203</v>
      </c>
    </row>
    <row r="832" spans="2:24" ht="11" outlineLevel="1" x14ac:dyDescent="0.15">
      <c r="B832" t="s">
        <v>1205</v>
      </c>
      <c r="C832" t="s">
        <v>1199</v>
      </c>
      <c r="D832" t="s">
        <v>169</v>
      </c>
      <c r="E832" t="s">
        <v>10962</v>
      </c>
      <c r="F832" t="s">
        <v>11545</v>
      </c>
      <c r="G832" t="s">
        <v>1070</v>
      </c>
      <c r="H832" s="17">
        <v>44657</v>
      </c>
      <c r="I832" s="15">
        <v>2022</v>
      </c>
      <c r="J832" t="s">
        <v>10634</v>
      </c>
      <c r="K832" s="5">
        <v>0</v>
      </c>
      <c r="L832" t="s">
        <v>967</v>
      </c>
      <c r="M832" t="s">
        <v>985</v>
      </c>
      <c r="N832" t="s">
        <v>10635</v>
      </c>
      <c r="O832" t="s">
        <v>796</v>
      </c>
      <c r="P832" t="s">
        <v>10671</v>
      </c>
      <c r="Q832" t="s">
        <v>10685</v>
      </c>
      <c r="R832" t="s">
        <v>745</v>
      </c>
      <c r="S832" t="s">
        <v>795</v>
      </c>
      <c r="T832" t="s">
        <v>12204</v>
      </c>
      <c r="U832" t="s">
        <v>965</v>
      </c>
      <c r="V832" t="s">
        <v>10638</v>
      </c>
      <c r="W832" t="s">
        <v>970</v>
      </c>
      <c r="X832" t="s">
        <v>12205</v>
      </c>
    </row>
    <row r="833" spans="2:24" ht="11" outlineLevel="1" x14ac:dyDescent="0.15">
      <c r="B833" t="s">
        <v>1205</v>
      </c>
      <c r="C833" t="s">
        <v>1199</v>
      </c>
      <c r="D833" t="s">
        <v>169</v>
      </c>
      <c r="E833" t="s">
        <v>10995</v>
      </c>
      <c r="F833" t="s">
        <v>11545</v>
      </c>
      <c r="G833" t="s">
        <v>1070</v>
      </c>
      <c r="H833" s="17">
        <v>44736</v>
      </c>
      <c r="I833" s="15">
        <v>2022</v>
      </c>
      <c r="J833" t="s">
        <v>10634</v>
      </c>
      <c r="K833" s="5">
        <v>0</v>
      </c>
      <c r="L833" t="s">
        <v>967</v>
      </c>
      <c r="M833" t="s">
        <v>985</v>
      </c>
      <c r="N833" t="s">
        <v>10635</v>
      </c>
      <c r="O833" t="s">
        <v>796</v>
      </c>
      <c r="P833" t="s">
        <v>10671</v>
      </c>
      <c r="Q833" t="s">
        <v>10685</v>
      </c>
      <c r="R833" t="s">
        <v>745</v>
      </c>
      <c r="S833" t="s">
        <v>795</v>
      </c>
      <c r="T833" t="s">
        <v>12206</v>
      </c>
      <c r="U833" t="s">
        <v>965</v>
      </c>
      <c r="V833" t="s">
        <v>10638</v>
      </c>
      <c r="W833" t="s">
        <v>970</v>
      </c>
      <c r="X833" t="s">
        <v>12207</v>
      </c>
    </row>
    <row r="834" spans="2:24" ht="11" outlineLevel="1" x14ac:dyDescent="0.15">
      <c r="B834" t="s">
        <v>1205</v>
      </c>
      <c r="C834" t="s">
        <v>1199</v>
      </c>
      <c r="D834" t="s">
        <v>169</v>
      </c>
      <c r="E834" t="s">
        <v>11024</v>
      </c>
      <c r="F834" t="s">
        <v>11545</v>
      </c>
      <c r="G834" t="s">
        <v>1070</v>
      </c>
      <c r="H834" s="17">
        <v>45765</v>
      </c>
      <c r="I834" s="15">
        <v>2025</v>
      </c>
      <c r="J834" t="s">
        <v>10634</v>
      </c>
      <c r="K834" s="5">
        <v>-460.34</v>
      </c>
      <c r="L834" t="s">
        <v>967</v>
      </c>
      <c r="M834" t="s">
        <v>985</v>
      </c>
      <c r="N834" t="s">
        <v>10635</v>
      </c>
      <c r="O834" t="s">
        <v>796</v>
      </c>
      <c r="P834" t="s">
        <v>10885</v>
      </c>
      <c r="Q834" t="s">
        <v>10671</v>
      </c>
      <c r="R834" t="s">
        <v>745</v>
      </c>
      <c r="S834" t="s">
        <v>795</v>
      </c>
      <c r="T834" t="s">
        <v>12208</v>
      </c>
      <c r="U834" t="s">
        <v>965</v>
      </c>
      <c r="V834" t="s">
        <v>10638</v>
      </c>
      <c r="W834" t="s">
        <v>970</v>
      </c>
      <c r="X834" t="s">
        <v>12209</v>
      </c>
    </row>
    <row r="835" spans="2:24" ht="11" outlineLevel="1" x14ac:dyDescent="0.15">
      <c r="B835" t="s">
        <v>1205</v>
      </c>
      <c r="C835" t="s">
        <v>1199</v>
      </c>
      <c r="D835" t="s">
        <v>169</v>
      </c>
      <c r="E835" t="s">
        <v>10968</v>
      </c>
      <c r="F835" t="s">
        <v>11545</v>
      </c>
      <c r="G835" t="s">
        <v>1070</v>
      </c>
      <c r="H835" s="17">
        <v>43703</v>
      </c>
      <c r="I835" s="15">
        <v>2019</v>
      </c>
      <c r="J835" t="s">
        <v>10634</v>
      </c>
      <c r="K835" s="5">
        <v>0</v>
      </c>
      <c r="L835" t="s">
        <v>967</v>
      </c>
      <c r="M835" t="s">
        <v>985</v>
      </c>
      <c r="N835" t="s">
        <v>10635</v>
      </c>
      <c r="O835" t="s">
        <v>796</v>
      </c>
      <c r="P835" t="s">
        <v>10671</v>
      </c>
      <c r="Q835" t="s">
        <v>10685</v>
      </c>
      <c r="R835" t="s">
        <v>745</v>
      </c>
      <c r="S835" t="s">
        <v>795</v>
      </c>
      <c r="T835" t="s">
        <v>12210</v>
      </c>
      <c r="U835" t="s">
        <v>965</v>
      </c>
      <c r="V835" t="s">
        <v>10638</v>
      </c>
      <c r="W835" t="s">
        <v>970</v>
      </c>
      <c r="X835" t="s">
        <v>12211</v>
      </c>
    </row>
    <row r="836" spans="2:24" ht="11" outlineLevel="1" x14ac:dyDescent="0.15">
      <c r="B836" t="s">
        <v>1205</v>
      </c>
      <c r="C836" t="s">
        <v>1199</v>
      </c>
      <c r="D836" t="s">
        <v>169</v>
      </c>
      <c r="E836" t="s">
        <v>10971</v>
      </c>
      <c r="F836" t="s">
        <v>11545</v>
      </c>
      <c r="G836" t="s">
        <v>1070</v>
      </c>
      <c r="H836" s="17">
        <v>44036</v>
      </c>
      <c r="I836" s="15">
        <v>2020</v>
      </c>
      <c r="J836" t="s">
        <v>10634</v>
      </c>
      <c r="K836" s="5">
        <v>0</v>
      </c>
      <c r="L836" t="s">
        <v>967</v>
      </c>
      <c r="M836" t="s">
        <v>985</v>
      </c>
      <c r="N836" t="s">
        <v>10635</v>
      </c>
      <c r="O836" t="s">
        <v>796</v>
      </c>
      <c r="P836" t="s">
        <v>10671</v>
      </c>
      <c r="Q836" t="s">
        <v>10685</v>
      </c>
      <c r="R836" t="s">
        <v>745</v>
      </c>
      <c r="S836" t="s">
        <v>795</v>
      </c>
      <c r="T836" t="s">
        <v>12212</v>
      </c>
      <c r="U836" t="s">
        <v>965</v>
      </c>
      <c r="V836" t="s">
        <v>10638</v>
      </c>
      <c r="W836" t="s">
        <v>970</v>
      </c>
      <c r="X836" t="s">
        <v>12213</v>
      </c>
    </row>
    <row r="837" spans="2:24" ht="11" outlineLevel="1" x14ac:dyDescent="0.15">
      <c r="B837" t="s">
        <v>1205</v>
      </c>
      <c r="C837" t="s">
        <v>1199</v>
      </c>
      <c r="D837" t="s">
        <v>169</v>
      </c>
      <c r="E837" t="s">
        <v>10998</v>
      </c>
      <c r="F837" t="s">
        <v>11545</v>
      </c>
      <c r="G837" t="s">
        <v>1070</v>
      </c>
      <c r="H837" s="17">
        <v>44882</v>
      </c>
      <c r="I837" s="15">
        <v>2023</v>
      </c>
      <c r="J837" t="s">
        <v>10634</v>
      </c>
      <c r="K837" s="5">
        <v>50000</v>
      </c>
      <c r="L837" t="s">
        <v>967</v>
      </c>
      <c r="M837" t="s">
        <v>985</v>
      </c>
      <c r="N837" t="s">
        <v>10635</v>
      </c>
      <c r="O837" t="s">
        <v>796</v>
      </c>
      <c r="P837" t="s">
        <v>10671</v>
      </c>
      <c r="Q837" t="s">
        <v>10671</v>
      </c>
      <c r="R837" t="s">
        <v>745</v>
      </c>
      <c r="S837" t="s">
        <v>795</v>
      </c>
      <c r="T837" t="s">
        <v>12214</v>
      </c>
      <c r="U837" t="s">
        <v>965</v>
      </c>
      <c r="V837" t="s">
        <v>10638</v>
      </c>
      <c r="W837" t="s">
        <v>970</v>
      </c>
      <c r="X837" t="s">
        <v>12215</v>
      </c>
    </row>
    <row r="838" spans="2:24" ht="11" outlineLevel="1" x14ac:dyDescent="0.15">
      <c r="B838" t="s">
        <v>1205</v>
      </c>
      <c r="C838" t="s">
        <v>1199</v>
      </c>
      <c r="D838" t="s">
        <v>169</v>
      </c>
      <c r="E838" t="s">
        <v>10895</v>
      </c>
      <c r="F838" t="s">
        <v>11545</v>
      </c>
      <c r="G838" t="s">
        <v>1070</v>
      </c>
      <c r="H838" s="17">
        <v>45124</v>
      </c>
      <c r="I838" s="15">
        <v>2023</v>
      </c>
      <c r="J838" t="s">
        <v>10634</v>
      </c>
      <c r="K838" s="5">
        <v>0</v>
      </c>
      <c r="L838" t="s">
        <v>967</v>
      </c>
      <c r="M838" t="s">
        <v>985</v>
      </c>
      <c r="N838" t="s">
        <v>10635</v>
      </c>
      <c r="O838" t="s">
        <v>796</v>
      </c>
      <c r="P838" t="s">
        <v>10671</v>
      </c>
      <c r="Q838" t="s">
        <v>10685</v>
      </c>
      <c r="R838" t="s">
        <v>745</v>
      </c>
      <c r="S838" t="s">
        <v>795</v>
      </c>
      <c r="T838" t="s">
        <v>12216</v>
      </c>
      <c r="U838" t="s">
        <v>965</v>
      </c>
      <c r="V838" t="s">
        <v>10638</v>
      </c>
      <c r="W838" t="s">
        <v>970</v>
      </c>
      <c r="X838" t="s">
        <v>12217</v>
      </c>
    </row>
    <row r="839" spans="2:24" ht="11" outlineLevel="1" x14ac:dyDescent="0.15">
      <c r="B839" t="s">
        <v>1205</v>
      </c>
      <c r="C839" t="s">
        <v>1199</v>
      </c>
      <c r="D839" t="s">
        <v>169</v>
      </c>
      <c r="E839" t="s">
        <v>10914</v>
      </c>
      <c r="F839" t="s">
        <v>11545</v>
      </c>
      <c r="G839" t="s">
        <v>1070</v>
      </c>
      <c r="H839" s="17">
        <v>44326</v>
      </c>
      <c r="I839" s="15">
        <v>2021</v>
      </c>
      <c r="J839" t="s">
        <v>10634</v>
      </c>
      <c r="K839" s="5">
        <v>0</v>
      </c>
      <c r="L839" t="s">
        <v>967</v>
      </c>
      <c r="M839" t="s">
        <v>985</v>
      </c>
      <c r="N839" t="s">
        <v>10635</v>
      </c>
      <c r="O839" t="s">
        <v>796</v>
      </c>
      <c r="P839" t="s">
        <v>10671</v>
      </c>
      <c r="Q839" t="s">
        <v>10685</v>
      </c>
      <c r="R839" t="s">
        <v>745</v>
      </c>
      <c r="S839" t="s">
        <v>795</v>
      </c>
      <c r="T839" t="s">
        <v>12218</v>
      </c>
      <c r="U839" t="s">
        <v>965</v>
      </c>
      <c r="V839" t="s">
        <v>10638</v>
      </c>
      <c r="W839" t="s">
        <v>970</v>
      </c>
      <c r="X839" t="s">
        <v>12219</v>
      </c>
    </row>
    <row r="840" spans="2:24" ht="11" outlineLevel="1" x14ac:dyDescent="0.15">
      <c r="B840" t="s">
        <v>1205</v>
      </c>
      <c r="C840" t="s">
        <v>1199</v>
      </c>
      <c r="D840" t="s">
        <v>169</v>
      </c>
      <c r="E840" t="s">
        <v>10950</v>
      </c>
      <c r="F840" t="s">
        <v>11545</v>
      </c>
      <c r="G840" t="s">
        <v>1070</v>
      </c>
      <c r="H840" s="17">
        <v>43360</v>
      </c>
      <c r="I840" s="15">
        <v>2018</v>
      </c>
      <c r="J840" t="s">
        <v>10634</v>
      </c>
      <c r="K840" s="5">
        <v>0</v>
      </c>
      <c r="L840" t="s">
        <v>967</v>
      </c>
      <c r="M840" t="s">
        <v>985</v>
      </c>
      <c r="N840" t="s">
        <v>10635</v>
      </c>
      <c r="O840" t="s">
        <v>796</v>
      </c>
      <c r="P840" t="s">
        <v>10671</v>
      </c>
      <c r="Q840" t="s">
        <v>10685</v>
      </c>
      <c r="R840" t="s">
        <v>745</v>
      </c>
      <c r="S840" t="s">
        <v>795</v>
      </c>
      <c r="T840" t="s">
        <v>12220</v>
      </c>
      <c r="U840" t="s">
        <v>965</v>
      </c>
      <c r="V840" t="s">
        <v>10638</v>
      </c>
      <c r="W840" t="s">
        <v>970</v>
      </c>
      <c r="X840" t="s">
        <v>12221</v>
      </c>
    </row>
    <row r="841" spans="2:24" ht="11" outlineLevel="1" x14ac:dyDescent="0.15">
      <c r="B841" t="s">
        <v>1205</v>
      </c>
      <c r="C841" t="s">
        <v>1199</v>
      </c>
      <c r="D841" t="s">
        <v>169</v>
      </c>
      <c r="E841" t="s">
        <v>10917</v>
      </c>
      <c r="F841" t="s">
        <v>11545</v>
      </c>
      <c r="G841" t="s">
        <v>1070</v>
      </c>
      <c r="H841" s="17">
        <v>44860</v>
      </c>
      <c r="I841" s="15">
        <v>2023</v>
      </c>
      <c r="J841" t="s">
        <v>10634</v>
      </c>
      <c r="K841" s="5">
        <v>0</v>
      </c>
      <c r="L841" t="s">
        <v>967</v>
      </c>
      <c r="M841" t="s">
        <v>985</v>
      </c>
      <c r="N841" t="s">
        <v>10635</v>
      </c>
      <c r="O841" t="s">
        <v>796</v>
      </c>
      <c r="P841" t="s">
        <v>10671</v>
      </c>
      <c r="Q841" t="s">
        <v>10685</v>
      </c>
      <c r="R841" t="s">
        <v>745</v>
      </c>
      <c r="S841" t="s">
        <v>795</v>
      </c>
      <c r="T841" t="s">
        <v>12222</v>
      </c>
      <c r="U841" t="s">
        <v>965</v>
      </c>
      <c r="V841" t="s">
        <v>10638</v>
      </c>
      <c r="W841" t="s">
        <v>970</v>
      </c>
      <c r="X841" t="s">
        <v>12223</v>
      </c>
    </row>
    <row r="842" spans="2:24" ht="11" outlineLevel="1" x14ac:dyDescent="0.15">
      <c r="B842" t="s">
        <v>1205</v>
      </c>
      <c r="C842" t="s">
        <v>1199</v>
      </c>
      <c r="D842" t="s">
        <v>169</v>
      </c>
      <c r="E842" t="s">
        <v>10932</v>
      </c>
      <c r="F842" t="s">
        <v>11545</v>
      </c>
      <c r="G842" t="s">
        <v>1070</v>
      </c>
      <c r="H842" s="17">
        <v>43724</v>
      </c>
      <c r="I842" s="15">
        <v>2019</v>
      </c>
      <c r="J842" t="s">
        <v>10634</v>
      </c>
      <c r="K842" s="5">
        <v>0</v>
      </c>
      <c r="L842" t="s">
        <v>967</v>
      </c>
      <c r="M842" t="s">
        <v>985</v>
      </c>
      <c r="N842" t="s">
        <v>10635</v>
      </c>
      <c r="O842" t="s">
        <v>796</v>
      </c>
      <c r="P842" t="s">
        <v>10671</v>
      </c>
      <c r="Q842" t="s">
        <v>10685</v>
      </c>
      <c r="R842" t="s">
        <v>745</v>
      </c>
      <c r="S842" t="s">
        <v>795</v>
      </c>
      <c r="T842" t="s">
        <v>12224</v>
      </c>
      <c r="U842" t="s">
        <v>965</v>
      </c>
      <c r="V842" t="s">
        <v>10638</v>
      </c>
      <c r="W842" t="s">
        <v>970</v>
      </c>
      <c r="X842" t="s">
        <v>12225</v>
      </c>
    </row>
    <row r="843" spans="2:24" ht="11" outlineLevel="1" x14ac:dyDescent="0.15">
      <c r="B843" t="s">
        <v>1205</v>
      </c>
      <c r="C843" t="s">
        <v>1199</v>
      </c>
      <c r="D843" t="s">
        <v>169</v>
      </c>
      <c r="E843" t="s">
        <v>10986</v>
      </c>
      <c r="F843" t="s">
        <v>11545</v>
      </c>
      <c r="G843" t="s">
        <v>1070</v>
      </c>
      <c r="H843" s="17">
        <v>43732</v>
      </c>
      <c r="I843" s="15">
        <v>2019</v>
      </c>
      <c r="J843" t="s">
        <v>10634</v>
      </c>
      <c r="K843" s="5">
        <v>200000</v>
      </c>
      <c r="L843" t="s">
        <v>967</v>
      </c>
      <c r="M843" t="s">
        <v>985</v>
      </c>
      <c r="N843" t="s">
        <v>10635</v>
      </c>
      <c r="O843" t="s">
        <v>796</v>
      </c>
      <c r="P843" t="s">
        <v>10671</v>
      </c>
      <c r="Q843" t="s">
        <v>10671</v>
      </c>
      <c r="R843" t="s">
        <v>745</v>
      </c>
      <c r="S843" t="s">
        <v>795</v>
      </c>
      <c r="T843" t="s">
        <v>12226</v>
      </c>
      <c r="U843" t="s">
        <v>965</v>
      </c>
      <c r="V843" t="s">
        <v>10638</v>
      </c>
      <c r="W843" t="s">
        <v>970</v>
      </c>
      <c r="X843" t="s">
        <v>12227</v>
      </c>
    </row>
    <row r="844" spans="2:24" ht="11" outlineLevel="1" x14ac:dyDescent="0.15">
      <c r="B844" t="s">
        <v>1205</v>
      </c>
      <c r="C844" t="s">
        <v>1199</v>
      </c>
      <c r="D844" t="s">
        <v>169</v>
      </c>
      <c r="E844" t="s">
        <v>11606</v>
      </c>
      <c r="F844" t="s">
        <v>11545</v>
      </c>
      <c r="G844" t="s">
        <v>1070</v>
      </c>
      <c r="H844" s="17">
        <v>44960</v>
      </c>
      <c r="I844" s="15">
        <v>2023</v>
      </c>
      <c r="J844" t="s">
        <v>10634</v>
      </c>
      <c r="K844" s="5">
        <v>0</v>
      </c>
      <c r="L844" t="s">
        <v>967</v>
      </c>
      <c r="M844" t="s">
        <v>985</v>
      </c>
      <c r="N844" t="s">
        <v>10635</v>
      </c>
      <c r="O844" t="s">
        <v>796</v>
      </c>
      <c r="P844" t="s">
        <v>10671</v>
      </c>
      <c r="Q844" t="s">
        <v>10685</v>
      </c>
      <c r="R844" t="s">
        <v>745</v>
      </c>
      <c r="S844" t="s">
        <v>795</v>
      </c>
      <c r="T844" t="s">
        <v>12228</v>
      </c>
      <c r="U844" t="s">
        <v>965</v>
      </c>
      <c r="V844" t="s">
        <v>10638</v>
      </c>
      <c r="W844" t="s">
        <v>970</v>
      </c>
      <c r="X844" t="s">
        <v>12229</v>
      </c>
    </row>
    <row r="845" spans="2:24" ht="11" outlineLevel="1" x14ac:dyDescent="0.15">
      <c r="B845" t="s">
        <v>1205</v>
      </c>
      <c r="C845" t="s">
        <v>1199</v>
      </c>
      <c r="D845" t="s">
        <v>169</v>
      </c>
      <c r="E845" t="s">
        <v>10956</v>
      </c>
      <c r="F845" t="s">
        <v>11545</v>
      </c>
      <c r="G845" t="s">
        <v>1070</v>
      </c>
      <c r="H845" s="17">
        <v>43370</v>
      </c>
      <c r="I845" s="15">
        <v>2018</v>
      </c>
      <c r="J845" t="s">
        <v>10634</v>
      </c>
      <c r="K845" s="5">
        <v>108084.99</v>
      </c>
      <c r="L845" t="s">
        <v>967</v>
      </c>
      <c r="M845" t="s">
        <v>985</v>
      </c>
      <c r="N845" t="s">
        <v>10635</v>
      </c>
      <c r="O845" t="s">
        <v>796</v>
      </c>
      <c r="P845" t="s">
        <v>10671</v>
      </c>
      <c r="Q845" t="s">
        <v>10671</v>
      </c>
      <c r="R845" t="s">
        <v>745</v>
      </c>
      <c r="S845" t="s">
        <v>795</v>
      </c>
      <c r="T845" t="s">
        <v>12230</v>
      </c>
      <c r="U845" t="s">
        <v>965</v>
      </c>
      <c r="V845" t="s">
        <v>10638</v>
      </c>
      <c r="W845" t="s">
        <v>970</v>
      </c>
      <c r="X845" t="s">
        <v>12231</v>
      </c>
    </row>
    <row r="846" spans="2:24" ht="11" outlineLevel="1" x14ac:dyDescent="0.15">
      <c r="B846" t="s">
        <v>1205</v>
      </c>
      <c r="C846" t="s">
        <v>1199</v>
      </c>
      <c r="D846" t="s">
        <v>169</v>
      </c>
      <c r="E846" t="s">
        <v>10908</v>
      </c>
      <c r="F846" t="s">
        <v>11545</v>
      </c>
      <c r="G846" t="s">
        <v>1070</v>
      </c>
      <c r="H846" s="17">
        <v>43654</v>
      </c>
      <c r="I846" s="15">
        <v>2019</v>
      </c>
      <c r="J846" t="s">
        <v>10634</v>
      </c>
      <c r="K846" s="5">
        <v>415948.9</v>
      </c>
      <c r="L846" t="s">
        <v>967</v>
      </c>
      <c r="M846" t="s">
        <v>985</v>
      </c>
      <c r="N846" t="s">
        <v>10635</v>
      </c>
      <c r="O846" t="s">
        <v>796</v>
      </c>
      <c r="P846" t="s">
        <v>10671</v>
      </c>
      <c r="Q846" t="s">
        <v>10685</v>
      </c>
      <c r="R846" t="s">
        <v>745</v>
      </c>
      <c r="S846" t="s">
        <v>795</v>
      </c>
      <c r="T846" t="s">
        <v>12232</v>
      </c>
      <c r="U846" t="s">
        <v>965</v>
      </c>
      <c r="V846" t="s">
        <v>10638</v>
      </c>
      <c r="W846" t="s">
        <v>970</v>
      </c>
      <c r="X846" t="s">
        <v>12233</v>
      </c>
    </row>
    <row r="847" spans="2:24" ht="11" outlineLevel="1" x14ac:dyDescent="0.15">
      <c r="B847" t="s">
        <v>1205</v>
      </c>
      <c r="C847" t="s">
        <v>1199</v>
      </c>
      <c r="D847" t="s">
        <v>169</v>
      </c>
      <c r="E847" t="s">
        <v>10899</v>
      </c>
      <c r="F847" t="s">
        <v>11545</v>
      </c>
      <c r="G847" t="s">
        <v>1070</v>
      </c>
      <c r="H847" s="17">
        <v>45013</v>
      </c>
      <c r="I847" s="15">
        <v>2023</v>
      </c>
      <c r="J847" t="s">
        <v>10634</v>
      </c>
      <c r="K847" s="5">
        <v>150000</v>
      </c>
      <c r="L847" t="s">
        <v>967</v>
      </c>
      <c r="M847" t="s">
        <v>985</v>
      </c>
      <c r="N847" t="s">
        <v>10635</v>
      </c>
      <c r="O847" t="s">
        <v>796</v>
      </c>
      <c r="P847" t="s">
        <v>10671</v>
      </c>
      <c r="Q847" t="s">
        <v>10671</v>
      </c>
      <c r="R847" t="s">
        <v>745</v>
      </c>
      <c r="S847" t="s">
        <v>795</v>
      </c>
      <c r="T847" t="s">
        <v>12234</v>
      </c>
      <c r="U847" t="s">
        <v>965</v>
      </c>
      <c r="V847" t="s">
        <v>10638</v>
      </c>
      <c r="W847" t="s">
        <v>970</v>
      </c>
      <c r="X847" t="s">
        <v>12235</v>
      </c>
    </row>
    <row r="848" spans="2:24" ht="11" outlineLevel="1" x14ac:dyDescent="0.15">
      <c r="B848" t="s">
        <v>1205</v>
      </c>
      <c r="C848" t="s">
        <v>1199</v>
      </c>
      <c r="D848" t="s">
        <v>169</v>
      </c>
      <c r="E848" t="s">
        <v>10946</v>
      </c>
      <c r="F848" t="s">
        <v>11545</v>
      </c>
      <c r="G848" t="s">
        <v>1070</v>
      </c>
      <c r="H848" s="17">
        <v>43948</v>
      </c>
      <c r="I848" s="15">
        <v>2020</v>
      </c>
      <c r="J848" t="s">
        <v>10634</v>
      </c>
      <c r="K848" s="5">
        <v>0</v>
      </c>
      <c r="L848" t="s">
        <v>967</v>
      </c>
      <c r="M848" t="s">
        <v>985</v>
      </c>
      <c r="N848" t="s">
        <v>10635</v>
      </c>
      <c r="O848" t="s">
        <v>796</v>
      </c>
      <c r="P848" t="s">
        <v>10671</v>
      </c>
      <c r="Q848" t="s">
        <v>10685</v>
      </c>
      <c r="R848" t="s">
        <v>745</v>
      </c>
      <c r="S848" t="s">
        <v>795</v>
      </c>
      <c r="T848" t="s">
        <v>12236</v>
      </c>
      <c r="U848" t="s">
        <v>965</v>
      </c>
      <c r="V848" t="s">
        <v>10638</v>
      </c>
      <c r="W848" t="s">
        <v>970</v>
      </c>
      <c r="X848" t="s">
        <v>12237</v>
      </c>
    </row>
    <row r="849" spans="2:24" ht="11" outlineLevel="1" x14ac:dyDescent="0.15">
      <c r="B849" t="s">
        <v>1205</v>
      </c>
      <c r="C849" t="s">
        <v>1199</v>
      </c>
      <c r="D849" t="s">
        <v>169</v>
      </c>
      <c r="E849" t="s">
        <v>10911</v>
      </c>
      <c r="F849" t="s">
        <v>11545</v>
      </c>
      <c r="G849" t="s">
        <v>1070</v>
      </c>
      <c r="H849" s="17">
        <v>44076</v>
      </c>
      <c r="I849" s="15">
        <v>2020</v>
      </c>
      <c r="J849" t="s">
        <v>10634</v>
      </c>
      <c r="K849" s="5">
        <v>0</v>
      </c>
      <c r="L849" t="s">
        <v>967</v>
      </c>
      <c r="M849" t="s">
        <v>985</v>
      </c>
      <c r="N849" t="s">
        <v>10635</v>
      </c>
      <c r="O849" t="s">
        <v>796</v>
      </c>
      <c r="P849" t="s">
        <v>10671</v>
      </c>
      <c r="Q849" t="s">
        <v>10685</v>
      </c>
      <c r="R849" t="s">
        <v>745</v>
      </c>
      <c r="S849" t="s">
        <v>795</v>
      </c>
      <c r="T849" t="s">
        <v>12238</v>
      </c>
      <c r="U849" t="s">
        <v>965</v>
      </c>
      <c r="V849" t="s">
        <v>10638</v>
      </c>
      <c r="W849" t="s">
        <v>970</v>
      </c>
      <c r="X849" t="s">
        <v>12239</v>
      </c>
    </row>
    <row r="850" spans="2:24" ht="11" outlineLevel="1" x14ac:dyDescent="0.15">
      <c r="B850" t="s">
        <v>1205</v>
      </c>
      <c r="C850" t="s">
        <v>1199</v>
      </c>
      <c r="D850" t="s">
        <v>169</v>
      </c>
      <c r="E850" t="s">
        <v>11004</v>
      </c>
      <c r="F850" t="s">
        <v>11545</v>
      </c>
      <c r="G850" t="s">
        <v>1070</v>
      </c>
      <c r="H850" s="17">
        <v>44363</v>
      </c>
      <c r="I850" s="15">
        <v>2021</v>
      </c>
      <c r="J850" t="s">
        <v>10634</v>
      </c>
      <c r="K850" s="5">
        <v>0</v>
      </c>
      <c r="L850" t="s">
        <v>967</v>
      </c>
      <c r="M850" t="s">
        <v>985</v>
      </c>
      <c r="N850" t="s">
        <v>10635</v>
      </c>
      <c r="O850" t="s">
        <v>796</v>
      </c>
      <c r="P850" t="s">
        <v>10671</v>
      </c>
      <c r="Q850" t="s">
        <v>10685</v>
      </c>
      <c r="R850" t="s">
        <v>745</v>
      </c>
      <c r="S850" t="s">
        <v>795</v>
      </c>
      <c r="T850" t="s">
        <v>12240</v>
      </c>
      <c r="U850" t="s">
        <v>965</v>
      </c>
      <c r="V850" t="s">
        <v>10638</v>
      </c>
      <c r="W850" t="s">
        <v>970</v>
      </c>
      <c r="X850" t="s">
        <v>12241</v>
      </c>
    </row>
    <row r="851" spans="2:24" ht="11" outlineLevel="1" x14ac:dyDescent="0.15">
      <c r="B851" t="s">
        <v>1205</v>
      </c>
      <c r="C851" t="s">
        <v>1199</v>
      </c>
      <c r="D851" t="s">
        <v>169</v>
      </c>
      <c r="E851" t="s">
        <v>10902</v>
      </c>
      <c r="F851" t="s">
        <v>11545</v>
      </c>
      <c r="G851" t="s">
        <v>1070</v>
      </c>
      <c r="H851" s="17">
        <v>45194</v>
      </c>
      <c r="I851" s="15">
        <v>2023</v>
      </c>
      <c r="J851" t="s">
        <v>10634</v>
      </c>
      <c r="K851" s="5">
        <v>33012.639999999999</v>
      </c>
      <c r="L851" t="s">
        <v>967</v>
      </c>
      <c r="M851" t="s">
        <v>985</v>
      </c>
      <c r="N851" t="s">
        <v>10635</v>
      </c>
      <c r="O851" t="s">
        <v>796</v>
      </c>
      <c r="P851" t="s">
        <v>10671</v>
      </c>
      <c r="Q851" t="s">
        <v>10671</v>
      </c>
      <c r="R851" t="s">
        <v>745</v>
      </c>
      <c r="S851" t="s">
        <v>795</v>
      </c>
      <c r="T851" t="s">
        <v>12242</v>
      </c>
      <c r="U851" t="s">
        <v>965</v>
      </c>
      <c r="V851" t="s">
        <v>10638</v>
      </c>
      <c r="W851" t="s">
        <v>970</v>
      </c>
      <c r="X851" t="s">
        <v>12243</v>
      </c>
    </row>
    <row r="852" spans="2:24" ht="11" outlineLevel="1" x14ac:dyDescent="0.15">
      <c r="B852" t="s">
        <v>1205</v>
      </c>
      <c r="C852" t="s">
        <v>1199</v>
      </c>
      <c r="D852" t="s">
        <v>169</v>
      </c>
      <c r="E852" t="s">
        <v>10983</v>
      </c>
      <c r="F852" t="s">
        <v>11545</v>
      </c>
      <c r="G852" t="s">
        <v>1070</v>
      </c>
      <c r="H852" s="17">
        <v>45551</v>
      </c>
      <c r="I852" s="15">
        <v>2024</v>
      </c>
      <c r="J852" t="s">
        <v>10634</v>
      </c>
      <c r="K852" s="5">
        <v>0</v>
      </c>
      <c r="L852" t="s">
        <v>967</v>
      </c>
      <c r="M852" t="s">
        <v>985</v>
      </c>
      <c r="N852" t="s">
        <v>10635</v>
      </c>
      <c r="O852" t="s">
        <v>796</v>
      </c>
      <c r="P852" t="s">
        <v>10885</v>
      </c>
      <c r="Q852" t="s">
        <v>10685</v>
      </c>
      <c r="R852" t="s">
        <v>745</v>
      </c>
      <c r="S852" t="s">
        <v>795</v>
      </c>
      <c r="T852" t="s">
        <v>11893</v>
      </c>
      <c r="U852" t="s">
        <v>965</v>
      </c>
      <c r="V852" t="s">
        <v>10638</v>
      </c>
      <c r="W852" t="s">
        <v>970</v>
      </c>
      <c r="X852" t="s">
        <v>12244</v>
      </c>
    </row>
    <row r="853" spans="2:24" ht="11" outlineLevel="1" x14ac:dyDescent="0.15">
      <c r="B853" t="s">
        <v>1205</v>
      </c>
      <c r="C853" t="s">
        <v>1199</v>
      </c>
      <c r="D853" t="s">
        <v>169</v>
      </c>
      <c r="E853" t="s">
        <v>10920</v>
      </c>
      <c r="F853" t="s">
        <v>11545</v>
      </c>
      <c r="G853" t="s">
        <v>1070</v>
      </c>
      <c r="H853" s="17">
        <v>45555</v>
      </c>
      <c r="I853" s="15">
        <v>2024</v>
      </c>
      <c r="J853" t="s">
        <v>10634</v>
      </c>
      <c r="K853" s="5">
        <v>18.420000000000002</v>
      </c>
      <c r="L853" t="s">
        <v>967</v>
      </c>
      <c r="M853" t="s">
        <v>985</v>
      </c>
      <c r="N853" t="s">
        <v>10635</v>
      </c>
      <c r="O853" t="s">
        <v>796</v>
      </c>
      <c r="P853" t="s">
        <v>10885</v>
      </c>
      <c r="Q853" t="s">
        <v>10671</v>
      </c>
      <c r="R853" t="s">
        <v>745</v>
      </c>
      <c r="S853" t="s">
        <v>795</v>
      </c>
      <c r="T853" t="s">
        <v>12245</v>
      </c>
      <c r="U853" t="s">
        <v>965</v>
      </c>
      <c r="V853" t="s">
        <v>10638</v>
      </c>
      <c r="W853" t="s">
        <v>970</v>
      </c>
      <c r="X853" t="s">
        <v>12246</v>
      </c>
    </row>
    <row r="854" spans="2:24" ht="11" outlineLevel="1" x14ac:dyDescent="0.15">
      <c r="B854" t="s">
        <v>1205</v>
      </c>
      <c r="C854" t="s">
        <v>1199</v>
      </c>
      <c r="D854" t="s">
        <v>169</v>
      </c>
      <c r="E854" t="s">
        <v>10935</v>
      </c>
      <c r="F854" t="s">
        <v>11545</v>
      </c>
      <c r="G854" t="s">
        <v>1070</v>
      </c>
      <c r="H854" s="17">
        <v>43642</v>
      </c>
      <c r="I854" s="15">
        <v>2019</v>
      </c>
      <c r="J854" t="s">
        <v>10634</v>
      </c>
      <c r="K854" s="5">
        <v>206786.95</v>
      </c>
      <c r="L854" t="s">
        <v>967</v>
      </c>
      <c r="M854" t="s">
        <v>985</v>
      </c>
      <c r="N854" t="s">
        <v>10635</v>
      </c>
      <c r="O854" t="s">
        <v>796</v>
      </c>
      <c r="P854" t="s">
        <v>10671</v>
      </c>
      <c r="Q854" t="s">
        <v>10685</v>
      </c>
      <c r="R854" t="s">
        <v>745</v>
      </c>
      <c r="S854" t="s">
        <v>795</v>
      </c>
      <c r="T854" t="s">
        <v>12247</v>
      </c>
      <c r="U854" t="s">
        <v>965</v>
      </c>
      <c r="V854" t="s">
        <v>10638</v>
      </c>
      <c r="W854" t="s">
        <v>970</v>
      </c>
      <c r="X854" t="s">
        <v>12248</v>
      </c>
    </row>
    <row r="855" spans="2:24" ht="11" outlineLevel="1" x14ac:dyDescent="0.15">
      <c r="B855" t="s">
        <v>1205</v>
      </c>
      <c r="C855" t="s">
        <v>1199</v>
      </c>
      <c r="D855" t="s">
        <v>169</v>
      </c>
      <c r="E855" t="s">
        <v>10649</v>
      </c>
      <c r="F855" t="s">
        <v>11545</v>
      </c>
      <c r="G855" t="s">
        <v>1070</v>
      </c>
      <c r="H855" s="17">
        <v>43312</v>
      </c>
      <c r="I855" s="15">
        <v>2018</v>
      </c>
      <c r="J855" t="s">
        <v>10634</v>
      </c>
      <c r="K855" s="5">
        <v>7151198.7999999998</v>
      </c>
      <c r="L855" t="s">
        <v>967</v>
      </c>
      <c r="M855" t="s">
        <v>985</v>
      </c>
      <c r="N855" t="s">
        <v>10635</v>
      </c>
      <c r="O855" t="s">
        <v>796</v>
      </c>
      <c r="P855" t="s">
        <v>10671</v>
      </c>
      <c r="Q855" t="s">
        <v>10685</v>
      </c>
      <c r="R855" t="s">
        <v>745</v>
      </c>
      <c r="S855" t="s">
        <v>795</v>
      </c>
      <c r="T855" t="s">
        <v>12249</v>
      </c>
      <c r="U855" t="s">
        <v>965</v>
      </c>
      <c r="V855" t="s">
        <v>10638</v>
      </c>
      <c r="W855" t="s">
        <v>970</v>
      </c>
      <c r="X855" t="s">
        <v>12250</v>
      </c>
    </row>
    <row r="856" spans="2:24" ht="11" outlineLevel="1" x14ac:dyDescent="0.15">
      <c r="B856" t="s">
        <v>1205</v>
      </c>
      <c r="C856" t="s">
        <v>1199</v>
      </c>
      <c r="D856" t="s">
        <v>169</v>
      </c>
      <c r="E856" t="s">
        <v>10977</v>
      </c>
      <c r="F856" t="s">
        <v>11545</v>
      </c>
      <c r="G856" t="s">
        <v>1070</v>
      </c>
      <c r="H856" s="17">
        <v>43804</v>
      </c>
      <c r="I856" s="15">
        <v>2020</v>
      </c>
      <c r="J856" t="s">
        <v>10634</v>
      </c>
      <c r="K856" s="5">
        <v>0</v>
      </c>
      <c r="L856" t="s">
        <v>967</v>
      </c>
      <c r="M856" t="s">
        <v>985</v>
      </c>
      <c r="N856" t="s">
        <v>10635</v>
      </c>
      <c r="O856" t="s">
        <v>796</v>
      </c>
      <c r="P856" t="s">
        <v>10671</v>
      </c>
      <c r="Q856" t="s">
        <v>10685</v>
      </c>
      <c r="R856" t="s">
        <v>745</v>
      </c>
      <c r="S856" t="s">
        <v>795</v>
      </c>
      <c r="T856" t="s">
        <v>12251</v>
      </c>
      <c r="U856" t="s">
        <v>965</v>
      </c>
      <c r="V856" t="s">
        <v>10638</v>
      </c>
      <c r="W856" t="s">
        <v>970</v>
      </c>
      <c r="X856" t="s">
        <v>12252</v>
      </c>
    </row>
    <row r="857" spans="2:24" ht="11" outlineLevel="1" x14ac:dyDescent="0.15">
      <c r="B857" t="s">
        <v>1205</v>
      </c>
      <c r="C857" t="s">
        <v>1199</v>
      </c>
      <c r="D857" t="s">
        <v>169</v>
      </c>
      <c r="E857" t="s">
        <v>10953</v>
      </c>
      <c r="F857" t="s">
        <v>11545</v>
      </c>
      <c r="G857" t="s">
        <v>1070</v>
      </c>
      <c r="H857" s="17">
        <v>44811</v>
      </c>
      <c r="I857" s="15">
        <v>2022</v>
      </c>
      <c r="J857" t="s">
        <v>10634</v>
      </c>
      <c r="K857" s="5">
        <v>14166.51</v>
      </c>
      <c r="L857" t="s">
        <v>967</v>
      </c>
      <c r="M857" t="s">
        <v>985</v>
      </c>
      <c r="N857" t="s">
        <v>10635</v>
      </c>
      <c r="O857" t="s">
        <v>796</v>
      </c>
      <c r="P857" t="s">
        <v>10671</v>
      </c>
      <c r="Q857" t="s">
        <v>10886</v>
      </c>
      <c r="R857" t="s">
        <v>745</v>
      </c>
      <c r="S857" t="s">
        <v>795</v>
      </c>
      <c r="T857" t="s">
        <v>12253</v>
      </c>
      <c r="U857" t="s">
        <v>965</v>
      </c>
      <c r="V857" t="s">
        <v>10638</v>
      </c>
      <c r="W857" t="s">
        <v>970</v>
      </c>
      <c r="X857" t="s">
        <v>12254</v>
      </c>
    </row>
    <row r="858" spans="2:24" ht="11" outlineLevel="1" x14ac:dyDescent="0.15">
      <c r="B858" t="s">
        <v>1205</v>
      </c>
      <c r="C858" t="s">
        <v>1199</v>
      </c>
      <c r="D858" t="s">
        <v>169</v>
      </c>
      <c r="E858" t="s">
        <v>10889</v>
      </c>
      <c r="F858" t="s">
        <v>11545</v>
      </c>
      <c r="G858" t="s">
        <v>1070</v>
      </c>
      <c r="H858" s="17">
        <v>43508</v>
      </c>
      <c r="I858" s="15">
        <v>2019</v>
      </c>
      <c r="J858" t="s">
        <v>10634</v>
      </c>
      <c r="K858" s="5">
        <v>450017.62</v>
      </c>
      <c r="L858" t="s">
        <v>967</v>
      </c>
      <c r="M858" t="s">
        <v>985</v>
      </c>
      <c r="N858" t="s">
        <v>10635</v>
      </c>
      <c r="O858" t="s">
        <v>796</v>
      </c>
      <c r="P858" t="s">
        <v>10671</v>
      </c>
      <c r="Q858" t="s">
        <v>10671</v>
      </c>
      <c r="R858" t="s">
        <v>745</v>
      </c>
      <c r="S858" t="s">
        <v>795</v>
      </c>
      <c r="T858" t="s">
        <v>12255</v>
      </c>
      <c r="U858" t="s">
        <v>965</v>
      </c>
      <c r="V858" t="s">
        <v>10638</v>
      </c>
      <c r="W858" t="s">
        <v>970</v>
      </c>
      <c r="X858" t="s">
        <v>12256</v>
      </c>
    </row>
    <row r="859" spans="2:24" ht="11" outlineLevel="1" x14ac:dyDescent="0.15">
      <c r="B859" t="s">
        <v>1205</v>
      </c>
      <c r="C859" t="s">
        <v>1199</v>
      </c>
      <c r="D859" t="s">
        <v>169</v>
      </c>
      <c r="E859" t="s">
        <v>10959</v>
      </c>
      <c r="F859" t="s">
        <v>11545</v>
      </c>
      <c r="G859" t="s">
        <v>1070</v>
      </c>
      <c r="H859" s="17">
        <v>43630</v>
      </c>
      <c r="I859" s="15">
        <v>2019</v>
      </c>
      <c r="J859" t="s">
        <v>10634</v>
      </c>
      <c r="K859" s="5">
        <v>0</v>
      </c>
      <c r="L859" t="s">
        <v>967</v>
      </c>
      <c r="M859" t="s">
        <v>985</v>
      </c>
      <c r="N859" t="s">
        <v>10635</v>
      </c>
      <c r="O859" t="s">
        <v>796</v>
      </c>
      <c r="P859" t="s">
        <v>10671</v>
      </c>
      <c r="Q859" t="s">
        <v>10685</v>
      </c>
      <c r="R859" t="s">
        <v>745</v>
      </c>
      <c r="S859" t="s">
        <v>795</v>
      </c>
      <c r="T859" t="s">
        <v>12257</v>
      </c>
      <c r="U859" t="s">
        <v>965</v>
      </c>
      <c r="V859" t="s">
        <v>10638</v>
      </c>
      <c r="W859" t="s">
        <v>970</v>
      </c>
      <c r="X859" t="s">
        <v>12258</v>
      </c>
    </row>
    <row r="860" spans="2:24" ht="11" outlineLevel="1" x14ac:dyDescent="0.15">
      <c r="B860" t="s">
        <v>1205</v>
      </c>
      <c r="C860" t="s">
        <v>1199</v>
      </c>
      <c r="D860" t="s">
        <v>169</v>
      </c>
      <c r="E860" t="s">
        <v>11010</v>
      </c>
      <c r="F860" t="s">
        <v>11545</v>
      </c>
      <c r="G860" t="s">
        <v>1070</v>
      </c>
      <c r="H860" s="17">
        <v>45553</v>
      </c>
      <c r="I860" s="15">
        <v>2024</v>
      </c>
      <c r="J860" t="s">
        <v>10634</v>
      </c>
      <c r="K860" s="5">
        <v>6865.53</v>
      </c>
      <c r="L860" t="s">
        <v>967</v>
      </c>
      <c r="M860" t="s">
        <v>985</v>
      </c>
      <c r="N860" t="s">
        <v>10635</v>
      </c>
      <c r="O860" t="s">
        <v>796</v>
      </c>
      <c r="P860" t="s">
        <v>10885</v>
      </c>
      <c r="Q860" t="s">
        <v>10886</v>
      </c>
      <c r="R860" t="s">
        <v>745</v>
      </c>
      <c r="S860" t="s">
        <v>795</v>
      </c>
      <c r="T860" t="s">
        <v>12259</v>
      </c>
      <c r="U860" t="s">
        <v>965</v>
      </c>
      <c r="V860" t="s">
        <v>10638</v>
      </c>
      <c r="W860" t="s">
        <v>970</v>
      </c>
      <c r="X860" t="s">
        <v>12260</v>
      </c>
    </row>
    <row r="861" spans="2:24" ht="11" outlineLevel="1" x14ac:dyDescent="0.15">
      <c r="B861" t="s">
        <v>1205</v>
      </c>
      <c r="C861" t="s">
        <v>1199</v>
      </c>
      <c r="D861" t="s">
        <v>169</v>
      </c>
      <c r="E861" t="s">
        <v>10926</v>
      </c>
      <c r="F861" t="s">
        <v>11545</v>
      </c>
      <c r="G861" t="s">
        <v>1070</v>
      </c>
      <c r="H861" s="17">
        <v>43531</v>
      </c>
      <c r="I861" s="15">
        <v>2019</v>
      </c>
      <c r="J861" t="s">
        <v>10634</v>
      </c>
      <c r="K861" s="5">
        <v>-3024322.1</v>
      </c>
      <c r="L861" t="s">
        <v>967</v>
      </c>
      <c r="M861" t="s">
        <v>985</v>
      </c>
      <c r="N861" t="s">
        <v>10635</v>
      </c>
      <c r="O861" t="s">
        <v>796</v>
      </c>
      <c r="P861" t="s">
        <v>10671</v>
      </c>
      <c r="Q861" t="s">
        <v>10685</v>
      </c>
      <c r="R861" t="s">
        <v>745</v>
      </c>
      <c r="S861" t="s">
        <v>795</v>
      </c>
      <c r="T861" t="s">
        <v>12261</v>
      </c>
      <c r="U861" t="s">
        <v>965</v>
      </c>
      <c r="V861" t="s">
        <v>10638</v>
      </c>
      <c r="W861" t="s">
        <v>970</v>
      </c>
      <c r="X861" t="s">
        <v>12262</v>
      </c>
    </row>
    <row r="862" spans="2:24" ht="11" outlineLevel="1" x14ac:dyDescent="0.15">
      <c r="B862" t="s">
        <v>1207</v>
      </c>
      <c r="C862" t="s">
        <v>217</v>
      </c>
      <c r="E862" t="s">
        <v>10646</v>
      </c>
      <c r="F862" t="s">
        <v>655</v>
      </c>
      <c r="G862" t="s">
        <v>1208</v>
      </c>
      <c r="H862" s="17">
        <v>42087</v>
      </c>
      <c r="I862" s="15">
        <v>2015</v>
      </c>
      <c r="J862" t="s">
        <v>10634</v>
      </c>
      <c r="K862" s="5">
        <v>13658</v>
      </c>
      <c r="L862" t="s">
        <v>967</v>
      </c>
      <c r="M862" t="s">
        <v>956</v>
      </c>
      <c r="N862" t="s">
        <v>10635</v>
      </c>
      <c r="O862" t="s">
        <v>818</v>
      </c>
      <c r="P862" t="s">
        <v>10636</v>
      </c>
      <c r="Q862" t="s">
        <v>10636</v>
      </c>
      <c r="R862" t="s">
        <v>738</v>
      </c>
      <c r="S862" t="s">
        <v>795</v>
      </c>
      <c r="T862" t="s">
        <v>12263</v>
      </c>
      <c r="U862" t="s">
        <v>965</v>
      </c>
      <c r="V862" t="s">
        <v>10638</v>
      </c>
      <c r="W862" t="s">
        <v>970</v>
      </c>
      <c r="X862" t="s">
        <v>12264</v>
      </c>
    </row>
    <row r="863" spans="2:24" ht="11" outlineLevel="1" x14ac:dyDescent="0.15">
      <c r="B863" t="s">
        <v>1207</v>
      </c>
      <c r="C863" t="s">
        <v>217</v>
      </c>
      <c r="E863" t="s">
        <v>10711</v>
      </c>
      <c r="F863" t="s">
        <v>655</v>
      </c>
      <c r="G863" t="s">
        <v>1208</v>
      </c>
      <c r="H863" s="17">
        <v>42314</v>
      </c>
      <c r="I863" s="15">
        <v>2016</v>
      </c>
      <c r="J863" t="s">
        <v>10634</v>
      </c>
      <c r="K863" s="5">
        <v>86066</v>
      </c>
      <c r="L863" t="s">
        <v>967</v>
      </c>
      <c r="M863" t="s">
        <v>956</v>
      </c>
      <c r="N863" t="s">
        <v>10635</v>
      </c>
      <c r="O863" t="s">
        <v>818</v>
      </c>
      <c r="P863" t="s">
        <v>10636</v>
      </c>
      <c r="Q863" t="s">
        <v>10636</v>
      </c>
      <c r="R863" t="s">
        <v>738</v>
      </c>
      <c r="S863" t="s">
        <v>795</v>
      </c>
      <c r="T863" t="s">
        <v>12263</v>
      </c>
      <c r="U863" t="s">
        <v>965</v>
      </c>
      <c r="V863" t="s">
        <v>10638</v>
      </c>
      <c r="W863" t="s">
        <v>970</v>
      </c>
      <c r="X863" t="s">
        <v>12265</v>
      </c>
    </row>
    <row r="864" spans="2:24" ht="11" outlineLevel="1" x14ac:dyDescent="0.15">
      <c r="B864" t="s">
        <v>1207</v>
      </c>
      <c r="C864" t="s">
        <v>217</v>
      </c>
      <c r="E864" t="s">
        <v>10640</v>
      </c>
      <c r="F864" t="s">
        <v>655</v>
      </c>
      <c r="G864" t="s">
        <v>1208</v>
      </c>
      <c r="H864" s="17">
        <v>42089</v>
      </c>
      <c r="I864" s="15">
        <v>2015</v>
      </c>
      <c r="J864" t="s">
        <v>10634</v>
      </c>
      <c r="K864" s="5">
        <v>2145</v>
      </c>
      <c r="L864" t="s">
        <v>967</v>
      </c>
      <c r="M864" t="s">
        <v>956</v>
      </c>
      <c r="N864" t="s">
        <v>10635</v>
      </c>
      <c r="O864" t="s">
        <v>818</v>
      </c>
      <c r="P864" t="s">
        <v>10636</v>
      </c>
      <c r="Q864" t="s">
        <v>10636</v>
      </c>
      <c r="R864" t="s">
        <v>738</v>
      </c>
      <c r="S864" t="s">
        <v>795</v>
      </c>
      <c r="T864" t="s">
        <v>12263</v>
      </c>
      <c r="U864" t="s">
        <v>965</v>
      </c>
      <c r="V864" t="s">
        <v>10638</v>
      </c>
      <c r="W864" t="s">
        <v>970</v>
      </c>
      <c r="X864" t="s">
        <v>12266</v>
      </c>
    </row>
    <row r="865" spans="2:24" ht="11" outlineLevel="1" x14ac:dyDescent="0.15">
      <c r="B865" t="s">
        <v>1207</v>
      </c>
      <c r="C865" t="s">
        <v>217</v>
      </c>
      <c r="E865" t="s">
        <v>10699</v>
      </c>
      <c r="F865" t="s">
        <v>655</v>
      </c>
      <c r="G865" t="s">
        <v>1208</v>
      </c>
      <c r="H865" s="17">
        <v>42471</v>
      </c>
      <c r="I865" s="15">
        <v>2016</v>
      </c>
      <c r="J865" t="s">
        <v>10634</v>
      </c>
      <c r="K865" s="5">
        <v>-243075</v>
      </c>
      <c r="L865" t="s">
        <v>967</v>
      </c>
      <c r="M865" t="s">
        <v>956</v>
      </c>
      <c r="N865" t="s">
        <v>10635</v>
      </c>
      <c r="O865" t="s">
        <v>818</v>
      </c>
      <c r="P865" t="s">
        <v>10636</v>
      </c>
      <c r="Q865" t="s">
        <v>10636</v>
      </c>
      <c r="R865" t="s">
        <v>738</v>
      </c>
      <c r="S865" t="s">
        <v>795</v>
      </c>
      <c r="T865" t="s">
        <v>12263</v>
      </c>
      <c r="U865" t="s">
        <v>965</v>
      </c>
      <c r="V865" t="s">
        <v>10638</v>
      </c>
      <c r="W865" t="s">
        <v>970</v>
      </c>
      <c r="X865" t="s">
        <v>12267</v>
      </c>
    </row>
    <row r="866" spans="2:24" ht="11" outlineLevel="1" x14ac:dyDescent="0.15">
      <c r="B866" t="s">
        <v>1207</v>
      </c>
      <c r="C866" t="s">
        <v>217</v>
      </c>
      <c r="E866" t="s">
        <v>10851</v>
      </c>
      <c r="F866" t="s">
        <v>655</v>
      </c>
      <c r="G866" t="s">
        <v>1208</v>
      </c>
      <c r="H866" s="17">
        <v>42433</v>
      </c>
      <c r="I866" s="15">
        <v>2016</v>
      </c>
      <c r="J866" t="s">
        <v>10634</v>
      </c>
      <c r="K866" s="5">
        <v>5109.2</v>
      </c>
      <c r="L866" t="s">
        <v>967</v>
      </c>
      <c r="M866" t="s">
        <v>956</v>
      </c>
      <c r="N866" t="s">
        <v>10635</v>
      </c>
      <c r="O866" t="s">
        <v>818</v>
      </c>
      <c r="P866" t="s">
        <v>10636</v>
      </c>
      <c r="Q866" t="s">
        <v>10636</v>
      </c>
      <c r="R866" t="s">
        <v>738</v>
      </c>
      <c r="S866" t="s">
        <v>795</v>
      </c>
      <c r="T866" t="s">
        <v>12263</v>
      </c>
      <c r="U866" t="s">
        <v>965</v>
      </c>
      <c r="V866" t="s">
        <v>10638</v>
      </c>
      <c r="W866" t="s">
        <v>970</v>
      </c>
      <c r="X866" t="s">
        <v>12268</v>
      </c>
    </row>
    <row r="867" spans="2:24" ht="11" outlineLevel="1" x14ac:dyDescent="0.15">
      <c r="B867" t="s">
        <v>1207</v>
      </c>
      <c r="C867" t="s">
        <v>217</v>
      </c>
      <c r="E867" t="s">
        <v>10845</v>
      </c>
      <c r="F867" t="s">
        <v>655</v>
      </c>
      <c r="G867" t="s">
        <v>1208</v>
      </c>
      <c r="H867" s="17">
        <v>42452</v>
      </c>
      <c r="I867" s="15">
        <v>2016</v>
      </c>
      <c r="J867" t="s">
        <v>10634</v>
      </c>
      <c r="K867" s="5">
        <v>106381</v>
      </c>
      <c r="L867" t="s">
        <v>967</v>
      </c>
      <c r="M867" t="s">
        <v>956</v>
      </c>
      <c r="N867" t="s">
        <v>10635</v>
      </c>
      <c r="O867" t="s">
        <v>818</v>
      </c>
      <c r="P867" t="s">
        <v>10636</v>
      </c>
      <c r="Q867" t="s">
        <v>10636</v>
      </c>
      <c r="R867" t="s">
        <v>738</v>
      </c>
      <c r="S867" t="s">
        <v>795</v>
      </c>
      <c r="T867" t="s">
        <v>12269</v>
      </c>
      <c r="U867" t="s">
        <v>965</v>
      </c>
      <c r="V867" t="s">
        <v>10638</v>
      </c>
      <c r="W867" t="s">
        <v>970</v>
      </c>
      <c r="X867" t="s">
        <v>12270</v>
      </c>
    </row>
    <row r="868" spans="2:24" ht="11" outlineLevel="1" x14ac:dyDescent="0.15">
      <c r="B868" t="s">
        <v>1207</v>
      </c>
      <c r="C868" t="s">
        <v>217</v>
      </c>
      <c r="E868" t="s">
        <v>10728</v>
      </c>
      <c r="F868" t="s">
        <v>655</v>
      </c>
      <c r="G868" t="s">
        <v>1208</v>
      </c>
      <c r="H868" s="17">
        <v>42411</v>
      </c>
      <c r="I868" s="15">
        <v>2016</v>
      </c>
      <c r="J868" t="s">
        <v>10634</v>
      </c>
      <c r="K868" s="5">
        <v>-2976</v>
      </c>
      <c r="L868" t="s">
        <v>967</v>
      </c>
      <c r="M868" t="s">
        <v>956</v>
      </c>
      <c r="N868" t="s">
        <v>10635</v>
      </c>
      <c r="O868" t="s">
        <v>818</v>
      </c>
      <c r="P868" t="s">
        <v>10636</v>
      </c>
      <c r="Q868" t="s">
        <v>10636</v>
      </c>
      <c r="R868" t="s">
        <v>738</v>
      </c>
      <c r="S868" t="s">
        <v>795</v>
      </c>
      <c r="T868" t="s">
        <v>12263</v>
      </c>
      <c r="U868" t="s">
        <v>965</v>
      </c>
      <c r="V868" t="s">
        <v>10638</v>
      </c>
      <c r="W868" t="s">
        <v>970</v>
      </c>
      <c r="X868" t="s">
        <v>12271</v>
      </c>
    </row>
    <row r="869" spans="2:24" ht="11" outlineLevel="1" x14ac:dyDescent="0.15">
      <c r="B869" t="s">
        <v>1207</v>
      </c>
      <c r="C869" t="s">
        <v>217</v>
      </c>
      <c r="E869" t="s">
        <v>10655</v>
      </c>
      <c r="F869" t="s">
        <v>655</v>
      </c>
      <c r="G869" t="s">
        <v>1208</v>
      </c>
      <c r="H869" s="17">
        <v>42011</v>
      </c>
      <c r="I869" s="15">
        <v>2015</v>
      </c>
      <c r="J869" t="s">
        <v>10634</v>
      </c>
      <c r="K869" s="5">
        <v>6665</v>
      </c>
      <c r="L869" t="s">
        <v>967</v>
      </c>
      <c r="M869" t="s">
        <v>956</v>
      </c>
      <c r="N869" t="s">
        <v>10635</v>
      </c>
      <c r="O869" t="s">
        <v>818</v>
      </c>
      <c r="P869" t="s">
        <v>10636</v>
      </c>
      <c r="Q869" t="s">
        <v>10636</v>
      </c>
      <c r="R869" t="s">
        <v>738</v>
      </c>
      <c r="S869" t="s">
        <v>795</v>
      </c>
      <c r="T869" t="s">
        <v>12272</v>
      </c>
      <c r="U869" t="s">
        <v>965</v>
      </c>
      <c r="V869" t="s">
        <v>10638</v>
      </c>
      <c r="W869" t="s">
        <v>970</v>
      </c>
      <c r="X869" t="s">
        <v>12273</v>
      </c>
    </row>
    <row r="870" spans="2:24" ht="11" outlineLevel="1" x14ac:dyDescent="0.15">
      <c r="B870" t="s">
        <v>1207</v>
      </c>
      <c r="C870" t="s">
        <v>217</v>
      </c>
      <c r="E870" t="s">
        <v>10714</v>
      </c>
      <c r="F870" t="s">
        <v>655</v>
      </c>
      <c r="G870" t="s">
        <v>1208</v>
      </c>
      <c r="H870" s="17">
        <v>44095</v>
      </c>
      <c r="I870" s="15">
        <v>2020</v>
      </c>
      <c r="J870" t="s">
        <v>10634</v>
      </c>
      <c r="K870" s="5">
        <v>-1954.29</v>
      </c>
      <c r="L870" t="s">
        <v>967</v>
      </c>
      <c r="M870" t="s">
        <v>956</v>
      </c>
      <c r="N870" t="s">
        <v>10635</v>
      </c>
      <c r="O870" t="s">
        <v>818</v>
      </c>
      <c r="P870" t="s">
        <v>10636</v>
      </c>
      <c r="Q870" t="s">
        <v>10636</v>
      </c>
      <c r="R870" t="s">
        <v>738</v>
      </c>
      <c r="S870" t="s">
        <v>795</v>
      </c>
      <c r="T870" t="s">
        <v>12274</v>
      </c>
      <c r="U870" t="s">
        <v>965</v>
      </c>
      <c r="V870" t="s">
        <v>10638</v>
      </c>
      <c r="W870" t="s">
        <v>970</v>
      </c>
      <c r="X870" t="s">
        <v>12275</v>
      </c>
    </row>
    <row r="871" spans="2:24" ht="11" outlineLevel="1" x14ac:dyDescent="0.15">
      <c r="B871" t="s">
        <v>1207</v>
      </c>
      <c r="C871" t="s">
        <v>217</v>
      </c>
      <c r="E871" t="s">
        <v>10767</v>
      </c>
      <c r="F871" t="s">
        <v>655</v>
      </c>
      <c r="G871" t="s">
        <v>1208</v>
      </c>
      <c r="H871" s="17">
        <v>42180</v>
      </c>
      <c r="I871" s="15">
        <v>2015</v>
      </c>
      <c r="J871" t="s">
        <v>10634</v>
      </c>
      <c r="K871" s="5">
        <v>33872</v>
      </c>
      <c r="L871" t="s">
        <v>967</v>
      </c>
      <c r="M871" t="s">
        <v>956</v>
      </c>
      <c r="N871" t="s">
        <v>10635</v>
      </c>
      <c r="O871" t="s">
        <v>818</v>
      </c>
      <c r="P871" t="s">
        <v>10636</v>
      </c>
      <c r="Q871" t="s">
        <v>10636</v>
      </c>
      <c r="R871" t="s">
        <v>738</v>
      </c>
      <c r="S871" t="s">
        <v>795</v>
      </c>
      <c r="T871" t="s">
        <v>12263</v>
      </c>
      <c r="U871" t="s">
        <v>965</v>
      </c>
      <c r="V871" t="s">
        <v>10638</v>
      </c>
      <c r="W871" t="s">
        <v>970</v>
      </c>
      <c r="X871" t="s">
        <v>12276</v>
      </c>
    </row>
    <row r="872" spans="2:24" ht="11" outlineLevel="1" x14ac:dyDescent="0.15">
      <c r="B872" t="s">
        <v>1210</v>
      </c>
      <c r="C872" t="s">
        <v>1211</v>
      </c>
      <c r="D872" t="s">
        <v>189</v>
      </c>
      <c r="E872" t="s">
        <v>10661</v>
      </c>
      <c r="F872" t="s">
        <v>646</v>
      </c>
      <c r="G872" t="s">
        <v>1158</v>
      </c>
      <c r="H872" s="17">
        <v>46043</v>
      </c>
      <c r="I872" s="15">
        <v>2026</v>
      </c>
      <c r="J872" t="s">
        <v>10634</v>
      </c>
      <c r="K872" s="5">
        <v>312119.65999999997</v>
      </c>
      <c r="L872" t="s">
        <v>967</v>
      </c>
      <c r="M872" t="s">
        <v>985</v>
      </c>
      <c r="N872" t="s">
        <v>10635</v>
      </c>
      <c r="O872" t="s">
        <v>796</v>
      </c>
      <c r="P872" t="s">
        <v>11969</v>
      </c>
      <c r="Q872" t="s">
        <v>11969</v>
      </c>
      <c r="R872" t="s">
        <v>744</v>
      </c>
      <c r="S872" t="s">
        <v>795</v>
      </c>
      <c r="T872" t="s">
        <v>12277</v>
      </c>
      <c r="U872" t="s">
        <v>965</v>
      </c>
      <c r="V872" t="s">
        <v>10638</v>
      </c>
      <c r="W872" t="s">
        <v>970</v>
      </c>
      <c r="X872" t="s">
        <v>12278</v>
      </c>
    </row>
    <row r="873" spans="2:24" ht="11" outlineLevel="1" x14ac:dyDescent="0.15">
      <c r="B873" t="s">
        <v>1210</v>
      </c>
      <c r="C873" t="s">
        <v>1211</v>
      </c>
      <c r="D873" t="s">
        <v>189</v>
      </c>
      <c r="E873" t="s">
        <v>10640</v>
      </c>
      <c r="F873" t="s">
        <v>646</v>
      </c>
      <c r="G873" t="s">
        <v>1158</v>
      </c>
      <c r="H873" s="17">
        <v>46078</v>
      </c>
      <c r="I873" s="15">
        <v>2026</v>
      </c>
      <c r="J873" t="s">
        <v>10634</v>
      </c>
      <c r="K873" s="5">
        <v>318167.64</v>
      </c>
      <c r="L873" t="s">
        <v>967</v>
      </c>
      <c r="M873" t="s">
        <v>985</v>
      </c>
      <c r="N873" t="s">
        <v>10635</v>
      </c>
      <c r="O873" t="s">
        <v>796</v>
      </c>
      <c r="P873" t="s">
        <v>11969</v>
      </c>
      <c r="Q873" t="s">
        <v>11969</v>
      </c>
      <c r="R873" t="s">
        <v>744</v>
      </c>
      <c r="S873" t="s">
        <v>795</v>
      </c>
      <c r="T873" t="s">
        <v>12277</v>
      </c>
      <c r="U873" t="s">
        <v>965</v>
      </c>
      <c r="V873" t="s">
        <v>10638</v>
      </c>
      <c r="W873" t="s">
        <v>970</v>
      </c>
      <c r="X873" t="s">
        <v>12279</v>
      </c>
    </row>
    <row r="874" spans="2:24" ht="11" outlineLevel="1" x14ac:dyDescent="0.15">
      <c r="B874" t="s">
        <v>1210</v>
      </c>
      <c r="C874" t="s">
        <v>1211</v>
      </c>
      <c r="D874" t="s">
        <v>189</v>
      </c>
      <c r="E874" t="s">
        <v>10655</v>
      </c>
      <c r="F874" t="s">
        <v>646</v>
      </c>
      <c r="G874" t="s">
        <v>1158</v>
      </c>
      <c r="H874" s="17">
        <v>46050</v>
      </c>
      <c r="I874" s="15">
        <v>2026</v>
      </c>
      <c r="J874" t="s">
        <v>10634</v>
      </c>
      <c r="K874" s="5">
        <v>309855.26</v>
      </c>
      <c r="L874" t="s">
        <v>967</v>
      </c>
      <c r="M874" t="s">
        <v>985</v>
      </c>
      <c r="N874" t="s">
        <v>10635</v>
      </c>
      <c r="O874" t="s">
        <v>796</v>
      </c>
      <c r="P874" t="s">
        <v>11969</v>
      </c>
      <c r="Q874" t="s">
        <v>11969</v>
      </c>
      <c r="R874" t="s">
        <v>744</v>
      </c>
      <c r="S874" t="s">
        <v>795</v>
      </c>
      <c r="T874" t="s">
        <v>12277</v>
      </c>
      <c r="U874" t="s">
        <v>965</v>
      </c>
      <c r="V874" t="s">
        <v>10638</v>
      </c>
      <c r="W874" t="s">
        <v>970</v>
      </c>
      <c r="X874" t="s">
        <v>12280</v>
      </c>
    </row>
    <row r="875" spans="2:24" ht="11" outlineLevel="1" x14ac:dyDescent="0.15">
      <c r="B875" t="s">
        <v>1210</v>
      </c>
      <c r="C875" t="s">
        <v>1211</v>
      </c>
      <c r="D875" t="s">
        <v>189</v>
      </c>
      <c r="E875" t="s">
        <v>10646</v>
      </c>
      <c r="F875" t="s">
        <v>646</v>
      </c>
      <c r="G875" t="s">
        <v>1158</v>
      </c>
      <c r="H875" s="17">
        <v>46055</v>
      </c>
      <c r="I875" s="15">
        <v>2026</v>
      </c>
      <c r="J875" t="s">
        <v>10634</v>
      </c>
      <c r="K875" s="5">
        <v>330729.67</v>
      </c>
      <c r="L875" t="s">
        <v>967</v>
      </c>
      <c r="M875" t="s">
        <v>985</v>
      </c>
      <c r="N875" t="s">
        <v>10635</v>
      </c>
      <c r="O875" t="s">
        <v>796</v>
      </c>
      <c r="P875" t="s">
        <v>11969</v>
      </c>
      <c r="Q875" t="s">
        <v>11969</v>
      </c>
      <c r="R875" t="s">
        <v>744</v>
      </c>
      <c r="S875" t="s">
        <v>795</v>
      </c>
      <c r="T875" t="s">
        <v>12277</v>
      </c>
      <c r="U875" t="s">
        <v>965</v>
      </c>
      <c r="V875" t="s">
        <v>10638</v>
      </c>
      <c r="W875" t="s">
        <v>970</v>
      </c>
      <c r="X875" t="s">
        <v>12281</v>
      </c>
    </row>
    <row r="876" spans="2:24" ht="11" outlineLevel="1" x14ac:dyDescent="0.15">
      <c r="B876" t="s">
        <v>1210</v>
      </c>
      <c r="C876" t="s">
        <v>1211</v>
      </c>
      <c r="D876" t="s">
        <v>189</v>
      </c>
      <c r="E876" t="s">
        <v>10649</v>
      </c>
      <c r="F876" t="s">
        <v>646</v>
      </c>
      <c r="G876" t="s">
        <v>1158</v>
      </c>
      <c r="H876" s="17">
        <v>45915</v>
      </c>
      <c r="I876" s="15">
        <v>2025</v>
      </c>
      <c r="J876" t="s">
        <v>10634</v>
      </c>
      <c r="K876" s="5">
        <v>8797173.5700000003</v>
      </c>
      <c r="L876" t="s">
        <v>967</v>
      </c>
      <c r="M876" t="s">
        <v>985</v>
      </c>
      <c r="N876" t="s">
        <v>10635</v>
      </c>
      <c r="O876" t="s">
        <v>796</v>
      </c>
      <c r="P876" t="s">
        <v>11969</v>
      </c>
      <c r="Q876" t="s">
        <v>11435</v>
      </c>
      <c r="R876" t="s">
        <v>744</v>
      </c>
      <c r="S876" t="s">
        <v>795</v>
      </c>
      <c r="T876" t="s">
        <v>12277</v>
      </c>
      <c r="U876" t="s">
        <v>965</v>
      </c>
      <c r="V876" t="s">
        <v>10638</v>
      </c>
      <c r="W876" t="s">
        <v>970</v>
      </c>
      <c r="X876" t="s">
        <v>12282</v>
      </c>
    </row>
    <row r="877" spans="2:24" ht="11" outlineLevel="1" x14ac:dyDescent="0.15">
      <c r="B877" t="s">
        <v>1210</v>
      </c>
      <c r="C877" t="s">
        <v>1211</v>
      </c>
      <c r="D877" t="s">
        <v>189</v>
      </c>
      <c r="E877" t="s">
        <v>10667</v>
      </c>
      <c r="F877" t="s">
        <v>646</v>
      </c>
      <c r="G877" t="s">
        <v>1158</v>
      </c>
      <c r="H877" s="17">
        <v>46030</v>
      </c>
      <c r="I877" s="15">
        <v>2026</v>
      </c>
      <c r="J877" t="s">
        <v>10634</v>
      </c>
      <c r="K877" s="5">
        <v>227655.73</v>
      </c>
      <c r="L877" t="s">
        <v>967</v>
      </c>
      <c r="M877" t="s">
        <v>985</v>
      </c>
      <c r="N877" t="s">
        <v>10635</v>
      </c>
      <c r="O877" t="s">
        <v>796</v>
      </c>
      <c r="P877" t="s">
        <v>11969</v>
      </c>
      <c r="Q877" t="s">
        <v>11969</v>
      </c>
      <c r="R877" t="s">
        <v>744</v>
      </c>
      <c r="S877" t="s">
        <v>795</v>
      </c>
      <c r="T877" t="s">
        <v>12277</v>
      </c>
      <c r="U877" t="s">
        <v>965</v>
      </c>
      <c r="V877" t="s">
        <v>10638</v>
      </c>
      <c r="W877" t="s">
        <v>970</v>
      </c>
      <c r="X877" t="s">
        <v>12283</v>
      </c>
    </row>
    <row r="878" spans="2:24" ht="11" outlineLevel="1" x14ac:dyDescent="0.15">
      <c r="B878" t="s">
        <v>1210</v>
      </c>
      <c r="C878" t="s">
        <v>1211</v>
      </c>
      <c r="D878" t="s">
        <v>189</v>
      </c>
      <c r="E878" t="s">
        <v>10664</v>
      </c>
      <c r="F878" t="s">
        <v>646</v>
      </c>
      <c r="G878" t="s">
        <v>1158</v>
      </c>
      <c r="H878" s="17">
        <v>46009</v>
      </c>
      <c r="I878" s="15">
        <v>2026</v>
      </c>
      <c r="J878" t="s">
        <v>10634</v>
      </c>
      <c r="K878" s="5">
        <v>308417.3</v>
      </c>
      <c r="L878" t="s">
        <v>967</v>
      </c>
      <c r="M878" t="s">
        <v>985</v>
      </c>
      <c r="N878" t="s">
        <v>10635</v>
      </c>
      <c r="O878" t="s">
        <v>796</v>
      </c>
      <c r="P878" t="s">
        <v>11969</v>
      </c>
      <c r="Q878" t="s">
        <v>11969</v>
      </c>
      <c r="R878" t="s">
        <v>744</v>
      </c>
      <c r="S878" t="s">
        <v>795</v>
      </c>
      <c r="T878" t="s">
        <v>12277</v>
      </c>
      <c r="U878" t="s">
        <v>965</v>
      </c>
      <c r="V878" t="s">
        <v>10638</v>
      </c>
      <c r="W878" t="s">
        <v>970</v>
      </c>
      <c r="X878" t="s">
        <v>12284</v>
      </c>
    </row>
    <row r="879" spans="2:24" ht="11" outlineLevel="1" x14ac:dyDescent="0.15">
      <c r="B879" t="s">
        <v>1210</v>
      </c>
      <c r="C879" t="s">
        <v>1211</v>
      </c>
      <c r="D879" t="s">
        <v>189</v>
      </c>
      <c r="E879" t="s">
        <v>10652</v>
      </c>
      <c r="F879" t="s">
        <v>646</v>
      </c>
      <c r="G879" t="s">
        <v>1158</v>
      </c>
      <c r="H879" s="17">
        <v>46007</v>
      </c>
      <c r="I879" s="15">
        <v>2026</v>
      </c>
      <c r="J879" t="s">
        <v>10634</v>
      </c>
      <c r="K879" s="5">
        <v>203075.4</v>
      </c>
      <c r="L879" t="s">
        <v>967</v>
      </c>
      <c r="M879" t="s">
        <v>985</v>
      </c>
      <c r="N879" t="s">
        <v>10635</v>
      </c>
      <c r="O879" t="s">
        <v>796</v>
      </c>
      <c r="P879" t="s">
        <v>11969</v>
      </c>
      <c r="Q879" t="s">
        <v>11969</v>
      </c>
      <c r="R879" t="s">
        <v>744</v>
      </c>
      <c r="S879" t="s">
        <v>795</v>
      </c>
      <c r="T879" t="s">
        <v>12277</v>
      </c>
      <c r="U879" t="s">
        <v>965</v>
      </c>
      <c r="V879" t="s">
        <v>10638</v>
      </c>
      <c r="W879" t="s">
        <v>970</v>
      </c>
      <c r="X879" t="s">
        <v>12285</v>
      </c>
    </row>
    <row r="880" spans="2:24" ht="11" outlineLevel="1" x14ac:dyDescent="0.15">
      <c r="B880" t="s">
        <v>1210</v>
      </c>
      <c r="C880" t="s">
        <v>1211</v>
      </c>
      <c r="D880" t="s">
        <v>189</v>
      </c>
      <c r="E880" t="s">
        <v>10643</v>
      </c>
      <c r="F880" t="s">
        <v>646</v>
      </c>
      <c r="G880" t="s">
        <v>1158</v>
      </c>
      <c r="H880" s="17">
        <v>46021</v>
      </c>
      <c r="I880" s="15">
        <v>2026</v>
      </c>
      <c r="J880" t="s">
        <v>10634</v>
      </c>
      <c r="K880" s="5">
        <v>296667.96999999997</v>
      </c>
      <c r="L880" t="s">
        <v>967</v>
      </c>
      <c r="M880" t="s">
        <v>985</v>
      </c>
      <c r="N880" t="s">
        <v>10635</v>
      </c>
      <c r="O880" t="s">
        <v>796</v>
      </c>
      <c r="P880" t="s">
        <v>11969</v>
      </c>
      <c r="Q880" t="s">
        <v>11969</v>
      </c>
      <c r="R880" t="s">
        <v>744</v>
      </c>
      <c r="S880" t="s">
        <v>795</v>
      </c>
      <c r="T880" t="s">
        <v>12277</v>
      </c>
      <c r="U880" t="s">
        <v>965</v>
      </c>
      <c r="V880" t="s">
        <v>10638</v>
      </c>
      <c r="W880" t="s">
        <v>970</v>
      </c>
      <c r="X880" t="s">
        <v>12286</v>
      </c>
    </row>
    <row r="881" spans="2:24" ht="11" outlineLevel="1" x14ac:dyDescent="0.15">
      <c r="B881" t="s">
        <v>1213</v>
      </c>
      <c r="C881" t="s">
        <v>218</v>
      </c>
      <c r="E881" t="s">
        <v>10652</v>
      </c>
      <c r="F881" t="s">
        <v>656</v>
      </c>
      <c r="G881" t="s">
        <v>1214</v>
      </c>
      <c r="H881" s="17">
        <v>45714</v>
      </c>
      <c r="I881" s="15">
        <v>2025</v>
      </c>
      <c r="J881" t="s">
        <v>10634</v>
      </c>
      <c r="K881" s="5">
        <v>710700</v>
      </c>
      <c r="L881" t="s">
        <v>967</v>
      </c>
      <c r="M881" t="s">
        <v>956</v>
      </c>
      <c r="N881" t="s">
        <v>10635</v>
      </c>
      <c r="O881" t="s">
        <v>818</v>
      </c>
      <c r="P881" t="s">
        <v>10636</v>
      </c>
      <c r="Q881" t="s">
        <v>10636</v>
      </c>
      <c r="R881" t="s">
        <v>741</v>
      </c>
      <c r="S881" t="s">
        <v>795</v>
      </c>
      <c r="T881" t="s">
        <v>12287</v>
      </c>
      <c r="U881" t="s">
        <v>965</v>
      </c>
      <c r="V881" t="s">
        <v>10638</v>
      </c>
      <c r="W881" t="s">
        <v>970</v>
      </c>
      <c r="X881" t="s">
        <v>12288</v>
      </c>
    </row>
    <row r="882" spans="2:24" ht="11" outlineLevel="1" x14ac:dyDescent="0.15">
      <c r="B882" t="s">
        <v>1213</v>
      </c>
      <c r="C882" t="s">
        <v>218</v>
      </c>
      <c r="E882" t="s">
        <v>10649</v>
      </c>
      <c r="F882" t="s">
        <v>656</v>
      </c>
      <c r="G882" t="s">
        <v>1214</v>
      </c>
      <c r="H882" s="17">
        <v>45547</v>
      </c>
      <c r="I882" s="15">
        <v>2024</v>
      </c>
      <c r="J882" t="s">
        <v>10634</v>
      </c>
      <c r="K882" s="5">
        <v>10961100</v>
      </c>
      <c r="L882" t="s">
        <v>967</v>
      </c>
      <c r="M882" t="s">
        <v>956</v>
      </c>
      <c r="N882" t="s">
        <v>10635</v>
      </c>
      <c r="O882" t="s">
        <v>818</v>
      </c>
      <c r="P882" t="s">
        <v>10636</v>
      </c>
      <c r="Q882" t="s">
        <v>10636</v>
      </c>
      <c r="R882" t="s">
        <v>741</v>
      </c>
      <c r="S882" t="s">
        <v>795</v>
      </c>
      <c r="T882" t="s">
        <v>12289</v>
      </c>
      <c r="U882" t="s">
        <v>965</v>
      </c>
      <c r="V882" t="s">
        <v>10638</v>
      </c>
      <c r="W882" t="s">
        <v>970</v>
      </c>
      <c r="X882" t="s">
        <v>12290</v>
      </c>
    </row>
    <row r="883" spans="2:24" ht="11" outlineLevel="1" x14ac:dyDescent="0.15">
      <c r="B883" t="s">
        <v>1216</v>
      </c>
      <c r="C883" t="s">
        <v>1217</v>
      </c>
      <c r="D883" t="s">
        <v>164</v>
      </c>
      <c r="E883" t="s">
        <v>10711</v>
      </c>
      <c r="F883" t="s">
        <v>11297</v>
      </c>
      <c r="G883" t="s">
        <v>1022</v>
      </c>
      <c r="H883" s="17">
        <v>45265</v>
      </c>
      <c r="I883" s="15">
        <v>2024</v>
      </c>
      <c r="J883" t="s">
        <v>10634</v>
      </c>
      <c r="K883" s="5">
        <v>0</v>
      </c>
      <c r="L883" t="s">
        <v>967</v>
      </c>
      <c r="M883" t="s">
        <v>985</v>
      </c>
      <c r="N883" t="s">
        <v>10635</v>
      </c>
      <c r="O883" t="s">
        <v>796</v>
      </c>
      <c r="P883" t="s">
        <v>10671</v>
      </c>
      <c r="Q883" t="s">
        <v>10671</v>
      </c>
      <c r="R883" t="s">
        <v>744</v>
      </c>
      <c r="S883" t="s">
        <v>795</v>
      </c>
      <c r="T883" t="s">
        <v>12291</v>
      </c>
      <c r="U883" t="s">
        <v>965</v>
      </c>
      <c r="V883" t="s">
        <v>10638</v>
      </c>
      <c r="W883" t="s">
        <v>970</v>
      </c>
      <c r="X883" t="s">
        <v>12292</v>
      </c>
    </row>
    <row r="884" spans="2:24" ht="11" outlineLevel="1" x14ac:dyDescent="0.15">
      <c r="B884" t="s">
        <v>1216</v>
      </c>
      <c r="C884" t="s">
        <v>1217</v>
      </c>
      <c r="D884" t="s">
        <v>164</v>
      </c>
      <c r="E884" t="s">
        <v>10655</v>
      </c>
      <c r="F884" t="s">
        <v>11297</v>
      </c>
      <c r="G884" t="s">
        <v>1022</v>
      </c>
      <c r="H884" s="17">
        <v>45126</v>
      </c>
      <c r="I884" s="15">
        <v>2023</v>
      </c>
      <c r="J884" t="s">
        <v>10634</v>
      </c>
      <c r="K884" s="5">
        <v>0</v>
      </c>
      <c r="L884" t="s">
        <v>967</v>
      </c>
      <c r="M884" t="s">
        <v>985</v>
      </c>
      <c r="N884" t="s">
        <v>10635</v>
      </c>
      <c r="O884" t="s">
        <v>796</v>
      </c>
      <c r="P884" t="s">
        <v>10671</v>
      </c>
      <c r="Q884" t="s">
        <v>10671</v>
      </c>
      <c r="R884" t="s">
        <v>744</v>
      </c>
      <c r="S884" t="s">
        <v>795</v>
      </c>
      <c r="T884" t="s">
        <v>11310</v>
      </c>
      <c r="U884" t="s">
        <v>965</v>
      </c>
      <c r="V884" t="s">
        <v>10638</v>
      </c>
      <c r="W884" t="s">
        <v>970</v>
      </c>
      <c r="X884" t="s">
        <v>12293</v>
      </c>
    </row>
    <row r="885" spans="2:24" ht="11" outlineLevel="1" x14ac:dyDescent="0.15">
      <c r="B885" t="s">
        <v>1216</v>
      </c>
      <c r="C885" t="s">
        <v>1217</v>
      </c>
      <c r="D885" t="s">
        <v>164</v>
      </c>
      <c r="E885" t="s">
        <v>10632</v>
      </c>
      <c r="F885" t="s">
        <v>11297</v>
      </c>
      <c r="G885" t="s">
        <v>1022</v>
      </c>
      <c r="H885" s="17">
        <v>44998</v>
      </c>
      <c r="I885" s="15">
        <v>2023</v>
      </c>
      <c r="J885" t="s">
        <v>10634</v>
      </c>
      <c r="K885" s="5">
        <v>0</v>
      </c>
      <c r="L885" t="s">
        <v>967</v>
      </c>
      <c r="M885" t="s">
        <v>985</v>
      </c>
      <c r="N885" t="s">
        <v>10635</v>
      </c>
      <c r="O885" t="s">
        <v>796</v>
      </c>
      <c r="P885" t="s">
        <v>10671</v>
      </c>
      <c r="Q885" t="s">
        <v>10671</v>
      </c>
      <c r="R885" t="s">
        <v>744</v>
      </c>
      <c r="S885" t="s">
        <v>795</v>
      </c>
      <c r="T885" t="s">
        <v>12294</v>
      </c>
      <c r="U885" t="s">
        <v>965</v>
      </c>
      <c r="V885" t="s">
        <v>10638</v>
      </c>
      <c r="W885" t="s">
        <v>970</v>
      </c>
      <c r="X885" t="s">
        <v>12295</v>
      </c>
    </row>
    <row r="886" spans="2:24" ht="11" outlineLevel="1" x14ac:dyDescent="0.15">
      <c r="B886" t="s">
        <v>1216</v>
      </c>
      <c r="C886" t="s">
        <v>1217</v>
      </c>
      <c r="D886" t="s">
        <v>164</v>
      </c>
      <c r="E886" t="s">
        <v>10664</v>
      </c>
      <c r="F886" t="s">
        <v>11297</v>
      </c>
      <c r="G886" t="s">
        <v>1022</v>
      </c>
      <c r="H886" s="17">
        <v>44938</v>
      </c>
      <c r="I886" s="15">
        <v>2023</v>
      </c>
      <c r="J886" t="s">
        <v>10634</v>
      </c>
      <c r="K886" s="5">
        <v>0</v>
      </c>
      <c r="L886" t="s">
        <v>967</v>
      </c>
      <c r="M886" t="s">
        <v>985</v>
      </c>
      <c r="N886" t="s">
        <v>10635</v>
      </c>
      <c r="O886" t="s">
        <v>796</v>
      </c>
      <c r="P886" t="s">
        <v>10671</v>
      </c>
      <c r="Q886" t="s">
        <v>10671</v>
      </c>
      <c r="R886" t="s">
        <v>744</v>
      </c>
      <c r="S886" t="s">
        <v>795</v>
      </c>
      <c r="T886" t="s">
        <v>12296</v>
      </c>
      <c r="U886" t="s">
        <v>965</v>
      </c>
      <c r="V886" t="s">
        <v>10638</v>
      </c>
      <c r="W886" t="s">
        <v>970</v>
      </c>
      <c r="X886" t="s">
        <v>12297</v>
      </c>
    </row>
    <row r="887" spans="2:24" ht="11" outlineLevel="1" x14ac:dyDescent="0.15">
      <c r="B887" t="s">
        <v>1216</v>
      </c>
      <c r="C887" t="s">
        <v>1217</v>
      </c>
      <c r="D887" t="s">
        <v>164</v>
      </c>
      <c r="E887" t="s">
        <v>10851</v>
      </c>
      <c r="F887" t="s">
        <v>11297</v>
      </c>
      <c r="G887" t="s">
        <v>1022</v>
      </c>
      <c r="H887" s="17">
        <v>45315</v>
      </c>
      <c r="I887" s="15">
        <v>2024</v>
      </c>
      <c r="J887" t="s">
        <v>10634</v>
      </c>
      <c r="K887" s="5">
        <v>-77093.66</v>
      </c>
      <c r="L887" t="s">
        <v>967</v>
      </c>
      <c r="M887" t="s">
        <v>985</v>
      </c>
      <c r="N887" t="s">
        <v>10635</v>
      </c>
      <c r="O887" t="s">
        <v>796</v>
      </c>
      <c r="P887" t="s">
        <v>10671</v>
      </c>
      <c r="Q887" t="s">
        <v>10671</v>
      </c>
      <c r="R887" t="s">
        <v>744</v>
      </c>
      <c r="S887" t="s">
        <v>795</v>
      </c>
      <c r="T887" t="s">
        <v>12298</v>
      </c>
      <c r="U887" t="s">
        <v>965</v>
      </c>
      <c r="V887" t="s">
        <v>10638</v>
      </c>
      <c r="W887" t="s">
        <v>970</v>
      </c>
      <c r="X887" t="s">
        <v>12299</v>
      </c>
    </row>
    <row r="888" spans="2:24" ht="11" outlineLevel="1" x14ac:dyDescent="0.15">
      <c r="B888" t="s">
        <v>1216</v>
      </c>
      <c r="C888" t="s">
        <v>1217</v>
      </c>
      <c r="D888" t="s">
        <v>164</v>
      </c>
      <c r="E888" t="s">
        <v>10667</v>
      </c>
      <c r="F888" t="s">
        <v>11297</v>
      </c>
      <c r="G888" t="s">
        <v>1022</v>
      </c>
      <c r="H888" s="17">
        <v>45022</v>
      </c>
      <c r="I888" s="15">
        <v>2023</v>
      </c>
      <c r="J888" t="s">
        <v>10634</v>
      </c>
      <c r="K888" s="5">
        <v>0</v>
      </c>
      <c r="L888" t="s">
        <v>967</v>
      </c>
      <c r="M888" t="s">
        <v>985</v>
      </c>
      <c r="N888" t="s">
        <v>10635</v>
      </c>
      <c r="O888" t="s">
        <v>796</v>
      </c>
      <c r="P888" t="s">
        <v>10671</v>
      </c>
      <c r="Q888" t="s">
        <v>10671</v>
      </c>
      <c r="R888" t="s">
        <v>744</v>
      </c>
      <c r="S888" t="s">
        <v>795</v>
      </c>
      <c r="T888" t="s">
        <v>12300</v>
      </c>
      <c r="U888" t="s">
        <v>965</v>
      </c>
      <c r="V888" t="s">
        <v>10638</v>
      </c>
      <c r="W888" t="s">
        <v>970</v>
      </c>
      <c r="X888" t="s">
        <v>12301</v>
      </c>
    </row>
    <row r="889" spans="2:24" ht="11" outlineLevel="1" x14ac:dyDescent="0.15">
      <c r="B889" t="s">
        <v>1216</v>
      </c>
      <c r="C889" t="s">
        <v>1217</v>
      </c>
      <c r="D889" t="s">
        <v>164</v>
      </c>
      <c r="E889" t="s">
        <v>10658</v>
      </c>
      <c r="F889" t="s">
        <v>11297</v>
      </c>
      <c r="G889" t="s">
        <v>1022</v>
      </c>
      <c r="H889" s="17">
        <v>45043</v>
      </c>
      <c r="I889" s="15">
        <v>2023</v>
      </c>
      <c r="J889" t="s">
        <v>10634</v>
      </c>
      <c r="K889" s="5">
        <v>0</v>
      </c>
      <c r="L889" t="s">
        <v>967</v>
      </c>
      <c r="M889" t="s">
        <v>985</v>
      </c>
      <c r="N889" t="s">
        <v>10635</v>
      </c>
      <c r="O889" t="s">
        <v>796</v>
      </c>
      <c r="P889" t="s">
        <v>10671</v>
      </c>
      <c r="Q889" t="s">
        <v>10671</v>
      </c>
      <c r="R889" t="s">
        <v>744</v>
      </c>
      <c r="S889" t="s">
        <v>795</v>
      </c>
      <c r="T889" t="s">
        <v>12302</v>
      </c>
      <c r="U889" t="s">
        <v>965</v>
      </c>
      <c r="V889" t="s">
        <v>10638</v>
      </c>
      <c r="W889" t="s">
        <v>970</v>
      </c>
      <c r="X889" t="s">
        <v>12303</v>
      </c>
    </row>
    <row r="890" spans="2:24" ht="11" outlineLevel="1" x14ac:dyDescent="0.15">
      <c r="B890" t="s">
        <v>1216</v>
      </c>
      <c r="C890" t="s">
        <v>1217</v>
      </c>
      <c r="D890" t="s">
        <v>164</v>
      </c>
      <c r="E890" t="s">
        <v>10767</v>
      </c>
      <c r="F890" t="s">
        <v>11297</v>
      </c>
      <c r="G890" t="s">
        <v>1022</v>
      </c>
      <c r="H890" s="17">
        <v>45211</v>
      </c>
      <c r="I890" s="15">
        <v>2024</v>
      </c>
      <c r="J890" t="s">
        <v>10634</v>
      </c>
      <c r="K890" s="5">
        <v>0</v>
      </c>
      <c r="L890" t="s">
        <v>967</v>
      </c>
      <c r="M890" t="s">
        <v>985</v>
      </c>
      <c r="N890" t="s">
        <v>10635</v>
      </c>
      <c r="O890" t="s">
        <v>796</v>
      </c>
      <c r="P890" t="s">
        <v>10671</v>
      </c>
      <c r="Q890" t="s">
        <v>10671</v>
      </c>
      <c r="R890" t="s">
        <v>744</v>
      </c>
      <c r="S890" t="s">
        <v>795</v>
      </c>
      <c r="T890" t="s">
        <v>11310</v>
      </c>
      <c r="U890" t="s">
        <v>965</v>
      </c>
      <c r="V890" t="s">
        <v>10638</v>
      </c>
      <c r="W890" t="s">
        <v>970</v>
      </c>
      <c r="X890" t="s">
        <v>12304</v>
      </c>
    </row>
    <row r="891" spans="2:24" ht="11" outlineLevel="1" x14ac:dyDescent="0.15">
      <c r="B891" t="s">
        <v>1216</v>
      </c>
      <c r="C891" t="s">
        <v>1217</v>
      </c>
      <c r="D891" t="s">
        <v>164</v>
      </c>
      <c r="E891" t="s">
        <v>10649</v>
      </c>
      <c r="F891" t="s">
        <v>11297</v>
      </c>
      <c r="G891" t="s">
        <v>1022</v>
      </c>
      <c r="H891" s="17">
        <v>44817</v>
      </c>
      <c r="I891" s="15">
        <v>2022</v>
      </c>
      <c r="J891" t="s">
        <v>10634</v>
      </c>
      <c r="K891" s="5">
        <v>11640174</v>
      </c>
      <c r="L891" t="s">
        <v>967</v>
      </c>
      <c r="M891" t="s">
        <v>985</v>
      </c>
      <c r="N891" t="s">
        <v>10635</v>
      </c>
      <c r="O891" t="s">
        <v>796</v>
      </c>
      <c r="P891" t="s">
        <v>10671</v>
      </c>
      <c r="Q891" t="s">
        <v>10671</v>
      </c>
      <c r="R891" t="s">
        <v>744</v>
      </c>
      <c r="S891" t="s">
        <v>795</v>
      </c>
      <c r="T891" t="s">
        <v>12296</v>
      </c>
      <c r="U891" t="s">
        <v>965</v>
      </c>
      <c r="V891" t="s">
        <v>10638</v>
      </c>
      <c r="W891" t="s">
        <v>970</v>
      </c>
      <c r="X891" t="s">
        <v>12305</v>
      </c>
    </row>
    <row r="892" spans="2:24" ht="11" outlineLevel="1" x14ac:dyDescent="0.15">
      <c r="B892" t="s">
        <v>1216</v>
      </c>
      <c r="C892" t="s">
        <v>1217</v>
      </c>
      <c r="D892" t="s">
        <v>164</v>
      </c>
      <c r="E892" t="s">
        <v>10652</v>
      </c>
      <c r="F892" t="s">
        <v>11297</v>
      </c>
      <c r="G892" t="s">
        <v>1022</v>
      </c>
      <c r="H892" s="17">
        <v>44869</v>
      </c>
      <c r="I892" s="15">
        <v>2023</v>
      </c>
      <c r="J892" t="s">
        <v>10634</v>
      </c>
      <c r="K892" s="5">
        <v>0</v>
      </c>
      <c r="L892" t="s">
        <v>967</v>
      </c>
      <c r="M892" t="s">
        <v>985</v>
      </c>
      <c r="N892" t="s">
        <v>10635</v>
      </c>
      <c r="O892" t="s">
        <v>796</v>
      </c>
      <c r="P892" t="s">
        <v>10671</v>
      </c>
      <c r="Q892" t="s">
        <v>10671</v>
      </c>
      <c r="R892" t="s">
        <v>744</v>
      </c>
      <c r="S892" t="s">
        <v>795</v>
      </c>
      <c r="T892" t="s">
        <v>12306</v>
      </c>
      <c r="U892" t="s">
        <v>965</v>
      </c>
      <c r="V892" t="s">
        <v>10638</v>
      </c>
      <c r="W892" t="s">
        <v>970</v>
      </c>
      <c r="X892" t="s">
        <v>12307</v>
      </c>
    </row>
    <row r="893" spans="2:24" ht="11" outlineLevel="1" x14ac:dyDescent="0.15">
      <c r="B893" t="s">
        <v>1216</v>
      </c>
      <c r="C893" t="s">
        <v>1217</v>
      </c>
      <c r="D893" t="s">
        <v>164</v>
      </c>
      <c r="E893" t="s">
        <v>10661</v>
      </c>
      <c r="F893" t="s">
        <v>11297</v>
      </c>
      <c r="G893" t="s">
        <v>1022</v>
      </c>
      <c r="H893" s="17">
        <v>45083</v>
      </c>
      <c r="I893" s="15">
        <v>2023</v>
      </c>
      <c r="J893" t="s">
        <v>10634</v>
      </c>
      <c r="K893" s="5">
        <v>0</v>
      </c>
      <c r="L893" t="s">
        <v>967</v>
      </c>
      <c r="M893" t="s">
        <v>985</v>
      </c>
      <c r="N893" t="s">
        <v>10635</v>
      </c>
      <c r="O893" t="s">
        <v>796</v>
      </c>
      <c r="P893" t="s">
        <v>10671</v>
      </c>
      <c r="Q893" t="s">
        <v>10671</v>
      </c>
      <c r="R893" t="s">
        <v>744</v>
      </c>
      <c r="S893" t="s">
        <v>795</v>
      </c>
      <c r="T893" t="s">
        <v>12308</v>
      </c>
      <c r="U893" t="s">
        <v>965</v>
      </c>
      <c r="V893" t="s">
        <v>10638</v>
      </c>
      <c r="W893" t="s">
        <v>970</v>
      </c>
      <c r="X893" t="s">
        <v>12309</v>
      </c>
    </row>
    <row r="894" spans="2:24" ht="11" outlineLevel="1" x14ac:dyDescent="0.15">
      <c r="B894" t="s">
        <v>1216</v>
      </c>
      <c r="C894" t="s">
        <v>1217</v>
      </c>
      <c r="D894" t="s">
        <v>164</v>
      </c>
      <c r="E894" t="s">
        <v>10643</v>
      </c>
      <c r="F894" t="s">
        <v>11297</v>
      </c>
      <c r="G894" t="s">
        <v>1022</v>
      </c>
      <c r="H894" s="17">
        <v>44964</v>
      </c>
      <c r="I894" s="15">
        <v>2023</v>
      </c>
      <c r="J894" t="s">
        <v>10634</v>
      </c>
      <c r="K894" s="5">
        <v>0</v>
      </c>
      <c r="L894" t="s">
        <v>967</v>
      </c>
      <c r="M894" t="s">
        <v>985</v>
      </c>
      <c r="N894" t="s">
        <v>10635</v>
      </c>
      <c r="O894" t="s">
        <v>796</v>
      </c>
      <c r="P894" t="s">
        <v>10671</v>
      </c>
      <c r="Q894" t="s">
        <v>10671</v>
      </c>
      <c r="R894" t="s">
        <v>744</v>
      </c>
      <c r="S894" t="s">
        <v>795</v>
      </c>
      <c r="T894" t="s">
        <v>12306</v>
      </c>
      <c r="U894" t="s">
        <v>965</v>
      </c>
      <c r="V894" t="s">
        <v>10638</v>
      </c>
      <c r="W894" t="s">
        <v>970</v>
      </c>
      <c r="X894" t="s">
        <v>12310</v>
      </c>
    </row>
    <row r="895" spans="2:24" ht="11" outlineLevel="1" x14ac:dyDescent="0.15">
      <c r="B895" t="s">
        <v>1216</v>
      </c>
      <c r="C895" t="s">
        <v>1217</v>
      </c>
      <c r="D895" t="s">
        <v>164</v>
      </c>
      <c r="E895" t="s">
        <v>10646</v>
      </c>
      <c r="F895" t="s">
        <v>11297</v>
      </c>
      <c r="G895" t="s">
        <v>1022</v>
      </c>
      <c r="H895" s="17">
        <v>45148</v>
      </c>
      <c r="I895" s="15">
        <v>2023</v>
      </c>
      <c r="J895" t="s">
        <v>10634</v>
      </c>
      <c r="K895" s="5">
        <v>0</v>
      </c>
      <c r="L895" t="s">
        <v>967</v>
      </c>
      <c r="M895" t="s">
        <v>985</v>
      </c>
      <c r="N895" t="s">
        <v>10635</v>
      </c>
      <c r="O895" t="s">
        <v>796</v>
      </c>
      <c r="P895" t="s">
        <v>10671</v>
      </c>
      <c r="Q895" t="s">
        <v>10671</v>
      </c>
      <c r="R895" t="s">
        <v>744</v>
      </c>
      <c r="S895" t="s">
        <v>795</v>
      </c>
      <c r="T895" t="s">
        <v>11310</v>
      </c>
      <c r="U895" t="s">
        <v>965</v>
      </c>
      <c r="V895" t="s">
        <v>10638</v>
      </c>
      <c r="W895" t="s">
        <v>970</v>
      </c>
      <c r="X895" t="s">
        <v>12311</v>
      </c>
    </row>
    <row r="896" spans="2:24" ht="11" outlineLevel="1" x14ac:dyDescent="0.15">
      <c r="B896" t="s">
        <v>1216</v>
      </c>
      <c r="C896" t="s">
        <v>1217</v>
      </c>
      <c r="D896" t="s">
        <v>164</v>
      </c>
      <c r="E896" t="s">
        <v>10640</v>
      </c>
      <c r="F896" t="s">
        <v>11297</v>
      </c>
      <c r="G896" t="s">
        <v>1022</v>
      </c>
      <c r="H896" s="17">
        <v>45177</v>
      </c>
      <c r="I896" s="15">
        <v>2023</v>
      </c>
      <c r="J896" t="s">
        <v>10634</v>
      </c>
      <c r="K896" s="5">
        <v>0</v>
      </c>
      <c r="L896" t="s">
        <v>967</v>
      </c>
      <c r="M896" t="s">
        <v>985</v>
      </c>
      <c r="N896" t="s">
        <v>10635</v>
      </c>
      <c r="O896" t="s">
        <v>796</v>
      </c>
      <c r="P896" t="s">
        <v>10671</v>
      </c>
      <c r="Q896" t="s">
        <v>10671</v>
      </c>
      <c r="R896" t="s">
        <v>744</v>
      </c>
      <c r="S896" t="s">
        <v>795</v>
      </c>
      <c r="T896" t="s">
        <v>12312</v>
      </c>
      <c r="U896" t="s">
        <v>965</v>
      </c>
      <c r="V896" t="s">
        <v>10638</v>
      </c>
      <c r="W896" t="s">
        <v>970</v>
      </c>
      <c r="X896" t="s">
        <v>12313</v>
      </c>
    </row>
    <row r="897" spans="2:24" ht="11" outlineLevel="1" x14ac:dyDescent="0.15">
      <c r="B897" t="s">
        <v>1216</v>
      </c>
      <c r="C897" t="s">
        <v>1217</v>
      </c>
      <c r="D897" t="s">
        <v>164</v>
      </c>
      <c r="E897" t="s">
        <v>10728</v>
      </c>
      <c r="F897" t="s">
        <v>11297</v>
      </c>
      <c r="G897" t="s">
        <v>1022</v>
      </c>
      <c r="H897" s="17">
        <v>45273</v>
      </c>
      <c r="I897" s="15">
        <v>2024</v>
      </c>
      <c r="J897" t="s">
        <v>10634</v>
      </c>
      <c r="K897" s="5">
        <v>0</v>
      </c>
      <c r="L897" t="s">
        <v>967</v>
      </c>
      <c r="M897" t="s">
        <v>985</v>
      </c>
      <c r="N897" t="s">
        <v>10635</v>
      </c>
      <c r="O897" t="s">
        <v>796</v>
      </c>
      <c r="P897" t="s">
        <v>10671</v>
      </c>
      <c r="Q897" t="s">
        <v>10671</v>
      </c>
      <c r="R897" t="s">
        <v>744</v>
      </c>
      <c r="S897" t="s">
        <v>795</v>
      </c>
      <c r="T897" t="s">
        <v>11310</v>
      </c>
      <c r="U897" t="s">
        <v>965</v>
      </c>
      <c r="V897" t="s">
        <v>10638</v>
      </c>
      <c r="W897" t="s">
        <v>970</v>
      </c>
      <c r="X897" t="s">
        <v>12314</v>
      </c>
    </row>
    <row r="898" spans="2:24" ht="11" outlineLevel="1" x14ac:dyDescent="0.15">
      <c r="B898" t="s">
        <v>1219</v>
      </c>
      <c r="C898" t="s">
        <v>1220</v>
      </c>
      <c r="D898" t="s">
        <v>167</v>
      </c>
      <c r="E898" t="s">
        <v>10851</v>
      </c>
      <c r="F898" t="s">
        <v>11297</v>
      </c>
      <c r="G898" t="s">
        <v>1022</v>
      </c>
      <c r="H898" s="17">
        <v>44461</v>
      </c>
      <c r="I898" s="15">
        <v>2021</v>
      </c>
      <c r="J898" t="s">
        <v>10634</v>
      </c>
      <c r="K898" s="5">
        <v>0</v>
      </c>
      <c r="L898" t="s">
        <v>967</v>
      </c>
      <c r="M898" t="s">
        <v>985</v>
      </c>
      <c r="N898" t="s">
        <v>10635</v>
      </c>
      <c r="O898" t="s">
        <v>818</v>
      </c>
      <c r="P898" t="s">
        <v>10671</v>
      </c>
      <c r="Q898" t="s">
        <v>10671</v>
      </c>
      <c r="R898" t="s">
        <v>744</v>
      </c>
      <c r="S898" t="s">
        <v>795</v>
      </c>
      <c r="T898" t="s">
        <v>12315</v>
      </c>
      <c r="U898" t="s">
        <v>965</v>
      </c>
      <c r="V898" t="s">
        <v>10638</v>
      </c>
      <c r="W898" t="s">
        <v>970</v>
      </c>
      <c r="X898" t="s">
        <v>12316</v>
      </c>
    </row>
    <row r="899" spans="2:24" ht="11" outlineLevel="1" x14ac:dyDescent="0.15">
      <c r="B899" t="s">
        <v>1219</v>
      </c>
      <c r="C899" t="s">
        <v>1220</v>
      </c>
      <c r="D899" t="s">
        <v>167</v>
      </c>
      <c r="E899" t="s">
        <v>10845</v>
      </c>
      <c r="F899" t="s">
        <v>11297</v>
      </c>
      <c r="G899" t="s">
        <v>1022</v>
      </c>
      <c r="H899" s="17">
        <v>44775</v>
      </c>
      <c r="I899" s="15">
        <v>2022</v>
      </c>
      <c r="J899" t="s">
        <v>10634</v>
      </c>
      <c r="K899" s="5">
        <v>-270165.33</v>
      </c>
      <c r="L899" t="s">
        <v>967</v>
      </c>
      <c r="M899" t="s">
        <v>985</v>
      </c>
      <c r="N899" t="s">
        <v>10635</v>
      </c>
      <c r="O899" t="s">
        <v>818</v>
      </c>
      <c r="P899" t="s">
        <v>10671</v>
      </c>
      <c r="Q899" t="s">
        <v>10671</v>
      </c>
      <c r="R899" t="s">
        <v>744</v>
      </c>
      <c r="S899" t="s">
        <v>795</v>
      </c>
      <c r="T899" t="s">
        <v>12315</v>
      </c>
      <c r="U899" t="s">
        <v>965</v>
      </c>
      <c r="V899" t="s">
        <v>10638</v>
      </c>
      <c r="W899" t="s">
        <v>970</v>
      </c>
      <c r="X899" t="s">
        <v>12317</v>
      </c>
    </row>
    <row r="900" spans="2:24" ht="11" outlineLevel="1" x14ac:dyDescent="0.15">
      <c r="B900" t="s">
        <v>1219</v>
      </c>
      <c r="C900" t="s">
        <v>1220</v>
      </c>
      <c r="D900" t="s">
        <v>167</v>
      </c>
      <c r="E900" t="s">
        <v>10640</v>
      </c>
      <c r="F900" t="s">
        <v>11297</v>
      </c>
      <c r="G900" t="s">
        <v>1022</v>
      </c>
      <c r="H900" s="17">
        <v>44391</v>
      </c>
      <c r="I900" s="15">
        <v>2021</v>
      </c>
      <c r="J900" t="s">
        <v>10634</v>
      </c>
      <c r="K900" s="5">
        <v>0</v>
      </c>
      <c r="L900" t="s">
        <v>967</v>
      </c>
      <c r="M900" t="s">
        <v>985</v>
      </c>
      <c r="N900" t="s">
        <v>10635</v>
      </c>
      <c r="O900" t="s">
        <v>818</v>
      </c>
      <c r="P900" t="s">
        <v>10671</v>
      </c>
      <c r="Q900" t="s">
        <v>10671</v>
      </c>
      <c r="R900" t="s">
        <v>744</v>
      </c>
      <c r="S900" t="s">
        <v>795</v>
      </c>
      <c r="T900" t="s">
        <v>12315</v>
      </c>
      <c r="U900" t="s">
        <v>965</v>
      </c>
      <c r="V900" t="s">
        <v>10638</v>
      </c>
      <c r="W900" t="s">
        <v>970</v>
      </c>
      <c r="X900" t="s">
        <v>12318</v>
      </c>
    </row>
    <row r="901" spans="2:24" ht="11" outlineLevel="1" x14ac:dyDescent="0.15">
      <c r="B901" t="s">
        <v>1219</v>
      </c>
      <c r="C901" t="s">
        <v>1220</v>
      </c>
      <c r="D901" t="s">
        <v>167</v>
      </c>
      <c r="E901" t="s">
        <v>10646</v>
      </c>
      <c r="F901" t="s">
        <v>11297</v>
      </c>
      <c r="G901" t="s">
        <v>1022</v>
      </c>
      <c r="H901" s="17">
        <v>44364</v>
      </c>
      <c r="I901" s="15">
        <v>2021</v>
      </c>
      <c r="J901" t="s">
        <v>10634</v>
      </c>
      <c r="K901" s="5">
        <v>0</v>
      </c>
      <c r="L901" t="s">
        <v>967</v>
      </c>
      <c r="M901" t="s">
        <v>985</v>
      </c>
      <c r="N901" t="s">
        <v>10635</v>
      </c>
      <c r="O901" t="s">
        <v>818</v>
      </c>
      <c r="P901" t="s">
        <v>10671</v>
      </c>
      <c r="Q901" t="s">
        <v>10671</v>
      </c>
      <c r="R901" t="s">
        <v>744</v>
      </c>
      <c r="S901" t="s">
        <v>795</v>
      </c>
      <c r="T901" t="s">
        <v>12315</v>
      </c>
      <c r="U901" t="s">
        <v>965</v>
      </c>
      <c r="V901" t="s">
        <v>10638</v>
      </c>
      <c r="W901" t="s">
        <v>970</v>
      </c>
      <c r="X901" t="s">
        <v>12319</v>
      </c>
    </row>
    <row r="902" spans="2:24" ht="11" outlineLevel="1" x14ac:dyDescent="0.15">
      <c r="B902" t="s">
        <v>1219</v>
      </c>
      <c r="C902" t="s">
        <v>1220</v>
      </c>
      <c r="D902" t="s">
        <v>167</v>
      </c>
      <c r="E902" t="s">
        <v>10652</v>
      </c>
      <c r="F902" t="s">
        <v>11297</v>
      </c>
      <c r="G902" t="s">
        <v>1022</v>
      </c>
      <c r="H902" s="17">
        <v>44140</v>
      </c>
      <c r="I902" s="15">
        <v>2021</v>
      </c>
      <c r="J902" t="s">
        <v>10634</v>
      </c>
      <c r="K902" s="5">
        <v>0</v>
      </c>
      <c r="L902" t="s">
        <v>967</v>
      </c>
      <c r="M902" t="s">
        <v>985</v>
      </c>
      <c r="N902" t="s">
        <v>10635</v>
      </c>
      <c r="O902" t="s">
        <v>818</v>
      </c>
      <c r="P902" t="s">
        <v>10671</v>
      </c>
      <c r="Q902" t="s">
        <v>10671</v>
      </c>
      <c r="R902" t="s">
        <v>744</v>
      </c>
      <c r="S902" t="s">
        <v>795</v>
      </c>
      <c r="T902" t="s">
        <v>12315</v>
      </c>
      <c r="U902" t="s">
        <v>965</v>
      </c>
      <c r="V902" t="s">
        <v>10638</v>
      </c>
      <c r="W902" t="s">
        <v>970</v>
      </c>
      <c r="X902" t="s">
        <v>12320</v>
      </c>
    </row>
    <row r="903" spans="2:24" ht="11" outlineLevel="1" x14ac:dyDescent="0.15">
      <c r="B903" t="s">
        <v>1219</v>
      </c>
      <c r="C903" t="s">
        <v>1220</v>
      </c>
      <c r="D903" t="s">
        <v>167</v>
      </c>
      <c r="E903" t="s">
        <v>10667</v>
      </c>
      <c r="F903" t="s">
        <v>11297</v>
      </c>
      <c r="G903" t="s">
        <v>1022</v>
      </c>
      <c r="H903" s="17">
        <v>44256</v>
      </c>
      <c r="I903" s="15">
        <v>2021</v>
      </c>
      <c r="J903" t="s">
        <v>10634</v>
      </c>
      <c r="K903" s="5">
        <v>962375.35</v>
      </c>
      <c r="L903" t="s">
        <v>967</v>
      </c>
      <c r="M903" t="s">
        <v>985</v>
      </c>
      <c r="N903" t="s">
        <v>10635</v>
      </c>
      <c r="O903" t="s">
        <v>818</v>
      </c>
      <c r="P903" t="s">
        <v>10671</v>
      </c>
      <c r="Q903" t="s">
        <v>10671</v>
      </c>
      <c r="R903" t="s">
        <v>744</v>
      </c>
      <c r="S903" t="s">
        <v>795</v>
      </c>
      <c r="T903" t="s">
        <v>12315</v>
      </c>
      <c r="U903" t="s">
        <v>965</v>
      </c>
      <c r="V903" t="s">
        <v>10638</v>
      </c>
      <c r="W903" t="s">
        <v>970</v>
      </c>
      <c r="X903" t="s">
        <v>12321</v>
      </c>
    </row>
    <row r="904" spans="2:24" ht="11" outlineLevel="1" x14ac:dyDescent="0.15">
      <c r="B904" t="s">
        <v>1219</v>
      </c>
      <c r="C904" t="s">
        <v>1220</v>
      </c>
      <c r="D904" t="s">
        <v>167</v>
      </c>
      <c r="E904" t="s">
        <v>10711</v>
      </c>
      <c r="F904" t="s">
        <v>11297</v>
      </c>
      <c r="G904" t="s">
        <v>1022</v>
      </c>
      <c r="H904" s="17">
        <v>44435</v>
      </c>
      <c r="I904" s="15">
        <v>2021</v>
      </c>
      <c r="J904" t="s">
        <v>10634</v>
      </c>
      <c r="K904" s="5">
        <v>340767.55</v>
      </c>
      <c r="L904" t="s">
        <v>967</v>
      </c>
      <c r="M904" t="s">
        <v>985</v>
      </c>
      <c r="N904" t="s">
        <v>10635</v>
      </c>
      <c r="O904" t="s">
        <v>818</v>
      </c>
      <c r="P904" t="s">
        <v>10671</v>
      </c>
      <c r="Q904" t="s">
        <v>10671</v>
      </c>
      <c r="R904" t="s">
        <v>744</v>
      </c>
      <c r="S904" t="s">
        <v>795</v>
      </c>
      <c r="T904" t="s">
        <v>12315</v>
      </c>
      <c r="U904" t="s">
        <v>965</v>
      </c>
      <c r="V904" t="s">
        <v>10638</v>
      </c>
      <c r="W904" t="s">
        <v>970</v>
      </c>
      <c r="X904" t="s">
        <v>12322</v>
      </c>
    </row>
    <row r="905" spans="2:24" ht="11" outlineLevel="1" x14ac:dyDescent="0.15">
      <c r="B905" t="s">
        <v>1219</v>
      </c>
      <c r="C905" t="s">
        <v>1220</v>
      </c>
      <c r="D905" t="s">
        <v>167</v>
      </c>
      <c r="E905" t="s">
        <v>10655</v>
      </c>
      <c r="F905" t="s">
        <v>11297</v>
      </c>
      <c r="G905" t="s">
        <v>1022</v>
      </c>
      <c r="H905" s="17">
        <v>44335</v>
      </c>
      <c r="I905" s="15">
        <v>2021</v>
      </c>
      <c r="J905" t="s">
        <v>10634</v>
      </c>
      <c r="K905" s="5">
        <v>0</v>
      </c>
      <c r="L905" t="s">
        <v>967</v>
      </c>
      <c r="M905" t="s">
        <v>985</v>
      </c>
      <c r="N905" t="s">
        <v>10635</v>
      </c>
      <c r="O905" t="s">
        <v>818</v>
      </c>
      <c r="P905" t="s">
        <v>10671</v>
      </c>
      <c r="Q905" t="s">
        <v>10671</v>
      </c>
      <c r="R905" t="s">
        <v>744</v>
      </c>
      <c r="S905" t="s">
        <v>795</v>
      </c>
      <c r="T905" t="s">
        <v>12315</v>
      </c>
      <c r="U905" t="s">
        <v>965</v>
      </c>
      <c r="V905" t="s">
        <v>10638</v>
      </c>
      <c r="W905" t="s">
        <v>970</v>
      </c>
      <c r="X905" t="s">
        <v>12323</v>
      </c>
    </row>
    <row r="906" spans="2:24" ht="11" outlineLevel="1" x14ac:dyDescent="0.15">
      <c r="B906" t="s">
        <v>1219</v>
      </c>
      <c r="C906" t="s">
        <v>1220</v>
      </c>
      <c r="D906" t="s">
        <v>167</v>
      </c>
      <c r="E906" t="s">
        <v>10664</v>
      </c>
      <c r="F906" t="s">
        <v>11297</v>
      </c>
      <c r="G906" t="s">
        <v>1022</v>
      </c>
      <c r="H906" s="17">
        <v>44173</v>
      </c>
      <c r="I906" s="15">
        <v>2021</v>
      </c>
      <c r="J906" t="s">
        <v>10634</v>
      </c>
      <c r="K906" s="5">
        <v>0</v>
      </c>
      <c r="L906" t="s">
        <v>967</v>
      </c>
      <c r="M906" t="s">
        <v>985</v>
      </c>
      <c r="N906" t="s">
        <v>10635</v>
      </c>
      <c r="O906" t="s">
        <v>818</v>
      </c>
      <c r="P906" t="s">
        <v>10671</v>
      </c>
      <c r="Q906" t="s">
        <v>10671</v>
      </c>
      <c r="R906" t="s">
        <v>744</v>
      </c>
      <c r="S906" t="s">
        <v>795</v>
      </c>
      <c r="T906" t="s">
        <v>12315</v>
      </c>
      <c r="U906" t="s">
        <v>965</v>
      </c>
      <c r="V906" t="s">
        <v>10638</v>
      </c>
      <c r="W906" t="s">
        <v>970</v>
      </c>
      <c r="X906" t="s">
        <v>12324</v>
      </c>
    </row>
    <row r="907" spans="2:24" ht="11" outlineLevel="1" x14ac:dyDescent="0.15">
      <c r="B907" t="s">
        <v>1219</v>
      </c>
      <c r="C907" t="s">
        <v>1220</v>
      </c>
      <c r="D907" t="s">
        <v>167</v>
      </c>
      <c r="E907" t="s">
        <v>10643</v>
      </c>
      <c r="F907" t="s">
        <v>11297</v>
      </c>
      <c r="G907" t="s">
        <v>1022</v>
      </c>
      <c r="H907" s="17">
        <v>44200</v>
      </c>
      <c r="I907" s="15">
        <v>2021</v>
      </c>
      <c r="J907" t="s">
        <v>10634</v>
      </c>
      <c r="K907" s="5">
        <v>399309.32</v>
      </c>
      <c r="L907" t="s">
        <v>967</v>
      </c>
      <c r="M907" t="s">
        <v>985</v>
      </c>
      <c r="N907" t="s">
        <v>10635</v>
      </c>
      <c r="O907" t="s">
        <v>818</v>
      </c>
      <c r="P907" t="s">
        <v>10671</v>
      </c>
      <c r="Q907" t="s">
        <v>10671</v>
      </c>
      <c r="R907" t="s">
        <v>744</v>
      </c>
      <c r="S907" t="s">
        <v>795</v>
      </c>
      <c r="T907" t="s">
        <v>12315</v>
      </c>
      <c r="U907" t="s">
        <v>965</v>
      </c>
      <c r="V907" t="s">
        <v>10638</v>
      </c>
      <c r="W907" t="s">
        <v>970</v>
      </c>
      <c r="X907" t="s">
        <v>12325</v>
      </c>
    </row>
    <row r="908" spans="2:24" ht="11" outlineLevel="1" x14ac:dyDescent="0.15">
      <c r="B908" t="s">
        <v>1219</v>
      </c>
      <c r="C908" t="s">
        <v>1220</v>
      </c>
      <c r="D908" t="s">
        <v>167</v>
      </c>
      <c r="E908" t="s">
        <v>10649</v>
      </c>
      <c r="F908" t="s">
        <v>11297</v>
      </c>
      <c r="G908" t="s">
        <v>1022</v>
      </c>
      <c r="H908" s="17">
        <v>44057</v>
      </c>
      <c r="I908" s="15">
        <v>2020</v>
      </c>
      <c r="J908" t="s">
        <v>10634</v>
      </c>
      <c r="K908" s="5">
        <v>9625703</v>
      </c>
      <c r="L908" t="s">
        <v>967</v>
      </c>
      <c r="M908" t="s">
        <v>985</v>
      </c>
      <c r="N908" t="s">
        <v>10635</v>
      </c>
      <c r="O908" t="s">
        <v>818</v>
      </c>
      <c r="P908" t="s">
        <v>10671</v>
      </c>
      <c r="Q908" t="s">
        <v>10671</v>
      </c>
      <c r="R908" t="s">
        <v>744</v>
      </c>
      <c r="S908" t="s">
        <v>795</v>
      </c>
      <c r="T908" t="s">
        <v>12315</v>
      </c>
      <c r="U908" t="s">
        <v>965</v>
      </c>
      <c r="V908" t="s">
        <v>10638</v>
      </c>
      <c r="W908" t="s">
        <v>970</v>
      </c>
      <c r="X908" t="s">
        <v>12326</v>
      </c>
    </row>
    <row r="909" spans="2:24" ht="11" outlineLevel="1" x14ac:dyDescent="0.15">
      <c r="B909" t="s">
        <v>1219</v>
      </c>
      <c r="C909" t="s">
        <v>1220</v>
      </c>
      <c r="D909" t="s">
        <v>167</v>
      </c>
      <c r="E909" t="s">
        <v>10632</v>
      </c>
      <c r="F909" t="s">
        <v>11297</v>
      </c>
      <c r="G909" t="s">
        <v>1022</v>
      </c>
      <c r="H909" s="17">
        <v>44223</v>
      </c>
      <c r="I909" s="15">
        <v>2021</v>
      </c>
      <c r="J909" t="s">
        <v>10634</v>
      </c>
      <c r="K909" s="5">
        <v>0</v>
      </c>
      <c r="L909" t="s">
        <v>967</v>
      </c>
      <c r="M909" t="s">
        <v>985</v>
      </c>
      <c r="N909" t="s">
        <v>10635</v>
      </c>
      <c r="O909" t="s">
        <v>818</v>
      </c>
      <c r="P909" t="s">
        <v>10671</v>
      </c>
      <c r="Q909" t="s">
        <v>10671</v>
      </c>
      <c r="R909" t="s">
        <v>744</v>
      </c>
      <c r="S909" t="s">
        <v>795</v>
      </c>
      <c r="T909" t="s">
        <v>12315</v>
      </c>
      <c r="U909" t="s">
        <v>965</v>
      </c>
      <c r="V909" t="s">
        <v>10638</v>
      </c>
      <c r="W909" t="s">
        <v>970</v>
      </c>
      <c r="X909" t="s">
        <v>12327</v>
      </c>
    </row>
    <row r="910" spans="2:24" ht="11" outlineLevel="1" x14ac:dyDescent="0.15">
      <c r="B910" t="s">
        <v>1219</v>
      </c>
      <c r="C910" t="s">
        <v>1220</v>
      </c>
      <c r="D910" t="s">
        <v>167</v>
      </c>
      <c r="E910" t="s">
        <v>10728</v>
      </c>
      <c r="F910" t="s">
        <v>11297</v>
      </c>
      <c r="G910" t="s">
        <v>1022</v>
      </c>
      <c r="H910" s="17">
        <v>44447</v>
      </c>
      <c r="I910" s="15">
        <v>2021</v>
      </c>
      <c r="J910" t="s">
        <v>10634</v>
      </c>
      <c r="K910" s="5">
        <v>304035.12</v>
      </c>
      <c r="L910" t="s">
        <v>967</v>
      </c>
      <c r="M910" t="s">
        <v>985</v>
      </c>
      <c r="N910" t="s">
        <v>10635</v>
      </c>
      <c r="O910" t="s">
        <v>818</v>
      </c>
      <c r="P910" t="s">
        <v>10671</v>
      </c>
      <c r="Q910" t="s">
        <v>10671</v>
      </c>
      <c r="R910" t="s">
        <v>744</v>
      </c>
      <c r="S910" t="s">
        <v>795</v>
      </c>
      <c r="T910" t="s">
        <v>12315</v>
      </c>
      <c r="U910" t="s">
        <v>965</v>
      </c>
      <c r="V910" t="s">
        <v>10638</v>
      </c>
      <c r="W910" t="s">
        <v>970</v>
      </c>
      <c r="X910" t="s">
        <v>12328</v>
      </c>
    </row>
    <row r="911" spans="2:24" ht="11" outlineLevel="1" x14ac:dyDescent="0.15">
      <c r="B911" t="s">
        <v>1219</v>
      </c>
      <c r="C911" t="s">
        <v>1220</v>
      </c>
      <c r="D911" t="s">
        <v>167</v>
      </c>
      <c r="E911" t="s">
        <v>10767</v>
      </c>
      <c r="F911" t="s">
        <v>11297</v>
      </c>
      <c r="G911" t="s">
        <v>1022</v>
      </c>
      <c r="H911" s="17">
        <v>44417</v>
      </c>
      <c r="I911" s="15">
        <v>2021</v>
      </c>
      <c r="J911" t="s">
        <v>10634</v>
      </c>
      <c r="K911" s="5">
        <v>0</v>
      </c>
      <c r="L911" t="s">
        <v>967</v>
      </c>
      <c r="M911" t="s">
        <v>985</v>
      </c>
      <c r="N911" t="s">
        <v>10635</v>
      </c>
      <c r="O911" t="s">
        <v>818</v>
      </c>
      <c r="P911" t="s">
        <v>10671</v>
      </c>
      <c r="Q911" t="s">
        <v>10671</v>
      </c>
      <c r="R911" t="s">
        <v>744</v>
      </c>
      <c r="S911" t="s">
        <v>795</v>
      </c>
      <c r="T911" t="s">
        <v>12315</v>
      </c>
      <c r="U911" t="s">
        <v>965</v>
      </c>
      <c r="V911" t="s">
        <v>10638</v>
      </c>
      <c r="W911" t="s">
        <v>970</v>
      </c>
      <c r="X911" t="s">
        <v>12329</v>
      </c>
    </row>
    <row r="912" spans="2:24" ht="11" outlineLevel="1" x14ac:dyDescent="0.15">
      <c r="B912" t="s">
        <v>1219</v>
      </c>
      <c r="C912" t="s">
        <v>1220</v>
      </c>
      <c r="D912" t="s">
        <v>167</v>
      </c>
      <c r="E912" t="s">
        <v>10658</v>
      </c>
      <c r="F912" t="s">
        <v>11297</v>
      </c>
      <c r="G912" t="s">
        <v>1022</v>
      </c>
      <c r="H912" s="17">
        <v>44285</v>
      </c>
      <c r="I912" s="15">
        <v>2021</v>
      </c>
      <c r="J912" t="s">
        <v>10634</v>
      </c>
      <c r="K912" s="5">
        <v>0</v>
      </c>
      <c r="L912" t="s">
        <v>967</v>
      </c>
      <c r="M912" t="s">
        <v>985</v>
      </c>
      <c r="N912" t="s">
        <v>10635</v>
      </c>
      <c r="O912" t="s">
        <v>818</v>
      </c>
      <c r="P912" t="s">
        <v>10671</v>
      </c>
      <c r="Q912" t="s">
        <v>10671</v>
      </c>
      <c r="R912" t="s">
        <v>744</v>
      </c>
      <c r="S912" t="s">
        <v>795</v>
      </c>
      <c r="T912" t="s">
        <v>12315</v>
      </c>
      <c r="U912" t="s">
        <v>965</v>
      </c>
      <c r="V912" t="s">
        <v>10638</v>
      </c>
      <c r="W912" t="s">
        <v>970</v>
      </c>
      <c r="X912" t="s">
        <v>12330</v>
      </c>
    </row>
    <row r="913" spans="2:24" ht="11" outlineLevel="1" x14ac:dyDescent="0.15">
      <c r="B913" t="s">
        <v>1219</v>
      </c>
      <c r="C913" t="s">
        <v>1220</v>
      </c>
      <c r="D913" t="s">
        <v>167</v>
      </c>
      <c r="E913" t="s">
        <v>10661</v>
      </c>
      <c r="F913" t="s">
        <v>11297</v>
      </c>
      <c r="G913" t="s">
        <v>1022</v>
      </c>
      <c r="H913" s="17">
        <v>44302</v>
      </c>
      <c r="I913" s="15">
        <v>2021</v>
      </c>
      <c r="J913" t="s">
        <v>10634</v>
      </c>
      <c r="K913" s="5">
        <v>0</v>
      </c>
      <c r="L913" t="s">
        <v>967</v>
      </c>
      <c r="M913" t="s">
        <v>985</v>
      </c>
      <c r="N913" t="s">
        <v>10635</v>
      </c>
      <c r="O913" t="s">
        <v>818</v>
      </c>
      <c r="P913" t="s">
        <v>10671</v>
      </c>
      <c r="Q913" t="s">
        <v>10671</v>
      </c>
      <c r="R913" t="s">
        <v>744</v>
      </c>
      <c r="S913" t="s">
        <v>795</v>
      </c>
      <c r="T913" t="s">
        <v>12315</v>
      </c>
      <c r="U913" t="s">
        <v>965</v>
      </c>
      <c r="V913" t="s">
        <v>10638</v>
      </c>
      <c r="W913" t="s">
        <v>970</v>
      </c>
      <c r="X913" t="s">
        <v>12331</v>
      </c>
    </row>
    <row r="914" spans="2:24" ht="11" outlineLevel="1" x14ac:dyDescent="0.15">
      <c r="B914" t="s">
        <v>1222</v>
      </c>
      <c r="C914" t="s">
        <v>219</v>
      </c>
      <c r="E914" t="s">
        <v>10632</v>
      </c>
      <c r="F914" t="s">
        <v>642</v>
      </c>
      <c r="G914" t="s">
        <v>1062</v>
      </c>
      <c r="H914" s="17">
        <v>44829</v>
      </c>
      <c r="I914" s="15">
        <v>2022</v>
      </c>
      <c r="J914" t="s">
        <v>10634</v>
      </c>
      <c r="K914" s="5">
        <v>144268.07</v>
      </c>
      <c r="L914" t="s">
        <v>967</v>
      </c>
      <c r="M914" t="s">
        <v>956</v>
      </c>
      <c r="N914" t="s">
        <v>10635</v>
      </c>
      <c r="O914" t="s">
        <v>796</v>
      </c>
      <c r="P914" t="s">
        <v>10636</v>
      </c>
      <c r="Q914" t="s">
        <v>10636</v>
      </c>
      <c r="R914" t="s">
        <v>760</v>
      </c>
      <c r="S914" t="s">
        <v>795</v>
      </c>
      <c r="T914" t="s">
        <v>12332</v>
      </c>
      <c r="U914" t="s">
        <v>965</v>
      </c>
      <c r="V914" t="s">
        <v>10638</v>
      </c>
      <c r="W914" t="s">
        <v>970</v>
      </c>
      <c r="X914" t="s">
        <v>12333</v>
      </c>
    </row>
    <row r="915" spans="2:24" ht="11" outlineLevel="1" x14ac:dyDescent="0.15">
      <c r="B915" t="s">
        <v>1222</v>
      </c>
      <c r="C915" t="s">
        <v>219</v>
      </c>
      <c r="E915" t="s">
        <v>10667</v>
      </c>
      <c r="F915" t="s">
        <v>642</v>
      </c>
      <c r="G915" t="s">
        <v>1062</v>
      </c>
      <c r="H915" s="17">
        <v>45063</v>
      </c>
      <c r="I915" s="15">
        <v>2023</v>
      </c>
      <c r="J915" t="s">
        <v>10634</v>
      </c>
      <c r="K915" s="5">
        <v>1242665.51</v>
      </c>
      <c r="L915" t="s">
        <v>967</v>
      </c>
      <c r="M915" t="s">
        <v>956</v>
      </c>
      <c r="N915" t="s">
        <v>10635</v>
      </c>
      <c r="O915" t="s">
        <v>796</v>
      </c>
      <c r="P915" t="s">
        <v>10636</v>
      </c>
      <c r="Q915" t="s">
        <v>10636</v>
      </c>
      <c r="R915" t="s">
        <v>760</v>
      </c>
      <c r="S915" t="s">
        <v>795</v>
      </c>
      <c r="T915" t="s">
        <v>12332</v>
      </c>
      <c r="U915" t="s">
        <v>965</v>
      </c>
      <c r="V915" t="s">
        <v>10638</v>
      </c>
      <c r="W915" t="s">
        <v>970</v>
      </c>
      <c r="X915" t="s">
        <v>12334</v>
      </c>
    </row>
    <row r="916" spans="2:24" ht="11" outlineLevel="1" x14ac:dyDescent="0.15">
      <c r="B916" t="s">
        <v>1222</v>
      </c>
      <c r="C916" t="s">
        <v>219</v>
      </c>
      <c r="E916" t="s">
        <v>10649</v>
      </c>
      <c r="F916" t="s">
        <v>642</v>
      </c>
      <c r="G916" t="s">
        <v>1062</v>
      </c>
      <c r="H916" s="17">
        <v>43735</v>
      </c>
      <c r="I916" s="15">
        <v>2019</v>
      </c>
      <c r="J916" t="s">
        <v>10634</v>
      </c>
      <c r="K916" s="5">
        <v>9152347</v>
      </c>
      <c r="L916" t="s">
        <v>967</v>
      </c>
      <c r="M916" t="s">
        <v>956</v>
      </c>
      <c r="N916" t="s">
        <v>10635</v>
      </c>
      <c r="O916" t="s">
        <v>796</v>
      </c>
      <c r="P916" t="s">
        <v>10636</v>
      </c>
      <c r="Q916" t="s">
        <v>10636</v>
      </c>
      <c r="R916" t="s">
        <v>760</v>
      </c>
      <c r="S916" t="s">
        <v>795</v>
      </c>
      <c r="T916" t="s">
        <v>12332</v>
      </c>
      <c r="U916" t="s">
        <v>965</v>
      </c>
      <c r="V916" t="s">
        <v>10638</v>
      </c>
      <c r="W916" t="s">
        <v>970</v>
      </c>
      <c r="X916" t="s">
        <v>12335</v>
      </c>
    </row>
    <row r="917" spans="2:24" ht="11" outlineLevel="1" x14ac:dyDescent="0.15">
      <c r="B917" t="s">
        <v>1222</v>
      </c>
      <c r="C917" t="s">
        <v>219</v>
      </c>
      <c r="E917" t="s">
        <v>10652</v>
      </c>
      <c r="F917" t="s">
        <v>642</v>
      </c>
      <c r="G917" t="s">
        <v>1062</v>
      </c>
      <c r="H917" s="17">
        <v>44225</v>
      </c>
      <c r="I917" s="15">
        <v>2021</v>
      </c>
      <c r="J917" t="s">
        <v>10634</v>
      </c>
      <c r="K917" s="5">
        <v>440297.39</v>
      </c>
      <c r="L917" t="s">
        <v>967</v>
      </c>
      <c r="M917" t="s">
        <v>956</v>
      </c>
      <c r="N917" t="s">
        <v>10635</v>
      </c>
      <c r="O917" t="s">
        <v>796</v>
      </c>
      <c r="P917" t="s">
        <v>10636</v>
      </c>
      <c r="Q917" t="s">
        <v>10636</v>
      </c>
      <c r="R917" t="s">
        <v>760</v>
      </c>
      <c r="S917" t="s">
        <v>795</v>
      </c>
      <c r="T917" t="s">
        <v>12332</v>
      </c>
      <c r="U917" t="s">
        <v>965</v>
      </c>
      <c r="V917" t="s">
        <v>10638</v>
      </c>
      <c r="W917" t="s">
        <v>970</v>
      </c>
      <c r="X917" t="s">
        <v>12336</v>
      </c>
    </row>
    <row r="918" spans="2:24" ht="11" outlineLevel="1" x14ac:dyDescent="0.15">
      <c r="B918" t="s">
        <v>1222</v>
      </c>
      <c r="C918" t="s">
        <v>219</v>
      </c>
      <c r="E918" t="s">
        <v>10643</v>
      </c>
      <c r="F918" t="s">
        <v>642</v>
      </c>
      <c r="G918" t="s">
        <v>1062</v>
      </c>
      <c r="H918" s="17">
        <v>44651</v>
      </c>
      <c r="I918" s="15">
        <v>2022</v>
      </c>
      <c r="J918" t="s">
        <v>10634</v>
      </c>
      <c r="K918" s="5">
        <v>48407.6</v>
      </c>
      <c r="L918" t="s">
        <v>967</v>
      </c>
      <c r="M918" t="s">
        <v>956</v>
      </c>
      <c r="N918" t="s">
        <v>10635</v>
      </c>
      <c r="O918" t="s">
        <v>796</v>
      </c>
      <c r="P918" t="s">
        <v>10636</v>
      </c>
      <c r="Q918" t="s">
        <v>10636</v>
      </c>
      <c r="R918" t="s">
        <v>760</v>
      </c>
      <c r="S918" t="s">
        <v>795</v>
      </c>
      <c r="T918" t="s">
        <v>12337</v>
      </c>
      <c r="U918" t="s">
        <v>965</v>
      </c>
      <c r="V918" t="s">
        <v>10638</v>
      </c>
      <c r="W918" t="s">
        <v>970</v>
      </c>
      <c r="X918" t="s">
        <v>12338</v>
      </c>
    </row>
    <row r="919" spans="2:24" ht="11" outlineLevel="1" x14ac:dyDescent="0.15">
      <c r="B919" t="s">
        <v>1222</v>
      </c>
      <c r="C919" t="s">
        <v>219</v>
      </c>
      <c r="E919" t="s">
        <v>10658</v>
      </c>
      <c r="F919" t="s">
        <v>642</v>
      </c>
      <c r="G919" t="s">
        <v>1062</v>
      </c>
      <c r="H919" s="17">
        <v>45133</v>
      </c>
      <c r="I919" s="15">
        <v>2023</v>
      </c>
      <c r="J919" t="s">
        <v>10634</v>
      </c>
      <c r="K919" s="5">
        <v>8000</v>
      </c>
      <c r="L919" t="s">
        <v>967</v>
      </c>
      <c r="M919" t="s">
        <v>956</v>
      </c>
      <c r="N919" t="s">
        <v>10635</v>
      </c>
      <c r="O919" t="s">
        <v>796</v>
      </c>
      <c r="P919" t="s">
        <v>10636</v>
      </c>
      <c r="Q919" t="s">
        <v>10636</v>
      </c>
      <c r="R919" t="s">
        <v>760</v>
      </c>
      <c r="S919" t="s">
        <v>795</v>
      </c>
      <c r="T919" t="s">
        <v>12332</v>
      </c>
      <c r="U919" t="s">
        <v>965</v>
      </c>
      <c r="V919" t="s">
        <v>10638</v>
      </c>
      <c r="W919" t="s">
        <v>970</v>
      </c>
      <c r="X919" t="s">
        <v>12339</v>
      </c>
    </row>
    <row r="920" spans="2:24" ht="11" outlineLevel="1" x14ac:dyDescent="0.15">
      <c r="B920" t="s">
        <v>1222</v>
      </c>
      <c r="C920" t="s">
        <v>219</v>
      </c>
      <c r="E920" t="s">
        <v>10664</v>
      </c>
      <c r="F920" t="s">
        <v>642</v>
      </c>
      <c r="G920" t="s">
        <v>1062</v>
      </c>
      <c r="H920" s="17">
        <v>44313</v>
      </c>
      <c r="I920" s="15">
        <v>2021</v>
      </c>
      <c r="J920" t="s">
        <v>10634</v>
      </c>
      <c r="K920" s="5">
        <v>153537.26999999999</v>
      </c>
      <c r="L920" t="s">
        <v>967</v>
      </c>
      <c r="M920" t="s">
        <v>956</v>
      </c>
      <c r="N920" t="s">
        <v>10635</v>
      </c>
      <c r="O920" t="s">
        <v>796</v>
      </c>
      <c r="P920" t="s">
        <v>10636</v>
      </c>
      <c r="Q920" t="s">
        <v>10636</v>
      </c>
      <c r="R920" t="s">
        <v>760</v>
      </c>
      <c r="S920" t="s">
        <v>795</v>
      </c>
      <c r="T920" t="s">
        <v>12332</v>
      </c>
      <c r="U920" t="s">
        <v>965</v>
      </c>
      <c r="V920" t="s">
        <v>10638</v>
      </c>
      <c r="W920" t="s">
        <v>970</v>
      </c>
      <c r="X920" t="s">
        <v>12340</v>
      </c>
    </row>
    <row r="921" spans="2:24" ht="11" outlineLevel="1" x14ac:dyDescent="0.15">
      <c r="B921" t="s">
        <v>1225</v>
      </c>
      <c r="C921" t="s">
        <v>1226</v>
      </c>
      <c r="D921" t="s">
        <v>194</v>
      </c>
      <c r="E921" t="s">
        <v>10632</v>
      </c>
      <c r="F921" t="s">
        <v>608</v>
      </c>
      <c r="G921" t="s">
        <v>1184</v>
      </c>
      <c r="H921" s="17">
        <v>43116</v>
      </c>
      <c r="I921" s="15">
        <v>2018</v>
      </c>
      <c r="J921" t="s">
        <v>10634</v>
      </c>
      <c r="K921" s="5">
        <v>468819.5</v>
      </c>
      <c r="L921" t="s">
        <v>967</v>
      </c>
      <c r="M921" t="s">
        <v>985</v>
      </c>
      <c r="N921" t="s">
        <v>10635</v>
      </c>
      <c r="O921" t="s">
        <v>796</v>
      </c>
      <c r="P921" t="s">
        <v>11969</v>
      </c>
      <c r="Q921" t="s">
        <v>11969</v>
      </c>
      <c r="R921" t="s">
        <v>744</v>
      </c>
      <c r="S921" t="s">
        <v>795</v>
      </c>
      <c r="T921" t="s">
        <v>12089</v>
      </c>
      <c r="U921" t="s">
        <v>965</v>
      </c>
      <c r="V921" t="s">
        <v>10638</v>
      </c>
      <c r="W921" t="s">
        <v>970</v>
      </c>
      <c r="X921" t="s">
        <v>12341</v>
      </c>
    </row>
    <row r="922" spans="2:24" ht="11" outlineLevel="1" x14ac:dyDescent="0.15">
      <c r="B922" t="s">
        <v>1225</v>
      </c>
      <c r="C922" t="s">
        <v>1226</v>
      </c>
      <c r="D922" t="s">
        <v>194</v>
      </c>
      <c r="E922" t="s">
        <v>10655</v>
      </c>
      <c r="F922" t="s">
        <v>608</v>
      </c>
      <c r="G922" t="s">
        <v>1184</v>
      </c>
      <c r="H922" s="17">
        <v>43131</v>
      </c>
      <c r="I922" s="15">
        <v>2018</v>
      </c>
      <c r="J922" t="s">
        <v>10634</v>
      </c>
      <c r="K922" s="5">
        <v>280198</v>
      </c>
      <c r="L922" t="s">
        <v>967</v>
      </c>
      <c r="M922" t="s">
        <v>985</v>
      </c>
      <c r="N922" t="s">
        <v>10635</v>
      </c>
      <c r="O922" t="s">
        <v>796</v>
      </c>
      <c r="P922" t="s">
        <v>11969</v>
      </c>
      <c r="Q922" t="s">
        <v>11969</v>
      </c>
      <c r="R922" t="s">
        <v>744</v>
      </c>
      <c r="S922" t="s">
        <v>795</v>
      </c>
      <c r="T922" t="s">
        <v>12089</v>
      </c>
      <c r="U922" t="s">
        <v>965</v>
      </c>
      <c r="V922" t="s">
        <v>10638</v>
      </c>
      <c r="W922" t="s">
        <v>970</v>
      </c>
      <c r="X922" t="s">
        <v>12342</v>
      </c>
    </row>
    <row r="923" spans="2:24" ht="11" outlineLevel="1" x14ac:dyDescent="0.15">
      <c r="B923" t="s">
        <v>1225</v>
      </c>
      <c r="C923" t="s">
        <v>1226</v>
      </c>
      <c r="D923" t="s">
        <v>194</v>
      </c>
      <c r="E923" t="s">
        <v>10640</v>
      </c>
      <c r="F923" t="s">
        <v>608</v>
      </c>
      <c r="G923" t="s">
        <v>1184</v>
      </c>
      <c r="H923" s="17">
        <v>43154</v>
      </c>
      <c r="I923" s="15">
        <v>2018</v>
      </c>
      <c r="J923" t="s">
        <v>10634</v>
      </c>
      <c r="K923" s="5">
        <v>39356</v>
      </c>
      <c r="L923" t="s">
        <v>967</v>
      </c>
      <c r="M923" t="s">
        <v>985</v>
      </c>
      <c r="N923" t="s">
        <v>10635</v>
      </c>
      <c r="O923" t="s">
        <v>796</v>
      </c>
      <c r="P923" t="s">
        <v>11969</v>
      </c>
      <c r="Q923" t="s">
        <v>11969</v>
      </c>
      <c r="R923" t="s">
        <v>744</v>
      </c>
      <c r="S923" t="s">
        <v>795</v>
      </c>
      <c r="T923" t="s">
        <v>12089</v>
      </c>
      <c r="U923" t="s">
        <v>965</v>
      </c>
      <c r="V923" t="s">
        <v>10638</v>
      </c>
      <c r="W923" t="s">
        <v>970</v>
      </c>
      <c r="X923" t="s">
        <v>12343</v>
      </c>
    </row>
    <row r="924" spans="2:24" ht="11" outlineLevel="1" x14ac:dyDescent="0.15">
      <c r="B924" t="s">
        <v>1225</v>
      </c>
      <c r="C924" t="s">
        <v>1226</v>
      </c>
      <c r="D924" t="s">
        <v>194</v>
      </c>
      <c r="E924" t="s">
        <v>10658</v>
      </c>
      <c r="F924" t="s">
        <v>608</v>
      </c>
      <c r="G924" t="s">
        <v>1184</v>
      </c>
      <c r="H924" s="17">
        <v>43122</v>
      </c>
      <c r="I924" s="15">
        <v>2018</v>
      </c>
      <c r="J924" t="s">
        <v>10634</v>
      </c>
      <c r="K924" s="5">
        <v>65607</v>
      </c>
      <c r="L924" t="s">
        <v>967</v>
      </c>
      <c r="M924" t="s">
        <v>985</v>
      </c>
      <c r="N924" t="s">
        <v>10635</v>
      </c>
      <c r="O924" t="s">
        <v>796</v>
      </c>
      <c r="P924" t="s">
        <v>11969</v>
      </c>
      <c r="Q924" t="s">
        <v>11969</v>
      </c>
      <c r="R924" t="s">
        <v>744</v>
      </c>
      <c r="S924" t="s">
        <v>795</v>
      </c>
      <c r="T924" t="s">
        <v>12089</v>
      </c>
      <c r="U924" t="s">
        <v>965</v>
      </c>
      <c r="V924" t="s">
        <v>10638</v>
      </c>
      <c r="W924" t="s">
        <v>970</v>
      </c>
      <c r="X924" t="s">
        <v>12344</v>
      </c>
    </row>
    <row r="925" spans="2:24" ht="11" outlineLevel="1" x14ac:dyDescent="0.15">
      <c r="B925" t="s">
        <v>1225</v>
      </c>
      <c r="C925" t="s">
        <v>1226</v>
      </c>
      <c r="D925" t="s">
        <v>194</v>
      </c>
      <c r="E925" t="s">
        <v>10664</v>
      </c>
      <c r="F925" t="s">
        <v>608</v>
      </c>
      <c r="G925" t="s">
        <v>1184</v>
      </c>
      <c r="H925" s="17">
        <v>43109</v>
      </c>
      <c r="I925" s="15">
        <v>2018</v>
      </c>
      <c r="J925" t="s">
        <v>10634</v>
      </c>
      <c r="K925" s="5">
        <v>60590</v>
      </c>
      <c r="L925" t="s">
        <v>967</v>
      </c>
      <c r="M925" t="s">
        <v>985</v>
      </c>
      <c r="N925" t="s">
        <v>10635</v>
      </c>
      <c r="O925" t="s">
        <v>796</v>
      </c>
      <c r="P925" t="s">
        <v>11969</v>
      </c>
      <c r="Q925" t="s">
        <v>11969</v>
      </c>
      <c r="R925" t="s">
        <v>744</v>
      </c>
      <c r="S925" t="s">
        <v>795</v>
      </c>
      <c r="T925" t="s">
        <v>12089</v>
      </c>
      <c r="U925" t="s">
        <v>965</v>
      </c>
      <c r="V925" t="s">
        <v>10638</v>
      </c>
      <c r="W925" t="s">
        <v>970</v>
      </c>
      <c r="X925" t="s">
        <v>12345</v>
      </c>
    </row>
    <row r="926" spans="2:24" ht="11" outlineLevel="1" x14ac:dyDescent="0.15">
      <c r="B926" t="s">
        <v>1225</v>
      </c>
      <c r="C926" t="s">
        <v>1226</v>
      </c>
      <c r="D926" t="s">
        <v>194</v>
      </c>
      <c r="E926" t="s">
        <v>10649</v>
      </c>
      <c r="F926" t="s">
        <v>608</v>
      </c>
      <c r="G926" t="s">
        <v>1184</v>
      </c>
      <c r="H926" s="17">
        <v>43007</v>
      </c>
      <c r="I926" s="15">
        <v>2017</v>
      </c>
      <c r="J926" t="s">
        <v>10634</v>
      </c>
      <c r="K926" s="5">
        <v>8857021.5899999999</v>
      </c>
      <c r="L926" t="s">
        <v>967</v>
      </c>
      <c r="M926" t="s">
        <v>985</v>
      </c>
      <c r="N926" t="s">
        <v>10635</v>
      </c>
      <c r="O926" t="s">
        <v>796</v>
      </c>
      <c r="P926" t="s">
        <v>11969</v>
      </c>
      <c r="R926" t="s">
        <v>744</v>
      </c>
      <c r="S926" t="s">
        <v>795</v>
      </c>
      <c r="T926" t="s">
        <v>12346</v>
      </c>
      <c r="U926" t="s">
        <v>965</v>
      </c>
      <c r="V926" t="s">
        <v>10638</v>
      </c>
      <c r="W926" t="s">
        <v>970</v>
      </c>
      <c r="X926" t="s">
        <v>12347</v>
      </c>
    </row>
    <row r="927" spans="2:24" ht="11" outlineLevel="1" x14ac:dyDescent="0.15">
      <c r="B927" t="s">
        <v>1225</v>
      </c>
      <c r="C927" t="s">
        <v>1226</v>
      </c>
      <c r="D927" t="s">
        <v>194</v>
      </c>
      <c r="E927" t="s">
        <v>10711</v>
      </c>
      <c r="F927" t="s">
        <v>608</v>
      </c>
      <c r="G927" t="s">
        <v>1184</v>
      </c>
      <c r="H927" s="17">
        <v>43171</v>
      </c>
      <c r="I927" s="15">
        <v>2018</v>
      </c>
      <c r="J927" t="s">
        <v>10634</v>
      </c>
      <c r="K927" s="5">
        <v>121765</v>
      </c>
      <c r="L927" t="s">
        <v>967</v>
      </c>
      <c r="M927" t="s">
        <v>985</v>
      </c>
      <c r="N927" t="s">
        <v>10635</v>
      </c>
      <c r="O927" t="s">
        <v>796</v>
      </c>
      <c r="P927" t="s">
        <v>11969</v>
      </c>
      <c r="Q927" t="s">
        <v>11969</v>
      </c>
      <c r="R927" t="s">
        <v>744</v>
      </c>
      <c r="S927" t="s">
        <v>795</v>
      </c>
      <c r="T927" t="s">
        <v>12089</v>
      </c>
      <c r="U927" t="s">
        <v>965</v>
      </c>
      <c r="V927" t="s">
        <v>10638</v>
      </c>
      <c r="W927" t="s">
        <v>970</v>
      </c>
      <c r="X927" t="s">
        <v>12348</v>
      </c>
    </row>
    <row r="928" spans="2:24" ht="11" outlineLevel="1" x14ac:dyDescent="0.15">
      <c r="B928" t="s">
        <v>1225</v>
      </c>
      <c r="C928" t="s">
        <v>1226</v>
      </c>
      <c r="D928" t="s">
        <v>194</v>
      </c>
      <c r="E928" t="s">
        <v>10767</v>
      </c>
      <c r="F928" t="s">
        <v>608</v>
      </c>
      <c r="G928" t="s">
        <v>1184</v>
      </c>
      <c r="H928" s="17">
        <v>43161</v>
      </c>
      <c r="I928" s="15">
        <v>2018</v>
      </c>
      <c r="J928" t="s">
        <v>10634</v>
      </c>
      <c r="K928" s="5">
        <v>84150</v>
      </c>
      <c r="L928" t="s">
        <v>967</v>
      </c>
      <c r="M928" t="s">
        <v>985</v>
      </c>
      <c r="N928" t="s">
        <v>10635</v>
      </c>
      <c r="O928" t="s">
        <v>796</v>
      </c>
      <c r="P928" t="s">
        <v>11969</v>
      </c>
      <c r="Q928" t="s">
        <v>11969</v>
      </c>
      <c r="R928" t="s">
        <v>744</v>
      </c>
      <c r="S928" t="s">
        <v>795</v>
      </c>
      <c r="T928" t="s">
        <v>12089</v>
      </c>
      <c r="U928" t="s">
        <v>965</v>
      </c>
      <c r="V928" t="s">
        <v>10638</v>
      </c>
      <c r="W928" t="s">
        <v>970</v>
      </c>
      <c r="X928" t="s">
        <v>12349</v>
      </c>
    </row>
    <row r="929" spans="2:24" ht="11" outlineLevel="1" x14ac:dyDescent="0.15">
      <c r="B929" t="s">
        <v>1225</v>
      </c>
      <c r="C929" t="s">
        <v>1226</v>
      </c>
      <c r="D929" t="s">
        <v>194</v>
      </c>
      <c r="E929" t="s">
        <v>10643</v>
      </c>
      <c r="F929" t="s">
        <v>608</v>
      </c>
      <c r="G929" t="s">
        <v>1184</v>
      </c>
      <c r="H929" s="17">
        <v>43111</v>
      </c>
      <c r="I929" s="15">
        <v>2018</v>
      </c>
      <c r="J929" t="s">
        <v>10634</v>
      </c>
      <c r="K929" s="5">
        <v>77652.800000000003</v>
      </c>
      <c r="L929" t="s">
        <v>967</v>
      </c>
      <c r="M929" t="s">
        <v>985</v>
      </c>
      <c r="N929" t="s">
        <v>10635</v>
      </c>
      <c r="O929" t="s">
        <v>796</v>
      </c>
      <c r="P929" t="s">
        <v>11969</v>
      </c>
      <c r="Q929" t="s">
        <v>11969</v>
      </c>
      <c r="R929" t="s">
        <v>744</v>
      </c>
      <c r="S929" t="s">
        <v>795</v>
      </c>
      <c r="T929" t="s">
        <v>12089</v>
      </c>
      <c r="U929" t="s">
        <v>965</v>
      </c>
      <c r="V929" t="s">
        <v>10638</v>
      </c>
      <c r="W929" t="s">
        <v>970</v>
      </c>
      <c r="X929" t="s">
        <v>12350</v>
      </c>
    </row>
    <row r="930" spans="2:24" ht="11" outlineLevel="1" x14ac:dyDescent="0.15">
      <c r="B930" t="s">
        <v>1225</v>
      </c>
      <c r="C930" t="s">
        <v>1226</v>
      </c>
      <c r="D930" t="s">
        <v>194</v>
      </c>
      <c r="E930" t="s">
        <v>10646</v>
      </c>
      <c r="F930" t="s">
        <v>608</v>
      </c>
      <c r="G930" t="s">
        <v>1184</v>
      </c>
      <c r="H930" s="17">
        <v>43139</v>
      </c>
      <c r="I930" s="15">
        <v>2018</v>
      </c>
      <c r="J930" t="s">
        <v>10634</v>
      </c>
      <c r="K930" s="5">
        <v>391663</v>
      </c>
      <c r="L930" t="s">
        <v>967</v>
      </c>
      <c r="M930" t="s">
        <v>985</v>
      </c>
      <c r="N930" t="s">
        <v>10635</v>
      </c>
      <c r="O930" t="s">
        <v>796</v>
      </c>
      <c r="P930" t="s">
        <v>11969</v>
      </c>
      <c r="Q930" t="s">
        <v>11969</v>
      </c>
      <c r="R930" t="s">
        <v>744</v>
      </c>
      <c r="S930" t="s">
        <v>795</v>
      </c>
      <c r="T930" t="s">
        <v>12089</v>
      </c>
      <c r="U930" t="s">
        <v>965</v>
      </c>
      <c r="V930" t="s">
        <v>10638</v>
      </c>
      <c r="W930" t="s">
        <v>970</v>
      </c>
      <c r="X930" t="s">
        <v>12351</v>
      </c>
    </row>
    <row r="931" spans="2:24" ht="11" outlineLevel="1" x14ac:dyDescent="0.15">
      <c r="B931" t="s">
        <v>1225</v>
      </c>
      <c r="C931" t="s">
        <v>1226</v>
      </c>
      <c r="D931" t="s">
        <v>194</v>
      </c>
      <c r="E931" t="s">
        <v>10661</v>
      </c>
      <c r="F931" t="s">
        <v>608</v>
      </c>
      <c r="G931" t="s">
        <v>1184</v>
      </c>
      <c r="H931" s="17">
        <v>43126</v>
      </c>
      <c r="I931" s="15">
        <v>2018</v>
      </c>
      <c r="J931" t="s">
        <v>10634</v>
      </c>
      <c r="K931" s="5">
        <v>164432</v>
      </c>
      <c r="L931" t="s">
        <v>967</v>
      </c>
      <c r="M931" t="s">
        <v>985</v>
      </c>
      <c r="N931" t="s">
        <v>10635</v>
      </c>
      <c r="O931" t="s">
        <v>796</v>
      </c>
      <c r="P931" t="s">
        <v>11969</v>
      </c>
      <c r="Q931" t="s">
        <v>11969</v>
      </c>
      <c r="R931" t="s">
        <v>744</v>
      </c>
      <c r="S931" t="s">
        <v>795</v>
      </c>
      <c r="T931" t="s">
        <v>12089</v>
      </c>
      <c r="U931" t="s">
        <v>965</v>
      </c>
      <c r="V931" t="s">
        <v>10638</v>
      </c>
      <c r="W931" t="s">
        <v>970</v>
      </c>
      <c r="X931" t="s">
        <v>12352</v>
      </c>
    </row>
    <row r="932" spans="2:24" ht="11" outlineLevel="1" x14ac:dyDescent="0.15">
      <c r="B932" t="s">
        <v>1228</v>
      </c>
      <c r="C932" t="s">
        <v>222</v>
      </c>
      <c r="E932" t="s">
        <v>10664</v>
      </c>
      <c r="F932" t="s">
        <v>646</v>
      </c>
      <c r="G932" t="s">
        <v>1158</v>
      </c>
      <c r="H932" s="17">
        <v>44530</v>
      </c>
      <c r="I932" s="15">
        <v>2022</v>
      </c>
      <c r="J932" t="s">
        <v>10634</v>
      </c>
      <c r="K932" s="5">
        <v>78690.61</v>
      </c>
      <c r="L932" t="s">
        <v>967</v>
      </c>
      <c r="M932" t="s">
        <v>956</v>
      </c>
      <c r="N932" t="s">
        <v>10635</v>
      </c>
      <c r="O932" t="s">
        <v>796</v>
      </c>
      <c r="P932" t="s">
        <v>11969</v>
      </c>
      <c r="R932" t="s">
        <v>744</v>
      </c>
      <c r="S932" t="s">
        <v>795</v>
      </c>
      <c r="T932" t="s">
        <v>12089</v>
      </c>
      <c r="U932" t="s">
        <v>965</v>
      </c>
      <c r="V932" t="s">
        <v>10638</v>
      </c>
      <c r="W932" t="s">
        <v>970</v>
      </c>
      <c r="X932" t="s">
        <v>12353</v>
      </c>
    </row>
    <row r="933" spans="2:24" ht="11" outlineLevel="1" x14ac:dyDescent="0.15">
      <c r="B933" t="s">
        <v>1228</v>
      </c>
      <c r="C933" t="s">
        <v>222</v>
      </c>
      <c r="E933" t="s">
        <v>10640</v>
      </c>
      <c r="F933" t="s">
        <v>646</v>
      </c>
      <c r="G933" t="s">
        <v>1158</v>
      </c>
      <c r="H933" s="17">
        <v>44566</v>
      </c>
      <c r="I933" s="15">
        <v>2022</v>
      </c>
      <c r="J933" t="s">
        <v>10634</v>
      </c>
      <c r="K933" s="5">
        <v>6470</v>
      </c>
      <c r="L933" t="s">
        <v>967</v>
      </c>
      <c r="M933" t="s">
        <v>956</v>
      </c>
      <c r="N933" t="s">
        <v>10635</v>
      </c>
      <c r="O933" t="s">
        <v>796</v>
      </c>
      <c r="P933" t="s">
        <v>11969</v>
      </c>
      <c r="R933" t="s">
        <v>744</v>
      </c>
      <c r="S933" t="s">
        <v>795</v>
      </c>
      <c r="T933" t="s">
        <v>12089</v>
      </c>
      <c r="U933" t="s">
        <v>965</v>
      </c>
      <c r="V933" t="s">
        <v>10638</v>
      </c>
      <c r="W933" t="s">
        <v>970</v>
      </c>
      <c r="X933" t="s">
        <v>12354</v>
      </c>
    </row>
    <row r="934" spans="2:24" ht="11" outlineLevel="1" x14ac:dyDescent="0.15">
      <c r="B934" t="s">
        <v>1228</v>
      </c>
      <c r="C934" t="s">
        <v>222</v>
      </c>
      <c r="E934" t="s">
        <v>10711</v>
      </c>
      <c r="F934" t="s">
        <v>646</v>
      </c>
      <c r="G934" t="s">
        <v>1158</v>
      </c>
      <c r="H934" s="17">
        <v>44574</v>
      </c>
      <c r="I934" s="15">
        <v>2022</v>
      </c>
      <c r="J934" t="s">
        <v>10634</v>
      </c>
      <c r="K934" s="5">
        <v>89923.39</v>
      </c>
      <c r="L934" t="s">
        <v>967</v>
      </c>
      <c r="M934" t="s">
        <v>956</v>
      </c>
      <c r="N934" t="s">
        <v>10635</v>
      </c>
      <c r="O934" t="s">
        <v>796</v>
      </c>
      <c r="P934" t="s">
        <v>11969</v>
      </c>
      <c r="R934" t="s">
        <v>744</v>
      </c>
      <c r="S934" t="s">
        <v>795</v>
      </c>
      <c r="T934" t="s">
        <v>12089</v>
      </c>
      <c r="U934" t="s">
        <v>965</v>
      </c>
      <c r="V934" t="s">
        <v>10638</v>
      </c>
      <c r="W934" t="s">
        <v>970</v>
      </c>
      <c r="X934" t="s">
        <v>12355</v>
      </c>
    </row>
    <row r="935" spans="2:24" ht="11" outlineLevel="1" x14ac:dyDescent="0.15">
      <c r="B935" t="s">
        <v>1228</v>
      </c>
      <c r="C935" t="s">
        <v>222</v>
      </c>
      <c r="E935" t="s">
        <v>10643</v>
      </c>
      <c r="F935" t="s">
        <v>646</v>
      </c>
      <c r="G935" t="s">
        <v>1158</v>
      </c>
      <c r="H935" s="17">
        <v>44532</v>
      </c>
      <c r="I935" s="15">
        <v>2022</v>
      </c>
      <c r="J935" t="s">
        <v>10634</v>
      </c>
      <c r="K935" s="5">
        <v>13625.95</v>
      </c>
      <c r="L935" t="s">
        <v>967</v>
      </c>
      <c r="M935" t="s">
        <v>956</v>
      </c>
      <c r="N935" t="s">
        <v>10635</v>
      </c>
      <c r="O935" t="s">
        <v>796</v>
      </c>
      <c r="P935" t="s">
        <v>11969</v>
      </c>
      <c r="R935" t="s">
        <v>744</v>
      </c>
      <c r="S935" t="s">
        <v>795</v>
      </c>
      <c r="T935" t="s">
        <v>12089</v>
      </c>
      <c r="U935" t="s">
        <v>965</v>
      </c>
      <c r="V935" t="s">
        <v>10638</v>
      </c>
      <c r="W935" t="s">
        <v>970</v>
      </c>
      <c r="X935" t="s">
        <v>12356</v>
      </c>
    </row>
    <row r="936" spans="2:24" ht="11" outlineLevel="1" x14ac:dyDescent="0.15">
      <c r="B936" t="s">
        <v>1228</v>
      </c>
      <c r="C936" t="s">
        <v>222</v>
      </c>
      <c r="E936" t="s">
        <v>10661</v>
      </c>
      <c r="F936" t="s">
        <v>646</v>
      </c>
      <c r="G936" t="s">
        <v>1158</v>
      </c>
      <c r="H936" s="17">
        <v>44559</v>
      </c>
      <c r="I936" s="15">
        <v>2022</v>
      </c>
      <c r="J936" t="s">
        <v>10634</v>
      </c>
      <c r="K936" s="5">
        <v>45730.3</v>
      </c>
      <c r="L936" t="s">
        <v>967</v>
      </c>
      <c r="M936" t="s">
        <v>956</v>
      </c>
      <c r="N936" t="s">
        <v>10635</v>
      </c>
      <c r="O936" t="s">
        <v>796</v>
      </c>
      <c r="P936" t="s">
        <v>11969</v>
      </c>
      <c r="R936" t="s">
        <v>744</v>
      </c>
      <c r="S936" t="s">
        <v>795</v>
      </c>
      <c r="T936" t="s">
        <v>12357</v>
      </c>
      <c r="U936" t="s">
        <v>965</v>
      </c>
      <c r="V936" t="s">
        <v>10638</v>
      </c>
      <c r="W936" t="s">
        <v>970</v>
      </c>
      <c r="X936" t="s">
        <v>12358</v>
      </c>
    </row>
    <row r="937" spans="2:24" ht="11" outlineLevel="1" x14ac:dyDescent="0.15">
      <c r="B937" t="s">
        <v>1228</v>
      </c>
      <c r="C937" t="s">
        <v>222</v>
      </c>
      <c r="E937" t="s">
        <v>10658</v>
      </c>
      <c r="F937" t="s">
        <v>646</v>
      </c>
      <c r="G937" t="s">
        <v>1158</v>
      </c>
      <c r="H937" s="17">
        <v>44545</v>
      </c>
      <c r="I937" s="15">
        <v>2022</v>
      </c>
      <c r="J937" t="s">
        <v>10634</v>
      </c>
      <c r="K937" s="5">
        <v>88808.97</v>
      </c>
      <c r="L937" t="s">
        <v>967</v>
      </c>
      <c r="M937" t="s">
        <v>956</v>
      </c>
      <c r="N937" t="s">
        <v>10635</v>
      </c>
      <c r="O937" t="s">
        <v>796</v>
      </c>
      <c r="P937" t="s">
        <v>11969</v>
      </c>
      <c r="R937" t="s">
        <v>744</v>
      </c>
      <c r="S937" t="s">
        <v>795</v>
      </c>
      <c r="T937" t="s">
        <v>12089</v>
      </c>
      <c r="U937" t="s">
        <v>965</v>
      </c>
      <c r="V937" t="s">
        <v>10638</v>
      </c>
      <c r="W937" t="s">
        <v>970</v>
      </c>
      <c r="X937" t="s">
        <v>12359</v>
      </c>
    </row>
    <row r="938" spans="2:24" ht="11" outlineLevel="1" x14ac:dyDescent="0.15">
      <c r="B938" t="s">
        <v>1228</v>
      </c>
      <c r="C938" t="s">
        <v>222</v>
      </c>
      <c r="E938" t="s">
        <v>10845</v>
      </c>
      <c r="F938" t="s">
        <v>646</v>
      </c>
      <c r="G938" t="s">
        <v>1158</v>
      </c>
      <c r="H938" s="17">
        <v>44596</v>
      </c>
      <c r="I938" s="15">
        <v>2022</v>
      </c>
      <c r="J938" t="s">
        <v>10634</v>
      </c>
      <c r="K938" s="5">
        <v>163694.37</v>
      </c>
      <c r="L938" t="s">
        <v>967</v>
      </c>
      <c r="M938" t="s">
        <v>956</v>
      </c>
      <c r="N938" t="s">
        <v>10635</v>
      </c>
      <c r="O938" t="s">
        <v>796</v>
      </c>
      <c r="P938" t="s">
        <v>11969</v>
      </c>
      <c r="R938" t="s">
        <v>744</v>
      </c>
      <c r="S938" t="s">
        <v>795</v>
      </c>
      <c r="T938" t="s">
        <v>12089</v>
      </c>
      <c r="U938" t="s">
        <v>965</v>
      </c>
      <c r="V938" t="s">
        <v>10638</v>
      </c>
      <c r="W938" t="s">
        <v>970</v>
      </c>
      <c r="X938" t="s">
        <v>12360</v>
      </c>
    </row>
    <row r="939" spans="2:24" ht="11" outlineLevel="1" x14ac:dyDescent="0.15">
      <c r="B939" t="s">
        <v>1228</v>
      </c>
      <c r="C939" t="s">
        <v>222</v>
      </c>
      <c r="E939" t="s">
        <v>10851</v>
      </c>
      <c r="F939" t="s">
        <v>646</v>
      </c>
      <c r="G939" t="s">
        <v>1158</v>
      </c>
      <c r="H939" s="17">
        <v>44588</v>
      </c>
      <c r="I939" s="15">
        <v>2022</v>
      </c>
      <c r="J939" t="s">
        <v>10634</v>
      </c>
      <c r="K939" s="5">
        <v>204538.54</v>
      </c>
      <c r="L939" t="s">
        <v>967</v>
      </c>
      <c r="M939" t="s">
        <v>956</v>
      </c>
      <c r="N939" t="s">
        <v>10635</v>
      </c>
      <c r="O939" t="s">
        <v>796</v>
      </c>
      <c r="P939" t="s">
        <v>11969</v>
      </c>
      <c r="R939" t="s">
        <v>744</v>
      </c>
      <c r="S939" t="s">
        <v>795</v>
      </c>
      <c r="T939" t="s">
        <v>12089</v>
      </c>
      <c r="U939" t="s">
        <v>965</v>
      </c>
      <c r="V939" t="s">
        <v>10638</v>
      </c>
      <c r="W939" t="s">
        <v>970</v>
      </c>
      <c r="X939" t="s">
        <v>12361</v>
      </c>
    </row>
    <row r="940" spans="2:24" ht="11" outlineLevel="1" x14ac:dyDescent="0.15">
      <c r="B940" t="s">
        <v>1228</v>
      </c>
      <c r="C940" t="s">
        <v>222</v>
      </c>
      <c r="E940" t="s">
        <v>10652</v>
      </c>
      <c r="F940" t="s">
        <v>646</v>
      </c>
      <c r="G940" t="s">
        <v>1158</v>
      </c>
      <c r="H940" s="17">
        <v>44518</v>
      </c>
      <c r="I940" s="15">
        <v>2022</v>
      </c>
      <c r="J940" t="s">
        <v>10634</v>
      </c>
      <c r="K940" s="5">
        <v>92129.91</v>
      </c>
      <c r="L940" t="s">
        <v>967</v>
      </c>
      <c r="M940" t="s">
        <v>956</v>
      </c>
      <c r="N940" t="s">
        <v>10635</v>
      </c>
      <c r="O940" t="s">
        <v>796</v>
      </c>
      <c r="P940" t="s">
        <v>11969</v>
      </c>
      <c r="R940" t="s">
        <v>744</v>
      </c>
      <c r="S940" t="s">
        <v>795</v>
      </c>
      <c r="T940" t="s">
        <v>12089</v>
      </c>
      <c r="U940" t="s">
        <v>965</v>
      </c>
      <c r="V940" t="s">
        <v>10638</v>
      </c>
      <c r="W940" t="s">
        <v>970</v>
      </c>
      <c r="X940" t="s">
        <v>12362</v>
      </c>
    </row>
    <row r="941" spans="2:24" ht="11" outlineLevel="1" x14ac:dyDescent="0.15">
      <c r="B941" t="s">
        <v>1228</v>
      </c>
      <c r="C941" t="s">
        <v>222</v>
      </c>
      <c r="E941" t="s">
        <v>10632</v>
      </c>
      <c r="F941" t="s">
        <v>646</v>
      </c>
      <c r="G941" t="s">
        <v>1158</v>
      </c>
      <c r="H941" s="17">
        <v>44533</v>
      </c>
      <c r="I941" s="15">
        <v>2022</v>
      </c>
      <c r="J941" t="s">
        <v>10634</v>
      </c>
      <c r="K941" s="5">
        <v>43068.05</v>
      </c>
      <c r="L941" t="s">
        <v>967</v>
      </c>
      <c r="M941" t="s">
        <v>956</v>
      </c>
      <c r="N941" t="s">
        <v>10635</v>
      </c>
      <c r="O941" t="s">
        <v>796</v>
      </c>
      <c r="P941" t="s">
        <v>11969</v>
      </c>
      <c r="R941" t="s">
        <v>744</v>
      </c>
      <c r="S941" t="s">
        <v>795</v>
      </c>
      <c r="T941" t="s">
        <v>12089</v>
      </c>
      <c r="U941" t="s">
        <v>965</v>
      </c>
      <c r="V941" t="s">
        <v>10638</v>
      </c>
      <c r="W941" t="s">
        <v>970</v>
      </c>
      <c r="X941" t="s">
        <v>12363</v>
      </c>
    </row>
    <row r="942" spans="2:24" ht="11" outlineLevel="1" x14ac:dyDescent="0.15">
      <c r="B942" t="s">
        <v>1228</v>
      </c>
      <c r="C942" t="s">
        <v>222</v>
      </c>
      <c r="E942" t="s">
        <v>10728</v>
      </c>
      <c r="F942" t="s">
        <v>646</v>
      </c>
      <c r="G942" t="s">
        <v>1158</v>
      </c>
      <c r="H942" s="17">
        <v>44582</v>
      </c>
      <c r="I942" s="15">
        <v>2022</v>
      </c>
      <c r="J942" t="s">
        <v>10634</v>
      </c>
      <c r="K942" s="5">
        <v>62103.86</v>
      </c>
      <c r="L942" t="s">
        <v>967</v>
      </c>
      <c r="M942" t="s">
        <v>956</v>
      </c>
      <c r="N942" t="s">
        <v>10635</v>
      </c>
      <c r="O942" t="s">
        <v>796</v>
      </c>
      <c r="P942" t="s">
        <v>11969</v>
      </c>
      <c r="R942" t="s">
        <v>744</v>
      </c>
      <c r="S942" t="s">
        <v>795</v>
      </c>
      <c r="T942" t="s">
        <v>12089</v>
      </c>
      <c r="U942" t="s">
        <v>965</v>
      </c>
      <c r="V942" t="s">
        <v>10638</v>
      </c>
      <c r="W942" t="s">
        <v>970</v>
      </c>
      <c r="X942" t="s">
        <v>12364</v>
      </c>
    </row>
    <row r="943" spans="2:24" ht="11" outlineLevel="1" x14ac:dyDescent="0.15">
      <c r="B943" t="s">
        <v>1228</v>
      </c>
      <c r="C943" t="s">
        <v>222</v>
      </c>
      <c r="E943" t="s">
        <v>10649</v>
      </c>
      <c r="F943" t="s">
        <v>646</v>
      </c>
      <c r="G943" t="s">
        <v>1158</v>
      </c>
      <c r="H943" s="17">
        <v>44469</v>
      </c>
      <c r="I943" s="15">
        <v>2021</v>
      </c>
      <c r="J943" t="s">
        <v>10634</v>
      </c>
      <c r="K943" s="5">
        <v>8409009.5700000003</v>
      </c>
      <c r="L943" t="s">
        <v>967</v>
      </c>
      <c r="M943" t="s">
        <v>956</v>
      </c>
      <c r="N943" t="s">
        <v>10635</v>
      </c>
      <c r="O943" t="s">
        <v>796</v>
      </c>
      <c r="P943" t="s">
        <v>11969</v>
      </c>
      <c r="R943" t="s">
        <v>744</v>
      </c>
      <c r="S943" t="s">
        <v>795</v>
      </c>
      <c r="T943" t="s">
        <v>12089</v>
      </c>
      <c r="U943" t="s">
        <v>965</v>
      </c>
      <c r="V943" t="s">
        <v>10638</v>
      </c>
      <c r="W943" t="s">
        <v>970</v>
      </c>
      <c r="X943" t="s">
        <v>12365</v>
      </c>
    </row>
    <row r="944" spans="2:24" ht="11" outlineLevel="1" x14ac:dyDescent="0.15">
      <c r="B944" t="s">
        <v>1228</v>
      </c>
      <c r="C944" t="s">
        <v>222</v>
      </c>
      <c r="E944" t="s">
        <v>10699</v>
      </c>
      <c r="F944" t="s">
        <v>646</v>
      </c>
      <c r="G944" t="s">
        <v>1158</v>
      </c>
      <c r="H944" s="17">
        <v>44608</v>
      </c>
      <c r="I944" s="15">
        <v>2022</v>
      </c>
      <c r="J944" t="s">
        <v>10634</v>
      </c>
      <c r="K944" s="5">
        <v>133306.07999999999</v>
      </c>
      <c r="L944" t="s">
        <v>967</v>
      </c>
      <c r="M944" t="s">
        <v>956</v>
      </c>
      <c r="N944" t="s">
        <v>10635</v>
      </c>
      <c r="O944" t="s">
        <v>796</v>
      </c>
      <c r="P944" t="s">
        <v>11969</v>
      </c>
      <c r="R944" t="s">
        <v>744</v>
      </c>
      <c r="S944" t="s">
        <v>795</v>
      </c>
      <c r="T944" t="s">
        <v>12089</v>
      </c>
      <c r="U944" t="s">
        <v>965</v>
      </c>
      <c r="V944" t="s">
        <v>10638</v>
      </c>
      <c r="W944" t="s">
        <v>970</v>
      </c>
      <c r="X944" t="s">
        <v>12366</v>
      </c>
    </row>
    <row r="945" spans="2:24" ht="11" outlineLevel="1" x14ac:dyDescent="0.15">
      <c r="B945" t="s">
        <v>1228</v>
      </c>
      <c r="C945" t="s">
        <v>222</v>
      </c>
      <c r="E945" t="s">
        <v>10714</v>
      </c>
      <c r="F945" t="s">
        <v>646</v>
      </c>
      <c r="G945" t="s">
        <v>1158</v>
      </c>
      <c r="H945" s="17">
        <v>44610</v>
      </c>
      <c r="I945" s="15">
        <v>2022</v>
      </c>
      <c r="J945" t="s">
        <v>10634</v>
      </c>
      <c r="K945" s="5">
        <v>276051.06</v>
      </c>
      <c r="L945" t="s">
        <v>967</v>
      </c>
      <c r="M945" t="s">
        <v>956</v>
      </c>
      <c r="N945" t="s">
        <v>10635</v>
      </c>
      <c r="O945" t="s">
        <v>796</v>
      </c>
      <c r="P945" t="s">
        <v>11969</v>
      </c>
      <c r="R945" t="s">
        <v>744</v>
      </c>
      <c r="S945" t="s">
        <v>795</v>
      </c>
      <c r="T945" t="s">
        <v>12089</v>
      </c>
      <c r="U945" t="s">
        <v>965</v>
      </c>
      <c r="V945" t="s">
        <v>10638</v>
      </c>
      <c r="W945" t="s">
        <v>970</v>
      </c>
      <c r="X945" t="s">
        <v>12367</v>
      </c>
    </row>
    <row r="946" spans="2:24" ht="11" outlineLevel="1" x14ac:dyDescent="0.15">
      <c r="B946" t="s">
        <v>1228</v>
      </c>
      <c r="C946" t="s">
        <v>222</v>
      </c>
      <c r="E946" t="s">
        <v>10863</v>
      </c>
      <c r="F946" t="s">
        <v>646</v>
      </c>
      <c r="G946" t="s">
        <v>1158</v>
      </c>
      <c r="H946" s="17">
        <v>44658</v>
      </c>
      <c r="I946" s="15">
        <v>2022</v>
      </c>
      <c r="J946" t="s">
        <v>10634</v>
      </c>
      <c r="K946" s="5">
        <v>395887.51</v>
      </c>
      <c r="L946" t="s">
        <v>967</v>
      </c>
      <c r="M946" t="s">
        <v>956</v>
      </c>
      <c r="N946" t="s">
        <v>10635</v>
      </c>
      <c r="O946" t="s">
        <v>796</v>
      </c>
      <c r="P946" t="s">
        <v>11969</v>
      </c>
      <c r="R946" t="s">
        <v>744</v>
      </c>
      <c r="S946" t="s">
        <v>795</v>
      </c>
      <c r="T946" t="s">
        <v>12089</v>
      </c>
      <c r="U946" t="s">
        <v>965</v>
      </c>
      <c r="V946" t="s">
        <v>10638</v>
      </c>
      <c r="W946" t="s">
        <v>970</v>
      </c>
      <c r="X946" t="s">
        <v>12368</v>
      </c>
    </row>
    <row r="947" spans="2:24" ht="11" outlineLevel="1" x14ac:dyDescent="0.15">
      <c r="B947" t="s">
        <v>1228</v>
      </c>
      <c r="C947" t="s">
        <v>222</v>
      </c>
      <c r="E947" t="s">
        <v>10655</v>
      </c>
      <c r="F947" t="s">
        <v>646</v>
      </c>
      <c r="G947" t="s">
        <v>1158</v>
      </c>
      <c r="H947" s="17">
        <v>44560</v>
      </c>
      <c r="I947" s="15">
        <v>2022</v>
      </c>
      <c r="J947" t="s">
        <v>10634</v>
      </c>
      <c r="K947" s="5">
        <v>16143.6</v>
      </c>
      <c r="L947" t="s">
        <v>967</v>
      </c>
      <c r="M947" t="s">
        <v>956</v>
      </c>
      <c r="N947" t="s">
        <v>10635</v>
      </c>
      <c r="O947" t="s">
        <v>796</v>
      </c>
      <c r="P947" t="s">
        <v>11969</v>
      </c>
      <c r="R947" t="s">
        <v>744</v>
      </c>
      <c r="S947" t="s">
        <v>795</v>
      </c>
      <c r="T947" t="s">
        <v>12369</v>
      </c>
      <c r="U947" t="s">
        <v>965</v>
      </c>
      <c r="V947" t="s">
        <v>10638</v>
      </c>
      <c r="W947" t="s">
        <v>970</v>
      </c>
      <c r="X947" t="s">
        <v>12370</v>
      </c>
    </row>
    <row r="948" spans="2:24" ht="11" outlineLevel="1" x14ac:dyDescent="0.15">
      <c r="B948" t="s">
        <v>1228</v>
      </c>
      <c r="C948" t="s">
        <v>222</v>
      </c>
      <c r="E948" t="s">
        <v>10646</v>
      </c>
      <c r="F948" t="s">
        <v>646</v>
      </c>
      <c r="G948" t="s">
        <v>1158</v>
      </c>
      <c r="H948" s="17">
        <v>44566</v>
      </c>
      <c r="I948" s="15">
        <v>2022</v>
      </c>
      <c r="J948" t="s">
        <v>10634</v>
      </c>
      <c r="K948" s="5">
        <v>253388</v>
      </c>
      <c r="L948" t="s">
        <v>967</v>
      </c>
      <c r="M948" t="s">
        <v>956</v>
      </c>
      <c r="N948" t="s">
        <v>10635</v>
      </c>
      <c r="O948" t="s">
        <v>796</v>
      </c>
      <c r="P948" t="s">
        <v>11969</v>
      </c>
      <c r="R948" t="s">
        <v>744</v>
      </c>
      <c r="S948" t="s">
        <v>795</v>
      </c>
      <c r="T948" t="s">
        <v>12371</v>
      </c>
      <c r="U948" t="s">
        <v>965</v>
      </c>
      <c r="V948" t="s">
        <v>10638</v>
      </c>
      <c r="W948" t="s">
        <v>970</v>
      </c>
      <c r="X948" t="s">
        <v>12372</v>
      </c>
    </row>
    <row r="949" spans="2:24" ht="11" outlineLevel="1" x14ac:dyDescent="0.15">
      <c r="B949" t="s">
        <v>1228</v>
      </c>
      <c r="C949" t="s">
        <v>222</v>
      </c>
      <c r="E949" t="s">
        <v>10667</v>
      </c>
      <c r="F949" t="s">
        <v>646</v>
      </c>
      <c r="G949" t="s">
        <v>1158</v>
      </c>
      <c r="H949" s="17">
        <v>44539</v>
      </c>
      <c r="I949" s="15">
        <v>2022</v>
      </c>
      <c r="J949" t="s">
        <v>10634</v>
      </c>
      <c r="K949" s="5">
        <v>97758.1</v>
      </c>
      <c r="L949" t="s">
        <v>967</v>
      </c>
      <c r="M949" t="s">
        <v>956</v>
      </c>
      <c r="N949" t="s">
        <v>10635</v>
      </c>
      <c r="O949" t="s">
        <v>796</v>
      </c>
      <c r="P949" t="s">
        <v>11969</v>
      </c>
      <c r="R949" t="s">
        <v>744</v>
      </c>
      <c r="S949" t="s">
        <v>795</v>
      </c>
      <c r="T949" t="s">
        <v>12089</v>
      </c>
      <c r="U949" t="s">
        <v>965</v>
      </c>
      <c r="V949" t="s">
        <v>10638</v>
      </c>
      <c r="W949" t="s">
        <v>970</v>
      </c>
      <c r="X949" t="s">
        <v>12373</v>
      </c>
    </row>
    <row r="950" spans="2:24" ht="11" outlineLevel="1" x14ac:dyDescent="0.15">
      <c r="B950" t="s">
        <v>1228</v>
      </c>
      <c r="C950" t="s">
        <v>222</v>
      </c>
      <c r="E950" t="s">
        <v>10803</v>
      </c>
      <c r="F950" t="s">
        <v>646</v>
      </c>
      <c r="G950" t="s">
        <v>1158</v>
      </c>
      <c r="H950" s="17">
        <v>44755</v>
      </c>
      <c r="I950" s="15">
        <v>2022</v>
      </c>
      <c r="J950" t="s">
        <v>10634</v>
      </c>
      <c r="K950" s="5">
        <v>58230.400000000001</v>
      </c>
      <c r="L950" t="s">
        <v>967</v>
      </c>
      <c r="M950" t="s">
        <v>956</v>
      </c>
      <c r="N950" t="s">
        <v>10635</v>
      </c>
      <c r="O950" t="s">
        <v>796</v>
      </c>
      <c r="P950" t="s">
        <v>11969</v>
      </c>
      <c r="R950" t="s">
        <v>744</v>
      </c>
      <c r="S950" t="s">
        <v>795</v>
      </c>
      <c r="T950" t="s">
        <v>12089</v>
      </c>
      <c r="U950" t="s">
        <v>965</v>
      </c>
      <c r="V950" t="s">
        <v>10638</v>
      </c>
      <c r="W950" t="s">
        <v>970</v>
      </c>
      <c r="X950" t="s">
        <v>12374</v>
      </c>
    </row>
    <row r="951" spans="2:24" ht="11" outlineLevel="1" x14ac:dyDescent="0.15">
      <c r="B951" t="s">
        <v>1230</v>
      </c>
      <c r="C951" t="s">
        <v>220</v>
      </c>
      <c r="E951" t="s">
        <v>10643</v>
      </c>
      <c r="F951" t="s">
        <v>12375</v>
      </c>
      <c r="G951" t="s">
        <v>1231</v>
      </c>
      <c r="H951" s="17">
        <v>45259</v>
      </c>
      <c r="I951" s="15">
        <v>2024</v>
      </c>
      <c r="J951" t="s">
        <v>10634</v>
      </c>
      <c r="K951" s="5">
        <v>475384.43</v>
      </c>
      <c r="L951" t="s">
        <v>967</v>
      </c>
      <c r="M951" t="s">
        <v>956</v>
      </c>
      <c r="N951" t="s">
        <v>10635</v>
      </c>
      <c r="O951" t="s">
        <v>796</v>
      </c>
      <c r="P951" t="s">
        <v>12376</v>
      </c>
      <c r="Q951" t="s">
        <v>11435</v>
      </c>
      <c r="R951" t="s">
        <v>748</v>
      </c>
      <c r="S951" t="s">
        <v>795</v>
      </c>
      <c r="T951" t="s">
        <v>12377</v>
      </c>
      <c r="U951" t="s">
        <v>965</v>
      </c>
      <c r="V951" t="s">
        <v>10638</v>
      </c>
      <c r="W951" t="s">
        <v>970</v>
      </c>
      <c r="X951" t="s">
        <v>12378</v>
      </c>
    </row>
    <row r="952" spans="2:24" ht="11" outlineLevel="1" x14ac:dyDescent="0.15">
      <c r="B952" t="s">
        <v>1230</v>
      </c>
      <c r="C952" t="s">
        <v>220</v>
      </c>
      <c r="E952" t="s">
        <v>10699</v>
      </c>
      <c r="F952" t="s">
        <v>12375</v>
      </c>
      <c r="G952" t="s">
        <v>1231</v>
      </c>
      <c r="H952" s="17">
        <v>45868</v>
      </c>
      <c r="I952" s="15">
        <v>2025</v>
      </c>
      <c r="J952" t="s">
        <v>10634</v>
      </c>
      <c r="K952" s="5">
        <v>0</v>
      </c>
      <c r="L952" t="s">
        <v>967</v>
      </c>
      <c r="M952" t="s">
        <v>956</v>
      </c>
      <c r="N952" t="s">
        <v>10635</v>
      </c>
      <c r="O952" t="s">
        <v>796</v>
      </c>
      <c r="P952" t="s">
        <v>12376</v>
      </c>
      <c r="Q952" t="s">
        <v>12379</v>
      </c>
      <c r="R952" t="s">
        <v>748</v>
      </c>
      <c r="S952" t="s">
        <v>795</v>
      </c>
      <c r="T952" t="s">
        <v>12380</v>
      </c>
      <c r="U952" t="s">
        <v>965</v>
      </c>
      <c r="V952" t="s">
        <v>10638</v>
      </c>
      <c r="W952" t="s">
        <v>970</v>
      </c>
      <c r="X952" t="s">
        <v>12381</v>
      </c>
    </row>
    <row r="953" spans="2:24" ht="11" outlineLevel="1" x14ac:dyDescent="0.15">
      <c r="B953" t="s">
        <v>1230</v>
      </c>
      <c r="C953" t="s">
        <v>220</v>
      </c>
      <c r="E953" t="s">
        <v>10845</v>
      </c>
      <c r="F953" t="s">
        <v>12375</v>
      </c>
      <c r="G953" t="s">
        <v>1231</v>
      </c>
      <c r="H953" s="17">
        <v>45777</v>
      </c>
      <c r="I953" s="15">
        <v>2025</v>
      </c>
      <c r="J953" t="s">
        <v>10634</v>
      </c>
      <c r="K953" s="5">
        <v>227354.28</v>
      </c>
      <c r="L953" t="s">
        <v>967</v>
      </c>
      <c r="M953" t="s">
        <v>956</v>
      </c>
      <c r="N953" t="s">
        <v>10635</v>
      </c>
      <c r="O953" t="s">
        <v>796</v>
      </c>
      <c r="P953" t="s">
        <v>12376</v>
      </c>
      <c r="Q953" t="s">
        <v>11435</v>
      </c>
      <c r="R953" t="s">
        <v>748</v>
      </c>
      <c r="S953" t="s">
        <v>795</v>
      </c>
      <c r="T953" t="s">
        <v>12382</v>
      </c>
      <c r="U953" t="s">
        <v>965</v>
      </c>
      <c r="V953" t="s">
        <v>10638</v>
      </c>
      <c r="W953" t="s">
        <v>970</v>
      </c>
      <c r="X953" t="s">
        <v>12383</v>
      </c>
    </row>
    <row r="954" spans="2:24" ht="11" outlineLevel="1" x14ac:dyDescent="0.15">
      <c r="B954" t="s">
        <v>1230</v>
      </c>
      <c r="C954" t="s">
        <v>220</v>
      </c>
      <c r="E954" t="s">
        <v>10652</v>
      </c>
      <c r="F954" t="s">
        <v>12375</v>
      </c>
      <c r="G954" t="s">
        <v>1231</v>
      </c>
      <c r="H954" s="17">
        <v>45126</v>
      </c>
      <c r="I954" s="15">
        <v>2023</v>
      </c>
      <c r="J954" t="s">
        <v>10634</v>
      </c>
      <c r="K954" s="5">
        <v>0</v>
      </c>
      <c r="L954" t="s">
        <v>967</v>
      </c>
      <c r="M954" t="s">
        <v>956</v>
      </c>
      <c r="N954" t="s">
        <v>10635</v>
      </c>
      <c r="O954" t="s">
        <v>796</v>
      </c>
      <c r="P954" t="s">
        <v>12376</v>
      </c>
      <c r="Q954" t="s">
        <v>11435</v>
      </c>
      <c r="R954" t="s">
        <v>748</v>
      </c>
      <c r="S954" t="s">
        <v>795</v>
      </c>
      <c r="T954" t="s">
        <v>12384</v>
      </c>
      <c r="U954" t="s">
        <v>965</v>
      </c>
      <c r="V954" t="s">
        <v>10638</v>
      </c>
      <c r="W954" t="s">
        <v>970</v>
      </c>
      <c r="X954" t="s">
        <v>12385</v>
      </c>
    </row>
    <row r="955" spans="2:24" ht="11" outlineLevel="1" x14ac:dyDescent="0.15">
      <c r="B955" t="s">
        <v>1230</v>
      </c>
      <c r="C955" t="s">
        <v>220</v>
      </c>
      <c r="E955" t="s">
        <v>10851</v>
      </c>
      <c r="F955" t="s">
        <v>12375</v>
      </c>
      <c r="G955" t="s">
        <v>1231</v>
      </c>
      <c r="H955" s="17">
        <v>45723</v>
      </c>
      <c r="I955" s="15">
        <v>2025</v>
      </c>
      <c r="J955" t="s">
        <v>10634</v>
      </c>
      <c r="K955" s="5">
        <v>252379.8</v>
      </c>
      <c r="L955" t="s">
        <v>967</v>
      </c>
      <c r="M955" t="s">
        <v>956</v>
      </c>
      <c r="N955" t="s">
        <v>10635</v>
      </c>
      <c r="O955" t="s">
        <v>796</v>
      </c>
      <c r="P955" t="s">
        <v>12376</v>
      </c>
      <c r="Q955" t="s">
        <v>11435</v>
      </c>
      <c r="R955" t="s">
        <v>748</v>
      </c>
      <c r="S955" t="s">
        <v>795</v>
      </c>
      <c r="T955" t="s">
        <v>12386</v>
      </c>
      <c r="U955" t="s">
        <v>965</v>
      </c>
      <c r="V955" t="s">
        <v>10638</v>
      </c>
      <c r="W955" t="s">
        <v>970</v>
      </c>
      <c r="X955" t="s">
        <v>12387</v>
      </c>
    </row>
    <row r="956" spans="2:24" ht="11" outlineLevel="1" x14ac:dyDescent="0.15">
      <c r="B956" t="s">
        <v>1230</v>
      </c>
      <c r="C956" t="s">
        <v>220</v>
      </c>
      <c r="E956" t="s">
        <v>10728</v>
      </c>
      <c r="F956" t="s">
        <v>12375</v>
      </c>
      <c r="G956" t="s">
        <v>1231</v>
      </c>
      <c r="H956" s="17">
        <v>45684</v>
      </c>
      <c r="I956" s="15">
        <v>2025</v>
      </c>
      <c r="J956" t="s">
        <v>10634</v>
      </c>
      <c r="K956" s="5">
        <v>0</v>
      </c>
      <c r="L956" t="s">
        <v>967</v>
      </c>
      <c r="M956" t="s">
        <v>956</v>
      </c>
      <c r="N956" t="s">
        <v>10635</v>
      </c>
      <c r="O956" t="s">
        <v>796</v>
      </c>
      <c r="P956" t="s">
        <v>12376</v>
      </c>
      <c r="Q956" t="s">
        <v>11435</v>
      </c>
      <c r="R956" t="s">
        <v>748</v>
      </c>
      <c r="S956" t="s">
        <v>795</v>
      </c>
      <c r="T956" t="s">
        <v>12388</v>
      </c>
      <c r="U956" t="s">
        <v>965</v>
      </c>
      <c r="V956" t="s">
        <v>10638</v>
      </c>
      <c r="W956" t="s">
        <v>970</v>
      </c>
      <c r="X956" t="s">
        <v>12389</v>
      </c>
    </row>
    <row r="957" spans="2:24" ht="11" outlineLevel="1" x14ac:dyDescent="0.15">
      <c r="B957" t="s">
        <v>1230</v>
      </c>
      <c r="C957" t="s">
        <v>220</v>
      </c>
      <c r="E957" t="s">
        <v>10649</v>
      </c>
      <c r="F957" t="s">
        <v>12375</v>
      </c>
      <c r="G957" t="s">
        <v>1231</v>
      </c>
      <c r="H957" s="17">
        <v>45099</v>
      </c>
      <c r="I957" s="15">
        <v>2023</v>
      </c>
      <c r="J957" t="s">
        <v>10634</v>
      </c>
      <c r="K957" s="5">
        <v>8145500</v>
      </c>
      <c r="L957" t="s">
        <v>967</v>
      </c>
      <c r="M957" t="s">
        <v>956</v>
      </c>
      <c r="N957" t="s">
        <v>10635</v>
      </c>
      <c r="O957" t="s">
        <v>796</v>
      </c>
      <c r="P957" t="s">
        <v>12376</v>
      </c>
      <c r="Q957" t="s">
        <v>11435</v>
      </c>
      <c r="R957" t="s">
        <v>748</v>
      </c>
      <c r="S957" t="s">
        <v>795</v>
      </c>
      <c r="T957" t="s">
        <v>12390</v>
      </c>
      <c r="U957" t="s">
        <v>965</v>
      </c>
      <c r="V957" t="s">
        <v>10638</v>
      </c>
      <c r="W957" t="s">
        <v>970</v>
      </c>
      <c r="X957" t="s">
        <v>12391</v>
      </c>
    </row>
    <row r="958" spans="2:24" ht="11" outlineLevel="1" x14ac:dyDescent="0.15">
      <c r="B958" t="s">
        <v>1230</v>
      </c>
      <c r="C958" t="s">
        <v>220</v>
      </c>
      <c r="E958" t="s">
        <v>10667</v>
      </c>
      <c r="F958" t="s">
        <v>12375</v>
      </c>
      <c r="G958" t="s">
        <v>1231</v>
      </c>
      <c r="H958" s="17">
        <v>45328</v>
      </c>
      <c r="I958" s="15">
        <v>2024</v>
      </c>
      <c r="J958" t="s">
        <v>10634</v>
      </c>
      <c r="K958" s="5">
        <v>20000</v>
      </c>
      <c r="L958" t="s">
        <v>967</v>
      </c>
      <c r="M958" t="s">
        <v>956</v>
      </c>
      <c r="N958" t="s">
        <v>10635</v>
      </c>
      <c r="O958" t="s">
        <v>796</v>
      </c>
      <c r="P958" t="s">
        <v>12376</v>
      </c>
      <c r="Q958" t="s">
        <v>11435</v>
      </c>
      <c r="R958" t="s">
        <v>748</v>
      </c>
      <c r="S958" t="s">
        <v>795</v>
      </c>
      <c r="T958" t="s">
        <v>12392</v>
      </c>
      <c r="U958" t="s">
        <v>965</v>
      </c>
      <c r="V958" t="s">
        <v>10638</v>
      </c>
      <c r="W958" t="s">
        <v>970</v>
      </c>
      <c r="X958" t="s">
        <v>12393</v>
      </c>
    </row>
    <row r="959" spans="2:24" ht="11" outlineLevel="1" x14ac:dyDescent="0.15">
      <c r="B959" t="s">
        <v>1230</v>
      </c>
      <c r="C959" t="s">
        <v>220</v>
      </c>
      <c r="E959" t="s">
        <v>10640</v>
      </c>
      <c r="F959" t="s">
        <v>12375</v>
      </c>
      <c r="G959" t="s">
        <v>1231</v>
      </c>
      <c r="H959" s="17">
        <v>45562</v>
      </c>
      <c r="I959" s="15">
        <v>2024</v>
      </c>
      <c r="J959" t="s">
        <v>10634</v>
      </c>
      <c r="K959" s="5">
        <v>365419.35</v>
      </c>
      <c r="L959" t="s">
        <v>967</v>
      </c>
      <c r="M959" t="s">
        <v>956</v>
      </c>
      <c r="N959" t="s">
        <v>10635</v>
      </c>
      <c r="O959" t="s">
        <v>796</v>
      </c>
      <c r="P959" t="s">
        <v>12376</v>
      </c>
      <c r="Q959" t="s">
        <v>11435</v>
      </c>
      <c r="R959" t="s">
        <v>748</v>
      </c>
      <c r="S959" t="s">
        <v>795</v>
      </c>
      <c r="T959" t="s">
        <v>12394</v>
      </c>
      <c r="U959" t="s">
        <v>965</v>
      </c>
      <c r="V959" t="s">
        <v>10638</v>
      </c>
      <c r="W959" t="s">
        <v>970</v>
      </c>
      <c r="X959" t="s">
        <v>12395</v>
      </c>
    </row>
    <row r="960" spans="2:24" ht="11" outlineLevel="1" x14ac:dyDescent="0.15">
      <c r="B960" t="s">
        <v>1230</v>
      </c>
      <c r="C960" t="s">
        <v>220</v>
      </c>
      <c r="E960" t="s">
        <v>10664</v>
      </c>
      <c r="F960" t="s">
        <v>12375</v>
      </c>
      <c r="G960" t="s">
        <v>1231</v>
      </c>
      <c r="H960" s="17">
        <v>45215</v>
      </c>
      <c r="I960" s="15">
        <v>2024</v>
      </c>
      <c r="J960" t="s">
        <v>10634</v>
      </c>
      <c r="K960" s="5">
        <v>133000</v>
      </c>
      <c r="L960" t="s">
        <v>967</v>
      </c>
      <c r="M960" t="s">
        <v>956</v>
      </c>
      <c r="N960" t="s">
        <v>10635</v>
      </c>
      <c r="O960" t="s">
        <v>796</v>
      </c>
      <c r="P960" t="s">
        <v>12376</v>
      </c>
      <c r="Q960" t="s">
        <v>11435</v>
      </c>
      <c r="R960" t="s">
        <v>748</v>
      </c>
      <c r="S960" t="s">
        <v>795</v>
      </c>
      <c r="T960" t="s">
        <v>12396</v>
      </c>
      <c r="U960" t="s">
        <v>965</v>
      </c>
      <c r="V960" t="s">
        <v>10638</v>
      </c>
      <c r="W960" t="s">
        <v>970</v>
      </c>
      <c r="X960" t="s">
        <v>12397</v>
      </c>
    </row>
    <row r="961" spans="2:24" ht="11" outlineLevel="1" x14ac:dyDescent="0.15">
      <c r="B961" t="s">
        <v>1230</v>
      </c>
      <c r="C961" t="s">
        <v>220</v>
      </c>
      <c r="E961" t="s">
        <v>10658</v>
      </c>
      <c r="F961" t="s">
        <v>12375</v>
      </c>
      <c r="G961" t="s">
        <v>1231</v>
      </c>
      <c r="H961" s="17">
        <v>45371</v>
      </c>
      <c r="I961" s="15">
        <v>2024</v>
      </c>
      <c r="J961" t="s">
        <v>10634</v>
      </c>
      <c r="K961" s="5">
        <v>3500</v>
      </c>
      <c r="L961" t="s">
        <v>967</v>
      </c>
      <c r="M961" t="s">
        <v>956</v>
      </c>
      <c r="N961" t="s">
        <v>10635</v>
      </c>
      <c r="O961" t="s">
        <v>796</v>
      </c>
      <c r="P961" t="s">
        <v>12376</v>
      </c>
      <c r="Q961" t="s">
        <v>11435</v>
      </c>
      <c r="R961" t="s">
        <v>748</v>
      </c>
      <c r="S961" t="s">
        <v>795</v>
      </c>
      <c r="T961" t="s">
        <v>12398</v>
      </c>
      <c r="U961" t="s">
        <v>965</v>
      </c>
      <c r="V961" t="s">
        <v>10638</v>
      </c>
      <c r="W961" t="s">
        <v>970</v>
      </c>
      <c r="X961" t="s">
        <v>12399</v>
      </c>
    </row>
    <row r="962" spans="2:24" ht="11" outlineLevel="1" x14ac:dyDescent="0.15">
      <c r="B962" t="s">
        <v>1230</v>
      </c>
      <c r="C962" t="s">
        <v>220</v>
      </c>
      <c r="E962" t="s">
        <v>10646</v>
      </c>
      <c r="F962" t="s">
        <v>12375</v>
      </c>
      <c r="G962" t="s">
        <v>1231</v>
      </c>
      <c r="H962" s="17">
        <v>45539</v>
      </c>
      <c r="I962" s="15">
        <v>2024</v>
      </c>
      <c r="J962" t="s">
        <v>10634</v>
      </c>
      <c r="K962" s="5">
        <v>30000</v>
      </c>
      <c r="L962" t="s">
        <v>967</v>
      </c>
      <c r="M962" t="s">
        <v>956</v>
      </c>
      <c r="N962" t="s">
        <v>10635</v>
      </c>
      <c r="O962" t="s">
        <v>796</v>
      </c>
      <c r="P962" t="s">
        <v>12376</v>
      </c>
      <c r="Q962" t="s">
        <v>11435</v>
      </c>
      <c r="R962" t="s">
        <v>748</v>
      </c>
      <c r="S962" t="s">
        <v>795</v>
      </c>
      <c r="T962" t="s">
        <v>12400</v>
      </c>
      <c r="U962" t="s">
        <v>965</v>
      </c>
      <c r="V962" t="s">
        <v>10638</v>
      </c>
      <c r="W962" t="s">
        <v>970</v>
      </c>
      <c r="X962" t="s">
        <v>12401</v>
      </c>
    </row>
    <row r="963" spans="2:24" ht="11" outlineLevel="1" x14ac:dyDescent="0.15">
      <c r="B963" t="s">
        <v>1230</v>
      </c>
      <c r="C963" t="s">
        <v>220</v>
      </c>
      <c r="E963" t="s">
        <v>10714</v>
      </c>
      <c r="F963" t="s">
        <v>12375</v>
      </c>
      <c r="G963" t="s">
        <v>1231</v>
      </c>
      <c r="H963" s="17">
        <v>45896</v>
      </c>
      <c r="I963" s="15">
        <v>2025</v>
      </c>
      <c r="J963" t="s">
        <v>10634</v>
      </c>
      <c r="K963" s="5">
        <v>0</v>
      </c>
      <c r="L963" t="s">
        <v>967</v>
      </c>
      <c r="M963" t="s">
        <v>956</v>
      </c>
      <c r="N963" t="s">
        <v>10635</v>
      </c>
      <c r="O963" t="s">
        <v>796</v>
      </c>
      <c r="P963" t="s">
        <v>12376</v>
      </c>
      <c r="Q963" t="s">
        <v>12379</v>
      </c>
      <c r="R963" t="s">
        <v>748</v>
      </c>
      <c r="S963" t="s">
        <v>795</v>
      </c>
      <c r="T963" t="s">
        <v>12402</v>
      </c>
      <c r="U963" t="s">
        <v>965</v>
      </c>
      <c r="V963" t="s">
        <v>10638</v>
      </c>
      <c r="W963" t="s">
        <v>970</v>
      </c>
      <c r="X963" t="s">
        <v>12403</v>
      </c>
    </row>
    <row r="964" spans="2:24" ht="11" outlineLevel="1" x14ac:dyDescent="0.15">
      <c r="B964" t="s">
        <v>1230</v>
      </c>
      <c r="C964" t="s">
        <v>220</v>
      </c>
      <c r="E964" t="s">
        <v>10711</v>
      </c>
      <c r="F964" t="s">
        <v>12375</v>
      </c>
      <c r="G964" t="s">
        <v>1231</v>
      </c>
      <c r="H964" s="17">
        <v>45632</v>
      </c>
      <c r="I964" s="15">
        <v>2025</v>
      </c>
      <c r="J964" t="s">
        <v>10634</v>
      </c>
      <c r="K964" s="5">
        <v>30000</v>
      </c>
      <c r="L964" t="s">
        <v>967</v>
      </c>
      <c r="M964" t="s">
        <v>956</v>
      </c>
      <c r="N964" t="s">
        <v>10635</v>
      </c>
      <c r="O964" t="s">
        <v>796</v>
      </c>
      <c r="P964" t="s">
        <v>12376</v>
      </c>
      <c r="Q964" t="s">
        <v>11435</v>
      </c>
      <c r="R964" t="s">
        <v>748</v>
      </c>
      <c r="S964" t="s">
        <v>795</v>
      </c>
      <c r="T964" t="s">
        <v>12404</v>
      </c>
      <c r="U964" t="s">
        <v>965</v>
      </c>
      <c r="V964" t="s">
        <v>10638</v>
      </c>
      <c r="W964" t="s">
        <v>970</v>
      </c>
      <c r="X964" t="s">
        <v>12405</v>
      </c>
    </row>
    <row r="965" spans="2:24" ht="11" outlineLevel="1" x14ac:dyDescent="0.15">
      <c r="B965" t="s">
        <v>1230</v>
      </c>
      <c r="C965" t="s">
        <v>220</v>
      </c>
      <c r="E965" t="s">
        <v>10803</v>
      </c>
      <c r="F965" t="s">
        <v>12375</v>
      </c>
      <c r="G965" t="s">
        <v>1231</v>
      </c>
      <c r="H965" s="17">
        <v>45954</v>
      </c>
      <c r="I965" s="15">
        <v>2026</v>
      </c>
      <c r="J965" t="s">
        <v>10634</v>
      </c>
      <c r="K965" s="5">
        <v>0</v>
      </c>
      <c r="L965" t="s">
        <v>967</v>
      </c>
      <c r="M965" t="s">
        <v>956</v>
      </c>
      <c r="N965" t="s">
        <v>10635</v>
      </c>
      <c r="O965" t="s">
        <v>796</v>
      </c>
      <c r="P965" t="s">
        <v>12376</v>
      </c>
      <c r="Q965" t="s">
        <v>12379</v>
      </c>
      <c r="R965" t="s">
        <v>748</v>
      </c>
      <c r="S965" t="s">
        <v>795</v>
      </c>
      <c r="T965" t="s">
        <v>12406</v>
      </c>
      <c r="U965" t="s">
        <v>965</v>
      </c>
      <c r="V965" t="s">
        <v>10638</v>
      </c>
      <c r="W965" t="s">
        <v>970</v>
      </c>
      <c r="X965" t="s">
        <v>12407</v>
      </c>
    </row>
    <row r="966" spans="2:24" ht="11" outlineLevel="1" x14ac:dyDescent="0.15">
      <c r="B966" t="s">
        <v>1230</v>
      </c>
      <c r="C966" t="s">
        <v>220</v>
      </c>
      <c r="E966" t="s">
        <v>10670</v>
      </c>
      <c r="F966" t="s">
        <v>12375</v>
      </c>
      <c r="G966" t="s">
        <v>1231</v>
      </c>
      <c r="H966" s="17">
        <v>46021</v>
      </c>
      <c r="I966" s="15">
        <v>2026</v>
      </c>
      <c r="J966" t="s">
        <v>10634</v>
      </c>
      <c r="K966" s="5">
        <v>77658.92</v>
      </c>
      <c r="L966" t="s">
        <v>967</v>
      </c>
      <c r="M966" t="s">
        <v>956</v>
      </c>
      <c r="N966" t="s">
        <v>10635</v>
      </c>
      <c r="O966" t="s">
        <v>796</v>
      </c>
      <c r="P966" t="s">
        <v>12376</v>
      </c>
      <c r="Q966" t="s">
        <v>12379</v>
      </c>
      <c r="R966" t="s">
        <v>748</v>
      </c>
      <c r="S966" t="s">
        <v>795</v>
      </c>
      <c r="T966" t="s">
        <v>12408</v>
      </c>
      <c r="U966" t="s">
        <v>965</v>
      </c>
      <c r="V966" t="s">
        <v>10638</v>
      </c>
      <c r="W966" t="s">
        <v>970</v>
      </c>
      <c r="X966" t="s">
        <v>12409</v>
      </c>
    </row>
    <row r="967" spans="2:24" ht="11" outlineLevel="1" x14ac:dyDescent="0.15">
      <c r="B967" t="s">
        <v>1230</v>
      </c>
      <c r="C967" t="s">
        <v>220</v>
      </c>
      <c r="E967" t="s">
        <v>10661</v>
      </c>
      <c r="F967" t="s">
        <v>12375</v>
      </c>
      <c r="G967" t="s">
        <v>1231</v>
      </c>
      <c r="H967" s="17">
        <v>45415</v>
      </c>
      <c r="I967" s="15">
        <v>2024</v>
      </c>
      <c r="J967" t="s">
        <v>10634</v>
      </c>
      <c r="K967" s="5">
        <v>226737.77</v>
      </c>
      <c r="L967" t="s">
        <v>967</v>
      </c>
      <c r="M967" t="s">
        <v>956</v>
      </c>
      <c r="N967" t="s">
        <v>10635</v>
      </c>
      <c r="O967" t="s">
        <v>796</v>
      </c>
      <c r="P967" t="s">
        <v>12376</v>
      </c>
      <c r="Q967" t="s">
        <v>11435</v>
      </c>
      <c r="R967" t="s">
        <v>748</v>
      </c>
      <c r="S967" t="s">
        <v>795</v>
      </c>
      <c r="T967" t="s">
        <v>12410</v>
      </c>
      <c r="U967" t="s">
        <v>965</v>
      </c>
      <c r="V967" t="s">
        <v>10638</v>
      </c>
      <c r="W967" t="s">
        <v>970</v>
      </c>
      <c r="X967" t="s">
        <v>12411</v>
      </c>
    </row>
    <row r="968" spans="2:24" ht="11" outlineLevel="1" x14ac:dyDescent="0.15">
      <c r="B968" t="s">
        <v>1230</v>
      </c>
      <c r="C968" t="s">
        <v>220</v>
      </c>
      <c r="E968" t="s">
        <v>10767</v>
      </c>
      <c r="F968" t="s">
        <v>12375</v>
      </c>
      <c r="G968" t="s">
        <v>1231</v>
      </c>
      <c r="H968" s="17">
        <v>45622</v>
      </c>
      <c r="I968" s="15">
        <v>2025</v>
      </c>
      <c r="J968" t="s">
        <v>10634</v>
      </c>
      <c r="K968" s="5">
        <v>30000</v>
      </c>
      <c r="L968" t="s">
        <v>967</v>
      </c>
      <c r="M968" t="s">
        <v>956</v>
      </c>
      <c r="N968" t="s">
        <v>10635</v>
      </c>
      <c r="O968" t="s">
        <v>796</v>
      </c>
      <c r="P968" t="s">
        <v>12376</v>
      </c>
      <c r="Q968" t="s">
        <v>11435</v>
      </c>
      <c r="R968" t="s">
        <v>748</v>
      </c>
      <c r="S968" t="s">
        <v>795</v>
      </c>
      <c r="T968" t="s">
        <v>12412</v>
      </c>
      <c r="U968" t="s">
        <v>965</v>
      </c>
      <c r="V968" t="s">
        <v>10638</v>
      </c>
      <c r="W968" t="s">
        <v>970</v>
      </c>
      <c r="X968" t="s">
        <v>12413</v>
      </c>
    </row>
    <row r="969" spans="2:24" ht="11" outlineLevel="1" x14ac:dyDescent="0.15">
      <c r="B969" t="s">
        <v>1230</v>
      </c>
      <c r="C969" t="s">
        <v>220</v>
      </c>
      <c r="E969" t="s">
        <v>10854</v>
      </c>
      <c r="F969" t="s">
        <v>12375</v>
      </c>
      <c r="G969" t="s">
        <v>1231</v>
      </c>
      <c r="H969" s="17">
        <v>45981</v>
      </c>
      <c r="I969" s="15">
        <v>2026</v>
      </c>
      <c r="J969" t="s">
        <v>10634</v>
      </c>
      <c r="K969" s="5">
        <v>0</v>
      </c>
      <c r="L969" t="s">
        <v>967</v>
      </c>
      <c r="M969" t="s">
        <v>956</v>
      </c>
      <c r="N969" t="s">
        <v>10635</v>
      </c>
      <c r="O969" t="s">
        <v>796</v>
      </c>
      <c r="P969" t="s">
        <v>12376</v>
      </c>
      <c r="Q969" t="s">
        <v>12379</v>
      </c>
      <c r="R969" t="s">
        <v>748</v>
      </c>
      <c r="S969" t="s">
        <v>795</v>
      </c>
      <c r="T969" t="s">
        <v>12414</v>
      </c>
      <c r="U969" t="s">
        <v>965</v>
      </c>
      <c r="V969" t="s">
        <v>10638</v>
      </c>
      <c r="W969" t="s">
        <v>970</v>
      </c>
      <c r="X969" t="s">
        <v>12415</v>
      </c>
    </row>
    <row r="970" spans="2:24" ht="11" outlineLevel="1" x14ac:dyDescent="0.15">
      <c r="B970" t="s">
        <v>1230</v>
      </c>
      <c r="C970" t="s">
        <v>220</v>
      </c>
      <c r="E970" t="s">
        <v>10744</v>
      </c>
      <c r="F970" t="s">
        <v>12375</v>
      </c>
      <c r="G970" t="s">
        <v>1231</v>
      </c>
      <c r="H970" s="17">
        <v>46066</v>
      </c>
      <c r="I970" s="15">
        <v>2026</v>
      </c>
      <c r="J970" t="s">
        <v>10634</v>
      </c>
      <c r="K970" s="5">
        <v>0</v>
      </c>
      <c r="L970" t="s">
        <v>967</v>
      </c>
      <c r="M970" t="s">
        <v>956</v>
      </c>
      <c r="N970" t="s">
        <v>10635</v>
      </c>
      <c r="O970" t="s">
        <v>796</v>
      </c>
      <c r="P970" t="s">
        <v>12376</v>
      </c>
      <c r="Q970" t="s">
        <v>12379</v>
      </c>
      <c r="R970" t="s">
        <v>748</v>
      </c>
      <c r="S970" t="s">
        <v>795</v>
      </c>
      <c r="T970" t="s">
        <v>12416</v>
      </c>
      <c r="U970" t="s">
        <v>965</v>
      </c>
      <c r="V970" t="s">
        <v>10638</v>
      </c>
      <c r="W970" t="s">
        <v>970</v>
      </c>
      <c r="X970" t="s">
        <v>12417</v>
      </c>
    </row>
    <row r="971" spans="2:24" ht="11" outlineLevel="1" x14ac:dyDescent="0.15">
      <c r="B971" t="s">
        <v>1230</v>
      </c>
      <c r="C971" t="s">
        <v>220</v>
      </c>
      <c r="E971" t="s">
        <v>10632</v>
      </c>
      <c r="F971" t="s">
        <v>12375</v>
      </c>
      <c r="G971" t="s">
        <v>1231</v>
      </c>
      <c r="H971" s="17">
        <v>45327</v>
      </c>
      <c r="I971" s="15">
        <v>2024</v>
      </c>
      <c r="J971" t="s">
        <v>10634</v>
      </c>
      <c r="K971" s="5">
        <v>499976.66</v>
      </c>
      <c r="L971" t="s">
        <v>967</v>
      </c>
      <c r="M971" t="s">
        <v>956</v>
      </c>
      <c r="N971" t="s">
        <v>10635</v>
      </c>
      <c r="O971" t="s">
        <v>796</v>
      </c>
      <c r="P971" t="s">
        <v>12376</v>
      </c>
      <c r="Q971" t="s">
        <v>11435</v>
      </c>
      <c r="R971" t="s">
        <v>748</v>
      </c>
      <c r="S971" t="s">
        <v>795</v>
      </c>
      <c r="T971" t="s">
        <v>12418</v>
      </c>
      <c r="U971" t="s">
        <v>965</v>
      </c>
      <c r="V971" t="s">
        <v>10638</v>
      </c>
      <c r="W971" t="s">
        <v>970</v>
      </c>
      <c r="X971" t="s">
        <v>12419</v>
      </c>
    </row>
    <row r="972" spans="2:24" ht="11" outlineLevel="1" x14ac:dyDescent="0.15">
      <c r="B972" t="s">
        <v>1230</v>
      </c>
      <c r="C972" t="s">
        <v>220</v>
      </c>
      <c r="E972" t="s">
        <v>10655</v>
      </c>
      <c r="F972" t="s">
        <v>12375</v>
      </c>
      <c r="G972" t="s">
        <v>1231</v>
      </c>
      <c r="H972" s="17">
        <v>45489</v>
      </c>
      <c r="I972" s="15">
        <v>2024</v>
      </c>
      <c r="J972" t="s">
        <v>10634</v>
      </c>
      <c r="K972" s="5">
        <v>20000</v>
      </c>
      <c r="L972" t="s">
        <v>967</v>
      </c>
      <c r="M972" t="s">
        <v>956</v>
      </c>
      <c r="N972" t="s">
        <v>10635</v>
      </c>
      <c r="O972" t="s">
        <v>796</v>
      </c>
      <c r="P972" t="s">
        <v>12376</v>
      </c>
      <c r="Q972" t="s">
        <v>11435</v>
      </c>
      <c r="R972" t="s">
        <v>748</v>
      </c>
      <c r="S972" t="s">
        <v>795</v>
      </c>
      <c r="T972" t="s">
        <v>12420</v>
      </c>
      <c r="U972" t="s">
        <v>965</v>
      </c>
      <c r="V972" t="s">
        <v>10638</v>
      </c>
      <c r="W972" t="s">
        <v>970</v>
      </c>
      <c r="X972" t="s">
        <v>12421</v>
      </c>
    </row>
    <row r="973" spans="2:24" ht="11" outlineLevel="1" x14ac:dyDescent="0.15">
      <c r="B973" t="s">
        <v>1230</v>
      </c>
      <c r="C973" t="s">
        <v>220</v>
      </c>
      <c r="E973" t="s">
        <v>10863</v>
      </c>
      <c r="F973" t="s">
        <v>12375</v>
      </c>
      <c r="G973" t="s">
        <v>1231</v>
      </c>
      <c r="H973" s="17">
        <v>45945</v>
      </c>
      <c r="I973" s="15">
        <v>2026</v>
      </c>
      <c r="J973" t="s">
        <v>10634</v>
      </c>
      <c r="K973" s="5">
        <v>126298.59</v>
      </c>
      <c r="L973" t="s">
        <v>967</v>
      </c>
      <c r="M973" t="s">
        <v>956</v>
      </c>
      <c r="N973" t="s">
        <v>10635</v>
      </c>
      <c r="O973" t="s">
        <v>796</v>
      </c>
      <c r="P973" t="s">
        <v>12376</v>
      </c>
      <c r="Q973" t="s">
        <v>12376</v>
      </c>
      <c r="R973" t="s">
        <v>748</v>
      </c>
      <c r="S973" t="s">
        <v>795</v>
      </c>
      <c r="T973" t="s">
        <v>12422</v>
      </c>
      <c r="U973" t="s">
        <v>965</v>
      </c>
      <c r="V973" t="s">
        <v>10638</v>
      </c>
      <c r="W973" t="s">
        <v>970</v>
      </c>
      <c r="X973" t="s">
        <v>12423</v>
      </c>
    </row>
    <row r="974" spans="2:24" ht="11" outlineLevel="1" x14ac:dyDescent="0.15">
      <c r="B974" t="s">
        <v>1235</v>
      </c>
      <c r="C974" t="s">
        <v>1236</v>
      </c>
      <c r="D974" t="s">
        <v>191</v>
      </c>
      <c r="E974" t="s">
        <v>10643</v>
      </c>
      <c r="F974" t="s">
        <v>608</v>
      </c>
      <c r="G974" t="s">
        <v>1184</v>
      </c>
      <c r="H974" s="17">
        <v>45657</v>
      </c>
      <c r="I974" s="15">
        <v>2025</v>
      </c>
      <c r="J974" t="s">
        <v>10634</v>
      </c>
      <c r="K974" s="5">
        <v>479036</v>
      </c>
      <c r="L974" t="s">
        <v>967</v>
      </c>
      <c r="M974" t="s">
        <v>985</v>
      </c>
      <c r="N974" t="s">
        <v>10635</v>
      </c>
      <c r="O974" t="s">
        <v>796</v>
      </c>
      <c r="P974" t="s">
        <v>11969</v>
      </c>
      <c r="Q974" t="s">
        <v>11435</v>
      </c>
      <c r="R974" t="s">
        <v>744</v>
      </c>
      <c r="S974" t="s">
        <v>795</v>
      </c>
      <c r="T974" t="s">
        <v>12103</v>
      </c>
      <c r="U974" t="s">
        <v>965</v>
      </c>
      <c r="V974" t="s">
        <v>10638</v>
      </c>
      <c r="W974" t="s">
        <v>970</v>
      </c>
      <c r="X974" t="s">
        <v>12424</v>
      </c>
    </row>
    <row r="975" spans="2:24" ht="11" outlineLevel="1" x14ac:dyDescent="0.15">
      <c r="B975" t="s">
        <v>1235</v>
      </c>
      <c r="C975" t="s">
        <v>1236</v>
      </c>
      <c r="D975" t="s">
        <v>191</v>
      </c>
      <c r="E975" t="s">
        <v>10728</v>
      </c>
      <c r="F975" t="s">
        <v>608</v>
      </c>
      <c r="G975" t="s">
        <v>1184</v>
      </c>
      <c r="H975" s="17">
        <v>45683</v>
      </c>
      <c r="I975" s="15">
        <v>2025</v>
      </c>
      <c r="J975" t="s">
        <v>10634</v>
      </c>
      <c r="K975" s="5">
        <v>173917</v>
      </c>
      <c r="L975" t="s">
        <v>967</v>
      </c>
      <c r="M975" t="s">
        <v>985</v>
      </c>
      <c r="N975" t="s">
        <v>10635</v>
      </c>
      <c r="O975" t="s">
        <v>796</v>
      </c>
      <c r="P975" t="s">
        <v>11969</v>
      </c>
      <c r="Q975" t="s">
        <v>11435</v>
      </c>
      <c r="R975" t="s">
        <v>744</v>
      </c>
      <c r="S975" t="s">
        <v>795</v>
      </c>
      <c r="T975" t="s">
        <v>12103</v>
      </c>
      <c r="U975" t="s">
        <v>965</v>
      </c>
      <c r="V975" t="s">
        <v>10638</v>
      </c>
      <c r="W975" t="s">
        <v>970</v>
      </c>
      <c r="X975" t="s">
        <v>12425</v>
      </c>
    </row>
    <row r="976" spans="2:24" ht="11" outlineLevel="1" x14ac:dyDescent="0.15">
      <c r="B976" t="s">
        <v>1235</v>
      </c>
      <c r="C976" t="s">
        <v>1236</v>
      </c>
      <c r="D976" t="s">
        <v>191</v>
      </c>
      <c r="E976" t="s">
        <v>10664</v>
      </c>
      <c r="F976" t="s">
        <v>608</v>
      </c>
      <c r="G976" t="s">
        <v>1184</v>
      </c>
      <c r="H976" s="17">
        <v>45639</v>
      </c>
      <c r="I976" s="15">
        <v>2025</v>
      </c>
      <c r="J976" t="s">
        <v>10634</v>
      </c>
      <c r="K976" s="5">
        <v>422035</v>
      </c>
      <c r="L976" t="s">
        <v>967</v>
      </c>
      <c r="M976" t="s">
        <v>985</v>
      </c>
      <c r="N976" t="s">
        <v>10635</v>
      </c>
      <c r="O976" t="s">
        <v>796</v>
      </c>
      <c r="P976" t="s">
        <v>11969</v>
      </c>
      <c r="Q976" t="s">
        <v>11435</v>
      </c>
      <c r="R976" t="s">
        <v>744</v>
      </c>
      <c r="S976" t="s">
        <v>795</v>
      </c>
      <c r="T976" t="s">
        <v>12103</v>
      </c>
      <c r="U976" t="s">
        <v>965</v>
      </c>
      <c r="V976" t="s">
        <v>10638</v>
      </c>
      <c r="W976" t="s">
        <v>970</v>
      </c>
      <c r="X976" t="s">
        <v>12426</v>
      </c>
    </row>
    <row r="977" spans="2:24" ht="11" outlineLevel="1" x14ac:dyDescent="0.15">
      <c r="B977" t="s">
        <v>1235</v>
      </c>
      <c r="C977" t="s">
        <v>1236</v>
      </c>
      <c r="D977" t="s">
        <v>191</v>
      </c>
      <c r="E977" t="s">
        <v>10655</v>
      </c>
      <c r="F977" t="s">
        <v>608</v>
      </c>
      <c r="G977" t="s">
        <v>1184</v>
      </c>
      <c r="H977" s="17">
        <v>45679</v>
      </c>
      <c r="I977" s="15">
        <v>2025</v>
      </c>
      <c r="J977" t="s">
        <v>10634</v>
      </c>
      <c r="K977" s="5">
        <v>195519</v>
      </c>
      <c r="L977" t="s">
        <v>967</v>
      </c>
      <c r="M977" t="s">
        <v>985</v>
      </c>
      <c r="N977" t="s">
        <v>10635</v>
      </c>
      <c r="O977" t="s">
        <v>796</v>
      </c>
      <c r="P977" t="s">
        <v>11969</v>
      </c>
      <c r="Q977" t="s">
        <v>11435</v>
      </c>
      <c r="R977" t="s">
        <v>744</v>
      </c>
      <c r="S977" t="s">
        <v>795</v>
      </c>
      <c r="T977" t="s">
        <v>12103</v>
      </c>
      <c r="U977" t="s">
        <v>965</v>
      </c>
      <c r="V977" t="s">
        <v>10638</v>
      </c>
      <c r="W977" t="s">
        <v>970</v>
      </c>
      <c r="X977" t="s">
        <v>12427</v>
      </c>
    </row>
    <row r="978" spans="2:24" ht="11" outlineLevel="1" x14ac:dyDescent="0.15">
      <c r="B978" t="s">
        <v>1235</v>
      </c>
      <c r="C978" t="s">
        <v>1236</v>
      </c>
      <c r="D978" t="s">
        <v>191</v>
      </c>
      <c r="E978" t="s">
        <v>10661</v>
      </c>
      <c r="F978" t="s">
        <v>608</v>
      </c>
      <c r="G978" t="s">
        <v>1184</v>
      </c>
      <c r="H978" s="17">
        <v>45673</v>
      </c>
      <c r="I978" s="15">
        <v>2025</v>
      </c>
      <c r="J978" t="s">
        <v>10634</v>
      </c>
      <c r="K978" s="5">
        <v>248467</v>
      </c>
      <c r="L978" t="s">
        <v>967</v>
      </c>
      <c r="M978" t="s">
        <v>985</v>
      </c>
      <c r="N978" t="s">
        <v>10635</v>
      </c>
      <c r="O978" t="s">
        <v>796</v>
      </c>
      <c r="P978" t="s">
        <v>11969</v>
      </c>
      <c r="Q978" t="s">
        <v>11435</v>
      </c>
      <c r="R978" t="s">
        <v>744</v>
      </c>
      <c r="S978" t="s">
        <v>795</v>
      </c>
      <c r="T978" t="s">
        <v>12103</v>
      </c>
      <c r="U978" t="s">
        <v>965</v>
      </c>
      <c r="V978" t="s">
        <v>10638</v>
      </c>
      <c r="W978" t="s">
        <v>970</v>
      </c>
      <c r="X978" t="s">
        <v>12428</v>
      </c>
    </row>
    <row r="979" spans="2:24" ht="11" outlineLevel="1" x14ac:dyDescent="0.15">
      <c r="B979" t="s">
        <v>1235</v>
      </c>
      <c r="C979" t="s">
        <v>1236</v>
      </c>
      <c r="D979" t="s">
        <v>191</v>
      </c>
      <c r="E979" t="s">
        <v>10699</v>
      </c>
      <c r="F979" t="s">
        <v>608</v>
      </c>
      <c r="G979" t="s">
        <v>1184</v>
      </c>
      <c r="H979" s="17">
        <v>45792</v>
      </c>
      <c r="I979" s="15">
        <v>2025</v>
      </c>
      <c r="J979" t="s">
        <v>10634</v>
      </c>
      <c r="K979" s="5">
        <v>235544</v>
      </c>
      <c r="L979" t="s">
        <v>967</v>
      </c>
      <c r="M979" t="s">
        <v>985</v>
      </c>
      <c r="N979" t="s">
        <v>10635</v>
      </c>
      <c r="O979" t="s">
        <v>796</v>
      </c>
      <c r="P979" t="s">
        <v>11969</v>
      </c>
      <c r="Q979" t="s">
        <v>11435</v>
      </c>
      <c r="R979" t="s">
        <v>744</v>
      </c>
      <c r="S979" t="s">
        <v>795</v>
      </c>
      <c r="T979" t="s">
        <v>12103</v>
      </c>
      <c r="U979" t="s">
        <v>965</v>
      </c>
      <c r="V979" t="s">
        <v>10638</v>
      </c>
      <c r="W979" t="s">
        <v>970</v>
      </c>
      <c r="X979" t="s">
        <v>12429</v>
      </c>
    </row>
    <row r="980" spans="2:24" ht="11" outlineLevel="1" x14ac:dyDescent="0.15">
      <c r="B980" t="s">
        <v>1235</v>
      </c>
      <c r="C980" t="s">
        <v>1236</v>
      </c>
      <c r="D980" t="s">
        <v>191</v>
      </c>
      <c r="E980" t="s">
        <v>10652</v>
      </c>
      <c r="F980" t="s">
        <v>608</v>
      </c>
      <c r="G980" t="s">
        <v>1184</v>
      </c>
      <c r="H980" s="17">
        <v>45602</v>
      </c>
      <c r="I980" s="15">
        <v>2025</v>
      </c>
      <c r="J980" t="s">
        <v>10634</v>
      </c>
      <c r="K980" s="5">
        <v>329339</v>
      </c>
      <c r="L980" t="s">
        <v>967</v>
      </c>
      <c r="M980" t="s">
        <v>985</v>
      </c>
      <c r="N980" t="s">
        <v>10635</v>
      </c>
      <c r="O980" t="s">
        <v>796</v>
      </c>
      <c r="P980" t="s">
        <v>11969</v>
      </c>
      <c r="Q980" t="s">
        <v>11435</v>
      </c>
      <c r="R980" t="s">
        <v>744</v>
      </c>
      <c r="S980" t="s">
        <v>795</v>
      </c>
      <c r="T980" t="s">
        <v>12103</v>
      </c>
      <c r="U980" t="s">
        <v>965</v>
      </c>
      <c r="V980" t="s">
        <v>10638</v>
      </c>
      <c r="W980" t="s">
        <v>970</v>
      </c>
      <c r="X980" t="s">
        <v>12430</v>
      </c>
    </row>
    <row r="981" spans="2:24" ht="11" outlineLevel="1" x14ac:dyDescent="0.15">
      <c r="B981" t="s">
        <v>1235</v>
      </c>
      <c r="C981" t="s">
        <v>1236</v>
      </c>
      <c r="D981" t="s">
        <v>191</v>
      </c>
      <c r="E981" t="s">
        <v>10851</v>
      </c>
      <c r="F981" t="s">
        <v>608</v>
      </c>
      <c r="G981" t="s">
        <v>1184</v>
      </c>
      <c r="H981" s="17">
        <v>45716</v>
      </c>
      <c r="I981" s="15">
        <v>2025</v>
      </c>
      <c r="J981" t="s">
        <v>10634</v>
      </c>
      <c r="K981" s="5">
        <v>211667</v>
      </c>
      <c r="L981" t="s">
        <v>967</v>
      </c>
      <c r="M981" t="s">
        <v>985</v>
      </c>
      <c r="N981" t="s">
        <v>10635</v>
      </c>
      <c r="O981" t="s">
        <v>796</v>
      </c>
      <c r="P981" t="s">
        <v>11969</v>
      </c>
      <c r="Q981" t="s">
        <v>11435</v>
      </c>
      <c r="R981" t="s">
        <v>744</v>
      </c>
      <c r="S981" t="s">
        <v>795</v>
      </c>
      <c r="T981" t="s">
        <v>12103</v>
      </c>
      <c r="U981" t="s">
        <v>965</v>
      </c>
      <c r="V981" t="s">
        <v>10638</v>
      </c>
      <c r="W981" t="s">
        <v>970</v>
      </c>
      <c r="X981" t="s">
        <v>12431</v>
      </c>
    </row>
    <row r="982" spans="2:24" ht="11" outlineLevel="1" x14ac:dyDescent="0.15">
      <c r="B982" t="s">
        <v>1235</v>
      </c>
      <c r="C982" t="s">
        <v>1236</v>
      </c>
      <c r="D982" t="s">
        <v>191</v>
      </c>
      <c r="E982" t="s">
        <v>10632</v>
      </c>
      <c r="F982" t="s">
        <v>608</v>
      </c>
      <c r="G982" t="s">
        <v>1184</v>
      </c>
      <c r="H982" s="17">
        <v>45667</v>
      </c>
      <c r="I982" s="15">
        <v>2025</v>
      </c>
      <c r="J982" t="s">
        <v>10634</v>
      </c>
      <c r="K982" s="5">
        <v>364723</v>
      </c>
      <c r="L982" t="s">
        <v>967</v>
      </c>
      <c r="M982" t="s">
        <v>985</v>
      </c>
      <c r="N982" t="s">
        <v>10635</v>
      </c>
      <c r="O982" t="s">
        <v>796</v>
      </c>
      <c r="P982" t="s">
        <v>11969</v>
      </c>
      <c r="Q982" t="s">
        <v>11435</v>
      </c>
      <c r="R982" t="s">
        <v>744</v>
      </c>
      <c r="S982" t="s">
        <v>795</v>
      </c>
      <c r="T982" t="s">
        <v>12103</v>
      </c>
      <c r="U982" t="s">
        <v>965</v>
      </c>
      <c r="V982" t="s">
        <v>10638</v>
      </c>
      <c r="W982" t="s">
        <v>970</v>
      </c>
      <c r="X982" t="s">
        <v>12432</v>
      </c>
    </row>
    <row r="983" spans="2:24" ht="11" outlineLevel="1" x14ac:dyDescent="0.15">
      <c r="B983" t="s">
        <v>1235</v>
      </c>
      <c r="C983" t="s">
        <v>1236</v>
      </c>
      <c r="D983" t="s">
        <v>191</v>
      </c>
      <c r="E983" t="s">
        <v>10649</v>
      </c>
      <c r="F983" t="s">
        <v>608</v>
      </c>
      <c r="G983" t="s">
        <v>1184</v>
      </c>
      <c r="H983" s="17">
        <v>45547</v>
      </c>
      <c r="I983" s="15">
        <v>2024</v>
      </c>
      <c r="J983" t="s">
        <v>10634</v>
      </c>
      <c r="K983" s="5">
        <v>6503463</v>
      </c>
      <c r="L983" t="s">
        <v>967</v>
      </c>
      <c r="M983" t="s">
        <v>985</v>
      </c>
      <c r="N983" t="s">
        <v>10635</v>
      </c>
      <c r="O983" t="s">
        <v>796</v>
      </c>
      <c r="P983" t="s">
        <v>11969</v>
      </c>
      <c r="Q983" t="s">
        <v>11435</v>
      </c>
      <c r="R983" t="s">
        <v>744</v>
      </c>
      <c r="S983" t="s">
        <v>795</v>
      </c>
      <c r="T983" t="s">
        <v>12103</v>
      </c>
      <c r="U983" t="s">
        <v>965</v>
      </c>
      <c r="V983" t="s">
        <v>10638</v>
      </c>
      <c r="W983" t="s">
        <v>970</v>
      </c>
      <c r="X983" t="s">
        <v>12433</v>
      </c>
    </row>
    <row r="984" spans="2:24" ht="11" outlineLevel="1" x14ac:dyDescent="0.15">
      <c r="B984" t="s">
        <v>1235</v>
      </c>
      <c r="C984" t="s">
        <v>1236</v>
      </c>
      <c r="D984" t="s">
        <v>191</v>
      </c>
      <c r="E984" t="s">
        <v>10711</v>
      </c>
      <c r="F984" t="s">
        <v>608</v>
      </c>
      <c r="G984" t="s">
        <v>1184</v>
      </c>
      <c r="H984" s="17">
        <v>45683</v>
      </c>
      <c r="I984" s="15">
        <v>2025</v>
      </c>
      <c r="J984" t="s">
        <v>10634</v>
      </c>
      <c r="K984" s="5">
        <v>237329</v>
      </c>
      <c r="L984" t="s">
        <v>967</v>
      </c>
      <c r="M984" t="s">
        <v>985</v>
      </c>
      <c r="N984" t="s">
        <v>10635</v>
      </c>
      <c r="O984" t="s">
        <v>796</v>
      </c>
      <c r="P984" t="s">
        <v>11969</v>
      </c>
      <c r="Q984" t="s">
        <v>11435</v>
      </c>
      <c r="R984" t="s">
        <v>744</v>
      </c>
      <c r="S984" t="s">
        <v>795</v>
      </c>
      <c r="T984" t="s">
        <v>12103</v>
      </c>
      <c r="U984" t="s">
        <v>965</v>
      </c>
      <c r="V984" t="s">
        <v>10638</v>
      </c>
      <c r="W984" t="s">
        <v>970</v>
      </c>
      <c r="X984" t="s">
        <v>12434</v>
      </c>
    </row>
    <row r="985" spans="2:24" ht="11" outlineLevel="1" x14ac:dyDescent="0.15">
      <c r="B985" t="s">
        <v>1235</v>
      </c>
      <c r="C985" t="s">
        <v>1236</v>
      </c>
      <c r="D985" t="s">
        <v>191</v>
      </c>
      <c r="E985" t="s">
        <v>10767</v>
      </c>
      <c r="F985" t="s">
        <v>608</v>
      </c>
      <c r="G985" t="s">
        <v>1184</v>
      </c>
      <c r="H985" s="17">
        <v>45683</v>
      </c>
      <c r="I985" s="15">
        <v>2025</v>
      </c>
      <c r="J985" t="s">
        <v>10634</v>
      </c>
      <c r="K985" s="5">
        <v>234700</v>
      </c>
      <c r="L985" t="s">
        <v>967</v>
      </c>
      <c r="M985" t="s">
        <v>985</v>
      </c>
      <c r="N985" t="s">
        <v>10635</v>
      </c>
      <c r="O985" t="s">
        <v>796</v>
      </c>
      <c r="P985" t="s">
        <v>11969</v>
      </c>
      <c r="Q985" t="s">
        <v>11435</v>
      </c>
      <c r="R985" t="s">
        <v>744</v>
      </c>
      <c r="S985" t="s">
        <v>795</v>
      </c>
      <c r="T985" t="s">
        <v>12103</v>
      </c>
      <c r="U985" t="s">
        <v>965</v>
      </c>
      <c r="V985" t="s">
        <v>10638</v>
      </c>
      <c r="W985" t="s">
        <v>970</v>
      </c>
      <c r="X985" t="s">
        <v>12435</v>
      </c>
    </row>
    <row r="986" spans="2:24" ht="11" outlineLevel="1" x14ac:dyDescent="0.15">
      <c r="B986" t="s">
        <v>1235</v>
      </c>
      <c r="C986" t="s">
        <v>1236</v>
      </c>
      <c r="D986" t="s">
        <v>191</v>
      </c>
      <c r="E986" t="s">
        <v>10646</v>
      </c>
      <c r="F986" t="s">
        <v>608</v>
      </c>
      <c r="G986" t="s">
        <v>1184</v>
      </c>
      <c r="H986" s="17">
        <v>45681</v>
      </c>
      <c r="I986" s="15">
        <v>2025</v>
      </c>
      <c r="J986" t="s">
        <v>10634</v>
      </c>
      <c r="K986" s="5">
        <v>248960</v>
      </c>
      <c r="L986" t="s">
        <v>967</v>
      </c>
      <c r="M986" t="s">
        <v>985</v>
      </c>
      <c r="N986" t="s">
        <v>10635</v>
      </c>
      <c r="O986" t="s">
        <v>796</v>
      </c>
      <c r="P986" t="s">
        <v>11969</v>
      </c>
      <c r="Q986" t="s">
        <v>11435</v>
      </c>
      <c r="R986" t="s">
        <v>744</v>
      </c>
      <c r="S986" t="s">
        <v>795</v>
      </c>
      <c r="T986" t="s">
        <v>12103</v>
      </c>
      <c r="U986" t="s">
        <v>965</v>
      </c>
      <c r="V986" t="s">
        <v>10638</v>
      </c>
      <c r="W986" t="s">
        <v>970</v>
      </c>
      <c r="X986" t="s">
        <v>12436</v>
      </c>
    </row>
    <row r="987" spans="2:24" ht="11" outlineLevel="1" x14ac:dyDescent="0.15">
      <c r="B987" t="s">
        <v>1235</v>
      </c>
      <c r="C987" t="s">
        <v>1236</v>
      </c>
      <c r="D987" t="s">
        <v>191</v>
      </c>
      <c r="E987" t="s">
        <v>10640</v>
      </c>
      <c r="F987" t="s">
        <v>608</v>
      </c>
      <c r="G987" t="s">
        <v>1184</v>
      </c>
      <c r="H987" s="17">
        <v>45683</v>
      </c>
      <c r="I987" s="15">
        <v>2025</v>
      </c>
      <c r="J987" t="s">
        <v>10634</v>
      </c>
      <c r="K987" s="5">
        <v>234250</v>
      </c>
      <c r="L987" t="s">
        <v>967</v>
      </c>
      <c r="M987" t="s">
        <v>985</v>
      </c>
      <c r="N987" t="s">
        <v>10635</v>
      </c>
      <c r="O987" t="s">
        <v>796</v>
      </c>
      <c r="P987" t="s">
        <v>11969</v>
      </c>
      <c r="Q987" t="s">
        <v>11435</v>
      </c>
      <c r="R987" t="s">
        <v>744</v>
      </c>
      <c r="S987" t="s">
        <v>795</v>
      </c>
      <c r="T987" t="s">
        <v>12103</v>
      </c>
      <c r="U987" t="s">
        <v>965</v>
      </c>
      <c r="V987" t="s">
        <v>10638</v>
      </c>
      <c r="W987" t="s">
        <v>970</v>
      </c>
      <c r="X987" t="s">
        <v>12437</v>
      </c>
    </row>
    <row r="988" spans="2:24" ht="11" outlineLevel="1" x14ac:dyDescent="0.15">
      <c r="B988" t="s">
        <v>1235</v>
      </c>
      <c r="C988" t="s">
        <v>1236</v>
      </c>
      <c r="D988" t="s">
        <v>191</v>
      </c>
      <c r="E988" t="s">
        <v>10845</v>
      </c>
      <c r="F988" t="s">
        <v>608</v>
      </c>
      <c r="G988" t="s">
        <v>1184</v>
      </c>
      <c r="H988" s="17">
        <v>45721</v>
      </c>
      <c r="I988" s="15">
        <v>2025</v>
      </c>
      <c r="J988" t="s">
        <v>10634</v>
      </c>
      <c r="K988" s="5">
        <v>163338</v>
      </c>
      <c r="L988" t="s">
        <v>967</v>
      </c>
      <c r="M988" t="s">
        <v>985</v>
      </c>
      <c r="N988" t="s">
        <v>10635</v>
      </c>
      <c r="O988" t="s">
        <v>796</v>
      </c>
      <c r="P988" t="s">
        <v>11969</v>
      </c>
      <c r="Q988" t="s">
        <v>11435</v>
      </c>
      <c r="R988" t="s">
        <v>744</v>
      </c>
      <c r="S988" t="s">
        <v>795</v>
      </c>
      <c r="T988" t="s">
        <v>12103</v>
      </c>
      <c r="U988" t="s">
        <v>965</v>
      </c>
      <c r="V988" t="s">
        <v>10638</v>
      </c>
      <c r="W988" t="s">
        <v>970</v>
      </c>
      <c r="X988" t="s">
        <v>12438</v>
      </c>
    </row>
    <row r="989" spans="2:24" ht="11" outlineLevel="1" x14ac:dyDescent="0.15">
      <c r="B989" t="s">
        <v>1235</v>
      </c>
      <c r="C989" t="s">
        <v>1236</v>
      </c>
      <c r="D989" t="s">
        <v>191</v>
      </c>
      <c r="E989" t="s">
        <v>10667</v>
      </c>
      <c r="F989" t="s">
        <v>608</v>
      </c>
      <c r="G989" t="s">
        <v>1184</v>
      </c>
      <c r="H989" s="17">
        <v>45670</v>
      </c>
      <c r="I989" s="15">
        <v>2025</v>
      </c>
      <c r="J989" t="s">
        <v>10634</v>
      </c>
      <c r="K989" s="5">
        <v>202634</v>
      </c>
      <c r="L989" t="s">
        <v>967</v>
      </c>
      <c r="M989" t="s">
        <v>985</v>
      </c>
      <c r="N989" t="s">
        <v>10635</v>
      </c>
      <c r="O989" t="s">
        <v>796</v>
      </c>
      <c r="P989" t="s">
        <v>11969</v>
      </c>
      <c r="Q989" t="s">
        <v>11435</v>
      </c>
      <c r="R989" t="s">
        <v>744</v>
      </c>
      <c r="S989" t="s">
        <v>795</v>
      </c>
      <c r="T989" t="s">
        <v>12103</v>
      </c>
      <c r="U989" t="s">
        <v>965</v>
      </c>
      <c r="V989" t="s">
        <v>10638</v>
      </c>
      <c r="W989" t="s">
        <v>970</v>
      </c>
      <c r="X989" t="s">
        <v>12439</v>
      </c>
    </row>
    <row r="990" spans="2:24" ht="11" outlineLevel="1" x14ac:dyDescent="0.15">
      <c r="B990" t="s">
        <v>1235</v>
      </c>
      <c r="C990" t="s">
        <v>1236</v>
      </c>
      <c r="D990" t="s">
        <v>191</v>
      </c>
      <c r="E990" t="s">
        <v>10658</v>
      </c>
      <c r="F990" t="s">
        <v>608</v>
      </c>
      <c r="G990" t="s">
        <v>1184</v>
      </c>
      <c r="H990" s="17">
        <v>45672</v>
      </c>
      <c r="I990" s="15">
        <v>2025</v>
      </c>
      <c r="J990" t="s">
        <v>10634</v>
      </c>
      <c r="K990" s="5">
        <v>138898</v>
      </c>
      <c r="L990" t="s">
        <v>967</v>
      </c>
      <c r="M990" t="s">
        <v>985</v>
      </c>
      <c r="N990" t="s">
        <v>10635</v>
      </c>
      <c r="O990" t="s">
        <v>796</v>
      </c>
      <c r="P990" t="s">
        <v>11969</v>
      </c>
      <c r="Q990" t="s">
        <v>11435</v>
      </c>
      <c r="R990" t="s">
        <v>744</v>
      </c>
      <c r="S990" t="s">
        <v>795</v>
      </c>
      <c r="T990" t="s">
        <v>12103</v>
      </c>
      <c r="U990" t="s">
        <v>965</v>
      </c>
      <c r="V990" t="s">
        <v>10638</v>
      </c>
      <c r="W990" t="s">
        <v>970</v>
      </c>
      <c r="X990" t="s">
        <v>12440</v>
      </c>
    </row>
    <row r="991" spans="2:24" ht="11" outlineLevel="1" x14ac:dyDescent="0.15">
      <c r="B991" t="s">
        <v>1238</v>
      </c>
      <c r="C991" t="s">
        <v>221</v>
      </c>
      <c r="E991" t="s">
        <v>10658</v>
      </c>
      <c r="F991" t="s">
        <v>11744</v>
      </c>
      <c r="G991" t="s">
        <v>1044</v>
      </c>
      <c r="H991" s="17">
        <v>43979</v>
      </c>
      <c r="I991" s="15">
        <v>2020</v>
      </c>
      <c r="J991" t="s">
        <v>10634</v>
      </c>
      <c r="K991" s="5">
        <v>0</v>
      </c>
      <c r="L991" t="s">
        <v>967</v>
      </c>
      <c r="M991" t="s">
        <v>956</v>
      </c>
      <c r="N991" t="s">
        <v>10635</v>
      </c>
      <c r="O991" t="s">
        <v>818</v>
      </c>
      <c r="P991" t="s">
        <v>12376</v>
      </c>
      <c r="Q991" t="s">
        <v>12376</v>
      </c>
      <c r="R991" t="s">
        <v>741</v>
      </c>
      <c r="S991" t="s">
        <v>795</v>
      </c>
      <c r="T991" t="s">
        <v>12441</v>
      </c>
      <c r="U991" t="s">
        <v>965</v>
      </c>
      <c r="V991" t="s">
        <v>10638</v>
      </c>
      <c r="W991" t="s">
        <v>970</v>
      </c>
      <c r="X991" t="s">
        <v>12442</v>
      </c>
    </row>
    <row r="992" spans="2:24" ht="11" outlineLevel="1" x14ac:dyDescent="0.15">
      <c r="B992" t="s">
        <v>1238</v>
      </c>
      <c r="C992" t="s">
        <v>221</v>
      </c>
      <c r="E992" t="s">
        <v>10661</v>
      </c>
      <c r="F992" t="s">
        <v>11744</v>
      </c>
      <c r="G992" t="s">
        <v>1044</v>
      </c>
      <c r="H992" s="17">
        <v>44035</v>
      </c>
      <c r="I992" s="15">
        <v>2020</v>
      </c>
      <c r="J992" t="s">
        <v>10634</v>
      </c>
      <c r="K992" s="5">
        <v>14908</v>
      </c>
      <c r="L992" t="s">
        <v>967</v>
      </c>
      <c r="M992" t="s">
        <v>956</v>
      </c>
      <c r="N992" t="s">
        <v>10635</v>
      </c>
      <c r="O992" t="s">
        <v>818</v>
      </c>
      <c r="P992" t="s">
        <v>12376</v>
      </c>
      <c r="Q992" t="s">
        <v>12376</v>
      </c>
      <c r="R992" t="s">
        <v>741</v>
      </c>
      <c r="S992" t="s">
        <v>795</v>
      </c>
      <c r="T992" t="s">
        <v>12443</v>
      </c>
      <c r="U992" t="s">
        <v>965</v>
      </c>
      <c r="V992" t="s">
        <v>10638</v>
      </c>
      <c r="W992" t="s">
        <v>970</v>
      </c>
      <c r="X992" t="s">
        <v>12444</v>
      </c>
    </row>
    <row r="993" spans="2:24" ht="11" outlineLevel="1" x14ac:dyDescent="0.15">
      <c r="B993" t="s">
        <v>1238</v>
      </c>
      <c r="C993" t="s">
        <v>221</v>
      </c>
      <c r="E993" t="s">
        <v>10652</v>
      </c>
      <c r="F993" t="s">
        <v>11744</v>
      </c>
      <c r="G993" t="s">
        <v>1044</v>
      </c>
      <c r="H993" s="17">
        <v>43437</v>
      </c>
      <c r="I993" s="15">
        <v>2019</v>
      </c>
      <c r="J993" t="s">
        <v>10634</v>
      </c>
      <c r="K993" s="5">
        <v>0</v>
      </c>
      <c r="L993" t="s">
        <v>967</v>
      </c>
      <c r="M993" t="s">
        <v>956</v>
      </c>
      <c r="N993" t="s">
        <v>10635</v>
      </c>
      <c r="O993" t="s">
        <v>818</v>
      </c>
      <c r="P993" t="s">
        <v>12376</v>
      </c>
      <c r="Q993" t="s">
        <v>12376</v>
      </c>
      <c r="R993" t="s">
        <v>741</v>
      </c>
      <c r="S993" t="s">
        <v>795</v>
      </c>
      <c r="T993" t="s">
        <v>12445</v>
      </c>
      <c r="U993" t="s">
        <v>965</v>
      </c>
      <c r="V993" t="s">
        <v>10638</v>
      </c>
      <c r="W993" t="s">
        <v>970</v>
      </c>
      <c r="X993" t="s">
        <v>12446</v>
      </c>
    </row>
    <row r="994" spans="2:24" ht="11" outlineLevel="1" x14ac:dyDescent="0.15">
      <c r="B994" t="s">
        <v>1238</v>
      </c>
      <c r="C994" t="s">
        <v>221</v>
      </c>
      <c r="E994" t="s">
        <v>10667</v>
      </c>
      <c r="F994" t="s">
        <v>11744</v>
      </c>
      <c r="G994" t="s">
        <v>1044</v>
      </c>
      <c r="H994" s="17">
        <v>43865</v>
      </c>
      <c r="I994" s="15">
        <v>2020</v>
      </c>
      <c r="J994" t="s">
        <v>10634</v>
      </c>
      <c r="K994" s="5">
        <v>3038</v>
      </c>
      <c r="L994" t="s">
        <v>967</v>
      </c>
      <c r="M994" t="s">
        <v>956</v>
      </c>
      <c r="N994" t="s">
        <v>10635</v>
      </c>
      <c r="O994" t="s">
        <v>818</v>
      </c>
      <c r="P994" t="s">
        <v>12376</v>
      </c>
      <c r="Q994" t="s">
        <v>12376</v>
      </c>
      <c r="R994" t="s">
        <v>741</v>
      </c>
      <c r="S994" t="s">
        <v>795</v>
      </c>
      <c r="T994" t="s">
        <v>12447</v>
      </c>
      <c r="U994" t="s">
        <v>965</v>
      </c>
      <c r="V994" t="s">
        <v>10638</v>
      </c>
      <c r="W994" t="s">
        <v>970</v>
      </c>
      <c r="X994" t="s">
        <v>12448</v>
      </c>
    </row>
    <row r="995" spans="2:24" ht="11" outlineLevel="1" x14ac:dyDescent="0.15">
      <c r="B995" t="s">
        <v>1238</v>
      </c>
      <c r="C995" t="s">
        <v>221</v>
      </c>
      <c r="E995" t="s">
        <v>10664</v>
      </c>
      <c r="F995" t="s">
        <v>11744</v>
      </c>
      <c r="G995" t="s">
        <v>1044</v>
      </c>
      <c r="H995" s="17">
        <v>43614</v>
      </c>
      <c r="I995" s="15">
        <v>2019</v>
      </c>
      <c r="J995" t="s">
        <v>10634</v>
      </c>
      <c r="K995" s="5">
        <v>247290</v>
      </c>
      <c r="L995" t="s">
        <v>967</v>
      </c>
      <c r="M995" t="s">
        <v>956</v>
      </c>
      <c r="N995" t="s">
        <v>10635</v>
      </c>
      <c r="O995" t="s">
        <v>818</v>
      </c>
      <c r="P995" t="s">
        <v>12376</v>
      </c>
      <c r="Q995" t="s">
        <v>12376</v>
      </c>
      <c r="R995" t="s">
        <v>741</v>
      </c>
      <c r="S995" t="s">
        <v>795</v>
      </c>
      <c r="T995" t="s">
        <v>12449</v>
      </c>
      <c r="U995" t="s">
        <v>965</v>
      </c>
      <c r="V995" t="s">
        <v>10638</v>
      </c>
      <c r="W995" t="s">
        <v>970</v>
      </c>
      <c r="X995" t="s">
        <v>12450</v>
      </c>
    </row>
    <row r="996" spans="2:24" ht="11" outlineLevel="1" x14ac:dyDescent="0.15">
      <c r="B996" t="s">
        <v>1238</v>
      </c>
      <c r="C996" t="s">
        <v>221</v>
      </c>
      <c r="E996" t="s">
        <v>10632</v>
      </c>
      <c r="F996" t="s">
        <v>11744</v>
      </c>
      <c r="G996" t="s">
        <v>1044</v>
      </c>
      <c r="H996" s="17">
        <v>43838</v>
      </c>
      <c r="I996" s="15">
        <v>2020</v>
      </c>
      <c r="J996" t="s">
        <v>10634</v>
      </c>
      <c r="K996" s="5">
        <v>320587</v>
      </c>
      <c r="L996" t="s">
        <v>967</v>
      </c>
      <c r="M996" t="s">
        <v>956</v>
      </c>
      <c r="N996" t="s">
        <v>10635</v>
      </c>
      <c r="O996" t="s">
        <v>818</v>
      </c>
      <c r="P996" t="s">
        <v>12376</v>
      </c>
      <c r="Q996" t="s">
        <v>12376</v>
      </c>
      <c r="R996" t="s">
        <v>741</v>
      </c>
      <c r="S996" t="s">
        <v>795</v>
      </c>
      <c r="T996" t="s">
        <v>12451</v>
      </c>
      <c r="U996" t="s">
        <v>965</v>
      </c>
      <c r="V996" t="s">
        <v>10638</v>
      </c>
      <c r="W996" t="s">
        <v>970</v>
      </c>
      <c r="X996" t="s">
        <v>12452</v>
      </c>
    </row>
    <row r="997" spans="2:24" ht="11" outlineLevel="1" x14ac:dyDescent="0.15">
      <c r="B997" t="s">
        <v>1238</v>
      </c>
      <c r="C997" t="s">
        <v>221</v>
      </c>
      <c r="E997" t="s">
        <v>10649</v>
      </c>
      <c r="F997" t="s">
        <v>11744</v>
      </c>
      <c r="G997" t="s">
        <v>1044</v>
      </c>
      <c r="H997" s="17">
        <v>43406</v>
      </c>
      <c r="I997" s="15">
        <v>2019</v>
      </c>
      <c r="J997" t="s">
        <v>10634</v>
      </c>
      <c r="K997" s="5">
        <v>9899207</v>
      </c>
      <c r="L997" t="s">
        <v>967</v>
      </c>
      <c r="M997" t="s">
        <v>956</v>
      </c>
      <c r="N997" t="s">
        <v>10635</v>
      </c>
      <c r="O997" t="s">
        <v>818</v>
      </c>
      <c r="P997" t="s">
        <v>12376</v>
      </c>
      <c r="Q997" t="s">
        <v>12376</v>
      </c>
      <c r="R997" t="s">
        <v>741</v>
      </c>
      <c r="S997" t="s">
        <v>795</v>
      </c>
      <c r="T997" t="s">
        <v>12453</v>
      </c>
      <c r="U997" t="s">
        <v>965</v>
      </c>
      <c r="V997" t="s">
        <v>10638</v>
      </c>
      <c r="W997" t="s">
        <v>970</v>
      </c>
      <c r="X997" t="s">
        <v>12454</v>
      </c>
    </row>
    <row r="998" spans="2:24" ht="11" outlineLevel="1" x14ac:dyDescent="0.15">
      <c r="B998" t="s">
        <v>1238</v>
      </c>
      <c r="C998" t="s">
        <v>221</v>
      </c>
      <c r="E998" t="s">
        <v>10643</v>
      </c>
      <c r="F998" t="s">
        <v>11744</v>
      </c>
      <c r="G998" t="s">
        <v>1044</v>
      </c>
      <c r="H998" s="17">
        <v>43733</v>
      </c>
      <c r="I998" s="15">
        <v>2019</v>
      </c>
      <c r="J998" t="s">
        <v>10634</v>
      </c>
      <c r="K998" s="5">
        <v>87202</v>
      </c>
      <c r="L998" t="s">
        <v>967</v>
      </c>
      <c r="M998" t="s">
        <v>956</v>
      </c>
      <c r="N998" t="s">
        <v>10635</v>
      </c>
      <c r="O998" t="s">
        <v>818</v>
      </c>
      <c r="P998" t="s">
        <v>12376</v>
      </c>
      <c r="Q998" t="s">
        <v>12376</v>
      </c>
      <c r="R998" t="s">
        <v>741</v>
      </c>
      <c r="S998" t="s">
        <v>795</v>
      </c>
      <c r="T998" t="s">
        <v>12455</v>
      </c>
      <c r="U998" t="s">
        <v>965</v>
      </c>
      <c r="V998" t="s">
        <v>10638</v>
      </c>
      <c r="W998" t="s">
        <v>970</v>
      </c>
      <c r="X998" t="s">
        <v>12456</v>
      </c>
    </row>
    <row r="999" spans="2:24" ht="11" outlineLevel="1" x14ac:dyDescent="0.15">
      <c r="B999" t="s">
        <v>1238</v>
      </c>
      <c r="C999" t="s">
        <v>221</v>
      </c>
      <c r="E999" t="s">
        <v>10655</v>
      </c>
      <c r="F999" t="s">
        <v>11744</v>
      </c>
      <c r="G999" t="s">
        <v>1044</v>
      </c>
      <c r="H999" s="17">
        <v>44078</v>
      </c>
      <c r="I999" s="15">
        <v>2020</v>
      </c>
      <c r="J999" t="s">
        <v>10634</v>
      </c>
      <c r="K999" s="5">
        <v>0</v>
      </c>
      <c r="L999" t="s">
        <v>967</v>
      </c>
      <c r="M999" t="s">
        <v>956</v>
      </c>
      <c r="N999" t="s">
        <v>10635</v>
      </c>
      <c r="O999" t="s">
        <v>818</v>
      </c>
      <c r="P999" t="s">
        <v>12376</v>
      </c>
      <c r="R999" t="s">
        <v>741</v>
      </c>
      <c r="S999" t="s">
        <v>795</v>
      </c>
      <c r="T999" t="s">
        <v>12457</v>
      </c>
      <c r="U999" t="s">
        <v>965</v>
      </c>
      <c r="V999" t="s">
        <v>10638</v>
      </c>
      <c r="W999" t="s">
        <v>970</v>
      </c>
      <c r="X999" t="s">
        <v>12458</v>
      </c>
    </row>
    <row r="1000" spans="2:24" ht="11" outlineLevel="1" x14ac:dyDescent="0.15">
      <c r="B1000" t="s">
        <v>1242</v>
      </c>
      <c r="C1000" t="s">
        <v>982</v>
      </c>
      <c r="D1000" t="s">
        <v>224</v>
      </c>
      <c r="E1000" t="s">
        <v>10935</v>
      </c>
      <c r="F1000" t="s">
        <v>11744</v>
      </c>
      <c r="G1000" t="s">
        <v>1044</v>
      </c>
      <c r="H1000" s="17">
        <v>42115</v>
      </c>
      <c r="I1000" s="15">
        <v>2015</v>
      </c>
      <c r="J1000" t="s">
        <v>10634</v>
      </c>
      <c r="K1000" s="5">
        <v>0</v>
      </c>
      <c r="L1000" t="s">
        <v>967</v>
      </c>
      <c r="M1000" t="s">
        <v>985</v>
      </c>
      <c r="N1000" t="s">
        <v>10635</v>
      </c>
      <c r="O1000" t="s">
        <v>818</v>
      </c>
      <c r="P1000" t="s">
        <v>10636</v>
      </c>
      <c r="Q1000" t="s">
        <v>10636</v>
      </c>
      <c r="R1000" t="s">
        <v>740</v>
      </c>
      <c r="S1000" t="s">
        <v>795</v>
      </c>
      <c r="T1000" t="s">
        <v>12459</v>
      </c>
      <c r="U1000" t="s">
        <v>965</v>
      </c>
      <c r="V1000" t="s">
        <v>10638</v>
      </c>
      <c r="W1000" t="s">
        <v>970</v>
      </c>
      <c r="X1000" t="s">
        <v>12460</v>
      </c>
    </row>
    <row r="1001" spans="2:24" ht="11" outlineLevel="1" x14ac:dyDescent="0.15">
      <c r="B1001" t="s">
        <v>1242</v>
      </c>
      <c r="C1001" t="s">
        <v>982</v>
      </c>
      <c r="D1001" t="s">
        <v>224</v>
      </c>
      <c r="E1001" t="s">
        <v>10908</v>
      </c>
      <c r="F1001" t="s">
        <v>11744</v>
      </c>
      <c r="G1001" t="s">
        <v>1044</v>
      </c>
      <c r="H1001" s="17">
        <v>42118</v>
      </c>
      <c r="I1001" s="15">
        <v>2015</v>
      </c>
      <c r="J1001" t="s">
        <v>10634</v>
      </c>
      <c r="K1001" s="5">
        <v>0</v>
      </c>
      <c r="L1001" t="s">
        <v>967</v>
      </c>
      <c r="M1001" t="s">
        <v>985</v>
      </c>
      <c r="N1001" t="s">
        <v>10635</v>
      </c>
      <c r="O1001" t="s">
        <v>818</v>
      </c>
      <c r="P1001" t="s">
        <v>10636</v>
      </c>
      <c r="Q1001" t="s">
        <v>10636</v>
      </c>
      <c r="R1001" t="s">
        <v>740</v>
      </c>
      <c r="S1001" t="s">
        <v>795</v>
      </c>
      <c r="T1001" t="s">
        <v>12461</v>
      </c>
      <c r="U1001" t="s">
        <v>965</v>
      </c>
      <c r="V1001" t="s">
        <v>10638</v>
      </c>
      <c r="W1001" t="s">
        <v>970</v>
      </c>
      <c r="X1001" t="s">
        <v>12462</v>
      </c>
    </row>
    <row r="1002" spans="2:24" ht="11" outlineLevel="1" x14ac:dyDescent="0.15">
      <c r="B1002" t="s">
        <v>1242</v>
      </c>
      <c r="C1002" t="s">
        <v>982</v>
      </c>
      <c r="D1002" t="s">
        <v>224</v>
      </c>
      <c r="E1002" t="s">
        <v>10940</v>
      </c>
      <c r="F1002" t="s">
        <v>11744</v>
      </c>
      <c r="G1002" t="s">
        <v>1044</v>
      </c>
      <c r="H1002" s="17">
        <v>42276</v>
      </c>
      <c r="I1002" s="15">
        <v>2015</v>
      </c>
      <c r="J1002" t="s">
        <v>10634</v>
      </c>
      <c r="K1002" s="5">
        <v>40134</v>
      </c>
      <c r="L1002" t="s">
        <v>967</v>
      </c>
      <c r="M1002" t="s">
        <v>985</v>
      </c>
      <c r="N1002" t="s">
        <v>10635</v>
      </c>
      <c r="O1002" t="s">
        <v>818</v>
      </c>
      <c r="P1002" t="s">
        <v>10636</v>
      </c>
      <c r="Q1002" t="s">
        <v>10636</v>
      </c>
      <c r="R1002" t="s">
        <v>740</v>
      </c>
      <c r="S1002" t="s">
        <v>795</v>
      </c>
      <c r="T1002" t="s">
        <v>12459</v>
      </c>
      <c r="U1002" t="s">
        <v>965</v>
      </c>
      <c r="V1002" t="s">
        <v>10638</v>
      </c>
      <c r="W1002" t="s">
        <v>970</v>
      </c>
      <c r="X1002" t="s">
        <v>12463</v>
      </c>
    </row>
    <row r="1003" spans="2:24" ht="11" outlineLevel="1" x14ac:dyDescent="0.15">
      <c r="B1003" t="s">
        <v>1242</v>
      </c>
      <c r="C1003" t="s">
        <v>982</v>
      </c>
      <c r="D1003" t="s">
        <v>224</v>
      </c>
      <c r="E1003" t="s">
        <v>10932</v>
      </c>
      <c r="F1003" t="s">
        <v>11744</v>
      </c>
      <c r="G1003" t="s">
        <v>1044</v>
      </c>
      <c r="H1003" s="17">
        <v>42207</v>
      </c>
      <c r="I1003" s="15">
        <v>2015</v>
      </c>
      <c r="J1003" t="s">
        <v>10634</v>
      </c>
      <c r="K1003" s="5">
        <v>99690</v>
      </c>
      <c r="L1003" t="s">
        <v>967</v>
      </c>
      <c r="M1003" t="s">
        <v>985</v>
      </c>
      <c r="N1003" t="s">
        <v>10635</v>
      </c>
      <c r="O1003" t="s">
        <v>818</v>
      </c>
      <c r="P1003" t="s">
        <v>10636</v>
      </c>
      <c r="Q1003" t="s">
        <v>10636</v>
      </c>
      <c r="R1003" t="s">
        <v>740</v>
      </c>
      <c r="S1003" t="s">
        <v>795</v>
      </c>
      <c r="T1003" t="s">
        <v>12459</v>
      </c>
      <c r="U1003" t="s">
        <v>965</v>
      </c>
      <c r="V1003" t="s">
        <v>10638</v>
      </c>
      <c r="W1003" t="s">
        <v>970</v>
      </c>
      <c r="X1003" t="s">
        <v>12464</v>
      </c>
    </row>
    <row r="1004" spans="2:24" ht="11" outlineLevel="1" x14ac:dyDescent="0.15">
      <c r="B1004" t="s">
        <v>1242</v>
      </c>
      <c r="C1004" t="s">
        <v>982</v>
      </c>
      <c r="D1004" t="s">
        <v>224</v>
      </c>
      <c r="E1004" t="s">
        <v>10905</v>
      </c>
      <c r="F1004" t="s">
        <v>11744</v>
      </c>
      <c r="G1004" t="s">
        <v>1044</v>
      </c>
      <c r="H1004" s="17">
        <v>42097</v>
      </c>
      <c r="I1004" s="15">
        <v>2015</v>
      </c>
      <c r="J1004" t="s">
        <v>10634</v>
      </c>
      <c r="K1004" s="5">
        <v>252187</v>
      </c>
      <c r="L1004" t="s">
        <v>967</v>
      </c>
      <c r="M1004" t="s">
        <v>985</v>
      </c>
      <c r="N1004" t="s">
        <v>10635</v>
      </c>
      <c r="O1004" t="s">
        <v>818</v>
      </c>
      <c r="P1004" t="s">
        <v>10636</v>
      </c>
      <c r="Q1004" t="s">
        <v>10636</v>
      </c>
      <c r="R1004" t="s">
        <v>740</v>
      </c>
      <c r="S1004" t="s">
        <v>795</v>
      </c>
      <c r="T1004" t="s">
        <v>12459</v>
      </c>
      <c r="U1004" t="s">
        <v>965</v>
      </c>
      <c r="V1004" t="s">
        <v>10638</v>
      </c>
      <c r="W1004" t="s">
        <v>970</v>
      </c>
      <c r="X1004" t="s">
        <v>12465</v>
      </c>
    </row>
    <row r="1005" spans="2:24" ht="11" outlineLevel="1" x14ac:dyDescent="0.15">
      <c r="B1005" t="s">
        <v>1242</v>
      </c>
      <c r="C1005" t="s">
        <v>982</v>
      </c>
      <c r="D1005" t="s">
        <v>224</v>
      </c>
      <c r="E1005" t="s">
        <v>10968</v>
      </c>
      <c r="F1005" t="s">
        <v>11744</v>
      </c>
      <c r="G1005" t="s">
        <v>1044</v>
      </c>
      <c r="H1005" s="17">
        <v>42139</v>
      </c>
      <c r="I1005" s="15">
        <v>2015</v>
      </c>
      <c r="J1005" t="s">
        <v>10634</v>
      </c>
      <c r="K1005" s="5">
        <v>471096</v>
      </c>
      <c r="L1005" t="s">
        <v>967</v>
      </c>
      <c r="M1005" t="s">
        <v>985</v>
      </c>
      <c r="N1005" t="s">
        <v>10635</v>
      </c>
      <c r="O1005" t="s">
        <v>818</v>
      </c>
      <c r="P1005" t="s">
        <v>10636</v>
      </c>
      <c r="Q1005" t="s">
        <v>10636</v>
      </c>
      <c r="R1005" t="s">
        <v>740</v>
      </c>
      <c r="S1005" t="s">
        <v>795</v>
      </c>
      <c r="T1005" t="s">
        <v>12461</v>
      </c>
      <c r="U1005" t="s">
        <v>965</v>
      </c>
      <c r="V1005" t="s">
        <v>10638</v>
      </c>
      <c r="W1005" t="s">
        <v>970</v>
      </c>
      <c r="X1005" t="s">
        <v>12466</v>
      </c>
    </row>
    <row r="1006" spans="2:24" ht="11" outlineLevel="1" x14ac:dyDescent="0.15">
      <c r="B1006" t="s">
        <v>1242</v>
      </c>
      <c r="C1006" t="s">
        <v>982</v>
      </c>
      <c r="D1006" t="s">
        <v>224</v>
      </c>
      <c r="E1006" t="s">
        <v>10926</v>
      </c>
      <c r="F1006" t="s">
        <v>11744</v>
      </c>
      <c r="G1006" t="s">
        <v>1044</v>
      </c>
      <c r="H1006" s="17">
        <v>42017</v>
      </c>
      <c r="I1006" s="15">
        <v>2015</v>
      </c>
      <c r="J1006" t="s">
        <v>10634</v>
      </c>
      <c r="K1006" s="5">
        <v>0</v>
      </c>
      <c r="L1006" t="s">
        <v>967</v>
      </c>
      <c r="M1006" t="s">
        <v>985</v>
      </c>
      <c r="N1006" t="s">
        <v>10635</v>
      </c>
      <c r="O1006" t="s">
        <v>818</v>
      </c>
      <c r="P1006" t="s">
        <v>10636</v>
      </c>
      <c r="Q1006" t="s">
        <v>10636</v>
      </c>
      <c r="R1006" t="s">
        <v>740</v>
      </c>
      <c r="S1006" t="s">
        <v>795</v>
      </c>
      <c r="T1006" t="s">
        <v>12461</v>
      </c>
      <c r="U1006" t="s">
        <v>965</v>
      </c>
      <c r="V1006" t="s">
        <v>10638</v>
      </c>
      <c r="W1006" t="s">
        <v>970</v>
      </c>
      <c r="X1006" t="s">
        <v>12467</v>
      </c>
    </row>
    <row r="1007" spans="2:24" ht="11" outlineLevel="1" x14ac:dyDescent="0.15">
      <c r="B1007" t="s">
        <v>1242</v>
      </c>
      <c r="C1007" t="s">
        <v>982</v>
      </c>
      <c r="D1007" t="s">
        <v>224</v>
      </c>
      <c r="E1007" t="s">
        <v>10986</v>
      </c>
      <c r="F1007" t="s">
        <v>11744</v>
      </c>
      <c r="G1007" t="s">
        <v>1044</v>
      </c>
      <c r="H1007" s="17">
        <v>42219</v>
      </c>
      <c r="I1007" s="15">
        <v>2015</v>
      </c>
      <c r="J1007" t="s">
        <v>10634</v>
      </c>
      <c r="K1007" s="5">
        <v>10760</v>
      </c>
      <c r="L1007" t="s">
        <v>967</v>
      </c>
      <c r="M1007" t="s">
        <v>985</v>
      </c>
      <c r="N1007" t="s">
        <v>10635</v>
      </c>
      <c r="O1007" t="s">
        <v>818</v>
      </c>
      <c r="P1007" t="s">
        <v>10636</v>
      </c>
      <c r="Q1007" t="s">
        <v>10636</v>
      </c>
      <c r="R1007" t="s">
        <v>740</v>
      </c>
      <c r="S1007" t="s">
        <v>795</v>
      </c>
      <c r="T1007" t="s">
        <v>12459</v>
      </c>
      <c r="U1007" t="s">
        <v>965</v>
      </c>
      <c r="V1007" t="s">
        <v>10638</v>
      </c>
      <c r="W1007" t="s">
        <v>970</v>
      </c>
      <c r="X1007" t="s">
        <v>12468</v>
      </c>
    </row>
    <row r="1008" spans="2:24" ht="11" outlineLevel="1" x14ac:dyDescent="0.15">
      <c r="B1008" t="s">
        <v>1244</v>
      </c>
      <c r="C1008" t="s">
        <v>1245</v>
      </c>
      <c r="D1008" t="s">
        <v>202</v>
      </c>
      <c r="E1008" t="s">
        <v>10643</v>
      </c>
      <c r="F1008" t="s">
        <v>608</v>
      </c>
      <c r="G1008" t="s">
        <v>1184</v>
      </c>
      <c r="H1008" s="17">
        <v>43818</v>
      </c>
      <c r="I1008" s="15">
        <v>2020</v>
      </c>
      <c r="J1008" t="s">
        <v>10634</v>
      </c>
      <c r="K1008" s="5">
        <v>-88438</v>
      </c>
      <c r="L1008" t="s">
        <v>967</v>
      </c>
      <c r="M1008" t="s">
        <v>985</v>
      </c>
      <c r="N1008" t="s">
        <v>10635</v>
      </c>
      <c r="O1008" t="s">
        <v>796</v>
      </c>
      <c r="P1008" t="s">
        <v>11969</v>
      </c>
      <c r="Q1008" t="s">
        <v>11969</v>
      </c>
      <c r="R1008" t="s">
        <v>744</v>
      </c>
      <c r="S1008" t="s">
        <v>795</v>
      </c>
      <c r="T1008" t="s">
        <v>12089</v>
      </c>
      <c r="U1008" t="s">
        <v>965</v>
      </c>
      <c r="V1008" t="s">
        <v>10638</v>
      </c>
      <c r="W1008" t="s">
        <v>970</v>
      </c>
      <c r="X1008" t="s">
        <v>12469</v>
      </c>
    </row>
    <row r="1009" spans="2:24" ht="11" outlineLevel="1" x14ac:dyDescent="0.15">
      <c r="B1009" t="s">
        <v>1244</v>
      </c>
      <c r="C1009" t="s">
        <v>1245</v>
      </c>
      <c r="D1009" t="s">
        <v>202</v>
      </c>
      <c r="E1009" t="s">
        <v>10658</v>
      </c>
      <c r="F1009" t="s">
        <v>608</v>
      </c>
      <c r="G1009" t="s">
        <v>1184</v>
      </c>
      <c r="H1009" s="17">
        <v>43873</v>
      </c>
      <c r="I1009" s="15">
        <v>2020</v>
      </c>
      <c r="J1009" t="s">
        <v>10634</v>
      </c>
      <c r="K1009" s="5">
        <v>702424</v>
      </c>
      <c r="L1009" t="s">
        <v>967</v>
      </c>
      <c r="M1009" t="s">
        <v>985</v>
      </c>
      <c r="N1009" t="s">
        <v>10635</v>
      </c>
      <c r="O1009" t="s">
        <v>796</v>
      </c>
      <c r="P1009" t="s">
        <v>11969</v>
      </c>
      <c r="Q1009" t="s">
        <v>11969</v>
      </c>
      <c r="R1009" t="s">
        <v>744</v>
      </c>
      <c r="S1009" t="s">
        <v>795</v>
      </c>
      <c r="T1009" t="s">
        <v>12089</v>
      </c>
      <c r="U1009" t="s">
        <v>965</v>
      </c>
      <c r="V1009" t="s">
        <v>10638</v>
      </c>
      <c r="W1009" t="s">
        <v>970</v>
      </c>
      <c r="X1009" t="s">
        <v>12470</v>
      </c>
    </row>
    <row r="1010" spans="2:24" ht="11" outlineLevel="1" x14ac:dyDescent="0.15">
      <c r="B1010" t="s">
        <v>1244</v>
      </c>
      <c r="C1010" t="s">
        <v>1245</v>
      </c>
      <c r="D1010" t="s">
        <v>202</v>
      </c>
      <c r="E1010" t="s">
        <v>10632</v>
      </c>
      <c r="F1010" t="s">
        <v>608</v>
      </c>
      <c r="G1010" t="s">
        <v>1184</v>
      </c>
      <c r="H1010" s="17">
        <v>43847</v>
      </c>
      <c r="I1010" s="15">
        <v>2020</v>
      </c>
      <c r="J1010" t="s">
        <v>10634</v>
      </c>
      <c r="K1010" s="5">
        <v>49634</v>
      </c>
      <c r="L1010" t="s">
        <v>967</v>
      </c>
      <c r="M1010" t="s">
        <v>985</v>
      </c>
      <c r="N1010" t="s">
        <v>10635</v>
      </c>
      <c r="O1010" t="s">
        <v>796</v>
      </c>
      <c r="P1010" t="s">
        <v>11969</v>
      </c>
      <c r="Q1010" t="s">
        <v>11969</v>
      </c>
      <c r="R1010" t="s">
        <v>744</v>
      </c>
      <c r="S1010" t="s">
        <v>795</v>
      </c>
      <c r="T1010" t="s">
        <v>12089</v>
      </c>
      <c r="U1010" t="s">
        <v>965</v>
      </c>
      <c r="V1010" t="s">
        <v>10638</v>
      </c>
      <c r="W1010" t="s">
        <v>970</v>
      </c>
      <c r="X1010" t="s">
        <v>12471</v>
      </c>
    </row>
    <row r="1011" spans="2:24" ht="11" outlineLevel="1" x14ac:dyDescent="0.15">
      <c r="B1011" t="s">
        <v>1244</v>
      </c>
      <c r="C1011" t="s">
        <v>1245</v>
      </c>
      <c r="D1011" t="s">
        <v>202</v>
      </c>
      <c r="E1011" t="s">
        <v>10646</v>
      </c>
      <c r="F1011" t="s">
        <v>608</v>
      </c>
      <c r="G1011" t="s">
        <v>1184</v>
      </c>
      <c r="H1011" s="17">
        <v>43909</v>
      </c>
      <c r="I1011" s="15">
        <v>2020</v>
      </c>
      <c r="J1011" t="s">
        <v>10634</v>
      </c>
      <c r="K1011" s="5">
        <v>181354</v>
      </c>
      <c r="L1011" t="s">
        <v>967</v>
      </c>
      <c r="M1011" t="s">
        <v>985</v>
      </c>
      <c r="N1011" t="s">
        <v>10635</v>
      </c>
      <c r="O1011" t="s">
        <v>796</v>
      </c>
      <c r="P1011" t="s">
        <v>11969</v>
      </c>
      <c r="Q1011" t="s">
        <v>11969</v>
      </c>
      <c r="R1011" t="s">
        <v>744</v>
      </c>
      <c r="S1011" t="s">
        <v>795</v>
      </c>
      <c r="T1011" t="s">
        <v>12089</v>
      </c>
      <c r="U1011" t="s">
        <v>965</v>
      </c>
      <c r="V1011" t="s">
        <v>10638</v>
      </c>
      <c r="W1011" t="s">
        <v>970</v>
      </c>
      <c r="X1011" t="s">
        <v>12472</v>
      </c>
    </row>
    <row r="1012" spans="2:24" ht="11" outlineLevel="1" x14ac:dyDescent="0.15">
      <c r="B1012" t="s">
        <v>1244</v>
      </c>
      <c r="C1012" t="s">
        <v>1245</v>
      </c>
      <c r="D1012" t="s">
        <v>202</v>
      </c>
      <c r="E1012" t="s">
        <v>10649</v>
      </c>
      <c r="F1012" t="s">
        <v>608</v>
      </c>
      <c r="G1012" t="s">
        <v>1184</v>
      </c>
      <c r="H1012" s="17">
        <v>43766</v>
      </c>
      <c r="I1012" s="15">
        <v>2020</v>
      </c>
      <c r="J1012" t="s">
        <v>10634</v>
      </c>
      <c r="K1012" s="5">
        <v>8074146.9699999997</v>
      </c>
      <c r="L1012" t="s">
        <v>967</v>
      </c>
      <c r="M1012" t="s">
        <v>985</v>
      </c>
      <c r="N1012" t="s">
        <v>10635</v>
      </c>
      <c r="O1012" t="s">
        <v>796</v>
      </c>
      <c r="P1012" t="s">
        <v>11969</v>
      </c>
      <c r="Q1012" t="s">
        <v>11969</v>
      </c>
      <c r="R1012" t="s">
        <v>744</v>
      </c>
      <c r="S1012" t="s">
        <v>795</v>
      </c>
      <c r="T1012" t="s">
        <v>12089</v>
      </c>
      <c r="U1012" t="s">
        <v>965</v>
      </c>
      <c r="V1012" t="s">
        <v>10638</v>
      </c>
      <c r="W1012" t="s">
        <v>970</v>
      </c>
      <c r="X1012" t="s">
        <v>12473</v>
      </c>
    </row>
    <row r="1013" spans="2:24" ht="11" outlineLevel="1" x14ac:dyDescent="0.15">
      <c r="B1013" t="s">
        <v>1244</v>
      </c>
      <c r="C1013" t="s">
        <v>1245</v>
      </c>
      <c r="D1013" t="s">
        <v>202</v>
      </c>
      <c r="E1013" t="s">
        <v>10652</v>
      </c>
      <c r="F1013" t="s">
        <v>608</v>
      </c>
      <c r="G1013" t="s">
        <v>1184</v>
      </c>
      <c r="H1013" s="17">
        <v>43787</v>
      </c>
      <c r="I1013" s="15">
        <v>2020</v>
      </c>
      <c r="J1013" t="s">
        <v>10634</v>
      </c>
      <c r="K1013" s="5">
        <v>0</v>
      </c>
      <c r="L1013" t="s">
        <v>967</v>
      </c>
      <c r="M1013" t="s">
        <v>985</v>
      </c>
      <c r="N1013" t="s">
        <v>10635</v>
      </c>
      <c r="O1013" t="s">
        <v>796</v>
      </c>
      <c r="P1013" t="s">
        <v>11969</v>
      </c>
      <c r="Q1013" t="s">
        <v>11969</v>
      </c>
      <c r="R1013" t="s">
        <v>744</v>
      </c>
      <c r="S1013" t="s">
        <v>795</v>
      </c>
      <c r="T1013" t="s">
        <v>12089</v>
      </c>
      <c r="U1013" t="s">
        <v>965</v>
      </c>
      <c r="V1013" t="s">
        <v>10638</v>
      </c>
      <c r="W1013" t="s">
        <v>970</v>
      </c>
      <c r="X1013" t="s">
        <v>12474</v>
      </c>
    </row>
    <row r="1014" spans="2:24" ht="11" outlineLevel="1" x14ac:dyDescent="0.15">
      <c r="B1014" t="s">
        <v>1244</v>
      </c>
      <c r="C1014" t="s">
        <v>1245</v>
      </c>
      <c r="D1014" t="s">
        <v>202</v>
      </c>
      <c r="E1014" t="s">
        <v>10664</v>
      </c>
      <c r="F1014" t="s">
        <v>608</v>
      </c>
      <c r="G1014" t="s">
        <v>1184</v>
      </c>
      <c r="H1014" s="17">
        <v>43791</v>
      </c>
      <c r="I1014" s="15">
        <v>2020</v>
      </c>
      <c r="J1014" t="s">
        <v>10634</v>
      </c>
      <c r="K1014" s="5">
        <v>0</v>
      </c>
      <c r="L1014" t="s">
        <v>967</v>
      </c>
      <c r="M1014" t="s">
        <v>985</v>
      </c>
      <c r="N1014" t="s">
        <v>10635</v>
      </c>
      <c r="O1014" t="s">
        <v>796</v>
      </c>
      <c r="P1014" t="s">
        <v>11969</v>
      </c>
      <c r="Q1014" t="s">
        <v>11969</v>
      </c>
      <c r="R1014" t="s">
        <v>744</v>
      </c>
      <c r="S1014" t="s">
        <v>795</v>
      </c>
      <c r="T1014" t="s">
        <v>12089</v>
      </c>
      <c r="U1014" t="s">
        <v>965</v>
      </c>
      <c r="V1014" t="s">
        <v>10638</v>
      </c>
      <c r="W1014" t="s">
        <v>970</v>
      </c>
      <c r="X1014" t="s">
        <v>12475</v>
      </c>
    </row>
    <row r="1015" spans="2:24" ht="11" outlineLevel="1" x14ac:dyDescent="0.15">
      <c r="B1015" t="s">
        <v>1244</v>
      </c>
      <c r="C1015" t="s">
        <v>1245</v>
      </c>
      <c r="D1015" t="s">
        <v>202</v>
      </c>
      <c r="E1015" t="s">
        <v>10661</v>
      </c>
      <c r="F1015" t="s">
        <v>608</v>
      </c>
      <c r="G1015" t="s">
        <v>1184</v>
      </c>
      <c r="H1015" s="17">
        <v>43880</v>
      </c>
      <c r="I1015" s="15">
        <v>2020</v>
      </c>
      <c r="J1015" t="s">
        <v>10634</v>
      </c>
      <c r="K1015" s="5">
        <v>497883</v>
      </c>
      <c r="L1015" t="s">
        <v>967</v>
      </c>
      <c r="M1015" t="s">
        <v>985</v>
      </c>
      <c r="N1015" t="s">
        <v>10635</v>
      </c>
      <c r="O1015" t="s">
        <v>796</v>
      </c>
      <c r="P1015" t="s">
        <v>11969</v>
      </c>
      <c r="Q1015" t="s">
        <v>11969</v>
      </c>
      <c r="R1015" t="s">
        <v>744</v>
      </c>
      <c r="S1015" t="s">
        <v>795</v>
      </c>
      <c r="T1015" t="s">
        <v>12089</v>
      </c>
      <c r="U1015" t="s">
        <v>965</v>
      </c>
      <c r="V1015" t="s">
        <v>10638</v>
      </c>
      <c r="W1015" t="s">
        <v>970</v>
      </c>
      <c r="X1015" t="s">
        <v>12476</v>
      </c>
    </row>
    <row r="1016" spans="2:24" ht="11" outlineLevel="1" x14ac:dyDescent="0.15">
      <c r="B1016" t="s">
        <v>1244</v>
      </c>
      <c r="C1016" t="s">
        <v>1245</v>
      </c>
      <c r="D1016" t="s">
        <v>202</v>
      </c>
      <c r="E1016" t="s">
        <v>10640</v>
      </c>
      <c r="F1016" t="s">
        <v>608</v>
      </c>
      <c r="G1016" t="s">
        <v>1184</v>
      </c>
      <c r="H1016" s="17">
        <v>43931</v>
      </c>
      <c r="I1016" s="15">
        <v>2020</v>
      </c>
      <c r="J1016" t="s">
        <v>10634</v>
      </c>
      <c r="K1016" s="5">
        <v>192327.66</v>
      </c>
      <c r="L1016" t="s">
        <v>967</v>
      </c>
      <c r="M1016" t="s">
        <v>985</v>
      </c>
      <c r="N1016" t="s">
        <v>10635</v>
      </c>
      <c r="O1016" t="s">
        <v>796</v>
      </c>
      <c r="P1016" t="s">
        <v>11969</v>
      </c>
      <c r="Q1016" t="s">
        <v>11969</v>
      </c>
      <c r="R1016" t="s">
        <v>744</v>
      </c>
      <c r="S1016" t="s">
        <v>795</v>
      </c>
      <c r="T1016" t="s">
        <v>12089</v>
      </c>
      <c r="U1016" t="s">
        <v>965</v>
      </c>
      <c r="V1016" t="s">
        <v>10638</v>
      </c>
      <c r="W1016" t="s">
        <v>970</v>
      </c>
      <c r="X1016" t="s">
        <v>12477</v>
      </c>
    </row>
    <row r="1017" spans="2:24" ht="11" outlineLevel="1" x14ac:dyDescent="0.15">
      <c r="B1017" t="s">
        <v>1244</v>
      </c>
      <c r="C1017" t="s">
        <v>1245</v>
      </c>
      <c r="D1017" t="s">
        <v>202</v>
      </c>
      <c r="E1017" t="s">
        <v>10767</v>
      </c>
      <c r="F1017" t="s">
        <v>608</v>
      </c>
      <c r="G1017" t="s">
        <v>1184</v>
      </c>
      <c r="H1017" s="17">
        <v>44104</v>
      </c>
      <c r="I1017" s="15">
        <v>2020</v>
      </c>
      <c r="J1017" t="s">
        <v>10634</v>
      </c>
      <c r="K1017" s="5">
        <v>-24518</v>
      </c>
      <c r="L1017" t="s">
        <v>967</v>
      </c>
      <c r="M1017" t="s">
        <v>985</v>
      </c>
      <c r="N1017" t="s">
        <v>10635</v>
      </c>
      <c r="O1017" t="s">
        <v>796</v>
      </c>
      <c r="P1017" t="s">
        <v>11969</v>
      </c>
      <c r="R1017" t="s">
        <v>744</v>
      </c>
      <c r="S1017" t="s">
        <v>795</v>
      </c>
      <c r="T1017" t="s">
        <v>12089</v>
      </c>
      <c r="U1017" t="s">
        <v>965</v>
      </c>
      <c r="V1017" t="s">
        <v>10638</v>
      </c>
      <c r="W1017" t="s">
        <v>970</v>
      </c>
      <c r="X1017" t="s">
        <v>12478</v>
      </c>
    </row>
    <row r="1018" spans="2:24" ht="11" outlineLevel="1" x14ac:dyDescent="0.15">
      <c r="B1018" t="s">
        <v>1244</v>
      </c>
      <c r="C1018" t="s">
        <v>1245</v>
      </c>
      <c r="D1018" t="s">
        <v>202</v>
      </c>
      <c r="E1018" t="s">
        <v>10655</v>
      </c>
      <c r="F1018" t="s">
        <v>608</v>
      </c>
      <c r="G1018" t="s">
        <v>1184</v>
      </c>
      <c r="H1018" s="17">
        <v>43887</v>
      </c>
      <c r="I1018" s="15">
        <v>2020</v>
      </c>
      <c r="J1018" t="s">
        <v>10634</v>
      </c>
      <c r="K1018" s="5">
        <v>460670</v>
      </c>
      <c r="L1018" t="s">
        <v>967</v>
      </c>
      <c r="M1018" t="s">
        <v>985</v>
      </c>
      <c r="N1018" t="s">
        <v>10635</v>
      </c>
      <c r="O1018" t="s">
        <v>796</v>
      </c>
      <c r="P1018" t="s">
        <v>11969</v>
      </c>
      <c r="Q1018" t="s">
        <v>11969</v>
      </c>
      <c r="R1018" t="s">
        <v>744</v>
      </c>
      <c r="S1018" t="s">
        <v>795</v>
      </c>
      <c r="T1018" t="s">
        <v>12089</v>
      </c>
      <c r="U1018" t="s">
        <v>965</v>
      </c>
      <c r="V1018" t="s">
        <v>10638</v>
      </c>
      <c r="W1018" t="s">
        <v>970</v>
      </c>
      <c r="X1018" t="s">
        <v>12479</v>
      </c>
    </row>
    <row r="1019" spans="2:24" ht="11" outlineLevel="1" x14ac:dyDescent="0.15">
      <c r="B1019" t="s">
        <v>1248</v>
      </c>
      <c r="C1019" t="s">
        <v>1149</v>
      </c>
      <c r="D1019" t="s">
        <v>199</v>
      </c>
      <c r="E1019" t="s">
        <v>10908</v>
      </c>
      <c r="F1019" t="s">
        <v>608</v>
      </c>
      <c r="G1019" t="s">
        <v>1184</v>
      </c>
      <c r="H1019" s="17">
        <v>43185</v>
      </c>
      <c r="I1019" s="15">
        <v>2018</v>
      </c>
      <c r="J1019" t="s">
        <v>10634</v>
      </c>
      <c r="K1019" s="5">
        <v>-10361.19</v>
      </c>
      <c r="L1019" t="s">
        <v>967</v>
      </c>
      <c r="M1019" t="s">
        <v>985</v>
      </c>
      <c r="N1019" t="s">
        <v>10635</v>
      </c>
      <c r="O1019" t="s">
        <v>796</v>
      </c>
      <c r="P1019" t="s">
        <v>10671</v>
      </c>
      <c r="Q1019" t="s">
        <v>11057</v>
      </c>
      <c r="R1019" t="s">
        <v>739</v>
      </c>
      <c r="S1019" t="s">
        <v>795</v>
      </c>
      <c r="T1019" t="s">
        <v>12315</v>
      </c>
      <c r="U1019" t="s">
        <v>965</v>
      </c>
      <c r="V1019" t="s">
        <v>10638</v>
      </c>
      <c r="W1019" t="s">
        <v>970</v>
      </c>
      <c r="X1019" t="s">
        <v>12480</v>
      </c>
    </row>
    <row r="1020" spans="2:24" ht="11" outlineLevel="1" x14ac:dyDescent="0.15">
      <c r="B1020" t="s">
        <v>1248</v>
      </c>
      <c r="C1020" t="s">
        <v>1149</v>
      </c>
      <c r="D1020" t="s">
        <v>199</v>
      </c>
      <c r="E1020" t="s">
        <v>10889</v>
      </c>
      <c r="F1020" t="s">
        <v>608</v>
      </c>
      <c r="G1020" t="s">
        <v>1184</v>
      </c>
      <c r="H1020" s="17">
        <v>42592</v>
      </c>
      <c r="I1020" s="15">
        <v>2016</v>
      </c>
      <c r="J1020" t="s">
        <v>10634</v>
      </c>
      <c r="K1020" s="5">
        <v>0</v>
      </c>
      <c r="L1020" t="s">
        <v>967</v>
      </c>
      <c r="M1020" t="s">
        <v>985</v>
      </c>
      <c r="N1020" t="s">
        <v>10635</v>
      </c>
      <c r="O1020" t="s">
        <v>796</v>
      </c>
      <c r="P1020" t="s">
        <v>10671</v>
      </c>
      <c r="Q1020" t="s">
        <v>11057</v>
      </c>
      <c r="R1020" t="s">
        <v>739</v>
      </c>
      <c r="S1020" t="s">
        <v>795</v>
      </c>
      <c r="T1020" t="s">
        <v>12315</v>
      </c>
      <c r="U1020" t="s">
        <v>965</v>
      </c>
      <c r="V1020" t="s">
        <v>10638</v>
      </c>
      <c r="W1020" t="s">
        <v>970</v>
      </c>
      <c r="X1020" t="s">
        <v>12481</v>
      </c>
    </row>
    <row r="1021" spans="2:24" ht="11" outlineLevel="1" x14ac:dyDescent="0.15">
      <c r="B1021" t="s">
        <v>1248</v>
      </c>
      <c r="C1021" t="s">
        <v>1149</v>
      </c>
      <c r="D1021" t="s">
        <v>199</v>
      </c>
      <c r="E1021" t="s">
        <v>10926</v>
      </c>
      <c r="F1021" t="s">
        <v>608</v>
      </c>
      <c r="G1021" t="s">
        <v>1184</v>
      </c>
      <c r="H1021" s="17">
        <v>42626</v>
      </c>
      <c r="I1021" s="15">
        <v>2016</v>
      </c>
      <c r="J1021" t="s">
        <v>10634</v>
      </c>
      <c r="K1021" s="5">
        <v>0</v>
      </c>
      <c r="L1021" t="s">
        <v>967</v>
      </c>
      <c r="M1021" t="s">
        <v>985</v>
      </c>
      <c r="N1021" t="s">
        <v>10635</v>
      </c>
      <c r="O1021" t="s">
        <v>796</v>
      </c>
      <c r="P1021" t="s">
        <v>10671</v>
      </c>
      <c r="Q1021" t="s">
        <v>11057</v>
      </c>
      <c r="R1021" t="s">
        <v>739</v>
      </c>
      <c r="S1021" t="s">
        <v>795</v>
      </c>
      <c r="T1021" t="s">
        <v>12315</v>
      </c>
      <c r="U1021" t="s">
        <v>965</v>
      </c>
      <c r="V1021" t="s">
        <v>10638</v>
      </c>
      <c r="W1021" t="s">
        <v>970</v>
      </c>
      <c r="X1021" t="s">
        <v>12482</v>
      </c>
    </row>
    <row r="1022" spans="2:24" ht="11" outlineLevel="1" x14ac:dyDescent="0.15">
      <c r="B1022" t="s">
        <v>1248</v>
      </c>
      <c r="C1022" t="s">
        <v>1149</v>
      </c>
      <c r="D1022" t="s">
        <v>199</v>
      </c>
      <c r="E1022" t="s">
        <v>10905</v>
      </c>
      <c r="F1022" t="s">
        <v>608</v>
      </c>
      <c r="G1022" t="s">
        <v>1184</v>
      </c>
      <c r="H1022" s="17">
        <v>42765</v>
      </c>
      <c r="I1022" s="15">
        <v>2017</v>
      </c>
      <c r="J1022" t="s">
        <v>10634</v>
      </c>
      <c r="K1022" s="5">
        <v>0</v>
      </c>
      <c r="L1022" t="s">
        <v>967</v>
      </c>
      <c r="M1022" t="s">
        <v>985</v>
      </c>
      <c r="N1022" t="s">
        <v>10635</v>
      </c>
      <c r="O1022" t="s">
        <v>796</v>
      </c>
      <c r="P1022" t="s">
        <v>10671</v>
      </c>
      <c r="Q1022" t="s">
        <v>11057</v>
      </c>
      <c r="R1022" t="s">
        <v>739</v>
      </c>
      <c r="S1022" t="s">
        <v>795</v>
      </c>
      <c r="T1022" t="s">
        <v>12315</v>
      </c>
      <c r="U1022" t="s">
        <v>965</v>
      </c>
      <c r="V1022" t="s">
        <v>10638</v>
      </c>
      <c r="W1022" t="s">
        <v>970</v>
      </c>
      <c r="X1022" t="s">
        <v>12483</v>
      </c>
    </row>
    <row r="1023" spans="2:24" ht="11" outlineLevel="1" x14ac:dyDescent="0.15">
      <c r="B1023" t="s">
        <v>1248</v>
      </c>
      <c r="C1023" t="s">
        <v>1149</v>
      </c>
      <c r="D1023" t="s">
        <v>199</v>
      </c>
      <c r="E1023" t="s">
        <v>10950</v>
      </c>
      <c r="F1023" t="s">
        <v>608</v>
      </c>
      <c r="G1023" t="s">
        <v>1184</v>
      </c>
      <c r="H1023" s="17">
        <v>42566</v>
      </c>
      <c r="I1023" s="15">
        <v>2016</v>
      </c>
      <c r="J1023" t="s">
        <v>10634</v>
      </c>
      <c r="K1023" s="5">
        <v>0</v>
      </c>
      <c r="L1023" t="s">
        <v>967</v>
      </c>
      <c r="M1023" t="s">
        <v>985</v>
      </c>
      <c r="N1023" t="s">
        <v>10635</v>
      </c>
      <c r="O1023" t="s">
        <v>796</v>
      </c>
      <c r="P1023" t="s">
        <v>10671</v>
      </c>
      <c r="Q1023" t="s">
        <v>11057</v>
      </c>
      <c r="R1023" t="s">
        <v>739</v>
      </c>
      <c r="S1023" t="s">
        <v>795</v>
      </c>
      <c r="T1023" t="s">
        <v>12315</v>
      </c>
      <c r="U1023" t="s">
        <v>965</v>
      </c>
      <c r="V1023" t="s">
        <v>10638</v>
      </c>
      <c r="W1023" t="s">
        <v>970</v>
      </c>
      <c r="X1023" t="s">
        <v>12484</v>
      </c>
    </row>
    <row r="1024" spans="2:24" ht="11" outlineLevel="1" x14ac:dyDescent="0.15">
      <c r="B1024" t="s">
        <v>1248</v>
      </c>
      <c r="C1024" t="s">
        <v>1149</v>
      </c>
      <c r="D1024" t="s">
        <v>199</v>
      </c>
      <c r="E1024" t="s">
        <v>10959</v>
      </c>
      <c r="F1024" t="s">
        <v>608</v>
      </c>
      <c r="G1024" t="s">
        <v>1184</v>
      </c>
      <c r="H1024" s="17">
        <v>42821</v>
      </c>
      <c r="I1024" s="15">
        <v>2017</v>
      </c>
      <c r="J1024" t="s">
        <v>10634</v>
      </c>
      <c r="K1024" s="5">
        <v>0</v>
      </c>
      <c r="L1024" t="s">
        <v>967</v>
      </c>
      <c r="M1024" t="s">
        <v>985</v>
      </c>
      <c r="N1024" t="s">
        <v>10635</v>
      </c>
      <c r="O1024" t="s">
        <v>796</v>
      </c>
      <c r="P1024" t="s">
        <v>10671</v>
      </c>
      <c r="Q1024" t="s">
        <v>11057</v>
      </c>
      <c r="R1024" t="s">
        <v>739</v>
      </c>
      <c r="S1024" t="s">
        <v>795</v>
      </c>
      <c r="T1024" t="s">
        <v>12315</v>
      </c>
      <c r="U1024" t="s">
        <v>965</v>
      </c>
      <c r="V1024" t="s">
        <v>10638</v>
      </c>
      <c r="W1024" t="s">
        <v>970</v>
      </c>
      <c r="X1024" t="s">
        <v>12485</v>
      </c>
    </row>
    <row r="1025" spans="2:24" ht="11" outlineLevel="1" x14ac:dyDescent="0.15">
      <c r="B1025" t="s">
        <v>1248</v>
      </c>
      <c r="C1025" t="s">
        <v>1149</v>
      </c>
      <c r="D1025" t="s">
        <v>199</v>
      </c>
      <c r="E1025" t="s">
        <v>10989</v>
      </c>
      <c r="F1025" t="s">
        <v>608</v>
      </c>
      <c r="G1025" t="s">
        <v>1184</v>
      </c>
      <c r="H1025" s="17">
        <v>42548</v>
      </c>
      <c r="I1025" s="15">
        <v>2016</v>
      </c>
      <c r="J1025" t="s">
        <v>10634</v>
      </c>
      <c r="K1025" s="5">
        <v>0</v>
      </c>
      <c r="L1025" t="s">
        <v>967</v>
      </c>
      <c r="M1025" t="s">
        <v>985</v>
      </c>
      <c r="N1025" t="s">
        <v>10635</v>
      </c>
      <c r="O1025" t="s">
        <v>796</v>
      </c>
      <c r="P1025" t="s">
        <v>10671</v>
      </c>
      <c r="Q1025" t="s">
        <v>11057</v>
      </c>
      <c r="R1025" t="s">
        <v>739</v>
      </c>
      <c r="S1025" t="s">
        <v>795</v>
      </c>
      <c r="T1025" t="s">
        <v>12315</v>
      </c>
      <c r="U1025" t="s">
        <v>965</v>
      </c>
      <c r="V1025" t="s">
        <v>10638</v>
      </c>
      <c r="W1025" t="s">
        <v>970</v>
      </c>
      <c r="X1025" t="s">
        <v>12486</v>
      </c>
    </row>
    <row r="1026" spans="2:24" ht="11" outlineLevel="1" x14ac:dyDescent="0.15">
      <c r="B1026" t="s">
        <v>1248</v>
      </c>
      <c r="C1026" t="s">
        <v>1149</v>
      </c>
      <c r="D1026" t="s">
        <v>199</v>
      </c>
      <c r="E1026" t="s">
        <v>10935</v>
      </c>
      <c r="F1026" t="s">
        <v>608</v>
      </c>
      <c r="G1026" t="s">
        <v>1184</v>
      </c>
      <c r="H1026" s="17">
        <v>42935</v>
      </c>
      <c r="I1026" s="15">
        <v>2017</v>
      </c>
      <c r="J1026" t="s">
        <v>10634</v>
      </c>
      <c r="K1026" s="5">
        <v>285611.82</v>
      </c>
      <c r="L1026" t="s">
        <v>967</v>
      </c>
      <c r="M1026" t="s">
        <v>985</v>
      </c>
      <c r="N1026" t="s">
        <v>10635</v>
      </c>
      <c r="O1026" t="s">
        <v>796</v>
      </c>
      <c r="P1026" t="s">
        <v>10671</v>
      </c>
      <c r="Q1026" t="s">
        <v>11057</v>
      </c>
      <c r="R1026" t="s">
        <v>739</v>
      </c>
      <c r="S1026" t="s">
        <v>795</v>
      </c>
      <c r="T1026" t="s">
        <v>12315</v>
      </c>
      <c r="U1026" t="s">
        <v>965</v>
      </c>
      <c r="V1026" t="s">
        <v>10638</v>
      </c>
      <c r="W1026" t="s">
        <v>970</v>
      </c>
      <c r="X1026" t="s">
        <v>12487</v>
      </c>
    </row>
    <row r="1027" spans="2:24" ht="11" outlineLevel="1" x14ac:dyDescent="0.15">
      <c r="B1027" t="s">
        <v>1248</v>
      </c>
      <c r="C1027" t="s">
        <v>1149</v>
      </c>
      <c r="D1027" t="s">
        <v>199</v>
      </c>
      <c r="E1027" t="s">
        <v>10649</v>
      </c>
      <c r="F1027" t="s">
        <v>608</v>
      </c>
      <c r="G1027" t="s">
        <v>1184</v>
      </c>
      <c r="H1027" s="17">
        <v>42475</v>
      </c>
      <c r="I1027" s="15">
        <v>2016</v>
      </c>
      <c r="J1027" t="s">
        <v>10634</v>
      </c>
      <c r="K1027" s="5">
        <v>9987592.7899999991</v>
      </c>
      <c r="L1027" t="s">
        <v>967</v>
      </c>
      <c r="M1027" t="s">
        <v>985</v>
      </c>
      <c r="N1027" t="s">
        <v>10635</v>
      </c>
      <c r="O1027" t="s">
        <v>796</v>
      </c>
      <c r="P1027" t="s">
        <v>10671</v>
      </c>
      <c r="Q1027" t="s">
        <v>11057</v>
      </c>
      <c r="R1027" t="s">
        <v>739</v>
      </c>
      <c r="S1027" t="s">
        <v>795</v>
      </c>
      <c r="T1027" t="s">
        <v>12488</v>
      </c>
      <c r="U1027" t="s">
        <v>965</v>
      </c>
      <c r="V1027" t="s">
        <v>10638</v>
      </c>
      <c r="W1027" t="s">
        <v>970</v>
      </c>
      <c r="X1027" t="s">
        <v>12489</v>
      </c>
    </row>
    <row r="1028" spans="2:24" ht="11" outlineLevel="1" x14ac:dyDescent="0.15">
      <c r="B1028" t="s">
        <v>1248</v>
      </c>
      <c r="C1028" t="s">
        <v>1149</v>
      </c>
      <c r="D1028" t="s">
        <v>199</v>
      </c>
      <c r="E1028" t="s">
        <v>10923</v>
      </c>
      <c r="F1028" t="s">
        <v>608</v>
      </c>
      <c r="G1028" t="s">
        <v>1184</v>
      </c>
      <c r="H1028" s="17">
        <v>42584</v>
      </c>
      <c r="I1028" s="15">
        <v>2016</v>
      </c>
      <c r="J1028" t="s">
        <v>10634</v>
      </c>
      <c r="K1028" s="5">
        <v>0</v>
      </c>
      <c r="L1028" t="s">
        <v>967</v>
      </c>
      <c r="M1028" t="s">
        <v>985</v>
      </c>
      <c r="N1028" t="s">
        <v>10635</v>
      </c>
      <c r="O1028" t="s">
        <v>796</v>
      </c>
      <c r="P1028" t="s">
        <v>10671</v>
      </c>
      <c r="Q1028" t="s">
        <v>11057</v>
      </c>
      <c r="R1028" t="s">
        <v>739</v>
      </c>
      <c r="S1028" t="s">
        <v>795</v>
      </c>
      <c r="T1028" t="s">
        <v>12315</v>
      </c>
      <c r="U1028" t="s">
        <v>965</v>
      </c>
      <c r="V1028" t="s">
        <v>10638</v>
      </c>
      <c r="W1028" t="s">
        <v>970</v>
      </c>
      <c r="X1028" t="s">
        <v>12490</v>
      </c>
    </row>
    <row r="1029" spans="2:24" ht="11" outlineLevel="1" x14ac:dyDescent="0.15">
      <c r="B1029" t="s">
        <v>1248</v>
      </c>
      <c r="C1029" t="s">
        <v>1149</v>
      </c>
      <c r="D1029" t="s">
        <v>199</v>
      </c>
      <c r="E1029" t="s">
        <v>10956</v>
      </c>
      <c r="F1029" t="s">
        <v>608</v>
      </c>
      <c r="G1029" t="s">
        <v>1184</v>
      </c>
      <c r="H1029" s="17">
        <v>42578</v>
      </c>
      <c r="I1029" s="15">
        <v>2016</v>
      </c>
      <c r="J1029" t="s">
        <v>10634</v>
      </c>
      <c r="K1029" s="5">
        <v>0</v>
      </c>
      <c r="L1029" t="s">
        <v>967</v>
      </c>
      <c r="M1029" t="s">
        <v>985</v>
      </c>
      <c r="N1029" t="s">
        <v>10635</v>
      </c>
      <c r="O1029" t="s">
        <v>796</v>
      </c>
      <c r="P1029" t="s">
        <v>10671</v>
      </c>
      <c r="Q1029" t="s">
        <v>11057</v>
      </c>
      <c r="R1029" t="s">
        <v>739</v>
      </c>
      <c r="S1029" t="s">
        <v>795</v>
      </c>
      <c r="T1029" t="s">
        <v>12315</v>
      </c>
      <c r="U1029" t="s">
        <v>965</v>
      </c>
      <c r="V1029" t="s">
        <v>10638</v>
      </c>
      <c r="W1029" t="s">
        <v>970</v>
      </c>
      <c r="X1029" t="s">
        <v>12491</v>
      </c>
    </row>
    <row r="1030" spans="2:24" ht="11" outlineLevel="1" x14ac:dyDescent="0.15">
      <c r="B1030" t="s">
        <v>1250</v>
      </c>
      <c r="C1030" t="s">
        <v>225</v>
      </c>
      <c r="E1030" t="s">
        <v>10646</v>
      </c>
      <c r="F1030" t="s">
        <v>655</v>
      </c>
      <c r="G1030" t="s">
        <v>1208</v>
      </c>
      <c r="H1030" s="17">
        <v>42244</v>
      </c>
      <c r="I1030" s="15">
        <v>2015</v>
      </c>
      <c r="J1030" t="s">
        <v>10634</v>
      </c>
      <c r="K1030" s="5">
        <v>37345.949999999997</v>
      </c>
      <c r="L1030" t="s">
        <v>967</v>
      </c>
      <c r="M1030" t="s">
        <v>956</v>
      </c>
      <c r="N1030" t="s">
        <v>10635</v>
      </c>
      <c r="O1030" t="s">
        <v>796</v>
      </c>
      <c r="P1030" t="s">
        <v>10636</v>
      </c>
      <c r="Q1030" t="s">
        <v>10636</v>
      </c>
      <c r="R1030" t="s">
        <v>765</v>
      </c>
      <c r="S1030" t="s">
        <v>803</v>
      </c>
      <c r="T1030" t="s">
        <v>12492</v>
      </c>
      <c r="U1030" t="s">
        <v>965</v>
      </c>
      <c r="V1030" t="s">
        <v>10638</v>
      </c>
      <c r="W1030" t="s">
        <v>970</v>
      </c>
      <c r="X1030" t="s">
        <v>12493</v>
      </c>
    </row>
    <row r="1031" spans="2:24" ht="11" outlineLevel="1" x14ac:dyDescent="0.15">
      <c r="B1031" t="s">
        <v>1253</v>
      </c>
      <c r="C1031" t="s">
        <v>226</v>
      </c>
      <c r="E1031" t="s">
        <v>10767</v>
      </c>
      <c r="F1031" t="s">
        <v>658</v>
      </c>
      <c r="G1031" t="s">
        <v>1254</v>
      </c>
      <c r="H1031" s="17">
        <v>42642</v>
      </c>
      <c r="I1031" s="15">
        <v>2016</v>
      </c>
      <c r="J1031" t="s">
        <v>10634</v>
      </c>
      <c r="K1031" s="5">
        <v>19062.86</v>
      </c>
      <c r="L1031" t="s">
        <v>967</v>
      </c>
      <c r="M1031" t="s">
        <v>956</v>
      </c>
      <c r="N1031" t="s">
        <v>10635</v>
      </c>
      <c r="O1031" t="s">
        <v>818</v>
      </c>
      <c r="P1031" t="s">
        <v>10636</v>
      </c>
      <c r="Q1031" t="s">
        <v>10636</v>
      </c>
      <c r="R1031" t="s">
        <v>746</v>
      </c>
      <c r="S1031" t="s">
        <v>795</v>
      </c>
      <c r="T1031" t="s">
        <v>12494</v>
      </c>
      <c r="U1031" t="s">
        <v>965</v>
      </c>
      <c r="V1031" t="s">
        <v>10638</v>
      </c>
      <c r="W1031" t="s">
        <v>970</v>
      </c>
      <c r="X1031" t="s">
        <v>12495</v>
      </c>
    </row>
    <row r="1032" spans="2:24" ht="11" outlineLevel="1" x14ac:dyDescent="0.15">
      <c r="B1032" t="s">
        <v>1253</v>
      </c>
      <c r="C1032" t="s">
        <v>226</v>
      </c>
      <c r="E1032" t="s">
        <v>10640</v>
      </c>
      <c r="F1032" t="s">
        <v>658</v>
      </c>
      <c r="G1032" t="s">
        <v>1254</v>
      </c>
      <c r="H1032" s="17">
        <v>42151</v>
      </c>
      <c r="I1032" s="15">
        <v>2015</v>
      </c>
      <c r="J1032" t="s">
        <v>10634</v>
      </c>
      <c r="K1032" s="5">
        <v>2200</v>
      </c>
      <c r="L1032" t="s">
        <v>967</v>
      </c>
      <c r="M1032" t="s">
        <v>956</v>
      </c>
      <c r="N1032" t="s">
        <v>10635</v>
      </c>
      <c r="O1032" t="s">
        <v>818</v>
      </c>
      <c r="P1032" t="s">
        <v>10636</v>
      </c>
      <c r="Q1032" t="s">
        <v>10636</v>
      </c>
      <c r="R1032" t="s">
        <v>746</v>
      </c>
      <c r="S1032" t="s">
        <v>795</v>
      </c>
      <c r="T1032" t="s">
        <v>12494</v>
      </c>
      <c r="U1032" t="s">
        <v>965</v>
      </c>
      <c r="V1032" t="s">
        <v>10638</v>
      </c>
      <c r="W1032" t="s">
        <v>970</v>
      </c>
      <c r="X1032" t="s">
        <v>12496</v>
      </c>
    </row>
    <row r="1033" spans="2:24" ht="11" outlineLevel="1" x14ac:dyDescent="0.15">
      <c r="B1033" t="s">
        <v>1257</v>
      </c>
      <c r="C1033" t="s">
        <v>227</v>
      </c>
      <c r="E1033" t="s">
        <v>10649</v>
      </c>
      <c r="F1033" t="s">
        <v>11744</v>
      </c>
      <c r="G1033" t="s">
        <v>1044</v>
      </c>
      <c r="H1033" s="17">
        <v>44400</v>
      </c>
      <c r="I1033" s="15">
        <v>2021</v>
      </c>
      <c r="J1033" t="s">
        <v>10634</v>
      </c>
      <c r="K1033" s="5">
        <v>8746716</v>
      </c>
      <c r="L1033" t="s">
        <v>967</v>
      </c>
      <c r="M1033" t="s">
        <v>956</v>
      </c>
      <c r="N1033" t="s">
        <v>10635</v>
      </c>
      <c r="O1033" t="s">
        <v>818</v>
      </c>
      <c r="P1033" t="s">
        <v>10636</v>
      </c>
      <c r="Q1033" t="s">
        <v>10636</v>
      </c>
      <c r="R1033" t="s">
        <v>762</v>
      </c>
      <c r="S1033" t="s">
        <v>795</v>
      </c>
      <c r="T1033" t="s">
        <v>12497</v>
      </c>
      <c r="U1033" t="s">
        <v>965</v>
      </c>
      <c r="V1033" t="s">
        <v>10638</v>
      </c>
      <c r="W1033" t="s">
        <v>970</v>
      </c>
      <c r="X1033" t="s">
        <v>12498</v>
      </c>
    </row>
    <row r="1034" spans="2:24" ht="11" outlineLevel="1" x14ac:dyDescent="0.15">
      <c r="B1034" t="s">
        <v>1257</v>
      </c>
      <c r="C1034" t="s">
        <v>227</v>
      </c>
      <c r="E1034" t="s">
        <v>10658</v>
      </c>
      <c r="F1034" t="s">
        <v>11744</v>
      </c>
      <c r="G1034" t="s">
        <v>1044</v>
      </c>
      <c r="H1034" s="17">
        <v>45179</v>
      </c>
      <c r="I1034" s="15">
        <v>2023</v>
      </c>
      <c r="J1034" t="s">
        <v>10634</v>
      </c>
      <c r="K1034" s="5">
        <v>1169310</v>
      </c>
      <c r="L1034" t="s">
        <v>967</v>
      </c>
      <c r="M1034" t="s">
        <v>956</v>
      </c>
      <c r="N1034" t="s">
        <v>10635</v>
      </c>
      <c r="O1034" t="s">
        <v>818</v>
      </c>
      <c r="P1034" t="s">
        <v>10636</v>
      </c>
      <c r="Q1034" t="s">
        <v>10636</v>
      </c>
      <c r="R1034" t="s">
        <v>762</v>
      </c>
      <c r="S1034" t="s">
        <v>795</v>
      </c>
      <c r="T1034" t="s">
        <v>12497</v>
      </c>
      <c r="U1034" t="s">
        <v>965</v>
      </c>
      <c r="V1034" t="s">
        <v>10638</v>
      </c>
      <c r="W1034" t="s">
        <v>970</v>
      </c>
      <c r="X1034" t="s">
        <v>12499</v>
      </c>
    </row>
    <row r="1035" spans="2:24" ht="11" outlineLevel="1" x14ac:dyDescent="0.15">
      <c r="B1035" t="s">
        <v>1257</v>
      </c>
      <c r="C1035" t="s">
        <v>227</v>
      </c>
      <c r="E1035" t="s">
        <v>10652</v>
      </c>
      <c r="F1035" t="s">
        <v>11744</v>
      </c>
      <c r="G1035" t="s">
        <v>1044</v>
      </c>
      <c r="H1035" s="17">
        <v>44910</v>
      </c>
      <c r="I1035" s="15">
        <v>2023</v>
      </c>
      <c r="J1035" t="s">
        <v>10634</v>
      </c>
      <c r="K1035" s="5">
        <v>193391</v>
      </c>
      <c r="L1035" t="s">
        <v>967</v>
      </c>
      <c r="M1035" t="s">
        <v>956</v>
      </c>
      <c r="N1035" t="s">
        <v>10635</v>
      </c>
      <c r="O1035" t="s">
        <v>818</v>
      </c>
      <c r="P1035" t="s">
        <v>10636</v>
      </c>
      <c r="Q1035" t="s">
        <v>10636</v>
      </c>
      <c r="R1035" t="s">
        <v>762</v>
      </c>
      <c r="S1035" t="s">
        <v>795</v>
      </c>
      <c r="T1035" t="s">
        <v>12500</v>
      </c>
      <c r="U1035" t="s">
        <v>965</v>
      </c>
      <c r="V1035" t="s">
        <v>10638</v>
      </c>
      <c r="W1035" t="s">
        <v>970</v>
      </c>
      <c r="X1035" t="s">
        <v>12501</v>
      </c>
    </row>
    <row r="1036" spans="2:24" ht="11" outlineLevel="1" x14ac:dyDescent="0.15">
      <c r="B1036" t="s">
        <v>1260</v>
      </c>
      <c r="C1036" t="s">
        <v>1261</v>
      </c>
      <c r="D1036" t="s">
        <v>180</v>
      </c>
      <c r="E1036" t="s">
        <v>10658</v>
      </c>
      <c r="F1036" t="s">
        <v>608</v>
      </c>
      <c r="G1036" t="s">
        <v>1184</v>
      </c>
      <c r="H1036" s="17">
        <v>44959</v>
      </c>
      <c r="I1036" s="15">
        <v>2023</v>
      </c>
      <c r="J1036" t="s">
        <v>10634</v>
      </c>
      <c r="K1036" s="5">
        <v>394698</v>
      </c>
      <c r="L1036" t="s">
        <v>967</v>
      </c>
      <c r="M1036" t="s">
        <v>985</v>
      </c>
      <c r="N1036" t="s">
        <v>10635</v>
      </c>
      <c r="O1036" t="s">
        <v>796</v>
      </c>
      <c r="P1036" t="s">
        <v>11969</v>
      </c>
      <c r="R1036" t="s">
        <v>744</v>
      </c>
      <c r="S1036" t="s">
        <v>795</v>
      </c>
      <c r="T1036" t="s">
        <v>12089</v>
      </c>
      <c r="U1036" t="s">
        <v>965</v>
      </c>
      <c r="V1036" t="s">
        <v>10638</v>
      </c>
      <c r="W1036" t="s">
        <v>970</v>
      </c>
      <c r="X1036" t="s">
        <v>12502</v>
      </c>
    </row>
    <row r="1037" spans="2:24" ht="11" outlineLevel="1" x14ac:dyDescent="0.15">
      <c r="B1037" t="s">
        <v>1260</v>
      </c>
      <c r="C1037" t="s">
        <v>1261</v>
      </c>
      <c r="D1037" t="s">
        <v>180</v>
      </c>
      <c r="E1037" t="s">
        <v>10632</v>
      </c>
      <c r="F1037" t="s">
        <v>608</v>
      </c>
      <c r="G1037" t="s">
        <v>1184</v>
      </c>
      <c r="H1037" s="17">
        <v>44932</v>
      </c>
      <c r="I1037" s="15">
        <v>2023</v>
      </c>
      <c r="J1037" t="s">
        <v>10634</v>
      </c>
      <c r="K1037" s="5">
        <v>454380</v>
      </c>
      <c r="L1037" t="s">
        <v>967</v>
      </c>
      <c r="M1037" t="s">
        <v>985</v>
      </c>
      <c r="N1037" t="s">
        <v>10635</v>
      </c>
      <c r="O1037" t="s">
        <v>796</v>
      </c>
      <c r="P1037" t="s">
        <v>11969</v>
      </c>
      <c r="R1037" t="s">
        <v>744</v>
      </c>
      <c r="S1037" t="s">
        <v>795</v>
      </c>
      <c r="T1037" t="s">
        <v>12503</v>
      </c>
      <c r="U1037" t="s">
        <v>965</v>
      </c>
      <c r="V1037" t="s">
        <v>10638</v>
      </c>
      <c r="W1037" t="s">
        <v>970</v>
      </c>
      <c r="X1037" t="s">
        <v>12504</v>
      </c>
    </row>
    <row r="1038" spans="2:24" ht="11" outlineLevel="1" x14ac:dyDescent="0.15">
      <c r="B1038" t="s">
        <v>1260</v>
      </c>
      <c r="C1038" t="s">
        <v>1261</v>
      </c>
      <c r="D1038" t="s">
        <v>180</v>
      </c>
      <c r="E1038" t="s">
        <v>10664</v>
      </c>
      <c r="F1038" t="s">
        <v>608</v>
      </c>
      <c r="G1038" t="s">
        <v>1184</v>
      </c>
      <c r="H1038" s="17">
        <v>44917</v>
      </c>
      <c r="I1038" s="15">
        <v>2023</v>
      </c>
      <c r="J1038" t="s">
        <v>10634</v>
      </c>
      <c r="K1038" s="5">
        <v>1746070</v>
      </c>
      <c r="L1038" t="s">
        <v>967</v>
      </c>
      <c r="M1038" t="s">
        <v>985</v>
      </c>
      <c r="N1038" t="s">
        <v>10635</v>
      </c>
      <c r="O1038" t="s">
        <v>796</v>
      </c>
      <c r="P1038" t="s">
        <v>11969</v>
      </c>
      <c r="R1038" t="s">
        <v>744</v>
      </c>
      <c r="S1038" t="s">
        <v>795</v>
      </c>
      <c r="T1038" t="s">
        <v>12089</v>
      </c>
      <c r="U1038" t="s">
        <v>965</v>
      </c>
      <c r="V1038" t="s">
        <v>10638</v>
      </c>
      <c r="W1038" t="s">
        <v>970</v>
      </c>
      <c r="X1038" t="s">
        <v>12505</v>
      </c>
    </row>
    <row r="1039" spans="2:24" ht="11" outlineLevel="1" x14ac:dyDescent="0.15">
      <c r="B1039" t="s">
        <v>1260</v>
      </c>
      <c r="C1039" t="s">
        <v>1261</v>
      </c>
      <c r="D1039" t="s">
        <v>180</v>
      </c>
      <c r="E1039" t="s">
        <v>10655</v>
      </c>
      <c r="F1039" t="s">
        <v>608</v>
      </c>
      <c r="G1039" t="s">
        <v>1184</v>
      </c>
      <c r="H1039" s="17">
        <v>44984</v>
      </c>
      <c r="I1039" s="15">
        <v>2023</v>
      </c>
      <c r="J1039" t="s">
        <v>10634</v>
      </c>
      <c r="K1039" s="5">
        <v>31666</v>
      </c>
      <c r="L1039" t="s">
        <v>967</v>
      </c>
      <c r="M1039" t="s">
        <v>985</v>
      </c>
      <c r="N1039" t="s">
        <v>10635</v>
      </c>
      <c r="O1039" t="s">
        <v>796</v>
      </c>
      <c r="P1039" t="s">
        <v>11969</v>
      </c>
      <c r="R1039" t="s">
        <v>744</v>
      </c>
      <c r="S1039" t="s">
        <v>795</v>
      </c>
      <c r="T1039" t="s">
        <v>12089</v>
      </c>
      <c r="U1039" t="s">
        <v>965</v>
      </c>
      <c r="V1039" t="s">
        <v>10638</v>
      </c>
      <c r="W1039" t="s">
        <v>970</v>
      </c>
      <c r="X1039" t="s">
        <v>12506</v>
      </c>
    </row>
    <row r="1040" spans="2:24" ht="11" outlineLevel="1" x14ac:dyDescent="0.15">
      <c r="B1040" t="s">
        <v>1260</v>
      </c>
      <c r="C1040" t="s">
        <v>1261</v>
      </c>
      <c r="D1040" t="s">
        <v>180</v>
      </c>
      <c r="E1040" t="s">
        <v>10646</v>
      </c>
      <c r="F1040" t="s">
        <v>608</v>
      </c>
      <c r="G1040" t="s">
        <v>1184</v>
      </c>
      <c r="H1040" s="17">
        <v>45005</v>
      </c>
      <c r="I1040" s="15">
        <v>2023</v>
      </c>
      <c r="J1040" t="s">
        <v>10634</v>
      </c>
      <c r="K1040" s="5">
        <v>109721</v>
      </c>
      <c r="L1040" t="s">
        <v>967</v>
      </c>
      <c r="M1040" t="s">
        <v>985</v>
      </c>
      <c r="N1040" t="s">
        <v>10635</v>
      </c>
      <c r="O1040" t="s">
        <v>796</v>
      </c>
      <c r="P1040" t="s">
        <v>11969</v>
      </c>
      <c r="R1040" t="s">
        <v>744</v>
      </c>
      <c r="S1040" t="s">
        <v>795</v>
      </c>
      <c r="T1040" t="s">
        <v>12507</v>
      </c>
      <c r="U1040" t="s">
        <v>965</v>
      </c>
      <c r="V1040" t="s">
        <v>10638</v>
      </c>
      <c r="W1040" t="s">
        <v>970</v>
      </c>
      <c r="X1040" t="s">
        <v>12508</v>
      </c>
    </row>
    <row r="1041" spans="2:24" ht="11" outlineLevel="1" x14ac:dyDescent="0.15">
      <c r="B1041" t="s">
        <v>1260</v>
      </c>
      <c r="C1041" t="s">
        <v>1261</v>
      </c>
      <c r="D1041" t="s">
        <v>180</v>
      </c>
      <c r="E1041" t="s">
        <v>10667</v>
      </c>
      <c r="F1041" t="s">
        <v>608</v>
      </c>
      <c r="G1041" t="s">
        <v>1184</v>
      </c>
      <c r="H1041" s="17">
        <v>44943</v>
      </c>
      <c r="I1041" s="15">
        <v>2023</v>
      </c>
      <c r="J1041" t="s">
        <v>10634</v>
      </c>
      <c r="K1041" s="5">
        <v>451859</v>
      </c>
      <c r="L1041" t="s">
        <v>967</v>
      </c>
      <c r="M1041" t="s">
        <v>985</v>
      </c>
      <c r="N1041" t="s">
        <v>10635</v>
      </c>
      <c r="O1041" t="s">
        <v>796</v>
      </c>
      <c r="P1041" t="s">
        <v>11969</v>
      </c>
      <c r="R1041" t="s">
        <v>744</v>
      </c>
      <c r="S1041" t="s">
        <v>795</v>
      </c>
      <c r="T1041" t="s">
        <v>12509</v>
      </c>
      <c r="U1041" t="s">
        <v>965</v>
      </c>
      <c r="V1041" t="s">
        <v>10638</v>
      </c>
      <c r="W1041" t="s">
        <v>970</v>
      </c>
      <c r="X1041" t="s">
        <v>12510</v>
      </c>
    </row>
    <row r="1042" spans="2:24" ht="11" outlineLevel="1" x14ac:dyDescent="0.15">
      <c r="B1042" t="s">
        <v>1260</v>
      </c>
      <c r="C1042" t="s">
        <v>1261</v>
      </c>
      <c r="D1042" t="s">
        <v>180</v>
      </c>
      <c r="E1042" t="s">
        <v>10652</v>
      </c>
      <c r="F1042" t="s">
        <v>608</v>
      </c>
      <c r="G1042" t="s">
        <v>1184</v>
      </c>
      <c r="H1042" s="17">
        <v>44909</v>
      </c>
      <c r="I1042" s="15">
        <v>2023</v>
      </c>
      <c r="J1042" t="s">
        <v>10634</v>
      </c>
      <c r="K1042" s="5">
        <v>328874.3</v>
      </c>
      <c r="L1042" t="s">
        <v>967</v>
      </c>
      <c r="M1042" t="s">
        <v>985</v>
      </c>
      <c r="N1042" t="s">
        <v>10635</v>
      </c>
      <c r="O1042" t="s">
        <v>796</v>
      </c>
      <c r="P1042" t="s">
        <v>11969</v>
      </c>
      <c r="R1042" t="s">
        <v>744</v>
      </c>
      <c r="S1042" t="s">
        <v>795</v>
      </c>
      <c r="T1042" t="s">
        <v>12089</v>
      </c>
      <c r="U1042" t="s">
        <v>965</v>
      </c>
      <c r="V1042" t="s">
        <v>10638</v>
      </c>
      <c r="W1042" t="s">
        <v>970</v>
      </c>
      <c r="X1042" t="s">
        <v>12511</v>
      </c>
    </row>
    <row r="1043" spans="2:24" ht="11" outlineLevel="1" x14ac:dyDescent="0.15">
      <c r="B1043" t="s">
        <v>1260</v>
      </c>
      <c r="C1043" t="s">
        <v>1261</v>
      </c>
      <c r="D1043" t="s">
        <v>180</v>
      </c>
      <c r="E1043" t="s">
        <v>10649</v>
      </c>
      <c r="F1043" t="s">
        <v>608</v>
      </c>
      <c r="G1043" t="s">
        <v>1184</v>
      </c>
      <c r="H1043" s="17">
        <v>44791</v>
      </c>
      <c r="I1043" s="15">
        <v>2022</v>
      </c>
      <c r="J1043" t="s">
        <v>10634</v>
      </c>
      <c r="K1043" s="5">
        <v>6027002.9500000002</v>
      </c>
      <c r="L1043" t="s">
        <v>967</v>
      </c>
      <c r="M1043" t="s">
        <v>985</v>
      </c>
      <c r="N1043" t="s">
        <v>10635</v>
      </c>
      <c r="O1043" t="s">
        <v>796</v>
      </c>
      <c r="P1043" t="s">
        <v>11969</v>
      </c>
      <c r="R1043" t="s">
        <v>744</v>
      </c>
      <c r="S1043" t="s">
        <v>795</v>
      </c>
      <c r="T1043" t="s">
        <v>12089</v>
      </c>
      <c r="U1043" t="s">
        <v>965</v>
      </c>
      <c r="V1043" t="s">
        <v>10638</v>
      </c>
      <c r="W1043" t="s">
        <v>970</v>
      </c>
      <c r="X1043" t="s">
        <v>12512</v>
      </c>
    </row>
    <row r="1044" spans="2:24" ht="11" outlineLevel="1" x14ac:dyDescent="0.15">
      <c r="B1044" t="s">
        <v>1260</v>
      </c>
      <c r="C1044" t="s">
        <v>1261</v>
      </c>
      <c r="D1044" t="s">
        <v>180</v>
      </c>
      <c r="E1044" t="s">
        <v>10661</v>
      </c>
      <c r="F1044" t="s">
        <v>608</v>
      </c>
      <c r="G1044" t="s">
        <v>1184</v>
      </c>
      <c r="H1044" s="17">
        <v>44974</v>
      </c>
      <c r="I1044" s="15">
        <v>2023</v>
      </c>
      <c r="J1044" t="s">
        <v>10634</v>
      </c>
      <c r="K1044" s="5">
        <v>293616</v>
      </c>
      <c r="L1044" t="s">
        <v>967</v>
      </c>
      <c r="M1044" t="s">
        <v>985</v>
      </c>
      <c r="N1044" t="s">
        <v>10635</v>
      </c>
      <c r="O1044" t="s">
        <v>796</v>
      </c>
      <c r="P1044" t="s">
        <v>11969</v>
      </c>
      <c r="R1044" t="s">
        <v>744</v>
      </c>
      <c r="S1044" t="s">
        <v>795</v>
      </c>
      <c r="T1044" t="s">
        <v>12513</v>
      </c>
      <c r="U1044" t="s">
        <v>965</v>
      </c>
      <c r="V1044" t="s">
        <v>10638</v>
      </c>
      <c r="W1044" t="s">
        <v>970</v>
      </c>
      <c r="X1044" t="s">
        <v>12514</v>
      </c>
    </row>
    <row r="1045" spans="2:24" ht="11" outlineLevel="1" x14ac:dyDescent="0.15">
      <c r="B1045" t="s">
        <v>1260</v>
      </c>
      <c r="C1045" t="s">
        <v>1261</v>
      </c>
      <c r="D1045" t="s">
        <v>180</v>
      </c>
      <c r="E1045" t="s">
        <v>10643</v>
      </c>
      <c r="F1045" t="s">
        <v>608</v>
      </c>
      <c r="G1045" t="s">
        <v>1184</v>
      </c>
      <c r="H1045" s="17">
        <v>44924</v>
      </c>
      <c r="I1045" s="15">
        <v>2023</v>
      </c>
      <c r="J1045" t="s">
        <v>10634</v>
      </c>
      <c r="K1045" s="5">
        <v>208893</v>
      </c>
      <c r="L1045" t="s">
        <v>967</v>
      </c>
      <c r="M1045" t="s">
        <v>985</v>
      </c>
      <c r="N1045" t="s">
        <v>10635</v>
      </c>
      <c r="O1045" t="s">
        <v>796</v>
      </c>
      <c r="P1045" t="s">
        <v>11969</v>
      </c>
      <c r="R1045" t="s">
        <v>744</v>
      </c>
      <c r="S1045" t="s">
        <v>795</v>
      </c>
      <c r="T1045" t="s">
        <v>12515</v>
      </c>
      <c r="U1045" t="s">
        <v>965</v>
      </c>
      <c r="V1045" t="s">
        <v>10638</v>
      </c>
      <c r="W1045" t="s">
        <v>970</v>
      </c>
      <c r="X1045" t="s">
        <v>12516</v>
      </c>
    </row>
    <row r="1046" spans="2:24" ht="11" outlineLevel="1" x14ac:dyDescent="0.15">
      <c r="B1046" t="s">
        <v>1264</v>
      </c>
      <c r="C1046" t="s">
        <v>1265</v>
      </c>
      <c r="D1046" t="s">
        <v>171</v>
      </c>
      <c r="E1046" t="s">
        <v>10643</v>
      </c>
      <c r="F1046" t="s">
        <v>604</v>
      </c>
      <c r="G1046" t="s">
        <v>1088</v>
      </c>
      <c r="H1046" s="17">
        <v>44874</v>
      </c>
      <c r="I1046" s="15">
        <v>2023</v>
      </c>
      <c r="J1046" t="s">
        <v>10634</v>
      </c>
      <c r="K1046" s="5">
        <v>0</v>
      </c>
      <c r="L1046" t="s">
        <v>967</v>
      </c>
      <c r="M1046" t="s">
        <v>985</v>
      </c>
      <c r="N1046" t="s">
        <v>10635</v>
      </c>
      <c r="O1046" t="s">
        <v>796</v>
      </c>
      <c r="P1046" t="s">
        <v>10671</v>
      </c>
      <c r="Q1046" t="s">
        <v>10671</v>
      </c>
      <c r="R1046" t="s">
        <v>755</v>
      </c>
      <c r="S1046" t="s">
        <v>795</v>
      </c>
      <c r="T1046" t="s">
        <v>12517</v>
      </c>
      <c r="U1046" t="s">
        <v>965</v>
      </c>
      <c r="V1046" t="s">
        <v>10638</v>
      </c>
      <c r="W1046" t="s">
        <v>970</v>
      </c>
      <c r="X1046" t="s">
        <v>12518</v>
      </c>
    </row>
    <row r="1047" spans="2:24" ht="11" outlineLevel="1" x14ac:dyDescent="0.15">
      <c r="B1047" t="s">
        <v>1264</v>
      </c>
      <c r="C1047" t="s">
        <v>1265</v>
      </c>
      <c r="D1047" t="s">
        <v>171</v>
      </c>
      <c r="E1047" t="s">
        <v>10632</v>
      </c>
      <c r="F1047" t="s">
        <v>604</v>
      </c>
      <c r="G1047" t="s">
        <v>1088</v>
      </c>
      <c r="H1047" s="17">
        <v>44901</v>
      </c>
      <c r="I1047" s="15">
        <v>2023</v>
      </c>
      <c r="J1047" t="s">
        <v>10634</v>
      </c>
      <c r="K1047" s="5">
        <v>0</v>
      </c>
      <c r="L1047" t="s">
        <v>967</v>
      </c>
      <c r="M1047" t="s">
        <v>985</v>
      </c>
      <c r="N1047" t="s">
        <v>10635</v>
      </c>
      <c r="O1047" t="s">
        <v>796</v>
      </c>
      <c r="P1047" t="s">
        <v>10671</v>
      </c>
      <c r="Q1047" t="s">
        <v>10671</v>
      </c>
      <c r="R1047" t="s">
        <v>755</v>
      </c>
      <c r="S1047" t="s">
        <v>795</v>
      </c>
      <c r="T1047" t="s">
        <v>12519</v>
      </c>
      <c r="U1047" t="s">
        <v>965</v>
      </c>
      <c r="V1047" t="s">
        <v>10638</v>
      </c>
      <c r="W1047" t="s">
        <v>970</v>
      </c>
      <c r="X1047" t="s">
        <v>12520</v>
      </c>
    </row>
    <row r="1048" spans="2:24" ht="11" outlineLevel="1" x14ac:dyDescent="0.15">
      <c r="B1048" t="s">
        <v>1264</v>
      </c>
      <c r="C1048" t="s">
        <v>1265</v>
      </c>
      <c r="D1048" t="s">
        <v>171</v>
      </c>
      <c r="E1048" t="s">
        <v>10652</v>
      </c>
      <c r="F1048" t="s">
        <v>604</v>
      </c>
      <c r="G1048" t="s">
        <v>1088</v>
      </c>
      <c r="H1048" s="17">
        <v>44824</v>
      </c>
      <c r="I1048" s="15">
        <v>2022</v>
      </c>
      <c r="J1048" t="s">
        <v>10634</v>
      </c>
      <c r="K1048" s="5">
        <v>248106.91</v>
      </c>
      <c r="L1048" t="s">
        <v>967</v>
      </c>
      <c r="M1048" t="s">
        <v>985</v>
      </c>
      <c r="N1048" t="s">
        <v>10635</v>
      </c>
      <c r="O1048" t="s">
        <v>796</v>
      </c>
      <c r="P1048" t="s">
        <v>10671</v>
      </c>
      <c r="Q1048" t="s">
        <v>10671</v>
      </c>
      <c r="R1048" t="s">
        <v>755</v>
      </c>
      <c r="S1048" t="s">
        <v>795</v>
      </c>
      <c r="T1048" t="s">
        <v>12521</v>
      </c>
      <c r="U1048" t="s">
        <v>965</v>
      </c>
      <c r="V1048" t="s">
        <v>10638</v>
      </c>
      <c r="W1048" t="s">
        <v>970</v>
      </c>
      <c r="X1048" t="s">
        <v>12522</v>
      </c>
    </row>
    <row r="1049" spans="2:24" ht="11" outlineLevel="1" x14ac:dyDescent="0.15">
      <c r="B1049" t="s">
        <v>1264</v>
      </c>
      <c r="C1049" t="s">
        <v>1265</v>
      </c>
      <c r="D1049" t="s">
        <v>171</v>
      </c>
      <c r="E1049" t="s">
        <v>10640</v>
      </c>
      <c r="F1049" t="s">
        <v>604</v>
      </c>
      <c r="G1049" t="s">
        <v>1088</v>
      </c>
      <c r="H1049" s="17">
        <v>45145</v>
      </c>
      <c r="I1049" s="15">
        <v>2023</v>
      </c>
      <c r="J1049" t="s">
        <v>10634</v>
      </c>
      <c r="K1049" s="5">
        <v>0</v>
      </c>
      <c r="L1049" t="s">
        <v>967</v>
      </c>
      <c r="M1049" t="s">
        <v>985</v>
      </c>
      <c r="N1049" t="s">
        <v>10635</v>
      </c>
      <c r="O1049" t="s">
        <v>796</v>
      </c>
      <c r="P1049" t="s">
        <v>10671</v>
      </c>
      <c r="Q1049" t="s">
        <v>10671</v>
      </c>
      <c r="R1049" t="s">
        <v>755</v>
      </c>
      <c r="S1049" t="s">
        <v>795</v>
      </c>
      <c r="T1049" t="s">
        <v>12523</v>
      </c>
      <c r="U1049" t="s">
        <v>965</v>
      </c>
      <c r="V1049" t="s">
        <v>10638</v>
      </c>
      <c r="W1049" t="s">
        <v>970</v>
      </c>
      <c r="X1049" t="s">
        <v>12524</v>
      </c>
    </row>
    <row r="1050" spans="2:24" ht="11" outlineLevel="1" x14ac:dyDescent="0.15">
      <c r="B1050" t="s">
        <v>1264</v>
      </c>
      <c r="C1050" t="s">
        <v>1265</v>
      </c>
      <c r="D1050" t="s">
        <v>171</v>
      </c>
      <c r="E1050" t="s">
        <v>10664</v>
      </c>
      <c r="F1050" t="s">
        <v>604</v>
      </c>
      <c r="G1050" t="s">
        <v>1088</v>
      </c>
      <c r="H1050" s="17">
        <v>44852</v>
      </c>
      <c r="I1050" s="15">
        <v>2023</v>
      </c>
      <c r="J1050" t="s">
        <v>10634</v>
      </c>
      <c r="K1050" s="5">
        <v>0</v>
      </c>
      <c r="L1050" t="s">
        <v>967</v>
      </c>
      <c r="M1050" t="s">
        <v>985</v>
      </c>
      <c r="N1050" t="s">
        <v>10635</v>
      </c>
      <c r="O1050" t="s">
        <v>796</v>
      </c>
      <c r="P1050" t="s">
        <v>10671</v>
      </c>
      <c r="Q1050" t="s">
        <v>10671</v>
      </c>
      <c r="R1050" t="s">
        <v>755</v>
      </c>
      <c r="S1050" t="s">
        <v>795</v>
      </c>
      <c r="T1050" t="s">
        <v>12525</v>
      </c>
      <c r="U1050" t="s">
        <v>965</v>
      </c>
      <c r="V1050" t="s">
        <v>10638</v>
      </c>
      <c r="W1050" t="s">
        <v>970</v>
      </c>
      <c r="X1050" t="s">
        <v>12526</v>
      </c>
    </row>
    <row r="1051" spans="2:24" ht="11" outlineLevel="1" x14ac:dyDescent="0.15">
      <c r="B1051" t="s">
        <v>1264</v>
      </c>
      <c r="C1051" t="s">
        <v>1265</v>
      </c>
      <c r="D1051" t="s">
        <v>171</v>
      </c>
      <c r="E1051" t="s">
        <v>10711</v>
      </c>
      <c r="F1051" t="s">
        <v>604</v>
      </c>
      <c r="G1051" t="s">
        <v>1088</v>
      </c>
      <c r="H1051" s="17">
        <v>45309</v>
      </c>
      <c r="I1051" s="15">
        <v>2024</v>
      </c>
      <c r="J1051" t="s">
        <v>10634</v>
      </c>
      <c r="K1051" s="5">
        <v>-11267.22</v>
      </c>
      <c r="L1051" t="s">
        <v>967</v>
      </c>
      <c r="M1051" t="s">
        <v>985</v>
      </c>
      <c r="N1051" t="s">
        <v>10635</v>
      </c>
      <c r="O1051" t="s">
        <v>796</v>
      </c>
      <c r="P1051" t="s">
        <v>10671</v>
      </c>
      <c r="Q1051" t="s">
        <v>10671</v>
      </c>
      <c r="R1051" t="s">
        <v>755</v>
      </c>
      <c r="S1051" t="s">
        <v>795</v>
      </c>
      <c r="T1051" t="s">
        <v>12523</v>
      </c>
      <c r="U1051" t="s">
        <v>965</v>
      </c>
      <c r="V1051" t="s">
        <v>10638</v>
      </c>
      <c r="W1051" t="s">
        <v>970</v>
      </c>
      <c r="X1051" t="s">
        <v>12527</v>
      </c>
    </row>
    <row r="1052" spans="2:24" ht="11" outlineLevel="1" x14ac:dyDescent="0.15">
      <c r="B1052" t="s">
        <v>1264</v>
      </c>
      <c r="C1052" t="s">
        <v>1265</v>
      </c>
      <c r="D1052" t="s">
        <v>171</v>
      </c>
      <c r="E1052" t="s">
        <v>10649</v>
      </c>
      <c r="F1052" t="s">
        <v>604</v>
      </c>
      <c r="G1052" t="s">
        <v>1088</v>
      </c>
      <c r="H1052" s="17">
        <v>44757</v>
      </c>
      <c r="I1052" s="15">
        <v>2022</v>
      </c>
      <c r="J1052" t="s">
        <v>10634</v>
      </c>
      <c r="K1052" s="5">
        <v>9733797.8699999992</v>
      </c>
      <c r="L1052" t="s">
        <v>967</v>
      </c>
      <c r="M1052" t="s">
        <v>985</v>
      </c>
      <c r="N1052" t="s">
        <v>10635</v>
      </c>
      <c r="O1052" t="s">
        <v>796</v>
      </c>
      <c r="P1052" t="s">
        <v>10671</v>
      </c>
      <c r="Q1052" t="s">
        <v>10671</v>
      </c>
      <c r="R1052" t="s">
        <v>755</v>
      </c>
      <c r="S1052" t="s">
        <v>795</v>
      </c>
      <c r="T1052" t="s">
        <v>12517</v>
      </c>
      <c r="U1052" t="s">
        <v>965</v>
      </c>
      <c r="V1052" t="s">
        <v>10638</v>
      </c>
      <c r="W1052" t="s">
        <v>970</v>
      </c>
      <c r="X1052" t="s">
        <v>12528</v>
      </c>
    </row>
    <row r="1053" spans="2:24" ht="11" outlineLevel="1" x14ac:dyDescent="0.15">
      <c r="B1053" t="s">
        <v>1264</v>
      </c>
      <c r="C1053" t="s">
        <v>1265</v>
      </c>
      <c r="D1053" t="s">
        <v>171</v>
      </c>
      <c r="E1053" t="s">
        <v>10661</v>
      </c>
      <c r="F1053" t="s">
        <v>604</v>
      </c>
      <c r="G1053" t="s">
        <v>1088</v>
      </c>
      <c r="H1053" s="17">
        <v>44986</v>
      </c>
      <c r="I1053" s="15">
        <v>2023</v>
      </c>
      <c r="J1053" t="s">
        <v>10634</v>
      </c>
      <c r="K1053" s="5">
        <v>0</v>
      </c>
      <c r="L1053" t="s">
        <v>967</v>
      </c>
      <c r="M1053" t="s">
        <v>985</v>
      </c>
      <c r="N1053" t="s">
        <v>10635</v>
      </c>
      <c r="O1053" t="s">
        <v>796</v>
      </c>
      <c r="P1053" t="s">
        <v>10671</v>
      </c>
      <c r="Q1053" t="s">
        <v>10671</v>
      </c>
      <c r="R1053" t="s">
        <v>755</v>
      </c>
      <c r="S1053" t="s">
        <v>795</v>
      </c>
      <c r="T1053" t="s">
        <v>12529</v>
      </c>
      <c r="U1053" t="s">
        <v>965</v>
      </c>
      <c r="V1053" t="s">
        <v>10638</v>
      </c>
      <c r="W1053" t="s">
        <v>970</v>
      </c>
      <c r="X1053" t="s">
        <v>12530</v>
      </c>
    </row>
    <row r="1054" spans="2:24" ht="11" outlineLevel="1" x14ac:dyDescent="0.15">
      <c r="B1054" t="s">
        <v>1264</v>
      </c>
      <c r="C1054" t="s">
        <v>1265</v>
      </c>
      <c r="D1054" t="s">
        <v>171</v>
      </c>
      <c r="E1054" t="s">
        <v>10658</v>
      </c>
      <c r="F1054" t="s">
        <v>604</v>
      </c>
      <c r="G1054" t="s">
        <v>1088</v>
      </c>
      <c r="H1054" s="17">
        <v>44970</v>
      </c>
      <c r="I1054" s="15">
        <v>2023</v>
      </c>
      <c r="J1054" t="s">
        <v>10634</v>
      </c>
      <c r="K1054" s="5">
        <v>0</v>
      </c>
      <c r="L1054" t="s">
        <v>967</v>
      </c>
      <c r="M1054" t="s">
        <v>985</v>
      </c>
      <c r="N1054" t="s">
        <v>10635</v>
      </c>
      <c r="O1054" t="s">
        <v>796</v>
      </c>
      <c r="P1054" t="s">
        <v>10671</v>
      </c>
      <c r="Q1054" t="s">
        <v>10671</v>
      </c>
      <c r="R1054" t="s">
        <v>755</v>
      </c>
      <c r="S1054" t="s">
        <v>795</v>
      </c>
      <c r="T1054" t="s">
        <v>12531</v>
      </c>
      <c r="U1054" t="s">
        <v>965</v>
      </c>
      <c r="V1054" t="s">
        <v>10638</v>
      </c>
      <c r="W1054" t="s">
        <v>970</v>
      </c>
      <c r="X1054" t="s">
        <v>12532</v>
      </c>
    </row>
    <row r="1055" spans="2:24" ht="11" outlineLevel="1" x14ac:dyDescent="0.15">
      <c r="B1055" t="s">
        <v>1264</v>
      </c>
      <c r="C1055" t="s">
        <v>1265</v>
      </c>
      <c r="D1055" t="s">
        <v>171</v>
      </c>
      <c r="E1055" t="s">
        <v>10646</v>
      </c>
      <c r="F1055" t="s">
        <v>604</v>
      </c>
      <c r="G1055" t="s">
        <v>1088</v>
      </c>
      <c r="H1055" s="17">
        <v>45098</v>
      </c>
      <c r="I1055" s="15">
        <v>2023</v>
      </c>
      <c r="J1055" t="s">
        <v>10634</v>
      </c>
      <c r="K1055" s="5">
        <v>0</v>
      </c>
      <c r="L1055" t="s">
        <v>967</v>
      </c>
      <c r="M1055" t="s">
        <v>985</v>
      </c>
      <c r="N1055" t="s">
        <v>10635</v>
      </c>
      <c r="O1055" t="s">
        <v>796</v>
      </c>
      <c r="P1055" t="s">
        <v>10671</v>
      </c>
      <c r="Q1055" t="s">
        <v>10671</v>
      </c>
      <c r="R1055" t="s">
        <v>755</v>
      </c>
      <c r="S1055" t="s">
        <v>795</v>
      </c>
      <c r="T1055" t="s">
        <v>12523</v>
      </c>
      <c r="U1055" t="s">
        <v>965</v>
      </c>
      <c r="V1055" t="s">
        <v>10638</v>
      </c>
      <c r="W1055" t="s">
        <v>970</v>
      </c>
      <c r="X1055" t="s">
        <v>12533</v>
      </c>
    </row>
    <row r="1056" spans="2:24" ht="11" outlineLevel="1" x14ac:dyDescent="0.15">
      <c r="B1056" t="s">
        <v>1264</v>
      </c>
      <c r="C1056" t="s">
        <v>1265</v>
      </c>
      <c r="D1056" t="s">
        <v>171</v>
      </c>
      <c r="E1056" t="s">
        <v>10767</v>
      </c>
      <c r="F1056" t="s">
        <v>604</v>
      </c>
      <c r="G1056" t="s">
        <v>1088</v>
      </c>
      <c r="H1056" s="17">
        <v>45209</v>
      </c>
      <c r="I1056" s="15">
        <v>2024</v>
      </c>
      <c r="J1056" t="s">
        <v>10634</v>
      </c>
      <c r="K1056" s="5">
        <v>0</v>
      </c>
      <c r="L1056" t="s">
        <v>967</v>
      </c>
      <c r="M1056" t="s">
        <v>985</v>
      </c>
      <c r="N1056" t="s">
        <v>10635</v>
      </c>
      <c r="O1056" t="s">
        <v>796</v>
      </c>
      <c r="P1056" t="s">
        <v>10671</v>
      </c>
      <c r="Q1056" t="s">
        <v>10671</v>
      </c>
      <c r="R1056" t="s">
        <v>755</v>
      </c>
      <c r="S1056" t="s">
        <v>795</v>
      </c>
      <c r="T1056" t="s">
        <v>12523</v>
      </c>
      <c r="U1056" t="s">
        <v>965</v>
      </c>
      <c r="V1056" t="s">
        <v>10638</v>
      </c>
      <c r="W1056" t="s">
        <v>970</v>
      </c>
      <c r="X1056" t="s">
        <v>12534</v>
      </c>
    </row>
    <row r="1057" spans="2:24" ht="11" outlineLevel="1" x14ac:dyDescent="0.15">
      <c r="B1057" t="s">
        <v>1264</v>
      </c>
      <c r="C1057" t="s">
        <v>1265</v>
      </c>
      <c r="D1057" t="s">
        <v>171</v>
      </c>
      <c r="E1057" t="s">
        <v>10667</v>
      </c>
      <c r="F1057" t="s">
        <v>604</v>
      </c>
      <c r="G1057" t="s">
        <v>1088</v>
      </c>
      <c r="H1057" s="17">
        <v>44953</v>
      </c>
      <c r="I1057" s="15">
        <v>2023</v>
      </c>
      <c r="J1057" t="s">
        <v>10634</v>
      </c>
      <c r="K1057" s="5">
        <v>0</v>
      </c>
      <c r="L1057" t="s">
        <v>967</v>
      </c>
      <c r="M1057" t="s">
        <v>985</v>
      </c>
      <c r="N1057" t="s">
        <v>10635</v>
      </c>
      <c r="O1057" t="s">
        <v>796</v>
      </c>
      <c r="P1057" t="s">
        <v>10671</v>
      </c>
      <c r="Q1057" t="s">
        <v>10671</v>
      </c>
      <c r="R1057" t="s">
        <v>755</v>
      </c>
      <c r="S1057" t="s">
        <v>795</v>
      </c>
      <c r="T1057" t="s">
        <v>12535</v>
      </c>
      <c r="U1057" t="s">
        <v>965</v>
      </c>
      <c r="V1057" t="s">
        <v>10638</v>
      </c>
      <c r="W1057" t="s">
        <v>970</v>
      </c>
      <c r="X1057" t="s">
        <v>12536</v>
      </c>
    </row>
    <row r="1058" spans="2:24" ht="11" outlineLevel="1" x14ac:dyDescent="0.15">
      <c r="B1058" t="s">
        <v>1264</v>
      </c>
      <c r="C1058" t="s">
        <v>1265</v>
      </c>
      <c r="D1058" t="s">
        <v>171</v>
      </c>
      <c r="E1058" t="s">
        <v>10655</v>
      </c>
      <c r="F1058" t="s">
        <v>604</v>
      </c>
      <c r="G1058" t="s">
        <v>1088</v>
      </c>
      <c r="H1058" s="17">
        <v>45013</v>
      </c>
      <c r="I1058" s="15">
        <v>2023</v>
      </c>
      <c r="J1058" t="s">
        <v>10634</v>
      </c>
      <c r="K1058" s="5">
        <v>0</v>
      </c>
      <c r="L1058" t="s">
        <v>967</v>
      </c>
      <c r="M1058" t="s">
        <v>985</v>
      </c>
      <c r="N1058" t="s">
        <v>10635</v>
      </c>
      <c r="O1058" t="s">
        <v>796</v>
      </c>
      <c r="P1058" t="s">
        <v>10671</v>
      </c>
      <c r="Q1058" t="s">
        <v>10671</v>
      </c>
      <c r="R1058" t="s">
        <v>755</v>
      </c>
      <c r="S1058" t="s">
        <v>795</v>
      </c>
      <c r="T1058" t="s">
        <v>12529</v>
      </c>
      <c r="U1058" t="s">
        <v>965</v>
      </c>
      <c r="V1058" t="s">
        <v>10638</v>
      </c>
      <c r="W1058" t="s">
        <v>970</v>
      </c>
      <c r="X1058" t="s">
        <v>12537</v>
      </c>
    </row>
    <row r="1059" spans="2:24" ht="11" outlineLevel="1" x14ac:dyDescent="0.15">
      <c r="B1059" t="s">
        <v>1267</v>
      </c>
      <c r="C1059" t="s">
        <v>228</v>
      </c>
      <c r="E1059" t="s">
        <v>10658</v>
      </c>
      <c r="F1059" t="s">
        <v>642</v>
      </c>
      <c r="G1059" t="s">
        <v>1062</v>
      </c>
      <c r="H1059" s="17">
        <v>44235</v>
      </c>
      <c r="I1059" s="15">
        <v>2021</v>
      </c>
      <c r="J1059" t="s">
        <v>10634</v>
      </c>
      <c r="K1059" s="5">
        <v>0</v>
      </c>
      <c r="L1059" t="s">
        <v>967</v>
      </c>
      <c r="M1059" t="s">
        <v>956</v>
      </c>
      <c r="N1059" t="s">
        <v>10635</v>
      </c>
      <c r="O1059" t="s">
        <v>796</v>
      </c>
      <c r="P1059" t="s">
        <v>12376</v>
      </c>
      <c r="R1059" t="s">
        <v>761</v>
      </c>
      <c r="S1059" t="s">
        <v>795</v>
      </c>
      <c r="T1059" t="s">
        <v>12538</v>
      </c>
      <c r="U1059" t="s">
        <v>965</v>
      </c>
      <c r="V1059" t="s">
        <v>10638</v>
      </c>
      <c r="W1059" t="s">
        <v>970</v>
      </c>
      <c r="X1059" t="s">
        <v>12539</v>
      </c>
    </row>
    <row r="1060" spans="2:24" ht="11" outlineLevel="1" x14ac:dyDescent="0.15">
      <c r="B1060" t="s">
        <v>1267</v>
      </c>
      <c r="C1060" t="s">
        <v>228</v>
      </c>
      <c r="E1060" t="s">
        <v>10655</v>
      </c>
      <c r="F1060" t="s">
        <v>642</v>
      </c>
      <c r="G1060" t="s">
        <v>1062</v>
      </c>
      <c r="H1060" s="17">
        <v>44683</v>
      </c>
      <c r="I1060" s="15">
        <v>2022</v>
      </c>
      <c r="J1060" t="s">
        <v>10634</v>
      </c>
      <c r="K1060" s="5">
        <v>0</v>
      </c>
      <c r="L1060" t="s">
        <v>967</v>
      </c>
      <c r="M1060" t="s">
        <v>956</v>
      </c>
      <c r="N1060" t="s">
        <v>10635</v>
      </c>
      <c r="O1060" t="s">
        <v>796</v>
      </c>
      <c r="P1060" t="s">
        <v>12376</v>
      </c>
      <c r="R1060" t="s">
        <v>761</v>
      </c>
      <c r="S1060" t="s">
        <v>795</v>
      </c>
      <c r="T1060" t="s">
        <v>12540</v>
      </c>
      <c r="U1060" t="s">
        <v>965</v>
      </c>
      <c r="V1060" t="s">
        <v>10638</v>
      </c>
      <c r="W1060" t="s">
        <v>970</v>
      </c>
      <c r="X1060" t="s">
        <v>12541</v>
      </c>
    </row>
    <row r="1061" spans="2:24" ht="11" outlineLevel="1" x14ac:dyDescent="0.15">
      <c r="B1061" t="s">
        <v>1267</v>
      </c>
      <c r="C1061" t="s">
        <v>228</v>
      </c>
      <c r="E1061" t="s">
        <v>10646</v>
      </c>
      <c r="F1061" t="s">
        <v>642</v>
      </c>
      <c r="G1061" t="s">
        <v>1062</v>
      </c>
      <c r="H1061" s="17">
        <v>44819</v>
      </c>
      <c r="I1061" s="15">
        <v>2022</v>
      </c>
      <c r="J1061" t="s">
        <v>10634</v>
      </c>
      <c r="K1061" s="5">
        <v>0</v>
      </c>
      <c r="L1061" t="s">
        <v>967</v>
      </c>
      <c r="M1061" t="s">
        <v>956</v>
      </c>
      <c r="N1061" t="s">
        <v>10635</v>
      </c>
      <c r="O1061" t="s">
        <v>796</v>
      </c>
      <c r="P1061" t="s">
        <v>12376</v>
      </c>
      <c r="R1061" t="s">
        <v>761</v>
      </c>
      <c r="S1061" t="s">
        <v>795</v>
      </c>
      <c r="T1061" t="s">
        <v>12542</v>
      </c>
      <c r="U1061" t="s">
        <v>965</v>
      </c>
      <c r="V1061" t="s">
        <v>10638</v>
      </c>
      <c r="W1061" t="s">
        <v>970</v>
      </c>
      <c r="X1061" t="s">
        <v>12543</v>
      </c>
    </row>
    <row r="1062" spans="2:24" ht="11" outlineLevel="1" x14ac:dyDescent="0.15">
      <c r="B1062" t="s">
        <v>1267</v>
      </c>
      <c r="C1062" t="s">
        <v>228</v>
      </c>
      <c r="E1062" t="s">
        <v>10640</v>
      </c>
      <c r="F1062" t="s">
        <v>642</v>
      </c>
      <c r="G1062" t="s">
        <v>1062</v>
      </c>
      <c r="H1062" s="17">
        <v>44973</v>
      </c>
      <c r="I1062" s="15">
        <v>2023</v>
      </c>
      <c r="J1062" t="s">
        <v>10634</v>
      </c>
      <c r="K1062" s="5">
        <v>15310.09</v>
      </c>
      <c r="L1062" t="s">
        <v>967</v>
      </c>
      <c r="M1062" t="s">
        <v>956</v>
      </c>
      <c r="N1062" t="s">
        <v>10635</v>
      </c>
      <c r="O1062" t="s">
        <v>796</v>
      </c>
      <c r="P1062" t="s">
        <v>12376</v>
      </c>
      <c r="R1062" t="s">
        <v>761</v>
      </c>
      <c r="S1062" t="s">
        <v>795</v>
      </c>
      <c r="T1062" t="s">
        <v>12544</v>
      </c>
      <c r="U1062" t="s">
        <v>965</v>
      </c>
      <c r="V1062" t="s">
        <v>10638</v>
      </c>
      <c r="W1062" t="s">
        <v>970</v>
      </c>
      <c r="X1062" t="s">
        <v>12545</v>
      </c>
    </row>
    <row r="1063" spans="2:24" ht="11" outlineLevel="1" x14ac:dyDescent="0.15">
      <c r="B1063" t="s">
        <v>1267</v>
      </c>
      <c r="C1063" t="s">
        <v>228</v>
      </c>
      <c r="E1063" t="s">
        <v>10767</v>
      </c>
      <c r="F1063" t="s">
        <v>642</v>
      </c>
      <c r="G1063" t="s">
        <v>1062</v>
      </c>
      <c r="H1063" s="17">
        <v>44995</v>
      </c>
      <c r="I1063" s="15">
        <v>2023</v>
      </c>
      <c r="J1063" t="s">
        <v>10634</v>
      </c>
      <c r="K1063" s="5">
        <v>0</v>
      </c>
      <c r="L1063" t="s">
        <v>967</v>
      </c>
      <c r="M1063" t="s">
        <v>956</v>
      </c>
      <c r="N1063" t="s">
        <v>10635</v>
      </c>
      <c r="O1063" t="s">
        <v>796</v>
      </c>
      <c r="P1063" t="s">
        <v>12376</v>
      </c>
      <c r="R1063" t="s">
        <v>761</v>
      </c>
      <c r="S1063" t="s">
        <v>795</v>
      </c>
      <c r="T1063" t="s">
        <v>12546</v>
      </c>
      <c r="U1063" t="s">
        <v>965</v>
      </c>
      <c r="V1063" t="s">
        <v>10638</v>
      </c>
      <c r="W1063" t="s">
        <v>970</v>
      </c>
      <c r="X1063" t="s">
        <v>12547</v>
      </c>
    </row>
    <row r="1064" spans="2:24" ht="11" outlineLevel="1" x14ac:dyDescent="0.15">
      <c r="B1064" t="s">
        <v>1267</v>
      </c>
      <c r="C1064" t="s">
        <v>228</v>
      </c>
      <c r="E1064" t="s">
        <v>10664</v>
      </c>
      <c r="F1064" t="s">
        <v>642</v>
      </c>
      <c r="G1064" t="s">
        <v>1062</v>
      </c>
      <c r="H1064" s="17">
        <v>43867</v>
      </c>
      <c r="I1064" s="15">
        <v>2020</v>
      </c>
      <c r="J1064" t="s">
        <v>10634</v>
      </c>
      <c r="K1064" s="5">
        <v>0</v>
      </c>
      <c r="L1064" t="s">
        <v>967</v>
      </c>
      <c r="M1064" t="s">
        <v>956</v>
      </c>
      <c r="N1064" t="s">
        <v>10635</v>
      </c>
      <c r="O1064" t="s">
        <v>796</v>
      </c>
      <c r="P1064" t="s">
        <v>12376</v>
      </c>
      <c r="Q1064" t="s">
        <v>12376</v>
      </c>
      <c r="R1064" t="s">
        <v>761</v>
      </c>
      <c r="S1064" t="s">
        <v>795</v>
      </c>
      <c r="T1064" t="s">
        <v>12548</v>
      </c>
      <c r="U1064" t="s">
        <v>965</v>
      </c>
      <c r="V1064" t="s">
        <v>10638</v>
      </c>
      <c r="W1064" t="s">
        <v>970</v>
      </c>
      <c r="X1064" t="s">
        <v>12549</v>
      </c>
    </row>
    <row r="1065" spans="2:24" ht="11" outlineLevel="1" x14ac:dyDescent="0.15">
      <c r="B1065" t="s">
        <v>1267</v>
      </c>
      <c r="C1065" t="s">
        <v>228</v>
      </c>
      <c r="E1065" t="s">
        <v>10667</v>
      </c>
      <c r="F1065" t="s">
        <v>642</v>
      </c>
      <c r="G1065" t="s">
        <v>1062</v>
      </c>
      <c r="H1065" s="17">
        <v>44126</v>
      </c>
      <c r="I1065" s="15">
        <v>2021</v>
      </c>
      <c r="J1065" t="s">
        <v>10634</v>
      </c>
      <c r="K1065" s="5">
        <v>0</v>
      </c>
      <c r="L1065" t="s">
        <v>967</v>
      </c>
      <c r="M1065" t="s">
        <v>956</v>
      </c>
      <c r="N1065" t="s">
        <v>10635</v>
      </c>
      <c r="O1065" t="s">
        <v>796</v>
      </c>
      <c r="P1065" t="s">
        <v>12376</v>
      </c>
      <c r="Q1065" t="s">
        <v>12376</v>
      </c>
      <c r="R1065" t="s">
        <v>761</v>
      </c>
      <c r="S1065" t="s">
        <v>795</v>
      </c>
      <c r="T1065" t="s">
        <v>12550</v>
      </c>
      <c r="U1065" t="s">
        <v>965</v>
      </c>
      <c r="V1065" t="s">
        <v>10638</v>
      </c>
      <c r="W1065" t="s">
        <v>970</v>
      </c>
      <c r="X1065" t="s">
        <v>12551</v>
      </c>
    </row>
    <row r="1066" spans="2:24" ht="11" outlineLevel="1" x14ac:dyDescent="0.15">
      <c r="B1066" t="s">
        <v>1267</v>
      </c>
      <c r="C1066" t="s">
        <v>228</v>
      </c>
      <c r="E1066" t="s">
        <v>10728</v>
      </c>
      <c r="F1066" t="s">
        <v>642</v>
      </c>
      <c r="G1066" t="s">
        <v>1062</v>
      </c>
      <c r="H1066" s="17">
        <v>45308</v>
      </c>
      <c r="I1066" s="15">
        <v>2024</v>
      </c>
      <c r="J1066" t="s">
        <v>10634</v>
      </c>
      <c r="K1066" s="5">
        <v>-342400</v>
      </c>
      <c r="L1066" t="s">
        <v>967</v>
      </c>
      <c r="M1066" t="s">
        <v>956</v>
      </c>
      <c r="N1066" t="s">
        <v>10635</v>
      </c>
      <c r="O1066" t="s">
        <v>796</v>
      </c>
      <c r="P1066" t="s">
        <v>12376</v>
      </c>
      <c r="Q1066" t="s">
        <v>11435</v>
      </c>
      <c r="R1066" t="s">
        <v>761</v>
      </c>
      <c r="S1066" t="s">
        <v>795</v>
      </c>
      <c r="T1066" t="s">
        <v>12552</v>
      </c>
      <c r="U1066" t="s">
        <v>965</v>
      </c>
      <c r="V1066" t="s">
        <v>10638</v>
      </c>
      <c r="W1066" t="s">
        <v>970</v>
      </c>
      <c r="X1066" t="s">
        <v>12553</v>
      </c>
    </row>
    <row r="1067" spans="2:24" ht="11" outlineLevel="1" x14ac:dyDescent="0.15">
      <c r="B1067" t="s">
        <v>1267</v>
      </c>
      <c r="C1067" t="s">
        <v>228</v>
      </c>
      <c r="E1067" t="s">
        <v>10711</v>
      </c>
      <c r="F1067" t="s">
        <v>642</v>
      </c>
      <c r="G1067" t="s">
        <v>1062</v>
      </c>
      <c r="H1067" s="17">
        <v>45079</v>
      </c>
      <c r="I1067" s="15">
        <v>2023</v>
      </c>
      <c r="J1067" t="s">
        <v>10634</v>
      </c>
      <c r="K1067" s="5">
        <v>21418.6</v>
      </c>
      <c r="L1067" t="s">
        <v>967</v>
      </c>
      <c r="M1067" t="s">
        <v>956</v>
      </c>
      <c r="N1067" t="s">
        <v>10635</v>
      </c>
      <c r="O1067" t="s">
        <v>796</v>
      </c>
      <c r="P1067" t="s">
        <v>12376</v>
      </c>
      <c r="Q1067" t="s">
        <v>11435</v>
      </c>
      <c r="R1067" t="s">
        <v>761</v>
      </c>
      <c r="S1067" t="s">
        <v>795</v>
      </c>
      <c r="T1067" t="s">
        <v>12554</v>
      </c>
      <c r="U1067" t="s">
        <v>965</v>
      </c>
      <c r="V1067" t="s">
        <v>10638</v>
      </c>
      <c r="W1067" t="s">
        <v>970</v>
      </c>
      <c r="X1067" t="s">
        <v>12555</v>
      </c>
    </row>
    <row r="1068" spans="2:24" ht="11" outlineLevel="1" x14ac:dyDescent="0.15">
      <c r="B1068" t="s">
        <v>1267</v>
      </c>
      <c r="C1068" t="s">
        <v>228</v>
      </c>
      <c r="E1068" t="s">
        <v>10632</v>
      </c>
      <c r="F1068" t="s">
        <v>642</v>
      </c>
      <c r="G1068" t="s">
        <v>1062</v>
      </c>
      <c r="H1068" s="17">
        <v>44102</v>
      </c>
      <c r="I1068" s="15">
        <v>2020</v>
      </c>
      <c r="J1068" t="s">
        <v>10634</v>
      </c>
      <c r="K1068" s="5">
        <v>147043</v>
      </c>
      <c r="L1068" t="s">
        <v>967</v>
      </c>
      <c r="M1068" t="s">
        <v>956</v>
      </c>
      <c r="N1068" t="s">
        <v>10635</v>
      </c>
      <c r="O1068" t="s">
        <v>796</v>
      </c>
      <c r="P1068" t="s">
        <v>12376</v>
      </c>
      <c r="R1068" t="s">
        <v>761</v>
      </c>
      <c r="S1068" t="s">
        <v>795</v>
      </c>
      <c r="T1068" t="s">
        <v>12556</v>
      </c>
      <c r="U1068" t="s">
        <v>965</v>
      </c>
      <c r="V1068" t="s">
        <v>10638</v>
      </c>
      <c r="W1068" t="s">
        <v>970</v>
      </c>
      <c r="X1068" t="s">
        <v>12557</v>
      </c>
    </row>
    <row r="1069" spans="2:24" ht="11" outlineLevel="1" x14ac:dyDescent="0.15">
      <c r="B1069" t="s">
        <v>1267</v>
      </c>
      <c r="C1069" t="s">
        <v>228</v>
      </c>
      <c r="E1069" t="s">
        <v>10649</v>
      </c>
      <c r="F1069" t="s">
        <v>642</v>
      </c>
      <c r="G1069" t="s">
        <v>1062</v>
      </c>
      <c r="H1069" s="17">
        <v>43769</v>
      </c>
      <c r="I1069" s="15">
        <v>2020</v>
      </c>
      <c r="J1069" t="s">
        <v>10634</v>
      </c>
      <c r="K1069" s="5">
        <v>8731775</v>
      </c>
      <c r="L1069" t="s">
        <v>967</v>
      </c>
      <c r="M1069" t="s">
        <v>956</v>
      </c>
      <c r="N1069" t="s">
        <v>10635</v>
      </c>
      <c r="O1069" t="s">
        <v>796</v>
      </c>
      <c r="P1069" t="s">
        <v>12376</v>
      </c>
      <c r="Q1069" t="s">
        <v>12376</v>
      </c>
      <c r="R1069" t="s">
        <v>761</v>
      </c>
      <c r="S1069" t="s">
        <v>795</v>
      </c>
      <c r="T1069" t="s">
        <v>12558</v>
      </c>
      <c r="U1069" t="s">
        <v>965</v>
      </c>
      <c r="V1069" t="s">
        <v>10638</v>
      </c>
      <c r="W1069" t="s">
        <v>970</v>
      </c>
      <c r="X1069" t="s">
        <v>12559</v>
      </c>
    </row>
    <row r="1070" spans="2:24" ht="11" outlineLevel="1" x14ac:dyDescent="0.15">
      <c r="B1070" t="s">
        <v>1267</v>
      </c>
      <c r="C1070" t="s">
        <v>228</v>
      </c>
      <c r="E1070" t="s">
        <v>10652</v>
      </c>
      <c r="F1070" t="s">
        <v>642</v>
      </c>
      <c r="G1070" t="s">
        <v>1062</v>
      </c>
      <c r="H1070" s="17">
        <v>43808</v>
      </c>
      <c r="I1070" s="15">
        <v>2020</v>
      </c>
      <c r="J1070" t="s">
        <v>10634</v>
      </c>
      <c r="K1070" s="5">
        <v>0</v>
      </c>
      <c r="L1070" t="s">
        <v>967</v>
      </c>
      <c r="M1070" t="s">
        <v>956</v>
      </c>
      <c r="N1070" t="s">
        <v>10635</v>
      </c>
      <c r="O1070" t="s">
        <v>796</v>
      </c>
      <c r="P1070" t="s">
        <v>12376</v>
      </c>
      <c r="Q1070" t="s">
        <v>12376</v>
      </c>
      <c r="R1070" t="s">
        <v>761</v>
      </c>
      <c r="S1070" t="s">
        <v>795</v>
      </c>
      <c r="T1070" t="s">
        <v>12560</v>
      </c>
      <c r="U1070" t="s">
        <v>965</v>
      </c>
      <c r="V1070" t="s">
        <v>10638</v>
      </c>
      <c r="W1070" t="s">
        <v>970</v>
      </c>
      <c r="X1070" t="s">
        <v>12561</v>
      </c>
    </row>
    <row r="1071" spans="2:24" ht="11" outlineLevel="1" x14ac:dyDescent="0.15">
      <c r="B1071" t="s">
        <v>1267</v>
      </c>
      <c r="C1071" t="s">
        <v>228</v>
      </c>
      <c r="E1071" t="s">
        <v>10661</v>
      </c>
      <c r="F1071" t="s">
        <v>642</v>
      </c>
      <c r="G1071" t="s">
        <v>1062</v>
      </c>
      <c r="H1071" s="17">
        <v>44666</v>
      </c>
      <c r="I1071" s="15">
        <v>2022</v>
      </c>
      <c r="J1071" t="s">
        <v>10634</v>
      </c>
      <c r="K1071" s="5">
        <v>110088</v>
      </c>
      <c r="L1071" t="s">
        <v>967</v>
      </c>
      <c r="M1071" t="s">
        <v>956</v>
      </c>
      <c r="N1071" t="s">
        <v>10635</v>
      </c>
      <c r="O1071" t="s">
        <v>796</v>
      </c>
      <c r="P1071" t="s">
        <v>12376</v>
      </c>
      <c r="R1071" t="s">
        <v>761</v>
      </c>
      <c r="S1071" t="s">
        <v>795</v>
      </c>
      <c r="T1071" t="s">
        <v>12562</v>
      </c>
      <c r="U1071" t="s">
        <v>965</v>
      </c>
      <c r="V1071" t="s">
        <v>10638</v>
      </c>
      <c r="W1071" t="s">
        <v>970</v>
      </c>
      <c r="X1071" t="s">
        <v>12563</v>
      </c>
    </row>
    <row r="1072" spans="2:24" ht="11" outlineLevel="1" x14ac:dyDescent="0.15">
      <c r="B1072" t="s">
        <v>1267</v>
      </c>
      <c r="C1072" t="s">
        <v>228</v>
      </c>
      <c r="E1072" t="s">
        <v>10643</v>
      </c>
      <c r="F1072" t="s">
        <v>642</v>
      </c>
      <c r="G1072" t="s">
        <v>1062</v>
      </c>
      <c r="H1072" s="17">
        <v>43914</v>
      </c>
      <c r="I1072" s="15">
        <v>2020</v>
      </c>
      <c r="J1072" t="s">
        <v>10634</v>
      </c>
      <c r="K1072" s="5">
        <v>877421.2</v>
      </c>
      <c r="L1072" t="s">
        <v>967</v>
      </c>
      <c r="M1072" t="s">
        <v>956</v>
      </c>
      <c r="N1072" t="s">
        <v>10635</v>
      </c>
      <c r="O1072" t="s">
        <v>796</v>
      </c>
      <c r="P1072" t="s">
        <v>12376</v>
      </c>
      <c r="Q1072" t="s">
        <v>12376</v>
      </c>
      <c r="R1072" t="s">
        <v>761</v>
      </c>
      <c r="S1072" t="s">
        <v>795</v>
      </c>
      <c r="T1072" t="s">
        <v>12564</v>
      </c>
      <c r="U1072" t="s">
        <v>965</v>
      </c>
      <c r="V1072" t="s">
        <v>10638</v>
      </c>
      <c r="W1072" t="s">
        <v>970</v>
      </c>
      <c r="X1072" t="s">
        <v>12565</v>
      </c>
    </row>
    <row r="1073" spans="2:24" ht="11" outlineLevel="1" x14ac:dyDescent="0.15">
      <c r="B1073" t="s">
        <v>1267</v>
      </c>
      <c r="C1073" t="s">
        <v>228</v>
      </c>
      <c r="E1073" t="s">
        <v>10851</v>
      </c>
      <c r="F1073" t="s">
        <v>642</v>
      </c>
      <c r="G1073" t="s">
        <v>1062</v>
      </c>
      <c r="H1073" s="17">
        <v>45309</v>
      </c>
      <c r="I1073" s="15">
        <v>2024</v>
      </c>
      <c r="J1073" t="s">
        <v>10634</v>
      </c>
      <c r="K1073" s="5">
        <v>394731.93</v>
      </c>
      <c r="L1073" t="s">
        <v>967</v>
      </c>
      <c r="M1073" t="s">
        <v>956</v>
      </c>
      <c r="N1073" t="s">
        <v>10635</v>
      </c>
      <c r="O1073" t="s">
        <v>796</v>
      </c>
      <c r="P1073" t="s">
        <v>12376</v>
      </c>
      <c r="Q1073" t="s">
        <v>11435</v>
      </c>
      <c r="R1073" t="s">
        <v>761</v>
      </c>
      <c r="S1073" t="s">
        <v>795</v>
      </c>
      <c r="T1073" t="s">
        <v>12566</v>
      </c>
      <c r="U1073" t="s">
        <v>965</v>
      </c>
      <c r="V1073" t="s">
        <v>10638</v>
      </c>
      <c r="W1073" t="s">
        <v>970</v>
      </c>
      <c r="X1073" t="s">
        <v>12567</v>
      </c>
    </row>
    <row r="1074" spans="2:24" ht="11" outlineLevel="1" x14ac:dyDescent="0.15">
      <c r="B1074" t="s">
        <v>1270</v>
      </c>
      <c r="C1074" t="s">
        <v>1271</v>
      </c>
      <c r="D1074" t="s">
        <v>190</v>
      </c>
      <c r="E1074" t="s">
        <v>10892</v>
      </c>
      <c r="F1074" t="s">
        <v>608</v>
      </c>
      <c r="G1074" t="s">
        <v>1184</v>
      </c>
      <c r="H1074" s="17">
        <v>42075</v>
      </c>
      <c r="I1074" s="15">
        <v>2015</v>
      </c>
      <c r="J1074" t="s">
        <v>10634</v>
      </c>
      <c r="K1074" s="5">
        <v>0</v>
      </c>
      <c r="L1074" t="s">
        <v>967</v>
      </c>
      <c r="M1074" t="s">
        <v>985</v>
      </c>
      <c r="N1074" t="s">
        <v>10635</v>
      </c>
      <c r="O1074" t="s">
        <v>796</v>
      </c>
      <c r="P1074" t="s">
        <v>11052</v>
      </c>
      <c r="Q1074" t="s">
        <v>10671</v>
      </c>
      <c r="R1074" t="s">
        <v>739</v>
      </c>
      <c r="S1074" t="s">
        <v>795</v>
      </c>
      <c r="T1074" t="s">
        <v>12568</v>
      </c>
      <c r="U1074" t="s">
        <v>965</v>
      </c>
      <c r="V1074" t="s">
        <v>10638</v>
      </c>
      <c r="W1074" t="s">
        <v>970</v>
      </c>
      <c r="X1074" t="s">
        <v>12569</v>
      </c>
    </row>
    <row r="1075" spans="2:24" ht="11" outlineLevel="1" x14ac:dyDescent="0.15">
      <c r="B1075" t="s">
        <v>1274</v>
      </c>
      <c r="C1075" t="s">
        <v>982</v>
      </c>
      <c r="D1075" t="s">
        <v>194</v>
      </c>
      <c r="E1075" t="s">
        <v>10940</v>
      </c>
      <c r="F1075" t="s">
        <v>608</v>
      </c>
      <c r="G1075" t="s">
        <v>1184</v>
      </c>
      <c r="H1075" s="17">
        <v>42780</v>
      </c>
      <c r="I1075" s="15">
        <v>2017</v>
      </c>
      <c r="J1075" t="s">
        <v>10634</v>
      </c>
      <c r="K1075" s="5">
        <v>123090</v>
      </c>
      <c r="L1075" t="s">
        <v>967</v>
      </c>
      <c r="M1075" t="s">
        <v>985</v>
      </c>
      <c r="N1075" t="s">
        <v>10635</v>
      </c>
      <c r="O1075" t="s">
        <v>796</v>
      </c>
      <c r="P1075" t="s">
        <v>11969</v>
      </c>
      <c r="R1075" t="s">
        <v>744</v>
      </c>
      <c r="S1075" t="s">
        <v>795</v>
      </c>
      <c r="T1075" t="s">
        <v>12570</v>
      </c>
      <c r="U1075" t="s">
        <v>965</v>
      </c>
      <c r="V1075" t="s">
        <v>10638</v>
      </c>
      <c r="W1075" t="s">
        <v>970</v>
      </c>
      <c r="X1075" t="s">
        <v>12571</v>
      </c>
    </row>
    <row r="1076" spans="2:24" ht="11" outlineLevel="1" x14ac:dyDescent="0.15">
      <c r="B1076" t="s">
        <v>1274</v>
      </c>
      <c r="C1076" t="s">
        <v>982</v>
      </c>
      <c r="D1076" t="s">
        <v>194</v>
      </c>
      <c r="E1076" t="s">
        <v>10959</v>
      </c>
      <c r="F1076" t="s">
        <v>608</v>
      </c>
      <c r="G1076" t="s">
        <v>1184</v>
      </c>
      <c r="H1076" s="17">
        <v>42754</v>
      </c>
      <c r="I1076" s="15">
        <v>2017</v>
      </c>
      <c r="J1076" t="s">
        <v>10634</v>
      </c>
      <c r="K1076" s="5">
        <v>77640.98</v>
      </c>
      <c r="L1076" t="s">
        <v>967</v>
      </c>
      <c r="M1076" t="s">
        <v>985</v>
      </c>
      <c r="N1076" t="s">
        <v>10635</v>
      </c>
      <c r="O1076" t="s">
        <v>796</v>
      </c>
      <c r="P1076" t="s">
        <v>11969</v>
      </c>
      <c r="R1076" t="s">
        <v>744</v>
      </c>
      <c r="S1076" t="s">
        <v>795</v>
      </c>
      <c r="T1076" t="s">
        <v>12570</v>
      </c>
      <c r="U1076" t="s">
        <v>965</v>
      </c>
      <c r="V1076" t="s">
        <v>10638</v>
      </c>
      <c r="W1076" t="s">
        <v>970</v>
      </c>
      <c r="X1076" t="s">
        <v>12572</v>
      </c>
    </row>
    <row r="1077" spans="2:24" ht="11" outlineLevel="1" x14ac:dyDescent="0.15">
      <c r="B1077" t="s">
        <v>1274</v>
      </c>
      <c r="C1077" t="s">
        <v>982</v>
      </c>
      <c r="D1077" t="s">
        <v>194</v>
      </c>
      <c r="E1077" t="s">
        <v>10908</v>
      </c>
      <c r="F1077" t="s">
        <v>608</v>
      </c>
      <c r="G1077" t="s">
        <v>1184</v>
      </c>
      <c r="H1077" s="17">
        <v>42761</v>
      </c>
      <c r="I1077" s="15">
        <v>2017</v>
      </c>
      <c r="J1077" t="s">
        <v>10634</v>
      </c>
      <c r="K1077" s="5">
        <v>145468</v>
      </c>
      <c r="L1077" t="s">
        <v>967</v>
      </c>
      <c r="M1077" t="s">
        <v>985</v>
      </c>
      <c r="N1077" t="s">
        <v>10635</v>
      </c>
      <c r="O1077" t="s">
        <v>796</v>
      </c>
      <c r="P1077" t="s">
        <v>11969</v>
      </c>
      <c r="R1077" t="s">
        <v>744</v>
      </c>
      <c r="S1077" t="s">
        <v>795</v>
      </c>
      <c r="T1077" t="s">
        <v>12570</v>
      </c>
      <c r="U1077" t="s">
        <v>965</v>
      </c>
      <c r="V1077" t="s">
        <v>10638</v>
      </c>
      <c r="W1077" t="s">
        <v>970</v>
      </c>
      <c r="X1077" t="s">
        <v>12573</v>
      </c>
    </row>
    <row r="1078" spans="2:24" ht="11" outlineLevel="1" x14ac:dyDescent="0.15">
      <c r="B1078" t="s">
        <v>1274</v>
      </c>
      <c r="C1078" t="s">
        <v>982</v>
      </c>
      <c r="D1078" t="s">
        <v>194</v>
      </c>
      <c r="E1078" t="s">
        <v>10914</v>
      </c>
      <c r="F1078" t="s">
        <v>608</v>
      </c>
      <c r="G1078" t="s">
        <v>1184</v>
      </c>
      <c r="H1078" s="17">
        <v>42851</v>
      </c>
      <c r="I1078" s="15">
        <v>2017</v>
      </c>
      <c r="J1078" t="s">
        <v>10634</v>
      </c>
      <c r="K1078" s="5">
        <v>23373</v>
      </c>
      <c r="L1078" t="s">
        <v>967</v>
      </c>
      <c r="M1078" t="s">
        <v>985</v>
      </c>
      <c r="N1078" t="s">
        <v>10635</v>
      </c>
      <c r="O1078" t="s">
        <v>796</v>
      </c>
      <c r="P1078" t="s">
        <v>11969</v>
      </c>
      <c r="R1078" t="s">
        <v>744</v>
      </c>
      <c r="S1078" t="s">
        <v>795</v>
      </c>
      <c r="T1078" t="s">
        <v>12570</v>
      </c>
      <c r="U1078" t="s">
        <v>965</v>
      </c>
      <c r="V1078" t="s">
        <v>10638</v>
      </c>
      <c r="W1078" t="s">
        <v>970</v>
      </c>
      <c r="X1078" t="s">
        <v>12574</v>
      </c>
    </row>
    <row r="1079" spans="2:24" ht="11" outlineLevel="1" x14ac:dyDescent="0.15">
      <c r="B1079" t="s">
        <v>1274</v>
      </c>
      <c r="C1079" t="s">
        <v>982</v>
      </c>
      <c r="D1079" t="s">
        <v>194</v>
      </c>
      <c r="E1079" t="s">
        <v>10956</v>
      </c>
      <c r="F1079" t="s">
        <v>608</v>
      </c>
      <c r="G1079" t="s">
        <v>1184</v>
      </c>
      <c r="H1079" s="17">
        <v>42717</v>
      </c>
      <c r="I1079" s="15">
        <v>2017</v>
      </c>
      <c r="J1079" t="s">
        <v>10634</v>
      </c>
      <c r="K1079" s="5">
        <v>122710</v>
      </c>
      <c r="L1079" t="s">
        <v>967</v>
      </c>
      <c r="M1079" t="s">
        <v>985</v>
      </c>
      <c r="N1079" t="s">
        <v>10635</v>
      </c>
      <c r="O1079" t="s">
        <v>796</v>
      </c>
      <c r="P1079" t="s">
        <v>11969</v>
      </c>
      <c r="R1079" t="s">
        <v>744</v>
      </c>
      <c r="S1079" t="s">
        <v>795</v>
      </c>
      <c r="T1079" t="s">
        <v>12570</v>
      </c>
      <c r="U1079" t="s">
        <v>965</v>
      </c>
      <c r="V1079" t="s">
        <v>10638</v>
      </c>
      <c r="W1079" t="s">
        <v>970</v>
      </c>
      <c r="X1079" t="s">
        <v>12575</v>
      </c>
    </row>
    <row r="1080" spans="2:24" ht="11" outlineLevel="1" x14ac:dyDescent="0.15">
      <c r="B1080" t="s">
        <v>1274</v>
      </c>
      <c r="C1080" t="s">
        <v>982</v>
      </c>
      <c r="D1080" t="s">
        <v>194</v>
      </c>
      <c r="E1080" t="s">
        <v>10932</v>
      </c>
      <c r="F1080" t="s">
        <v>608</v>
      </c>
      <c r="G1080" t="s">
        <v>1184</v>
      </c>
      <c r="H1080" s="17">
        <v>42772</v>
      </c>
      <c r="I1080" s="15">
        <v>2017</v>
      </c>
      <c r="J1080" t="s">
        <v>10634</v>
      </c>
      <c r="K1080" s="5">
        <v>142204</v>
      </c>
      <c r="L1080" t="s">
        <v>967</v>
      </c>
      <c r="M1080" t="s">
        <v>985</v>
      </c>
      <c r="N1080" t="s">
        <v>10635</v>
      </c>
      <c r="O1080" t="s">
        <v>796</v>
      </c>
      <c r="P1080" t="s">
        <v>11969</v>
      </c>
      <c r="R1080" t="s">
        <v>744</v>
      </c>
      <c r="S1080" t="s">
        <v>795</v>
      </c>
      <c r="T1080" t="s">
        <v>12570</v>
      </c>
      <c r="U1080" t="s">
        <v>965</v>
      </c>
      <c r="V1080" t="s">
        <v>10638</v>
      </c>
      <c r="W1080" t="s">
        <v>970</v>
      </c>
      <c r="X1080" t="s">
        <v>12576</v>
      </c>
    </row>
    <row r="1081" spans="2:24" ht="11" outlineLevel="1" x14ac:dyDescent="0.15">
      <c r="B1081" t="s">
        <v>1274</v>
      </c>
      <c r="C1081" t="s">
        <v>982</v>
      </c>
      <c r="D1081" t="s">
        <v>194</v>
      </c>
      <c r="E1081" t="s">
        <v>10986</v>
      </c>
      <c r="F1081" t="s">
        <v>608</v>
      </c>
      <c r="G1081" t="s">
        <v>1184</v>
      </c>
      <c r="H1081" s="17">
        <v>42775</v>
      </c>
      <c r="I1081" s="15">
        <v>2017</v>
      </c>
      <c r="J1081" t="s">
        <v>10634</v>
      </c>
      <c r="K1081" s="5">
        <v>141969</v>
      </c>
      <c r="L1081" t="s">
        <v>967</v>
      </c>
      <c r="M1081" t="s">
        <v>985</v>
      </c>
      <c r="N1081" t="s">
        <v>10635</v>
      </c>
      <c r="O1081" t="s">
        <v>796</v>
      </c>
      <c r="P1081" t="s">
        <v>11969</v>
      </c>
      <c r="R1081" t="s">
        <v>744</v>
      </c>
      <c r="S1081" t="s">
        <v>795</v>
      </c>
      <c r="T1081" t="s">
        <v>12570</v>
      </c>
      <c r="U1081" t="s">
        <v>965</v>
      </c>
      <c r="V1081" t="s">
        <v>10638</v>
      </c>
      <c r="W1081" t="s">
        <v>970</v>
      </c>
      <c r="X1081" t="s">
        <v>12577</v>
      </c>
    </row>
    <row r="1082" spans="2:24" ht="11" outlineLevel="1" x14ac:dyDescent="0.15">
      <c r="B1082" t="s">
        <v>1274</v>
      </c>
      <c r="C1082" t="s">
        <v>982</v>
      </c>
      <c r="D1082" t="s">
        <v>194</v>
      </c>
      <c r="E1082" t="s">
        <v>11015</v>
      </c>
      <c r="F1082" t="s">
        <v>608</v>
      </c>
      <c r="G1082" t="s">
        <v>1184</v>
      </c>
      <c r="H1082" s="17">
        <v>42793</v>
      </c>
      <c r="I1082" s="15">
        <v>2017</v>
      </c>
      <c r="J1082" t="s">
        <v>10634</v>
      </c>
      <c r="K1082" s="5">
        <v>146653</v>
      </c>
      <c r="L1082" t="s">
        <v>967</v>
      </c>
      <c r="M1082" t="s">
        <v>985</v>
      </c>
      <c r="N1082" t="s">
        <v>10635</v>
      </c>
      <c r="O1082" t="s">
        <v>796</v>
      </c>
      <c r="P1082" t="s">
        <v>11969</v>
      </c>
      <c r="R1082" t="s">
        <v>744</v>
      </c>
      <c r="S1082" t="s">
        <v>795</v>
      </c>
      <c r="T1082" t="s">
        <v>12570</v>
      </c>
      <c r="U1082" t="s">
        <v>965</v>
      </c>
      <c r="V1082" t="s">
        <v>10638</v>
      </c>
      <c r="W1082" t="s">
        <v>970</v>
      </c>
      <c r="X1082" t="s">
        <v>12578</v>
      </c>
    </row>
    <row r="1083" spans="2:24" ht="11" outlineLevel="1" x14ac:dyDescent="0.15">
      <c r="B1083" t="s">
        <v>1274</v>
      </c>
      <c r="C1083" t="s">
        <v>982</v>
      </c>
      <c r="D1083" t="s">
        <v>194</v>
      </c>
      <c r="E1083" t="s">
        <v>10968</v>
      </c>
      <c r="F1083" t="s">
        <v>608</v>
      </c>
      <c r="G1083" t="s">
        <v>1184</v>
      </c>
      <c r="H1083" s="17">
        <v>42768</v>
      </c>
      <c r="I1083" s="15">
        <v>2017</v>
      </c>
      <c r="J1083" t="s">
        <v>10634</v>
      </c>
      <c r="K1083" s="5">
        <v>112976</v>
      </c>
      <c r="L1083" t="s">
        <v>967</v>
      </c>
      <c r="M1083" t="s">
        <v>985</v>
      </c>
      <c r="N1083" t="s">
        <v>10635</v>
      </c>
      <c r="O1083" t="s">
        <v>796</v>
      </c>
      <c r="P1083" t="s">
        <v>11969</v>
      </c>
      <c r="R1083" t="s">
        <v>744</v>
      </c>
      <c r="S1083" t="s">
        <v>795</v>
      </c>
      <c r="T1083" t="s">
        <v>12570</v>
      </c>
      <c r="U1083" t="s">
        <v>965</v>
      </c>
      <c r="V1083" t="s">
        <v>10638</v>
      </c>
      <c r="W1083" t="s">
        <v>970</v>
      </c>
      <c r="X1083" t="s">
        <v>12579</v>
      </c>
    </row>
    <row r="1084" spans="2:24" ht="11" outlineLevel="1" x14ac:dyDescent="0.15">
      <c r="B1084" t="s">
        <v>1274</v>
      </c>
      <c r="C1084" t="s">
        <v>982</v>
      </c>
      <c r="D1084" t="s">
        <v>194</v>
      </c>
      <c r="E1084" t="s">
        <v>10971</v>
      </c>
      <c r="F1084" t="s">
        <v>608</v>
      </c>
      <c r="G1084" t="s">
        <v>1184</v>
      </c>
      <c r="H1084" s="17">
        <v>42816</v>
      </c>
      <c r="I1084" s="15">
        <v>2017</v>
      </c>
      <c r="J1084" t="s">
        <v>10634</v>
      </c>
      <c r="K1084" s="5">
        <v>136526</v>
      </c>
      <c r="L1084" t="s">
        <v>967</v>
      </c>
      <c r="M1084" t="s">
        <v>985</v>
      </c>
      <c r="N1084" t="s">
        <v>10635</v>
      </c>
      <c r="O1084" t="s">
        <v>796</v>
      </c>
      <c r="P1084" t="s">
        <v>11969</v>
      </c>
      <c r="R1084" t="s">
        <v>744</v>
      </c>
      <c r="S1084" t="s">
        <v>795</v>
      </c>
      <c r="T1084" t="s">
        <v>12570</v>
      </c>
      <c r="U1084" t="s">
        <v>965</v>
      </c>
      <c r="V1084" t="s">
        <v>10638</v>
      </c>
      <c r="W1084" t="s">
        <v>970</v>
      </c>
      <c r="X1084" t="s">
        <v>12580</v>
      </c>
    </row>
    <row r="1085" spans="2:24" ht="11" outlineLevel="1" x14ac:dyDescent="0.15">
      <c r="B1085" t="s">
        <v>1274</v>
      </c>
      <c r="C1085" t="s">
        <v>982</v>
      </c>
      <c r="D1085" t="s">
        <v>194</v>
      </c>
      <c r="E1085" t="s">
        <v>10923</v>
      </c>
      <c r="F1085" t="s">
        <v>608</v>
      </c>
      <c r="G1085" t="s">
        <v>1184</v>
      </c>
      <c r="H1085" s="17">
        <v>42725</v>
      </c>
      <c r="I1085" s="15">
        <v>2017</v>
      </c>
      <c r="J1085" t="s">
        <v>10634</v>
      </c>
      <c r="K1085" s="5">
        <v>114819.71</v>
      </c>
      <c r="L1085" t="s">
        <v>967</v>
      </c>
      <c r="M1085" t="s">
        <v>985</v>
      </c>
      <c r="N1085" t="s">
        <v>10635</v>
      </c>
      <c r="O1085" t="s">
        <v>796</v>
      </c>
      <c r="P1085" t="s">
        <v>11969</v>
      </c>
      <c r="Q1085" t="s">
        <v>11969</v>
      </c>
      <c r="R1085" t="s">
        <v>744</v>
      </c>
      <c r="S1085" t="s">
        <v>795</v>
      </c>
      <c r="T1085" t="s">
        <v>12581</v>
      </c>
      <c r="U1085" t="s">
        <v>965</v>
      </c>
      <c r="V1085" t="s">
        <v>10638</v>
      </c>
      <c r="W1085" t="s">
        <v>970</v>
      </c>
      <c r="X1085" t="s">
        <v>12582</v>
      </c>
    </row>
    <row r="1086" spans="2:24" ht="11" outlineLevel="1" x14ac:dyDescent="0.15">
      <c r="B1086" t="s">
        <v>1274</v>
      </c>
      <c r="C1086" t="s">
        <v>982</v>
      </c>
      <c r="D1086" t="s">
        <v>194</v>
      </c>
      <c r="E1086" t="s">
        <v>10935</v>
      </c>
      <c r="F1086" t="s">
        <v>608</v>
      </c>
      <c r="G1086" t="s">
        <v>1184</v>
      </c>
      <c r="H1086" s="17">
        <v>42755</v>
      </c>
      <c r="I1086" s="15">
        <v>2017</v>
      </c>
      <c r="J1086" t="s">
        <v>10634</v>
      </c>
      <c r="K1086" s="5">
        <v>148084</v>
      </c>
      <c r="L1086" t="s">
        <v>967</v>
      </c>
      <c r="M1086" t="s">
        <v>985</v>
      </c>
      <c r="N1086" t="s">
        <v>10635</v>
      </c>
      <c r="O1086" t="s">
        <v>796</v>
      </c>
      <c r="P1086" t="s">
        <v>11969</v>
      </c>
      <c r="R1086" t="s">
        <v>744</v>
      </c>
      <c r="S1086" t="s">
        <v>795</v>
      </c>
      <c r="T1086" t="s">
        <v>12570</v>
      </c>
      <c r="U1086" t="s">
        <v>965</v>
      </c>
      <c r="V1086" t="s">
        <v>10638</v>
      </c>
      <c r="W1086" t="s">
        <v>970</v>
      </c>
      <c r="X1086" t="s">
        <v>12583</v>
      </c>
    </row>
    <row r="1087" spans="2:24" ht="11" outlineLevel="1" x14ac:dyDescent="0.15">
      <c r="B1087" t="s">
        <v>1274</v>
      </c>
      <c r="C1087" t="s">
        <v>982</v>
      </c>
      <c r="D1087" t="s">
        <v>194</v>
      </c>
      <c r="E1087" t="s">
        <v>11018</v>
      </c>
      <c r="F1087" t="s">
        <v>608</v>
      </c>
      <c r="G1087" t="s">
        <v>1184</v>
      </c>
      <c r="H1087" s="17">
        <v>42811</v>
      </c>
      <c r="I1087" s="15">
        <v>2017</v>
      </c>
      <c r="J1087" t="s">
        <v>10634</v>
      </c>
      <c r="K1087" s="5">
        <v>147734</v>
      </c>
      <c r="L1087" t="s">
        <v>967</v>
      </c>
      <c r="M1087" t="s">
        <v>985</v>
      </c>
      <c r="N1087" t="s">
        <v>10635</v>
      </c>
      <c r="O1087" t="s">
        <v>796</v>
      </c>
      <c r="P1087" t="s">
        <v>11969</v>
      </c>
      <c r="R1087" t="s">
        <v>744</v>
      </c>
      <c r="S1087" t="s">
        <v>795</v>
      </c>
      <c r="T1087" t="s">
        <v>12570</v>
      </c>
      <c r="U1087" t="s">
        <v>965</v>
      </c>
      <c r="V1087" t="s">
        <v>10638</v>
      </c>
      <c r="W1087" t="s">
        <v>970</v>
      </c>
      <c r="X1087" t="s">
        <v>12584</v>
      </c>
    </row>
    <row r="1088" spans="2:24" ht="11" outlineLevel="1" x14ac:dyDescent="0.15">
      <c r="B1088" t="s">
        <v>1274</v>
      </c>
      <c r="C1088" t="s">
        <v>982</v>
      </c>
      <c r="D1088" t="s">
        <v>194</v>
      </c>
      <c r="E1088" t="s">
        <v>10911</v>
      </c>
      <c r="F1088" t="s">
        <v>608</v>
      </c>
      <c r="G1088" t="s">
        <v>1184</v>
      </c>
      <c r="H1088" s="17">
        <v>42818</v>
      </c>
      <c r="I1088" s="15">
        <v>2017</v>
      </c>
      <c r="J1088" t="s">
        <v>10634</v>
      </c>
      <c r="K1088" s="5">
        <v>145512.22</v>
      </c>
      <c r="L1088" t="s">
        <v>967</v>
      </c>
      <c r="M1088" t="s">
        <v>985</v>
      </c>
      <c r="N1088" t="s">
        <v>10635</v>
      </c>
      <c r="O1088" t="s">
        <v>796</v>
      </c>
      <c r="P1088" t="s">
        <v>11969</v>
      </c>
      <c r="R1088" t="s">
        <v>744</v>
      </c>
      <c r="S1088" t="s">
        <v>795</v>
      </c>
      <c r="T1088" t="s">
        <v>12570</v>
      </c>
      <c r="U1088" t="s">
        <v>965</v>
      </c>
      <c r="V1088" t="s">
        <v>10638</v>
      </c>
      <c r="W1088" t="s">
        <v>970</v>
      </c>
      <c r="X1088" t="s">
        <v>12585</v>
      </c>
    </row>
    <row r="1089" spans="2:24" ht="11" outlineLevel="1" x14ac:dyDescent="0.15">
      <c r="B1089" t="s">
        <v>1274</v>
      </c>
      <c r="C1089" t="s">
        <v>982</v>
      </c>
      <c r="D1089" t="s">
        <v>194</v>
      </c>
      <c r="E1089" t="s">
        <v>10946</v>
      </c>
      <c r="F1089" t="s">
        <v>608</v>
      </c>
      <c r="G1089" t="s">
        <v>1184</v>
      </c>
      <c r="H1089" s="17">
        <v>42809</v>
      </c>
      <c r="I1089" s="15">
        <v>2017</v>
      </c>
      <c r="J1089" t="s">
        <v>10634</v>
      </c>
      <c r="K1089" s="5">
        <v>-146016</v>
      </c>
      <c r="L1089" t="s">
        <v>967</v>
      </c>
      <c r="M1089" t="s">
        <v>985</v>
      </c>
      <c r="N1089" t="s">
        <v>10635</v>
      </c>
      <c r="O1089" t="s">
        <v>796</v>
      </c>
      <c r="P1089" t="s">
        <v>11969</v>
      </c>
      <c r="R1089" t="s">
        <v>744</v>
      </c>
      <c r="S1089" t="s">
        <v>795</v>
      </c>
      <c r="T1089" t="s">
        <v>12570</v>
      </c>
      <c r="U1089" t="s">
        <v>965</v>
      </c>
      <c r="V1089" t="s">
        <v>10638</v>
      </c>
      <c r="W1089" t="s">
        <v>970</v>
      </c>
      <c r="X1089" t="s">
        <v>12586</v>
      </c>
    </row>
    <row r="1090" spans="2:24" ht="11" outlineLevel="1" x14ac:dyDescent="0.15">
      <c r="B1090" t="s">
        <v>1274</v>
      </c>
      <c r="C1090" t="s">
        <v>982</v>
      </c>
      <c r="D1090" t="s">
        <v>194</v>
      </c>
      <c r="E1090" t="s">
        <v>11021</v>
      </c>
      <c r="F1090" t="s">
        <v>608</v>
      </c>
      <c r="G1090" t="s">
        <v>1184</v>
      </c>
      <c r="H1090" s="17">
        <v>42821</v>
      </c>
      <c r="I1090" s="15">
        <v>2017</v>
      </c>
      <c r="J1090" t="s">
        <v>10634</v>
      </c>
      <c r="K1090" s="5">
        <v>149672</v>
      </c>
      <c r="L1090" t="s">
        <v>967</v>
      </c>
      <c r="M1090" t="s">
        <v>985</v>
      </c>
      <c r="N1090" t="s">
        <v>10635</v>
      </c>
      <c r="O1090" t="s">
        <v>796</v>
      </c>
      <c r="P1090" t="s">
        <v>11969</v>
      </c>
      <c r="R1090" t="s">
        <v>744</v>
      </c>
      <c r="S1090" t="s">
        <v>795</v>
      </c>
      <c r="T1090" t="s">
        <v>12570</v>
      </c>
      <c r="U1090" t="s">
        <v>965</v>
      </c>
      <c r="V1090" t="s">
        <v>10638</v>
      </c>
      <c r="W1090" t="s">
        <v>970</v>
      </c>
      <c r="X1090" t="s">
        <v>12587</v>
      </c>
    </row>
    <row r="1091" spans="2:24" ht="11" outlineLevel="1" x14ac:dyDescent="0.15">
      <c r="B1091" t="s">
        <v>1274</v>
      </c>
      <c r="C1091" t="s">
        <v>982</v>
      </c>
      <c r="D1091" t="s">
        <v>194</v>
      </c>
      <c r="E1091" t="s">
        <v>10649</v>
      </c>
      <c r="F1091" t="s">
        <v>608</v>
      </c>
      <c r="G1091" t="s">
        <v>1184</v>
      </c>
      <c r="H1091" s="17">
        <v>42643</v>
      </c>
      <c r="I1091" s="15">
        <v>2016</v>
      </c>
      <c r="J1091" t="s">
        <v>10634</v>
      </c>
      <c r="K1091" s="5">
        <v>5793916.5300000003</v>
      </c>
      <c r="L1091" t="s">
        <v>967</v>
      </c>
      <c r="M1091" t="s">
        <v>985</v>
      </c>
      <c r="N1091" t="s">
        <v>10635</v>
      </c>
      <c r="O1091" t="s">
        <v>796</v>
      </c>
      <c r="P1091" t="s">
        <v>11969</v>
      </c>
      <c r="Q1091" t="s">
        <v>11969</v>
      </c>
      <c r="R1091" t="s">
        <v>744</v>
      </c>
      <c r="S1091" t="s">
        <v>795</v>
      </c>
      <c r="T1091" t="s">
        <v>12588</v>
      </c>
      <c r="U1091" t="s">
        <v>965</v>
      </c>
      <c r="V1091" t="s">
        <v>10638</v>
      </c>
      <c r="W1091" t="s">
        <v>970</v>
      </c>
      <c r="X1091" t="s">
        <v>12589</v>
      </c>
    </row>
    <row r="1092" spans="2:24" ht="11" outlineLevel="1" x14ac:dyDescent="0.15">
      <c r="B1092" t="s">
        <v>1274</v>
      </c>
      <c r="C1092" t="s">
        <v>982</v>
      </c>
      <c r="D1092" t="s">
        <v>194</v>
      </c>
      <c r="E1092" t="s">
        <v>10989</v>
      </c>
      <c r="F1092" t="s">
        <v>608</v>
      </c>
      <c r="G1092" t="s">
        <v>1184</v>
      </c>
      <c r="H1092" s="17">
        <v>42678</v>
      </c>
      <c r="I1092" s="15">
        <v>2017</v>
      </c>
      <c r="J1092" t="s">
        <v>10634</v>
      </c>
      <c r="K1092" s="5">
        <v>98294.29</v>
      </c>
      <c r="L1092" t="s">
        <v>967</v>
      </c>
      <c r="M1092" t="s">
        <v>985</v>
      </c>
      <c r="N1092" t="s">
        <v>10635</v>
      </c>
      <c r="O1092" t="s">
        <v>796</v>
      </c>
      <c r="P1092" t="s">
        <v>11969</v>
      </c>
      <c r="R1092" t="s">
        <v>744</v>
      </c>
      <c r="S1092" t="s">
        <v>795</v>
      </c>
      <c r="T1092" t="s">
        <v>12570</v>
      </c>
      <c r="U1092" t="s">
        <v>965</v>
      </c>
      <c r="V1092" t="s">
        <v>10638</v>
      </c>
      <c r="W1092" t="s">
        <v>970</v>
      </c>
      <c r="X1092" t="s">
        <v>12590</v>
      </c>
    </row>
    <row r="1093" spans="2:24" ht="11" outlineLevel="1" x14ac:dyDescent="0.15">
      <c r="B1093" t="s">
        <v>1274</v>
      </c>
      <c r="C1093" t="s">
        <v>982</v>
      </c>
      <c r="D1093" t="s">
        <v>194</v>
      </c>
      <c r="E1093" t="s">
        <v>10881</v>
      </c>
      <c r="F1093" t="s">
        <v>608</v>
      </c>
      <c r="G1093" t="s">
        <v>1184</v>
      </c>
      <c r="H1093" s="17">
        <v>42824</v>
      </c>
      <c r="I1093" s="15">
        <v>2017</v>
      </c>
      <c r="J1093" t="s">
        <v>10634</v>
      </c>
      <c r="K1093" s="5">
        <v>5843.25</v>
      </c>
      <c r="L1093" t="s">
        <v>967</v>
      </c>
      <c r="M1093" t="s">
        <v>985</v>
      </c>
      <c r="N1093" t="s">
        <v>10635</v>
      </c>
      <c r="O1093" t="s">
        <v>796</v>
      </c>
      <c r="P1093" t="s">
        <v>11969</v>
      </c>
      <c r="R1093" t="s">
        <v>744</v>
      </c>
      <c r="S1093" t="s">
        <v>795</v>
      </c>
      <c r="T1093" t="s">
        <v>12570</v>
      </c>
      <c r="U1093" t="s">
        <v>965</v>
      </c>
      <c r="V1093" t="s">
        <v>10638</v>
      </c>
      <c r="W1093" t="s">
        <v>970</v>
      </c>
      <c r="X1093" t="s">
        <v>12591</v>
      </c>
    </row>
    <row r="1094" spans="2:24" ht="11" outlineLevel="1" x14ac:dyDescent="0.15">
      <c r="B1094" t="s">
        <v>1274</v>
      </c>
      <c r="C1094" t="s">
        <v>982</v>
      </c>
      <c r="D1094" t="s">
        <v>194</v>
      </c>
      <c r="E1094" t="s">
        <v>10926</v>
      </c>
      <c r="F1094" t="s">
        <v>608</v>
      </c>
      <c r="G1094" t="s">
        <v>1184</v>
      </c>
      <c r="H1094" s="17">
        <v>42740</v>
      </c>
      <c r="I1094" s="15">
        <v>2017</v>
      </c>
      <c r="J1094" t="s">
        <v>10634</v>
      </c>
      <c r="K1094" s="5">
        <v>148019</v>
      </c>
      <c r="L1094" t="s">
        <v>967</v>
      </c>
      <c r="M1094" t="s">
        <v>985</v>
      </c>
      <c r="N1094" t="s">
        <v>10635</v>
      </c>
      <c r="O1094" t="s">
        <v>796</v>
      </c>
      <c r="P1094" t="s">
        <v>11969</v>
      </c>
      <c r="Q1094" t="s">
        <v>11969</v>
      </c>
      <c r="R1094" t="s">
        <v>744</v>
      </c>
      <c r="S1094" t="s">
        <v>795</v>
      </c>
      <c r="T1094" t="s">
        <v>12581</v>
      </c>
      <c r="U1094" t="s">
        <v>965</v>
      </c>
      <c r="V1094" t="s">
        <v>10638</v>
      </c>
      <c r="W1094" t="s">
        <v>970</v>
      </c>
      <c r="X1094" t="s">
        <v>12592</v>
      </c>
    </row>
    <row r="1095" spans="2:24" ht="11" outlineLevel="1" x14ac:dyDescent="0.15">
      <c r="B1095" t="s">
        <v>1274</v>
      </c>
      <c r="C1095" t="s">
        <v>982</v>
      </c>
      <c r="D1095" t="s">
        <v>194</v>
      </c>
      <c r="E1095" t="s">
        <v>11001</v>
      </c>
      <c r="F1095" t="s">
        <v>608</v>
      </c>
      <c r="G1095" t="s">
        <v>1184</v>
      </c>
      <c r="H1095" s="17">
        <v>42837</v>
      </c>
      <c r="I1095" s="15">
        <v>2017</v>
      </c>
      <c r="J1095" t="s">
        <v>10634</v>
      </c>
      <c r="K1095" s="5">
        <v>29418</v>
      </c>
      <c r="L1095" t="s">
        <v>967</v>
      </c>
      <c r="M1095" t="s">
        <v>985</v>
      </c>
      <c r="N1095" t="s">
        <v>10635</v>
      </c>
      <c r="O1095" t="s">
        <v>796</v>
      </c>
      <c r="P1095" t="s">
        <v>11969</v>
      </c>
      <c r="R1095" t="s">
        <v>744</v>
      </c>
      <c r="S1095" t="s">
        <v>795</v>
      </c>
      <c r="T1095" t="s">
        <v>12570</v>
      </c>
      <c r="U1095" t="s">
        <v>965</v>
      </c>
      <c r="V1095" t="s">
        <v>10638</v>
      </c>
      <c r="W1095" t="s">
        <v>970</v>
      </c>
      <c r="X1095" t="s">
        <v>12593</v>
      </c>
    </row>
    <row r="1096" spans="2:24" ht="11" outlineLevel="1" x14ac:dyDescent="0.15">
      <c r="B1096" t="s">
        <v>1274</v>
      </c>
      <c r="C1096" t="s">
        <v>982</v>
      </c>
      <c r="D1096" t="s">
        <v>194</v>
      </c>
      <c r="E1096" t="s">
        <v>10950</v>
      </c>
      <c r="F1096" t="s">
        <v>608</v>
      </c>
      <c r="G1096" t="s">
        <v>1184</v>
      </c>
      <c r="H1096" s="17">
        <v>42683</v>
      </c>
      <c r="I1096" s="15">
        <v>2017</v>
      </c>
      <c r="J1096" t="s">
        <v>10634</v>
      </c>
      <c r="K1096" s="5">
        <v>1361982</v>
      </c>
      <c r="L1096" t="s">
        <v>967</v>
      </c>
      <c r="M1096" t="s">
        <v>985</v>
      </c>
      <c r="N1096" t="s">
        <v>10635</v>
      </c>
      <c r="O1096" t="s">
        <v>796</v>
      </c>
      <c r="P1096" t="s">
        <v>11969</v>
      </c>
      <c r="R1096" t="s">
        <v>744</v>
      </c>
      <c r="S1096" t="s">
        <v>795</v>
      </c>
      <c r="T1096" t="s">
        <v>12570</v>
      </c>
      <c r="U1096" t="s">
        <v>965</v>
      </c>
      <c r="V1096" t="s">
        <v>10638</v>
      </c>
      <c r="W1096" t="s">
        <v>970</v>
      </c>
      <c r="X1096" t="s">
        <v>12594</v>
      </c>
    </row>
    <row r="1097" spans="2:24" ht="11" outlineLevel="1" x14ac:dyDescent="0.15">
      <c r="B1097" t="s">
        <v>1274</v>
      </c>
      <c r="C1097" t="s">
        <v>982</v>
      </c>
      <c r="D1097" t="s">
        <v>194</v>
      </c>
      <c r="E1097" t="s">
        <v>10889</v>
      </c>
      <c r="F1097" t="s">
        <v>608</v>
      </c>
      <c r="G1097" t="s">
        <v>1184</v>
      </c>
      <c r="H1097" s="17">
        <v>42733</v>
      </c>
      <c r="I1097" s="15">
        <v>2017</v>
      </c>
      <c r="J1097" t="s">
        <v>10634</v>
      </c>
      <c r="K1097" s="5">
        <v>144990.25</v>
      </c>
      <c r="L1097" t="s">
        <v>967</v>
      </c>
      <c r="M1097" t="s">
        <v>985</v>
      </c>
      <c r="N1097" t="s">
        <v>10635</v>
      </c>
      <c r="O1097" t="s">
        <v>796</v>
      </c>
      <c r="P1097" t="s">
        <v>11969</v>
      </c>
      <c r="Q1097" t="s">
        <v>11969</v>
      </c>
      <c r="R1097" t="s">
        <v>744</v>
      </c>
      <c r="S1097" t="s">
        <v>795</v>
      </c>
      <c r="T1097" t="s">
        <v>12595</v>
      </c>
      <c r="U1097" t="s">
        <v>965</v>
      </c>
      <c r="V1097" t="s">
        <v>10638</v>
      </c>
      <c r="W1097" t="s">
        <v>970</v>
      </c>
      <c r="X1097" t="s">
        <v>12596</v>
      </c>
    </row>
    <row r="1098" spans="2:24" ht="11" outlineLevel="1" x14ac:dyDescent="0.15">
      <c r="B1098" t="s">
        <v>1274</v>
      </c>
      <c r="C1098" t="s">
        <v>982</v>
      </c>
      <c r="D1098" t="s">
        <v>194</v>
      </c>
      <c r="E1098" t="s">
        <v>10905</v>
      </c>
      <c r="F1098" t="s">
        <v>608</v>
      </c>
      <c r="G1098" t="s">
        <v>1184</v>
      </c>
      <c r="H1098" s="17">
        <v>42754</v>
      </c>
      <c r="I1098" s="15">
        <v>2017</v>
      </c>
      <c r="J1098" t="s">
        <v>10634</v>
      </c>
      <c r="K1098" s="5">
        <v>72882.05</v>
      </c>
      <c r="L1098" t="s">
        <v>967</v>
      </c>
      <c r="M1098" t="s">
        <v>985</v>
      </c>
      <c r="N1098" t="s">
        <v>10635</v>
      </c>
      <c r="O1098" t="s">
        <v>796</v>
      </c>
      <c r="P1098" t="s">
        <v>11969</v>
      </c>
      <c r="R1098" t="s">
        <v>744</v>
      </c>
      <c r="S1098" t="s">
        <v>795</v>
      </c>
      <c r="T1098" t="s">
        <v>12570</v>
      </c>
      <c r="U1098" t="s">
        <v>965</v>
      </c>
      <c r="V1098" t="s">
        <v>10638</v>
      </c>
      <c r="W1098" t="s">
        <v>970</v>
      </c>
      <c r="X1098" t="s">
        <v>12597</v>
      </c>
    </row>
    <row r="1099" spans="2:24" ht="11" outlineLevel="1" x14ac:dyDescent="0.15">
      <c r="B1099" t="s">
        <v>1274</v>
      </c>
      <c r="C1099" t="s">
        <v>982</v>
      </c>
      <c r="D1099" t="s">
        <v>194</v>
      </c>
      <c r="E1099" t="s">
        <v>10977</v>
      </c>
      <c r="F1099" t="s">
        <v>608</v>
      </c>
      <c r="G1099" t="s">
        <v>1184</v>
      </c>
      <c r="H1099" s="17">
        <v>42789</v>
      </c>
      <c r="I1099" s="15">
        <v>2017</v>
      </c>
      <c r="J1099" t="s">
        <v>10634</v>
      </c>
      <c r="K1099" s="5">
        <v>147256</v>
      </c>
      <c r="L1099" t="s">
        <v>967</v>
      </c>
      <c r="M1099" t="s">
        <v>985</v>
      </c>
      <c r="N1099" t="s">
        <v>10635</v>
      </c>
      <c r="O1099" t="s">
        <v>796</v>
      </c>
      <c r="P1099" t="s">
        <v>11969</v>
      </c>
      <c r="R1099" t="s">
        <v>744</v>
      </c>
      <c r="S1099" t="s">
        <v>795</v>
      </c>
      <c r="T1099" t="s">
        <v>12570</v>
      </c>
      <c r="U1099" t="s">
        <v>965</v>
      </c>
      <c r="V1099" t="s">
        <v>10638</v>
      </c>
      <c r="W1099" t="s">
        <v>970</v>
      </c>
      <c r="X1099" t="s">
        <v>12598</v>
      </c>
    </row>
    <row r="1100" spans="2:24" ht="11" outlineLevel="1" x14ac:dyDescent="0.15">
      <c r="B1100" t="s">
        <v>1274</v>
      </c>
      <c r="C1100" t="s">
        <v>982</v>
      </c>
      <c r="D1100" t="s">
        <v>194</v>
      </c>
      <c r="E1100" t="s">
        <v>10892</v>
      </c>
      <c r="F1100" t="s">
        <v>608</v>
      </c>
      <c r="G1100" t="s">
        <v>1184</v>
      </c>
      <c r="H1100" s="17">
        <v>42828</v>
      </c>
      <c r="I1100" s="15">
        <v>2017</v>
      </c>
      <c r="J1100" t="s">
        <v>10634</v>
      </c>
      <c r="K1100" s="5">
        <v>0</v>
      </c>
      <c r="L1100" t="s">
        <v>967</v>
      </c>
      <c r="M1100" t="s">
        <v>985</v>
      </c>
      <c r="N1100" t="s">
        <v>10635</v>
      </c>
      <c r="O1100" t="s">
        <v>796</v>
      </c>
      <c r="P1100" t="s">
        <v>11969</v>
      </c>
      <c r="R1100" t="s">
        <v>744</v>
      </c>
      <c r="S1100" t="s">
        <v>795</v>
      </c>
      <c r="T1100" t="s">
        <v>12570</v>
      </c>
      <c r="U1100" t="s">
        <v>965</v>
      </c>
      <c r="V1100" t="s">
        <v>10638</v>
      </c>
      <c r="W1100" t="s">
        <v>970</v>
      </c>
      <c r="X1100" t="s">
        <v>12599</v>
      </c>
    </row>
    <row r="1101" spans="2:24" ht="11" outlineLevel="1" x14ac:dyDescent="0.15">
      <c r="B1101" t="s">
        <v>1274</v>
      </c>
      <c r="C1101" t="s">
        <v>982</v>
      </c>
      <c r="D1101" t="s">
        <v>194</v>
      </c>
      <c r="E1101" t="s">
        <v>10943</v>
      </c>
      <c r="F1101" t="s">
        <v>608</v>
      </c>
      <c r="G1101" t="s">
        <v>1184</v>
      </c>
      <c r="H1101" s="17">
        <v>42803</v>
      </c>
      <c r="I1101" s="15">
        <v>2017</v>
      </c>
      <c r="J1101" t="s">
        <v>10634</v>
      </c>
      <c r="K1101" s="5">
        <v>148105</v>
      </c>
      <c r="L1101" t="s">
        <v>967</v>
      </c>
      <c r="M1101" t="s">
        <v>985</v>
      </c>
      <c r="N1101" t="s">
        <v>10635</v>
      </c>
      <c r="O1101" t="s">
        <v>796</v>
      </c>
      <c r="P1101" t="s">
        <v>11969</v>
      </c>
      <c r="R1101" t="s">
        <v>744</v>
      </c>
      <c r="S1101" t="s">
        <v>795</v>
      </c>
      <c r="T1101" t="s">
        <v>12570</v>
      </c>
      <c r="U1101" t="s">
        <v>965</v>
      </c>
      <c r="V1101" t="s">
        <v>10638</v>
      </c>
      <c r="W1101" t="s">
        <v>970</v>
      </c>
      <c r="X1101" t="s">
        <v>12600</v>
      </c>
    </row>
    <row r="1102" spans="2:24" ht="11" outlineLevel="1" x14ac:dyDescent="0.15">
      <c r="B1102" t="s">
        <v>1276</v>
      </c>
      <c r="C1102" t="s">
        <v>229</v>
      </c>
      <c r="E1102" t="s">
        <v>10667</v>
      </c>
      <c r="F1102" t="s">
        <v>11744</v>
      </c>
      <c r="G1102" t="s">
        <v>1044</v>
      </c>
      <c r="H1102" s="17">
        <v>42929</v>
      </c>
      <c r="I1102" s="15">
        <v>2017</v>
      </c>
      <c r="J1102" t="s">
        <v>10634</v>
      </c>
      <c r="K1102" s="5">
        <v>3428</v>
      </c>
      <c r="L1102" t="s">
        <v>967</v>
      </c>
      <c r="M1102" t="s">
        <v>956</v>
      </c>
      <c r="N1102" t="s">
        <v>10635</v>
      </c>
      <c r="O1102" t="s">
        <v>818</v>
      </c>
      <c r="P1102" t="s">
        <v>10636</v>
      </c>
      <c r="Q1102" t="s">
        <v>12379</v>
      </c>
      <c r="R1102" t="s">
        <v>760</v>
      </c>
      <c r="S1102" t="s">
        <v>795</v>
      </c>
      <c r="T1102" t="s">
        <v>12601</v>
      </c>
      <c r="U1102" t="s">
        <v>965</v>
      </c>
      <c r="V1102" t="s">
        <v>10638</v>
      </c>
      <c r="W1102" t="s">
        <v>970</v>
      </c>
      <c r="X1102" t="s">
        <v>12602</v>
      </c>
    </row>
    <row r="1103" spans="2:24" ht="11" outlineLevel="1" x14ac:dyDescent="0.15">
      <c r="B1103" t="s">
        <v>1276</v>
      </c>
      <c r="C1103" t="s">
        <v>229</v>
      </c>
      <c r="E1103" t="s">
        <v>10655</v>
      </c>
      <c r="F1103" t="s">
        <v>11744</v>
      </c>
      <c r="G1103" t="s">
        <v>1044</v>
      </c>
      <c r="H1103" s="17">
        <v>43119</v>
      </c>
      <c r="I1103" s="15">
        <v>2018</v>
      </c>
      <c r="J1103" t="s">
        <v>10634</v>
      </c>
      <c r="K1103" s="5">
        <v>0</v>
      </c>
      <c r="L1103" t="s">
        <v>967</v>
      </c>
      <c r="M1103" t="s">
        <v>956</v>
      </c>
      <c r="N1103" t="s">
        <v>10635</v>
      </c>
      <c r="O1103" t="s">
        <v>818</v>
      </c>
      <c r="P1103" t="s">
        <v>10636</v>
      </c>
      <c r="Q1103" t="s">
        <v>10636</v>
      </c>
      <c r="R1103" t="s">
        <v>760</v>
      </c>
      <c r="S1103" t="s">
        <v>795</v>
      </c>
      <c r="T1103" t="s">
        <v>12603</v>
      </c>
      <c r="U1103" t="s">
        <v>965</v>
      </c>
      <c r="V1103" t="s">
        <v>10638</v>
      </c>
      <c r="W1103" t="s">
        <v>970</v>
      </c>
      <c r="X1103" t="s">
        <v>12604</v>
      </c>
    </row>
    <row r="1104" spans="2:24" ht="11" outlineLevel="1" x14ac:dyDescent="0.15">
      <c r="B1104" t="s">
        <v>1276</v>
      </c>
      <c r="C1104" t="s">
        <v>229</v>
      </c>
      <c r="E1104" t="s">
        <v>10658</v>
      </c>
      <c r="F1104" t="s">
        <v>11744</v>
      </c>
      <c r="G1104" t="s">
        <v>1044</v>
      </c>
      <c r="H1104" s="17">
        <v>43089</v>
      </c>
      <c r="I1104" s="15">
        <v>2018</v>
      </c>
      <c r="J1104" t="s">
        <v>10634</v>
      </c>
      <c r="K1104" s="5">
        <v>0</v>
      </c>
      <c r="L1104" t="s">
        <v>967</v>
      </c>
      <c r="M1104" t="s">
        <v>956</v>
      </c>
      <c r="N1104" t="s">
        <v>10635</v>
      </c>
      <c r="O1104" t="s">
        <v>818</v>
      </c>
      <c r="P1104" t="s">
        <v>10636</v>
      </c>
      <c r="Q1104" t="s">
        <v>12379</v>
      </c>
      <c r="R1104" t="s">
        <v>760</v>
      </c>
      <c r="S1104" t="s">
        <v>795</v>
      </c>
      <c r="T1104" t="s">
        <v>11795</v>
      </c>
      <c r="U1104" t="s">
        <v>965</v>
      </c>
      <c r="V1104" t="s">
        <v>10638</v>
      </c>
      <c r="W1104" t="s">
        <v>970</v>
      </c>
      <c r="X1104" t="s">
        <v>12605</v>
      </c>
    </row>
    <row r="1105" spans="2:24" ht="11" outlineLevel="1" x14ac:dyDescent="0.15">
      <c r="B1105" t="s">
        <v>1276</v>
      </c>
      <c r="C1105" t="s">
        <v>229</v>
      </c>
      <c r="E1105" t="s">
        <v>10649</v>
      </c>
      <c r="F1105" t="s">
        <v>11744</v>
      </c>
      <c r="G1105" t="s">
        <v>1044</v>
      </c>
      <c r="H1105" s="17">
        <v>42580</v>
      </c>
      <c r="I1105" s="15">
        <v>2016</v>
      </c>
      <c r="J1105" t="s">
        <v>10634</v>
      </c>
      <c r="K1105" s="5">
        <v>8430880</v>
      </c>
      <c r="L1105" t="s">
        <v>967</v>
      </c>
      <c r="M1105" t="s">
        <v>956</v>
      </c>
      <c r="N1105" t="s">
        <v>10635</v>
      </c>
      <c r="O1105" t="s">
        <v>818</v>
      </c>
      <c r="P1105" t="s">
        <v>10636</v>
      </c>
      <c r="Q1105" t="s">
        <v>10636</v>
      </c>
      <c r="R1105" t="s">
        <v>760</v>
      </c>
      <c r="S1105" t="s">
        <v>795</v>
      </c>
      <c r="T1105" t="s">
        <v>11795</v>
      </c>
      <c r="U1105" t="s">
        <v>965</v>
      </c>
      <c r="V1105" t="s">
        <v>10638</v>
      </c>
      <c r="W1105" t="s">
        <v>970</v>
      </c>
      <c r="X1105" t="s">
        <v>12606</v>
      </c>
    </row>
    <row r="1106" spans="2:24" ht="11" outlineLevel="1" x14ac:dyDescent="0.15">
      <c r="B1106" t="s">
        <v>1276</v>
      </c>
      <c r="C1106" t="s">
        <v>229</v>
      </c>
      <c r="E1106" t="s">
        <v>10652</v>
      </c>
      <c r="F1106" t="s">
        <v>11744</v>
      </c>
      <c r="G1106" t="s">
        <v>1044</v>
      </c>
      <c r="H1106" s="17">
        <v>42619</v>
      </c>
      <c r="I1106" s="15">
        <v>2016</v>
      </c>
      <c r="J1106" t="s">
        <v>10634</v>
      </c>
      <c r="K1106" s="5">
        <v>0</v>
      </c>
      <c r="L1106" t="s">
        <v>967</v>
      </c>
      <c r="M1106" t="s">
        <v>956</v>
      </c>
      <c r="N1106" t="s">
        <v>10635</v>
      </c>
      <c r="O1106" t="s">
        <v>818</v>
      </c>
      <c r="P1106" t="s">
        <v>10636</v>
      </c>
      <c r="Q1106" t="s">
        <v>10636</v>
      </c>
      <c r="R1106" t="s">
        <v>760</v>
      </c>
      <c r="S1106" t="s">
        <v>795</v>
      </c>
      <c r="T1106" t="s">
        <v>11795</v>
      </c>
      <c r="U1106" t="s">
        <v>965</v>
      </c>
      <c r="V1106" t="s">
        <v>10638</v>
      </c>
      <c r="W1106" t="s">
        <v>970</v>
      </c>
      <c r="X1106" t="s">
        <v>12607</v>
      </c>
    </row>
    <row r="1107" spans="2:24" ht="11" outlineLevel="1" x14ac:dyDescent="0.15">
      <c r="B1107" t="s">
        <v>1276</v>
      </c>
      <c r="C1107" t="s">
        <v>229</v>
      </c>
      <c r="E1107" t="s">
        <v>10767</v>
      </c>
      <c r="F1107" t="s">
        <v>11744</v>
      </c>
      <c r="G1107" t="s">
        <v>1044</v>
      </c>
      <c r="H1107" s="17">
        <v>43193</v>
      </c>
      <c r="I1107" s="15">
        <v>2018</v>
      </c>
      <c r="J1107" t="s">
        <v>10634</v>
      </c>
      <c r="K1107" s="5">
        <v>5693</v>
      </c>
      <c r="L1107" t="s">
        <v>967</v>
      </c>
      <c r="M1107" t="s">
        <v>956</v>
      </c>
      <c r="N1107" t="s">
        <v>10635</v>
      </c>
      <c r="O1107" t="s">
        <v>818</v>
      </c>
      <c r="P1107" t="s">
        <v>10636</v>
      </c>
      <c r="Q1107" t="s">
        <v>12379</v>
      </c>
      <c r="R1107" t="s">
        <v>760</v>
      </c>
      <c r="S1107" t="s">
        <v>795</v>
      </c>
      <c r="T1107" t="s">
        <v>11795</v>
      </c>
      <c r="U1107" t="s">
        <v>965</v>
      </c>
      <c r="V1107" t="s">
        <v>10638</v>
      </c>
      <c r="W1107" t="s">
        <v>970</v>
      </c>
      <c r="X1107" t="s">
        <v>12608</v>
      </c>
    </row>
    <row r="1108" spans="2:24" ht="11" outlineLevel="1" x14ac:dyDescent="0.15">
      <c r="B1108" t="s">
        <v>1276</v>
      </c>
      <c r="C1108" t="s">
        <v>229</v>
      </c>
      <c r="E1108" t="s">
        <v>10632</v>
      </c>
      <c r="F1108" t="s">
        <v>11744</v>
      </c>
      <c r="G1108" t="s">
        <v>1044</v>
      </c>
      <c r="H1108" s="17">
        <v>42913</v>
      </c>
      <c r="I1108" s="15">
        <v>2017</v>
      </c>
      <c r="J1108" t="s">
        <v>10634</v>
      </c>
      <c r="K1108" s="5">
        <v>143738</v>
      </c>
      <c r="L1108" t="s">
        <v>967</v>
      </c>
      <c r="M1108" t="s">
        <v>956</v>
      </c>
      <c r="N1108" t="s">
        <v>10635</v>
      </c>
      <c r="O1108" t="s">
        <v>818</v>
      </c>
      <c r="P1108" t="s">
        <v>10636</v>
      </c>
      <c r="R1108" t="s">
        <v>760</v>
      </c>
      <c r="S1108" t="s">
        <v>795</v>
      </c>
      <c r="T1108" t="s">
        <v>11795</v>
      </c>
      <c r="U1108" t="s">
        <v>965</v>
      </c>
      <c r="V1108" t="s">
        <v>10638</v>
      </c>
      <c r="W1108" t="s">
        <v>970</v>
      </c>
      <c r="X1108" t="s">
        <v>12609</v>
      </c>
    </row>
    <row r="1109" spans="2:24" ht="11" outlineLevel="1" x14ac:dyDescent="0.15">
      <c r="B1109" t="s">
        <v>1276</v>
      </c>
      <c r="C1109" t="s">
        <v>229</v>
      </c>
      <c r="E1109" t="s">
        <v>10640</v>
      </c>
      <c r="F1109" t="s">
        <v>11744</v>
      </c>
      <c r="G1109" t="s">
        <v>1044</v>
      </c>
      <c r="H1109" s="17">
        <v>43160</v>
      </c>
      <c r="I1109" s="15">
        <v>2018</v>
      </c>
      <c r="J1109" t="s">
        <v>10634</v>
      </c>
      <c r="K1109" s="5">
        <v>809</v>
      </c>
      <c r="L1109" t="s">
        <v>967</v>
      </c>
      <c r="M1109" t="s">
        <v>956</v>
      </c>
      <c r="N1109" t="s">
        <v>10635</v>
      </c>
      <c r="O1109" t="s">
        <v>818</v>
      </c>
      <c r="P1109" t="s">
        <v>10636</v>
      </c>
      <c r="Q1109" t="s">
        <v>12379</v>
      </c>
      <c r="R1109" t="s">
        <v>760</v>
      </c>
      <c r="S1109" t="s">
        <v>795</v>
      </c>
      <c r="T1109" t="s">
        <v>11795</v>
      </c>
      <c r="U1109" t="s">
        <v>965</v>
      </c>
      <c r="V1109" t="s">
        <v>10638</v>
      </c>
      <c r="W1109" t="s">
        <v>970</v>
      </c>
      <c r="X1109" t="s">
        <v>12610</v>
      </c>
    </row>
    <row r="1110" spans="2:24" ht="11" outlineLevel="1" x14ac:dyDescent="0.15">
      <c r="B1110" t="s">
        <v>1276</v>
      </c>
      <c r="C1110" t="s">
        <v>229</v>
      </c>
      <c r="E1110" t="s">
        <v>10664</v>
      </c>
      <c r="F1110" t="s">
        <v>11744</v>
      </c>
      <c r="G1110" t="s">
        <v>1044</v>
      </c>
      <c r="H1110" s="17">
        <v>42727</v>
      </c>
      <c r="I1110" s="15">
        <v>2017</v>
      </c>
      <c r="J1110" t="s">
        <v>10634</v>
      </c>
      <c r="K1110" s="5">
        <v>0</v>
      </c>
      <c r="L1110" t="s">
        <v>967</v>
      </c>
      <c r="M1110" t="s">
        <v>956</v>
      </c>
      <c r="N1110" t="s">
        <v>10635</v>
      </c>
      <c r="O1110" t="s">
        <v>818</v>
      </c>
      <c r="P1110" t="s">
        <v>10636</v>
      </c>
      <c r="R1110" t="s">
        <v>760</v>
      </c>
      <c r="S1110" t="s">
        <v>795</v>
      </c>
      <c r="T1110" t="s">
        <v>11795</v>
      </c>
      <c r="U1110" t="s">
        <v>965</v>
      </c>
      <c r="V1110" t="s">
        <v>10638</v>
      </c>
      <c r="W1110" t="s">
        <v>970</v>
      </c>
      <c r="X1110" t="s">
        <v>12611</v>
      </c>
    </row>
    <row r="1111" spans="2:24" ht="11" outlineLevel="1" x14ac:dyDescent="0.15">
      <c r="B1111" t="s">
        <v>1276</v>
      </c>
      <c r="C1111" t="s">
        <v>229</v>
      </c>
      <c r="E1111" t="s">
        <v>10728</v>
      </c>
      <c r="F1111" t="s">
        <v>11744</v>
      </c>
      <c r="G1111" t="s">
        <v>1044</v>
      </c>
      <c r="H1111" s="17">
        <v>43349</v>
      </c>
      <c r="I1111" s="15">
        <v>2018</v>
      </c>
      <c r="J1111" t="s">
        <v>10634</v>
      </c>
      <c r="K1111" s="5">
        <v>0</v>
      </c>
      <c r="L1111" t="s">
        <v>967</v>
      </c>
      <c r="M1111" t="s">
        <v>956</v>
      </c>
      <c r="N1111" t="s">
        <v>10635</v>
      </c>
      <c r="O1111" t="s">
        <v>818</v>
      </c>
      <c r="P1111" t="s">
        <v>10636</v>
      </c>
      <c r="Q1111" t="s">
        <v>12379</v>
      </c>
      <c r="R1111" t="s">
        <v>760</v>
      </c>
      <c r="S1111" t="s">
        <v>795</v>
      </c>
      <c r="T1111" t="s">
        <v>12612</v>
      </c>
      <c r="U1111" t="s">
        <v>965</v>
      </c>
      <c r="V1111" t="s">
        <v>10638</v>
      </c>
      <c r="W1111" t="s">
        <v>970</v>
      </c>
      <c r="X1111" t="s">
        <v>12613</v>
      </c>
    </row>
    <row r="1112" spans="2:24" ht="11" outlineLevel="1" x14ac:dyDescent="0.15">
      <c r="B1112" t="s">
        <v>1276</v>
      </c>
      <c r="C1112" t="s">
        <v>229</v>
      </c>
      <c r="E1112" t="s">
        <v>10711</v>
      </c>
      <c r="F1112" t="s">
        <v>11744</v>
      </c>
      <c r="G1112" t="s">
        <v>1044</v>
      </c>
      <c r="H1112" s="17">
        <v>43258</v>
      </c>
      <c r="I1112" s="15">
        <v>2018</v>
      </c>
      <c r="J1112" t="s">
        <v>10634</v>
      </c>
      <c r="K1112" s="5">
        <v>453894</v>
      </c>
      <c r="L1112" t="s">
        <v>967</v>
      </c>
      <c r="M1112" t="s">
        <v>956</v>
      </c>
      <c r="N1112" t="s">
        <v>10635</v>
      </c>
      <c r="O1112" t="s">
        <v>818</v>
      </c>
      <c r="P1112" t="s">
        <v>10636</v>
      </c>
      <c r="Q1112" t="s">
        <v>12379</v>
      </c>
      <c r="R1112" t="s">
        <v>760</v>
      </c>
      <c r="S1112" t="s">
        <v>795</v>
      </c>
      <c r="T1112" t="s">
        <v>12614</v>
      </c>
      <c r="U1112" t="s">
        <v>965</v>
      </c>
      <c r="V1112" t="s">
        <v>10638</v>
      </c>
      <c r="W1112" t="s">
        <v>970</v>
      </c>
      <c r="X1112" t="s">
        <v>12615</v>
      </c>
    </row>
    <row r="1113" spans="2:24" ht="11" outlineLevel="1" x14ac:dyDescent="0.15">
      <c r="B1113" t="s">
        <v>1276</v>
      </c>
      <c r="C1113" t="s">
        <v>229</v>
      </c>
      <c r="E1113" t="s">
        <v>10643</v>
      </c>
      <c r="F1113" t="s">
        <v>11744</v>
      </c>
      <c r="G1113" t="s">
        <v>1044</v>
      </c>
      <c r="H1113" s="17">
        <v>42817</v>
      </c>
      <c r="I1113" s="15">
        <v>2017</v>
      </c>
      <c r="J1113" t="s">
        <v>10634</v>
      </c>
      <c r="K1113" s="5">
        <v>-31919</v>
      </c>
      <c r="L1113" t="s">
        <v>967</v>
      </c>
      <c r="M1113" t="s">
        <v>956</v>
      </c>
      <c r="N1113" t="s">
        <v>10635</v>
      </c>
      <c r="O1113" t="s">
        <v>818</v>
      </c>
      <c r="P1113" t="s">
        <v>10636</v>
      </c>
      <c r="R1113" t="s">
        <v>760</v>
      </c>
      <c r="S1113" t="s">
        <v>795</v>
      </c>
      <c r="T1113" t="s">
        <v>11795</v>
      </c>
      <c r="U1113" t="s">
        <v>965</v>
      </c>
      <c r="V1113" t="s">
        <v>10638</v>
      </c>
      <c r="W1113" t="s">
        <v>970</v>
      </c>
      <c r="X1113" t="s">
        <v>12616</v>
      </c>
    </row>
    <row r="1114" spans="2:24" ht="11" outlineLevel="1" x14ac:dyDescent="0.15">
      <c r="B1114" t="s">
        <v>1276</v>
      </c>
      <c r="C1114" t="s">
        <v>229</v>
      </c>
      <c r="E1114" t="s">
        <v>10661</v>
      </c>
      <c r="F1114" t="s">
        <v>11744</v>
      </c>
      <c r="G1114" t="s">
        <v>1044</v>
      </c>
      <c r="H1114" s="17">
        <v>43117</v>
      </c>
      <c r="I1114" s="15">
        <v>2018</v>
      </c>
      <c r="J1114" t="s">
        <v>10634</v>
      </c>
      <c r="K1114" s="5">
        <v>117466</v>
      </c>
      <c r="L1114" t="s">
        <v>967</v>
      </c>
      <c r="M1114" t="s">
        <v>956</v>
      </c>
      <c r="N1114" t="s">
        <v>10635</v>
      </c>
      <c r="O1114" t="s">
        <v>818</v>
      </c>
      <c r="P1114" t="s">
        <v>10636</v>
      </c>
      <c r="Q1114" t="s">
        <v>12379</v>
      </c>
      <c r="R1114" t="s">
        <v>760</v>
      </c>
      <c r="S1114" t="s">
        <v>795</v>
      </c>
      <c r="T1114" t="s">
        <v>11795</v>
      </c>
      <c r="U1114" t="s">
        <v>965</v>
      </c>
      <c r="V1114" t="s">
        <v>10638</v>
      </c>
      <c r="W1114" t="s">
        <v>970</v>
      </c>
      <c r="X1114" t="s">
        <v>12617</v>
      </c>
    </row>
    <row r="1115" spans="2:24" ht="11" outlineLevel="1" x14ac:dyDescent="0.15">
      <c r="B1115" t="s">
        <v>1276</v>
      </c>
      <c r="C1115" t="s">
        <v>229</v>
      </c>
      <c r="E1115" t="s">
        <v>10646</v>
      </c>
      <c r="F1115" t="s">
        <v>11744</v>
      </c>
      <c r="G1115" t="s">
        <v>1044</v>
      </c>
      <c r="H1115" s="17">
        <v>43160</v>
      </c>
      <c r="I1115" s="15">
        <v>2018</v>
      </c>
      <c r="J1115" t="s">
        <v>10634</v>
      </c>
      <c r="K1115" s="5">
        <v>520560</v>
      </c>
      <c r="L1115" t="s">
        <v>967</v>
      </c>
      <c r="M1115" t="s">
        <v>956</v>
      </c>
      <c r="N1115" t="s">
        <v>10635</v>
      </c>
      <c r="O1115" t="s">
        <v>818</v>
      </c>
      <c r="P1115" t="s">
        <v>10636</v>
      </c>
      <c r="Q1115" t="s">
        <v>12379</v>
      </c>
      <c r="R1115" t="s">
        <v>760</v>
      </c>
      <c r="S1115" t="s">
        <v>795</v>
      </c>
      <c r="T1115" t="s">
        <v>11795</v>
      </c>
      <c r="U1115" t="s">
        <v>965</v>
      </c>
      <c r="V1115" t="s">
        <v>10638</v>
      </c>
      <c r="W1115" t="s">
        <v>970</v>
      </c>
      <c r="X1115" t="s">
        <v>12618</v>
      </c>
    </row>
    <row r="1116" spans="2:24" ht="11" outlineLevel="1" x14ac:dyDescent="0.15">
      <c r="B1116" t="s">
        <v>1278</v>
      </c>
      <c r="C1116" t="s">
        <v>230</v>
      </c>
      <c r="E1116" t="s">
        <v>10664</v>
      </c>
      <c r="F1116" t="s">
        <v>11744</v>
      </c>
      <c r="G1116" t="s">
        <v>1044</v>
      </c>
      <c r="H1116" s="17">
        <v>45667</v>
      </c>
      <c r="I1116" s="15">
        <v>2025</v>
      </c>
      <c r="J1116" t="s">
        <v>10634</v>
      </c>
      <c r="K1116" s="5">
        <v>96344</v>
      </c>
      <c r="L1116" t="s">
        <v>967</v>
      </c>
      <c r="M1116" t="s">
        <v>956</v>
      </c>
      <c r="N1116" t="s">
        <v>10635</v>
      </c>
      <c r="O1116" t="s">
        <v>818</v>
      </c>
      <c r="P1116" t="s">
        <v>10636</v>
      </c>
      <c r="Q1116" t="s">
        <v>10636</v>
      </c>
      <c r="R1116" t="s">
        <v>741</v>
      </c>
      <c r="S1116" t="s">
        <v>795</v>
      </c>
      <c r="T1116" t="s">
        <v>12619</v>
      </c>
      <c r="U1116" t="s">
        <v>965</v>
      </c>
      <c r="V1116" t="s">
        <v>10638</v>
      </c>
      <c r="W1116" t="s">
        <v>970</v>
      </c>
      <c r="X1116" t="s">
        <v>12620</v>
      </c>
    </row>
    <row r="1117" spans="2:24" ht="11" outlineLevel="1" x14ac:dyDescent="0.15">
      <c r="B1117" t="s">
        <v>1278</v>
      </c>
      <c r="C1117" t="s">
        <v>230</v>
      </c>
      <c r="E1117" t="s">
        <v>10632</v>
      </c>
      <c r="F1117" t="s">
        <v>11744</v>
      </c>
      <c r="G1117" t="s">
        <v>1044</v>
      </c>
      <c r="H1117" s="17">
        <v>46034</v>
      </c>
      <c r="I1117" s="15">
        <v>2026</v>
      </c>
      <c r="J1117" t="s">
        <v>10634</v>
      </c>
      <c r="K1117" s="5">
        <v>-5000</v>
      </c>
      <c r="L1117" t="s">
        <v>967</v>
      </c>
      <c r="M1117" t="s">
        <v>956</v>
      </c>
      <c r="N1117" t="s">
        <v>10635</v>
      </c>
      <c r="O1117" t="s">
        <v>818</v>
      </c>
      <c r="P1117" t="s">
        <v>10636</v>
      </c>
      <c r="Q1117" t="s">
        <v>12621</v>
      </c>
      <c r="R1117" t="s">
        <v>741</v>
      </c>
      <c r="S1117" t="s">
        <v>795</v>
      </c>
      <c r="T1117" t="s">
        <v>12622</v>
      </c>
      <c r="U1117" t="s">
        <v>965</v>
      </c>
      <c r="V1117" t="s">
        <v>10638</v>
      </c>
      <c r="W1117" t="s">
        <v>970</v>
      </c>
      <c r="X1117" t="s">
        <v>12623</v>
      </c>
    </row>
    <row r="1118" spans="2:24" ht="11" outlineLevel="1" x14ac:dyDescent="0.15">
      <c r="B1118" t="s">
        <v>1278</v>
      </c>
      <c r="C1118" t="s">
        <v>230</v>
      </c>
      <c r="E1118" t="s">
        <v>10643</v>
      </c>
      <c r="F1118" t="s">
        <v>11744</v>
      </c>
      <c r="G1118" t="s">
        <v>1044</v>
      </c>
      <c r="H1118" s="17">
        <v>45908</v>
      </c>
      <c r="I1118" s="15">
        <v>2025</v>
      </c>
      <c r="J1118" t="s">
        <v>10634</v>
      </c>
      <c r="K1118" s="5">
        <v>88731</v>
      </c>
      <c r="L1118" t="s">
        <v>967</v>
      </c>
      <c r="M1118" t="s">
        <v>956</v>
      </c>
      <c r="N1118" t="s">
        <v>10635</v>
      </c>
      <c r="O1118" t="s">
        <v>818</v>
      </c>
      <c r="P1118" t="s">
        <v>10636</v>
      </c>
      <c r="Q1118" t="s">
        <v>10636</v>
      </c>
      <c r="R1118" t="s">
        <v>741</v>
      </c>
      <c r="S1118" t="s">
        <v>795</v>
      </c>
      <c r="T1118" t="s">
        <v>12624</v>
      </c>
      <c r="U1118" t="s">
        <v>965</v>
      </c>
      <c r="V1118" t="s">
        <v>10638</v>
      </c>
      <c r="W1118" t="s">
        <v>970</v>
      </c>
      <c r="X1118" t="s">
        <v>12625</v>
      </c>
    </row>
    <row r="1119" spans="2:24" ht="11" outlineLevel="1" x14ac:dyDescent="0.15">
      <c r="B1119" t="s">
        <v>1278</v>
      </c>
      <c r="C1119" t="s">
        <v>230</v>
      </c>
      <c r="E1119" t="s">
        <v>10667</v>
      </c>
      <c r="F1119" t="s">
        <v>11744</v>
      </c>
      <c r="G1119" t="s">
        <v>1044</v>
      </c>
      <c r="H1119" s="17">
        <v>46066</v>
      </c>
      <c r="I1119" s="15">
        <v>2026</v>
      </c>
      <c r="J1119" t="s">
        <v>10634</v>
      </c>
      <c r="K1119" s="5">
        <v>0</v>
      </c>
      <c r="L1119" t="s">
        <v>967</v>
      </c>
      <c r="M1119" t="s">
        <v>956</v>
      </c>
      <c r="N1119" t="s">
        <v>10635</v>
      </c>
      <c r="O1119" t="s">
        <v>818</v>
      </c>
      <c r="P1119" t="s">
        <v>10636</v>
      </c>
      <c r="Q1119" t="s">
        <v>10636</v>
      </c>
      <c r="R1119" t="s">
        <v>741</v>
      </c>
      <c r="S1119" t="s">
        <v>795</v>
      </c>
      <c r="T1119" t="s">
        <v>12626</v>
      </c>
      <c r="U1119" t="s">
        <v>965</v>
      </c>
      <c r="V1119" t="s">
        <v>10638</v>
      </c>
      <c r="W1119" t="s">
        <v>970</v>
      </c>
      <c r="X1119" t="s">
        <v>12627</v>
      </c>
    </row>
    <row r="1120" spans="2:24" ht="11" outlineLevel="1" x14ac:dyDescent="0.15">
      <c r="B1120" t="s">
        <v>1278</v>
      </c>
      <c r="C1120" t="s">
        <v>230</v>
      </c>
      <c r="E1120" t="s">
        <v>10649</v>
      </c>
      <c r="F1120" t="s">
        <v>11744</v>
      </c>
      <c r="G1120" t="s">
        <v>1044</v>
      </c>
      <c r="H1120" s="17">
        <v>45187</v>
      </c>
      <c r="I1120" s="15">
        <v>2023</v>
      </c>
      <c r="J1120" t="s">
        <v>10634</v>
      </c>
      <c r="K1120" s="5">
        <v>9106800</v>
      </c>
      <c r="L1120" t="s">
        <v>967</v>
      </c>
      <c r="M1120" t="s">
        <v>956</v>
      </c>
      <c r="N1120" t="s">
        <v>10635</v>
      </c>
      <c r="O1120" t="s">
        <v>818</v>
      </c>
      <c r="P1120" t="s">
        <v>10636</v>
      </c>
      <c r="Q1120" t="s">
        <v>10636</v>
      </c>
      <c r="R1120" t="s">
        <v>741</v>
      </c>
      <c r="S1120" t="s">
        <v>795</v>
      </c>
      <c r="T1120" t="s">
        <v>12624</v>
      </c>
      <c r="U1120" t="s">
        <v>965</v>
      </c>
      <c r="V1120" t="s">
        <v>10638</v>
      </c>
      <c r="W1120" t="s">
        <v>970</v>
      </c>
      <c r="X1120" t="s">
        <v>12628</v>
      </c>
    </row>
    <row r="1121" spans="2:24" ht="11" outlineLevel="1" x14ac:dyDescent="0.15">
      <c r="B1121" t="s">
        <v>1278</v>
      </c>
      <c r="C1121" t="s">
        <v>230</v>
      </c>
      <c r="E1121" t="s">
        <v>10652</v>
      </c>
      <c r="F1121" t="s">
        <v>11744</v>
      </c>
      <c r="G1121" t="s">
        <v>1044</v>
      </c>
      <c r="H1121" s="17">
        <v>45541</v>
      </c>
      <c r="I1121" s="15">
        <v>2024</v>
      </c>
      <c r="J1121" t="s">
        <v>10634</v>
      </c>
      <c r="K1121" s="5">
        <v>327838</v>
      </c>
      <c r="L1121" t="s">
        <v>967</v>
      </c>
      <c r="M1121" t="s">
        <v>956</v>
      </c>
      <c r="N1121" t="s">
        <v>10635</v>
      </c>
      <c r="O1121" t="s">
        <v>818</v>
      </c>
      <c r="P1121" t="s">
        <v>10636</v>
      </c>
      <c r="Q1121" t="s">
        <v>10636</v>
      </c>
      <c r="R1121" t="s">
        <v>741</v>
      </c>
      <c r="S1121" t="s">
        <v>795</v>
      </c>
      <c r="T1121" t="s">
        <v>12629</v>
      </c>
      <c r="U1121" t="s">
        <v>965</v>
      </c>
      <c r="V1121" t="s">
        <v>10638</v>
      </c>
      <c r="W1121" t="s">
        <v>970</v>
      </c>
      <c r="X1121" t="s">
        <v>12630</v>
      </c>
    </row>
    <row r="1122" spans="2:24" ht="11" outlineLevel="1" x14ac:dyDescent="0.15">
      <c r="B1122" t="s">
        <v>1280</v>
      </c>
      <c r="C1122" t="s">
        <v>1281</v>
      </c>
      <c r="D1122" t="s">
        <v>164</v>
      </c>
      <c r="E1122" t="s">
        <v>10652</v>
      </c>
      <c r="F1122" t="s">
        <v>11297</v>
      </c>
      <c r="G1122" t="s">
        <v>1022</v>
      </c>
      <c r="H1122" s="17">
        <v>45999</v>
      </c>
      <c r="I1122" s="15">
        <v>2026</v>
      </c>
      <c r="J1122" t="s">
        <v>10634</v>
      </c>
      <c r="K1122" s="5">
        <v>0</v>
      </c>
      <c r="L1122" t="s">
        <v>967</v>
      </c>
      <c r="M1122" t="s">
        <v>985</v>
      </c>
      <c r="N1122" t="s">
        <v>10635</v>
      </c>
      <c r="O1122" t="s">
        <v>796</v>
      </c>
      <c r="P1122" t="s">
        <v>10885</v>
      </c>
      <c r="Q1122" t="s">
        <v>10671</v>
      </c>
      <c r="R1122" t="s">
        <v>755</v>
      </c>
      <c r="S1122" t="s">
        <v>795</v>
      </c>
      <c r="T1122" t="s">
        <v>12631</v>
      </c>
      <c r="U1122" t="s">
        <v>965</v>
      </c>
      <c r="V1122" t="s">
        <v>10638</v>
      </c>
      <c r="W1122" t="s">
        <v>970</v>
      </c>
      <c r="X1122" t="s">
        <v>12632</v>
      </c>
    </row>
    <row r="1123" spans="2:24" ht="11" outlineLevel="1" x14ac:dyDescent="0.15">
      <c r="B1123" t="s">
        <v>1280</v>
      </c>
      <c r="C1123" t="s">
        <v>1281</v>
      </c>
      <c r="D1123" t="s">
        <v>164</v>
      </c>
      <c r="E1123" t="s">
        <v>10649</v>
      </c>
      <c r="F1123" t="s">
        <v>11297</v>
      </c>
      <c r="G1123" t="s">
        <v>1022</v>
      </c>
      <c r="H1123" s="17">
        <v>45838</v>
      </c>
      <c r="I1123" s="15">
        <v>2025</v>
      </c>
      <c r="J1123" t="s">
        <v>10634</v>
      </c>
      <c r="K1123" s="5">
        <v>9519848</v>
      </c>
      <c r="L1123" t="s">
        <v>967</v>
      </c>
      <c r="M1123" t="s">
        <v>985</v>
      </c>
      <c r="N1123" t="s">
        <v>10635</v>
      </c>
      <c r="O1123" t="s">
        <v>796</v>
      </c>
      <c r="P1123" t="s">
        <v>10885</v>
      </c>
      <c r="Q1123" t="s">
        <v>10671</v>
      </c>
      <c r="R1123" t="s">
        <v>755</v>
      </c>
      <c r="S1123" t="s">
        <v>795</v>
      </c>
      <c r="T1123" t="s">
        <v>12633</v>
      </c>
      <c r="U1123" t="s">
        <v>965</v>
      </c>
      <c r="V1123" t="s">
        <v>10638</v>
      </c>
      <c r="W1123" t="s">
        <v>970</v>
      </c>
      <c r="X1123" t="s">
        <v>12634</v>
      </c>
    </row>
    <row r="1124" spans="2:24" ht="11" outlineLevel="1" x14ac:dyDescent="0.15">
      <c r="B1124" t="s">
        <v>1283</v>
      </c>
      <c r="C1124" t="s">
        <v>233</v>
      </c>
      <c r="E1124" t="s">
        <v>10664</v>
      </c>
      <c r="F1124" t="s">
        <v>12635</v>
      </c>
      <c r="G1124" t="s">
        <v>1284</v>
      </c>
      <c r="H1124" s="17">
        <v>44831</v>
      </c>
      <c r="I1124" s="15">
        <v>2022</v>
      </c>
      <c r="J1124" t="s">
        <v>10634</v>
      </c>
      <c r="K1124" s="5">
        <v>87035.5</v>
      </c>
      <c r="L1124" t="s">
        <v>967</v>
      </c>
      <c r="M1124" t="s">
        <v>956</v>
      </c>
      <c r="N1124" t="s">
        <v>10635</v>
      </c>
      <c r="O1124" t="s">
        <v>818</v>
      </c>
      <c r="P1124" t="s">
        <v>10636</v>
      </c>
      <c r="Q1124" t="s">
        <v>10636</v>
      </c>
      <c r="R1124" t="s">
        <v>741</v>
      </c>
      <c r="S1124" t="s">
        <v>795</v>
      </c>
      <c r="T1124" t="s">
        <v>12636</v>
      </c>
      <c r="U1124" t="s">
        <v>965</v>
      </c>
      <c r="V1124" t="s">
        <v>10638</v>
      </c>
      <c r="W1124" t="s">
        <v>970</v>
      </c>
      <c r="X1124" t="s">
        <v>12637</v>
      </c>
    </row>
    <row r="1125" spans="2:24" ht="11" outlineLevel="1" x14ac:dyDescent="0.15">
      <c r="B1125" t="s">
        <v>1283</v>
      </c>
      <c r="C1125" t="s">
        <v>233</v>
      </c>
      <c r="E1125" t="s">
        <v>10643</v>
      </c>
      <c r="F1125" t="s">
        <v>12635</v>
      </c>
      <c r="G1125" t="s">
        <v>1284</v>
      </c>
      <c r="H1125" s="17">
        <v>45194</v>
      </c>
      <c r="I1125" s="15">
        <v>2023</v>
      </c>
      <c r="J1125" t="s">
        <v>10634</v>
      </c>
      <c r="K1125" s="5">
        <v>102649.49</v>
      </c>
      <c r="L1125" t="s">
        <v>967</v>
      </c>
      <c r="M1125" t="s">
        <v>956</v>
      </c>
      <c r="N1125" t="s">
        <v>10635</v>
      </c>
      <c r="O1125" t="s">
        <v>818</v>
      </c>
      <c r="P1125" t="s">
        <v>10636</v>
      </c>
      <c r="Q1125" t="s">
        <v>10636</v>
      </c>
      <c r="R1125" t="s">
        <v>741</v>
      </c>
      <c r="S1125" t="s">
        <v>795</v>
      </c>
      <c r="T1125" t="s">
        <v>12638</v>
      </c>
      <c r="U1125" t="s">
        <v>965</v>
      </c>
      <c r="V1125" t="s">
        <v>10638</v>
      </c>
      <c r="W1125" t="s">
        <v>970</v>
      </c>
      <c r="X1125" t="s">
        <v>12639</v>
      </c>
    </row>
    <row r="1126" spans="2:24" ht="11" outlineLevel="1" x14ac:dyDescent="0.15">
      <c r="B1126" t="s">
        <v>1283</v>
      </c>
      <c r="C1126" t="s">
        <v>233</v>
      </c>
      <c r="E1126" t="s">
        <v>10652</v>
      </c>
      <c r="F1126" t="s">
        <v>12635</v>
      </c>
      <c r="G1126" t="s">
        <v>1284</v>
      </c>
      <c r="H1126" s="17">
        <v>44676</v>
      </c>
      <c r="I1126" s="15">
        <v>2022</v>
      </c>
      <c r="J1126" t="s">
        <v>10634</v>
      </c>
      <c r="K1126" s="5">
        <v>23414</v>
      </c>
      <c r="L1126" t="s">
        <v>967</v>
      </c>
      <c r="M1126" t="s">
        <v>956</v>
      </c>
      <c r="N1126" t="s">
        <v>10635</v>
      </c>
      <c r="O1126" t="s">
        <v>818</v>
      </c>
      <c r="P1126" t="s">
        <v>10636</v>
      </c>
      <c r="Q1126" t="s">
        <v>10636</v>
      </c>
      <c r="R1126" t="s">
        <v>741</v>
      </c>
      <c r="S1126" t="s">
        <v>795</v>
      </c>
      <c r="T1126" t="s">
        <v>12636</v>
      </c>
      <c r="U1126" t="s">
        <v>965</v>
      </c>
      <c r="V1126" t="s">
        <v>10638</v>
      </c>
      <c r="W1126" t="s">
        <v>970</v>
      </c>
      <c r="X1126" t="s">
        <v>12640</v>
      </c>
    </row>
    <row r="1127" spans="2:24" ht="11" outlineLevel="1" x14ac:dyDescent="0.15">
      <c r="B1127" t="s">
        <v>1283</v>
      </c>
      <c r="C1127" t="s">
        <v>233</v>
      </c>
      <c r="E1127" t="s">
        <v>10649</v>
      </c>
      <c r="F1127" t="s">
        <v>12635</v>
      </c>
      <c r="G1127" t="s">
        <v>1284</v>
      </c>
      <c r="H1127" s="17">
        <v>44218</v>
      </c>
      <c r="I1127" s="15">
        <v>2021</v>
      </c>
      <c r="J1127" t="s">
        <v>10634</v>
      </c>
      <c r="K1127" s="5">
        <v>8980400</v>
      </c>
      <c r="L1127" t="s">
        <v>967</v>
      </c>
      <c r="M1127" t="s">
        <v>956</v>
      </c>
      <c r="N1127" t="s">
        <v>10635</v>
      </c>
      <c r="O1127" t="s">
        <v>818</v>
      </c>
      <c r="P1127" t="s">
        <v>10636</v>
      </c>
      <c r="Q1127" t="s">
        <v>10636</v>
      </c>
      <c r="R1127" t="s">
        <v>741</v>
      </c>
      <c r="S1127" t="s">
        <v>795</v>
      </c>
      <c r="T1127" t="s">
        <v>12641</v>
      </c>
      <c r="U1127" t="s">
        <v>965</v>
      </c>
      <c r="V1127" t="s">
        <v>10638</v>
      </c>
      <c r="W1127" t="s">
        <v>970</v>
      </c>
      <c r="X1127" t="s">
        <v>12642</v>
      </c>
    </row>
    <row r="1128" spans="2:24" ht="11" outlineLevel="1" x14ac:dyDescent="0.15">
      <c r="B1128" t="s">
        <v>1286</v>
      </c>
      <c r="C1128" t="s">
        <v>1287</v>
      </c>
      <c r="D1128" t="s">
        <v>205</v>
      </c>
      <c r="E1128" t="s">
        <v>10664</v>
      </c>
      <c r="F1128" t="s">
        <v>650</v>
      </c>
      <c r="G1128" t="s">
        <v>1288</v>
      </c>
      <c r="H1128" s="17">
        <v>45915</v>
      </c>
      <c r="I1128" s="15">
        <v>2025</v>
      </c>
      <c r="J1128" t="s">
        <v>10634</v>
      </c>
      <c r="K1128" s="5">
        <v>539280</v>
      </c>
      <c r="L1128" t="s">
        <v>967</v>
      </c>
      <c r="M1128" t="s">
        <v>985</v>
      </c>
      <c r="N1128" t="s">
        <v>10635</v>
      </c>
      <c r="O1128" t="s">
        <v>818</v>
      </c>
      <c r="P1128" t="s">
        <v>12643</v>
      </c>
      <c r="Q1128" t="s">
        <v>12644</v>
      </c>
      <c r="R1128" t="s">
        <v>752</v>
      </c>
      <c r="S1128" t="s">
        <v>795</v>
      </c>
      <c r="T1128" t="s">
        <v>12645</v>
      </c>
      <c r="U1128" t="s">
        <v>965</v>
      </c>
      <c r="V1128" t="s">
        <v>10638</v>
      </c>
      <c r="W1128" t="s">
        <v>970</v>
      </c>
      <c r="X1128" t="s">
        <v>12646</v>
      </c>
    </row>
    <row r="1129" spans="2:24" ht="11" outlineLevel="1" x14ac:dyDescent="0.15">
      <c r="B1129" t="s">
        <v>1286</v>
      </c>
      <c r="C1129" t="s">
        <v>1287</v>
      </c>
      <c r="D1129" t="s">
        <v>205</v>
      </c>
      <c r="E1129" t="s">
        <v>10652</v>
      </c>
      <c r="F1129" t="s">
        <v>650</v>
      </c>
      <c r="G1129" t="s">
        <v>1288</v>
      </c>
      <c r="H1129" s="17">
        <v>45912</v>
      </c>
      <c r="I1129" s="15">
        <v>2025</v>
      </c>
      <c r="J1129" t="s">
        <v>10634</v>
      </c>
      <c r="K1129" s="5">
        <v>13482.76</v>
      </c>
      <c r="L1129" t="s">
        <v>967</v>
      </c>
      <c r="M1129" t="s">
        <v>985</v>
      </c>
      <c r="N1129" t="s">
        <v>10635</v>
      </c>
      <c r="O1129" t="s">
        <v>818</v>
      </c>
      <c r="P1129" t="s">
        <v>12643</v>
      </c>
      <c r="Q1129" t="s">
        <v>12647</v>
      </c>
      <c r="R1129" t="s">
        <v>752</v>
      </c>
      <c r="S1129" t="s">
        <v>795</v>
      </c>
      <c r="T1129" t="s">
        <v>12645</v>
      </c>
      <c r="U1129" t="s">
        <v>965</v>
      </c>
      <c r="V1129" t="s">
        <v>10638</v>
      </c>
      <c r="W1129" t="s">
        <v>970</v>
      </c>
      <c r="X1129" t="s">
        <v>12648</v>
      </c>
    </row>
    <row r="1130" spans="2:24" ht="11" outlineLevel="1" x14ac:dyDescent="0.15">
      <c r="B1130" t="s">
        <v>1286</v>
      </c>
      <c r="C1130" t="s">
        <v>1287</v>
      </c>
      <c r="D1130" t="s">
        <v>205</v>
      </c>
      <c r="E1130" t="s">
        <v>10649</v>
      </c>
      <c r="F1130" t="s">
        <v>650</v>
      </c>
      <c r="G1130" t="s">
        <v>1288</v>
      </c>
      <c r="H1130" s="17">
        <v>45909</v>
      </c>
      <c r="I1130" s="15">
        <v>2025</v>
      </c>
      <c r="J1130" t="s">
        <v>10634</v>
      </c>
      <c r="K1130" s="5">
        <v>8449287.1199999992</v>
      </c>
      <c r="L1130" t="s">
        <v>967</v>
      </c>
      <c r="M1130" t="s">
        <v>985</v>
      </c>
      <c r="N1130" t="s">
        <v>10635</v>
      </c>
      <c r="O1130" t="s">
        <v>818</v>
      </c>
      <c r="P1130" t="s">
        <v>12643</v>
      </c>
      <c r="Q1130" t="s">
        <v>12649</v>
      </c>
      <c r="R1130" t="s">
        <v>752</v>
      </c>
      <c r="S1130" t="s">
        <v>795</v>
      </c>
      <c r="T1130" t="s">
        <v>12645</v>
      </c>
      <c r="U1130" t="s">
        <v>965</v>
      </c>
      <c r="V1130" t="s">
        <v>10638</v>
      </c>
      <c r="W1130" t="s">
        <v>970</v>
      </c>
      <c r="X1130" t="s">
        <v>12650</v>
      </c>
    </row>
    <row r="1131" spans="2:24" ht="11" outlineLevel="1" x14ac:dyDescent="0.15">
      <c r="B1131" t="s">
        <v>1292</v>
      </c>
      <c r="C1131" t="s">
        <v>1293</v>
      </c>
      <c r="D1131" t="s">
        <v>216</v>
      </c>
      <c r="E1131" t="s">
        <v>10655</v>
      </c>
      <c r="F1131" t="s">
        <v>12651</v>
      </c>
      <c r="G1131" t="s">
        <v>1294</v>
      </c>
      <c r="H1131" s="17">
        <v>45398</v>
      </c>
      <c r="I1131" s="15">
        <v>2024</v>
      </c>
      <c r="J1131" t="s">
        <v>10634</v>
      </c>
      <c r="K1131" s="5">
        <v>0</v>
      </c>
      <c r="L1131" t="s">
        <v>967</v>
      </c>
      <c r="M1131" t="s">
        <v>985</v>
      </c>
      <c r="N1131" t="s">
        <v>10635</v>
      </c>
      <c r="O1131" t="s">
        <v>796</v>
      </c>
      <c r="P1131" t="s">
        <v>10885</v>
      </c>
      <c r="Q1131" t="s">
        <v>10671</v>
      </c>
      <c r="R1131" t="s">
        <v>755</v>
      </c>
      <c r="S1131" t="s">
        <v>795</v>
      </c>
      <c r="T1131" t="s">
        <v>12652</v>
      </c>
      <c r="U1131" t="s">
        <v>965</v>
      </c>
      <c r="V1131" t="s">
        <v>10638</v>
      </c>
      <c r="W1131" t="s">
        <v>970</v>
      </c>
      <c r="X1131" t="s">
        <v>12653</v>
      </c>
    </row>
    <row r="1132" spans="2:24" ht="11" outlineLevel="1" x14ac:dyDescent="0.15">
      <c r="B1132" t="s">
        <v>1292</v>
      </c>
      <c r="C1132" t="s">
        <v>1293</v>
      </c>
      <c r="D1132" t="s">
        <v>216</v>
      </c>
      <c r="E1132" t="s">
        <v>10646</v>
      </c>
      <c r="F1132" t="s">
        <v>12651</v>
      </c>
      <c r="G1132" t="s">
        <v>1294</v>
      </c>
      <c r="H1132" s="17">
        <v>45414</v>
      </c>
      <c r="I1132" s="15">
        <v>2024</v>
      </c>
      <c r="J1132" t="s">
        <v>10634</v>
      </c>
      <c r="K1132" s="5">
        <v>0</v>
      </c>
      <c r="L1132" t="s">
        <v>967</v>
      </c>
      <c r="M1132" t="s">
        <v>985</v>
      </c>
      <c r="N1132" t="s">
        <v>10635</v>
      </c>
      <c r="O1132" t="s">
        <v>796</v>
      </c>
      <c r="P1132" t="s">
        <v>10885</v>
      </c>
      <c r="Q1132" t="s">
        <v>10671</v>
      </c>
      <c r="R1132" t="s">
        <v>755</v>
      </c>
      <c r="S1132" t="s">
        <v>795</v>
      </c>
      <c r="T1132" t="s">
        <v>12652</v>
      </c>
      <c r="U1132" t="s">
        <v>965</v>
      </c>
      <c r="V1132" t="s">
        <v>10638</v>
      </c>
      <c r="W1132" t="s">
        <v>970</v>
      </c>
      <c r="X1132" t="s">
        <v>12654</v>
      </c>
    </row>
    <row r="1133" spans="2:24" ht="11" outlineLevel="1" x14ac:dyDescent="0.15">
      <c r="B1133" t="s">
        <v>1292</v>
      </c>
      <c r="C1133" t="s">
        <v>1293</v>
      </c>
      <c r="D1133" t="s">
        <v>216</v>
      </c>
      <c r="E1133" t="s">
        <v>10652</v>
      </c>
      <c r="F1133" t="s">
        <v>12651</v>
      </c>
      <c r="G1133" t="s">
        <v>1294</v>
      </c>
      <c r="H1133" s="17">
        <v>45224</v>
      </c>
      <c r="I1133" s="15">
        <v>2024</v>
      </c>
      <c r="J1133" t="s">
        <v>10634</v>
      </c>
      <c r="K1133" s="5">
        <v>0</v>
      </c>
      <c r="L1133" t="s">
        <v>967</v>
      </c>
      <c r="M1133" t="s">
        <v>985</v>
      </c>
      <c r="N1133" t="s">
        <v>10635</v>
      </c>
      <c r="O1133" t="s">
        <v>796</v>
      </c>
      <c r="P1133" t="s">
        <v>10671</v>
      </c>
      <c r="Q1133" t="s">
        <v>10671</v>
      </c>
      <c r="R1133" t="s">
        <v>755</v>
      </c>
      <c r="S1133" t="s">
        <v>795</v>
      </c>
      <c r="T1133" t="s">
        <v>12655</v>
      </c>
      <c r="U1133" t="s">
        <v>965</v>
      </c>
      <c r="V1133" t="s">
        <v>10638</v>
      </c>
      <c r="W1133" t="s">
        <v>970</v>
      </c>
      <c r="X1133" t="s">
        <v>12656</v>
      </c>
    </row>
    <row r="1134" spans="2:24" ht="11" outlineLevel="1" x14ac:dyDescent="0.15">
      <c r="B1134" t="s">
        <v>1292</v>
      </c>
      <c r="C1134" t="s">
        <v>1293</v>
      </c>
      <c r="D1134" t="s">
        <v>216</v>
      </c>
      <c r="E1134" t="s">
        <v>10661</v>
      </c>
      <c r="F1134" t="s">
        <v>12651</v>
      </c>
      <c r="G1134" t="s">
        <v>1294</v>
      </c>
      <c r="H1134" s="17">
        <v>45384</v>
      </c>
      <c r="I1134" s="15">
        <v>2024</v>
      </c>
      <c r="J1134" t="s">
        <v>10634</v>
      </c>
      <c r="K1134" s="5">
        <v>0</v>
      </c>
      <c r="L1134" t="s">
        <v>967</v>
      </c>
      <c r="M1134" t="s">
        <v>985</v>
      </c>
      <c r="N1134" t="s">
        <v>10635</v>
      </c>
      <c r="O1134" t="s">
        <v>796</v>
      </c>
      <c r="P1134" t="s">
        <v>10671</v>
      </c>
      <c r="Q1134" t="s">
        <v>10671</v>
      </c>
      <c r="R1134" t="s">
        <v>755</v>
      </c>
      <c r="S1134" t="s">
        <v>795</v>
      </c>
      <c r="T1134" t="s">
        <v>12652</v>
      </c>
      <c r="U1134" t="s">
        <v>965</v>
      </c>
      <c r="V1134" t="s">
        <v>10638</v>
      </c>
      <c r="W1134" t="s">
        <v>970</v>
      </c>
      <c r="X1134" t="s">
        <v>12657</v>
      </c>
    </row>
    <row r="1135" spans="2:24" ht="11" outlineLevel="1" x14ac:dyDescent="0.15">
      <c r="B1135" t="s">
        <v>1292</v>
      </c>
      <c r="C1135" t="s">
        <v>1293</v>
      </c>
      <c r="D1135" t="s">
        <v>216</v>
      </c>
      <c r="E1135" t="s">
        <v>10649</v>
      </c>
      <c r="F1135" t="s">
        <v>12651</v>
      </c>
      <c r="G1135" t="s">
        <v>1294</v>
      </c>
      <c r="H1135" s="17">
        <v>45114</v>
      </c>
      <c r="I1135" s="15">
        <v>2023</v>
      </c>
      <c r="J1135" t="s">
        <v>10634</v>
      </c>
      <c r="K1135" s="5">
        <v>9403191</v>
      </c>
      <c r="L1135" t="s">
        <v>967</v>
      </c>
      <c r="M1135" t="s">
        <v>985</v>
      </c>
      <c r="N1135" t="s">
        <v>10635</v>
      </c>
      <c r="O1135" t="s">
        <v>796</v>
      </c>
      <c r="P1135" t="s">
        <v>10671</v>
      </c>
      <c r="Q1135" t="s">
        <v>10671</v>
      </c>
      <c r="R1135" t="s">
        <v>755</v>
      </c>
      <c r="S1135" t="s">
        <v>795</v>
      </c>
      <c r="T1135" t="s">
        <v>12658</v>
      </c>
      <c r="U1135" t="s">
        <v>965</v>
      </c>
      <c r="V1135" t="s">
        <v>10638</v>
      </c>
      <c r="W1135" t="s">
        <v>970</v>
      </c>
      <c r="X1135" t="s">
        <v>12659</v>
      </c>
    </row>
    <row r="1136" spans="2:24" ht="11" outlineLevel="1" x14ac:dyDescent="0.15">
      <c r="B1136" t="s">
        <v>1292</v>
      </c>
      <c r="C1136" t="s">
        <v>1293</v>
      </c>
      <c r="D1136" t="s">
        <v>216</v>
      </c>
      <c r="E1136" t="s">
        <v>10664</v>
      </c>
      <c r="F1136" t="s">
        <v>12651</v>
      </c>
      <c r="G1136" t="s">
        <v>1294</v>
      </c>
      <c r="H1136" s="17">
        <v>45246</v>
      </c>
      <c r="I1136" s="15">
        <v>2024</v>
      </c>
      <c r="J1136" t="s">
        <v>10634</v>
      </c>
      <c r="K1136" s="5">
        <v>0</v>
      </c>
      <c r="L1136" t="s">
        <v>967</v>
      </c>
      <c r="M1136" t="s">
        <v>985</v>
      </c>
      <c r="N1136" t="s">
        <v>10635</v>
      </c>
      <c r="O1136" t="s">
        <v>796</v>
      </c>
      <c r="P1136" t="s">
        <v>10671</v>
      </c>
      <c r="Q1136" t="s">
        <v>10671</v>
      </c>
      <c r="R1136" t="s">
        <v>755</v>
      </c>
      <c r="S1136" t="s">
        <v>795</v>
      </c>
      <c r="T1136" t="s">
        <v>12652</v>
      </c>
      <c r="U1136" t="s">
        <v>965</v>
      </c>
      <c r="V1136" t="s">
        <v>10638</v>
      </c>
      <c r="W1136" t="s">
        <v>970</v>
      </c>
      <c r="X1136" t="s">
        <v>12660</v>
      </c>
    </row>
    <row r="1137" spans="2:24" ht="11" outlineLevel="1" x14ac:dyDescent="0.15">
      <c r="B1137" t="s">
        <v>1292</v>
      </c>
      <c r="C1137" t="s">
        <v>1293</v>
      </c>
      <c r="D1137" t="s">
        <v>216</v>
      </c>
      <c r="E1137" t="s">
        <v>10667</v>
      </c>
      <c r="F1137" t="s">
        <v>12651</v>
      </c>
      <c r="G1137" t="s">
        <v>1294</v>
      </c>
      <c r="H1137" s="17">
        <v>45343</v>
      </c>
      <c r="I1137" s="15">
        <v>2024</v>
      </c>
      <c r="J1137" t="s">
        <v>10634</v>
      </c>
      <c r="K1137" s="5">
        <v>0</v>
      </c>
      <c r="L1137" t="s">
        <v>967</v>
      </c>
      <c r="M1137" t="s">
        <v>985</v>
      </c>
      <c r="N1137" t="s">
        <v>10635</v>
      </c>
      <c r="O1137" t="s">
        <v>796</v>
      </c>
      <c r="P1137" t="s">
        <v>10671</v>
      </c>
      <c r="Q1137" t="s">
        <v>10671</v>
      </c>
      <c r="R1137" t="s">
        <v>755</v>
      </c>
      <c r="S1137" t="s">
        <v>795</v>
      </c>
      <c r="T1137" t="s">
        <v>12652</v>
      </c>
      <c r="U1137" t="s">
        <v>965</v>
      </c>
      <c r="V1137" t="s">
        <v>10638</v>
      </c>
      <c r="W1137" t="s">
        <v>970</v>
      </c>
      <c r="X1137" t="s">
        <v>12661</v>
      </c>
    </row>
    <row r="1138" spans="2:24" ht="11" outlineLevel="1" x14ac:dyDescent="0.15">
      <c r="B1138" t="s">
        <v>1292</v>
      </c>
      <c r="C1138" t="s">
        <v>1293</v>
      </c>
      <c r="D1138" t="s">
        <v>216</v>
      </c>
      <c r="E1138" t="s">
        <v>10640</v>
      </c>
      <c r="F1138" t="s">
        <v>12651</v>
      </c>
      <c r="G1138" t="s">
        <v>1294</v>
      </c>
      <c r="H1138" s="17">
        <v>45426</v>
      </c>
      <c r="I1138" s="15">
        <v>2024</v>
      </c>
      <c r="J1138" t="s">
        <v>10634</v>
      </c>
      <c r="K1138" s="5">
        <v>0</v>
      </c>
      <c r="L1138" t="s">
        <v>967</v>
      </c>
      <c r="M1138" t="s">
        <v>985</v>
      </c>
      <c r="N1138" t="s">
        <v>10635</v>
      </c>
      <c r="O1138" t="s">
        <v>796</v>
      </c>
      <c r="P1138" t="s">
        <v>10885</v>
      </c>
      <c r="Q1138" t="s">
        <v>10671</v>
      </c>
      <c r="R1138" t="s">
        <v>755</v>
      </c>
      <c r="S1138" t="s">
        <v>795</v>
      </c>
      <c r="T1138" t="s">
        <v>12652</v>
      </c>
      <c r="U1138" t="s">
        <v>965</v>
      </c>
      <c r="V1138" t="s">
        <v>10638</v>
      </c>
      <c r="W1138" t="s">
        <v>970</v>
      </c>
      <c r="X1138" t="s">
        <v>12662</v>
      </c>
    </row>
    <row r="1139" spans="2:24" ht="11" outlineLevel="1" x14ac:dyDescent="0.15">
      <c r="B1139" t="s">
        <v>1292</v>
      </c>
      <c r="C1139" t="s">
        <v>1293</v>
      </c>
      <c r="D1139" t="s">
        <v>216</v>
      </c>
      <c r="E1139" t="s">
        <v>10658</v>
      </c>
      <c r="F1139" t="s">
        <v>12651</v>
      </c>
      <c r="G1139" t="s">
        <v>1294</v>
      </c>
      <c r="H1139" s="17">
        <v>45356</v>
      </c>
      <c r="I1139" s="15">
        <v>2024</v>
      </c>
      <c r="J1139" t="s">
        <v>10634</v>
      </c>
      <c r="K1139" s="5">
        <v>0</v>
      </c>
      <c r="L1139" t="s">
        <v>967</v>
      </c>
      <c r="M1139" t="s">
        <v>985</v>
      </c>
      <c r="N1139" t="s">
        <v>10635</v>
      </c>
      <c r="O1139" t="s">
        <v>796</v>
      </c>
      <c r="P1139" t="s">
        <v>10671</v>
      </c>
      <c r="Q1139" t="s">
        <v>10671</v>
      </c>
      <c r="R1139" t="s">
        <v>755</v>
      </c>
      <c r="S1139" t="s">
        <v>795</v>
      </c>
      <c r="T1139" t="s">
        <v>12652</v>
      </c>
      <c r="U1139" t="s">
        <v>965</v>
      </c>
      <c r="V1139" t="s">
        <v>10638</v>
      </c>
      <c r="W1139" t="s">
        <v>970</v>
      </c>
      <c r="X1139" t="s">
        <v>12663</v>
      </c>
    </row>
    <row r="1140" spans="2:24" ht="11" outlineLevel="1" x14ac:dyDescent="0.15">
      <c r="B1140" t="s">
        <v>1292</v>
      </c>
      <c r="C1140" t="s">
        <v>1293</v>
      </c>
      <c r="D1140" t="s">
        <v>216</v>
      </c>
      <c r="E1140" t="s">
        <v>10767</v>
      </c>
      <c r="F1140" t="s">
        <v>12651</v>
      </c>
      <c r="G1140" t="s">
        <v>1294</v>
      </c>
      <c r="H1140" s="17">
        <v>45443</v>
      </c>
      <c r="I1140" s="15">
        <v>2024</v>
      </c>
      <c r="J1140" t="s">
        <v>10634</v>
      </c>
      <c r="K1140" s="5">
        <v>0</v>
      </c>
      <c r="L1140" t="s">
        <v>967</v>
      </c>
      <c r="M1140" t="s">
        <v>985</v>
      </c>
      <c r="N1140" t="s">
        <v>10635</v>
      </c>
      <c r="O1140" t="s">
        <v>796</v>
      </c>
      <c r="P1140" t="s">
        <v>10885</v>
      </c>
      <c r="Q1140" t="s">
        <v>10671</v>
      </c>
      <c r="R1140" t="s">
        <v>755</v>
      </c>
      <c r="S1140" t="s">
        <v>795</v>
      </c>
      <c r="T1140" t="s">
        <v>12652</v>
      </c>
      <c r="U1140" t="s">
        <v>965</v>
      </c>
      <c r="V1140" t="s">
        <v>10638</v>
      </c>
      <c r="W1140" t="s">
        <v>970</v>
      </c>
      <c r="X1140" t="s">
        <v>12664</v>
      </c>
    </row>
    <row r="1141" spans="2:24" ht="11" outlineLevel="1" x14ac:dyDescent="0.15">
      <c r="B1141" t="s">
        <v>1292</v>
      </c>
      <c r="C1141" t="s">
        <v>1293</v>
      </c>
      <c r="D1141" t="s">
        <v>216</v>
      </c>
      <c r="E1141" t="s">
        <v>10632</v>
      </c>
      <c r="F1141" t="s">
        <v>12651</v>
      </c>
      <c r="G1141" t="s">
        <v>1294</v>
      </c>
      <c r="H1141" s="17">
        <v>45317</v>
      </c>
      <c r="I1141" s="15">
        <v>2024</v>
      </c>
      <c r="J1141" t="s">
        <v>10634</v>
      </c>
      <c r="K1141" s="5">
        <v>0</v>
      </c>
      <c r="L1141" t="s">
        <v>967</v>
      </c>
      <c r="M1141" t="s">
        <v>985</v>
      </c>
      <c r="N1141" t="s">
        <v>10635</v>
      </c>
      <c r="O1141" t="s">
        <v>796</v>
      </c>
      <c r="P1141" t="s">
        <v>10671</v>
      </c>
      <c r="Q1141" t="s">
        <v>10671</v>
      </c>
      <c r="R1141" t="s">
        <v>755</v>
      </c>
      <c r="S1141" t="s">
        <v>795</v>
      </c>
      <c r="T1141" t="s">
        <v>12652</v>
      </c>
      <c r="U1141" t="s">
        <v>965</v>
      </c>
      <c r="V1141" t="s">
        <v>10638</v>
      </c>
      <c r="W1141" t="s">
        <v>970</v>
      </c>
      <c r="X1141" t="s">
        <v>12665</v>
      </c>
    </row>
    <row r="1142" spans="2:24" ht="11" outlineLevel="1" x14ac:dyDescent="0.15">
      <c r="B1142" t="s">
        <v>1292</v>
      </c>
      <c r="C1142" t="s">
        <v>1293</v>
      </c>
      <c r="D1142" t="s">
        <v>216</v>
      </c>
      <c r="E1142" t="s">
        <v>10643</v>
      </c>
      <c r="F1142" t="s">
        <v>12651</v>
      </c>
      <c r="G1142" t="s">
        <v>1294</v>
      </c>
      <c r="H1142" s="17">
        <v>45274</v>
      </c>
      <c r="I1142" s="15">
        <v>2024</v>
      </c>
      <c r="J1142" t="s">
        <v>10634</v>
      </c>
      <c r="K1142" s="5">
        <v>0</v>
      </c>
      <c r="L1142" t="s">
        <v>967</v>
      </c>
      <c r="M1142" t="s">
        <v>985</v>
      </c>
      <c r="N1142" t="s">
        <v>10635</v>
      </c>
      <c r="O1142" t="s">
        <v>796</v>
      </c>
      <c r="P1142" t="s">
        <v>10671</v>
      </c>
      <c r="Q1142" t="s">
        <v>10671</v>
      </c>
      <c r="R1142" t="s">
        <v>755</v>
      </c>
      <c r="S1142" t="s">
        <v>795</v>
      </c>
      <c r="T1142" t="s">
        <v>12666</v>
      </c>
      <c r="U1142" t="s">
        <v>965</v>
      </c>
      <c r="V1142" t="s">
        <v>10638</v>
      </c>
      <c r="W1142" t="s">
        <v>970</v>
      </c>
      <c r="X1142" t="s">
        <v>12667</v>
      </c>
    </row>
    <row r="1143" spans="2:24" ht="11" outlineLevel="1" x14ac:dyDescent="0.15">
      <c r="B1143" t="s">
        <v>1292</v>
      </c>
      <c r="C1143" t="s">
        <v>1293</v>
      </c>
      <c r="D1143" t="s">
        <v>216</v>
      </c>
      <c r="E1143" t="s">
        <v>10711</v>
      </c>
      <c r="F1143" t="s">
        <v>12651</v>
      </c>
      <c r="G1143" t="s">
        <v>1294</v>
      </c>
      <c r="H1143" s="17">
        <v>45490</v>
      </c>
      <c r="I1143" s="15">
        <v>2024</v>
      </c>
      <c r="J1143" t="s">
        <v>10634</v>
      </c>
      <c r="K1143" s="5">
        <v>-517185.51</v>
      </c>
      <c r="L1143" t="s">
        <v>967</v>
      </c>
      <c r="M1143" t="s">
        <v>985</v>
      </c>
      <c r="N1143" t="s">
        <v>10635</v>
      </c>
      <c r="O1143" t="s">
        <v>796</v>
      </c>
      <c r="P1143" t="s">
        <v>10885</v>
      </c>
      <c r="Q1143" t="s">
        <v>10671</v>
      </c>
      <c r="R1143" t="s">
        <v>755</v>
      </c>
      <c r="S1143" t="s">
        <v>795</v>
      </c>
      <c r="T1143" t="s">
        <v>12652</v>
      </c>
      <c r="U1143" t="s">
        <v>965</v>
      </c>
      <c r="V1143" t="s">
        <v>10638</v>
      </c>
      <c r="W1143" t="s">
        <v>970</v>
      </c>
      <c r="X1143" t="s">
        <v>12668</v>
      </c>
    </row>
    <row r="1144" spans="2:24" ht="11" outlineLevel="1" x14ac:dyDescent="0.15">
      <c r="B1144" t="s">
        <v>1296</v>
      </c>
      <c r="C1144" t="s">
        <v>235</v>
      </c>
      <c r="E1144" t="s">
        <v>10652</v>
      </c>
      <c r="F1144" t="s">
        <v>12669</v>
      </c>
      <c r="G1144" t="s">
        <v>1074</v>
      </c>
      <c r="H1144" s="17">
        <v>45761</v>
      </c>
      <c r="I1144" s="15">
        <v>2025</v>
      </c>
      <c r="J1144" t="s">
        <v>10634</v>
      </c>
      <c r="K1144" s="5">
        <v>980000</v>
      </c>
      <c r="L1144" t="s">
        <v>967</v>
      </c>
      <c r="M1144" t="s">
        <v>956</v>
      </c>
      <c r="N1144" t="s">
        <v>10635</v>
      </c>
      <c r="O1144" t="s">
        <v>825</v>
      </c>
      <c r="P1144" t="s">
        <v>10636</v>
      </c>
      <c r="Q1144" t="s">
        <v>10636</v>
      </c>
      <c r="R1144" t="s">
        <v>743</v>
      </c>
      <c r="S1144" t="s">
        <v>795</v>
      </c>
      <c r="T1144" t="s">
        <v>12670</v>
      </c>
      <c r="U1144" t="s">
        <v>965</v>
      </c>
      <c r="V1144" t="s">
        <v>10638</v>
      </c>
      <c r="W1144" t="s">
        <v>970</v>
      </c>
      <c r="X1144" t="s">
        <v>12671</v>
      </c>
    </row>
    <row r="1145" spans="2:24" ht="11" outlineLevel="1" x14ac:dyDescent="0.15">
      <c r="B1145" t="s">
        <v>1296</v>
      </c>
      <c r="C1145" t="s">
        <v>235</v>
      </c>
      <c r="E1145" t="s">
        <v>10649</v>
      </c>
      <c r="F1145" t="s">
        <v>12669</v>
      </c>
      <c r="G1145" t="s">
        <v>1074</v>
      </c>
      <c r="H1145" s="17">
        <v>44735</v>
      </c>
      <c r="I1145" s="15">
        <v>2022</v>
      </c>
      <c r="J1145" t="s">
        <v>10634</v>
      </c>
      <c r="K1145" s="5">
        <v>7840724</v>
      </c>
      <c r="L1145" t="s">
        <v>967</v>
      </c>
      <c r="M1145" t="s">
        <v>956</v>
      </c>
      <c r="N1145" t="s">
        <v>10635</v>
      </c>
      <c r="O1145" t="s">
        <v>825</v>
      </c>
      <c r="P1145" t="s">
        <v>10636</v>
      </c>
      <c r="Q1145" t="s">
        <v>10636</v>
      </c>
      <c r="R1145" t="s">
        <v>743</v>
      </c>
      <c r="S1145" t="s">
        <v>795</v>
      </c>
      <c r="T1145" t="s">
        <v>12670</v>
      </c>
      <c r="U1145" t="s">
        <v>965</v>
      </c>
      <c r="V1145" t="s">
        <v>10638</v>
      </c>
      <c r="W1145" t="s">
        <v>970</v>
      </c>
      <c r="X1145" t="s">
        <v>12672</v>
      </c>
    </row>
    <row r="1146" spans="2:24" ht="11" outlineLevel="1" x14ac:dyDescent="0.15">
      <c r="B1146" t="s">
        <v>1296</v>
      </c>
      <c r="C1146" t="s">
        <v>235</v>
      </c>
      <c r="E1146" t="s">
        <v>10664</v>
      </c>
      <c r="F1146" t="s">
        <v>12669</v>
      </c>
      <c r="G1146" t="s">
        <v>1074</v>
      </c>
      <c r="H1146" s="17">
        <v>45868</v>
      </c>
      <c r="I1146" s="15">
        <v>2025</v>
      </c>
      <c r="J1146" t="s">
        <v>10634</v>
      </c>
      <c r="K1146" s="5">
        <v>-71970.22</v>
      </c>
      <c r="L1146" t="s">
        <v>967</v>
      </c>
      <c r="M1146" t="s">
        <v>956</v>
      </c>
      <c r="N1146" t="s">
        <v>10635</v>
      </c>
      <c r="O1146" t="s">
        <v>825</v>
      </c>
      <c r="P1146" t="s">
        <v>10636</v>
      </c>
      <c r="Q1146" t="s">
        <v>10636</v>
      </c>
      <c r="R1146" t="s">
        <v>743</v>
      </c>
      <c r="S1146" t="s">
        <v>795</v>
      </c>
      <c r="T1146" t="s">
        <v>12670</v>
      </c>
      <c r="U1146" t="s">
        <v>965</v>
      </c>
      <c r="V1146" t="s">
        <v>10638</v>
      </c>
      <c r="W1146" t="s">
        <v>970</v>
      </c>
      <c r="X1146" t="s">
        <v>12673</v>
      </c>
    </row>
    <row r="1147" spans="2:24" ht="11" outlineLevel="1" x14ac:dyDescent="0.15">
      <c r="B1147" t="s">
        <v>1298</v>
      </c>
      <c r="C1147" t="s">
        <v>236</v>
      </c>
      <c r="E1147" t="s">
        <v>10643</v>
      </c>
      <c r="F1147" t="s">
        <v>12674</v>
      </c>
      <c r="G1147" t="s">
        <v>1299</v>
      </c>
      <c r="H1147" s="17">
        <v>44280</v>
      </c>
      <c r="I1147" s="15">
        <v>2021</v>
      </c>
      <c r="J1147" t="s">
        <v>10634</v>
      </c>
      <c r="K1147" s="5">
        <v>66468</v>
      </c>
      <c r="L1147" t="s">
        <v>967</v>
      </c>
      <c r="M1147" t="s">
        <v>956</v>
      </c>
      <c r="N1147" t="s">
        <v>10635</v>
      </c>
      <c r="O1147" t="s">
        <v>796</v>
      </c>
      <c r="P1147" t="s">
        <v>10636</v>
      </c>
      <c r="Q1147" t="s">
        <v>10636</v>
      </c>
      <c r="R1147" t="s">
        <v>738</v>
      </c>
      <c r="S1147" t="s">
        <v>795</v>
      </c>
      <c r="T1147" t="s">
        <v>11795</v>
      </c>
      <c r="U1147" t="s">
        <v>965</v>
      </c>
      <c r="V1147" t="s">
        <v>10638</v>
      </c>
      <c r="W1147" t="s">
        <v>970</v>
      </c>
      <c r="X1147" t="s">
        <v>12675</v>
      </c>
    </row>
    <row r="1148" spans="2:24" ht="11" outlineLevel="1" x14ac:dyDescent="0.15">
      <c r="B1148" t="s">
        <v>1298</v>
      </c>
      <c r="C1148" t="s">
        <v>236</v>
      </c>
      <c r="E1148" t="s">
        <v>10652</v>
      </c>
      <c r="F1148" t="s">
        <v>12674</v>
      </c>
      <c r="G1148" t="s">
        <v>1299</v>
      </c>
      <c r="H1148" s="17">
        <v>43759</v>
      </c>
      <c r="I1148" s="15">
        <v>2020</v>
      </c>
      <c r="J1148" t="s">
        <v>10634</v>
      </c>
      <c r="K1148" s="5">
        <v>0</v>
      </c>
      <c r="L1148" t="s">
        <v>967</v>
      </c>
      <c r="M1148" t="s">
        <v>956</v>
      </c>
      <c r="N1148" t="s">
        <v>10635</v>
      </c>
      <c r="O1148" t="s">
        <v>796</v>
      </c>
      <c r="P1148" t="s">
        <v>10636</v>
      </c>
      <c r="Q1148" t="s">
        <v>10636</v>
      </c>
      <c r="R1148" t="s">
        <v>738</v>
      </c>
      <c r="S1148" t="s">
        <v>795</v>
      </c>
      <c r="T1148" t="s">
        <v>11795</v>
      </c>
      <c r="U1148" t="s">
        <v>965</v>
      </c>
      <c r="V1148" t="s">
        <v>10638</v>
      </c>
      <c r="W1148" t="s">
        <v>970</v>
      </c>
      <c r="X1148" t="s">
        <v>12676</v>
      </c>
    </row>
    <row r="1149" spans="2:24" ht="11" outlineLevel="1" x14ac:dyDescent="0.15">
      <c r="B1149" t="s">
        <v>1298</v>
      </c>
      <c r="C1149" t="s">
        <v>236</v>
      </c>
      <c r="E1149" t="s">
        <v>10661</v>
      </c>
      <c r="F1149" t="s">
        <v>12674</v>
      </c>
      <c r="G1149" t="s">
        <v>1299</v>
      </c>
      <c r="H1149" s="17">
        <v>44887</v>
      </c>
      <c r="I1149" s="15">
        <v>2023</v>
      </c>
      <c r="J1149" t="s">
        <v>10634</v>
      </c>
      <c r="K1149" s="5">
        <v>124379.66</v>
      </c>
      <c r="L1149" t="s">
        <v>967</v>
      </c>
      <c r="M1149" t="s">
        <v>956</v>
      </c>
      <c r="N1149" t="s">
        <v>10635</v>
      </c>
      <c r="O1149" t="s">
        <v>796</v>
      </c>
      <c r="P1149" t="s">
        <v>10636</v>
      </c>
      <c r="Q1149" t="s">
        <v>10636</v>
      </c>
      <c r="R1149" t="s">
        <v>738</v>
      </c>
      <c r="S1149" t="s">
        <v>795</v>
      </c>
      <c r="T1149" t="s">
        <v>11795</v>
      </c>
      <c r="U1149" t="s">
        <v>965</v>
      </c>
      <c r="V1149" t="s">
        <v>10638</v>
      </c>
      <c r="W1149" t="s">
        <v>970</v>
      </c>
      <c r="X1149" t="s">
        <v>12677</v>
      </c>
    </row>
    <row r="1150" spans="2:24" ht="11" outlineLevel="1" x14ac:dyDescent="0.15">
      <c r="B1150" t="s">
        <v>1298</v>
      </c>
      <c r="C1150" t="s">
        <v>236</v>
      </c>
      <c r="E1150" t="s">
        <v>10649</v>
      </c>
      <c r="F1150" t="s">
        <v>12674</v>
      </c>
      <c r="G1150" t="s">
        <v>1299</v>
      </c>
      <c r="H1150" s="17">
        <v>43734</v>
      </c>
      <c r="I1150" s="15">
        <v>2019</v>
      </c>
      <c r="J1150" t="s">
        <v>10634</v>
      </c>
      <c r="K1150" s="5">
        <v>7585706.6399999997</v>
      </c>
      <c r="L1150" t="s">
        <v>967</v>
      </c>
      <c r="M1150" t="s">
        <v>956</v>
      </c>
      <c r="N1150" t="s">
        <v>10635</v>
      </c>
      <c r="O1150" t="s">
        <v>796</v>
      </c>
      <c r="P1150" t="s">
        <v>10636</v>
      </c>
      <c r="Q1150" t="s">
        <v>10636</v>
      </c>
      <c r="R1150" t="s">
        <v>738</v>
      </c>
      <c r="S1150" t="s">
        <v>795</v>
      </c>
      <c r="T1150" t="s">
        <v>12678</v>
      </c>
      <c r="U1150" t="s">
        <v>965</v>
      </c>
      <c r="V1150" t="s">
        <v>10638</v>
      </c>
      <c r="W1150" t="s">
        <v>970</v>
      </c>
      <c r="X1150" t="s">
        <v>12679</v>
      </c>
    </row>
    <row r="1151" spans="2:24" ht="11" outlineLevel="1" x14ac:dyDescent="0.15">
      <c r="B1151" t="s">
        <v>1298</v>
      </c>
      <c r="C1151" t="s">
        <v>236</v>
      </c>
      <c r="E1151" t="s">
        <v>10632</v>
      </c>
      <c r="F1151" t="s">
        <v>12674</v>
      </c>
      <c r="G1151" t="s">
        <v>1299</v>
      </c>
      <c r="H1151" s="17">
        <v>44538</v>
      </c>
      <c r="I1151" s="15">
        <v>2022</v>
      </c>
      <c r="J1151" t="s">
        <v>10634</v>
      </c>
      <c r="K1151" s="5">
        <v>772774.03</v>
      </c>
      <c r="L1151" t="s">
        <v>967</v>
      </c>
      <c r="M1151" t="s">
        <v>956</v>
      </c>
      <c r="N1151" t="s">
        <v>10635</v>
      </c>
      <c r="O1151" t="s">
        <v>796</v>
      </c>
      <c r="P1151" t="s">
        <v>10636</v>
      </c>
      <c r="Q1151" t="s">
        <v>10636</v>
      </c>
      <c r="R1151" t="s">
        <v>738</v>
      </c>
      <c r="S1151" t="s">
        <v>795</v>
      </c>
      <c r="T1151" t="s">
        <v>11795</v>
      </c>
      <c r="U1151" t="s">
        <v>965</v>
      </c>
      <c r="V1151" t="s">
        <v>10638</v>
      </c>
      <c r="W1151" t="s">
        <v>970</v>
      </c>
      <c r="X1151" t="s">
        <v>12680</v>
      </c>
    </row>
    <row r="1152" spans="2:24" ht="11" outlineLevel="1" x14ac:dyDescent="0.15">
      <c r="B1152" t="s">
        <v>1298</v>
      </c>
      <c r="C1152" t="s">
        <v>236</v>
      </c>
      <c r="E1152" t="s">
        <v>10667</v>
      </c>
      <c r="F1152" t="s">
        <v>12674</v>
      </c>
      <c r="G1152" t="s">
        <v>1299</v>
      </c>
      <c r="H1152" s="17">
        <v>44645</v>
      </c>
      <c r="I1152" s="15">
        <v>2022</v>
      </c>
      <c r="J1152" t="s">
        <v>10634</v>
      </c>
      <c r="K1152" s="5">
        <v>66697.240000000005</v>
      </c>
      <c r="L1152" t="s">
        <v>967</v>
      </c>
      <c r="M1152" t="s">
        <v>956</v>
      </c>
      <c r="N1152" t="s">
        <v>10635</v>
      </c>
      <c r="O1152" t="s">
        <v>796</v>
      </c>
      <c r="P1152" t="s">
        <v>10636</v>
      </c>
      <c r="Q1152" t="s">
        <v>10636</v>
      </c>
      <c r="R1152" t="s">
        <v>738</v>
      </c>
      <c r="S1152" t="s">
        <v>795</v>
      </c>
      <c r="T1152" t="s">
        <v>11795</v>
      </c>
      <c r="U1152" t="s">
        <v>965</v>
      </c>
      <c r="V1152" t="s">
        <v>10638</v>
      </c>
      <c r="W1152" t="s">
        <v>970</v>
      </c>
      <c r="X1152" t="s">
        <v>12681</v>
      </c>
    </row>
    <row r="1153" spans="2:24" ht="11" outlineLevel="1" x14ac:dyDescent="0.15">
      <c r="B1153" t="s">
        <v>1298</v>
      </c>
      <c r="C1153" t="s">
        <v>236</v>
      </c>
      <c r="E1153" t="s">
        <v>10658</v>
      </c>
      <c r="F1153" t="s">
        <v>12674</v>
      </c>
      <c r="G1153" t="s">
        <v>1299</v>
      </c>
      <c r="H1153" s="17">
        <v>44804</v>
      </c>
      <c r="I1153" s="15">
        <v>2022</v>
      </c>
      <c r="J1153" t="s">
        <v>10634</v>
      </c>
      <c r="K1153" s="5">
        <v>5818</v>
      </c>
      <c r="L1153" t="s">
        <v>967</v>
      </c>
      <c r="M1153" t="s">
        <v>956</v>
      </c>
      <c r="N1153" t="s">
        <v>10635</v>
      </c>
      <c r="O1153" t="s">
        <v>796</v>
      </c>
      <c r="P1153" t="s">
        <v>10636</v>
      </c>
      <c r="Q1153" t="s">
        <v>10636</v>
      </c>
      <c r="R1153" t="s">
        <v>738</v>
      </c>
      <c r="S1153" t="s">
        <v>795</v>
      </c>
      <c r="T1153" t="s">
        <v>11795</v>
      </c>
      <c r="U1153" t="s">
        <v>965</v>
      </c>
      <c r="V1153" t="s">
        <v>10638</v>
      </c>
      <c r="W1153" t="s">
        <v>970</v>
      </c>
      <c r="X1153" t="s">
        <v>12682</v>
      </c>
    </row>
    <row r="1154" spans="2:24" ht="11" outlineLevel="1" x14ac:dyDescent="0.15">
      <c r="B1154" t="s">
        <v>1298</v>
      </c>
      <c r="C1154" t="s">
        <v>236</v>
      </c>
      <c r="E1154" t="s">
        <v>10664</v>
      </c>
      <c r="F1154" t="s">
        <v>12674</v>
      </c>
      <c r="G1154" t="s">
        <v>1299</v>
      </c>
      <c r="H1154" s="17">
        <v>44078</v>
      </c>
      <c r="I1154" s="15">
        <v>2020</v>
      </c>
      <c r="J1154" t="s">
        <v>10634</v>
      </c>
      <c r="K1154" s="5">
        <v>102082</v>
      </c>
      <c r="L1154" t="s">
        <v>967</v>
      </c>
      <c r="M1154" t="s">
        <v>956</v>
      </c>
      <c r="N1154" t="s">
        <v>10635</v>
      </c>
      <c r="O1154" t="s">
        <v>796</v>
      </c>
      <c r="P1154" t="s">
        <v>10636</v>
      </c>
      <c r="Q1154" t="s">
        <v>10636</v>
      </c>
      <c r="R1154" t="s">
        <v>738</v>
      </c>
      <c r="S1154" t="s">
        <v>795</v>
      </c>
      <c r="T1154" t="s">
        <v>12683</v>
      </c>
      <c r="U1154" t="s">
        <v>965</v>
      </c>
      <c r="V1154" t="s">
        <v>10638</v>
      </c>
      <c r="W1154" t="s">
        <v>970</v>
      </c>
      <c r="X1154" t="s">
        <v>12684</v>
      </c>
    </row>
    <row r="1155" spans="2:24" ht="11" outlineLevel="1" x14ac:dyDescent="0.15">
      <c r="B1155" t="s">
        <v>1301</v>
      </c>
      <c r="C1155" t="s">
        <v>982</v>
      </c>
      <c r="D1155" t="s">
        <v>196</v>
      </c>
      <c r="E1155" t="s">
        <v>10892</v>
      </c>
      <c r="F1155" t="s">
        <v>604</v>
      </c>
      <c r="G1155" t="s">
        <v>1088</v>
      </c>
      <c r="H1155" s="17">
        <v>42269</v>
      </c>
      <c r="I1155" s="15">
        <v>2015</v>
      </c>
      <c r="J1155" t="s">
        <v>10634</v>
      </c>
      <c r="K1155" s="5">
        <v>25750</v>
      </c>
      <c r="L1155" t="s">
        <v>967</v>
      </c>
      <c r="M1155" t="s">
        <v>985</v>
      </c>
      <c r="N1155" t="s">
        <v>10635</v>
      </c>
      <c r="O1155" t="s">
        <v>818</v>
      </c>
      <c r="P1155" t="s">
        <v>11052</v>
      </c>
      <c r="Q1155" t="s">
        <v>10671</v>
      </c>
      <c r="R1155" t="s">
        <v>743</v>
      </c>
      <c r="S1155" t="s">
        <v>795</v>
      </c>
      <c r="T1155" t="s">
        <v>12685</v>
      </c>
      <c r="U1155" t="s">
        <v>965</v>
      </c>
      <c r="V1155" t="s">
        <v>10638</v>
      </c>
      <c r="W1155" t="s">
        <v>970</v>
      </c>
      <c r="X1155" t="s">
        <v>12686</v>
      </c>
    </row>
    <row r="1156" spans="2:24" ht="11" outlineLevel="1" x14ac:dyDescent="0.15">
      <c r="B1156" t="s">
        <v>1303</v>
      </c>
      <c r="C1156" t="s">
        <v>239</v>
      </c>
      <c r="E1156" t="s">
        <v>10664</v>
      </c>
      <c r="F1156" t="s">
        <v>640</v>
      </c>
      <c r="G1156" t="s">
        <v>1044</v>
      </c>
      <c r="H1156" s="17">
        <v>45966</v>
      </c>
      <c r="I1156" s="15">
        <v>2026</v>
      </c>
      <c r="J1156" t="s">
        <v>10634</v>
      </c>
      <c r="K1156" s="5">
        <v>0</v>
      </c>
      <c r="L1156" t="s">
        <v>967</v>
      </c>
      <c r="M1156" t="s">
        <v>956</v>
      </c>
      <c r="N1156" t="s">
        <v>10635</v>
      </c>
      <c r="O1156" t="s">
        <v>818</v>
      </c>
      <c r="P1156" t="s">
        <v>12118</v>
      </c>
      <c r="Q1156" t="s">
        <v>12687</v>
      </c>
      <c r="R1156" t="s">
        <v>747</v>
      </c>
      <c r="S1156" t="s">
        <v>795</v>
      </c>
      <c r="T1156" t="s">
        <v>12688</v>
      </c>
      <c r="U1156" t="s">
        <v>965</v>
      </c>
      <c r="V1156" t="s">
        <v>10638</v>
      </c>
      <c r="W1156" t="s">
        <v>970</v>
      </c>
      <c r="X1156" t="s">
        <v>12689</v>
      </c>
    </row>
    <row r="1157" spans="2:24" ht="11" outlineLevel="1" x14ac:dyDescent="0.15">
      <c r="B1157" t="s">
        <v>1303</v>
      </c>
      <c r="C1157" t="s">
        <v>239</v>
      </c>
      <c r="E1157" t="s">
        <v>10652</v>
      </c>
      <c r="F1157" t="s">
        <v>640</v>
      </c>
      <c r="G1157" t="s">
        <v>1044</v>
      </c>
      <c r="H1157" s="17">
        <v>45960</v>
      </c>
      <c r="I1157" s="15">
        <v>2026</v>
      </c>
      <c r="J1157" t="s">
        <v>10634</v>
      </c>
      <c r="K1157" s="5">
        <v>-8418100</v>
      </c>
      <c r="L1157" t="s">
        <v>967</v>
      </c>
      <c r="M1157" t="s">
        <v>956</v>
      </c>
      <c r="N1157" t="s">
        <v>10635</v>
      </c>
      <c r="O1157" t="s">
        <v>818</v>
      </c>
      <c r="P1157" t="s">
        <v>12118</v>
      </c>
      <c r="Q1157" t="s">
        <v>12687</v>
      </c>
      <c r="R1157" t="s">
        <v>747</v>
      </c>
      <c r="S1157" t="s">
        <v>795</v>
      </c>
      <c r="T1157" t="s">
        <v>12688</v>
      </c>
      <c r="U1157" t="s">
        <v>965</v>
      </c>
      <c r="V1157" t="s">
        <v>10638</v>
      </c>
      <c r="W1157" t="s">
        <v>970</v>
      </c>
      <c r="X1157" t="s">
        <v>12690</v>
      </c>
    </row>
    <row r="1158" spans="2:24" ht="11" outlineLevel="1" x14ac:dyDescent="0.15">
      <c r="B1158" t="s">
        <v>1303</v>
      </c>
      <c r="C1158" t="s">
        <v>239</v>
      </c>
      <c r="E1158" t="s">
        <v>10649</v>
      </c>
      <c r="F1158" t="s">
        <v>640</v>
      </c>
      <c r="G1158" t="s">
        <v>1044</v>
      </c>
      <c r="H1158" s="17">
        <v>45811</v>
      </c>
      <c r="I1158" s="15">
        <v>2025</v>
      </c>
      <c r="J1158" t="s">
        <v>10634</v>
      </c>
      <c r="K1158" s="5">
        <v>8418100</v>
      </c>
      <c r="L1158" t="s">
        <v>967</v>
      </c>
      <c r="M1158" t="s">
        <v>956</v>
      </c>
      <c r="N1158" t="s">
        <v>10635</v>
      </c>
      <c r="O1158" t="s">
        <v>818</v>
      </c>
      <c r="P1158" t="s">
        <v>12118</v>
      </c>
      <c r="Q1158" t="s">
        <v>12687</v>
      </c>
      <c r="R1158" t="s">
        <v>747</v>
      </c>
      <c r="S1158" t="s">
        <v>795</v>
      </c>
      <c r="T1158" t="s">
        <v>12688</v>
      </c>
      <c r="U1158" t="s">
        <v>965</v>
      </c>
      <c r="V1158" t="s">
        <v>10638</v>
      </c>
      <c r="W1158" t="s">
        <v>970</v>
      </c>
      <c r="X1158" t="s">
        <v>12691</v>
      </c>
    </row>
    <row r="1159" spans="2:24" ht="11" outlineLevel="1" x14ac:dyDescent="0.15">
      <c r="B1159" t="s">
        <v>1303</v>
      </c>
      <c r="C1159" t="s">
        <v>239</v>
      </c>
      <c r="E1159" t="s">
        <v>10643</v>
      </c>
      <c r="F1159" t="s">
        <v>640</v>
      </c>
      <c r="G1159" t="s">
        <v>1044</v>
      </c>
      <c r="H1159" s="17">
        <v>46028</v>
      </c>
      <c r="I1159" s="15">
        <v>2026</v>
      </c>
      <c r="J1159" t="s">
        <v>10634</v>
      </c>
      <c r="K1159" s="5">
        <v>8446908</v>
      </c>
      <c r="L1159" t="s">
        <v>967</v>
      </c>
      <c r="M1159" t="s">
        <v>956</v>
      </c>
      <c r="N1159" t="s">
        <v>10635</v>
      </c>
      <c r="O1159" t="s">
        <v>818</v>
      </c>
      <c r="P1159" t="s">
        <v>12118</v>
      </c>
      <c r="Q1159" t="s">
        <v>12687</v>
      </c>
      <c r="R1159" t="s">
        <v>747</v>
      </c>
      <c r="S1159" t="s">
        <v>795</v>
      </c>
      <c r="T1159" t="s">
        <v>12688</v>
      </c>
      <c r="U1159" t="s">
        <v>965</v>
      </c>
      <c r="V1159" t="s">
        <v>10638</v>
      </c>
      <c r="W1159" t="s">
        <v>970</v>
      </c>
      <c r="X1159" t="s">
        <v>12692</v>
      </c>
    </row>
    <row r="1160" spans="2:24" ht="11" outlineLevel="1" x14ac:dyDescent="0.15">
      <c r="B1160" t="s">
        <v>1306</v>
      </c>
      <c r="C1160" t="s">
        <v>1307</v>
      </c>
      <c r="D1160" t="s">
        <v>161</v>
      </c>
      <c r="E1160" t="s">
        <v>10652</v>
      </c>
      <c r="F1160" t="s">
        <v>597</v>
      </c>
      <c r="G1160" t="s">
        <v>986</v>
      </c>
      <c r="H1160" s="17">
        <v>44077</v>
      </c>
      <c r="I1160" s="15">
        <v>2020</v>
      </c>
      <c r="J1160" t="s">
        <v>10634</v>
      </c>
      <c r="K1160" s="5">
        <v>568641</v>
      </c>
      <c r="L1160" t="s">
        <v>967</v>
      </c>
      <c r="M1160" t="s">
        <v>985</v>
      </c>
      <c r="N1160" t="s">
        <v>10635</v>
      </c>
      <c r="O1160" t="s">
        <v>796</v>
      </c>
      <c r="P1160" t="s">
        <v>10671</v>
      </c>
      <c r="Q1160" t="s">
        <v>10685</v>
      </c>
      <c r="R1160" t="s">
        <v>738</v>
      </c>
      <c r="S1160" t="s">
        <v>795</v>
      </c>
      <c r="T1160" t="s">
        <v>12693</v>
      </c>
      <c r="U1160" t="s">
        <v>965</v>
      </c>
      <c r="V1160" t="s">
        <v>10638</v>
      </c>
      <c r="W1160" t="s">
        <v>970</v>
      </c>
      <c r="X1160" t="s">
        <v>12694</v>
      </c>
    </row>
    <row r="1161" spans="2:24" ht="11" outlineLevel="1" x14ac:dyDescent="0.15">
      <c r="B1161" t="s">
        <v>1306</v>
      </c>
      <c r="C1161" t="s">
        <v>1307</v>
      </c>
      <c r="D1161" t="s">
        <v>161</v>
      </c>
      <c r="E1161" t="s">
        <v>10649</v>
      </c>
      <c r="F1161" t="s">
        <v>597</v>
      </c>
      <c r="G1161" t="s">
        <v>986</v>
      </c>
      <c r="H1161" s="17">
        <v>43948</v>
      </c>
      <c r="I1161" s="15">
        <v>2020</v>
      </c>
      <c r="J1161" t="s">
        <v>10634</v>
      </c>
      <c r="K1161" s="5">
        <v>7855827</v>
      </c>
      <c r="L1161" t="s">
        <v>967</v>
      </c>
      <c r="M1161" t="s">
        <v>985</v>
      </c>
      <c r="N1161" t="s">
        <v>10635</v>
      </c>
      <c r="O1161" t="s">
        <v>796</v>
      </c>
      <c r="P1161" t="s">
        <v>10671</v>
      </c>
      <c r="Q1161" t="s">
        <v>10685</v>
      </c>
      <c r="R1161" t="s">
        <v>738</v>
      </c>
      <c r="S1161" t="s">
        <v>795</v>
      </c>
      <c r="T1161" t="s">
        <v>12695</v>
      </c>
      <c r="U1161" t="s">
        <v>965</v>
      </c>
      <c r="V1161" t="s">
        <v>10638</v>
      </c>
      <c r="W1161" t="s">
        <v>970</v>
      </c>
      <c r="X1161" t="s">
        <v>12696</v>
      </c>
    </row>
    <row r="1162" spans="2:24" ht="11" outlineLevel="1" x14ac:dyDescent="0.15">
      <c r="B1162" t="s">
        <v>1309</v>
      </c>
      <c r="C1162" t="s">
        <v>240</v>
      </c>
      <c r="E1162" t="s">
        <v>10652</v>
      </c>
      <c r="F1162" t="s">
        <v>652</v>
      </c>
      <c r="G1162" t="s">
        <v>1168</v>
      </c>
      <c r="H1162" s="17">
        <v>46062</v>
      </c>
      <c r="I1162" s="15">
        <v>2026</v>
      </c>
      <c r="J1162" t="s">
        <v>10634</v>
      </c>
      <c r="K1162" s="5">
        <v>129460</v>
      </c>
      <c r="L1162" t="s">
        <v>967</v>
      </c>
      <c r="M1162" t="s">
        <v>956</v>
      </c>
      <c r="N1162" t="s">
        <v>10635</v>
      </c>
      <c r="O1162" t="s">
        <v>818</v>
      </c>
      <c r="P1162" t="s">
        <v>10636</v>
      </c>
      <c r="Q1162" t="s">
        <v>11331</v>
      </c>
      <c r="R1162" t="s">
        <v>741</v>
      </c>
      <c r="S1162" t="s">
        <v>795</v>
      </c>
      <c r="T1162" t="s">
        <v>12697</v>
      </c>
      <c r="U1162" t="s">
        <v>965</v>
      </c>
      <c r="V1162" t="s">
        <v>10638</v>
      </c>
      <c r="W1162" t="s">
        <v>970</v>
      </c>
      <c r="X1162" t="s">
        <v>12698</v>
      </c>
    </row>
    <row r="1163" spans="2:24" ht="11" outlineLevel="1" x14ac:dyDescent="0.15">
      <c r="B1163" t="s">
        <v>1309</v>
      </c>
      <c r="C1163" t="s">
        <v>240</v>
      </c>
      <c r="E1163" t="s">
        <v>10649</v>
      </c>
      <c r="F1163" t="s">
        <v>652</v>
      </c>
      <c r="G1163" t="s">
        <v>1168</v>
      </c>
      <c r="H1163" s="17">
        <v>45869</v>
      </c>
      <c r="I1163" s="15">
        <v>2025</v>
      </c>
      <c r="J1163" t="s">
        <v>10634</v>
      </c>
      <c r="K1163" s="5">
        <v>7800000</v>
      </c>
      <c r="L1163" t="s">
        <v>967</v>
      </c>
      <c r="M1163" t="s">
        <v>956</v>
      </c>
      <c r="N1163" t="s">
        <v>10635</v>
      </c>
      <c r="O1163" t="s">
        <v>818</v>
      </c>
      <c r="P1163" t="s">
        <v>10636</v>
      </c>
      <c r="Q1163" t="s">
        <v>11331</v>
      </c>
      <c r="R1163" t="s">
        <v>741</v>
      </c>
      <c r="S1163" t="s">
        <v>795</v>
      </c>
      <c r="T1163" t="s">
        <v>12699</v>
      </c>
      <c r="U1163" t="s">
        <v>965</v>
      </c>
      <c r="V1163" t="s">
        <v>10638</v>
      </c>
      <c r="W1163" t="s">
        <v>970</v>
      </c>
      <c r="X1163" t="s">
        <v>12700</v>
      </c>
    </row>
    <row r="1164" spans="2:24" ht="11" outlineLevel="1" x14ac:dyDescent="0.15">
      <c r="B1164" t="s">
        <v>1311</v>
      </c>
      <c r="C1164" t="s">
        <v>1312</v>
      </c>
      <c r="D1164" t="s">
        <v>211</v>
      </c>
      <c r="E1164" t="s">
        <v>10643</v>
      </c>
      <c r="F1164" t="s">
        <v>12651</v>
      </c>
      <c r="G1164" t="s">
        <v>1294</v>
      </c>
      <c r="H1164" s="17">
        <v>44124</v>
      </c>
      <c r="I1164" s="15">
        <v>2021</v>
      </c>
      <c r="J1164" t="s">
        <v>10634</v>
      </c>
      <c r="K1164" s="5">
        <v>0</v>
      </c>
      <c r="L1164" t="s">
        <v>967</v>
      </c>
      <c r="M1164" t="s">
        <v>985</v>
      </c>
      <c r="N1164" t="s">
        <v>10635</v>
      </c>
      <c r="O1164" t="s">
        <v>818</v>
      </c>
      <c r="P1164" t="s">
        <v>10671</v>
      </c>
      <c r="Q1164" t="s">
        <v>10671</v>
      </c>
      <c r="R1164" t="s">
        <v>755</v>
      </c>
      <c r="S1164" t="s">
        <v>795</v>
      </c>
      <c r="T1164" t="s">
        <v>12701</v>
      </c>
      <c r="U1164" t="s">
        <v>965</v>
      </c>
      <c r="V1164" t="s">
        <v>10638</v>
      </c>
      <c r="W1164" t="s">
        <v>970</v>
      </c>
      <c r="X1164" t="s">
        <v>12702</v>
      </c>
    </row>
    <row r="1165" spans="2:24" ht="11" outlineLevel="1" x14ac:dyDescent="0.15">
      <c r="B1165" t="s">
        <v>1311</v>
      </c>
      <c r="C1165" t="s">
        <v>1312</v>
      </c>
      <c r="D1165" t="s">
        <v>211</v>
      </c>
      <c r="E1165" t="s">
        <v>10667</v>
      </c>
      <c r="F1165" t="s">
        <v>12651</v>
      </c>
      <c r="G1165" t="s">
        <v>1294</v>
      </c>
      <c r="H1165" s="17">
        <v>44152</v>
      </c>
      <c r="I1165" s="15">
        <v>2021</v>
      </c>
      <c r="J1165" t="s">
        <v>10634</v>
      </c>
      <c r="K1165" s="5">
        <v>0</v>
      </c>
      <c r="L1165" t="s">
        <v>967</v>
      </c>
      <c r="M1165" t="s">
        <v>985</v>
      </c>
      <c r="N1165" t="s">
        <v>10635</v>
      </c>
      <c r="O1165" t="s">
        <v>818</v>
      </c>
      <c r="P1165" t="s">
        <v>10671</v>
      </c>
      <c r="Q1165" t="s">
        <v>10671</v>
      </c>
      <c r="R1165" t="s">
        <v>755</v>
      </c>
      <c r="S1165" t="s">
        <v>795</v>
      </c>
      <c r="T1165" t="s">
        <v>12701</v>
      </c>
      <c r="U1165" t="s">
        <v>965</v>
      </c>
      <c r="V1165" t="s">
        <v>10638</v>
      </c>
      <c r="W1165" t="s">
        <v>970</v>
      </c>
      <c r="X1165" t="s">
        <v>12703</v>
      </c>
    </row>
    <row r="1166" spans="2:24" ht="11" outlineLevel="1" x14ac:dyDescent="0.15">
      <c r="B1166" t="s">
        <v>1311</v>
      </c>
      <c r="C1166" t="s">
        <v>1312</v>
      </c>
      <c r="D1166" t="s">
        <v>211</v>
      </c>
      <c r="E1166" t="s">
        <v>10655</v>
      </c>
      <c r="F1166" t="s">
        <v>12651</v>
      </c>
      <c r="G1166" t="s">
        <v>1294</v>
      </c>
      <c r="H1166" s="17">
        <v>44187</v>
      </c>
      <c r="I1166" s="15">
        <v>2021</v>
      </c>
      <c r="J1166" t="s">
        <v>10634</v>
      </c>
      <c r="K1166" s="5">
        <v>0</v>
      </c>
      <c r="L1166" t="s">
        <v>967</v>
      </c>
      <c r="M1166" t="s">
        <v>985</v>
      </c>
      <c r="N1166" t="s">
        <v>10635</v>
      </c>
      <c r="O1166" t="s">
        <v>818</v>
      </c>
      <c r="P1166" t="s">
        <v>10671</v>
      </c>
      <c r="Q1166" t="s">
        <v>10671</v>
      </c>
      <c r="R1166" t="s">
        <v>755</v>
      </c>
      <c r="S1166" t="s">
        <v>795</v>
      </c>
      <c r="T1166" t="s">
        <v>12701</v>
      </c>
      <c r="U1166" t="s">
        <v>965</v>
      </c>
      <c r="V1166" t="s">
        <v>10638</v>
      </c>
      <c r="W1166" t="s">
        <v>970</v>
      </c>
      <c r="X1166" t="s">
        <v>12704</v>
      </c>
    </row>
    <row r="1167" spans="2:24" ht="11" outlineLevel="1" x14ac:dyDescent="0.15">
      <c r="B1167" t="s">
        <v>1311</v>
      </c>
      <c r="C1167" t="s">
        <v>1312</v>
      </c>
      <c r="D1167" t="s">
        <v>211</v>
      </c>
      <c r="E1167" t="s">
        <v>10658</v>
      </c>
      <c r="F1167" t="s">
        <v>12651</v>
      </c>
      <c r="G1167" t="s">
        <v>1294</v>
      </c>
      <c r="H1167" s="17">
        <v>44168</v>
      </c>
      <c r="I1167" s="15">
        <v>2021</v>
      </c>
      <c r="J1167" t="s">
        <v>10634</v>
      </c>
      <c r="K1167" s="5">
        <v>0</v>
      </c>
      <c r="L1167" t="s">
        <v>967</v>
      </c>
      <c r="M1167" t="s">
        <v>985</v>
      </c>
      <c r="N1167" t="s">
        <v>10635</v>
      </c>
      <c r="O1167" t="s">
        <v>818</v>
      </c>
      <c r="P1167" t="s">
        <v>10671</v>
      </c>
      <c r="Q1167" t="s">
        <v>10671</v>
      </c>
      <c r="R1167" t="s">
        <v>755</v>
      </c>
      <c r="S1167" t="s">
        <v>795</v>
      </c>
      <c r="T1167" t="s">
        <v>12701</v>
      </c>
      <c r="U1167" t="s">
        <v>965</v>
      </c>
      <c r="V1167" t="s">
        <v>10638</v>
      </c>
      <c r="W1167" t="s">
        <v>970</v>
      </c>
      <c r="X1167" t="s">
        <v>12705</v>
      </c>
    </row>
    <row r="1168" spans="2:24" ht="11" outlineLevel="1" x14ac:dyDescent="0.15">
      <c r="B1168" t="s">
        <v>1311</v>
      </c>
      <c r="C1168" t="s">
        <v>1312</v>
      </c>
      <c r="D1168" t="s">
        <v>211</v>
      </c>
      <c r="E1168" t="s">
        <v>10714</v>
      </c>
      <c r="F1168" t="s">
        <v>12651</v>
      </c>
      <c r="G1168" t="s">
        <v>1294</v>
      </c>
      <c r="H1168" s="17">
        <v>44329</v>
      </c>
      <c r="I1168" s="15">
        <v>2021</v>
      </c>
      <c r="J1168" t="s">
        <v>10634</v>
      </c>
      <c r="K1168" s="5">
        <v>0</v>
      </c>
      <c r="L1168" t="s">
        <v>967</v>
      </c>
      <c r="M1168" t="s">
        <v>985</v>
      </c>
      <c r="N1168" t="s">
        <v>10635</v>
      </c>
      <c r="O1168" t="s">
        <v>818</v>
      </c>
      <c r="P1168" t="s">
        <v>10671</v>
      </c>
      <c r="Q1168" t="s">
        <v>10671</v>
      </c>
      <c r="R1168" t="s">
        <v>755</v>
      </c>
      <c r="S1168" t="s">
        <v>795</v>
      </c>
      <c r="T1168" t="s">
        <v>12701</v>
      </c>
      <c r="U1168" t="s">
        <v>965</v>
      </c>
      <c r="V1168" t="s">
        <v>10638</v>
      </c>
      <c r="W1168" t="s">
        <v>970</v>
      </c>
      <c r="X1168" t="s">
        <v>12706</v>
      </c>
    </row>
    <row r="1169" spans="2:24" ht="11" outlineLevel="1" x14ac:dyDescent="0.15">
      <c r="B1169" t="s">
        <v>1311</v>
      </c>
      <c r="C1169" t="s">
        <v>1312</v>
      </c>
      <c r="D1169" t="s">
        <v>211</v>
      </c>
      <c r="E1169" t="s">
        <v>10646</v>
      </c>
      <c r="F1169" t="s">
        <v>12651</v>
      </c>
      <c r="G1169" t="s">
        <v>1294</v>
      </c>
      <c r="H1169" s="17">
        <v>44204</v>
      </c>
      <c r="I1169" s="15">
        <v>2021</v>
      </c>
      <c r="J1169" t="s">
        <v>10634</v>
      </c>
      <c r="K1169" s="5">
        <v>0</v>
      </c>
      <c r="L1169" t="s">
        <v>967</v>
      </c>
      <c r="M1169" t="s">
        <v>985</v>
      </c>
      <c r="N1169" t="s">
        <v>10635</v>
      </c>
      <c r="O1169" t="s">
        <v>818</v>
      </c>
      <c r="P1169" t="s">
        <v>10671</v>
      </c>
      <c r="Q1169" t="s">
        <v>10671</v>
      </c>
      <c r="R1169" t="s">
        <v>755</v>
      </c>
      <c r="S1169" t="s">
        <v>795</v>
      </c>
      <c r="T1169" t="s">
        <v>12701</v>
      </c>
      <c r="U1169" t="s">
        <v>965</v>
      </c>
      <c r="V1169" t="s">
        <v>10638</v>
      </c>
      <c r="W1169" t="s">
        <v>970</v>
      </c>
      <c r="X1169" t="s">
        <v>12707</v>
      </c>
    </row>
    <row r="1170" spans="2:24" ht="11" outlineLevel="1" x14ac:dyDescent="0.15">
      <c r="B1170" t="s">
        <v>1311</v>
      </c>
      <c r="C1170" t="s">
        <v>1312</v>
      </c>
      <c r="D1170" t="s">
        <v>211</v>
      </c>
      <c r="E1170" t="s">
        <v>10845</v>
      </c>
      <c r="F1170" t="s">
        <v>12651</v>
      </c>
      <c r="G1170" t="s">
        <v>1294</v>
      </c>
      <c r="H1170" s="17">
        <v>44301</v>
      </c>
      <c r="I1170" s="15">
        <v>2021</v>
      </c>
      <c r="J1170" t="s">
        <v>10634</v>
      </c>
      <c r="K1170" s="5">
        <v>200000</v>
      </c>
      <c r="L1170" t="s">
        <v>967</v>
      </c>
      <c r="M1170" t="s">
        <v>985</v>
      </c>
      <c r="N1170" t="s">
        <v>10635</v>
      </c>
      <c r="O1170" t="s">
        <v>818</v>
      </c>
      <c r="P1170" t="s">
        <v>10671</v>
      </c>
      <c r="Q1170" t="s">
        <v>10671</v>
      </c>
      <c r="R1170" t="s">
        <v>755</v>
      </c>
      <c r="S1170" t="s">
        <v>795</v>
      </c>
      <c r="T1170" t="s">
        <v>12701</v>
      </c>
      <c r="U1170" t="s">
        <v>965</v>
      </c>
      <c r="V1170" t="s">
        <v>10638</v>
      </c>
      <c r="W1170" t="s">
        <v>970</v>
      </c>
      <c r="X1170" t="s">
        <v>12708</v>
      </c>
    </row>
    <row r="1171" spans="2:24" ht="11" outlineLevel="1" x14ac:dyDescent="0.15">
      <c r="B1171" t="s">
        <v>1311</v>
      </c>
      <c r="C1171" t="s">
        <v>1312</v>
      </c>
      <c r="D1171" t="s">
        <v>211</v>
      </c>
      <c r="E1171" t="s">
        <v>10711</v>
      </c>
      <c r="F1171" t="s">
        <v>12651</v>
      </c>
      <c r="G1171" t="s">
        <v>1294</v>
      </c>
      <c r="H1171" s="17">
        <v>44257</v>
      </c>
      <c r="I1171" s="15">
        <v>2021</v>
      </c>
      <c r="J1171" t="s">
        <v>10634</v>
      </c>
      <c r="K1171" s="5">
        <v>0</v>
      </c>
      <c r="L1171" t="s">
        <v>967</v>
      </c>
      <c r="M1171" t="s">
        <v>985</v>
      </c>
      <c r="N1171" t="s">
        <v>10635</v>
      </c>
      <c r="O1171" t="s">
        <v>818</v>
      </c>
      <c r="P1171" t="s">
        <v>10671</v>
      </c>
      <c r="Q1171" t="s">
        <v>10671</v>
      </c>
      <c r="R1171" t="s">
        <v>755</v>
      </c>
      <c r="S1171" t="s">
        <v>795</v>
      </c>
      <c r="T1171" t="s">
        <v>12701</v>
      </c>
      <c r="U1171" t="s">
        <v>965</v>
      </c>
      <c r="V1171" t="s">
        <v>10638</v>
      </c>
      <c r="W1171" t="s">
        <v>970</v>
      </c>
      <c r="X1171" t="s">
        <v>12709</v>
      </c>
    </row>
    <row r="1172" spans="2:24" ht="11" outlineLevel="1" x14ac:dyDescent="0.15">
      <c r="B1172" t="s">
        <v>1311</v>
      </c>
      <c r="C1172" t="s">
        <v>1312</v>
      </c>
      <c r="D1172" t="s">
        <v>211</v>
      </c>
      <c r="E1172" t="s">
        <v>10661</v>
      </c>
      <c r="F1172" t="s">
        <v>12651</v>
      </c>
      <c r="G1172" t="s">
        <v>1294</v>
      </c>
      <c r="H1172" s="17">
        <v>44183</v>
      </c>
      <c r="I1172" s="15">
        <v>2021</v>
      </c>
      <c r="J1172" t="s">
        <v>10634</v>
      </c>
      <c r="K1172" s="5">
        <v>200000</v>
      </c>
      <c r="L1172" t="s">
        <v>967</v>
      </c>
      <c r="M1172" t="s">
        <v>985</v>
      </c>
      <c r="N1172" t="s">
        <v>10635</v>
      </c>
      <c r="O1172" t="s">
        <v>818</v>
      </c>
      <c r="P1172" t="s">
        <v>10671</v>
      </c>
      <c r="Q1172" t="s">
        <v>10671</v>
      </c>
      <c r="R1172" t="s">
        <v>755</v>
      </c>
      <c r="S1172" t="s">
        <v>795</v>
      </c>
      <c r="T1172" t="s">
        <v>12701</v>
      </c>
      <c r="U1172" t="s">
        <v>965</v>
      </c>
      <c r="V1172" t="s">
        <v>10638</v>
      </c>
      <c r="W1172" t="s">
        <v>970</v>
      </c>
      <c r="X1172" t="s">
        <v>12710</v>
      </c>
    </row>
    <row r="1173" spans="2:24" ht="11" outlineLevel="1" x14ac:dyDescent="0.15">
      <c r="B1173" t="s">
        <v>1311</v>
      </c>
      <c r="C1173" t="s">
        <v>1312</v>
      </c>
      <c r="D1173" t="s">
        <v>211</v>
      </c>
      <c r="E1173" t="s">
        <v>10767</v>
      </c>
      <c r="F1173" t="s">
        <v>12651</v>
      </c>
      <c r="G1173" t="s">
        <v>1294</v>
      </c>
      <c r="H1173" s="17">
        <v>44239</v>
      </c>
      <c r="I1173" s="15">
        <v>2021</v>
      </c>
      <c r="J1173" t="s">
        <v>10634</v>
      </c>
      <c r="K1173" s="5">
        <v>200000</v>
      </c>
      <c r="L1173" t="s">
        <v>967</v>
      </c>
      <c r="M1173" t="s">
        <v>985</v>
      </c>
      <c r="N1173" t="s">
        <v>10635</v>
      </c>
      <c r="O1173" t="s">
        <v>818</v>
      </c>
      <c r="P1173" t="s">
        <v>10671</v>
      </c>
      <c r="Q1173" t="s">
        <v>10671</v>
      </c>
      <c r="R1173" t="s">
        <v>755</v>
      </c>
      <c r="S1173" t="s">
        <v>795</v>
      </c>
      <c r="T1173" t="s">
        <v>12701</v>
      </c>
      <c r="U1173" t="s">
        <v>965</v>
      </c>
      <c r="V1173" t="s">
        <v>10638</v>
      </c>
      <c r="W1173" t="s">
        <v>970</v>
      </c>
      <c r="X1173" t="s">
        <v>12711</v>
      </c>
    </row>
    <row r="1174" spans="2:24" ht="11" outlineLevel="1" x14ac:dyDescent="0.15">
      <c r="B1174" t="s">
        <v>1311</v>
      </c>
      <c r="C1174" t="s">
        <v>1312</v>
      </c>
      <c r="D1174" t="s">
        <v>211</v>
      </c>
      <c r="E1174" t="s">
        <v>10652</v>
      </c>
      <c r="F1174" t="s">
        <v>12651</v>
      </c>
      <c r="G1174" t="s">
        <v>1294</v>
      </c>
      <c r="H1174" s="17">
        <v>44084</v>
      </c>
      <c r="I1174" s="15">
        <v>2020</v>
      </c>
      <c r="J1174" t="s">
        <v>10634</v>
      </c>
      <c r="K1174" s="5">
        <v>0</v>
      </c>
      <c r="L1174" t="s">
        <v>967</v>
      </c>
      <c r="M1174" t="s">
        <v>985</v>
      </c>
      <c r="N1174" t="s">
        <v>10635</v>
      </c>
      <c r="O1174" t="s">
        <v>818</v>
      </c>
      <c r="P1174" t="s">
        <v>10671</v>
      </c>
      <c r="Q1174" t="s">
        <v>10671</v>
      </c>
      <c r="R1174" t="s">
        <v>755</v>
      </c>
      <c r="S1174" t="s">
        <v>795</v>
      </c>
      <c r="T1174" t="s">
        <v>12701</v>
      </c>
      <c r="U1174" t="s">
        <v>965</v>
      </c>
      <c r="V1174" t="s">
        <v>10638</v>
      </c>
      <c r="W1174" t="s">
        <v>970</v>
      </c>
      <c r="X1174" t="s">
        <v>12712</v>
      </c>
    </row>
    <row r="1175" spans="2:24" ht="11" outlineLevel="1" x14ac:dyDescent="0.15">
      <c r="B1175" t="s">
        <v>1311</v>
      </c>
      <c r="C1175" t="s">
        <v>1312</v>
      </c>
      <c r="D1175" t="s">
        <v>211</v>
      </c>
      <c r="E1175" t="s">
        <v>10699</v>
      </c>
      <c r="F1175" t="s">
        <v>12651</v>
      </c>
      <c r="G1175" t="s">
        <v>1294</v>
      </c>
      <c r="H1175" s="17">
        <v>44307</v>
      </c>
      <c r="I1175" s="15">
        <v>2021</v>
      </c>
      <c r="J1175" t="s">
        <v>10634</v>
      </c>
      <c r="K1175" s="5">
        <v>0</v>
      </c>
      <c r="L1175" t="s">
        <v>967</v>
      </c>
      <c r="M1175" t="s">
        <v>985</v>
      </c>
      <c r="N1175" t="s">
        <v>10635</v>
      </c>
      <c r="O1175" t="s">
        <v>818</v>
      </c>
      <c r="P1175" t="s">
        <v>10671</v>
      </c>
      <c r="Q1175" t="s">
        <v>10671</v>
      </c>
      <c r="R1175" t="s">
        <v>755</v>
      </c>
      <c r="S1175" t="s">
        <v>795</v>
      </c>
      <c r="T1175" t="s">
        <v>12701</v>
      </c>
      <c r="U1175" t="s">
        <v>965</v>
      </c>
      <c r="V1175" t="s">
        <v>10638</v>
      </c>
      <c r="W1175" t="s">
        <v>970</v>
      </c>
      <c r="X1175" t="s">
        <v>12713</v>
      </c>
    </row>
    <row r="1176" spans="2:24" ht="11" outlineLevel="1" x14ac:dyDescent="0.15">
      <c r="B1176" t="s">
        <v>1311</v>
      </c>
      <c r="C1176" t="s">
        <v>1312</v>
      </c>
      <c r="D1176" t="s">
        <v>211</v>
      </c>
      <c r="E1176" t="s">
        <v>10863</v>
      </c>
      <c r="F1176" t="s">
        <v>12651</v>
      </c>
      <c r="G1176" t="s">
        <v>1294</v>
      </c>
      <c r="H1176" s="17">
        <v>44343</v>
      </c>
      <c r="I1176" s="15">
        <v>2021</v>
      </c>
      <c r="J1176" t="s">
        <v>10634</v>
      </c>
      <c r="K1176" s="5">
        <v>0</v>
      </c>
      <c r="L1176" t="s">
        <v>967</v>
      </c>
      <c r="M1176" t="s">
        <v>985</v>
      </c>
      <c r="N1176" t="s">
        <v>10635</v>
      </c>
      <c r="O1176" t="s">
        <v>818</v>
      </c>
      <c r="P1176" t="s">
        <v>10671</v>
      </c>
      <c r="Q1176" t="s">
        <v>10671</v>
      </c>
      <c r="R1176" t="s">
        <v>755</v>
      </c>
      <c r="S1176" t="s">
        <v>795</v>
      </c>
      <c r="T1176" t="s">
        <v>12701</v>
      </c>
      <c r="U1176" t="s">
        <v>965</v>
      </c>
      <c r="V1176" t="s">
        <v>10638</v>
      </c>
      <c r="W1176" t="s">
        <v>970</v>
      </c>
      <c r="X1176" t="s">
        <v>12714</v>
      </c>
    </row>
    <row r="1177" spans="2:24" ht="11" outlineLevel="1" x14ac:dyDescent="0.15">
      <c r="B1177" t="s">
        <v>1311</v>
      </c>
      <c r="C1177" t="s">
        <v>1312</v>
      </c>
      <c r="D1177" t="s">
        <v>211</v>
      </c>
      <c r="E1177" t="s">
        <v>10803</v>
      </c>
      <c r="F1177" t="s">
        <v>12651</v>
      </c>
      <c r="G1177" t="s">
        <v>1294</v>
      </c>
      <c r="H1177" s="17">
        <v>44430</v>
      </c>
      <c r="I1177" s="15">
        <v>2021</v>
      </c>
      <c r="J1177" t="s">
        <v>10634</v>
      </c>
      <c r="K1177" s="5">
        <v>-127288.02</v>
      </c>
      <c r="L1177" t="s">
        <v>967</v>
      </c>
      <c r="M1177" t="s">
        <v>985</v>
      </c>
      <c r="N1177" t="s">
        <v>10635</v>
      </c>
      <c r="O1177" t="s">
        <v>818</v>
      </c>
      <c r="P1177" t="s">
        <v>10671</v>
      </c>
      <c r="Q1177" t="s">
        <v>10671</v>
      </c>
      <c r="R1177" t="s">
        <v>755</v>
      </c>
      <c r="S1177" t="s">
        <v>795</v>
      </c>
      <c r="T1177" t="s">
        <v>12701</v>
      </c>
      <c r="U1177" t="s">
        <v>965</v>
      </c>
      <c r="V1177" t="s">
        <v>10638</v>
      </c>
      <c r="W1177" t="s">
        <v>970</v>
      </c>
      <c r="X1177" t="s">
        <v>12715</v>
      </c>
    </row>
    <row r="1178" spans="2:24" ht="11" outlineLevel="1" x14ac:dyDescent="0.15">
      <c r="B1178" t="s">
        <v>1311</v>
      </c>
      <c r="C1178" t="s">
        <v>1312</v>
      </c>
      <c r="D1178" t="s">
        <v>211</v>
      </c>
      <c r="E1178" t="s">
        <v>10664</v>
      </c>
      <c r="F1178" t="s">
        <v>12651</v>
      </c>
      <c r="G1178" t="s">
        <v>1294</v>
      </c>
      <c r="H1178" s="17">
        <v>44112</v>
      </c>
      <c r="I1178" s="15">
        <v>2021</v>
      </c>
      <c r="J1178" t="s">
        <v>10634</v>
      </c>
      <c r="K1178" s="5">
        <v>0</v>
      </c>
      <c r="L1178" t="s">
        <v>967</v>
      </c>
      <c r="M1178" t="s">
        <v>985</v>
      </c>
      <c r="N1178" t="s">
        <v>10635</v>
      </c>
      <c r="O1178" t="s">
        <v>818</v>
      </c>
      <c r="P1178" t="s">
        <v>10671</v>
      </c>
      <c r="Q1178" t="s">
        <v>10671</v>
      </c>
      <c r="R1178" t="s">
        <v>755</v>
      </c>
      <c r="S1178" t="s">
        <v>795</v>
      </c>
      <c r="T1178" t="s">
        <v>12701</v>
      </c>
      <c r="U1178" t="s">
        <v>965</v>
      </c>
      <c r="V1178" t="s">
        <v>10638</v>
      </c>
      <c r="W1178" t="s">
        <v>970</v>
      </c>
      <c r="X1178" t="s">
        <v>12716</v>
      </c>
    </row>
    <row r="1179" spans="2:24" ht="11" outlineLevel="1" x14ac:dyDescent="0.15">
      <c r="B1179" t="s">
        <v>1311</v>
      </c>
      <c r="C1179" t="s">
        <v>1312</v>
      </c>
      <c r="D1179" t="s">
        <v>211</v>
      </c>
      <c r="E1179" t="s">
        <v>10649</v>
      </c>
      <c r="F1179" t="s">
        <v>12651</v>
      </c>
      <c r="G1179" t="s">
        <v>1294</v>
      </c>
      <c r="H1179" s="17">
        <v>44034</v>
      </c>
      <c r="I1179" s="15">
        <v>2020</v>
      </c>
      <c r="J1179" t="s">
        <v>10634</v>
      </c>
      <c r="K1179" s="5">
        <v>6630880</v>
      </c>
      <c r="L1179" t="s">
        <v>967</v>
      </c>
      <c r="M1179" t="s">
        <v>985</v>
      </c>
      <c r="N1179" t="s">
        <v>10635</v>
      </c>
      <c r="O1179" t="s">
        <v>818</v>
      </c>
      <c r="P1179" t="s">
        <v>10671</v>
      </c>
      <c r="Q1179" t="s">
        <v>10671</v>
      </c>
      <c r="R1179" t="s">
        <v>755</v>
      </c>
      <c r="S1179" t="s">
        <v>795</v>
      </c>
      <c r="T1179" t="s">
        <v>12701</v>
      </c>
      <c r="U1179" t="s">
        <v>965</v>
      </c>
      <c r="V1179" t="s">
        <v>10638</v>
      </c>
      <c r="W1179" t="s">
        <v>970</v>
      </c>
      <c r="X1179" t="s">
        <v>12717</v>
      </c>
    </row>
    <row r="1180" spans="2:24" ht="11" outlineLevel="1" x14ac:dyDescent="0.15">
      <c r="B1180" t="s">
        <v>1311</v>
      </c>
      <c r="C1180" t="s">
        <v>1312</v>
      </c>
      <c r="D1180" t="s">
        <v>211</v>
      </c>
      <c r="E1180" t="s">
        <v>10632</v>
      </c>
      <c r="F1180" t="s">
        <v>12651</v>
      </c>
      <c r="G1180" t="s">
        <v>1294</v>
      </c>
      <c r="H1180" s="17">
        <v>44144</v>
      </c>
      <c r="I1180" s="15">
        <v>2021</v>
      </c>
      <c r="J1180" t="s">
        <v>10634</v>
      </c>
      <c r="K1180" s="5">
        <v>508129.4</v>
      </c>
      <c r="L1180" t="s">
        <v>967</v>
      </c>
      <c r="M1180" t="s">
        <v>985</v>
      </c>
      <c r="N1180" t="s">
        <v>10635</v>
      </c>
      <c r="O1180" t="s">
        <v>818</v>
      </c>
      <c r="P1180" t="s">
        <v>10671</v>
      </c>
      <c r="Q1180" t="s">
        <v>10671</v>
      </c>
      <c r="R1180" t="s">
        <v>755</v>
      </c>
      <c r="S1180" t="s">
        <v>795</v>
      </c>
      <c r="T1180" t="s">
        <v>12701</v>
      </c>
      <c r="U1180" t="s">
        <v>965</v>
      </c>
      <c r="V1180" t="s">
        <v>10638</v>
      </c>
      <c r="W1180" t="s">
        <v>970</v>
      </c>
      <c r="X1180" t="s">
        <v>12718</v>
      </c>
    </row>
    <row r="1181" spans="2:24" ht="11" outlineLevel="1" x14ac:dyDescent="0.15">
      <c r="B1181" t="s">
        <v>1311</v>
      </c>
      <c r="C1181" t="s">
        <v>1312</v>
      </c>
      <c r="D1181" t="s">
        <v>211</v>
      </c>
      <c r="E1181" t="s">
        <v>10640</v>
      </c>
      <c r="F1181" t="s">
        <v>12651</v>
      </c>
      <c r="G1181" t="s">
        <v>1294</v>
      </c>
      <c r="H1181" s="17">
        <v>44232</v>
      </c>
      <c r="I1181" s="15">
        <v>2021</v>
      </c>
      <c r="J1181" t="s">
        <v>10634</v>
      </c>
      <c r="K1181" s="5">
        <v>0</v>
      </c>
      <c r="L1181" t="s">
        <v>967</v>
      </c>
      <c r="M1181" t="s">
        <v>985</v>
      </c>
      <c r="N1181" t="s">
        <v>10635</v>
      </c>
      <c r="O1181" t="s">
        <v>818</v>
      </c>
      <c r="P1181" t="s">
        <v>10671</v>
      </c>
      <c r="Q1181" t="s">
        <v>10671</v>
      </c>
      <c r="R1181" t="s">
        <v>755</v>
      </c>
      <c r="S1181" t="s">
        <v>795</v>
      </c>
      <c r="T1181" t="s">
        <v>12701</v>
      </c>
      <c r="U1181" t="s">
        <v>965</v>
      </c>
      <c r="V1181" t="s">
        <v>10638</v>
      </c>
      <c r="W1181" t="s">
        <v>970</v>
      </c>
      <c r="X1181" t="s">
        <v>12719</v>
      </c>
    </row>
    <row r="1182" spans="2:24" ht="11" outlineLevel="1" x14ac:dyDescent="0.15">
      <c r="B1182" t="s">
        <v>1311</v>
      </c>
      <c r="C1182" t="s">
        <v>1312</v>
      </c>
      <c r="D1182" t="s">
        <v>211</v>
      </c>
      <c r="E1182" t="s">
        <v>10728</v>
      </c>
      <c r="F1182" t="s">
        <v>12651</v>
      </c>
      <c r="G1182" t="s">
        <v>1294</v>
      </c>
      <c r="H1182" s="17">
        <v>44278</v>
      </c>
      <c r="I1182" s="15">
        <v>2021</v>
      </c>
      <c r="J1182" t="s">
        <v>10634</v>
      </c>
      <c r="K1182" s="5">
        <v>0</v>
      </c>
      <c r="L1182" t="s">
        <v>967</v>
      </c>
      <c r="M1182" t="s">
        <v>985</v>
      </c>
      <c r="N1182" t="s">
        <v>10635</v>
      </c>
      <c r="O1182" t="s">
        <v>818</v>
      </c>
      <c r="P1182" t="s">
        <v>10671</v>
      </c>
      <c r="Q1182" t="s">
        <v>10671</v>
      </c>
      <c r="R1182" t="s">
        <v>755</v>
      </c>
      <c r="S1182" t="s">
        <v>795</v>
      </c>
      <c r="T1182" t="s">
        <v>12701</v>
      </c>
      <c r="U1182" t="s">
        <v>965</v>
      </c>
      <c r="V1182" t="s">
        <v>10638</v>
      </c>
      <c r="W1182" t="s">
        <v>970</v>
      </c>
      <c r="X1182" t="s">
        <v>12720</v>
      </c>
    </row>
    <row r="1183" spans="2:24" ht="11" outlineLevel="1" x14ac:dyDescent="0.15">
      <c r="B1183" t="s">
        <v>1311</v>
      </c>
      <c r="C1183" t="s">
        <v>1312</v>
      </c>
      <c r="D1183" t="s">
        <v>211</v>
      </c>
      <c r="E1183" t="s">
        <v>10851</v>
      </c>
      <c r="F1183" t="s">
        <v>12651</v>
      </c>
      <c r="G1183" t="s">
        <v>1294</v>
      </c>
      <c r="H1183" s="17">
        <v>44288</v>
      </c>
      <c r="I1183" s="15">
        <v>2021</v>
      </c>
      <c r="J1183" t="s">
        <v>10634</v>
      </c>
      <c r="K1183" s="5">
        <v>80000</v>
      </c>
      <c r="L1183" t="s">
        <v>967</v>
      </c>
      <c r="M1183" t="s">
        <v>985</v>
      </c>
      <c r="N1183" t="s">
        <v>10635</v>
      </c>
      <c r="O1183" t="s">
        <v>818</v>
      </c>
      <c r="P1183" t="s">
        <v>10671</v>
      </c>
      <c r="Q1183" t="s">
        <v>10671</v>
      </c>
      <c r="R1183" t="s">
        <v>755</v>
      </c>
      <c r="S1183" t="s">
        <v>795</v>
      </c>
      <c r="T1183" t="s">
        <v>12701</v>
      </c>
      <c r="U1183" t="s">
        <v>965</v>
      </c>
      <c r="V1183" t="s">
        <v>10638</v>
      </c>
      <c r="W1183" t="s">
        <v>970</v>
      </c>
      <c r="X1183" t="s">
        <v>12721</v>
      </c>
    </row>
    <row r="1184" spans="2:24" ht="11" outlineLevel="1" x14ac:dyDescent="0.15">
      <c r="B1184" t="s">
        <v>1314</v>
      </c>
      <c r="C1184" t="s">
        <v>1315</v>
      </c>
      <c r="D1184" t="s">
        <v>167</v>
      </c>
      <c r="E1184" t="s">
        <v>10652</v>
      </c>
      <c r="F1184" t="s">
        <v>11297</v>
      </c>
      <c r="G1184" t="s">
        <v>1022</v>
      </c>
      <c r="H1184" s="17">
        <v>43258</v>
      </c>
      <c r="I1184" s="15">
        <v>2018</v>
      </c>
      <c r="J1184" t="s">
        <v>10634</v>
      </c>
      <c r="K1184" s="5">
        <v>0</v>
      </c>
      <c r="L1184" t="s">
        <v>967</v>
      </c>
      <c r="M1184" t="s">
        <v>985</v>
      </c>
      <c r="N1184" t="s">
        <v>10635</v>
      </c>
      <c r="O1184" t="s">
        <v>818</v>
      </c>
      <c r="P1184" t="s">
        <v>10671</v>
      </c>
      <c r="Q1184" t="s">
        <v>10671</v>
      </c>
      <c r="R1184" t="s">
        <v>739</v>
      </c>
      <c r="S1184" t="s">
        <v>795</v>
      </c>
      <c r="T1184" t="s">
        <v>12722</v>
      </c>
      <c r="U1184" t="s">
        <v>965</v>
      </c>
      <c r="V1184" t="s">
        <v>10638</v>
      </c>
      <c r="W1184" t="s">
        <v>970</v>
      </c>
      <c r="X1184" t="s">
        <v>12723</v>
      </c>
    </row>
    <row r="1185" spans="2:24" ht="11" outlineLevel="1" x14ac:dyDescent="0.15">
      <c r="B1185" t="s">
        <v>1314</v>
      </c>
      <c r="C1185" t="s">
        <v>1315</v>
      </c>
      <c r="D1185" t="s">
        <v>167</v>
      </c>
      <c r="E1185" t="s">
        <v>10667</v>
      </c>
      <c r="F1185" t="s">
        <v>11297</v>
      </c>
      <c r="G1185" t="s">
        <v>1022</v>
      </c>
      <c r="H1185" s="17">
        <v>43363</v>
      </c>
      <c r="I1185" s="15">
        <v>2018</v>
      </c>
      <c r="J1185" t="s">
        <v>10634</v>
      </c>
      <c r="K1185" s="5">
        <v>0</v>
      </c>
      <c r="L1185" t="s">
        <v>967</v>
      </c>
      <c r="M1185" t="s">
        <v>985</v>
      </c>
      <c r="N1185" t="s">
        <v>10635</v>
      </c>
      <c r="O1185" t="s">
        <v>818</v>
      </c>
      <c r="P1185" t="s">
        <v>10671</v>
      </c>
      <c r="Q1185" t="s">
        <v>10671</v>
      </c>
      <c r="R1185" t="s">
        <v>739</v>
      </c>
      <c r="S1185" t="s">
        <v>795</v>
      </c>
      <c r="T1185" t="s">
        <v>12724</v>
      </c>
      <c r="U1185" t="s">
        <v>965</v>
      </c>
      <c r="V1185" t="s">
        <v>10638</v>
      </c>
      <c r="W1185" t="s">
        <v>970</v>
      </c>
      <c r="X1185" t="s">
        <v>12725</v>
      </c>
    </row>
    <row r="1186" spans="2:24" ht="11" outlineLevel="1" x14ac:dyDescent="0.15">
      <c r="B1186" t="s">
        <v>1314</v>
      </c>
      <c r="C1186" t="s">
        <v>1315</v>
      </c>
      <c r="D1186" t="s">
        <v>167</v>
      </c>
      <c r="E1186" t="s">
        <v>10649</v>
      </c>
      <c r="F1186" t="s">
        <v>11297</v>
      </c>
      <c r="G1186" t="s">
        <v>1022</v>
      </c>
      <c r="H1186" s="17">
        <v>43181</v>
      </c>
      <c r="I1186" s="15">
        <v>2018</v>
      </c>
      <c r="J1186" t="s">
        <v>10634</v>
      </c>
      <c r="K1186" s="5">
        <v>8031055.0300000003</v>
      </c>
      <c r="L1186" t="s">
        <v>967</v>
      </c>
      <c r="M1186" t="s">
        <v>985</v>
      </c>
      <c r="N1186" t="s">
        <v>10635</v>
      </c>
      <c r="O1186" t="s">
        <v>818</v>
      </c>
      <c r="P1186" t="s">
        <v>10671</v>
      </c>
      <c r="Q1186" t="s">
        <v>10671</v>
      </c>
      <c r="R1186" t="s">
        <v>739</v>
      </c>
      <c r="S1186" t="s">
        <v>795</v>
      </c>
      <c r="T1186" t="s">
        <v>12722</v>
      </c>
      <c r="U1186" t="s">
        <v>965</v>
      </c>
      <c r="V1186" t="s">
        <v>10638</v>
      </c>
      <c r="W1186" t="s">
        <v>970</v>
      </c>
      <c r="X1186" t="s">
        <v>12726</v>
      </c>
    </row>
    <row r="1187" spans="2:24" ht="11" outlineLevel="1" x14ac:dyDescent="0.15">
      <c r="B1187" t="s">
        <v>1314</v>
      </c>
      <c r="C1187" t="s">
        <v>1315</v>
      </c>
      <c r="D1187" t="s">
        <v>167</v>
      </c>
      <c r="E1187" t="s">
        <v>10632</v>
      </c>
      <c r="F1187" t="s">
        <v>11297</v>
      </c>
      <c r="G1187" t="s">
        <v>1022</v>
      </c>
      <c r="H1187" s="17">
        <v>43321</v>
      </c>
      <c r="I1187" s="15">
        <v>2018</v>
      </c>
      <c r="J1187" t="s">
        <v>10634</v>
      </c>
      <c r="K1187" s="5">
        <v>0</v>
      </c>
      <c r="L1187" t="s">
        <v>967</v>
      </c>
      <c r="M1187" t="s">
        <v>985</v>
      </c>
      <c r="N1187" t="s">
        <v>10635</v>
      </c>
      <c r="O1187" t="s">
        <v>818</v>
      </c>
      <c r="P1187" t="s">
        <v>10671</v>
      </c>
      <c r="Q1187" t="s">
        <v>10671</v>
      </c>
      <c r="R1187" t="s">
        <v>739</v>
      </c>
      <c r="S1187" t="s">
        <v>795</v>
      </c>
      <c r="T1187" t="s">
        <v>12724</v>
      </c>
      <c r="U1187" t="s">
        <v>965</v>
      </c>
      <c r="V1187" t="s">
        <v>10638</v>
      </c>
      <c r="W1187" t="s">
        <v>970</v>
      </c>
      <c r="X1187" t="s">
        <v>12727</v>
      </c>
    </row>
    <row r="1188" spans="2:24" ht="11" outlineLevel="1" x14ac:dyDescent="0.15">
      <c r="B1188" t="s">
        <v>1314</v>
      </c>
      <c r="C1188" t="s">
        <v>1315</v>
      </c>
      <c r="D1188" t="s">
        <v>167</v>
      </c>
      <c r="E1188" t="s">
        <v>10664</v>
      </c>
      <c r="F1188" t="s">
        <v>11297</v>
      </c>
      <c r="G1188" t="s">
        <v>1022</v>
      </c>
      <c r="H1188" s="17">
        <v>43283</v>
      </c>
      <c r="I1188" s="15">
        <v>2018</v>
      </c>
      <c r="J1188" t="s">
        <v>10634</v>
      </c>
      <c r="K1188" s="5">
        <v>0</v>
      </c>
      <c r="L1188" t="s">
        <v>967</v>
      </c>
      <c r="M1188" t="s">
        <v>985</v>
      </c>
      <c r="N1188" t="s">
        <v>10635</v>
      </c>
      <c r="O1188" t="s">
        <v>818</v>
      </c>
      <c r="P1188" t="s">
        <v>10671</v>
      </c>
      <c r="Q1188" t="s">
        <v>10671</v>
      </c>
      <c r="R1188" t="s">
        <v>739</v>
      </c>
      <c r="S1188" t="s">
        <v>795</v>
      </c>
      <c r="T1188" t="s">
        <v>12728</v>
      </c>
      <c r="U1188" t="s">
        <v>965</v>
      </c>
      <c r="V1188" t="s">
        <v>10638</v>
      </c>
      <c r="W1188" t="s">
        <v>970</v>
      </c>
      <c r="X1188" t="s">
        <v>12729</v>
      </c>
    </row>
    <row r="1189" spans="2:24" ht="11" outlineLevel="1" x14ac:dyDescent="0.15">
      <c r="B1189" t="s">
        <v>1314</v>
      </c>
      <c r="C1189" t="s">
        <v>1315</v>
      </c>
      <c r="D1189" t="s">
        <v>167</v>
      </c>
      <c r="E1189" t="s">
        <v>10643</v>
      </c>
      <c r="F1189" t="s">
        <v>11297</v>
      </c>
      <c r="G1189" t="s">
        <v>1022</v>
      </c>
      <c r="H1189" s="17">
        <v>43306</v>
      </c>
      <c r="I1189" s="15">
        <v>2018</v>
      </c>
      <c r="J1189" t="s">
        <v>10634</v>
      </c>
      <c r="K1189" s="5">
        <v>45393</v>
      </c>
      <c r="L1189" t="s">
        <v>967</v>
      </c>
      <c r="M1189" t="s">
        <v>985</v>
      </c>
      <c r="N1189" t="s">
        <v>10635</v>
      </c>
      <c r="O1189" t="s">
        <v>818</v>
      </c>
      <c r="P1189" t="s">
        <v>10671</v>
      </c>
      <c r="Q1189" t="s">
        <v>10671</v>
      </c>
      <c r="R1189" t="s">
        <v>739</v>
      </c>
      <c r="S1189" t="s">
        <v>795</v>
      </c>
      <c r="T1189" t="s">
        <v>12724</v>
      </c>
      <c r="U1189" t="s">
        <v>965</v>
      </c>
      <c r="V1189" t="s">
        <v>10638</v>
      </c>
      <c r="W1189" t="s">
        <v>970</v>
      </c>
      <c r="X1189" t="s">
        <v>12730</v>
      </c>
    </row>
    <row r="1190" spans="2:24" ht="11" outlineLevel="1" x14ac:dyDescent="0.15">
      <c r="B1190" t="s">
        <v>1314</v>
      </c>
      <c r="C1190" t="s">
        <v>1315</v>
      </c>
      <c r="D1190" t="s">
        <v>167</v>
      </c>
      <c r="E1190" t="s">
        <v>10658</v>
      </c>
      <c r="F1190" t="s">
        <v>11297</v>
      </c>
      <c r="G1190" t="s">
        <v>1022</v>
      </c>
      <c r="H1190" s="17">
        <v>43391</v>
      </c>
      <c r="I1190" s="15">
        <v>2019</v>
      </c>
      <c r="J1190" t="s">
        <v>10634</v>
      </c>
      <c r="K1190" s="5">
        <v>0</v>
      </c>
      <c r="L1190" t="s">
        <v>967</v>
      </c>
      <c r="M1190" t="s">
        <v>985</v>
      </c>
      <c r="N1190" t="s">
        <v>10635</v>
      </c>
      <c r="O1190" t="s">
        <v>818</v>
      </c>
      <c r="P1190" t="s">
        <v>10671</v>
      </c>
      <c r="Q1190" t="s">
        <v>10671</v>
      </c>
      <c r="R1190" t="s">
        <v>739</v>
      </c>
      <c r="S1190" t="s">
        <v>795</v>
      </c>
      <c r="T1190" t="s">
        <v>12724</v>
      </c>
      <c r="U1190" t="s">
        <v>965</v>
      </c>
      <c r="V1190" t="s">
        <v>10638</v>
      </c>
      <c r="W1190" t="s">
        <v>970</v>
      </c>
      <c r="X1190" t="s">
        <v>12731</v>
      </c>
    </row>
    <row r="1191" spans="2:24" ht="11" outlineLevel="1" x14ac:dyDescent="0.15">
      <c r="B1191" t="s">
        <v>1314</v>
      </c>
      <c r="C1191" t="s">
        <v>1315</v>
      </c>
      <c r="D1191" t="s">
        <v>167</v>
      </c>
      <c r="E1191" t="s">
        <v>10661</v>
      </c>
      <c r="F1191" t="s">
        <v>11297</v>
      </c>
      <c r="G1191" t="s">
        <v>1022</v>
      </c>
      <c r="H1191" s="17">
        <v>43497</v>
      </c>
      <c r="I1191" s="15">
        <v>2019</v>
      </c>
      <c r="J1191" t="s">
        <v>10634</v>
      </c>
      <c r="K1191" s="5">
        <v>-787017.4</v>
      </c>
      <c r="L1191" t="s">
        <v>967</v>
      </c>
      <c r="M1191" t="s">
        <v>985</v>
      </c>
      <c r="N1191" t="s">
        <v>10635</v>
      </c>
      <c r="O1191" t="s">
        <v>818</v>
      </c>
      <c r="P1191" t="s">
        <v>10671</v>
      </c>
      <c r="Q1191" t="s">
        <v>10671</v>
      </c>
      <c r="R1191" t="s">
        <v>739</v>
      </c>
      <c r="S1191" t="s">
        <v>795</v>
      </c>
      <c r="T1191" t="s">
        <v>12724</v>
      </c>
      <c r="U1191" t="s">
        <v>965</v>
      </c>
      <c r="V1191" t="s">
        <v>10638</v>
      </c>
      <c r="W1191" t="s">
        <v>970</v>
      </c>
      <c r="X1191" t="s">
        <v>12732</v>
      </c>
    </row>
    <row r="1192" spans="2:24" ht="11" outlineLevel="1" x14ac:dyDescent="0.15">
      <c r="B1192" t="s">
        <v>1317</v>
      </c>
      <c r="C1192" t="s">
        <v>241</v>
      </c>
      <c r="E1192" t="s">
        <v>10655</v>
      </c>
      <c r="F1192" t="s">
        <v>11744</v>
      </c>
      <c r="G1192" t="s">
        <v>1044</v>
      </c>
      <c r="H1192" s="17">
        <v>44979</v>
      </c>
      <c r="I1192" s="15">
        <v>2023</v>
      </c>
      <c r="J1192" t="s">
        <v>10634</v>
      </c>
      <c r="K1192" s="5">
        <v>0</v>
      </c>
      <c r="L1192" t="s">
        <v>967</v>
      </c>
      <c r="M1192" t="s">
        <v>956</v>
      </c>
      <c r="N1192" t="s">
        <v>10635</v>
      </c>
      <c r="O1192" t="s">
        <v>796</v>
      </c>
      <c r="P1192" t="s">
        <v>12118</v>
      </c>
      <c r="Q1192" t="s">
        <v>12118</v>
      </c>
      <c r="R1192" t="s">
        <v>760</v>
      </c>
      <c r="S1192" t="s">
        <v>795</v>
      </c>
      <c r="T1192" t="s">
        <v>12733</v>
      </c>
      <c r="U1192" t="s">
        <v>965</v>
      </c>
      <c r="V1192" t="s">
        <v>10638</v>
      </c>
      <c r="W1192" t="s">
        <v>970</v>
      </c>
      <c r="X1192" t="s">
        <v>12734</v>
      </c>
    </row>
    <row r="1193" spans="2:24" ht="11" outlineLevel="1" x14ac:dyDescent="0.15">
      <c r="B1193" t="s">
        <v>1317</v>
      </c>
      <c r="C1193" t="s">
        <v>241</v>
      </c>
      <c r="E1193" t="s">
        <v>10658</v>
      </c>
      <c r="F1193" t="s">
        <v>11744</v>
      </c>
      <c r="G1193" t="s">
        <v>1044</v>
      </c>
      <c r="H1193" s="17">
        <v>44894</v>
      </c>
      <c r="I1193" s="15">
        <v>2023</v>
      </c>
      <c r="J1193" t="s">
        <v>10634</v>
      </c>
      <c r="K1193" s="5">
        <v>0</v>
      </c>
      <c r="L1193" t="s">
        <v>967</v>
      </c>
      <c r="M1193" t="s">
        <v>956</v>
      </c>
      <c r="N1193" t="s">
        <v>10635</v>
      </c>
      <c r="O1193" t="s">
        <v>796</v>
      </c>
      <c r="P1193" t="s">
        <v>12118</v>
      </c>
      <c r="Q1193" t="s">
        <v>12118</v>
      </c>
      <c r="R1193" t="s">
        <v>760</v>
      </c>
      <c r="S1193" t="s">
        <v>795</v>
      </c>
      <c r="T1193" t="s">
        <v>12733</v>
      </c>
      <c r="U1193" t="s">
        <v>965</v>
      </c>
      <c r="V1193" t="s">
        <v>10638</v>
      </c>
      <c r="W1193" t="s">
        <v>970</v>
      </c>
      <c r="X1193" t="s">
        <v>12735</v>
      </c>
    </row>
    <row r="1194" spans="2:24" ht="11" outlineLevel="1" x14ac:dyDescent="0.15">
      <c r="B1194" t="s">
        <v>1317</v>
      </c>
      <c r="C1194" t="s">
        <v>241</v>
      </c>
      <c r="E1194" t="s">
        <v>10649</v>
      </c>
      <c r="F1194" t="s">
        <v>11744</v>
      </c>
      <c r="G1194" t="s">
        <v>1044</v>
      </c>
      <c r="H1194" s="17">
        <v>43734</v>
      </c>
      <c r="I1194" s="15">
        <v>2019</v>
      </c>
      <c r="J1194" t="s">
        <v>10634</v>
      </c>
      <c r="K1194" s="5">
        <v>6757660</v>
      </c>
      <c r="L1194" t="s">
        <v>967</v>
      </c>
      <c r="M1194" t="s">
        <v>956</v>
      </c>
      <c r="N1194" t="s">
        <v>10635</v>
      </c>
      <c r="O1194" t="s">
        <v>796</v>
      </c>
      <c r="P1194" t="s">
        <v>12118</v>
      </c>
      <c r="Q1194" t="s">
        <v>12118</v>
      </c>
      <c r="R1194" t="s">
        <v>760</v>
      </c>
      <c r="S1194" t="s">
        <v>795</v>
      </c>
      <c r="T1194" t="s">
        <v>12736</v>
      </c>
      <c r="U1194" t="s">
        <v>965</v>
      </c>
      <c r="V1194" t="s">
        <v>10638</v>
      </c>
      <c r="W1194" t="s">
        <v>970</v>
      </c>
      <c r="X1194" t="s">
        <v>12737</v>
      </c>
    </row>
    <row r="1195" spans="2:24" ht="11" outlineLevel="1" x14ac:dyDescent="0.15">
      <c r="B1195" t="s">
        <v>1317</v>
      </c>
      <c r="C1195" t="s">
        <v>241</v>
      </c>
      <c r="E1195" t="s">
        <v>10667</v>
      </c>
      <c r="F1195" t="s">
        <v>11744</v>
      </c>
      <c r="G1195" t="s">
        <v>1044</v>
      </c>
      <c r="H1195" s="17">
        <v>44807</v>
      </c>
      <c r="I1195" s="15">
        <v>2022</v>
      </c>
      <c r="J1195" t="s">
        <v>10634</v>
      </c>
      <c r="K1195" s="5">
        <v>125170</v>
      </c>
      <c r="L1195" t="s">
        <v>967</v>
      </c>
      <c r="M1195" t="s">
        <v>956</v>
      </c>
      <c r="N1195" t="s">
        <v>10635</v>
      </c>
      <c r="O1195" t="s">
        <v>796</v>
      </c>
      <c r="P1195" t="s">
        <v>12118</v>
      </c>
      <c r="Q1195" t="s">
        <v>12118</v>
      </c>
      <c r="R1195" t="s">
        <v>760</v>
      </c>
      <c r="S1195" t="s">
        <v>795</v>
      </c>
      <c r="T1195" t="s">
        <v>12733</v>
      </c>
      <c r="U1195" t="s">
        <v>965</v>
      </c>
      <c r="V1195" t="s">
        <v>10638</v>
      </c>
      <c r="W1195" t="s">
        <v>970</v>
      </c>
      <c r="X1195" t="s">
        <v>12738</v>
      </c>
    </row>
    <row r="1196" spans="2:24" ht="11" outlineLevel="1" x14ac:dyDescent="0.15">
      <c r="B1196" t="s">
        <v>1317</v>
      </c>
      <c r="C1196" t="s">
        <v>241</v>
      </c>
      <c r="E1196" t="s">
        <v>10632</v>
      </c>
      <c r="F1196" t="s">
        <v>11744</v>
      </c>
      <c r="G1196" t="s">
        <v>1044</v>
      </c>
      <c r="H1196" s="17">
        <v>44659</v>
      </c>
      <c r="I1196" s="15">
        <v>2022</v>
      </c>
      <c r="J1196" t="s">
        <v>10634</v>
      </c>
      <c r="K1196" s="5">
        <v>36523</v>
      </c>
      <c r="L1196" t="s">
        <v>967</v>
      </c>
      <c r="M1196" t="s">
        <v>956</v>
      </c>
      <c r="N1196" t="s">
        <v>10635</v>
      </c>
      <c r="O1196" t="s">
        <v>796</v>
      </c>
      <c r="P1196" t="s">
        <v>12118</v>
      </c>
      <c r="Q1196" t="s">
        <v>12118</v>
      </c>
      <c r="R1196" t="s">
        <v>760</v>
      </c>
      <c r="S1196" t="s">
        <v>795</v>
      </c>
      <c r="T1196" t="s">
        <v>12733</v>
      </c>
      <c r="U1196" t="s">
        <v>965</v>
      </c>
      <c r="V1196" t="s">
        <v>10638</v>
      </c>
      <c r="W1196" t="s">
        <v>970</v>
      </c>
      <c r="X1196" t="s">
        <v>12739</v>
      </c>
    </row>
    <row r="1197" spans="2:24" ht="11" outlineLevel="1" x14ac:dyDescent="0.15">
      <c r="B1197" t="s">
        <v>1317</v>
      </c>
      <c r="C1197" t="s">
        <v>241</v>
      </c>
      <c r="E1197" t="s">
        <v>10643</v>
      </c>
      <c r="F1197" t="s">
        <v>11744</v>
      </c>
      <c r="G1197" t="s">
        <v>1044</v>
      </c>
      <c r="H1197" s="17">
        <v>44440</v>
      </c>
      <c r="I1197" s="15">
        <v>2021</v>
      </c>
      <c r="J1197" t="s">
        <v>10634</v>
      </c>
      <c r="K1197" s="5">
        <v>48256</v>
      </c>
      <c r="L1197" t="s">
        <v>967</v>
      </c>
      <c r="M1197" t="s">
        <v>956</v>
      </c>
      <c r="N1197" t="s">
        <v>10635</v>
      </c>
      <c r="O1197" t="s">
        <v>796</v>
      </c>
      <c r="P1197" t="s">
        <v>12118</v>
      </c>
      <c r="Q1197" t="s">
        <v>12118</v>
      </c>
      <c r="R1197" t="s">
        <v>760</v>
      </c>
      <c r="S1197" t="s">
        <v>795</v>
      </c>
      <c r="T1197" t="s">
        <v>12733</v>
      </c>
      <c r="U1197" t="s">
        <v>965</v>
      </c>
      <c r="V1197" t="s">
        <v>10638</v>
      </c>
      <c r="W1197" t="s">
        <v>970</v>
      </c>
      <c r="X1197" t="s">
        <v>12740</v>
      </c>
    </row>
    <row r="1198" spans="2:24" ht="11" outlineLevel="1" x14ac:dyDescent="0.15">
      <c r="B1198" t="s">
        <v>1317</v>
      </c>
      <c r="C1198" t="s">
        <v>241</v>
      </c>
      <c r="E1198" t="s">
        <v>10646</v>
      </c>
      <c r="F1198" t="s">
        <v>11744</v>
      </c>
      <c r="G1198" t="s">
        <v>1044</v>
      </c>
      <c r="H1198" s="17">
        <v>45116</v>
      </c>
      <c r="I1198" s="15">
        <v>2023</v>
      </c>
      <c r="J1198" t="s">
        <v>10634</v>
      </c>
      <c r="K1198" s="5">
        <v>94466</v>
      </c>
      <c r="L1198" t="s">
        <v>967</v>
      </c>
      <c r="M1198" t="s">
        <v>956</v>
      </c>
      <c r="N1198" t="s">
        <v>10635</v>
      </c>
      <c r="O1198" t="s">
        <v>796</v>
      </c>
      <c r="P1198" t="s">
        <v>12118</v>
      </c>
      <c r="Q1198" t="s">
        <v>11435</v>
      </c>
      <c r="R1198" t="s">
        <v>760</v>
      </c>
      <c r="S1198" t="s">
        <v>795</v>
      </c>
      <c r="T1198" t="s">
        <v>12733</v>
      </c>
      <c r="U1198" t="s">
        <v>965</v>
      </c>
      <c r="V1198" t="s">
        <v>10638</v>
      </c>
      <c r="W1198" t="s">
        <v>970</v>
      </c>
      <c r="X1198" t="s">
        <v>12741</v>
      </c>
    </row>
    <row r="1199" spans="2:24" ht="11" outlineLevel="1" x14ac:dyDescent="0.15">
      <c r="B1199" t="s">
        <v>1317</v>
      </c>
      <c r="C1199" t="s">
        <v>241</v>
      </c>
      <c r="E1199" t="s">
        <v>10767</v>
      </c>
      <c r="F1199" t="s">
        <v>11744</v>
      </c>
      <c r="G1199" t="s">
        <v>1044</v>
      </c>
      <c r="H1199" s="17">
        <v>45230</v>
      </c>
      <c r="I1199" s="15">
        <v>2024</v>
      </c>
      <c r="J1199" t="s">
        <v>10634</v>
      </c>
      <c r="K1199" s="5">
        <v>17360</v>
      </c>
      <c r="L1199" t="s">
        <v>967</v>
      </c>
      <c r="M1199" t="s">
        <v>956</v>
      </c>
      <c r="N1199" t="s">
        <v>10635</v>
      </c>
      <c r="O1199" t="s">
        <v>796</v>
      </c>
      <c r="P1199" t="s">
        <v>12118</v>
      </c>
      <c r="Q1199" t="s">
        <v>11435</v>
      </c>
      <c r="R1199" t="s">
        <v>760</v>
      </c>
      <c r="S1199" t="s">
        <v>795</v>
      </c>
      <c r="T1199" t="s">
        <v>12733</v>
      </c>
      <c r="U1199" t="s">
        <v>965</v>
      </c>
      <c r="V1199" t="s">
        <v>10638</v>
      </c>
      <c r="W1199" t="s">
        <v>970</v>
      </c>
      <c r="X1199" t="s">
        <v>12742</v>
      </c>
    </row>
    <row r="1200" spans="2:24" ht="11" outlineLevel="1" x14ac:dyDescent="0.15">
      <c r="B1200" t="s">
        <v>1317</v>
      </c>
      <c r="C1200" t="s">
        <v>241</v>
      </c>
      <c r="E1200" t="s">
        <v>10652</v>
      </c>
      <c r="F1200" t="s">
        <v>11744</v>
      </c>
      <c r="G1200" t="s">
        <v>1044</v>
      </c>
      <c r="H1200" s="17">
        <v>44099</v>
      </c>
      <c r="I1200" s="15">
        <v>2020</v>
      </c>
      <c r="J1200" t="s">
        <v>10634</v>
      </c>
      <c r="K1200" s="5">
        <v>120694</v>
      </c>
      <c r="L1200" t="s">
        <v>967</v>
      </c>
      <c r="M1200" t="s">
        <v>956</v>
      </c>
      <c r="N1200" t="s">
        <v>10635</v>
      </c>
      <c r="O1200" t="s">
        <v>796</v>
      </c>
      <c r="P1200" t="s">
        <v>12118</v>
      </c>
      <c r="R1200" t="s">
        <v>760</v>
      </c>
      <c r="S1200" t="s">
        <v>795</v>
      </c>
      <c r="T1200" t="s">
        <v>12733</v>
      </c>
      <c r="U1200" t="s">
        <v>965</v>
      </c>
      <c r="V1200" t="s">
        <v>10638</v>
      </c>
      <c r="W1200" t="s">
        <v>970</v>
      </c>
      <c r="X1200" t="s">
        <v>12743</v>
      </c>
    </row>
    <row r="1201" spans="2:24" ht="11" outlineLevel="1" x14ac:dyDescent="0.15">
      <c r="B1201" t="s">
        <v>1317</v>
      </c>
      <c r="C1201" t="s">
        <v>241</v>
      </c>
      <c r="E1201" t="s">
        <v>10661</v>
      </c>
      <c r="F1201" t="s">
        <v>11744</v>
      </c>
      <c r="G1201" t="s">
        <v>1044</v>
      </c>
      <c r="H1201" s="17">
        <v>44944</v>
      </c>
      <c r="I1201" s="15">
        <v>2023</v>
      </c>
      <c r="J1201" t="s">
        <v>10634</v>
      </c>
      <c r="K1201" s="5">
        <v>68485</v>
      </c>
      <c r="L1201" t="s">
        <v>967</v>
      </c>
      <c r="M1201" t="s">
        <v>956</v>
      </c>
      <c r="N1201" t="s">
        <v>10635</v>
      </c>
      <c r="O1201" t="s">
        <v>796</v>
      </c>
      <c r="P1201" t="s">
        <v>12118</v>
      </c>
      <c r="Q1201" t="s">
        <v>12118</v>
      </c>
      <c r="R1201" t="s">
        <v>760</v>
      </c>
      <c r="S1201" t="s">
        <v>795</v>
      </c>
      <c r="T1201" t="s">
        <v>12733</v>
      </c>
      <c r="U1201" t="s">
        <v>965</v>
      </c>
      <c r="V1201" t="s">
        <v>10638</v>
      </c>
      <c r="W1201" t="s">
        <v>970</v>
      </c>
      <c r="X1201" t="s">
        <v>12744</v>
      </c>
    </row>
    <row r="1202" spans="2:24" ht="11" outlineLevel="1" x14ac:dyDescent="0.15">
      <c r="B1202" t="s">
        <v>1317</v>
      </c>
      <c r="C1202" t="s">
        <v>241</v>
      </c>
      <c r="E1202" t="s">
        <v>10664</v>
      </c>
      <c r="F1202" t="s">
        <v>11744</v>
      </c>
      <c r="G1202" t="s">
        <v>1044</v>
      </c>
      <c r="H1202" s="17">
        <v>44356</v>
      </c>
      <c r="I1202" s="15">
        <v>2021</v>
      </c>
      <c r="J1202" t="s">
        <v>10634</v>
      </c>
      <c r="K1202" s="5">
        <v>17586</v>
      </c>
      <c r="L1202" t="s">
        <v>967</v>
      </c>
      <c r="M1202" t="s">
        <v>956</v>
      </c>
      <c r="N1202" t="s">
        <v>10635</v>
      </c>
      <c r="O1202" t="s">
        <v>796</v>
      </c>
      <c r="P1202" t="s">
        <v>12118</v>
      </c>
      <c r="Q1202" t="s">
        <v>12118</v>
      </c>
      <c r="R1202" t="s">
        <v>760</v>
      </c>
      <c r="S1202" t="s">
        <v>795</v>
      </c>
      <c r="T1202" t="s">
        <v>12733</v>
      </c>
      <c r="U1202" t="s">
        <v>965</v>
      </c>
      <c r="V1202" t="s">
        <v>10638</v>
      </c>
      <c r="W1202" t="s">
        <v>970</v>
      </c>
      <c r="X1202" t="s">
        <v>12745</v>
      </c>
    </row>
    <row r="1203" spans="2:24" ht="11" outlineLevel="1" x14ac:dyDescent="0.15">
      <c r="B1203" t="s">
        <v>1321</v>
      </c>
      <c r="C1203" t="s">
        <v>1322</v>
      </c>
      <c r="D1203" t="s">
        <v>190</v>
      </c>
      <c r="E1203" t="s">
        <v>10950</v>
      </c>
      <c r="F1203" t="s">
        <v>608</v>
      </c>
      <c r="G1203" t="s">
        <v>1184</v>
      </c>
      <c r="H1203" s="17">
        <v>42207</v>
      </c>
      <c r="I1203" s="15">
        <v>2015</v>
      </c>
      <c r="J1203" t="s">
        <v>10634</v>
      </c>
      <c r="K1203" s="5">
        <v>0</v>
      </c>
      <c r="L1203" t="s">
        <v>967</v>
      </c>
      <c r="M1203" t="s">
        <v>985</v>
      </c>
      <c r="N1203" t="s">
        <v>10635</v>
      </c>
      <c r="O1203" t="s">
        <v>796</v>
      </c>
      <c r="P1203" t="s">
        <v>11052</v>
      </c>
      <c r="Q1203" t="s">
        <v>10671</v>
      </c>
      <c r="R1203" t="s">
        <v>739</v>
      </c>
      <c r="S1203" t="s">
        <v>795</v>
      </c>
      <c r="T1203" t="s">
        <v>12746</v>
      </c>
      <c r="U1203" t="s">
        <v>965</v>
      </c>
      <c r="V1203" t="s">
        <v>10638</v>
      </c>
      <c r="W1203" t="s">
        <v>970</v>
      </c>
      <c r="X1203" t="s">
        <v>12747</v>
      </c>
    </row>
    <row r="1204" spans="2:24" ht="11" outlineLevel="1" x14ac:dyDescent="0.15">
      <c r="B1204" t="s">
        <v>1321</v>
      </c>
      <c r="C1204" t="s">
        <v>1322</v>
      </c>
      <c r="D1204" t="s">
        <v>190</v>
      </c>
      <c r="E1204" t="s">
        <v>10926</v>
      </c>
      <c r="F1204" t="s">
        <v>608</v>
      </c>
      <c r="G1204" t="s">
        <v>1184</v>
      </c>
      <c r="H1204" s="17">
        <v>42256</v>
      </c>
      <c r="I1204" s="15">
        <v>2015</v>
      </c>
      <c r="J1204" t="s">
        <v>10634</v>
      </c>
      <c r="K1204" s="5">
        <v>0</v>
      </c>
      <c r="L1204" t="s">
        <v>967</v>
      </c>
      <c r="M1204" t="s">
        <v>985</v>
      </c>
      <c r="N1204" t="s">
        <v>10635</v>
      </c>
      <c r="O1204" t="s">
        <v>796</v>
      </c>
      <c r="P1204" t="s">
        <v>11052</v>
      </c>
      <c r="Q1204" t="s">
        <v>10671</v>
      </c>
      <c r="R1204" t="s">
        <v>739</v>
      </c>
      <c r="S1204" t="s">
        <v>795</v>
      </c>
      <c r="T1204" t="s">
        <v>12746</v>
      </c>
      <c r="U1204" t="s">
        <v>965</v>
      </c>
      <c r="V1204" t="s">
        <v>10638</v>
      </c>
      <c r="W1204" t="s">
        <v>970</v>
      </c>
      <c r="X1204" t="s">
        <v>12748</v>
      </c>
    </row>
    <row r="1205" spans="2:24" ht="11" outlineLevel="1" x14ac:dyDescent="0.15">
      <c r="B1205" t="s">
        <v>1321</v>
      </c>
      <c r="C1205" t="s">
        <v>1322</v>
      </c>
      <c r="D1205" t="s">
        <v>190</v>
      </c>
      <c r="E1205" t="s">
        <v>10968</v>
      </c>
      <c r="F1205" t="s">
        <v>608</v>
      </c>
      <c r="G1205" t="s">
        <v>1184</v>
      </c>
      <c r="H1205" s="17">
        <v>42492</v>
      </c>
      <c r="I1205" s="15">
        <v>2016</v>
      </c>
      <c r="J1205" t="s">
        <v>10634</v>
      </c>
      <c r="K1205" s="5">
        <v>7087</v>
      </c>
      <c r="L1205" t="s">
        <v>967</v>
      </c>
      <c r="M1205" t="s">
        <v>985</v>
      </c>
      <c r="N1205" t="s">
        <v>10635</v>
      </c>
      <c r="O1205" t="s">
        <v>796</v>
      </c>
      <c r="P1205" t="s">
        <v>11052</v>
      </c>
      <c r="Q1205" t="s">
        <v>10671</v>
      </c>
      <c r="R1205" t="s">
        <v>739</v>
      </c>
      <c r="S1205" t="s">
        <v>795</v>
      </c>
      <c r="T1205" t="s">
        <v>12746</v>
      </c>
      <c r="U1205" t="s">
        <v>965</v>
      </c>
      <c r="V1205" t="s">
        <v>10638</v>
      </c>
      <c r="W1205" t="s">
        <v>970</v>
      </c>
      <c r="X1205" t="s">
        <v>12749</v>
      </c>
    </row>
    <row r="1206" spans="2:24" ht="11" outlineLevel="1" x14ac:dyDescent="0.15">
      <c r="B1206" t="s">
        <v>1321</v>
      </c>
      <c r="C1206" t="s">
        <v>1322</v>
      </c>
      <c r="D1206" t="s">
        <v>190</v>
      </c>
      <c r="E1206" t="s">
        <v>10923</v>
      </c>
      <c r="F1206" t="s">
        <v>608</v>
      </c>
      <c r="G1206" t="s">
        <v>1184</v>
      </c>
      <c r="H1206" s="17">
        <v>42228</v>
      </c>
      <c r="I1206" s="15">
        <v>2015</v>
      </c>
      <c r="J1206" t="s">
        <v>10634</v>
      </c>
      <c r="K1206" s="5">
        <v>0</v>
      </c>
      <c r="L1206" t="s">
        <v>967</v>
      </c>
      <c r="M1206" t="s">
        <v>985</v>
      </c>
      <c r="N1206" t="s">
        <v>10635</v>
      </c>
      <c r="O1206" t="s">
        <v>796</v>
      </c>
      <c r="P1206" t="s">
        <v>11052</v>
      </c>
      <c r="Q1206" t="s">
        <v>10671</v>
      </c>
      <c r="R1206" t="s">
        <v>739</v>
      </c>
      <c r="S1206" t="s">
        <v>795</v>
      </c>
      <c r="T1206" t="s">
        <v>12746</v>
      </c>
      <c r="U1206" t="s">
        <v>965</v>
      </c>
      <c r="V1206" t="s">
        <v>10638</v>
      </c>
      <c r="W1206" t="s">
        <v>970</v>
      </c>
      <c r="X1206" t="s">
        <v>12750</v>
      </c>
    </row>
    <row r="1207" spans="2:24" ht="11" outlineLevel="1" x14ac:dyDescent="0.15">
      <c r="B1207" t="s">
        <v>1321</v>
      </c>
      <c r="C1207" t="s">
        <v>1322</v>
      </c>
      <c r="D1207" t="s">
        <v>190</v>
      </c>
      <c r="E1207" t="s">
        <v>10889</v>
      </c>
      <c r="F1207" t="s">
        <v>608</v>
      </c>
      <c r="G1207" t="s">
        <v>1184</v>
      </c>
      <c r="H1207" s="17">
        <v>42230</v>
      </c>
      <c r="I1207" s="15">
        <v>2015</v>
      </c>
      <c r="J1207" t="s">
        <v>10634</v>
      </c>
      <c r="K1207" s="5">
        <v>0</v>
      </c>
      <c r="L1207" t="s">
        <v>967</v>
      </c>
      <c r="M1207" t="s">
        <v>985</v>
      </c>
      <c r="N1207" t="s">
        <v>10635</v>
      </c>
      <c r="O1207" t="s">
        <v>796</v>
      </c>
      <c r="P1207" t="s">
        <v>11052</v>
      </c>
      <c r="Q1207" t="s">
        <v>10671</v>
      </c>
      <c r="R1207" t="s">
        <v>739</v>
      </c>
      <c r="S1207" t="s">
        <v>795</v>
      </c>
      <c r="T1207" t="s">
        <v>12746</v>
      </c>
      <c r="U1207" t="s">
        <v>965</v>
      </c>
      <c r="V1207" t="s">
        <v>10638</v>
      </c>
      <c r="W1207" t="s">
        <v>970</v>
      </c>
      <c r="X1207" t="s">
        <v>12751</v>
      </c>
    </row>
    <row r="1208" spans="2:24" ht="11" outlineLevel="1" x14ac:dyDescent="0.15">
      <c r="B1208" t="s">
        <v>1321</v>
      </c>
      <c r="C1208" t="s">
        <v>1322</v>
      </c>
      <c r="D1208" t="s">
        <v>190</v>
      </c>
      <c r="E1208" t="s">
        <v>10905</v>
      </c>
      <c r="F1208" t="s">
        <v>608</v>
      </c>
      <c r="G1208" t="s">
        <v>1184</v>
      </c>
      <c r="H1208" s="17">
        <v>42293</v>
      </c>
      <c r="I1208" s="15">
        <v>2016</v>
      </c>
      <c r="J1208" t="s">
        <v>10634</v>
      </c>
      <c r="K1208" s="5">
        <v>0</v>
      </c>
      <c r="L1208" t="s">
        <v>967</v>
      </c>
      <c r="M1208" t="s">
        <v>985</v>
      </c>
      <c r="N1208" t="s">
        <v>10635</v>
      </c>
      <c r="O1208" t="s">
        <v>796</v>
      </c>
      <c r="P1208" t="s">
        <v>11052</v>
      </c>
      <c r="Q1208" t="s">
        <v>10671</v>
      </c>
      <c r="R1208" t="s">
        <v>739</v>
      </c>
      <c r="S1208" t="s">
        <v>795</v>
      </c>
      <c r="T1208" t="s">
        <v>12746</v>
      </c>
      <c r="U1208" t="s">
        <v>965</v>
      </c>
      <c r="V1208" t="s">
        <v>10638</v>
      </c>
      <c r="W1208" t="s">
        <v>970</v>
      </c>
      <c r="X1208" t="s">
        <v>12752</v>
      </c>
    </row>
    <row r="1209" spans="2:24" ht="11" outlineLevel="1" x14ac:dyDescent="0.15">
      <c r="B1209" t="s">
        <v>1321</v>
      </c>
      <c r="C1209" t="s">
        <v>1322</v>
      </c>
      <c r="D1209" t="s">
        <v>190</v>
      </c>
      <c r="E1209" t="s">
        <v>10935</v>
      </c>
      <c r="F1209" t="s">
        <v>608</v>
      </c>
      <c r="G1209" t="s">
        <v>1184</v>
      </c>
      <c r="H1209" s="17">
        <v>42325</v>
      </c>
      <c r="I1209" s="15">
        <v>2016</v>
      </c>
      <c r="J1209" t="s">
        <v>10634</v>
      </c>
      <c r="K1209" s="5">
        <v>0</v>
      </c>
      <c r="L1209" t="s">
        <v>967</v>
      </c>
      <c r="M1209" t="s">
        <v>985</v>
      </c>
      <c r="N1209" t="s">
        <v>10635</v>
      </c>
      <c r="O1209" t="s">
        <v>796</v>
      </c>
      <c r="P1209" t="s">
        <v>11052</v>
      </c>
      <c r="Q1209" t="s">
        <v>10671</v>
      </c>
      <c r="R1209" t="s">
        <v>739</v>
      </c>
      <c r="S1209" t="s">
        <v>795</v>
      </c>
      <c r="T1209" t="s">
        <v>12746</v>
      </c>
      <c r="U1209" t="s">
        <v>965</v>
      </c>
      <c r="V1209" t="s">
        <v>10638</v>
      </c>
      <c r="W1209" t="s">
        <v>970</v>
      </c>
      <c r="X1209" t="s">
        <v>12753</v>
      </c>
    </row>
    <row r="1210" spans="2:24" ht="11" outlineLevel="1" x14ac:dyDescent="0.15">
      <c r="B1210" t="s">
        <v>1321</v>
      </c>
      <c r="C1210" t="s">
        <v>1322</v>
      </c>
      <c r="D1210" t="s">
        <v>190</v>
      </c>
      <c r="E1210" t="s">
        <v>10908</v>
      </c>
      <c r="F1210" t="s">
        <v>608</v>
      </c>
      <c r="G1210" t="s">
        <v>1184</v>
      </c>
      <c r="H1210" s="17">
        <v>42360</v>
      </c>
      <c r="I1210" s="15">
        <v>2016</v>
      </c>
      <c r="J1210" t="s">
        <v>10634</v>
      </c>
      <c r="K1210" s="5">
        <v>-144731.84</v>
      </c>
      <c r="L1210" t="s">
        <v>967</v>
      </c>
      <c r="M1210" t="s">
        <v>985</v>
      </c>
      <c r="N1210" t="s">
        <v>10635</v>
      </c>
      <c r="O1210" t="s">
        <v>796</v>
      </c>
      <c r="P1210" t="s">
        <v>11052</v>
      </c>
      <c r="Q1210" t="s">
        <v>12754</v>
      </c>
      <c r="R1210" t="s">
        <v>739</v>
      </c>
      <c r="S1210" t="s">
        <v>795</v>
      </c>
      <c r="T1210" t="s">
        <v>12746</v>
      </c>
      <c r="U1210" t="s">
        <v>965</v>
      </c>
      <c r="V1210" t="s">
        <v>10638</v>
      </c>
      <c r="W1210" t="s">
        <v>970</v>
      </c>
      <c r="X1210" t="s">
        <v>12755</v>
      </c>
    </row>
    <row r="1211" spans="2:24" ht="11" outlineLevel="1" x14ac:dyDescent="0.15">
      <c r="B1211" t="s">
        <v>1321</v>
      </c>
      <c r="C1211" t="s">
        <v>1322</v>
      </c>
      <c r="D1211" t="s">
        <v>190</v>
      </c>
      <c r="E1211" t="s">
        <v>10956</v>
      </c>
      <c r="F1211" t="s">
        <v>608</v>
      </c>
      <c r="G1211" t="s">
        <v>1184</v>
      </c>
      <c r="H1211" s="17">
        <v>42226</v>
      </c>
      <c r="I1211" s="15">
        <v>2015</v>
      </c>
      <c r="J1211" t="s">
        <v>10634</v>
      </c>
      <c r="K1211" s="5">
        <v>0</v>
      </c>
      <c r="L1211" t="s">
        <v>967</v>
      </c>
      <c r="M1211" t="s">
        <v>985</v>
      </c>
      <c r="N1211" t="s">
        <v>10635</v>
      </c>
      <c r="O1211" t="s">
        <v>796</v>
      </c>
      <c r="P1211" t="s">
        <v>11052</v>
      </c>
      <c r="Q1211" t="s">
        <v>10671</v>
      </c>
      <c r="R1211" t="s">
        <v>739</v>
      </c>
      <c r="S1211" t="s">
        <v>795</v>
      </c>
      <c r="T1211" t="s">
        <v>12746</v>
      </c>
      <c r="U1211" t="s">
        <v>965</v>
      </c>
      <c r="V1211" t="s">
        <v>10638</v>
      </c>
      <c r="W1211" t="s">
        <v>970</v>
      </c>
      <c r="X1211" t="s">
        <v>12756</v>
      </c>
    </row>
    <row r="1212" spans="2:24" ht="11" outlineLevel="1" x14ac:dyDescent="0.15">
      <c r="B1212" t="s">
        <v>1324</v>
      </c>
      <c r="C1212" t="s">
        <v>1325</v>
      </c>
      <c r="D1212" t="s">
        <v>242</v>
      </c>
      <c r="E1212" t="s">
        <v>10658</v>
      </c>
      <c r="F1212" t="s">
        <v>12757</v>
      </c>
      <c r="G1212" t="s">
        <v>1326</v>
      </c>
      <c r="H1212" s="17">
        <v>45693</v>
      </c>
      <c r="I1212" s="15">
        <v>2025</v>
      </c>
      <c r="J1212" t="s">
        <v>10634</v>
      </c>
      <c r="K1212" s="5">
        <v>-389843.48</v>
      </c>
      <c r="L1212" t="s">
        <v>967</v>
      </c>
      <c r="M1212" t="s">
        <v>985</v>
      </c>
      <c r="N1212" t="s">
        <v>10635</v>
      </c>
      <c r="O1212" t="s">
        <v>796</v>
      </c>
      <c r="P1212" t="s">
        <v>10885</v>
      </c>
      <c r="Q1212" t="s">
        <v>10671</v>
      </c>
      <c r="R1212" t="s">
        <v>755</v>
      </c>
      <c r="S1212" t="s">
        <v>795</v>
      </c>
      <c r="T1212" t="s">
        <v>12758</v>
      </c>
      <c r="U1212" t="s">
        <v>965</v>
      </c>
      <c r="V1212" t="s">
        <v>10638</v>
      </c>
      <c r="W1212" t="s">
        <v>970</v>
      </c>
      <c r="X1212" t="s">
        <v>12759</v>
      </c>
    </row>
    <row r="1213" spans="2:24" ht="11" outlineLevel="1" x14ac:dyDescent="0.15">
      <c r="B1213" t="s">
        <v>1324</v>
      </c>
      <c r="C1213" t="s">
        <v>1325</v>
      </c>
      <c r="D1213" t="s">
        <v>242</v>
      </c>
      <c r="E1213" t="s">
        <v>10664</v>
      </c>
      <c r="F1213" t="s">
        <v>12757</v>
      </c>
      <c r="G1213" t="s">
        <v>1326</v>
      </c>
      <c r="H1213" s="17">
        <v>45551</v>
      </c>
      <c r="I1213" s="15">
        <v>2024</v>
      </c>
      <c r="J1213" t="s">
        <v>10634</v>
      </c>
      <c r="K1213" s="5">
        <v>500000</v>
      </c>
      <c r="L1213" t="s">
        <v>967</v>
      </c>
      <c r="M1213" t="s">
        <v>985</v>
      </c>
      <c r="N1213" t="s">
        <v>10635</v>
      </c>
      <c r="O1213" t="s">
        <v>796</v>
      </c>
      <c r="P1213" t="s">
        <v>10885</v>
      </c>
      <c r="Q1213" t="s">
        <v>10671</v>
      </c>
      <c r="R1213" t="s">
        <v>755</v>
      </c>
      <c r="S1213" t="s">
        <v>795</v>
      </c>
      <c r="T1213" t="s">
        <v>12760</v>
      </c>
      <c r="U1213" t="s">
        <v>965</v>
      </c>
      <c r="V1213" t="s">
        <v>10638</v>
      </c>
      <c r="W1213" t="s">
        <v>970</v>
      </c>
      <c r="X1213" t="s">
        <v>12761</v>
      </c>
    </row>
    <row r="1214" spans="2:24" ht="11" outlineLevel="1" x14ac:dyDescent="0.15">
      <c r="B1214" t="s">
        <v>1324</v>
      </c>
      <c r="C1214" t="s">
        <v>1325</v>
      </c>
      <c r="D1214" t="s">
        <v>242</v>
      </c>
      <c r="E1214" t="s">
        <v>10649</v>
      </c>
      <c r="F1214" t="s">
        <v>12757</v>
      </c>
      <c r="G1214" t="s">
        <v>1326</v>
      </c>
      <c r="H1214" s="17">
        <v>45436</v>
      </c>
      <c r="I1214" s="15">
        <v>2024</v>
      </c>
      <c r="J1214" t="s">
        <v>10634</v>
      </c>
      <c r="K1214" s="5">
        <v>6431778</v>
      </c>
      <c r="L1214" t="s">
        <v>967</v>
      </c>
      <c r="M1214" t="s">
        <v>985</v>
      </c>
      <c r="N1214" t="s">
        <v>10635</v>
      </c>
      <c r="O1214" t="s">
        <v>796</v>
      </c>
      <c r="P1214" t="s">
        <v>10885</v>
      </c>
      <c r="Q1214" t="s">
        <v>10671</v>
      </c>
      <c r="R1214" t="s">
        <v>755</v>
      </c>
      <c r="S1214" t="s">
        <v>795</v>
      </c>
      <c r="T1214" t="s">
        <v>12762</v>
      </c>
      <c r="U1214" t="s">
        <v>965</v>
      </c>
      <c r="V1214" t="s">
        <v>10638</v>
      </c>
      <c r="W1214" t="s">
        <v>970</v>
      </c>
      <c r="X1214" t="s">
        <v>12763</v>
      </c>
    </row>
    <row r="1215" spans="2:24" ht="11" outlineLevel="1" x14ac:dyDescent="0.15">
      <c r="B1215" t="s">
        <v>1324</v>
      </c>
      <c r="C1215" t="s">
        <v>1325</v>
      </c>
      <c r="D1215" t="s">
        <v>242</v>
      </c>
      <c r="E1215" t="s">
        <v>10643</v>
      </c>
      <c r="F1215" t="s">
        <v>12757</v>
      </c>
      <c r="G1215" t="s">
        <v>1326</v>
      </c>
      <c r="H1215" s="17">
        <v>45561</v>
      </c>
      <c r="I1215" s="15">
        <v>2024</v>
      </c>
      <c r="J1215" t="s">
        <v>10634</v>
      </c>
      <c r="K1215" s="5">
        <v>0</v>
      </c>
      <c r="L1215" t="s">
        <v>967</v>
      </c>
      <c r="M1215" t="s">
        <v>985</v>
      </c>
      <c r="N1215" t="s">
        <v>10635</v>
      </c>
      <c r="O1215" t="s">
        <v>796</v>
      </c>
      <c r="P1215" t="s">
        <v>10885</v>
      </c>
      <c r="Q1215" t="s">
        <v>10671</v>
      </c>
      <c r="R1215" t="s">
        <v>755</v>
      </c>
      <c r="S1215" t="s">
        <v>795</v>
      </c>
      <c r="T1215" t="s">
        <v>12758</v>
      </c>
      <c r="U1215" t="s">
        <v>965</v>
      </c>
      <c r="V1215" t="s">
        <v>10638</v>
      </c>
      <c r="W1215" t="s">
        <v>970</v>
      </c>
      <c r="X1215" t="s">
        <v>12764</v>
      </c>
    </row>
    <row r="1216" spans="2:24" ht="11" outlineLevel="1" x14ac:dyDescent="0.15">
      <c r="B1216" t="s">
        <v>1324</v>
      </c>
      <c r="C1216" t="s">
        <v>1325</v>
      </c>
      <c r="D1216" t="s">
        <v>242</v>
      </c>
      <c r="E1216" t="s">
        <v>10667</v>
      </c>
      <c r="F1216" t="s">
        <v>12757</v>
      </c>
      <c r="G1216" t="s">
        <v>1326</v>
      </c>
      <c r="H1216" s="17">
        <v>45645</v>
      </c>
      <c r="I1216" s="15">
        <v>2025</v>
      </c>
      <c r="J1216" t="s">
        <v>10634</v>
      </c>
      <c r="K1216" s="5">
        <v>0</v>
      </c>
      <c r="L1216" t="s">
        <v>967</v>
      </c>
      <c r="M1216" t="s">
        <v>985</v>
      </c>
      <c r="N1216" t="s">
        <v>10635</v>
      </c>
      <c r="O1216" t="s">
        <v>796</v>
      </c>
      <c r="P1216" t="s">
        <v>10885</v>
      </c>
      <c r="Q1216" t="s">
        <v>10671</v>
      </c>
      <c r="R1216" t="s">
        <v>755</v>
      </c>
      <c r="S1216" t="s">
        <v>795</v>
      </c>
      <c r="T1216" t="s">
        <v>12765</v>
      </c>
      <c r="U1216" t="s">
        <v>965</v>
      </c>
      <c r="V1216" t="s">
        <v>10638</v>
      </c>
      <c r="W1216" t="s">
        <v>970</v>
      </c>
      <c r="X1216" t="s">
        <v>12766</v>
      </c>
    </row>
    <row r="1217" spans="2:24" ht="11" outlineLevel="1" x14ac:dyDescent="0.15">
      <c r="B1217" t="s">
        <v>1324</v>
      </c>
      <c r="C1217" t="s">
        <v>1325</v>
      </c>
      <c r="D1217" t="s">
        <v>242</v>
      </c>
      <c r="E1217" t="s">
        <v>10652</v>
      </c>
      <c r="F1217" t="s">
        <v>12757</v>
      </c>
      <c r="G1217" t="s">
        <v>1326</v>
      </c>
      <c r="H1217" s="17">
        <v>45532</v>
      </c>
      <c r="I1217" s="15">
        <v>2024</v>
      </c>
      <c r="J1217" t="s">
        <v>10634</v>
      </c>
      <c r="K1217" s="5">
        <v>500000</v>
      </c>
      <c r="L1217" t="s">
        <v>967</v>
      </c>
      <c r="M1217" t="s">
        <v>985</v>
      </c>
      <c r="N1217" t="s">
        <v>10635</v>
      </c>
      <c r="O1217" t="s">
        <v>796</v>
      </c>
      <c r="P1217" t="s">
        <v>10885</v>
      </c>
      <c r="Q1217" t="s">
        <v>10671</v>
      </c>
      <c r="R1217" t="s">
        <v>755</v>
      </c>
      <c r="S1217" t="s">
        <v>795</v>
      </c>
      <c r="T1217" t="s">
        <v>12767</v>
      </c>
      <c r="U1217" t="s">
        <v>965</v>
      </c>
      <c r="V1217" t="s">
        <v>10638</v>
      </c>
      <c r="W1217" t="s">
        <v>970</v>
      </c>
      <c r="X1217" t="s">
        <v>12768</v>
      </c>
    </row>
    <row r="1218" spans="2:24" ht="11" outlineLevel="1" x14ac:dyDescent="0.15">
      <c r="B1218" t="s">
        <v>1324</v>
      </c>
      <c r="C1218" t="s">
        <v>1325</v>
      </c>
      <c r="D1218" t="s">
        <v>242</v>
      </c>
      <c r="E1218" t="s">
        <v>10632</v>
      </c>
      <c r="F1218" t="s">
        <v>12757</v>
      </c>
      <c r="G1218" t="s">
        <v>1326</v>
      </c>
      <c r="H1218" s="17">
        <v>45622</v>
      </c>
      <c r="I1218" s="15">
        <v>2025</v>
      </c>
      <c r="J1218" t="s">
        <v>10634</v>
      </c>
      <c r="K1218" s="5">
        <v>0</v>
      </c>
      <c r="L1218" t="s">
        <v>967</v>
      </c>
      <c r="M1218" t="s">
        <v>985</v>
      </c>
      <c r="N1218" t="s">
        <v>10635</v>
      </c>
      <c r="O1218" t="s">
        <v>796</v>
      </c>
      <c r="P1218" t="s">
        <v>10885</v>
      </c>
      <c r="Q1218" t="s">
        <v>10671</v>
      </c>
      <c r="R1218" t="s">
        <v>755</v>
      </c>
      <c r="S1218" t="s">
        <v>795</v>
      </c>
      <c r="T1218" t="s">
        <v>12760</v>
      </c>
      <c r="U1218" t="s">
        <v>965</v>
      </c>
      <c r="V1218" t="s">
        <v>10638</v>
      </c>
      <c r="W1218" t="s">
        <v>970</v>
      </c>
      <c r="X1218" t="s">
        <v>12769</v>
      </c>
    </row>
    <row r="1219" spans="2:24" ht="11" outlineLevel="1" x14ac:dyDescent="0.15">
      <c r="B1219" t="s">
        <v>1328</v>
      </c>
      <c r="C1219" t="s">
        <v>243</v>
      </c>
      <c r="E1219" t="s">
        <v>10643</v>
      </c>
      <c r="F1219" t="s">
        <v>659</v>
      </c>
      <c r="G1219" t="s">
        <v>1284</v>
      </c>
      <c r="H1219" s="17">
        <v>45538</v>
      </c>
      <c r="I1219" s="15">
        <v>2024</v>
      </c>
      <c r="J1219" t="s">
        <v>10634</v>
      </c>
      <c r="K1219" s="5">
        <v>19083.2</v>
      </c>
      <c r="L1219" t="s">
        <v>967</v>
      </c>
      <c r="M1219" t="s">
        <v>956</v>
      </c>
      <c r="N1219" t="s">
        <v>10635</v>
      </c>
      <c r="O1219" t="s">
        <v>818</v>
      </c>
      <c r="P1219" t="s">
        <v>10636</v>
      </c>
      <c r="Q1219" t="s">
        <v>10636</v>
      </c>
      <c r="R1219" t="s">
        <v>743</v>
      </c>
      <c r="S1219" t="s">
        <v>795</v>
      </c>
      <c r="T1219" t="s">
        <v>12770</v>
      </c>
      <c r="U1219" t="s">
        <v>965</v>
      </c>
      <c r="V1219" t="s">
        <v>10638</v>
      </c>
      <c r="W1219" t="s">
        <v>970</v>
      </c>
      <c r="X1219" t="s">
        <v>12771</v>
      </c>
    </row>
    <row r="1220" spans="2:24" ht="11" outlineLevel="1" x14ac:dyDescent="0.15">
      <c r="B1220" t="s">
        <v>1328</v>
      </c>
      <c r="C1220" t="s">
        <v>243</v>
      </c>
      <c r="E1220" t="s">
        <v>10649</v>
      </c>
      <c r="F1220" t="s">
        <v>659</v>
      </c>
      <c r="G1220" t="s">
        <v>1284</v>
      </c>
      <c r="H1220" s="17">
        <v>44909</v>
      </c>
      <c r="I1220" s="15">
        <v>2023</v>
      </c>
      <c r="J1220" t="s">
        <v>10634</v>
      </c>
      <c r="K1220" s="5">
        <v>6590000</v>
      </c>
      <c r="L1220" t="s">
        <v>967</v>
      </c>
      <c r="M1220" t="s">
        <v>956</v>
      </c>
      <c r="N1220" t="s">
        <v>10635</v>
      </c>
      <c r="O1220" t="s">
        <v>818</v>
      </c>
      <c r="P1220" t="s">
        <v>10636</v>
      </c>
      <c r="Q1220" t="s">
        <v>10636</v>
      </c>
      <c r="R1220" t="s">
        <v>743</v>
      </c>
      <c r="S1220" t="s">
        <v>795</v>
      </c>
      <c r="T1220" t="s">
        <v>12772</v>
      </c>
      <c r="U1220" t="s">
        <v>965</v>
      </c>
      <c r="V1220" t="s">
        <v>10638</v>
      </c>
      <c r="W1220" t="s">
        <v>970</v>
      </c>
      <c r="X1220" t="s">
        <v>12773</v>
      </c>
    </row>
    <row r="1221" spans="2:24" ht="11" outlineLevel="1" x14ac:dyDescent="0.15">
      <c r="B1221" t="s">
        <v>1328</v>
      </c>
      <c r="C1221" t="s">
        <v>243</v>
      </c>
      <c r="E1221" t="s">
        <v>10652</v>
      </c>
      <c r="F1221" t="s">
        <v>659</v>
      </c>
      <c r="G1221" t="s">
        <v>1284</v>
      </c>
      <c r="H1221" s="17">
        <v>44980</v>
      </c>
      <c r="I1221" s="15">
        <v>2023</v>
      </c>
      <c r="J1221" t="s">
        <v>10634</v>
      </c>
      <c r="K1221" s="5">
        <v>0</v>
      </c>
      <c r="L1221" t="s">
        <v>967</v>
      </c>
      <c r="M1221" t="s">
        <v>956</v>
      </c>
      <c r="N1221" t="s">
        <v>10635</v>
      </c>
      <c r="O1221" t="s">
        <v>818</v>
      </c>
      <c r="P1221" t="s">
        <v>10636</v>
      </c>
      <c r="Q1221" t="s">
        <v>10636</v>
      </c>
      <c r="R1221" t="s">
        <v>743</v>
      </c>
      <c r="S1221" t="s">
        <v>795</v>
      </c>
      <c r="T1221" t="s">
        <v>12772</v>
      </c>
      <c r="U1221" t="s">
        <v>965</v>
      </c>
      <c r="V1221" t="s">
        <v>10638</v>
      </c>
      <c r="W1221" t="s">
        <v>970</v>
      </c>
      <c r="X1221" t="s">
        <v>12774</v>
      </c>
    </row>
    <row r="1222" spans="2:24" ht="11" outlineLevel="1" x14ac:dyDescent="0.15">
      <c r="B1222" t="s">
        <v>1328</v>
      </c>
      <c r="C1222" t="s">
        <v>243</v>
      </c>
      <c r="E1222" t="s">
        <v>10664</v>
      </c>
      <c r="F1222" t="s">
        <v>659</v>
      </c>
      <c r="G1222" t="s">
        <v>1284</v>
      </c>
      <c r="H1222" s="17">
        <v>45393</v>
      </c>
      <c r="I1222" s="15">
        <v>2024</v>
      </c>
      <c r="J1222" t="s">
        <v>10634</v>
      </c>
      <c r="K1222" s="5">
        <v>427944</v>
      </c>
      <c r="L1222" t="s">
        <v>967</v>
      </c>
      <c r="M1222" t="s">
        <v>956</v>
      </c>
      <c r="N1222" t="s">
        <v>10635</v>
      </c>
      <c r="O1222" t="s">
        <v>818</v>
      </c>
      <c r="P1222" t="s">
        <v>10636</v>
      </c>
      <c r="Q1222" t="s">
        <v>10636</v>
      </c>
      <c r="R1222" t="s">
        <v>743</v>
      </c>
      <c r="S1222" t="s">
        <v>795</v>
      </c>
      <c r="T1222" t="s">
        <v>12775</v>
      </c>
      <c r="U1222" t="s">
        <v>965</v>
      </c>
      <c r="V1222" t="s">
        <v>10638</v>
      </c>
      <c r="W1222" t="s">
        <v>970</v>
      </c>
      <c r="X1222" t="s">
        <v>12776</v>
      </c>
    </row>
    <row r="1223" spans="2:24" ht="11" outlineLevel="1" x14ac:dyDescent="0.15">
      <c r="B1223" t="s">
        <v>1330</v>
      </c>
      <c r="C1223" t="s">
        <v>244</v>
      </c>
      <c r="E1223" t="s">
        <v>10664</v>
      </c>
      <c r="F1223" t="s">
        <v>653</v>
      </c>
      <c r="G1223" t="s">
        <v>1171</v>
      </c>
      <c r="H1223" s="17">
        <v>45331</v>
      </c>
      <c r="I1223" s="15">
        <v>2024</v>
      </c>
      <c r="J1223" t="s">
        <v>10634</v>
      </c>
      <c r="K1223" s="5">
        <v>261719.1</v>
      </c>
      <c r="L1223" t="s">
        <v>967</v>
      </c>
      <c r="M1223" t="s">
        <v>956</v>
      </c>
      <c r="N1223" t="s">
        <v>10635</v>
      </c>
      <c r="O1223" t="s">
        <v>825</v>
      </c>
      <c r="P1223" t="s">
        <v>10636</v>
      </c>
      <c r="Q1223" t="s">
        <v>10636</v>
      </c>
      <c r="R1223" t="s">
        <v>741</v>
      </c>
      <c r="S1223" t="s">
        <v>795</v>
      </c>
      <c r="T1223" t="s">
        <v>12777</v>
      </c>
      <c r="U1223" t="s">
        <v>965</v>
      </c>
      <c r="V1223" t="s">
        <v>10638</v>
      </c>
      <c r="W1223" t="s">
        <v>970</v>
      </c>
      <c r="X1223" t="s">
        <v>12778</v>
      </c>
    </row>
    <row r="1224" spans="2:24" ht="11" outlineLevel="1" x14ac:dyDescent="0.15">
      <c r="B1224" t="s">
        <v>1330</v>
      </c>
      <c r="C1224" t="s">
        <v>244</v>
      </c>
      <c r="E1224" t="s">
        <v>10652</v>
      </c>
      <c r="F1224" t="s">
        <v>653</v>
      </c>
      <c r="G1224" t="s">
        <v>1171</v>
      </c>
      <c r="H1224" s="17">
        <v>45320</v>
      </c>
      <c r="I1224" s="15">
        <v>2024</v>
      </c>
      <c r="J1224" t="s">
        <v>10634</v>
      </c>
      <c r="K1224" s="5">
        <v>2247939</v>
      </c>
      <c r="L1224" t="s">
        <v>967</v>
      </c>
      <c r="M1224" t="s">
        <v>956</v>
      </c>
      <c r="N1224" t="s">
        <v>10635</v>
      </c>
      <c r="O1224" t="s">
        <v>825</v>
      </c>
      <c r="P1224" t="s">
        <v>10636</v>
      </c>
      <c r="Q1224" t="s">
        <v>10636</v>
      </c>
      <c r="R1224" t="s">
        <v>741</v>
      </c>
      <c r="S1224" t="s">
        <v>795</v>
      </c>
      <c r="T1224" t="s">
        <v>12779</v>
      </c>
      <c r="U1224" t="s">
        <v>965</v>
      </c>
      <c r="V1224" t="s">
        <v>10638</v>
      </c>
      <c r="W1224" t="s">
        <v>970</v>
      </c>
      <c r="X1224" t="s">
        <v>12780</v>
      </c>
    </row>
    <row r="1225" spans="2:24" ht="11" outlineLevel="1" x14ac:dyDescent="0.15">
      <c r="B1225" t="s">
        <v>1330</v>
      </c>
      <c r="C1225" t="s">
        <v>244</v>
      </c>
      <c r="E1225" t="s">
        <v>10649</v>
      </c>
      <c r="F1225" t="s">
        <v>653</v>
      </c>
      <c r="G1225" t="s">
        <v>1171</v>
      </c>
      <c r="H1225" s="17">
        <v>45184</v>
      </c>
      <c r="I1225" s="15">
        <v>2023</v>
      </c>
      <c r="J1225" t="s">
        <v>10634</v>
      </c>
      <c r="K1225" s="5">
        <v>4427360</v>
      </c>
      <c r="L1225" t="s">
        <v>967</v>
      </c>
      <c r="M1225" t="s">
        <v>956</v>
      </c>
      <c r="N1225" t="s">
        <v>10635</v>
      </c>
      <c r="O1225" t="s">
        <v>825</v>
      </c>
      <c r="P1225" t="s">
        <v>10636</v>
      </c>
      <c r="Q1225" t="s">
        <v>10636</v>
      </c>
      <c r="R1225" t="s">
        <v>741</v>
      </c>
      <c r="S1225" t="s">
        <v>795</v>
      </c>
      <c r="T1225" t="s">
        <v>12781</v>
      </c>
      <c r="U1225" t="s">
        <v>965</v>
      </c>
      <c r="V1225" t="s">
        <v>10638</v>
      </c>
      <c r="W1225" t="s">
        <v>970</v>
      </c>
      <c r="X1225" t="s">
        <v>12782</v>
      </c>
    </row>
    <row r="1226" spans="2:24" ht="11" outlineLevel="1" x14ac:dyDescent="0.15">
      <c r="B1226" t="s">
        <v>1330</v>
      </c>
      <c r="C1226" t="s">
        <v>244</v>
      </c>
      <c r="E1226" t="s">
        <v>10643</v>
      </c>
      <c r="F1226" t="s">
        <v>653</v>
      </c>
      <c r="G1226" t="s">
        <v>1171</v>
      </c>
      <c r="H1226" s="17">
        <v>45859</v>
      </c>
      <c r="I1226" s="15">
        <v>2025</v>
      </c>
      <c r="J1226" t="s">
        <v>10634</v>
      </c>
      <c r="K1226" s="5">
        <v>-23940</v>
      </c>
      <c r="L1226" t="s">
        <v>967</v>
      </c>
      <c r="M1226" t="s">
        <v>956</v>
      </c>
      <c r="N1226" t="s">
        <v>10635</v>
      </c>
      <c r="O1226" t="s">
        <v>825</v>
      </c>
      <c r="P1226" t="s">
        <v>10636</v>
      </c>
      <c r="Q1226" t="s">
        <v>10636</v>
      </c>
      <c r="R1226" t="s">
        <v>741</v>
      </c>
      <c r="S1226" t="s">
        <v>795</v>
      </c>
      <c r="T1226" t="s">
        <v>12781</v>
      </c>
      <c r="U1226" t="s">
        <v>965</v>
      </c>
      <c r="V1226" t="s">
        <v>10638</v>
      </c>
      <c r="W1226" t="s">
        <v>970</v>
      </c>
      <c r="X1226" t="s">
        <v>12783</v>
      </c>
    </row>
    <row r="1227" spans="2:24" ht="11" outlineLevel="1" x14ac:dyDescent="0.15">
      <c r="B1227" t="s">
        <v>1332</v>
      </c>
      <c r="C1227" t="s">
        <v>1333</v>
      </c>
      <c r="D1227" t="s">
        <v>161</v>
      </c>
      <c r="E1227" t="s">
        <v>10664</v>
      </c>
      <c r="F1227" t="s">
        <v>597</v>
      </c>
      <c r="G1227" t="s">
        <v>986</v>
      </c>
      <c r="H1227" s="17">
        <v>45559</v>
      </c>
      <c r="I1227" s="15">
        <v>2024</v>
      </c>
      <c r="J1227" t="s">
        <v>10634</v>
      </c>
      <c r="K1227" s="5">
        <v>0</v>
      </c>
      <c r="L1227" t="s">
        <v>967</v>
      </c>
      <c r="M1227" t="s">
        <v>985</v>
      </c>
      <c r="N1227" t="s">
        <v>10635</v>
      </c>
      <c r="O1227" t="s">
        <v>796</v>
      </c>
      <c r="P1227" t="s">
        <v>10885</v>
      </c>
      <c r="Q1227" t="s">
        <v>10886</v>
      </c>
      <c r="R1227" t="s">
        <v>738</v>
      </c>
      <c r="S1227" t="s">
        <v>795</v>
      </c>
      <c r="T1227" t="s">
        <v>11604</v>
      </c>
      <c r="U1227" t="s">
        <v>965</v>
      </c>
      <c r="V1227" t="s">
        <v>10638</v>
      </c>
      <c r="W1227" t="s">
        <v>970</v>
      </c>
      <c r="X1227" t="s">
        <v>12784</v>
      </c>
    </row>
    <row r="1228" spans="2:24" ht="11" outlineLevel="1" x14ac:dyDescent="0.15">
      <c r="B1228" t="s">
        <v>1332</v>
      </c>
      <c r="C1228" t="s">
        <v>1333</v>
      </c>
      <c r="D1228" t="s">
        <v>161</v>
      </c>
      <c r="E1228" t="s">
        <v>10667</v>
      </c>
      <c r="F1228" t="s">
        <v>597</v>
      </c>
      <c r="G1228" t="s">
        <v>986</v>
      </c>
      <c r="H1228" s="17">
        <v>45919</v>
      </c>
      <c r="I1228" s="15">
        <v>2025</v>
      </c>
      <c r="J1228" t="s">
        <v>10634</v>
      </c>
      <c r="K1228" s="5">
        <v>-30467</v>
      </c>
      <c r="L1228" t="s">
        <v>967</v>
      </c>
      <c r="M1228" t="s">
        <v>985</v>
      </c>
      <c r="N1228" t="s">
        <v>10635</v>
      </c>
      <c r="O1228" t="s">
        <v>796</v>
      </c>
      <c r="P1228" t="s">
        <v>10885</v>
      </c>
      <c r="Q1228" t="s">
        <v>10886</v>
      </c>
      <c r="R1228" t="s">
        <v>738</v>
      </c>
      <c r="S1228" t="s">
        <v>795</v>
      </c>
      <c r="T1228" t="s">
        <v>73</v>
      </c>
      <c r="U1228" t="s">
        <v>965</v>
      </c>
      <c r="V1228" t="s">
        <v>10638</v>
      </c>
      <c r="W1228" t="s">
        <v>970</v>
      </c>
      <c r="X1228" t="s">
        <v>12785</v>
      </c>
    </row>
    <row r="1229" spans="2:24" ht="11" outlineLevel="1" x14ac:dyDescent="0.15">
      <c r="B1229" t="s">
        <v>1332</v>
      </c>
      <c r="C1229" t="s">
        <v>1333</v>
      </c>
      <c r="D1229" t="s">
        <v>161</v>
      </c>
      <c r="E1229" t="s">
        <v>10652</v>
      </c>
      <c r="F1229" t="s">
        <v>597</v>
      </c>
      <c r="G1229" t="s">
        <v>986</v>
      </c>
      <c r="H1229" s="17">
        <v>45545</v>
      </c>
      <c r="I1229" s="15">
        <v>2024</v>
      </c>
      <c r="J1229" t="s">
        <v>10634</v>
      </c>
      <c r="K1229" s="5">
        <v>581277.56000000006</v>
      </c>
      <c r="L1229" t="s">
        <v>967</v>
      </c>
      <c r="M1229" t="s">
        <v>985</v>
      </c>
      <c r="N1229" t="s">
        <v>10635</v>
      </c>
      <c r="O1229" t="s">
        <v>796</v>
      </c>
      <c r="P1229" t="s">
        <v>10885</v>
      </c>
      <c r="Q1229" t="s">
        <v>10886</v>
      </c>
      <c r="R1229" t="s">
        <v>738</v>
      </c>
      <c r="S1229" t="s">
        <v>795</v>
      </c>
      <c r="T1229" t="s">
        <v>12786</v>
      </c>
      <c r="U1229" t="s">
        <v>965</v>
      </c>
      <c r="V1229" t="s">
        <v>10638</v>
      </c>
      <c r="W1229" t="s">
        <v>970</v>
      </c>
      <c r="X1229" t="s">
        <v>12787</v>
      </c>
    </row>
    <row r="1230" spans="2:24" ht="11" outlineLevel="1" x14ac:dyDescent="0.15">
      <c r="B1230" t="s">
        <v>1332</v>
      </c>
      <c r="C1230" t="s">
        <v>1333</v>
      </c>
      <c r="D1230" t="s">
        <v>161</v>
      </c>
      <c r="E1230" t="s">
        <v>10643</v>
      </c>
      <c r="F1230" t="s">
        <v>597</v>
      </c>
      <c r="G1230" t="s">
        <v>986</v>
      </c>
      <c r="H1230" s="17">
        <v>45623</v>
      </c>
      <c r="I1230" s="15">
        <v>2025</v>
      </c>
      <c r="J1230" t="s">
        <v>10634</v>
      </c>
      <c r="K1230" s="5">
        <v>0</v>
      </c>
      <c r="L1230" t="s">
        <v>967</v>
      </c>
      <c r="M1230" t="s">
        <v>985</v>
      </c>
      <c r="N1230" t="s">
        <v>10635</v>
      </c>
      <c r="O1230" t="s">
        <v>796</v>
      </c>
      <c r="P1230" t="s">
        <v>10885</v>
      </c>
      <c r="Q1230" t="s">
        <v>10886</v>
      </c>
      <c r="R1230" t="s">
        <v>738</v>
      </c>
      <c r="S1230" t="s">
        <v>795</v>
      </c>
      <c r="T1230" t="s">
        <v>12788</v>
      </c>
      <c r="U1230" t="s">
        <v>965</v>
      </c>
      <c r="V1230" t="s">
        <v>10638</v>
      </c>
      <c r="W1230" t="s">
        <v>970</v>
      </c>
      <c r="X1230" t="s">
        <v>12789</v>
      </c>
    </row>
    <row r="1231" spans="2:24" ht="11" outlineLevel="1" x14ac:dyDescent="0.15">
      <c r="B1231" t="s">
        <v>1332</v>
      </c>
      <c r="C1231" t="s">
        <v>1333</v>
      </c>
      <c r="D1231" t="s">
        <v>161</v>
      </c>
      <c r="E1231" t="s">
        <v>10649</v>
      </c>
      <c r="F1231" t="s">
        <v>597</v>
      </c>
      <c r="G1231" t="s">
        <v>986</v>
      </c>
      <c r="H1231" s="17">
        <v>45199</v>
      </c>
      <c r="I1231" s="15">
        <v>2023</v>
      </c>
      <c r="J1231" t="s">
        <v>10634</v>
      </c>
      <c r="K1231" s="5">
        <v>3963611.18</v>
      </c>
      <c r="L1231" t="s">
        <v>967</v>
      </c>
      <c r="M1231" t="s">
        <v>985</v>
      </c>
      <c r="N1231" t="s">
        <v>10635</v>
      </c>
      <c r="O1231" t="s">
        <v>796</v>
      </c>
      <c r="P1231" t="s">
        <v>10671</v>
      </c>
      <c r="Q1231" t="s">
        <v>10886</v>
      </c>
      <c r="R1231" t="s">
        <v>738</v>
      </c>
      <c r="S1231" t="s">
        <v>795</v>
      </c>
      <c r="T1231" t="s">
        <v>12790</v>
      </c>
      <c r="U1231" t="s">
        <v>965</v>
      </c>
      <c r="V1231" t="s">
        <v>10638</v>
      </c>
      <c r="W1231" t="s">
        <v>970</v>
      </c>
      <c r="X1231" t="s">
        <v>12791</v>
      </c>
    </row>
    <row r="1232" spans="2:24" ht="11" outlineLevel="1" x14ac:dyDescent="0.15">
      <c r="B1232" t="s">
        <v>1332</v>
      </c>
      <c r="C1232" t="s">
        <v>1333</v>
      </c>
      <c r="D1232" t="s">
        <v>161</v>
      </c>
      <c r="E1232" t="s">
        <v>10632</v>
      </c>
      <c r="F1232" t="s">
        <v>597</v>
      </c>
      <c r="G1232" t="s">
        <v>986</v>
      </c>
      <c r="H1232" s="17">
        <v>45671</v>
      </c>
      <c r="I1232" s="15">
        <v>2025</v>
      </c>
      <c r="J1232" t="s">
        <v>10634</v>
      </c>
      <c r="K1232" s="5">
        <v>2335036</v>
      </c>
      <c r="L1232" t="s">
        <v>967</v>
      </c>
      <c r="M1232" t="s">
        <v>985</v>
      </c>
      <c r="N1232" t="s">
        <v>10635</v>
      </c>
      <c r="O1232" t="s">
        <v>796</v>
      </c>
      <c r="P1232" t="s">
        <v>10885</v>
      </c>
      <c r="Q1232" t="s">
        <v>10886</v>
      </c>
      <c r="R1232" t="s">
        <v>738</v>
      </c>
      <c r="S1232" t="s">
        <v>795</v>
      </c>
      <c r="T1232" t="s">
        <v>12792</v>
      </c>
      <c r="U1232" t="s">
        <v>965</v>
      </c>
      <c r="V1232" t="s">
        <v>10638</v>
      </c>
      <c r="W1232" t="s">
        <v>970</v>
      </c>
      <c r="X1232" t="s">
        <v>12793</v>
      </c>
    </row>
    <row r="1233" spans="2:24" ht="11" outlineLevel="1" x14ac:dyDescent="0.15">
      <c r="B1233" t="s">
        <v>1336</v>
      </c>
      <c r="C1233" t="s">
        <v>1337</v>
      </c>
      <c r="D1233" t="s">
        <v>232</v>
      </c>
      <c r="E1233" t="s">
        <v>10649</v>
      </c>
      <c r="F1233" t="s">
        <v>612</v>
      </c>
      <c r="G1233" t="s">
        <v>1338</v>
      </c>
      <c r="H1233" s="17">
        <v>42275</v>
      </c>
      <c r="I1233" s="15">
        <v>2015</v>
      </c>
      <c r="J1233" t="s">
        <v>10634</v>
      </c>
      <c r="K1233" s="5">
        <v>6716796.3499999996</v>
      </c>
      <c r="L1233" t="s">
        <v>967</v>
      </c>
      <c r="R1233" t="s">
        <v>756</v>
      </c>
      <c r="S1233" t="s">
        <v>824</v>
      </c>
      <c r="T1233" t="s">
        <v>12794</v>
      </c>
      <c r="U1233" t="s">
        <v>1340</v>
      </c>
      <c r="V1233" t="s">
        <v>12795</v>
      </c>
      <c r="W1233" t="s">
        <v>970</v>
      </c>
      <c r="X1233" t="s">
        <v>12796</v>
      </c>
    </row>
    <row r="1234" spans="2:24" ht="11" outlineLevel="1" x14ac:dyDescent="0.15">
      <c r="B1234" t="s">
        <v>1336</v>
      </c>
      <c r="C1234" t="s">
        <v>1337</v>
      </c>
      <c r="D1234" t="s">
        <v>232</v>
      </c>
      <c r="E1234" t="s">
        <v>10989</v>
      </c>
      <c r="F1234" t="s">
        <v>612</v>
      </c>
      <c r="G1234" t="s">
        <v>1338</v>
      </c>
      <c r="H1234" s="17">
        <v>43523</v>
      </c>
      <c r="I1234" s="15">
        <v>2019</v>
      </c>
      <c r="J1234" t="s">
        <v>10634</v>
      </c>
      <c r="K1234" s="5">
        <v>0</v>
      </c>
      <c r="L1234" t="s">
        <v>967</v>
      </c>
      <c r="M1234" t="s">
        <v>12797</v>
      </c>
      <c r="R1234" t="s">
        <v>756</v>
      </c>
      <c r="S1234" t="s">
        <v>824</v>
      </c>
      <c r="T1234" t="s">
        <v>12798</v>
      </c>
      <c r="U1234" t="s">
        <v>1340</v>
      </c>
      <c r="V1234" t="s">
        <v>12795</v>
      </c>
      <c r="W1234" t="s">
        <v>970</v>
      </c>
      <c r="X1234" t="s">
        <v>12799</v>
      </c>
    </row>
    <row r="1235" spans="2:24" ht="11" outlineLevel="1" x14ac:dyDescent="0.15">
      <c r="B1235" t="s">
        <v>1336</v>
      </c>
      <c r="C1235" t="s">
        <v>1337</v>
      </c>
      <c r="D1235" t="s">
        <v>232</v>
      </c>
      <c r="E1235" t="s">
        <v>10950</v>
      </c>
      <c r="F1235" t="s">
        <v>612</v>
      </c>
      <c r="G1235" t="s">
        <v>1338</v>
      </c>
      <c r="H1235" s="17">
        <v>43550</v>
      </c>
      <c r="I1235" s="15">
        <v>2019</v>
      </c>
      <c r="J1235" t="s">
        <v>10634</v>
      </c>
      <c r="K1235" s="5">
        <v>0</v>
      </c>
      <c r="L1235" t="s">
        <v>967</v>
      </c>
      <c r="M1235" t="s">
        <v>12797</v>
      </c>
      <c r="R1235" t="s">
        <v>756</v>
      </c>
      <c r="S1235" t="s">
        <v>824</v>
      </c>
      <c r="T1235" t="s">
        <v>12800</v>
      </c>
      <c r="U1235" t="s">
        <v>1340</v>
      </c>
      <c r="V1235" t="s">
        <v>12795</v>
      </c>
      <c r="W1235" t="s">
        <v>970</v>
      </c>
      <c r="X1235" t="s">
        <v>12801</v>
      </c>
    </row>
    <row r="1236" spans="2:24" ht="11" outlineLevel="1" x14ac:dyDescent="0.15">
      <c r="B1236" t="s">
        <v>1336</v>
      </c>
      <c r="C1236" t="s">
        <v>1337</v>
      </c>
      <c r="D1236" t="s">
        <v>232</v>
      </c>
      <c r="E1236" t="s">
        <v>10956</v>
      </c>
      <c r="F1236" t="s">
        <v>612</v>
      </c>
      <c r="G1236" t="s">
        <v>1338</v>
      </c>
      <c r="H1236" s="17">
        <v>43867</v>
      </c>
      <c r="I1236" s="15">
        <v>2020</v>
      </c>
      <c r="J1236" t="s">
        <v>10634</v>
      </c>
      <c r="K1236" s="5">
        <v>-14284.32</v>
      </c>
      <c r="L1236" t="s">
        <v>967</v>
      </c>
      <c r="M1236" t="s">
        <v>12802</v>
      </c>
      <c r="R1236" t="s">
        <v>756</v>
      </c>
      <c r="S1236" t="s">
        <v>824</v>
      </c>
      <c r="T1236" t="s">
        <v>12803</v>
      </c>
      <c r="U1236" t="s">
        <v>1340</v>
      </c>
      <c r="V1236" t="s">
        <v>12795</v>
      </c>
      <c r="W1236" t="s">
        <v>970</v>
      </c>
      <c r="X1236" t="s">
        <v>12804</v>
      </c>
    </row>
    <row r="1237" spans="2:24" ht="11" outlineLevel="1" x14ac:dyDescent="0.15">
      <c r="B1237" t="s">
        <v>1342</v>
      </c>
      <c r="C1237" t="s">
        <v>245</v>
      </c>
      <c r="E1237" t="s">
        <v>10646</v>
      </c>
      <c r="F1237" t="s">
        <v>12805</v>
      </c>
      <c r="G1237" t="s">
        <v>1343</v>
      </c>
      <c r="H1237" s="17">
        <v>44378</v>
      </c>
      <c r="I1237" s="15">
        <v>2021</v>
      </c>
      <c r="J1237" t="s">
        <v>10634</v>
      </c>
      <c r="K1237" s="5">
        <v>22433.66</v>
      </c>
      <c r="L1237" t="s">
        <v>967</v>
      </c>
      <c r="M1237" t="s">
        <v>956</v>
      </c>
      <c r="N1237" t="s">
        <v>10635</v>
      </c>
      <c r="O1237" t="s">
        <v>818</v>
      </c>
      <c r="P1237" t="s">
        <v>10636</v>
      </c>
      <c r="Q1237" t="s">
        <v>10636</v>
      </c>
      <c r="R1237" t="s">
        <v>743</v>
      </c>
      <c r="S1237" t="s">
        <v>795</v>
      </c>
      <c r="T1237" t="s">
        <v>11795</v>
      </c>
      <c r="U1237" t="s">
        <v>965</v>
      </c>
      <c r="V1237" t="s">
        <v>10638</v>
      </c>
      <c r="W1237" t="s">
        <v>970</v>
      </c>
      <c r="X1237" t="s">
        <v>12806</v>
      </c>
    </row>
    <row r="1238" spans="2:24" ht="11" outlineLevel="1" x14ac:dyDescent="0.15">
      <c r="B1238" t="s">
        <v>1342</v>
      </c>
      <c r="C1238" t="s">
        <v>245</v>
      </c>
      <c r="E1238" t="s">
        <v>10652</v>
      </c>
      <c r="F1238" t="s">
        <v>12805</v>
      </c>
      <c r="G1238" t="s">
        <v>1343</v>
      </c>
      <c r="H1238" s="17">
        <v>43404</v>
      </c>
      <c r="I1238" s="15">
        <v>2019</v>
      </c>
      <c r="J1238" t="s">
        <v>10634</v>
      </c>
      <c r="K1238" s="5">
        <v>0</v>
      </c>
      <c r="L1238" t="s">
        <v>967</v>
      </c>
      <c r="M1238" t="s">
        <v>956</v>
      </c>
      <c r="N1238" t="s">
        <v>10635</v>
      </c>
      <c r="O1238" t="s">
        <v>818</v>
      </c>
      <c r="P1238" t="s">
        <v>10636</v>
      </c>
      <c r="Q1238" t="s">
        <v>10636</v>
      </c>
      <c r="R1238" t="s">
        <v>743</v>
      </c>
      <c r="S1238" t="s">
        <v>795</v>
      </c>
      <c r="T1238" t="s">
        <v>12807</v>
      </c>
      <c r="U1238" t="s">
        <v>965</v>
      </c>
      <c r="V1238" t="s">
        <v>10638</v>
      </c>
      <c r="W1238" t="s">
        <v>970</v>
      </c>
      <c r="X1238" t="s">
        <v>12808</v>
      </c>
    </row>
    <row r="1239" spans="2:24" ht="11" outlineLevel="1" x14ac:dyDescent="0.15">
      <c r="B1239" t="s">
        <v>1342</v>
      </c>
      <c r="C1239" t="s">
        <v>245</v>
      </c>
      <c r="E1239" t="s">
        <v>10664</v>
      </c>
      <c r="F1239" t="s">
        <v>12805</v>
      </c>
      <c r="G1239" t="s">
        <v>1343</v>
      </c>
      <c r="H1239" s="17">
        <v>43494</v>
      </c>
      <c r="I1239" s="15">
        <v>2019</v>
      </c>
      <c r="J1239" t="s">
        <v>10634</v>
      </c>
      <c r="K1239" s="5">
        <v>574941.48</v>
      </c>
      <c r="L1239" t="s">
        <v>967</v>
      </c>
      <c r="M1239" t="s">
        <v>956</v>
      </c>
      <c r="N1239" t="s">
        <v>10635</v>
      </c>
      <c r="O1239" t="s">
        <v>818</v>
      </c>
      <c r="P1239" t="s">
        <v>10636</v>
      </c>
      <c r="Q1239" t="s">
        <v>10636</v>
      </c>
      <c r="R1239" t="s">
        <v>743</v>
      </c>
      <c r="S1239" t="s">
        <v>795</v>
      </c>
      <c r="T1239" t="s">
        <v>12809</v>
      </c>
      <c r="U1239" t="s">
        <v>965</v>
      </c>
      <c r="V1239" t="s">
        <v>10638</v>
      </c>
      <c r="W1239" t="s">
        <v>970</v>
      </c>
      <c r="X1239" t="s">
        <v>12810</v>
      </c>
    </row>
    <row r="1240" spans="2:24" ht="11" outlineLevel="1" x14ac:dyDescent="0.15">
      <c r="B1240" t="s">
        <v>1342</v>
      </c>
      <c r="C1240" t="s">
        <v>245</v>
      </c>
      <c r="E1240" t="s">
        <v>10655</v>
      </c>
      <c r="F1240" t="s">
        <v>12805</v>
      </c>
      <c r="G1240" t="s">
        <v>1343</v>
      </c>
      <c r="H1240" s="17">
        <v>44250</v>
      </c>
      <c r="I1240" s="15">
        <v>2021</v>
      </c>
      <c r="J1240" t="s">
        <v>10634</v>
      </c>
      <c r="K1240" s="5">
        <v>22305</v>
      </c>
      <c r="L1240" t="s">
        <v>967</v>
      </c>
      <c r="M1240" t="s">
        <v>956</v>
      </c>
      <c r="N1240" t="s">
        <v>10635</v>
      </c>
      <c r="O1240" t="s">
        <v>818</v>
      </c>
      <c r="P1240" t="s">
        <v>10636</v>
      </c>
      <c r="Q1240" t="s">
        <v>10636</v>
      </c>
      <c r="R1240" t="s">
        <v>743</v>
      </c>
      <c r="S1240" t="s">
        <v>795</v>
      </c>
      <c r="T1240" t="s">
        <v>12811</v>
      </c>
      <c r="U1240" t="s">
        <v>965</v>
      </c>
      <c r="V1240" t="s">
        <v>10638</v>
      </c>
      <c r="W1240" t="s">
        <v>970</v>
      </c>
      <c r="X1240" t="s">
        <v>12812</v>
      </c>
    </row>
    <row r="1241" spans="2:24" ht="11" outlineLevel="1" x14ac:dyDescent="0.15">
      <c r="B1241" t="s">
        <v>1342</v>
      </c>
      <c r="C1241" t="s">
        <v>245</v>
      </c>
      <c r="E1241" t="s">
        <v>10661</v>
      </c>
      <c r="F1241" t="s">
        <v>12805</v>
      </c>
      <c r="G1241" t="s">
        <v>1343</v>
      </c>
      <c r="H1241" s="17">
        <v>44132</v>
      </c>
      <c r="I1241" s="15">
        <v>2021</v>
      </c>
      <c r="J1241" t="s">
        <v>10634</v>
      </c>
      <c r="K1241" s="5">
        <v>179005</v>
      </c>
      <c r="L1241" t="s">
        <v>967</v>
      </c>
      <c r="M1241" t="s">
        <v>956</v>
      </c>
      <c r="N1241" t="s">
        <v>10635</v>
      </c>
      <c r="O1241" t="s">
        <v>818</v>
      </c>
      <c r="P1241" t="s">
        <v>10636</v>
      </c>
      <c r="Q1241" t="s">
        <v>10636</v>
      </c>
      <c r="R1241" t="s">
        <v>743</v>
      </c>
      <c r="S1241" t="s">
        <v>795</v>
      </c>
      <c r="T1241" t="s">
        <v>12813</v>
      </c>
      <c r="U1241" t="s">
        <v>965</v>
      </c>
      <c r="V1241" t="s">
        <v>10638</v>
      </c>
      <c r="W1241" t="s">
        <v>970</v>
      </c>
      <c r="X1241" t="s">
        <v>12814</v>
      </c>
    </row>
    <row r="1242" spans="2:24" ht="11" outlineLevel="1" x14ac:dyDescent="0.15">
      <c r="B1242" t="s">
        <v>1342</v>
      </c>
      <c r="C1242" t="s">
        <v>245</v>
      </c>
      <c r="E1242" t="s">
        <v>10643</v>
      </c>
      <c r="F1242" t="s">
        <v>12805</v>
      </c>
      <c r="G1242" t="s">
        <v>1343</v>
      </c>
      <c r="H1242" s="17">
        <v>43580</v>
      </c>
      <c r="I1242" s="15">
        <v>2019</v>
      </c>
      <c r="J1242" t="s">
        <v>10634</v>
      </c>
      <c r="K1242" s="5">
        <v>0</v>
      </c>
      <c r="L1242" t="s">
        <v>967</v>
      </c>
      <c r="M1242" t="s">
        <v>956</v>
      </c>
      <c r="N1242" t="s">
        <v>10635</v>
      </c>
      <c r="O1242" t="s">
        <v>818</v>
      </c>
      <c r="P1242" t="s">
        <v>10636</v>
      </c>
      <c r="Q1242" t="s">
        <v>10636</v>
      </c>
      <c r="R1242" t="s">
        <v>743</v>
      </c>
      <c r="S1242" t="s">
        <v>795</v>
      </c>
      <c r="T1242" t="s">
        <v>11795</v>
      </c>
      <c r="U1242" t="s">
        <v>965</v>
      </c>
      <c r="V1242" t="s">
        <v>10638</v>
      </c>
      <c r="W1242" t="s">
        <v>970</v>
      </c>
      <c r="X1242" t="s">
        <v>12815</v>
      </c>
    </row>
    <row r="1243" spans="2:24" ht="11" outlineLevel="1" x14ac:dyDescent="0.15">
      <c r="B1243" t="s">
        <v>1342</v>
      </c>
      <c r="C1243" t="s">
        <v>245</v>
      </c>
      <c r="E1243" t="s">
        <v>10649</v>
      </c>
      <c r="F1243" t="s">
        <v>12805</v>
      </c>
      <c r="G1243" t="s">
        <v>1343</v>
      </c>
      <c r="H1243" s="17">
        <v>43367</v>
      </c>
      <c r="I1243" s="15">
        <v>2018</v>
      </c>
      <c r="J1243" t="s">
        <v>10634</v>
      </c>
      <c r="K1243" s="5">
        <v>5777777</v>
      </c>
      <c r="L1243" t="s">
        <v>967</v>
      </c>
      <c r="M1243" t="s">
        <v>956</v>
      </c>
      <c r="N1243" t="s">
        <v>10635</v>
      </c>
      <c r="O1243" t="s">
        <v>818</v>
      </c>
      <c r="P1243" t="s">
        <v>10636</v>
      </c>
      <c r="Q1243" t="s">
        <v>10636</v>
      </c>
      <c r="R1243" t="s">
        <v>743</v>
      </c>
      <c r="S1243" t="s">
        <v>795</v>
      </c>
      <c r="T1243" t="s">
        <v>12816</v>
      </c>
      <c r="U1243" t="s">
        <v>965</v>
      </c>
      <c r="V1243" t="s">
        <v>10638</v>
      </c>
      <c r="W1243" t="s">
        <v>970</v>
      </c>
      <c r="X1243" t="s">
        <v>12817</v>
      </c>
    </row>
    <row r="1244" spans="2:24" ht="11" outlineLevel="1" x14ac:dyDescent="0.15">
      <c r="B1244" t="s">
        <v>1342</v>
      </c>
      <c r="C1244" t="s">
        <v>245</v>
      </c>
      <c r="E1244" t="s">
        <v>10667</v>
      </c>
      <c r="F1244" t="s">
        <v>12805</v>
      </c>
      <c r="G1244" t="s">
        <v>1343</v>
      </c>
      <c r="H1244" s="17">
        <v>43861</v>
      </c>
      <c r="I1244" s="15">
        <v>2020</v>
      </c>
      <c r="J1244" t="s">
        <v>10634</v>
      </c>
      <c r="K1244" s="5">
        <v>36686</v>
      </c>
      <c r="L1244" t="s">
        <v>967</v>
      </c>
      <c r="M1244" t="s">
        <v>956</v>
      </c>
      <c r="N1244" t="s">
        <v>10635</v>
      </c>
      <c r="O1244" t="s">
        <v>818</v>
      </c>
      <c r="P1244" t="s">
        <v>10636</v>
      </c>
      <c r="Q1244" t="s">
        <v>10636</v>
      </c>
      <c r="R1244" t="s">
        <v>743</v>
      </c>
      <c r="S1244" t="s">
        <v>795</v>
      </c>
      <c r="T1244" t="s">
        <v>11795</v>
      </c>
      <c r="U1244" t="s">
        <v>965</v>
      </c>
      <c r="V1244" t="s">
        <v>10638</v>
      </c>
      <c r="W1244" t="s">
        <v>970</v>
      </c>
      <c r="X1244" t="s">
        <v>12818</v>
      </c>
    </row>
    <row r="1245" spans="2:24" ht="11" outlineLevel="1" x14ac:dyDescent="0.15">
      <c r="B1245" t="s">
        <v>1342</v>
      </c>
      <c r="C1245" t="s">
        <v>245</v>
      </c>
      <c r="E1245" t="s">
        <v>10658</v>
      </c>
      <c r="F1245" t="s">
        <v>12805</v>
      </c>
      <c r="G1245" t="s">
        <v>1343</v>
      </c>
      <c r="H1245" s="17">
        <v>43938</v>
      </c>
      <c r="I1245" s="15">
        <v>2020</v>
      </c>
      <c r="J1245" t="s">
        <v>10634</v>
      </c>
      <c r="K1245" s="5">
        <v>15990</v>
      </c>
      <c r="L1245" t="s">
        <v>967</v>
      </c>
      <c r="M1245" t="s">
        <v>956</v>
      </c>
      <c r="N1245" t="s">
        <v>10635</v>
      </c>
      <c r="O1245" t="s">
        <v>818</v>
      </c>
      <c r="P1245" t="s">
        <v>10636</v>
      </c>
      <c r="Q1245" t="s">
        <v>10636</v>
      </c>
      <c r="R1245" t="s">
        <v>743</v>
      </c>
      <c r="S1245" t="s">
        <v>795</v>
      </c>
      <c r="T1245" t="s">
        <v>11795</v>
      </c>
      <c r="U1245" t="s">
        <v>965</v>
      </c>
      <c r="V1245" t="s">
        <v>10638</v>
      </c>
      <c r="W1245" t="s">
        <v>970</v>
      </c>
      <c r="X1245" t="s">
        <v>12819</v>
      </c>
    </row>
    <row r="1246" spans="2:24" ht="11" outlineLevel="1" x14ac:dyDescent="0.15">
      <c r="B1246" t="s">
        <v>1342</v>
      </c>
      <c r="C1246" t="s">
        <v>245</v>
      </c>
      <c r="E1246" t="s">
        <v>10632</v>
      </c>
      <c r="F1246" t="s">
        <v>12805</v>
      </c>
      <c r="G1246" t="s">
        <v>1343</v>
      </c>
      <c r="H1246" s="17">
        <v>43804</v>
      </c>
      <c r="I1246" s="15">
        <v>2020</v>
      </c>
      <c r="J1246" t="s">
        <v>10634</v>
      </c>
      <c r="K1246" s="5">
        <v>24438</v>
      </c>
      <c r="L1246" t="s">
        <v>967</v>
      </c>
      <c r="M1246" t="s">
        <v>956</v>
      </c>
      <c r="N1246" t="s">
        <v>10635</v>
      </c>
      <c r="O1246" t="s">
        <v>818</v>
      </c>
      <c r="P1246" t="s">
        <v>10636</v>
      </c>
      <c r="Q1246" t="s">
        <v>10636</v>
      </c>
      <c r="R1246" t="s">
        <v>743</v>
      </c>
      <c r="S1246" t="s">
        <v>795</v>
      </c>
      <c r="T1246" t="s">
        <v>12820</v>
      </c>
      <c r="U1246" t="s">
        <v>965</v>
      </c>
      <c r="V1246" t="s">
        <v>10638</v>
      </c>
      <c r="W1246" t="s">
        <v>970</v>
      </c>
      <c r="X1246" t="s">
        <v>12821</v>
      </c>
    </row>
    <row r="1247" spans="2:24" ht="11" outlineLevel="1" x14ac:dyDescent="0.15">
      <c r="B1247" t="s">
        <v>1346</v>
      </c>
      <c r="C1247" t="s">
        <v>1347</v>
      </c>
      <c r="D1247" t="s">
        <v>180</v>
      </c>
      <c r="E1247" t="s">
        <v>10658</v>
      </c>
      <c r="F1247" t="s">
        <v>608</v>
      </c>
      <c r="G1247" t="s">
        <v>1184</v>
      </c>
      <c r="H1247" s="17">
        <v>44250</v>
      </c>
      <c r="I1247" s="15">
        <v>2021</v>
      </c>
      <c r="J1247" t="s">
        <v>10634</v>
      </c>
      <c r="K1247" s="5">
        <v>215500.04</v>
      </c>
      <c r="L1247" t="s">
        <v>967</v>
      </c>
      <c r="M1247" t="s">
        <v>985</v>
      </c>
      <c r="N1247" t="s">
        <v>10635</v>
      </c>
      <c r="O1247" t="s">
        <v>796</v>
      </c>
      <c r="P1247" t="s">
        <v>11969</v>
      </c>
      <c r="R1247" t="s">
        <v>744</v>
      </c>
      <c r="S1247" t="s">
        <v>795</v>
      </c>
      <c r="T1247" t="s">
        <v>12822</v>
      </c>
      <c r="U1247" t="s">
        <v>965</v>
      </c>
      <c r="V1247" t="s">
        <v>10638</v>
      </c>
      <c r="W1247" t="s">
        <v>970</v>
      </c>
      <c r="X1247" t="s">
        <v>12823</v>
      </c>
    </row>
    <row r="1248" spans="2:24" ht="11" outlineLevel="1" x14ac:dyDescent="0.15">
      <c r="B1248" t="s">
        <v>1346</v>
      </c>
      <c r="C1248" t="s">
        <v>1347</v>
      </c>
      <c r="D1248" t="s">
        <v>180</v>
      </c>
      <c r="E1248" t="s">
        <v>10661</v>
      </c>
      <c r="F1248" t="s">
        <v>608</v>
      </c>
      <c r="G1248" t="s">
        <v>1184</v>
      </c>
      <c r="H1248" s="17">
        <v>44251</v>
      </c>
      <c r="I1248" s="15">
        <v>2021</v>
      </c>
      <c r="J1248" t="s">
        <v>10634</v>
      </c>
      <c r="K1248" s="5">
        <v>363297</v>
      </c>
      <c r="L1248" t="s">
        <v>967</v>
      </c>
      <c r="M1248" t="s">
        <v>985</v>
      </c>
      <c r="N1248" t="s">
        <v>10635</v>
      </c>
      <c r="O1248" t="s">
        <v>796</v>
      </c>
      <c r="P1248" t="s">
        <v>11969</v>
      </c>
      <c r="R1248" t="s">
        <v>744</v>
      </c>
      <c r="S1248" t="s">
        <v>795</v>
      </c>
      <c r="T1248" t="s">
        <v>12822</v>
      </c>
      <c r="U1248" t="s">
        <v>965</v>
      </c>
      <c r="V1248" t="s">
        <v>10638</v>
      </c>
      <c r="W1248" t="s">
        <v>970</v>
      </c>
      <c r="X1248" t="s">
        <v>12824</v>
      </c>
    </row>
    <row r="1249" spans="2:24" ht="11" outlineLevel="1" x14ac:dyDescent="0.15">
      <c r="B1249" t="s">
        <v>1346</v>
      </c>
      <c r="C1249" t="s">
        <v>1347</v>
      </c>
      <c r="D1249" t="s">
        <v>180</v>
      </c>
      <c r="E1249" t="s">
        <v>10652</v>
      </c>
      <c r="F1249" t="s">
        <v>608</v>
      </c>
      <c r="G1249" t="s">
        <v>1184</v>
      </c>
      <c r="H1249" s="17">
        <v>44174</v>
      </c>
      <c r="I1249" s="15">
        <v>2021</v>
      </c>
      <c r="J1249" t="s">
        <v>10634</v>
      </c>
      <c r="K1249" s="5">
        <v>414194.2</v>
      </c>
      <c r="L1249" t="s">
        <v>967</v>
      </c>
      <c r="M1249" t="s">
        <v>985</v>
      </c>
      <c r="N1249" t="s">
        <v>10635</v>
      </c>
      <c r="O1249" t="s">
        <v>796</v>
      </c>
      <c r="P1249" t="s">
        <v>11969</v>
      </c>
      <c r="R1249" t="s">
        <v>744</v>
      </c>
      <c r="S1249" t="s">
        <v>795</v>
      </c>
      <c r="T1249" t="s">
        <v>12822</v>
      </c>
      <c r="U1249" t="s">
        <v>965</v>
      </c>
      <c r="V1249" t="s">
        <v>10638</v>
      </c>
      <c r="W1249" t="s">
        <v>970</v>
      </c>
      <c r="X1249" t="s">
        <v>12825</v>
      </c>
    </row>
    <row r="1250" spans="2:24" ht="11" outlineLevel="1" x14ac:dyDescent="0.15">
      <c r="B1250" t="s">
        <v>1346</v>
      </c>
      <c r="C1250" t="s">
        <v>1347</v>
      </c>
      <c r="D1250" t="s">
        <v>180</v>
      </c>
      <c r="E1250" t="s">
        <v>10632</v>
      </c>
      <c r="F1250" t="s">
        <v>608</v>
      </c>
      <c r="G1250" t="s">
        <v>1184</v>
      </c>
      <c r="H1250" s="17">
        <v>44238</v>
      </c>
      <c r="I1250" s="15">
        <v>2021</v>
      </c>
      <c r="J1250" t="s">
        <v>10634</v>
      </c>
      <c r="K1250" s="5">
        <v>497301</v>
      </c>
      <c r="L1250" t="s">
        <v>967</v>
      </c>
      <c r="M1250" t="s">
        <v>985</v>
      </c>
      <c r="N1250" t="s">
        <v>10635</v>
      </c>
      <c r="O1250" t="s">
        <v>796</v>
      </c>
      <c r="P1250" t="s">
        <v>11969</v>
      </c>
      <c r="R1250" t="s">
        <v>744</v>
      </c>
      <c r="S1250" t="s">
        <v>795</v>
      </c>
      <c r="T1250" t="s">
        <v>12822</v>
      </c>
      <c r="U1250" t="s">
        <v>965</v>
      </c>
      <c r="V1250" t="s">
        <v>10638</v>
      </c>
      <c r="W1250" t="s">
        <v>970</v>
      </c>
      <c r="X1250" t="s">
        <v>12826</v>
      </c>
    </row>
    <row r="1251" spans="2:24" ht="11" outlineLevel="1" x14ac:dyDescent="0.15">
      <c r="B1251" t="s">
        <v>1346</v>
      </c>
      <c r="C1251" t="s">
        <v>1347</v>
      </c>
      <c r="D1251" t="s">
        <v>180</v>
      </c>
      <c r="E1251" t="s">
        <v>10646</v>
      </c>
      <c r="F1251" t="s">
        <v>608</v>
      </c>
      <c r="G1251" t="s">
        <v>1184</v>
      </c>
      <c r="H1251" s="17">
        <v>44285</v>
      </c>
      <c r="I1251" s="15">
        <v>2021</v>
      </c>
      <c r="J1251" t="s">
        <v>10634</v>
      </c>
      <c r="K1251" s="5">
        <v>200573</v>
      </c>
      <c r="L1251" t="s">
        <v>967</v>
      </c>
      <c r="M1251" t="s">
        <v>985</v>
      </c>
      <c r="N1251" t="s">
        <v>10635</v>
      </c>
      <c r="O1251" t="s">
        <v>796</v>
      </c>
      <c r="P1251" t="s">
        <v>11969</v>
      </c>
      <c r="R1251" t="s">
        <v>744</v>
      </c>
      <c r="S1251" t="s">
        <v>795</v>
      </c>
      <c r="T1251" t="s">
        <v>12822</v>
      </c>
      <c r="U1251" t="s">
        <v>965</v>
      </c>
      <c r="V1251" t="s">
        <v>10638</v>
      </c>
      <c r="W1251" t="s">
        <v>970</v>
      </c>
      <c r="X1251" t="s">
        <v>12827</v>
      </c>
    </row>
    <row r="1252" spans="2:24" ht="11" outlineLevel="1" x14ac:dyDescent="0.15">
      <c r="B1252" t="s">
        <v>1346</v>
      </c>
      <c r="C1252" t="s">
        <v>1347</v>
      </c>
      <c r="D1252" t="s">
        <v>180</v>
      </c>
      <c r="E1252" t="s">
        <v>10655</v>
      </c>
      <c r="F1252" t="s">
        <v>608</v>
      </c>
      <c r="G1252" t="s">
        <v>1184</v>
      </c>
      <c r="H1252" s="17">
        <v>44270</v>
      </c>
      <c r="I1252" s="15">
        <v>2021</v>
      </c>
      <c r="J1252" t="s">
        <v>10634</v>
      </c>
      <c r="K1252" s="5">
        <v>208890</v>
      </c>
      <c r="L1252" t="s">
        <v>967</v>
      </c>
      <c r="M1252" t="s">
        <v>985</v>
      </c>
      <c r="N1252" t="s">
        <v>10635</v>
      </c>
      <c r="O1252" t="s">
        <v>796</v>
      </c>
      <c r="P1252" t="s">
        <v>11969</v>
      </c>
      <c r="R1252" t="s">
        <v>744</v>
      </c>
      <c r="S1252" t="s">
        <v>795</v>
      </c>
      <c r="T1252" t="s">
        <v>12822</v>
      </c>
      <c r="U1252" t="s">
        <v>965</v>
      </c>
      <c r="V1252" t="s">
        <v>10638</v>
      </c>
      <c r="W1252" t="s">
        <v>970</v>
      </c>
      <c r="X1252" t="s">
        <v>12828</v>
      </c>
    </row>
    <row r="1253" spans="2:24" ht="11" outlineLevel="1" x14ac:dyDescent="0.15">
      <c r="B1253" t="s">
        <v>1346</v>
      </c>
      <c r="C1253" t="s">
        <v>1347</v>
      </c>
      <c r="D1253" t="s">
        <v>180</v>
      </c>
      <c r="E1253" t="s">
        <v>10664</v>
      </c>
      <c r="F1253" t="s">
        <v>608</v>
      </c>
      <c r="G1253" t="s">
        <v>1184</v>
      </c>
      <c r="H1253" s="17">
        <v>44207</v>
      </c>
      <c r="I1253" s="15">
        <v>2021</v>
      </c>
      <c r="J1253" t="s">
        <v>10634</v>
      </c>
      <c r="K1253" s="5">
        <v>83653</v>
      </c>
      <c r="L1253" t="s">
        <v>967</v>
      </c>
      <c r="M1253" t="s">
        <v>985</v>
      </c>
      <c r="N1253" t="s">
        <v>10635</v>
      </c>
      <c r="O1253" t="s">
        <v>796</v>
      </c>
      <c r="P1253" t="s">
        <v>11969</v>
      </c>
      <c r="R1253" t="s">
        <v>744</v>
      </c>
      <c r="S1253" t="s">
        <v>795</v>
      </c>
      <c r="T1253" t="s">
        <v>12822</v>
      </c>
      <c r="U1253" t="s">
        <v>965</v>
      </c>
      <c r="V1253" t="s">
        <v>10638</v>
      </c>
      <c r="W1253" t="s">
        <v>970</v>
      </c>
      <c r="X1253" t="s">
        <v>12829</v>
      </c>
    </row>
    <row r="1254" spans="2:24" ht="11" outlineLevel="1" x14ac:dyDescent="0.15">
      <c r="B1254" t="s">
        <v>1346</v>
      </c>
      <c r="C1254" t="s">
        <v>1347</v>
      </c>
      <c r="D1254" t="s">
        <v>180</v>
      </c>
      <c r="E1254" t="s">
        <v>10643</v>
      </c>
      <c r="F1254" t="s">
        <v>608</v>
      </c>
      <c r="G1254" t="s">
        <v>1184</v>
      </c>
      <c r="H1254" s="17">
        <v>44235</v>
      </c>
      <c r="I1254" s="15">
        <v>2021</v>
      </c>
      <c r="J1254" t="s">
        <v>10634</v>
      </c>
      <c r="K1254" s="5">
        <v>396089.45</v>
      </c>
      <c r="L1254" t="s">
        <v>967</v>
      </c>
      <c r="M1254" t="s">
        <v>985</v>
      </c>
      <c r="N1254" t="s">
        <v>10635</v>
      </c>
      <c r="O1254" t="s">
        <v>796</v>
      </c>
      <c r="P1254" t="s">
        <v>11969</v>
      </c>
      <c r="R1254" t="s">
        <v>744</v>
      </c>
      <c r="S1254" t="s">
        <v>795</v>
      </c>
      <c r="T1254" t="s">
        <v>12822</v>
      </c>
      <c r="U1254" t="s">
        <v>965</v>
      </c>
      <c r="V1254" t="s">
        <v>10638</v>
      </c>
      <c r="W1254" t="s">
        <v>970</v>
      </c>
      <c r="X1254" t="s">
        <v>12830</v>
      </c>
    </row>
    <row r="1255" spans="2:24" ht="11" outlineLevel="1" x14ac:dyDescent="0.15">
      <c r="B1255" t="s">
        <v>1346</v>
      </c>
      <c r="C1255" t="s">
        <v>1347</v>
      </c>
      <c r="D1255" t="s">
        <v>180</v>
      </c>
      <c r="E1255" t="s">
        <v>10667</v>
      </c>
      <c r="F1255" t="s">
        <v>608</v>
      </c>
      <c r="G1255" t="s">
        <v>1184</v>
      </c>
      <c r="H1255" s="17">
        <v>44243</v>
      </c>
      <c r="I1255" s="15">
        <v>2021</v>
      </c>
      <c r="J1255" t="s">
        <v>10634</v>
      </c>
      <c r="K1255" s="5">
        <v>466563.55</v>
      </c>
      <c r="L1255" t="s">
        <v>967</v>
      </c>
      <c r="M1255" t="s">
        <v>985</v>
      </c>
      <c r="N1255" t="s">
        <v>10635</v>
      </c>
      <c r="O1255" t="s">
        <v>796</v>
      </c>
      <c r="P1255" t="s">
        <v>11969</v>
      </c>
      <c r="R1255" t="s">
        <v>744</v>
      </c>
      <c r="S1255" t="s">
        <v>795</v>
      </c>
      <c r="T1255" t="s">
        <v>12822</v>
      </c>
      <c r="U1255" t="s">
        <v>965</v>
      </c>
      <c r="V1255" t="s">
        <v>10638</v>
      </c>
      <c r="W1255" t="s">
        <v>970</v>
      </c>
      <c r="X1255" t="s">
        <v>12831</v>
      </c>
    </row>
    <row r="1256" spans="2:24" ht="11" outlineLevel="1" x14ac:dyDescent="0.15">
      <c r="B1256" t="s">
        <v>1346</v>
      </c>
      <c r="C1256" t="s">
        <v>1347</v>
      </c>
      <c r="D1256" t="s">
        <v>180</v>
      </c>
      <c r="E1256" t="s">
        <v>10649</v>
      </c>
      <c r="F1256" t="s">
        <v>608</v>
      </c>
      <c r="G1256" t="s">
        <v>1184</v>
      </c>
      <c r="H1256" s="17">
        <v>44104</v>
      </c>
      <c r="I1256" s="15">
        <v>2020</v>
      </c>
      <c r="J1256" t="s">
        <v>10634</v>
      </c>
      <c r="K1256" s="5">
        <v>3772825.25</v>
      </c>
      <c r="L1256" t="s">
        <v>967</v>
      </c>
      <c r="M1256" t="s">
        <v>985</v>
      </c>
      <c r="N1256" t="s">
        <v>10635</v>
      </c>
      <c r="O1256" t="s">
        <v>796</v>
      </c>
      <c r="P1256" t="s">
        <v>11969</v>
      </c>
      <c r="R1256" t="s">
        <v>744</v>
      </c>
      <c r="S1256" t="s">
        <v>795</v>
      </c>
      <c r="T1256" t="s">
        <v>12822</v>
      </c>
      <c r="U1256" t="s">
        <v>965</v>
      </c>
      <c r="V1256" t="s">
        <v>10638</v>
      </c>
      <c r="W1256" t="s">
        <v>970</v>
      </c>
      <c r="X1256" t="s">
        <v>12832</v>
      </c>
    </row>
    <row r="1257" spans="2:24" ht="11" outlineLevel="1" x14ac:dyDescent="0.15">
      <c r="B1257" t="s">
        <v>1349</v>
      </c>
      <c r="C1257" t="s">
        <v>1350</v>
      </c>
      <c r="D1257" t="s">
        <v>167</v>
      </c>
      <c r="E1257" t="s">
        <v>10643</v>
      </c>
      <c r="F1257" t="s">
        <v>11297</v>
      </c>
      <c r="G1257" t="s">
        <v>1022</v>
      </c>
      <c r="H1257" s="17">
        <v>43620</v>
      </c>
      <c r="I1257" s="15">
        <v>2019</v>
      </c>
      <c r="J1257" t="s">
        <v>10634</v>
      </c>
      <c r="K1257" s="5">
        <v>0</v>
      </c>
      <c r="L1257" t="s">
        <v>967</v>
      </c>
      <c r="M1257" t="s">
        <v>985</v>
      </c>
      <c r="N1257" t="s">
        <v>10635</v>
      </c>
      <c r="O1257" t="s">
        <v>818</v>
      </c>
      <c r="P1257" t="s">
        <v>10671</v>
      </c>
      <c r="Q1257" t="s">
        <v>10671</v>
      </c>
      <c r="R1257" t="s">
        <v>739</v>
      </c>
      <c r="S1257" t="s">
        <v>795</v>
      </c>
      <c r="T1257" t="s">
        <v>12724</v>
      </c>
      <c r="U1257" t="s">
        <v>965</v>
      </c>
      <c r="V1257" t="s">
        <v>10638</v>
      </c>
      <c r="W1257" t="s">
        <v>970</v>
      </c>
      <c r="X1257" t="s">
        <v>12833</v>
      </c>
    </row>
    <row r="1258" spans="2:24" ht="11" outlineLevel="1" x14ac:dyDescent="0.15">
      <c r="B1258" t="s">
        <v>1349</v>
      </c>
      <c r="C1258" t="s">
        <v>1350</v>
      </c>
      <c r="D1258" t="s">
        <v>167</v>
      </c>
      <c r="E1258" t="s">
        <v>10652</v>
      </c>
      <c r="F1258" t="s">
        <v>11297</v>
      </c>
      <c r="G1258" t="s">
        <v>1022</v>
      </c>
      <c r="H1258" s="17">
        <v>43585</v>
      </c>
      <c r="I1258" s="15">
        <v>2019</v>
      </c>
      <c r="J1258" t="s">
        <v>10634</v>
      </c>
      <c r="K1258" s="5">
        <v>0</v>
      </c>
      <c r="L1258" t="s">
        <v>967</v>
      </c>
      <c r="M1258" t="s">
        <v>985</v>
      </c>
      <c r="N1258" t="s">
        <v>10635</v>
      </c>
      <c r="O1258" t="s">
        <v>818</v>
      </c>
      <c r="P1258" t="s">
        <v>10671</v>
      </c>
      <c r="Q1258" t="s">
        <v>10671</v>
      </c>
      <c r="R1258" t="s">
        <v>739</v>
      </c>
      <c r="S1258" t="s">
        <v>795</v>
      </c>
      <c r="T1258" t="s">
        <v>12724</v>
      </c>
      <c r="U1258" t="s">
        <v>965</v>
      </c>
      <c r="V1258" t="s">
        <v>10638</v>
      </c>
      <c r="W1258" t="s">
        <v>970</v>
      </c>
      <c r="X1258" t="s">
        <v>12834</v>
      </c>
    </row>
    <row r="1259" spans="2:24" ht="11" outlineLevel="1" x14ac:dyDescent="0.15">
      <c r="B1259" t="s">
        <v>1349</v>
      </c>
      <c r="C1259" t="s">
        <v>1350</v>
      </c>
      <c r="D1259" t="s">
        <v>167</v>
      </c>
      <c r="E1259" t="s">
        <v>10667</v>
      </c>
      <c r="F1259" t="s">
        <v>11297</v>
      </c>
      <c r="G1259" t="s">
        <v>1022</v>
      </c>
      <c r="H1259" s="17">
        <v>43663</v>
      </c>
      <c r="I1259" s="15">
        <v>2019</v>
      </c>
      <c r="J1259" t="s">
        <v>10634</v>
      </c>
      <c r="K1259" s="5">
        <v>0</v>
      </c>
      <c r="L1259" t="s">
        <v>967</v>
      </c>
      <c r="M1259" t="s">
        <v>985</v>
      </c>
      <c r="N1259" t="s">
        <v>10635</v>
      </c>
      <c r="O1259" t="s">
        <v>818</v>
      </c>
      <c r="P1259" t="s">
        <v>10671</v>
      </c>
      <c r="Q1259" t="s">
        <v>10671</v>
      </c>
      <c r="R1259" t="s">
        <v>739</v>
      </c>
      <c r="S1259" t="s">
        <v>795</v>
      </c>
      <c r="T1259" t="s">
        <v>12724</v>
      </c>
      <c r="U1259" t="s">
        <v>965</v>
      </c>
      <c r="V1259" t="s">
        <v>10638</v>
      </c>
      <c r="W1259" t="s">
        <v>970</v>
      </c>
      <c r="X1259" t="s">
        <v>12835</v>
      </c>
    </row>
    <row r="1260" spans="2:24" ht="11" outlineLevel="1" x14ac:dyDescent="0.15">
      <c r="B1260" t="s">
        <v>1349</v>
      </c>
      <c r="C1260" t="s">
        <v>1350</v>
      </c>
      <c r="D1260" t="s">
        <v>167</v>
      </c>
      <c r="E1260" t="s">
        <v>10658</v>
      </c>
      <c r="F1260" t="s">
        <v>11297</v>
      </c>
      <c r="G1260" t="s">
        <v>1022</v>
      </c>
      <c r="H1260" s="17">
        <v>43706</v>
      </c>
      <c r="I1260" s="15">
        <v>2019</v>
      </c>
      <c r="J1260" t="s">
        <v>10634</v>
      </c>
      <c r="K1260" s="5">
        <v>19950.28</v>
      </c>
      <c r="L1260" t="s">
        <v>967</v>
      </c>
      <c r="M1260" t="s">
        <v>985</v>
      </c>
      <c r="N1260" t="s">
        <v>10635</v>
      </c>
      <c r="O1260" t="s">
        <v>818</v>
      </c>
      <c r="P1260" t="s">
        <v>10671</v>
      </c>
      <c r="Q1260" t="s">
        <v>10671</v>
      </c>
      <c r="R1260" t="s">
        <v>739</v>
      </c>
      <c r="S1260" t="s">
        <v>795</v>
      </c>
      <c r="T1260" t="s">
        <v>12836</v>
      </c>
      <c r="U1260" t="s">
        <v>965</v>
      </c>
      <c r="V1260" t="s">
        <v>10638</v>
      </c>
      <c r="W1260" t="s">
        <v>970</v>
      </c>
      <c r="X1260" t="s">
        <v>12837</v>
      </c>
    </row>
    <row r="1261" spans="2:24" ht="11" outlineLevel="1" x14ac:dyDescent="0.15">
      <c r="B1261" t="s">
        <v>1349</v>
      </c>
      <c r="C1261" t="s">
        <v>1350</v>
      </c>
      <c r="D1261" t="s">
        <v>167</v>
      </c>
      <c r="E1261" t="s">
        <v>10655</v>
      </c>
      <c r="F1261" t="s">
        <v>11297</v>
      </c>
      <c r="G1261" t="s">
        <v>1022</v>
      </c>
      <c r="H1261" s="17">
        <v>43775</v>
      </c>
      <c r="I1261" s="15">
        <v>2020</v>
      </c>
      <c r="J1261" t="s">
        <v>10634</v>
      </c>
      <c r="K1261" s="5">
        <v>0</v>
      </c>
      <c r="L1261" t="s">
        <v>967</v>
      </c>
      <c r="M1261" t="s">
        <v>985</v>
      </c>
      <c r="N1261" t="s">
        <v>10635</v>
      </c>
      <c r="O1261" t="s">
        <v>818</v>
      </c>
      <c r="P1261" t="s">
        <v>10671</v>
      </c>
      <c r="Q1261" t="s">
        <v>10671</v>
      </c>
      <c r="R1261" t="s">
        <v>739</v>
      </c>
      <c r="S1261" t="s">
        <v>795</v>
      </c>
      <c r="T1261" t="s">
        <v>12724</v>
      </c>
      <c r="U1261" t="s">
        <v>965</v>
      </c>
      <c r="V1261" t="s">
        <v>10638</v>
      </c>
      <c r="W1261" t="s">
        <v>970</v>
      </c>
      <c r="X1261" t="s">
        <v>12838</v>
      </c>
    </row>
    <row r="1262" spans="2:24" ht="11" outlineLevel="1" x14ac:dyDescent="0.15">
      <c r="B1262" t="s">
        <v>1349</v>
      </c>
      <c r="C1262" t="s">
        <v>1350</v>
      </c>
      <c r="D1262" t="s">
        <v>167</v>
      </c>
      <c r="E1262" t="s">
        <v>10649</v>
      </c>
      <c r="F1262" t="s">
        <v>11297</v>
      </c>
      <c r="G1262" t="s">
        <v>1022</v>
      </c>
      <c r="H1262" s="17">
        <v>43507</v>
      </c>
      <c r="I1262" s="15">
        <v>2019</v>
      </c>
      <c r="J1262" t="s">
        <v>10634</v>
      </c>
      <c r="K1262" s="5">
        <v>5859421</v>
      </c>
      <c r="L1262" t="s">
        <v>967</v>
      </c>
      <c r="M1262" t="s">
        <v>985</v>
      </c>
      <c r="N1262" t="s">
        <v>10635</v>
      </c>
      <c r="O1262" t="s">
        <v>818</v>
      </c>
      <c r="P1262" t="s">
        <v>10671</v>
      </c>
      <c r="Q1262" t="s">
        <v>10671</v>
      </c>
      <c r="R1262" t="s">
        <v>739</v>
      </c>
      <c r="S1262" t="s">
        <v>795</v>
      </c>
      <c r="T1262" t="s">
        <v>12724</v>
      </c>
      <c r="U1262" t="s">
        <v>965</v>
      </c>
      <c r="V1262" t="s">
        <v>10638</v>
      </c>
      <c r="W1262" t="s">
        <v>970</v>
      </c>
      <c r="X1262" t="s">
        <v>12839</v>
      </c>
    </row>
    <row r="1263" spans="2:24" ht="11" outlineLevel="1" x14ac:dyDescent="0.15">
      <c r="B1263" t="s">
        <v>1349</v>
      </c>
      <c r="C1263" t="s">
        <v>1350</v>
      </c>
      <c r="D1263" t="s">
        <v>167</v>
      </c>
      <c r="E1263" t="s">
        <v>10664</v>
      </c>
      <c r="F1263" t="s">
        <v>11297</v>
      </c>
      <c r="G1263" t="s">
        <v>1022</v>
      </c>
      <c r="H1263" s="17">
        <v>43602</v>
      </c>
      <c r="I1263" s="15">
        <v>2019</v>
      </c>
      <c r="J1263" t="s">
        <v>10634</v>
      </c>
      <c r="K1263" s="5">
        <v>35613.51</v>
      </c>
      <c r="L1263" t="s">
        <v>967</v>
      </c>
      <c r="M1263" t="s">
        <v>985</v>
      </c>
      <c r="N1263" t="s">
        <v>10635</v>
      </c>
      <c r="O1263" t="s">
        <v>818</v>
      </c>
      <c r="P1263" t="s">
        <v>10671</v>
      </c>
      <c r="Q1263" t="s">
        <v>10671</v>
      </c>
      <c r="R1263" t="s">
        <v>739</v>
      </c>
      <c r="S1263" t="s">
        <v>795</v>
      </c>
      <c r="T1263" t="s">
        <v>12724</v>
      </c>
      <c r="U1263" t="s">
        <v>965</v>
      </c>
      <c r="V1263" t="s">
        <v>10638</v>
      </c>
      <c r="W1263" t="s">
        <v>970</v>
      </c>
      <c r="X1263" t="s">
        <v>12840</v>
      </c>
    </row>
    <row r="1264" spans="2:24" ht="11" outlineLevel="1" x14ac:dyDescent="0.15">
      <c r="B1264" t="s">
        <v>1349</v>
      </c>
      <c r="C1264" t="s">
        <v>1350</v>
      </c>
      <c r="D1264" t="s">
        <v>167</v>
      </c>
      <c r="E1264" t="s">
        <v>10632</v>
      </c>
      <c r="F1264" t="s">
        <v>11297</v>
      </c>
      <c r="G1264" t="s">
        <v>1022</v>
      </c>
      <c r="H1264" s="17">
        <v>43635</v>
      </c>
      <c r="I1264" s="15">
        <v>2019</v>
      </c>
      <c r="J1264" t="s">
        <v>10634</v>
      </c>
      <c r="K1264" s="5">
        <v>560017.96</v>
      </c>
      <c r="L1264" t="s">
        <v>967</v>
      </c>
      <c r="M1264" t="s">
        <v>985</v>
      </c>
      <c r="N1264" t="s">
        <v>10635</v>
      </c>
      <c r="O1264" t="s">
        <v>818</v>
      </c>
      <c r="P1264" t="s">
        <v>10671</v>
      </c>
      <c r="Q1264" t="s">
        <v>10671</v>
      </c>
      <c r="R1264" t="s">
        <v>739</v>
      </c>
      <c r="S1264" t="s">
        <v>795</v>
      </c>
      <c r="T1264" t="s">
        <v>12724</v>
      </c>
      <c r="U1264" t="s">
        <v>965</v>
      </c>
      <c r="V1264" t="s">
        <v>10638</v>
      </c>
      <c r="W1264" t="s">
        <v>970</v>
      </c>
      <c r="X1264" t="s">
        <v>12841</v>
      </c>
    </row>
    <row r="1265" spans="2:24" ht="11" outlineLevel="1" x14ac:dyDescent="0.15">
      <c r="B1265" t="s">
        <v>1349</v>
      </c>
      <c r="C1265" t="s">
        <v>1350</v>
      </c>
      <c r="D1265" t="s">
        <v>167</v>
      </c>
      <c r="E1265" t="s">
        <v>10661</v>
      </c>
      <c r="F1265" t="s">
        <v>11297</v>
      </c>
      <c r="G1265" t="s">
        <v>1022</v>
      </c>
      <c r="H1265" s="17">
        <v>43725</v>
      </c>
      <c r="I1265" s="15">
        <v>2019</v>
      </c>
      <c r="J1265" t="s">
        <v>10634</v>
      </c>
      <c r="K1265" s="5">
        <v>0</v>
      </c>
      <c r="L1265" t="s">
        <v>967</v>
      </c>
      <c r="M1265" t="s">
        <v>985</v>
      </c>
      <c r="N1265" t="s">
        <v>10635</v>
      </c>
      <c r="O1265" t="s">
        <v>818</v>
      </c>
      <c r="P1265" t="s">
        <v>10671</v>
      </c>
      <c r="Q1265" t="s">
        <v>10671</v>
      </c>
      <c r="R1265" t="s">
        <v>739</v>
      </c>
      <c r="S1265" t="s">
        <v>795</v>
      </c>
      <c r="T1265" t="s">
        <v>12724</v>
      </c>
      <c r="U1265" t="s">
        <v>965</v>
      </c>
      <c r="V1265" t="s">
        <v>10638</v>
      </c>
      <c r="W1265" t="s">
        <v>970</v>
      </c>
      <c r="X1265" t="s">
        <v>12842</v>
      </c>
    </row>
    <row r="1266" spans="2:24" ht="11" outlineLevel="1" x14ac:dyDescent="0.15">
      <c r="B1266" t="s">
        <v>1349</v>
      </c>
      <c r="C1266" t="s">
        <v>1350</v>
      </c>
      <c r="D1266" t="s">
        <v>167</v>
      </c>
      <c r="E1266" t="s">
        <v>10646</v>
      </c>
      <c r="F1266" t="s">
        <v>11297</v>
      </c>
      <c r="G1266" t="s">
        <v>1022</v>
      </c>
      <c r="H1266" s="17">
        <v>43886</v>
      </c>
      <c r="I1266" s="15">
        <v>2020</v>
      </c>
      <c r="J1266" t="s">
        <v>10634</v>
      </c>
      <c r="K1266" s="5">
        <v>0</v>
      </c>
      <c r="L1266" t="s">
        <v>967</v>
      </c>
      <c r="M1266" t="s">
        <v>985</v>
      </c>
      <c r="N1266" t="s">
        <v>10635</v>
      </c>
      <c r="O1266" t="s">
        <v>818</v>
      </c>
      <c r="P1266" t="s">
        <v>10671</v>
      </c>
      <c r="Q1266" t="s">
        <v>10671</v>
      </c>
      <c r="R1266" t="s">
        <v>739</v>
      </c>
      <c r="S1266" t="s">
        <v>795</v>
      </c>
      <c r="T1266" t="s">
        <v>12724</v>
      </c>
      <c r="U1266" t="s">
        <v>965</v>
      </c>
      <c r="V1266" t="s">
        <v>10638</v>
      </c>
      <c r="W1266" t="s">
        <v>970</v>
      </c>
      <c r="X1266" t="s">
        <v>12843</v>
      </c>
    </row>
    <row r="1267" spans="2:24" ht="11" outlineLevel="1" x14ac:dyDescent="0.15">
      <c r="B1267" t="s">
        <v>1352</v>
      </c>
      <c r="C1267" t="s">
        <v>1353</v>
      </c>
      <c r="E1267" t="s">
        <v>10649</v>
      </c>
      <c r="F1267" t="s">
        <v>612</v>
      </c>
      <c r="G1267" t="s">
        <v>1338</v>
      </c>
      <c r="H1267" s="17">
        <v>42640</v>
      </c>
      <c r="I1267" s="15">
        <v>2016</v>
      </c>
      <c r="J1267" t="s">
        <v>10634</v>
      </c>
      <c r="K1267" s="5">
        <v>3592485.3</v>
      </c>
      <c r="L1267" t="s">
        <v>967</v>
      </c>
      <c r="R1267" t="s">
        <v>1356</v>
      </c>
      <c r="S1267" t="s">
        <v>829</v>
      </c>
      <c r="T1267" t="s">
        <v>12844</v>
      </c>
      <c r="U1267" t="s">
        <v>1340</v>
      </c>
      <c r="V1267" t="s">
        <v>12795</v>
      </c>
      <c r="W1267" t="s">
        <v>970</v>
      </c>
      <c r="X1267" t="s">
        <v>12845</v>
      </c>
    </row>
    <row r="1268" spans="2:24" ht="11" outlineLevel="1" x14ac:dyDescent="0.15">
      <c r="B1268" t="s">
        <v>1352</v>
      </c>
      <c r="C1268" t="s">
        <v>1353</v>
      </c>
      <c r="E1268" t="s">
        <v>12846</v>
      </c>
      <c r="F1268" t="s">
        <v>612</v>
      </c>
      <c r="G1268" t="s">
        <v>1338</v>
      </c>
      <c r="H1268" s="17">
        <v>42796</v>
      </c>
      <c r="I1268" s="15">
        <v>2017</v>
      </c>
      <c r="J1268" t="s">
        <v>10634</v>
      </c>
      <c r="K1268" s="5">
        <v>2731752.89</v>
      </c>
      <c r="L1268" t="s">
        <v>967</v>
      </c>
      <c r="M1268" t="s">
        <v>12847</v>
      </c>
      <c r="R1268" t="s">
        <v>1356</v>
      </c>
      <c r="S1268" t="s">
        <v>829</v>
      </c>
      <c r="T1268" t="s">
        <v>12848</v>
      </c>
      <c r="U1268" t="s">
        <v>1340</v>
      </c>
      <c r="V1268" t="s">
        <v>12795</v>
      </c>
      <c r="W1268" t="s">
        <v>970</v>
      </c>
      <c r="X1268" t="s">
        <v>12849</v>
      </c>
    </row>
    <row r="1269" spans="2:24" ht="11" outlineLevel="1" x14ac:dyDescent="0.15">
      <c r="B1269" t="s">
        <v>1352</v>
      </c>
      <c r="C1269" t="s">
        <v>1353</v>
      </c>
      <c r="E1269" t="s">
        <v>10664</v>
      </c>
      <c r="F1269" t="s">
        <v>612</v>
      </c>
      <c r="G1269" t="s">
        <v>1338</v>
      </c>
      <c r="H1269" s="17">
        <v>42865</v>
      </c>
      <c r="I1269" s="15">
        <v>2017</v>
      </c>
      <c r="J1269" t="s">
        <v>10634</v>
      </c>
      <c r="K1269" s="5">
        <v>0</v>
      </c>
      <c r="L1269" t="s">
        <v>967</v>
      </c>
      <c r="M1269" t="s">
        <v>12797</v>
      </c>
      <c r="R1269" t="s">
        <v>1356</v>
      </c>
      <c r="S1269" t="s">
        <v>829</v>
      </c>
      <c r="T1269" t="s">
        <v>12850</v>
      </c>
      <c r="U1269" t="s">
        <v>1340</v>
      </c>
      <c r="V1269" t="s">
        <v>12795</v>
      </c>
      <c r="W1269" t="s">
        <v>970</v>
      </c>
      <c r="X1269" t="s">
        <v>12851</v>
      </c>
    </row>
    <row r="1270" spans="2:24" ht="11" outlineLevel="1" x14ac:dyDescent="0.15">
      <c r="B1270" t="s">
        <v>1352</v>
      </c>
      <c r="C1270" t="s">
        <v>1353</v>
      </c>
      <c r="E1270" t="s">
        <v>12852</v>
      </c>
      <c r="F1270" t="s">
        <v>612</v>
      </c>
      <c r="G1270" t="s">
        <v>1338</v>
      </c>
      <c r="H1270" s="17">
        <v>42872</v>
      </c>
      <c r="I1270" s="15">
        <v>2017</v>
      </c>
      <c r="J1270" t="s">
        <v>10634</v>
      </c>
      <c r="K1270" s="5">
        <v>0</v>
      </c>
      <c r="L1270" t="s">
        <v>967</v>
      </c>
      <c r="M1270" t="s">
        <v>12797</v>
      </c>
      <c r="R1270" t="s">
        <v>1356</v>
      </c>
      <c r="S1270" t="s">
        <v>829</v>
      </c>
      <c r="T1270" t="s">
        <v>12848</v>
      </c>
      <c r="U1270" t="s">
        <v>1340</v>
      </c>
      <c r="V1270" t="s">
        <v>12795</v>
      </c>
      <c r="W1270" t="s">
        <v>970</v>
      </c>
      <c r="X1270" t="s">
        <v>12853</v>
      </c>
    </row>
    <row r="1271" spans="2:24" ht="11" outlineLevel="1" x14ac:dyDescent="0.15">
      <c r="B1271" t="s">
        <v>1352</v>
      </c>
      <c r="C1271" t="s">
        <v>1353</v>
      </c>
      <c r="E1271" t="s">
        <v>10632</v>
      </c>
      <c r="F1271" t="s">
        <v>612</v>
      </c>
      <c r="G1271" t="s">
        <v>1338</v>
      </c>
      <c r="H1271" s="17">
        <v>44172</v>
      </c>
      <c r="I1271" s="15">
        <v>2021</v>
      </c>
      <c r="J1271" t="s">
        <v>10634</v>
      </c>
      <c r="K1271" s="5">
        <v>0</v>
      </c>
      <c r="L1271" t="s">
        <v>967</v>
      </c>
      <c r="M1271" t="s">
        <v>12797</v>
      </c>
      <c r="R1271" t="s">
        <v>1356</v>
      </c>
      <c r="S1271" t="s">
        <v>829</v>
      </c>
      <c r="T1271" t="s">
        <v>12854</v>
      </c>
      <c r="U1271" t="s">
        <v>1340</v>
      </c>
      <c r="V1271" t="s">
        <v>12795</v>
      </c>
      <c r="W1271" t="s">
        <v>970</v>
      </c>
      <c r="X1271" t="s">
        <v>12855</v>
      </c>
    </row>
    <row r="1272" spans="2:24" ht="11" outlineLevel="1" x14ac:dyDescent="0.15">
      <c r="B1272" t="s">
        <v>1352</v>
      </c>
      <c r="C1272" t="s">
        <v>1353</v>
      </c>
      <c r="E1272" t="s">
        <v>10667</v>
      </c>
      <c r="F1272" t="s">
        <v>612</v>
      </c>
      <c r="G1272" t="s">
        <v>1338</v>
      </c>
      <c r="H1272" s="17">
        <v>45882</v>
      </c>
      <c r="I1272" s="15">
        <v>2025</v>
      </c>
      <c r="J1272" t="s">
        <v>10634</v>
      </c>
      <c r="K1272" s="5">
        <v>0</v>
      </c>
      <c r="L1272" t="s">
        <v>967</v>
      </c>
      <c r="M1272" t="s">
        <v>12797</v>
      </c>
      <c r="R1272" t="s">
        <v>1356</v>
      </c>
      <c r="S1272" t="s">
        <v>829</v>
      </c>
      <c r="T1272" t="s">
        <v>12856</v>
      </c>
      <c r="U1272" t="s">
        <v>1340</v>
      </c>
      <c r="V1272" t="s">
        <v>12795</v>
      </c>
      <c r="W1272" t="s">
        <v>970</v>
      </c>
      <c r="X1272" t="s">
        <v>12857</v>
      </c>
    </row>
    <row r="1273" spans="2:24" ht="11" outlineLevel="1" x14ac:dyDescent="0.15">
      <c r="B1273" t="s">
        <v>1359</v>
      </c>
      <c r="C1273" t="s">
        <v>1360</v>
      </c>
      <c r="D1273" t="s">
        <v>1361</v>
      </c>
      <c r="E1273" t="s">
        <v>10908</v>
      </c>
      <c r="F1273" t="s">
        <v>12858</v>
      </c>
      <c r="G1273" t="s">
        <v>1363</v>
      </c>
      <c r="H1273" s="17">
        <v>42152</v>
      </c>
      <c r="I1273" s="15">
        <v>2015</v>
      </c>
      <c r="J1273" t="s">
        <v>10634</v>
      </c>
      <c r="K1273" s="5">
        <v>0</v>
      </c>
      <c r="L1273" t="s">
        <v>967</v>
      </c>
      <c r="M1273" t="s">
        <v>985</v>
      </c>
      <c r="N1273" t="s">
        <v>12859</v>
      </c>
      <c r="O1273" t="s">
        <v>796</v>
      </c>
      <c r="P1273" t="s">
        <v>12860</v>
      </c>
      <c r="Q1273" t="s">
        <v>12861</v>
      </c>
      <c r="R1273" t="s">
        <v>1367</v>
      </c>
      <c r="S1273" t="s">
        <v>1365</v>
      </c>
      <c r="T1273" t="s">
        <v>12798</v>
      </c>
      <c r="U1273" t="s">
        <v>965</v>
      </c>
      <c r="V1273" t="s">
        <v>10638</v>
      </c>
      <c r="W1273" t="s">
        <v>970</v>
      </c>
      <c r="X1273" t="s">
        <v>12862</v>
      </c>
    </row>
    <row r="1274" spans="2:24" ht="11" outlineLevel="1" x14ac:dyDescent="0.15">
      <c r="B1274" t="s">
        <v>1370</v>
      </c>
      <c r="C1274" t="s">
        <v>1371</v>
      </c>
      <c r="D1274" t="s">
        <v>166</v>
      </c>
      <c r="E1274" t="s">
        <v>10652</v>
      </c>
      <c r="F1274" t="s">
        <v>11414</v>
      </c>
      <c r="G1274" t="s">
        <v>1053</v>
      </c>
      <c r="H1274" s="17">
        <v>44970</v>
      </c>
      <c r="I1274" s="15">
        <v>2023</v>
      </c>
      <c r="J1274" t="s">
        <v>10634</v>
      </c>
      <c r="K1274" s="5">
        <v>0</v>
      </c>
      <c r="L1274" t="s">
        <v>967</v>
      </c>
      <c r="M1274" t="s">
        <v>985</v>
      </c>
      <c r="N1274" t="s">
        <v>10635</v>
      </c>
      <c r="O1274" t="s">
        <v>796</v>
      </c>
      <c r="P1274" t="s">
        <v>10671</v>
      </c>
      <c r="Q1274" t="s">
        <v>10671</v>
      </c>
      <c r="R1274" t="s">
        <v>740</v>
      </c>
      <c r="S1274" t="s">
        <v>795</v>
      </c>
      <c r="T1274" t="s">
        <v>12863</v>
      </c>
      <c r="U1274" t="s">
        <v>965</v>
      </c>
      <c r="V1274" t="s">
        <v>10638</v>
      </c>
      <c r="W1274" t="s">
        <v>970</v>
      </c>
      <c r="X1274" t="s">
        <v>12864</v>
      </c>
    </row>
    <row r="1275" spans="2:24" ht="11" outlineLevel="1" x14ac:dyDescent="0.15">
      <c r="B1275" t="s">
        <v>1370</v>
      </c>
      <c r="C1275" t="s">
        <v>1371</v>
      </c>
      <c r="D1275" t="s">
        <v>166</v>
      </c>
      <c r="E1275" t="s">
        <v>10649</v>
      </c>
      <c r="F1275" t="s">
        <v>11414</v>
      </c>
      <c r="G1275" t="s">
        <v>1053</v>
      </c>
      <c r="H1275" s="17">
        <v>44810</v>
      </c>
      <c r="I1275" s="15">
        <v>2022</v>
      </c>
      <c r="J1275" t="s">
        <v>10634</v>
      </c>
      <c r="K1275" s="5">
        <v>6130917</v>
      </c>
      <c r="L1275" t="s">
        <v>967</v>
      </c>
      <c r="M1275" t="s">
        <v>985</v>
      </c>
      <c r="N1275" t="s">
        <v>10635</v>
      </c>
      <c r="O1275" t="s">
        <v>796</v>
      </c>
      <c r="P1275" t="s">
        <v>10671</v>
      </c>
      <c r="Q1275" t="s">
        <v>10671</v>
      </c>
      <c r="R1275" t="s">
        <v>740</v>
      </c>
      <c r="S1275" t="s">
        <v>795</v>
      </c>
      <c r="T1275" t="s">
        <v>12863</v>
      </c>
      <c r="U1275" t="s">
        <v>965</v>
      </c>
      <c r="V1275" t="s">
        <v>10638</v>
      </c>
      <c r="W1275" t="s">
        <v>970</v>
      </c>
      <c r="X1275" t="s">
        <v>12865</v>
      </c>
    </row>
    <row r="1276" spans="2:24" ht="11" outlineLevel="1" x14ac:dyDescent="0.15">
      <c r="B1276" t="s">
        <v>1370</v>
      </c>
      <c r="C1276" t="s">
        <v>1371</v>
      </c>
      <c r="D1276" t="s">
        <v>166</v>
      </c>
      <c r="E1276" t="s">
        <v>10646</v>
      </c>
      <c r="F1276" t="s">
        <v>11414</v>
      </c>
      <c r="G1276" t="s">
        <v>1053</v>
      </c>
      <c r="H1276" s="17">
        <v>45779</v>
      </c>
      <c r="I1276" s="15">
        <v>2025</v>
      </c>
      <c r="J1276" t="s">
        <v>10634</v>
      </c>
      <c r="K1276" s="5">
        <v>-30517.05</v>
      </c>
      <c r="L1276" t="s">
        <v>967</v>
      </c>
      <c r="M1276" t="s">
        <v>985</v>
      </c>
      <c r="N1276" t="s">
        <v>10635</v>
      </c>
      <c r="O1276" t="s">
        <v>796</v>
      </c>
      <c r="P1276" t="s">
        <v>10885</v>
      </c>
      <c r="Q1276" t="s">
        <v>10671</v>
      </c>
      <c r="R1276" t="s">
        <v>740</v>
      </c>
      <c r="S1276" t="s">
        <v>795</v>
      </c>
      <c r="T1276" t="s">
        <v>12866</v>
      </c>
      <c r="U1276" t="s">
        <v>965</v>
      </c>
      <c r="V1276" t="s">
        <v>10638</v>
      </c>
      <c r="W1276" t="s">
        <v>970</v>
      </c>
      <c r="X1276" t="s">
        <v>12867</v>
      </c>
    </row>
    <row r="1277" spans="2:24" ht="11" outlineLevel="1" x14ac:dyDescent="0.15">
      <c r="B1277" t="s">
        <v>1370</v>
      </c>
      <c r="C1277" t="s">
        <v>1371</v>
      </c>
      <c r="D1277" t="s">
        <v>166</v>
      </c>
      <c r="E1277" t="s">
        <v>10643</v>
      </c>
      <c r="F1277" t="s">
        <v>11414</v>
      </c>
      <c r="G1277" t="s">
        <v>1053</v>
      </c>
      <c r="H1277" s="17">
        <v>45161</v>
      </c>
      <c r="I1277" s="15">
        <v>2023</v>
      </c>
      <c r="J1277" t="s">
        <v>10634</v>
      </c>
      <c r="K1277" s="5">
        <v>138004.14000000001</v>
      </c>
      <c r="L1277" t="s">
        <v>967</v>
      </c>
      <c r="M1277" t="s">
        <v>985</v>
      </c>
      <c r="N1277" t="s">
        <v>10635</v>
      </c>
      <c r="O1277" t="s">
        <v>796</v>
      </c>
      <c r="P1277" t="s">
        <v>10671</v>
      </c>
      <c r="Q1277" t="s">
        <v>10671</v>
      </c>
      <c r="R1277" t="s">
        <v>740</v>
      </c>
      <c r="S1277" t="s">
        <v>795</v>
      </c>
      <c r="T1277" t="s">
        <v>12863</v>
      </c>
      <c r="U1277" t="s">
        <v>965</v>
      </c>
      <c r="V1277" t="s">
        <v>10638</v>
      </c>
      <c r="W1277" t="s">
        <v>970</v>
      </c>
      <c r="X1277" t="s">
        <v>12868</v>
      </c>
    </row>
    <row r="1278" spans="2:24" ht="11" outlineLevel="1" x14ac:dyDescent="0.15">
      <c r="B1278" t="s">
        <v>1370</v>
      </c>
      <c r="C1278" t="s">
        <v>1371</v>
      </c>
      <c r="D1278" t="s">
        <v>166</v>
      </c>
      <c r="E1278" t="s">
        <v>10667</v>
      </c>
      <c r="F1278" t="s">
        <v>11414</v>
      </c>
      <c r="G1278" t="s">
        <v>1053</v>
      </c>
      <c r="H1278" s="17">
        <v>45244</v>
      </c>
      <c r="I1278" s="15">
        <v>2024</v>
      </c>
      <c r="J1278" t="s">
        <v>10634</v>
      </c>
      <c r="K1278" s="5">
        <v>0</v>
      </c>
      <c r="L1278" t="s">
        <v>967</v>
      </c>
      <c r="M1278" t="s">
        <v>985</v>
      </c>
      <c r="N1278" t="s">
        <v>10635</v>
      </c>
      <c r="O1278" t="s">
        <v>796</v>
      </c>
      <c r="P1278" t="s">
        <v>10671</v>
      </c>
      <c r="Q1278" t="s">
        <v>10671</v>
      </c>
      <c r="R1278" t="s">
        <v>740</v>
      </c>
      <c r="S1278" t="s">
        <v>795</v>
      </c>
      <c r="T1278" t="s">
        <v>12863</v>
      </c>
      <c r="U1278" t="s">
        <v>965</v>
      </c>
      <c r="V1278" t="s">
        <v>10638</v>
      </c>
      <c r="W1278" t="s">
        <v>970</v>
      </c>
      <c r="X1278" t="s">
        <v>12869</v>
      </c>
    </row>
    <row r="1279" spans="2:24" ht="11" outlineLevel="1" x14ac:dyDescent="0.15">
      <c r="B1279" t="s">
        <v>1370</v>
      </c>
      <c r="C1279" t="s">
        <v>1371</v>
      </c>
      <c r="D1279" t="s">
        <v>166</v>
      </c>
      <c r="E1279" t="s">
        <v>10664</v>
      </c>
      <c r="F1279" t="s">
        <v>11414</v>
      </c>
      <c r="G1279" t="s">
        <v>1053</v>
      </c>
      <c r="H1279" s="17">
        <v>45148</v>
      </c>
      <c r="I1279" s="15">
        <v>2023</v>
      </c>
      <c r="J1279" t="s">
        <v>10634</v>
      </c>
      <c r="K1279" s="5">
        <v>42231</v>
      </c>
      <c r="L1279" t="s">
        <v>967</v>
      </c>
      <c r="M1279" t="s">
        <v>985</v>
      </c>
      <c r="N1279" t="s">
        <v>10635</v>
      </c>
      <c r="O1279" t="s">
        <v>796</v>
      </c>
      <c r="P1279" t="s">
        <v>10671</v>
      </c>
      <c r="Q1279" t="s">
        <v>10671</v>
      </c>
      <c r="R1279" t="s">
        <v>740</v>
      </c>
      <c r="S1279" t="s">
        <v>795</v>
      </c>
      <c r="T1279" t="s">
        <v>12863</v>
      </c>
      <c r="U1279" t="s">
        <v>965</v>
      </c>
      <c r="V1279" t="s">
        <v>10638</v>
      </c>
      <c r="W1279" t="s">
        <v>970</v>
      </c>
      <c r="X1279" t="s">
        <v>12870</v>
      </c>
    </row>
    <row r="1280" spans="2:24" ht="11" outlineLevel="1" x14ac:dyDescent="0.15">
      <c r="B1280" t="s">
        <v>1370</v>
      </c>
      <c r="C1280" t="s">
        <v>1371</v>
      </c>
      <c r="D1280" t="s">
        <v>166</v>
      </c>
      <c r="E1280" t="s">
        <v>10661</v>
      </c>
      <c r="F1280" t="s">
        <v>11414</v>
      </c>
      <c r="G1280" t="s">
        <v>1053</v>
      </c>
      <c r="H1280" s="17">
        <v>45363</v>
      </c>
      <c r="I1280" s="15">
        <v>2024</v>
      </c>
      <c r="J1280" t="s">
        <v>10634</v>
      </c>
      <c r="K1280" s="5">
        <v>0</v>
      </c>
      <c r="L1280" t="s">
        <v>967</v>
      </c>
      <c r="M1280" t="s">
        <v>985</v>
      </c>
      <c r="N1280" t="s">
        <v>10635</v>
      </c>
      <c r="O1280" t="s">
        <v>796</v>
      </c>
      <c r="P1280" t="s">
        <v>10671</v>
      </c>
      <c r="Q1280" t="s">
        <v>10671</v>
      </c>
      <c r="R1280" t="s">
        <v>740</v>
      </c>
      <c r="S1280" t="s">
        <v>795</v>
      </c>
      <c r="T1280" t="s">
        <v>12863</v>
      </c>
      <c r="U1280" t="s">
        <v>965</v>
      </c>
      <c r="V1280" t="s">
        <v>10638</v>
      </c>
      <c r="W1280" t="s">
        <v>970</v>
      </c>
      <c r="X1280" t="s">
        <v>12871</v>
      </c>
    </row>
    <row r="1281" spans="2:24" ht="11" outlineLevel="1" x14ac:dyDescent="0.15">
      <c r="B1281" t="s">
        <v>1370</v>
      </c>
      <c r="C1281" t="s">
        <v>1371</v>
      </c>
      <c r="D1281" t="s">
        <v>166</v>
      </c>
      <c r="E1281" t="s">
        <v>10658</v>
      </c>
      <c r="F1281" t="s">
        <v>11414</v>
      </c>
      <c r="G1281" t="s">
        <v>1053</v>
      </c>
      <c r="H1281" s="17">
        <v>45299</v>
      </c>
      <c r="I1281" s="15">
        <v>2024</v>
      </c>
      <c r="J1281" t="s">
        <v>10634</v>
      </c>
      <c r="K1281" s="5">
        <v>0</v>
      </c>
      <c r="L1281" t="s">
        <v>967</v>
      </c>
      <c r="M1281" t="s">
        <v>985</v>
      </c>
      <c r="N1281" t="s">
        <v>10635</v>
      </c>
      <c r="O1281" t="s">
        <v>796</v>
      </c>
      <c r="P1281" t="s">
        <v>10671</v>
      </c>
      <c r="Q1281" t="s">
        <v>10671</v>
      </c>
      <c r="R1281" t="s">
        <v>740</v>
      </c>
      <c r="S1281" t="s">
        <v>795</v>
      </c>
      <c r="T1281" t="s">
        <v>12863</v>
      </c>
      <c r="U1281" t="s">
        <v>965</v>
      </c>
      <c r="V1281" t="s">
        <v>10638</v>
      </c>
      <c r="W1281" t="s">
        <v>970</v>
      </c>
      <c r="X1281" t="s">
        <v>12872</v>
      </c>
    </row>
    <row r="1282" spans="2:24" ht="11" outlineLevel="1" x14ac:dyDescent="0.15">
      <c r="B1282" t="s">
        <v>1370</v>
      </c>
      <c r="C1282" t="s">
        <v>1371</v>
      </c>
      <c r="D1282" t="s">
        <v>166</v>
      </c>
      <c r="E1282" t="s">
        <v>10632</v>
      </c>
      <c r="F1282" t="s">
        <v>11414</v>
      </c>
      <c r="G1282" t="s">
        <v>1053</v>
      </c>
      <c r="H1282" s="17">
        <v>45209</v>
      </c>
      <c r="I1282" s="15">
        <v>2024</v>
      </c>
      <c r="J1282" t="s">
        <v>10634</v>
      </c>
      <c r="K1282" s="5">
        <v>0</v>
      </c>
      <c r="L1282" t="s">
        <v>967</v>
      </c>
      <c r="M1282" t="s">
        <v>985</v>
      </c>
      <c r="N1282" t="s">
        <v>10635</v>
      </c>
      <c r="O1282" t="s">
        <v>796</v>
      </c>
      <c r="P1282" t="s">
        <v>10671</v>
      </c>
      <c r="Q1282" t="s">
        <v>11057</v>
      </c>
      <c r="R1282" t="s">
        <v>740</v>
      </c>
      <c r="S1282" t="s">
        <v>795</v>
      </c>
      <c r="T1282" t="s">
        <v>12863</v>
      </c>
      <c r="U1282" t="s">
        <v>965</v>
      </c>
      <c r="V1282" t="s">
        <v>10638</v>
      </c>
      <c r="W1282" t="s">
        <v>970</v>
      </c>
      <c r="X1282" t="s">
        <v>12873</v>
      </c>
    </row>
    <row r="1283" spans="2:24" ht="11" outlineLevel="1" x14ac:dyDescent="0.15">
      <c r="B1283" t="s">
        <v>1373</v>
      </c>
      <c r="C1283" t="s">
        <v>246</v>
      </c>
      <c r="E1283" t="s">
        <v>10664</v>
      </c>
      <c r="F1283" t="s">
        <v>663</v>
      </c>
      <c r="G1283" t="s">
        <v>1374</v>
      </c>
      <c r="H1283" s="17">
        <v>43592</v>
      </c>
      <c r="I1283" s="15">
        <v>2019</v>
      </c>
      <c r="J1283" t="s">
        <v>10634</v>
      </c>
      <c r="K1283" s="5">
        <v>1404480</v>
      </c>
      <c r="L1283" t="s">
        <v>967</v>
      </c>
      <c r="M1283" t="s">
        <v>1141</v>
      </c>
      <c r="N1283" t="s">
        <v>10635</v>
      </c>
      <c r="O1283" t="s">
        <v>825</v>
      </c>
      <c r="P1283" t="s">
        <v>12376</v>
      </c>
      <c r="Q1283" t="s">
        <v>12376</v>
      </c>
      <c r="R1283" t="s">
        <v>743</v>
      </c>
      <c r="S1283" t="s">
        <v>852</v>
      </c>
      <c r="T1283" t="s">
        <v>12874</v>
      </c>
      <c r="U1283" t="s">
        <v>965</v>
      </c>
      <c r="V1283" t="s">
        <v>10638</v>
      </c>
      <c r="W1283" t="s">
        <v>970</v>
      </c>
      <c r="X1283" t="s">
        <v>12875</v>
      </c>
    </row>
    <row r="1284" spans="2:24" ht="11" outlineLevel="1" x14ac:dyDescent="0.15">
      <c r="B1284" t="s">
        <v>1373</v>
      </c>
      <c r="C1284" t="s">
        <v>246</v>
      </c>
      <c r="E1284" t="s">
        <v>10652</v>
      </c>
      <c r="F1284" t="s">
        <v>663</v>
      </c>
      <c r="G1284" t="s">
        <v>1374</v>
      </c>
      <c r="H1284" s="17">
        <v>43262</v>
      </c>
      <c r="I1284" s="15">
        <v>2018</v>
      </c>
      <c r="J1284" t="s">
        <v>10634</v>
      </c>
      <c r="K1284" s="5">
        <v>0</v>
      </c>
      <c r="L1284" t="s">
        <v>967</v>
      </c>
      <c r="M1284" t="s">
        <v>1141</v>
      </c>
      <c r="N1284" t="s">
        <v>10635</v>
      </c>
      <c r="O1284" t="s">
        <v>825</v>
      </c>
      <c r="P1284" t="s">
        <v>12376</v>
      </c>
      <c r="Q1284" t="s">
        <v>12376</v>
      </c>
      <c r="R1284" t="s">
        <v>743</v>
      </c>
      <c r="S1284" t="s">
        <v>852</v>
      </c>
      <c r="T1284" t="s">
        <v>12876</v>
      </c>
      <c r="U1284" t="s">
        <v>965</v>
      </c>
      <c r="V1284" t="s">
        <v>10638</v>
      </c>
      <c r="W1284" t="s">
        <v>970</v>
      </c>
      <c r="X1284" t="s">
        <v>12877</v>
      </c>
    </row>
    <row r="1285" spans="2:24" ht="11" outlineLevel="1" x14ac:dyDescent="0.15">
      <c r="B1285" t="s">
        <v>1373</v>
      </c>
      <c r="C1285" t="s">
        <v>246</v>
      </c>
      <c r="E1285" t="s">
        <v>10667</v>
      </c>
      <c r="F1285" t="s">
        <v>663</v>
      </c>
      <c r="G1285" t="s">
        <v>1374</v>
      </c>
      <c r="H1285" s="17">
        <v>44312</v>
      </c>
      <c r="I1285" s="15">
        <v>2021</v>
      </c>
      <c r="J1285" t="s">
        <v>10634</v>
      </c>
      <c r="K1285" s="5">
        <v>1586880</v>
      </c>
      <c r="L1285" t="s">
        <v>967</v>
      </c>
      <c r="M1285" t="s">
        <v>1141</v>
      </c>
      <c r="N1285" t="s">
        <v>10635</v>
      </c>
      <c r="O1285" t="s">
        <v>825</v>
      </c>
      <c r="P1285" t="s">
        <v>12376</v>
      </c>
      <c r="R1285" t="s">
        <v>743</v>
      </c>
      <c r="S1285" t="s">
        <v>852</v>
      </c>
      <c r="T1285" t="s">
        <v>12878</v>
      </c>
      <c r="U1285" t="s">
        <v>965</v>
      </c>
      <c r="V1285" t="s">
        <v>10638</v>
      </c>
      <c r="W1285" t="s">
        <v>970</v>
      </c>
      <c r="X1285" t="s">
        <v>12879</v>
      </c>
    </row>
    <row r="1286" spans="2:24" ht="11" outlineLevel="1" x14ac:dyDescent="0.15">
      <c r="B1286" t="s">
        <v>1373</v>
      </c>
      <c r="C1286" t="s">
        <v>246</v>
      </c>
      <c r="E1286" t="s">
        <v>10661</v>
      </c>
      <c r="F1286" t="s">
        <v>663</v>
      </c>
      <c r="G1286" t="s">
        <v>1374</v>
      </c>
      <c r="H1286" s="17">
        <v>45370</v>
      </c>
      <c r="I1286" s="15">
        <v>2024</v>
      </c>
      <c r="J1286" t="s">
        <v>10634</v>
      </c>
      <c r="K1286" s="5">
        <v>73230.14</v>
      </c>
      <c r="L1286" t="s">
        <v>967</v>
      </c>
      <c r="M1286" t="s">
        <v>1141</v>
      </c>
      <c r="N1286" t="s">
        <v>10635</v>
      </c>
      <c r="O1286" t="s">
        <v>825</v>
      </c>
      <c r="P1286" t="s">
        <v>12376</v>
      </c>
      <c r="Q1286" t="s">
        <v>11435</v>
      </c>
      <c r="R1286" t="s">
        <v>743</v>
      </c>
      <c r="S1286" t="s">
        <v>852</v>
      </c>
      <c r="T1286" t="s">
        <v>12880</v>
      </c>
      <c r="U1286" t="s">
        <v>965</v>
      </c>
      <c r="V1286" t="s">
        <v>10638</v>
      </c>
      <c r="W1286" t="s">
        <v>970</v>
      </c>
      <c r="X1286" t="s">
        <v>12881</v>
      </c>
    </row>
    <row r="1287" spans="2:24" ht="11" outlineLevel="1" x14ac:dyDescent="0.15">
      <c r="B1287" t="s">
        <v>1373</v>
      </c>
      <c r="C1287" t="s">
        <v>246</v>
      </c>
      <c r="E1287" t="s">
        <v>10643</v>
      </c>
      <c r="F1287" t="s">
        <v>663</v>
      </c>
      <c r="G1287" t="s">
        <v>1374</v>
      </c>
      <c r="H1287" s="17">
        <v>43951</v>
      </c>
      <c r="I1287" s="15">
        <v>2020</v>
      </c>
      <c r="J1287" t="s">
        <v>10634</v>
      </c>
      <c r="K1287" s="5">
        <v>0</v>
      </c>
      <c r="L1287" t="s">
        <v>967</v>
      </c>
      <c r="M1287" t="s">
        <v>1141</v>
      </c>
      <c r="N1287" t="s">
        <v>10635</v>
      </c>
      <c r="O1287" t="s">
        <v>825</v>
      </c>
      <c r="P1287" t="s">
        <v>12376</v>
      </c>
      <c r="Q1287" t="s">
        <v>12376</v>
      </c>
      <c r="R1287" t="s">
        <v>743</v>
      </c>
      <c r="S1287" t="s">
        <v>852</v>
      </c>
      <c r="T1287" t="s">
        <v>12882</v>
      </c>
      <c r="U1287" t="s">
        <v>965</v>
      </c>
      <c r="V1287" t="s">
        <v>10638</v>
      </c>
      <c r="W1287" t="s">
        <v>970</v>
      </c>
      <c r="X1287" t="s">
        <v>12883</v>
      </c>
    </row>
    <row r="1288" spans="2:24" ht="11" outlineLevel="1" x14ac:dyDescent="0.15">
      <c r="B1288" t="s">
        <v>1373</v>
      </c>
      <c r="C1288" t="s">
        <v>246</v>
      </c>
      <c r="E1288" t="s">
        <v>10632</v>
      </c>
      <c r="F1288" t="s">
        <v>663</v>
      </c>
      <c r="G1288" t="s">
        <v>1374</v>
      </c>
      <c r="H1288" s="17">
        <v>44154</v>
      </c>
      <c r="I1288" s="15">
        <v>2021</v>
      </c>
      <c r="J1288" t="s">
        <v>10634</v>
      </c>
      <c r="K1288" s="5">
        <v>0</v>
      </c>
      <c r="L1288" t="s">
        <v>967</v>
      </c>
      <c r="M1288" t="s">
        <v>1141</v>
      </c>
      <c r="N1288" t="s">
        <v>10635</v>
      </c>
      <c r="O1288" t="s">
        <v>825</v>
      </c>
      <c r="P1288" t="s">
        <v>12376</v>
      </c>
      <c r="R1288" t="s">
        <v>743</v>
      </c>
      <c r="S1288" t="s">
        <v>852</v>
      </c>
      <c r="T1288" t="s">
        <v>12884</v>
      </c>
      <c r="U1288" t="s">
        <v>965</v>
      </c>
      <c r="V1288" t="s">
        <v>10638</v>
      </c>
      <c r="W1288" t="s">
        <v>970</v>
      </c>
      <c r="X1288" t="s">
        <v>12885</v>
      </c>
    </row>
    <row r="1289" spans="2:24" ht="11" outlineLevel="1" x14ac:dyDescent="0.15">
      <c r="B1289" t="s">
        <v>1373</v>
      </c>
      <c r="C1289" t="s">
        <v>246</v>
      </c>
      <c r="E1289" t="s">
        <v>10655</v>
      </c>
      <c r="F1289" t="s">
        <v>663</v>
      </c>
      <c r="G1289" t="s">
        <v>1374</v>
      </c>
      <c r="H1289" s="17">
        <v>45433</v>
      </c>
      <c r="I1289" s="15">
        <v>2024</v>
      </c>
      <c r="J1289" t="s">
        <v>10634</v>
      </c>
      <c r="K1289" s="5">
        <v>-13382.84</v>
      </c>
      <c r="L1289" t="s">
        <v>967</v>
      </c>
      <c r="M1289" t="s">
        <v>1141</v>
      </c>
      <c r="N1289" t="s">
        <v>10635</v>
      </c>
      <c r="O1289" t="s">
        <v>825</v>
      </c>
      <c r="P1289" t="s">
        <v>12376</v>
      </c>
      <c r="Q1289" t="s">
        <v>11435</v>
      </c>
      <c r="R1289" t="s">
        <v>743</v>
      </c>
      <c r="S1289" t="s">
        <v>852</v>
      </c>
      <c r="T1289" t="s">
        <v>12886</v>
      </c>
      <c r="U1289" t="s">
        <v>965</v>
      </c>
      <c r="V1289" t="s">
        <v>10638</v>
      </c>
      <c r="W1289" t="s">
        <v>970</v>
      </c>
      <c r="X1289" t="s">
        <v>12887</v>
      </c>
    </row>
    <row r="1290" spans="2:24" ht="11" outlineLevel="1" x14ac:dyDescent="0.15">
      <c r="B1290" t="s">
        <v>1373</v>
      </c>
      <c r="C1290" t="s">
        <v>246</v>
      </c>
      <c r="E1290" t="s">
        <v>10658</v>
      </c>
      <c r="F1290" t="s">
        <v>663</v>
      </c>
      <c r="G1290" t="s">
        <v>1374</v>
      </c>
      <c r="H1290" s="17">
        <v>44676</v>
      </c>
      <c r="I1290" s="15">
        <v>2022</v>
      </c>
      <c r="J1290" t="s">
        <v>10634</v>
      </c>
      <c r="K1290" s="5">
        <v>1678080</v>
      </c>
      <c r="L1290" t="s">
        <v>967</v>
      </c>
      <c r="M1290" t="s">
        <v>1141</v>
      </c>
      <c r="N1290" t="s">
        <v>10635</v>
      </c>
      <c r="O1290" t="s">
        <v>825</v>
      </c>
      <c r="P1290" t="s">
        <v>12376</v>
      </c>
      <c r="R1290" t="s">
        <v>743</v>
      </c>
      <c r="S1290" t="s">
        <v>852</v>
      </c>
      <c r="T1290" t="s">
        <v>12888</v>
      </c>
      <c r="U1290" t="s">
        <v>965</v>
      </c>
      <c r="V1290" t="s">
        <v>10638</v>
      </c>
      <c r="W1290" t="s">
        <v>970</v>
      </c>
      <c r="X1290" t="s">
        <v>12889</v>
      </c>
    </row>
    <row r="1291" spans="2:24" ht="11" outlineLevel="1" x14ac:dyDescent="0.15">
      <c r="B1291" t="s">
        <v>1373</v>
      </c>
      <c r="C1291" t="s">
        <v>246</v>
      </c>
      <c r="E1291" t="s">
        <v>10649</v>
      </c>
      <c r="F1291" t="s">
        <v>663</v>
      </c>
      <c r="G1291" t="s">
        <v>1374</v>
      </c>
      <c r="H1291" s="17">
        <v>43244</v>
      </c>
      <c r="I1291" s="15">
        <v>2018</v>
      </c>
      <c r="J1291" t="s">
        <v>10634</v>
      </c>
      <c r="K1291" s="5">
        <v>1538280</v>
      </c>
      <c r="L1291" t="s">
        <v>967</v>
      </c>
      <c r="M1291" t="s">
        <v>1141</v>
      </c>
      <c r="N1291" t="s">
        <v>10635</v>
      </c>
      <c r="O1291" t="s">
        <v>825</v>
      </c>
      <c r="P1291" t="s">
        <v>12376</v>
      </c>
      <c r="Q1291" t="s">
        <v>12376</v>
      </c>
      <c r="R1291" t="s">
        <v>743</v>
      </c>
      <c r="S1291" t="s">
        <v>852</v>
      </c>
      <c r="T1291" t="s">
        <v>12890</v>
      </c>
      <c r="U1291" t="s">
        <v>965</v>
      </c>
      <c r="V1291" t="s">
        <v>10638</v>
      </c>
      <c r="W1291" t="s">
        <v>970</v>
      </c>
      <c r="X1291" t="s">
        <v>12891</v>
      </c>
    </row>
    <row r="1292" spans="2:24" ht="11" outlineLevel="1" x14ac:dyDescent="0.15">
      <c r="B1292" t="s">
        <v>1378</v>
      </c>
      <c r="C1292" t="s">
        <v>1379</v>
      </c>
      <c r="D1292" t="s">
        <v>170</v>
      </c>
      <c r="E1292" t="s">
        <v>10649</v>
      </c>
      <c r="F1292" t="s">
        <v>12674</v>
      </c>
      <c r="G1292" t="s">
        <v>1299</v>
      </c>
      <c r="H1292" s="17">
        <v>45916</v>
      </c>
      <c r="I1292" s="15">
        <v>2025</v>
      </c>
      <c r="J1292" t="s">
        <v>10634</v>
      </c>
      <c r="K1292" s="5">
        <v>6213325</v>
      </c>
      <c r="L1292" t="s">
        <v>967</v>
      </c>
      <c r="M1292" t="s">
        <v>985</v>
      </c>
      <c r="N1292" t="s">
        <v>10635</v>
      </c>
      <c r="O1292" t="s">
        <v>796</v>
      </c>
      <c r="P1292" t="s">
        <v>10885</v>
      </c>
      <c r="Q1292" t="s">
        <v>10671</v>
      </c>
      <c r="R1292" t="s">
        <v>755</v>
      </c>
      <c r="S1292" t="s">
        <v>795</v>
      </c>
      <c r="T1292" t="s">
        <v>12892</v>
      </c>
      <c r="U1292" t="s">
        <v>965</v>
      </c>
      <c r="V1292" t="s">
        <v>10638</v>
      </c>
      <c r="W1292" t="s">
        <v>970</v>
      </c>
      <c r="X1292" t="s">
        <v>12893</v>
      </c>
    </row>
    <row r="1293" spans="2:24" ht="11" outlineLevel="1" x14ac:dyDescent="0.15">
      <c r="B1293" t="s">
        <v>1378</v>
      </c>
      <c r="C1293" t="s">
        <v>1379</v>
      </c>
      <c r="D1293" t="s">
        <v>170</v>
      </c>
      <c r="E1293" t="s">
        <v>10652</v>
      </c>
      <c r="F1293" t="s">
        <v>12674</v>
      </c>
      <c r="G1293" t="s">
        <v>1299</v>
      </c>
      <c r="H1293" s="17">
        <v>46045</v>
      </c>
      <c r="I1293" s="15">
        <v>2026</v>
      </c>
      <c r="J1293" t="s">
        <v>10634</v>
      </c>
      <c r="K1293" s="5">
        <v>0</v>
      </c>
      <c r="L1293" t="s">
        <v>967</v>
      </c>
      <c r="M1293" t="s">
        <v>985</v>
      </c>
      <c r="N1293" t="s">
        <v>10635</v>
      </c>
      <c r="O1293" t="s">
        <v>796</v>
      </c>
      <c r="P1293" t="s">
        <v>10885</v>
      </c>
      <c r="Q1293" t="s">
        <v>10671</v>
      </c>
      <c r="R1293" t="s">
        <v>755</v>
      </c>
      <c r="S1293" t="s">
        <v>795</v>
      </c>
      <c r="T1293" t="s">
        <v>12892</v>
      </c>
      <c r="U1293" t="s">
        <v>965</v>
      </c>
      <c r="V1293" t="s">
        <v>10638</v>
      </c>
      <c r="W1293" t="s">
        <v>970</v>
      </c>
      <c r="X1293" t="s">
        <v>12894</v>
      </c>
    </row>
    <row r="1294" spans="2:24" ht="11" outlineLevel="1" x14ac:dyDescent="0.15">
      <c r="B1294" t="s">
        <v>1382</v>
      </c>
      <c r="C1294" t="s">
        <v>1383</v>
      </c>
      <c r="D1294" t="s">
        <v>186</v>
      </c>
      <c r="E1294" t="s">
        <v>10986</v>
      </c>
      <c r="F1294" t="s">
        <v>604</v>
      </c>
      <c r="G1294" t="s">
        <v>1088</v>
      </c>
      <c r="H1294" s="17">
        <v>42838</v>
      </c>
      <c r="I1294" s="15">
        <v>2017</v>
      </c>
      <c r="J1294" t="s">
        <v>10634</v>
      </c>
      <c r="K1294" s="5">
        <v>-116404</v>
      </c>
      <c r="L1294" t="s">
        <v>967</v>
      </c>
      <c r="M1294" t="s">
        <v>985</v>
      </c>
      <c r="N1294" t="s">
        <v>10635</v>
      </c>
      <c r="O1294" t="s">
        <v>818</v>
      </c>
      <c r="P1294" t="s">
        <v>10671</v>
      </c>
      <c r="Q1294" t="s">
        <v>11057</v>
      </c>
      <c r="R1294" t="s">
        <v>739</v>
      </c>
      <c r="S1294" t="s">
        <v>795</v>
      </c>
      <c r="T1294" t="s">
        <v>12895</v>
      </c>
      <c r="U1294" t="s">
        <v>965</v>
      </c>
      <c r="V1294" t="s">
        <v>10638</v>
      </c>
      <c r="W1294" t="s">
        <v>970</v>
      </c>
      <c r="X1294" t="s">
        <v>12896</v>
      </c>
    </row>
    <row r="1295" spans="2:24" ht="11" outlineLevel="1" x14ac:dyDescent="0.15">
      <c r="B1295" t="s">
        <v>1382</v>
      </c>
      <c r="C1295" t="s">
        <v>1383</v>
      </c>
      <c r="D1295" t="s">
        <v>186</v>
      </c>
      <c r="E1295" t="s">
        <v>10908</v>
      </c>
      <c r="F1295" t="s">
        <v>604</v>
      </c>
      <c r="G1295" t="s">
        <v>1088</v>
      </c>
      <c r="H1295" s="17">
        <v>42772</v>
      </c>
      <c r="I1295" s="15">
        <v>2017</v>
      </c>
      <c r="J1295" t="s">
        <v>10634</v>
      </c>
      <c r="K1295" s="5">
        <v>0</v>
      </c>
      <c r="L1295" t="s">
        <v>967</v>
      </c>
      <c r="M1295" t="s">
        <v>985</v>
      </c>
      <c r="N1295" t="s">
        <v>10635</v>
      </c>
      <c r="O1295" t="s">
        <v>818</v>
      </c>
      <c r="P1295" t="s">
        <v>10671</v>
      </c>
      <c r="Q1295" t="s">
        <v>11057</v>
      </c>
      <c r="R1295" t="s">
        <v>739</v>
      </c>
      <c r="S1295" t="s">
        <v>795</v>
      </c>
      <c r="T1295" t="s">
        <v>12897</v>
      </c>
      <c r="U1295" t="s">
        <v>965</v>
      </c>
      <c r="V1295" t="s">
        <v>10638</v>
      </c>
      <c r="W1295" t="s">
        <v>970</v>
      </c>
      <c r="X1295" t="s">
        <v>12898</v>
      </c>
    </row>
    <row r="1296" spans="2:24" ht="11" outlineLevel="1" x14ac:dyDescent="0.15">
      <c r="B1296" t="s">
        <v>1382</v>
      </c>
      <c r="C1296" t="s">
        <v>1383</v>
      </c>
      <c r="D1296" t="s">
        <v>186</v>
      </c>
      <c r="E1296" t="s">
        <v>10932</v>
      </c>
      <c r="F1296" t="s">
        <v>604</v>
      </c>
      <c r="G1296" t="s">
        <v>1088</v>
      </c>
      <c r="H1296" s="17">
        <v>42811</v>
      </c>
      <c r="I1296" s="15">
        <v>2017</v>
      </c>
      <c r="J1296" t="s">
        <v>10634</v>
      </c>
      <c r="K1296" s="5">
        <v>0</v>
      </c>
      <c r="L1296" t="s">
        <v>967</v>
      </c>
      <c r="M1296" t="s">
        <v>985</v>
      </c>
      <c r="N1296" t="s">
        <v>10635</v>
      </c>
      <c r="O1296" t="s">
        <v>818</v>
      </c>
      <c r="P1296" t="s">
        <v>10671</v>
      </c>
      <c r="Q1296" t="s">
        <v>11057</v>
      </c>
      <c r="R1296" t="s">
        <v>739</v>
      </c>
      <c r="S1296" t="s">
        <v>795</v>
      </c>
      <c r="T1296" t="s">
        <v>12895</v>
      </c>
      <c r="U1296" t="s">
        <v>965</v>
      </c>
      <c r="V1296" t="s">
        <v>10638</v>
      </c>
      <c r="W1296" t="s">
        <v>970</v>
      </c>
      <c r="X1296" t="s">
        <v>12899</v>
      </c>
    </row>
    <row r="1297" spans="2:24" ht="11" outlineLevel="1" x14ac:dyDescent="0.15">
      <c r="B1297" t="s">
        <v>1382</v>
      </c>
      <c r="C1297" t="s">
        <v>1383</v>
      </c>
      <c r="D1297" t="s">
        <v>186</v>
      </c>
      <c r="E1297" t="s">
        <v>10956</v>
      </c>
      <c r="F1297" t="s">
        <v>604</v>
      </c>
      <c r="G1297" t="s">
        <v>1088</v>
      </c>
      <c r="H1297" s="17">
        <v>42626</v>
      </c>
      <c r="I1297" s="15">
        <v>2016</v>
      </c>
      <c r="J1297" t="s">
        <v>10634</v>
      </c>
      <c r="K1297" s="5">
        <v>0</v>
      </c>
      <c r="L1297" t="s">
        <v>967</v>
      </c>
      <c r="M1297" t="s">
        <v>985</v>
      </c>
      <c r="N1297" t="s">
        <v>10635</v>
      </c>
      <c r="O1297" t="s">
        <v>818</v>
      </c>
      <c r="P1297" t="s">
        <v>10671</v>
      </c>
      <c r="Q1297" t="s">
        <v>11057</v>
      </c>
      <c r="R1297" t="s">
        <v>739</v>
      </c>
      <c r="S1297" t="s">
        <v>795</v>
      </c>
      <c r="T1297" t="s">
        <v>12900</v>
      </c>
      <c r="U1297" t="s">
        <v>965</v>
      </c>
      <c r="V1297" t="s">
        <v>10638</v>
      </c>
      <c r="W1297" t="s">
        <v>970</v>
      </c>
      <c r="X1297" t="s">
        <v>12901</v>
      </c>
    </row>
    <row r="1298" spans="2:24" ht="11" outlineLevel="1" x14ac:dyDescent="0.15">
      <c r="B1298" t="s">
        <v>1382</v>
      </c>
      <c r="C1298" t="s">
        <v>1383</v>
      </c>
      <c r="D1298" t="s">
        <v>186</v>
      </c>
      <c r="E1298" t="s">
        <v>10926</v>
      </c>
      <c r="F1298" t="s">
        <v>604</v>
      </c>
      <c r="G1298" t="s">
        <v>1088</v>
      </c>
      <c r="H1298" s="17">
        <v>42681</v>
      </c>
      <c r="I1298" s="15">
        <v>2017</v>
      </c>
      <c r="J1298" t="s">
        <v>10634</v>
      </c>
      <c r="K1298" s="5">
        <v>0</v>
      </c>
      <c r="L1298" t="s">
        <v>967</v>
      </c>
      <c r="M1298" t="s">
        <v>985</v>
      </c>
      <c r="N1298" t="s">
        <v>10635</v>
      </c>
      <c r="O1298" t="s">
        <v>818</v>
      </c>
      <c r="P1298" t="s">
        <v>10671</v>
      </c>
      <c r="Q1298" t="s">
        <v>11057</v>
      </c>
      <c r="R1298" t="s">
        <v>739</v>
      </c>
      <c r="S1298" t="s">
        <v>795</v>
      </c>
      <c r="T1298" t="s">
        <v>12895</v>
      </c>
      <c r="U1298" t="s">
        <v>965</v>
      </c>
      <c r="V1298" t="s">
        <v>10638</v>
      </c>
      <c r="W1298" t="s">
        <v>970</v>
      </c>
      <c r="X1298" t="s">
        <v>12902</v>
      </c>
    </row>
    <row r="1299" spans="2:24" ht="11" outlineLevel="1" x14ac:dyDescent="0.15">
      <c r="B1299" t="s">
        <v>1382</v>
      </c>
      <c r="C1299" t="s">
        <v>1383</v>
      </c>
      <c r="D1299" t="s">
        <v>186</v>
      </c>
      <c r="E1299" t="s">
        <v>10935</v>
      </c>
      <c r="F1299" t="s">
        <v>604</v>
      </c>
      <c r="G1299" t="s">
        <v>1088</v>
      </c>
      <c r="H1299" s="17">
        <v>42766</v>
      </c>
      <c r="I1299" s="15">
        <v>2017</v>
      </c>
      <c r="J1299" t="s">
        <v>10634</v>
      </c>
      <c r="K1299" s="5">
        <v>0</v>
      </c>
      <c r="L1299" t="s">
        <v>967</v>
      </c>
      <c r="M1299" t="s">
        <v>985</v>
      </c>
      <c r="N1299" t="s">
        <v>10635</v>
      </c>
      <c r="O1299" t="s">
        <v>818</v>
      </c>
      <c r="P1299" t="s">
        <v>10671</v>
      </c>
      <c r="Q1299" t="s">
        <v>11057</v>
      </c>
      <c r="R1299" t="s">
        <v>739</v>
      </c>
      <c r="S1299" t="s">
        <v>795</v>
      </c>
      <c r="T1299" t="s">
        <v>12895</v>
      </c>
      <c r="U1299" t="s">
        <v>965</v>
      </c>
      <c r="V1299" t="s">
        <v>10638</v>
      </c>
      <c r="W1299" t="s">
        <v>970</v>
      </c>
      <c r="X1299" t="s">
        <v>12903</v>
      </c>
    </row>
    <row r="1300" spans="2:24" ht="11" outlineLevel="1" x14ac:dyDescent="0.15">
      <c r="B1300" t="s">
        <v>1382</v>
      </c>
      <c r="C1300" t="s">
        <v>1383</v>
      </c>
      <c r="D1300" t="s">
        <v>186</v>
      </c>
      <c r="E1300" t="s">
        <v>10923</v>
      </c>
      <c r="F1300" t="s">
        <v>604</v>
      </c>
      <c r="G1300" t="s">
        <v>1088</v>
      </c>
      <c r="H1300" s="17">
        <v>42641</v>
      </c>
      <c r="I1300" s="15">
        <v>2016</v>
      </c>
      <c r="J1300" t="s">
        <v>10634</v>
      </c>
      <c r="K1300" s="5">
        <v>1523507</v>
      </c>
      <c r="L1300" t="s">
        <v>967</v>
      </c>
      <c r="M1300" t="s">
        <v>985</v>
      </c>
      <c r="N1300" t="s">
        <v>10635</v>
      </c>
      <c r="O1300" t="s">
        <v>818</v>
      </c>
      <c r="P1300" t="s">
        <v>10671</v>
      </c>
      <c r="Q1300" t="s">
        <v>11057</v>
      </c>
      <c r="R1300" t="s">
        <v>739</v>
      </c>
      <c r="S1300" t="s">
        <v>795</v>
      </c>
      <c r="T1300" t="s">
        <v>12895</v>
      </c>
      <c r="U1300" t="s">
        <v>965</v>
      </c>
      <c r="V1300" t="s">
        <v>10638</v>
      </c>
      <c r="W1300" t="s">
        <v>970</v>
      </c>
      <c r="X1300" t="s">
        <v>12904</v>
      </c>
    </row>
    <row r="1301" spans="2:24" ht="11" outlineLevel="1" x14ac:dyDescent="0.15">
      <c r="B1301" t="s">
        <v>1382</v>
      </c>
      <c r="C1301" t="s">
        <v>1383</v>
      </c>
      <c r="D1301" t="s">
        <v>186</v>
      </c>
      <c r="E1301" t="s">
        <v>10649</v>
      </c>
      <c r="F1301" t="s">
        <v>604</v>
      </c>
      <c r="G1301" t="s">
        <v>1088</v>
      </c>
      <c r="H1301" s="17">
        <v>42549</v>
      </c>
      <c r="I1301" s="15">
        <v>2016</v>
      </c>
      <c r="J1301" t="s">
        <v>10634</v>
      </c>
      <c r="K1301" s="5">
        <v>4770268</v>
      </c>
      <c r="L1301" t="s">
        <v>967</v>
      </c>
      <c r="M1301" t="s">
        <v>985</v>
      </c>
      <c r="N1301" t="s">
        <v>10635</v>
      </c>
      <c r="O1301" t="s">
        <v>818</v>
      </c>
      <c r="P1301" t="s">
        <v>10671</v>
      </c>
      <c r="Q1301" t="s">
        <v>11057</v>
      </c>
      <c r="R1301" t="s">
        <v>739</v>
      </c>
      <c r="S1301" t="s">
        <v>795</v>
      </c>
      <c r="T1301" t="s">
        <v>12895</v>
      </c>
      <c r="U1301" t="s">
        <v>965</v>
      </c>
      <c r="V1301" t="s">
        <v>10638</v>
      </c>
      <c r="W1301" t="s">
        <v>970</v>
      </c>
      <c r="X1301" t="s">
        <v>12905</v>
      </c>
    </row>
    <row r="1302" spans="2:24" ht="11" outlineLevel="1" x14ac:dyDescent="0.15">
      <c r="B1302" t="s">
        <v>1382</v>
      </c>
      <c r="C1302" t="s">
        <v>1383</v>
      </c>
      <c r="D1302" t="s">
        <v>186</v>
      </c>
      <c r="E1302" t="s">
        <v>10968</v>
      </c>
      <c r="F1302" t="s">
        <v>604</v>
      </c>
      <c r="G1302" t="s">
        <v>1088</v>
      </c>
      <c r="H1302" s="17">
        <v>42775</v>
      </c>
      <c r="I1302" s="15">
        <v>2017</v>
      </c>
      <c r="J1302" t="s">
        <v>10634</v>
      </c>
      <c r="K1302" s="5">
        <v>0</v>
      </c>
      <c r="L1302" t="s">
        <v>967</v>
      </c>
      <c r="M1302" t="s">
        <v>985</v>
      </c>
      <c r="N1302" t="s">
        <v>10635</v>
      </c>
      <c r="O1302" t="s">
        <v>818</v>
      </c>
      <c r="P1302" t="s">
        <v>10671</v>
      </c>
      <c r="Q1302" t="s">
        <v>11057</v>
      </c>
      <c r="R1302" t="s">
        <v>739</v>
      </c>
      <c r="S1302" t="s">
        <v>795</v>
      </c>
      <c r="T1302" t="s">
        <v>12895</v>
      </c>
      <c r="U1302" t="s">
        <v>965</v>
      </c>
      <c r="V1302" t="s">
        <v>10638</v>
      </c>
      <c r="W1302" t="s">
        <v>970</v>
      </c>
      <c r="X1302" t="s">
        <v>12906</v>
      </c>
    </row>
    <row r="1303" spans="2:24" ht="11" outlineLevel="1" x14ac:dyDescent="0.15">
      <c r="B1303" t="s">
        <v>1382</v>
      </c>
      <c r="C1303" t="s">
        <v>1383</v>
      </c>
      <c r="D1303" t="s">
        <v>186</v>
      </c>
      <c r="E1303" t="s">
        <v>10905</v>
      </c>
      <c r="F1303" t="s">
        <v>604</v>
      </c>
      <c r="G1303" t="s">
        <v>1088</v>
      </c>
      <c r="H1303" s="17">
        <v>42703</v>
      </c>
      <c r="I1303" s="15">
        <v>2017</v>
      </c>
      <c r="J1303" t="s">
        <v>10634</v>
      </c>
      <c r="K1303" s="5">
        <v>0</v>
      </c>
      <c r="L1303" t="s">
        <v>967</v>
      </c>
      <c r="M1303" t="s">
        <v>985</v>
      </c>
      <c r="N1303" t="s">
        <v>10635</v>
      </c>
      <c r="O1303" t="s">
        <v>818</v>
      </c>
      <c r="P1303" t="s">
        <v>10671</v>
      </c>
      <c r="Q1303" t="s">
        <v>11057</v>
      </c>
      <c r="R1303" t="s">
        <v>739</v>
      </c>
      <c r="S1303" t="s">
        <v>795</v>
      </c>
      <c r="T1303" t="s">
        <v>12895</v>
      </c>
      <c r="U1303" t="s">
        <v>965</v>
      </c>
      <c r="V1303" t="s">
        <v>10638</v>
      </c>
      <c r="W1303" t="s">
        <v>970</v>
      </c>
      <c r="X1303" t="s">
        <v>12907</v>
      </c>
    </row>
    <row r="1304" spans="2:24" ht="11" outlineLevel="1" x14ac:dyDescent="0.15">
      <c r="B1304" t="s">
        <v>1382</v>
      </c>
      <c r="C1304" t="s">
        <v>1383</v>
      </c>
      <c r="D1304" t="s">
        <v>186</v>
      </c>
      <c r="E1304" t="s">
        <v>10959</v>
      </c>
      <c r="F1304" t="s">
        <v>604</v>
      </c>
      <c r="G1304" t="s">
        <v>1088</v>
      </c>
      <c r="H1304" s="17">
        <v>42723</v>
      </c>
      <c r="I1304" s="15">
        <v>2017</v>
      </c>
      <c r="J1304" t="s">
        <v>10634</v>
      </c>
      <c r="K1304" s="5">
        <v>0</v>
      </c>
      <c r="L1304" t="s">
        <v>967</v>
      </c>
      <c r="M1304" t="s">
        <v>985</v>
      </c>
      <c r="N1304" t="s">
        <v>10635</v>
      </c>
      <c r="O1304" t="s">
        <v>818</v>
      </c>
      <c r="P1304" t="s">
        <v>10671</v>
      </c>
      <c r="Q1304" t="s">
        <v>11057</v>
      </c>
      <c r="R1304" t="s">
        <v>739</v>
      </c>
      <c r="S1304" t="s">
        <v>795</v>
      </c>
      <c r="T1304" t="s">
        <v>12895</v>
      </c>
      <c r="U1304" t="s">
        <v>965</v>
      </c>
      <c r="V1304" t="s">
        <v>10638</v>
      </c>
      <c r="W1304" t="s">
        <v>970</v>
      </c>
      <c r="X1304" t="s">
        <v>12908</v>
      </c>
    </row>
    <row r="1305" spans="2:24" ht="11" outlineLevel="1" x14ac:dyDescent="0.15">
      <c r="B1305" t="s">
        <v>1382</v>
      </c>
      <c r="C1305" t="s">
        <v>1383</v>
      </c>
      <c r="D1305" t="s">
        <v>186</v>
      </c>
      <c r="E1305" t="s">
        <v>10950</v>
      </c>
      <c r="F1305" t="s">
        <v>604</v>
      </c>
      <c r="G1305" t="s">
        <v>1088</v>
      </c>
      <c r="H1305" s="17">
        <v>42600</v>
      </c>
      <c r="I1305" s="15">
        <v>2016</v>
      </c>
      <c r="J1305" t="s">
        <v>10634</v>
      </c>
      <c r="K1305" s="5">
        <v>0</v>
      </c>
      <c r="L1305" t="s">
        <v>967</v>
      </c>
      <c r="M1305" t="s">
        <v>985</v>
      </c>
      <c r="N1305" t="s">
        <v>10635</v>
      </c>
      <c r="O1305" t="s">
        <v>818</v>
      </c>
      <c r="P1305" t="s">
        <v>10671</v>
      </c>
      <c r="Q1305" t="s">
        <v>11057</v>
      </c>
      <c r="R1305" t="s">
        <v>739</v>
      </c>
      <c r="S1305" t="s">
        <v>795</v>
      </c>
      <c r="T1305" t="s">
        <v>12909</v>
      </c>
      <c r="U1305" t="s">
        <v>965</v>
      </c>
      <c r="V1305" t="s">
        <v>10638</v>
      </c>
      <c r="W1305" t="s">
        <v>970</v>
      </c>
      <c r="X1305" t="s">
        <v>12910</v>
      </c>
    </row>
    <row r="1306" spans="2:24" ht="11" outlineLevel="1" x14ac:dyDescent="0.15">
      <c r="B1306" t="s">
        <v>1385</v>
      </c>
      <c r="C1306" t="s">
        <v>1383</v>
      </c>
      <c r="D1306" t="s">
        <v>199</v>
      </c>
      <c r="E1306" t="s">
        <v>10956</v>
      </c>
      <c r="F1306" t="s">
        <v>608</v>
      </c>
      <c r="G1306" t="s">
        <v>1184</v>
      </c>
      <c r="H1306" s="17">
        <v>42796</v>
      </c>
      <c r="I1306" s="15">
        <v>2017</v>
      </c>
      <c r="J1306" t="s">
        <v>10634</v>
      </c>
      <c r="K1306" s="5">
        <v>124385.68</v>
      </c>
      <c r="L1306" t="s">
        <v>967</v>
      </c>
      <c r="M1306" t="s">
        <v>985</v>
      </c>
      <c r="N1306" t="s">
        <v>10635</v>
      </c>
      <c r="O1306" t="s">
        <v>796</v>
      </c>
      <c r="P1306" t="s">
        <v>10671</v>
      </c>
      <c r="Q1306" t="s">
        <v>10671</v>
      </c>
      <c r="R1306" t="s">
        <v>739</v>
      </c>
      <c r="S1306" t="s">
        <v>795</v>
      </c>
      <c r="T1306" t="s">
        <v>12911</v>
      </c>
      <c r="U1306" t="s">
        <v>965</v>
      </c>
      <c r="V1306" t="s">
        <v>10638</v>
      </c>
      <c r="W1306" t="s">
        <v>970</v>
      </c>
      <c r="X1306" t="s">
        <v>12912</v>
      </c>
    </row>
    <row r="1307" spans="2:24" ht="11" outlineLevel="1" x14ac:dyDescent="0.15">
      <c r="B1307" t="s">
        <v>1385</v>
      </c>
      <c r="C1307" t="s">
        <v>1383</v>
      </c>
      <c r="D1307" t="s">
        <v>199</v>
      </c>
      <c r="E1307" t="s">
        <v>10889</v>
      </c>
      <c r="F1307" t="s">
        <v>608</v>
      </c>
      <c r="G1307" t="s">
        <v>1184</v>
      </c>
      <c r="H1307" s="17">
        <v>42811</v>
      </c>
      <c r="I1307" s="15">
        <v>2017</v>
      </c>
      <c r="J1307" t="s">
        <v>10634</v>
      </c>
      <c r="K1307" s="5">
        <v>0</v>
      </c>
      <c r="L1307" t="s">
        <v>967</v>
      </c>
      <c r="M1307" t="s">
        <v>985</v>
      </c>
      <c r="N1307" t="s">
        <v>10635</v>
      </c>
      <c r="O1307" t="s">
        <v>796</v>
      </c>
      <c r="P1307" t="s">
        <v>10671</v>
      </c>
      <c r="Q1307" t="s">
        <v>11057</v>
      </c>
      <c r="R1307" t="s">
        <v>739</v>
      </c>
      <c r="S1307" t="s">
        <v>795</v>
      </c>
      <c r="T1307" t="s">
        <v>12911</v>
      </c>
      <c r="U1307" t="s">
        <v>965</v>
      </c>
      <c r="V1307" t="s">
        <v>10638</v>
      </c>
      <c r="W1307" t="s">
        <v>970</v>
      </c>
      <c r="X1307" t="s">
        <v>12913</v>
      </c>
    </row>
    <row r="1308" spans="2:24" ht="11" outlineLevel="1" x14ac:dyDescent="0.15">
      <c r="B1308" t="s">
        <v>1385</v>
      </c>
      <c r="C1308" t="s">
        <v>1383</v>
      </c>
      <c r="D1308" t="s">
        <v>199</v>
      </c>
      <c r="E1308" t="s">
        <v>10950</v>
      </c>
      <c r="F1308" t="s">
        <v>608</v>
      </c>
      <c r="G1308" t="s">
        <v>1184</v>
      </c>
      <c r="H1308" s="17">
        <v>42781</v>
      </c>
      <c r="I1308" s="15">
        <v>2017</v>
      </c>
      <c r="J1308" t="s">
        <v>10634</v>
      </c>
      <c r="K1308" s="5">
        <v>0</v>
      </c>
      <c r="L1308" t="s">
        <v>967</v>
      </c>
      <c r="M1308" t="s">
        <v>985</v>
      </c>
      <c r="N1308" t="s">
        <v>10635</v>
      </c>
      <c r="O1308" t="s">
        <v>796</v>
      </c>
      <c r="P1308" t="s">
        <v>10671</v>
      </c>
      <c r="Q1308" t="s">
        <v>10671</v>
      </c>
      <c r="R1308" t="s">
        <v>739</v>
      </c>
      <c r="S1308" t="s">
        <v>795</v>
      </c>
      <c r="T1308" t="s">
        <v>12911</v>
      </c>
      <c r="U1308" t="s">
        <v>965</v>
      </c>
      <c r="V1308" t="s">
        <v>10638</v>
      </c>
      <c r="W1308" t="s">
        <v>970</v>
      </c>
      <c r="X1308" t="s">
        <v>12914</v>
      </c>
    </row>
    <row r="1309" spans="2:24" ht="11" outlineLevel="1" x14ac:dyDescent="0.15">
      <c r="B1309" t="s">
        <v>1385</v>
      </c>
      <c r="C1309" t="s">
        <v>1383</v>
      </c>
      <c r="D1309" t="s">
        <v>199</v>
      </c>
      <c r="E1309" t="s">
        <v>10989</v>
      </c>
      <c r="F1309" t="s">
        <v>608</v>
      </c>
      <c r="G1309" t="s">
        <v>1184</v>
      </c>
      <c r="H1309" s="17">
        <v>42773</v>
      </c>
      <c r="I1309" s="15">
        <v>2017</v>
      </c>
      <c r="J1309" t="s">
        <v>10634</v>
      </c>
      <c r="K1309" s="5">
        <v>17627.439999999999</v>
      </c>
      <c r="L1309" t="s">
        <v>967</v>
      </c>
      <c r="M1309" t="s">
        <v>985</v>
      </c>
      <c r="N1309" t="s">
        <v>10635</v>
      </c>
      <c r="O1309" t="s">
        <v>796</v>
      </c>
      <c r="P1309" t="s">
        <v>10671</v>
      </c>
      <c r="Q1309" t="s">
        <v>10671</v>
      </c>
      <c r="R1309" t="s">
        <v>739</v>
      </c>
      <c r="S1309" t="s">
        <v>795</v>
      </c>
      <c r="T1309" t="s">
        <v>12911</v>
      </c>
      <c r="U1309" t="s">
        <v>965</v>
      </c>
      <c r="V1309" t="s">
        <v>10638</v>
      </c>
      <c r="W1309" t="s">
        <v>970</v>
      </c>
      <c r="X1309" t="s">
        <v>12915</v>
      </c>
    </row>
    <row r="1310" spans="2:24" ht="11" outlineLevel="1" x14ac:dyDescent="0.15">
      <c r="B1310" t="s">
        <v>1385</v>
      </c>
      <c r="C1310" t="s">
        <v>1383</v>
      </c>
      <c r="D1310" t="s">
        <v>199</v>
      </c>
      <c r="E1310" t="s">
        <v>10959</v>
      </c>
      <c r="F1310" t="s">
        <v>608</v>
      </c>
      <c r="G1310" t="s">
        <v>1184</v>
      </c>
      <c r="H1310" s="17">
        <v>42850</v>
      </c>
      <c r="I1310" s="15">
        <v>2017</v>
      </c>
      <c r="J1310" t="s">
        <v>10634</v>
      </c>
      <c r="K1310" s="5">
        <v>0</v>
      </c>
      <c r="L1310" t="s">
        <v>967</v>
      </c>
      <c r="M1310" t="s">
        <v>985</v>
      </c>
      <c r="N1310" t="s">
        <v>10635</v>
      </c>
      <c r="O1310" t="s">
        <v>796</v>
      </c>
      <c r="P1310" t="s">
        <v>10671</v>
      </c>
      <c r="Q1310" t="s">
        <v>10671</v>
      </c>
      <c r="R1310" t="s">
        <v>739</v>
      </c>
      <c r="S1310" t="s">
        <v>795</v>
      </c>
      <c r="T1310" t="s">
        <v>12911</v>
      </c>
      <c r="U1310" t="s">
        <v>965</v>
      </c>
      <c r="V1310" t="s">
        <v>10638</v>
      </c>
      <c r="W1310" t="s">
        <v>970</v>
      </c>
      <c r="X1310" t="s">
        <v>12916</v>
      </c>
    </row>
    <row r="1311" spans="2:24" ht="11" outlineLevel="1" x14ac:dyDescent="0.15">
      <c r="B1311" t="s">
        <v>1385</v>
      </c>
      <c r="C1311" t="s">
        <v>1383</v>
      </c>
      <c r="D1311" t="s">
        <v>199</v>
      </c>
      <c r="E1311" t="s">
        <v>10908</v>
      </c>
      <c r="F1311" t="s">
        <v>608</v>
      </c>
      <c r="G1311" t="s">
        <v>1184</v>
      </c>
      <c r="H1311" s="17">
        <v>44763</v>
      </c>
      <c r="I1311" s="15">
        <v>2022</v>
      </c>
      <c r="J1311" t="s">
        <v>10634</v>
      </c>
      <c r="K1311" s="5">
        <v>-300</v>
      </c>
      <c r="L1311" t="s">
        <v>967</v>
      </c>
      <c r="M1311" t="s">
        <v>985</v>
      </c>
      <c r="N1311" t="s">
        <v>10635</v>
      </c>
      <c r="O1311" t="s">
        <v>796</v>
      </c>
      <c r="P1311" t="s">
        <v>10671</v>
      </c>
      <c r="Q1311" t="s">
        <v>10671</v>
      </c>
      <c r="R1311" t="s">
        <v>739</v>
      </c>
      <c r="S1311" t="s">
        <v>795</v>
      </c>
      <c r="T1311" t="s">
        <v>12917</v>
      </c>
      <c r="U1311" t="s">
        <v>965</v>
      </c>
      <c r="V1311" t="s">
        <v>10638</v>
      </c>
      <c r="W1311" t="s">
        <v>970</v>
      </c>
      <c r="X1311" t="s">
        <v>12918</v>
      </c>
    </row>
    <row r="1312" spans="2:24" ht="11" outlineLevel="1" x14ac:dyDescent="0.15">
      <c r="B1312" t="s">
        <v>1385</v>
      </c>
      <c r="C1312" t="s">
        <v>1383</v>
      </c>
      <c r="D1312" t="s">
        <v>199</v>
      </c>
      <c r="E1312" t="s">
        <v>10649</v>
      </c>
      <c r="F1312" t="s">
        <v>608</v>
      </c>
      <c r="G1312" t="s">
        <v>1184</v>
      </c>
      <c r="H1312" s="17">
        <v>42636</v>
      </c>
      <c r="I1312" s="15">
        <v>2016</v>
      </c>
      <c r="J1312" t="s">
        <v>10634</v>
      </c>
      <c r="K1312" s="5">
        <v>5706765.4299999997</v>
      </c>
      <c r="L1312" t="s">
        <v>967</v>
      </c>
      <c r="M1312" t="s">
        <v>985</v>
      </c>
      <c r="N1312" t="s">
        <v>10635</v>
      </c>
      <c r="O1312" t="s">
        <v>796</v>
      </c>
      <c r="P1312" t="s">
        <v>10671</v>
      </c>
      <c r="Q1312" t="s">
        <v>10671</v>
      </c>
      <c r="R1312" t="s">
        <v>739</v>
      </c>
      <c r="S1312" t="s">
        <v>795</v>
      </c>
      <c r="T1312" t="s">
        <v>12911</v>
      </c>
      <c r="U1312" t="s">
        <v>965</v>
      </c>
      <c r="V1312" t="s">
        <v>10638</v>
      </c>
      <c r="W1312" t="s">
        <v>970</v>
      </c>
      <c r="X1312" t="s">
        <v>12919</v>
      </c>
    </row>
    <row r="1313" spans="2:24" ht="11" outlineLevel="1" x14ac:dyDescent="0.15">
      <c r="B1313" t="s">
        <v>1385</v>
      </c>
      <c r="C1313" t="s">
        <v>1383</v>
      </c>
      <c r="D1313" t="s">
        <v>199</v>
      </c>
      <c r="E1313" t="s">
        <v>10923</v>
      </c>
      <c r="F1313" t="s">
        <v>608</v>
      </c>
      <c r="G1313" t="s">
        <v>1184</v>
      </c>
      <c r="H1313" s="17">
        <v>42803</v>
      </c>
      <c r="I1313" s="15">
        <v>2017</v>
      </c>
      <c r="J1313" t="s">
        <v>10634</v>
      </c>
      <c r="K1313" s="5">
        <v>0</v>
      </c>
      <c r="L1313" t="s">
        <v>967</v>
      </c>
      <c r="M1313" t="s">
        <v>985</v>
      </c>
      <c r="N1313" t="s">
        <v>10635</v>
      </c>
      <c r="O1313" t="s">
        <v>796</v>
      </c>
      <c r="P1313" t="s">
        <v>10671</v>
      </c>
      <c r="Q1313" t="s">
        <v>11057</v>
      </c>
      <c r="R1313" t="s">
        <v>739</v>
      </c>
      <c r="S1313" t="s">
        <v>795</v>
      </c>
      <c r="T1313" t="s">
        <v>12911</v>
      </c>
      <c r="U1313" t="s">
        <v>965</v>
      </c>
      <c r="V1313" t="s">
        <v>10638</v>
      </c>
      <c r="W1313" t="s">
        <v>970</v>
      </c>
      <c r="X1313" t="s">
        <v>12920</v>
      </c>
    </row>
    <row r="1314" spans="2:24" ht="11" outlineLevel="1" x14ac:dyDescent="0.15">
      <c r="B1314" t="s">
        <v>1385</v>
      </c>
      <c r="C1314" t="s">
        <v>1383</v>
      </c>
      <c r="D1314" t="s">
        <v>199</v>
      </c>
      <c r="E1314" t="s">
        <v>10926</v>
      </c>
      <c r="F1314" t="s">
        <v>608</v>
      </c>
      <c r="G1314" t="s">
        <v>1184</v>
      </c>
      <c r="H1314" s="17">
        <v>42821</v>
      </c>
      <c r="I1314" s="15">
        <v>2017</v>
      </c>
      <c r="J1314" t="s">
        <v>10634</v>
      </c>
      <c r="K1314" s="5">
        <v>0</v>
      </c>
      <c r="L1314" t="s">
        <v>967</v>
      </c>
      <c r="M1314" t="s">
        <v>985</v>
      </c>
      <c r="N1314" t="s">
        <v>10635</v>
      </c>
      <c r="O1314" t="s">
        <v>796</v>
      </c>
      <c r="P1314" t="s">
        <v>10671</v>
      </c>
      <c r="Q1314" t="s">
        <v>11057</v>
      </c>
      <c r="R1314" t="s">
        <v>739</v>
      </c>
      <c r="S1314" t="s">
        <v>795</v>
      </c>
      <c r="T1314" t="s">
        <v>12911</v>
      </c>
      <c r="U1314" t="s">
        <v>965</v>
      </c>
      <c r="V1314" t="s">
        <v>10638</v>
      </c>
      <c r="W1314" t="s">
        <v>970</v>
      </c>
      <c r="X1314" t="s">
        <v>12921</v>
      </c>
    </row>
    <row r="1315" spans="2:24" ht="11" outlineLevel="1" x14ac:dyDescent="0.15">
      <c r="B1315" t="s">
        <v>1385</v>
      </c>
      <c r="C1315" t="s">
        <v>1383</v>
      </c>
      <c r="D1315" t="s">
        <v>199</v>
      </c>
      <c r="E1315" t="s">
        <v>10905</v>
      </c>
      <c r="F1315" t="s">
        <v>608</v>
      </c>
      <c r="G1315" t="s">
        <v>1184</v>
      </c>
      <c r="H1315" s="17">
        <v>42825</v>
      </c>
      <c r="I1315" s="15">
        <v>2017</v>
      </c>
      <c r="J1315" t="s">
        <v>10634</v>
      </c>
      <c r="K1315" s="5">
        <v>211728.26</v>
      </c>
      <c r="L1315" t="s">
        <v>967</v>
      </c>
      <c r="M1315" t="s">
        <v>985</v>
      </c>
      <c r="N1315" t="s">
        <v>10635</v>
      </c>
      <c r="O1315" t="s">
        <v>796</v>
      </c>
      <c r="P1315" t="s">
        <v>10671</v>
      </c>
      <c r="Q1315" t="s">
        <v>10671</v>
      </c>
      <c r="R1315" t="s">
        <v>739</v>
      </c>
      <c r="S1315" t="s">
        <v>795</v>
      </c>
      <c r="T1315" t="s">
        <v>12911</v>
      </c>
      <c r="U1315" t="s">
        <v>965</v>
      </c>
      <c r="V1315" t="s">
        <v>10638</v>
      </c>
      <c r="W1315" t="s">
        <v>970</v>
      </c>
      <c r="X1315" t="s">
        <v>12922</v>
      </c>
    </row>
    <row r="1316" spans="2:24" ht="11" outlineLevel="1" x14ac:dyDescent="0.15">
      <c r="B1316" t="s">
        <v>1385</v>
      </c>
      <c r="C1316" t="s">
        <v>1383</v>
      </c>
      <c r="D1316" t="s">
        <v>199</v>
      </c>
      <c r="E1316" t="s">
        <v>10935</v>
      </c>
      <c r="F1316" t="s">
        <v>608</v>
      </c>
      <c r="G1316" t="s">
        <v>1184</v>
      </c>
      <c r="H1316" s="17">
        <v>42872</v>
      </c>
      <c r="I1316" s="15">
        <v>2017</v>
      </c>
      <c r="J1316" t="s">
        <v>10634</v>
      </c>
      <c r="K1316" s="5">
        <v>113138.95</v>
      </c>
      <c r="L1316" t="s">
        <v>967</v>
      </c>
      <c r="M1316" t="s">
        <v>985</v>
      </c>
      <c r="N1316" t="s">
        <v>10635</v>
      </c>
      <c r="O1316" t="s">
        <v>796</v>
      </c>
      <c r="P1316" t="s">
        <v>10671</v>
      </c>
      <c r="Q1316" t="s">
        <v>10671</v>
      </c>
      <c r="R1316" t="s">
        <v>739</v>
      </c>
      <c r="S1316" t="s">
        <v>795</v>
      </c>
      <c r="T1316" t="s">
        <v>12911</v>
      </c>
      <c r="U1316" t="s">
        <v>965</v>
      </c>
      <c r="V1316" t="s">
        <v>10638</v>
      </c>
      <c r="W1316" t="s">
        <v>970</v>
      </c>
      <c r="X1316" t="s">
        <v>12923</v>
      </c>
    </row>
    <row r="1317" spans="2:24" ht="11" outlineLevel="1" x14ac:dyDescent="0.15">
      <c r="B1317" t="s">
        <v>1387</v>
      </c>
      <c r="C1317" t="s">
        <v>1388</v>
      </c>
      <c r="D1317" t="s">
        <v>180</v>
      </c>
      <c r="E1317" t="s">
        <v>10661</v>
      </c>
      <c r="F1317" t="s">
        <v>608</v>
      </c>
      <c r="G1317" t="s">
        <v>1184</v>
      </c>
      <c r="H1317" s="17">
        <v>45350</v>
      </c>
      <c r="I1317" s="15">
        <v>2024</v>
      </c>
      <c r="J1317" t="s">
        <v>10634</v>
      </c>
      <c r="K1317" s="5">
        <v>256034</v>
      </c>
      <c r="L1317" t="s">
        <v>967</v>
      </c>
      <c r="M1317" t="s">
        <v>985</v>
      </c>
      <c r="N1317" t="s">
        <v>10635</v>
      </c>
      <c r="O1317" t="s">
        <v>796</v>
      </c>
      <c r="P1317" t="s">
        <v>11969</v>
      </c>
      <c r="Q1317" t="s">
        <v>11435</v>
      </c>
      <c r="R1317" t="s">
        <v>744</v>
      </c>
      <c r="S1317" t="s">
        <v>795</v>
      </c>
      <c r="T1317" t="s">
        <v>12822</v>
      </c>
      <c r="U1317" t="s">
        <v>965</v>
      </c>
      <c r="V1317" t="s">
        <v>10638</v>
      </c>
      <c r="W1317" t="s">
        <v>970</v>
      </c>
      <c r="X1317" t="s">
        <v>12924</v>
      </c>
    </row>
    <row r="1318" spans="2:24" ht="11" outlineLevel="1" x14ac:dyDescent="0.15">
      <c r="B1318" t="s">
        <v>1387</v>
      </c>
      <c r="C1318" t="s">
        <v>1388</v>
      </c>
      <c r="D1318" t="s">
        <v>180</v>
      </c>
      <c r="E1318" t="s">
        <v>10658</v>
      </c>
      <c r="F1318" t="s">
        <v>608</v>
      </c>
      <c r="G1318" t="s">
        <v>1184</v>
      </c>
      <c r="H1318" s="17">
        <v>45330</v>
      </c>
      <c r="I1318" s="15">
        <v>2024</v>
      </c>
      <c r="J1318" t="s">
        <v>10634</v>
      </c>
      <c r="K1318" s="5">
        <v>295311.5</v>
      </c>
      <c r="L1318" t="s">
        <v>967</v>
      </c>
      <c r="M1318" t="s">
        <v>985</v>
      </c>
      <c r="N1318" t="s">
        <v>10635</v>
      </c>
      <c r="O1318" t="s">
        <v>796</v>
      </c>
      <c r="P1318" t="s">
        <v>11969</v>
      </c>
      <c r="Q1318" t="s">
        <v>11435</v>
      </c>
      <c r="R1318" t="s">
        <v>744</v>
      </c>
      <c r="S1318" t="s">
        <v>795</v>
      </c>
      <c r="T1318" t="s">
        <v>12822</v>
      </c>
      <c r="U1318" t="s">
        <v>965</v>
      </c>
      <c r="V1318" t="s">
        <v>10638</v>
      </c>
      <c r="W1318" t="s">
        <v>970</v>
      </c>
      <c r="X1318" t="s">
        <v>12925</v>
      </c>
    </row>
    <row r="1319" spans="2:24" ht="11" outlineLevel="1" x14ac:dyDescent="0.15">
      <c r="B1319" t="s">
        <v>1387</v>
      </c>
      <c r="C1319" t="s">
        <v>1388</v>
      </c>
      <c r="D1319" t="s">
        <v>180</v>
      </c>
      <c r="E1319" t="s">
        <v>10652</v>
      </c>
      <c r="F1319" t="s">
        <v>608</v>
      </c>
      <c r="G1319" t="s">
        <v>1184</v>
      </c>
      <c r="H1319" s="17">
        <v>45238</v>
      </c>
      <c r="I1319" s="15">
        <v>2024</v>
      </c>
      <c r="J1319" t="s">
        <v>10634</v>
      </c>
      <c r="K1319" s="5">
        <v>212141.7</v>
      </c>
      <c r="L1319" t="s">
        <v>967</v>
      </c>
      <c r="M1319" t="s">
        <v>985</v>
      </c>
      <c r="N1319" t="s">
        <v>10635</v>
      </c>
      <c r="O1319" t="s">
        <v>796</v>
      </c>
      <c r="P1319" t="s">
        <v>11969</v>
      </c>
      <c r="Q1319" t="s">
        <v>11435</v>
      </c>
      <c r="R1319" t="s">
        <v>744</v>
      </c>
      <c r="S1319" t="s">
        <v>795</v>
      </c>
      <c r="T1319" t="s">
        <v>12822</v>
      </c>
      <c r="U1319" t="s">
        <v>965</v>
      </c>
      <c r="V1319" t="s">
        <v>10638</v>
      </c>
      <c r="W1319" t="s">
        <v>970</v>
      </c>
      <c r="X1319" t="s">
        <v>12926</v>
      </c>
    </row>
    <row r="1320" spans="2:24" ht="11" outlineLevel="1" x14ac:dyDescent="0.15">
      <c r="B1320" t="s">
        <v>1387</v>
      </c>
      <c r="C1320" t="s">
        <v>1388</v>
      </c>
      <c r="D1320" t="s">
        <v>180</v>
      </c>
      <c r="E1320" t="s">
        <v>10646</v>
      </c>
      <c r="F1320" t="s">
        <v>608</v>
      </c>
      <c r="G1320" t="s">
        <v>1184</v>
      </c>
      <c r="H1320" s="17">
        <v>45460</v>
      </c>
      <c r="I1320" s="15">
        <v>2024</v>
      </c>
      <c r="J1320" t="s">
        <v>10634</v>
      </c>
      <c r="K1320" s="5">
        <v>70183</v>
      </c>
      <c r="L1320" t="s">
        <v>967</v>
      </c>
      <c r="M1320" t="s">
        <v>985</v>
      </c>
      <c r="N1320" t="s">
        <v>10635</v>
      </c>
      <c r="O1320" t="s">
        <v>796</v>
      </c>
      <c r="P1320" t="s">
        <v>11969</v>
      </c>
      <c r="Q1320" t="s">
        <v>11435</v>
      </c>
      <c r="R1320" t="s">
        <v>744</v>
      </c>
      <c r="S1320" t="s">
        <v>795</v>
      </c>
      <c r="T1320" t="s">
        <v>12822</v>
      </c>
      <c r="U1320" t="s">
        <v>965</v>
      </c>
      <c r="V1320" t="s">
        <v>10638</v>
      </c>
      <c r="W1320" t="s">
        <v>970</v>
      </c>
      <c r="X1320" t="s">
        <v>12927</v>
      </c>
    </row>
    <row r="1321" spans="2:24" ht="11" outlineLevel="1" x14ac:dyDescent="0.15">
      <c r="B1321" t="s">
        <v>1387</v>
      </c>
      <c r="C1321" t="s">
        <v>1388</v>
      </c>
      <c r="D1321" t="s">
        <v>180</v>
      </c>
      <c r="E1321" t="s">
        <v>10655</v>
      </c>
      <c r="F1321" t="s">
        <v>608</v>
      </c>
      <c r="G1321" t="s">
        <v>1184</v>
      </c>
      <c r="H1321" s="17">
        <v>45356</v>
      </c>
      <c r="I1321" s="15">
        <v>2024</v>
      </c>
      <c r="J1321" t="s">
        <v>10634</v>
      </c>
      <c r="K1321" s="5">
        <v>-9020</v>
      </c>
      <c r="L1321" t="s">
        <v>967</v>
      </c>
      <c r="M1321" t="s">
        <v>985</v>
      </c>
      <c r="N1321" t="s">
        <v>10635</v>
      </c>
      <c r="O1321" t="s">
        <v>796</v>
      </c>
      <c r="P1321" t="s">
        <v>11969</v>
      </c>
      <c r="Q1321" t="s">
        <v>11435</v>
      </c>
      <c r="R1321" t="s">
        <v>744</v>
      </c>
      <c r="S1321" t="s">
        <v>795</v>
      </c>
      <c r="T1321" t="s">
        <v>12822</v>
      </c>
      <c r="U1321" t="s">
        <v>965</v>
      </c>
      <c r="V1321" t="s">
        <v>10638</v>
      </c>
      <c r="W1321" t="s">
        <v>970</v>
      </c>
      <c r="X1321" t="s">
        <v>12928</v>
      </c>
    </row>
    <row r="1322" spans="2:24" ht="11" outlineLevel="1" x14ac:dyDescent="0.15">
      <c r="B1322" t="s">
        <v>1387</v>
      </c>
      <c r="C1322" t="s">
        <v>1388</v>
      </c>
      <c r="D1322" t="s">
        <v>180</v>
      </c>
      <c r="E1322" t="s">
        <v>10649</v>
      </c>
      <c r="F1322" t="s">
        <v>608</v>
      </c>
      <c r="G1322" t="s">
        <v>1184</v>
      </c>
      <c r="H1322" s="17">
        <v>45170</v>
      </c>
      <c r="I1322" s="15">
        <v>2023</v>
      </c>
      <c r="J1322" t="s">
        <v>10634</v>
      </c>
      <c r="K1322" s="5">
        <v>4461458.67</v>
      </c>
      <c r="L1322" t="s">
        <v>967</v>
      </c>
      <c r="M1322" t="s">
        <v>985</v>
      </c>
      <c r="N1322" t="s">
        <v>10635</v>
      </c>
      <c r="O1322" t="s">
        <v>796</v>
      </c>
      <c r="P1322" t="s">
        <v>11969</v>
      </c>
      <c r="Q1322" t="s">
        <v>11435</v>
      </c>
      <c r="R1322" t="s">
        <v>744</v>
      </c>
      <c r="S1322" t="s">
        <v>795</v>
      </c>
      <c r="T1322" t="s">
        <v>12822</v>
      </c>
      <c r="U1322" t="s">
        <v>965</v>
      </c>
      <c r="V1322" t="s">
        <v>10638</v>
      </c>
      <c r="W1322" t="s">
        <v>970</v>
      </c>
      <c r="X1322" t="s">
        <v>12929</v>
      </c>
    </row>
    <row r="1323" spans="2:24" ht="11" outlineLevel="1" x14ac:dyDescent="0.15">
      <c r="B1323" t="s">
        <v>1387</v>
      </c>
      <c r="C1323" t="s">
        <v>1388</v>
      </c>
      <c r="D1323" t="s">
        <v>180</v>
      </c>
      <c r="E1323" t="s">
        <v>10643</v>
      </c>
      <c r="F1323" t="s">
        <v>608</v>
      </c>
      <c r="G1323" t="s">
        <v>1184</v>
      </c>
      <c r="H1323" s="17">
        <v>45281</v>
      </c>
      <c r="I1323" s="15">
        <v>2024</v>
      </c>
      <c r="J1323" t="s">
        <v>10634</v>
      </c>
      <c r="K1323" s="5">
        <v>48943.95</v>
      </c>
      <c r="L1323" t="s">
        <v>967</v>
      </c>
      <c r="M1323" t="s">
        <v>985</v>
      </c>
      <c r="N1323" t="s">
        <v>10635</v>
      </c>
      <c r="O1323" t="s">
        <v>796</v>
      </c>
      <c r="P1323" t="s">
        <v>11969</v>
      </c>
      <c r="Q1323" t="s">
        <v>11435</v>
      </c>
      <c r="R1323" t="s">
        <v>744</v>
      </c>
      <c r="S1323" t="s">
        <v>795</v>
      </c>
      <c r="T1323" t="s">
        <v>12822</v>
      </c>
      <c r="U1323" t="s">
        <v>965</v>
      </c>
      <c r="V1323" t="s">
        <v>10638</v>
      </c>
      <c r="W1323" t="s">
        <v>970</v>
      </c>
      <c r="X1323" t="s">
        <v>12930</v>
      </c>
    </row>
    <row r="1324" spans="2:24" ht="11" outlineLevel="1" x14ac:dyDescent="0.15">
      <c r="B1324" t="s">
        <v>1387</v>
      </c>
      <c r="C1324" t="s">
        <v>1388</v>
      </c>
      <c r="D1324" t="s">
        <v>180</v>
      </c>
      <c r="E1324" t="s">
        <v>10632</v>
      </c>
      <c r="F1324" t="s">
        <v>608</v>
      </c>
      <c r="G1324" t="s">
        <v>1184</v>
      </c>
      <c r="H1324" s="17">
        <v>45303</v>
      </c>
      <c r="I1324" s="15">
        <v>2024</v>
      </c>
      <c r="J1324" t="s">
        <v>10634</v>
      </c>
      <c r="K1324" s="5">
        <v>377783.4</v>
      </c>
      <c r="L1324" t="s">
        <v>967</v>
      </c>
      <c r="M1324" t="s">
        <v>985</v>
      </c>
      <c r="N1324" t="s">
        <v>10635</v>
      </c>
      <c r="O1324" t="s">
        <v>796</v>
      </c>
      <c r="P1324" t="s">
        <v>11969</v>
      </c>
      <c r="Q1324" t="s">
        <v>11435</v>
      </c>
      <c r="R1324" t="s">
        <v>744</v>
      </c>
      <c r="S1324" t="s">
        <v>795</v>
      </c>
      <c r="T1324" t="s">
        <v>12822</v>
      </c>
      <c r="U1324" t="s">
        <v>965</v>
      </c>
      <c r="V1324" t="s">
        <v>10638</v>
      </c>
      <c r="W1324" t="s">
        <v>970</v>
      </c>
      <c r="X1324" t="s">
        <v>12931</v>
      </c>
    </row>
    <row r="1325" spans="2:24" ht="11" outlineLevel="1" x14ac:dyDescent="0.15">
      <c r="B1325" t="s">
        <v>1387</v>
      </c>
      <c r="C1325" t="s">
        <v>1388</v>
      </c>
      <c r="D1325" t="s">
        <v>180</v>
      </c>
      <c r="E1325" t="s">
        <v>10667</v>
      </c>
      <c r="F1325" t="s">
        <v>608</v>
      </c>
      <c r="G1325" t="s">
        <v>1184</v>
      </c>
      <c r="H1325" s="17">
        <v>45322</v>
      </c>
      <c r="I1325" s="15">
        <v>2024</v>
      </c>
      <c r="J1325" t="s">
        <v>10634</v>
      </c>
      <c r="K1325" s="5">
        <v>316060</v>
      </c>
      <c r="L1325" t="s">
        <v>967</v>
      </c>
      <c r="M1325" t="s">
        <v>985</v>
      </c>
      <c r="N1325" t="s">
        <v>10635</v>
      </c>
      <c r="O1325" t="s">
        <v>796</v>
      </c>
      <c r="P1325" t="s">
        <v>11969</v>
      </c>
      <c r="Q1325" t="s">
        <v>11435</v>
      </c>
      <c r="R1325" t="s">
        <v>744</v>
      </c>
      <c r="S1325" t="s">
        <v>795</v>
      </c>
      <c r="T1325" t="s">
        <v>12822</v>
      </c>
      <c r="U1325" t="s">
        <v>965</v>
      </c>
      <c r="V1325" t="s">
        <v>10638</v>
      </c>
      <c r="W1325" t="s">
        <v>970</v>
      </c>
      <c r="X1325" t="s">
        <v>12932</v>
      </c>
    </row>
    <row r="1326" spans="2:24" ht="11" outlineLevel="1" x14ac:dyDescent="0.15">
      <c r="B1326" t="s">
        <v>1387</v>
      </c>
      <c r="C1326" t="s">
        <v>1388</v>
      </c>
      <c r="D1326" t="s">
        <v>180</v>
      </c>
      <c r="E1326" t="s">
        <v>10664</v>
      </c>
      <c r="F1326" t="s">
        <v>608</v>
      </c>
      <c r="G1326" t="s">
        <v>1184</v>
      </c>
      <c r="H1326" s="17">
        <v>45271</v>
      </c>
      <c r="I1326" s="15">
        <v>2024</v>
      </c>
      <c r="J1326" t="s">
        <v>10634</v>
      </c>
      <c r="K1326" s="5">
        <v>93007.2</v>
      </c>
      <c r="L1326" t="s">
        <v>967</v>
      </c>
      <c r="M1326" t="s">
        <v>985</v>
      </c>
      <c r="N1326" t="s">
        <v>10635</v>
      </c>
      <c r="O1326" t="s">
        <v>796</v>
      </c>
      <c r="P1326" t="s">
        <v>11969</v>
      </c>
      <c r="Q1326" t="s">
        <v>11435</v>
      </c>
      <c r="R1326" t="s">
        <v>744</v>
      </c>
      <c r="S1326" t="s">
        <v>795</v>
      </c>
      <c r="T1326" t="s">
        <v>12822</v>
      </c>
      <c r="U1326" t="s">
        <v>965</v>
      </c>
      <c r="V1326" t="s">
        <v>10638</v>
      </c>
      <c r="W1326" t="s">
        <v>970</v>
      </c>
      <c r="X1326" t="s">
        <v>12933</v>
      </c>
    </row>
    <row r="1327" spans="2:24" ht="11" outlineLevel="1" x14ac:dyDescent="0.15">
      <c r="B1327" t="s">
        <v>1390</v>
      </c>
      <c r="C1327" t="s">
        <v>1391</v>
      </c>
      <c r="D1327" t="s">
        <v>252</v>
      </c>
      <c r="E1327" t="s">
        <v>10649</v>
      </c>
      <c r="F1327" t="s">
        <v>11414</v>
      </c>
      <c r="G1327" t="s">
        <v>1053</v>
      </c>
      <c r="H1327" s="17">
        <v>46009</v>
      </c>
      <c r="I1327" s="15">
        <v>2026</v>
      </c>
      <c r="J1327" t="s">
        <v>10634</v>
      </c>
      <c r="K1327" s="5">
        <v>5701811.6500000004</v>
      </c>
      <c r="L1327" t="s">
        <v>967</v>
      </c>
      <c r="M1327" t="s">
        <v>985</v>
      </c>
      <c r="N1327" t="s">
        <v>10635</v>
      </c>
      <c r="O1327" t="s">
        <v>796</v>
      </c>
      <c r="P1327" t="s">
        <v>10885</v>
      </c>
      <c r="Q1327" t="s">
        <v>10671</v>
      </c>
      <c r="R1327" t="s">
        <v>740</v>
      </c>
      <c r="S1327" t="s">
        <v>829</v>
      </c>
      <c r="T1327" t="s">
        <v>12934</v>
      </c>
      <c r="U1327" t="s">
        <v>965</v>
      </c>
      <c r="V1327" t="s">
        <v>10638</v>
      </c>
      <c r="W1327" t="s">
        <v>970</v>
      </c>
      <c r="X1327" t="s">
        <v>12935</v>
      </c>
    </row>
    <row r="1328" spans="2:24" ht="11" outlineLevel="1" x14ac:dyDescent="0.15">
      <c r="B1328" t="s">
        <v>1393</v>
      </c>
      <c r="C1328" t="s">
        <v>1394</v>
      </c>
      <c r="D1328" t="s">
        <v>170</v>
      </c>
      <c r="E1328" t="s">
        <v>10658</v>
      </c>
      <c r="F1328" t="s">
        <v>12674</v>
      </c>
      <c r="G1328" t="s">
        <v>1299</v>
      </c>
      <c r="H1328" s="17">
        <v>44657</v>
      </c>
      <c r="I1328" s="15">
        <v>2022</v>
      </c>
      <c r="J1328" t="s">
        <v>10634</v>
      </c>
      <c r="K1328" s="5">
        <v>10000</v>
      </c>
      <c r="L1328" t="s">
        <v>967</v>
      </c>
      <c r="M1328" t="s">
        <v>985</v>
      </c>
      <c r="N1328" t="s">
        <v>10635</v>
      </c>
      <c r="O1328" t="s">
        <v>796</v>
      </c>
      <c r="P1328" t="s">
        <v>10671</v>
      </c>
      <c r="Q1328" t="s">
        <v>10671</v>
      </c>
      <c r="R1328" t="s">
        <v>755</v>
      </c>
      <c r="S1328" t="s">
        <v>795</v>
      </c>
      <c r="T1328" t="s">
        <v>12936</v>
      </c>
      <c r="U1328" t="s">
        <v>965</v>
      </c>
      <c r="V1328" t="s">
        <v>10638</v>
      </c>
      <c r="W1328" t="s">
        <v>970</v>
      </c>
      <c r="X1328" t="s">
        <v>12937</v>
      </c>
    </row>
    <row r="1329" spans="2:24" ht="11" outlineLevel="1" x14ac:dyDescent="0.15">
      <c r="B1329" t="s">
        <v>1393</v>
      </c>
      <c r="C1329" t="s">
        <v>1394</v>
      </c>
      <c r="D1329" t="s">
        <v>170</v>
      </c>
      <c r="E1329" t="s">
        <v>10646</v>
      </c>
      <c r="F1329" t="s">
        <v>12674</v>
      </c>
      <c r="G1329" t="s">
        <v>1299</v>
      </c>
      <c r="H1329" s="17">
        <v>44768</v>
      </c>
      <c r="I1329" s="15">
        <v>2022</v>
      </c>
      <c r="J1329" t="s">
        <v>10634</v>
      </c>
      <c r="K1329" s="5">
        <v>0</v>
      </c>
      <c r="L1329" t="s">
        <v>967</v>
      </c>
      <c r="M1329" t="s">
        <v>985</v>
      </c>
      <c r="N1329" t="s">
        <v>10635</v>
      </c>
      <c r="O1329" t="s">
        <v>796</v>
      </c>
      <c r="P1329" t="s">
        <v>10671</v>
      </c>
      <c r="Q1329" t="s">
        <v>11057</v>
      </c>
      <c r="R1329" t="s">
        <v>755</v>
      </c>
      <c r="S1329" t="s">
        <v>795</v>
      </c>
      <c r="T1329" t="s">
        <v>12936</v>
      </c>
      <c r="U1329" t="s">
        <v>965</v>
      </c>
      <c r="V1329" t="s">
        <v>10638</v>
      </c>
      <c r="W1329" t="s">
        <v>970</v>
      </c>
      <c r="X1329" t="s">
        <v>12938</v>
      </c>
    </row>
    <row r="1330" spans="2:24" ht="11" outlineLevel="1" x14ac:dyDescent="0.15">
      <c r="B1330" t="s">
        <v>1393</v>
      </c>
      <c r="C1330" t="s">
        <v>1394</v>
      </c>
      <c r="D1330" t="s">
        <v>170</v>
      </c>
      <c r="E1330" t="s">
        <v>10652</v>
      </c>
      <c r="F1330" t="s">
        <v>12674</v>
      </c>
      <c r="G1330" t="s">
        <v>1299</v>
      </c>
      <c r="H1330" s="17">
        <v>44494</v>
      </c>
      <c r="I1330" s="15">
        <v>2022</v>
      </c>
      <c r="J1330" t="s">
        <v>10634</v>
      </c>
      <c r="K1330" s="5">
        <v>0</v>
      </c>
      <c r="L1330" t="s">
        <v>967</v>
      </c>
      <c r="M1330" t="s">
        <v>985</v>
      </c>
      <c r="N1330" t="s">
        <v>10635</v>
      </c>
      <c r="O1330" t="s">
        <v>796</v>
      </c>
      <c r="P1330" t="s">
        <v>10671</v>
      </c>
      <c r="Q1330" t="s">
        <v>10671</v>
      </c>
      <c r="R1330" t="s">
        <v>755</v>
      </c>
      <c r="S1330" t="s">
        <v>795</v>
      </c>
      <c r="T1330" t="s">
        <v>12936</v>
      </c>
      <c r="U1330" t="s">
        <v>965</v>
      </c>
      <c r="V1330" t="s">
        <v>10638</v>
      </c>
      <c r="W1330" t="s">
        <v>970</v>
      </c>
      <c r="X1330" t="s">
        <v>12939</v>
      </c>
    </row>
    <row r="1331" spans="2:24" ht="11" outlineLevel="1" x14ac:dyDescent="0.15">
      <c r="B1331" t="s">
        <v>1393</v>
      </c>
      <c r="C1331" t="s">
        <v>1394</v>
      </c>
      <c r="D1331" t="s">
        <v>170</v>
      </c>
      <c r="E1331" t="s">
        <v>10649</v>
      </c>
      <c r="F1331" t="s">
        <v>12674</v>
      </c>
      <c r="G1331" t="s">
        <v>1299</v>
      </c>
      <c r="H1331" s="17">
        <v>44431</v>
      </c>
      <c r="I1331" s="15">
        <v>2021</v>
      </c>
      <c r="J1331" t="s">
        <v>10634</v>
      </c>
      <c r="K1331" s="5">
        <v>5834935</v>
      </c>
      <c r="L1331" t="s">
        <v>967</v>
      </c>
      <c r="M1331" t="s">
        <v>985</v>
      </c>
      <c r="N1331" t="s">
        <v>10635</v>
      </c>
      <c r="O1331" t="s">
        <v>796</v>
      </c>
      <c r="P1331" t="s">
        <v>10671</v>
      </c>
      <c r="Q1331" t="s">
        <v>10671</v>
      </c>
      <c r="R1331" t="s">
        <v>755</v>
      </c>
      <c r="S1331" t="s">
        <v>795</v>
      </c>
      <c r="T1331" t="s">
        <v>12940</v>
      </c>
      <c r="U1331" t="s">
        <v>965</v>
      </c>
      <c r="V1331" t="s">
        <v>10638</v>
      </c>
      <c r="W1331" t="s">
        <v>970</v>
      </c>
      <c r="X1331" t="s">
        <v>12941</v>
      </c>
    </row>
    <row r="1332" spans="2:24" ht="11" outlineLevel="1" x14ac:dyDescent="0.15">
      <c r="B1332" t="s">
        <v>1393</v>
      </c>
      <c r="C1332" t="s">
        <v>1394</v>
      </c>
      <c r="D1332" t="s">
        <v>170</v>
      </c>
      <c r="E1332" t="s">
        <v>10851</v>
      </c>
      <c r="F1332" t="s">
        <v>12674</v>
      </c>
      <c r="G1332" t="s">
        <v>1299</v>
      </c>
      <c r="H1332" s="17">
        <v>44894</v>
      </c>
      <c r="I1332" s="15">
        <v>2023</v>
      </c>
      <c r="J1332" t="s">
        <v>10634</v>
      </c>
      <c r="K1332" s="5">
        <v>12500</v>
      </c>
      <c r="L1332" t="s">
        <v>967</v>
      </c>
      <c r="M1332" t="s">
        <v>985</v>
      </c>
      <c r="N1332" t="s">
        <v>10635</v>
      </c>
      <c r="O1332" t="s">
        <v>796</v>
      </c>
      <c r="P1332" t="s">
        <v>10671</v>
      </c>
      <c r="Q1332" t="s">
        <v>10671</v>
      </c>
      <c r="R1332" t="s">
        <v>755</v>
      </c>
      <c r="S1332" t="s">
        <v>795</v>
      </c>
      <c r="T1332" t="s">
        <v>12936</v>
      </c>
      <c r="U1332" t="s">
        <v>965</v>
      </c>
      <c r="V1332" t="s">
        <v>10638</v>
      </c>
      <c r="W1332" t="s">
        <v>970</v>
      </c>
      <c r="X1332" t="s">
        <v>12942</v>
      </c>
    </row>
    <row r="1333" spans="2:24" ht="11" outlineLevel="1" x14ac:dyDescent="0.15">
      <c r="B1333" t="s">
        <v>1393</v>
      </c>
      <c r="C1333" t="s">
        <v>1394</v>
      </c>
      <c r="D1333" t="s">
        <v>170</v>
      </c>
      <c r="E1333" t="s">
        <v>10699</v>
      </c>
      <c r="F1333" t="s">
        <v>12674</v>
      </c>
      <c r="G1333" t="s">
        <v>1299</v>
      </c>
      <c r="H1333" s="17">
        <v>45012</v>
      </c>
      <c r="I1333" s="15">
        <v>2023</v>
      </c>
      <c r="J1333" t="s">
        <v>10634</v>
      </c>
      <c r="K1333" s="5">
        <v>-1623.96</v>
      </c>
      <c r="L1333" t="s">
        <v>967</v>
      </c>
      <c r="M1333" t="s">
        <v>985</v>
      </c>
      <c r="N1333" t="s">
        <v>10635</v>
      </c>
      <c r="O1333" t="s">
        <v>796</v>
      </c>
      <c r="P1333" t="s">
        <v>10671</v>
      </c>
      <c r="Q1333" t="s">
        <v>10671</v>
      </c>
      <c r="R1333" t="s">
        <v>755</v>
      </c>
      <c r="S1333" t="s">
        <v>795</v>
      </c>
      <c r="T1333" t="s">
        <v>12936</v>
      </c>
      <c r="U1333" t="s">
        <v>965</v>
      </c>
      <c r="V1333" t="s">
        <v>10638</v>
      </c>
      <c r="W1333" t="s">
        <v>970</v>
      </c>
      <c r="X1333" t="s">
        <v>12943</v>
      </c>
    </row>
    <row r="1334" spans="2:24" ht="11" outlineLevel="1" x14ac:dyDescent="0.15">
      <c r="B1334" t="s">
        <v>1393</v>
      </c>
      <c r="C1334" t="s">
        <v>1394</v>
      </c>
      <c r="D1334" t="s">
        <v>170</v>
      </c>
      <c r="E1334" t="s">
        <v>10667</v>
      </c>
      <c r="F1334" t="s">
        <v>12674</v>
      </c>
      <c r="G1334" t="s">
        <v>1299</v>
      </c>
      <c r="H1334" s="17">
        <v>44643</v>
      </c>
      <c r="I1334" s="15">
        <v>2022</v>
      </c>
      <c r="J1334" t="s">
        <v>10634</v>
      </c>
      <c r="K1334" s="5">
        <v>0</v>
      </c>
      <c r="L1334" t="s">
        <v>967</v>
      </c>
      <c r="M1334" t="s">
        <v>985</v>
      </c>
      <c r="N1334" t="s">
        <v>10635</v>
      </c>
      <c r="O1334" t="s">
        <v>796</v>
      </c>
      <c r="P1334" t="s">
        <v>10671</v>
      </c>
      <c r="Q1334" t="s">
        <v>11057</v>
      </c>
      <c r="R1334" t="s">
        <v>755</v>
      </c>
      <c r="S1334" t="s">
        <v>795</v>
      </c>
      <c r="T1334" t="s">
        <v>12936</v>
      </c>
      <c r="U1334" t="s">
        <v>965</v>
      </c>
      <c r="V1334" t="s">
        <v>10638</v>
      </c>
      <c r="W1334" t="s">
        <v>970</v>
      </c>
      <c r="X1334" t="s">
        <v>12944</v>
      </c>
    </row>
    <row r="1335" spans="2:24" ht="11" outlineLevel="1" x14ac:dyDescent="0.15">
      <c r="B1335" t="s">
        <v>1393</v>
      </c>
      <c r="C1335" t="s">
        <v>1394</v>
      </c>
      <c r="D1335" t="s">
        <v>170</v>
      </c>
      <c r="E1335" t="s">
        <v>10711</v>
      </c>
      <c r="F1335" t="s">
        <v>12674</v>
      </c>
      <c r="G1335" t="s">
        <v>1299</v>
      </c>
      <c r="H1335" s="17">
        <v>44852</v>
      </c>
      <c r="I1335" s="15">
        <v>2023</v>
      </c>
      <c r="J1335" t="s">
        <v>10634</v>
      </c>
      <c r="K1335" s="5">
        <v>0</v>
      </c>
      <c r="L1335" t="s">
        <v>967</v>
      </c>
      <c r="M1335" t="s">
        <v>985</v>
      </c>
      <c r="N1335" t="s">
        <v>10635</v>
      </c>
      <c r="O1335" t="s">
        <v>796</v>
      </c>
      <c r="P1335" t="s">
        <v>10671</v>
      </c>
      <c r="Q1335" t="s">
        <v>10671</v>
      </c>
      <c r="R1335" t="s">
        <v>755</v>
      </c>
      <c r="S1335" t="s">
        <v>795</v>
      </c>
      <c r="T1335" t="s">
        <v>12936</v>
      </c>
      <c r="U1335" t="s">
        <v>965</v>
      </c>
      <c r="V1335" t="s">
        <v>10638</v>
      </c>
      <c r="W1335" t="s">
        <v>970</v>
      </c>
      <c r="X1335" t="s">
        <v>12945</v>
      </c>
    </row>
    <row r="1336" spans="2:24" ht="11" outlineLevel="1" x14ac:dyDescent="0.15">
      <c r="B1336" t="s">
        <v>1393</v>
      </c>
      <c r="C1336" t="s">
        <v>1394</v>
      </c>
      <c r="D1336" t="s">
        <v>170</v>
      </c>
      <c r="E1336" t="s">
        <v>10728</v>
      </c>
      <c r="F1336" t="s">
        <v>12674</v>
      </c>
      <c r="G1336" t="s">
        <v>1299</v>
      </c>
      <c r="H1336" s="17">
        <v>44868</v>
      </c>
      <c r="I1336" s="15">
        <v>2023</v>
      </c>
      <c r="J1336" t="s">
        <v>10634</v>
      </c>
      <c r="K1336" s="5">
        <v>43500</v>
      </c>
      <c r="L1336" t="s">
        <v>967</v>
      </c>
      <c r="M1336" t="s">
        <v>985</v>
      </c>
      <c r="N1336" t="s">
        <v>10635</v>
      </c>
      <c r="O1336" t="s">
        <v>796</v>
      </c>
      <c r="P1336" t="s">
        <v>10671</v>
      </c>
      <c r="Q1336" t="s">
        <v>10671</v>
      </c>
      <c r="R1336" t="s">
        <v>755</v>
      </c>
      <c r="S1336" t="s">
        <v>795</v>
      </c>
      <c r="T1336" t="s">
        <v>12936</v>
      </c>
      <c r="U1336" t="s">
        <v>965</v>
      </c>
      <c r="V1336" t="s">
        <v>10638</v>
      </c>
      <c r="W1336" t="s">
        <v>970</v>
      </c>
      <c r="X1336" t="s">
        <v>12946</v>
      </c>
    </row>
    <row r="1337" spans="2:24" ht="11" outlineLevel="1" x14ac:dyDescent="0.15">
      <c r="B1337" t="s">
        <v>1393</v>
      </c>
      <c r="C1337" t="s">
        <v>1394</v>
      </c>
      <c r="D1337" t="s">
        <v>170</v>
      </c>
      <c r="E1337" t="s">
        <v>10643</v>
      </c>
      <c r="F1337" t="s">
        <v>12674</v>
      </c>
      <c r="G1337" t="s">
        <v>1299</v>
      </c>
      <c r="H1337" s="17">
        <v>44567</v>
      </c>
      <c r="I1337" s="15">
        <v>2022</v>
      </c>
      <c r="J1337" t="s">
        <v>10634</v>
      </c>
      <c r="K1337" s="5">
        <v>0</v>
      </c>
      <c r="L1337" t="s">
        <v>967</v>
      </c>
      <c r="M1337" t="s">
        <v>985</v>
      </c>
      <c r="N1337" t="s">
        <v>10635</v>
      </c>
      <c r="O1337" t="s">
        <v>796</v>
      </c>
      <c r="P1337" t="s">
        <v>10671</v>
      </c>
      <c r="Q1337" t="s">
        <v>10671</v>
      </c>
      <c r="R1337" t="s">
        <v>755</v>
      </c>
      <c r="S1337" t="s">
        <v>795</v>
      </c>
      <c r="T1337" t="s">
        <v>12936</v>
      </c>
      <c r="U1337" t="s">
        <v>965</v>
      </c>
      <c r="V1337" t="s">
        <v>10638</v>
      </c>
      <c r="W1337" t="s">
        <v>970</v>
      </c>
      <c r="X1337" t="s">
        <v>12947</v>
      </c>
    </row>
    <row r="1338" spans="2:24" ht="11" outlineLevel="1" x14ac:dyDescent="0.15">
      <c r="B1338" t="s">
        <v>1393</v>
      </c>
      <c r="C1338" t="s">
        <v>1394</v>
      </c>
      <c r="D1338" t="s">
        <v>170</v>
      </c>
      <c r="E1338" t="s">
        <v>10845</v>
      </c>
      <c r="F1338" t="s">
        <v>12674</v>
      </c>
      <c r="G1338" t="s">
        <v>1299</v>
      </c>
      <c r="H1338" s="17">
        <v>44908</v>
      </c>
      <c r="I1338" s="15">
        <v>2023</v>
      </c>
      <c r="J1338" t="s">
        <v>10634</v>
      </c>
      <c r="K1338" s="5">
        <v>0</v>
      </c>
      <c r="L1338" t="s">
        <v>967</v>
      </c>
      <c r="M1338" t="s">
        <v>985</v>
      </c>
      <c r="N1338" t="s">
        <v>10635</v>
      </c>
      <c r="O1338" t="s">
        <v>796</v>
      </c>
      <c r="P1338" t="s">
        <v>10671</v>
      </c>
      <c r="Q1338" t="s">
        <v>10671</v>
      </c>
      <c r="R1338" t="s">
        <v>755</v>
      </c>
      <c r="S1338" t="s">
        <v>795</v>
      </c>
      <c r="T1338" t="s">
        <v>12936</v>
      </c>
      <c r="U1338" t="s">
        <v>965</v>
      </c>
      <c r="V1338" t="s">
        <v>10638</v>
      </c>
      <c r="W1338" t="s">
        <v>970</v>
      </c>
      <c r="X1338" t="s">
        <v>12948</v>
      </c>
    </row>
    <row r="1339" spans="2:24" ht="11" outlineLevel="1" x14ac:dyDescent="0.15">
      <c r="B1339" t="s">
        <v>1393</v>
      </c>
      <c r="C1339" t="s">
        <v>1394</v>
      </c>
      <c r="D1339" t="s">
        <v>170</v>
      </c>
      <c r="E1339" t="s">
        <v>10655</v>
      </c>
      <c r="F1339" t="s">
        <v>12674</v>
      </c>
      <c r="G1339" t="s">
        <v>1299</v>
      </c>
      <c r="H1339" s="17">
        <v>44727</v>
      </c>
      <c r="I1339" s="15">
        <v>2022</v>
      </c>
      <c r="J1339" t="s">
        <v>10634</v>
      </c>
      <c r="K1339" s="5">
        <v>0</v>
      </c>
      <c r="L1339" t="s">
        <v>967</v>
      </c>
      <c r="M1339" t="s">
        <v>985</v>
      </c>
      <c r="N1339" t="s">
        <v>10635</v>
      </c>
      <c r="O1339" t="s">
        <v>796</v>
      </c>
      <c r="P1339" t="s">
        <v>10671</v>
      </c>
      <c r="Q1339" t="s">
        <v>10671</v>
      </c>
      <c r="R1339" t="s">
        <v>755</v>
      </c>
      <c r="S1339" t="s">
        <v>795</v>
      </c>
      <c r="T1339" t="s">
        <v>12936</v>
      </c>
      <c r="U1339" t="s">
        <v>965</v>
      </c>
      <c r="V1339" t="s">
        <v>10638</v>
      </c>
      <c r="W1339" t="s">
        <v>970</v>
      </c>
      <c r="X1339" t="s">
        <v>12949</v>
      </c>
    </row>
    <row r="1340" spans="2:24" ht="11" outlineLevel="1" x14ac:dyDescent="0.15">
      <c r="B1340" t="s">
        <v>1393</v>
      </c>
      <c r="C1340" t="s">
        <v>1394</v>
      </c>
      <c r="D1340" t="s">
        <v>170</v>
      </c>
      <c r="E1340" t="s">
        <v>10640</v>
      </c>
      <c r="F1340" t="s">
        <v>12674</v>
      </c>
      <c r="G1340" t="s">
        <v>1299</v>
      </c>
      <c r="H1340" s="17">
        <v>44810</v>
      </c>
      <c r="I1340" s="15">
        <v>2022</v>
      </c>
      <c r="J1340" t="s">
        <v>10634</v>
      </c>
      <c r="K1340" s="5">
        <v>-11500</v>
      </c>
      <c r="L1340" t="s">
        <v>967</v>
      </c>
      <c r="M1340" t="s">
        <v>985</v>
      </c>
      <c r="N1340" t="s">
        <v>10635</v>
      </c>
      <c r="O1340" t="s">
        <v>796</v>
      </c>
      <c r="P1340" t="s">
        <v>10671</v>
      </c>
      <c r="Q1340" t="s">
        <v>10671</v>
      </c>
      <c r="R1340" t="s">
        <v>755</v>
      </c>
      <c r="S1340" t="s">
        <v>795</v>
      </c>
      <c r="T1340" t="s">
        <v>12936</v>
      </c>
      <c r="U1340" t="s">
        <v>965</v>
      </c>
      <c r="V1340" t="s">
        <v>10638</v>
      </c>
      <c r="W1340" t="s">
        <v>970</v>
      </c>
      <c r="X1340" t="s">
        <v>12950</v>
      </c>
    </row>
    <row r="1341" spans="2:24" ht="11" outlineLevel="1" x14ac:dyDescent="0.15">
      <c r="B1341" t="s">
        <v>1393</v>
      </c>
      <c r="C1341" t="s">
        <v>1394</v>
      </c>
      <c r="D1341" t="s">
        <v>170</v>
      </c>
      <c r="E1341" t="s">
        <v>10664</v>
      </c>
      <c r="F1341" t="s">
        <v>12674</v>
      </c>
      <c r="G1341" t="s">
        <v>1299</v>
      </c>
      <c r="H1341" s="17">
        <v>44522</v>
      </c>
      <c r="I1341" s="15">
        <v>2022</v>
      </c>
      <c r="J1341" t="s">
        <v>10634</v>
      </c>
      <c r="K1341" s="5">
        <v>0</v>
      </c>
      <c r="L1341" t="s">
        <v>967</v>
      </c>
      <c r="M1341" t="s">
        <v>985</v>
      </c>
      <c r="N1341" t="s">
        <v>10635</v>
      </c>
      <c r="O1341" t="s">
        <v>796</v>
      </c>
      <c r="P1341" t="s">
        <v>10671</v>
      </c>
      <c r="Q1341" t="s">
        <v>10671</v>
      </c>
      <c r="R1341" t="s">
        <v>755</v>
      </c>
      <c r="S1341" t="s">
        <v>795</v>
      </c>
      <c r="T1341" t="s">
        <v>12936</v>
      </c>
      <c r="U1341" t="s">
        <v>965</v>
      </c>
      <c r="V1341" t="s">
        <v>10638</v>
      </c>
      <c r="W1341" t="s">
        <v>970</v>
      </c>
      <c r="X1341" t="s">
        <v>12951</v>
      </c>
    </row>
    <row r="1342" spans="2:24" ht="11" outlineLevel="1" x14ac:dyDescent="0.15">
      <c r="B1342" t="s">
        <v>1393</v>
      </c>
      <c r="C1342" t="s">
        <v>1394</v>
      </c>
      <c r="D1342" t="s">
        <v>170</v>
      </c>
      <c r="E1342" t="s">
        <v>10632</v>
      </c>
      <c r="F1342" t="s">
        <v>12674</v>
      </c>
      <c r="G1342" t="s">
        <v>1299</v>
      </c>
      <c r="H1342" s="17">
        <v>44593</v>
      </c>
      <c r="I1342" s="15">
        <v>2022</v>
      </c>
      <c r="J1342" t="s">
        <v>10634</v>
      </c>
      <c r="K1342" s="5">
        <v>0</v>
      </c>
      <c r="L1342" t="s">
        <v>967</v>
      </c>
      <c r="M1342" t="s">
        <v>985</v>
      </c>
      <c r="N1342" t="s">
        <v>10635</v>
      </c>
      <c r="O1342" t="s">
        <v>796</v>
      </c>
      <c r="P1342" t="s">
        <v>10671</v>
      </c>
      <c r="Q1342" t="s">
        <v>10671</v>
      </c>
      <c r="R1342" t="s">
        <v>755</v>
      </c>
      <c r="S1342" t="s">
        <v>795</v>
      </c>
      <c r="T1342" t="s">
        <v>12936</v>
      </c>
      <c r="U1342" t="s">
        <v>965</v>
      </c>
      <c r="V1342" t="s">
        <v>10638</v>
      </c>
      <c r="W1342" t="s">
        <v>970</v>
      </c>
      <c r="X1342" t="s">
        <v>12952</v>
      </c>
    </row>
    <row r="1343" spans="2:24" ht="11" outlineLevel="1" x14ac:dyDescent="0.15">
      <c r="B1343" t="s">
        <v>1393</v>
      </c>
      <c r="C1343" t="s">
        <v>1394</v>
      </c>
      <c r="D1343" t="s">
        <v>170</v>
      </c>
      <c r="E1343" t="s">
        <v>10661</v>
      </c>
      <c r="F1343" t="s">
        <v>12674</v>
      </c>
      <c r="G1343" t="s">
        <v>1299</v>
      </c>
      <c r="H1343" s="17">
        <v>44697</v>
      </c>
      <c r="I1343" s="15">
        <v>2022</v>
      </c>
      <c r="J1343" t="s">
        <v>10634</v>
      </c>
      <c r="K1343" s="5">
        <v>10000</v>
      </c>
      <c r="L1343" t="s">
        <v>967</v>
      </c>
      <c r="M1343" t="s">
        <v>985</v>
      </c>
      <c r="N1343" t="s">
        <v>10635</v>
      </c>
      <c r="O1343" t="s">
        <v>796</v>
      </c>
      <c r="P1343" t="s">
        <v>10671</v>
      </c>
      <c r="Q1343" t="s">
        <v>10671</v>
      </c>
      <c r="R1343" t="s">
        <v>755</v>
      </c>
      <c r="S1343" t="s">
        <v>795</v>
      </c>
      <c r="T1343" t="s">
        <v>12936</v>
      </c>
      <c r="U1343" t="s">
        <v>965</v>
      </c>
      <c r="V1343" t="s">
        <v>10638</v>
      </c>
      <c r="W1343" t="s">
        <v>970</v>
      </c>
      <c r="X1343" t="s">
        <v>12953</v>
      </c>
    </row>
    <row r="1344" spans="2:24" ht="11" outlineLevel="1" x14ac:dyDescent="0.15">
      <c r="B1344" t="s">
        <v>1393</v>
      </c>
      <c r="C1344" t="s">
        <v>1394</v>
      </c>
      <c r="D1344" t="s">
        <v>170</v>
      </c>
      <c r="E1344" t="s">
        <v>10767</v>
      </c>
      <c r="F1344" t="s">
        <v>12674</v>
      </c>
      <c r="G1344" t="s">
        <v>1299</v>
      </c>
      <c r="H1344" s="17">
        <v>44824</v>
      </c>
      <c r="I1344" s="15">
        <v>2022</v>
      </c>
      <c r="J1344" t="s">
        <v>10634</v>
      </c>
      <c r="K1344" s="5">
        <v>11500</v>
      </c>
      <c r="L1344" t="s">
        <v>967</v>
      </c>
      <c r="M1344" t="s">
        <v>985</v>
      </c>
      <c r="N1344" t="s">
        <v>10635</v>
      </c>
      <c r="O1344" t="s">
        <v>796</v>
      </c>
      <c r="P1344" t="s">
        <v>10671</v>
      </c>
      <c r="Q1344" t="s">
        <v>10671</v>
      </c>
      <c r="R1344" t="s">
        <v>755</v>
      </c>
      <c r="S1344" t="s">
        <v>795</v>
      </c>
      <c r="T1344" t="s">
        <v>12936</v>
      </c>
      <c r="U1344" t="s">
        <v>965</v>
      </c>
      <c r="V1344" t="s">
        <v>10638</v>
      </c>
      <c r="W1344" t="s">
        <v>970</v>
      </c>
      <c r="X1344" t="s">
        <v>12954</v>
      </c>
    </row>
    <row r="1345" spans="2:24" ht="11" outlineLevel="1" x14ac:dyDescent="0.15">
      <c r="B1345" t="s">
        <v>1393</v>
      </c>
      <c r="C1345" t="s">
        <v>1394</v>
      </c>
      <c r="D1345" t="s">
        <v>170</v>
      </c>
      <c r="E1345" t="s">
        <v>10714</v>
      </c>
      <c r="F1345" t="s">
        <v>12674</v>
      </c>
      <c r="G1345" t="s">
        <v>1299</v>
      </c>
      <c r="H1345" s="17">
        <v>45058</v>
      </c>
      <c r="I1345" s="15">
        <v>2023</v>
      </c>
      <c r="J1345" t="s">
        <v>10634</v>
      </c>
      <c r="K1345" s="5">
        <v>-7123.49</v>
      </c>
      <c r="L1345" t="s">
        <v>967</v>
      </c>
      <c r="M1345" t="s">
        <v>985</v>
      </c>
      <c r="N1345" t="s">
        <v>10635</v>
      </c>
      <c r="O1345" t="s">
        <v>796</v>
      </c>
      <c r="P1345" t="s">
        <v>10671</v>
      </c>
      <c r="Q1345" t="s">
        <v>10671</v>
      </c>
      <c r="R1345" t="s">
        <v>755</v>
      </c>
      <c r="S1345" t="s">
        <v>795</v>
      </c>
      <c r="T1345" t="s">
        <v>12936</v>
      </c>
      <c r="U1345" t="s">
        <v>965</v>
      </c>
      <c r="V1345" t="s">
        <v>10638</v>
      </c>
      <c r="W1345" t="s">
        <v>970</v>
      </c>
      <c r="X1345" t="s">
        <v>12955</v>
      </c>
    </row>
    <row r="1346" spans="2:24" ht="11" outlineLevel="1" x14ac:dyDescent="0.15">
      <c r="B1346" t="s">
        <v>1396</v>
      </c>
      <c r="C1346" t="s">
        <v>1397</v>
      </c>
      <c r="D1346" t="s">
        <v>191</v>
      </c>
      <c r="E1346" t="s">
        <v>10667</v>
      </c>
      <c r="F1346" t="s">
        <v>608</v>
      </c>
      <c r="G1346" t="s">
        <v>1184</v>
      </c>
      <c r="H1346" s="17">
        <v>46051</v>
      </c>
      <c r="I1346" s="15">
        <v>2026</v>
      </c>
      <c r="J1346" t="s">
        <v>10634</v>
      </c>
      <c r="K1346" s="5">
        <v>298436</v>
      </c>
      <c r="L1346" t="s">
        <v>967</v>
      </c>
      <c r="M1346" t="s">
        <v>985</v>
      </c>
      <c r="N1346" t="s">
        <v>10635</v>
      </c>
      <c r="O1346" t="s">
        <v>796</v>
      </c>
      <c r="P1346" t="s">
        <v>11969</v>
      </c>
      <c r="Q1346" t="s">
        <v>11969</v>
      </c>
      <c r="R1346" t="s">
        <v>744</v>
      </c>
      <c r="S1346" t="s">
        <v>795</v>
      </c>
      <c r="T1346" t="s">
        <v>12956</v>
      </c>
      <c r="U1346" t="s">
        <v>965</v>
      </c>
      <c r="V1346" t="s">
        <v>10638</v>
      </c>
      <c r="W1346" t="s">
        <v>970</v>
      </c>
      <c r="X1346" t="s">
        <v>12957</v>
      </c>
    </row>
    <row r="1347" spans="2:24" ht="11" outlineLevel="1" x14ac:dyDescent="0.15">
      <c r="B1347" t="s">
        <v>1396</v>
      </c>
      <c r="C1347" t="s">
        <v>1397</v>
      </c>
      <c r="D1347" t="s">
        <v>191</v>
      </c>
      <c r="E1347" t="s">
        <v>10652</v>
      </c>
      <c r="F1347" t="s">
        <v>608</v>
      </c>
      <c r="G1347" t="s">
        <v>1184</v>
      </c>
      <c r="H1347" s="17">
        <v>46010</v>
      </c>
      <c r="I1347" s="15">
        <v>2026</v>
      </c>
      <c r="J1347" t="s">
        <v>10634</v>
      </c>
      <c r="K1347" s="5">
        <v>307048</v>
      </c>
      <c r="L1347" t="s">
        <v>967</v>
      </c>
      <c r="M1347" t="s">
        <v>985</v>
      </c>
      <c r="N1347" t="s">
        <v>10635</v>
      </c>
      <c r="O1347" t="s">
        <v>796</v>
      </c>
      <c r="P1347" t="s">
        <v>11969</v>
      </c>
      <c r="Q1347" t="s">
        <v>11969</v>
      </c>
      <c r="R1347" t="s">
        <v>744</v>
      </c>
      <c r="S1347" t="s">
        <v>795</v>
      </c>
      <c r="T1347" t="s">
        <v>12956</v>
      </c>
      <c r="U1347" t="s">
        <v>965</v>
      </c>
      <c r="V1347" t="s">
        <v>10638</v>
      </c>
      <c r="W1347" t="s">
        <v>970</v>
      </c>
      <c r="X1347" t="s">
        <v>12958</v>
      </c>
    </row>
    <row r="1348" spans="2:24" ht="11" outlineLevel="1" x14ac:dyDescent="0.15">
      <c r="B1348" t="s">
        <v>1396</v>
      </c>
      <c r="C1348" t="s">
        <v>1397</v>
      </c>
      <c r="D1348" t="s">
        <v>191</v>
      </c>
      <c r="E1348" t="s">
        <v>10632</v>
      </c>
      <c r="F1348" t="s">
        <v>608</v>
      </c>
      <c r="G1348" t="s">
        <v>1184</v>
      </c>
      <c r="H1348" s="17">
        <v>46045</v>
      </c>
      <c r="I1348" s="15">
        <v>2026</v>
      </c>
      <c r="J1348" t="s">
        <v>10634</v>
      </c>
      <c r="K1348" s="5">
        <v>311973.65999999997</v>
      </c>
      <c r="L1348" t="s">
        <v>967</v>
      </c>
      <c r="M1348" t="s">
        <v>985</v>
      </c>
      <c r="N1348" t="s">
        <v>10635</v>
      </c>
      <c r="O1348" t="s">
        <v>796</v>
      </c>
      <c r="P1348" t="s">
        <v>11969</v>
      </c>
      <c r="Q1348" t="s">
        <v>11969</v>
      </c>
      <c r="R1348" t="s">
        <v>744</v>
      </c>
      <c r="S1348" t="s">
        <v>795</v>
      </c>
      <c r="T1348" t="s">
        <v>12956</v>
      </c>
      <c r="U1348" t="s">
        <v>965</v>
      </c>
      <c r="V1348" t="s">
        <v>10638</v>
      </c>
      <c r="W1348" t="s">
        <v>970</v>
      </c>
      <c r="X1348" t="s">
        <v>12959</v>
      </c>
    </row>
    <row r="1349" spans="2:24" ht="11" outlineLevel="1" x14ac:dyDescent="0.15">
      <c r="B1349" t="s">
        <v>1396</v>
      </c>
      <c r="C1349" t="s">
        <v>1397</v>
      </c>
      <c r="D1349" t="s">
        <v>191</v>
      </c>
      <c r="E1349" t="s">
        <v>10643</v>
      </c>
      <c r="F1349" t="s">
        <v>608</v>
      </c>
      <c r="G1349" t="s">
        <v>1184</v>
      </c>
      <c r="H1349" s="17">
        <v>46036</v>
      </c>
      <c r="I1349" s="15">
        <v>2026</v>
      </c>
      <c r="J1349" t="s">
        <v>10634</v>
      </c>
      <c r="K1349" s="5">
        <v>247842.72</v>
      </c>
      <c r="L1349" t="s">
        <v>967</v>
      </c>
      <c r="M1349" t="s">
        <v>985</v>
      </c>
      <c r="N1349" t="s">
        <v>10635</v>
      </c>
      <c r="O1349" t="s">
        <v>796</v>
      </c>
      <c r="P1349" t="s">
        <v>11969</v>
      </c>
      <c r="Q1349" t="s">
        <v>11969</v>
      </c>
      <c r="R1349" t="s">
        <v>744</v>
      </c>
      <c r="S1349" t="s">
        <v>795</v>
      </c>
      <c r="T1349" t="s">
        <v>12956</v>
      </c>
      <c r="U1349" t="s">
        <v>965</v>
      </c>
      <c r="V1349" t="s">
        <v>10638</v>
      </c>
      <c r="W1349" t="s">
        <v>970</v>
      </c>
      <c r="X1349" t="s">
        <v>12960</v>
      </c>
    </row>
    <row r="1350" spans="2:24" ht="11" outlineLevel="1" x14ac:dyDescent="0.15">
      <c r="B1350" t="s">
        <v>1396</v>
      </c>
      <c r="C1350" t="s">
        <v>1397</v>
      </c>
      <c r="D1350" t="s">
        <v>191</v>
      </c>
      <c r="E1350" t="s">
        <v>10655</v>
      </c>
      <c r="F1350" t="s">
        <v>608</v>
      </c>
      <c r="G1350" t="s">
        <v>1184</v>
      </c>
      <c r="H1350" s="17">
        <v>46094</v>
      </c>
      <c r="I1350" s="15">
        <v>2026</v>
      </c>
      <c r="J1350" t="s">
        <v>10634</v>
      </c>
      <c r="K1350" s="5">
        <v>160238</v>
      </c>
      <c r="L1350" t="s">
        <v>967</v>
      </c>
      <c r="M1350" t="s">
        <v>985</v>
      </c>
      <c r="N1350" t="s">
        <v>10635</v>
      </c>
      <c r="O1350" t="s">
        <v>796</v>
      </c>
      <c r="P1350" t="s">
        <v>11969</v>
      </c>
      <c r="Q1350" t="s">
        <v>11969</v>
      </c>
      <c r="R1350" t="s">
        <v>744</v>
      </c>
      <c r="S1350" t="s">
        <v>795</v>
      </c>
      <c r="T1350" t="s">
        <v>12956</v>
      </c>
      <c r="U1350" t="s">
        <v>965</v>
      </c>
      <c r="V1350" t="s">
        <v>10638</v>
      </c>
      <c r="W1350" t="s">
        <v>970</v>
      </c>
      <c r="X1350" t="s">
        <v>12961</v>
      </c>
    </row>
    <row r="1351" spans="2:24" ht="11" outlineLevel="1" x14ac:dyDescent="0.15">
      <c r="B1351" t="s">
        <v>1396</v>
      </c>
      <c r="C1351" t="s">
        <v>1397</v>
      </c>
      <c r="D1351" t="s">
        <v>191</v>
      </c>
      <c r="E1351" t="s">
        <v>10664</v>
      </c>
      <c r="F1351" t="s">
        <v>608</v>
      </c>
      <c r="G1351" t="s">
        <v>1184</v>
      </c>
      <c r="H1351" s="17">
        <v>46030</v>
      </c>
      <c r="I1351" s="15">
        <v>2026</v>
      </c>
      <c r="J1351" t="s">
        <v>10634</v>
      </c>
      <c r="K1351" s="5">
        <v>426106</v>
      </c>
      <c r="L1351" t="s">
        <v>967</v>
      </c>
      <c r="M1351" t="s">
        <v>985</v>
      </c>
      <c r="N1351" t="s">
        <v>10635</v>
      </c>
      <c r="O1351" t="s">
        <v>796</v>
      </c>
      <c r="P1351" t="s">
        <v>11969</v>
      </c>
      <c r="Q1351" t="s">
        <v>11969</v>
      </c>
      <c r="R1351" t="s">
        <v>744</v>
      </c>
      <c r="S1351" t="s">
        <v>795</v>
      </c>
      <c r="T1351" t="s">
        <v>12956</v>
      </c>
      <c r="U1351" t="s">
        <v>965</v>
      </c>
      <c r="V1351" t="s">
        <v>10638</v>
      </c>
      <c r="W1351" t="s">
        <v>970</v>
      </c>
      <c r="X1351" t="s">
        <v>12962</v>
      </c>
    </row>
    <row r="1352" spans="2:24" ht="11" outlineLevel="1" x14ac:dyDescent="0.15">
      <c r="B1352" t="s">
        <v>1396</v>
      </c>
      <c r="C1352" t="s">
        <v>1397</v>
      </c>
      <c r="D1352" t="s">
        <v>191</v>
      </c>
      <c r="E1352" t="s">
        <v>10658</v>
      </c>
      <c r="F1352" t="s">
        <v>608</v>
      </c>
      <c r="G1352" t="s">
        <v>1184</v>
      </c>
      <c r="H1352" s="17">
        <v>46072</v>
      </c>
      <c r="I1352" s="15">
        <v>2026</v>
      </c>
      <c r="J1352" t="s">
        <v>10634</v>
      </c>
      <c r="K1352" s="5">
        <v>327930.8</v>
      </c>
      <c r="L1352" t="s">
        <v>967</v>
      </c>
      <c r="M1352" t="s">
        <v>985</v>
      </c>
      <c r="N1352" t="s">
        <v>10635</v>
      </c>
      <c r="O1352" t="s">
        <v>796</v>
      </c>
      <c r="P1352" t="s">
        <v>11969</v>
      </c>
      <c r="Q1352" t="s">
        <v>11969</v>
      </c>
      <c r="R1352" t="s">
        <v>744</v>
      </c>
      <c r="S1352" t="s">
        <v>795</v>
      </c>
      <c r="T1352" t="s">
        <v>12956</v>
      </c>
      <c r="U1352" t="s">
        <v>965</v>
      </c>
      <c r="V1352" t="s">
        <v>10638</v>
      </c>
      <c r="W1352" t="s">
        <v>970</v>
      </c>
      <c r="X1352" t="s">
        <v>12963</v>
      </c>
    </row>
    <row r="1353" spans="2:24" ht="11" outlineLevel="1" x14ac:dyDescent="0.15">
      <c r="B1353" t="s">
        <v>1396</v>
      </c>
      <c r="C1353" t="s">
        <v>1397</v>
      </c>
      <c r="D1353" t="s">
        <v>191</v>
      </c>
      <c r="E1353" t="s">
        <v>10649</v>
      </c>
      <c r="F1353" t="s">
        <v>608</v>
      </c>
      <c r="G1353" t="s">
        <v>1184</v>
      </c>
      <c r="H1353" s="17">
        <v>45924</v>
      </c>
      <c r="I1353" s="15">
        <v>2025</v>
      </c>
      <c r="J1353" t="s">
        <v>10634</v>
      </c>
      <c r="K1353" s="5">
        <v>3821371.43</v>
      </c>
      <c r="L1353" t="s">
        <v>967</v>
      </c>
      <c r="M1353" t="s">
        <v>985</v>
      </c>
      <c r="N1353" t="s">
        <v>10635</v>
      </c>
      <c r="O1353" t="s">
        <v>796</v>
      </c>
      <c r="P1353" t="s">
        <v>11969</v>
      </c>
      <c r="Q1353" t="s">
        <v>11435</v>
      </c>
      <c r="R1353" t="s">
        <v>744</v>
      </c>
      <c r="S1353" t="s">
        <v>795</v>
      </c>
      <c r="T1353" t="s">
        <v>12956</v>
      </c>
      <c r="U1353" t="s">
        <v>965</v>
      </c>
      <c r="V1353" t="s">
        <v>10638</v>
      </c>
      <c r="W1353" t="s">
        <v>970</v>
      </c>
      <c r="X1353" t="s">
        <v>12964</v>
      </c>
    </row>
    <row r="1354" spans="2:24" ht="11" outlineLevel="1" x14ac:dyDescent="0.15">
      <c r="B1354" t="s">
        <v>1396</v>
      </c>
      <c r="C1354" t="s">
        <v>1397</v>
      </c>
      <c r="D1354" t="s">
        <v>191</v>
      </c>
      <c r="E1354" t="s">
        <v>10661</v>
      </c>
      <c r="F1354" t="s">
        <v>608</v>
      </c>
      <c r="G1354" t="s">
        <v>1184</v>
      </c>
      <c r="H1354" s="17">
        <v>46078</v>
      </c>
      <c r="I1354" s="15">
        <v>2026</v>
      </c>
      <c r="J1354" t="s">
        <v>10634</v>
      </c>
      <c r="K1354" s="5">
        <v>0</v>
      </c>
      <c r="L1354" t="s">
        <v>967</v>
      </c>
      <c r="M1354" t="s">
        <v>985</v>
      </c>
      <c r="N1354" t="s">
        <v>10635</v>
      </c>
      <c r="O1354" t="s">
        <v>796</v>
      </c>
      <c r="P1354" t="s">
        <v>11969</v>
      </c>
      <c r="Q1354" t="s">
        <v>11969</v>
      </c>
      <c r="R1354" t="s">
        <v>744</v>
      </c>
      <c r="S1354" t="s">
        <v>795</v>
      </c>
      <c r="T1354" t="s">
        <v>12956</v>
      </c>
      <c r="U1354" t="s">
        <v>965</v>
      </c>
      <c r="V1354" t="s">
        <v>10638</v>
      </c>
      <c r="W1354" t="s">
        <v>970</v>
      </c>
      <c r="X1354" t="s">
        <v>12965</v>
      </c>
    </row>
    <row r="1355" spans="2:24" ht="11" outlineLevel="1" x14ac:dyDescent="0.15">
      <c r="B1355" t="s">
        <v>1399</v>
      </c>
      <c r="C1355" t="s">
        <v>249</v>
      </c>
      <c r="E1355" t="s">
        <v>10643</v>
      </c>
      <c r="F1355" t="s">
        <v>664</v>
      </c>
      <c r="G1355" t="s">
        <v>1400</v>
      </c>
      <c r="H1355" s="17">
        <v>42377</v>
      </c>
      <c r="I1355" s="15">
        <v>2016</v>
      </c>
      <c r="J1355" t="s">
        <v>10634</v>
      </c>
      <c r="K1355" s="5">
        <v>179000</v>
      </c>
      <c r="L1355" t="s">
        <v>967</v>
      </c>
      <c r="M1355" t="s">
        <v>956</v>
      </c>
      <c r="N1355" t="s">
        <v>10635</v>
      </c>
      <c r="O1355" t="s">
        <v>818</v>
      </c>
      <c r="P1355" t="s">
        <v>10636</v>
      </c>
      <c r="Q1355" t="s">
        <v>10636</v>
      </c>
      <c r="R1355" t="s">
        <v>741</v>
      </c>
      <c r="S1355" t="s">
        <v>795</v>
      </c>
      <c r="T1355" t="s">
        <v>12966</v>
      </c>
      <c r="U1355" t="s">
        <v>965</v>
      </c>
      <c r="V1355" t="s">
        <v>10638</v>
      </c>
      <c r="W1355" t="s">
        <v>970</v>
      </c>
      <c r="X1355" t="s">
        <v>12967</v>
      </c>
    </row>
    <row r="1356" spans="2:24" ht="11" outlineLevel="1" x14ac:dyDescent="0.15">
      <c r="B1356" t="s">
        <v>1402</v>
      </c>
      <c r="C1356" t="s">
        <v>250</v>
      </c>
      <c r="E1356" t="s">
        <v>10664</v>
      </c>
      <c r="F1356" t="s">
        <v>11827</v>
      </c>
      <c r="G1356" t="s">
        <v>1136</v>
      </c>
      <c r="H1356" s="17">
        <v>44882</v>
      </c>
      <c r="I1356" s="15">
        <v>2023</v>
      </c>
      <c r="J1356" t="s">
        <v>10634</v>
      </c>
      <c r="K1356" s="5">
        <v>498579</v>
      </c>
      <c r="L1356" t="s">
        <v>967</v>
      </c>
      <c r="M1356" t="s">
        <v>956</v>
      </c>
      <c r="N1356" t="s">
        <v>10635</v>
      </c>
      <c r="O1356" t="s">
        <v>796</v>
      </c>
      <c r="P1356" t="s">
        <v>11434</v>
      </c>
      <c r="R1356" t="s">
        <v>748</v>
      </c>
      <c r="S1356" t="s">
        <v>795</v>
      </c>
      <c r="T1356" t="s">
        <v>12968</v>
      </c>
      <c r="U1356" t="s">
        <v>965</v>
      </c>
      <c r="V1356" t="s">
        <v>10638</v>
      </c>
      <c r="W1356" t="s">
        <v>970</v>
      </c>
      <c r="X1356" t="s">
        <v>12969</v>
      </c>
    </row>
    <row r="1357" spans="2:24" ht="11" outlineLevel="1" x14ac:dyDescent="0.15">
      <c r="B1357" t="s">
        <v>1402</v>
      </c>
      <c r="C1357" t="s">
        <v>250</v>
      </c>
      <c r="E1357" t="s">
        <v>10652</v>
      </c>
      <c r="F1357" t="s">
        <v>11827</v>
      </c>
      <c r="G1357" t="s">
        <v>1136</v>
      </c>
      <c r="H1357" s="17">
        <v>44875</v>
      </c>
      <c r="I1357" s="15">
        <v>2023</v>
      </c>
      <c r="J1357" t="s">
        <v>10634</v>
      </c>
      <c r="K1357" s="5">
        <v>753031</v>
      </c>
      <c r="L1357" t="s">
        <v>967</v>
      </c>
      <c r="M1357" t="s">
        <v>956</v>
      </c>
      <c r="N1357" t="s">
        <v>10635</v>
      </c>
      <c r="O1357" t="s">
        <v>796</v>
      </c>
      <c r="P1357" t="s">
        <v>11434</v>
      </c>
      <c r="R1357" t="s">
        <v>748</v>
      </c>
      <c r="S1357" t="s">
        <v>795</v>
      </c>
      <c r="T1357" t="s">
        <v>12968</v>
      </c>
      <c r="U1357" t="s">
        <v>965</v>
      </c>
      <c r="V1357" t="s">
        <v>10638</v>
      </c>
      <c r="W1357" t="s">
        <v>970</v>
      </c>
      <c r="X1357" t="s">
        <v>12970</v>
      </c>
    </row>
    <row r="1358" spans="2:24" ht="11" outlineLevel="1" x14ac:dyDescent="0.15">
      <c r="B1358" t="s">
        <v>1402</v>
      </c>
      <c r="C1358" t="s">
        <v>250</v>
      </c>
      <c r="E1358" t="s">
        <v>10643</v>
      </c>
      <c r="F1358" t="s">
        <v>11827</v>
      </c>
      <c r="G1358" t="s">
        <v>1136</v>
      </c>
      <c r="H1358" s="17">
        <v>44893</v>
      </c>
      <c r="I1358" s="15">
        <v>2023</v>
      </c>
      <c r="J1358" t="s">
        <v>10634</v>
      </c>
      <c r="K1358" s="5">
        <v>485219</v>
      </c>
      <c r="L1358" t="s">
        <v>967</v>
      </c>
      <c r="M1358" t="s">
        <v>956</v>
      </c>
      <c r="N1358" t="s">
        <v>10635</v>
      </c>
      <c r="O1358" t="s">
        <v>796</v>
      </c>
      <c r="P1358" t="s">
        <v>11434</v>
      </c>
      <c r="Q1358" t="s">
        <v>11434</v>
      </c>
      <c r="R1358" t="s">
        <v>748</v>
      </c>
      <c r="S1358" t="s">
        <v>795</v>
      </c>
      <c r="T1358" t="s">
        <v>12968</v>
      </c>
      <c r="U1358" t="s">
        <v>965</v>
      </c>
      <c r="V1358" t="s">
        <v>10638</v>
      </c>
      <c r="W1358" t="s">
        <v>970</v>
      </c>
      <c r="X1358" t="s">
        <v>12971</v>
      </c>
    </row>
    <row r="1359" spans="2:24" ht="11" outlineLevel="1" x14ac:dyDescent="0.15">
      <c r="B1359" t="s">
        <v>1402</v>
      </c>
      <c r="C1359" t="s">
        <v>250</v>
      </c>
      <c r="E1359" t="s">
        <v>10649</v>
      </c>
      <c r="F1359" t="s">
        <v>11827</v>
      </c>
      <c r="G1359" t="s">
        <v>1136</v>
      </c>
      <c r="H1359" s="17">
        <v>44839</v>
      </c>
      <c r="I1359" s="15">
        <v>2023</v>
      </c>
      <c r="J1359" t="s">
        <v>10634</v>
      </c>
      <c r="K1359" s="5">
        <v>3599153</v>
      </c>
      <c r="L1359" t="s">
        <v>967</v>
      </c>
      <c r="M1359" t="s">
        <v>956</v>
      </c>
      <c r="N1359" t="s">
        <v>10635</v>
      </c>
      <c r="O1359" t="s">
        <v>796</v>
      </c>
      <c r="P1359" t="s">
        <v>11434</v>
      </c>
      <c r="Q1359" t="s">
        <v>11434</v>
      </c>
      <c r="R1359" t="s">
        <v>748</v>
      </c>
      <c r="S1359" t="s">
        <v>795</v>
      </c>
      <c r="T1359" t="s">
        <v>12968</v>
      </c>
      <c r="U1359" t="s">
        <v>965</v>
      </c>
      <c r="V1359" t="s">
        <v>10638</v>
      </c>
      <c r="W1359" t="s">
        <v>970</v>
      </c>
      <c r="X1359" t="s">
        <v>12972</v>
      </c>
    </row>
    <row r="1360" spans="2:24" ht="11" outlineLevel="1" x14ac:dyDescent="0.15">
      <c r="B1360" t="s">
        <v>1402</v>
      </c>
      <c r="C1360" t="s">
        <v>250</v>
      </c>
      <c r="E1360" t="s">
        <v>10632</v>
      </c>
      <c r="F1360" t="s">
        <v>11827</v>
      </c>
      <c r="G1360" t="s">
        <v>1136</v>
      </c>
      <c r="H1360" s="17">
        <v>44922</v>
      </c>
      <c r="I1360" s="15">
        <v>2023</v>
      </c>
      <c r="J1360" t="s">
        <v>10634</v>
      </c>
      <c r="K1360" s="5">
        <v>489282</v>
      </c>
      <c r="L1360" t="s">
        <v>967</v>
      </c>
      <c r="M1360" t="s">
        <v>956</v>
      </c>
      <c r="N1360" t="s">
        <v>10635</v>
      </c>
      <c r="O1360" t="s">
        <v>796</v>
      </c>
      <c r="P1360" t="s">
        <v>11434</v>
      </c>
      <c r="R1360" t="s">
        <v>748</v>
      </c>
      <c r="S1360" t="s">
        <v>795</v>
      </c>
      <c r="T1360" t="s">
        <v>12973</v>
      </c>
      <c r="U1360" t="s">
        <v>965</v>
      </c>
      <c r="V1360" t="s">
        <v>10638</v>
      </c>
      <c r="W1360" t="s">
        <v>970</v>
      </c>
      <c r="X1360" t="s">
        <v>12974</v>
      </c>
    </row>
    <row r="1361" spans="2:24" ht="11" outlineLevel="1" x14ac:dyDescent="0.15">
      <c r="B1361" t="s">
        <v>1405</v>
      </c>
      <c r="C1361" t="s">
        <v>1406</v>
      </c>
      <c r="D1361" t="s">
        <v>167</v>
      </c>
      <c r="E1361" t="s">
        <v>10652</v>
      </c>
      <c r="F1361" t="s">
        <v>11297</v>
      </c>
      <c r="G1361" t="s">
        <v>1022</v>
      </c>
      <c r="H1361" s="17">
        <v>43321</v>
      </c>
      <c r="I1361" s="15">
        <v>2018</v>
      </c>
      <c r="J1361" t="s">
        <v>10634</v>
      </c>
      <c r="K1361" s="5">
        <v>0</v>
      </c>
      <c r="L1361" t="s">
        <v>967</v>
      </c>
      <c r="M1361" t="s">
        <v>985</v>
      </c>
      <c r="N1361" t="s">
        <v>10635</v>
      </c>
      <c r="O1361" t="s">
        <v>818</v>
      </c>
      <c r="P1361" t="s">
        <v>10671</v>
      </c>
      <c r="Q1361" t="s">
        <v>10671</v>
      </c>
      <c r="R1361" t="s">
        <v>739</v>
      </c>
      <c r="S1361" t="s">
        <v>795</v>
      </c>
      <c r="T1361" t="s">
        <v>12975</v>
      </c>
      <c r="U1361" t="s">
        <v>965</v>
      </c>
      <c r="V1361" t="s">
        <v>10638</v>
      </c>
      <c r="W1361" t="s">
        <v>970</v>
      </c>
      <c r="X1361" t="s">
        <v>12976</v>
      </c>
    </row>
    <row r="1362" spans="2:24" ht="11" outlineLevel="1" x14ac:dyDescent="0.15">
      <c r="B1362" t="s">
        <v>1405</v>
      </c>
      <c r="C1362" t="s">
        <v>1406</v>
      </c>
      <c r="D1362" t="s">
        <v>167</v>
      </c>
      <c r="E1362" t="s">
        <v>10646</v>
      </c>
      <c r="F1362" t="s">
        <v>11297</v>
      </c>
      <c r="G1362" t="s">
        <v>1022</v>
      </c>
      <c r="H1362" s="17">
        <v>43488</v>
      </c>
      <c r="I1362" s="15">
        <v>2019</v>
      </c>
      <c r="J1362" t="s">
        <v>10634</v>
      </c>
      <c r="K1362" s="5">
        <v>0</v>
      </c>
      <c r="L1362" t="s">
        <v>967</v>
      </c>
      <c r="M1362" t="s">
        <v>985</v>
      </c>
      <c r="N1362" t="s">
        <v>10635</v>
      </c>
      <c r="O1362" t="s">
        <v>818</v>
      </c>
      <c r="P1362" t="s">
        <v>10671</v>
      </c>
      <c r="Q1362" t="s">
        <v>10671</v>
      </c>
      <c r="R1362" t="s">
        <v>739</v>
      </c>
      <c r="S1362" t="s">
        <v>795</v>
      </c>
      <c r="T1362" t="s">
        <v>12975</v>
      </c>
      <c r="U1362" t="s">
        <v>965</v>
      </c>
      <c r="V1362" t="s">
        <v>10638</v>
      </c>
      <c r="W1362" t="s">
        <v>970</v>
      </c>
      <c r="X1362" t="s">
        <v>12977</v>
      </c>
    </row>
    <row r="1363" spans="2:24" ht="11" outlineLevel="1" x14ac:dyDescent="0.15">
      <c r="B1363" t="s">
        <v>1405</v>
      </c>
      <c r="C1363" t="s">
        <v>1406</v>
      </c>
      <c r="D1363" t="s">
        <v>167</v>
      </c>
      <c r="E1363" t="s">
        <v>10711</v>
      </c>
      <c r="F1363" t="s">
        <v>11297</v>
      </c>
      <c r="G1363" t="s">
        <v>1022</v>
      </c>
      <c r="H1363" s="17">
        <v>43573</v>
      </c>
      <c r="I1363" s="15">
        <v>2019</v>
      </c>
      <c r="J1363" t="s">
        <v>10634</v>
      </c>
      <c r="K1363" s="5">
        <v>0</v>
      </c>
      <c r="L1363" t="s">
        <v>967</v>
      </c>
      <c r="M1363" t="s">
        <v>985</v>
      </c>
      <c r="N1363" t="s">
        <v>10635</v>
      </c>
      <c r="O1363" t="s">
        <v>818</v>
      </c>
      <c r="P1363" t="s">
        <v>10671</v>
      </c>
      <c r="Q1363" t="s">
        <v>10671</v>
      </c>
      <c r="R1363" t="s">
        <v>739</v>
      </c>
      <c r="S1363" t="s">
        <v>795</v>
      </c>
      <c r="T1363" t="s">
        <v>12975</v>
      </c>
      <c r="U1363" t="s">
        <v>965</v>
      </c>
      <c r="V1363" t="s">
        <v>10638</v>
      </c>
      <c r="W1363" t="s">
        <v>970</v>
      </c>
      <c r="X1363" t="s">
        <v>12978</v>
      </c>
    </row>
    <row r="1364" spans="2:24" ht="11" outlineLevel="1" x14ac:dyDescent="0.15">
      <c r="B1364" t="s">
        <v>1405</v>
      </c>
      <c r="C1364" t="s">
        <v>1406</v>
      </c>
      <c r="D1364" t="s">
        <v>167</v>
      </c>
      <c r="E1364" t="s">
        <v>10643</v>
      </c>
      <c r="F1364" t="s">
        <v>11297</v>
      </c>
      <c r="G1364" t="s">
        <v>1022</v>
      </c>
      <c r="H1364" s="17">
        <v>43355</v>
      </c>
      <c r="I1364" s="15">
        <v>2018</v>
      </c>
      <c r="J1364" t="s">
        <v>10634</v>
      </c>
      <c r="K1364" s="5">
        <v>0</v>
      </c>
      <c r="L1364" t="s">
        <v>967</v>
      </c>
      <c r="M1364" t="s">
        <v>985</v>
      </c>
      <c r="N1364" t="s">
        <v>10635</v>
      </c>
      <c r="O1364" t="s">
        <v>818</v>
      </c>
      <c r="P1364" t="s">
        <v>10671</v>
      </c>
      <c r="Q1364" t="s">
        <v>10671</v>
      </c>
      <c r="R1364" t="s">
        <v>739</v>
      </c>
      <c r="S1364" t="s">
        <v>795</v>
      </c>
      <c r="T1364" t="s">
        <v>12975</v>
      </c>
      <c r="U1364" t="s">
        <v>965</v>
      </c>
      <c r="V1364" t="s">
        <v>10638</v>
      </c>
      <c r="W1364" t="s">
        <v>970</v>
      </c>
      <c r="X1364" t="s">
        <v>12979</v>
      </c>
    </row>
    <row r="1365" spans="2:24" ht="11" outlineLevel="1" x14ac:dyDescent="0.15">
      <c r="B1365" t="s">
        <v>1405</v>
      </c>
      <c r="C1365" t="s">
        <v>1406</v>
      </c>
      <c r="D1365" t="s">
        <v>167</v>
      </c>
      <c r="E1365" t="s">
        <v>10655</v>
      </c>
      <c r="F1365" t="s">
        <v>11297</v>
      </c>
      <c r="G1365" t="s">
        <v>1022</v>
      </c>
      <c r="H1365" s="17">
        <v>43475</v>
      </c>
      <c r="I1365" s="15">
        <v>2019</v>
      </c>
      <c r="J1365" t="s">
        <v>10634</v>
      </c>
      <c r="K1365" s="5">
        <v>0</v>
      </c>
      <c r="L1365" t="s">
        <v>967</v>
      </c>
      <c r="M1365" t="s">
        <v>985</v>
      </c>
      <c r="N1365" t="s">
        <v>10635</v>
      </c>
      <c r="O1365" t="s">
        <v>818</v>
      </c>
      <c r="P1365" t="s">
        <v>10671</v>
      </c>
      <c r="Q1365" t="s">
        <v>10671</v>
      </c>
      <c r="R1365" t="s">
        <v>739</v>
      </c>
      <c r="S1365" t="s">
        <v>795</v>
      </c>
      <c r="T1365" t="s">
        <v>12975</v>
      </c>
      <c r="U1365" t="s">
        <v>965</v>
      </c>
      <c r="V1365" t="s">
        <v>10638</v>
      </c>
      <c r="W1365" t="s">
        <v>970</v>
      </c>
      <c r="X1365" t="s">
        <v>12980</v>
      </c>
    </row>
    <row r="1366" spans="2:24" ht="11" outlineLevel="1" x14ac:dyDescent="0.15">
      <c r="B1366" t="s">
        <v>1405</v>
      </c>
      <c r="C1366" t="s">
        <v>1406</v>
      </c>
      <c r="D1366" t="s">
        <v>167</v>
      </c>
      <c r="E1366" t="s">
        <v>10649</v>
      </c>
      <c r="F1366" t="s">
        <v>11297</v>
      </c>
      <c r="G1366" t="s">
        <v>1022</v>
      </c>
      <c r="H1366" s="17">
        <v>43264</v>
      </c>
      <c r="I1366" s="15">
        <v>2018</v>
      </c>
      <c r="J1366" t="s">
        <v>10634</v>
      </c>
      <c r="K1366" s="5">
        <v>5831998</v>
      </c>
      <c r="L1366" t="s">
        <v>967</v>
      </c>
      <c r="M1366" t="s">
        <v>985</v>
      </c>
      <c r="N1366" t="s">
        <v>10635</v>
      </c>
      <c r="O1366" t="s">
        <v>818</v>
      </c>
      <c r="P1366" t="s">
        <v>10671</v>
      </c>
      <c r="Q1366" t="s">
        <v>10671</v>
      </c>
      <c r="R1366" t="s">
        <v>739</v>
      </c>
      <c r="S1366" t="s">
        <v>795</v>
      </c>
      <c r="T1366" t="s">
        <v>12975</v>
      </c>
      <c r="U1366" t="s">
        <v>965</v>
      </c>
      <c r="V1366" t="s">
        <v>10638</v>
      </c>
      <c r="W1366" t="s">
        <v>970</v>
      </c>
      <c r="X1366" t="s">
        <v>12981</v>
      </c>
    </row>
    <row r="1367" spans="2:24" ht="11" outlineLevel="1" x14ac:dyDescent="0.15">
      <c r="B1367" t="s">
        <v>1405</v>
      </c>
      <c r="C1367" t="s">
        <v>1406</v>
      </c>
      <c r="D1367" t="s">
        <v>167</v>
      </c>
      <c r="E1367" t="s">
        <v>10632</v>
      </c>
      <c r="F1367" t="s">
        <v>11297</v>
      </c>
      <c r="G1367" t="s">
        <v>1022</v>
      </c>
      <c r="H1367" s="17">
        <v>43378</v>
      </c>
      <c r="I1367" s="15">
        <v>2019</v>
      </c>
      <c r="J1367" t="s">
        <v>10634</v>
      </c>
      <c r="K1367" s="5">
        <v>0</v>
      </c>
      <c r="L1367" t="s">
        <v>967</v>
      </c>
      <c r="M1367" t="s">
        <v>985</v>
      </c>
      <c r="N1367" t="s">
        <v>10635</v>
      </c>
      <c r="O1367" t="s">
        <v>818</v>
      </c>
      <c r="P1367" t="s">
        <v>10671</v>
      </c>
      <c r="Q1367" t="s">
        <v>10671</v>
      </c>
      <c r="R1367" t="s">
        <v>739</v>
      </c>
      <c r="S1367" t="s">
        <v>795</v>
      </c>
      <c r="T1367" t="s">
        <v>12975</v>
      </c>
      <c r="U1367" t="s">
        <v>965</v>
      </c>
      <c r="V1367" t="s">
        <v>10638</v>
      </c>
      <c r="W1367" t="s">
        <v>970</v>
      </c>
      <c r="X1367" t="s">
        <v>12982</v>
      </c>
    </row>
    <row r="1368" spans="2:24" ht="11" outlineLevel="1" x14ac:dyDescent="0.15">
      <c r="B1368" t="s">
        <v>1405</v>
      </c>
      <c r="C1368" t="s">
        <v>1406</v>
      </c>
      <c r="D1368" t="s">
        <v>167</v>
      </c>
      <c r="E1368" t="s">
        <v>10640</v>
      </c>
      <c r="F1368" t="s">
        <v>11297</v>
      </c>
      <c r="G1368" t="s">
        <v>1022</v>
      </c>
      <c r="H1368" s="17">
        <v>43516</v>
      </c>
      <c r="I1368" s="15">
        <v>2019</v>
      </c>
      <c r="J1368" t="s">
        <v>10634</v>
      </c>
      <c r="K1368" s="5">
        <v>0</v>
      </c>
      <c r="L1368" t="s">
        <v>967</v>
      </c>
      <c r="M1368" t="s">
        <v>985</v>
      </c>
      <c r="N1368" t="s">
        <v>10635</v>
      </c>
      <c r="O1368" t="s">
        <v>818</v>
      </c>
      <c r="P1368" t="s">
        <v>10671</v>
      </c>
      <c r="Q1368" t="s">
        <v>10671</v>
      </c>
      <c r="R1368" t="s">
        <v>739</v>
      </c>
      <c r="S1368" t="s">
        <v>795</v>
      </c>
      <c r="T1368" t="s">
        <v>12975</v>
      </c>
      <c r="U1368" t="s">
        <v>965</v>
      </c>
      <c r="V1368" t="s">
        <v>10638</v>
      </c>
      <c r="W1368" t="s">
        <v>970</v>
      </c>
      <c r="X1368" t="s">
        <v>12983</v>
      </c>
    </row>
    <row r="1369" spans="2:24" ht="11" outlineLevel="1" x14ac:dyDescent="0.15">
      <c r="B1369" t="s">
        <v>1405</v>
      </c>
      <c r="C1369" t="s">
        <v>1406</v>
      </c>
      <c r="D1369" t="s">
        <v>167</v>
      </c>
      <c r="E1369" t="s">
        <v>10661</v>
      </c>
      <c r="F1369" t="s">
        <v>11297</v>
      </c>
      <c r="G1369" t="s">
        <v>1022</v>
      </c>
      <c r="H1369" s="17">
        <v>43438</v>
      </c>
      <c r="I1369" s="15">
        <v>2019</v>
      </c>
      <c r="J1369" t="s">
        <v>10634</v>
      </c>
      <c r="K1369" s="5">
        <v>0</v>
      </c>
      <c r="L1369" t="s">
        <v>967</v>
      </c>
      <c r="M1369" t="s">
        <v>985</v>
      </c>
      <c r="N1369" t="s">
        <v>10635</v>
      </c>
      <c r="O1369" t="s">
        <v>818</v>
      </c>
      <c r="P1369" t="s">
        <v>10671</v>
      </c>
      <c r="Q1369" t="s">
        <v>10671</v>
      </c>
      <c r="R1369" t="s">
        <v>739</v>
      </c>
      <c r="S1369" t="s">
        <v>795</v>
      </c>
      <c r="T1369" t="s">
        <v>12975</v>
      </c>
      <c r="U1369" t="s">
        <v>965</v>
      </c>
      <c r="V1369" t="s">
        <v>10638</v>
      </c>
      <c r="W1369" t="s">
        <v>970</v>
      </c>
      <c r="X1369" t="s">
        <v>12984</v>
      </c>
    </row>
    <row r="1370" spans="2:24" ht="11" outlineLevel="1" x14ac:dyDescent="0.15">
      <c r="B1370" t="s">
        <v>1405</v>
      </c>
      <c r="C1370" t="s">
        <v>1406</v>
      </c>
      <c r="D1370" t="s">
        <v>167</v>
      </c>
      <c r="E1370" t="s">
        <v>10664</v>
      </c>
      <c r="F1370" t="s">
        <v>11297</v>
      </c>
      <c r="G1370" t="s">
        <v>1022</v>
      </c>
      <c r="H1370" s="17">
        <v>43340</v>
      </c>
      <c r="I1370" s="15">
        <v>2018</v>
      </c>
      <c r="J1370" t="s">
        <v>10634</v>
      </c>
      <c r="K1370" s="5">
        <v>0</v>
      </c>
      <c r="L1370" t="s">
        <v>967</v>
      </c>
      <c r="M1370" t="s">
        <v>985</v>
      </c>
      <c r="N1370" t="s">
        <v>10635</v>
      </c>
      <c r="O1370" t="s">
        <v>818</v>
      </c>
      <c r="P1370" t="s">
        <v>10671</v>
      </c>
      <c r="Q1370" t="s">
        <v>10671</v>
      </c>
      <c r="R1370" t="s">
        <v>739</v>
      </c>
      <c r="S1370" t="s">
        <v>795</v>
      </c>
      <c r="T1370" t="s">
        <v>12975</v>
      </c>
      <c r="U1370" t="s">
        <v>965</v>
      </c>
      <c r="V1370" t="s">
        <v>10638</v>
      </c>
      <c r="W1370" t="s">
        <v>970</v>
      </c>
      <c r="X1370" t="s">
        <v>12985</v>
      </c>
    </row>
    <row r="1371" spans="2:24" ht="11" outlineLevel="1" x14ac:dyDescent="0.15">
      <c r="B1371" t="s">
        <v>1405</v>
      </c>
      <c r="C1371" t="s">
        <v>1406</v>
      </c>
      <c r="D1371" t="s">
        <v>167</v>
      </c>
      <c r="E1371" t="s">
        <v>10667</v>
      </c>
      <c r="F1371" t="s">
        <v>11297</v>
      </c>
      <c r="G1371" t="s">
        <v>1022</v>
      </c>
      <c r="H1371" s="17">
        <v>43391</v>
      </c>
      <c r="I1371" s="15">
        <v>2019</v>
      </c>
      <c r="J1371" t="s">
        <v>10634</v>
      </c>
      <c r="K1371" s="5">
        <v>0</v>
      </c>
      <c r="L1371" t="s">
        <v>967</v>
      </c>
      <c r="M1371" t="s">
        <v>985</v>
      </c>
      <c r="N1371" t="s">
        <v>10635</v>
      </c>
      <c r="O1371" t="s">
        <v>818</v>
      </c>
      <c r="P1371" t="s">
        <v>10671</v>
      </c>
      <c r="Q1371" t="s">
        <v>10671</v>
      </c>
      <c r="R1371" t="s">
        <v>739</v>
      </c>
      <c r="S1371" t="s">
        <v>795</v>
      </c>
      <c r="T1371" t="s">
        <v>12975</v>
      </c>
      <c r="U1371" t="s">
        <v>965</v>
      </c>
      <c r="V1371" t="s">
        <v>10638</v>
      </c>
      <c r="W1371" t="s">
        <v>970</v>
      </c>
      <c r="X1371" t="s">
        <v>12986</v>
      </c>
    </row>
    <row r="1372" spans="2:24" ht="11" outlineLevel="1" x14ac:dyDescent="0.15">
      <c r="B1372" t="s">
        <v>1405</v>
      </c>
      <c r="C1372" t="s">
        <v>1406</v>
      </c>
      <c r="D1372" t="s">
        <v>167</v>
      </c>
      <c r="E1372" t="s">
        <v>10658</v>
      </c>
      <c r="F1372" t="s">
        <v>11297</v>
      </c>
      <c r="G1372" t="s">
        <v>1022</v>
      </c>
      <c r="H1372" s="17">
        <v>43411</v>
      </c>
      <c r="I1372" s="15">
        <v>2019</v>
      </c>
      <c r="J1372" t="s">
        <v>10634</v>
      </c>
      <c r="K1372" s="5">
        <v>0</v>
      </c>
      <c r="L1372" t="s">
        <v>967</v>
      </c>
      <c r="M1372" t="s">
        <v>985</v>
      </c>
      <c r="N1372" t="s">
        <v>10635</v>
      </c>
      <c r="O1372" t="s">
        <v>818</v>
      </c>
      <c r="P1372" t="s">
        <v>10671</v>
      </c>
      <c r="Q1372" t="s">
        <v>10671</v>
      </c>
      <c r="R1372" t="s">
        <v>739</v>
      </c>
      <c r="S1372" t="s">
        <v>795</v>
      </c>
      <c r="T1372" t="s">
        <v>12975</v>
      </c>
      <c r="U1372" t="s">
        <v>965</v>
      </c>
      <c r="V1372" t="s">
        <v>10638</v>
      </c>
      <c r="W1372" t="s">
        <v>970</v>
      </c>
      <c r="X1372" t="s">
        <v>12987</v>
      </c>
    </row>
    <row r="1373" spans="2:24" ht="11" outlineLevel="1" x14ac:dyDescent="0.15">
      <c r="B1373" t="s">
        <v>1405</v>
      </c>
      <c r="C1373" t="s">
        <v>1406</v>
      </c>
      <c r="D1373" t="s">
        <v>167</v>
      </c>
      <c r="E1373" t="s">
        <v>10767</v>
      </c>
      <c r="F1373" t="s">
        <v>11297</v>
      </c>
      <c r="G1373" t="s">
        <v>1022</v>
      </c>
      <c r="H1373" s="17">
        <v>43550</v>
      </c>
      <c r="I1373" s="15">
        <v>2019</v>
      </c>
      <c r="J1373" t="s">
        <v>10634</v>
      </c>
      <c r="K1373" s="5">
        <v>0</v>
      </c>
      <c r="L1373" t="s">
        <v>967</v>
      </c>
      <c r="M1373" t="s">
        <v>985</v>
      </c>
      <c r="N1373" t="s">
        <v>10635</v>
      </c>
      <c r="O1373" t="s">
        <v>818</v>
      </c>
      <c r="P1373" t="s">
        <v>10671</v>
      </c>
      <c r="Q1373" t="s">
        <v>10671</v>
      </c>
      <c r="R1373" t="s">
        <v>739</v>
      </c>
      <c r="S1373" t="s">
        <v>795</v>
      </c>
      <c r="T1373" t="s">
        <v>12975</v>
      </c>
      <c r="U1373" t="s">
        <v>965</v>
      </c>
      <c r="V1373" t="s">
        <v>10638</v>
      </c>
      <c r="W1373" t="s">
        <v>970</v>
      </c>
      <c r="X1373" t="s">
        <v>12988</v>
      </c>
    </row>
    <row r="1374" spans="2:24" ht="11" outlineLevel="1" x14ac:dyDescent="0.15">
      <c r="B1374" t="s">
        <v>1405</v>
      </c>
      <c r="C1374" t="s">
        <v>1406</v>
      </c>
      <c r="D1374" t="s">
        <v>167</v>
      </c>
      <c r="E1374" t="s">
        <v>10728</v>
      </c>
      <c r="F1374" t="s">
        <v>11297</v>
      </c>
      <c r="G1374" t="s">
        <v>1022</v>
      </c>
      <c r="H1374" s="17">
        <v>43725</v>
      </c>
      <c r="I1374" s="15">
        <v>2019</v>
      </c>
      <c r="J1374" t="s">
        <v>10634</v>
      </c>
      <c r="K1374" s="5">
        <v>-227927.73</v>
      </c>
      <c r="L1374" t="s">
        <v>967</v>
      </c>
      <c r="M1374" t="s">
        <v>985</v>
      </c>
      <c r="N1374" t="s">
        <v>10635</v>
      </c>
      <c r="O1374" t="s">
        <v>818</v>
      </c>
      <c r="P1374" t="s">
        <v>10671</v>
      </c>
      <c r="Q1374" t="s">
        <v>10671</v>
      </c>
      <c r="R1374" t="s">
        <v>739</v>
      </c>
      <c r="S1374" t="s">
        <v>795</v>
      </c>
      <c r="T1374" t="s">
        <v>12975</v>
      </c>
      <c r="U1374" t="s">
        <v>965</v>
      </c>
      <c r="V1374" t="s">
        <v>10638</v>
      </c>
      <c r="W1374" t="s">
        <v>970</v>
      </c>
      <c r="X1374" t="s">
        <v>12989</v>
      </c>
    </row>
    <row r="1375" spans="2:24" ht="11" outlineLevel="1" x14ac:dyDescent="0.15">
      <c r="B1375" t="s">
        <v>1408</v>
      </c>
      <c r="C1375" t="s">
        <v>1409</v>
      </c>
      <c r="D1375" t="s">
        <v>1410</v>
      </c>
      <c r="E1375" t="s">
        <v>10655</v>
      </c>
      <c r="F1375" t="s">
        <v>12990</v>
      </c>
      <c r="G1375" t="s">
        <v>1412</v>
      </c>
      <c r="H1375" s="17">
        <v>45000</v>
      </c>
      <c r="I1375" s="15">
        <v>2023</v>
      </c>
      <c r="J1375" t="s">
        <v>10634</v>
      </c>
      <c r="K1375" s="5">
        <v>0</v>
      </c>
      <c r="L1375" t="s">
        <v>967</v>
      </c>
      <c r="M1375" t="s">
        <v>985</v>
      </c>
      <c r="N1375" t="s">
        <v>11711</v>
      </c>
      <c r="O1375" t="s">
        <v>796</v>
      </c>
      <c r="P1375" t="s">
        <v>10671</v>
      </c>
      <c r="Q1375" t="s">
        <v>10685</v>
      </c>
      <c r="R1375" t="s">
        <v>752</v>
      </c>
      <c r="S1375" t="s">
        <v>824</v>
      </c>
      <c r="T1375" t="s">
        <v>12991</v>
      </c>
      <c r="U1375" t="s">
        <v>965</v>
      </c>
      <c r="V1375" t="s">
        <v>10638</v>
      </c>
      <c r="W1375" t="s">
        <v>970</v>
      </c>
      <c r="X1375" t="s">
        <v>12992</v>
      </c>
    </row>
    <row r="1376" spans="2:24" ht="11" outlineLevel="1" x14ac:dyDescent="0.15">
      <c r="B1376" t="s">
        <v>1408</v>
      </c>
      <c r="C1376" t="s">
        <v>1409</v>
      </c>
      <c r="D1376" t="s">
        <v>1410</v>
      </c>
      <c r="E1376" t="s">
        <v>10649</v>
      </c>
      <c r="F1376" t="s">
        <v>12990</v>
      </c>
      <c r="G1376" t="s">
        <v>1412</v>
      </c>
      <c r="H1376" s="17">
        <v>43931</v>
      </c>
      <c r="I1376" s="15">
        <v>2020</v>
      </c>
      <c r="J1376" t="s">
        <v>10634</v>
      </c>
      <c r="K1376" s="5">
        <v>3319345.62</v>
      </c>
      <c r="L1376" t="s">
        <v>967</v>
      </c>
      <c r="M1376" t="s">
        <v>985</v>
      </c>
      <c r="N1376" t="s">
        <v>11711</v>
      </c>
      <c r="O1376" t="s">
        <v>796</v>
      </c>
      <c r="P1376" t="s">
        <v>10671</v>
      </c>
      <c r="Q1376" t="s">
        <v>10685</v>
      </c>
      <c r="R1376" t="s">
        <v>752</v>
      </c>
      <c r="S1376" t="s">
        <v>824</v>
      </c>
      <c r="T1376" t="s">
        <v>12993</v>
      </c>
      <c r="U1376" t="s">
        <v>965</v>
      </c>
      <c r="V1376" t="s">
        <v>10638</v>
      </c>
      <c r="W1376" t="s">
        <v>970</v>
      </c>
      <c r="X1376" t="s">
        <v>12994</v>
      </c>
    </row>
    <row r="1377" spans="2:24" ht="11" outlineLevel="1" x14ac:dyDescent="0.15">
      <c r="B1377" t="s">
        <v>1408</v>
      </c>
      <c r="C1377" t="s">
        <v>1409</v>
      </c>
      <c r="D1377" t="s">
        <v>1410</v>
      </c>
      <c r="E1377" t="s">
        <v>10652</v>
      </c>
      <c r="F1377" t="s">
        <v>12990</v>
      </c>
      <c r="G1377" t="s">
        <v>1412</v>
      </c>
      <c r="H1377" s="17">
        <v>44179</v>
      </c>
      <c r="I1377" s="15">
        <v>2021</v>
      </c>
      <c r="J1377" t="s">
        <v>10634</v>
      </c>
      <c r="K1377" s="5">
        <v>462369.39</v>
      </c>
      <c r="L1377" t="s">
        <v>967</v>
      </c>
      <c r="M1377" t="s">
        <v>985</v>
      </c>
      <c r="N1377" t="s">
        <v>11711</v>
      </c>
      <c r="O1377" t="s">
        <v>796</v>
      </c>
      <c r="P1377" t="s">
        <v>10671</v>
      </c>
      <c r="Q1377" t="s">
        <v>10685</v>
      </c>
      <c r="R1377" t="s">
        <v>752</v>
      </c>
      <c r="S1377" t="s">
        <v>824</v>
      </c>
      <c r="T1377" t="s">
        <v>12995</v>
      </c>
      <c r="U1377" t="s">
        <v>965</v>
      </c>
      <c r="V1377" t="s">
        <v>10638</v>
      </c>
      <c r="W1377" t="s">
        <v>970</v>
      </c>
      <c r="X1377" t="s">
        <v>12996</v>
      </c>
    </row>
    <row r="1378" spans="2:24" ht="11" outlineLevel="1" x14ac:dyDescent="0.15">
      <c r="B1378" t="s">
        <v>1408</v>
      </c>
      <c r="C1378" t="s">
        <v>1409</v>
      </c>
      <c r="D1378" t="s">
        <v>1410</v>
      </c>
      <c r="E1378" t="s">
        <v>10646</v>
      </c>
      <c r="F1378" t="s">
        <v>12990</v>
      </c>
      <c r="G1378" t="s">
        <v>1412</v>
      </c>
      <c r="H1378" s="17">
        <v>45271</v>
      </c>
      <c r="I1378" s="15">
        <v>2024</v>
      </c>
      <c r="J1378" t="s">
        <v>10634</v>
      </c>
      <c r="K1378" s="5">
        <v>-94406.29</v>
      </c>
      <c r="L1378" t="s">
        <v>967</v>
      </c>
      <c r="M1378" t="s">
        <v>985</v>
      </c>
      <c r="N1378" t="s">
        <v>11711</v>
      </c>
      <c r="O1378" t="s">
        <v>796</v>
      </c>
      <c r="P1378" t="s">
        <v>10671</v>
      </c>
      <c r="Q1378" t="s">
        <v>10685</v>
      </c>
      <c r="R1378" t="s">
        <v>752</v>
      </c>
      <c r="S1378" t="s">
        <v>824</v>
      </c>
      <c r="T1378" t="s">
        <v>12997</v>
      </c>
      <c r="U1378" t="s">
        <v>965</v>
      </c>
      <c r="V1378" t="s">
        <v>10638</v>
      </c>
      <c r="W1378" t="s">
        <v>970</v>
      </c>
      <c r="X1378" t="s">
        <v>12998</v>
      </c>
    </row>
    <row r="1379" spans="2:24" ht="11" outlineLevel="1" x14ac:dyDescent="0.15">
      <c r="B1379" t="s">
        <v>1408</v>
      </c>
      <c r="C1379" t="s">
        <v>1409</v>
      </c>
      <c r="D1379" t="s">
        <v>1410</v>
      </c>
      <c r="E1379" t="s">
        <v>10664</v>
      </c>
      <c r="F1379" t="s">
        <v>12990</v>
      </c>
      <c r="G1379" t="s">
        <v>1412</v>
      </c>
      <c r="H1379" s="17">
        <v>44323</v>
      </c>
      <c r="I1379" s="15">
        <v>2021</v>
      </c>
      <c r="J1379" t="s">
        <v>10634</v>
      </c>
      <c r="K1379" s="5">
        <v>0</v>
      </c>
      <c r="L1379" t="s">
        <v>967</v>
      </c>
      <c r="M1379" t="s">
        <v>985</v>
      </c>
      <c r="N1379" t="s">
        <v>11711</v>
      </c>
      <c r="O1379" t="s">
        <v>796</v>
      </c>
      <c r="P1379" t="s">
        <v>10671</v>
      </c>
      <c r="Q1379" t="s">
        <v>10685</v>
      </c>
      <c r="R1379" t="s">
        <v>752</v>
      </c>
      <c r="S1379" t="s">
        <v>824</v>
      </c>
      <c r="T1379" t="s">
        <v>12999</v>
      </c>
      <c r="U1379" t="s">
        <v>965</v>
      </c>
      <c r="V1379" t="s">
        <v>10638</v>
      </c>
      <c r="W1379" t="s">
        <v>970</v>
      </c>
      <c r="X1379" t="s">
        <v>13000</v>
      </c>
    </row>
    <row r="1380" spans="2:24" ht="11" outlineLevel="1" x14ac:dyDescent="0.15">
      <c r="B1380" t="s">
        <v>1408</v>
      </c>
      <c r="C1380" t="s">
        <v>1409</v>
      </c>
      <c r="D1380" t="s">
        <v>1410</v>
      </c>
      <c r="E1380" t="s">
        <v>10667</v>
      </c>
      <c r="F1380" t="s">
        <v>12990</v>
      </c>
      <c r="G1380" t="s">
        <v>1412</v>
      </c>
      <c r="H1380" s="17">
        <v>44504</v>
      </c>
      <c r="I1380" s="15">
        <v>2022</v>
      </c>
      <c r="J1380" t="s">
        <v>10634</v>
      </c>
      <c r="K1380" s="5">
        <v>316248.51</v>
      </c>
      <c r="L1380" t="s">
        <v>967</v>
      </c>
      <c r="M1380" t="s">
        <v>985</v>
      </c>
      <c r="N1380" t="s">
        <v>11711</v>
      </c>
      <c r="O1380" t="s">
        <v>796</v>
      </c>
      <c r="P1380" t="s">
        <v>10671</v>
      </c>
      <c r="Q1380" t="s">
        <v>10685</v>
      </c>
      <c r="R1380" t="s">
        <v>752</v>
      </c>
      <c r="S1380" t="s">
        <v>824</v>
      </c>
      <c r="T1380" t="s">
        <v>13001</v>
      </c>
      <c r="U1380" t="s">
        <v>965</v>
      </c>
      <c r="V1380" t="s">
        <v>10638</v>
      </c>
      <c r="W1380" t="s">
        <v>970</v>
      </c>
      <c r="X1380" t="s">
        <v>13002</v>
      </c>
    </row>
    <row r="1381" spans="2:24" ht="11" outlineLevel="1" x14ac:dyDescent="0.15">
      <c r="B1381" t="s">
        <v>1408</v>
      </c>
      <c r="C1381" t="s">
        <v>1409</v>
      </c>
      <c r="D1381" t="s">
        <v>1410</v>
      </c>
      <c r="E1381" t="s">
        <v>10661</v>
      </c>
      <c r="F1381" t="s">
        <v>12990</v>
      </c>
      <c r="G1381" t="s">
        <v>1412</v>
      </c>
      <c r="H1381" s="17">
        <v>44699</v>
      </c>
      <c r="I1381" s="15">
        <v>2022</v>
      </c>
      <c r="J1381" t="s">
        <v>10634</v>
      </c>
      <c r="K1381" s="5">
        <v>0</v>
      </c>
      <c r="L1381" t="s">
        <v>967</v>
      </c>
      <c r="M1381" t="s">
        <v>985</v>
      </c>
      <c r="N1381" t="s">
        <v>11711</v>
      </c>
      <c r="O1381" t="s">
        <v>796</v>
      </c>
      <c r="P1381" t="s">
        <v>10671</v>
      </c>
      <c r="Q1381" t="s">
        <v>10685</v>
      </c>
      <c r="R1381" t="s">
        <v>752</v>
      </c>
      <c r="S1381" t="s">
        <v>824</v>
      </c>
      <c r="T1381" t="s">
        <v>12991</v>
      </c>
      <c r="U1381" t="s">
        <v>965</v>
      </c>
      <c r="V1381" t="s">
        <v>10638</v>
      </c>
      <c r="W1381" t="s">
        <v>970</v>
      </c>
      <c r="X1381" t="s">
        <v>13003</v>
      </c>
    </row>
    <row r="1382" spans="2:24" ht="11" outlineLevel="1" x14ac:dyDescent="0.15">
      <c r="B1382" t="s">
        <v>1408</v>
      </c>
      <c r="C1382" t="s">
        <v>1409</v>
      </c>
      <c r="D1382" t="s">
        <v>1410</v>
      </c>
      <c r="E1382" t="s">
        <v>10643</v>
      </c>
      <c r="F1382" t="s">
        <v>12990</v>
      </c>
      <c r="G1382" t="s">
        <v>1412</v>
      </c>
      <c r="H1382" s="17">
        <v>44351</v>
      </c>
      <c r="I1382" s="15">
        <v>2021</v>
      </c>
      <c r="J1382" t="s">
        <v>10634</v>
      </c>
      <c r="K1382" s="5">
        <v>0</v>
      </c>
      <c r="L1382" t="s">
        <v>967</v>
      </c>
      <c r="M1382" t="s">
        <v>985</v>
      </c>
      <c r="N1382" t="s">
        <v>11711</v>
      </c>
      <c r="O1382" t="s">
        <v>796</v>
      </c>
      <c r="P1382" t="s">
        <v>10671</v>
      </c>
      <c r="Q1382" t="s">
        <v>10685</v>
      </c>
      <c r="R1382" t="s">
        <v>752</v>
      </c>
      <c r="S1382" t="s">
        <v>824</v>
      </c>
      <c r="T1382" t="s">
        <v>13004</v>
      </c>
      <c r="U1382" t="s">
        <v>965</v>
      </c>
      <c r="V1382" t="s">
        <v>10638</v>
      </c>
      <c r="W1382" t="s">
        <v>970</v>
      </c>
      <c r="X1382" t="s">
        <v>13005</v>
      </c>
    </row>
    <row r="1383" spans="2:24" ht="11" outlineLevel="1" x14ac:dyDescent="0.15">
      <c r="B1383" t="s">
        <v>1408</v>
      </c>
      <c r="C1383" t="s">
        <v>1409</v>
      </c>
      <c r="D1383" t="s">
        <v>1410</v>
      </c>
      <c r="E1383" t="s">
        <v>10632</v>
      </c>
      <c r="F1383" t="s">
        <v>12990</v>
      </c>
      <c r="G1383" t="s">
        <v>1412</v>
      </c>
      <c r="H1383" s="17">
        <v>44384</v>
      </c>
      <c r="I1383" s="15">
        <v>2021</v>
      </c>
      <c r="J1383" t="s">
        <v>10634</v>
      </c>
      <c r="K1383" s="5">
        <v>1580056</v>
      </c>
      <c r="L1383" t="s">
        <v>967</v>
      </c>
      <c r="M1383" t="s">
        <v>985</v>
      </c>
      <c r="N1383" t="s">
        <v>11711</v>
      </c>
      <c r="O1383" t="s">
        <v>796</v>
      </c>
      <c r="P1383" t="s">
        <v>10671</v>
      </c>
      <c r="Q1383" t="s">
        <v>10685</v>
      </c>
      <c r="R1383" t="s">
        <v>752</v>
      </c>
      <c r="S1383" t="s">
        <v>824</v>
      </c>
      <c r="T1383" t="s">
        <v>13006</v>
      </c>
      <c r="U1383" t="s">
        <v>965</v>
      </c>
      <c r="V1383" t="s">
        <v>10638</v>
      </c>
      <c r="W1383" t="s">
        <v>970</v>
      </c>
      <c r="X1383" t="s">
        <v>13007</v>
      </c>
    </row>
    <row r="1384" spans="2:24" ht="11" outlineLevel="1" x14ac:dyDescent="0.15">
      <c r="B1384" t="s">
        <v>1408</v>
      </c>
      <c r="C1384" t="s">
        <v>1409</v>
      </c>
      <c r="D1384" t="s">
        <v>1410</v>
      </c>
      <c r="E1384" t="s">
        <v>10658</v>
      </c>
      <c r="F1384" t="s">
        <v>12990</v>
      </c>
      <c r="G1384" t="s">
        <v>1412</v>
      </c>
      <c r="H1384" s="17">
        <v>44567</v>
      </c>
      <c r="I1384" s="15">
        <v>2022</v>
      </c>
      <c r="J1384" t="s">
        <v>10634</v>
      </c>
      <c r="K1384" s="5">
        <v>0</v>
      </c>
      <c r="L1384" t="s">
        <v>967</v>
      </c>
      <c r="M1384" t="s">
        <v>985</v>
      </c>
      <c r="N1384" t="s">
        <v>11711</v>
      </c>
      <c r="O1384" t="s">
        <v>796</v>
      </c>
      <c r="P1384" t="s">
        <v>10671</v>
      </c>
      <c r="Q1384" t="s">
        <v>10685</v>
      </c>
      <c r="R1384" t="s">
        <v>752</v>
      </c>
      <c r="S1384" t="s">
        <v>824</v>
      </c>
      <c r="T1384" t="s">
        <v>13008</v>
      </c>
      <c r="U1384" t="s">
        <v>965</v>
      </c>
      <c r="V1384" t="s">
        <v>10638</v>
      </c>
      <c r="W1384" t="s">
        <v>970</v>
      </c>
      <c r="X1384" t="s">
        <v>13009</v>
      </c>
    </row>
    <row r="1385" spans="2:24" ht="11" outlineLevel="1" x14ac:dyDescent="0.15">
      <c r="B1385" t="s">
        <v>1415</v>
      </c>
      <c r="C1385" t="s">
        <v>1416</v>
      </c>
      <c r="D1385" t="s">
        <v>205</v>
      </c>
      <c r="E1385" t="s">
        <v>10649</v>
      </c>
      <c r="F1385" t="s">
        <v>650</v>
      </c>
      <c r="G1385" t="s">
        <v>1288</v>
      </c>
      <c r="H1385" s="17">
        <v>45923</v>
      </c>
      <c r="I1385" s="15">
        <v>2025</v>
      </c>
      <c r="J1385" t="s">
        <v>10634</v>
      </c>
      <c r="K1385" s="5">
        <v>5561356.9199999999</v>
      </c>
      <c r="L1385" t="s">
        <v>967</v>
      </c>
      <c r="M1385" t="s">
        <v>985</v>
      </c>
      <c r="N1385" t="s">
        <v>10635</v>
      </c>
      <c r="O1385" t="s">
        <v>818</v>
      </c>
      <c r="P1385" t="s">
        <v>12643</v>
      </c>
      <c r="Q1385" t="s">
        <v>12649</v>
      </c>
      <c r="R1385" t="s">
        <v>752</v>
      </c>
      <c r="S1385" t="s">
        <v>795</v>
      </c>
      <c r="T1385" t="s">
        <v>13010</v>
      </c>
      <c r="U1385" t="s">
        <v>965</v>
      </c>
      <c r="V1385" t="s">
        <v>10638</v>
      </c>
      <c r="W1385" t="s">
        <v>970</v>
      </c>
      <c r="X1385" t="s">
        <v>13011</v>
      </c>
    </row>
    <row r="1386" spans="2:24" ht="11" outlineLevel="1" x14ac:dyDescent="0.15">
      <c r="B1386" t="s">
        <v>1418</v>
      </c>
      <c r="C1386" t="s">
        <v>1337</v>
      </c>
      <c r="D1386" t="s">
        <v>186</v>
      </c>
      <c r="E1386" t="s">
        <v>10905</v>
      </c>
      <c r="F1386" t="s">
        <v>604</v>
      </c>
      <c r="G1386" t="s">
        <v>1088</v>
      </c>
      <c r="H1386" s="17">
        <v>43164</v>
      </c>
      <c r="I1386" s="15">
        <v>2018</v>
      </c>
      <c r="J1386" t="s">
        <v>10634</v>
      </c>
      <c r="K1386" s="5">
        <v>0</v>
      </c>
      <c r="L1386" t="s">
        <v>967</v>
      </c>
      <c r="M1386" t="s">
        <v>985</v>
      </c>
      <c r="N1386" t="s">
        <v>10635</v>
      </c>
      <c r="O1386" t="s">
        <v>818</v>
      </c>
      <c r="P1386" t="s">
        <v>10671</v>
      </c>
      <c r="Q1386" t="s">
        <v>10671</v>
      </c>
      <c r="R1386" t="s">
        <v>739</v>
      </c>
      <c r="S1386" t="s">
        <v>795</v>
      </c>
      <c r="T1386" t="s">
        <v>13012</v>
      </c>
      <c r="U1386" t="s">
        <v>965</v>
      </c>
      <c r="V1386" t="s">
        <v>10638</v>
      </c>
      <c r="W1386" t="s">
        <v>970</v>
      </c>
      <c r="X1386" t="s">
        <v>13013</v>
      </c>
    </row>
    <row r="1387" spans="2:24" ht="11" outlineLevel="1" x14ac:dyDescent="0.15">
      <c r="B1387" t="s">
        <v>1418</v>
      </c>
      <c r="C1387" t="s">
        <v>1337</v>
      </c>
      <c r="D1387" t="s">
        <v>186</v>
      </c>
      <c r="E1387" t="s">
        <v>10950</v>
      </c>
      <c r="F1387" t="s">
        <v>604</v>
      </c>
      <c r="G1387" t="s">
        <v>1088</v>
      </c>
      <c r="H1387" s="17">
        <v>43060</v>
      </c>
      <c r="I1387" s="15">
        <v>2018</v>
      </c>
      <c r="J1387" t="s">
        <v>10634</v>
      </c>
      <c r="K1387" s="5">
        <v>0</v>
      </c>
      <c r="L1387" t="s">
        <v>967</v>
      </c>
      <c r="M1387" t="s">
        <v>985</v>
      </c>
      <c r="N1387" t="s">
        <v>10635</v>
      </c>
      <c r="O1387" t="s">
        <v>818</v>
      </c>
      <c r="P1387" t="s">
        <v>10671</v>
      </c>
      <c r="Q1387" t="s">
        <v>10671</v>
      </c>
      <c r="R1387" t="s">
        <v>739</v>
      </c>
      <c r="S1387" t="s">
        <v>795</v>
      </c>
      <c r="T1387" t="s">
        <v>13014</v>
      </c>
      <c r="U1387" t="s">
        <v>965</v>
      </c>
      <c r="V1387" t="s">
        <v>10638</v>
      </c>
      <c r="W1387" t="s">
        <v>970</v>
      </c>
      <c r="X1387" t="s">
        <v>13015</v>
      </c>
    </row>
    <row r="1388" spans="2:24" ht="11" outlineLevel="1" x14ac:dyDescent="0.15">
      <c r="B1388" t="s">
        <v>1418</v>
      </c>
      <c r="C1388" t="s">
        <v>1337</v>
      </c>
      <c r="D1388" t="s">
        <v>186</v>
      </c>
      <c r="E1388" t="s">
        <v>10935</v>
      </c>
      <c r="F1388" t="s">
        <v>604</v>
      </c>
      <c r="G1388" t="s">
        <v>1088</v>
      </c>
      <c r="H1388" s="17">
        <v>43206</v>
      </c>
      <c r="I1388" s="15">
        <v>2018</v>
      </c>
      <c r="J1388" t="s">
        <v>10634</v>
      </c>
      <c r="K1388" s="5">
        <v>0</v>
      </c>
      <c r="L1388" t="s">
        <v>967</v>
      </c>
      <c r="M1388" t="s">
        <v>985</v>
      </c>
      <c r="N1388" t="s">
        <v>10635</v>
      </c>
      <c r="O1388" t="s">
        <v>818</v>
      </c>
      <c r="P1388" t="s">
        <v>10671</v>
      </c>
      <c r="Q1388" t="s">
        <v>10671</v>
      </c>
      <c r="R1388" t="s">
        <v>739</v>
      </c>
      <c r="S1388" t="s">
        <v>795</v>
      </c>
      <c r="T1388" t="s">
        <v>13016</v>
      </c>
      <c r="U1388" t="s">
        <v>965</v>
      </c>
      <c r="V1388" t="s">
        <v>10638</v>
      </c>
      <c r="W1388" t="s">
        <v>970</v>
      </c>
      <c r="X1388" t="s">
        <v>13017</v>
      </c>
    </row>
    <row r="1389" spans="2:24" ht="11" outlineLevel="1" x14ac:dyDescent="0.15">
      <c r="B1389" t="s">
        <v>1418</v>
      </c>
      <c r="C1389" t="s">
        <v>1337</v>
      </c>
      <c r="D1389" t="s">
        <v>186</v>
      </c>
      <c r="E1389" t="s">
        <v>11015</v>
      </c>
      <c r="F1389" t="s">
        <v>604</v>
      </c>
      <c r="G1389" t="s">
        <v>1088</v>
      </c>
      <c r="H1389" s="17">
        <v>43683</v>
      </c>
      <c r="I1389" s="15">
        <v>2019</v>
      </c>
      <c r="J1389" t="s">
        <v>10634</v>
      </c>
      <c r="K1389" s="5">
        <v>0</v>
      </c>
      <c r="L1389" t="s">
        <v>967</v>
      </c>
      <c r="M1389" t="s">
        <v>985</v>
      </c>
      <c r="N1389" t="s">
        <v>10635</v>
      </c>
      <c r="O1389" t="s">
        <v>818</v>
      </c>
      <c r="P1389" t="s">
        <v>10671</v>
      </c>
      <c r="Q1389" t="s">
        <v>10671</v>
      </c>
      <c r="R1389" t="s">
        <v>739</v>
      </c>
      <c r="S1389" t="s">
        <v>795</v>
      </c>
      <c r="T1389" t="s">
        <v>13012</v>
      </c>
      <c r="U1389" t="s">
        <v>965</v>
      </c>
      <c r="V1389" t="s">
        <v>10638</v>
      </c>
      <c r="W1389" t="s">
        <v>970</v>
      </c>
      <c r="X1389" t="s">
        <v>13018</v>
      </c>
    </row>
    <row r="1390" spans="2:24" ht="11" outlineLevel="1" x14ac:dyDescent="0.15">
      <c r="B1390" t="s">
        <v>1418</v>
      </c>
      <c r="C1390" t="s">
        <v>1337</v>
      </c>
      <c r="D1390" t="s">
        <v>186</v>
      </c>
      <c r="E1390" t="s">
        <v>10956</v>
      </c>
      <c r="F1390" t="s">
        <v>604</v>
      </c>
      <c r="G1390" t="s">
        <v>1088</v>
      </c>
      <c r="H1390" s="17">
        <v>43077</v>
      </c>
      <c r="I1390" s="15">
        <v>2018</v>
      </c>
      <c r="J1390" t="s">
        <v>10634</v>
      </c>
      <c r="K1390" s="5">
        <v>0</v>
      </c>
      <c r="L1390" t="s">
        <v>967</v>
      </c>
      <c r="M1390" t="s">
        <v>985</v>
      </c>
      <c r="N1390" t="s">
        <v>10635</v>
      </c>
      <c r="O1390" t="s">
        <v>818</v>
      </c>
      <c r="P1390" t="s">
        <v>10671</v>
      </c>
      <c r="Q1390" t="s">
        <v>10671</v>
      </c>
      <c r="R1390" t="s">
        <v>739</v>
      </c>
      <c r="S1390" t="s">
        <v>795</v>
      </c>
      <c r="T1390" t="s">
        <v>13016</v>
      </c>
      <c r="U1390" t="s">
        <v>965</v>
      </c>
      <c r="V1390" t="s">
        <v>10638</v>
      </c>
      <c r="W1390" t="s">
        <v>970</v>
      </c>
      <c r="X1390" t="s">
        <v>13019</v>
      </c>
    </row>
    <row r="1391" spans="2:24" ht="11" outlineLevel="1" x14ac:dyDescent="0.15">
      <c r="B1391" t="s">
        <v>1418</v>
      </c>
      <c r="C1391" t="s">
        <v>1337</v>
      </c>
      <c r="D1391" t="s">
        <v>186</v>
      </c>
      <c r="E1391" t="s">
        <v>10968</v>
      </c>
      <c r="F1391" t="s">
        <v>604</v>
      </c>
      <c r="G1391" t="s">
        <v>1088</v>
      </c>
      <c r="H1391" s="17">
        <v>43292</v>
      </c>
      <c r="I1391" s="15">
        <v>2018</v>
      </c>
      <c r="J1391" t="s">
        <v>10634</v>
      </c>
      <c r="K1391" s="5">
        <v>0</v>
      </c>
      <c r="L1391" t="s">
        <v>967</v>
      </c>
      <c r="M1391" t="s">
        <v>985</v>
      </c>
      <c r="N1391" t="s">
        <v>10635</v>
      </c>
      <c r="O1391" t="s">
        <v>818</v>
      </c>
      <c r="P1391" t="s">
        <v>10671</v>
      </c>
      <c r="Q1391" t="s">
        <v>10671</v>
      </c>
      <c r="R1391" t="s">
        <v>739</v>
      </c>
      <c r="S1391" t="s">
        <v>795</v>
      </c>
      <c r="T1391" t="s">
        <v>13012</v>
      </c>
      <c r="U1391" t="s">
        <v>965</v>
      </c>
      <c r="V1391" t="s">
        <v>10638</v>
      </c>
      <c r="W1391" t="s">
        <v>970</v>
      </c>
      <c r="X1391" t="s">
        <v>13020</v>
      </c>
    </row>
    <row r="1392" spans="2:24" ht="11" outlineLevel="1" x14ac:dyDescent="0.15">
      <c r="B1392" t="s">
        <v>1418</v>
      </c>
      <c r="C1392" t="s">
        <v>1337</v>
      </c>
      <c r="D1392" t="s">
        <v>186</v>
      </c>
      <c r="E1392" t="s">
        <v>10989</v>
      </c>
      <c r="F1392" t="s">
        <v>604</v>
      </c>
      <c r="G1392" t="s">
        <v>1088</v>
      </c>
      <c r="H1392" s="17">
        <v>43040</v>
      </c>
      <c r="I1392" s="15">
        <v>2018</v>
      </c>
      <c r="J1392" t="s">
        <v>10634</v>
      </c>
      <c r="K1392" s="5">
        <v>0</v>
      </c>
      <c r="L1392" t="s">
        <v>967</v>
      </c>
      <c r="M1392" t="s">
        <v>985</v>
      </c>
      <c r="N1392" t="s">
        <v>10635</v>
      </c>
      <c r="O1392" t="s">
        <v>818</v>
      </c>
      <c r="P1392" t="s">
        <v>10671</v>
      </c>
      <c r="Q1392" t="s">
        <v>10671</v>
      </c>
      <c r="R1392" t="s">
        <v>739</v>
      </c>
      <c r="S1392" t="s">
        <v>795</v>
      </c>
      <c r="T1392" t="s">
        <v>13021</v>
      </c>
      <c r="U1392" t="s">
        <v>965</v>
      </c>
      <c r="V1392" t="s">
        <v>10638</v>
      </c>
      <c r="W1392" t="s">
        <v>970</v>
      </c>
      <c r="X1392" t="s">
        <v>13022</v>
      </c>
    </row>
    <row r="1393" spans="2:24" ht="11" outlineLevel="1" x14ac:dyDescent="0.15">
      <c r="B1393" t="s">
        <v>1418</v>
      </c>
      <c r="C1393" t="s">
        <v>1337</v>
      </c>
      <c r="D1393" t="s">
        <v>186</v>
      </c>
      <c r="E1393" t="s">
        <v>10889</v>
      </c>
      <c r="F1393" t="s">
        <v>604</v>
      </c>
      <c r="G1393" t="s">
        <v>1088</v>
      </c>
      <c r="H1393" s="17">
        <v>43126</v>
      </c>
      <c r="I1393" s="15">
        <v>2018</v>
      </c>
      <c r="J1393" t="s">
        <v>10634</v>
      </c>
      <c r="K1393" s="5">
        <v>0</v>
      </c>
      <c r="L1393" t="s">
        <v>967</v>
      </c>
      <c r="M1393" t="s">
        <v>985</v>
      </c>
      <c r="N1393" t="s">
        <v>10635</v>
      </c>
      <c r="O1393" t="s">
        <v>818</v>
      </c>
      <c r="P1393" t="s">
        <v>10671</v>
      </c>
      <c r="Q1393" t="s">
        <v>10671</v>
      </c>
      <c r="R1393" t="s">
        <v>739</v>
      </c>
      <c r="S1393" t="s">
        <v>795</v>
      </c>
      <c r="T1393" t="s">
        <v>13016</v>
      </c>
      <c r="U1393" t="s">
        <v>965</v>
      </c>
      <c r="V1393" t="s">
        <v>10638</v>
      </c>
      <c r="W1393" t="s">
        <v>970</v>
      </c>
      <c r="X1393" t="s">
        <v>13023</v>
      </c>
    </row>
    <row r="1394" spans="2:24" ht="11" outlineLevel="1" x14ac:dyDescent="0.15">
      <c r="B1394" t="s">
        <v>1418</v>
      </c>
      <c r="C1394" t="s">
        <v>1337</v>
      </c>
      <c r="D1394" t="s">
        <v>186</v>
      </c>
      <c r="E1394" t="s">
        <v>10649</v>
      </c>
      <c r="F1394" t="s">
        <v>604</v>
      </c>
      <c r="G1394" t="s">
        <v>1088</v>
      </c>
      <c r="H1394" s="17">
        <v>42979</v>
      </c>
      <c r="I1394" s="15">
        <v>2017</v>
      </c>
      <c r="J1394" t="s">
        <v>10634</v>
      </c>
      <c r="K1394" s="5">
        <v>5703344</v>
      </c>
      <c r="L1394" t="s">
        <v>967</v>
      </c>
      <c r="M1394" t="s">
        <v>985</v>
      </c>
      <c r="N1394" t="s">
        <v>10635</v>
      </c>
      <c r="O1394" t="s">
        <v>818</v>
      </c>
      <c r="P1394" t="s">
        <v>10671</v>
      </c>
      <c r="Q1394" t="s">
        <v>10671</v>
      </c>
      <c r="R1394" t="s">
        <v>739</v>
      </c>
      <c r="S1394" t="s">
        <v>795</v>
      </c>
      <c r="T1394" t="s">
        <v>13024</v>
      </c>
      <c r="U1394" t="s">
        <v>965</v>
      </c>
      <c r="V1394" t="s">
        <v>10638</v>
      </c>
      <c r="W1394" t="s">
        <v>970</v>
      </c>
      <c r="X1394" t="s">
        <v>13025</v>
      </c>
    </row>
    <row r="1395" spans="2:24" ht="11" outlineLevel="1" x14ac:dyDescent="0.15">
      <c r="B1395" t="s">
        <v>1418</v>
      </c>
      <c r="C1395" t="s">
        <v>1337</v>
      </c>
      <c r="D1395" t="s">
        <v>186</v>
      </c>
      <c r="E1395" t="s">
        <v>10977</v>
      </c>
      <c r="F1395" t="s">
        <v>604</v>
      </c>
      <c r="G1395" t="s">
        <v>1088</v>
      </c>
      <c r="H1395" s="17">
        <v>43663</v>
      </c>
      <c r="I1395" s="15">
        <v>2019</v>
      </c>
      <c r="J1395" t="s">
        <v>10634</v>
      </c>
      <c r="K1395" s="5">
        <v>-182839.03</v>
      </c>
      <c r="L1395" t="s">
        <v>967</v>
      </c>
      <c r="M1395" t="s">
        <v>985</v>
      </c>
      <c r="N1395" t="s">
        <v>10635</v>
      </c>
      <c r="O1395" t="s">
        <v>818</v>
      </c>
      <c r="P1395" t="s">
        <v>10671</v>
      </c>
      <c r="Q1395" t="s">
        <v>10671</v>
      </c>
      <c r="R1395" t="s">
        <v>739</v>
      </c>
      <c r="S1395" t="s">
        <v>795</v>
      </c>
      <c r="T1395" t="s">
        <v>13012</v>
      </c>
      <c r="U1395" t="s">
        <v>965</v>
      </c>
      <c r="V1395" t="s">
        <v>10638</v>
      </c>
      <c r="W1395" t="s">
        <v>970</v>
      </c>
      <c r="X1395" t="s">
        <v>13026</v>
      </c>
    </row>
    <row r="1396" spans="2:24" ht="11" outlineLevel="1" x14ac:dyDescent="0.15">
      <c r="B1396" t="s">
        <v>1418</v>
      </c>
      <c r="C1396" t="s">
        <v>1337</v>
      </c>
      <c r="D1396" t="s">
        <v>186</v>
      </c>
      <c r="E1396" t="s">
        <v>10926</v>
      </c>
      <c r="F1396" t="s">
        <v>604</v>
      </c>
      <c r="G1396" t="s">
        <v>1088</v>
      </c>
      <c r="H1396" s="17">
        <v>43147</v>
      </c>
      <c r="I1396" s="15">
        <v>2018</v>
      </c>
      <c r="J1396" t="s">
        <v>10634</v>
      </c>
      <c r="K1396" s="5">
        <v>0</v>
      </c>
      <c r="L1396" t="s">
        <v>967</v>
      </c>
      <c r="M1396" t="s">
        <v>985</v>
      </c>
      <c r="N1396" t="s">
        <v>10635</v>
      </c>
      <c r="O1396" t="s">
        <v>818</v>
      </c>
      <c r="P1396" t="s">
        <v>10671</v>
      </c>
      <c r="Q1396" t="s">
        <v>10671</v>
      </c>
      <c r="R1396" t="s">
        <v>739</v>
      </c>
      <c r="S1396" t="s">
        <v>795</v>
      </c>
      <c r="T1396" t="s">
        <v>13012</v>
      </c>
      <c r="U1396" t="s">
        <v>965</v>
      </c>
      <c r="V1396" t="s">
        <v>10638</v>
      </c>
      <c r="W1396" t="s">
        <v>970</v>
      </c>
      <c r="X1396" t="s">
        <v>13027</v>
      </c>
    </row>
    <row r="1397" spans="2:24" ht="11" outlineLevel="1" x14ac:dyDescent="0.15">
      <c r="B1397" t="s">
        <v>1418</v>
      </c>
      <c r="C1397" t="s">
        <v>1337</v>
      </c>
      <c r="D1397" t="s">
        <v>186</v>
      </c>
      <c r="E1397" t="s">
        <v>10940</v>
      </c>
      <c r="F1397" t="s">
        <v>604</v>
      </c>
      <c r="G1397" t="s">
        <v>1088</v>
      </c>
      <c r="H1397" s="17">
        <v>43620</v>
      </c>
      <c r="I1397" s="15">
        <v>2019</v>
      </c>
      <c r="J1397" t="s">
        <v>10634</v>
      </c>
      <c r="K1397" s="5">
        <v>0</v>
      </c>
      <c r="L1397" t="s">
        <v>967</v>
      </c>
      <c r="M1397" t="s">
        <v>985</v>
      </c>
      <c r="N1397" t="s">
        <v>10635</v>
      </c>
      <c r="O1397" t="s">
        <v>818</v>
      </c>
      <c r="P1397" t="s">
        <v>10671</v>
      </c>
      <c r="Q1397" t="s">
        <v>10671</v>
      </c>
      <c r="R1397" t="s">
        <v>739</v>
      </c>
      <c r="S1397" t="s">
        <v>795</v>
      </c>
      <c r="T1397" t="s">
        <v>13012</v>
      </c>
      <c r="U1397" t="s">
        <v>965</v>
      </c>
      <c r="V1397" t="s">
        <v>10638</v>
      </c>
      <c r="W1397" t="s">
        <v>970</v>
      </c>
      <c r="X1397" t="s">
        <v>13028</v>
      </c>
    </row>
    <row r="1398" spans="2:24" ht="11" outlineLevel="1" x14ac:dyDescent="0.15">
      <c r="B1398" t="s">
        <v>1418</v>
      </c>
      <c r="C1398" t="s">
        <v>1337</v>
      </c>
      <c r="D1398" t="s">
        <v>186</v>
      </c>
      <c r="E1398" t="s">
        <v>10959</v>
      </c>
      <c r="F1398" t="s">
        <v>604</v>
      </c>
      <c r="G1398" t="s">
        <v>1088</v>
      </c>
      <c r="H1398" s="17">
        <v>43181</v>
      </c>
      <c r="I1398" s="15">
        <v>2018</v>
      </c>
      <c r="J1398" t="s">
        <v>10634</v>
      </c>
      <c r="K1398" s="5">
        <v>0</v>
      </c>
      <c r="L1398" t="s">
        <v>967</v>
      </c>
      <c r="M1398" t="s">
        <v>985</v>
      </c>
      <c r="N1398" t="s">
        <v>10635</v>
      </c>
      <c r="O1398" t="s">
        <v>818</v>
      </c>
      <c r="P1398" t="s">
        <v>10671</v>
      </c>
      <c r="Q1398" t="s">
        <v>10671</v>
      </c>
      <c r="R1398" t="s">
        <v>739</v>
      </c>
      <c r="S1398" t="s">
        <v>795</v>
      </c>
      <c r="T1398" t="s">
        <v>13016</v>
      </c>
      <c r="U1398" t="s">
        <v>965</v>
      </c>
      <c r="V1398" t="s">
        <v>10638</v>
      </c>
      <c r="W1398" t="s">
        <v>970</v>
      </c>
      <c r="X1398" t="s">
        <v>13029</v>
      </c>
    </row>
    <row r="1399" spans="2:24" ht="11" outlineLevel="1" x14ac:dyDescent="0.15">
      <c r="B1399" t="s">
        <v>1418</v>
      </c>
      <c r="C1399" t="s">
        <v>1337</v>
      </c>
      <c r="D1399" t="s">
        <v>186</v>
      </c>
      <c r="E1399" t="s">
        <v>10932</v>
      </c>
      <c r="F1399" t="s">
        <v>604</v>
      </c>
      <c r="G1399" t="s">
        <v>1088</v>
      </c>
      <c r="H1399" s="17">
        <v>43340</v>
      </c>
      <c r="I1399" s="15">
        <v>2018</v>
      </c>
      <c r="J1399" t="s">
        <v>10634</v>
      </c>
      <c r="K1399" s="5">
        <v>0</v>
      </c>
      <c r="L1399" t="s">
        <v>967</v>
      </c>
      <c r="M1399" t="s">
        <v>985</v>
      </c>
      <c r="N1399" t="s">
        <v>10635</v>
      </c>
      <c r="O1399" t="s">
        <v>818</v>
      </c>
      <c r="P1399" t="s">
        <v>10671</v>
      </c>
      <c r="Q1399" t="s">
        <v>10671</v>
      </c>
      <c r="R1399" t="s">
        <v>739</v>
      </c>
      <c r="S1399" t="s">
        <v>795</v>
      </c>
      <c r="T1399" t="s">
        <v>13012</v>
      </c>
      <c r="U1399" t="s">
        <v>965</v>
      </c>
      <c r="V1399" t="s">
        <v>10638</v>
      </c>
      <c r="W1399" t="s">
        <v>970</v>
      </c>
      <c r="X1399" t="s">
        <v>13030</v>
      </c>
    </row>
    <row r="1400" spans="2:24" ht="11" outlineLevel="1" x14ac:dyDescent="0.15">
      <c r="B1400" t="s">
        <v>1418</v>
      </c>
      <c r="C1400" t="s">
        <v>1337</v>
      </c>
      <c r="D1400" t="s">
        <v>186</v>
      </c>
      <c r="E1400" t="s">
        <v>10986</v>
      </c>
      <c r="F1400" t="s">
        <v>604</v>
      </c>
      <c r="G1400" t="s">
        <v>1088</v>
      </c>
      <c r="H1400" s="17">
        <v>43494</v>
      </c>
      <c r="I1400" s="15">
        <v>2019</v>
      </c>
      <c r="J1400" t="s">
        <v>10634</v>
      </c>
      <c r="K1400" s="5">
        <v>0</v>
      </c>
      <c r="L1400" t="s">
        <v>967</v>
      </c>
      <c r="M1400" t="s">
        <v>985</v>
      </c>
      <c r="N1400" t="s">
        <v>10635</v>
      </c>
      <c r="O1400" t="s">
        <v>818</v>
      </c>
      <c r="P1400" t="s">
        <v>10671</v>
      </c>
      <c r="Q1400" t="s">
        <v>10671</v>
      </c>
      <c r="R1400" t="s">
        <v>739</v>
      </c>
      <c r="S1400" t="s">
        <v>795</v>
      </c>
      <c r="T1400" t="s">
        <v>13012</v>
      </c>
      <c r="U1400" t="s">
        <v>965</v>
      </c>
      <c r="V1400" t="s">
        <v>10638</v>
      </c>
      <c r="W1400" t="s">
        <v>970</v>
      </c>
      <c r="X1400" t="s">
        <v>13031</v>
      </c>
    </row>
    <row r="1401" spans="2:24" ht="11" outlineLevel="1" x14ac:dyDescent="0.15">
      <c r="B1401" t="s">
        <v>1418</v>
      </c>
      <c r="C1401" t="s">
        <v>1337</v>
      </c>
      <c r="D1401" t="s">
        <v>186</v>
      </c>
      <c r="E1401" t="s">
        <v>10923</v>
      </c>
      <c r="F1401" t="s">
        <v>604</v>
      </c>
      <c r="G1401" t="s">
        <v>1088</v>
      </c>
      <c r="H1401" s="17">
        <v>43108</v>
      </c>
      <c r="I1401" s="15">
        <v>2018</v>
      </c>
      <c r="J1401" t="s">
        <v>10634</v>
      </c>
      <c r="K1401" s="5">
        <v>0</v>
      </c>
      <c r="L1401" t="s">
        <v>967</v>
      </c>
      <c r="M1401" t="s">
        <v>985</v>
      </c>
      <c r="N1401" t="s">
        <v>10635</v>
      </c>
      <c r="O1401" t="s">
        <v>818</v>
      </c>
      <c r="P1401" t="s">
        <v>10671</v>
      </c>
      <c r="Q1401" t="s">
        <v>10671</v>
      </c>
      <c r="R1401" t="s">
        <v>739</v>
      </c>
      <c r="S1401" t="s">
        <v>795</v>
      </c>
      <c r="T1401" t="s">
        <v>13016</v>
      </c>
      <c r="U1401" t="s">
        <v>965</v>
      </c>
      <c r="V1401" t="s">
        <v>10638</v>
      </c>
      <c r="W1401" t="s">
        <v>970</v>
      </c>
      <c r="X1401" t="s">
        <v>13032</v>
      </c>
    </row>
    <row r="1402" spans="2:24" ht="11" outlineLevel="1" x14ac:dyDescent="0.15">
      <c r="B1402" t="s">
        <v>1420</v>
      </c>
      <c r="C1402" t="s">
        <v>1421</v>
      </c>
      <c r="D1402" t="s">
        <v>202</v>
      </c>
      <c r="E1402" t="s">
        <v>10661</v>
      </c>
      <c r="F1402" t="s">
        <v>608</v>
      </c>
      <c r="G1402" t="s">
        <v>1184</v>
      </c>
      <c r="H1402" s="17">
        <v>43880</v>
      </c>
      <c r="I1402" s="15">
        <v>2020</v>
      </c>
      <c r="J1402" t="s">
        <v>10634</v>
      </c>
      <c r="K1402" s="5">
        <v>493457</v>
      </c>
      <c r="L1402" t="s">
        <v>967</v>
      </c>
      <c r="M1402" t="s">
        <v>985</v>
      </c>
      <c r="N1402" t="s">
        <v>10635</v>
      </c>
      <c r="O1402" t="s">
        <v>796</v>
      </c>
      <c r="P1402" t="s">
        <v>11969</v>
      </c>
      <c r="Q1402" t="s">
        <v>11969</v>
      </c>
      <c r="R1402" t="s">
        <v>748</v>
      </c>
      <c r="S1402" t="s">
        <v>795</v>
      </c>
      <c r="T1402" t="s">
        <v>13033</v>
      </c>
      <c r="U1402" t="s">
        <v>965</v>
      </c>
      <c r="V1402" t="s">
        <v>10638</v>
      </c>
      <c r="W1402" t="s">
        <v>970</v>
      </c>
      <c r="X1402" t="s">
        <v>13034</v>
      </c>
    </row>
    <row r="1403" spans="2:24" ht="11" outlineLevel="1" x14ac:dyDescent="0.15">
      <c r="B1403" t="s">
        <v>1420</v>
      </c>
      <c r="C1403" t="s">
        <v>1421</v>
      </c>
      <c r="D1403" t="s">
        <v>202</v>
      </c>
      <c r="E1403" t="s">
        <v>10658</v>
      </c>
      <c r="F1403" t="s">
        <v>608</v>
      </c>
      <c r="G1403" t="s">
        <v>1184</v>
      </c>
      <c r="H1403" s="17">
        <v>43873</v>
      </c>
      <c r="I1403" s="15">
        <v>2020</v>
      </c>
      <c r="J1403" t="s">
        <v>10634</v>
      </c>
      <c r="K1403" s="5">
        <v>465952</v>
      </c>
      <c r="L1403" t="s">
        <v>967</v>
      </c>
      <c r="M1403" t="s">
        <v>985</v>
      </c>
      <c r="N1403" t="s">
        <v>10635</v>
      </c>
      <c r="O1403" t="s">
        <v>796</v>
      </c>
      <c r="P1403" t="s">
        <v>11969</v>
      </c>
      <c r="Q1403" t="s">
        <v>11969</v>
      </c>
      <c r="R1403" t="s">
        <v>748</v>
      </c>
      <c r="S1403" t="s">
        <v>795</v>
      </c>
      <c r="T1403" t="s">
        <v>13033</v>
      </c>
      <c r="U1403" t="s">
        <v>965</v>
      </c>
      <c r="V1403" t="s">
        <v>10638</v>
      </c>
      <c r="W1403" t="s">
        <v>970</v>
      </c>
      <c r="X1403" t="s">
        <v>13035</v>
      </c>
    </row>
    <row r="1404" spans="2:24" ht="11" outlineLevel="1" x14ac:dyDescent="0.15">
      <c r="B1404" t="s">
        <v>1420</v>
      </c>
      <c r="C1404" t="s">
        <v>1421</v>
      </c>
      <c r="D1404" t="s">
        <v>202</v>
      </c>
      <c r="E1404" t="s">
        <v>10655</v>
      </c>
      <c r="F1404" t="s">
        <v>608</v>
      </c>
      <c r="G1404" t="s">
        <v>1184</v>
      </c>
      <c r="H1404" s="17">
        <v>43893</v>
      </c>
      <c r="I1404" s="15">
        <v>2020</v>
      </c>
      <c r="J1404" t="s">
        <v>10634</v>
      </c>
      <c r="K1404" s="5">
        <v>343993</v>
      </c>
      <c r="L1404" t="s">
        <v>967</v>
      </c>
      <c r="M1404" t="s">
        <v>985</v>
      </c>
      <c r="N1404" t="s">
        <v>10635</v>
      </c>
      <c r="O1404" t="s">
        <v>796</v>
      </c>
      <c r="P1404" t="s">
        <v>11969</v>
      </c>
      <c r="Q1404" t="s">
        <v>11969</v>
      </c>
      <c r="R1404" t="s">
        <v>748</v>
      </c>
      <c r="S1404" t="s">
        <v>795</v>
      </c>
      <c r="T1404" t="s">
        <v>13033</v>
      </c>
      <c r="U1404" t="s">
        <v>965</v>
      </c>
      <c r="V1404" t="s">
        <v>10638</v>
      </c>
      <c r="W1404" t="s">
        <v>970</v>
      </c>
      <c r="X1404" t="s">
        <v>13036</v>
      </c>
    </row>
    <row r="1405" spans="2:24" ht="11" outlineLevel="1" x14ac:dyDescent="0.15">
      <c r="B1405" t="s">
        <v>1420</v>
      </c>
      <c r="C1405" t="s">
        <v>1421</v>
      </c>
      <c r="D1405" t="s">
        <v>202</v>
      </c>
      <c r="E1405" t="s">
        <v>10643</v>
      </c>
      <c r="F1405" t="s">
        <v>608</v>
      </c>
      <c r="G1405" t="s">
        <v>1184</v>
      </c>
      <c r="H1405" s="17">
        <v>43847</v>
      </c>
      <c r="I1405" s="15">
        <v>2020</v>
      </c>
      <c r="J1405" t="s">
        <v>10634</v>
      </c>
      <c r="K1405" s="5">
        <v>126460</v>
      </c>
      <c r="L1405" t="s">
        <v>967</v>
      </c>
      <c r="M1405" t="s">
        <v>985</v>
      </c>
      <c r="N1405" t="s">
        <v>10635</v>
      </c>
      <c r="O1405" t="s">
        <v>796</v>
      </c>
      <c r="P1405" t="s">
        <v>11969</v>
      </c>
      <c r="Q1405" t="s">
        <v>11969</v>
      </c>
      <c r="R1405" t="s">
        <v>748</v>
      </c>
      <c r="S1405" t="s">
        <v>795</v>
      </c>
      <c r="T1405" t="s">
        <v>13033</v>
      </c>
      <c r="U1405" t="s">
        <v>965</v>
      </c>
      <c r="V1405" t="s">
        <v>10638</v>
      </c>
      <c r="W1405" t="s">
        <v>970</v>
      </c>
      <c r="X1405" t="s">
        <v>13037</v>
      </c>
    </row>
    <row r="1406" spans="2:24" ht="11" outlineLevel="1" x14ac:dyDescent="0.15">
      <c r="B1406" t="s">
        <v>1420</v>
      </c>
      <c r="C1406" t="s">
        <v>1421</v>
      </c>
      <c r="D1406" t="s">
        <v>202</v>
      </c>
      <c r="E1406" t="s">
        <v>10646</v>
      </c>
      <c r="F1406" t="s">
        <v>608</v>
      </c>
      <c r="G1406" t="s">
        <v>1184</v>
      </c>
      <c r="H1406" s="17">
        <v>43908</v>
      </c>
      <c r="I1406" s="15">
        <v>2020</v>
      </c>
      <c r="J1406" t="s">
        <v>10634</v>
      </c>
      <c r="K1406" s="5">
        <v>65157</v>
      </c>
      <c r="L1406" t="s">
        <v>967</v>
      </c>
      <c r="M1406" t="s">
        <v>985</v>
      </c>
      <c r="N1406" t="s">
        <v>10635</v>
      </c>
      <c r="O1406" t="s">
        <v>796</v>
      </c>
      <c r="P1406" t="s">
        <v>11969</v>
      </c>
      <c r="Q1406" t="s">
        <v>11969</v>
      </c>
      <c r="R1406" t="s">
        <v>748</v>
      </c>
      <c r="S1406" t="s">
        <v>795</v>
      </c>
      <c r="T1406" t="s">
        <v>13033</v>
      </c>
      <c r="U1406" t="s">
        <v>965</v>
      </c>
      <c r="V1406" t="s">
        <v>10638</v>
      </c>
      <c r="W1406" t="s">
        <v>970</v>
      </c>
      <c r="X1406" t="s">
        <v>13038</v>
      </c>
    </row>
    <row r="1407" spans="2:24" ht="11" outlineLevel="1" x14ac:dyDescent="0.15">
      <c r="B1407" t="s">
        <v>1420</v>
      </c>
      <c r="C1407" t="s">
        <v>1421</v>
      </c>
      <c r="D1407" t="s">
        <v>202</v>
      </c>
      <c r="E1407" t="s">
        <v>10632</v>
      </c>
      <c r="F1407" t="s">
        <v>608</v>
      </c>
      <c r="G1407" t="s">
        <v>1184</v>
      </c>
      <c r="H1407" s="17">
        <v>43859</v>
      </c>
      <c r="I1407" s="15">
        <v>2020</v>
      </c>
      <c r="J1407" t="s">
        <v>10634</v>
      </c>
      <c r="K1407" s="5">
        <v>272895</v>
      </c>
      <c r="L1407" t="s">
        <v>967</v>
      </c>
      <c r="M1407" t="s">
        <v>985</v>
      </c>
      <c r="N1407" t="s">
        <v>10635</v>
      </c>
      <c r="O1407" t="s">
        <v>796</v>
      </c>
      <c r="P1407" t="s">
        <v>11969</v>
      </c>
      <c r="Q1407" t="s">
        <v>11969</v>
      </c>
      <c r="R1407" t="s">
        <v>748</v>
      </c>
      <c r="S1407" t="s">
        <v>795</v>
      </c>
      <c r="T1407" t="s">
        <v>13033</v>
      </c>
      <c r="U1407" t="s">
        <v>965</v>
      </c>
      <c r="V1407" t="s">
        <v>10638</v>
      </c>
      <c r="W1407" t="s">
        <v>970</v>
      </c>
      <c r="X1407" t="s">
        <v>13039</v>
      </c>
    </row>
    <row r="1408" spans="2:24" ht="11" outlineLevel="1" x14ac:dyDescent="0.15">
      <c r="B1408" t="s">
        <v>1420</v>
      </c>
      <c r="C1408" t="s">
        <v>1421</v>
      </c>
      <c r="D1408" t="s">
        <v>202</v>
      </c>
      <c r="E1408" t="s">
        <v>10652</v>
      </c>
      <c r="F1408" t="s">
        <v>608</v>
      </c>
      <c r="G1408" t="s">
        <v>1184</v>
      </c>
      <c r="H1408" s="17">
        <v>43812</v>
      </c>
      <c r="I1408" s="15">
        <v>2020</v>
      </c>
      <c r="J1408" t="s">
        <v>10634</v>
      </c>
      <c r="K1408" s="5">
        <v>210772</v>
      </c>
      <c r="L1408" t="s">
        <v>967</v>
      </c>
      <c r="M1408" t="s">
        <v>985</v>
      </c>
      <c r="N1408" t="s">
        <v>10635</v>
      </c>
      <c r="O1408" t="s">
        <v>796</v>
      </c>
      <c r="P1408" t="s">
        <v>11969</v>
      </c>
      <c r="Q1408" t="s">
        <v>11969</v>
      </c>
      <c r="R1408" t="s">
        <v>748</v>
      </c>
      <c r="S1408" t="s">
        <v>795</v>
      </c>
      <c r="T1408" t="s">
        <v>13033</v>
      </c>
      <c r="U1408" t="s">
        <v>965</v>
      </c>
      <c r="V1408" t="s">
        <v>10638</v>
      </c>
      <c r="W1408" t="s">
        <v>970</v>
      </c>
      <c r="X1408" t="s">
        <v>13040</v>
      </c>
    </row>
    <row r="1409" spans="2:24" ht="11" outlineLevel="1" x14ac:dyDescent="0.15">
      <c r="B1409" t="s">
        <v>1423</v>
      </c>
      <c r="C1409" t="s">
        <v>1383</v>
      </c>
      <c r="D1409" t="s">
        <v>169</v>
      </c>
      <c r="E1409" t="s">
        <v>11015</v>
      </c>
      <c r="F1409" t="s">
        <v>11545</v>
      </c>
      <c r="G1409" t="s">
        <v>1070</v>
      </c>
      <c r="H1409" s="17">
        <v>43918</v>
      </c>
      <c r="I1409" s="15">
        <v>2020</v>
      </c>
      <c r="J1409" t="s">
        <v>10634</v>
      </c>
      <c r="K1409" s="5">
        <v>46474.41</v>
      </c>
      <c r="L1409" t="s">
        <v>967</v>
      </c>
      <c r="M1409" t="s">
        <v>985</v>
      </c>
      <c r="N1409" t="s">
        <v>10635</v>
      </c>
      <c r="O1409" t="s">
        <v>796</v>
      </c>
      <c r="P1409" t="s">
        <v>10671</v>
      </c>
      <c r="Q1409" t="s">
        <v>10886</v>
      </c>
      <c r="R1409" t="s">
        <v>745</v>
      </c>
      <c r="S1409" t="s">
        <v>795</v>
      </c>
      <c r="T1409" t="s">
        <v>13041</v>
      </c>
      <c r="U1409" t="s">
        <v>965</v>
      </c>
      <c r="V1409" t="s">
        <v>10638</v>
      </c>
      <c r="W1409" t="s">
        <v>970</v>
      </c>
      <c r="X1409" t="s">
        <v>13042</v>
      </c>
    </row>
    <row r="1410" spans="2:24" ht="11" outlineLevel="1" x14ac:dyDescent="0.15">
      <c r="B1410" t="s">
        <v>1423</v>
      </c>
      <c r="C1410" t="s">
        <v>1383</v>
      </c>
      <c r="D1410" t="s">
        <v>169</v>
      </c>
      <c r="E1410" t="s">
        <v>10946</v>
      </c>
      <c r="F1410" t="s">
        <v>11545</v>
      </c>
      <c r="G1410" t="s">
        <v>1070</v>
      </c>
      <c r="H1410" s="17">
        <v>44095</v>
      </c>
      <c r="I1410" s="15">
        <v>2020</v>
      </c>
      <c r="J1410" t="s">
        <v>10634</v>
      </c>
      <c r="K1410" s="5">
        <v>46184.47</v>
      </c>
      <c r="L1410" t="s">
        <v>967</v>
      </c>
      <c r="M1410" t="s">
        <v>985</v>
      </c>
      <c r="N1410" t="s">
        <v>10635</v>
      </c>
      <c r="O1410" t="s">
        <v>796</v>
      </c>
      <c r="P1410" t="s">
        <v>10671</v>
      </c>
      <c r="Q1410" t="s">
        <v>10685</v>
      </c>
      <c r="R1410" t="s">
        <v>745</v>
      </c>
      <c r="S1410" t="s">
        <v>795</v>
      </c>
      <c r="T1410" t="s">
        <v>13043</v>
      </c>
      <c r="U1410" t="s">
        <v>965</v>
      </c>
      <c r="V1410" t="s">
        <v>10638</v>
      </c>
      <c r="W1410" t="s">
        <v>970</v>
      </c>
      <c r="X1410" t="s">
        <v>13044</v>
      </c>
    </row>
    <row r="1411" spans="2:24" ht="11" outlineLevel="1" x14ac:dyDescent="0.15">
      <c r="B1411" t="s">
        <v>1423</v>
      </c>
      <c r="C1411" t="s">
        <v>1383</v>
      </c>
      <c r="D1411" t="s">
        <v>169</v>
      </c>
      <c r="E1411" t="s">
        <v>10989</v>
      </c>
      <c r="F1411" t="s">
        <v>11545</v>
      </c>
      <c r="G1411" t="s">
        <v>1070</v>
      </c>
      <c r="H1411" s="17">
        <v>43132</v>
      </c>
      <c r="I1411" s="15">
        <v>2018</v>
      </c>
      <c r="J1411" t="s">
        <v>10634</v>
      </c>
      <c r="K1411" s="5">
        <v>4467728.6100000003</v>
      </c>
      <c r="L1411" t="s">
        <v>967</v>
      </c>
      <c r="M1411" t="s">
        <v>985</v>
      </c>
      <c r="N1411" t="s">
        <v>10635</v>
      </c>
      <c r="O1411" t="s">
        <v>796</v>
      </c>
      <c r="P1411" t="s">
        <v>10671</v>
      </c>
      <c r="Q1411" t="s">
        <v>10671</v>
      </c>
      <c r="R1411" t="s">
        <v>745</v>
      </c>
      <c r="S1411" t="s">
        <v>795</v>
      </c>
      <c r="T1411" t="s">
        <v>13045</v>
      </c>
      <c r="U1411" t="s">
        <v>965</v>
      </c>
      <c r="V1411" t="s">
        <v>10638</v>
      </c>
      <c r="W1411" t="s">
        <v>970</v>
      </c>
      <c r="X1411" t="s">
        <v>13046</v>
      </c>
    </row>
    <row r="1412" spans="2:24" ht="11" outlineLevel="1" x14ac:dyDescent="0.15">
      <c r="B1412" t="s">
        <v>1423</v>
      </c>
      <c r="C1412" t="s">
        <v>1383</v>
      </c>
      <c r="D1412" t="s">
        <v>169</v>
      </c>
      <c r="E1412" t="s">
        <v>10943</v>
      </c>
      <c r="F1412" t="s">
        <v>11545</v>
      </c>
      <c r="G1412" t="s">
        <v>1070</v>
      </c>
      <c r="H1412" s="17">
        <v>44014</v>
      </c>
      <c r="I1412" s="15">
        <v>2020</v>
      </c>
      <c r="J1412" t="s">
        <v>10634</v>
      </c>
      <c r="K1412" s="5">
        <v>46039.22</v>
      </c>
      <c r="L1412" t="s">
        <v>967</v>
      </c>
      <c r="M1412" t="s">
        <v>985</v>
      </c>
      <c r="N1412" t="s">
        <v>10635</v>
      </c>
      <c r="O1412" t="s">
        <v>796</v>
      </c>
      <c r="P1412" t="s">
        <v>10671</v>
      </c>
      <c r="Q1412" t="s">
        <v>10685</v>
      </c>
      <c r="R1412" t="s">
        <v>745</v>
      </c>
      <c r="S1412" t="s">
        <v>795</v>
      </c>
      <c r="T1412" t="s">
        <v>13047</v>
      </c>
      <c r="U1412" t="s">
        <v>965</v>
      </c>
      <c r="V1412" t="s">
        <v>10638</v>
      </c>
      <c r="W1412" t="s">
        <v>970</v>
      </c>
      <c r="X1412" t="s">
        <v>13048</v>
      </c>
    </row>
    <row r="1413" spans="2:24" ht="11" outlineLevel="1" x14ac:dyDescent="0.15">
      <c r="B1413" t="s">
        <v>1423</v>
      </c>
      <c r="C1413" t="s">
        <v>1383</v>
      </c>
      <c r="D1413" t="s">
        <v>169</v>
      </c>
      <c r="E1413" t="s">
        <v>10923</v>
      </c>
      <c r="F1413" t="s">
        <v>11545</v>
      </c>
      <c r="G1413" t="s">
        <v>1070</v>
      </c>
      <c r="H1413" s="17">
        <v>43266</v>
      </c>
      <c r="I1413" s="15">
        <v>2018</v>
      </c>
      <c r="J1413" t="s">
        <v>10634</v>
      </c>
      <c r="K1413" s="5">
        <v>129623.88</v>
      </c>
      <c r="L1413" t="s">
        <v>967</v>
      </c>
      <c r="M1413" t="s">
        <v>985</v>
      </c>
      <c r="N1413" t="s">
        <v>10635</v>
      </c>
      <c r="O1413" t="s">
        <v>796</v>
      </c>
      <c r="P1413" t="s">
        <v>10671</v>
      </c>
      <c r="Q1413" t="s">
        <v>10685</v>
      </c>
      <c r="R1413" t="s">
        <v>745</v>
      </c>
      <c r="S1413" t="s">
        <v>795</v>
      </c>
      <c r="T1413" t="s">
        <v>13049</v>
      </c>
      <c r="U1413" t="s">
        <v>965</v>
      </c>
      <c r="V1413" t="s">
        <v>10638</v>
      </c>
      <c r="W1413" t="s">
        <v>970</v>
      </c>
      <c r="X1413" t="s">
        <v>13050</v>
      </c>
    </row>
    <row r="1414" spans="2:24" ht="11" outlineLevel="1" x14ac:dyDescent="0.15">
      <c r="B1414" t="s">
        <v>1423</v>
      </c>
      <c r="C1414" t="s">
        <v>1383</v>
      </c>
      <c r="D1414" t="s">
        <v>169</v>
      </c>
      <c r="E1414" t="s">
        <v>10935</v>
      </c>
      <c r="F1414" t="s">
        <v>11545</v>
      </c>
      <c r="G1414" t="s">
        <v>1070</v>
      </c>
      <c r="H1414" s="17">
        <v>43578</v>
      </c>
      <c r="I1414" s="15">
        <v>2019</v>
      </c>
      <c r="J1414" t="s">
        <v>10634</v>
      </c>
      <c r="K1414" s="5">
        <v>47474.99</v>
      </c>
      <c r="L1414" t="s">
        <v>967</v>
      </c>
      <c r="M1414" t="s">
        <v>985</v>
      </c>
      <c r="N1414" t="s">
        <v>10635</v>
      </c>
      <c r="O1414" t="s">
        <v>796</v>
      </c>
      <c r="P1414" t="s">
        <v>10671</v>
      </c>
      <c r="Q1414" t="s">
        <v>10675</v>
      </c>
      <c r="R1414" t="s">
        <v>745</v>
      </c>
      <c r="S1414" t="s">
        <v>795</v>
      </c>
      <c r="T1414" t="s">
        <v>13051</v>
      </c>
      <c r="U1414" t="s">
        <v>965</v>
      </c>
      <c r="V1414" t="s">
        <v>10638</v>
      </c>
      <c r="W1414" t="s">
        <v>970</v>
      </c>
      <c r="X1414" t="s">
        <v>13052</v>
      </c>
    </row>
    <row r="1415" spans="2:24" ht="11" outlineLevel="1" x14ac:dyDescent="0.15">
      <c r="B1415" t="s">
        <v>1423</v>
      </c>
      <c r="C1415" t="s">
        <v>1383</v>
      </c>
      <c r="D1415" t="s">
        <v>169</v>
      </c>
      <c r="E1415" t="s">
        <v>10977</v>
      </c>
      <c r="F1415" t="s">
        <v>11545</v>
      </c>
      <c r="G1415" t="s">
        <v>1070</v>
      </c>
      <c r="H1415" s="17">
        <v>43853</v>
      </c>
      <c r="I1415" s="15">
        <v>2020</v>
      </c>
      <c r="J1415" t="s">
        <v>10634</v>
      </c>
      <c r="K1415" s="5">
        <v>46471.41</v>
      </c>
      <c r="L1415" t="s">
        <v>967</v>
      </c>
      <c r="M1415" t="s">
        <v>985</v>
      </c>
      <c r="N1415" t="s">
        <v>10635</v>
      </c>
      <c r="O1415" t="s">
        <v>796</v>
      </c>
      <c r="P1415" t="s">
        <v>10671</v>
      </c>
      <c r="Q1415" t="s">
        <v>10685</v>
      </c>
      <c r="R1415" t="s">
        <v>745</v>
      </c>
      <c r="S1415" t="s">
        <v>795</v>
      </c>
      <c r="T1415" t="s">
        <v>13053</v>
      </c>
      <c r="U1415" t="s">
        <v>965</v>
      </c>
      <c r="V1415" t="s">
        <v>10638</v>
      </c>
      <c r="W1415" t="s">
        <v>970</v>
      </c>
      <c r="X1415" t="s">
        <v>13054</v>
      </c>
    </row>
    <row r="1416" spans="2:24" ht="11" outlineLevel="1" x14ac:dyDescent="0.15">
      <c r="B1416" t="s">
        <v>1423</v>
      </c>
      <c r="C1416" t="s">
        <v>1383</v>
      </c>
      <c r="D1416" t="s">
        <v>169</v>
      </c>
      <c r="E1416" t="s">
        <v>10971</v>
      </c>
      <c r="F1416" t="s">
        <v>11545</v>
      </c>
      <c r="G1416" t="s">
        <v>1070</v>
      </c>
      <c r="H1416" s="17">
        <v>44273</v>
      </c>
      <c r="I1416" s="15">
        <v>2021</v>
      </c>
      <c r="J1416" t="s">
        <v>10634</v>
      </c>
      <c r="K1416" s="5">
        <v>50261.07</v>
      </c>
      <c r="L1416" t="s">
        <v>967</v>
      </c>
      <c r="M1416" t="s">
        <v>985</v>
      </c>
      <c r="N1416" t="s">
        <v>10635</v>
      </c>
      <c r="O1416" t="s">
        <v>796</v>
      </c>
      <c r="P1416" t="s">
        <v>10671</v>
      </c>
      <c r="Q1416" t="s">
        <v>10685</v>
      </c>
      <c r="R1416" t="s">
        <v>745</v>
      </c>
      <c r="S1416" t="s">
        <v>795</v>
      </c>
      <c r="T1416" t="s">
        <v>13055</v>
      </c>
      <c r="U1416" t="s">
        <v>965</v>
      </c>
      <c r="V1416" t="s">
        <v>10638</v>
      </c>
      <c r="W1416" t="s">
        <v>970</v>
      </c>
      <c r="X1416" t="s">
        <v>13056</v>
      </c>
    </row>
    <row r="1417" spans="2:24" ht="11" outlineLevel="1" x14ac:dyDescent="0.15">
      <c r="B1417" t="s">
        <v>1423</v>
      </c>
      <c r="C1417" t="s">
        <v>1383</v>
      </c>
      <c r="D1417" t="s">
        <v>169</v>
      </c>
      <c r="E1417" t="s">
        <v>10911</v>
      </c>
      <c r="F1417" t="s">
        <v>11545</v>
      </c>
      <c r="G1417" t="s">
        <v>1070</v>
      </c>
      <c r="H1417" s="17">
        <v>45198</v>
      </c>
      <c r="I1417" s="15">
        <v>2023</v>
      </c>
      <c r="J1417" t="s">
        <v>10634</v>
      </c>
      <c r="K1417" s="5">
        <v>-58204.41</v>
      </c>
      <c r="L1417" t="s">
        <v>967</v>
      </c>
      <c r="M1417" t="s">
        <v>985</v>
      </c>
      <c r="N1417" t="s">
        <v>10635</v>
      </c>
      <c r="O1417" t="s">
        <v>796</v>
      </c>
      <c r="P1417" t="s">
        <v>10671</v>
      </c>
      <c r="Q1417" t="s">
        <v>10671</v>
      </c>
      <c r="R1417" t="s">
        <v>745</v>
      </c>
      <c r="S1417" t="s">
        <v>795</v>
      </c>
      <c r="T1417" t="s">
        <v>13057</v>
      </c>
      <c r="U1417" t="s">
        <v>965</v>
      </c>
      <c r="V1417" t="s">
        <v>10638</v>
      </c>
      <c r="W1417" t="s">
        <v>970</v>
      </c>
      <c r="X1417" t="s">
        <v>13058</v>
      </c>
    </row>
    <row r="1418" spans="2:24" ht="11" outlineLevel="1" x14ac:dyDescent="0.15">
      <c r="B1418" t="s">
        <v>1423</v>
      </c>
      <c r="C1418" t="s">
        <v>1383</v>
      </c>
      <c r="D1418" t="s">
        <v>169</v>
      </c>
      <c r="E1418" t="s">
        <v>10908</v>
      </c>
      <c r="F1418" t="s">
        <v>11545</v>
      </c>
      <c r="G1418" t="s">
        <v>1070</v>
      </c>
      <c r="H1418" s="17">
        <v>43613</v>
      </c>
      <c r="I1418" s="15">
        <v>2019</v>
      </c>
      <c r="J1418" t="s">
        <v>10634</v>
      </c>
      <c r="K1418" s="5">
        <v>32808.949999999997</v>
      </c>
      <c r="L1418" t="s">
        <v>967</v>
      </c>
      <c r="M1418" t="s">
        <v>985</v>
      </c>
      <c r="N1418" t="s">
        <v>10635</v>
      </c>
      <c r="O1418" t="s">
        <v>796</v>
      </c>
      <c r="P1418" t="s">
        <v>10671</v>
      </c>
      <c r="Q1418" t="s">
        <v>10671</v>
      </c>
      <c r="R1418" t="s">
        <v>745</v>
      </c>
      <c r="S1418" t="s">
        <v>795</v>
      </c>
      <c r="T1418" t="s">
        <v>13059</v>
      </c>
      <c r="U1418" t="s">
        <v>965</v>
      </c>
      <c r="V1418" t="s">
        <v>10638</v>
      </c>
      <c r="W1418" t="s">
        <v>970</v>
      </c>
      <c r="X1418" t="s">
        <v>13060</v>
      </c>
    </row>
    <row r="1419" spans="2:24" ht="11" outlineLevel="1" x14ac:dyDescent="0.15">
      <c r="B1419" t="s">
        <v>1423</v>
      </c>
      <c r="C1419" t="s">
        <v>1383</v>
      </c>
      <c r="D1419" t="s">
        <v>169</v>
      </c>
      <c r="E1419" t="s">
        <v>10968</v>
      </c>
      <c r="F1419" t="s">
        <v>11545</v>
      </c>
      <c r="G1419" t="s">
        <v>1070</v>
      </c>
      <c r="H1419" s="17">
        <v>43643</v>
      </c>
      <c r="I1419" s="15">
        <v>2019</v>
      </c>
      <c r="J1419" t="s">
        <v>10634</v>
      </c>
      <c r="K1419" s="5">
        <v>12320.57</v>
      </c>
      <c r="L1419" t="s">
        <v>967</v>
      </c>
      <c r="M1419" t="s">
        <v>985</v>
      </c>
      <c r="N1419" t="s">
        <v>10635</v>
      </c>
      <c r="O1419" t="s">
        <v>796</v>
      </c>
      <c r="P1419" t="s">
        <v>10671</v>
      </c>
      <c r="Q1419" t="s">
        <v>10671</v>
      </c>
      <c r="R1419" t="s">
        <v>745</v>
      </c>
      <c r="S1419" t="s">
        <v>795</v>
      </c>
      <c r="T1419" t="s">
        <v>13061</v>
      </c>
      <c r="U1419" t="s">
        <v>965</v>
      </c>
      <c r="V1419" t="s">
        <v>10638</v>
      </c>
      <c r="W1419" t="s">
        <v>970</v>
      </c>
      <c r="X1419" t="s">
        <v>13062</v>
      </c>
    </row>
    <row r="1420" spans="2:24" ht="11" outlineLevel="1" x14ac:dyDescent="0.15">
      <c r="B1420" t="s">
        <v>1423</v>
      </c>
      <c r="C1420" t="s">
        <v>1383</v>
      </c>
      <c r="D1420" t="s">
        <v>169</v>
      </c>
      <c r="E1420" t="s">
        <v>10926</v>
      </c>
      <c r="F1420" t="s">
        <v>11545</v>
      </c>
      <c r="G1420" t="s">
        <v>1070</v>
      </c>
      <c r="H1420" s="17">
        <v>43370</v>
      </c>
      <c r="I1420" s="15">
        <v>2018</v>
      </c>
      <c r="J1420" t="s">
        <v>10634</v>
      </c>
      <c r="K1420" s="5">
        <v>-108084.99</v>
      </c>
      <c r="L1420" t="s">
        <v>967</v>
      </c>
      <c r="M1420" t="s">
        <v>985</v>
      </c>
      <c r="N1420" t="s">
        <v>10635</v>
      </c>
      <c r="O1420" t="s">
        <v>796</v>
      </c>
      <c r="P1420" t="s">
        <v>10671</v>
      </c>
      <c r="Q1420" t="s">
        <v>10671</v>
      </c>
      <c r="R1420" t="s">
        <v>745</v>
      </c>
      <c r="S1420" t="s">
        <v>795</v>
      </c>
      <c r="T1420" t="s">
        <v>13063</v>
      </c>
      <c r="U1420" t="s">
        <v>965</v>
      </c>
      <c r="V1420" t="s">
        <v>10638</v>
      </c>
      <c r="W1420" t="s">
        <v>970</v>
      </c>
      <c r="X1420" t="s">
        <v>13064</v>
      </c>
    </row>
    <row r="1421" spans="2:24" ht="11" outlineLevel="1" x14ac:dyDescent="0.15">
      <c r="B1421" t="s">
        <v>1423</v>
      </c>
      <c r="C1421" t="s">
        <v>1383</v>
      </c>
      <c r="D1421" t="s">
        <v>169</v>
      </c>
      <c r="E1421" t="s">
        <v>10940</v>
      </c>
      <c r="F1421" t="s">
        <v>11545</v>
      </c>
      <c r="G1421" t="s">
        <v>1070</v>
      </c>
      <c r="H1421" s="17">
        <v>43747</v>
      </c>
      <c r="I1421" s="15">
        <v>2020</v>
      </c>
      <c r="J1421" t="s">
        <v>10634</v>
      </c>
      <c r="K1421" s="5">
        <v>48129.27</v>
      </c>
      <c r="L1421" t="s">
        <v>967</v>
      </c>
      <c r="M1421" t="s">
        <v>985</v>
      </c>
      <c r="N1421" t="s">
        <v>10635</v>
      </c>
      <c r="O1421" t="s">
        <v>796</v>
      </c>
      <c r="P1421" t="s">
        <v>10671</v>
      </c>
      <c r="Q1421" t="s">
        <v>10685</v>
      </c>
      <c r="R1421" t="s">
        <v>745</v>
      </c>
      <c r="S1421" t="s">
        <v>795</v>
      </c>
      <c r="T1421" t="s">
        <v>13065</v>
      </c>
      <c r="U1421" t="s">
        <v>965</v>
      </c>
      <c r="V1421" t="s">
        <v>10638</v>
      </c>
      <c r="W1421" t="s">
        <v>970</v>
      </c>
      <c r="X1421" t="s">
        <v>13066</v>
      </c>
    </row>
    <row r="1422" spans="2:24" ht="11" outlineLevel="1" x14ac:dyDescent="0.15">
      <c r="B1422" t="s">
        <v>1423</v>
      </c>
      <c r="C1422" t="s">
        <v>1383</v>
      </c>
      <c r="D1422" t="s">
        <v>169</v>
      </c>
      <c r="E1422" t="s">
        <v>11021</v>
      </c>
      <c r="F1422" t="s">
        <v>11545</v>
      </c>
      <c r="G1422" t="s">
        <v>1070</v>
      </c>
      <c r="H1422" s="17">
        <v>45443</v>
      </c>
      <c r="I1422" s="15">
        <v>2024</v>
      </c>
      <c r="J1422" t="s">
        <v>10634</v>
      </c>
      <c r="K1422" s="5">
        <v>-30016.28</v>
      </c>
      <c r="L1422" t="s">
        <v>967</v>
      </c>
      <c r="M1422" t="s">
        <v>985</v>
      </c>
      <c r="N1422" t="s">
        <v>10635</v>
      </c>
      <c r="O1422" t="s">
        <v>796</v>
      </c>
      <c r="P1422" t="s">
        <v>10885</v>
      </c>
      <c r="Q1422" t="s">
        <v>10675</v>
      </c>
      <c r="R1422" t="s">
        <v>745</v>
      </c>
      <c r="S1422" t="s">
        <v>795</v>
      </c>
      <c r="T1422" t="s">
        <v>13067</v>
      </c>
      <c r="U1422" t="s">
        <v>965</v>
      </c>
      <c r="V1422" t="s">
        <v>10638</v>
      </c>
      <c r="W1422" t="s">
        <v>970</v>
      </c>
      <c r="X1422" t="s">
        <v>13068</v>
      </c>
    </row>
    <row r="1423" spans="2:24" ht="11" outlineLevel="1" x14ac:dyDescent="0.15">
      <c r="B1423" t="s">
        <v>1423</v>
      </c>
      <c r="C1423" t="s">
        <v>1383</v>
      </c>
      <c r="D1423" t="s">
        <v>169</v>
      </c>
      <c r="E1423" t="s">
        <v>10950</v>
      </c>
      <c r="F1423" t="s">
        <v>11545</v>
      </c>
      <c r="G1423" t="s">
        <v>1070</v>
      </c>
      <c r="H1423" s="17">
        <v>43213</v>
      </c>
      <c r="I1423" s="15">
        <v>2018</v>
      </c>
      <c r="J1423" t="s">
        <v>10634</v>
      </c>
      <c r="K1423" s="5">
        <v>3277.85</v>
      </c>
      <c r="L1423" t="s">
        <v>967</v>
      </c>
      <c r="M1423" t="s">
        <v>985</v>
      </c>
      <c r="N1423" t="s">
        <v>10635</v>
      </c>
      <c r="O1423" t="s">
        <v>796</v>
      </c>
      <c r="P1423" t="s">
        <v>10671</v>
      </c>
      <c r="Q1423" t="s">
        <v>10671</v>
      </c>
      <c r="R1423" t="s">
        <v>745</v>
      </c>
      <c r="S1423" t="s">
        <v>795</v>
      </c>
      <c r="T1423" t="s">
        <v>13069</v>
      </c>
      <c r="U1423" t="s">
        <v>965</v>
      </c>
      <c r="V1423" t="s">
        <v>10638</v>
      </c>
      <c r="W1423" t="s">
        <v>970</v>
      </c>
      <c r="X1423" t="s">
        <v>13070</v>
      </c>
    </row>
    <row r="1424" spans="2:24" ht="11" outlineLevel="1" x14ac:dyDescent="0.15">
      <c r="B1424" t="s">
        <v>1423</v>
      </c>
      <c r="C1424" t="s">
        <v>1383</v>
      </c>
      <c r="D1424" t="s">
        <v>169</v>
      </c>
      <c r="E1424" t="s">
        <v>10889</v>
      </c>
      <c r="F1424" t="s">
        <v>11545</v>
      </c>
      <c r="G1424" t="s">
        <v>1070</v>
      </c>
      <c r="H1424" s="17">
        <v>43329</v>
      </c>
      <c r="I1424" s="15">
        <v>2018</v>
      </c>
      <c r="J1424" t="s">
        <v>10634</v>
      </c>
      <c r="K1424" s="5">
        <v>-7892148.04</v>
      </c>
      <c r="L1424" t="s">
        <v>967</v>
      </c>
      <c r="M1424" t="s">
        <v>985</v>
      </c>
      <c r="N1424" t="s">
        <v>10635</v>
      </c>
      <c r="O1424" t="s">
        <v>796</v>
      </c>
      <c r="P1424" t="s">
        <v>10671</v>
      </c>
      <c r="Q1424" t="s">
        <v>10671</v>
      </c>
      <c r="R1424" t="s">
        <v>745</v>
      </c>
      <c r="S1424" t="s">
        <v>795</v>
      </c>
      <c r="T1424" t="s">
        <v>13071</v>
      </c>
      <c r="U1424" t="s">
        <v>965</v>
      </c>
      <c r="V1424" t="s">
        <v>10638</v>
      </c>
      <c r="W1424" t="s">
        <v>970</v>
      </c>
      <c r="X1424" t="s">
        <v>13072</v>
      </c>
    </row>
    <row r="1425" spans="2:24" ht="11" outlineLevel="1" x14ac:dyDescent="0.15">
      <c r="B1425" t="s">
        <v>1423</v>
      </c>
      <c r="C1425" t="s">
        <v>1383</v>
      </c>
      <c r="D1425" t="s">
        <v>169</v>
      </c>
      <c r="E1425" t="s">
        <v>10649</v>
      </c>
      <c r="F1425" t="s">
        <v>11545</v>
      </c>
      <c r="G1425" t="s">
        <v>1070</v>
      </c>
      <c r="H1425" s="17">
        <v>43084</v>
      </c>
      <c r="I1425" s="15">
        <v>2018</v>
      </c>
      <c r="J1425" t="s">
        <v>10634</v>
      </c>
      <c r="K1425" s="5">
        <v>8360853.6299999999</v>
      </c>
      <c r="L1425" t="s">
        <v>967</v>
      </c>
      <c r="M1425" t="s">
        <v>985</v>
      </c>
      <c r="N1425" t="s">
        <v>10635</v>
      </c>
      <c r="O1425" t="s">
        <v>796</v>
      </c>
      <c r="P1425" t="s">
        <v>10671</v>
      </c>
      <c r="Q1425" t="s">
        <v>10675</v>
      </c>
      <c r="R1425" t="s">
        <v>745</v>
      </c>
      <c r="S1425" t="s">
        <v>795</v>
      </c>
      <c r="T1425" t="s">
        <v>13073</v>
      </c>
      <c r="U1425" t="s">
        <v>965</v>
      </c>
      <c r="V1425" t="s">
        <v>10638</v>
      </c>
      <c r="W1425" t="s">
        <v>970</v>
      </c>
      <c r="X1425" t="s">
        <v>13074</v>
      </c>
    </row>
    <row r="1426" spans="2:24" ht="11" outlineLevel="1" x14ac:dyDescent="0.15">
      <c r="B1426" t="s">
        <v>1423</v>
      </c>
      <c r="C1426" t="s">
        <v>1383</v>
      </c>
      <c r="D1426" t="s">
        <v>169</v>
      </c>
      <c r="E1426" t="s">
        <v>11018</v>
      </c>
      <c r="F1426" t="s">
        <v>11545</v>
      </c>
      <c r="G1426" t="s">
        <v>1070</v>
      </c>
      <c r="H1426" s="17">
        <v>44207</v>
      </c>
      <c r="I1426" s="15">
        <v>2021</v>
      </c>
      <c r="J1426" t="s">
        <v>10634</v>
      </c>
      <c r="K1426" s="5">
        <v>46179.28</v>
      </c>
      <c r="L1426" t="s">
        <v>967</v>
      </c>
      <c r="M1426" t="s">
        <v>985</v>
      </c>
      <c r="N1426" t="s">
        <v>10635</v>
      </c>
      <c r="O1426" t="s">
        <v>796</v>
      </c>
      <c r="P1426" t="s">
        <v>10671</v>
      </c>
      <c r="Q1426" t="s">
        <v>10685</v>
      </c>
      <c r="R1426" t="s">
        <v>745</v>
      </c>
      <c r="S1426" t="s">
        <v>795</v>
      </c>
      <c r="T1426" t="s">
        <v>13075</v>
      </c>
      <c r="U1426" t="s">
        <v>965</v>
      </c>
      <c r="V1426" t="s">
        <v>10638</v>
      </c>
      <c r="W1426" t="s">
        <v>970</v>
      </c>
      <c r="X1426" t="s">
        <v>13076</v>
      </c>
    </row>
    <row r="1427" spans="2:24" ht="11" outlineLevel="1" x14ac:dyDescent="0.15">
      <c r="B1427" t="s">
        <v>1423</v>
      </c>
      <c r="C1427" t="s">
        <v>1383</v>
      </c>
      <c r="D1427" t="s">
        <v>169</v>
      </c>
      <c r="E1427" t="s">
        <v>10956</v>
      </c>
      <c r="F1427" t="s">
        <v>11545</v>
      </c>
      <c r="G1427" t="s">
        <v>1070</v>
      </c>
      <c r="H1427" s="17">
        <v>43255</v>
      </c>
      <c r="I1427" s="15">
        <v>2018</v>
      </c>
      <c r="J1427" t="s">
        <v>10634</v>
      </c>
      <c r="K1427" s="5">
        <v>34267.980000000003</v>
      </c>
      <c r="L1427" t="s">
        <v>967</v>
      </c>
      <c r="M1427" t="s">
        <v>985</v>
      </c>
      <c r="N1427" t="s">
        <v>10635</v>
      </c>
      <c r="O1427" t="s">
        <v>796</v>
      </c>
      <c r="P1427" t="s">
        <v>10671</v>
      </c>
      <c r="Q1427" t="s">
        <v>10685</v>
      </c>
      <c r="R1427" t="s">
        <v>745</v>
      </c>
      <c r="S1427" t="s">
        <v>795</v>
      </c>
      <c r="T1427" t="s">
        <v>11593</v>
      </c>
      <c r="U1427" t="s">
        <v>965</v>
      </c>
      <c r="V1427" t="s">
        <v>10638</v>
      </c>
      <c r="W1427" t="s">
        <v>970</v>
      </c>
      <c r="X1427" t="s">
        <v>13077</v>
      </c>
    </row>
    <row r="1428" spans="2:24" ht="11" outlineLevel="1" x14ac:dyDescent="0.15">
      <c r="B1428" t="s">
        <v>1423</v>
      </c>
      <c r="C1428" t="s">
        <v>1383</v>
      </c>
      <c r="D1428" t="s">
        <v>169</v>
      </c>
      <c r="E1428" t="s">
        <v>10932</v>
      </c>
      <c r="F1428" t="s">
        <v>11545</v>
      </c>
      <c r="G1428" t="s">
        <v>1070</v>
      </c>
      <c r="H1428" s="17">
        <v>43718</v>
      </c>
      <c r="I1428" s="15">
        <v>2019</v>
      </c>
      <c r="J1428" t="s">
        <v>10634</v>
      </c>
      <c r="K1428" s="5">
        <v>-77056.100000000006</v>
      </c>
      <c r="L1428" t="s">
        <v>967</v>
      </c>
      <c r="M1428" t="s">
        <v>985</v>
      </c>
      <c r="N1428" t="s">
        <v>10635</v>
      </c>
      <c r="O1428" t="s">
        <v>796</v>
      </c>
      <c r="P1428" t="s">
        <v>10671</v>
      </c>
      <c r="Q1428" t="s">
        <v>10675</v>
      </c>
      <c r="R1428" t="s">
        <v>745</v>
      </c>
      <c r="S1428" t="s">
        <v>795</v>
      </c>
      <c r="T1428" t="s">
        <v>13078</v>
      </c>
      <c r="U1428" t="s">
        <v>965</v>
      </c>
      <c r="V1428" t="s">
        <v>10638</v>
      </c>
      <c r="W1428" t="s">
        <v>970</v>
      </c>
      <c r="X1428" t="s">
        <v>13079</v>
      </c>
    </row>
    <row r="1429" spans="2:24" ht="11" outlineLevel="1" x14ac:dyDescent="0.15">
      <c r="B1429" t="s">
        <v>1425</v>
      </c>
      <c r="C1429" t="s">
        <v>253</v>
      </c>
      <c r="E1429" t="s">
        <v>10664</v>
      </c>
      <c r="F1429" t="s">
        <v>659</v>
      </c>
      <c r="G1429" t="s">
        <v>1284</v>
      </c>
      <c r="H1429" s="17">
        <v>45820</v>
      </c>
      <c r="I1429" s="15">
        <v>2025</v>
      </c>
      <c r="J1429" t="s">
        <v>10634</v>
      </c>
      <c r="K1429" s="5">
        <v>0</v>
      </c>
      <c r="L1429" t="s">
        <v>967</v>
      </c>
      <c r="M1429" t="s">
        <v>956</v>
      </c>
      <c r="N1429" t="s">
        <v>10635</v>
      </c>
      <c r="O1429" t="s">
        <v>818</v>
      </c>
      <c r="P1429" t="s">
        <v>10636</v>
      </c>
      <c r="Q1429" t="s">
        <v>12621</v>
      </c>
      <c r="R1429" t="s">
        <v>741</v>
      </c>
      <c r="S1429" t="s">
        <v>795</v>
      </c>
      <c r="T1429" t="s">
        <v>13080</v>
      </c>
      <c r="U1429" t="s">
        <v>965</v>
      </c>
      <c r="V1429" t="s">
        <v>10638</v>
      </c>
      <c r="W1429" t="s">
        <v>970</v>
      </c>
      <c r="X1429" t="s">
        <v>13081</v>
      </c>
    </row>
    <row r="1430" spans="2:24" ht="11" outlineLevel="1" x14ac:dyDescent="0.15">
      <c r="B1430" t="s">
        <v>1425</v>
      </c>
      <c r="C1430" t="s">
        <v>253</v>
      </c>
      <c r="E1430" t="s">
        <v>10652</v>
      </c>
      <c r="F1430" t="s">
        <v>659</v>
      </c>
      <c r="G1430" t="s">
        <v>1284</v>
      </c>
      <c r="H1430" s="17">
        <v>45198</v>
      </c>
      <c r="I1430" s="15">
        <v>2023</v>
      </c>
      <c r="J1430" t="s">
        <v>10634</v>
      </c>
      <c r="K1430" s="5">
        <v>0</v>
      </c>
      <c r="L1430" t="s">
        <v>967</v>
      </c>
      <c r="M1430" t="s">
        <v>956</v>
      </c>
      <c r="N1430" t="s">
        <v>10635</v>
      </c>
      <c r="O1430" t="s">
        <v>818</v>
      </c>
      <c r="P1430" t="s">
        <v>10636</v>
      </c>
      <c r="Q1430" t="s">
        <v>10636</v>
      </c>
      <c r="R1430" t="s">
        <v>741</v>
      </c>
      <c r="S1430" t="s">
        <v>795</v>
      </c>
      <c r="T1430" t="s">
        <v>13080</v>
      </c>
      <c r="U1430" t="s">
        <v>965</v>
      </c>
      <c r="V1430" t="s">
        <v>10638</v>
      </c>
      <c r="W1430" t="s">
        <v>970</v>
      </c>
      <c r="X1430" t="s">
        <v>13082</v>
      </c>
    </row>
    <row r="1431" spans="2:24" ht="11" outlineLevel="1" x14ac:dyDescent="0.15">
      <c r="B1431" t="s">
        <v>1425</v>
      </c>
      <c r="C1431" t="s">
        <v>253</v>
      </c>
      <c r="E1431" t="s">
        <v>10649</v>
      </c>
      <c r="F1431" t="s">
        <v>659</v>
      </c>
      <c r="G1431" t="s">
        <v>1284</v>
      </c>
      <c r="H1431" s="17">
        <v>45197</v>
      </c>
      <c r="I1431" s="15">
        <v>2023</v>
      </c>
      <c r="J1431" t="s">
        <v>10634</v>
      </c>
      <c r="K1431" s="5">
        <v>5355202</v>
      </c>
      <c r="L1431" t="s">
        <v>967</v>
      </c>
      <c r="M1431" t="s">
        <v>956</v>
      </c>
      <c r="N1431" t="s">
        <v>10635</v>
      </c>
      <c r="O1431" t="s">
        <v>818</v>
      </c>
      <c r="P1431" t="s">
        <v>10636</v>
      </c>
      <c r="Q1431" t="s">
        <v>10636</v>
      </c>
      <c r="R1431" t="s">
        <v>741</v>
      </c>
      <c r="S1431" t="s">
        <v>795</v>
      </c>
      <c r="T1431" t="s">
        <v>13080</v>
      </c>
      <c r="U1431" t="s">
        <v>965</v>
      </c>
      <c r="V1431" t="s">
        <v>10638</v>
      </c>
      <c r="W1431" t="s">
        <v>970</v>
      </c>
      <c r="X1431" t="s">
        <v>13083</v>
      </c>
    </row>
    <row r="1432" spans="2:24" ht="11" outlineLevel="1" x14ac:dyDescent="0.15">
      <c r="B1432" t="s">
        <v>1427</v>
      </c>
      <c r="C1432" t="s">
        <v>1428</v>
      </c>
      <c r="D1432" t="s">
        <v>170</v>
      </c>
      <c r="E1432" t="s">
        <v>10664</v>
      </c>
      <c r="F1432" t="s">
        <v>12674</v>
      </c>
      <c r="G1432" t="s">
        <v>1299</v>
      </c>
      <c r="H1432" s="17">
        <v>45330</v>
      </c>
      <c r="I1432" s="15">
        <v>2024</v>
      </c>
      <c r="J1432" t="s">
        <v>10634</v>
      </c>
      <c r="K1432" s="5">
        <v>0</v>
      </c>
      <c r="L1432" t="s">
        <v>967</v>
      </c>
      <c r="M1432" t="s">
        <v>985</v>
      </c>
      <c r="N1432" t="s">
        <v>10635</v>
      </c>
      <c r="O1432" t="s">
        <v>796</v>
      </c>
      <c r="P1432" t="s">
        <v>10671</v>
      </c>
      <c r="Q1432" t="s">
        <v>10671</v>
      </c>
      <c r="R1432" t="s">
        <v>755</v>
      </c>
      <c r="S1432" t="s">
        <v>795</v>
      </c>
      <c r="T1432" t="s">
        <v>13084</v>
      </c>
      <c r="U1432" t="s">
        <v>965</v>
      </c>
      <c r="V1432" t="s">
        <v>10638</v>
      </c>
      <c r="W1432" t="s">
        <v>970</v>
      </c>
      <c r="X1432" t="s">
        <v>13085</v>
      </c>
    </row>
    <row r="1433" spans="2:24" ht="11" outlineLevel="1" x14ac:dyDescent="0.15">
      <c r="B1433" t="s">
        <v>1427</v>
      </c>
      <c r="C1433" t="s">
        <v>1428</v>
      </c>
      <c r="D1433" t="s">
        <v>170</v>
      </c>
      <c r="E1433" t="s">
        <v>10667</v>
      </c>
      <c r="F1433" t="s">
        <v>12674</v>
      </c>
      <c r="G1433" t="s">
        <v>1299</v>
      </c>
      <c r="H1433" s="17">
        <v>45435</v>
      </c>
      <c r="I1433" s="15">
        <v>2024</v>
      </c>
      <c r="J1433" t="s">
        <v>10634</v>
      </c>
      <c r="K1433" s="5">
        <v>105430.9</v>
      </c>
      <c r="L1433" t="s">
        <v>967</v>
      </c>
      <c r="M1433" t="s">
        <v>985</v>
      </c>
      <c r="N1433" t="s">
        <v>10635</v>
      </c>
      <c r="O1433" t="s">
        <v>796</v>
      </c>
      <c r="P1433" t="s">
        <v>10885</v>
      </c>
      <c r="Q1433" t="s">
        <v>10671</v>
      </c>
      <c r="R1433" t="s">
        <v>755</v>
      </c>
      <c r="S1433" t="s">
        <v>795</v>
      </c>
      <c r="T1433" t="s">
        <v>13084</v>
      </c>
      <c r="U1433" t="s">
        <v>965</v>
      </c>
      <c r="V1433" t="s">
        <v>10638</v>
      </c>
      <c r="W1433" t="s">
        <v>970</v>
      </c>
      <c r="X1433" t="s">
        <v>13086</v>
      </c>
    </row>
    <row r="1434" spans="2:24" ht="11" outlineLevel="1" x14ac:dyDescent="0.15">
      <c r="B1434" t="s">
        <v>1427</v>
      </c>
      <c r="C1434" t="s">
        <v>1428</v>
      </c>
      <c r="D1434" t="s">
        <v>170</v>
      </c>
      <c r="E1434" t="s">
        <v>10646</v>
      </c>
      <c r="F1434" t="s">
        <v>12674</v>
      </c>
      <c r="G1434" t="s">
        <v>1299</v>
      </c>
      <c r="H1434" s="17">
        <v>45519</v>
      </c>
      <c r="I1434" s="15">
        <v>2024</v>
      </c>
      <c r="J1434" t="s">
        <v>10634</v>
      </c>
      <c r="K1434" s="5">
        <v>161305.79</v>
      </c>
      <c r="L1434" t="s">
        <v>967</v>
      </c>
      <c r="M1434" t="s">
        <v>985</v>
      </c>
      <c r="N1434" t="s">
        <v>10635</v>
      </c>
      <c r="O1434" t="s">
        <v>796</v>
      </c>
      <c r="P1434" t="s">
        <v>10885</v>
      </c>
      <c r="Q1434" t="s">
        <v>10671</v>
      </c>
      <c r="R1434" t="s">
        <v>755</v>
      </c>
      <c r="S1434" t="s">
        <v>795</v>
      </c>
      <c r="T1434" t="s">
        <v>13084</v>
      </c>
      <c r="U1434" t="s">
        <v>965</v>
      </c>
      <c r="V1434" t="s">
        <v>10638</v>
      </c>
      <c r="W1434" t="s">
        <v>970</v>
      </c>
      <c r="X1434" t="s">
        <v>13087</v>
      </c>
    </row>
    <row r="1435" spans="2:24" ht="11" outlineLevel="1" x14ac:dyDescent="0.15">
      <c r="B1435" t="s">
        <v>1427</v>
      </c>
      <c r="C1435" t="s">
        <v>1428</v>
      </c>
      <c r="D1435" t="s">
        <v>170</v>
      </c>
      <c r="E1435" t="s">
        <v>10649</v>
      </c>
      <c r="F1435" t="s">
        <v>12674</v>
      </c>
      <c r="G1435" t="s">
        <v>1299</v>
      </c>
      <c r="H1435" s="17">
        <v>45183</v>
      </c>
      <c r="I1435" s="15">
        <v>2023</v>
      </c>
      <c r="J1435" t="s">
        <v>10634</v>
      </c>
      <c r="K1435" s="5">
        <v>4900353</v>
      </c>
      <c r="L1435" t="s">
        <v>967</v>
      </c>
      <c r="M1435" t="s">
        <v>985</v>
      </c>
      <c r="N1435" t="s">
        <v>10635</v>
      </c>
      <c r="O1435" t="s">
        <v>796</v>
      </c>
      <c r="P1435" t="s">
        <v>10671</v>
      </c>
      <c r="Q1435" t="s">
        <v>10671</v>
      </c>
      <c r="R1435" t="s">
        <v>755</v>
      </c>
      <c r="S1435" t="s">
        <v>795</v>
      </c>
      <c r="T1435" t="s">
        <v>13088</v>
      </c>
      <c r="U1435" t="s">
        <v>965</v>
      </c>
      <c r="V1435" t="s">
        <v>10638</v>
      </c>
      <c r="W1435" t="s">
        <v>970</v>
      </c>
      <c r="X1435" t="s">
        <v>13089</v>
      </c>
    </row>
    <row r="1436" spans="2:24" ht="11" outlineLevel="1" x14ac:dyDescent="0.15">
      <c r="B1436" t="s">
        <v>1427</v>
      </c>
      <c r="C1436" t="s">
        <v>1428</v>
      </c>
      <c r="D1436" t="s">
        <v>170</v>
      </c>
      <c r="E1436" t="s">
        <v>10643</v>
      </c>
      <c r="F1436" t="s">
        <v>12674</v>
      </c>
      <c r="G1436" t="s">
        <v>1299</v>
      </c>
      <c r="H1436" s="17">
        <v>45362</v>
      </c>
      <c r="I1436" s="15">
        <v>2024</v>
      </c>
      <c r="J1436" t="s">
        <v>10634</v>
      </c>
      <c r="K1436" s="5">
        <v>0</v>
      </c>
      <c r="L1436" t="s">
        <v>967</v>
      </c>
      <c r="M1436" t="s">
        <v>985</v>
      </c>
      <c r="N1436" t="s">
        <v>10635</v>
      </c>
      <c r="O1436" t="s">
        <v>796</v>
      </c>
      <c r="P1436" t="s">
        <v>10671</v>
      </c>
      <c r="Q1436" t="s">
        <v>10671</v>
      </c>
      <c r="R1436" t="s">
        <v>755</v>
      </c>
      <c r="S1436" t="s">
        <v>795</v>
      </c>
      <c r="T1436" t="s">
        <v>13084</v>
      </c>
      <c r="U1436" t="s">
        <v>965</v>
      </c>
      <c r="V1436" t="s">
        <v>10638</v>
      </c>
      <c r="W1436" t="s">
        <v>970</v>
      </c>
      <c r="X1436" t="s">
        <v>13090</v>
      </c>
    </row>
    <row r="1437" spans="2:24" ht="11" outlineLevel="1" x14ac:dyDescent="0.15">
      <c r="B1437" t="s">
        <v>1427</v>
      </c>
      <c r="C1437" t="s">
        <v>1428</v>
      </c>
      <c r="D1437" t="s">
        <v>170</v>
      </c>
      <c r="E1437" t="s">
        <v>10655</v>
      </c>
      <c r="F1437" t="s">
        <v>12674</v>
      </c>
      <c r="G1437" t="s">
        <v>1299</v>
      </c>
      <c r="H1437" s="17">
        <v>45504</v>
      </c>
      <c r="I1437" s="15">
        <v>2024</v>
      </c>
      <c r="J1437" t="s">
        <v>10634</v>
      </c>
      <c r="K1437" s="5">
        <v>0</v>
      </c>
      <c r="L1437" t="s">
        <v>967</v>
      </c>
      <c r="M1437" t="s">
        <v>985</v>
      </c>
      <c r="N1437" t="s">
        <v>10635</v>
      </c>
      <c r="O1437" t="s">
        <v>796</v>
      </c>
      <c r="P1437" t="s">
        <v>10885</v>
      </c>
      <c r="Q1437" t="s">
        <v>10671</v>
      </c>
      <c r="R1437" t="s">
        <v>755</v>
      </c>
      <c r="S1437" t="s">
        <v>795</v>
      </c>
      <c r="T1437" t="s">
        <v>13084</v>
      </c>
      <c r="U1437" t="s">
        <v>965</v>
      </c>
      <c r="V1437" t="s">
        <v>10638</v>
      </c>
      <c r="W1437" t="s">
        <v>970</v>
      </c>
      <c r="X1437" t="s">
        <v>13091</v>
      </c>
    </row>
    <row r="1438" spans="2:24" ht="11" outlineLevel="1" x14ac:dyDescent="0.15">
      <c r="B1438" t="s">
        <v>1427</v>
      </c>
      <c r="C1438" t="s">
        <v>1428</v>
      </c>
      <c r="D1438" t="s">
        <v>170</v>
      </c>
      <c r="E1438" t="s">
        <v>10767</v>
      </c>
      <c r="F1438" t="s">
        <v>12674</v>
      </c>
      <c r="G1438" t="s">
        <v>1299</v>
      </c>
      <c r="H1438" s="17">
        <v>45582</v>
      </c>
      <c r="I1438" s="15">
        <v>2025</v>
      </c>
      <c r="J1438" t="s">
        <v>10634</v>
      </c>
      <c r="K1438" s="5">
        <v>0</v>
      </c>
      <c r="L1438" t="s">
        <v>967</v>
      </c>
      <c r="M1438" t="s">
        <v>985</v>
      </c>
      <c r="N1438" t="s">
        <v>10635</v>
      </c>
      <c r="O1438" t="s">
        <v>796</v>
      </c>
      <c r="P1438" t="s">
        <v>10885</v>
      </c>
      <c r="Q1438" t="s">
        <v>10671</v>
      </c>
      <c r="R1438" t="s">
        <v>755</v>
      </c>
      <c r="S1438" t="s">
        <v>795</v>
      </c>
      <c r="T1438" t="s">
        <v>13084</v>
      </c>
      <c r="U1438" t="s">
        <v>965</v>
      </c>
      <c r="V1438" t="s">
        <v>10638</v>
      </c>
      <c r="W1438" t="s">
        <v>970</v>
      </c>
      <c r="X1438" t="s">
        <v>13092</v>
      </c>
    </row>
    <row r="1439" spans="2:24" ht="11" outlineLevel="1" x14ac:dyDescent="0.15">
      <c r="B1439" t="s">
        <v>1427</v>
      </c>
      <c r="C1439" t="s">
        <v>1428</v>
      </c>
      <c r="D1439" t="s">
        <v>170</v>
      </c>
      <c r="E1439" t="s">
        <v>10658</v>
      </c>
      <c r="F1439" t="s">
        <v>12674</v>
      </c>
      <c r="G1439" t="s">
        <v>1299</v>
      </c>
      <c r="H1439" s="17">
        <v>45457</v>
      </c>
      <c r="I1439" s="15">
        <v>2024</v>
      </c>
      <c r="J1439" t="s">
        <v>10634</v>
      </c>
      <c r="K1439" s="5">
        <v>100000</v>
      </c>
      <c r="L1439" t="s">
        <v>967</v>
      </c>
      <c r="M1439" t="s">
        <v>985</v>
      </c>
      <c r="N1439" t="s">
        <v>10635</v>
      </c>
      <c r="O1439" t="s">
        <v>796</v>
      </c>
      <c r="P1439" t="s">
        <v>10885</v>
      </c>
      <c r="Q1439" t="s">
        <v>10671</v>
      </c>
      <c r="R1439" t="s">
        <v>755</v>
      </c>
      <c r="S1439" t="s">
        <v>795</v>
      </c>
      <c r="T1439" t="s">
        <v>13084</v>
      </c>
      <c r="U1439" t="s">
        <v>965</v>
      </c>
      <c r="V1439" t="s">
        <v>10638</v>
      </c>
      <c r="W1439" t="s">
        <v>970</v>
      </c>
      <c r="X1439" t="s">
        <v>13093</v>
      </c>
    </row>
    <row r="1440" spans="2:24" ht="11" outlineLevel="1" x14ac:dyDescent="0.15">
      <c r="B1440" t="s">
        <v>1427</v>
      </c>
      <c r="C1440" t="s">
        <v>1428</v>
      </c>
      <c r="D1440" t="s">
        <v>170</v>
      </c>
      <c r="E1440" t="s">
        <v>10640</v>
      </c>
      <c r="F1440" t="s">
        <v>12674</v>
      </c>
      <c r="G1440" t="s">
        <v>1299</v>
      </c>
      <c r="H1440" s="17">
        <v>45561</v>
      </c>
      <c r="I1440" s="15">
        <v>2024</v>
      </c>
      <c r="J1440" t="s">
        <v>10634</v>
      </c>
      <c r="K1440" s="5">
        <v>0</v>
      </c>
      <c r="L1440" t="s">
        <v>967</v>
      </c>
      <c r="M1440" t="s">
        <v>985</v>
      </c>
      <c r="N1440" t="s">
        <v>10635</v>
      </c>
      <c r="O1440" t="s">
        <v>796</v>
      </c>
      <c r="P1440" t="s">
        <v>10885</v>
      </c>
      <c r="Q1440" t="s">
        <v>10671</v>
      </c>
      <c r="R1440" t="s">
        <v>755</v>
      </c>
      <c r="S1440" t="s">
        <v>795</v>
      </c>
      <c r="T1440" t="s">
        <v>13094</v>
      </c>
      <c r="U1440" t="s">
        <v>965</v>
      </c>
      <c r="V1440" t="s">
        <v>10638</v>
      </c>
      <c r="W1440" t="s">
        <v>970</v>
      </c>
      <c r="X1440" t="s">
        <v>13095</v>
      </c>
    </row>
    <row r="1441" spans="2:24" ht="11" outlineLevel="1" x14ac:dyDescent="0.15">
      <c r="B1441" t="s">
        <v>1427</v>
      </c>
      <c r="C1441" t="s">
        <v>1428</v>
      </c>
      <c r="D1441" t="s">
        <v>170</v>
      </c>
      <c r="E1441" t="s">
        <v>10632</v>
      </c>
      <c r="F1441" t="s">
        <v>12674</v>
      </c>
      <c r="G1441" t="s">
        <v>1299</v>
      </c>
      <c r="H1441" s="17">
        <v>45412</v>
      </c>
      <c r="I1441" s="15">
        <v>2024</v>
      </c>
      <c r="J1441" t="s">
        <v>10634</v>
      </c>
      <c r="K1441" s="5">
        <v>0</v>
      </c>
      <c r="L1441" t="s">
        <v>967</v>
      </c>
      <c r="M1441" t="s">
        <v>985</v>
      </c>
      <c r="N1441" t="s">
        <v>10635</v>
      </c>
      <c r="O1441" t="s">
        <v>796</v>
      </c>
      <c r="P1441" t="s">
        <v>10885</v>
      </c>
      <c r="Q1441" t="s">
        <v>10671</v>
      </c>
      <c r="R1441" t="s">
        <v>755</v>
      </c>
      <c r="S1441" t="s">
        <v>795</v>
      </c>
      <c r="T1441" t="s">
        <v>13084</v>
      </c>
      <c r="U1441" t="s">
        <v>965</v>
      </c>
      <c r="V1441" t="s">
        <v>10638</v>
      </c>
      <c r="W1441" t="s">
        <v>970</v>
      </c>
      <c r="X1441" t="s">
        <v>13096</v>
      </c>
    </row>
    <row r="1442" spans="2:24" ht="11" outlineLevel="1" x14ac:dyDescent="0.15">
      <c r="B1442" t="s">
        <v>1427</v>
      </c>
      <c r="C1442" t="s">
        <v>1428</v>
      </c>
      <c r="D1442" t="s">
        <v>170</v>
      </c>
      <c r="E1442" t="s">
        <v>10652</v>
      </c>
      <c r="F1442" t="s">
        <v>12674</v>
      </c>
      <c r="G1442" t="s">
        <v>1299</v>
      </c>
      <c r="H1442" s="17">
        <v>45265</v>
      </c>
      <c r="I1442" s="15">
        <v>2024</v>
      </c>
      <c r="J1442" t="s">
        <v>10634</v>
      </c>
      <c r="K1442" s="5">
        <v>0</v>
      </c>
      <c r="L1442" t="s">
        <v>967</v>
      </c>
      <c r="M1442" t="s">
        <v>985</v>
      </c>
      <c r="N1442" t="s">
        <v>10635</v>
      </c>
      <c r="O1442" t="s">
        <v>796</v>
      </c>
      <c r="P1442" t="s">
        <v>10671</v>
      </c>
      <c r="Q1442" t="s">
        <v>10671</v>
      </c>
      <c r="R1442" t="s">
        <v>755</v>
      </c>
      <c r="S1442" t="s">
        <v>795</v>
      </c>
      <c r="T1442" t="s">
        <v>13084</v>
      </c>
      <c r="U1442" t="s">
        <v>965</v>
      </c>
      <c r="V1442" t="s">
        <v>10638</v>
      </c>
      <c r="W1442" t="s">
        <v>970</v>
      </c>
      <c r="X1442" t="s">
        <v>13097</v>
      </c>
    </row>
    <row r="1443" spans="2:24" ht="11" outlineLevel="1" x14ac:dyDescent="0.15">
      <c r="B1443" t="s">
        <v>1427</v>
      </c>
      <c r="C1443" t="s">
        <v>1428</v>
      </c>
      <c r="D1443" t="s">
        <v>170</v>
      </c>
      <c r="E1443" t="s">
        <v>10661</v>
      </c>
      <c r="F1443" t="s">
        <v>12674</v>
      </c>
      <c r="G1443" t="s">
        <v>1299</v>
      </c>
      <c r="H1443" s="17">
        <v>45482</v>
      </c>
      <c r="I1443" s="15">
        <v>2024</v>
      </c>
      <c r="J1443" t="s">
        <v>10634</v>
      </c>
      <c r="K1443" s="5">
        <v>74906.25</v>
      </c>
      <c r="L1443" t="s">
        <v>967</v>
      </c>
      <c r="M1443" t="s">
        <v>985</v>
      </c>
      <c r="N1443" t="s">
        <v>10635</v>
      </c>
      <c r="O1443" t="s">
        <v>796</v>
      </c>
      <c r="P1443" t="s">
        <v>10885</v>
      </c>
      <c r="Q1443" t="s">
        <v>10885</v>
      </c>
      <c r="R1443" t="s">
        <v>755</v>
      </c>
      <c r="S1443" t="s">
        <v>795</v>
      </c>
      <c r="T1443" t="s">
        <v>13098</v>
      </c>
      <c r="U1443" t="s">
        <v>965</v>
      </c>
      <c r="V1443" t="s">
        <v>10638</v>
      </c>
      <c r="W1443" t="s">
        <v>970</v>
      </c>
      <c r="X1443" t="s">
        <v>13099</v>
      </c>
    </row>
    <row r="1444" spans="2:24" ht="11" outlineLevel="1" x14ac:dyDescent="0.15">
      <c r="B1444" t="s">
        <v>1427</v>
      </c>
      <c r="C1444" t="s">
        <v>1428</v>
      </c>
      <c r="D1444" t="s">
        <v>170</v>
      </c>
      <c r="E1444" t="s">
        <v>10711</v>
      </c>
      <c r="F1444" t="s">
        <v>12674</v>
      </c>
      <c r="G1444" t="s">
        <v>1299</v>
      </c>
      <c r="H1444" s="17">
        <v>45747</v>
      </c>
      <c r="I1444" s="15">
        <v>2025</v>
      </c>
      <c r="J1444" t="s">
        <v>10634</v>
      </c>
      <c r="K1444" s="5">
        <v>-3252.85</v>
      </c>
      <c r="L1444" t="s">
        <v>967</v>
      </c>
      <c r="M1444" t="s">
        <v>985</v>
      </c>
      <c r="N1444" t="s">
        <v>10635</v>
      </c>
      <c r="O1444" t="s">
        <v>796</v>
      </c>
      <c r="P1444" t="s">
        <v>10885</v>
      </c>
      <c r="Q1444" t="s">
        <v>10671</v>
      </c>
      <c r="R1444" t="s">
        <v>755</v>
      </c>
      <c r="S1444" t="s">
        <v>795</v>
      </c>
      <c r="T1444" t="s">
        <v>13084</v>
      </c>
      <c r="U1444" t="s">
        <v>965</v>
      </c>
      <c r="V1444" t="s">
        <v>10638</v>
      </c>
      <c r="W1444" t="s">
        <v>970</v>
      </c>
      <c r="X1444" t="s">
        <v>13100</v>
      </c>
    </row>
    <row r="1445" spans="2:24" ht="11" outlineLevel="1" x14ac:dyDescent="0.15">
      <c r="B1445" t="s">
        <v>1430</v>
      </c>
      <c r="C1445" t="s">
        <v>1431</v>
      </c>
      <c r="D1445" t="s">
        <v>254</v>
      </c>
      <c r="E1445" t="s">
        <v>10643</v>
      </c>
      <c r="F1445" t="s">
        <v>667</v>
      </c>
      <c r="G1445" t="s">
        <v>1432</v>
      </c>
      <c r="H1445" s="17">
        <v>44991</v>
      </c>
      <c r="I1445" s="15">
        <v>2023</v>
      </c>
      <c r="J1445" t="s">
        <v>10634</v>
      </c>
      <c r="K1445" s="5">
        <v>240453.88</v>
      </c>
      <c r="L1445" t="s">
        <v>967</v>
      </c>
      <c r="M1445" t="s">
        <v>985</v>
      </c>
      <c r="N1445" t="s">
        <v>10635</v>
      </c>
      <c r="O1445" t="s">
        <v>796</v>
      </c>
      <c r="P1445" t="s">
        <v>11969</v>
      </c>
      <c r="R1445" t="s">
        <v>744</v>
      </c>
      <c r="S1445" t="s">
        <v>795</v>
      </c>
      <c r="T1445" t="s">
        <v>12822</v>
      </c>
      <c r="U1445" t="s">
        <v>965</v>
      </c>
      <c r="V1445" t="s">
        <v>10638</v>
      </c>
      <c r="W1445" t="s">
        <v>970</v>
      </c>
      <c r="X1445" t="s">
        <v>13101</v>
      </c>
    </row>
    <row r="1446" spans="2:24" ht="11" outlineLevel="1" x14ac:dyDescent="0.15">
      <c r="B1446" t="s">
        <v>1430</v>
      </c>
      <c r="C1446" t="s">
        <v>1431</v>
      </c>
      <c r="D1446" t="s">
        <v>254</v>
      </c>
      <c r="E1446" t="s">
        <v>10649</v>
      </c>
      <c r="F1446" t="s">
        <v>667</v>
      </c>
      <c r="G1446" t="s">
        <v>1432</v>
      </c>
      <c r="H1446" s="17">
        <v>44816</v>
      </c>
      <c r="I1446" s="15">
        <v>2022</v>
      </c>
      <c r="J1446" t="s">
        <v>10634</v>
      </c>
      <c r="K1446" s="5">
        <v>4338487</v>
      </c>
      <c r="L1446" t="s">
        <v>967</v>
      </c>
      <c r="M1446" t="s">
        <v>985</v>
      </c>
      <c r="N1446" t="s">
        <v>10635</v>
      </c>
      <c r="O1446" t="s">
        <v>796</v>
      </c>
      <c r="P1446" t="s">
        <v>11969</v>
      </c>
      <c r="R1446" t="s">
        <v>744</v>
      </c>
      <c r="S1446" t="s">
        <v>795</v>
      </c>
      <c r="T1446" t="s">
        <v>12822</v>
      </c>
      <c r="U1446" t="s">
        <v>965</v>
      </c>
      <c r="V1446" t="s">
        <v>10638</v>
      </c>
      <c r="W1446" t="s">
        <v>970</v>
      </c>
      <c r="X1446" t="s">
        <v>13102</v>
      </c>
    </row>
    <row r="1447" spans="2:24" ht="11" outlineLevel="1" x14ac:dyDescent="0.15">
      <c r="B1447" t="s">
        <v>1430</v>
      </c>
      <c r="C1447" t="s">
        <v>1431</v>
      </c>
      <c r="D1447" t="s">
        <v>254</v>
      </c>
      <c r="E1447" t="s">
        <v>10652</v>
      </c>
      <c r="F1447" t="s">
        <v>667</v>
      </c>
      <c r="G1447" t="s">
        <v>1432</v>
      </c>
      <c r="H1447" s="17">
        <v>44937</v>
      </c>
      <c r="I1447" s="15">
        <v>2023</v>
      </c>
      <c r="J1447" t="s">
        <v>10634</v>
      </c>
      <c r="K1447" s="5">
        <v>452818</v>
      </c>
      <c r="L1447" t="s">
        <v>967</v>
      </c>
      <c r="M1447" t="s">
        <v>985</v>
      </c>
      <c r="N1447" t="s">
        <v>10635</v>
      </c>
      <c r="O1447" t="s">
        <v>796</v>
      </c>
      <c r="P1447" t="s">
        <v>11969</v>
      </c>
      <c r="R1447" t="s">
        <v>744</v>
      </c>
      <c r="S1447" t="s">
        <v>795</v>
      </c>
      <c r="T1447" t="s">
        <v>12822</v>
      </c>
      <c r="U1447" t="s">
        <v>965</v>
      </c>
      <c r="V1447" t="s">
        <v>10638</v>
      </c>
      <c r="W1447" t="s">
        <v>970</v>
      </c>
      <c r="X1447" t="s">
        <v>13103</v>
      </c>
    </row>
    <row r="1448" spans="2:24" ht="11" outlineLevel="1" x14ac:dyDescent="0.15">
      <c r="B1448" t="s">
        <v>1430</v>
      </c>
      <c r="C1448" t="s">
        <v>1431</v>
      </c>
      <c r="D1448" t="s">
        <v>254</v>
      </c>
      <c r="E1448" t="s">
        <v>10664</v>
      </c>
      <c r="F1448" t="s">
        <v>667</v>
      </c>
      <c r="G1448" t="s">
        <v>1432</v>
      </c>
      <c r="H1448" s="17">
        <v>44963</v>
      </c>
      <c r="I1448" s="15">
        <v>2023</v>
      </c>
      <c r="J1448" t="s">
        <v>10634</v>
      </c>
      <c r="K1448" s="5">
        <v>305381</v>
      </c>
      <c r="L1448" t="s">
        <v>967</v>
      </c>
      <c r="M1448" t="s">
        <v>985</v>
      </c>
      <c r="N1448" t="s">
        <v>10635</v>
      </c>
      <c r="O1448" t="s">
        <v>796</v>
      </c>
      <c r="P1448" t="s">
        <v>11969</v>
      </c>
      <c r="R1448" t="s">
        <v>744</v>
      </c>
      <c r="S1448" t="s">
        <v>795</v>
      </c>
      <c r="T1448" t="s">
        <v>12822</v>
      </c>
      <c r="U1448" t="s">
        <v>965</v>
      </c>
      <c r="V1448" t="s">
        <v>10638</v>
      </c>
      <c r="W1448" t="s">
        <v>970</v>
      </c>
      <c r="X1448" t="s">
        <v>13104</v>
      </c>
    </row>
    <row r="1449" spans="2:24" ht="11" outlineLevel="1" x14ac:dyDescent="0.15">
      <c r="B1449" t="s">
        <v>1434</v>
      </c>
      <c r="C1449" t="s">
        <v>1435</v>
      </c>
      <c r="D1449" t="s">
        <v>191</v>
      </c>
      <c r="E1449" t="s">
        <v>10661</v>
      </c>
      <c r="F1449" t="s">
        <v>608</v>
      </c>
      <c r="G1449" t="s">
        <v>1184</v>
      </c>
      <c r="H1449" s="17">
        <v>45683</v>
      </c>
      <c r="I1449" s="15">
        <v>2025</v>
      </c>
      <c r="J1449" t="s">
        <v>10634</v>
      </c>
      <c r="K1449" s="5">
        <v>247620</v>
      </c>
      <c r="L1449" t="s">
        <v>967</v>
      </c>
      <c r="M1449" t="s">
        <v>985</v>
      </c>
      <c r="N1449" t="s">
        <v>10635</v>
      </c>
      <c r="O1449" t="s">
        <v>796</v>
      </c>
      <c r="P1449" t="s">
        <v>11969</v>
      </c>
      <c r="Q1449" t="s">
        <v>11435</v>
      </c>
      <c r="R1449" t="s">
        <v>744</v>
      </c>
      <c r="S1449" t="s">
        <v>795</v>
      </c>
      <c r="T1449" t="s">
        <v>13105</v>
      </c>
      <c r="U1449" t="s">
        <v>965</v>
      </c>
      <c r="V1449" t="s">
        <v>10638</v>
      </c>
      <c r="W1449" t="s">
        <v>970</v>
      </c>
      <c r="X1449" t="s">
        <v>13106</v>
      </c>
    </row>
    <row r="1450" spans="2:24" ht="11" outlineLevel="1" x14ac:dyDescent="0.15">
      <c r="B1450" t="s">
        <v>1434</v>
      </c>
      <c r="C1450" t="s">
        <v>1435</v>
      </c>
      <c r="D1450" t="s">
        <v>191</v>
      </c>
      <c r="E1450" t="s">
        <v>10664</v>
      </c>
      <c r="F1450" t="s">
        <v>608</v>
      </c>
      <c r="G1450" t="s">
        <v>1184</v>
      </c>
      <c r="H1450" s="17">
        <v>45646</v>
      </c>
      <c r="I1450" s="15">
        <v>2025</v>
      </c>
      <c r="J1450" t="s">
        <v>10634</v>
      </c>
      <c r="K1450" s="5">
        <v>257881</v>
      </c>
      <c r="L1450" t="s">
        <v>967</v>
      </c>
      <c r="M1450" t="s">
        <v>985</v>
      </c>
      <c r="N1450" t="s">
        <v>10635</v>
      </c>
      <c r="O1450" t="s">
        <v>796</v>
      </c>
      <c r="P1450" t="s">
        <v>11969</v>
      </c>
      <c r="Q1450" t="s">
        <v>11435</v>
      </c>
      <c r="R1450" t="s">
        <v>744</v>
      </c>
      <c r="S1450" t="s">
        <v>795</v>
      </c>
      <c r="T1450" t="s">
        <v>13105</v>
      </c>
      <c r="U1450" t="s">
        <v>965</v>
      </c>
      <c r="V1450" t="s">
        <v>10638</v>
      </c>
      <c r="W1450" t="s">
        <v>970</v>
      </c>
      <c r="X1450" t="s">
        <v>13107</v>
      </c>
    </row>
    <row r="1451" spans="2:24" ht="11" outlineLevel="1" x14ac:dyDescent="0.15">
      <c r="B1451" t="s">
        <v>1434</v>
      </c>
      <c r="C1451" t="s">
        <v>1435</v>
      </c>
      <c r="D1451" t="s">
        <v>191</v>
      </c>
      <c r="E1451" t="s">
        <v>10649</v>
      </c>
      <c r="F1451" t="s">
        <v>608</v>
      </c>
      <c r="G1451" t="s">
        <v>1184</v>
      </c>
      <c r="H1451" s="17">
        <v>45547</v>
      </c>
      <c r="I1451" s="15">
        <v>2024</v>
      </c>
      <c r="J1451" t="s">
        <v>10634</v>
      </c>
      <c r="K1451" s="5">
        <v>2799479</v>
      </c>
      <c r="L1451" t="s">
        <v>967</v>
      </c>
      <c r="M1451" t="s">
        <v>985</v>
      </c>
      <c r="N1451" t="s">
        <v>10635</v>
      </c>
      <c r="O1451" t="s">
        <v>796</v>
      </c>
      <c r="P1451" t="s">
        <v>11969</v>
      </c>
      <c r="Q1451" t="s">
        <v>11435</v>
      </c>
      <c r="R1451" t="s">
        <v>744</v>
      </c>
      <c r="S1451" t="s">
        <v>795</v>
      </c>
      <c r="T1451" t="s">
        <v>13105</v>
      </c>
      <c r="U1451" t="s">
        <v>965</v>
      </c>
      <c r="V1451" t="s">
        <v>10638</v>
      </c>
      <c r="W1451" t="s">
        <v>970</v>
      </c>
      <c r="X1451" t="s">
        <v>13108</v>
      </c>
    </row>
    <row r="1452" spans="2:24" ht="11" outlineLevel="1" x14ac:dyDescent="0.15">
      <c r="B1452" t="s">
        <v>1434</v>
      </c>
      <c r="C1452" t="s">
        <v>1435</v>
      </c>
      <c r="D1452" t="s">
        <v>191</v>
      </c>
      <c r="E1452" t="s">
        <v>10658</v>
      </c>
      <c r="F1452" t="s">
        <v>608</v>
      </c>
      <c r="G1452" t="s">
        <v>1184</v>
      </c>
      <c r="H1452" s="17">
        <v>45683</v>
      </c>
      <c r="I1452" s="15">
        <v>2025</v>
      </c>
      <c r="J1452" t="s">
        <v>10634</v>
      </c>
      <c r="K1452" s="5">
        <v>227357</v>
      </c>
      <c r="L1452" t="s">
        <v>967</v>
      </c>
      <c r="M1452" t="s">
        <v>985</v>
      </c>
      <c r="N1452" t="s">
        <v>10635</v>
      </c>
      <c r="O1452" t="s">
        <v>796</v>
      </c>
      <c r="P1452" t="s">
        <v>11969</v>
      </c>
      <c r="Q1452" t="s">
        <v>11435</v>
      </c>
      <c r="R1452" t="s">
        <v>744</v>
      </c>
      <c r="S1452" t="s">
        <v>795</v>
      </c>
      <c r="T1452" t="s">
        <v>13105</v>
      </c>
      <c r="U1452" t="s">
        <v>965</v>
      </c>
      <c r="V1452" t="s">
        <v>10638</v>
      </c>
      <c r="W1452" t="s">
        <v>970</v>
      </c>
      <c r="X1452" t="s">
        <v>13109</v>
      </c>
    </row>
    <row r="1453" spans="2:24" ht="11" outlineLevel="1" x14ac:dyDescent="0.15">
      <c r="B1453" t="s">
        <v>1434</v>
      </c>
      <c r="C1453" t="s">
        <v>1435</v>
      </c>
      <c r="D1453" t="s">
        <v>191</v>
      </c>
      <c r="E1453" t="s">
        <v>10652</v>
      </c>
      <c r="F1453" t="s">
        <v>608</v>
      </c>
      <c r="G1453" t="s">
        <v>1184</v>
      </c>
      <c r="H1453" s="17">
        <v>45604</v>
      </c>
      <c r="I1453" s="15">
        <v>2025</v>
      </c>
      <c r="J1453" t="s">
        <v>10634</v>
      </c>
      <c r="K1453" s="5">
        <v>446952</v>
      </c>
      <c r="L1453" t="s">
        <v>967</v>
      </c>
      <c r="M1453" t="s">
        <v>985</v>
      </c>
      <c r="N1453" t="s">
        <v>10635</v>
      </c>
      <c r="O1453" t="s">
        <v>796</v>
      </c>
      <c r="P1453" t="s">
        <v>11969</v>
      </c>
      <c r="Q1453" t="s">
        <v>11435</v>
      </c>
      <c r="R1453" t="s">
        <v>744</v>
      </c>
      <c r="S1453" t="s">
        <v>795</v>
      </c>
      <c r="T1453" t="s">
        <v>13105</v>
      </c>
      <c r="U1453" t="s">
        <v>965</v>
      </c>
      <c r="V1453" t="s">
        <v>10638</v>
      </c>
      <c r="W1453" t="s">
        <v>970</v>
      </c>
      <c r="X1453" t="s">
        <v>13110</v>
      </c>
    </row>
    <row r="1454" spans="2:24" ht="11" outlineLevel="1" x14ac:dyDescent="0.15">
      <c r="B1454" t="s">
        <v>1434</v>
      </c>
      <c r="C1454" t="s">
        <v>1435</v>
      </c>
      <c r="D1454" t="s">
        <v>191</v>
      </c>
      <c r="E1454" t="s">
        <v>10632</v>
      </c>
      <c r="F1454" t="s">
        <v>608</v>
      </c>
      <c r="G1454" t="s">
        <v>1184</v>
      </c>
      <c r="H1454" s="17">
        <v>45672</v>
      </c>
      <c r="I1454" s="15">
        <v>2025</v>
      </c>
      <c r="J1454" t="s">
        <v>10634</v>
      </c>
      <c r="K1454" s="5">
        <v>217220</v>
      </c>
      <c r="L1454" t="s">
        <v>967</v>
      </c>
      <c r="M1454" t="s">
        <v>985</v>
      </c>
      <c r="N1454" t="s">
        <v>10635</v>
      </c>
      <c r="O1454" t="s">
        <v>796</v>
      </c>
      <c r="P1454" t="s">
        <v>11969</v>
      </c>
      <c r="Q1454" t="s">
        <v>11435</v>
      </c>
      <c r="R1454" t="s">
        <v>744</v>
      </c>
      <c r="S1454" t="s">
        <v>795</v>
      </c>
      <c r="T1454" t="s">
        <v>13105</v>
      </c>
      <c r="U1454" t="s">
        <v>965</v>
      </c>
      <c r="V1454" t="s">
        <v>10638</v>
      </c>
      <c r="W1454" t="s">
        <v>970</v>
      </c>
      <c r="X1454" t="s">
        <v>13111</v>
      </c>
    </row>
    <row r="1455" spans="2:24" ht="11" outlineLevel="1" x14ac:dyDescent="0.15">
      <c r="B1455" t="s">
        <v>1434</v>
      </c>
      <c r="C1455" t="s">
        <v>1435</v>
      </c>
      <c r="D1455" t="s">
        <v>191</v>
      </c>
      <c r="E1455" t="s">
        <v>10646</v>
      </c>
      <c r="F1455" t="s">
        <v>608</v>
      </c>
      <c r="G1455" t="s">
        <v>1184</v>
      </c>
      <c r="H1455" s="17">
        <v>45722</v>
      </c>
      <c r="I1455" s="15">
        <v>2025</v>
      </c>
      <c r="J1455" t="s">
        <v>10634</v>
      </c>
      <c r="K1455" s="5">
        <v>258210</v>
      </c>
      <c r="L1455" t="s">
        <v>967</v>
      </c>
      <c r="M1455" t="s">
        <v>985</v>
      </c>
      <c r="N1455" t="s">
        <v>10635</v>
      </c>
      <c r="O1455" t="s">
        <v>796</v>
      </c>
      <c r="P1455" t="s">
        <v>11969</v>
      </c>
      <c r="Q1455" t="s">
        <v>11435</v>
      </c>
      <c r="R1455" t="s">
        <v>744</v>
      </c>
      <c r="S1455" t="s">
        <v>795</v>
      </c>
      <c r="T1455" t="s">
        <v>13105</v>
      </c>
      <c r="U1455" t="s">
        <v>965</v>
      </c>
      <c r="V1455" t="s">
        <v>10638</v>
      </c>
      <c r="W1455" t="s">
        <v>970</v>
      </c>
      <c r="X1455" t="s">
        <v>13112</v>
      </c>
    </row>
    <row r="1456" spans="2:24" ht="11" outlineLevel="1" x14ac:dyDescent="0.15">
      <c r="B1456" t="s">
        <v>1434</v>
      </c>
      <c r="C1456" t="s">
        <v>1435</v>
      </c>
      <c r="D1456" t="s">
        <v>191</v>
      </c>
      <c r="E1456" t="s">
        <v>10640</v>
      </c>
      <c r="F1456" t="s">
        <v>608</v>
      </c>
      <c r="G1456" t="s">
        <v>1184</v>
      </c>
      <c r="H1456" s="17">
        <v>45792</v>
      </c>
      <c r="I1456" s="15">
        <v>2025</v>
      </c>
      <c r="J1456" t="s">
        <v>10634</v>
      </c>
      <c r="K1456" s="5">
        <v>-5320</v>
      </c>
      <c r="L1456" t="s">
        <v>967</v>
      </c>
      <c r="M1456" t="s">
        <v>985</v>
      </c>
      <c r="N1456" t="s">
        <v>10635</v>
      </c>
      <c r="O1456" t="s">
        <v>796</v>
      </c>
      <c r="P1456" t="s">
        <v>11969</v>
      </c>
      <c r="Q1456" t="s">
        <v>11435</v>
      </c>
      <c r="R1456" t="s">
        <v>744</v>
      </c>
      <c r="S1456" t="s">
        <v>795</v>
      </c>
      <c r="T1456" t="s">
        <v>13105</v>
      </c>
      <c r="U1456" t="s">
        <v>965</v>
      </c>
      <c r="V1456" t="s">
        <v>10638</v>
      </c>
      <c r="W1456" t="s">
        <v>970</v>
      </c>
      <c r="X1456" t="s">
        <v>13113</v>
      </c>
    </row>
    <row r="1457" spans="2:24" ht="11" outlineLevel="1" x14ac:dyDescent="0.15">
      <c r="B1457" t="s">
        <v>1434</v>
      </c>
      <c r="C1457" t="s">
        <v>1435</v>
      </c>
      <c r="D1457" t="s">
        <v>191</v>
      </c>
      <c r="E1457" t="s">
        <v>10655</v>
      </c>
      <c r="F1457" t="s">
        <v>608</v>
      </c>
      <c r="G1457" t="s">
        <v>1184</v>
      </c>
      <c r="H1457" s="17">
        <v>45683</v>
      </c>
      <c r="I1457" s="15">
        <v>2025</v>
      </c>
      <c r="J1457" t="s">
        <v>10634</v>
      </c>
      <c r="K1457" s="5">
        <v>215788</v>
      </c>
      <c r="L1457" t="s">
        <v>967</v>
      </c>
      <c r="M1457" t="s">
        <v>985</v>
      </c>
      <c r="N1457" t="s">
        <v>10635</v>
      </c>
      <c r="O1457" t="s">
        <v>796</v>
      </c>
      <c r="P1457" t="s">
        <v>11969</v>
      </c>
      <c r="Q1457" t="s">
        <v>11435</v>
      </c>
      <c r="R1457" t="s">
        <v>744</v>
      </c>
      <c r="S1457" t="s">
        <v>795</v>
      </c>
      <c r="T1457" t="s">
        <v>13105</v>
      </c>
      <c r="U1457" t="s">
        <v>965</v>
      </c>
      <c r="V1457" t="s">
        <v>10638</v>
      </c>
      <c r="W1457" t="s">
        <v>970</v>
      </c>
      <c r="X1457" t="s">
        <v>13114</v>
      </c>
    </row>
    <row r="1458" spans="2:24" ht="11" outlineLevel="1" x14ac:dyDescent="0.15">
      <c r="B1458" t="s">
        <v>1434</v>
      </c>
      <c r="C1458" t="s">
        <v>1435</v>
      </c>
      <c r="D1458" t="s">
        <v>191</v>
      </c>
      <c r="E1458" t="s">
        <v>10643</v>
      </c>
      <c r="F1458" t="s">
        <v>608</v>
      </c>
      <c r="G1458" t="s">
        <v>1184</v>
      </c>
      <c r="H1458" s="17">
        <v>45667</v>
      </c>
      <c r="I1458" s="15">
        <v>2025</v>
      </c>
      <c r="J1458" t="s">
        <v>10634</v>
      </c>
      <c r="K1458" s="5">
        <v>483722</v>
      </c>
      <c r="L1458" t="s">
        <v>967</v>
      </c>
      <c r="M1458" t="s">
        <v>985</v>
      </c>
      <c r="N1458" t="s">
        <v>10635</v>
      </c>
      <c r="O1458" t="s">
        <v>796</v>
      </c>
      <c r="P1458" t="s">
        <v>11969</v>
      </c>
      <c r="Q1458" t="s">
        <v>11435</v>
      </c>
      <c r="R1458" t="s">
        <v>744</v>
      </c>
      <c r="S1458" t="s">
        <v>795</v>
      </c>
      <c r="T1458" t="s">
        <v>13105</v>
      </c>
      <c r="U1458" t="s">
        <v>965</v>
      </c>
      <c r="V1458" t="s">
        <v>10638</v>
      </c>
      <c r="W1458" t="s">
        <v>970</v>
      </c>
      <c r="X1458" t="s">
        <v>13115</v>
      </c>
    </row>
    <row r="1459" spans="2:24" ht="11" outlineLevel="1" x14ac:dyDescent="0.15">
      <c r="B1459" t="s">
        <v>1434</v>
      </c>
      <c r="C1459" t="s">
        <v>1435</v>
      </c>
      <c r="D1459" t="s">
        <v>191</v>
      </c>
      <c r="E1459" t="s">
        <v>10667</v>
      </c>
      <c r="F1459" t="s">
        <v>608</v>
      </c>
      <c r="G1459" t="s">
        <v>1184</v>
      </c>
      <c r="H1459" s="17">
        <v>45681</v>
      </c>
      <c r="I1459" s="15">
        <v>2025</v>
      </c>
      <c r="J1459" t="s">
        <v>10634</v>
      </c>
      <c r="K1459" s="5">
        <v>136522</v>
      </c>
      <c r="L1459" t="s">
        <v>967</v>
      </c>
      <c r="M1459" t="s">
        <v>985</v>
      </c>
      <c r="N1459" t="s">
        <v>10635</v>
      </c>
      <c r="O1459" t="s">
        <v>796</v>
      </c>
      <c r="P1459" t="s">
        <v>11969</v>
      </c>
      <c r="Q1459" t="s">
        <v>11435</v>
      </c>
      <c r="R1459" t="s">
        <v>744</v>
      </c>
      <c r="S1459" t="s">
        <v>795</v>
      </c>
      <c r="T1459" t="s">
        <v>13105</v>
      </c>
      <c r="U1459" t="s">
        <v>965</v>
      </c>
      <c r="V1459" t="s">
        <v>10638</v>
      </c>
      <c r="W1459" t="s">
        <v>970</v>
      </c>
      <c r="X1459" t="s">
        <v>13116</v>
      </c>
    </row>
    <row r="1460" spans="2:24" ht="11" outlineLevel="1" x14ac:dyDescent="0.15">
      <c r="B1460" t="s">
        <v>1437</v>
      </c>
      <c r="C1460" t="s">
        <v>1438</v>
      </c>
      <c r="D1460" t="s">
        <v>179</v>
      </c>
      <c r="E1460" t="s">
        <v>10714</v>
      </c>
      <c r="F1460" t="s">
        <v>12674</v>
      </c>
      <c r="G1460" t="s">
        <v>1299</v>
      </c>
      <c r="H1460" s="17">
        <v>43902</v>
      </c>
      <c r="I1460" s="15">
        <v>2020</v>
      </c>
      <c r="J1460" t="s">
        <v>10634</v>
      </c>
      <c r="K1460" s="5">
        <v>0</v>
      </c>
      <c r="L1460" t="s">
        <v>967</v>
      </c>
      <c r="M1460" t="s">
        <v>985</v>
      </c>
      <c r="N1460" t="s">
        <v>10635</v>
      </c>
      <c r="O1460" t="s">
        <v>818</v>
      </c>
      <c r="P1460" t="s">
        <v>10671</v>
      </c>
      <c r="Q1460" t="s">
        <v>10671</v>
      </c>
      <c r="R1460" t="s">
        <v>739</v>
      </c>
      <c r="S1460" t="s">
        <v>795</v>
      </c>
      <c r="T1460" t="s">
        <v>13117</v>
      </c>
      <c r="U1460" t="s">
        <v>965</v>
      </c>
      <c r="V1460" t="s">
        <v>10638</v>
      </c>
      <c r="W1460" t="s">
        <v>970</v>
      </c>
      <c r="X1460" t="s">
        <v>13118</v>
      </c>
    </row>
    <row r="1461" spans="2:24" ht="11" outlineLevel="1" x14ac:dyDescent="0.15">
      <c r="B1461" t="s">
        <v>1437</v>
      </c>
      <c r="C1461" t="s">
        <v>1438</v>
      </c>
      <c r="D1461" t="s">
        <v>179</v>
      </c>
      <c r="E1461" t="s">
        <v>10655</v>
      </c>
      <c r="F1461" t="s">
        <v>12674</v>
      </c>
      <c r="G1461" t="s">
        <v>1299</v>
      </c>
      <c r="H1461" s="17">
        <v>43663</v>
      </c>
      <c r="I1461" s="15">
        <v>2019</v>
      </c>
      <c r="J1461" t="s">
        <v>10634</v>
      </c>
      <c r="K1461" s="5">
        <v>0</v>
      </c>
      <c r="L1461" t="s">
        <v>967</v>
      </c>
      <c r="M1461" t="s">
        <v>985</v>
      </c>
      <c r="N1461" t="s">
        <v>10635</v>
      </c>
      <c r="O1461" t="s">
        <v>818</v>
      </c>
      <c r="P1461" t="s">
        <v>10671</v>
      </c>
      <c r="Q1461" t="s">
        <v>10671</v>
      </c>
      <c r="R1461" t="s">
        <v>739</v>
      </c>
      <c r="S1461" t="s">
        <v>795</v>
      </c>
      <c r="T1461" t="s">
        <v>13117</v>
      </c>
      <c r="U1461" t="s">
        <v>965</v>
      </c>
      <c r="V1461" t="s">
        <v>10638</v>
      </c>
      <c r="W1461" t="s">
        <v>970</v>
      </c>
      <c r="X1461" t="s">
        <v>13119</v>
      </c>
    </row>
    <row r="1462" spans="2:24" ht="11" outlineLevel="1" x14ac:dyDescent="0.15">
      <c r="B1462" t="s">
        <v>1437</v>
      </c>
      <c r="C1462" t="s">
        <v>1438</v>
      </c>
      <c r="D1462" t="s">
        <v>179</v>
      </c>
      <c r="E1462" t="s">
        <v>10767</v>
      </c>
      <c r="F1462" t="s">
        <v>12674</v>
      </c>
      <c r="G1462" t="s">
        <v>1299</v>
      </c>
      <c r="H1462" s="17">
        <v>43766</v>
      </c>
      <c r="I1462" s="15">
        <v>2020</v>
      </c>
      <c r="J1462" t="s">
        <v>10634</v>
      </c>
      <c r="K1462" s="5">
        <v>0</v>
      </c>
      <c r="L1462" t="s">
        <v>967</v>
      </c>
      <c r="M1462" t="s">
        <v>985</v>
      </c>
      <c r="N1462" t="s">
        <v>10635</v>
      </c>
      <c r="O1462" t="s">
        <v>818</v>
      </c>
      <c r="P1462" t="s">
        <v>10671</v>
      </c>
      <c r="Q1462" t="s">
        <v>10671</v>
      </c>
      <c r="R1462" t="s">
        <v>739</v>
      </c>
      <c r="S1462" t="s">
        <v>795</v>
      </c>
      <c r="T1462" t="s">
        <v>13117</v>
      </c>
      <c r="U1462" t="s">
        <v>965</v>
      </c>
      <c r="V1462" t="s">
        <v>10638</v>
      </c>
      <c r="W1462" t="s">
        <v>970</v>
      </c>
      <c r="X1462" t="s">
        <v>13120</v>
      </c>
    </row>
    <row r="1463" spans="2:24" ht="11" outlineLevel="1" x14ac:dyDescent="0.15">
      <c r="B1463" t="s">
        <v>1437</v>
      </c>
      <c r="C1463" t="s">
        <v>1438</v>
      </c>
      <c r="D1463" t="s">
        <v>179</v>
      </c>
      <c r="E1463" t="s">
        <v>10667</v>
      </c>
      <c r="F1463" t="s">
        <v>12674</v>
      </c>
      <c r="G1463" t="s">
        <v>1299</v>
      </c>
      <c r="H1463" s="17">
        <v>43537</v>
      </c>
      <c r="I1463" s="15">
        <v>2019</v>
      </c>
      <c r="J1463" t="s">
        <v>10634</v>
      </c>
      <c r="K1463" s="5">
        <v>0</v>
      </c>
      <c r="L1463" t="s">
        <v>967</v>
      </c>
      <c r="M1463" t="s">
        <v>985</v>
      </c>
      <c r="N1463" t="s">
        <v>10635</v>
      </c>
      <c r="O1463" t="s">
        <v>818</v>
      </c>
      <c r="P1463" t="s">
        <v>10671</v>
      </c>
      <c r="Q1463" t="s">
        <v>10671</v>
      </c>
      <c r="R1463" t="s">
        <v>739</v>
      </c>
      <c r="S1463" t="s">
        <v>795</v>
      </c>
      <c r="T1463" t="s">
        <v>13117</v>
      </c>
      <c r="U1463" t="s">
        <v>965</v>
      </c>
      <c r="V1463" t="s">
        <v>10638</v>
      </c>
      <c r="W1463" t="s">
        <v>970</v>
      </c>
      <c r="X1463" t="s">
        <v>13121</v>
      </c>
    </row>
    <row r="1464" spans="2:24" ht="11" outlineLevel="1" x14ac:dyDescent="0.15">
      <c r="B1464" t="s">
        <v>1437</v>
      </c>
      <c r="C1464" t="s">
        <v>1438</v>
      </c>
      <c r="D1464" t="s">
        <v>179</v>
      </c>
      <c r="E1464" t="s">
        <v>10851</v>
      </c>
      <c r="F1464" t="s">
        <v>12674</v>
      </c>
      <c r="G1464" t="s">
        <v>1299</v>
      </c>
      <c r="H1464" s="17">
        <v>43832</v>
      </c>
      <c r="I1464" s="15">
        <v>2020</v>
      </c>
      <c r="J1464" t="s">
        <v>10634</v>
      </c>
      <c r="K1464" s="5">
        <v>0</v>
      </c>
      <c r="L1464" t="s">
        <v>967</v>
      </c>
      <c r="M1464" t="s">
        <v>985</v>
      </c>
      <c r="N1464" t="s">
        <v>10635</v>
      </c>
      <c r="O1464" t="s">
        <v>818</v>
      </c>
      <c r="P1464" t="s">
        <v>10671</v>
      </c>
      <c r="Q1464" t="s">
        <v>10671</v>
      </c>
      <c r="R1464" t="s">
        <v>739</v>
      </c>
      <c r="S1464" t="s">
        <v>795</v>
      </c>
      <c r="T1464" t="s">
        <v>13117</v>
      </c>
      <c r="U1464" t="s">
        <v>965</v>
      </c>
      <c r="V1464" t="s">
        <v>10638</v>
      </c>
      <c r="W1464" t="s">
        <v>970</v>
      </c>
      <c r="X1464" t="s">
        <v>13122</v>
      </c>
    </row>
    <row r="1465" spans="2:24" ht="11" outlineLevel="1" x14ac:dyDescent="0.15">
      <c r="B1465" t="s">
        <v>1437</v>
      </c>
      <c r="C1465" t="s">
        <v>1438</v>
      </c>
      <c r="D1465" t="s">
        <v>179</v>
      </c>
      <c r="E1465" t="s">
        <v>10803</v>
      </c>
      <c r="F1465" t="s">
        <v>12674</v>
      </c>
      <c r="G1465" t="s">
        <v>1299</v>
      </c>
      <c r="H1465" s="17">
        <v>43959</v>
      </c>
      <c r="I1465" s="15">
        <v>2020</v>
      </c>
      <c r="J1465" t="s">
        <v>10634</v>
      </c>
      <c r="K1465" s="5">
        <v>0</v>
      </c>
      <c r="L1465" t="s">
        <v>967</v>
      </c>
      <c r="M1465" t="s">
        <v>985</v>
      </c>
      <c r="N1465" t="s">
        <v>10635</v>
      </c>
      <c r="O1465" t="s">
        <v>818</v>
      </c>
      <c r="P1465" t="s">
        <v>10671</v>
      </c>
      <c r="Q1465" t="s">
        <v>10671</v>
      </c>
      <c r="R1465" t="s">
        <v>739</v>
      </c>
      <c r="S1465" t="s">
        <v>795</v>
      </c>
      <c r="T1465" t="s">
        <v>13117</v>
      </c>
      <c r="U1465" t="s">
        <v>965</v>
      </c>
      <c r="V1465" t="s">
        <v>10638</v>
      </c>
      <c r="W1465" t="s">
        <v>970</v>
      </c>
      <c r="X1465" t="s">
        <v>13123</v>
      </c>
    </row>
    <row r="1466" spans="2:24" ht="11" outlineLevel="1" x14ac:dyDescent="0.15">
      <c r="B1466" t="s">
        <v>1437</v>
      </c>
      <c r="C1466" t="s">
        <v>1438</v>
      </c>
      <c r="D1466" t="s">
        <v>179</v>
      </c>
      <c r="E1466" t="s">
        <v>10711</v>
      </c>
      <c r="F1466" t="s">
        <v>12674</v>
      </c>
      <c r="G1466" t="s">
        <v>1299</v>
      </c>
      <c r="H1466" s="17">
        <v>43781</v>
      </c>
      <c r="I1466" s="15">
        <v>2020</v>
      </c>
      <c r="J1466" t="s">
        <v>10634</v>
      </c>
      <c r="K1466" s="5">
        <v>0</v>
      </c>
      <c r="L1466" t="s">
        <v>967</v>
      </c>
      <c r="M1466" t="s">
        <v>985</v>
      </c>
      <c r="N1466" t="s">
        <v>10635</v>
      </c>
      <c r="O1466" t="s">
        <v>818</v>
      </c>
      <c r="P1466" t="s">
        <v>10671</v>
      </c>
      <c r="Q1466" t="s">
        <v>10671</v>
      </c>
      <c r="R1466" t="s">
        <v>739</v>
      </c>
      <c r="S1466" t="s">
        <v>795</v>
      </c>
      <c r="T1466" t="s">
        <v>13117</v>
      </c>
      <c r="U1466" t="s">
        <v>965</v>
      </c>
      <c r="V1466" t="s">
        <v>10638</v>
      </c>
      <c r="W1466" t="s">
        <v>970</v>
      </c>
      <c r="X1466" t="s">
        <v>13124</v>
      </c>
    </row>
    <row r="1467" spans="2:24" ht="11" outlineLevel="1" x14ac:dyDescent="0.15">
      <c r="B1467" t="s">
        <v>1437</v>
      </c>
      <c r="C1467" t="s">
        <v>1438</v>
      </c>
      <c r="D1467" t="s">
        <v>179</v>
      </c>
      <c r="E1467" t="s">
        <v>10845</v>
      </c>
      <c r="F1467" t="s">
        <v>12674</v>
      </c>
      <c r="G1467" t="s">
        <v>1299</v>
      </c>
      <c r="H1467" s="17">
        <v>43853</v>
      </c>
      <c r="I1467" s="15">
        <v>2020</v>
      </c>
      <c r="J1467" t="s">
        <v>10634</v>
      </c>
      <c r="K1467" s="5">
        <v>0</v>
      </c>
      <c r="L1467" t="s">
        <v>967</v>
      </c>
      <c r="M1467" t="s">
        <v>985</v>
      </c>
      <c r="N1467" t="s">
        <v>10635</v>
      </c>
      <c r="O1467" t="s">
        <v>818</v>
      </c>
      <c r="P1467" t="s">
        <v>10671</v>
      </c>
      <c r="Q1467" t="s">
        <v>10671</v>
      </c>
      <c r="R1467" t="s">
        <v>739</v>
      </c>
      <c r="S1467" t="s">
        <v>795</v>
      </c>
      <c r="T1467" t="s">
        <v>13117</v>
      </c>
      <c r="U1467" t="s">
        <v>965</v>
      </c>
      <c r="V1467" t="s">
        <v>10638</v>
      </c>
      <c r="W1467" t="s">
        <v>970</v>
      </c>
      <c r="X1467" t="s">
        <v>13125</v>
      </c>
    </row>
    <row r="1468" spans="2:24" ht="11" outlineLevel="1" x14ac:dyDescent="0.15">
      <c r="B1468" t="s">
        <v>1437</v>
      </c>
      <c r="C1468" t="s">
        <v>1438</v>
      </c>
      <c r="D1468" t="s">
        <v>179</v>
      </c>
      <c r="E1468" t="s">
        <v>10854</v>
      </c>
      <c r="F1468" t="s">
        <v>12674</v>
      </c>
      <c r="G1468" t="s">
        <v>1299</v>
      </c>
      <c r="H1468" s="17">
        <v>43999</v>
      </c>
      <c r="I1468" s="15">
        <v>2020</v>
      </c>
      <c r="J1468" t="s">
        <v>10634</v>
      </c>
      <c r="K1468" s="5">
        <v>-182265.41</v>
      </c>
      <c r="L1468" t="s">
        <v>967</v>
      </c>
      <c r="M1468" t="s">
        <v>985</v>
      </c>
      <c r="N1468" t="s">
        <v>10635</v>
      </c>
      <c r="O1468" t="s">
        <v>818</v>
      </c>
      <c r="P1468" t="s">
        <v>10671</v>
      </c>
      <c r="Q1468" t="s">
        <v>11057</v>
      </c>
      <c r="R1468" t="s">
        <v>739</v>
      </c>
      <c r="S1468" t="s">
        <v>795</v>
      </c>
      <c r="T1468" t="s">
        <v>13117</v>
      </c>
      <c r="U1468" t="s">
        <v>965</v>
      </c>
      <c r="V1468" t="s">
        <v>10638</v>
      </c>
      <c r="W1468" t="s">
        <v>970</v>
      </c>
      <c r="X1468" t="s">
        <v>13126</v>
      </c>
    </row>
    <row r="1469" spans="2:24" ht="11" outlineLevel="1" x14ac:dyDescent="0.15">
      <c r="B1469" t="s">
        <v>1437</v>
      </c>
      <c r="C1469" t="s">
        <v>1438</v>
      </c>
      <c r="D1469" t="s">
        <v>179</v>
      </c>
      <c r="E1469" t="s">
        <v>10664</v>
      </c>
      <c r="F1469" t="s">
        <v>12674</v>
      </c>
      <c r="G1469" t="s">
        <v>1299</v>
      </c>
      <c r="H1469" s="17">
        <v>43412</v>
      </c>
      <c r="I1469" s="15">
        <v>2019</v>
      </c>
      <c r="J1469" t="s">
        <v>10634</v>
      </c>
      <c r="K1469" s="5">
        <v>0</v>
      </c>
      <c r="L1469" t="s">
        <v>967</v>
      </c>
      <c r="M1469" t="s">
        <v>985</v>
      </c>
      <c r="N1469" t="s">
        <v>10635</v>
      </c>
      <c r="O1469" t="s">
        <v>818</v>
      </c>
      <c r="P1469" t="s">
        <v>10671</v>
      </c>
      <c r="Q1469" t="s">
        <v>10671</v>
      </c>
      <c r="R1469" t="s">
        <v>739</v>
      </c>
      <c r="S1469" t="s">
        <v>795</v>
      </c>
      <c r="T1469" t="s">
        <v>13117</v>
      </c>
      <c r="U1469" t="s">
        <v>965</v>
      </c>
      <c r="V1469" t="s">
        <v>10638</v>
      </c>
      <c r="W1469" t="s">
        <v>970</v>
      </c>
      <c r="X1469" t="s">
        <v>13127</v>
      </c>
    </row>
    <row r="1470" spans="2:24" ht="11" outlineLevel="1" x14ac:dyDescent="0.15">
      <c r="B1470" t="s">
        <v>1437</v>
      </c>
      <c r="C1470" t="s">
        <v>1438</v>
      </c>
      <c r="D1470" t="s">
        <v>179</v>
      </c>
      <c r="E1470" t="s">
        <v>10652</v>
      </c>
      <c r="F1470" t="s">
        <v>12674</v>
      </c>
      <c r="G1470" t="s">
        <v>1299</v>
      </c>
      <c r="H1470" s="17">
        <v>43405</v>
      </c>
      <c r="I1470" s="15">
        <v>2019</v>
      </c>
      <c r="J1470" t="s">
        <v>10634</v>
      </c>
      <c r="K1470" s="5">
        <v>0</v>
      </c>
      <c r="L1470" t="s">
        <v>967</v>
      </c>
      <c r="M1470" t="s">
        <v>985</v>
      </c>
      <c r="N1470" t="s">
        <v>10635</v>
      </c>
      <c r="O1470" t="s">
        <v>818</v>
      </c>
      <c r="P1470" t="s">
        <v>10671</v>
      </c>
      <c r="Q1470" t="s">
        <v>10671</v>
      </c>
      <c r="R1470" t="s">
        <v>739</v>
      </c>
      <c r="S1470" t="s">
        <v>795</v>
      </c>
      <c r="T1470" t="s">
        <v>13117</v>
      </c>
      <c r="U1470" t="s">
        <v>965</v>
      </c>
      <c r="V1470" t="s">
        <v>10638</v>
      </c>
      <c r="W1470" t="s">
        <v>970</v>
      </c>
      <c r="X1470" t="s">
        <v>13128</v>
      </c>
    </row>
    <row r="1471" spans="2:24" ht="11" outlineLevel="1" x14ac:dyDescent="0.15">
      <c r="B1471" t="s">
        <v>1437</v>
      </c>
      <c r="C1471" t="s">
        <v>1438</v>
      </c>
      <c r="D1471" t="s">
        <v>179</v>
      </c>
      <c r="E1471" t="s">
        <v>10670</v>
      </c>
      <c r="F1471" t="s">
        <v>12674</v>
      </c>
      <c r="G1471" t="s">
        <v>1299</v>
      </c>
      <c r="H1471" s="17">
        <v>44005</v>
      </c>
      <c r="I1471" s="15">
        <v>2020</v>
      </c>
      <c r="J1471" t="s">
        <v>10634</v>
      </c>
      <c r="K1471" s="5">
        <v>0.01</v>
      </c>
      <c r="L1471" t="s">
        <v>967</v>
      </c>
      <c r="M1471" t="s">
        <v>985</v>
      </c>
      <c r="N1471" t="s">
        <v>10635</v>
      </c>
      <c r="O1471" t="s">
        <v>818</v>
      </c>
      <c r="P1471" t="s">
        <v>10671</v>
      </c>
      <c r="Q1471" t="s">
        <v>10671</v>
      </c>
      <c r="R1471" t="s">
        <v>739</v>
      </c>
      <c r="S1471" t="s">
        <v>795</v>
      </c>
      <c r="T1471" t="s">
        <v>13117</v>
      </c>
      <c r="U1471" t="s">
        <v>965</v>
      </c>
      <c r="V1471" t="s">
        <v>10638</v>
      </c>
      <c r="W1471" t="s">
        <v>970</v>
      </c>
      <c r="X1471" t="s">
        <v>13129</v>
      </c>
    </row>
    <row r="1472" spans="2:24" ht="11" outlineLevel="1" x14ac:dyDescent="0.15">
      <c r="B1472" t="s">
        <v>1437</v>
      </c>
      <c r="C1472" t="s">
        <v>1438</v>
      </c>
      <c r="D1472" t="s">
        <v>179</v>
      </c>
      <c r="E1472" t="s">
        <v>10658</v>
      </c>
      <c r="F1472" t="s">
        <v>12674</v>
      </c>
      <c r="G1472" t="s">
        <v>1299</v>
      </c>
      <c r="H1472" s="17">
        <v>43572</v>
      </c>
      <c r="I1472" s="15">
        <v>2019</v>
      </c>
      <c r="J1472" t="s">
        <v>10634</v>
      </c>
      <c r="K1472" s="5">
        <v>0</v>
      </c>
      <c r="L1472" t="s">
        <v>967</v>
      </c>
      <c r="M1472" t="s">
        <v>985</v>
      </c>
      <c r="N1472" t="s">
        <v>10635</v>
      </c>
      <c r="O1472" t="s">
        <v>818</v>
      </c>
      <c r="P1472" t="s">
        <v>10671</v>
      </c>
      <c r="Q1472" t="s">
        <v>10671</v>
      </c>
      <c r="R1472" t="s">
        <v>739</v>
      </c>
      <c r="S1472" t="s">
        <v>795</v>
      </c>
      <c r="T1472" t="s">
        <v>13117</v>
      </c>
      <c r="U1472" t="s">
        <v>965</v>
      </c>
      <c r="V1472" t="s">
        <v>10638</v>
      </c>
      <c r="W1472" t="s">
        <v>970</v>
      </c>
      <c r="X1472" t="s">
        <v>13130</v>
      </c>
    </row>
    <row r="1473" spans="2:24" ht="11" outlineLevel="1" x14ac:dyDescent="0.15">
      <c r="B1473" t="s">
        <v>1437</v>
      </c>
      <c r="C1473" t="s">
        <v>1438</v>
      </c>
      <c r="D1473" t="s">
        <v>179</v>
      </c>
      <c r="E1473" t="s">
        <v>10728</v>
      </c>
      <c r="F1473" t="s">
        <v>12674</v>
      </c>
      <c r="G1473" t="s">
        <v>1299</v>
      </c>
      <c r="H1473" s="17">
        <v>43798</v>
      </c>
      <c r="I1473" s="15">
        <v>2020</v>
      </c>
      <c r="J1473" t="s">
        <v>10634</v>
      </c>
      <c r="K1473" s="5">
        <v>0</v>
      </c>
      <c r="L1473" t="s">
        <v>967</v>
      </c>
      <c r="M1473" t="s">
        <v>985</v>
      </c>
      <c r="N1473" t="s">
        <v>10635</v>
      </c>
      <c r="O1473" t="s">
        <v>818</v>
      </c>
      <c r="P1473" t="s">
        <v>10671</v>
      </c>
      <c r="Q1473" t="s">
        <v>10671</v>
      </c>
      <c r="R1473" t="s">
        <v>739</v>
      </c>
      <c r="S1473" t="s">
        <v>795</v>
      </c>
      <c r="T1473" t="s">
        <v>13117</v>
      </c>
      <c r="U1473" t="s">
        <v>965</v>
      </c>
      <c r="V1473" t="s">
        <v>10638</v>
      </c>
      <c r="W1473" t="s">
        <v>970</v>
      </c>
      <c r="X1473" t="s">
        <v>13131</v>
      </c>
    </row>
    <row r="1474" spans="2:24" ht="11" outlineLevel="1" x14ac:dyDescent="0.15">
      <c r="B1474" t="s">
        <v>1437</v>
      </c>
      <c r="C1474" t="s">
        <v>1438</v>
      </c>
      <c r="D1474" t="s">
        <v>179</v>
      </c>
      <c r="E1474" t="s">
        <v>10649</v>
      </c>
      <c r="F1474" t="s">
        <v>12674</v>
      </c>
      <c r="G1474" t="s">
        <v>1299</v>
      </c>
      <c r="H1474" s="17">
        <v>43339</v>
      </c>
      <c r="I1474" s="15">
        <v>2018</v>
      </c>
      <c r="J1474" t="s">
        <v>10634</v>
      </c>
      <c r="K1474" s="5">
        <v>5367447</v>
      </c>
      <c r="L1474" t="s">
        <v>967</v>
      </c>
      <c r="M1474" t="s">
        <v>985</v>
      </c>
      <c r="N1474" t="s">
        <v>10635</v>
      </c>
      <c r="O1474" t="s">
        <v>818</v>
      </c>
      <c r="P1474" t="s">
        <v>10671</v>
      </c>
      <c r="Q1474" t="s">
        <v>10671</v>
      </c>
      <c r="R1474" t="s">
        <v>739</v>
      </c>
      <c r="S1474" t="s">
        <v>795</v>
      </c>
      <c r="T1474" t="s">
        <v>13117</v>
      </c>
      <c r="U1474" t="s">
        <v>965</v>
      </c>
      <c r="V1474" t="s">
        <v>10638</v>
      </c>
      <c r="W1474" t="s">
        <v>970</v>
      </c>
      <c r="X1474" t="s">
        <v>13132</v>
      </c>
    </row>
    <row r="1475" spans="2:24" ht="11" outlineLevel="1" x14ac:dyDescent="0.15">
      <c r="B1475" t="s">
        <v>1437</v>
      </c>
      <c r="C1475" t="s">
        <v>1438</v>
      </c>
      <c r="D1475" t="s">
        <v>179</v>
      </c>
      <c r="E1475" t="s">
        <v>10661</v>
      </c>
      <c r="F1475" t="s">
        <v>12674</v>
      </c>
      <c r="G1475" t="s">
        <v>1299</v>
      </c>
      <c r="H1475" s="17">
        <v>43621</v>
      </c>
      <c r="I1475" s="15">
        <v>2019</v>
      </c>
      <c r="J1475" t="s">
        <v>10634</v>
      </c>
      <c r="K1475" s="5">
        <v>0</v>
      </c>
      <c r="L1475" t="s">
        <v>967</v>
      </c>
      <c r="M1475" t="s">
        <v>985</v>
      </c>
      <c r="N1475" t="s">
        <v>10635</v>
      </c>
      <c r="O1475" t="s">
        <v>818</v>
      </c>
      <c r="P1475" t="s">
        <v>10671</v>
      </c>
      <c r="Q1475" t="s">
        <v>10671</v>
      </c>
      <c r="R1475" t="s">
        <v>739</v>
      </c>
      <c r="S1475" t="s">
        <v>795</v>
      </c>
      <c r="T1475" t="s">
        <v>13117</v>
      </c>
      <c r="U1475" t="s">
        <v>965</v>
      </c>
      <c r="V1475" t="s">
        <v>10638</v>
      </c>
      <c r="W1475" t="s">
        <v>970</v>
      </c>
      <c r="X1475" t="s">
        <v>13133</v>
      </c>
    </row>
    <row r="1476" spans="2:24" ht="11" outlineLevel="1" x14ac:dyDescent="0.15">
      <c r="B1476" t="s">
        <v>1437</v>
      </c>
      <c r="C1476" t="s">
        <v>1438</v>
      </c>
      <c r="D1476" t="s">
        <v>179</v>
      </c>
      <c r="E1476" t="s">
        <v>10863</v>
      </c>
      <c r="F1476" t="s">
        <v>12674</v>
      </c>
      <c r="G1476" t="s">
        <v>1299</v>
      </c>
      <c r="H1476" s="17">
        <v>43929</v>
      </c>
      <c r="I1476" s="15">
        <v>2020</v>
      </c>
      <c r="J1476" t="s">
        <v>10634</v>
      </c>
      <c r="K1476" s="5">
        <v>0</v>
      </c>
      <c r="L1476" t="s">
        <v>967</v>
      </c>
      <c r="M1476" t="s">
        <v>985</v>
      </c>
      <c r="N1476" t="s">
        <v>10635</v>
      </c>
      <c r="O1476" t="s">
        <v>818</v>
      </c>
      <c r="P1476" t="s">
        <v>10671</v>
      </c>
      <c r="Q1476" t="s">
        <v>10671</v>
      </c>
      <c r="R1476" t="s">
        <v>739</v>
      </c>
      <c r="S1476" t="s">
        <v>795</v>
      </c>
      <c r="T1476" t="s">
        <v>13117</v>
      </c>
      <c r="U1476" t="s">
        <v>965</v>
      </c>
      <c r="V1476" t="s">
        <v>10638</v>
      </c>
      <c r="W1476" t="s">
        <v>970</v>
      </c>
      <c r="X1476" t="s">
        <v>13134</v>
      </c>
    </row>
    <row r="1477" spans="2:24" ht="11" outlineLevel="1" x14ac:dyDescent="0.15">
      <c r="B1477" t="s">
        <v>1437</v>
      </c>
      <c r="C1477" t="s">
        <v>1438</v>
      </c>
      <c r="D1477" t="s">
        <v>179</v>
      </c>
      <c r="E1477" t="s">
        <v>10646</v>
      </c>
      <c r="F1477" t="s">
        <v>12674</v>
      </c>
      <c r="G1477" t="s">
        <v>1299</v>
      </c>
      <c r="H1477" s="17">
        <v>43685</v>
      </c>
      <c r="I1477" s="15">
        <v>2019</v>
      </c>
      <c r="J1477" t="s">
        <v>10634</v>
      </c>
      <c r="K1477" s="5">
        <v>0</v>
      </c>
      <c r="L1477" t="s">
        <v>967</v>
      </c>
      <c r="M1477" t="s">
        <v>985</v>
      </c>
      <c r="N1477" t="s">
        <v>10635</v>
      </c>
      <c r="O1477" t="s">
        <v>818</v>
      </c>
      <c r="P1477" t="s">
        <v>10671</v>
      </c>
      <c r="Q1477" t="s">
        <v>10671</v>
      </c>
      <c r="R1477" t="s">
        <v>739</v>
      </c>
      <c r="S1477" t="s">
        <v>795</v>
      </c>
      <c r="T1477" t="s">
        <v>13135</v>
      </c>
      <c r="U1477" t="s">
        <v>965</v>
      </c>
      <c r="V1477" t="s">
        <v>10638</v>
      </c>
      <c r="W1477" t="s">
        <v>970</v>
      </c>
      <c r="X1477" t="s">
        <v>13136</v>
      </c>
    </row>
    <row r="1478" spans="2:24" ht="11" outlineLevel="1" x14ac:dyDescent="0.15">
      <c r="B1478" t="s">
        <v>1437</v>
      </c>
      <c r="C1478" t="s">
        <v>1438</v>
      </c>
      <c r="D1478" t="s">
        <v>179</v>
      </c>
      <c r="E1478" t="s">
        <v>10640</v>
      </c>
      <c r="F1478" t="s">
        <v>12674</v>
      </c>
      <c r="G1478" t="s">
        <v>1299</v>
      </c>
      <c r="H1478" s="17">
        <v>43739</v>
      </c>
      <c r="I1478" s="15">
        <v>2020</v>
      </c>
      <c r="J1478" t="s">
        <v>10634</v>
      </c>
      <c r="K1478" s="5">
        <v>0</v>
      </c>
      <c r="L1478" t="s">
        <v>967</v>
      </c>
      <c r="M1478" t="s">
        <v>985</v>
      </c>
      <c r="N1478" t="s">
        <v>10635</v>
      </c>
      <c r="O1478" t="s">
        <v>818</v>
      </c>
      <c r="P1478" t="s">
        <v>10671</v>
      </c>
      <c r="Q1478" t="s">
        <v>11057</v>
      </c>
      <c r="R1478" t="s">
        <v>739</v>
      </c>
      <c r="S1478" t="s">
        <v>795</v>
      </c>
      <c r="T1478" t="s">
        <v>13117</v>
      </c>
      <c r="U1478" t="s">
        <v>965</v>
      </c>
      <c r="V1478" t="s">
        <v>10638</v>
      </c>
      <c r="W1478" t="s">
        <v>970</v>
      </c>
      <c r="X1478" t="s">
        <v>13137</v>
      </c>
    </row>
    <row r="1479" spans="2:24" ht="11" outlineLevel="1" x14ac:dyDescent="0.15">
      <c r="B1479" t="s">
        <v>1437</v>
      </c>
      <c r="C1479" t="s">
        <v>1438</v>
      </c>
      <c r="D1479" t="s">
        <v>179</v>
      </c>
      <c r="E1479" t="s">
        <v>10699</v>
      </c>
      <c r="F1479" t="s">
        <v>12674</v>
      </c>
      <c r="G1479" t="s">
        <v>1299</v>
      </c>
      <c r="H1479" s="17">
        <v>43882</v>
      </c>
      <c r="I1479" s="15">
        <v>2020</v>
      </c>
      <c r="J1479" t="s">
        <v>10634</v>
      </c>
      <c r="K1479" s="5">
        <v>0</v>
      </c>
      <c r="L1479" t="s">
        <v>967</v>
      </c>
      <c r="M1479" t="s">
        <v>985</v>
      </c>
      <c r="N1479" t="s">
        <v>10635</v>
      </c>
      <c r="O1479" t="s">
        <v>818</v>
      </c>
      <c r="P1479" t="s">
        <v>10671</v>
      </c>
      <c r="Q1479" t="s">
        <v>10671</v>
      </c>
      <c r="R1479" t="s">
        <v>739</v>
      </c>
      <c r="S1479" t="s">
        <v>795</v>
      </c>
      <c r="T1479" t="s">
        <v>13117</v>
      </c>
      <c r="U1479" t="s">
        <v>965</v>
      </c>
      <c r="V1479" t="s">
        <v>10638</v>
      </c>
      <c r="W1479" t="s">
        <v>970</v>
      </c>
      <c r="X1479" t="s">
        <v>13138</v>
      </c>
    </row>
    <row r="1480" spans="2:24" ht="11" outlineLevel="1" x14ac:dyDescent="0.15">
      <c r="B1480" t="s">
        <v>1437</v>
      </c>
      <c r="C1480" t="s">
        <v>1438</v>
      </c>
      <c r="D1480" t="s">
        <v>179</v>
      </c>
      <c r="E1480" t="s">
        <v>10643</v>
      </c>
      <c r="F1480" t="s">
        <v>12674</v>
      </c>
      <c r="G1480" t="s">
        <v>1299</v>
      </c>
      <c r="H1480" s="17">
        <v>43460</v>
      </c>
      <c r="I1480" s="15">
        <v>2019</v>
      </c>
      <c r="J1480" t="s">
        <v>10634</v>
      </c>
      <c r="K1480" s="5">
        <v>0</v>
      </c>
      <c r="L1480" t="s">
        <v>967</v>
      </c>
      <c r="M1480" t="s">
        <v>985</v>
      </c>
      <c r="N1480" t="s">
        <v>10635</v>
      </c>
      <c r="O1480" t="s">
        <v>818</v>
      </c>
      <c r="P1480" t="s">
        <v>10671</v>
      </c>
      <c r="Q1480" t="s">
        <v>10671</v>
      </c>
      <c r="R1480" t="s">
        <v>739</v>
      </c>
      <c r="S1480" t="s">
        <v>795</v>
      </c>
      <c r="T1480" t="s">
        <v>13117</v>
      </c>
      <c r="U1480" t="s">
        <v>965</v>
      </c>
      <c r="V1480" t="s">
        <v>10638</v>
      </c>
      <c r="W1480" t="s">
        <v>970</v>
      </c>
      <c r="X1480" t="s">
        <v>13139</v>
      </c>
    </row>
    <row r="1481" spans="2:24" ht="11" outlineLevel="1" x14ac:dyDescent="0.15">
      <c r="B1481" t="s">
        <v>1437</v>
      </c>
      <c r="C1481" t="s">
        <v>1438</v>
      </c>
      <c r="D1481" t="s">
        <v>179</v>
      </c>
      <c r="E1481" t="s">
        <v>10632</v>
      </c>
      <c r="F1481" t="s">
        <v>12674</v>
      </c>
      <c r="G1481" t="s">
        <v>1299</v>
      </c>
      <c r="H1481" s="17">
        <v>43516</v>
      </c>
      <c r="I1481" s="15">
        <v>2019</v>
      </c>
      <c r="J1481" t="s">
        <v>10634</v>
      </c>
      <c r="K1481" s="5">
        <v>0</v>
      </c>
      <c r="L1481" t="s">
        <v>967</v>
      </c>
      <c r="M1481" t="s">
        <v>985</v>
      </c>
      <c r="N1481" t="s">
        <v>10635</v>
      </c>
      <c r="O1481" t="s">
        <v>818</v>
      </c>
      <c r="P1481" t="s">
        <v>10671</v>
      </c>
      <c r="Q1481" t="s">
        <v>10671</v>
      </c>
      <c r="R1481" t="s">
        <v>739</v>
      </c>
      <c r="S1481" t="s">
        <v>795</v>
      </c>
      <c r="T1481" t="s">
        <v>13117</v>
      </c>
      <c r="U1481" t="s">
        <v>965</v>
      </c>
      <c r="V1481" t="s">
        <v>10638</v>
      </c>
      <c r="W1481" t="s">
        <v>970</v>
      </c>
      <c r="X1481" t="s">
        <v>13140</v>
      </c>
    </row>
    <row r="1482" spans="2:24" ht="11" outlineLevel="1" x14ac:dyDescent="0.15">
      <c r="B1482" t="s">
        <v>1440</v>
      </c>
      <c r="C1482" t="s">
        <v>255</v>
      </c>
      <c r="E1482" t="s">
        <v>10652</v>
      </c>
      <c r="F1482" t="s">
        <v>668</v>
      </c>
      <c r="G1482" t="s">
        <v>1441</v>
      </c>
      <c r="H1482" s="17">
        <v>45881</v>
      </c>
      <c r="I1482" s="15">
        <v>2025</v>
      </c>
      <c r="J1482" t="s">
        <v>10634</v>
      </c>
      <c r="K1482" s="5">
        <v>27674.799999999999</v>
      </c>
      <c r="L1482" t="s">
        <v>967</v>
      </c>
      <c r="M1482" t="s">
        <v>956</v>
      </c>
      <c r="N1482" t="s">
        <v>10635</v>
      </c>
      <c r="O1482" t="s">
        <v>818</v>
      </c>
      <c r="P1482" t="s">
        <v>10636</v>
      </c>
      <c r="Q1482" t="s">
        <v>11331</v>
      </c>
      <c r="R1482" t="s">
        <v>741</v>
      </c>
      <c r="S1482" t="s">
        <v>795</v>
      </c>
      <c r="T1482" t="s">
        <v>13141</v>
      </c>
      <c r="U1482" t="s">
        <v>965</v>
      </c>
      <c r="V1482" t="s">
        <v>10638</v>
      </c>
      <c r="W1482" t="s">
        <v>970</v>
      </c>
      <c r="X1482" t="s">
        <v>13142</v>
      </c>
    </row>
    <row r="1483" spans="2:24" ht="11" outlineLevel="1" x14ac:dyDescent="0.15">
      <c r="B1483" t="s">
        <v>1440</v>
      </c>
      <c r="C1483" t="s">
        <v>255</v>
      </c>
      <c r="E1483" t="s">
        <v>10664</v>
      </c>
      <c r="F1483" t="s">
        <v>668</v>
      </c>
      <c r="G1483" t="s">
        <v>1441</v>
      </c>
      <c r="H1483" s="17">
        <v>45930</v>
      </c>
      <c r="I1483" s="15">
        <v>2025</v>
      </c>
      <c r="J1483" t="s">
        <v>10634</v>
      </c>
      <c r="K1483" s="5">
        <v>25538.15</v>
      </c>
      <c r="L1483" t="s">
        <v>967</v>
      </c>
      <c r="M1483" t="s">
        <v>956</v>
      </c>
      <c r="N1483" t="s">
        <v>10635</v>
      </c>
      <c r="O1483" t="s">
        <v>818</v>
      </c>
      <c r="P1483" t="s">
        <v>10636</v>
      </c>
      <c r="Q1483" t="s">
        <v>11331</v>
      </c>
      <c r="R1483" t="s">
        <v>741</v>
      </c>
      <c r="S1483" t="s">
        <v>795</v>
      </c>
      <c r="T1483" t="s">
        <v>13141</v>
      </c>
      <c r="U1483" t="s">
        <v>965</v>
      </c>
      <c r="V1483" t="s">
        <v>10638</v>
      </c>
      <c r="W1483" t="s">
        <v>970</v>
      </c>
      <c r="X1483" t="s">
        <v>13143</v>
      </c>
    </row>
    <row r="1484" spans="2:24" ht="11" outlineLevel="1" x14ac:dyDescent="0.15">
      <c r="B1484" t="s">
        <v>1440</v>
      </c>
      <c r="C1484" t="s">
        <v>255</v>
      </c>
      <c r="E1484" t="s">
        <v>10649</v>
      </c>
      <c r="F1484" t="s">
        <v>668</v>
      </c>
      <c r="G1484" t="s">
        <v>1441</v>
      </c>
      <c r="H1484" s="17">
        <v>45560</v>
      </c>
      <c r="I1484" s="15">
        <v>2024</v>
      </c>
      <c r="J1484" t="s">
        <v>10634</v>
      </c>
      <c r="K1484" s="5">
        <v>5127310</v>
      </c>
      <c r="L1484" t="s">
        <v>967</v>
      </c>
      <c r="M1484" t="s">
        <v>956</v>
      </c>
      <c r="N1484" t="s">
        <v>10635</v>
      </c>
      <c r="O1484" t="s">
        <v>818</v>
      </c>
      <c r="P1484" t="s">
        <v>10636</v>
      </c>
      <c r="Q1484" t="s">
        <v>10636</v>
      </c>
      <c r="R1484" t="s">
        <v>741</v>
      </c>
      <c r="S1484" t="s">
        <v>795</v>
      </c>
      <c r="T1484" t="s">
        <v>13141</v>
      </c>
      <c r="U1484" t="s">
        <v>965</v>
      </c>
      <c r="V1484" t="s">
        <v>10638</v>
      </c>
      <c r="W1484" t="s">
        <v>970</v>
      </c>
      <c r="X1484" t="s">
        <v>13144</v>
      </c>
    </row>
    <row r="1485" spans="2:24" ht="11" outlineLevel="1" x14ac:dyDescent="0.15">
      <c r="B1485" t="s">
        <v>1443</v>
      </c>
      <c r="C1485" t="s">
        <v>1444</v>
      </c>
      <c r="D1485" t="s">
        <v>256</v>
      </c>
      <c r="E1485" t="s">
        <v>10646</v>
      </c>
      <c r="F1485" t="s">
        <v>11297</v>
      </c>
      <c r="G1485" t="s">
        <v>1022</v>
      </c>
      <c r="H1485" s="17">
        <v>43536</v>
      </c>
      <c r="I1485" s="15">
        <v>2019</v>
      </c>
      <c r="J1485" t="s">
        <v>10634</v>
      </c>
      <c r="K1485" s="5">
        <v>11815.1</v>
      </c>
      <c r="L1485" t="s">
        <v>967</v>
      </c>
      <c r="M1485" t="s">
        <v>985</v>
      </c>
      <c r="N1485" t="s">
        <v>10635</v>
      </c>
      <c r="O1485" t="s">
        <v>796</v>
      </c>
      <c r="P1485" t="s">
        <v>11969</v>
      </c>
      <c r="Q1485" t="s">
        <v>11969</v>
      </c>
      <c r="R1485" t="s">
        <v>748</v>
      </c>
      <c r="S1485" t="s">
        <v>795</v>
      </c>
      <c r="T1485" t="s">
        <v>13145</v>
      </c>
      <c r="U1485" t="s">
        <v>965</v>
      </c>
      <c r="V1485" t="s">
        <v>10638</v>
      </c>
      <c r="W1485" t="s">
        <v>970</v>
      </c>
      <c r="X1485" t="s">
        <v>13146</v>
      </c>
    </row>
    <row r="1486" spans="2:24" ht="11" outlineLevel="1" x14ac:dyDescent="0.15">
      <c r="B1486" t="s">
        <v>1443</v>
      </c>
      <c r="C1486" t="s">
        <v>1444</v>
      </c>
      <c r="D1486" t="s">
        <v>256</v>
      </c>
      <c r="E1486" t="s">
        <v>10658</v>
      </c>
      <c r="F1486" t="s">
        <v>11297</v>
      </c>
      <c r="G1486" t="s">
        <v>1022</v>
      </c>
      <c r="H1486" s="17">
        <v>43488</v>
      </c>
      <c r="I1486" s="15">
        <v>2019</v>
      </c>
      <c r="J1486" t="s">
        <v>10634</v>
      </c>
      <c r="K1486" s="5">
        <v>301939.71999999997</v>
      </c>
      <c r="L1486" t="s">
        <v>967</v>
      </c>
      <c r="M1486" t="s">
        <v>985</v>
      </c>
      <c r="N1486" t="s">
        <v>10635</v>
      </c>
      <c r="O1486" t="s">
        <v>796</v>
      </c>
      <c r="P1486" t="s">
        <v>11969</v>
      </c>
      <c r="Q1486" t="s">
        <v>11969</v>
      </c>
      <c r="R1486" t="s">
        <v>748</v>
      </c>
      <c r="S1486" t="s">
        <v>795</v>
      </c>
      <c r="T1486" t="s">
        <v>13145</v>
      </c>
      <c r="U1486" t="s">
        <v>965</v>
      </c>
      <c r="V1486" t="s">
        <v>10638</v>
      </c>
      <c r="W1486" t="s">
        <v>970</v>
      </c>
      <c r="X1486" t="s">
        <v>13147</v>
      </c>
    </row>
    <row r="1487" spans="2:24" ht="11" outlineLevel="1" x14ac:dyDescent="0.15">
      <c r="B1487" t="s">
        <v>1443</v>
      </c>
      <c r="C1487" t="s">
        <v>1444</v>
      </c>
      <c r="D1487" t="s">
        <v>256</v>
      </c>
      <c r="E1487" t="s">
        <v>10632</v>
      </c>
      <c r="F1487" t="s">
        <v>11297</v>
      </c>
      <c r="G1487" t="s">
        <v>1022</v>
      </c>
      <c r="H1487" s="17">
        <v>43480</v>
      </c>
      <c r="I1487" s="15">
        <v>2019</v>
      </c>
      <c r="J1487" t="s">
        <v>10634</v>
      </c>
      <c r="K1487" s="5">
        <v>111233.5</v>
      </c>
      <c r="L1487" t="s">
        <v>967</v>
      </c>
      <c r="M1487" t="s">
        <v>985</v>
      </c>
      <c r="N1487" t="s">
        <v>10635</v>
      </c>
      <c r="O1487" t="s">
        <v>796</v>
      </c>
      <c r="P1487" t="s">
        <v>11969</v>
      </c>
      <c r="Q1487" t="s">
        <v>11969</v>
      </c>
      <c r="R1487" t="s">
        <v>748</v>
      </c>
      <c r="S1487" t="s">
        <v>795</v>
      </c>
      <c r="T1487" t="s">
        <v>13145</v>
      </c>
      <c r="U1487" t="s">
        <v>965</v>
      </c>
      <c r="V1487" t="s">
        <v>10638</v>
      </c>
      <c r="W1487" t="s">
        <v>970</v>
      </c>
      <c r="X1487" t="s">
        <v>13148</v>
      </c>
    </row>
    <row r="1488" spans="2:24" ht="11" outlineLevel="1" x14ac:dyDescent="0.15">
      <c r="B1488" t="s">
        <v>1443</v>
      </c>
      <c r="C1488" t="s">
        <v>1444</v>
      </c>
      <c r="D1488" t="s">
        <v>256</v>
      </c>
      <c r="E1488" t="s">
        <v>10661</v>
      </c>
      <c r="F1488" t="s">
        <v>11297</v>
      </c>
      <c r="G1488" t="s">
        <v>1022</v>
      </c>
      <c r="H1488" s="17">
        <v>43509</v>
      </c>
      <c r="I1488" s="15">
        <v>2019</v>
      </c>
      <c r="J1488" t="s">
        <v>10634</v>
      </c>
      <c r="K1488" s="5">
        <v>242680.55</v>
      </c>
      <c r="L1488" t="s">
        <v>967</v>
      </c>
      <c r="M1488" t="s">
        <v>985</v>
      </c>
      <c r="N1488" t="s">
        <v>10635</v>
      </c>
      <c r="O1488" t="s">
        <v>796</v>
      </c>
      <c r="P1488" t="s">
        <v>11969</v>
      </c>
      <c r="Q1488" t="s">
        <v>11969</v>
      </c>
      <c r="R1488" t="s">
        <v>748</v>
      </c>
      <c r="S1488" t="s">
        <v>795</v>
      </c>
      <c r="T1488" t="s">
        <v>13145</v>
      </c>
      <c r="U1488" t="s">
        <v>965</v>
      </c>
      <c r="V1488" t="s">
        <v>10638</v>
      </c>
      <c r="W1488" t="s">
        <v>970</v>
      </c>
      <c r="X1488" t="s">
        <v>13149</v>
      </c>
    </row>
    <row r="1489" spans="2:24" ht="11" outlineLevel="1" x14ac:dyDescent="0.15">
      <c r="B1489" t="s">
        <v>1443</v>
      </c>
      <c r="C1489" t="s">
        <v>1444</v>
      </c>
      <c r="D1489" t="s">
        <v>256</v>
      </c>
      <c r="E1489" t="s">
        <v>10649</v>
      </c>
      <c r="F1489" t="s">
        <v>11297</v>
      </c>
      <c r="G1489" t="s">
        <v>1022</v>
      </c>
      <c r="H1489" s="17">
        <v>43385</v>
      </c>
      <c r="I1489" s="15">
        <v>2019</v>
      </c>
      <c r="J1489" t="s">
        <v>10634</v>
      </c>
      <c r="K1489" s="5">
        <v>2914104</v>
      </c>
      <c r="L1489" t="s">
        <v>967</v>
      </c>
      <c r="M1489" t="s">
        <v>985</v>
      </c>
      <c r="N1489" t="s">
        <v>10635</v>
      </c>
      <c r="O1489" t="s">
        <v>796</v>
      </c>
      <c r="P1489" t="s">
        <v>11969</v>
      </c>
      <c r="Q1489" t="s">
        <v>11969</v>
      </c>
      <c r="R1489" t="s">
        <v>748</v>
      </c>
      <c r="S1489" t="s">
        <v>795</v>
      </c>
      <c r="T1489" t="s">
        <v>13145</v>
      </c>
      <c r="U1489" t="s">
        <v>965</v>
      </c>
      <c r="V1489" t="s">
        <v>10638</v>
      </c>
      <c r="W1489" t="s">
        <v>970</v>
      </c>
      <c r="X1489" t="s">
        <v>13150</v>
      </c>
    </row>
    <row r="1490" spans="2:24" ht="11" outlineLevel="1" x14ac:dyDescent="0.15">
      <c r="B1490" t="s">
        <v>1443</v>
      </c>
      <c r="C1490" t="s">
        <v>1444</v>
      </c>
      <c r="D1490" t="s">
        <v>256</v>
      </c>
      <c r="E1490" t="s">
        <v>10643</v>
      </c>
      <c r="F1490" t="s">
        <v>11297</v>
      </c>
      <c r="G1490" t="s">
        <v>1022</v>
      </c>
      <c r="H1490" s="17">
        <v>43445</v>
      </c>
      <c r="I1490" s="15">
        <v>2019</v>
      </c>
      <c r="J1490" t="s">
        <v>10634</v>
      </c>
      <c r="K1490" s="5">
        <v>143994</v>
      </c>
      <c r="L1490" t="s">
        <v>967</v>
      </c>
      <c r="M1490" t="s">
        <v>985</v>
      </c>
      <c r="N1490" t="s">
        <v>10635</v>
      </c>
      <c r="O1490" t="s">
        <v>796</v>
      </c>
      <c r="P1490" t="s">
        <v>11969</v>
      </c>
      <c r="Q1490" t="s">
        <v>11969</v>
      </c>
      <c r="R1490" t="s">
        <v>748</v>
      </c>
      <c r="S1490" t="s">
        <v>795</v>
      </c>
      <c r="T1490" t="s">
        <v>13145</v>
      </c>
      <c r="U1490" t="s">
        <v>965</v>
      </c>
      <c r="V1490" t="s">
        <v>10638</v>
      </c>
      <c r="W1490" t="s">
        <v>970</v>
      </c>
      <c r="X1490" t="s">
        <v>13151</v>
      </c>
    </row>
    <row r="1491" spans="2:24" ht="11" outlineLevel="1" x14ac:dyDescent="0.15">
      <c r="B1491" t="s">
        <v>1443</v>
      </c>
      <c r="C1491" t="s">
        <v>1444</v>
      </c>
      <c r="D1491" t="s">
        <v>256</v>
      </c>
      <c r="E1491" t="s">
        <v>10667</v>
      </c>
      <c r="F1491" t="s">
        <v>11297</v>
      </c>
      <c r="G1491" t="s">
        <v>1022</v>
      </c>
      <c r="H1491" s="17">
        <v>43487</v>
      </c>
      <c r="I1491" s="15">
        <v>2019</v>
      </c>
      <c r="J1491" t="s">
        <v>10634</v>
      </c>
      <c r="K1491" s="5">
        <v>426396.77</v>
      </c>
      <c r="L1491" t="s">
        <v>967</v>
      </c>
      <c r="M1491" t="s">
        <v>985</v>
      </c>
      <c r="N1491" t="s">
        <v>10635</v>
      </c>
      <c r="O1491" t="s">
        <v>796</v>
      </c>
      <c r="P1491" t="s">
        <v>11969</v>
      </c>
      <c r="Q1491" t="s">
        <v>11969</v>
      </c>
      <c r="R1491" t="s">
        <v>748</v>
      </c>
      <c r="S1491" t="s">
        <v>795</v>
      </c>
      <c r="T1491" t="s">
        <v>13145</v>
      </c>
      <c r="U1491" t="s">
        <v>965</v>
      </c>
      <c r="V1491" t="s">
        <v>10638</v>
      </c>
      <c r="W1491" t="s">
        <v>970</v>
      </c>
      <c r="X1491" t="s">
        <v>13152</v>
      </c>
    </row>
    <row r="1492" spans="2:24" ht="11" outlineLevel="1" x14ac:dyDescent="0.15">
      <c r="B1492" t="s">
        <v>1443</v>
      </c>
      <c r="C1492" t="s">
        <v>1444</v>
      </c>
      <c r="D1492" t="s">
        <v>256</v>
      </c>
      <c r="E1492" t="s">
        <v>10652</v>
      </c>
      <c r="F1492" t="s">
        <v>11297</v>
      </c>
      <c r="G1492" t="s">
        <v>1022</v>
      </c>
      <c r="H1492" s="17">
        <v>43412</v>
      </c>
      <c r="I1492" s="15">
        <v>2019</v>
      </c>
      <c r="J1492" t="s">
        <v>10634</v>
      </c>
      <c r="K1492" s="5">
        <v>457238</v>
      </c>
      <c r="L1492" t="s">
        <v>967</v>
      </c>
      <c r="M1492" t="s">
        <v>985</v>
      </c>
      <c r="N1492" t="s">
        <v>10635</v>
      </c>
      <c r="O1492" t="s">
        <v>796</v>
      </c>
      <c r="P1492" t="s">
        <v>11969</v>
      </c>
      <c r="Q1492" t="s">
        <v>11969</v>
      </c>
      <c r="R1492" t="s">
        <v>748</v>
      </c>
      <c r="S1492" t="s">
        <v>795</v>
      </c>
      <c r="T1492" t="s">
        <v>13145</v>
      </c>
      <c r="U1492" t="s">
        <v>965</v>
      </c>
      <c r="V1492" t="s">
        <v>10638</v>
      </c>
      <c r="W1492" t="s">
        <v>970</v>
      </c>
      <c r="X1492" t="s">
        <v>13153</v>
      </c>
    </row>
    <row r="1493" spans="2:24" ht="11" outlineLevel="1" x14ac:dyDescent="0.15">
      <c r="B1493" t="s">
        <v>1443</v>
      </c>
      <c r="C1493" t="s">
        <v>1444</v>
      </c>
      <c r="D1493" t="s">
        <v>256</v>
      </c>
      <c r="E1493" t="s">
        <v>10655</v>
      </c>
      <c r="F1493" t="s">
        <v>11297</v>
      </c>
      <c r="G1493" t="s">
        <v>1022</v>
      </c>
      <c r="H1493" s="17">
        <v>43529</v>
      </c>
      <c r="I1493" s="15">
        <v>2019</v>
      </c>
      <c r="J1493" t="s">
        <v>10634</v>
      </c>
      <c r="K1493" s="5">
        <v>512171.88</v>
      </c>
      <c r="L1493" t="s">
        <v>967</v>
      </c>
      <c r="M1493" t="s">
        <v>985</v>
      </c>
      <c r="N1493" t="s">
        <v>10635</v>
      </c>
      <c r="O1493" t="s">
        <v>796</v>
      </c>
      <c r="P1493" t="s">
        <v>11969</v>
      </c>
      <c r="Q1493" t="s">
        <v>11969</v>
      </c>
      <c r="R1493" t="s">
        <v>748</v>
      </c>
      <c r="S1493" t="s">
        <v>795</v>
      </c>
      <c r="T1493" t="s">
        <v>13145</v>
      </c>
      <c r="U1493" t="s">
        <v>965</v>
      </c>
      <c r="V1493" t="s">
        <v>10638</v>
      </c>
      <c r="W1493" t="s">
        <v>970</v>
      </c>
      <c r="X1493" t="s">
        <v>13154</v>
      </c>
    </row>
    <row r="1494" spans="2:24" ht="11" outlineLevel="1" x14ac:dyDescent="0.15">
      <c r="B1494" t="s">
        <v>1443</v>
      </c>
      <c r="C1494" t="s">
        <v>1444</v>
      </c>
      <c r="D1494" t="s">
        <v>256</v>
      </c>
      <c r="E1494" t="s">
        <v>10767</v>
      </c>
      <c r="F1494" t="s">
        <v>11297</v>
      </c>
      <c r="G1494" t="s">
        <v>1022</v>
      </c>
      <c r="H1494" s="17">
        <v>43564</v>
      </c>
      <c r="I1494" s="15">
        <v>2019</v>
      </c>
      <c r="J1494" t="s">
        <v>10634</v>
      </c>
      <c r="K1494" s="5">
        <v>32213.48</v>
      </c>
      <c r="L1494" t="s">
        <v>967</v>
      </c>
      <c r="M1494" t="s">
        <v>985</v>
      </c>
      <c r="N1494" t="s">
        <v>10635</v>
      </c>
      <c r="O1494" t="s">
        <v>796</v>
      </c>
      <c r="P1494" t="s">
        <v>11969</v>
      </c>
      <c r="Q1494" t="s">
        <v>11969</v>
      </c>
      <c r="R1494" t="s">
        <v>748</v>
      </c>
      <c r="S1494" t="s">
        <v>795</v>
      </c>
      <c r="T1494" t="s">
        <v>13145</v>
      </c>
      <c r="U1494" t="s">
        <v>965</v>
      </c>
      <c r="V1494" t="s">
        <v>10638</v>
      </c>
      <c r="W1494" t="s">
        <v>970</v>
      </c>
      <c r="X1494" t="s">
        <v>13155</v>
      </c>
    </row>
    <row r="1495" spans="2:24" ht="11" outlineLevel="1" x14ac:dyDescent="0.15">
      <c r="B1495" t="s">
        <v>1443</v>
      </c>
      <c r="C1495" t="s">
        <v>1444</v>
      </c>
      <c r="D1495" t="s">
        <v>256</v>
      </c>
      <c r="E1495" t="s">
        <v>10711</v>
      </c>
      <c r="F1495" t="s">
        <v>11297</v>
      </c>
      <c r="G1495" t="s">
        <v>1022</v>
      </c>
      <c r="H1495" s="17">
        <v>43712</v>
      </c>
      <c r="I1495" s="15">
        <v>2019</v>
      </c>
      <c r="J1495" t="s">
        <v>10634</v>
      </c>
      <c r="K1495" s="5">
        <v>-99897.919999999998</v>
      </c>
      <c r="L1495" t="s">
        <v>967</v>
      </c>
      <c r="M1495" t="s">
        <v>985</v>
      </c>
      <c r="N1495" t="s">
        <v>10635</v>
      </c>
      <c r="O1495" t="s">
        <v>796</v>
      </c>
      <c r="P1495" t="s">
        <v>11969</v>
      </c>
      <c r="Q1495" t="s">
        <v>11969</v>
      </c>
      <c r="R1495" t="s">
        <v>748</v>
      </c>
      <c r="S1495" t="s">
        <v>795</v>
      </c>
      <c r="T1495" t="s">
        <v>13145</v>
      </c>
      <c r="U1495" t="s">
        <v>965</v>
      </c>
      <c r="V1495" t="s">
        <v>10638</v>
      </c>
      <c r="W1495" t="s">
        <v>970</v>
      </c>
      <c r="X1495" t="s">
        <v>13156</v>
      </c>
    </row>
    <row r="1496" spans="2:24" ht="11" outlineLevel="1" x14ac:dyDescent="0.15">
      <c r="B1496" t="s">
        <v>1443</v>
      </c>
      <c r="C1496" t="s">
        <v>1444</v>
      </c>
      <c r="D1496" t="s">
        <v>256</v>
      </c>
      <c r="E1496" t="s">
        <v>10664</v>
      </c>
      <c r="F1496" t="s">
        <v>11297</v>
      </c>
      <c r="G1496" t="s">
        <v>1022</v>
      </c>
      <c r="H1496" s="17">
        <v>43434</v>
      </c>
      <c r="I1496" s="15">
        <v>2019</v>
      </c>
      <c r="J1496" t="s">
        <v>10634</v>
      </c>
      <c r="K1496" s="5">
        <v>0</v>
      </c>
      <c r="L1496" t="s">
        <v>967</v>
      </c>
      <c r="M1496" t="s">
        <v>985</v>
      </c>
      <c r="N1496" t="s">
        <v>10635</v>
      </c>
      <c r="O1496" t="s">
        <v>796</v>
      </c>
      <c r="P1496" t="s">
        <v>11969</v>
      </c>
      <c r="Q1496" t="s">
        <v>11969</v>
      </c>
      <c r="R1496" t="s">
        <v>748</v>
      </c>
      <c r="S1496" t="s">
        <v>795</v>
      </c>
      <c r="T1496" t="s">
        <v>13145</v>
      </c>
      <c r="U1496" t="s">
        <v>965</v>
      </c>
      <c r="V1496" t="s">
        <v>10638</v>
      </c>
      <c r="W1496" t="s">
        <v>970</v>
      </c>
      <c r="X1496" t="s">
        <v>13157</v>
      </c>
    </row>
    <row r="1497" spans="2:24" ht="11" outlineLevel="1" x14ac:dyDescent="0.15">
      <c r="B1497" t="s">
        <v>1443</v>
      </c>
      <c r="C1497" t="s">
        <v>1444</v>
      </c>
      <c r="D1497" t="s">
        <v>256</v>
      </c>
      <c r="E1497" t="s">
        <v>10640</v>
      </c>
      <c r="F1497" t="s">
        <v>11297</v>
      </c>
      <c r="G1497" t="s">
        <v>1022</v>
      </c>
      <c r="H1497" s="17">
        <v>43548</v>
      </c>
      <c r="I1497" s="15">
        <v>2019</v>
      </c>
      <c r="J1497" t="s">
        <v>10634</v>
      </c>
      <c r="K1497" s="5">
        <v>42122.12</v>
      </c>
      <c r="L1497" t="s">
        <v>967</v>
      </c>
      <c r="M1497" t="s">
        <v>985</v>
      </c>
      <c r="N1497" t="s">
        <v>10635</v>
      </c>
      <c r="O1497" t="s">
        <v>796</v>
      </c>
      <c r="P1497" t="s">
        <v>11969</v>
      </c>
      <c r="Q1497" t="s">
        <v>11969</v>
      </c>
      <c r="R1497" t="s">
        <v>748</v>
      </c>
      <c r="S1497" t="s">
        <v>795</v>
      </c>
      <c r="T1497" t="s">
        <v>13145</v>
      </c>
      <c r="U1497" t="s">
        <v>965</v>
      </c>
      <c r="V1497" t="s">
        <v>10638</v>
      </c>
      <c r="W1497" t="s">
        <v>970</v>
      </c>
      <c r="X1497" t="s">
        <v>13158</v>
      </c>
    </row>
    <row r="1498" spans="2:24" ht="11" outlineLevel="1" x14ac:dyDescent="0.15">
      <c r="B1498" t="s">
        <v>1446</v>
      </c>
      <c r="C1498" t="s">
        <v>1447</v>
      </c>
      <c r="D1498" t="s">
        <v>177</v>
      </c>
      <c r="E1498" t="s">
        <v>10889</v>
      </c>
      <c r="F1498" t="s">
        <v>11029</v>
      </c>
      <c r="G1498" t="s">
        <v>992</v>
      </c>
      <c r="H1498" s="17">
        <v>43187</v>
      </c>
      <c r="I1498" s="15">
        <v>2018</v>
      </c>
      <c r="J1498" t="s">
        <v>10634</v>
      </c>
      <c r="K1498" s="5">
        <v>0</v>
      </c>
      <c r="L1498" t="s">
        <v>967</v>
      </c>
      <c r="M1498" t="s">
        <v>985</v>
      </c>
      <c r="N1498" t="s">
        <v>10635</v>
      </c>
      <c r="O1498" t="s">
        <v>796</v>
      </c>
      <c r="P1498" t="s">
        <v>10671</v>
      </c>
      <c r="Q1498" t="s">
        <v>10671</v>
      </c>
      <c r="R1498" t="s">
        <v>739</v>
      </c>
      <c r="S1498" t="s">
        <v>795</v>
      </c>
      <c r="T1498" t="s">
        <v>13159</v>
      </c>
      <c r="U1498" t="s">
        <v>965</v>
      </c>
      <c r="V1498" t="s">
        <v>10638</v>
      </c>
      <c r="W1498" t="s">
        <v>970</v>
      </c>
      <c r="X1498" t="s">
        <v>13160</v>
      </c>
    </row>
    <row r="1499" spans="2:24" ht="11" outlineLevel="1" x14ac:dyDescent="0.15">
      <c r="B1499" t="s">
        <v>1446</v>
      </c>
      <c r="C1499" t="s">
        <v>1447</v>
      </c>
      <c r="D1499" t="s">
        <v>177</v>
      </c>
      <c r="E1499" t="s">
        <v>10905</v>
      </c>
      <c r="F1499" t="s">
        <v>11029</v>
      </c>
      <c r="G1499" t="s">
        <v>992</v>
      </c>
      <c r="H1499" s="17">
        <v>43264</v>
      </c>
      <c r="I1499" s="15">
        <v>2018</v>
      </c>
      <c r="J1499" t="s">
        <v>10634</v>
      </c>
      <c r="K1499" s="5">
        <v>0</v>
      </c>
      <c r="L1499" t="s">
        <v>967</v>
      </c>
      <c r="M1499" t="s">
        <v>985</v>
      </c>
      <c r="N1499" t="s">
        <v>10635</v>
      </c>
      <c r="O1499" t="s">
        <v>796</v>
      </c>
      <c r="P1499" t="s">
        <v>10671</v>
      </c>
      <c r="Q1499" t="s">
        <v>10671</v>
      </c>
      <c r="R1499" t="s">
        <v>739</v>
      </c>
      <c r="S1499" t="s">
        <v>795</v>
      </c>
      <c r="T1499" t="s">
        <v>13161</v>
      </c>
      <c r="U1499" t="s">
        <v>965</v>
      </c>
      <c r="V1499" t="s">
        <v>10638</v>
      </c>
      <c r="W1499" t="s">
        <v>970</v>
      </c>
      <c r="X1499" t="s">
        <v>13162</v>
      </c>
    </row>
    <row r="1500" spans="2:24" ht="11" outlineLevel="1" x14ac:dyDescent="0.15">
      <c r="B1500" t="s">
        <v>1446</v>
      </c>
      <c r="C1500" t="s">
        <v>1447</v>
      </c>
      <c r="D1500" t="s">
        <v>177</v>
      </c>
      <c r="E1500" t="s">
        <v>10935</v>
      </c>
      <c r="F1500" t="s">
        <v>11029</v>
      </c>
      <c r="G1500" t="s">
        <v>992</v>
      </c>
      <c r="H1500" s="17">
        <v>43300</v>
      </c>
      <c r="I1500" s="15">
        <v>2018</v>
      </c>
      <c r="J1500" t="s">
        <v>10634</v>
      </c>
      <c r="K1500" s="5">
        <v>-16609.91</v>
      </c>
      <c r="L1500" t="s">
        <v>967</v>
      </c>
      <c r="M1500" t="s">
        <v>985</v>
      </c>
      <c r="N1500" t="s">
        <v>10635</v>
      </c>
      <c r="O1500" t="s">
        <v>796</v>
      </c>
      <c r="P1500" t="s">
        <v>10671</v>
      </c>
      <c r="Q1500" t="s">
        <v>10671</v>
      </c>
      <c r="R1500" t="s">
        <v>739</v>
      </c>
      <c r="S1500" t="s">
        <v>795</v>
      </c>
      <c r="T1500" t="s">
        <v>13159</v>
      </c>
      <c r="U1500" t="s">
        <v>965</v>
      </c>
      <c r="V1500" t="s">
        <v>10638</v>
      </c>
      <c r="W1500" t="s">
        <v>970</v>
      </c>
      <c r="X1500" t="s">
        <v>13163</v>
      </c>
    </row>
    <row r="1501" spans="2:24" ht="11" outlineLevel="1" x14ac:dyDescent="0.15">
      <c r="B1501" t="s">
        <v>1446</v>
      </c>
      <c r="C1501" t="s">
        <v>1447</v>
      </c>
      <c r="D1501" t="s">
        <v>177</v>
      </c>
      <c r="E1501" t="s">
        <v>10989</v>
      </c>
      <c r="F1501" t="s">
        <v>11029</v>
      </c>
      <c r="G1501" t="s">
        <v>992</v>
      </c>
      <c r="H1501" s="17">
        <v>43040</v>
      </c>
      <c r="I1501" s="15">
        <v>2018</v>
      </c>
      <c r="J1501" t="s">
        <v>10634</v>
      </c>
      <c r="K1501" s="5">
        <v>0</v>
      </c>
      <c r="L1501" t="s">
        <v>967</v>
      </c>
      <c r="M1501" t="s">
        <v>985</v>
      </c>
      <c r="N1501" t="s">
        <v>10635</v>
      </c>
      <c r="O1501" t="s">
        <v>796</v>
      </c>
      <c r="P1501" t="s">
        <v>10671</v>
      </c>
      <c r="Q1501" t="s">
        <v>10671</v>
      </c>
      <c r="R1501" t="s">
        <v>739</v>
      </c>
      <c r="S1501" t="s">
        <v>795</v>
      </c>
      <c r="T1501" t="s">
        <v>13159</v>
      </c>
      <c r="U1501" t="s">
        <v>965</v>
      </c>
      <c r="V1501" t="s">
        <v>10638</v>
      </c>
      <c r="W1501" t="s">
        <v>970</v>
      </c>
      <c r="X1501" t="s">
        <v>13164</v>
      </c>
    </row>
    <row r="1502" spans="2:24" ht="11" outlineLevel="1" x14ac:dyDescent="0.15">
      <c r="B1502" t="s">
        <v>1446</v>
      </c>
      <c r="C1502" t="s">
        <v>1447</v>
      </c>
      <c r="D1502" t="s">
        <v>177</v>
      </c>
      <c r="E1502" t="s">
        <v>10950</v>
      </c>
      <c r="F1502" t="s">
        <v>11029</v>
      </c>
      <c r="G1502" t="s">
        <v>992</v>
      </c>
      <c r="H1502" s="17">
        <v>43097</v>
      </c>
      <c r="I1502" s="15">
        <v>2018</v>
      </c>
      <c r="J1502" t="s">
        <v>10634</v>
      </c>
      <c r="K1502" s="5">
        <v>133600</v>
      </c>
      <c r="L1502" t="s">
        <v>967</v>
      </c>
      <c r="M1502" t="s">
        <v>985</v>
      </c>
      <c r="N1502" t="s">
        <v>10635</v>
      </c>
      <c r="O1502" t="s">
        <v>796</v>
      </c>
      <c r="P1502" t="s">
        <v>10671</v>
      </c>
      <c r="Q1502" t="s">
        <v>10671</v>
      </c>
      <c r="R1502" t="s">
        <v>739</v>
      </c>
      <c r="S1502" t="s">
        <v>795</v>
      </c>
      <c r="T1502" t="s">
        <v>13159</v>
      </c>
      <c r="U1502" t="s">
        <v>965</v>
      </c>
      <c r="V1502" t="s">
        <v>10638</v>
      </c>
      <c r="W1502" t="s">
        <v>970</v>
      </c>
      <c r="X1502" t="s">
        <v>13165</v>
      </c>
    </row>
    <row r="1503" spans="2:24" ht="11" outlineLevel="1" x14ac:dyDescent="0.15">
      <c r="B1503" t="s">
        <v>1446</v>
      </c>
      <c r="C1503" t="s">
        <v>1447</v>
      </c>
      <c r="D1503" t="s">
        <v>177</v>
      </c>
      <c r="E1503" t="s">
        <v>10649</v>
      </c>
      <c r="F1503" t="s">
        <v>11029</v>
      </c>
      <c r="G1503" t="s">
        <v>992</v>
      </c>
      <c r="H1503" s="17">
        <v>43003</v>
      </c>
      <c r="I1503" s="15">
        <v>2017</v>
      </c>
      <c r="J1503" t="s">
        <v>10634</v>
      </c>
      <c r="K1503" s="5">
        <v>4346213</v>
      </c>
      <c r="L1503" t="s">
        <v>967</v>
      </c>
      <c r="M1503" t="s">
        <v>985</v>
      </c>
      <c r="N1503" t="s">
        <v>10635</v>
      </c>
      <c r="O1503" t="s">
        <v>796</v>
      </c>
      <c r="P1503" t="s">
        <v>10671</v>
      </c>
      <c r="Q1503" t="s">
        <v>10671</v>
      </c>
      <c r="R1503" t="s">
        <v>739</v>
      </c>
      <c r="S1503" t="s">
        <v>795</v>
      </c>
      <c r="T1503" t="s">
        <v>13159</v>
      </c>
      <c r="U1503" t="s">
        <v>965</v>
      </c>
      <c r="V1503" t="s">
        <v>10638</v>
      </c>
      <c r="W1503" t="s">
        <v>970</v>
      </c>
      <c r="X1503" t="s">
        <v>13166</v>
      </c>
    </row>
    <row r="1504" spans="2:24" ht="11" outlineLevel="1" x14ac:dyDescent="0.15">
      <c r="B1504" t="s">
        <v>1446</v>
      </c>
      <c r="C1504" t="s">
        <v>1447</v>
      </c>
      <c r="D1504" t="s">
        <v>177</v>
      </c>
      <c r="E1504" t="s">
        <v>10923</v>
      </c>
      <c r="F1504" t="s">
        <v>11029</v>
      </c>
      <c r="G1504" t="s">
        <v>992</v>
      </c>
      <c r="H1504" s="17">
        <v>43161</v>
      </c>
      <c r="I1504" s="15">
        <v>2018</v>
      </c>
      <c r="J1504" t="s">
        <v>10634</v>
      </c>
      <c r="K1504" s="5">
        <v>507320.75</v>
      </c>
      <c r="L1504" t="s">
        <v>967</v>
      </c>
      <c r="M1504" t="s">
        <v>985</v>
      </c>
      <c r="N1504" t="s">
        <v>10635</v>
      </c>
      <c r="O1504" t="s">
        <v>796</v>
      </c>
      <c r="P1504" t="s">
        <v>10671</v>
      </c>
      <c r="Q1504" t="s">
        <v>10671</v>
      </c>
      <c r="R1504" t="s">
        <v>739</v>
      </c>
      <c r="S1504" t="s">
        <v>795</v>
      </c>
      <c r="T1504" t="s">
        <v>13159</v>
      </c>
      <c r="U1504" t="s">
        <v>965</v>
      </c>
      <c r="V1504" t="s">
        <v>10638</v>
      </c>
      <c r="W1504" t="s">
        <v>970</v>
      </c>
      <c r="X1504" t="s">
        <v>13167</v>
      </c>
    </row>
    <row r="1505" spans="2:24" ht="11" outlineLevel="1" x14ac:dyDescent="0.15">
      <c r="B1505" t="s">
        <v>1446</v>
      </c>
      <c r="C1505" t="s">
        <v>1447</v>
      </c>
      <c r="D1505" t="s">
        <v>177</v>
      </c>
      <c r="E1505" t="s">
        <v>10959</v>
      </c>
      <c r="F1505" t="s">
        <v>11029</v>
      </c>
      <c r="G1505" t="s">
        <v>992</v>
      </c>
      <c r="H1505" s="17">
        <v>43284</v>
      </c>
      <c r="I1505" s="15">
        <v>2018</v>
      </c>
      <c r="J1505" t="s">
        <v>10634</v>
      </c>
      <c r="K1505" s="5">
        <v>15709.93</v>
      </c>
      <c r="L1505" t="s">
        <v>967</v>
      </c>
      <c r="M1505" t="s">
        <v>985</v>
      </c>
      <c r="N1505" t="s">
        <v>10635</v>
      </c>
      <c r="O1505" t="s">
        <v>796</v>
      </c>
      <c r="P1505" t="s">
        <v>10671</v>
      </c>
      <c r="Q1505" t="s">
        <v>10671</v>
      </c>
      <c r="R1505" t="s">
        <v>739</v>
      </c>
      <c r="S1505" t="s">
        <v>795</v>
      </c>
      <c r="T1505" t="s">
        <v>13168</v>
      </c>
      <c r="U1505" t="s">
        <v>965</v>
      </c>
      <c r="V1505" t="s">
        <v>10638</v>
      </c>
      <c r="W1505" t="s">
        <v>970</v>
      </c>
      <c r="X1505" t="s">
        <v>13169</v>
      </c>
    </row>
    <row r="1506" spans="2:24" ht="11" outlineLevel="1" x14ac:dyDescent="0.15">
      <c r="B1506" t="s">
        <v>1446</v>
      </c>
      <c r="C1506" t="s">
        <v>1447</v>
      </c>
      <c r="D1506" t="s">
        <v>177</v>
      </c>
      <c r="E1506" t="s">
        <v>10956</v>
      </c>
      <c r="F1506" t="s">
        <v>11029</v>
      </c>
      <c r="G1506" t="s">
        <v>992</v>
      </c>
      <c r="H1506" s="17">
        <v>43144</v>
      </c>
      <c r="I1506" s="15">
        <v>2018</v>
      </c>
      <c r="J1506" t="s">
        <v>10634</v>
      </c>
      <c r="K1506" s="5">
        <v>0</v>
      </c>
      <c r="L1506" t="s">
        <v>967</v>
      </c>
      <c r="M1506" t="s">
        <v>985</v>
      </c>
      <c r="N1506" t="s">
        <v>10635</v>
      </c>
      <c r="O1506" t="s">
        <v>796</v>
      </c>
      <c r="P1506" t="s">
        <v>10671</v>
      </c>
      <c r="Q1506" t="s">
        <v>10671</v>
      </c>
      <c r="R1506" t="s">
        <v>739</v>
      </c>
      <c r="S1506" t="s">
        <v>795</v>
      </c>
      <c r="T1506" t="s">
        <v>13170</v>
      </c>
      <c r="U1506" t="s">
        <v>965</v>
      </c>
      <c r="V1506" t="s">
        <v>10638</v>
      </c>
      <c r="W1506" t="s">
        <v>970</v>
      </c>
      <c r="X1506" t="s">
        <v>13171</v>
      </c>
    </row>
    <row r="1507" spans="2:24" ht="11" outlineLevel="1" x14ac:dyDescent="0.15">
      <c r="B1507" t="s">
        <v>1446</v>
      </c>
      <c r="C1507" t="s">
        <v>1447</v>
      </c>
      <c r="D1507" t="s">
        <v>177</v>
      </c>
      <c r="E1507" t="s">
        <v>10926</v>
      </c>
      <c r="F1507" t="s">
        <v>11029</v>
      </c>
      <c r="G1507" t="s">
        <v>992</v>
      </c>
      <c r="H1507" s="17">
        <v>43221</v>
      </c>
      <c r="I1507" s="15">
        <v>2018</v>
      </c>
      <c r="J1507" t="s">
        <v>10634</v>
      </c>
      <c r="K1507" s="5">
        <v>0</v>
      </c>
      <c r="L1507" t="s">
        <v>967</v>
      </c>
      <c r="M1507" t="s">
        <v>985</v>
      </c>
      <c r="N1507" t="s">
        <v>10635</v>
      </c>
      <c r="O1507" t="s">
        <v>796</v>
      </c>
      <c r="P1507" t="s">
        <v>10671</v>
      </c>
      <c r="Q1507" t="s">
        <v>10671</v>
      </c>
      <c r="R1507" t="s">
        <v>739</v>
      </c>
      <c r="S1507" t="s">
        <v>795</v>
      </c>
      <c r="T1507" t="s">
        <v>13159</v>
      </c>
      <c r="U1507" t="s">
        <v>965</v>
      </c>
      <c r="V1507" t="s">
        <v>10638</v>
      </c>
      <c r="W1507" t="s">
        <v>970</v>
      </c>
      <c r="X1507" t="s">
        <v>13172</v>
      </c>
    </row>
    <row r="1508" spans="2:24" ht="11" outlineLevel="1" x14ac:dyDescent="0.15">
      <c r="B1508" t="s">
        <v>1449</v>
      </c>
      <c r="C1508" t="s">
        <v>257</v>
      </c>
      <c r="E1508" t="s">
        <v>10667</v>
      </c>
      <c r="F1508" t="s">
        <v>642</v>
      </c>
      <c r="G1508" t="s">
        <v>1062</v>
      </c>
      <c r="H1508" s="17">
        <v>44540</v>
      </c>
      <c r="I1508" s="15">
        <v>2022</v>
      </c>
      <c r="J1508" t="s">
        <v>10634</v>
      </c>
      <c r="K1508" s="5">
        <v>16575.740000000002</v>
      </c>
      <c r="L1508" t="s">
        <v>967</v>
      </c>
      <c r="M1508" t="s">
        <v>956</v>
      </c>
      <c r="N1508" t="s">
        <v>10635</v>
      </c>
      <c r="O1508" t="s">
        <v>818</v>
      </c>
      <c r="P1508" t="s">
        <v>10636</v>
      </c>
      <c r="Q1508" t="s">
        <v>10636</v>
      </c>
      <c r="R1508" t="s">
        <v>759</v>
      </c>
      <c r="S1508" t="s">
        <v>795</v>
      </c>
      <c r="T1508" t="s">
        <v>11795</v>
      </c>
      <c r="U1508" t="s">
        <v>965</v>
      </c>
      <c r="V1508" t="s">
        <v>10638</v>
      </c>
      <c r="W1508" t="s">
        <v>970</v>
      </c>
      <c r="X1508" t="s">
        <v>13173</v>
      </c>
    </row>
    <row r="1509" spans="2:24" ht="11" outlineLevel="1" x14ac:dyDescent="0.15">
      <c r="B1509" t="s">
        <v>1449</v>
      </c>
      <c r="C1509" t="s">
        <v>257</v>
      </c>
      <c r="E1509" t="s">
        <v>10652</v>
      </c>
      <c r="F1509" t="s">
        <v>642</v>
      </c>
      <c r="G1509" t="s">
        <v>1062</v>
      </c>
      <c r="H1509" s="17">
        <v>43811</v>
      </c>
      <c r="I1509" s="15">
        <v>2020</v>
      </c>
      <c r="J1509" t="s">
        <v>10634</v>
      </c>
      <c r="K1509" s="5">
        <v>0</v>
      </c>
      <c r="L1509" t="s">
        <v>967</v>
      </c>
      <c r="M1509" t="s">
        <v>956</v>
      </c>
      <c r="N1509" t="s">
        <v>10635</v>
      </c>
      <c r="O1509" t="s">
        <v>818</v>
      </c>
      <c r="P1509" t="s">
        <v>13174</v>
      </c>
      <c r="Q1509" t="s">
        <v>13174</v>
      </c>
      <c r="R1509" t="s">
        <v>759</v>
      </c>
      <c r="S1509" t="s">
        <v>795</v>
      </c>
      <c r="T1509" t="s">
        <v>11795</v>
      </c>
      <c r="U1509" t="s">
        <v>965</v>
      </c>
      <c r="V1509" t="s">
        <v>10638</v>
      </c>
      <c r="W1509" t="s">
        <v>970</v>
      </c>
      <c r="X1509" t="s">
        <v>13175</v>
      </c>
    </row>
    <row r="1510" spans="2:24" ht="11" outlineLevel="1" x14ac:dyDescent="0.15">
      <c r="B1510" t="s">
        <v>1449</v>
      </c>
      <c r="C1510" t="s">
        <v>257</v>
      </c>
      <c r="E1510" t="s">
        <v>10643</v>
      </c>
      <c r="F1510" t="s">
        <v>642</v>
      </c>
      <c r="G1510" t="s">
        <v>1062</v>
      </c>
      <c r="H1510" s="17">
        <v>44397</v>
      </c>
      <c r="I1510" s="15">
        <v>2021</v>
      </c>
      <c r="J1510" t="s">
        <v>10634</v>
      </c>
      <c r="K1510" s="5">
        <v>0</v>
      </c>
      <c r="L1510" t="s">
        <v>967</v>
      </c>
      <c r="M1510" t="s">
        <v>956</v>
      </c>
      <c r="N1510" t="s">
        <v>10635</v>
      </c>
      <c r="O1510" t="s">
        <v>818</v>
      </c>
      <c r="P1510" t="s">
        <v>10636</v>
      </c>
      <c r="Q1510" t="s">
        <v>10636</v>
      </c>
      <c r="R1510" t="s">
        <v>759</v>
      </c>
      <c r="S1510" t="s">
        <v>795</v>
      </c>
      <c r="T1510" t="s">
        <v>13176</v>
      </c>
      <c r="U1510" t="s">
        <v>965</v>
      </c>
      <c r="V1510" t="s">
        <v>10638</v>
      </c>
      <c r="W1510" t="s">
        <v>970</v>
      </c>
      <c r="X1510" t="s">
        <v>13177</v>
      </c>
    </row>
    <row r="1511" spans="2:24" ht="11" outlineLevel="1" x14ac:dyDescent="0.15">
      <c r="B1511" t="s">
        <v>1449</v>
      </c>
      <c r="C1511" t="s">
        <v>257</v>
      </c>
      <c r="E1511" t="s">
        <v>10649</v>
      </c>
      <c r="F1511" t="s">
        <v>642</v>
      </c>
      <c r="G1511" t="s">
        <v>1062</v>
      </c>
      <c r="H1511" s="17">
        <v>43737</v>
      </c>
      <c r="I1511" s="15">
        <v>2019</v>
      </c>
      <c r="J1511" t="s">
        <v>10634</v>
      </c>
      <c r="K1511" s="5">
        <v>4762940</v>
      </c>
      <c r="L1511" t="s">
        <v>967</v>
      </c>
      <c r="M1511" t="s">
        <v>956</v>
      </c>
      <c r="N1511" t="s">
        <v>10635</v>
      </c>
      <c r="O1511" t="s">
        <v>818</v>
      </c>
      <c r="P1511" t="s">
        <v>13174</v>
      </c>
      <c r="Q1511" t="s">
        <v>13174</v>
      </c>
      <c r="R1511" t="s">
        <v>759</v>
      </c>
      <c r="S1511" t="s">
        <v>795</v>
      </c>
      <c r="T1511" t="s">
        <v>13178</v>
      </c>
      <c r="U1511" t="s">
        <v>965</v>
      </c>
      <c r="V1511" t="s">
        <v>10638</v>
      </c>
      <c r="W1511" t="s">
        <v>970</v>
      </c>
      <c r="X1511" t="s">
        <v>13179</v>
      </c>
    </row>
    <row r="1512" spans="2:24" ht="11" outlineLevel="1" x14ac:dyDescent="0.15">
      <c r="B1512" t="s">
        <v>1449</v>
      </c>
      <c r="C1512" t="s">
        <v>257</v>
      </c>
      <c r="E1512" t="s">
        <v>10664</v>
      </c>
      <c r="F1512" t="s">
        <v>642</v>
      </c>
      <c r="G1512" t="s">
        <v>1062</v>
      </c>
      <c r="H1512" s="17">
        <v>44098</v>
      </c>
      <c r="I1512" s="15">
        <v>2020</v>
      </c>
      <c r="J1512" t="s">
        <v>10634</v>
      </c>
      <c r="K1512" s="5">
        <v>180427.74</v>
      </c>
      <c r="L1512" t="s">
        <v>967</v>
      </c>
      <c r="M1512" t="s">
        <v>956</v>
      </c>
      <c r="N1512" t="s">
        <v>10635</v>
      </c>
      <c r="O1512" t="s">
        <v>818</v>
      </c>
      <c r="P1512" t="s">
        <v>10636</v>
      </c>
      <c r="Q1512" t="s">
        <v>10636</v>
      </c>
      <c r="R1512" t="s">
        <v>759</v>
      </c>
      <c r="S1512" t="s">
        <v>795</v>
      </c>
      <c r="T1512" t="s">
        <v>11795</v>
      </c>
      <c r="U1512" t="s">
        <v>965</v>
      </c>
      <c r="V1512" t="s">
        <v>10638</v>
      </c>
      <c r="W1512" t="s">
        <v>970</v>
      </c>
      <c r="X1512" t="s">
        <v>13180</v>
      </c>
    </row>
    <row r="1513" spans="2:24" ht="11" outlineLevel="1" x14ac:dyDescent="0.15">
      <c r="B1513" t="s">
        <v>1449</v>
      </c>
      <c r="C1513" t="s">
        <v>257</v>
      </c>
      <c r="E1513" t="s">
        <v>10632</v>
      </c>
      <c r="F1513" t="s">
        <v>642</v>
      </c>
      <c r="G1513" t="s">
        <v>1062</v>
      </c>
      <c r="H1513" s="17">
        <v>44463</v>
      </c>
      <c r="I1513" s="15">
        <v>2021</v>
      </c>
      <c r="J1513" t="s">
        <v>10634</v>
      </c>
      <c r="K1513" s="5">
        <v>0</v>
      </c>
      <c r="L1513" t="s">
        <v>967</v>
      </c>
      <c r="M1513" t="s">
        <v>956</v>
      </c>
      <c r="N1513" t="s">
        <v>10635</v>
      </c>
      <c r="O1513" t="s">
        <v>818</v>
      </c>
      <c r="P1513" t="s">
        <v>10636</v>
      </c>
      <c r="Q1513" t="s">
        <v>13174</v>
      </c>
      <c r="R1513" t="s">
        <v>759</v>
      </c>
      <c r="S1513" t="s">
        <v>795</v>
      </c>
      <c r="T1513" t="s">
        <v>13181</v>
      </c>
      <c r="U1513" t="s">
        <v>965</v>
      </c>
      <c r="V1513" t="s">
        <v>10638</v>
      </c>
      <c r="W1513" t="s">
        <v>970</v>
      </c>
      <c r="X1513" t="s">
        <v>13182</v>
      </c>
    </row>
    <row r="1514" spans="2:24" ht="11" outlineLevel="1" x14ac:dyDescent="0.15">
      <c r="B1514" t="s">
        <v>1451</v>
      </c>
      <c r="C1514" t="s">
        <v>982</v>
      </c>
      <c r="D1514" t="s">
        <v>258</v>
      </c>
      <c r="E1514" t="s">
        <v>10989</v>
      </c>
      <c r="F1514" t="s">
        <v>626</v>
      </c>
      <c r="G1514" t="s">
        <v>1452</v>
      </c>
      <c r="H1514" s="17">
        <v>42318</v>
      </c>
      <c r="I1514" s="15">
        <v>2016</v>
      </c>
      <c r="J1514" t="s">
        <v>10634</v>
      </c>
      <c r="K1514" s="5">
        <v>543611</v>
      </c>
      <c r="L1514" t="s">
        <v>967</v>
      </c>
      <c r="M1514" t="s">
        <v>985</v>
      </c>
      <c r="N1514" t="s">
        <v>10635</v>
      </c>
      <c r="O1514" t="s">
        <v>796</v>
      </c>
      <c r="P1514" t="s">
        <v>11969</v>
      </c>
      <c r="Q1514" t="s">
        <v>11969</v>
      </c>
      <c r="R1514" t="s">
        <v>744</v>
      </c>
      <c r="S1514" t="s">
        <v>795</v>
      </c>
      <c r="T1514" t="s">
        <v>13183</v>
      </c>
      <c r="U1514" t="s">
        <v>965</v>
      </c>
      <c r="V1514" t="s">
        <v>10638</v>
      </c>
      <c r="W1514" t="s">
        <v>970</v>
      </c>
      <c r="X1514" t="s">
        <v>13184</v>
      </c>
    </row>
    <row r="1515" spans="2:24" ht="11" outlineLevel="1" x14ac:dyDescent="0.15">
      <c r="B1515" t="s">
        <v>1451</v>
      </c>
      <c r="C1515" t="s">
        <v>982</v>
      </c>
      <c r="D1515" t="s">
        <v>258</v>
      </c>
      <c r="E1515" t="s">
        <v>10889</v>
      </c>
      <c r="F1515" t="s">
        <v>626</v>
      </c>
      <c r="G1515" t="s">
        <v>1452</v>
      </c>
      <c r="H1515" s="17">
        <v>42384</v>
      </c>
      <c r="I1515" s="15">
        <v>2016</v>
      </c>
      <c r="J1515" t="s">
        <v>10634</v>
      </c>
      <c r="K1515" s="5">
        <v>498401</v>
      </c>
      <c r="L1515" t="s">
        <v>967</v>
      </c>
      <c r="M1515" t="s">
        <v>985</v>
      </c>
      <c r="N1515" t="s">
        <v>10635</v>
      </c>
      <c r="O1515" t="s">
        <v>796</v>
      </c>
      <c r="P1515" t="s">
        <v>11969</v>
      </c>
      <c r="Q1515" t="s">
        <v>11969</v>
      </c>
      <c r="R1515" t="s">
        <v>744</v>
      </c>
      <c r="S1515" t="s">
        <v>795</v>
      </c>
      <c r="T1515" t="s">
        <v>13185</v>
      </c>
      <c r="U1515" t="s">
        <v>965</v>
      </c>
      <c r="V1515" t="s">
        <v>10638</v>
      </c>
      <c r="W1515" t="s">
        <v>970</v>
      </c>
      <c r="X1515" t="s">
        <v>13186</v>
      </c>
    </row>
    <row r="1516" spans="2:24" ht="11" outlineLevel="1" x14ac:dyDescent="0.15">
      <c r="B1516" t="s">
        <v>1451</v>
      </c>
      <c r="C1516" t="s">
        <v>982</v>
      </c>
      <c r="D1516" t="s">
        <v>258</v>
      </c>
      <c r="E1516" t="s">
        <v>10649</v>
      </c>
      <c r="F1516" t="s">
        <v>626</v>
      </c>
      <c r="G1516" t="s">
        <v>1452</v>
      </c>
      <c r="H1516" s="17">
        <v>42300</v>
      </c>
      <c r="I1516" s="15">
        <v>2016</v>
      </c>
      <c r="J1516" t="s">
        <v>10634</v>
      </c>
      <c r="K1516" s="5">
        <v>3699091</v>
      </c>
      <c r="L1516" t="s">
        <v>967</v>
      </c>
      <c r="M1516" t="s">
        <v>985</v>
      </c>
      <c r="N1516" t="s">
        <v>10635</v>
      </c>
      <c r="O1516" t="s">
        <v>796</v>
      </c>
      <c r="P1516" t="s">
        <v>11969</v>
      </c>
      <c r="Q1516" t="s">
        <v>11969</v>
      </c>
      <c r="R1516" t="s">
        <v>744</v>
      </c>
      <c r="S1516" t="s">
        <v>795</v>
      </c>
      <c r="T1516" t="s">
        <v>13187</v>
      </c>
      <c r="U1516" t="s">
        <v>965</v>
      </c>
      <c r="V1516" t="s">
        <v>10638</v>
      </c>
      <c r="W1516" t="s">
        <v>970</v>
      </c>
      <c r="X1516" t="s">
        <v>13188</v>
      </c>
    </row>
    <row r="1517" spans="2:24" ht="11" outlineLevel="1" x14ac:dyDescent="0.15">
      <c r="B1517" t="s">
        <v>1451</v>
      </c>
      <c r="C1517" t="s">
        <v>982</v>
      </c>
      <c r="D1517" t="s">
        <v>258</v>
      </c>
      <c r="E1517" t="s">
        <v>10908</v>
      </c>
      <c r="F1517" t="s">
        <v>626</v>
      </c>
      <c r="G1517" t="s">
        <v>1452</v>
      </c>
      <c r="H1517" s="17">
        <v>42425</v>
      </c>
      <c r="I1517" s="15">
        <v>2016</v>
      </c>
      <c r="J1517" t="s">
        <v>10634</v>
      </c>
      <c r="K1517" s="5">
        <v>111852</v>
      </c>
      <c r="L1517" t="s">
        <v>967</v>
      </c>
      <c r="M1517" t="s">
        <v>985</v>
      </c>
      <c r="N1517" t="s">
        <v>10635</v>
      </c>
      <c r="O1517" t="s">
        <v>796</v>
      </c>
      <c r="P1517" t="s">
        <v>11969</v>
      </c>
      <c r="Q1517" t="s">
        <v>11969</v>
      </c>
      <c r="R1517" t="s">
        <v>744</v>
      </c>
      <c r="S1517" t="s">
        <v>795</v>
      </c>
      <c r="T1517" t="s">
        <v>13189</v>
      </c>
      <c r="U1517" t="s">
        <v>965</v>
      </c>
      <c r="V1517" t="s">
        <v>10638</v>
      </c>
      <c r="W1517" t="s">
        <v>970</v>
      </c>
      <c r="X1517" t="s">
        <v>13190</v>
      </c>
    </row>
    <row r="1518" spans="2:24" ht="11" outlineLevel="1" x14ac:dyDescent="0.15">
      <c r="B1518" t="s">
        <v>1451</v>
      </c>
      <c r="C1518" t="s">
        <v>982</v>
      </c>
      <c r="D1518" t="s">
        <v>258</v>
      </c>
      <c r="E1518" t="s">
        <v>10950</v>
      </c>
      <c r="F1518" t="s">
        <v>626</v>
      </c>
      <c r="G1518" t="s">
        <v>1452</v>
      </c>
      <c r="H1518" s="17">
        <v>42338</v>
      </c>
      <c r="I1518" s="15">
        <v>2016</v>
      </c>
      <c r="J1518" t="s">
        <v>10634</v>
      </c>
      <c r="K1518" s="5">
        <v>83462</v>
      </c>
      <c r="L1518" t="s">
        <v>967</v>
      </c>
      <c r="M1518" t="s">
        <v>985</v>
      </c>
      <c r="N1518" t="s">
        <v>10635</v>
      </c>
      <c r="O1518" t="s">
        <v>796</v>
      </c>
      <c r="P1518" t="s">
        <v>11969</v>
      </c>
      <c r="Q1518" t="s">
        <v>11969</v>
      </c>
      <c r="R1518" t="s">
        <v>744</v>
      </c>
      <c r="S1518" t="s">
        <v>795</v>
      </c>
      <c r="T1518" t="s">
        <v>13183</v>
      </c>
      <c r="U1518" t="s">
        <v>965</v>
      </c>
      <c r="V1518" t="s">
        <v>10638</v>
      </c>
      <c r="W1518" t="s">
        <v>970</v>
      </c>
      <c r="X1518" t="s">
        <v>13191</v>
      </c>
    </row>
    <row r="1519" spans="2:24" ht="11" outlineLevel="1" x14ac:dyDescent="0.15">
      <c r="B1519" t="s">
        <v>1451</v>
      </c>
      <c r="C1519" t="s">
        <v>982</v>
      </c>
      <c r="D1519" t="s">
        <v>258</v>
      </c>
      <c r="E1519" t="s">
        <v>10905</v>
      </c>
      <c r="F1519" t="s">
        <v>626</v>
      </c>
      <c r="G1519" t="s">
        <v>1452</v>
      </c>
      <c r="H1519" s="17">
        <v>42404</v>
      </c>
      <c r="I1519" s="15">
        <v>2016</v>
      </c>
      <c r="J1519" t="s">
        <v>10634</v>
      </c>
      <c r="K1519" s="5">
        <v>21321</v>
      </c>
      <c r="L1519" t="s">
        <v>967</v>
      </c>
      <c r="M1519" t="s">
        <v>985</v>
      </c>
      <c r="N1519" t="s">
        <v>10635</v>
      </c>
      <c r="O1519" t="s">
        <v>796</v>
      </c>
      <c r="P1519" t="s">
        <v>11969</v>
      </c>
      <c r="Q1519" t="s">
        <v>11969</v>
      </c>
      <c r="R1519" t="s">
        <v>744</v>
      </c>
      <c r="S1519" t="s">
        <v>795</v>
      </c>
      <c r="T1519" t="s">
        <v>13185</v>
      </c>
      <c r="U1519" t="s">
        <v>965</v>
      </c>
      <c r="V1519" t="s">
        <v>10638</v>
      </c>
      <c r="W1519" t="s">
        <v>970</v>
      </c>
      <c r="X1519" t="s">
        <v>13192</v>
      </c>
    </row>
    <row r="1520" spans="2:24" ht="11" outlineLevel="1" x14ac:dyDescent="0.15">
      <c r="B1520" t="s">
        <v>1451</v>
      </c>
      <c r="C1520" t="s">
        <v>982</v>
      </c>
      <c r="D1520" t="s">
        <v>258</v>
      </c>
      <c r="E1520" t="s">
        <v>10986</v>
      </c>
      <c r="F1520" t="s">
        <v>626</v>
      </c>
      <c r="G1520" t="s">
        <v>1452</v>
      </c>
      <c r="H1520" s="17">
        <v>42803</v>
      </c>
      <c r="I1520" s="15">
        <v>2017</v>
      </c>
      <c r="J1520" t="s">
        <v>10634</v>
      </c>
      <c r="K1520" s="5">
        <v>0</v>
      </c>
      <c r="L1520" t="s">
        <v>967</v>
      </c>
      <c r="M1520" t="s">
        <v>985</v>
      </c>
      <c r="N1520" t="s">
        <v>10635</v>
      </c>
      <c r="O1520" t="s">
        <v>796</v>
      </c>
      <c r="P1520" t="s">
        <v>11969</v>
      </c>
      <c r="R1520" t="s">
        <v>744</v>
      </c>
      <c r="S1520" t="s">
        <v>795</v>
      </c>
      <c r="T1520" t="s">
        <v>13193</v>
      </c>
      <c r="U1520" t="s">
        <v>965</v>
      </c>
      <c r="V1520" t="s">
        <v>10638</v>
      </c>
      <c r="W1520" t="s">
        <v>970</v>
      </c>
      <c r="X1520" t="s">
        <v>13194</v>
      </c>
    </row>
    <row r="1521" spans="2:24" ht="11" outlineLevel="1" x14ac:dyDescent="0.15">
      <c r="B1521" t="s">
        <v>1451</v>
      </c>
      <c r="C1521" t="s">
        <v>982</v>
      </c>
      <c r="D1521" t="s">
        <v>258</v>
      </c>
      <c r="E1521" t="s">
        <v>10968</v>
      </c>
      <c r="F1521" t="s">
        <v>626</v>
      </c>
      <c r="G1521" t="s">
        <v>1452</v>
      </c>
      <c r="H1521" s="17">
        <v>42432</v>
      </c>
      <c r="I1521" s="15">
        <v>2016</v>
      </c>
      <c r="J1521" t="s">
        <v>10634</v>
      </c>
      <c r="K1521" s="5">
        <v>-313288.69</v>
      </c>
      <c r="L1521" t="s">
        <v>967</v>
      </c>
      <c r="M1521" t="s">
        <v>985</v>
      </c>
      <c r="N1521" t="s">
        <v>10635</v>
      </c>
      <c r="O1521" t="s">
        <v>796</v>
      </c>
      <c r="P1521" t="s">
        <v>11969</v>
      </c>
      <c r="Q1521" t="s">
        <v>11969</v>
      </c>
      <c r="R1521" t="s">
        <v>744</v>
      </c>
      <c r="S1521" t="s">
        <v>795</v>
      </c>
      <c r="T1521" t="s">
        <v>13189</v>
      </c>
      <c r="U1521" t="s">
        <v>965</v>
      </c>
      <c r="V1521" t="s">
        <v>10638</v>
      </c>
      <c r="W1521" t="s">
        <v>970</v>
      </c>
      <c r="X1521" t="s">
        <v>13195</v>
      </c>
    </row>
    <row r="1522" spans="2:24" ht="11" outlineLevel="1" x14ac:dyDescent="0.15">
      <c r="B1522" t="s">
        <v>1451</v>
      </c>
      <c r="C1522" t="s">
        <v>982</v>
      </c>
      <c r="D1522" t="s">
        <v>258</v>
      </c>
      <c r="E1522" t="s">
        <v>10959</v>
      </c>
      <c r="F1522" t="s">
        <v>626</v>
      </c>
      <c r="G1522" t="s">
        <v>1452</v>
      </c>
      <c r="H1522" s="17">
        <v>42410</v>
      </c>
      <c r="I1522" s="15">
        <v>2016</v>
      </c>
      <c r="J1522" t="s">
        <v>10634</v>
      </c>
      <c r="K1522" s="5">
        <v>68341.240000000005</v>
      </c>
      <c r="L1522" t="s">
        <v>967</v>
      </c>
      <c r="M1522" t="s">
        <v>985</v>
      </c>
      <c r="N1522" t="s">
        <v>10635</v>
      </c>
      <c r="O1522" t="s">
        <v>796</v>
      </c>
      <c r="P1522" t="s">
        <v>11969</v>
      </c>
      <c r="Q1522" t="s">
        <v>11969</v>
      </c>
      <c r="R1522" t="s">
        <v>744</v>
      </c>
      <c r="S1522" t="s">
        <v>795</v>
      </c>
      <c r="T1522" t="s">
        <v>13189</v>
      </c>
      <c r="U1522" t="s">
        <v>965</v>
      </c>
      <c r="V1522" t="s">
        <v>10638</v>
      </c>
      <c r="W1522" t="s">
        <v>970</v>
      </c>
      <c r="X1522" t="s">
        <v>13196</v>
      </c>
    </row>
    <row r="1523" spans="2:24" ht="11" outlineLevel="1" x14ac:dyDescent="0.15">
      <c r="B1523" t="s">
        <v>1451</v>
      </c>
      <c r="C1523" t="s">
        <v>982</v>
      </c>
      <c r="D1523" t="s">
        <v>258</v>
      </c>
      <c r="E1523" t="s">
        <v>10935</v>
      </c>
      <c r="F1523" t="s">
        <v>626</v>
      </c>
      <c r="G1523" t="s">
        <v>1452</v>
      </c>
      <c r="H1523" s="17">
        <v>42416</v>
      </c>
      <c r="I1523" s="15">
        <v>2016</v>
      </c>
      <c r="J1523" t="s">
        <v>10634</v>
      </c>
      <c r="K1523" s="5">
        <v>26227</v>
      </c>
      <c r="L1523" t="s">
        <v>967</v>
      </c>
      <c r="M1523" t="s">
        <v>985</v>
      </c>
      <c r="N1523" t="s">
        <v>10635</v>
      </c>
      <c r="O1523" t="s">
        <v>796</v>
      </c>
      <c r="P1523" t="s">
        <v>11969</v>
      </c>
      <c r="Q1523" t="s">
        <v>11969</v>
      </c>
      <c r="R1523" t="s">
        <v>744</v>
      </c>
      <c r="S1523" t="s">
        <v>795</v>
      </c>
      <c r="T1523" t="s">
        <v>13189</v>
      </c>
      <c r="U1523" t="s">
        <v>965</v>
      </c>
      <c r="V1523" t="s">
        <v>10638</v>
      </c>
      <c r="W1523" t="s">
        <v>970</v>
      </c>
      <c r="X1523" t="s">
        <v>13197</v>
      </c>
    </row>
    <row r="1524" spans="2:24" ht="11" outlineLevel="1" x14ac:dyDescent="0.15">
      <c r="B1524" t="s">
        <v>1451</v>
      </c>
      <c r="C1524" t="s">
        <v>982</v>
      </c>
      <c r="D1524" t="s">
        <v>258</v>
      </c>
      <c r="E1524" t="s">
        <v>10923</v>
      </c>
      <c r="F1524" t="s">
        <v>626</v>
      </c>
      <c r="G1524" t="s">
        <v>1452</v>
      </c>
      <c r="H1524" s="17">
        <v>42359</v>
      </c>
      <c r="I1524" s="15">
        <v>2016</v>
      </c>
      <c r="J1524" t="s">
        <v>10634</v>
      </c>
      <c r="K1524" s="5">
        <v>324135</v>
      </c>
      <c r="L1524" t="s">
        <v>967</v>
      </c>
      <c r="M1524" t="s">
        <v>985</v>
      </c>
      <c r="N1524" t="s">
        <v>10635</v>
      </c>
      <c r="O1524" t="s">
        <v>796</v>
      </c>
      <c r="P1524" t="s">
        <v>11969</v>
      </c>
      <c r="Q1524" t="s">
        <v>11969</v>
      </c>
      <c r="R1524" t="s">
        <v>744</v>
      </c>
      <c r="S1524" t="s">
        <v>795</v>
      </c>
      <c r="T1524" t="s">
        <v>13183</v>
      </c>
      <c r="U1524" t="s">
        <v>965</v>
      </c>
      <c r="V1524" t="s">
        <v>10638</v>
      </c>
      <c r="W1524" t="s">
        <v>970</v>
      </c>
      <c r="X1524" t="s">
        <v>13198</v>
      </c>
    </row>
    <row r="1525" spans="2:24" ht="11" outlineLevel="1" x14ac:dyDescent="0.15">
      <c r="B1525" t="s">
        <v>1451</v>
      </c>
      <c r="C1525" t="s">
        <v>982</v>
      </c>
      <c r="D1525" t="s">
        <v>258</v>
      </c>
      <c r="E1525" t="s">
        <v>10932</v>
      </c>
      <c r="F1525" t="s">
        <v>626</v>
      </c>
      <c r="G1525" t="s">
        <v>1452</v>
      </c>
      <c r="H1525" s="17">
        <v>42437</v>
      </c>
      <c r="I1525" s="15">
        <v>2016</v>
      </c>
      <c r="J1525" t="s">
        <v>10634</v>
      </c>
      <c r="K1525" s="5">
        <v>-388764</v>
      </c>
      <c r="L1525" t="s">
        <v>967</v>
      </c>
      <c r="M1525" t="s">
        <v>985</v>
      </c>
      <c r="N1525" t="s">
        <v>10635</v>
      </c>
      <c r="O1525" t="s">
        <v>796</v>
      </c>
      <c r="P1525" t="s">
        <v>11969</v>
      </c>
      <c r="Q1525" t="s">
        <v>11969</v>
      </c>
      <c r="R1525" t="s">
        <v>744</v>
      </c>
      <c r="S1525" t="s">
        <v>795</v>
      </c>
      <c r="T1525" t="s">
        <v>13189</v>
      </c>
      <c r="U1525" t="s">
        <v>965</v>
      </c>
      <c r="V1525" t="s">
        <v>10638</v>
      </c>
      <c r="W1525" t="s">
        <v>970</v>
      </c>
      <c r="X1525" t="s">
        <v>13199</v>
      </c>
    </row>
    <row r="1526" spans="2:24" ht="11" outlineLevel="1" x14ac:dyDescent="0.15">
      <c r="B1526" t="s">
        <v>1451</v>
      </c>
      <c r="C1526" t="s">
        <v>982</v>
      </c>
      <c r="D1526" t="s">
        <v>258</v>
      </c>
      <c r="E1526" t="s">
        <v>10956</v>
      </c>
      <c r="F1526" t="s">
        <v>626</v>
      </c>
      <c r="G1526" t="s">
        <v>1452</v>
      </c>
      <c r="H1526" s="17">
        <v>42345</v>
      </c>
      <c r="I1526" s="15">
        <v>2016</v>
      </c>
      <c r="J1526" t="s">
        <v>10634</v>
      </c>
      <c r="K1526" s="5">
        <v>162678</v>
      </c>
      <c r="L1526" t="s">
        <v>967</v>
      </c>
      <c r="M1526" t="s">
        <v>985</v>
      </c>
      <c r="N1526" t="s">
        <v>10635</v>
      </c>
      <c r="O1526" t="s">
        <v>796</v>
      </c>
      <c r="P1526" t="s">
        <v>11969</v>
      </c>
      <c r="Q1526" t="s">
        <v>11969</v>
      </c>
      <c r="R1526" t="s">
        <v>744</v>
      </c>
      <c r="S1526" t="s">
        <v>795</v>
      </c>
      <c r="T1526" t="s">
        <v>13200</v>
      </c>
      <c r="U1526" t="s">
        <v>965</v>
      </c>
      <c r="V1526" t="s">
        <v>10638</v>
      </c>
      <c r="W1526" t="s">
        <v>970</v>
      </c>
      <c r="X1526" t="s">
        <v>13201</v>
      </c>
    </row>
    <row r="1527" spans="2:24" ht="11" outlineLevel="1" x14ac:dyDescent="0.15">
      <c r="B1527" t="s">
        <v>1451</v>
      </c>
      <c r="C1527" t="s">
        <v>982</v>
      </c>
      <c r="D1527" t="s">
        <v>258</v>
      </c>
      <c r="E1527" t="s">
        <v>10926</v>
      </c>
      <c r="F1527" t="s">
        <v>626</v>
      </c>
      <c r="G1527" t="s">
        <v>1452</v>
      </c>
      <c r="H1527" s="17">
        <v>42402</v>
      </c>
      <c r="I1527" s="15">
        <v>2016</v>
      </c>
      <c r="J1527" t="s">
        <v>10634</v>
      </c>
      <c r="K1527" s="5">
        <v>114396</v>
      </c>
      <c r="L1527" t="s">
        <v>967</v>
      </c>
      <c r="M1527" t="s">
        <v>985</v>
      </c>
      <c r="N1527" t="s">
        <v>10635</v>
      </c>
      <c r="O1527" t="s">
        <v>796</v>
      </c>
      <c r="P1527" t="s">
        <v>11969</v>
      </c>
      <c r="Q1527" t="s">
        <v>11969</v>
      </c>
      <c r="R1527" t="s">
        <v>744</v>
      </c>
      <c r="S1527" t="s">
        <v>795</v>
      </c>
      <c r="T1527" t="s">
        <v>13189</v>
      </c>
      <c r="U1527" t="s">
        <v>965</v>
      </c>
      <c r="V1527" t="s">
        <v>10638</v>
      </c>
      <c r="W1527" t="s">
        <v>970</v>
      </c>
      <c r="X1527" t="s">
        <v>13202</v>
      </c>
    </row>
    <row r="1528" spans="2:24" ht="11" outlineLevel="1" x14ac:dyDescent="0.15">
      <c r="B1528" t="s">
        <v>1454</v>
      </c>
      <c r="C1528" t="s">
        <v>1455</v>
      </c>
      <c r="D1528" t="s">
        <v>177</v>
      </c>
      <c r="E1528" t="s">
        <v>10640</v>
      </c>
      <c r="F1528" t="s">
        <v>11029</v>
      </c>
      <c r="G1528" t="s">
        <v>992</v>
      </c>
      <c r="H1528" s="17">
        <v>43822</v>
      </c>
      <c r="I1528" s="15">
        <v>2020</v>
      </c>
      <c r="J1528" t="s">
        <v>10634</v>
      </c>
      <c r="K1528" s="5">
        <v>0</v>
      </c>
      <c r="L1528" t="s">
        <v>967</v>
      </c>
      <c r="M1528" t="s">
        <v>985</v>
      </c>
      <c r="N1528" t="s">
        <v>10635</v>
      </c>
      <c r="O1528" t="s">
        <v>796</v>
      </c>
      <c r="P1528" t="s">
        <v>10671</v>
      </c>
      <c r="Q1528" t="s">
        <v>10671</v>
      </c>
      <c r="R1528" t="s">
        <v>739</v>
      </c>
      <c r="S1528" t="s">
        <v>795</v>
      </c>
      <c r="T1528" t="s">
        <v>13203</v>
      </c>
      <c r="U1528" t="s">
        <v>965</v>
      </c>
      <c r="V1528" t="s">
        <v>10638</v>
      </c>
      <c r="W1528" t="s">
        <v>970</v>
      </c>
      <c r="X1528" t="s">
        <v>13204</v>
      </c>
    </row>
    <row r="1529" spans="2:24" ht="11" outlineLevel="1" x14ac:dyDescent="0.15">
      <c r="B1529" t="s">
        <v>1454</v>
      </c>
      <c r="C1529" t="s">
        <v>1455</v>
      </c>
      <c r="D1529" t="s">
        <v>177</v>
      </c>
      <c r="E1529" t="s">
        <v>10652</v>
      </c>
      <c r="F1529" t="s">
        <v>11029</v>
      </c>
      <c r="G1529" t="s">
        <v>992</v>
      </c>
      <c r="H1529" s="17">
        <v>43594</v>
      </c>
      <c r="I1529" s="15">
        <v>2019</v>
      </c>
      <c r="J1529" t="s">
        <v>10634</v>
      </c>
      <c r="K1529" s="5">
        <v>0</v>
      </c>
      <c r="L1529" t="s">
        <v>967</v>
      </c>
      <c r="M1529" t="s">
        <v>985</v>
      </c>
      <c r="N1529" t="s">
        <v>10635</v>
      </c>
      <c r="O1529" t="s">
        <v>796</v>
      </c>
      <c r="P1529" t="s">
        <v>10671</v>
      </c>
      <c r="Q1529" t="s">
        <v>10671</v>
      </c>
      <c r="R1529" t="s">
        <v>739</v>
      </c>
      <c r="S1529" t="s">
        <v>795</v>
      </c>
      <c r="T1529" t="s">
        <v>13203</v>
      </c>
      <c r="U1529" t="s">
        <v>965</v>
      </c>
      <c r="V1529" t="s">
        <v>10638</v>
      </c>
      <c r="W1529" t="s">
        <v>970</v>
      </c>
      <c r="X1529" t="s">
        <v>13205</v>
      </c>
    </row>
    <row r="1530" spans="2:24" ht="11" outlineLevel="1" x14ac:dyDescent="0.15">
      <c r="B1530" t="s">
        <v>1454</v>
      </c>
      <c r="C1530" t="s">
        <v>1455</v>
      </c>
      <c r="D1530" t="s">
        <v>177</v>
      </c>
      <c r="E1530" t="s">
        <v>10646</v>
      </c>
      <c r="F1530" t="s">
        <v>11029</v>
      </c>
      <c r="G1530" t="s">
        <v>992</v>
      </c>
      <c r="H1530" s="17">
        <v>43790</v>
      </c>
      <c r="I1530" s="15">
        <v>2020</v>
      </c>
      <c r="J1530" t="s">
        <v>10634</v>
      </c>
      <c r="K1530" s="5">
        <v>0</v>
      </c>
      <c r="L1530" t="s">
        <v>967</v>
      </c>
      <c r="M1530" t="s">
        <v>985</v>
      </c>
      <c r="N1530" t="s">
        <v>10635</v>
      </c>
      <c r="O1530" t="s">
        <v>796</v>
      </c>
      <c r="P1530" t="s">
        <v>10671</v>
      </c>
      <c r="Q1530" t="s">
        <v>10671</v>
      </c>
      <c r="R1530" t="s">
        <v>739</v>
      </c>
      <c r="S1530" t="s">
        <v>795</v>
      </c>
      <c r="T1530" t="s">
        <v>13203</v>
      </c>
      <c r="U1530" t="s">
        <v>965</v>
      </c>
      <c r="V1530" t="s">
        <v>10638</v>
      </c>
      <c r="W1530" t="s">
        <v>970</v>
      </c>
      <c r="X1530" t="s">
        <v>13206</v>
      </c>
    </row>
    <row r="1531" spans="2:24" ht="11" outlineLevel="1" x14ac:dyDescent="0.15">
      <c r="B1531" t="s">
        <v>1454</v>
      </c>
      <c r="C1531" t="s">
        <v>1455</v>
      </c>
      <c r="D1531" t="s">
        <v>177</v>
      </c>
      <c r="E1531" t="s">
        <v>10711</v>
      </c>
      <c r="F1531" t="s">
        <v>11029</v>
      </c>
      <c r="G1531" t="s">
        <v>992</v>
      </c>
      <c r="H1531" s="17">
        <v>43840</v>
      </c>
      <c r="I1531" s="15">
        <v>2020</v>
      </c>
      <c r="J1531" t="s">
        <v>10634</v>
      </c>
      <c r="K1531" s="5">
        <v>0</v>
      </c>
      <c r="L1531" t="s">
        <v>967</v>
      </c>
      <c r="M1531" t="s">
        <v>985</v>
      </c>
      <c r="N1531" t="s">
        <v>10635</v>
      </c>
      <c r="O1531" t="s">
        <v>796</v>
      </c>
      <c r="P1531" t="s">
        <v>10671</v>
      </c>
      <c r="Q1531" t="s">
        <v>10671</v>
      </c>
      <c r="R1531" t="s">
        <v>739</v>
      </c>
      <c r="S1531" t="s">
        <v>795</v>
      </c>
      <c r="T1531" t="s">
        <v>13203</v>
      </c>
      <c r="U1531" t="s">
        <v>965</v>
      </c>
      <c r="V1531" t="s">
        <v>10638</v>
      </c>
      <c r="W1531" t="s">
        <v>970</v>
      </c>
      <c r="X1531" t="s">
        <v>13207</v>
      </c>
    </row>
    <row r="1532" spans="2:24" ht="11" outlineLevel="1" x14ac:dyDescent="0.15">
      <c r="B1532" t="s">
        <v>1454</v>
      </c>
      <c r="C1532" t="s">
        <v>1455</v>
      </c>
      <c r="D1532" t="s">
        <v>177</v>
      </c>
      <c r="E1532" t="s">
        <v>10661</v>
      </c>
      <c r="F1532" t="s">
        <v>11029</v>
      </c>
      <c r="G1532" t="s">
        <v>992</v>
      </c>
      <c r="H1532" s="17">
        <v>43760</v>
      </c>
      <c r="I1532" s="15">
        <v>2020</v>
      </c>
      <c r="J1532" t="s">
        <v>10634</v>
      </c>
      <c r="K1532" s="5">
        <v>0</v>
      </c>
      <c r="L1532" t="s">
        <v>967</v>
      </c>
      <c r="M1532" t="s">
        <v>985</v>
      </c>
      <c r="N1532" t="s">
        <v>10635</v>
      </c>
      <c r="O1532" t="s">
        <v>796</v>
      </c>
      <c r="P1532" t="s">
        <v>10671</v>
      </c>
      <c r="Q1532" t="s">
        <v>10671</v>
      </c>
      <c r="R1532" t="s">
        <v>739</v>
      </c>
      <c r="S1532" t="s">
        <v>795</v>
      </c>
      <c r="T1532" t="s">
        <v>13203</v>
      </c>
      <c r="U1532" t="s">
        <v>965</v>
      </c>
      <c r="V1532" t="s">
        <v>10638</v>
      </c>
      <c r="W1532" t="s">
        <v>970</v>
      </c>
      <c r="X1532" t="s">
        <v>13208</v>
      </c>
    </row>
    <row r="1533" spans="2:24" ht="11" outlineLevel="1" x14ac:dyDescent="0.15">
      <c r="B1533" t="s">
        <v>1454</v>
      </c>
      <c r="C1533" t="s">
        <v>1455</v>
      </c>
      <c r="D1533" t="s">
        <v>177</v>
      </c>
      <c r="E1533" t="s">
        <v>10655</v>
      </c>
      <c r="F1533" t="s">
        <v>11029</v>
      </c>
      <c r="G1533" t="s">
        <v>992</v>
      </c>
      <c r="H1533" s="17">
        <v>43783</v>
      </c>
      <c r="I1533" s="15">
        <v>2020</v>
      </c>
      <c r="J1533" t="s">
        <v>10634</v>
      </c>
      <c r="K1533" s="5">
        <v>4552.84</v>
      </c>
      <c r="L1533" t="s">
        <v>967</v>
      </c>
      <c r="M1533" t="s">
        <v>985</v>
      </c>
      <c r="N1533" t="s">
        <v>10635</v>
      </c>
      <c r="O1533" t="s">
        <v>796</v>
      </c>
      <c r="P1533" t="s">
        <v>10671</v>
      </c>
      <c r="Q1533" t="s">
        <v>10675</v>
      </c>
      <c r="R1533" t="s">
        <v>739</v>
      </c>
      <c r="S1533" t="s">
        <v>795</v>
      </c>
      <c r="T1533" t="s">
        <v>13203</v>
      </c>
      <c r="U1533" t="s">
        <v>965</v>
      </c>
      <c r="V1533" t="s">
        <v>10638</v>
      </c>
      <c r="W1533" t="s">
        <v>970</v>
      </c>
      <c r="X1533" t="s">
        <v>13209</v>
      </c>
    </row>
    <row r="1534" spans="2:24" ht="11" outlineLevel="1" x14ac:dyDescent="0.15">
      <c r="B1534" t="s">
        <v>1454</v>
      </c>
      <c r="C1534" t="s">
        <v>1455</v>
      </c>
      <c r="D1534" t="s">
        <v>177</v>
      </c>
      <c r="E1534" t="s">
        <v>10643</v>
      </c>
      <c r="F1534" t="s">
        <v>11029</v>
      </c>
      <c r="G1534" t="s">
        <v>992</v>
      </c>
      <c r="H1534" s="17">
        <v>43662</v>
      </c>
      <c r="I1534" s="15">
        <v>2019</v>
      </c>
      <c r="J1534" t="s">
        <v>10634</v>
      </c>
      <c r="K1534" s="5">
        <v>0</v>
      </c>
      <c r="L1534" t="s">
        <v>967</v>
      </c>
      <c r="M1534" t="s">
        <v>985</v>
      </c>
      <c r="N1534" t="s">
        <v>10635</v>
      </c>
      <c r="O1534" t="s">
        <v>796</v>
      </c>
      <c r="P1534" t="s">
        <v>10671</v>
      </c>
      <c r="Q1534" t="s">
        <v>10671</v>
      </c>
      <c r="R1534" t="s">
        <v>739</v>
      </c>
      <c r="S1534" t="s">
        <v>795</v>
      </c>
      <c r="T1534" t="s">
        <v>13203</v>
      </c>
      <c r="U1534" t="s">
        <v>965</v>
      </c>
      <c r="V1534" t="s">
        <v>10638</v>
      </c>
      <c r="W1534" t="s">
        <v>970</v>
      </c>
      <c r="X1534" t="s">
        <v>13210</v>
      </c>
    </row>
    <row r="1535" spans="2:24" ht="11" outlineLevel="1" x14ac:dyDescent="0.15">
      <c r="B1535" t="s">
        <v>1454</v>
      </c>
      <c r="C1535" t="s">
        <v>1455</v>
      </c>
      <c r="D1535" t="s">
        <v>177</v>
      </c>
      <c r="E1535" t="s">
        <v>10767</v>
      </c>
      <c r="F1535" t="s">
        <v>11029</v>
      </c>
      <c r="G1535" t="s">
        <v>992</v>
      </c>
      <c r="H1535" s="17">
        <v>43837</v>
      </c>
      <c r="I1535" s="15">
        <v>2020</v>
      </c>
      <c r="J1535" t="s">
        <v>10634</v>
      </c>
      <c r="K1535" s="5">
        <v>3782.01</v>
      </c>
      <c r="L1535" t="s">
        <v>967</v>
      </c>
      <c r="M1535" t="s">
        <v>985</v>
      </c>
      <c r="N1535" t="s">
        <v>10635</v>
      </c>
      <c r="O1535" t="s">
        <v>796</v>
      </c>
      <c r="P1535" t="s">
        <v>10671</v>
      </c>
      <c r="Q1535" t="s">
        <v>10671</v>
      </c>
      <c r="R1535" t="s">
        <v>739</v>
      </c>
      <c r="S1535" t="s">
        <v>795</v>
      </c>
      <c r="T1535" t="s">
        <v>13203</v>
      </c>
      <c r="U1535" t="s">
        <v>965</v>
      </c>
      <c r="V1535" t="s">
        <v>10638</v>
      </c>
      <c r="W1535" t="s">
        <v>970</v>
      </c>
      <c r="X1535" t="s">
        <v>13211</v>
      </c>
    </row>
    <row r="1536" spans="2:24" ht="11" outlineLevel="1" x14ac:dyDescent="0.15">
      <c r="B1536" t="s">
        <v>1454</v>
      </c>
      <c r="C1536" t="s">
        <v>1455</v>
      </c>
      <c r="D1536" t="s">
        <v>177</v>
      </c>
      <c r="E1536" t="s">
        <v>10649</v>
      </c>
      <c r="F1536" t="s">
        <v>11029</v>
      </c>
      <c r="G1536" t="s">
        <v>992</v>
      </c>
      <c r="H1536" s="17">
        <v>43553</v>
      </c>
      <c r="I1536" s="15">
        <v>2019</v>
      </c>
      <c r="J1536" t="s">
        <v>10634</v>
      </c>
      <c r="K1536" s="5">
        <v>4589657</v>
      </c>
      <c r="L1536" t="s">
        <v>967</v>
      </c>
      <c r="M1536" t="s">
        <v>985</v>
      </c>
      <c r="N1536" t="s">
        <v>10635</v>
      </c>
      <c r="O1536" t="s">
        <v>796</v>
      </c>
      <c r="P1536" t="s">
        <v>10671</v>
      </c>
      <c r="Q1536" t="s">
        <v>10671</v>
      </c>
      <c r="R1536" t="s">
        <v>739</v>
      </c>
      <c r="S1536" t="s">
        <v>795</v>
      </c>
      <c r="T1536" t="s">
        <v>13203</v>
      </c>
      <c r="U1536" t="s">
        <v>965</v>
      </c>
      <c r="V1536" t="s">
        <v>10638</v>
      </c>
      <c r="W1536" t="s">
        <v>970</v>
      </c>
      <c r="X1536" t="s">
        <v>13212</v>
      </c>
    </row>
    <row r="1537" spans="2:24" ht="11" outlineLevel="1" x14ac:dyDescent="0.15">
      <c r="B1537" t="s">
        <v>1454</v>
      </c>
      <c r="C1537" t="s">
        <v>1455</v>
      </c>
      <c r="D1537" t="s">
        <v>177</v>
      </c>
      <c r="E1537" t="s">
        <v>10632</v>
      </c>
      <c r="F1537" t="s">
        <v>11029</v>
      </c>
      <c r="G1537" t="s">
        <v>992</v>
      </c>
      <c r="H1537" s="17">
        <v>43683</v>
      </c>
      <c r="I1537" s="15">
        <v>2019</v>
      </c>
      <c r="J1537" t="s">
        <v>10634</v>
      </c>
      <c r="K1537" s="5">
        <v>0</v>
      </c>
      <c r="L1537" t="s">
        <v>967</v>
      </c>
      <c r="M1537" t="s">
        <v>985</v>
      </c>
      <c r="N1537" t="s">
        <v>10635</v>
      </c>
      <c r="O1537" t="s">
        <v>796</v>
      </c>
      <c r="P1537" t="s">
        <v>10671</v>
      </c>
      <c r="Q1537" t="s">
        <v>10671</v>
      </c>
      <c r="R1537" t="s">
        <v>739</v>
      </c>
      <c r="S1537" t="s">
        <v>795</v>
      </c>
      <c r="T1537" t="s">
        <v>13203</v>
      </c>
      <c r="U1537" t="s">
        <v>965</v>
      </c>
      <c r="V1537" t="s">
        <v>10638</v>
      </c>
      <c r="W1537" t="s">
        <v>970</v>
      </c>
      <c r="X1537" t="s">
        <v>13213</v>
      </c>
    </row>
    <row r="1538" spans="2:24" ht="11" outlineLevel="1" x14ac:dyDescent="0.15">
      <c r="B1538" t="s">
        <v>1454</v>
      </c>
      <c r="C1538" t="s">
        <v>1455</v>
      </c>
      <c r="D1538" t="s">
        <v>177</v>
      </c>
      <c r="E1538" t="s">
        <v>10667</v>
      </c>
      <c r="F1538" t="s">
        <v>11029</v>
      </c>
      <c r="G1538" t="s">
        <v>992</v>
      </c>
      <c r="H1538" s="17">
        <v>43726</v>
      </c>
      <c r="I1538" s="15">
        <v>2019</v>
      </c>
      <c r="J1538" t="s">
        <v>10634</v>
      </c>
      <c r="K1538" s="5">
        <v>58813.94</v>
      </c>
      <c r="L1538" t="s">
        <v>967</v>
      </c>
      <c r="M1538" t="s">
        <v>985</v>
      </c>
      <c r="N1538" t="s">
        <v>10635</v>
      </c>
      <c r="O1538" t="s">
        <v>796</v>
      </c>
      <c r="P1538" t="s">
        <v>10671</v>
      </c>
      <c r="Q1538" t="s">
        <v>10671</v>
      </c>
      <c r="R1538" t="s">
        <v>739</v>
      </c>
      <c r="S1538" t="s">
        <v>795</v>
      </c>
      <c r="T1538" t="s">
        <v>13203</v>
      </c>
      <c r="U1538" t="s">
        <v>965</v>
      </c>
      <c r="V1538" t="s">
        <v>10638</v>
      </c>
      <c r="W1538" t="s">
        <v>970</v>
      </c>
      <c r="X1538" t="s">
        <v>13214</v>
      </c>
    </row>
    <row r="1539" spans="2:24" ht="11" outlineLevel="1" x14ac:dyDescent="0.15">
      <c r="B1539" t="s">
        <v>1454</v>
      </c>
      <c r="C1539" t="s">
        <v>1455</v>
      </c>
      <c r="D1539" t="s">
        <v>177</v>
      </c>
      <c r="E1539" t="s">
        <v>10658</v>
      </c>
      <c r="F1539" t="s">
        <v>11029</v>
      </c>
      <c r="G1539" t="s">
        <v>992</v>
      </c>
      <c r="H1539" s="17">
        <v>43732</v>
      </c>
      <c r="I1539" s="15">
        <v>2019</v>
      </c>
      <c r="J1539" t="s">
        <v>10634</v>
      </c>
      <c r="K1539" s="5">
        <v>113566.74</v>
      </c>
      <c r="L1539" t="s">
        <v>967</v>
      </c>
      <c r="M1539" t="s">
        <v>985</v>
      </c>
      <c r="N1539" t="s">
        <v>10635</v>
      </c>
      <c r="O1539" t="s">
        <v>796</v>
      </c>
      <c r="P1539" t="s">
        <v>10671</v>
      </c>
      <c r="Q1539" t="s">
        <v>10671</v>
      </c>
      <c r="R1539" t="s">
        <v>739</v>
      </c>
      <c r="S1539" t="s">
        <v>795</v>
      </c>
      <c r="T1539" t="s">
        <v>13203</v>
      </c>
      <c r="U1539" t="s">
        <v>965</v>
      </c>
      <c r="V1539" t="s">
        <v>10638</v>
      </c>
      <c r="W1539" t="s">
        <v>970</v>
      </c>
      <c r="X1539" t="s">
        <v>13215</v>
      </c>
    </row>
    <row r="1540" spans="2:24" ht="11" outlineLevel="1" x14ac:dyDescent="0.15">
      <c r="B1540" t="s">
        <v>1454</v>
      </c>
      <c r="C1540" t="s">
        <v>1455</v>
      </c>
      <c r="D1540" t="s">
        <v>177</v>
      </c>
      <c r="E1540" t="s">
        <v>10664</v>
      </c>
      <c r="F1540" t="s">
        <v>11029</v>
      </c>
      <c r="G1540" t="s">
        <v>992</v>
      </c>
      <c r="H1540" s="17">
        <v>43640</v>
      </c>
      <c r="I1540" s="15">
        <v>2019</v>
      </c>
      <c r="J1540" t="s">
        <v>10634</v>
      </c>
      <c r="K1540" s="5">
        <v>150000</v>
      </c>
      <c r="L1540" t="s">
        <v>967</v>
      </c>
      <c r="M1540" t="s">
        <v>985</v>
      </c>
      <c r="N1540" t="s">
        <v>10635</v>
      </c>
      <c r="O1540" t="s">
        <v>796</v>
      </c>
      <c r="P1540" t="s">
        <v>10671</v>
      </c>
      <c r="Q1540" t="s">
        <v>10671</v>
      </c>
      <c r="R1540" t="s">
        <v>739</v>
      </c>
      <c r="S1540" t="s">
        <v>795</v>
      </c>
      <c r="T1540" t="s">
        <v>13203</v>
      </c>
      <c r="U1540" t="s">
        <v>965</v>
      </c>
      <c r="V1540" t="s">
        <v>10638</v>
      </c>
      <c r="W1540" t="s">
        <v>970</v>
      </c>
      <c r="X1540" t="s">
        <v>13216</v>
      </c>
    </row>
    <row r="1541" spans="2:24" ht="11" outlineLevel="1" x14ac:dyDescent="0.15">
      <c r="B1541" t="s">
        <v>1457</v>
      </c>
      <c r="C1541" t="s">
        <v>259</v>
      </c>
      <c r="E1541" t="s">
        <v>10711</v>
      </c>
      <c r="F1541" t="s">
        <v>13217</v>
      </c>
      <c r="G1541" t="s">
        <v>1053</v>
      </c>
      <c r="H1541" s="17">
        <v>43725</v>
      </c>
      <c r="I1541" s="15">
        <v>2019</v>
      </c>
      <c r="J1541" t="s">
        <v>10634</v>
      </c>
      <c r="K1541" s="5">
        <v>0</v>
      </c>
      <c r="L1541" t="s">
        <v>967</v>
      </c>
      <c r="M1541" t="s">
        <v>956</v>
      </c>
      <c r="N1541" t="s">
        <v>10635</v>
      </c>
      <c r="O1541" t="s">
        <v>796</v>
      </c>
      <c r="P1541" t="s">
        <v>10671</v>
      </c>
      <c r="Q1541" t="s">
        <v>11057</v>
      </c>
      <c r="R1541" t="s">
        <v>744</v>
      </c>
      <c r="S1541" t="s">
        <v>795</v>
      </c>
      <c r="T1541" t="s">
        <v>13218</v>
      </c>
      <c r="U1541" t="s">
        <v>965</v>
      </c>
      <c r="V1541" t="s">
        <v>10638</v>
      </c>
      <c r="W1541" t="s">
        <v>970</v>
      </c>
      <c r="X1541" t="s">
        <v>13219</v>
      </c>
    </row>
    <row r="1542" spans="2:24" ht="11" outlineLevel="1" x14ac:dyDescent="0.15">
      <c r="B1542" t="s">
        <v>1457</v>
      </c>
      <c r="C1542" t="s">
        <v>259</v>
      </c>
      <c r="E1542" t="s">
        <v>10767</v>
      </c>
      <c r="F1542" t="s">
        <v>13217</v>
      </c>
      <c r="G1542" t="s">
        <v>1053</v>
      </c>
      <c r="H1542" s="17">
        <v>43713</v>
      </c>
      <c r="I1542" s="15">
        <v>2019</v>
      </c>
      <c r="J1542" t="s">
        <v>10634</v>
      </c>
      <c r="K1542" s="5">
        <v>-1139767.1100000001</v>
      </c>
      <c r="L1542" t="s">
        <v>967</v>
      </c>
      <c r="M1542" t="s">
        <v>956</v>
      </c>
      <c r="N1542" t="s">
        <v>10635</v>
      </c>
      <c r="O1542" t="s">
        <v>796</v>
      </c>
      <c r="P1542" t="s">
        <v>10671</v>
      </c>
      <c r="Q1542" t="s">
        <v>11057</v>
      </c>
      <c r="R1542" t="s">
        <v>744</v>
      </c>
      <c r="S1542" t="s">
        <v>795</v>
      </c>
      <c r="T1542" t="s">
        <v>13218</v>
      </c>
      <c r="U1542" t="s">
        <v>965</v>
      </c>
      <c r="V1542" t="s">
        <v>10638</v>
      </c>
      <c r="W1542" t="s">
        <v>970</v>
      </c>
      <c r="X1542" t="s">
        <v>13220</v>
      </c>
    </row>
    <row r="1543" spans="2:24" ht="11" outlineLevel="1" x14ac:dyDescent="0.15">
      <c r="B1543" t="s">
        <v>1457</v>
      </c>
      <c r="C1543" t="s">
        <v>259</v>
      </c>
      <c r="E1543" t="s">
        <v>10652</v>
      </c>
      <c r="F1543" t="s">
        <v>13217</v>
      </c>
      <c r="G1543" t="s">
        <v>1053</v>
      </c>
      <c r="H1543" s="17">
        <v>43410</v>
      </c>
      <c r="I1543" s="15">
        <v>2019</v>
      </c>
      <c r="J1543" t="s">
        <v>10634</v>
      </c>
      <c r="K1543" s="5">
        <v>0</v>
      </c>
      <c r="L1543" t="s">
        <v>967</v>
      </c>
      <c r="M1543" t="s">
        <v>956</v>
      </c>
      <c r="N1543" t="s">
        <v>10635</v>
      </c>
      <c r="O1543" t="s">
        <v>796</v>
      </c>
      <c r="P1543" t="s">
        <v>10671</v>
      </c>
      <c r="Q1543" t="s">
        <v>11057</v>
      </c>
      <c r="R1543" t="s">
        <v>744</v>
      </c>
      <c r="S1543" t="s">
        <v>795</v>
      </c>
      <c r="T1543" t="s">
        <v>13221</v>
      </c>
      <c r="U1543" t="s">
        <v>965</v>
      </c>
      <c r="V1543" t="s">
        <v>10638</v>
      </c>
      <c r="W1543" t="s">
        <v>970</v>
      </c>
      <c r="X1543" t="s">
        <v>13222</v>
      </c>
    </row>
    <row r="1544" spans="2:24" ht="11" outlineLevel="1" x14ac:dyDescent="0.15">
      <c r="B1544" t="s">
        <v>1457</v>
      </c>
      <c r="C1544" t="s">
        <v>259</v>
      </c>
      <c r="E1544" t="s">
        <v>10643</v>
      </c>
      <c r="F1544" t="s">
        <v>13217</v>
      </c>
      <c r="G1544" t="s">
        <v>1053</v>
      </c>
      <c r="H1544" s="17">
        <v>43447</v>
      </c>
      <c r="I1544" s="15">
        <v>2019</v>
      </c>
      <c r="J1544" t="s">
        <v>10634</v>
      </c>
      <c r="K1544" s="5">
        <v>0</v>
      </c>
      <c r="L1544" t="s">
        <v>967</v>
      </c>
      <c r="M1544" t="s">
        <v>956</v>
      </c>
      <c r="N1544" t="s">
        <v>10635</v>
      </c>
      <c r="O1544" t="s">
        <v>796</v>
      </c>
      <c r="P1544" t="s">
        <v>10671</v>
      </c>
      <c r="Q1544" t="s">
        <v>11057</v>
      </c>
      <c r="R1544" t="s">
        <v>744</v>
      </c>
      <c r="S1544" t="s">
        <v>795</v>
      </c>
      <c r="T1544" t="s">
        <v>13218</v>
      </c>
      <c r="U1544" t="s">
        <v>965</v>
      </c>
      <c r="V1544" t="s">
        <v>10638</v>
      </c>
      <c r="W1544" t="s">
        <v>970</v>
      </c>
      <c r="X1544" t="s">
        <v>13223</v>
      </c>
    </row>
    <row r="1545" spans="2:24" ht="11" outlineLevel="1" x14ac:dyDescent="0.15">
      <c r="B1545" t="s">
        <v>1457</v>
      </c>
      <c r="C1545" t="s">
        <v>259</v>
      </c>
      <c r="E1545" t="s">
        <v>10632</v>
      </c>
      <c r="F1545" t="s">
        <v>13217</v>
      </c>
      <c r="G1545" t="s">
        <v>1053</v>
      </c>
      <c r="H1545" s="17">
        <v>43475</v>
      </c>
      <c r="I1545" s="15">
        <v>2019</v>
      </c>
      <c r="J1545" t="s">
        <v>10634</v>
      </c>
      <c r="K1545" s="5">
        <v>0</v>
      </c>
      <c r="L1545" t="s">
        <v>967</v>
      </c>
      <c r="M1545" t="s">
        <v>956</v>
      </c>
      <c r="N1545" t="s">
        <v>10635</v>
      </c>
      <c r="O1545" t="s">
        <v>796</v>
      </c>
      <c r="P1545" t="s">
        <v>10671</v>
      </c>
      <c r="Q1545" t="s">
        <v>11057</v>
      </c>
      <c r="R1545" t="s">
        <v>744</v>
      </c>
      <c r="S1545" t="s">
        <v>795</v>
      </c>
      <c r="T1545" t="s">
        <v>13218</v>
      </c>
      <c r="U1545" t="s">
        <v>965</v>
      </c>
      <c r="V1545" t="s">
        <v>10638</v>
      </c>
      <c r="W1545" t="s">
        <v>970</v>
      </c>
      <c r="X1545" t="s">
        <v>13224</v>
      </c>
    </row>
    <row r="1546" spans="2:24" ht="11" outlineLevel="1" x14ac:dyDescent="0.15">
      <c r="B1546" t="s">
        <v>1457</v>
      </c>
      <c r="C1546" t="s">
        <v>259</v>
      </c>
      <c r="E1546" t="s">
        <v>10640</v>
      </c>
      <c r="F1546" t="s">
        <v>13217</v>
      </c>
      <c r="G1546" t="s">
        <v>1053</v>
      </c>
      <c r="H1546" s="17">
        <v>43683</v>
      </c>
      <c r="I1546" s="15">
        <v>2019</v>
      </c>
      <c r="J1546" t="s">
        <v>10634</v>
      </c>
      <c r="K1546" s="5">
        <v>0</v>
      </c>
      <c r="L1546" t="s">
        <v>967</v>
      </c>
      <c r="M1546" t="s">
        <v>956</v>
      </c>
      <c r="N1546" t="s">
        <v>10635</v>
      </c>
      <c r="O1546" t="s">
        <v>796</v>
      </c>
      <c r="P1546" t="s">
        <v>10671</v>
      </c>
      <c r="Q1546" t="s">
        <v>11057</v>
      </c>
      <c r="R1546" t="s">
        <v>744</v>
      </c>
      <c r="S1546" t="s">
        <v>795</v>
      </c>
      <c r="T1546" t="s">
        <v>13218</v>
      </c>
      <c r="U1546" t="s">
        <v>965</v>
      </c>
      <c r="V1546" t="s">
        <v>10638</v>
      </c>
      <c r="W1546" t="s">
        <v>970</v>
      </c>
      <c r="X1546" t="s">
        <v>13225</v>
      </c>
    </row>
    <row r="1547" spans="2:24" ht="11" outlineLevel="1" x14ac:dyDescent="0.15">
      <c r="B1547" t="s">
        <v>1457</v>
      </c>
      <c r="C1547" t="s">
        <v>259</v>
      </c>
      <c r="E1547" t="s">
        <v>10667</v>
      </c>
      <c r="F1547" t="s">
        <v>13217</v>
      </c>
      <c r="G1547" t="s">
        <v>1053</v>
      </c>
      <c r="H1547" s="17">
        <v>43508</v>
      </c>
      <c r="I1547" s="15">
        <v>2019</v>
      </c>
      <c r="J1547" t="s">
        <v>10634</v>
      </c>
      <c r="K1547" s="5">
        <v>0</v>
      </c>
      <c r="L1547" t="s">
        <v>967</v>
      </c>
      <c r="M1547" t="s">
        <v>956</v>
      </c>
      <c r="N1547" t="s">
        <v>10635</v>
      </c>
      <c r="O1547" t="s">
        <v>796</v>
      </c>
      <c r="P1547" t="s">
        <v>10671</v>
      </c>
      <c r="Q1547" t="s">
        <v>11057</v>
      </c>
      <c r="R1547" t="s">
        <v>744</v>
      </c>
      <c r="S1547" t="s">
        <v>795</v>
      </c>
      <c r="T1547" t="s">
        <v>13218</v>
      </c>
      <c r="U1547" t="s">
        <v>965</v>
      </c>
      <c r="V1547" t="s">
        <v>10638</v>
      </c>
      <c r="W1547" t="s">
        <v>970</v>
      </c>
      <c r="X1547" t="s">
        <v>13226</v>
      </c>
    </row>
    <row r="1548" spans="2:24" ht="11" outlineLevel="1" x14ac:dyDescent="0.15">
      <c r="B1548" t="s">
        <v>1457</v>
      </c>
      <c r="C1548" t="s">
        <v>259</v>
      </c>
      <c r="E1548" t="s">
        <v>10655</v>
      </c>
      <c r="F1548" t="s">
        <v>13217</v>
      </c>
      <c r="G1548" t="s">
        <v>1053</v>
      </c>
      <c r="H1548" s="17">
        <v>43600</v>
      </c>
      <c r="I1548" s="15">
        <v>2019</v>
      </c>
      <c r="J1548" t="s">
        <v>10634</v>
      </c>
      <c r="K1548" s="5">
        <v>0</v>
      </c>
      <c r="L1548" t="s">
        <v>967</v>
      </c>
      <c r="M1548" t="s">
        <v>956</v>
      </c>
      <c r="N1548" t="s">
        <v>10635</v>
      </c>
      <c r="O1548" t="s">
        <v>796</v>
      </c>
      <c r="P1548" t="s">
        <v>10671</v>
      </c>
      <c r="Q1548" t="s">
        <v>11057</v>
      </c>
      <c r="R1548" t="s">
        <v>744</v>
      </c>
      <c r="S1548" t="s">
        <v>795</v>
      </c>
      <c r="T1548" t="s">
        <v>13218</v>
      </c>
      <c r="U1548" t="s">
        <v>965</v>
      </c>
      <c r="V1548" t="s">
        <v>10638</v>
      </c>
      <c r="W1548" t="s">
        <v>970</v>
      </c>
      <c r="X1548" t="s">
        <v>13227</v>
      </c>
    </row>
    <row r="1549" spans="2:24" ht="11" outlineLevel="1" x14ac:dyDescent="0.15">
      <c r="B1549" t="s">
        <v>1457</v>
      </c>
      <c r="C1549" t="s">
        <v>259</v>
      </c>
      <c r="E1549" t="s">
        <v>10664</v>
      </c>
      <c r="F1549" t="s">
        <v>13217</v>
      </c>
      <c r="G1549" t="s">
        <v>1053</v>
      </c>
      <c r="H1549" s="17">
        <v>43431</v>
      </c>
      <c r="I1549" s="15">
        <v>2019</v>
      </c>
      <c r="J1549" t="s">
        <v>10634</v>
      </c>
      <c r="K1549" s="5">
        <v>0</v>
      </c>
      <c r="L1549" t="s">
        <v>967</v>
      </c>
      <c r="M1549" t="s">
        <v>956</v>
      </c>
      <c r="N1549" t="s">
        <v>10635</v>
      </c>
      <c r="O1549" t="s">
        <v>796</v>
      </c>
      <c r="P1549" t="s">
        <v>10671</v>
      </c>
      <c r="Q1549" t="s">
        <v>11057</v>
      </c>
      <c r="R1549" t="s">
        <v>744</v>
      </c>
      <c r="S1549" t="s">
        <v>795</v>
      </c>
      <c r="T1549" t="s">
        <v>13218</v>
      </c>
      <c r="U1549" t="s">
        <v>965</v>
      </c>
      <c r="V1549" t="s">
        <v>10638</v>
      </c>
      <c r="W1549" t="s">
        <v>970</v>
      </c>
      <c r="X1549" t="s">
        <v>13228</v>
      </c>
    </row>
    <row r="1550" spans="2:24" ht="11" outlineLevel="1" x14ac:dyDescent="0.15">
      <c r="B1550" t="s">
        <v>1457</v>
      </c>
      <c r="C1550" t="s">
        <v>259</v>
      </c>
      <c r="E1550" t="s">
        <v>10661</v>
      </c>
      <c r="F1550" t="s">
        <v>13217</v>
      </c>
      <c r="G1550" t="s">
        <v>1053</v>
      </c>
      <c r="H1550" s="17">
        <v>43552</v>
      </c>
      <c r="I1550" s="15">
        <v>2019</v>
      </c>
      <c r="J1550" t="s">
        <v>10634</v>
      </c>
      <c r="K1550" s="5">
        <v>0</v>
      </c>
      <c r="L1550" t="s">
        <v>967</v>
      </c>
      <c r="M1550" t="s">
        <v>956</v>
      </c>
      <c r="N1550" t="s">
        <v>10635</v>
      </c>
      <c r="O1550" t="s">
        <v>796</v>
      </c>
      <c r="P1550" t="s">
        <v>10671</v>
      </c>
      <c r="Q1550" t="s">
        <v>11057</v>
      </c>
      <c r="R1550" t="s">
        <v>744</v>
      </c>
      <c r="S1550" t="s">
        <v>795</v>
      </c>
      <c r="T1550" t="s">
        <v>13218</v>
      </c>
      <c r="U1550" t="s">
        <v>965</v>
      </c>
      <c r="V1550" t="s">
        <v>10638</v>
      </c>
      <c r="W1550" t="s">
        <v>970</v>
      </c>
      <c r="X1550" t="s">
        <v>13229</v>
      </c>
    </row>
    <row r="1551" spans="2:24" ht="11" outlineLevel="1" x14ac:dyDescent="0.15">
      <c r="B1551" t="s">
        <v>1457</v>
      </c>
      <c r="C1551" t="s">
        <v>259</v>
      </c>
      <c r="E1551" t="s">
        <v>10658</v>
      </c>
      <c r="F1551" t="s">
        <v>13217</v>
      </c>
      <c r="G1551" t="s">
        <v>1053</v>
      </c>
      <c r="H1551" s="17">
        <v>43538</v>
      </c>
      <c r="I1551" s="15">
        <v>2019</v>
      </c>
      <c r="J1551" t="s">
        <v>10634</v>
      </c>
      <c r="K1551" s="5">
        <v>0</v>
      </c>
      <c r="L1551" t="s">
        <v>967</v>
      </c>
      <c r="M1551" t="s">
        <v>956</v>
      </c>
      <c r="N1551" t="s">
        <v>10635</v>
      </c>
      <c r="O1551" t="s">
        <v>796</v>
      </c>
      <c r="P1551" t="s">
        <v>10671</v>
      </c>
      <c r="Q1551" t="s">
        <v>11057</v>
      </c>
      <c r="R1551" t="s">
        <v>744</v>
      </c>
      <c r="S1551" t="s">
        <v>795</v>
      </c>
      <c r="T1551" t="s">
        <v>13218</v>
      </c>
      <c r="U1551" t="s">
        <v>965</v>
      </c>
      <c r="V1551" t="s">
        <v>10638</v>
      </c>
      <c r="W1551" t="s">
        <v>970</v>
      </c>
      <c r="X1551" t="s">
        <v>13230</v>
      </c>
    </row>
    <row r="1552" spans="2:24" ht="11" outlineLevel="1" x14ac:dyDescent="0.15">
      <c r="B1552" t="s">
        <v>1459</v>
      </c>
      <c r="C1552" t="s">
        <v>1460</v>
      </c>
      <c r="D1552" t="s">
        <v>170</v>
      </c>
      <c r="E1552" t="s">
        <v>10652</v>
      </c>
      <c r="F1552" t="s">
        <v>12674</v>
      </c>
      <c r="G1552" t="s">
        <v>1299</v>
      </c>
      <c r="H1552" s="17">
        <v>46008</v>
      </c>
      <c r="I1552" s="15">
        <v>2026</v>
      </c>
      <c r="J1552" t="s">
        <v>10634</v>
      </c>
      <c r="K1552" s="5">
        <v>0</v>
      </c>
      <c r="L1552" t="s">
        <v>967</v>
      </c>
      <c r="M1552" t="s">
        <v>985</v>
      </c>
      <c r="N1552" t="s">
        <v>10635</v>
      </c>
      <c r="O1552" t="s">
        <v>796</v>
      </c>
      <c r="P1552" t="s">
        <v>10885</v>
      </c>
      <c r="Q1552" t="s">
        <v>10671</v>
      </c>
      <c r="R1552" t="s">
        <v>740</v>
      </c>
      <c r="S1552" t="s">
        <v>795</v>
      </c>
      <c r="T1552" t="s">
        <v>13231</v>
      </c>
      <c r="U1552" t="s">
        <v>965</v>
      </c>
      <c r="V1552" t="s">
        <v>10638</v>
      </c>
      <c r="W1552" t="s">
        <v>970</v>
      </c>
      <c r="X1552" t="s">
        <v>13232</v>
      </c>
    </row>
    <row r="1553" spans="2:24" ht="11" outlineLevel="1" x14ac:dyDescent="0.15">
      <c r="B1553" t="s">
        <v>1459</v>
      </c>
      <c r="C1553" t="s">
        <v>1460</v>
      </c>
      <c r="D1553" t="s">
        <v>170</v>
      </c>
      <c r="E1553" t="s">
        <v>10664</v>
      </c>
      <c r="F1553" t="s">
        <v>12674</v>
      </c>
      <c r="G1553" t="s">
        <v>1299</v>
      </c>
      <c r="H1553" s="17">
        <v>46045</v>
      </c>
      <c r="I1553" s="15">
        <v>2026</v>
      </c>
      <c r="J1553" t="s">
        <v>10634</v>
      </c>
      <c r="K1553" s="5">
        <v>0</v>
      </c>
      <c r="L1553" t="s">
        <v>967</v>
      </c>
      <c r="M1553" t="s">
        <v>985</v>
      </c>
      <c r="N1553" t="s">
        <v>10635</v>
      </c>
      <c r="O1553" t="s">
        <v>796</v>
      </c>
      <c r="P1553" t="s">
        <v>10885</v>
      </c>
      <c r="Q1553" t="s">
        <v>10671</v>
      </c>
      <c r="R1553" t="s">
        <v>740</v>
      </c>
      <c r="S1553" t="s">
        <v>795</v>
      </c>
      <c r="T1553" t="s">
        <v>13231</v>
      </c>
      <c r="U1553" t="s">
        <v>965</v>
      </c>
      <c r="V1553" t="s">
        <v>10638</v>
      </c>
      <c r="W1553" t="s">
        <v>970</v>
      </c>
      <c r="X1553" t="s">
        <v>13233</v>
      </c>
    </row>
    <row r="1554" spans="2:24" ht="11" outlineLevel="1" x14ac:dyDescent="0.15">
      <c r="B1554" t="s">
        <v>1459</v>
      </c>
      <c r="C1554" t="s">
        <v>1460</v>
      </c>
      <c r="D1554" t="s">
        <v>170</v>
      </c>
      <c r="E1554" t="s">
        <v>10643</v>
      </c>
      <c r="F1554" t="s">
        <v>12674</v>
      </c>
      <c r="G1554" t="s">
        <v>1299</v>
      </c>
      <c r="H1554" s="17">
        <v>46079</v>
      </c>
      <c r="I1554" s="15">
        <v>2026</v>
      </c>
      <c r="J1554" t="s">
        <v>10634</v>
      </c>
      <c r="K1554" s="5">
        <v>0</v>
      </c>
      <c r="L1554" t="s">
        <v>967</v>
      </c>
      <c r="M1554" t="s">
        <v>985</v>
      </c>
      <c r="N1554" t="s">
        <v>10635</v>
      </c>
      <c r="O1554" t="s">
        <v>796</v>
      </c>
      <c r="P1554" t="s">
        <v>10885</v>
      </c>
      <c r="Q1554" t="s">
        <v>10671</v>
      </c>
      <c r="R1554" t="s">
        <v>740</v>
      </c>
      <c r="S1554" t="s">
        <v>795</v>
      </c>
      <c r="T1554" t="s">
        <v>13231</v>
      </c>
      <c r="U1554" t="s">
        <v>965</v>
      </c>
      <c r="V1554" t="s">
        <v>10638</v>
      </c>
      <c r="W1554" t="s">
        <v>970</v>
      </c>
      <c r="X1554" t="s">
        <v>13234</v>
      </c>
    </row>
    <row r="1555" spans="2:24" ht="11" outlineLevel="1" x14ac:dyDescent="0.15">
      <c r="B1555" t="s">
        <v>1459</v>
      </c>
      <c r="C1555" t="s">
        <v>1460</v>
      </c>
      <c r="D1555" t="s">
        <v>170</v>
      </c>
      <c r="E1555" t="s">
        <v>10649</v>
      </c>
      <c r="F1555" t="s">
        <v>12674</v>
      </c>
      <c r="G1555" t="s">
        <v>1299</v>
      </c>
      <c r="H1555" s="17">
        <v>45930</v>
      </c>
      <c r="I1555" s="15">
        <v>2025</v>
      </c>
      <c r="J1555" t="s">
        <v>10634</v>
      </c>
      <c r="K1555" s="5">
        <v>4886380</v>
      </c>
      <c r="L1555" t="s">
        <v>967</v>
      </c>
      <c r="M1555" t="s">
        <v>985</v>
      </c>
      <c r="N1555" t="s">
        <v>10635</v>
      </c>
      <c r="O1555" t="s">
        <v>796</v>
      </c>
      <c r="P1555" t="s">
        <v>10885</v>
      </c>
      <c r="Q1555" t="s">
        <v>10671</v>
      </c>
      <c r="R1555" t="s">
        <v>740</v>
      </c>
      <c r="S1555" t="s">
        <v>795</v>
      </c>
      <c r="T1555" t="s">
        <v>13235</v>
      </c>
      <c r="U1555" t="s">
        <v>965</v>
      </c>
      <c r="V1555" t="s">
        <v>10638</v>
      </c>
      <c r="W1555" t="s">
        <v>970</v>
      </c>
      <c r="X1555" t="s">
        <v>13236</v>
      </c>
    </row>
    <row r="1556" spans="2:24" ht="11" outlineLevel="1" x14ac:dyDescent="0.15">
      <c r="B1556" t="s">
        <v>1462</v>
      </c>
      <c r="C1556" t="s">
        <v>260</v>
      </c>
      <c r="E1556" t="s">
        <v>13237</v>
      </c>
      <c r="F1556" t="s">
        <v>11414</v>
      </c>
      <c r="G1556" t="s">
        <v>1053</v>
      </c>
      <c r="H1556" s="17">
        <v>44349</v>
      </c>
      <c r="I1556" s="15">
        <v>2021</v>
      </c>
      <c r="J1556" t="s">
        <v>10634</v>
      </c>
      <c r="K1556" s="5">
        <v>-34760</v>
      </c>
      <c r="L1556" t="s">
        <v>967</v>
      </c>
      <c r="M1556" t="s">
        <v>956</v>
      </c>
      <c r="N1556" t="s">
        <v>10635</v>
      </c>
      <c r="O1556" t="s">
        <v>796</v>
      </c>
      <c r="P1556" t="s">
        <v>10671</v>
      </c>
      <c r="Q1556" t="s">
        <v>10671</v>
      </c>
      <c r="R1556" t="s">
        <v>744</v>
      </c>
      <c r="S1556" t="s">
        <v>795</v>
      </c>
      <c r="T1556" t="s">
        <v>13238</v>
      </c>
      <c r="U1556" t="s">
        <v>965</v>
      </c>
      <c r="V1556" t="s">
        <v>10638</v>
      </c>
      <c r="W1556" t="s">
        <v>970</v>
      </c>
      <c r="X1556" t="s">
        <v>13239</v>
      </c>
    </row>
    <row r="1557" spans="2:24" ht="11" outlineLevel="1" x14ac:dyDescent="0.15">
      <c r="B1557" t="s">
        <v>1462</v>
      </c>
      <c r="C1557" t="s">
        <v>260</v>
      </c>
      <c r="E1557" t="s">
        <v>12852</v>
      </c>
      <c r="F1557" t="s">
        <v>11414</v>
      </c>
      <c r="G1557" t="s">
        <v>1053</v>
      </c>
      <c r="H1557" s="17">
        <v>43957</v>
      </c>
      <c r="I1557" s="15">
        <v>2020</v>
      </c>
      <c r="J1557" t="s">
        <v>10634</v>
      </c>
      <c r="K1557" s="5">
        <v>0</v>
      </c>
      <c r="L1557" t="s">
        <v>967</v>
      </c>
      <c r="M1557" t="s">
        <v>956</v>
      </c>
      <c r="N1557" t="s">
        <v>10635</v>
      </c>
      <c r="O1557" t="s">
        <v>796</v>
      </c>
      <c r="P1557" t="s">
        <v>10671</v>
      </c>
      <c r="Q1557" t="s">
        <v>11057</v>
      </c>
      <c r="R1557" t="s">
        <v>744</v>
      </c>
      <c r="S1557" t="s">
        <v>795</v>
      </c>
      <c r="T1557" t="s">
        <v>13238</v>
      </c>
      <c r="U1557" t="s">
        <v>965</v>
      </c>
      <c r="V1557" t="s">
        <v>10638</v>
      </c>
      <c r="W1557" t="s">
        <v>970</v>
      </c>
      <c r="X1557" t="s">
        <v>13240</v>
      </c>
    </row>
    <row r="1558" spans="2:24" ht="11" outlineLevel="1" x14ac:dyDescent="0.15">
      <c r="B1558" t="s">
        <v>1462</v>
      </c>
      <c r="C1558" t="s">
        <v>260</v>
      </c>
      <c r="E1558" t="s">
        <v>10643</v>
      </c>
      <c r="F1558" t="s">
        <v>11414</v>
      </c>
      <c r="G1558" t="s">
        <v>1053</v>
      </c>
      <c r="H1558" s="17">
        <v>44105</v>
      </c>
      <c r="I1558" s="15">
        <v>2021</v>
      </c>
      <c r="J1558" t="s">
        <v>10634</v>
      </c>
      <c r="K1558" s="5">
        <v>0</v>
      </c>
      <c r="L1558" t="s">
        <v>967</v>
      </c>
      <c r="M1558" t="s">
        <v>956</v>
      </c>
      <c r="N1558" t="s">
        <v>10635</v>
      </c>
      <c r="O1558" t="s">
        <v>796</v>
      </c>
      <c r="P1558" t="s">
        <v>10671</v>
      </c>
      <c r="Q1558" t="s">
        <v>10671</v>
      </c>
      <c r="R1558" t="s">
        <v>744</v>
      </c>
      <c r="S1558" t="s">
        <v>795</v>
      </c>
      <c r="T1558" t="s">
        <v>13238</v>
      </c>
      <c r="U1558" t="s">
        <v>965</v>
      </c>
      <c r="V1558" t="s">
        <v>10638</v>
      </c>
      <c r="W1558" t="s">
        <v>970</v>
      </c>
      <c r="X1558" t="s">
        <v>13241</v>
      </c>
    </row>
    <row r="1559" spans="2:24" ht="11" outlineLevel="1" x14ac:dyDescent="0.15">
      <c r="B1559" t="s">
        <v>1462</v>
      </c>
      <c r="C1559" t="s">
        <v>260</v>
      </c>
      <c r="E1559" t="s">
        <v>13242</v>
      </c>
      <c r="F1559" t="s">
        <v>11414</v>
      </c>
      <c r="G1559" t="s">
        <v>1053</v>
      </c>
      <c r="H1559" s="17">
        <v>43999</v>
      </c>
      <c r="I1559" s="15">
        <v>2020</v>
      </c>
      <c r="J1559" t="s">
        <v>10634</v>
      </c>
      <c r="K1559" s="5">
        <v>0</v>
      </c>
      <c r="L1559" t="s">
        <v>967</v>
      </c>
      <c r="M1559" t="s">
        <v>956</v>
      </c>
      <c r="N1559" t="s">
        <v>10635</v>
      </c>
      <c r="O1559" t="s">
        <v>796</v>
      </c>
      <c r="P1559" t="s">
        <v>10671</v>
      </c>
      <c r="Q1559" t="s">
        <v>10671</v>
      </c>
      <c r="R1559" t="s">
        <v>744</v>
      </c>
      <c r="S1559" t="s">
        <v>795</v>
      </c>
      <c r="T1559" t="s">
        <v>13238</v>
      </c>
      <c r="U1559" t="s">
        <v>965</v>
      </c>
      <c r="V1559" t="s">
        <v>10638</v>
      </c>
      <c r="W1559" t="s">
        <v>970</v>
      </c>
      <c r="X1559" t="s">
        <v>13243</v>
      </c>
    </row>
    <row r="1560" spans="2:24" ht="11" outlineLevel="1" x14ac:dyDescent="0.15">
      <c r="B1560" t="s">
        <v>1464</v>
      </c>
      <c r="C1560" t="s">
        <v>1465</v>
      </c>
      <c r="D1560" t="s">
        <v>184</v>
      </c>
      <c r="E1560" t="s">
        <v>10661</v>
      </c>
      <c r="F1560" t="s">
        <v>13217</v>
      </c>
      <c r="G1560" t="s">
        <v>1053</v>
      </c>
      <c r="H1560" s="17">
        <v>43676</v>
      </c>
      <c r="I1560" s="15">
        <v>2019</v>
      </c>
      <c r="J1560" t="s">
        <v>10634</v>
      </c>
      <c r="K1560" s="5">
        <v>40281.18</v>
      </c>
      <c r="L1560" t="s">
        <v>967</v>
      </c>
      <c r="M1560" t="s">
        <v>985</v>
      </c>
      <c r="N1560" t="s">
        <v>10635</v>
      </c>
      <c r="O1560" t="s">
        <v>796</v>
      </c>
      <c r="P1560" t="s">
        <v>10671</v>
      </c>
      <c r="Q1560" t="s">
        <v>10671</v>
      </c>
      <c r="R1560" t="s">
        <v>744</v>
      </c>
      <c r="S1560" t="s">
        <v>795</v>
      </c>
      <c r="T1560" t="s">
        <v>13244</v>
      </c>
      <c r="U1560" t="s">
        <v>965</v>
      </c>
      <c r="V1560" t="s">
        <v>10638</v>
      </c>
      <c r="W1560" t="s">
        <v>970</v>
      </c>
      <c r="X1560" t="s">
        <v>13245</v>
      </c>
    </row>
    <row r="1561" spans="2:24" ht="11" outlineLevel="1" x14ac:dyDescent="0.15">
      <c r="B1561" t="s">
        <v>1464</v>
      </c>
      <c r="C1561" t="s">
        <v>1465</v>
      </c>
      <c r="D1561" t="s">
        <v>184</v>
      </c>
      <c r="E1561" t="s">
        <v>10632</v>
      </c>
      <c r="F1561" t="s">
        <v>13217</v>
      </c>
      <c r="G1561" t="s">
        <v>1053</v>
      </c>
      <c r="H1561" s="17">
        <v>43355</v>
      </c>
      <c r="I1561" s="15">
        <v>2018</v>
      </c>
      <c r="J1561" t="s">
        <v>10634</v>
      </c>
      <c r="K1561" s="5">
        <v>10587.72</v>
      </c>
      <c r="L1561" t="s">
        <v>967</v>
      </c>
      <c r="M1561" t="s">
        <v>985</v>
      </c>
      <c r="N1561" t="s">
        <v>10635</v>
      </c>
      <c r="O1561" t="s">
        <v>796</v>
      </c>
      <c r="P1561" t="s">
        <v>10671</v>
      </c>
      <c r="Q1561" t="s">
        <v>10671</v>
      </c>
      <c r="R1561" t="s">
        <v>744</v>
      </c>
      <c r="S1561" t="s">
        <v>795</v>
      </c>
      <c r="T1561" t="s">
        <v>13244</v>
      </c>
      <c r="U1561" t="s">
        <v>965</v>
      </c>
      <c r="V1561" t="s">
        <v>10638</v>
      </c>
      <c r="W1561" t="s">
        <v>970</v>
      </c>
      <c r="X1561" t="s">
        <v>13246</v>
      </c>
    </row>
    <row r="1562" spans="2:24" ht="11" outlineLevel="1" x14ac:dyDescent="0.15">
      <c r="B1562" t="s">
        <v>1464</v>
      </c>
      <c r="C1562" t="s">
        <v>1465</v>
      </c>
      <c r="D1562" t="s">
        <v>184</v>
      </c>
      <c r="E1562" t="s">
        <v>10658</v>
      </c>
      <c r="F1562" t="s">
        <v>13217</v>
      </c>
      <c r="G1562" t="s">
        <v>1053</v>
      </c>
      <c r="H1562" s="17">
        <v>43494</v>
      </c>
      <c r="I1562" s="15">
        <v>2019</v>
      </c>
      <c r="J1562" t="s">
        <v>10634</v>
      </c>
      <c r="K1562" s="5">
        <v>0</v>
      </c>
      <c r="L1562" t="s">
        <v>967</v>
      </c>
      <c r="M1562" t="s">
        <v>985</v>
      </c>
      <c r="N1562" t="s">
        <v>10635</v>
      </c>
      <c r="O1562" t="s">
        <v>796</v>
      </c>
      <c r="P1562" t="s">
        <v>10671</v>
      </c>
      <c r="Q1562" t="s">
        <v>10671</v>
      </c>
      <c r="R1562" t="s">
        <v>744</v>
      </c>
      <c r="S1562" t="s">
        <v>795</v>
      </c>
      <c r="T1562" t="s">
        <v>13244</v>
      </c>
      <c r="U1562" t="s">
        <v>965</v>
      </c>
      <c r="V1562" t="s">
        <v>10638</v>
      </c>
      <c r="W1562" t="s">
        <v>970</v>
      </c>
      <c r="X1562" t="s">
        <v>13247</v>
      </c>
    </row>
    <row r="1563" spans="2:24" ht="11" outlineLevel="1" x14ac:dyDescent="0.15">
      <c r="B1563" t="s">
        <v>1464</v>
      </c>
      <c r="C1563" t="s">
        <v>1465</v>
      </c>
      <c r="D1563" t="s">
        <v>184</v>
      </c>
      <c r="E1563" t="s">
        <v>10667</v>
      </c>
      <c r="F1563" t="s">
        <v>13217</v>
      </c>
      <c r="G1563" t="s">
        <v>1053</v>
      </c>
      <c r="H1563" s="17">
        <v>43392</v>
      </c>
      <c r="I1563" s="15">
        <v>2019</v>
      </c>
      <c r="J1563" t="s">
        <v>10634</v>
      </c>
      <c r="K1563" s="5">
        <v>-5358.92</v>
      </c>
      <c r="L1563" t="s">
        <v>967</v>
      </c>
      <c r="M1563" t="s">
        <v>985</v>
      </c>
      <c r="N1563" t="s">
        <v>10635</v>
      </c>
      <c r="O1563" t="s">
        <v>796</v>
      </c>
      <c r="P1563" t="s">
        <v>10671</v>
      </c>
      <c r="Q1563" t="s">
        <v>10671</v>
      </c>
      <c r="R1563" t="s">
        <v>744</v>
      </c>
      <c r="S1563" t="s">
        <v>795</v>
      </c>
      <c r="T1563" t="s">
        <v>13244</v>
      </c>
      <c r="U1563" t="s">
        <v>965</v>
      </c>
      <c r="V1563" t="s">
        <v>10638</v>
      </c>
      <c r="W1563" t="s">
        <v>970</v>
      </c>
      <c r="X1563" t="s">
        <v>13248</v>
      </c>
    </row>
    <row r="1564" spans="2:24" ht="11" outlineLevel="1" x14ac:dyDescent="0.15">
      <c r="B1564" t="s">
        <v>1464</v>
      </c>
      <c r="C1564" t="s">
        <v>1465</v>
      </c>
      <c r="D1564" t="s">
        <v>184</v>
      </c>
      <c r="E1564" t="s">
        <v>10643</v>
      </c>
      <c r="F1564" t="s">
        <v>13217</v>
      </c>
      <c r="G1564" t="s">
        <v>1053</v>
      </c>
      <c r="H1564" s="17">
        <v>43347</v>
      </c>
      <c r="I1564" s="15">
        <v>2018</v>
      </c>
      <c r="J1564" t="s">
        <v>10634</v>
      </c>
      <c r="K1564" s="5">
        <v>0</v>
      </c>
      <c r="L1564" t="s">
        <v>967</v>
      </c>
      <c r="M1564" t="s">
        <v>985</v>
      </c>
      <c r="N1564" t="s">
        <v>10635</v>
      </c>
      <c r="O1564" t="s">
        <v>796</v>
      </c>
      <c r="P1564" t="s">
        <v>10671</v>
      </c>
      <c r="Q1564" t="s">
        <v>10671</v>
      </c>
      <c r="R1564" t="s">
        <v>744</v>
      </c>
      <c r="S1564" t="s">
        <v>795</v>
      </c>
      <c r="T1564" t="s">
        <v>13244</v>
      </c>
      <c r="U1564" t="s">
        <v>965</v>
      </c>
      <c r="V1564" t="s">
        <v>10638</v>
      </c>
      <c r="W1564" t="s">
        <v>970</v>
      </c>
      <c r="X1564" t="s">
        <v>13249</v>
      </c>
    </row>
    <row r="1565" spans="2:24" ht="11" outlineLevel="1" x14ac:dyDescent="0.15">
      <c r="B1565" t="s">
        <v>1467</v>
      </c>
      <c r="C1565" t="s">
        <v>262</v>
      </c>
      <c r="E1565" t="s">
        <v>10667</v>
      </c>
      <c r="F1565" t="s">
        <v>13250</v>
      </c>
      <c r="G1565" t="s">
        <v>1468</v>
      </c>
      <c r="H1565" s="17">
        <v>45377</v>
      </c>
      <c r="I1565" s="15">
        <v>2024</v>
      </c>
      <c r="J1565" t="s">
        <v>10634</v>
      </c>
      <c r="K1565" s="5">
        <v>83701.53</v>
      </c>
      <c r="L1565" t="s">
        <v>967</v>
      </c>
      <c r="M1565" t="s">
        <v>956</v>
      </c>
      <c r="N1565" t="s">
        <v>10635</v>
      </c>
      <c r="O1565" t="s">
        <v>825</v>
      </c>
      <c r="P1565" t="s">
        <v>11434</v>
      </c>
      <c r="Q1565" t="s">
        <v>11435</v>
      </c>
      <c r="R1565" t="s">
        <v>748</v>
      </c>
      <c r="S1565" t="s">
        <v>795</v>
      </c>
      <c r="T1565" t="s">
        <v>13251</v>
      </c>
      <c r="U1565" t="s">
        <v>965</v>
      </c>
      <c r="V1565" t="s">
        <v>10638</v>
      </c>
      <c r="W1565" t="s">
        <v>970</v>
      </c>
      <c r="X1565" t="s">
        <v>13252</v>
      </c>
    </row>
    <row r="1566" spans="2:24" ht="11" outlineLevel="1" x14ac:dyDescent="0.15">
      <c r="B1566" t="s">
        <v>1467</v>
      </c>
      <c r="C1566" t="s">
        <v>262</v>
      </c>
      <c r="E1566" t="s">
        <v>10646</v>
      </c>
      <c r="F1566" t="s">
        <v>13250</v>
      </c>
      <c r="G1566" t="s">
        <v>1468</v>
      </c>
      <c r="H1566" s="17">
        <v>45433</v>
      </c>
      <c r="I1566" s="15">
        <v>2024</v>
      </c>
      <c r="J1566" t="s">
        <v>10634</v>
      </c>
      <c r="K1566" s="5">
        <v>0</v>
      </c>
      <c r="L1566" t="s">
        <v>967</v>
      </c>
      <c r="M1566" t="s">
        <v>956</v>
      </c>
      <c r="N1566" t="s">
        <v>10635</v>
      </c>
      <c r="O1566" t="s">
        <v>825</v>
      </c>
      <c r="P1566" t="s">
        <v>11434</v>
      </c>
      <c r="Q1566" t="s">
        <v>11435</v>
      </c>
      <c r="R1566" t="s">
        <v>748</v>
      </c>
      <c r="S1566" t="s">
        <v>795</v>
      </c>
      <c r="T1566" t="s">
        <v>13253</v>
      </c>
      <c r="U1566" t="s">
        <v>965</v>
      </c>
      <c r="V1566" t="s">
        <v>10638</v>
      </c>
      <c r="W1566" t="s">
        <v>970</v>
      </c>
      <c r="X1566" t="s">
        <v>13254</v>
      </c>
    </row>
    <row r="1567" spans="2:24" ht="11" outlineLevel="1" x14ac:dyDescent="0.15">
      <c r="B1567" t="s">
        <v>1467</v>
      </c>
      <c r="C1567" t="s">
        <v>262</v>
      </c>
      <c r="E1567" t="s">
        <v>10744</v>
      </c>
      <c r="F1567" t="s">
        <v>670</v>
      </c>
      <c r="G1567" t="s">
        <v>1468</v>
      </c>
      <c r="H1567" s="17">
        <v>45680</v>
      </c>
      <c r="I1567" s="15">
        <v>2025</v>
      </c>
      <c r="J1567" t="s">
        <v>10634</v>
      </c>
      <c r="K1567" s="5">
        <v>30107</v>
      </c>
      <c r="L1567" t="s">
        <v>967</v>
      </c>
      <c r="M1567" t="s">
        <v>956</v>
      </c>
      <c r="N1567" t="s">
        <v>10635</v>
      </c>
      <c r="O1567" t="s">
        <v>825</v>
      </c>
      <c r="P1567" t="s">
        <v>11434</v>
      </c>
      <c r="Q1567" t="s">
        <v>11435</v>
      </c>
      <c r="R1567" t="s">
        <v>748</v>
      </c>
      <c r="S1567" t="s">
        <v>795</v>
      </c>
      <c r="T1567" t="s">
        <v>13255</v>
      </c>
      <c r="U1567" t="s">
        <v>965</v>
      </c>
      <c r="V1567" t="s">
        <v>10638</v>
      </c>
      <c r="W1567" t="s">
        <v>970</v>
      </c>
      <c r="X1567" t="s">
        <v>13256</v>
      </c>
    </row>
    <row r="1568" spans="2:24" ht="11" outlineLevel="1" x14ac:dyDescent="0.15">
      <c r="B1568" t="s">
        <v>1467</v>
      </c>
      <c r="C1568" t="s">
        <v>262</v>
      </c>
      <c r="E1568" t="s">
        <v>10661</v>
      </c>
      <c r="F1568" t="s">
        <v>13250</v>
      </c>
      <c r="G1568" t="s">
        <v>1468</v>
      </c>
      <c r="H1568" s="17">
        <v>45407</v>
      </c>
      <c r="I1568" s="15">
        <v>2024</v>
      </c>
      <c r="J1568" t="s">
        <v>10634</v>
      </c>
      <c r="K1568" s="5">
        <v>75777</v>
      </c>
      <c r="L1568" t="s">
        <v>967</v>
      </c>
      <c r="M1568" t="s">
        <v>956</v>
      </c>
      <c r="N1568" t="s">
        <v>10635</v>
      </c>
      <c r="O1568" t="s">
        <v>825</v>
      </c>
      <c r="P1568" t="s">
        <v>11434</v>
      </c>
      <c r="Q1568" t="s">
        <v>11435</v>
      </c>
      <c r="R1568" t="s">
        <v>748</v>
      </c>
      <c r="S1568" t="s">
        <v>795</v>
      </c>
      <c r="T1568" t="s">
        <v>13257</v>
      </c>
      <c r="U1568" t="s">
        <v>965</v>
      </c>
      <c r="V1568" t="s">
        <v>10638</v>
      </c>
      <c r="W1568" t="s">
        <v>970</v>
      </c>
      <c r="X1568" t="s">
        <v>13258</v>
      </c>
    </row>
    <row r="1569" spans="2:24" ht="11" outlineLevel="1" x14ac:dyDescent="0.15">
      <c r="B1569" t="s">
        <v>1467</v>
      </c>
      <c r="C1569" t="s">
        <v>262</v>
      </c>
      <c r="E1569" t="s">
        <v>10750</v>
      </c>
      <c r="F1569" t="s">
        <v>670</v>
      </c>
      <c r="G1569" t="s">
        <v>1468</v>
      </c>
      <c r="H1569" s="17">
        <v>45722</v>
      </c>
      <c r="I1569" s="15">
        <v>2025</v>
      </c>
      <c r="J1569" t="s">
        <v>10634</v>
      </c>
      <c r="K1569" s="5">
        <v>82673</v>
      </c>
      <c r="L1569" t="s">
        <v>967</v>
      </c>
      <c r="M1569" t="s">
        <v>956</v>
      </c>
      <c r="N1569" t="s">
        <v>10635</v>
      </c>
      <c r="O1569" t="s">
        <v>825</v>
      </c>
      <c r="P1569" t="s">
        <v>11434</v>
      </c>
      <c r="Q1569" t="s">
        <v>11435</v>
      </c>
      <c r="R1569" t="s">
        <v>748</v>
      </c>
      <c r="S1569" t="s">
        <v>795</v>
      </c>
      <c r="T1569" t="s">
        <v>13259</v>
      </c>
      <c r="U1569" t="s">
        <v>965</v>
      </c>
      <c r="V1569" t="s">
        <v>10638</v>
      </c>
      <c r="W1569" t="s">
        <v>970</v>
      </c>
      <c r="X1569" t="s">
        <v>13260</v>
      </c>
    </row>
    <row r="1570" spans="2:24" ht="11" outlineLevel="1" x14ac:dyDescent="0.15">
      <c r="B1570" t="s">
        <v>1467</v>
      </c>
      <c r="C1570" t="s">
        <v>262</v>
      </c>
      <c r="E1570" t="s">
        <v>10815</v>
      </c>
      <c r="F1570" t="s">
        <v>670</v>
      </c>
      <c r="G1570" t="s">
        <v>1468</v>
      </c>
      <c r="H1570" s="17">
        <v>45798</v>
      </c>
      <c r="I1570" s="15">
        <v>2025</v>
      </c>
      <c r="J1570" t="s">
        <v>10634</v>
      </c>
      <c r="K1570" s="5">
        <v>10225</v>
      </c>
      <c r="L1570" t="s">
        <v>967</v>
      </c>
      <c r="M1570" t="s">
        <v>956</v>
      </c>
      <c r="N1570" t="s">
        <v>10635</v>
      </c>
      <c r="O1570" t="s">
        <v>825</v>
      </c>
      <c r="P1570" t="s">
        <v>11434</v>
      </c>
      <c r="Q1570" t="s">
        <v>11435</v>
      </c>
      <c r="R1570" t="s">
        <v>748</v>
      </c>
      <c r="S1570" t="s">
        <v>795</v>
      </c>
      <c r="T1570" t="s">
        <v>13261</v>
      </c>
      <c r="U1570" t="s">
        <v>965</v>
      </c>
      <c r="V1570" t="s">
        <v>10638</v>
      </c>
      <c r="W1570" t="s">
        <v>970</v>
      </c>
      <c r="X1570" t="s">
        <v>13262</v>
      </c>
    </row>
    <row r="1571" spans="2:24" ht="11" outlineLevel="1" x14ac:dyDescent="0.15">
      <c r="B1571" t="s">
        <v>1467</v>
      </c>
      <c r="C1571" t="s">
        <v>262</v>
      </c>
      <c r="E1571" t="s">
        <v>10643</v>
      </c>
      <c r="F1571" t="s">
        <v>13250</v>
      </c>
      <c r="G1571" t="s">
        <v>1468</v>
      </c>
      <c r="H1571" s="17">
        <v>45356</v>
      </c>
      <c r="I1571" s="15">
        <v>2024</v>
      </c>
      <c r="J1571" t="s">
        <v>10634</v>
      </c>
      <c r="K1571" s="5">
        <v>29268</v>
      </c>
      <c r="L1571" t="s">
        <v>967</v>
      </c>
      <c r="M1571" t="s">
        <v>956</v>
      </c>
      <c r="N1571" t="s">
        <v>10635</v>
      </c>
      <c r="O1571" t="s">
        <v>825</v>
      </c>
      <c r="P1571" t="s">
        <v>11434</v>
      </c>
      <c r="Q1571" t="s">
        <v>11435</v>
      </c>
      <c r="R1571" t="s">
        <v>748</v>
      </c>
      <c r="S1571" t="s">
        <v>795</v>
      </c>
      <c r="T1571" t="s">
        <v>13263</v>
      </c>
      <c r="U1571" t="s">
        <v>965</v>
      </c>
      <c r="V1571" t="s">
        <v>10638</v>
      </c>
      <c r="W1571" t="s">
        <v>970</v>
      </c>
      <c r="X1571" t="s">
        <v>13264</v>
      </c>
    </row>
    <row r="1572" spans="2:24" ht="11" outlineLevel="1" x14ac:dyDescent="0.15">
      <c r="B1572" t="s">
        <v>1467</v>
      </c>
      <c r="C1572" t="s">
        <v>262</v>
      </c>
      <c r="E1572" t="s">
        <v>10670</v>
      </c>
      <c r="F1572" t="s">
        <v>670</v>
      </c>
      <c r="G1572" t="s">
        <v>1468</v>
      </c>
      <c r="H1572" s="17">
        <v>45653</v>
      </c>
      <c r="I1572" s="15">
        <v>2025</v>
      </c>
      <c r="J1572" t="s">
        <v>10634</v>
      </c>
      <c r="K1572" s="5">
        <v>13952</v>
      </c>
      <c r="L1572" t="s">
        <v>967</v>
      </c>
      <c r="M1572" t="s">
        <v>956</v>
      </c>
      <c r="N1572" t="s">
        <v>10635</v>
      </c>
      <c r="O1572" t="s">
        <v>825</v>
      </c>
      <c r="P1572" t="s">
        <v>11434</v>
      </c>
      <c r="Q1572" t="s">
        <v>11435</v>
      </c>
      <c r="R1572" t="s">
        <v>748</v>
      </c>
      <c r="S1572" t="s">
        <v>795</v>
      </c>
      <c r="T1572" t="s">
        <v>13265</v>
      </c>
      <c r="U1572" t="s">
        <v>965</v>
      </c>
      <c r="V1572" t="s">
        <v>10638</v>
      </c>
      <c r="W1572" t="s">
        <v>970</v>
      </c>
      <c r="X1572" t="s">
        <v>13266</v>
      </c>
    </row>
    <row r="1573" spans="2:24" ht="11" outlineLevel="1" x14ac:dyDescent="0.15">
      <c r="B1573" t="s">
        <v>1467</v>
      </c>
      <c r="C1573" t="s">
        <v>262</v>
      </c>
      <c r="E1573" t="s">
        <v>10770</v>
      </c>
      <c r="F1573" t="s">
        <v>670</v>
      </c>
      <c r="G1573" t="s">
        <v>1468</v>
      </c>
      <c r="H1573" s="17">
        <v>45775</v>
      </c>
      <c r="I1573" s="15">
        <v>2025</v>
      </c>
      <c r="J1573" t="s">
        <v>10634</v>
      </c>
      <c r="K1573" s="5">
        <v>15495</v>
      </c>
      <c r="L1573" t="s">
        <v>967</v>
      </c>
      <c r="M1573" t="s">
        <v>956</v>
      </c>
      <c r="N1573" t="s">
        <v>10635</v>
      </c>
      <c r="O1573" t="s">
        <v>825</v>
      </c>
      <c r="P1573" t="s">
        <v>11434</v>
      </c>
      <c r="Q1573" t="s">
        <v>11435</v>
      </c>
      <c r="R1573" t="s">
        <v>748</v>
      </c>
      <c r="S1573" t="s">
        <v>795</v>
      </c>
      <c r="T1573" t="s">
        <v>13267</v>
      </c>
      <c r="U1573" t="s">
        <v>965</v>
      </c>
      <c r="V1573" t="s">
        <v>10638</v>
      </c>
      <c r="W1573" t="s">
        <v>970</v>
      </c>
      <c r="X1573" t="s">
        <v>13268</v>
      </c>
    </row>
    <row r="1574" spans="2:24" ht="11" outlineLevel="1" x14ac:dyDescent="0.15">
      <c r="B1574" t="s">
        <v>1467</v>
      </c>
      <c r="C1574" t="s">
        <v>262</v>
      </c>
      <c r="E1574" t="s">
        <v>10652</v>
      </c>
      <c r="F1574" t="s">
        <v>13250</v>
      </c>
      <c r="G1574" t="s">
        <v>1468</v>
      </c>
      <c r="H1574" s="17">
        <v>45334</v>
      </c>
      <c r="I1574" s="15">
        <v>2024</v>
      </c>
      <c r="J1574" t="s">
        <v>10634</v>
      </c>
      <c r="K1574" s="5">
        <v>128316.24</v>
      </c>
      <c r="L1574" t="s">
        <v>967</v>
      </c>
      <c r="M1574" t="s">
        <v>956</v>
      </c>
      <c r="N1574" t="s">
        <v>10635</v>
      </c>
      <c r="O1574" t="s">
        <v>825</v>
      </c>
      <c r="P1574" t="s">
        <v>11434</v>
      </c>
      <c r="Q1574" t="s">
        <v>11435</v>
      </c>
      <c r="R1574" t="s">
        <v>748</v>
      </c>
      <c r="S1574" t="s">
        <v>795</v>
      </c>
      <c r="T1574" t="s">
        <v>13269</v>
      </c>
      <c r="U1574" t="s">
        <v>965</v>
      </c>
      <c r="V1574" t="s">
        <v>10638</v>
      </c>
      <c r="W1574" t="s">
        <v>970</v>
      </c>
      <c r="X1574" t="s">
        <v>13270</v>
      </c>
    </row>
    <row r="1575" spans="2:24" ht="11" outlineLevel="1" x14ac:dyDescent="0.15">
      <c r="B1575" t="s">
        <v>1467</v>
      </c>
      <c r="C1575" t="s">
        <v>262</v>
      </c>
      <c r="E1575" t="s">
        <v>10664</v>
      </c>
      <c r="F1575" t="s">
        <v>13250</v>
      </c>
      <c r="G1575" t="s">
        <v>1468</v>
      </c>
      <c r="H1575" s="17">
        <v>45356</v>
      </c>
      <c r="I1575" s="15">
        <v>2024</v>
      </c>
      <c r="J1575" t="s">
        <v>10634</v>
      </c>
      <c r="K1575" s="5">
        <v>129817.52</v>
      </c>
      <c r="L1575" t="s">
        <v>967</v>
      </c>
      <c r="M1575" t="s">
        <v>956</v>
      </c>
      <c r="N1575" t="s">
        <v>10635</v>
      </c>
      <c r="O1575" t="s">
        <v>825</v>
      </c>
      <c r="P1575" t="s">
        <v>11434</v>
      </c>
      <c r="Q1575" t="s">
        <v>11435</v>
      </c>
      <c r="R1575" t="s">
        <v>748</v>
      </c>
      <c r="S1575" t="s">
        <v>795</v>
      </c>
      <c r="T1575" t="s">
        <v>13271</v>
      </c>
      <c r="U1575" t="s">
        <v>965</v>
      </c>
      <c r="V1575" t="s">
        <v>10638</v>
      </c>
      <c r="W1575" t="s">
        <v>970</v>
      </c>
      <c r="X1575" t="s">
        <v>13272</v>
      </c>
    </row>
    <row r="1576" spans="2:24" ht="11" outlineLevel="1" x14ac:dyDescent="0.15">
      <c r="B1576" t="s">
        <v>1467</v>
      </c>
      <c r="C1576" t="s">
        <v>262</v>
      </c>
      <c r="E1576" t="s">
        <v>10649</v>
      </c>
      <c r="F1576" t="s">
        <v>13250</v>
      </c>
      <c r="G1576" t="s">
        <v>1468</v>
      </c>
      <c r="H1576" s="17">
        <v>45181</v>
      </c>
      <c r="I1576" s="15">
        <v>2023</v>
      </c>
      <c r="J1576" t="s">
        <v>10634</v>
      </c>
      <c r="K1576" s="5">
        <v>1760375.16</v>
      </c>
      <c r="L1576" t="s">
        <v>967</v>
      </c>
      <c r="M1576" t="s">
        <v>956</v>
      </c>
      <c r="N1576" t="s">
        <v>10635</v>
      </c>
      <c r="O1576" t="s">
        <v>825</v>
      </c>
      <c r="P1576" t="s">
        <v>11434</v>
      </c>
      <c r="Q1576" t="s">
        <v>11435</v>
      </c>
      <c r="R1576" t="s">
        <v>748</v>
      </c>
      <c r="S1576" t="s">
        <v>795</v>
      </c>
      <c r="T1576" t="s">
        <v>13273</v>
      </c>
      <c r="U1576" t="s">
        <v>965</v>
      </c>
      <c r="V1576" t="s">
        <v>10638</v>
      </c>
      <c r="W1576" t="s">
        <v>970</v>
      </c>
      <c r="X1576" t="s">
        <v>13274</v>
      </c>
    </row>
    <row r="1577" spans="2:24" ht="11" outlineLevel="1" x14ac:dyDescent="0.15">
      <c r="B1577" t="s">
        <v>1467</v>
      </c>
      <c r="C1577" t="s">
        <v>262</v>
      </c>
      <c r="E1577" t="s">
        <v>10854</v>
      </c>
      <c r="F1577" t="s">
        <v>670</v>
      </c>
      <c r="G1577" t="s">
        <v>1468</v>
      </c>
      <c r="H1577" s="17">
        <v>45639</v>
      </c>
      <c r="I1577" s="15">
        <v>2025</v>
      </c>
      <c r="J1577" t="s">
        <v>10634</v>
      </c>
      <c r="K1577" s="5">
        <v>169659</v>
      </c>
      <c r="L1577" t="s">
        <v>967</v>
      </c>
      <c r="M1577" t="s">
        <v>956</v>
      </c>
      <c r="N1577" t="s">
        <v>10635</v>
      </c>
      <c r="O1577" t="s">
        <v>825</v>
      </c>
      <c r="P1577" t="s">
        <v>11434</v>
      </c>
      <c r="Q1577" t="s">
        <v>11435</v>
      </c>
      <c r="R1577" t="s">
        <v>748</v>
      </c>
      <c r="S1577" t="s">
        <v>795</v>
      </c>
      <c r="T1577" t="s">
        <v>13275</v>
      </c>
      <c r="U1577" t="s">
        <v>965</v>
      </c>
      <c r="V1577" t="s">
        <v>10638</v>
      </c>
      <c r="W1577" t="s">
        <v>970</v>
      </c>
      <c r="X1577" t="s">
        <v>13276</v>
      </c>
    </row>
    <row r="1578" spans="2:24" ht="11" outlineLevel="1" x14ac:dyDescent="0.15">
      <c r="B1578" t="s">
        <v>1467</v>
      </c>
      <c r="C1578" t="s">
        <v>262</v>
      </c>
      <c r="E1578" t="s">
        <v>10812</v>
      </c>
      <c r="F1578" t="s">
        <v>670</v>
      </c>
      <c r="G1578" t="s">
        <v>1468</v>
      </c>
      <c r="H1578" s="17">
        <v>45783</v>
      </c>
      <c r="I1578" s="15">
        <v>2025</v>
      </c>
      <c r="J1578" t="s">
        <v>10634</v>
      </c>
      <c r="K1578" s="5">
        <v>35819</v>
      </c>
      <c r="L1578" t="s">
        <v>967</v>
      </c>
      <c r="M1578" t="s">
        <v>956</v>
      </c>
      <c r="N1578" t="s">
        <v>10635</v>
      </c>
      <c r="O1578" t="s">
        <v>825</v>
      </c>
      <c r="P1578" t="s">
        <v>11434</v>
      </c>
      <c r="Q1578" t="s">
        <v>11435</v>
      </c>
      <c r="R1578" t="s">
        <v>748</v>
      </c>
      <c r="S1578" t="s">
        <v>795</v>
      </c>
      <c r="T1578" t="s">
        <v>13277</v>
      </c>
      <c r="U1578" t="s">
        <v>965</v>
      </c>
      <c r="V1578" t="s">
        <v>10638</v>
      </c>
      <c r="W1578" t="s">
        <v>970</v>
      </c>
      <c r="X1578" t="s">
        <v>13278</v>
      </c>
    </row>
    <row r="1579" spans="2:24" ht="11" outlineLevel="1" x14ac:dyDescent="0.15">
      <c r="B1579" t="s">
        <v>1467</v>
      </c>
      <c r="C1579" t="s">
        <v>262</v>
      </c>
      <c r="E1579" t="s">
        <v>10863</v>
      </c>
      <c r="F1579" t="s">
        <v>670</v>
      </c>
      <c r="G1579" t="s">
        <v>1468</v>
      </c>
      <c r="H1579" s="17">
        <v>45595</v>
      </c>
      <c r="I1579" s="15">
        <v>2025</v>
      </c>
      <c r="J1579" t="s">
        <v>10634</v>
      </c>
      <c r="K1579" s="5">
        <v>167653</v>
      </c>
      <c r="L1579" t="s">
        <v>967</v>
      </c>
      <c r="M1579" t="s">
        <v>956</v>
      </c>
      <c r="N1579" t="s">
        <v>10635</v>
      </c>
      <c r="O1579" t="s">
        <v>825</v>
      </c>
      <c r="P1579" t="s">
        <v>11434</v>
      </c>
      <c r="Q1579" t="s">
        <v>11435</v>
      </c>
      <c r="R1579" t="s">
        <v>748</v>
      </c>
      <c r="S1579" t="s">
        <v>795</v>
      </c>
      <c r="T1579" t="s">
        <v>13279</v>
      </c>
      <c r="U1579" t="s">
        <v>965</v>
      </c>
      <c r="V1579" t="s">
        <v>10638</v>
      </c>
      <c r="W1579" t="s">
        <v>970</v>
      </c>
      <c r="X1579" t="s">
        <v>13280</v>
      </c>
    </row>
    <row r="1580" spans="2:24" ht="11" outlineLevel="1" x14ac:dyDescent="0.15">
      <c r="B1580" t="s">
        <v>1467</v>
      </c>
      <c r="C1580" t="s">
        <v>262</v>
      </c>
      <c r="E1580" t="s">
        <v>10674</v>
      </c>
      <c r="F1580" t="s">
        <v>670</v>
      </c>
      <c r="G1580" t="s">
        <v>1468</v>
      </c>
      <c r="H1580" s="17">
        <v>45875</v>
      </c>
      <c r="I1580" s="15">
        <v>2025</v>
      </c>
      <c r="J1580" t="s">
        <v>10634</v>
      </c>
      <c r="K1580" s="5">
        <v>-67319.66</v>
      </c>
      <c r="L1580" t="s">
        <v>967</v>
      </c>
      <c r="M1580" t="s">
        <v>956</v>
      </c>
      <c r="N1580" t="s">
        <v>10635</v>
      </c>
      <c r="O1580" t="s">
        <v>825</v>
      </c>
      <c r="P1580" t="s">
        <v>11434</v>
      </c>
      <c r="Q1580" t="s">
        <v>11435</v>
      </c>
      <c r="R1580" t="s">
        <v>748</v>
      </c>
      <c r="S1580" t="s">
        <v>795</v>
      </c>
      <c r="T1580" t="s">
        <v>13281</v>
      </c>
      <c r="U1580" t="s">
        <v>965</v>
      </c>
      <c r="V1580" t="s">
        <v>10638</v>
      </c>
      <c r="W1580" t="s">
        <v>970</v>
      </c>
      <c r="X1580" t="s">
        <v>13282</v>
      </c>
    </row>
    <row r="1581" spans="2:24" ht="11" outlineLevel="1" x14ac:dyDescent="0.15">
      <c r="B1581" t="s">
        <v>1467</v>
      </c>
      <c r="C1581" t="s">
        <v>262</v>
      </c>
      <c r="E1581" t="s">
        <v>10658</v>
      </c>
      <c r="F1581" t="s">
        <v>13250</v>
      </c>
      <c r="G1581" t="s">
        <v>1468</v>
      </c>
      <c r="H1581" s="17">
        <v>45392</v>
      </c>
      <c r="I1581" s="15">
        <v>2024</v>
      </c>
      <c r="J1581" t="s">
        <v>10634</v>
      </c>
      <c r="K1581" s="5">
        <v>8163.24</v>
      </c>
      <c r="L1581" t="s">
        <v>967</v>
      </c>
      <c r="M1581" t="s">
        <v>956</v>
      </c>
      <c r="N1581" t="s">
        <v>10635</v>
      </c>
      <c r="O1581" t="s">
        <v>825</v>
      </c>
      <c r="P1581" t="s">
        <v>11434</v>
      </c>
      <c r="Q1581" t="s">
        <v>11435</v>
      </c>
      <c r="R1581" t="s">
        <v>748</v>
      </c>
      <c r="S1581" t="s">
        <v>795</v>
      </c>
      <c r="T1581" t="s">
        <v>13283</v>
      </c>
      <c r="U1581" t="s">
        <v>965</v>
      </c>
      <c r="V1581" t="s">
        <v>10638</v>
      </c>
      <c r="W1581" t="s">
        <v>970</v>
      </c>
      <c r="X1581" t="s">
        <v>13284</v>
      </c>
    </row>
    <row r="1582" spans="2:24" ht="11" outlineLevel="1" x14ac:dyDescent="0.15">
      <c r="B1582" t="s">
        <v>1467</v>
      </c>
      <c r="C1582" t="s">
        <v>262</v>
      </c>
      <c r="E1582" t="s">
        <v>10731</v>
      </c>
      <c r="F1582" t="s">
        <v>670</v>
      </c>
      <c r="G1582" t="s">
        <v>1468</v>
      </c>
      <c r="H1582" s="17">
        <v>45727</v>
      </c>
      <c r="I1582" s="15">
        <v>2025</v>
      </c>
      <c r="J1582" t="s">
        <v>10634</v>
      </c>
      <c r="K1582" s="5">
        <v>350693</v>
      </c>
      <c r="L1582" t="s">
        <v>967</v>
      </c>
      <c r="M1582" t="s">
        <v>956</v>
      </c>
      <c r="N1582" t="s">
        <v>10635</v>
      </c>
      <c r="O1582" t="s">
        <v>825</v>
      </c>
      <c r="P1582" t="s">
        <v>11434</v>
      </c>
      <c r="Q1582" t="s">
        <v>11435</v>
      </c>
      <c r="R1582" t="s">
        <v>748</v>
      </c>
      <c r="S1582" t="s">
        <v>795</v>
      </c>
      <c r="T1582" t="s">
        <v>13285</v>
      </c>
      <c r="U1582" t="s">
        <v>965</v>
      </c>
      <c r="V1582" t="s">
        <v>10638</v>
      </c>
      <c r="W1582" t="s">
        <v>970</v>
      </c>
      <c r="X1582" t="s">
        <v>13286</v>
      </c>
    </row>
    <row r="1583" spans="2:24" ht="11" outlineLevel="1" x14ac:dyDescent="0.15">
      <c r="B1583" t="s">
        <v>1467</v>
      </c>
      <c r="C1583" t="s">
        <v>262</v>
      </c>
      <c r="E1583" t="s">
        <v>10806</v>
      </c>
      <c r="F1583" t="s">
        <v>670</v>
      </c>
      <c r="G1583" t="s">
        <v>1468</v>
      </c>
      <c r="H1583" s="17">
        <v>45688</v>
      </c>
      <c r="I1583" s="15">
        <v>2025</v>
      </c>
      <c r="J1583" t="s">
        <v>10634</v>
      </c>
      <c r="K1583" s="5">
        <v>1651</v>
      </c>
      <c r="L1583" t="s">
        <v>967</v>
      </c>
      <c r="M1583" t="s">
        <v>956</v>
      </c>
      <c r="N1583" t="s">
        <v>10635</v>
      </c>
      <c r="O1583" t="s">
        <v>825</v>
      </c>
      <c r="P1583" t="s">
        <v>11434</v>
      </c>
      <c r="Q1583" t="s">
        <v>11435</v>
      </c>
      <c r="R1583" t="s">
        <v>748</v>
      </c>
      <c r="S1583" t="s">
        <v>795</v>
      </c>
      <c r="T1583" t="s">
        <v>13287</v>
      </c>
      <c r="U1583" t="s">
        <v>965</v>
      </c>
      <c r="V1583" t="s">
        <v>10638</v>
      </c>
      <c r="W1583" t="s">
        <v>970</v>
      </c>
      <c r="X1583" t="s">
        <v>13288</v>
      </c>
    </row>
    <row r="1584" spans="2:24" ht="11" outlineLevel="1" x14ac:dyDescent="0.15">
      <c r="B1584" t="s">
        <v>1467</v>
      </c>
      <c r="C1584" t="s">
        <v>262</v>
      </c>
      <c r="E1584" t="s">
        <v>10632</v>
      </c>
      <c r="F1584" t="s">
        <v>13250</v>
      </c>
      <c r="G1584" t="s">
        <v>1468</v>
      </c>
      <c r="H1584" s="17">
        <v>45370</v>
      </c>
      <c r="I1584" s="15">
        <v>2024</v>
      </c>
      <c r="J1584" t="s">
        <v>10634</v>
      </c>
      <c r="K1584" s="5">
        <v>61771.45</v>
      </c>
      <c r="L1584" t="s">
        <v>967</v>
      </c>
      <c r="M1584" t="s">
        <v>956</v>
      </c>
      <c r="N1584" t="s">
        <v>10635</v>
      </c>
      <c r="O1584" t="s">
        <v>825</v>
      </c>
      <c r="P1584" t="s">
        <v>11434</v>
      </c>
      <c r="Q1584" t="s">
        <v>11435</v>
      </c>
      <c r="R1584" t="s">
        <v>748</v>
      </c>
      <c r="S1584" t="s">
        <v>795</v>
      </c>
      <c r="T1584" t="s">
        <v>13289</v>
      </c>
      <c r="U1584" t="s">
        <v>965</v>
      </c>
      <c r="V1584" t="s">
        <v>10638</v>
      </c>
      <c r="W1584" t="s">
        <v>970</v>
      </c>
      <c r="X1584" t="s">
        <v>13290</v>
      </c>
    </row>
    <row r="1585" spans="2:24" ht="11" outlineLevel="1" x14ac:dyDescent="0.15">
      <c r="B1585" t="s">
        <v>1467</v>
      </c>
      <c r="C1585" t="s">
        <v>262</v>
      </c>
      <c r="E1585" t="s">
        <v>10640</v>
      </c>
      <c r="F1585" t="s">
        <v>670</v>
      </c>
      <c r="G1585" t="s">
        <v>1468</v>
      </c>
      <c r="H1585" s="17">
        <v>45499</v>
      </c>
      <c r="I1585" s="15">
        <v>2024</v>
      </c>
      <c r="J1585" t="s">
        <v>10634</v>
      </c>
      <c r="K1585" s="5">
        <v>577528.24</v>
      </c>
      <c r="L1585" t="s">
        <v>967</v>
      </c>
      <c r="M1585" t="s">
        <v>956</v>
      </c>
      <c r="N1585" t="s">
        <v>10635</v>
      </c>
      <c r="O1585" t="s">
        <v>825</v>
      </c>
      <c r="P1585" t="s">
        <v>11434</v>
      </c>
      <c r="Q1585" t="s">
        <v>11435</v>
      </c>
      <c r="R1585" t="s">
        <v>748</v>
      </c>
      <c r="S1585" t="s">
        <v>795</v>
      </c>
      <c r="T1585" t="s">
        <v>13291</v>
      </c>
      <c r="U1585" t="s">
        <v>965</v>
      </c>
      <c r="V1585" t="s">
        <v>10638</v>
      </c>
      <c r="W1585" t="s">
        <v>970</v>
      </c>
      <c r="X1585" t="s">
        <v>13292</v>
      </c>
    </row>
    <row r="1586" spans="2:24" ht="11" outlineLevel="1" x14ac:dyDescent="0.15">
      <c r="B1586" t="s">
        <v>1467</v>
      </c>
      <c r="C1586" t="s">
        <v>262</v>
      </c>
      <c r="E1586" t="s">
        <v>10711</v>
      </c>
      <c r="F1586" t="s">
        <v>670</v>
      </c>
      <c r="G1586" t="s">
        <v>1468</v>
      </c>
      <c r="H1586" s="17">
        <v>45517</v>
      </c>
      <c r="I1586" s="15">
        <v>2024</v>
      </c>
      <c r="J1586" t="s">
        <v>10634</v>
      </c>
      <c r="K1586" s="5">
        <v>40160</v>
      </c>
      <c r="L1586" t="s">
        <v>967</v>
      </c>
      <c r="M1586" t="s">
        <v>956</v>
      </c>
      <c r="N1586" t="s">
        <v>10635</v>
      </c>
      <c r="O1586" t="s">
        <v>825</v>
      </c>
      <c r="P1586" t="s">
        <v>11434</v>
      </c>
      <c r="Q1586" t="s">
        <v>11435</v>
      </c>
      <c r="R1586" t="s">
        <v>748</v>
      </c>
      <c r="S1586" t="s">
        <v>795</v>
      </c>
      <c r="T1586" t="s">
        <v>13293</v>
      </c>
      <c r="U1586" t="s">
        <v>965</v>
      </c>
      <c r="V1586" t="s">
        <v>10638</v>
      </c>
      <c r="W1586" t="s">
        <v>970</v>
      </c>
      <c r="X1586" t="s">
        <v>13294</v>
      </c>
    </row>
    <row r="1587" spans="2:24" ht="11" outlineLevel="1" x14ac:dyDescent="0.15">
      <c r="B1587" t="s">
        <v>1467</v>
      </c>
      <c r="C1587" t="s">
        <v>262</v>
      </c>
      <c r="E1587" t="s">
        <v>10699</v>
      </c>
      <c r="F1587" t="s">
        <v>670</v>
      </c>
      <c r="G1587" t="s">
        <v>1468</v>
      </c>
      <c r="H1587" s="17">
        <v>45575</v>
      </c>
      <c r="I1587" s="15">
        <v>2025</v>
      </c>
      <c r="J1587" t="s">
        <v>10634</v>
      </c>
      <c r="K1587" s="5">
        <v>166263</v>
      </c>
      <c r="L1587" t="s">
        <v>967</v>
      </c>
      <c r="M1587" t="s">
        <v>956</v>
      </c>
      <c r="N1587" t="s">
        <v>10635</v>
      </c>
      <c r="O1587" t="s">
        <v>825</v>
      </c>
      <c r="P1587" t="s">
        <v>11434</v>
      </c>
      <c r="Q1587" t="s">
        <v>11435</v>
      </c>
      <c r="R1587" t="s">
        <v>748</v>
      </c>
      <c r="S1587" t="s">
        <v>795</v>
      </c>
      <c r="T1587" t="s">
        <v>13295</v>
      </c>
      <c r="U1587" t="s">
        <v>965</v>
      </c>
      <c r="V1587" t="s">
        <v>10638</v>
      </c>
      <c r="W1587" t="s">
        <v>970</v>
      </c>
      <c r="X1587" t="s">
        <v>13296</v>
      </c>
    </row>
    <row r="1588" spans="2:24" ht="11" outlineLevel="1" x14ac:dyDescent="0.15">
      <c r="B1588" t="s">
        <v>1467</v>
      </c>
      <c r="C1588" t="s">
        <v>262</v>
      </c>
      <c r="E1588" t="s">
        <v>10702</v>
      </c>
      <c r="F1588" t="s">
        <v>670</v>
      </c>
      <c r="G1588" t="s">
        <v>1468</v>
      </c>
      <c r="H1588" s="17">
        <v>45702</v>
      </c>
      <c r="I1588" s="15">
        <v>2025</v>
      </c>
      <c r="J1588" t="s">
        <v>10634</v>
      </c>
      <c r="K1588" s="5">
        <v>40876</v>
      </c>
      <c r="L1588" t="s">
        <v>967</v>
      </c>
      <c r="M1588" t="s">
        <v>956</v>
      </c>
      <c r="N1588" t="s">
        <v>10635</v>
      </c>
      <c r="O1588" t="s">
        <v>825</v>
      </c>
      <c r="P1588" t="s">
        <v>11434</v>
      </c>
      <c r="Q1588" t="s">
        <v>11435</v>
      </c>
      <c r="R1588" t="s">
        <v>748</v>
      </c>
      <c r="S1588" t="s">
        <v>795</v>
      </c>
      <c r="T1588" t="s">
        <v>13297</v>
      </c>
      <c r="U1588" t="s">
        <v>965</v>
      </c>
      <c r="V1588" t="s">
        <v>10638</v>
      </c>
      <c r="W1588" t="s">
        <v>970</v>
      </c>
      <c r="X1588" t="s">
        <v>13298</v>
      </c>
    </row>
    <row r="1589" spans="2:24" ht="11" outlineLevel="1" x14ac:dyDescent="0.15">
      <c r="B1589" t="s">
        <v>1467</v>
      </c>
      <c r="C1589" t="s">
        <v>262</v>
      </c>
      <c r="E1589" t="s">
        <v>10767</v>
      </c>
      <c r="F1589" t="s">
        <v>670</v>
      </c>
      <c r="G1589" t="s">
        <v>1468</v>
      </c>
      <c r="H1589" s="17">
        <v>45505</v>
      </c>
      <c r="I1589" s="15">
        <v>2024</v>
      </c>
      <c r="J1589" t="s">
        <v>10634</v>
      </c>
      <c r="K1589" s="5">
        <v>52181</v>
      </c>
      <c r="L1589" t="s">
        <v>967</v>
      </c>
      <c r="M1589" t="s">
        <v>956</v>
      </c>
      <c r="N1589" t="s">
        <v>10635</v>
      </c>
      <c r="O1589" t="s">
        <v>825</v>
      </c>
      <c r="P1589" t="s">
        <v>11434</v>
      </c>
      <c r="Q1589" t="s">
        <v>11435</v>
      </c>
      <c r="R1589" t="s">
        <v>748</v>
      </c>
      <c r="S1589" t="s">
        <v>795</v>
      </c>
      <c r="T1589" t="s">
        <v>13299</v>
      </c>
      <c r="U1589" t="s">
        <v>965</v>
      </c>
      <c r="V1589" t="s">
        <v>10638</v>
      </c>
      <c r="W1589" t="s">
        <v>970</v>
      </c>
      <c r="X1589" t="s">
        <v>13300</v>
      </c>
    </row>
    <row r="1590" spans="2:24" ht="11" outlineLevel="1" x14ac:dyDescent="0.15">
      <c r="B1590" t="s">
        <v>1467</v>
      </c>
      <c r="C1590" t="s">
        <v>262</v>
      </c>
      <c r="E1590" t="s">
        <v>10728</v>
      </c>
      <c r="F1590" t="s">
        <v>670</v>
      </c>
      <c r="G1590" t="s">
        <v>1468</v>
      </c>
      <c r="H1590" s="17">
        <v>45518</v>
      </c>
      <c r="I1590" s="15">
        <v>2024</v>
      </c>
      <c r="J1590" t="s">
        <v>10634</v>
      </c>
      <c r="K1590" s="5">
        <v>63059.65</v>
      </c>
      <c r="L1590" t="s">
        <v>967</v>
      </c>
      <c r="M1590" t="s">
        <v>956</v>
      </c>
      <c r="N1590" t="s">
        <v>10635</v>
      </c>
      <c r="O1590" t="s">
        <v>825</v>
      </c>
      <c r="P1590" t="s">
        <v>11434</v>
      </c>
      <c r="Q1590" t="s">
        <v>11435</v>
      </c>
      <c r="R1590" t="s">
        <v>748</v>
      </c>
      <c r="S1590" t="s">
        <v>795</v>
      </c>
      <c r="T1590" t="s">
        <v>13301</v>
      </c>
      <c r="U1590" t="s">
        <v>965</v>
      </c>
      <c r="V1590" t="s">
        <v>10638</v>
      </c>
      <c r="W1590" t="s">
        <v>970</v>
      </c>
      <c r="X1590" t="s">
        <v>13302</v>
      </c>
    </row>
    <row r="1591" spans="2:24" ht="11" outlineLevel="1" x14ac:dyDescent="0.15">
      <c r="B1591" t="s">
        <v>1467</v>
      </c>
      <c r="C1591" t="s">
        <v>262</v>
      </c>
      <c r="E1591" t="s">
        <v>10851</v>
      </c>
      <c r="F1591" t="s">
        <v>670</v>
      </c>
      <c r="G1591" t="s">
        <v>1468</v>
      </c>
      <c r="H1591" s="17">
        <v>45533</v>
      </c>
      <c r="I1591" s="15">
        <v>2024</v>
      </c>
      <c r="J1591" t="s">
        <v>10634</v>
      </c>
      <c r="K1591" s="5">
        <v>61552</v>
      </c>
      <c r="L1591" t="s">
        <v>967</v>
      </c>
      <c r="M1591" t="s">
        <v>956</v>
      </c>
      <c r="N1591" t="s">
        <v>10635</v>
      </c>
      <c r="O1591" t="s">
        <v>825</v>
      </c>
      <c r="P1591" t="s">
        <v>11434</v>
      </c>
      <c r="Q1591" t="s">
        <v>11435</v>
      </c>
      <c r="R1591" t="s">
        <v>748</v>
      </c>
      <c r="S1591" t="s">
        <v>795</v>
      </c>
      <c r="T1591" t="s">
        <v>13303</v>
      </c>
      <c r="U1591" t="s">
        <v>965</v>
      </c>
      <c r="V1591" t="s">
        <v>10638</v>
      </c>
      <c r="W1591" t="s">
        <v>970</v>
      </c>
      <c r="X1591" t="s">
        <v>13304</v>
      </c>
    </row>
    <row r="1592" spans="2:24" ht="11" outlineLevel="1" x14ac:dyDescent="0.15">
      <c r="B1592" t="s">
        <v>1467</v>
      </c>
      <c r="C1592" t="s">
        <v>262</v>
      </c>
      <c r="E1592" t="s">
        <v>10845</v>
      </c>
      <c r="F1592" t="s">
        <v>670</v>
      </c>
      <c r="G1592" t="s">
        <v>1468</v>
      </c>
      <c r="H1592" s="17">
        <v>45541</v>
      </c>
      <c r="I1592" s="15">
        <v>2024</v>
      </c>
      <c r="J1592" t="s">
        <v>10634</v>
      </c>
      <c r="K1592" s="5">
        <v>559010</v>
      </c>
      <c r="L1592" t="s">
        <v>967</v>
      </c>
      <c r="M1592" t="s">
        <v>956</v>
      </c>
      <c r="N1592" t="s">
        <v>10635</v>
      </c>
      <c r="O1592" t="s">
        <v>825</v>
      </c>
      <c r="P1592" t="s">
        <v>11434</v>
      </c>
      <c r="Q1592" t="s">
        <v>11435</v>
      </c>
      <c r="R1592" t="s">
        <v>748</v>
      </c>
      <c r="S1592" t="s">
        <v>795</v>
      </c>
      <c r="T1592" t="s">
        <v>13305</v>
      </c>
      <c r="U1592" t="s">
        <v>965</v>
      </c>
      <c r="V1592" t="s">
        <v>10638</v>
      </c>
      <c r="W1592" t="s">
        <v>970</v>
      </c>
      <c r="X1592" t="s">
        <v>13306</v>
      </c>
    </row>
    <row r="1593" spans="2:24" ht="11" outlineLevel="1" x14ac:dyDescent="0.15">
      <c r="B1593" t="s">
        <v>1467</v>
      </c>
      <c r="C1593" t="s">
        <v>262</v>
      </c>
      <c r="E1593" t="s">
        <v>10655</v>
      </c>
      <c r="F1593" t="s">
        <v>13250</v>
      </c>
      <c r="G1593" t="s">
        <v>1468</v>
      </c>
      <c r="H1593" s="17">
        <v>45413</v>
      </c>
      <c r="I1593" s="15">
        <v>2024</v>
      </c>
      <c r="J1593" t="s">
        <v>10634</v>
      </c>
      <c r="K1593" s="5">
        <v>0.99</v>
      </c>
      <c r="L1593" t="s">
        <v>967</v>
      </c>
      <c r="M1593" t="s">
        <v>956</v>
      </c>
      <c r="N1593" t="s">
        <v>10635</v>
      </c>
      <c r="O1593" t="s">
        <v>825</v>
      </c>
      <c r="P1593" t="s">
        <v>11434</v>
      </c>
      <c r="Q1593" t="s">
        <v>11435</v>
      </c>
      <c r="R1593" t="s">
        <v>748</v>
      </c>
      <c r="S1593" t="s">
        <v>795</v>
      </c>
      <c r="T1593" t="s">
        <v>13307</v>
      </c>
      <c r="U1593" t="s">
        <v>965</v>
      </c>
      <c r="V1593" t="s">
        <v>10638</v>
      </c>
      <c r="W1593" t="s">
        <v>970</v>
      </c>
      <c r="X1593" t="s">
        <v>13308</v>
      </c>
    </row>
    <row r="1594" spans="2:24" ht="11" outlineLevel="1" x14ac:dyDescent="0.15">
      <c r="B1594" t="s">
        <v>1467</v>
      </c>
      <c r="C1594" t="s">
        <v>262</v>
      </c>
      <c r="E1594" t="s">
        <v>10714</v>
      </c>
      <c r="F1594" t="s">
        <v>670</v>
      </c>
      <c r="G1594" t="s">
        <v>1468</v>
      </c>
      <c r="H1594" s="17">
        <v>45581</v>
      </c>
      <c r="I1594" s="15">
        <v>2025</v>
      </c>
      <c r="J1594" t="s">
        <v>10634</v>
      </c>
      <c r="K1594" s="5">
        <v>33123.599999999999</v>
      </c>
      <c r="L1594" t="s">
        <v>967</v>
      </c>
      <c r="M1594" t="s">
        <v>956</v>
      </c>
      <c r="N1594" t="s">
        <v>10635</v>
      </c>
      <c r="O1594" t="s">
        <v>825</v>
      </c>
      <c r="P1594" t="s">
        <v>11434</v>
      </c>
      <c r="Q1594" t="s">
        <v>11435</v>
      </c>
      <c r="R1594" t="s">
        <v>748</v>
      </c>
      <c r="S1594" t="s">
        <v>795</v>
      </c>
      <c r="T1594" t="s">
        <v>13309</v>
      </c>
      <c r="U1594" t="s">
        <v>965</v>
      </c>
      <c r="V1594" t="s">
        <v>10638</v>
      </c>
      <c r="W1594" t="s">
        <v>970</v>
      </c>
      <c r="X1594" t="s">
        <v>13310</v>
      </c>
    </row>
    <row r="1595" spans="2:24" ht="11" outlineLevel="1" x14ac:dyDescent="0.15">
      <c r="B1595" t="s">
        <v>1467</v>
      </c>
      <c r="C1595" t="s">
        <v>262</v>
      </c>
      <c r="E1595" t="s">
        <v>10803</v>
      </c>
      <c r="F1595" t="s">
        <v>670</v>
      </c>
      <c r="G1595" t="s">
        <v>1468</v>
      </c>
      <c r="H1595" s="17">
        <v>45616</v>
      </c>
      <c r="I1595" s="15">
        <v>2025</v>
      </c>
      <c r="J1595" t="s">
        <v>10634</v>
      </c>
      <c r="K1595" s="5">
        <v>8908</v>
      </c>
      <c r="L1595" t="s">
        <v>967</v>
      </c>
      <c r="M1595" t="s">
        <v>956</v>
      </c>
      <c r="N1595" t="s">
        <v>10635</v>
      </c>
      <c r="O1595" t="s">
        <v>825</v>
      </c>
      <c r="P1595" t="s">
        <v>11434</v>
      </c>
      <c r="Q1595" t="s">
        <v>11435</v>
      </c>
      <c r="R1595" t="s">
        <v>748</v>
      </c>
      <c r="S1595" t="s">
        <v>795</v>
      </c>
      <c r="T1595" t="s">
        <v>13311</v>
      </c>
      <c r="U1595" t="s">
        <v>965</v>
      </c>
      <c r="V1595" t="s">
        <v>10638</v>
      </c>
      <c r="W1595" t="s">
        <v>970</v>
      </c>
      <c r="X1595" t="s">
        <v>13312</v>
      </c>
    </row>
    <row r="1596" spans="2:24" ht="11" outlineLevel="1" x14ac:dyDescent="0.15">
      <c r="B1596" t="s">
        <v>1467</v>
      </c>
      <c r="C1596" t="s">
        <v>262</v>
      </c>
      <c r="E1596" t="s">
        <v>10747</v>
      </c>
      <c r="F1596" t="s">
        <v>670</v>
      </c>
      <c r="G1596" t="s">
        <v>1468</v>
      </c>
      <c r="H1596" s="17">
        <v>45692</v>
      </c>
      <c r="I1596" s="15">
        <v>2025</v>
      </c>
      <c r="J1596" t="s">
        <v>10634</v>
      </c>
      <c r="K1596" s="5">
        <v>38772</v>
      </c>
      <c r="L1596" t="s">
        <v>967</v>
      </c>
      <c r="M1596" t="s">
        <v>956</v>
      </c>
      <c r="N1596" t="s">
        <v>10635</v>
      </c>
      <c r="O1596" t="s">
        <v>825</v>
      </c>
      <c r="P1596" t="s">
        <v>11434</v>
      </c>
      <c r="Q1596" t="s">
        <v>11435</v>
      </c>
      <c r="R1596" t="s">
        <v>748</v>
      </c>
      <c r="S1596" t="s">
        <v>795</v>
      </c>
      <c r="T1596" t="s">
        <v>13313</v>
      </c>
      <c r="U1596" t="s">
        <v>965</v>
      </c>
      <c r="V1596" t="s">
        <v>10638</v>
      </c>
      <c r="W1596" t="s">
        <v>970</v>
      </c>
      <c r="X1596" t="s">
        <v>13314</v>
      </c>
    </row>
    <row r="1597" spans="2:24" ht="11" outlineLevel="1" x14ac:dyDescent="0.15">
      <c r="B1597" t="s">
        <v>1470</v>
      </c>
      <c r="C1597" t="s">
        <v>1471</v>
      </c>
      <c r="D1597" t="s">
        <v>184</v>
      </c>
      <c r="E1597" t="s">
        <v>10632</v>
      </c>
      <c r="F1597" t="s">
        <v>13217</v>
      </c>
      <c r="G1597" t="s">
        <v>1053</v>
      </c>
      <c r="H1597" s="17">
        <v>43818</v>
      </c>
      <c r="I1597" s="15">
        <v>2020</v>
      </c>
      <c r="J1597" t="s">
        <v>10634</v>
      </c>
      <c r="K1597" s="5">
        <v>-525760.21</v>
      </c>
      <c r="L1597" t="s">
        <v>967</v>
      </c>
      <c r="M1597" t="s">
        <v>985</v>
      </c>
      <c r="N1597" t="s">
        <v>10635</v>
      </c>
      <c r="O1597" t="s">
        <v>796</v>
      </c>
      <c r="P1597" t="s">
        <v>10671</v>
      </c>
      <c r="Q1597" t="s">
        <v>11057</v>
      </c>
      <c r="R1597" t="s">
        <v>744</v>
      </c>
      <c r="S1597" t="s">
        <v>795</v>
      </c>
      <c r="T1597" t="s">
        <v>13315</v>
      </c>
      <c r="U1597" t="s">
        <v>965</v>
      </c>
      <c r="V1597" t="s">
        <v>10638</v>
      </c>
      <c r="W1597" t="s">
        <v>970</v>
      </c>
      <c r="X1597" t="s">
        <v>13316</v>
      </c>
    </row>
    <row r="1598" spans="2:24" ht="11" outlineLevel="1" x14ac:dyDescent="0.15">
      <c r="B1598" t="s">
        <v>1473</v>
      </c>
      <c r="C1598" t="s">
        <v>1474</v>
      </c>
      <c r="D1598" t="s">
        <v>223</v>
      </c>
      <c r="E1598" t="s">
        <v>10664</v>
      </c>
      <c r="F1598" t="s">
        <v>611</v>
      </c>
      <c r="G1598" t="s">
        <v>1475</v>
      </c>
      <c r="H1598" s="17">
        <v>45917</v>
      </c>
      <c r="I1598" s="15">
        <v>2025</v>
      </c>
      <c r="J1598" t="s">
        <v>10634</v>
      </c>
      <c r="K1598" s="5">
        <v>395169.5</v>
      </c>
      <c r="L1598" t="s">
        <v>967</v>
      </c>
      <c r="M1598" t="s">
        <v>985</v>
      </c>
      <c r="N1598" t="s">
        <v>10635</v>
      </c>
      <c r="O1598" t="s">
        <v>796</v>
      </c>
      <c r="P1598" t="s">
        <v>10885</v>
      </c>
      <c r="Q1598" t="s">
        <v>13317</v>
      </c>
      <c r="R1598" t="s">
        <v>755</v>
      </c>
      <c r="S1598" t="s">
        <v>795</v>
      </c>
      <c r="T1598" t="s">
        <v>13318</v>
      </c>
      <c r="U1598" t="s">
        <v>965</v>
      </c>
      <c r="V1598" t="s">
        <v>10638</v>
      </c>
      <c r="W1598" t="s">
        <v>970</v>
      </c>
      <c r="X1598" t="s">
        <v>13319</v>
      </c>
    </row>
    <row r="1599" spans="2:24" ht="11" outlineLevel="1" x14ac:dyDescent="0.15">
      <c r="B1599" t="s">
        <v>1473</v>
      </c>
      <c r="C1599" t="s">
        <v>1474</v>
      </c>
      <c r="D1599" t="s">
        <v>223</v>
      </c>
      <c r="E1599" t="s">
        <v>10649</v>
      </c>
      <c r="F1599" t="s">
        <v>611</v>
      </c>
      <c r="G1599" t="s">
        <v>1475</v>
      </c>
      <c r="H1599" s="17">
        <v>45810</v>
      </c>
      <c r="I1599" s="15">
        <v>2025</v>
      </c>
      <c r="J1599" t="s">
        <v>10634</v>
      </c>
      <c r="K1599" s="5">
        <v>3781301</v>
      </c>
      <c r="L1599" t="s">
        <v>967</v>
      </c>
      <c r="M1599" t="s">
        <v>985</v>
      </c>
      <c r="N1599" t="s">
        <v>10635</v>
      </c>
      <c r="O1599" t="s">
        <v>796</v>
      </c>
      <c r="P1599" t="s">
        <v>10885</v>
      </c>
      <c r="Q1599" t="s">
        <v>10671</v>
      </c>
      <c r="R1599" t="s">
        <v>755</v>
      </c>
      <c r="S1599" t="s">
        <v>795</v>
      </c>
      <c r="T1599" t="s">
        <v>13320</v>
      </c>
      <c r="U1599" t="s">
        <v>965</v>
      </c>
      <c r="V1599" t="s">
        <v>10638</v>
      </c>
      <c r="W1599" t="s">
        <v>970</v>
      </c>
      <c r="X1599" t="s">
        <v>13321</v>
      </c>
    </row>
    <row r="1600" spans="2:24" ht="11" outlineLevel="1" x14ac:dyDescent="0.15">
      <c r="B1600" t="s">
        <v>1473</v>
      </c>
      <c r="C1600" t="s">
        <v>1474</v>
      </c>
      <c r="D1600" t="s">
        <v>223</v>
      </c>
      <c r="E1600" t="s">
        <v>10652</v>
      </c>
      <c r="F1600" t="s">
        <v>611</v>
      </c>
      <c r="G1600" t="s">
        <v>1475</v>
      </c>
      <c r="H1600" s="17">
        <v>45912</v>
      </c>
      <c r="I1600" s="15">
        <v>2025</v>
      </c>
      <c r="J1600" t="s">
        <v>10634</v>
      </c>
      <c r="K1600" s="5">
        <v>400000</v>
      </c>
      <c r="L1600" t="s">
        <v>967</v>
      </c>
      <c r="M1600" t="s">
        <v>985</v>
      </c>
      <c r="N1600" t="s">
        <v>10635</v>
      </c>
      <c r="O1600" t="s">
        <v>796</v>
      </c>
      <c r="P1600" t="s">
        <v>10885</v>
      </c>
      <c r="Q1600" t="s">
        <v>13317</v>
      </c>
      <c r="R1600" t="s">
        <v>755</v>
      </c>
      <c r="S1600" t="s">
        <v>795</v>
      </c>
      <c r="T1600" t="s">
        <v>13318</v>
      </c>
      <c r="U1600" t="s">
        <v>965</v>
      </c>
      <c r="V1600" t="s">
        <v>10638</v>
      </c>
      <c r="W1600" t="s">
        <v>970</v>
      </c>
      <c r="X1600" t="s">
        <v>13322</v>
      </c>
    </row>
    <row r="1601" spans="2:24" ht="11" outlineLevel="1" x14ac:dyDescent="0.15">
      <c r="B1601" t="s">
        <v>1477</v>
      </c>
      <c r="C1601" t="s">
        <v>263</v>
      </c>
      <c r="E1601" t="s">
        <v>10652</v>
      </c>
      <c r="F1601" t="s">
        <v>12805</v>
      </c>
      <c r="G1601" t="s">
        <v>1343</v>
      </c>
      <c r="H1601" s="17">
        <v>42027</v>
      </c>
      <c r="I1601" s="15">
        <v>2015</v>
      </c>
      <c r="J1601" t="s">
        <v>10634</v>
      </c>
      <c r="K1601" s="5">
        <v>0</v>
      </c>
      <c r="L1601" t="s">
        <v>967</v>
      </c>
      <c r="M1601" t="s">
        <v>956</v>
      </c>
      <c r="N1601" t="s">
        <v>10635</v>
      </c>
      <c r="O1601" t="s">
        <v>818</v>
      </c>
      <c r="P1601" t="s">
        <v>11030</v>
      </c>
      <c r="Q1601" t="s">
        <v>13323</v>
      </c>
      <c r="R1601" t="s">
        <v>743</v>
      </c>
      <c r="S1601" t="s">
        <v>795</v>
      </c>
      <c r="T1601" t="s">
        <v>13324</v>
      </c>
      <c r="U1601" t="s">
        <v>965</v>
      </c>
      <c r="V1601" t="s">
        <v>10638</v>
      </c>
      <c r="W1601" t="s">
        <v>970</v>
      </c>
      <c r="X1601" t="s">
        <v>13325</v>
      </c>
    </row>
    <row r="1602" spans="2:24" ht="11" outlineLevel="1" x14ac:dyDescent="0.15">
      <c r="B1602" t="s">
        <v>1480</v>
      </c>
      <c r="C1602" t="s">
        <v>1481</v>
      </c>
      <c r="D1602" t="s">
        <v>186</v>
      </c>
      <c r="E1602" t="s">
        <v>10649</v>
      </c>
      <c r="F1602" t="s">
        <v>604</v>
      </c>
      <c r="G1602" t="s">
        <v>1088</v>
      </c>
      <c r="H1602" s="17">
        <v>42815</v>
      </c>
      <c r="I1602" s="15">
        <v>2017</v>
      </c>
      <c r="J1602" t="s">
        <v>10634</v>
      </c>
      <c r="K1602" s="5">
        <v>4316721</v>
      </c>
      <c r="L1602" t="s">
        <v>967</v>
      </c>
      <c r="M1602" t="s">
        <v>985</v>
      </c>
      <c r="N1602" t="s">
        <v>10635</v>
      </c>
      <c r="O1602" t="s">
        <v>818</v>
      </c>
      <c r="P1602" t="s">
        <v>10671</v>
      </c>
      <c r="Q1602" t="s">
        <v>10671</v>
      </c>
      <c r="R1602" t="s">
        <v>739</v>
      </c>
      <c r="S1602" t="s">
        <v>795</v>
      </c>
      <c r="T1602" t="s">
        <v>13326</v>
      </c>
      <c r="U1602" t="s">
        <v>965</v>
      </c>
      <c r="V1602" t="s">
        <v>10638</v>
      </c>
      <c r="W1602" t="s">
        <v>970</v>
      </c>
      <c r="X1602" t="s">
        <v>13327</v>
      </c>
    </row>
    <row r="1603" spans="2:24" ht="11" outlineLevel="1" x14ac:dyDescent="0.15">
      <c r="B1603" t="s">
        <v>1480</v>
      </c>
      <c r="C1603" t="s">
        <v>1481</v>
      </c>
      <c r="D1603" t="s">
        <v>186</v>
      </c>
      <c r="E1603" t="s">
        <v>10935</v>
      </c>
      <c r="F1603" t="s">
        <v>604</v>
      </c>
      <c r="G1603" t="s">
        <v>1088</v>
      </c>
      <c r="H1603" s="17">
        <v>43090</v>
      </c>
      <c r="I1603" s="15">
        <v>2018</v>
      </c>
      <c r="J1603" t="s">
        <v>10634</v>
      </c>
      <c r="K1603" s="5">
        <v>40131.360000000001</v>
      </c>
      <c r="L1603" t="s">
        <v>967</v>
      </c>
      <c r="M1603" t="s">
        <v>985</v>
      </c>
      <c r="N1603" t="s">
        <v>10635</v>
      </c>
      <c r="O1603" t="s">
        <v>818</v>
      </c>
      <c r="P1603" t="s">
        <v>10671</v>
      </c>
      <c r="Q1603" t="s">
        <v>11057</v>
      </c>
      <c r="R1603" t="s">
        <v>739</v>
      </c>
      <c r="S1603" t="s">
        <v>795</v>
      </c>
      <c r="T1603" t="s">
        <v>13328</v>
      </c>
      <c r="U1603" t="s">
        <v>965</v>
      </c>
      <c r="V1603" t="s">
        <v>10638</v>
      </c>
      <c r="W1603" t="s">
        <v>970</v>
      </c>
      <c r="X1603" t="s">
        <v>13329</v>
      </c>
    </row>
    <row r="1604" spans="2:24" ht="11" outlineLevel="1" x14ac:dyDescent="0.15">
      <c r="B1604" t="s">
        <v>1480</v>
      </c>
      <c r="C1604" t="s">
        <v>1481</v>
      </c>
      <c r="D1604" t="s">
        <v>186</v>
      </c>
      <c r="E1604" t="s">
        <v>10889</v>
      </c>
      <c r="F1604" t="s">
        <v>604</v>
      </c>
      <c r="G1604" t="s">
        <v>1088</v>
      </c>
      <c r="H1604" s="17">
        <v>42947</v>
      </c>
      <c r="I1604" s="15">
        <v>2017</v>
      </c>
      <c r="J1604" t="s">
        <v>10634</v>
      </c>
      <c r="K1604" s="5">
        <v>0</v>
      </c>
      <c r="L1604" t="s">
        <v>967</v>
      </c>
      <c r="M1604" t="s">
        <v>985</v>
      </c>
      <c r="N1604" t="s">
        <v>10635</v>
      </c>
      <c r="O1604" t="s">
        <v>818</v>
      </c>
      <c r="P1604" t="s">
        <v>10671</v>
      </c>
      <c r="Q1604" t="s">
        <v>11057</v>
      </c>
      <c r="R1604" t="s">
        <v>739</v>
      </c>
      <c r="S1604" t="s">
        <v>795</v>
      </c>
      <c r="T1604" t="s">
        <v>13328</v>
      </c>
      <c r="U1604" t="s">
        <v>965</v>
      </c>
      <c r="V1604" t="s">
        <v>10638</v>
      </c>
      <c r="W1604" t="s">
        <v>970</v>
      </c>
      <c r="X1604" t="s">
        <v>13330</v>
      </c>
    </row>
    <row r="1605" spans="2:24" ht="11" outlineLevel="1" x14ac:dyDescent="0.15">
      <c r="B1605" t="s">
        <v>1480</v>
      </c>
      <c r="C1605" t="s">
        <v>1481</v>
      </c>
      <c r="D1605" t="s">
        <v>186</v>
      </c>
      <c r="E1605" t="s">
        <v>10989</v>
      </c>
      <c r="F1605" t="s">
        <v>604</v>
      </c>
      <c r="G1605" t="s">
        <v>1088</v>
      </c>
      <c r="H1605" s="17">
        <v>42867</v>
      </c>
      <c r="I1605" s="15">
        <v>2017</v>
      </c>
      <c r="J1605" t="s">
        <v>10634</v>
      </c>
      <c r="K1605" s="5">
        <v>0</v>
      </c>
      <c r="L1605" t="s">
        <v>967</v>
      </c>
      <c r="M1605" t="s">
        <v>985</v>
      </c>
      <c r="N1605" t="s">
        <v>10635</v>
      </c>
      <c r="O1605" t="s">
        <v>818</v>
      </c>
      <c r="P1605" t="s">
        <v>10671</v>
      </c>
      <c r="Q1605" t="s">
        <v>10671</v>
      </c>
      <c r="R1605" t="s">
        <v>739</v>
      </c>
      <c r="S1605" t="s">
        <v>795</v>
      </c>
      <c r="T1605" t="s">
        <v>13331</v>
      </c>
      <c r="U1605" t="s">
        <v>965</v>
      </c>
      <c r="V1605" t="s">
        <v>10638</v>
      </c>
      <c r="W1605" t="s">
        <v>970</v>
      </c>
      <c r="X1605" t="s">
        <v>13332</v>
      </c>
    </row>
    <row r="1606" spans="2:24" ht="11" outlineLevel="1" x14ac:dyDescent="0.15">
      <c r="B1606" t="s">
        <v>1480</v>
      </c>
      <c r="C1606" t="s">
        <v>1481</v>
      </c>
      <c r="D1606" t="s">
        <v>186</v>
      </c>
      <c r="E1606" t="s">
        <v>10956</v>
      </c>
      <c r="F1606" t="s">
        <v>604</v>
      </c>
      <c r="G1606" t="s">
        <v>1088</v>
      </c>
      <c r="H1606" s="17">
        <v>42914</v>
      </c>
      <c r="I1606" s="15">
        <v>2017</v>
      </c>
      <c r="J1606" t="s">
        <v>10634</v>
      </c>
      <c r="K1606" s="5">
        <v>37135.97</v>
      </c>
      <c r="L1606" t="s">
        <v>967</v>
      </c>
      <c r="M1606" t="s">
        <v>985</v>
      </c>
      <c r="N1606" t="s">
        <v>10635</v>
      </c>
      <c r="O1606" t="s">
        <v>818</v>
      </c>
      <c r="P1606" t="s">
        <v>10671</v>
      </c>
      <c r="Q1606" t="s">
        <v>11057</v>
      </c>
      <c r="R1606" t="s">
        <v>739</v>
      </c>
      <c r="S1606" t="s">
        <v>795</v>
      </c>
      <c r="T1606" t="s">
        <v>13328</v>
      </c>
      <c r="U1606" t="s">
        <v>965</v>
      </c>
      <c r="V1606" t="s">
        <v>10638</v>
      </c>
      <c r="W1606" t="s">
        <v>970</v>
      </c>
      <c r="X1606" t="s">
        <v>13333</v>
      </c>
    </row>
    <row r="1607" spans="2:24" ht="11" outlineLevel="1" x14ac:dyDescent="0.15">
      <c r="B1607" t="s">
        <v>1480</v>
      </c>
      <c r="C1607" t="s">
        <v>1481</v>
      </c>
      <c r="D1607" t="s">
        <v>186</v>
      </c>
      <c r="E1607" t="s">
        <v>10923</v>
      </c>
      <c r="F1607" t="s">
        <v>604</v>
      </c>
      <c r="G1607" t="s">
        <v>1088</v>
      </c>
      <c r="H1607" s="17">
        <v>42940</v>
      </c>
      <c r="I1607" s="15">
        <v>2017</v>
      </c>
      <c r="J1607" t="s">
        <v>10634</v>
      </c>
      <c r="K1607" s="5">
        <v>102847.95</v>
      </c>
      <c r="L1607" t="s">
        <v>967</v>
      </c>
      <c r="M1607" t="s">
        <v>985</v>
      </c>
      <c r="N1607" t="s">
        <v>10635</v>
      </c>
      <c r="O1607" t="s">
        <v>818</v>
      </c>
      <c r="P1607" t="s">
        <v>10671</v>
      </c>
      <c r="Q1607" t="s">
        <v>11057</v>
      </c>
      <c r="R1607" t="s">
        <v>739</v>
      </c>
      <c r="S1607" t="s">
        <v>795</v>
      </c>
      <c r="T1607" t="s">
        <v>13328</v>
      </c>
      <c r="U1607" t="s">
        <v>965</v>
      </c>
      <c r="V1607" t="s">
        <v>10638</v>
      </c>
      <c r="W1607" t="s">
        <v>970</v>
      </c>
      <c r="X1607" t="s">
        <v>13334</v>
      </c>
    </row>
    <row r="1608" spans="2:24" ht="11" outlineLevel="1" x14ac:dyDescent="0.15">
      <c r="B1608" t="s">
        <v>1480</v>
      </c>
      <c r="C1608" t="s">
        <v>1481</v>
      </c>
      <c r="D1608" t="s">
        <v>186</v>
      </c>
      <c r="E1608" t="s">
        <v>10950</v>
      </c>
      <c r="F1608" t="s">
        <v>604</v>
      </c>
      <c r="G1608" t="s">
        <v>1088</v>
      </c>
      <c r="H1608" s="17">
        <v>42895</v>
      </c>
      <c r="I1608" s="15">
        <v>2017</v>
      </c>
      <c r="J1608" t="s">
        <v>10634</v>
      </c>
      <c r="K1608" s="5">
        <v>20602.38</v>
      </c>
      <c r="L1608" t="s">
        <v>967</v>
      </c>
      <c r="M1608" t="s">
        <v>985</v>
      </c>
      <c r="N1608" t="s">
        <v>10635</v>
      </c>
      <c r="O1608" t="s">
        <v>818</v>
      </c>
      <c r="P1608" t="s">
        <v>10671</v>
      </c>
      <c r="Q1608" t="s">
        <v>11057</v>
      </c>
      <c r="R1608" t="s">
        <v>739</v>
      </c>
      <c r="S1608" t="s">
        <v>795</v>
      </c>
      <c r="T1608" t="s">
        <v>13328</v>
      </c>
      <c r="U1608" t="s">
        <v>965</v>
      </c>
      <c r="V1608" t="s">
        <v>10638</v>
      </c>
      <c r="W1608" t="s">
        <v>970</v>
      </c>
      <c r="X1608" t="s">
        <v>13335</v>
      </c>
    </row>
    <row r="1609" spans="2:24" ht="11" outlineLevel="1" x14ac:dyDescent="0.15">
      <c r="B1609" t="s">
        <v>1480</v>
      </c>
      <c r="C1609" t="s">
        <v>1481</v>
      </c>
      <c r="D1609" t="s">
        <v>186</v>
      </c>
      <c r="E1609" t="s">
        <v>10905</v>
      </c>
      <c r="F1609" t="s">
        <v>604</v>
      </c>
      <c r="G1609" t="s">
        <v>1088</v>
      </c>
      <c r="H1609" s="17">
        <v>43020</v>
      </c>
      <c r="I1609" s="15">
        <v>2018</v>
      </c>
      <c r="J1609" t="s">
        <v>10634</v>
      </c>
      <c r="K1609" s="5">
        <v>0</v>
      </c>
      <c r="L1609" t="s">
        <v>967</v>
      </c>
      <c r="M1609" t="s">
        <v>985</v>
      </c>
      <c r="N1609" t="s">
        <v>10635</v>
      </c>
      <c r="O1609" t="s">
        <v>818</v>
      </c>
      <c r="P1609" t="s">
        <v>10671</v>
      </c>
      <c r="Q1609" t="s">
        <v>11057</v>
      </c>
      <c r="R1609" t="s">
        <v>739</v>
      </c>
      <c r="S1609" t="s">
        <v>795</v>
      </c>
      <c r="T1609" t="s">
        <v>13328</v>
      </c>
      <c r="U1609" t="s">
        <v>965</v>
      </c>
      <c r="V1609" t="s">
        <v>10638</v>
      </c>
      <c r="W1609" t="s">
        <v>970</v>
      </c>
      <c r="X1609" t="s">
        <v>13336</v>
      </c>
    </row>
    <row r="1610" spans="2:24" ht="11" outlineLevel="1" x14ac:dyDescent="0.15">
      <c r="B1610" t="s">
        <v>1480</v>
      </c>
      <c r="C1610" t="s">
        <v>1481</v>
      </c>
      <c r="D1610" t="s">
        <v>186</v>
      </c>
      <c r="E1610" t="s">
        <v>10932</v>
      </c>
      <c r="F1610" t="s">
        <v>604</v>
      </c>
      <c r="G1610" t="s">
        <v>1088</v>
      </c>
      <c r="H1610" s="17">
        <v>43340</v>
      </c>
      <c r="I1610" s="15">
        <v>2018</v>
      </c>
      <c r="J1610" t="s">
        <v>10634</v>
      </c>
      <c r="K1610" s="5">
        <v>-200000</v>
      </c>
      <c r="L1610" t="s">
        <v>967</v>
      </c>
      <c r="M1610" t="s">
        <v>985</v>
      </c>
      <c r="N1610" t="s">
        <v>10635</v>
      </c>
      <c r="O1610" t="s">
        <v>818</v>
      </c>
      <c r="P1610" t="s">
        <v>10671</v>
      </c>
      <c r="Q1610" t="s">
        <v>11057</v>
      </c>
      <c r="R1610" t="s">
        <v>739</v>
      </c>
      <c r="S1610" t="s">
        <v>795</v>
      </c>
      <c r="T1610" t="s">
        <v>13328</v>
      </c>
      <c r="U1610" t="s">
        <v>965</v>
      </c>
      <c r="V1610" t="s">
        <v>10638</v>
      </c>
      <c r="W1610" t="s">
        <v>970</v>
      </c>
      <c r="X1610" t="s">
        <v>13337</v>
      </c>
    </row>
    <row r="1611" spans="2:24" ht="11" outlineLevel="1" x14ac:dyDescent="0.15">
      <c r="B1611" t="s">
        <v>1480</v>
      </c>
      <c r="C1611" t="s">
        <v>1481</v>
      </c>
      <c r="D1611" t="s">
        <v>186</v>
      </c>
      <c r="E1611" t="s">
        <v>10908</v>
      </c>
      <c r="F1611" t="s">
        <v>604</v>
      </c>
      <c r="G1611" t="s">
        <v>1088</v>
      </c>
      <c r="H1611" s="17">
        <v>43138</v>
      </c>
      <c r="I1611" s="15">
        <v>2018</v>
      </c>
      <c r="J1611" t="s">
        <v>10634</v>
      </c>
      <c r="K1611" s="5">
        <v>43432.88</v>
      </c>
      <c r="L1611" t="s">
        <v>967</v>
      </c>
      <c r="M1611" t="s">
        <v>985</v>
      </c>
      <c r="N1611" t="s">
        <v>10635</v>
      </c>
      <c r="O1611" t="s">
        <v>818</v>
      </c>
      <c r="P1611" t="s">
        <v>10671</v>
      </c>
      <c r="Q1611" t="s">
        <v>11057</v>
      </c>
      <c r="R1611" t="s">
        <v>739</v>
      </c>
      <c r="S1611" t="s">
        <v>795</v>
      </c>
      <c r="T1611" t="s">
        <v>13328</v>
      </c>
      <c r="U1611" t="s">
        <v>965</v>
      </c>
      <c r="V1611" t="s">
        <v>10638</v>
      </c>
      <c r="W1611" t="s">
        <v>970</v>
      </c>
      <c r="X1611" t="s">
        <v>13338</v>
      </c>
    </row>
    <row r="1612" spans="2:24" ht="11" outlineLevel="1" x14ac:dyDescent="0.15">
      <c r="B1612" t="s">
        <v>1480</v>
      </c>
      <c r="C1612" t="s">
        <v>1481</v>
      </c>
      <c r="D1612" t="s">
        <v>186</v>
      </c>
      <c r="E1612" t="s">
        <v>10968</v>
      </c>
      <c r="F1612" t="s">
        <v>604</v>
      </c>
      <c r="G1612" t="s">
        <v>1088</v>
      </c>
      <c r="H1612" s="17">
        <v>43161</v>
      </c>
      <c r="I1612" s="15">
        <v>2018</v>
      </c>
      <c r="J1612" t="s">
        <v>10634</v>
      </c>
      <c r="K1612" s="5">
        <v>0</v>
      </c>
      <c r="L1612" t="s">
        <v>967</v>
      </c>
      <c r="M1612" t="s">
        <v>985</v>
      </c>
      <c r="N1612" t="s">
        <v>10635</v>
      </c>
      <c r="O1612" t="s">
        <v>818</v>
      </c>
      <c r="P1612" t="s">
        <v>10671</v>
      </c>
      <c r="Q1612" t="s">
        <v>11057</v>
      </c>
      <c r="R1612" t="s">
        <v>739</v>
      </c>
      <c r="S1612" t="s">
        <v>795</v>
      </c>
      <c r="T1612" t="s">
        <v>13328</v>
      </c>
      <c r="U1612" t="s">
        <v>965</v>
      </c>
      <c r="V1612" t="s">
        <v>10638</v>
      </c>
      <c r="W1612" t="s">
        <v>970</v>
      </c>
      <c r="X1612" t="s">
        <v>13339</v>
      </c>
    </row>
    <row r="1613" spans="2:24" ht="11" outlineLevel="1" x14ac:dyDescent="0.15">
      <c r="B1613" t="s">
        <v>1480</v>
      </c>
      <c r="C1613" t="s">
        <v>1481</v>
      </c>
      <c r="D1613" t="s">
        <v>186</v>
      </c>
      <c r="E1613" t="s">
        <v>10926</v>
      </c>
      <c r="F1613" t="s">
        <v>604</v>
      </c>
      <c r="G1613" t="s">
        <v>1088</v>
      </c>
      <c r="H1613" s="17">
        <v>42999</v>
      </c>
      <c r="I1613" s="15">
        <v>2017</v>
      </c>
      <c r="J1613" t="s">
        <v>10634</v>
      </c>
      <c r="K1613" s="5">
        <v>164129.43</v>
      </c>
      <c r="L1613" t="s">
        <v>967</v>
      </c>
      <c r="M1613" t="s">
        <v>985</v>
      </c>
      <c r="N1613" t="s">
        <v>10635</v>
      </c>
      <c r="O1613" t="s">
        <v>818</v>
      </c>
      <c r="P1613" t="s">
        <v>10671</v>
      </c>
      <c r="Q1613" t="s">
        <v>11057</v>
      </c>
      <c r="R1613" t="s">
        <v>739</v>
      </c>
      <c r="S1613" t="s">
        <v>795</v>
      </c>
      <c r="T1613" t="s">
        <v>13328</v>
      </c>
      <c r="U1613" t="s">
        <v>965</v>
      </c>
      <c r="V1613" t="s">
        <v>10638</v>
      </c>
      <c r="W1613" t="s">
        <v>970</v>
      </c>
      <c r="X1613" t="s">
        <v>13340</v>
      </c>
    </row>
    <row r="1614" spans="2:24" ht="11" outlineLevel="1" x14ac:dyDescent="0.15">
      <c r="B1614" t="s">
        <v>1480</v>
      </c>
      <c r="C1614" t="s">
        <v>1481</v>
      </c>
      <c r="D1614" t="s">
        <v>186</v>
      </c>
      <c r="E1614" t="s">
        <v>10959</v>
      </c>
      <c r="F1614" t="s">
        <v>604</v>
      </c>
      <c r="G1614" t="s">
        <v>1088</v>
      </c>
      <c r="H1614" s="17">
        <v>43083</v>
      </c>
      <c r="I1614" s="15">
        <v>2018</v>
      </c>
      <c r="J1614" t="s">
        <v>10634</v>
      </c>
      <c r="K1614" s="5">
        <v>0</v>
      </c>
      <c r="L1614" t="s">
        <v>967</v>
      </c>
      <c r="M1614" t="s">
        <v>985</v>
      </c>
      <c r="N1614" t="s">
        <v>10635</v>
      </c>
      <c r="O1614" t="s">
        <v>818</v>
      </c>
      <c r="P1614" t="s">
        <v>10671</v>
      </c>
      <c r="Q1614" t="s">
        <v>11057</v>
      </c>
      <c r="R1614" t="s">
        <v>739</v>
      </c>
      <c r="S1614" t="s">
        <v>795</v>
      </c>
      <c r="T1614" t="s">
        <v>13328</v>
      </c>
      <c r="U1614" t="s">
        <v>965</v>
      </c>
      <c r="V1614" t="s">
        <v>10638</v>
      </c>
      <c r="W1614" t="s">
        <v>970</v>
      </c>
      <c r="X1614" t="s">
        <v>13341</v>
      </c>
    </row>
    <row r="1615" spans="2:24" ht="11" outlineLevel="1" x14ac:dyDescent="0.15">
      <c r="B1615" t="s">
        <v>1483</v>
      </c>
      <c r="C1615" t="s">
        <v>1484</v>
      </c>
      <c r="D1615" t="s">
        <v>247</v>
      </c>
      <c r="E1615" t="s">
        <v>10643</v>
      </c>
      <c r="F1615" t="s">
        <v>642</v>
      </c>
      <c r="G1615" t="s">
        <v>1062</v>
      </c>
      <c r="H1615" s="17">
        <v>43952</v>
      </c>
      <c r="I1615" s="15">
        <v>2020</v>
      </c>
      <c r="J1615" t="s">
        <v>10634</v>
      </c>
      <c r="K1615" s="5">
        <v>3666.07</v>
      </c>
      <c r="L1615" t="s">
        <v>967</v>
      </c>
      <c r="M1615" t="s">
        <v>985</v>
      </c>
      <c r="N1615" t="s">
        <v>10635</v>
      </c>
      <c r="O1615" t="s">
        <v>818</v>
      </c>
      <c r="P1615" t="s">
        <v>10636</v>
      </c>
      <c r="Q1615" t="s">
        <v>10636</v>
      </c>
      <c r="R1615" t="s">
        <v>754</v>
      </c>
      <c r="S1615" t="s">
        <v>795</v>
      </c>
      <c r="T1615" t="s">
        <v>13342</v>
      </c>
      <c r="U1615" t="s">
        <v>965</v>
      </c>
      <c r="V1615" t="s">
        <v>10638</v>
      </c>
      <c r="W1615" t="s">
        <v>970</v>
      </c>
      <c r="X1615" t="s">
        <v>13343</v>
      </c>
    </row>
    <row r="1616" spans="2:24" ht="11" outlineLevel="1" x14ac:dyDescent="0.15">
      <c r="B1616" t="s">
        <v>1483</v>
      </c>
      <c r="C1616" t="s">
        <v>1484</v>
      </c>
      <c r="D1616" t="s">
        <v>247</v>
      </c>
      <c r="E1616" t="s">
        <v>10632</v>
      </c>
      <c r="F1616" t="s">
        <v>642</v>
      </c>
      <c r="G1616" t="s">
        <v>1062</v>
      </c>
      <c r="H1616" s="17">
        <v>43994</v>
      </c>
      <c r="I1616" s="15">
        <v>2020</v>
      </c>
      <c r="J1616" t="s">
        <v>10634</v>
      </c>
      <c r="K1616" s="5">
        <v>154026.94</v>
      </c>
      <c r="L1616" t="s">
        <v>967</v>
      </c>
      <c r="M1616" t="s">
        <v>985</v>
      </c>
      <c r="N1616" t="s">
        <v>10635</v>
      </c>
      <c r="O1616" t="s">
        <v>818</v>
      </c>
      <c r="P1616" t="s">
        <v>10636</v>
      </c>
      <c r="Q1616" t="s">
        <v>10636</v>
      </c>
      <c r="R1616" t="s">
        <v>754</v>
      </c>
      <c r="S1616" t="s">
        <v>795</v>
      </c>
      <c r="T1616" t="s">
        <v>13344</v>
      </c>
      <c r="U1616" t="s">
        <v>965</v>
      </c>
      <c r="V1616" t="s">
        <v>10638</v>
      </c>
      <c r="W1616" t="s">
        <v>970</v>
      </c>
      <c r="X1616" t="s">
        <v>13345</v>
      </c>
    </row>
    <row r="1617" spans="2:24" ht="11" outlineLevel="1" x14ac:dyDescent="0.15">
      <c r="B1617" t="s">
        <v>1483</v>
      </c>
      <c r="C1617" t="s">
        <v>1484</v>
      </c>
      <c r="D1617" t="s">
        <v>247</v>
      </c>
      <c r="E1617" t="s">
        <v>10652</v>
      </c>
      <c r="F1617" t="s">
        <v>642</v>
      </c>
      <c r="G1617" t="s">
        <v>1062</v>
      </c>
      <c r="H1617" s="17">
        <v>43860</v>
      </c>
      <c r="I1617" s="15">
        <v>2020</v>
      </c>
      <c r="J1617" t="s">
        <v>10634</v>
      </c>
      <c r="K1617" s="5">
        <v>0</v>
      </c>
      <c r="L1617" t="s">
        <v>967</v>
      </c>
      <c r="M1617" t="s">
        <v>985</v>
      </c>
      <c r="N1617" t="s">
        <v>10635</v>
      </c>
      <c r="O1617" t="s">
        <v>818</v>
      </c>
      <c r="P1617" t="s">
        <v>10636</v>
      </c>
      <c r="Q1617" t="s">
        <v>10636</v>
      </c>
      <c r="R1617" t="s">
        <v>754</v>
      </c>
      <c r="S1617" t="s">
        <v>795</v>
      </c>
      <c r="T1617" t="s">
        <v>13346</v>
      </c>
      <c r="U1617" t="s">
        <v>965</v>
      </c>
      <c r="V1617" t="s">
        <v>10638</v>
      </c>
      <c r="W1617" t="s">
        <v>970</v>
      </c>
      <c r="X1617" t="s">
        <v>13347</v>
      </c>
    </row>
    <row r="1618" spans="2:24" ht="11" outlineLevel="1" x14ac:dyDescent="0.15">
      <c r="B1618" t="s">
        <v>1483</v>
      </c>
      <c r="C1618" t="s">
        <v>1484</v>
      </c>
      <c r="D1618" t="s">
        <v>247</v>
      </c>
      <c r="E1618" t="s">
        <v>10664</v>
      </c>
      <c r="F1618" t="s">
        <v>642</v>
      </c>
      <c r="G1618" t="s">
        <v>1062</v>
      </c>
      <c r="H1618" s="17">
        <v>43950</v>
      </c>
      <c r="I1618" s="15">
        <v>2020</v>
      </c>
      <c r="J1618" t="s">
        <v>10634</v>
      </c>
      <c r="K1618" s="5">
        <v>233444.65</v>
      </c>
      <c r="L1618" t="s">
        <v>967</v>
      </c>
      <c r="M1618" t="s">
        <v>985</v>
      </c>
      <c r="N1618" t="s">
        <v>10635</v>
      </c>
      <c r="O1618" t="s">
        <v>818</v>
      </c>
      <c r="P1618" t="s">
        <v>10636</v>
      </c>
      <c r="Q1618" t="s">
        <v>10636</v>
      </c>
      <c r="R1618" t="s">
        <v>754</v>
      </c>
      <c r="S1618" t="s">
        <v>795</v>
      </c>
      <c r="T1618" t="s">
        <v>13348</v>
      </c>
      <c r="U1618" t="s">
        <v>965</v>
      </c>
      <c r="V1618" t="s">
        <v>10638</v>
      </c>
      <c r="W1618" t="s">
        <v>970</v>
      </c>
      <c r="X1618" t="s">
        <v>13349</v>
      </c>
    </row>
    <row r="1619" spans="2:24" ht="11" outlineLevel="1" x14ac:dyDescent="0.15">
      <c r="B1619" t="s">
        <v>1483</v>
      </c>
      <c r="C1619" t="s">
        <v>1484</v>
      </c>
      <c r="D1619" t="s">
        <v>247</v>
      </c>
      <c r="E1619" t="s">
        <v>10667</v>
      </c>
      <c r="F1619" t="s">
        <v>642</v>
      </c>
      <c r="G1619" t="s">
        <v>1062</v>
      </c>
      <c r="H1619" s="17">
        <v>44011</v>
      </c>
      <c r="I1619" s="15">
        <v>2020</v>
      </c>
      <c r="J1619" t="s">
        <v>10634</v>
      </c>
      <c r="K1619" s="5">
        <v>88992.4</v>
      </c>
      <c r="L1619" t="s">
        <v>967</v>
      </c>
      <c r="M1619" t="s">
        <v>985</v>
      </c>
      <c r="N1619" t="s">
        <v>10635</v>
      </c>
      <c r="O1619" t="s">
        <v>818</v>
      </c>
      <c r="P1619" t="s">
        <v>10636</v>
      </c>
      <c r="Q1619" t="s">
        <v>10636</v>
      </c>
      <c r="R1619" t="s">
        <v>754</v>
      </c>
      <c r="S1619" t="s">
        <v>795</v>
      </c>
      <c r="T1619" t="s">
        <v>13350</v>
      </c>
      <c r="U1619" t="s">
        <v>965</v>
      </c>
      <c r="V1619" t="s">
        <v>10638</v>
      </c>
      <c r="W1619" t="s">
        <v>970</v>
      </c>
      <c r="X1619" t="s">
        <v>13351</v>
      </c>
    </row>
    <row r="1620" spans="2:24" ht="11" outlineLevel="1" x14ac:dyDescent="0.15">
      <c r="B1620" t="s">
        <v>1483</v>
      </c>
      <c r="C1620" t="s">
        <v>1484</v>
      </c>
      <c r="D1620" t="s">
        <v>247</v>
      </c>
      <c r="E1620" t="s">
        <v>10658</v>
      </c>
      <c r="F1620" t="s">
        <v>642</v>
      </c>
      <c r="G1620" t="s">
        <v>1062</v>
      </c>
      <c r="H1620" s="17">
        <v>44063</v>
      </c>
      <c r="I1620" s="15">
        <v>2020</v>
      </c>
      <c r="J1620" t="s">
        <v>10634</v>
      </c>
      <c r="K1620" s="5">
        <v>220674.91</v>
      </c>
      <c r="L1620" t="s">
        <v>967</v>
      </c>
      <c r="M1620" t="s">
        <v>985</v>
      </c>
      <c r="N1620" t="s">
        <v>10635</v>
      </c>
      <c r="O1620" t="s">
        <v>818</v>
      </c>
      <c r="P1620" t="s">
        <v>10636</v>
      </c>
      <c r="Q1620" t="s">
        <v>10636</v>
      </c>
      <c r="R1620" t="s">
        <v>754</v>
      </c>
      <c r="S1620" t="s">
        <v>795</v>
      </c>
      <c r="T1620" t="s">
        <v>13352</v>
      </c>
      <c r="U1620" t="s">
        <v>965</v>
      </c>
      <c r="V1620" t="s">
        <v>10638</v>
      </c>
      <c r="W1620" t="s">
        <v>970</v>
      </c>
      <c r="X1620" t="s">
        <v>13353</v>
      </c>
    </row>
    <row r="1621" spans="2:24" ht="11" outlineLevel="1" x14ac:dyDescent="0.15">
      <c r="B1621" t="s">
        <v>1483</v>
      </c>
      <c r="C1621" t="s">
        <v>1484</v>
      </c>
      <c r="D1621" t="s">
        <v>247</v>
      </c>
      <c r="E1621" t="s">
        <v>10655</v>
      </c>
      <c r="F1621" t="s">
        <v>642</v>
      </c>
      <c r="G1621" t="s">
        <v>1062</v>
      </c>
      <c r="H1621" s="17">
        <v>44497</v>
      </c>
      <c r="I1621" s="15">
        <v>2022</v>
      </c>
      <c r="J1621" t="s">
        <v>10634</v>
      </c>
      <c r="K1621" s="5">
        <v>-170316</v>
      </c>
      <c r="L1621" t="s">
        <v>967</v>
      </c>
      <c r="M1621" t="s">
        <v>985</v>
      </c>
      <c r="N1621" t="s">
        <v>10635</v>
      </c>
      <c r="O1621" t="s">
        <v>818</v>
      </c>
      <c r="P1621" t="s">
        <v>10636</v>
      </c>
      <c r="Q1621" t="s">
        <v>10636</v>
      </c>
      <c r="R1621" t="s">
        <v>754</v>
      </c>
      <c r="S1621" t="s">
        <v>795</v>
      </c>
      <c r="T1621" t="s">
        <v>13354</v>
      </c>
      <c r="U1621" t="s">
        <v>965</v>
      </c>
      <c r="V1621" t="s">
        <v>10638</v>
      </c>
      <c r="W1621" t="s">
        <v>970</v>
      </c>
      <c r="X1621" t="s">
        <v>13355</v>
      </c>
    </row>
    <row r="1622" spans="2:24" ht="11" outlineLevel="1" x14ac:dyDescent="0.15">
      <c r="B1622" t="s">
        <v>1483</v>
      </c>
      <c r="C1622" t="s">
        <v>1484</v>
      </c>
      <c r="D1622" t="s">
        <v>247</v>
      </c>
      <c r="E1622" t="s">
        <v>10661</v>
      </c>
      <c r="F1622" t="s">
        <v>642</v>
      </c>
      <c r="G1622" t="s">
        <v>1062</v>
      </c>
      <c r="H1622" s="17">
        <v>44166</v>
      </c>
      <c r="I1622" s="15">
        <v>2021</v>
      </c>
      <c r="J1622" t="s">
        <v>10634</v>
      </c>
      <c r="K1622" s="5">
        <v>69362.39</v>
      </c>
      <c r="L1622" t="s">
        <v>967</v>
      </c>
      <c r="M1622" t="s">
        <v>985</v>
      </c>
      <c r="N1622" t="s">
        <v>10635</v>
      </c>
      <c r="O1622" t="s">
        <v>818</v>
      </c>
      <c r="P1622" t="s">
        <v>10636</v>
      </c>
      <c r="Q1622" t="s">
        <v>10636</v>
      </c>
      <c r="R1622" t="s">
        <v>754</v>
      </c>
      <c r="S1622" t="s">
        <v>795</v>
      </c>
      <c r="T1622" t="s">
        <v>13356</v>
      </c>
      <c r="U1622" t="s">
        <v>965</v>
      </c>
      <c r="V1622" t="s">
        <v>10638</v>
      </c>
      <c r="W1622" t="s">
        <v>970</v>
      </c>
      <c r="X1622" t="s">
        <v>13357</v>
      </c>
    </row>
    <row r="1623" spans="2:24" ht="11" outlineLevel="1" x14ac:dyDescent="0.15">
      <c r="B1623" t="s">
        <v>1483</v>
      </c>
      <c r="C1623" t="s">
        <v>1484</v>
      </c>
      <c r="D1623" t="s">
        <v>247</v>
      </c>
      <c r="E1623" t="s">
        <v>10649</v>
      </c>
      <c r="F1623" t="s">
        <v>642</v>
      </c>
      <c r="G1623" t="s">
        <v>1062</v>
      </c>
      <c r="H1623" s="17">
        <v>43811</v>
      </c>
      <c r="I1623" s="15">
        <v>2020</v>
      </c>
      <c r="J1623" t="s">
        <v>10634</v>
      </c>
      <c r="K1623" s="5">
        <v>3907213.75</v>
      </c>
      <c r="L1623" t="s">
        <v>967</v>
      </c>
      <c r="M1623" t="s">
        <v>985</v>
      </c>
      <c r="N1623" t="s">
        <v>10635</v>
      </c>
      <c r="O1623" t="s">
        <v>818</v>
      </c>
      <c r="P1623" t="s">
        <v>10636</v>
      </c>
      <c r="Q1623" t="s">
        <v>10636</v>
      </c>
      <c r="R1623" t="s">
        <v>754</v>
      </c>
      <c r="S1623" t="s">
        <v>795</v>
      </c>
      <c r="T1623" t="s">
        <v>13358</v>
      </c>
      <c r="U1623" t="s">
        <v>965</v>
      </c>
      <c r="V1623" t="s">
        <v>10638</v>
      </c>
      <c r="W1623" t="s">
        <v>970</v>
      </c>
      <c r="X1623" t="s">
        <v>13359</v>
      </c>
    </row>
    <row r="1624" spans="2:24" ht="11" outlineLevel="1" x14ac:dyDescent="0.15">
      <c r="B1624" t="s">
        <v>1487</v>
      </c>
      <c r="C1624" t="s">
        <v>1488</v>
      </c>
      <c r="E1624" t="s">
        <v>10655</v>
      </c>
      <c r="F1624" t="s">
        <v>13360</v>
      </c>
      <c r="G1624" t="s">
        <v>1490</v>
      </c>
      <c r="H1624" s="17">
        <v>45757</v>
      </c>
      <c r="I1624" s="15">
        <v>2025</v>
      </c>
      <c r="J1624" t="s">
        <v>10634</v>
      </c>
      <c r="K1624" s="5">
        <v>0</v>
      </c>
      <c r="L1624" t="s">
        <v>967</v>
      </c>
      <c r="M1624" t="s">
        <v>956</v>
      </c>
      <c r="N1624" t="s">
        <v>11711</v>
      </c>
      <c r="O1624" t="s">
        <v>827</v>
      </c>
      <c r="P1624" t="s">
        <v>12860</v>
      </c>
      <c r="Q1624" t="s">
        <v>10671</v>
      </c>
      <c r="R1624" t="s">
        <v>1493</v>
      </c>
      <c r="S1624" t="s">
        <v>1491</v>
      </c>
      <c r="T1624" t="s">
        <v>13361</v>
      </c>
      <c r="U1624" t="s">
        <v>965</v>
      </c>
      <c r="V1624" t="s">
        <v>10638</v>
      </c>
      <c r="W1624" t="s">
        <v>970</v>
      </c>
      <c r="X1624" t="s">
        <v>13362</v>
      </c>
    </row>
    <row r="1625" spans="2:24" ht="11" outlineLevel="1" x14ac:dyDescent="0.15">
      <c r="B1625" t="s">
        <v>1487</v>
      </c>
      <c r="C1625" t="s">
        <v>1488</v>
      </c>
      <c r="E1625" t="s">
        <v>10643</v>
      </c>
      <c r="F1625" t="s">
        <v>13360</v>
      </c>
      <c r="G1625" t="s">
        <v>1490</v>
      </c>
      <c r="H1625" s="17">
        <v>45495</v>
      </c>
      <c r="I1625" s="15">
        <v>2024</v>
      </c>
      <c r="J1625" t="s">
        <v>10634</v>
      </c>
      <c r="K1625" s="5">
        <v>1877481</v>
      </c>
      <c r="L1625" t="s">
        <v>967</v>
      </c>
      <c r="M1625" t="s">
        <v>956</v>
      </c>
      <c r="N1625" t="s">
        <v>11711</v>
      </c>
      <c r="O1625" t="s">
        <v>827</v>
      </c>
      <c r="P1625" t="s">
        <v>12860</v>
      </c>
      <c r="Q1625" t="s">
        <v>10671</v>
      </c>
      <c r="R1625" t="s">
        <v>1493</v>
      </c>
      <c r="S1625" t="s">
        <v>1491</v>
      </c>
      <c r="T1625" t="s">
        <v>13363</v>
      </c>
      <c r="U1625" t="s">
        <v>965</v>
      </c>
      <c r="V1625" t="s">
        <v>10638</v>
      </c>
      <c r="W1625" t="s">
        <v>970</v>
      </c>
      <c r="X1625" t="s">
        <v>13364</v>
      </c>
    </row>
    <row r="1626" spans="2:24" ht="11" outlineLevel="1" x14ac:dyDescent="0.15">
      <c r="B1626" t="s">
        <v>1487</v>
      </c>
      <c r="C1626" t="s">
        <v>1488</v>
      </c>
      <c r="E1626" t="s">
        <v>10640</v>
      </c>
      <c r="F1626" t="s">
        <v>13360</v>
      </c>
      <c r="G1626" t="s">
        <v>1490</v>
      </c>
      <c r="H1626" s="17">
        <v>46079</v>
      </c>
      <c r="I1626" s="15">
        <v>2026</v>
      </c>
      <c r="J1626" t="s">
        <v>10634</v>
      </c>
      <c r="K1626" s="5">
        <v>-47184.08</v>
      </c>
      <c r="L1626" t="s">
        <v>967</v>
      </c>
      <c r="M1626" t="s">
        <v>956</v>
      </c>
      <c r="N1626" t="s">
        <v>11711</v>
      </c>
      <c r="O1626" t="s">
        <v>827</v>
      </c>
      <c r="P1626" t="s">
        <v>12860</v>
      </c>
      <c r="Q1626" t="s">
        <v>10671</v>
      </c>
      <c r="R1626" t="s">
        <v>1493</v>
      </c>
      <c r="S1626" t="s">
        <v>1491</v>
      </c>
      <c r="T1626" t="s">
        <v>13363</v>
      </c>
      <c r="U1626" t="s">
        <v>965</v>
      </c>
      <c r="V1626" t="s">
        <v>10638</v>
      </c>
      <c r="W1626" t="s">
        <v>970</v>
      </c>
      <c r="X1626" t="s">
        <v>13365</v>
      </c>
    </row>
    <row r="1627" spans="2:24" ht="11" outlineLevel="1" x14ac:dyDescent="0.15">
      <c r="B1627" t="s">
        <v>1487</v>
      </c>
      <c r="C1627" t="s">
        <v>1488</v>
      </c>
      <c r="E1627" t="s">
        <v>10661</v>
      </c>
      <c r="F1627" t="s">
        <v>13360</v>
      </c>
      <c r="G1627" t="s">
        <v>1490</v>
      </c>
      <c r="H1627" s="17">
        <v>45736</v>
      </c>
      <c r="I1627" s="15">
        <v>2025</v>
      </c>
      <c r="J1627" t="s">
        <v>10634</v>
      </c>
      <c r="K1627" s="5">
        <v>0</v>
      </c>
      <c r="L1627" t="s">
        <v>967</v>
      </c>
      <c r="M1627" t="s">
        <v>956</v>
      </c>
      <c r="N1627" t="s">
        <v>11711</v>
      </c>
      <c r="O1627" t="s">
        <v>827</v>
      </c>
      <c r="P1627" t="s">
        <v>12860</v>
      </c>
      <c r="Q1627" t="s">
        <v>10671</v>
      </c>
      <c r="R1627" t="s">
        <v>1493</v>
      </c>
      <c r="S1627" t="s">
        <v>1491</v>
      </c>
      <c r="T1627" t="s">
        <v>13361</v>
      </c>
      <c r="U1627" t="s">
        <v>965</v>
      </c>
      <c r="V1627" t="s">
        <v>10638</v>
      </c>
      <c r="W1627" t="s">
        <v>970</v>
      </c>
      <c r="X1627" t="s">
        <v>13366</v>
      </c>
    </row>
    <row r="1628" spans="2:24" ht="11" outlineLevel="1" x14ac:dyDescent="0.15">
      <c r="B1628" t="s">
        <v>1487</v>
      </c>
      <c r="C1628" t="s">
        <v>1488</v>
      </c>
      <c r="E1628" t="s">
        <v>10646</v>
      </c>
      <c r="F1628" t="s">
        <v>13360</v>
      </c>
      <c r="G1628" t="s">
        <v>1490</v>
      </c>
      <c r="H1628" s="17">
        <v>45861</v>
      </c>
      <c r="I1628" s="15">
        <v>2025</v>
      </c>
      <c r="J1628" t="s">
        <v>10634</v>
      </c>
      <c r="K1628" s="5">
        <v>1331126</v>
      </c>
      <c r="L1628" t="s">
        <v>967</v>
      </c>
      <c r="M1628" t="s">
        <v>956</v>
      </c>
      <c r="N1628" t="s">
        <v>11711</v>
      </c>
      <c r="O1628" t="s">
        <v>827</v>
      </c>
      <c r="P1628" t="s">
        <v>12860</v>
      </c>
      <c r="Q1628" t="s">
        <v>10671</v>
      </c>
      <c r="R1628" t="s">
        <v>1493</v>
      </c>
      <c r="S1628" t="s">
        <v>1491</v>
      </c>
      <c r="T1628" t="s">
        <v>13367</v>
      </c>
      <c r="U1628" t="s">
        <v>965</v>
      </c>
      <c r="V1628" t="s">
        <v>10638</v>
      </c>
      <c r="W1628" t="s">
        <v>970</v>
      </c>
      <c r="X1628" t="s">
        <v>13368</v>
      </c>
    </row>
    <row r="1629" spans="2:24" ht="11" outlineLevel="1" x14ac:dyDescent="0.15">
      <c r="B1629" t="s">
        <v>1487</v>
      </c>
      <c r="C1629" t="s">
        <v>1488</v>
      </c>
      <c r="E1629" t="s">
        <v>10652</v>
      </c>
      <c r="F1629" t="s">
        <v>13360</v>
      </c>
      <c r="G1629" t="s">
        <v>1490</v>
      </c>
      <c r="H1629" s="17">
        <v>45309</v>
      </c>
      <c r="I1629" s="15">
        <v>2024</v>
      </c>
      <c r="J1629" t="s">
        <v>10634</v>
      </c>
      <c r="K1629" s="5">
        <v>0</v>
      </c>
      <c r="L1629" t="s">
        <v>967</v>
      </c>
      <c r="M1629" t="s">
        <v>956</v>
      </c>
      <c r="N1629" t="s">
        <v>11711</v>
      </c>
      <c r="O1629" t="s">
        <v>827</v>
      </c>
      <c r="P1629" t="s">
        <v>12860</v>
      </c>
      <c r="Q1629" t="s">
        <v>10671</v>
      </c>
      <c r="R1629" t="s">
        <v>1493</v>
      </c>
      <c r="S1629" t="s">
        <v>1491</v>
      </c>
      <c r="T1629" t="s">
        <v>13363</v>
      </c>
      <c r="U1629" t="s">
        <v>965</v>
      </c>
      <c r="V1629" t="s">
        <v>10638</v>
      </c>
      <c r="W1629" t="s">
        <v>970</v>
      </c>
      <c r="X1629" t="s">
        <v>13369</v>
      </c>
    </row>
    <row r="1630" spans="2:24" ht="11" outlineLevel="1" x14ac:dyDescent="0.15">
      <c r="B1630" t="s">
        <v>1487</v>
      </c>
      <c r="C1630" t="s">
        <v>1488</v>
      </c>
      <c r="E1630" t="s">
        <v>10658</v>
      </c>
      <c r="F1630" t="s">
        <v>13360</v>
      </c>
      <c r="G1630" t="s">
        <v>1490</v>
      </c>
      <c r="H1630" s="17">
        <v>45721</v>
      </c>
      <c r="I1630" s="15">
        <v>2025</v>
      </c>
      <c r="J1630" t="s">
        <v>10634</v>
      </c>
      <c r="K1630" s="5">
        <v>0</v>
      </c>
      <c r="L1630" t="s">
        <v>967</v>
      </c>
      <c r="M1630" t="s">
        <v>956</v>
      </c>
      <c r="N1630" t="s">
        <v>11711</v>
      </c>
      <c r="O1630" t="s">
        <v>827</v>
      </c>
      <c r="P1630" t="s">
        <v>12860</v>
      </c>
      <c r="Q1630" t="s">
        <v>10671</v>
      </c>
      <c r="R1630" t="s">
        <v>1493</v>
      </c>
      <c r="S1630" t="s">
        <v>1491</v>
      </c>
      <c r="T1630" t="s">
        <v>13361</v>
      </c>
      <c r="U1630" t="s">
        <v>965</v>
      </c>
      <c r="V1630" t="s">
        <v>10638</v>
      </c>
      <c r="W1630" t="s">
        <v>970</v>
      </c>
      <c r="X1630" t="s">
        <v>13370</v>
      </c>
    </row>
    <row r="1631" spans="2:24" ht="11" outlineLevel="1" x14ac:dyDescent="0.15">
      <c r="B1631" t="s">
        <v>1487</v>
      </c>
      <c r="C1631" t="s">
        <v>1488</v>
      </c>
      <c r="E1631" t="s">
        <v>10632</v>
      </c>
      <c r="F1631" t="s">
        <v>13360</v>
      </c>
      <c r="G1631" t="s">
        <v>1490</v>
      </c>
      <c r="H1631" s="17">
        <v>45609</v>
      </c>
      <c r="I1631" s="15">
        <v>2025</v>
      </c>
      <c r="J1631" t="s">
        <v>10634</v>
      </c>
      <c r="K1631" s="5">
        <v>0</v>
      </c>
      <c r="L1631" t="s">
        <v>967</v>
      </c>
      <c r="M1631" t="s">
        <v>956</v>
      </c>
      <c r="N1631" t="s">
        <v>11711</v>
      </c>
      <c r="O1631" t="s">
        <v>827</v>
      </c>
      <c r="P1631" t="s">
        <v>12860</v>
      </c>
      <c r="Q1631" t="s">
        <v>10671</v>
      </c>
      <c r="R1631" t="s">
        <v>1493</v>
      </c>
      <c r="S1631" t="s">
        <v>1491</v>
      </c>
      <c r="T1631" t="s">
        <v>13371</v>
      </c>
      <c r="U1631" t="s">
        <v>965</v>
      </c>
      <c r="V1631" t="s">
        <v>10638</v>
      </c>
      <c r="W1631" t="s">
        <v>970</v>
      </c>
      <c r="X1631" t="s">
        <v>13372</v>
      </c>
    </row>
    <row r="1632" spans="2:24" ht="11" outlineLevel="1" x14ac:dyDescent="0.15">
      <c r="B1632" t="s">
        <v>1487</v>
      </c>
      <c r="C1632" t="s">
        <v>1488</v>
      </c>
      <c r="E1632" t="s">
        <v>10667</v>
      </c>
      <c r="F1632" t="s">
        <v>13360</v>
      </c>
      <c r="G1632" t="s">
        <v>1490</v>
      </c>
      <c r="H1632" s="17">
        <v>45687</v>
      </c>
      <c r="I1632" s="15">
        <v>2025</v>
      </c>
      <c r="J1632" t="s">
        <v>10634</v>
      </c>
      <c r="K1632" s="5">
        <v>0</v>
      </c>
      <c r="L1632" t="s">
        <v>967</v>
      </c>
      <c r="M1632" t="s">
        <v>956</v>
      </c>
      <c r="N1632" t="s">
        <v>11711</v>
      </c>
      <c r="O1632" t="s">
        <v>827</v>
      </c>
      <c r="P1632" t="s">
        <v>12860</v>
      </c>
      <c r="Q1632" t="s">
        <v>10671</v>
      </c>
      <c r="R1632" t="s">
        <v>1493</v>
      </c>
      <c r="S1632" t="s">
        <v>1491</v>
      </c>
      <c r="T1632" t="s">
        <v>13373</v>
      </c>
      <c r="U1632" t="s">
        <v>965</v>
      </c>
      <c r="V1632" t="s">
        <v>10638</v>
      </c>
      <c r="W1632" t="s">
        <v>970</v>
      </c>
      <c r="X1632" t="s">
        <v>13374</v>
      </c>
    </row>
    <row r="1633" spans="2:24" ht="11" outlineLevel="1" x14ac:dyDescent="0.15">
      <c r="B1633" t="s">
        <v>1487</v>
      </c>
      <c r="C1633" t="s">
        <v>1488</v>
      </c>
      <c r="E1633" t="s">
        <v>10649</v>
      </c>
      <c r="F1633" t="s">
        <v>13360</v>
      </c>
      <c r="G1633" t="s">
        <v>1490</v>
      </c>
      <c r="H1633" s="17">
        <v>45126</v>
      </c>
      <c r="I1633" s="15">
        <v>2023</v>
      </c>
      <c r="J1633" t="s">
        <v>10634</v>
      </c>
      <c r="K1633" s="5">
        <v>1288321</v>
      </c>
      <c r="L1633" t="s">
        <v>967</v>
      </c>
      <c r="M1633" t="s">
        <v>956</v>
      </c>
      <c r="N1633" t="s">
        <v>11711</v>
      </c>
      <c r="O1633" t="s">
        <v>827</v>
      </c>
      <c r="P1633" t="s">
        <v>12860</v>
      </c>
      <c r="Q1633" t="s">
        <v>10671</v>
      </c>
      <c r="R1633" t="s">
        <v>1493</v>
      </c>
      <c r="S1633" t="s">
        <v>1491</v>
      </c>
      <c r="T1633" t="s">
        <v>13367</v>
      </c>
      <c r="U1633" t="s">
        <v>965</v>
      </c>
      <c r="V1633" t="s">
        <v>10638</v>
      </c>
      <c r="W1633" t="s">
        <v>970</v>
      </c>
      <c r="X1633" t="s">
        <v>13375</v>
      </c>
    </row>
    <row r="1634" spans="2:24" ht="11" outlineLevel="1" x14ac:dyDescent="0.15">
      <c r="B1634" t="s">
        <v>1496</v>
      </c>
      <c r="C1634" t="s">
        <v>1497</v>
      </c>
      <c r="D1634" t="s">
        <v>261</v>
      </c>
      <c r="E1634" t="s">
        <v>10923</v>
      </c>
      <c r="F1634" t="s">
        <v>669</v>
      </c>
      <c r="G1634" t="s">
        <v>1498</v>
      </c>
      <c r="H1634" s="17">
        <v>42325</v>
      </c>
      <c r="I1634" s="15">
        <v>2016</v>
      </c>
      <c r="J1634" t="s">
        <v>10634</v>
      </c>
      <c r="K1634" s="5">
        <v>70977.039999999994</v>
      </c>
      <c r="L1634" t="s">
        <v>967</v>
      </c>
      <c r="M1634" t="s">
        <v>985</v>
      </c>
      <c r="N1634" t="s">
        <v>10635</v>
      </c>
      <c r="O1634" t="s">
        <v>796</v>
      </c>
      <c r="P1634" t="s">
        <v>13376</v>
      </c>
      <c r="Q1634" t="s">
        <v>13376</v>
      </c>
      <c r="R1634" t="s">
        <v>740</v>
      </c>
      <c r="S1634" t="s">
        <v>795</v>
      </c>
      <c r="T1634" t="s">
        <v>13377</v>
      </c>
      <c r="U1634" t="s">
        <v>965</v>
      </c>
      <c r="V1634" t="s">
        <v>10638</v>
      </c>
      <c r="W1634" t="s">
        <v>970</v>
      </c>
      <c r="X1634" t="s">
        <v>13378</v>
      </c>
    </row>
    <row r="1635" spans="2:24" ht="11" outlineLevel="1" x14ac:dyDescent="0.15">
      <c r="B1635" t="s">
        <v>1496</v>
      </c>
      <c r="C1635" t="s">
        <v>1497</v>
      </c>
      <c r="D1635" t="s">
        <v>261</v>
      </c>
      <c r="E1635" t="s">
        <v>10989</v>
      </c>
      <c r="F1635" t="s">
        <v>669</v>
      </c>
      <c r="G1635" t="s">
        <v>1498</v>
      </c>
      <c r="H1635" s="17">
        <v>42027</v>
      </c>
      <c r="I1635" s="15">
        <v>2015</v>
      </c>
      <c r="J1635" t="s">
        <v>10634</v>
      </c>
      <c r="K1635" s="5">
        <v>197832.8</v>
      </c>
      <c r="L1635" t="s">
        <v>967</v>
      </c>
      <c r="M1635" t="s">
        <v>985</v>
      </c>
      <c r="N1635" t="s">
        <v>10635</v>
      </c>
      <c r="O1635" t="s">
        <v>796</v>
      </c>
      <c r="P1635" t="s">
        <v>13376</v>
      </c>
      <c r="Q1635" t="s">
        <v>13376</v>
      </c>
      <c r="R1635" t="s">
        <v>740</v>
      </c>
      <c r="S1635" t="s">
        <v>795</v>
      </c>
      <c r="T1635" t="s">
        <v>13379</v>
      </c>
      <c r="U1635" t="s">
        <v>965</v>
      </c>
      <c r="V1635" t="s">
        <v>10638</v>
      </c>
      <c r="W1635" t="s">
        <v>970</v>
      </c>
      <c r="X1635" t="s">
        <v>13380</v>
      </c>
    </row>
    <row r="1636" spans="2:24" ht="11" outlineLevel="1" x14ac:dyDescent="0.15">
      <c r="B1636" t="s">
        <v>1496</v>
      </c>
      <c r="C1636" t="s">
        <v>1497</v>
      </c>
      <c r="D1636" t="s">
        <v>261</v>
      </c>
      <c r="E1636" t="s">
        <v>10956</v>
      </c>
      <c r="F1636" t="s">
        <v>669</v>
      </c>
      <c r="G1636" t="s">
        <v>1498</v>
      </c>
      <c r="H1636" s="17">
        <v>42121</v>
      </c>
      <c r="I1636" s="15">
        <v>2015</v>
      </c>
      <c r="J1636" t="s">
        <v>10634</v>
      </c>
      <c r="K1636" s="5">
        <v>287664.53000000003</v>
      </c>
      <c r="L1636" t="s">
        <v>967</v>
      </c>
      <c r="M1636" t="s">
        <v>985</v>
      </c>
      <c r="N1636" t="s">
        <v>10635</v>
      </c>
      <c r="O1636" t="s">
        <v>796</v>
      </c>
      <c r="P1636" t="s">
        <v>13376</v>
      </c>
      <c r="Q1636" t="s">
        <v>13376</v>
      </c>
      <c r="R1636" t="s">
        <v>740</v>
      </c>
      <c r="S1636" t="s">
        <v>795</v>
      </c>
      <c r="T1636" t="s">
        <v>13381</v>
      </c>
      <c r="U1636" t="s">
        <v>965</v>
      </c>
      <c r="V1636" t="s">
        <v>10638</v>
      </c>
      <c r="W1636" t="s">
        <v>970</v>
      </c>
      <c r="X1636" t="s">
        <v>13382</v>
      </c>
    </row>
    <row r="1637" spans="2:24" ht="11" outlineLevel="1" x14ac:dyDescent="0.15">
      <c r="B1637" t="s">
        <v>1496</v>
      </c>
      <c r="C1637" t="s">
        <v>1497</v>
      </c>
      <c r="D1637" t="s">
        <v>261</v>
      </c>
      <c r="E1637" t="s">
        <v>10950</v>
      </c>
      <c r="F1637" t="s">
        <v>669</v>
      </c>
      <c r="G1637" t="s">
        <v>1498</v>
      </c>
      <c r="H1637" s="17">
        <v>42118</v>
      </c>
      <c r="I1637" s="15">
        <v>2015</v>
      </c>
      <c r="J1637" t="s">
        <v>10634</v>
      </c>
      <c r="K1637" s="5">
        <v>24814.22</v>
      </c>
      <c r="L1637" t="s">
        <v>967</v>
      </c>
      <c r="M1637" t="s">
        <v>985</v>
      </c>
      <c r="N1637" t="s">
        <v>10635</v>
      </c>
      <c r="O1637" t="s">
        <v>796</v>
      </c>
      <c r="P1637" t="s">
        <v>13376</v>
      </c>
      <c r="Q1637" t="s">
        <v>13376</v>
      </c>
      <c r="R1637" t="s">
        <v>740</v>
      </c>
      <c r="S1637" t="s">
        <v>795</v>
      </c>
      <c r="T1637" t="s">
        <v>13383</v>
      </c>
      <c r="U1637" t="s">
        <v>965</v>
      </c>
      <c r="V1637" t="s">
        <v>10638</v>
      </c>
      <c r="W1637" t="s">
        <v>970</v>
      </c>
      <c r="X1637" t="s">
        <v>13384</v>
      </c>
    </row>
    <row r="1638" spans="2:24" ht="11" outlineLevel="1" x14ac:dyDescent="0.15">
      <c r="B1638" t="s">
        <v>1500</v>
      </c>
      <c r="C1638" t="s">
        <v>264</v>
      </c>
      <c r="E1638" t="s">
        <v>10652</v>
      </c>
      <c r="F1638" t="s">
        <v>12805</v>
      </c>
      <c r="G1638" t="s">
        <v>1343</v>
      </c>
      <c r="H1638" s="17">
        <v>42683</v>
      </c>
      <c r="I1638" s="15">
        <v>2017</v>
      </c>
      <c r="J1638" t="s">
        <v>10634</v>
      </c>
      <c r="K1638" s="5">
        <v>0</v>
      </c>
      <c r="L1638" t="s">
        <v>967</v>
      </c>
      <c r="M1638" t="s">
        <v>956</v>
      </c>
      <c r="N1638" t="s">
        <v>10635</v>
      </c>
      <c r="O1638" t="s">
        <v>818</v>
      </c>
      <c r="P1638" t="s">
        <v>10636</v>
      </c>
      <c r="R1638" t="s">
        <v>738</v>
      </c>
      <c r="S1638" t="s">
        <v>795</v>
      </c>
      <c r="T1638" t="s">
        <v>13385</v>
      </c>
      <c r="U1638" t="s">
        <v>965</v>
      </c>
      <c r="V1638" t="s">
        <v>10638</v>
      </c>
      <c r="W1638" t="s">
        <v>970</v>
      </c>
      <c r="X1638" t="s">
        <v>13386</v>
      </c>
    </row>
    <row r="1639" spans="2:24" ht="11" outlineLevel="1" x14ac:dyDescent="0.15">
      <c r="B1639" t="s">
        <v>1500</v>
      </c>
      <c r="C1639" t="s">
        <v>264</v>
      </c>
      <c r="E1639" t="s">
        <v>10667</v>
      </c>
      <c r="F1639" t="s">
        <v>12805</v>
      </c>
      <c r="G1639" t="s">
        <v>1343</v>
      </c>
      <c r="H1639" s="17">
        <v>43241</v>
      </c>
      <c r="I1639" s="15">
        <v>2018</v>
      </c>
      <c r="J1639" t="s">
        <v>10634</v>
      </c>
      <c r="K1639" s="5">
        <v>24093</v>
      </c>
      <c r="L1639" t="s">
        <v>967</v>
      </c>
      <c r="M1639" t="s">
        <v>956</v>
      </c>
      <c r="N1639" t="s">
        <v>10635</v>
      </c>
      <c r="O1639" t="s">
        <v>818</v>
      </c>
      <c r="P1639" t="s">
        <v>10636</v>
      </c>
      <c r="Q1639" t="s">
        <v>10636</v>
      </c>
      <c r="R1639" t="s">
        <v>738</v>
      </c>
      <c r="S1639" t="s">
        <v>795</v>
      </c>
      <c r="T1639" t="s">
        <v>13387</v>
      </c>
      <c r="U1639" t="s">
        <v>965</v>
      </c>
      <c r="V1639" t="s">
        <v>10638</v>
      </c>
      <c r="W1639" t="s">
        <v>970</v>
      </c>
      <c r="X1639" t="s">
        <v>13388</v>
      </c>
    </row>
    <row r="1640" spans="2:24" ht="11" outlineLevel="1" x14ac:dyDescent="0.15">
      <c r="B1640" t="s">
        <v>1500</v>
      </c>
      <c r="C1640" t="s">
        <v>264</v>
      </c>
      <c r="E1640" t="s">
        <v>10658</v>
      </c>
      <c r="F1640" t="s">
        <v>12805</v>
      </c>
      <c r="G1640" t="s">
        <v>1343</v>
      </c>
      <c r="H1640" s="17">
        <v>43353</v>
      </c>
      <c r="I1640" s="15">
        <v>2018</v>
      </c>
      <c r="J1640" t="s">
        <v>10634</v>
      </c>
      <c r="K1640" s="5">
        <v>14519</v>
      </c>
      <c r="L1640" t="s">
        <v>967</v>
      </c>
      <c r="M1640" t="s">
        <v>956</v>
      </c>
      <c r="N1640" t="s">
        <v>10635</v>
      </c>
      <c r="O1640" t="s">
        <v>818</v>
      </c>
      <c r="P1640" t="s">
        <v>10636</v>
      </c>
      <c r="Q1640" t="s">
        <v>10636</v>
      </c>
      <c r="R1640" t="s">
        <v>738</v>
      </c>
      <c r="S1640" t="s">
        <v>795</v>
      </c>
      <c r="T1640" t="s">
        <v>13389</v>
      </c>
      <c r="U1640" t="s">
        <v>965</v>
      </c>
      <c r="V1640" t="s">
        <v>10638</v>
      </c>
      <c r="W1640" t="s">
        <v>970</v>
      </c>
      <c r="X1640" t="s">
        <v>13390</v>
      </c>
    </row>
    <row r="1641" spans="2:24" ht="11" outlineLevel="1" x14ac:dyDescent="0.15">
      <c r="B1641" t="s">
        <v>1500</v>
      </c>
      <c r="C1641" t="s">
        <v>264</v>
      </c>
      <c r="E1641" t="s">
        <v>10655</v>
      </c>
      <c r="F1641" t="s">
        <v>12805</v>
      </c>
      <c r="G1641" t="s">
        <v>1343</v>
      </c>
      <c r="H1641" s="17">
        <v>43434</v>
      </c>
      <c r="I1641" s="15">
        <v>2019</v>
      </c>
      <c r="J1641" t="s">
        <v>10634</v>
      </c>
      <c r="K1641" s="5">
        <v>0</v>
      </c>
      <c r="L1641" t="s">
        <v>967</v>
      </c>
      <c r="M1641" t="s">
        <v>956</v>
      </c>
      <c r="N1641" t="s">
        <v>10635</v>
      </c>
      <c r="O1641" t="s">
        <v>818</v>
      </c>
      <c r="P1641" t="s">
        <v>10636</v>
      </c>
      <c r="Q1641" t="s">
        <v>10636</v>
      </c>
      <c r="R1641" t="s">
        <v>738</v>
      </c>
      <c r="S1641" t="s">
        <v>795</v>
      </c>
      <c r="T1641" t="s">
        <v>13385</v>
      </c>
      <c r="U1641" t="s">
        <v>965</v>
      </c>
      <c r="V1641" t="s">
        <v>10638</v>
      </c>
      <c r="W1641" t="s">
        <v>970</v>
      </c>
      <c r="X1641" t="s">
        <v>13391</v>
      </c>
    </row>
    <row r="1642" spans="2:24" ht="11" outlineLevel="1" x14ac:dyDescent="0.15">
      <c r="B1642" t="s">
        <v>1500</v>
      </c>
      <c r="C1642" t="s">
        <v>264</v>
      </c>
      <c r="E1642" t="s">
        <v>10664</v>
      </c>
      <c r="F1642" t="s">
        <v>12805</v>
      </c>
      <c r="G1642" t="s">
        <v>1343</v>
      </c>
      <c r="H1642" s="17">
        <v>42789</v>
      </c>
      <c r="I1642" s="15">
        <v>2017</v>
      </c>
      <c r="J1642" t="s">
        <v>10634</v>
      </c>
      <c r="K1642" s="5">
        <v>284456</v>
      </c>
      <c r="L1642" t="s">
        <v>967</v>
      </c>
      <c r="M1642" t="s">
        <v>956</v>
      </c>
      <c r="N1642" t="s">
        <v>10635</v>
      </c>
      <c r="O1642" t="s">
        <v>818</v>
      </c>
      <c r="P1642" t="s">
        <v>10636</v>
      </c>
      <c r="R1642" t="s">
        <v>738</v>
      </c>
      <c r="S1642" t="s">
        <v>795</v>
      </c>
      <c r="T1642" t="s">
        <v>13385</v>
      </c>
      <c r="U1642" t="s">
        <v>965</v>
      </c>
      <c r="V1642" t="s">
        <v>10638</v>
      </c>
      <c r="W1642" t="s">
        <v>970</v>
      </c>
      <c r="X1642" t="s">
        <v>13392</v>
      </c>
    </row>
    <row r="1643" spans="2:24" ht="11" outlineLevel="1" x14ac:dyDescent="0.15">
      <c r="B1643" t="s">
        <v>1500</v>
      </c>
      <c r="C1643" t="s">
        <v>264</v>
      </c>
      <c r="E1643" t="s">
        <v>10643</v>
      </c>
      <c r="F1643" t="s">
        <v>12805</v>
      </c>
      <c r="G1643" t="s">
        <v>1343</v>
      </c>
      <c r="H1643" s="17">
        <v>42979</v>
      </c>
      <c r="I1643" s="15">
        <v>2017</v>
      </c>
      <c r="J1643" t="s">
        <v>10634</v>
      </c>
      <c r="K1643" s="5">
        <v>17926</v>
      </c>
      <c r="L1643" t="s">
        <v>967</v>
      </c>
      <c r="M1643" t="s">
        <v>956</v>
      </c>
      <c r="N1643" t="s">
        <v>10635</v>
      </c>
      <c r="O1643" t="s">
        <v>818</v>
      </c>
      <c r="P1643" t="s">
        <v>10636</v>
      </c>
      <c r="Q1643" t="s">
        <v>10636</v>
      </c>
      <c r="R1643" t="s">
        <v>738</v>
      </c>
      <c r="S1643" t="s">
        <v>795</v>
      </c>
      <c r="T1643" t="s">
        <v>13393</v>
      </c>
      <c r="U1643" t="s">
        <v>965</v>
      </c>
      <c r="V1643" t="s">
        <v>10638</v>
      </c>
      <c r="W1643" t="s">
        <v>970</v>
      </c>
      <c r="X1643" t="s">
        <v>13394</v>
      </c>
    </row>
    <row r="1644" spans="2:24" ht="11" outlineLevel="1" x14ac:dyDescent="0.15">
      <c r="B1644" t="s">
        <v>1500</v>
      </c>
      <c r="C1644" t="s">
        <v>264</v>
      </c>
      <c r="E1644" t="s">
        <v>10661</v>
      </c>
      <c r="F1644" t="s">
        <v>12805</v>
      </c>
      <c r="G1644" t="s">
        <v>1343</v>
      </c>
      <c r="H1644" s="17">
        <v>43412</v>
      </c>
      <c r="I1644" s="15">
        <v>2019</v>
      </c>
      <c r="J1644" t="s">
        <v>10634</v>
      </c>
      <c r="K1644" s="5">
        <v>0</v>
      </c>
      <c r="L1644" t="s">
        <v>967</v>
      </c>
      <c r="M1644" t="s">
        <v>956</v>
      </c>
      <c r="N1644" t="s">
        <v>10635</v>
      </c>
      <c r="O1644" t="s">
        <v>818</v>
      </c>
      <c r="P1644" t="s">
        <v>10636</v>
      </c>
      <c r="Q1644" t="s">
        <v>13395</v>
      </c>
      <c r="R1644" t="s">
        <v>738</v>
      </c>
      <c r="S1644" t="s">
        <v>795</v>
      </c>
      <c r="T1644" t="s">
        <v>13396</v>
      </c>
      <c r="U1644" t="s">
        <v>965</v>
      </c>
      <c r="V1644" t="s">
        <v>10638</v>
      </c>
      <c r="W1644" t="s">
        <v>970</v>
      </c>
      <c r="X1644" t="s">
        <v>13397</v>
      </c>
    </row>
    <row r="1645" spans="2:24" ht="11" outlineLevel="1" x14ac:dyDescent="0.15">
      <c r="B1645" t="s">
        <v>1500</v>
      </c>
      <c r="C1645" t="s">
        <v>264</v>
      </c>
      <c r="E1645" t="s">
        <v>10649</v>
      </c>
      <c r="F1645" t="s">
        <v>12805</v>
      </c>
      <c r="G1645" t="s">
        <v>1343</v>
      </c>
      <c r="H1645" s="17">
        <v>42643</v>
      </c>
      <c r="I1645" s="15">
        <v>2016</v>
      </c>
      <c r="J1645" t="s">
        <v>10634</v>
      </c>
      <c r="K1645" s="5">
        <v>3987777</v>
      </c>
      <c r="L1645" t="s">
        <v>967</v>
      </c>
      <c r="M1645" t="s">
        <v>956</v>
      </c>
      <c r="N1645" t="s">
        <v>10635</v>
      </c>
      <c r="O1645" t="s">
        <v>818</v>
      </c>
      <c r="P1645" t="s">
        <v>10636</v>
      </c>
      <c r="Q1645" t="s">
        <v>10636</v>
      </c>
      <c r="R1645" t="s">
        <v>738</v>
      </c>
      <c r="S1645" t="s">
        <v>795</v>
      </c>
      <c r="T1645" t="s">
        <v>13385</v>
      </c>
      <c r="U1645" t="s">
        <v>965</v>
      </c>
      <c r="V1645" t="s">
        <v>10638</v>
      </c>
      <c r="W1645" t="s">
        <v>970</v>
      </c>
      <c r="X1645" t="s">
        <v>13398</v>
      </c>
    </row>
    <row r="1646" spans="2:24" ht="11" outlineLevel="1" x14ac:dyDescent="0.15">
      <c r="B1646" t="s">
        <v>1500</v>
      </c>
      <c r="C1646" t="s">
        <v>264</v>
      </c>
      <c r="E1646" t="s">
        <v>10632</v>
      </c>
      <c r="F1646" t="s">
        <v>12805</v>
      </c>
      <c r="G1646" t="s">
        <v>1343</v>
      </c>
      <c r="H1646" s="17">
        <v>43203</v>
      </c>
      <c r="I1646" s="15">
        <v>2018</v>
      </c>
      <c r="J1646" t="s">
        <v>10634</v>
      </c>
      <c r="K1646" s="5">
        <v>55776</v>
      </c>
      <c r="L1646" t="s">
        <v>967</v>
      </c>
      <c r="M1646" t="s">
        <v>956</v>
      </c>
      <c r="N1646" t="s">
        <v>10635</v>
      </c>
      <c r="O1646" t="s">
        <v>818</v>
      </c>
      <c r="P1646" t="s">
        <v>10636</v>
      </c>
      <c r="Q1646" t="s">
        <v>10636</v>
      </c>
      <c r="R1646" t="s">
        <v>738</v>
      </c>
      <c r="S1646" t="s">
        <v>795</v>
      </c>
      <c r="T1646" t="s">
        <v>13385</v>
      </c>
      <c r="U1646" t="s">
        <v>965</v>
      </c>
      <c r="V1646" t="s">
        <v>10638</v>
      </c>
      <c r="W1646" t="s">
        <v>970</v>
      </c>
      <c r="X1646" t="s">
        <v>13399</v>
      </c>
    </row>
    <row r="1647" spans="2:24" ht="11" outlineLevel="1" x14ac:dyDescent="0.15">
      <c r="B1647" t="s">
        <v>1502</v>
      </c>
      <c r="C1647" t="s">
        <v>265</v>
      </c>
      <c r="E1647" t="s">
        <v>10632</v>
      </c>
      <c r="F1647" t="s">
        <v>13400</v>
      </c>
      <c r="G1647" t="s">
        <v>1503</v>
      </c>
      <c r="H1647" s="17">
        <v>42853</v>
      </c>
      <c r="I1647" s="15">
        <v>2017</v>
      </c>
      <c r="J1647" t="s">
        <v>10634</v>
      </c>
      <c r="K1647" s="5">
        <v>4500</v>
      </c>
      <c r="L1647" t="s">
        <v>967</v>
      </c>
      <c r="M1647" t="s">
        <v>956</v>
      </c>
      <c r="N1647" t="s">
        <v>10635</v>
      </c>
      <c r="O1647" t="s">
        <v>818</v>
      </c>
      <c r="P1647" t="s">
        <v>10636</v>
      </c>
      <c r="R1647" t="s">
        <v>737</v>
      </c>
      <c r="S1647" t="s">
        <v>795</v>
      </c>
      <c r="T1647" t="s">
        <v>13401</v>
      </c>
      <c r="U1647" t="s">
        <v>965</v>
      </c>
      <c r="V1647" t="s">
        <v>10638</v>
      </c>
      <c r="W1647" t="s">
        <v>970</v>
      </c>
      <c r="X1647" t="s">
        <v>13402</v>
      </c>
    </row>
    <row r="1648" spans="2:24" ht="11" outlineLevel="1" x14ac:dyDescent="0.15">
      <c r="B1648" t="s">
        <v>1502</v>
      </c>
      <c r="C1648" t="s">
        <v>265</v>
      </c>
      <c r="E1648" t="s">
        <v>10643</v>
      </c>
      <c r="F1648" t="s">
        <v>13400</v>
      </c>
      <c r="G1648" t="s">
        <v>1503</v>
      </c>
      <c r="H1648" s="17">
        <v>42639</v>
      </c>
      <c r="I1648" s="15">
        <v>2016</v>
      </c>
      <c r="J1648" t="s">
        <v>10634</v>
      </c>
      <c r="K1648" s="5">
        <v>83613.100000000006</v>
      </c>
      <c r="L1648" t="s">
        <v>967</v>
      </c>
      <c r="M1648" t="s">
        <v>956</v>
      </c>
      <c r="N1648" t="s">
        <v>10635</v>
      </c>
      <c r="O1648" t="s">
        <v>818</v>
      </c>
      <c r="P1648" t="s">
        <v>10636</v>
      </c>
      <c r="Q1648" t="s">
        <v>10636</v>
      </c>
      <c r="R1648" t="s">
        <v>737</v>
      </c>
      <c r="S1648" t="s">
        <v>795</v>
      </c>
      <c r="T1648" t="s">
        <v>13403</v>
      </c>
      <c r="U1648" t="s">
        <v>965</v>
      </c>
      <c r="V1648" t="s">
        <v>10638</v>
      </c>
      <c r="W1648" t="s">
        <v>970</v>
      </c>
      <c r="X1648" t="s">
        <v>13404</v>
      </c>
    </row>
    <row r="1649" spans="2:24" ht="11" outlineLevel="1" x14ac:dyDescent="0.15">
      <c r="B1649" t="s">
        <v>1502</v>
      </c>
      <c r="C1649" t="s">
        <v>265</v>
      </c>
      <c r="E1649" t="s">
        <v>10652</v>
      </c>
      <c r="F1649" t="s">
        <v>13400</v>
      </c>
      <c r="G1649" t="s">
        <v>1503</v>
      </c>
      <c r="H1649" s="17">
        <v>42433</v>
      </c>
      <c r="I1649" s="15">
        <v>2016</v>
      </c>
      <c r="J1649" t="s">
        <v>10634</v>
      </c>
      <c r="K1649" s="5">
        <v>28410.79</v>
      </c>
      <c r="L1649" t="s">
        <v>967</v>
      </c>
      <c r="M1649" t="s">
        <v>956</v>
      </c>
      <c r="N1649" t="s">
        <v>10635</v>
      </c>
      <c r="O1649" t="s">
        <v>818</v>
      </c>
      <c r="P1649" t="s">
        <v>10636</v>
      </c>
      <c r="Q1649" t="s">
        <v>10636</v>
      </c>
      <c r="R1649" t="s">
        <v>737</v>
      </c>
      <c r="S1649" t="s">
        <v>795</v>
      </c>
      <c r="T1649" t="s">
        <v>13405</v>
      </c>
      <c r="U1649" t="s">
        <v>965</v>
      </c>
      <c r="V1649" t="s">
        <v>10638</v>
      </c>
      <c r="W1649" t="s">
        <v>970</v>
      </c>
      <c r="X1649" t="s">
        <v>13406</v>
      </c>
    </row>
    <row r="1650" spans="2:24" ht="11" outlineLevel="1" x14ac:dyDescent="0.15">
      <c r="B1650" t="s">
        <v>1502</v>
      </c>
      <c r="C1650" t="s">
        <v>265</v>
      </c>
      <c r="E1650" t="s">
        <v>10664</v>
      </c>
      <c r="F1650" t="s">
        <v>13400</v>
      </c>
      <c r="G1650" t="s">
        <v>1503</v>
      </c>
      <c r="H1650" s="17">
        <v>42586</v>
      </c>
      <c r="I1650" s="15">
        <v>2016</v>
      </c>
      <c r="J1650" t="s">
        <v>10634</v>
      </c>
      <c r="K1650" s="5">
        <v>68275.5</v>
      </c>
      <c r="L1650" t="s">
        <v>967</v>
      </c>
      <c r="M1650" t="s">
        <v>956</v>
      </c>
      <c r="N1650" t="s">
        <v>10635</v>
      </c>
      <c r="O1650" t="s">
        <v>818</v>
      </c>
      <c r="P1650" t="s">
        <v>10636</v>
      </c>
      <c r="Q1650" t="s">
        <v>10636</v>
      </c>
      <c r="R1650" t="s">
        <v>737</v>
      </c>
      <c r="S1650" t="s">
        <v>795</v>
      </c>
      <c r="T1650" t="s">
        <v>13407</v>
      </c>
      <c r="U1650" t="s">
        <v>965</v>
      </c>
      <c r="V1650" t="s">
        <v>10638</v>
      </c>
      <c r="W1650" t="s">
        <v>970</v>
      </c>
      <c r="X1650" t="s">
        <v>13408</v>
      </c>
    </row>
    <row r="1651" spans="2:24" ht="11" outlineLevel="1" x14ac:dyDescent="0.15">
      <c r="B1651" t="s">
        <v>1502</v>
      </c>
      <c r="C1651" t="s">
        <v>265</v>
      </c>
      <c r="E1651" t="s">
        <v>10649</v>
      </c>
      <c r="F1651" t="s">
        <v>13400</v>
      </c>
      <c r="G1651" t="s">
        <v>1503</v>
      </c>
      <c r="H1651" s="17">
        <v>42219</v>
      </c>
      <c r="I1651" s="15">
        <v>2015</v>
      </c>
      <c r="J1651" t="s">
        <v>10634</v>
      </c>
      <c r="K1651" s="5">
        <v>4100510</v>
      </c>
      <c r="L1651" t="s">
        <v>967</v>
      </c>
      <c r="M1651" t="s">
        <v>956</v>
      </c>
      <c r="N1651" t="s">
        <v>10635</v>
      </c>
      <c r="O1651" t="s">
        <v>818</v>
      </c>
      <c r="P1651" t="s">
        <v>10636</v>
      </c>
      <c r="Q1651" t="s">
        <v>10636</v>
      </c>
      <c r="R1651" t="s">
        <v>737</v>
      </c>
      <c r="S1651" t="s">
        <v>795</v>
      </c>
      <c r="T1651" t="s">
        <v>13409</v>
      </c>
      <c r="U1651" t="s">
        <v>965</v>
      </c>
      <c r="V1651" t="s">
        <v>10638</v>
      </c>
      <c r="W1651" t="s">
        <v>970</v>
      </c>
      <c r="X1651" t="s">
        <v>13410</v>
      </c>
    </row>
    <row r="1652" spans="2:24" ht="11" outlineLevel="1" x14ac:dyDescent="0.15">
      <c r="B1652" t="s">
        <v>1502</v>
      </c>
      <c r="C1652" t="s">
        <v>265</v>
      </c>
      <c r="E1652" t="s">
        <v>10667</v>
      </c>
      <c r="F1652" t="s">
        <v>13400</v>
      </c>
      <c r="G1652" t="s">
        <v>1503</v>
      </c>
      <c r="H1652" s="17">
        <v>42913</v>
      </c>
      <c r="I1652" s="15">
        <v>2017</v>
      </c>
      <c r="J1652" t="s">
        <v>10634</v>
      </c>
      <c r="K1652" s="5">
        <v>26444.68</v>
      </c>
      <c r="L1652" t="s">
        <v>967</v>
      </c>
      <c r="M1652" t="s">
        <v>956</v>
      </c>
      <c r="N1652" t="s">
        <v>10635</v>
      </c>
      <c r="O1652" t="s">
        <v>818</v>
      </c>
      <c r="P1652" t="s">
        <v>10636</v>
      </c>
      <c r="R1652" t="s">
        <v>737</v>
      </c>
      <c r="S1652" t="s">
        <v>795</v>
      </c>
      <c r="T1652" t="s">
        <v>13401</v>
      </c>
      <c r="U1652" t="s">
        <v>965</v>
      </c>
      <c r="V1652" t="s">
        <v>10638</v>
      </c>
      <c r="W1652" t="s">
        <v>970</v>
      </c>
      <c r="X1652" t="s">
        <v>13411</v>
      </c>
    </row>
    <row r="1653" spans="2:24" ht="11" outlineLevel="1" x14ac:dyDescent="0.15">
      <c r="B1653" t="s">
        <v>1506</v>
      </c>
      <c r="C1653" t="s">
        <v>1507</v>
      </c>
      <c r="D1653" t="s">
        <v>170</v>
      </c>
      <c r="E1653" t="s">
        <v>10646</v>
      </c>
      <c r="F1653" t="s">
        <v>12674</v>
      </c>
      <c r="G1653" t="s">
        <v>1299</v>
      </c>
      <c r="H1653" s="17">
        <v>45189</v>
      </c>
      <c r="I1653" s="15">
        <v>2023</v>
      </c>
      <c r="J1653" t="s">
        <v>10634</v>
      </c>
      <c r="K1653" s="5">
        <v>39890.15</v>
      </c>
      <c r="L1653" t="s">
        <v>967</v>
      </c>
      <c r="M1653" t="s">
        <v>985</v>
      </c>
      <c r="N1653" t="s">
        <v>10635</v>
      </c>
      <c r="O1653" t="s">
        <v>796</v>
      </c>
      <c r="P1653" t="s">
        <v>10671</v>
      </c>
      <c r="Q1653" t="s">
        <v>10671</v>
      </c>
      <c r="R1653" t="s">
        <v>755</v>
      </c>
      <c r="S1653" t="s">
        <v>795</v>
      </c>
      <c r="T1653" t="s">
        <v>13412</v>
      </c>
      <c r="U1653" t="s">
        <v>965</v>
      </c>
      <c r="V1653" t="s">
        <v>10638</v>
      </c>
      <c r="W1653" t="s">
        <v>970</v>
      </c>
      <c r="X1653" t="s">
        <v>13413</v>
      </c>
    </row>
    <row r="1654" spans="2:24" ht="11" outlineLevel="1" x14ac:dyDescent="0.15">
      <c r="B1654" t="s">
        <v>1506</v>
      </c>
      <c r="C1654" t="s">
        <v>1507</v>
      </c>
      <c r="D1654" t="s">
        <v>170</v>
      </c>
      <c r="E1654" t="s">
        <v>10655</v>
      </c>
      <c r="F1654" t="s">
        <v>12674</v>
      </c>
      <c r="G1654" t="s">
        <v>1299</v>
      </c>
      <c r="H1654" s="17">
        <v>45156</v>
      </c>
      <c r="I1654" s="15">
        <v>2023</v>
      </c>
      <c r="J1654" t="s">
        <v>10634</v>
      </c>
      <c r="K1654" s="5">
        <v>0</v>
      </c>
      <c r="L1654" t="s">
        <v>967</v>
      </c>
      <c r="M1654" t="s">
        <v>985</v>
      </c>
      <c r="N1654" t="s">
        <v>10635</v>
      </c>
      <c r="O1654" t="s">
        <v>796</v>
      </c>
      <c r="P1654" t="s">
        <v>10671</v>
      </c>
      <c r="Q1654" t="s">
        <v>10671</v>
      </c>
      <c r="R1654" t="s">
        <v>755</v>
      </c>
      <c r="S1654" t="s">
        <v>795</v>
      </c>
      <c r="T1654" t="s">
        <v>13412</v>
      </c>
      <c r="U1654" t="s">
        <v>965</v>
      </c>
      <c r="V1654" t="s">
        <v>10638</v>
      </c>
      <c r="W1654" t="s">
        <v>970</v>
      </c>
      <c r="X1654" t="s">
        <v>13414</v>
      </c>
    </row>
    <row r="1655" spans="2:24" ht="11" outlineLevel="1" x14ac:dyDescent="0.15">
      <c r="B1655" t="s">
        <v>1506</v>
      </c>
      <c r="C1655" t="s">
        <v>1507</v>
      </c>
      <c r="D1655" t="s">
        <v>170</v>
      </c>
      <c r="E1655" t="s">
        <v>10658</v>
      </c>
      <c r="F1655" t="s">
        <v>12674</v>
      </c>
      <c r="G1655" t="s">
        <v>1299</v>
      </c>
      <c r="H1655" s="17">
        <v>45071</v>
      </c>
      <c r="I1655" s="15">
        <v>2023</v>
      </c>
      <c r="J1655" t="s">
        <v>10634</v>
      </c>
      <c r="K1655" s="5">
        <v>25146.92</v>
      </c>
      <c r="L1655" t="s">
        <v>967</v>
      </c>
      <c r="M1655" t="s">
        <v>985</v>
      </c>
      <c r="N1655" t="s">
        <v>10635</v>
      </c>
      <c r="O1655" t="s">
        <v>796</v>
      </c>
      <c r="P1655" t="s">
        <v>10671</v>
      </c>
      <c r="Q1655" t="s">
        <v>10671</v>
      </c>
      <c r="R1655" t="s">
        <v>755</v>
      </c>
      <c r="S1655" t="s">
        <v>795</v>
      </c>
      <c r="T1655" t="s">
        <v>13415</v>
      </c>
      <c r="U1655" t="s">
        <v>965</v>
      </c>
      <c r="V1655" t="s">
        <v>10638</v>
      </c>
      <c r="W1655" t="s">
        <v>970</v>
      </c>
      <c r="X1655" t="s">
        <v>13416</v>
      </c>
    </row>
    <row r="1656" spans="2:24" ht="11" outlineLevel="1" x14ac:dyDescent="0.15">
      <c r="B1656" t="s">
        <v>1506</v>
      </c>
      <c r="C1656" t="s">
        <v>1507</v>
      </c>
      <c r="D1656" t="s">
        <v>170</v>
      </c>
      <c r="E1656" t="s">
        <v>10664</v>
      </c>
      <c r="F1656" t="s">
        <v>12674</v>
      </c>
      <c r="G1656" t="s">
        <v>1299</v>
      </c>
      <c r="H1656" s="17">
        <v>44980</v>
      </c>
      <c r="I1656" s="15">
        <v>2023</v>
      </c>
      <c r="J1656" t="s">
        <v>10634</v>
      </c>
      <c r="K1656" s="5">
        <v>0</v>
      </c>
      <c r="L1656" t="s">
        <v>967</v>
      </c>
      <c r="M1656" t="s">
        <v>985</v>
      </c>
      <c r="N1656" t="s">
        <v>10635</v>
      </c>
      <c r="O1656" t="s">
        <v>796</v>
      </c>
      <c r="P1656" t="s">
        <v>10671</v>
      </c>
      <c r="Q1656" t="s">
        <v>10671</v>
      </c>
      <c r="R1656" t="s">
        <v>755</v>
      </c>
      <c r="S1656" t="s">
        <v>795</v>
      </c>
      <c r="T1656" t="s">
        <v>13417</v>
      </c>
      <c r="U1656" t="s">
        <v>965</v>
      </c>
      <c r="V1656" t="s">
        <v>10638</v>
      </c>
      <c r="W1656" t="s">
        <v>970</v>
      </c>
      <c r="X1656" t="s">
        <v>13418</v>
      </c>
    </row>
    <row r="1657" spans="2:24" ht="11" outlineLevel="1" x14ac:dyDescent="0.15">
      <c r="B1657" t="s">
        <v>1506</v>
      </c>
      <c r="C1657" t="s">
        <v>1507</v>
      </c>
      <c r="D1657" t="s">
        <v>170</v>
      </c>
      <c r="E1657" t="s">
        <v>10643</v>
      </c>
      <c r="F1657" t="s">
        <v>12674</v>
      </c>
      <c r="G1657" t="s">
        <v>1299</v>
      </c>
      <c r="H1657" s="17">
        <v>45001</v>
      </c>
      <c r="I1657" s="15">
        <v>2023</v>
      </c>
      <c r="J1657" t="s">
        <v>10634</v>
      </c>
      <c r="K1657" s="5">
        <v>0</v>
      </c>
      <c r="L1657" t="s">
        <v>967</v>
      </c>
      <c r="M1657" t="s">
        <v>985</v>
      </c>
      <c r="N1657" t="s">
        <v>10635</v>
      </c>
      <c r="O1657" t="s">
        <v>796</v>
      </c>
      <c r="P1657" t="s">
        <v>10671</v>
      </c>
      <c r="Q1657" t="s">
        <v>10671</v>
      </c>
      <c r="R1657" t="s">
        <v>755</v>
      </c>
      <c r="S1657" t="s">
        <v>795</v>
      </c>
      <c r="T1657" t="s">
        <v>13415</v>
      </c>
      <c r="U1657" t="s">
        <v>965</v>
      </c>
      <c r="V1657" t="s">
        <v>10638</v>
      </c>
      <c r="W1657" t="s">
        <v>970</v>
      </c>
      <c r="X1657" t="s">
        <v>13419</v>
      </c>
    </row>
    <row r="1658" spans="2:24" ht="11" outlineLevel="1" x14ac:dyDescent="0.15">
      <c r="B1658" t="s">
        <v>1506</v>
      </c>
      <c r="C1658" t="s">
        <v>1507</v>
      </c>
      <c r="D1658" t="s">
        <v>170</v>
      </c>
      <c r="E1658" t="s">
        <v>10649</v>
      </c>
      <c r="F1658" t="s">
        <v>12674</v>
      </c>
      <c r="G1658" t="s">
        <v>1299</v>
      </c>
      <c r="H1658" s="17">
        <v>44811</v>
      </c>
      <c r="I1658" s="15">
        <v>2022</v>
      </c>
      <c r="J1658" t="s">
        <v>10634</v>
      </c>
      <c r="K1658" s="5">
        <v>3925443</v>
      </c>
      <c r="L1658" t="s">
        <v>967</v>
      </c>
      <c r="M1658" t="s">
        <v>985</v>
      </c>
      <c r="N1658" t="s">
        <v>10635</v>
      </c>
      <c r="O1658" t="s">
        <v>796</v>
      </c>
      <c r="P1658" t="s">
        <v>10671</v>
      </c>
      <c r="Q1658" t="s">
        <v>10671</v>
      </c>
      <c r="R1658" t="s">
        <v>755</v>
      </c>
      <c r="S1658" t="s">
        <v>795</v>
      </c>
      <c r="T1658" t="s">
        <v>13417</v>
      </c>
      <c r="U1658" t="s">
        <v>965</v>
      </c>
      <c r="V1658" t="s">
        <v>10638</v>
      </c>
      <c r="W1658" t="s">
        <v>970</v>
      </c>
      <c r="X1658" t="s">
        <v>13420</v>
      </c>
    </row>
    <row r="1659" spans="2:24" ht="11" outlineLevel="1" x14ac:dyDescent="0.15">
      <c r="B1659" t="s">
        <v>1506</v>
      </c>
      <c r="C1659" t="s">
        <v>1507</v>
      </c>
      <c r="D1659" t="s">
        <v>170</v>
      </c>
      <c r="E1659" t="s">
        <v>10640</v>
      </c>
      <c r="F1659" t="s">
        <v>12674</v>
      </c>
      <c r="G1659" t="s">
        <v>1299</v>
      </c>
      <c r="H1659" s="17">
        <v>45301</v>
      </c>
      <c r="I1659" s="15">
        <v>2024</v>
      </c>
      <c r="J1659" t="s">
        <v>10634</v>
      </c>
      <c r="K1659" s="5">
        <v>-0.01</v>
      </c>
      <c r="L1659" t="s">
        <v>967</v>
      </c>
      <c r="M1659" t="s">
        <v>985</v>
      </c>
      <c r="N1659" t="s">
        <v>10635</v>
      </c>
      <c r="O1659" t="s">
        <v>796</v>
      </c>
      <c r="P1659" t="s">
        <v>10671</v>
      </c>
      <c r="Q1659" t="s">
        <v>10671</v>
      </c>
      <c r="R1659" t="s">
        <v>755</v>
      </c>
      <c r="S1659" t="s">
        <v>795</v>
      </c>
      <c r="T1659" t="s">
        <v>13421</v>
      </c>
      <c r="U1659" t="s">
        <v>965</v>
      </c>
      <c r="V1659" t="s">
        <v>10638</v>
      </c>
      <c r="W1659" t="s">
        <v>970</v>
      </c>
      <c r="X1659" t="s">
        <v>13422</v>
      </c>
    </row>
    <row r="1660" spans="2:24" ht="11" outlineLevel="1" x14ac:dyDescent="0.15">
      <c r="B1660" t="s">
        <v>1506</v>
      </c>
      <c r="C1660" t="s">
        <v>1507</v>
      </c>
      <c r="D1660" t="s">
        <v>170</v>
      </c>
      <c r="E1660" t="s">
        <v>10632</v>
      </c>
      <c r="F1660" t="s">
        <v>12674</v>
      </c>
      <c r="G1660" t="s">
        <v>1299</v>
      </c>
      <c r="H1660" s="17">
        <v>45037</v>
      </c>
      <c r="I1660" s="15">
        <v>2023</v>
      </c>
      <c r="J1660" t="s">
        <v>10634</v>
      </c>
      <c r="K1660" s="5">
        <v>0</v>
      </c>
      <c r="L1660" t="s">
        <v>967</v>
      </c>
      <c r="M1660" t="s">
        <v>985</v>
      </c>
      <c r="N1660" t="s">
        <v>10635</v>
      </c>
      <c r="O1660" t="s">
        <v>796</v>
      </c>
      <c r="P1660" t="s">
        <v>10671</v>
      </c>
      <c r="Q1660" t="s">
        <v>10671</v>
      </c>
      <c r="R1660" t="s">
        <v>755</v>
      </c>
      <c r="S1660" t="s">
        <v>795</v>
      </c>
      <c r="T1660" t="s">
        <v>13415</v>
      </c>
      <c r="U1660" t="s">
        <v>965</v>
      </c>
      <c r="V1660" t="s">
        <v>10638</v>
      </c>
      <c r="W1660" t="s">
        <v>970</v>
      </c>
      <c r="X1660" t="s">
        <v>13423</v>
      </c>
    </row>
    <row r="1661" spans="2:24" ht="11" outlineLevel="1" x14ac:dyDescent="0.15">
      <c r="B1661" t="s">
        <v>1506</v>
      </c>
      <c r="C1661" t="s">
        <v>1507</v>
      </c>
      <c r="D1661" t="s">
        <v>170</v>
      </c>
      <c r="E1661" t="s">
        <v>10661</v>
      </c>
      <c r="F1661" t="s">
        <v>12674</v>
      </c>
      <c r="G1661" t="s">
        <v>1299</v>
      </c>
      <c r="H1661" s="17">
        <v>45105</v>
      </c>
      <c r="I1661" s="15">
        <v>2023</v>
      </c>
      <c r="J1661" t="s">
        <v>10634</v>
      </c>
      <c r="K1661" s="5">
        <v>133491.56</v>
      </c>
      <c r="L1661" t="s">
        <v>967</v>
      </c>
      <c r="M1661" t="s">
        <v>985</v>
      </c>
      <c r="N1661" t="s">
        <v>10635</v>
      </c>
      <c r="O1661" t="s">
        <v>796</v>
      </c>
      <c r="P1661" t="s">
        <v>10671</v>
      </c>
      <c r="Q1661" t="s">
        <v>10671</v>
      </c>
      <c r="R1661" t="s">
        <v>755</v>
      </c>
      <c r="S1661" t="s">
        <v>795</v>
      </c>
      <c r="T1661" t="s">
        <v>13415</v>
      </c>
      <c r="U1661" t="s">
        <v>965</v>
      </c>
      <c r="V1661" t="s">
        <v>10638</v>
      </c>
      <c r="W1661" t="s">
        <v>970</v>
      </c>
      <c r="X1661" t="s">
        <v>13424</v>
      </c>
    </row>
    <row r="1662" spans="2:24" ht="11" outlineLevel="1" x14ac:dyDescent="0.15">
      <c r="B1662" t="s">
        <v>1506</v>
      </c>
      <c r="C1662" t="s">
        <v>1507</v>
      </c>
      <c r="D1662" t="s">
        <v>170</v>
      </c>
      <c r="E1662" t="s">
        <v>10652</v>
      </c>
      <c r="F1662" t="s">
        <v>12674</v>
      </c>
      <c r="G1662" t="s">
        <v>1299</v>
      </c>
      <c r="H1662" s="17">
        <v>44908</v>
      </c>
      <c r="I1662" s="15">
        <v>2023</v>
      </c>
      <c r="J1662" t="s">
        <v>10634</v>
      </c>
      <c r="K1662" s="5">
        <v>124468</v>
      </c>
      <c r="L1662" t="s">
        <v>967</v>
      </c>
      <c r="M1662" t="s">
        <v>985</v>
      </c>
      <c r="N1662" t="s">
        <v>10635</v>
      </c>
      <c r="O1662" t="s">
        <v>796</v>
      </c>
      <c r="P1662" t="s">
        <v>10671</v>
      </c>
      <c r="Q1662" t="s">
        <v>10671</v>
      </c>
      <c r="R1662" t="s">
        <v>755</v>
      </c>
      <c r="S1662" t="s">
        <v>795</v>
      </c>
      <c r="T1662" t="s">
        <v>13417</v>
      </c>
      <c r="U1662" t="s">
        <v>965</v>
      </c>
      <c r="V1662" t="s">
        <v>10638</v>
      </c>
      <c r="W1662" t="s">
        <v>970</v>
      </c>
      <c r="X1662" t="s">
        <v>13425</v>
      </c>
    </row>
    <row r="1663" spans="2:24" ht="11" outlineLevel="1" x14ac:dyDescent="0.15">
      <c r="B1663" t="s">
        <v>1506</v>
      </c>
      <c r="C1663" t="s">
        <v>1507</v>
      </c>
      <c r="D1663" t="s">
        <v>170</v>
      </c>
      <c r="E1663" t="s">
        <v>10667</v>
      </c>
      <c r="F1663" t="s">
        <v>12674</v>
      </c>
      <c r="G1663" t="s">
        <v>1299</v>
      </c>
      <c r="H1663" s="17">
        <v>45049</v>
      </c>
      <c r="I1663" s="15">
        <v>2023</v>
      </c>
      <c r="J1663" t="s">
        <v>10634</v>
      </c>
      <c r="K1663" s="5">
        <v>62986.84</v>
      </c>
      <c r="L1663" t="s">
        <v>967</v>
      </c>
      <c r="M1663" t="s">
        <v>985</v>
      </c>
      <c r="N1663" t="s">
        <v>10635</v>
      </c>
      <c r="O1663" t="s">
        <v>796</v>
      </c>
      <c r="P1663" t="s">
        <v>10671</v>
      </c>
      <c r="Q1663" t="s">
        <v>10671</v>
      </c>
      <c r="R1663" t="s">
        <v>755</v>
      </c>
      <c r="S1663" t="s">
        <v>795</v>
      </c>
      <c r="T1663" t="s">
        <v>13415</v>
      </c>
      <c r="U1663" t="s">
        <v>965</v>
      </c>
      <c r="V1663" t="s">
        <v>10638</v>
      </c>
      <c r="W1663" t="s">
        <v>970</v>
      </c>
      <c r="X1663" t="s">
        <v>13426</v>
      </c>
    </row>
    <row r="1664" spans="2:24" ht="11" outlineLevel="1" x14ac:dyDescent="0.15">
      <c r="B1664" t="s">
        <v>1509</v>
      </c>
      <c r="C1664" t="s">
        <v>1510</v>
      </c>
      <c r="D1664" t="s">
        <v>170</v>
      </c>
      <c r="E1664" t="s">
        <v>10652</v>
      </c>
      <c r="F1664" t="s">
        <v>12674</v>
      </c>
      <c r="G1664" t="s">
        <v>1299</v>
      </c>
      <c r="H1664" s="17">
        <v>45909</v>
      </c>
      <c r="I1664" s="15">
        <v>2025</v>
      </c>
      <c r="J1664" t="s">
        <v>10634</v>
      </c>
      <c r="K1664" s="5">
        <v>97318.97</v>
      </c>
      <c r="L1664" t="s">
        <v>967</v>
      </c>
      <c r="M1664" t="s">
        <v>985</v>
      </c>
      <c r="N1664" t="s">
        <v>10635</v>
      </c>
      <c r="O1664" t="s">
        <v>796</v>
      </c>
      <c r="P1664" t="s">
        <v>10885</v>
      </c>
      <c r="Q1664" t="s">
        <v>10685</v>
      </c>
      <c r="R1664" t="s">
        <v>740</v>
      </c>
      <c r="S1664" t="s">
        <v>795</v>
      </c>
      <c r="T1664" t="s">
        <v>13427</v>
      </c>
      <c r="U1664" t="s">
        <v>965</v>
      </c>
      <c r="V1664" t="s">
        <v>10638</v>
      </c>
      <c r="W1664" t="s">
        <v>970</v>
      </c>
      <c r="X1664" t="s">
        <v>13428</v>
      </c>
    </row>
    <row r="1665" spans="2:24" ht="11" outlineLevel="1" x14ac:dyDescent="0.15">
      <c r="B1665" t="s">
        <v>1509</v>
      </c>
      <c r="C1665" t="s">
        <v>1510</v>
      </c>
      <c r="D1665" t="s">
        <v>170</v>
      </c>
      <c r="E1665" t="s">
        <v>10667</v>
      </c>
      <c r="F1665" t="s">
        <v>12674</v>
      </c>
      <c r="G1665" t="s">
        <v>1299</v>
      </c>
      <c r="H1665" s="17">
        <v>46097</v>
      </c>
      <c r="I1665" s="15">
        <v>2026</v>
      </c>
      <c r="J1665" t="s">
        <v>10634</v>
      </c>
      <c r="K1665" s="5">
        <v>0</v>
      </c>
      <c r="L1665" t="s">
        <v>967</v>
      </c>
      <c r="M1665" t="s">
        <v>985</v>
      </c>
      <c r="N1665" t="s">
        <v>10635</v>
      </c>
      <c r="O1665" t="s">
        <v>796</v>
      </c>
      <c r="P1665" t="s">
        <v>10885</v>
      </c>
      <c r="Q1665" t="s">
        <v>10685</v>
      </c>
      <c r="R1665" t="s">
        <v>740</v>
      </c>
      <c r="S1665" t="s">
        <v>795</v>
      </c>
      <c r="T1665" t="s">
        <v>13427</v>
      </c>
      <c r="U1665" t="s">
        <v>965</v>
      </c>
      <c r="V1665" t="s">
        <v>10638</v>
      </c>
      <c r="W1665" t="s">
        <v>970</v>
      </c>
      <c r="X1665" t="s">
        <v>13429</v>
      </c>
    </row>
    <row r="1666" spans="2:24" ht="11" outlineLevel="1" x14ac:dyDescent="0.15">
      <c r="B1666" t="s">
        <v>1509</v>
      </c>
      <c r="C1666" t="s">
        <v>1510</v>
      </c>
      <c r="D1666" t="s">
        <v>170</v>
      </c>
      <c r="E1666" t="s">
        <v>10664</v>
      </c>
      <c r="F1666" t="s">
        <v>12674</v>
      </c>
      <c r="G1666" t="s">
        <v>1299</v>
      </c>
      <c r="H1666" s="17">
        <v>45986</v>
      </c>
      <c r="I1666" s="15">
        <v>2026</v>
      </c>
      <c r="J1666" t="s">
        <v>10634</v>
      </c>
      <c r="K1666" s="5">
        <v>0</v>
      </c>
      <c r="L1666" t="s">
        <v>967</v>
      </c>
      <c r="M1666" t="s">
        <v>985</v>
      </c>
      <c r="N1666" t="s">
        <v>10635</v>
      </c>
      <c r="O1666" t="s">
        <v>796</v>
      </c>
      <c r="P1666" t="s">
        <v>10885</v>
      </c>
      <c r="Q1666" t="s">
        <v>10685</v>
      </c>
      <c r="R1666" t="s">
        <v>740</v>
      </c>
      <c r="S1666" t="s">
        <v>795</v>
      </c>
      <c r="T1666" t="s">
        <v>13427</v>
      </c>
      <c r="U1666" t="s">
        <v>965</v>
      </c>
      <c r="V1666" t="s">
        <v>10638</v>
      </c>
      <c r="W1666" t="s">
        <v>970</v>
      </c>
      <c r="X1666" t="s">
        <v>13430</v>
      </c>
    </row>
    <row r="1667" spans="2:24" ht="11" outlineLevel="1" x14ac:dyDescent="0.15">
      <c r="B1667" t="s">
        <v>1509</v>
      </c>
      <c r="C1667" t="s">
        <v>1510</v>
      </c>
      <c r="D1667" t="s">
        <v>170</v>
      </c>
      <c r="E1667" t="s">
        <v>10643</v>
      </c>
      <c r="F1667" t="s">
        <v>12674</v>
      </c>
      <c r="G1667" t="s">
        <v>1299</v>
      </c>
      <c r="H1667" s="17">
        <v>46035</v>
      </c>
      <c r="I1667" s="15">
        <v>2026</v>
      </c>
      <c r="J1667" t="s">
        <v>10634</v>
      </c>
      <c r="K1667" s="5">
        <v>0</v>
      </c>
      <c r="L1667" t="s">
        <v>967</v>
      </c>
      <c r="M1667" t="s">
        <v>985</v>
      </c>
      <c r="N1667" t="s">
        <v>10635</v>
      </c>
      <c r="O1667" t="s">
        <v>796</v>
      </c>
      <c r="P1667" t="s">
        <v>10885</v>
      </c>
      <c r="Q1667" t="s">
        <v>10685</v>
      </c>
      <c r="R1667" t="s">
        <v>740</v>
      </c>
      <c r="S1667" t="s">
        <v>795</v>
      </c>
      <c r="T1667" t="s">
        <v>13427</v>
      </c>
      <c r="U1667" t="s">
        <v>965</v>
      </c>
      <c r="V1667" t="s">
        <v>10638</v>
      </c>
      <c r="W1667" t="s">
        <v>970</v>
      </c>
      <c r="X1667" t="s">
        <v>13431</v>
      </c>
    </row>
    <row r="1668" spans="2:24" ht="11" outlineLevel="1" x14ac:dyDescent="0.15">
      <c r="B1668" t="s">
        <v>1509</v>
      </c>
      <c r="C1668" t="s">
        <v>1510</v>
      </c>
      <c r="D1668" t="s">
        <v>170</v>
      </c>
      <c r="E1668" t="s">
        <v>10632</v>
      </c>
      <c r="F1668" t="s">
        <v>12674</v>
      </c>
      <c r="G1668" t="s">
        <v>1299</v>
      </c>
      <c r="H1668" s="17">
        <v>46063</v>
      </c>
      <c r="I1668" s="15">
        <v>2026</v>
      </c>
      <c r="J1668" t="s">
        <v>10634</v>
      </c>
      <c r="K1668" s="5">
        <v>131000</v>
      </c>
      <c r="L1668" t="s">
        <v>967</v>
      </c>
      <c r="M1668" t="s">
        <v>985</v>
      </c>
      <c r="N1668" t="s">
        <v>10635</v>
      </c>
      <c r="O1668" t="s">
        <v>796</v>
      </c>
      <c r="P1668" t="s">
        <v>10885</v>
      </c>
      <c r="Q1668" t="s">
        <v>10671</v>
      </c>
      <c r="R1668" t="s">
        <v>740</v>
      </c>
      <c r="S1668" t="s">
        <v>795</v>
      </c>
      <c r="T1668" t="s">
        <v>13427</v>
      </c>
      <c r="U1668" t="s">
        <v>965</v>
      </c>
      <c r="V1668" t="s">
        <v>10638</v>
      </c>
      <c r="W1668" t="s">
        <v>970</v>
      </c>
      <c r="X1668" t="s">
        <v>13432</v>
      </c>
    </row>
    <row r="1669" spans="2:24" ht="11" outlineLevel="1" x14ac:dyDescent="0.15">
      <c r="B1669" t="s">
        <v>1509</v>
      </c>
      <c r="C1669" t="s">
        <v>1510</v>
      </c>
      <c r="D1669" t="s">
        <v>170</v>
      </c>
      <c r="E1669" t="s">
        <v>10649</v>
      </c>
      <c r="F1669" t="s">
        <v>12674</v>
      </c>
      <c r="G1669" t="s">
        <v>1299</v>
      </c>
      <c r="H1669" s="17">
        <v>45840</v>
      </c>
      <c r="I1669" s="15">
        <v>2025</v>
      </c>
      <c r="J1669" t="s">
        <v>10634</v>
      </c>
      <c r="K1669" s="5">
        <v>4060191</v>
      </c>
      <c r="L1669" t="s">
        <v>967</v>
      </c>
      <c r="M1669" t="s">
        <v>985</v>
      </c>
      <c r="N1669" t="s">
        <v>10635</v>
      </c>
      <c r="O1669" t="s">
        <v>796</v>
      </c>
      <c r="P1669" t="s">
        <v>10885</v>
      </c>
      <c r="Q1669" t="s">
        <v>10685</v>
      </c>
      <c r="R1669" t="s">
        <v>740</v>
      </c>
      <c r="S1669" t="s">
        <v>795</v>
      </c>
      <c r="T1669" t="s">
        <v>13433</v>
      </c>
      <c r="U1669" t="s">
        <v>965</v>
      </c>
      <c r="V1669" t="s">
        <v>10638</v>
      </c>
      <c r="W1669" t="s">
        <v>970</v>
      </c>
      <c r="X1669" t="s">
        <v>13434</v>
      </c>
    </row>
    <row r="1670" spans="2:24" ht="11" outlineLevel="1" x14ac:dyDescent="0.15">
      <c r="B1670" t="s">
        <v>1512</v>
      </c>
      <c r="C1670" t="s">
        <v>266</v>
      </c>
      <c r="E1670" t="s">
        <v>10661</v>
      </c>
      <c r="F1670" t="s">
        <v>13435</v>
      </c>
      <c r="G1670" t="s">
        <v>1513</v>
      </c>
      <c r="H1670" s="17">
        <v>42706</v>
      </c>
      <c r="I1670" s="15">
        <v>2017</v>
      </c>
      <c r="J1670" t="s">
        <v>10634</v>
      </c>
      <c r="K1670" s="5">
        <v>0</v>
      </c>
      <c r="L1670" t="s">
        <v>967</v>
      </c>
      <c r="M1670" t="s">
        <v>956</v>
      </c>
      <c r="N1670" t="s">
        <v>10635</v>
      </c>
      <c r="O1670" t="s">
        <v>796</v>
      </c>
      <c r="P1670" t="s">
        <v>10636</v>
      </c>
      <c r="R1670" t="s">
        <v>750</v>
      </c>
      <c r="S1670" t="s">
        <v>860</v>
      </c>
      <c r="T1670" t="s">
        <v>13436</v>
      </c>
      <c r="U1670" t="s">
        <v>965</v>
      </c>
      <c r="V1670" t="s">
        <v>10638</v>
      </c>
      <c r="W1670" t="s">
        <v>970</v>
      </c>
      <c r="X1670" t="s">
        <v>13437</v>
      </c>
    </row>
    <row r="1671" spans="2:24" ht="11" outlineLevel="1" x14ac:dyDescent="0.15">
      <c r="B1671" t="s">
        <v>1512</v>
      </c>
      <c r="C1671" t="s">
        <v>266</v>
      </c>
      <c r="E1671" t="s">
        <v>10646</v>
      </c>
      <c r="F1671" t="s">
        <v>13435</v>
      </c>
      <c r="G1671" t="s">
        <v>1513</v>
      </c>
      <c r="H1671" s="17">
        <v>42815</v>
      </c>
      <c r="I1671" s="15">
        <v>2017</v>
      </c>
      <c r="J1671" t="s">
        <v>10634</v>
      </c>
      <c r="K1671" s="5">
        <v>363899.88</v>
      </c>
      <c r="L1671" t="s">
        <v>967</v>
      </c>
      <c r="M1671" t="s">
        <v>956</v>
      </c>
      <c r="N1671" t="s">
        <v>10635</v>
      </c>
      <c r="O1671" t="s">
        <v>796</v>
      </c>
      <c r="P1671" t="s">
        <v>10636</v>
      </c>
      <c r="R1671" t="s">
        <v>750</v>
      </c>
      <c r="S1671" t="s">
        <v>860</v>
      </c>
      <c r="T1671" t="s">
        <v>13436</v>
      </c>
      <c r="U1671" t="s">
        <v>965</v>
      </c>
      <c r="V1671" t="s">
        <v>10638</v>
      </c>
      <c r="W1671" t="s">
        <v>970</v>
      </c>
      <c r="X1671" t="s">
        <v>13438</v>
      </c>
    </row>
    <row r="1672" spans="2:24" ht="11" outlineLevel="1" x14ac:dyDescent="0.15">
      <c r="B1672" t="s">
        <v>1512</v>
      </c>
      <c r="C1672" t="s">
        <v>266</v>
      </c>
      <c r="E1672" t="s">
        <v>10658</v>
      </c>
      <c r="F1672" t="s">
        <v>13435</v>
      </c>
      <c r="G1672" t="s">
        <v>1513</v>
      </c>
      <c r="H1672" s="17">
        <v>42706</v>
      </c>
      <c r="I1672" s="15">
        <v>2017</v>
      </c>
      <c r="J1672" t="s">
        <v>10634</v>
      </c>
      <c r="K1672" s="5">
        <v>23584</v>
      </c>
      <c r="L1672" t="s">
        <v>967</v>
      </c>
      <c r="M1672" t="s">
        <v>956</v>
      </c>
      <c r="N1672" t="s">
        <v>10635</v>
      </c>
      <c r="O1672" t="s">
        <v>796</v>
      </c>
      <c r="P1672" t="s">
        <v>10636</v>
      </c>
      <c r="R1672" t="s">
        <v>750</v>
      </c>
      <c r="S1672" t="s">
        <v>860</v>
      </c>
      <c r="T1672" t="s">
        <v>13436</v>
      </c>
      <c r="U1672" t="s">
        <v>965</v>
      </c>
      <c r="V1672" t="s">
        <v>10638</v>
      </c>
      <c r="W1672" t="s">
        <v>970</v>
      </c>
      <c r="X1672" t="s">
        <v>13439</v>
      </c>
    </row>
    <row r="1673" spans="2:24" ht="11" outlineLevel="1" x14ac:dyDescent="0.15">
      <c r="B1673" t="s">
        <v>1512</v>
      </c>
      <c r="C1673" t="s">
        <v>266</v>
      </c>
      <c r="E1673" t="s">
        <v>10728</v>
      </c>
      <c r="F1673" t="s">
        <v>13435</v>
      </c>
      <c r="G1673" t="s">
        <v>1513</v>
      </c>
      <c r="H1673" s="17">
        <v>44095</v>
      </c>
      <c r="I1673" s="15">
        <v>2020</v>
      </c>
      <c r="J1673" t="s">
        <v>10634</v>
      </c>
      <c r="K1673" s="5">
        <v>-2120</v>
      </c>
      <c r="L1673" t="s">
        <v>967</v>
      </c>
      <c r="M1673" t="s">
        <v>956</v>
      </c>
      <c r="N1673" t="s">
        <v>10635</v>
      </c>
      <c r="O1673" t="s">
        <v>796</v>
      </c>
      <c r="P1673" t="s">
        <v>10636</v>
      </c>
      <c r="Q1673" t="s">
        <v>10636</v>
      </c>
      <c r="R1673" t="s">
        <v>750</v>
      </c>
      <c r="S1673" t="s">
        <v>860</v>
      </c>
      <c r="T1673" t="s">
        <v>13440</v>
      </c>
      <c r="U1673" t="s">
        <v>965</v>
      </c>
      <c r="V1673" t="s">
        <v>10638</v>
      </c>
      <c r="W1673" t="s">
        <v>970</v>
      </c>
      <c r="X1673" t="s">
        <v>13441</v>
      </c>
    </row>
    <row r="1674" spans="2:24" ht="11" outlineLevel="1" x14ac:dyDescent="0.15">
      <c r="B1674" t="s">
        <v>1512</v>
      </c>
      <c r="C1674" t="s">
        <v>266</v>
      </c>
      <c r="E1674" t="s">
        <v>10643</v>
      </c>
      <c r="F1674" t="s">
        <v>13435</v>
      </c>
      <c r="G1674" t="s">
        <v>1513</v>
      </c>
      <c r="H1674" s="17">
        <v>42011</v>
      </c>
      <c r="I1674" s="15">
        <v>2015</v>
      </c>
      <c r="J1674" t="s">
        <v>10634</v>
      </c>
      <c r="K1674" s="5">
        <v>151175</v>
      </c>
      <c r="L1674" t="s">
        <v>967</v>
      </c>
      <c r="M1674" t="s">
        <v>956</v>
      </c>
      <c r="N1674" t="s">
        <v>10635</v>
      </c>
      <c r="O1674" t="s">
        <v>796</v>
      </c>
      <c r="P1674" t="s">
        <v>10636</v>
      </c>
      <c r="Q1674" t="s">
        <v>10636</v>
      </c>
      <c r="R1674" t="s">
        <v>750</v>
      </c>
      <c r="S1674" t="s">
        <v>860</v>
      </c>
      <c r="T1674" t="s">
        <v>13442</v>
      </c>
      <c r="U1674" t="s">
        <v>965</v>
      </c>
      <c r="V1674" t="s">
        <v>10638</v>
      </c>
      <c r="W1674" t="s">
        <v>970</v>
      </c>
      <c r="X1674" t="s">
        <v>13443</v>
      </c>
    </row>
    <row r="1675" spans="2:24" ht="11" outlineLevel="1" x14ac:dyDescent="0.15">
      <c r="B1675" t="s">
        <v>1512</v>
      </c>
      <c r="C1675" t="s">
        <v>266</v>
      </c>
      <c r="E1675" t="s">
        <v>10667</v>
      </c>
      <c r="F1675" t="s">
        <v>13435</v>
      </c>
      <c r="G1675" t="s">
        <v>1513</v>
      </c>
      <c r="H1675" s="17">
        <v>42186</v>
      </c>
      <c r="I1675" s="15">
        <v>2015</v>
      </c>
      <c r="J1675" t="s">
        <v>10634</v>
      </c>
      <c r="K1675" s="5">
        <v>41971.56</v>
      </c>
      <c r="L1675" t="s">
        <v>967</v>
      </c>
      <c r="M1675" t="s">
        <v>956</v>
      </c>
      <c r="N1675" t="s">
        <v>10635</v>
      </c>
      <c r="O1675" t="s">
        <v>796</v>
      </c>
      <c r="P1675" t="s">
        <v>10636</v>
      </c>
      <c r="Q1675" t="s">
        <v>10636</v>
      </c>
      <c r="R1675" t="s">
        <v>750</v>
      </c>
      <c r="S1675" t="s">
        <v>860</v>
      </c>
      <c r="T1675" t="s">
        <v>13442</v>
      </c>
      <c r="U1675" t="s">
        <v>965</v>
      </c>
      <c r="V1675" t="s">
        <v>10638</v>
      </c>
      <c r="W1675" t="s">
        <v>970</v>
      </c>
      <c r="X1675" t="s">
        <v>13444</v>
      </c>
    </row>
    <row r="1676" spans="2:24" ht="11" outlineLevel="1" x14ac:dyDescent="0.15">
      <c r="B1676" t="s">
        <v>1512</v>
      </c>
      <c r="C1676" t="s">
        <v>266</v>
      </c>
      <c r="E1676" t="s">
        <v>10655</v>
      </c>
      <c r="F1676" t="s">
        <v>13435</v>
      </c>
      <c r="G1676" t="s">
        <v>1513</v>
      </c>
      <c r="H1676" s="17">
        <v>42734</v>
      </c>
      <c r="I1676" s="15">
        <v>2017</v>
      </c>
      <c r="J1676" t="s">
        <v>10634</v>
      </c>
      <c r="K1676" s="5">
        <v>0</v>
      </c>
      <c r="L1676" t="s">
        <v>967</v>
      </c>
      <c r="M1676" t="s">
        <v>956</v>
      </c>
      <c r="N1676" t="s">
        <v>10635</v>
      </c>
      <c r="O1676" t="s">
        <v>796</v>
      </c>
      <c r="P1676" t="s">
        <v>10636</v>
      </c>
      <c r="R1676" t="s">
        <v>750</v>
      </c>
      <c r="S1676" t="s">
        <v>860</v>
      </c>
      <c r="T1676" t="s">
        <v>13442</v>
      </c>
      <c r="U1676" t="s">
        <v>965</v>
      </c>
      <c r="V1676" t="s">
        <v>10638</v>
      </c>
      <c r="W1676" t="s">
        <v>970</v>
      </c>
      <c r="X1676" t="s">
        <v>13445</v>
      </c>
    </row>
    <row r="1677" spans="2:24" ht="11" outlineLevel="1" x14ac:dyDescent="0.15">
      <c r="B1677" t="s">
        <v>1512</v>
      </c>
      <c r="C1677" t="s">
        <v>266</v>
      </c>
      <c r="E1677" t="s">
        <v>10632</v>
      </c>
      <c r="F1677" t="s">
        <v>13435</v>
      </c>
      <c r="G1677" t="s">
        <v>1513</v>
      </c>
      <c r="H1677" s="17">
        <v>42115</v>
      </c>
      <c r="I1677" s="15">
        <v>2015</v>
      </c>
      <c r="J1677" t="s">
        <v>10634</v>
      </c>
      <c r="K1677" s="5">
        <v>16761</v>
      </c>
      <c r="L1677" t="s">
        <v>967</v>
      </c>
      <c r="M1677" t="s">
        <v>956</v>
      </c>
      <c r="N1677" t="s">
        <v>10635</v>
      </c>
      <c r="O1677" t="s">
        <v>796</v>
      </c>
      <c r="P1677" t="s">
        <v>10636</v>
      </c>
      <c r="Q1677" t="s">
        <v>10636</v>
      </c>
      <c r="R1677" t="s">
        <v>750</v>
      </c>
      <c r="S1677" t="s">
        <v>860</v>
      </c>
      <c r="T1677" t="s">
        <v>13442</v>
      </c>
      <c r="U1677" t="s">
        <v>965</v>
      </c>
      <c r="V1677" t="s">
        <v>10638</v>
      </c>
      <c r="W1677" t="s">
        <v>970</v>
      </c>
      <c r="X1677" t="s">
        <v>13446</v>
      </c>
    </row>
    <row r="1678" spans="2:24" ht="11" outlineLevel="1" x14ac:dyDescent="0.15">
      <c r="B1678" t="s">
        <v>1512</v>
      </c>
      <c r="C1678" t="s">
        <v>266</v>
      </c>
      <c r="E1678" t="s">
        <v>10640</v>
      </c>
      <c r="F1678" t="s">
        <v>13435</v>
      </c>
      <c r="G1678" t="s">
        <v>1513</v>
      </c>
      <c r="H1678" s="17">
        <v>42992</v>
      </c>
      <c r="I1678" s="15">
        <v>2017</v>
      </c>
      <c r="J1678" t="s">
        <v>10634</v>
      </c>
      <c r="K1678" s="5">
        <v>37146</v>
      </c>
      <c r="L1678" t="s">
        <v>967</v>
      </c>
      <c r="M1678" t="s">
        <v>956</v>
      </c>
      <c r="N1678" t="s">
        <v>10635</v>
      </c>
      <c r="O1678" t="s">
        <v>796</v>
      </c>
      <c r="P1678" t="s">
        <v>10636</v>
      </c>
      <c r="R1678" t="s">
        <v>750</v>
      </c>
      <c r="S1678" t="s">
        <v>860</v>
      </c>
      <c r="T1678" t="s">
        <v>13436</v>
      </c>
      <c r="U1678" t="s">
        <v>965</v>
      </c>
      <c r="V1678" t="s">
        <v>10638</v>
      </c>
      <c r="W1678" t="s">
        <v>970</v>
      </c>
      <c r="X1678" t="s">
        <v>13447</v>
      </c>
    </row>
    <row r="1679" spans="2:24" ht="11" outlineLevel="1" x14ac:dyDescent="0.15">
      <c r="B1679" t="s">
        <v>1518</v>
      </c>
      <c r="C1679" t="s">
        <v>1519</v>
      </c>
      <c r="D1679" t="s">
        <v>184</v>
      </c>
      <c r="E1679" t="s">
        <v>13448</v>
      </c>
      <c r="F1679" t="s">
        <v>13217</v>
      </c>
      <c r="G1679" t="s">
        <v>1053</v>
      </c>
      <c r="H1679" s="17">
        <v>42384</v>
      </c>
      <c r="I1679" s="15">
        <v>2016</v>
      </c>
      <c r="J1679" t="s">
        <v>10634</v>
      </c>
      <c r="K1679" s="5">
        <v>0</v>
      </c>
      <c r="L1679" t="s">
        <v>967</v>
      </c>
      <c r="M1679" t="s">
        <v>985</v>
      </c>
      <c r="N1679" t="s">
        <v>10635</v>
      </c>
      <c r="O1679" t="s">
        <v>796</v>
      </c>
      <c r="P1679" t="s">
        <v>10671</v>
      </c>
      <c r="Q1679" t="s">
        <v>11057</v>
      </c>
      <c r="R1679" t="s">
        <v>744</v>
      </c>
      <c r="S1679" t="s">
        <v>795</v>
      </c>
      <c r="T1679" t="s">
        <v>13449</v>
      </c>
      <c r="U1679" t="s">
        <v>965</v>
      </c>
      <c r="V1679" t="s">
        <v>10638</v>
      </c>
      <c r="W1679" t="s">
        <v>970</v>
      </c>
      <c r="X1679" t="s">
        <v>13450</v>
      </c>
    </row>
    <row r="1680" spans="2:24" ht="11" outlineLevel="1" x14ac:dyDescent="0.15">
      <c r="B1680" t="s">
        <v>1518</v>
      </c>
      <c r="C1680" t="s">
        <v>1519</v>
      </c>
      <c r="D1680" t="s">
        <v>184</v>
      </c>
      <c r="E1680" t="s">
        <v>10908</v>
      </c>
      <c r="F1680" t="s">
        <v>13217</v>
      </c>
      <c r="G1680" t="s">
        <v>1053</v>
      </c>
      <c r="H1680" s="17">
        <v>42761</v>
      </c>
      <c r="I1680" s="15">
        <v>2017</v>
      </c>
      <c r="J1680" t="s">
        <v>10634</v>
      </c>
      <c r="K1680" s="5">
        <v>0</v>
      </c>
      <c r="L1680" t="s">
        <v>967</v>
      </c>
      <c r="M1680" t="s">
        <v>985</v>
      </c>
      <c r="N1680" t="s">
        <v>10635</v>
      </c>
      <c r="O1680" t="s">
        <v>796</v>
      </c>
      <c r="P1680" t="s">
        <v>10671</v>
      </c>
      <c r="Q1680" t="s">
        <v>10671</v>
      </c>
      <c r="R1680" t="s">
        <v>744</v>
      </c>
      <c r="S1680" t="s">
        <v>795</v>
      </c>
      <c r="T1680" t="s">
        <v>13451</v>
      </c>
      <c r="U1680" t="s">
        <v>965</v>
      </c>
      <c r="V1680" t="s">
        <v>10638</v>
      </c>
      <c r="W1680" t="s">
        <v>970</v>
      </c>
      <c r="X1680" t="s">
        <v>13452</v>
      </c>
    </row>
    <row r="1681" spans="2:24" ht="11" outlineLevel="1" x14ac:dyDescent="0.15">
      <c r="B1681" t="s">
        <v>1518</v>
      </c>
      <c r="C1681" t="s">
        <v>1519</v>
      </c>
      <c r="D1681" t="s">
        <v>184</v>
      </c>
      <c r="E1681" t="s">
        <v>10959</v>
      </c>
      <c r="F1681" t="s">
        <v>13217</v>
      </c>
      <c r="G1681" t="s">
        <v>1053</v>
      </c>
      <c r="H1681" s="17">
        <v>42634</v>
      </c>
      <c r="I1681" s="15">
        <v>2016</v>
      </c>
      <c r="J1681" t="s">
        <v>10634</v>
      </c>
      <c r="K1681" s="5">
        <v>0</v>
      </c>
      <c r="L1681" t="s">
        <v>967</v>
      </c>
      <c r="M1681" t="s">
        <v>985</v>
      </c>
      <c r="N1681" t="s">
        <v>10635</v>
      </c>
      <c r="O1681" t="s">
        <v>796</v>
      </c>
      <c r="P1681" t="s">
        <v>10671</v>
      </c>
      <c r="Q1681" t="s">
        <v>10671</v>
      </c>
      <c r="R1681" t="s">
        <v>744</v>
      </c>
      <c r="S1681" t="s">
        <v>795</v>
      </c>
      <c r="T1681" t="s">
        <v>13453</v>
      </c>
      <c r="U1681" t="s">
        <v>965</v>
      </c>
      <c r="V1681" t="s">
        <v>10638</v>
      </c>
      <c r="W1681" t="s">
        <v>970</v>
      </c>
      <c r="X1681" t="s">
        <v>13454</v>
      </c>
    </row>
    <row r="1682" spans="2:24" ht="11" outlineLevel="1" x14ac:dyDescent="0.15">
      <c r="B1682" t="s">
        <v>1518</v>
      </c>
      <c r="C1682" t="s">
        <v>1519</v>
      </c>
      <c r="D1682" t="s">
        <v>184</v>
      </c>
      <c r="E1682" t="s">
        <v>10956</v>
      </c>
      <c r="F1682" t="s">
        <v>13217</v>
      </c>
      <c r="G1682" t="s">
        <v>1053</v>
      </c>
      <c r="H1682" s="17">
        <v>42503</v>
      </c>
      <c r="I1682" s="15">
        <v>2016</v>
      </c>
      <c r="J1682" t="s">
        <v>10634</v>
      </c>
      <c r="K1682" s="5">
        <v>0</v>
      </c>
      <c r="L1682" t="s">
        <v>967</v>
      </c>
      <c r="M1682" t="s">
        <v>985</v>
      </c>
      <c r="N1682" t="s">
        <v>10635</v>
      </c>
      <c r="O1682" t="s">
        <v>796</v>
      </c>
      <c r="P1682" t="s">
        <v>10671</v>
      </c>
      <c r="Q1682" t="s">
        <v>10671</v>
      </c>
      <c r="R1682" t="s">
        <v>744</v>
      </c>
      <c r="S1682" t="s">
        <v>795</v>
      </c>
      <c r="T1682" t="s">
        <v>13455</v>
      </c>
      <c r="U1682" t="s">
        <v>965</v>
      </c>
      <c r="V1682" t="s">
        <v>10638</v>
      </c>
      <c r="W1682" t="s">
        <v>970</v>
      </c>
      <c r="X1682" t="s">
        <v>13456</v>
      </c>
    </row>
    <row r="1683" spans="2:24" ht="11" outlineLevel="1" x14ac:dyDescent="0.15">
      <c r="B1683" t="s">
        <v>1518</v>
      </c>
      <c r="C1683" t="s">
        <v>1519</v>
      </c>
      <c r="D1683" t="s">
        <v>184</v>
      </c>
      <c r="E1683" t="s">
        <v>10926</v>
      </c>
      <c r="F1683" t="s">
        <v>13217</v>
      </c>
      <c r="G1683" t="s">
        <v>1053</v>
      </c>
      <c r="H1683" s="17">
        <v>42587</v>
      </c>
      <c r="I1683" s="15">
        <v>2016</v>
      </c>
      <c r="J1683" t="s">
        <v>10634</v>
      </c>
      <c r="K1683" s="5">
        <v>0</v>
      </c>
      <c r="L1683" t="s">
        <v>967</v>
      </c>
      <c r="M1683" t="s">
        <v>985</v>
      </c>
      <c r="N1683" t="s">
        <v>10635</v>
      </c>
      <c r="O1683" t="s">
        <v>796</v>
      </c>
      <c r="P1683" t="s">
        <v>10671</v>
      </c>
      <c r="Q1683" t="s">
        <v>10671</v>
      </c>
      <c r="R1683" t="s">
        <v>744</v>
      </c>
      <c r="S1683" t="s">
        <v>795</v>
      </c>
      <c r="T1683" t="s">
        <v>13457</v>
      </c>
      <c r="U1683" t="s">
        <v>965</v>
      </c>
      <c r="V1683" t="s">
        <v>10638</v>
      </c>
      <c r="W1683" t="s">
        <v>970</v>
      </c>
      <c r="X1683" t="s">
        <v>13458</v>
      </c>
    </row>
    <row r="1684" spans="2:24" ht="11" outlineLevel="1" x14ac:dyDescent="0.15">
      <c r="B1684" t="s">
        <v>1518</v>
      </c>
      <c r="C1684" t="s">
        <v>1519</v>
      </c>
      <c r="D1684" t="s">
        <v>184</v>
      </c>
      <c r="E1684" t="s">
        <v>10905</v>
      </c>
      <c r="F1684" t="s">
        <v>13217</v>
      </c>
      <c r="G1684" t="s">
        <v>1053</v>
      </c>
      <c r="H1684" s="17">
        <v>42611</v>
      </c>
      <c r="I1684" s="15">
        <v>2016</v>
      </c>
      <c r="J1684" t="s">
        <v>10634</v>
      </c>
      <c r="K1684" s="5">
        <v>0</v>
      </c>
      <c r="L1684" t="s">
        <v>967</v>
      </c>
      <c r="M1684" t="s">
        <v>985</v>
      </c>
      <c r="N1684" t="s">
        <v>10635</v>
      </c>
      <c r="O1684" t="s">
        <v>796</v>
      </c>
      <c r="P1684" t="s">
        <v>10671</v>
      </c>
      <c r="Q1684" t="s">
        <v>10671</v>
      </c>
      <c r="R1684" t="s">
        <v>744</v>
      </c>
      <c r="S1684" t="s">
        <v>795</v>
      </c>
      <c r="T1684" t="s">
        <v>13459</v>
      </c>
      <c r="U1684" t="s">
        <v>965</v>
      </c>
      <c r="V1684" t="s">
        <v>10638</v>
      </c>
      <c r="W1684" t="s">
        <v>970</v>
      </c>
      <c r="X1684" t="s">
        <v>13460</v>
      </c>
    </row>
    <row r="1685" spans="2:24" ht="11" outlineLevel="1" x14ac:dyDescent="0.15">
      <c r="B1685" t="s">
        <v>1518</v>
      </c>
      <c r="C1685" t="s">
        <v>1519</v>
      </c>
      <c r="D1685" t="s">
        <v>184</v>
      </c>
      <c r="E1685" t="s">
        <v>10889</v>
      </c>
      <c r="F1685" t="s">
        <v>13217</v>
      </c>
      <c r="G1685" t="s">
        <v>1053</v>
      </c>
      <c r="H1685" s="17">
        <v>42572</v>
      </c>
      <c r="I1685" s="15">
        <v>2016</v>
      </c>
      <c r="J1685" t="s">
        <v>10634</v>
      </c>
      <c r="K1685" s="5">
        <v>0</v>
      </c>
      <c r="L1685" t="s">
        <v>967</v>
      </c>
      <c r="M1685" t="s">
        <v>985</v>
      </c>
      <c r="N1685" t="s">
        <v>10635</v>
      </c>
      <c r="O1685" t="s">
        <v>796</v>
      </c>
      <c r="P1685" t="s">
        <v>10671</v>
      </c>
      <c r="Q1685" t="s">
        <v>10671</v>
      </c>
      <c r="R1685" t="s">
        <v>744</v>
      </c>
      <c r="S1685" t="s">
        <v>795</v>
      </c>
      <c r="T1685" t="s">
        <v>13459</v>
      </c>
      <c r="U1685" t="s">
        <v>965</v>
      </c>
      <c r="V1685" t="s">
        <v>10638</v>
      </c>
      <c r="W1685" t="s">
        <v>970</v>
      </c>
      <c r="X1685" t="s">
        <v>13461</v>
      </c>
    </row>
    <row r="1686" spans="2:24" ht="11" outlineLevel="1" x14ac:dyDescent="0.15">
      <c r="B1686" t="s">
        <v>1518</v>
      </c>
      <c r="C1686" t="s">
        <v>1519</v>
      </c>
      <c r="D1686" t="s">
        <v>184</v>
      </c>
      <c r="E1686" t="s">
        <v>10935</v>
      </c>
      <c r="F1686" t="s">
        <v>13217</v>
      </c>
      <c r="G1686" t="s">
        <v>1053</v>
      </c>
      <c r="H1686" s="17">
        <v>42746</v>
      </c>
      <c r="I1686" s="15">
        <v>2017</v>
      </c>
      <c r="J1686" t="s">
        <v>10634</v>
      </c>
      <c r="K1686" s="5">
        <v>0</v>
      </c>
      <c r="L1686" t="s">
        <v>967</v>
      </c>
      <c r="M1686" t="s">
        <v>985</v>
      </c>
      <c r="N1686" t="s">
        <v>10635</v>
      </c>
      <c r="O1686" t="s">
        <v>796</v>
      </c>
      <c r="P1686" t="s">
        <v>10671</v>
      </c>
      <c r="Q1686" t="s">
        <v>10671</v>
      </c>
      <c r="R1686" t="s">
        <v>744</v>
      </c>
      <c r="S1686" t="s">
        <v>795</v>
      </c>
      <c r="T1686" t="s">
        <v>13462</v>
      </c>
      <c r="U1686" t="s">
        <v>965</v>
      </c>
      <c r="V1686" t="s">
        <v>10638</v>
      </c>
      <c r="W1686" t="s">
        <v>970</v>
      </c>
      <c r="X1686" t="s">
        <v>13463</v>
      </c>
    </row>
    <row r="1687" spans="2:24" ht="11" outlineLevel="1" x14ac:dyDescent="0.15">
      <c r="B1687" t="s">
        <v>1518</v>
      </c>
      <c r="C1687" t="s">
        <v>1519</v>
      </c>
      <c r="D1687" t="s">
        <v>184</v>
      </c>
      <c r="E1687" t="s">
        <v>10950</v>
      </c>
      <c r="F1687" t="s">
        <v>13217</v>
      </c>
      <c r="G1687" t="s">
        <v>1053</v>
      </c>
      <c r="H1687" s="17">
        <v>42487</v>
      </c>
      <c r="I1687" s="15">
        <v>2016</v>
      </c>
      <c r="J1687" t="s">
        <v>10634</v>
      </c>
      <c r="K1687" s="5">
        <v>0</v>
      </c>
      <c r="L1687" t="s">
        <v>967</v>
      </c>
      <c r="M1687" t="s">
        <v>985</v>
      </c>
      <c r="N1687" t="s">
        <v>10635</v>
      </c>
      <c r="O1687" t="s">
        <v>796</v>
      </c>
      <c r="P1687" t="s">
        <v>10671</v>
      </c>
      <c r="Q1687" t="s">
        <v>11057</v>
      </c>
      <c r="R1687" t="s">
        <v>744</v>
      </c>
      <c r="S1687" t="s">
        <v>795</v>
      </c>
      <c r="T1687" t="s">
        <v>13464</v>
      </c>
      <c r="U1687" t="s">
        <v>965</v>
      </c>
      <c r="V1687" t="s">
        <v>10638</v>
      </c>
      <c r="W1687" t="s">
        <v>970</v>
      </c>
      <c r="X1687" t="s">
        <v>13465</v>
      </c>
    </row>
    <row r="1688" spans="2:24" ht="11" outlineLevel="1" x14ac:dyDescent="0.15">
      <c r="B1688" t="s">
        <v>1521</v>
      </c>
      <c r="C1688" t="s">
        <v>267</v>
      </c>
      <c r="E1688" t="s">
        <v>13466</v>
      </c>
      <c r="F1688" t="s">
        <v>11414</v>
      </c>
      <c r="G1688" t="s">
        <v>1053</v>
      </c>
      <c r="H1688" s="17">
        <v>43920</v>
      </c>
      <c r="I1688" s="15">
        <v>2020</v>
      </c>
      <c r="J1688" t="s">
        <v>10634</v>
      </c>
      <c r="K1688" s="5">
        <v>0</v>
      </c>
      <c r="L1688" t="s">
        <v>967</v>
      </c>
      <c r="M1688" t="s">
        <v>956</v>
      </c>
      <c r="N1688" t="s">
        <v>10635</v>
      </c>
      <c r="O1688" t="s">
        <v>796</v>
      </c>
      <c r="P1688" t="s">
        <v>10671</v>
      </c>
      <c r="Q1688" t="s">
        <v>10671</v>
      </c>
      <c r="R1688" t="s">
        <v>744</v>
      </c>
      <c r="S1688" t="s">
        <v>795</v>
      </c>
      <c r="T1688" t="s">
        <v>13467</v>
      </c>
      <c r="U1688" t="s">
        <v>965</v>
      </c>
      <c r="V1688" t="s">
        <v>10638</v>
      </c>
      <c r="W1688" t="s">
        <v>970</v>
      </c>
      <c r="X1688" t="s">
        <v>13468</v>
      </c>
    </row>
    <row r="1689" spans="2:24" ht="11" outlineLevel="1" x14ac:dyDescent="0.15">
      <c r="B1689" t="s">
        <v>1521</v>
      </c>
      <c r="C1689" t="s">
        <v>267</v>
      </c>
      <c r="E1689" t="s">
        <v>13469</v>
      </c>
      <c r="F1689" t="s">
        <v>11414</v>
      </c>
      <c r="G1689" t="s">
        <v>1053</v>
      </c>
      <c r="H1689" s="17">
        <v>44102</v>
      </c>
      <c r="I1689" s="15">
        <v>2020</v>
      </c>
      <c r="J1689" t="s">
        <v>10634</v>
      </c>
      <c r="K1689" s="5">
        <v>-577656.79</v>
      </c>
      <c r="L1689" t="s">
        <v>967</v>
      </c>
      <c r="M1689" t="s">
        <v>956</v>
      </c>
      <c r="N1689" t="s">
        <v>10635</v>
      </c>
      <c r="O1689" t="s">
        <v>796</v>
      </c>
      <c r="P1689" t="s">
        <v>10671</v>
      </c>
      <c r="Q1689" t="s">
        <v>10671</v>
      </c>
      <c r="R1689" t="s">
        <v>744</v>
      </c>
      <c r="S1689" t="s">
        <v>795</v>
      </c>
      <c r="T1689" t="s">
        <v>13467</v>
      </c>
      <c r="U1689" t="s">
        <v>965</v>
      </c>
      <c r="V1689" t="s">
        <v>10638</v>
      </c>
      <c r="W1689" t="s">
        <v>970</v>
      </c>
      <c r="X1689" t="s">
        <v>13470</v>
      </c>
    </row>
    <row r="1690" spans="2:24" ht="11" outlineLevel="1" x14ac:dyDescent="0.15">
      <c r="B1690" t="s">
        <v>1521</v>
      </c>
      <c r="C1690" t="s">
        <v>267</v>
      </c>
      <c r="E1690" t="s">
        <v>13471</v>
      </c>
      <c r="F1690" t="s">
        <v>11414</v>
      </c>
      <c r="G1690" t="s">
        <v>1053</v>
      </c>
      <c r="H1690" s="17">
        <v>43984</v>
      </c>
      <c r="I1690" s="15">
        <v>2020</v>
      </c>
      <c r="J1690" t="s">
        <v>10634</v>
      </c>
      <c r="K1690" s="5">
        <v>0</v>
      </c>
      <c r="L1690" t="s">
        <v>967</v>
      </c>
      <c r="M1690" t="s">
        <v>956</v>
      </c>
      <c r="N1690" t="s">
        <v>10635</v>
      </c>
      <c r="O1690" t="s">
        <v>796</v>
      </c>
      <c r="P1690" t="s">
        <v>10671</v>
      </c>
      <c r="Q1690" t="s">
        <v>10671</v>
      </c>
      <c r="R1690" t="s">
        <v>744</v>
      </c>
      <c r="S1690" t="s">
        <v>795</v>
      </c>
      <c r="T1690" t="s">
        <v>13467</v>
      </c>
      <c r="U1690" t="s">
        <v>965</v>
      </c>
      <c r="V1690" t="s">
        <v>10638</v>
      </c>
      <c r="W1690" t="s">
        <v>970</v>
      </c>
      <c r="X1690" t="s">
        <v>13472</v>
      </c>
    </row>
    <row r="1691" spans="2:24" ht="11" outlineLevel="1" x14ac:dyDescent="0.15">
      <c r="B1691" t="s">
        <v>1521</v>
      </c>
      <c r="C1691" t="s">
        <v>267</v>
      </c>
      <c r="E1691" t="s">
        <v>13242</v>
      </c>
      <c r="F1691" t="s">
        <v>11414</v>
      </c>
      <c r="G1691" t="s">
        <v>1053</v>
      </c>
      <c r="H1691" s="17">
        <v>43766</v>
      </c>
      <c r="I1691" s="15">
        <v>2020</v>
      </c>
      <c r="J1691" t="s">
        <v>10634</v>
      </c>
      <c r="K1691" s="5">
        <v>470610.37</v>
      </c>
      <c r="L1691" t="s">
        <v>967</v>
      </c>
      <c r="M1691" t="s">
        <v>956</v>
      </c>
      <c r="N1691" t="s">
        <v>10635</v>
      </c>
      <c r="O1691" t="s">
        <v>796</v>
      </c>
      <c r="P1691" t="s">
        <v>10671</v>
      </c>
      <c r="Q1691" t="s">
        <v>10671</v>
      </c>
      <c r="R1691" t="s">
        <v>744</v>
      </c>
      <c r="S1691" t="s">
        <v>795</v>
      </c>
      <c r="T1691" t="s">
        <v>13467</v>
      </c>
      <c r="U1691" t="s">
        <v>965</v>
      </c>
      <c r="V1691" t="s">
        <v>10638</v>
      </c>
      <c r="W1691" t="s">
        <v>970</v>
      </c>
      <c r="X1691" t="s">
        <v>13473</v>
      </c>
    </row>
    <row r="1692" spans="2:24" ht="11" outlineLevel="1" x14ac:dyDescent="0.15">
      <c r="B1692" t="s">
        <v>1521</v>
      </c>
      <c r="C1692" t="s">
        <v>267</v>
      </c>
      <c r="E1692" t="s">
        <v>12852</v>
      </c>
      <c r="F1692" t="s">
        <v>11414</v>
      </c>
      <c r="G1692" t="s">
        <v>1053</v>
      </c>
      <c r="H1692" s="17">
        <v>43732</v>
      </c>
      <c r="I1692" s="15">
        <v>2019</v>
      </c>
      <c r="J1692" t="s">
        <v>10634</v>
      </c>
      <c r="K1692" s="5">
        <v>0</v>
      </c>
      <c r="L1692" t="s">
        <v>967</v>
      </c>
      <c r="M1692" t="s">
        <v>956</v>
      </c>
      <c r="N1692" t="s">
        <v>10635</v>
      </c>
      <c r="O1692" t="s">
        <v>796</v>
      </c>
      <c r="P1692" t="s">
        <v>10671</v>
      </c>
      <c r="Q1692" t="s">
        <v>10671</v>
      </c>
      <c r="R1692" t="s">
        <v>744</v>
      </c>
      <c r="S1692" t="s">
        <v>795</v>
      </c>
      <c r="T1692" t="s">
        <v>13467</v>
      </c>
      <c r="U1692" t="s">
        <v>965</v>
      </c>
      <c r="V1692" t="s">
        <v>10638</v>
      </c>
      <c r="W1692" t="s">
        <v>970</v>
      </c>
      <c r="X1692" t="s">
        <v>13474</v>
      </c>
    </row>
    <row r="1693" spans="2:24" ht="11" outlineLevel="1" x14ac:dyDescent="0.15">
      <c r="B1693" t="s">
        <v>1521</v>
      </c>
      <c r="C1693" t="s">
        <v>267</v>
      </c>
      <c r="E1693" t="s">
        <v>13475</v>
      </c>
      <c r="F1693" t="s">
        <v>11414</v>
      </c>
      <c r="G1693" t="s">
        <v>1053</v>
      </c>
      <c r="H1693" s="17">
        <v>43845</v>
      </c>
      <c r="I1693" s="15">
        <v>2020</v>
      </c>
      <c r="J1693" t="s">
        <v>10634</v>
      </c>
      <c r="K1693" s="5">
        <v>0</v>
      </c>
      <c r="L1693" t="s">
        <v>967</v>
      </c>
      <c r="M1693" t="s">
        <v>956</v>
      </c>
      <c r="N1693" t="s">
        <v>10635</v>
      </c>
      <c r="O1693" t="s">
        <v>796</v>
      </c>
      <c r="P1693" t="s">
        <v>10671</v>
      </c>
      <c r="Q1693" t="s">
        <v>10671</v>
      </c>
      <c r="R1693" t="s">
        <v>744</v>
      </c>
      <c r="S1693" t="s">
        <v>795</v>
      </c>
      <c r="T1693" t="s">
        <v>13476</v>
      </c>
      <c r="U1693" t="s">
        <v>965</v>
      </c>
      <c r="V1693" t="s">
        <v>10638</v>
      </c>
      <c r="W1693" t="s">
        <v>970</v>
      </c>
      <c r="X1693" t="s">
        <v>13477</v>
      </c>
    </row>
    <row r="1694" spans="2:24" ht="11" outlineLevel="1" x14ac:dyDescent="0.15">
      <c r="B1694" t="s">
        <v>1521</v>
      </c>
      <c r="C1694" t="s">
        <v>267</v>
      </c>
      <c r="E1694" t="s">
        <v>13237</v>
      </c>
      <c r="F1694" t="s">
        <v>11414</v>
      </c>
      <c r="G1694" t="s">
        <v>1053</v>
      </c>
      <c r="H1694" s="17">
        <v>43773</v>
      </c>
      <c r="I1694" s="15">
        <v>2020</v>
      </c>
      <c r="J1694" t="s">
        <v>10634</v>
      </c>
      <c r="K1694" s="5">
        <v>0</v>
      </c>
      <c r="L1694" t="s">
        <v>967</v>
      </c>
      <c r="M1694" t="s">
        <v>956</v>
      </c>
      <c r="N1694" t="s">
        <v>10635</v>
      </c>
      <c r="O1694" t="s">
        <v>796</v>
      </c>
      <c r="P1694" t="s">
        <v>10671</v>
      </c>
      <c r="Q1694" t="s">
        <v>10671</v>
      </c>
      <c r="R1694" t="s">
        <v>744</v>
      </c>
      <c r="S1694" t="s">
        <v>795</v>
      </c>
      <c r="T1694" t="s">
        <v>13467</v>
      </c>
      <c r="U1694" t="s">
        <v>965</v>
      </c>
      <c r="V1694" t="s">
        <v>10638</v>
      </c>
      <c r="W1694" t="s">
        <v>970</v>
      </c>
      <c r="X1694" t="s">
        <v>13478</v>
      </c>
    </row>
    <row r="1695" spans="2:24" ht="11" outlineLevel="1" x14ac:dyDescent="0.15">
      <c r="B1695" t="s">
        <v>1521</v>
      </c>
      <c r="C1695" t="s">
        <v>267</v>
      </c>
      <c r="E1695" t="s">
        <v>13479</v>
      </c>
      <c r="F1695" t="s">
        <v>11414</v>
      </c>
      <c r="G1695" t="s">
        <v>1053</v>
      </c>
      <c r="H1695" s="17">
        <v>43829</v>
      </c>
      <c r="I1695" s="15">
        <v>2020</v>
      </c>
      <c r="J1695" t="s">
        <v>10634</v>
      </c>
      <c r="K1695" s="5">
        <v>0</v>
      </c>
      <c r="L1695" t="s">
        <v>967</v>
      </c>
      <c r="M1695" t="s">
        <v>956</v>
      </c>
      <c r="N1695" t="s">
        <v>10635</v>
      </c>
      <c r="O1695" t="s">
        <v>796</v>
      </c>
      <c r="P1695" t="s">
        <v>10671</v>
      </c>
      <c r="Q1695" t="s">
        <v>10671</v>
      </c>
      <c r="R1695" t="s">
        <v>744</v>
      </c>
      <c r="S1695" t="s">
        <v>795</v>
      </c>
      <c r="T1695" t="s">
        <v>13480</v>
      </c>
      <c r="U1695" t="s">
        <v>965</v>
      </c>
      <c r="V1695" t="s">
        <v>10638</v>
      </c>
      <c r="W1695" t="s">
        <v>970</v>
      </c>
      <c r="X1695" t="s">
        <v>13481</v>
      </c>
    </row>
    <row r="1696" spans="2:24" ht="11" outlineLevel="1" x14ac:dyDescent="0.15">
      <c r="B1696" t="s">
        <v>1523</v>
      </c>
      <c r="C1696" t="s">
        <v>1481</v>
      </c>
      <c r="D1696" t="s">
        <v>167</v>
      </c>
      <c r="E1696" t="s">
        <v>10989</v>
      </c>
      <c r="F1696" t="s">
        <v>11297</v>
      </c>
      <c r="G1696" t="s">
        <v>1022</v>
      </c>
      <c r="H1696" s="17">
        <v>43133</v>
      </c>
      <c r="I1696" s="15">
        <v>2018</v>
      </c>
      <c r="J1696" t="s">
        <v>10634</v>
      </c>
      <c r="K1696" s="5">
        <v>0</v>
      </c>
      <c r="L1696" t="s">
        <v>967</v>
      </c>
      <c r="M1696" t="s">
        <v>985</v>
      </c>
      <c r="N1696" t="s">
        <v>10635</v>
      </c>
      <c r="O1696" t="s">
        <v>818</v>
      </c>
      <c r="P1696" t="s">
        <v>10671</v>
      </c>
      <c r="Q1696" t="s">
        <v>10671</v>
      </c>
      <c r="R1696" t="s">
        <v>739</v>
      </c>
      <c r="S1696" t="s">
        <v>795</v>
      </c>
      <c r="T1696" t="s">
        <v>13482</v>
      </c>
      <c r="U1696" t="s">
        <v>965</v>
      </c>
      <c r="V1696" t="s">
        <v>10638</v>
      </c>
      <c r="W1696" t="s">
        <v>970</v>
      </c>
      <c r="X1696" t="s">
        <v>13483</v>
      </c>
    </row>
    <row r="1697" spans="2:24" ht="11" outlineLevel="1" x14ac:dyDescent="0.15">
      <c r="B1697" t="s">
        <v>1523</v>
      </c>
      <c r="C1697" t="s">
        <v>1481</v>
      </c>
      <c r="D1697" t="s">
        <v>167</v>
      </c>
      <c r="E1697" t="s">
        <v>10923</v>
      </c>
      <c r="F1697" t="s">
        <v>11297</v>
      </c>
      <c r="G1697" t="s">
        <v>1022</v>
      </c>
      <c r="H1697" s="17">
        <v>43195</v>
      </c>
      <c r="I1697" s="15">
        <v>2018</v>
      </c>
      <c r="J1697" t="s">
        <v>10634</v>
      </c>
      <c r="K1697" s="5">
        <v>0</v>
      </c>
      <c r="L1697" t="s">
        <v>967</v>
      </c>
      <c r="M1697" t="s">
        <v>985</v>
      </c>
      <c r="N1697" t="s">
        <v>10635</v>
      </c>
      <c r="O1697" t="s">
        <v>818</v>
      </c>
      <c r="P1697" t="s">
        <v>10671</v>
      </c>
      <c r="Q1697" t="s">
        <v>10671</v>
      </c>
      <c r="R1697" t="s">
        <v>739</v>
      </c>
      <c r="S1697" t="s">
        <v>795</v>
      </c>
      <c r="T1697" t="s">
        <v>13484</v>
      </c>
      <c r="U1697" t="s">
        <v>965</v>
      </c>
      <c r="V1697" t="s">
        <v>10638</v>
      </c>
      <c r="W1697" t="s">
        <v>970</v>
      </c>
      <c r="X1697" t="s">
        <v>13485</v>
      </c>
    </row>
    <row r="1698" spans="2:24" ht="11" outlineLevel="1" x14ac:dyDescent="0.15">
      <c r="B1698" t="s">
        <v>1523</v>
      </c>
      <c r="C1698" t="s">
        <v>1481</v>
      </c>
      <c r="D1698" t="s">
        <v>167</v>
      </c>
      <c r="E1698" t="s">
        <v>10950</v>
      </c>
      <c r="F1698" t="s">
        <v>11297</v>
      </c>
      <c r="G1698" t="s">
        <v>1022</v>
      </c>
      <c r="H1698" s="17">
        <v>43145</v>
      </c>
      <c r="I1698" s="15">
        <v>2018</v>
      </c>
      <c r="J1698" t="s">
        <v>10634</v>
      </c>
      <c r="K1698" s="5">
        <v>526454.25</v>
      </c>
      <c r="L1698" t="s">
        <v>967</v>
      </c>
      <c r="M1698" t="s">
        <v>985</v>
      </c>
      <c r="N1698" t="s">
        <v>10635</v>
      </c>
      <c r="O1698" t="s">
        <v>818</v>
      </c>
      <c r="P1698" t="s">
        <v>10671</v>
      </c>
      <c r="Q1698" t="s">
        <v>10671</v>
      </c>
      <c r="R1698" t="s">
        <v>739</v>
      </c>
      <c r="S1698" t="s">
        <v>795</v>
      </c>
      <c r="T1698" t="s">
        <v>13482</v>
      </c>
      <c r="U1698" t="s">
        <v>965</v>
      </c>
      <c r="V1698" t="s">
        <v>10638</v>
      </c>
      <c r="W1698" t="s">
        <v>970</v>
      </c>
      <c r="X1698" t="s">
        <v>13486</v>
      </c>
    </row>
    <row r="1699" spans="2:24" ht="11" outlineLevel="1" x14ac:dyDescent="0.15">
      <c r="B1699" t="s">
        <v>1523</v>
      </c>
      <c r="C1699" t="s">
        <v>1481</v>
      </c>
      <c r="D1699" t="s">
        <v>167</v>
      </c>
      <c r="E1699" t="s">
        <v>10889</v>
      </c>
      <c r="F1699" t="s">
        <v>11297</v>
      </c>
      <c r="G1699" t="s">
        <v>1022</v>
      </c>
      <c r="H1699" s="17">
        <v>43238</v>
      </c>
      <c r="I1699" s="15">
        <v>2018</v>
      </c>
      <c r="J1699" t="s">
        <v>10634</v>
      </c>
      <c r="K1699" s="5">
        <v>0</v>
      </c>
      <c r="L1699" t="s">
        <v>967</v>
      </c>
      <c r="M1699" t="s">
        <v>985</v>
      </c>
      <c r="N1699" t="s">
        <v>10635</v>
      </c>
      <c r="O1699" t="s">
        <v>818</v>
      </c>
      <c r="P1699" t="s">
        <v>10671</v>
      </c>
      <c r="Q1699" t="s">
        <v>10671</v>
      </c>
      <c r="R1699" t="s">
        <v>739</v>
      </c>
      <c r="S1699" t="s">
        <v>795</v>
      </c>
      <c r="T1699" t="s">
        <v>13482</v>
      </c>
      <c r="U1699" t="s">
        <v>965</v>
      </c>
      <c r="V1699" t="s">
        <v>10638</v>
      </c>
      <c r="W1699" t="s">
        <v>970</v>
      </c>
      <c r="X1699" t="s">
        <v>13487</v>
      </c>
    </row>
    <row r="1700" spans="2:24" ht="11" outlineLevel="1" x14ac:dyDescent="0.15">
      <c r="B1700" t="s">
        <v>1523</v>
      </c>
      <c r="C1700" t="s">
        <v>1481</v>
      </c>
      <c r="D1700" t="s">
        <v>167</v>
      </c>
      <c r="E1700" t="s">
        <v>10956</v>
      </c>
      <c r="F1700" t="s">
        <v>11297</v>
      </c>
      <c r="G1700" t="s">
        <v>1022</v>
      </c>
      <c r="H1700" s="17">
        <v>43171</v>
      </c>
      <c r="I1700" s="15">
        <v>2018</v>
      </c>
      <c r="J1700" t="s">
        <v>10634</v>
      </c>
      <c r="K1700" s="5">
        <v>0</v>
      </c>
      <c r="L1700" t="s">
        <v>967</v>
      </c>
      <c r="M1700" t="s">
        <v>985</v>
      </c>
      <c r="N1700" t="s">
        <v>10635</v>
      </c>
      <c r="O1700" t="s">
        <v>818</v>
      </c>
      <c r="P1700" t="s">
        <v>10671</v>
      </c>
      <c r="Q1700" t="s">
        <v>10671</v>
      </c>
      <c r="R1700" t="s">
        <v>739</v>
      </c>
      <c r="S1700" t="s">
        <v>795</v>
      </c>
      <c r="T1700" t="s">
        <v>13482</v>
      </c>
      <c r="U1700" t="s">
        <v>965</v>
      </c>
      <c r="V1700" t="s">
        <v>10638</v>
      </c>
      <c r="W1700" t="s">
        <v>970</v>
      </c>
      <c r="X1700" t="s">
        <v>13488</v>
      </c>
    </row>
    <row r="1701" spans="2:24" ht="11" outlineLevel="1" x14ac:dyDescent="0.15">
      <c r="B1701" t="s">
        <v>1523</v>
      </c>
      <c r="C1701" t="s">
        <v>1481</v>
      </c>
      <c r="D1701" t="s">
        <v>167</v>
      </c>
      <c r="E1701" t="s">
        <v>10905</v>
      </c>
      <c r="F1701" t="s">
        <v>11297</v>
      </c>
      <c r="G1701" t="s">
        <v>1022</v>
      </c>
      <c r="H1701" s="17">
        <v>43320</v>
      </c>
      <c r="I1701" s="15">
        <v>2018</v>
      </c>
      <c r="J1701" t="s">
        <v>10634</v>
      </c>
      <c r="K1701" s="5">
        <v>-47443.199999999997</v>
      </c>
      <c r="L1701" t="s">
        <v>967</v>
      </c>
      <c r="M1701" t="s">
        <v>985</v>
      </c>
      <c r="N1701" t="s">
        <v>10635</v>
      </c>
      <c r="O1701" t="s">
        <v>818</v>
      </c>
      <c r="P1701" t="s">
        <v>10671</v>
      </c>
      <c r="Q1701" t="s">
        <v>10671</v>
      </c>
      <c r="R1701" t="s">
        <v>739</v>
      </c>
      <c r="S1701" t="s">
        <v>795</v>
      </c>
      <c r="T1701" t="s">
        <v>13482</v>
      </c>
      <c r="U1701" t="s">
        <v>965</v>
      </c>
      <c r="V1701" t="s">
        <v>10638</v>
      </c>
      <c r="W1701" t="s">
        <v>970</v>
      </c>
      <c r="X1701" t="s">
        <v>13489</v>
      </c>
    </row>
    <row r="1702" spans="2:24" ht="11" outlineLevel="1" x14ac:dyDescent="0.15">
      <c r="B1702" t="s">
        <v>1523</v>
      </c>
      <c r="C1702" t="s">
        <v>1481</v>
      </c>
      <c r="D1702" t="s">
        <v>167</v>
      </c>
      <c r="E1702" t="s">
        <v>10649</v>
      </c>
      <c r="F1702" t="s">
        <v>11297</v>
      </c>
      <c r="G1702" t="s">
        <v>1022</v>
      </c>
      <c r="H1702" s="17">
        <v>43000</v>
      </c>
      <c r="I1702" s="15">
        <v>2017</v>
      </c>
      <c r="J1702" t="s">
        <v>10634</v>
      </c>
      <c r="K1702" s="5">
        <v>3864419</v>
      </c>
      <c r="L1702" t="s">
        <v>967</v>
      </c>
      <c r="M1702" t="s">
        <v>985</v>
      </c>
      <c r="N1702" t="s">
        <v>10635</v>
      </c>
      <c r="O1702" t="s">
        <v>818</v>
      </c>
      <c r="P1702" t="s">
        <v>10671</v>
      </c>
      <c r="Q1702" t="s">
        <v>13490</v>
      </c>
      <c r="R1702" t="s">
        <v>739</v>
      </c>
      <c r="S1702" t="s">
        <v>795</v>
      </c>
      <c r="T1702" t="s">
        <v>13491</v>
      </c>
      <c r="U1702" t="s">
        <v>965</v>
      </c>
      <c r="V1702" t="s">
        <v>10638</v>
      </c>
      <c r="W1702" t="s">
        <v>970</v>
      </c>
      <c r="X1702" t="s">
        <v>13492</v>
      </c>
    </row>
    <row r="1703" spans="2:24" ht="11" outlineLevel="1" x14ac:dyDescent="0.15">
      <c r="B1703" t="s">
        <v>1523</v>
      </c>
      <c r="C1703" t="s">
        <v>1481</v>
      </c>
      <c r="D1703" t="s">
        <v>167</v>
      </c>
      <c r="E1703" t="s">
        <v>10926</v>
      </c>
      <c r="F1703" t="s">
        <v>11297</v>
      </c>
      <c r="G1703" t="s">
        <v>1022</v>
      </c>
      <c r="H1703" s="17">
        <v>43258</v>
      </c>
      <c r="I1703" s="15">
        <v>2018</v>
      </c>
      <c r="J1703" t="s">
        <v>10634</v>
      </c>
      <c r="K1703" s="5">
        <v>-198615.16</v>
      </c>
      <c r="L1703" t="s">
        <v>967</v>
      </c>
      <c r="M1703" t="s">
        <v>985</v>
      </c>
      <c r="N1703" t="s">
        <v>10635</v>
      </c>
      <c r="O1703" t="s">
        <v>818</v>
      </c>
      <c r="P1703" t="s">
        <v>10671</v>
      </c>
      <c r="Q1703" t="s">
        <v>10671</v>
      </c>
      <c r="R1703" t="s">
        <v>739</v>
      </c>
      <c r="S1703" t="s">
        <v>795</v>
      </c>
      <c r="T1703" t="s">
        <v>13482</v>
      </c>
      <c r="U1703" t="s">
        <v>965</v>
      </c>
      <c r="V1703" t="s">
        <v>10638</v>
      </c>
      <c r="W1703" t="s">
        <v>970</v>
      </c>
      <c r="X1703" t="s">
        <v>13493</v>
      </c>
    </row>
    <row r="1704" spans="2:24" ht="11" outlineLevel="1" x14ac:dyDescent="0.15">
      <c r="B1704" t="s">
        <v>1525</v>
      </c>
      <c r="C1704" t="s">
        <v>1199</v>
      </c>
      <c r="D1704" t="s">
        <v>167</v>
      </c>
      <c r="E1704" t="s">
        <v>10959</v>
      </c>
      <c r="F1704" t="s">
        <v>11297</v>
      </c>
      <c r="G1704" t="s">
        <v>1022</v>
      </c>
      <c r="H1704" s="17">
        <v>43193</v>
      </c>
      <c r="I1704" s="15">
        <v>2018</v>
      </c>
      <c r="J1704" t="s">
        <v>10634</v>
      </c>
      <c r="K1704" s="5">
        <v>0</v>
      </c>
      <c r="L1704" t="s">
        <v>967</v>
      </c>
      <c r="M1704" t="s">
        <v>985</v>
      </c>
      <c r="N1704" t="s">
        <v>10635</v>
      </c>
      <c r="O1704" t="s">
        <v>818</v>
      </c>
      <c r="P1704" t="s">
        <v>10671</v>
      </c>
      <c r="Q1704" t="s">
        <v>10671</v>
      </c>
      <c r="R1704" t="s">
        <v>739</v>
      </c>
      <c r="S1704" t="s">
        <v>795</v>
      </c>
      <c r="T1704" t="s">
        <v>13494</v>
      </c>
      <c r="U1704" t="s">
        <v>965</v>
      </c>
      <c r="V1704" t="s">
        <v>10638</v>
      </c>
      <c r="W1704" t="s">
        <v>970</v>
      </c>
      <c r="X1704" t="s">
        <v>13495</v>
      </c>
    </row>
    <row r="1705" spans="2:24" ht="11" outlineLevel="1" x14ac:dyDescent="0.15">
      <c r="B1705" t="s">
        <v>1525</v>
      </c>
      <c r="C1705" t="s">
        <v>1199</v>
      </c>
      <c r="D1705" t="s">
        <v>167</v>
      </c>
      <c r="E1705" t="s">
        <v>10908</v>
      </c>
      <c r="F1705" t="s">
        <v>11297</v>
      </c>
      <c r="G1705" t="s">
        <v>1022</v>
      </c>
      <c r="H1705" s="17">
        <v>43215</v>
      </c>
      <c r="I1705" s="15">
        <v>2018</v>
      </c>
      <c r="J1705" t="s">
        <v>10634</v>
      </c>
      <c r="K1705" s="5">
        <v>-84848.03</v>
      </c>
      <c r="L1705" t="s">
        <v>967</v>
      </c>
      <c r="M1705" t="s">
        <v>985</v>
      </c>
      <c r="N1705" t="s">
        <v>10635</v>
      </c>
      <c r="O1705" t="s">
        <v>818</v>
      </c>
      <c r="P1705" t="s">
        <v>10671</v>
      </c>
      <c r="Q1705" t="s">
        <v>10671</v>
      </c>
      <c r="R1705" t="s">
        <v>739</v>
      </c>
      <c r="S1705" t="s">
        <v>795</v>
      </c>
      <c r="T1705" t="s">
        <v>13494</v>
      </c>
      <c r="U1705" t="s">
        <v>965</v>
      </c>
      <c r="V1705" t="s">
        <v>10638</v>
      </c>
      <c r="W1705" t="s">
        <v>970</v>
      </c>
      <c r="X1705" t="s">
        <v>13496</v>
      </c>
    </row>
    <row r="1706" spans="2:24" ht="11" outlineLevel="1" x14ac:dyDescent="0.15">
      <c r="B1706" t="s">
        <v>1525</v>
      </c>
      <c r="C1706" t="s">
        <v>1199</v>
      </c>
      <c r="D1706" t="s">
        <v>167</v>
      </c>
      <c r="E1706" t="s">
        <v>10989</v>
      </c>
      <c r="F1706" t="s">
        <v>11297</v>
      </c>
      <c r="G1706" t="s">
        <v>1022</v>
      </c>
      <c r="H1706" s="17">
        <v>43090</v>
      </c>
      <c r="I1706" s="15">
        <v>2018</v>
      </c>
      <c r="J1706" t="s">
        <v>10634</v>
      </c>
      <c r="K1706" s="5">
        <v>0</v>
      </c>
      <c r="L1706" t="s">
        <v>967</v>
      </c>
      <c r="M1706" t="s">
        <v>985</v>
      </c>
      <c r="N1706" t="s">
        <v>10635</v>
      </c>
      <c r="O1706" t="s">
        <v>818</v>
      </c>
      <c r="P1706" t="s">
        <v>10671</v>
      </c>
      <c r="Q1706" t="s">
        <v>10671</v>
      </c>
      <c r="R1706" t="s">
        <v>739</v>
      </c>
      <c r="S1706" t="s">
        <v>795</v>
      </c>
      <c r="T1706" t="s">
        <v>13494</v>
      </c>
      <c r="U1706" t="s">
        <v>965</v>
      </c>
      <c r="V1706" t="s">
        <v>10638</v>
      </c>
      <c r="W1706" t="s">
        <v>970</v>
      </c>
      <c r="X1706" t="s">
        <v>13497</v>
      </c>
    </row>
    <row r="1707" spans="2:24" ht="11" outlineLevel="1" x14ac:dyDescent="0.15">
      <c r="B1707" t="s">
        <v>1525</v>
      </c>
      <c r="C1707" t="s">
        <v>1199</v>
      </c>
      <c r="D1707" t="s">
        <v>167</v>
      </c>
      <c r="E1707" t="s">
        <v>10649</v>
      </c>
      <c r="F1707" t="s">
        <v>11297</v>
      </c>
      <c r="G1707" t="s">
        <v>1022</v>
      </c>
      <c r="H1707" s="17">
        <v>42986</v>
      </c>
      <c r="I1707" s="15">
        <v>2017</v>
      </c>
      <c r="J1707" t="s">
        <v>10634</v>
      </c>
      <c r="K1707" s="5">
        <v>3689569</v>
      </c>
      <c r="L1707" t="s">
        <v>967</v>
      </c>
      <c r="M1707" t="s">
        <v>985</v>
      </c>
      <c r="N1707" t="s">
        <v>10635</v>
      </c>
      <c r="O1707" t="s">
        <v>818</v>
      </c>
      <c r="P1707" t="s">
        <v>10671</v>
      </c>
      <c r="Q1707" t="s">
        <v>10671</v>
      </c>
      <c r="R1707" t="s">
        <v>739</v>
      </c>
      <c r="S1707" t="s">
        <v>795</v>
      </c>
      <c r="T1707" t="s">
        <v>13494</v>
      </c>
      <c r="U1707" t="s">
        <v>965</v>
      </c>
      <c r="V1707" t="s">
        <v>10638</v>
      </c>
      <c r="W1707" t="s">
        <v>970</v>
      </c>
      <c r="X1707" t="s">
        <v>13498</v>
      </c>
    </row>
    <row r="1708" spans="2:24" ht="11" outlineLevel="1" x14ac:dyDescent="0.15">
      <c r="B1708" t="s">
        <v>1525</v>
      </c>
      <c r="C1708" t="s">
        <v>1199</v>
      </c>
      <c r="D1708" t="s">
        <v>167</v>
      </c>
      <c r="E1708" t="s">
        <v>10956</v>
      </c>
      <c r="F1708" t="s">
        <v>11297</v>
      </c>
      <c r="G1708" t="s">
        <v>1022</v>
      </c>
      <c r="H1708" s="17">
        <v>43131</v>
      </c>
      <c r="I1708" s="15">
        <v>2018</v>
      </c>
      <c r="J1708" t="s">
        <v>10634</v>
      </c>
      <c r="K1708" s="5">
        <v>0</v>
      </c>
      <c r="L1708" t="s">
        <v>967</v>
      </c>
      <c r="M1708" t="s">
        <v>985</v>
      </c>
      <c r="N1708" t="s">
        <v>10635</v>
      </c>
      <c r="O1708" t="s">
        <v>818</v>
      </c>
      <c r="P1708" t="s">
        <v>10671</v>
      </c>
      <c r="Q1708" t="s">
        <v>10671</v>
      </c>
      <c r="R1708" t="s">
        <v>739</v>
      </c>
      <c r="S1708" t="s">
        <v>795</v>
      </c>
      <c r="T1708" t="s">
        <v>13494</v>
      </c>
      <c r="U1708" t="s">
        <v>965</v>
      </c>
      <c r="V1708" t="s">
        <v>10638</v>
      </c>
      <c r="W1708" t="s">
        <v>970</v>
      </c>
      <c r="X1708" t="s">
        <v>13499</v>
      </c>
    </row>
    <row r="1709" spans="2:24" ht="11" outlineLevel="1" x14ac:dyDescent="0.15">
      <c r="B1709" t="s">
        <v>1525</v>
      </c>
      <c r="C1709" t="s">
        <v>1199</v>
      </c>
      <c r="D1709" t="s">
        <v>167</v>
      </c>
      <c r="E1709" t="s">
        <v>10935</v>
      </c>
      <c r="F1709" t="s">
        <v>11297</v>
      </c>
      <c r="G1709" t="s">
        <v>1022</v>
      </c>
      <c r="H1709" s="17">
        <v>43208</v>
      </c>
      <c r="I1709" s="15">
        <v>2018</v>
      </c>
      <c r="J1709" t="s">
        <v>10634</v>
      </c>
      <c r="K1709" s="5">
        <v>0</v>
      </c>
      <c r="L1709" t="s">
        <v>967</v>
      </c>
      <c r="M1709" t="s">
        <v>985</v>
      </c>
      <c r="N1709" t="s">
        <v>10635</v>
      </c>
      <c r="O1709" t="s">
        <v>818</v>
      </c>
      <c r="P1709" t="s">
        <v>10671</v>
      </c>
      <c r="Q1709" t="s">
        <v>10671</v>
      </c>
      <c r="R1709" t="s">
        <v>739</v>
      </c>
      <c r="S1709" t="s">
        <v>795</v>
      </c>
      <c r="T1709" t="s">
        <v>13494</v>
      </c>
      <c r="U1709" t="s">
        <v>965</v>
      </c>
      <c r="V1709" t="s">
        <v>10638</v>
      </c>
      <c r="W1709" t="s">
        <v>970</v>
      </c>
      <c r="X1709" t="s">
        <v>13500</v>
      </c>
    </row>
    <row r="1710" spans="2:24" ht="11" outlineLevel="1" x14ac:dyDescent="0.15">
      <c r="B1710" t="s">
        <v>1525</v>
      </c>
      <c r="C1710" t="s">
        <v>1199</v>
      </c>
      <c r="D1710" t="s">
        <v>167</v>
      </c>
      <c r="E1710" t="s">
        <v>10905</v>
      </c>
      <c r="F1710" t="s">
        <v>11297</v>
      </c>
      <c r="G1710" t="s">
        <v>1022</v>
      </c>
      <c r="H1710" s="17">
        <v>43179</v>
      </c>
      <c r="I1710" s="15">
        <v>2018</v>
      </c>
      <c r="J1710" t="s">
        <v>10634</v>
      </c>
      <c r="K1710" s="5">
        <v>0</v>
      </c>
      <c r="L1710" t="s">
        <v>967</v>
      </c>
      <c r="M1710" t="s">
        <v>985</v>
      </c>
      <c r="N1710" t="s">
        <v>10635</v>
      </c>
      <c r="O1710" t="s">
        <v>818</v>
      </c>
      <c r="P1710" t="s">
        <v>10671</v>
      </c>
      <c r="Q1710" t="s">
        <v>10671</v>
      </c>
      <c r="R1710" t="s">
        <v>739</v>
      </c>
      <c r="S1710" t="s">
        <v>795</v>
      </c>
      <c r="T1710" t="s">
        <v>13494</v>
      </c>
      <c r="U1710" t="s">
        <v>965</v>
      </c>
      <c r="V1710" t="s">
        <v>10638</v>
      </c>
      <c r="W1710" t="s">
        <v>970</v>
      </c>
      <c r="X1710" t="s">
        <v>13501</v>
      </c>
    </row>
    <row r="1711" spans="2:24" ht="11" outlineLevel="1" x14ac:dyDescent="0.15">
      <c r="B1711" t="s">
        <v>1525</v>
      </c>
      <c r="C1711" t="s">
        <v>1199</v>
      </c>
      <c r="D1711" t="s">
        <v>167</v>
      </c>
      <c r="E1711" t="s">
        <v>10923</v>
      </c>
      <c r="F1711" t="s">
        <v>11297</v>
      </c>
      <c r="G1711" t="s">
        <v>1022</v>
      </c>
      <c r="H1711" s="17">
        <v>43136</v>
      </c>
      <c r="I1711" s="15">
        <v>2018</v>
      </c>
      <c r="J1711" t="s">
        <v>10634</v>
      </c>
      <c r="K1711" s="5">
        <v>526454.25</v>
      </c>
      <c r="L1711" t="s">
        <v>967</v>
      </c>
      <c r="M1711" t="s">
        <v>985</v>
      </c>
      <c r="N1711" t="s">
        <v>10635</v>
      </c>
      <c r="O1711" t="s">
        <v>818</v>
      </c>
      <c r="P1711" t="s">
        <v>10671</v>
      </c>
      <c r="Q1711" t="s">
        <v>10671</v>
      </c>
      <c r="R1711" t="s">
        <v>739</v>
      </c>
      <c r="S1711" t="s">
        <v>795</v>
      </c>
      <c r="T1711" t="s">
        <v>13494</v>
      </c>
      <c r="U1711" t="s">
        <v>965</v>
      </c>
      <c r="V1711" t="s">
        <v>10638</v>
      </c>
      <c r="W1711" t="s">
        <v>970</v>
      </c>
      <c r="X1711" t="s">
        <v>13502</v>
      </c>
    </row>
    <row r="1712" spans="2:24" ht="11" outlineLevel="1" x14ac:dyDescent="0.15">
      <c r="B1712" t="s">
        <v>1525</v>
      </c>
      <c r="C1712" t="s">
        <v>1199</v>
      </c>
      <c r="D1712" t="s">
        <v>167</v>
      </c>
      <c r="E1712" t="s">
        <v>10950</v>
      </c>
      <c r="F1712" t="s">
        <v>11297</v>
      </c>
      <c r="G1712" t="s">
        <v>1022</v>
      </c>
      <c r="H1712" s="17">
        <v>43116</v>
      </c>
      <c r="I1712" s="15">
        <v>2018</v>
      </c>
      <c r="J1712" t="s">
        <v>10634</v>
      </c>
      <c r="K1712" s="5">
        <v>4010</v>
      </c>
      <c r="L1712" t="s">
        <v>967</v>
      </c>
      <c r="M1712" t="s">
        <v>985</v>
      </c>
      <c r="N1712" t="s">
        <v>10635</v>
      </c>
      <c r="O1712" t="s">
        <v>818</v>
      </c>
      <c r="P1712" t="s">
        <v>10671</v>
      </c>
      <c r="Q1712" t="s">
        <v>10671</v>
      </c>
      <c r="R1712" t="s">
        <v>739</v>
      </c>
      <c r="S1712" t="s">
        <v>795</v>
      </c>
      <c r="T1712" t="s">
        <v>13494</v>
      </c>
      <c r="U1712" t="s">
        <v>965</v>
      </c>
      <c r="V1712" t="s">
        <v>10638</v>
      </c>
      <c r="W1712" t="s">
        <v>970</v>
      </c>
      <c r="X1712" t="s">
        <v>13503</v>
      </c>
    </row>
    <row r="1713" spans="2:24" ht="11" outlineLevel="1" x14ac:dyDescent="0.15">
      <c r="B1713" t="s">
        <v>1525</v>
      </c>
      <c r="C1713" t="s">
        <v>1199</v>
      </c>
      <c r="D1713" t="s">
        <v>167</v>
      </c>
      <c r="E1713" t="s">
        <v>10926</v>
      </c>
      <c r="F1713" t="s">
        <v>11297</v>
      </c>
      <c r="G1713" t="s">
        <v>1022</v>
      </c>
      <c r="H1713" s="17">
        <v>43158</v>
      </c>
      <c r="I1713" s="15">
        <v>2018</v>
      </c>
      <c r="J1713" t="s">
        <v>10634</v>
      </c>
      <c r="K1713" s="5">
        <v>0</v>
      </c>
      <c r="L1713" t="s">
        <v>967</v>
      </c>
      <c r="M1713" t="s">
        <v>985</v>
      </c>
      <c r="N1713" t="s">
        <v>10635</v>
      </c>
      <c r="O1713" t="s">
        <v>818</v>
      </c>
      <c r="P1713" t="s">
        <v>10671</v>
      </c>
      <c r="Q1713" t="s">
        <v>10671</v>
      </c>
      <c r="R1713" t="s">
        <v>739</v>
      </c>
      <c r="S1713" t="s">
        <v>795</v>
      </c>
      <c r="T1713" t="s">
        <v>13494</v>
      </c>
      <c r="U1713" t="s">
        <v>965</v>
      </c>
      <c r="V1713" t="s">
        <v>10638</v>
      </c>
      <c r="W1713" t="s">
        <v>970</v>
      </c>
      <c r="X1713" t="s">
        <v>13504</v>
      </c>
    </row>
    <row r="1714" spans="2:24" ht="11" outlineLevel="1" x14ac:dyDescent="0.15">
      <c r="B1714" t="s">
        <v>1525</v>
      </c>
      <c r="C1714" t="s">
        <v>1199</v>
      </c>
      <c r="D1714" t="s">
        <v>167</v>
      </c>
      <c r="E1714" t="s">
        <v>10889</v>
      </c>
      <c r="F1714" t="s">
        <v>11297</v>
      </c>
      <c r="G1714" t="s">
        <v>1022</v>
      </c>
      <c r="H1714" s="17">
        <v>43143</v>
      </c>
      <c r="I1714" s="15">
        <v>2018</v>
      </c>
      <c r="J1714" t="s">
        <v>10634</v>
      </c>
      <c r="K1714" s="5">
        <v>0</v>
      </c>
      <c r="L1714" t="s">
        <v>967</v>
      </c>
      <c r="M1714" t="s">
        <v>985</v>
      </c>
      <c r="N1714" t="s">
        <v>10635</v>
      </c>
      <c r="O1714" t="s">
        <v>818</v>
      </c>
      <c r="P1714" t="s">
        <v>10671</v>
      </c>
      <c r="Q1714" t="s">
        <v>10671</v>
      </c>
      <c r="R1714" t="s">
        <v>739</v>
      </c>
      <c r="S1714" t="s">
        <v>795</v>
      </c>
      <c r="T1714" t="s">
        <v>13505</v>
      </c>
      <c r="U1714" t="s">
        <v>965</v>
      </c>
      <c r="V1714" t="s">
        <v>10638</v>
      </c>
      <c r="W1714" t="s">
        <v>970</v>
      </c>
      <c r="X1714" t="s">
        <v>13506</v>
      </c>
    </row>
    <row r="1715" spans="2:24" ht="11" outlineLevel="1" x14ac:dyDescent="0.15">
      <c r="B1715" t="s">
        <v>1527</v>
      </c>
      <c r="C1715" t="s">
        <v>269</v>
      </c>
      <c r="E1715" t="s">
        <v>10664</v>
      </c>
      <c r="F1715" t="s">
        <v>673</v>
      </c>
      <c r="G1715" t="s">
        <v>1528</v>
      </c>
      <c r="H1715" s="17">
        <v>45358</v>
      </c>
      <c r="I1715" s="15">
        <v>2024</v>
      </c>
      <c r="J1715" t="s">
        <v>10634</v>
      </c>
      <c r="K1715" s="5">
        <v>153023.25</v>
      </c>
      <c r="L1715" t="s">
        <v>967</v>
      </c>
      <c r="M1715" t="s">
        <v>1141</v>
      </c>
      <c r="N1715" t="s">
        <v>10635</v>
      </c>
      <c r="O1715" t="s">
        <v>825</v>
      </c>
      <c r="P1715" t="s">
        <v>13507</v>
      </c>
      <c r="Q1715" t="s">
        <v>11435</v>
      </c>
      <c r="R1715" t="s">
        <v>740</v>
      </c>
      <c r="S1715" t="s">
        <v>795</v>
      </c>
      <c r="T1715" t="s">
        <v>13508</v>
      </c>
      <c r="U1715" t="s">
        <v>965</v>
      </c>
      <c r="V1715" t="s">
        <v>10638</v>
      </c>
      <c r="W1715" t="s">
        <v>970</v>
      </c>
      <c r="X1715" t="s">
        <v>13509</v>
      </c>
    </row>
    <row r="1716" spans="2:24" ht="11" outlineLevel="1" x14ac:dyDescent="0.15">
      <c r="B1716" t="s">
        <v>1527</v>
      </c>
      <c r="C1716" t="s">
        <v>269</v>
      </c>
      <c r="E1716" t="s">
        <v>10646</v>
      </c>
      <c r="F1716" t="s">
        <v>673</v>
      </c>
      <c r="G1716" t="s">
        <v>1528</v>
      </c>
      <c r="H1716" s="17">
        <v>45435</v>
      </c>
      <c r="I1716" s="15">
        <v>2024</v>
      </c>
      <c r="J1716" t="s">
        <v>10634</v>
      </c>
      <c r="K1716" s="5">
        <v>0</v>
      </c>
      <c r="L1716" t="s">
        <v>967</v>
      </c>
      <c r="M1716" t="s">
        <v>1141</v>
      </c>
      <c r="N1716" t="s">
        <v>10635</v>
      </c>
      <c r="O1716" t="s">
        <v>825</v>
      </c>
      <c r="P1716" t="s">
        <v>13507</v>
      </c>
      <c r="Q1716" t="s">
        <v>11435</v>
      </c>
      <c r="R1716" t="s">
        <v>740</v>
      </c>
      <c r="S1716" t="s">
        <v>795</v>
      </c>
      <c r="T1716" t="s">
        <v>13510</v>
      </c>
      <c r="U1716" t="s">
        <v>965</v>
      </c>
      <c r="V1716" t="s">
        <v>10638</v>
      </c>
      <c r="W1716" t="s">
        <v>970</v>
      </c>
      <c r="X1716" t="s">
        <v>13511</v>
      </c>
    </row>
    <row r="1717" spans="2:24" ht="11" outlineLevel="1" x14ac:dyDescent="0.15">
      <c r="B1717" t="s">
        <v>1527</v>
      </c>
      <c r="C1717" t="s">
        <v>269</v>
      </c>
      <c r="E1717" t="s">
        <v>10845</v>
      </c>
      <c r="F1717" t="s">
        <v>673</v>
      </c>
      <c r="G1717" t="s">
        <v>1528</v>
      </c>
      <c r="H1717" s="17">
        <v>45587</v>
      </c>
      <c r="I1717" s="15">
        <v>2025</v>
      </c>
      <c r="J1717" t="s">
        <v>10634</v>
      </c>
      <c r="K1717" s="5">
        <v>17464.7</v>
      </c>
      <c r="L1717" t="s">
        <v>967</v>
      </c>
      <c r="M1717" t="s">
        <v>1141</v>
      </c>
      <c r="N1717" t="s">
        <v>10635</v>
      </c>
      <c r="O1717" t="s">
        <v>825</v>
      </c>
      <c r="P1717" t="s">
        <v>13507</v>
      </c>
      <c r="Q1717" t="s">
        <v>11435</v>
      </c>
      <c r="R1717" t="s">
        <v>740</v>
      </c>
      <c r="S1717" t="s">
        <v>795</v>
      </c>
      <c r="T1717" t="s">
        <v>13512</v>
      </c>
      <c r="U1717" t="s">
        <v>965</v>
      </c>
      <c r="V1717" t="s">
        <v>10638</v>
      </c>
      <c r="W1717" t="s">
        <v>970</v>
      </c>
      <c r="X1717" t="s">
        <v>13513</v>
      </c>
    </row>
    <row r="1718" spans="2:24" ht="11" outlineLevel="1" x14ac:dyDescent="0.15">
      <c r="B1718" t="s">
        <v>1527</v>
      </c>
      <c r="C1718" t="s">
        <v>269</v>
      </c>
      <c r="E1718" t="s">
        <v>10728</v>
      </c>
      <c r="F1718" t="s">
        <v>673</v>
      </c>
      <c r="G1718" t="s">
        <v>1528</v>
      </c>
      <c r="H1718" s="17">
        <v>45533</v>
      </c>
      <c r="I1718" s="15">
        <v>2024</v>
      </c>
      <c r="J1718" t="s">
        <v>10634</v>
      </c>
      <c r="K1718" s="5">
        <v>1505.51</v>
      </c>
      <c r="L1718" t="s">
        <v>967</v>
      </c>
      <c r="M1718" t="s">
        <v>1141</v>
      </c>
      <c r="N1718" t="s">
        <v>10635</v>
      </c>
      <c r="O1718" t="s">
        <v>825</v>
      </c>
      <c r="P1718" t="s">
        <v>13507</v>
      </c>
      <c r="Q1718" t="s">
        <v>11435</v>
      </c>
      <c r="R1718" t="s">
        <v>740</v>
      </c>
      <c r="S1718" t="s">
        <v>795</v>
      </c>
      <c r="T1718" t="s">
        <v>13512</v>
      </c>
      <c r="U1718" t="s">
        <v>965</v>
      </c>
      <c r="V1718" t="s">
        <v>10638</v>
      </c>
      <c r="W1718" t="s">
        <v>970</v>
      </c>
      <c r="X1718" t="s">
        <v>13514</v>
      </c>
    </row>
    <row r="1719" spans="2:24" ht="11" outlineLevel="1" x14ac:dyDescent="0.15">
      <c r="B1719" t="s">
        <v>1527</v>
      </c>
      <c r="C1719" t="s">
        <v>269</v>
      </c>
      <c r="E1719" t="s">
        <v>10744</v>
      </c>
      <c r="F1719" t="s">
        <v>673</v>
      </c>
      <c r="G1719" t="s">
        <v>1528</v>
      </c>
      <c r="H1719" s="17">
        <v>45723</v>
      </c>
      <c r="I1719" s="15">
        <v>2025</v>
      </c>
      <c r="J1719" t="s">
        <v>10634</v>
      </c>
      <c r="K1719" s="5">
        <v>4104</v>
      </c>
      <c r="L1719" t="s">
        <v>967</v>
      </c>
      <c r="M1719" t="s">
        <v>1141</v>
      </c>
      <c r="N1719" t="s">
        <v>10635</v>
      </c>
      <c r="O1719" t="s">
        <v>825</v>
      </c>
      <c r="P1719" t="s">
        <v>13507</v>
      </c>
      <c r="Q1719" t="s">
        <v>11435</v>
      </c>
      <c r="R1719" t="s">
        <v>740</v>
      </c>
      <c r="S1719" t="s">
        <v>795</v>
      </c>
      <c r="T1719" t="s">
        <v>13515</v>
      </c>
      <c r="U1719" t="s">
        <v>965</v>
      </c>
      <c r="V1719" t="s">
        <v>10638</v>
      </c>
      <c r="W1719" t="s">
        <v>970</v>
      </c>
      <c r="X1719" t="s">
        <v>13516</v>
      </c>
    </row>
    <row r="1720" spans="2:24" ht="11" outlineLevel="1" x14ac:dyDescent="0.15">
      <c r="B1720" t="s">
        <v>1527</v>
      </c>
      <c r="C1720" t="s">
        <v>269</v>
      </c>
      <c r="E1720" t="s">
        <v>10658</v>
      </c>
      <c r="F1720" t="s">
        <v>673</v>
      </c>
      <c r="G1720" t="s">
        <v>1528</v>
      </c>
      <c r="H1720" s="17">
        <v>45412</v>
      </c>
      <c r="I1720" s="15">
        <v>2024</v>
      </c>
      <c r="J1720" t="s">
        <v>10634</v>
      </c>
      <c r="K1720" s="5">
        <v>116663.46</v>
      </c>
      <c r="L1720" t="s">
        <v>967</v>
      </c>
      <c r="M1720" t="s">
        <v>1141</v>
      </c>
      <c r="N1720" t="s">
        <v>10635</v>
      </c>
      <c r="O1720" t="s">
        <v>825</v>
      </c>
      <c r="P1720" t="s">
        <v>13507</v>
      </c>
      <c r="Q1720" t="s">
        <v>11435</v>
      </c>
      <c r="R1720" t="s">
        <v>740</v>
      </c>
      <c r="S1720" t="s">
        <v>795</v>
      </c>
      <c r="T1720" t="s">
        <v>13517</v>
      </c>
      <c r="U1720" t="s">
        <v>965</v>
      </c>
      <c r="V1720" t="s">
        <v>10638</v>
      </c>
      <c r="W1720" t="s">
        <v>970</v>
      </c>
      <c r="X1720" t="s">
        <v>13518</v>
      </c>
    </row>
    <row r="1721" spans="2:24" ht="11" outlineLevel="1" x14ac:dyDescent="0.15">
      <c r="B1721" t="s">
        <v>1527</v>
      </c>
      <c r="C1721" t="s">
        <v>269</v>
      </c>
      <c r="E1721" t="s">
        <v>10854</v>
      </c>
      <c r="F1721" t="s">
        <v>673</v>
      </c>
      <c r="G1721" t="s">
        <v>1528</v>
      </c>
      <c r="H1721" s="17">
        <v>45714</v>
      </c>
      <c r="I1721" s="15">
        <v>2025</v>
      </c>
      <c r="J1721" t="s">
        <v>10634</v>
      </c>
      <c r="K1721" s="5">
        <v>18775</v>
      </c>
      <c r="L1721" t="s">
        <v>967</v>
      </c>
      <c r="M1721" t="s">
        <v>1141</v>
      </c>
      <c r="N1721" t="s">
        <v>10635</v>
      </c>
      <c r="O1721" t="s">
        <v>825</v>
      </c>
      <c r="P1721" t="s">
        <v>13507</v>
      </c>
      <c r="Q1721" t="s">
        <v>11435</v>
      </c>
      <c r="R1721" t="s">
        <v>740</v>
      </c>
      <c r="S1721" t="s">
        <v>795</v>
      </c>
      <c r="T1721" t="s">
        <v>13519</v>
      </c>
      <c r="U1721" t="s">
        <v>965</v>
      </c>
      <c r="V1721" t="s">
        <v>10638</v>
      </c>
      <c r="W1721" t="s">
        <v>970</v>
      </c>
      <c r="X1721" t="s">
        <v>13520</v>
      </c>
    </row>
    <row r="1722" spans="2:24" ht="11" outlineLevel="1" x14ac:dyDescent="0.15">
      <c r="B1722" t="s">
        <v>1527</v>
      </c>
      <c r="C1722" t="s">
        <v>269</v>
      </c>
      <c r="E1722" t="s">
        <v>10652</v>
      </c>
      <c r="F1722" t="s">
        <v>673</v>
      </c>
      <c r="G1722" t="s">
        <v>1528</v>
      </c>
      <c r="H1722" s="17">
        <v>45338</v>
      </c>
      <c r="I1722" s="15">
        <v>2024</v>
      </c>
      <c r="J1722" t="s">
        <v>10634</v>
      </c>
      <c r="K1722" s="5">
        <v>408943</v>
      </c>
      <c r="L1722" t="s">
        <v>967</v>
      </c>
      <c r="M1722" t="s">
        <v>1141</v>
      </c>
      <c r="N1722" t="s">
        <v>10635</v>
      </c>
      <c r="O1722" t="s">
        <v>825</v>
      </c>
      <c r="P1722" t="s">
        <v>13507</v>
      </c>
      <c r="Q1722" t="s">
        <v>11435</v>
      </c>
      <c r="R1722" t="s">
        <v>740</v>
      </c>
      <c r="S1722" t="s">
        <v>795</v>
      </c>
      <c r="T1722" t="s">
        <v>13521</v>
      </c>
      <c r="U1722" t="s">
        <v>965</v>
      </c>
      <c r="V1722" t="s">
        <v>10638</v>
      </c>
      <c r="W1722" t="s">
        <v>970</v>
      </c>
      <c r="X1722" t="s">
        <v>13522</v>
      </c>
    </row>
    <row r="1723" spans="2:24" ht="11" outlineLevel="1" x14ac:dyDescent="0.15">
      <c r="B1723" t="s">
        <v>1527</v>
      </c>
      <c r="C1723" t="s">
        <v>269</v>
      </c>
      <c r="E1723" t="s">
        <v>10863</v>
      </c>
      <c r="F1723" t="s">
        <v>673</v>
      </c>
      <c r="G1723" t="s">
        <v>1528</v>
      </c>
      <c r="H1723" s="17">
        <v>45666</v>
      </c>
      <c r="I1723" s="15">
        <v>2025</v>
      </c>
      <c r="J1723" t="s">
        <v>10634</v>
      </c>
      <c r="K1723" s="5">
        <v>6262.8</v>
      </c>
      <c r="L1723" t="s">
        <v>967</v>
      </c>
      <c r="M1723" t="s">
        <v>1141</v>
      </c>
      <c r="N1723" t="s">
        <v>10635</v>
      </c>
      <c r="O1723" t="s">
        <v>825</v>
      </c>
      <c r="P1723" t="s">
        <v>13507</v>
      </c>
      <c r="Q1723" t="s">
        <v>11435</v>
      </c>
      <c r="R1723" t="s">
        <v>740</v>
      </c>
      <c r="S1723" t="s">
        <v>795</v>
      </c>
      <c r="T1723" t="s">
        <v>13523</v>
      </c>
      <c r="U1723" t="s">
        <v>965</v>
      </c>
      <c r="V1723" t="s">
        <v>10638</v>
      </c>
      <c r="W1723" t="s">
        <v>970</v>
      </c>
      <c r="X1723" t="s">
        <v>13524</v>
      </c>
    </row>
    <row r="1724" spans="2:24" ht="11" outlineLevel="1" x14ac:dyDescent="0.15">
      <c r="B1724" t="s">
        <v>1527</v>
      </c>
      <c r="C1724" t="s">
        <v>269</v>
      </c>
      <c r="E1724" t="s">
        <v>10640</v>
      </c>
      <c r="F1724" t="s">
        <v>673</v>
      </c>
      <c r="G1724" t="s">
        <v>1528</v>
      </c>
      <c r="H1724" s="17">
        <v>45450</v>
      </c>
      <c r="I1724" s="15">
        <v>2024</v>
      </c>
      <c r="J1724" t="s">
        <v>10634</v>
      </c>
      <c r="K1724" s="5">
        <v>50574.400000000001</v>
      </c>
      <c r="L1724" t="s">
        <v>967</v>
      </c>
      <c r="M1724" t="s">
        <v>1141</v>
      </c>
      <c r="N1724" t="s">
        <v>10635</v>
      </c>
      <c r="O1724" t="s">
        <v>825</v>
      </c>
      <c r="P1724" t="s">
        <v>13507</v>
      </c>
      <c r="Q1724" t="s">
        <v>11435</v>
      </c>
      <c r="R1724" t="s">
        <v>740</v>
      </c>
      <c r="S1724" t="s">
        <v>795</v>
      </c>
      <c r="T1724" t="s">
        <v>13512</v>
      </c>
      <c r="U1724" t="s">
        <v>965</v>
      </c>
      <c r="V1724" t="s">
        <v>10638</v>
      </c>
      <c r="W1724" t="s">
        <v>970</v>
      </c>
      <c r="X1724" t="s">
        <v>13525</v>
      </c>
    </row>
    <row r="1725" spans="2:24" ht="11" outlineLevel="1" x14ac:dyDescent="0.15">
      <c r="B1725" t="s">
        <v>1527</v>
      </c>
      <c r="C1725" t="s">
        <v>269</v>
      </c>
      <c r="E1725" t="s">
        <v>10711</v>
      </c>
      <c r="F1725" t="s">
        <v>673</v>
      </c>
      <c r="G1725" t="s">
        <v>1528</v>
      </c>
      <c r="H1725" s="17">
        <v>45516</v>
      </c>
      <c r="I1725" s="15">
        <v>2024</v>
      </c>
      <c r="J1725" t="s">
        <v>10634</v>
      </c>
      <c r="K1725" s="5">
        <v>11773.57</v>
      </c>
      <c r="L1725" t="s">
        <v>967</v>
      </c>
      <c r="M1725" t="s">
        <v>1141</v>
      </c>
      <c r="N1725" t="s">
        <v>10635</v>
      </c>
      <c r="O1725" t="s">
        <v>825</v>
      </c>
      <c r="P1725" t="s">
        <v>13507</v>
      </c>
      <c r="Q1725" t="s">
        <v>11435</v>
      </c>
      <c r="R1725" t="s">
        <v>740</v>
      </c>
      <c r="S1725" t="s">
        <v>795</v>
      </c>
      <c r="T1725" t="s">
        <v>13526</v>
      </c>
      <c r="U1725" t="s">
        <v>965</v>
      </c>
      <c r="V1725" t="s">
        <v>10638</v>
      </c>
      <c r="W1725" t="s">
        <v>970</v>
      </c>
      <c r="X1725" t="s">
        <v>13527</v>
      </c>
    </row>
    <row r="1726" spans="2:24" ht="11" outlineLevel="1" x14ac:dyDescent="0.15">
      <c r="B1726" t="s">
        <v>1527</v>
      </c>
      <c r="C1726" t="s">
        <v>269</v>
      </c>
      <c r="E1726" t="s">
        <v>10851</v>
      </c>
      <c r="F1726" t="s">
        <v>673</v>
      </c>
      <c r="G1726" t="s">
        <v>1528</v>
      </c>
      <c r="H1726" s="17">
        <v>45583</v>
      </c>
      <c r="I1726" s="15">
        <v>2025</v>
      </c>
      <c r="J1726" t="s">
        <v>10634</v>
      </c>
      <c r="K1726" s="5">
        <v>38050</v>
      </c>
      <c r="L1726" t="s">
        <v>967</v>
      </c>
      <c r="M1726" t="s">
        <v>1141</v>
      </c>
      <c r="N1726" t="s">
        <v>10635</v>
      </c>
      <c r="O1726" t="s">
        <v>825</v>
      </c>
      <c r="P1726" t="s">
        <v>13507</v>
      </c>
      <c r="Q1726" t="s">
        <v>11435</v>
      </c>
      <c r="R1726" t="s">
        <v>740</v>
      </c>
      <c r="S1726" t="s">
        <v>795</v>
      </c>
      <c r="T1726" t="s">
        <v>13512</v>
      </c>
      <c r="U1726" t="s">
        <v>965</v>
      </c>
      <c r="V1726" t="s">
        <v>10638</v>
      </c>
      <c r="W1726" t="s">
        <v>970</v>
      </c>
      <c r="X1726" t="s">
        <v>13528</v>
      </c>
    </row>
    <row r="1727" spans="2:24" ht="11" outlineLevel="1" x14ac:dyDescent="0.15">
      <c r="B1727" t="s">
        <v>1527</v>
      </c>
      <c r="C1727" t="s">
        <v>269</v>
      </c>
      <c r="E1727" t="s">
        <v>10803</v>
      </c>
      <c r="F1727" t="s">
        <v>673</v>
      </c>
      <c r="G1727" t="s">
        <v>1528</v>
      </c>
      <c r="H1727" s="17">
        <v>45673</v>
      </c>
      <c r="I1727" s="15">
        <v>2025</v>
      </c>
      <c r="J1727" t="s">
        <v>10634</v>
      </c>
      <c r="K1727" s="5">
        <v>10621.92</v>
      </c>
      <c r="L1727" t="s">
        <v>967</v>
      </c>
      <c r="M1727" t="s">
        <v>1141</v>
      </c>
      <c r="N1727" t="s">
        <v>10635</v>
      </c>
      <c r="O1727" t="s">
        <v>825</v>
      </c>
      <c r="P1727" t="s">
        <v>13507</v>
      </c>
      <c r="Q1727" t="s">
        <v>11435</v>
      </c>
      <c r="R1727" t="s">
        <v>740</v>
      </c>
      <c r="S1727" t="s">
        <v>795</v>
      </c>
      <c r="T1727" t="s">
        <v>13529</v>
      </c>
      <c r="U1727" t="s">
        <v>965</v>
      </c>
      <c r="V1727" t="s">
        <v>10638</v>
      </c>
      <c r="W1727" t="s">
        <v>970</v>
      </c>
      <c r="X1727" t="s">
        <v>13530</v>
      </c>
    </row>
    <row r="1728" spans="2:24" ht="11" outlineLevel="1" x14ac:dyDescent="0.15">
      <c r="B1728" t="s">
        <v>1527</v>
      </c>
      <c r="C1728" t="s">
        <v>269</v>
      </c>
      <c r="E1728" t="s">
        <v>10806</v>
      </c>
      <c r="F1728" t="s">
        <v>673</v>
      </c>
      <c r="G1728" t="s">
        <v>1528</v>
      </c>
      <c r="H1728" s="17">
        <v>45752</v>
      </c>
      <c r="I1728" s="15">
        <v>2025</v>
      </c>
      <c r="J1728" t="s">
        <v>10634</v>
      </c>
      <c r="K1728" s="5">
        <v>14444</v>
      </c>
      <c r="L1728" t="s">
        <v>967</v>
      </c>
      <c r="M1728" t="s">
        <v>1141</v>
      </c>
      <c r="N1728" t="s">
        <v>10635</v>
      </c>
      <c r="O1728" t="s">
        <v>825</v>
      </c>
      <c r="P1728" t="s">
        <v>13507</v>
      </c>
      <c r="Q1728" t="s">
        <v>11435</v>
      </c>
      <c r="R1728" t="s">
        <v>740</v>
      </c>
      <c r="S1728" t="s">
        <v>795</v>
      </c>
      <c r="T1728" t="s">
        <v>13531</v>
      </c>
      <c r="U1728" t="s">
        <v>965</v>
      </c>
      <c r="V1728" t="s">
        <v>10638</v>
      </c>
      <c r="W1728" t="s">
        <v>970</v>
      </c>
      <c r="X1728" t="s">
        <v>13532</v>
      </c>
    </row>
    <row r="1729" spans="2:24" ht="11" outlineLevel="1" x14ac:dyDescent="0.15">
      <c r="B1729" t="s">
        <v>1527</v>
      </c>
      <c r="C1729" t="s">
        <v>269</v>
      </c>
      <c r="E1729" t="s">
        <v>10714</v>
      </c>
      <c r="F1729" t="s">
        <v>673</v>
      </c>
      <c r="G1729" t="s">
        <v>1528</v>
      </c>
      <c r="H1729" s="17">
        <v>45660</v>
      </c>
      <c r="I1729" s="15">
        <v>2025</v>
      </c>
      <c r="J1729" t="s">
        <v>10634</v>
      </c>
      <c r="K1729" s="5">
        <v>21970</v>
      </c>
      <c r="L1729" t="s">
        <v>967</v>
      </c>
      <c r="M1729" t="s">
        <v>1141</v>
      </c>
      <c r="N1729" t="s">
        <v>10635</v>
      </c>
      <c r="O1729" t="s">
        <v>825</v>
      </c>
      <c r="P1729" t="s">
        <v>13507</v>
      </c>
      <c r="Q1729" t="s">
        <v>11435</v>
      </c>
      <c r="R1729" t="s">
        <v>740</v>
      </c>
      <c r="S1729" t="s">
        <v>795</v>
      </c>
      <c r="T1729" t="s">
        <v>13533</v>
      </c>
      <c r="U1729" t="s">
        <v>965</v>
      </c>
      <c r="V1729" t="s">
        <v>10638</v>
      </c>
      <c r="W1729" t="s">
        <v>970</v>
      </c>
      <c r="X1729" t="s">
        <v>13534</v>
      </c>
    </row>
    <row r="1730" spans="2:24" ht="11" outlineLevel="1" x14ac:dyDescent="0.15">
      <c r="B1730" t="s">
        <v>1527</v>
      </c>
      <c r="C1730" t="s">
        <v>269</v>
      </c>
      <c r="E1730" t="s">
        <v>10643</v>
      </c>
      <c r="F1730" t="s">
        <v>673</v>
      </c>
      <c r="G1730" t="s">
        <v>1528</v>
      </c>
      <c r="H1730" s="17">
        <v>45376</v>
      </c>
      <c r="I1730" s="15">
        <v>2024</v>
      </c>
      <c r="J1730" t="s">
        <v>10634</v>
      </c>
      <c r="K1730" s="5">
        <v>234407.4</v>
      </c>
      <c r="L1730" t="s">
        <v>967</v>
      </c>
      <c r="M1730" t="s">
        <v>1141</v>
      </c>
      <c r="N1730" t="s">
        <v>10635</v>
      </c>
      <c r="O1730" t="s">
        <v>825</v>
      </c>
      <c r="P1730" t="s">
        <v>13507</v>
      </c>
      <c r="Q1730" t="s">
        <v>11435</v>
      </c>
      <c r="R1730" t="s">
        <v>740</v>
      </c>
      <c r="S1730" t="s">
        <v>795</v>
      </c>
      <c r="T1730" t="s">
        <v>13535</v>
      </c>
      <c r="U1730" t="s">
        <v>965</v>
      </c>
      <c r="V1730" t="s">
        <v>10638</v>
      </c>
      <c r="W1730" t="s">
        <v>970</v>
      </c>
      <c r="X1730" t="s">
        <v>13536</v>
      </c>
    </row>
    <row r="1731" spans="2:24" ht="11" outlineLevel="1" x14ac:dyDescent="0.15">
      <c r="B1731" t="s">
        <v>1527</v>
      </c>
      <c r="C1731" t="s">
        <v>269</v>
      </c>
      <c r="E1731" t="s">
        <v>10767</v>
      </c>
      <c r="F1731" t="s">
        <v>673</v>
      </c>
      <c r="G1731" t="s">
        <v>1528</v>
      </c>
      <c r="H1731" s="17">
        <v>45490</v>
      </c>
      <c r="I1731" s="15">
        <v>2024</v>
      </c>
      <c r="J1731" t="s">
        <v>10634</v>
      </c>
      <c r="K1731" s="5">
        <v>20990.400000000001</v>
      </c>
      <c r="L1731" t="s">
        <v>967</v>
      </c>
      <c r="M1731" t="s">
        <v>1141</v>
      </c>
      <c r="N1731" t="s">
        <v>10635</v>
      </c>
      <c r="O1731" t="s">
        <v>825</v>
      </c>
      <c r="P1731" t="s">
        <v>13507</v>
      </c>
      <c r="Q1731" t="s">
        <v>11435</v>
      </c>
      <c r="R1731" t="s">
        <v>740</v>
      </c>
      <c r="S1731" t="s">
        <v>795</v>
      </c>
      <c r="T1731" t="s">
        <v>13537</v>
      </c>
      <c r="U1731" t="s">
        <v>965</v>
      </c>
      <c r="V1731" t="s">
        <v>10638</v>
      </c>
      <c r="W1731" t="s">
        <v>970</v>
      </c>
      <c r="X1731" t="s">
        <v>13538</v>
      </c>
    </row>
    <row r="1732" spans="2:24" ht="11" outlineLevel="1" x14ac:dyDescent="0.15">
      <c r="B1732" t="s">
        <v>1527</v>
      </c>
      <c r="C1732" t="s">
        <v>269</v>
      </c>
      <c r="E1732" t="s">
        <v>10670</v>
      </c>
      <c r="F1732" t="s">
        <v>673</v>
      </c>
      <c r="G1732" t="s">
        <v>1528</v>
      </c>
      <c r="H1732" s="17">
        <v>45722</v>
      </c>
      <c r="I1732" s="15">
        <v>2025</v>
      </c>
      <c r="J1732" t="s">
        <v>10634</v>
      </c>
      <c r="K1732" s="5">
        <v>22225</v>
      </c>
      <c r="L1732" t="s">
        <v>967</v>
      </c>
      <c r="M1732" t="s">
        <v>1141</v>
      </c>
      <c r="N1732" t="s">
        <v>10635</v>
      </c>
      <c r="O1732" t="s">
        <v>825</v>
      </c>
      <c r="P1732" t="s">
        <v>13507</v>
      </c>
      <c r="Q1732" t="s">
        <v>11435</v>
      </c>
      <c r="R1732" t="s">
        <v>740</v>
      </c>
      <c r="S1732" t="s">
        <v>795</v>
      </c>
      <c r="T1732" t="s">
        <v>13539</v>
      </c>
      <c r="U1732" t="s">
        <v>965</v>
      </c>
      <c r="V1732" t="s">
        <v>10638</v>
      </c>
      <c r="W1732" t="s">
        <v>970</v>
      </c>
      <c r="X1732" t="s">
        <v>13540</v>
      </c>
    </row>
    <row r="1733" spans="2:24" ht="11" outlineLevel="1" x14ac:dyDescent="0.15">
      <c r="B1733" t="s">
        <v>1527</v>
      </c>
      <c r="C1733" t="s">
        <v>269</v>
      </c>
      <c r="E1733" t="s">
        <v>10747</v>
      </c>
      <c r="F1733" t="s">
        <v>673</v>
      </c>
      <c r="G1733" t="s">
        <v>1528</v>
      </c>
      <c r="H1733" s="17">
        <v>45791</v>
      </c>
      <c r="I1733" s="15">
        <v>2025</v>
      </c>
      <c r="J1733" t="s">
        <v>10634</v>
      </c>
      <c r="K1733" s="5">
        <v>90268.49</v>
      </c>
      <c r="L1733" t="s">
        <v>967</v>
      </c>
      <c r="M1733" t="s">
        <v>1141</v>
      </c>
      <c r="N1733" t="s">
        <v>10635</v>
      </c>
      <c r="O1733" t="s">
        <v>825</v>
      </c>
      <c r="P1733" t="s">
        <v>13507</v>
      </c>
      <c r="Q1733" t="s">
        <v>11435</v>
      </c>
      <c r="R1733" t="s">
        <v>740</v>
      </c>
      <c r="S1733" t="s">
        <v>795</v>
      </c>
      <c r="T1733" t="s">
        <v>13541</v>
      </c>
      <c r="U1733" t="s">
        <v>965</v>
      </c>
      <c r="V1733" t="s">
        <v>10638</v>
      </c>
      <c r="W1733" t="s">
        <v>970</v>
      </c>
      <c r="X1733" t="s">
        <v>13542</v>
      </c>
    </row>
    <row r="1734" spans="2:24" ht="11" outlineLevel="1" x14ac:dyDescent="0.15">
      <c r="B1734" t="s">
        <v>1527</v>
      </c>
      <c r="C1734" t="s">
        <v>269</v>
      </c>
      <c r="E1734" t="s">
        <v>10661</v>
      </c>
      <c r="F1734" t="s">
        <v>673</v>
      </c>
      <c r="G1734" t="s">
        <v>1528</v>
      </c>
      <c r="H1734" s="17">
        <v>45421</v>
      </c>
      <c r="I1734" s="15">
        <v>2024</v>
      </c>
      <c r="J1734" t="s">
        <v>10634</v>
      </c>
      <c r="K1734" s="5">
        <v>43671</v>
      </c>
      <c r="L1734" t="s">
        <v>967</v>
      </c>
      <c r="M1734" t="s">
        <v>1141</v>
      </c>
      <c r="N1734" t="s">
        <v>10635</v>
      </c>
      <c r="O1734" t="s">
        <v>825</v>
      </c>
      <c r="P1734" t="s">
        <v>13507</v>
      </c>
      <c r="Q1734" t="s">
        <v>11435</v>
      </c>
      <c r="R1734" t="s">
        <v>740</v>
      </c>
      <c r="S1734" t="s">
        <v>795</v>
      </c>
      <c r="T1734" t="s">
        <v>13543</v>
      </c>
      <c r="U1734" t="s">
        <v>965</v>
      </c>
      <c r="V1734" t="s">
        <v>10638</v>
      </c>
      <c r="W1734" t="s">
        <v>970</v>
      </c>
      <c r="X1734" t="s">
        <v>13544</v>
      </c>
    </row>
    <row r="1735" spans="2:24" ht="11" outlineLevel="1" x14ac:dyDescent="0.15">
      <c r="B1735" t="s">
        <v>1527</v>
      </c>
      <c r="C1735" t="s">
        <v>269</v>
      </c>
      <c r="E1735" t="s">
        <v>10699</v>
      </c>
      <c r="F1735" t="s">
        <v>673</v>
      </c>
      <c r="G1735" t="s">
        <v>1528</v>
      </c>
      <c r="H1735" s="17">
        <v>45615</v>
      </c>
      <c r="I1735" s="15">
        <v>2025</v>
      </c>
      <c r="J1735" t="s">
        <v>10634</v>
      </c>
      <c r="K1735" s="5">
        <v>37159.43</v>
      </c>
      <c r="L1735" t="s">
        <v>967</v>
      </c>
      <c r="M1735" t="s">
        <v>1141</v>
      </c>
      <c r="N1735" t="s">
        <v>10635</v>
      </c>
      <c r="O1735" t="s">
        <v>825</v>
      </c>
      <c r="P1735" t="s">
        <v>13507</v>
      </c>
      <c r="Q1735" t="s">
        <v>11435</v>
      </c>
      <c r="R1735" t="s">
        <v>740</v>
      </c>
      <c r="S1735" t="s">
        <v>795</v>
      </c>
      <c r="T1735" t="s">
        <v>13512</v>
      </c>
      <c r="U1735" t="s">
        <v>965</v>
      </c>
      <c r="V1735" t="s">
        <v>10638</v>
      </c>
      <c r="W1735" t="s">
        <v>970</v>
      </c>
      <c r="X1735" t="s">
        <v>13545</v>
      </c>
    </row>
    <row r="1736" spans="2:24" ht="11" outlineLevel="1" x14ac:dyDescent="0.15">
      <c r="B1736" t="s">
        <v>1527</v>
      </c>
      <c r="C1736" t="s">
        <v>269</v>
      </c>
      <c r="E1736" t="s">
        <v>10649</v>
      </c>
      <c r="F1736" t="s">
        <v>673</v>
      </c>
      <c r="G1736" t="s">
        <v>1528</v>
      </c>
      <c r="H1736" s="17">
        <v>45261</v>
      </c>
      <c r="I1736" s="15">
        <v>2024</v>
      </c>
      <c r="J1736" t="s">
        <v>10634</v>
      </c>
      <c r="K1736" s="5">
        <v>2748933.29</v>
      </c>
      <c r="L1736" t="s">
        <v>967</v>
      </c>
      <c r="M1736" t="s">
        <v>1141</v>
      </c>
      <c r="N1736" t="s">
        <v>10635</v>
      </c>
      <c r="O1736" t="s">
        <v>825</v>
      </c>
      <c r="P1736" t="s">
        <v>13507</v>
      </c>
      <c r="Q1736" t="s">
        <v>11435</v>
      </c>
      <c r="R1736" t="s">
        <v>740</v>
      </c>
      <c r="S1736" t="s">
        <v>795</v>
      </c>
      <c r="T1736" t="s">
        <v>13546</v>
      </c>
      <c r="U1736" t="s">
        <v>965</v>
      </c>
      <c r="V1736" t="s">
        <v>10638</v>
      </c>
      <c r="W1736" t="s">
        <v>970</v>
      </c>
      <c r="X1736" t="s">
        <v>13547</v>
      </c>
    </row>
    <row r="1737" spans="2:24" ht="11" outlineLevel="1" x14ac:dyDescent="0.15">
      <c r="B1737" t="s">
        <v>1527</v>
      </c>
      <c r="C1737" t="s">
        <v>269</v>
      </c>
      <c r="E1737" t="s">
        <v>10632</v>
      </c>
      <c r="F1737" t="s">
        <v>673</v>
      </c>
      <c r="G1737" t="s">
        <v>1528</v>
      </c>
      <c r="H1737" s="17">
        <v>45378</v>
      </c>
      <c r="I1737" s="15">
        <v>2024</v>
      </c>
      <c r="J1737" t="s">
        <v>10634</v>
      </c>
      <c r="K1737" s="5">
        <v>0</v>
      </c>
      <c r="L1737" t="s">
        <v>967</v>
      </c>
      <c r="M1737" t="s">
        <v>1141</v>
      </c>
      <c r="N1737" t="s">
        <v>10635</v>
      </c>
      <c r="O1737" t="s">
        <v>825</v>
      </c>
      <c r="P1737" t="s">
        <v>13507</v>
      </c>
      <c r="Q1737" t="s">
        <v>11435</v>
      </c>
      <c r="R1737" t="s">
        <v>740</v>
      </c>
      <c r="S1737" t="s">
        <v>795</v>
      </c>
      <c r="T1737" t="s">
        <v>13548</v>
      </c>
      <c r="U1737" t="s">
        <v>965</v>
      </c>
      <c r="V1737" t="s">
        <v>10638</v>
      </c>
      <c r="W1737" t="s">
        <v>970</v>
      </c>
      <c r="X1737" t="s">
        <v>13549</v>
      </c>
    </row>
    <row r="1738" spans="2:24" ht="11" outlineLevel="1" x14ac:dyDescent="0.15">
      <c r="B1738" t="s">
        <v>1527</v>
      </c>
      <c r="C1738" t="s">
        <v>269</v>
      </c>
      <c r="E1738" t="s">
        <v>10667</v>
      </c>
      <c r="F1738" t="s">
        <v>673</v>
      </c>
      <c r="G1738" t="s">
        <v>1528</v>
      </c>
      <c r="H1738" s="17">
        <v>45392</v>
      </c>
      <c r="I1738" s="15">
        <v>2024</v>
      </c>
      <c r="J1738" t="s">
        <v>10634</v>
      </c>
      <c r="K1738" s="5">
        <v>9952.7800000000007</v>
      </c>
      <c r="L1738" t="s">
        <v>967</v>
      </c>
      <c r="M1738" t="s">
        <v>1141</v>
      </c>
      <c r="N1738" t="s">
        <v>10635</v>
      </c>
      <c r="O1738" t="s">
        <v>825</v>
      </c>
      <c r="P1738" t="s">
        <v>13507</v>
      </c>
      <c r="Q1738" t="s">
        <v>11435</v>
      </c>
      <c r="R1738" t="s">
        <v>740</v>
      </c>
      <c r="S1738" t="s">
        <v>795</v>
      </c>
      <c r="T1738" t="s">
        <v>13550</v>
      </c>
      <c r="U1738" t="s">
        <v>965</v>
      </c>
      <c r="V1738" t="s">
        <v>10638</v>
      </c>
      <c r="W1738" t="s">
        <v>970</v>
      </c>
      <c r="X1738" t="s">
        <v>13551</v>
      </c>
    </row>
    <row r="1739" spans="2:24" ht="11" outlineLevel="1" x14ac:dyDescent="0.15">
      <c r="B1739" t="s">
        <v>1527</v>
      </c>
      <c r="C1739" t="s">
        <v>269</v>
      </c>
      <c r="E1739" t="s">
        <v>10655</v>
      </c>
      <c r="F1739" t="s">
        <v>673</v>
      </c>
      <c r="G1739" t="s">
        <v>1528</v>
      </c>
      <c r="H1739" s="17">
        <v>45432</v>
      </c>
      <c r="I1739" s="15">
        <v>2024</v>
      </c>
      <c r="J1739" t="s">
        <v>10634</v>
      </c>
      <c r="K1739" s="5">
        <v>34023</v>
      </c>
      <c r="L1739" t="s">
        <v>967</v>
      </c>
      <c r="M1739" t="s">
        <v>1141</v>
      </c>
      <c r="N1739" t="s">
        <v>10635</v>
      </c>
      <c r="O1739" t="s">
        <v>825</v>
      </c>
      <c r="P1739" t="s">
        <v>13507</v>
      </c>
      <c r="Q1739" t="s">
        <v>11435</v>
      </c>
      <c r="R1739" t="s">
        <v>740</v>
      </c>
      <c r="S1739" t="s">
        <v>795</v>
      </c>
      <c r="T1739" t="s">
        <v>13552</v>
      </c>
      <c r="U1739" t="s">
        <v>965</v>
      </c>
      <c r="V1739" t="s">
        <v>10638</v>
      </c>
      <c r="W1739" t="s">
        <v>970</v>
      </c>
      <c r="X1739" t="s">
        <v>13553</v>
      </c>
    </row>
    <row r="1740" spans="2:24" ht="11" outlineLevel="1" x14ac:dyDescent="0.15">
      <c r="B1740" t="s">
        <v>1530</v>
      </c>
      <c r="C1740" t="s">
        <v>270</v>
      </c>
      <c r="E1740" t="s">
        <v>12852</v>
      </c>
      <c r="F1740" t="s">
        <v>674</v>
      </c>
      <c r="G1740" t="s">
        <v>1531</v>
      </c>
      <c r="H1740" s="17">
        <v>42312</v>
      </c>
      <c r="I1740" s="15">
        <v>2016</v>
      </c>
      <c r="J1740" t="s">
        <v>10634</v>
      </c>
      <c r="K1740" s="5">
        <v>0</v>
      </c>
      <c r="L1740" t="s">
        <v>967</v>
      </c>
      <c r="M1740" t="s">
        <v>956</v>
      </c>
      <c r="N1740" t="s">
        <v>10635</v>
      </c>
      <c r="O1740" t="s">
        <v>827</v>
      </c>
      <c r="P1740" t="s">
        <v>13554</v>
      </c>
      <c r="Q1740" t="s">
        <v>13554</v>
      </c>
      <c r="R1740" t="s">
        <v>750</v>
      </c>
      <c r="S1740" t="s">
        <v>861</v>
      </c>
      <c r="T1740" t="s">
        <v>13555</v>
      </c>
      <c r="U1740" t="s">
        <v>965</v>
      </c>
      <c r="V1740" t="s">
        <v>10638</v>
      </c>
      <c r="W1740" t="s">
        <v>970</v>
      </c>
      <c r="X1740" t="s">
        <v>13556</v>
      </c>
    </row>
    <row r="1741" spans="2:24" ht="11" outlineLevel="1" x14ac:dyDescent="0.15">
      <c r="B1741" t="s">
        <v>1530</v>
      </c>
      <c r="C1741" t="s">
        <v>270</v>
      </c>
      <c r="E1741" t="s">
        <v>10652</v>
      </c>
      <c r="F1741" t="s">
        <v>674</v>
      </c>
      <c r="G1741" t="s">
        <v>1531</v>
      </c>
      <c r="H1741" s="17">
        <v>43007</v>
      </c>
      <c r="I1741" s="15">
        <v>2017</v>
      </c>
      <c r="J1741" t="s">
        <v>10634</v>
      </c>
      <c r="K1741" s="5">
        <v>341969.96</v>
      </c>
      <c r="L1741" t="s">
        <v>967</v>
      </c>
      <c r="M1741" t="s">
        <v>956</v>
      </c>
      <c r="N1741" t="s">
        <v>10635</v>
      </c>
      <c r="O1741" t="s">
        <v>827</v>
      </c>
      <c r="P1741" t="s">
        <v>13554</v>
      </c>
      <c r="Q1741" t="s">
        <v>13557</v>
      </c>
      <c r="R1741" t="s">
        <v>750</v>
      </c>
      <c r="S1741" t="s">
        <v>861</v>
      </c>
      <c r="T1741" t="s">
        <v>13558</v>
      </c>
      <c r="U1741" t="s">
        <v>965</v>
      </c>
      <c r="V1741" t="s">
        <v>10638</v>
      </c>
      <c r="W1741" t="s">
        <v>970</v>
      </c>
      <c r="X1741" t="s">
        <v>13559</v>
      </c>
    </row>
    <row r="1742" spans="2:24" ht="11" outlineLevel="1" x14ac:dyDescent="0.15">
      <c r="B1742" t="s">
        <v>1534</v>
      </c>
      <c r="C1742" t="s">
        <v>1535</v>
      </c>
      <c r="D1742" t="s">
        <v>170</v>
      </c>
      <c r="E1742" t="s">
        <v>10649</v>
      </c>
      <c r="F1742" t="s">
        <v>12674</v>
      </c>
      <c r="G1742" t="s">
        <v>1299</v>
      </c>
      <c r="H1742" s="17">
        <v>45551</v>
      </c>
      <c r="I1742" s="15">
        <v>2024</v>
      </c>
      <c r="J1742" t="s">
        <v>10634</v>
      </c>
      <c r="K1742" s="5">
        <v>3647002</v>
      </c>
      <c r="L1742" t="s">
        <v>967</v>
      </c>
      <c r="M1742" t="s">
        <v>985</v>
      </c>
      <c r="N1742" t="s">
        <v>10635</v>
      </c>
      <c r="O1742" t="s">
        <v>796</v>
      </c>
      <c r="P1742" t="s">
        <v>10885</v>
      </c>
      <c r="Q1742" t="s">
        <v>10671</v>
      </c>
      <c r="R1742" t="s">
        <v>755</v>
      </c>
      <c r="S1742" t="s">
        <v>795</v>
      </c>
      <c r="T1742" t="s">
        <v>13560</v>
      </c>
      <c r="U1742" t="s">
        <v>965</v>
      </c>
      <c r="V1742" t="s">
        <v>10638</v>
      </c>
      <c r="W1742" t="s">
        <v>970</v>
      </c>
      <c r="X1742" t="s">
        <v>13561</v>
      </c>
    </row>
    <row r="1743" spans="2:24" ht="11" outlineLevel="1" x14ac:dyDescent="0.15">
      <c r="B1743" t="s">
        <v>1534</v>
      </c>
      <c r="C1743" t="s">
        <v>1535</v>
      </c>
      <c r="D1743" t="s">
        <v>170</v>
      </c>
      <c r="E1743" t="s">
        <v>10655</v>
      </c>
      <c r="F1743" t="s">
        <v>12674</v>
      </c>
      <c r="G1743" t="s">
        <v>1299</v>
      </c>
      <c r="H1743" s="17">
        <v>46090</v>
      </c>
      <c r="I1743" s="15">
        <v>2026</v>
      </c>
      <c r="J1743" t="s">
        <v>10634</v>
      </c>
      <c r="K1743" s="5">
        <v>-40631.06</v>
      </c>
      <c r="L1743" t="s">
        <v>967</v>
      </c>
      <c r="M1743" t="s">
        <v>985</v>
      </c>
      <c r="N1743" t="s">
        <v>10635</v>
      </c>
      <c r="O1743" t="s">
        <v>796</v>
      </c>
      <c r="P1743" t="s">
        <v>10885</v>
      </c>
      <c r="Q1743" t="s">
        <v>10671</v>
      </c>
      <c r="R1743" t="s">
        <v>755</v>
      </c>
      <c r="S1743" t="s">
        <v>795</v>
      </c>
      <c r="T1743" t="s">
        <v>13562</v>
      </c>
      <c r="U1743" t="s">
        <v>965</v>
      </c>
      <c r="V1743" t="s">
        <v>10638</v>
      </c>
      <c r="W1743" t="s">
        <v>970</v>
      </c>
      <c r="X1743" t="s">
        <v>13563</v>
      </c>
    </row>
    <row r="1744" spans="2:24" ht="11" outlineLevel="1" x14ac:dyDescent="0.15">
      <c r="B1744" t="s">
        <v>1534</v>
      </c>
      <c r="C1744" t="s">
        <v>1535</v>
      </c>
      <c r="D1744" t="s">
        <v>170</v>
      </c>
      <c r="E1744" t="s">
        <v>10667</v>
      </c>
      <c r="F1744" t="s">
        <v>12674</v>
      </c>
      <c r="G1744" t="s">
        <v>1299</v>
      </c>
      <c r="H1744" s="17">
        <v>45720</v>
      </c>
      <c r="I1744" s="15">
        <v>2025</v>
      </c>
      <c r="J1744" t="s">
        <v>10634</v>
      </c>
      <c r="K1744" s="5">
        <v>0</v>
      </c>
      <c r="L1744" t="s">
        <v>967</v>
      </c>
      <c r="M1744" t="s">
        <v>985</v>
      </c>
      <c r="N1744" t="s">
        <v>10635</v>
      </c>
      <c r="O1744" t="s">
        <v>796</v>
      </c>
      <c r="P1744" t="s">
        <v>10885</v>
      </c>
      <c r="Q1744" t="s">
        <v>10671</v>
      </c>
      <c r="R1744" t="s">
        <v>755</v>
      </c>
      <c r="S1744" t="s">
        <v>795</v>
      </c>
      <c r="T1744" t="s">
        <v>13564</v>
      </c>
      <c r="U1744" t="s">
        <v>965</v>
      </c>
      <c r="V1744" t="s">
        <v>10638</v>
      </c>
      <c r="W1744" t="s">
        <v>970</v>
      </c>
      <c r="X1744" t="s">
        <v>13565</v>
      </c>
    </row>
    <row r="1745" spans="2:24" ht="11" outlineLevel="1" x14ac:dyDescent="0.15">
      <c r="B1745" t="s">
        <v>1534</v>
      </c>
      <c r="C1745" t="s">
        <v>1535</v>
      </c>
      <c r="D1745" t="s">
        <v>170</v>
      </c>
      <c r="E1745" t="s">
        <v>10643</v>
      </c>
      <c r="F1745" t="s">
        <v>12674</v>
      </c>
      <c r="G1745" t="s">
        <v>1299</v>
      </c>
      <c r="H1745" s="17">
        <v>45687</v>
      </c>
      <c r="I1745" s="15">
        <v>2025</v>
      </c>
      <c r="J1745" t="s">
        <v>10634</v>
      </c>
      <c r="K1745" s="5">
        <v>25466.44</v>
      </c>
      <c r="L1745" t="s">
        <v>967</v>
      </c>
      <c r="M1745" t="s">
        <v>985</v>
      </c>
      <c r="N1745" t="s">
        <v>10635</v>
      </c>
      <c r="O1745" t="s">
        <v>796</v>
      </c>
      <c r="P1745" t="s">
        <v>10885</v>
      </c>
      <c r="Q1745" t="s">
        <v>10671</v>
      </c>
      <c r="R1745" t="s">
        <v>755</v>
      </c>
      <c r="S1745" t="s">
        <v>795</v>
      </c>
      <c r="T1745" t="s">
        <v>13566</v>
      </c>
      <c r="U1745" t="s">
        <v>965</v>
      </c>
      <c r="V1745" t="s">
        <v>10638</v>
      </c>
      <c r="W1745" t="s">
        <v>970</v>
      </c>
      <c r="X1745" t="s">
        <v>13567</v>
      </c>
    </row>
    <row r="1746" spans="2:24" ht="11" outlineLevel="1" x14ac:dyDescent="0.15">
      <c r="B1746" t="s">
        <v>1534</v>
      </c>
      <c r="C1746" t="s">
        <v>1535</v>
      </c>
      <c r="D1746" t="s">
        <v>170</v>
      </c>
      <c r="E1746" t="s">
        <v>10661</v>
      </c>
      <c r="F1746" t="s">
        <v>12674</v>
      </c>
      <c r="G1746" t="s">
        <v>1299</v>
      </c>
      <c r="H1746" s="17">
        <v>45838</v>
      </c>
      <c r="I1746" s="15">
        <v>2025</v>
      </c>
      <c r="J1746" t="s">
        <v>10634</v>
      </c>
      <c r="K1746" s="5">
        <v>0</v>
      </c>
      <c r="L1746" t="s">
        <v>967</v>
      </c>
      <c r="M1746" t="s">
        <v>985</v>
      </c>
      <c r="N1746" t="s">
        <v>10635</v>
      </c>
      <c r="O1746" t="s">
        <v>796</v>
      </c>
      <c r="P1746" t="s">
        <v>10885</v>
      </c>
      <c r="Q1746" t="s">
        <v>10671</v>
      </c>
      <c r="R1746" t="s">
        <v>755</v>
      </c>
      <c r="S1746" t="s">
        <v>795</v>
      </c>
      <c r="T1746" t="s">
        <v>13562</v>
      </c>
      <c r="U1746" t="s">
        <v>965</v>
      </c>
      <c r="V1746" t="s">
        <v>10638</v>
      </c>
      <c r="W1746" t="s">
        <v>970</v>
      </c>
      <c r="X1746" t="s">
        <v>13568</v>
      </c>
    </row>
    <row r="1747" spans="2:24" ht="11" outlineLevel="1" x14ac:dyDescent="0.15">
      <c r="B1747" t="s">
        <v>1534</v>
      </c>
      <c r="C1747" t="s">
        <v>1535</v>
      </c>
      <c r="D1747" t="s">
        <v>170</v>
      </c>
      <c r="E1747" t="s">
        <v>10652</v>
      </c>
      <c r="F1747" t="s">
        <v>12674</v>
      </c>
      <c r="G1747" t="s">
        <v>1299</v>
      </c>
      <c r="H1747" s="17">
        <v>45622</v>
      </c>
      <c r="I1747" s="15">
        <v>2025</v>
      </c>
      <c r="J1747" t="s">
        <v>10634</v>
      </c>
      <c r="K1747" s="5">
        <v>0</v>
      </c>
      <c r="L1747" t="s">
        <v>967</v>
      </c>
      <c r="M1747" t="s">
        <v>985</v>
      </c>
      <c r="N1747" t="s">
        <v>10635</v>
      </c>
      <c r="O1747" t="s">
        <v>796</v>
      </c>
      <c r="P1747" t="s">
        <v>10885</v>
      </c>
      <c r="Q1747" t="s">
        <v>10671</v>
      </c>
      <c r="R1747" t="s">
        <v>755</v>
      </c>
      <c r="S1747" t="s">
        <v>795</v>
      </c>
      <c r="T1747" t="s">
        <v>13566</v>
      </c>
      <c r="U1747" t="s">
        <v>965</v>
      </c>
      <c r="V1747" t="s">
        <v>10638</v>
      </c>
      <c r="W1747" t="s">
        <v>970</v>
      </c>
      <c r="X1747" t="s">
        <v>13569</v>
      </c>
    </row>
    <row r="1748" spans="2:24" ht="11" outlineLevel="1" x14ac:dyDescent="0.15">
      <c r="B1748" t="s">
        <v>1534</v>
      </c>
      <c r="C1748" t="s">
        <v>1535</v>
      </c>
      <c r="D1748" t="s">
        <v>170</v>
      </c>
      <c r="E1748" t="s">
        <v>10632</v>
      </c>
      <c r="F1748" t="s">
        <v>12674</v>
      </c>
      <c r="G1748" t="s">
        <v>1299</v>
      </c>
      <c r="H1748" s="17">
        <v>45714</v>
      </c>
      <c r="I1748" s="15">
        <v>2025</v>
      </c>
      <c r="J1748" t="s">
        <v>10634</v>
      </c>
      <c r="K1748" s="5">
        <v>211926.1</v>
      </c>
      <c r="L1748" t="s">
        <v>967</v>
      </c>
      <c r="M1748" t="s">
        <v>985</v>
      </c>
      <c r="N1748" t="s">
        <v>10635</v>
      </c>
      <c r="O1748" t="s">
        <v>796</v>
      </c>
      <c r="P1748" t="s">
        <v>10885</v>
      </c>
      <c r="Q1748" t="s">
        <v>10671</v>
      </c>
      <c r="R1748" t="s">
        <v>755</v>
      </c>
      <c r="S1748" t="s">
        <v>795</v>
      </c>
      <c r="T1748" t="s">
        <v>13564</v>
      </c>
      <c r="U1748" t="s">
        <v>965</v>
      </c>
      <c r="V1748" t="s">
        <v>10638</v>
      </c>
      <c r="W1748" t="s">
        <v>970</v>
      </c>
      <c r="X1748" t="s">
        <v>13570</v>
      </c>
    </row>
    <row r="1749" spans="2:24" ht="11" outlineLevel="1" x14ac:dyDescent="0.15">
      <c r="B1749" t="s">
        <v>1534</v>
      </c>
      <c r="C1749" t="s">
        <v>1535</v>
      </c>
      <c r="D1749" t="s">
        <v>170</v>
      </c>
      <c r="E1749" t="s">
        <v>10664</v>
      </c>
      <c r="F1749" t="s">
        <v>12674</v>
      </c>
      <c r="G1749" t="s">
        <v>1299</v>
      </c>
      <c r="H1749" s="17">
        <v>45638</v>
      </c>
      <c r="I1749" s="15">
        <v>2025</v>
      </c>
      <c r="J1749" t="s">
        <v>10634</v>
      </c>
      <c r="K1749" s="5">
        <v>257086.69</v>
      </c>
      <c r="L1749" t="s">
        <v>967</v>
      </c>
      <c r="M1749" t="s">
        <v>985</v>
      </c>
      <c r="N1749" t="s">
        <v>10635</v>
      </c>
      <c r="O1749" t="s">
        <v>796</v>
      </c>
      <c r="P1749" t="s">
        <v>10885</v>
      </c>
      <c r="Q1749" t="s">
        <v>10671</v>
      </c>
      <c r="R1749" t="s">
        <v>755</v>
      </c>
      <c r="S1749" t="s">
        <v>795</v>
      </c>
      <c r="T1749" t="s">
        <v>13564</v>
      </c>
      <c r="U1749" t="s">
        <v>965</v>
      </c>
      <c r="V1749" t="s">
        <v>10638</v>
      </c>
      <c r="W1749" t="s">
        <v>970</v>
      </c>
      <c r="X1749" t="s">
        <v>13571</v>
      </c>
    </row>
    <row r="1750" spans="2:24" ht="11" outlineLevel="1" x14ac:dyDescent="0.15">
      <c r="B1750" t="s">
        <v>1534</v>
      </c>
      <c r="C1750" t="s">
        <v>1535</v>
      </c>
      <c r="D1750" t="s">
        <v>170</v>
      </c>
      <c r="E1750" t="s">
        <v>10658</v>
      </c>
      <c r="F1750" t="s">
        <v>12674</v>
      </c>
      <c r="G1750" t="s">
        <v>1299</v>
      </c>
      <c r="H1750" s="17">
        <v>45771</v>
      </c>
      <c r="I1750" s="15">
        <v>2025</v>
      </c>
      <c r="J1750" t="s">
        <v>10634</v>
      </c>
      <c r="K1750" s="5">
        <v>0</v>
      </c>
      <c r="L1750" t="s">
        <v>967</v>
      </c>
      <c r="M1750" t="s">
        <v>985</v>
      </c>
      <c r="N1750" t="s">
        <v>10635</v>
      </c>
      <c r="O1750" t="s">
        <v>796</v>
      </c>
      <c r="P1750" t="s">
        <v>10885</v>
      </c>
      <c r="Q1750" t="s">
        <v>10671</v>
      </c>
      <c r="R1750" t="s">
        <v>755</v>
      </c>
      <c r="S1750" t="s">
        <v>795</v>
      </c>
      <c r="T1750" t="s">
        <v>13562</v>
      </c>
      <c r="U1750" t="s">
        <v>965</v>
      </c>
      <c r="V1750" t="s">
        <v>10638</v>
      </c>
      <c r="W1750" t="s">
        <v>970</v>
      </c>
      <c r="X1750" t="s">
        <v>13572</v>
      </c>
    </row>
    <row r="1751" spans="2:24" ht="11" outlineLevel="1" x14ac:dyDescent="0.15">
      <c r="B1751" t="s">
        <v>1537</v>
      </c>
      <c r="C1751" t="s">
        <v>1538</v>
      </c>
      <c r="D1751" t="s">
        <v>170</v>
      </c>
      <c r="E1751" t="s">
        <v>10649</v>
      </c>
      <c r="F1751" t="s">
        <v>12674</v>
      </c>
      <c r="G1751" t="s">
        <v>1299</v>
      </c>
      <c r="H1751" s="17">
        <v>44539</v>
      </c>
      <c r="I1751" s="15">
        <v>2022</v>
      </c>
      <c r="J1751" t="s">
        <v>10634</v>
      </c>
      <c r="K1751" s="5">
        <v>3776829</v>
      </c>
      <c r="L1751" t="s">
        <v>967</v>
      </c>
      <c r="M1751" t="s">
        <v>985</v>
      </c>
      <c r="N1751" t="s">
        <v>10635</v>
      </c>
      <c r="O1751" t="s">
        <v>796</v>
      </c>
      <c r="P1751" t="s">
        <v>10671</v>
      </c>
      <c r="Q1751" t="s">
        <v>10671</v>
      </c>
      <c r="R1751" t="s">
        <v>755</v>
      </c>
      <c r="S1751" t="s">
        <v>795</v>
      </c>
      <c r="T1751" t="s">
        <v>13573</v>
      </c>
      <c r="U1751" t="s">
        <v>965</v>
      </c>
      <c r="V1751" t="s">
        <v>10638</v>
      </c>
      <c r="W1751" t="s">
        <v>970</v>
      </c>
      <c r="X1751" t="s">
        <v>13574</v>
      </c>
    </row>
    <row r="1752" spans="2:24" ht="11" outlineLevel="1" x14ac:dyDescent="0.15">
      <c r="B1752" t="s">
        <v>1537</v>
      </c>
      <c r="C1752" t="s">
        <v>1538</v>
      </c>
      <c r="D1752" t="s">
        <v>170</v>
      </c>
      <c r="E1752" t="s">
        <v>10667</v>
      </c>
      <c r="F1752" t="s">
        <v>12674</v>
      </c>
      <c r="G1752" t="s">
        <v>1299</v>
      </c>
      <c r="H1752" s="17">
        <v>44697</v>
      </c>
      <c r="I1752" s="15">
        <v>2022</v>
      </c>
      <c r="J1752" t="s">
        <v>10634</v>
      </c>
      <c r="K1752" s="5">
        <v>0</v>
      </c>
      <c r="L1752" t="s">
        <v>967</v>
      </c>
      <c r="M1752" t="s">
        <v>985</v>
      </c>
      <c r="N1752" t="s">
        <v>10635</v>
      </c>
      <c r="O1752" t="s">
        <v>796</v>
      </c>
      <c r="P1752" t="s">
        <v>10671</v>
      </c>
      <c r="Q1752" t="s">
        <v>10671</v>
      </c>
      <c r="R1752" t="s">
        <v>755</v>
      </c>
      <c r="S1752" t="s">
        <v>795</v>
      </c>
      <c r="T1752" t="s">
        <v>13575</v>
      </c>
      <c r="U1752" t="s">
        <v>965</v>
      </c>
      <c r="V1752" t="s">
        <v>10638</v>
      </c>
      <c r="W1752" t="s">
        <v>970</v>
      </c>
      <c r="X1752" t="s">
        <v>13576</v>
      </c>
    </row>
    <row r="1753" spans="2:24" ht="11" outlineLevel="1" x14ac:dyDescent="0.15">
      <c r="B1753" t="s">
        <v>1537</v>
      </c>
      <c r="C1753" t="s">
        <v>1538</v>
      </c>
      <c r="D1753" t="s">
        <v>170</v>
      </c>
      <c r="E1753" t="s">
        <v>10661</v>
      </c>
      <c r="F1753" t="s">
        <v>12674</v>
      </c>
      <c r="G1753" t="s">
        <v>1299</v>
      </c>
      <c r="H1753" s="17">
        <v>44767</v>
      </c>
      <c r="I1753" s="15">
        <v>2022</v>
      </c>
      <c r="J1753" t="s">
        <v>10634</v>
      </c>
      <c r="K1753" s="5">
        <v>0</v>
      </c>
      <c r="L1753" t="s">
        <v>967</v>
      </c>
      <c r="M1753" t="s">
        <v>985</v>
      </c>
      <c r="N1753" t="s">
        <v>10635</v>
      </c>
      <c r="O1753" t="s">
        <v>796</v>
      </c>
      <c r="P1753" t="s">
        <v>10671</v>
      </c>
      <c r="Q1753" t="s">
        <v>11057</v>
      </c>
      <c r="R1753" t="s">
        <v>755</v>
      </c>
      <c r="S1753" t="s">
        <v>795</v>
      </c>
      <c r="T1753" t="s">
        <v>13575</v>
      </c>
      <c r="U1753" t="s">
        <v>965</v>
      </c>
      <c r="V1753" t="s">
        <v>10638</v>
      </c>
      <c r="W1753" t="s">
        <v>970</v>
      </c>
      <c r="X1753" t="s">
        <v>13577</v>
      </c>
    </row>
    <row r="1754" spans="2:24" ht="11" outlineLevel="1" x14ac:dyDescent="0.15">
      <c r="B1754" t="s">
        <v>1537</v>
      </c>
      <c r="C1754" t="s">
        <v>1538</v>
      </c>
      <c r="D1754" t="s">
        <v>170</v>
      </c>
      <c r="E1754" t="s">
        <v>10711</v>
      </c>
      <c r="F1754" t="s">
        <v>12674</v>
      </c>
      <c r="G1754" t="s">
        <v>1299</v>
      </c>
      <c r="H1754" s="17">
        <v>44914</v>
      </c>
      <c r="I1754" s="15">
        <v>2023</v>
      </c>
      <c r="J1754" t="s">
        <v>10634</v>
      </c>
      <c r="K1754" s="5">
        <v>-48131.55</v>
      </c>
      <c r="L1754" t="s">
        <v>967</v>
      </c>
      <c r="M1754" t="s">
        <v>985</v>
      </c>
      <c r="N1754" t="s">
        <v>10635</v>
      </c>
      <c r="O1754" t="s">
        <v>796</v>
      </c>
      <c r="P1754" t="s">
        <v>10671</v>
      </c>
      <c r="Q1754" t="s">
        <v>10671</v>
      </c>
      <c r="R1754" t="s">
        <v>755</v>
      </c>
      <c r="S1754" t="s">
        <v>795</v>
      </c>
      <c r="T1754" t="s">
        <v>13575</v>
      </c>
      <c r="U1754" t="s">
        <v>965</v>
      </c>
      <c r="V1754" t="s">
        <v>10638</v>
      </c>
      <c r="W1754" t="s">
        <v>970</v>
      </c>
      <c r="X1754" t="s">
        <v>13578</v>
      </c>
    </row>
    <row r="1755" spans="2:24" ht="11" outlineLevel="1" x14ac:dyDescent="0.15">
      <c r="B1755" t="s">
        <v>1537</v>
      </c>
      <c r="C1755" t="s">
        <v>1538</v>
      </c>
      <c r="D1755" t="s">
        <v>170</v>
      </c>
      <c r="E1755" t="s">
        <v>10664</v>
      </c>
      <c r="F1755" t="s">
        <v>12674</v>
      </c>
      <c r="G1755" t="s">
        <v>1299</v>
      </c>
      <c r="H1755" s="17">
        <v>44631</v>
      </c>
      <c r="I1755" s="15">
        <v>2022</v>
      </c>
      <c r="J1755" t="s">
        <v>10634</v>
      </c>
      <c r="K1755" s="5">
        <v>99759.94</v>
      </c>
      <c r="L1755" t="s">
        <v>967</v>
      </c>
      <c r="M1755" t="s">
        <v>985</v>
      </c>
      <c r="N1755" t="s">
        <v>10635</v>
      </c>
      <c r="O1755" t="s">
        <v>796</v>
      </c>
      <c r="P1755" t="s">
        <v>10671</v>
      </c>
      <c r="Q1755" t="s">
        <v>10671</v>
      </c>
      <c r="R1755" t="s">
        <v>755</v>
      </c>
      <c r="S1755" t="s">
        <v>795</v>
      </c>
      <c r="T1755" t="s">
        <v>13573</v>
      </c>
      <c r="U1755" t="s">
        <v>965</v>
      </c>
      <c r="V1755" t="s">
        <v>10638</v>
      </c>
      <c r="W1755" t="s">
        <v>970</v>
      </c>
      <c r="X1755" t="s">
        <v>13579</v>
      </c>
    </row>
    <row r="1756" spans="2:24" ht="11" outlineLevel="1" x14ac:dyDescent="0.15">
      <c r="B1756" t="s">
        <v>1537</v>
      </c>
      <c r="C1756" t="s">
        <v>1538</v>
      </c>
      <c r="D1756" t="s">
        <v>170</v>
      </c>
      <c r="E1756" t="s">
        <v>10632</v>
      </c>
      <c r="F1756" t="s">
        <v>12674</v>
      </c>
      <c r="G1756" t="s">
        <v>1299</v>
      </c>
      <c r="H1756" s="17">
        <v>44663</v>
      </c>
      <c r="I1756" s="15">
        <v>2022</v>
      </c>
      <c r="J1756" t="s">
        <v>10634</v>
      </c>
      <c r="K1756" s="5">
        <v>134584.66</v>
      </c>
      <c r="L1756" t="s">
        <v>967</v>
      </c>
      <c r="M1756" t="s">
        <v>985</v>
      </c>
      <c r="N1756" t="s">
        <v>10635</v>
      </c>
      <c r="O1756" t="s">
        <v>796</v>
      </c>
      <c r="P1756" t="s">
        <v>10671</v>
      </c>
      <c r="Q1756" t="s">
        <v>10671</v>
      </c>
      <c r="R1756" t="s">
        <v>755</v>
      </c>
      <c r="S1756" t="s">
        <v>795</v>
      </c>
      <c r="T1756" t="s">
        <v>13573</v>
      </c>
      <c r="U1756" t="s">
        <v>965</v>
      </c>
      <c r="V1756" t="s">
        <v>10638</v>
      </c>
      <c r="W1756" t="s">
        <v>970</v>
      </c>
      <c r="X1756" t="s">
        <v>13580</v>
      </c>
    </row>
    <row r="1757" spans="2:24" ht="11" outlineLevel="1" x14ac:dyDescent="0.15">
      <c r="B1757" t="s">
        <v>1537</v>
      </c>
      <c r="C1757" t="s">
        <v>1538</v>
      </c>
      <c r="D1757" t="s">
        <v>170</v>
      </c>
      <c r="E1757" t="s">
        <v>10658</v>
      </c>
      <c r="F1757" t="s">
        <v>12674</v>
      </c>
      <c r="G1757" t="s">
        <v>1299</v>
      </c>
      <c r="H1757" s="17">
        <v>44729</v>
      </c>
      <c r="I1757" s="15">
        <v>2022</v>
      </c>
      <c r="J1757" t="s">
        <v>10634</v>
      </c>
      <c r="K1757" s="5">
        <v>0</v>
      </c>
      <c r="L1757" t="s">
        <v>967</v>
      </c>
      <c r="M1757" t="s">
        <v>985</v>
      </c>
      <c r="N1757" t="s">
        <v>10635</v>
      </c>
      <c r="O1757" t="s">
        <v>796</v>
      </c>
      <c r="P1757" t="s">
        <v>10671</v>
      </c>
      <c r="Q1757" t="s">
        <v>10671</v>
      </c>
      <c r="R1757" t="s">
        <v>755</v>
      </c>
      <c r="S1757" t="s">
        <v>795</v>
      </c>
      <c r="T1757" t="s">
        <v>13575</v>
      </c>
      <c r="U1757" t="s">
        <v>965</v>
      </c>
      <c r="V1757" t="s">
        <v>10638</v>
      </c>
      <c r="W1757" t="s">
        <v>970</v>
      </c>
      <c r="X1757" t="s">
        <v>13581</v>
      </c>
    </row>
    <row r="1758" spans="2:24" ht="11" outlineLevel="1" x14ac:dyDescent="0.15">
      <c r="B1758" t="s">
        <v>1537</v>
      </c>
      <c r="C1758" t="s">
        <v>1538</v>
      </c>
      <c r="D1758" t="s">
        <v>170</v>
      </c>
      <c r="E1758" t="s">
        <v>10646</v>
      </c>
      <c r="F1758" t="s">
        <v>12674</v>
      </c>
      <c r="G1758" t="s">
        <v>1299</v>
      </c>
      <c r="H1758" s="17">
        <v>44819</v>
      </c>
      <c r="I1758" s="15">
        <v>2022</v>
      </c>
      <c r="J1758" t="s">
        <v>10634</v>
      </c>
      <c r="K1758" s="5">
        <v>5659.04</v>
      </c>
      <c r="L1758" t="s">
        <v>967</v>
      </c>
      <c r="M1758" t="s">
        <v>985</v>
      </c>
      <c r="N1758" t="s">
        <v>10635</v>
      </c>
      <c r="O1758" t="s">
        <v>796</v>
      </c>
      <c r="P1758" t="s">
        <v>10671</v>
      </c>
      <c r="Q1758" t="s">
        <v>10671</v>
      </c>
      <c r="R1758" t="s">
        <v>755</v>
      </c>
      <c r="S1758" t="s">
        <v>795</v>
      </c>
      <c r="T1758" t="s">
        <v>13582</v>
      </c>
      <c r="U1758" t="s">
        <v>965</v>
      </c>
      <c r="V1758" t="s">
        <v>10638</v>
      </c>
      <c r="W1758" t="s">
        <v>970</v>
      </c>
      <c r="X1758" t="s">
        <v>13583</v>
      </c>
    </row>
    <row r="1759" spans="2:24" ht="11" outlineLevel="1" x14ac:dyDescent="0.15">
      <c r="B1759" t="s">
        <v>1537</v>
      </c>
      <c r="C1759" t="s">
        <v>1538</v>
      </c>
      <c r="D1759" t="s">
        <v>170</v>
      </c>
      <c r="E1759" t="s">
        <v>10652</v>
      </c>
      <c r="F1759" t="s">
        <v>12674</v>
      </c>
      <c r="G1759" t="s">
        <v>1299</v>
      </c>
      <c r="H1759" s="17">
        <v>44596</v>
      </c>
      <c r="I1759" s="15">
        <v>2022</v>
      </c>
      <c r="J1759" t="s">
        <v>10634</v>
      </c>
      <c r="K1759" s="5">
        <v>0</v>
      </c>
      <c r="L1759" t="s">
        <v>967</v>
      </c>
      <c r="M1759" t="s">
        <v>985</v>
      </c>
      <c r="N1759" t="s">
        <v>10635</v>
      </c>
      <c r="O1759" t="s">
        <v>796</v>
      </c>
      <c r="P1759" t="s">
        <v>10671</v>
      </c>
      <c r="Q1759" t="s">
        <v>10671</v>
      </c>
      <c r="R1759" t="s">
        <v>755</v>
      </c>
      <c r="S1759" t="s">
        <v>795</v>
      </c>
      <c r="T1759" t="s">
        <v>13573</v>
      </c>
      <c r="U1759" t="s">
        <v>965</v>
      </c>
      <c r="V1759" t="s">
        <v>10638</v>
      </c>
      <c r="W1759" t="s">
        <v>970</v>
      </c>
      <c r="X1759" t="s">
        <v>13584</v>
      </c>
    </row>
    <row r="1760" spans="2:24" ht="11" outlineLevel="1" x14ac:dyDescent="0.15">
      <c r="B1760" t="s">
        <v>1537</v>
      </c>
      <c r="C1760" t="s">
        <v>1538</v>
      </c>
      <c r="D1760" t="s">
        <v>170</v>
      </c>
      <c r="E1760" t="s">
        <v>10640</v>
      </c>
      <c r="F1760" t="s">
        <v>12674</v>
      </c>
      <c r="G1760" t="s">
        <v>1299</v>
      </c>
      <c r="H1760" s="17">
        <v>44837</v>
      </c>
      <c r="I1760" s="15">
        <v>2023</v>
      </c>
      <c r="J1760" t="s">
        <v>10634</v>
      </c>
      <c r="K1760" s="5">
        <v>0</v>
      </c>
      <c r="L1760" t="s">
        <v>967</v>
      </c>
      <c r="M1760" t="s">
        <v>985</v>
      </c>
      <c r="N1760" t="s">
        <v>10635</v>
      </c>
      <c r="O1760" t="s">
        <v>796</v>
      </c>
      <c r="P1760" t="s">
        <v>10671</v>
      </c>
      <c r="Q1760" t="s">
        <v>10671</v>
      </c>
      <c r="R1760" t="s">
        <v>755</v>
      </c>
      <c r="S1760" t="s">
        <v>795</v>
      </c>
      <c r="T1760" t="s">
        <v>13575</v>
      </c>
      <c r="U1760" t="s">
        <v>965</v>
      </c>
      <c r="V1760" t="s">
        <v>10638</v>
      </c>
      <c r="W1760" t="s">
        <v>970</v>
      </c>
      <c r="X1760" t="s">
        <v>13585</v>
      </c>
    </row>
    <row r="1761" spans="2:24" ht="11" outlineLevel="1" x14ac:dyDescent="0.15">
      <c r="B1761" t="s">
        <v>1537</v>
      </c>
      <c r="C1761" t="s">
        <v>1538</v>
      </c>
      <c r="D1761" t="s">
        <v>170</v>
      </c>
      <c r="E1761" t="s">
        <v>10767</v>
      </c>
      <c r="F1761" t="s">
        <v>12674</v>
      </c>
      <c r="G1761" t="s">
        <v>1299</v>
      </c>
      <c r="H1761" s="17">
        <v>44867</v>
      </c>
      <c r="I1761" s="15">
        <v>2023</v>
      </c>
      <c r="J1761" t="s">
        <v>10634</v>
      </c>
      <c r="K1761" s="5">
        <v>0</v>
      </c>
      <c r="L1761" t="s">
        <v>967</v>
      </c>
      <c r="M1761" t="s">
        <v>985</v>
      </c>
      <c r="N1761" t="s">
        <v>10635</v>
      </c>
      <c r="O1761" t="s">
        <v>796</v>
      </c>
      <c r="P1761" t="s">
        <v>10671</v>
      </c>
      <c r="Q1761" t="s">
        <v>10671</v>
      </c>
      <c r="R1761" t="s">
        <v>755</v>
      </c>
      <c r="S1761" t="s">
        <v>795</v>
      </c>
      <c r="T1761" t="s">
        <v>13575</v>
      </c>
      <c r="U1761" t="s">
        <v>965</v>
      </c>
      <c r="V1761" t="s">
        <v>10638</v>
      </c>
      <c r="W1761" t="s">
        <v>970</v>
      </c>
      <c r="X1761" t="s">
        <v>13586</v>
      </c>
    </row>
    <row r="1762" spans="2:24" ht="11" outlineLevel="1" x14ac:dyDescent="0.15">
      <c r="B1762" t="s">
        <v>1537</v>
      </c>
      <c r="C1762" t="s">
        <v>1538</v>
      </c>
      <c r="D1762" t="s">
        <v>170</v>
      </c>
      <c r="E1762" t="s">
        <v>10643</v>
      </c>
      <c r="F1762" t="s">
        <v>12674</v>
      </c>
      <c r="G1762" t="s">
        <v>1299</v>
      </c>
      <c r="H1762" s="17">
        <v>44649</v>
      </c>
      <c r="I1762" s="15">
        <v>2022</v>
      </c>
      <c r="J1762" t="s">
        <v>10634</v>
      </c>
      <c r="K1762" s="5">
        <v>0</v>
      </c>
      <c r="L1762" t="s">
        <v>967</v>
      </c>
      <c r="M1762" t="s">
        <v>985</v>
      </c>
      <c r="N1762" t="s">
        <v>10635</v>
      </c>
      <c r="O1762" t="s">
        <v>796</v>
      </c>
      <c r="P1762" t="s">
        <v>10671</v>
      </c>
      <c r="Q1762" t="s">
        <v>10671</v>
      </c>
      <c r="R1762" t="s">
        <v>755</v>
      </c>
      <c r="S1762" t="s">
        <v>795</v>
      </c>
      <c r="T1762" t="s">
        <v>13573</v>
      </c>
      <c r="U1762" t="s">
        <v>965</v>
      </c>
      <c r="V1762" t="s">
        <v>10638</v>
      </c>
      <c r="W1762" t="s">
        <v>970</v>
      </c>
      <c r="X1762" t="s">
        <v>13587</v>
      </c>
    </row>
    <row r="1763" spans="2:24" ht="11" outlineLevel="1" x14ac:dyDescent="0.15">
      <c r="B1763" t="s">
        <v>1537</v>
      </c>
      <c r="C1763" t="s">
        <v>1538</v>
      </c>
      <c r="D1763" t="s">
        <v>170</v>
      </c>
      <c r="E1763" t="s">
        <v>10655</v>
      </c>
      <c r="F1763" t="s">
        <v>12674</v>
      </c>
      <c r="G1763" t="s">
        <v>1299</v>
      </c>
      <c r="H1763" s="17">
        <v>44781</v>
      </c>
      <c r="I1763" s="15">
        <v>2022</v>
      </c>
      <c r="J1763" t="s">
        <v>10634</v>
      </c>
      <c r="K1763" s="5">
        <v>37233.589999999997</v>
      </c>
      <c r="L1763" t="s">
        <v>967</v>
      </c>
      <c r="M1763" t="s">
        <v>985</v>
      </c>
      <c r="N1763" t="s">
        <v>10635</v>
      </c>
      <c r="O1763" t="s">
        <v>796</v>
      </c>
      <c r="P1763" t="s">
        <v>10671</v>
      </c>
      <c r="Q1763" t="s">
        <v>10671</v>
      </c>
      <c r="R1763" t="s">
        <v>755</v>
      </c>
      <c r="S1763" t="s">
        <v>795</v>
      </c>
      <c r="T1763" t="s">
        <v>13575</v>
      </c>
      <c r="U1763" t="s">
        <v>965</v>
      </c>
      <c r="V1763" t="s">
        <v>10638</v>
      </c>
      <c r="W1763" t="s">
        <v>970</v>
      </c>
      <c r="X1763" t="s">
        <v>13588</v>
      </c>
    </row>
    <row r="1764" spans="2:24" ht="11" outlineLevel="1" x14ac:dyDescent="0.15">
      <c r="B1764" t="s">
        <v>1540</v>
      </c>
      <c r="C1764" t="s">
        <v>271</v>
      </c>
      <c r="E1764" t="s">
        <v>10667</v>
      </c>
      <c r="F1764" t="s">
        <v>615</v>
      </c>
      <c r="G1764" t="s">
        <v>1541</v>
      </c>
      <c r="H1764" s="17">
        <v>43683</v>
      </c>
      <c r="I1764" s="15">
        <v>2019</v>
      </c>
      <c r="J1764" t="s">
        <v>10634</v>
      </c>
      <c r="K1764" s="5">
        <v>799720.08</v>
      </c>
      <c r="L1764" t="s">
        <v>967</v>
      </c>
      <c r="M1764" t="s">
        <v>1141</v>
      </c>
      <c r="N1764" t="s">
        <v>10635</v>
      </c>
      <c r="O1764" t="s">
        <v>826</v>
      </c>
      <c r="P1764" t="s">
        <v>11052</v>
      </c>
      <c r="Q1764" t="s">
        <v>13317</v>
      </c>
      <c r="R1764" t="s">
        <v>743</v>
      </c>
      <c r="S1764" t="s">
        <v>824</v>
      </c>
      <c r="T1764" t="s">
        <v>13589</v>
      </c>
      <c r="U1764" t="s">
        <v>965</v>
      </c>
      <c r="V1764" t="s">
        <v>10638</v>
      </c>
      <c r="W1764" t="s">
        <v>970</v>
      </c>
      <c r="X1764" t="s">
        <v>13590</v>
      </c>
    </row>
    <row r="1765" spans="2:24" ht="11" outlineLevel="1" x14ac:dyDescent="0.15">
      <c r="B1765" t="s">
        <v>1540</v>
      </c>
      <c r="C1765" t="s">
        <v>271</v>
      </c>
      <c r="E1765" t="s">
        <v>10699</v>
      </c>
      <c r="F1765" t="s">
        <v>615</v>
      </c>
      <c r="G1765" t="s">
        <v>1541</v>
      </c>
      <c r="H1765" s="17">
        <v>44439</v>
      </c>
      <c r="I1765" s="15">
        <v>2021</v>
      </c>
      <c r="J1765" t="s">
        <v>10634</v>
      </c>
      <c r="K1765" s="5">
        <v>223000</v>
      </c>
      <c r="L1765" t="s">
        <v>967</v>
      </c>
      <c r="M1765" t="s">
        <v>1141</v>
      </c>
      <c r="N1765" t="s">
        <v>10635</v>
      </c>
      <c r="O1765" t="s">
        <v>826</v>
      </c>
      <c r="P1765" t="s">
        <v>11052</v>
      </c>
      <c r="Q1765" t="s">
        <v>13317</v>
      </c>
      <c r="R1765" t="s">
        <v>743</v>
      </c>
      <c r="S1765" t="s">
        <v>824</v>
      </c>
      <c r="T1765" t="s">
        <v>13591</v>
      </c>
      <c r="U1765" t="s">
        <v>965</v>
      </c>
      <c r="V1765" t="s">
        <v>10638</v>
      </c>
      <c r="W1765" t="s">
        <v>970</v>
      </c>
      <c r="X1765" t="s">
        <v>13592</v>
      </c>
    </row>
    <row r="1766" spans="2:24" ht="11" outlineLevel="1" x14ac:dyDescent="0.15">
      <c r="B1766" t="s">
        <v>1540</v>
      </c>
      <c r="C1766" t="s">
        <v>271</v>
      </c>
      <c r="E1766" t="s">
        <v>10640</v>
      </c>
      <c r="F1766" t="s">
        <v>615</v>
      </c>
      <c r="G1766" t="s">
        <v>1541</v>
      </c>
      <c r="H1766" s="17">
        <v>43963</v>
      </c>
      <c r="I1766" s="15">
        <v>2020</v>
      </c>
      <c r="J1766" t="s">
        <v>10634</v>
      </c>
      <c r="K1766" s="5">
        <v>0</v>
      </c>
      <c r="L1766" t="s">
        <v>967</v>
      </c>
      <c r="M1766" t="s">
        <v>1141</v>
      </c>
      <c r="N1766" t="s">
        <v>10635</v>
      </c>
      <c r="O1766" t="s">
        <v>826</v>
      </c>
      <c r="P1766" t="s">
        <v>11052</v>
      </c>
      <c r="Q1766" t="s">
        <v>13317</v>
      </c>
      <c r="R1766" t="s">
        <v>743</v>
      </c>
      <c r="S1766" t="s">
        <v>824</v>
      </c>
      <c r="T1766" t="s">
        <v>13593</v>
      </c>
      <c r="U1766" t="s">
        <v>965</v>
      </c>
      <c r="V1766" t="s">
        <v>10638</v>
      </c>
      <c r="W1766" t="s">
        <v>970</v>
      </c>
      <c r="X1766" t="s">
        <v>13594</v>
      </c>
    </row>
    <row r="1767" spans="2:24" ht="11" outlineLevel="1" x14ac:dyDescent="0.15">
      <c r="B1767" t="s">
        <v>1540</v>
      </c>
      <c r="C1767" t="s">
        <v>271</v>
      </c>
      <c r="E1767" t="s">
        <v>10851</v>
      </c>
      <c r="F1767" t="s">
        <v>615</v>
      </c>
      <c r="G1767" t="s">
        <v>1541</v>
      </c>
      <c r="H1767" s="17">
        <v>44070</v>
      </c>
      <c r="I1767" s="15">
        <v>2020</v>
      </c>
      <c r="J1767" t="s">
        <v>10634</v>
      </c>
      <c r="K1767" s="5">
        <v>811713.96</v>
      </c>
      <c r="L1767" t="s">
        <v>967</v>
      </c>
      <c r="M1767" t="s">
        <v>1141</v>
      </c>
      <c r="N1767" t="s">
        <v>10635</v>
      </c>
      <c r="O1767" t="s">
        <v>826</v>
      </c>
      <c r="P1767" t="s">
        <v>11052</v>
      </c>
      <c r="Q1767" t="s">
        <v>13317</v>
      </c>
      <c r="R1767" t="s">
        <v>743</v>
      </c>
      <c r="S1767" t="s">
        <v>824</v>
      </c>
      <c r="T1767" t="s">
        <v>13589</v>
      </c>
      <c r="U1767" t="s">
        <v>965</v>
      </c>
      <c r="V1767" t="s">
        <v>10638</v>
      </c>
      <c r="W1767" t="s">
        <v>970</v>
      </c>
      <c r="X1767" t="s">
        <v>13595</v>
      </c>
    </row>
    <row r="1768" spans="2:24" ht="11" outlineLevel="1" x14ac:dyDescent="0.15">
      <c r="B1768" t="s">
        <v>1540</v>
      </c>
      <c r="C1768" t="s">
        <v>271</v>
      </c>
      <c r="E1768" t="s">
        <v>10661</v>
      </c>
      <c r="F1768" t="s">
        <v>615</v>
      </c>
      <c r="G1768" t="s">
        <v>1541</v>
      </c>
      <c r="H1768" s="17">
        <v>43692</v>
      </c>
      <c r="I1768" s="15">
        <v>2019</v>
      </c>
      <c r="J1768" t="s">
        <v>10634</v>
      </c>
      <c r="K1768" s="5">
        <v>0</v>
      </c>
      <c r="L1768" t="s">
        <v>967</v>
      </c>
      <c r="M1768" t="s">
        <v>1141</v>
      </c>
      <c r="N1768" t="s">
        <v>10635</v>
      </c>
      <c r="O1768" t="s">
        <v>826</v>
      </c>
      <c r="P1768" t="s">
        <v>11052</v>
      </c>
      <c r="Q1768" t="s">
        <v>13317</v>
      </c>
      <c r="R1768" t="s">
        <v>743</v>
      </c>
      <c r="S1768" t="s">
        <v>824</v>
      </c>
      <c r="T1768" t="s">
        <v>13589</v>
      </c>
      <c r="U1768" t="s">
        <v>965</v>
      </c>
      <c r="V1768" t="s">
        <v>10638</v>
      </c>
      <c r="W1768" t="s">
        <v>970</v>
      </c>
      <c r="X1768" t="s">
        <v>13596</v>
      </c>
    </row>
    <row r="1769" spans="2:24" ht="11" outlineLevel="1" x14ac:dyDescent="0.15">
      <c r="B1769" t="s">
        <v>1540</v>
      </c>
      <c r="C1769" t="s">
        <v>271</v>
      </c>
      <c r="E1769" t="s">
        <v>10632</v>
      </c>
      <c r="F1769" t="s">
        <v>615</v>
      </c>
      <c r="G1769" t="s">
        <v>1541</v>
      </c>
      <c r="H1769" s="17">
        <v>43678</v>
      </c>
      <c r="I1769" s="15">
        <v>2019</v>
      </c>
      <c r="J1769" t="s">
        <v>10634</v>
      </c>
      <c r="K1769" s="5">
        <v>-799720</v>
      </c>
      <c r="L1769" t="s">
        <v>967</v>
      </c>
      <c r="M1769" t="s">
        <v>1141</v>
      </c>
      <c r="N1769" t="s">
        <v>10635</v>
      </c>
      <c r="O1769" t="s">
        <v>826</v>
      </c>
      <c r="P1769" t="s">
        <v>11052</v>
      </c>
      <c r="Q1769" t="s">
        <v>13317</v>
      </c>
      <c r="R1769" t="s">
        <v>743</v>
      </c>
      <c r="S1769" t="s">
        <v>824</v>
      </c>
      <c r="T1769" t="s">
        <v>13589</v>
      </c>
      <c r="U1769" t="s">
        <v>965</v>
      </c>
      <c r="V1769" t="s">
        <v>10638</v>
      </c>
      <c r="W1769" t="s">
        <v>970</v>
      </c>
      <c r="X1769" t="s">
        <v>13597</v>
      </c>
    </row>
    <row r="1770" spans="2:24" ht="11" outlineLevel="1" x14ac:dyDescent="0.15">
      <c r="B1770" t="s">
        <v>1540</v>
      </c>
      <c r="C1770" t="s">
        <v>271</v>
      </c>
      <c r="E1770" t="s">
        <v>10728</v>
      </c>
      <c r="F1770" t="s">
        <v>615</v>
      </c>
      <c r="G1770" t="s">
        <v>1541</v>
      </c>
      <c r="H1770" s="17">
        <v>44060</v>
      </c>
      <c r="I1770" s="15">
        <v>2020</v>
      </c>
      <c r="J1770" t="s">
        <v>10634</v>
      </c>
      <c r="K1770" s="5">
        <v>0</v>
      </c>
      <c r="L1770" t="s">
        <v>967</v>
      </c>
      <c r="M1770" t="s">
        <v>1141</v>
      </c>
      <c r="N1770" t="s">
        <v>10635</v>
      </c>
      <c r="O1770" t="s">
        <v>826</v>
      </c>
      <c r="P1770" t="s">
        <v>11052</v>
      </c>
      <c r="Q1770" t="s">
        <v>13317</v>
      </c>
      <c r="R1770" t="s">
        <v>743</v>
      </c>
      <c r="S1770" t="s">
        <v>824</v>
      </c>
      <c r="T1770" t="s">
        <v>13598</v>
      </c>
      <c r="U1770" t="s">
        <v>965</v>
      </c>
      <c r="V1770" t="s">
        <v>10638</v>
      </c>
      <c r="W1770" t="s">
        <v>970</v>
      </c>
      <c r="X1770" t="s">
        <v>13599</v>
      </c>
    </row>
    <row r="1771" spans="2:24" ht="11" outlineLevel="1" x14ac:dyDescent="0.15">
      <c r="B1771" t="s">
        <v>1540</v>
      </c>
      <c r="C1771" t="s">
        <v>271</v>
      </c>
      <c r="E1771" t="s">
        <v>10863</v>
      </c>
      <c r="F1771" t="s">
        <v>615</v>
      </c>
      <c r="G1771" t="s">
        <v>1541</v>
      </c>
      <c r="H1771" s="17">
        <v>44649</v>
      </c>
      <c r="I1771" s="15">
        <v>2022</v>
      </c>
      <c r="J1771" t="s">
        <v>10634</v>
      </c>
      <c r="K1771" s="5">
        <v>377752</v>
      </c>
      <c r="L1771" t="s">
        <v>967</v>
      </c>
      <c r="M1771" t="s">
        <v>1141</v>
      </c>
      <c r="N1771" t="s">
        <v>10635</v>
      </c>
      <c r="O1771" t="s">
        <v>826</v>
      </c>
      <c r="P1771" t="s">
        <v>11052</v>
      </c>
      <c r="Q1771" t="s">
        <v>13317</v>
      </c>
      <c r="R1771" t="s">
        <v>743</v>
      </c>
      <c r="S1771" t="s">
        <v>824</v>
      </c>
      <c r="T1771" t="s">
        <v>13600</v>
      </c>
      <c r="U1771" t="s">
        <v>965</v>
      </c>
      <c r="V1771" t="s">
        <v>10638</v>
      </c>
      <c r="W1771" t="s">
        <v>970</v>
      </c>
      <c r="X1771" t="s">
        <v>13601</v>
      </c>
    </row>
    <row r="1772" spans="2:24" ht="11" outlineLevel="1" x14ac:dyDescent="0.15">
      <c r="B1772" t="s">
        <v>1540</v>
      </c>
      <c r="C1772" t="s">
        <v>271</v>
      </c>
      <c r="E1772" t="s">
        <v>10711</v>
      </c>
      <c r="F1772" t="s">
        <v>615</v>
      </c>
      <c r="G1772" t="s">
        <v>1541</v>
      </c>
      <c r="H1772" s="17">
        <v>44039</v>
      </c>
      <c r="I1772" s="15">
        <v>2020</v>
      </c>
      <c r="J1772" t="s">
        <v>10634</v>
      </c>
      <c r="K1772" s="5">
        <v>0</v>
      </c>
      <c r="L1772" t="s">
        <v>967</v>
      </c>
      <c r="M1772" t="s">
        <v>1141</v>
      </c>
      <c r="N1772" t="s">
        <v>10635</v>
      </c>
      <c r="O1772" t="s">
        <v>826</v>
      </c>
      <c r="P1772" t="s">
        <v>11052</v>
      </c>
      <c r="Q1772" t="s">
        <v>13317</v>
      </c>
      <c r="R1772" t="s">
        <v>743</v>
      </c>
      <c r="S1772" t="s">
        <v>824</v>
      </c>
      <c r="T1772" t="s">
        <v>13589</v>
      </c>
      <c r="U1772" t="s">
        <v>965</v>
      </c>
      <c r="V1772" t="s">
        <v>10638</v>
      </c>
      <c r="W1772" t="s">
        <v>970</v>
      </c>
      <c r="X1772" t="s">
        <v>13602</v>
      </c>
    </row>
    <row r="1773" spans="2:24" ht="11" outlineLevel="1" x14ac:dyDescent="0.15">
      <c r="B1773" t="s">
        <v>1540</v>
      </c>
      <c r="C1773" t="s">
        <v>271</v>
      </c>
      <c r="E1773" t="s">
        <v>10646</v>
      </c>
      <c r="F1773" t="s">
        <v>615</v>
      </c>
      <c r="G1773" t="s">
        <v>1541</v>
      </c>
      <c r="H1773" s="17">
        <v>43910</v>
      </c>
      <c r="I1773" s="15">
        <v>2020</v>
      </c>
      <c r="J1773" t="s">
        <v>10634</v>
      </c>
      <c r="K1773" s="5">
        <v>0</v>
      </c>
      <c r="L1773" t="s">
        <v>967</v>
      </c>
      <c r="M1773" t="s">
        <v>1141</v>
      </c>
      <c r="N1773" t="s">
        <v>10635</v>
      </c>
      <c r="O1773" t="s">
        <v>826</v>
      </c>
      <c r="P1773" t="s">
        <v>11052</v>
      </c>
      <c r="Q1773" t="s">
        <v>13317</v>
      </c>
      <c r="R1773" t="s">
        <v>743</v>
      </c>
      <c r="S1773" t="s">
        <v>824</v>
      </c>
      <c r="T1773" t="s">
        <v>13603</v>
      </c>
      <c r="U1773" t="s">
        <v>965</v>
      </c>
      <c r="V1773" t="s">
        <v>10638</v>
      </c>
      <c r="W1773" t="s">
        <v>970</v>
      </c>
      <c r="X1773" t="s">
        <v>13604</v>
      </c>
    </row>
    <row r="1774" spans="2:24" ht="11" outlineLevel="1" x14ac:dyDescent="0.15">
      <c r="B1774" t="s">
        <v>1540</v>
      </c>
      <c r="C1774" t="s">
        <v>271</v>
      </c>
      <c r="E1774" t="s">
        <v>10658</v>
      </c>
      <c r="F1774" t="s">
        <v>615</v>
      </c>
      <c r="G1774" t="s">
        <v>1541</v>
      </c>
      <c r="H1774" s="17">
        <v>43684</v>
      </c>
      <c r="I1774" s="15">
        <v>2019</v>
      </c>
      <c r="J1774" t="s">
        <v>10634</v>
      </c>
      <c r="K1774" s="5">
        <v>0</v>
      </c>
      <c r="L1774" t="s">
        <v>967</v>
      </c>
      <c r="M1774" t="s">
        <v>1141</v>
      </c>
      <c r="N1774" t="s">
        <v>10635</v>
      </c>
      <c r="O1774" t="s">
        <v>826</v>
      </c>
      <c r="P1774" t="s">
        <v>11052</v>
      </c>
      <c r="Q1774" t="s">
        <v>13317</v>
      </c>
      <c r="R1774" t="s">
        <v>743</v>
      </c>
      <c r="S1774" t="s">
        <v>824</v>
      </c>
      <c r="T1774" t="s">
        <v>13589</v>
      </c>
      <c r="U1774" t="s">
        <v>965</v>
      </c>
      <c r="V1774" t="s">
        <v>10638</v>
      </c>
      <c r="W1774" t="s">
        <v>970</v>
      </c>
      <c r="X1774" t="s">
        <v>13605</v>
      </c>
    </row>
    <row r="1775" spans="2:24" ht="11" outlineLevel="1" x14ac:dyDescent="0.15">
      <c r="B1775" t="s">
        <v>1540</v>
      </c>
      <c r="C1775" t="s">
        <v>271</v>
      </c>
      <c r="E1775" t="s">
        <v>10649</v>
      </c>
      <c r="F1775" t="s">
        <v>615</v>
      </c>
      <c r="G1775" t="s">
        <v>1541</v>
      </c>
      <c r="H1775" s="17">
        <v>42984</v>
      </c>
      <c r="I1775" s="15">
        <v>2017</v>
      </c>
      <c r="J1775" t="s">
        <v>10634</v>
      </c>
      <c r="K1775" s="5">
        <v>776275.08</v>
      </c>
      <c r="L1775" t="s">
        <v>967</v>
      </c>
      <c r="M1775" t="s">
        <v>1141</v>
      </c>
      <c r="N1775" t="s">
        <v>10635</v>
      </c>
      <c r="O1775" t="s">
        <v>826</v>
      </c>
      <c r="P1775" t="s">
        <v>11052</v>
      </c>
      <c r="Q1775" t="s">
        <v>13317</v>
      </c>
      <c r="R1775" t="s">
        <v>743</v>
      </c>
      <c r="S1775" t="s">
        <v>824</v>
      </c>
      <c r="T1775" t="s">
        <v>13606</v>
      </c>
      <c r="U1775" t="s">
        <v>965</v>
      </c>
      <c r="V1775" t="s">
        <v>10638</v>
      </c>
      <c r="W1775" t="s">
        <v>970</v>
      </c>
      <c r="X1775" t="s">
        <v>13607</v>
      </c>
    </row>
    <row r="1776" spans="2:24" ht="11" outlineLevel="1" x14ac:dyDescent="0.15">
      <c r="B1776" t="s">
        <v>1540</v>
      </c>
      <c r="C1776" t="s">
        <v>271</v>
      </c>
      <c r="E1776" t="s">
        <v>10664</v>
      </c>
      <c r="F1776" t="s">
        <v>615</v>
      </c>
      <c r="G1776" t="s">
        <v>1541</v>
      </c>
      <c r="H1776" s="17">
        <v>43339</v>
      </c>
      <c r="I1776" s="15">
        <v>2018</v>
      </c>
      <c r="J1776" t="s">
        <v>10634</v>
      </c>
      <c r="K1776" s="5">
        <v>787957</v>
      </c>
      <c r="L1776" t="s">
        <v>967</v>
      </c>
      <c r="M1776" t="s">
        <v>1141</v>
      </c>
      <c r="N1776" t="s">
        <v>10635</v>
      </c>
      <c r="O1776" t="s">
        <v>826</v>
      </c>
      <c r="P1776" t="s">
        <v>11052</v>
      </c>
      <c r="Q1776" t="s">
        <v>13317</v>
      </c>
      <c r="R1776" t="s">
        <v>743</v>
      </c>
      <c r="S1776" t="s">
        <v>824</v>
      </c>
      <c r="T1776" t="s">
        <v>13589</v>
      </c>
      <c r="U1776" t="s">
        <v>965</v>
      </c>
      <c r="V1776" t="s">
        <v>10638</v>
      </c>
      <c r="W1776" t="s">
        <v>970</v>
      </c>
      <c r="X1776" t="s">
        <v>13608</v>
      </c>
    </row>
    <row r="1777" spans="2:24" ht="11" outlineLevel="1" x14ac:dyDescent="0.15">
      <c r="B1777" t="s">
        <v>1540</v>
      </c>
      <c r="C1777" t="s">
        <v>271</v>
      </c>
      <c r="E1777" t="s">
        <v>10643</v>
      </c>
      <c r="F1777" t="s">
        <v>615</v>
      </c>
      <c r="G1777" t="s">
        <v>1541</v>
      </c>
      <c r="H1777" s="17">
        <v>43675</v>
      </c>
      <c r="I1777" s="15">
        <v>2019</v>
      </c>
      <c r="J1777" t="s">
        <v>10634</v>
      </c>
      <c r="K1777" s="5">
        <v>799720</v>
      </c>
      <c r="L1777" t="s">
        <v>967</v>
      </c>
      <c r="M1777" t="s">
        <v>1141</v>
      </c>
      <c r="N1777" t="s">
        <v>10635</v>
      </c>
      <c r="O1777" t="s">
        <v>826</v>
      </c>
      <c r="P1777" t="s">
        <v>11052</v>
      </c>
      <c r="Q1777" t="s">
        <v>13317</v>
      </c>
      <c r="R1777" t="s">
        <v>743</v>
      </c>
      <c r="S1777" t="s">
        <v>824</v>
      </c>
      <c r="T1777" t="s">
        <v>13589</v>
      </c>
      <c r="U1777" t="s">
        <v>965</v>
      </c>
      <c r="V1777" t="s">
        <v>10638</v>
      </c>
      <c r="W1777" t="s">
        <v>970</v>
      </c>
      <c r="X1777" t="s">
        <v>13609</v>
      </c>
    </row>
    <row r="1778" spans="2:24" ht="11" outlineLevel="1" x14ac:dyDescent="0.15">
      <c r="B1778" t="s">
        <v>1540</v>
      </c>
      <c r="C1778" t="s">
        <v>271</v>
      </c>
      <c r="E1778" t="s">
        <v>10845</v>
      </c>
      <c r="F1778" t="s">
        <v>615</v>
      </c>
      <c r="G1778" t="s">
        <v>1541</v>
      </c>
      <c r="H1778" s="17">
        <v>44102</v>
      </c>
      <c r="I1778" s="15">
        <v>2020</v>
      </c>
      <c r="J1778" t="s">
        <v>10634</v>
      </c>
      <c r="K1778" s="5">
        <v>0</v>
      </c>
      <c r="L1778" t="s">
        <v>967</v>
      </c>
      <c r="M1778" t="s">
        <v>1141</v>
      </c>
      <c r="N1778" t="s">
        <v>10635</v>
      </c>
      <c r="O1778" t="s">
        <v>826</v>
      </c>
      <c r="P1778" t="s">
        <v>11052</v>
      </c>
      <c r="Q1778" t="s">
        <v>13317</v>
      </c>
      <c r="R1778" t="s">
        <v>743</v>
      </c>
      <c r="S1778" t="s">
        <v>824</v>
      </c>
      <c r="T1778" t="s">
        <v>13589</v>
      </c>
      <c r="U1778" t="s">
        <v>965</v>
      </c>
      <c r="V1778" t="s">
        <v>10638</v>
      </c>
      <c r="W1778" t="s">
        <v>970</v>
      </c>
      <c r="X1778" t="s">
        <v>13610</v>
      </c>
    </row>
    <row r="1779" spans="2:24" ht="11" outlineLevel="1" x14ac:dyDescent="0.15">
      <c r="B1779" t="s">
        <v>1540</v>
      </c>
      <c r="C1779" t="s">
        <v>271</v>
      </c>
      <c r="E1779" t="s">
        <v>10652</v>
      </c>
      <c r="F1779" t="s">
        <v>615</v>
      </c>
      <c r="G1779" t="s">
        <v>1541</v>
      </c>
      <c r="H1779" s="17">
        <v>43003</v>
      </c>
      <c r="I1779" s="15">
        <v>2017</v>
      </c>
      <c r="J1779" t="s">
        <v>10634</v>
      </c>
      <c r="K1779" s="5">
        <v>0</v>
      </c>
      <c r="L1779" t="s">
        <v>967</v>
      </c>
      <c r="M1779" t="s">
        <v>1141</v>
      </c>
      <c r="N1779" t="s">
        <v>10635</v>
      </c>
      <c r="O1779" t="s">
        <v>826</v>
      </c>
      <c r="P1779" t="s">
        <v>11052</v>
      </c>
      <c r="Q1779" t="s">
        <v>13317</v>
      </c>
      <c r="R1779" t="s">
        <v>743</v>
      </c>
      <c r="S1779" t="s">
        <v>824</v>
      </c>
      <c r="T1779" t="s">
        <v>13606</v>
      </c>
      <c r="U1779" t="s">
        <v>965</v>
      </c>
      <c r="V1779" t="s">
        <v>10638</v>
      </c>
      <c r="W1779" t="s">
        <v>970</v>
      </c>
      <c r="X1779" t="s">
        <v>13611</v>
      </c>
    </row>
    <row r="1780" spans="2:24" ht="11" outlineLevel="1" x14ac:dyDescent="0.15">
      <c r="B1780" t="s">
        <v>1540</v>
      </c>
      <c r="C1780" t="s">
        <v>271</v>
      </c>
      <c r="E1780" t="s">
        <v>10714</v>
      </c>
      <c r="F1780" t="s">
        <v>615</v>
      </c>
      <c r="G1780" t="s">
        <v>1541</v>
      </c>
      <c r="H1780" s="17">
        <v>44545</v>
      </c>
      <c r="I1780" s="15">
        <v>2022</v>
      </c>
      <c r="J1780" t="s">
        <v>10634</v>
      </c>
      <c r="K1780" s="5">
        <v>223000</v>
      </c>
      <c r="L1780" t="s">
        <v>967</v>
      </c>
      <c r="M1780" t="s">
        <v>1141</v>
      </c>
      <c r="N1780" t="s">
        <v>10635</v>
      </c>
      <c r="O1780" t="s">
        <v>826</v>
      </c>
      <c r="P1780" t="s">
        <v>11052</v>
      </c>
      <c r="Q1780" t="s">
        <v>13317</v>
      </c>
      <c r="R1780" t="s">
        <v>743</v>
      </c>
      <c r="S1780" t="s">
        <v>824</v>
      </c>
      <c r="T1780" t="s">
        <v>13612</v>
      </c>
      <c r="U1780" t="s">
        <v>965</v>
      </c>
      <c r="V1780" t="s">
        <v>10638</v>
      </c>
      <c r="W1780" t="s">
        <v>970</v>
      </c>
      <c r="X1780" t="s">
        <v>13613</v>
      </c>
    </row>
    <row r="1781" spans="2:24" ht="11" outlineLevel="1" x14ac:dyDescent="0.15">
      <c r="B1781" t="s">
        <v>1540</v>
      </c>
      <c r="C1781" t="s">
        <v>271</v>
      </c>
      <c r="E1781" t="s">
        <v>10655</v>
      </c>
      <c r="F1781" t="s">
        <v>615</v>
      </c>
      <c r="G1781" t="s">
        <v>1541</v>
      </c>
      <c r="H1781" s="17">
        <v>43910</v>
      </c>
      <c r="I1781" s="15">
        <v>2020</v>
      </c>
      <c r="J1781" t="s">
        <v>10634</v>
      </c>
      <c r="K1781" s="5">
        <v>0</v>
      </c>
      <c r="L1781" t="s">
        <v>967</v>
      </c>
      <c r="M1781" t="s">
        <v>1141</v>
      </c>
      <c r="N1781" t="s">
        <v>10635</v>
      </c>
      <c r="O1781" t="s">
        <v>826</v>
      </c>
      <c r="P1781" t="s">
        <v>11052</v>
      </c>
      <c r="Q1781" t="s">
        <v>13317</v>
      </c>
      <c r="R1781" t="s">
        <v>743</v>
      </c>
      <c r="S1781" t="s">
        <v>824</v>
      </c>
      <c r="T1781" t="s">
        <v>13614</v>
      </c>
      <c r="U1781" t="s">
        <v>965</v>
      </c>
      <c r="V1781" t="s">
        <v>10638</v>
      </c>
      <c r="W1781" t="s">
        <v>970</v>
      </c>
      <c r="X1781" t="s">
        <v>13615</v>
      </c>
    </row>
    <row r="1782" spans="2:24" ht="11" outlineLevel="1" x14ac:dyDescent="0.15">
      <c r="B1782" t="s">
        <v>1540</v>
      </c>
      <c r="C1782" t="s">
        <v>271</v>
      </c>
      <c r="E1782" t="s">
        <v>10767</v>
      </c>
      <c r="F1782" t="s">
        <v>615</v>
      </c>
      <c r="G1782" t="s">
        <v>1541</v>
      </c>
      <c r="H1782" s="17">
        <v>44000</v>
      </c>
      <c r="I1782" s="15">
        <v>2020</v>
      </c>
      <c r="J1782" t="s">
        <v>10634</v>
      </c>
      <c r="K1782" s="5">
        <v>0</v>
      </c>
      <c r="L1782" t="s">
        <v>967</v>
      </c>
      <c r="M1782" t="s">
        <v>1141</v>
      </c>
      <c r="N1782" t="s">
        <v>10635</v>
      </c>
      <c r="O1782" t="s">
        <v>826</v>
      </c>
      <c r="P1782" t="s">
        <v>11052</v>
      </c>
      <c r="Q1782" t="s">
        <v>13317</v>
      </c>
      <c r="R1782" t="s">
        <v>743</v>
      </c>
      <c r="S1782" t="s">
        <v>824</v>
      </c>
      <c r="T1782" t="s">
        <v>13616</v>
      </c>
      <c r="U1782" t="s">
        <v>965</v>
      </c>
      <c r="V1782" t="s">
        <v>10638</v>
      </c>
      <c r="W1782" t="s">
        <v>970</v>
      </c>
      <c r="X1782" t="s">
        <v>13617</v>
      </c>
    </row>
    <row r="1783" spans="2:24" ht="11" outlineLevel="1" x14ac:dyDescent="0.15">
      <c r="B1783" t="s">
        <v>1540</v>
      </c>
      <c r="C1783" t="s">
        <v>271</v>
      </c>
      <c r="E1783" t="s">
        <v>10803</v>
      </c>
      <c r="F1783" t="s">
        <v>615</v>
      </c>
      <c r="G1783" t="s">
        <v>1541</v>
      </c>
      <c r="H1783" s="17">
        <v>45673</v>
      </c>
      <c r="I1783" s="15">
        <v>2025</v>
      </c>
      <c r="J1783" t="s">
        <v>10634</v>
      </c>
      <c r="K1783" s="5">
        <v>-8996.26</v>
      </c>
      <c r="L1783" t="s">
        <v>967</v>
      </c>
      <c r="M1783" t="s">
        <v>1141</v>
      </c>
      <c r="N1783" t="s">
        <v>10635</v>
      </c>
      <c r="O1783" t="s">
        <v>826</v>
      </c>
      <c r="P1783" t="s">
        <v>11052</v>
      </c>
      <c r="Q1783" t="s">
        <v>13317</v>
      </c>
      <c r="R1783" t="s">
        <v>743</v>
      </c>
      <c r="S1783" t="s">
        <v>824</v>
      </c>
      <c r="T1783" t="s">
        <v>13618</v>
      </c>
      <c r="U1783" t="s">
        <v>965</v>
      </c>
      <c r="V1783" t="s">
        <v>10638</v>
      </c>
      <c r="W1783" t="s">
        <v>970</v>
      </c>
      <c r="X1783" t="s">
        <v>13619</v>
      </c>
    </row>
    <row r="1784" spans="2:24" ht="11" outlineLevel="1" x14ac:dyDescent="0.15">
      <c r="B1784" t="s">
        <v>1545</v>
      </c>
      <c r="C1784" t="s">
        <v>1546</v>
      </c>
      <c r="D1784" t="s">
        <v>200</v>
      </c>
      <c r="E1784" t="s">
        <v>10649</v>
      </c>
      <c r="F1784" t="s">
        <v>609</v>
      </c>
      <c r="G1784" t="s">
        <v>1547</v>
      </c>
      <c r="H1784" s="17">
        <v>42500</v>
      </c>
      <c r="I1784" s="15">
        <v>2016</v>
      </c>
      <c r="J1784" t="s">
        <v>10634</v>
      </c>
      <c r="K1784" s="5">
        <v>3964895.44</v>
      </c>
      <c r="L1784" t="s">
        <v>967</v>
      </c>
      <c r="M1784" t="s">
        <v>985</v>
      </c>
      <c r="N1784" t="s">
        <v>10635</v>
      </c>
      <c r="O1784" t="s">
        <v>796</v>
      </c>
      <c r="P1784" t="s">
        <v>10671</v>
      </c>
      <c r="Q1784" t="s">
        <v>10685</v>
      </c>
      <c r="R1784" t="s">
        <v>737</v>
      </c>
      <c r="S1784" t="s">
        <v>803</v>
      </c>
      <c r="T1784" t="s">
        <v>13620</v>
      </c>
      <c r="U1784" t="s">
        <v>965</v>
      </c>
      <c r="V1784" t="s">
        <v>10638</v>
      </c>
      <c r="W1784" t="s">
        <v>970</v>
      </c>
      <c r="X1784" t="s">
        <v>13621</v>
      </c>
    </row>
    <row r="1785" spans="2:24" ht="11" outlineLevel="1" x14ac:dyDescent="0.15">
      <c r="B1785" t="s">
        <v>1550</v>
      </c>
      <c r="C1785" t="s">
        <v>273</v>
      </c>
      <c r="E1785" t="s">
        <v>10664</v>
      </c>
      <c r="F1785" t="s">
        <v>13622</v>
      </c>
      <c r="G1785" t="s">
        <v>1551</v>
      </c>
      <c r="H1785" s="17">
        <v>43369</v>
      </c>
      <c r="I1785" s="15">
        <v>2018</v>
      </c>
      <c r="J1785" t="s">
        <v>10634</v>
      </c>
      <c r="K1785" s="5">
        <v>0</v>
      </c>
      <c r="L1785" t="s">
        <v>967</v>
      </c>
      <c r="M1785" t="s">
        <v>956</v>
      </c>
      <c r="N1785" t="s">
        <v>10635</v>
      </c>
      <c r="O1785" t="s">
        <v>827</v>
      </c>
      <c r="P1785" t="s">
        <v>10671</v>
      </c>
      <c r="Q1785" t="s">
        <v>10671</v>
      </c>
      <c r="R1785" t="s">
        <v>745</v>
      </c>
      <c r="S1785" t="s">
        <v>795</v>
      </c>
      <c r="T1785" t="s">
        <v>13623</v>
      </c>
      <c r="U1785" t="s">
        <v>965</v>
      </c>
      <c r="V1785" t="s">
        <v>10638</v>
      </c>
      <c r="W1785" t="s">
        <v>970</v>
      </c>
      <c r="X1785" t="s">
        <v>13624</v>
      </c>
    </row>
    <row r="1786" spans="2:24" ht="11" outlineLevel="1" x14ac:dyDescent="0.15">
      <c r="B1786" t="s">
        <v>1550</v>
      </c>
      <c r="C1786" t="s">
        <v>273</v>
      </c>
      <c r="E1786" t="s">
        <v>10632</v>
      </c>
      <c r="F1786" t="s">
        <v>13622</v>
      </c>
      <c r="G1786" t="s">
        <v>1551</v>
      </c>
      <c r="H1786" s="17">
        <v>44175</v>
      </c>
      <c r="I1786" s="15">
        <v>2021</v>
      </c>
      <c r="J1786" t="s">
        <v>10634</v>
      </c>
      <c r="K1786" s="5">
        <v>0</v>
      </c>
      <c r="L1786" t="s">
        <v>967</v>
      </c>
      <c r="M1786" t="s">
        <v>956</v>
      </c>
      <c r="N1786" t="s">
        <v>10635</v>
      </c>
      <c r="O1786" t="s">
        <v>827</v>
      </c>
      <c r="P1786" t="s">
        <v>10671</v>
      </c>
      <c r="Q1786" t="s">
        <v>10671</v>
      </c>
      <c r="R1786" t="s">
        <v>745</v>
      </c>
      <c r="S1786" t="s">
        <v>795</v>
      </c>
      <c r="T1786" t="s">
        <v>13625</v>
      </c>
      <c r="U1786" t="s">
        <v>965</v>
      </c>
      <c r="V1786" t="s">
        <v>10638</v>
      </c>
      <c r="W1786" t="s">
        <v>970</v>
      </c>
      <c r="X1786" t="s">
        <v>13626</v>
      </c>
    </row>
    <row r="1787" spans="2:24" ht="11" outlineLevel="1" x14ac:dyDescent="0.15">
      <c r="B1787" t="s">
        <v>1550</v>
      </c>
      <c r="C1787" t="s">
        <v>273</v>
      </c>
      <c r="E1787" t="s">
        <v>10652</v>
      </c>
      <c r="F1787" t="s">
        <v>13622</v>
      </c>
      <c r="G1787" t="s">
        <v>1551</v>
      </c>
      <c r="H1787" s="17">
        <v>43228</v>
      </c>
      <c r="I1787" s="15">
        <v>2018</v>
      </c>
      <c r="J1787" t="s">
        <v>10634</v>
      </c>
      <c r="K1787" s="5">
        <v>0</v>
      </c>
      <c r="L1787" t="s">
        <v>967</v>
      </c>
      <c r="M1787" t="s">
        <v>956</v>
      </c>
      <c r="N1787" t="s">
        <v>10635</v>
      </c>
      <c r="O1787" t="s">
        <v>827</v>
      </c>
      <c r="P1787" t="s">
        <v>10671</v>
      </c>
      <c r="Q1787" t="s">
        <v>10671</v>
      </c>
      <c r="R1787" t="s">
        <v>745</v>
      </c>
      <c r="S1787" t="s">
        <v>795</v>
      </c>
      <c r="T1787" t="s">
        <v>13623</v>
      </c>
      <c r="U1787" t="s">
        <v>965</v>
      </c>
      <c r="V1787" t="s">
        <v>10638</v>
      </c>
      <c r="W1787" t="s">
        <v>970</v>
      </c>
      <c r="X1787" t="s">
        <v>13627</v>
      </c>
    </row>
    <row r="1788" spans="2:24" ht="11" outlineLevel="1" x14ac:dyDescent="0.15">
      <c r="B1788" t="s">
        <v>1550</v>
      </c>
      <c r="C1788" t="s">
        <v>273</v>
      </c>
      <c r="E1788" t="s">
        <v>10643</v>
      </c>
      <c r="F1788" t="s">
        <v>13622</v>
      </c>
      <c r="G1788" t="s">
        <v>1551</v>
      </c>
      <c r="H1788" s="17">
        <v>44082</v>
      </c>
      <c r="I1788" s="15">
        <v>2020</v>
      </c>
      <c r="J1788" t="s">
        <v>10634</v>
      </c>
      <c r="K1788" s="5">
        <v>0</v>
      </c>
      <c r="L1788" t="s">
        <v>967</v>
      </c>
      <c r="M1788" t="s">
        <v>956</v>
      </c>
      <c r="N1788" t="s">
        <v>10635</v>
      </c>
      <c r="O1788" t="s">
        <v>827</v>
      </c>
      <c r="P1788" t="s">
        <v>10671</v>
      </c>
      <c r="Q1788" t="s">
        <v>10671</v>
      </c>
      <c r="R1788" t="s">
        <v>745</v>
      </c>
      <c r="S1788" t="s">
        <v>795</v>
      </c>
      <c r="T1788" t="s">
        <v>13628</v>
      </c>
      <c r="U1788" t="s">
        <v>965</v>
      </c>
      <c r="V1788" t="s">
        <v>10638</v>
      </c>
      <c r="W1788" t="s">
        <v>970</v>
      </c>
      <c r="X1788" t="s">
        <v>13629</v>
      </c>
    </row>
    <row r="1789" spans="2:24" ht="11" outlineLevel="1" x14ac:dyDescent="0.15">
      <c r="B1789" t="s">
        <v>1550</v>
      </c>
      <c r="C1789" t="s">
        <v>273</v>
      </c>
      <c r="E1789" t="s">
        <v>10649</v>
      </c>
      <c r="F1789" t="s">
        <v>13622</v>
      </c>
      <c r="G1789" t="s">
        <v>1551</v>
      </c>
      <c r="H1789" s="17">
        <v>43005</v>
      </c>
      <c r="I1789" s="15">
        <v>2017</v>
      </c>
      <c r="J1789" t="s">
        <v>10634</v>
      </c>
      <c r="K1789" s="5">
        <v>4030988.05</v>
      </c>
      <c r="L1789" t="s">
        <v>967</v>
      </c>
      <c r="M1789" t="s">
        <v>956</v>
      </c>
      <c r="N1789" t="s">
        <v>10635</v>
      </c>
      <c r="O1789" t="s">
        <v>827</v>
      </c>
      <c r="P1789" t="s">
        <v>10671</v>
      </c>
      <c r="Q1789" t="s">
        <v>10671</v>
      </c>
      <c r="R1789" t="s">
        <v>745</v>
      </c>
      <c r="S1789" t="s">
        <v>795</v>
      </c>
      <c r="T1789" t="s">
        <v>13623</v>
      </c>
      <c r="U1789" t="s">
        <v>965</v>
      </c>
      <c r="V1789" t="s">
        <v>10638</v>
      </c>
      <c r="W1789" t="s">
        <v>970</v>
      </c>
      <c r="X1789" t="s">
        <v>13630</v>
      </c>
    </row>
    <row r="1790" spans="2:24" ht="11" outlineLevel="1" x14ac:dyDescent="0.15">
      <c r="B1790" t="s">
        <v>1550</v>
      </c>
      <c r="C1790" t="s">
        <v>273</v>
      </c>
      <c r="E1790" t="s">
        <v>10667</v>
      </c>
      <c r="F1790" t="s">
        <v>13622</v>
      </c>
      <c r="G1790" t="s">
        <v>1551</v>
      </c>
      <c r="H1790" s="17">
        <v>44455</v>
      </c>
      <c r="I1790" s="15">
        <v>2021</v>
      </c>
      <c r="J1790" t="s">
        <v>10634</v>
      </c>
      <c r="K1790" s="5">
        <v>-80733.37</v>
      </c>
      <c r="L1790" t="s">
        <v>967</v>
      </c>
      <c r="M1790" t="s">
        <v>956</v>
      </c>
      <c r="N1790" t="s">
        <v>10635</v>
      </c>
      <c r="O1790" t="s">
        <v>827</v>
      </c>
      <c r="P1790" t="s">
        <v>10671</v>
      </c>
      <c r="Q1790" t="s">
        <v>10671</v>
      </c>
      <c r="R1790" t="s">
        <v>745</v>
      </c>
      <c r="S1790" t="s">
        <v>795</v>
      </c>
      <c r="T1790" t="s">
        <v>13631</v>
      </c>
      <c r="U1790" t="s">
        <v>965</v>
      </c>
      <c r="V1790" t="s">
        <v>10638</v>
      </c>
      <c r="W1790" t="s">
        <v>970</v>
      </c>
      <c r="X1790" t="s">
        <v>13632</v>
      </c>
    </row>
    <row r="1791" spans="2:24" ht="11" outlineLevel="1" x14ac:dyDescent="0.15">
      <c r="B1791" t="s">
        <v>1553</v>
      </c>
      <c r="C1791" t="s">
        <v>274</v>
      </c>
      <c r="E1791" t="s">
        <v>10667</v>
      </c>
      <c r="F1791" t="s">
        <v>656</v>
      </c>
      <c r="G1791" t="s">
        <v>1214</v>
      </c>
      <c r="H1791" s="17">
        <v>43119</v>
      </c>
      <c r="I1791" s="15">
        <v>2018</v>
      </c>
      <c r="J1791" t="s">
        <v>10634</v>
      </c>
      <c r="K1791" s="5">
        <v>0</v>
      </c>
      <c r="L1791" t="s">
        <v>967</v>
      </c>
      <c r="M1791" t="s">
        <v>956</v>
      </c>
      <c r="N1791" t="s">
        <v>10635</v>
      </c>
      <c r="O1791" t="s">
        <v>818</v>
      </c>
      <c r="P1791" t="s">
        <v>10636</v>
      </c>
      <c r="Q1791" t="s">
        <v>10636</v>
      </c>
      <c r="R1791" t="s">
        <v>741</v>
      </c>
      <c r="S1791" t="s">
        <v>795</v>
      </c>
      <c r="T1791" t="s">
        <v>13633</v>
      </c>
      <c r="U1791" t="s">
        <v>965</v>
      </c>
      <c r="V1791" t="s">
        <v>10638</v>
      </c>
      <c r="W1791" t="s">
        <v>970</v>
      </c>
      <c r="X1791" t="s">
        <v>13634</v>
      </c>
    </row>
    <row r="1792" spans="2:24" ht="11" outlineLevel="1" x14ac:dyDescent="0.15">
      <c r="B1792" t="s">
        <v>1553</v>
      </c>
      <c r="C1792" t="s">
        <v>274</v>
      </c>
      <c r="E1792" t="s">
        <v>10649</v>
      </c>
      <c r="F1792" t="s">
        <v>656</v>
      </c>
      <c r="G1792" t="s">
        <v>1214</v>
      </c>
      <c r="H1792" s="17">
        <v>42625</v>
      </c>
      <c r="I1792" s="15">
        <v>2016</v>
      </c>
      <c r="J1792" t="s">
        <v>10634</v>
      </c>
      <c r="K1792" s="5">
        <v>3845765.33</v>
      </c>
      <c r="L1792" t="s">
        <v>967</v>
      </c>
      <c r="M1792" t="s">
        <v>956</v>
      </c>
      <c r="N1792" t="s">
        <v>10635</v>
      </c>
      <c r="O1792" t="s">
        <v>818</v>
      </c>
      <c r="P1792" t="s">
        <v>10636</v>
      </c>
      <c r="Q1792" t="s">
        <v>10636</v>
      </c>
      <c r="R1792" t="s">
        <v>741</v>
      </c>
      <c r="S1792" t="s">
        <v>795</v>
      </c>
      <c r="T1792" t="s">
        <v>11795</v>
      </c>
      <c r="U1792" t="s">
        <v>965</v>
      </c>
      <c r="V1792" t="s">
        <v>10638</v>
      </c>
      <c r="W1792" t="s">
        <v>970</v>
      </c>
      <c r="X1792" t="s">
        <v>13635</v>
      </c>
    </row>
    <row r="1793" spans="2:24" ht="11" outlineLevel="1" x14ac:dyDescent="0.15">
      <c r="B1793" t="s">
        <v>1553</v>
      </c>
      <c r="C1793" t="s">
        <v>274</v>
      </c>
      <c r="E1793" t="s">
        <v>10658</v>
      </c>
      <c r="F1793" t="s">
        <v>656</v>
      </c>
      <c r="G1793" t="s">
        <v>1214</v>
      </c>
      <c r="H1793" s="17">
        <v>43119</v>
      </c>
      <c r="I1793" s="15">
        <v>2018</v>
      </c>
      <c r="J1793" t="s">
        <v>10634</v>
      </c>
      <c r="K1793" s="5">
        <v>0</v>
      </c>
      <c r="L1793" t="s">
        <v>967</v>
      </c>
      <c r="M1793" t="s">
        <v>956</v>
      </c>
      <c r="N1793" t="s">
        <v>10635</v>
      </c>
      <c r="O1793" t="s">
        <v>818</v>
      </c>
      <c r="P1793" t="s">
        <v>10636</v>
      </c>
      <c r="Q1793" t="s">
        <v>10636</v>
      </c>
      <c r="R1793" t="s">
        <v>741</v>
      </c>
      <c r="S1793" t="s">
        <v>795</v>
      </c>
      <c r="T1793" t="s">
        <v>13636</v>
      </c>
      <c r="U1793" t="s">
        <v>965</v>
      </c>
      <c r="V1793" t="s">
        <v>10638</v>
      </c>
      <c r="W1793" t="s">
        <v>970</v>
      </c>
      <c r="X1793" t="s">
        <v>13637</v>
      </c>
    </row>
    <row r="1794" spans="2:24" ht="11" outlineLevel="1" x14ac:dyDescent="0.15">
      <c r="B1794" t="s">
        <v>1553</v>
      </c>
      <c r="C1794" t="s">
        <v>274</v>
      </c>
      <c r="E1794" t="s">
        <v>10632</v>
      </c>
      <c r="F1794" t="s">
        <v>656</v>
      </c>
      <c r="G1794" t="s">
        <v>1214</v>
      </c>
      <c r="H1794" s="17">
        <v>43095</v>
      </c>
      <c r="I1794" s="15">
        <v>2018</v>
      </c>
      <c r="J1794" t="s">
        <v>10634</v>
      </c>
      <c r="K1794" s="5">
        <v>0</v>
      </c>
      <c r="L1794" t="s">
        <v>967</v>
      </c>
      <c r="M1794" t="s">
        <v>956</v>
      </c>
      <c r="N1794" t="s">
        <v>10635</v>
      </c>
      <c r="O1794" t="s">
        <v>818</v>
      </c>
      <c r="P1794" t="s">
        <v>10636</v>
      </c>
      <c r="Q1794" t="s">
        <v>10636</v>
      </c>
      <c r="R1794" t="s">
        <v>741</v>
      </c>
      <c r="S1794" t="s">
        <v>795</v>
      </c>
      <c r="T1794" t="s">
        <v>11795</v>
      </c>
      <c r="U1794" t="s">
        <v>965</v>
      </c>
      <c r="V1794" t="s">
        <v>10638</v>
      </c>
      <c r="W1794" t="s">
        <v>970</v>
      </c>
      <c r="X1794" t="s">
        <v>13638</v>
      </c>
    </row>
    <row r="1795" spans="2:24" ht="11" outlineLevel="1" x14ac:dyDescent="0.15">
      <c r="B1795" t="s">
        <v>1553</v>
      </c>
      <c r="C1795" t="s">
        <v>274</v>
      </c>
      <c r="E1795" t="s">
        <v>10661</v>
      </c>
      <c r="F1795" t="s">
        <v>656</v>
      </c>
      <c r="G1795" t="s">
        <v>1214</v>
      </c>
      <c r="H1795" s="17">
        <v>43153</v>
      </c>
      <c r="I1795" s="15">
        <v>2018</v>
      </c>
      <c r="J1795" t="s">
        <v>10634</v>
      </c>
      <c r="K1795" s="5">
        <v>82770</v>
      </c>
      <c r="L1795" t="s">
        <v>967</v>
      </c>
      <c r="M1795" t="s">
        <v>956</v>
      </c>
      <c r="N1795" t="s">
        <v>10635</v>
      </c>
      <c r="O1795" t="s">
        <v>818</v>
      </c>
      <c r="P1795" t="s">
        <v>10636</v>
      </c>
      <c r="Q1795" t="s">
        <v>10636</v>
      </c>
      <c r="R1795" t="s">
        <v>741</v>
      </c>
      <c r="S1795" t="s">
        <v>795</v>
      </c>
      <c r="T1795" t="s">
        <v>13639</v>
      </c>
      <c r="U1795" t="s">
        <v>965</v>
      </c>
      <c r="V1795" t="s">
        <v>10638</v>
      </c>
      <c r="W1795" t="s">
        <v>970</v>
      </c>
      <c r="X1795" t="s">
        <v>13640</v>
      </c>
    </row>
    <row r="1796" spans="2:24" ht="11" outlineLevel="1" x14ac:dyDescent="0.15">
      <c r="B1796" t="s">
        <v>1553</v>
      </c>
      <c r="C1796" t="s">
        <v>274</v>
      </c>
      <c r="E1796" t="s">
        <v>10643</v>
      </c>
      <c r="F1796" t="s">
        <v>656</v>
      </c>
      <c r="G1796" t="s">
        <v>1214</v>
      </c>
      <c r="H1796" s="17">
        <v>42908</v>
      </c>
      <c r="I1796" s="15">
        <v>2017</v>
      </c>
      <c r="J1796" t="s">
        <v>10634</v>
      </c>
      <c r="K1796" s="5">
        <v>0</v>
      </c>
      <c r="L1796" t="s">
        <v>967</v>
      </c>
      <c r="M1796" t="s">
        <v>956</v>
      </c>
      <c r="N1796" t="s">
        <v>10635</v>
      </c>
      <c r="O1796" t="s">
        <v>818</v>
      </c>
      <c r="P1796" t="s">
        <v>10636</v>
      </c>
      <c r="R1796" t="s">
        <v>741</v>
      </c>
      <c r="S1796" t="s">
        <v>795</v>
      </c>
      <c r="T1796" t="s">
        <v>11795</v>
      </c>
      <c r="U1796" t="s">
        <v>965</v>
      </c>
      <c r="V1796" t="s">
        <v>10638</v>
      </c>
      <c r="W1796" t="s">
        <v>970</v>
      </c>
      <c r="X1796" t="s">
        <v>13641</v>
      </c>
    </row>
    <row r="1797" spans="2:24" ht="11" outlineLevel="1" x14ac:dyDescent="0.15">
      <c r="B1797" t="s">
        <v>1553</v>
      </c>
      <c r="C1797" t="s">
        <v>274</v>
      </c>
      <c r="E1797" t="s">
        <v>10652</v>
      </c>
      <c r="F1797" t="s">
        <v>656</v>
      </c>
      <c r="G1797" t="s">
        <v>1214</v>
      </c>
      <c r="H1797" s="17">
        <v>42669</v>
      </c>
      <c r="I1797" s="15">
        <v>2017</v>
      </c>
      <c r="J1797" t="s">
        <v>10634</v>
      </c>
      <c r="K1797" s="5">
        <v>0</v>
      </c>
      <c r="L1797" t="s">
        <v>967</v>
      </c>
      <c r="M1797" t="s">
        <v>956</v>
      </c>
      <c r="N1797" t="s">
        <v>10635</v>
      </c>
      <c r="O1797" t="s">
        <v>818</v>
      </c>
      <c r="P1797" t="s">
        <v>10636</v>
      </c>
      <c r="R1797" t="s">
        <v>741</v>
      </c>
      <c r="S1797" t="s">
        <v>795</v>
      </c>
      <c r="T1797" t="s">
        <v>11795</v>
      </c>
      <c r="U1797" t="s">
        <v>965</v>
      </c>
      <c r="V1797" t="s">
        <v>10638</v>
      </c>
      <c r="W1797" t="s">
        <v>970</v>
      </c>
      <c r="X1797" t="s">
        <v>13642</v>
      </c>
    </row>
    <row r="1798" spans="2:24" ht="11" outlineLevel="1" x14ac:dyDescent="0.15">
      <c r="B1798" t="s">
        <v>1553</v>
      </c>
      <c r="C1798" t="s">
        <v>274</v>
      </c>
      <c r="E1798" t="s">
        <v>10664</v>
      </c>
      <c r="F1798" t="s">
        <v>656</v>
      </c>
      <c r="G1798" t="s">
        <v>1214</v>
      </c>
      <c r="H1798" s="17">
        <v>42789</v>
      </c>
      <c r="I1798" s="15">
        <v>2017</v>
      </c>
      <c r="J1798" t="s">
        <v>10634</v>
      </c>
      <c r="K1798" s="5">
        <v>0</v>
      </c>
      <c r="L1798" t="s">
        <v>967</v>
      </c>
      <c r="M1798" t="s">
        <v>956</v>
      </c>
      <c r="N1798" t="s">
        <v>10635</v>
      </c>
      <c r="O1798" t="s">
        <v>818</v>
      </c>
      <c r="P1798" t="s">
        <v>10636</v>
      </c>
      <c r="R1798" t="s">
        <v>741</v>
      </c>
      <c r="S1798" t="s">
        <v>795</v>
      </c>
      <c r="T1798" t="s">
        <v>11795</v>
      </c>
      <c r="U1798" t="s">
        <v>965</v>
      </c>
      <c r="V1798" t="s">
        <v>10638</v>
      </c>
      <c r="W1798" t="s">
        <v>970</v>
      </c>
      <c r="X1798" t="s">
        <v>13643</v>
      </c>
    </row>
    <row r="1799" spans="2:24" ht="11" outlineLevel="1" x14ac:dyDescent="0.15">
      <c r="B1799" t="s">
        <v>1555</v>
      </c>
      <c r="C1799" t="s">
        <v>1199</v>
      </c>
      <c r="D1799" t="s">
        <v>200</v>
      </c>
      <c r="E1799" t="s">
        <v>10649</v>
      </c>
      <c r="F1799" t="s">
        <v>609</v>
      </c>
      <c r="G1799" t="s">
        <v>1547</v>
      </c>
      <c r="H1799" s="17">
        <v>42382</v>
      </c>
      <c r="I1799" s="15">
        <v>2016</v>
      </c>
      <c r="J1799" t="s">
        <v>10634</v>
      </c>
      <c r="K1799" s="5">
        <v>3919839.81</v>
      </c>
      <c r="L1799" t="s">
        <v>967</v>
      </c>
      <c r="M1799" t="s">
        <v>985</v>
      </c>
      <c r="N1799" t="s">
        <v>10635</v>
      </c>
      <c r="O1799" t="s">
        <v>796</v>
      </c>
      <c r="P1799" t="s">
        <v>10671</v>
      </c>
      <c r="Q1799" t="s">
        <v>10685</v>
      </c>
      <c r="R1799" t="s">
        <v>737</v>
      </c>
      <c r="S1799" t="s">
        <v>803</v>
      </c>
      <c r="T1799" t="s">
        <v>13644</v>
      </c>
      <c r="U1799" t="s">
        <v>965</v>
      </c>
      <c r="V1799" t="s">
        <v>10638</v>
      </c>
      <c r="W1799" t="s">
        <v>970</v>
      </c>
      <c r="X1799" t="s">
        <v>13645</v>
      </c>
    </row>
    <row r="1800" spans="2:24" ht="11" outlineLevel="1" x14ac:dyDescent="0.15">
      <c r="B1800" t="s">
        <v>1557</v>
      </c>
      <c r="C1800" t="s">
        <v>1558</v>
      </c>
      <c r="E1800" t="s">
        <v>10664</v>
      </c>
      <c r="F1800" t="s">
        <v>13360</v>
      </c>
      <c r="G1800" t="s">
        <v>1490</v>
      </c>
      <c r="H1800" s="17">
        <v>44167</v>
      </c>
      <c r="I1800" s="15">
        <v>2021</v>
      </c>
      <c r="J1800" t="s">
        <v>10634</v>
      </c>
      <c r="K1800" s="5">
        <v>0</v>
      </c>
      <c r="L1800" t="s">
        <v>967</v>
      </c>
      <c r="M1800" t="s">
        <v>956</v>
      </c>
      <c r="N1800" t="s">
        <v>11711</v>
      </c>
      <c r="O1800" t="s">
        <v>804</v>
      </c>
      <c r="P1800" t="s">
        <v>12860</v>
      </c>
      <c r="Q1800" t="s">
        <v>10671</v>
      </c>
      <c r="R1800" t="s">
        <v>1493</v>
      </c>
      <c r="S1800" t="s">
        <v>1491</v>
      </c>
      <c r="T1800" t="s">
        <v>13646</v>
      </c>
      <c r="U1800" t="s">
        <v>965</v>
      </c>
      <c r="V1800" t="s">
        <v>10638</v>
      </c>
      <c r="W1800" t="s">
        <v>970</v>
      </c>
      <c r="X1800" t="s">
        <v>13647</v>
      </c>
    </row>
    <row r="1801" spans="2:24" ht="11" outlineLevel="1" x14ac:dyDescent="0.15">
      <c r="B1801" t="s">
        <v>1557</v>
      </c>
      <c r="C1801" t="s">
        <v>1558</v>
      </c>
      <c r="E1801" t="s">
        <v>10661</v>
      </c>
      <c r="F1801" t="s">
        <v>13360</v>
      </c>
      <c r="G1801" t="s">
        <v>1490</v>
      </c>
      <c r="H1801" s="17">
        <v>45007</v>
      </c>
      <c r="I1801" s="15">
        <v>2023</v>
      </c>
      <c r="J1801" t="s">
        <v>10634</v>
      </c>
      <c r="K1801" s="5">
        <v>0</v>
      </c>
      <c r="L1801" t="s">
        <v>967</v>
      </c>
      <c r="M1801" t="s">
        <v>956</v>
      </c>
      <c r="N1801" t="s">
        <v>11711</v>
      </c>
      <c r="O1801" t="s">
        <v>804</v>
      </c>
      <c r="P1801" t="s">
        <v>12860</v>
      </c>
      <c r="Q1801" t="s">
        <v>13648</v>
      </c>
      <c r="R1801" t="s">
        <v>1493</v>
      </c>
      <c r="S1801" t="s">
        <v>1491</v>
      </c>
      <c r="T1801" t="s">
        <v>13649</v>
      </c>
      <c r="U1801" t="s">
        <v>965</v>
      </c>
      <c r="V1801" t="s">
        <v>10638</v>
      </c>
      <c r="W1801" t="s">
        <v>970</v>
      </c>
      <c r="X1801" t="s">
        <v>13650</v>
      </c>
    </row>
    <row r="1802" spans="2:24" ht="11" outlineLevel="1" x14ac:dyDescent="0.15">
      <c r="B1802" t="s">
        <v>1557</v>
      </c>
      <c r="C1802" t="s">
        <v>1558</v>
      </c>
      <c r="E1802" t="s">
        <v>10655</v>
      </c>
      <c r="F1802" t="s">
        <v>13360</v>
      </c>
      <c r="G1802" t="s">
        <v>1490</v>
      </c>
      <c r="H1802" s="17">
        <v>45103</v>
      </c>
      <c r="I1802" s="15">
        <v>2023</v>
      </c>
      <c r="J1802" t="s">
        <v>10634</v>
      </c>
      <c r="K1802" s="5">
        <v>46116</v>
      </c>
      <c r="L1802" t="s">
        <v>967</v>
      </c>
      <c r="M1802" t="s">
        <v>956</v>
      </c>
      <c r="N1802" t="s">
        <v>11711</v>
      </c>
      <c r="O1802" t="s">
        <v>804</v>
      </c>
      <c r="P1802" t="s">
        <v>12860</v>
      </c>
      <c r="Q1802" t="s">
        <v>10671</v>
      </c>
      <c r="R1802" t="s">
        <v>1493</v>
      </c>
      <c r="S1802" t="s">
        <v>1491</v>
      </c>
      <c r="T1802" t="s">
        <v>13651</v>
      </c>
      <c r="U1802" t="s">
        <v>965</v>
      </c>
      <c r="V1802" t="s">
        <v>10638</v>
      </c>
      <c r="W1802" t="s">
        <v>970</v>
      </c>
      <c r="X1802" t="s">
        <v>13652</v>
      </c>
    </row>
    <row r="1803" spans="2:24" ht="11" outlineLevel="1" x14ac:dyDescent="0.15">
      <c r="B1803" t="s">
        <v>1557</v>
      </c>
      <c r="C1803" t="s">
        <v>1558</v>
      </c>
      <c r="E1803" t="s">
        <v>10649</v>
      </c>
      <c r="F1803" t="s">
        <v>13360</v>
      </c>
      <c r="G1803" t="s">
        <v>1490</v>
      </c>
      <c r="H1803" s="17">
        <v>44046</v>
      </c>
      <c r="I1803" s="15">
        <v>2020</v>
      </c>
      <c r="J1803" t="s">
        <v>10634</v>
      </c>
      <c r="K1803" s="5">
        <v>1300000</v>
      </c>
      <c r="L1803" t="s">
        <v>967</v>
      </c>
      <c r="M1803" t="s">
        <v>956</v>
      </c>
      <c r="N1803" t="s">
        <v>11711</v>
      </c>
      <c r="O1803" t="s">
        <v>804</v>
      </c>
      <c r="P1803" t="s">
        <v>12860</v>
      </c>
      <c r="Q1803" t="s">
        <v>10671</v>
      </c>
      <c r="R1803" t="s">
        <v>1493</v>
      </c>
      <c r="S1803" t="s">
        <v>1491</v>
      </c>
      <c r="T1803" t="s">
        <v>13653</v>
      </c>
      <c r="U1803" t="s">
        <v>965</v>
      </c>
      <c r="V1803" t="s">
        <v>10638</v>
      </c>
      <c r="W1803" t="s">
        <v>970</v>
      </c>
      <c r="X1803" t="s">
        <v>13654</v>
      </c>
    </row>
    <row r="1804" spans="2:24" ht="11" outlineLevel="1" x14ac:dyDescent="0.15">
      <c r="B1804" t="s">
        <v>1557</v>
      </c>
      <c r="C1804" t="s">
        <v>1558</v>
      </c>
      <c r="E1804" t="s">
        <v>10658</v>
      </c>
      <c r="F1804" t="s">
        <v>13360</v>
      </c>
      <c r="G1804" t="s">
        <v>1490</v>
      </c>
      <c r="H1804" s="17">
        <v>44771</v>
      </c>
      <c r="I1804" s="15">
        <v>2022</v>
      </c>
      <c r="J1804" t="s">
        <v>10634</v>
      </c>
      <c r="K1804" s="5">
        <v>1300000</v>
      </c>
      <c r="L1804" t="s">
        <v>967</v>
      </c>
      <c r="M1804" t="s">
        <v>956</v>
      </c>
      <c r="N1804" t="s">
        <v>11711</v>
      </c>
      <c r="O1804" t="s">
        <v>804</v>
      </c>
      <c r="P1804" t="s">
        <v>12860</v>
      </c>
      <c r="Q1804" t="s">
        <v>10671</v>
      </c>
      <c r="R1804" t="s">
        <v>1493</v>
      </c>
      <c r="S1804" t="s">
        <v>1491</v>
      </c>
      <c r="T1804" t="s">
        <v>13655</v>
      </c>
      <c r="U1804" t="s">
        <v>965</v>
      </c>
      <c r="V1804" t="s">
        <v>10638</v>
      </c>
      <c r="W1804" t="s">
        <v>970</v>
      </c>
      <c r="X1804" t="s">
        <v>13656</v>
      </c>
    </row>
    <row r="1805" spans="2:24" ht="11" outlineLevel="1" x14ac:dyDescent="0.15">
      <c r="B1805" t="s">
        <v>1557</v>
      </c>
      <c r="C1805" t="s">
        <v>1558</v>
      </c>
      <c r="E1805" t="s">
        <v>10646</v>
      </c>
      <c r="F1805" t="s">
        <v>13360</v>
      </c>
      <c r="G1805" t="s">
        <v>1490</v>
      </c>
      <c r="H1805" s="17">
        <v>45750</v>
      </c>
      <c r="I1805" s="15">
        <v>2025</v>
      </c>
      <c r="J1805" t="s">
        <v>10634</v>
      </c>
      <c r="K1805" s="5">
        <v>-52791.97</v>
      </c>
      <c r="L1805" t="s">
        <v>967</v>
      </c>
      <c r="M1805" t="s">
        <v>956</v>
      </c>
      <c r="N1805" t="s">
        <v>11711</v>
      </c>
      <c r="O1805" t="s">
        <v>804</v>
      </c>
      <c r="P1805" t="s">
        <v>12860</v>
      </c>
      <c r="Q1805" t="s">
        <v>10671</v>
      </c>
      <c r="R1805" t="s">
        <v>1493</v>
      </c>
      <c r="S1805" t="s">
        <v>1491</v>
      </c>
      <c r="T1805" t="s">
        <v>13657</v>
      </c>
      <c r="U1805" t="s">
        <v>965</v>
      </c>
      <c r="V1805" t="s">
        <v>10638</v>
      </c>
      <c r="W1805" t="s">
        <v>970</v>
      </c>
      <c r="X1805" t="s">
        <v>13658</v>
      </c>
    </row>
    <row r="1806" spans="2:24" ht="11" outlineLevel="1" x14ac:dyDescent="0.15">
      <c r="B1806" t="s">
        <v>1557</v>
      </c>
      <c r="C1806" t="s">
        <v>1558</v>
      </c>
      <c r="E1806" t="s">
        <v>10652</v>
      </c>
      <c r="F1806" t="s">
        <v>13360</v>
      </c>
      <c r="G1806" t="s">
        <v>1490</v>
      </c>
      <c r="H1806" s="17">
        <v>44071</v>
      </c>
      <c r="I1806" s="15">
        <v>2020</v>
      </c>
      <c r="J1806" t="s">
        <v>10634</v>
      </c>
      <c r="K1806" s="5">
        <v>0</v>
      </c>
      <c r="L1806" t="s">
        <v>967</v>
      </c>
      <c r="M1806" t="s">
        <v>956</v>
      </c>
      <c r="N1806" t="s">
        <v>11711</v>
      </c>
      <c r="O1806" t="s">
        <v>804</v>
      </c>
      <c r="P1806" t="s">
        <v>12860</v>
      </c>
      <c r="Q1806" t="s">
        <v>10671</v>
      </c>
      <c r="R1806" t="s">
        <v>1493</v>
      </c>
      <c r="S1806" t="s">
        <v>1491</v>
      </c>
      <c r="T1806" t="s">
        <v>13659</v>
      </c>
      <c r="U1806" t="s">
        <v>965</v>
      </c>
      <c r="V1806" t="s">
        <v>10638</v>
      </c>
      <c r="W1806" t="s">
        <v>970</v>
      </c>
      <c r="X1806" t="s">
        <v>13660</v>
      </c>
    </row>
    <row r="1807" spans="2:24" ht="11" outlineLevel="1" x14ac:dyDescent="0.15">
      <c r="B1807" t="s">
        <v>1557</v>
      </c>
      <c r="C1807" t="s">
        <v>1558</v>
      </c>
      <c r="E1807" t="s">
        <v>10643</v>
      </c>
      <c r="F1807" t="s">
        <v>13360</v>
      </c>
      <c r="G1807" t="s">
        <v>1490</v>
      </c>
      <c r="H1807" s="17">
        <v>44200</v>
      </c>
      <c r="I1807" s="15">
        <v>2021</v>
      </c>
      <c r="J1807" t="s">
        <v>10634</v>
      </c>
      <c r="K1807" s="5">
        <v>0</v>
      </c>
      <c r="L1807" t="s">
        <v>967</v>
      </c>
      <c r="M1807" t="s">
        <v>956</v>
      </c>
      <c r="N1807" t="s">
        <v>11711</v>
      </c>
      <c r="O1807" t="s">
        <v>804</v>
      </c>
      <c r="P1807" t="s">
        <v>12860</v>
      </c>
      <c r="Q1807" t="s">
        <v>10671</v>
      </c>
      <c r="R1807" t="s">
        <v>1493</v>
      </c>
      <c r="S1807" t="s">
        <v>1491</v>
      </c>
      <c r="T1807" t="s">
        <v>13661</v>
      </c>
      <c r="U1807" t="s">
        <v>965</v>
      </c>
      <c r="V1807" t="s">
        <v>10638</v>
      </c>
      <c r="W1807" t="s">
        <v>970</v>
      </c>
      <c r="X1807" t="s">
        <v>13662</v>
      </c>
    </row>
    <row r="1808" spans="2:24" ht="11" outlineLevel="1" x14ac:dyDescent="0.15">
      <c r="B1808" t="s">
        <v>1557</v>
      </c>
      <c r="C1808" t="s">
        <v>1558</v>
      </c>
      <c r="E1808" t="s">
        <v>10667</v>
      </c>
      <c r="F1808" t="s">
        <v>13360</v>
      </c>
      <c r="G1808" t="s">
        <v>1490</v>
      </c>
      <c r="H1808" s="17">
        <v>44538</v>
      </c>
      <c r="I1808" s="15">
        <v>2022</v>
      </c>
      <c r="J1808" t="s">
        <v>10634</v>
      </c>
      <c r="K1808" s="5">
        <v>0</v>
      </c>
      <c r="L1808" t="s">
        <v>967</v>
      </c>
      <c r="M1808" t="s">
        <v>956</v>
      </c>
      <c r="N1808" t="s">
        <v>11711</v>
      </c>
      <c r="O1808" t="s">
        <v>804</v>
      </c>
      <c r="P1808" t="s">
        <v>12860</v>
      </c>
      <c r="Q1808" t="s">
        <v>13648</v>
      </c>
      <c r="R1808" t="s">
        <v>1493</v>
      </c>
      <c r="S1808" t="s">
        <v>1491</v>
      </c>
      <c r="T1808" t="s">
        <v>13663</v>
      </c>
      <c r="U1808" t="s">
        <v>965</v>
      </c>
      <c r="V1808" t="s">
        <v>10638</v>
      </c>
      <c r="W1808" t="s">
        <v>970</v>
      </c>
      <c r="X1808" t="s">
        <v>13664</v>
      </c>
    </row>
    <row r="1809" spans="2:24" ht="11" outlineLevel="1" x14ac:dyDescent="0.15">
      <c r="B1809" t="s">
        <v>1557</v>
      </c>
      <c r="C1809" t="s">
        <v>1558</v>
      </c>
      <c r="E1809" t="s">
        <v>10632</v>
      </c>
      <c r="F1809" t="s">
        <v>13360</v>
      </c>
      <c r="G1809" t="s">
        <v>1490</v>
      </c>
      <c r="H1809" s="17">
        <v>44410</v>
      </c>
      <c r="I1809" s="15">
        <v>2021</v>
      </c>
      <c r="J1809" t="s">
        <v>10634</v>
      </c>
      <c r="K1809" s="5">
        <v>1300000</v>
      </c>
      <c r="L1809" t="s">
        <v>967</v>
      </c>
      <c r="M1809" t="s">
        <v>956</v>
      </c>
      <c r="N1809" t="s">
        <v>11711</v>
      </c>
      <c r="O1809" t="s">
        <v>804</v>
      </c>
      <c r="P1809" t="s">
        <v>12860</v>
      </c>
      <c r="Q1809" t="s">
        <v>13648</v>
      </c>
      <c r="R1809" t="s">
        <v>1493</v>
      </c>
      <c r="S1809" t="s">
        <v>1491</v>
      </c>
      <c r="T1809" t="s">
        <v>13665</v>
      </c>
      <c r="U1809" t="s">
        <v>965</v>
      </c>
      <c r="V1809" t="s">
        <v>10638</v>
      </c>
      <c r="W1809" t="s">
        <v>970</v>
      </c>
      <c r="X1809" t="s">
        <v>13666</v>
      </c>
    </row>
    <row r="1810" spans="2:24" ht="11" outlineLevel="1" x14ac:dyDescent="0.15">
      <c r="B1810" t="s">
        <v>1560</v>
      </c>
      <c r="C1810" t="s">
        <v>1561</v>
      </c>
      <c r="D1810" t="s">
        <v>170</v>
      </c>
      <c r="E1810" t="s">
        <v>10652</v>
      </c>
      <c r="F1810" t="s">
        <v>12674</v>
      </c>
      <c r="G1810" t="s">
        <v>1299</v>
      </c>
      <c r="H1810" s="17">
        <v>45713</v>
      </c>
      <c r="I1810" s="15">
        <v>2025</v>
      </c>
      <c r="J1810" t="s">
        <v>10634</v>
      </c>
      <c r="K1810" s="5">
        <v>0</v>
      </c>
      <c r="L1810" t="s">
        <v>967</v>
      </c>
      <c r="M1810" t="s">
        <v>985</v>
      </c>
      <c r="N1810" t="s">
        <v>10635</v>
      </c>
      <c r="O1810" t="s">
        <v>796</v>
      </c>
      <c r="P1810" t="s">
        <v>10885</v>
      </c>
      <c r="Q1810" t="s">
        <v>10671</v>
      </c>
      <c r="R1810" t="s">
        <v>755</v>
      </c>
      <c r="S1810" t="s">
        <v>795</v>
      </c>
      <c r="T1810" t="s">
        <v>13667</v>
      </c>
      <c r="U1810" t="s">
        <v>965</v>
      </c>
      <c r="V1810" t="s">
        <v>10638</v>
      </c>
      <c r="W1810" t="s">
        <v>970</v>
      </c>
      <c r="X1810" t="s">
        <v>13668</v>
      </c>
    </row>
    <row r="1811" spans="2:24" ht="11" outlineLevel="1" x14ac:dyDescent="0.15">
      <c r="B1811" t="s">
        <v>1560</v>
      </c>
      <c r="C1811" t="s">
        <v>1561</v>
      </c>
      <c r="D1811" t="s">
        <v>170</v>
      </c>
      <c r="E1811" t="s">
        <v>10643</v>
      </c>
      <c r="F1811" t="s">
        <v>12674</v>
      </c>
      <c r="G1811" t="s">
        <v>1299</v>
      </c>
      <c r="H1811" s="17">
        <v>45890</v>
      </c>
      <c r="I1811" s="15">
        <v>2025</v>
      </c>
      <c r="J1811" t="s">
        <v>10634</v>
      </c>
      <c r="K1811" s="5">
        <v>0</v>
      </c>
      <c r="L1811" t="s">
        <v>967</v>
      </c>
      <c r="M1811" t="s">
        <v>985</v>
      </c>
      <c r="N1811" t="s">
        <v>10635</v>
      </c>
      <c r="O1811" t="s">
        <v>796</v>
      </c>
      <c r="P1811" t="s">
        <v>10885</v>
      </c>
      <c r="Q1811" t="s">
        <v>10671</v>
      </c>
      <c r="R1811" t="s">
        <v>755</v>
      </c>
      <c r="S1811" t="s">
        <v>795</v>
      </c>
      <c r="T1811" t="s">
        <v>13669</v>
      </c>
      <c r="U1811" t="s">
        <v>965</v>
      </c>
      <c r="V1811" t="s">
        <v>10638</v>
      </c>
      <c r="W1811" t="s">
        <v>970</v>
      </c>
      <c r="X1811" t="s">
        <v>13670</v>
      </c>
    </row>
    <row r="1812" spans="2:24" ht="11" outlineLevel="1" x14ac:dyDescent="0.15">
      <c r="B1812" t="s">
        <v>1560</v>
      </c>
      <c r="C1812" t="s">
        <v>1561</v>
      </c>
      <c r="D1812" t="s">
        <v>170</v>
      </c>
      <c r="E1812" t="s">
        <v>10664</v>
      </c>
      <c r="F1812" t="s">
        <v>12674</v>
      </c>
      <c r="G1812" t="s">
        <v>1299</v>
      </c>
      <c r="H1812" s="17">
        <v>45846</v>
      </c>
      <c r="I1812" s="15">
        <v>2025</v>
      </c>
      <c r="J1812" t="s">
        <v>10634</v>
      </c>
      <c r="K1812" s="5">
        <v>0</v>
      </c>
      <c r="L1812" t="s">
        <v>967</v>
      </c>
      <c r="M1812" t="s">
        <v>985</v>
      </c>
      <c r="N1812" t="s">
        <v>10635</v>
      </c>
      <c r="O1812" t="s">
        <v>796</v>
      </c>
      <c r="P1812" t="s">
        <v>10885</v>
      </c>
      <c r="Q1812" t="s">
        <v>10671</v>
      </c>
      <c r="R1812" t="s">
        <v>755</v>
      </c>
      <c r="S1812" t="s">
        <v>795</v>
      </c>
      <c r="T1812" t="s">
        <v>13669</v>
      </c>
      <c r="U1812" t="s">
        <v>965</v>
      </c>
      <c r="V1812" t="s">
        <v>10638</v>
      </c>
      <c r="W1812" t="s">
        <v>970</v>
      </c>
      <c r="X1812" t="s">
        <v>13671</v>
      </c>
    </row>
    <row r="1813" spans="2:24" ht="11" outlineLevel="1" x14ac:dyDescent="0.15">
      <c r="B1813" t="s">
        <v>1560</v>
      </c>
      <c r="C1813" t="s">
        <v>1561</v>
      </c>
      <c r="D1813" t="s">
        <v>170</v>
      </c>
      <c r="E1813" t="s">
        <v>10649</v>
      </c>
      <c r="F1813" t="s">
        <v>12674</v>
      </c>
      <c r="G1813" t="s">
        <v>1299</v>
      </c>
      <c r="H1813" s="17">
        <v>45559</v>
      </c>
      <c r="I1813" s="15">
        <v>2024</v>
      </c>
      <c r="J1813" t="s">
        <v>10634</v>
      </c>
      <c r="K1813" s="5">
        <v>3849000</v>
      </c>
      <c r="L1813" t="s">
        <v>967</v>
      </c>
      <c r="M1813" t="s">
        <v>985</v>
      </c>
      <c r="N1813" t="s">
        <v>10635</v>
      </c>
      <c r="O1813" t="s">
        <v>796</v>
      </c>
      <c r="P1813" t="s">
        <v>10885</v>
      </c>
      <c r="Q1813" t="s">
        <v>10671</v>
      </c>
      <c r="R1813" t="s">
        <v>755</v>
      </c>
      <c r="S1813" t="s">
        <v>795</v>
      </c>
      <c r="T1813" t="s">
        <v>13672</v>
      </c>
      <c r="U1813" t="s">
        <v>965</v>
      </c>
      <c r="V1813" t="s">
        <v>10638</v>
      </c>
      <c r="W1813" t="s">
        <v>970</v>
      </c>
      <c r="X1813" t="s">
        <v>13673</v>
      </c>
    </row>
    <row r="1814" spans="2:24" ht="11" outlineLevel="1" x14ac:dyDescent="0.15">
      <c r="B1814" t="s">
        <v>1563</v>
      </c>
      <c r="C1814" t="s">
        <v>1564</v>
      </c>
      <c r="D1814" t="s">
        <v>1565</v>
      </c>
      <c r="E1814" t="s">
        <v>10655</v>
      </c>
      <c r="F1814" t="s">
        <v>13674</v>
      </c>
      <c r="G1814" t="s">
        <v>1567</v>
      </c>
      <c r="H1814" s="17">
        <v>45133</v>
      </c>
      <c r="I1814" s="15">
        <v>2023</v>
      </c>
      <c r="J1814" t="s">
        <v>10634</v>
      </c>
      <c r="K1814" s="5">
        <v>0</v>
      </c>
      <c r="L1814" t="s">
        <v>967</v>
      </c>
      <c r="M1814" t="s">
        <v>985</v>
      </c>
      <c r="N1814" t="s">
        <v>10635</v>
      </c>
      <c r="O1814" t="s">
        <v>818</v>
      </c>
      <c r="P1814" t="s">
        <v>13675</v>
      </c>
      <c r="Q1814" t="s">
        <v>13676</v>
      </c>
      <c r="R1814" t="s">
        <v>1571</v>
      </c>
      <c r="S1814" t="s">
        <v>1569</v>
      </c>
      <c r="T1814" t="s">
        <v>13677</v>
      </c>
      <c r="U1814" t="s">
        <v>965</v>
      </c>
      <c r="V1814" t="s">
        <v>10638</v>
      </c>
      <c r="W1814" t="s">
        <v>970</v>
      </c>
      <c r="X1814" t="s">
        <v>13678</v>
      </c>
    </row>
    <row r="1815" spans="2:24" ht="11" outlineLevel="1" x14ac:dyDescent="0.15">
      <c r="B1815" t="s">
        <v>1563</v>
      </c>
      <c r="C1815" t="s">
        <v>1564</v>
      </c>
      <c r="D1815" t="s">
        <v>1565</v>
      </c>
      <c r="E1815" t="s">
        <v>10661</v>
      </c>
      <c r="F1815" t="s">
        <v>13674</v>
      </c>
      <c r="G1815" t="s">
        <v>1567</v>
      </c>
      <c r="H1815" s="17">
        <v>45083</v>
      </c>
      <c r="I1815" s="15">
        <v>2023</v>
      </c>
      <c r="J1815" t="s">
        <v>10634</v>
      </c>
      <c r="K1815" s="5">
        <v>0</v>
      </c>
      <c r="L1815" t="s">
        <v>967</v>
      </c>
      <c r="M1815" t="s">
        <v>985</v>
      </c>
      <c r="N1815" t="s">
        <v>10635</v>
      </c>
      <c r="O1815" t="s">
        <v>818</v>
      </c>
      <c r="P1815" t="s">
        <v>13675</v>
      </c>
      <c r="Q1815" t="s">
        <v>13676</v>
      </c>
      <c r="R1815" t="s">
        <v>1571</v>
      </c>
      <c r="S1815" t="s">
        <v>1569</v>
      </c>
      <c r="T1815" t="s">
        <v>13679</v>
      </c>
      <c r="U1815" t="s">
        <v>965</v>
      </c>
      <c r="V1815" t="s">
        <v>10638</v>
      </c>
      <c r="W1815" t="s">
        <v>970</v>
      </c>
      <c r="X1815" t="s">
        <v>13680</v>
      </c>
    </row>
    <row r="1816" spans="2:24" ht="11" outlineLevel="1" x14ac:dyDescent="0.15">
      <c r="B1816" t="s">
        <v>1563</v>
      </c>
      <c r="C1816" t="s">
        <v>1564</v>
      </c>
      <c r="D1816" t="s">
        <v>1565</v>
      </c>
      <c r="E1816" t="s">
        <v>10767</v>
      </c>
      <c r="F1816" t="s">
        <v>1566</v>
      </c>
      <c r="G1816" t="s">
        <v>1567</v>
      </c>
      <c r="H1816" s="17">
        <v>45656</v>
      </c>
      <c r="I1816" s="15">
        <v>2025</v>
      </c>
      <c r="J1816" t="s">
        <v>10634</v>
      </c>
      <c r="K1816" s="5">
        <v>-40115.31</v>
      </c>
      <c r="L1816" t="s">
        <v>967</v>
      </c>
      <c r="M1816" t="s">
        <v>985</v>
      </c>
      <c r="N1816" t="s">
        <v>10635</v>
      </c>
      <c r="O1816" t="s">
        <v>818</v>
      </c>
      <c r="P1816" t="s">
        <v>13675</v>
      </c>
      <c r="Q1816" t="s">
        <v>13676</v>
      </c>
      <c r="R1816" t="s">
        <v>1571</v>
      </c>
      <c r="S1816" t="s">
        <v>1569</v>
      </c>
      <c r="T1816" t="s">
        <v>13681</v>
      </c>
      <c r="U1816" t="s">
        <v>965</v>
      </c>
      <c r="V1816" t="s">
        <v>10638</v>
      </c>
      <c r="W1816" t="s">
        <v>970</v>
      </c>
      <c r="X1816" t="s">
        <v>13682</v>
      </c>
    </row>
    <row r="1817" spans="2:24" ht="11" outlineLevel="1" x14ac:dyDescent="0.15">
      <c r="B1817" t="s">
        <v>1563</v>
      </c>
      <c r="C1817" t="s">
        <v>1564</v>
      </c>
      <c r="D1817" t="s">
        <v>1565</v>
      </c>
      <c r="E1817" t="s">
        <v>10652</v>
      </c>
      <c r="F1817" t="s">
        <v>13674</v>
      </c>
      <c r="G1817" t="s">
        <v>1567</v>
      </c>
      <c r="H1817" s="17">
        <v>44595</v>
      </c>
      <c r="I1817" s="15">
        <v>2022</v>
      </c>
      <c r="J1817" t="s">
        <v>10634</v>
      </c>
      <c r="K1817" s="5">
        <v>1542672.58</v>
      </c>
      <c r="L1817" t="s">
        <v>967</v>
      </c>
      <c r="M1817" t="s">
        <v>985</v>
      </c>
      <c r="N1817" t="s">
        <v>10635</v>
      </c>
      <c r="O1817" t="s">
        <v>818</v>
      </c>
      <c r="P1817" t="s">
        <v>13675</v>
      </c>
      <c r="Q1817" t="s">
        <v>13676</v>
      </c>
      <c r="R1817" t="s">
        <v>1571</v>
      </c>
      <c r="S1817" t="s">
        <v>1569</v>
      </c>
      <c r="T1817" t="s">
        <v>13683</v>
      </c>
      <c r="U1817" t="s">
        <v>965</v>
      </c>
      <c r="V1817" t="s">
        <v>10638</v>
      </c>
      <c r="W1817" t="s">
        <v>970</v>
      </c>
      <c r="X1817" t="s">
        <v>13684</v>
      </c>
    </row>
    <row r="1818" spans="2:24" ht="11" outlineLevel="1" x14ac:dyDescent="0.15">
      <c r="B1818" t="s">
        <v>1563</v>
      </c>
      <c r="C1818" t="s">
        <v>1564</v>
      </c>
      <c r="D1818" t="s">
        <v>1565</v>
      </c>
      <c r="E1818" t="s">
        <v>10658</v>
      </c>
      <c r="F1818" t="s">
        <v>13674</v>
      </c>
      <c r="G1818" t="s">
        <v>1567</v>
      </c>
      <c r="H1818" s="17">
        <v>45080</v>
      </c>
      <c r="I1818" s="15">
        <v>2023</v>
      </c>
      <c r="J1818" t="s">
        <v>10634</v>
      </c>
      <c r="K1818" s="5">
        <v>0</v>
      </c>
      <c r="L1818" t="s">
        <v>967</v>
      </c>
      <c r="M1818" t="s">
        <v>985</v>
      </c>
      <c r="N1818" t="s">
        <v>10635</v>
      </c>
      <c r="O1818" t="s">
        <v>818</v>
      </c>
      <c r="P1818" t="s">
        <v>13675</v>
      </c>
      <c r="Q1818" t="s">
        <v>13676</v>
      </c>
      <c r="R1818" t="s">
        <v>1571</v>
      </c>
      <c r="S1818" t="s">
        <v>1569</v>
      </c>
      <c r="T1818" t="s">
        <v>13679</v>
      </c>
      <c r="U1818" t="s">
        <v>965</v>
      </c>
      <c r="V1818" t="s">
        <v>10638</v>
      </c>
      <c r="W1818" t="s">
        <v>970</v>
      </c>
      <c r="X1818" t="s">
        <v>13685</v>
      </c>
    </row>
    <row r="1819" spans="2:24" ht="11" outlineLevel="1" x14ac:dyDescent="0.15">
      <c r="B1819" t="s">
        <v>1563</v>
      </c>
      <c r="C1819" t="s">
        <v>1564</v>
      </c>
      <c r="D1819" t="s">
        <v>1565</v>
      </c>
      <c r="E1819" t="s">
        <v>10646</v>
      </c>
      <c r="F1819" t="s">
        <v>1566</v>
      </c>
      <c r="G1819" t="s">
        <v>1567</v>
      </c>
      <c r="H1819" s="17">
        <v>45257</v>
      </c>
      <c r="I1819" s="15">
        <v>2024</v>
      </c>
      <c r="J1819" t="s">
        <v>10634</v>
      </c>
      <c r="K1819" s="5">
        <v>0</v>
      </c>
      <c r="L1819" t="s">
        <v>967</v>
      </c>
      <c r="M1819" t="s">
        <v>985</v>
      </c>
      <c r="N1819" t="s">
        <v>10635</v>
      </c>
      <c r="O1819" t="s">
        <v>818</v>
      </c>
      <c r="P1819" t="s">
        <v>13675</v>
      </c>
      <c r="Q1819" t="s">
        <v>13676</v>
      </c>
      <c r="R1819" t="s">
        <v>1571</v>
      </c>
      <c r="S1819" t="s">
        <v>1569</v>
      </c>
      <c r="T1819" t="s">
        <v>13681</v>
      </c>
      <c r="U1819" t="s">
        <v>965</v>
      </c>
      <c r="V1819" t="s">
        <v>10638</v>
      </c>
      <c r="W1819" t="s">
        <v>970</v>
      </c>
      <c r="X1819" t="s">
        <v>13686</v>
      </c>
    </row>
    <row r="1820" spans="2:24" ht="11" outlineLevel="1" x14ac:dyDescent="0.15">
      <c r="B1820" t="s">
        <v>1563</v>
      </c>
      <c r="C1820" t="s">
        <v>1564</v>
      </c>
      <c r="D1820" t="s">
        <v>1565</v>
      </c>
      <c r="E1820" t="s">
        <v>10664</v>
      </c>
      <c r="F1820" t="s">
        <v>13674</v>
      </c>
      <c r="G1820" t="s">
        <v>1567</v>
      </c>
      <c r="H1820" s="17">
        <v>44617</v>
      </c>
      <c r="I1820" s="15">
        <v>2022</v>
      </c>
      <c r="J1820" t="s">
        <v>10634</v>
      </c>
      <c r="K1820" s="5">
        <v>0</v>
      </c>
      <c r="L1820" t="s">
        <v>967</v>
      </c>
      <c r="M1820" t="s">
        <v>985</v>
      </c>
      <c r="N1820" t="s">
        <v>10635</v>
      </c>
      <c r="O1820" t="s">
        <v>818</v>
      </c>
      <c r="P1820" t="s">
        <v>13675</v>
      </c>
      <c r="Q1820" t="s">
        <v>13676</v>
      </c>
      <c r="R1820" t="s">
        <v>1571</v>
      </c>
      <c r="S1820" t="s">
        <v>1569</v>
      </c>
      <c r="T1820" t="s">
        <v>13687</v>
      </c>
      <c r="U1820" t="s">
        <v>965</v>
      </c>
      <c r="V1820" t="s">
        <v>10638</v>
      </c>
      <c r="W1820" t="s">
        <v>970</v>
      </c>
      <c r="X1820" t="s">
        <v>13688</v>
      </c>
    </row>
    <row r="1821" spans="2:24" ht="11" outlineLevel="1" x14ac:dyDescent="0.15">
      <c r="B1821" t="s">
        <v>1563</v>
      </c>
      <c r="C1821" t="s">
        <v>1564</v>
      </c>
      <c r="D1821" t="s">
        <v>1565</v>
      </c>
      <c r="E1821" t="s">
        <v>10643</v>
      </c>
      <c r="F1821" t="s">
        <v>13674</v>
      </c>
      <c r="G1821" t="s">
        <v>1567</v>
      </c>
      <c r="H1821" s="17">
        <v>44669</v>
      </c>
      <c r="I1821" s="15">
        <v>2022</v>
      </c>
      <c r="J1821" t="s">
        <v>10634</v>
      </c>
      <c r="K1821" s="5">
        <v>-614932.5</v>
      </c>
      <c r="L1821" t="s">
        <v>967</v>
      </c>
      <c r="M1821" t="s">
        <v>985</v>
      </c>
      <c r="N1821" t="s">
        <v>10635</v>
      </c>
      <c r="O1821" t="s">
        <v>818</v>
      </c>
      <c r="P1821" t="s">
        <v>13675</v>
      </c>
      <c r="Q1821" t="s">
        <v>13676</v>
      </c>
      <c r="R1821" t="s">
        <v>1571</v>
      </c>
      <c r="S1821" t="s">
        <v>1569</v>
      </c>
      <c r="T1821" t="s">
        <v>13689</v>
      </c>
      <c r="U1821" t="s">
        <v>965</v>
      </c>
      <c r="V1821" t="s">
        <v>10638</v>
      </c>
      <c r="W1821" t="s">
        <v>970</v>
      </c>
      <c r="X1821" t="s">
        <v>13690</v>
      </c>
    </row>
    <row r="1822" spans="2:24" ht="11" outlineLevel="1" x14ac:dyDescent="0.15">
      <c r="B1822" t="s">
        <v>1563</v>
      </c>
      <c r="C1822" t="s">
        <v>1564</v>
      </c>
      <c r="D1822" t="s">
        <v>1565</v>
      </c>
      <c r="E1822" t="s">
        <v>10632</v>
      </c>
      <c r="F1822" t="s">
        <v>13674</v>
      </c>
      <c r="G1822" t="s">
        <v>1567</v>
      </c>
      <c r="H1822" s="17">
        <v>44673</v>
      </c>
      <c r="I1822" s="15">
        <v>2022</v>
      </c>
      <c r="J1822" t="s">
        <v>10634</v>
      </c>
      <c r="K1822" s="5">
        <v>614932.5</v>
      </c>
      <c r="L1822" t="s">
        <v>967</v>
      </c>
      <c r="M1822" t="s">
        <v>985</v>
      </c>
      <c r="N1822" t="s">
        <v>10635</v>
      </c>
      <c r="O1822" t="s">
        <v>818</v>
      </c>
      <c r="P1822" t="s">
        <v>13675</v>
      </c>
      <c r="Q1822" t="s">
        <v>13676</v>
      </c>
      <c r="R1822" t="s">
        <v>1571</v>
      </c>
      <c r="S1822" t="s">
        <v>1569</v>
      </c>
      <c r="T1822" t="s">
        <v>13691</v>
      </c>
      <c r="U1822" t="s">
        <v>965</v>
      </c>
      <c r="V1822" t="s">
        <v>10638</v>
      </c>
      <c r="W1822" t="s">
        <v>970</v>
      </c>
      <c r="X1822" t="s">
        <v>13692</v>
      </c>
    </row>
    <row r="1823" spans="2:24" ht="11" outlineLevel="1" x14ac:dyDescent="0.15">
      <c r="B1823" t="s">
        <v>1563</v>
      </c>
      <c r="C1823" t="s">
        <v>1564</v>
      </c>
      <c r="D1823" t="s">
        <v>1565</v>
      </c>
      <c r="E1823" t="s">
        <v>10649</v>
      </c>
      <c r="F1823" t="s">
        <v>13674</v>
      </c>
      <c r="G1823" t="s">
        <v>1567</v>
      </c>
      <c r="H1823" s="17">
        <v>44462</v>
      </c>
      <c r="I1823" s="15">
        <v>2021</v>
      </c>
      <c r="J1823" t="s">
        <v>10634</v>
      </c>
      <c r="K1823" s="5">
        <v>2098348.0099999998</v>
      </c>
      <c r="L1823" t="s">
        <v>967</v>
      </c>
      <c r="M1823" t="s">
        <v>985</v>
      </c>
      <c r="N1823" t="s">
        <v>10635</v>
      </c>
      <c r="O1823" t="s">
        <v>818</v>
      </c>
      <c r="P1823" t="s">
        <v>13675</v>
      </c>
      <c r="Q1823" t="s">
        <v>13676</v>
      </c>
      <c r="R1823" t="s">
        <v>1571</v>
      </c>
      <c r="S1823" t="s">
        <v>1569</v>
      </c>
      <c r="T1823" t="s">
        <v>13693</v>
      </c>
      <c r="U1823" t="s">
        <v>965</v>
      </c>
      <c r="V1823" t="s">
        <v>10638</v>
      </c>
      <c r="W1823" t="s">
        <v>970</v>
      </c>
      <c r="X1823" t="s">
        <v>13694</v>
      </c>
    </row>
    <row r="1824" spans="2:24" ht="11" outlineLevel="1" x14ac:dyDescent="0.15">
      <c r="B1824" t="s">
        <v>1563</v>
      </c>
      <c r="C1824" t="s">
        <v>1564</v>
      </c>
      <c r="D1824" t="s">
        <v>1565</v>
      </c>
      <c r="E1824" t="s">
        <v>10667</v>
      </c>
      <c r="F1824" t="s">
        <v>13674</v>
      </c>
      <c r="G1824" t="s">
        <v>1567</v>
      </c>
      <c r="H1824" s="17">
        <v>45051</v>
      </c>
      <c r="I1824" s="15">
        <v>2023</v>
      </c>
      <c r="J1824" t="s">
        <v>10634</v>
      </c>
      <c r="K1824" s="5">
        <v>78730</v>
      </c>
      <c r="L1824" t="s">
        <v>967</v>
      </c>
      <c r="M1824" t="s">
        <v>985</v>
      </c>
      <c r="N1824" t="s">
        <v>10635</v>
      </c>
      <c r="O1824" t="s">
        <v>818</v>
      </c>
      <c r="P1824" t="s">
        <v>13675</v>
      </c>
      <c r="Q1824" t="s">
        <v>13676</v>
      </c>
      <c r="R1824" t="s">
        <v>1571</v>
      </c>
      <c r="S1824" t="s">
        <v>1569</v>
      </c>
      <c r="T1824" t="s">
        <v>13695</v>
      </c>
      <c r="U1824" t="s">
        <v>965</v>
      </c>
      <c r="V1824" t="s">
        <v>10638</v>
      </c>
      <c r="W1824" t="s">
        <v>970</v>
      </c>
      <c r="X1824" t="s">
        <v>13696</v>
      </c>
    </row>
    <row r="1825" spans="2:24" ht="11" outlineLevel="1" x14ac:dyDescent="0.15">
      <c r="B1825" t="s">
        <v>1563</v>
      </c>
      <c r="C1825" t="s">
        <v>1564</v>
      </c>
      <c r="D1825" t="s">
        <v>1565</v>
      </c>
      <c r="E1825" t="s">
        <v>10640</v>
      </c>
      <c r="F1825" t="s">
        <v>1566</v>
      </c>
      <c r="G1825" t="s">
        <v>1567</v>
      </c>
      <c r="H1825" s="17">
        <v>45314</v>
      </c>
      <c r="I1825" s="15">
        <v>2024</v>
      </c>
      <c r="J1825" t="s">
        <v>10634</v>
      </c>
      <c r="K1825" s="5">
        <v>0</v>
      </c>
      <c r="L1825" t="s">
        <v>967</v>
      </c>
      <c r="M1825" t="s">
        <v>985</v>
      </c>
      <c r="N1825" t="s">
        <v>10635</v>
      </c>
      <c r="O1825" t="s">
        <v>818</v>
      </c>
      <c r="P1825" t="s">
        <v>13675</v>
      </c>
      <c r="Q1825" t="s">
        <v>13676</v>
      </c>
      <c r="R1825" t="s">
        <v>1571</v>
      </c>
      <c r="S1825" t="s">
        <v>1569</v>
      </c>
      <c r="T1825" t="s">
        <v>13681</v>
      </c>
      <c r="U1825" t="s">
        <v>965</v>
      </c>
      <c r="V1825" t="s">
        <v>10638</v>
      </c>
      <c r="W1825" t="s">
        <v>970</v>
      </c>
      <c r="X1825" t="s">
        <v>13697</v>
      </c>
    </row>
    <row r="1826" spans="2:24" ht="11" outlineLevel="1" x14ac:dyDescent="0.15">
      <c r="B1826" t="s">
        <v>1574</v>
      </c>
      <c r="C1826" t="s">
        <v>1575</v>
      </c>
      <c r="E1826" t="s">
        <v>10649</v>
      </c>
      <c r="F1826" t="s">
        <v>1354</v>
      </c>
      <c r="G1826" t="s">
        <v>1576</v>
      </c>
      <c r="H1826" s="17">
        <v>43273</v>
      </c>
      <c r="I1826" s="15">
        <v>2018</v>
      </c>
      <c r="J1826" t="s">
        <v>10634</v>
      </c>
      <c r="K1826" s="5">
        <v>2566115.33</v>
      </c>
      <c r="L1826" t="s">
        <v>967</v>
      </c>
      <c r="M1826" t="s">
        <v>956</v>
      </c>
      <c r="N1826" t="s">
        <v>10635</v>
      </c>
      <c r="O1826" t="s">
        <v>818</v>
      </c>
      <c r="P1826" t="s">
        <v>12860</v>
      </c>
      <c r="Q1826" t="s">
        <v>10671</v>
      </c>
      <c r="R1826" t="s">
        <v>1356</v>
      </c>
      <c r="S1826" t="s">
        <v>829</v>
      </c>
      <c r="T1826" t="s">
        <v>13698</v>
      </c>
      <c r="U1826" t="s">
        <v>965</v>
      </c>
      <c r="V1826" t="s">
        <v>10638</v>
      </c>
      <c r="W1826" t="s">
        <v>970</v>
      </c>
      <c r="X1826" t="s">
        <v>13699</v>
      </c>
    </row>
    <row r="1827" spans="2:24" ht="11" outlineLevel="1" x14ac:dyDescent="0.15">
      <c r="B1827" t="s">
        <v>1574</v>
      </c>
      <c r="C1827" t="s">
        <v>1575</v>
      </c>
      <c r="E1827" t="s">
        <v>10664</v>
      </c>
      <c r="F1827" t="s">
        <v>1354</v>
      </c>
      <c r="G1827" t="s">
        <v>1576</v>
      </c>
      <c r="H1827" s="17">
        <v>43340</v>
      </c>
      <c r="I1827" s="15">
        <v>2018</v>
      </c>
      <c r="J1827" t="s">
        <v>10634</v>
      </c>
      <c r="K1827" s="5">
        <v>0</v>
      </c>
      <c r="L1827" t="s">
        <v>967</v>
      </c>
      <c r="M1827" t="s">
        <v>956</v>
      </c>
      <c r="N1827" t="s">
        <v>10635</v>
      </c>
      <c r="O1827" t="s">
        <v>818</v>
      </c>
      <c r="P1827" t="s">
        <v>12860</v>
      </c>
      <c r="Q1827" t="s">
        <v>10671</v>
      </c>
      <c r="R1827" t="s">
        <v>1356</v>
      </c>
      <c r="S1827" t="s">
        <v>829</v>
      </c>
      <c r="T1827" t="s">
        <v>13700</v>
      </c>
      <c r="U1827" t="s">
        <v>965</v>
      </c>
      <c r="V1827" t="s">
        <v>10638</v>
      </c>
      <c r="W1827" t="s">
        <v>970</v>
      </c>
      <c r="X1827" t="s">
        <v>13701</v>
      </c>
    </row>
    <row r="1828" spans="2:24" ht="11" outlineLevel="1" x14ac:dyDescent="0.15">
      <c r="B1828" t="s">
        <v>1574</v>
      </c>
      <c r="C1828" t="s">
        <v>1575</v>
      </c>
      <c r="E1828" t="s">
        <v>10667</v>
      </c>
      <c r="F1828" t="s">
        <v>1354</v>
      </c>
      <c r="G1828" t="s">
        <v>1576</v>
      </c>
      <c r="H1828" s="17">
        <v>43453</v>
      </c>
      <c r="I1828" s="15">
        <v>2019</v>
      </c>
      <c r="J1828" t="s">
        <v>10634</v>
      </c>
      <c r="K1828" s="5">
        <v>0</v>
      </c>
      <c r="L1828" t="s">
        <v>967</v>
      </c>
      <c r="M1828" t="s">
        <v>956</v>
      </c>
      <c r="N1828" t="s">
        <v>10635</v>
      </c>
      <c r="O1828" t="s">
        <v>818</v>
      </c>
      <c r="P1828" t="s">
        <v>12860</v>
      </c>
      <c r="Q1828" t="s">
        <v>10671</v>
      </c>
      <c r="R1828" t="s">
        <v>1356</v>
      </c>
      <c r="S1828" t="s">
        <v>829</v>
      </c>
      <c r="T1828" t="s">
        <v>13702</v>
      </c>
      <c r="U1828" t="s">
        <v>965</v>
      </c>
      <c r="V1828" t="s">
        <v>10638</v>
      </c>
      <c r="W1828" t="s">
        <v>970</v>
      </c>
      <c r="X1828" t="s">
        <v>13703</v>
      </c>
    </row>
    <row r="1829" spans="2:24" ht="11" outlineLevel="1" x14ac:dyDescent="0.15">
      <c r="B1829" t="s">
        <v>1574</v>
      </c>
      <c r="C1829" t="s">
        <v>1575</v>
      </c>
      <c r="E1829" t="s">
        <v>10655</v>
      </c>
      <c r="F1829" t="s">
        <v>1354</v>
      </c>
      <c r="G1829" t="s">
        <v>1576</v>
      </c>
      <c r="H1829" s="17">
        <v>43722</v>
      </c>
      <c r="I1829" s="15">
        <v>2019</v>
      </c>
      <c r="J1829" t="s">
        <v>10634</v>
      </c>
      <c r="K1829" s="5">
        <v>-28944.66</v>
      </c>
      <c r="L1829" t="s">
        <v>967</v>
      </c>
      <c r="M1829" t="s">
        <v>956</v>
      </c>
      <c r="N1829" t="s">
        <v>10635</v>
      </c>
      <c r="O1829" t="s">
        <v>818</v>
      </c>
      <c r="P1829" t="s">
        <v>12860</v>
      </c>
      <c r="Q1829" t="s">
        <v>10671</v>
      </c>
      <c r="R1829" t="s">
        <v>1356</v>
      </c>
      <c r="S1829" t="s">
        <v>829</v>
      </c>
      <c r="T1829" t="s">
        <v>13704</v>
      </c>
      <c r="U1829" t="s">
        <v>965</v>
      </c>
      <c r="V1829" t="s">
        <v>10638</v>
      </c>
      <c r="W1829" t="s">
        <v>970</v>
      </c>
      <c r="X1829" t="s">
        <v>13705</v>
      </c>
    </row>
    <row r="1830" spans="2:24" ht="11" outlineLevel="1" x14ac:dyDescent="0.15">
      <c r="B1830" t="s">
        <v>1574</v>
      </c>
      <c r="C1830" t="s">
        <v>1575</v>
      </c>
      <c r="E1830" t="s">
        <v>10632</v>
      </c>
      <c r="F1830" t="s">
        <v>1354</v>
      </c>
      <c r="G1830" t="s">
        <v>1576</v>
      </c>
      <c r="H1830" s="17">
        <v>43453</v>
      </c>
      <c r="I1830" s="15">
        <v>2019</v>
      </c>
      <c r="J1830" t="s">
        <v>10634</v>
      </c>
      <c r="K1830" s="5">
        <v>1085000</v>
      </c>
      <c r="L1830" t="s">
        <v>967</v>
      </c>
      <c r="M1830" t="s">
        <v>956</v>
      </c>
      <c r="N1830" t="s">
        <v>10635</v>
      </c>
      <c r="O1830" t="s">
        <v>818</v>
      </c>
      <c r="P1830" t="s">
        <v>12860</v>
      </c>
      <c r="Q1830" t="s">
        <v>10671</v>
      </c>
      <c r="R1830" t="s">
        <v>1356</v>
      </c>
      <c r="S1830" t="s">
        <v>829</v>
      </c>
      <c r="T1830" t="s">
        <v>13706</v>
      </c>
      <c r="U1830" t="s">
        <v>965</v>
      </c>
      <c r="V1830" t="s">
        <v>10638</v>
      </c>
      <c r="W1830" t="s">
        <v>970</v>
      </c>
      <c r="X1830" t="s">
        <v>13707</v>
      </c>
    </row>
    <row r="1831" spans="2:24" ht="11" outlineLevel="1" x14ac:dyDescent="0.15">
      <c r="B1831" t="s">
        <v>1574</v>
      </c>
      <c r="C1831" t="s">
        <v>1575</v>
      </c>
      <c r="E1831" t="s">
        <v>10652</v>
      </c>
      <c r="F1831" t="s">
        <v>1354</v>
      </c>
      <c r="G1831" t="s">
        <v>1576</v>
      </c>
      <c r="H1831" s="17">
        <v>43277</v>
      </c>
      <c r="I1831" s="15">
        <v>2018</v>
      </c>
      <c r="J1831" t="s">
        <v>10634</v>
      </c>
      <c r="K1831" s="5">
        <v>-1283058.1599999999</v>
      </c>
      <c r="L1831" t="s">
        <v>967</v>
      </c>
      <c r="M1831" t="s">
        <v>956</v>
      </c>
      <c r="N1831" t="s">
        <v>10635</v>
      </c>
      <c r="O1831" t="s">
        <v>818</v>
      </c>
      <c r="P1831" t="s">
        <v>12860</v>
      </c>
      <c r="Q1831" t="s">
        <v>10671</v>
      </c>
      <c r="R1831" t="s">
        <v>1356</v>
      </c>
      <c r="S1831" t="s">
        <v>829</v>
      </c>
      <c r="T1831" t="s">
        <v>13708</v>
      </c>
      <c r="U1831" t="s">
        <v>965</v>
      </c>
      <c r="V1831" t="s">
        <v>10638</v>
      </c>
      <c r="W1831" t="s">
        <v>970</v>
      </c>
      <c r="X1831" t="s">
        <v>13709</v>
      </c>
    </row>
    <row r="1832" spans="2:24" ht="11" outlineLevel="1" x14ac:dyDescent="0.15">
      <c r="B1832" t="s">
        <v>1574</v>
      </c>
      <c r="C1832" t="s">
        <v>1575</v>
      </c>
      <c r="E1832" t="s">
        <v>10646</v>
      </c>
      <c r="F1832" t="s">
        <v>1354</v>
      </c>
      <c r="G1832" t="s">
        <v>1576</v>
      </c>
      <c r="H1832" s="17">
        <v>44629</v>
      </c>
      <c r="I1832" s="15">
        <v>2022</v>
      </c>
      <c r="J1832" t="s">
        <v>10634</v>
      </c>
      <c r="K1832" s="5">
        <v>-87017.57</v>
      </c>
      <c r="L1832" t="s">
        <v>967</v>
      </c>
      <c r="M1832" t="s">
        <v>956</v>
      </c>
      <c r="N1832" t="s">
        <v>10635</v>
      </c>
      <c r="O1832" t="s">
        <v>818</v>
      </c>
      <c r="P1832" t="s">
        <v>12860</v>
      </c>
      <c r="Q1832" t="s">
        <v>10671</v>
      </c>
      <c r="R1832" t="s">
        <v>1356</v>
      </c>
      <c r="S1832" t="s">
        <v>829</v>
      </c>
      <c r="T1832" t="s">
        <v>13710</v>
      </c>
      <c r="U1832" t="s">
        <v>965</v>
      </c>
      <c r="V1832" t="s">
        <v>10638</v>
      </c>
      <c r="W1832" t="s">
        <v>970</v>
      </c>
      <c r="X1832" t="s">
        <v>13711</v>
      </c>
    </row>
    <row r="1833" spans="2:24" ht="11" outlineLevel="1" x14ac:dyDescent="0.15">
      <c r="B1833" t="s">
        <v>1574</v>
      </c>
      <c r="C1833" t="s">
        <v>1575</v>
      </c>
      <c r="E1833" t="s">
        <v>10658</v>
      </c>
      <c r="F1833" t="s">
        <v>1354</v>
      </c>
      <c r="G1833" t="s">
        <v>1576</v>
      </c>
      <c r="H1833" s="17">
        <v>43546</v>
      </c>
      <c r="I1833" s="15">
        <v>2019</v>
      </c>
      <c r="J1833" t="s">
        <v>10634</v>
      </c>
      <c r="K1833" s="5">
        <v>699721.44</v>
      </c>
      <c r="L1833" t="s">
        <v>967</v>
      </c>
      <c r="M1833" t="s">
        <v>956</v>
      </c>
      <c r="N1833" t="s">
        <v>10635</v>
      </c>
      <c r="O1833" t="s">
        <v>818</v>
      </c>
      <c r="P1833" t="s">
        <v>12860</v>
      </c>
      <c r="Q1833" t="s">
        <v>10671</v>
      </c>
      <c r="R1833" t="s">
        <v>1356</v>
      </c>
      <c r="S1833" t="s">
        <v>829</v>
      </c>
      <c r="T1833" t="s">
        <v>13712</v>
      </c>
      <c r="U1833" t="s">
        <v>965</v>
      </c>
      <c r="V1833" t="s">
        <v>10638</v>
      </c>
      <c r="W1833" t="s">
        <v>970</v>
      </c>
      <c r="X1833" t="s">
        <v>13713</v>
      </c>
    </row>
    <row r="1834" spans="2:24" ht="11" outlineLevel="1" x14ac:dyDescent="0.15">
      <c r="B1834" t="s">
        <v>1574</v>
      </c>
      <c r="C1834" t="s">
        <v>1575</v>
      </c>
      <c r="E1834" t="s">
        <v>10767</v>
      </c>
      <c r="F1834" t="s">
        <v>1354</v>
      </c>
      <c r="G1834" t="s">
        <v>1576</v>
      </c>
      <c r="H1834" s="17">
        <v>45882</v>
      </c>
      <c r="I1834" s="15">
        <v>2025</v>
      </c>
      <c r="J1834" t="s">
        <v>10634</v>
      </c>
      <c r="K1834" s="5">
        <v>0</v>
      </c>
      <c r="L1834" t="s">
        <v>967</v>
      </c>
      <c r="M1834" t="s">
        <v>956</v>
      </c>
      <c r="N1834" t="s">
        <v>10635</v>
      </c>
      <c r="O1834" t="s">
        <v>818</v>
      </c>
      <c r="P1834" t="s">
        <v>12860</v>
      </c>
      <c r="Q1834" t="s">
        <v>10671</v>
      </c>
      <c r="R1834" t="s">
        <v>1356</v>
      </c>
      <c r="S1834" t="s">
        <v>829</v>
      </c>
      <c r="T1834" t="s">
        <v>12856</v>
      </c>
      <c r="U1834" t="s">
        <v>965</v>
      </c>
      <c r="V1834" t="s">
        <v>10638</v>
      </c>
      <c r="W1834" t="s">
        <v>970</v>
      </c>
      <c r="X1834" t="s">
        <v>13714</v>
      </c>
    </row>
    <row r="1835" spans="2:24" ht="11" outlineLevel="1" x14ac:dyDescent="0.15">
      <c r="B1835" t="s">
        <v>1574</v>
      </c>
      <c r="C1835" t="s">
        <v>1575</v>
      </c>
      <c r="E1835" t="s">
        <v>13715</v>
      </c>
      <c r="F1835" t="s">
        <v>1354</v>
      </c>
      <c r="G1835" t="s">
        <v>1576</v>
      </c>
      <c r="H1835" s="17">
        <v>43357</v>
      </c>
      <c r="I1835" s="15">
        <v>2018</v>
      </c>
      <c r="J1835" t="s">
        <v>10634</v>
      </c>
      <c r="K1835" s="5">
        <v>714233.18</v>
      </c>
      <c r="L1835" t="s">
        <v>967</v>
      </c>
      <c r="M1835" t="s">
        <v>956</v>
      </c>
      <c r="N1835" t="s">
        <v>10635</v>
      </c>
      <c r="O1835" t="s">
        <v>818</v>
      </c>
      <c r="P1835" t="s">
        <v>12860</v>
      </c>
      <c r="Q1835" t="s">
        <v>10671</v>
      </c>
      <c r="R1835" t="s">
        <v>1356</v>
      </c>
      <c r="S1835" t="s">
        <v>829</v>
      </c>
      <c r="T1835" t="s">
        <v>13716</v>
      </c>
      <c r="U1835" t="s">
        <v>965</v>
      </c>
      <c r="V1835" t="s">
        <v>10638</v>
      </c>
      <c r="W1835" t="s">
        <v>970</v>
      </c>
      <c r="X1835" t="s">
        <v>13717</v>
      </c>
    </row>
    <row r="1836" spans="2:24" ht="11" outlineLevel="1" x14ac:dyDescent="0.15">
      <c r="B1836" t="s">
        <v>1574</v>
      </c>
      <c r="C1836" t="s">
        <v>1575</v>
      </c>
      <c r="E1836" t="s">
        <v>10661</v>
      </c>
      <c r="F1836" t="s">
        <v>1354</v>
      </c>
      <c r="G1836" t="s">
        <v>1576</v>
      </c>
      <c r="H1836" s="17">
        <v>43609</v>
      </c>
      <c r="I1836" s="15">
        <v>2019</v>
      </c>
      <c r="J1836" t="s">
        <v>10634</v>
      </c>
      <c r="K1836" s="5">
        <v>0</v>
      </c>
      <c r="L1836" t="s">
        <v>967</v>
      </c>
      <c r="M1836" t="s">
        <v>956</v>
      </c>
      <c r="N1836" t="s">
        <v>10635</v>
      </c>
      <c r="O1836" t="s">
        <v>818</v>
      </c>
      <c r="P1836" t="s">
        <v>12860</v>
      </c>
      <c r="Q1836" t="s">
        <v>10671</v>
      </c>
      <c r="R1836" t="s">
        <v>1356</v>
      </c>
      <c r="S1836" t="s">
        <v>829</v>
      </c>
      <c r="T1836" t="s">
        <v>13718</v>
      </c>
      <c r="U1836" t="s">
        <v>965</v>
      </c>
      <c r="V1836" t="s">
        <v>10638</v>
      </c>
      <c r="W1836" t="s">
        <v>970</v>
      </c>
      <c r="X1836" t="s">
        <v>13719</v>
      </c>
    </row>
    <row r="1837" spans="2:24" ht="11" outlineLevel="1" x14ac:dyDescent="0.15">
      <c r="B1837" t="s">
        <v>1574</v>
      </c>
      <c r="C1837" t="s">
        <v>1575</v>
      </c>
      <c r="E1837" t="s">
        <v>10640</v>
      </c>
      <c r="F1837" t="s">
        <v>1354</v>
      </c>
      <c r="G1837" t="s">
        <v>1576</v>
      </c>
      <c r="H1837" s="17">
        <v>44172</v>
      </c>
      <c r="I1837" s="15">
        <v>2021</v>
      </c>
      <c r="J1837" t="s">
        <v>10634</v>
      </c>
      <c r="K1837" s="5">
        <v>0</v>
      </c>
      <c r="L1837" t="s">
        <v>967</v>
      </c>
      <c r="M1837" t="s">
        <v>956</v>
      </c>
      <c r="N1837" t="s">
        <v>10635</v>
      </c>
      <c r="O1837" t="s">
        <v>818</v>
      </c>
      <c r="P1837" t="s">
        <v>12860</v>
      </c>
      <c r="Q1837" t="s">
        <v>10671</v>
      </c>
      <c r="R1837" t="s">
        <v>1356</v>
      </c>
      <c r="S1837" t="s">
        <v>829</v>
      </c>
      <c r="T1837" t="s">
        <v>13720</v>
      </c>
      <c r="U1837" t="s">
        <v>965</v>
      </c>
      <c r="V1837" t="s">
        <v>10638</v>
      </c>
      <c r="W1837" t="s">
        <v>970</v>
      </c>
      <c r="X1837" t="s">
        <v>13721</v>
      </c>
    </row>
    <row r="1838" spans="2:24" ht="11" outlineLevel="1" x14ac:dyDescent="0.15">
      <c r="B1838" t="s">
        <v>1578</v>
      </c>
      <c r="C1838" t="s">
        <v>276</v>
      </c>
      <c r="E1838" t="s">
        <v>10728</v>
      </c>
      <c r="F1838" t="s">
        <v>676</v>
      </c>
      <c r="G1838" t="s">
        <v>1579</v>
      </c>
      <c r="H1838" s="17">
        <v>45709</v>
      </c>
      <c r="I1838" s="15">
        <v>2025</v>
      </c>
      <c r="J1838" t="s">
        <v>10634</v>
      </c>
      <c r="K1838" s="5">
        <v>242132</v>
      </c>
      <c r="L1838" t="s">
        <v>967</v>
      </c>
      <c r="M1838" t="s">
        <v>1141</v>
      </c>
      <c r="N1838" t="s">
        <v>10635</v>
      </c>
      <c r="O1838" t="s">
        <v>825</v>
      </c>
      <c r="P1838" t="s">
        <v>10636</v>
      </c>
      <c r="Q1838" t="s">
        <v>10636</v>
      </c>
      <c r="R1838" t="s">
        <v>755</v>
      </c>
      <c r="S1838" t="s">
        <v>795</v>
      </c>
      <c r="T1838" t="s">
        <v>13722</v>
      </c>
      <c r="U1838" t="s">
        <v>965</v>
      </c>
      <c r="V1838" t="s">
        <v>10638</v>
      </c>
      <c r="W1838" t="s">
        <v>970</v>
      </c>
      <c r="X1838" t="s">
        <v>13723</v>
      </c>
    </row>
    <row r="1839" spans="2:24" ht="11" outlineLevel="1" x14ac:dyDescent="0.15">
      <c r="B1839" t="s">
        <v>1578</v>
      </c>
      <c r="C1839" t="s">
        <v>276</v>
      </c>
      <c r="E1839" t="s">
        <v>10649</v>
      </c>
      <c r="F1839" t="s">
        <v>676</v>
      </c>
      <c r="G1839" t="s">
        <v>1579</v>
      </c>
      <c r="H1839" s="17">
        <v>44981</v>
      </c>
      <c r="I1839" s="15">
        <v>2023</v>
      </c>
      <c r="J1839" t="s">
        <v>10634</v>
      </c>
      <c r="K1839" s="5">
        <v>1373573.39</v>
      </c>
      <c r="L1839" t="s">
        <v>967</v>
      </c>
      <c r="M1839" t="s">
        <v>1141</v>
      </c>
      <c r="N1839" t="s">
        <v>10635</v>
      </c>
      <c r="O1839" t="s">
        <v>825</v>
      </c>
      <c r="P1839" t="s">
        <v>10636</v>
      </c>
      <c r="Q1839" t="s">
        <v>10636</v>
      </c>
      <c r="R1839" t="s">
        <v>755</v>
      </c>
      <c r="S1839" t="s">
        <v>795</v>
      </c>
      <c r="T1839" t="s">
        <v>13722</v>
      </c>
      <c r="U1839" t="s">
        <v>965</v>
      </c>
      <c r="V1839" t="s">
        <v>10638</v>
      </c>
      <c r="W1839" t="s">
        <v>970</v>
      </c>
      <c r="X1839" t="s">
        <v>13724</v>
      </c>
    </row>
    <row r="1840" spans="2:24" ht="11" outlineLevel="1" x14ac:dyDescent="0.15">
      <c r="B1840" t="s">
        <v>1578</v>
      </c>
      <c r="C1840" t="s">
        <v>276</v>
      </c>
      <c r="E1840" t="s">
        <v>10643</v>
      </c>
      <c r="F1840" t="s">
        <v>676</v>
      </c>
      <c r="G1840" t="s">
        <v>1579</v>
      </c>
      <c r="H1840" s="17">
        <v>45106</v>
      </c>
      <c r="I1840" s="15">
        <v>2023</v>
      </c>
      <c r="J1840" t="s">
        <v>10634</v>
      </c>
      <c r="K1840" s="5">
        <v>40404.6</v>
      </c>
      <c r="L1840" t="s">
        <v>967</v>
      </c>
      <c r="M1840" t="s">
        <v>1141</v>
      </c>
      <c r="N1840" t="s">
        <v>10635</v>
      </c>
      <c r="O1840" t="s">
        <v>825</v>
      </c>
      <c r="P1840" t="s">
        <v>10636</v>
      </c>
      <c r="Q1840" t="s">
        <v>10636</v>
      </c>
      <c r="R1840" t="s">
        <v>755</v>
      </c>
      <c r="S1840" t="s">
        <v>795</v>
      </c>
      <c r="T1840" t="s">
        <v>13722</v>
      </c>
      <c r="U1840" t="s">
        <v>965</v>
      </c>
      <c r="V1840" t="s">
        <v>10638</v>
      </c>
      <c r="W1840" t="s">
        <v>970</v>
      </c>
      <c r="X1840" t="s">
        <v>13725</v>
      </c>
    </row>
    <row r="1841" spans="2:24" ht="11" outlineLevel="1" x14ac:dyDescent="0.15">
      <c r="B1841" t="s">
        <v>1578</v>
      </c>
      <c r="C1841" t="s">
        <v>276</v>
      </c>
      <c r="E1841" t="s">
        <v>10661</v>
      </c>
      <c r="F1841" t="s">
        <v>676</v>
      </c>
      <c r="G1841" t="s">
        <v>1579</v>
      </c>
      <c r="H1841" s="17">
        <v>45328</v>
      </c>
      <c r="I1841" s="15">
        <v>2024</v>
      </c>
      <c r="J1841" t="s">
        <v>10634</v>
      </c>
      <c r="K1841" s="5">
        <v>355725.81</v>
      </c>
      <c r="L1841" t="s">
        <v>967</v>
      </c>
      <c r="M1841" t="s">
        <v>1141</v>
      </c>
      <c r="N1841" t="s">
        <v>10635</v>
      </c>
      <c r="O1841" t="s">
        <v>825</v>
      </c>
      <c r="P1841" t="s">
        <v>10636</v>
      </c>
      <c r="Q1841" t="s">
        <v>10636</v>
      </c>
      <c r="R1841" t="s">
        <v>755</v>
      </c>
      <c r="S1841" t="s">
        <v>795</v>
      </c>
      <c r="T1841" t="s">
        <v>13726</v>
      </c>
      <c r="U1841" t="s">
        <v>965</v>
      </c>
      <c r="V1841" t="s">
        <v>10638</v>
      </c>
      <c r="W1841" t="s">
        <v>970</v>
      </c>
      <c r="X1841" t="s">
        <v>13727</v>
      </c>
    </row>
    <row r="1842" spans="2:24" ht="11" outlineLevel="1" x14ac:dyDescent="0.15">
      <c r="B1842" t="s">
        <v>1578</v>
      </c>
      <c r="C1842" t="s">
        <v>276</v>
      </c>
      <c r="E1842" t="s">
        <v>10640</v>
      </c>
      <c r="F1842" t="s">
        <v>676</v>
      </c>
      <c r="G1842" t="s">
        <v>1579</v>
      </c>
      <c r="H1842" s="17">
        <v>45506</v>
      </c>
      <c r="I1842" s="15">
        <v>2024</v>
      </c>
      <c r="J1842" t="s">
        <v>10634</v>
      </c>
      <c r="K1842" s="5">
        <v>46188</v>
      </c>
      <c r="L1842" t="s">
        <v>967</v>
      </c>
      <c r="M1842" t="s">
        <v>1141</v>
      </c>
      <c r="N1842" t="s">
        <v>10635</v>
      </c>
      <c r="O1842" t="s">
        <v>825</v>
      </c>
      <c r="P1842" t="s">
        <v>10636</v>
      </c>
      <c r="Q1842" t="s">
        <v>10636</v>
      </c>
      <c r="R1842" t="s">
        <v>755</v>
      </c>
      <c r="S1842" t="s">
        <v>795</v>
      </c>
      <c r="T1842" t="s">
        <v>13728</v>
      </c>
      <c r="U1842" t="s">
        <v>965</v>
      </c>
      <c r="V1842" t="s">
        <v>10638</v>
      </c>
      <c r="W1842" t="s">
        <v>970</v>
      </c>
      <c r="X1842" t="s">
        <v>13729</v>
      </c>
    </row>
    <row r="1843" spans="2:24" ht="11" outlineLevel="1" x14ac:dyDescent="0.15">
      <c r="B1843" t="s">
        <v>1578</v>
      </c>
      <c r="C1843" t="s">
        <v>276</v>
      </c>
      <c r="E1843" t="s">
        <v>10851</v>
      </c>
      <c r="F1843" t="s">
        <v>676</v>
      </c>
      <c r="G1843" t="s">
        <v>1579</v>
      </c>
      <c r="H1843" s="17">
        <v>45824</v>
      </c>
      <c r="I1843" s="15">
        <v>2025</v>
      </c>
      <c r="J1843" t="s">
        <v>10634</v>
      </c>
      <c r="K1843" s="5">
        <v>-47893</v>
      </c>
      <c r="L1843" t="s">
        <v>967</v>
      </c>
      <c r="M1843" t="s">
        <v>1141</v>
      </c>
      <c r="N1843" t="s">
        <v>10635</v>
      </c>
      <c r="O1843" t="s">
        <v>825</v>
      </c>
      <c r="P1843" t="s">
        <v>10636</v>
      </c>
      <c r="Q1843" t="s">
        <v>10636</v>
      </c>
      <c r="R1843" t="s">
        <v>755</v>
      </c>
      <c r="S1843" t="s">
        <v>795</v>
      </c>
      <c r="T1843" t="s">
        <v>13722</v>
      </c>
      <c r="U1843" t="s">
        <v>965</v>
      </c>
      <c r="V1843" t="s">
        <v>10638</v>
      </c>
      <c r="W1843" t="s">
        <v>970</v>
      </c>
      <c r="X1843" t="s">
        <v>13730</v>
      </c>
    </row>
    <row r="1844" spans="2:24" ht="11" outlineLevel="1" x14ac:dyDescent="0.15">
      <c r="B1844" t="s">
        <v>1578</v>
      </c>
      <c r="C1844" t="s">
        <v>276</v>
      </c>
      <c r="E1844" t="s">
        <v>10652</v>
      </c>
      <c r="F1844" t="s">
        <v>676</v>
      </c>
      <c r="G1844" t="s">
        <v>1579</v>
      </c>
      <c r="H1844" s="17">
        <v>45026</v>
      </c>
      <c r="I1844" s="15">
        <v>2023</v>
      </c>
      <c r="J1844" t="s">
        <v>10634</v>
      </c>
      <c r="K1844" s="5">
        <v>138033.04</v>
      </c>
      <c r="L1844" t="s">
        <v>967</v>
      </c>
      <c r="M1844" t="s">
        <v>1141</v>
      </c>
      <c r="N1844" t="s">
        <v>10635</v>
      </c>
      <c r="O1844" t="s">
        <v>825</v>
      </c>
      <c r="P1844" t="s">
        <v>10636</v>
      </c>
      <c r="Q1844" t="s">
        <v>10636</v>
      </c>
      <c r="R1844" t="s">
        <v>755</v>
      </c>
      <c r="S1844" t="s">
        <v>795</v>
      </c>
      <c r="T1844" t="s">
        <v>13722</v>
      </c>
      <c r="U1844" t="s">
        <v>965</v>
      </c>
      <c r="V1844" t="s">
        <v>10638</v>
      </c>
      <c r="W1844" t="s">
        <v>970</v>
      </c>
      <c r="X1844" t="s">
        <v>13731</v>
      </c>
    </row>
    <row r="1845" spans="2:24" ht="11" outlineLevel="1" x14ac:dyDescent="0.15">
      <c r="B1845" t="s">
        <v>1578</v>
      </c>
      <c r="C1845" t="s">
        <v>276</v>
      </c>
      <c r="E1845" t="s">
        <v>10646</v>
      </c>
      <c r="F1845" t="s">
        <v>676</v>
      </c>
      <c r="G1845" t="s">
        <v>1579</v>
      </c>
      <c r="H1845" s="17">
        <v>45450</v>
      </c>
      <c r="I1845" s="15">
        <v>2024</v>
      </c>
      <c r="J1845" t="s">
        <v>10634</v>
      </c>
      <c r="K1845" s="5">
        <v>162408</v>
      </c>
      <c r="L1845" t="s">
        <v>967</v>
      </c>
      <c r="M1845" t="s">
        <v>1141</v>
      </c>
      <c r="N1845" t="s">
        <v>10635</v>
      </c>
      <c r="O1845" t="s">
        <v>825</v>
      </c>
      <c r="P1845" t="s">
        <v>10636</v>
      </c>
      <c r="Q1845" t="s">
        <v>10636</v>
      </c>
      <c r="R1845" t="s">
        <v>755</v>
      </c>
      <c r="S1845" t="s">
        <v>795</v>
      </c>
      <c r="T1845" t="s">
        <v>13722</v>
      </c>
      <c r="U1845" t="s">
        <v>965</v>
      </c>
      <c r="V1845" t="s">
        <v>10638</v>
      </c>
      <c r="W1845" t="s">
        <v>970</v>
      </c>
      <c r="X1845" t="s">
        <v>13732</v>
      </c>
    </row>
    <row r="1846" spans="2:24" ht="11" outlineLevel="1" x14ac:dyDescent="0.15">
      <c r="B1846" t="s">
        <v>1578</v>
      </c>
      <c r="C1846" t="s">
        <v>276</v>
      </c>
      <c r="E1846" t="s">
        <v>10632</v>
      </c>
      <c r="F1846" t="s">
        <v>676</v>
      </c>
      <c r="G1846" t="s">
        <v>1579</v>
      </c>
      <c r="H1846" s="17">
        <v>45142</v>
      </c>
      <c r="I1846" s="15">
        <v>2023</v>
      </c>
      <c r="J1846" t="s">
        <v>10634</v>
      </c>
      <c r="K1846" s="5">
        <v>246591.05</v>
      </c>
      <c r="L1846" t="s">
        <v>967</v>
      </c>
      <c r="M1846" t="s">
        <v>1141</v>
      </c>
      <c r="N1846" t="s">
        <v>10635</v>
      </c>
      <c r="O1846" t="s">
        <v>825</v>
      </c>
      <c r="P1846" t="s">
        <v>10636</v>
      </c>
      <c r="Q1846" t="s">
        <v>10636</v>
      </c>
      <c r="R1846" t="s">
        <v>755</v>
      </c>
      <c r="S1846" t="s">
        <v>795</v>
      </c>
      <c r="T1846" t="s">
        <v>13722</v>
      </c>
      <c r="U1846" t="s">
        <v>965</v>
      </c>
      <c r="V1846" t="s">
        <v>10638</v>
      </c>
      <c r="W1846" t="s">
        <v>970</v>
      </c>
      <c r="X1846" t="s">
        <v>13733</v>
      </c>
    </row>
    <row r="1847" spans="2:24" ht="11" outlineLevel="1" x14ac:dyDescent="0.15">
      <c r="B1847" t="s">
        <v>1578</v>
      </c>
      <c r="C1847" t="s">
        <v>276</v>
      </c>
      <c r="E1847" t="s">
        <v>10667</v>
      </c>
      <c r="F1847" t="s">
        <v>676</v>
      </c>
      <c r="G1847" t="s">
        <v>1579</v>
      </c>
      <c r="H1847" s="17">
        <v>45198</v>
      </c>
      <c r="I1847" s="15">
        <v>2023</v>
      </c>
      <c r="J1847" t="s">
        <v>10634</v>
      </c>
      <c r="K1847" s="5">
        <v>142017.76</v>
      </c>
      <c r="L1847" t="s">
        <v>967</v>
      </c>
      <c r="M1847" t="s">
        <v>1141</v>
      </c>
      <c r="N1847" t="s">
        <v>10635</v>
      </c>
      <c r="O1847" t="s">
        <v>825</v>
      </c>
      <c r="P1847" t="s">
        <v>10636</v>
      </c>
      <c r="Q1847" t="s">
        <v>10636</v>
      </c>
      <c r="R1847" t="s">
        <v>755</v>
      </c>
      <c r="S1847" t="s">
        <v>795</v>
      </c>
      <c r="T1847" t="s">
        <v>13722</v>
      </c>
      <c r="U1847" t="s">
        <v>965</v>
      </c>
      <c r="V1847" t="s">
        <v>10638</v>
      </c>
      <c r="W1847" t="s">
        <v>970</v>
      </c>
      <c r="X1847" t="s">
        <v>13734</v>
      </c>
    </row>
    <row r="1848" spans="2:24" ht="11" outlineLevel="1" x14ac:dyDescent="0.15">
      <c r="B1848" t="s">
        <v>1578</v>
      </c>
      <c r="C1848" t="s">
        <v>276</v>
      </c>
      <c r="E1848" t="s">
        <v>10655</v>
      </c>
      <c r="F1848" t="s">
        <v>676</v>
      </c>
      <c r="G1848" t="s">
        <v>1579</v>
      </c>
      <c r="H1848" s="17">
        <v>45390</v>
      </c>
      <c r="I1848" s="15">
        <v>2024</v>
      </c>
      <c r="J1848" t="s">
        <v>10634</v>
      </c>
      <c r="K1848" s="5">
        <v>377040.4</v>
      </c>
      <c r="L1848" t="s">
        <v>967</v>
      </c>
      <c r="M1848" t="s">
        <v>1141</v>
      </c>
      <c r="N1848" t="s">
        <v>10635</v>
      </c>
      <c r="O1848" t="s">
        <v>825</v>
      </c>
      <c r="P1848" t="s">
        <v>10636</v>
      </c>
      <c r="Q1848" t="s">
        <v>10636</v>
      </c>
      <c r="R1848" t="s">
        <v>755</v>
      </c>
      <c r="S1848" t="s">
        <v>795</v>
      </c>
      <c r="T1848" t="s">
        <v>13735</v>
      </c>
      <c r="U1848" t="s">
        <v>965</v>
      </c>
      <c r="V1848" t="s">
        <v>10638</v>
      </c>
      <c r="W1848" t="s">
        <v>970</v>
      </c>
      <c r="X1848" t="s">
        <v>13736</v>
      </c>
    </row>
    <row r="1849" spans="2:24" ht="11" outlineLevel="1" x14ac:dyDescent="0.15">
      <c r="B1849" t="s">
        <v>1578</v>
      </c>
      <c r="C1849" t="s">
        <v>276</v>
      </c>
      <c r="E1849" t="s">
        <v>10658</v>
      </c>
      <c r="F1849" t="s">
        <v>676</v>
      </c>
      <c r="G1849" t="s">
        <v>1579</v>
      </c>
      <c r="H1849" s="17">
        <v>45280</v>
      </c>
      <c r="I1849" s="15">
        <v>2024</v>
      </c>
      <c r="J1849" t="s">
        <v>10634</v>
      </c>
      <c r="K1849" s="5">
        <v>283623.87</v>
      </c>
      <c r="L1849" t="s">
        <v>967</v>
      </c>
      <c r="M1849" t="s">
        <v>1141</v>
      </c>
      <c r="N1849" t="s">
        <v>10635</v>
      </c>
      <c r="O1849" t="s">
        <v>825</v>
      </c>
      <c r="P1849" t="s">
        <v>10636</v>
      </c>
      <c r="Q1849" t="s">
        <v>11331</v>
      </c>
      <c r="R1849" t="s">
        <v>755</v>
      </c>
      <c r="S1849" t="s">
        <v>795</v>
      </c>
      <c r="T1849" t="s">
        <v>13722</v>
      </c>
      <c r="U1849" t="s">
        <v>965</v>
      </c>
      <c r="V1849" t="s">
        <v>10638</v>
      </c>
      <c r="W1849" t="s">
        <v>970</v>
      </c>
      <c r="X1849" t="s">
        <v>13737</v>
      </c>
    </row>
    <row r="1850" spans="2:24" ht="11" outlineLevel="1" x14ac:dyDescent="0.15">
      <c r="B1850" t="s">
        <v>1578</v>
      </c>
      <c r="C1850" t="s">
        <v>276</v>
      </c>
      <c r="E1850" t="s">
        <v>10711</v>
      </c>
      <c r="F1850" t="s">
        <v>676</v>
      </c>
      <c r="G1850" t="s">
        <v>1579</v>
      </c>
      <c r="H1850" s="17">
        <v>45547</v>
      </c>
      <c r="I1850" s="15">
        <v>2024</v>
      </c>
      <c r="J1850" t="s">
        <v>10634</v>
      </c>
      <c r="K1850" s="5">
        <v>163141</v>
      </c>
      <c r="L1850" t="s">
        <v>967</v>
      </c>
      <c r="M1850" t="s">
        <v>1141</v>
      </c>
      <c r="N1850" t="s">
        <v>10635</v>
      </c>
      <c r="O1850" t="s">
        <v>825</v>
      </c>
      <c r="P1850" t="s">
        <v>10636</v>
      </c>
      <c r="Q1850" t="s">
        <v>10636</v>
      </c>
      <c r="R1850" t="s">
        <v>755</v>
      </c>
      <c r="S1850" t="s">
        <v>795</v>
      </c>
      <c r="T1850" t="s">
        <v>13738</v>
      </c>
      <c r="U1850" t="s">
        <v>965</v>
      </c>
      <c r="V1850" t="s">
        <v>10638</v>
      </c>
      <c r="W1850" t="s">
        <v>970</v>
      </c>
      <c r="X1850" t="s">
        <v>13739</v>
      </c>
    </row>
    <row r="1851" spans="2:24" ht="11" outlineLevel="1" x14ac:dyDescent="0.15">
      <c r="B1851" t="s">
        <v>1578</v>
      </c>
      <c r="C1851" t="s">
        <v>276</v>
      </c>
      <c r="E1851" t="s">
        <v>10767</v>
      </c>
      <c r="F1851" t="s">
        <v>676</v>
      </c>
      <c r="G1851" t="s">
        <v>1579</v>
      </c>
      <c r="H1851" s="17">
        <v>45532</v>
      </c>
      <c r="I1851" s="15">
        <v>2024</v>
      </c>
      <c r="J1851" t="s">
        <v>10634</v>
      </c>
      <c r="K1851" s="5">
        <v>83584.399999999994</v>
      </c>
      <c r="L1851" t="s">
        <v>967</v>
      </c>
      <c r="M1851" t="s">
        <v>1141</v>
      </c>
      <c r="N1851" t="s">
        <v>10635</v>
      </c>
      <c r="O1851" t="s">
        <v>825</v>
      </c>
      <c r="P1851" t="s">
        <v>10636</v>
      </c>
      <c r="Q1851" t="s">
        <v>10636</v>
      </c>
      <c r="R1851" t="s">
        <v>755</v>
      </c>
      <c r="S1851" t="s">
        <v>795</v>
      </c>
      <c r="T1851" t="s">
        <v>13740</v>
      </c>
      <c r="U1851" t="s">
        <v>965</v>
      </c>
      <c r="V1851" t="s">
        <v>10638</v>
      </c>
      <c r="W1851" t="s">
        <v>970</v>
      </c>
      <c r="X1851" t="s">
        <v>13741</v>
      </c>
    </row>
    <row r="1852" spans="2:24" ht="11" outlineLevel="1" x14ac:dyDescent="0.15">
      <c r="B1852" t="s">
        <v>1581</v>
      </c>
      <c r="C1852" t="s">
        <v>1149</v>
      </c>
      <c r="D1852" t="s">
        <v>234</v>
      </c>
      <c r="E1852" t="s">
        <v>10926</v>
      </c>
      <c r="F1852" t="s">
        <v>608</v>
      </c>
      <c r="G1852" t="s">
        <v>1184</v>
      </c>
      <c r="H1852" s="17">
        <v>42173</v>
      </c>
      <c r="I1852" s="15">
        <v>2015</v>
      </c>
      <c r="J1852" t="s">
        <v>10634</v>
      </c>
      <c r="K1852" s="5">
        <v>101446</v>
      </c>
      <c r="L1852" t="s">
        <v>967</v>
      </c>
      <c r="M1852" t="s">
        <v>985</v>
      </c>
      <c r="N1852" t="s">
        <v>10635</v>
      </c>
      <c r="O1852" t="s">
        <v>796</v>
      </c>
      <c r="P1852" t="s">
        <v>11969</v>
      </c>
      <c r="Q1852" t="s">
        <v>11969</v>
      </c>
      <c r="R1852" t="s">
        <v>744</v>
      </c>
      <c r="S1852" t="s">
        <v>795</v>
      </c>
      <c r="T1852" t="s">
        <v>13742</v>
      </c>
      <c r="U1852" t="s">
        <v>965</v>
      </c>
      <c r="V1852" t="s">
        <v>10638</v>
      </c>
      <c r="W1852" t="s">
        <v>970</v>
      </c>
      <c r="X1852" t="s">
        <v>13743</v>
      </c>
    </row>
    <row r="1853" spans="2:24" ht="11" outlineLevel="1" x14ac:dyDescent="0.15">
      <c r="B1853" t="s">
        <v>1581</v>
      </c>
      <c r="C1853" t="s">
        <v>1149</v>
      </c>
      <c r="D1853" t="s">
        <v>234</v>
      </c>
      <c r="E1853" t="s">
        <v>10923</v>
      </c>
      <c r="F1853" t="s">
        <v>608</v>
      </c>
      <c r="G1853" t="s">
        <v>1184</v>
      </c>
      <c r="H1853" s="17">
        <v>42164</v>
      </c>
      <c r="I1853" s="15">
        <v>2015</v>
      </c>
      <c r="J1853" t="s">
        <v>10634</v>
      </c>
      <c r="K1853" s="5">
        <v>347451</v>
      </c>
      <c r="L1853" t="s">
        <v>967</v>
      </c>
      <c r="M1853" t="s">
        <v>985</v>
      </c>
      <c r="N1853" t="s">
        <v>10635</v>
      </c>
      <c r="O1853" t="s">
        <v>796</v>
      </c>
      <c r="P1853" t="s">
        <v>11969</v>
      </c>
      <c r="Q1853" t="s">
        <v>11969</v>
      </c>
      <c r="R1853" t="s">
        <v>744</v>
      </c>
      <c r="S1853" t="s">
        <v>795</v>
      </c>
      <c r="T1853" t="s">
        <v>13744</v>
      </c>
      <c r="U1853" t="s">
        <v>965</v>
      </c>
      <c r="V1853" t="s">
        <v>10638</v>
      </c>
      <c r="W1853" t="s">
        <v>970</v>
      </c>
      <c r="X1853" t="s">
        <v>13745</v>
      </c>
    </row>
    <row r="1854" spans="2:24" ht="11" outlineLevel="1" x14ac:dyDescent="0.15">
      <c r="B1854" t="s">
        <v>1581</v>
      </c>
      <c r="C1854" t="s">
        <v>1149</v>
      </c>
      <c r="D1854" t="s">
        <v>234</v>
      </c>
      <c r="E1854" t="s">
        <v>10989</v>
      </c>
      <c r="F1854" t="s">
        <v>608</v>
      </c>
      <c r="G1854" t="s">
        <v>1184</v>
      </c>
      <c r="H1854" s="17">
        <v>42103</v>
      </c>
      <c r="I1854" s="15">
        <v>2015</v>
      </c>
      <c r="J1854" t="s">
        <v>10634</v>
      </c>
      <c r="K1854" s="5">
        <v>41158</v>
      </c>
      <c r="L1854" t="s">
        <v>967</v>
      </c>
      <c r="M1854" t="s">
        <v>985</v>
      </c>
      <c r="N1854" t="s">
        <v>10635</v>
      </c>
      <c r="O1854" t="s">
        <v>796</v>
      </c>
      <c r="P1854" t="s">
        <v>11969</v>
      </c>
      <c r="Q1854" t="s">
        <v>11969</v>
      </c>
      <c r="R1854" t="s">
        <v>744</v>
      </c>
      <c r="S1854" t="s">
        <v>795</v>
      </c>
      <c r="T1854" t="s">
        <v>13746</v>
      </c>
      <c r="U1854" t="s">
        <v>965</v>
      </c>
      <c r="V1854" t="s">
        <v>10638</v>
      </c>
      <c r="W1854" t="s">
        <v>970</v>
      </c>
      <c r="X1854" t="s">
        <v>13747</v>
      </c>
    </row>
    <row r="1855" spans="2:24" ht="11" outlineLevel="1" x14ac:dyDescent="0.15">
      <c r="B1855" t="s">
        <v>1581</v>
      </c>
      <c r="C1855" t="s">
        <v>1149</v>
      </c>
      <c r="D1855" t="s">
        <v>234</v>
      </c>
      <c r="E1855" t="s">
        <v>10950</v>
      </c>
      <c r="F1855" t="s">
        <v>608</v>
      </c>
      <c r="G1855" t="s">
        <v>1184</v>
      </c>
      <c r="H1855" s="17">
        <v>42132</v>
      </c>
      <c r="I1855" s="15">
        <v>2015</v>
      </c>
      <c r="J1855" t="s">
        <v>10634</v>
      </c>
      <c r="K1855" s="5">
        <v>0</v>
      </c>
      <c r="L1855" t="s">
        <v>967</v>
      </c>
      <c r="M1855" t="s">
        <v>985</v>
      </c>
      <c r="N1855" t="s">
        <v>10635</v>
      </c>
      <c r="O1855" t="s">
        <v>796</v>
      </c>
      <c r="P1855" t="s">
        <v>11969</v>
      </c>
      <c r="Q1855" t="s">
        <v>11969</v>
      </c>
      <c r="R1855" t="s">
        <v>744</v>
      </c>
      <c r="S1855" t="s">
        <v>795</v>
      </c>
      <c r="T1855" t="s">
        <v>13748</v>
      </c>
      <c r="U1855" t="s">
        <v>965</v>
      </c>
      <c r="V1855" t="s">
        <v>10638</v>
      </c>
      <c r="W1855" t="s">
        <v>970</v>
      </c>
      <c r="X1855" t="s">
        <v>13749</v>
      </c>
    </row>
    <row r="1856" spans="2:24" ht="11" outlineLevel="1" x14ac:dyDescent="0.15">
      <c r="B1856" t="s">
        <v>1581</v>
      </c>
      <c r="C1856" t="s">
        <v>1149</v>
      </c>
      <c r="D1856" t="s">
        <v>234</v>
      </c>
      <c r="E1856" t="s">
        <v>10889</v>
      </c>
      <c r="F1856" t="s">
        <v>608</v>
      </c>
      <c r="G1856" t="s">
        <v>1184</v>
      </c>
      <c r="H1856" s="17">
        <v>42170</v>
      </c>
      <c r="I1856" s="15">
        <v>2015</v>
      </c>
      <c r="J1856" t="s">
        <v>10634</v>
      </c>
      <c r="K1856" s="5">
        <v>35323</v>
      </c>
      <c r="L1856" t="s">
        <v>967</v>
      </c>
      <c r="M1856" t="s">
        <v>985</v>
      </c>
      <c r="N1856" t="s">
        <v>10635</v>
      </c>
      <c r="O1856" t="s">
        <v>796</v>
      </c>
      <c r="P1856" t="s">
        <v>11969</v>
      </c>
      <c r="Q1856" t="s">
        <v>11969</v>
      </c>
      <c r="R1856" t="s">
        <v>744</v>
      </c>
      <c r="S1856" t="s">
        <v>795</v>
      </c>
      <c r="T1856" t="s">
        <v>13750</v>
      </c>
      <c r="U1856" t="s">
        <v>965</v>
      </c>
      <c r="V1856" t="s">
        <v>10638</v>
      </c>
      <c r="W1856" t="s">
        <v>970</v>
      </c>
      <c r="X1856" t="s">
        <v>13751</v>
      </c>
    </row>
    <row r="1857" spans="2:24" ht="11" outlineLevel="1" x14ac:dyDescent="0.15">
      <c r="B1857" t="s">
        <v>1581</v>
      </c>
      <c r="C1857" t="s">
        <v>1149</v>
      </c>
      <c r="D1857" t="s">
        <v>234</v>
      </c>
      <c r="E1857" t="s">
        <v>10956</v>
      </c>
      <c r="F1857" t="s">
        <v>608</v>
      </c>
      <c r="G1857" t="s">
        <v>1184</v>
      </c>
      <c r="H1857" s="17">
        <v>42139</v>
      </c>
      <c r="I1857" s="15">
        <v>2015</v>
      </c>
      <c r="J1857" t="s">
        <v>10634</v>
      </c>
      <c r="K1857" s="5">
        <v>88769</v>
      </c>
      <c r="L1857" t="s">
        <v>967</v>
      </c>
      <c r="M1857" t="s">
        <v>985</v>
      </c>
      <c r="N1857" t="s">
        <v>10635</v>
      </c>
      <c r="O1857" t="s">
        <v>796</v>
      </c>
      <c r="P1857" t="s">
        <v>11969</v>
      </c>
      <c r="Q1857" t="s">
        <v>11969</v>
      </c>
      <c r="R1857" t="s">
        <v>744</v>
      </c>
      <c r="S1857" t="s">
        <v>795</v>
      </c>
      <c r="T1857" t="s">
        <v>13752</v>
      </c>
      <c r="U1857" t="s">
        <v>965</v>
      </c>
      <c r="V1857" t="s">
        <v>10638</v>
      </c>
      <c r="W1857" t="s">
        <v>970</v>
      </c>
      <c r="X1857" t="s">
        <v>13753</v>
      </c>
    </row>
    <row r="1858" spans="2:24" ht="11" outlineLevel="1" x14ac:dyDescent="0.15">
      <c r="B1858" t="s">
        <v>1581</v>
      </c>
      <c r="C1858" t="s">
        <v>1149</v>
      </c>
      <c r="D1858" t="s">
        <v>234</v>
      </c>
      <c r="E1858" t="s">
        <v>10649</v>
      </c>
      <c r="F1858" t="s">
        <v>608</v>
      </c>
      <c r="G1858" t="s">
        <v>1184</v>
      </c>
      <c r="H1858" s="17">
        <v>42077</v>
      </c>
      <c r="I1858" s="15">
        <v>2015</v>
      </c>
      <c r="J1858" t="s">
        <v>10634</v>
      </c>
      <c r="K1858" s="5">
        <v>2977655.94</v>
      </c>
      <c r="L1858" t="s">
        <v>967</v>
      </c>
      <c r="M1858" t="s">
        <v>985</v>
      </c>
      <c r="N1858" t="s">
        <v>10635</v>
      </c>
      <c r="O1858" t="s">
        <v>796</v>
      </c>
      <c r="P1858" t="s">
        <v>11969</v>
      </c>
      <c r="Q1858" t="s">
        <v>11969</v>
      </c>
      <c r="R1858" t="s">
        <v>744</v>
      </c>
      <c r="S1858" t="s">
        <v>795</v>
      </c>
      <c r="T1858" t="s">
        <v>13754</v>
      </c>
      <c r="U1858" t="s">
        <v>965</v>
      </c>
      <c r="V1858" t="s">
        <v>10638</v>
      </c>
      <c r="W1858" t="s">
        <v>970</v>
      </c>
      <c r="X1858" t="s">
        <v>13755</v>
      </c>
    </row>
    <row r="1859" spans="2:24" ht="11" outlineLevel="1" x14ac:dyDescent="0.15">
      <c r="B1859" t="s">
        <v>1583</v>
      </c>
      <c r="C1859" t="s">
        <v>1584</v>
      </c>
      <c r="D1859" t="s">
        <v>209</v>
      </c>
      <c r="E1859" t="s">
        <v>10968</v>
      </c>
      <c r="F1859" t="s">
        <v>12674</v>
      </c>
      <c r="G1859" t="s">
        <v>1299</v>
      </c>
      <c r="H1859" s="17">
        <v>42678</v>
      </c>
      <c r="I1859" s="15">
        <v>2017</v>
      </c>
      <c r="J1859" t="s">
        <v>10634</v>
      </c>
      <c r="K1859" s="5">
        <v>0</v>
      </c>
      <c r="L1859" t="s">
        <v>967</v>
      </c>
      <c r="M1859" t="s">
        <v>985</v>
      </c>
      <c r="N1859" t="s">
        <v>10635</v>
      </c>
      <c r="O1859" t="s">
        <v>818</v>
      </c>
      <c r="P1859" t="s">
        <v>10671</v>
      </c>
      <c r="Q1859" t="s">
        <v>10671</v>
      </c>
      <c r="R1859" t="s">
        <v>743</v>
      </c>
      <c r="S1859" t="s">
        <v>795</v>
      </c>
      <c r="T1859" t="s">
        <v>13756</v>
      </c>
      <c r="U1859" t="s">
        <v>965</v>
      </c>
      <c r="V1859" t="s">
        <v>10638</v>
      </c>
      <c r="W1859" t="s">
        <v>970</v>
      </c>
      <c r="X1859" t="s">
        <v>13757</v>
      </c>
    </row>
    <row r="1860" spans="2:24" ht="11" outlineLevel="1" x14ac:dyDescent="0.15">
      <c r="B1860" t="s">
        <v>1583</v>
      </c>
      <c r="C1860" t="s">
        <v>1584</v>
      </c>
      <c r="D1860" t="s">
        <v>209</v>
      </c>
      <c r="E1860" t="s">
        <v>10932</v>
      </c>
      <c r="F1860" t="s">
        <v>12674</v>
      </c>
      <c r="G1860" t="s">
        <v>1299</v>
      </c>
      <c r="H1860" s="17">
        <v>42992</v>
      </c>
      <c r="I1860" s="15">
        <v>2017</v>
      </c>
      <c r="J1860" t="s">
        <v>10634</v>
      </c>
      <c r="K1860" s="5">
        <v>-287652.64</v>
      </c>
      <c r="L1860" t="s">
        <v>967</v>
      </c>
      <c r="M1860" t="s">
        <v>985</v>
      </c>
      <c r="N1860" t="s">
        <v>10635</v>
      </c>
      <c r="O1860" t="s">
        <v>818</v>
      </c>
      <c r="P1860" t="s">
        <v>10671</v>
      </c>
      <c r="Q1860" t="s">
        <v>10671</v>
      </c>
      <c r="R1860" t="s">
        <v>743</v>
      </c>
      <c r="S1860" t="s">
        <v>795</v>
      </c>
      <c r="T1860" t="s">
        <v>13758</v>
      </c>
      <c r="U1860" t="s">
        <v>965</v>
      </c>
      <c r="V1860" t="s">
        <v>10638</v>
      </c>
      <c r="W1860" t="s">
        <v>970</v>
      </c>
      <c r="X1860" t="s">
        <v>13759</v>
      </c>
    </row>
    <row r="1861" spans="2:24" ht="11" outlineLevel="1" x14ac:dyDescent="0.15">
      <c r="B1861" t="s">
        <v>1583</v>
      </c>
      <c r="C1861" t="s">
        <v>1584</v>
      </c>
      <c r="D1861" t="s">
        <v>209</v>
      </c>
      <c r="E1861" t="s">
        <v>10956</v>
      </c>
      <c r="F1861" t="s">
        <v>12674</v>
      </c>
      <c r="G1861" t="s">
        <v>1299</v>
      </c>
      <c r="H1861" s="17">
        <v>42472</v>
      </c>
      <c r="I1861" s="15">
        <v>2016</v>
      </c>
      <c r="J1861" t="s">
        <v>10634</v>
      </c>
      <c r="K1861" s="5">
        <v>0</v>
      </c>
      <c r="L1861" t="s">
        <v>967</v>
      </c>
      <c r="M1861" t="s">
        <v>985</v>
      </c>
      <c r="N1861" t="s">
        <v>10635</v>
      </c>
      <c r="O1861" t="s">
        <v>818</v>
      </c>
      <c r="P1861" t="s">
        <v>11052</v>
      </c>
      <c r="Q1861" t="s">
        <v>10671</v>
      </c>
      <c r="R1861" t="s">
        <v>743</v>
      </c>
      <c r="S1861" t="s">
        <v>795</v>
      </c>
      <c r="T1861" t="s">
        <v>13760</v>
      </c>
      <c r="U1861" t="s">
        <v>965</v>
      </c>
      <c r="V1861" t="s">
        <v>10638</v>
      </c>
      <c r="W1861" t="s">
        <v>970</v>
      </c>
      <c r="X1861" t="s">
        <v>13761</v>
      </c>
    </row>
    <row r="1862" spans="2:24" ht="11" outlineLevel="1" x14ac:dyDescent="0.15">
      <c r="B1862" t="s">
        <v>1583</v>
      </c>
      <c r="C1862" t="s">
        <v>1584</v>
      </c>
      <c r="D1862" t="s">
        <v>209</v>
      </c>
      <c r="E1862" t="s">
        <v>10889</v>
      </c>
      <c r="F1862" t="s">
        <v>12674</v>
      </c>
      <c r="G1862" t="s">
        <v>1299</v>
      </c>
      <c r="H1862" s="17">
        <v>42502</v>
      </c>
      <c r="I1862" s="15">
        <v>2016</v>
      </c>
      <c r="J1862" t="s">
        <v>10634</v>
      </c>
      <c r="K1862" s="5">
        <v>0</v>
      </c>
      <c r="L1862" t="s">
        <v>967</v>
      </c>
      <c r="M1862" t="s">
        <v>985</v>
      </c>
      <c r="N1862" t="s">
        <v>10635</v>
      </c>
      <c r="O1862" t="s">
        <v>818</v>
      </c>
      <c r="P1862" t="s">
        <v>11052</v>
      </c>
      <c r="Q1862" t="s">
        <v>10671</v>
      </c>
      <c r="R1862" t="s">
        <v>743</v>
      </c>
      <c r="S1862" t="s">
        <v>795</v>
      </c>
      <c r="T1862" t="s">
        <v>13760</v>
      </c>
      <c r="U1862" t="s">
        <v>965</v>
      </c>
      <c r="V1862" t="s">
        <v>10638</v>
      </c>
      <c r="W1862" t="s">
        <v>970</v>
      </c>
      <c r="X1862" t="s">
        <v>13762</v>
      </c>
    </row>
    <row r="1863" spans="2:24" ht="11" outlineLevel="1" x14ac:dyDescent="0.15">
      <c r="B1863" t="s">
        <v>1583</v>
      </c>
      <c r="C1863" t="s">
        <v>1584</v>
      </c>
      <c r="D1863" t="s">
        <v>209</v>
      </c>
      <c r="E1863" t="s">
        <v>10905</v>
      </c>
      <c r="F1863" t="s">
        <v>12674</v>
      </c>
      <c r="G1863" t="s">
        <v>1299</v>
      </c>
      <c r="H1863" s="17">
        <v>42576</v>
      </c>
      <c r="I1863" s="15">
        <v>2016</v>
      </c>
      <c r="J1863" t="s">
        <v>10634</v>
      </c>
      <c r="K1863" s="5">
        <v>58221.11</v>
      </c>
      <c r="L1863" t="s">
        <v>967</v>
      </c>
      <c r="M1863" t="s">
        <v>985</v>
      </c>
      <c r="N1863" t="s">
        <v>10635</v>
      </c>
      <c r="O1863" t="s">
        <v>818</v>
      </c>
      <c r="P1863" t="s">
        <v>10671</v>
      </c>
      <c r="Q1863" t="s">
        <v>10671</v>
      </c>
      <c r="R1863" t="s">
        <v>743</v>
      </c>
      <c r="S1863" t="s">
        <v>795</v>
      </c>
      <c r="T1863" t="s">
        <v>13760</v>
      </c>
      <c r="U1863" t="s">
        <v>965</v>
      </c>
      <c r="V1863" t="s">
        <v>10638</v>
      </c>
      <c r="W1863" t="s">
        <v>970</v>
      </c>
      <c r="X1863" t="s">
        <v>13763</v>
      </c>
    </row>
    <row r="1864" spans="2:24" ht="11" outlineLevel="1" x14ac:dyDescent="0.15">
      <c r="B1864" t="s">
        <v>1583</v>
      </c>
      <c r="C1864" t="s">
        <v>1584</v>
      </c>
      <c r="D1864" t="s">
        <v>209</v>
      </c>
      <c r="E1864" t="s">
        <v>10935</v>
      </c>
      <c r="F1864" t="s">
        <v>12674</v>
      </c>
      <c r="G1864" t="s">
        <v>1299</v>
      </c>
      <c r="H1864" s="17">
        <v>42606</v>
      </c>
      <c r="I1864" s="15">
        <v>2016</v>
      </c>
      <c r="J1864" t="s">
        <v>10634</v>
      </c>
      <c r="K1864" s="5">
        <v>0</v>
      </c>
      <c r="L1864" t="s">
        <v>967</v>
      </c>
      <c r="M1864" t="s">
        <v>985</v>
      </c>
      <c r="N1864" t="s">
        <v>10635</v>
      </c>
      <c r="O1864" t="s">
        <v>818</v>
      </c>
      <c r="P1864" t="s">
        <v>10671</v>
      </c>
      <c r="Q1864" t="s">
        <v>10671</v>
      </c>
      <c r="R1864" t="s">
        <v>743</v>
      </c>
      <c r="S1864" t="s">
        <v>795</v>
      </c>
      <c r="T1864" t="s">
        <v>13760</v>
      </c>
      <c r="U1864" t="s">
        <v>965</v>
      </c>
      <c r="V1864" t="s">
        <v>10638</v>
      </c>
      <c r="W1864" t="s">
        <v>970</v>
      </c>
      <c r="X1864" t="s">
        <v>13764</v>
      </c>
    </row>
    <row r="1865" spans="2:24" ht="11" outlineLevel="1" x14ac:dyDescent="0.15">
      <c r="B1865" t="s">
        <v>1583</v>
      </c>
      <c r="C1865" t="s">
        <v>1584</v>
      </c>
      <c r="D1865" t="s">
        <v>209</v>
      </c>
      <c r="E1865" t="s">
        <v>10908</v>
      </c>
      <c r="F1865" t="s">
        <v>12674</v>
      </c>
      <c r="G1865" t="s">
        <v>1299</v>
      </c>
      <c r="H1865" s="17">
        <v>42635</v>
      </c>
      <c r="I1865" s="15">
        <v>2016</v>
      </c>
      <c r="J1865" t="s">
        <v>10634</v>
      </c>
      <c r="K1865" s="5">
        <v>0</v>
      </c>
      <c r="L1865" t="s">
        <v>967</v>
      </c>
      <c r="M1865" t="s">
        <v>985</v>
      </c>
      <c r="N1865" t="s">
        <v>10635</v>
      </c>
      <c r="O1865" t="s">
        <v>818</v>
      </c>
      <c r="P1865" t="s">
        <v>10671</v>
      </c>
      <c r="Q1865" t="s">
        <v>10671</v>
      </c>
      <c r="R1865" t="s">
        <v>743</v>
      </c>
      <c r="S1865" t="s">
        <v>795</v>
      </c>
      <c r="T1865" t="s">
        <v>13760</v>
      </c>
      <c r="U1865" t="s">
        <v>965</v>
      </c>
      <c r="V1865" t="s">
        <v>10638</v>
      </c>
      <c r="W1865" t="s">
        <v>970</v>
      </c>
      <c r="X1865" t="s">
        <v>13765</v>
      </c>
    </row>
    <row r="1866" spans="2:24" ht="11" outlineLevel="1" x14ac:dyDescent="0.15">
      <c r="B1866" t="s">
        <v>1583</v>
      </c>
      <c r="C1866" t="s">
        <v>1584</v>
      </c>
      <c r="D1866" t="s">
        <v>209</v>
      </c>
      <c r="E1866" t="s">
        <v>10926</v>
      </c>
      <c r="F1866" t="s">
        <v>12674</v>
      </c>
      <c r="G1866" t="s">
        <v>1299</v>
      </c>
      <c r="H1866" s="17">
        <v>42537</v>
      </c>
      <c r="I1866" s="15">
        <v>2016</v>
      </c>
      <c r="J1866" t="s">
        <v>10634</v>
      </c>
      <c r="K1866" s="5">
        <v>0</v>
      </c>
      <c r="L1866" t="s">
        <v>967</v>
      </c>
      <c r="M1866" t="s">
        <v>985</v>
      </c>
      <c r="N1866" t="s">
        <v>10635</v>
      </c>
      <c r="O1866" t="s">
        <v>818</v>
      </c>
      <c r="P1866" t="s">
        <v>10671</v>
      </c>
      <c r="Q1866" t="s">
        <v>10671</v>
      </c>
      <c r="R1866" t="s">
        <v>743</v>
      </c>
      <c r="S1866" t="s">
        <v>795</v>
      </c>
      <c r="T1866" t="s">
        <v>13760</v>
      </c>
      <c r="U1866" t="s">
        <v>965</v>
      </c>
      <c r="V1866" t="s">
        <v>10638</v>
      </c>
      <c r="W1866" t="s">
        <v>970</v>
      </c>
      <c r="X1866" t="s">
        <v>13766</v>
      </c>
    </row>
    <row r="1867" spans="2:24" ht="11" outlineLevel="1" x14ac:dyDescent="0.15">
      <c r="B1867" t="s">
        <v>1583</v>
      </c>
      <c r="C1867" t="s">
        <v>1584</v>
      </c>
      <c r="D1867" t="s">
        <v>209</v>
      </c>
      <c r="E1867" t="s">
        <v>10959</v>
      </c>
      <c r="F1867" t="s">
        <v>12674</v>
      </c>
      <c r="G1867" t="s">
        <v>1299</v>
      </c>
      <c r="H1867" s="17">
        <v>42606</v>
      </c>
      <c r="I1867" s="15">
        <v>2016</v>
      </c>
      <c r="J1867" t="s">
        <v>10634</v>
      </c>
      <c r="K1867" s="5">
        <v>0</v>
      </c>
      <c r="L1867" t="s">
        <v>967</v>
      </c>
      <c r="M1867" t="s">
        <v>985</v>
      </c>
      <c r="N1867" t="s">
        <v>10635</v>
      </c>
      <c r="O1867" t="s">
        <v>818</v>
      </c>
      <c r="P1867" t="s">
        <v>10671</v>
      </c>
      <c r="Q1867" t="s">
        <v>10671</v>
      </c>
      <c r="R1867" t="s">
        <v>743</v>
      </c>
      <c r="S1867" t="s">
        <v>795</v>
      </c>
      <c r="T1867" t="s">
        <v>13767</v>
      </c>
      <c r="U1867" t="s">
        <v>965</v>
      </c>
      <c r="V1867" t="s">
        <v>10638</v>
      </c>
      <c r="W1867" t="s">
        <v>970</v>
      </c>
      <c r="X1867" t="s">
        <v>13768</v>
      </c>
    </row>
    <row r="1868" spans="2:24" ht="11" outlineLevel="1" x14ac:dyDescent="0.15">
      <c r="B1868" t="s">
        <v>1583</v>
      </c>
      <c r="C1868" t="s">
        <v>1584</v>
      </c>
      <c r="D1868" t="s">
        <v>209</v>
      </c>
      <c r="E1868" t="s">
        <v>10989</v>
      </c>
      <c r="F1868" t="s">
        <v>12674</v>
      </c>
      <c r="G1868" t="s">
        <v>1299</v>
      </c>
      <c r="H1868" s="17">
        <v>42446</v>
      </c>
      <c r="I1868" s="15">
        <v>2016</v>
      </c>
      <c r="J1868" t="s">
        <v>10634</v>
      </c>
      <c r="K1868" s="5">
        <v>78084.600000000006</v>
      </c>
      <c r="L1868" t="s">
        <v>967</v>
      </c>
      <c r="M1868" t="s">
        <v>985</v>
      </c>
      <c r="N1868" t="s">
        <v>10635</v>
      </c>
      <c r="O1868" t="s">
        <v>818</v>
      </c>
      <c r="P1868" t="s">
        <v>10671</v>
      </c>
      <c r="Q1868" t="s">
        <v>10671</v>
      </c>
      <c r="R1868" t="s">
        <v>743</v>
      </c>
      <c r="S1868" t="s">
        <v>795</v>
      </c>
      <c r="T1868" t="s">
        <v>13760</v>
      </c>
      <c r="U1868" t="s">
        <v>965</v>
      </c>
      <c r="V1868" t="s">
        <v>10638</v>
      </c>
      <c r="W1868" t="s">
        <v>970</v>
      </c>
      <c r="X1868" t="s">
        <v>13769</v>
      </c>
    </row>
    <row r="1869" spans="2:24" ht="11" outlineLevel="1" x14ac:dyDescent="0.15">
      <c r="B1869" t="s">
        <v>1583</v>
      </c>
      <c r="C1869" t="s">
        <v>1584</v>
      </c>
      <c r="D1869" t="s">
        <v>209</v>
      </c>
      <c r="E1869" t="s">
        <v>10649</v>
      </c>
      <c r="F1869" t="s">
        <v>12674</v>
      </c>
      <c r="G1869" t="s">
        <v>1299</v>
      </c>
      <c r="H1869" s="17">
        <v>42409</v>
      </c>
      <c r="I1869" s="15">
        <v>2016</v>
      </c>
      <c r="J1869" t="s">
        <v>10634</v>
      </c>
      <c r="K1869" s="5">
        <v>3710310</v>
      </c>
      <c r="L1869" t="s">
        <v>967</v>
      </c>
      <c r="M1869" t="s">
        <v>985</v>
      </c>
      <c r="N1869" t="s">
        <v>10635</v>
      </c>
      <c r="O1869" t="s">
        <v>818</v>
      </c>
      <c r="P1869" t="s">
        <v>11052</v>
      </c>
      <c r="Q1869" t="s">
        <v>10671</v>
      </c>
      <c r="R1869" t="s">
        <v>743</v>
      </c>
      <c r="S1869" t="s">
        <v>795</v>
      </c>
      <c r="T1869" t="s">
        <v>13770</v>
      </c>
      <c r="U1869" t="s">
        <v>965</v>
      </c>
      <c r="V1869" t="s">
        <v>10638</v>
      </c>
      <c r="W1869" t="s">
        <v>970</v>
      </c>
      <c r="X1869" t="s">
        <v>13771</v>
      </c>
    </row>
    <row r="1870" spans="2:24" ht="11" outlineLevel="1" x14ac:dyDescent="0.15">
      <c r="B1870" t="s">
        <v>1583</v>
      </c>
      <c r="C1870" t="s">
        <v>1584</v>
      </c>
      <c r="D1870" t="s">
        <v>209</v>
      </c>
      <c r="E1870" t="s">
        <v>10923</v>
      </c>
      <c r="F1870" t="s">
        <v>12674</v>
      </c>
      <c r="G1870" t="s">
        <v>1299</v>
      </c>
      <c r="H1870" s="17">
        <v>42481</v>
      </c>
      <c r="I1870" s="15">
        <v>2016</v>
      </c>
      <c r="J1870" t="s">
        <v>10634</v>
      </c>
      <c r="K1870" s="5">
        <v>0</v>
      </c>
      <c r="L1870" t="s">
        <v>967</v>
      </c>
      <c r="M1870" t="s">
        <v>985</v>
      </c>
      <c r="N1870" t="s">
        <v>10635</v>
      </c>
      <c r="O1870" t="s">
        <v>818</v>
      </c>
      <c r="P1870" t="s">
        <v>10671</v>
      </c>
      <c r="Q1870" t="s">
        <v>10671</v>
      </c>
      <c r="R1870" t="s">
        <v>743</v>
      </c>
      <c r="S1870" t="s">
        <v>795</v>
      </c>
      <c r="T1870" t="s">
        <v>13760</v>
      </c>
      <c r="U1870" t="s">
        <v>965</v>
      </c>
      <c r="V1870" t="s">
        <v>10638</v>
      </c>
      <c r="W1870" t="s">
        <v>970</v>
      </c>
      <c r="X1870" t="s">
        <v>13772</v>
      </c>
    </row>
    <row r="1871" spans="2:24" ht="11" outlineLevel="1" x14ac:dyDescent="0.15">
      <c r="B1871" t="s">
        <v>1583</v>
      </c>
      <c r="C1871" t="s">
        <v>1584</v>
      </c>
      <c r="D1871" t="s">
        <v>209</v>
      </c>
      <c r="E1871" t="s">
        <v>10950</v>
      </c>
      <c r="F1871" t="s">
        <v>12674</v>
      </c>
      <c r="G1871" t="s">
        <v>1299</v>
      </c>
      <c r="H1871" s="17">
        <v>42461</v>
      </c>
      <c r="I1871" s="15">
        <v>2016</v>
      </c>
      <c r="J1871" t="s">
        <v>10634</v>
      </c>
      <c r="K1871" s="5">
        <v>0</v>
      </c>
      <c r="L1871" t="s">
        <v>967</v>
      </c>
      <c r="M1871" t="s">
        <v>985</v>
      </c>
      <c r="N1871" t="s">
        <v>10635</v>
      </c>
      <c r="O1871" t="s">
        <v>818</v>
      </c>
      <c r="P1871" t="s">
        <v>10671</v>
      </c>
      <c r="Q1871" t="s">
        <v>10671</v>
      </c>
      <c r="R1871" t="s">
        <v>743</v>
      </c>
      <c r="S1871" t="s">
        <v>795</v>
      </c>
      <c r="T1871" t="s">
        <v>13760</v>
      </c>
      <c r="U1871" t="s">
        <v>965</v>
      </c>
      <c r="V1871" t="s">
        <v>10638</v>
      </c>
      <c r="W1871" t="s">
        <v>970</v>
      </c>
      <c r="X1871" t="s">
        <v>13773</v>
      </c>
    </row>
    <row r="1872" spans="2:24" ht="11" outlineLevel="1" x14ac:dyDescent="0.15">
      <c r="B1872" t="s">
        <v>1586</v>
      </c>
      <c r="C1872" t="s">
        <v>277</v>
      </c>
      <c r="E1872" t="s">
        <v>10649</v>
      </c>
      <c r="F1872" t="s">
        <v>604</v>
      </c>
      <c r="G1872" t="s">
        <v>1088</v>
      </c>
      <c r="H1872" s="17">
        <v>43731</v>
      </c>
      <c r="I1872" s="15">
        <v>2019</v>
      </c>
      <c r="J1872" t="s">
        <v>10634</v>
      </c>
      <c r="K1872" s="5">
        <v>3288769</v>
      </c>
      <c r="L1872" t="s">
        <v>967</v>
      </c>
      <c r="M1872" t="s">
        <v>956</v>
      </c>
      <c r="N1872" t="s">
        <v>10635</v>
      </c>
      <c r="O1872" t="s">
        <v>796</v>
      </c>
      <c r="P1872" t="s">
        <v>10636</v>
      </c>
      <c r="Q1872" t="s">
        <v>10636</v>
      </c>
      <c r="R1872" t="s">
        <v>746</v>
      </c>
      <c r="S1872" t="s">
        <v>795</v>
      </c>
      <c r="T1872" t="s">
        <v>13774</v>
      </c>
      <c r="U1872" t="s">
        <v>965</v>
      </c>
      <c r="V1872" t="s">
        <v>10638</v>
      </c>
      <c r="W1872" t="s">
        <v>970</v>
      </c>
      <c r="X1872" t="s">
        <v>13775</v>
      </c>
    </row>
    <row r="1873" spans="2:24" ht="11" outlineLevel="1" x14ac:dyDescent="0.15">
      <c r="B1873" t="s">
        <v>1586</v>
      </c>
      <c r="C1873" t="s">
        <v>277</v>
      </c>
      <c r="E1873" t="s">
        <v>10632</v>
      </c>
      <c r="F1873" t="s">
        <v>604</v>
      </c>
      <c r="G1873" t="s">
        <v>1088</v>
      </c>
      <c r="H1873" s="17">
        <v>43893</v>
      </c>
      <c r="I1873" s="15">
        <v>2020</v>
      </c>
      <c r="J1873" t="s">
        <v>10634</v>
      </c>
      <c r="K1873" s="5">
        <v>0</v>
      </c>
      <c r="L1873" t="s">
        <v>967</v>
      </c>
      <c r="M1873" t="s">
        <v>956</v>
      </c>
      <c r="N1873" t="s">
        <v>10635</v>
      </c>
      <c r="O1873" t="s">
        <v>796</v>
      </c>
      <c r="P1873" t="s">
        <v>10636</v>
      </c>
      <c r="Q1873" t="s">
        <v>10636</v>
      </c>
      <c r="R1873" t="s">
        <v>746</v>
      </c>
      <c r="S1873" t="s">
        <v>795</v>
      </c>
      <c r="T1873" t="s">
        <v>13774</v>
      </c>
      <c r="U1873" t="s">
        <v>965</v>
      </c>
      <c r="V1873" t="s">
        <v>10638</v>
      </c>
      <c r="W1873" t="s">
        <v>970</v>
      </c>
      <c r="X1873" t="s">
        <v>13776</v>
      </c>
    </row>
    <row r="1874" spans="2:24" ht="11" outlineLevel="1" x14ac:dyDescent="0.15">
      <c r="B1874" t="s">
        <v>1586</v>
      </c>
      <c r="C1874" t="s">
        <v>277</v>
      </c>
      <c r="E1874" t="s">
        <v>10667</v>
      </c>
      <c r="F1874" t="s">
        <v>604</v>
      </c>
      <c r="G1874" t="s">
        <v>1088</v>
      </c>
      <c r="H1874" s="17">
        <v>43915</v>
      </c>
      <c r="I1874" s="15">
        <v>2020</v>
      </c>
      <c r="J1874" t="s">
        <v>10634</v>
      </c>
      <c r="K1874" s="5">
        <v>0</v>
      </c>
      <c r="L1874" t="s">
        <v>967</v>
      </c>
      <c r="M1874" t="s">
        <v>956</v>
      </c>
      <c r="N1874" t="s">
        <v>10635</v>
      </c>
      <c r="O1874" t="s">
        <v>796</v>
      </c>
      <c r="P1874" t="s">
        <v>10636</v>
      </c>
      <c r="Q1874" t="s">
        <v>10636</v>
      </c>
      <c r="R1874" t="s">
        <v>746</v>
      </c>
      <c r="S1874" t="s">
        <v>795</v>
      </c>
      <c r="T1874" t="s">
        <v>13774</v>
      </c>
      <c r="U1874" t="s">
        <v>965</v>
      </c>
      <c r="V1874" t="s">
        <v>10638</v>
      </c>
      <c r="W1874" t="s">
        <v>970</v>
      </c>
      <c r="X1874" t="s">
        <v>13777</v>
      </c>
    </row>
    <row r="1875" spans="2:24" ht="11" outlineLevel="1" x14ac:dyDescent="0.15">
      <c r="B1875" t="s">
        <v>1586</v>
      </c>
      <c r="C1875" t="s">
        <v>277</v>
      </c>
      <c r="E1875" t="s">
        <v>10643</v>
      </c>
      <c r="F1875" t="s">
        <v>604</v>
      </c>
      <c r="G1875" t="s">
        <v>1088</v>
      </c>
      <c r="H1875" s="17">
        <v>43873</v>
      </c>
      <c r="I1875" s="15">
        <v>2020</v>
      </c>
      <c r="J1875" t="s">
        <v>10634</v>
      </c>
      <c r="K1875" s="5">
        <v>0</v>
      </c>
      <c r="L1875" t="s">
        <v>967</v>
      </c>
      <c r="M1875" t="s">
        <v>956</v>
      </c>
      <c r="N1875" t="s">
        <v>10635</v>
      </c>
      <c r="O1875" t="s">
        <v>796</v>
      </c>
      <c r="P1875" t="s">
        <v>10636</v>
      </c>
      <c r="Q1875" t="s">
        <v>10636</v>
      </c>
      <c r="R1875" t="s">
        <v>746</v>
      </c>
      <c r="S1875" t="s">
        <v>795</v>
      </c>
      <c r="T1875" t="s">
        <v>13774</v>
      </c>
      <c r="U1875" t="s">
        <v>965</v>
      </c>
      <c r="V1875" t="s">
        <v>10638</v>
      </c>
      <c r="W1875" t="s">
        <v>970</v>
      </c>
      <c r="X1875" t="s">
        <v>13778</v>
      </c>
    </row>
    <row r="1876" spans="2:24" ht="11" outlineLevel="1" x14ac:dyDescent="0.15">
      <c r="B1876" t="s">
        <v>1586</v>
      </c>
      <c r="C1876" t="s">
        <v>277</v>
      </c>
      <c r="E1876" t="s">
        <v>10652</v>
      </c>
      <c r="F1876" t="s">
        <v>604</v>
      </c>
      <c r="G1876" t="s">
        <v>1088</v>
      </c>
      <c r="H1876" s="17">
        <v>43754</v>
      </c>
      <c r="I1876" s="15">
        <v>2020</v>
      </c>
      <c r="J1876" t="s">
        <v>10634</v>
      </c>
      <c r="K1876" s="5">
        <v>0</v>
      </c>
      <c r="L1876" t="s">
        <v>967</v>
      </c>
      <c r="M1876" t="s">
        <v>956</v>
      </c>
      <c r="N1876" t="s">
        <v>10635</v>
      </c>
      <c r="O1876" t="s">
        <v>796</v>
      </c>
      <c r="P1876" t="s">
        <v>10636</v>
      </c>
      <c r="Q1876" t="s">
        <v>12621</v>
      </c>
      <c r="R1876" t="s">
        <v>746</v>
      </c>
      <c r="S1876" t="s">
        <v>795</v>
      </c>
      <c r="T1876" t="s">
        <v>13774</v>
      </c>
      <c r="U1876" t="s">
        <v>965</v>
      </c>
      <c r="V1876" t="s">
        <v>10638</v>
      </c>
      <c r="W1876" t="s">
        <v>970</v>
      </c>
      <c r="X1876" t="s">
        <v>13779</v>
      </c>
    </row>
    <row r="1877" spans="2:24" ht="11" outlineLevel="1" x14ac:dyDescent="0.15">
      <c r="B1877" t="s">
        <v>1586</v>
      </c>
      <c r="C1877" t="s">
        <v>277</v>
      </c>
      <c r="E1877" t="s">
        <v>10664</v>
      </c>
      <c r="F1877" t="s">
        <v>604</v>
      </c>
      <c r="G1877" t="s">
        <v>1088</v>
      </c>
      <c r="H1877" s="17">
        <v>43861</v>
      </c>
      <c r="I1877" s="15">
        <v>2020</v>
      </c>
      <c r="J1877" t="s">
        <v>10634</v>
      </c>
      <c r="K1877" s="5">
        <v>257940.64</v>
      </c>
      <c r="L1877" t="s">
        <v>967</v>
      </c>
      <c r="M1877" t="s">
        <v>956</v>
      </c>
      <c r="N1877" t="s">
        <v>10635</v>
      </c>
      <c r="O1877" t="s">
        <v>796</v>
      </c>
      <c r="P1877" t="s">
        <v>10636</v>
      </c>
      <c r="Q1877" t="s">
        <v>10636</v>
      </c>
      <c r="R1877" t="s">
        <v>746</v>
      </c>
      <c r="S1877" t="s">
        <v>795</v>
      </c>
      <c r="T1877" t="s">
        <v>13774</v>
      </c>
      <c r="U1877" t="s">
        <v>965</v>
      </c>
      <c r="V1877" t="s">
        <v>10638</v>
      </c>
      <c r="W1877" t="s">
        <v>970</v>
      </c>
      <c r="X1877" t="s">
        <v>13780</v>
      </c>
    </row>
    <row r="1878" spans="2:24" ht="11" outlineLevel="1" x14ac:dyDescent="0.15">
      <c r="B1878" t="s">
        <v>1588</v>
      </c>
      <c r="C1878" t="s">
        <v>278</v>
      </c>
      <c r="E1878" t="s">
        <v>10640</v>
      </c>
      <c r="F1878" t="s">
        <v>13781</v>
      </c>
      <c r="G1878" t="s">
        <v>1589</v>
      </c>
      <c r="H1878" s="17">
        <v>45196</v>
      </c>
      <c r="I1878" s="15">
        <v>2023</v>
      </c>
      <c r="J1878" t="s">
        <v>10634</v>
      </c>
      <c r="K1878" s="5">
        <v>15.03</v>
      </c>
      <c r="L1878" t="s">
        <v>967</v>
      </c>
      <c r="M1878" t="s">
        <v>956</v>
      </c>
      <c r="N1878" t="s">
        <v>10635</v>
      </c>
      <c r="O1878" t="s">
        <v>827</v>
      </c>
      <c r="P1878" t="s">
        <v>10671</v>
      </c>
      <c r="Q1878" t="s">
        <v>13782</v>
      </c>
      <c r="R1878" t="s">
        <v>739</v>
      </c>
      <c r="S1878" t="s">
        <v>795</v>
      </c>
      <c r="T1878" t="s">
        <v>13783</v>
      </c>
      <c r="U1878" t="s">
        <v>965</v>
      </c>
      <c r="V1878" t="s">
        <v>10638</v>
      </c>
      <c r="W1878" t="s">
        <v>970</v>
      </c>
      <c r="X1878" t="s">
        <v>13784</v>
      </c>
    </row>
    <row r="1879" spans="2:24" ht="11" outlineLevel="1" x14ac:dyDescent="0.15">
      <c r="B1879" t="s">
        <v>1588</v>
      </c>
      <c r="C1879" t="s">
        <v>278</v>
      </c>
      <c r="E1879" t="s">
        <v>10649</v>
      </c>
      <c r="F1879" t="s">
        <v>13781</v>
      </c>
      <c r="G1879" t="s">
        <v>1589</v>
      </c>
      <c r="H1879" s="17">
        <v>43004</v>
      </c>
      <c r="I1879" s="15">
        <v>2017</v>
      </c>
      <c r="J1879" t="s">
        <v>10634</v>
      </c>
      <c r="K1879" s="5">
        <v>3816764.66</v>
      </c>
      <c r="L1879" t="s">
        <v>967</v>
      </c>
      <c r="M1879" t="s">
        <v>956</v>
      </c>
      <c r="N1879" t="s">
        <v>10635</v>
      </c>
      <c r="O1879" t="s">
        <v>827</v>
      </c>
      <c r="P1879" t="s">
        <v>10671</v>
      </c>
      <c r="Q1879" t="s">
        <v>10671</v>
      </c>
      <c r="R1879" t="s">
        <v>739</v>
      </c>
      <c r="S1879" t="s">
        <v>795</v>
      </c>
      <c r="T1879" t="s">
        <v>13785</v>
      </c>
      <c r="U1879" t="s">
        <v>965</v>
      </c>
      <c r="V1879" t="s">
        <v>10638</v>
      </c>
      <c r="W1879" t="s">
        <v>970</v>
      </c>
      <c r="X1879" t="s">
        <v>13786</v>
      </c>
    </row>
    <row r="1880" spans="2:24" ht="11" outlineLevel="1" x14ac:dyDescent="0.15">
      <c r="B1880" t="s">
        <v>1588</v>
      </c>
      <c r="C1880" t="s">
        <v>278</v>
      </c>
      <c r="E1880" t="s">
        <v>10661</v>
      </c>
      <c r="F1880" t="s">
        <v>13781</v>
      </c>
      <c r="G1880" t="s">
        <v>1589</v>
      </c>
      <c r="H1880" s="17">
        <v>44195</v>
      </c>
      <c r="I1880" s="15">
        <v>2021</v>
      </c>
      <c r="J1880" t="s">
        <v>10634</v>
      </c>
      <c r="K1880" s="5">
        <v>0</v>
      </c>
      <c r="L1880" t="s">
        <v>967</v>
      </c>
      <c r="M1880" t="s">
        <v>956</v>
      </c>
      <c r="N1880" t="s">
        <v>10635</v>
      </c>
      <c r="O1880" t="s">
        <v>827</v>
      </c>
      <c r="P1880" t="s">
        <v>10671</v>
      </c>
      <c r="Q1880" t="s">
        <v>10671</v>
      </c>
      <c r="R1880" t="s">
        <v>739</v>
      </c>
      <c r="S1880" t="s">
        <v>795</v>
      </c>
      <c r="T1880" t="s">
        <v>13787</v>
      </c>
      <c r="U1880" t="s">
        <v>965</v>
      </c>
      <c r="V1880" t="s">
        <v>10638</v>
      </c>
      <c r="W1880" t="s">
        <v>970</v>
      </c>
      <c r="X1880" t="s">
        <v>13788</v>
      </c>
    </row>
    <row r="1881" spans="2:24" ht="11" outlineLevel="1" x14ac:dyDescent="0.15">
      <c r="B1881" t="s">
        <v>1588</v>
      </c>
      <c r="C1881" t="s">
        <v>278</v>
      </c>
      <c r="E1881" t="s">
        <v>10646</v>
      </c>
      <c r="F1881" t="s">
        <v>13781</v>
      </c>
      <c r="G1881" t="s">
        <v>1589</v>
      </c>
      <c r="H1881" s="17">
        <v>45189</v>
      </c>
      <c r="I1881" s="15">
        <v>2023</v>
      </c>
      <c r="J1881" t="s">
        <v>10634</v>
      </c>
      <c r="K1881" s="5">
        <v>-79459.990000000005</v>
      </c>
      <c r="L1881" t="s">
        <v>967</v>
      </c>
      <c r="M1881" t="s">
        <v>956</v>
      </c>
      <c r="N1881" t="s">
        <v>10635</v>
      </c>
      <c r="O1881" t="s">
        <v>827</v>
      </c>
      <c r="P1881" t="s">
        <v>10671</v>
      </c>
      <c r="Q1881" t="s">
        <v>13782</v>
      </c>
      <c r="R1881" t="s">
        <v>739</v>
      </c>
      <c r="S1881" t="s">
        <v>795</v>
      </c>
      <c r="T1881" t="s">
        <v>13789</v>
      </c>
      <c r="U1881" t="s">
        <v>965</v>
      </c>
      <c r="V1881" t="s">
        <v>10638</v>
      </c>
      <c r="W1881" t="s">
        <v>970</v>
      </c>
      <c r="X1881" t="s">
        <v>13790</v>
      </c>
    </row>
    <row r="1882" spans="2:24" ht="11" outlineLevel="1" x14ac:dyDescent="0.15">
      <c r="B1882" t="s">
        <v>1588</v>
      </c>
      <c r="C1882" t="s">
        <v>278</v>
      </c>
      <c r="E1882" t="s">
        <v>10664</v>
      </c>
      <c r="F1882" t="s">
        <v>13781</v>
      </c>
      <c r="G1882" t="s">
        <v>1589</v>
      </c>
      <c r="H1882" s="17">
        <v>43041</v>
      </c>
      <c r="I1882" s="15">
        <v>2018</v>
      </c>
      <c r="J1882" t="s">
        <v>10634</v>
      </c>
      <c r="K1882" s="5">
        <v>0</v>
      </c>
      <c r="L1882" t="s">
        <v>967</v>
      </c>
      <c r="M1882" t="s">
        <v>956</v>
      </c>
      <c r="N1882" t="s">
        <v>10635</v>
      </c>
      <c r="O1882" t="s">
        <v>827</v>
      </c>
      <c r="P1882" t="s">
        <v>10671</v>
      </c>
      <c r="Q1882" t="s">
        <v>10671</v>
      </c>
      <c r="R1882" t="s">
        <v>739</v>
      </c>
      <c r="S1882" t="s">
        <v>795</v>
      </c>
      <c r="T1882" t="s">
        <v>13785</v>
      </c>
      <c r="U1882" t="s">
        <v>965</v>
      </c>
      <c r="V1882" t="s">
        <v>10638</v>
      </c>
      <c r="W1882" t="s">
        <v>970</v>
      </c>
      <c r="X1882" t="s">
        <v>13791</v>
      </c>
    </row>
    <row r="1883" spans="2:24" ht="11" outlineLevel="1" x14ac:dyDescent="0.15">
      <c r="B1883" t="s">
        <v>1588</v>
      </c>
      <c r="C1883" t="s">
        <v>278</v>
      </c>
      <c r="E1883" t="s">
        <v>10667</v>
      </c>
      <c r="F1883" t="s">
        <v>13781</v>
      </c>
      <c r="G1883" t="s">
        <v>1589</v>
      </c>
      <c r="H1883" s="17">
        <v>43700</v>
      </c>
      <c r="I1883" s="15">
        <v>2019</v>
      </c>
      <c r="J1883" t="s">
        <v>10634</v>
      </c>
      <c r="K1883" s="5">
        <v>-1175791.58</v>
      </c>
      <c r="L1883" t="s">
        <v>967</v>
      </c>
      <c r="M1883" t="s">
        <v>956</v>
      </c>
      <c r="N1883" t="s">
        <v>10635</v>
      </c>
      <c r="O1883" t="s">
        <v>827</v>
      </c>
      <c r="P1883" t="s">
        <v>10671</v>
      </c>
      <c r="Q1883" t="s">
        <v>10675</v>
      </c>
      <c r="R1883" t="s">
        <v>739</v>
      </c>
      <c r="S1883" t="s">
        <v>795</v>
      </c>
      <c r="T1883" t="s">
        <v>13785</v>
      </c>
      <c r="U1883" t="s">
        <v>965</v>
      </c>
      <c r="V1883" t="s">
        <v>10638</v>
      </c>
      <c r="W1883" t="s">
        <v>970</v>
      </c>
      <c r="X1883" t="s">
        <v>13792</v>
      </c>
    </row>
    <row r="1884" spans="2:24" ht="11" outlineLevel="1" x14ac:dyDescent="0.15">
      <c r="B1884" t="s">
        <v>1588</v>
      </c>
      <c r="C1884" t="s">
        <v>278</v>
      </c>
      <c r="E1884" t="s">
        <v>10643</v>
      </c>
      <c r="F1884" t="s">
        <v>13781</v>
      </c>
      <c r="G1884" t="s">
        <v>1589</v>
      </c>
      <c r="H1884" s="17">
        <v>43488</v>
      </c>
      <c r="I1884" s="15">
        <v>2019</v>
      </c>
      <c r="J1884" t="s">
        <v>10634</v>
      </c>
      <c r="K1884" s="5">
        <v>0</v>
      </c>
      <c r="L1884" t="s">
        <v>967</v>
      </c>
      <c r="M1884" t="s">
        <v>956</v>
      </c>
      <c r="N1884" t="s">
        <v>10635</v>
      </c>
      <c r="O1884" t="s">
        <v>827</v>
      </c>
      <c r="P1884" t="s">
        <v>10671</v>
      </c>
      <c r="Q1884" t="s">
        <v>10671</v>
      </c>
      <c r="R1884" t="s">
        <v>739</v>
      </c>
      <c r="S1884" t="s">
        <v>795</v>
      </c>
      <c r="T1884" t="s">
        <v>13785</v>
      </c>
      <c r="U1884" t="s">
        <v>965</v>
      </c>
      <c r="V1884" t="s">
        <v>10638</v>
      </c>
      <c r="W1884" t="s">
        <v>970</v>
      </c>
      <c r="X1884" t="s">
        <v>13793</v>
      </c>
    </row>
    <row r="1885" spans="2:24" ht="11" outlineLevel="1" x14ac:dyDescent="0.15">
      <c r="B1885" t="s">
        <v>1588</v>
      </c>
      <c r="C1885" t="s">
        <v>278</v>
      </c>
      <c r="E1885" t="s">
        <v>10632</v>
      </c>
      <c r="F1885" t="s">
        <v>13781</v>
      </c>
      <c r="G1885" t="s">
        <v>1589</v>
      </c>
      <c r="H1885" s="17">
        <v>43507</v>
      </c>
      <c r="I1885" s="15">
        <v>2019</v>
      </c>
      <c r="J1885" t="s">
        <v>10634</v>
      </c>
      <c r="K1885" s="5">
        <v>0</v>
      </c>
      <c r="L1885" t="s">
        <v>967</v>
      </c>
      <c r="M1885" t="s">
        <v>956</v>
      </c>
      <c r="N1885" t="s">
        <v>10635</v>
      </c>
      <c r="O1885" t="s">
        <v>827</v>
      </c>
      <c r="P1885" t="s">
        <v>10671</v>
      </c>
      <c r="Q1885" t="s">
        <v>10671</v>
      </c>
      <c r="R1885" t="s">
        <v>739</v>
      </c>
      <c r="S1885" t="s">
        <v>795</v>
      </c>
      <c r="T1885" t="s">
        <v>13785</v>
      </c>
      <c r="U1885" t="s">
        <v>965</v>
      </c>
      <c r="V1885" t="s">
        <v>10638</v>
      </c>
      <c r="W1885" t="s">
        <v>970</v>
      </c>
      <c r="X1885" t="s">
        <v>13794</v>
      </c>
    </row>
    <row r="1886" spans="2:24" ht="11" outlineLevel="1" x14ac:dyDescent="0.15">
      <c r="B1886" t="s">
        <v>1588</v>
      </c>
      <c r="C1886" t="s">
        <v>278</v>
      </c>
      <c r="E1886" t="s">
        <v>10658</v>
      </c>
      <c r="F1886" t="s">
        <v>13781</v>
      </c>
      <c r="G1886" t="s">
        <v>1589</v>
      </c>
      <c r="H1886" s="17">
        <v>43712</v>
      </c>
      <c r="I1886" s="15">
        <v>2019</v>
      </c>
      <c r="J1886" t="s">
        <v>10634</v>
      </c>
      <c r="K1886" s="5">
        <v>1175791.58</v>
      </c>
      <c r="L1886" t="s">
        <v>967</v>
      </c>
      <c r="M1886" t="s">
        <v>956</v>
      </c>
      <c r="N1886" t="s">
        <v>10635</v>
      </c>
      <c r="O1886" t="s">
        <v>827</v>
      </c>
      <c r="P1886" t="s">
        <v>10671</v>
      </c>
      <c r="Q1886" t="s">
        <v>13782</v>
      </c>
      <c r="R1886" t="s">
        <v>739</v>
      </c>
      <c r="S1886" t="s">
        <v>795</v>
      </c>
      <c r="T1886" t="s">
        <v>13795</v>
      </c>
      <c r="U1886" t="s">
        <v>965</v>
      </c>
      <c r="V1886" t="s">
        <v>10638</v>
      </c>
      <c r="W1886" t="s">
        <v>970</v>
      </c>
      <c r="X1886" t="s">
        <v>13796</v>
      </c>
    </row>
    <row r="1887" spans="2:24" ht="11" outlineLevel="1" x14ac:dyDescent="0.15">
      <c r="B1887" t="s">
        <v>1591</v>
      </c>
      <c r="C1887" t="s">
        <v>1592</v>
      </c>
      <c r="D1887" t="s">
        <v>170</v>
      </c>
      <c r="E1887" t="s">
        <v>10649</v>
      </c>
      <c r="F1887" t="s">
        <v>12674</v>
      </c>
      <c r="G1887" t="s">
        <v>1299</v>
      </c>
      <c r="H1887" s="17">
        <v>45812</v>
      </c>
      <c r="I1887" s="15">
        <v>2025</v>
      </c>
      <c r="J1887" t="s">
        <v>10634</v>
      </c>
      <c r="K1887" s="5">
        <v>3477800</v>
      </c>
      <c r="L1887" t="s">
        <v>967</v>
      </c>
      <c r="M1887" t="s">
        <v>985</v>
      </c>
      <c r="N1887" t="s">
        <v>10635</v>
      </c>
      <c r="O1887" t="s">
        <v>796</v>
      </c>
      <c r="P1887" t="s">
        <v>10885</v>
      </c>
      <c r="Q1887" t="s">
        <v>10671</v>
      </c>
      <c r="R1887" t="s">
        <v>755</v>
      </c>
      <c r="S1887" t="s">
        <v>795</v>
      </c>
      <c r="T1887" t="s">
        <v>13797</v>
      </c>
      <c r="U1887" t="s">
        <v>965</v>
      </c>
      <c r="V1887" t="s">
        <v>10638</v>
      </c>
      <c r="W1887" t="s">
        <v>970</v>
      </c>
      <c r="X1887" t="s">
        <v>13798</v>
      </c>
    </row>
    <row r="1888" spans="2:24" ht="11" outlineLevel="1" x14ac:dyDescent="0.15">
      <c r="B1888" t="s">
        <v>1591</v>
      </c>
      <c r="C1888" t="s">
        <v>1592</v>
      </c>
      <c r="D1888" t="s">
        <v>170</v>
      </c>
      <c r="E1888" t="s">
        <v>10652</v>
      </c>
      <c r="F1888" t="s">
        <v>12674</v>
      </c>
      <c r="G1888" t="s">
        <v>1299</v>
      </c>
      <c r="H1888" s="17">
        <v>45912</v>
      </c>
      <c r="I1888" s="15">
        <v>2025</v>
      </c>
      <c r="J1888" t="s">
        <v>10634</v>
      </c>
      <c r="K1888" s="5">
        <v>55000</v>
      </c>
      <c r="L1888" t="s">
        <v>967</v>
      </c>
      <c r="M1888" t="s">
        <v>985</v>
      </c>
      <c r="N1888" t="s">
        <v>10635</v>
      </c>
      <c r="O1888" t="s">
        <v>796</v>
      </c>
      <c r="P1888" t="s">
        <v>10885</v>
      </c>
      <c r="Q1888" t="s">
        <v>13317</v>
      </c>
      <c r="R1888" t="s">
        <v>755</v>
      </c>
      <c r="S1888" t="s">
        <v>795</v>
      </c>
      <c r="T1888" t="s">
        <v>13799</v>
      </c>
      <c r="U1888" t="s">
        <v>965</v>
      </c>
      <c r="V1888" t="s">
        <v>10638</v>
      </c>
      <c r="W1888" t="s">
        <v>970</v>
      </c>
      <c r="X1888" t="s">
        <v>13800</v>
      </c>
    </row>
    <row r="1889" spans="2:24" ht="11" outlineLevel="1" x14ac:dyDescent="0.15">
      <c r="B1889" t="s">
        <v>1591</v>
      </c>
      <c r="C1889" t="s">
        <v>1592</v>
      </c>
      <c r="D1889" t="s">
        <v>170</v>
      </c>
      <c r="E1889" t="s">
        <v>10664</v>
      </c>
      <c r="F1889" t="s">
        <v>12674</v>
      </c>
      <c r="G1889" t="s">
        <v>1299</v>
      </c>
      <c r="H1889" s="17">
        <v>46080</v>
      </c>
      <c r="I1889" s="15">
        <v>2026</v>
      </c>
      <c r="J1889" t="s">
        <v>10634</v>
      </c>
      <c r="K1889" s="5">
        <v>0</v>
      </c>
      <c r="L1889" t="s">
        <v>967</v>
      </c>
      <c r="M1889" t="s">
        <v>985</v>
      </c>
      <c r="N1889" t="s">
        <v>10635</v>
      </c>
      <c r="O1889" t="s">
        <v>796</v>
      </c>
      <c r="P1889" t="s">
        <v>10885</v>
      </c>
      <c r="Q1889" t="s">
        <v>10671</v>
      </c>
      <c r="R1889" t="s">
        <v>755</v>
      </c>
      <c r="S1889" t="s">
        <v>795</v>
      </c>
      <c r="T1889" t="s">
        <v>13799</v>
      </c>
      <c r="U1889" t="s">
        <v>965</v>
      </c>
      <c r="V1889" t="s">
        <v>10638</v>
      </c>
      <c r="W1889" t="s">
        <v>970</v>
      </c>
      <c r="X1889" t="s">
        <v>13801</v>
      </c>
    </row>
    <row r="1890" spans="2:24" ht="11" outlineLevel="1" x14ac:dyDescent="0.15">
      <c r="B1890" t="s">
        <v>1594</v>
      </c>
      <c r="C1890" t="s">
        <v>1595</v>
      </c>
      <c r="D1890" t="s">
        <v>163</v>
      </c>
      <c r="E1890" t="s">
        <v>10632</v>
      </c>
      <c r="F1890" t="s">
        <v>600</v>
      </c>
      <c r="G1890" t="s">
        <v>973</v>
      </c>
      <c r="H1890" s="17">
        <v>44231</v>
      </c>
      <c r="I1890" s="15">
        <v>2021</v>
      </c>
      <c r="J1890" t="s">
        <v>10634</v>
      </c>
      <c r="K1890" s="5">
        <v>0</v>
      </c>
      <c r="L1890" t="s">
        <v>967</v>
      </c>
      <c r="M1890" t="s">
        <v>985</v>
      </c>
      <c r="N1890" t="s">
        <v>10635</v>
      </c>
      <c r="O1890" t="s">
        <v>804</v>
      </c>
      <c r="P1890" t="s">
        <v>10671</v>
      </c>
      <c r="Q1890" t="s">
        <v>10685</v>
      </c>
      <c r="R1890" t="s">
        <v>737</v>
      </c>
      <c r="S1890" t="s">
        <v>803</v>
      </c>
      <c r="T1890" t="s">
        <v>13802</v>
      </c>
      <c r="U1890" t="s">
        <v>965</v>
      </c>
      <c r="V1890" t="s">
        <v>10638</v>
      </c>
      <c r="W1890" t="s">
        <v>970</v>
      </c>
      <c r="X1890" t="s">
        <v>13803</v>
      </c>
    </row>
    <row r="1891" spans="2:24" ht="11" outlineLevel="1" x14ac:dyDescent="0.15">
      <c r="B1891" t="s">
        <v>1594</v>
      </c>
      <c r="C1891" t="s">
        <v>1595</v>
      </c>
      <c r="D1891" t="s">
        <v>163</v>
      </c>
      <c r="E1891" t="s">
        <v>10664</v>
      </c>
      <c r="F1891" t="s">
        <v>600</v>
      </c>
      <c r="G1891" t="s">
        <v>973</v>
      </c>
      <c r="H1891" s="17">
        <v>44202</v>
      </c>
      <c r="I1891" s="15">
        <v>2021</v>
      </c>
      <c r="J1891" t="s">
        <v>10634</v>
      </c>
      <c r="K1891" s="5">
        <v>0</v>
      </c>
      <c r="L1891" t="s">
        <v>967</v>
      </c>
      <c r="M1891" t="s">
        <v>985</v>
      </c>
      <c r="N1891" t="s">
        <v>10635</v>
      </c>
      <c r="O1891" t="s">
        <v>804</v>
      </c>
      <c r="P1891" t="s">
        <v>10671</v>
      </c>
      <c r="Q1891" t="s">
        <v>10685</v>
      </c>
      <c r="R1891" t="s">
        <v>737</v>
      </c>
      <c r="S1891" t="s">
        <v>803</v>
      </c>
      <c r="T1891" t="s">
        <v>13804</v>
      </c>
      <c r="U1891" t="s">
        <v>965</v>
      </c>
      <c r="V1891" t="s">
        <v>10638</v>
      </c>
      <c r="W1891" t="s">
        <v>970</v>
      </c>
      <c r="X1891" t="s">
        <v>13805</v>
      </c>
    </row>
    <row r="1892" spans="2:24" ht="11" outlineLevel="1" x14ac:dyDescent="0.15">
      <c r="B1892" t="s">
        <v>1594</v>
      </c>
      <c r="C1892" t="s">
        <v>1595</v>
      </c>
      <c r="D1892" t="s">
        <v>163</v>
      </c>
      <c r="E1892" t="s">
        <v>10652</v>
      </c>
      <c r="F1892" t="s">
        <v>600</v>
      </c>
      <c r="G1892" t="s">
        <v>973</v>
      </c>
      <c r="H1892" s="17">
        <v>44160</v>
      </c>
      <c r="I1892" s="15">
        <v>2021</v>
      </c>
      <c r="J1892" t="s">
        <v>10634</v>
      </c>
      <c r="K1892" s="5">
        <v>0</v>
      </c>
      <c r="L1892" t="s">
        <v>967</v>
      </c>
      <c r="M1892" t="s">
        <v>985</v>
      </c>
      <c r="N1892" t="s">
        <v>10635</v>
      </c>
      <c r="O1892" t="s">
        <v>804</v>
      </c>
      <c r="P1892" t="s">
        <v>10671</v>
      </c>
      <c r="Q1892" t="s">
        <v>10685</v>
      </c>
      <c r="R1892" t="s">
        <v>737</v>
      </c>
      <c r="S1892" t="s">
        <v>803</v>
      </c>
      <c r="T1892" t="s">
        <v>13806</v>
      </c>
      <c r="U1892" t="s">
        <v>965</v>
      </c>
      <c r="V1892" t="s">
        <v>10638</v>
      </c>
      <c r="W1892" t="s">
        <v>970</v>
      </c>
      <c r="X1892" t="s">
        <v>13807</v>
      </c>
    </row>
    <row r="1893" spans="2:24" ht="11" outlineLevel="1" x14ac:dyDescent="0.15">
      <c r="B1893" t="s">
        <v>1594</v>
      </c>
      <c r="C1893" t="s">
        <v>1595</v>
      </c>
      <c r="D1893" t="s">
        <v>163</v>
      </c>
      <c r="E1893" t="s">
        <v>10649</v>
      </c>
      <c r="F1893" t="s">
        <v>600</v>
      </c>
      <c r="G1893" t="s">
        <v>973</v>
      </c>
      <c r="H1893" s="17">
        <v>44050</v>
      </c>
      <c r="I1893" s="15">
        <v>2020</v>
      </c>
      <c r="J1893" t="s">
        <v>10634</v>
      </c>
      <c r="K1893" s="5">
        <v>3522757.7</v>
      </c>
      <c r="L1893" t="s">
        <v>967</v>
      </c>
      <c r="M1893" t="s">
        <v>985</v>
      </c>
      <c r="N1893" t="s">
        <v>10635</v>
      </c>
      <c r="O1893" t="s">
        <v>804</v>
      </c>
      <c r="P1893" t="s">
        <v>10671</v>
      </c>
      <c r="Q1893" t="s">
        <v>10685</v>
      </c>
      <c r="R1893" t="s">
        <v>737</v>
      </c>
      <c r="S1893" t="s">
        <v>803</v>
      </c>
      <c r="T1893" t="s">
        <v>13808</v>
      </c>
      <c r="U1893" t="s">
        <v>965</v>
      </c>
      <c r="V1893" t="s">
        <v>10638</v>
      </c>
      <c r="W1893" t="s">
        <v>970</v>
      </c>
      <c r="X1893" t="s">
        <v>13809</v>
      </c>
    </row>
    <row r="1894" spans="2:24" ht="11" outlineLevel="1" x14ac:dyDescent="0.15">
      <c r="B1894" t="s">
        <v>1594</v>
      </c>
      <c r="C1894" t="s">
        <v>1595</v>
      </c>
      <c r="D1894" t="s">
        <v>163</v>
      </c>
      <c r="E1894" t="s">
        <v>10643</v>
      </c>
      <c r="F1894" t="s">
        <v>600</v>
      </c>
      <c r="G1894" t="s">
        <v>973</v>
      </c>
      <c r="H1894" s="17">
        <v>44217</v>
      </c>
      <c r="I1894" s="15">
        <v>2021</v>
      </c>
      <c r="J1894" t="s">
        <v>10634</v>
      </c>
      <c r="K1894" s="5">
        <v>0</v>
      </c>
      <c r="L1894" t="s">
        <v>967</v>
      </c>
      <c r="M1894" t="s">
        <v>985</v>
      </c>
      <c r="N1894" t="s">
        <v>10635</v>
      </c>
      <c r="O1894" t="s">
        <v>804</v>
      </c>
      <c r="P1894" t="s">
        <v>10671</v>
      </c>
      <c r="Q1894" t="s">
        <v>10685</v>
      </c>
      <c r="R1894" t="s">
        <v>737</v>
      </c>
      <c r="S1894" t="s">
        <v>803</v>
      </c>
      <c r="T1894" t="s">
        <v>13810</v>
      </c>
      <c r="U1894" t="s">
        <v>965</v>
      </c>
      <c r="V1894" t="s">
        <v>10638</v>
      </c>
      <c r="W1894" t="s">
        <v>970</v>
      </c>
      <c r="X1894" t="s">
        <v>13811</v>
      </c>
    </row>
    <row r="1895" spans="2:24" ht="11" outlineLevel="1" x14ac:dyDescent="0.15">
      <c r="B1895" t="s">
        <v>1597</v>
      </c>
      <c r="C1895" t="s">
        <v>1598</v>
      </c>
      <c r="D1895" t="s">
        <v>268</v>
      </c>
      <c r="E1895" t="s">
        <v>10652</v>
      </c>
      <c r="F1895" t="s">
        <v>614</v>
      </c>
      <c r="G1895" t="s">
        <v>1600</v>
      </c>
      <c r="H1895" s="17">
        <v>44153</v>
      </c>
      <c r="I1895" s="15">
        <v>2021</v>
      </c>
      <c r="J1895" t="s">
        <v>10634</v>
      </c>
      <c r="K1895" s="5">
        <v>0</v>
      </c>
      <c r="L1895" t="s">
        <v>967</v>
      </c>
      <c r="M1895" t="s">
        <v>985</v>
      </c>
      <c r="N1895" t="s">
        <v>10635</v>
      </c>
      <c r="O1895" t="s">
        <v>796</v>
      </c>
      <c r="P1895" t="s">
        <v>11030</v>
      </c>
      <c r="Q1895" t="s">
        <v>13323</v>
      </c>
      <c r="R1895" t="s">
        <v>739</v>
      </c>
      <c r="S1895" t="s">
        <v>803</v>
      </c>
      <c r="T1895" t="s">
        <v>13812</v>
      </c>
      <c r="U1895" t="s">
        <v>965</v>
      </c>
      <c r="V1895" t="s">
        <v>10638</v>
      </c>
      <c r="W1895" t="s">
        <v>970</v>
      </c>
      <c r="X1895" t="s">
        <v>13813</v>
      </c>
    </row>
    <row r="1896" spans="2:24" ht="11" outlineLevel="1" x14ac:dyDescent="0.15">
      <c r="B1896" t="s">
        <v>1597</v>
      </c>
      <c r="C1896" t="s">
        <v>1598</v>
      </c>
      <c r="D1896" t="s">
        <v>268</v>
      </c>
      <c r="E1896" t="s">
        <v>10643</v>
      </c>
      <c r="F1896" t="s">
        <v>614</v>
      </c>
      <c r="G1896" t="s">
        <v>1600</v>
      </c>
      <c r="H1896" s="17">
        <v>44574</v>
      </c>
      <c r="I1896" s="15">
        <v>2022</v>
      </c>
      <c r="J1896" t="s">
        <v>10634</v>
      </c>
      <c r="K1896" s="5">
        <v>14400</v>
      </c>
      <c r="L1896" t="s">
        <v>967</v>
      </c>
      <c r="M1896" t="s">
        <v>985</v>
      </c>
      <c r="N1896" t="s">
        <v>10635</v>
      </c>
      <c r="O1896" t="s">
        <v>796</v>
      </c>
      <c r="P1896" t="s">
        <v>11030</v>
      </c>
      <c r="Q1896" t="s">
        <v>13323</v>
      </c>
      <c r="R1896" t="s">
        <v>739</v>
      </c>
      <c r="S1896" t="s">
        <v>803</v>
      </c>
      <c r="T1896" t="s">
        <v>13814</v>
      </c>
      <c r="U1896" t="s">
        <v>965</v>
      </c>
      <c r="V1896" t="s">
        <v>10638</v>
      </c>
      <c r="W1896" t="s">
        <v>970</v>
      </c>
      <c r="X1896" t="s">
        <v>13815</v>
      </c>
    </row>
    <row r="1897" spans="2:24" ht="11" outlineLevel="1" x14ac:dyDescent="0.15">
      <c r="B1897" t="s">
        <v>1597</v>
      </c>
      <c r="C1897" t="s">
        <v>1598</v>
      </c>
      <c r="D1897" t="s">
        <v>268</v>
      </c>
      <c r="E1897" t="s">
        <v>10632</v>
      </c>
      <c r="F1897" t="s">
        <v>614</v>
      </c>
      <c r="G1897" t="s">
        <v>1600</v>
      </c>
      <c r="H1897" s="17">
        <v>44705</v>
      </c>
      <c r="I1897" s="15">
        <v>2022</v>
      </c>
      <c r="J1897" t="s">
        <v>10634</v>
      </c>
      <c r="K1897" s="5">
        <v>5320</v>
      </c>
      <c r="L1897" t="s">
        <v>967</v>
      </c>
      <c r="M1897" t="s">
        <v>985</v>
      </c>
      <c r="N1897" t="s">
        <v>10635</v>
      </c>
      <c r="O1897" t="s">
        <v>796</v>
      </c>
      <c r="P1897" t="s">
        <v>11030</v>
      </c>
      <c r="Q1897" t="s">
        <v>13323</v>
      </c>
      <c r="R1897" t="s">
        <v>739</v>
      </c>
      <c r="S1897" t="s">
        <v>803</v>
      </c>
      <c r="T1897" t="s">
        <v>13816</v>
      </c>
      <c r="U1897" t="s">
        <v>965</v>
      </c>
      <c r="V1897" t="s">
        <v>10638</v>
      </c>
      <c r="W1897" t="s">
        <v>970</v>
      </c>
      <c r="X1897" t="s">
        <v>13817</v>
      </c>
    </row>
    <row r="1898" spans="2:24" ht="11" outlineLevel="1" x14ac:dyDescent="0.15">
      <c r="B1898" t="s">
        <v>1597</v>
      </c>
      <c r="C1898" t="s">
        <v>1598</v>
      </c>
      <c r="D1898" t="s">
        <v>268</v>
      </c>
      <c r="E1898" t="s">
        <v>10649</v>
      </c>
      <c r="F1898" t="s">
        <v>614</v>
      </c>
      <c r="G1898" t="s">
        <v>1600</v>
      </c>
      <c r="H1898" s="17">
        <v>44102</v>
      </c>
      <c r="I1898" s="15">
        <v>2020</v>
      </c>
      <c r="J1898" t="s">
        <v>10634</v>
      </c>
      <c r="K1898" s="5">
        <v>2449163.2200000002</v>
      </c>
      <c r="L1898" t="s">
        <v>967</v>
      </c>
      <c r="M1898" t="s">
        <v>985</v>
      </c>
      <c r="N1898" t="s">
        <v>10635</v>
      </c>
      <c r="O1898" t="s">
        <v>796</v>
      </c>
      <c r="P1898" t="s">
        <v>11030</v>
      </c>
      <c r="Q1898" t="s">
        <v>13323</v>
      </c>
      <c r="R1898" t="s">
        <v>739</v>
      </c>
      <c r="S1898" t="s">
        <v>803</v>
      </c>
      <c r="T1898" t="s">
        <v>13818</v>
      </c>
      <c r="U1898" t="s">
        <v>965</v>
      </c>
      <c r="V1898" t="s">
        <v>10638</v>
      </c>
      <c r="W1898" t="s">
        <v>970</v>
      </c>
      <c r="X1898" t="s">
        <v>13819</v>
      </c>
    </row>
    <row r="1899" spans="2:24" ht="11" outlineLevel="1" x14ac:dyDescent="0.15">
      <c r="B1899" t="s">
        <v>1597</v>
      </c>
      <c r="C1899" t="s">
        <v>1598</v>
      </c>
      <c r="D1899" t="s">
        <v>268</v>
      </c>
      <c r="E1899" t="s">
        <v>10664</v>
      </c>
      <c r="F1899" t="s">
        <v>614</v>
      </c>
      <c r="G1899" t="s">
        <v>1600</v>
      </c>
      <c r="H1899" s="17">
        <v>44231</v>
      </c>
      <c r="I1899" s="15">
        <v>2021</v>
      </c>
      <c r="J1899" t="s">
        <v>10634</v>
      </c>
      <c r="K1899" s="5">
        <v>1049641.3799999999</v>
      </c>
      <c r="L1899" t="s">
        <v>967</v>
      </c>
      <c r="M1899" t="s">
        <v>985</v>
      </c>
      <c r="N1899" t="s">
        <v>10635</v>
      </c>
      <c r="O1899" t="s">
        <v>796</v>
      </c>
      <c r="P1899" t="s">
        <v>11030</v>
      </c>
      <c r="Q1899" t="s">
        <v>13323</v>
      </c>
      <c r="R1899" t="s">
        <v>739</v>
      </c>
      <c r="S1899" t="s">
        <v>803</v>
      </c>
      <c r="T1899" t="s">
        <v>13820</v>
      </c>
      <c r="U1899" t="s">
        <v>965</v>
      </c>
      <c r="V1899" t="s">
        <v>10638</v>
      </c>
      <c r="W1899" t="s">
        <v>970</v>
      </c>
      <c r="X1899" t="s">
        <v>13821</v>
      </c>
    </row>
    <row r="1900" spans="2:24" ht="11" outlineLevel="1" x14ac:dyDescent="0.15">
      <c r="B1900" t="s">
        <v>1603</v>
      </c>
      <c r="C1900" t="s">
        <v>1604</v>
      </c>
      <c r="D1900" t="s">
        <v>1410</v>
      </c>
      <c r="E1900" t="s">
        <v>10632</v>
      </c>
      <c r="F1900" t="s">
        <v>12990</v>
      </c>
      <c r="G1900" t="s">
        <v>1412</v>
      </c>
      <c r="H1900" s="17">
        <v>44426</v>
      </c>
      <c r="I1900" s="15">
        <v>2021</v>
      </c>
      <c r="J1900" t="s">
        <v>10634</v>
      </c>
      <c r="K1900" s="5">
        <v>23471.759999999998</v>
      </c>
      <c r="L1900" t="s">
        <v>967</v>
      </c>
      <c r="M1900" t="s">
        <v>985</v>
      </c>
      <c r="N1900" t="s">
        <v>11711</v>
      </c>
      <c r="O1900" t="s">
        <v>796</v>
      </c>
      <c r="P1900" t="s">
        <v>10671</v>
      </c>
      <c r="Q1900" t="s">
        <v>10685</v>
      </c>
      <c r="R1900" t="s">
        <v>752</v>
      </c>
      <c r="S1900" t="s">
        <v>824</v>
      </c>
      <c r="T1900" t="s">
        <v>13822</v>
      </c>
      <c r="U1900" t="s">
        <v>965</v>
      </c>
      <c r="V1900" t="s">
        <v>10638</v>
      </c>
      <c r="W1900" t="s">
        <v>970</v>
      </c>
      <c r="X1900" t="s">
        <v>13823</v>
      </c>
    </row>
    <row r="1901" spans="2:24" ht="11" outlineLevel="1" x14ac:dyDescent="0.15">
      <c r="B1901" t="s">
        <v>1603</v>
      </c>
      <c r="C1901" t="s">
        <v>1604</v>
      </c>
      <c r="D1901" t="s">
        <v>1410</v>
      </c>
      <c r="E1901" t="s">
        <v>10649</v>
      </c>
      <c r="F1901" t="s">
        <v>12990</v>
      </c>
      <c r="G1901" t="s">
        <v>1412</v>
      </c>
      <c r="H1901" s="17">
        <v>43370</v>
      </c>
      <c r="I1901" s="15">
        <v>2018</v>
      </c>
      <c r="J1901" t="s">
        <v>10634</v>
      </c>
      <c r="K1901" s="5">
        <v>1718227.66</v>
      </c>
      <c r="L1901" t="s">
        <v>967</v>
      </c>
      <c r="M1901" t="s">
        <v>985</v>
      </c>
      <c r="N1901" t="s">
        <v>11711</v>
      </c>
      <c r="O1901" t="s">
        <v>796</v>
      </c>
      <c r="P1901" t="s">
        <v>10671</v>
      </c>
      <c r="Q1901" t="s">
        <v>10671</v>
      </c>
      <c r="R1901" t="s">
        <v>752</v>
      </c>
      <c r="S1901" t="s">
        <v>824</v>
      </c>
      <c r="T1901" t="s">
        <v>13824</v>
      </c>
      <c r="U1901" t="s">
        <v>965</v>
      </c>
      <c r="V1901" t="s">
        <v>10638</v>
      </c>
      <c r="W1901" t="s">
        <v>970</v>
      </c>
      <c r="X1901" t="s">
        <v>13825</v>
      </c>
    </row>
    <row r="1902" spans="2:24" ht="11" outlineLevel="1" x14ac:dyDescent="0.15">
      <c r="B1902" t="s">
        <v>1603</v>
      </c>
      <c r="C1902" t="s">
        <v>1604</v>
      </c>
      <c r="D1902" t="s">
        <v>1410</v>
      </c>
      <c r="E1902" t="s">
        <v>10658</v>
      </c>
      <c r="F1902" t="s">
        <v>12990</v>
      </c>
      <c r="G1902" t="s">
        <v>1412</v>
      </c>
      <c r="H1902" s="17">
        <v>44631</v>
      </c>
      <c r="I1902" s="15">
        <v>2022</v>
      </c>
      <c r="J1902" t="s">
        <v>10634</v>
      </c>
      <c r="K1902" s="5">
        <v>0</v>
      </c>
      <c r="L1902" t="s">
        <v>967</v>
      </c>
      <c r="M1902" t="s">
        <v>985</v>
      </c>
      <c r="N1902" t="s">
        <v>11711</v>
      </c>
      <c r="O1902" t="s">
        <v>796</v>
      </c>
      <c r="P1902" t="s">
        <v>10671</v>
      </c>
      <c r="Q1902" t="s">
        <v>10671</v>
      </c>
      <c r="R1902" t="s">
        <v>752</v>
      </c>
      <c r="S1902" t="s">
        <v>824</v>
      </c>
      <c r="T1902" t="s">
        <v>13826</v>
      </c>
      <c r="U1902" t="s">
        <v>965</v>
      </c>
      <c r="V1902" t="s">
        <v>10638</v>
      </c>
      <c r="W1902" t="s">
        <v>970</v>
      </c>
      <c r="X1902" t="s">
        <v>13827</v>
      </c>
    </row>
    <row r="1903" spans="2:24" ht="11" outlineLevel="1" x14ac:dyDescent="0.15">
      <c r="B1903" t="s">
        <v>1603</v>
      </c>
      <c r="C1903" t="s">
        <v>1604</v>
      </c>
      <c r="D1903" t="s">
        <v>1410</v>
      </c>
      <c r="E1903" t="s">
        <v>10667</v>
      </c>
      <c r="F1903" t="s">
        <v>12990</v>
      </c>
      <c r="G1903" t="s">
        <v>1412</v>
      </c>
      <c r="H1903" s="17">
        <v>44466</v>
      </c>
      <c r="I1903" s="15">
        <v>2021</v>
      </c>
      <c r="J1903" t="s">
        <v>10634</v>
      </c>
      <c r="K1903" s="5">
        <v>0</v>
      </c>
      <c r="L1903" t="s">
        <v>967</v>
      </c>
      <c r="M1903" t="s">
        <v>985</v>
      </c>
      <c r="N1903" t="s">
        <v>11711</v>
      </c>
      <c r="O1903" t="s">
        <v>796</v>
      </c>
      <c r="P1903" t="s">
        <v>10671</v>
      </c>
      <c r="Q1903" t="s">
        <v>10671</v>
      </c>
      <c r="R1903" t="s">
        <v>752</v>
      </c>
      <c r="S1903" t="s">
        <v>824</v>
      </c>
      <c r="T1903" t="s">
        <v>13828</v>
      </c>
      <c r="U1903" t="s">
        <v>965</v>
      </c>
      <c r="V1903" t="s">
        <v>10638</v>
      </c>
      <c r="W1903" t="s">
        <v>970</v>
      </c>
      <c r="X1903" t="s">
        <v>13829</v>
      </c>
    </row>
    <row r="1904" spans="2:24" ht="11" outlineLevel="1" x14ac:dyDescent="0.15">
      <c r="B1904" t="s">
        <v>1603</v>
      </c>
      <c r="C1904" t="s">
        <v>1604</v>
      </c>
      <c r="D1904" t="s">
        <v>1410</v>
      </c>
      <c r="E1904" t="s">
        <v>10646</v>
      </c>
      <c r="F1904" t="s">
        <v>12990</v>
      </c>
      <c r="G1904" t="s">
        <v>1412</v>
      </c>
      <c r="H1904" s="17">
        <v>45147</v>
      </c>
      <c r="I1904" s="15">
        <v>2023</v>
      </c>
      <c r="J1904" t="s">
        <v>10634</v>
      </c>
      <c r="K1904" s="5">
        <v>-76941.89</v>
      </c>
      <c r="L1904" t="s">
        <v>967</v>
      </c>
      <c r="M1904" t="s">
        <v>985</v>
      </c>
      <c r="N1904" t="s">
        <v>11711</v>
      </c>
      <c r="O1904" t="s">
        <v>796</v>
      </c>
      <c r="P1904" t="s">
        <v>10671</v>
      </c>
      <c r="Q1904" t="s">
        <v>10685</v>
      </c>
      <c r="R1904" t="s">
        <v>752</v>
      </c>
      <c r="S1904" t="s">
        <v>824</v>
      </c>
      <c r="T1904" t="s">
        <v>13830</v>
      </c>
      <c r="U1904" t="s">
        <v>965</v>
      </c>
      <c r="V1904" t="s">
        <v>10638</v>
      </c>
      <c r="W1904" t="s">
        <v>970</v>
      </c>
      <c r="X1904" t="s">
        <v>13831</v>
      </c>
    </row>
    <row r="1905" spans="2:24" ht="11" outlineLevel="1" x14ac:dyDescent="0.15">
      <c r="B1905" t="s">
        <v>1603</v>
      </c>
      <c r="C1905" t="s">
        <v>1604</v>
      </c>
      <c r="D1905" t="s">
        <v>1410</v>
      </c>
      <c r="E1905" t="s">
        <v>10643</v>
      </c>
      <c r="F1905" t="s">
        <v>12990</v>
      </c>
      <c r="G1905" t="s">
        <v>1412</v>
      </c>
      <c r="H1905" s="17">
        <v>44278</v>
      </c>
      <c r="I1905" s="15">
        <v>2021</v>
      </c>
      <c r="J1905" t="s">
        <v>10634</v>
      </c>
      <c r="K1905" s="5">
        <v>0</v>
      </c>
      <c r="L1905" t="s">
        <v>967</v>
      </c>
      <c r="M1905" t="s">
        <v>985</v>
      </c>
      <c r="N1905" t="s">
        <v>11711</v>
      </c>
      <c r="O1905" t="s">
        <v>796</v>
      </c>
      <c r="P1905" t="s">
        <v>10671</v>
      </c>
      <c r="Q1905" t="s">
        <v>10685</v>
      </c>
      <c r="R1905" t="s">
        <v>752</v>
      </c>
      <c r="S1905" t="s">
        <v>824</v>
      </c>
      <c r="T1905" t="s">
        <v>13832</v>
      </c>
      <c r="U1905" t="s">
        <v>965</v>
      </c>
      <c r="V1905" t="s">
        <v>10638</v>
      </c>
      <c r="W1905" t="s">
        <v>970</v>
      </c>
      <c r="X1905" t="s">
        <v>13833</v>
      </c>
    </row>
    <row r="1906" spans="2:24" ht="11" outlineLevel="1" x14ac:dyDescent="0.15">
      <c r="B1906" t="s">
        <v>1603</v>
      </c>
      <c r="C1906" t="s">
        <v>1604</v>
      </c>
      <c r="D1906" t="s">
        <v>1410</v>
      </c>
      <c r="E1906" t="s">
        <v>10652</v>
      </c>
      <c r="F1906" t="s">
        <v>12990</v>
      </c>
      <c r="G1906" t="s">
        <v>1412</v>
      </c>
      <c r="H1906" s="17">
        <v>43728</v>
      </c>
      <c r="I1906" s="15">
        <v>2019</v>
      </c>
      <c r="J1906" t="s">
        <v>10634</v>
      </c>
      <c r="K1906" s="5">
        <v>1819837.69</v>
      </c>
      <c r="L1906" t="s">
        <v>967</v>
      </c>
      <c r="M1906" t="s">
        <v>985</v>
      </c>
      <c r="N1906" t="s">
        <v>11711</v>
      </c>
      <c r="O1906" t="s">
        <v>796</v>
      </c>
      <c r="P1906" t="s">
        <v>10671</v>
      </c>
      <c r="Q1906" t="s">
        <v>10671</v>
      </c>
      <c r="R1906" t="s">
        <v>752</v>
      </c>
      <c r="S1906" t="s">
        <v>824</v>
      </c>
      <c r="T1906" t="s">
        <v>13834</v>
      </c>
      <c r="U1906" t="s">
        <v>965</v>
      </c>
      <c r="V1906" t="s">
        <v>10638</v>
      </c>
      <c r="W1906" t="s">
        <v>970</v>
      </c>
      <c r="X1906" t="s">
        <v>13835</v>
      </c>
    </row>
    <row r="1907" spans="2:24" ht="11" outlineLevel="1" x14ac:dyDescent="0.15">
      <c r="B1907" t="s">
        <v>1603</v>
      </c>
      <c r="C1907" t="s">
        <v>1604</v>
      </c>
      <c r="D1907" t="s">
        <v>1410</v>
      </c>
      <c r="E1907" t="s">
        <v>10664</v>
      </c>
      <c r="F1907" t="s">
        <v>12990</v>
      </c>
      <c r="G1907" t="s">
        <v>1412</v>
      </c>
      <c r="H1907" s="17">
        <v>44056</v>
      </c>
      <c r="I1907" s="15">
        <v>2020</v>
      </c>
      <c r="J1907" t="s">
        <v>10634</v>
      </c>
      <c r="K1907" s="5">
        <v>21348.45</v>
      </c>
      <c r="L1907" t="s">
        <v>967</v>
      </c>
      <c r="M1907" t="s">
        <v>985</v>
      </c>
      <c r="N1907" t="s">
        <v>11711</v>
      </c>
      <c r="O1907" t="s">
        <v>796</v>
      </c>
      <c r="P1907" t="s">
        <v>10671</v>
      </c>
      <c r="Q1907" t="s">
        <v>10685</v>
      </c>
      <c r="R1907" t="s">
        <v>752</v>
      </c>
      <c r="S1907" t="s">
        <v>824</v>
      </c>
      <c r="T1907" t="s">
        <v>13836</v>
      </c>
      <c r="U1907" t="s">
        <v>965</v>
      </c>
      <c r="V1907" t="s">
        <v>10638</v>
      </c>
      <c r="W1907" t="s">
        <v>970</v>
      </c>
      <c r="X1907" t="s">
        <v>13837</v>
      </c>
    </row>
    <row r="1908" spans="2:24" ht="11" outlineLevel="1" x14ac:dyDescent="0.15">
      <c r="B1908" t="s">
        <v>1603</v>
      </c>
      <c r="C1908" t="s">
        <v>1604</v>
      </c>
      <c r="D1908" t="s">
        <v>1410</v>
      </c>
      <c r="E1908" t="s">
        <v>10661</v>
      </c>
      <c r="F1908" t="s">
        <v>12990</v>
      </c>
      <c r="G1908" t="s">
        <v>1412</v>
      </c>
      <c r="H1908" s="17">
        <v>44830</v>
      </c>
      <c r="I1908" s="15">
        <v>2022</v>
      </c>
      <c r="J1908" t="s">
        <v>10634</v>
      </c>
      <c r="K1908" s="5">
        <v>0</v>
      </c>
      <c r="L1908" t="s">
        <v>967</v>
      </c>
      <c r="M1908" t="s">
        <v>985</v>
      </c>
      <c r="N1908" t="s">
        <v>11711</v>
      </c>
      <c r="O1908" t="s">
        <v>796</v>
      </c>
      <c r="P1908" t="s">
        <v>10671</v>
      </c>
      <c r="Q1908" t="s">
        <v>10685</v>
      </c>
      <c r="R1908" t="s">
        <v>752</v>
      </c>
      <c r="S1908" t="s">
        <v>824</v>
      </c>
      <c r="T1908" t="s">
        <v>11604</v>
      </c>
      <c r="U1908" t="s">
        <v>965</v>
      </c>
      <c r="V1908" t="s">
        <v>10638</v>
      </c>
      <c r="W1908" t="s">
        <v>970</v>
      </c>
      <c r="X1908" t="s">
        <v>13838</v>
      </c>
    </row>
    <row r="1909" spans="2:24" ht="11" outlineLevel="1" x14ac:dyDescent="0.15">
      <c r="B1909" t="s">
        <v>1606</v>
      </c>
      <c r="C1909" t="s">
        <v>1199</v>
      </c>
      <c r="D1909" t="s">
        <v>184</v>
      </c>
      <c r="E1909" t="s">
        <v>13448</v>
      </c>
      <c r="F1909" t="s">
        <v>13217</v>
      </c>
      <c r="G1909" t="s">
        <v>1053</v>
      </c>
      <c r="H1909" s="17">
        <v>42404</v>
      </c>
      <c r="I1909" s="15">
        <v>2016</v>
      </c>
      <c r="J1909" t="s">
        <v>10634</v>
      </c>
      <c r="K1909" s="5">
        <v>63676.22</v>
      </c>
      <c r="L1909" t="s">
        <v>967</v>
      </c>
      <c r="M1909" t="s">
        <v>985</v>
      </c>
      <c r="N1909" t="s">
        <v>10635</v>
      </c>
      <c r="O1909" t="s">
        <v>796</v>
      </c>
      <c r="P1909" t="s">
        <v>10671</v>
      </c>
      <c r="Q1909" t="s">
        <v>11057</v>
      </c>
      <c r="R1909" t="s">
        <v>744</v>
      </c>
      <c r="S1909" t="s">
        <v>795</v>
      </c>
      <c r="T1909" t="s">
        <v>13839</v>
      </c>
      <c r="U1909" t="s">
        <v>965</v>
      </c>
      <c r="V1909" t="s">
        <v>10638</v>
      </c>
      <c r="W1909" t="s">
        <v>970</v>
      </c>
      <c r="X1909" t="s">
        <v>13840</v>
      </c>
    </row>
    <row r="1910" spans="2:24" ht="11" outlineLevel="1" x14ac:dyDescent="0.15">
      <c r="B1910" t="s">
        <v>1606</v>
      </c>
      <c r="C1910" t="s">
        <v>1199</v>
      </c>
      <c r="D1910" t="s">
        <v>184</v>
      </c>
      <c r="E1910" t="s">
        <v>10989</v>
      </c>
      <c r="F1910" t="s">
        <v>13217</v>
      </c>
      <c r="G1910" t="s">
        <v>1053</v>
      </c>
      <c r="H1910" s="17">
        <v>42471</v>
      </c>
      <c r="I1910" s="15">
        <v>2016</v>
      </c>
      <c r="J1910" t="s">
        <v>10634</v>
      </c>
      <c r="K1910" s="5">
        <v>0</v>
      </c>
      <c r="L1910" t="s">
        <v>967</v>
      </c>
      <c r="M1910" t="s">
        <v>985</v>
      </c>
      <c r="N1910" t="s">
        <v>10635</v>
      </c>
      <c r="O1910" t="s">
        <v>796</v>
      </c>
      <c r="P1910" t="s">
        <v>10671</v>
      </c>
      <c r="Q1910" t="s">
        <v>10671</v>
      </c>
      <c r="R1910" t="s">
        <v>744</v>
      </c>
      <c r="S1910" t="s">
        <v>795</v>
      </c>
      <c r="T1910" t="s">
        <v>13841</v>
      </c>
      <c r="U1910" t="s">
        <v>965</v>
      </c>
      <c r="V1910" t="s">
        <v>10638</v>
      </c>
      <c r="W1910" t="s">
        <v>970</v>
      </c>
      <c r="X1910" t="s">
        <v>13842</v>
      </c>
    </row>
    <row r="1911" spans="2:24" ht="11" outlineLevel="1" x14ac:dyDescent="0.15">
      <c r="B1911" t="s">
        <v>1606</v>
      </c>
      <c r="C1911" t="s">
        <v>1199</v>
      </c>
      <c r="D1911" t="s">
        <v>184</v>
      </c>
      <c r="E1911" t="s">
        <v>10950</v>
      </c>
      <c r="F1911" t="s">
        <v>13217</v>
      </c>
      <c r="G1911" t="s">
        <v>1053</v>
      </c>
      <c r="H1911" s="17">
        <v>42514</v>
      </c>
      <c r="I1911" s="15">
        <v>2016</v>
      </c>
      <c r="J1911" t="s">
        <v>10634</v>
      </c>
      <c r="K1911" s="5">
        <v>0</v>
      </c>
      <c r="L1911" t="s">
        <v>967</v>
      </c>
      <c r="M1911" t="s">
        <v>985</v>
      </c>
      <c r="N1911" t="s">
        <v>10635</v>
      </c>
      <c r="O1911" t="s">
        <v>796</v>
      </c>
      <c r="P1911" t="s">
        <v>10671</v>
      </c>
      <c r="Q1911" t="s">
        <v>10671</v>
      </c>
      <c r="R1911" t="s">
        <v>744</v>
      </c>
      <c r="S1911" t="s">
        <v>795</v>
      </c>
      <c r="T1911" t="s">
        <v>13843</v>
      </c>
      <c r="U1911" t="s">
        <v>965</v>
      </c>
      <c r="V1911" t="s">
        <v>10638</v>
      </c>
      <c r="W1911" t="s">
        <v>970</v>
      </c>
      <c r="X1911" t="s">
        <v>13844</v>
      </c>
    </row>
    <row r="1912" spans="2:24" ht="11" outlineLevel="1" x14ac:dyDescent="0.15">
      <c r="B1912" t="s">
        <v>1606</v>
      </c>
      <c r="C1912" t="s">
        <v>1199</v>
      </c>
      <c r="D1912" t="s">
        <v>184</v>
      </c>
      <c r="E1912" t="s">
        <v>10923</v>
      </c>
      <c r="F1912" t="s">
        <v>13217</v>
      </c>
      <c r="G1912" t="s">
        <v>1053</v>
      </c>
      <c r="H1912" s="17">
        <v>42626</v>
      </c>
      <c r="I1912" s="15">
        <v>2016</v>
      </c>
      <c r="J1912" t="s">
        <v>10634</v>
      </c>
      <c r="K1912" s="5">
        <v>0</v>
      </c>
      <c r="L1912" t="s">
        <v>967</v>
      </c>
      <c r="M1912" t="s">
        <v>985</v>
      </c>
      <c r="N1912" t="s">
        <v>10635</v>
      </c>
      <c r="O1912" t="s">
        <v>796</v>
      </c>
      <c r="P1912" t="s">
        <v>10671</v>
      </c>
      <c r="Q1912" t="s">
        <v>10671</v>
      </c>
      <c r="R1912" t="s">
        <v>744</v>
      </c>
      <c r="S1912" t="s">
        <v>795</v>
      </c>
      <c r="T1912" t="s">
        <v>13845</v>
      </c>
      <c r="U1912" t="s">
        <v>965</v>
      </c>
      <c r="V1912" t="s">
        <v>10638</v>
      </c>
      <c r="W1912" t="s">
        <v>970</v>
      </c>
      <c r="X1912" t="s">
        <v>13846</v>
      </c>
    </row>
    <row r="1913" spans="2:24" ht="11" outlineLevel="1" x14ac:dyDescent="0.15">
      <c r="B1913" t="s">
        <v>1606</v>
      </c>
      <c r="C1913" t="s">
        <v>1199</v>
      </c>
      <c r="D1913" t="s">
        <v>184</v>
      </c>
      <c r="E1913" t="s">
        <v>13847</v>
      </c>
      <c r="F1913" t="s">
        <v>13217</v>
      </c>
      <c r="G1913" t="s">
        <v>1053</v>
      </c>
      <c r="H1913" s="17">
        <v>42430</v>
      </c>
      <c r="I1913" s="15">
        <v>2016</v>
      </c>
      <c r="J1913" t="s">
        <v>10634</v>
      </c>
      <c r="K1913" s="5">
        <v>0</v>
      </c>
      <c r="L1913" t="s">
        <v>967</v>
      </c>
      <c r="M1913" t="s">
        <v>985</v>
      </c>
      <c r="N1913" t="s">
        <v>10635</v>
      </c>
      <c r="O1913" t="s">
        <v>796</v>
      </c>
      <c r="P1913" t="s">
        <v>10671</v>
      </c>
      <c r="Q1913" t="s">
        <v>10671</v>
      </c>
      <c r="R1913" t="s">
        <v>744</v>
      </c>
      <c r="S1913" t="s">
        <v>795</v>
      </c>
      <c r="T1913" t="s">
        <v>13785</v>
      </c>
      <c r="U1913" t="s">
        <v>965</v>
      </c>
      <c r="V1913" t="s">
        <v>10638</v>
      </c>
      <c r="W1913" t="s">
        <v>970</v>
      </c>
      <c r="X1913" t="s">
        <v>13848</v>
      </c>
    </row>
    <row r="1914" spans="2:24" ht="11" outlineLevel="1" x14ac:dyDescent="0.15">
      <c r="B1914" t="s">
        <v>1606</v>
      </c>
      <c r="C1914" t="s">
        <v>1199</v>
      </c>
      <c r="D1914" t="s">
        <v>184</v>
      </c>
      <c r="E1914" t="s">
        <v>10889</v>
      </c>
      <c r="F1914" t="s">
        <v>13217</v>
      </c>
      <c r="G1914" t="s">
        <v>1053</v>
      </c>
      <c r="H1914" s="17">
        <v>42634</v>
      </c>
      <c r="I1914" s="15">
        <v>2016</v>
      </c>
      <c r="J1914" t="s">
        <v>10634</v>
      </c>
      <c r="K1914" s="5">
        <v>0</v>
      </c>
      <c r="L1914" t="s">
        <v>967</v>
      </c>
      <c r="M1914" t="s">
        <v>985</v>
      </c>
      <c r="N1914" t="s">
        <v>10635</v>
      </c>
      <c r="O1914" t="s">
        <v>796</v>
      </c>
      <c r="P1914" t="s">
        <v>10671</v>
      </c>
      <c r="Q1914" t="s">
        <v>10671</v>
      </c>
      <c r="R1914" t="s">
        <v>744</v>
      </c>
      <c r="S1914" t="s">
        <v>795</v>
      </c>
      <c r="T1914" t="s">
        <v>13849</v>
      </c>
      <c r="U1914" t="s">
        <v>965</v>
      </c>
      <c r="V1914" t="s">
        <v>10638</v>
      </c>
      <c r="W1914" t="s">
        <v>970</v>
      </c>
      <c r="X1914" t="s">
        <v>13850</v>
      </c>
    </row>
    <row r="1915" spans="2:24" ht="11" outlineLevel="1" x14ac:dyDescent="0.15">
      <c r="B1915" t="s">
        <v>1606</v>
      </c>
      <c r="C1915" t="s">
        <v>1199</v>
      </c>
      <c r="D1915" t="s">
        <v>184</v>
      </c>
      <c r="E1915" t="s">
        <v>10926</v>
      </c>
      <c r="F1915" t="s">
        <v>13217</v>
      </c>
      <c r="G1915" t="s">
        <v>1053</v>
      </c>
      <c r="H1915" s="17">
        <v>44104</v>
      </c>
      <c r="I1915" s="15">
        <v>2020</v>
      </c>
      <c r="J1915" t="s">
        <v>10634</v>
      </c>
      <c r="K1915" s="5">
        <v>-271296.71000000002</v>
      </c>
      <c r="L1915" t="s">
        <v>967</v>
      </c>
      <c r="M1915" t="s">
        <v>985</v>
      </c>
      <c r="N1915" t="s">
        <v>10635</v>
      </c>
      <c r="O1915" t="s">
        <v>796</v>
      </c>
      <c r="P1915" t="s">
        <v>10671</v>
      </c>
      <c r="Q1915" t="s">
        <v>10671</v>
      </c>
      <c r="R1915" t="s">
        <v>744</v>
      </c>
      <c r="S1915" t="s">
        <v>795</v>
      </c>
      <c r="T1915" t="s">
        <v>13851</v>
      </c>
      <c r="U1915" t="s">
        <v>965</v>
      </c>
      <c r="V1915" t="s">
        <v>10638</v>
      </c>
      <c r="W1915" t="s">
        <v>970</v>
      </c>
      <c r="X1915" t="s">
        <v>13852</v>
      </c>
    </row>
    <row r="1916" spans="2:24" ht="11" outlineLevel="1" x14ac:dyDescent="0.15">
      <c r="B1916" t="s">
        <v>1606</v>
      </c>
      <c r="C1916" t="s">
        <v>1199</v>
      </c>
      <c r="D1916" t="s">
        <v>184</v>
      </c>
      <c r="E1916" t="s">
        <v>10956</v>
      </c>
      <c r="F1916" t="s">
        <v>13217</v>
      </c>
      <c r="G1916" t="s">
        <v>1053</v>
      </c>
      <c r="H1916" s="17">
        <v>42535</v>
      </c>
      <c r="I1916" s="15">
        <v>2016</v>
      </c>
      <c r="J1916" t="s">
        <v>10634</v>
      </c>
      <c r="K1916" s="5">
        <v>93594.77</v>
      </c>
      <c r="L1916" t="s">
        <v>967</v>
      </c>
      <c r="M1916" t="s">
        <v>985</v>
      </c>
      <c r="N1916" t="s">
        <v>10635</v>
      </c>
      <c r="O1916" t="s">
        <v>796</v>
      </c>
      <c r="P1916" t="s">
        <v>10671</v>
      </c>
      <c r="Q1916" t="s">
        <v>10671</v>
      </c>
      <c r="R1916" t="s">
        <v>744</v>
      </c>
      <c r="S1916" t="s">
        <v>795</v>
      </c>
      <c r="T1916" t="s">
        <v>13843</v>
      </c>
      <c r="U1916" t="s">
        <v>965</v>
      </c>
      <c r="V1916" t="s">
        <v>10638</v>
      </c>
      <c r="W1916" t="s">
        <v>970</v>
      </c>
      <c r="X1916" t="s">
        <v>13853</v>
      </c>
    </row>
    <row r="1917" spans="2:24" ht="11" outlineLevel="1" x14ac:dyDescent="0.15">
      <c r="B1917" t="s">
        <v>1608</v>
      </c>
      <c r="C1917" t="s">
        <v>1609</v>
      </c>
      <c r="D1917" t="s">
        <v>170</v>
      </c>
      <c r="E1917" t="s">
        <v>10649</v>
      </c>
      <c r="F1917" t="s">
        <v>12674</v>
      </c>
      <c r="G1917" t="s">
        <v>1299</v>
      </c>
      <c r="H1917" s="17">
        <v>44784</v>
      </c>
      <c r="I1917" s="15">
        <v>2022</v>
      </c>
      <c r="J1917" t="s">
        <v>10634</v>
      </c>
      <c r="K1917" s="5">
        <v>2910750</v>
      </c>
      <c r="L1917" t="s">
        <v>967</v>
      </c>
      <c r="M1917" t="s">
        <v>985</v>
      </c>
      <c r="N1917" t="s">
        <v>10635</v>
      </c>
      <c r="O1917" t="s">
        <v>796</v>
      </c>
      <c r="P1917" t="s">
        <v>10671</v>
      </c>
      <c r="Q1917" t="s">
        <v>10671</v>
      </c>
      <c r="R1917" t="s">
        <v>755</v>
      </c>
      <c r="S1917" t="s">
        <v>795</v>
      </c>
      <c r="T1917" t="s">
        <v>13854</v>
      </c>
      <c r="U1917" t="s">
        <v>965</v>
      </c>
      <c r="V1917" t="s">
        <v>10638</v>
      </c>
      <c r="W1917" t="s">
        <v>970</v>
      </c>
      <c r="X1917" t="s">
        <v>13855</v>
      </c>
    </row>
    <row r="1918" spans="2:24" ht="11" outlineLevel="1" x14ac:dyDescent="0.15">
      <c r="B1918" t="s">
        <v>1608</v>
      </c>
      <c r="C1918" t="s">
        <v>1609</v>
      </c>
      <c r="D1918" t="s">
        <v>170</v>
      </c>
      <c r="E1918" t="s">
        <v>10643</v>
      </c>
      <c r="F1918" t="s">
        <v>12674</v>
      </c>
      <c r="G1918" t="s">
        <v>1299</v>
      </c>
      <c r="H1918" s="17">
        <v>44973</v>
      </c>
      <c r="I1918" s="15">
        <v>2023</v>
      </c>
      <c r="J1918" t="s">
        <v>10634</v>
      </c>
      <c r="K1918" s="5">
        <v>0</v>
      </c>
      <c r="L1918" t="s">
        <v>967</v>
      </c>
      <c r="M1918" t="s">
        <v>985</v>
      </c>
      <c r="N1918" t="s">
        <v>10635</v>
      </c>
      <c r="O1918" t="s">
        <v>796</v>
      </c>
      <c r="P1918" t="s">
        <v>10671</v>
      </c>
      <c r="Q1918" t="s">
        <v>10671</v>
      </c>
      <c r="R1918" t="s">
        <v>755</v>
      </c>
      <c r="S1918" t="s">
        <v>795</v>
      </c>
      <c r="T1918" t="s">
        <v>13856</v>
      </c>
      <c r="U1918" t="s">
        <v>965</v>
      </c>
      <c r="V1918" t="s">
        <v>10638</v>
      </c>
      <c r="W1918" t="s">
        <v>970</v>
      </c>
      <c r="X1918" t="s">
        <v>13857</v>
      </c>
    </row>
    <row r="1919" spans="2:24" ht="11" outlineLevel="1" x14ac:dyDescent="0.15">
      <c r="B1919" t="s">
        <v>1608</v>
      </c>
      <c r="C1919" t="s">
        <v>1609</v>
      </c>
      <c r="D1919" t="s">
        <v>170</v>
      </c>
      <c r="E1919" t="s">
        <v>10655</v>
      </c>
      <c r="F1919" t="s">
        <v>12674</v>
      </c>
      <c r="G1919" t="s">
        <v>1299</v>
      </c>
      <c r="H1919" s="17">
        <v>45268</v>
      </c>
      <c r="I1919" s="15">
        <v>2024</v>
      </c>
      <c r="J1919" t="s">
        <v>10634</v>
      </c>
      <c r="K1919" s="5">
        <v>0</v>
      </c>
      <c r="L1919" t="s">
        <v>967</v>
      </c>
      <c r="M1919" t="s">
        <v>985</v>
      </c>
      <c r="N1919" t="s">
        <v>10635</v>
      </c>
      <c r="O1919" t="s">
        <v>796</v>
      </c>
      <c r="P1919" t="s">
        <v>10671</v>
      </c>
      <c r="Q1919" t="s">
        <v>10671</v>
      </c>
      <c r="R1919" t="s">
        <v>755</v>
      </c>
      <c r="S1919" t="s">
        <v>795</v>
      </c>
      <c r="T1919" t="s">
        <v>13858</v>
      </c>
      <c r="U1919" t="s">
        <v>965</v>
      </c>
      <c r="V1919" t="s">
        <v>10638</v>
      </c>
      <c r="W1919" t="s">
        <v>970</v>
      </c>
      <c r="X1919" t="s">
        <v>13859</v>
      </c>
    </row>
    <row r="1920" spans="2:24" ht="11" outlineLevel="1" x14ac:dyDescent="0.15">
      <c r="B1920" t="s">
        <v>1608</v>
      </c>
      <c r="C1920" t="s">
        <v>1609</v>
      </c>
      <c r="D1920" t="s">
        <v>170</v>
      </c>
      <c r="E1920" t="s">
        <v>10652</v>
      </c>
      <c r="F1920" t="s">
        <v>12674</v>
      </c>
      <c r="G1920" t="s">
        <v>1299</v>
      </c>
      <c r="H1920" s="17">
        <v>44846</v>
      </c>
      <c r="I1920" s="15">
        <v>2023</v>
      </c>
      <c r="J1920" t="s">
        <v>10634</v>
      </c>
      <c r="K1920" s="5">
        <v>0</v>
      </c>
      <c r="L1920" t="s">
        <v>967</v>
      </c>
      <c r="M1920" t="s">
        <v>985</v>
      </c>
      <c r="N1920" t="s">
        <v>10635</v>
      </c>
      <c r="O1920" t="s">
        <v>796</v>
      </c>
      <c r="P1920" t="s">
        <v>10671</v>
      </c>
      <c r="Q1920" t="s">
        <v>10671</v>
      </c>
      <c r="R1920" t="s">
        <v>755</v>
      </c>
      <c r="S1920" t="s">
        <v>795</v>
      </c>
      <c r="T1920" t="s">
        <v>13854</v>
      </c>
      <c r="U1920" t="s">
        <v>965</v>
      </c>
      <c r="V1920" t="s">
        <v>10638</v>
      </c>
      <c r="W1920" t="s">
        <v>970</v>
      </c>
      <c r="X1920" t="s">
        <v>13860</v>
      </c>
    </row>
    <row r="1921" spans="2:24" ht="11" outlineLevel="1" x14ac:dyDescent="0.15">
      <c r="B1921" t="s">
        <v>1608</v>
      </c>
      <c r="C1921" t="s">
        <v>1609</v>
      </c>
      <c r="D1921" t="s">
        <v>170</v>
      </c>
      <c r="E1921" t="s">
        <v>10632</v>
      </c>
      <c r="F1921" t="s">
        <v>12674</v>
      </c>
      <c r="G1921" t="s">
        <v>1299</v>
      </c>
      <c r="H1921" s="17">
        <v>44992</v>
      </c>
      <c r="I1921" s="15">
        <v>2023</v>
      </c>
      <c r="J1921" t="s">
        <v>10634</v>
      </c>
      <c r="K1921" s="5">
        <v>375000</v>
      </c>
      <c r="L1921" t="s">
        <v>967</v>
      </c>
      <c r="M1921" t="s">
        <v>985</v>
      </c>
      <c r="N1921" t="s">
        <v>10635</v>
      </c>
      <c r="O1921" t="s">
        <v>796</v>
      </c>
      <c r="P1921" t="s">
        <v>10671</v>
      </c>
      <c r="Q1921" t="s">
        <v>10671</v>
      </c>
      <c r="R1921" t="s">
        <v>755</v>
      </c>
      <c r="S1921" t="s">
        <v>795</v>
      </c>
      <c r="T1921" t="s">
        <v>13861</v>
      </c>
      <c r="U1921" t="s">
        <v>965</v>
      </c>
      <c r="V1921" t="s">
        <v>10638</v>
      </c>
      <c r="W1921" t="s">
        <v>970</v>
      </c>
      <c r="X1921" t="s">
        <v>13862</v>
      </c>
    </row>
    <row r="1922" spans="2:24" ht="11" outlineLevel="1" x14ac:dyDescent="0.15">
      <c r="B1922" t="s">
        <v>1608</v>
      </c>
      <c r="C1922" t="s">
        <v>1609</v>
      </c>
      <c r="D1922" t="s">
        <v>170</v>
      </c>
      <c r="E1922" t="s">
        <v>10664</v>
      </c>
      <c r="F1922" t="s">
        <v>12674</v>
      </c>
      <c r="G1922" t="s">
        <v>1299</v>
      </c>
      <c r="H1922" s="17">
        <v>44901</v>
      </c>
      <c r="I1922" s="15">
        <v>2023</v>
      </c>
      <c r="J1922" t="s">
        <v>10634</v>
      </c>
      <c r="K1922" s="5">
        <v>0</v>
      </c>
      <c r="L1922" t="s">
        <v>967</v>
      </c>
      <c r="M1922" t="s">
        <v>985</v>
      </c>
      <c r="N1922" t="s">
        <v>10635</v>
      </c>
      <c r="O1922" t="s">
        <v>796</v>
      </c>
      <c r="P1922" t="s">
        <v>10671</v>
      </c>
      <c r="Q1922" t="s">
        <v>10671</v>
      </c>
      <c r="R1922" t="s">
        <v>755</v>
      </c>
      <c r="S1922" t="s">
        <v>795</v>
      </c>
      <c r="T1922" t="s">
        <v>13854</v>
      </c>
      <c r="U1922" t="s">
        <v>965</v>
      </c>
      <c r="V1922" t="s">
        <v>10638</v>
      </c>
      <c r="W1922" t="s">
        <v>970</v>
      </c>
      <c r="X1922" t="s">
        <v>13863</v>
      </c>
    </row>
    <row r="1923" spans="2:24" ht="11" outlineLevel="1" x14ac:dyDescent="0.15">
      <c r="B1923" t="s">
        <v>1608</v>
      </c>
      <c r="C1923" t="s">
        <v>1609</v>
      </c>
      <c r="D1923" t="s">
        <v>170</v>
      </c>
      <c r="E1923" t="s">
        <v>10661</v>
      </c>
      <c r="F1923" t="s">
        <v>12674</v>
      </c>
      <c r="G1923" t="s">
        <v>1299</v>
      </c>
      <c r="H1923" s="17">
        <v>45239</v>
      </c>
      <c r="I1923" s="15">
        <v>2024</v>
      </c>
      <c r="J1923" t="s">
        <v>10634</v>
      </c>
      <c r="K1923" s="5">
        <v>0</v>
      </c>
      <c r="L1923" t="s">
        <v>967</v>
      </c>
      <c r="M1923" t="s">
        <v>985</v>
      </c>
      <c r="N1923" t="s">
        <v>10635</v>
      </c>
      <c r="O1923" t="s">
        <v>796</v>
      </c>
      <c r="P1923" t="s">
        <v>10671</v>
      </c>
      <c r="Q1923" t="s">
        <v>10671</v>
      </c>
      <c r="R1923" t="s">
        <v>755</v>
      </c>
      <c r="S1923" t="s">
        <v>795</v>
      </c>
      <c r="T1923" t="s">
        <v>13858</v>
      </c>
      <c r="U1923" t="s">
        <v>965</v>
      </c>
      <c r="V1923" t="s">
        <v>10638</v>
      </c>
      <c r="W1923" t="s">
        <v>970</v>
      </c>
      <c r="X1923" t="s">
        <v>13864</v>
      </c>
    </row>
    <row r="1924" spans="2:24" ht="11" outlineLevel="1" x14ac:dyDescent="0.15">
      <c r="B1924" t="s">
        <v>1608</v>
      </c>
      <c r="C1924" t="s">
        <v>1609</v>
      </c>
      <c r="D1924" t="s">
        <v>170</v>
      </c>
      <c r="E1924" t="s">
        <v>10667</v>
      </c>
      <c r="F1924" t="s">
        <v>12674</v>
      </c>
      <c r="G1924" t="s">
        <v>1299</v>
      </c>
      <c r="H1924" s="17">
        <v>45058</v>
      </c>
      <c r="I1924" s="15">
        <v>2023</v>
      </c>
      <c r="J1924" t="s">
        <v>10634</v>
      </c>
      <c r="K1924" s="5">
        <v>0</v>
      </c>
      <c r="L1924" t="s">
        <v>967</v>
      </c>
      <c r="M1924" t="s">
        <v>985</v>
      </c>
      <c r="N1924" t="s">
        <v>10635</v>
      </c>
      <c r="O1924" t="s">
        <v>796</v>
      </c>
      <c r="P1924" t="s">
        <v>10671</v>
      </c>
      <c r="Q1924" t="s">
        <v>10671</v>
      </c>
      <c r="R1924" t="s">
        <v>755</v>
      </c>
      <c r="S1924" t="s">
        <v>795</v>
      </c>
      <c r="T1924" t="s">
        <v>13854</v>
      </c>
      <c r="U1924" t="s">
        <v>965</v>
      </c>
      <c r="V1924" t="s">
        <v>10638</v>
      </c>
      <c r="W1924" t="s">
        <v>970</v>
      </c>
      <c r="X1924" t="s">
        <v>13865</v>
      </c>
    </row>
    <row r="1925" spans="2:24" ht="11" outlineLevel="1" x14ac:dyDescent="0.15">
      <c r="B1925" t="s">
        <v>1608</v>
      </c>
      <c r="C1925" t="s">
        <v>1609</v>
      </c>
      <c r="D1925" t="s">
        <v>170</v>
      </c>
      <c r="E1925" t="s">
        <v>10658</v>
      </c>
      <c r="F1925" t="s">
        <v>12674</v>
      </c>
      <c r="G1925" t="s">
        <v>1299</v>
      </c>
      <c r="H1925" s="17">
        <v>45187</v>
      </c>
      <c r="I1925" s="15">
        <v>2023</v>
      </c>
      <c r="J1925" t="s">
        <v>10634</v>
      </c>
      <c r="K1925" s="5">
        <v>202328</v>
      </c>
      <c r="L1925" t="s">
        <v>967</v>
      </c>
      <c r="M1925" t="s">
        <v>985</v>
      </c>
      <c r="N1925" t="s">
        <v>10635</v>
      </c>
      <c r="O1925" t="s">
        <v>796</v>
      </c>
      <c r="P1925" t="s">
        <v>10671</v>
      </c>
      <c r="Q1925" t="s">
        <v>10671</v>
      </c>
      <c r="R1925" t="s">
        <v>755</v>
      </c>
      <c r="S1925" t="s">
        <v>795</v>
      </c>
      <c r="T1925" t="s">
        <v>13858</v>
      </c>
      <c r="U1925" t="s">
        <v>965</v>
      </c>
      <c r="V1925" t="s">
        <v>10638</v>
      </c>
      <c r="W1925" t="s">
        <v>970</v>
      </c>
      <c r="X1925" t="s">
        <v>13866</v>
      </c>
    </row>
    <row r="1926" spans="2:24" ht="11" outlineLevel="1" x14ac:dyDescent="0.15">
      <c r="B1926" t="s">
        <v>1611</v>
      </c>
      <c r="C1926" t="s">
        <v>1271</v>
      </c>
      <c r="D1926" t="s">
        <v>184</v>
      </c>
      <c r="E1926" t="s">
        <v>10950</v>
      </c>
      <c r="F1926" t="s">
        <v>13217</v>
      </c>
      <c r="G1926" t="s">
        <v>1053</v>
      </c>
      <c r="H1926" s="17">
        <v>42839</v>
      </c>
      <c r="I1926" s="15">
        <v>2017</v>
      </c>
      <c r="J1926" t="s">
        <v>10634</v>
      </c>
      <c r="K1926" s="5">
        <v>0</v>
      </c>
      <c r="L1926" t="s">
        <v>967</v>
      </c>
      <c r="M1926" t="s">
        <v>985</v>
      </c>
      <c r="N1926" t="s">
        <v>10635</v>
      </c>
      <c r="O1926" t="s">
        <v>796</v>
      </c>
      <c r="P1926" t="s">
        <v>10671</v>
      </c>
      <c r="Q1926" t="s">
        <v>10671</v>
      </c>
      <c r="R1926" t="s">
        <v>744</v>
      </c>
      <c r="S1926" t="s">
        <v>795</v>
      </c>
      <c r="T1926" t="s">
        <v>13867</v>
      </c>
      <c r="U1926" t="s">
        <v>965</v>
      </c>
      <c r="V1926" t="s">
        <v>10638</v>
      </c>
      <c r="W1926" t="s">
        <v>970</v>
      </c>
      <c r="X1926" t="s">
        <v>13868</v>
      </c>
    </row>
    <row r="1927" spans="2:24" ht="11" outlineLevel="1" x14ac:dyDescent="0.15">
      <c r="B1927" t="s">
        <v>1611</v>
      </c>
      <c r="C1927" t="s">
        <v>1271</v>
      </c>
      <c r="D1927" t="s">
        <v>184</v>
      </c>
      <c r="E1927" t="s">
        <v>10989</v>
      </c>
      <c r="F1927" t="s">
        <v>13217</v>
      </c>
      <c r="G1927" t="s">
        <v>1053</v>
      </c>
      <c r="H1927" s="17">
        <v>42761</v>
      </c>
      <c r="I1927" s="15">
        <v>2017</v>
      </c>
      <c r="J1927" t="s">
        <v>10634</v>
      </c>
      <c r="K1927" s="5">
        <v>0</v>
      </c>
      <c r="L1927" t="s">
        <v>967</v>
      </c>
      <c r="M1927" t="s">
        <v>985</v>
      </c>
      <c r="N1927" t="s">
        <v>10635</v>
      </c>
      <c r="O1927" t="s">
        <v>796</v>
      </c>
      <c r="P1927" t="s">
        <v>10671</v>
      </c>
      <c r="Q1927" t="s">
        <v>10671</v>
      </c>
      <c r="R1927" t="s">
        <v>744</v>
      </c>
      <c r="S1927" t="s">
        <v>795</v>
      </c>
      <c r="T1927" t="s">
        <v>13869</v>
      </c>
      <c r="U1927" t="s">
        <v>965</v>
      </c>
      <c r="V1927" t="s">
        <v>10638</v>
      </c>
      <c r="W1927" t="s">
        <v>970</v>
      </c>
      <c r="X1927" t="s">
        <v>13870</v>
      </c>
    </row>
    <row r="1928" spans="2:24" ht="11" outlineLevel="1" x14ac:dyDescent="0.15">
      <c r="B1928" t="s">
        <v>1611</v>
      </c>
      <c r="C1928" t="s">
        <v>1271</v>
      </c>
      <c r="D1928" t="s">
        <v>184</v>
      </c>
      <c r="E1928" t="s">
        <v>10956</v>
      </c>
      <c r="F1928" t="s">
        <v>13217</v>
      </c>
      <c r="G1928" t="s">
        <v>1053</v>
      </c>
      <c r="H1928" s="17">
        <v>42877</v>
      </c>
      <c r="I1928" s="15">
        <v>2017</v>
      </c>
      <c r="J1928" t="s">
        <v>10634</v>
      </c>
      <c r="K1928" s="5">
        <v>0</v>
      </c>
      <c r="L1928" t="s">
        <v>967</v>
      </c>
      <c r="M1928" t="s">
        <v>985</v>
      </c>
      <c r="N1928" t="s">
        <v>10635</v>
      </c>
      <c r="O1928" t="s">
        <v>796</v>
      </c>
      <c r="P1928" t="s">
        <v>10671</v>
      </c>
      <c r="Q1928" t="s">
        <v>10671</v>
      </c>
      <c r="R1928" t="s">
        <v>744</v>
      </c>
      <c r="S1928" t="s">
        <v>795</v>
      </c>
      <c r="T1928" t="s">
        <v>13871</v>
      </c>
      <c r="U1928" t="s">
        <v>965</v>
      </c>
      <c r="V1928" t="s">
        <v>10638</v>
      </c>
      <c r="W1928" t="s">
        <v>970</v>
      </c>
      <c r="X1928" t="s">
        <v>13872</v>
      </c>
    </row>
    <row r="1929" spans="2:24" ht="11" outlineLevel="1" x14ac:dyDescent="0.15">
      <c r="B1929" t="s">
        <v>1611</v>
      </c>
      <c r="C1929" t="s">
        <v>1271</v>
      </c>
      <c r="D1929" t="s">
        <v>184</v>
      </c>
      <c r="E1929" t="s">
        <v>10923</v>
      </c>
      <c r="F1929" t="s">
        <v>13217</v>
      </c>
      <c r="G1929" t="s">
        <v>1053</v>
      </c>
      <c r="H1929" s="17">
        <v>42908</v>
      </c>
      <c r="I1929" s="15">
        <v>2017</v>
      </c>
      <c r="J1929" t="s">
        <v>10634</v>
      </c>
      <c r="K1929" s="5">
        <v>0</v>
      </c>
      <c r="L1929" t="s">
        <v>967</v>
      </c>
      <c r="M1929" t="s">
        <v>985</v>
      </c>
      <c r="N1929" t="s">
        <v>10635</v>
      </c>
      <c r="O1929" t="s">
        <v>796</v>
      </c>
      <c r="P1929" t="s">
        <v>10671</v>
      </c>
      <c r="Q1929" t="s">
        <v>10671</v>
      </c>
      <c r="R1929" t="s">
        <v>744</v>
      </c>
      <c r="S1929" t="s">
        <v>795</v>
      </c>
      <c r="T1929" t="s">
        <v>13873</v>
      </c>
      <c r="U1929" t="s">
        <v>965</v>
      </c>
      <c r="V1929" t="s">
        <v>10638</v>
      </c>
      <c r="W1929" t="s">
        <v>970</v>
      </c>
      <c r="X1929" t="s">
        <v>13874</v>
      </c>
    </row>
    <row r="1930" spans="2:24" ht="11" outlineLevel="1" x14ac:dyDescent="0.15">
      <c r="B1930" t="s">
        <v>1611</v>
      </c>
      <c r="C1930" t="s">
        <v>1271</v>
      </c>
      <c r="D1930" t="s">
        <v>184</v>
      </c>
      <c r="E1930" t="s">
        <v>10889</v>
      </c>
      <c r="F1930" t="s">
        <v>13217</v>
      </c>
      <c r="G1930" t="s">
        <v>1053</v>
      </c>
      <c r="H1930" s="17">
        <v>43312</v>
      </c>
      <c r="I1930" s="15">
        <v>2018</v>
      </c>
      <c r="J1930" t="s">
        <v>10634</v>
      </c>
      <c r="K1930" s="5">
        <v>-471977.22</v>
      </c>
      <c r="L1930" t="s">
        <v>967</v>
      </c>
      <c r="M1930" t="s">
        <v>985</v>
      </c>
      <c r="N1930" t="s">
        <v>10635</v>
      </c>
      <c r="O1930" t="s">
        <v>796</v>
      </c>
      <c r="P1930" t="s">
        <v>10671</v>
      </c>
      <c r="Q1930" t="s">
        <v>10671</v>
      </c>
      <c r="R1930" t="s">
        <v>744</v>
      </c>
      <c r="S1930" t="s">
        <v>795</v>
      </c>
      <c r="T1930" t="s">
        <v>13875</v>
      </c>
      <c r="U1930" t="s">
        <v>965</v>
      </c>
      <c r="V1930" t="s">
        <v>10638</v>
      </c>
      <c r="W1930" t="s">
        <v>970</v>
      </c>
      <c r="X1930" t="s">
        <v>13876</v>
      </c>
    </row>
    <row r="1931" spans="2:24" ht="11" outlineLevel="1" x14ac:dyDescent="0.15">
      <c r="B1931" t="s">
        <v>1613</v>
      </c>
      <c r="C1931" t="s">
        <v>1149</v>
      </c>
      <c r="D1931" t="s">
        <v>1614</v>
      </c>
      <c r="E1931" t="s">
        <v>10986</v>
      </c>
      <c r="F1931" t="s">
        <v>13877</v>
      </c>
      <c r="G1931" t="s">
        <v>1616</v>
      </c>
      <c r="H1931" s="17">
        <v>42793</v>
      </c>
      <c r="I1931" s="15">
        <v>2017</v>
      </c>
      <c r="J1931" t="s">
        <v>10634</v>
      </c>
      <c r="K1931" s="5">
        <v>389884</v>
      </c>
      <c r="L1931" t="s">
        <v>967</v>
      </c>
      <c r="M1931" t="s">
        <v>985</v>
      </c>
      <c r="N1931" t="s">
        <v>10635</v>
      </c>
      <c r="O1931" t="s">
        <v>796</v>
      </c>
      <c r="P1931" t="s">
        <v>12860</v>
      </c>
      <c r="Q1931" t="s">
        <v>13878</v>
      </c>
      <c r="R1931" t="s">
        <v>1620</v>
      </c>
      <c r="S1931" t="s">
        <v>1618</v>
      </c>
      <c r="T1931" t="s">
        <v>13879</v>
      </c>
      <c r="U1931" t="s">
        <v>965</v>
      </c>
      <c r="V1931" t="s">
        <v>10638</v>
      </c>
      <c r="W1931" t="s">
        <v>970</v>
      </c>
      <c r="X1931" t="s">
        <v>13880</v>
      </c>
    </row>
    <row r="1932" spans="2:24" ht="11" outlineLevel="1" x14ac:dyDescent="0.15">
      <c r="B1932" t="s">
        <v>1613</v>
      </c>
      <c r="C1932" t="s">
        <v>1149</v>
      </c>
      <c r="D1932" t="s">
        <v>1614</v>
      </c>
      <c r="E1932" t="s">
        <v>10977</v>
      </c>
      <c r="F1932" t="s">
        <v>13877</v>
      </c>
      <c r="G1932" t="s">
        <v>1616</v>
      </c>
      <c r="H1932" s="17">
        <v>43186</v>
      </c>
      <c r="I1932" s="15">
        <v>2018</v>
      </c>
      <c r="J1932" t="s">
        <v>10634</v>
      </c>
      <c r="K1932" s="5">
        <v>-74758.64</v>
      </c>
      <c r="L1932" t="s">
        <v>967</v>
      </c>
      <c r="M1932" t="s">
        <v>985</v>
      </c>
      <c r="N1932" t="s">
        <v>10635</v>
      </c>
      <c r="O1932" t="s">
        <v>796</v>
      </c>
      <c r="P1932" t="s">
        <v>12860</v>
      </c>
      <c r="Q1932" t="s">
        <v>13878</v>
      </c>
      <c r="R1932" t="s">
        <v>1620</v>
      </c>
      <c r="S1932" t="s">
        <v>1618</v>
      </c>
      <c r="T1932" t="s">
        <v>13881</v>
      </c>
      <c r="U1932" t="s">
        <v>965</v>
      </c>
      <c r="V1932" t="s">
        <v>10638</v>
      </c>
      <c r="W1932" t="s">
        <v>970</v>
      </c>
      <c r="X1932" t="s">
        <v>13882</v>
      </c>
    </row>
    <row r="1933" spans="2:24" ht="11" outlineLevel="1" x14ac:dyDescent="0.15">
      <c r="B1933" t="s">
        <v>1613</v>
      </c>
      <c r="C1933" t="s">
        <v>1149</v>
      </c>
      <c r="D1933" t="s">
        <v>1614</v>
      </c>
      <c r="E1933" t="s">
        <v>10968</v>
      </c>
      <c r="F1933" t="s">
        <v>13877</v>
      </c>
      <c r="G1933" t="s">
        <v>1616</v>
      </c>
      <c r="H1933" s="17">
        <v>42544</v>
      </c>
      <c r="I1933" s="15">
        <v>2016</v>
      </c>
      <c r="J1933" t="s">
        <v>10634</v>
      </c>
      <c r="K1933" s="5">
        <v>281.5</v>
      </c>
      <c r="L1933" t="s">
        <v>967</v>
      </c>
      <c r="M1933" t="s">
        <v>985</v>
      </c>
      <c r="N1933" t="s">
        <v>10635</v>
      </c>
      <c r="O1933" t="s">
        <v>796</v>
      </c>
      <c r="P1933" t="s">
        <v>12860</v>
      </c>
      <c r="Q1933" t="s">
        <v>13878</v>
      </c>
      <c r="R1933" t="s">
        <v>1620</v>
      </c>
      <c r="S1933" t="s">
        <v>1618</v>
      </c>
      <c r="T1933" t="s">
        <v>13883</v>
      </c>
      <c r="U1933" t="s">
        <v>965</v>
      </c>
      <c r="V1933" t="s">
        <v>10638</v>
      </c>
      <c r="W1933" t="s">
        <v>970</v>
      </c>
      <c r="X1933" t="s">
        <v>13884</v>
      </c>
    </row>
    <row r="1934" spans="2:24" ht="11" outlineLevel="1" x14ac:dyDescent="0.15">
      <c r="B1934" t="s">
        <v>1613</v>
      </c>
      <c r="C1934" t="s">
        <v>1149</v>
      </c>
      <c r="D1934" t="s">
        <v>1614</v>
      </c>
      <c r="E1934" t="s">
        <v>10940</v>
      </c>
      <c r="F1934" t="s">
        <v>13877</v>
      </c>
      <c r="G1934" t="s">
        <v>1616</v>
      </c>
      <c r="H1934" s="17">
        <v>42836</v>
      </c>
      <c r="I1934" s="15">
        <v>2017</v>
      </c>
      <c r="J1934" t="s">
        <v>10634</v>
      </c>
      <c r="K1934" s="5">
        <v>-194942</v>
      </c>
      <c r="L1934" t="s">
        <v>967</v>
      </c>
      <c r="M1934" t="s">
        <v>985</v>
      </c>
      <c r="N1934" t="s">
        <v>10635</v>
      </c>
      <c r="O1934" t="s">
        <v>796</v>
      </c>
      <c r="P1934" t="s">
        <v>12860</v>
      </c>
      <c r="Q1934" t="s">
        <v>13878</v>
      </c>
      <c r="R1934" t="s">
        <v>1620</v>
      </c>
      <c r="S1934" t="s">
        <v>1618</v>
      </c>
      <c r="T1934" t="s">
        <v>13885</v>
      </c>
      <c r="U1934" t="s">
        <v>965</v>
      </c>
      <c r="V1934" t="s">
        <v>10638</v>
      </c>
      <c r="W1934" t="s">
        <v>970</v>
      </c>
      <c r="X1934" t="s">
        <v>13886</v>
      </c>
    </row>
    <row r="1935" spans="2:24" ht="11" outlineLevel="1" x14ac:dyDescent="0.15">
      <c r="B1935" t="s">
        <v>1613</v>
      </c>
      <c r="C1935" t="s">
        <v>1149</v>
      </c>
      <c r="D1935" t="s">
        <v>1614</v>
      </c>
      <c r="E1935" t="s">
        <v>10908</v>
      </c>
      <c r="F1935" t="s">
        <v>13877</v>
      </c>
      <c r="G1935" t="s">
        <v>1616</v>
      </c>
      <c r="H1935" s="17">
        <v>42271</v>
      </c>
      <c r="I1935" s="15">
        <v>2015</v>
      </c>
      <c r="J1935" t="s">
        <v>10634</v>
      </c>
      <c r="K1935" s="5">
        <v>49718.5</v>
      </c>
      <c r="L1935" t="s">
        <v>967</v>
      </c>
      <c r="M1935" t="s">
        <v>985</v>
      </c>
      <c r="N1935" t="s">
        <v>10635</v>
      </c>
      <c r="O1935" t="s">
        <v>796</v>
      </c>
      <c r="P1935" t="s">
        <v>12860</v>
      </c>
      <c r="Q1935" t="s">
        <v>13878</v>
      </c>
      <c r="R1935" t="s">
        <v>1620</v>
      </c>
      <c r="S1935" t="s">
        <v>1618</v>
      </c>
      <c r="T1935" t="s">
        <v>13887</v>
      </c>
      <c r="U1935" t="s">
        <v>965</v>
      </c>
      <c r="V1935" t="s">
        <v>10638</v>
      </c>
      <c r="W1935" t="s">
        <v>970</v>
      </c>
      <c r="X1935" t="s">
        <v>13888</v>
      </c>
    </row>
    <row r="1936" spans="2:24" ht="11" outlineLevel="1" x14ac:dyDescent="0.15">
      <c r="B1936" t="s">
        <v>1613</v>
      </c>
      <c r="C1936" t="s">
        <v>1149</v>
      </c>
      <c r="D1936" t="s">
        <v>1614</v>
      </c>
      <c r="E1936" t="s">
        <v>10932</v>
      </c>
      <c r="F1936" t="s">
        <v>13877</v>
      </c>
      <c r="G1936" t="s">
        <v>1616</v>
      </c>
      <c r="H1936" s="17">
        <v>42578</v>
      </c>
      <c r="I1936" s="15">
        <v>2016</v>
      </c>
      <c r="J1936" t="s">
        <v>10634</v>
      </c>
      <c r="K1936" s="5">
        <v>0</v>
      </c>
      <c r="L1936" t="s">
        <v>967</v>
      </c>
      <c r="M1936" t="s">
        <v>985</v>
      </c>
      <c r="N1936" t="s">
        <v>10635</v>
      </c>
      <c r="O1936" t="s">
        <v>796</v>
      </c>
      <c r="P1936" t="s">
        <v>12860</v>
      </c>
      <c r="Q1936" t="s">
        <v>13878</v>
      </c>
      <c r="R1936" t="s">
        <v>1620</v>
      </c>
      <c r="S1936" t="s">
        <v>1618</v>
      </c>
      <c r="T1936" t="s">
        <v>13889</v>
      </c>
      <c r="U1936" t="s">
        <v>965</v>
      </c>
      <c r="V1936" t="s">
        <v>10638</v>
      </c>
      <c r="W1936" t="s">
        <v>970</v>
      </c>
      <c r="X1936" t="s">
        <v>13890</v>
      </c>
    </row>
    <row r="1937" spans="2:24" ht="11" outlineLevel="1" x14ac:dyDescent="0.15">
      <c r="B1937" t="s">
        <v>1613</v>
      </c>
      <c r="C1937" t="s">
        <v>1149</v>
      </c>
      <c r="D1937" t="s">
        <v>1614</v>
      </c>
      <c r="E1937" t="s">
        <v>10959</v>
      </c>
      <c r="F1937" t="s">
        <v>13877</v>
      </c>
      <c r="G1937" t="s">
        <v>1616</v>
      </c>
      <c r="H1937" s="17">
        <v>42247</v>
      </c>
      <c r="I1937" s="15">
        <v>2015</v>
      </c>
      <c r="J1937" t="s">
        <v>10634</v>
      </c>
      <c r="K1937" s="5">
        <v>170858.88</v>
      </c>
      <c r="L1937" t="s">
        <v>967</v>
      </c>
      <c r="M1937" t="s">
        <v>985</v>
      </c>
      <c r="N1937" t="s">
        <v>10635</v>
      </c>
      <c r="O1937" t="s">
        <v>796</v>
      </c>
      <c r="P1937" t="s">
        <v>12860</v>
      </c>
      <c r="Q1937" t="s">
        <v>13878</v>
      </c>
      <c r="R1937" t="s">
        <v>1620</v>
      </c>
      <c r="S1937" t="s">
        <v>1618</v>
      </c>
      <c r="T1937" t="s">
        <v>13891</v>
      </c>
      <c r="U1937" t="s">
        <v>965</v>
      </c>
      <c r="V1937" t="s">
        <v>10638</v>
      </c>
      <c r="W1937" t="s">
        <v>970</v>
      </c>
      <c r="X1937" t="s">
        <v>13892</v>
      </c>
    </row>
    <row r="1938" spans="2:24" ht="11" outlineLevel="1" x14ac:dyDescent="0.15">
      <c r="B1938" t="s">
        <v>1613</v>
      </c>
      <c r="C1938" t="s">
        <v>1149</v>
      </c>
      <c r="D1938" t="s">
        <v>1614</v>
      </c>
      <c r="E1938" t="s">
        <v>10905</v>
      </c>
      <c r="F1938" t="s">
        <v>13877</v>
      </c>
      <c r="G1938" t="s">
        <v>1616</v>
      </c>
      <c r="H1938" s="17">
        <v>42178</v>
      </c>
      <c r="I1938" s="15">
        <v>2015</v>
      </c>
      <c r="J1938" t="s">
        <v>10634</v>
      </c>
      <c r="K1938" s="5">
        <v>913014</v>
      </c>
      <c r="L1938" t="s">
        <v>967</v>
      </c>
      <c r="M1938" t="s">
        <v>985</v>
      </c>
      <c r="N1938" t="s">
        <v>10635</v>
      </c>
      <c r="O1938" t="s">
        <v>796</v>
      </c>
      <c r="P1938" t="s">
        <v>12860</v>
      </c>
      <c r="Q1938" t="s">
        <v>13878</v>
      </c>
      <c r="R1938" t="s">
        <v>1620</v>
      </c>
      <c r="S1938" t="s">
        <v>1618</v>
      </c>
      <c r="T1938" t="s">
        <v>13893</v>
      </c>
      <c r="U1938" t="s">
        <v>965</v>
      </c>
      <c r="V1938" t="s">
        <v>10638</v>
      </c>
      <c r="W1938" t="s">
        <v>970</v>
      </c>
      <c r="X1938" t="s">
        <v>13894</v>
      </c>
    </row>
    <row r="1939" spans="2:24" ht="11" outlineLevel="1" x14ac:dyDescent="0.15">
      <c r="B1939" t="s">
        <v>1623</v>
      </c>
      <c r="C1939" t="s">
        <v>1322</v>
      </c>
      <c r="D1939" t="s">
        <v>196</v>
      </c>
      <c r="E1939" t="s">
        <v>10935</v>
      </c>
      <c r="F1939" t="s">
        <v>604</v>
      </c>
      <c r="G1939" t="s">
        <v>1088</v>
      </c>
      <c r="H1939" s="17">
        <v>42115</v>
      </c>
      <c r="I1939" s="15">
        <v>2015</v>
      </c>
      <c r="J1939" t="s">
        <v>10634</v>
      </c>
      <c r="K1939" s="5">
        <v>31763.94</v>
      </c>
      <c r="L1939" t="s">
        <v>967</v>
      </c>
      <c r="M1939" t="s">
        <v>985</v>
      </c>
      <c r="N1939" t="s">
        <v>10635</v>
      </c>
      <c r="O1939" t="s">
        <v>818</v>
      </c>
      <c r="P1939" t="s">
        <v>11052</v>
      </c>
      <c r="Q1939" t="s">
        <v>10671</v>
      </c>
      <c r="R1939" t="s">
        <v>739</v>
      </c>
      <c r="S1939" t="s">
        <v>795</v>
      </c>
      <c r="T1939" t="s">
        <v>13895</v>
      </c>
      <c r="U1939" t="s">
        <v>965</v>
      </c>
      <c r="V1939" t="s">
        <v>10638</v>
      </c>
      <c r="W1939" t="s">
        <v>970</v>
      </c>
      <c r="X1939" t="s">
        <v>13896</v>
      </c>
    </row>
    <row r="1940" spans="2:24" ht="11" outlineLevel="1" x14ac:dyDescent="0.15">
      <c r="B1940" t="s">
        <v>1623</v>
      </c>
      <c r="C1940" t="s">
        <v>1322</v>
      </c>
      <c r="D1940" t="s">
        <v>196</v>
      </c>
      <c r="E1940" t="s">
        <v>10923</v>
      </c>
      <c r="F1940" t="s">
        <v>604</v>
      </c>
      <c r="G1940" t="s">
        <v>1088</v>
      </c>
      <c r="H1940" s="17">
        <v>42043</v>
      </c>
      <c r="I1940" s="15">
        <v>2015</v>
      </c>
      <c r="J1940" t="s">
        <v>10634</v>
      </c>
      <c r="K1940" s="5">
        <v>0</v>
      </c>
      <c r="L1940" t="s">
        <v>967</v>
      </c>
      <c r="M1940" t="s">
        <v>985</v>
      </c>
      <c r="N1940" t="s">
        <v>10635</v>
      </c>
      <c r="O1940" t="s">
        <v>818</v>
      </c>
      <c r="P1940" t="s">
        <v>11052</v>
      </c>
      <c r="Q1940" t="s">
        <v>10671</v>
      </c>
      <c r="R1940" t="s">
        <v>739</v>
      </c>
      <c r="S1940" t="s">
        <v>795</v>
      </c>
      <c r="T1940" t="s">
        <v>13895</v>
      </c>
      <c r="U1940" t="s">
        <v>965</v>
      </c>
      <c r="V1940" t="s">
        <v>10638</v>
      </c>
      <c r="W1940" t="s">
        <v>970</v>
      </c>
      <c r="X1940" t="s">
        <v>13897</v>
      </c>
    </row>
    <row r="1941" spans="2:24" ht="11" outlineLevel="1" x14ac:dyDescent="0.15">
      <c r="B1941" t="s">
        <v>1623</v>
      </c>
      <c r="C1941" t="s">
        <v>1322</v>
      </c>
      <c r="D1941" t="s">
        <v>196</v>
      </c>
      <c r="E1941" t="s">
        <v>10932</v>
      </c>
      <c r="F1941" t="s">
        <v>604</v>
      </c>
      <c r="G1941" t="s">
        <v>1088</v>
      </c>
      <c r="H1941" s="17">
        <v>42179</v>
      </c>
      <c r="I1941" s="15">
        <v>2015</v>
      </c>
      <c r="J1941" t="s">
        <v>10634</v>
      </c>
      <c r="K1941" s="5">
        <v>71462.899999999994</v>
      </c>
      <c r="L1941" t="s">
        <v>967</v>
      </c>
      <c r="M1941" t="s">
        <v>985</v>
      </c>
      <c r="N1941" t="s">
        <v>10635</v>
      </c>
      <c r="O1941" t="s">
        <v>818</v>
      </c>
      <c r="P1941" t="s">
        <v>11052</v>
      </c>
      <c r="Q1941" t="s">
        <v>10671</v>
      </c>
      <c r="R1941" t="s">
        <v>739</v>
      </c>
      <c r="S1941" t="s">
        <v>795</v>
      </c>
      <c r="T1941" t="s">
        <v>13895</v>
      </c>
      <c r="U1941" t="s">
        <v>965</v>
      </c>
      <c r="V1941" t="s">
        <v>10638</v>
      </c>
      <c r="W1941" t="s">
        <v>970</v>
      </c>
      <c r="X1941" t="s">
        <v>13898</v>
      </c>
    </row>
    <row r="1942" spans="2:24" ht="11" outlineLevel="1" x14ac:dyDescent="0.15">
      <c r="B1942" t="s">
        <v>1623</v>
      </c>
      <c r="C1942" t="s">
        <v>1322</v>
      </c>
      <c r="D1942" t="s">
        <v>196</v>
      </c>
      <c r="E1942" t="s">
        <v>10950</v>
      </c>
      <c r="F1942" t="s">
        <v>604</v>
      </c>
      <c r="G1942" t="s">
        <v>1088</v>
      </c>
      <c r="H1942" s="17">
        <v>42025</v>
      </c>
      <c r="I1942" s="15">
        <v>2015</v>
      </c>
      <c r="J1942" t="s">
        <v>10634</v>
      </c>
      <c r="K1942" s="5">
        <v>0</v>
      </c>
      <c r="L1942" t="s">
        <v>967</v>
      </c>
      <c r="M1942" t="s">
        <v>985</v>
      </c>
      <c r="N1942" t="s">
        <v>10635</v>
      </c>
      <c r="O1942" t="s">
        <v>818</v>
      </c>
      <c r="P1942" t="s">
        <v>11052</v>
      </c>
      <c r="Q1942" t="s">
        <v>10671</v>
      </c>
      <c r="R1942" t="s">
        <v>739</v>
      </c>
      <c r="S1942" t="s">
        <v>795</v>
      </c>
      <c r="T1942" t="s">
        <v>13895</v>
      </c>
      <c r="U1942" t="s">
        <v>965</v>
      </c>
      <c r="V1942" t="s">
        <v>10638</v>
      </c>
      <c r="W1942" t="s">
        <v>970</v>
      </c>
      <c r="X1942" t="s">
        <v>13899</v>
      </c>
    </row>
    <row r="1943" spans="2:24" ht="11" outlineLevel="1" x14ac:dyDescent="0.15">
      <c r="B1943" t="s">
        <v>1623</v>
      </c>
      <c r="C1943" t="s">
        <v>1322</v>
      </c>
      <c r="D1943" t="s">
        <v>196</v>
      </c>
      <c r="E1943" t="s">
        <v>10908</v>
      </c>
      <c r="F1943" t="s">
        <v>604</v>
      </c>
      <c r="G1943" t="s">
        <v>1088</v>
      </c>
      <c r="H1943" s="17">
        <v>42130</v>
      </c>
      <c r="I1943" s="15">
        <v>2015</v>
      </c>
      <c r="J1943" t="s">
        <v>10634</v>
      </c>
      <c r="K1943" s="5">
        <v>22913.54</v>
      </c>
      <c r="L1943" t="s">
        <v>967</v>
      </c>
      <c r="M1943" t="s">
        <v>985</v>
      </c>
      <c r="N1943" t="s">
        <v>10635</v>
      </c>
      <c r="O1943" t="s">
        <v>818</v>
      </c>
      <c r="P1943" t="s">
        <v>11052</v>
      </c>
      <c r="Q1943" t="s">
        <v>10671</v>
      </c>
      <c r="R1943" t="s">
        <v>739</v>
      </c>
      <c r="S1943" t="s">
        <v>795</v>
      </c>
      <c r="T1943" t="s">
        <v>13895</v>
      </c>
      <c r="U1943" t="s">
        <v>965</v>
      </c>
      <c r="V1943" t="s">
        <v>10638</v>
      </c>
      <c r="W1943" t="s">
        <v>970</v>
      </c>
      <c r="X1943" t="s">
        <v>13900</v>
      </c>
    </row>
    <row r="1944" spans="2:24" ht="11" outlineLevel="1" x14ac:dyDescent="0.15">
      <c r="B1944" t="s">
        <v>1623</v>
      </c>
      <c r="C1944" t="s">
        <v>1322</v>
      </c>
      <c r="D1944" t="s">
        <v>196</v>
      </c>
      <c r="E1944" t="s">
        <v>10889</v>
      </c>
      <c r="F1944" t="s">
        <v>604</v>
      </c>
      <c r="G1944" t="s">
        <v>1088</v>
      </c>
      <c r="H1944" s="17">
        <v>42075</v>
      </c>
      <c r="I1944" s="15">
        <v>2015</v>
      </c>
      <c r="J1944" t="s">
        <v>10634</v>
      </c>
      <c r="K1944" s="5">
        <v>241324.17</v>
      </c>
      <c r="L1944" t="s">
        <v>967</v>
      </c>
      <c r="M1944" t="s">
        <v>985</v>
      </c>
      <c r="N1944" t="s">
        <v>10635</v>
      </c>
      <c r="O1944" t="s">
        <v>818</v>
      </c>
      <c r="P1944" t="s">
        <v>11052</v>
      </c>
      <c r="Q1944" t="s">
        <v>10671</v>
      </c>
      <c r="R1944" t="s">
        <v>739</v>
      </c>
      <c r="S1944" t="s">
        <v>795</v>
      </c>
      <c r="T1944" t="s">
        <v>13895</v>
      </c>
      <c r="U1944" t="s">
        <v>965</v>
      </c>
      <c r="V1944" t="s">
        <v>10638</v>
      </c>
      <c r="W1944" t="s">
        <v>970</v>
      </c>
      <c r="X1944" t="s">
        <v>13901</v>
      </c>
    </row>
    <row r="1945" spans="2:24" ht="11" outlineLevel="1" x14ac:dyDescent="0.15">
      <c r="B1945" t="s">
        <v>1623</v>
      </c>
      <c r="C1945" t="s">
        <v>1322</v>
      </c>
      <c r="D1945" t="s">
        <v>196</v>
      </c>
      <c r="E1945" t="s">
        <v>10926</v>
      </c>
      <c r="F1945" t="s">
        <v>604</v>
      </c>
      <c r="G1945" t="s">
        <v>1088</v>
      </c>
      <c r="H1945" s="17">
        <v>42082</v>
      </c>
      <c r="I1945" s="15">
        <v>2015</v>
      </c>
      <c r="J1945" t="s">
        <v>10634</v>
      </c>
      <c r="K1945" s="5">
        <v>0</v>
      </c>
      <c r="L1945" t="s">
        <v>967</v>
      </c>
      <c r="M1945" t="s">
        <v>985</v>
      </c>
      <c r="N1945" t="s">
        <v>10635</v>
      </c>
      <c r="O1945" t="s">
        <v>818</v>
      </c>
      <c r="P1945" t="s">
        <v>11052</v>
      </c>
      <c r="Q1945" t="s">
        <v>10671</v>
      </c>
      <c r="R1945" t="s">
        <v>739</v>
      </c>
      <c r="S1945" t="s">
        <v>795</v>
      </c>
      <c r="T1945" t="s">
        <v>13895</v>
      </c>
      <c r="U1945" t="s">
        <v>965</v>
      </c>
      <c r="V1945" t="s">
        <v>10638</v>
      </c>
      <c r="W1945" t="s">
        <v>970</v>
      </c>
      <c r="X1945" t="s">
        <v>13902</v>
      </c>
    </row>
    <row r="1946" spans="2:24" ht="11" outlineLevel="1" x14ac:dyDescent="0.15">
      <c r="B1946" t="s">
        <v>1623</v>
      </c>
      <c r="C1946" t="s">
        <v>1322</v>
      </c>
      <c r="D1946" t="s">
        <v>196</v>
      </c>
      <c r="E1946" t="s">
        <v>10959</v>
      </c>
      <c r="F1946" t="s">
        <v>604</v>
      </c>
      <c r="G1946" t="s">
        <v>1088</v>
      </c>
      <c r="H1946" s="17">
        <v>42100</v>
      </c>
      <c r="I1946" s="15">
        <v>2015</v>
      </c>
      <c r="J1946" t="s">
        <v>10634</v>
      </c>
      <c r="K1946" s="5">
        <v>0</v>
      </c>
      <c r="L1946" t="s">
        <v>967</v>
      </c>
      <c r="M1946" t="s">
        <v>985</v>
      </c>
      <c r="N1946" t="s">
        <v>10635</v>
      </c>
      <c r="O1946" t="s">
        <v>818</v>
      </c>
      <c r="P1946" t="s">
        <v>11052</v>
      </c>
      <c r="Q1946" t="s">
        <v>10671</v>
      </c>
      <c r="R1946" t="s">
        <v>739</v>
      </c>
      <c r="S1946" t="s">
        <v>795</v>
      </c>
      <c r="T1946" t="s">
        <v>13895</v>
      </c>
      <c r="U1946" t="s">
        <v>965</v>
      </c>
      <c r="V1946" t="s">
        <v>10638</v>
      </c>
      <c r="W1946" t="s">
        <v>970</v>
      </c>
      <c r="X1946" t="s">
        <v>13903</v>
      </c>
    </row>
    <row r="1947" spans="2:24" ht="11" outlineLevel="1" x14ac:dyDescent="0.15">
      <c r="B1947" t="s">
        <v>1623</v>
      </c>
      <c r="C1947" t="s">
        <v>1322</v>
      </c>
      <c r="D1947" t="s">
        <v>196</v>
      </c>
      <c r="E1947" t="s">
        <v>10905</v>
      </c>
      <c r="F1947" t="s">
        <v>604</v>
      </c>
      <c r="G1947" t="s">
        <v>1088</v>
      </c>
      <c r="H1947" s="17">
        <v>42093</v>
      </c>
      <c r="I1947" s="15">
        <v>2015</v>
      </c>
      <c r="J1947" t="s">
        <v>10634</v>
      </c>
      <c r="K1947" s="5">
        <v>0</v>
      </c>
      <c r="L1947" t="s">
        <v>967</v>
      </c>
      <c r="M1947" t="s">
        <v>985</v>
      </c>
      <c r="N1947" t="s">
        <v>10635</v>
      </c>
      <c r="O1947" t="s">
        <v>818</v>
      </c>
      <c r="P1947" t="s">
        <v>11052</v>
      </c>
      <c r="Q1947" t="s">
        <v>10671</v>
      </c>
      <c r="R1947" t="s">
        <v>739</v>
      </c>
      <c r="S1947" t="s">
        <v>795</v>
      </c>
      <c r="T1947" t="s">
        <v>13895</v>
      </c>
      <c r="U1947" t="s">
        <v>965</v>
      </c>
      <c r="V1947" t="s">
        <v>10638</v>
      </c>
      <c r="W1947" t="s">
        <v>970</v>
      </c>
      <c r="X1947" t="s">
        <v>13904</v>
      </c>
    </row>
    <row r="1948" spans="2:24" ht="11" outlineLevel="1" x14ac:dyDescent="0.15">
      <c r="B1948" t="s">
        <v>1623</v>
      </c>
      <c r="C1948" t="s">
        <v>1322</v>
      </c>
      <c r="D1948" t="s">
        <v>196</v>
      </c>
      <c r="E1948" t="s">
        <v>10968</v>
      </c>
      <c r="F1948" t="s">
        <v>604</v>
      </c>
      <c r="G1948" t="s">
        <v>1088</v>
      </c>
      <c r="H1948" s="17">
        <v>42157</v>
      </c>
      <c r="I1948" s="15">
        <v>2015</v>
      </c>
      <c r="J1948" t="s">
        <v>10634</v>
      </c>
      <c r="K1948" s="5">
        <v>0</v>
      </c>
      <c r="L1948" t="s">
        <v>967</v>
      </c>
      <c r="M1948" t="s">
        <v>985</v>
      </c>
      <c r="N1948" t="s">
        <v>10635</v>
      </c>
      <c r="O1948" t="s">
        <v>818</v>
      </c>
      <c r="P1948" t="s">
        <v>11052</v>
      </c>
      <c r="Q1948" t="s">
        <v>10671</v>
      </c>
      <c r="R1948" t="s">
        <v>739</v>
      </c>
      <c r="S1948" t="s">
        <v>795</v>
      </c>
      <c r="T1948" t="s">
        <v>13895</v>
      </c>
      <c r="U1948" t="s">
        <v>965</v>
      </c>
      <c r="V1948" t="s">
        <v>10638</v>
      </c>
      <c r="W1948" t="s">
        <v>970</v>
      </c>
      <c r="X1948" t="s">
        <v>13905</v>
      </c>
    </row>
    <row r="1949" spans="2:24" ht="11" outlineLevel="1" x14ac:dyDescent="0.15">
      <c r="B1949" t="s">
        <v>1625</v>
      </c>
      <c r="C1949" t="s">
        <v>1626</v>
      </c>
      <c r="D1949" t="s">
        <v>213</v>
      </c>
      <c r="E1949" t="s">
        <v>10926</v>
      </c>
      <c r="F1949" t="s">
        <v>13906</v>
      </c>
      <c r="G1949" t="s">
        <v>992</v>
      </c>
      <c r="H1949" s="17">
        <v>42271</v>
      </c>
      <c r="I1949" s="15">
        <v>2015</v>
      </c>
      <c r="J1949" t="s">
        <v>10634</v>
      </c>
      <c r="K1949" s="5">
        <v>0</v>
      </c>
      <c r="L1949" t="s">
        <v>967</v>
      </c>
      <c r="M1949" t="s">
        <v>985</v>
      </c>
      <c r="N1949" t="s">
        <v>10635</v>
      </c>
      <c r="O1949" t="s">
        <v>796</v>
      </c>
      <c r="P1949" t="s">
        <v>11052</v>
      </c>
      <c r="Q1949" t="s">
        <v>11057</v>
      </c>
      <c r="R1949" t="s">
        <v>739</v>
      </c>
      <c r="S1949" t="s">
        <v>795</v>
      </c>
      <c r="T1949" t="s">
        <v>13907</v>
      </c>
      <c r="U1949" t="s">
        <v>965</v>
      </c>
      <c r="V1949" t="s">
        <v>10638</v>
      </c>
      <c r="W1949" t="s">
        <v>970</v>
      </c>
      <c r="X1949" t="s">
        <v>13908</v>
      </c>
    </row>
    <row r="1950" spans="2:24" ht="11" outlineLevel="1" x14ac:dyDescent="0.15">
      <c r="B1950" t="s">
        <v>1625</v>
      </c>
      <c r="C1950" t="s">
        <v>1626</v>
      </c>
      <c r="D1950" t="s">
        <v>213</v>
      </c>
      <c r="E1950" t="s">
        <v>10905</v>
      </c>
      <c r="F1950" t="s">
        <v>13906</v>
      </c>
      <c r="G1950" t="s">
        <v>992</v>
      </c>
      <c r="H1950" s="17">
        <v>42285</v>
      </c>
      <c r="I1950" s="15">
        <v>2016</v>
      </c>
      <c r="J1950" t="s">
        <v>10634</v>
      </c>
      <c r="K1950" s="5">
        <v>0</v>
      </c>
      <c r="L1950" t="s">
        <v>967</v>
      </c>
      <c r="M1950" t="s">
        <v>985</v>
      </c>
      <c r="N1950" t="s">
        <v>10635</v>
      </c>
      <c r="O1950" t="s">
        <v>796</v>
      </c>
      <c r="P1950" t="s">
        <v>11052</v>
      </c>
      <c r="Q1950" t="s">
        <v>11057</v>
      </c>
      <c r="R1950" t="s">
        <v>739</v>
      </c>
      <c r="S1950" t="s">
        <v>795</v>
      </c>
      <c r="T1950" t="s">
        <v>13907</v>
      </c>
      <c r="U1950" t="s">
        <v>965</v>
      </c>
      <c r="V1950" t="s">
        <v>10638</v>
      </c>
      <c r="W1950" t="s">
        <v>970</v>
      </c>
      <c r="X1950" t="s">
        <v>13909</v>
      </c>
    </row>
    <row r="1951" spans="2:24" ht="11" outlineLevel="1" x14ac:dyDescent="0.15">
      <c r="B1951" t="s">
        <v>1625</v>
      </c>
      <c r="C1951" t="s">
        <v>1626</v>
      </c>
      <c r="D1951" t="s">
        <v>213</v>
      </c>
      <c r="E1951" t="s">
        <v>10959</v>
      </c>
      <c r="F1951" t="s">
        <v>13906</v>
      </c>
      <c r="G1951" t="s">
        <v>992</v>
      </c>
      <c r="H1951" s="17">
        <v>42313</v>
      </c>
      <c r="I1951" s="15">
        <v>2016</v>
      </c>
      <c r="J1951" t="s">
        <v>10634</v>
      </c>
      <c r="K1951" s="5">
        <v>0</v>
      </c>
      <c r="L1951" t="s">
        <v>967</v>
      </c>
      <c r="M1951" t="s">
        <v>985</v>
      </c>
      <c r="N1951" t="s">
        <v>10635</v>
      </c>
      <c r="O1951" t="s">
        <v>796</v>
      </c>
      <c r="P1951" t="s">
        <v>11052</v>
      </c>
      <c r="Q1951" t="s">
        <v>11057</v>
      </c>
      <c r="R1951" t="s">
        <v>739</v>
      </c>
      <c r="S1951" t="s">
        <v>795</v>
      </c>
      <c r="T1951" t="s">
        <v>13907</v>
      </c>
      <c r="U1951" t="s">
        <v>965</v>
      </c>
      <c r="V1951" t="s">
        <v>10638</v>
      </c>
      <c r="W1951" t="s">
        <v>970</v>
      </c>
      <c r="X1951" t="s">
        <v>13910</v>
      </c>
    </row>
    <row r="1952" spans="2:24" ht="11" outlineLevel="1" x14ac:dyDescent="0.15">
      <c r="B1952" t="s">
        <v>1625</v>
      </c>
      <c r="C1952" t="s">
        <v>1626</v>
      </c>
      <c r="D1952" t="s">
        <v>213</v>
      </c>
      <c r="E1952" t="s">
        <v>10923</v>
      </c>
      <c r="F1952" t="s">
        <v>13906</v>
      </c>
      <c r="G1952" t="s">
        <v>992</v>
      </c>
      <c r="H1952" s="17">
        <v>42246</v>
      </c>
      <c r="I1952" s="15">
        <v>2015</v>
      </c>
      <c r="J1952" t="s">
        <v>10634</v>
      </c>
      <c r="K1952" s="5">
        <v>118008.47</v>
      </c>
      <c r="L1952" t="s">
        <v>967</v>
      </c>
      <c r="M1952" t="s">
        <v>985</v>
      </c>
      <c r="N1952" t="s">
        <v>10635</v>
      </c>
      <c r="O1952" t="s">
        <v>796</v>
      </c>
      <c r="P1952" t="s">
        <v>11052</v>
      </c>
      <c r="Q1952" t="s">
        <v>10671</v>
      </c>
      <c r="R1952" t="s">
        <v>739</v>
      </c>
      <c r="S1952" t="s">
        <v>795</v>
      </c>
      <c r="T1952" t="s">
        <v>13911</v>
      </c>
      <c r="U1952" t="s">
        <v>965</v>
      </c>
      <c r="V1952" t="s">
        <v>10638</v>
      </c>
      <c r="W1952" t="s">
        <v>970</v>
      </c>
      <c r="X1952" t="s">
        <v>13912</v>
      </c>
    </row>
    <row r="1953" spans="2:24" ht="11" outlineLevel="1" x14ac:dyDescent="0.15">
      <c r="B1953" t="s">
        <v>1625</v>
      </c>
      <c r="C1953" t="s">
        <v>1626</v>
      </c>
      <c r="D1953" t="s">
        <v>213</v>
      </c>
      <c r="E1953" t="s">
        <v>10989</v>
      </c>
      <c r="F1953" t="s">
        <v>13906</v>
      </c>
      <c r="G1953" t="s">
        <v>992</v>
      </c>
      <c r="H1953" s="17">
        <v>42222</v>
      </c>
      <c r="I1953" s="15">
        <v>2015</v>
      </c>
      <c r="J1953" t="s">
        <v>10634</v>
      </c>
      <c r="K1953" s="5">
        <v>0</v>
      </c>
      <c r="L1953" t="s">
        <v>967</v>
      </c>
      <c r="M1953" t="s">
        <v>985</v>
      </c>
      <c r="N1953" t="s">
        <v>10635</v>
      </c>
      <c r="O1953" t="s">
        <v>796</v>
      </c>
      <c r="P1953" t="s">
        <v>11052</v>
      </c>
      <c r="Q1953" t="s">
        <v>11057</v>
      </c>
      <c r="R1953" t="s">
        <v>739</v>
      </c>
      <c r="S1953" t="s">
        <v>795</v>
      </c>
      <c r="T1953" t="s">
        <v>13907</v>
      </c>
      <c r="U1953" t="s">
        <v>965</v>
      </c>
      <c r="V1953" t="s">
        <v>10638</v>
      </c>
      <c r="W1953" t="s">
        <v>970</v>
      </c>
      <c r="X1953" t="s">
        <v>13913</v>
      </c>
    </row>
    <row r="1954" spans="2:24" ht="11" outlineLevel="1" x14ac:dyDescent="0.15">
      <c r="B1954" t="s">
        <v>1625</v>
      </c>
      <c r="C1954" t="s">
        <v>1626</v>
      </c>
      <c r="D1954" t="s">
        <v>213</v>
      </c>
      <c r="E1954" t="s">
        <v>10935</v>
      </c>
      <c r="F1954" t="s">
        <v>13906</v>
      </c>
      <c r="G1954" t="s">
        <v>992</v>
      </c>
      <c r="H1954" s="17">
        <v>42325</v>
      </c>
      <c r="I1954" s="15">
        <v>2016</v>
      </c>
      <c r="J1954" t="s">
        <v>10634</v>
      </c>
      <c r="K1954" s="5">
        <v>8008.58</v>
      </c>
      <c r="L1954" t="s">
        <v>967</v>
      </c>
      <c r="M1954" t="s">
        <v>985</v>
      </c>
      <c r="N1954" t="s">
        <v>10635</v>
      </c>
      <c r="O1954" t="s">
        <v>796</v>
      </c>
      <c r="P1954" t="s">
        <v>11052</v>
      </c>
      <c r="Q1954" t="s">
        <v>11057</v>
      </c>
      <c r="R1954" t="s">
        <v>739</v>
      </c>
      <c r="S1954" t="s">
        <v>795</v>
      </c>
      <c r="T1954" t="s">
        <v>13907</v>
      </c>
      <c r="U1954" t="s">
        <v>965</v>
      </c>
      <c r="V1954" t="s">
        <v>10638</v>
      </c>
      <c r="W1954" t="s">
        <v>970</v>
      </c>
      <c r="X1954" t="s">
        <v>13914</v>
      </c>
    </row>
    <row r="1955" spans="2:24" ht="11" outlineLevel="1" x14ac:dyDescent="0.15">
      <c r="B1955" t="s">
        <v>1625</v>
      </c>
      <c r="C1955" t="s">
        <v>1626</v>
      </c>
      <c r="D1955" t="s">
        <v>213</v>
      </c>
      <c r="E1955" t="s">
        <v>10950</v>
      </c>
      <c r="F1955" t="s">
        <v>13906</v>
      </c>
      <c r="G1955" t="s">
        <v>992</v>
      </c>
      <c r="H1955" s="17">
        <v>42226</v>
      </c>
      <c r="I1955" s="15">
        <v>2015</v>
      </c>
      <c r="J1955" t="s">
        <v>10634</v>
      </c>
      <c r="K1955" s="5">
        <v>0</v>
      </c>
      <c r="L1955" t="s">
        <v>967</v>
      </c>
      <c r="M1955" t="s">
        <v>985</v>
      </c>
      <c r="N1955" t="s">
        <v>10635</v>
      </c>
      <c r="O1955" t="s">
        <v>796</v>
      </c>
      <c r="P1955" t="s">
        <v>11052</v>
      </c>
      <c r="Q1955" t="s">
        <v>11057</v>
      </c>
      <c r="R1955" t="s">
        <v>739</v>
      </c>
      <c r="S1955" t="s">
        <v>795</v>
      </c>
      <c r="T1955" t="s">
        <v>13907</v>
      </c>
      <c r="U1955" t="s">
        <v>965</v>
      </c>
      <c r="V1955" t="s">
        <v>10638</v>
      </c>
      <c r="W1955" t="s">
        <v>970</v>
      </c>
      <c r="X1955" t="s">
        <v>13915</v>
      </c>
    </row>
    <row r="1956" spans="2:24" ht="11" outlineLevel="1" x14ac:dyDescent="0.15">
      <c r="B1956" t="s">
        <v>1625</v>
      </c>
      <c r="C1956" t="s">
        <v>1626</v>
      </c>
      <c r="D1956" t="s">
        <v>213</v>
      </c>
      <c r="E1956" t="s">
        <v>10889</v>
      </c>
      <c r="F1956" t="s">
        <v>13906</v>
      </c>
      <c r="G1956" t="s">
        <v>992</v>
      </c>
      <c r="H1956" s="17">
        <v>42269</v>
      </c>
      <c r="I1956" s="15">
        <v>2015</v>
      </c>
      <c r="J1956" t="s">
        <v>10634</v>
      </c>
      <c r="K1956" s="5">
        <v>34361.11</v>
      </c>
      <c r="L1956" t="s">
        <v>967</v>
      </c>
      <c r="M1956" t="s">
        <v>985</v>
      </c>
      <c r="N1956" t="s">
        <v>10635</v>
      </c>
      <c r="O1956" t="s">
        <v>796</v>
      </c>
      <c r="P1956" t="s">
        <v>11052</v>
      </c>
      <c r="Q1956" t="s">
        <v>11057</v>
      </c>
      <c r="R1956" t="s">
        <v>739</v>
      </c>
      <c r="S1956" t="s">
        <v>795</v>
      </c>
      <c r="T1956" t="s">
        <v>13907</v>
      </c>
      <c r="U1956" t="s">
        <v>965</v>
      </c>
      <c r="V1956" t="s">
        <v>10638</v>
      </c>
      <c r="W1956" t="s">
        <v>970</v>
      </c>
      <c r="X1956" t="s">
        <v>13916</v>
      </c>
    </row>
    <row r="1957" spans="2:24" ht="11" outlineLevel="1" x14ac:dyDescent="0.15">
      <c r="B1957" t="s">
        <v>1625</v>
      </c>
      <c r="C1957" t="s">
        <v>1626</v>
      </c>
      <c r="D1957" t="s">
        <v>213</v>
      </c>
      <c r="E1957" t="s">
        <v>10908</v>
      </c>
      <c r="F1957" t="s">
        <v>13906</v>
      </c>
      <c r="G1957" t="s">
        <v>992</v>
      </c>
      <c r="H1957" s="17">
        <v>42353</v>
      </c>
      <c r="I1957" s="15">
        <v>2016</v>
      </c>
      <c r="J1957" t="s">
        <v>10634</v>
      </c>
      <c r="K1957" s="5">
        <v>-436.58</v>
      </c>
      <c r="L1957" t="s">
        <v>967</v>
      </c>
      <c r="M1957" t="s">
        <v>985</v>
      </c>
      <c r="N1957" t="s">
        <v>10635</v>
      </c>
      <c r="O1957" t="s">
        <v>796</v>
      </c>
      <c r="P1957" t="s">
        <v>11052</v>
      </c>
      <c r="Q1957" t="s">
        <v>11057</v>
      </c>
      <c r="R1957" t="s">
        <v>739</v>
      </c>
      <c r="S1957" t="s">
        <v>795</v>
      </c>
      <c r="T1957" t="s">
        <v>13917</v>
      </c>
      <c r="U1957" t="s">
        <v>965</v>
      </c>
      <c r="V1957" t="s">
        <v>10638</v>
      </c>
      <c r="W1957" t="s">
        <v>970</v>
      </c>
      <c r="X1957" t="s">
        <v>13918</v>
      </c>
    </row>
    <row r="1958" spans="2:24" ht="11" outlineLevel="1" x14ac:dyDescent="0.15">
      <c r="B1958" t="s">
        <v>1625</v>
      </c>
      <c r="C1958" t="s">
        <v>1626</v>
      </c>
      <c r="D1958" t="s">
        <v>213</v>
      </c>
      <c r="E1958" t="s">
        <v>10968</v>
      </c>
      <c r="F1958" t="s">
        <v>13906</v>
      </c>
      <c r="G1958" t="s">
        <v>992</v>
      </c>
      <c r="H1958" s="17">
        <v>42453</v>
      </c>
      <c r="I1958" s="15">
        <v>2016</v>
      </c>
      <c r="J1958" t="s">
        <v>10634</v>
      </c>
      <c r="K1958" s="5">
        <v>0</v>
      </c>
      <c r="L1958" t="s">
        <v>967</v>
      </c>
      <c r="M1958" t="s">
        <v>985</v>
      </c>
      <c r="N1958" t="s">
        <v>10635</v>
      </c>
      <c r="O1958" t="s">
        <v>796</v>
      </c>
      <c r="P1958" t="s">
        <v>11052</v>
      </c>
      <c r="Q1958" t="s">
        <v>11057</v>
      </c>
      <c r="R1958" t="s">
        <v>739</v>
      </c>
      <c r="S1958" t="s">
        <v>795</v>
      </c>
      <c r="T1958" t="s">
        <v>13907</v>
      </c>
      <c r="U1958" t="s">
        <v>965</v>
      </c>
      <c r="V1958" t="s">
        <v>10638</v>
      </c>
      <c r="W1958" t="s">
        <v>970</v>
      </c>
      <c r="X1958" t="s">
        <v>13919</v>
      </c>
    </row>
    <row r="1959" spans="2:24" ht="11" outlineLevel="1" x14ac:dyDescent="0.15">
      <c r="B1959" t="s">
        <v>1625</v>
      </c>
      <c r="C1959" t="s">
        <v>1626</v>
      </c>
      <c r="D1959" t="s">
        <v>213</v>
      </c>
      <c r="E1959" t="s">
        <v>10956</v>
      </c>
      <c r="F1959" t="s">
        <v>13906</v>
      </c>
      <c r="G1959" t="s">
        <v>992</v>
      </c>
      <c r="H1959" s="17">
        <v>42235</v>
      </c>
      <c r="I1959" s="15">
        <v>2015</v>
      </c>
      <c r="J1959" t="s">
        <v>10634</v>
      </c>
      <c r="K1959" s="5">
        <v>0</v>
      </c>
      <c r="L1959" t="s">
        <v>967</v>
      </c>
      <c r="M1959" t="s">
        <v>985</v>
      </c>
      <c r="N1959" t="s">
        <v>10635</v>
      </c>
      <c r="O1959" t="s">
        <v>796</v>
      </c>
      <c r="P1959" t="s">
        <v>11052</v>
      </c>
      <c r="Q1959" t="s">
        <v>11057</v>
      </c>
      <c r="R1959" t="s">
        <v>739</v>
      </c>
      <c r="S1959" t="s">
        <v>795</v>
      </c>
      <c r="T1959" t="s">
        <v>13907</v>
      </c>
      <c r="U1959" t="s">
        <v>965</v>
      </c>
      <c r="V1959" t="s">
        <v>10638</v>
      </c>
      <c r="W1959" t="s">
        <v>970</v>
      </c>
      <c r="X1959" t="s">
        <v>13920</v>
      </c>
    </row>
    <row r="1960" spans="2:24" ht="11" outlineLevel="1" x14ac:dyDescent="0.15">
      <c r="B1960" t="s">
        <v>1628</v>
      </c>
      <c r="C1960" t="s">
        <v>1629</v>
      </c>
      <c r="D1960" t="s">
        <v>213</v>
      </c>
      <c r="E1960" t="s">
        <v>10932</v>
      </c>
      <c r="F1960" t="s">
        <v>13906</v>
      </c>
      <c r="G1960" t="s">
        <v>992</v>
      </c>
      <c r="H1960" s="17">
        <v>42359</v>
      </c>
      <c r="I1960" s="15">
        <v>2016</v>
      </c>
      <c r="J1960" t="s">
        <v>10634</v>
      </c>
      <c r="K1960" s="5">
        <v>0</v>
      </c>
      <c r="L1960" t="s">
        <v>967</v>
      </c>
      <c r="M1960" t="s">
        <v>985</v>
      </c>
      <c r="N1960" t="s">
        <v>10635</v>
      </c>
      <c r="O1960" t="s">
        <v>796</v>
      </c>
      <c r="P1960" t="s">
        <v>11052</v>
      </c>
      <c r="Q1960" t="s">
        <v>10671</v>
      </c>
      <c r="R1960" t="s">
        <v>739</v>
      </c>
      <c r="S1960" t="s">
        <v>795</v>
      </c>
      <c r="T1960" t="s">
        <v>13921</v>
      </c>
      <c r="U1960" t="s">
        <v>965</v>
      </c>
      <c r="V1960" t="s">
        <v>10638</v>
      </c>
      <c r="W1960" t="s">
        <v>970</v>
      </c>
      <c r="X1960" t="s">
        <v>13922</v>
      </c>
    </row>
    <row r="1961" spans="2:24" ht="11" outlineLevel="1" x14ac:dyDescent="0.15">
      <c r="B1961" t="s">
        <v>1628</v>
      </c>
      <c r="C1961" t="s">
        <v>1629</v>
      </c>
      <c r="D1961" t="s">
        <v>213</v>
      </c>
      <c r="E1961" t="s">
        <v>10940</v>
      </c>
      <c r="F1961" t="s">
        <v>13906</v>
      </c>
      <c r="G1961" t="s">
        <v>992</v>
      </c>
      <c r="H1961" s="17">
        <v>42408</v>
      </c>
      <c r="I1961" s="15">
        <v>2016</v>
      </c>
      <c r="J1961" t="s">
        <v>10634</v>
      </c>
      <c r="K1961" s="5">
        <v>0</v>
      </c>
      <c r="L1961" t="s">
        <v>967</v>
      </c>
      <c r="M1961" t="s">
        <v>985</v>
      </c>
      <c r="N1961" t="s">
        <v>10635</v>
      </c>
      <c r="O1961" t="s">
        <v>796</v>
      </c>
      <c r="P1961" t="s">
        <v>11052</v>
      </c>
      <c r="Q1961" t="s">
        <v>10671</v>
      </c>
      <c r="R1961" t="s">
        <v>739</v>
      </c>
      <c r="S1961" t="s">
        <v>795</v>
      </c>
      <c r="T1961" t="s">
        <v>13921</v>
      </c>
      <c r="U1961" t="s">
        <v>965</v>
      </c>
      <c r="V1961" t="s">
        <v>10638</v>
      </c>
      <c r="W1961" t="s">
        <v>970</v>
      </c>
      <c r="X1961" t="s">
        <v>13923</v>
      </c>
    </row>
    <row r="1962" spans="2:24" ht="11" outlineLevel="1" x14ac:dyDescent="0.15">
      <c r="B1962" t="s">
        <v>1628</v>
      </c>
      <c r="C1962" t="s">
        <v>1629</v>
      </c>
      <c r="D1962" t="s">
        <v>213</v>
      </c>
      <c r="E1962" t="s">
        <v>10889</v>
      </c>
      <c r="F1962" t="s">
        <v>13906</v>
      </c>
      <c r="G1962" t="s">
        <v>992</v>
      </c>
      <c r="H1962" s="17">
        <v>42263</v>
      </c>
      <c r="I1962" s="15">
        <v>2015</v>
      </c>
      <c r="J1962" t="s">
        <v>10634</v>
      </c>
      <c r="K1962" s="5">
        <v>0</v>
      </c>
      <c r="L1962" t="s">
        <v>967</v>
      </c>
      <c r="M1962" t="s">
        <v>985</v>
      </c>
      <c r="N1962" t="s">
        <v>10635</v>
      </c>
      <c r="O1962" t="s">
        <v>796</v>
      </c>
      <c r="P1962" t="s">
        <v>11052</v>
      </c>
      <c r="Q1962" t="s">
        <v>10671</v>
      </c>
      <c r="R1962" t="s">
        <v>739</v>
      </c>
      <c r="S1962" t="s">
        <v>795</v>
      </c>
      <c r="T1962" t="s">
        <v>13921</v>
      </c>
      <c r="U1962" t="s">
        <v>965</v>
      </c>
      <c r="V1962" t="s">
        <v>10638</v>
      </c>
      <c r="W1962" t="s">
        <v>970</v>
      </c>
      <c r="X1962" t="s">
        <v>13924</v>
      </c>
    </row>
    <row r="1963" spans="2:24" ht="11" outlineLevel="1" x14ac:dyDescent="0.15">
      <c r="B1963" t="s">
        <v>1628</v>
      </c>
      <c r="C1963" t="s">
        <v>1629</v>
      </c>
      <c r="D1963" t="s">
        <v>213</v>
      </c>
      <c r="E1963" t="s">
        <v>10943</v>
      </c>
      <c r="F1963" t="s">
        <v>13906</v>
      </c>
      <c r="G1963" t="s">
        <v>992</v>
      </c>
      <c r="H1963" s="17">
        <v>42487</v>
      </c>
      <c r="I1963" s="15">
        <v>2016</v>
      </c>
      <c r="J1963" t="s">
        <v>10634</v>
      </c>
      <c r="K1963" s="5">
        <v>-72312.53</v>
      </c>
      <c r="L1963" t="s">
        <v>967</v>
      </c>
      <c r="M1963" t="s">
        <v>985</v>
      </c>
      <c r="N1963" t="s">
        <v>10635</v>
      </c>
      <c r="O1963" t="s">
        <v>796</v>
      </c>
      <c r="P1963" t="s">
        <v>11052</v>
      </c>
      <c r="Q1963" t="s">
        <v>10671</v>
      </c>
      <c r="R1963" t="s">
        <v>739</v>
      </c>
      <c r="S1963" t="s">
        <v>795</v>
      </c>
      <c r="T1963" t="s">
        <v>13921</v>
      </c>
      <c r="U1963" t="s">
        <v>965</v>
      </c>
      <c r="V1963" t="s">
        <v>10638</v>
      </c>
      <c r="W1963" t="s">
        <v>970</v>
      </c>
      <c r="X1963" t="s">
        <v>13925</v>
      </c>
    </row>
    <row r="1964" spans="2:24" ht="11" outlineLevel="1" x14ac:dyDescent="0.15">
      <c r="B1964" t="s">
        <v>1628</v>
      </c>
      <c r="C1964" t="s">
        <v>1629</v>
      </c>
      <c r="D1964" t="s">
        <v>213</v>
      </c>
      <c r="E1964" t="s">
        <v>10923</v>
      </c>
      <c r="F1964" t="s">
        <v>13906</v>
      </c>
      <c r="G1964" t="s">
        <v>992</v>
      </c>
      <c r="H1964" s="17">
        <v>42250</v>
      </c>
      <c r="I1964" s="15">
        <v>2015</v>
      </c>
      <c r="J1964" t="s">
        <v>10634</v>
      </c>
      <c r="K1964" s="5">
        <v>0</v>
      </c>
      <c r="L1964" t="s">
        <v>967</v>
      </c>
      <c r="M1964" t="s">
        <v>985</v>
      </c>
      <c r="N1964" t="s">
        <v>10635</v>
      </c>
      <c r="O1964" t="s">
        <v>796</v>
      </c>
      <c r="P1964" t="s">
        <v>11052</v>
      </c>
      <c r="Q1964" t="s">
        <v>10671</v>
      </c>
      <c r="R1964" t="s">
        <v>739</v>
      </c>
      <c r="S1964" t="s">
        <v>795</v>
      </c>
      <c r="T1964" t="s">
        <v>13921</v>
      </c>
      <c r="U1964" t="s">
        <v>965</v>
      </c>
      <c r="V1964" t="s">
        <v>10638</v>
      </c>
      <c r="W1964" t="s">
        <v>970</v>
      </c>
      <c r="X1964" t="s">
        <v>13926</v>
      </c>
    </row>
    <row r="1965" spans="2:24" ht="11" outlineLevel="1" x14ac:dyDescent="0.15">
      <c r="B1965" t="s">
        <v>1628</v>
      </c>
      <c r="C1965" t="s">
        <v>1629</v>
      </c>
      <c r="D1965" t="s">
        <v>213</v>
      </c>
      <c r="E1965" t="s">
        <v>11015</v>
      </c>
      <c r="F1965" t="s">
        <v>13906</v>
      </c>
      <c r="G1965" t="s">
        <v>992</v>
      </c>
      <c r="H1965" s="17">
        <v>42432</v>
      </c>
      <c r="I1965" s="15">
        <v>2016</v>
      </c>
      <c r="J1965" t="s">
        <v>10634</v>
      </c>
      <c r="K1965" s="5">
        <v>0</v>
      </c>
      <c r="L1965" t="s">
        <v>967</v>
      </c>
      <c r="M1965" t="s">
        <v>985</v>
      </c>
      <c r="N1965" t="s">
        <v>10635</v>
      </c>
      <c r="O1965" t="s">
        <v>796</v>
      </c>
      <c r="P1965" t="s">
        <v>11052</v>
      </c>
      <c r="Q1965" t="s">
        <v>10671</v>
      </c>
      <c r="R1965" t="s">
        <v>739</v>
      </c>
      <c r="S1965" t="s">
        <v>795</v>
      </c>
      <c r="T1965" t="s">
        <v>13921</v>
      </c>
      <c r="U1965" t="s">
        <v>965</v>
      </c>
      <c r="V1965" t="s">
        <v>10638</v>
      </c>
      <c r="W1965" t="s">
        <v>970</v>
      </c>
      <c r="X1965" t="s">
        <v>13927</v>
      </c>
    </row>
    <row r="1966" spans="2:24" ht="11" outlineLevel="1" x14ac:dyDescent="0.15">
      <c r="B1966" t="s">
        <v>1628</v>
      </c>
      <c r="C1966" t="s">
        <v>1629</v>
      </c>
      <c r="D1966" t="s">
        <v>213</v>
      </c>
      <c r="E1966" t="s">
        <v>10649</v>
      </c>
      <c r="F1966" t="s">
        <v>13906</v>
      </c>
      <c r="G1966" t="s">
        <v>992</v>
      </c>
      <c r="H1966" s="17">
        <v>42200</v>
      </c>
      <c r="I1966" s="15">
        <v>2015</v>
      </c>
      <c r="J1966" t="s">
        <v>10634</v>
      </c>
      <c r="K1966" s="5">
        <v>3335821</v>
      </c>
      <c r="L1966" t="s">
        <v>967</v>
      </c>
      <c r="M1966" t="s">
        <v>985</v>
      </c>
      <c r="N1966" t="s">
        <v>10635</v>
      </c>
      <c r="O1966" t="s">
        <v>796</v>
      </c>
      <c r="P1966" t="s">
        <v>11052</v>
      </c>
      <c r="Q1966" t="s">
        <v>10671</v>
      </c>
      <c r="R1966" t="s">
        <v>739</v>
      </c>
      <c r="S1966" t="s">
        <v>795</v>
      </c>
      <c r="T1966" t="s">
        <v>13012</v>
      </c>
      <c r="U1966" t="s">
        <v>965</v>
      </c>
      <c r="V1966" t="s">
        <v>10638</v>
      </c>
      <c r="W1966" t="s">
        <v>970</v>
      </c>
      <c r="X1966" t="s">
        <v>13928</v>
      </c>
    </row>
    <row r="1967" spans="2:24" ht="11" outlineLevel="1" x14ac:dyDescent="0.15">
      <c r="B1967" t="s">
        <v>1628</v>
      </c>
      <c r="C1967" t="s">
        <v>1629</v>
      </c>
      <c r="D1967" t="s">
        <v>213</v>
      </c>
      <c r="E1967" t="s">
        <v>10950</v>
      </c>
      <c r="F1967" t="s">
        <v>13906</v>
      </c>
      <c r="G1967" t="s">
        <v>992</v>
      </c>
      <c r="H1967" s="17">
        <v>42243</v>
      </c>
      <c r="I1967" s="15">
        <v>2015</v>
      </c>
      <c r="J1967" t="s">
        <v>10634</v>
      </c>
      <c r="K1967" s="5">
        <v>0</v>
      </c>
      <c r="L1967" t="s">
        <v>967</v>
      </c>
      <c r="M1967" t="s">
        <v>985</v>
      </c>
      <c r="N1967" t="s">
        <v>10635</v>
      </c>
      <c r="O1967" t="s">
        <v>796</v>
      </c>
      <c r="P1967" t="s">
        <v>11052</v>
      </c>
      <c r="Q1967" t="s">
        <v>10671</v>
      </c>
      <c r="R1967" t="s">
        <v>739</v>
      </c>
      <c r="S1967" t="s">
        <v>795</v>
      </c>
      <c r="T1967" t="s">
        <v>13921</v>
      </c>
      <c r="U1967" t="s">
        <v>965</v>
      </c>
      <c r="V1967" t="s">
        <v>10638</v>
      </c>
      <c r="W1967" t="s">
        <v>970</v>
      </c>
      <c r="X1967" t="s">
        <v>13929</v>
      </c>
    </row>
    <row r="1968" spans="2:24" ht="11" outlineLevel="1" x14ac:dyDescent="0.15">
      <c r="B1968" t="s">
        <v>1628</v>
      </c>
      <c r="C1968" t="s">
        <v>1629</v>
      </c>
      <c r="D1968" t="s">
        <v>213</v>
      </c>
      <c r="E1968" t="s">
        <v>10926</v>
      </c>
      <c r="F1968" t="s">
        <v>13906</v>
      </c>
      <c r="G1968" t="s">
        <v>992</v>
      </c>
      <c r="H1968" s="17">
        <v>42268</v>
      </c>
      <c r="I1968" s="15">
        <v>2015</v>
      </c>
      <c r="J1968" t="s">
        <v>10634</v>
      </c>
      <c r="K1968" s="5">
        <v>60094.85</v>
      </c>
      <c r="L1968" t="s">
        <v>967</v>
      </c>
      <c r="M1968" t="s">
        <v>985</v>
      </c>
      <c r="N1968" t="s">
        <v>10635</v>
      </c>
      <c r="O1968" t="s">
        <v>796</v>
      </c>
      <c r="P1968" t="s">
        <v>11052</v>
      </c>
      <c r="Q1968" t="s">
        <v>10671</v>
      </c>
      <c r="R1968" t="s">
        <v>739</v>
      </c>
      <c r="S1968" t="s">
        <v>795</v>
      </c>
      <c r="T1968" t="s">
        <v>13921</v>
      </c>
      <c r="U1968" t="s">
        <v>965</v>
      </c>
      <c r="V1968" t="s">
        <v>10638</v>
      </c>
      <c r="W1968" t="s">
        <v>970</v>
      </c>
      <c r="X1968" t="s">
        <v>13930</v>
      </c>
    </row>
    <row r="1969" spans="2:24" ht="11" outlineLevel="1" x14ac:dyDescent="0.15">
      <c r="B1969" t="s">
        <v>1628</v>
      </c>
      <c r="C1969" t="s">
        <v>1629</v>
      </c>
      <c r="D1969" t="s">
        <v>213</v>
      </c>
      <c r="E1969" t="s">
        <v>10908</v>
      </c>
      <c r="F1969" t="s">
        <v>13906</v>
      </c>
      <c r="G1969" t="s">
        <v>992</v>
      </c>
      <c r="H1969" s="17">
        <v>42310</v>
      </c>
      <c r="I1969" s="15">
        <v>2016</v>
      </c>
      <c r="J1969" t="s">
        <v>10634</v>
      </c>
      <c r="K1969" s="5">
        <v>0</v>
      </c>
      <c r="L1969" t="s">
        <v>967</v>
      </c>
      <c r="M1969" t="s">
        <v>985</v>
      </c>
      <c r="N1969" t="s">
        <v>10635</v>
      </c>
      <c r="O1969" t="s">
        <v>796</v>
      </c>
      <c r="P1969" t="s">
        <v>11052</v>
      </c>
      <c r="Q1969" t="s">
        <v>10671</v>
      </c>
      <c r="R1969" t="s">
        <v>739</v>
      </c>
      <c r="S1969" t="s">
        <v>795</v>
      </c>
      <c r="T1969" t="s">
        <v>13921</v>
      </c>
      <c r="U1969" t="s">
        <v>965</v>
      </c>
      <c r="V1969" t="s">
        <v>10638</v>
      </c>
      <c r="W1969" t="s">
        <v>970</v>
      </c>
      <c r="X1969" t="s">
        <v>13931</v>
      </c>
    </row>
    <row r="1970" spans="2:24" ht="11" outlineLevel="1" x14ac:dyDescent="0.15">
      <c r="B1970" t="s">
        <v>1628</v>
      </c>
      <c r="C1970" t="s">
        <v>1629</v>
      </c>
      <c r="D1970" t="s">
        <v>213</v>
      </c>
      <c r="E1970" t="s">
        <v>10968</v>
      </c>
      <c r="F1970" t="s">
        <v>13906</v>
      </c>
      <c r="G1970" t="s">
        <v>992</v>
      </c>
      <c r="H1970" s="17">
        <v>42332</v>
      </c>
      <c r="I1970" s="15">
        <v>2016</v>
      </c>
      <c r="J1970" t="s">
        <v>10634</v>
      </c>
      <c r="K1970" s="5">
        <v>11988.06</v>
      </c>
      <c r="L1970" t="s">
        <v>967</v>
      </c>
      <c r="M1970" t="s">
        <v>985</v>
      </c>
      <c r="N1970" t="s">
        <v>10635</v>
      </c>
      <c r="O1970" t="s">
        <v>796</v>
      </c>
      <c r="P1970" t="s">
        <v>11052</v>
      </c>
      <c r="Q1970" t="s">
        <v>10671</v>
      </c>
      <c r="R1970" t="s">
        <v>739</v>
      </c>
      <c r="S1970" t="s">
        <v>795</v>
      </c>
      <c r="T1970" t="s">
        <v>13921</v>
      </c>
      <c r="U1970" t="s">
        <v>965</v>
      </c>
      <c r="V1970" t="s">
        <v>10638</v>
      </c>
      <c r="W1970" t="s">
        <v>970</v>
      </c>
      <c r="X1970" t="s">
        <v>13932</v>
      </c>
    </row>
    <row r="1971" spans="2:24" ht="11" outlineLevel="1" x14ac:dyDescent="0.15">
      <c r="B1971" t="s">
        <v>1628</v>
      </c>
      <c r="C1971" t="s">
        <v>1629</v>
      </c>
      <c r="D1971" t="s">
        <v>213</v>
      </c>
      <c r="E1971" t="s">
        <v>10977</v>
      </c>
      <c r="F1971" t="s">
        <v>13906</v>
      </c>
      <c r="G1971" t="s">
        <v>992</v>
      </c>
      <c r="H1971" s="17">
        <v>42423</v>
      </c>
      <c r="I1971" s="15">
        <v>2016</v>
      </c>
      <c r="J1971" t="s">
        <v>10634</v>
      </c>
      <c r="K1971" s="5">
        <v>0</v>
      </c>
      <c r="L1971" t="s">
        <v>967</v>
      </c>
      <c r="M1971" t="s">
        <v>985</v>
      </c>
      <c r="N1971" t="s">
        <v>10635</v>
      </c>
      <c r="O1971" t="s">
        <v>796</v>
      </c>
      <c r="P1971" t="s">
        <v>11052</v>
      </c>
      <c r="Q1971" t="s">
        <v>10671</v>
      </c>
      <c r="R1971" t="s">
        <v>739</v>
      </c>
      <c r="S1971" t="s">
        <v>795</v>
      </c>
      <c r="T1971" t="s">
        <v>13921</v>
      </c>
      <c r="U1971" t="s">
        <v>965</v>
      </c>
      <c r="V1971" t="s">
        <v>10638</v>
      </c>
      <c r="W1971" t="s">
        <v>970</v>
      </c>
      <c r="X1971" t="s">
        <v>13933</v>
      </c>
    </row>
    <row r="1972" spans="2:24" ht="11" outlineLevel="1" x14ac:dyDescent="0.15">
      <c r="B1972" t="s">
        <v>1628</v>
      </c>
      <c r="C1972" t="s">
        <v>1629</v>
      </c>
      <c r="D1972" t="s">
        <v>213</v>
      </c>
      <c r="E1972" t="s">
        <v>10956</v>
      </c>
      <c r="F1972" t="s">
        <v>13906</v>
      </c>
      <c r="G1972" t="s">
        <v>992</v>
      </c>
      <c r="H1972" s="17">
        <v>42246</v>
      </c>
      <c r="I1972" s="15">
        <v>2015</v>
      </c>
      <c r="J1972" t="s">
        <v>10634</v>
      </c>
      <c r="K1972" s="5">
        <v>0</v>
      </c>
      <c r="L1972" t="s">
        <v>967</v>
      </c>
      <c r="M1972" t="s">
        <v>985</v>
      </c>
      <c r="N1972" t="s">
        <v>10635</v>
      </c>
      <c r="O1972" t="s">
        <v>796</v>
      </c>
      <c r="P1972" t="s">
        <v>11052</v>
      </c>
      <c r="Q1972" t="s">
        <v>10671</v>
      </c>
      <c r="R1972" t="s">
        <v>739</v>
      </c>
      <c r="S1972" t="s">
        <v>795</v>
      </c>
      <c r="T1972" t="s">
        <v>13921</v>
      </c>
      <c r="U1972" t="s">
        <v>965</v>
      </c>
      <c r="V1972" t="s">
        <v>10638</v>
      </c>
      <c r="W1972" t="s">
        <v>970</v>
      </c>
      <c r="X1972" t="s">
        <v>13934</v>
      </c>
    </row>
    <row r="1973" spans="2:24" ht="11" outlineLevel="1" x14ac:dyDescent="0.15">
      <c r="B1973" t="s">
        <v>1628</v>
      </c>
      <c r="C1973" t="s">
        <v>1629</v>
      </c>
      <c r="D1973" t="s">
        <v>213</v>
      </c>
      <c r="E1973" t="s">
        <v>10959</v>
      </c>
      <c r="F1973" t="s">
        <v>13906</v>
      </c>
      <c r="G1973" t="s">
        <v>992</v>
      </c>
      <c r="H1973" s="17">
        <v>42284</v>
      </c>
      <c r="I1973" s="15">
        <v>2016</v>
      </c>
      <c r="J1973" t="s">
        <v>10634</v>
      </c>
      <c r="K1973" s="5">
        <v>0</v>
      </c>
      <c r="L1973" t="s">
        <v>967</v>
      </c>
      <c r="M1973" t="s">
        <v>985</v>
      </c>
      <c r="N1973" t="s">
        <v>10635</v>
      </c>
      <c r="O1973" t="s">
        <v>796</v>
      </c>
      <c r="P1973" t="s">
        <v>11052</v>
      </c>
      <c r="Q1973" t="s">
        <v>10671</v>
      </c>
      <c r="R1973" t="s">
        <v>739</v>
      </c>
      <c r="S1973" t="s">
        <v>795</v>
      </c>
      <c r="T1973" t="s">
        <v>13921</v>
      </c>
      <c r="U1973" t="s">
        <v>965</v>
      </c>
      <c r="V1973" t="s">
        <v>10638</v>
      </c>
      <c r="W1973" t="s">
        <v>970</v>
      </c>
      <c r="X1973" t="s">
        <v>13935</v>
      </c>
    </row>
    <row r="1974" spans="2:24" ht="11" outlineLevel="1" x14ac:dyDescent="0.15">
      <c r="B1974" t="s">
        <v>1628</v>
      </c>
      <c r="C1974" t="s">
        <v>1629</v>
      </c>
      <c r="D1974" t="s">
        <v>213</v>
      </c>
      <c r="E1974" t="s">
        <v>10989</v>
      </c>
      <c r="F1974" t="s">
        <v>13906</v>
      </c>
      <c r="G1974" t="s">
        <v>992</v>
      </c>
      <c r="H1974" s="17">
        <v>42240</v>
      </c>
      <c r="I1974" s="15">
        <v>2015</v>
      </c>
      <c r="J1974" t="s">
        <v>10634</v>
      </c>
      <c r="K1974" s="5">
        <v>0</v>
      </c>
      <c r="L1974" t="s">
        <v>967</v>
      </c>
      <c r="M1974" t="s">
        <v>985</v>
      </c>
      <c r="N1974" t="s">
        <v>10635</v>
      </c>
      <c r="O1974" t="s">
        <v>796</v>
      </c>
      <c r="P1974" t="s">
        <v>11052</v>
      </c>
      <c r="Q1974" t="s">
        <v>10671</v>
      </c>
      <c r="R1974" t="s">
        <v>739</v>
      </c>
      <c r="S1974" t="s">
        <v>795</v>
      </c>
      <c r="T1974" t="s">
        <v>13921</v>
      </c>
      <c r="U1974" t="s">
        <v>965</v>
      </c>
      <c r="V1974" t="s">
        <v>10638</v>
      </c>
      <c r="W1974" t="s">
        <v>970</v>
      </c>
      <c r="X1974" t="s">
        <v>13936</v>
      </c>
    </row>
    <row r="1975" spans="2:24" ht="11" outlineLevel="1" x14ac:dyDescent="0.15">
      <c r="B1975" t="s">
        <v>1628</v>
      </c>
      <c r="C1975" t="s">
        <v>1629</v>
      </c>
      <c r="D1975" t="s">
        <v>213</v>
      </c>
      <c r="E1975" t="s">
        <v>10905</v>
      </c>
      <c r="F1975" t="s">
        <v>13906</v>
      </c>
      <c r="G1975" t="s">
        <v>992</v>
      </c>
      <c r="H1975" s="17">
        <v>42276</v>
      </c>
      <c r="I1975" s="15">
        <v>2015</v>
      </c>
      <c r="J1975" t="s">
        <v>10634</v>
      </c>
      <c r="K1975" s="5">
        <v>0</v>
      </c>
      <c r="L1975" t="s">
        <v>967</v>
      </c>
      <c r="M1975" t="s">
        <v>985</v>
      </c>
      <c r="N1975" t="s">
        <v>10635</v>
      </c>
      <c r="O1975" t="s">
        <v>796</v>
      </c>
      <c r="P1975" t="s">
        <v>11052</v>
      </c>
      <c r="Q1975" t="s">
        <v>10671</v>
      </c>
      <c r="R1975" t="s">
        <v>739</v>
      </c>
      <c r="S1975" t="s">
        <v>795</v>
      </c>
      <c r="T1975" t="s">
        <v>13921</v>
      </c>
      <c r="U1975" t="s">
        <v>965</v>
      </c>
      <c r="V1975" t="s">
        <v>10638</v>
      </c>
      <c r="W1975" t="s">
        <v>970</v>
      </c>
      <c r="X1975" t="s">
        <v>13937</v>
      </c>
    </row>
    <row r="1976" spans="2:24" ht="11" outlineLevel="1" x14ac:dyDescent="0.15">
      <c r="B1976" t="s">
        <v>1631</v>
      </c>
      <c r="C1976" t="s">
        <v>1337</v>
      </c>
      <c r="D1976" t="s">
        <v>209</v>
      </c>
      <c r="E1976" t="s">
        <v>10968</v>
      </c>
      <c r="F1976" t="s">
        <v>12674</v>
      </c>
      <c r="G1976" t="s">
        <v>1299</v>
      </c>
      <c r="H1976" s="17">
        <v>42081</v>
      </c>
      <c r="I1976" s="15">
        <v>2015</v>
      </c>
      <c r="J1976" t="s">
        <v>10634</v>
      </c>
      <c r="K1976" s="5">
        <v>0</v>
      </c>
      <c r="L1976" t="s">
        <v>967</v>
      </c>
      <c r="M1976" t="s">
        <v>985</v>
      </c>
      <c r="N1976" t="s">
        <v>10635</v>
      </c>
      <c r="O1976" t="s">
        <v>818</v>
      </c>
      <c r="P1976" t="s">
        <v>11052</v>
      </c>
      <c r="Q1976" t="s">
        <v>11057</v>
      </c>
      <c r="R1976" t="s">
        <v>743</v>
      </c>
      <c r="S1976" t="s">
        <v>795</v>
      </c>
      <c r="T1976" t="s">
        <v>13938</v>
      </c>
      <c r="U1976" t="s">
        <v>965</v>
      </c>
      <c r="V1976" t="s">
        <v>10638</v>
      </c>
      <c r="W1976" t="s">
        <v>970</v>
      </c>
      <c r="X1976" t="s">
        <v>13939</v>
      </c>
    </row>
    <row r="1977" spans="2:24" ht="11" outlineLevel="1" x14ac:dyDescent="0.15">
      <c r="B1977" t="s">
        <v>1631</v>
      </c>
      <c r="C1977" t="s">
        <v>1337</v>
      </c>
      <c r="D1977" t="s">
        <v>209</v>
      </c>
      <c r="E1977" t="s">
        <v>10940</v>
      </c>
      <c r="F1977" t="s">
        <v>12674</v>
      </c>
      <c r="G1977" t="s">
        <v>1299</v>
      </c>
      <c r="H1977" s="17">
        <v>42139</v>
      </c>
      <c r="I1977" s="15">
        <v>2015</v>
      </c>
      <c r="J1977" t="s">
        <v>10634</v>
      </c>
      <c r="K1977" s="5">
        <v>-1340669.3600000001</v>
      </c>
      <c r="L1977" t="s">
        <v>967</v>
      </c>
      <c r="M1977" t="s">
        <v>985</v>
      </c>
      <c r="N1977" t="s">
        <v>10635</v>
      </c>
      <c r="O1977" t="s">
        <v>818</v>
      </c>
      <c r="P1977" t="s">
        <v>11052</v>
      </c>
      <c r="Q1977" t="s">
        <v>11057</v>
      </c>
      <c r="R1977" t="s">
        <v>743</v>
      </c>
      <c r="S1977" t="s">
        <v>795</v>
      </c>
      <c r="T1977" t="s">
        <v>13938</v>
      </c>
      <c r="U1977" t="s">
        <v>965</v>
      </c>
      <c r="V1977" t="s">
        <v>10638</v>
      </c>
      <c r="W1977" t="s">
        <v>970</v>
      </c>
      <c r="X1977" t="s">
        <v>13940</v>
      </c>
    </row>
    <row r="1978" spans="2:24" ht="11" outlineLevel="1" x14ac:dyDescent="0.15">
      <c r="B1978" t="s">
        <v>1631</v>
      </c>
      <c r="C1978" t="s">
        <v>1337</v>
      </c>
      <c r="D1978" t="s">
        <v>209</v>
      </c>
      <c r="E1978" t="s">
        <v>10959</v>
      </c>
      <c r="F1978" t="s">
        <v>12674</v>
      </c>
      <c r="G1978" t="s">
        <v>1299</v>
      </c>
      <c r="H1978" s="17">
        <v>42018</v>
      </c>
      <c r="I1978" s="15">
        <v>2015</v>
      </c>
      <c r="J1978" t="s">
        <v>10634</v>
      </c>
      <c r="K1978" s="5">
        <v>0</v>
      </c>
      <c r="L1978" t="s">
        <v>967</v>
      </c>
      <c r="M1978" t="s">
        <v>985</v>
      </c>
      <c r="N1978" t="s">
        <v>10635</v>
      </c>
      <c r="O1978" t="s">
        <v>818</v>
      </c>
      <c r="P1978" t="s">
        <v>11052</v>
      </c>
      <c r="Q1978" t="s">
        <v>11057</v>
      </c>
      <c r="R1978" t="s">
        <v>743</v>
      </c>
      <c r="S1978" t="s">
        <v>795</v>
      </c>
      <c r="T1978" t="s">
        <v>13941</v>
      </c>
      <c r="U1978" t="s">
        <v>965</v>
      </c>
      <c r="V1978" t="s">
        <v>10638</v>
      </c>
      <c r="W1978" t="s">
        <v>970</v>
      </c>
      <c r="X1978" t="s">
        <v>13942</v>
      </c>
    </row>
    <row r="1979" spans="2:24" ht="11" outlineLevel="1" x14ac:dyDescent="0.15">
      <c r="B1979" t="s">
        <v>1631</v>
      </c>
      <c r="C1979" t="s">
        <v>1337</v>
      </c>
      <c r="D1979" t="s">
        <v>209</v>
      </c>
      <c r="E1979" t="s">
        <v>10905</v>
      </c>
      <c r="F1979" t="s">
        <v>12674</v>
      </c>
      <c r="G1979" t="s">
        <v>1299</v>
      </c>
      <c r="H1979" s="17">
        <v>42009</v>
      </c>
      <c r="I1979" s="15">
        <v>2015</v>
      </c>
      <c r="J1979" t="s">
        <v>10634</v>
      </c>
      <c r="K1979" s="5">
        <v>0</v>
      </c>
      <c r="L1979" t="s">
        <v>967</v>
      </c>
      <c r="M1979" t="s">
        <v>985</v>
      </c>
      <c r="N1979" t="s">
        <v>10635</v>
      </c>
      <c r="O1979" t="s">
        <v>818</v>
      </c>
      <c r="P1979" t="s">
        <v>11052</v>
      </c>
      <c r="Q1979" t="s">
        <v>11057</v>
      </c>
      <c r="R1979" t="s">
        <v>743</v>
      </c>
      <c r="S1979" t="s">
        <v>795</v>
      </c>
      <c r="T1979" t="s">
        <v>13941</v>
      </c>
      <c r="U1979" t="s">
        <v>965</v>
      </c>
      <c r="V1979" t="s">
        <v>10638</v>
      </c>
      <c r="W1979" t="s">
        <v>970</v>
      </c>
      <c r="X1979" t="s">
        <v>13943</v>
      </c>
    </row>
    <row r="1980" spans="2:24" ht="11" outlineLevel="1" x14ac:dyDescent="0.15">
      <c r="B1980" t="s">
        <v>1631</v>
      </c>
      <c r="C1980" t="s">
        <v>1337</v>
      </c>
      <c r="D1980" t="s">
        <v>209</v>
      </c>
      <c r="E1980" t="s">
        <v>10908</v>
      </c>
      <c r="F1980" t="s">
        <v>12674</v>
      </c>
      <c r="G1980" t="s">
        <v>1299</v>
      </c>
      <c r="H1980" s="17">
        <v>42075</v>
      </c>
      <c r="I1980" s="15">
        <v>2015</v>
      </c>
      <c r="J1980" t="s">
        <v>10634</v>
      </c>
      <c r="K1980" s="5">
        <v>0</v>
      </c>
      <c r="L1980" t="s">
        <v>967</v>
      </c>
      <c r="M1980" t="s">
        <v>985</v>
      </c>
      <c r="N1980" t="s">
        <v>10635</v>
      </c>
      <c r="O1980" t="s">
        <v>818</v>
      </c>
      <c r="P1980" t="s">
        <v>11052</v>
      </c>
      <c r="Q1980" t="s">
        <v>11057</v>
      </c>
      <c r="R1980" t="s">
        <v>743</v>
      </c>
      <c r="S1980" t="s">
        <v>795</v>
      </c>
      <c r="T1980" t="s">
        <v>13938</v>
      </c>
      <c r="U1980" t="s">
        <v>965</v>
      </c>
      <c r="V1980" t="s">
        <v>10638</v>
      </c>
      <c r="W1980" t="s">
        <v>970</v>
      </c>
      <c r="X1980" t="s">
        <v>13944</v>
      </c>
    </row>
    <row r="1981" spans="2:24" ht="11" outlineLevel="1" x14ac:dyDescent="0.15">
      <c r="B1981" t="s">
        <v>1631</v>
      </c>
      <c r="C1981" t="s">
        <v>1337</v>
      </c>
      <c r="D1981" t="s">
        <v>209</v>
      </c>
      <c r="E1981" t="s">
        <v>10932</v>
      </c>
      <c r="F1981" t="s">
        <v>12674</v>
      </c>
      <c r="G1981" t="s">
        <v>1299</v>
      </c>
      <c r="H1981" s="17">
        <v>42089</v>
      </c>
      <c r="I1981" s="15">
        <v>2015</v>
      </c>
      <c r="J1981" t="s">
        <v>10634</v>
      </c>
      <c r="K1981" s="5">
        <v>0</v>
      </c>
      <c r="L1981" t="s">
        <v>967</v>
      </c>
      <c r="M1981" t="s">
        <v>985</v>
      </c>
      <c r="N1981" t="s">
        <v>10635</v>
      </c>
      <c r="O1981" t="s">
        <v>818</v>
      </c>
      <c r="P1981" t="s">
        <v>11052</v>
      </c>
      <c r="Q1981" t="s">
        <v>11057</v>
      </c>
      <c r="R1981" t="s">
        <v>743</v>
      </c>
      <c r="S1981" t="s">
        <v>795</v>
      </c>
      <c r="T1981" t="s">
        <v>13938</v>
      </c>
      <c r="U1981" t="s">
        <v>965</v>
      </c>
      <c r="V1981" t="s">
        <v>10638</v>
      </c>
      <c r="W1981" t="s">
        <v>970</v>
      </c>
      <c r="X1981" t="s">
        <v>13945</v>
      </c>
    </row>
    <row r="1982" spans="2:24" ht="11" outlineLevel="1" x14ac:dyDescent="0.15">
      <c r="B1982" t="s">
        <v>1631</v>
      </c>
      <c r="C1982" t="s">
        <v>1337</v>
      </c>
      <c r="D1982" t="s">
        <v>209</v>
      </c>
      <c r="E1982" t="s">
        <v>10935</v>
      </c>
      <c r="F1982" t="s">
        <v>12674</v>
      </c>
      <c r="G1982" t="s">
        <v>1299</v>
      </c>
      <c r="H1982" s="17">
        <v>42054</v>
      </c>
      <c r="I1982" s="15">
        <v>2015</v>
      </c>
      <c r="J1982" t="s">
        <v>10634</v>
      </c>
      <c r="K1982" s="5">
        <v>0</v>
      </c>
      <c r="L1982" t="s">
        <v>967</v>
      </c>
      <c r="M1982" t="s">
        <v>985</v>
      </c>
      <c r="N1982" t="s">
        <v>10635</v>
      </c>
      <c r="O1982" t="s">
        <v>818</v>
      </c>
      <c r="P1982" t="s">
        <v>11052</v>
      </c>
      <c r="Q1982" t="s">
        <v>11057</v>
      </c>
      <c r="R1982" t="s">
        <v>743</v>
      </c>
      <c r="S1982" t="s">
        <v>795</v>
      </c>
      <c r="T1982" t="s">
        <v>13938</v>
      </c>
      <c r="U1982" t="s">
        <v>965</v>
      </c>
      <c r="V1982" t="s">
        <v>10638</v>
      </c>
      <c r="W1982" t="s">
        <v>970</v>
      </c>
      <c r="X1982" t="s">
        <v>13946</v>
      </c>
    </row>
    <row r="1983" spans="2:24" ht="11" outlineLevel="1" x14ac:dyDescent="0.15">
      <c r="B1983" t="s">
        <v>1631</v>
      </c>
      <c r="C1983" t="s">
        <v>1337</v>
      </c>
      <c r="D1983" t="s">
        <v>209</v>
      </c>
      <c r="E1983" t="s">
        <v>10986</v>
      </c>
      <c r="F1983" t="s">
        <v>12674</v>
      </c>
      <c r="G1983" t="s">
        <v>1299</v>
      </c>
      <c r="H1983" s="17">
        <v>42103</v>
      </c>
      <c r="I1983" s="15">
        <v>2015</v>
      </c>
      <c r="J1983" t="s">
        <v>10634</v>
      </c>
      <c r="K1983" s="5">
        <v>0</v>
      </c>
      <c r="L1983" t="s">
        <v>967</v>
      </c>
      <c r="M1983" t="s">
        <v>985</v>
      </c>
      <c r="N1983" t="s">
        <v>10635</v>
      </c>
      <c r="O1983" t="s">
        <v>818</v>
      </c>
      <c r="P1983" t="s">
        <v>11052</v>
      </c>
      <c r="Q1983" t="s">
        <v>11057</v>
      </c>
      <c r="R1983" t="s">
        <v>743</v>
      </c>
      <c r="S1983" t="s">
        <v>795</v>
      </c>
      <c r="T1983" t="s">
        <v>13938</v>
      </c>
      <c r="U1983" t="s">
        <v>965</v>
      </c>
      <c r="V1983" t="s">
        <v>10638</v>
      </c>
      <c r="W1983" t="s">
        <v>970</v>
      </c>
      <c r="X1983" t="s">
        <v>13947</v>
      </c>
    </row>
    <row r="1984" spans="2:24" ht="11" outlineLevel="1" x14ac:dyDescent="0.15">
      <c r="B1984" t="s">
        <v>1633</v>
      </c>
      <c r="C1984" t="s">
        <v>1149</v>
      </c>
      <c r="D1984" t="s">
        <v>167</v>
      </c>
      <c r="E1984" t="s">
        <v>10649</v>
      </c>
      <c r="F1984" t="s">
        <v>11297</v>
      </c>
      <c r="G1984" t="s">
        <v>1022</v>
      </c>
      <c r="H1984" s="17">
        <v>42524</v>
      </c>
      <c r="I1984" s="15">
        <v>2016</v>
      </c>
      <c r="J1984" t="s">
        <v>10634</v>
      </c>
      <c r="K1984" s="5">
        <v>2926966.5</v>
      </c>
      <c r="L1984" t="s">
        <v>967</v>
      </c>
      <c r="M1984" t="s">
        <v>985</v>
      </c>
      <c r="N1984" t="s">
        <v>10635</v>
      </c>
      <c r="O1984" t="s">
        <v>818</v>
      </c>
      <c r="P1984" t="s">
        <v>10671</v>
      </c>
      <c r="Q1984" t="s">
        <v>10671</v>
      </c>
      <c r="R1984" t="s">
        <v>739</v>
      </c>
      <c r="S1984" t="s">
        <v>795</v>
      </c>
      <c r="T1984" t="s">
        <v>13948</v>
      </c>
      <c r="U1984" t="s">
        <v>965</v>
      </c>
      <c r="V1984" t="s">
        <v>10638</v>
      </c>
      <c r="W1984" t="s">
        <v>970</v>
      </c>
      <c r="X1984" t="s">
        <v>13949</v>
      </c>
    </row>
    <row r="1985" spans="2:24" ht="11" outlineLevel="1" x14ac:dyDescent="0.15">
      <c r="B1985" t="s">
        <v>1633</v>
      </c>
      <c r="C1985" t="s">
        <v>1149</v>
      </c>
      <c r="D1985" t="s">
        <v>167</v>
      </c>
      <c r="E1985" t="s">
        <v>10956</v>
      </c>
      <c r="F1985" t="s">
        <v>11297</v>
      </c>
      <c r="G1985" t="s">
        <v>1022</v>
      </c>
      <c r="H1985" s="17">
        <v>42662</v>
      </c>
      <c r="I1985" s="15">
        <v>2017</v>
      </c>
      <c r="J1985" t="s">
        <v>10634</v>
      </c>
      <c r="K1985" s="5">
        <v>0</v>
      </c>
      <c r="L1985" t="s">
        <v>967</v>
      </c>
      <c r="M1985" t="s">
        <v>985</v>
      </c>
      <c r="N1985" t="s">
        <v>10635</v>
      </c>
      <c r="O1985" t="s">
        <v>818</v>
      </c>
      <c r="P1985" t="s">
        <v>10671</v>
      </c>
      <c r="Q1985" t="s">
        <v>10671</v>
      </c>
      <c r="R1985" t="s">
        <v>739</v>
      </c>
      <c r="S1985" t="s">
        <v>795</v>
      </c>
      <c r="T1985" t="s">
        <v>13950</v>
      </c>
      <c r="U1985" t="s">
        <v>965</v>
      </c>
      <c r="V1985" t="s">
        <v>10638</v>
      </c>
      <c r="W1985" t="s">
        <v>970</v>
      </c>
      <c r="X1985" t="s">
        <v>13951</v>
      </c>
    </row>
    <row r="1986" spans="2:24" ht="11" outlineLevel="1" x14ac:dyDescent="0.15">
      <c r="B1986" t="s">
        <v>1633</v>
      </c>
      <c r="C1986" t="s">
        <v>1149</v>
      </c>
      <c r="D1986" t="s">
        <v>167</v>
      </c>
      <c r="E1986" t="s">
        <v>10935</v>
      </c>
      <c r="F1986" t="s">
        <v>11297</v>
      </c>
      <c r="G1986" t="s">
        <v>1022</v>
      </c>
      <c r="H1986" s="17">
        <v>44181</v>
      </c>
      <c r="I1986" s="15">
        <v>2021</v>
      </c>
      <c r="J1986" t="s">
        <v>10634</v>
      </c>
      <c r="K1986" s="5">
        <v>-100</v>
      </c>
      <c r="L1986" t="s">
        <v>967</v>
      </c>
      <c r="M1986" t="s">
        <v>985</v>
      </c>
      <c r="N1986" t="s">
        <v>10635</v>
      </c>
      <c r="O1986" t="s">
        <v>818</v>
      </c>
      <c r="P1986" t="s">
        <v>10671</v>
      </c>
      <c r="Q1986" t="s">
        <v>10671</v>
      </c>
      <c r="R1986" t="s">
        <v>739</v>
      </c>
      <c r="S1986" t="s">
        <v>795</v>
      </c>
      <c r="T1986" t="s">
        <v>13952</v>
      </c>
      <c r="U1986" t="s">
        <v>965</v>
      </c>
      <c r="V1986" t="s">
        <v>10638</v>
      </c>
      <c r="W1986" t="s">
        <v>970</v>
      </c>
      <c r="X1986" t="s">
        <v>13953</v>
      </c>
    </row>
    <row r="1987" spans="2:24" ht="11" outlineLevel="1" x14ac:dyDescent="0.15">
      <c r="B1987" t="s">
        <v>1633</v>
      </c>
      <c r="C1987" t="s">
        <v>1149</v>
      </c>
      <c r="D1987" t="s">
        <v>167</v>
      </c>
      <c r="E1987" t="s">
        <v>10950</v>
      </c>
      <c r="F1987" t="s">
        <v>11297</v>
      </c>
      <c r="G1987" t="s">
        <v>1022</v>
      </c>
      <c r="H1987" s="17">
        <v>42635</v>
      </c>
      <c r="I1987" s="15">
        <v>2016</v>
      </c>
      <c r="J1987" t="s">
        <v>10634</v>
      </c>
      <c r="K1987" s="5">
        <v>0</v>
      </c>
      <c r="L1987" t="s">
        <v>967</v>
      </c>
      <c r="M1987" t="s">
        <v>985</v>
      </c>
      <c r="N1987" t="s">
        <v>10635</v>
      </c>
      <c r="O1987" t="s">
        <v>818</v>
      </c>
      <c r="P1987" t="s">
        <v>10671</v>
      </c>
      <c r="Q1987" t="s">
        <v>10671</v>
      </c>
      <c r="R1987" t="s">
        <v>739</v>
      </c>
      <c r="S1987" t="s">
        <v>795</v>
      </c>
      <c r="T1987" t="s">
        <v>13954</v>
      </c>
      <c r="U1987" t="s">
        <v>965</v>
      </c>
      <c r="V1987" t="s">
        <v>10638</v>
      </c>
      <c r="W1987" t="s">
        <v>970</v>
      </c>
      <c r="X1987" t="s">
        <v>13955</v>
      </c>
    </row>
    <row r="1988" spans="2:24" ht="11" outlineLevel="1" x14ac:dyDescent="0.15">
      <c r="B1988" t="s">
        <v>1633</v>
      </c>
      <c r="C1988" t="s">
        <v>1149</v>
      </c>
      <c r="D1988" t="s">
        <v>167</v>
      </c>
      <c r="E1988" t="s">
        <v>10926</v>
      </c>
      <c r="F1988" t="s">
        <v>11297</v>
      </c>
      <c r="G1988" t="s">
        <v>1022</v>
      </c>
      <c r="H1988" s="17">
        <v>42794</v>
      </c>
      <c r="I1988" s="15">
        <v>2017</v>
      </c>
      <c r="J1988" t="s">
        <v>10634</v>
      </c>
      <c r="K1988" s="5">
        <v>19027.98</v>
      </c>
      <c r="L1988" t="s">
        <v>967</v>
      </c>
      <c r="M1988" t="s">
        <v>985</v>
      </c>
      <c r="N1988" t="s">
        <v>10635</v>
      </c>
      <c r="O1988" t="s">
        <v>818</v>
      </c>
      <c r="P1988" t="s">
        <v>10671</v>
      </c>
      <c r="Q1988" t="s">
        <v>11057</v>
      </c>
      <c r="R1988" t="s">
        <v>739</v>
      </c>
      <c r="S1988" t="s">
        <v>795</v>
      </c>
      <c r="T1988" t="s">
        <v>13952</v>
      </c>
      <c r="U1988" t="s">
        <v>965</v>
      </c>
      <c r="V1988" t="s">
        <v>10638</v>
      </c>
      <c r="W1988" t="s">
        <v>970</v>
      </c>
      <c r="X1988" t="s">
        <v>13956</v>
      </c>
    </row>
    <row r="1989" spans="2:24" ht="11" outlineLevel="1" x14ac:dyDescent="0.15">
      <c r="B1989" t="s">
        <v>1633</v>
      </c>
      <c r="C1989" t="s">
        <v>1149</v>
      </c>
      <c r="D1989" t="s">
        <v>167</v>
      </c>
      <c r="E1989" t="s">
        <v>10905</v>
      </c>
      <c r="F1989" t="s">
        <v>11297</v>
      </c>
      <c r="G1989" t="s">
        <v>1022</v>
      </c>
      <c r="H1989" s="17">
        <v>42818</v>
      </c>
      <c r="I1989" s="15">
        <v>2017</v>
      </c>
      <c r="J1989" t="s">
        <v>10634</v>
      </c>
      <c r="K1989" s="5">
        <v>0</v>
      </c>
      <c r="L1989" t="s">
        <v>967</v>
      </c>
      <c r="M1989" t="s">
        <v>985</v>
      </c>
      <c r="N1989" t="s">
        <v>10635</v>
      </c>
      <c r="O1989" t="s">
        <v>818</v>
      </c>
      <c r="P1989" t="s">
        <v>10671</v>
      </c>
      <c r="Q1989" t="s">
        <v>11057</v>
      </c>
      <c r="R1989" t="s">
        <v>739</v>
      </c>
      <c r="S1989" t="s">
        <v>795</v>
      </c>
      <c r="T1989" t="s">
        <v>13952</v>
      </c>
      <c r="U1989" t="s">
        <v>965</v>
      </c>
      <c r="V1989" t="s">
        <v>10638</v>
      </c>
      <c r="W1989" t="s">
        <v>970</v>
      </c>
      <c r="X1989" t="s">
        <v>13957</v>
      </c>
    </row>
    <row r="1990" spans="2:24" ht="11" outlineLevel="1" x14ac:dyDescent="0.15">
      <c r="B1990" t="s">
        <v>1633</v>
      </c>
      <c r="C1990" t="s">
        <v>1149</v>
      </c>
      <c r="D1990" t="s">
        <v>167</v>
      </c>
      <c r="E1990" t="s">
        <v>10989</v>
      </c>
      <c r="F1990" t="s">
        <v>11297</v>
      </c>
      <c r="G1990" t="s">
        <v>1022</v>
      </c>
      <c r="H1990" s="17">
        <v>42593</v>
      </c>
      <c r="I1990" s="15">
        <v>2016</v>
      </c>
      <c r="J1990" t="s">
        <v>10634</v>
      </c>
      <c r="K1990" s="5">
        <v>0</v>
      </c>
      <c r="L1990" t="s">
        <v>967</v>
      </c>
      <c r="M1990" t="s">
        <v>985</v>
      </c>
      <c r="N1990" t="s">
        <v>10635</v>
      </c>
      <c r="O1990" t="s">
        <v>818</v>
      </c>
      <c r="P1990" t="s">
        <v>10671</v>
      </c>
      <c r="Q1990" t="s">
        <v>10671</v>
      </c>
      <c r="R1990" t="s">
        <v>739</v>
      </c>
      <c r="S1990" t="s">
        <v>795</v>
      </c>
      <c r="T1990" t="s">
        <v>13952</v>
      </c>
      <c r="U1990" t="s">
        <v>965</v>
      </c>
      <c r="V1990" t="s">
        <v>10638</v>
      </c>
      <c r="W1990" t="s">
        <v>970</v>
      </c>
      <c r="X1990" t="s">
        <v>13958</v>
      </c>
    </row>
    <row r="1991" spans="2:24" ht="11" outlineLevel="1" x14ac:dyDescent="0.15">
      <c r="B1991" t="s">
        <v>1633</v>
      </c>
      <c r="C1991" t="s">
        <v>1149</v>
      </c>
      <c r="D1991" t="s">
        <v>167</v>
      </c>
      <c r="E1991" t="s">
        <v>10923</v>
      </c>
      <c r="F1991" t="s">
        <v>11297</v>
      </c>
      <c r="G1991" t="s">
        <v>1022</v>
      </c>
      <c r="H1991" s="17">
        <v>42765</v>
      </c>
      <c r="I1991" s="15">
        <v>2017</v>
      </c>
      <c r="J1991" t="s">
        <v>10634</v>
      </c>
      <c r="K1991" s="5">
        <v>278171.96000000002</v>
      </c>
      <c r="L1991" t="s">
        <v>967</v>
      </c>
      <c r="M1991" t="s">
        <v>985</v>
      </c>
      <c r="N1991" t="s">
        <v>10635</v>
      </c>
      <c r="O1991" t="s">
        <v>818</v>
      </c>
      <c r="P1991" t="s">
        <v>10671</v>
      </c>
      <c r="Q1991" t="s">
        <v>11057</v>
      </c>
      <c r="R1991" t="s">
        <v>739</v>
      </c>
      <c r="S1991" t="s">
        <v>795</v>
      </c>
      <c r="T1991" t="s">
        <v>13952</v>
      </c>
      <c r="U1991" t="s">
        <v>965</v>
      </c>
      <c r="V1991" t="s">
        <v>10638</v>
      </c>
      <c r="W1991" t="s">
        <v>970</v>
      </c>
      <c r="X1991" t="s">
        <v>13959</v>
      </c>
    </row>
    <row r="1992" spans="2:24" ht="11" outlineLevel="1" x14ac:dyDescent="0.15">
      <c r="B1992" t="s">
        <v>1633</v>
      </c>
      <c r="C1992" t="s">
        <v>1149</v>
      </c>
      <c r="D1992" t="s">
        <v>167</v>
      </c>
      <c r="E1992" t="s">
        <v>10889</v>
      </c>
      <c r="F1992" t="s">
        <v>11297</v>
      </c>
      <c r="G1992" t="s">
        <v>1022</v>
      </c>
      <c r="H1992" s="17">
        <v>42773</v>
      </c>
      <c r="I1992" s="15">
        <v>2017</v>
      </c>
      <c r="J1992" t="s">
        <v>10634</v>
      </c>
      <c r="K1992" s="5">
        <v>31457.16</v>
      </c>
      <c r="L1992" t="s">
        <v>967</v>
      </c>
      <c r="M1992" t="s">
        <v>985</v>
      </c>
      <c r="N1992" t="s">
        <v>10635</v>
      </c>
      <c r="O1992" t="s">
        <v>818</v>
      </c>
      <c r="P1992" t="s">
        <v>10671</v>
      </c>
      <c r="Q1992" t="s">
        <v>11057</v>
      </c>
      <c r="R1992" t="s">
        <v>739</v>
      </c>
      <c r="S1992" t="s">
        <v>795</v>
      </c>
      <c r="T1992" t="s">
        <v>13952</v>
      </c>
      <c r="U1992" t="s">
        <v>965</v>
      </c>
      <c r="V1992" t="s">
        <v>10638</v>
      </c>
      <c r="W1992" t="s">
        <v>970</v>
      </c>
      <c r="X1992" t="s">
        <v>13960</v>
      </c>
    </row>
    <row r="1993" spans="2:24" ht="11" outlineLevel="1" x14ac:dyDescent="0.15">
      <c r="B1993" t="s">
        <v>1633</v>
      </c>
      <c r="C1993" t="s">
        <v>1149</v>
      </c>
      <c r="D1993" t="s">
        <v>167</v>
      </c>
      <c r="E1993" t="s">
        <v>10959</v>
      </c>
      <c r="F1993" t="s">
        <v>11297</v>
      </c>
      <c r="G1993" t="s">
        <v>1022</v>
      </c>
      <c r="H1993" s="17">
        <v>42877</v>
      </c>
      <c r="I1993" s="15">
        <v>2017</v>
      </c>
      <c r="J1993" t="s">
        <v>10634</v>
      </c>
      <c r="K1993" s="5">
        <v>0</v>
      </c>
      <c r="L1993" t="s">
        <v>967</v>
      </c>
      <c r="M1993" t="s">
        <v>985</v>
      </c>
      <c r="N1993" t="s">
        <v>10635</v>
      </c>
      <c r="O1993" t="s">
        <v>818</v>
      </c>
      <c r="P1993" t="s">
        <v>10671</v>
      </c>
      <c r="Q1993" t="s">
        <v>11057</v>
      </c>
      <c r="R1993" t="s">
        <v>739</v>
      </c>
      <c r="S1993" t="s">
        <v>795</v>
      </c>
      <c r="T1993" t="s">
        <v>13952</v>
      </c>
      <c r="U1993" t="s">
        <v>965</v>
      </c>
      <c r="V1993" t="s">
        <v>10638</v>
      </c>
      <c r="W1993" t="s">
        <v>970</v>
      </c>
      <c r="X1993" t="s">
        <v>13961</v>
      </c>
    </row>
    <row r="1994" spans="2:24" ht="11" outlineLevel="1" x14ac:dyDescent="0.15">
      <c r="B1994" t="s">
        <v>1635</v>
      </c>
      <c r="C1994" t="s">
        <v>279</v>
      </c>
      <c r="E1994" t="s">
        <v>10643</v>
      </c>
      <c r="F1994" t="s">
        <v>608</v>
      </c>
      <c r="G1994" t="s">
        <v>1184</v>
      </c>
      <c r="H1994" s="17">
        <v>42121</v>
      </c>
      <c r="I1994" s="15">
        <v>2015</v>
      </c>
      <c r="J1994" t="s">
        <v>10634</v>
      </c>
      <c r="K1994" s="5">
        <v>34017</v>
      </c>
      <c r="L1994" t="s">
        <v>967</v>
      </c>
      <c r="M1994" t="s">
        <v>1141</v>
      </c>
      <c r="N1994" t="s">
        <v>10635</v>
      </c>
      <c r="O1994" t="s">
        <v>825</v>
      </c>
      <c r="P1994" t="s">
        <v>11969</v>
      </c>
      <c r="Q1994" t="s">
        <v>11969</v>
      </c>
      <c r="R1994" t="s">
        <v>744</v>
      </c>
      <c r="S1994" t="s">
        <v>795</v>
      </c>
      <c r="T1994" t="s">
        <v>13962</v>
      </c>
      <c r="U1994" t="s">
        <v>965</v>
      </c>
      <c r="V1994" t="s">
        <v>10638</v>
      </c>
      <c r="W1994" t="s">
        <v>970</v>
      </c>
      <c r="X1994" t="s">
        <v>13963</v>
      </c>
    </row>
    <row r="1995" spans="2:24" ht="11" outlineLevel="1" x14ac:dyDescent="0.15">
      <c r="B1995" t="s">
        <v>1635</v>
      </c>
      <c r="C1995" t="s">
        <v>279</v>
      </c>
      <c r="E1995" t="s">
        <v>10649</v>
      </c>
      <c r="F1995" t="s">
        <v>608</v>
      </c>
      <c r="G1995" t="s">
        <v>1184</v>
      </c>
      <c r="H1995" s="17">
        <v>42061</v>
      </c>
      <c r="I1995" s="15">
        <v>2015</v>
      </c>
      <c r="J1995" t="s">
        <v>10634</v>
      </c>
      <c r="K1995" s="5">
        <v>2414529</v>
      </c>
      <c r="L1995" t="s">
        <v>967</v>
      </c>
      <c r="M1995" t="s">
        <v>1141</v>
      </c>
      <c r="N1995" t="s">
        <v>10635</v>
      </c>
      <c r="O1995" t="s">
        <v>825</v>
      </c>
      <c r="P1995" t="s">
        <v>11969</v>
      </c>
      <c r="Q1995" t="s">
        <v>11969</v>
      </c>
      <c r="R1995" t="s">
        <v>744</v>
      </c>
      <c r="S1995" t="s">
        <v>795</v>
      </c>
      <c r="T1995" t="s">
        <v>13964</v>
      </c>
      <c r="U1995" t="s">
        <v>965</v>
      </c>
      <c r="V1995" t="s">
        <v>10638</v>
      </c>
      <c r="W1995" t="s">
        <v>970</v>
      </c>
      <c r="X1995" t="s">
        <v>13965</v>
      </c>
    </row>
    <row r="1996" spans="2:24" ht="11" outlineLevel="1" x14ac:dyDescent="0.15">
      <c r="B1996" t="s">
        <v>1635</v>
      </c>
      <c r="C1996" t="s">
        <v>279</v>
      </c>
      <c r="E1996" t="s">
        <v>10652</v>
      </c>
      <c r="F1996" t="s">
        <v>608</v>
      </c>
      <c r="G1996" t="s">
        <v>1184</v>
      </c>
      <c r="H1996" s="17">
        <v>42104</v>
      </c>
      <c r="I1996" s="15">
        <v>2015</v>
      </c>
      <c r="J1996" t="s">
        <v>10634</v>
      </c>
      <c r="K1996" s="5">
        <v>297484</v>
      </c>
      <c r="L1996" t="s">
        <v>967</v>
      </c>
      <c r="M1996" t="s">
        <v>1141</v>
      </c>
      <c r="N1996" t="s">
        <v>10635</v>
      </c>
      <c r="O1996" t="s">
        <v>825</v>
      </c>
      <c r="P1996" t="s">
        <v>11969</v>
      </c>
      <c r="Q1996" t="s">
        <v>11969</v>
      </c>
      <c r="R1996" t="s">
        <v>744</v>
      </c>
      <c r="S1996" t="s">
        <v>795</v>
      </c>
      <c r="T1996" t="s">
        <v>13966</v>
      </c>
      <c r="U1996" t="s">
        <v>965</v>
      </c>
      <c r="V1996" t="s">
        <v>10638</v>
      </c>
      <c r="W1996" t="s">
        <v>970</v>
      </c>
      <c r="X1996" t="s">
        <v>13967</v>
      </c>
    </row>
    <row r="1997" spans="2:24" ht="11" outlineLevel="1" x14ac:dyDescent="0.15">
      <c r="B1997" t="s">
        <v>1635</v>
      </c>
      <c r="C1997" t="s">
        <v>279</v>
      </c>
      <c r="E1997" t="s">
        <v>10658</v>
      </c>
      <c r="F1997" t="s">
        <v>608</v>
      </c>
      <c r="G1997" t="s">
        <v>1184</v>
      </c>
      <c r="H1997" s="17">
        <v>42681</v>
      </c>
      <c r="I1997" s="15">
        <v>2017</v>
      </c>
      <c r="J1997" t="s">
        <v>10634</v>
      </c>
      <c r="K1997" s="5">
        <v>-12420</v>
      </c>
      <c r="L1997" t="s">
        <v>967</v>
      </c>
      <c r="M1997" t="s">
        <v>1141</v>
      </c>
      <c r="N1997" t="s">
        <v>10635</v>
      </c>
      <c r="O1997" t="s">
        <v>825</v>
      </c>
      <c r="P1997" t="s">
        <v>11969</v>
      </c>
      <c r="Q1997" t="s">
        <v>11969</v>
      </c>
      <c r="R1997" t="s">
        <v>744</v>
      </c>
      <c r="S1997" t="s">
        <v>795</v>
      </c>
      <c r="T1997" t="s">
        <v>13968</v>
      </c>
      <c r="U1997" t="s">
        <v>965</v>
      </c>
      <c r="V1997" t="s">
        <v>10638</v>
      </c>
      <c r="W1997" t="s">
        <v>970</v>
      </c>
      <c r="X1997" t="s">
        <v>13969</v>
      </c>
    </row>
    <row r="1998" spans="2:24" ht="11" outlineLevel="1" x14ac:dyDescent="0.15">
      <c r="B1998" t="s">
        <v>1635</v>
      </c>
      <c r="C1998" t="s">
        <v>279</v>
      </c>
      <c r="E1998" t="s">
        <v>10667</v>
      </c>
      <c r="F1998" t="s">
        <v>608</v>
      </c>
      <c r="G1998" t="s">
        <v>1184</v>
      </c>
      <c r="H1998" s="17">
        <v>42206</v>
      </c>
      <c r="I1998" s="15">
        <v>2015</v>
      </c>
      <c r="J1998" t="s">
        <v>10634</v>
      </c>
      <c r="K1998" s="5">
        <v>104146.6</v>
      </c>
      <c r="L1998" t="s">
        <v>967</v>
      </c>
      <c r="M1998" t="s">
        <v>1141</v>
      </c>
      <c r="N1998" t="s">
        <v>10635</v>
      </c>
      <c r="O1998" t="s">
        <v>825</v>
      </c>
      <c r="P1998" t="s">
        <v>11969</v>
      </c>
      <c r="Q1998" t="s">
        <v>11969</v>
      </c>
      <c r="R1998" t="s">
        <v>744</v>
      </c>
      <c r="S1998" t="s">
        <v>795</v>
      </c>
      <c r="T1998" t="s">
        <v>13970</v>
      </c>
      <c r="U1998" t="s">
        <v>965</v>
      </c>
      <c r="V1998" t="s">
        <v>10638</v>
      </c>
      <c r="W1998" t="s">
        <v>970</v>
      </c>
      <c r="X1998" t="s">
        <v>13971</v>
      </c>
    </row>
    <row r="1999" spans="2:24" ht="11" outlineLevel="1" x14ac:dyDescent="0.15">
      <c r="B1999" t="s">
        <v>1635</v>
      </c>
      <c r="C1999" t="s">
        <v>279</v>
      </c>
      <c r="E1999" t="s">
        <v>10632</v>
      </c>
      <c r="F1999" t="s">
        <v>608</v>
      </c>
      <c r="G1999" t="s">
        <v>1184</v>
      </c>
      <c r="H1999" s="17">
        <v>42129</v>
      </c>
      <c r="I1999" s="15">
        <v>2015</v>
      </c>
      <c r="J1999" t="s">
        <v>10634</v>
      </c>
      <c r="K1999" s="5">
        <v>97295</v>
      </c>
      <c r="L1999" t="s">
        <v>967</v>
      </c>
      <c r="M1999" t="s">
        <v>1141</v>
      </c>
      <c r="N1999" t="s">
        <v>10635</v>
      </c>
      <c r="O1999" t="s">
        <v>825</v>
      </c>
      <c r="P1999" t="s">
        <v>11969</v>
      </c>
      <c r="Q1999" t="s">
        <v>11969</v>
      </c>
      <c r="R1999" t="s">
        <v>744</v>
      </c>
      <c r="S1999" t="s">
        <v>795</v>
      </c>
      <c r="T1999" t="s">
        <v>13962</v>
      </c>
      <c r="U1999" t="s">
        <v>965</v>
      </c>
      <c r="V1999" t="s">
        <v>10638</v>
      </c>
      <c r="W1999" t="s">
        <v>970</v>
      </c>
      <c r="X1999" t="s">
        <v>13972</v>
      </c>
    </row>
    <row r="2000" spans="2:24" ht="11" outlineLevel="1" x14ac:dyDescent="0.15">
      <c r="B2000" t="s">
        <v>1635</v>
      </c>
      <c r="C2000" t="s">
        <v>279</v>
      </c>
      <c r="E2000" t="s">
        <v>10664</v>
      </c>
      <c r="F2000" t="s">
        <v>608</v>
      </c>
      <c r="G2000" t="s">
        <v>1184</v>
      </c>
      <c r="H2000" s="17">
        <v>42115</v>
      </c>
      <c r="I2000" s="15">
        <v>2015</v>
      </c>
      <c r="J2000" t="s">
        <v>10634</v>
      </c>
      <c r="K2000" s="5">
        <v>302339</v>
      </c>
      <c r="L2000" t="s">
        <v>967</v>
      </c>
      <c r="M2000" t="s">
        <v>1141</v>
      </c>
      <c r="N2000" t="s">
        <v>10635</v>
      </c>
      <c r="O2000" t="s">
        <v>825</v>
      </c>
      <c r="P2000" t="s">
        <v>11969</v>
      </c>
      <c r="Q2000" t="s">
        <v>11969</v>
      </c>
      <c r="R2000" t="s">
        <v>744</v>
      </c>
      <c r="S2000" t="s">
        <v>795</v>
      </c>
      <c r="T2000" t="s">
        <v>13973</v>
      </c>
      <c r="U2000" t="s">
        <v>965</v>
      </c>
      <c r="V2000" t="s">
        <v>10638</v>
      </c>
      <c r="W2000" t="s">
        <v>970</v>
      </c>
      <c r="X2000" t="s">
        <v>13974</v>
      </c>
    </row>
    <row r="2001" spans="2:24" ht="11" outlineLevel="1" x14ac:dyDescent="0.15">
      <c r="B2001" t="s">
        <v>1637</v>
      </c>
      <c r="C2001" t="s">
        <v>1638</v>
      </c>
      <c r="D2001" t="s">
        <v>184</v>
      </c>
      <c r="E2001" t="s">
        <v>10643</v>
      </c>
      <c r="F2001" t="s">
        <v>13217</v>
      </c>
      <c r="G2001" t="s">
        <v>1053</v>
      </c>
      <c r="H2001" s="17">
        <v>43214</v>
      </c>
      <c r="I2001" s="15">
        <v>2018</v>
      </c>
      <c r="J2001" t="s">
        <v>10634</v>
      </c>
      <c r="K2001" s="5">
        <v>-219306.76</v>
      </c>
      <c r="L2001" t="s">
        <v>967</v>
      </c>
      <c r="M2001" t="s">
        <v>985</v>
      </c>
      <c r="N2001" t="s">
        <v>10635</v>
      </c>
      <c r="O2001" t="s">
        <v>796</v>
      </c>
      <c r="P2001" t="s">
        <v>10671</v>
      </c>
      <c r="Q2001" t="s">
        <v>10671</v>
      </c>
      <c r="R2001" t="s">
        <v>744</v>
      </c>
      <c r="S2001" t="s">
        <v>795</v>
      </c>
      <c r="T2001" t="s">
        <v>13975</v>
      </c>
      <c r="U2001" t="s">
        <v>965</v>
      </c>
      <c r="V2001" t="s">
        <v>10638</v>
      </c>
      <c r="W2001" t="s">
        <v>970</v>
      </c>
      <c r="X2001" t="s">
        <v>13976</v>
      </c>
    </row>
    <row r="2002" spans="2:24" ht="11" outlineLevel="1" x14ac:dyDescent="0.15">
      <c r="B2002" t="s">
        <v>1637</v>
      </c>
      <c r="C2002" t="s">
        <v>1638</v>
      </c>
      <c r="D2002" t="s">
        <v>184</v>
      </c>
      <c r="E2002" t="s">
        <v>10664</v>
      </c>
      <c r="F2002" t="s">
        <v>13217</v>
      </c>
      <c r="G2002" t="s">
        <v>1053</v>
      </c>
      <c r="H2002" s="17">
        <v>43208</v>
      </c>
      <c r="I2002" s="15">
        <v>2018</v>
      </c>
      <c r="J2002" t="s">
        <v>10634</v>
      </c>
      <c r="K2002" s="5">
        <v>0</v>
      </c>
      <c r="L2002" t="s">
        <v>967</v>
      </c>
      <c r="M2002" t="s">
        <v>985</v>
      </c>
      <c r="N2002" t="s">
        <v>10635</v>
      </c>
      <c r="O2002" t="s">
        <v>796</v>
      </c>
      <c r="P2002" t="s">
        <v>10671</v>
      </c>
      <c r="Q2002" t="s">
        <v>10671</v>
      </c>
      <c r="R2002" t="s">
        <v>744</v>
      </c>
      <c r="S2002" t="s">
        <v>795</v>
      </c>
      <c r="T2002" t="s">
        <v>13975</v>
      </c>
      <c r="U2002" t="s">
        <v>965</v>
      </c>
      <c r="V2002" t="s">
        <v>10638</v>
      </c>
      <c r="W2002" t="s">
        <v>970</v>
      </c>
      <c r="X2002" t="s">
        <v>13977</v>
      </c>
    </row>
    <row r="2003" spans="2:24" ht="11" outlineLevel="1" x14ac:dyDescent="0.15">
      <c r="B2003" t="s">
        <v>1637</v>
      </c>
      <c r="C2003" t="s">
        <v>1638</v>
      </c>
      <c r="D2003" t="s">
        <v>184</v>
      </c>
      <c r="E2003" t="s">
        <v>10652</v>
      </c>
      <c r="F2003" t="s">
        <v>13217</v>
      </c>
      <c r="G2003" t="s">
        <v>1053</v>
      </c>
      <c r="H2003" s="17">
        <v>43193</v>
      </c>
      <c r="I2003" s="15">
        <v>2018</v>
      </c>
      <c r="J2003" t="s">
        <v>10634</v>
      </c>
      <c r="K2003" s="5">
        <v>0</v>
      </c>
      <c r="L2003" t="s">
        <v>967</v>
      </c>
      <c r="M2003" t="s">
        <v>985</v>
      </c>
      <c r="N2003" t="s">
        <v>10635</v>
      </c>
      <c r="O2003" t="s">
        <v>796</v>
      </c>
      <c r="P2003" t="s">
        <v>10671</v>
      </c>
      <c r="Q2003" t="s">
        <v>10671</v>
      </c>
      <c r="R2003" t="s">
        <v>744</v>
      </c>
      <c r="S2003" t="s">
        <v>795</v>
      </c>
      <c r="T2003" t="s">
        <v>13975</v>
      </c>
      <c r="U2003" t="s">
        <v>965</v>
      </c>
      <c r="V2003" t="s">
        <v>10638</v>
      </c>
      <c r="W2003" t="s">
        <v>970</v>
      </c>
      <c r="X2003" t="s">
        <v>13978</v>
      </c>
    </row>
    <row r="2004" spans="2:24" ht="11" outlineLevel="1" x14ac:dyDescent="0.15">
      <c r="B2004" t="s">
        <v>1637</v>
      </c>
      <c r="C2004" t="s">
        <v>1638</v>
      </c>
      <c r="D2004" t="s">
        <v>184</v>
      </c>
      <c r="E2004" t="s">
        <v>10632</v>
      </c>
      <c r="F2004" t="s">
        <v>13217</v>
      </c>
      <c r="G2004" t="s">
        <v>1053</v>
      </c>
      <c r="H2004" s="17">
        <v>43270</v>
      </c>
      <c r="I2004" s="15">
        <v>2018</v>
      </c>
      <c r="J2004" t="s">
        <v>10634</v>
      </c>
      <c r="K2004" s="5">
        <v>-0.01</v>
      </c>
      <c r="L2004" t="s">
        <v>967</v>
      </c>
      <c r="M2004" t="s">
        <v>985</v>
      </c>
      <c r="N2004" t="s">
        <v>10635</v>
      </c>
      <c r="O2004" t="s">
        <v>796</v>
      </c>
      <c r="P2004" t="s">
        <v>10671</v>
      </c>
      <c r="Q2004" t="s">
        <v>10671</v>
      </c>
      <c r="R2004" t="s">
        <v>744</v>
      </c>
      <c r="S2004" t="s">
        <v>795</v>
      </c>
      <c r="T2004" t="s">
        <v>13975</v>
      </c>
      <c r="U2004" t="s">
        <v>965</v>
      </c>
      <c r="V2004" t="s">
        <v>10638</v>
      </c>
      <c r="W2004" t="s">
        <v>970</v>
      </c>
      <c r="X2004" t="s">
        <v>13979</v>
      </c>
    </row>
    <row r="2005" spans="2:24" ht="11" outlineLevel="1" x14ac:dyDescent="0.15">
      <c r="B2005" t="s">
        <v>1640</v>
      </c>
      <c r="C2005" t="s">
        <v>1641</v>
      </c>
      <c r="D2005" t="s">
        <v>190</v>
      </c>
      <c r="E2005" t="s">
        <v>10968</v>
      </c>
      <c r="F2005" t="s">
        <v>608</v>
      </c>
      <c r="G2005" t="s">
        <v>1184</v>
      </c>
      <c r="H2005" s="17">
        <v>42332</v>
      </c>
      <c r="I2005" s="15">
        <v>2016</v>
      </c>
      <c r="J2005" t="s">
        <v>10634</v>
      </c>
      <c r="K2005" s="5">
        <v>0</v>
      </c>
      <c r="L2005" t="s">
        <v>967</v>
      </c>
      <c r="M2005" t="s">
        <v>985</v>
      </c>
      <c r="N2005" t="s">
        <v>10635</v>
      </c>
      <c r="O2005" t="s">
        <v>796</v>
      </c>
      <c r="P2005" t="s">
        <v>11052</v>
      </c>
      <c r="Q2005" t="s">
        <v>11057</v>
      </c>
      <c r="R2005" t="s">
        <v>739</v>
      </c>
      <c r="S2005" t="s">
        <v>795</v>
      </c>
      <c r="T2005" t="s">
        <v>13980</v>
      </c>
      <c r="U2005" t="s">
        <v>965</v>
      </c>
      <c r="V2005" t="s">
        <v>10638</v>
      </c>
      <c r="W2005" t="s">
        <v>970</v>
      </c>
      <c r="X2005" t="s">
        <v>13981</v>
      </c>
    </row>
    <row r="2006" spans="2:24" ht="11" outlineLevel="1" x14ac:dyDescent="0.15">
      <c r="B2006" t="s">
        <v>1640</v>
      </c>
      <c r="C2006" t="s">
        <v>1641</v>
      </c>
      <c r="D2006" t="s">
        <v>190</v>
      </c>
      <c r="E2006" t="s">
        <v>10926</v>
      </c>
      <c r="F2006" t="s">
        <v>608</v>
      </c>
      <c r="G2006" t="s">
        <v>1184</v>
      </c>
      <c r="H2006" s="17">
        <v>42139</v>
      </c>
      <c r="I2006" s="15">
        <v>2015</v>
      </c>
      <c r="J2006" t="s">
        <v>10634</v>
      </c>
      <c r="K2006" s="5">
        <v>0</v>
      </c>
      <c r="L2006" t="s">
        <v>967</v>
      </c>
      <c r="M2006" t="s">
        <v>985</v>
      </c>
      <c r="N2006" t="s">
        <v>10635</v>
      </c>
      <c r="O2006" t="s">
        <v>796</v>
      </c>
      <c r="P2006" t="s">
        <v>11052</v>
      </c>
      <c r="Q2006" t="s">
        <v>10671</v>
      </c>
      <c r="R2006" t="s">
        <v>739</v>
      </c>
      <c r="S2006" t="s">
        <v>795</v>
      </c>
      <c r="T2006" t="s">
        <v>13980</v>
      </c>
      <c r="U2006" t="s">
        <v>965</v>
      </c>
      <c r="V2006" t="s">
        <v>10638</v>
      </c>
      <c r="W2006" t="s">
        <v>970</v>
      </c>
      <c r="X2006" t="s">
        <v>13982</v>
      </c>
    </row>
    <row r="2007" spans="2:24" ht="11" outlineLevel="1" x14ac:dyDescent="0.15">
      <c r="B2007" t="s">
        <v>1640</v>
      </c>
      <c r="C2007" t="s">
        <v>1641</v>
      </c>
      <c r="D2007" t="s">
        <v>190</v>
      </c>
      <c r="E2007" t="s">
        <v>10908</v>
      </c>
      <c r="F2007" t="s">
        <v>608</v>
      </c>
      <c r="G2007" t="s">
        <v>1184</v>
      </c>
      <c r="H2007" s="17">
        <v>42265</v>
      </c>
      <c r="I2007" s="15">
        <v>2015</v>
      </c>
      <c r="J2007" t="s">
        <v>10634</v>
      </c>
      <c r="K2007" s="5">
        <v>-859679.02</v>
      </c>
      <c r="L2007" t="s">
        <v>967</v>
      </c>
      <c r="M2007" t="s">
        <v>985</v>
      </c>
      <c r="N2007" t="s">
        <v>10635</v>
      </c>
      <c r="O2007" t="s">
        <v>796</v>
      </c>
      <c r="P2007" t="s">
        <v>11052</v>
      </c>
      <c r="Q2007" t="s">
        <v>10671</v>
      </c>
      <c r="R2007" t="s">
        <v>739</v>
      </c>
      <c r="S2007" t="s">
        <v>795</v>
      </c>
      <c r="T2007" t="s">
        <v>13980</v>
      </c>
      <c r="U2007" t="s">
        <v>965</v>
      </c>
      <c r="V2007" t="s">
        <v>10638</v>
      </c>
      <c r="W2007" t="s">
        <v>970</v>
      </c>
      <c r="X2007" t="s">
        <v>13983</v>
      </c>
    </row>
    <row r="2008" spans="2:24" ht="11" outlineLevel="1" x14ac:dyDescent="0.15">
      <c r="B2008" t="s">
        <v>1640</v>
      </c>
      <c r="C2008" t="s">
        <v>1641</v>
      </c>
      <c r="D2008" t="s">
        <v>190</v>
      </c>
      <c r="E2008" t="s">
        <v>10989</v>
      </c>
      <c r="F2008" t="s">
        <v>608</v>
      </c>
      <c r="G2008" t="s">
        <v>1184</v>
      </c>
      <c r="H2008" s="17">
        <v>42093</v>
      </c>
      <c r="I2008" s="15">
        <v>2015</v>
      </c>
      <c r="J2008" t="s">
        <v>10634</v>
      </c>
      <c r="K2008" s="5">
        <v>0</v>
      </c>
      <c r="L2008" t="s">
        <v>967</v>
      </c>
      <c r="M2008" t="s">
        <v>985</v>
      </c>
      <c r="N2008" t="s">
        <v>10635</v>
      </c>
      <c r="O2008" t="s">
        <v>796</v>
      </c>
      <c r="P2008" t="s">
        <v>11052</v>
      </c>
      <c r="Q2008" t="s">
        <v>10671</v>
      </c>
      <c r="R2008" t="s">
        <v>739</v>
      </c>
      <c r="S2008" t="s">
        <v>795</v>
      </c>
      <c r="T2008" t="s">
        <v>13980</v>
      </c>
      <c r="U2008" t="s">
        <v>965</v>
      </c>
      <c r="V2008" t="s">
        <v>10638</v>
      </c>
      <c r="W2008" t="s">
        <v>970</v>
      </c>
      <c r="X2008" t="s">
        <v>13984</v>
      </c>
    </row>
    <row r="2009" spans="2:24" ht="11" outlineLevel="1" x14ac:dyDescent="0.15">
      <c r="B2009" t="s">
        <v>1640</v>
      </c>
      <c r="C2009" t="s">
        <v>1641</v>
      </c>
      <c r="D2009" t="s">
        <v>190</v>
      </c>
      <c r="E2009" t="s">
        <v>10889</v>
      </c>
      <c r="F2009" t="s">
        <v>608</v>
      </c>
      <c r="G2009" t="s">
        <v>1184</v>
      </c>
      <c r="H2009" s="17">
        <v>42131</v>
      </c>
      <c r="I2009" s="15">
        <v>2015</v>
      </c>
      <c r="J2009" t="s">
        <v>10634</v>
      </c>
      <c r="K2009" s="5">
        <v>0</v>
      </c>
      <c r="L2009" t="s">
        <v>967</v>
      </c>
      <c r="M2009" t="s">
        <v>985</v>
      </c>
      <c r="N2009" t="s">
        <v>10635</v>
      </c>
      <c r="O2009" t="s">
        <v>796</v>
      </c>
      <c r="P2009" t="s">
        <v>11052</v>
      </c>
      <c r="Q2009" t="s">
        <v>10671</v>
      </c>
      <c r="R2009" t="s">
        <v>739</v>
      </c>
      <c r="S2009" t="s">
        <v>795</v>
      </c>
      <c r="T2009" t="s">
        <v>13980</v>
      </c>
      <c r="U2009" t="s">
        <v>965</v>
      </c>
      <c r="V2009" t="s">
        <v>10638</v>
      </c>
      <c r="W2009" t="s">
        <v>970</v>
      </c>
      <c r="X2009" t="s">
        <v>13985</v>
      </c>
    </row>
    <row r="2010" spans="2:24" ht="11" outlineLevel="1" x14ac:dyDescent="0.15">
      <c r="B2010" t="s">
        <v>1640</v>
      </c>
      <c r="C2010" t="s">
        <v>1641</v>
      </c>
      <c r="D2010" t="s">
        <v>190</v>
      </c>
      <c r="E2010" t="s">
        <v>10923</v>
      </c>
      <c r="F2010" t="s">
        <v>608</v>
      </c>
      <c r="G2010" t="s">
        <v>1184</v>
      </c>
      <c r="H2010" s="17">
        <v>42116</v>
      </c>
      <c r="I2010" s="15">
        <v>2015</v>
      </c>
      <c r="J2010" t="s">
        <v>10634</v>
      </c>
      <c r="K2010" s="5">
        <v>0</v>
      </c>
      <c r="L2010" t="s">
        <v>967</v>
      </c>
      <c r="M2010" t="s">
        <v>985</v>
      </c>
      <c r="N2010" t="s">
        <v>10635</v>
      </c>
      <c r="O2010" t="s">
        <v>796</v>
      </c>
      <c r="P2010" t="s">
        <v>11052</v>
      </c>
      <c r="Q2010" t="s">
        <v>10671</v>
      </c>
      <c r="R2010" t="s">
        <v>739</v>
      </c>
      <c r="S2010" t="s">
        <v>795</v>
      </c>
      <c r="T2010" t="s">
        <v>13980</v>
      </c>
      <c r="U2010" t="s">
        <v>965</v>
      </c>
      <c r="V2010" t="s">
        <v>10638</v>
      </c>
      <c r="W2010" t="s">
        <v>970</v>
      </c>
      <c r="X2010" t="s">
        <v>13986</v>
      </c>
    </row>
    <row r="2011" spans="2:24" ht="11" outlineLevel="1" x14ac:dyDescent="0.15">
      <c r="B2011" t="s">
        <v>1640</v>
      </c>
      <c r="C2011" t="s">
        <v>1641</v>
      </c>
      <c r="D2011" t="s">
        <v>190</v>
      </c>
      <c r="E2011" t="s">
        <v>10905</v>
      </c>
      <c r="F2011" t="s">
        <v>608</v>
      </c>
      <c r="G2011" t="s">
        <v>1184</v>
      </c>
      <c r="H2011" s="17">
        <v>42166</v>
      </c>
      <c r="I2011" s="15">
        <v>2015</v>
      </c>
      <c r="J2011" t="s">
        <v>10634</v>
      </c>
      <c r="K2011" s="5">
        <v>0</v>
      </c>
      <c r="L2011" t="s">
        <v>967</v>
      </c>
      <c r="M2011" t="s">
        <v>985</v>
      </c>
      <c r="N2011" t="s">
        <v>10635</v>
      </c>
      <c r="O2011" t="s">
        <v>796</v>
      </c>
      <c r="P2011" t="s">
        <v>11052</v>
      </c>
      <c r="Q2011" t="s">
        <v>10671</v>
      </c>
      <c r="R2011" t="s">
        <v>739</v>
      </c>
      <c r="S2011" t="s">
        <v>795</v>
      </c>
      <c r="T2011" t="s">
        <v>13980</v>
      </c>
      <c r="U2011" t="s">
        <v>965</v>
      </c>
      <c r="V2011" t="s">
        <v>10638</v>
      </c>
      <c r="W2011" t="s">
        <v>970</v>
      </c>
      <c r="X2011" t="s">
        <v>13987</v>
      </c>
    </row>
    <row r="2012" spans="2:24" ht="11" outlineLevel="1" x14ac:dyDescent="0.15">
      <c r="B2012" t="s">
        <v>1640</v>
      </c>
      <c r="C2012" t="s">
        <v>1641</v>
      </c>
      <c r="D2012" t="s">
        <v>190</v>
      </c>
      <c r="E2012" t="s">
        <v>10932</v>
      </c>
      <c r="F2012" t="s">
        <v>608</v>
      </c>
      <c r="G2012" t="s">
        <v>1184</v>
      </c>
      <c r="H2012" s="17">
        <v>42418</v>
      </c>
      <c r="I2012" s="15">
        <v>2016</v>
      </c>
      <c r="J2012" t="s">
        <v>10634</v>
      </c>
      <c r="K2012" s="5">
        <v>0</v>
      </c>
      <c r="L2012" t="s">
        <v>967</v>
      </c>
      <c r="M2012" t="s">
        <v>985</v>
      </c>
      <c r="N2012" t="s">
        <v>10635</v>
      </c>
      <c r="O2012" t="s">
        <v>796</v>
      </c>
      <c r="P2012" t="s">
        <v>11052</v>
      </c>
      <c r="Q2012" t="s">
        <v>11057</v>
      </c>
      <c r="R2012" t="s">
        <v>739</v>
      </c>
      <c r="S2012" t="s">
        <v>795</v>
      </c>
      <c r="T2012" t="s">
        <v>13980</v>
      </c>
      <c r="U2012" t="s">
        <v>965</v>
      </c>
      <c r="V2012" t="s">
        <v>10638</v>
      </c>
      <c r="W2012" t="s">
        <v>970</v>
      </c>
      <c r="X2012" t="s">
        <v>13988</v>
      </c>
    </row>
    <row r="2013" spans="2:24" ht="11" outlineLevel="1" x14ac:dyDescent="0.15">
      <c r="B2013" t="s">
        <v>1640</v>
      </c>
      <c r="C2013" t="s">
        <v>1641</v>
      </c>
      <c r="D2013" t="s">
        <v>190</v>
      </c>
      <c r="E2013" t="s">
        <v>10940</v>
      </c>
      <c r="F2013" t="s">
        <v>608</v>
      </c>
      <c r="G2013" t="s">
        <v>1184</v>
      </c>
      <c r="H2013" s="17">
        <v>42548</v>
      </c>
      <c r="I2013" s="15">
        <v>2016</v>
      </c>
      <c r="J2013" t="s">
        <v>10634</v>
      </c>
      <c r="K2013" s="5">
        <v>-91933.01</v>
      </c>
      <c r="L2013" t="s">
        <v>967</v>
      </c>
      <c r="M2013" t="s">
        <v>985</v>
      </c>
      <c r="N2013" t="s">
        <v>10635</v>
      </c>
      <c r="O2013" t="s">
        <v>796</v>
      </c>
      <c r="P2013" t="s">
        <v>11052</v>
      </c>
      <c r="Q2013" t="s">
        <v>10671</v>
      </c>
      <c r="R2013" t="s">
        <v>739</v>
      </c>
      <c r="S2013" t="s">
        <v>795</v>
      </c>
      <c r="T2013" t="s">
        <v>13980</v>
      </c>
      <c r="U2013" t="s">
        <v>965</v>
      </c>
      <c r="V2013" t="s">
        <v>10638</v>
      </c>
      <c r="W2013" t="s">
        <v>970</v>
      </c>
      <c r="X2013" t="s">
        <v>13989</v>
      </c>
    </row>
    <row r="2014" spans="2:24" ht="11" outlineLevel="1" x14ac:dyDescent="0.15">
      <c r="B2014" t="s">
        <v>1640</v>
      </c>
      <c r="C2014" t="s">
        <v>1641</v>
      </c>
      <c r="D2014" t="s">
        <v>190</v>
      </c>
      <c r="E2014" t="s">
        <v>10986</v>
      </c>
      <c r="F2014" t="s">
        <v>608</v>
      </c>
      <c r="G2014" t="s">
        <v>1184</v>
      </c>
      <c r="H2014" s="17">
        <v>42431</v>
      </c>
      <c r="I2014" s="15">
        <v>2016</v>
      </c>
      <c r="J2014" t="s">
        <v>10634</v>
      </c>
      <c r="K2014" s="5">
        <v>0</v>
      </c>
      <c r="L2014" t="s">
        <v>967</v>
      </c>
      <c r="M2014" t="s">
        <v>985</v>
      </c>
      <c r="N2014" t="s">
        <v>10635</v>
      </c>
      <c r="O2014" t="s">
        <v>796</v>
      </c>
      <c r="P2014" t="s">
        <v>11052</v>
      </c>
      <c r="Q2014" t="s">
        <v>10671</v>
      </c>
      <c r="R2014" t="s">
        <v>739</v>
      </c>
      <c r="S2014" t="s">
        <v>795</v>
      </c>
      <c r="T2014" t="s">
        <v>13980</v>
      </c>
      <c r="U2014" t="s">
        <v>965</v>
      </c>
      <c r="V2014" t="s">
        <v>10638</v>
      </c>
      <c r="W2014" t="s">
        <v>970</v>
      </c>
      <c r="X2014" t="s">
        <v>13990</v>
      </c>
    </row>
    <row r="2015" spans="2:24" ht="11" outlineLevel="1" x14ac:dyDescent="0.15">
      <c r="B2015" t="s">
        <v>1640</v>
      </c>
      <c r="C2015" t="s">
        <v>1641</v>
      </c>
      <c r="D2015" t="s">
        <v>190</v>
      </c>
      <c r="E2015" t="s">
        <v>10935</v>
      </c>
      <c r="F2015" t="s">
        <v>608</v>
      </c>
      <c r="G2015" t="s">
        <v>1184</v>
      </c>
      <c r="H2015" s="17">
        <v>42264</v>
      </c>
      <c r="I2015" s="15">
        <v>2015</v>
      </c>
      <c r="J2015" t="s">
        <v>10634</v>
      </c>
      <c r="K2015" s="5">
        <v>0</v>
      </c>
      <c r="L2015" t="s">
        <v>967</v>
      </c>
      <c r="M2015" t="s">
        <v>985</v>
      </c>
      <c r="N2015" t="s">
        <v>10635</v>
      </c>
      <c r="O2015" t="s">
        <v>796</v>
      </c>
      <c r="P2015" t="s">
        <v>11052</v>
      </c>
      <c r="Q2015" t="s">
        <v>10671</v>
      </c>
      <c r="R2015" t="s">
        <v>739</v>
      </c>
      <c r="S2015" t="s">
        <v>795</v>
      </c>
      <c r="T2015" t="s">
        <v>13980</v>
      </c>
      <c r="U2015" t="s">
        <v>965</v>
      </c>
      <c r="V2015" t="s">
        <v>10638</v>
      </c>
      <c r="W2015" t="s">
        <v>970</v>
      </c>
      <c r="X2015" t="s">
        <v>13991</v>
      </c>
    </row>
    <row r="2016" spans="2:24" ht="11" outlineLevel="1" x14ac:dyDescent="0.15">
      <c r="B2016" t="s">
        <v>1640</v>
      </c>
      <c r="C2016" t="s">
        <v>1641</v>
      </c>
      <c r="D2016" t="s">
        <v>190</v>
      </c>
      <c r="E2016" t="s">
        <v>10950</v>
      </c>
      <c r="F2016" t="s">
        <v>608</v>
      </c>
      <c r="G2016" t="s">
        <v>1184</v>
      </c>
      <c r="H2016" s="17">
        <v>42103</v>
      </c>
      <c r="I2016" s="15">
        <v>2015</v>
      </c>
      <c r="J2016" t="s">
        <v>10634</v>
      </c>
      <c r="K2016" s="5">
        <v>0</v>
      </c>
      <c r="L2016" t="s">
        <v>967</v>
      </c>
      <c r="M2016" t="s">
        <v>985</v>
      </c>
      <c r="N2016" t="s">
        <v>10635</v>
      </c>
      <c r="O2016" t="s">
        <v>796</v>
      </c>
      <c r="P2016" t="s">
        <v>11052</v>
      </c>
      <c r="Q2016" t="s">
        <v>10671</v>
      </c>
      <c r="R2016" t="s">
        <v>739</v>
      </c>
      <c r="S2016" t="s">
        <v>795</v>
      </c>
      <c r="T2016" t="s">
        <v>13980</v>
      </c>
      <c r="U2016" t="s">
        <v>965</v>
      </c>
      <c r="V2016" t="s">
        <v>10638</v>
      </c>
      <c r="W2016" t="s">
        <v>970</v>
      </c>
      <c r="X2016" t="s">
        <v>13992</v>
      </c>
    </row>
    <row r="2017" spans="2:24" ht="11" outlineLevel="1" x14ac:dyDescent="0.15">
      <c r="B2017" t="s">
        <v>1640</v>
      </c>
      <c r="C2017" t="s">
        <v>1641</v>
      </c>
      <c r="D2017" t="s">
        <v>190</v>
      </c>
      <c r="E2017" t="s">
        <v>10956</v>
      </c>
      <c r="F2017" t="s">
        <v>608</v>
      </c>
      <c r="G2017" t="s">
        <v>1184</v>
      </c>
      <c r="H2017" s="17">
        <v>42104</v>
      </c>
      <c r="I2017" s="15">
        <v>2015</v>
      </c>
      <c r="J2017" t="s">
        <v>10634</v>
      </c>
      <c r="K2017" s="5">
        <v>0</v>
      </c>
      <c r="L2017" t="s">
        <v>967</v>
      </c>
      <c r="M2017" t="s">
        <v>985</v>
      </c>
      <c r="N2017" t="s">
        <v>10635</v>
      </c>
      <c r="O2017" t="s">
        <v>796</v>
      </c>
      <c r="P2017" t="s">
        <v>11052</v>
      </c>
      <c r="Q2017" t="s">
        <v>10671</v>
      </c>
      <c r="R2017" t="s">
        <v>739</v>
      </c>
      <c r="S2017" t="s">
        <v>795</v>
      </c>
      <c r="T2017" t="s">
        <v>13980</v>
      </c>
      <c r="U2017" t="s">
        <v>965</v>
      </c>
      <c r="V2017" t="s">
        <v>10638</v>
      </c>
      <c r="W2017" t="s">
        <v>970</v>
      </c>
      <c r="X2017" t="s">
        <v>13993</v>
      </c>
    </row>
    <row r="2018" spans="2:24" ht="11" outlineLevel="1" x14ac:dyDescent="0.15">
      <c r="B2018" t="s">
        <v>1643</v>
      </c>
      <c r="C2018" t="s">
        <v>281</v>
      </c>
      <c r="E2018" t="s">
        <v>10664</v>
      </c>
      <c r="F2018" t="s">
        <v>678</v>
      </c>
      <c r="G2018" t="s">
        <v>1644</v>
      </c>
      <c r="H2018" s="17">
        <v>45761</v>
      </c>
      <c r="I2018" s="15">
        <v>2025</v>
      </c>
      <c r="J2018" t="s">
        <v>10634</v>
      </c>
      <c r="K2018" s="5">
        <v>257279</v>
      </c>
      <c r="L2018" t="s">
        <v>967</v>
      </c>
      <c r="M2018" t="s">
        <v>956</v>
      </c>
      <c r="N2018" t="s">
        <v>10635</v>
      </c>
      <c r="O2018" t="s">
        <v>825</v>
      </c>
      <c r="P2018" t="s">
        <v>11434</v>
      </c>
      <c r="Q2018" t="s">
        <v>11435</v>
      </c>
      <c r="R2018" t="s">
        <v>748</v>
      </c>
      <c r="S2018" t="s">
        <v>795</v>
      </c>
      <c r="T2018" t="s">
        <v>13994</v>
      </c>
      <c r="U2018" t="s">
        <v>965</v>
      </c>
      <c r="V2018" t="s">
        <v>10638</v>
      </c>
      <c r="W2018" t="s">
        <v>970</v>
      </c>
      <c r="X2018" t="s">
        <v>13995</v>
      </c>
    </row>
    <row r="2019" spans="2:24" ht="11" outlineLevel="1" x14ac:dyDescent="0.15">
      <c r="B2019" t="s">
        <v>1643</v>
      </c>
      <c r="C2019" t="s">
        <v>281</v>
      </c>
      <c r="E2019" t="s">
        <v>10649</v>
      </c>
      <c r="F2019" t="s">
        <v>678</v>
      </c>
      <c r="G2019" t="s">
        <v>1644</v>
      </c>
      <c r="H2019" s="17">
        <v>45669</v>
      </c>
      <c r="I2019" s="15">
        <v>2025</v>
      </c>
      <c r="J2019" t="s">
        <v>10634</v>
      </c>
      <c r="K2019" s="5">
        <v>1180512</v>
      </c>
      <c r="L2019" t="s">
        <v>967</v>
      </c>
      <c r="M2019" t="s">
        <v>956</v>
      </c>
      <c r="N2019" t="s">
        <v>10635</v>
      </c>
      <c r="O2019" t="s">
        <v>825</v>
      </c>
      <c r="P2019" t="s">
        <v>11434</v>
      </c>
      <c r="Q2019" t="s">
        <v>11435</v>
      </c>
      <c r="R2019" t="s">
        <v>748</v>
      </c>
      <c r="S2019" t="s">
        <v>795</v>
      </c>
      <c r="T2019" t="s">
        <v>13996</v>
      </c>
      <c r="U2019" t="s">
        <v>965</v>
      </c>
      <c r="V2019" t="s">
        <v>10638</v>
      </c>
      <c r="W2019" t="s">
        <v>970</v>
      </c>
      <c r="X2019" t="s">
        <v>13997</v>
      </c>
    </row>
    <row r="2020" spans="2:24" ht="11" outlineLevel="1" x14ac:dyDescent="0.15">
      <c r="B2020" t="s">
        <v>1643</v>
      </c>
      <c r="C2020" t="s">
        <v>281</v>
      </c>
      <c r="E2020" t="s">
        <v>10652</v>
      </c>
      <c r="F2020" t="s">
        <v>678</v>
      </c>
      <c r="G2020" t="s">
        <v>1644</v>
      </c>
      <c r="H2020" s="17">
        <v>45758</v>
      </c>
      <c r="I2020" s="15">
        <v>2025</v>
      </c>
      <c r="J2020" t="s">
        <v>10634</v>
      </c>
      <c r="K2020" s="5">
        <v>1675913</v>
      </c>
      <c r="L2020" t="s">
        <v>967</v>
      </c>
      <c r="M2020" t="s">
        <v>956</v>
      </c>
      <c r="N2020" t="s">
        <v>10635</v>
      </c>
      <c r="O2020" t="s">
        <v>825</v>
      </c>
      <c r="P2020" t="s">
        <v>11434</v>
      </c>
      <c r="Q2020" t="s">
        <v>11434</v>
      </c>
      <c r="R2020" t="s">
        <v>748</v>
      </c>
      <c r="S2020" t="s">
        <v>795</v>
      </c>
      <c r="T2020" t="s">
        <v>13998</v>
      </c>
      <c r="U2020" t="s">
        <v>965</v>
      </c>
      <c r="V2020" t="s">
        <v>10638</v>
      </c>
      <c r="W2020" t="s">
        <v>970</v>
      </c>
      <c r="X2020" t="s">
        <v>13999</v>
      </c>
    </row>
    <row r="2021" spans="2:24" ht="11" outlineLevel="1" x14ac:dyDescent="0.15">
      <c r="B2021" t="s">
        <v>1646</v>
      </c>
      <c r="C2021" t="s">
        <v>284</v>
      </c>
      <c r="E2021" t="s">
        <v>10664</v>
      </c>
      <c r="F2021" t="s">
        <v>642</v>
      </c>
      <c r="G2021" t="s">
        <v>1062</v>
      </c>
      <c r="H2021" s="17">
        <v>45828</v>
      </c>
      <c r="I2021" s="15">
        <v>2025</v>
      </c>
      <c r="J2021" t="s">
        <v>10634</v>
      </c>
      <c r="K2021" s="5">
        <v>80547.600000000006</v>
      </c>
      <c r="L2021" t="s">
        <v>967</v>
      </c>
      <c r="M2021" t="s">
        <v>1141</v>
      </c>
      <c r="N2021" t="s">
        <v>10635</v>
      </c>
      <c r="O2021" t="s">
        <v>825</v>
      </c>
      <c r="P2021" t="s">
        <v>13507</v>
      </c>
      <c r="Q2021" t="s">
        <v>11435</v>
      </c>
      <c r="R2021" t="s">
        <v>740</v>
      </c>
      <c r="S2021" t="s">
        <v>795</v>
      </c>
      <c r="T2021" t="s">
        <v>14000</v>
      </c>
      <c r="U2021" t="s">
        <v>965</v>
      </c>
      <c r="V2021" t="s">
        <v>10638</v>
      </c>
      <c r="W2021" t="s">
        <v>970</v>
      </c>
      <c r="X2021" t="s">
        <v>14001</v>
      </c>
    </row>
    <row r="2022" spans="2:24" ht="11" outlineLevel="1" x14ac:dyDescent="0.15">
      <c r="B2022" t="s">
        <v>1646</v>
      </c>
      <c r="C2022" t="s">
        <v>284</v>
      </c>
      <c r="E2022" t="s">
        <v>10643</v>
      </c>
      <c r="F2022" t="s">
        <v>642</v>
      </c>
      <c r="G2022" t="s">
        <v>1062</v>
      </c>
      <c r="H2022" s="17">
        <v>45834</v>
      </c>
      <c r="I2022" s="15">
        <v>2025</v>
      </c>
      <c r="J2022" t="s">
        <v>10634</v>
      </c>
      <c r="K2022" s="5">
        <v>333142.3</v>
      </c>
      <c r="L2022" t="s">
        <v>967</v>
      </c>
      <c r="M2022" t="s">
        <v>1141</v>
      </c>
      <c r="N2022" t="s">
        <v>10635</v>
      </c>
      <c r="O2022" t="s">
        <v>825</v>
      </c>
      <c r="P2022" t="s">
        <v>13507</v>
      </c>
      <c r="Q2022" t="s">
        <v>11435</v>
      </c>
      <c r="R2022" t="s">
        <v>740</v>
      </c>
      <c r="S2022" t="s">
        <v>795</v>
      </c>
      <c r="T2022" t="s">
        <v>14002</v>
      </c>
      <c r="U2022" t="s">
        <v>965</v>
      </c>
      <c r="V2022" t="s">
        <v>10638</v>
      </c>
      <c r="W2022" t="s">
        <v>970</v>
      </c>
      <c r="X2022" t="s">
        <v>14003</v>
      </c>
    </row>
    <row r="2023" spans="2:24" ht="11" outlineLevel="1" x14ac:dyDescent="0.15">
      <c r="B2023" t="s">
        <v>1646</v>
      </c>
      <c r="C2023" t="s">
        <v>284</v>
      </c>
      <c r="E2023" t="s">
        <v>10646</v>
      </c>
      <c r="F2023" t="s">
        <v>642</v>
      </c>
      <c r="G2023" t="s">
        <v>1062</v>
      </c>
      <c r="H2023" s="17">
        <v>45903</v>
      </c>
      <c r="I2023" s="15">
        <v>2025</v>
      </c>
      <c r="J2023" t="s">
        <v>10634</v>
      </c>
      <c r="K2023" s="5">
        <v>77199.240000000005</v>
      </c>
      <c r="L2023" t="s">
        <v>967</v>
      </c>
      <c r="M2023" t="s">
        <v>1141</v>
      </c>
      <c r="N2023" t="s">
        <v>10635</v>
      </c>
      <c r="O2023" t="s">
        <v>825</v>
      </c>
      <c r="P2023" t="s">
        <v>13507</v>
      </c>
      <c r="Q2023" t="s">
        <v>11435</v>
      </c>
      <c r="R2023" t="s">
        <v>740</v>
      </c>
      <c r="S2023" t="s">
        <v>795</v>
      </c>
      <c r="T2023" t="s">
        <v>14004</v>
      </c>
      <c r="U2023" t="s">
        <v>965</v>
      </c>
      <c r="V2023" t="s">
        <v>10638</v>
      </c>
      <c r="W2023" t="s">
        <v>970</v>
      </c>
      <c r="X2023" t="s">
        <v>14005</v>
      </c>
    </row>
    <row r="2024" spans="2:24" ht="11" outlineLevel="1" x14ac:dyDescent="0.15">
      <c r="B2024" t="s">
        <v>1646</v>
      </c>
      <c r="C2024" t="s">
        <v>284</v>
      </c>
      <c r="E2024" t="s">
        <v>10652</v>
      </c>
      <c r="F2024" t="s">
        <v>642</v>
      </c>
      <c r="G2024" t="s">
        <v>1062</v>
      </c>
      <c r="H2024" s="17">
        <v>45793</v>
      </c>
      <c r="I2024" s="15">
        <v>2025</v>
      </c>
      <c r="J2024" t="s">
        <v>10634</v>
      </c>
      <c r="K2024" s="5">
        <v>24375</v>
      </c>
      <c r="L2024" t="s">
        <v>967</v>
      </c>
      <c r="M2024" t="s">
        <v>1141</v>
      </c>
      <c r="N2024" t="s">
        <v>10635</v>
      </c>
      <c r="O2024" t="s">
        <v>825</v>
      </c>
      <c r="P2024" t="s">
        <v>13507</v>
      </c>
      <c r="Q2024" t="s">
        <v>11435</v>
      </c>
      <c r="R2024" t="s">
        <v>740</v>
      </c>
      <c r="S2024" t="s">
        <v>795</v>
      </c>
      <c r="T2024" t="s">
        <v>14006</v>
      </c>
      <c r="U2024" t="s">
        <v>965</v>
      </c>
      <c r="V2024" t="s">
        <v>10638</v>
      </c>
      <c r="W2024" t="s">
        <v>970</v>
      </c>
      <c r="X2024" t="s">
        <v>14007</v>
      </c>
    </row>
    <row r="2025" spans="2:24" ht="11" outlineLevel="1" x14ac:dyDescent="0.15">
      <c r="B2025" t="s">
        <v>1646</v>
      </c>
      <c r="C2025" t="s">
        <v>284</v>
      </c>
      <c r="E2025" t="s">
        <v>10640</v>
      </c>
      <c r="F2025" t="s">
        <v>642</v>
      </c>
      <c r="G2025" t="s">
        <v>1062</v>
      </c>
      <c r="H2025" s="17">
        <v>45905</v>
      </c>
      <c r="I2025" s="15">
        <v>2025</v>
      </c>
      <c r="J2025" t="s">
        <v>10634</v>
      </c>
      <c r="K2025" s="5">
        <v>0</v>
      </c>
      <c r="L2025" t="s">
        <v>967</v>
      </c>
      <c r="M2025" t="s">
        <v>1141</v>
      </c>
      <c r="N2025" t="s">
        <v>10635</v>
      </c>
      <c r="O2025" t="s">
        <v>825</v>
      </c>
      <c r="P2025" t="s">
        <v>13507</v>
      </c>
      <c r="Q2025" t="s">
        <v>11435</v>
      </c>
      <c r="R2025" t="s">
        <v>740</v>
      </c>
      <c r="S2025" t="s">
        <v>795</v>
      </c>
      <c r="T2025" t="s">
        <v>14008</v>
      </c>
      <c r="U2025" t="s">
        <v>965</v>
      </c>
      <c r="V2025" t="s">
        <v>10638</v>
      </c>
      <c r="W2025" t="s">
        <v>970</v>
      </c>
      <c r="X2025" t="s">
        <v>14009</v>
      </c>
    </row>
    <row r="2026" spans="2:24" ht="11" outlineLevel="1" x14ac:dyDescent="0.15">
      <c r="B2026" t="s">
        <v>1646</v>
      </c>
      <c r="C2026" t="s">
        <v>284</v>
      </c>
      <c r="E2026" t="s">
        <v>10851</v>
      </c>
      <c r="F2026" t="s">
        <v>642</v>
      </c>
      <c r="G2026" t="s">
        <v>1062</v>
      </c>
      <c r="H2026" s="17">
        <v>45926</v>
      </c>
      <c r="I2026" s="15">
        <v>2025</v>
      </c>
      <c r="J2026" t="s">
        <v>10634</v>
      </c>
      <c r="K2026" s="5">
        <v>22710.7</v>
      </c>
      <c r="L2026" t="s">
        <v>967</v>
      </c>
      <c r="M2026" t="s">
        <v>1141</v>
      </c>
      <c r="N2026" t="s">
        <v>10635</v>
      </c>
      <c r="O2026" t="s">
        <v>825</v>
      </c>
      <c r="P2026" t="s">
        <v>13507</v>
      </c>
      <c r="Q2026" t="s">
        <v>11435</v>
      </c>
      <c r="R2026" t="s">
        <v>740</v>
      </c>
      <c r="S2026" t="s">
        <v>795</v>
      </c>
      <c r="T2026" t="s">
        <v>14010</v>
      </c>
      <c r="U2026" t="s">
        <v>965</v>
      </c>
      <c r="V2026" t="s">
        <v>10638</v>
      </c>
      <c r="W2026" t="s">
        <v>970</v>
      </c>
      <c r="X2026" t="s">
        <v>14011</v>
      </c>
    </row>
    <row r="2027" spans="2:24" ht="11" outlineLevel="1" x14ac:dyDescent="0.15">
      <c r="B2027" t="s">
        <v>1646</v>
      </c>
      <c r="C2027" t="s">
        <v>284</v>
      </c>
      <c r="E2027" t="s">
        <v>10649</v>
      </c>
      <c r="F2027" t="s">
        <v>642</v>
      </c>
      <c r="G2027" t="s">
        <v>1062</v>
      </c>
      <c r="H2027" s="17">
        <v>45761</v>
      </c>
      <c r="I2027" s="15">
        <v>2025</v>
      </c>
      <c r="J2027" t="s">
        <v>10634</v>
      </c>
      <c r="K2027" s="5">
        <v>1679646.13</v>
      </c>
      <c r="L2027" t="s">
        <v>967</v>
      </c>
      <c r="M2027" t="s">
        <v>1141</v>
      </c>
      <c r="N2027" t="s">
        <v>10635</v>
      </c>
      <c r="O2027" t="s">
        <v>825</v>
      </c>
      <c r="P2027" t="s">
        <v>13507</v>
      </c>
      <c r="Q2027" t="s">
        <v>11435</v>
      </c>
      <c r="R2027" t="s">
        <v>740</v>
      </c>
      <c r="S2027" t="s">
        <v>795</v>
      </c>
      <c r="T2027" t="s">
        <v>14012</v>
      </c>
      <c r="U2027" t="s">
        <v>965</v>
      </c>
      <c r="V2027" t="s">
        <v>10638</v>
      </c>
      <c r="W2027" t="s">
        <v>970</v>
      </c>
      <c r="X2027" t="s">
        <v>14013</v>
      </c>
    </row>
    <row r="2028" spans="2:24" ht="11" outlineLevel="1" x14ac:dyDescent="0.15">
      <c r="B2028" t="s">
        <v>1646</v>
      </c>
      <c r="C2028" t="s">
        <v>284</v>
      </c>
      <c r="E2028" t="s">
        <v>10655</v>
      </c>
      <c r="F2028" t="s">
        <v>642</v>
      </c>
      <c r="G2028" t="s">
        <v>1062</v>
      </c>
      <c r="H2028" s="17">
        <v>45891</v>
      </c>
      <c r="I2028" s="15">
        <v>2025</v>
      </c>
      <c r="J2028" t="s">
        <v>10634</v>
      </c>
      <c r="K2028" s="5">
        <v>13543.25</v>
      </c>
      <c r="L2028" t="s">
        <v>967</v>
      </c>
      <c r="M2028" t="s">
        <v>1141</v>
      </c>
      <c r="N2028" t="s">
        <v>10635</v>
      </c>
      <c r="O2028" t="s">
        <v>825</v>
      </c>
      <c r="P2028" t="s">
        <v>13507</v>
      </c>
      <c r="Q2028" t="s">
        <v>11435</v>
      </c>
      <c r="R2028" t="s">
        <v>740</v>
      </c>
      <c r="S2028" t="s">
        <v>795</v>
      </c>
      <c r="T2028" t="s">
        <v>14014</v>
      </c>
      <c r="U2028" t="s">
        <v>965</v>
      </c>
      <c r="V2028" t="s">
        <v>10638</v>
      </c>
      <c r="W2028" t="s">
        <v>970</v>
      </c>
      <c r="X2028" t="s">
        <v>14015</v>
      </c>
    </row>
    <row r="2029" spans="2:24" ht="11" outlineLevel="1" x14ac:dyDescent="0.15">
      <c r="B2029" t="s">
        <v>1646</v>
      </c>
      <c r="C2029" t="s">
        <v>284</v>
      </c>
      <c r="E2029" t="s">
        <v>10728</v>
      </c>
      <c r="F2029" t="s">
        <v>642</v>
      </c>
      <c r="G2029" t="s">
        <v>1062</v>
      </c>
      <c r="H2029" s="17">
        <v>45912</v>
      </c>
      <c r="I2029" s="15">
        <v>2025</v>
      </c>
      <c r="J2029" t="s">
        <v>10634</v>
      </c>
      <c r="K2029" s="5">
        <v>32038.5</v>
      </c>
      <c r="L2029" t="s">
        <v>967</v>
      </c>
      <c r="M2029" t="s">
        <v>1141</v>
      </c>
      <c r="N2029" t="s">
        <v>10635</v>
      </c>
      <c r="O2029" t="s">
        <v>825</v>
      </c>
      <c r="P2029" t="s">
        <v>13507</v>
      </c>
      <c r="Q2029" t="s">
        <v>11435</v>
      </c>
      <c r="R2029" t="s">
        <v>740</v>
      </c>
      <c r="S2029" t="s">
        <v>795</v>
      </c>
      <c r="T2029" t="s">
        <v>14016</v>
      </c>
      <c r="U2029" t="s">
        <v>965</v>
      </c>
      <c r="V2029" t="s">
        <v>10638</v>
      </c>
      <c r="W2029" t="s">
        <v>970</v>
      </c>
      <c r="X2029" t="s">
        <v>14017</v>
      </c>
    </row>
    <row r="2030" spans="2:24" ht="11" outlineLevel="1" x14ac:dyDescent="0.15">
      <c r="B2030" t="s">
        <v>1646</v>
      </c>
      <c r="C2030" t="s">
        <v>284</v>
      </c>
      <c r="E2030" t="s">
        <v>10632</v>
      </c>
      <c r="F2030" t="s">
        <v>642</v>
      </c>
      <c r="G2030" t="s">
        <v>1062</v>
      </c>
      <c r="H2030" s="17">
        <v>45841</v>
      </c>
      <c r="I2030" s="15">
        <v>2025</v>
      </c>
      <c r="J2030" t="s">
        <v>10634</v>
      </c>
      <c r="K2030" s="5">
        <v>401164.39</v>
      </c>
      <c r="L2030" t="s">
        <v>967</v>
      </c>
      <c r="M2030" t="s">
        <v>1141</v>
      </c>
      <c r="N2030" t="s">
        <v>10635</v>
      </c>
      <c r="O2030" t="s">
        <v>825</v>
      </c>
      <c r="P2030" t="s">
        <v>13507</v>
      </c>
      <c r="Q2030" t="s">
        <v>11435</v>
      </c>
      <c r="R2030" t="s">
        <v>740</v>
      </c>
      <c r="S2030" t="s">
        <v>795</v>
      </c>
      <c r="T2030" t="s">
        <v>14018</v>
      </c>
      <c r="U2030" t="s">
        <v>965</v>
      </c>
      <c r="V2030" t="s">
        <v>10638</v>
      </c>
      <c r="W2030" t="s">
        <v>970</v>
      </c>
      <c r="X2030" t="s">
        <v>14019</v>
      </c>
    </row>
    <row r="2031" spans="2:24" ht="11" outlineLevel="1" x14ac:dyDescent="0.15">
      <c r="B2031" t="s">
        <v>1646</v>
      </c>
      <c r="C2031" t="s">
        <v>284</v>
      </c>
      <c r="E2031" t="s">
        <v>10711</v>
      </c>
      <c r="F2031" t="s">
        <v>642</v>
      </c>
      <c r="G2031" t="s">
        <v>1062</v>
      </c>
      <c r="H2031" s="17">
        <v>45910</v>
      </c>
      <c r="I2031" s="15">
        <v>2025</v>
      </c>
      <c r="J2031" t="s">
        <v>10634</v>
      </c>
      <c r="K2031" s="5">
        <v>0</v>
      </c>
      <c r="L2031" t="s">
        <v>967</v>
      </c>
      <c r="M2031" t="s">
        <v>1141</v>
      </c>
      <c r="N2031" t="s">
        <v>10635</v>
      </c>
      <c r="O2031" t="s">
        <v>825</v>
      </c>
      <c r="P2031" t="s">
        <v>13507</v>
      </c>
      <c r="Q2031" t="s">
        <v>13507</v>
      </c>
      <c r="R2031" t="s">
        <v>740</v>
      </c>
      <c r="S2031" t="s">
        <v>795</v>
      </c>
      <c r="T2031" t="s">
        <v>14020</v>
      </c>
      <c r="U2031" t="s">
        <v>965</v>
      </c>
      <c r="V2031" t="s">
        <v>10638</v>
      </c>
      <c r="W2031" t="s">
        <v>970</v>
      </c>
      <c r="X2031" t="s">
        <v>14021</v>
      </c>
    </row>
    <row r="2032" spans="2:24" ht="11" outlineLevel="1" x14ac:dyDescent="0.15">
      <c r="B2032" t="s">
        <v>1646</v>
      </c>
      <c r="C2032" t="s">
        <v>284</v>
      </c>
      <c r="E2032" t="s">
        <v>10667</v>
      </c>
      <c r="F2032" t="s">
        <v>642</v>
      </c>
      <c r="G2032" t="s">
        <v>1062</v>
      </c>
      <c r="H2032" s="17">
        <v>45869</v>
      </c>
      <c r="I2032" s="15">
        <v>2025</v>
      </c>
      <c r="J2032" t="s">
        <v>10634</v>
      </c>
      <c r="K2032" s="5">
        <v>179729.02</v>
      </c>
      <c r="L2032" t="s">
        <v>967</v>
      </c>
      <c r="M2032" t="s">
        <v>1141</v>
      </c>
      <c r="N2032" t="s">
        <v>10635</v>
      </c>
      <c r="O2032" t="s">
        <v>825</v>
      </c>
      <c r="P2032" t="s">
        <v>13507</v>
      </c>
      <c r="Q2032" t="s">
        <v>11435</v>
      </c>
      <c r="R2032" t="s">
        <v>740</v>
      </c>
      <c r="S2032" t="s">
        <v>795</v>
      </c>
      <c r="T2032" t="s">
        <v>14022</v>
      </c>
      <c r="U2032" t="s">
        <v>965</v>
      </c>
      <c r="V2032" t="s">
        <v>10638</v>
      </c>
      <c r="W2032" t="s">
        <v>970</v>
      </c>
      <c r="X2032" t="s">
        <v>14023</v>
      </c>
    </row>
    <row r="2033" spans="2:24" ht="11" outlineLevel="1" x14ac:dyDescent="0.15">
      <c r="B2033" t="s">
        <v>1646</v>
      </c>
      <c r="C2033" t="s">
        <v>284</v>
      </c>
      <c r="E2033" t="s">
        <v>10658</v>
      </c>
      <c r="F2033" t="s">
        <v>642</v>
      </c>
      <c r="G2033" t="s">
        <v>1062</v>
      </c>
      <c r="H2033" s="17">
        <v>45882</v>
      </c>
      <c r="I2033" s="15">
        <v>2025</v>
      </c>
      <c r="J2033" t="s">
        <v>10634</v>
      </c>
      <c r="K2033" s="5">
        <v>38000</v>
      </c>
      <c r="L2033" t="s">
        <v>967</v>
      </c>
      <c r="M2033" t="s">
        <v>1141</v>
      </c>
      <c r="N2033" t="s">
        <v>10635</v>
      </c>
      <c r="O2033" t="s">
        <v>825</v>
      </c>
      <c r="P2033" t="s">
        <v>13507</v>
      </c>
      <c r="Q2033" t="s">
        <v>11435</v>
      </c>
      <c r="R2033" t="s">
        <v>740</v>
      </c>
      <c r="S2033" t="s">
        <v>795</v>
      </c>
      <c r="T2033" t="s">
        <v>14024</v>
      </c>
      <c r="U2033" t="s">
        <v>965</v>
      </c>
      <c r="V2033" t="s">
        <v>10638</v>
      </c>
      <c r="W2033" t="s">
        <v>970</v>
      </c>
      <c r="X2033" t="s">
        <v>14025</v>
      </c>
    </row>
    <row r="2034" spans="2:24" ht="11" outlineLevel="1" x14ac:dyDescent="0.15">
      <c r="B2034" t="s">
        <v>1646</v>
      </c>
      <c r="C2034" t="s">
        <v>284</v>
      </c>
      <c r="E2034" t="s">
        <v>10661</v>
      </c>
      <c r="F2034" t="s">
        <v>642</v>
      </c>
      <c r="G2034" t="s">
        <v>1062</v>
      </c>
      <c r="H2034" s="17">
        <v>45883</v>
      </c>
      <c r="I2034" s="15">
        <v>2025</v>
      </c>
      <c r="J2034" t="s">
        <v>10634</v>
      </c>
      <c r="K2034" s="5">
        <v>19675</v>
      </c>
      <c r="L2034" t="s">
        <v>967</v>
      </c>
      <c r="M2034" t="s">
        <v>1141</v>
      </c>
      <c r="N2034" t="s">
        <v>10635</v>
      </c>
      <c r="O2034" t="s">
        <v>825</v>
      </c>
      <c r="P2034" t="s">
        <v>13507</v>
      </c>
      <c r="Q2034" t="s">
        <v>11435</v>
      </c>
      <c r="R2034" t="s">
        <v>740</v>
      </c>
      <c r="S2034" t="s">
        <v>795</v>
      </c>
      <c r="T2034" t="s">
        <v>14026</v>
      </c>
      <c r="U2034" t="s">
        <v>965</v>
      </c>
      <c r="V2034" t="s">
        <v>10638</v>
      </c>
      <c r="W2034" t="s">
        <v>970</v>
      </c>
      <c r="X2034" t="s">
        <v>14027</v>
      </c>
    </row>
    <row r="2035" spans="2:24" ht="11" outlineLevel="1" x14ac:dyDescent="0.15">
      <c r="B2035" t="s">
        <v>1646</v>
      </c>
      <c r="C2035" t="s">
        <v>284</v>
      </c>
      <c r="E2035" t="s">
        <v>10767</v>
      </c>
      <c r="F2035" t="s">
        <v>642</v>
      </c>
      <c r="G2035" t="s">
        <v>1062</v>
      </c>
      <c r="H2035" s="17">
        <v>45907</v>
      </c>
      <c r="I2035" s="15">
        <v>2025</v>
      </c>
      <c r="J2035" t="s">
        <v>10634</v>
      </c>
      <c r="K2035" s="5">
        <v>44942.86</v>
      </c>
      <c r="L2035" t="s">
        <v>967</v>
      </c>
      <c r="M2035" t="s">
        <v>1141</v>
      </c>
      <c r="N2035" t="s">
        <v>10635</v>
      </c>
      <c r="O2035" t="s">
        <v>825</v>
      </c>
      <c r="P2035" t="s">
        <v>13507</v>
      </c>
      <c r="Q2035" t="s">
        <v>13507</v>
      </c>
      <c r="R2035" t="s">
        <v>740</v>
      </c>
      <c r="S2035" t="s">
        <v>795</v>
      </c>
      <c r="T2035" t="s">
        <v>14028</v>
      </c>
      <c r="U2035" t="s">
        <v>965</v>
      </c>
      <c r="V2035" t="s">
        <v>10638</v>
      </c>
      <c r="W2035" t="s">
        <v>970</v>
      </c>
      <c r="X2035" t="s">
        <v>14029</v>
      </c>
    </row>
    <row r="2036" spans="2:24" ht="11" outlineLevel="1" x14ac:dyDescent="0.15">
      <c r="B2036" t="s">
        <v>1648</v>
      </c>
      <c r="C2036" t="s">
        <v>1649</v>
      </c>
      <c r="D2036" t="s">
        <v>186</v>
      </c>
      <c r="E2036" t="s">
        <v>10989</v>
      </c>
      <c r="F2036" t="s">
        <v>604</v>
      </c>
      <c r="G2036" t="s">
        <v>1088</v>
      </c>
      <c r="H2036" s="17">
        <v>42831</v>
      </c>
      <c r="I2036" s="15">
        <v>2017</v>
      </c>
      <c r="J2036" t="s">
        <v>10634</v>
      </c>
      <c r="K2036" s="5">
        <v>0</v>
      </c>
      <c r="L2036" t="s">
        <v>967</v>
      </c>
      <c r="M2036" t="s">
        <v>985</v>
      </c>
      <c r="N2036" t="s">
        <v>10635</v>
      </c>
      <c r="O2036" t="s">
        <v>818</v>
      </c>
      <c r="P2036" t="s">
        <v>10671</v>
      </c>
      <c r="Q2036" t="s">
        <v>11057</v>
      </c>
      <c r="R2036" t="s">
        <v>739</v>
      </c>
      <c r="S2036" t="s">
        <v>795</v>
      </c>
      <c r="T2036" t="s">
        <v>14030</v>
      </c>
      <c r="U2036" t="s">
        <v>965</v>
      </c>
      <c r="V2036" t="s">
        <v>10638</v>
      </c>
      <c r="W2036" t="s">
        <v>970</v>
      </c>
      <c r="X2036" t="s">
        <v>14031</v>
      </c>
    </row>
    <row r="2037" spans="2:24" ht="11" outlineLevel="1" x14ac:dyDescent="0.15">
      <c r="B2037" t="s">
        <v>1648</v>
      </c>
      <c r="C2037" t="s">
        <v>1649</v>
      </c>
      <c r="D2037" t="s">
        <v>186</v>
      </c>
      <c r="E2037" t="s">
        <v>10649</v>
      </c>
      <c r="F2037" t="s">
        <v>604</v>
      </c>
      <c r="G2037" t="s">
        <v>1088</v>
      </c>
      <c r="H2037" s="17">
        <v>42809</v>
      </c>
      <c r="I2037" s="15">
        <v>2017</v>
      </c>
      <c r="J2037" t="s">
        <v>10634</v>
      </c>
      <c r="K2037" s="5">
        <v>2858900</v>
      </c>
      <c r="L2037" t="s">
        <v>967</v>
      </c>
      <c r="M2037" t="s">
        <v>985</v>
      </c>
      <c r="N2037" t="s">
        <v>10635</v>
      </c>
      <c r="O2037" t="s">
        <v>818</v>
      </c>
      <c r="P2037" t="s">
        <v>10671</v>
      </c>
      <c r="Q2037" t="s">
        <v>11057</v>
      </c>
      <c r="R2037" t="s">
        <v>739</v>
      </c>
      <c r="S2037" t="s">
        <v>795</v>
      </c>
      <c r="T2037" t="s">
        <v>14030</v>
      </c>
      <c r="U2037" t="s">
        <v>965</v>
      </c>
      <c r="V2037" t="s">
        <v>10638</v>
      </c>
      <c r="W2037" t="s">
        <v>970</v>
      </c>
      <c r="X2037" t="s">
        <v>14032</v>
      </c>
    </row>
    <row r="2038" spans="2:24" ht="11" outlineLevel="1" x14ac:dyDescent="0.15">
      <c r="B2038" t="s">
        <v>1648</v>
      </c>
      <c r="C2038" t="s">
        <v>1649</v>
      </c>
      <c r="D2038" t="s">
        <v>186</v>
      </c>
      <c r="E2038" t="s">
        <v>10956</v>
      </c>
      <c r="F2038" t="s">
        <v>604</v>
      </c>
      <c r="G2038" t="s">
        <v>1088</v>
      </c>
      <c r="H2038" s="17">
        <v>42906</v>
      </c>
      <c r="I2038" s="15">
        <v>2017</v>
      </c>
      <c r="J2038" t="s">
        <v>10634</v>
      </c>
      <c r="K2038" s="5">
        <v>198053</v>
      </c>
      <c r="L2038" t="s">
        <v>967</v>
      </c>
      <c r="M2038" t="s">
        <v>985</v>
      </c>
      <c r="N2038" t="s">
        <v>10635</v>
      </c>
      <c r="O2038" t="s">
        <v>818</v>
      </c>
      <c r="P2038" t="s">
        <v>10671</v>
      </c>
      <c r="Q2038" t="s">
        <v>13490</v>
      </c>
      <c r="R2038" t="s">
        <v>739</v>
      </c>
      <c r="S2038" t="s">
        <v>795</v>
      </c>
      <c r="T2038" t="s">
        <v>14030</v>
      </c>
      <c r="U2038" t="s">
        <v>965</v>
      </c>
      <c r="V2038" t="s">
        <v>10638</v>
      </c>
      <c r="W2038" t="s">
        <v>970</v>
      </c>
      <c r="X2038" t="s">
        <v>14033</v>
      </c>
    </row>
    <row r="2039" spans="2:24" ht="11" outlineLevel="1" x14ac:dyDescent="0.15">
      <c r="B2039" t="s">
        <v>1648</v>
      </c>
      <c r="C2039" t="s">
        <v>1649</v>
      </c>
      <c r="D2039" t="s">
        <v>186</v>
      </c>
      <c r="E2039" t="s">
        <v>10923</v>
      </c>
      <c r="F2039" t="s">
        <v>604</v>
      </c>
      <c r="G2039" t="s">
        <v>1088</v>
      </c>
      <c r="H2039" s="17">
        <v>43004</v>
      </c>
      <c r="I2039" s="15">
        <v>2017</v>
      </c>
      <c r="J2039" t="s">
        <v>10634</v>
      </c>
      <c r="K2039" s="5">
        <v>0</v>
      </c>
      <c r="L2039" t="s">
        <v>967</v>
      </c>
      <c r="M2039" t="s">
        <v>985</v>
      </c>
      <c r="N2039" t="s">
        <v>10635</v>
      </c>
      <c r="O2039" t="s">
        <v>818</v>
      </c>
      <c r="P2039" t="s">
        <v>10671</v>
      </c>
      <c r="Q2039" t="s">
        <v>10671</v>
      </c>
      <c r="R2039" t="s">
        <v>739</v>
      </c>
      <c r="S2039" t="s">
        <v>795</v>
      </c>
      <c r="T2039" t="s">
        <v>14030</v>
      </c>
      <c r="U2039" t="s">
        <v>965</v>
      </c>
      <c r="V2039" t="s">
        <v>10638</v>
      </c>
      <c r="W2039" t="s">
        <v>970</v>
      </c>
      <c r="X2039" t="s">
        <v>14034</v>
      </c>
    </row>
    <row r="2040" spans="2:24" ht="11" outlineLevel="1" x14ac:dyDescent="0.15">
      <c r="B2040" t="s">
        <v>1648</v>
      </c>
      <c r="C2040" t="s">
        <v>1649</v>
      </c>
      <c r="D2040" t="s">
        <v>186</v>
      </c>
      <c r="E2040" t="s">
        <v>10950</v>
      </c>
      <c r="F2040" t="s">
        <v>604</v>
      </c>
      <c r="G2040" t="s">
        <v>1088</v>
      </c>
      <c r="H2040" s="17">
        <v>42886</v>
      </c>
      <c r="I2040" s="15">
        <v>2017</v>
      </c>
      <c r="J2040" t="s">
        <v>10634</v>
      </c>
      <c r="K2040" s="5">
        <v>0</v>
      </c>
      <c r="L2040" t="s">
        <v>967</v>
      </c>
      <c r="M2040" t="s">
        <v>985</v>
      </c>
      <c r="N2040" t="s">
        <v>10635</v>
      </c>
      <c r="O2040" t="s">
        <v>818</v>
      </c>
      <c r="P2040" t="s">
        <v>10671</v>
      </c>
      <c r="Q2040" t="s">
        <v>10671</v>
      </c>
      <c r="R2040" t="s">
        <v>739</v>
      </c>
      <c r="S2040" t="s">
        <v>795</v>
      </c>
      <c r="T2040" t="s">
        <v>14030</v>
      </c>
      <c r="U2040" t="s">
        <v>965</v>
      </c>
      <c r="V2040" t="s">
        <v>10638</v>
      </c>
      <c r="W2040" t="s">
        <v>970</v>
      </c>
      <c r="X2040" t="s">
        <v>14035</v>
      </c>
    </row>
    <row r="2041" spans="2:24" ht="11" outlineLevel="1" x14ac:dyDescent="0.15">
      <c r="B2041" t="s">
        <v>1651</v>
      </c>
      <c r="C2041" t="s">
        <v>285</v>
      </c>
      <c r="E2041" t="s">
        <v>10664</v>
      </c>
      <c r="F2041" t="s">
        <v>642</v>
      </c>
      <c r="G2041" t="s">
        <v>1062</v>
      </c>
      <c r="H2041" s="17">
        <v>45247</v>
      </c>
      <c r="I2041" s="15">
        <v>2024</v>
      </c>
      <c r="J2041" t="s">
        <v>10634</v>
      </c>
      <c r="K2041" s="5">
        <v>24769</v>
      </c>
      <c r="L2041" t="s">
        <v>967</v>
      </c>
      <c r="M2041" t="s">
        <v>1141</v>
      </c>
      <c r="N2041" t="s">
        <v>10635</v>
      </c>
      <c r="O2041" t="s">
        <v>825</v>
      </c>
      <c r="P2041" t="s">
        <v>10636</v>
      </c>
      <c r="Q2041" t="s">
        <v>10636</v>
      </c>
      <c r="R2041" t="s">
        <v>755</v>
      </c>
      <c r="S2041" t="s">
        <v>795</v>
      </c>
      <c r="T2041" t="s">
        <v>14036</v>
      </c>
      <c r="U2041" t="s">
        <v>965</v>
      </c>
      <c r="V2041" t="s">
        <v>10638</v>
      </c>
      <c r="W2041" t="s">
        <v>970</v>
      </c>
      <c r="X2041" t="s">
        <v>14037</v>
      </c>
    </row>
    <row r="2042" spans="2:24" ht="11" outlineLevel="1" x14ac:dyDescent="0.15">
      <c r="B2042" t="s">
        <v>1651</v>
      </c>
      <c r="C2042" t="s">
        <v>285</v>
      </c>
      <c r="E2042" t="s">
        <v>10652</v>
      </c>
      <c r="F2042" t="s">
        <v>642</v>
      </c>
      <c r="G2042" t="s">
        <v>1062</v>
      </c>
      <c r="H2042" s="17">
        <v>45189</v>
      </c>
      <c r="I2042" s="15">
        <v>2023</v>
      </c>
      <c r="J2042" t="s">
        <v>10634</v>
      </c>
      <c r="K2042" s="5">
        <v>104967.74</v>
      </c>
      <c r="L2042" t="s">
        <v>967</v>
      </c>
      <c r="M2042" t="s">
        <v>1141</v>
      </c>
      <c r="N2042" t="s">
        <v>10635</v>
      </c>
      <c r="O2042" t="s">
        <v>825</v>
      </c>
      <c r="P2042" t="s">
        <v>10636</v>
      </c>
      <c r="Q2042" t="s">
        <v>10636</v>
      </c>
      <c r="R2042" t="s">
        <v>755</v>
      </c>
      <c r="S2042" t="s">
        <v>795</v>
      </c>
      <c r="T2042" t="s">
        <v>14036</v>
      </c>
      <c r="U2042" t="s">
        <v>965</v>
      </c>
      <c r="V2042" t="s">
        <v>10638</v>
      </c>
      <c r="W2042" t="s">
        <v>970</v>
      </c>
      <c r="X2042" t="s">
        <v>14038</v>
      </c>
    </row>
    <row r="2043" spans="2:24" ht="11" outlineLevel="1" x14ac:dyDescent="0.15">
      <c r="B2043" t="s">
        <v>1651</v>
      </c>
      <c r="C2043" t="s">
        <v>285</v>
      </c>
      <c r="E2043" t="s">
        <v>10643</v>
      </c>
      <c r="F2043" t="s">
        <v>642</v>
      </c>
      <c r="G2043" t="s">
        <v>1062</v>
      </c>
      <c r="H2043" s="17">
        <v>45550</v>
      </c>
      <c r="I2043" s="15">
        <v>2024</v>
      </c>
      <c r="J2043" t="s">
        <v>10634</v>
      </c>
      <c r="K2043" s="5">
        <v>-51277</v>
      </c>
      <c r="L2043" t="s">
        <v>967</v>
      </c>
      <c r="M2043" t="s">
        <v>1141</v>
      </c>
      <c r="N2043" t="s">
        <v>10635</v>
      </c>
      <c r="O2043" t="s">
        <v>825</v>
      </c>
      <c r="P2043" t="s">
        <v>10636</v>
      </c>
      <c r="Q2043" t="s">
        <v>10636</v>
      </c>
      <c r="R2043" t="s">
        <v>755</v>
      </c>
      <c r="S2043" t="s">
        <v>795</v>
      </c>
      <c r="T2043" t="s">
        <v>14036</v>
      </c>
      <c r="U2043" t="s">
        <v>965</v>
      </c>
      <c r="V2043" t="s">
        <v>10638</v>
      </c>
      <c r="W2043" t="s">
        <v>970</v>
      </c>
      <c r="X2043" t="s">
        <v>14039</v>
      </c>
    </row>
    <row r="2044" spans="2:24" ht="11" outlineLevel="1" x14ac:dyDescent="0.15">
      <c r="B2044" t="s">
        <v>1651</v>
      </c>
      <c r="C2044" t="s">
        <v>285</v>
      </c>
      <c r="E2044" t="s">
        <v>10649</v>
      </c>
      <c r="F2044" t="s">
        <v>642</v>
      </c>
      <c r="G2044" t="s">
        <v>1062</v>
      </c>
      <c r="H2044" s="17">
        <v>45099</v>
      </c>
      <c r="I2044" s="15">
        <v>2023</v>
      </c>
      <c r="J2044" t="s">
        <v>10634</v>
      </c>
      <c r="K2044" s="5">
        <v>2825587.6</v>
      </c>
      <c r="L2044" t="s">
        <v>967</v>
      </c>
      <c r="M2044" t="s">
        <v>1141</v>
      </c>
      <c r="N2044" t="s">
        <v>10635</v>
      </c>
      <c r="O2044" t="s">
        <v>825</v>
      </c>
      <c r="P2044" t="s">
        <v>10636</v>
      </c>
      <c r="Q2044" t="s">
        <v>10636</v>
      </c>
      <c r="R2044" t="s">
        <v>755</v>
      </c>
      <c r="S2044" t="s">
        <v>795</v>
      </c>
      <c r="T2044" t="s">
        <v>14036</v>
      </c>
      <c r="U2044" t="s">
        <v>965</v>
      </c>
      <c r="V2044" t="s">
        <v>10638</v>
      </c>
      <c r="W2044" t="s">
        <v>970</v>
      </c>
      <c r="X2044" t="s">
        <v>14040</v>
      </c>
    </row>
    <row r="2045" spans="2:24" ht="11" outlineLevel="1" x14ac:dyDescent="0.15">
      <c r="B2045" t="s">
        <v>1653</v>
      </c>
      <c r="C2045" t="s">
        <v>286</v>
      </c>
      <c r="E2045" t="s">
        <v>10649</v>
      </c>
      <c r="F2045" t="s">
        <v>632</v>
      </c>
      <c r="G2045" t="s">
        <v>1654</v>
      </c>
      <c r="H2045" s="17">
        <v>45777</v>
      </c>
      <c r="I2045" s="15">
        <v>2025</v>
      </c>
      <c r="J2045" t="s">
        <v>10634</v>
      </c>
      <c r="K2045" s="5">
        <v>1088605.82</v>
      </c>
      <c r="L2045" t="s">
        <v>967</v>
      </c>
      <c r="M2045" t="s">
        <v>1141</v>
      </c>
      <c r="N2045" t="s">
        <v>10635</v>
      </c>
      <c r="O2045" t="s">
        <v>827</v>
      </c>
      <c r="P2045" t="s">
        <v>14041</v>
      </c>
      <c r="Q2045" t="s">
        <v>14041</v>
      </c>
      <c r="R2045" t="s">
        <v>748</v>
      </c>
      <c r="S2045" t="s">
        <v>795</v>
      </c>
      <c r="T2045" t="s">
        <v>14042</v>
      </c>
      <c r="U2045" t="s">
        <v>965</v>
      </c>
      <c r="V2045" t="s">
        <v>10638</v>
      </c>
      <c r="W2045" t="s">
        <v>970</v>
      </c>
      <c r="X2045" t="s">
        <v>14043</v>
      </c>
    </row>
    <row r="2046" spans="2:24" ht="11" outlineLevel="1" x14ac:dyDescent="0.15">
      <c r="B2046" t="s">
        <v>1653</v>
      </c>
      <c r="C2046" t="s">
        <v>286</v>
      </c>
      <c r="E2046" t="s">
        <v>10632</v>
      </c>
      <c r="F2046" t="s">
        <v>632</v>
      </c>
      <c r="G2046" t="s">
        <v>1654</v>
      </c>
      <c r="H2046" s="17">
        <v>46014</v>
      </c>
      <c r="I2046" s="15">
        <v>2026</v>
      </c>
      <c r="J2046" t="s">
        <v>10634</v>
      </c>
      <c r="K2046" s="5">
        <v>-34814.519999999997</v>
      </c>
      <c r="L2046" t="s">
        <v>967</v>
      </c>
      <c r="M2046" t="s">
        <v>1141</v>
      </c>
      <c r="N2046" t="s">
        <v>10635</v>
      </c>
      <c r="O2046" t="s">
        <v>827</v>
      </c>
      <c r="P2046" t="s">
        <v>14041</v>
      </c>
      <c r="Q2046" t="s">
        <v>14041</v>
      </c>
      <c r="R2046" t="s">
        <v>748</v>
      </c>
      <c r="S2046" t="s">
        <v>795</v>
      </c>
      <c r="T2046" t="s">
        <v>14042</v>
      </c>
      <c r="U2046" t="s">
        <v>965</v>
      </c>
      <c r="V2046" t="s">
        <v>10638</v>
      </c>
      <c r="W2046" t="s">
        <v>970</v>
      </c>
      <c r="X2046" t="s">
        <v>14044</v>
      </c>
    </row>
    <row r="2047" spans="2:24" ht="11" outlineLevel="1" x14ac:dyDescent="0.15">
      <c r="B2047" t="s">
        <v>1653</v>
      </c>
      <c r="C2047" t="s">
        <v>286</v>
      </c>
      <c r="E2047" t="s">
        <v>10652</v>
      </c>
      <c r="F2047" t="s">
        <v>632</v>
      </c>
      <c r="G2047" t="s">
        <v>1654</v>
      </c>
      <c r="H2047" s="17">
        <v>45777</v>
      </c>
      <c r="I2047" s="15">
        <v>2025</v>
      </c>
      <c r="J2047" t="s">
        <v>10634</v>
      </c>
      <c r="K2047" s="5">
        <v>1305868.3700000001</v>
      </c>
      <c r="L2047" t="s">
        <v>967</v>
      </c>
      <c r="M2047" t="s">
        <v>1141</v>
      </c>
      <c r="N2047" t="s">
        <v>10635</v>
      </c>
      <c r="O2047" t="s">
        <v>827</v>
      </c>
      <c r="P2047" t="s">
        <v>14041</v>
      </c>
      <c r="Q2047" t="s">
        <v>14041</v>
      </c>
      <c r="R2047" t="s">
        <v>748</v>
      </c>
      <c r="S2047" t="s">
        <v>795</v>
      </c>
      <c r="T2047" t="s">
        <v>14042</v>
      </c>
      <c r="U2047" t="s">
        <v>965</v>
      </c>
      <c r="V2047" t="s">
        <v>10638</v>
      </c>
      <c r="W2047" t="s">
        <v>970</v>
      </c>
      <c r="X2047" t="s">
        <v>14045</v>
      </c>
    </row>
    <row r="2048" spans="2:24" ht="11" outlineLevel="1" x14ac:dyDescent="0.15">
      <c r="B2048" t="s">
        <v>1653</v>
      </c>
      <c r="C2048" t="s">
        <v>286</v>
      </c>
      <c r="E2048" t="s">
        <v>10664</v>
      </c>
      <c r="F2048" t="s">
        <v>632</v>
      </c>
      <c r="G2048" t="s">
        <v>1654</v>
      </c>
      <c r="H2048" s="17">
        <v>45922</v>
      </c>
      <c r="I2048" s="15">
        <v>2025</v>
      </c>
      <c r="J2048" t="s">
        <v>10634</v>
      </c>
      <c r="K2048" s="5">
        <v>345478.27</v>
      </c>
      <c r="L2048" t="s">
        <v>967</v>
      </c>
      <c r="M2048" t="s">
        <v>1141</v>
      </c>
      <c r="N2048" t="s">
        <v>10635</v>
      </c>
      <c r="O2048" t="s">
        <v>827</v>
      </c>
      <c r="P2048" t="s">
        <v>14041</v>
      </c>
      <c r="Q2048" t="s">
        <v>14041</v>
      </c>
      <c r="R2048" t="s">
        <v>748</v>
      </c>
      <c r="S2048" t="s">
        <v>795</v>
      </c>
      <c r="T2048" t="s">
        <v>14042</v>
      </c>
      <c r="U2048" t="s">
        <v>965</v>
      </c>
      <c r="V2048" t="s">
        <v>10638</v>
      </c>
      <c r="W2048" t="s">
        <v>970</v>
      </c>
      <c r="X2048" t="s">
        <v>14046</v>
      </c>
    </row>
    <row r="2049" spans="2:24" ht="11" outlineLevel="1" x14ac:dyDescent="0.15">
      <c r="B2049" t="s">
        <v>1653</v>
      </c>
      <c r="C2049" t="s">
        <v>286</v>
      </c>
      <c r="E2049" t="s">
        <v>10643</v>
      </c>
      <c r="F2049" t="s">
        <v>632</v>
      </c>
      <c r="G2049" t="s">
        <v>1654</v>
      </c>
      <c r="H2049" s="17">
        <v>45959</v>
      </c>
      <c r="I2049" s="15">
        <v>2026</v>
      </c>
      <c r="J2049" t="s">
        <v>10634</v>
      </c>
      <c r="K2049" s="5">
        <v>198353.14</v>
      </c>
      <c r="L2049" t="s">
        <v>967</v>
      </c>
      <c r="M2049" t="s">
        <v>1141</v>
      </c>
      <c r="N2049" t="s">
        <v>10635</v>
      </c>
      <c r="O2049" t="s">
        <v>827</v>
      </c>
      <c r="P2049" t="s">
        <v>14041</v>
      </c>
      <c r="Q2049" t="s">
        <v>14041</v>
      </c>
      <c r="R2049" t="s">
        <v>748</v>
      </c>
      <c r="S2049" t="s">
        <v>795</v>
      </c>
      <c r="T2049" t="s">
        <v>14042</v>
      </c>
      <c r="U2049" t="s">
        <v>965</v>
      </c>
      <c r="V2049" t="s">
        <v>10638</v>
      </c>
      <c r="W2049" t="s">
        <v>970</v>
      </c>
      <c r="X2049" t="s">
        <v>14047</v>
      </c>
    </row>
    <row r="2050" spans="2:24" ht="11" outlineLevel="1" x14ac:dyDescent="0.15">
      <c r="B2050" t="s">
        <v>1656</v>
      </c>
      <c r="C2050" t="s">
        <v>1149</v>
      </c>
      <c r="D2050" t="s">
        <v>179</v>
      </c>
      <c r="E2050" t="s">
        <v>10905</v>
      </c>
      <c r="F2050" t="s">
        <v>12674</v>
      </c>
      <c r="G2050" t="s">
        <v>1299</v>
      </c>
      <c r="H2050" s="17">
        <v>42678</v>
      </c>
      <c r="I2050" s="15">
        <v>2017</v>
      </c>
      <c r="J2050" t="s">
        <v>10634</v>
      </c>
      <c r="K2050" s="5">
        <v>0</v>
      </c>
      <c r="L2050" t="s">
        <v>967</v>
      </c>
      <c r="M2050" t="s">
        <v>985</v>
      </c>
      <c r="N2050" t="s">
        <v>10635</v>
      </c>
      <c r="O2050" t="s">
        <v>818</v>
      </c>
      <c r="P2050" t="s">
        <v>10671</v>
      </c>
      <c r="Q2050" t="s">
        <v>10671</v>
      </c>
      <c r="R2050" t="s">
        <v>755</v>
      </c>
      <c r="S2050" t="s">
        <v>795</v>
      </c>
      <c r="T2050" t="s">
        <v>14048</v>
      </c>
      <c r="U2050" t="s">
        <v>965</v>
      </c>
      <c r="V2050" t="s">
        <v>10638</v>
      </c>
      <c r="W2050" t="s">
        <v>970</v>
      </c>
      <c r="X2050" t="s">
        <v>14049</v>
      </c>
    </row>
    <row r="2051" spans="2:24" ht="11" outlineLevel="1" x14ac:dyDescent="0.15">
      <c r="B2051" t="s">
        <v>1656</v>
      </c>
      <c r="C2051" t="s">
        <v>1149</v>
      </c>
      <c r="D2051" t="s">
        <v>179</v>
      </c>
      <c r="E2051" t="s">
        <v>10935</v>
      </c>
      <c r="F2051" t="s">
        <v>12674</v>
      </c>
      <c r="G2051" t="s">
        <v>1299</v>
      </c>
      <c r="H2051" s="17">
        <v>42761</v>
      </c>
      <c r="I2051" s="15">
        <v>2017</v>
      </c>
      <c r="J2051" t="s">
        <v>10634</v>
      </c>
      <c r="K2051" s="5">
        <v>0</v>
      </c>
      <c r="L2051" t="s">
        <v>967</v>
      </c>
      <c r="M2051" t="s">
        <v>985</v>
      </c>
      <c r="N2051" t="s">
        <v>10635</v>
      </c>
      <c r="O2051" t="s">
        <v>818</v>
      </c>
      <c r="P2051" t="s">
        <v>10671</v>
      </c>
      <c r="Q2051" t="s">
        <v>10671</v>
      </c>
      <c r="R2051" t="s">
        <v>755</v>
      </c>
      <c r="S2051" t="s">
        <v>795</v>
      </c>
      <c r="T2051" t="s">
        <v>14050</v>
      </c>
      <c r="U2051" t="s">
        <v>965</v>
      </c>
      <c r="V2051" t="s">
        <v>10638</v>
      </c>
      <c r="W2051" t="s">
        <v>970</v>
      </c>
      <c r="X2051" t="s">
        <v>14051</v>
      </c>
    </row>
    <row r="2052" spans="2:24" ht="11" outlineLevel="1" x14ac:dyDescent="0.15">
      <c r="B2052" t="s">
        <v>1656</v>
      </c>
      <c r="C2052" t="s">
        <v>1149</v>
      </c>
      <c r="D2052" t="s">
        <v>179</v>
      </c>
      <c r="E2052" t="s">
        <v>10908</v>
      </c>
      <c r="F2052" t="s">
        <v>12674</v>
      </c>
      <c r="G2052" t="s">
        <v>1299</v>
      </c>
      <c r="H2052" s="17">
        <v>42824</v>
      </c>
      <c r="I2052" s="15">
        <v>2017</v>
      </c>
      <c r="J2052" t="s">
        <v>10634</v>
      </c>
      <c r="K2052" s="5">
        <v>-192479.05</v>
      </c>
      <c r="L2052" t="s">
        <v>967</v>
      </c>
      <c r="M2052" t="s">
        <v>985</v>
      </c>
      <c r="N2052" t="s">
        <v>10635</v>
      </c>
      <c r="O2052" t="s">
        <v>818</v>
      </c>
      <c r="P2052" t="s">
        <v>10671</v>
      </c>
      <c r="Q2052" t="s">
        <v>10671</v>
      </c>
      <c r="R2052" t="s">
        <v>755</v>
      </c>
      <c r="S2052" t="s">
        <v>795</v>
      </c>
      <c r="T2052" t="s">
        <v>14052</v>
      </c>
      <c r="U2052" t="s">
        <v>965</v>
      </c>
      <c r="V2052" t="s">
        <v>10638</v>
      </c>
      <c r="W2052" t="s">
        <v>970</v>
      </c>
      <c r="X2052" t="s">
        <v>14053</v>
      </c>
    </row>
    <row r="2053" spans="2:24" ht="11" outlineLevel="1" x14ac:dyDescent="0.15">
      <c r="B2053" t="s">
        <v>1656</v>
      </c>
      <c r="C2053" t="s">
        <v>1149</v>
      </c>
      <c r="D2053" t="s">
        <v>179</v>
      </c>
      <c r="E2053" t="s">
        <v>10950</v>
      </c>
      <c r="F2053" t="s">
        <v>12674</v>
      </c>
      <c r="G2053" t="s">
        <v>1299</v>
      </c>
      <c r="H2053" s="17">
        <v>42549</v>
      </c>
      <c r="I2053" s="15">
        <v>2016</v>
      </c>
      <c r="J2053" t="s">
        <v>10634</v>
      </c>
      <c r="K2053" s="5">
        <v>0</v>
      </c>
      <c r="L2053" t="s">
        <v>967</v>
      </c>
      <c r="M2053" t="s">
        <v>985</v>
      </c>
      <c r="N2053" t="s">
        <v>10635</v>
      </c>
      <c r="O2053" t="s">
        <v>818</v>
      </c>
      <c r="P2053" t="s">
        <v>10671</v>
      </c>
      <c r="Q2053" t="s">
        <v>10671</v>
      </c>
      <c r="R2053" t="s">
        <v>755</v>
      </c>
      <c r="S2053" t="s">
        <v>795</v>
      </c>
      <c r="T2053" t="s">
        <v>14048</v>
      </c>
      <c r="U2053" t="s">
        <v>965</v>
      </c>
      <c r="V2053" t="s">
        <v>10638</v>
      </c>
      <c r="W2053" t="s">
        <v>970</v>
      </c>
      <c r="X2053" t="s">
        <v>14054</v>
      </c>
    </row>
    <row r="2054" spans="2:24" ht="11" outlineLevel="1" x14ac:dyDescent="0.15">
      <c r="B2054" t="s">
        <v>1656</v>
      </c>
      <c r="C2054" t="s">
        <v>1149</v>
      </c>
      <c r="D2054" t="s">
        <v>179</v>
      </c>
      <c r="E2054" t="s">
        <v>10956</v>
      </c>
      <c r="F2054" t="s">
        <v>12674</v>
      </c>
      <c r="G2054" t="s">
        <v>1299</v>
      </c>
      <c r="H2054" s="17">
        <v>42578</v>
      </c>
      <c r="I2054" s="15">
        <v>2016</v>
      </c>
      <c r="J2054" t="s">
        <v>10634</v>
      </c>
      <c r="K2054" s="5">
        <v>30904.18</v>
      </c>
      <c r="L2054" t="s">
        <v>967</v>
      </c>
      <c r="M2054" t="s">
        <v>985</v>
      </c>
      <c r="N2054" t="s">
        <v>10635</v>
      </c>
      <c r="O2054" t="s">
        <v>818</v>
      </c>
      <c r="P2054" t="s">
        <v>10671</v>
      </c>
      <c r="Q2054" t="s">
        <v>10671</v>
      </c>
      <c r="R2054" t="s">
        <v>755</v>
      </c>
      <c r="S2054" t="s">
        <v>795</v>
      </c>
      <c r="T2054" t="s">
        <v>14055</v>
      </c>
      <c r="U2054" t="s">
        <v>965</v>
      </c>
      <c r="V2054" t="s">
        <v>10638</v>
      </c>
      <c r="W2054" t="s">
        <v>970</v>
      </c>
      <c r="X2054" t="s">
        <v>14056</v>
      </c>
    </row>
    <row r="2055" spans="2:24" ht="11" outlineLevel="1" x14ac:dyDescent="0.15">
      <c r="B2055" t="s">
        <v>1656</v>
      </c>
      <c r="C2055" t="s">
        <v>1149</v>
      </c>
      <c r="D2055" t="s">
        <v>179</v>
      </c>
      <c r="E2055" t="s">
        <v>10926</v>
      </c>
      <c r="F2055" t="s">
        <v>12674</v>
      </c>
      <c r="G2055" t="s">
        <v>1299</v>
      </c>
      <c r="H2055" s="17">
        <v>42635</v>
      </c>
      <c r="I2055" s="15">
        <v>2016</v>
      </c>
      <c r="J2055" t="s">
        <v>10634</v>
      </c>
      <c r="K2055" s="5">
        <v>0</v>
      </c>
      <c r="L2055" t="s">
        <v>967</v>
      </c>
      <c r="M2055" t="s">
        <v>985</v>
      </c>
      <c r="N2055" t="s">
        <v>10635</v>
      </c>
      <c r="O2055" t="s">
        <v>818</v>
      </c>
      <c r="P2055" t="s">
        <v>10671</v>
      </c>
      <c r="Q2055" t="s">
        <v>10671</v>
      </c>
      <c r="R2055" t="s">
        <v>755</v>
      </c>
      <c r="S2055" t="s">
        <v>795</v>
      </c>
      <c r="T2055" t="s">
        <v>13785</v>
      </c>
      <c r="U2055" t="s">
        <v>965</v>
      </c>
      <c r="V2055" t="s">
        <v>10638</v>
      </c>
      <c r="W2055" t="s">
        <v>970</v>
      </c>
      <c r="X2055" t="s">
        <v>14057</v>
      </c>
    </row>
    <row r="2056" spans="2:24" ht="11" outlineLevel="1" x14ac:dyDescent="0.15">
      <c r="B2056" t="s">
        <v>1656</v>
      </c>
      <c r="C2056" t="s">
        <v>1149</v>
      </c>
      <c r="D2056" t="s">
        <v>179</v>
      </c>
      <c r="E2056" t="s">
        <v>10649</v>
      </c>
      <c r="F2056" t="s">
        <v>12674</v>
      </c>
      <c r="G2056" t="s">
        <v>1299</v>
      </c>
      <c r="H2056" s="17">
        <v>42524</v>
      </c>
      <c r="I2056" s="15">
        <v>2016</v>
      </c>
      <c r="J2056" t="s">
        <v>10634</v>
      </c>
      <c r="K2056" s="5">
        <v>3061988</v>
      </c>
      <c r="L2056" t="s">
        <v>967</v>
      </c>
      <c r="M2056" t="s">
        <v>985</v>
      </c>
      <c r="N2056" t="s">
        <v>10635</v>
      </c>
      <c r="O2056" t="s">
        <v>818</v>
      </c>
      <c r="P2056" t="s">
        <v>10671</v>
      </c>
      <c r="Q2056" t="s">
        <v>10671</v>
      </c>
      <c r="R2056" t="s">
        <v>755</v>
      </c>
      <c r="S2056" t="s">
        <v>795</v>
      </c>
      <c r="T2056" t="s">
        <v>14058</v>
      </c>
      <c r="U2056" t="s">
        <v>965</v>
      </c>
      <c r="V2056" t="s">
        <v>10638</v>
      </c>
      <c r="W2056" t="s">
        <v>970</v>
      </c>
      <c r="X2056" t="s">
        <v>14059</v>
      </c>
    </row>
    <row r="2057" spans="2:24" ht="11" outlineLevel="1" x14ac:dyDescent="0.15">
      <c r="B2057" t="s">
        <v>1656</v>
      </c>
      <c r="C2057" t="s">
        <v>1149</v>
      </c>
      <c r="D2057" t="s">
        <v>179</v>
      </c>
      <c r="E2057" t="s">
        <v>10989</v>
      </c>
      <c r="F2057" t="s">
        <v>12674</v>
      </c>
      <c r="G2057" t="s">
        <v>1299</v>
      </c>
      <c r="H2057" s="17">
        <v>42548</v>
      </c>
      <c r="I2057" s="15">
        <v>2016</v>
      </c>
      <c r="J2057" t="s">
        <v>10634</v>
      </c>
      <c r="K2057" s="5">
        <v>0</v>
      </c>
      <c r="L2057" t="s">
        <v>967</v>
      </c>
      <c r="M2057" t="s">
        <v>985</v>
      </c>
      <c r="N2057" t="s">
        <v>10635</v>
      </c>
      <c r="O2057" t="s">
        <v>818</v>
      </c>
      <c r="P2057" t="s">
        <v>10671</v>
      </c>
      <c r="Q2057" t="s">
        <v>10671</v>
      </c>
      <c r="R2057" t="s">
        <v>755</v>
      </c>
      <c r="S2057" t="s">
        <v>795</v>
      </c>
      <c r="T2057" t="s">
        <v>14060</v>
      </c>
      <c r="U2057" t="s">
        <v>965</v>
      </c>
      <c r="V2057" t="s">
        <v>10638</v>
      </c>
      <c r="W2057" t="s">
        <v>970</v>
      </c>
      <c r="X2057" t="s">
        <v>14061</v>
      </c>
    </row>
    <row r="2058" spans="2:24" ht="11" outlineLevel="1" x14ac:dyDescent="0.15">
      <c r="B2058" t="s">
        <v>1656</v>
      </c>
      <c r="C2058" t="s">
        <v>1149</v>
      </c>
      <c r="D2058" t="s">
        <v>179</v>
      </c>
      <c r="E2058" t="s">
        <v>10959</v>
      </c>
      <c r="F2058" t="s">
        <v>12674</v>
      </c>
      <c r="G2058" t="s">
        <v>1299</v>
      </c>
      <c r="H2058" s="17">
        <v>42709</v>
      </c>
      <c r="I2058" s="15">
        <v>2017</v>
      </c>
      <c r="J2058" t="s">
        <v>10634</v>
      </c>
      <c r="K2058" s="5">
        <v>0</v>
      </c>
      <c r="L2058" t="s">
        <v>967</v>
      </c>
      <c r="M2058" t="s">
        <v>985</v>
      </c>
      <c r="N2058" t="s">
        <v>10635</v>
      </c>
      <c r="O2058" t="s">
        <v>818</v>
      </c>
      <c r="P2058" t="s">
        <v>10671</v>
      </c>
      <c r="Q2058" t="s">
        <v>10671</v>
      </c>
      <c r="R2058" t="s">
        <v>755</v>
      </c>
      <c r="S2058" t="s">
        <v>795</v>
      </c>
      <c r="T2058" t="s">
        <v>13785</v>
      </c>
      <c r="U2058" t="s">
        <v>965</v>
      </c>
      <c r="V2058" t="s">
        <v>10638</v>
      </c>
      <c r="W2058" t="s">
        <v>970</v>
      </c>
      <c r="X2058" t="s">
        <v>14062</v>
      </c>
    </row>
    <row r="2059" spans="2:24" ht="11" outlineLevel="1" x14ac:dyDescent="0.15">
      <c r="B2059" t="s">
        <v>1656</v>
      </c>
      <c r="C2059" t="s">
        <v>1149</v>
      </c>
      <c r="D2059" t="s">
        <v>179</v>
      </c>
      <c r="E2059" t="s">
        <v>10889</v>
      </c>
      <c r="F2059" t="s">
        <v>12674</v>
      </c>
      <c r="G2059" t="s">
        <v>1299</v>
      </c>
      <c r="H2059" s="17">
        <v>42615</v>
      </c>
      <c r="I2059" s="15">
        <v>2016</v>
      </c>
      <c r="J2059" t="s">
        <v>10634</v>
      </c>
      <c r="K2059" s="5">
        <v>0</v>
      </c>
      <c r="L2059" t="s">
        <v>967</v>
      </c>
      <c r="M2059" t="s">
        <v>985</v>
      </c>
      <c r="N2059" t="s">
        <v>10635</v>
      </c>
      <c r="O2059" t="s">
        <v>818</v>
      </c>
      <c r="P2059" t="s">
        <v>10671</v>
      </c>
      <c r="Q2059" t="s">
        <v>10671</v>
      </c>
      <c r="R2059" t="s">
        <v>755</v>
      </c>
      <c r="S2059" t="s">
        <v>795</v>
      </c>
      <c r="T2059" t="s">
        <v>14063</v>
      </c>
      <c r="U2059" t="s">
        <v>965</v>
      </c>
      <c r="V2059" t="s">
        <v>10638</v>
      </c>
      <c r="W2059" t="s">
        <v>970</v>
      </c>
      <c r="X2059" t="s">
        <v>14064</v>
      </c>
    </row>
    <row r="2060" spans="2:24" ht="11" outlineLevel="1" x14ac:dyDescent="0.15">
      <c r="B2060" t="s">
        <v>1656</v>
      </c>
      <c r="C2060" t="s">
        <v>1149</v>
      </c>
      <c r="D2060" t="s">
        <v>179</v>
      </c>
      <c r="E2060" t="s">
        <v>10923</v>
      </c>
      <c r="F2060" t="s">
        <v>12674</v>
      </c>
      <c r="G2060" t="s">
        <v>1299</v>
      </c>
      <c r="H2060" s="17">
        <v>42593</v>
      </c>
      <c r="I2060" s="15">
        <v>2016</v>
      </c>
      <c r="J2060" t="s">
        <v>10634</v>
      </c>
      <c r="K2060" s="5">
        <v>0</v>
      </c>
      <c r="L2060" t="s">
        <v>967</v>
      </c>
      <c r="M2060" t="s">
        <v>985</v>
      </c>
      <c r="N2060" t="s">
        <v>10635</v>
      </c>
      <c r="O2060" t="s">
        <v>818</v>
      </c>
      <c r="P2060" t="s">
        <v>10671</v>
      </c>
      <c r="Q2060" t="s">
        <v>10671</v>
      </c>
      <c r="R2060" t="s">
        <v>755</v>
      </c>
      <c r="S2060" t="s">
        <v>795</v>
      </c>
      <c r="T2060" t="s">
        <v>13785</v>
      </c>
      <c r="U2060" t="s">
        <v>965</v>
      </c>
      <c r="V2060" t="s">
        <v>10638</v>
      </c>
      <c r="W2060" t="s">
        <v>970</v>
      </c>
      <c r="X2060" t="s">
        <v>14065</v>
      </c>
    </row>
    <row r="2061" spans="2:24" ht="11" outlineLevel="1" x14ac:dyDescent="0.15">
      <c r="B2061" t="s">
        <v>1658</v>
      </c>
      <c r="C2061" t="s">
        <v>287</v>
      </c>
      <c r="E2061" t="s">
        <v>10643</v>
      </c>
      <c r="F2061" t="s">
        <v>12805</v>
      </c>
      <c r="G2061" t="s">
        <v>1343</v>
      </c>
      <c r="H2061" s="17">
        <v>43089</v>
      </c>
      <c r="I2061" s="15">
        <v>2018</v>
      </c>
      <c r="J2061" t="s">
        <v>10634</v>
      </c>
      <c r="K2061" s="5">
        <v>129648</v>
      </c>
      <c r="L2061" t="s">
        <v>967</v>
      </c>
      <c r="M2061" t="s">
        <v>956</v>
      </c>
      <c r="N2061" t="s">
        <v>10635</v>
      </c>
      <c r="O2061" t="s">
        <v>818</v>
      </c>
      <c r="P2061" t="s">
        <v>10636</v>
      </c>
      <c r="Q2061" t="s">
        <v>10636</v>
      </c>
      <c r="R2061" t="s">
        <v>738</v>
      </c>
      <c r="S2061" t="s">
        <v>795</v>
      </c>
      <c r="T2061" t="s">
        <v>14066</v>
      </c>
      <c r="U2061" t="s">
        <v>965</v>
      </c>
      <c r="V2061" t="s">
        <v>10638</v>
      </c>
      <c r="W2061" t="s">
        <v>970</v>
      </c>
      <c r="X2061" t="s">
        <v>14067</v>
      </c>
    </row>
    <row r="2062" spans="2:24" ht="11" outlineLevel="1" x14ac:dyDescent="0.15">
      <c r="B2062" t="s">
        <v>1658</v>
      </c>
      <c r="C2062" t="s">
        <v>287</v>
      </c>
      <c r="E2062" t="s">
        <v>10649</v>
      </c>
      <c r="F2062" t="s">
        <v>12805</v>
      </c>
      <c r="G2062" t="s">
        <v>1343</v>
      </c>
      <c r="H2062" s="17">
        <v>42438</v>
      </c>
      <c r="I2062" s="15">
        <v>2016</v>
      </c>
      <c r="J2062" t="s">
        <v>10634</v>
      </c>
      <c r="K2062" s="5">
        <v>2554008</v>
      </c>
      <c r="L2062" t="s">
        <v>967</v>
      </c>
      <c r="M2062" t="s">
        <v>956</v>
      </c>
      <c r="N2062" t="s">
        <v>10635</v>
      </c>
      <c r="O2062" t="s">
        <v>818</v>
      </c>
      <c r="P2062" t="s">
        <v>10636</v>
      </c>
      <c r="Q2062" t="s">
        <v>10636</v>
      </c>
      <c r="R2062" t="s">
        <v>738</v>
      </c>
      <c r="S2062" t="s">
        <v>795</v>
      </c>
      <c r="T2062" t="s">
        <v>14066</v>
      </c>
      <c r="U2062" t="s">
        <v>965</v>
      </c>
      <c r="V2062" t="s">
        <v>10638</v>
      </c>
      <c r="W2062" t="s">
        <v>970</v>
      </c>
      <c r="X2062" t="s">
        <v>14068</v>
      </c>
    </row>
    <row r="2063" spans="2:24" ht="11" outlineLevel="1" x14ac:dyDescent="0.15">
      <c r="B2063" t="s">
        <v>1658</v>
      </c>
      <c r="C2063" t="s">
        <v>287</v>
      </c>
      <c r="E2063" t="s">
        <v>10652</v>
      </c>
      <c r="F2063" t="s">
        <v>12805</v>
      </c>
      <c r="G2063" t="s">
        <v>1343</v>
      </c>
      <c r="H2063" s="17">
        <v>42691</v>
      </c>
      <c r="I2063" s="15">
        <v>2017</v>
      </c>
      <c r="J2063" t="s">
        <v>10634</v>
      </c>
      <c r="K2063" s="5">
        <v>122956.25</v>
      </c>
      <c r="L2063" t="s">
        <v>967</v>
      </c>
      <c r="M2063" t="s">
        <v>956</v>
      </c>
      <c r="N2063" t="s">
        <v>10635</v>
      </c>
      <c r="O2063" t="s">
        <v>818</v>
      </c>
      <c r="P2063" t="s">
        <v>10636</v>
      </c>
      <c r="R2063" t="s">
        <v>738</v>
      </c>
      <c r="S2063" t="s">
        <v>795</v>
      </c>
      <c r="T2063" t="s">
        <v>14069</v>
      </c>
      <c r="U2063" t="s">
        <v>965</v>
      </c>
      <c r="V2063" t="s">
        <v>10638</v>
      </c>
      <c r="W2063" t="s">
        <v>970</v>
      </c>
      <c r="X2063" t="s">
        <v>14070</v>
      </c>
    </row>
    <row r="2064" spans="2:24" ht="11" outlineLevel="1" x14ac:dyDescent="0.15">
      <c r="B2064" t="s">
        <v>1658</v>
      </c>
      <c r="C2064" t="s">
        <v>287</v>
      </c>
      <c r="E2064" t="s">
        <v>10664</v>
      </c>
      <c r="F2064" t="s">
        <v>12805</v>
      </c>
      <c r="G2064" t="s">
        <v>1343</v>
      </c>
      <c r="H2064" s="17">
        <v>43003</v>
      </c>
      <c r="I2064" s="15">
        <v>2017</v>
      </c>
      <c r="J2064" t="s">
        <v>10634</v>
      </c>
      <c r="K2064" s="5">
        <v>28631.4</v>
      </c>
      <c r="L2064" t="s">
        <v>967</v>
      </c>
      <c r="M2064" t="s">
        <v>956</v>
      </c>
      <c r="N2064" t="s">
        <v>10635</v>
      </c>
      <c r="O2064" t="s">
        <v>818</v>
      </c>
      <c r="P2064" t="s">
        <v>10636</v>
      </c>
      <c r="R2064" t="s">
        <v>738</v>
      </c>
      <c r="S2064" t="s">
        <v>795</v>
      </c>
      <c r="T2064" t="s">
        <v>14066</v>
      </c>
      <c r="U2064" t="s">
        <v>965</v>
      </c>
      <c r="V2064" t="s">
        <v>10638</v>
      </c>
      <c r="W2064" t="s">
        <v>970</v>
      </c>
      <c r="X2064" t="s">
        <v>14071</v>
      </c>
    </row>
    <row r="2065" spans="2:24" ht="11" outlineLevel="1" x14ac:dyDescent="0.15">
      <c r="B2065" t="s">
        <v>1658</v>
      </c>
      <c r="C2065" t="s">
        <v>287</v>
      </c>
      <c r="E2065" t="s">
        <v>10632</v>
      </c>
      <c r="F2065" t="s">
        <v>12805</v>
      </c>
      <c r="G2065" t="s">
        <v>1343</v>
      </c>
      <c r="H2065" s="17">
        <v>43091</v>
      </c>
      <c r="I2065" s="15">
        <v>2018</v>
      </c>
      <c r="J2065" t="s">
        <v>10634</v>
      </c>
      <c r="K2065" s="5">
        <v>25189</v>
      </c>
      <c r="L2065" t="s">
        <v>967</v>
      </c>
      <c r="M2065" t="s">
        <v>956</v>
      </c>
      <c r="N2065" t="s">
        <v>10635</v>
      </c>
      <c r="O2065" t="s">
        <v>818</v>
      </c>
      <c r="P2065" t="s">
        <v>10636</v>
      </c>
      <c r="Q2065" t="s">
        <v>10636</v>
      </c>
      <c r="R2065" t="s">
        <v>738</v>
      </c>
      <c r="S2065" t="s">
        <v>795</v>
      </c>
      <c r="T2065" t="s">
        <v>14066</v>
      </c>
      <c r="U2065" t="s">
        <v>965</v>
      </c>
      <c r="V2065" t="s">
        <v>10638</v>
      </c>
      <c r="W2065" t="s">
        <v>970</v>
      </c>
      <c r="X2065" t="s">
        <v>14072</v>
      </c>
    </row>
    <row r="2066" spans="2:24" ht="11" outlineLevel="1" x14ac:dyDescent="0.15">
      <c r="B2066" t="s">
        <v>1658</v>
      </c>
      <c r="C2066" t="s">
        <v>287</v>
      </c>
      <c r="E2066" t="s">
        <v>10667</v>
      </c>
      <c r="F2066" t="s">
        <v>12805</v>
      </c>
      <c r="G2066" t="s">
        <v>1343</v>
      </c>
      <c r="H2066" s="17">
        <v>43622</v>
      </c>
      <c r="I2066" s="15">
        <v>2019</v>
      </c>
      <c r="J2066" t="s">
        <v>10634</v>
      </c>
      <c r="K2066" s="5">
        <v>33395</v>
      </c>
      <c r="L2066" t="s">
        <v>967</v>
      </c>
      <c r="M2066" t="s">
        <v>956</v>
      </c>
      <c r="N2066" t="s">
        <v>10635</v>
      </c>
      <c r="O2066" t="s">
        <v>818</v>
      </c>
      <c r="P2066" t="s">
        <v>10636</v>
      </c>
      <c r="Q2066" t="s">
        <v>10636</v>
      </c>
      <c r="R2066" t="s">
        <v>738</v>
      </c>
      <c r="S2066" t="s">
        <v>795</v>
      </c>
      <c r="T2066" t="s">
        <v>14066</v>
      </c>
      <c r="U2066" t="s">
        <v>965</v>
      </c>
      <c r="V2066" t="s">
        <v>10638</v>
      </c>
      <c r="W2066" t="s">
        <v>970</v>
      </c>
      <c r="X2066" t="s">
        <v>14073</v>
      </c>
    </row>
    <row r="2067" spans="2:24" ht="11" outlineLevel="1" x14ac:dyDescent="0.15">
      <c r="B2067" t="s">
        <v>1660</v>
      </c>
      <c r="C2067" t="s">
        <v>288</v>
      </c>
      <c r="E2067" t="s">
        <v>10652</v>
      </c>
      <c r="F2067" t="s">
        <v>653</v>
      </c>
      <c r="G2067" t="s">
        <v>1171</v>
      </c>
      <c r="H2067" s="17">
        <v>45820</v>
      </c>
      <c r="I2067" s="15">
        <v>2025</v>
      </c>
      <c r="J2067" t="s">
        <v>10634</v>
      </c>
      <c r="K2067" s="5">
        <v>0</v>
      </c>
      <c r="L2067" t="s">
        <v>967</v>
      </c>
      <c r="M2067" t="s">
        <v>956</v>
      </c>
      <c r="N2067" t="s">
        <v>10635</v>
      </c>
      <c r="O2067" t="s">
        <v>818</v>
      </c>
      <c r="P2067" t="s">
        <v>10636</v>
      </c>
      <c r="Q2067" t="s">
        <v>10636</v>
      </c>
      <c r="R2067" t="s">
        <v>741</v>
      </c>
      <c r="S2067" t="s">
        <v>795</v>
      </c>
      <c r="T2067" t="s">
        <v>14074</v>
      </c>
      <c r="U2067" t="s">
        <v>965</v>
      </c>
      <c r="V2067" t="s">
        <v>10638</v>
      </c>
      <c r="W2067" t="s">
        <v>970</v>
      </c>
      <c r="X2067" t="s">
        <v>14075</v>
      </c>
    </row>
    <row r="2068" spans="2:24" ht="11" outlineLevel="1" x14ac:dyDescent="0.15">
      <c r="B2068" t="s">
        <v>1660</v>
      </c>
      <c r="C2068" t="s">
        <v>288</v>
      </c>
      <c r="E2068" t="s">
        <v>10649</v>
      </c>
      <c r="F2068" t="s">
        <v>653</v>
      </c>
      <c r="G2068" t="s">
        <v>1171</v>
      </c>
      <c r="H2068" s="17">
        <v>45197</v>
      </c>
      <c r="I2068" s="15">
        <v>2023</v>
      </c>
      <c r="J2068" t="s">
        <v>10634</v>
      </c>
      <c r="K2068" s="5">
        <v>2890470</v>
      </c>
      <c r="L2068" t="s">
        <v>967</v>
      </c>
      <c r="M2068" t="s">
        <v>956</v>
      </c>
      <c r="N2068" t="s">
        <v>10635</v>
      </c>
      <c r="O2068" t="s">
        <v>818</v>
      </c>
      <c r="P2068" t="s">
        <v>10636</v>
      </c>
      <c r="Q2068" t="s">
        <v>10636</v>
      </c>
      <c r="R2068" t="s">
        <v>741</v>
      </c>
      <c r="S2068" t="s">
        <v>795</v>
      </c>
      <c r="T2068" t="s">
        <v>14074</v>
      </c>
      <c r="U2068" t="s">
        <v>965</v>
      </c>
      <c r="V2068" t="s">
        <v>10638</v>
      </c>
      <c r="W2068" t="s">
        <v>970</v>
      </c>
      <c r="X2068" t="s">
        <v>14076</v>
      </c>
    </row>
    <row r="2069" spans="2:24" ht="11" outlineLevel="1" x14ac:dyDescent="0.15">
      <c r="B2069" t="s">
        <v>1662</v>
      </c>
      <c r="C2069" t="s">
        <v>289</v>
      </c>
      <c r="E2069" t="s">
        <v>10652</v>
      </c>
      <c r="F2069" t="s">
        <v>11744</v>
      </c>
      <c r="G2069" t="s">
        <v>1044</v>
      </c>
      <c r="H2069" s="17">
        <v>44063</v>
      </c>
      <c r="I2069" s="15">
        <v>2020</v>
      </c>
      <c r="J2069" t="s">
        <v>10634</v>
      </c>
      <c r="K2069" s="5">
        <v>54174</v>
      </c>
      <c r="L2069" t="s">
        <v>967</v>
      </c>
      <c r="M2069" t="s">
        <v>956</v>
      </c>
      <c r="N2069" t="s">
        <v>10635</v>
      </c>
      <c r="O2069" t="s">
        <v>818</v>
      </c>
      <c r="P2069" t="s">
        <v>10636</v>
      </c>
      <c r="Q2069" t="s">
        <v>10636</v>
      </c>
      <c r="R2069" t="s">
        <v>760</v>
      </c>
      <c r="S2069" t="s">
        <v>795</v>
      </c>
      <c r="T2069" t="s">
        <v>14077</v>
      </c>
      <c r="U2069" t="s">
        <v>965</v>
      </c>
      <c r="V2069" t="s">
        <v>10638</v>
      </c>
      <c r="W2069" t="s">
        <v>970</v>
      </c>
      <c r="X2069" t="s">
        <v>14078</v>
      </c>
    </row>
    <row r="2070" spans="2:24" ht="11" outlineLevel="1" x14ac:dyDescent="0.15">
      <c r="B2070" t="s">
        <v>1662</v>
      </c>
      <c r="C2070" t="s">
        <v>289</v>
      </c>
      <c r="E2070" t="s">
        <v>10632</v>
      </c>
      <c r="F2070" t="s">
        <v>11744</v>
      </c>
      <c r="G2070" t="s">
        <v>1044</v>
      </c>
      <c r="H2070" s="17">
        <v>44829</v>
      </c>
      <c r="I2070" s="15">
        <v>2022</v>
      </c>
      <c r="J2070" t="s">
        <v>10634</v>
      </c>
      <c r="K2070" s="5">
        <v>34644</v>
      </c>
      <c r="L2070" t="s">
        <v>967</v>
      </c>
      <c r="M2070" t="s">
        <v>956</v>
      </c>
      <c r="N2070" t="s">
        <v>10635</v>
      </c>
      <c r="O2070" t="s">
        <v>818</v>
      </c>
      <c r="P2070" t="s">
        <v>10636</v>
      </c>
      <c r="Q2070" t="s">
        <v>10636</v>
      </c>
      <c r="R2070" t="s">
        <v>760</v>
      </c>
      <c r="S2070" t="s">
        <v>795</v>
      </c>
      <c r="T2070" t="s">
        <v>14079</v>
      </c>
      <c r="U2070" t="s">
        <v>965</v>
      </c>
      <c r="V2070" t="s">
        <v>10638</v>
      </c>
      <c r="W2070" t="s">
        <v>970</v>
      </c>
      <c r="X2070" t="s">
        <v>14080</v>
      </c>
    </row>
    <row r="2071" spans="2:24" ht="11" outlineLevel="1" x14ac:dyDescent="0.15">
      <c r="B2071" t="s">
        <v>1662</v>
      </c>
      <c r="C2071" t="s">
        <v>289</v>
      </c>
      <c r="E2071" t="s">
        <v>10643</v>
      </c>
      <c r="F2071" t="s">
        <v>11744</v>
      </c>
      <c r="G2071" t="s">
        <v>1044</v>
      </c>
      <c r="H2071" s="17">
        <v>44312</v>
      </c>
      <c r="I2071" s="15">
        <v>2021</v>
      </c>
      <c r="J2071" t="s">
        <v>10634</v>
      </c>
      <c r="K2071" s="5">
        <v>38857</v>
      </c>
      <c r="L2071" t="s">
        <v>967</v>
      </c>
      <c r="M2071" t="s">
        <v>956</v>
      </c>
      <c r="N2071" t="s">
        <v>10635</v>
      </c>
      <c r="O2071" t="s">
        <v>818</v>
      </c>
      <c r="P2071" t="s">
        <v>10636</v>
      </c>
      <c r="Q2071" t="s">
        <v>10636</v>
      </c>
      <c r="R2071" t="s">
        <v>760</v>
      </c>
      <c r="S2071" t="s">
        <v>795</v>
      </c>
      <c r="T2071" t="s">
        <v>14079</v>
      </c>
      <c r="U2071" t="s">
        <v>965</v>
      </c>
      <c r="V2071" t="s">
        <v>10638</v>
      </c>
      <c r="W2071" t="s">
        <v>970</v>
      </c>
      <c r="X2071" t="s">
        <v>14081</v>
      </c>
    </row>
    <row r="2072" spans="2:24" ht="11" outlineLevel="1" x14ac:dyDescent="0.15">
      <c r="B2072" t="s">
        <v>1662</v>
      </c>
      <c r="C2072" t="s">
        <v>289</v>
      </c>
      <c r="E2072" t="s">
        <v>10667</v>
      </c>
      <c r="F2072" t="s">
        <v>11744</v>
      </c>
      <c r="G2072" t="s">
        <v>1044</v>
      </c>
      <c r="H2072" s="17">
        <v>45378</v>
      </c>
      <c r="I2072" s="15">
        <v>2024</v>
      </c>
      <c r="J2072" t="s">
        <v>10634</v>
      </c>
      <c r="K2072" s="5">
        <v>13500</v>
      </c>
      <c r="L2072" t="s">
        <v>967</v>
      </c>
      <c r="M2072" t="s">
        <v>956</v>
      </c>
      <c r="N2072" t="s">
        <v>10635</v>
      </c>
      <c r="O2072" t="s">
        <v>818</v>
      </c>
      <c r="P2072" t="s">
        <v>10636</v>
      </c>
      <c r="Q2072" t="s">
        <v>10636</v>
      </c>
      <c r="R2072" t="s">
        <v>760</v>
      </c>
      <c r="S2072" t="s">
        <v>795</v>
      </c>
      <c r="T2072" t="s">
        <v>14082</v>
      </c>
      <c r="U2072" t="s">
        <v>965</v>
      </c>
      <c r="V2072" t="s">
        <v>10638</v>
      </c>
      <c r="W2072" t="s">
        <v>970</v>
      </c>
      <c r="X2072" t="s">
        <v>14083</v>
      </c>
    </row>
    <row r="2073" spans="2:24" ht="11" outlineLevel="1" x14ac:dyDescent="0.15">
      <c r="B2073" t="s">
        <v>1662</v>
      </c>
      <c r="C2073" t="s">
        <v>289</v>
      </c>
      <c r="E2073" t="s">
        <v>10658</v>
      </c>
      <c r="F2073" t="s">
        <v>11744</v>
      </c>
      <c r="G2073" t="s">
        <v>1044</v>
      </c>
      <c r="H2073" s="17">
        <v>45741</v>
      </c>
      <c r="I2073" s="15">
        <v>2025</v>
      </c>
      <c r="J2073" t="s">
        <v>10634</v>
      </c>
      <c r="K2073" s="5">
        <v>408172</v>
      </c>
      <c r="L2073" t="s">
        <v>967</v>
      </c>
      <c r="M2073" t="s">
        <v>956</v>
      </c>
      <c r="N2073" t="s">
        <v>10635</v>
      </c>
      <c r="O2073" t="s">
        <v>818</v>
      </c>
      <c r="P2073" t="s">
        <v>10636</v>
      </c>
      <c r="Q2073" t="s">
        <v>10636</v>
      </c>
      <c r="R2073" t="s">
        <v>760</v>
      </c>
      <c r="S2073" t="s">
        <v>795</v>
      </c>
      <c r="T2073" t="s">
        <v>14079</v>
      </c>
      <c r="U2073" t="s">
        <v>965</v>
      </c>
      <c r="V2073" t="s">
        <v>10638</v>
      </c>
      <c r="W2073" t="s">
        <v>970</v>
      </c>
      <c r="X2073" t="s">
        <v>14084</v>
      </c>
    </row>
    <row r="2074" spans="2:24" ht="11" outlineLevel="1" x14ac:dyDescent="0.15">
      <c r="B2074" t="s">
        <v>1662</v>
      </c>
      <c r="C2074" t="s">
        <v>289</v>
      </c>
      <c r="E2074" t="s">
        <v>10649</v>
      </c>
      <c r="F2074" t="s">
        <v>11744</v>
      </c>
      <c r="G2074" t="s">
        <v>1044</v>
      </c>
      <c r="H2074" s="17">
        <v>43707</v>
      </c>
      <c r="I2074" s="15">
        <v>2019</v>
      </c>
      <c r="J2074" t="s">
        <v>10634</v>
      </c>
      <c r="K2074" s="5">
        <v>2120468</v>
      </c>
      <c r="L2074" t="s">
        <v>967</v>
      </c>
      <c r="M2074" t="s">
        <v>956</v>
      </c>
      <c r="N2074" t="s">
        <v>10635</v>
      </c>
      <c r="O2074" t="s">
        <v>818</v>
      </c>
      <c r="P2074" t="s">
        <v>10636</v>
      </c>
      <c r="Q2074" t="s">
        <v>10636</v>
      </c>
      <c r="R2074" t="s">
        <v>760</v>
      </c>
      <c r="S2074" t="s">
        <v>795</v>
      </c>
      <c r="T2074" t="s">
        <v>14079</v>
      </c>
      <c r="U2074" t="s">
        <v>965</v>
      </c>
      <c r="V2074" t="s">
        <v>10638</v>
      </c>
      <c r="W2074" t="s">
        <v>970</v>
      </c>
      <c r="X2074" t="s">
        <v>14085</v>
      </c>
    </row>
    <row r="2075" spans="2:24" ht="11" outlineLevel="1" x14ac:dyDescent="0.15">
      <c r="B2075" t="s">
        <v>1662</v>
      </c>
      <c r="C2075" t="s">
        <v>289</v>
      </c>
      <c r="E2075" t="s">
        <v>10664</v>
      </c>
      <c r="F2075" t="s">
        <v>11744</v>
      </c>
      <c r="G2075" t="s">
        <v>1044</v>
      </c>
      <c r="H2075" s="17">
        <v>44165</v>
      </c>
      <c r="I2075" s="15">
        <v>2021</v>
      </c>
      <c r="J2075" t="s">
        <v>10634</v>
      </c>
      <c r="K2075" s="5">
        <v>215307</v>
      </c>
      <c r="L2075" t="s">
        <v>967</v>
      </c>
      <c r="M2075" t="s">
        <v>956</v>
      </c>
      <c r="N2075" t="s">
        <v>10635</v>
      </c>
      <c r="O2075" t="s">
        <v>818</v>
      </c>
      <c r="P2075" t="s">
        <v>10636</v>
      </c>
      <c r="Q2075" t="s">
        <v>10636</v>
      </c>
      <c r="R2075" t="s">
        <v>760</v>
      </c>
      <c r="S2075" t="s">
        <v>795</v>
      </c>
      <c r="T2075" t="s">
        <v>14079</v>
      </c>
      <c r="U2075" t="s">
        <v>965</v>
      </c>
      <c r="V2075" t="s">
        <v>10638</v>
      </c>
      <c r="W2075" t="s">
        <v>970</v>
      </c>
      <c r="X2075" t="s">
        <v>14086</v>
      </c>
    </row>
    <row r="2076" spans="2:24" ht="11" outlineLevel="1" x14ac:dyDescent="0.15">
      <c r="B2076" t="s">
        <v>1664</v>
      </c>
      <c r="C2076" t="s">
        <v>1665</v>
      </c>
      <c r="D2076" t="s">
        <v>179</v>
      </c>
      <c r="E2076" t="s">
        <v>10767</v>
      </c>
      <c r="F2076" t="s">
        <v>12674</v>
      </c>
      <c r="G2076" t="s">
        <v>1299</v>
      </c>
      <c r="H2076" s="17">
        <v>44005</v>
      </c>
      <c r="I2076" s="15">
        <v>2020</v>
      </c>
      <c r="J2076" t="s">
        <v>10634</v>
      </c>
      <c r="K2076" s="5">
        <v>-0.01</v>
      </c>
      <c r="L2076" t="s">
        <v>967</v>
      </c>
      <c r="M2076" t="s">
        <v>985</v>
      </c>
      <c r="N2076" t="s">
        <v>10635</v>
      </c>
      <c r="O2076" t="s">
        <v>818</v>
      </c>
      <c r="P2076" t="s">
        <v>10671</v>
      </c>
      <c r="Q2076" t="s">
        <v>10671</v>
      </c>
      <c r="R2076" t="s">
        <v>739</v>
      </c>
      <c r="S2076" t="s">
        <v>795</v>
      </c>
      <c r="T2076" t="s">
        <v>14087</v>
      </c>
      <c r="U2076" t="s">
        <v>965</v>
      </c>
      <c r="V2076" t="s">
        <v>10638</v>
      </c>
      <c r="W2076" t="s">
        <v>970</v>
      </c>
      <c r="X2076" t="s">
        <v>14088</v>
      </c>
    </row>
    <row r="2077" spans="2:24" ht="11" outlineLevel="1" x14ac:dyDescent="0.15">
      <c r="B2077" t="s">
        <v>1664</v>
      </c>
      <c r="C2077" t="s">
        <v>1665</v>
      </c>
      <c r="D2077" t="s">
        <v>179</v>
      </c>
      <c r="E2077" t="s">
        <v>10643</v>
      </c>
      <c r="F2077" t="s">
        <v>12674</v>
      </c>
      <c r="G2077" t="s">
        <v>1299</v>
      </c>
      <c r="H2077" s="17">
        <v>43730</v>
      </c>
      <c r="I2077" s="15">
        <v>2019</v>
      </c>
      <c r="J2077" t="s">
        <v>10634</v>
      </c>
      <c r="K2077" s="5">
        <v>0</v>
      </c>
      <c r="L2077" t="s">
        <v>967</v>
      </c>
      <c r="M2077" t="s">
        <v>985</v>
      </c>
      <c r="N2077" t="s">
        <v>10635</v>
      </c>
      <c r="O2077" t="s">
        <v>818</v>
      </c>
      <c r="P2077" t="s">
        <v>10671</v>
      </c>
      <c r="Q2077" t="s">
        <v>10671</v>
      </c>
      <c r="R2077" t="s">
        <v>739</v>
      </c>
      <c r="S2077" t="s">
        <v>795</v>
      </c>
      <c r="T2077" t="s">
        <v>14087</v>
      </c>
      <c r="U2077" t="s">
        <v>965</v>
      </c>
      <c r="V2077" t="s">
        <v>10638</v>
      </c>
      <c r="W2077" t="s">
        <v>970</v>
      </c>
      <c r="X2077" t="s">
        <v>14089</v>
      </c>
    </row>
    <row r="2078" spans="2:24" ht="11" outlineLevel="1" x14ac:dyDescent="0.15">
      <c r="B2078" t="s">
        <v>1664</v>
      </c>
      <c r="C2078" t="s">
        <v>1665</v>
      </c>
      <c r="D2078" t="s">
        <v>179</v>
      </c>
      <c r="E2078" t="s">
        <v>10640</v>
      </c>
      <c r="F2078" t="s">
        <v>12674</v>
      </c>
      <c r="G2078" t="s">
        <v>1299</v>
      </c>
      <c r="H2078" s="17">
        <v>43994</v>
      </c>
      <c r="I2078" s="15">
        <v>2020</v>
      </c>
      <c r="J2078" t="s">
        <v>10634</v>
      </c>
      <c r="K2078" s="5">
        <v>-197884.49</v>
      </c>
      <c r="L2078" t="s">
        <v>967</v>
      </c>
      <c r="M2078" t="s">
        <v>985</v>
      </c>
      <c r="N2078" t="s">
        <v>10635</v>
      </c>
      <c r="O2078" t="s">
        <v>818</v>
      </c>
      <c r="P2078" t="s">
        <v>10671</v>
      </c>
      <c r="Q2078" t="s">
        <v>10671</v>
      </c>
      <c r="R2078" t="s">
        <v>739</v>
      </c>
      <c r="S2078" t="s">
        <v>795</v>
      </c>
      <c r="T2078" t="s">
        <v>14087</v>
      </c>
      <c r="U2078" t="s">
        <v>965</v>
      </c>
      <c r="V2078" t="s">
        <v>10638</v>
      </c>
      <c r="W2078" t="s">
        <v>970</v>
      </c>
      <c r="X2078" t="s">
        <v>14090</v>
      </c>
    </row>
    <row r="2079" spans="2:24" ht="11" outlineLevel="1" x14ac:dyDescent="0.15">
      <c r="B2079" t="s">
        <v>1664</v>
      </c>
      <c r="C2079" t="s">
        <v>1665</v>
      </c>
      <c r="D2079" t="s">
        <v>179</v>
      </c>
      <c r="E2079" t="s">
        <v>10652</v>
      </c>
      <c r="F2079" t="s">
        <v>12674</v>
      </c>
      <c r="G2079" t="s">
        <v>1299</v>
      </c>
      <c r="H2079" s="17">
        <v>43675</v>
      </c>
      <c r="I2079" s="15">
        <v>2019</v>
      </c>
      <c r="J2079" t="s">
        <v>10634</v>
      </c>
      <c r="K2079" s="5">
        <v>540000</v>
      </c>
      <c r="L2079" t="s">
        <v>967</v>
      </c>
      <c r="M2079" t="s">
        <v>985</v>
      </c>
      <c r="N2079" t="s">
        <v>10635</v>
      </c>
      <c r="O2079" t="s">
        <v>818</v>
      </c>
      <c r="P2079" t="s">
        <v>10671</v>
      </c>
      <c r="Q2079" t="s">
        <v>10671</v>
      </c>
      <c r="R2079" t="s">
        <v>739</v>
      </c>
      <c r="S2079" t="s">
        <v>795</v>
      </c>
      <c r="T2079" t="s">
        <v>14087</v>
      </c>
      <c r="U2079" t="s">
        <v>965</v>
      </c>
      <c r="V2079" t="s">
        <v>10638</v>
      </c>
      <c r="W2079" t="s">
        <v>970</v>
      </c>
      <c r="X2079" t="s">
        <v>14091</v>
      </c>
    </row>
    <row r="2080" spans="2:24" ht="11" outlineLevel="1" x14ac:dyDescent="0.15">
      <c r="B2080" t="s">
        <v>1664</v>
      </c>
      <c r="C2080" t="s">
        <v>1665</v>
      </c>
      <c r="D2080" t="s">
        <v>179</v>
      </c>
      <c r="E2080" t="s">
        <v>10664</v>
      </c>
      <c r="F2080" t="s">
        <v>12674</v>
      </c>
      <c r="G2080" t="s">
        <v>1299</v>
      </c>
      <c r="H2080" s="17">
        <v>43706</v>
      </c>
      <c r="I2080" s="15">
        <v>2019</v>
      </c>
      <c r="J2080" t="s">
        <v>10634</v>
      </c>
      <c r="K2080" s="5">
        <v>0</v>
      </c>
      <c r="L2080" t="s">
        <v>967</v>
      </c>
      <c r="M2080" t="s">
        <v>985</v>
      </c>
      <c r="N2080" t="s">
        <v>10635</v>
      </c>
      <c r="O2080" t="s">
        <v>818</v>
      </c>
      <c r="P2080" t="s">
        <v>10671</v>
      </c>
      <c r="Q2080" t="s">
        <v>10671</v>
      </c>
      <c r="R2080" t="s">
        <v>739</v>
      </c>
      <c r="S2080" t="s">
        <v>795</v>
      </c>
      <c r="T2080" t="s">
        <v>14087</v>
      </c>
      <c r="U2080" t="s">
        <v>965</v>
      </c>
      <c r="V2080" t="s">
        <v>10638</v>
      </c>
      <c r="W2080" t="s">
        <v>970</v>
      </c>
      <c r="X2080" t="s">
        <v>14092</v>
      </c>
    </row>
    <row r="2081" spans="2:24" ht="11" outlineLevel="1" x14ac:dyDescent="0.15">
      <c r="B2081" t="s">
        <v>1664</v>
      </c>
      <c r="C2081" t="s">
        <v>1665</v>
      </c>
      <c r="D2081" t="s">
        <v>179</v>
      </c>
      <c r="E2081" t="s">
        <v>10632</v>
      </c>
      <c r="F2081" t="s">
        <v>12674</v>
      </c>
      <c r="G2081" t="s">
        <v>1299</v>
      </c>
      <c r="H2081" s="17">
        <v>43748</v>
      </c>
      <c r="I2081" s="15">
        <v>2020</v>
      </c>
      <c r="J2081" t="s">
        <v>10634</v>
      </c>
      <c r="K2081" s="5">
        <v>0</v>
      </c>
      <c r="L2081" t="s">
        <v>967</v>
      </c>
      <c r="M2081" t="s">
        <v>985</v>
      </c>
      <c r="N2081" t="s">
        <v>10635</v>
      </c>
      <c r="O2081" t="s">
        <v>818</v>
      </c>
      <c r="P2081" t="s">
        <v>10671</v>
      </c>
      <c r="Q2081" t="s">
        <v>10671</v>
      </c>
      <c r="R2081" t="s">
        <v>739</v>
      </c>
      <c r="S2081" t="s">
        <v>795</v>
      </c>
      <c r="T2081" t="s">
        <v>14087</v>
      </c>
      <c r="U2081" t="s">
        <v>965</v>
      </c>
      <c r="V2081" t="s">
        <v>10638</v>
      </c>
      <c r="W2081" t="s">
        <v>970</v>
      </c>
      <c r="X2081" t="s">
        <v>14093</v>
      </c>
    </row>
    <row r="2082" spans="2:24" ht="11" outlineLevel="1" x14ac:dyDescent="0.15">
      <c r="B2082" t="s">
        <v>1664</v>
      </c>
      <c r="C2082" t="s">
        <v>1665</v>
      </c>
      <c r="D2082" t="s">
        <v>179</v>
      </c>
      <c r="E2082" t="s">
        <v>10667</v>
      </c>
      <c r="F2082" t="s">
        <v>12674</v>
      </c>
      <c r="G2082" t="s">
        <v>1299</v>
      </c>
      <c r="H2082" s="17">
        <v>43815</v>
      </c>
      <c r="I2082" s="15">
        <v>2020</v>
      </c>
      <c r="J2082" t="s">
        <v>10634</v>
      </c>
      <c r="K2082" s="5">
        <v>0</v>
      </c>
      <c r="L2082" t="s">
        <v>967</v>
      </c>
      <c r="M2082" t="s">
        <v>985</v>
      </c>
      <c r="N2082" t="s">
        <v>10635</v>
      </c>
      <c r="O2082" t="s">
        <v>818</v>
      </c>
      <c r="P2082" t="s">
        <v>10671</v>
      </c>
      <c r="Q2082" t="s">
        <v>10671</v>
      </c>
      <c r="R2082" t="s">
        <v>739</v>
      </c>
      <c r="S2082" t="s">
        <v>795</v>
      </c>
      <c r="T2082" t="s">
        <v>14087</v>
      </c>
      <c r="U2082" t="s">
        <v>965</v>
      </c>
      <c r="V2082" t="s">
        <v>10638</v>
      </c>
      <c r="W2082" t="s">
        <v>970</v>
      </c>
      <c r="X2082" t="s">
        <v>14094</v>
      </c>
    </row>
    <row r="2083" spans="2:24" ht="11" outlineLevel="1" x14ac:dyDescent="0.15">
      <c r="B2083" t="s">
        <v>1664</v>
      </c>
      <c r="C2083" t="s">
        <v>1665</v>
      </c>
      <c r="D2083" t="s">
        <v>179</v>
      </c>
      <c r="E2083" t="s">
        <v>10649</v>
      </c>
      <c r="F2083" t="s">
        <v>12674</v>
      </c>
      <c r="G2083" t="s">
        <v>1299</v>
      </c>
      <c r="H2083" s="17">
        <v>43634</v>
      </c>
      <c r="I2083" s="15">
        <v>2019</v>
      </c>
      <c r="J2083" t="s">
        <v>10634</v>
      </c>
      <c r="K2083" s="5">
        <v>2542628</v>
      </c>
      <c r="L2083" t="s">
        <v>967</v>
      </c>
      <c r="M2083" t="s">
        <v>985</v>
      </c>
      <c r="N2083" t="s">
        <v>10635</v>
      </c>
      <c r="O2083" t="s">
        <v>818</v>
      </c>
      <c r="P2083" t="s">
        <v>10671</v>
      </c>
      <c r="Q2083" t="s">
        <v>10671</v>
      </c>
      <c r="R2083" t="s">
        <v>739</v>
      </c>
      <c r="S2083" t="s">
        <v>795</v>
      </c>
      <c r="T2083" t="s">
        <v>14087</v>
      </c>
      <c r="U2083" t="s">
        <v>965</v>
      </c>
      <c r="V2083" t="s">
        <v>10638</v>
      </c>
      <c r="W2083" t="s">
        <v>970</v>
      </c>
      <c r="X2083" t="s">
        <v>14095</v>
      </c>
    </row>
    <row r="2084" spans="2:24" ht="11" outlineLevel="1" x14ac:dyDescent="0.15">
      <c r="B2084" t="s">
        <v>1664</v>
      </c>
      <c r="C2084" t="s">
        <v>1665</v>
      </c>
      <c r="D2084" t="s">
        <v>179</v>
      </c>
      <c r="E2084" t="s">
        <v>10658</v>
      </c>
      <c r="F2084" t="s">
        <v>12674</v>
      </c>
      <c r="G2084" t="s">
        <v>1299</v>
      </c>
      <c r="H2084" s="17">
        <v>43859</v>
      </c>
      <c r="I2084" s="15">
        <v>2020</v>
      </c>
      <c r="J2084" t="s">
        <v>10634</v>
      </c>
      <c r="K2084" s="5">
        <v>0</v>
      </c>
      <c r="L2084" t="s">
        <v>967</v>
      </c>
      <c r="M2084" t="s">
        <v>985</v>
      </c>
      <c r="N2084" t="s">
        <v>10635</v>
      </c>
      <c r="O2084" t="s">
        <v>818</v>
      </c>
      <c r="P2084" t="s">
        <v>10671</v>
      </c>
      <c r="Q2084" t="s">
        <v>10671</v>
      </c>
      <c r="R2084" t="s">
        <v>739</v>
      </c>
      <c r="S2084" t="s">
        <v>795</v>
      </c>
      <c r="T2084" t="s">
        <v>14087</v>
      </c>
      <c r="U2084" t="s">
        <v>965</v>
      </c>
      <c r="V2084" t="s">
        <v>10638</v>
      </c>
      <c r="W2084" t="s">
        <v>970</v>
      </c>
      <c r="X2084" t="s">
        <v>14096</v>
      </c>
    </row>
    <row r="2085" spans="2:24" ht="11" outlineLevel="1" x14ac:dyDescent="0.15">
      <c r="B2085" t="s">
        <v>1664</v>
      </c>
      <c r="C2085" t="s">
        <v>1665</v>
      </c>
      <c r="D2085" t="s">
        <v>179</v>
      </c>
      <c r="E2085" t="s">
        <v>10661</v>
      </c>
      <c r="F2085" t="s">
        <v>12674</v>
      </c>
      <c r="G2085" t="s">
        <v>1299</v>
      </c>
      <c r="H2085" s="17">
        <v>43892</v>
      </c>
      <c r="I2085" s="15">
        <v>2020</v>
      </c>
      <c r="J2085" t="s">
        <v>10634</v>
      </c>
      <c r="K2085" s="5">
        <v>0</v>
      </c>
      <c r="L2085" t="s">
        <v>967</v>
      </c>
      <c r="M2085" t="s">
        <v>985</v>
      </c>
      <c r="N2085" t="s">
        <v>10635</v>
      </c>
      <c r="O2085" t="s">
        <v>818</v>
      </c>
      <c r="P2085" t="s">
        <v>10671</v>
      </c>
      <c r="Q2085" t="s">
        <v>10671</v>
      </c>
      <c r="R2085" t="s">
        <v>739</v>
      </c>
      <c r="S2085" t="s">
        <v>795</v>
      </c>
      <c r="T2085" t="s">
        <v>14087</v>
      </c>
      <c r="U2085" t="s">
        <v>965</v>
      </c>
      <c r="V2085" t="s">
        <v>10638</v>
      </c>
      <c r="W2085" t="s">
        <v>970</v>
      </c>
      <c r="X2085" t="s">
        <v>14097</v>
      </c>
    </row>
    <row r="2086" spans="2:24" ht="11" outlineLevel="1" x14ac:dyDescent="0.15">
      <c r="B2086" t="s">
        <v>1664</v>
      </c>
      <c r="C2086" t="s">
        <v>1665</v>
      </c>
      <c r="D2086" t="s">
        <v>179</v>
      </c>
      <c r="E2086" t="s">
        <v>10646</v>
      </c>
      <c r="F2086" t="s">
        <v>12674</v>
      </c>
      <c r="G2086" t="s">
        <v>1299</v>
      </c>
      <c r="H2086" s="17">
        <v>43952</v>
      </c>
      <c r="I2086" s="15">
        <v>2020</v>
      </c>
      <c r="J2086" t="s">
        <v>10634</v>
      </c>
      <c r="K2086" s="5">
        <v>0</v>
      </c>
      <c r="L2086" t="s">
        <v>967</v>
      </c>
      <c r="M2086" t="s">
        <v>985</v>
      </c>
      <c r="N2086" t="s">
        <v>10635</v>
      </c>
      <c r="O2086" t="s">
        <v>818</v>
      </c>
      <c r="P2086" t="s">
        <v>10671</v>
      </c>
      <c r="Q2086" t="s">
        <v>10671</v>
      </c>
      <c r="R2086" t="s">
        <v>739</v>
      </c>
      <c r="S2086" t="s">
        <v>795</v>
      </c>
      <c r="T2086" t="s">
        <v>14087</v>
      </c>
      <c r="U2086" t="s">
        <v>965</v>
      </c>
      <c r="V2086" t="s">
        <v>10638</v>
      </c>
      <c r="W2086" t="s">
        <v>970</v>
      </c>
      <c r="X2086" t="s">
        <v>14098</v>
      </c>
    </row>
    <row r="2087" spans="2:24" ht="11" outlineLevel="1" x14ac:dyDescent="0.15">
      <c r="B2087" t="s">
        <v>1664</v>
      </c>
      <c r="C2087" t="s">
        <v>1665</v>
      </c>
      <c r="D2087" t="s">
        <v>179</v>
      </c>
      <c r="E2087" t="s">
        <v>10655</v>
      </c>
      <c r="F2087" t="s">
        <v>12674</v>
      </c>
      <c r="G2087" t="s">
        <v>1299</v>
      </c>
      <c r="H2087" s="17">
        <v>43920</v>
      </c>
      <c r="I2087" s="15">
        <v>2020</v>
      </c>
      <c r="J2087" t="s">
        <v>10634</v>
      </c>
      <c r="K2087" s="5">
        <v>0</v>
      </c>
      <c r="L2087" t="s">
        <v>967</v>
      </c>
      <c r="M2087" t="s">
        <v>985</v>
      </c>
      <c r="N2087" t="s">
        <v>10635</v>
      </c>
      <c r="O2087" t="s">
        <v>818</v>
      </c>
      <c r="P2087" t="s">
        <v>10671</v>
      </c>
      <c r="Q2087" t="s">
        <v>10671</v>
      </c>
      <c r="R2087" t="s">
        <v>739</v>
      </c>
      <c r="S2087" t="s">
        <v>795</v>
      </c>
      <c r="T2087" t="s">
        <v>14087</v>
      </c>
      <c r="U2087" t="s">
        <v>965</v>
      </c>
      <c r="V2087" t="s">
        <v>10638</v>
      </c>
      <c r="W2087" t="s">
        <v>970</v>
      </c>
      <c r="X2087" t="s">
        <v>14099</v>
      </c>
    </row>
    <row r="2088" spans="2:24" ht="11" outlineLevel="1" x14ac:dyDescent="0.15">
      <c r="B2088" t="s">
        <v>1667</v>
      </c>
      <c r="C2088" t="s">
        <v>1383</v>
      </c>
      <c r="D2088" t="s">
        <v>167</v>
      </c>
      <c r="E2088" t="s">
        <v>10950</v>
      </c>
      <c r="F2088" t="s">
        <v>11297</v>
      </c>
      <c r="G2088" t="s">
        <v>1022</v>
      </c>
      <c r="H2088" s="17">
        <v>42761</v>
      </c>
      <c r="I2088" s="15">
        <v>2017</v>
      </c>
      <c r="J2088" t="s">
        <v>10634</v>
      </c>
      <c r="K2088" s="5">
        <v>0</v>
      </c>
      <c r="L2088" t="s">
        <v>967</v>
      </c>
      <c r="M2088" t="s">
        <v>985</v>
      </c>
      <c r="N2088" t="s">
        <v>10635</v>
      </c>
      <c r="O2088" t="s">
        <v>818</v>
      </c>
      <c r="P2088" t="s">
        <v>10671</v>
      </c>
      <c r="Q2088" t="s">
        <v>13490</v>
      </c>
      <c r="R2088" t="s">
        <v>739</v>
      </c>
      <c r="S2088" t="s">
        <v>795</v>
      </c>
      <c r="T2088" t="s">
        <v>14100</v>
      </c>
      <c r="U2088" t="s">
        <v>965</v>
      </c>
      <c r="V2088" t="s">
        <v>10638</v>
      </c>
      <c r="W2088" t="s">
        <v>970</v>
      </c>
      <c r="X2088" t="s">
        <v>14101</v>
      </c>
    </row>
    <row r="2089" spans="2:24" ht="11" outlineLevel="1" x14ac:dyDescent="0.15">
      <c r="B2089" t="s">
        <v>1667</v>
      </c>
      <c r="C2089" t="s">
        <v>1383</v>
      </c>
      <c r="D2089" t="s">
        <v>167</v>
      </c>
      <c r="E2089" t="s">
        <v>10923</v>
      </c>
      <c r="F2089" t="s">
        <v>11297</v>
      </c>
      <c r="G2089" t="s">
        <v>1022</v>
      </c>
      <c r="H2089" s="17">
        <v>43005</v>
      </c>
      <c r="I2089" s="15">
        <v>2017</v>
      </c>
      <c r="J2089" t="s">
        <v>10634</v>
      </c>
      <c r="K2089" s="5">
        <v>1348.59</v>
      </c>
      <c r="L2089" t="s">
        <v>967</v>
      </c>
      <c r="M2089" t="s">
        <v>985</v>
      </c>
      <c r="N2089" t="s">
        <v>10635</v>
      </c>
      <c r="O2089" t="s">
        <v>818</v>
      </c>
      <c r="P2089" t="s">
        <v>10671</v>
      </c>
      <c r="Q2089" t="s">
        <v>13490</v>
      </c>
      <c r="R2089" t="s">
        <v>739</v>
      </c>
      <c r="S2089" t="s">
        <v>795</v>
      </c>
      <c r="T2089" t="s">
        <v>14102</v>
      </c>
      <c r="U2089" t="s">
        <v>965</v>
      </c>
      <c r="V2089" t="s">
        <v>10638</v>
      </c>
      <c r="W2089" t="s">
        <v>970</v>
      </c>
      <c r="X2089" t="s">
        <v>14103</v>
      </c>
    </row>
    <row r="2090" spans="2:24" ht="11" outlineLevel="1" x14ac:dyDescent="0.15">
      <c r="B2090" t="s">
        <v>1667</v>
      </c>
      <c r="C2090" t="s">
        <v>1383</v>
      </c>
      <c r="D2090" t="s">
        <v>167</v>
      </c>
      <c r="E2090" t="s">
        <v>10989</v>
      </c>
      <c r="F2090" t="s">
        <v>11297</v>
      </c>
      <c r="G2090" t="s">
        <v>1022</v>
      </c>
      <c r="H2090" s="17">
        <v>42725</v>
      </c>
      <c r="I2090" s="15">
        <v>2017</v>
      </c>
      <c r="J2090" t="s">
        <v>10634</v>
      </c>
      <c r="K2090" s="5">
        <v>0</v>
      </c>
      <c r="L2090" t="s">
        <v>967</v>
      </c>
      <c r="M2090" t="s">
        <v>985</v>
      </c>
      <c r="N2090" t="s">
        <v>10635</v>
      </c>
      <c r="O2090" t="s">
        <v>818</v>
      </c>
      <c r="P2090" t="s">
        <v>10671</v>
      </c>
      <c r="Q2090" t="s">
        <v>10671</v>
      </c>
      <c r="R2090" t="s">
        <v>739</v>
      </c>
      <c r="S2090" t="s">
        <v>795</v>
      </c>
      <c r="T2090" t="s">
        <v>14104</v>
      </c>
      <c r="U2090" t="s">
        <v>965</v>
      </c>
      <c r="V2090" t="s">
        <v>10638</v>
      </c>
      <c r="W2090" t="s">
        <v>970</v>
      </c>
      <c r="X2090" t="s">
        <v>14105</v>
      </c>
    </row>
    <row r="2091" spans="2:24" ht="11" outlineLevel="1" x14ac:dyDescent="0.15">
      <c r="B2091" t="s">
        <v>1667</v>
      </c>
      <c r="C2091" t="s">
        <v>1383</v>
      </c>
      <c r="D2091" t="s">
        <v>167</v>
      </c>
      <c r="E2091" t="s">
        <v>10649</v>
      </c>
      <c r="F2091" t="s">
        <v>11297</v>
      </c>
      <c r="G2091" t="s">
        <v>1022</v>
      </c>
      <c r="H2091" s="17">
        <v>42557</v>
      </c>
      <c r="I2091" s="15">
        <v>2016</v>
      </c>
      <c r="J2091" t="s">
        <v>10634</v>
      </c>
      <c r="K2091" s="5">
        <v>2727233.5</v>
      </c>
      <c r="L2091" t="s">
        <v>967</v>
      </c>
      <c r="M2091" t="s">
        <v>985</v>
      </c>
      <c r="N2091" t="s">
        <v>10635</v>
      </c>
      <c r="O2091" t="s">
        <v>818</v>
      </c>
      <c r="P2091" t="s">
        <v>10671</v>
      </c>
      <c r="Q2091" t="s">
        <v>13490</v>
      </c>
      <c r="R2091" t="s">
        <v>739</v>
      </c>
      <c r="S2091" t="s">
        <v>795</v>
      </c>
      <c r="T2091" t="s">
        <v>14106</v>
      </c>
      <c r="U2091" t="s">
        <v>965</v>
      </c>
      <c r="V2091" t="s">
        <v>10638</v>
      </c>
      <c r="W2091" t="s">
        <v>970</v>
      </c>
      <c r="X2091" t="s">
        <v>14107</v>
      </c>
    </row>
    <row r="2092" spans="2:24" ht="11" outlineLevel="1" x14ac:dyDescent="0.15">
      <c r="B2092" t="s">
        <v>1667</v>
      </c>
      <c r="C2092" t="s">
        <v>1383</v>
      </c>
      <c r="D2092" t="s">
        <v>167</v>
      </c>
      <c r="E2092" t="s">
        <v>10956</v>
      </c>
      <c r="F2092" t="s">
        <v>11297</v>
      </c>
      <c r="G2092" t="s">
        <v>1022</v>
      </c>
      <c r="H2092" s="17">
        <v>42780</v>
      </c>
      <c r="I2092" s="15">
        <v>2017</v>
      </c>
      <c r="J2092" t="s">
        <v>10634</v>
      </c>
      <c r="K2092" s="5">
        <v>76043.429999999993</v>
      </c>
      <c r="L2092" t="s">
        <v>967</v>
      </c>
      <c r="M2092" t="s">
        <v>985</v>
      </c>
      <c r="N2092" t="s">
        <v>10635</v>
      </c>
      <c r="O2092" t="s">
        <v>818</v>
      </c>
      <c r="P2092" t="s">
        <v>10671</v>
      </c>
      <c r="Q2092" t="s">
        <v>13490</v>
      </c>
      <c r="R2092" t="s">
        <v>739</v>
      </c>
      <c r="S2092" t="s">
        <v>795</v>
      </c>
      <c r="T2092" t="s">
        <v>14108</v>
      </c>
      <c r="U2092" t="s">
        <v>965</v>
      </c>
      <c r="V2092" t="s">
        <v>10638</v>
      </c>
      <c r="W2092" t="s">
        <v>970</v>
      </c>
      <c r="X2092" t="s">
        <v>14109</v>
      </c>
    </row>
    <row r="2093" spans="2:24" ht="11" outlineLevel="1" x14ac:dyDescent="0.15">
      <c r="B2093" t="s">
        <v>1669</v>
      </c>
      <c r="C2093" t="s">
        <v>291</v>
      </c>
      <c r="E2093" t="s">
        <v>10643</v>
      </c>
      <c r="F2093" t="s">
        <v>14110</v>
      </c>
      <c r="G2093" t="s">
        <v>1670</v>
      </c>
      <c r="H2093" s="17">
        <v>42125</v>
      </c>
      <c r="I2093" s="15">
        <v>2015</v>
      </c>
      <c r="J2093" t="s">
        <v>10634</v>
      </c>
      <c r="K2093" s="5">
        <v>280941.98</v>
      </c>
      <c r="L2093" t="s">
        <v>967</v>
      </c>
      <c r="M2093" t="s">
        <v>956</v>
      </c>
      <c r="N2093" t="s">
        <v>10635</v>
      </c>
      <c r="O2093" t="s">
        <v>825</v>
      </c>
      <c r="P2093" t="s">
        <v>14111</v>
      </c>
      <c r="Q2093" t="s">
        <v>14111</v>
      </c>
      <c r="R2093" t="s">
        <v>750</v>
      </c>
      <c r="S2093" t="s">
        <v>795</v>
      </c>
      <c r="T2093" t="s">
        <v>14112</v>
      </c>
      <c r="U2093" t="s">
        <v>965</v>
      </c>
      <c r="V2093" t="s">
        <v>10638</v>
      </c>
      <c r="W2093" t="s">
        <v>970</v>
      </c>
      <c r="X2093" t="s">
        <v>14113</v>
      </c>
    </row>
    <row r="2094" spans="2:24" ht="11" outlineLevel="1" x14ac:dyDescent="0.15">
      <c r="B2094" t="s">
        <v>1669</v>
      </c>
      <c r="C2094" t="s">
        <v>291</v>
      </c>
      <c r="E2094" t="s">
        <v>10649</v>
      </c>
      <c r="F2094" t="s">
        <v>14110</v>
      </c>
      <c r="G2094" t="s">
        <v>1670</v>
      </c>
      <c r="H2094" s="17">
        <v>42027</v>
      </c>
      <c r="I2094" s="15">
        <v>2015</v>
      </c>
      <c r="J2094" t="s">
        <v>10634</v>
      </c>
      <c r="K2094" s="5">
        <v>1561085</v>
      </c>
      <c r="L2094" t="s">
        <v>967</v>
      </c>
      <c r="M2094" t="s">
        <v>956</v>
      </c>
      <c r="N2094" t="s">
        <v>10635</v>
      </c>
      <c r="O2094" t="s">
        <v>825</v>
      </c>
      <c r="P2094" t="s">
        <v>14111</v>
      </c>
      <c r="Q2094" t="s">
        <v>14111</v>
      </c>
      <c r="R2094" t="s">
        <v>750</v>
      </c>
      <c r="S2094" t="s">
        <v>795</v>
      </c>
      <c r="T2094" t="s">
        <v>14114</v>
      </c>
      <c r="U2094" t="s">
        <v>965</v>
      </c>
      <c r="V2094" t="s">
        <v>10638</v>
      </c>
      <c r="W2094" t="s">
        <v>970</v>
      </c>
      <c r="X2094" t="s">
        <v>14115</v>
      </c>
    </row>
    <row r="2095" spans="2:24" ht="11" outlineLevel="1" x14ac:dyDescent="0.15">
      <c r="B2095" t="s">
        <v>1669</v>
      </c>
      <c r="C2095" t="s">
        <v>291</v>
      </c>
      <c r="E2095" t="s">
        <v>10652</v>
      </c>
      <c r="F2095" t="s">
        <v>14110</v>
      </c>
      <c r="G2095" t="s">
        <v>1670</v>
      </c>
      <c r="H2095" s="17">
        <v>42067</v>
      </c>
      <c r="I2095" s="15">
        <v>2015</v>
      </c>
      <c r="J2095" t="s">
        <v>10634</v>
      </c>
      <c r="K2095" s="5">
        <v>25760</v>
      </c>
      <c r="L2095" t="s">
        <v>967</v>
      </c>
      <c r="M2095" t="s">
        <v>956</v>
      </c>
      <c r="N2095" t="s">
        <v>10635</v>
      </c>
      <c r="O2095" t="s">
        <v>825</v>
      </c>
      <c r="P2095" t="s">
        <v>14111</v>
      </c>
      <c r="Q2095" t="s">
        <v>14111</v>
      </c>
      <c r="R2095" t="s">
        <v>750</v>
      </c>
      <c r="S2095" t="s">
        <v>795</v>
      </c>
      <c r="T2095" t="s">
        <v>14116</v>
      </c>
      <c r="U2095" t="s">
        <v>965</v>
      </c>
      <c r="V2095" t="s">
        <v>10638</v>
      </c>
      <c r="W2095" t="s">
        <v>970</v>
      </c>
      <c r="X2095" t="s">
        <v>14117</v>
      </c>
    </row>
    <row r="2096" spans="2:24" ht="11" outlineLevel="1" x14ac:dyDescent="0.15">
      <c r="B2096" t="s">
        <v>1669</v>
      </c>
      <c r="C2096" t="s">
        <v>291</v>
      </c>
      <c r="E2096" t="s">
        <v>10664</v>
      </c>
      <c r="F2096" t="s">
        <v>14110</v>
      </c>
      <c r="G2096" t="s">
        <v>1670</v>
      </c>
      <c r="H2096" s="17">
        <v>42094</v>
      </c>
      <c r="I2096" s="15">
        <v>2015</v>
      </c>
      <c r="J2096" t="s">
        <v>10634</v>
      </c>
      <c r="K2096" s="5">
        <v>911683.13</v>
      </c>
      <c r="L2096" t="s">
        <v>967</v>
      </c>
      <c r="M2096" t="s">
        <v>956</v>
      </c>
      <c r="N2096" t="s">
        <v>10635</v>
      </c>
      <c r="O2096" t="s">
        <v>825</v>
      </c>
      <c r="P2096" t="s">
        <v>14111</v>
      </c>
      <c r="Q2096" t="s">
        <v>14111</v>
      </c>
      <c r="R2096" t="s">
        <v>750</v>
      </c>
      <c r="S2096" t="s">
        <v>795</v>
      </c>
      <c r="T2096" t="s">
        <v>14118</v>
      </c>
      <c r="U2096" t="s">
        <v>965</v>
      </c>
      <c r="V2096" t="s">
        <v>10638</v>
      </c>
      <c r="W2096" t="s">
        <v>970</v>
      </c>
      <c r="X2096" t="s">
        <v>14119</v>
      </c>
    </row>
    <row r="2097" spans="2:24" ht="11" outlineLevel="1" x14ac:dyDescent="0.15">
      <c r="B2097" t="s">
        <v>1673</v>
      </c>
      <c r="C2097" t="s">
        <v>1481</v>
      </c>
      <c r="D2097" t="s">
        <v>179</v>
      </c>
      <c r="E2097" t="s">
        <v>10956</v>
      </c>
      <c r="F2097" t="s">
        <v>12674</v>
      </c>
      <c r="G2097" t="s">
        <v>1299</v>
      </c>
      <c r="H2097" s="17">
        <v>42766</v>
      </c>
      <c r="I2097" s="15">
        <v>2017</v>
      </c>
      <c r="J2097" t="s">
        <v>10634</v>
      </c>
      <c r="K2097" s="5">
        <v>0</v>
      </c>
      <c r="L2097" t="s">
        <v>967</v>
      </c>
      <c r="M2097" t="s">
        <v>985</v>
      </c>
      <c r="N2097" t="s">
        <v>10635</v>
      </c>
      <c r="O2097" t="s">
        <v>818</v>
      </c>
      <c r="P2097" t="s">
        <v>10671</v>
      </c>
      <c r="Q2097" t="s">
        <v>10671</v>
      </c>
      <c r="R2097" t="s">
        <v>739</v>
      </c>
      <c r="S2097" t="s">
        <v>795</v>
      </c>
      <c r="T2097" t="s">
        <v>14120</v>
      </c>
      <c r="U2097" t="s">
        <v>965</v>
      </c>
      <c r="V2097" t="s">
        <v>10638</v>
      </c>
      <c r="W2097" t="s">
        <v>970</v>
      </c>
      <c r="X2097" t="s">
        <v>14121</v>
      </c>
    </row>
    <row r="2098" spans="2:24" ht="11" outlineLevel="1" x14ac:dyDescent="0.15">
      <c r="B2098" t="s">
        <v>1673</v>
      </c>
      <c r="C2098" t="s">
        <v>1481</v>
      </c>
      <c r="D2098" t="s">
        <v>179</v>
      </c>
      <c r="E2098" t="s">
        <v>10968</v>
      </c>
      <c r="F2098" t="s">
        <v>12674</v>
      </c>
      <c r="G2098" t="s">
        <v>1299</v>
      </c>
      <c r="H2098" s="17">
        <v>42962</v>
      </c>
      <c r="I2098" s="15">
        <v>2017</v>
      </c>
      <c r="J2098" t="s">
        <v>10634</v>
      </c>
      <c r="K2098" s="5">
        <v>17364.71</v>
      </c>
      <c r="L2098" t="s">
        <v>967</v>
      </c>
      <c r="M2098" t="s">
        <v>985</v>
      </c>
      <c r="N2098" t="s">
        <v>10635</v>
      </c>
      <c r="O2098" t="s">
        <v>818</v>
      </c>
      <c r="P2098" t="s">
        <v>10671</v>
      </c>
      <c r="Q2098" t="s">
        <v>10671</v>
      </c>
      <c r="R2098" t="s">
        <v>739</v>
      </c>
      <c r="S2098" t="s">
        <v>795</v>
      </c>
      <c r="T2098" t="s">
        <v>14122</v>
      </c>
      <c r="U2098" t="s">
        <v>965</v>
      </c>
      <c r="V2098" t="s">
        <v>10638</v>
      </c>
      <c r="W2098" t="s">
        <v>970</v>
      </c>
      <c r="X2098" t="s">
        <v>14123</v>
      </c>
    </row>
    <row r="2099" spans="2:24" ht="11" outlineLevel="1" x14ac:dyDescent="0.15">
      <c r="B2099" t="s">
        <v>1673</v>
      </c>
      <c r="C2099" t="s">
        <v>1481</v>
      </c>
      <c r="D2099" t="s">
        <v>179</v>
      </c>
      <c r="E2099" t="s">
        <v>10905</v>
      </c>
      <c r="F2099" t="s">
        <v>12674</v>
      </c>
      <c r="G2099" t="s">
        <v>1299</v>
      </c>
      <c r="H2099" s="17">
        <v>42824</v>
      </c>
      <c r="I2099" s="15">
        <v>2017</v>
      </c>
      <c r="J2099" t="s">
        <v>10634</v>
      </c>
      <c r="K2099" s="5">
        <v>0</v>
      </c>
      <c r="L2099" t="s">
        <v>967</v>
      </c>
      <c r="M2099" t="s">
        <v>985</v>
      </c>
      <c r="N2099" t="s">
        <v>10635</v>
      </c>
      <c r="O2099" t="s">
        <v>818</v>
      </c>
      <c r="P2099" t="s">
        <v>10671</v>
      </c>
      <c r="Q2099" t="s">
        <v>10671</v>
      </c>
      <c r="R2099" t="s">
        <v>739</v>
      </c>
      <c r="S2099" t="s">
        <v>795</v>
      </c>
      <c r="T2099" t="s">
        <v>14122</v>
      </c>
      <c r="U2099" t="s">
        <v>965</v>
      </c>
      <c r="V2099" t="s">
        <v>10638</v>
      </c>
      <c r="W2099" t="s">
        <v>970</v>
      </c>
      <c r="X2099" t="s">
        <v>14124</v>
      </c>
    </row>
    <row r="2100" spans="2:24" ht="11" outlineLevel="1" x14ac:dyDescent="0.15">
      <c r="B2100" t="s">
        <v>1673</v>
      </c>
      <c r="C2100" t="s">
        <v>1481</v>
      </c>
      <c r="D2100" t="s">
        <v>179</v>
      </c>
      <c r="E2100" t="s">
        <v>10959</v>
      </c>
      <c r="F2100" t="s">
        <v>12674</v>
      </c>
      <c r="G2100" t="s">
        <v>1299</v>
      </c>
      <c r="H2100" s="17">
        <v>42853</v>
      </c>
      <c r="I2100" s="15">
        <v>2017</v>
      </c>
      <c r="J2100" t="s">
        <v>10634</v>
      </c>
      <c r="K2100" s="5">
        <v>0</v>
      </c>
      <c r="L2100" t="s">
        <v>967</v>
      </c>
      <c r="M2100" t="s">
        <v>985</v>
      </c>
      <c r="N2100" t="s">
        <v>10635</v>
      </c>
      <c r="O2100" t="s">
        <v>818</v>
      </c>
      <c r="P2100" t="s">
        <v>10671</v>
      </c>
      <c r="Q2100" t="s">
        <v>10671</v>
      </c>
      <c r="R2100" t="s">
        <v>739</v>
      </c>
      <c r="S2100" t="s">
        <v>795</v>
      </c>
      <c r="T2100" t="s">
        <v>14125</v>
      </c>
      <c r="U2100" t="s">
        <v>965</v>
      </c>
      <c r="V2100" t="s">
        <v>10638</v>
      </c>
      <c r="W2100" t="s">
        <v>970</v>
      </c>
      <c r="X2100" t="s">
        <v>14126</v>
      </c>
    </row>
    <row r="2101" spans="2:24" ht="11" outlineLevel="1" x14ac:dyDescent="0.15">
      <c r="B2101" t="s">
        <v>1673</v>
      </c>
      <c r="C2101" t="s">
        <v>1481</v>
      </c>
      <c r="D2101" t="s">
        <v>179</v>
      </c>
      <c r="E2101" t="s">
        <v>10923</v>
      </c>
      <c r="F2101" t="s">
        <v>12674</v>
      </c>
      <c r="G2101" t="s">
        <v>1299</v>
      </c>
      <c r="H2101" s="17">
        <v>42773</v>
      </c>
      <c r="I2101" s="15">
        <v>2017</v>
      </c>
      <c r="J2101" t="s">
        <v>10634</v>
      </c>
      <c r="K2101" s="5">
        <v>0</v>
      </c>
      <c r="L2101" t="s">
        <v>967</v>
      </c>
      <c r="M2101" t="s">
        <v>985</v>
      </c>
      <c r="N2101" t="s">
        <v>10635</v>
      </c>
      <c r="O2101" t="s">
        <v>818</v>
      </c>
      <c r="P2101" t="s">
        <v>10671</v>
      </c>
      <c r="Q2101" t="s">
        <v>10671</v>
      </c>
      <c r="R2101" t="s">
        <v>739</v>
      </c>
      <c r="S2101" t="s">
        <v>795</v>
      </c>
      <c r="T2101" t="s">
        <v>14122</v>
      </c>
      <c r="U2101" t="s">
        <v>965</v>
      </c>
      <c r="V2101" t="s">
        <v>10638</v>
      </c>
      <c r="W2101" t="s">
        <v>970</v>
      </c>
      <c r="X2101" t="s">
        <v>14127</v>
      </c>
    </row>
    <row r="2102" spans="2:24" ht="11" outlineLevel="1" x14ac:dyDescent="0.15">
      <c r="B2102" t="s">
        <v>1673</v>
      </c>
      <c r="C2102" t="s">
        <v>1481</v>
      </c>
      <c r="D2102" t="s">
        <v>179</v>
      </c>
      <c r="E2102" t="s">
        <v>10950</v>
      </c>
      <c r="F2102" t="s">
        <v>12674</v>
      </c>
      <c r="G2102" t="s">
        <v>1299</v>
      </c>
      <c r="H2102" s="17">
        <v>42723</v>
      </c>
      <c r="I2102" s="15">
        <v>2017</v>
      </c>
      <c r="J2102" t="s">
        <v>10634</v>
      </c>
      <c r="K2102" s="5">
        <v>21828.74</v>
      </c>
      <c r="L2102" t="s">
        <v>967</v>
      </c>
      <c r="M2102" t="s">
        <v>985</v>
      </c>
      <c r="N2102" t="s">
        <v>10635</v>
      </c>
      <c r="O2102" t="s">
        <v>818</v>
      </c>
      <c r="P2102" t="s">
        <v>10671</v>
      </c>
      <c r="Q2102" t="s">
        <v>11057</v>
      </c>
      <c r="R2102" t="s">
        <v>739</v>
      </c>
      <c r="S2102" t="s">
        <v>795</v>
      </c>
      <c r="T2102" t="s">
        <v>14122</v>
      </c>
      <c r="U2102" t="s">
        <v>965</v>
      </c>
      <c r="V2102" t="s">
        <v>10638</v>
      </c>
      <c r="W2102" t="s">
        <v>970</v>
      </c>
      <c r="X2102" t="s">
        <v>14128</v>
      </c>
    </row>
    <row r="2103" spans="2:24" ht="11" outlineLevel="1" x14ac:dyDescent="0.15">
      <c r="B2103" t="s">
        <v>1673</v>
      </c>
      <c r="C2103" t="s">
        <v>1481</v>
      </c>
      <c r="D2103" t="s">
        <v>179</v>
      </c>
      <c r="E2103" t="s">
        <v>10935</v>
      </c>
      <c r="F2103" t="s">
        <v>12674</v>
      </c>
      <c r="G2103" t="s">
        <v>1299</v>
      </c>
      <c r="H2103" s="17">
        <v>42877</v>
      </c>
      <c r="I2103" s="15">
        <v>2017</v>
      </c>
      <c r="J2103" t="s">
        <v>10634</v>
      </c>
      <c r="K2103" s="5">
        <v>0</v>
      </c>
      <c r="L2103" t="s">
        <v>967</v>
      </c>
      <c r="M2103" t="s">
        <v>985</v>
      </c>
      <c r="N2103" t="s">
        <v>10635</v>
      </c>
      <c r="O2103" t="s">
        <v>818</v>
      </c>
      <c r="P2103" t="s">
        <v>10671</v>
      </c>
      <c r="Q2103" t="s">
        <v>10671</v>
      </c>
      <c r="R2103" t="s">
        <v>739</v>
      </c>
      <c r="S2103" t="s">
        <v>795</v>
      </c>
      <c r="T2103" t="s">
        <v>14122</v>
      </c>
      <c r="U2103" t="s">
        <v>965</v>
      </c>
      <c r="V2103" t="s">
        <v>10638</v>
      </c>
      <c r="W2103" t="s">
        <v>970</v>
      </c>
      <c r="X2103" t="s">
        <v>14129</v>
      </c>
    </row>
    <row r="2104" spans="2:24" ht="11" outlineLevel="1" x14ac:dyDescent="0.15">
      <c r="B2104" t="s">
        <v>1673</v>
      </c>
      <c r="C2104" t="s">
        <v>1481</v>
      </c>
      <c r="D2104" t="s">
        <v>179</v>
      </c>
      <c r="E2104" t="s">
        <v>10908</v>
      </c>
      <c r="F2104" t="s">
        <v>12674</v>
      </c>
      <c r="G2104" t="s">
        <v>1299</v>
      </c>
      <c r="H2104" s="17">
        <v>42901</v>
      </c>
      <c r="I2104" s="15">
        <v>2017</v>
      </c>
      <c r="J2104" t="s">
        <v>10634</v>
      </c>
      <c r="K2104" s="5">
        <v>9952.7999999999993</v>
      </c>
      <c r="L2104" t="s">
        <v>967</v>
      </c>
      <c r="M2104" t="s">
        <v>985</v>
      </c>
      <c r="N2104" t="s">
        <v>10635</v>
      </c>
      <c r="O2104" t="s">
        <v>818</v>
      </c>
      <c r="P2104" t="s">
        <v>10671</v>
      </c>
      <c r="Q2104" t="s">
        <v>10671</v>
      </c>
      <c r="R2104" t="s">
        <v>739</v>
      </c>
      <c r="S2104" t="s">
        <v>795</v>
      </c>
      <c r="T2104" t="s">
        <v>14122</v>
      </c>
      <c r="U2104" t="s">
        <v>965</v>
      </c>
      <c r="V2104" t="s">
        <v>10638</v>
      </c>
      <c r="W2104" t="s">
        <v>970</v>
      </c>
      <c r="X2104" t="s">
        <v>14130</v>
      </c>
    </row>
    <row r="2105" spans="2:24" ht="11" outlineLevel="1" x14ac:dyDescent="0.15">
      <c r="B2105" t="s">
        <v>1673</v>
      </c>
      <c r="C2105" t="s">
        <v>1481</v>
      </c>
      <c r="D2105" t="s">
        <v>179</v>
      </c>
      <c r="E2105" t="s">
        <v>10889</v>
      </c>
      <c r="F2105" t="s">
        <v>12674</v>
      </c>
      <c r="G2105" t="s">
        <v>1299</v>
      </c>
      <c r="H2105" s="17">
        <v>42782</v>
      </c>
      <c r="I2105" s="15">
        <v>2017</v>
      </c>
      <c r="J2105" t="s">
        <v>10634</v>
      </c>
      <c r="K2105" s="5">
        <v>0</v>
      </c>
      <c r="L2105" t="s">
        <v>967</v>
      </c>
      <c r="M2105" t="s">
        <v>985</v>
      </c>
      <c r="N2105" t="s">
        <v>10635</v>
      </c>
      <c r="O2105" t="s">
        <v>818</v>
      </c>
      <c r="P2105" t="s">
        <v>10671</v>
      </c>
      <c r="Q2105" t="s">
        <v>10671</v>
      </c>
      <c r="R2105" t="s">
        <v>739</v>
      </c>
      <c r="S2105" t="s">
        <v>795</v>
      </c>
      <c r="T2105" t="s">
        <v>14122</v>
      </c>
      <c r="U2105" t="s">
        <v>965</v>
      </c>
      <c r="V2105" t="s">
        <v>10638</v>
      </c>
      <c r="W2105" t="s">
        <v>970</v>
      </c>
      <c r="X2105" t="s">
        <v>14131</v>
      </c>
    </row>
    <row r="2106" spans="2:24" ht="11" outlineLevel="1" x14ac:dyDescent="0.15">
      <c r="B2106" t="s">
        <v>1673</v>
      </c>
      <c r="C2106" t="s">
        <v>1481</v>
      </c>
      <c r="D2106" t="s">
        <v>179</v>
      </c>
      <c r="E2106" t="s">
        <v>10649</v>
      </c>
      <c r="F2106" t="s">
        <v>12674</v>
      </c>
      <c r="G2106" t="s">
        <v>1299</v>
      </c>
      <c r="H2106" s="17">
        <v>42636</v>
      </c>
      <c r="I2106" s="15">
        <v>2016</v>
      </c>
      <c r="J2106" t="s">
        <v>10634</v>
      </c>
      <c r="K2106" s="5">
        <v>2727575</v>
      </c>
      <c r="L2106" t="s">
        <v>967</v>
      </c>
      <c r="M2106" t="s">
        <v>985</v>
      </c>
      <c r="N2106" t="s">
        <v>10635</v>
      </c>
      <c r="O2106" t="s">
        <v>818</v>
      </c>
      <c r="P2106" t="s">
        <v>10671</v>
      </c>
      <c r="Q2106" t="s">
        <v>11057</v>
      </c>
      <c r="R2106" t="s">
        <v>739</v>
      </c>
      <c r="S2106" t="s">
        <v>795</v>
      </c>
      <c r="T2106" t="s">
        <v>14122</v>
      </c>
      <c r="U2106" t="s">
        <v>965</v>
      </c>
      <c r="V2106" t="s">
        <v>10638</v>
      </c>
      <c r="W2106" t="s">
        <v>970</v>
      </c>
      <c r="X2106" t="s">
        <v>14132</v>
      </c>
    </row>
    <row r="2107" spans="2:24" ht="11" outlineLevel="1" x14ac:dyDescent="0.15">
      <c r="B2107" t="s">
        <v>1673</v>
      </c>
      <c r="C2107" t="s">
        <v>1481</v>
      </c>
      <c r="D2107" t="s">
        <v>179</v>
      </c>
      <c r="E2107" t="s">
        <v>10989</v>
      </c>
      <c r="F2107" t="s">
        <v>12674</v>
      </c>
      <c r="G2107" t="s">
        <v>1299</v>
      </c>
      <c r="H2107" s="17">
        <v>42696</v>
      </c>
      <c r="I2107" s="15">
        <v>2017</v>
      </c>
      <c r="J2107" t="s">
        <v>10634</v>
      </c>
      <c r="K2107" s="5">
        <v>0</v>
      </c>
      <c r="L2107" t="s">
        <v>967</v>
      </c>
      <c r="M2107" t="s">
        <v>985</v>
      </c>
      <c r="N2107" t="s">
        <v>10635</v>
      </c>
      <c r="O2107" t="s">
        <v>818</v>
      </c>
      <c r="P2107" t="s">
        <v>10671</v>
      </c>
      <c r="Q2107" t="s">
        <v>11057</v>
      </c>
      <c r="R2107" t="s">
        <v>739</v>
      </c>
      <c r="S2107" t="s">
        <v>795</v>
      </c>
      <c r="T2107" t="s">
        <v>14122</v>
      </c>
      <c r="U2107" t="s">
        <v>965</v>
      </c>
      <c r="V2107" t="s">
        <v>10638</v>
      </c>
      <c r="W2107" t="s">
        <v>970</v>
      </c>
      <c r="X2107" t="s">
        <v>14133</v>
      </c>
    </row>
    <row r="2108" spans="2:24" ht="11" outlineLevel="1" x14ac:dyDescent="0.15">
      <c r="B2108" t="s">
        <v>1673</v>
      </c>
      <c r="C2108" t="s">
        <v>1481</v>
      </c>
      <c r="D2108" t="s">
        <v>179</v>
      </c>
      <c r="E2108" t="s">
        <v>10926</v>
      </c>
      <c r="F2108" t="s">
        <v>12674</v>
      </c>
      <c r="G2108" t="s">
        <v>1299</v>
      </c>
      <c r="H2108" s="17">
        <v>42790</v>
      </c>
      <c r="I2108" s="15">
        <v>2017</v>
      </c>
      <c r="J2108" t="s">
        <v>10634</v>
      </c>
      <c r="K2108" s="5">
        <v>0</v>
      </c>
      <c r="L2108" t="s">
        <v>967</v>
      </c>
      <c r="M2108" t="s">
        <v>985</v>
      </c>
      <c r="N2108" t="s">
        <v>10635</v>
      </c>
      <c r="O2108" t="s">
        <v>818</v>
      </c>
      <c r="P2108" t="s">
        <v>10671</v>
      </c>
      <c r="Q2108" t="s">
        <v>10671</v>
      </c>
      <c r="R2108" t="s">
        <v>739</v>
      </c>
      <c r="S2108" t="s">
        <v>795</v>
      </c>
      <c r="T2108" t="s">
        <v>14122</v>
      </c>
      <c r="U2108" t="s">
        <v>965</v>
      </c>
      <c r="V2108" t="s">
        <v>10638</v>
      </c>
      <c r="W2108" t="s">
        <v>970</v>
      </c>
      <c r="X2108" t="s">
        <v>14134</v>
      </c>
    </row>
    <row r="2109" spans="2:24" ht="11" outlineLevel="1" x14ac:dyDescent="0.15">
      <c r="B2109" t="s">
        <v>1675</v>
      </c>
      <c r="C2109" t="s">
        <v>1676</v>
      </c>
      <c r="D2109" t="s">
        <v>282</v>
      </c>
      <c r="E2109" t="s">
        <v>10632</v>
      </c>
      <c r="F2109" t="s">
        <v>679</v>
      </c>
      <c r="G2109" t="s">
        <v>1677</v>
      </c>
      <c r="H2109" s="17">
        <v>45488</v>
      </c>
      <c r="I2109" s="15">
        <v>2024</v>
      </c>
      <c r="J2109" t="s">
        <v>10634</v>
      </c>
      <c r="K2109" s="5">
        <v>458311.91</v>
      </c>
      <c r="L2109" t="s">
        <v>967</v>
      </c>
      <c r="M2109" t="s">
        <v>985</v>
      </c>
      <c r="N2109" t="s">
        <v>10635</v>
      </c>
      <c r="O2109" t="s">
        <v>818</v>
      </c>
      <c r="P2109" t="s">
        <v>13554</v>
      </c>
      <c r="Q2109" t="s">
        <v>13554</v>
      </c>
      <c r="R2109" t="s">
        <v>742</v>
      </c>
      <c r="S2109" t="s">
        <v>795</v>
      </c>
      <c r="T2109" t="s">
        <v>14135</v>
      </c>
      <c r="U2109" t="s">
        <v>965</v>
      </c>
      <c r="V2109" t="s">
        <v>10638</v>
      </c>
      <c r="W2109" t="s">
        <v>970</v>
      </c>
      <c r="X2109" t="s">
        <v>14136</v>
      </c>
    </row>
    <row r="2110" spans="2:24" ht="11" outlineLevel="1" x14ac:dyDescent="0.15">
      <c r="B2110" t="s">
        <v>1675</v>
      </c>
      <c r="C2110" t="s">
        <v>1676</v>
      </c>
      <c r="D2110" t="s">
        <v>282</v>
      </c>
      <c r="E2110" t="s">
        <v>10658</v>
      </c>
      <c r="F2110" t="s">
        <v>679</v>
      </c>
      <c r="G2110" t="s">
        <v>1677</v>
      </c>
      <c r="H2110" s="17">
        <v>45665</v>
      </c>
      <c r="I2110" s="15">
        <v>2025</v>
      </c>
      <c r="J2110" t="s">
        <v>10634</v>
      </c>
      <c r="K2110" s="5">
        <v>162960.91</v>
      </c>
      <c r="L2110" t="s">
        <v>967</v>
      </c>
      <c r="M2110" t="s">
        <v>985</v>
      </c>
      <c r="N2110" t="s">
        <v>10635</v>
      </c>
      <c r="O2110" t="s">
        <v>818</v>
      </c>
      <c r="P2110" t="s">
        <v>13554</v>
      </c>
      <c r="Q2110" t="s">
        <v>13554</v>
      </c>
      <c r="R2110" t="s">
        <v>742</v>
      </c>
      <c r="S2110" t="s">
        <v>795</v>
      </c>
      <c r="T2110" t="s">
        <v>14137</v>
      </c>
      <c r="U2110" t="s">
        <v>965</v>
      </c>
      <c r="V2110" t="s">
        <v>10638</v>
      </c>
      <c r="W2110" t="s">
        <v>970</v>
      </c>
      <c r="X2110" t="s">
        <v>14138</v>
      </c>
    </row>
    <row r="2111" spans="2:24" ht="11" outlineLevel="1" x14ac:dyDescent="0.15">
      <c r="B2111" t="s">
        <v>1675</v>
      </c>
      <c r="C2111" t="s">
        <v>1676</v>
      </c>
      <c r="D2111" t="s">
        <v>282</v>
      </c>
      <c r="E2111" t="s">
        <v>10661</v>
      </c>
      <c r="F2111" t="s">
        <v>679</v>
      </c>
      <c r="G2111" t="s">
        <v>1677</v>
      </c>
      <c r="H2111" s="17">
        <v>45699</v>
      </c>
      <c r="I2111" s="15">
        <v>2025</v>
      </c>
      <c r="J2111" t="s">
        <v>10634</v>
      </c>
      <c r="K2111" s="5">
        <v>20052</v>
      </c>
      <c r="L2111" t="s">
        <v>967</v>
      </c>
      <c r="M2111" t="s">
        <v>985</v>
      </c>
      <c r="N2111" t="s">
        <v>10635</v>
      </c>
      <c r="O2111" t="s">
        <v>818</v>
      </c>
      <c r="P2111" t="s">
        <v>13554</v>
      </c>
      <c r="Q2111" t="s">
        <v>13557</v>
      </c>
      <c r="R2111" t="s">
        <v>742</v>
      </c>
      <c r="S2111" t="s">
        <v>795</v>
      </c>
      <c r="T2111" t="s">
        <v>14139</v>
      </c>
      <c r="U2111" t="s">
        <v>965</v>
      </c>
      <c r="V2111" t="s">
        <v>10638</v>
      </c>
      <c r="W2111" t="s">
        <v>970</v>
      </c>
      <c r="X2111" t="s">
        <v>14140</v>
      </c>
    </row>
    <row r="2112" spans="2:24" ht="11" outlineLevel="1" x14ac:dyDescent="0.15">
      <c r="B2112" t="s">
        <v>1675</v>
      </c>
      <c r="C2112" t="s">
        <v>1676</v>
      </c>
      <c r="D2112" t="s">
        <v>282</v>
      </c>
      <c r="E2112" t="s">
        <v>10643</v>
      </c>
      <c r="F2112" t="s">
        <v>679</v>
      </c>
      <c r="G2112" t="s">
        <v>1677</v>
      </c>
      <c r="H2112" s="17">
        <v>45412</v>
      </c>
      <c r="I2112" s="15">
        <v>2024</v>
      </c>
      <c r="J2112" t="s">
        <v>10634</v>
      </c>
      <c r="K2112" s="5">
        <v>592012.59</v>
      </c>
      <c r="L2112" t="s">
        <v>967</v>
      </c>
      <c r="M2112" t="s">
        <v>985</v>
      </c>
      <c r="N2112" t="s">
        <v>10635</v>
      </c>
      <c r="O2112" t="s">
        <v>818</v>
      </c>
      <c r="P2112" t="s">
        <v>13554</v>
      </c>
      <c r="Q2112" t="s">
        <v>13554</v>
      </c>
      <c r="R2112" t="s">
        <v>742</v>
      </c>
      <c r="S2112" t="s">
        <v>795</v>
      </c>
      <c r="T2112" t="s">
        <v>14141</v>
      </c>
      <c r="U2112" t="s">
        <v>965</v>
      </c>
      <c r="V2112" t="s">
        <v>10638</v>
      </c>
      <c r="W2112" t="s">
        <v>970</v>
      </c>
      <c r="X2112" t="s">
        <v>14142</v>
      </c>
    </row>
    <row r="2113" spans="2:24" ht="11" outlineLevel="1" x14ac:dyDescent="0.15">
      <c r="B2113" t="s">
        <v>1675</v>
      </c>
      <c r="C2113" t="s">
        <v>1676</v>
      </c>
      <c r="D2113" t="s">
        <v>282</v>
      </c>
      <c r="E2113" t="s">
        <v>10667</v>
      </c>
      <c r="F2113" t="s">
        <v>679</v>
      </c>
      <c r="G2113" t="s">
        <v>1677</v>
      </c>
      <c r="H2113" s="17">
        <v>45602</v>
      </c>
      <c r="I2113" s="15">
        <v>2025</v>
      </c>
      <c r="J2113" t="s">
        <v>10634</v>
      </c>
      <c r="K2113" s="5">
        <v>184577.72</v>
      </c>
      <c r="L2113" t="s">
        <v>967</v>
      </c>
      <c r="M2113" t="s">
        <v>985</v>
      </c>
      <c r="N2113" t="s">
        <v>10635</v>
      </c>
      <c r="O2113" t="s">
        <v>818</v>
      </c>
      <c r="P2113" t="s">
        <v>13554</v>
      </c>
      <c r="Q2113" t="s">
        <v>13554</v>
      </c>
      <c r="R2113" t="s">
        <v>742</v>
      </c>
      <c r="S2113" t="s">
        <v>795</v>
      </c>
      <c r="T2113" t="s">
        <v>14143</v>
      </c>
      <c r="U2113" t="s">
        <v>965</v>
      </c>
      <c r="V2113" t="s">
        <v>10638</v>
      </c>
      <c r="W2113" t="s">
        <v>970</v>
      </c>
      <c r="X2113" t="s">
        <v>14144</v>
      </c>
    </row>
    <row r="2114" spans="2:24" ht="11" outlineLevel="1" x14ac:dyDescent="0.15">
      <c r="B2114" t="s">
        <v>1675</v>
      </c>
      <c r="C2114" t="s">
        <v>1676</v>
      </c>
      <c r="D2114" t="s">
        <v>282</v>
      </c>
      <c r="E2114" t="s">
        <v>10652</v>
      </c>
      <c r="F2114" t="s">
        <v>679</v>
      </c>
      <c r="G2114" t="s">
        <v>1677</v>
      </c>
      <c r="H2114" s="17">
        <v>45189</v>
      </c>
      <c r="I2114" s="15">
        <v>2023</v>
      </c>
      <c r="J2114" t="s">
        <v>10634</v>
      </c>
      <c r="K2114" s="5">
        <v>12227</v>
      </c>
      <c r="L2114" t="s">
        <v>967</v>
      </c>
      <c r="M2114" t="s">
        <v>985</v>
      </c>
      <c r="N2114" t="s">
        <v>10635</v>
      </c>
      <c r="O2114" t="s">
        <v>818</v>
      </c>
      <c r="P2114" t="s">
        <v>13554</v>
      </c>
      <c r="Q2114" t="s">
        <v>14145</v>
      </c>
      <c r="R2114" t="s">
        <v>742</v>
      </c>
      <c r="S2114" t="s">
        <v>795</v>
      </c>
      <c r="T2114" t="s">
        <v>14146</v>
      </c>
      <c r="U2114" t="s">
        <v>965</v>
      </c>
      <c r="V2114" t="s">
        <v>10638</v>
      </c>
      <c r="W2114" t="s">
        <v>970</v>
      </c>
      <c r="X2114" t="s">
        <v>14147</v>
      </c>
    </row>
    <row r="2115" spans="2:24" ht="11" outlineLevel="1" x14ac:dyDescent="0.15">
      <c r="B2115" t="s">
        <v>1675</v>
      </c>
      <c r="C2115" t="s">
        <v>1676</v>
      </c>
      <c r="D2115" t="s">
        <v>282</v>
      </c>
      <c r="E2115" t="s">
        <v>10655</v>
      </c>
      <c r="F2115" t="s">
        <v>679</v>
      </c>
      <c r="G2115" t="s">
        <v>1677</v>
      </c>
      <c r="H2115" s="17">
        <v>45750</v>
      </c>
      <c r="I2115" s="15">
        <v>2025</v>
      </c>
      <c r="J2115" t="s">
        <v>10634</v>
      </c>
      <c r="K2115" s="5">
        <v>71393.7</v>
      </c>
      <c r="L2115" t="s">
        <v>967</v>
      </c>
      <c r="M2115" t="s">
        <v>985</v>
      </c>
      <c r="N2115" t="s">
        <v>10635</v>
      </c>
      <c r="O2115" t="s">
        <v>818</v>
      </c>
      <c r="P2115" t="s">
        <v>13554</v>
      </c>
      <c r="Q2115" t="s">
        <v>13554</v>
      </c>
      <c r="R2115" t="s">
        <v>742</v>
      </c>
      <c r="S2115" t="s">
        <v>795</v>
      </c>
      <c r="T2115" t="s">
        <v>14148</v>
      </c>
      <c r="U2115" t="s">
        <v>965</v>
      </c>
      <c r="V2115" t="s">
        <v>10638</v>
      </c>
      <c r="W2115" t="s">
        <v>970</v>
      </c>
      <c r="X2115" t="s">
        <v>14149</v>
      </c>
    </row>
    <row r="2116" spans="2:24" ht="11" outlineLevel="1" x14ac:dyDescent="0.15">
      <c r="B2116" t="s">
        <v>1675</v>
      </c>
      <c r="C2116" t="s">
        <v>1676</v>
      </c>
      <c r="D2116" t="s">
        <v>282</v>
      </c>
      <c r="E2116" t="s">
        <v>10649</v>
      </c>
      <c r="F2116" t="s">
        <v>679</v>
      </c>
      <c r="G2116" t="s">
        <v>1677</v>
      </c>
      <c r="H2116" s="17">
        <v>45156</v>
      </c>
      <c r="I2116" s="15">
        <v>2023</v>
      </c>
      <c r="J2116" t="s">
        <v>10634</v>
      </c>
      <c r="K2116" s="5">
        <v>1204253</v>
      </c>
      <c r="L2116" t="s">
        <v>967</v>
      </c>
      <c r="M2116" t="s">
        <v>985</v>
      </c>
      <c r="N2116" t="s">
        <v>10635</v>
      </c>
      <c r="O2116" t="s">
        <v>818</v>
      </c>
      <c r="P2116" t="s">
        <v>13554</v>
      </c>
      <c r="Q2116" t="s">
        <v>14145</v>
      </c>
      <c r="R2116" t="s">
        <v>742</v>
      </c>
      <c r="S2116" t="s">
        <v>795</v>
      </c>
      <c r="T2116" t="s">
        <v>14150</v>
      </c>
      <c r="U2116" t="s">
        <v>965</v>
      </c>
      <c r="V2116" t="s">
        <v>10638</v>
      </c>
      <c r="W2116" t="s">
        <v>970</v>
      </c>
      <c r="X2116" t="s">
        <v>14151</v>
      </c>
    </row>
    <row r="2117" spans="2:24" ht="11" outlineLevel="1" x14ac:dyDescent="0.15">
      <c r="B2117" t="s">
        <v>1675</v>
      </c>
      <c r="C2117" t="s">
        <v>1676</v>
      </c>
      <c r="D2117" t="s">
        <v>282</v>
      </c>
      <c r="E2117" t="s">
        <v>10664</v>
      </c>
      <c r="F2117" t="s">
        <v>679</v>
      </c>
      <c r="G2117" t="s">
        <v>1677</v>
      </c>
      <c r="H2117" s="17">
        <v>45244</v>
      </c>
      <c r="I2117" s="15">
        <v>2024</v>
      </c>
      <c r="J2117" t="s">
        <v>10634</v>
      </c>
      <c r="K2117" s="5">
        <v>66094</v>
      </c>
      <c r="L2117" t="s">
        <v>967</v>
      </c>
      <c r="M2117" t="s">
        <v>985</v>
      </c>
      <c r="N2117" t="s">
        <v>10635</v>
      </c>
      <c r="O2117" t="s">
        <v>818</v>
      </c>
      <c r="P2117" t="s">
        <v>13554</v>
      </c>
      <c r="Q2117" t="s">
        <v>13554</v>
      </c>
      <c r="R2117" t="s">
        <v>742</v>
      </c>
      <c r="S2117" t="s">
        <v>795</v>
      </c>
      <c r="T2117" t="s">
        <v>14150</v>
      </c>
      <c r="U2117" t="s">
        <v>965</v>
      </c>
      <c r="V2117" t="s">
        <v>10638</v>
      </c>
      <c r="W2117" t="s">
        <v>970</v>
      </c>
      <c r="X2117" t="s">
        <v>14152</v>
      </c>
    </row>
    <row r="2118" spans="2:24" ht="11" outlineLevel="1" x14ac:dyDescent="0.15">
      <c r="B2118" t="s">
        <v>1680</v>
      </c>
      <c r="C2118" t="s">
        <v>292</v>
      </c>
      <c r="E2118" t="s">
        <v>10649</v>
      </c>
      <c r="F2118" t="s">
        <v>1682</v>
      </c>
      <c r="G2118" t="s">
        <v>1681</v>
      </c>
      <c r="H2118" s="17">
        <v>42272</v>
      </c>
      <c r="I2118" s="15">
        <v>2015</v>
      </c>
      <c r="J2118" t="s">
        <v>10634</v>
      </c>
      <c r="K2118" s="5">
        <v>2740000</v>
      </c>
      <c r="L2118" t="s">
        <v>967</v>
      </c>
      <c r="M2118" t="s">
        <v>1141</v>
      </c>
      <c r="N2118" t="s">
        <v>10635</v>
      </c>
      <c r="O2118" t="s">
        <v>804</v>
      </c>
      <c r="P2118" t="s">
        <v>11052</v>
      </c>
      <c r="Q2118" t="s">
        <v>14153</v>
      </c>
      <c r="R2118" t="s">
        <v>750</v>
      </c>
      <c r="S2118" t="s">
        <v>865</v>
      </c>
      <c r="T2118" t="s">
        <v>14154</v>
      </c>
      <c r="U2118" t="s">
        <v>965</v>
      </c>
      <c r="V2118" t="s">
        <v>10638</v>
      </c>
      <c r="W2118" t="s">
        <v>970</v>
      </c>
      <c r="X2118" t="s">
        <v>14155</v>
      </c>
    </row>
    <row r="2119" spans="2:24" ht="11" outlineLevel="1" x14ac:dyDescent="0.15">
      <c r="B2119" t="s">
        <v>1680</v>
      </c>
      <c r="C2119" t="s">
        <v>292</v>
      </c>
      <c r="E2119" t="s">
        <v>10664</v>
      </c>
      <c r="F2119" t="s">
        <v>1682</v>
      </c>
      <c r="G2119" t="s">
        <v>1681</v>
      </c>
      <c r="H2119" s="17">
        <v>42369</v>
      </c>
      <c r="I2119" s="15">
        <v>2016</v>
      </c>
      <c r="J2119" t="s">
        <v>10634</v>
      </c>
      <c r="K2119" s="5">
        <v>0</v>
      </c>
      <c r="L2119" t="s">
        <v>967</v>
      </c>
      <c r="M2119" t="s">
        <v>1141</v>
      </c>
      <c r="N2119" t="s">
        <v>10635</v>
      </c>
      <c r="O2119" t="s">
        <v>804</v>
      </c>
      <c r="P2119" t="s">
        <v>11052</v>
      </c>
      <c r="Q2119" t="s">
        <v>14153</v>
      </c>
      <c r="R2119" t="s">
        <v>750</v>
      </c>
      <c r="S2119" t="s">
        <v>865</v>
      </c>
      <c r="T2119" t="s">
        <v>14154</v>
      </c>
      <c r="U2119" t="s">
        <v>965</v>
      </c>
      <c r="V2119" t="s">
        <v>10638</v>
      </c>
      <c r="W2119" t="s">
        <v>970</v>
      </c>
      <c r="X2119" t="s">
        <v>14156</v>
      </c>
    </row>
    <row r="2120" spans="2:24" ht="11" outlineLevel="1" x14ac:dyDescent="0.15">
      <c r="B2120" t="s">
        <v>1680</v>
      </c>
      <c r="C2120" t="s">
        <v>292</v>
      </c>
      <c r="E2120" t="s">
        <v>10652</v>
      </c>
      <c r="F2120" t="s">
        <v>1682</v>
      </c>
      <c r="G2120" t="s">
        <v>1681</v>
      </c>
      <c r="H2120" s="17">
        <v>42277</v>
      </c>
      <c r="I2120" s="15">
        <v>2015</v>
      </c>
      <c r="J2120" t="s">
        <v>10634</v>
      </c>
      <c r="K2120" s="5">
        <v>0</v>
      </c>
      <c r="L2120" t="s">
        <v>967</v>
      </c>
      <c r="M2120" t="s">
        <v>1141</v>
      </c>
      <c r="N2120" t="s">
        <v>10635</v>
      </c>
      <c r="O2120" t="s">
        <v>804</v>
      </c>
      <c r="P2120" t="s">
        <v>11052</v>
      </c>
      <c r="Q2120" t="s">
        <v>14153</v>
      </c>
      <c r="R2120" t="s">
        <v>750</v>
      </c>
      <c r="S2120" t="s">
        <v>865</v>
      </c>
      <c r="T2120" t="s">
        <v>14154</v>
      </c>
      <c r="U2120" t="s">
        <v>965</v>
      </c>
      <c r="V2120" t="s">
        <v>10638</v>
      </c>
      <c r="W2120" t="s">
        <v>970</v>
      </c>
      <c r="X2120" t="s">
        <v>14157</v>
      </c>
    </row>
    <row r="2121" spans="2:24" ht="11" outlineLevel="1" x14ac:dyDescent="0.15">
      <c r="B2121" t="s">
        <v>1685</v>
      </c>
      <c r="C2121" t="s">
        <v>1686</v>
      </c>
      <c r="D2121" t="s">
        <v>211</v>
      </c>
      <c r="E2121" t="s">
        <v>10711</v>
      </c>
      <c r="F2121" t="s">
        <v>12651</v>
      </c>
      <c r="G2121" t="s">
        <v>1294</v>
      </c>
      <c r="H2121" s="17">
        <v>44403</v>
      </c>
      <c r="I2121" s="15">
        <v>2021</v>
      </c>
      <c r="J2121" t="s">
        <v>10634</v>
      </c>
      <c r="K2121" s="5">
        <v>-256.86</v>
      </c>
      <c r="L2121" t="s">
        <v>967</v>
      </c>
      <c r="M2121" t="s">
        <v>985</v>
      </c>
      <c r="N2121" t="s">
        <v>10635</v>
      </c>
      <c r="O2121" t="s">
        <v>818</v>
      </c>
      <c r="P2121" t="s">
        <v>10671</v>
      </c>
      <c r="Q2121" t="s">
        <v>10671</v>
      </c>
      <c r="R2121" t="s">
        <v>755</v>
      </c>
      <c r="S2121" t="s">
        <v>795</v>
      </c>
      <c r="T2121" t="s">
        <v>14158</v>
      </c>
      <c r="U2121" t="s">
        <v>965</v>
      </c>
      <c r="V2121" t="s">
        <v>10638</v>
      </c>
      <c r="W2121" t="s">
        <v>970</v>
      </c>
      <c r="X2121" t="s">
        <v>14159</v>
      </c>
    </row>
    <row r="2122" spans="2:24" ht="11" outlineLevel="1" x14ac:dyDescent="0.15">
      <c r="B2122" t="s">
        <v>1685</v>
      </c>
      <c r="C2122" t="s">
        <v>1686</v>
      </c>
      <c r="D2122" t="s">
        <v>211</v>
      </c>
      <c r="E2122" t="s">
        <v>10643</v>
      </c>
      <c r="F2122" t="s">
        <v>12651</v>
      </c>
      <c r="G2122" t="s">
        <v>1294</v>
      </c>
      <c r="H2122" s="17">
        <v>44129</v>
      </c>
      <c r="I2122" s="15">
        <v>2021</v>
      </c>
      <c r="J2122" t="s">
        <v>10634</v>
      </c>
      <c r="K2122" s="5">
        <v>0</v>
      </c>
      <c r="L2122" t="s">
        <v>967</v>
      </c>
      <c r="M2122" t="s">
        <v>985</v>
      </c>
      <c r="N2122" t="s">
        <v>10635</v>
      </c>
      <c r="O2122" t="s">
        <v>818</v>
      </c>
      <c r="P2122" t="s">
        <v>10671</v>
      </c>
      <c r="Q2122" t="s">
        <v>10671</v>
      </c>
      <c r="R2122" t="s">
        <v>755</v>
      </c>
      <c r="S2122" t="s">
        <v>795</v>
      </c>
      <c r="T2122" t="s">
        <v>14158</v>
      </c>
      <c r="U2122" t="s">
        <v>965</v>
      </c>
      <c r="V2122" t="s">
        <v>10638</v>
      </c>
      <c r="W2122" t="s">
        <v>970</v>
      </c>
      <c r="X2122" t="s">
        <v>14160</v>
      </c>
    </row>
    <row r="2123" spans="2:24" ht="11" outlineLevel="1" x14ac:dyDescent="0.15">
      <c r="B2123" t="s">
        <v>1685</v>
      </c>
      <c r="C2123" t="s">
        <v>1686</v>
      </c>
      <c r="D2123" t="s">
        <v>211</v>
      </c>
      <c r="E2123" t="s">
        <v>10646</v>
      </c>
      <c r="F2123" t="s">
        <v>12651</v>
      </c>
      <c r="G2123" t="s">
        <v>1294</v>
      </c>
      <c r="H2123" s="17">
        <v>44256</v>
      </c>
      <c r="I2123" s="15">
        <v>2021</v>
      </c>
      <c r="J2123" t="s">
        <v>10634</v>
      </c>
      <c r="K2123" s="5">
        <v>29320.7</v>
      </c>
      <c r="L2123" t="s">
        <v>967</v>
      </c>
      <c r="M2123" t="s">
        <v>985</v>
      </c>
      <c r="N2123" t="s">
        <v>10635</v>
      </c>
      <c r="O2123" t="s">
        <v>818</v>
      </c>
      <c r="P2123" t="s">
        <v>10671</v>
      </c>
      <c r="Q2123" t="s">
        <v>10671</v>
      </c>
      <c r="R2123" t="s">
        <v>755</v>
      </c>
      <c r="S2123" t="s">
        <v>795</v>
      </c>
      <c r="T2123" t="s">
        <v>14158</v>
      </c>
      <c r="U2123" t="s">
        <v>965</v>
      </c>
      <c r="V2123" t="s">
        <v>10638</v>
      </c>
      <c r="W2123" t="s">
        <v>970</v>
      </c>
      <c r="X2123" t="s">
        <v>14161</v>
      </c>
    </row>
    <row r="2124" spans="2:24" ht="11" outlineLevel="1" x14ac:dyDescent="0.15">
      <c r="B2124" t="s">
        <v>1685</v>
      </c>
      <c r="C2124" t="s">
        <v>1686</v>
      </c>
      <c r="D2124" t="s">
        <v>211</v>
      </c>
      <c r="E2124" t="s">
        <v>10658</v>
      </c>
      <c r="F2124" t="s">
        <v>12651</v>
      </c>
      <c r="G2124" t="s">
        <v>1294</v>
      </c>
      <c r="H2124" s="17">
        <v>44187</v>
      </c>
      <c r="I2124" s="15">
        <v>2021</v>
      </c>
      <c r="J2124" t="s">
        <v>10634</v>
      </c>
      <c r="K2124" s="5">
        <v>80000</v>
      </c>
      <c r="L2124" t="s">
        <v>967</v>
      </c>
      <c r="M2124" t="s">
        <v>985</v>
      </c>
      <c r="N2124" t="s">
        <v>10635</v>
      </c>
      <c r="O2124" t="s">
        <v>818</v>
      </c>
      <c r="P2124" t="s">
        <v>10671</v>
      </c>
      <c r="Q2124" t="s">
        <v>10671</v>
      </c>
      <c r="R2124" t="s">
        <v>755</v>
      </c>
      <c r="S2124" t="s">
        <v>795</v>
      </c>
      <c r="T2124" t="s">
        <v>14158</v>
      </c>
      <c r="U2124" t="s">
        <v>965</v>
      </c>
      <c r="V2124" t="s">
        <v>10638</v>
      </c>
      <c r="W2124" t="s">
        <v>970</v>
      </c>
      <c r="X2124" t="s">
        <v>14162</v>
      </c>
    </row>
    <row r="2125" spans="2:24" ht="11" outlineLevel="1" x14ac:dyDescent="0.15">
      <c r="B2125" t="s">
        <v>1685</v>
      </c>
      <c r="C2125" t="s">
        <v>1686</v>
      </c>
      <c r="D2125" t="s">
        <v>211</v>
      </c>
      <c r="E2125" t="s">
        <v>10649</v>
      </c>
      <c r="F2125" t="s">
        <v>12651</v>
      </c>
      <c r="G2125" t="s">
        <v>1294</v>
      </c>
      <c r="H2125" s="17">
        <v>44055</v>
      </c>
      <c r="I2125" s="15">
        <v>2020</v>
      </c>
      <c r="J2125" t="s">
        <v>10634</v>
      </c>
      <c r="K2125" s="5">
        <v>2598234</v>
      </c>
      <c r="L2125" t="s">
        <v>967</v>
      </c>
      <c r="M2125" t="s">
        <v>985</v>
      </c>
      <c r="N2125" t="s">
        <v>10635</v>
      </c>
      <c r="O2125" t="s">
        <v>818</v>
      </c>
      <c r="P2125" t="s">
        <v>10671</v>
      </c>
      <c r="Q2125" t="s">
        <v>11057</v>
      </c>
      <c r="R2125" t="s">
        <v>755</v>
      </c>
      <c r="S2125" t="s">
        <v>795</v>
      </c>
      <c r="T2125" t="s">
        <v>14158</v>
      </c>
      <c r="U2125" t="s">
        <v>965</v>
      </c>
      <c r="V2125" t="s">
        <v>10638</v>
      </c>
      <c r="W2125" t="s">
        <v>970</v>
      </c>
      <c r="X2125" t="s">
        <v>14163</v>
      </c>
    </row>
    <row r="2126" spans="2:24" ht="11" outlineLevel="1" x14ac:dyDescent="0.15">
      <c r="B2126" t="s">
        <v>1685</v>
      </c>
      <c r="C2126" t="s">
        <v>1686</v>
      </c>
      <c r="D2126" t="s">
        <v>211</v>
      </c>
      <c r="E2126" t="s">
        <v>10655</v>
      </c>
      <c r="F2126" t="s">
        <v>12651</v>
      </c>
      <c r="G2126" t="s">
        <v>1294</v>
      </c>
      <c r="H2126" s="17">
        <v>44251</v>
      </c>
      <c r="I2126" s="15">
        <v>2021</v>
      </c>
      <c r="J2126" t="s">
        <v>10634</v>
      </c>
      <c r="K2126" s="5">
        <v>0</v>
      </c>
      <c r="L2126" t="s">
        <v>967</v>
      </c>
      <c r="M2126" t="s">
        <v>985</v>
      </c>
      <c r="N2126" t="s">
        <v>10635</v>
      </c>
      <c r="O2126" t="s">
        <v>818</v>
      </c>
      <c r="P2126" t="s">
        <v>10671</v>
      </c>
      <c r="Q2126" t="s">
        <v>10671</v>
      </c>
      <c r="R2126" t="s">
        <v>755</v>
      </c>
      <c r="S2126" t="s">
        <v>795</v>
      </c>
      <c r="T2126" t="s">
        <v>14158</v>
      </c>
      <c r="U2126" t="s">
        <v>965</v>
      </c>
      <c r="V2126" t="s">
        <v>10638</v>
      </c>
      <c r="W2126" t="s">
        <v>970</v>
      </c>
      <c r="X2126" t="s">
        <v>14164</v>
      </c>
    </row>
    <row r="2127" spans="2:24" ht="11" outlineLevel="1" x14ac:dyDescent="0.15">
      <c r="B2127" t="s">
        <v>1685</v>
      </c>
      <c r="C2127" t="s">
        <v>1686</v>
      </c>
      <c r="D2127" t="s">
        <v>211</v>
      </c>
      <c r="E2127" t="s">
        <v>10728</v>
      </c>
      <c r="F2127" t="s">
        <v>12651</v>
      </c>
      <c r="G2127" t="s">
        <v>1294</v>
      </c>
      <c r="H2127" s="17">
        <v>44407</v>
      </c>
      <c r="I2127" s="15">
        <v>2021</v>
      </c>
      <c r="J2127" t="s">
        <v>10634</v>
      </c>
      <c r="K2127" s="5">
        <v>0</v>
      </c>
      <c r="L2127" t="s">
        <v>967</v>
      </c>
      <c r="M2127" t="s">
        <v>985</v>
      </c>
      <c r="N2127" t="s">
        <v>10635</v>
      </c>
      <c r="O2127" t="s">
        <v>818</v>
      </c>
      <c r="P2127" t="s">
        <v>10671</v>
      </c>
      <c r="Q2127" t="s">
        <v>10671</v>
      </c>
      <c r="R2127" t="s">
        <v>755</v>
      </c>
      <c r="S2127" t="s">
        <v>795</v>
      </c>
      <c r="T2127" t="s">
        <v>14158</v>
      </c>
      <c r="U2127" t="s">
        <v>965</v>
      </c>
      <c r="V2127" t="s">
        <v>10638</v>
      </c>
      <c r="W2127" t="s">
        <v>970</v>
      </c>
      <c r="X2127" t="s">
        <v>14165</v>
      </c>
    </row>
    <row r="2128" spans="2:24" ht="11" outlineLevel="1" x14ac:dyDescent="0.15">
      <c r="B2128" t="s">
        <v>1685</v>
      </c>
      <c r="C2128" t="s">
        <v>1686</v>
      </c>
      <c r="D2128" t="s">
        <v>211</v>
      </c>
      <c r="E2128" t="s">
        <v>10661</v>
      </c>
      <c r="F2128" t="s">
        <v>12651</v>
      </c>
      <c r="G2128" t="s">
        <v>1294</v>
      </c>
      <c r="H2128" s="17">
        <v>44221</v>
      </c>
      <c r="I2128" s="15">
        <v>2021</v>
      </c>
      <c r="J2128" t="s">
        <v>10634</v>
      </c>
      <c r="K2128" s="5">
        <v>0</v>
      </c>
      <c r="L2128" t="s">
        <v>967</v>
      </c>
      <c r="M2128" t="s">
        <v>985</v>
      </c>
      <c r="N2128" t="s">
        <v>10635</v>
      </c>
      <c r="O2128" t="s">
        <v>818</v>
      </c>
      <c r="P2128" t="s">
        <v>10671</v>
      </c>
      <c r="Q2128" t="s">
        <v>10671</v>
      </c>
      <c r="R2128" t="s">
        <v>755</v>
      </c>
      <c r="S2128" t="s">
        <v>795</v>
      </c>
      <c r="T2128" t="s">
        <v>14158</v>
      </c>
      <c r="U2128" t="s">
        <v>965</v>
      </c>
      <c r="V2128" t="s">
        <v>10638</v>
      </c>
      <c r="W2128" t="s">
        <v>970</v>
      </c>
      <c r="X2128" t="s">
        <v>14166</v>
      </c>
    </row>
    <row r="2129" spans="2:24" ht="11" outlineLevel="1" x14ac:dyDescent="0.15">
      <c r="B2129" t="s">
        <v>1685</v>
      </c>
      <c r="C2129" t="s">
        <v>1686</v>
      </c>
      <c r="D2129" t="s">
        <v>211</v>
      </c>
      <c r="E2129" t="s">
        <v>10767</v>
      </c>
      <c r="F2129" t="s">
        <v>12651</v>
      </c>
      <c r="G2129" t="s">
        <v>1294</v>
      </c>
      <c r="H2129" s="17">
        <v>44298</v>
      </c>
      <c r="I2129" s="15">
        <v>2021</v>
      </c>
      <c r="J2129" t="s">
        <v>10634</v>
      </c>
      <c r="K2129" s="5">
        <v>0</v>
      </c>
      <c r="L2129" t="s">
        <v>967</v>
      </c>
      <c r="M2129" t="s">
        <v>985</v>
      </c>
      <c r="N2129" t="s">
        <v>10635</v>
      </c>
      <c r="O2129" t="s">
        <v>818</v>
      </c>
      <c r="P2129" t="s">
        <v>10671</v>
      </c>
      <c r="Q2129" t="s">
        <v>10671</v>
      </c>
      <c r="R2129" t="s">
        <v>755</v>
      </c>
      <c r="S2129" t="s">
        <v>795</v>
      </c>
      <c r="T2129" t="s">
        <v>14158</v>
      </c>
      <c r="U2129" t="s">
        <v>965</v>
      </c>
      <c r="V2129" t="s">
        <v>10638</v>
      </c>
      <c r="W2129" t="s">
        <v>970</v>
      </c>
      <c r="X2129" t="s">
        <v>14167</v>
      </c>
    </row>
    <row r="2130" spans="2:24" ht="11" outlineLevel="1" x14ac:dyDescent="0.15">
      <c r="B2130" t="s">
        <v>1685</v>
      </c>
      <c r="C2130" t="s">
        <v>1686</v>
      </c>
      <c r="D2130" t="s">
        <v>211</v>
      </c>
      <c r="E2130" t="s">
        <v>10632</v>
      </c>
      <c r="F2130" t="s">
        <v>12651</v>
      </c>
      <c r="G2130" t="s">
        <v>1294</v>
      </c>
      <c r="H2130" s="17">
        <v>44154</v>
      </c>
      <c r="I2130" s="15">
        <v>2021</v>
      </c>
      <c r="J2130" t="s">
        <v>10634</v>
      </c>
      <c r="K2130" s="5">
        <v>0</v>
      </c>
      <c r="L2130" t="s">
        <v>967</v>
      </c>
      <c r="M2130" t="s">
        <v>985</v>
      </c>
      <c r="N2130" t="s">
        <v>10635</v>
      </c>
      <c r="O2130" t="s">
        <v>818</v>
      </c>
      <c r="P2130" t="s">
        <v>10671</v>
      </c>
      <c r="Q2130" t="s">
        <v>10671</v>
      </c>
      <c r="R2130" t="s">
        <v>755</v>
      </c>
      <c r="S2130" t="s">
        <v>795</v>
      </c>
      <c r="T2130" t="s">
        <v>14158</v>
      </c>
      <c r="U2130" t="s">
        <v>965</v>
      </c>
      <c r="V2130" t="s">
        <v>10638</v>
      </c>
      <c r="W2130" t="s">
        <v>970</v>
      </c>
      <c r="X2130" t="s">
        <v>14168</v>
      </c>
    </row>
    <row r="2131" spans="2:24" ht="11" outlineLevel="1" x14ac:dyDescent="0.15">
      <c r="B2131" t="s">
        <v>1685</v>
      </c>
      <c r="C2131" t="s">
        <v>1686</v>
      </c>
      <c r="D2131" t="s">
        <v>211</v>
      </c>
      <c r="E2131" t="s">
        <v>10664</v>
      </c>
      <c r="F2131" t="s">
        <v>12651</v>
      </c>
      <c r="G2131" t="s">
        <v>1294</v>
      </c>
      <c r="H2131" s="17">
        <v>44112</v>
      </c>
      <c r="I2131" s="15">
        <v>2021</v>
      </c>
      <c r="J2131" t="s">
        <v>10634</v>
      </c>
      <c r="K2131" s="5">
        <v>0</v>
      </c>
      <c r="L2131" t="s">
        <v>967</v>
      </c>
      <c r="M2131" t="s">
        <v>985</v>
      </c>
      <c r="N2131" t="s">
        <v>10635</v>
      </c>
      <c r="O2131" t="s">
        <v>818</v>
      </c>
      <c r="P2131" t="s">
        <v>10671</v>
      </c>
      <c r="Q2131" t="s">
        <v>10671</v>
      </c>
      <c r="R2131" t="s">
        <v>755</v>
      </c>
      <c r="S2131" t="s">
        <v>795</v>
      </c>
      <c r="T2131" t="s">
        <v>14158</v>
      </c>
      <c r="U2131" t="s">
        <v>965</v>
      </c>
      <c r="V2131" t="s">
        <v>10638</v>
      </c>
      <c r="W2131" t="s">
        <v>970</v>
      </c>
      <c r="X2131" t="s">
        <v>14169</v>
      </c>
    </row>
    <row r="2132" spans="2:24" ht="11" outlineLevel="1" x14ac:dyDescent="0.15">
      <c r="B2132" t="s">
        <v>1685</v>
      </c>
      <c r="C2132" t="s">
        <v>1686</v>
      </c>
      <c r="D2132" t="s">
        <v>211</v>
      </c>
      <c r="E2132" t="s">
        <v>10667</v>
      </c>
      <c r="F2132" t="s">
        <v>12651</v>
      </c>
      <c r="G2132" t="s">
        <v>1294</v>
      </c>
      <c r="H2132" s="17">
        <v>44181</v>
      </c>
      <c r="I2132" s="15">
        <v>2021</v>
      </c>
      <c r="J2132" t="s">
        <v>10634</v>
      </c>
      <c r="K2132" s="5">
        <v>0</v>
      </c>
      <c r="L2132" t="s">
        <v>967</v>
      </c>
      <c r="M2132" t="s">
        <v>985</v>
      </c>
      <c r="N2132" t="s">
        <v>10635</v>
      </c>
      <c r="O2132" t="s">
        <v>818</v>
      </c>
      <c r="P2132" t="s">
        <v>10671</v>
      </c>
      <c r="Q2132" t="s">
        <v>10671</v>
      </c>
      <c r="R2132" t="s">
        <v>755</v>
      </c>
      <c r="S2132" t="s">
        <v>795</v>
      </c>
      <c r="T2132" t="s">
        <v>14158</v>
      </c>
      <c r="U2132" t="s">
        <v>965</v>
      </c>
      <c r="V2132" t="s">
        <v>10638</v>
      </c>
      <c r="W2132" t="s">
        <v>970</v>
      </c>
      <c r="X2132" t="s">
        <v>14170</v>
      </c>
    </row>
    <row r="2133" spans="2:24" ht="11" outlineLevel="1" x14ac:dyDescent="0.15">
      <c r="B2133" t="s">
        <v>1685</v>
      </c>
      <c r="C2133" t="s">
        <v>1686</v>
      </c>
      <c r="D2133" t="s">
        <v>211</v>
      </c>
      <c r="E2133" t="s">
        <v>10640</v>
      </c>
      <c r="F2133" t="s">
        <v>12651</v>
      </c>
      <c r="G2133" t="s">
        <v>1294</v>
      </c>
      <c r="H2133" s="17">
        <v>44288</v>
      </c>
      <c r="I2133" s="15">
        <v>2021</v>
      </c>
      <c r="J2133" t="s">
        <v>10634</v>
      </c>
      <c r="K2133" s="5">
        <v>7600.45</v>
      </c>
      <c r="L2133" t="s">
        <v>967</v>
      </c>
      <c r="M2133" t="s">
        <v>985</v>
      </c>
      <c r="N2133" t="s">
        <v>10635</v>
      </c>
      <c r="O2133" t="s">
        <v>818</v>
      </c>
      <c r="P2133" t="s">
        <v>10671</v>
      </c>
      <c r="Q2133" t="s">
        <v>10671</v>
      </c>
      <c r="R2133" t="s">
        <v>755</v>
      </c>
      <c r="S2133" t="s">
        <v>795</v>
      </c>
      <c r="T2133" t="s">
        <v>14158</v>
      </c>
      <c r="U2133" t="s">
        <v>965</v>
      </c>
      <c r="V2133" t="s">
        <v>10638</v>
      </c>
      <c r="W2133" t="s">
        <v>970</v>
      </c>
      <c r="X2133" t="s">
        <v>14171</v>
      </c>
    </row>
    <row r="2134" spans="2:24" ht="11" outlineLevel="1" x14ac:dyDescent="0.15">
      <c r="B2134" t="s">
        <v>1685</v>
      </c>
      <c r="C2134" t="s">
        <v>1686</v>
      </c>
      <c r="D2134" t="s">
        <v>211</v>
      </c>
      <c r="E2134" t="s">
        <v>10652</v>
      </c>
      <c r="F2134" t="s">
        <v>12651</v>
      </c>
      <c r="G2134" t="s">
        <v>1294</v>
      </c>
      <c r="H2134" s="17">
        <v>44091</v>
      </c>
      <c r="I2134" s="15">
        <v>2020</v>
      </c>
      <c r="J2134" t="s">
        <v>10634</v>
      </c>
      <c r="K2134" s="5">
        <v>0</v>
      </c>
      <c r="L2134" t="s">
        <v>967</v>
      </c>
      <c r="M2134" t="s">
        <v>985</v>
      </c>
      <c r="N2134" t="s">
        <v>10635</v>
      </c>
      <c r="O2134" t="s">
        <v>818</v>
      </c>
      <c r="P2134" t="s">
        <v>10671</v>
      </c>
      <c r="Q2134" t="s">
        <v>10671</v>
      </c>
      <c r="R2134" t="s">
        <v>755</v>
      </c>
      <c r="S2134" t="s">
        <v>795</v>
      </c>
      <c r="T2134" t="s">
        <v>14158</v>
      </c>
      <c r="U2134" t="s">
        <v>965</v>
      </c>
      <c r="V2134" t="s">
        <v>10638</v>
      </c>
      <c r="W2134" t="s">
        <v>970</v>
      </c>
      <c r="X2134" t="s">
        <v>14172</v>
      </c>
    </row>
    <row r="2135" spans="2:24" ht="11" outlineLevel="1" x14ac:dyDescent="0.15">
      <c r="B2135" t="s">
        <v>1688</v>
      </c>
      <c r="C2135" t="s">
        <v>1689</v>
      </c>
      <c r="E2135" t="s">
        <v>10652</v>
      </c>
      <c r="F2135" t="s">
        <v>13781</v>
      </c>
      <c r="G2135" t="s">
        <v>1589</v>
      </c>
      <c r="H2135" s="17">
        <v>42006</v>
      </c>
      <c r="I2135" s="15">
        <v>2015</v>
      </c>
      <c r="J2135" t="s">
        <v>10634</v>
      </c>
      <c r="K2135" s="5">
        <v>0</v>
      </c>
      <c r="L2135" t="s">
        <v>967</v>
      </c>
      <c r="M2135" t="s">
        <v>956</v>
      </c>
      <c r="N2135" t="s">
        <v>10635</v>
      </c>
      <c r="O2135" t="s">
        <v>827</v>
      </c>
      <c r="P2135" t="s">
        <v>10671</v>
      </c>
      <c r="Q2135" t="s">
        <v>10671</v>
      </c>
      <c r="R2135" t="s">
        <v>1692</v>
      </c>
      <c r="S2135" t="s">
        <v>1690</v>
      </c>
      <c r="T2135" t="s">
        <v>14173</v>
      </c>
      <c r="U2135" t="s">
        <v>965</v>
      </c>
      <c r="V2135" t="s">
        <v>10638</v>
      </c>
      <c r="W2135" t="s">
        <v>970</v>
      </c>
      <c r="X2135" t="s">
        <v>14174</v>
      </c>
    </row>
    <row r="2136" spans="2:24" ht="11" outlineLevel="1" x14ac:dyDescent="0.15">
      <c r="B2136" t="s">
        <v>1695</v>
      </c>
      <c r="C2136" t="s">
        <v>982</v>
      </c>
      <c r="D2136" t="s">
        <v>232</v>
      </c>
      <c r="E2136" t="s">
        <v>10649</v>
      </c>
      <c r="F2136" t="s">
        <v>612</v>
      </c>
      <c r="G2136" t="s">
        <v>1338</v>
      </c>
      <c r="H2136" s="17">
        <v>40450</v>
      </c>
      <c r="I2136" s="15">
        <v>2010</v>
      </c>
      <c r="J2136" t="s">
        <v>10634</v>
      </c>
      <c r="K2136" s="5">
        <v>2360072</v>
      </c>
      <c r="L2136" t="s">
        <v>967</v>
      </c>
      <c r="R2136" t="s">
        <v>756</v>
      </c>
      <c r="S2136" t="s">
        <v>824</v>
      </c>
      <c r="T2136" t="s">
        <v>14175</v>
      </c>
      <c r="U2136" t="s">
        <v>1340</v>
      </c>
      <c r="V2136" t="s">
        <v>12795</v>
      </c>
      <c r="W2136" t="s">
        <v>970</v>
      </c>
      <c r="X2136" t="s">
        <v>14176</v>
      </c>
    </row>
    <row r="2137" spans="2:24" ht="11" outlineLevel="1" x14ac:dyDescent="0.15">
      <c r="B2137" t="s">
        <v>1695</v>
      </c>
      <c r="C2137" t="s">
        <v>982</v>
      </c>
      <c r="D2137" t="s">
        <v>232</v>
      </c>
      <c r="E2137" t="s">
        <v>10989</v>
      </c>
      <c r="F2137" t="s">
        <v>612</v>
      </c>
      <c r="G2137" t="s">
        <v>1338</v>
      </c>
      <c r="H2137" s="17">
        <v>40611</v>
      </c>
      <c r="I2137" s="15">
        <v>2011</v>
      </c>
      <c r="J2137" t="s">
        <v>10634</v>
      </c>
      <c r="K2137" s="5">
        <v>50000</v>
      </c>
      <c r="L2137" t="s">
        <v>967</v>
      </c>
      <c r="M2137" t="s">
        <v>12802</v>
      </c>
      <c r="R2137" t="s">
        <v>756</v>
      </c>
      <c r="S2137" t="s">
        <v>824</v>
      </c>
      <c r="T2137" t="s">
        <v>14177</v>
      </c>
      <c r="U2137" t="s">
        <v>1340</v>
      </c>
      <c r="V2137" t="s">
        <v>12795</v>
      </c>
      <c r="W2137" t="s">
        <v>970</v>
      </c>
      <c r="X2137" t="s">
        <v>14178</v>
      </c>
    </row>
    <row r="2138" spans="2:24" ht="11" outlineLevel="1" x14ac:dyDescent="0.15">
      <c r="B2138" t="s">
        <v>1695</v>
      </c>
      <c r="C2138" t="s">
        <v>982</v>
      </c>
      <c r="D2138" t="s">
        <v>232</v>
      </c>
      <c r="E2138" t="s">
        <v>10950</v>
      </c>
      <c r="F2138" t="s">
        <v>612</v>
      </c>
      <c r="G2138" t="s">
        <v>1338</v>
      </c>
      <c r="H2138" s="17">
        <v>40616</v>
      </c>
      <c r="I2138" s="15">
        <v>2011</v>
      </c>
      <c r="J2138" t="s">
        <v>10634</v>
      </c>
      <c r="K2138" s="5">
        <v>100000</v>
      </c>
      <c r="L2138" t="s">
        <v>967</v>
      </c>
      <c r="M2138" t="s">
        <v>12802</v>
      </c>
      <c r="R2138" t="s">
        <v>756</v>
      </c>
      <c r="S2138" t="s">
        <v>824</v>
      </c>
      <c r="T2138" t="s">
        <v>14179</v>
      </c>
      <c r="U2138" t="s">
        <v>1340</v>
      </c>
      <c r="V2138" t="s">
        <v>12795</v>
      </c>
      <c r="W2138" t="s">
        <v>970</v>
      </c>
      <c r="X2138" t="s">
        <v>14180</v>
      </c>
    </row>
    <row r="2139" spans="2:24" ht="11" outlineLevel="1" x14ac:dyDescent="0.15">
      <c r="B2139" t="s">
        <v>1695</v>
      </c>
      <c r="C2139" t="s">
        <v>982</v>
      </c>
      <c r="D2139" t="s">
        <v>232</v>
      </c>
      <c r="E2139" t="s">
        <v>10956</v>
      </c>
      <c r="F2139" t="s">
        <v>612</v>
      </c>
      <c r="G2139" t="s">
        <v>1338</v>
      </c>
      <c r="H2139" s="17">
        <v>40707</v>
      </c>
      <c r="I2139" s="15">
        <v>2011</v>
      </c>
      <c r="J2139" t="s">
        <v>10634</v>
      </c>
      <c r="K2139" s="5">
        <v>150000</v>
      </c>
      <c r="L2139" t="s">
        <v>967</v>
      </c>
      <c r="M2139" t="s">
        <v>12802</v>
      </c>
      <c r="R2139" t="s">
        <v>756</v>
      </c>
      <c r="S2139" t="s">
        <v>824</v>
      </c>
      <c r="T2139" t="s">
        <v>14181</v>
      </c>
      <c r="U2139" t="s">
        <v>1340</v>
      </c>
      <c r="V2139" t="s">
        <v>12795</v>
      </c>
      <c r="W2139" t="s">
        <v>970</v>
      </c>
      <c r="X2139" t="s">
        <v>14182</v>
      </c>
    </row>
    <row r="2140" spans="2:24" ht="11" outlineLevel="1" x14ac:dyDescent="0.15">
      <c r="B2140" t="s">
        <v>1695</v>
      </c>
      <c r="C2140" t="s">
        <v>982</v>
      </c>
      <c r="D2140" t="s">
        <v>232</v>
      </c>
      <c r="E2140" t="s">
        <v>10923</v>
      </c>
      <c r="F2140" t="s">
        <v>612</v>
      </c>
      <c r="G2140" t="s">
        <v>1338</v>
      </c>
      <c r="H2140" s="17">
        <v>40750</v>
      </c>
      <c r="I2140" s="15">
        <v>2011</v>
      </c>
      <c r="J2140" t="s">
        <v>10634</v>
      </c>
      <c r="K2140" s="5">
        <v>-150000</v>
      </c>
      <c r="L2140" t="s">
        <v>967</v>
      </c>
      <c r="M2140" t="s">
        <v>12802</v>
      </c>
      <c r="R2140" t="s">
        <v>756</v>
      </c>
      <c r="S2140" t="s">
        <v>824</v>
      </c>
      <c r="T2140" t="s">
        <v>14183</v>
      </c>
      <c r="U2140" t="s">
        <v>1340</v>
      </c>
      <c r="V2140" t="s">
        <v>12795</v>
      </c>
      <c r="W2140" t="s">
        <v>970</v>
      </c>
      <c r="X2140" t="s">
        <v>14184</v>
      </c>
    </row>
    <row r="2141" spans="2:24" ht="11" outlineLevel="1" x14ac:dyDescent="0.15">
      <c r="B2141" t="s">
        <v>1695</v>
      </c>
      <c r="C2141" t="s">
        <v>982</v>
      </c>
      <c r="D2141" t="s">
        <v>232</v>
      </c>
      <c r="E2141" t="s">
        <v>10889</v>
      </c>
      <c r="F2141" t="s">
        <v>612</v>
      </c>
      <c r="G2141" t="s">
        <v>1338</v>
      </c>
      <c r="H2141" s="17">
        <v>40799</v>
      </c>
      <c r="I2141" s="15">
        <v>2011</v>
      </c>
      <c r="J2141" t="s">
        <v>10634</v>
      </c>
      <c r="K2141" s="5">
        <v>203178.7</v>
      </c>
      <c r="L2141" t="s">
        <v>967</v>
      </c>
      <c r="M2141" t="s">
        <v>12802</v>
      </c>
      <c r="R2141" t="s">
        <v>756</v>
      </c>
      <c r="S2141" t="s">
        <v>824</v>
      </c>
      <c r="T2141" t="s">
        <v>14185</v>
      </c>
      <c r="U2141" t="s">
        <v>1340</v>
      </c>
      <c r="V2141" t="s">
        <v>12795</v>
      </c>
      <c r="W2141" t="s">
        <v>970</v>
      </c>
      <c r="X2141" t="s">
        <v>14186</v>
      </c>
    </row>
    <row r="2142" spans="2:24" ht="11" outlineLevel="1" x14ac:dyDescent="0.15">
      <c r="B2142" t="s">
        <v>1695</v>
      </c>
      <c r="C2142" t="s">
        <v>982</v>
      </c>
      <c r="D2142" t="s">
        <v>232</v>
      </c>
      <c r="E2142" t="s">
        <v>10926</v>
      </c>
      <c r="F2142" t="s">
        <v>612</v>
      </c>
      <c r="G2142" t="s">
        <v>1338</v>
      </c>
      <c r="H2142" s="17">
        <v>40815</v>
      </c>
      <c r="I2142" s="15">
        <v>2011</v>
      </c>
      <c r="J2142" t="s">
        <v>10634</v>
      </c>
      <c r="K2142" s="5">
        <v>-16030</v>
      </c>
      <c r="L2142" t="s">
        <v>967</v>
      </c>
      <c r="M2142" t="s">
        <v>12802</v>
      </c>
      <c r="R2142" t="s">
        <v>756</v>
      </c>
      <c r="S2142" t="s">
        <v>824</v>
      </c>
      <c r="T2142" t="s">
        <v>14187</v>
      </c>
      <c r="U2142" t="s">
        <v>1340</v>
      </c>
      <c r="V2142" t="s">
        <v>12795</v>
      </c>
      <c r="W2142" t="s">
        <v>970</v>
      </c>
      <c r="X2142" t="s">
        <v>14188</v>
      </c>
    </row>
    <row r="2143" spans="2:24" ht="11" outlineLevel="1" x14ac:dyDescent="0.15">
      <c r="B2143" t="s">
        <v>1695</v>
      </c>
      <c r="C2143" t="s">
        <v>982</v>
      </c>
      <c r="D2143" t="s">
        <v>232</v>
      </c>
      <c r="E2143" t="s">
        <v>13448</v>
      </c>
      <c r="F2143" t="s">
        <v>612</v>
      </c>
      <c r="G2143" t="s">
        <v>1338</v>
      </c>
      <c r="H2143" s="17">
        <v>42143</v>
      </c>
      <c r="I2143" s="15">
        <v>2015</v>
      </c>
      <c r="J2143" t="s">
        <v>10634</v>
      </c>
      <c r="K2143" s="5">
        <v>-10205.58</v>
      </c>
      <c r="L2143" t="s">
        <v>967</v>
      </c>
      <c r="M2143" t="s">
        <v>14189</v>
      </c>
      <c r="R2143" t="s">
        <v>756</v>
      </c>
      <c r="S2143" t="s">
        <v>824</v>
      </c>
      <c r="T2143" t="s">
        <v>14175</v>
      </c>
      <c r="U2143" t="s">
        <v>1340</v>
      </c>
      <c r="V2143" t="s">
        <v>12795</v>
      </c>
      <c r="W2143" t="s">
        <v>970</v>
      </c>
      <c r="X2143" t="s">
        <v>14190</v>
      </c>
    </row>
    <row r="2144" spans="2:24" ht="11" outlineLevel="1" x14ac:dyDescent="0.15">
      <c r="B2144" t="s">
        <v>1695</v>
      </c>
      <c r="C2144" t="s">
        <v>982</v>
      </c>
      <c r="D2144" t="s">
        <v>232</v>
      </c>
      <c r="E2144" t="s">
        <v>10959</v>
      </c>
      <c r="F2144" t="s">
        <v>612</v>
      </c>
      <c r="G2144" t="s">
        <v>1338</v>
      </c>
      <c r="H2144" s="17">
        <v>43523</v>
      </c>
      <c r="I2144" s="15">
        <v>2019</v>
      </c>
      <c r="J2144" t="s">
        <v>10634</v>
      </c>
      <c r="K2144" s="5">
        <v>0</v>
      </c>
      <c r="L2144" t="s">
        <v>967</v>
      </c>
      <c r="M2144" t="s">
        <v>12797</v>
      </c>
      <c r="R2144" t="s">
        <v>756</v>
      </c>
      <c r="S2144" t="s">
        <v>824</v>
      </c>
      <c r="T2144" t="s">
        <v>12798</v>
      </c>
      <c r="U2144" t="s">
        <v>1340</v>
      </c>
      <c r="V2144" t="s">
        <v>12795</v>
      </c>
      <c r="W2144" t="s">
        <v>970</v>
      </c>
      <c r="X2144" t="s">
        <v>14191</v>
      </c>
    </row>
    <row r="2145" spans="2:24" ht="11" outlineLevel="1" x14ac:dyDescent="0.15">
      <c r="B2145" t="s">
        <v>1695</v>
      </c>
      <c r="C2145" t="s">
        <v>982</v>
      </c>
      <c r="D2145" t="s">
        <v>232</v>
      </c>
      <c r="E2145" t="s">
        <v>10935</v>
      </c>
      <c r="F2145" t="s">
        <v>612</v>
      </c>
      <c r="G2145" t="s">
        <v>1338</v>
      </c>
      <c r="H2145" s="17">
        <v>43550</v>
      </c>
      <c r="I2145" s="15">
        <v>2019</v>
      </c>
      <c r="J2145" t="s">
        <v>10634</v>
      </c>
      <c r="K2145" s="5">
        <v>0</v>
      </c>
      <c r="L2145" t="s">
        <v>967</v>
      </c>
      <c r="M2145" t="s">
        <v>12797</v>
      </c>
      <c r="R2145" t="s">
        <v>756</v>
      </c>
      <c r="S2145" t="s">
        <v>824</v>
      </c>
      <c r="T2145" t="s">
        <v>14192</v>
      </c>
      <c r="U2145" t="s">
        <v>1340</v>
      </c>
      <c r="V2145" t="s">
        <v>12795</v>
      </c>
      <c r="W2145" t="s">
        <v>970</v>
      </c>
      <c r="X2145" t="s">
        <v>14193</v>
      </c>
    </row>
    <row r="2146" spans="2:24" ht="11" outlineLevel="1" x14ac:dyDescent="0.15">
      <c r="B2146" t="s">
        <v>1697</v>
      </c>
      <c r="C2146" t="s">
        <v>1698</v>
      </c>
      <c r="D2146" t="s">
        <v>190</v>
      </c>
      <c r="E2146" t="s">
        <v>10977</v>
      </c>
      <c r="F2146" t="s">
        <v>608</v>
      </c>
      <c r="G2146" t="s">
        <v>1184</v>
      </c>
      <c r="H2146" s="17">
        <v>42290</v>
      </c>
      <c r="I2146" s="15">
        <v>2016</v>
      </c>
      <c r="J2146" t="s">
        <v>10634</v>
      </c>
      <c r="K2146" s="5">
        <v>0</v>
      </c>
      <c r="L2146" t="s">
        <v>967</v>
      </c>
      <c r="M2146" t="s">
        <v>985</v>
      </c>
      <c r="N2146" t="s">
        <v>10635</v>
      </c>
      <c r="O2146" t="s">
        <v>796</v>
      </c>
      <c r="P2146" t="s">
        <v>11052</v>
      </c>
      <c r="Q2146" t="s">
        <v>11057</v>
      </c>
      <c r="R2146" t="s">
        <v>739</v>
      </c>
      <c r="S2146" t="s">
        <v>795</v>
      </c>
      <c r="T2146" t="s">
        <v>14194</v>
      </c>
      <c r="U2146" t="s">
        <v>965</v>
      </c>
      <c r="V2146" t="s">
        <v>10638</v>
      </c>
      <c r="W2146" t="s">
        <v>970</v>
      </c>
      <c r="X2146" t="s">
        <v>14195</v>
      </c>
    </row>
    <row r="2147" spans="2:24" ht="11" outlineLevel="1" x14ac:dyDescent="0.15">
      <c r="B2147" t="s">
        <v>1697</v>
      </c>
      <c r="C2147" t="s">
        <v>1698</v>
      </c>
      <c r="D2147" t="s">
        <v>190</v>
      </c>
      <c r="E2147" t="s">
        <v>10932</v>
      </c>
      <c r="F2147" t="s">
        <v>608</v>
      </c>
      <c r="G2147" t="s">
        <v>1184</v>
      </c>
      <c r="H2147" s="17">
        <v>42283</v>
      </c>
      <c r="I2147" s="15">
        <v>2016</v>
      </c>
      <c r="J2147" t="s">
        <v>10634</v>
      </c>
      <c r="K2147" s="5">
        <v>0</v>
      </c>
      <c r="L2147" t="s">
        <v>967</v>
      </c>
      <c r="M2147" t="s">
        <v>985</v>
      </c>
      <c r="N2147" t="s">
        <v>10635</v>
      </c>
      <c r="O2147" t="s">
        <v>796</v>
      </c>
      <c r="P2147" t="s">
        <v>11052</v>
      </c>
      <c r="Q2147" t="s">
        <v>11057</v>
      </c>
      <c r="R2147" t="s">
        <v>739</v>
      </c>
      <c r="S2147" t="s">
        <v>795</v>
      </c>
      <c r="T2147" t="s">
        <v>14194</v>
      </c>
      <c r="U2147" t="s">
        <v>965</v>
      </c>
      <c r="V2147" t="s">
        <v>10638</v>
      </c>
      <c r="W2147" t="s">
        <v>970</v>
      </c>
      <c r="X2147" t="s">
        <v>14196</v>
      </c>
    </row>
    <row r="2148" spans="2:24" ht="11" outlineLevel="1" x14ac:dyDescent="0.15">
      <c r="B2148" t="s">
        <v>1697</v>
      </c>
      <c r="C2148" t="s">
        <v>1698</v>
      </c>
      <c r="D2148" t="s">
        <v>190</v>
      </c>
      <c r="E2148" t="s">
        <v>10908</v>
      </c>
      <c r="F2148" t="s">
        <v>608</v>
      </c>
      <c r="G2148" t="s">
        <v>1184</v>
      </c>
      <c r="H2148" s="17">
        <v>42249</v>
      </c>
      <c r="I2148" s="15">
        <v>2015</v>
      </c>
      <c r="J2148" t="s">
        <v>10634</v>
      </c>
      <c r="K2148" s="5">
        <v>0</v>
      </c>
      <c r="L2148" t="s">
        <v>967</v>
      </c>
      <c r="M2148" t="s">
        <v>985</v>
      </c>
      <c r="N2148" t="s">
        <v>10635</v>
      </c>
      <c r="O2148" t="s">
        <v>796</v>
      </c>
      <c r="P2148" t="s">
        <v>11052</v>
      </c>
      <c r="Q2148" t="s">
        <v>11057</v>
      </c>
      <c r="R2148" t="s">
        <v>739</v>
      </c>
      <c r="S2148" t="s">
        <v>795</v>
      </c>
      <c r="T2148" t="s">
        <v>14194</v>
      </c>
      <c r="U2148" t="s">
        <v>965</v>
      </c>
      <c r="V2148" t="s">
        <v>10638</v>
      </c>
      <c r="W2148" t="s">
        <v>970</v>
      </c>
      <c r="X2148" t="s">
        <v>14197</v>
      </c>
    </row>
    <row r="2149" spans="2:24" ht="11" outlineLevel="1" x14ac:dyDescent="0.15">
      <c r="B2149" t="s">
        <v>1697</v>
      </c>
      <c r="C2149" t="s">
        <v>1698</v>
      </c>
      <c r="D2149" t="s">
        <v>190</v>
      </c>
      <c r="E2149" t="s">
        <v>10923</v>
      </c>
      <c r="F2149" t="s">
        <v>608</v>
      </c>
      <c r="G2149" t="s">
        <v>1184</v>
      </c>
      <c r="H2149" s="17">
        <v>42206</v>
      </c>
      <c r="I2149" s="15">
        <v>2015</v>
      </c>
      <c r="J2149" t="s">
        <v>10634</v>
      </c>
      <c r="K2149" s="5">
        <v>0</v>
      </c>
      <c r="L2149" t="s">
        <v>967</v>
      </c>
      <c r="M2149" t="s">
        <v>985</v>
      </c>
      <c r="N2149" t="s">
        <v>10635</v>
      </c>
      <c r="O2149" t="s">
        <v>796</v>
      </c>
      <c r="P2149" t="s">
        <v>11052</v>
      </c>
      <c r="Q2149" t="s">
        <v>11057</v>
      </c>
      <c r="R2149" t="s">
        <v>739</v>
      </c>
      <c r="S2149" t="s">
        <v>795</v>
      </c>
      <c r="T2149" t="s">
        <v>14194</v>
      </c>
      <c r="U2149" t="s">
        <v>965</v>
      </c>
      <c r="V2149" t="s">
        <v>10638</v>
      </c>
      <c r="W2149" t="s">
        <v>970</v>
      </c>
      <c r="X2149" t="s">
        <v>14198</v>
      </c>
    </row>
    <row r="2150" spans="2:24" ht="11" outlineLevel="1" x14ac:dyDescent="0.15">
      <c r="B2150" t="s">
        <v>1697</v>
      </c>
      <c r="C2150" t="s">
        <v>1698</v>
      </c>
      <c r="D2150" t="s">
        <v>190</v>
      </c>
      <c r="E2150" t="s">
        <v>10905</v>
      </c>
      <c r="F2150" t="s">
        <v>608</v>
      </c>
      <c r="G2150" t="s">
        <v>1184</v>
      </c>
      <c r="H2150" s="17">
        <v>42230</v>
      </c>
      <c r="I2150" s="15">
        <v>2015</v>
      </c>
      <c r="J2150" t="s">
        <v>10634</v>
      </c>
      <c r="K2150" s="5">
        <v>0</v>
      </c>
      <c r="L2150" t="s">
        <v>967</v>
      </c>
      <c r="M2150" t="s">
        <v>985</v>
      </c>
      <c r="N2150" t="s">
        <v>10635</v>
      </c>
      <c r="O2150" t="s">
        <v>796</v>
      </c>
      <c r="P2150" t="s">
        <v>11052</v>
      </c>
      <c r="Q2150" t="s">
        <v>11057</v>
      </c>
      <c r="R2150" t="s">
        <v>739</v>
      </c>
      <c r="S2150" t="s">
        <v>795</v>
      </c>
      <c r="T2150" t="s">
        <v>14194</v>
      </c>
      <c r="U2150" t="s">
        <v>965</v>
      </c>
      <c r="V2150" t="s">
        <v>10638</v>
      </c>
      <c r="W2150" t="s">
        <v>970</v>
      </c>
      <c r="X2150" t="s">
        <v>14199</v>
      </c>
    </row>
    <row r="2151" spans="2:24" ht="11" outlineLevel="1" x14ac:dyDescent="0.15">
      <c r="B2151" t="s">
        <v>1697</v>
      </c>
      <c r="C2151" t="s">
        <v>1698</v>
      </c>
      <c r="D2151" t="s">
        <v>190</v>
      </c>
      <c r="E2151" t="s">
        <v>10649</v>
      </c>
      <c r="F2151" t="s">
        <v>608</v>
      </c>
      <c r="G2151" t="s">
        <v>1184</v>
      </c>
      <c r="H2151" s="17">
        <v>42087</v>
      </c>
      <c r="I2151" s="15">
        <v>2015</v>
      </c>
      <c r="J2151" t="s">
        <v>10634</v>
      </c>
      <c r="K2151" s="5">
        <v>3527129.45</v>
      </c>
      <c r="L2151" t="s">
        <v>967</v>
      </c>
      <c r="M2151" t="s">
        <v>985</v>
      </c>
      <c r="N2151" t="s">
        <v>10635</v>
      </c>
      <c r="O2151" t="s">
        <v>796</v>
      </c>
      <c r="P2151" t="s">
        <v>11052</v>
      </c>
      <c r="Q2151" t="s">
        <v>11057</v>
      </c>
      <c r="R2151" t="s">
        <v>739</v>
      </c>
      <c r="S2151" t="s">
        <v>795</v>
      </c>
      <c r="T2151" t="s">
        <v>14194</v>
      </c>
      <c r="U2151" t="s">
        <v>965</v>
      </c>
      <c r="V2151" t="s">
        <v>10638</v>
      </c>
      <c r="W2151" t="s">
        <v>970</v>
      </c>
      <c r="X2151" t="s">
        <v>14200</v>
      </c>
    </row>
    <row r="2152" spans="2:24" ht="11" outlineLevel="1" x14ac:dyDescent="0.15">
      <c r="B2152" t="s">
        <v>1697</v>
      </c>
      <c r="C2152" t="s">
        <v>1698</v>
      </c>
      <c r="D2152" t="s">
        <v>190</v>
      </c>
      <c r="E2152" t="s">
        <v>10950</v>
      </c>
      <c r="F2152" t="s">
        <v>608</v>
      </c>
      <c r="G2152" t="s">
        <v>1184</v>
      </c>
      <c r="H2152" s="17">
        <v>42171</v>
      </c>
      <c r="I2152" s="15">
        <v>2015</v>
      </c>
      <c r="J2152" t="s">
        <v>10634</v>
      </c>
      <c r="K2152" s="5">
        <v>0</v>
      </c>
      <c r="L2152" t="s">
        <v>967</v>
      </c>
      <c r="M2152" t="s">
        <v>985</v>
      </c>
      <c r="N2152" t="s">
        <v>10635</v>
      </c>
      <c r="O2152" t="s">
        <v>796</v>
      </c>
      <c r="P2152" t="s">
        <v>11052</v>
      </c>
      <c r="Q2152" t="s">
        <v>11057</v>
      </c>
      <c r="R2152" t="s">
        <v>739</v>
      </c>
      <c r="S2152" t="s">
        <v>795</v>
      </c>
      <c r="T2152" t="s">
        <v>14194</v>
      </c>
      <c r="U2152" t="s">
        <v>965</v>
      </c>
      <c r="V2152" t="s">
        <v>10638</v>
      </c>
      <c r="W2152" t="s">
        <v>970</v>
      </c>
      <c r="X2152" t="s">
        <v>14201</v>
      </c>
    </row>
    <row r="2153" spans="2:24" ht="11" outlineLevel="1" x14ac:dyDescent="0.15">
      <c r="B2153" t="s">
        <v>1697</v>
      </c>
      <c r="C2153" t="s">
        <v>1698</v>
      </c>
      <c r="D2153" t="s">
        <v>190</v>
      </c>
      <c r="E2153" t="s">
        <v>10956</v>
      </c>
      <c r="F2153" t="s">
        <v>608</v>
      </c>
      <c r="G2153" t="s">
        <v>1184</v>
      </c>
      <c r="H2153" s="17">
        <v>42179</v>
      </c>
      <c r="I2153" s="15">
        <v>2015</v>
      </c>
      <c r="J2153" t="s">
        <v>10634</v>
      </c>
      <c r="K2153" s="5">
        <v>0</v>
      </c>
      <c r="L2153" t="s">
        <v>967</v>
      </c>
      <c r="M2153" t="s">
        <v>985</v>
      </c>
      <c r="N2153" t="s">
        <v>10635</v>
      </c>
      <c r="O2153" t="s">
        <v>796</v>
      </c>
      <c r="P2153" t="s">
        <v>11052</v>
      </c>
      <c r="Q2153" t="s">
        <v>11057</v>
      </c>
      <c r="R2153" t="s">
        <v>739</v>
      </c>
      <c r="S2153" t="s">
        <v>795</v>
      </c>
      <c r="T2153" t="s">
        <v>14194</v>
      </c>
      <c r="U2153" t="s">
        <v>965</v>
      </c>
      <c r="V2153" t="s">
        <v>10638</v>
      </c>
      <c r="W2153" t="s">
        <v>970</v>
      </c>
      <c r="X2153" t="s">
        <v>14202</v>
      </c>
    </row>
    <row r="2154" spans="2:24" ht="11" outlineLevel="1" x14ac:dyDescent="0.15">
      <c r="B2154" t="s">
        <v>1697</v>
      </c>
      <c r="C2154" t="s">
        <v>1698</v>
      </c>
      <c r="D2154" t="s">
        <v>190</v>
      </c>
      <c r="E2154" t="s">
        <v>10889</v>
      </c>
      <c r="F2154" t="s">
        <v>608</v>
      </c>
      <c r="G2154" t="s">
        <v>1184</v>
      </c>
      <c r="H2154" s="17">
        <v>42222</v>
      </c>
      <c r="I2154" s="15">
        <v>2015</v>
      </c>
      <c r="J2154" t="s">
        <v>10634</v>
      </c>
      <c r="K2154" s="5">
        <v>0</v>
      </c>
      <c r="L2154" t="s">
        <v>967</v>
      </c>
      <c r="M2154" t="s">
        <v>985</v>
      </c>
      <c r="N2154" t="s">
        <v>10635</v>
      </c>
      <c r="O2154" t="s">
        <v>796</v>
      </c>
      <c r="P2154" t="s">
        <v>11052</v>
      </c>
      <c r="Q2154" t="s">
        <v>11057</v>
      </c>
      <c r="R2154" t="s">
        <v>739</v>
      </c>
      <c r="S2154" t="s">
        <v>795</v>
      </c>
      <c r="T2154" t="s">
        <v>14194</v>
      </c>
      <c r="U2154" t="s">
        <v>965</v>
      </c>
      <c r="V2154" t="s">
        <v>10638</v>
      </c>
      <c r="W2154" t="s">
        <v>970</v>
      </c>
      <c r="X2154" t="s">
        <v>14203</v>
      </c>
    </row>
    <row r="2155" spans="2:24" ht="11" outlineLevel="1" x14ac:dyDescent="0.15">
      <c r="B2155" t="s">
        <v>1697</v>
      </c>
      <c r="C2155" t="s">
        <v>1698</v>
      </c>
      <c r="D2155" t="s">
        <v>190</v>
      </c>
      <c r="E2155" t="s">
        <v>10968</v>
      </c>
      <c r="F2155" t="s">
        <v>608</v>
      </c>
      <c r="G2155" t="s">
        <v>1184</v>
      </c>
      <c r="H2155" s="17">
        <v>42270</v>
      </c>
      <c r="I2155" s="15">
        <v>2015</v>
      </c>
      <c r="J2155" t="s">
        <v>10634</v>
      </c>
      <c r="K2155" s="5">
        <v>0</v>
      </c>
      <c r="L2155" t="s">
        <v>967</v>
      </c>
      <c r="M2155" t="s">
        <v>985</v>
      </c>
      <c r="N2155" t="s">
        <v>10635</v>
      </c>
      <c r="O2155" t="s">
        <v>796</v>
      </c>
      <c r="P2155" t="s">
        <v>11052</v>
      </c>
      <c r="Q2155" t="s">
        <v>11057</v>
      </c>
      <c r="R2155" t="s">
        <v>739</v>
      </c>
      <c r="S2155" t="s">
        <v>795</v>
      </c>
      <c r="T2155" t="s">
        <v>14194</v>
      </c>
      <c r="U2155" t="s">
        <v>965</v>
      </c>
      <c r="V2155" t="s">
        <v>10638</v>
      </c>
      <c r="W2155" t="s">
        <v>970</v>
      </c>
      <c r="X2155" t="s">
        <v>14204</v>
      </c>
    </row>
    <row r="2156" spans="2:24" ht="11" outlineLevel="1" x14ac:dyDescent="0.15">
      <c r="B2156" t="s">
        <v>1697</v>
      </c>
      <c r="C2156" t="s">
        <v>1698</v>
      </c>
      <c r="D2156" t="s">
        <v>190</v>
      </c>
      <c r="E2156" t="s">
        <v>10926</v>
      </c>
      <c r="F2156" t="s">
        <v>608</v>
      </c>
      <c r="G2156" t="s">
        <v>1184</v>
      </c>
      <c r="H2156" s="17">
        <v>42229</v>
      </c>
      <c r="I2156" s="15">
        <v>2015</v>
      </c>
      <c r="J2156" t="s">
        <v>10634</v>
      </c>
      <c r="K2156" s="5">
        <v>0</v>
      </c>
      <c r="L2156" t="s">
        <v>967</v>
      </c>
      <c r="M2156" t="s">
        <v>985</v>
      </c>
      <c r="N2156" t="s">
        <v>10635</v>
      </c>
      <c r="O2156" t="s">
        <v>796</v>
      </c>
      <c r="P2156" t="s">
        <v>11052</v>
      </c>
      <c r="Q2156" t="s">
        <v>11057</v>
      </c>
      <c r="R2156" t="s">
        <v>739</v>
      </c>
      <c r="S2156" t="s">
        <v>795</v>
      </c>
      <c r="T2156" t="s">
        <v>14194</v>
      </c>
      <c r="U2156" t="s">
        <v>965</v>
      </c>
      <c r="V2156" t="s">
        <v>10638</v>
      </c>
      <c r="W2156" t="s">
        <v>970</v>
      </c>
      <c r="X2156" t="s">
        <v>14205</v>
      </c>
    </row>
    <row r="2157" spans="2:24" ht="11" outlineLevel="1" x14ac:dyDescent="0.15">
      <c r="B2157" t="s">
        <v>1697</v>
      </c>
      <c r="C2157" t="s">
        <v>1698</v>
      </c>
      <c r="D2157" t="s">
        <v>190</v>
      </c>
      <c r="E2157" t="s">
        <v>10989</v>
      </c>
      <c r="F2157" t="s">
        <v>608</v>
      </c>
      <c r="G2157" t="s">
        <v>1184</v>
      </c>
      <c r="H2157" s="17">
        <v>42103</v>
      </c>
      <c r="I2157" s="15">
        <v>2015</v>
      </c>
      <c r="J2157" t="s">
        <v>10634</v>
      </c>
      <c r="K2157" s="5">
        <v>0</v>
      </c>
      <c r="L2157" t="s">
        <v>967</v>
      </c>
      <c r="M2157" t="s">
        <v>985</v>
      </c>
      <c r="N2157" t="s">
        <v>10635</v>
      </c>
      <c r="O2157" t="s">
        <v>796</v>
      </c>
      <c r="P2157" t="s">
        <v>11052</v>
      </c>
      <c r="Q2157" t="s">
        <v>11057</v>
      </c>
      <c r="R2157" t="s">
        <v>739</v>
      </c>
      <c r="S2157" t="s">
        <v>795</v>
      </c>
      <c r="T2157" t="s">
        <v>14194</v>
      </c>
      <c r="U2157" t="s">
        <v>965</v>
      </c>
      <c r="V2157" t="s">
        <v>10638</v>
      </c>
      <c r="W2157" t="s">
        <v>970</v>
      </c>
      <c r="X2157" t="s">
        <v>14206</v>
      </c>
    </row>
    <row r="2158" spans="2:24" ht="11" outlineLevel="1" x14ac:dyDescent="0.15">
      <c r="B2158" t="s">
        <v>1697</v>
      </c>
      <c r="C2158" t="s">
        <v>1698</v>
      </c>
      <c r="D2158" t="s">
        <v>190</v>
      </c>
      <c r="E2158" t="s">
        <v>11015</v>
      </c>
      <c r="F2158" t="s">
        <v>608</v>
      </c>
      <c r="G2158" t="s">
        <v>1184</v>
      </c>
      <c r="H2158" s="17">
        <v>42318</v>
      </c>
      <c r="I2158" s="15">
        <v>2016</v>
      </c>
      <c r="J2158" t="s">
        <v>10634</v>
      </c>
      <c r="K2158" s="5">
        <v>-859553.86</v>
      </c>
      <c r="L2158" t="s">
        <v>967</v>
      </c>
      <c r="M2158" t="s">
        <v>985</v>
      </c>
      <c r="N2158" t="s">
        <v>10635</v>
      </c>
      <c r="O2158" t="s">
        <v>796</v>
      </c>
      <c r="P2158" t="s">
        <v>11052</v>
      </c>
      <c r="Q2158" t="s">
        <v>11057</v>
      </c>
      <c r="R2158" t="s">
        <v>739</v>
      </c>
      <c r="S2158" t="s">
        <v>795</v>
      </c>
      <c r="T2158" t="s">
        <v>14194</v>
      </c>
      <c r="U2158" t="s">
        <v>965</v>
      </c>
      <c r="V2158" t="s">
        <v>10638</v>
      </c>
      <c r="W2158" t="s">
        <v>970</v>
      </c>
      <c r="X2158" t="s">
        <v>14207</v>
      </c>
    </row>
    <row r="2159" spans="2:24" ht="11" outlineLevel="1" x14ac:dyDescent="0.15">
      <c r="B2159" t="s">
        <v>1700</v>
      </c>
      <c r="C2159" t="s">
        <v>1701</v>
      </c>
      <c r="D2159" t="s">
        <v>237</v>
      </c>
      <c r="E2159" t="s">
        <v>10649</v>
      </c>
      <c r="F2159" t="s">
        <v>14208</v>
      </c>
      <c r="G2159" t="s">
        <v>1702</v>
      </c>
      <c r="H2159" s="17">
        <v>43269</v>
      </c>
      <c r="I2159" s="15">
        <v>2018</v>
      </c>
      <c r="J2159" t="s">
        <v>10634</v>
      </c>
      <c r="K2159" s="5">
        <v>393710.82</v>
      </c>
      <c r="L2159" t="s">
        <v>967</v>
      </c>
      <c r="M2159" t="s">
        <v>985</v>
      </c>
      <c r="N2159" t="s">
        <v>10635</v>
      </c>
      <c r="O2159" t="s">
        <v>825</v>
      </c>
      <c r="P2159" t="s">
        <v>13376</v>
      </c>
      <c r="Q2159" t="s">
        <v>13376</v>
      </c>
      <c r="R2159" t="s">
        <v>748</v>
      </c>
      <c r="S2159" t="s">
        <v>795</v>
      </c>
      <c r="T2159" t="s">
        <v>14209</v>
      </c>
      <c r="U2159" t="s">
        <v>965</v>
      </c>
      <c r="V2159" t="s">
        <v>10638</v>
      </c>
      <c r="W2159" t="s">
        <v>970</v>
      </c>
      <c r="X2159" t="s">
        <v>14210</v>
      </c>
    </row>
    <row r="2160" spans="2:24" ht="11" outlineLevel="1" x14ac:dyDescent="0.15">
      <c r="B2160" t="s">
        <v>1700</v>
      </c>
      <c r="C2160" t="s">
        <v>1701</v>
      </c>
      <c r="D2160" t="s">
        <v>237</v>
      </c>
      <c r="E2160" t="s">
        <v>10667</v>
      </c>
      <c r="F2160" t="s">
        <v>14208</v>
      </c>
      <c r="G2160" t="s">
        <v>1702</v>
      </c>
      <c r="H2160" s="17">
        <v>43727</v>
      </c>
      <c r="I2160" s="15">
        <v>2019</v>
      </c>
      <c r="J2160" t="s">
        <v>10634</v>
      </c>
      <c r="K2160" s="5">
        <v>92304</v>
      </c>
      <c r="L2160" t="s">
        <v>967</v>
      </c>
      <c r="M2160" t="s">
        <v>985</v>
      </c>
      <c r="N2160" t="s">
        <v>10635</v>
      </c>
      <c r="O2160" t="s">
        <v>825</v>
      </c>
      <c r="P2160" t="s">
        <v>13376</v>
      </c>
      <c r="Q2160" t="s">
        <v>13376</v>
      </c>
      <c r="R2160" t="s">
        <v>748</v>
      </c>
      <c r="S2160" t="s">
        <v>795</v>
      </c>
      <c r="T2160" t="s">
        <v>14211</v>
      </c>
      <c r="U2160" t="s">
        <v>965</v>
      </c>
      <c r="V2160" t="s">
        <v>10638</v>
      </c>
      <c r="W2160" t="s">
        <v>970</v>
      </c>
      <c r="X2160" t="s">
        <v>14212</v>
      </c>
    </row>
    <row r="2161" spans="2:24" ht="11" outlineLevel="1" x14ac:dyDescent="0.15">
      <c r="B2161" t="s">
        <v>1700</v>
      </c>
      <c r="C2161" t="s">
        <v>1701</v>
      </c>
      <c r="D2161" t="s">
        <v>237</v>
      </c>
      <c r="E2161" t="s">
        <v>10661</v>
      </c>
      <c r="F2161" t="s">
        <v>14208</v>
      </c>
      <c r="G2161" t="s">
        <v>1702</v>
      </c>
      <c r="H2161" s="17">
        <v>44099</v>
      </c>
      <c r="I2161" s="15">
        <v>2020</v>
      </c>
      <c r="J2161" t="s">
        <v>10634</v>
      </c>
      <c r="K2161" s="5">
        <v>212764.72</v>
      </c>
      <c r="L2161" t="s">
        <v>967</v>
      </c>
      <c r="M2161" t="s">
        <v>985</v>
      </c>
      <c r="N2161" t="s">
        <v>10635</v>
      </c>
      <c r="O2161" t="s">
        <v>825</v>
      </c>
      <c r="P2161" t="s">
        <v>13376</v>
      </c>
      <c r="R2161" t="s">
        <v>748</v>
      </c>
      <c r="S2161" t="s">
        <v>795</v>
      </c>
      <c r="T2161" t="s">
        <v>14213</v>
      </c>
      <c r="U2161" t="s">
        <v>965</v>
      </c>
      <c r="V2161" t="s">
        <v>10638</v>
      </c>
      <c r="W2161" t="s">
        <v>970</v>
      </c>
      <c r="X2161" t="s">
        <v>14214</v>
      </c>
    </row>
    <row r="2162" spans="2:24" ht="11" outlineLevel="1" x14ac:dyDescent="0.15">
      <c r="B2162" t="s">
        <v>1700</v>
      </c>
      <c r="C2162" t="s">
        <v>1701</v>
      </c>
      <c r="D2162" t="s">
        <v>237</v>
      </c>
      <c r="E2162" t="s">
        <v>10643</v>
      </c>
      <c r="F2162" t="s">
        <v>14208</v>
      </c>
      <c r="G2162" t="s">
        <v>1702</v>
      </c>
      <c r="H2162" s="17">
        <v>43504</v>
      </c>
      <c r="I2162" s="15">
        <v>2019</v>
      </c>
      <c r="J2162" t="s">
        <v>10634</v>
      </c>
      <c r="K2162" s="5">
        <v>1407679</v>
      </c>
      <c r="L2162" t="s">
        <v>967</v>
      </c>
      <c r="M2162" t="s">
        <v>985</v>
      </c>
      <c r="N2162" t="s">
        <v>10635</v>
      </c>
      <c r="O2162" t="s">
        <v>825</v>
      </c>
      <c r="P2162" t="s">
        <v>13376</v>
      </c>
      <c r="Q2162" t="s">
        <v>13376</v>
      </c>
      <c r="R2162" t="s">
        <v>748</v>
      </c>
      <c r="S2162" t="s">
        <v>795</v>
      </c>
      <c r="T2162" t="s">
        <v>14215</v>
      </c>
      <c r="U2162" t="s">
        <v>965</v>
      </c>
      <c r="V2162" t="s">
        <v>10638</v>
      </c>
      <c r="W2162" t="s">
        <v>970</v>
      </c>
      <c r="X2162" t="s">
        <v>14216</v>
      </c>
    </row>
    <row r="2163" spans="2:24" ht="11" outlineLevel="1" x14ac:dyDescent="0.15">
      <c r="B2163" t="s">
        <v>1700</v>
      </c>
      <c r="C2163" t="s">
        <v>1701</v>
      </c>
      <c r="D2163" t="s">
        <v>237</v>
      </c>
      <c r="E2163" t="s">
        <v>10632</v>
      </c>
      <c r="F2163" t="s">
        <v>14208</v>
      </c>
      <c r="G2163" t="s">
        <v>1702</v>
      </c>
      <c r="H2163" s="17">
        <v>43609</v>
      </c>
      <c r="I2163" s="15">
        <v>2019</v>
      </c>
      <c r="J2163" t="s">
        <v>10634</v>
      </c>
      <c r="K2163" s="5">
        <v>322661</v>
      </c>
      <c r="L2163" t="s">
        <v>967</v>
      </c>
      <c r="M2163" t="s">
        <v>985</v>
      </c>
      <c r="N2163" t="s">
        <v>10635</v>
      </c>
      <c r="O2163" t="s">
        <v>825</v>
      </c>
      <c r="P2163" t="s">
        <v>13376</v>
      </c>
      <c r="Q2163" t="s">
        <v>13376</v>
      </c>
      <c r="R2163" t="s">
        <v>748</v>
      </c>
      <c r="S2163" t="s">
        <v>795</v>
      </c>
      <c r="T2163" t="s">
        <v>14215</v>
      </c>
      <c r="U2163" t="s">
        <v>965</v>
      </c>
      <c r="V2163" t="s">
        <v>10638</v>
      </c>
      <c r="W2163" t="s">
        <v>970</v>
      </c>
      <c r="X2163" t="s">
        <v>14217</v>
      </c>
    </row>
    <row r="2164" spans="2:24" ht="11" outlineLevel="1" x14ac:dyDescent="0.15">
      <c r="B2164" t="s">
        <v>1700</v>
      </c>
      <c r="C2164" t="s">
        <v>1701</v>
      </c>
      <c r="D2164" t="s">
        <v>237</v>
      </c>
      <c r="E2164" t="s">
        <v>10655</v>
      </c>
      <c r="F2164" t="s">
        <v>14208</v>
      </c>
      <c r="G2164" t="s">
        <v>1702</v>
      </c>
      <c r="H2164" s="17">
        <v>44182</v>
      </c>
      <c r="I2164" s="15">
        <v>2021</v>
      </c>
      <c r="J2164" t="s">
        <v>10634</v>
      </c>
      <c r="K2164" s="5">
        <v>21560</v>
      </c>
      <c r="L2164" t="s">
        <v>967</v>
      </c>
      <c r="M2164" t="s">
        <v>985</v>
      </c>
      <c r="N2164" t="s">
        <v>10635</v>
      </c>
      <c r="O2164" t="s">
        <v>825</v>
      </c>
      <c r="P2164" t="s">
        <v>13376</v>
      </c>
      <c r="R2164" t="s">
        <v>748</v>
      </c>
      <c r="S2164" t="s">
        <v>795</v>
      </c>
      <c r="T2164" t="s">
        <v>14215</v>
      </c>
      <c r="U2164" t="s">
        <v>965</v>
      </c>
      <c r="V2164" t="s">
        <v>10638</v>
      </c>
      <c r="W2164" t="s">
        <v>970</v>
      </c>
      <c r="X2164" t="s">
        <v>14218</v>
      </c>
    </row>
    <row r="2165" spans="2:24" ht="11" outlineLevel="1" x14ac:dyDescent="0.15">
      <c r="B2165" t="s">
        <v>1700</v>
      </c>
      <c r="C2165" t="s">
        <v>1701</v>
      </c>
      <c r="D2165" t="s">
        <v>237</v>
      </c>
      <c r="E2165" t="s">
        <v>10652</v>
      </c>
      <c r="F2165" t="s">
        <v>14208</v>
      </c>
      <c r="G2165" t="s">
        <v>1702</v>
      </c>
      <c r="H2165" s="17">
        <v>43286</v>
      </c>
      <c r="I2165" s="15">
        <v>2018</v>
      </c>
      <c r="J2165" t="s">
        <v>10634</v>
      </c>
      <c r="K2165" s="5">
        <v>0</v>
      </c>
      <c r="L2165" t="s">
        <v>967</v>
      </c>
      <c r="M2165" t="s">
        <v>985</v>
      </c>
      <c r="N2165" t="s">
        <v>10635</v>
      </c>
      <c r="O2165" t="s">
        <v>825</v>
      </c>
      <c r="P2165" t="s">
        <v>13376</v>
      </c>
      <c r="Q2165" t="s">
        <v>13376</v>
      </c>
      <c r="R2165" t="s">
        <v>748</v>
      </c>
      <c r="S2165" t="s">
        <v>795</v>
      </c>
      <c r="T2165" t="s">
        <v>14209</v>
      </c>
      <c r="U2165" t="s">
        <v>965</v>
      </c>
      <c r="V2165" t="s">
        <v>10638</v>
      </c>
      <c r="W2165" t="s">
        <v>970</v>
      </c>
      <c r="X2165" t="s">
        <v>14219</v>
      </c>
    </row>
    <row r="2166" spans="2:24" ht="11" outlineLevel="1" x14ac:dyDescent="0.15">
      <c r="B2166" t="s">
        <v>1700</v>
      </c>
      <c r="C2166" t="s">
        <v>1701</v>
      </c>
      <c r="D2166" t="s">
        <v>237</v>
      </c>
      <c r="E2166" t="s">
        <v>10664</v>
      </c>
      <c r="F2166" t="s">
        <v>14208</v>
      </c>
      <c r="G2166" t="s">
        <v>1702</v>
      </c>
      <c r="H2166" s="17">
        <v>43454</v>
      </c>
      <c r="I2166" s="15">
        <v>2019</v>
      </c>
      <c r="J2166" t="s">
        <v>10634</v>
      </c>
      <c r="K2166" s="5">
        <v>0</v>
      </c>
      <c r="L2166" t="s">
        <v>967</v>
      </c>
      <c r="M2166" t="s">
        <v>985</v>
      </c>
      <c r="N2166" t="s">
        <v>10635</v>
      </c>
      <c r="O2166" t="s">
        <v>825</v>
      </c>
      <c r="P2166" t="s">
        <v>13376</v>
      </c>
      <c r="Q2166" t="s">
        <v>13376</v>
      </c>
      <c r="R2166" t="s">
        <v>748</v>
      </c>
      <c r="S2166" t="s">
        <v>795</v>
      </c>
      <c r="T2166" t="s">
        <v>14209</v>
      </c>
      <c r="U2166" t="s">
        <v>965</v>
      </c>
      <c r="V2166" t="s">
        <v>10638</v>
      </c>
      <c r="W2166" t="s">
        <v>970</v>
      </c>
      <c r="X2166" t="s">
        <v>14220</v>
      </c>
    </row>
    <row r="2167" spans="2:24" ht="11" outlineLevel="1" x14ac:dyDescent="0.15">
      <c r="B2167" t="s">
        <v>1700</v>
      </c>
      <c r="C2167" t="s">
        <v>1701</v>
      </c>
      <c r="D2167" t="s">
        <v>237</v>
      </c>
      <c r="E2167" t="s">
        <v>10658</v>
      </c>
      <c r="F2167" t="s">
        <v>14208</v>
      </c>
      <c r="G2167" t="s">
        <v>1702</v>
      </c>
      <c r="H2167" s="17">
        <v>43902</v>
      </c>
      <c r="I2167" s="15">
        <v>2020</v>
      </c>
      <c r="J2167" t="s">
        <v>10634</v>
      </c>
      <c r="K2167" s="5">
        <v>200091.8</v>
      </c>
      <c r="L2167" t="s">
        <v>967</v>
      </c>
      <c r="M2167" t="s">
        <v>985</v>
      </c>
      <c r="N2167" t="s">
        <v>10635</v>
      </c>
      <c r="O2167" t="s">
        <v>825</v>
      </c>
      <c r="P2167" t="s">
        <v>13376</v>
      </c>
      <c r="Q2167" t="s">
        <v>13376</v>
      </c>
      <c r="R2167" t="s">
        <v>748</v>
      </c>
      <c r="S2167" t="s">
        <v>795</v>
      </c>
      <c r="T2167" t="s">
        <v>14215</v>
      </c>
      <c r="U2167" t="s">
        <v>965</v>
      </c>
      <c r="V2167" t="s">
        <v>10638</v>
      </c>
      <c r="W2167" t="s">
        <v>970</v>
      </c>
      <c r="X2167" t="s">
        <v>14221</v>
      </c>
    </row>
    <row r="2168" spans="2:24" ht="11" outlineLevel="1" x14ac:dyDescent="0.15">
      <c r="B2168" t="s">
        <v>1705</v>
      </c>
      <c r="C2168" t="s">
        <v>1706</v>
      </c>
      <c r="D2168" t="s">
        <v>163</v>
      </c>
      <c r="E2168" t="s">
        <v>10632</v>
      </c>
      <c r="F2168" t="s">
        <v>600</v>
      </c>
      <c r="G2168" t="s">
        <v>973</v>
      </c>
      <c r="H2168" s="17">
        <v>43950</v>
      </c>
      <c r="I2168" s="15">
        <v>2020</v>
      </c>
      <c r="J2168" t="s">
        <v>10634</v>
      </c>
      <c r="K2168" s="5">
        <v>0</v>
      </c>
      <c r="L2168" t="s">
        <v>967</v>
      </c>
      <c r="M2168" t="s">
        <v>985</v>
      </c>
      <c r="N2168" t="s">
        <v>10635</v>
      </c>
      <c r="O2168" t="s">
        <v>804</v>
      </c>
      <c r="P2168" t="s">
        <v>10671</v>
      </c>
      <c r="Q2168" t="s">
        <v>10685</v>
      </c>
      <c r="R2168" t="s">
        <v>737</v>
      </c>
      <c r="S2168" t="s">
        <v>803</v>
      </c>
      <c r="T2168" t="s">
        <v>14222</v>
      </c>
      <c r="U2168" t="s">
        <v>965</v>
      </c>
      <c r="V2168" t="s">
        <v>10638</v>
      </c>
      <c r="W2168" t="s">
        <v>970</v>
      </c>
      <c r="X2168" t="s">
        <v>14223</v>
      </c>
    </row>
    <row r="2169" spans="2:24" ht="11" outlineLevel="1" x14ac:dyDescent="0.15">
      <c r="B2169" t="s">
        <v>1705</v>
      </c>
      <c r="C2169" t="s">
        <v>1706</v>
      </c>
      <c r="D2169" t="s">
        <v>163</v>
      </c>
      <c r="E2169" t="s">
        <v>10643</v>
      </c>
      <c r="F2169" t="s">
        <v>600</v>
      </c>
      <c r="G2169" t="s">
        <v>973</v>
      </c>
      <c r="H2169" s="17">
        <v>43935</v>
      </c>
      <c r="I2169" s="15">
        <v>2020</v>
      </c>
      <c r="J2169" t="s">
        <v>10634</v>
      </c>
      <c r="K2169" s="5">
        <v>0</v>
      </c>
      <c r="L2169" t="s">
        <v>967</v>
      </c>
      <c r="M2169" t="s">
        <v>985</v>
      </c>
      <c r="N2169" t="s">
        <v>10635</v>
      </c>
      <c r="O2169" t="s">
        <v>804</v>
      </c>
      <c r="P2169" t="s">
        <v>10671</v>
      </c>
      <c r="Q2169" t="s">
        <v>10685</v>
      </c>
      <c r="R2169" t="s">
        <v>737</v>
      </c>
      <c r="S2169" t="s">
        <v>803</v>
      </c>
      <c r="T2169" t="s">
        <v>14224</v>
      </c>
      <c r="U2169" t="s">
        <v>965</v>
      </c>
      <c r="V2169" t="s">
        <v>10638</v>
      </c>
      <c r="W2169" t="s">
        <v>970</v>
      </c>
      <c r="X2169" t="s">
        <v>14225</v>
      </c>
    </row>
    <row r="2170" spans="2:24" ht="11" outlineLevel="1" x14ac:dyDescent="0.15">
      <c r="B2170" t="s">
        <v>1705</v>
      </c>
      <c r="C2170" t="s">
        <v>1706</v>
      </c>
      <c r="D2170" t="s">
        <v>163</v>
      </c>
      <c r="E2170" t="s">
        <v>10667</v>
      </c>
      <c r="F2170" t="s">
        <v>600</v>
      </c>
      <c r="G2170" t="s">
        <v>973</v>
      </c>
      <c r="H2170" s="17">
        <v>44012</v>
      </c>
      <c r="I2170" s="15">
        <v>2020</v>
      </c>
      <c r="J2170" t="s">
        <v>10634</v>
      </c>
      <c r="K2170" s="5">
        <v>0</v>
      </c>
      <c r="L2170" t="s">
        <v>967</v>
      </c>
      <c r="M2170" t="s">
        <v>985</v>
      </c>
      <c r="N2170" t="s">
        <v>10635</v>
      </c>
      <c r="O2170" t="s">
        <v>804</v>
      </c>
      <c r="P2170" t="s">
        <v>10671</v>
      </c>
      <c r="Q2170" t="s">
        <v>10685</v>
      </c>
      <c r="R2170" t="s">
        <v>737</v>
      </c>
      <c r="S2170" t="s">
        <v>803</v>
      </c>
      <c r="T2170" t="s">
        <v>14226</v>
      </c>
      <c r="U2170" t="s">
        <v>965</v>
      </c>
      <c r="V2170" t="s">
        <v>10638</v>
      </c>
      <c r="W2170" t="s">
        <v>970</v>
      </c>
      <c r="X2170" t="s">
        <v>14227</v>
      </c>
    </row>
    <row r="2171" spans="2:24" ht="11" outlineLevel="1" x14ac:dyDescent="0.15">
      <c r="B2171" t="s">
        <v>1705</v>
      </c>
      <c r="C2171" t="s">
        <v>1706</v>
      </c>
      <c r="D2171" t="s">
        <v>163</v>
      </c>
      <c r="E2171" t="s">
        <v>10652</v>
      </c>
      <c r="F2171" t="s">
        <v>600</v>
      </c>
      <c r="G2171" t="s">
        <v>973</v>
      </c>
      <c r="H2171" s="17">
        <v>43901</v>
      </c>
      <c r="I2171" s="15">
        <v>2020</v>
      </c>
      <c r="J2171" t="s">
        <v>10634</v>
      </c>
      <c r="K2171" s="5">
        <v>0</v>
      </c>
      <c r="L2171" t="s">
        <v>967</v>
      </c>
      <c r="M2171" t="s">
        <v>985</v>
      </c>
      <c r="N2171" t="s">
        <v>10635</v>
      </c>
      <c r="O2171" t="s">
        <v>804</v>
      </c>
      <c r="P2171" t="s">
        <v>10671</v>
      </c>
      <c r="Q2171" t="s">
        <v>10685</v>
      </c>
      <c r="R2171" t="s">
        <v>737</v>
      </c>
      <c r="S2171" t="s">
        <v>803</v>
      </c>
      <c r="T2171" t="s">
        <v>14228</v>
      </c>
      <c r="U2171" t="s">
        <v>965</v>
      </c>
      <c r="V2171" t="s">
        <v>10638</v>
      </c>
      <c r="W2171" t="s">
        <v>970</v>
      </c>
      <c r="X2171" t="s">
        <v>14229</v>
      </c>
    </row>
    <row r="2172" spans="2:24" ht="11" outlineLevel="1" x14ac:dyDescent="0.15">
      <c r="B2172" t="s">
        <v>1705</v>
      </c>
      <c r="C2172" t="s">
        <v>1706</v>
      </c>
      <c r="D2172" t="s">
        <v>163</v>
      </c>
      <c r="E2172" t="s">
        <v>10664</v>
      </c>
      <c r="F2172" t="s">
        <v>600</v>
      </c>
      <c r="G2172" t="s">
        <v>973</v>
      </c>
      <c r="H2172" s="17">
        <v>43921</v>
      </c>
      <c r="I2172" s="15">
        <v>2020</v>
      </c>
      <c r="J2172" t="s">
        <v>10634</v>
      </c>
      <c r="K2172" s="5">
        <v>0</v>
      </c>
      <c r="L2172" t="s">
        <v>967</v>
      </c>
      <c r="M2172" t="s">
        <v>985</v>
      </c>
      <c r="N2172" t="s">
        <v>10635</v>
      </c>
      <c r="O2172" t="s">
        <v>804</v>
      </c>
      <c r="P2172" t="s">
        <v>10671</v>
      </c>
      <c r="Q2172" t="s">
        <v>10685</v>
      </c>
      <c r="R2172" t="s">
        <v>737</v>
      </c>
      <c r="S2172" t="s">
        <v>803</v>
      </c>
      <c r="T2172" t="s">
        <v>12797</v>
      </c>
      <c r="U2172" t="s">
        <v>965</v>
      </c>
      <c r="V2172" t="s">
        <v>10638</v>
      </c>
      <c r="W2172" t="s">
        <v>970</v>
      </c>
      <c r="X2172" t="s">
        <v>14230</v>
      </c>
    </row>
    <row r="2173" spans="2:24" ht="11" outlineLevel="1" x14ac:dyDescent="0.15">
      <c r="B2173" t="s">
        <v>1705</v>
      </c>
      <c r="C2173" t="s">
        <v>1706</v>
      </c>
      <c r="D2173" t="s">
        <v>163</v>
      </c>
      <c r="E2173" t="s">
        <v>10649</v>
      </c>
      <c r="F2173" t="s">
        <v>600</v>
      </c>
      <c r="G2173" t="s">
        <v>973</v>
      </c>
      <c r="H2173" s="17">
        <v>43810</v>
      </c>
      <c r="I2173" s="15">
        <v>2020</v>
      </c>
      <c r="J2173" t="s">
        <v>10634</v>
      </c>
      <c r="K2173" s="5">
        <v>2633147.61</v>
      </c>
      <c r="L2173" t="s">
        <v>967</v>
      </c>
      <c r="M2173" t="s">
        <v>985</v>
      </c>
      <c r="N2173" t="s">
        <v>10635</v>
      </c>
      <c r="O2173" t="s">
        <v>804</v>
      </c>
      <c r="P2173" t="s">
        <v>10671</v>
      </c>
      <c r="Q2173" t="s">
        <v>10685</v>
      </c>
      <c r="R2173" t="s">
        <v>737</v>
      </c>
      <c r="S2173" t="s">
        <v>803</v>
      </c>
      <c r="T2173" t="s">
        <v>14231</v>
      </c>
      <c r="U2173" t="s">
        <v>965</v>
      </c>
      <c r="V2173" t="s">
        <v>10638</v>
      </c>
      <c r="W2173" t="s">
        <v>970</v>
      </c>
      <c r="X2173" t="s">
        <v>14232</v>
      </c>
    </row>
    <row r="2174" spans="2:24" ht="11" outlineLevel="1" x14ac:dyDescent="0.15">
      <c r="B2174" t="s">
        <v>1705</v>
      </c>
      <c r="C2174" t="s">
        <v>1706</v>
      </c>
      <c r="D2174" t="s">
        <v>163</v>
      </c>
      <c r="E2174" t="s">
        <v>10658</v>
      </c>
      <c r="F2174" t="s">
        <v>600</v>
      </c>
      <c r="G2174" t="s">
        <v>973</v>
      </c>
      <c r="H2174" s="17">
        <v>44139</v>
      </c>
      <c r="I2174" s="15">
        <v>2021</v>
      </c>
      <c r="J2174" t="s">
        <v>10634</v>
      </c>
      <c r="K2174" s="5">
        <v>0</v>
      </c>
      <c r="L2174" t="s">
        <v>967</v>
      </c>
      <c r="M2174" t="s">
        <v>985</v>
      </c>
      <c r="N2174" t="s">
        <v>10635</v>
      </c>
      <c r="O2174" t="s">
        <v>804</v>
      </c>
      <c r="P2174" t="s">
        <v>10671</v>
      </c>
      <c r="Q2174" t="s">
        <v>10685</v>
      </c>
      <c r="R2174" t="s">
        <v>737</v>
      </c>
      <c r="S2174" t="s">
        <v>803</v>
      </c>
      <c r="T2174" t="s">
        <v>14233</v>
      </c>
      <c r="U2174" t="s">
        <v>965</v>
      </c>
      <c r="V2174" t="s">
        <v>10638</v>
      </c>
      <c r="W2174" t="s">
        <v>970</v>
      </c>
      <c r="X2174" t="s">
        <v>14234</v>
      </c>
    </row>
    <row r="2175" spans="2:24" ht="11" outlineLevel="1" x14ac:dyDescent="0.15">
      <c r="B2175" t="s">
        <v>1708</v>
      </c>
      <c r="C2175" t="s">
        <v>1709</v>
      </c>
      <c r="D2175" t="s">
        <v>179</v>
      </c>
      <c r="E2175" t="s">
        <v>10649</v>
      </c>
      <c r="F2175" t="s">
        <v>12674</v>
      </c>
      <c r="G2175" t="s">
        <v>1299</v>
      </c>
      <c r="H2175" s="17">
        <v>43222</v>
      </c>
      <c r="I2175" s="15">
        <v>2018</v>
      </c>
      <c r="J2175" t="s">
        <v>10634</v>
      </c>
      <c r="K2175" s="5">
        <v>2620396</v>
      </c>
      <c r="L2175" t="s">
        <v>967</v>
      </c>
      <c r="M2175" t="s">
        <v>985</v>
      </c>
      <c r="N2175" t="s">
        <v>10635</v>
      </c>
      <c r="O2175" t="s">
        <v>818</v>
      </c>
      <c r="P2175" t="s">
        <v>10671</v>
      </c>
      <c r="Q2175" t="s">
        <v>10671</v>
      </c>
      <c r="R2175" t="s">
        <v>739</v>
      </c>
      <c r="S2175" t="s">
        <v>795</v>
      </c>
      <c r="T2175" t="s">
        <v>14235</v>
      </c>
      <c r="U2175" t="s">
        <v>965</v>
      </c>
      <c r="V2175" t="s">
        <v>10638</v>
      </c>
      <c r="W2175" t="s">
        <v>970</v>
      </c>
      <c r="X2175" t="s">
        <v>14236</v>
      </c>
    </row>
    <row r="2176" spans="2:24" ht="11" outlineLevel="1" x14ac:dyDescent="0.15">
      <c r="B2176" t="s">
        <v>1708</v>
      </c>
      <c r="C2176" t="s">
        <v>1709</v>
      </c>
      <c r="D2176" t="s">
        <v>179</v>
      </c>
      <c r="E2176" t="s">
        <v>10643</v>
      </c>
      <c r="F2176" t="s">
        <v>12674</v>
      </c>
      <c r="G2176" t="s">
        <v>1299</v>
      </c>
      <c r="H2176" s="17">
        <v>43299</v>
      </c>
      <c r="I2176" s="15">
        <v>2018</v>
      </c>
      <c r="J2176" t="s">
        <v>10634</v>
      </c>
      <c r="K2176" s="5">
        <v>0</v>
      </c>
      <c r="L2176" t="s">
        <v>967</v>
      </c>
      <c r="M2176" t="s">
        <v>985</v>
      </c>
      <c r="N2176" t="s">
        <v>10635</v>
      </c>
      <c r="O2176" t="s">
        <v>818</v>
      </c>
      <c r="P2176" t="s">
        <v>10671</v>
      </c>
      <c r="Q2176" t="s">
        <v>10671</v>
      </c>
      <c r="R2176" t="s">
        <v>739</v>
      </c>
      <c r="S2176" t="s">
        <v>795</v>
      </c>
      <c r="T2176" t="s">
        <v>14235</v>
      </c>
      <c r="U2176" t="s">
        <v>965</v>
      </c>
      <c r="V2176" t="s">
        <v>10638</v>
      </c>
      <c r="W2176" t="s">
        <v>970</v>
      </c>
      <c r="X2176" t="s">
        <v>14237</v>
      </c>
    </row>
    <row r="2177" spans="2:24" ht="11" outlineLevel="1" x14ac:dyDescent="0.15">
      <c r="B2177" t="s">
        <v>1708</v>
      </c>
      <c r="C2177" t="s">
        <v>1709</v>
      </c>
      <c r="D2177" t="s">
        <v>179</v>
      </c>
      <c r="E2177" t="s">
        <v>10667</v>
      </c>
      <c r="F2177" t="s">
        <v>12674</v>
      </c>
      <c r="G2177" t="s">
        <v>1299</v>
      </c>
      <c r="H2177" s="17">
        <v>43371</v>
      </c>
      <c r="I2177" s="15">
        <v>2018</v>
      </c>
      <c r="J2177" t="s">
        <v>10634</v>
      </c>
      <c r="K2177" s="5">
        <v>0</v>
      </c>
      <c r="L2177" t="s">
        <v>967</v>
      </c>
      <c r="M2177" t="s">
        <v>985</v>
      </c>
      <c r="N2177" t="s">
        <v>10635</v>
      </c>
      <c r="O2177" t="s">
        <v>818</v>
      </c>
      <c r="P2177" t="s">
        <v>10671</v>
      </c>
      <c r="Q2177" t="s">
        <v>10671</v>
      </c>
      <c r="R2177" t="s">
        <v>739</v>
      </c>
      <c r="S2177" t="s">
        <v>795</v>
      </c>
      <c r="T2177" t="s">
        <v>14235</v>
      </c>
      <c r="U2177" t="s">
        <v>965</v>
      </c>
      <c r="V2177" t="s">
        <v>10638</v>
      </c>
      <c r="W2177" t="s">
        <v>970</v>
      </c>
      <c r="X2177" t="s">
        <v>14238</v>
      </c>
    </row>
    <row r="2178" spans="2:24" ht="11" outlineLevel="1" x14ac:dyDescent="0.15">
      <c r="B2178" t="s">
        <v>1708</v>
      </c>
      <c r="C2178" t="s">
        <v>1709</v>
      </c>
      <c r="D2178" t="s">
        <v>179</v>
      </c>
      <c r="E2178" t="s">
        <v>10658</v>
      </c>
      <c r="F2178" t="s">
        <v>12674</v>
      </c>
      <c r="G2178" t="s">
        <v>1299</v>
      </c>
      <c r="H2178" s="17">
        <v>43412</v>
      </c>
      <c r="I2178" s="15">
        <v>2019</v>
      </c>
      <c r="J2178" t="s">
        <v>10634</v>
      </c>
      <c r="K2178" s="5">
        <v>0</v>
      </c>
      <c r="L2178" t="s">
        <v>967</v>
      </c>
      <c r="M2178" t="s">
        <v>985</v>
      </c>
      <c r="N2178" t="s">
        <v>10635</v>
      </c>
      <c r="O2178" t="s">
        <v>818</v>
      </c>
      <c r="P2178" t="s">
        <v>10671</v>
      </c>
      <c r="Q2178" t="s">
        <v>10671</v>
      </c>
      <c r="R2178" t="s">
        <v>739</v>
      </c>
      <c r="S2178" t="s">
        <v>795</v>
      </c>
      <c r="T2178" t="s">
        <v>14235</v>
      </c>
      <c r="U2178" t="s">
        <v>965</v>
      </c>
      <c r="V2178" t="s">
        <v>10638</v>
      </c>
      <c r="W2178" t="s">
        <v>970</v>
      </c>
      <c r="X2178" t="s">
        <v>14239</v>
      </c>
    </row>
    <row r="2179" spans="2:24" ht="11" outlineLevel="1" x14ac:dyDescent="0.15">
      <c r="B2179" t="s">
        <v>1708</v>
      </c>
      <c r="C2179" t="s">
        <v>1709</v>
      </c>
      <c r="D2179" t="s">
        <v>179</v>
      </c>
      <c r="E2179" t="s">
        <v>10664</v>
      </c>
      <c r="F2179" t="s">
        <v>12674</v>
      </c>
      <c r="G2179" t="s">
        <v>1299</v>
      </c>
      <c r="H2179" s="17">
        <v>43292</v>
      </c>
      <c r="I2179" s="15">
        <v>2018</v>
      </c>
      <c r="J2179" t="s">
        <v>10634</v>
      </c>
      <c r="K2179" s="5">
        <v>0</v>
      </c>
      <c r="L2179" t="s">
        <v>967</v>
      </c>
      <c r="M2179" t="s">
        <v>985</v>
      </c>
      <c r="N2179" t="s">
        <v>10635</v>
      </c>
      <c r="O2179" t="s">
        <v>818</v>
      </c>
      <c r="P2179" t="s">
        <v>10671</v>
      </c>
      <c r="Q2179" t="s">
        <v>10671</v>
      </c>
      <c r="R2179" t="s">
        <v>739</v>
      </c>
      <c r="S2179" t="s">
        <v>795</v>
      </c>
      <c r="T2179" t="s">
        <v>14235</v>
      </c>
      <c r="U2179" t="s">
        <v>965</v>
      </c>
      <c r="V2179" t="s">
        <v>10638</v>
      </c>
      <c r="W2179" t="s">
        <v>970</v>
      </c>
      <c r="X2179" t="s">
        <v>14240</v>
      </c>
    </row>
    <row r="2180" spans="2:24" ht="11" outlineLevel="1" x14ac:dyDescent="0.15">
      <c r="B2180" t="s">
        <v>1708</v>
      </c>
      <c r="C2180" t="s">
        <v>1709</v>
      </c>
      <c r="D2180" t="s">
        <v>179</v>
      </c>
      <c r="E2180" t="s">
        <v>10661</v>
      </c>
      <c r="F2180" t="s">
        <v>12674</v>
      </c>
      <c r="G2180" t="s">
        <v>1299</v>
      </c>
      <c r="H2180" s="17">
        <v>43447</v>
      </c>
      <c r="I2180" s="15">
        <v>2019</v>
      </c>
      <c r="J2180" t="s">
        <v>10634</v>
      </c>
      <c r="K2180" s="5">
        <v>11404.05</v>
      </c>
      <c r="L2180" t="s">
        <v>967</v>
      </c>
      <c r="M2180" t="s">
        <v>985</v>
      </c>
      <c r="N2180" t="s">
        <v>10635</v>
      </c>
      <c r="O2180" t="s">
        <v>818</v>
      </c>
      <c r="P2180" t="s">
        <v>10671</v>
      </c>
      <c r="Q2180" t="s">
        <v>10671</v>
      </c>
      <c r="R2180" t="s">
        <v>739</v>
      </c>
      <c r="S2180" t="s">
        <v>795</v>
      </c>
      <c r="T2180" t="s">
        <v>14235</v>
      </c>
      <c r="U2180" t="s">
        <v>965</v>
      </c>
      <c r="V2180" t="s">
        <v>10638</v>
      </c>
      <c r="W2180" t="s">
        <v>970</v>
      </c>
      <c r="X2180" t="s">
        <v>14241</v>
      </c>
    </row>
    <row r="2181" spans="2:24" ht="11" outlineLevel="1" x14ac:dyDescent="0.15">
      <c r="B2181" t="s">
        <v>1708</v>
      </c>
      <c r="C2181" t="s">
        <v>1709</v>
      </c>
      <c r="D2181" t="s">
        <v>179</v>
      </c>
      <c r="E2181" t="s">
        <v>10652</v>
      </c>
      <c r="F2181" t="s">
        <v>12674</v>
      </c>
      <c r="G2181" t="s">
        <v>1299</v>
      </c>
      <c r="H2181" s="17">
        <v>43270</v>
      </c>
      <c r="I2181" s="15">
        <v>2018</v>
      </c>
      <c r="J2181" t="s">
        <v>10634</v>
      </c>
      <c r="K2181" s="5">
        <v>0</v>
      </c>
      <c r="L2181" t="s">
        <v>967</v>
      </c>
      <c r="M2181" t="s">
        <v>985</v>
      </c>
      <c r="N2181" t="s">
        <v>10635</v>
      </c>
      <c r="O2181" t="s">
        <v>818</v>
      </c>
      <c r="P2181" t="s">
        <v>10671</v>
      </c>
      <c r="Q2181" t="s">
        <v>10671</v>
      </c>
      <c r="R2181" t="s">
        <v>739</v>
      </c>
      <c r="S2181" t="s">
        <v>795</v>
      </c>
      <c r="T2181" t="s">
        <v>14235</v>
      </c>
      <c r="U2181" t="s">
        <v>965</v>
      </c>
      <c r="V2181" t="s">
        <v>10638</v>
      </c>
      <c r="W2181" t="s">
        <v>970</v>
      </c>
      <c r="X2181" t="s">
        <v>14242</v>
      </c>
    </row>
    <row r="2182" spans="2:24" ht="11" outlineLevel="1" x14ac:dyDescent="0.15">
      <c r="B2182" t="s">
        <v>1708</v>
      </c>
      <c r="C2182" t="s">
        <v>1709</v>
      </c>
      <c r="D2182" t="s">
        <v>179</v>
      </c>
      <c r="E2182" t="s">
        <v>10632</v>
      </c>
      <c r="F2182" t="s">
        <v>12674</v>
      </c>
      <c r="G2182" t="s">
        <v>1299</v>
      </c>
      <c r="H2182" s="17">
        <v>43315</v>
      </c>
      <c r="I2182" s="15">
        <v>2018</v>
      </c>
      <c r="J2182" t="s">
        <v>10634</v>
      </c>
      <c r="K2182" s="5">
        <v>0</v>
      </c>
      <c r="L2182" t="s">
        <v>967</v>
      </c>
      <c r="M2182" t="s">
        <v>985</v>
      </c>
      <c r="N2182" t="s">
        <v>10635</v>
      </c>
      <c r="O2182" t="s">
        <v>818</v>
      </c>
      <c r="P2182" t="s">
        <v>10671</v>
      </c>
      <c r="Q2182" t="s">
        <v>10671</v>
      </c>
      <c r="R2182" t="s">
        <v>739</v>
      </c>
      <c r="S2182" t="s">
        <v>795</v>
      </c>
      <c r="T2182" t="s">
        <v>14235</v>
      </c>
      <c r="U2182" t="s">
        <v>965</v>
      </c>
      <c r="V2182" t="s">
        <v>10638</v>
      </c>
      <c r="W2182" t="s">
        <v>970</v>
      </c>
      <c r="X2182" t="s">
        <v>14243</v>
      </c>
    </row>
    <row r="2183" spans="2:24" ht="11" outlineLevel="1" x14ac:dyDescent="0.15">
      <c r="B2183" t="s">
        <v>1711</v>
      </c>
      <c r="C2183" t="s">
        <v>1712</v>
      </c>
      <c r="D2183" t="s">
        <v>163</v>
      </c>
      <c r="E2183" t="s">
        <v>10664</v>
      </c>
      <c r="F2183" t="s">
        <v>600</v>
      </c>
      <c r="G2183" t="s">
        <v>973</v>
      </c>
      <c r="H2183" s="17">
        <v>44628</v>
      </c>
      <c r="I2183" s="15">
        <v>2022</v>
      </c>
      <c r="J2183" t="s">
        <v>10634</v>
      </c>
      <c r="K2183" s="5">
        <v>-413002.53</v>
      </c>
      <c r="L2183" t="s">
        <v>967</v>
      </c>
      <c r="M2183" t="s">
        <v>985</v>
      </c>
      <c r="N2183" t="s">
        <v>10635</v>
      </c>
      <c r="O2183" t="s">
        <v>804</v>
      </c>
      <c r="P2183" t="s">
        <v>10671</v>
      </c>
      <c r="Q2183" t="s">
        <v>10685</v>
      </c>
      <c r="R2183" t="s">
        <v>737</v>
      </c>
      <c r="S2183" t="s">
        <v>803</v>
      </c>
      <c r="T2183" t="s">
        <v>14244</v>
      </c>
      <c r="U2183" t="s">
        <v>965</v>
      </c>
      <c r="V2183" t="s">
        <v>10638</v>
      </c>
      <c r="W2183" t="s">
        <v>970</v>
      </c>
      <c r="X2183" t="s">
        <v>14245</v>
      </c>
    </row>
    <row r="2184" spans="2:24" ht="11" outlineLevel="1" x14ac:dyDescent="0.15">
      <c r="B2184" t="s">
        <v>1711</v>
      </c>
      <c r="C2184" t="s">
        <v>1712</v>
      </c>
      <c r="D2184" t="s">
        <v>163</v>
      </c>
      <c r="E2184" t="s">
        <v>10649</v>
      </c>
      <c r="F2184" t="s">
        <v>600</v>
      </c>
      <c r="G2184" t="s">
        <v>973</v>
      </c>
      <c r="H2184" s="17">
        <v>44456</v>
      </c>
      <c r="I2184" s="15">
        <v>2021</v>
      </c>
      <c r="J2184" t="s">
        <v>10634</v>
      </c>
      <c r="K2184" s="5">
        <v>2942879.86</v>
      </c>
      <c r="L2184" t="s">
        <v>967</v>
      </c>
      <c r="M2184" t="s">
        <v>985</v>
      </c>
      <c r="N2184" t="s">
        <v>10635</v>
      </c>
      <c r="O2184" t="s">
        <v>804</v>
      </c>
      <c r="P2184" t="s">
        <v>10671</v>
      </c>
      <c r="Q2184" t="s">
        <v>10685</v>
      </c>
      <c r="R2184" t="s">
        <v>737</v>
      </c>
      <c r="S2184" t="s">
        <v>803</v>
      </c>
      <c r="T2184" t="s">
        <v>14246</v>
      </c>
      <c r="U2184" t="s">
        <v>965</v>
      </c>
      <c r="V2184" t="s">
        <v>10638</v>
      </c>
      <c r="W2184" t="s">
        <v>970</v>
      </c>
      <c r="X2184" t="s">
        <v>14247</v>
      </c>
    </row>
    <row r="2185" spans="2:24" ht="11" outlineLevel="1" x14ac:dyDescent="0.15">
      <c r="B2185" t="s">
        <v>1711</v>
      </c>
      <c r="C2185" t="s">
        <v>1712</v>
      </c>
      <c r="D2185" t="s">
        <v>163</v>
      </c>
      <c r="E2185" t="s">
        <v>10652</v>
      </c>
      <c r="F2185" t="s">
        <v>600</v>
      </c>
      <c r="G2185" t="s">
        <v>973</v>
      </c>
      <c r="H2185" s="17">
        <v>44487</v>
      </c>
      <c r="I2185" s="15">
        <v>2022</v>
      </c>
      <c r="J2185" t="s">
        <v>10634</v>
      </c>
      <c r="K2185" s="5">
        <v>85283.91</v>
      </c>
      <c r="L2185" t="s">
        <v>967</v>
      </c>
      <c r="M2185" t="s">
        <v>985</v>
      </c>
      <c r="N2185" t="s">
        <v>10635</v>
      </c>
      <c r="O2185" t="s">
        <v>804</v>
      </c>
      <c r="P2185" t="s">
        <v>10671</v>
      </c>
      <c r="Q2185" t="s">
        <v>10685</v>
      </c>
      <c r="R2185" t="s">
        <v>737</v>
      </c>
      <c r="S2185" t="s">
        <v>803</v>
      </c>
      <c r="T2185" t="s">
        <v>14248</v>
      </c>
      <c r="U2185" t="s">
        <v>965</v>
      </c>
      <c r="V2185" t="s">
        <v>10638</v>
      </c>
      <c r="W2185" t="s">
        <v>970</v>
      </c>
      <c r="X2185" t="s">
        <v>14249</v>
      </c>
    </row>
    <row r="2186" spans="2:24" ht="11" outlineLevel="1" x14ac:dyDescent="0.15">
      <c r="B2186" t="s">
        <v>1711</v>
      </c>
      <c r="C2186" t="s">
        <v>1712</v>
      </c>
      <c r="D2186" t="s">
        <v>163</v>
      </c>
      <c r="E2186" t="s">
        <v>10643</v>
      </c>
      <c r="F2186" t="s">
        <v>600</v>
      </c>
      <c r="G2186" t="s">
        <v>973</v>
      </c>
      <c r="H2186" s="17">
        <v>44798</v>
      </c>
      <c r="I2186" s="15">
        <v>2022</v>
      </c>
      <c r="J2186" t="s">
        <v>10634</v>
      </c>
      <c r="K2186" s="5">
        <v>0</v>
      </c>
      <c r="L2186" t="s">
        <v>967</v>
      </c>
      <c r="M2186" t="s">
        <v>985</v>
      </c>
      <c r="N2186" t="s">
        <v>10635</v>
      </c>
      <c r="O2186" t="s">
        <v>804</v>
      </c>
      <c r="P2186" t="s">
        <v>10671</v>
      </c>
      <c r="Q2186" t="s">
        <v>10685</v>
      </c>
      <c r="R2186" t="s">
        <v>737</v>
      </c>
      <c r="S2186" t="s">
        <v>803</v>
      </c>
      <c r="T2186" t="s">
        <v>14250</v>
      </c>
      <c r="U2186" t="s">
        <v>965</v>
      </c>
      <c r="V2186" t="s">
        <v>10638</v>
      </c>
      <c r="W2186" t="s">
        <v>970</v>
      </c>
      <c r="X2186" t="s">
        <v>14251</v>
      </c>
    </row>
    <row r="2187" spans="2:24" ht="11" outlineLevel="1" x14ac:dyDescent="0.15">
      <c r="B2187" t="s">
        <v>1714</v>
      </c>
      <c r="C2187" t="s">
        <v>1546</v>
      </c>
      <c r="D2187" t="s">
        <v>179</v>
      </c>
      <c r="E2187" t="s">
        <v>10989</v>
      </c>
      <c r="F2187" t="s">
        <v>12674</v>
      </c>
      <c r="G2187" t="s">
        <v>1299</v>
      </c>
      <c r="H2187" s="17">
        <v>43077</v>
      </c>
      <c r="I2187" s="15">
        <v>2018</v>
      </c>
      <c r="J2187" t="s">
        <v>10634</v>
      </c>
      <c r="K2187" s="5">
        <v>0</v>
      </c>
      <c r="L2187" t="s">
        <v>967</v>
      </c>
      <c r="M2187" t="s">
        <v>985</v>
      </c>
      <c r="N2187" t="s">
        <v>10635</v>
      </c>
      <c r="O2187" t="s">
        <v>818</v>
      </c>
      <c r="P2187" t="s">
        <v>10671</v>
      </c>
      <c r="Q2187" t="s">
        <v>10671</v>
      </c>
      <c r="R2187" t="s">
        <v>739</v>
      </c>
      <c r="S2187" t="s">
        <v>795</v>
      </c>
      <c r="T2187" t="s">
        <v>14252</v>
      </c>
      <c r="U2187" t="s">
        <v>965</v>
      </c>
      <c r="V2187" t="s">
        <v>10638</v>
      </c>
      <c r="W2187" t="s">
        <v>970</v>
      </c>
      <c r="X2187" t="s">
        <v>14253</v>
      </c>
    </row>
    <row r="2188" spans="2:24" ht="11" outlineLevel="1" x14ac:dyDescent="0.15">
      <c r="B2188" t="s">
        <v>1714</v>
      </c>
      <c r="C2188" t="s">
        <v>1546</v>
      </c>
      <c r="D2188" t="s">
        <v>179</v>
      </c>
      <c r="E2188" t="s">
        <v>10956</v>
      </c>
      <c r="F2188" t="s">
        <v>12674</v>
      </c>
      <c r="G2188" t="s">
        <v>1299</v>
      </c>
      <c r="H2188" s="17">
        <v>43145</v>
      </c>
      <c r="I2188" s="15">
        <v>2018</v>
      </c>
      <c r="J2188" t="s">
        <v>10634</v>
      </c>
      <c r="K2188" s="5">
        <v>0</v>
      </c>
      <c r="L2188" t="s">
        <v>967</v>
      </c>
      <c r="M2188" t="s">
        <v>985</v>
      </c>
      <c r="N2188" t="s">
        <v>10635</v>
      </c>
      <c r="O2188" t="s">
        <v>818</v>
      </c>
      <c r="P2188" t="s">
        <v>10671</v>
      </c>
      <c r="Q2188" t="s">
        <v>10671</v>
      </c>
      <c r="R2188" t="s">
        <v>739</v>
      </c>
      <c r="S2188" t="s">
        <v>795</v>
      </c>
      <c r="T2188" t="s">
        <v>14254</v>
      </c>
      <c r="U2188" t="s">
        <v>965</v>
      </c>
      <c r="V2188" t="s">
        <v>10638</v>
      </c>
      <c r="W2188" t="s">
        <v>970</v>
      </c>
      <c r="X2188" t="s">
        <v>14255</v>
      </c>
    </row>
    <row r="2189" spans="2:24" ht="11" outlineLevel="1" x14ac:dyDescent="0.15">
      <c r="B2189" t="s">
        <v>1714</v>
      </c>
      <c r="C2189" t="s">
        <v>1546</v>
      </c>
      <c r="D2189" t="s">
        <v>179</v>
      </c>
      <c r="E2189" t="s">
        <v>10889</v>
      </c>
      <c r="F2189" t="s">
        <v>12674</v>
      </c>
      <c r="G2189" t="s">
        <v>1299</v>
      </c>
      <c r="H2189" s="17">
        <v>43206</v>
      </c>
      <c r="I2189" s="15">
        <v>2018</v>
      </c>
      <c r="J2189" t="s">
        <v>10634</v>
      </c>
      <c r="K2189" s="5">
        <v>0</v>
      </c>
      <c r="L2189" t="s">
        <v>967</v>
      </c>
      <c r="M2189" t="s">
        <v>985</v>
      </c>
      <c r="N2189" t="s">
        <v>10635</v>
      </c>
      <c r="O2189" t="s">
        <v>818</v>
      </c>
      <c r="P2189" t="s">
        <v>10671</v>
      </c>
      <c r="Q2189" t="s">
        <v>10671</v>
      </c>
      <c r="R2189" t="s">
        <v>739</v>
      </c>
      <c r="S2189" t="s">
        <v>795</v>
      </c>
      <c r="T2189" t="s">
        <v>14256</v>
      </c>
      <c r="U2189" t="s">
        <v>965</v>
      </c>
      <c r="V2189" t="s">
        <v>10638</v>
      </c>
      <c r="W2189" t="s">
        <v>970</v>
      </c>
      <c r="X2189" t="s">
        <v>14257</v>
      </c>
    </row>
    <row r="2190" spans="2:24" ht="11" outlineLevel="1" x14ac:dyDescent="0.15">
      <c r="B2190" t="s">
        <v>1714</v>
      </c>
      <c r="C2190" t="s">
        <v>1546</v>
      </c>
      <c r="D2190" t="s">
        <v>179</v>
      </c>
      <c r="E2190" t="s">
        <v>10926</v>
      </c>
      <c r="F2190" t="s">
        <v>12674</v>
      </c>
      <c r="G2190" t="s">
        <v>1299</v>
      </c>
      <c r="H2190" s="17">
        <v>43222</v>
      </c>
      <c r="I2190" s="15">
        <v>2018</v>
      </c>
      <c r="J2190" t="s">
        <v>10634</v>
      </c>
      <c r="K2190" s="5">
        <v>0</v>
      </c>
      <c r="L2190" t="s">
        <v>967</v>
      </c>
      <c r="M2190" t="s">
        <v>985</v>
      </c>
      <c r="N2190" t="s">
        <v>10635</v>
      </c>
      <c r="O2190" t="s">
        <v>818</v>
      </c>
      <c r="P2190" t="s">
        <v>10671</v>
      </c>
      <c r="Q2190" t="s">
        <v>10671</v>
      </c>
      <c r="R2190" t="s">
        <v>739</v>
      </c>
      <c r="S2190" t="s">
        <v>795</v>
      </c>
      <c r="T2190" t="s">
        <v>14256</v>
      </c>
      <c r="U2190" t="s">
        <v>965</v>
      </c>
      <c r="V2190" t="s">
        <v>10638</v>
      </c>
      <c r="W2190" t="s">
        <v>970</v>
      </c>
      <c r="X2190" t="s">
        <v>14258</v>
      </c>
    </row>
    <row r="2191" spans="2:24" ht="11" outlineLevel="1" x14ac:dyDescent="0.15">
      <c r="B2191" t="s">
        <v>1714</v>
      </c>
      <c r="C2191" t="s">
        <v>1546</v>
      </c>
      <c r="D2191" t="s">
        <v>179</v>
      </c>
      <c r="E2191" t="s">
        <v>10649</v>
      </c>
      <c r="F2191" t="s">
        <v>12674</v>
      </c>
      <c r="G2191" t="s">
        <v>1299</v>
      </c>
      <c r="H2191" s="17">
        <v>42997</v>
      </c>
      <c r="I2191" s="15">
        <v>2017</v>
      </c>
      <c r="J2191" t="s">
        <v>10634</v>
      </c>
      <c r="K2191" s="5">
        <v>2468046</v>
      </c>
      <c r="L2191" t="s">
        <v>967</v>
      </c>
      <c r="M2191" t="s">
        <v>985</v>
      </c>
      <c r="N2191" t="s">
        <v>10635</v>
      </c>
      <c r="O2191" t="s">
        <v>818</v>
      </c>
      <c r="P2191" t="s">
        <v>10671</v>
      </c>
      <c r="Q2191" t="s">
        <v>10671</v>
      </c>
      <c r="R2191" t="s">
        <v>739</v>
      </c>
      <c r="S2191" t="s">
        <v>795</v>
      </c>
      <c r="T2191" t="s">
        <v>14256</v>
      </c>
      <c r="U2191" t="s">
        <v>965</v>
      </c>
      <c r="V2191" t="s">
        <v>10638</v>
      </c>
      <c r="W2191" t="s">
        <v>970</v>
      </c>
      <c r="X2191" t="s">
        <v>14259</v>
      </c>
    </row>
    <row r="2192" spans="2:24" ht="11" outlineLevel="1" x14ac:dyDescent="0.15">
      <c r="B2192" t="s">
        <v>1714</v>
      </c>
      <c r="C2192" t="s">
        <v>1546</v>
      </c>
      <c r="D2192" t="s">
        <v>179</v>
      </c>
      <c r="E2192" t="s">
        <v>10923</v>
      </c>
      <c r="F2192" t="s">
        <v>12674</v>
      </c>
      <c r="G2192" t="s">
        <v>1299</v>
      </c>
      <c r="H2192" s="17">
        <v>43173</v>
      </c>
      <c r="I2192" s="15">
        <v>2018</v>
      </c>
      <c r="J2192" t="s">
        <v>10634</v>
      </c>
      <c r="K2192" s="5">
        <v>56826</v>
      </c>
      <c r="L2192" t="s">
        <v>967</v>
      </c>
      <c r="M2192" t="s">
        <v>985</v>
      </c>
      <c r="N2192" t="s">
        <v>10635</v>
      </c>
      <c r="O2192" t="s">
        <v>818</v>
      </c>
      <c r="P2192" t="s">
        <v>10671</v>
      </c>
      <c r="Q2192" t="s">
        <v>10671</v>
      </c>
      <c r="R2192" t="s">
        <v>739</v>
      </c>
      <c r="S2192" t="s">
        <v>795</v>
      </c>
      <c r="T2192" t="s">
        <v>14256</v>
      </c>
      <c r="U2192" t="s">
        <v>965</v>
      </c>
      <c r="V2192" t="s">
        <v>10638</v>
      </c>
      <c r="W2192" t="s">
        <v>970</v>
      </c>
      <c r="X2192" t="s">
        <v>14260</v>
      </c>
    </row>
    <row r="2193" spans="2:24" ht="11" outlineLevel="1" x14ac:dyDescent="0.15">
      <c r="B2193" t="s">
        <v>1714</v>
      </c>
      <c r="C2193" t="s">
        <v>1546</v>
      </c>
      <c r="D2193" t="s">
        <v>179</v>
      </c>
      <c r="E2193" t="s">
        <v>10950</v>
      </c>
      <c r="F2193" t="s">
        <v>12674</v>
      </c>
      <c r="G2193" t="s">
        <v>1299</v>
      </c>
      <c r="H2193" s="17">
        <v>43111</v>
      </c>
      <c r="I2193" s="15">
        <v>2018</v>
      </c>
      <c r="J2193" t="s">
        <v>10634</v>
      </c>
      <c r="K2193" s="5">
        <v>72417.2</v>
      </c>
      <c r="L2193" t="s">
        <v>967</v>
      </c>
      <c r="M2193" t="s">
        <v>985</v>
      </c>
      <c r="N2193" t="s">
        <v>10635</v>
      </c>
      <c r="O2193" t="s">
        <v>818</v>
      </c>
      <c r="P2193" t="s">
        <v>10671</v>
      </c>
      <c r="Q2193" t="s">
        <v>10671</v>
      </c>
      <c r="R2193" t="s">
        <v>739</v>
      </c>
      <c r="S2193" t="s">
        <v>795</v>
      </c>
      <c r="T2193" t="s">
        <v>14261</v>
      </c>
      <c r="U2193" t="s">
        <v>965</v>
      </c>
      <c r="V2193" t="s">
        <v>10638</v>
      </c>
      <c r="W2193" t="s">
        <v>970</v>
      </c>
      <c r="X2193" t="s">
        <v>14262</v>
      </c>
    </row>
    <row r="2194" spans="2:24" ht="11" outlineLevel="1" x14ac:dyDescent="0.15">
      <c r="B2194" t="s">
        <v>1716</v>
      </c>
      <c r="C2194" t="s">
        <v>1649</v>
      </c>
      <c r="D2194" t="s">
        <v>196</v>
      </c>
      <c r="E2194" t="s">
        <v>10943</v>
      </c>
      <c r="F2194" t="s">
        <v>604</v>
      </c>
      <c r="G2194" t="s">
        <v>1088</v>
      </c>
      <c r="H2194" s="17">
        <v>42026</v>
      </c>
      <c r="I2194" s="15">
        <v>2015</v>
      </c>
      <c r="J2194" t="s">
        <v>10634</v>
      </c>
      <c r="K2194" s="5">
        <v>0</v>
      </c>
      <c r="L2194" t="s">
        <v>967</v>
      </c>
      <c r="M2194" t="s">
        <v>985</v>
      </c>
      <c r="N2194" t="s">
        <v>10635</v>
      </c>
      <c r="O2194" t="s">
        <v>818</v>
      </c>
      <c r="P2194" t="s">
        <v>11052</v>
      </c>
      <c r="Q2194" t="s">
        <v>10671</v>
      </c>
      <c r="R2194" t="s">
        <v>739</v>
      </c>
      <c r="S2194" t="s">
        <v>795</v>
      </c>
      <c r="T2194" t="s">
        <v>14263</v>
      </c>
      <c r="U2194" t="s">
        <v>965</v>
      </c>
      <c r="V2194" t="s">
        <v>10638</v>
      </c>
      <c r="W2194" t="s">
        <v>970</v>
      </c>
      <c r="X2194" t="s">
        <v>14264</v>
      </c>
    </row>
    <row r="2195" spans="2:24" ht="11" outlineLevel="1" x14ac:dyDescent="0.15">
      <c r="B2195" t="s">
        <v>1716</v>
      </c>
      <c r="C2195" t="s">
        <v>1649</v>
      </c>
      <c r="D2195" t="s">
        <v>196</v>
      </c>
      <c r="E2195" t="s">
        <v>10946</v>
      </c>
      <c r="F2195" t="s">
        <v>604</v>
      </c>
      <c r="G2195" t="s">
        <v>1088</v>
      </c>
      <c r="H2195" s="17">
        <v>42033</v>
      </c>
      <c r="I2195" s="15">
        <v>2015</v>
      </c>
      <c r="J2195" t="s">
        <v>10634</v>
      </c>
      <c r="K2195" s="5">
        <v>0</v>
      </c>
      <c r="L2195" t="s">
        <v>967</v>
      </c>
      <c r="M2195" t="s">
        <v>985</v>
      </c>
      <c r="N2195" t="s">
        <v>10635</v>
      </c>
      <c r="O2195" t="s">
        <v>818</v>
      </c>
      <c r="P2195" t="s">
        <v>11052</v>
      </c>
      <c r="Q2195" t="s">
        <v>10671</v>
      </c>
      <c r="R2195" t="s">
        <v>739</v>
      </c>
      <c r="S2195" t="s">
        <v>795</v>
      </c>
      <c r="T2195" t="s">
        <v>14265</v>
      </c>
      <c r="U2195" t="s">
        <v>965</v>
      </c>
      <c r="V2195" t="s">
        <v>10638</v>
      </c>
      <c r="W2195" t="s">
        <v>970</v>
      </c>
      <c r="X2195" t="s">
        <v>14266</v>
      </c>
    </row>
    <row r="2196" spans="2:24" ht="11" outlineLevel="1" x14ac:dyDescent="0.15">
      <c r="B2196" t="s">
        <v>1716</v>
      </c>
      <c r="C2196" t="s">
        <v>1649</v>
      </c>
      <c r="D2196" t="s">
        <v>196</v>
      </c>
      <c r="E2196" t="s">
        <v>11018</v>
      </c>
      <c r="F2196" t="s">
        <v>604</v>
      </c>
      <c r="G2196" t="s">
        <v>1088</v>
      </c>
      <c r="H2196" s="17">
        <v>42059</v>
      </c>
      <c r="I2196" s="15">
        <v>2015</v>
      </c>
      <c r="J2196" t="s">
        <v>10634</v>
      </c>
      <c r="K2196" s="5">
        <v>0</v>
      </c>
      <c r="L2196" t="s">
        <v>967</v>
      </c>
      <c r="M2196" t="s">
        <v>985</v>
      </c>
      <c r="N2196" t="s">
        <v>10635</v>
      </c>
      <c r="O2196" t="s">
        <v>818</v>
      </c>
      <c r="P2196" t="s">
        <v>11052</v>
      </c>
      <c r="Q2196" t="s">
        <v>10671</v>
      </c>
      <c r="R2196" t="s">
        <v>739</v>
      </c>
      <c r="S2196" t="s">
        <v>795</v>
      </c>
      <c r="T2196" t="s">
        <v>14263</v>
      </c>
      <c r="U2196" t="s">
        <v>965</v>
      </c>
      <c r="V2196" t="s">
        <v>10638</v>
      </c>
      <c r="W2196" t="s">
        <v>970</v>
      </c>
      <c r="X2196" t="s">
        <v>14267</v>
      </c>
    </row>
    <row r="2197" spans="2:24" ht="11" outlineLevel="1" x14ac:dyDescent="0.15">
      <c r="B2197" t="s">
        <v>1716</v>
      </c>
      <c r="C2197" t="s">
        <v>1649</v>
      </c>
      <c r="D2197" t="s">
        <v>196</v>
      </c>
      <c r="E2197" t="s">
        <v>11021</v>
      </c>
      <c r="F2197" t="s">
        <v>604</v>
      </c>
      <c r="G2197" t="s">
        <v>1088</v>
      </c>
      <c r="H2197" s="17">
        <v>42356</v>
      </c>
      <c r="I2197" s="15">
        <v>2016</v>
      </c>
      <c r="J2197" t="s">
        <v>10634</v>
      </c>
      <c r="K2197" s="5">
        <v>0</v>
      </c>
      <c r="L2197" t="s">
        <v>967</v>
      </c>
      <c r="M2197" t="s">
        <v>985</v>
      </c>
      <c r="N2197" t="s">
        <v>10635</v>
      </c>
      <c r="O2197" t="s">
        <v>818</v>
      </c>
      <c r="P2197" t="s">
        <v>11052</v>
      </c>
      <c r="Q2197" t="s">
        <v>10671</v>
      </c>
      <c r="R2197" t="s">
        <v>739</v>
      </c>
      <c r="S2197" t="s">
        <v>795</v>
      </c>
      <c r="T2197" t="s">
        <v>14263</v>
      </c>
      <c r="U2197" t="s">
        <v>965</v>
      </c>
      <c r="V2197" t="s">
        <v>10638</v>
      </c>
      <c r="W2197" t="s">
        <v>970</v>
      </c>
      <c r="X2197" t="s">
        <v>14268</v>
      </c>
    </row>
    <row r="2198" spans="2:24" ht="11" outlineLevel="1" x14ac:dyDescent="0.15">
      <c r="B2198" t="s">
        <v>1716</v>
      </c>
      <c r="C2198" t="s">
        <v>1649</v>
      </c>
      <c r="D2198" t="s">
        <v>196</v>
      </c>
      <c r="E2198" t="s">
        <v>10971</v>
      </c>
      <c r="F2198" t="s">
        <v>604</v>
      </c>
      <c r="G2198" t="s">
        <v>1088</v>
      </c>
      <c r="H2198" s="17">
        <v>42086</v>
      </c>
      <c r="I2198" s="15">
        <v>2015</v>
      </c>
      <c r="J2198" t="s">
        <v>10634</v>
      </c>
      <c r="K2198" s="5">
        <v>0</v>
      </c>
      <c r="L2198" t="s">
        <v>967</v>
      </c>
      <c r="M2198" t="s">
        <v>985</v>
      </c>
      <c r="N2198" t="s">
        <v>10635</v>
      </c>
      <c r="O2198" t="s">
        <v>818</v>
      </c>
      <c r="P2198" t="s">
        <v>11052</v>
      </c>
      <c r="Q2198" t="s">
        <v>10671</v>
      </c>
      <c r="R2198" t="s">
        <v>739</v>
      </c>
      <c r="S2198" t="s">
        <v>795</v>
      </c>
      <c r="T2198" t="s">
        <v>14263</v>
      </c>
      <c r="U2198" t="s">
        <v>965</v>
      </c>
      <c r="V2198" t="s">
        <v>10638</v>
      </c>
      <c r="W2198" t="s">
        <v>970</v>
      </c>
      <c r="X2198" t="s">
        <v>14269</v>
      </c>
    </row>
    <row r="2199" spans="2:24" ht="11" outlineLevel="1" x14ac:dyDescent="0.15">
      <c r="B2199" t="s">
        <v>1716</v>
      </c>
      <c r="C2199" t="s">
        <v>1649</v>
      </c>
      <c r="D2199" t="s">
        <v>196</v>
      </c>
      <c r="E2199" t="s">
        <v>10881</v>
      </c>
      <c r="F2199" t="s">
        <v>604</v>
      </c>
      <c r="G2199" t="s">
        <v>1088</v>
      </c>
      <c r="H2199" s="17">
        <v>42381</v>
      </c>
      <c r="I2199" s="15">
        <v>2016</v>
      </c>
      <c r="J2199" t="s">
        <v>10634</v>
      </c>
      <c r="K2199" s="5">
        <v>-242607.25</v>
      </c>
      <c r="L2199" t="s">
        <v>967</v>
      </c>
      <c r="M2199" t="s">
        <v>985</v>
      </c>
      <c r="N2199" t="s">
        <v>10635</v>
      </c>
      <c r="O2199" t="s">
        <v>818</v>
      </c>
      <c r="P2199" t="s">
        <v>11052</v>
      </c>
      <c r="Q2199" t="s">
        <v>10671</v>
      </c>
      <c r="R2199" t="s">
        <v>739</v>
      </c>
      <c r="S2199" t="s">
        <v>795</v>
      </c>
      <c r="T2199" t="s">
        <v>14263</v>
      </c>
      <c r="U2199" t="s">
        <v>965</v>
      </c>
      <c r="V2199" t="s">
        <v>10638</v>
      </c>
      <c r="W2199" t="s">
        <v>970</v>
      </c>
      <c r="X2199" t="s">
        <v>14270</v>
      </c>
    </row>
    <row r="2200" spans="2:24" ht="11" outlineLevel="1" x14ac:dyDescent="0.15">
      <c r="B2200" t="s">
        <v>1716</v>
      </c>
      <c r="C2200" t="s">
        <v>1649</v>
      </c>
      <c r="D2200" t="s">
        <v>196</v>
      </c>
      <c r="E2200" t="s">
        <v>10911</v>
      </c>
      <c r="F2200" t="s">
        <v>604</v>
      </c>
      <c r="G2200" t="s">
        <v>1088</v>
      </c>
      <c r="H2200" s="17">
        <v>42088</v>
      </c>
      <c r="I2200" s="15">
        <v>2015</v>
      </c>
      <c r="J2200" t="s">
        <v>10634</v>
      </c>
      <c r="K2200" s="5">
        <v>0</v>
      </c>
      <c r="L2200" t="s">
        <v>967</v>
      </c>
      <c r="M2200" t="s">
        <v>985</v>
      </c>
      <c r="N2200" t="s">
        <v>10635</v>
      </c>
      <c r="O2200" t="s">
        <v>818</v>
      </c>
      <c r="P2200" t="s">
        <v>11052</v>
      </c>
      <c r="Q2200" t="s">
        <v>10671</v>
      </c>
      <c r="R2200" t="s">
        <v>739</v>
      </c>
      <c r="S2200" t="s">
        <v>795</v>
      </c>
      <c r="T2200" t="s">
        <v>14263</v>
      </c>
      <c r="U2200" t="s">
        <v>965</v>
      </c>
      <c r="V2200" t="s">
        <v>10638</v>
      </c>
      <c r="W2200" t="s">
        <v>970</v>
      </c>
      <c r="X2200" t="s">
        <v>14271</v>
      </c>
    </row>
    <row r="2201" spans="2:24" ht="11" outlineLevel="1" x14ac:dyDescent="0.15">
      <c r="B2201" t="s">
        <v>1718</v>
      </c>
      <c r="C2201" t="s">
        <v>296</v>
      </c>
      <c r="E2201" t="s">
        <v>10643</v>
      </c>
      <c r="F2201" t="s">
        <v>12805</v>
      </c>
      <c r="G2201" t="s">
        <v>1343</v>
      </c>
      <c r="H2201" s="17">
        <v>42892</v>
      </c>
      <c r="I2201" s="15">
        <v>2017</v>
      </c>
      <c r="J2201" t="s">
        <v>10634</v>
      </c>
      <c r="K2201" s="5">
        <v>74242</v>
      </c>
      <c r="L2201" t="s">
        <v>967</v>
      </c>
      <c r="M2201" t="s">
        <v>956</v>
      </c>
      <c r="N2201" t="s">
        <v>10635</v>
      </c>
      <c r="O2201" t="s">
        <v>818</v>
      </c>
      <c r="P2201" t="s">
        <v>10636</v>
      </c>
      <c r="R2201" t="s">
        <v>738</v>
      </c>
      <c r="S2201" t="s">
        <v>795</v>
      </c>
      <c r="T2201" t="s">
        <v>14272</v>
      </c>
      <c r="U2201" t="s">
        <v>965</v>
      </c>
      <c r="V2201" t="s">
        <v>10638</v>
      </c>
      <c r="W2201" t="s">
        <v>970</v>
      </c>
      <c r="X2201" t="s">
        <v>14273</v>
      </c>
    </row>
    <row r="2202" spans="2:24" ht="11" outlineLevel="1" x14ac:dyDescent="0.15">
      <c r="B2202" t="s">
        <v>1718</v>
      </c>
      <c r="C2202" t="s">
        <v>296</v>
      </c>
      <c r="E2202" t="s">
        <v>10632</v>
      </c>
      <c r="F2202" t="s">
        <v>12805</v>
      </c>
      <c r="G2202" t="s">
        <v>1343</v>
      </c>
      <c r="H2202" s="17">
        <v>43001</v>
      </c>
      <c r="I2202" s="15">
        <v>2017</v>
      </c>
      <c r="J2202" t="s">
        <v>10634</v>
      </c>
      <c r="K2202" s="5">
        <v>21130.66</v>
      </c>
      <c r="L2202" t="s">
        <v>967</v>
      </c>
      <c r="M2202" t="s">
        <v>956</v>
      </c>
      <c r="N2202" t="s">
        <v>10635</v>
      </c>
      <c r="O2202" t="s">
        <v>818</v>
      </c>
      <c r="P2202" t="s">
        <v>10636</v>
      </c>
      <c r="R2202" t="s">
        <v>738</v>
      </c>
      <c r="S2202" t="s">
        <v>795</v>
      </c>
      <c r="T2202" t="s">
        <v>14272</v>
      </c>
      <c r="U2202" t="s">
        <v>965</v>
      </c>
      <c r="V2202" t="s">
        <v>10638</v>
      </c>
      <c r="W2202" t="s">
        <v>970</v>
      </c>
      <c r="X2202" t="s">
        <v>14274</v>
      </c>
    </row>
    <row r="2203" spans="2:24" ht="11" outlineLevel="1" x14ac:dyDescent="0.15">
      <c r="B2203" t="s">
        <v>1718</v>
      </c>
      <c r="C2203" t="s">
        <v>296</v>
      </c>
      <c r="E2203" t="s">
        <v>10649</v>
      </c>
      <c r="F2203" t="s">
        <v>12805</v>
      </c>
      <c r="G2203" t="s">
        <v>1343</v>
      </c>
      <c r="H2203" s="17">
        <v>42362</v>
      </c>
      <c r="I2203" s="15">
        <v>2016</v>
      </c>
      <c r="J2203" t="s">
        <v>10634</v>
      </c>
      <c r="K2203" s="5">
        <v>2460543</v>
      </c>
      <c r="L2203" t="s">
        <v>967</v>
      </c>
      <c r="M2203" t="s">
        <v>956</v>
      </c>
      <c r="N2203" t="s">
        <v>10635</v>
      </c>
      <c r="O2203" t="s">
        <v>818</v>
      </c>
      <c r="P2203" t="s">
        <v>10636</v>
      </c>
      <c r="Q2203" t="s">
        <v>10636</v>
      </c>
      <c r="R2203" t="s">
        <v>738</v>
      </c>
      <c r="S2203" t="s">
        <v>795</v>
      </c>
      <c r="T2203" t="s">
        <v>14272</v>
      </c>
      <c r="U2203" t="s">
        <v>965</v>
      </c>
      <c r="V2203" t="s">
        <v>10638</v>
      </c>
      <c r="W2203" t="s">
        <v>970</v>
      </c>
      <c r="X2203" t="s">
        <v>14275</v>
      </c>
    </row>
    <row r="2204" spans="2:24" ht="11" outlineLevel="1" x14ac:dyDescent="0.15">
      <c r="B2204" t="s">
        <v>1718</v>
      </c>
      <c r="C2204" t="s">
        <v>296</v>
      </c>
      <c r="E2204" t="s">
        <v>10664</v>
      </c>
      <c r="F2204" t="s">
        <v>12805</v>
      </c>
      <c r="G2204" t="s">
        <v>1343</v>
      </c>
      <c r="H2204" s="17">
        <v>42830</v>
      </c>
      <c r="I2204" s="15">
        <v>2017</v>
      </c>
      <c r="J2204" t="s">
        <v>10634</v>
      </c>
      <c r="K2204" s="5">
        <v>8000</v>
      </c>
      <c r="L2204" t="s">
        <v>967</v>
      </c>
      <c r="M2204" t="s">
        <v>956</v>
      </c>
      <c r="N2204" t="s">
        <v>10635</v>
      </c>
      <c r="O2204" t="s">
        <v>818</v>
      </c>
      <c r="P2204" t="s">
        <v>10636</v>
      </c>
      <c r="R2204" t="s">
        <v>738</v>
      </c>
      <c r="S2204" t="s">
        <v>795</v>
      </c>
      <c r="T2204" t="s">
        <v>14276</v>
      </c>
      <c r="U2204" t="s">
        <v>965</v>
      </c>
      <c r="V2204" t="s">
        <v>10638</v>
      </c>
      <c r="W2204" t="s">
        <v>970</v>
      </c>
      <c r="X2204" t="s">
        <v>14277</v>
      </c>
    </row>
    <row r="2205" spans="2:24" ht="11" outlineLevel="1" x14ac:dyDescent="0.15">
      <c r="B2205" t="s">
        <v>1718</v>
      </c>
      <c r="C2205" t="s">
        <v>296</v>
      </c>
      <c r="E2205" t="s">
        <v>10652</v>
      </c>
      <c r="F2205" t="s">
        <v>12805</v>
      </c>
      <c r="G2205" t="s">
        <v>1343</v>
      </c>
      <c r="H2205" s="17">
        <v>42621</v>
      </c>
      <c r="I2205" s="15">
        <v>2016</v>
      </c>
      <c r="J2205" t="s">
        <v>10634</v>
      </c>
      <c r="K2205" s="5">
        <v>6766.87</v>
      </c>
      <c r="L2205" t="s">
        <v>967</v>
      </c>
      <c r="M2205" t="s">
        <v>956</v>
      </c>
      <c r="N2205" t="s">
        <v>10635</v>
      </c>
      <c r="O2205" t="s">
        <v>818</v>
      </c>
      <c r="P2205" t="s">
        <v>10636</v>
      </c>
      <c r="Q2205" t="s">
        <v>10636</v>
      </c>
      <c r="R2205" t="s">
        <v>738</v>
      </c>
      <c r="S2205" t="s">
        <v>795</v>
      </c>
      <c r="T2205" t="s">
        <v>14272</v>
      </c>
      <c r="U2205" t="s">
        <v>965</v>
      </c>
      <c r="V2205" t="s">
        <v>10638</v>
      </c>
      <c r="W2205" t="s">
        <v>970</v>
      </c>
      <c r="X2205" t="s">
        <v>14278</v>
      </c>
    </row>
    <row r="2206" spans="2:24" ht="11" outlineLevel="1" x14ac:dyDescent="0.15">
      <c r="B2206" t="s">
        <v>1720</v>
      </c>
      <c r="C2206" t="s">
        <v>298</v>
      </c>
      <c r="E2206" t="s">
        <v>10664</v>
      </c>
      <c r="F2206" t="s">
        <v>14279</v>
      </c>
      <c r="G2206" t="s">
        <v>1721</v>
      </c>
      <c r="H2206" s="17">
        <v>42517</v>
      </c>
      <c r="I2206" s="15">
        <v>2016</v>
      </c>
      <c r="J2206" t="s">
        <v>10634</v>
      </c>
      <c r="K2206" s="5">
        <v>0</v>
      </c>
      <c r="L2206" t="s">
        <v>967</v>
      </c>
      <c r="M2206" t="s">
        <v>956</v>
      </c>
      <c r="N2206" t="s">
        <v>10635</v>
      </c>
      <c r="O2206" t="s">
        <v>796</v>
      </c>
      <c r="P2206" t="s">
        <v>10636</v>
      </c>
      <c r="Q2206" t="s">
        <v>10636</v>
      </c>
      <c r="R2206" t="s">
        <v>750</v>
      </c>
      <c r="S2206" t="s">
        <v>866</v>
      </c>
      <c r="T2206" t="s">
        <v>14280</v>
      </c>
      <c r="U2206" t="s">
        <v>965</v>
      </c>
      <c r="V2206" t="s">
        <v>10638</v>
      </c>
      <c r="W2206" t="s">
        <v>970</v>
      </c>
      <c r="X2206" t="s">
        <v>14281</v>
      </c>
    </row>
    <row r="2207" spans="2:24" ht="11" outlineLevel="1" x14ac:dyDescent="0.15">
      <c r="B2207" t="s">
        <v>1720</v>
      </c>
      <c r="C2207" t="s">
        <v>298</v>
      </c>
      <c r="E2207" t="s">
        <v>10652</v>
      </c>
      <c r="F2207" t="s">
        <v>14279</v>
      </c>
      <c r="G2207" t="s">
        <v>1721</v>
      </c>
      <c r="H2207" s="17">
        <v>42215</v>
      </c>
      <c r="I2207" s="15">
        <v>2015</v>
      </c>
      <c r="J2207" t="s">
        <v>10634</v>
      </c>
      <c r="K2207" s="5">
        <v>0</v>
      </c>
      <c r="L2207" t="s">
        <v>967</v>
      </c>
      <c r="M2207" t="s">
        <v>956</v>
      </c>
      <c r="N2207" t="s">
        <v>10635</v>
      </c>
      <c r="O2207" t="s">
        <v>796</v>
      </c>
      <c r="P2207" t="s">
        <v>10636</v>
      </c>
      <c r="Q2207" t="s">
        <v>10636</v>
      </c>
      <c r="R2207" t="s">
        <v>750</v>
      </c>
      <c r="S2207" t="s">
        <v>866</v>
      </c>
      <c r="T2207" t="s">
        <v>14282</v>
      </c>
      <c r="U2207" t="s">
        <v>965</v>
      </c>
      <c r="V2207" t="s">
        <v>10638</v>
      </c>
      <c r="W2207" t="s">
        <v>970</v>
      </c>
      <c r="X2207" t="s">
        <v>14283</v>
      </c>
    </row>
    <row r="2208" spans="2:24" ht="11" outlineLevel="1" x14ac:dyDescent="0.15">
      <c r="B2208" t="s">
        <v>1720</v>
      </c>
      <c r="C2208" t="s">
        <v>298</v>
      </c>
      <c r="E2208" t="s">
        <v>10649</v>
      </c>
      <c r="F2208" t="s">
        <v>14279</v>
      </c>
      <c r="G2208" t="s">
        <v>1721</v>
      </c>
      <c r="H2208" s="17">
        <v>42180</v>
      </c>
      <c r="I2208" s="15">
        <v>2015</v>
      </c>
      <c r="J2208" t="s">
        <v>10634</v>
      </c>
      <c r="K2208" s="5">
        <v>2529500</v>
      </c>
      <c r="L2208" t="s">
        <v>967</v>
      </c>
      <c r="M2208" t="s">
        <v>956</v>
      </c>
      <c r="N2208" t="s">
        <v>10635</v>
      </c>
      <c r="O2208" t="s">
        <v>796</v>
      </c>
      <c r="P2208" t="s">
        <v>10636</v>
      </c>
      <c r="Q2208" t="s">
        <v>10636</v>
      </c>
      <c r="R2208" t="s">
        <v>750</v>
      </c>
      <c r="S2208" t="s">
        <v>866</v>
      </c>
      <c r="T2208" t="s">
        <v>14280</v>
      </c>
      <c r="U2208" t="s">
        <v>965</v>
      </c>
      <c r="V2208" t="s">
        <v>10638</v>
      </c>
      <c r="W2208" t="s">
        <v>970</v>
      </c>
      <c r="X2208" t="s">
        <v>14284</v>
      </c>
    </row>
    <row r="2209" spans="2:24" ht="11" outlineLevel="1" x14ac:dyDescent="0.15">
      <c r="B2209" t="s">
        <v>1725</v>
      </c>
      <c r="C2209" t="s">
        <v>1726</v>
      </c>
      <c r="D2209" t="s">
        <v>179</v>
      </c>
      <c r="E2209" t="s">
        <v>10652</v>
      </c>
      <c r="F2209" t="s">
        <v>12674</v>
      </c>
      <c r="G2209" t="s">
        <v>1299</v>
      </c>
      <c r="H2209" s="17">
        <v>43263</v>
      </c>
      <c r="I2209" s="15">
        <v>2018</v>
      </c>
      <c r="J2209" t="s">
        <v>10634</v>
      </c>
      <c r="K2209" s="5">
        <v>100000</v>
      </c>
      <c r="L2209" t="s">
        <v>967</v>
      </c>
      <c r="M2209" t="s">
        <v>985</v>
      </c>
      <c r="N2209" t="s">
        <v>10635</v>
      </c>
      <c r="O2209" t="s">
        <v>818</v>
      </c>
      <c r="P2209" t="s">
        <v>10671</v>
      </c>
      <c r="Q2209" t="s">
        <v>10671</v>
      </c>
      <c r="R2209" t="s">
        <v>739</v>
      </c>
      <c r="S2209" t="s">
        <v>795</v>
      </c>
      <c r="T2209" t="s">
        <v>14285</v>
      </c>
      <c r="U2209" t="s">
        <v>965</v>
      </c>
      <c r="V2209" t="s">
        <v>10638</v>
      </c>
      <c r="W2209" t="s">
        <v>970</v>
      </c>
      <c r="X2209" t="s">
        <v>14286</v>
      </c>
    </row>
    <row r="2210" spans="2:24" ht="11" outlineLevel="1" x14ac:dyDescent="0.15">
      <c r="B2210" t="s">
        <v>1725</v>
      </c>
      <c r="C2210" t="s">
        <v>1726</v>
      </c>
      <c r="D2210" t="s">
        <v>179</v>
      </c>
      <c r="E2210" t="s">
        <v>10767</v>
      </c>
      <c r="F2210" t="s">
        <v>12674</v>
      </c>
      <c r="G2210" t="s">
        <v>1299</v>
      </c>
      <c r="H2210" s="17">
        <v>43557</v>
      </c>
      <c r="I2210" s="15">
        <v>2019</v>
      </c>
      <c r="J2210" t="s">
        <v>10634</v>
      </c>
      <c r="K2210" s="5">
        <v>0</v>
      </c>
      <c r="L2210" t="s">
        <v>967</v>
      </c>
      <c r="M2210" t="s">
        <v>985</v>
      </c>
      <c r="N2210" t="s">
        <v>10635</v>
      </c>
      <c r="O2210" t="s">
        <v>818</v>
      </c>
      <c r="P2210" t="s">
        <v>10671</v>
      </c>
      <c r="Q2210" t="s">
        <v>10671</v>
      </c>
      <c r="R2210" t="s">
        <v>739</v>
      </c>
      <c r="S2210" t="s">
        <v>795</v>
      </c>
      <c r="T2210" t="s">
        <v>14285</v>
      </c>
      <c r="U2210" t="s">
        <v>965</v>
      </c>
      <c r="V2210" t="s">
        <v>10638</v>
      </c>
      <c r="W2210" t="s">
        <v>970</v>
      </c>
      <c r="X2210" t="s">
        <v>14287</v>
      </c>
    </row>
    <row r="2211" spans="2:24" ht="11" outlineLevel="1" x14ac:dyDescent="0.15">
      <c r="B2211" t="s">
        <v>1725</v>
      </c>
      <c r="C2211" t="s">
        <v>1726</v>
      </c>
      <c r="D2211" t="s">
        <v>179</v>
      </c>
      <c r="E2211" t="s">
        <v>10640</v>
      </c>
      <c r="F2211" t="s">
        <v>12674</v>
      </c>
      <c r="G2211" t="s">
        <v>1299</v>
      </c>
      <c r="H2211" s="17">
        <v>43537</v>
      </c>
      <c r="I2211" s="15">
        <v>2019</v>
      </c>
      <c r="J2211" t="s">
        <v>10634</v>
      </c>
      <c r="K2211" s="5">
        <v>0</v>
      </c>
      <c r="L2211" t="s">
        <v>967</v>
      </c>
      <c r="M2211" t="s">
        <v>985</v>
      </c>
      <c r="N2211" t="s">
        <v>10635</v>
      </c>
      <c r="O2211" t="s">
        <v>818</v>
      </c>
      <c r="P2211" t="s">
        <v>10671</v>
      </c>
      <c r="Q2211" t="s">
        <v>10671</v>
      </c>
      <c r="R2211" t="s">
        <v>739</v>
      </c>
      <c r="S2211" t="s">
        <v>795</v>
      </c>
      <c r="T2211" t="s">
        <v>14285</v>
      </c>
      <c r="U2211" t="s">
        <v>965</v>
      </c>
      <c r="V2211" t="s">
        <v>10638</v>
      </c>
      <c r="W2211" t="s">
        <v>970</v>
      </c>
      <c r="X2211" t="s">
        <v>14288</v>
      </c>
    </row>
    <row r="2212" spans="2:24" ht="11" outlineLevel="1" x14ac:dyDescent="0.15">
      <c r="B2212" t="s">
        <v>1725</v>
      </c>
      <c r="C2212" t="s">
        <v>1726</v>
      </c>
      <c r="D2212" t="s">
        <v>179</v>
      </c>
      <c r="E2212" t="s">
        <v>10711</v>
      </c>
      <c r="F2212" t="s">
        <v>12674</v>
      </c>
      <c r="G2212" t="s">
        <v>1299</v>
      </c>
      <c r="H2212" s="17">
        <v>43602</v>
      </c>
      <c r="I2212" s="15">
        <v>2019</v>
      </c>
      <c r="J2212" t="s">
        <v>10634</v>
      </c>
      <c r="K2212" s="5">
        <v>-3221.84</v>
      </c>
      <c r="L2212" t="s">
        <v>967</v>
      </c>
      <c r="M2212" t="s">
        <v>985</v>
      </c>
      <c r="N2212" t="s">
        <v>10635</v>
      </c>
      <c r="O2212" t="s">
        <v>818</v>
      </c>
      <c r="P2212" t="s">
        <v>10671</v>
      </c>
      <c r="Q2212" t="s">
        <v>10671</v>
      </c>
      <c r="R2212" t="s">
        <v>739</v>
      </c>
      <c r="S2212" t="s">
        <v>795</v>
      </c>
      <c r="T2212" t="s">
        <v>14285</v>
      </c>
      <c r="U2212" t="s">
        <v>965</v>
      </c>
      <c r="V2212" t="s">
        <v>10638</v>
      </c>
      <c r="W2212" t="s">
        <v>970</v>
      </c>
      <c r="X2212" t="s">
        <v>14289</v>
      </c>
    </row>
    <row r="2213" spans="2:24" ht="11" outlineLevel="1" x14ac:dyDescent="0.15">
      <c r="B2213" t="s">
        <v>1725</v>
      </c>
      <c r="C2213" t="s">
        <v>1726</v>
      </c>
      <c r="D2213" t="s">
        <v>179</v>
      </c>
      <c r="E2213" t="s">
        <v>10649</v>
      </c>
      <c r="F2213" t="s">
        <v>12674</v>
      </c>
      <c r="G2213" t="s">
        <v>1299</v>
      </c>
      <c r="H2213" s="17">
        <v>43230</v>
      </c>
      <c r="I2213" s="15">
        <v>2018</v>
      </c>
      <c r="J2213" t="s">
        <v>10634</v>
      </c>
      <c r="K2213" s="5">
        <v>2288700</v>
      </c>
      <c r="L2213" t="s">
        <v>967</v>
      </c>
      <c r="M2213" t="s">
        <v>985</v>
      </c>
      <c r="N2213" t="s">
        <v>10635</v>
      </c>
      <c r="O2213" t="s">
        <v>818</v>
      </c>
      <c r="P2213" t="s">
        <v>10671</v>
      </c>
      <c r="Q2213" t="s">
        <v>10671</v>
      </c>
      <c r="R2213" t="s">
        <v>739</v>
      </c>
      <c r="S2213" t="s">
        <v>795</v>
      </c>
      <c r="T2213" t="s">
        <v>14285</v>
      </c>
      <c r="U2213" t="s">
        <v>965</v>
      </c>
      <c r="V2213" t="s">
        <v>10638</v>
      </c>
      <c r="W2213" t="s">
        <v>970</v>
      </c>
      <c r="X2213" t="s">
        <v>14290</v>
      </c>
    </row>
    <row r="2214" spans="2:24" ht="11" outlineLevel="1" x14ac:dyDescent="0.15">
      <c r="B2214" t="s">
        <v>1725</v>
      </c>
      <c r="C2214" t="s">
        <v>1726</v>
      </c>
      <c r="D2214" t="s">
        <v>179</v>
      </c>
      <c r="E2214" t="s">
        <v>10664</v>
      </c>
      <c r="F2214" t="s">
        <v>12674</v>
      </c>
      <c r="G2214" t="s">
        <v>1299</v>
      </c>
      <c r="H2214" s="17">
        <v>43290</v>
      </c>
      <c r="I2214" s="15">
        <v>2018</v>
      </c>
      <c r="J2214" t="s">
        <v>10634</v>
      </c>
      <c r="K2214" s="5">
        <v>0</v>
      </c>
      <c r="L2214" t="s">
        <v>967</v>
      </c>
      <c r="M2214" t="s">
        <v>985</v>
      </c>
      <c r="N2214" t="s">
        <v>10635</v>
      </c>
      <c r="O2214" t="s">
        <v>818</v>
      </c>
      <c r="P2214" t="s">
        <v>10671</v>
      </c>
      <c r="Q2214" t="s">
        <v>10671</v>
      </c>
      <c r="R2214" t="s">
        <v>739</v>
      </c>
      <c r="S2214" t="s">
        <v>795</v>
      </c>
      <c r="T2214" t="s">
        <v>14285</v>
      </c>
      <c r="U2214" t="s">
        <v>965</v>
      </c>
      <c r="V2214" t="s">
        <v>10638</v>
      </c>
      <c r="W2214" t="s">
        <v>970</v>
      </c>
      <c r="X2214" t="s">
        <v>14291</v>
      </c>
    </row>
    <row r="2215" spans="2:24" ht="11" outlineLevel="1" x14ac:dyDescent="0.15">
      <c r="B2215" t="s">
        <v>1725</v>
      </c>
      <c r="C2215" t="s">
        <v>1726</v>
      </c>
      <c r="D2215" t="s">
        <v>179</v>
      </c>
      <c r="E2215" t="s">
        <v>10646</v>
      </c>
      <c r="F2215" t="s">
        <v>12674</v>
      </c>
      <c r="G2215" t="s">
        <v>1299</v>
      </c>
      <c r="H2215" s="17">
        <v>43516</v>
      </c>
      <c r="I2215" s="15">
        <v>2019</v>
      </c>
      <c r="J2215" t="s">
        <v>10634</v>
      </c>
      <c r="K2215" s="5">
        <v>0</v>
      </c>
      <c r="L2215" t="s">
        <v>967</v>
      </c>
      <c r="M2215" t="s">
        <v>985</v>
      </c>
      <c r="N2215" t="s">
        <v>10635</v>
      </c>
      <c r="O2215" t="s">
        <v>818</v>
      </c>
      <c r="P2215" t="s">
        <v>10671</v>
      </c>
      <c r="Q2215" t="s">
        <v>10671</v>
      </c>
      <c r="R2215" t="s">
        <v>739</v>
      </c>
      <c r="S2215" t="s">
        <v>795</v>
      </c>
      <c r="T2215" t="s">
        <v>14285</v>
      </c>
      <c r="U2215" t="s">
        <v>965</v>
      </c>
      <c r="V2215" t="s">
        <v>10638</v>
      </c>
      <c r="W2215" t="s">
        <v>970</v>
      </c>
      <c r="X2215" t="s">
        <v>14292</v>
      </c>
    </row>
    <row r="2216" spans="2:24" ht="11" outlineLevel="1" x14ac:dyDescent="0.15">
      <c r="B2216" t="s">
        <v>1725</v>
      </c>
      <c r="C2216" t="s">
        <v>1726</v>
      </c>
      <c r="D2216" t="s">
        <v>179</v>
      </c>
      <c r="E2216" t="s">
        <v>10667</v>
      </c>
      <c r="F2216" t="s">
        <v>12674</v>
      </c>
      <c r="G2216" t="s">
        <v>1299</v>
      </c>
      <c r="H2216" s="17">
        <v>43364</v>
      </c>
      <c r="I2216" s="15">
        <v>2018</v>
      </c>
      <c r="J2216" t="s">
        <v>10634</v>
      </c>
      <c r="K2216" s="5">
        <v>125000</v>
      </c>
      <c r="L2216" t="s">
        <v>967</v>
      </c>
      <c r="M2216" t="s">
        <v>985</v>
      </c>
      <c r="N2216" t="s">
        <v>10635</v>
      </c>
      <c r="O2216" t="s">
        <v>818</v>
      </c>
      <c r="P2216" t="s">
        <v>10671</v>
      </c>
      <c r="Q2216" t="s">
        <v>10671</v>
      </c>
      <c r="R2216" t="s">
        <v>739</v>
      </c>
      <c r="S2216" t="s">
        <v>795</v>
      </c>
      <c r="T2216" t="s">
        <v>14285</v>
      </c>
      <c r="U2216" t="s">
        <v>965</v>
      </c>
      <c r="V2216" t="s">
        <v>10638</v>
      </c>
      <c r="W2216" t="s">
        <v>970</v>
      </c>
      <c r="X2216" t="s">
        <v>14293</v>
      </c>
    </row>
    <row r="2217" spans="2:24" ht="11" outlineLevel="1" x14ac:dyDescent="0.15">
      <c r="B2217" t="s">
        <v>1725</v>
      </c>
      <c r="C2217" t="s">
        <v>1726</v>
      </c>
      <c r="D2217" t="s">
        <v>179</v>
      </c>
      <c r="E2217" t="s">
        <v>10632</v>
      </c>
      <c r="F2217" t="s">
        <v>12674</v>
      </c>
      <c r="G2217" t="s">
        <v>1299</v>
      </c>
      <c r="H2217" s="17">
        <v>43350</v>
      </c>
      <c r="I2217" s="15">
        <v>2018</v>
      </c>
      <c r="J2217" t="s">
        <v>10634</v>
      </c>
      <c r="K2217" s="5">
        <v>0</v>
      </c>
      <c r="L2217" t="s">
        <v>967</v>
      </c>
      <c r="M2217" t="s">
        <v>985</v>
      </c>
      <c r="N2217" t="s">
        <v>10635</v>
      </c>
      <c r="O2217" t="s">
        <v>818</v>
      </c>
      <c r="P2217" t="s">
        <v>10671</v>
      </c>
      <c r="Q2217" t="s">
        <v>10671</v>
      </c>
      <c r="R2217" t="s">
        <v>739</v>
      </c>
      <c r="S2217" t="s">
        <v>795</v>
      </c>
      <c r="T2217" t="s">
        <v>14285</v>
      </c>
      <c r="U2217" t="s">
        <v>965</v>
      </c>
      <c r="V2217" t="s">
        <v>10638</v>
      </c>
      <c r="W2217" t="s">
        <v>970</v>
      </c>
      <c r="X2217" t="s">
        <v>14294</v>
      </c>
    </row>
    <row r="2218" spans="2:24" ht="11" outlineLevel="1" x14ac:dyDescent="0.15">
      <c r="B2218" t="s">
        <v>1725</v>
      </c>
      <c r="C2218" t="s">
        <v>1726</v>
      </c>
      <c r="D2218" t="s">
        <v>179</v>
      </c>
      <c r="E2218" t="s">
        <v>10655</v>
      </c>
      <c r="F2218" t="s">
        <v>12674</v>
      </c>
      <c r="G2218" t="s">
        <v>1299</v>
      </c>
      <c r="H2218" s="17">
        <v>43482</v>
      </c>
      <c r="I2218" s="15">
        <v>2019</v>
      </c>
      <c r="J2218" t="s">
        <v>10634</v>
      </c>
      <c r="K2218" s="5">
        <v>0</v>
      </c>
      <c r="L2218" t="s">
        <v>967</v>
      </c>
      <c r="M2218" t="s">
        <v>985</v>
      </c>
      <c r="N2218" t="s">
        <v>10635</v>
      </c>
      <c r="O2218" t="s">
        <v>818</v>
      </c>
      <c r="P2218" t="s">
        <v>10671</v>
      </c>
      <c r="Q2218" t="s">
        <v>10671</v>
      </c>
      <c r="R2218" t="s">
        <v>739</v>
      </c>
      <c r="S2218" t="s">
        <v>795</v>
      </c>
      <c r="T2218" t="s">
        <v>14285</v>
      </c>
      <c r="U2218" t="s">
        <v>965</v>
      </c>
      <c r="V2218" t="s">
        <v>10638</v>
      </c>
      <c r="W2218" t="s">
        <v>970</v>
      </c>
      <c r="X2218" t="s">
        <v>14295</v>
      </c>
    </row>
    <row r="2219" spans="2:24" ht="11" outlineLevel="1" x14ac:dyDescent="0.15">
      <c r="B2219" t="s">
        <v>1725</v>
      </c>
      <c r="C2219" t="s">
        <v>1726</v>
      </c>
      <c r="D2219" t="s">
        <v>179</v>
      </c>
      <c r="E2219" t="s">
        <v>10643</v>
      </c>
      <c r="F2219" t="s">
        <v>12674</v>
      </c>
      <c r="G2219" t="s">
        <v>1299</v>
      </c>
      <c r="H2219" s="17">
        <v>43325</v>
      </c>
      <c r="I2219" s="15">
        <v>2018</v>
      </c>
      <c r="J2219" t="s">
        <v>10634</v>
      </c>
      <c r="K2219" s="5">
        <v>0</v>
      </c>
      <c r="L2219" t="s">
        <v>967</v>
      </c>
      <c r="M2219" t="s">
        <v>985</v>
      </c>
      <c r="N2219" t="s">
        <v>10635</v>
      </c>
      <c r="O2219" t="s">
        <v>818</v>
      </c>
      <c r="P2219" t="s">
        <v>10671</v>
      </c>
      <c r="Q2219" t="s">
        <v>10671</v>
      </c>
      <c r="R2219" t="s">
        <v>739</v>
      </c>
      <c r="S2219" t="s">
        <v>795</v>
      </c>
      <c r="T2219" t="s">
        <v>14285</v>
      </c>
      <c r="U2219" t="s">
        <v>965</v>
      </c>
      <c r="V2219" t="s">
        <v>10638</v>
      </c>
      <c r="W2219" t="s">
        <v>970</v>
      </c>
      <c r="X2219" t="s">
        <v>14296</v>
      </c>
    </row>
    <row r="2220" spans="2:24" ht="11" outlineLevel="1" x14ac:dyDescent="0.15">
      <c r="B2220" t="s">
        <v>1725</v>
      </c>
      <c r="C2220" t="s">
        <v>1726</v>
      </c>
      <c r="D2220" t="s">
        <v>179</v>
      </c>
      <c r="E2220" t="s">
        <v>10661</v>
      </c>
      <c r="F2220" t="s">
        <v>12674</v>
      </c>
      <c r="G2220" t="s">
        <v>1299</v>
      </c>
      <c r="H2220" s="17">
        <v>43437</v>
      </c>
      <c r="I2220" s="15">
        <v>2019</v>
      </c>
      <c r="J2220" t="s">
        <v>10634</v>
      </c>
      <c r="K2220" s="5">
        <v>0</v>
      </c>
      <c r="L2220" t="s">
        <v>967</v>
      </c>
      <c r="M2220" t="s">
        <v>985</v>
      </c>
      <c r="N2220" t="s">
        <v>10635</v>
      </c>
      <c r="O2220" t="s">
        <v>818</v>
      </c>
      <c r="P2220" t="s">
        <v>10671</v>
      </c>
      <c r="Q2220" t="s">
        <v>10671</v>
      </c>
      <c r="R2220" t="s">
        <v>739</v>
      </c>
      <c r="S2220" t="s">
        <v>795</v>
      </c>
      <c r="T2220" t="s">
        <v>14285</v>
      </c>
      <c r="U2220" t="s">
        <v>965</v>
      </c>
      <c r="V2220" t="s">
        <v>10638</v>
      </c>
      <c r="W2220" t="s">
        <v>970</v>
      </c>
      <c r="X2220" t="s">
        <v>14297</v>
      </c>
    </row>
    <row r="2221" spans="2:24" ht="11" outlineLevel="1" x14ac:dyDescent="0.15">
      <c r="B2221" t="s">
        <v>1725</v>
      </c>
      <c r="C2221" t="s">
        <v>1726</v>
      </c>
      <c r="D2221" t="s">
        <v>179</v>
      </c>
      <c r="E2221" t="s">
        <v>10658</v>
      </c>
      <c r="F2221" t="s">
        <v>12674</v>
      </c>
      <c r="G2221" t="s">
        <v>1299</v>
      </c>
      <c r="H2221" s="17">
        <v>43412</v>
      </c>
      <c r="I2221" s="15">
        <v>2019</v>
      </c>
      <c r="J2221" t="s">
        <v>10634</v>
      </c>
      <c r="K2221" s="5">
        <v>0</v>
      </c>
      <c r="L2221" t="s">
        <v>967</v>
      </c>
      <c r="M2221" t="s">
        <v>985</v>
      </c>
      <c r="N2221" t="s">
        <v>10635</v>
      </c>
      <c r="O2221" t="s">
        <v>818</v>
      </c>
      <c r="P2221" t="s">
        <v>10671</v>
      </c>
      <c r="Q2221" t="s">
        <v>10671</v>
      </c>
      <c r="R2221" t="s">
        <v>739</v>
      </c>
      <c r="S2221" t="s">
        <v>795</v>
      </c>
      <c r="T2221" t="s">
        <v>14285</v>
      </c>
      <c r="U2221" t="s">
        <v>965</v>
      </c>
      <c r="V2221" t="s">
        <v>10638</v>
      </c>
      <c r="W2221" t="s">
        <v>970</v>
      </c>
      <c r="X2221" t="s">
        <v>14298</v>
      </c>
    </row>
    <row r="2222" spans="2:24" ht="11" outlineLevel="1" x14ac:dyDescent="0.15">
      <c r="B2222" t="s">
        <v>1728</v>
      </c>
      <c r="C2222" t="s">
        <v>299</v>
      </c>
      <c r="E2222" t="s">
        <v>10658</v>
      </c>
      <c r="F2222" t="s">
        <v>682</v>
      </c>
      <c r="G2222" t="s">
        <v>1729</v>
      </c>
      <c r="H2222" s="17">
        <v>45434</v>
      </c>
      <c r="I2222" s="15">
        <v>2024</v>
      </c>
      <c r="J2222" t="s">
        <v>10634</v>
      </c>
      <c r="K2222" s="5">
        <v>40014</v>
      </c>
      <c r="L2222" t="s">
        <v>967</v>
      </c>
      <c r="M2222" t="s">
        <v>1141</v>
      </c>
      <c r="N2222" t="s">
        <v>10635</v>
      </c>
      <c r="O2222" t="s">
        <v>825</v>
      </c>
      <c r="P2222" t="s">
        <v>14299</v>
      </c>
      <c r="Q2222" t="s">
        <v>11435</v>
      </c>
      <c r="R2222" t="s">
        <v>740</v>
      </c>
      <c r="S2222" t="s">
        <v>795</v>
      </c>
      <c r="T2222" t="s">
        <v>14300</v>
      </c>
      <c r="U2222" t="s">
        <v>965</v>
      </c>
      <c r="V2222" t="s">
        <v>10638</v>
      </c>
      <c r="W2222" t="s">
        <v>970</v>
      </c>
      <c r="X2222" t="s">
        <v>14301</v>
      </c>
    </row>
    <row r="2223" spans="2:24" ht="11" outlineLevel="1" x14ac:dyDescent="0.15">
      <c r="B2223" t="s">
        <v>1728</v>
      </c>
      <c r="C2223" t="s">
        <v>299</v>
      </c>
      <c r="E2223" t="s">
        <v>10652</v>
      </c>
      <c r="F2223" t="s">
        <v>682</v>
      </c>
      <c r="G2223" t="s">
        <v>1729</v>
      </c>
      <c r="H2223" s="17">
        <v>45308</v>
      </c>
      <c r="I2223" s="15">
        <v>2024</v>
      </c>
      <c r="J2223" t="s">
        <v>10634</v>
      </c>
      <c r="K2223" s="5">
        <v>212350</v>
      </c>
      <c r="L2223" t="s">
        <v>967</v>
      </c>
      <c r="M2223" t="s">
        <v>1141</v>
      </c>
      <c r="N2223" t="s">
        <v>10635</v>
      </c>
      <c r="O2223" t="s">
        <v>825</v>
      </c>
      <c r="P2223" t="s">
        <v>14299</v>
      </c>
      <c r="Q2223" t="s">
        <v>11435</v>
      </c>
      <c r="R2223" t="s">
        <v>740</v>
      </c>
      <c r="S2223" t="s">
        <v>795</v>
      </c>
      <c r="T2223" t="s">
        <v>14302</v>
      </c>
      <c r="U2223" t="s">
        <v>965</v>
      </c>
      <c r="V2223" t="s">
        <v>10638</v>
      </c>
      <c r="W2223" t="s">
        <v>970</v>
      </c>
      <c r="X2223" t="s">
        <v>14303</v>
      </c>
    </row>
    <row r="2224" spans="2:24" ht="11" outlineLevel="1" x14ac:dyDescent="0.15">
      <c r="B2224" t="s">
        <v>1728</v>
      </c>
      <c r="C2224" t="s">
        <v>299</v>
      </c>
      <c r="E2224" t="s">
        <v>10643</v>
      </c>
      <c r="F2224" t="s">
        <v>682</v>
      </c>
      <c r="G2224" t="s">
        <v>1729</v>
      </c>
      <c r="H2224" s="17">
        <v>45344</v>
      </c>
      <c r="I2224" s="15">
        <v>2024</v>
      </c>
      <c r="J2224" t="s">
        <v>10634</v>
      </c>
      <c r="K2224" s="5">
        <v>128413.1</v>
      </c>
      <c r="L2224" t="s">
        <v>967</v>
      </c>
      <c r="M2224" t="s">
        <v>1141</v>
      </c>
      <c r="N2224" t="s">
        <v>10635</v>
      </c>
      <c r="O2224" t="s">
        <v>825</v>
      </c>
      <c r="P2224" t="s">
        <v>14299</v>
      </c>
      <c r="Q2224" t="s">
        <v>11435</v>
      </c>
      <c r="R2224" t="s">
        <v>740</v>
      </c>
      <c r="S2224" t="s">
        <v>795</v>
      </c>
      <c r="T2224" t="s">
        <v>14304</v>
      </c>
      <c r="U2224" t="s">
        <v>965</v>
      </c>
      <c r="V2224" t="s">
        <v>10638</v>
      </c>
      <c r="W2224" t="s">
        <v>970</v>
      </c>
      <c r="X2224" t="s">
        <v>14305</v>
      </c>
    </row>
    <row r="2225" spans="2:24" ht="11" outlineLevel="1" x14ac:dyDescent="0.15">
      <c r="B2225" t="s">
        <v>1728</v>
      </c>
      <c r="C2225" t="s">
        <v>299</v>
      </c>
      <c r="E2225" t="s">
        <v>10667</v>
      </c>
      <c r="F2225" t="s">
        <v>682</v>
      </c>
      <c r="G2225" t="s">
        <v>1729</v>
      </c>
      <c r="H2225" s="17">
        <v>45394</v>
      </c>
      <c r="I2225" s="15">
        <v>2024</v>
      </c>
      <c r="J2225" t="s">
        <v>10634</v>
      </c>
      <c r="K2225" s="5">
        <v>33850</v>
      </c>
      <c r="L2225" t="s">
        <v>967</v>
      </c>
      <c r="M2225" t="s">
        <v>1141</v>
      </c>
      <c r="N2225" t="s">
        <v>10635</v>
      </c>
      <c r="O2225" t="s">
        <v>825</v>
      </c>
      <c r="P2225" t="s">
        <v>14299</v>
      </c>
      <c r="Q2225" t="s">
        <v>11435</v>
      </c>
      <c r="R2225" t="s">
        <v>740</v>
      </c>
      <c r="S2225" t="s">
        <v>795</v>
      </c>
      <c r="T2225" t="s">
        <v>14306</v>
      </c>
      <c r="U2225" t="s">
        <v>965</v>
      </c>
      <c r="V2225" t="s">
        <v>10638</v>
      </c>
      <c r="W2225" t="s">
        <v>970</v>
      </c>
      <c r="X2225" t="s">
        <v>14307</v>
      </c>
    </row>
    <row r="2226" spans="2:24" ht="11" outlineLevel="1" x14ac:dyDescent="0.15">
      <c r="B2226" t="s">
        <v>1728</v>
      </c>
      <c r="C2226" t="s">
        <v>299</v>
      </c>
      <c r="E2226" t="s">
        <v>10661</v>
      </c>
      <c r="F2226" t="s">
        <v>682</v>
      </c>
      <c r="G2226" t="s">
        <v>1729</v>
      </c>
      <c r="H2226" s="17">
        <v>45952</v>
      </c>
      <c r="I2226" s="15">
        <v>2026</v>
      </c>
      <c r="J2226" t="s">
        <v>10634</v>
      </c>
      <c r="K2226" s="5">
        <v>-15260.1</v>
      </c>
      <c r="L2226" t="s">
        <v>967</v>
      </c>
      <c r="M2226" t="s">
        <v>1141</v>
      </c>
      <c r="N2226" t="s">
        <v>10635</v>
      </c>
      <c r="O2226" t="s">
        <v>825</v>
      </c>
      <c r="P2226" t="s">
        <v>14299</v>
      </c>
      <c r="Q2226" t="s">
        <v>11435</v>
      </c>
      <c r="R2226" t="s">
        <v>740</v>
      </c>
      <c r="S2226" t="s">
        <v>795</v>
      </c>
      <c r="T2226" t="s">
        <v>14308</v>
      </c>
      <c r="U2226" t="s">
        <v>965</v>
      </c>
      <c r="V2226" t="s">
        <v>10638</v>
      </c>
      <c r="W2226" t="s">
        <v>970</v>
      </c>
      <c r="X2226" t="s">
        <v>14309</v>
      </c>
    </row>
    <row r="2227" spans="2:24" ht="11" outlineLevel="1" x14ac:dyDescent="0.15">
      <c r="B2227" t="s">
        <v>1728</v>
      </c>
      <c r="C2227" t="s">
        <v>299</v>
      </c>
      <c r="E2227" t="s">
        <v>10664</v>
      </c>
      <c r="F2227" t="s">
        <v>682</v>
      </c>
      <c r="G2227" t="s">
        <v>1729</v>
      </c>
      <c r="H2227" s="17">
        <v>45338</v>
      </c>
      <c r="I2227" s="15">
        <v>2024</v>
      </c>
      <c r="J2227" t="s">
        <v>10634</v>
      </c>
      <c r="K2227" s="5">
        <v>24930</v>
      </c>
      <c r="L2227" t="s">
        <v>967</v>
      </c>
      <c r="M2227" t="s">
        <v>1141</v>
      </c>
      <c r="N2227" t="s">
        <v>10635</v>
      </c>
      <c r="O2227" t="s">
        <v>825</v>
      </c>
      <c r="P2227" t="s">
        <v>14299</v>
      </c>
      <c r="Q2227" t="s">
        <v>11435</v>
      </c>
      <c r="R2227" t="s">
        <v>740</v>
      </c>
      <c r="S2227" t="s">
        <v>795</v>
      </c>
      <c r="T2227" t="s">
        <v>14310</v>
      </c>
      <c r="U2227" t="s">
        <v>965</v>
      </c>
      <c r="V2227" t="s">
        <v>10638</v>
      </c>
      <c r="W2227" t="s">
        <v>970</v>
      </c>
      <c r="X2227" t="s">
        <v>14311</v>
      </c>
    </row>
    <row r="2228" spans="2:24" ht="11" outlineLevel="1" x14ac:dyDescent="0.15">
      <c r="B2228" t="s">
        <v>1728</v>
      </c>
      <c r="C2228" t="s">
        <v>299</v>
      </c>
      <c r="E2228" t="s">
        <v>10649</v>
      </c>
      <c r="F2228" t="s">
        <v>682</v>
      </c>
      <c r="G2228" t="s">
        <v>1729</v>
      </c>
      <c r="H2228" s="17">
        <v>45118</v>
      </c>
      <c r="I2228" s="15">
        <v>2023</v>
      </c>
      <c r="J2228" t="s">
        <v>10634</v>
      </c>
      <c r="K2228" s="5">
        <v>2063121</v>
      </c>
      <c r="L2228" t="s">
        <v>967</v>
      </c>
      <c r="M2228" t="s">
        <v>1141</v>
      </c>
      <c r="N2228" t="s">
        <v>10635</v>
      </c>
      <c r="O2228" t="s">
        <v>825</v>
      </c>
      <c r="P2228" t="s">
        <v>14299</v>
      </c>
      <c r="Q2228" t="s">
        <v>11435</v>
      </c>
      <c r="R2228" t="s">
        <v>740</v>
      </c>
      <c r="S2228" t="s">
        <v>795</v>
      </c>
      <c r="T2228" t="s">
        <v>14312</v>
      </c>
      <c r="U2228" t="s">
        <v>965</v>
      </c>
      <c r="V2228" t="s">
        <v>10638</v>
      </c>
      <c r="W2228" t="s">
        <v>970</v>
      </c>
      <c r="X2228" t="s">
        <v>14313</v>
      </c>
    </row>
    <row r="2229" spans="2:24" ht="11" outlineLevel="1" x14ac:dyDescent="0.15">
      <c r="B2229" t="s">
        <v>1728</v>
      </c>
      <c r="C2229" t="s">
        <v>299</v>
      </c>
      <c r="E2229" t="s">
        <v>10632</v>
      </c>
      <c r="F2229" t="s">
        <v>682</v>
      </c>
      <c r="G2229" t="s">
        <v>1729</v>
      </c>
      <c r="H2229" s="17">
        <v>45380</v>
      </c>
      <c r="I2229" s="15">
        <v>2024</v>
      </c>
      <c r="J2229" t="s">
        <v>10634</v>
      </c>
      <c r="K2229" s="5">
        <v>15260</v>
      </c>
      <c r="L2229" t="s">
        <v>967</v>
      </c>
      <c r="M2229" t="s">
        <v>1141</v>
      </c>
      <c r="N2229" t="s">
        <v>10635</v>
      </c>
      <c r="O2229" t="s">
        <v>825</v>
      </c>
      <c r="P2229" t="s">
        <v>14299</v>
      </c>
      <c r="Q2229" t="s">
        <v>11435</v>
      </c>
      <c r="R2229" t="s">
        <v>740</v>
      </c>
      <c r="S2229" t="s">
        <v>795</v>
      </c>
      <c r="T2229" t="s">
        <v>14314</v>
      </c>
      <c r="U2229" t="s">
        <v>965</v>
      </c>
      <c r="V2229" t="s">
        <v>10638</v>
      </c>
      <c r="W2229" t="s">
        <v>970</v>
      </c>
      <c r="X2229" t="s">
        <v>14315</v>
      </c>
    </row>
    <row r="2230" spans="2:24" ht="11" outlineLevel="1" x14ac:dyDescent="0.15">
      <c r="B2230" t="s">
        <v>1731</v>
      </c>
      <c r="C2230" t="s">
        <v>1732</v>
      </c>
      <c r="D2230" t="s">
        <v>300</v>
      </c>
      <c r="E2230" t="s">
        <v>10632</v>
      </c>
      <c r="F2230" t="s">
        <v>683</v>
      </c>
      <c r="G2230" t="s">
        <v>1733</v>
      </c>
      <c r="H2230" s="17">
        <v>46084</v>
      </c>
      <c r="I2230" s="15">
        <v>2026</v>
      </c>
      <c r="J2230" t="s">
        <v>10634</v>
      </c>
      <c r="K2230" s="5">
        <v>135053.91</v>
      </c>
      <c r="L2230" t="s">
        <v>967</v>
      </c>
      <c r="M2230" t="s">
        <v>985</v>
      </c>
      <c r="N2230" t="s">
        <v>10635</v>
      </c>
      <c r="O2230" t="s">
        <v>818</v>
      </c>
      <c r="P2230" t="s">
        <v>14316</v>
      </c>
      <c r="Q2230" t="s">
        <v>14317</v>
      </c>
      <c r="R2230" t="s">
        <v>753</v>
      </c>
      <c r="S2230" t="s">
        <v>795</v>
      </c>
      <c r="T2230" t="s">
        <v>14318</v>
      </c>
      <c r="U2230" t="s">
        <v>965</v>
      </c>
      <c r="V2230" t="s">
        <v>10638</v>
      </c>
      <c r="W2230" t="s">
        <v>970</v>
      </c>
      <c r="X2230" t="s">
        <v>14319</v>
      </c>
    </row>
    <row r="2231" spans="2:24" ht="11" outlineLevel="1" x14ac:dyDescent="0.15">
      <c r="B2231" t="s">
        <v>1731</v>
      </c>
      <c r="C2231" t="s">
        <v>1732</v>
      </c>
      <c r="D2231" t="s">
        <v>300</v>
      </c>
      <c r="E2231" t="s">
        <v>10649</v>
      </c>
      <c r="F2231" t="s">
        <v>683</v>
      </c>
      <c r="G2231" t="s">
        <v>1733</v>
      </c>
      <c r="H2231" s="17">
        <v>45853</v>
      </c>
      <c r="I2231" s="15">
        <v>2025</v>
      </c>
      <c r="J2231" t="s">
        <v>10634</v>
      </c>
      <c r="K2231" s="5">
        <v>419267.82</v>
      </c>
      <c r="L2231" t="s">
        <v>967</v>
      </c>
      <c r="M2231" t="s">
        <v>985</v>
      </c>
      <c r="N2231" t="s">
        <v>10635</v>
      </c>
      <c r="O2231" t="s">
        <v>818</v>
      </c>
      <c r="P2231" t="s">
        <v>14316</v>
      </c>
      <c r="Q2231" t="s">
        <v>14317</v>
      </c>
      <c r="R2231" t="s">
        <v>753</v>
      </c>
      <c r="S2231" t="s">
        <v>795</v>
      </c>
      <c r="T2231" t="s">
        <v>14318</v>
      </c>
      <c r="U2231" t="s">
        <v>965</v>
      </c>
      <c r="V2231" t="s">
        <v>10638</v>
      </c>
      <c r="W2231" t="s">
        <v>970</v>
      </c>
      <c r="X2231" t="s">
        <v>14320</v>
      </c>
    </row>
    <row r="2232" spans="2:24" ht="11" outlineLevel="1" x14ac:dyDescent="0.15">
      <c r="B2232" t="s">
        <v>1731</v>
      </c>
      <c r="C2232" t="s">
        <v>1732</v>
      </c>
      <c r="D2232" t="s">
        <v>300</v>
      </c>
      <c r="E2232" t="s">
        <v>10664</v>
      </c>
      <c r="F2232" t="s">
        <v>683</v>
      </c>
      <c r="G2232" t="s">
        <v>1733</v>
      </c>
      <c r="H2232" s="17">
        <v>45881</v>
      </c>
      <c r="I2232" s="15">
        <v>2025</v>
      </c>
      <c r="J2232" t="s">
        <v>10634</v>
      </c>
      <c r="K2232" s="5">
        <v>694110.96</v>
      </c>
      <c r="L2232" t="s">
        <v>967</v>
      </c>
      <c r="M2232" t="s">
        <v>985</v>
      </c>
      <c r="N2232" t="s">
        <v>10635</v>
      </c>
      <c r="O2232" t="s">
        <v>818</v>
      </c>
      <c r="P2232" t="s">
        <v>14316</v>
      </c>
      <c r="Q2232" t="s">
        <v>14317</v>
      </c>
      <c r="R2232" t="s">
        <v>753</v>
      </c>
      <c r="S2232" t="s">
        <v>795</v>
      </c>
      <c r="T2232" t="s">
        <v>14318</v>
      </c>
      <c r="U2232" t="s">
        <v>965</v>
      </c>
      <c r="V2232" t="s">
        <v>10638</v>
      </c>
      <c r="W2232" t="s">
        <v>970</v>
      </c>
      <c r="X2232" t="s">
        <v>14321</v>
      </c>
    </row>
    <row r="2233" spans="2:24" ht="11" outlineLevel="1" x14ac:dyDescent="0.15">
      <c r="B2233" t="s">
        <v>1731</v>
      </c>
      <c r="C2233" t="s">
        <v>1732</v>
      </c>
      <c r="D2233" t="s">
        <v>300</v>
      </c>
      <c r="E2233" t="s">
        <v>10652</v>
      </c>
      <c r="F2233" t="s">
        <v>683</v>
      </c>
      <c r="G2233" t="s">
        <v>1733</v>
      </c>
      <c r="H2233" s="17">
        <v>45855</v>
      </c>
      <c r="I2233" s="15">
        <v>2025</v>
      </c>
      <c r="J2233" t="s">
        <v>10634</v>
      </c>
      <c r="K2233" s="5">
        <v>1178757.3799999999</v>
      </c>
      <c r="L2233" t="s">
        <v>967</v>
      </c>
      <c r="M2233" t="s">
        <v>985</v>
      </c>
      <c r="N2233" t="s">
        <v>10635</v>
      </c>
      <c r="O2233" t="s">
        <v>818</v>
      </c>
      <c r="P2233" t="s">
        <v>14316</v>
      </c>
      <c r="Q2233" t="s">
        <v>14317</v>
      </c>
      <c r="R2233" t="s">
        <v>753</v>
      </c>
      <c r="S2233" t="s">
        <v>795</v>
      </c>
      <c r="T2233" t="s">
        <v>14318</v>
      </c>
      <c r="U2233" t="s">
        <v>965</v>
      </c>
      <c r="V2233" t="s">
        <v>10638</v>
      </c>
      <c r="W2233" t="s">
        <v>970</v>
      </c>
      <c r="X2233" t="s">
        <v>14322</v>
      </c>
    </row>
    <row r="2234" spans="2:24" ht="11" outlineLevel="1" x14ac:dyDescent="0.15">
      <c r="B2234" t="s">
        <v>1731</v>
      </c>
      <c r="C2234" t="s">
        <v>1732</v>
      </c>
      <c r="D2234" t="s">
        <v>300</v>
      </c>
      <c r="E2234" t="s">
        <v>10643</v>
      </c>
      <c r="F2234" t="s">
        <v>683</v>
      </c>
      <c r="G2234" t="s">
        <v>1733</v>
      </c>
      <c r="H2234" s="17">
        <v>45987</v>
      </c>
      <c r="I2234" s="15">
        <v>2026</v>
      </c>
      <c r="J2234" t="s">
        <v>10634</v>
      </c>
      <c r="K2234" s="5">
        <v>72894.62</v>
      </c>
      <c r="L2234" t="s">
        <v>967</v>
      </c>
      <c r="M2234" t="s">
        <v>985</v>
      </c>
      <c r="N2234" t="s">
        <v>10635</v>
      </c>
      <c r="O2234" t="s">
        <v>818</v>
      </c>
      <c r="P2234" t="s">
        <v>14316</v>
      </c>
      <c r="Q2234" t="s">
        <v>14317</v>
      </c>
      <c r="R2234" t="s">
        <v>753</v>
      </c>
      <c r="S2234" t="s">
        <v>795</v>
      </c>
      <c r="T2234" t="s">
        <v>14318</v>
      </c>
      <c r="U2234" t="s">
        <v>965</v>
      </c>
      <c r="V2234" t="s">
        <v>10638</v>
      </c>
      <c r="W2234" t="s">
        <v>970</v>
      </c>
      <c r="X2234" t="s">
        <v>14323</v>
      </c>
    </row>
    <row r="2235" spans="2:24" ht="11" outlineLevel="1" x14ac:dyDescent="0.15">
      <c r="B2235" t="s">
        <v>1738</v>
      </c>
      <c r="C2235" t="s">
        <v>1739</v>
      </c>
      <c r="D2235" t="s">
        <v>186</v>
      </c>
      <c r="E2235" t="s">
        <v>10767</v>
      </c>
      <c r="F2235" t="s">
        <v>604</v>
      </c>
      <c r="G2235" t="s">
        <v>1088</v>
      </c>
      <c r="H2235" s="17">
        <v>44307</v>
      </c>
      <c r="I2235" s="15">
        <v>2021</v>
      </c>
      <c r="J2235" t="s">
        <v>10634</v>
      </c>
      <c r="K2235" s="5">
        <v>67786.89</v>
      </c>
      <c r="L2235" t="s">
        <v>967</v>
      </c>
      <c r="M2235" t="s">
        <v>985</v>
      </c>
      <c r="N2235" t="s">
        <v>10635</v>
      </c>
      <c r="O2235" t="s">
        <v>818</v>
      </c>
      <c r="P2235" t="s">
        <v>10671</v>
      </c>
      <c r="Q2235" t="s">
        <v>10671</v>
      </c>
      <c r="R2235" t="s">
        <v>744</v>
      </c>
      <c r="S2235" t="s">
        <v>795</v>
      </c>
      <c r="T2235" t="s">
        <v>14324</v>
      </c>
      <c r="U2235" t="s">
        <v>965</v>
      </c>
      <c r="V2235" t="s">
        <v>10638</v>
      </c>
      <c r="W2235" t="s">
        <v>970</v>
      </c>
      <c r="X2235" t="s">
        <v>14325</v>
      </c>
    </row>
    <row r="2236" spans="2:24" ht="11" outlineLevel="1" x14ac:dyDescent="0.15">
      <c r="B2236" t="s">
        <v>1738</v>
      </c>
      <c r="C2236" t="s">
        <v>1739</v>
      </c>
      <c r="D2236" t="s">
        <v>186</v>
      </c>
      <c r="E2236" t="s">
        <v>10699</v>
      </c>
      <c r="F2236" t="s">
        <v>604</v>
      </c>
      <c r="G2236" t="s">
        <v>1088</v>
      </c>
      <c r="H2236" s="17">
        <v>44403</v>
      </c>
      <c r="I2236" s="15">
        <v>2021</v>
      </c>
      <c r="J2236" t="s">
        <v>10634</v>
      </c>
      <c r="K2236" s="5">
        <v>216920</v>
      </c>
      <c r="L2236" t="s">
        <v>967</v>
      </c>
      <c r="M2236" t="s">
        <v>985</v>
      </c>
      <c r="N2236" t="s">
        <v>10635</v>
      </c>
      <c r="O2236" t="s">
        <v>818</v>
      </c>
      <c r="P2236" t="s">
        <v>10671</v>
      </c>
      <c r="Q2236" t="s">
        <v>10671</v>
      </c>
      <c r="R2236" t="s">
        <v>744</v>
      </c>
      <c r="S2236" t="s">
        <v>795</v>
      </c>
      <c r="T2236" t="s">
        <v>14326</v>
      </c>
      <c r="U2236" t="s">
        <v>965</v>
      </c>
      <c r="V2236" t="s">
        <v>10638</v>
      </c>
      <c r="W2236" t="s">
        <v>970</v>
      </c>
      <c r="X2236" t="s">
        <v>14327</v>
      </c>
    </row>
    <row r="2237" spans="2:24" ht="11" outlineLevel="1" x14ac:dyDescent="0.15">
      <c r="B2237" t="s">
        <v>1738</v>
      </c>
      <c r="C2237" t="s">
        <v>1739</v>
      </c>
      <c r="D2237" t="s">
        <v>186</v>
      </c>
      <c r="E2237" t="s">
        <v>10854</v>
      </c>
      <c r="F2237" t="s">
        <v>604</v>
      </c>
      <c r="G2237" t="s">
        <v>1088</v>
      </c>
      <c r="H2237" s="17">
        <v>44452</v>
      </c>
      <c r="I2237" s="15">
        <v>2021</v>
      </c>
      <c r="J2237" t="s">
        <v>10634</v>
      </c>
      <c r="K2237" s="5">
        <v>0</v>
      </c>
      <c r="L2237" t="s">
        <v>967</v>
      </c>
      <c r="M2237" t="s">
        <v>985</v>
      </c>
      <c r="N2237" t="s">
        <v>10635</v>
      </c>
      <c r="O2237" t="s">
        <v>818</v>
      </c>
      <c r="P2237" t="s">
        <v>10671</v>
      </c>
      <c r="Q2237" t="s">
        <v>10671</v>
      </c>
      <c r="R2237" t="s">
        <v>744</v>
      </c>
      <c r="S2237" t="s">
        <v>795</v>
      </c>
      <c r="T2237" t="s">
        <v>14326</v>
      </c>
      <c r="U2237" t="s">
        <v>965</v>
      </c>
      <c r="V2237" t="s">
        <v>10638</v>
      </c>
      <c r="W2237" t="s">
        <v>970</v>
      </c>
      <c r="X2237" t="s">
        <v>14328</v>
      </c>
    </row>
    <row r="2238" spans="2:24" ht="11" outlineLevel="1" x14ac:dyDescent="0.15">
      <c r="B2238" t="s">
        <v>1738</v>
      </c>
      <c r="C2238" t="s">
        <v>1739</v>
      </c>
      <c r="D2238" t="s">
        <v>186</v>
      </c>
      <c r="E2238" t="s">
        <v>10632</v>
      </c>
      <c r="F2238" t="s">
        <v>604</v>
      </c>
      <c r="G2238" t="s">
        <v>1088</v>
      </c>
      <c r="H2238" s="17">
        <v>44140</v>
      </c>
      <c r="I2238" s="15">
        <v>2021</v>
      </c>
      <c r="J2238" t="s">
        <v>10634</v>
      </c>
      <c r="K2238" s="5">
        <v>0</v>
      </c>
      <c r="L2238" t="s">
        <v>967</v>
      </c>
      <c r="M2238" t="s">
        <v>985</v>
      </c>
      <c r="N2238" t="s">
        <v>10635</v>
      </c>
      <c r="O2238" t="s">
        <v>818</v>
      </c>
      <c r="P2238" t="s">
        <v>10671</v>
      </c>
      <c r="Q2238" t="s">
        <v>10671</v>
      </c>
      <c r="R2238" t="s">
        <v>744</v>
      </c>
      <c r="S2238" t="s">
        <v>795</v>
      </c>
      <c r="T2238" t="s">
        <v>14324</v>
      </c>
      <c r="U2238" t="s">
        <v>965</v>
      </c>
      <c r="V2238" t="s">
        <v>10638</v>
      </c>
      <c r="W2238" t="s">
        <v>970</v>
      </c>
      <c r="X2238" t="s">
        <v>14329</v>
      </c>
    </row>
    <row r="2239" spans="2:24" ht="11" outlineLevel="1" x14ac:dyDescent="0.15">
      <c r="B2239" t="s">
        <v>1738</v>
      </c>
      <c r="C2239" t="s">
        <v>1739</v>
      </c>
      <c r="D2239" t="s">
        <v>186</v>
      </c>
      <c r="E2239" t="s">
        <v>10661</v>
      </c>
      <c r="F2239" t="s">
        <v>604</v>
      </c>
      <c r="G2239" t="s">
        <v>1088</v>
      </c>
      <c r="H2239" s="17">
        <v>44202</v>
      </c>
      <c r="I2239" s="15">
        <v>2021</v>
      </c>
      <c r="J2239" t="s">
        <v>10634</v>
      </c>
      <c r="K2239" s="5">
        <v>100000</v>
      </c>
      <c r="L2239" t="s">
        <v>967</v>
      </c>
      <c r="M2239" t="s">
        <v>985</v>
      </c>
      <c r="N2239" t="s">
        <v>10635</v>
      </c>
      <c r="O2239" t="s">
        <v>818</v>
      </c>
      <c r="P2239" t="s">
        <v>10671</v>
      </c>
      <c r="Q2239" t="s">
        <v>10671</v>
      </c>
      <c r="R2239" t="s">
        <v>744</v>
      </c>
      <c r="S2239" t="s">
        <v>795</v>
      </c>
      <c r="T2239" t="s">
        <v>14324</v>
      </c>
      <c r="U2239" t="s">
        <v>965</v>
      </c>
      <c r="V2239" t="s">
        <v>10638</v>
      </c>
      <c r="W2239" t="s">
        <v>970</v>
      </c>
      <c r="X2239" t="s">
        <v>14330</v>
      </c>
    </row>
    <row r="2240" spans="2:24" ht="11" outlineLevel="1" x14ac:dyDescent="0.15">
      <c r="B2240" t="s">
        <v>1738</v>
      </c>
      <c r="C2240" t="s">
        <v>1739</v>
      </c>
      <c r="D2240" t="s">
        <v>186</v>
      </c>
      <c r="E2240" t="s">
        <v>10863</v>
      </c>
      <c r="F2240" t="s">
        <v>604</v>
      </c>
      <c r="G2240" t="s">
        <v>1088</v>
      </c>
      <c r="H2240" s="17">
        <v>44419</v>
      </c>
      <c r="I2240" s="15">
        <v>2021</v>
      </c>
      <c r="J2240" t="s">
        <v>10634</v>
      </c>
      <c r="K2240" s="5">
        <v>103803.54</v>
      </c>
      <c r="L2240" t="s">
        <v>967</v>
      </c>
      <c r="M2240" t="s">
        <v>985</v>
      </c>
      <c r="N2240" t="s">
        <v>10635</v>
      </c>
      <c r="O2240" t="s">
        <v>818</v>
      </c>
      <c r="P2240" t="s">
        <v>10671</v>
      </c>
      <c r="Q2240" t="s">
        <v>10671</v>
      </c>
      <c r="R2240" t="s">
        <v>744</v>
      </c>
      <c r="S2240" t="s">
        <v>795</v>
      </c>
      <c r="T2240" t="s">
        <v>14326</v>
      </c>
      <c r="U2240" t="s">
        <v>965</v>
      </c>
      <c r="V2240" t="s">
        <v>10638</v>
      </c>
      <c r="W2240" t="s">
        <v>970</v>
      </c>
      <c r="X2240" t="s">
        <v>14331</v>
      </c>
    </row>
    <row r="2241" spans="2:24" ht="11" outlineLevel="1" x14ac:dyDescent="0.15">
      <c r="B2241" t="s">
        <v>1738</v>
      </c>
      <c r="C2241" t="s">
        <v>1739</v>
      </c>
      <c r="D2241" t="s">
        <v>186</v>
      </c>
      <c r="E2241" t="s">
        <v>10664</v>
      </c>
      <c r="F2241" t="s">
        <v>604</v>
      </c>
      <c r="G2241" t="s">
        <v>1088</v>
      </c>
      <c r="H2241" s="17">
        <v>44068</v>
      </c>
      <c r="I2241" s="15">
        <v>2020</v>
      </c>
      <c r="J2241" t="s">
        <v>10634</v>
      </c>
      <c r="K2241" s="5">
        <v>0</v>
      </c>
      <c r="L2241" t="s">
        <v>967</v>
      </c>
      <c r="M2241" t="s">
        <v>985</v>
      </c>
      <c r="N2241" t="s">
        <v>10635</v>
      </c>
      <c r="O2241" t="s">
        <v>818</v>
      </c>
      <c r="P2241" t="s">
        <v>10671</v>
      </c>
      <c r="Q2241" t="s">
        <v>10671</v>
      </c>
      <c r="R2241" t="s">
        <v>744</v>
      </c>
      <c r="S2241" t="s">
        <v>795</v>
      </c>
      <c r="T2241" t="s">
        <v>14324</v>
      </c>
      <c r="U2241" t="s">
        <v>965</v>
      </c>
      <c r="V2241" t="s">
        <v>10638</v>
      </c>
      <c r="W2241" t="s">
        <v>970</v>
      </c>
      <c r="X2241" t="s">
        <v>14332</v>
      </c>
    </row>
    <row r="2242" spans="2:24" ht="11" outlineLevel="1" x14ac:dyDescent="0.15">
      <c r="B2242" t="s">
        <v>1738</v>
      </c>
      <c r="C2242" t="s">
        <v>1739</v>
      </c>
      <c r="D2242" t="s">
        <v>186</v>
      </c>
      <c r="E2242" t="s">
        <v>10640</v>
      </c>
      <c r="F2242" t="s">
        <v>604</v>
      </c>
      <c r="G2242" t="s">
        <v>1088</v>
      </c>
      <c r="H2242" s="17">
        <v>44288</v>
      </c>
      <c r="I2242" s="15">
        <v>2021</v>
      </c>
      <c r="J2242" t="s">
        <v>10634</v>
      </c>
      <c r="K2242" s="5">
        <v>0</v>
      </c>
      <c r="L2242" t="s">
        <v>967</v>
      </c>
      <c r="M2242" t="s">
        <v>985</v>
      </c>
      <c r="N2242" t="s">
        <v>10635</v>
      </c>
      <c r="O2242" t="s">
        <v>818</v>
      </c>
      <c r="P2242" t="s">
        <v>10671</v>
      </c>
      <c r="Q2242" t="s">
        <v>10671</v>
      </c>
      <c r="R2242" t="s">
        <v>744</v>
      </c>
      <c r="S2242" t="s">
        <v>795</v>
      </c>
      <c r="T2242" t="s">
        <v>14324</v>
      </c>
      <c r="U2242" t="s">
        <v>965</v>
      </c>
      <c r="V2242" t="s">
        <v>10638</v>
      </c>
      <c r="W2242" t="s">
        <v>970</v>
      </c>
      <c r="X2242" t="s">
        <v>14333</v>
      </c>
    </row>
    <row r="2243" spans="2:24" ht="11" outlineLevel="1" x14ac:dyDescent="0.15">
      <c r="B2243" t="s">
        <v>1738</v>
      </c>
      <c r="C2243" t="s">
        <v>1739</v>
      </c>
      <c r="D2243" t="s">
        <v>186</v>
      </c>
      <c r="E2243" t="s">
        <v>10649</v>
      </c>
      <c r="F2243" t="s">
        <v>604</v>
      </c>
      <c r="G2243" t="s">
        <v>1088</v>
      </c>
      <c r="H2243" s="17">
        <v>43999</v>
      </c>
      <c r="I2243" s="15">
        <v>2020</v>
      </c>
      <c r="J2243" t="s">
        <v>10634</v>
      </c>
      <c r="K2243" s="5">
        <v>403850</v>
      </c>
      <c r="L2243" t="s">
        <v>967</v>
      </c>
      <c r="M2243" t="s">
        <v>985</v>
      </c>
      <c r="N2243" t="s">
        <v>10635</v>
      </c>
      <c r="O2243" t="s">
        <v>818</v>
      </c>
      <c r="P2243" t="s">
        <v>10671</v>
      </c>
      <c r="Q2243" t="s">
        <v>10671</v>
      </c>
      <c r="R2243" t="s">
        <v>744</v>
      </c>
      <c r="S2243" t="s">
        <v>795</v>
      </c>
      <c r="T2243" t="s">
        <v>14324</v>
      </c>
      <c r="U2243" t="s">
        <v>965</v>
      </c>
      <c r="V2243" t="s">
        <v>10638</v>
      </c>
      <c r="W2243" t="s">
        <v>970</v>
      </c>
      <c r="X2243" t="s">
        <v>14334</v>
      </c>
    </row>
    <row r="2244" spans="2:24" ht="11" outlineLevel="1" x14ac:dyDescent="0.15">
      <c r="B2244" t="s">
        <v>1738</v>
      </c>
      <c r="C2244" t="s">
        <v>1739</v>
      </c>
      <c r="D2244" t="s">
        <v>186</v>
      </c>
      <c r="E2244" t="s">
        <v>10655</v>
      </c>
      <c r="F2244" t="s">
        <v>604</v>
      </c>
      <c r="G2244" t="s">
        <v>1088</v>
      </c>
      <c r="H2244" s="17">
        <v>44216</v>
      </c>
      <c r="I2244" s="15">
        <v>2021</v>
      </c>
      <c r="J2244" t="s">
        <v>10634</v>
      </c>
      <c r="K2244" s="5">
        <v>0</v>
      </c>
      <c r="L2244" t="s">
        <v>967</v>
      </c>
      <c r="M2244" t="s">
        <v>985</v>
      </c>
      <c r="N2244" t="s">
        <v>10635</v>
      </c>
      <c r="O2244" t="s">
        <v>818</v>
      </c>
      <c r="P2244" t="s">
        <v>10671</v>
      </c>
      <c r="Q2244" t="s">
        <v>10671</v>
      </c>
      <c r="R2244" t="s">
        <v>744</v>
      </c>
      <c r="S2244" t="s">
        <v>795</v>
      </c>
      <c r="T2244" t="s">
        <v>14324</v>
      </c>
      <c r="U2244" t="s">
        <v>965</v>
      </c>
      <c r="V2244" t="s">
        <v>10638</v>
      </c>
      <c r="W2244" t="s">
        <v>970</v>
      </c>
      <c r="X2244" t="s">
        <v>14335</v>
      </c>
    </row>
    <row r="2245" spans="2:24" ht="11" outlineLevel="1" x14ac:dyDescent="0.15">
      <c r="B2245" t="s">
        <v>1738</v>
      </c>
      <c r="C2245" t="s">
        <v>1739</v>
      </c>
      <c r="D2245" t="s">
        <v>186</v>
      </c>
      <c r="E2245" t="s">
        <v>10711</v>
      </c>
      <c r="F2245" t="s">
        <v>604</v>
      </c>
      <c r="G2245" t="s">
        <v>1088</v>
      </c>
      <c r="H2245" s="17">
        <v>44334</v>
      </c>
      <c r="I2245" s="15">
        <v>2021</v>
      </c>
      <c r="J2245" t="s">
        <v>10634</v>
      </c>
      <c r="K2245" s="5">
        <v>500000</v>
      </c>
      <c r="L2245" t="s">
        <v>967</v>
      </c>
      <c r="M2245" t="s">
        <v>985</v>
      </c>
      <c r="N2245" t="s">
        <v>10635</v>
      </c>
      <c r="O2245" t="s">
        <v>818</v>
      </c>
      <c r="P2245" t="s">
        <v>10671</v>
      </c>
      <c r="Q2245" t="s">
        <v>10671</v>
      </c>
      <c r="R2245" t="s">
        <v>744</v>
      </c>
      <c r="S2245" t="s">
        <v>795</v>
      </c>
      <c r="T2245" t="s">
        <v>14326</v>
      </c>
      <c r="U2245" t="s">
        <v>965</v>
      </c>
      <c r="V2245" t="s">
        <v>10638</v>
      </c>
      <c r="W2245" t="s">
        <v>970</v>
      </c>
      <c r="X2245" t="s">
        <v>14336</v>
      </c>
    </row>
    <row r="2246" spans="2:24" ht="11" outlineLevel="1" x14ac:dyDescent="0.15">
      <c r="B2246" t="s">
        <v>1738</v>
      </c>
      <c r="C2246" t="s">
        <v>1739</v>
      </c>
      <c r="D2246" t="s">
        <v>186</v>
      </c>
      <c r="E2246" t="s">
        <v>10845</v>
      </c>
      <c r="F2246" t="s">
        <v>604</v>
      </c>
      <c r="G2246" t="s">
        <v>1088</v>
      </c>
      <c r="H2246" s="17">
        <v>44379</v>
      </c>
      <c r="I2246" s="15">
        <v>2021</v>
      </c>
      <c r="J2246" t="s">
        <v>10634</v>
      </c>
      <c r="K2246" s="5">
        <v>0</v>
      </c>
      <c r="L2246" t="s">
        <v>967</v>
      </c>
      <c r="M2246" t="s">
        <v>985</v>
      </c>
      <c r="N2246" t="s">
        <v>10635</v>
      </c>
      <c r="O2246" t="s">
        <v>818</v>
      </c>
      <c r="P2246" t="s">
        <v>10671</v>
      </c>
      <c r="Q2246" t="s">
        <v>10671</v>
      </c>
      <c r="R2246" t="s">
        <v>744</v>
      </c>
      <c r="S2246" t="s">
        <v>795</v>
      </c>
      <c r="T2246" t="s">
        <v>14326</v>
      </c>
      <c r="U2246" t="s">
        <v>965</v>
      </c>
      <c r="V2246" t="s">
        <v>10638</v>
      </c>
      <c r="W2246" t="s">
        <v>970</v>
      </c>
      <c r="X2246" t="s">
        <v>14337</v>
      </c>
    </row>
    <row r="2247" spans="2:24" ht="11" outlineLevel="1" x14ac:dyDescent="0.15">
      <c r="B2247" t="s">
        <v>1738</v>
      </c>
      <c r="C2247" t="s">
        <v>1739</v>
      </c>
      <c r="D2247" t="s">
        <v>186</v>
      </c>
      <c r="E2247" t="s">
        <v>10643</v>
      </c>
      <c r="F2247" t="s">
        <v>604</v>
      </c>
      <c r="G2247" t="s">
        <v>1088</v>
      </c>
      <c r="H2247" s="17">
        <v>44105</v>
      </c>
      <c r="I2247" s="15">
        <v>2021</v>
      </c>
      <c r="J2247" t="s">
        <v>10634</v>
      </c>
      <c r="K2247" s="5">
        <v>0</v>
      </c>
      <c r="L2247" t="s">
        <v>967</v>
      </c>
      <c r="M2247" t="s">
        <v>985</v>
      </c>
      <c r="N2247" t="s">
        <v>10635</v>
      </c>
      <c r="O2247" t="s">
        <v>818</v>
      </c>
      <c r="P2247" t="s">
        <v>10671</v>
      </c>
      <c r="Q2247" t="s">
        <v>10671</v>
      </c>
      <c r="R2247" t="s">
        <v>744</v>
      </c>
      <c r="S2247" t="s">
        <v>795</v>
      </c>
      <c r="T2247" t="s">
        <v>14324</v>
      </c>
      <c r="U2247" t="s">
        <v>965</v>
      </c>
      <c r="V2247" t="s">
        <v>10638</v>
      </c>
      <c r="W2247" t="s">
        <v>970</v>
      </c>
      <c r="X2247" t="s">
        <v>14338</v>
      </c>
    </row>
    <row r="2248" spans="2:24" ht="11" outlineLevel="1" x14ac:dyDescent="0.15">
      <c r="B2248" t="s">
        <v>1738</v>
      </c>
      <c r="C2248" t="s">
        <v>1739</v>
      </c>
      <c r="D2248" t="s">
        <v>186</v>
      </c>
      <c r="E2248" t="s">
        <v>10851</v>
      </c>
      <c r="F2248" t="s">
        <v>604</v>
      </c>
      <c r="G2248" t="s">
        <v>1088</v>
      </c>
      <c r="H2248" s="17">
        <v>44364</v>
      </c>
      <c r="I2248" s="15">
        <v>2021</v>
      </c>
      <c r="J2248" t="s">
        <v>10634</v>
      </c>
      <c r="K2248" s="5">
        <v>667311.19999999995</v>
      </c>
      <c r="L2248" t="s">
        <v>967</v>
      </c>
      <c r="M2248" t="s">
        <v>985</v>
      </c>
      <c r="N2248" t="s">
        <v>10635</v>
      </c>
      <c r="O2248" t="s">
        <v>818</v>
      </c>
      <c r="P2248" t="s">
        <v>10671</v>
      </c>
      <c r="Q2248" t="s">
        <v>10671</v>
      </c>
      <c r="R2248" t="s">
        <v>744</v>
      </c>
      <c r="S2248" t="s">
        <v>795</v>
      </c>
      <c r="T2248" t="s">
        <v>14326</v>
      </c>
      <c r="U2248" t="s">
        <v>965</v>
      </c>
      <c r="V2248" t="s">
        <v>10638</v>
      </c>
      <c r="W2248" t="s">
        <v>970</v>
      </c>
      <c r="X2248" t="s">
        <v>14339</v>
      </c>
    </row>
    <row r="2249" spans="2:24" ht="11" outlineLevel="1" x14ac:dyDescent="0.15">
      <c r="B2249" t="s">
        <v>1738</v>
      </c>
      <c r="C2249" t="s">
        <v>1739</v>
      </c>
      <c r="D2249" t="s">
        <v>186</v>
      </c>
      <c r="E2249" t="s">
        <v>10747</v>
      </c>
      <c r="F2249" t="s">
        <v>604</v>
      </c>
      <c r="G2249" t="s">
        <v>1088</v>
      </c>
      <c r="H2249" s="17">
        <v>44522</v>
      </c>
      <c r="I2249" s="15">
        <v>2022</v>
      </c>
      <c r="J2249" t="s">
        <v>10634</v>
      </c>
      <c r="K2249" s="5">
        <v>0</v>
      </c>
      <c r="L2249" t="s">
        <v>967</v>
      </c>
      <c r="M2249" t="s">
        <v>985</v>
      </c>
      <c r="N2249" t="s">
        <v>10635</v>
      </c>
      <c r="O2249" t="s">
        <v>818</v>
      </c>
      <c r="P2249" t="s">
        <v>10671</v>
      </c>
      <c r="Q2249" t="s">
        <v>10671</v>
      </c>
      <c r="R2249" t="s">
        <v>744</v>
      </c>
      <c r="S2249" t="s">
        <v>795</v>
      </c>
      <c r="T2249" t="s">
        <v>14326</v>
      </c>
      <c r="U2249" t="s">
        <v>965</v>
      </c>
      <c r="V2249" t="s">
        <v>10638</v>
      </c>
      <c r="W2249" t="s">
        <v>970</v>
      </c>
      <c r="X2249" t="s">
        <v>14340</v>
      </c>
    </row>
    <row r="2250" spans="2:24" ht="11" outlineLevel="1" x14ac:dyDescent="0.15">
      <c r="B2250" t="s">
        <v>1738</v>
      </c>
      <c r="C2250" t="s">
        <v>1739</v>
      </c>
      <c r="D2250" t="s">
        <v>186</v>
      </c>
      <c r="E2250" t="s">
        <v>10652</v>
      </c>
      <c r="F2250" t="s">
        <v>604</v>
      </c>
      <c r="G2250" t="s">
        <v>1088</v>
      </c>
      <c r="H2250" s="17">
        <v>44050</v>
      </c>
      <c r="I2250" s="15">
        <v>2020</v>
      </c>
      <c r="J2250" t="s">
        <v>10634</v>
      </c>
      <c r="K2250" s="5">
        <v>220000</v>
      </c>
      <c r="L2250" t="s">
        <v>967</v>
      </c>
      <c r="M2250" t="s">
        <v>985</v>
      </c>
      <c r="N2250" t="s">
        <v>10635</v>
      </c>
      <c r="O2250" t="s">
        <v>818</v>
      </c>
      <c r="P2250" t="s">
        <v>10671</v>
      </c>
      <c r="Q2250" t="s">
        <v>10671</v>
      </c>
      <c r="R2250" t="s">
        <v>744</v>
      </c>
      <c r="S2250" t="s">
        <v>795</v>
      </c>
      <c r="T2250" t="s">
        <v>14324</v>
      </c>
      <c r="U2250" t="s">
        <v>965</v>
      </c>
      <c r="V2250" t="s">
        <v>10638</v>
      </c>
      <c r="W2250" t="s">
        <v>970</v>
      </c>
      <c r="X2250" t="s">
        <v>14341</v>
      </c>
    </row>
    <row r="2251" spans="2:24" ht="11" outlineLevel="1" x14ac:dyDescent="0.15">
      <c r="B2251" t="s">
        <v>1738</v>
      </c>
      <c r="C2251" t="s">
        <v>1739</v>
      </c>
      <c r="D2251" t="s">
        <v>186</v>
      </c>
      <c r="E2251" t="s">
        <v>10667</v>
      </c>
      <c r="F2251" t="s">
        <v>604</v>
      </c>
      <c r="G2251" t="s">
        <v>1088</v>
      </c>
      <c r="H2251" s="17">
        <v>44155</v>
      </c>
      <c r="I2251" s="15">
        <v>2021</v>
      </c>
      <c r="J2251" t="s">
        <v>10634</v>
      </c>
      <c r="K2251" s="5">
        <v>0</v>
      </c>
      <c r="L2251" t="s">
        <v>967</v>
      </c>
      <c r="M2251" t="s">
        <v>985</v>
      </c>
      <c r="N2251" t="s">
        <v>10635</v>
      </c>
      <c r="O2251" t="s">
        <v>818</v>
      </c>
      <c r="P2251" t="s">
        <v>10671</v>
      </c>
      <c r="Q2251" t="s">
        <v>10671</v>
      </c>
      <c r="R2251" t="s">
        <v>744</v>
      </c>
      <c r="S2251" t="s">
        <v>795</v>
      </c>
      <c r="T2251" t="s">
        <v>14324</v>
      </c>
      <c r="U2251" t="s">
        <v>965</v>
      </c>
      <c r="V2251" t="s">
        <v>10638</v>
      </c>
      <c r="W2251" t="s">
        <v>970</v>
      </c>
      <c r="X2251" t="s">
        <v>14342</v>
      </c>
    </row>
    <row r="2252" spans="2:24" ht="11" outlineLevel="1" x14ac:dyDescent="0.15">
      <c r="B2252" t="s">
        <v>1738</v>
      </c>
      <c r="C2252" t="s">
        <v>1739</v>
      </c>
      <c r="D2252" t="s">
        <v>186</v>
      </c>
      <c r="E2252" t="s">
        <v>10646</v>
      </c>
      <c r="F2252" t="s">
        <v>604</v>
      </c>
      <c r="G2252" t="s">
        <v>1088</v>
      </c>
      <c r="H2252" s="17">
        <v>44264</v>
      </c>
      <c r="I2252" s="15">
        <v>2021</v>
      </c>
      <c r="J2252" t="s">
        <v>10634</v>
      </c>
      <c r="K2252" s="5">
        <v>0</v>
      </c>
      <c r="L2252" t="s">
        <v>967</v>
      </c>
      <c r="M2252" t="s">
        <v>985</v>
      </c>
      <c r="N2252" t="s">
        <v>10635</v>
      </c>
      <c r="O2252" t="s">
        <v>818</v>
      </c>
      <c r="P2252" t="s">
        <v>10671</v>
      </c>
      <c r="Q2252" t="s">
        <v>10671</v>
      </c>
      <c r="R2252" t="s">
        <v>744</v>
      </c>
      <c r="S2252" t="s">
        <v>795</v>
      </c>
      <c r="T2252" t="s">
        <v>14324</v>
      </c>
      <c r="U2252" t="s">
        <v>965</v>
      </c>
      <c r="V2252" t="s">
        <v>10638</v>
      </c>
      <c r="W2252" t="s">
        <v>970</v>
      </c>
      <c r="X2252" t="s">
        <v>14343</v>
      </c>
    </row>
    <row r="2253" spans="2:24" ht="11" outlineLevel="1" x14ac:dyDescent="0.15">
      <c r="B2253" t="s">
        <v>1738</v>
      </c>
      <c r="C2253" t="s">
        <v>1739</v>
      </c>
      <c r="D2253" t="s">
        <v>186</v>
      </c>
      <c r="E2253" t="s">
        <v>10728</v>
      </c>
      <c r="F2253" t="s">
        <v>604</v>
      </c>
      <c r="G2253" t="s">
        <v>1088</v>
      </c>
      <c r="H2253" s="17">
        <v>44356</v>
      </c>
      <c r="I2253" s="15">
        <v>2021</v>
      </c>
      <c r="J2253" t="s">
        <v>10634</v>
      </c>
      <c r="K2253" s="5">
        <v>0</v>
      </c>
      <c r="L2253" t="s">
        <v>967</v>
      </c>
      <c r="M2253" t="s">
        <v>985</v>
      </c>
      <c r="N2253" t="s">
        <v>10635</v>
      </c>
      <c r="O2253" t="s">
        <v>818</v>
      </c>
      <c r="P2253" t="s">
        <v>10671</v>
      </c>
      <c r="Q2253" t="s">
        <v>10671</v>
      </c>
      <c r="R2253" t="s">
        <v>744</v>
      </c>
      <c r="S2253" t="s">
        <v>795</v>
      </c>
      <c r="T2253" t="s">
        <v>14326</v>
      </c>
      <c r="U2253" t="s">
        <v>965</v>
      </c>
      <c r="V2253" t="s">
        <v>10638</v>
      </c>
      <c r="W2253" t="s">
        <v>970</v>
      </c>
      <c r="X2253" t="s">
        <v>14344</v>
      </c>
    </row>
    <row r="2254" spans="2:24" ht="11" outlineLevel="1" x14ac:dyDescent="0.15">
      <c r="B2254" t="s">
        <v>1738</v>
      </c>
      <c r="C2254" t="s">
        <v>1739</v>
      </c>
      <c r="D2254" t="s">
        <v>186</v>
      </c>
      <c r="E2254" t="s">
        <v>10806</v>
      </c>
      <c r="F2254" t="s">
        <v>604</v>
      </c>
      <c r="G2254" t="s">
        <v>1088</v>
      </c>
      <c r="H2254" s="17">
        <v>44497</v>
      </c>
      <c r="I2254" s="15">
        <v>2022</v>
      </c>
      <c r="J2254" t="s">
        <v>10634</v>
      </c>
      <c r="K2254" s="5">
        <v>0</v>
      </c>
      <c r="L2254" t="s">
        <v>967</v>
      </c>
      <c r="M2254" t="s">
        <v>985</v>
      </c>
      <c r="N2254" t="s">
        <v>10635</v>
      </c>
      <c r="O2254" t="s">
        <v>818</v>
      </c>
      <c r="P2254" t="s">
        <v>10671</v>
      </c>
      <c r="Q2254" t="s">
        <v>10671</v>
      </c>
      <c r="R2254" t="s">
        <v>744</v>
      </c>
      <c r="S2254" t="s">
        <v>795</v>
      </c>
      <c r="T2254" t="s">
        <v>14326</v>
      </c>
      <c r="U2254" t="s">
        <v>965</v>
      </c>
      <c r="V2254" t="s">
        <v>10638</v>
      </c>
      <c r="W2254" t="s">
        <v>970</v>
      </c>
      <c r="X2254" t="s">
        <v>14345</v>
      </c>
    </row>
    <row r="2255" spans="2:24" ht="11" outlineLevel="1" x14ac:dyDescent="0.15">
      <c r="B2255" t="s">
        <v>1738</v>
      </c>
      <c r="C2255" t="s">
        <v>1739</v>
      </c>
      <c r="D2255" t="s">
        <v>186</v>
      </c>
      <c r="E2255" t="s">
        <v>10702</v>
      </c>
      <c r="F2255" t="s">
        <v>604</v>
      </c>
      <c r="G2255" t="s">
        <v>1088</v>
      </c>
      <c r="H2255" s="17">
        <v>44580</v>
      </c>
      <c r="I2255" s="15">
        <v>2022</v>
      </c>
      <c r="J2255" t="s">
        <v>10634</v>
      </c>
      <c r="K2255" s="5">
        <v>-1467.31</v>
      </c>
      <c r="L2255" t="s">
        <v>967</v>
      </c>
      <c r="M2255" t="s">
        <v>985</v>
      </c>
      <c r="N2255" t="s">
        <v>10635</v>
      </c>
      <c r="O2255" t="s">
        <v>818</v>
      </c>
      <c r="P2255" t="s">
        <v>10671</v>
      </c>
      <c r="Q2255" t="s">
        <v>10671</v>
      </c>
      <c r="R2255" t="s">
        <v>744</v>
      </c>
      <c r="S2255" t="s">
        <v>795</v>
      </c>
      <c r="T2255" t="s">
        <v>14326</v>
      </c>
      <c r="U2255" t="s">
        <v>965</v>
      </c>
      <c r="V2255" t="s">
        <v>10638</v>
      </c>
      <c r="W2255" t="s">
        <v>970</v>
      </c>
      <c r="X2255" t="s">
        <v>14346</v>
      </c>
    </row>
    <row r="2256" spans="2:24" ht="11" outlineLevel="1" x14ac:dyDescent="0.15">
      <c r="B2256" t="s">
        <v>1738</v>
      </c>
      <c r="C2256" t="s">
        <v>1739</v>
      </c>
      <c r="D2256" t="s">
        <v>186</v>
      </c>
      <c r="E2256" t="s">
        <v>10658</v>
      </c>
      <c r="F2256" t="s">
        <v>604</v>
      </c>
      <c r="G2256" t="s">
        <v>1088</v>
      </c>
      <c r="H2256" s="17">
        <v>44187</v>
      </c>
      <c r="I2256" s="15">
        <v>2021</v>
      </c>
      <c r="J2256" t="s">
        <v>10634</v>
      </c>
      <c r="K2256" s="5">
        <v>0</v>
      </c>
      <c r="L2256" t="s">
        <v>967</v>
      </c>
      <c r="M2256" t="s">
        <v>985</v>
      </c>
      <c r="N2256" t="s">
        <v>10635</v>
      </c>
      <c r="O2256" t="s">
        <v>818</v>
      </c>
      <c r="P2256" t="s">
        <v>10671</v>
      </c>
      <c r="Q2256" t="s">
        <v>10671</v>
      </c>
      <c r="R2256" t="s">
        <v>744</v>
      </c>
      <c r="S2256" t="s">
        <v>795</v>
      </c>
      <c r="T2256" t="s">
        <v>14324</v>
      </c>
      <c r="U2256" t="s">
        <v>965</v>
      </c>
      <c r="V2256" t="s">
        <v>10638</v>
      </c>
      <c r="W2256" t="s">
        <v>970</v>
      </c>
      <c r="X2256" t="s">
        <v>14347</v>
      </c>
    </row>
    <row r="2257" spans="2:24" ht="11" outlineLevel="1" x14ac:dyDescent="0.15">
      <c r="B2257" t="s">
        <v>1738</v>
      </c>
      <c r="C2257" t="s">
        <v>1739</v>
      </c>
      <c r="D2257" t="s">
        <v>186</v>
      </c>
      <c r="E2257" t="s">
        <v>10744</v>
      </c>
      <c r="F2257" t="s">
        <v>604</v>
      </c>
      <c r="G2257" t="s">
        <v>1088</v>
      </c>
      <c r="H2257" s="17">
        <v>44477</v>
      </c>
      <c r="I2257" s="15">
        <v>2022</v>
      </c>
      <c r="J2257" t="s">
        <v>10634</v>
      </c>
      <c r="K2257" s="5">
        <v>0</v>
      </c>
      <c r="L2257" t="s">
        <v>967</v>
      </c>
      <c r="M2257" t="s">
        <v>985</v>
      </c>
      <c r="N2257" t="s">
        <v>10635</v>
      </c>
      <c r="O2257" t="s">
        <v>818</v>
      </c>
      <c r="P2257" t="s">
        <v>10671</v>
      </c>
      <c r="Q2257" t="s">
        <v>10671</v>
      </c>
      <c r="R2257" t="s">
        <v>744</v>
      </c>
      <c r="S2257" t="s">
        <v>795</v>
      </c>
      <c r="T2257" t="s">
        <v>14326</v>
      </c>
      <c r="U2257" t="s">
        <v>965</v>
      </c>
      <c r="V2257" t="s">
        <v>10638</v>
      </c>
      <c r="W2257" t="s">
        <v>970</v>
      </c>
      <c r="X2257" t="s">
        <v>14348</v>
      </c>
    </row>
    <row r="2258" spans="2:24" ht="11" outlineLevel="1" x14ac:dyDescent="0.15">
      <c r="B2258" t="s">
        <v>1738</v>
      </c>
      <c r="C2258" t="s">
        <v>1739</v>
      </c>
      <c r="D2258" t="s">
        <v>186</v>
      </c>
      <c r="E2258" t="s">
        <v>10714</v>
      </c>
      <c r="F2258" t="s">
        <v>604</v>
      </c>
      <c r="G2258" t="s">
        <v>1088</v>
      </c>
      <c r="H2258" s="17">
        <v>44405</v>
      </c>
      <c r="I2258" s="15">
        <v>2021</v>
      </c>
      <c r="J2258" t="s">
        <v>10634</v>
      </c>
      <c r="K2258" s="5">
        <v>0</v>
      </c>
      <c r="L2258" t="s">
        <v>967</v>
      </c>
      <c r="M2258" t="s">
        <v>985</v>
      </c>
      <c r="N2258" t="s">
        <v>10635</v>
      </c>
      <c r="O2258" t="s">
        <v>818</v>
      </c>
      <c r="P2258" t="s">
        <v>10671</v>
      </c>
      <c r="Q2258" t="s">
        <v>10671</v>
      </c>
      <c r="R2258" t="s">
        <v>744</v>
      </c>
      <c r="S2258" t="s">
        <v>795</v>
      </c>
      <c r="T2258" t="s">
        <v>14326</v>
      </c>
      <c r="U2258" t="s">
        <v>965</v>
      </c>
      <c r="V2258" t="s">
        <v>10638</v>
      </c>
      <c r="W2258" t="s">
        <v>970</v>
      </c>
      <c r="X2258" t="s">
        <v>14349</v>
      </c>
    </row>
    <row r="2259" spans="2:24" ht="11" outlineLevel="1" x14ac:dyDescent="0.15">
      <c r="B2259" t="s">
        <v>1738</v>
      </c>
      <c r="C2259" t="s">
        <v>1739</v>
      </c>
      <c r="D2259" t="s">
        <v>186</v>
      </c>
      <c r="E2259" t="s">
        <v>10803</v>
      </c>
      <c r="F2259" t="s">
        <v>604</v>
      </c>
      <c r="G2259" t="s">
        <v>1088</v>
      </c>
      <c r="H2259" s="17">
        <v>44438</v>
      </c>
      <c r="I2259" s="15">
        <v>2021</v>
      </c>
      <c r="J2259" t="s">
        <v>10634</v>
      </c>
      <c r="K2259" s="5">
        <v>191909.79</v>
      </c>
      <c r="L2259" t="s">
        <v>967</v>
      </c>
      <c r="M2259" t="s">
        <v>985</v>
      </c>
      <c r="N2259" t="s">
        <v>10635</v>
      </c>
      <c r="O2259" t="s">
        <v>818</v>
      </c>
      <c r="P2259" t="s">
        <v>10671</v>
      </c>
      <c r="Q2259" t="s">
        <v>10671</v>
      </c>
      <c r="R2259" t="s">
        <v>744</v>
      </c>
      <c r="S2259" t="s">
        <v>795</v>
      </c>
      <c r="T2259" t="s">
        <v>14326</v>
      </c>
      <c r="U2259" t="s">
        <v>965</v>
      </c>
      <c r="V2259" t="s">
        <v>10638</v>
      </c>
      <c r="W2259" t="s">
        <v>970</v>
      </c>
      <c r="X2259" t="s">
        <v>14350</v>
      </c>
    </row>
    <row r="2260" spans="2:24" ht="11" outlineLevel="1" x14ac:dyDescent="0.15">
      <c r="B2260" t="s">
        <v>1738</v>
      </c>
      <c r="C2260" t="s">
        <v>1739</v>
      </c>
      <c r="D2260" t="s">
        <v>186</v>
      </c>
      <c r="E2260" t="s">
        <v>10670</v>
      </c>
      <c r="F2260" t="s">
        <v>604</v>
      </c>
      <c r="G2260" t="s">
        <v>1088</v>
      </c>
      <c r="H2260" s="17">
        <v>44461</v>
      </c>
      <c r="I2260" s="15">
        <v>2021</v>
      </c>
      <c r="J2260" t="s">
        <v>10634</v>
      </c>
      <c r="K2260" s="5">
        <v>13484</v>
      </c>
      <c r="L2260" t="s">
        <v>967</v>
      </c>
      <c r="M2260" t="s">
        <v>985</v>
      </c>
      <c r="N2260" t="s">
        <v>10635</v>
      </c>
      <c r="O2260" t="s">
        <v>818</v>
      </c>
      <c r="P2260" t="s">
        <v>10671</v>
      </c>
      <c r="Q2260" t="s">
        <v>10671</v>
      </c>
      <c r="R2260" t="s">
        <v>744</v>
      </c>
      <c r="S2260" t="s">
        <v>795</v>
      </c>
      <c r="T2260" t="s">
        <v>14326</v>
      </c>
      <c r="U2260" t="s">
        <v>965</v>
      </c>
      <c r="V2260" t="s">
        <v>10638</v>
      </c>
      <c r="W2260" t="s">
        <v>970</v>
      </c>
      <c r="X2260" t="s">
        <v>14351</v>
      </c>
    </row>
    <row r="2261" spans="2:24" ht="11" outlineLevel="1" x14ac:dyDescent="0.15">
      <c r="B2261" t="s">
        <v>1743</v>
      </c>
      <c r="C2261" t="s">
        <v>1744</v>
      </c>
      <c r="D2261" t="s">
        <v>213</v>
      </c>
      <c r="E2261" t="s">
        <v>10989</v>
      </c>
      <c r="F2261" t="s">
        <v>13906</v>
      </c>
      <c r="G2261" t="s">
        <v>992</v>
      </c>
      <c r="H2261" s="17">
        <v>42128</v>
      </c>
      <c r="I2261" s="15">
        <v>2015</v>
      </c>
      <c r="J2261" t="s">
        <v>10634</v>
      </c>
      <c r="K2261" s="5">
        <v>0</v>
      </c>
      <c r="L2261" t="s">
        <v>967</v>
      </c>
      <c r="M2261" t="s">
        <v>985</v>
      </c>
      <c r="N2261" t="s">
        <v>10635</v>
      </c>
      <c r="O2261" t="s">
        <v>796</v>
      </c>
      <c r="P2261" t="s">
        <v>11052</v>
      </c>
      <c r="Q2261" t="s">
        <v>10671</v>
      </c>
      <c r="R2261" t="s">
        <v>739</v>
      </c>
      <c r="S2261" t="s">
        <v>795</v>
      </c>
      <c r="T2261" t="s">
        <v>14352</v>
      </c>
      <c r="U2261" t="s">
        <v>965</v>
      </c>
      <c r="V2261" t="s">
        <v>10638</v>
      </c>
      <c r="W2261" t="s">
        <v>970</v>
      </c>
      <c r="X2261" t="s">
        <v>14353</v>
      </c>
    </row>
    <row r="2262" spans="2:24" ht="11" outlineLevel="1" x14ac:dyDescent="0.15">
      <c r="B2262" t="s">
        <v>1743</v>
      </c>
      <c r="C2262" t="s">
        <v>1744</v>
      </c>
      <c r="D2262" t="s">
        <v>213</v>
      </c>
      <c r="E2262" t="s">
        <v>10649</v>
      </c>
      <c r="F2262" t="s">
        <v>13906</v>
      </c>
      <c r="G2262" t="s">
        <v>992</v>
      </c>
      <c r="H2262" s="17">
        <v>42079</v>
      </c>
      <c r="I2262" s="15">
        <v>2015</v>
      </c>
      <c r="J2262" t="s">
        <v>10634</v>
      </c>
      <c r="K2262" s="5">
        <v>3460931</v>
      </c>
      <c r="L2262" t="s">
        <v>967</v>
      </c>
      <c r="M2262" t="s">
        <v>985</v>
      </c>
      <c r="N2262" t="s">
        <v>10635</v>
      </c>
      <c r="O2262" t="s">
        <v>796</v>
      </c>
      <c r="P2262" t="s">
        <v>11052</v>
      </c>
      <c r="Q2262" t="s">
        <v>10671</v>
      </c>
      <c r="R2262" t="s">
        <v>739</v>
      </c>
      <c r="S2262" t="s">
        <v>795</v>
      </c>
      <c r="T2262" t="s">
        <v>14352</v>
      </c>
      <c r="U2262" t="s">
        <v>965</v>
      </c>
      <c r="V2262" t="s">
        <v>10638</v>
      </c>
      <c r="W2262" t="s">
        <v>970</v>
      </c>
      <c r="X2262" t="s">
        <v>14354</v>
      </c>
    </row>
    <row r="2263" spans="2:24" ht="11" outlineLevel="1" x14ac:dyDescent="0.15">
      <c r="B2263" t="s">
        <v>1743</v>
      </c>
      <c r="C2263" t="s">
        <v>1744</v>
      </c>
      <c r="D2263" t="s">
        <v>213</v>
      </c>
      <c r="E2263" t="s">
        <v>10889</v>
      </c>
      <c r="F2263" t="s">
        <v>13906</v>
      </c>
      <c r="G2263" t="s">
        <v>992</v>
      </c>
      <c r="H2263" s="17">
        <v>42201</v>
      </c>
      <c r="I2263" s="15">
        <v>2015</v>
      </c>
      <c r="J2263" t="s">
        <v>10634</v>
      </c>
      <c r="K2263" s="5">
        <v>0</v>
      </c>
      <c r="L2263" t="s">
        <v>967</v>
      </c>
      <c r="M2263" t="s">
        <v>985</v>
      </c>
      <c r="N2263" t="s">
        <v>10635</v>
      </c>
      <c r="O2263" t="s">
        <v>796</v>
      </c>
      <c r="P2263" t="s">
        <v>11052</v>
      </c>
      <c r="Q2263" t="s">
        <v>10671</v>
      </c>
      <c r="R2263" t="s">
        <v>739</v>
      </c>
      <c r="S2263" t="s">
        <v>795</v>
      </c>
      <c r="T2263" t="s">
        <v>14352</v>
      </c>
      <c r="U2263" t="s">
        <v>965</v>
      </c>
      <c r="V2263" t="s">
        <v>10638</v>
      </c>
      <c r="W2263" t="s">
        <v>970</v>
      </c>
      <c r="X2263" t="s">
        <v>14355</v>
      </c>
    </row>
    <row r="2264" spans="2:24" ht="11" outlineLevel="1" x14ac:dyDescent="0.15">
      <c r="B2264" t="s">
        <v>1743</v>
      </c>
      <c r="C2264" t="s">
        <v>1744</v>
      </c>
      <c r="D2264" t="s">
        <v>213</v>
      </c>
      <c r="E2264" t="s">
        <v>10959</v>
      </c>
      <c r="F2264" t="s">
        <v>13906</v>
      </c>
      <c r="G2264" t="s">
        <v>992</v>
      </c>
      <c r="H2264" s="17">
        <v>42275</v>
      </c>
      <c r="I2264" s="15">
        <v>2015</v>
      </c>
      <c r="J2264" t="s">
        <v>10634</v>
      </c>
      <c r="K2264" s="5">
        <v>0</v>
      </c>
      <c r="L2264" t="s">
        <v>967</v>
      </c>
      <c r="M2264" t="s">
        <v>985</v>
      </c>
      <c r="N2264" t="s">
        <v>10635</v>
      </c>
      <c r="O2264" t="s">
        <v>796</v>
      </c>
      <c r="P2264" t="s">
        <v>11052</v>
      </c>
      <c r="Q2264" t="s">
        <v>10671</v>
      </c>
      <c r="R2264" t="s">
        <v>739</v>
      </c>
      <c r="S2264" t="s">
        <v>795</v>
      </c>
      <c r="T2264" t="s">
        <v>14352</v>
      </c>
      <c r="U2264" t="s">
        <v>965</v>
      </c>
      <c r="V2264" t="s">
        <v>10638</v>
      </c>
      <c r="W2264" t="s">
        <v>970</v>
      </c>
      <c r="X2264" t="s">
        <v>14356</v>
      </c>
    </row>
    <row r="2265" spans="2:24" ht="11" outlineLevel="1" x14ac:dyDescent="0.15">
      <c r="B2265" t="s">
        <v>1743</v>
      </c>
      <c r="C2265" t="s">
        <v>1744</v>
      </c>
      <c r="D2265" t="s">
        <v>213</v>
      </c>
      <c r="E2265" t="s">
        <v>10923</v>
      </c>
      <c r="F2265" t="s">
        <v>13906</v>
      </c>
      <c r="G2265" t="s">
        <v>992</v>
      </c>
      <c r="H2265" s="17">
        <v>42184</v>
      </c>
      <c r="I2265" s="15">
        <v>2015</v>
      </c>
      <c r="J2265" t="s">
        <v>10634</v>
      </c>
      <c r="K2265" s="5">
        <v>0</v>
      </c>
      <c r="L2265" t="s">
        <v>967</v>
      </c>
      <c r="M2265" t="s">
        <v>985</v>
      </c>
      <c r="N2265" t="s">
        <v>10635</v>
      </c>
      <c r="O2265" t="s">
        <v>796</v>
      </c>
      <c r="P2265" t="s">
        <v>11052</v>
      </c>
      <c r="Q2265" t="s">
        <v>10671</v>
      </c>
      <c r="R2265" t="s">
        <v>739</v>
      </c>
      <c r="S2265" t="s">
        <v>795</v>
      </c>
      <c r="T2265" t="s">
        <v>14352</v>
      </c>
      <c r="U2265" t="s">
        <v>965</v>
      </c>
      <c r="V2265" t="s">
        <v>10638</v>
      </c>
      <c r="W2265" t="s">
        <v>970</v>
      </c>
      <c r="X2265" t="s">
        <v>14357</v>
      </c>
    </row>
    <row r="2266" spans="2:24" ht="11" outlineLevel="1" x14ac:dyDescent="0.15">
      <c r="B2266" t="s">
        <v>1743</v>
      </c>
      <c r="C2266" t="s">
        <v>1744</v>
      </c>
      <c r="D2266" t="s">
        <v>213</v>
      </c>
      <c r="E2266" t="s">
        <v>10956</v>
      </c>
      <c r="F2266" t="s">
        <v>13906</v>
      </c>
      <c r="G2266" t="s">
        <v>992</v>
      </c>
      <c r="H2266" s="17">
        <v>42165</v>
      </c>
      <c r="I2266" s="15">
        <v>2015</v>
      </c>
      <c r="J2266" t="s">
        <v>10634</v>
      </c>
      <c r="K2266" s="5">
        <v>0</v>
      </c>
      <c r="L2266" t="s">
        <v>967</v>
      </c>
      <c r="M2266" t="s">
        <v>985</v>
      </c>
      <c r="N2266" t="s">
        <v>10635</v>
      </c>
      <c r="O2266" t="s">
        <v>796</v>
      </c>
      <c r="P2266" t="s">
        <v>11052</v>
      </c>
      <c r="Q2266" t="s">
        <v>10671</v>
      </c>
      <c r="R2266" t="s">
        <v>739</v>
      </c>
      <c r="S2266" t="s">
        <v>795</v>
      </c>
      <c r="T2266" t="s">
        <v>14352</v>
      </c>
      <c r="U2266" t="s">
        <v>965</v>
      </c>
      <c r="V2266" t="s">
        <v>10638</v>
      </c>
      <c r="W2266" t="s">
        <v>970</v>
      </c>
      <c r="X2266" t="s">
        <v>14358</v>
      </c>
    </row>
    <row r="2267" spans="2:24" ht="11" outlineLevel="1" x14ac:dyDescent="0.15">
      <c r="B2267" t="s">
        <v>1743</v>
      </c>
      <c r="C2267" t="s">
        <v>1744</v>
      </c>
      <c r="D2267" t="s">
        <v>213</v>
      </c>
      <c r="E2267" t="s">
        <v>10950</v>
      </c>
      <c r="F2267" t="s">
        <v>13906</v>
      </c>
      <c r="G2267" t="s">
        <v>992</v>
      </c>
      <c r="H2267" s="17">
        <v>42138</v>
      </c>
      <c r="I2267" s="15">
        <v>2015</v>
      </c>
      <c r="J2267" t="s">
        <v>10634</v>
      </c>
      <c r="K2267" s="5">
        <v>0</v>
      </c>
      <c r="L2267" t="s">
        <v>967</v>
      </c>
      <c r="M2267" t="s">
        <v>985</v>
      </c>
      <c r="N2267" t="s">
        <v>10635</v>
      </c>
      <c r="O2267" t="s">
        <v>796</v>
      </c>
      <c r="P2267" t="s">
        <v>11052</v>
      </c>
      <c r="Q2267" t="s">
        <v>10671</v>
      </c>
      <c r="R2267" t="s">
        <v>739</v>
      </c>
      <c r="S2267" t="s">
        <v>795</v>
      </c>
      <c r="T2267" t="s">
        <v>14352</v>
      </c>
      <c r="U2267" t="s">
        <v>965</v>
      </c>
      <c r="V2267" t="s">
        <v>10638</v>
      </c>
      <c r="W2267" t="s">
        <v>970</v>
      </c>
      <c r="X2267" t="s">
        <v>14359</v>
      </c>
    </row>
    <row r="2268" spans="2:24" ht="11" outlineLevel="1" x14ac:dyDescent="0.15">
      <c r="B2268" t="s">
        <v>1743</v>
      </c>
      <c r="C2268" t="s">
        <v>1744</v>
      </c>
      <c r="D2268" t="s">
        <v>213</v>
      </c>
      <c r="E2268" t="s">
        <v>10926</v>
      </c>
      <c r="F2268" t="s">
        <v>13906</v>
      </c>
      <c r="G2268" t="s">
        <v>992</v>
      </c>
      <c r="H2268" s="17">
        <v>42227</v>
      </c>
      <c r="I2268" s="15">
        <v>2015</v>
      </c>
      <c r="J2268" t="s">
        <v>10634</v>
      </c>
      <c r="K2268" s="5">
        <v>0</v>
      </c>
      <c r="L2268" t="s">
        <v>967</v>
      </c>
      <c r="M2268" t="s">
        <v>985</v>
      </c>
      <c r="N2268" t="s">
        <v>10635</v>
      </c>
      <c r="O2268" t="s">
        <v>796</v>
      </c>
      <c r="P2268" t="s">
        <v>11052</v>
      </c>
      <c r="Q2268" t="s">
        <v>10671</v>
      </c>
      <c r="R2268" t="s">
        <v>739</v>
      </c>
      <c r="S2268" t="s">
        <v>795</v>
      </c>
      <c r="T2268" t="s">
        <v>14352</v>
      </c>
      <c r="U2268" t="s">
        <v>965</v>
      </c>
      <c r="V2268" t="s">
        <v>10638</v>
      </c>
      <c r="W2268" t="s">
        <v>970</v>
      </c>
      <c r="X2268" t="s">
        <v>14360</v>
      </c>
    </row>
    <row r="2269" spans="2:24" ht="11" outlineLevel="1" x14ac:dyDescent="0.15">
      <c r="B2269" t="s">
        <v>1746</v>
      </c>
      <c r="C2269" t="s">
        <v>1747</v>
      </c>
      <c r="D2269" t="s">
        <v>170</v>
      </c>
      <c r="E2269" t="s">
        <v>10664</v>
      </c>
      <c r="F2269" t="s">
        <v>12674</v>
      </c>
      <c r="G2269" t="s">
        <v>1299</v>
      </c>
      <c r="H2269" s="17">
        <v>45490</v>
      </c>
      <c r="I2269" s="15">
        <v>2024</v>
      </c>
      <c r="J2269" t="s">
        <v>10634</v>
      </c>
      <c r="K2269" s="5">
        <v>0</v>
      </c>
      <c r="L2269" t="s">
        <v>967</v>
      </c>
      <c r="M2269" t="s">
        <v>985</v>
      </c>
      <c r="N2269" t="s">
        <v>10635</v>
      </c>
      <c r="O2269" t="s">
        <v>796</v>
      </c>
      <c r="P2269" t="s">
        <v>10885</v>
      </c>
      <c r="Q2269" t="s">
        <v>10885</v>
      </c>
      <c r="R2269" t="s">
        <v>744</v>
      </c>
      <c r="S2269" t="s">
        <v>795</v>
      </c>
      <c r="T2269" t="s">
        <v>13667</v>
      </c>
      <c r="U2269" t="s">
        <v>965</v>
      </c>
      <c r="V2269" t="s">
        <v>10638</v>
      </c>
      <c r="W2269" t="s">
        <v>970</v>
      </c>
      <c r="X2269" t="s">
        <v>14361</v>
      </c>
    </row>
    <row r="2270" spans="2:24" ht="11" outlineLevel="1" x14ac:dyDescent="0.15">
      <c r="B2270" t="s">
        <v>1746</v>
      </c>
      <c r="C2270" t="s">
        <v>1747</v>
      </c>
      <c r="D2270" t="s">
        <v>170</v>
      </c>
      <c r="E2270" t="s">
        <v>10649</v>
      </c>
      <c r="F2270" t="s">
        <v>12674</v>
      </c>
      <c r="G2270" t="s">
        <v>1299</v>
      </c>
      <c r="H2270" s="17">
        <v>45194</v>
      </c>
      <c r="I2270" s="15">
        <v>2023</v>
      </c>
      <c r="J2270" t="s">
        <v>10634</v>
      </c>
      <c r="K2270" s="5">
        <v>2131660.44</v>
      </c>
      <c r="L2270" t="s">
        <v>967</v>
      </c>
      <c r="M2270" t="s">
        <v>985</v>
      </c>
      <c r="N2270" t="s">
        <v>10635</v>
      </c>
      <c r="O2270" t="s">
        <v>796</v>
      </c>
      <c r="P2270" t="s">
        <v>10671</v>
      </c>
      <c r="Q2270" t="s">
        <v>10671</v>
      </c>
      <c r="R2270" t="s">
        <v>744</v>
      </c>
      <c r="S2270" t="s">
        <v>795</v>
      </c>
      <c r="T2270" t="s">
        <v>14362</v>
      </c>
      <c r="U2270" t="s">
        <v>965</v>
      </c>
      <c r="V2270" t="s">
        <v>10638</v>
      </c>
      <c r="W2270" t="s">
        <v>970</v>
      </c>
      <c r="X2270" t="s">
        <v>14363</v>
      </c>
    </row>
    <row r="2271" spans="2:24" ht="11" outlineLevel="1" x14ac:dyDescent="0.15">
      <c r="B2271" t="s">
        <v>1746</v>
      </c>
      <c r="C2271" t="s">
        <v>1747</v>
      </c>
      <c r="D2271" t="s">
        <v>170</v>
      </c>
      <c r="E2271" t="s">
        <v>10652</v>
      </c>
      <c r="F2271" t="s">
        <v>12674</v>
      </c>
      <c r="G2271" t="s">
        <v>1299</v>
      </c>
      <c r="H2271" s="17">
        <v>45461</v>
      </c>
      <c r="I2271" s="15">
        <v>2024</v>
      </c>
      <c r="J2271" t="s">
        <v>10634</v>
      </c>
      <c r="K2271" s="5">
        <v>225000</v>
      </c>
      <c r="L2271" t="s">
        <v>967</v>
      </c>
      <c r="M2271" t="s">
        <v>985</v>
      </c>
      <c r="N2271" t="s">
        <v>10635</v>
      </c>
      <c r="O2271" t="s">
        <v>796</v>
      </c>
      <c r="P2271" t="s">
        <v>10885</v>
      </c>
      <c r="Q2271" t="s">
        <v>10885</v>
      </c>
      <c r="R2271" t="s">
        <v>744</v>
      </c>
      <c r="S2271" t="s">
        <v>795</v>
      </c>
      <c r="T2271" t="s">
        <v>13667</v>
      </c>
      <c r="U2271" t="s">
        <v>965</v>
      </c>
      <c r="V2271" t="s">
        <v>10638</v>
      </c>
      <c r="W2271" t="s">
        <v>970</v>
      </c>
      <c r="X2271" t="s">
        <v>14364</v>
      </c>
    </row>
    <row r="2272" spans="2:24" ht="11" outlineLevel="1" x14ac:dyDescent="0.15">
      <c r="B2272" t="s">
        <v>1746</v>
      </c>
      <c r="C2272" t="s">
        <v>1747</v>
      </c>
      <c r="D2272" t="s">
        <v>170</v>
      </c>
      <c r="E2272" t="s">
        <v>10632</v>
      </c>
      <c r="F2272" t="s">
        <v>12674</v>
      </c>
      <c r="G2272" t="s">
        <v>1299</v>
      </c>
      <c r="H2272" s="17">
        <v>45575</v>
      </c>
      <c r="I2272" s="15">
        <v>2025</v>
      </c>
      <c r="J2272" t="s">
        <v>10634</v>
      </c>
      <c r="K2272" s="5">
        <v>0</v>
      </c>
      <c r="L2272" t="s">
        <v>967</v>
      </c>
      <c r="M2272" t="s">
        <v>985</v>
      </c>
      <c r="N2272" t="s">
        <v>10635</v>
      </c>
      <c r="O2272" t="s">
        <v>796</v>
      </c>
      <c r="P2272" t="s">
        <v>10885</v>
      </c>
      <c r="Q2272" t="s">
        <v>10671</v>
      </c>
      <c r="R2272" t="s">
        <v>744</v>
      </c>
      <c r="S2272" t="s">
        <v>795</v>
      </c>
      <c r="T2272" t="s">
        <v>13667</v>
      </c>
      <c r="U2272" t="s">
        <v>965</v>
      </c>
      <c r="V2272" t="s">
        <v>10638</v>
      </c>
      <c r="W2272" t="s">
        <v>970</v>
      </c>
      <c r="X2272" t="s">
        <v>14365</v>
      </c>
    </row>
    <row r="2273" spans="2:24" ht="11" outlineLevel="1" x14ac:dyDescent="0.15">
      <c r="B2273" t="s">
        <v>1746</v>
      </c>
      <c r="C2273" t="s">
        <v>1747</v>
      </c>
      <c r="D2273" t="s">
        <v>170</v>
      </c>
      <c r="E2273" t="s">
        <v>10643</v>
      </c>
      <c r="F2273" t="s">
        <v>12674</v>
      </c>
      <c r="G2273" t="s">
        <v>1299</v>
      </c>
      <c r="H2273" s="17">
        <v>45533</v>
      </c>
      <c r="I2273" s="15">
        <v>2024</v>
      </c>
      <c r="J2273" t="s">
        <v>10634</v>
      </c>
      <c r="K2273" s="5">
        <v>215000</v>
      </c>
      <c r="L2273" t="s">
        <v>967</v>
      </c>
      <c r="M2273" t="s">
        <v>985</v>
      </c>
      <c r="N2273" t="s">
        <v>10635</v>
      </c>
      <c r="O2273" t="s">
        <v>796</v>
      </c>
      <c r="P2273" t="s">
        <v>10885</v>
      </c>
      <c r="Q2273" t="s">
        <v>10885</v>
      </c>
      <c r="R2273" t="s">
        <v>744</v>
      </c>
      <c r="S2273" t="s">
        <v>795</v>
      </c>
      <c r="T2273" t="s">
        <v>13667</v>
      </c>
      <c r="U2273" t="s">
        <v>965</v>
      </c>
      <c r="V2273" t="s">
        <v>10638</v>
      </c>
      <c r="W2273" t="s">
        <v>970</v>
      </c>
      <c r="X2273" t="s">
        <v>14366</v>
      </c>
    </row>
    <row r="2274" spans="2:24" ht="11" outlineLevel="1" x14ac:dyDescent="0.15">
      <c r="B2274" t="s">
        <v>1746</v>
      </c>
      <c r="C2274" t="s">
        <v>1747</v>
      </c>
      <c r="D2274" t="s">
        <v>170</v>
      </c>
      <c r="E2274" t="s">
        <v>10667</v>
      </c>
      <c r="F2274" t="s">
        <v>12674</v>
      </c>
      <c r="G2274" t="s">
        <v>1299</v>
      </c>
      <c r="H2274" s="17">
        <v>45733</v>
      </c>
      <c r="I2274" s="15">
        <v>2025</v>
      </c>
      <c r="J2274" t="s">
        <v>10634</v>
      </c>
      <c r="K2274" s="5">
        <v>0</v>
      </c>
      <c r="L2274" t="s">
        <v>967</v>
      </c>
      <c r="M2274" t="s">
        <v>985</v>
      </c>
      <c r="N2274" t="s">
        <v>10635</v>
      </c>
      <c r="O2274" t="s">
        <v>796</v>
      </c>
      <c r="P2274" t="s">
        <v>10885</v>
      </c>
      <c r="Q2274" t="s">
        <v>10671</v>
      </c>
      <c r="R2274" t="s">
        <v>744</v>
      </c>
      <c r="S2274" t="s">
        <v>795</v>
      </c>
      <c r="T2274" t="s">
        <v>14367</v>
      </c>
      <c r="U2274" t="s">
        <v>965</v>
      </c>
      <c r="V2274" t="s">
        <v>10638</v>
      </c>
      <c r="W2274" t="s">
        <v>970</v>
      </c>
      <c r="X2274" t="s">
        <v>14368</v>
      </c>
    </row>
    <row r="2275" spans="2:24" ht="11" outlineLevel="1" x14ac:dyDescent="0.15">
      <c r="B2275" t="s">
        <v>1746</v>
      </c>
      <c r="C2275" t="s">
        <v>1747</v>
      </c>
      <c r="D2275" t="s">
        <v>170</v>
      </c>
      <c r="E2275" t="s">
        <v>10658</v>
      </c>
      <c r="F2275" t="s">
        <v>12674</v>
      </c>
      <c r="G2275" t="s">
        <v>1299</v>
      </c>
      <c r="H2275" s="17">
        <v>45743</v>
      </c>
      <c r="I2275" s="15">
        <v>2025</v>
      </c>
      <c r="J2275" t="s">
        <v>10634</v>
      </c>
      <c r="K2275" s="5">
        <v>-126387.76</v>
      </c>
      <c r="L2275" t="s">
        <v>967</v>
      </c>
      <c r="M2275" t="s">
        <v>985</v>
      </c>
      <c r="N2275" t="s">
        <v>10635</v>
      </c>
      <c r="O2275" t="s">
        <v>796</v>
      </c>
      <c r="P2275" t="s">
        <v>10885</v>
      </c>
      <c r="Q2275" t="s">
        <v>10671</v>
      </c>
      <c r="R2275" t="s">
        <v>744</v>
      </c>
      <c r="S2275" t="s">
        <v>795</v>
      </c>
      <c r="T2275" t="s">
        <v>14369</v>
      </c>
      <c r="U2275" t="s">
        <v>965</v>
      </c>
      <c r="V2275" t="s">
        <v>10638</v>
      </c>
      <c r="W2275" t="s">
        <v>970</v>
      </c>
      <c r="X2275" t="s">
        <v>14370</v>
      </c>
    </row>
    <row r="2276" spans="2:24" ht="11" outlineLevel="1" x14ac:dyDescent="0.15">
      <c r="B2276" t="s">
        <v>1749</v>
      </c>
      <c r="C2276" t="s">
        <v>1750</v>
      </c>
      <c r="D2276" t="s">
        <v>177</v>
      </c>
      <c r="E2276" t="s">
        <v>10652</v>
      </c>
      <c r="F2276" t="s">
        <v>11029</v>
      </c>
      <c r="G2276" t="s">
        <v>992</v>
      </c>
      <c r="H2276" s="17">
        <v>43292</v>
      </c>
      <c r="I2276" s="15">
        <v>2018</v>
      </c>
      <c r="J2276" t="s">
        <v>10634</v>
      </c>
      <c r="K2276" s="5">
        <v>0</v>
      </c>
      <c r="L2276" t="s">
        <v>967</v>
      </c>
      <c r="M2276" t="s">
        <v>985</v>
      </c>
      <c r="N2276" t="s">
        <v>10635</v>
      </c>
      <c r="O2276" t="s">
        <v>796</v>
      </c>
      <c r="P2276" t="s">
        <v>10671</v>
      </c>
      <c r="Q2276" t="s">
        <v>10671</v>
      </c>
      <c r="R2276" t="s">
        <v>739</v>
      </c>
      <c r="S2276" t="s">
        <v>795</v>
      </c>
      <c r="T2276" t="s">
        <v>14371</v>
      </c>
      <c r="U2276" t="s">
        <v>965</v>
      </c>
      <c r="V2276" t="s">
        <v>10638</v>
      </c>
      <c r="W2276" t="s">
        <v>970</v>
      </c>
      <c r="X2276" t="s">
        <v>14372</v>
      </c>
    </row>
    <row r="2277" spans="2:24" ht="11" outlineLevel="1" x14ac:dyDescent="0.15">
      <c r="B2277" t="s">
        <v>1749</v>
      </c>
      <c r="C2277" t="s">
        <v>1750</v>
      </c>
      <c r="D2277" t="s">
        <v>177</v>
      </c>
      <c r="E2277" t="s">
        <v>10649</v>
      </c>
      <c r="F2277" t="s">
        <v>11029</v>
      </c>
      <c r="G2277" t="s">
        <v>992</v>
      </c>
      <c r="H2277" s="17">
        <v>43236</v>
      </c>
      <c r="I2277" s="15">
        <v>2018</v>
      </c>
      <c r="J2277" t="s">
        <v>10634</v>
      </c>
      <c r="K2277" s="5">
        <v>2332301</v>
      </c>
      <c r="L2277" t="s">
        <v>967</v>
      </c>
      <c r="M2277" t="s">
        <v>985</v>
      </c>
      <c r="N2277" t="s">
        <v>10635</v>
      </c>
      <c r="O2277" t="s">
        <v>796</v>
      </c>
      <c r="P2277" t="s">
        <v>10671</v>
      </c>
      <c r="Q2277" t="s">
        <v>10671</v>
      </c>
      <c r="R2277" t="s">
        <v>739</v>
      </c>
      <c r="S2277" t="s">
        <v>795</v>
      </c>
      <c r="T2277" t="s">
        <v>14371</v>
      </c>
      <c r="U2277" t="s">
        <v>965</v>
      </c>
      <c r="V2277" t="s">
        <v>10638</v>
      </c>
      <c r="W2277" t="s">
        <v>970</v>
      </c>
      <c r="X2277" t="s">
        <v>14373</v>
      </c>
    </row>
    <row r="2278" spans="2:24" ht="11" outlineLevel="1" x14ac:dyDescent="0.15">
      <c r="B2278" t="s">
        <v>1749</v>
      </c>
      <c r="C2278" t="s">
        <v>1750</v>
      </c>
      <c r="D2278" t="s">
        <v>177</v>
      </c>
      <c r="E2278" t="s">
        <v>10655</v>
      </c>
      <c r="F2278" t="s">
        <v>11029</v>
      </c>
      <c r="G2278" t="s">
        <v>992</v>
      </c>
      <c r="H2278" s="17">
        <v>43494</v>
      </c>
      <c r="I2278" s="15">
        <v>2019</v>
      </c>
      <c r="J2278" t="s">
        <v>10634</v>
      </c>
      <c r="K2278" s="5">
        <v>-25.37</v>
      </c>
      <c r="L2278" t="s">
        <v>967</v>
      </c>
      <c r="M2278" t="s">
        <v>985</v>
      </c>
      <c r="N2278" t="s">
        <v>10635</v>
      </c>
      <c r="O2278" t="s">
        <v>796</v>
      </c>
      <c r="P2278" t="s">
        <v>10671</v>
      </c>
      <c r="Q2278" t="s">
        <v>10671</v>
      </c>
      <c r="R2278" t="s">
        <v>739</v>
      </c>
      <c r="S2278" t="s">
        <v>795</v>
      </c>
      <c r="T2278" t="s">
        <v>14371</v>
      </c>
      <c r="U2278" t="s">
        <v>965</v>
      </c>
      <c r="V2278" t="s">
        <v>10638</v>
      </c>
      <c r="W2278" t="s">
        <v>970</v>
      </c>
      <c r="X2278" t="s">
        <v>14374</v>
      </c>
    </row>
    <row r="2279" spans="2:24" ht="11" outlineLevel="1" x14ac:dyDescent="0.15">
      <c r="B2279" t="s">
        <v>1749</v>
      </c>
      <c r="C2279" t="s">
        <v>1750</v>
      </c>
      <c r="D2279" t="s">
        <v>177</v>
      </c>
      <c r="E2279" t="s">
        <v>10632</v>
      </c>
      <c r="F2279" t="s">
        <v>11029</v>
      </c>
      <c r="G2279" t="s">
        <v>992</v>
      </c>
      <c r="H2279" s="17">
        <v>43339</v>
      </c>
      <c r="I2279" s="15">
        <v>2018</v>
      </c>
      <c r="J2279" t="s">
        <v>10634</v>
      </c>
      <c r="K2279" s="5">
        <v>0</v>
      </c>
      <c r="L2279" t="s">
        <v>967</v>
      </c>
      <c r="M2279" t="s">
        <v>985</v>
      </c>
      <c r="N2279" t="s">
        <v>10635</v>
      </c>
      <c r="O2279" t="s">
        <v>796</v>
      </c>
      <c r="P2279" t="s">
        <v>10671</v>
      </c>
      <c r="Q2279" t="s">
        <v>10671</v>
      </c>
      <c r="R2279" t="s">
        <v>739</v>
      </c>
      <c r="S2279" t="s">
        <v>795</v>
      </c>
      <c r="T2279" t="s">
        <v>14371</v>
      </c>
      <c r="U2279" t="s">
        <v>965</v>
      </c>
      <c r="V2279" t="s">
        <v>10638</v>
      </c>
      <c r="W2279" t="s">
        <v>970</v>
      </c>
      <c r="X2279" t="s">
        <v>14375</v>
      </c>
    </row>
    <row r="2280" spans="2:24" ht="11" outlineLevel="1" x14ac:dyDescent="0.15">
      <c r="B2280" t="s">
        <v>1749</v>
      </c>
      <c r="C2280" t="s">
        <v>1750</v>
      </c>
      <c r="D2280" t="s">
        <v>177</v>
      </c>
      <c r="E2280" t="s">
        <v>10658</v>
      </c>
      <c r="F2280" t="s">
        <v>11029</v>
      </c>
      <c r="G2280" t="s">
        <v>992</v>
      </c>
      <c r="H2280" s="17">
        <v>43411</v>
      </c>
      <c r="I2280" s="15">
        <v>2019</v>
      </c>
      <c r="J2280" t="s">
        <v>10634</v>
      </c>
      <c r="K2280" s="5">
        <v>0</v>
      </c>
      <c r="L2280" t="s">
        <v>967</v>
      </c>
      <c r="M2280" t="s">
        <v>985</v>
      </c>
      <c r="N2280" t="s">
        <v>10635</v>
      </c>
      <c r="O2280" t="s">
        <v>796</v>
      </c>
      <c r="P2280" t="s">
        <v>10671</v>
      </c>
      <c r="Q2280" t="s">
        <v>10671</v>
      </c>
      <c r="R2280" t="s">
        <v>739</v>
      </c>
      <c r="S2280" t="s">
        <v>795</v>
      </c>
      <c r="T2280" t="s">
        <v>14371</v>
      </c>
      <c r="U2280" t="s">
        <v>965</v>
      </c>
      <c r="V2280" t="s">
        <v>10638</v>
      </c>
      <c r="W2280" t="s">
        <v>970</v>
      </c>
      <c r="X2280" t="s">
        <v>14376</v>
      </c>
    </row>
    <row r="2281" spans="2:24" ht="11" outlineLevel="1" x14ac:dyDescent="0.15">
      <c r="B2281" t="s">
        <v>1749</v>
      </c>
      <c r="C2281" t="s">
        <v>1750</v>
      </c>
      <c r="D2281" t="s">
        <v>177</v>
      </c>
      <c r="E2281" t="s">
        <v>10643</v>
      </c>
      <c r="F2281" t="s">
        <v>11029</v>
      </c>
      <c r="G2281" t="s">
        <v>992</v>
      </c>
      <c r="H2281" s="17">
        <v>43322</v>
      </c>
      <c r="I2281" s="15">
        <v>2018</v>
      </c>
      <c r="J2281" t="s">
        <v>10634</v>
      </c>
      <c r="K2281" s="5">
        <v>0</v>
      </c>
      <c r="L2281" t="s">
        <v>967</v>
      </c>
      <c r="M2281" t="s">
        <v>985</v>
      </c>
      <c r="N2281" t="s">
        <v>10635</v>
      </c>
      <c r="O2281" t="s">
        <v>796</v>
      </c>
      <c r="P2281" t="s">
        <v>10671</v>
      </c>
      <c r="Q2281" t="s">
        <v>10671</v>
      </c>
      <c r="R2281" t="s">
        <v>739</v>
      </c>
      <c r="S2281" t="s">
        <v>795</v>
      </c>
      <c r="T2281" t="s">
        <v>14371</v>
      </c>
      <c r="U2281" t="s">
        <v>965</v>
      </c>
      <c r="V2281" t="s">
        <v>10638</v>
      </c>
      <c r="W2281" t="s">
        <v>970</v>
      </c>
      <c r="X2281" t="s">
        <v>14377</v>
      </c>
    </row>
    <row r="2282" spans="2:24" ht="11" outlineLevel="1" x14ac:dyDescent="0.15">
      <c r="B2282" t="s">
        <v>1749</v>
      </c>
      <c r="C2282" t="s">
        <v>1750</v>
      </c>
      <c r="D2282" t="s">
        <v>177</v>
      </c>
      <c r="E2282" t="s">
        <v>10667</v>
      </c>
      <c r="F2282" t="s">
        <v>11029</v>
      </c>
      <c r="G2282" t="s">
        <v>992</v>
      </c>
      <c r="H2282" s="17">
        <v>43365</v>
      </c>
      <c r="I2282" s="15">
        <v>2018</v>
      </c>
      <c r="J2282" t="s">
        <v>10634</v>
      </c>
      <c r="K2282" s="5">
        <v>92655.360000000001</v>
      </c>
      <c r="L2282" t="s">
        <v>967</v>
      </c>
      <c r="M2282" t="s">
        <v>985</v>
      </c>
      <c r="N2282" t="s">
        <v>10635</v>
      </c>
      <c r="O2282" t="s">
        <v>796</v>
      </c>
      <c r="P2282" t="s">
        <v>10671</v>
      </c>
      <c r="Q2282" t="s">
        <v>10671</v>
      </c>
      <c r="R2282" t="s">
        <v>739</v>
      </c>
      <c r="S2282" t="s">
        <v>795</v>
      </c>
      <c r="T2282" t="s">
        <v>14371</v>
      </c>
      <c r="U2282" t="s">
        <v>965</v>
      </c>
      <c r="V2282" t="s">
        <v>10638</v>
      </c>
      <c r="W2282" t="s">
        <v>970</v>
      </c>
      <c r="X2282" t="s">
        <v>14378</v>
      </c>
    </row>
    <row r="2283" spans="2:24" ht="11" outlineLevel="1" x14ac:dyDescent="0.15">
      <c r="B2283" t="s">
        <v>1749</v>
      </c>
      <c r="C2283" t="s">
        <v>1750</v>
      </c>
      <c r="D2283" t="s">
        <v>177</v>
      </c>
      <c r="E2283" t="s">
        <v>10661</v>
      </c>
      <c r="F2283" t="s">
        <v>11029</v>
      </c>
      <c r="G2283" t="s">
        <v>992</v>
      </c>
      <c r="H2283" s="17">
        <v>43447</v>
      </c>
      <c r="I2283" s="15">
        <v>2019</v>
      </c>
      <c r="J2283" t="s">
        <v>10634</v>
      </c>
      <c r="K2283" s="5">
        <v>0</v>
      </c>
      <c r="L2283" t="s">
        <v>967</v>
      </c>
      <c r="M2283" t="s">
        <v>985</v>
      </c>
      <c r="N2283" t="s">
        <v>10635</v>
      </c>
      <c r="O2283" t="s">
        <v>796</v>
      </c>
      <c r="P2283" t="s">
        <v>10671</v>
      </c>
      <c r="Q2283" t="s">
        <v>10671</v>
      </c>
      <c r="R2283" t="s">
        <v>739</v>
      </c>
      <c r="S2283" t="s">
        <v>795</v>
      </c>
      <c r="T2283" t="s">
        <v>14371</v>
      </c>
      <c r="U2283" t="s">
        <v>965</v>
      </c>
      <c r="V2283" t="s">
        <v>10638</v>
      </c>
      <c r="W2283" t="s">
        <v>970</v>
      </c>
      <c r="X2283" t="s">
        <v>14379</v>
      </c>
    </row>
    <row r="2284" spans="2:24" ht="11" outlineLevel="1" x14ac:dyDescent="0.15">
      <c r="B2284" t="s">
        <v>1749</v>
      </c>
      <c r="C2284" t="s">
        <v>1750</v>
      </c>
      <c r="D2284" t="s">
        <v>177</v>
      </c>
      <c r="E2284" t="s">
        <v>10664</v>
      </c>
      <c r="F2284" t="s">
        <v>11029</v>
      </c>
      <c r="G2284" t="s">
        <v>992</v>
      </c>
      <c r="H2284" s="17">
        <v>43313</v>
      </c>
      <c r="I2284" s="15">
        <v>2018</v>
      </c>
      <c r="J2284" t="s">
        <v>10634</v>
      </c>
      <c r="K2284" s="5">
        <v>0</v>
      </c>
      <c r="L2284" t="s">
        <v>967</v>
      </c>
      <c r="M2284" t="s">
        <v>985</v>
      </c>
      <c r="N2284" t="s">
        <v>10635</v>
      </c>
      <c r="O2284" t="s">
        <v>796</v>
      </c>
      <c r="P2284" t="s">
        <v>10671</v>
      </c>
      <c r="Q2284" t="s">
        <v>10671</v>
      </c>
      <c r="R2284" t="s">
        <v>739</v>
      </c>
      <c r="S2284" t="s">
        <v>795</v>
      </c>
      <c r="T2284" t="s">
        <v>14371</v>
      </c>
      <c r="U2284" t="s">
        <v>965</v>
      </c>
      <c r="V2284" t="s">
        <v>10638</v>
      </c>
      <c r="W2284" t="s">
        <v>970</v>
      </c>
      <c r="X2284" t="s">
        <v>14380</v>
      </c>
    </row>
    <row r="2285" spans="2:24" ht="11" outlineLevel="1" x14ac:dyDescent="0.15">
      <c r="B2285" t="s">
        <v>1752</v>
      </c>
      <c r="C2285" t="s">
        <v>1753</v>
      </c>
      <c r="D2285" t="s">
        <v>213</v>
      </c>
      <c r="E2285" t="s">
        <v>10926</v>
      </c>
      <c r="F2285" t="s">
        <v>13906</v>
      </c>
      <c r="G2285" t="s">
        <v>992</v>
      </c>
      <c r="H2285" s="17">
        <v>42265</v>
      </c>
      <c r="I2285" s="15">
        <v>2015</v>
      </c>
      <c r="J2285" t="s">
        <v>10634</v>
      </c>
      <c r="K2285" s="5">
        <v>0</v>
      </c>
      <c r="L2285" t="s">
        <v>967</v>
      </c>
      <c r="M2285" t="s">
        <v>985</v>
      </c>
      <c r="N2285" t="s">
        <v>10635</v>
      </c>
      <c r="O2285" t="s">
        <v>796</v>
      </c>
      <c r="P2285" t="s">
        <v>11052</v>
      </c>
      <c r="Q2285" t="s">
        <v>10671</v>
      </c>
      <c r="R2285" t="s">
        <v>741</v>
      </c>
      <c r="S2285" t="s">
        <v>795</v>
      </c>
      <c r="T2285" t="s">
        <v>14381</v>
      </c>
      <c r="U2285" t="s">
        <v>965</v>
      </c>
      <c r="V2285" t="s">
        <v>10638</v>
      </c>
      <c r="W2285" t="s">
        <v>970</v>
      </c>
      <c r="X2285" t="s">
        <v>14382</v>
      </c>
    </row>
    <row r="2286" spans="2:24" ht="11" outlineLevel="1" x14ac:dyDescent="0.15">
      <c r="B2286" t="s">
        <v>1752</v>
      </c>
      <c r="C2286" t="s">
        <v>1753</v>
      </c>
      <c r="D2286" t="s">
        <v>213</v>
      </c>
      <c r="E2286" t="s">
        <v>10649</v>
      </c>
      <c r="F2286" t="s">
        <v>13906</v>
      </c>
      <c r="G2286" t="s">
        <v>992</v>
      </c>
      <c r="H2286" s="17">
        <v>42122</v>
      </c>
      <c r="I2286" s="15">
        <v>2015</v>
      </c>
      <c r="J2286" t="s">
        <v>10634</v>
      </c>
      <c r="K2286" s="5">
        <v>2529080</v>
      </c>
      <c r="L2286" t="s">
        <v>967</v>
      </c>
      <c r="M2286" t="s">
        <v>985</v>
      </c>
      <c r="N2286" t="s">
        <v>10635</v>
      </c>
      <c r="O2286" t="s">
        <v>796</v>
      </c>
      <c r="P2286" t="s">
        <v>11052</v>
      </c>
      <c r="Q2286" t="s">
        <v>10671</v>
      </c>
      <c r="R2286" t="s">
        <v>741</v>
      </c>
      <c r="S2286" t="s">
        <v>795</v>
      </c>
      <c r="T2286" t="s">
        <v>14381</v>
      </c>
      <c r="U2286" t="s">
        <v>965</v>
      </c>
      <c r="V2286" t="s">
        <v>10638</v>
      </c>
      <c r="W2286" t="s">
        <v>970</v>
      </c>
      <c r="X2286" t="s">
        <v>14383</v>
      </c>
    </row>
    <row r="2287" spans="2:24" ht="11" outlineLevel="1" x14ac:dyDescent="0.15">
      <c r="B2287" t="s">
        <v>1752</v>
      </c>
      <c r="C2287" t="s">
        <v>1753</v>
      </c>
      <c r="D2287" t="s">
        <v>213</v>
      </c>
      <c r="E2287" t="s">
        <v>10935</v>
      </c>
      <c r="F2287" t="s">
        <v>13906</v>
      </c>
      <c r="G2287" t="s">
        <v>992</v>
      </c>
      <c r="H2287" s="17">
        <v>42296</v>
      </c>
      <c r="I2287" s="15">
        <v>2016</v>
      </c>
      <c r="J2287" t="s">
        <v>10634</v>
      </c>
      <c r="K2287" s="5">
        <v>-211358.82</v>
      </c>
      <c r="L2287" t="s">
        <v>967</v>
      </c>
      <c r="M2287" t="s">
        <v>985</v>
      </c>
      <c r="N2287" t="s">
        <v>10635</v>
      </c>
      <c r="O2287" t="s">
        <v>796</v>
      </c>
      <c r="P2287" t="s">
        <v>11052</v>
      </c>
      <c r="Q2287" t="s">
        <v>10671</v>
      </c>
      <c r="R2287" t="s">
        <v>741</v>
      </c>
      <c r="S2287" t="s">
        <v>795</v>
      </c>
      <c r="T2287" t="s">
        <v>14381</v>
      </c>
      <c r="U2287" t="s">
        <v>965</v>
      </c>
      <c r="V2287" t="s">
        <v>10638</v>
      </c>
      <c r="W2287" t="s">
        <v>970</v>
      </c>
      <c r="X2287" t="s">
        <v>14384</v>
      </c>
    </row>
    <row r="2288" spans="2:24" ht="11" outlineLevel="1" x14ac:dyDescent="0.15">
      <c r="B2288" t="s">
        <v>1752</v>
      </c>
      <c r="C2288" t="s">
        <v>1753</v>
      </c>
      <c r="D2288" t="s">
        <v>213</v>
      </c>
      <c r="E2288" t="s">
        <v>10905</v>
      </c>
      <c r="F2288" t="s">
        <v>13906</v>
      </c>
      <c r="G2288" t="s">
        <v>992</v>
      </c>
      <c r="H2288" s="17">
        <v>42270</v>
      </c>
      <c r="I2288" s="15">
        <v>2015</v>
      </c>
      <c r="J2288" t="s">
        <v>10634</v>
      </c>
      <c r="K2288" s="5">
        <v>0</v>
      </c>
      <c r="L2288" t="s">
        <v>967</v>
      </c>
      <c r="M2288" t="s">
        <v>985</v>
      </c>
      <c r="N2288" t="s">
        <v>10635</v>
      </c>
      <c r="O2288" t="s">
        <v>796</v>
      </c>
      <c r="P2288" t="s">
        <v>11052</v>
      </c>
      <c r="Q2288" t="s">
        <v>10671</v>
      </c>
      <c r="R2288" t="s">
        <v>741</v>
      </c>
      <c r="S2288" t="s">
        <v>795</v>
      </c>
      <c r="T2288" t="s">
        <v>14381</v>
      </c>
      <c r="U2288" t="s">
        <v>965</v>
      </c>
      <c r="V2288" t="s">
        <v>10638</v>
      </c>
      <c r="W2288" t="s">
        <v>970</v>
      </c>
      <c r="X2288" t="s">
        <v>14385</v>
      </c>
    </row>
    <row r="2289" spans="2:24" ht="11" outlineLevel="1" x14ac:dyDescent="0.15">
      <c r="B2289" t="s">
        <v>1752</v>
      </c>
      <c r="C2289" t="s">
        <v>1753</v>
      </c>
      <c r="D2289" t="s">
        <v>213</v>
      </c>
      <c r="E2289" t="s">
        <v>10923</v>
      </c>
      <c r="F2289" t="s">
        <v>13906</v>
      </c>
      <c r="G2289" t="s">
        <v>992</v>
      </c>
      <c r="H2289" s="17">
        <v>42241</v>
      </c>
      <c r="I2289" s="15">
        <v>2015</v>
      </c>
      <c r="J2289" t="s">
        <v>10634</v>
      </c>
      <c r="K2289" s="5">
        <v>0</v>
      </c>
      <c r="L2289" t="s">
        <v>967</v>
      </c>
      <c r="M2289" t="s">
        <v>985</v>
      </c>
      <c r="N2289" t="s">
        <v>10635</v>
      </c>
      <c r="O2289" t="s">
        <v>796</v>
      </c>
      <c r="P2289" t="s">
        <v>11052</v>
      </c>
      <c r="Q2289" t="s">
        <v>10671</v>
      </c>
      <c r="R2289" t="s">
        <v>741</v>
      </c>
      <c r="S2289" t="s">
        <v>795</v>
      </c>
      <c r="T2289" t="s">
        <v>14381</v>
      </c>
      <c r="U2289" t="s">
        <v>965</v>
      </c>
      <c r="V2289" t="s">
        <v>10638</v>
      </c>
      <c r="W2289" t="s">
        <v>970</v>
      </c>
      <c r="X2289" t="s">
        <v>14386</v>
      </c>
    </row>
    <row r="2290" spans="2:24" ht="11" outlineLevel="1" x14ac:dyDescent="0.15">
      <c r="B2290" t="s">
        <v>1752</v>
      </c>
      <c r="C2290" t="s">
        <v>1753</v>
      </c>
      <c r="D2290" t="s">
        <v>213</v>
      </c>
      <c r="E2290" t="s">
        <v>10950</v>
      </c>
      <c r="F2290" t="s">
        <v>13906</v>
      </c>
      <c r="G2290" t="s">
        <v>992</v>
      </c>
      <c r="H2290" s="17">
        <v>42199</v>
      </c>
      <c r="I2290" s="15">
        <v>2015</v>
      </c>
      <c r="J2290" t="s">
        <v>10634</v>
      </c>
      <c r="K2290" s="5">
        <v>0</v>
      </c>
      <c r="L2290" t="s">
        <v>967</v>
      </c>
      <c r="M2290" t="s">
        <v>985</v>
      </c>
      <c r="N2290" t="s">
        <v>10635</v>
      </c>
      <c r="O2290" t="s">
        <v>796</v>
      </c>
      <c r="P2290" t="s">
        <v>11052</v>
      </c>
      <c r="Q2290" t="s">
        <v>10671</v>
      </c>
      <c r="R2290" t="s">
        <v>741</v>
      </c>
      <c r="S2290" t="s">
        <v>795</v>
      </c>
      <c r="T2290" t="s">
        <v>14381</v>
      </c>
      <c r="U2290" t="s">
        <v>965</v>
      </c>
      <c r="V2290" t="s">
        <v>10638</v>
      </c>
      <c r="W2290" t="s">
        <v>970</v>
      </c>
      <c r="X2290" t="s">
        <v>14387</v>
      </c>
    </row>
    <row r="2291" spans="2:24" ht="11" outlineLevel="1" x14ac:dyDescent="0.15">
      <c r="B2291" t="s">
        <v>1752</v>
      </c>
      <c r="C2291" t="s">
        <v>1753</v>
      </c>
      <c r="D2291" t="s">
        <v>213</v>
      </c>
      <c r="E2291" t="s">
        <v>10989</v>
      </c>
      <c r="F2291" t="s">
        <v>13906</v>
      </c>
      <c r="G2291" t="s">
        <v>992</v>
      </c>
      <c r="H2291" s="17">
        <v>42198</v>
      </c>
      <c r="I2291" s="15">
        <v>2015</v>
      </c>
      <c r="J2291" t="s">
        <v>10634</v>
      </c>
      <c r="K2291" s="5">
        <v>0</v>
      </c>
      <c r="L2291" t="s">
        <v>967</v>
      </c>
      <c r="M2291" t="s">
        <v>985</v>
      </c>
      <c r="N2291" t="s">
        <v>10635</v>
      </c>
      <c r="O2291" t="s">
        <v>796</v>
      </c>
      <c r="P2291" t="s">
        <v>11052</v>
      </c>
      <c r="Q2291" t="s">
        <v>10671</v>
      </c>
      <c r="R2291" t="s">
        <v>741</v>
      </c>
      <c r="S2291" t="s">
        <v>795</v>
      </c>
      <c r="T2291" t="s">
        <v>14381</v>
      </c>
      <c r="U2291" t="s">
        <v>965</v>
      </c>
      <c r="V2291" t="s">
        <v>10638</v>
      </c>
      <c r="W2291" t="s">
        <v>970</v>
      </c>
      <c r="X2291" t="s">
        <v>14388</v>
      </c>
    </row>
    <row r="2292" spans="2:24" ht="11" outlineLevel="1" x14ac:dyDescent="0.15">
      <c r="B2292" t="s">
        <v>1752</v>
      </c>
      <c r="C2292" t="s">
        <v>1753</v>
      </c>
      <c r="D2292" t="s">
        <v>213</v>
      </c>
      <c r="E2292" t="s">
        <v>10956</v>
      </c>
      <c r="F2292" t="s">
        <v>13906</v>
      </c>
      <c r="G2292" t="s">
        <v>992</v>
      </c>
      <c r="H2292" s="17">
        <v>42237</v>
      </c>
      <c r="I2292" s="15">
        <v>2015</v>
      </c>
      <c r="J2292" t="s">
        <v>10634</v>
      </c>
      <c r="K2292" s="5">
        <v>0</v>
      </c>
      <c r="L2292" t="s">
        <v>967</v>
      </c>
      <c r="M2292" t="s">
        <v>985</v>
      </c>
      <c r="N2292" t="s">
        <v>10635</v>
      </c>
      <c r="O2292" t="s">
        <v>796</v>
      </c>
      <c r="P2292" t="s">
        <v>11052</v>
      </c>
      <c r="Q2292" t="s">
        <v>10671</v>
      </c>
      <c r="R2292" t="s">
        <v>741</v>
      </c>
      <c r="S2292" t="s">
        <v>795</v>
      </c>
      <c r="T2292" t="s">
        <v>14381</v>
      </c>
      <c r="U2292" t="s">
        <v>965</v>
      </c>
      <c r="V2292" t="s">
        <v>10638</v>
      </c>
      <c r="W2292" t="s">
        <v>970</v>
      </c>
      <c r="X2292" t="s">
        <v>14389</v>
      </c>
    </row>
    <row r="2293" spans="2:24" ht="11" outlineLevel="1" x14ac:dyDescent="0.15">
      <c r="B2293" t="s">
        <v>1752</v>
      </c>
      <c r="C2293" t="s">
        <v>1753</v>
      </c>
      <c r="D2293" t="s">
        <v>213</v>
      </c>
      <c r="E2293" t="s">
        <v>10889</v>
      </c>
      <c r="F2293" t="s">
        <v>13906</v>
      </c>
      <c r="G2293" t="s">
        <v>992</v>
      </c>
      <c r="H2293" s="17">
        <v>42262</v>
      </c>
      <c r="I2293" s="15">
        <v>2015</v>
      </c>
      <c r="J2293" t="s">
        <v>10634</v>
      </c>
      <c r="K2293" s="5">
        <v>0</v>
      </c>
      <c r="L2293" t="s">
        <v>967</v>
      </c>
      <c r="M2293" t="s">
        <v>985</v>
      </c>
      <c r="N2293" t="s">
        <v>10635</v>
      </c>
      <c r="O2293" t="s">
        <v>796</v>
      </c>
      <c r="P2293" t="s">
        <v>11052</v>
      </c>
      <c r="Q2293" t="s">
        <v>10671</v>
      </c>
      <c r="R2293" t="s">
        <v>741</v>
      </c>
      <c r="S2293" t="s">
        <v>795</v>
      </c>
      <c r="T2293" t="s">
        <v>14381</v>
      </c>
      <c r="U2293" t="s">
        <v>965</v>
      </c>
      <c r="V2293" t="s">
        <v>10638</v>
      </c>
      <c r="W2293" t="s">
        <v>970</v>
      </c>
      <c r="X2293" t="s">
        <v>14390</v>
      </c>
    </row>
    <row r="2294" spans="2:24" ht="11" outlineLevel="1" x14ac:dyDescent="0.15">
      <c r="B2294" t="s">
        <v>1752</v>
      </c>
      <c r="C2294" t="s">
        <v>1753</v>
      </c>
      <c r="D2294" t="s">
        <v>213</v>
      </c>
      <c r="E2294" t="s">
        <v>10959</v>
      </c>
      <c r="F2294" t="s">
        <v>13906</v>
      </c>
      <c r="G2294" t="s">
        <v>992</v>
      </c>
      <c r="H2294" s="17">
        <v>42282</v>
      </c>
      <c r="I2294" s="15">
        <v>2016</v>
      </c>
      <c r="J2294" t="s">
        <v>10634</v>
      </c>
      <c r="K2294" s="5">
        <v>0</v>
      </c>
      <c r="L2294" t="s">
        <v>967</v>
      </c>
      <c r="M2294" t="s">
        <v>985</v>
      </c>
      <c r="N2294" t="s">
        <v>10635</v>
      </c>
      <c r="O2294" t="s">
        <v>796</v>
      </c>
      <c r="P2294" t="s">
        <v>11052</v>
      </c>
      <c r="Q2294" t="s">
        <v>10671</v>
      </c>
      <c r="R2294" t="s">
        <v>741</v>
      </c>
      <c r="S2294" t="s">
        <v>795</v>
      </c>
      <c r="T2294" t="s">
        <v>14381</v>
      </c>
      <c r="U2294" t="s">
        <v>965</v>
      </c>
      <c r="V2294" t="s">
        <v>10638</v>
      </c>
      <c r="W2294" t="s">
        <v>970</v>
      </c>
      <c r="X2294" t="s">
        <v>14391</v>
      </c>
    </row>
    <row r="2295" spans="2:24" ht="11" outlineLevel="1" x14ac:dyDescent="0.15">
      <c r="B2295" t="s">
        <v>1755</v>
      </c>
      <c r="C2295" t="s">
        <v>305</v>
      </c>
      <c r="E2295" t="s">
        <v>10646</v>
      </c>
      <c r="F2295" t="s">
        <v>14392</v>
      </c>
      <c r="G2295" t="s">
        <v>1756</v>
      </c>
      <c r="H2295" s="17">
        <v>43530</v>
      </c>
      <c r="I2295" s="15">
        <v>2019</v>
      </c>
      <c r="J2295" t="s">
        <v>10634</v>
      </c>
      <c r="K2295" s="5">
        <v>-143200</v>
      </c>
      <c r="L2295" t="s">
        <v>967</v>
      </c>
      <c r="M2295" t="s">
        <v>956</v>
      </c>
      <c r="N2295" t="s">
        <v>10635</v>
      </c>
      <c r="O2295" t="s">
        <v>818</v>
      </c>
      <c r="P2295" t="s">
        <v>10636</v>
      </c>
      <c r="Q2295" t="s">
        <v>10636</v>
      </c>
      <c r="R2295" t="s">
        <v>738</v>
      </c>
      <c r="S2295" t="s">
        <v>795</v>
      </c>
      <c r="T2295" t="s">
        <v>14393</v>
      </c>
      <c r="U2295" t="s">
        <v>965</v>
      </c>
      <c r="V2295" t="s">
        <v>10638</v>
      </c>
      <c r="W2295" t="s">
        <v>970</v>
      </c>
      <c r="X2295" t="s">
        <v>14394</v>
      </c>
    </row>
    <row r="2296" spans="2:24" ht="11" outlineLevel="1" x14ac:dyDescent="0.15">
      <c r="B2296" t="s">
        <v>1755</v>
      </c>
      <c r="C2296" t="s">
        <v>305</v>
      </c>
      <c r="E2296" t="s">
        <v>10661</v>
      </c>
      <c r="F2296" t="s">
        <v>14392</v>
      </c>
      <c r="G2296" t="s">
        <v>1756</v>
      </c>
      <c r="H2296" s="17">
        <v>43187</v>
      </c>
      <c r="I2296" s="15">
        <v>2018</v>
      </c>
      <c r="J2296" t="s">
        <v>10634</v>
      </c>
      <c r="K2296" s="5">
        <v>16000</v>
      </c>
      <c r="L2296" t="s">
        <v>967</v>
      </c>
      <c r="M2296" t="s">
        <v>956</v>
      </c>
      <c r="N2296" t="s">
        <v>10635</v>
      </c>
      <c r="O2296" t="s">
        <v>818</v>
      </c>
      <c r="P2296" t="s">
        <v>10636</v>
      </c>
      <c r="Q2296" t="s">
        <v>10636</v>
      </c>
      <c r="R2296" t="s">
        <v>738</v>
      </c>
      <c r="S2296" t="s">
        <v>795</v>
      </c>
      <c r="T2296" t="s">
        <v>14395</v>
      </c>
      <c r="U2296" t="s">
        <v>965</v>
      </c>
      <c r="V2296" t="s">
        <v>10638</v>
      </c>
      <c r="W2296" t="s">
        <v>970</v>
      </c>
      <c r="X2296" t="s">
        <v>14396</v>
      </c>
    </row>
    <row r="2297" spans="2:24" ht="11" outlineLevel="1" x14ac:dyDescent="0.15">
      <c r="B2297" t="s">
        <v>1755</v>
      </c>
      <c r="C2297" t="s">
        <v>305</v>
      </c>
      <c r="E2297" t="s">
        <v>10632</v>
      </c>
      <c r="F2297" t="s">
        <v>14392</v>
      </c>
      <c r="G2297" t="s">
        <v>1756</v>
      </c>
      <c r="H2297" s="17">
        <v>42964</v>
      </c>
      <c r="I2297" s="15">
        <v>2017</v>
      </c>
      <c r="J2297" t="s">
        <v>10634</v>
      </c>
      <c r="K2297" s="5">
        <v>2605</v>
      </c>
      <c r="L2297" t="s">
        <v>967</v>
      </c>
      <c r="M2297" t="s">
        <v>956</v>
      </c>
      <c r="N2297" t="s">
        <v>10635</v>
      </c>
      <c r="O2297" t="s">
        <v>818</v>
      </c>
      <c r="P2297" t="s">
        <v>10636</v>
      </c>
      <c r="R2297" t="s">
        <v>738</v>
      </c>
      <c r="S2297" t="s">
        <v>795</v>
      </c>
      <c r="T2297" t="s">
        <v>14397</v>
      </c>
      <c r="U2297" t="s">
        <v>965</v>
      </c>
      <c r="V2297" t="s">
        <v>10638</v>
      </c>
      <c r="W2297" t="s">
        <v>970</v>
      </c>
      <c r="X2297" t="s">
        <v>14398</v>
      </c>
    </row>
    <row r="2298" spans="2:24" ht="11" outlineLevel="1" x14ac:dyDescent="0.15">
      <c r="B2298" t="s">
        <v>1755</v>
      </c>
      <c r="C2298" t="s">
        <v>305</v>
      </c>
      <c r="E2298" t="s">
        <v>10640</v>
      </c>
      <c r="F2298" t="s">
        <v>14392</v>
      </c>
      <c r="G2298" t="s">
        <v>1756</v>
      </c>
      <c r="H2298" s="17">
        <v>44099</v>
      </c>
      <c r="I2298" s="15">
        <v>2020</v>
      </c>
      <c r="J2298" t="s">
        <v>10634</v>
      </c>
      <c r="K2298" s="5">
        <v>-36233.089999999997</v>
      </c>
      <c r="L2298" t="s">
        <v>967</v>
      </c>
      <c r="M2298" t="s">
        <v>956</v>
      </c>
      <c r="N2298" t="s">
        <v>10635</v>
      </c>
      <c r="O2298" t="s">
        <v>818</v>
      </c>
      <c r="P2298" t="s">
        <v>10636</v>
      </c>
      <c r="Q2298" t="s">
        <v>10636</v>
      </c>
      <c r="R2298" t="s">
        <v>738</v>
      </c>
      <c r="S2298" t="s">
        <v>795</v>
      </c>
      <c r="T2298" t="s">
        <v>14397</v>
      </c>
      <c r="U2298" t="s">
        <v>965</v>
      </c>
      <c r="V2298" t="s">
        <v>10638</v>
      </c>
      <c r="W2298" t="s">
        <v>970</v>
      </c>
      <c r="X2298" t="s">
        <v>14399</v>
      </c>
    </row>
    <row r="2299" spans="2:24" ht="11" outlineLevel="1" x14ac:dyDescent="0.15">
      <c r="B2299" t="s">
        <v>1755</v>
      </c>
      <c r="C2299" t="s">
        <v>305</v>
      </c>
      <c r="E2299" t="s">
        <v>10652</v>
      </c>
      <c r="F2299" t="s">
        <v>14392</v>
      </c>
      <c r="G2299" t="s">
        <v>1756</v>
      </c>
      <c r="H2299" s="17">
        <v>42655</v>
      </c>
      <c r="I2299" s="15">
        <v>2017</v>
      </c>
      <c r="J2299" t="s">
        <v>10634</v>
      </c>
      <c r="K2299" s="5">
        <v>0</v>
      </c>
      <c r="L2299" t="s">
        <v>967</v>
      </c>
      <c r="M2299" t="s">
        <v>956</v>
      </c>
      <c r="N2299" t="s">
        <v>10635</v>
      </c>
      <c r="O2299" t="s">
        <v>818</v>
      </c>
      <c r="P2299" t="s">
        <v>10636</v>
      </c>
      <c r="R2299" t="s">
        <v>738</v>
      </c>
      <c r="S2299" t="s">
        <v>795</v>
      </c>
      <c r="T2299" t="s">
        <v>14397</v>
      </c>
      <c r="U2299" t="s">
        <v>965</v>
      </c>
      <c r="V2299" t="s">
        <v>10638</v>
      </c>
      <c r="W2299" t="s">
        <v>970</v>
      </c>
      <c r="X2299" t="s">
        <v>14400</v>
      </c>
    </row>
    <row r="2300" spans="2:24" ht="11" outlineLevel="1" x14ac:dyDescent="0.15">
      <c r="B2300" t="s">
        <v>1755</v>
      </c>
      <c r="C2300" t="s">
        <v>305</v>
      </c>
      <c r="E2300" t="s">
        <v>10664</v>
      </c>
      <c r="F2300" t="s">
        <v>14392</v>
      </c>
      <c r="G2300" t="s">
        <v>1756</v>
      </c>
      <c r="H2300" s="17">
        <v>42683</v>
      </c>
      <c r="I2300" s="15">
        <v>2017</v>
      </c>
      <c r="J2300" t="s">
        <v>10634</v>
      </c>
      <c r="K2300" s="5">
        <v>0</v>
      </c>
      <c r="L2300" t="s">
        <v>967</v>
      </c>
      <c r="M2300" t="s">
        <v>956</v>
      </c>
      <c r="N2300" t="s">
        <v>10635</v>
      </c>
      <c r="O2300" t="s">
        <v>818</v>
      </c>
      <c r="P2300" t="s">
        <v>10636</v>
      </c>
      <c r="Q2300" t="s">
        <v>10636</v>
      </c>
      <c r="R2300" t="s">
        <v>738</v>
      </c>
      <c r="S2300" t="s">
        <v>795</v>
      </c>
      <c r="T2300" t="s">
        <v>14397</v>
      </c>
      <c r="U2300" t="s">
        <v>965</v>
      </c>
      <c r="V2300" t="s">
        <v>10638</v>
      </c>
      <c r="W2300" t="s">
        <v>970</v>
      </c>
      <c r="X2300" t="s">
        <v>14401</v>
      </c>
    </row>
    <row r="2301" spans="2:24" ht="11" outlineLevel="1" x14ac:dyDescent="0.15">
      <c r="B2301" t="s">
        <v>1755</v>
      </c>
      <c r="C2301" t="s">
        <v>305</v>
      </c>
      <c r="E2301" t="s">
        <v>10643</v>
      </c>
      <c r="F2301" t="s">
        <v>14392</v>
      </c>
      <c r="G2301" t="s">
        <v>1756</v>
      </c>
      <c r="H2301" s="17">
        <v>42842</v>
      </c>
      <c r="I2301" s="15">
        <v>2017</v>
      </c>
      <c r="J2301" t="s">
        <v>10634</v>
      </c>
      <c r="K2301" s="5">
        <v>8811</v>
      </c>
      <c r="L2301" t="s">
        <v>967</v>
      </c>
      <c r="M2301" t="s">
        <v>956</v>
      </c>
      <c r="N2301" t="s">
        <v>10635</v>
      </c>
      <c r="O2301" t="s">
        <v>818</v>
      </c>
      <c r="P2301" t="s">
        <v>10636</v>
      </c>
      <c r="R2301" t="s">
        <v>738</v>
      </c>
      <c r="S2301" t="s">
        <v>795</v>
      </c>
      <c r="T2301" t="s">
        <v>14397</v>
      </c>
      <c r="U2301" t="s">
        <v>965</v>
      </c>
      <c r="V2301" t="s">
        <v>10638</v>
      </c>
      <c r="W2301" t="s">
        <v>970</v>
      </c>
      <c r="X2301" t="s">
        <v>14402</v>
      </c>
    </row>
    <row r="2302" spans="2:24" ht="11" outlineLevel="1" x14ac:dyDescent="0.15">
      <c r="B2302" t="s">
        <v>1755</v>
      </c>
      <c r="C2302" t="s">
        <v>305</v>
      </c>
      <c r="E2302" t="s">
        <v>10655</v>
      </c>
      <c r="F2302" t="s">
        <v>14392</v>
      </c>
      <c r="G2302" t="s">
        <v>1756</v>
      </c>
      <c r="H2302" s="17">
        <v>43258</v>
      </c>
      <c r="I2302" s="15">
        <v>2018</v>
      </c>
      <c r="J2302" t="s">
        <v>10634</v>
      </c>
      <c r="K2302" s="5">
        <v>36233.089999999997</v>
      </c>
      <c r="L2302" t="s">
        <v>967</v>
      </c>
      <c r="M2302" t="s">
        <v>956</v>
      </c>
      <c r="N2302" t="s">
        <v>10635</v>
      </c>
      <c r="O2302" t="s">
        <v>818</v>
      </c>
      <c r="P2302" t="s">
        <v>10636</v>
      </c>
      <c r="Q2302" t="s">
        <v>10636</v>
      </c>
      <c r="R2302" t="s">
        <v>738</v>
      </c>
      <c r="S2302" t="s">
        <v>795</v>
      </c>
      <c r="T2302" t="s">
        <v>14403</v>
      </c>
      <c r="U2302" t="s">
        <v>965</v>
      </c>
      <c r="V2302" t="s">
        <v>10638</v>
      </c>
      <c r="W2302" t="s">
        <v>970</v>
      </c>
      <c r="X2302" t="s">
        <v>14404</v>
      </c>
    </row>
    <row r="2303" spans="2:24" ht="11" outlineLevel="1" x14ac:dyDescent="0.15">
      <c r="B2303" t="s">
        <v>1755</v>
      </c>
      <c r="C2303" t="s">
        <v>305</v>
      </c>
      <c r="E2303" t="s">
        <v>10658</v>
      </c>
      <c r="F2303" t="s">
        <v>14392</v>
      </c>
      <c r="G2303" t="s">
        <v>1756</v>
      </c>
      <c r="H2303" s="17">
        <v>43054</v>
      </c>
      <c r="I2303" s="15">
        <v>2018</v>
      </c>
      <c r="J2303" t="s">
        <v>10634</v>
      </c>
      <c r="K2303" s="5">
        <v>50512.35</v>
      </c>
      <c r="L2303" t="s">
        <v>967</v>
      </c>
      <c r="M2303" t="s">
        <v>956</v>
      </c>
      <c r="N2303" t="s">
        <v>10635</v>
      </c>
      <c r="O2303" t="s">
        <v>818</v>
      </c>
      <c r="P2303" t="s">
        <v>10636</v>
      </c>
      <c r="Q2303" t="s">
        <v>10636</v>
      </c>
      <c r="R2303" t="s">
        <v>738</v>
      </c>
      <c r="S2303" t="s">
        <v>795</v>
      </c>
      <c r="T2303" t="s">
        <v>14397</v>
      </c>
      <c r="U2303" t="s">
        <v>965</v>
      </c>
      <c r="V2303" t="s">
        <v>10638</v>
      </c>
      <c r="W2303" t="s">
        <v>970</v>
      </c>
      <c r="X2303" t="s">
        <v>14405</v>
      </c>
    </row>
    <row r="2304" spans="2:24" ht="11" outlineLevel="1" x14ac:dyDescent="0.15">
      <c r="B2304" t="s">
        <v>1755</v>
      </c>
      <c r="C2304" t="s">
        <v>305</v>
      </c>
      <c r="E2304" t="s">
        <v>10649</v>
      </c>
      <c r="F2304" t="s">
        <v>14392</v>
      </c>
      <c r="G2304" t="s">
        <v>1756</v>
      </c>
      <c r="H2304" s="17">
        <v>42643</v>
      </c>
      <c r="I2304" s="15">
        <v>2016</v>
      </c>
      <c r="J2304" t="s">
        <v>10634</v>
      </c>
      <c r="K2304" s="5">
        <v>2350000</v>
      </c>
      <c r="L2304" t="s">
        <v>967</v>
      </c>
      <c r="M2304" t="s">
        <v>956</v>
      </c>
      <c r="N2304" t="s">
        <v>10635</v>
      </c>
      <c r="O2304" t="s">
        <v>818</v>
      </c>
      <c r="P2304" t="s">
        <v>10636</v>
      </c>
      <c r="Q2304" t="s">
        <v>10636</v>
      </c>
      <c r="R2304" t="s">
        <v>738</v>
      </c>
      <c r="S2304" t="s">
        <v>795</v>
      </c>
      <c r="T2304" t="s">
        <v>14397</v>
      </c>
      <c r="U2304" t="s">
        <v>965</v>
      </c>
      <c r="V2304" t="s">
        <v>10638</v>
      </c>
      <c r="W2304" t="s">
        <v>970</v>
      </c>
      <c r="X2304" t="s">
        <v>14406</v>
      </c>
    </row>
    <row r="2305" spans="2:24" ht="11" outlineLevel="1" x14ac:dyDescent="0.15">
      <c r="B2305" t="s">
        <v>1755</v>
      </c>
      <c r="C2305" t="s">
        <v>305</v>
      </c>
      <c r="E2305" t="s">
        <v>10667</v>
      </c>
      <c r="F2305" t="s">
        <v>14392</v>
      </c>
      <c r="G2305" t="s">
        <v>1756</v>
      </c>
      <c r="H2305" s="17">
        <v>43005</v>
      </c>
      <c r="I2305" s="15">
        <v>2017</v>
      </c>
      <c r="J2305" t="s">
        <v>10634</v>
      </c>
      <c r="K2305" s="5">
        <v>32780</v>
      </c>
      <c r="L2305" t="s">
        <v>967</v>
      </c>
      <c r="M2305" t="s">
        <v>956</v>
      </c>
      <c r="N2305" t="s">
        <v>10635</v>
      </c>
      <c r="O2305" t="s">
        <v>818</v>
      </c>
      <c r="P2305" t="s">
        <v>10636</v>
      </c>
      <c r="R2305" t="s">
        <v>738</v>
      </c>
      <c r="S2305" t="s">
        <v>795</v>
      </c>
      <c r="T2305" t="s">
        <v>14407</v>
      </c>
      <c r="U2305" t="s">
        <v>965</v>
      </c>
      <c r="V2305" t="s">
        <v>10638</v>
      </c>
      <c r="W2305" t="s">
        <v>970</v>
      </c>
      <c r="X2305" t="s">
        <v>14408</v>
      </c>
    </row>
    <row r="2306" spans="2:24" ht="11" outlineLevel="1" x14ac:dyDescent="0.15">
      <c r="B2306" t="s">
        <v>1758</v>
      </c>
      <c r="C2306" t="s">
        <v>306</v>
      </c>
      <c r="E2306" t="s">
        <v>10664</v>
      </c>
      <c r="F2306" t="s">
        <v>11744</v>
      </c>
      <c r="G2306" t="s">
        <v>1044</v>
      </c>
      <c r="H2306" s="17">
        <v>45820</v>
      </c>
      <c r="I2306" s="15">
        <v>2025</v>
      </c>
      <c r="J2306" t="s">
        <v>10634</v>
      </c>
      <c r="K2306" s="5">
        <v>0</v>
      </c>
      <c r="L2306" t="s">
        <v>967</v>
      </c>
      <c r="M2306" t="s">
        <v>956</v>
      </c>
      <c r="N2306" t="s">
        <v>10635</v>
      </c>
      <c r="O2306" t="s">
        <v>825</v>
      </c>
      <c r="P2306" t="s">
        <v>10636</v>
      </c>
      <c r="Q2306" t="s">
        <v>10636</v>
      </c>
      <c r="R2306" t="s">
        <v>760</v>
      </c>
      <c r="S2306" t="s">
        <v>795</v>
      </c>
      <c r="T2306" t="s">
        <v>14409</v>
      </c>
      <c r="U2306" t="s">
        <v>965</v>
      </c>
      <c r="V2306" t="s">
        <v>10638</v>
      </c>
      <c r="W2306" t="s">
        <v>970</v>
      </c>
      <c r="X2306" t="s">
        <v>14410</v>
      </c>
    </row>
    <row r="2307" spans="2:24" ht="11" outlineLevel="1" x14ac:dyDescent="0.15">
      <c r="B2307" t="s">
        <v>1758</v>
      </c>
      <c r="C2307" t="s">
        <v>306</v>
      </c>
      <c r="E2307" t="s">
        <v>10649</v>
      </c>
      <c r="F2307" t="s">
        <v>11744</v>
      </c>
      <c r="G2307" t="s">
        <v>1044</v>
      </c>
      <c r="H2307" s="17">
        <v>44972</v>
      </c>
      <c r="I2307" s="15">
        <v>2023</v>
      </c>
      <c r="J2307" t="s">
        <v>10634</v>
      </c>
      <c r="K2307" s="5">
        <v>2189300</v>
      </c>
      <c r="L2307" t="s">
        <v>967</v>
      </c>
      <c r="M2307" t="s">
        <v>956</v>
      </c>
      <c r="N2307" t="s">
        <v>10635</v>
      </c>
      <c r="O2307" t="s">
        <v>825</v>
      </c>
      <c r="P2307" t="s">
        <v>10636</v>
      </c>
      <c r="Q2307" t="s">
        <v>10636</v>
      </c>
      <c r="R2307" t="s">
        <v>760</v>
      </c>
      <c r="S2307" t="s">
        <v>795</v>
      </c>
      <c r="T2307" t="s">
        <v>14409</v>
      </c>
      <c r="U2307" t="s">
        <v>965</v>
      </c>
      <c r="V2307" t="s">
        <v>10638</v>
      </c>
      <c r="W2307" t="s">
        <v>970</v>
      </c>
      <c r="X2307" t="s">
        <v>14411</v>
      </c>
    </row>
    <row r="2308" spans="2:24" ht="11" outlineLevel="1" x14ac:dyDescent="0.15">
      <c r="B2308" t="s">
        <v>1758</v>
      </c>
      <c r="C2308" t="s">
        <v>306</v>
      </c>
      <c r="E2308" t="s">
        <v>10652</v>
      </c>
      <c r="F2308" t="s">
        <v>11744</v>
      </c>
      <c r="G2308" t="s">
        <v>1044</v>
      </c>
      <c r="H2308" s="17">
        <v>45183</v>
      </c>
      <c r="I2308" s="15">
        <v>2023</v>
      </c>
      <c r="J2308" t="s">
        <v>10634</v>
      </c>
      <c r="K2308" s="5">
        <v>123708</v>
      </c>
      <c r="L2308" t="s">
        <v>967</v>
      </c>
      <c r="M2308" t="s">
        <v>956</v>
      </c>
      <c r="N2308" t="s">
        <v>10635</v>
      </c>
      <c r="O2308" t="s">
        <v>825</v>
      </c>
      <c r="P2308" t="s">
        <v>10636</v>
      </c>
      <c r="Q2308" t="s">
        <v>10636</v>
      </c>
      <c r="R2308" t="s">
        <v>760</v>
      </c>
      <c r="S2308" t="s">
        <v>795</v>
      </c>
      <c r="T2308" t="s">
        <v>14412</v>
      </c>
      <c r="U2308" t="s">
        <v>965</v>
      </c>
      <c r="V2308" t="s">
        <v>10638</v>
      </c>
      <c r="W2308" t="s">
        <v>970</v>
      </c>
      <c r="X2308" t="s">
        <v>14413</v>
      </c>
    </row>
    <row r="2309" spans="2:24" ht="11" outlineLevel="1" x14ac:dyDescent="0.15">
      <c r="B2309" t="s">
        <v>1760</v>
      </c>
      <c r="C2309" t="s">
        <v>1761</v>
      </c>
      <c r="D2309" t="s">
        <v>177</v>
      </c>
      <c r="E2309" t="s">
        <v>10950</v>
      </c>
      <c r="F2309" t="s">
        <v>11029</v>
      </c>
      <c r="G2309" t="s">
        <v>992</v>
      </c>
      <c r="H2309" s="17">
        <v>43088</v>
      </c>
      <c r="I2309" s="15">
        <v>2018</v>
      </c>
      <c r="J2309" t="s">
        <v>10634</v>
      </c>
      <c r="K2309" s="5">
        <v>0</v>
      </c>
      <c r="L2309" t="s">
        <v>967</v>
      </c>
      <c r="M2309" t="s">
        <v>985</v>
      </c>
      <c r="N2309" t="s">
        <v>10635</v>
      </c>
      <c r="O2309" t="s">
        <v>796</v>
      </c>
      <c r="P2309" t="s">
        <v>10671</v>
      </c>
      <c r="Q2309" t="s">
        <v>10671</v>
      </c>
      <c r="R2309" t="s">
        <v>739</v>
      </c>
      <c r="S2309" t="s">
        <v>795</v>
      </c>
      <c r="T2309" t="s">
        <v>14414</v>
      </c>
      <c r="U2309" t="s">
        <v>965</v>
      </c>
      <c r="V2309" t="s">
        <v>10638</v>
      </c>
      <c r="W2309" t="s">
        <v>970</v>
      </c>
      <c r="X2309" t="s">
        <v>14415</v>
      </c>
    </row>
    <row r="2310" spans="2:24" ht="11" outlineLevel="1" x14ac:dyDescent="0.15">
      <c r="B2310" t="s">
        <v>1760</v>
      </c>
      <c r="C2310" t="s">
        <v>1761</v>
      </c>
      <c r="D2310" t="s">
        <v>177</v>
      </c>
      <c r="E2310" t="s">
        <v>10649</v>
      </c>
      <c r="F2310" t="s">
        <v>11029</v>
      </c>
      <c r="G2310" t="s">
        <v>992</v>
      </c>
      <c r="H2310" s="17">
        <v>42996</v>
      </c>
      <c r="I2310" s="15">
        <v>2017</v>
      </c>
      <c r="J2310" t="s">
        <v>10634</v>
      </c>
      <c r="K2310" s="5">
        <v>2327541</v>
      </c>
      <c r="L2310" t="s">
        <v>967</v>
      </c>
      <c r="M2310" t="s">
        <v>985</v>
      </c>
      <c r="N2310" t="s">
        <v>10635</v>
      </c>
      <c r="O2310" t="s">
        <v>796</v>
      </c>
      <c r="P2310" t="s">
        <v>10671</v>
      </c>
      <c r="Q2310" t="s">
        <v>10671</v>
      </c>
      <c r="R2310" t="s">
        <v>739</v>
      </c>
      <c r="S2310" t="s">
        <v>795</v>
      </c>
      <c r="T2310" t="s">
        <v>14416</v>
      </c>
      <c r="U2310" t="s">
        <v>965</v>
      </c>
      <c r="V2310" t="s">
        <v>10638</v>
      </c>
      <c r="W2310" t="s">
        <v>970</v>
      </c>
      <c r="X2310" t="s">
        <v>14417</v>
      </c>
    </row>
    <row r="2311" spans="2:24" ht="11" outlineLevel="1" x14ac:dyDescent="0.15">
      <c r="B2311" t="s">
        <v>1760</v>
      </c>
      <c r="C2311" t="s">
        <v>1761</v>
      </c>
      <c r="D2311" t="s">
        <v>177</v>
      </c>
      <c r="E2311" t="s">
        <v>10923</v>
      </c>
      <c r="F2311" t="s">
        <v>11029</v>
      </c>
      <c r="G2311" t="s">
        <v>992</v>
      </c>
      <c r="H2311" s="17">
        <v>43129</v>
      </c>
      <c r="I2311" s="15">
        <v>2018</v>
      </c>
      <c r="J2311" t="s">
        <v>10634</v>
      </c>
      <c r="K2311" s="5">
        <v>0</v>
      </c>
      <c r="L2311" t="s">
        <v>967</v>
      </c>
      <c r="M2311" t="s">
        <v>985</v>
      </c>
      <c r="N2311" t="s">
        <v>10635</v>
      </c>
      <c r="O2311" t="s">
        <v>796</v>
      </c>
      <c r="P2311" t="s">
        <v>10671</v>
      </c>
      <c r="Q2311" t="s">
        <v>10671</v>
      </c>
      <c r="R2311" t="s">
        <v>739</v>
      </c>
      <c r="S2311" t="s">
        <v>795</v>
      </c>
      <c r="T2311" t="s">
        <v>13012</v>
      </c>
      <c r="U2311" t="s">
        <v>965</v>
      </c>
      <c r="V2311" t="s">
        <v>10638</v>
      </c>
      <c r="W2311" t="s">
        <v>970</v>
      </c>
      <c r="X2311" t="s">
        <v>14418</v>
      </c>
    </row>
    <row r="2312" spans="2:24" ht="11" outlineLevel="1" x14ac:dyDescent="0.15">
      <c r="B2312" t="s">
        <v>1760</v>
      </c>
      <c r="C2312" t="s">
        <v>1761</v>
      </c>
      <c r="D2312" t="s">
        <v>177</v>
      </c>
      <c r="E2312" t="s">
        <v>10956</v>
      </c>
      <c r="F2312" t="s">
        <v>11029</v>
      </c>
      <c r="G2312" t="s">
        <v>992</v>
      </c>
      <c r="H2312" s="17">
        <v>43108</v>
      </c>
      <c r="I2312" s="15">
        <v>2018</v>
      </c>
      <c r="J2312" t="s">
        <v>10634</v>
      </c>
      <c r="K2312" s="5">
        <v>0</v>
      </c>
      <c r="L2312" t="s">
        <v>967</v>
      </c>
      <c r="M2312" t="s">
        <v>985</v>
      </c>
      <c r="N2312" t="s">
        <v>10635</v>
      </c>
      <c r="O2312" t="s">
        <v>796</v>
      </c>
      <c r="P2312" t="s">
        <v>10671</v>
      </c>
      <c r="Q2312" t="s">
        <v>10671</v>
      </c>
      <c r="R2312" t="s">
        <v>739</v>
      </c>
      <c r="S2312" t="s">
        <v>795</v>
      </c>
      <c r="T2312" t="s">
        <v>14414</v>
      </c>
      <c r="U2312" t="s">
        <v>965</v>
      </c>
      <c r="V2312" t="s">
        <v>10638</v>
      </c>
      <c r="W2312" t="s">
        <v>970</v>
      </c>
      <c r="X2312" t="s">
        <v>14419</v>
      </c>
    </row>
    <row r="2313" spans="2:24" ht="11" outlineLevel="1" x14ac:dyDescent="0.15">
      <c r="B2313" t="s">
        <v>1760</v>
      </c>
      <c r="C2313" t="s">
        <v>1761</v>
      </c>
      <c r="D2313" t="s">
        <v>177</v>
      </c>
      <c r="E2313" t="s">
        <v>10989</v>
      </c>
      <c r="F2313" t="s">
        <v>11029</v>
      </c>
      <c r="G2313" t="s">
        <v>992</v>
      </c>
      <c r="H2313" s="17">
        <v>43033</v>
      </c>
      <c r="I2313" s="15">
        <v>2018</v>
      </c>
      <c r="J2313" t="s">
        <v>10634</v>
      </c>
      <c r="K2313" s="5">
        <v>0</v>
      </c>
      <c r="L2313" t="s">
        <v>967</v>
      </c>
      <c r="M2313" t="s">
        <v>985</v>
      </c>
      <c r="N2313" t="s">
        <v>10635</v>
      </c>
      <c r="O2313" t="s">
        <v>796</v>
      </c>
      <c r="P2313" t="s">
        <v>10671</v>
      </c>
      <c r="Q2313" t="s">
        <v>10671</v>
      </c>
      <c r="R2313" t="s">
        <v>739</v>
      </c>
      <c r="S2313" t="s">
        <v>795</v>
      </c>
      <c r="T2313" t="s">
        <v>14420</v>
      </c>
      <c r="U2313" t="s">
        <v>965</v>
      </c>
      <c r="V2313" t="s">
        <v>10638</v>
      </c>
      <c r="W2313" t="s">
        <v>970</v>
      </c>
      <c r="X2313" t="s">
        <v>14421</v>
      </c>
    </row>
    <row r="2314" spans="2:24" ht="11" outlineLevel="1" x14ac:dyDescent="0.15">
      <c r="B2314" t="s">
        <v>1760</v>
      </c>
      <c r="C2314" t="s">
        <v>1761</v>
      </c>
      <c r="D2314" t="s">
        <v>177</v>
      </c>
      <c r="E2314" t="s">
        <v>10889</v>
      </c>
      <c r="F2314" t="s">
        <v>11029</v>
      </c>
      <c r="G2314" t="s">
        <v>992</v>
      </c>
      <c r="H2314" s="17">
        <v>43189</v>
      </c>
      <c r="I2314" s="15">
        <v>2018</v>
      </c>
      <c r="J2314" t="s">
        <v>10634</v>
      </c>
      <c r="K2314" s="5">
        <v>0</v>
      </c>
      <c r="L2314" t="s">
        <v>967</v>
      </c>
      <c r="M2314" t="s">
        <v>985</v>
      </c>
      <c r="N2314" t="s">
        <v>10635</v>
      </c>
      <c r="O2314" t="s">
        <v>796</v>
      </c>
      <c r="P2314" t="s">
        <v>10671</v>
      </c>
      <c r="Q2314" t="s">
        <v>10671</v>
      </c>
      <c r="R2314" t="s">
        <v>739</v>
      </c>
      <c r="S2314" t="s">
        <v>795</v>
      </c>
      <c r="T2314" t="s">
        <v>14414</v>
      </c>
      <c r="U2314" t="s">
        <v>965</v>
      </c>
      <c r="V2314" t="s">
        <v>10638</v>
      </c>
      <c r="W2314" t="s">
        <v>970</v>
      </c>
      <c r="X2314" t="s">
        <v>14422</v>
      </c>
    </row>
    <row r="2315" spans="2:24" ht="11" outlineLevel="1" x14ac:dyDescent="0.15">
      <c r="B2315" t="s">
        <v>1760</v>
      </c>
      <c r="C2315" t="s">
        <v>1761</v>
      </c>
      <c r="D2315" t="s">
        <v>177</v>
      </c>
      <c r="E2315" t="s">
        <v>10926</v>
      </c>
      <c r="F2315" t="s">
        <v>11029</v>
      </c>
      <c r="G2315" t="s">
        <v>992</v>
      </c>
      <c r="H2315" s="17">
        <v>43208</v>
      </c>
      <c r="I2315" s="15">
        <v>2018</v>
      </c>
      <c r="J2315" t="s">
        <v>10634</v>
      </c>
      <c r="K2315" s="5">
        <v>-17886.5</v>
      </c>
      <c r="L2315" t="s">
        <v>967</v>
      </c>
      <c r="M2315" t="s">
        <v>985</v>
      </c>
      <c r="N2315" t="s">
        <v>10635</v>
      </c>
      <c r="O2315" t="s">
        <v>796</v>
      </c>
      <c r="P2315" t="s">
        <v>10671</v>
      </c>
      <c r="Q2315" t="s">
        <v>10671</v>
      </c>
      <c r="R2315" t="s">
        <v>739</v>
      </c>
      <c r="S2315" t="s">
        <v>795</v>
      </c>
      <c r="T2315" t="s">
        <v>14414</v>
      </c>
      <c r="U2315" t="s">
        <v>965</v>
      </c>
      <c r="V2315" t="s">
        <v>10638</v>
      </c>
      <c r="W2315" t="s">
        <v>970</v>
      </c>
      <c r="X2315" t="s">
        <v>14423</v>
      </c>
    </row>
    <row r="2316" spans="2:24" ht="11" outlineLevel="1" x14ac:dyDescent="0.15">
      <c r="B2316" t="s">
        <v>1763</v>
      </c>
      <c r="C2316" t="s">
        <v>307</v>
      </c>
      <c r="E2316" t="s">
        <v>10664</v>
      </c>
      <c r="F2316" t="s">
        <v>686</v>
      </c>
      <c r="G2316" t="s">
        <v>1764</v>
      </c>
      <c r="H2316" s="17">
        <v>42178</v>
      </c>
      <c r="I2316" s="15">
        <v>2015</v>
      </c>
      <c r="J2316" t="s">
        <v>10634</v>
      </c>
      <c r="K2316" s="5">
        <v>12018</v>
      </c>
      <c r="L2316" t="s">
        <v>967</v>
      </c>
      <c r="M2316" t="s">
        <v>956</v>
      </c>
      <c r="N2316" t="s">
        <v>10635</v>
      </c>
      <c r="O2316" t="s">
        <v>818</v>
      </c>
      <c r="P2316" t="s">
        <v>10636</v>
      </c>
      <c r="Q2316" t="s">
        <v>10636</v>
      </c>
      <c r="R2316" t="s">
        <v>760</v>
      </c>
      <c r="S2316" t="s">
        <v>795</v>
      </c>
      <c r="T2316" t="s">
        <v>14424</v>
      </c>
      <c r="U2316" t="s">
        <v>965</v>
      </c>
      <c r="V2316" t="s">
        <v>10638</v>
      </c>
      <c r="W2316" t="s">
        <v>970</v>
      </c>
      <c r="X2316" t="s">
        <v>14425</v>
      </c>
    </row>
    <row r="2317" spans="2:24" ht="11" outlineLevel="1" x14ac:dyDescent="0.15">
      <c r="B2317" t="s">
        <v>1763</v>
      </c>
      <c r="C2317" t="s">
        <v>307</v>
      </c>
      <c r="E2317" t="s">
        <v>10652</v>
      </c>
      <c r="F2317" t="s">
        <v>686</v>
      </c>
      <c r="G2317" t="s">
        <v>1764</v>
      </c>
      <c r="H2317" s="17">
        <v>42089</v>
      </c>
      <c r="I2317" s="15">
        <v>2015</v>
      </c>
      <c r="J2317" t="s">
        <v>10634</v>
      </c>
      <c r="K2317" s="5">
        <v>191018</v>
      </c>
      <c r="L2317" t="s">
        <v>967</v>
      </c>
      <c r="M2317" t="s">
        <v>956</v>
      </c>
      <c r="N2317" t="s">
        <v>10635</v>
      </c>
      <c r="O2317" t="s">
        <v>818</v>
      </c>
      <c r="P2317" t="s">
        <v>10636</v>
      </c>
      <c r="Q2317" t="s">
        <v>10636</v>
      </c>
      <c r="R2317" t="s">
        <v>760</v>
      </c>
      <c r="S2317" t="s">
        <v>795</v>
      </c>
      <c r="T2317" t="s">
        <v>14424</v>
      </c>
      <c r="U2317" t="s">
        <v>965</v>
      </c>
      <c r="V2317" t="s">
        <v>10638</v>
      </c>
      <c r="W2317" t="s">
        <v>970</v>
      </c>
      <c r="X2317" t="s">
        <v>14426</v>
      </c>
    </row>
    <row r="2318" spans="2:24" ht="11" outlineLevel="1" x14ac:dyDescent="0.15">
      <c r="B2318" t="s">
        <v>1766</v>
      </c>
      <c r="C2318" t="s">
        <v>1767</v>
      </c>
      <c r="D2318" t="s">
        <v>177</v>
      </c>
      <c r="E2318" t="s">
        <v>10889</v>
      </c>
      <c r="F2318" t="s">
        <v>11029</v>
      </c>
      <c r="G2318" t="s">
        <v>992</v>
      </c>
      <c r="H2318" s="17">
        <v>43171</v>
      </c>
      <c r="I2318" s="15">
        <v>2018</v>
      </c>
      <c r="J2318" t="s">
        <v>10634</v>
      </c>
      <c r="K2318" s="5">
        <v>0</v>
      </c>
      <c r="L2318" t="s">
        <v>967</v>
      </c>
      <c r="M2318" t="s">
        <v>985</v>
      </c>
      <c r="N2318" t="s">
        <v>10635</v>
      </c>
      <c r="O2318" t="s">
        <v>796</v>
      </c>
      <c r="P2318" t="s">
        <v>10671</v>
      </c>
      <c r="Q2318" t="s">
        <v>10671</v>
      </c>
      <c r="R2318" t="s">
        <v>739</v>
      </c>
      <c r="S2318" t="s">
        <v>795</v>
      </c>
      <c r="T2318" t="s">
        <v>14427</v>
      </c>
      <c r="U2318" t="s">
        <v>965</v>
      </c>
      <c r="V2318" t="s">
        <v>10638</v>
      </c>
      <c r="W2318" t="s">
        <v>970</v>
      </c>
      <c r="X2318" t="s">
        <v>14428</v>
      </c>
    </row>
    <row r="2319" spans="2:24" ht="11" outlineLevel="1" x14ac:dyDescent="0.15">
      <c r="B2319" t="s">
        <v>1766</v>
      </c>
      <c r="C2319" t="s">
        <v>1767</v>
      </c>
      <c r="D2319" t="s">
        <v>177</v>
      </c>
      <c r="E2319" t="s">
        <v>10950</v>
      </c>
      <c r="F2319" t="s">
        <v>11029</v>
      </c>
      <c r="G2319" t="s">
        <v>992</v>
      </c>
      <c r="H2319" s="17">
        <v>43052</v>
      </c>
      <c r="I2319" s="15">
        <v>2018</v>
      </c>
      <c r="J2319" t="s">
        <v>10634</v>
      </c>
      <c r="K2319" s="5">
        <v>0</v>
      </c>
      <c r="L2319" t="s">
        <v>967</v>
      </c>
      <c r="M2319" t="s">
        <v>985</v>
      </c>
      <c r="N2319" t="s">
        <v>10635</v>
      </c>
      <c r="O2319" t="s">
        <v>796</v>
      </c>
      <c r="P2319" t="s">
        <v>10671</v>
      </c>
      <c r="Q2319" t="s">
        <v>10671</v>
      </c>
      <c r="R2319" t="s">
        <v>739</v>
      </c>
      <c r="S2319" t="s">
        <v>795</v>
      </c>
      <c r="T2319" t="s">
        <v>14427</v>
      </c>
      <c r="U2319" t="s">
        <v>965</v>
      </c>
      <c r="V2319" t="s">
        <v>10638</v>
      </c>
      <c r="W2319" t="s">
        <v>970</v>
      </c>
      <c r="X2319" t="s">
        <v>14429</v>
      </c>
    </row>
    <row r="2320" spans="2:24" ht="11" outlineLevel="1" x14ac:dyDescent="0.15">
      <c r="B2320" t="s">
        <v>1766</v>
      </c>
      <c r="C2320" t="s">
        <v>1767</v>
      </c>
      <c r="D2320" t="s">
        <v>177</v>
      </c>
      <c r="E2320" t="s">
        <v>10649</v>
      </c>
      <c r="F2320" t="s">
        <v>11029</v>
      </c>
      <c r="G2320" t="s">
        <v>992</v>
      </c>
      <c r="H2320" s="17">
        <v>42996</v>
      </c>
      <c r="I2320" s="15">
        <v>2017</v>
      </c>
      <c r="J2320" t="s">
        <v>10634</v>
      </c>
      <c r="K2320" s="5">
        <v>2282906</v>
      </c>
      <c r="L2320" t="s">
        <v>967</v>
      </c>
      <c r="M2320" t="s">
        <v>985</v>
      </c>
      <c r="N2320" t="s">
        <v>10635</v>
      </c>
      <c r="O2320" t="s">
        <v>796</v>
      </c>
      <c r="P2320" t="s">
        <v>10671</v>
      </c>
      <c r="Q2320" t="s">
        <v>10671</v>
      </c>
      <c r="R2320" t="s">
        <v>739</v>
      </c>
      <c r="S2320" t="s">
        <v>795</v>
      </c>
      <c r="T2320" t="s">
        <v>14427</v>
      </c>
      <c r="U2320" t="s">
        <v>965</v>
      </c>
      <c r="V2320" t="s">
        <v>10638</v>
      </c>
      <c r="W2320" t="s">
        <v>970</v>
      </c>
      <c r="X2320" t="s">
        <v>14430</v>
      </c>
    </row>
    <row r="2321" spans="2:24" ht="11" outlineLevel="1" x14ac:dyDescent="0.15">
      <c r="B2321" t="s">
        <v>1766</v>
      </c>
      <c r="C2321" t="s">
        <v>1767</v>
      </c>
      <c r="D2321" t="s">
        <v>177</v>
      </c>
      <c r="E2321" t="s">
        <v>10923</v>
      </c>
      <c r="F2321" t="s">
        <v>11029</v>
      </c>
      <c r="G2321" t="s">
        <v>992</v>
      </c>
      <c r="H2321" s="17">
        <v>43147</v>
      </c>
      <c r="I2321" s="15">
        <v>2018</v>
      </c>
      <c r="J2321" t="s">
        <v>10634</v>
      </c>
      <c r="K2321" s="5">
        <v>0</v>
      </c>
      <c r="L2321" t="s">
        <v>967</v>
      </c>
      <c r="M2321" t="s">
        <v>985</v>
      </c>
      <c r="N2321" t="s">
        <v>10635</v>
      </c>
      <c r="O2321" t="s">
        <v>796</v>
      </c>
      <c r="P2321" t="s">
        <v>10671</v>
      </c>
      <c r="Q2321" t="s">
        <v>10671</v>
      </c>
      <c r="R2321" t="s">
        <v>739</v>
      </c>
      <c r="S2321" t="s">
        <v>795</v>
      </c>
      <c r="T2321" t="s">
        <v>14431</v>
      </c>
      <c r="U2321" t="s">
        <v>965</v>
      </c>
      <c r="V2321" t="s">
        <v>10638</v>
      </c>
      <c r="W2321" t="s">
        <v>970</v>
      </c>
      <c r="X2321" t="s">
        <v>14432</v>
      </c>
    </row>
    <row r="2322" spans="2:24" ht="11" outlineLevel="1" x14ac:dyDescent="0.15">
      <c r="B2322" t="s">
        <v>1766</v>
      </c>
      <c r="C2322" t="s">
        <v>1767</v>
      </c>
      <c r="D2322" t="s">
        <v>177</v>
      </c>
      <c r="E2322" t="s">
        <v>10926</v>
      </c>
      <c r="F2322" t="s">
        <v>11029</v>
      </c>
      <c r="G2322" t="s">
        <v>992</v>
      </c>
      <c r="H2322" s="17">
        <v>43189</v>
      </c>
      <c r="I2322" s="15">
        <v>2018</v>
      </c>
      <c r="J2322" t="s">
        <v>10634</v>
      </c>
      <c r="K2322" s="5">
        <v>-69907.88</v>
      </c>
      <c r="L2322" t="s">
        <v>967</v>
      </c>
      <c r="M2322" t="s">
        <v>985</v>
      </c>
      <c r="N2322" t="s">
        <v>10635</v>
      </c>
      <c r="O2322" t="s">
        <v>796</v>
      </c>
      <c r="P2322" t="s">
        <v>10671</v>
      </c>
      <c r="Q2322" t="s">
        <v>10671</v>
      </c>
      <c r="R2322" t="s">
        <v>739</v>
      </c>
      <c r="S2322" t="s">
        <v>795</v>
      </c>
      <c r="T2322" t="s">
        <v>14427</v>
      </c>
      <c r="U2322" t="s">
        <v>965</v>
      </c>
      <c r="V2322" t="s">
        <v>10638</v>
      </c>
      <c r="W2322" t="s">
        <v>970</v>
      </c>
      <c r="X2322" t="s">
        <v>14433</v>
      </c>
    </row>
    <row r="2323" spans="2:24" ht="11" outlineLevel="1" x14ac:dyDescent="0.15">
      <c r="B2323" t="s">
        <v>1766</v>
      </c>
      <c r="C2323" t="s">
        <v>1767</v>
      </c>
      <c r="D2323" t="s">
        <v>177</v>
      </c>
      <c r="E2323" t="s">
        <v>10989</v>
      </c>
      <c r="F2323" t="s">
        <v>11029</v>
      </c>
      <c r="G2323" t="s">
        <v>992</v>
      </c>
      <c r="H2323" s="17">
        <v>43034</v>
      </c>
      <c r="I2323" s="15">
        <v>2018</v>
      </c>
      <c r="J2323" t="s">
        <v>10634</v>
      </c>
      <c r="K2323" s="5">
        <v>0</v>
      </c>
      <c r="L2323" t="s">
        <v>967</v>
      </c>
      <c r="M2323" t="s">
        <v>985</v>
      </c>
      <c r="N2323" t="s">
        <v>10635</v>
      </c>
      <c r="O2323" t="s">
        <v>796</v>
      </c>
      <c r="P2323" t="s">
        <v>10671</v>
      </c>
      <c r="Q2323" t="s">
        <v>10671</v>
      </c>
      <c r="R2323" t="s">
        <v>739</v>
      </c>
      <c r="S2323" t="s">
        <v>795</v>
      </c>
      <c r="T2323" t="s">
        <v>14434</v>
      </c>
      <c r="U2323" t="s">
        <v>965</v>
      </c>
      <c r="V2323" t="s">
        <v>10638</v>
      </c>
      <c r="W2323" t="s">
        <v>970</v>
      </c>
      <c r="X2323" t="s">
        <v>14435</v>
      </c>
    </row>
    <row r="2324" spans="2:24" ht="11" outlineLevel="1" x14ac:dyDescent="0.15">
      <c r="B2324" t="s">
        <v>1766</v>
      </c>
      <c r="C2324" t="s">
        <v>1767</v>
      </c>
      <c r="D2324" t="s">
        <v>177</v>
      </c>
      <c r="E2324" t="s">
        <v>10956</v>
      </c>
      <c r="F2324" t="s">
        <v>11029</v>
      </c>
      <c r="G2324" t="s">
        <v>992</v>
      </c>
      <c r="H2324" s="17">
        <v>43108</v>
      </c>
      <c r="I2324" s="15">
        <v>2018</v>
      </c>
      <c r="J2324" t="s">
        <v>10634</v>
      </c>
      <c r="K2324" s="5">
        <v>0</v>
      </c>
      <c r="L2324" t="s">
        <v>967</v>
      </c>
      <c r="M2324" t="s">
        <v>985</v>
      </c>
      <c r="N2324" t="s">
        <v>10635</v>
      </c>
      <c r="O2324" t="s">
        <v>796</v>
      </c>
      <c r="P2324" t="s">
        <v>10671</v>
      </c>
      <c r="Q2324" t="s">
        <v>10671</v>
      </c>
      <c r="R2324" t="s">
        <v>739</v>
      </c>
      <c r="S2324" t="s">
        <v>795</v>
      </c>
      <c r="T2324" t="s">
        <v>14436</v>
      </c>
      <c r="U2324" t="s">
        <v>965</v>
      </c>
      <c r="V2324" t="s">
        <v>10638</v>
      </c>
      <c r="W2324" t="s">
        <v>970</v>
      </c>
      <c r="X2324" t="s">
        <v>14437</v>
      </c>
    </row>
    <row r="2325" spans="2:24" ht="11" outlineLevel="1" x14ac:dyDescent="0.15">
      <c r="B2325" t="s">
        <v>1770</v>
      </c>
      <c r="C2325" t="s">
        <v>1383</v>
      </c>
      <c r="D2325" t="s">
        <v>179</v>
      </c>
      <c r="E2325" t="s">
        <v>10908</v>
      </c>
      <c r="F2325" t="s">
        <v>12674</v>
      </c>
      <c r="G2325" t="s">
        <v>1299</v>
      </c>
      <c r="H2325" s="17">
        <v>42850</v>
      </c>
      <c r="I2325" s="15">
        <v>2017</v>
      </c>
      <c r="J2325" t="s">
        <v>10634</v>
      </c>
      <c r="K2325" s="5">
        <v>0</v>
      </c>
      <c r="L2325" t="s">
        <v>967</v>
      </c>
      <c r="M2325" t="s">
        <v>985</v>
      </c>
      <c r="N2325" t="s">
        <v>10635</v>
      </c>
      <c r="O2325" t="s">
        <v>818</v>
      </c>
      <c r="P2325" t="s">
        <v>10671</v>
      </c>
      <c r="Q2325" t="s">
        <v>10671</v>
      </c>
      <c r="R2325" t="s">
        <v>755</v>
      </c>
      <c r="S2325" t="s">
        <v>795</v>
      </c>
      <c r="T2325" t="s">
        <v>14438</v>
      </c>
      <c r="U2325" t="s">
        <v>965</v>
      </c>
      <c r="V2325" t="s">
        <v>10638</v>
      </c>
      <c r="W2325" t="s">
        <v>970</v>
      </c>
      <c r="X2325" t="s">
        <v>14439</v>
      </c>
    </row>
    <row r="2326" spans="2:24" ht="11" outlineLevel="1" x14ac:dyDescent="0.15">
      <c r="B2326" t="s">
        <v>1770</v>
      </c>
      <c r="C2326" t="s">
        <v>1383</v>
      </c>
      <c r="D2326" t="s">
        <v>179</v>
      </c>
      <c r="E2326" t="s">
        <v>10926</v>
      </c>
      <c r="F2326" t="s">
        <v>12674</v>
      </c>
      <c r="G2326" t="s">
        <v>1299</v>
      </c>
      <c r="H2326" s="17">
        <v>42746</v>
      </c>
      <c r="I2326" s="15">
        <v>2017</v>
      </c>
      <c r="J2326" t="s">
        <v>10634</v>
      </c>
      <c r="K2326" s="5">
        <v>0</v>
      </c>
      <c r="L2326" t="s">
        <v>967</v>
      </c>
      <c r="M2326" t="s">
        <v>985</v>
      </c>
      <c r="N2326" t="s">
        <v>10635</v>
      </c>
      <c r="O2326" t="s">
        <v>818</v>
      </c>
      <c r="P2326" t="s">
        <v>10671</v>
      </c>
      <c r="Q2326" t="s">
        <v>10671</v>
      </c>
      <c r="R2326" t="s">
        <v>755</v>
      </c>
      <c r="S2326" t="s">
        <v>795</v>
      </c>
      <c r="T2326" t="s">
        <v>14438</v>
      </c>
      <c r="U2326" t="s">
        <v>965</v>
      </c>
      <c r="V2326" t="s">
        <v>10638</v>
      </c>
      <c r="W2326" t="s">
        <v>970</v>
      </c>
      <c r="X2326" t="s">
        <v>14440</v>
      </c>
    </row>
    <row r="2327" spans="2:24" ht="11" outlineLevel="1" x14ac:dyDescent="0.15">
      <c r="B2327" t="s">
        <v>1770</v>
      </c>
      <c r="C2327" t="s">
        <v>1383</v>
      </c>
      <c r="D2327" t="s">
        <v>179</v>
      </c>
      <c r="E2327" t="s">
        <v>10959</v>
      </c>
      <c r="F2327" t="s">
        <v>12674</v>
      </c>
      <c r="G2327" t="s">
        <v>1299</v>
      </c>
      <c r="H2327" s="17">
        <v>42787</v>
      </c>
      <c r="I2327" s="15">
        <v>2017</v>
      </c>
      <c r="J2327" t="s">
        <v>10634</v>
      </c>
      <c r="K2327" s="5">
        <v>0</v>
      </c>
      <c r="L2327" t="s">
        <v>967</v>
      </c>
      <c r="M2327" t="s">
        <v>985</v>
      </c>
      <c r="N2327" t="s">
        <v>10635</v>
      </c>
      <c r="O2327" t="s">
        <v>818</v>
      </c>
      <c r="P2327" t="s">
        <v>10671</v>
      </c>
      <c r="Q2327" t="s">
        <v>10671</v>
      </c>
      <c r="R2327" t="s">
        <v>755</v>
      </c>
      <c r="S2327" t="s">
        <v>795</v>
      </c>
      <c r="T2327" t="s">
        <v>14438</v>
      </c>
      <c r="U2327" t="s">
        <v>965</v>
      </c>
      <c r="V2327" t="s">
        <v>10638</v>
      </c>
      <c r="W2327" t="s">
        <v>970</v>
      </c>
      <c r="X2327" t="s">
        <v>14441</v>
      </c>
    </row>
    <row r="2328" spans="2:24" ht="11" outlineLevel="1" x14ac:dyDescent="0.15">
      <c r="B2328" t="s">
        <v>1770</v>
      </c>
      <c r="C2328" t="s">
        <v>1383</v>
      </c>
      <c r="D2328" t="s">
        <v>179</v>
      </c>
      <c r="E2328" t="s">
        <v>10989</v>
      </c>
      <c r="F2328" t="s">
        <v>12674</v>
      </c>
      <c r="G2328" t="s">
        <v>1299</v>
      </c>
      <c r="H2328" s="17">
        <v>42656</v>
      </c>
      <c r="I2328" s="15">
        <v>2017</v>
      </c>
      <c r="J2328" t="s">
        <v>10634</v>
      </c>
      <c r="K2328" s="5">
        <v>0</v>
      </c>
      <c r="L2328" t="s">
        <v>967</v>
      </c>
      <c r="M2328" t="s">
        <v>985</v>
      </c>
      <c r="N2328" t="s">
        <v>10635</v>
      </c>
      <c r="O2328" t="s">
        <v>818</v>
      </c>
      <c r="P2328" t="s">
        <v>10671</v>
      </c>
      <c r="Q2328" t="s">
        <v>10671</v>
      </c>
      <c r="R2328" t="s">
        <v>755</v>
      </c>
      <c r="S2328" t="s">
        <v>795</v>
      </c>
      <c r="T2328" t="s">
        <v>14438</v>
      </c>
      <c r="U2328" t="s">
        <v>965</v>
      </c>
      <c r="V2328" t="s">
        <v>10638</v>
      </c>
      <c r="W2328" t="s">
        <v>970</v>
      </c>
      <c r="X2328" t="s">
        <v>14442</v>
      </c>
    </row>
    <row r="2329" spans="2:24" ht="11" outlineLevel="1" x14ac:dyDescent="0.15">
      <c r="B2329" t="s">
        <v>1770</v>
      </c>
      <c r="C2329" t="s">
        <v>1383</v>
      </c>
      <c r="D2329" t="s">
        <v>179</v>
      </c>
      <c r="E2329" t="s">
        <v>10923</v>
      </c>
      <c r="F2329" t="s">
        <v>12674</v>
      </c>
      <c r="G2329" t="s">
        <v>1299</v>
      </c>
      <c r="H2329" s="17">
        <v>42696</v>
      </c>
      <c r="I2329" s="15">
        <v>2017</v>
      </c>
      <c r="J2329" t="s">
        <v>10634</v>
      </c>
      <c r="K2329" s="5">
        <v>150600.18</v>
      </c>
      <c r="L2329" t="s">
        <v>967</v>
      </c>
      <c r="M2329" t="s">
        <v>985</v>
      </c>
      <c r="N2329" t="s">
        <v>10635</v>
      </c>
      <c r="O2329" t="s">
        <v>818</v>
      </c>
      <c r="P2329" t="s">
        <v>10671</v>
      </c>
      <c r="Q2329" t="s">
        <v>10671</v>
      </c>
      <c r="R2329" t="s">
        <v>755</v>
      </c>
      <c r="S2329" t="s">
        <v>795</v>
      </c>
      <c r="T2329" t="s">
        <v>14438</v>
      </c>
      <c r="U2329" t="s">
        <v>965</v>
      </c>
      <c r="V2329" t="s">
        <v>10638</v>
      </c>
      <c r="W2329" t="s">
        <v>970</v>
      </c>
      <c r="X2329" t="s">
        <v>14443</v>
      </c>
    </row>
    <row r="2330" spans="2:24" ht="11" outlineLevel="1" x14ac:dyDescent="0.15">
      <c r="B2330" t="s">
        <v>1770</v>
      </c>
      <c r="C2330" t="s">
        <v>1383</v>
      </c>
      <c r="D2330" t="s">
        <v>179</v>
      </c>
      <c r="E2330" t="s">
        <v>10905</v>
      </c>
      <c r="F2330" t="s">
        <v>12674</v>
      </c>
      <c r="G2330" t="s">
        <v>1299</v>
      </c>
      <c r="H2330" s="17">
        <v>42766</v>
      </c>
      <c r="I2330" s="15">
        <v>2017</v>
      </c>
      <c r="J2330" t="s">
        <v>10634</v>
      </c>
      <c r="K2330" s="5">
        <v>85850.35</v>
      </c>
      <c r="L2330" t="s">
        <v>967</v>
      </c>
      <c r="M2330" t="s">
        <v>985</v>
      </c>
      <c r="N2330" t="s">
        <v>10635</v>
      </c>
      <c r="O2330" t="s">
        <v>818</v>
      </c>
      <c r="P2330" t="s">
        <v>10671</v>
      </c>
      <c r="Q2330" t="s">
        <v>10671</v>
      </c>
      <c r="R2330" t="s">
        <v>755</v>
      </c>
      <c r="S2330" t="s">
        <v>795</v>
      </c>
      <c r="T2330" t="s">
        <v>14438</v>
      </c>
      <c r="U2330" t="s">
        <v>965</v>
      </c>
      <c r="V2330" t="s">
        <v>10638</v>
      </c>
      <c r="W2330" t="s">
        <v>970</v>
      </c>
      <c r="X2330" t="s">
        <v>14444</v>
      </c>
    </row>
    <row r="2331" spans="2:24" ht="11" outlineLevel="1" x14ac:dyDescent="0.15">
      <c r="B2331" t="s">
        <v>1770</v>
      </c>
      <c r="C2331" t="s">
        <v>1383</v>
      </c>
      <c r="D2331" t="s">
        <v>179</v>
      </c>
      <c r="E2331" t="s">
        <v>10935</v>
      </c>
      <c r="F2331" t="s">
        <v>12674</v>
      </c>
      <c r="G2331" t="s">
        <v>1299</v>
      </c>
      <c r="H2331" s="17">
        <v>42823</v>
      </c>
      <c r="I2331" s="15">
        <v>2017</v>
      </c>
      <c r="J2331" t="s">
        <v>10634</v>
      </c>
      <c r="K2331" s="5">
        <v>0</v>
      </c>
      <c r="L2331" t="s">
        <v>967</v>
      </c>
      <c r="M2331" t="s">
        <v>985</v>
      </c>
      <c r="N2331" t="s">
        <v>10635</v>
      </c>
      <c r="O2331" t="s">
        <v>818</v>
      </c>
      <c r="P2331" t="s">
        <v>10671</v>
      </c>
      <c r="Q2331" t="s">
        <v>10671</v>
      </c>
      <c r="R2331" t="s">
        <v>755</v>
      </c>
      <c r="S2331" t="s">
        <v>795</v>
      </c>
      <c r="T2331" t="s">
        <v>14438</v>
      </c>
      <c r="U2331" t="s">
        <v>965</v>
      </c>
      <c r="V2331" t="s">
        <v>10638</v>
      </c>
      <c r="W2331" t="s">
        <v>970</v>
      </c>
      <c r="X2331" t="s">
        <v>14445</v>
      </c>
    </row>
    <row r="2332" spans="2:24" ht="11" outlineLevel="1" x14ac:dyDescent="0.15">
      <c r="B2332" t="s">
        <v>1770</v>
      </c>
      <c r="C2332" t="s">
        <v>1383</v>
      </c>
      <c r="D2332" t="s">
        <v>179</v>
      </c>
      <c r="E2332" t="s">
        <v>10649</v>
      </c>
      <c r="F2332" t="s">
        <v>12674</v>
      </c>
      <c r="G2332" t="s">
        <v>1299</v>
      </c>
      <c r="H2332" s="17">
        <v>42548</v>
      </c>
      <c r="I2332" s="15">
        <v>2016</v>
      </c>
      <c r="J2332" t="s">
        <v>10634</v>
      </c>
      <c r="K2332" s="5">
        <v>1962918</v>
      </c>
      <c r="L2332" t="s">
        <v>967</v>
      </c>
      <c r="M2332" t="s">
        <v>985</v>
      </c>
      <c r="N2332" t="s">
        <v>10635</v>
      </c>
      <c r="O2332" t="s">
        <v>818</v>
      </c>
      <c r="P2332" t="s">
        <v>10671</v>
      </c>
      <c r="Q2332" t="s">
        <v>10671</v>
      </c>
      <c r="R2332" t="s">
        <v>755</v>
      </c>
      <c r="S2332" t="s">
        <v>795</v>
      </c>
      <c r="T2332" t="s">
        <v>14438</v>
      </c>
      <c r="U2332" t="s">
        <v>965</v>
      </c>
      <c r="V2332" t="s">
        <v>10638</v>
      </c>
      <c r="W2332" t="s">
        <v>970</v>
      </c>
      <c r="X2332" t="s">
        <v>14446</v>
      </c>
    </row>
    <row r="2333" spans="2:24" ht="11" outlineLevel="1" x14ac:dyDescent="0.15">
      <c r="B2333" t="s">
        <v>1770</v>
      </c>
      <c r="C2333" t="s">
        <v>1383</v>
      </c>
      <c r="D2333" t="s">
        <v>179</v>
      </c>
      <c r="E2333" t="s">
        <v>10968</v>
      </c>
      <c r="F2333" t="s">
        <v>12674</v>
      </c>
      <c r="G2333" t="s">
        <v>1299</v>
      </c>
      <c r="H2333" s="17">
        <v>43068</v>
      </c>
      <c r="I2333" s="15">
        <v>2018</v>
      </c>
      <c r="J2333" t="s">
        <v>10634</v>
      </c>
      <c r="K2333" s="5">
        <v>-4518.7</v>
      </c>
      <c r="L2333" t="s">
        <v>967</v>
      </c>
      <c r="M2333" t="s">
        <v>985</v>
      </c>
      <c r="N2333" t="s">
        <v>10635</v>
      </c>
      <c r="O2333" t="s">
        <v>818</v>
      </c>
      <c r="P2333" t="s">
        <v>10671</v>
      </c>
      <c r="Q2333" t="s">
        <v>10671</v>
      </c>
      <c r="R2333" t="s">
        <v>755</v>
      </c>
      <c r="S2333" t="s">
        <v>795</v>
      </c>
      <c r="T2333" t="s">
        <v>14447</v>
      </c>
      <c r="U2333" t="s">
        <v>965</v>
      </c>
      <c r="V2333" t="s">
        <v>10638</v>
      </c>
      <c r="W2333" t="s">
        <v>970</v>
      </c>
      <c r="X2333" t="s">
        <v>14448</v>
      </c>
    </row>
    <row r="2334" spans="2:24" ht="11" outlineLevel="1" x14ac:dyDescent="0.15">
      <c r="B2334" t="s">
        <v>1770</v>
      </c>
      <c r="C2334" t="s">
        <v>1383</v>
      </c>
      <c r="D2334" t="s">
        <v>179</v>
      </c>
      <c r="E2334" t="s">
        <v>10956</v>
      </c>
      <c r="F2334" t="s">
        <v>12674</v>
      </c>
      <c r="G2334" t="s">
        <v>1299</v>
      </c>
      <c r="H2334" s="17">
        <v>42678</v>
      </c>
      <c r="I2334" s="15">
        <v>2017</v>
      </c>
      <c r="J2334" t="s">
        <v>10634</v>
      </c>
      <c r="K2334" s="5">
        <v>0</v>
      </c>
      <c r="L2334" t="s">
        <v>967</v>
      </c>
      <c r="M2334" t="s">
        <v>985</v>
      </c>
      <c r="N2334" t="s">
        <v>10635</v>
      </c>
      <c r="O2334" t="s">
        <v>818</v>
      </c>
      <c r="P2334" t="s">
        <v>10671</v>
      </c>
      <c r="Q2334" t="s">
        <v>10671</v>
      </c>
      <c r="R2334" t="s">
        <v>755</v>
      </c>
      <c r="S2334" t="s">
        <v>795</v>
      </c>
      <c r="T2334" t="s">
        <v>14438</v>
      </c>
      <c r="U2334" t="s">
        <v>965</v>
      </c>
      <c r="V2334" t="s">
        <v>10638</v>
      </c>
      <c r="W2334" t="s">
        <v>970</v>
      </c>
      <c r="X2334" t="s">
        <v>14449</v>
      </c>
    </row>
    <row r="2335" spans="2:24" ht="11" outlineLevel="1" x14ac:dyDescent="0.15">
      <c r="B2335" t="s">
        <v>1770</v>
      </c>
      <c r="C2335" t="s">
        <v>1383</v>
      </c>
      <c r="D2335" t="s">
        <v>179</v>
      </c>
      <c r="E2335" t="s">
        <v>10889</v>
      </c>
      <c r="F2335" t="s">
        <v>12674</v>
      </c>
      <c r="G2335" t="s">
        <v>1299</v>
      </c>
      <c r="H2335" s="17">
        <v>42720</v>
      </c>
      <c r="I2335" s="15">
        <v>2017</v>
      </c>
      <c r="J2335" t="s">
        <v>10634</v>
      </c>
      <c r="K2335" s="5">
        <v>0</v>
      </c>
      <c r="L2335" t="s">
        <v>967</v>
      </c>
      <c r="M2335" t="s">
        <v>985</v>
      </c>
      <c r="N2335" t="s">
        <v>10635</v>
      </c>
      <c r="O2335" t="s">
        <v>818</v>
      </c>
      <c r="P2335" t="s">
        <v>10671</v>
      </c>
      <c r="Q2335" t="s">
        <v>10671</v>
      </c>
      <c r="R2335" t="s">
        <v>755</v>
      </c>
      <c r="S2335" t="s">
        <v>795</v>
      </c>
      <c r="T2335" t="s">
        <v>14438</v>
      </c>
      <c r="U2335" t="s">
        <v>965</v>
      </c>
      <c r="V2335" t="s">
        <v>10638</v>
      </c>
      <c r="W2335" t="s">
        <v>970</v>
      </c>
      <c r="X2335" t="s">
        <v>14450</v>
      </c>
    </row>
    <row r="2336" spans="2:24" ht="11" outlineLevel="1" x14ac:dyDescent="0.15">
      <c r="B2336" t="s">
        <v>1770</v>
      </c>
      <c r="C2336" t="s">
        <v>1383</v>
      </c>
      <c r="D2336" t="s">
        <v>179</v>
      </c>
      <c r="E2336" t="s">
        <v>10950</v>
      </c>
      <c r="F2336" t="s">
        <v>12674</v>
      </c>
      <c r="G2336" t="s">
        <v>1299</v>
      </c>
      <c r="H2336" s="17">
        <v>42662</v>
      </c>
      <c r="I2336" s="15">
        <v>2017</v>
      </c>
      <c r="J2336" t="s">
        <v>10634</v>
      </c>
      <c r="K2336" s="5">
        <v>0</v>
      </c>
      <c r="L2336" t="s">
        <v>967</v>
      </c>
      <c r="M2336" t="s">
        <v>985</v>
      </c>
      <c r="N2336" t="s">
        <v>10635</v>
      </c>
      <c r="O2336" t="s">
        <v>818</v>
      </c>
      <c r="P2336" t="s">
        <v>10671</v>
      </c>
      <c r="Q2336" t="s">
        <v>10671</v>
      </c>
      <c r="R2336" t="s">
        <v>755</v>
      </c>
      <c r="S2336" t="s">
        <v>795</v>
      </c>
      <c r="T2336" t="s">
        <v>14438</v>
      </c>
      <c r="U2336" t="s">
        <v>965</v>
      </c>
      <c r="V2336" t="s">
        <v>10638</v>
      </c>
      <c r="W2336" t="s">
        <v>970</v>
      </c>
      <c r="X2336" t="s">
        <v>14451</v>
      </c>
    </row>
    <row r="2337" spans="2:24" ht="11" outlineLevel="1" x14ac:dyDescent="0.15">
      <c r="B2337" t="s">
        <v>1772</v>
      </c>
      <c r="C2337" t="s">
        <v>1773</v>
      </c>
      <c r="D2337" t="s">
        <v>1410</v>
      </c>
      <c r="E2337" t="s">
        <v>10640</v>
      </c>
      <c r="F2337" t="s">
        <v>12990</v>
      </c>
      <c r="G2337" t="s">
        <v>1412</v>
      </c>
      <c r="H2337" s="17">
        <v>45818</v>
      </c>
      <c r="I2337" s="15">
        <v>2025</v>
      </c>
      <c r="J2337" t="s">
        <v>10634</v>
      </c>
      <c r="K2337" s="5">
        <v>-159194.18</v>
      </c>
      <c r="L2337" t="s">
        <v>967</v>
      </c>
      <c r="M2337" t="s">
        <v>985</v>
      </c>
      <c r="N2337" t="s">
        <v>11711</v>
      </c>
      <c r="O2337" t="s">
        <v>796</v>
      </c>
      <c r="P2337" t="s">
        <v>10885</v>
      </c>
      <c r="Q2337" t="s">
        <v>10685</v>
      </c>
      <c r="R2337" t="s">
        <v>752</v>
      </c>
      <c r="S2337" t="s">
        <v>824</v>
      </c>
      <c r="T2337" t="s">
        <v>12803</v>
      </c>
      <c r="U2337" t="s">
        <v>965</v>
      </c>
      <c r="V2337" t="s">
        <v>10638</v>
      </c>
      <c r="W2337" t="s">
        <v>970</v>
      </c>
      <c r="X2337" t="s">
        <v>14452</v>
      </c>
    </row>
    <row r="2338" spans="2:24" ht="11" outlineLevel="1" x14ac:dyDescent="0.15">
      <c r="B2338" t="s">
        <v>1772</v>
      </c>
      <c r="C2338" t="s">
        <v>1773</v>
      </c>
      <c r="D2338" t="s">
        <v>1410</v>
      </c>
      <c r="E2338" t="s">
        <v>10655</v>
      </c>
      <c r="F2338" t="s">
        <v>12990</v>
      </c>
      <c r="G2338" t="s">
        <v>1412</v>
      </c>
      <c r="H2338" s="17">
        <v>44911</v>
      </c>
      <c r="I2338" s="15">
        <v>2023</v>
      </c>
      <c r="J2338" t="s">
        <v>10634</v>
      </c>
      <c r="K2338" s="5">
        <v>0</v>
      </c>
      <c r="L2338" t="s">
        <v>967</v>
      </c>
      <c r="M2338" t="s">
        <v>985</v>
      </c>
      <c r="N2338" t="s">
        <v>11711</v>
      </c>
      <c r="O2338" t="s">
        <v>796</v>
      </c>
      <c r="P2338" t="s">
        <v>10671</v>
      </c>
      <c r="Q2338" t="s">
        <v>10685</v>
      </c>
      <c r="R2338" t="s">
        <v>752</v>
      </c>
      <c r="S2338" t="s">
        <v>824</v>
      </c>
      <c r="T2338" t="s">
        <v>14453</v>
      </c>
      <c r="U2338" t="s">
        <v>965</v>
      </c>
      <c r="V2338" t="s">
        <v>10638</v>
      </c>
      <c r="W2338" t="s">
        <v>970</v>
      </c>
      <c r="X2338" t="s">
        <v>14454</v>
      </c>
    </row>
    <row r="2339" spans="2:24" ht="11" outlineLevel="1" x14ac:dyDescent="0.15">
      <c r="B2339" t="s">
        <v>1772</v>
      </c>
      <c r="C2339" t="s">
        <v>1773</v>
      </c>
      <c r="D2339" t="s">
        <v>1410</v>
      </c>
      <c r="E2339" t="s">
        <v>10632</v>
      </c>
      <c r="F2339" t="s">
        <v>12990</v>
      </c>
      <c r="G2339" t="s">
        <v>1412</v>
      </c>
      <c r="H2339" s="17">
        <v>44741</v>
      </c>
      <c r="I2339" s="15">
        <v>2022</v>
      </c>
      <c r="J2339" t="s">
        <v>10634</v>
      </c>
      <c r="K2339" s="5">
        <v>500</v>
      </c>
      <c r="L2339" t="s">
        <v>967</v>
      </c>
      <c r="M2339" t="s">
        <v>985</v>
      </c>
      <c r="N2339" t="s">
        <v>11711</v>
      </c>
      <c r="O2339" t="s">
        <v>796</v>
      </c>
      <c r="P2339" t="s">
        <v>10671</v>
      </c>
      <c r="Q2339" t="s">
        <v>10685</v>
      </c>
      <c r="R2339" t="s">
        <v>752</v>
      </c>
      <c r="S2339" t="s">
        <v>824</v>
      </c>
      <c r="T2339" t="s">
        <v>14455</v>
      </c>
      <c r="U2339" t="s">
        <v>965</v>
      </c>
      <c r="V2339" t="s">
        <v>10638</v>
      </c>
      <c r="W2339" t="s">
        <v>970</v>
      </c>
      <c r="X2339" t="s">
        <v>14456</v>
      </c>
    </row>
    <row r="2340" spans="2:24" ht="11" outlineLevel="1" x14ac:dyDescent="0.15">
      <c r="B2340" t="s">
        <v>1772</v>
      </c>
      <c r="C2340" t="s">
        <v>1773</v>
      </c>
      <c r="D2340" t="s">
        <v>1410</v>
      </c>
      <c r="E2340" t="s">
        <v>10649</v>
      </c>
      <c r="F2340" t="s">
        <v>12990</v>
      </c>
      <c r="G2340" t="s">
        <v>1412</v>
      </c>
      <c r="H2340" s="17">
        <v>43997</v>
      </c>
      <c r="I2340" s="15">
        <v>2020</v>
      </c>
      <c r="J2340" t="s">
        <v>10634</v>
      </c>
      <c r="K2340" s="5">
        <v>1587152.75</v>
      </c>
      <c r="L2340" t="s">
        <v>967</v>
      </c>
      <c r="M2340" t="s">
        <v>985</v>
      </c>
      <c r="N2340" t="s">
        <v>11711</v>
      </c>
      <c r="O2340" t="s">
        <v>796</v>
      </c>
      <c r="P2340" t="s">
        <v>10671</v>
      </c>
      <c r="Q2340" t="s">
        <v>10685</v>
      </c>
      <c r="R2340" t="s">
        <v>752</v>
      </c>
      <c r="S2340" t="s">
        <v>824</v>
      </c>
      <c r="T2340" t="s">
        <v>14457</v>
      </c>
      <c r="U2340" t="s">
        <v>965</v>
      </c>
      <c r="V2340" t="s">
        <v>10638</v>
      </c>
      <c r="W2340" t="s">
        <v>970</v>
      </c>
      <c r="X2340" t="s">
        <v>14458</v>
      </c>
    </row>
    <row r="2341" spans="2:24" ht="11" outlineLevel="1" x14ac:dyDescent="0.15">
      <c r="B2341" t="s">
        <v>1772</v>
      </c>
      <c r="C2341" t="s">
        <v>1773</v>
      </c>
      <c r="D2341" t="s">
        <v>1410</v>
      </c>
      <c r="E2341" t="s">
        <v>10646</v>
      </c>
      <c r="F2341" t="s">
        <v>12990</v>
      </c>
      <c r="G2341" t="s">
        <v>1412</v>
      </c>
      <c r="H2341" s="17">
        <v>44938</v>
      </c>
      <c r="I2341" s="15">
        <v>2023</v>
      </c>
      <c r="J2341" t="s">
        <v>10634</v>
      </c>
      <c r="K2341" s="5">
        <v>0</v>
      </c>
      <c r="L2341" t="s">
        <v>967</v>
      </c>
      <c r="M2341" t="s">
        <v>985</v>
      </c>
      <c r="N2341" t="s">
        <v>11711</v>
      </c>
      <c r="O2341" t="s">
        <v>796</v>
      </c>
      <c r="P2341" t="s">
        <v>10671</v>
      </c>
      <c r="Q2341" t="s">
        <v>10685</v>
      </c>
      <c r="R2341" t="s">
        <v>752</v>
      </c>
      <c r="S2341" t="s">
        <v>824</v>
      </c>
      <c r="T2341" t="s">
        <v>14453</v>
      </c>
      <c r="U2341" t="s">
        <v>965</v>
      </c>
      <c r="V2341" t="s">
        <v>10638</v>
      </c>
      <c r="W2341" t="s">
        <v>970</v>
      </c>
      <c r="X2341" t="s">
        <v>14459</v>
      </c>
    </row>
    <row r="2342" spans="2:24" ht="11" outlineLevel="1" x14ac:dyDescent="0.15">
      <c r="B2342" t="s">
        <v>1772</v>
      </c>
      <c r="C2342" t="s">
        <v>1773</v>
      </c>
      <c r="D2342" t="s">
        <v>1410</v>
      </c>
      <c r="E2342" t="s">
        <v>10664</v>
      </c>
      <c r="F2342" t="s">
        <v>12990</v>
      </c>
      <c r="G2342" t="s">
        <v>1412</v>
      </c>
      <c r="H2342" s="17">
        <v>44644</v>
      </c>
      <c r="I2342" s="15">
        <v>2022</v>
      </c>
      <c r="J2342" t="s">
        <v>10634</v>
      </c>
      <c r="K2342" s="5">
        <v>684742.59</v>
      </c>
      <c r="L2342" t="s">
        <v>967</v>
      </c>
      <c r="M2342" t="s">
        <v>985</v>
      </c>
      <c r="N2342" t="s">
        <v>11711</v>
      </c>
      <c r="O2342" t="s">
        <v>796</v>
      </c>
      <c r="P2342" t="s">
        <v>10671</v>
      </c>
      <c r="Q2342" t="s">
        <v>10886</v>
      </c>
      <c r="R2342" t="s">
        <v>752</v>
      </c>
      <c r="S2342" t="s">
        <v>824</v>
      </c>
      <c r="T2342" t="s">
        <v>14460</v>
      </c>
      <c r="U2342" t="s">
        <v>965</v>
      </c>
      <c r="V2342" t="s">
        <v>10638</v>
      </c>
      <c r="W2342" t="s">
        <v>970</v>
      </c>
      <c r="X2342" t="s">
        <v>14461</v>
      </c>
    </row>
    <row r="2343" spans="2:24" ht="11" outlineLevel="1" x14ac:dyDescent="0.15">
      <c r="B2343" t="s">
        <v>1772</v>
      </c>
      <c r="C2343" t="s">
        <v>1773</v>
      </c>
      <c r="D2343" t="s">
        <v>1410</v>
      </c>
      <c r="E2343" t="s">
        <v>10658</v>
      </c>
      <c r="F2343" t="s">
        <v>12990</v>
      </c>
      <c r="G2343" t="s">
        <v>1412</v>
      </c>
      <c r="H2343" s="17">
        <v>44851</v>
      </c>
      <c r="I2343" s="15">
        <v>2023</v>
      </c>
      <c r="J2343" t="s">
        <v>10634</v>
      </c>
      <c r="K2343" s="5">
        <v>0</v>
      </c>
      <c r="L2343" t="s">
        <v>967</v>
      </c>
      <c r="M2343" t="s">
        <v>985</v>
      </c>
      <c r="N2343" t="s">
        <v>11711</v>
      </c>
      <c r="O2343" t="s">
        <v>796</v>
      </c>
      <c r="P2343" t="s">
        <v>10671</v>
      </c>
      <c r="Q2343" t="s">
        <v>10685</v>
      </c>
      <c r="R2343" t="s">
        <v>752</v>
      </c>
      <c r="S2343" t="s">
        <v>824</v>
      </c>
      <c r="T2343" t="s">
        <v>14462</v>
      </c>
      <c r="U2343" t="s">
        <v>965</v>
      </c>
      <c r="V2343" t="s">
        <v>10638</v>
      </c>
      <c r="W2343" t="s">
        <v>970</v>
      </c>
      <c r="X2343" t="s">
        <v>14463</v>
      </c>
    </row>
    <row r="2344" spans="2:24" ht="11" outlineLevel="1" x14ac:dyDescent="0.15">
      <c r="B2344" t="s">
        <v>1772</v>
      </c>
      <c r="C2344" t="s">
        <v>1773</v>
      </c>
      <c r="D2344" t="s">
        <v>1410</v>
      </c>
      <c r="E2344" t="s">
        <v>10661</v>
      </c>
      <c r="F2344" t="s">
        <v>12990</v>
      </c>
      <c r="G2344" t="s">
        <v>1412</v>
      </c>
      <c r="H2344" s="17">
        <v>44853</v>
      </c>
      <c r="I2344" s="15">
        <v>2023</v>
      </c>
      <c r="J2344" t="s">
        <v>10634</v>
      </c>
      <c r="K2344" s="5">
        <v>0</v>
      </c>
      <c r="L2344" t="s">
        <v>967</v>
      </c>
      <c r="M2344" t="s">
        <v>985</v>
      </c>
      <c r="N2344" t="s">
        <v>11711</v>
      </c>
      <c r="O2344" t="s">
        <v>796</v>
      </c>
      <c r="P2344" t="s">
        <v>10671</v>
      </c>
      <c r="Q2344" t="s">
        <v>10685</v>
      </c>
      <c r="R2344" t="s">
        <v>752</v>
      </c>
      <c r="S2344" t="s">
        <v>824</v>
      </c>
      <c r="T2344" t="s">
        <v>14464</v>
      </c>
      <c r="U2344" t="s">
        <v>965</v>
      </c>
      <c r="V2344" t="s">
        <v>10638</v>
      </c>
      <c r="W2344" t="s">
        <v>970</v>
      </c>
      <c r="X2344" t="s">
        <v>14465</v>
      </c>
    </row>
    <row r="2345" spans="2:24" ht="11" outlineLevel="1" x14ac:dyDescent="0.15">
      <c r="B2345" t="s">
        <v>1772</v>
      </c>
      <c r="C2345" t="s">
        <v>1773</v>
      </c>
      <c r="D2345" t="s">
        <v>1410</v>
      </c>
      <c r="E2345" t="s">
        <v>10652</v>
      </c>
      <c r="F2345" t="s">
        <v>12990</v>
      </c>
      <c r="G2345" t="s">
        <v>1412</v>
      </c>
      <c r="H2345" s="17">
        <v>44090</v>
      </c>
      <c r="I2345" s="15">
        <v>2020</v>
      </c>
      <c r="J2345" t="s">
        <v>10634</v>
      </c>
      <c r="K2345" s="5">
        <v>0</v>
      </c>
      <c r="L2345" t="s">
        <v>967</v>
      </c>
      <c r="M2345" t="s">
        <v>985</v>
      </c>
      <c r="N2345" t="s">
        <v>11711</v>
      </c>
      <c r="O2345" t="s">
        <v>796</v>
      </c>
      <c r="P2345" t="s">
        <v>10671</v>
      </c>
      <c r="Q2345" t="s">
        <v>10685</v>
      </c>
      <c r="R2345" t="s">
        <v>752</v>
      </c>
      <c r="S2345" t="s">
        <v>824</v>
      </c>
      <c r="T2345" t="s">
        <v>14466</v>
      </c>
      <c r="U2345" t="s">
        <v>965</v>
      </c>
      <c r="V2345" t="s">
        <v>10638</v>
      </c>
      <c r="W2345" t="s">
        <v>970</v>
      </c>
      <c r="X2345" t="s">
        <v>14467</v>
      </c>
    </row>
    <row r="2346" spans="2:24" ht="11" outlineLevel="1" x14ac:dyDescent="0.15">
      <c r="B2346" t="s">
        <v>1772</v>
      </c>
      <c r="C2346" t="s">
        <v>1773</v>
      </c>
      <c r="D2346" t="s">
        <v>1410</v>
      </c>
      <c r="E2346" t="s">
        <v>10643</v>
      </c>
      <c r="F2346" t="s">
        <v>12990</v>
      </c>
      <c r="G2346" t="s">
        <v>1412</v>
      </c>
      <c r="H2346" s="17">
        <v>44649</v>
      </c>
      <c r="I2346" s="15">
        <v>2022</v>
      </c>
      <c r="J2346" t="s">
        <v>10634</v>
      </c>
      <c r="K2346" s="5">
        <v>0</v>
      </c>
      <c r="L2346" t="s">
        <v>967</v>
      </c>
      <c r="M2346" t="s">
        <v>985</v>
      </c>
      <c r="N2346" t="s">
        <v>11711</v>
      </c>
      <c r="O2346" t="s">
        <v>796</v>
      </c>
      <c r="P2346" t="s">
        <v>10671</v>
      </c>
      <c r="Q2346" t="s">
        <v>10685</v>
      </c>
      <c r="R2346" t="s">
        <v>752</v>
      </c>
      <c r="S2346" t="s">
        <v>824</v>
      </c>
      <c r="T2346" t="s">
        <v>14468</v>
      </c>
      <c r="U2346" t="s">
        <v>965</v>
      </c>
      <c r="V2346" t="s">
        <v>10638</v>
      </c>
      <c r="W2346" t="s">
        <v>970</v>
      </c>
      <c r="X2346" t="s">
        <v>14469</v>
      </c>
    </row>
    <row r="2347" spans="2:24" ht="11" outlineLevel="1" x14ac:dyDescent="0.15">
      <c r="B2347" t="s">
        <v>1775</v>
      </c>
      <c r="C2347" t="s">
        <v>1776</v>
      </c>
      <c r="D2347" t="s">
        <v>177</v>
      </c>
      <c r="E2347" t="s">
        <v>10989</v>
      </c>
      <c r="F2347" t="s">
        <v>11029</v>
      </c>
      <c r="G2347" t="s">
        <v>992</v>
      </c>
      <c r="H2347" s="17">
        <v>43111</v>
      </c>
      <c r="I2347" s="15">
        <v>2018</v>
      </c>
      <c r="J2347" t="s">
        <v>10634</v>
      </c>
      <c r="K2347" s="5">
        <v>0</v>
      </c>
      <c r="L2347" t="s">
        <v>967</v>
      </c>
      <c r="M2347" t="s">
        <v>985</v>
      </c>
      <c r="N2347" t="s">
        <v>10635</v>
      </c>
      <c r="O2347" t="s">
        <v>796</v>
      </c>
      <c r="P2347" t="s">
        <v>10671</v>
      </c>
      <c r="Q2347" t="s">
        <v>10671</v>
      </c>
      <c r="R2347" t="s">
        <v>739</v>
      </c>
      <c r="S2347" t="s">
        <v>795</v>
      </c>
      <c r="T2347" t="s">
        <v>14470</v>
      </c>
      <c r="U2347" t="s">
        <v>965</v>
      </c>
      <c r="V2347" t="s">
        <v>10638</v>
      </c>
      <c r="W2347" t="s">
        <v>970</v>
      </c>
      <c r="X2347" t="s">
        <v>14471</v>
      </c>
    </row>
    <row r="2348" spans="2:24" ht="11" outlineLevel="1" x14ac:dyDescent="0.15">
      <c r="B2348" t="s">
        <v>1775</v>
      </c>
      <c r="C2348" t="s">
        <v>1776</v>
      </c>
      <c r="D2348" t="s">
        <v>177</v>
      </c>
      <c r="E2348" t="s">
        <v>10649</v>
      </c>
      <c r="F2348" t="s">
        <v>11029</v>
      </c>
      <c r="G2348" t="s">
        <v>992</v>
      </c>
      <c r="H2348" s="17">
        <v>43003</v>
      </c>
      <c r="I2348" s="15">
        <v>2017</v>
      </c>
      <c r="J2348" t="s">
        <v>10634</v>
      </c>
      <c r="K2348" s="5">
        <v>2350873</v>
      </c>
      <c r="L2348" t="s">
        <v>967</v>
      </c>
      <c r="M2348" t="s">
        <v>985</v>
      </c>
      <c r="N2348" t="s">
        <v>10635</v>
      </c>
      <c r="O2348" t="s">
        <v>796</v>
      </c>
      <c r="P2348" t="s">
        <v>10671</v>
      </c>
      <c r="Q2348" t="s">
        <v>10671</v>
      </c>
      <c r="R2348" t="s">
        <v>739</v>
      </c>
      <c r="S2348" t="s">
        <v>795</v>
      </c>
      <c r="T2348" t="s">
        <v>14472</v>
      </c>
      <c r="U2348" t="s">
        <v>965</v>
      </c>
      <c r="V2348" t="s">
        <v>10638</v>
      </c>
      <c r="W2348" t="s">
        <v>970</v>
      </c>
      <c r="X2348" t="s">
        <v>14473</v>
      </c>
    </row>
    <row r="2349" spans="2:24" ht="11" outlineLevel="1" x14ac:dyDescent="0.15">
      <c r="B2349" t="s">
        <v>1775</v>
      </c>
      <c r="C2349" t="s">
        <v>1776</v>
      </c>
      <c r="D2349" t="s">
        <v>177</v>
      </c>
      <c r="E2349" t="s">
        <v>10950</v>
      </c>
      <c r="F2349" t="s">
        <v>11029</v>
      </c>
      <c r="G2349" t="s">
        <v>992</v>
      </c>
      <c r="H2349" s="17">
        <v>43125</v>
      </c>
      <c r="I2349" s="15">
        <v>2018</v>
      </c>
      <c r="J2349" t="s">
        <v>10634</v>
      </c>
      <c r="K2349" s="5">
        <v>0</v>
      </c>
      <c r="L2349" t="s">
        <v>967</v>
      </c>
      <c r="M2349" t="s">
        <v>985</v>
      </c>
      <c r="N2349" t="s">
        <v>10635</v>
      </c>
      <c r="O2349" t="s">
        <v>796</v>
      </c>
      <c r="P2349" t="s">
        <v>10671</v>
      </c>
      <c r="Q2349" t="s">
        <v>10671</v>
      </c>
      <c r="R2349" t="s">
        <v>739</v>
      </c>
      <c r="S2349" t="s">
        <v>795</v>
      </c>
      <c r="T2349" t="s">
        <v>14470</v>
      </c>
      <c r="U2349" t="s">
        <v>965</v>
      </c>
      <c r="V2349" t="s">
        <v>10638</v>
      </c>
      <c r="W2349" t="s">
        <v>970</v>
      </c>
      <c r="X2349" t="s">
        <v>14474</v>
      </c>
    </row>
    <row r="2350" spans="2:24" ht="11" outlineLevel="1" x14ac:dyDescent="0.15">
      <c r="B2350" t="s">
        <v>1775</v>
      </c>
      <c r="C2350" t="s">
        <v>1776</v>
      </c>
      <c r="D2350" t="s">
        <v>177</v>
      </c>
      <c r="E2350" t="s">
        <v>10923</v>
      </c>
      <c r="F2350" t="s">
        <v>11029</v>
      </c>
      <c r="G2350" t="s">
        <v>992</v>
      </c>
      <c r="H2350" s="17">
        <v>43187</v>
      </c>
      <c r="I2350" s="15">
        <v>2018</v>
      </c>
      <c r="J2350" t="s">
        <v>10634</v>
      </c>
      <c r="K2350" s="5">
        <v>-175846.02</v>
      </c>
      <c r="L2350" t="s">
        <v>967</v>
      </c>
      <c r="M2350" t="s">
        <v>985</v>
      </c>
      <c r="N2350" t="s">
        <v>10635</v>
      </c>
      <c r="O2350" t="s">
        <v>796</v>
      </c>
      <c r="P2350" t="s">
        <v>10671</v>
      </c>
      <c r="Q2350" t="s">
        <v>10671</v>
      </c>
      <c r="R2350" t="s">
        <v>739</v>
      </c>
      <c r="S2350" t="s">
        <v>795</v>
      </c>
      <c r="T2350" t="s">
        <v>14470</v>
      </c>
      <c r="U2350" t="s">
        <v>965</v>
      </c>
      <c r="V2350" t="s">
        <v>10638</v>
      </c>
      <c r="W2350" t="s">
        <v>970</v>
      </c>
      <c r="X2350" t="s">
        <v>14475</v>
      </c>
    </row>
    <row r="2351" spans="2:24" ht="11" outlineLevel="1" x14ac:dyDescent="0.15">
      <c r="B2351" t="s">
        <v>1775</v>
      </c>
      <c r="C2351" t="s">
        <v>1776</v>
      </c>
      <c r="D2351" t="s">
        <v>177</v>
      </c>
      <c r="E2351" t="s">
        <v>10956</v>
      </c>
      <c r="F2351" t="s">
        <v>11029</v>
      </c>
      <c r="G2351" t="s">
        <v>992</v>
      </c>
      <c r="H2351" s="17">
        <v>43143</v>
      </c>
      <c r="I2351" s="15">
        <v>2018</v>
      </c>
      <c r="J2351" t="s">
        <v>10634</v>
      </c>
      <c r="K2351" s="5">
        <v>0</v>
      </c>
      <c r="L2351" t="s">
        <v>967</v>
      </c>
      <c r="M2351" t="s">
        <v>985</v>
      </c>
      <c r="N2351" t="s">
        <v>10635</v>
      </c>
      <c r="O2351" t="s">
        <v>796</v>
      </c>
      <c r="P2351" t="s">
        <v>10671</v>
      </c>
      <c r="Q2351" t="s">
        <v>10671</v>
      </c>
      <c r="R2351" t="s">
        <v>739</v>
      </c>
      <c r="S2351" t="s">
        <v>795</v>
      </c>
      <c r="T2351" t="s">
        <v>14470</v>
      </c>
      <c r="U2351" t="s">
        <v>965</v>
      </c>
      <c r="V2351" t="s">
        <v>10638</v>
      </c>
      <c r="W2351" t="s">
        <v>970</v>
      </c>
      <c r="X2351" t="s">
        <v>14476</v>
      </c>
    </row>
    <row r="2352" spans="2:24" ht="11" outlineLevel="1" x14ac:dyDescent="0.15">
      <c r="B2352" t="s">
        <v>1778</v>
      </c>
      <c r="C2352" t="s">
        <v>1779</v>
      </c>
      <c r="D2352" t="s">
        <v>177</v>
      </c>
      <c r="E2352" t="s">
        <v>10632</v>
      </c>
      <c r="F2352" t="s">
        <v>11029</v>
      </c>
      <c r="G2352" t="s">
        <v>992</v>
      </c>
      <c r="H2352" s="17">
        <v>43501</v>
      </c>
      <c r="I2352" s="15">
        <v>2019</v>
      </c>
      <c r="J2352" t="s">
        <v>10634</v>
      </c>
      <c r="K2352" s="5">
        <v>0</v>
      </c>
      <c r="L2352" t="s">
        <v>967</v>
      </c>
      <c r="M2352" t="s">
        <v>985</v>
      </c>
      <c r="N2352" t="s">
        <v>10635</v>
      </c>
      <c r="O2352" t="s">
        <v>796</v>
      </c>
      <c r="P2352" t="s">
        <v>10671</v>
      </c>
      <c r="Q2352" t="s">
        <v>10671</v>
      </c>
      <c r="R2352" t="s">
        <v>739</v>
      </c>
      <c r="S2352" t="s">
        <v>795</v>
      </c>
      <c r="T2352" t="s">
        <v>14477</v>
      </c>
      <c r="U2352" t="s">
        <v>965</v>
      </c>
      <c r="V2352" t="s">
        <v>10638</v>
      </c>
      <c r="W2352" t="s">
        <v>970</v>
      </c>
      <c r="X2352" t="s">
        <v>14478</v>
      </c>
    </row>
    <row r="2353" spans="2:24" ht="11" outlineLevel="1" x14ac:dyDescent="0.15">
      <c r="B2353" t="s">
        <v>1778</v>
      </c>
      <c r="C2353" t="s">
        <v>1779</v>
      </c>
      <c r="D2353" t="s">
        <v>177</v>
      </c>
      <c r="E2353" t="s">
        <v>10664</v>
      </c>
      <c r="F2353" t="s">
        <v>11029</v>
      </c>
      <c r="G2353" t="s">
        <v>992</v>
      </c>
      <c r="H2353" s="17">
        <v>43447</v>
      </c>
      <c r="I2353" s="15">
        <v>2019</v>
      </c>
      <c r="J2353" t="s">
        <v>10634</v>
      </c>
      <c r="K2353" s="5">
        <v>0</v>
      </c>
      <c r="L2353" t="s">
        <v>967</v>
      </c>
      <c r="M2353" t="s">
        <v>985</v>
      </c>
      <c r="N2353" t="s">
        <v>10635</v>
      </c>
      <c r="O2353" t="s">
        <v>796</v>
      </c>
      <c r="P2353" t="s">
        <v>10671</v>
      </c>
      <c r="Q2353" t="s">
        <v>10671</v>
      </c>
      <c r="R2353" t="s">
        <v>739</v>
      </c>
      <c r="S2353" t="s">
        <v>795</v>
      </c>
      <c r="T2353" t="s">
        <v>14477</v>
      </c>
      <c r="U2353" t="s">
        <v>965</v>
      </c>
      <c r="V2353" t="s">
        <v>10638</v>
      </c>
      <c r="W2353" t="s">
        <v>970</v>
      </c>
      <c r="X2353" t="s">
        <v>14479</v>
      </c>
    </row>
    <row r="2354" spans="2:24" ht="11" outlineLevel="1" x14ac:dyDescent="0.15">
      <c r="B2354" t="s">
        <v>1778</v>
      </c>
      <c r="C2354" t="s">
        <v>1779</v>
      </c>
      <c r="D2354" t="s">
        <v>177</v>
      </c>
      <c r="E2354" t="s">
        <v>10643</v>
      </c>
      <c r="F2354" t="s">
        <v>11029</v>
      </c>
      <c r="G2354" t="s">
        <v>992</v>
      </c>
      <c r="H2354" s="17">
        <v>43487</v>
      </c>
      <c r="I2354" s="15">
        <v>2019</v>
      </c>
      <c r="J2354" t="s">
        <v>10634</v>
      </c>
      <c r="K2354" s="5">
        <v>0</v>
      </c>
      <c r="L2354" t="s">
        <v>967</v>
      </c>
      <c r="M2354" t="s">
        <v>985</v>
      </c>
      <c r="N2354" t="s">
        <v>10635</v>
      </c>
      <c r="O2354" t="s">
        <v>796</v>
      </c>
      <c r="P2354" t="s">
        <v>10671</v>
      </c>
      <c r="Q2354" t="s">
        <v>10671</v>
      </c>
      <c r="R2354" t="s">
        <v>739</v>
      </c>
      <c r="S2354" t="s">
        <v>795</v>
      </c>
      <c r="T2354" t="s">
        <v>14477</v>
      </c>
      <c r="U2354" t="s">
        <v>965</v>
      </c>
      <c r="V2354" t="s">
        <v>10638</v>
      </c>
      <c r="W2354" t="s">
        <v>970</v>
      </c>
      <c r="X2354" t="s">
        <v>14480</v>
      </c>
    </row>
    <row r="2355" spans="2:24" ht="11" outlineLevel="1" x14ac:dyDescent="0.15">
      <c r="B2355" t="s">
        <v>1778</v>
      </c>
      <c r="C2355" t="s">
        <v>1779</v>
      </c>
      <c r="D2355" t="s">
        <v>177</v>
      </c>
      <c r="E2355" t="s">
        <v>10649</v>
      </c>
      <c r="F2355" t="s">
        <v>11029</v>
      </c>
      <c r="G2355" t="s">
        <v>992</v>
      </c>
      <c r="H2355" s="17">
        <v>43356</v>
      </c>
      <c r="I2355" s="15">
        <v>2018</v>
      </c>
      <c r="J2355" t="s">
        <v>10634</v>
      </c>
      <c r="K2355" s="5">
        <v>2219326</v>
      </c>
      <c r="L2355" t="s">
        <v>967</v>
      </c>
      <c r="M2355" t="s">
        <v>985</v>
      </c>
      <c r="N2355" t="s">
        <v>10635</v>
      </c>
      <c r="O2355" t="s">
        <v>796</v>
      </c>
      <c r="P2355" t="s">
        <v>10671</v>
      </c>
      <c r="Q2355" t="s">
        <v>10671</v>
      </c>
      <c r="R2355" t="s">
        <v>739</v>
      </c>
      <c r="S2355" t="s">
        <v>795</v>
      </c>
      <c r="T2355" t="s">
        <v>14477</v>
      </c>
      <c r="U2355" t="s">
        <v>965</v>
      </c>
      <c r="V2355" t="s">
        <v>10638</v>
      </c>
      <c r="W2355" t="s">
        <v>970</v>
      </c>
      <c r="X2355" t="s">
        <v>14481</v>
      </c>
    </row>
    <row r="2356" spans="2:24" ht="11" outlineLevel="1" x14ac:dyDescent="0.15">
      <c r="B2356" t="s">
        <v>1778</v>
      </c>
      <c r="C2356" t="s">
        <v>1779</v>
      </c>
      <c r="D2356" t="s">
        <v>177</v>
      </c>
      <c r="E2356" t="s">
        <v>10652</v>
      </c>
      <c r="F2356" t="s">
        <v>11029</v>
      </c>
      <c r="G2356" t="s">
        <v>992</v>
      </c>
      <c r="H2356" s="17">
        <v>43437</v>
      </c>
      <c r="I2356" s="15">
        <v>2019</v>
      </c>
      <c r="J2356" t="s">
        <v>10634</v>
      </c>
      <c r="K2356" s="5">
        <v>0</v>
      </c>
      <c r="L2356" t="s">
        <v>967</v>
      </c>
      <c r="M2356" t="s">
        <v>985</v>
      </c>
      <c r="N2356" t="s">
        <v>10635</v>
      </c>
      <c r="O2356" t="s">
        <v>796</v>
      </c>
      <c r="P2356" t="s">
        <v>10671</v>
      </c>
      <c r="Q2356" t="s">
        <v>10671</v>
      </c>
      <c r="R2356" t="s">
        <v>739</v>
      </c>
      <c r="S2356" t="s">
        <v>795</v>
      </c>
      <c r="T2356" t="s">
        <v>14477</v>
      </c>
      <c r="U2356" t="s">
        <v>965</v>
      </c>
      <c r="V2356" t="s">
        <v>10638</v>
      </c>
      <c r="W2356" t="s">
        <v>970</v>
      </c>
      <c r="X2356" t="s">
        <v>14482</v>
      </c>
    </row>
    <row r="2357" spans="2:24" ht="11" outlineLevel="1" x14ac:dyDescent="0.15">
      <c r="B2357" t="s">
        <v>1778</v>
      </c>
      <c r="C2357" t="s">
        <v>1779</v>
      </c>
      <c r="D2357" t="s">
        <v>177</v>
      </c>
      <c r="E2357" t="s">
        <v>10667</v>
      </c>
      <c r="F2357" t="s">
        <v>11029</v>
      </c>
      <c r="G2357" t="s">
        <v>992</v>
      </c>
      <c r="H2357" s="17">
        <v>43531</v>
      </c>
      <c r="I2357" s="15">
        <v>2019</v>
      </c>
      <c r="J2357" t="s">
        <v>10634</v>
      </c>
      <c r="K2357" s="5">
        <v>-100476.74</v>
      </c>
      <c r="L2357" t="s">
        <v>967</v>
      </c>
      <c r="M2357" t="s">
        <v>985</v>
      </c>
      <c r="N2357" t="s">
        <v>10635</v>
      </c>
      <c r="O2357" t="s">
        <v>796</v>
      </c>
      <c r="P2357" t="s">
        <v>10671</v>
      </c>
      <c r="Q2357" t="s">
        <v>10671</v>
      </c>
      <c r="R2357" t="s">
        <v>739</v>
      </c>
      <c r="S2357" t="s">
        <v>795</v>
      </c>
      <c r="T2357" t="s">
        <v>14477</v>
      </c>
      <c r="U2357" t="s">
        <v>965</v>
      </c>
      <c r="V2357" t="s">
        <v>10638</v>
      </c>
      <c r="W2357" t="s">
        <v>970</v>
      </c>
      <c r="X2357" t="s">
        <v>14483</v>
      </c>
    </row>
    <row r="2358" spans="2:24" ht="11" outlineLevel="1" x14ac:dyDescent="0.15">
      <c r="B2358" t="s">
        <v>1781</v>
      </c>
      <c r="C2358" t="s">
        <v>1782</v>
      </c>
      <c r="D2358" t="s">
        <v>177</v>
      </c>
      <c r="E2358" t="s">
        <v>10989</v>
      </c>
      <c r="F2358" t="s">
        <v>11029</v>
      </c>
      <c r="G2358" t="s">
        <v>992</v>
      </c>
      <c r="H2358" s="17">
        <v>42531</v>
      </c>
      <c r="I2358" s="15">
        <v>2016</v>
      </c>
      <c r="J2358" t="s">
        <v>10634</v>
      </c>
      <c r="K2358" s="5">
        <v>0</v>
      </c>
      <c r="L2358" t="s">
        <v>967</v>
      </c>
      <c r="M2358" t="s">
        <v>985</v>
      </c>
      <c r="N2358" t="s">
        <v>10635</v>
      </c>
      <c r="O2358" t="s">
        <v>796</v>
      </c>
      <c r="P2358" t="s">
        <v>10671</v>
      </c>
      <c r="Q2358" t="s">
        <v>10671</v>
      </c>
      <c r="R2358" t="s">
        <v>739</v>
      </c>
      <c r="S2358" t="s">
        <v>795</v>
      </c>
      <c r="T2358" t="s">
        <v>14484</v>
      </c>
      <c r="U2358" t="s">
        <v>965</v>
      </c>
      <c r="V2358" t="s">
        <v>10638</v>
      </c>
      <c r="W2358" t="s">
        <v>970</v>
      </c>
      <c r="X2358" t="s">
        <v>14485</v>
      </c>
    </row>
    <row r="2359" spans="2:24" ht="11" outlineLevel="1" x14ac:dyDescent="0.15">
      <c r="B2359" t="s">
        <v>1781</v>
      </c>
      <c r="C2359" t="s">
        <v>1782</v>
      </c>
      <c r="D2359" t="s">
        <v>177</v>
      </c>
      <c r="E2359" t="s">
        <v>10956</v>
      </c>
      <c r="F2359" t="s">
        <v>11029</v>
      </c>
      <c r="G2359" t="s">
        <v>992</v>
      </c>
      <c r="H2359" s="17">
        <v>42590</v>
      </c>
      <c r="I2359" s="15">
        <v>2016</v>
      </c>
      <c r="J2359" t="s">
        <v>10634</v>
      </c>
      <c r="K2359" s="5">
        <v>0</v>
      </c>
      <c r="L2359" t="s">
        <v>967</v>
      </c>
      <c r="M2359" t="s">
        <v>985</v>
      </c>
      <c r="N2359" t="s">
        <v>10635</v>
      </c>
      <c r="O2359" t="s">
        <v>796</v>
      </c>
      <c r="P2359" t="s">
        <v>10671</v>
      </c>
      <c r="Q2359" t="s">
        <v>10671</v>
      </c>
      <c r="R2359" t="s">
        <v>739</v>
      </c>
      <c r="S2359" t="s">
        <v>795</v>
      </c>
      <c r="T2359" t="s">
        <v>14486</v>
      </c>
      <c r="U2359" t="s">
        <v>965</v>
      </c>
      <c r="V2359" t="s">
        <v>10638</v>
      </c>
      <c r="W2359" t="s">
        <v>970</v>
      </c>
      <c r="X2359" t="s">
        <v>14487</v>
      </c>
    </row>
    <row r="2360" spans="2:24" ht="11" outlineLevel="1" x14ac:dyDescent="0.15">
      <c r="B2360" t="s">
        <v>1781</v>
      </c>
      <c r="C2360" t="s">
        <v>1782</v>
      </c>
      <c r="D2360" t="s">
        <v>177</v>
      </c>
      <c r="E2360" t="s">
        <v>10905</v>
      </c>
      <c r="F2360" t="s">
        <v>11029</v>
      </c>
      <c r="G2360" t="s">
        <v>992</v>
      </c>
      <c r="H2360" s="17">
        <v>42886</v>
      </c>
      <c r="I2360" s="15">
        <v>2017</v>
      </c>
      <c r="J2360" t="s">
        <v>10634</v>
      </c>
      <c r="K2360" s="5">
        <v>-166226.82</v>
      </c>
      <c r="L2360" t="s">
        <v>967</v>
      </c>
      <c r="M2360" t="s">
        <v>985</v>
      </c>
      <c r="N2360" t="s">
        <v>10635</v>
      </c>
      <c r="O2360" t="s">
        <v>796</v>
      </c>
      <c r="P2360" t="s">
        <v>10671</v>
      </c>
      <c r="Q2360" t="s">
        <v>10671</v>
      </c>
      <c r="R2360" t="s">
        <v>739</v>
      </c>
      <c r="S2360" t="s">
        <v>795</v>
      </c>
      <c r="T2360" t="s">
        <v>14488</v>
      </c>
      <c r="U2360" t="s">
        <v>965</v>
      </c>
      <c r="V2360" t="s">
        <v>10638</v>
      </c>
      <c r="W2360" t="s">
        <v>970</v>
      </c>
      <c r="X2360" t="s">
        <v>14489</v>
      </c>
    </row>
    <row r="2361" spans="2:24" ht="11" outlineLevel="1" x14ac:dyDescent="0.15">
      <c r="B2361" t="s">
        <v>1781</v>
      </c>
      <c r="C2361" t="s">
        <v>1782</v>
      </c>
      <c r="D2361" t="s">
        <v>177</v>
      </c>
      <c r="E2361" t="s">
        <v>10889</v>
      </c>
      <c r="F2361" t="s">
        <v>11029</v>
      </c>
      <c r="G2361" t="s">
        <v>992</v>
      </c>
      <c r="H2361" s="17">
        <v>42775</v>
      </c>
      <c r="I2361" s="15">
        <v>2017</v>
      </c>
      <c r="J2361" t="s">
        <v>10634</v>
      </c>
      <c r="K2361" s="5">
        <v>0</v>
      </c>
      <c r="L2361" t="s">
        <v>967</v>
      </c>
      <c r="M2361" t="s">
        <v>985</v>
      </c>
      <c r="N2361" t="s">
        <v>10635</v>
      </c>
      <c r="O2361" t="s">
        <v>796</v>
      </c>
      <c r="P2361" t="s">
        <v>10671</v>
      </c>
      <c r="Q2361" t="s">
        <v>10671</v>
      </c>
      <c r="R2361" t="s">
        <v>739</v>
      </c>
      <c r="S2361" t="s">
        <v>795</v>
      </c>
      <c r="T2361" t="s">
        <v>14490</v>
      </c>
      <c r="U2361" t="s">
        <v>965</v>
      </c>
      <c r="V2361" t="s">
        <v>10638</v>
      </c>
      <c r="W2361" t="s">
        <v>970</v>
      </c>
      <c r="X2361" t="s">
        <v>14491</v>
      </c>
    </row>
    <row r="2362" spans="2:24" ht="11" outlineLevel="1" x14ac:dyDescent="0.15">
      <c r="B2362" t="s">
        <v>1781</v>
      </c>
      <c r="C2362" t="s">
        <v>1782</v>
      </c>
      <c r="D2362" t="s">
        <v>177</v>
      </c>
      <c r="E2362" t="s">
        <v>10926</v>
      </c>
      <c r="F2362" t="s">
        <v>11029</v>
      </c>
      <c r="G2362" t="s">
        <v>992</v>
      </c>
      <c r="H2362" s="17">
        <v>42835</v>
      </c>
      <c r="I2362" s="15">
        <v>2017</v>
      </c>
      <c r="J2362" t="s">
        <v>10634</v>
      </c>
      <c r="K2362" s="5">
        <v>0</v>
      </c>
      <c r="L2362" t="s">
        <v>967</v>
      </c>
      <c r="M2362" t="s">
        <v>985</v>
      </c>
      <c r="N2362" t="s">
        <v>10635</v>
      </c>
      <c r="O2362" t="s">
        <v>796</v>
      </c>
      <c r="P2362" t="s">
        <v>10671</v>
      </c>
      <c r="Q2362" t="s">
        <v>10671</v>
      </c>
      <c r="R2362" t="s">
        <v>739</v>
      </c>
      <c r="S2362" t="s">
        <v>795</v>
      </c>
      <c r="T2362" t="s">
        <v>14492</v>
      </c>
      <c r="U2362" t="s">
        <v>965</v>
      </c>
      <c r="V2362" t="s">
        <v>10638</v>
      </c>
      <c r="W2362" t="s">
        <v>970</v>
      </c>
      <c r="X2362" t="s">
        <v>14493</v>
      </c>
    </row>
    <row r="2363" spans="2:24" ht="11" outlineLevel="1" x14ac:dyDescent="0.15">
      <c r="B2363" t="s">
        <v>1781</v>
      </c>
      <c r="C2363" t="s">
        <v>1782</v>
      </c>
      <c r="D2363" t="s">
        <v>177</v>
      </c>
      <c r="E2363" t="s">
        <v>10950</v>
      </c>
      <c r="F2363" t="s">
        <v>11029</v>
      </c>
      <c r="G2363" t="s">
        <v>992</v>
      </c>
      <c r="H2363" s="17">
        <v>42543</v>
      </c>
      <c r="I2363" s="15">
        <v>2016</v>
      </c>
      <c r="J2363" t="s">
        <v>10634</v>
      </c>
      <c r="K2363" s="5">
        <v>0</v>
      </c>
      <c r="L2363" t="s">
        <v>967</v>
      </c>
      <c r="M2363" t="s">
        <v>985</v>
      </c>
      <c r="N2363" t="s">
        <v>10635</v>
      </c>
      <c r="O2363" t="s">
        <v>796</v>
      </c>
      <c r="P2363" t="s">
        <v>10671</v>
      </c>
      <c r="Q2363" t="s">
        <v>10671</v>
      </c>
      <c r="R2363" t="s">
        <v>739</v>
      </c>
      <c r="S2363" t="s">
        <v>795</v>
      </c>
      <c r="T2363" t="s">
        <v>14494</v>
      </c>
      <c r="U2363" t="s">
        <v>965</v>
      </c>
      <c r="V2363" t="s">
        <v>10638</v>
      </c>
      <c r="W2363" t="s">
        <v>970</v>
      </c>
      <c r="X2363" t="s">
        <v>14495</v>
      </c>
    </row>
    <row r="2364" spans="2:24" ht="11" outlineLevel="1" x14ac:dyDescent="0.15">
      <c r="B2364" t="s">
        <v>1781</v>
      </c>
      <c r="C2364" t="s">
        <v>1782</v>
      </c>
      <c r="D2364" t="s">
        <v>177</v>
      </c>
      <c r="E2364" t="s">
        <v>10649</v>
      </c>
      <c r="F2364" t="s">
        <v>11029</v>
      </c>
      <c r="G2364" t="s">
        <v>992</v>
      </c>
      <c r="H2364" s="17">
        <v>42489</v>
      </c>
      <c r="I2364" s="15">
        <v>2016</v>
      </c>
      <c r="J2364" t="s">
        <v>10634</v>
      </c>
      <c r="K2364" s="5">
        <v>2244160</v>
      </c>
      <c r="L2364" t="s">
        <v>967</v>
      </c>
      <c r="M2364" t="s">
        <v>985</v>
      </c>
      <c r="N2364" t="s">
        <v>10635</v>
      </c>
      <c r="O2364" t="s">
        <v>796</v>
      </c>
      <c r="P2364" t="s">
        <v>10671</v>
      </c>
      <c r="Q2364" t="s">
        <v>10671</v>
      </c>
      <c r="R2364" t="s">
        <v>739</v>
      </c>
      <c r="S2364" t="s">
        <v>795</v>
      </c>
      <c r="T2364" t="s">
        <v>14496</v>
      </c>
      <c r="U2364" t="s">
        <v>965</v>
      </c>
      <c r="V2364" t="s">
        <v>10638</v>
      </c>
      <c r="W2364" t="s">
        <v>970</v>
      </c>
      <c r="X2364" t="s">
        <v>14497</v>
      </c>
    </row>
    <row r="2365" spans="2:24" ht="11" outlineLevel="1" x14ac:dyDescent="0.15">
      <c r="B2365" t="s">
        <v>1781</v>
      </c>
      <c r="C2365" t="s">
        <v>1782</v>
      </c>
      <c r="D2365" t="s">
        <v>177</v>
      </c>
      <c r="E2365" t="s">
        <v>10923</v>
      </c>
      <c r="F2365" t="s">
        <v>11029</v>
      </c>
      <c r="G2365" t="s">
        <v>992</v>
      </c>
      <c r="H2365" s="17">
        <v>42632</v>
      </c>
      <c r="I2365" s="15">
        <v>2016</v>
      </c>
      <c r="J2365" t="s">
        <v>10634</v>
      </c>
      <c r="K2365" s="5">
        <v>0</v>
      </c>
      <c r="L2365" t="s">
        <v>967</v>
      </c>
      <c r="M2365" t="s">
        <v>985</v>
      </c>
      <c r="N2365" t="s">
        <v>10635</v>
      </c>
      <c r="O2365" t="s">
        <v>796</v>
      </c>
      <c r="P2365" t="s">
        <v>10671</v>
      </c>
      <c r="Q2365" t="s">
        <v>10671</v>
      </c>
      <c r="R2365" t="s">
        <v>739</v>
      </c>
      <c r="S2365" t="s">
        <v>795</v>
      </c>
      <c r="T2365" t="s">
        <v>14498</v>
      </c>
      <c r="U2365" t="s">
        <v>965</v>
      </c>
      <c r="V2365" t="s">
        <v>10638</v>
      </c>
      <c r="W2365" t="s">
        <v>970</v>
      </c>
      <c r="X2365" t="s">
        <v>14499</v>
      </c>
    </row>
    <row r="2366" spans="2:24" ht="11" outlineLevel="1" x14ac:dyDescent="0.15">
      <c r="B2366" t="s">
        <v>1784</v>
      </c>
      <c r="C2366" t="s">
        <v>311</v>
      </c>
      <c r="E2366" t="s">
        <v>10632</v>
      </c>
      <c r="F2366" t="s">
        <v>12674</v>
      </c>
      <c r="G2366" t="s">
        <v>1299</v>
      </c>
      <c r="H2366" s="17">
        <v>42853</v>
      </c>
      <c r="I2366" s="15">
        <v>2017</v>
      </c>
      <c r="J2366" t="s">
        <v>10634</v>
      </c>
      <c r="K2366" s="5">
        <v>0</v>
      </c>
      <c r="L2366" t="s">
        <v>967</v>
      </c>
      <c r="M2366" t="s">
        <v>956</v>
      </c>
      <c r="N2366" t="s">
        <v>10635</v>
      </c>
      <c r="O2366" t="s">
        <v>818</v>
      </c>
      <c r="P2366" t="s">
        <v>10636</v>
      </c>
      <c r="R2366" t="s">
        <v>738</v>
      </c>
      <c r="S2366" t="s">
        <v>795</v>
      </c>
      <c r="T2366" t="s">
        <v>14500</v>
      </c>
      <c r="U2366" t="s">
        <v>965</v>
      </c>
      <c r="V2366" t="s">
        <v>10638</v>
      </c>
      <c r="W2366" t="s">
        <v>970</v>
      </c>
      <c r="X2366" t="s">
        <v>14501</v>
      </c>
    </row>
    <row r="2367" spans="2:24" ht="11" outlineLevel="1" x14ac:dyDescent="0.15">
      <c r="B2367" t="s">
        <v>1784</v>
      </c>
      <c r="C2367" t="s">
        <v>311</v>
      </c>
      <c r="E2367" t="s">
        <v>10667</v>
      </c>
      <c r="F2367" t="s">
        <v>12674</v>
      </c>
      <c r="G2367" t="s">
        <v>1299</v>
      </c>
      <c r="H2367" s="17">
        <v>42901</v>
      </c>
      <c r="I2367" s="15">
        <v>2017</v>
      </c>
      <c r="J2367" t="s">
        <v>10634</v>
      </c>
      <c r="K2367" s="5">
        <v>25042</v>
      </c>
      <c r="L2367" t="s">
        <v>967</v>
      </c>
      <c r="M2367" t="s">
        <v>956</v>
      </c>
      <c r="N2367" t="s">
        <v>10635</v>
      </c>
      <c r="O2367" t="s">
        <v>818</v>
      </c>
      <c r="P2367" t="s">
        <v>10636</v>
      </c>
      <c r="R2367" t="s">
        <v>738</v>
      </c>
      <c r="S2367" t="s">
        <v>795</v>
      </c>
      <c r="T2367" t="s">
        <v>11795</v>
      </c>
      <c r="U2367" t="s">
        <v>965</v>
      </c>
      <c r="V2367" t="s">
        <v>10638</v>
      </c>
      <c r="W2367" t="s">
        <v>970</v>
      </c>
      <c r="X2367" t="s">
        <v>14502</v>
      </c>
    </row>
    <row r="2368" spans="2:24" ht="11" outlineLevel="1" x14ac:dyDescent="0.15">
      <c r="B2368" t="s">
        <v>1784</v>
      </c>
      <c r="C2368" t="s">
        <v>311</v>
      </c>
      <c r="E2368" t="s">
        <v>10658</v>
      </c>
      <c r="F2368" t="s">
        <v>12674</v>
      </c>
      <c r="G2368" t="s">
        <v>1299</v>
      </c>
      <c r="H2368" s="17">
        <v>42994</v>
      </c>
      <c r="I2368" s="15">
        <v>2017</v>
      </c>
      <c r="J2368" t="s">
        <v>10634</v>
      </c>
      <c r="K2368" s="5">
        <v>0</v>
      </c>
      <c r="L2368" t="s">
        <v>967</v>
      </c>
      <c r="M2368" t="s">
        <v>956</v>
      </c>
      <c r="N2368" t="s">
        <v>10635</v>
      </c>
      <c r="O2368" t="s">
        <v>818</v>
      </c>
      <c r="P2368" t="s">
        <v>10636</v>
      </c>
      <c r="R2368" t="s">
        <v>738</v>
      </c>
      <c r="S2368" t="s">
        <v>795</v>
      </c>
      <c r="T2368" t="s">
        <v>11795</v>
      </c>
      <c r="U2368" t="s">
        <v>965</v>
      </c>
      <c r="V2368" t="s">
        <v>10638</v>
      </c>
      <c r="W2368" t="s">
        <v>970</v>
      </c>
      <c r="X2368" t="s">
        <v>14503</v>
      </c>
    </row>
    <row r="2369" spans="2:24" ht="11" outlineLevel="1" x14ac:dyDescent="0.15">
      <c r="B2369" t="s">
        <v>1784</v>
      </c>
      <c r="C2369" t="s">
        <v>311</v>
      </c>
      <c r="E2369" t="s">
        <v>10655</v>
      </c>
      <c r="F2369" t="s">
        <v>12674</v>
      </c>
      <c r="G2369" t="s">
        <v>1299</v>
      </c>
      <c r="H2369" s="17">
        <v>43120</v>
      </c>
      <c r="I2369" s="15">
        <v>2018</v>
      </c>
      <c r="J2369" t="s">
        <v>10634</v>
      </c>
      <c r="K2369" s="5">
        <v>1500</v>
      </c>
      <c r="L2369" t="s">
        <v>967</v>
      </c>
      <c r="M2369" t="s">
        <v>956</v>
      </c>
      <c r="N2369" t="s">
        <v>10635</v>
      </c>
      <c r="O2369" t="s">
        <v>818</v>
      </c>
      <c r="P2369" t="s">
        <v>10636</v>
      </c>
      <c r="Q2369" t="s">
        <v>10636</v>
      </c>
      <c r="R2369" t="s">
        <v>738</v>
      </c>
      <c r="S2369" t="s">
        <v>795</v>
      </c>
      <c r="T2369" t="s">
        <v>11795</v>
      </c>
      <c r="U2369" t="s">
        <v>965</v>
      </c>
      <c r="V2369" t="s">
        <v>10638</v>
      </c>
      <c r="W2369" t="s">
        <v>970</v>
      </c>
      <c r="X2369" t="s">
        <v>14504</v>
      </c>
    </row>
    <row r="2370" spans="2:24" ht="11" outlineLevel="1" x14ac:dyDescent="0.15">
      <c r="B2370" t="s">
        <v>1784</v>
      </c>
      <c r="C2370" t="s">
        <v>311</v>
      </c>
      <c r="E2370" t="s">
        <v>10649</v>
      </c>
      <c r="F2370" t="s">
        <v>12674</v>
      </c>
      <c r="G2370" t="s">
        <v>1299</v>
      </c>
      <c r="H2370" s="17">
        <v>42534</v>
      </c>
      <c r="I2370" s="15">
        <v>2016</v>
      </c>
      <c r="J2370" t="s">
        <v>10634</v>
      </c>
      <c r="K2370" s="5">
        <v>2042174</v>
      </c>
      <c r="L2370" t="s">
        <v>967</v>
      </c>
      <c r="M2370" t="s">
        <v>956</v>
      </c>
      <c r="N2370" t="s">
        <v>10635</v>
      </c>
      <c r="O2370" t="s">
        <v>818</v>
      </c>
      <c r="P2370" t="s">
        <v>10636</v>
      </c>
      <c r="Q2370" t="s">
        <v>10636</v>
      </c>
      <c r="R2370" t="s">
        <v>738</v>
      </c>
      <c r="S2370" t="s">
        <v>795</v>
      </c>
      <c r="T2370" t="s">
        <v>14505</v>
      </c>
      <c r="U2370" t="s">
        <v>965</v>
      </c>
      <c r="V2370" t="s">
        <v>10638</v>
      </c>
      <c r="W2370" t="s">
        <v>970</v>
      </c>
      <c r="X2370" t="s">
        <v>14506</v>
      </c>
    </row>
    <row r="2371" spans="2:24" ht="11" outlineLevel="1" x14ac:dyDescent="0.15">
      <c r="B2371" t="s">
        <v>1784</v>
      </c>
      <c r="C2371" t="s">
        <v>311</v>
      </c>
      <c r="E2371" t="s">
        <v>10664</v>
      </c>
      <c r="F2371" t="s">
        <v>12674</v>
      </c>
      <c r="G2371" t="s">
        <v>1299</v>
      </c>
      <c r="H2371" s="17">
        <v>42669</v>
      </c>
      <c r="I2371" s="15">
        <v>2017</v>
      </c>
      <c r="J2371" t="s">
        <v>10634</v>
      </c>
      <c r="K2371" s="5">
        <v>0</v>
      </c>
      <c r="L2371" t="s">
        <v>967</v>
      </c>
      <c r="M2371" t="s">
        <v>956</v>
      </c>
      <c r="N2371" t="s">
        <v>10635</v>
      </c>
      <c r="O2371" t="s">
        <v>818</v>
      </c>
      <c r="P2371" t="s">
        <v>10636</v>
      </c>
      <c r="R2371" t="s">
        <v>738</v>
      </c>
      <c r="S2371" t="s">
        <v>795</v>
      </c>
      <c r="T2371" t="s">
        <v>11795</v>
      </c>
      <c r="U2371" t="s">
        <v>965</v>
      </c>
      <c r="V2371" t="s">
        <v>10638</v>
      </c>
      <c r="W2371" t="s">
        <v>970</v>
      </c>
      <c r="X2371" t="s">
        <v>14507</v>
      </c>
    </row>
    <row r="2372" spans="2:24" ht="11" outlineLevel="1" x14ac:dyDescent="0.15">
      <c r="B2372" t="s">
        <v>1784</v>
      </c>
      <c r="C2372" t="s">
        <v>311</v>
      </c>
      <c r="E2372" t="s">
        <v>10661</v>
      </c>
      <c r="F2372" t="s">
        <v>12674</v>
      </c>
      <c r="G2372" t="s">
        <v>1299</v>
      </c>
      <c r="H2372" s="17">
        <v>43028</v>
      </c>
      <c r="I2372" s="15">
        <v>2018</v>
      </c>
      <c r="J2372" t="s">
        <v>10634</v>
      </c>
      <c r="K2372" s="5">
        <v>10262</v>
      </c>
      <c r="L2372" t="s">
        <v>967</v>
      </c>
      <c r="M2372" t="s">
        <v>956</v>
      </c>
      <c r="N2372" t="s">
        <v>10635</v>
      </c>
      <c r="O2372" t="s">
        <v>818</v>
      </c>
      <c r="P2372" t="s">
        <v>10636</v>
      </c>
      <c r="Q2372" t="s">
        <v>10636</v>
      </c>
      <c r="R2372" t="s">
        <v>738</v>
      </c>
      <c r="S2372" t="s">
        <v>795</v>
      </c>
      <c r="T2372" t="s">
        <v>14508</v>
      </c>
      <c r="U2372" t="s">
        <v>965</v>
      </c>
      <c r="V2372" t="s">
        <v>10638</v>
      </c>
      <c r="W2372" t="s">
        <v>970</v>
      </c>
      <c r="X2372" t="s">
        <v>14509</v>
      </c>
    </row>
    <row r="2373" spans="2:24" ht="11" outlineLevel="1" x14ac:dyDescent="0.15">
      <c r="B2373" t="s">
        <v>1784</v>
      </c>
      <c r="C2373" t="s">
        <v>311</v>
      </c>
      <c r="E2373" t="s">
        <v>10652</v>
      </c>
      <c r="F2373" t="s">
        <v>12674</v>
      </c>
      <c r="G2373" t="s">
        <v>1299</v>
      </c>
      <c r="H2373" s="17">
        <v>42562</v>
      </c>
      <c r="I2373" s="15">
        <v>2016</v>
      </c>
      <c r="J2373" t="s">
        <v>10634</v>
      </c>
      <c r="K2373" s="5">
        <v>0</v>
      </c>
      <c r="L2373" t="s">
        <v>967</v>
      </c>
      <c r="M2373" t="s">
        <v>956</v>
      </c>
      <c r="N2373" t="s">
        <v>10635</v>
      </c>
      <c r="O2373" t="s">
        <v>818</v>
      </c>
      <c r="P2373" t="s">
        <v>10636</v>
      </c>
      <c r="Q2373" t="s">
        <v>10636</v>
      </c>
      <c r="R2373" t="s">
        <v>738</v>
      </c>
      <c r="S2373" t="s">
        <v>795</v>
      </c>
      <c r="T2373" t="s">
        <v>11795</v>
      </c>
      <c r="U2373" t="s">
        <v>965</v>
      </c>
      <c r="V2373" t="s">
        <v>10638</v>
      </c>
      <c r="W2373" t="s">
        <v>970</v>
      </c>
      <c r="X2373" t="s">
        <v>14510</v>
      </c>
    </row>
    <row r="2374" spans="2:24" ht="11" outlineLevel="1" x14ac:dyDescent="0.15">
      <c r="B2374" t="s">
        <v>1784</v>
      </c>
      <c r="C2374" t="s">
        <v>311</v>
      </c>
      <c r="E2374" t="s">
        <v>10643</v>
      </c>
      <c r="F2374" t="s">
        <v>12674</v>
      </c>
      <c r="G2374" t="s">
        <v>1299</v>
      </c>
      <c r="H2374" s="17">
        <v>42727</v>
      </c>
      <c r="I2374" s="15">
        <v>2017</v>
      </c>
      <c r="J2374" t="s">
        <v>10634</v>
      </c>
      <c r="K2374" s="5">
        <v>-16618</v>
      </c>
      <c r="L2374" t="s">
        <v>967</v>
      </c>
      <c r="M2374" t="s">
        <v>956</v>
      </c>
      <c r="N2374" t="s">
        <v>10635</v>
      </c>
      <c r="O2374" t="s">
        <v>818</v>
      </c>
      <c r="P2374" t="s">
        <v>10636</v>
      </c>
      <c r="R2374" t="s">
        <v>738</v>
      </c>
      <c r="S2374" t="s">
        <v>795</v>
      </c>
      <c r="T2374" t="s">
        <v>11795</v>
      </c>
      <c r="U2374" t="s">
        <v>965</v>
      </c>
      <c r="V2374" t="s">
        <v>10638</v>
      </c>
      <c r="W2374" t="s">
        <v>970</v>
      </c>
      <c r="X2374" t="s">
        <v>14511</v>
      </c>
    </row>
    <row r="2375" spans="2:24" ht="11" outlineLevel="1" x14ac:dyDescent="0.15">
      <c r="B2375" t="s">
        <v>1784</v>
      </c>
      <c r="C2375" t="s">
        <v>311</v>
      </c>
      <c r="E2375" t="s">
        <v>10646</v>
      </c>
      <c r="F2375" t="s">
        <v>12674</v>
      </c>
      <c r="G2375" t="s">
        <v>1299</v>
      </c>
      <c r="H2375" s="17">
        <v>43230</v>
      </c>
      <c r="I2375" s="15">
        <v>2018</v>
      </c>
      <c r="J2375" t="s">
        <v>10634</v>
      </c>
      <c r="K2375" s="5">
        <v>1828</v>
      </c>
      <c r="L2375" t="s">
        <v>967</v>
      </c>
      <c r="M2375" t="s">
        <v>956</v>
      </c>
      <c r="N2375" t="s">
        <v>10635</v>
      </c>
      <c r="O2375" t="s">
        <v>818</v>
      </c>
      <c r="P2375" t="s">
        <v>10636</v>
      </c>
      <c r="Q2375" t="s">
        <v>10636</v>
      </c>
      <c r="R2375" t="s">
        <v>738</v>
      </c>
      <c r="S2375" t="s">
        <v>795</v>
      </c>
      <c r="T2375" t="s">
        <v>14512</v>
      </c>
      <c r="U2375" t="s">
        <v>965</v>
      </c>
      <c r="V2375" t="s">
        <v>10638</v>
      </c>
      <c r="W2375" t="s">
        <v>970</v>
      </c>
      <c r="X2375" t="s">
        <v>14513</v>
      </c>
    </row>
    <row r="2376" spans="2:24" ht="11" outlineLevel="1" x14ac:dyDescent="0.15">
      <c r="B2376" t="s">
        <v>1786</v>
      </c>
      <c r="C2376" t="s">
        <v>1787</v>
      </c>
      <c r="D2376" t="s">
        <v>1410</v>
      </c>
      <c r="E2376" t="s">
        <v>10664</v>
      </c>
      <c r="F2376" t="s">
        <v>12990</v>
      </c>
      <c r="G2376" t="s">
        <v>1412</v>
      </c>
      <c r="H2376" s="17">
        <v>44064</v>
      </c>
      <c r="I2376" s="15">
        <v>2020</v>
      </c>
      <c r="J2376" t="s">
        <v>10634</v>
      </c>
      <c r="K2376" s="5">
        <v>0</v>
      </c>
      <c r="L2376" t="s">
        <v>967</v>
      </c>
      <c r="M2376" t="s">
        <v>985</v>
      </c>
      <c r="N2376" t="s">
        <v>11711</v>
      </c>
      <c r="O2376" t="s">
        <v>796</v>
      </c>
      <c r="P2376" t="s">
        <v>10671</v>
      </c>
      <c r="Q2376" t="s">
        <v>10685</v>
      </c>
      <c r="R2376" t="s">
        <v>752</v>
      </c>
      <c r="S2376" t="s">
        <v>824</v>
      </c>
      <c r="T2376" t="s">
        <v>14514</v>
      </c>
      <c r="U2376" t="s">
        <v>965</v>
      </c>
      <c r="V2376" t="s">
        <v>10638</v>
      </c>
      <c r="W2376" t="s">
        <v>970</v>
      </c>
      <c r="X2376" t="s">
        <v>14515</v>
      </c>
    </row>
    <row r="2377" spans="2:24" ht="11" outlineLevel="1" x14ac:dyDescent="0.15">
      <c r="B2377" t="s">
        <v>1786</v>
      </c>
      <c r="C2377" t="s">
        <v>1787</v>
      </c>
      <c r="D2377" t="s">
        <v>1410</v>
      </c>
      <c r="E2377" t="s">
        <v>10658</v>
      </c>
      <c r="F2377" t="s">
        <v>12990</v>
      </c>
      <c r="G2377" t="s">
        <v>1412</v>
      </c>
      <c r="H2377" s="17">
        <v>44306</v>
      </c>
      <c r="I2377" s="15">
        <v>2021</v>
      </c>
      <c r="J2377" t="s">
        <v>10634</v>
      </c>
      <c r="K2377" s="5">
        <v>0</v>
      </c>
      <c r="L2377" t="s">
        <v>967</v>
      </c>
      <c r="M2377" t="s">
        <v>985</v>
      </c>
      <c r="N2377" t="s">
        <v>11711</v>
      </c>
      <c r="O2377" t="s">
        <v>796</v>
      </c>
      <c r="P2377" t="s">
        <v>10671</v>
      </c>
      <c r="Q2377" t="s">
        <v>10685</v>
      </c>
      <c r="R2377" t="s">
        <v>752</v>
      </c>
      <c r="S2377" t="s">
        <v>824</v>
      </c>
      <c r="T2377" t="s">
        <v>14516</v>
      </c>
      <c r="U2377" t="s">
        <v>965</v>
      </c>
      <c r="V2377" t="s">
        <v>10638</v>
      </c>
      <c r="W2377" t="s">
        <v>970</v>
      </c>
      <c r="X2377" t="s">
        <v>14517</v>
      </c>
    </row>
    <row r="2378" spans="2:24" ht="11" outlineLevel="1" x14ac:dyDescent="0.15">
      <c r="B2378" t="s">
        <v>1786</v>
      </c>
      <c r="C2378" t="s">
        <v>1787</v>
      </c>
      <c r="D2378" t="s">
        <v>1410</v>
      </c>
      <c r="E2378" t="s">
        <v>10652</v>
      </c>
      <c r="F2378" t="s">
        <v>12990</v>
      </c>
      <c r="G2378" t="s">
        <v>1412</v>
      </c>
      <c r="H2378" s="17">
        <v>44036</v>
      </c>
      <c r="I2378" s="15">
        <v>2020</v>
      </c>
      <c r="J2378" t="s">
        <v>10634</v>
      </c>
      <c r="K2378" s="5">
        <v>490504.52</v>
      </c>
      <c r="L2378" t="s">
        <v>967</v>
      </c>
      <c r="M2378" t="s">
        <v>985</v>
      </c>
      <c r="N2378" t="s">
        <v>11711</v>
      </c>
      <c r="O2378" t="s">
        <v>796</v>
      </c>
      <c r="P2378" t="s">
        <v>10671</v>
      </c>
      <c r="Q2378" t="s">
        <v>10685</v>
      </c>
      <c r="R2378" t="s">
        <v>752</v>
      </c>
      <c r="S2378" t="s">
        <v>824</v>
      </c>
      <c r="T2378" t="s">
        <v>14518</v>
      </c>
      <c r="U2378" t="s">
        <v>965</v>
      </c>
      <c r="V2378" t="s">
        <v>10638</v>
      </c>
      <c r="W2378" t="s">
        <v>970</v>
      </c>
      <c r="X2378" t="s">
        <v>14519</v>
      </c>
    </row>
    <row r="2379" spans="2:24" ht="11" outlineLevel="1" x14ac:dyDescent="0.15">
      <c r="B2379" t="s">
        <v>1786</v>
      </c>
      <c r="C2379" t="s">
        <v>1787</v>
      </c>
      <c r="D2379" t="s">
        <v>1410</v>
      </c>
      <c r="E2379" t="s">
        <v>10643</v>
      </c>
      <c r="F2379" t="s">
        <v>12990</v>
      </c>
      <c r="G2379" t="s">
        <v>1412</v>
      </c>
      <c r="H2379" s="17">
        <v>44133</v>
      </c>
      <c r="I2379" s="15">
        <v>2021</v>
      </c>
      <c r="J2379" t="s">
        <v>10634</v>
      </c>
      <c r="K2379" s="5">
        <v>0</v>
      </c>
      <c r="L2379" t="s">
        <v>967</v>
      </c>
      <c r="M2379" t="s">
        <v>985</v>
      </c>
      <c r="N2379" t="s">
        <v>11711</v>
      </c>
      <c r="O2379" t="s">
        <v>796</v>
      </c>
      <c r="P2379" t="s">
        <v>10671</v>
      </c>
      <c r="Q2379" t="s">
        <v>10685</v>
      </c>
      <c r="R2379" t="s">
        <v>752</v>
      </c>
      <c r="S2379" t="s">
        <v>824</v>
      </c>
      <c r="T2379" t="s">
        <v>12999</v>
      </c>
      <c r="U2379" t="s">
        <v>965</v>
      </c>
      <c r="V2379" t="s">
        <v>10638</v>
      </c>
      <c r="W2379" t="s">
        <v>970</v>
      </c>
      <c r="X2379" t="s">
        <v>14520</v>
      </c>
    </row>
    <row r="2380" spans="2:24" ht="11" outlineLevel="1" x14ac:dyDescent="0.15">
      <c r="B2380" t="s">
        <v>1786</v>
      </c>
      <c r="C2380" t="s">
        <v>1787</v>
      </c>
      <c r="D2380" t="s">
        <v>1410</v>
      </c>
      <c r="E2380" t="s">
        <v>10667</v>
      </c>
      <c r="F2380" t="s">
        <v>12990</v>
      </c>
      <c r="G2380" t="s">
        <v>1412</v>
      </c>
      <c r="H2380" s="17">
        <v>44183</v>
      </c>
      <c r="I2380" s="15">
        <v>2021</v>
      </c>
      <c r="J2380" t="s">
        <v>10634</v>
      </c>
      <c r="K2380" s="5">
        <v>0</v>
      </c>
      <c r="L2380" t="s">
        <v>967</v>
      </c>
      <c r="M2380" t="s">
        <v>985</v>
      </c>
      <c r="N2380" t="s">
        <v>11711</v>
      </c>
      <c r="O2380" t="s">
        <v>796</v>
      </c>
      <c r="P2380" t="s">
        <v>10671</v>
      </c>
      <c r="Q2380" t="s">
        <v>10685</v>
      </c>
      <c r="R2380" t="s">
        <v>752</v>
      </c>
      <c r="S2380" t="s">
        <v>824</v>
      </c>
      <c r="T2380" t="s">
        <v>14521</v>
      </c>
      <c r="U2380" t="s">
        <v>965</v>
      </c>
      <c r="V2380" t="s">
        <v>10638</v>
      </c>
      <c r="W2380" t="s">
        <v>970</v>
      </c>
      <c r="X2380" t="s">
        <v>14522</v>
      </c>
    </row>
    <row r="2381" spans="2:24" ht="11" outlineLevel="1" x14ac:dyDescent="0.15">
      <c r="B2381" t="s">
        <v>1786</v>
      </c>
      <c r="C2381" t="s">
        <v>1787</v>
      </c>
      <c r="D2381" t="s">
        <v>1410</v>
      </c>
      <c r="E2381" t="s">
        <v>10649</v>
      </c>
      <c r="F2381" t="s">
        <v>12990</v>
      </c>
      <c r="G2381" t="s">
        <v>1412</v>
      </c>
      <c r="H2381" s="17">
        <v>43538</v>
      </c>
      <c r="I2381" s="15">
        <v>2019</v>
      </c>
      <c r="J2381" t="s">
        <v>10634</v>
      </c>
      <c r="K2381" s="5">
        <v>1859637.88</v>
      </c>
      <c r="L2381" t="s">
        <v>967</v>
      </c>
      <c r="M2381" t="s">
        <v>985</v>
      </c>
      <c r="N2381" t="s">
        <v>11711</v>
      </c>
      <c r="O2381" t="s">
        <v>796</v>
      </c>
      <c r="P2381" t="s">
        <v>10671</v>
      </c>
      <c r="Q2381" t="s">
        <v>10685</v>
      </c>
      <c r="R2381" t="s">
        <v>752</v>
      </c>
      <c r="S2381" t="s">
        <v>824</v>
      </c>
      <c r="T2381" t="s">
        <v>14523</v>
      </c>
      <c r="U2381" t="s">
        <v>965</v>
      </c>
      <c r="V2381" t="s">
        <v>10638</v>
      </c>
      <c r="W2381" t="s">
        <v>970</v>
      </c>
      <c r="X2381" t="s">
        <v>14524</v>
      </c>
    </row>
    <row r="2382" spans="2:24" ht="11" outlineLevel="1" x14ac:dyDescent="0.15">
      <c r="B2382" t="s">
        <v>1786</v>
      </c>
      <c r="C2382" t="s">
        <v>1787</v>
      </c>
      <c r="D2382" t="s">
        <v>1410</v>
      </c>
      <c r="E2382" t="s">
        <v>10632</v>
      </c>
      <c r="F2382" t="s">
        <v>12990</v>
      </c>
      <c r="G2382" t="s">
        <v>1412</v>
      </c>
      <c r="H2382" s="17">
        <v>44165</v>
      </c>
      <c r="I2382" s="15">
        <v>2021</v>
      </c>
      <c r="J2382" t="s">
        <v>10634</v>
      </c>
      <c r="K2382" s="5">
        <v>0</v>
      </c>
      <c r="L2382" t="s">
        <v>967</v>
      </c>
      <c r="M2382" t="s">
        <v>985</v>
      </c>
      <c r="N2382" t="s">
        <v>11711</v>
      </c>
      <c r="O2382" t="s">
        <v>796</v>
      </c>
      <c r="P2382" t="s">
        <v>10671</v>
      </c>
      <c r="Q2382" t="s">
        <v>10685</v>
      </c>
      <c r="R2382" t="s">
        <v>752</v>
      </c>
      <c r="S2382" t="s">
        <v>824</v>
      </c>
      <c r="T2382" t="s">
        <v>12999</v>
      </c>
      <c r="U2382" t="s">
        <v>965</v>
      </c>
      <c r="V2382" t="s">
        <v>10638</v>
      </c>
      <c r="W2382" t="s">
        <v>970</v>
      </c>
      <c r="X2382" t="s">
        <v>14525</v>
      </c>
    </row>
    <row r="2383" spans="2:24" ht="11" outlineLevel="1" x14ac:dyDescent="0.15">
      <c r="B2383" t="s">
        <v>1789</v>
      </c>
      <c r="C2383" t="s">
        <v>313</v>
      </c>
      <c r="E2383" t="s">
        <v>10667</v>
      </c>
      <c r="F2383" t="s">
        <v>12674</v>
      </c>
      <c r="G2383" t="s">
        <v>1299</v>
      </c>
      <c r="H2383" s="17">
        <v>44300</v>
      </c>
      <c r="I2383" s="15">
        <v>2021</v>
      </c>
      <c r="J2383" t="s">
        <v>10634</v>
      </c>
      <c r="K2383" s="5">
        <v>11119.49</v>
      </c>
      <c r="L2383" t="s">
        <v>967</v>
      </c>
      <c r="M2383" t="s">
        <v>956</v>
      </c>
      <c r="N2383" t="s">
        <v>10635</v>
      </c>
      <c r="O2383" t="s">
        <v>818</v>
      </c>
      <c r="P2383" t="s">
        <v>10636</v>
      </c>
      <c r="Q2383" t="s">
        <v>10636</v>
      </c>
      <c r="R2383" t="s">
        <v>738</v>
      </c>
      <c r="S2383" t="s">
        <v>795</v>
      </c>
      <c r="T2383" t="s">
        <v>11795</v>
      </c>
      <c r="U2383" t="s">
        <v>965</v>
      </c>
      <c r="V2383" t="s">
        <v>10638</v>
      </c>
      <c r="W2383" t="s">
        <v>970</v>
      </c>
      <c r="X2383" t="s">
        <v>14526</v>
      </c>
    </row>
    <row r="2384" spans="2:24" ht="11" outlineLevel="1" x14ac:dyDescent="0.15">
      <c r="B2384" t="s">
        <v>1789</v>
      </c>
      <c r="C2384" t="s">
        <v>313</v>
      </c>
      <c r="E2384" t="s">
        <v>10643</v>
      </c>
      <c r="F2384" t="s">
        <v>12674</v>
      </c>
      <c r="G2384" t="s">
        <v>1299</v>
      </c>
      <c r="H2384" s="17">
        <v>43733</v>
      </c>
      <c r="I2384" s="15">
        <v>2019</v>
      </c>
      <c r="J2384" t="s">
        <v>10634</v>
      </c>
      <c r="K2384" s="5">
        <v>55429</v>
      </c>
      <c r="L2384" t="s">
        <v>967</v>
      </c>
      <c r="M2384" t="s">
        <v>956</v>
      </c>
      <c r="N2384" t="s">
        <v>10635</v>
      </c>
      <c r="O2384" t="s">
        <v>818</v>
      </c>
      <c r="P2384" t="s">
        <v>10636</v>
      </c>
      <c r="Q2384" t="s">
        <v>10636</v>
      </c>
      <c r="R2384" t="s">
        <v>738</v>
      </c>
      <c r="S2384" t="s">
        <v>795</v>
      </c>
      <c r="T2384" t="s">
        <v>14527</v>
      </c>
      <c r="U2384" t="s">
        <v>965</v>
      </c>
      <c r="V2384" t="s">
        <v>10638</v>
      </c>
      <c r="W2384" t="s">
        <v>970</v>
      </c>
      <c r="X2384" t="s">
        <v>14528</v>
      </c>
    </row>
    <row r="2385" spans="2:24" ht="11" outlineLevel="1" x14ac:dyDescent="0.15">
      <c r="B2385" t="s">
        <v>1789</v>
      </c>
      <c r="C2385" t="s">
        <v>313</v>
      </c>
      <c r="E2385" t="s">
        <v>10632</v>
      </c>
      <c r="F2385" t="s">
        <v>12674</v>
      </c>
      <c r="G2385" t="s">
        <v>1299</v>
      </c>
      <c r="H2385" s="17">
        <v>43969</v>
      </c>
      <c r="I2385" s="15">
        <v>2020</v>
      </c>
      <c r="J2385" t="s">
        <v>10634</v>
      </c>
      <c r="K2385" s="5">
        <v>61252</v>
      </c>
      <c r="L2385" t="s">
        <v>967</v>
      </c>
      <c r="M2385" t="s">
        <v>956</v>
      </c>
      <c r="N2385" t="s">
        <v>10635</v>
      </c>
      <c r="O2385" t="s">
        <v>818</v>
      </c>
      <c r="P2385" t="s">
        <v>10636</v>
      </c>
      <c r="Q2385" t="s">
        <v>10636</v>
      </c>
      <c r="R2385" t="s">
        <v>738</v>
      </c>
      <c r="S2385" t="s">
        <v>795</v>
      </c>
      <c r="T2385" t="s">
        <v>14529</v>
      </c>
      <c r="U2385" t="s">
        <v>965</v>
      </c>
      <c r="V2385" t="s">
        <v>10638</v>
      </c>
      <c r="W2385" t="s">
        <v>970</v>
      </c>
      <c r="X2385" t="s">
        <v>14530</v>
      </c>
    </row>
    <row r="2386" spans="2:24" ht="11" outlineLevel="1" x14ac:dyDescent="0.15">
      <c r="B2386" t="s">
        <v>1789</v>
      </c>
      <c r="C2386" t="s">
        <v>313</v>
      </c>
      <c r="E2386" t="s">
        <v>10652</v>
      </c>
      <c r="F2386" t="s">
        <v>12674</v>
      </c>
      <c r="G2386" t="s">
        <v>1299</v>
      </c>
      <c r="H2386" s="17">
        <v>43412</v>
      </c>
      <c r="I2386" s="15">
        <v>2019</v>
      </c>
      <c r="J2386" t="s">
        <v>10634</v>
      </c>
      <c r="K2386" s="5">
        <v>0</v>
      </c>
      <c r="L2386" t="s">
        <v>967</v>
      </c>
      <c r="M2386" t="s">
        <v>956</v>
      </c>
      <c r="N2386" t="s">
        <v>10635</v>
      </c>
      <c r="O2386" t="s">
        <v>818</v>
      </c>
      <c r="P2386" t="s">
        <v>10636</v>
      </c>
      <c r="Q2386" t="s">
        <v>14531</v>
      </c>
      <c r="R2386" t="s">
        <v>738</v>
      </c>
      <c r="S2386" t="s">
        <v>795</v>
      </c>
      <c r="T2386" t="s">
        <v>14532</v>
      </c>
      <c r="U2386" t="s">
        <v>965</v>
      </c>
      <c r="V2386" t="s">
        <v>10638</v>
      </c>
      <c r="W2386" t="s">
        <v>970</v>
      </c>
      <c r="X2386" t="s">
        <v>14533</v>
      </c>
    </row>
    <row r="2387" spans="2:24" ht="11" outlineLevel="1" x14ac:dyDescent="0.15">
      <c r="B2387" t="s">
        <v>1789</v>
      </c>
      <c r="C2387" t="s">
        <v>313</v>
      </c>
      <c r="E2387" t="s">
        <v>10664</v>
      </c>
      <c r="F2387" t="s">
        <v>12674</v>
      </c>
      <c r="G2387" t="s">
        <v>1299</v>
      </c>
      <c r="H2387" s="17">
        <v>43476</v>
      </c>
      <c r="I2387" s="15">
        <v>2019</v>
      </c>
      <c r="J2387" t="s">
        <v>10634</v>
      </c>
      <c r="K2387" s="5">
        <v>0</v>
      </c>
      <c r="L2387" t="s">
        <v>967</v>
      </c>
      <c r="M2387" t="s">
        <v>956</v>
      </c>
      <c r="N2387" t="s">
        <v>10635</v>
      </c>
      <c r="O2387" t="s">
        <v>818</v>
      </c>
      <c r="P2387" t="s">
        <v>10636</v>
      </c>
      <c r="Q2387" t="s">
        <v>14531</v>
      </c>
      <c r="R2387" t="s">
        <v>738</v>
      </c>
      <c r="S2387" t="s">
        <v>795</v>
      </c>
      <c r="T2387" t="s">
        <v>14534</v>
      </c>
      <c r="U2387" t="s">
        <v>965</v>
      </c>
      <c r="V2387" t="s">
        <v>10638</v>
      </c>
      <c r="W2387" t="s">
        <v>970</v>
      </c>
      <c r="X2387" t="s">
        <v>14535</v>
      </c>
    </row>
    <row r="2388" spans="2:24" ht="11" outlineLevel="1" x14ac:dyDescent="0.15">
      <c r="B2388" t="s">
        <v>1789</v>
      </c>
      <c r="C2388" t="s">
        <v>313</v>
      </c>
      <c r="E2388" t="s">
        <v>10649</v>
      </c>
      <c r="F2388" t="s">
        <v>12674</v>
      </c>
      <c r="G2388" t="s">
        <v>1299</v>
      </c>
      <c r="H2388" s="17">
        <v>43361</v>
      </c>
      <c r="I2388" s="15">
        <v>2018</v>
      </c>
      <c r="J2388" t="s">
        <v>10634</v>
      </c>
      <c r="K2388" s="5">
        <v>1901037.5</v>
      </c>
      <c r="L2388" t="s">
        <v>967</v>
      </c>
      <c r="M2388" t="s">
        <v>956</v>
      </c>
      <c r="N2388" t="s">
        <v>10635</v>
      </c>
      <c r="O2388" t="s">
        <v>818</v>
      </c>
      <c r="P2388" t="s">
        <v>10636</v>
      </c>
      <c r="Q2388" t="s">
        <v>14531</v>
      </c>
      <c r="R2388" t="s">
        <v>738</v>
      </c>
      <c r="S2388" t="s">
        <v>795</v>
      </c>
      <c r="T2388" t="s">
        <v>12678</v>
      </c>
      <c r="U2388" t="s">
        <v>965</v>
      </c>
      <c r="V2388" t="s">
        <v>10638</v>
      </c>
      <c r="W2388" t="s">
        <v>970</v>
      </c>
      <c r="X2388" t="s">
        <v>14536</v>
      </c>
    </row>
    <row r="2389" spans="2:24" ht="11" outlineLevel="1" x14ac:dyDescent="0.15">
      <c r="B2389" t="s">
        <v>1791</v>
      </c>
      <c r="C2389" t="s">
        <v>314</v>
      </c>
      <c r="E2389" t="s">
        <v>10664</v>
      </c>
      <c r="F2389" t="s">
        <v>689</v>
      </c>
      <c r="G2389" t="s">
        <v>1792</v>
      </c>
      <c r="H2389" s="17">
        <v>42389</v>
      </c>
      <c r="I2389" s="15">
        <v>2016</v>
      </c>
      <c r="J2389" t="s">
        <v>10634</v>
      </c>
      <c r="K2389" s="5">
        <v>6662</v>
      </c>
      <c r="L2389" t="s">
        <v>967</v>
      </c>
      <c r="M2389" t="s">
        <v>956</v>
      </c>
      <c r="N2389" t="s">
        <v>10635</v>
      </c>
      <c r="O2389" t="s">
        <v>818</v>
      </c>
      <c r="P2389" t="s">
        <v>10636</v>
      </c>
      <c r="Q2389" t="s">
        <v>11435</v>
      </c>
      <c r="R2389" t="s">
        <v>741</v>
      </c>
      <c r="S2389" t="s">
        <v>795</v>
      </c>
      <c r="T2389" t="s">
        <v>14537</v>
      </c>
      <c r="U2389" t="s">
        <v>965</v>
      </c>
      <c r="V2389" t="s">
        <v>10638</v>
      </c>
      <c r="W2389" t="s">
        <v>970</v>
      </c>
      <c r="X2389" t="s">
        <v>14538</v>
      </c>
    </row>
    <row r="2390" spans="2:24" ht="11" outlineLevel="1" x14ac:dyDescent="0.15">
      <c r="B2390" t="s">
        <v>1794</v>
      </c>
      <c r="C2390" t="s">
        <v>1795</v>
      </c>
      <c r="D2390" t="s">
        <v>173</v>
      </c>
      <c r="E2390" t="s">
        <v>10632</v>
      </c>
      <c r="F2390" t="s">
        <v>605</v>
      </c>
      <c r="G2390" t="s">
        <v>1106</v>
      </c>
      <c r="H2390" s="17">
        <v>43955</v>
      </c>
      <c r="I2390" s="15">
        <v>2020</v>
      </c>
      <c r="J2390" t="s">
        <v>10634</v>
      </c>
      <c r="K2390" s="5">
        <v>0</v>
      </c>
      <c r="L2390" t="s">
        <v>967</v>
      </c>
      <c r="M2390" t="s">
        <v>985</v>
      </c>
      <c r="N2390" t="s">
        <v>11711</v>
      </c>
      <c r="O2390" t="s">
        <v>818</v>
      </c>
      <c r="P2390" t="s">
        <v>11712</v>
      </c>
      <c r="Q2390" t="s">
        <v>11733</v>
      </c>
      <c r="R2390" t="s">
        <v>739</v>
      </c>
      <c r="S2390" t="s">
        <v>817</v>
      </c>
      <c r="T2390" t="s">
        <v>14539</v>
      </c>
      <c r="U2390" t="s">
        <v>965</v>
      </c>
      <c r="V2390" t="s">
        <v>10638</v>
      </c>
      <c r="W2390" t="s">
        <v>970</v>
      </c>
      <c r="X2390" t="s">
        <v>14540</v>
      </c>
    </row>
    <row r="2391" spans="2:24" ht="11" outlineLevel="1" x14ac:dyDescent="0.15">
      <c r="B2391" t="s">
        <v>1794</v>
      </c>
      <c r="C2391" t="s">
        <v>1795</v>
      </c>
      <c r="D2391" t="s">
        <v>173</v>
      </c>
      <c r="E2391" t="s">
        <v>10652</v>
      </c>
      <c r="F2391" t="s">
        <v>605</v>
      </c>
      <c r="G2391" t="s">
        <v>1106</v>
      </c>
      <c r="H2391" s="17">
        <v>43790</v>
      </c>
      <c r="I2391" s="15">
        <v>2020</v>
      </c>
      <c r="J2391" t="s">
        <v>10634</v>
      </c>
      <c r="K2391" s="5">
        <v>0</v>
      </c>
      <c r="L2391" t="s">
        <v>967</v>
      </c>
      <c r="M2391" t="s">
        <v>985</v>
      </c>
      <c r="N2391" t="s">
        <v>11711</v>
      </c>
      <c r="O2391" t="s">
        <v>818</v>
      </c>
      <c r="P2391" t="s">
        <v>11712</v>
      </c>
      <c r="Q2391" t="s">
        <v>14541</v>
      </c>
      <c r="R2391" t="s">
        <v>739</v>
      </c>
      <c r="S2391" t="s">
        <v>817</v>
      </c>
      <c r="T2391" t="s">
        <v>14542</v>
      </c>
      <c r="U2391" t="s">
        <v>965</v>
      </c>
      <c r="V2391" t="s">
        <v>10638</v>
      </c>
      <c r="W2391" t="s">
        <v>970</v>
      </c>
      <c r="X2391" t="s">
        <v>14543</v>
      </c>
    </row>
    <row r="2392" spans="2:24" ht="11" outlineLevel="1" x14ac:dyDescent="0.15">
      <c r="B2392" t="s">
        <v>1794</v>
      </c>
      <c r="C2392" t="s">
        <v>1795</v>
      </c>
      <c r="D2392" t="s">
        <v>173</v>
      </c>
      <c r="E2392" t="s">
        <v>10643</v>
      </c>
      <c r="F2392" t="s">
        <v>605</v>
      </c>
      <c r="G2392" t="s">
        <v>1106</v>
      </c>
      <c r="H2392" s="17">
        <v>43915</v>
      </c>
      <c r="I2392" s="15">
        <v>2020</v>
      </c>
      <c r="J2392" t="s">
        <v>10634</v>
      </c>
      <c r="K2392" s="5">
        <v>377140</v>
      </c>
      <c r="L2392" t="s">
        <v>967</v>
      </c>
      <c r="M2392" t="s">
        <v>985</v>
      </c>
      <c r="N2392" t="s">
        <v>11711</v>
      </c>
      <c r="O2392" t="s">
        <v>818</v>
      </c>
      <c r="P2392" t="s">
        <v>11712</v>
      </c>
      <c r="Q2392" t="s">
        <v>11733</v>
      </c>
      <c r="R2392" t="s">
        <v>739</v>
      </c>
      <c r="S2392" t="s">
        <v>817</v>
      </c>
      <c r="T2392" t="s">
        <v>14544</v>
      </c>
      <c r="U2392" t="s">
        <v>965</v>
      </c>
      <c r="V2392" t="s">
        <v>10638</v>
      </c>
      <c r="W2392" t="s">
        <v>970</v>
      </c>
      <c r="X2392" t="s">
        <v>14545</v>
      </c>
    </row>
    <row r="2393" spans="2:24" ht="11" outlineLevel="1" x14ac:dyDescent="0.15">
      <c r="B2393" t="s">
        <v>1794</v>
      </c>
      <c r="C2393" t="s">
        <v>1795</v>
      </c>
      <c r="D2393" t="s">
        <v>173</v>
      </c>
      <c r="E2393" t="s">
        <v>10664</v>
      </c>
      <c r="F2393" t="s">
        <v>605</v>
      </c>
      <c r="G2393" t="s">
        <v>1106</v>
      </c>
      <c r="H2393" s="17">
        <v>43874</v>
      </c>
      <c r="I2393" s="15">
        <v>2020</v>
      </c>
      <c r="J2393" t="s">
        <v>10634</v>
      </c>
      <c r="K2393" s="5">
        <v>0</v>
      </c>
      <c r="L2393" t="s">
        <v>967</v>
      </c>
      <c r="M2393" t="s">
        <v>985</v>
      </c>
      <c r="N2393" t="s">
        <v>11711</v>
      </c>
      <c r="O2393" t="s">
        <v>818</v>
      </c>
      <c r="P2393" t="s">
        <v>11712</v>
      </c>
      <c r="Q2393" t="s">
        <v>11733</v>
      </c>
      <c r="R2393" t="s">
        <v>739</v>
      </c>
      <c r="S2393" t="s">
        <v>817</v>
      </c>
      <c r="T2393" t="s">
        <v>14544</v>
      </c>
      <c r="U2393" t="s">
        <v>965</v>
      </c>
      <c r="V2393" t="s">
        <v>10638</v>
      </c>
      <c r="W2393" t="s">
        <v>970</v>
      </c>
      <c r="X2393" t="s">
        <v>14546</v>
      </c>
    </row>
    <row r="2394" spans="2:24" ht="11" outlineLevel="1" x14ac:dyDescent="0.15">
      <c r="B2394" t="s">
        <v>1794</v>
      </c>
      <c r="C2394" t="s">
        <v>1795</v>
      </c>
      <c r="D2394" t="s">
        <v>173</v>
      </c>
      <c r="E2394" t="s">
        <v>10649</v>
      </c>
      <c r="F2394" t="s">
        <v>605</v>
      </c>
      <c r="G2394" t="s">
        <v>1106</v>
      </c>
      <c r="H2394" s="17">
        <v>43699</v>
      </c>
      <c r="I2394" s="15">
        <v>2019</v>
      </c>
      <c r="J2394" t="s">
        <v>10634</v>
      </c>
      <c r="K2394" s="5">
        <v>1606878</v>
      </c>
      <c r="L2394" t="s">
        <v>967</v>
      </c>
      <c r="M2394" t="s">
        <v>985</v>
      </c>
      <c r="N2394" t="s">
        <v>11711</v>
      </c>
      <c r="O2394" t="s">
        <v>818</v>
      </c>
      <c r="P2394" t="s">
        <v>11712</v>
      </c>
      <c r="Q2394" t="s">
        <v>14541</v>
      </c>
      <c r="R2394" t="s">
        <v>739</v>
      </c>
      <c r="S2394" t="s">
        <v>817</v>
      </c>
      <c r="T2394" t="s">
        <v>14547</v>
      </c>
      <c r="U2394" t="s">
        <v>965</v>
      </c>
      <c r="V2394" t="s">
        <v>10638</v>
      </c>
      <c r="W2394" t="s">
        <v>970</v>
      </c>
      <c r="X2394" t="s">
        <v>14548</v>
      </c>
    </row>
    <row r="2395" spans="2:24" ht="11" outlineLevel="1" x14ac:dyDescent="0.15">
      <c r="B2395" t="s">
        <v>1794</v>
      </c>
      <c r="C2395" t="s">
        <v>1795</v>
      </c>
      <c r="D2395" t="s">
        <v>173</v>
      </c>
      <c r="E2395" t="s">
        <v>10667</v>
      </c>
      <c r="F2395" t="s">
        <v>605</v>
      </c>
      <c r="G2395" t="s">
        <v>1106</v>
      </c>
      <c r="H2395" s="17">
        <v>44188</v>
      </c>
      <c r="I2395" s="15">
        <v>2021</v>
      </c>
      <c r="J2395" t="s">
        <v>10634</v>
      </c>
      <c r="K2395" s="5">
        <v>29939</v>
      </c>
      <c r="L2395" t="s">
        <v>967</v>
      </c>
      <c r="M2395" t="s">
        <v>985</v>
      </c>
      <c r="N2395" t="s">
        <v>11711</v>
      </c>
      <c r="O2395" t="s">
        <v>818</v>
      </c>
      <c r="P2395" t="s">
        <v>11712</v>
      </c>
      <c r="Q2395" t="s">
        <v>11733</v>
      </c>
      <c r="R2395" t="s">
        <v>739</v>
      </c>
      <c r="S2395" t="s">
        <v>817</v>
      </c>
      <c r="T2395" t="s">
        <v>14549</v>
      </c>
      <c r="U2395" t="s">
        <v>965</v>
      </c>
      <c r="V2395" t="s">
        <v>10638</v>
      </c>
      <c r="W2395" t="s">
        <v>970</v>
      </c>
      <c r="X2395" t="s">
        <v>14550</v>
      </c>
    </row>
    <row r="2396" spans="2:24" ht="11" outlineLevel="1" x14ac:dyDescent="0.15">
      <c r="B2396" t="s">
        <v>1799</v>
      </c>
      <c r="C2396" t="s">
        <v>315</v>
      </c>
      <c r="E2396" t="s">
        <v>10649</v>
      </c>
      <c r="F2396" t="s">
        <v>690</v>
      </c>
      <c r="G2396" t="s">
        <v>1800</v>
      </c>
      <c r="H2396" s="17">
        <v>45926</v>
      </c>
      <c r="I2396" s="15">
        <v>2025</v>
      </c>
      <c r="J2396" t="s">
        <v>10634</v>
      </c>
      <c r="K2396" s="5">
        <v>1997920.48</v>
      </c>
      <c r="L2396" t="s">
        <v>967</v>
      </c>
      <c r="M2396" t="s">
        <v>1141</v>
      </c>
      <c r="N2396" t="s">
        <v>10635</v>
      </c>
      <c r="O2396" t="s">
        <v>826</v>
      </c>
      <c r="P2396" t="s">
        <v>11969</v>
      </c>
      <c r="Q2396" t="s">
        <v>11435</v>
      </c>
      <c r="R2396" t="s">
        <v>757</v>
      </c>
      <c r="S2396" t="s">
        <v>795</v>
      </c>
      <c r="T2396" t="s">
        <v>14551</v>
      </c>
      <c r="U2396" t="s">
        <v>965</v>
      </c>
      <c r="V2396" t="s">
        <v>10638</v>
      </c>
      <c r="W2396" t="s">
        <v>970</v>
      </c>
      <c r="X2396" t="s">
        <v>14552</v>
      </c>
    </row>
    <row r="2397" spans="2:24" ht="11" outlineLevel="1" x14ac:dyDescent="0.15">
      <c r="B2397" t="s">
        <v>1803</v>
      </c>
      <c r="C2397" t="s">
        <v>1804</v>
      </c>
      <c r="D2397" t="s">
        <v>177</v>
      </c>
      <c r="E2397" t="s">
        <v>10989</v>
      </c>
      <c r="F2397" t="s">
        <v>11029</v>
      </c>
      <c r="G2397" t="s">
        <v>992</v>
      </c>
      <c r="H2397" s="17">
        <v>43003</v>
      </c>
      <c r="I2397" s="15">
        <v>2017</v>
      </c>
      <c r="J2397" t="s">
        <v>10634</v>
      </c>
      <c r="K2397" s="5">
        <v>0</v>
      </c>
      <c r="L2397" t="s">
        <v>967</v>
      </c>
      <c r="M2397" t="s">
        <v>985</v>
      </c>
      <c r="N2397" t="s">
        <v>10635</v>
      </c>
      <c r="O2397" t="s">
        <v>796</v>
      </c>
      <c r="P2397" t="s">
        <v>10671</v>
      </c>
      <c r="Q2397" t="s">
        <v>10671</v>
      </c>
      <c r="R2397" t="s">
        <v>739</v>
      </c>
      <c r="S2397" t="s">
        <v>795</v>
      </c>
      <c r="T2397" t="s">
        <v>14553</v>
      </c>
      <c r="U2397" t="s">
        <v>965</v>
      </c>
      <c r="V2397" t="s">
        <v>10638</v>
      </c>
      <c r="W2397" t="s">
        <v>970</v>
      </c>
      <c r="X2397" t="s">
        <v>14554</v>
      </c>
    </row>
    <row r="2398" spans="2:24" ht="11" outlineLevel="1" x14ac:dyDescent="0.15">
      <c r="B2398" t="s">
        <v>1803</v>
      </c>
      <c r="C2398" t="s">
        <v>1804</v>
      </c>
      <c r="D2398" t="s">
        <v>177</v>
      </c>
      <c r="E2398" t="s">
        <v>10649</v>
      </c>
      <c r="F2398" t="s">
        <v>11029</v>
      </c>
      <c r="G2398" t="s">
        <v>992</v>
      </c>
      <c r="H2398" s="17">
        <v>42955</v>
      </c>
      <c r="I2398" s="15">
        <v>2017</v>
      </c>
      <c r="J2398" t="s">
        <v>10634</v>
      </c>
      <c r="K2398" s="5">
        <v>2272533</v>
      </c>
      <c r="L2398" t="s">
        <v>967</v>
      </c>
      <c r="M2398" t="s">
        <v>985</v>
      </c>
      <c r="N2398" t="s">
        <v>10635</v>
      </c>
      <c r="O2398" t="s">
        <v>796</v>
      </c>
      <c r="P2398" t="s">
        <v>10671</v>
      </c>
      <c r="Q2398" t="s">
        <v>10671</v>
      </c>
      <c r="R2398" t="s">
        <v>739</v>
      </c>
      <c r="S2398" t="s">
        <v>795</v>
      </c>
      <c r="T2398" t="s">
        <v>14555</v>
      </c>
      <c r="U2398" t="s">
        <v>965</v>
      </c>
      <c r="V2398" t="s">
        <v>10638</v>
      </c>
      <c r="W2398" t="s">
        <v>970</v>
      </c>
      <c r="X2398" t="s">
        <v>14556</v>
      </c>
    </row>
    <row r="2399" spans="2:24" ht="11" outlineLevel="1" x14ac:dyDescent="0.15">
      <c r="B2399" t="s">
        <v>1803</v>
      </c>
      <c r="C2399" t="s">
        <v>1804</v>
      </c>
      <c r="D2399" t="s">
        <v>177</v>
      </c>
      <c r="E2399" t="s">
        <v>10956</v>
      </c>
      <c r="F2399" t="s">
        <v>11029</v>
      </c>
      <c r="G2399" t="s">
        <v>992</v>
      </c>
      <c r="H2399" s="17">
        <v>43060</v>
      </c>
      <c r="I2399" s="15">
        <v>2018</v>
      </c>
      <c r="J2399" t="s">
        <v>10634</v>
      </c>
      <c r="K2399" s="5">
        <v>0</v>
      </c>
      <c r="L2399" t="s">
        <v>967</v>
      </c>
      <c r="M2399" t="s">
        <v>985</v>
      </c>
      <c r="N2399" t="s">
        <v>10635</v>
      </c>
      <c r="O2399" t="s">
        <v>796</v>
      </c>
      <c r="P2399" t="s">
        <v>10671</v>
      </c>
      <c r="Q2399" t="s">
        <v>10671</v>
      </c>
      <c r="R2399" t="s">
        <v>739</v>
      </c>
      <c r="S2399" t="s">
        <v>795</v>
      </c>
      <c r="T2399" t="s">
        <v>14557</v>
      </c>
      <c r="U2399" t="s">
        <v>965</v>
      </c>
      <c r="V2399" t="s">
        <v>10638</v>
      </c>
      <c r="W2399" t="s">
        <v>970</v>
      </c>
      <c r="X2399" t="s">
        <v>14558</v>
      </c>
    </row>
    <row r="2400" spans="2:24" ht="11" outlineLevel="1" x14ac:dyDescent="0.15">
      <c r="B2400" t="s">
        <v>1803</v>
      </c>
      <c r="C2400" t="s">
        <v>1804</v>
      </c>
      <c r="D2400" t="s">
        <v>177</v>
      </c>
      <c r="E2400" t="s">
        <v>10889</v>
      </c>
      <c r="F2400" t="s">
        <v>11029</v>
      </c>
      <c r="G2400" t="s">
        <v>992</v>
      </c>
      <c r="H2400" s="17">
        <v>43143</v>
      </c>
      <c r="I2400" s="15">
        <v>2018</v>
      </c>
      <c r="J2400" t="s">
        <v>10634</v>
      </c>
      <c r="K2400" s="5">
        <v>-288532.65999999997</v>
      </c>
      <c r="L2400" t="s">
        <v>967</v>
      </c>
      <c r="M2400" t="s">
        <v>985</v>
      </c>
      <c r="N2400" t="s">
        <v>10635</v>
      </c>
      <c r="O2400" t="s">
        <v>796</v>
      </c>
      <c r="P2400" t="s">
        <v>10671</v>
      </c>
      <c r="Q2400" t="s">
        <v>10671</v>
      </c>
      <c r="R2400" t="s">
        <v>739</v>
      </c>
      <c r="S2400" t="s">
        <v>795</v>
      </c>
      <c r="T2400" t="s">
        <v>14559</v>
      </c>
      <c r="U2400" t="s">
        <v>965</v>
      </c>
      <c r="V2400" t="s">
        <v>10638</v>
      </c>
      <c r="W2400" t="s">
        <v>970</v>
      </c>
      <c r="X2400" t="s">
        <v>14560</v>
      </c>
    </row>
    <row r="2401" spans="2:24" ht="11" outlineLevel="1" x14ac:dyDescent="0.15">
      <c r="B2401" t="s">
        <v>1803</v>
      </c>
      <c r="C2401" t="s">
        <v>1804</v>
      </c>
      <c r="D2401" t="s">
        <v>177</v>
      </c>
      <c r="E2401" t="s">
        <v>10923</v>
      </c>
      <c r="F2401" t="s">
        <v>11029</v>
      </c>
      <c r="G2401" t="s">
        <v>992</v>
      </c>
      <c r="H2401" s="17">
        <v>43087</v>
      </c>
      <c r="I2401" s="15">
        <v>2018</v>
      </c>
      <c r="J2401" t="s">
        <v>10634</v>
      </c>
      <c r="K2401" s="5">
        <v>0</v>
      </c>
      <c r="L2401" t="s">
        <v>967</v>
      </c>
      <c r="M2401" t="s">
        <v>985</v>
      </c>
      <c r="N2401" t="s">
        <v>10635</v>
      </c>
      <c r="O2401" t="s">
        <v>796</v>
      </c>
      <c r="P2401" t="s">
        <v>10671</v>
      </c>
      <c r="Q2401" t="s">
        <v>10671</v>
      </c>
      <c r="R2401" t="s">
        <v>739</v>
      </c>
      <c r="S2401" t="s">
        <v>795</v>
      </c>
      <c r="T2401" t="s">
        <v>14561</v>
      </c>
      <c r="U2401" t="s">
        <v>965</v>
      </c>
      <c r="V2401" t="s">
        <v>10638</v>
      </c>
      <c r="W2401" t="s">
        <v>970</v>
      </c>
      <c r="X2401" t="s">
        <v>14562</v>
      </c>
    </row>
    <row r="2402" spans="2:24" ht="11" outlineLevel="1" x14ac:dyDescent="0.15">
      <c r="B2402" t="s">
        <v>1803</v>
      </c>
      <c r="C2402" t="s">
        <v>1804</v>
      </c>
      <c r="D2402" t="s">
        <v>177</v>
      </c>
      <c r="E2402" t="s">
        <v>10950</v>
      </c>
      <c r="F2402" t="s">
        <v>11029</v>
      </c>
      <c r="G2402" t="s">
        <v>992</v>
      </c>
      <c r="H2402" s="17">
        <v>43040</v>
      </c>
      <c r="I2402" s="15">
        <v>2018</v>
      </c>
      <c r="J2402" t="s">
        <v>10634</v>
      </c>
      <c r="K2402" s="5">
        <v>0</v>
      </c>
      <c r="L2402" t="s">
        <v>967</v>
      </c>
      <c r="M2402" t="s">
        <v>985</v>
      </c>
      <c r="N2402" t="s">
        <v>10635</v>
      </c>
      <c r="O2402" t="s">
        <v>796</v>
      </c>
      <c r="P2402" t="s">
        <v>10671</v>
      </c>
      <c r="Q2402" t="s">
        <v>10671</v>
      </c>
      <c r="R2402" t="s">
        <v>739</v>
      </c>
      <c r="S2402" t="s">
        <v>795</v>
      </c>
      <c r="T2402" t="s">
        <v>14563</v>
      </c>
      <c r="U2402" t="s">
        <v>965</v>
      </c>
      <c r="V2402" t="s">
        <v>10638</v>
      </c>
      <c r="W2402" t="s">
        <v>970</v>
      </c>
      <c r="X2402" t="s">
        <v>14564</v>
      </c>
    </row>
    <row r="2403" spans="2:24" ht="11" outlineLevel="1" x14ac:dyDescent="0.15">
      <c r="B2403" t="s">
        <v>1806</v>
      </c>
      <c r="C2403" t="s">
        <v>316</v>
      </c>
      <c r="E2403" t="s">
        <v>10664</v>
      </c>
      <c r="F2403" t="s">
        <v>14565</v>
      </c>
      <c r="G2403" t="s">
        <v>1807</v>
      </c>
      <c r="H2403" s="17">
        <v>44369</v>
      </c>
      <c r="I2403" s="15">
        <v>2021</v>
      </c>
      <c r="J2403" t="s">
        <v>10634</v>
      </c>
      <c r="K2403" s="5">
        <v>2798</v>
      </c>
      <c r="L2403" t="s">
        <v>967</v>
      </c>
      <c r="M2403" t="s">
        <v>956</v>
      </c>
      <c r="N2403" t="s">
        <v>10635</v>
      </c>
      <c r="O2403" t="s">
        <v>818</v>
      </c>
      <c r="P2403" t="s">
        <v>10636</v>
      </c>
      <c r="Q2403" t="s">
        <v>10636</v>
      </c>
      <c r="R2403" t="s">
        <v>743</v>
      </c>
      <c r="S2403" t="s">
        <v>795</v>
      </c>
      <c r="T2403" t="s">
        <v>14566</v>
      </c>
      <c r="U2403" t="s">
        <v>965</v>
      </c>
      <c r="V2403" t="s">
        <v>10638</v>
      </c>
      <c r="W2403" t="s">
        <v>970</v>
      </c>
      <c r="X2403" t="s">
        <v>14567</v>
      </c>
    </row>
    <row r="2404" spans="2:24" ht="11" outlineLevel="1" x14ac:dyDescent="0.15">
      <c r="B2404" t="s">
        <v>1806</v>
      </c>
      <c r="C2404" t="s">
        <v>316</v>
      </c>
      <c r="E2404" t="s">
        <v>10649</v>
      </c>
      <c r="F2404" t="s">
        <v>14565</v>
      </c>
      <c r="G2404" t="s">
        <v>1807</v>
      </c>
      <c r="H2404" s="17">
        <v>43818</v>
      </c>
      <c r="I2404" s="15">
        <v>2020</v>
      </c>
      <c r="J2404" t="s">
        <v>10634</v>
      </c>
      <c r="K2404" s="5">
        <v>1903100</v>
      </c>
      <c r="L2404" t="s">
        <v>967</v>
      </c>
      <c r="M2404" t="s">
        <v>956</v>
      </c>
      <c r="N2404" t="s">
        <v>10635</v>
      </c>
      <c r="O2404" t="s">
        <v>818</v>
      </c>
      <c r="P2404" t="s">
        <v>10636</v>
      </c>
      <c r="Q2404" t="s">
        <v>10636</v>
      </c>
      <c r="R2404" t="s">
        <v>743</v>
      </c>
      <c r="S2404" t="s">
        <v>795</v>
      </c>
      <c r="T2404" t="s">
        <v>14568</v>
      </c>
      <c r="U2404" t="s">
        <v>965</v>
      </c>
      <c r="V2404" t="s">
        <v>10638</v>
      </c>
      <c r="W2404" t="s">
        <v>970</v>
      </c>
      <c r="X2404" t="s">
        <v>14569</v>
      </c>
    </row>
    <row r="2405" spans="2:24" ht="11" outlineLevel="1" x14ac:dyDescent="0.15">
      <c r="B2405" t="s">
        <v>1806</v>
      </c>
      <c r="C2405" t="s">
        <v>316</v>
      </c>
      <c r="E2405" t="s">
        <v>10652</v>
      </c>
      <c r="F2405" t="s">
        <v>14565</v>
      </c>
      <c r="G2405" t="s">
        <v>1807</v>
      </c>
      <c r="H2405" s="17">
        <v>44083</v>
      </c>
      <c r="I2405" s="15">
        <v>2020</v>
      </c>
      <c r="J2405" t="s">
        <v>10634</v>
      </c>
      <c r="K2405" s="5">
        <v>76776</v>
      </c>
      <c r="L2405" t="s">
        <v>967</v>
      </c>
      <c r="M2405" t="s">
        <v>956</v>
      </c>
      <c r="N2405" t="s">
        <v>10635</v>
      </c>
      <c r="O2405" t="s">
        <v>818</v>
      </c>
      <c r="P2405" t="s">
        <v>10636</v>
      </c>
      <c r="Q2405" t="s">
        <v>10636</v>
      </c>
      <c r="R2405" t="s">
        <v>743</v>
      </c>
      <c r="S2405" t="s">
        <v>795</v>
      </c>
      <c r="T2405" t="s">
        <v>14568</v>
      </c>
      <c r="U2405" t="s">
        <v>965</v>
      </c>
      <c r="V2405" t="s">
        <v>10638</v>
      </c>
      <c r="W2405" t="s">
        <v>970</v>
      </c>
      <c r="X2405" t="s">
        <v>14570</v>
      </c>
    </row>
    <row r="2406" spans="2:24" ht="11" outlineLevel="1" x14ac:dyDescent="0.15">
      <c r="B2406" t="s">
        <v>1809</v>
      </c>
      <c r="C2406" t="s">
        <v>1810</v>
      </c>
      <c r="D2406" t="s">
        <v>161</v>
      </c>
      <c r="E2406" t="s">
        <v>10664</v>
      </c>
      <c r="F2406" t="s">
        <v>597</v>
      </c>
      <c r="G2406" t="s">
        <v>986</v>
      </c>
      <c r="H2406" s="17">
        <v>45930</v>
      </c>
      <c r="I2406" s="15">
        <v>2025</v>
      </c>
      <c r="J2406" t="s">
        <v>10634</v>
      </c>
      <c r="K2406" s="5">
        <v>0</v>
      </c>
      <c r="L2406" t="s">
        <v>967</v>
      </c>
      <c r="M2406" t="s">
        <v>985</v>
      </c>
      <c r="N2406" t="s">
        <v>10635</v>
      </c>
      <c r="O2406" t="s">
        <v>796</v>
      </c>
      <c r="P2406" t="s">
        <v>10885</v>
      </c>
      <c r="Q2406" t="s">
        <v>10886</v>
      </c>
      <c r="R2406" t="s">
        <v>738</v>
      </c>
      <c r="S2406" t="s">
        <v>795</v>
      </c>
      <c r="T2406" t="s">
        <v>73</v>
      </c>
      <c r="U2406" t="s">
        <v>965</v>
      </c>
      <c r="V2406" t="s">
        <v>10638</v>
      </c>
      <c r="W2406" t="s">
        <v>970</v>
      </c>
      <c r="X2406" t="s">
        <v>14571</v>
      </c>
    </row>
    <row r="2407" spans="2:24" ht="11" outlineLevel="1" x14ac:dyDescent="0.15">
      <c r="B2407" t="s">
        <v>1812</v>
      </c>
      <c r="C2407" t="s">
        <v>1753</v>
      </c>
      <c r="D2407" t="s">
        <v>290</v>
      </c>
      <c r="E2407" t="s">
        <v>10989</v>
      </c>
      <c r="F2407" t="s">
        <v>608</v>
      </c>
      <c r="G2407" t="s">
        <v>1184</v>
      </c>
      <c r="H2407" s="17">
        <v>42452</v>
      </c>
      <c r="I2407" s="15">
        <v>2016</v>
      </c>
      <c r="J2407" t="s">
        <v>10634</v>
      </c>
      <c r="K2407" s="5">
        <v>-56944.55</v>
      </c>
      <c r="L2407" t="s">
        <v>967</v>
      </c>
      <c r="M2407" t="s">
        <v>985</v>
      </c>
      <c r="N2407" t="s">
        <v>10635</v>
      </c>
      <c r="O2407" t="s">
        <v>796</v>
      </c>
      <c r="P2407" t="s">
        <v>11969</v>
      </c>
      <c r="Q2407" t="s">
        <v>11969</v>
      </c>
      <c r="R2407" t="s">
        <v>744</v>
      </c>
      <c r="S2407" t="s">
        <v>795</v>
      </c>
      <c r="T2407" t="s">
        <v>14572</v>
      </c>
      <c r="U2407" t="s">
        <v>965</v>
      </c>
      <c r="V2407" t="s">
        <v>10638</v>
      </c>
      <c r="W2407" t="s">
        <v>970</v>
      </c>
      <c r="X2407" t="s">
        <v>14573</v>
      </c>
    </row>
    <row r="2408" spans="2:24" ht="11" outlineLevel="1" x14ac:dyDescent="0.15">
      <c r="B2408" t="s">
        <v>1814</v>
      </c>
      <c r="C2408" t="s">
        <v>317</v>
      </c>
      <c r="E2408" t="s">
        <v>10632</v>
      </c>
      <c r="F2408" t="s">
        <v>692</v>
      </c>
      <c r="G2408" t="s">
        <v>1815</v>
      </c>
      <c r="H2408" s="17">
        <v>45196</v>
      </c>
      <c r="I2408" s="15">
        <v>2023</v>
      </c>
      <c r="J2408" t="s">
        <v>10634</v>
      </c>
      <c r="K2408" s="5">
        <v>813409.75</v>
      </c>
      <c r="L2408" t="s">
        <v>967</v>
      </c>
      <c r="M2408" t="s">
        <v>956</v>
      </c>
      <c r="N2408" t="s">
        <v>10635</v>
      </c>
      <c r="O2408" t="s">
        <v>796</v>
      </c>
      <c r="P2408" t="s">
        <v>11434</v>
      </c>
      <c r="Q2408" t="s">
        <v>11435</v>
      </c>
      <c r="R2408" t="s">
        <v>748</v>
      </c>
      <c r="S2408" t="s">
        <v>795</v>
      </c>
      <c r="T2408" t="s">
        <v>14574</v>
      </c>
      <c r="U2408" t="s">
        <v>965</v>
      </c>
      <c r="V2408" t="s">
        <v>10638</v>
      </c>
      <c r="W2408" t="s">
        <v>970</v>
      </c>
      <c r="X2408" t="s">
        <v>14575</v>
      </c>
    </row>
    <row r="2409" spans="2:24" ht="11" outlineLevel="1" x14ac:dyDescent="0.15">
      <c r="B2409" t="s">
        <v>1814</v>
      </c>
      <c r="C2409" t="s">
        <v>317</v>
      </c>
      <c r="E2409" t="s">
        <v>10652</v>
      </c>
      <c r="F2409" t="s">
        <v>692</v>
      </c>
      <c r="G2409" t="s">
        <v>1815</v>
      </c>
      <c r="H2409" s="17">
        <v>45104</v>
      </c>
      <c r="I2409" s="15">
        <v>2023</v>
      </c>
      <c r="J2409" t="s">
        <v>10634</v>
      </c>
      <c r="K2409" s="5">
        <v>0</v>
      </c>
      <c r="L2409" t="s">
        <v>967</v>
      </c>
      <c r="M2409" t="s">
        <v>956</v>
      </c>
      <c r="N2409" t="s">
        <v>10635</v>
      </c>
      <c r="O2409" t="s">
        <v>796</v>
      </c>
      <c r="P2409" t="s">
        <v>11434</v>
      </c>
      <c r="Q2409" t="s">
        <v>11435</v>
      </c>
      <c r="R2409" t="s">
        <v>748</v>
      </c>
      <c r="S2409" t="s">
        <v>795</v>
      </c>
      <c r="T2409" t="s">
        <v>14576</v>
      </c>
      <c r="U2409" t="s">
        <v>965</v>
      </c>
      <c r="V2409" t="s">
        <v>10638</v>
      </c>
      <c r="W2409" t="s">
        <v>970</v>
      </c>
      <c r="X2409" t="s">
        <v>14577</v>
      </c>
    </row>
    <row r="2410" spans="2:24" ht="11" outlineLevel="1" x14ac:dyDescent="0.15">
      <c r="B2410" t="s">
        <v>1814</v>
      </c>
      <c r="C2410" t="s">
        <v>317</v>
      </c>
      <c r="E2410" t="s">
        <v>10664</v>
      </c>
      <c r="F2410" t="s">
        <v>692</v>
      </c>
      <c r="G2410" t="s">
        <v>1815</v>
      </c>
      <c r="H2410" s="17">
        <v>45104</v>
      </c>
      <c r="I2410" s="15">
        <v>2023</v>
      </c>
      <c r="J2410" t="s">
        <v>10634</v>
      </c>
      <c r="K2410" s="5">
        <v>0</v>
      </c>
      <c r="L2410" t="s">
        <v>967</v>
      </c>
      <c r="M2410" t="s">
        <v>956</v>
      </c>
      <c r="N2410" t="s">
        <v>10635</v>
      </c>
      <c r="O2410" t="s">
        <v>796</v>
      </c>
      <c r="P2410" t="s">
        <v>11434</v>
      </c>
      <c r="Q2410" t="s">
        <v>11435</v>
      </c>
      <c r="R2410" t="s">
        <v>748</v>
      </c>
      <c r="S2410" t="s">
        <v>795</v>
      </c>
      <c r="T2410" t="s">
        <v>14578</v>
      </c>
      <c r="U2410" t="s">
        <v>965</v>
      </c>
      <c r="V2410" t="s">
        <v>10638</v>
      </c>
      <c r="W2410" t="s">
        <v>970</v>
      </c>
      <c r="X2410" t="s">
        <v>14579</v>
      </c>
    </row>
    <row r="2411" spans="2:24" ht="11" outlineLevel="1" x14ac:dyDescent="0.15">
      <c r="B2411" t="s">
        <v>1814</v>
      </c>
      <c r="C2411" t="s">
        <v>317</v>
      </c>
      <c r="E2411" t="s">
        <v>10649</v>
      </c>
      <c r="F2411" t="s">
        <v>692</v>
      </c>
      <c r="G2411" t="s">
        <v>1815</v>
      </c>
      <c r="H2411" s="17">
        <v>45068</v>
      </c>
      <c r="I2411" s="15">
        <v>2023</v>
      </c>
      <c r="J2411" t="s">
        <v>10634</v>
      </c>
      <c r="K2411" s="5">
        <v>129241</v>
      </c>
      <c r="L2411" t="s">
        <v>967</v>
      </c>
      <c r="M2411" t="s">
        <v>956</v>
      </c>
      <c r="N2411" t="s">
        <v>10635</v>
      </c>
      <c r="O2411" t="s">
        <v>796</v>
      </c>
      <c r="P2411" t="s">
        <v>11434</v>
      </c>
      <c r="R2411" t="s">
        <v>748</v>
      </c>
      <c r="S2411" t="s">
        <v>795</v>
      </c>
      <c r="T2411" t="s">
        <v>14580</v>
      </c>
      <c r="U2411" t="s">
        <v>965</v>
      </c>
      <c r="V2411" t="s">
        <v>10638</v>
      </c>
      <c r="W2411" t="s">
        <v>970</v>
      </c>
      <c r="X2411" t="s">
        <v>14581</v>
      </c>
    </row>
    <row r="2412" spans="2:24" ht="11" outlineLevel="1" x14ac:dyDescent="0.15">
      <c r="B2412" t="s">
        <v>1814</v>
      </c>
      <c r="C2412" t="s">
        <v>317</v>
      </c>
      <c r="E2412" t="s">
        <v>10658</v>
      </c>
      <c r="F2412" t="s">
        <v>692</v>
      </c>
      <c r="G2412" t="s">
        <v>1815</v>
      </c>
      <c r="H2412" s="17">
        <v>45251</v>
      </c>
      <c r="I2412" s="15">
        <v>2024</v>
      </c>
      <c r="J2412" t="s">
        <v>10634</v>
      </c>
      <c r="K2412" s="5">
        <v>703292.75</v>
      </c>
      <c r="L2412" t="s">
        <v>967</v>
      </c>
      <c r="M2412" t="s">
        <v>956</v>
      </c>
      <c r="N2412" t="s">
        <v>10635</v>
      </c>
      <c r="O2412" t="s">
        <v>796</v>
      </c>
      <c r="P2412" t="s">
        <v>11434</v>
      </c>
      <c r="Q2412" t="s">
        <v>11435</v>
      </c>
      <c r="R2412" t="s">
        <v>748</v>
      </c>
      <c r="S2412" t="s">
        <v>795</v>
      </c>
      <c r="T2412" t="s">
        <v>14582</v>
      </c>
      <c r="U2412" t="s">
        <v>965</v>
      </c>
      <c r="V2412" t="s">
        <v>10638</v>
      </c>
      <c r="W2412" t="s">
        <v>970</v>
      </c>
      <c r="X2412" t="s">
        <v>14583</v>
      </c>
    </row>
    <row r="2413" spans="2:24" ht="11" outlineLevel="1" x14ac:dyDescent="0.15">
      <c r="B2413" t="s">
        <v>1814</v>
      </c>
      <c r="C2413" t="s">
        <v>317</v>
      </c>
      <c r="E2413" t="s">
        <v>10643</v>
      </c>
      <c r="F2413" t="s">
        <v>692</v>
      </c>
      <c r="G2413" t="s">
        <v>1815</v>
      </c>
      <c r="H2413" s="17">
        <v>45168</v>
      </c>
      <c r="I2413" s="15">
        <v>2023</v>
      </c>
      <c r="J2413" t="s">
        <v>10634</v>
      </c>
      <c r="K2413" s="5">
        <v>268327</v>
      </c>
      <c r="L2413" t="s">
        <v>967</v>
      </c>
      <c r="M2413" t="s">
        <v>956</v>
      </c>
      <c r="N2413" t="s">
        <v>10635</v>
      </c>
      <c r="O2413" t="s">
        <v>796</v>
      </c>
      <c r="P2413" t="s">
        <v>11434</v>
      </c>
      <c r="Q2413" t="s">
        <v>11435</v>
      </c>
      <c r="R2413" t="s">
        <v>748</v>
      </c>
      <c r="S2413" t="s">
        <v>795</v>
      </c>
      <c r="T2413" t="s">
        <v>14582</v>
      </c>
      <c r="U2413" t="s">
        <v>965</v>
      </c>
      <c r="V2413" t="s">
        <v>10638</v>
      </c>
      <c r="W2413" t="s">
        <v>970</v>
      </c>
      <c r="X2413" t="s">
        <v>14584</v>
      </c>
    </row>
    <row r="2414" spans="2:24" ht="11" outlineLevel="1" x14ac:dyDescent="0.15">
      <c r="B2414" t="s">
        <v>1814</v>
      </c>
      <c r="C2414" t="s">
        <v>317</v>
      </c>
      <c r="E2414" t="s">
        <v>10667</v>
      </c>
      <c r="F2414" t="s">
        <v>692</v>
      </c>
      <c r="G2414" t="s">
        <v>1815</v>
      </c>
      <c r="H2414" s="17">
        <v>45225</v>
      </c>
      <c r="I2414" s="15">
        <v>2024</v>
      </c>
      <c r="J2414" t="s">
        <v>10634</v>
      </c>
      <c r="K2414" s="5">
        <v>39190.75</v>
      </c>
      <c r="L2414" t="s">
        <v>967</v>
      </c>
      <c r="M2414" t="s">
        <v>956</v>
      </c>
      <c r="N2414" t="s">
        <v>10635</v>
      </c>
      <c r="O2414" t="s">
        <v>796</v>
      </c>
      <c r="P2414" t="s">
        <v>11434</v>
      </c>
      <c r="Q2414" t="s">
        <v>11435</v>
      </c>
      <c r="R2414" t="s">
        <v>748</v>
      </c>
      <c r="S2414" t="s">
        <v>795</v>
      </c>
      <c r="T2414" t="s">
        <v>14582</v>
      </c>
      <c r="U2414" t="s">
        <v>965</v>
      </c>
      <c r="V2414" t="s">
        <v>10638</v>
      </c>
      <c r="W2414" t="s">
        <v>970</v>
      </c>
      <c r="X2414" t="s">
        <v>14585</v>
      </c>
    </row>
    <row r="2415" spans="2:24" ht="11" outlineLevel="1" x14ac:dyDescent="0.15">
      <c r="B2415" t="s">
        <v>1817</v>
      </c>
      <c r="C2415" t="s">
        <v>1818</v>
      </c>
      <c r="D2415" t="s">
        <v>283</v>
      </c>
      <c r="E2415" t="s">
        <v>10935</v>
      </c>
      <c r="F2415" t="s">
        <v>1722</v>
      </c>
      <c r="G2415" t="s">
        <v>1819</v>
      </c>
      <c r="H2415" s="17">
        <v>42419</v>
      </c>
      <c r="I2415" s="15">
        <v>2016</v>
      </c>
      <c r="J2415" t="s">
        <v>10634</v>
      </c>
      <c r="K2415" s="5">
        <v>-67556.639999999999</v>
      </c>
      <c r="L2415" t="s">
        <v>967</v>
      </c>
      <c r="M2415" t="s">
        <v>985</v>
      </c>
      <c r="N2415" t="s">
        <v>10635</v>
      </c>
      <c r="O2415" t="s">
        <v>796</v>
      </c>
      <c r="P2415" t="s">
        <v>11052</v>
      </c>
      <c r="Q2415" t="s">
        <v>10671</v>
      </c>
      <c r="R2415" t="s">
        <v>744</v>
      </c>
      <c r="S2415" t="s">
        <v>795</v>
      </c>
      <c r="T2415" t="s">
        <v>14586</v>
      </c>
      <c r="U2415" t="s">
        <v>965</v>
      </c>
      <c r="V2415" t="s">
        <v>10638</v>
      </c>
      <c r="W2415" t="s">
        <v>970</v>
      </c>
      <c r="X2415" t="s">
        <v>14587</v>
      </c>
    </row>
    <row r="2416" spans="2:24" ht="11" outlineLevel="1" x14ac:dyDescent="0.15">
      <c r="B2416" t="s">
        <v>1817</v>
      </c>
      <c r="C2416" t="s">
        <v>1818</v>
      </c>
      <c r="D2416" t="s">
        <v>283</v>
      </c>
      <c r="E2416" t="s">
        <v>10956</v>
      </c>
      <c r="F2416" t="s">
        <v>1722</v>
      </c>
      <c r="G2416" t="s">
        <v>1819</v>
      </c>
      <c r="H2416" s="17">
        <v>42095</v>
      </c>
      <c r="I2416" s="15">
        <v>2015</v>
      </c>
      <c r="J2416" t="s">
        <v>10634</v>
      </c>
      <c r="K2416" s="5">
        <v>103255.69</v>
      </c>
      <c r="L2416" t="s">
        <v>967</v>
      </c>
      <c r="M2416" t="s">
        <v>985</v>
      </c>
      <c r="N2416" t="s">
        <v>10635</v>
      </c>
      <c r="O2416" t="s">
        <v>796</v>
      </c>
      <c r="P2416" t="s">
        <v>11052</v>
      </c>
      <c r="Q2416" t="s">
        <v>10671</v>
      </c>
      <c r="R2416" t="s">
        <v>744</v>
      </c>
      <c r="S2416" t="s">
        <v>795</v>
      </c>
      <c r="T2416" t="s">
        <v>13785</v>
      </c>
      <c r="U2416" t="s">
        <v>965</v>
      </c>
      <c r="V2416" t="s">
        <v>10638</v>
      </c>
      <c r="W2416" t="s">
        <v>970</v>
      </c>
      <c r="X2416" t="s">
        <v>14588</v>
      </c>
    </row>
    <row r="2417" spans="2:24" ht="11" outlineLevel="1" x14ac:dyDescent="0.15">
      <c r="B2417" t="s">
        <v>1817</v>
      </c>
      <c r="C2417" t="s">
        <v>1818</v>
      </c>
      <c r="D2417" t="s">
        <v>283</v>
      </c>
      <c r="E2417" t="s">
        <v>10889</v>
      </c>
      <c r="F2417" t="s">
        <v>1722</v>
      </c>
      <c r="G2417" t="s">
        <v>1819</v>
      </c>
      <c r="H2417" s="17">
        <v>42184</v>
      </c>
      <c r="I2417" s="15">
        <v>2015</v>
      </c>
      <c r="J2417" t="s">
        <v>10634</v>
      </c>
      <c r="K2417" s="5">
        <v>0</v>
      </c>
      <c r="L2417" t="s">
        <v>967</v>
      </c>
      <c r="M2417" t="s">
        <v>985</v>
      </c>
      <c r="N2417" t="s">
        <v>10635</v>
      </c>
      <c r="O2417" t="s">
        <v>796</v>
      </c>
      <c r="P2417" t="s">
        <v>11052</v>
      </c>
      <c r="Q2417" t="s">
        <v>10671</v>
      </c>
      <c r="R2417" t="s">
        <v>744</v>
      </c>
      <c r="S2417" t="s">
        <v>795</v>
      </c>
      <c r="T2417" t="s">
        <v>13785</v>
      </c>
      <c r="U2417" t="s">
        <v>965</v>
      </c>
      <c r="V2417" t="s">
        <v>10638</v>
      </c>
      <c r="W2417" t="s">
        <v>970</v>
      </c>
      <c r="X2417" t="s">
        <v>14589</v>
      </c>
    </row>
    <row r="2418" spans="2:24" ht="11" outlineLevel="1" x14ac:dyDescent="0.15">
      <c r="B2418" t="s">
        <v>1817</v>
      </c>
      <c r="C2418" t="s">
        <v>1818</v>
      </c>
      <c r="D2418" t="s">
        <v>283</v>
      </c>
      <c r="E2418" t="s">
        <v>10926</v>
      </c>
      <c r="F2418" t="s">
        <v>1722</v>
      </c>
      <c r="G2418" t="s">
        <v>1819</v>
      </c>
      <c r="H2418" s="17">
        <v>42243</v>
      </c>
      <c r="I2418" s="15">
        <v>2015</v>
      </c>
      <c r="J2418" t="s">
        <v>10634</v>
      </c>
      <c r="K2418" s="5">
        <v>0</v>
      </c>
      <c r="L2418" t="s">
        <v>967</v>
      </c>
      <c r="M2418" t="s">
        <v>985</v>
      </c>
      <c r="N2418" t="s">
        <v>10635</v>
      </c>
      <c r="O2418" t="s">
        <v>796</v>
      </c>
      <c r="P2418" t="s">
        <v>11052</v>
      </c>
      <c r="Q2418" t="s">
        <v>10671</v>
      </c>
      <c r="R2418" t="s">
        <v>744</v>
      </c>
      <c r="S2418" t="s">
        <v>795</v>
      </c>
      <c r="T2418" t="s">
        <v>14590</v>
      </c>
      <c r="U2418" t="s">
        <v>965</v>
      </c>
      <c r="V2418" t="s">
        <v>10638</v>
      </c>
      <c r="W2418" t="s">
        <v>970</v>
      </c>
      <c r="X2418" t="s">
        <v>14591</v>
      </c>
    </row>
    <row r="2419" spans="2:24" ht="11" outlineLevel="1" x14ac:dyDescent="0.15">
      <c r="B2419" t="s">
        <v>1817</v>
      </c>
      <c r="C2419" t="s">
        <v>1818</v>
      </c>
      <c r="D2419" t="s">
        <v>283</v>
      </c>
      <c r="E2419" t="s">
        <v>10950</v>
      </c>
      <c r="F2419" t="s">
        <v>1722</v>
      </c>
      <c r="G2419" t="s">
        <v>1819</v>
      </c>
      <c r="H2419" s="17">
        <v>42033</v>
      </c>
      <c r="I2419" s="15">
        <v>2015</v>
      </c>
      <c r="J2419" t="s">
        <v>10634</v>
      </c>
      <c r="K2419" s="5">
        <v>0</v>
      </c>
      <c r="L2419" t="s">
        <v>967</v>
      </c>
      <c r="M2419" t="s">
        <v>985</v>
      </c>
      <c r="N2419" t="s">
        <v>10635</v>
      </c>
      <c r="O2419" t="s">
        <v>796</v>
      </c>
      <c r="P2419" t="s">
        <v>11052</v>
      </c>
      <c r="Q2419" t="s">
        <v>10671</v>
      </c>
      <c r="R2419" t="s">
        <v>744</v>
      </c>
      <c r="S2419" t="s">
        <v>795</v>
      </c>
      <c r="T2419" t="s">
        <v>14592</v>
      </c>
      <c r="U2419" t="s">
        <v>965</v>
      </c>
      <c r="V2419" t="s">
        <v>10638</v>
      </c>
      <c r="W2419" t="s">
        <v>970</v>
      </c>
      <c r="X2419" t="s">
        <v>14593</v>
      </c>
    </row>
    <row r="2420" spans="2:24" ht="11" outlineLevel="1" x14ac:dyDescent="0.15">
      <c r="B2420" t="s">
        <v>1817</v>
      </c>
      <c r="C2420" t="s">
        <v>1818</v>
      </c>
      <c r="D2420" t="s">
        <v>283</v>
      </c>
      <c r="E2420" t="s">
        <v>10959</v>
      </c>
      <c r="F2420" t="s">
        <v>1722</v>
      </c>
      <c r="G2420" t="s">
        <v>1819</v>
      </c>
      <c r="H2420" s="17">
        <v>42340</v>
      </c>
      <c r="I2420" s="15">
        <v>2016</v>
      </c>
      <c r="J2420" t="s">
        <v>10634</v>
      </c>
      <c r="K2420" s="5">
        <v>0</v>
      </c>
      <c r="L2420" t="s">
        <v>967</v>
      </c>
      <c r="M2420" t="s">
        <v>985</v>
      </c>
      <c r="N2420" t="s">
        <v>10635</v>
      </c>
      <c r="O2420" t="s">
        <v>796</v>
      </c>
      <c r="P2420" t="s">
        <v>11052</v>
      </c>
      <c r="Q2420" t="s">
        <v>11057</v>
      </c>
      <c r="R2420" t="s">
        <v>744</v>
      </c>
      <c r="S2420" t="s">
        <v>795</v>
      </c>
      <c r="T2420" t="s">
        <v>14586</v>
      </c>
      <c r="U2420" t="s">
        <v>965</v>
      </c>
      <c r="V2420" t="s">
        <v>10638</v>
      </c>
      <c r="W2420" t="s">
        <v>970</v>
      </c>
      <c r="X2420" t="s">
        <v>14594</v>
      </c>
    </row>
    <row r="2421" spans="2:24" ht="11" outlineLevel="1" x14ac:dyDescent="0.15">
      <c r="B2421" t="s">
        <v>1817</v>
      </c>
      <c r="C2421" t="s">
        <v>1818</v>
      </c>
      <c r="D2421" t="s">
        <v>283</v>
      </c>
      <c r="E2421" t="s">
        <v>10923</v>
      </c>
      <c r="F2421" t="s">
        <v>1722</v>
      </c>
      <c r="G2421" t="s">
        <v>1819</v>
      </c>
      <c r="H2421" s="17">
        <v>42130</v>
      </c>
      <c r="I2421" s="15">
        <v>2015</v>
      </c>
      <c r="J2421" t="s">
        <v>10634</v>
      </c>
      <c r="K2421" s="5">
        <v>0</v>
      </c>
      <c r="L2421" t="s">
        <v>967</v>
      </c>
      <c r="M2421" t="s">
        <v>985</v>
      </c>
      <c r="N2421" t="s">
        <v>10635</v>
      </c>
      <c r="O2421" t="s">
        <v>796</v>
      </c>
      <c r="P2421" t="s">
        <v>11052</v>
      </c>
      <c r="Q2421" t="s">
        <v>10671</v>
      </c>
      <c r="R2421" t="s">
        <v>744</v>
      </c>
      <c r="S2421" t="s">
        <v>795</v>
      </c>
      <c r="T2421" t="s">
        <v>13785</v>
      </c>
      <c r="U2421" t="s">
        <v>965</v>
      </c>
      <c r="V2421" t="s">
        <v>10638</v>
      </c>
      <c r="W2421" t="s">
        <v>970</v>
      </c>
      <c r="X2421" t="s">
        <v>14595</v>
      </c>
    </row>
    <row r="2422" spans="2:24" ht="11" outlineLevel="1" x14ac:dyDescent="0.15">
      <c r="B2422" t="s">
        <v>1817</v>
      </c>
      <c r="C2422" t="s">
        <v>1818</v>
      </c>
      <c r="D2422" t="s">
        <v>283</v>
      </c>
      <c r="E2422" t="s">
        <v>10905</v>
      </c>
      <c r="F2422" t="s">
        <v>1722</v>
      </c>
      <c r="G2422" t="s">
        <v>1819</v>
      </c>
      <c r="H2422" s="17">
        <v>42318</v>
      </c>
      <c r="I2422" s="15">
        <v>2016</v>
      </c>
      <c r="J2422" t="s">
        <v>10634</v>
      </c>
      <c r="K2422" s="5">
        <v>0</v>
      </c>
      <c r="L2422" t="s">
        <v>967</v>
      </c>
      <c r="M2422" t="s">
        <v>985</v>
      </c>
      <c r="N2422" t="s">
        <v>10635</v>
      </c>
      <c r="O2422" t="s">
        <v>796</v>
      </c>
      <c r="P2422" t="s">
        <v>11052</v>
      </c>
      <c r="Q2422" t="s">
        <v>10671</v>
      </c>
      <c r="R2422" t="s">
        <v>744</v>
      </c>
      <c r="S2422" t="s">
        <v>795</v>
      </c>
      <c r="T2422" t="s">
        <v>14596</v>
      </c>
      <c r="U2422" t="s">
        <v>965</v>
      </c>
      <c r="V2422" t="s">
        <v>10638</v>
      </c>
      <c r="W2422" t="s">
        <v>970</v>
      </c>
      <c r="X2422" t="s">
        <v>14597</v>
      </c>
    </row>
    <row r="2423" spans="2:24" ht="11" outlineLevel="1" x14ac:dyDescent="0.15">
      <c r="B2423" t="s">
        <v>1821</v>
      </c>
      <c r="C2423" t="s">
        <v>319</v>
      </c>
      <c r="E2423" t="s">
        <v>10649</v>
      </c>
      <c r="F2423" t="s">
        <v>693</v>
      </c>
      <c r="G2423" t="s">
        <v>1822</v>
      </c>
      <c r="H2423" s="17">
        <v>45761</v>
      </c>
      <c r="I2423" s="15">
        <v>2025</v>
      </c>
      <c r="J2423" t="s">
        <v>10634</v>
      </c>
      <c r="K2423" s="5">
        <v>1905140</v>
      </c>
      <c r="L2423" t="s">
        <v>967</v>
      </c>
      <c r="M2423" t="s">
        <v>956</v>
      </c>
      <c r="N2423" t="s">
        <v>10635</v>
      </c>
      <c r="O2423" t="s">
        <v>804</v>
      </c>
      <c r="P2423" t="s">
        <v>10885</v>
      </c>
      <c r="Q2423" t="s">
        <v>10671</v>
      </c>
      <c r="R2423" t="s">
        <v>759</v>
      </c>
      <c r="S2423" t="s">
        <v>803</v>
      </c>
      <c r="T2423" t="s">
        <v>14598</v>
      </c>
      <c r="U2423" t="s">
        <v>965</v>
      </c>
      <c r="V2423" t="s">
        <v>10638</v>
      </c>
      <c r="W2423" t="s">
        <v>970</v>
      </c>
      <c r="X2423" t="s">
        <v>14599</v>
      </c>
    </row>
    <row r="2424" spans="2:24" ht="11" outlineLevel="1" x14ac:dyDescent="0.15">
      <c r="B2424" t="s">
        <v>1826</v>
      </c>
      <c r="C2424" t="s">
        <v>320</v>
      </c>
      <c r="E2424" t="s">
        <v>10652</v>
      </c>
      <c r="F2424" t="s">
        <v>11744</v>
      </c>
      <c r="G2424" t="s">
        <v>1044</v>
      </c>
      <c r="H2424" s="17">
        <v>45166</v>
      </c>
      <c r="I2424" s="15">
        <v>2023</v>
      </c>
      <c r="J2424" t="s">
        <v>10634</v>
      </c>
      <c r="K2424" s="5">
        <v>502934.1</v>
      </c>
      <c r="L2424" t="s">
        <v>967</v>
      </c>
      <c r="M2424" t="s">
        <v>1141</v>
      </c>
      <c r="N2424" t="s">
        <v>10635</v>
      </c>
      <c r="O2424" t="s">
        <v>827</v>
      </c>
      <c r="P2424" t="s">
        <v>11475</v>
      </c>
      <c r="Q2424" t="s">
        <v>11435</v>
      </c>
      <c r="R2424" t="s">
        <v>750</v>
      </c>
      <c r="S2424" t="s">
        <v>795</v>
      </c>
      <c r="T2424" t="s">
        <v>14600</v>
      </c>
      <c r="U2424" t="s">
        <v>965</v>
      </c>
      <c r="V2424" t="s">
        <v>10638</v>
      </c>
      <c r="W2424" t="s">
        <v>970</v>
      </c>
      <c r="X2424" t="s">
        <v>14601</v>
      </c>
    </row>
    <row r="2425" spans="2:24" ht="11" outlineLevel="1" x14ac:dyDescent="0.15">
      <c r="B2425" t="s">
        <v>1826</v>
      </c>
      <c r="C2425" t="s">
        <v>320</v>
      </c>
      <c r="E2425" t="s">
        <v>10664</v>
      </c>
      <c r="F2425" t="s">
        <v>11744</v>
      </c>
      <c r="G2425" t="s">
        <v>1044</v>
      </c>
      <c r="H2425" s="17">
        <v>45231</v>
      </c>
      <c r="I2425" s="15">
        <v>2024</v>
      </c>
      <c r="J2425" t="s">
        <v>10634</v>
      </c>
      <c r="K2425" s="5">
        <v>52050</v>
      </c>
      <c r="L2425" t="s">
        <v>967</v>
      </c>
      <c r="M2425" t="s">
        <v>1141</v>
      </c>
      <c r="N2425" t="s">
        <v>10635</v>
      </c>
      <c r="O2425" t="s">
        <v>827</v>
      </c>
      <c r="P2425" t="s">
        <v>11475</v>
      </c>
      <c r="Q2425" t="s">
        <v>11435</v>
      </c>
      <c r="R2425" t="s">
        <v>750</v>
      </c>
      <c r="S2425" t="s">
        <v>795</v>
      </c>
      <c r="T2425" t="s">
        <v>14602</v>
      </c>
      <c r="U2425" t="s">
        <v>965</v>
      </c>
      <c r="V2425" t="s">
        <v>10638</v>
      </c>
      <c r="W2425" t="s">
        <v>970</v>
      </c>
      <c r="X2425" t="s">
        <v>14603</v>
      </c>
    </row>
    <row r="2426" spans="2:24" ht="11" outlineLevel="1" x14ac:dyDescent="0.15">
      <c r="B2426" t="s">
        <v>1826</v>
      </c>
      <c r="C2426" t="s">
        <v>320</v>
      </c>
      <c r="E2426" t="s">
        <v>10649</v>
      </c>
      <c r="F2426" t="s">
        <v>11744</v>
      </c>
      <c r="G2426" t="s">
        <v>1044</v>
      </c>
      <c r="H2426" s="17">
        <v>45124</v>
      </c>
      <c r="I2426" s="15">
        <v>2023</v>
      </c>
      <c r="J2426" t="s">
        <v>10634</v>
      </c>
      <c r="K2426" s="5">
        <v>1331692</v>
      </c>
      <c r="L2426" t="s">
        <v>967</v>
      </c>
      <c r="M2426" t="s">
        <v>1141</v>
      </c>
      <c r="N2426" t="s">
        <v>10635</v>
      </c>
      <c r="O2426" t="s">
        <v>827</v>
      </c>
      <c r="P2426" t="s">
        <v>11475</v>
      </c>
      <c r="Q2426" t="s">
        <v>11435</v>
      </c>
      <c r="R2426" t="s">
        <v>750</v>
      </c>
      <c r="S2426" t="s">
        <v>795</v>
      </c>
      <c r="T2426" t="s">
        <v>14604</v>
      </c>
      <c r="U2426" t="s">
        <v>965</v>
      </c>
      <c r="V2426" t="s">
        <v>10638</v>
      </c>
      <c r="W2426" t="s">
        <v>970</v>
      </c>
      <c r="X2426" t="s">
        <v>14605</v>
      </c>
    </row>
    <row r="2427" spans="2:24" ht="11" outlineLevel="1" x14ac:dyDescent="0.15">
      <c r="B2427" t="s">
        <v>1828</v>
      </c>
      <c r="C2427" t="s">
        <v>1829</v>
      </c>
      <c r="D2427" t="s">
        <v>177</v>
      </c>
      <c r="E2427" t="s">
        <v>10667</v>
      </c>
      <c r="F2427" t="s">
        <v>11029</v>
      </c>
      <c r="G2427" t="s">
        <v>992</v>
      </c>
      <c r="H2427" s="17">
        <v>43292</v>
      </c>
      <c r="I2427" s="15">
        <v>2018</v>
      </c>
      <c r="J2427" t="s">
        <v>10634</v>
      </c>
      <c r="K2427" s="5">
        <v>0</v>
      </c>
      <c r="L2427" t="s">
        <v>967</v>
      </c>
      <c r="M2427" t="s">
        <v>985</v>
      </c>
      <c r="N2427" t="s">
        <v>10635</v>
      </c>
      <c r="O2427" t="s">
        <v>796</v>
      </c>
      <c r="P2427" t="s">
        <v>10671</v>
      </c>
      <c r="Q2427" t="s">
        <v>10671</v>
      </c>
      <c r="R2427" t="s">
        <v>739</v>
      </c>
      <c r="S2427" t="s">
        <v>795</v>
      </c>
      <c r="T2427" t="s">
        <v>14606</v>
      </c>
      <c r="U2427" t="s">
        <v>965</v>
      </c>
      <c r="V2427" t="s">
        <v>10638</v>
      </c>
      <c r="W2427" t="s">
        <v>970</v>
      </c>
      <c r="X2427" t="s">
        <v>14607</v>
      </c>
    </row>
    <row r="2428" spans="2:24" ht="11" outlineLevel="1" x14ac:dyDescent="0.15">
      <c r="B2428" t="s">
        <v>1828</v>
      </c>
      <c r="C2428" t="s">
        <v>1829</v>
      </c>
      <c r="D2428" t="s">
        <v>177</v>
      </c>
      <c r="E2428" t="s">
        <v>10655</v>
      </c>
      <c r="F2428" t="s">
        <v>11029</v>
      </c>
      <c r="G2428" t="s">
        <v>992</v>
      </c>
      <c r="H2428" s="17">
        <v>43403</v>
      </c>
      <c r="I2428" s="15">
        <v>2019</v>
      </c>
      <c r="J2428" t="s">
        <v>10634</v>
      </c>
      <c r="K2428" s="5">
        <v>-505538.14</v>
      </c>
      <c r="L2428" t="s">
        <v>967</v>
      </c>
      <c r="M2428" t="s">
        <v>985</v>
      </c>
      <c r="N2428" t="s">
        <v>10635</v>
      </c>
      <c r="O2428" t="s">
        <v>796</v>
      </c>
      <c r="P2428" t="s">
        <v>10671</v>
      </c>
      <c r="Q2428" t="s">
        <v>10671</v>
      </c>
      <c r="R2428" t="s">
        <v>739</v>
      </c>
      <c r="S2428" t="s">
        <v>795</v>
      </c>
      <c r="T2428" t="s">
        <v>14606</v>
      </c>
      <c r="U2428" t="s">
        <v>965</v>
      </c>
      <c r="V2428" t="s">
        <v>10638</v>
      </c>
      <c r="W2428" t="s">
        <v>970</v>
      </c>
      <c r="X2428" t="s">
        <v>14608</v>
      </c>
    </row>
    <row r="2429" spans="2:24" ht="11" outlineLevel="1" x14ac:dyDescent="0.15">
      <c r="B2429" t="s">
        <v>1828</v>
      </c>
      <c r="C2429" t="s">
        <v>1829</v>
      </c>
      <c r="D2429" t="s">
        <v>177</v>
      </c>
      <c r="E2429" t="s">
        <v>10652</v>
      </c>
      <c r="F2429" t="s">
        <v>11029</v>
      </c>
      <c r="G2429" t="s">
        <v>992</v>
      </c>
      <c r="H2429" s="17">
        <v>43181</v>
      </c>
      <c r="I2429" s="15">
        <v>2018</v>
      </c>
      <c r="J2429" t="s">
        <v>10634</v>
      </c>
      <c r="K2429" s="5">
        <v>0</v>
      </c>
      <c r="L2429" t="s">
        <v>967</v>
      </c>
      <c r="M2429" t="s">
        <v>985</v>
      </c>
      <c r="N2429" t="s">
        <v>10635</v>
      </c>
      <c r="O2429" t="s">
        <v>796</v>
      </c>
      <c r="P2429" t="s">
        <v>10671</v>
      </c>
      <c r="Q2429" t="s">
        <v>10671</v>
      </c>
      <c r="R2429" t="s">
        <v>739</v>
      </c>
      <c r="S2429" t="s">
        <v>795</v>
      </c>
      <c r="T2429" t="s">
        <v>14606</v>
      </c>
      <c r="U2429" t="s">
        <v>965</v>
      </c>
      <c r="V2429" t="s">
        <v>10638</v>
      </c>
      <c r="W2429" t="s">
        <v>970</v>
      </c>
      <c r="X2429" t="s">
        <v>14609</v>
      </c>
    </row>
    <row r="2430" spans="2:24" ht="11" outlineLevel="1" x14ac:dyDescent="0.15">
      <c r="B2430" t="s">
        <v>1828</v>
      </c>
      <c r="C2430" t="s">
        <v>1829</v>
      </c>
      <c r="D2430" t="s">
        <v>177</v>
      </c>
      <c r="E2430" t="s">
        <v>10664</v>
      </c>
      <c r="F2430" t="s">
        <v>11029</v>
      </c>
      <c r="G2430" t="s">
        <v>992</v>
      </c>
      <c r="H2430" s="17">
        <v>43214</v>
      </c>
      <c r="I2430" s="15">
        <v>2018</v>
      </c>
      <c r="J2430" t="s">
        <v>10634</v>
      </c>
      <c r="K2430" s="5">
        <v>0</v>
      </c>
      <c r="L2430" t="s">
        <v>967</v>
      </c>
      <c r="M2430" t="s">
        <v>985</v>
      </c>
      <c r="N2430" t="s">
        <v>10635</v>
      </c>
      <c r="O2430" t="s">
        <v>796</v>
      </c>
      <c r="P2430" t="s">
        <v>10671</v>
      </c>
      <c r="Q2430" t="s">
        <v>10671</v>
      </c>
      <c r="R2430" t="s">
        <v>739</v>
      </c>
      <c r="S2430" t="s">
        <v>795</v>
      </c>
      <c r="T2430" t="s">
        <v>14606</v>
      </c>
      <c r="U2430" t="s">
        <v>965</v>
      </c>
      <c r="V2430" t="s">
        <v>10638</v>
      </c>
      <c r="W2430" t="s">
        <v>970</v>
      </c>
      <c r="X2430" t="s">
        <v>14610</v>
      </c>
    </row>
    <row r="2431" spans="2:24" ht="11" outlineLevel="1" x14ac:dyDescent="0.15">
      <c r="B2431" t="s">
        <v>1828</v>
      </c>
      <c r="C2431" t="s">
        <v>1829</v>
      </c>
      <c r="D2431" t="s">
        <v>177</v>
      </c>
      <c r="E2431" t="s">
        <v>10661</v>
      </c>
      <c r="F2431" t="s">
        <v>11029</v>
      </c>
      <c r="G2431" t="s">
        <v>992</v>
      </c>
      <c r="H2431" s="17">
        <v>43356</v>
      </c>
      <c r="I2431" s="15">
        <v>2018</v>
      </c>
      <c r="J2431" t="s">
        <v>10634</v>
      </c>
      <c r="K2431" s="5">
        <v>0</v>
      </c>
      <c r="L2431" t="s">
        <v>967</v>
      </c>
      <c r="M2431" t="s">
        <v>985</v>
      </c>
      <c r="N2431" t="s">
        <v>10635</v>
      </c>
      <c r="O2431" t="s">
        <v>796</v>
      </c>
      <c r="P2431" t="s">
        <v>10671</v>
      </c>
      <c r="Q2431" t="s">
        <v>10671</v>
      </c>
      <c r="R2431" t="s">
        <v>739</v>
      </c>
      <c r="S2431" t="s">
        <v>795</v>
      </c>
      <c r="T2431" t="s">
        <v>14606</v>
      </c>
      <c r="U2431" t="s">
        <v>965</v>
      </c>
      <c r="V2431" t="s">
        <v>10638</v>
      </c>
      <c r="W2431" t="s">
        <v>970</v>
      </c>
      <c r="X2431" t="s">
        <v>14611</v>
      </c>
    </row>
    <row r="2432" spans="2:24" ht="11" outlineLevel="1" x14ac:dyDescent="0.15">
      <c r="B2432" t="s">
        <v>1828</v>
      </c>
      <c r="C2432" t="s">
        <v>1829</v>
      </c>
      <c r="D2432" t="s">
        <v>177</v>
      </c>
      <c r="E2432" t="s">
        <v>10643</v>
      </c>
      <c r="F2432" t="s">
        <v>11029</v>
      </c>
      <c r="G2432" t="s">
        <v>992</v>
      </c>
      <c r="H2432" s="17">
        <v>43235</v>
      </c>
      <c r="I2432" s="15">
        <v>2018</v>
      </c>
      <c r="J2432" t="s">
        <v>10634</v>
      </c>
      <c r="K2432" s="5">
        <v>0</v>
      </c>
      <c r="L2432" t="s">
        <v>967</v>
      </c>
      <c r="M2432" t="s">
        <v>985</v>
      </c>
      <c r="N2432" t="s">
        <v>10635</v>
      </c>
      <c r="O2432" t="s">
        <v>796</v>
      </c>
      <c r="P2432" t="s">
        <v>10671</v>
      </c>
      <c r="Q2432" t="s">
        <v>10671</v>
      </c>
      <c r="R2432" t="s">
        <v>739</v>
      </c>
      <c r="S2432" t="s">
        <v>795</v>
      </c>
      <c r="T2432" t="s">
        <v>14606</v>
      </c>
      <c r="U2432" t="s">
        <v>965</v>
      </c>
      <c r="V2432" t="s">
        <v>10638</v>
      </c>
      <c r="W2432" t="s">
        <v>970</v>
      </c>
      <c r="X2432" t="s">
        <v>14612</v>
      </c>
    </row>
    <row r="2433" spans="2:24" ht="11" outlineLevel="1" x14ac:dyDescent="0.15">
      <c r="B2433" t="s">
        <v>1828</v>
      </c>
      <c r="C2433" t="s">
        <v>1829</v>
      </c>
      <c r="D2433" t="s">
        <v>177</v>
      </c>
      <c r="E2433" t="s">
        <v>10632</v>
      </c>
      <c r="F2433" t="s">
        <v>11029</v>
      </c>
      <c r="G2433" t="s">
        <v>992</v>
      </c>
      <c r="H2433" s="17">
        <v>43255</v>
      </c>
      <c r="I2433" s="15">
        <v>2018</v>
      </c>
      <c r="J2433" t="s">
        <v>10634</v>
      </c>
      <c r="K2433" s="5">
        <v>0</v>
      </c>
      <c r="L2433" t="s">
        <v>967</v>
      </c>
      <c r="M2433" t="s">
        <v>985</v>
      </c>
      <c r="N2433" t="s">
        <v>10635</v>
      </c>
      <c r="O2433" t="s">
        <v>796</v>
      </c>
      <c r="P2433" t="s">
        <v>10671</v>
      </c>
      <c r="Q2433" t="s">
        <v>10671</v>
      </c>
      <c r="R2433" t="s">
        <v>739</v>
      </c>
      <c r="S2433" t="s">
        <v>795</v>
      </c>
      <c r="T2433" t="s">
        <v>14606</v>
      </c>
      <c r="U2433" t="s">
        <v>965</v>
      </c>
      <c r="V2433" t="s">
        <v>10638</v>
      </c>
      <c r="W2433" t="s">
        <v>970</v>
      </c>
      <c r="X2433" t="s">
        <v>14613</v>
      </c>
    </row>
    <row r="2434" spans="2:24" ht="11" outlineLevel="1" x14ac:dyDescent="0.15">
      <c r="B2434" t="s">
        <v>1828</v>
      </c>
      <c r="C2434" t="s">
        <v>1829</v>
      </c>
      <c r="D2434" t="s">
        <v>177</v>
      </c>
      <c r="E2434" t="s">
        <v>10649</v>
      </c>
      <c r="F2434" t="s">
        <v>11029</v>
      </c>
      <c r="G2434" t="s">
        <v>992</v>
      </c>
      <c r="H2434" s="17">
        <v>43159</v>
      </c>
      <c r="I2434" s="15">
        <v>2018</v>
      </c>
      <c r="J2434" t="s">
        <v>10634</v>
      </c>
      <c r="K2434" s="5">
        <v>2387224</v>
      </c>
      <c r="L2434" t="s">
        <v>967</v>
      </c>
      <c r="M2434" t="s">
        <v>985</v>
      </c>
      <c r="N2434" t="s">
        <v>10635</v>
      </c>
      <c r="O2434" t="s">
        <v>796</v>
      </c>
      <c r="P2434" t="s">
        <v>10671</v>
      </c>
      <c r="Q2434" t="s">
        <v>10671</v>
      </c>
      <c r="R2434" t="s">
        <v>739</v>
      </c>
      <c r="S2434" t="s">
        <v>795</v>
      </c>
      <c r="T2434" t="s">
        <v>14606</v>
      </c>
      <c r="U2434" t="s">
        <v>965</v>
      </c>
      <c r="V2434" t="s">
        <v>10638</v>
      </c>
      <c r="W2434" t="s">
        <v>970</v>
      </c>
      <c r="X2434" t="s">
        <v>14614</v>
      </c>
    </row>
    <row r="2435" spans="2:24" ht="11" outlineLevel="1" x14ac:dyDescent="0.15">
      <c r="B2435" t="s">
        <v>1828</v>
      </c>
      <c r="C2435" t="s">
        <v>1829</v>
      </c>
      <c r="D2435" t="s">
        <v>177</v>
      </c>
      <c r="E2435" t="s">
        <v>10658</v>
      </c>
      <c r="F2435" t="s">
        <v>11029</v>
      </c>
      <c r="G2435" t="s">
        <v>992</v>
      </c>
      <c r="H2435" s="17">
        <v>43306</v>
      </c>
      <c r="I2435" s="15">
        <v>2018</v>
      </c>
      <c r="J2435" t="s">
        <v>10634</v>
      </c>
      <c r="K2435" s="5">
        <v>0</v>
      </c>
      <c r="L2435" t="s">
        <v>967</v>
      </c>
      <c r="M2435" t="s">
        <v>985</v>
      </c>
      <c r="N2435" t="s">
        <v>10635</v>
      </c>
      <c r="O2435" t="s">
        <v>796</v>
      </c>
      <c r="P2435" t="s">
        <v>10671</v>
      </c>
      <c r="Q2435" t="s">
        <v>10671</v>
      </c>
      <c r="R2435" t="s">
        <v>739</v>
      </c>
      <c r="S2435" t="s">
        <v>795</v>
      </c>
      <c r="T2435" t="s">
        <v>14606</v>
      </c>
      <c r="U2435" t="s">
        <v>965</v>
      </c>
      <c r="V2435" t="s">
        <v>10638</v>
      </c>
      <c r="W2435" t="s">
        <v>970</v>
      </c>
      <c r="X2435" t="s">
        <v>14615</v>
      </c>
    </row>
    <row r="2436" spans="2:24" ht="11" outlineLevel="1" x14ac:dyDescent="0.15">
      <c r="B2436" t="s">
        <v>1831</v>
      </c>
      <c r="C2436" t="s">
        <v>321</v>
      </c>
      <c r="E2436" t="s">
        <v>10652</v>
      </c>
      <c r="F2436" t="s">
        <v>694</v>
      </c>
      <c r="G2436" t="s">
        <v>1832</v>
      </c>
      <c r="H2436" s="17">
        <v>46043</v>
      </c>
      <c r="I2436" s="15">
        <v>2026</v>
      </c>
      <c r="J2436" t="s">
        <v>10634</v>
      </c>
      <c r="K2436" s="5">
        <v>-1873366</v>
      </c>
      <c r="L2436" t="s">
        <v>967</v>
      </c>
      <c r="M2436" t="s">
        <v>1141</v>
      </c>
      <c r="N2436" t="s">
        <v>10635</v>
      </c>
      <c r="O2436" t="s">
        <v>825</v>
      </c>
      <c r="P2436" t="s">
        <v>14616</v>
      </c>
      <c r="Q2436" t="s">
        <v>14617</v>
      </c>
      <c r="R2436" t="s">
        <v>741</v>
      </c>
      <c r="S2436" t="s">
        <v>795</v>
      </c>
      <c r="T2436" t="s">
        <v>14618</v>
      </c>
      <c r="U2436" t="s">
        <v>965</v>
      </c>
      <c r="V2436" t="s">
        <v>10638</v>
      </c>
      <c r="W2436" t="s">
        <v>970</v>
      </c>
      <c r="X2436" t="s">
        <v>14619</v>
      </c>
    </row>
    <row r="2437" spans="2:24" ht="11" outlineLevel="1" x14ac:dyDescent="0.15">
      <c r="B2437" t="s">
        <v>1831</v>
      </c>
      <c r="C2437" t="s">
        <v>321</v>
      </c>
      <c r="E2437" t="s">
        <v>10649</v>
      </c>
      <c r="F2437" t="s">
        <v>694</v>
      </c>
      <c r="G2437" t="s">
        <v>1832</v>
      </c>
      <c r="H2437" s="17">
        <v>45834</v>
      </c>
      <c r="I2437" s="15">
        <v>2025</v>
      </c>
      <c r="J2437" t="s">
        <v>10634</v>
      </c>
      <c r="K2437" s="5">
        <v>1873366</v>
      </c>
      <c r="L2437" t="s">
        <v>967</v>
      </c>
      <c r="M2437" t="s">
        <v>1141</v>
      </c>
      <c r="N2437" t="s">
        <v>10635</v>
      </c>
      <c r="O2437" t="s">
        <v>825</v>
      </c>
      <c r="P2437" t="s">
        <v>14616</v>
      </c>
      <c r="Q2437" t="s">
        <v>11435</v>
      </c>
      <c r="R2437" t="s">
        <v>741</v>
      </c>
      <c r="S2437" t="s">
        <v>795</v>
      </c>
      <c r="T2437" t="s">
        <v>14620</v>
      </c>
      <c r="U2437" t="s">
        <v>965</v>
      </c>
      <c r="V2437" t="s">
        <v>10638</v>
      </c>
      <c r="W2437" t="s">
        <v>970</v>
      </c>
      <c r="X2437" t="s">
        <v>14621</v>
      </c>
    </row>
    <row r="2438" spans="2:24" ht="11" outlineLevel="1" x14ac:dyDescent="0.15">
      <c r="B2438" t="s">
        <v>1831</v>
      </c>
      <c r="C2438" t="s">
        <v>321</v>
      </c>
      <c r="E2438" t="s">
        <v>10664</v>
      </c>
      <c r="F2438" t="s">
        <v>694</v>
      </c>
      <c r="G2438" t="s">
        <v>1832</v>
      </c>
      <c r="H2438" s="17">
        <v>46076</v>
      </c>
      <c r="I2438" s="15">
        <v>2026</v>
      </c>
      <c r="J2438" t="s">
        <v>10634</v>
      </c>
      <c r="K2438" s="5">
        <v>1873366</v>
      </c>
      <c r="L2438" t="s">
        <v>967</v>
      </c>
      <c r="M2438" t="s">
        <v>1141</v>
      </c>
      <c r="N2438" t="s">
        <v>10635</v>
      </c>
      <c r="O2438" t="s">
        <v>825</v>
      </c>
      <c r="P2438" t="s">
        <v>14616</v>
      </c>
      <c r="Q2438" t="s">
        <v>14617</v>
      </c>
      <c r="R2438" t="s">
        <v>741</v>
      </c>
      <c r="S2438" t="s">
        <v>795</v>
      </c>
      <c r="T2438" t="s">
        <v>14622</v>
      </c>
      <c r="U2438" t="s">
        <v>965</v>
      </c>
      <c r="V2438" t="s">
        <v>10638</v>
      </c>
      <c r="W2438" t="s">
        <v>970</v>
      </c>
      <c r="X2438" t="s">
        <v>14623</v>
      </c>
    </row>
    <row r="2439" spans="2:24" ht="11" outlineLevel="1" x14ac:dyDescent="0.15">
      <c r="B2439" t="s">
        <v>1834</v>
      </c>
      <c r="C2439" t="s">
        <v>1835</v>
      </c>
      <c r="D2439" t="s">
        <v>166</v>
      </c>
      <c r="E2439" t="s">
        <v>10652</v>
      </c>
      <c r="F2439" t="s">
        <v>11414</v>
      </c>
      <c r="G2439" t="s">
        <v>1053</v>
      </c>
      <c r="H2439" s="17">
        <v>45707</v>
      </c>
      <c r="I2439" s="15">
        <v>2025</v>
      </c>
      <c r="J2439" t="s">
        <v>10634</v>
      </c>
      <c r="K2439" s="5">
        <v>0</v>
      </c>
      <c r="L2439" t="s">
        <v>967</v>
      </c>
      <c r="M2439" t="s">
        <v>985</v>
      </c>
      <c r="N2439" t="s">
        <v>10635</v>
      </c>
      <c r="O2439" t="s">
        <v>796</v>
      </c>
      <c r="P2439" t="s">
        <v>10885</v>
      </c>
      <c r="Q2439" t="s">
        <v>10671</v>
      </c>
      <c r="R2439" t="s">
        <v>744</v>
      </c>
      <c r="S2439" t="s">
        <v>795</v>
      </c>
      <c r="T2439" t="s">
        <v>14624</v>
      </c>
      <c r="U2439" t="s">
        <v>965</v>
      </c>
      <c r="V2439" t="s">
        <v>10638</v>
      </c>
      <c r="W2439" t="s">
        <v>970</v>
      </c>
      <c r="X2439" t="s">
        <v>14625</v>
      </c>
    </row>
    <row r="2440" spans="2:24" ht="11" outlineLevel="1" x14ac:dyDescent="0.15">
      <c r="B2440" t="s">
        <v>1834</v>
      </c>
      <c r="C2440" t="s">
        <v>1835</v>
      </c>
      <c r="D2440" t="s">
        <v>166</v>
      </c>
      <c r="E2440" t="s">
        <v>10664</v>
      </c>
      <c r="F2440" t="s">
        <v>11414</v>
      </c>
      <c r="G2440" t="s">
        <v>1053</v>
      </c>
      <c r="H2440" s="17">
        <v>45792</v>
      </c>
      <c r="I2440" s="15">
        <v>2025</v>
      </c>
      <c r="J2440" t="s">
        <v>10634</v>
      </c>
      <c r="K2440" s="5">
        <v>0</v>
      </c>
      <c r="L2440" t="s">
        <v>967</v>
      </c>
      <c r="M2440" t="s">
        <v>985</v>
      </c>
      <c r="N2440" t="s">
        <v>10635</v>
      </c>
      <c r="O2440" t="s">
        <v>796</v>
      </c>
      <c r="P2440" t="s">
        <v>10885</v>
      </c>
      <c r="Q2440" t="s">
        <v>10671</v>
      </c>
      <c r="R2440" t="s">
        <v>744</v>
      </c>
      <c r="S2440" t="s">
        <v>795</v>
      </c>
      <c r="T2440" t="s">
        <v>14626</v>
      </c>
      <c r="U2440" t="s">
        <v>965</v>
      </c>
      <c r="V2440" t="s">
        <v>10638</v>
      </c>
      <c r="W2440" t="s">
        <v>970</v>
      </c>
      <c r="X2440" t="s">
        <v>14627</v>
      </c>
    </row>
    <row r="2441" spans="2:24" ht="11" outlineLevel="1" x14ac:dyDescent="0.15">
      <c r="B2441" t="s">
        <v>1834</v>
      </c>
      <c r="C2441" t="s">
        <v>1835</v>
      </c>
      <c r="D2441" t="s">
        <v>166</v>
      </c>
      <c r="E2441" t="s">
        <v>10643</v>
      </c>
      <c r="F2441" t="s">
        <v>11414</v>
      </c>
      <c r="G2441" t="s">
        <v>1053</v>
      </c>
      <c r="H2441" s="17">
        <v>45986</v>
      </c>
      <c r="I2441" s="15">
        <v>2026</v>
      </c>
      <c r="J2441" t="s">
        <v>10634</v>
      </c>
      <c r="K2441" s="5">
        <v>0</v>
      </c>
      <c r="L2441" t="s">
        <v>967</v>
      </c>
      <c r="M2441" t="s">
        <v>985</v>
      </c>
      <c r="N2441" t="s">
        <v>10635</v>
      </c>
      <c r="O2441" t="s">
        <v>796</v>
      </c>
      <c r="P2441" t="s">
        <v>10885</v>
      </c>
      <c r="Q2441" t="s">
        <v>10671</v>
      </c>
      <c r="R2441" t="s">
        <v>744</v>
      </c>
      <c r="S2441" t="s">
        <v>795</v>
      </c>
      <c r="T2441" t="s">
        <v>14628</v>
      </c>
      <c r="U2441" t="s">
        <v>965</v>
      </c>
      <c r="V2441" t="s">
        <v>10638</v>
      </c>
      <c r="W2441" t="s">
        <v>970</v>
      </c>
      <c r="X2441" t="s">
        <v>14629</v>
      </c>
    </row>
    <row r="2442" spans="2:24" ht="11" outlineLevel="1" x14ac:dyDescent="0.15">
      <c r="B2442" t="s">
        <v>1834</v>
      </c>
      <c r="C2442" t="s">
        <v>1835</v>
      </c>
      <c r="D2442" t="s">
        <v>166</v>
      </c>
      <c r="E2442" t="s">
        <v>10649</v>
      </c>
      <c r="F2442" t="s">
        <v>11414</v>
      </c>
      <c r="G2442" t="s">
        <v>1053</v>
      </c>
      <c r="H2442" s="17">
        <v>45614</v>
      </c>
      <c r="I2442" s="15">
        <v>2025</v>
      </c>
      <c r="J2442" t="s">
        <v>10634</v>
      </c>
      <c r="K2442" s="5">
        <v>1872978.88</v>
      </c>
      <c r="L2442" t="s">
        <v>967</v>
      </c>
      <c r="M2442" t="s">
        <v>985</v>
      </c>
      <c r="N2442" t="s">
        <v>10635</v>
      </c>
      <c r="O2442" t="s">
        <v>796</v>
      </c>
      <c r="P2442" t="s">
        <v>10885</v>
      </c>
      <c r="Q2442" t="s">
        <v>10671</v>
      </c>
      <c r="R2442" t="s">
        <v>744</v>
      </c>
      <c r="S2442" t="s">
        <v>795</v>
      </c>
      <c r="T2442" t="s">
        <v>14624</v>
      </c>
      <c r="U2442" t="s">
        <v>965</v>
      </c>
      <c r="V2442" t="s">
        <v>10638</v>
      </c>
      <c r="W2442" t="s">
        <v>970</v>
      </c>
      <c r="X2442" t="s">
        <v>14630</v>
      </c>
    </row>
    <row r="2443" spans="2:24" ht="11" outlineLevel="1" x14ac:dyDescent="0.15">
      <c r="B2443" t="s">
        <v>1834</v>
      </c>
      <c r="C2443" t="s">
        <v>1835</v>
      </c>
      <c r="D2443" t="s">
        <v>166</v>
      </c>
      <c r="E2443" t="s">
        <v>10632</v>
      </c>
      <c r="F2443" t="s">
        <v>11414</v>
      </c>
      <c r="G2443" t="s">
        <v>1053</v>
      </c>
      <c r="H2443" s="17">
        <v>46049</v>
      </c>
      <c r="I2443" s="15">
        <v>2026</v>
      </c>
      <c r="J2443" t="s">
        <v>10634</v>
      </c>
      <c r="K2443" s="5">
        <v>0</v>
      </c>
      <c r="L2443" t="s">
        <v>967</v>
      </c>
      <c r="M2443" t="s">
        <v>985</v>
      </c>
      <c r="N2443" t="s">
        <v>10635</v>
      </c>
      <c r="O2443" t="s">
        <v>796</v>
      </c>
      <c r="P2443" t="s">
        <v>10885</v>
      </c>
      <c r="Q2443" t="s">
        <v>10671</v>
      </c>
      <c r="R2443" t="s">
        <v>744</v>
      </c>
      <c r="S2443" t="s">
        <v>795</v>
      </c>
      <c r="T2443" t="s">
        <v>14628</v>
      </c>
      <c r="U2443" t="s">
        <v>965</v>
      </c>
      <c r="V2443" t="s">
        <v>10638</v>
      </c>
      <c r="W2443" t="s">
        <v>970</v>
      </c>
      <c r="X2443" t="s">
        <v>14631</v>
      </c>
    </row>
    <row r="2444" spans="2:24" ht="11" outlineLevel="1" x14ac:dyDescent="0.15">
      <c r="B2444" t="s">
        <v>1837</v>
      </c>
      <c r="C2444" t="s">
        <v>1838</v>
      </c>
      <c r="D2444" t="s">
        <v>166</v>
      </c>
      <c r="E2444" t="s">
        <v>10632</v>
      </c>
      <c r="F2444" t="s">
        <v>11414</v>
      </c>
      <c r="G2444" t="s">
        <v>1053</v>
      </c>
      <c r="H2444" s="17">
        <v>46049</v>
      </c>
      <c r="I2444" s="15">
        <v>2026</v>
      </c>
      <c r="J2444" t="s">
        <v>10634</v>
      </c>
      <c r="K2444" s="5">
        <v>0</v>
      </c>
      <c r="L2444" t="s">
        <v>967</v>
      </c>
      <c r="M2444" t="s">
        <v>985</v>
      </c>
      <c r="N2444" t="s">
        <v>10635</v>
      </c>
      <c r="O2444" t="s">
        <v>796</v>
      </c>
      <c r="P2444" t="s">
        <v>10885</v>
      </c>
      <c r="Q2444" t="s">
        <v>10671</v>
      </c>
      <c r="R2444" t="s">
        <v>740</v>
      </c>
      <c r="S2444" t="s">
        <v>795</v>
      </c>
      <c r="T2444" t="s">
        <v>14632</v>
      </c>
      <c r="U2444" t="s">
        <v>965</v>
      </c>
      <c r="V2444" t="s">
        <v>10638</v>
      </c>
      <c r="W2444" t="s">
        <v>970</v>
      </c>
      <c r="X2444" t="s">
        <v>14633</v>
      </c>
    </row>
    <row r="2445" spans="2:24" ht="11" outlineLevel="1" x14ac:dyDescent="0.15">
      <c r="B2445" t="s">
        <v>1837</v>
      </c>
      <c r="C2445" t="s">
        <v>1838</v>
      </c>
      <c r="D2445" t="s">
        <v>166</v>
      </c>
      <c r="E2445" t="s">
        <v>10649</v>
      </c>
      <c r="F2445" t="s">
        <v>11414</v>
      </c>
      <c r="G2445" t="s">
        <v>1053</v>
      </c>
      <c r="H2445" s="17">
        <v>45604</v>
      </c>
      <c r="I2445" s="15">
        <v>2025</v>
      </c>
      <c r="J2445" t="s">
        <v>10634</v>
      </c>
      <c r="K2445" s="5">
        <v>1872978.88</v>
      </c>
      <c r="L2445" t="s">
        <v>967</v>
      </c>
      <c r="M2445" t="s">
        <v>985</v>
      </c>
      <c r="N2445" t="s">
        <v>10635</v>
      </c>
      <c r="O2445" t="s">
        <v>796</v>
      </c>
      <c r="P2445" t="s">
        <v>10885</v>
      </c>
      <c r="Q2445" t="s">
        <v>10671</v>
      </c>
      <c r="R2445" t="s">
        <v>740</v>
      </c>
      <c r="S2445" t="s">
        <v>795</v>
      </c>
      <c r="T2445" t="s">
        <v>14634</v>
      </c>
      <c r="U2445" t="s">
        <v>965</v>
      </c>
      <c r="V2445" t="s">
        <v>10638</v>
      </c>
      <c r="W2445" t="s">
        <v>970</v>
      </c>
      <c r="X2445" t="s">
        <v>14635</v>
      </c>
    </row>
    <row r="2446" spans="2:24" ht="11" outlineLevel="1" x14ac:dyDescent="0.15">
      <c r="B2446" t="s">
        <v>1837</v>
      </c>
      <c r="C2446" t="s">
        <v>1838</v>
      </c>
      <c r="D2446" t="s">
        <v>166</v>
      </c>
      <c r="E2446" t="s">
        <v>10643</v>
      </c>
      <c r="F2446" t="s">
        <v>11414</v>
      </c>
      <c r="G2446" t="s">
        <v>1053</v>
      </c>
      <c r="H2446" s="17">
        <v>45986</v>
      </c>
      <c r="I2446" s="15">
        <v>2026</v>
      </c>
      <c r="J2446" t="s">
        <v>10634</v>
      </c>
      <c r="K2446" s="5">
        <v>0</v>
      </c>
      <c r="L2446" t="s">
        <v>967</v>
      </c>
      <c r="M2446" t="s">
        <v>985</v>
      </c>
      <c r="N2446" t="s">
        <v>10635</v>
      </c>
      <c r="O2446" t="s">
        <v>796</v>
      </c>
      <c r="P2446" t="s">
        <v>10885</v>
      </c>
      <c r="Q2446" t="s">
        <v>10671</v>
      </c>
      <c r="R2446" t="s">
        <v>740</v>
      </c>
      <c r="S2446" t="s">
        <v>795</v>
      </c>
      <c r="T2446" t="s">
        <v>14636</v>
      </c>
      <c r="U2446" t="s">
        <v>965</v>
      </c>
      <c r="V2446" t="s">
        <v>10638</v>
      </c>
      <c r="W2446" t="s">
        <v>970</v>
      </c>
      <c r="X2446" t="s">
        <v>14637</v>
      </c>
    </row>
    <row r="2447" spans="2:24" ht="11" outlineLevel="1" x14ac:dyDescent="0.15">
      <c r="B2447" t="s">
        <v>1837</v>
      </c>
      <c r="C2447" t="s">
        <v>1838</v>
      </c>
      <c r="D2447" t="s">
        <v>166</v>
      </c>
      <c r="E2447" t="s">
        <v>10664</v>
      </c>
      <c r="F2447" t="s">
        <v>11414</v>
      </c>
      <c r="G2447" t="s">
        <v>1053</v>
      </c>
      <c r="H2447" s="17">
        <v>45834</v>
      </c>
      <c r="I2447" s="15">
        <v>2025</v>
      </c>
      <c r="J2447" t="s">
        <v>10634</v>
      </c>
      <c r="K2447" s="5">
        <v>0</v>
      </c>
      <c r="L2447" t="s">
        <v>967</v>
      </c>
      <c r="M2447" t="s">
        <v>985</v>
      </c>
      <c r="N2447" t="s">
        <v>10635</v>
      </c>
      <c r="O2447" t="s">
        <v>796</v>
      </c>
      <c r="P2447" t="s">
        <v>10885</v>
      </c>
      <c r="Q2447" t="s">
        <v>10671</v>
      </c>
      <c r="R2447" t="s">
        <v>740</v>
      </c>
      <c r="S2447" t="s">
        <v>795</v>
      </c>
      <c r="T2447" t="s">
        <v>14638</v>
      </c>
      <c r="U2447" t="s">
        <v>965</v>
      </c>
      <c r="V2447" t="s">
        <v>10638</v>
      </c>
      <c r="W2447" t="s">
        <v>970</v>
      </c>
      <c r="X2447" t="s">
        <v>14639</v>
      </c>
    </row>
    <row r="2448" spans="2:24" ht="11" outlineLevel="1" x14ac:dyDescent="0.15">
      <c r="B2448" t="s">
        <v>1840</v>
      </c>
      <c r="C2448" t="s">
        <v>1481</v>
      </c>
      <c r="D2448" t="s">
        <v>272</v>
      </c>
      <c r="E2448" t="s">
        <v>10923</v>
      </c>
      <c r="F2448" t="s">
        <v>630</v>
      </c>
      <c r="G2448" t="s">
        <v>1841</v>
      </c>
      <c r="H2448" s="17">
        <v>42043</v>
      </c>
      <c r="I2448" s="15">
        <v>2015</v>
      </c>
      <c r="J2448" t="s">
        <v>10634</v>
      </c>
      <c r="K2448" s="5">
        <v>0</v>
      </c>
      <c r="L2448" t="s">
        <v>967</v>
      </c>
      <c r="M2448" t="s">
        <v>985</v>
      </c>
      <c r="N2448" t="s">
        <v>10635</v>
      </c>
      <c r="O2448" t="s">
        <v>796</v>
      </c>
      <c r="P2448" t="s">
        <v>11052</v>
      </c>
      <c r="Q2448" t="s">
        <v>10671</v>
      </c>
      <c r="R2448" t="s">
        <v>744</v>
      </c>
      <c r="S2448" t="s">
        <v>795</v>
      </c>
      <c r="T2448" t="s">
        <v>14640</v>
      </c>
      <c r="U2448" t="s">
        <v>965</v>
      </c>
      <c r="V2448" t="s">
        <v>10638</v>
      </c>
      <c r="W2448" t="s">
        <v>970</v>
      </c>
      <c r="X2448" t="s">
        <v>14641</v>
      </c>
    </row>
    <row r="2449" spans="2:24" ht="11" outlineLevel="1" x14ac:dyDescent="0.15">
      <c r="B2449" t="s">
        <v>1840</v>
      </c>
      <c r="C2449" t="s">
        <v>1481</v>
      </c>
      <c r="D2449" t="s">
        <v>272</v>
      </c>
      <c r="E2449" t="s">
        <v>10908</v>
      </c>
      <c r="F2449" t="s">
        <v>630</v>
      </c>
      <c r="G2449" t="s">
        <v>1841</v>
      </c>
      <c r="H2449" s="17">
        <v>42103</v>
      </c>
      <c r="I2449" s="15">
        <v>2015</v>
      </c>
      <c r="J2449" t="s">
        <v>10634</v>
      </c>
      <c r="K2449" s="5">
        <v>0</v>
      </c>
      <c r="L2449" t="s">
        <v>967</v>
      </c>
      <c r="M2449" t="s">
        <v>985</v>
      </c>
      <c r="N2449" t="s">
        <v>10635</v>
      </c>
      <c r="O2449" t="s">
        <v>796</v>
      </c>
      <c r="P2449" t="s">
        <v>11052</v>
      </c>
      <c r="Q2449" t="s">
        <v>10671</v>
      </c>
      <c r="R2449" t="s">
        <v>744</v>
      </c>
      <c r="S2449" t="s">
        <v>795</v>
      </c>
      <c r="T2449" t="s">
        <v>14642</v>
      </c>
      <c r="U2449" t="s">
        <v>965</v>
      </c>
      <c r="V2449" t="s">
        <v>10638</v>
      </c>
      <c r="W2449" t="s">
        <v>970</v>
      </c>
      <c r="X2449" t="s">
        <v>14643</v>
      </c>
    </row>
    <row r="2450" spans="2:24" ht="11" outlineLevel="1" x14ac:dyDescent="0.15">
      <c r="B2450" t="s">
        <v>1840</v>
      </c>
      <c r="C2450" t="s">
        <v>1481</v>
      </c>
      <c r="D2450" t="s">
        <v>272</v>
      </c>
      <c r="E2450" t="s">
        <v>10935</v>
      </c>
      <c r="F2450" t="s">
        <v>630</v>
      </c>
      <c r="G2450" t="s">
        <v>1841</v>
      </c>
      <c r="H2450" s="17">
        <v>42100</v>
      </c>
      <c r="I2450" s="15">
        <v>2015</v>
      </c>
      <c r="J2450" t="s">
        <v>10634</v>
      </c>
      <c r="K2450" s="5">
        <v>0</v>
      </c>
      <c r="L2450" t="s">
        <v>967</v>
      </c>
      <c r="M2450" t="s">
        <v>985</v>
      </c>
      <c r="N2450" t="s">
        <v>10635</v>
      </c>
      <c r="O2450" t="s">
        <v>796</v>
      </c>
      <c r="P2450" t="s">
        <v>11052</v>
      </c>
      <c r="Q2450" t="s">
        <v>10671</v>
      </c>
      <c r="R2450" t="s">
        <v>744</v>
      </c>
      <c r="S2450" t="s">
        <v>795</v>
      </c>
      <c r="T2450" t="s">
        <v>14644</v>
      </c>
      <c r="U2450" t="s">
        <v>965</v>
      </c>
      <c r="V2450" t="s">
        <v>10638</v>
      </c>
      <c r="W2450" t="s">
        <v>970</v>
      </c>
      <c r="X2450" t="s">
        <v>14645</v>
      </c>
    </row>
    <row r="2451" spans="2:24" ht="11" outlineLevel="1" x14ac:dyDescent="0.15">
      <c r="B2451" t="s">
        <v>1840</v>
      </c>
      <c r="C2451" t="s">
        <v>1481</v>
      </c>
      <c r="D2451" t="s">
        <v>272</v>
      </c>
      <c r="E2451" t="s">
        <v>10968</v>
      </c>
      <c r="F2451" t="s">
        <v>630</v>
      </c>
      <c r="G2451" t="s">
        <v>1841</v>
      </c>
      <c r="H2451" s="17">
        <v>42129</v>
      </c>
      <c r="I2451" s="15">
        <v>2015</v>
      </c>
      <c r="J2451" t="s">
        <v>10634</v>
      </c>
      <c r="K2451" s="5">
        <v>0</v>
      </c>
      <c r="L2451" t="s">
        <v>967</v>
      </c>
      <c r="M2451" t="s">
        <v>985</v>
      </c>
      <c r="N2451" t="s">
        <v>10635</v>
      </c>
      <c r="O2451" t="s">
        <v>796</v>
      </c>
      <c r="P2451" t="s">
        <v>11052</v>
      </c>
      <c r="Q2451" t="s">
        <v>10671</v>
      </c>
      <c r="R2451" t="s">
        <v>744</v>
      </c>
      <c r="S2451" t="s">
        <v>795</v>
      </c>
      <c r="T2451" t="s">
        <v>14642</v>
      </c>
      <c r="U2451" t="s">
        <v>965</v>
      </c>
      <c r="V2451" t="s">
        <v>10638</v>
      </c>
      <c r="W2451" t="s">
        <v>970</v>
      </c>
      <c r="X2451" t="s">
        <v>14646</v>
      </c>
    </row>
    <row r="2452" spans="2:24" ht="11" outlineLevel="1" x14ac:dyDescent="0.15">
      <c r="B2452" t="s">
        <v>1840</v>
      </c>
      <c r="C2452" t="s">
        <v>1481</v>
      </c>
      <c r="D2452" t="s">
        <v>272</v>
      </c>
      <c r="E2452" t="s">
        <v>10932</v>
      </c>
      <c r="F2452" t="s">
        <v>630</v>
      </c>
      <c r="G2452" t="s">
        <v>1841</v>
      </c>
      <c r="H2452" s="17">
        <v>42138</v>
      </c>
      <c r="I2452" s="15">
        <v>2015</v>
      </c>
      <c r="J2452" t="s">
        <v>10634</v>
      </c>
      <c r="K2452" s="5">
        <v>0</v>
      </c>
      <c r="L2452" t="s">
        <v>967</v>
      </c>
      <c r="M2452" t="s">
        <v>985</v>
      </c>
      <c r="N2452" t="s">
        <v>10635</v>
      </c>
      <c r="O2452" t="s">
        <v>796</v>
      </c>
      <c r="P2452" t="s">
        <v>11052</v>
      </c>
      <c r="Q2452" t="s">
        <v>10671</v>
      </c>
      <c r="R2452" t="s">
        <v>744</v>
      </c>
      <c r="S2452" t="s">
        <v>795</v>
      </c>
      <c r="T2452" t="s">
        <v>14647</v>
      </c>
      <c r="U2452" t="s">
        <v>965</v>
      </c>
      <c r="V2452" t="s">
        <v>10638</v>
      </c>
      <c r="W2452" t="s">
        <v>970</v>
      </c>
      <c r="X2452" t="s">
        <v>14648</v>
      </c>
    </row>
    <row r="2453" spans="2:24" ht="11" outlineLevel="1" x14ac:dyDescent="0.15">
      <c r="B2453" t="s">
        <v>1840</v>
      </c>
      <c r="C2453" t="s">
        <v>1481</v>
      </c>
      <c r="D2453" t="s">
        <v>272</v>
      </c>
      <c r="E2453" t="s">
        <v>10940</v>
      </c>
      <c r="F2453" t="s">
        <v>630</v>
      </c>
      <c r="G2453" t="s">
        <v>1841</v>
      </c>
      <c r="H2453" s="17">
        <v>42173</v>
      </c>
      <c r="I2453" s="15">
        <v>2015</v>
      </c>
      <c r="J2453" t="s">
        <v>10634</v>
      </c>
      <c r="K2453" s="5">
        <v>0</v>
      </c>
      <c r="L2453" t="s">
        <v>967</v>
      </c>
      <c r="M2453" t="s">
        <v>985</v>
      </c>
      <c r="N2453" t="s">
        <v>10635</v>
      </c>
      <c r="O2453" t="s">
        <v>796</v>
      </c>
      <c r="P2453" t="s">
        <v>11052</v>
      </c>
      <c r="Q2453" t="s">
        <v>10671</v>
      </c>
      <c r="R2453" t="s">
        <v>744</v>
      </c>
      <c r="S2453" t="s">
        <v>795</v>
      </c>
      <c r="T2453" t="s">
        <v>14649</v>
      </c>
      <c r="U2453" t="s">
        <v>965</v>
      </c>
      <c r="V2453" t="s">
        <v>10638</v>
      </c>
      <c r="W2453" t="s">
        <v>970</v>
      </c>
      <c r="X2453" t="s">
        <v>14650</v>
      </c>
    </row>
    <row r="2454" spans="2:24" ht="11" outlineLevel="1" x14ac:dyDescent="0.15">
      <c r="B2454" t="s">
        <v>1840</v>
      </c>
      <c r="C2454" t="s">
        <v>1481</v>
      </c>
      <c r="D2454" t="s">
        <v>272</v>
      </c>
      <c r="E2454" t="s">
        <v>10956</v>
      </c>
      <c r="F2454" t="s">
        <v>630</v>
      </c>
      <c r="G2454" t="s">
        <v>1841</v>
      </c>
      <c r="H2454" s="17">
        <v>42034</v>
      </c>
      <c r="I2454" s="15">
        <v>2015</v>
      </c>
      <c r="J2454" t="s">
        <v>10634</v>
      </c>
      <c r="K2454" s="5">
        <v>0</v>
      </c>
      <c r="L2454" t="s">
        <v>967</v>
      </c>
      <c r="M2454" t="s">
        <v>985</v>
      </c>
      <c r="N2454" t="s">
        <v>10635</v>
      </c>
      <c r="O2454" t="s">
        <v>796</v>
      </c>
      <c r="P2454" t="s">
        <v>11052</v>
      </c>
      <c r="Q2454" t="s">
        <v>11057</v>
      </c>
      <c r="R2454" t="s">
        <v>744</v>
      </c>
      <c r="S2454" t="s">
        <v>795</v>
      </c>
      <c r="T2454" t="s">
        <v>14640</v>
      </c>
      <c r="U2454" t="s">
        <v>965</v>
      </c>
      <c r="V2454" t="s">
        <v>10638</v>
      </c>
      <c r="W2454" t="s">
        <v>970</v>
      </c>
      <c r="X2454" t="s">
        <v>14651</v>
      </c>
    </row>
    <row r="2455" spans="2:24" ht="11" outlineLevel="1" x14ac:dyDescent="0.15">
      <c r="B2455" t="s">
        <v>1840</v>
      </c>
      <c r="C2455" t="s">
        <v>1481</v>
      </c>
      <c r="D2455" t="s">
        <v>272</v>
      </c>
      <c r="E2455" t="s">
        <v>10889</v>
      </c>
      <c r="F2455" t="s">
        <v>630</v>
      </c>
      <c r="G2455" t="s">
        <v>1841</v>
      </c>
      <c r="H2455" s="17">
        <v>42054</v>
      </c>
      <c r="I2455" s="15">
        <v>2015</v>
      </c>
      <c r="J2455" t="s">
        <v>10634</v>
      </c>
      <c r="K2455" s="5">
        <v>0</v>
      </c>
      <c r="L2455" t="s">
        <v>967</v>
      </c>
      <c r="M2455" t="s">
        <v>985</v>
      </c>
      <c r="N2455" t="s">
        <v>10635</v>
      </c>
      <c r="O2455" t="s">
        <v>796</v>
      </c>
      <c r="P2455" t="s">
        <v>11052</v>
      </c>
      <c r="Q2455" t="s">
        <v>10671</v>
      </c>
      <c r="R2455" t="s">
        <v>744</v>
      </c>
      <c r="S2455" t="s">
        <v>795</v>
      </c>
      <c r="T2455" t="s">
        <v>14640</v>
      </c>
      <c r="U2455" t="s">
        <v>965</v>
      </c>
      <c r="V2455" t="s">
        <v>10638</v>
      </c>
      <c r="W2455" t="s">
        <v>970</v>
      </c>
      <c r="X2455" t="s">
        <v>14652</v>
      </c>
    </row>
    <row r="2456" spans="2:24" ht="11" outlineLevel="1" x14ac:dyDescent="0.15">
      <c r="B2456" t="s">
        <v>1840</v>
      </c>
      <c r="C2456" t="s">
        <v>1481</v>
      </c>
      <c r="D2456" t="s">
        <v>272</v>
      </c>
      <c r="E2456" t="s">
        <v>10905</v>
      </c>
      <c r="F2456" t="s">
        <v>630</v>
      </c>
      <c r="G2456" t="s">
        <v>1841</v>
      </c>
      <c r="H2456" s="17">
        <v>42081</v>
      </c>
      <c r="I2456" s="15">
        <v>2015</v>
      </c>
      <c r="J2456" t="s">
        <v>10634</v>
      </c>
      <c r="K2456" s="5">
        <v>0</v>
      </c>
      <c r="L2456" t="s">
        <v>967</v>
      </c>
      <c r="M2456" t="s">
        <v>985</v>
      </c>
      <c r="N2456" t="s">
        <v>10635</v>
      </c>
      <c r="O2456" t="s">
        <v>796</v>
      </c>
      <c r="P2456" t="s">
        <v>11052</v>
      </c>
      <c r="Q2456" t="s">
        <v>10671</v>
      </c>
      <c r="R2456" t="s">
        <v>744</v>
      </c>
      <c r="S2456" t="s">
        <v>795</v>
      </c>
      <c r="T2456" t="s">
        <v>14642</v>
      </c>
      <c r="U2456" t="s">
        <v>965</v>
      </c>
      <c r="V2456" t="s">
        <v>10638</v>
      </c>
      <c r="W2456" t="s">
        <v>970</v>
      </c>
      <c r="X2456" t="s">
        <v>14653</v>
      </c>
    </row>
    <row r="2457" spans="2:24" ht="11" outlineLevel="1" x14ac:dyDescent="0.15">
      <c r="B2457" t="s">
        <v>1840</v>
      </c>
      <c r="C2457" t="s">
        <v>1481</v>
      </c>
      <c r="D2457" t="s">
        <v>272</v>
      </c>
      <c r="E2457" t="s">
        <v>10959</v>
      </c>
      <c r="F2457" t="s">
        <v>630</v>
      </c>
      <c r="G2457" t="s">
        <v>1841</v>
      </c>
      <c r="H2457" s="17">
        <v>42089</v>
      </c>
      <c r="I2457" s="15">
        <v>2015</v>
      </c>
      <c r="J2457" t="s">
        <v>10634</v>
      </c>
      <c r="K2457" s="5">
        <v>0</v>
      </c>
      <c r="L2457" t="s">
        <v>967</v>
      </c>
      <c r="M2457" t="s">
        <v>985</v>
      </c>
      <c r="N2457" t="s">
        <v>10635</v>
      </c>
      <c r="O2457" t="s">
        <v>796</v>
      </c>
      <c r="P2457" t="s">
        <v>11052</v>
      </c>
      <c r="Q2457" t="s">
        <v>11052</v>
      </c>
      <c r="R2457" t="s">
        <v>744</v>
      </c>
      <c r="S2457" t="s">
        <v>795</v>
      </c>
      <c r="T2457" t="s">
        <v>14649</v>
      </c>
      <c r="U2457" t="s">
        <v>965</v>
      </c>
      <c r="V2457" t="s">
        <v>10638</v>
      </c>
      <c r="W2457" t="s">
        <v>970</v>
      </c>
      <c r="X2457" t="s">
        <v>14654</v>
      </c>
    </row>
    <row r="2458" spans="2:24" ht="11" outlineLevel="1" x14ac:dyDescent="0.15">
      <c r="B2458" t="s">
        <v>1840</v>
      </c>
      <c r="C2458" t="s">
        <v>1481</v>
      </c>
      <c r="D2458" t="s">
        <v>272</v>
      </c>
      <c r="E2458" t="s">
        <v>10926</v>
      </c>
      <c r="F2458" t="s">
        <v>630</v>
      </c>
      <c r="G2458" t="s">
        <v>1841</v>
      </c>
      <c r="H2458" s="17">
        <v>42075</v>
      </c>
      <c r="I2458" s="15">
        <v>2015</v>
      </c>
      <c r="J2458" t="s">
        <v>10634</v>
      </c>
      <c r="K2458" s="5">
        <v>0</v>
      </c>
      <c r="L2458" t="s">
        <v>967</v>
      </c>
      <c r="M2458" t="s">
        <v>985</v>
      </c>
      <c r="N2458" t="s">
        <v>10635</v>
      </c>
      <c r="O2458" t="s">
        <v>796</v>
      </c>
      <c r="P2458" t="s">
        <v>11052</v>
      </c>
      <c r="Q2458" t="s">
        <v>10671</v>
      </c>
      <c r="R2458" t="s">
        <v>744</v>
      </c>
      <c r="S2458" t="s">
        <v>795</v>
      </c>
      <c r="T2458" t="s">
        <v>14655</v>
      </c>
      <c r="U2458" t="s">
        <v>965</v>
      </c>
      <c r="V2458" t="s">
        <v>10638</v>
      </c>
      <c r="W2458" t="s">
        <v>970</v>
      </c>
      <c r="X2458" t="s">
        <v>14656</v>
      </c>
    </row>
    <row r="2459" spans="2:24" ht="11" outlineLevel="1" x14ac:dyDescent="0.15">
      <c r="B2459" t="s">
        <v>1840</v>
      </c>
      <c r="C2459" t="s">
        <v>1481</v>
      </c>
      <c r="D2459" t="s">
        <v>272</v>
      </c>
      <c r="E2459" t="s">
        <v>11015</v>
      </c>
      <c r="F2459" t="s">
        <v>630</v>
      </c>
      <c r="G2459" t="s">
        <v>1841</v>
      </c>
      <c r="H2459" s="17">
        <v>42213</v>
      </c>
      <c r="I2459" s="15">
        <v>2015</v>
      </c>
      <c r="J2459" t="s">
        <v>10634</v>
      </c>
      <c r="K2459" s="5">
        <v>0</v>
      </c>
      <c r="L2459" t="s">
        <v>967</v>
      </c>
      <c r="M2459" t="s">
        <v>985</v>
      </c>
      <c r="N2459" t="s">
        <v>10635</v>
      </c>
      <c r="O2459" t="s">
        <v>796</v>
      </c>
      <c r="P2459" t="s">
        <v>11052</v>
      </c>
      <c r="Q2459" t="s">
        <v>10671</v>
      </c>
      <c r="R2459" t="s">
        <v>744</v>
      </c>
      <c r="S2459" t="s">
        <v>795</v>
      </c>
      <c r="T2459" t="s">
        <v>14642</v>
      </c>
      <c r="U2459" t="s">
        <v>965</v>
      </c>
      <c r="V2459" t="s">
        <v>10638</v>
      </c>
      <c r="W2459" t="s">
        <v>970</v>
      </c>
      <c r="X2459" t="s">
        <v>14657</v>
      </c>
    </row>
    <row r="2460" spans="2:24" ht="11" outlineLevel="1" x14ac:dyDescent="0.15">
      <c r="B2460" t="s">
        <v>1840</v>
      </c>
      <c r="C2460" t="s">
        <v>1481</v>
      </c>
      <c r="D2460" t="s">
        <v>272</v>
      </c>
      <c r="E2460" t="s">
        <v>10943</v>
      </c>
      <c r="F2460" t="s">
        <v>630</v>
      </c>
      <c r="G2460" t="s">
        <v>1841</v>
      </c>
      <c r="H2460" s="17">
        <v>42262</v>
      </c>
      <c r="I2460" s="15">
        <v>2015</v>
      </c>
      <c r="J2460" t="s">
        <v>10634</v>
      </c>
      <c r="K2460" s="5">
        <v>-178449.31</v>
      </c>
      <c r="L2460" t="s">
        <v>967</v>
      </c>
      <c r="M2460" t="s">
        <v>985</v>
      </c>
      <c r="N2460" t="s">
        <v>10635</v>
      </c>
      <c r="O2460" t="s">
        <v>796</v>
      </c>
      <c r="P2460" t="s">
        <v>11052</v>
      </c>
      <c r="Q2460" t="s">
        <v>10671</v>
      </c>
      <c r="R2460" t="s">
        <v>744</v>
      </c>
      <c r="S2460" t="s">
        <v>795</v>
      </c>
      <c r="T2460" t="s">
        <v>14649</v>
      </c>
      <c r="U2460" t="s">
        <v>965</v>
      </c>
      <c r="V2460" t="s">
        <v>10638</v>
      </c>
      <c r="W2460" t="s">
        <v>970</v>
      </c>
      <c r="X2460" t="s">
        <v>14658</v>
      </c>
    </row>
    <row r="2461" spans="2:24" ht="11" outlineLevel="1" x14ac:dyDescent="0.15">
      <c r="B2461" t="s">
        <v>1840</v>
      </c>
      <c r="C2461" t="s">
        <v>1481</v>
      </c>
      <c r="D2461" t="s">
        <v>272</v>
      </c>
      <c r="E2461" t="s">
        <v>10950</v>
      </c>
      <c r="F2461" t="s">
        <v>630</v>
      </c>
      <c r="G2461" t="s">
        <v>1841</v>
      </c>
      <c r="H2461" s="17">
        <v>42018</v>
      </c>
      <c r="I2461" s="15">
        <v>2015</v>
      </c>
      <c r="J2461" t="s">
        <v>10634</v>
      </c>
      <c r="K2461" s="5">
        <v>0</v>
      </c>
      <c r="L2461" t="s">
        <v>967</v>
      </c>
      <c r="M2461" t="s">
        <v>985</v>
      </c>
      <c r="N2461" t="s">
        <v>10635</v>
      </c>
      <c r="O2461" t="s">
        <v>796</v>
      </c>
      <c r="P2461" t="s">
        <v>11052</v>
      </c>
      <c r="Q2461" t="s">
        <v>10671</v>
      </c>
      <c r="R2461" t="s">
        <v>744</v>
      </c>
      <c r="S2461" t="s">
        <v>795</v>
      </c>
      <c r="T2461" t="s">
        <v>14640</v>
      </c>
      <c r="U2461" t="s">
        <v>965</v>
      </c>
      <c r="V2461" t="s">
        <v>10638</v>
      </c>
      <c r="W2461" t="s">
        <v>970</v>
      </c>
      <c r="X2461" t="s">
        <v>14659</v>
      </c>
    </row>
    <row r="2462" spans="2:24" ht="11" outlineLevel="1" x14ac:dyDescent="0.15">
      <c r="B2462" t="s">
        <v>1840</v>
      </c>
      <c r="C2462" t="s">
        <v>1481</v>
      </c>
      <c r="D2462" t="s">
        <v>272</v>
      </c>
      <c r="E2462" t="s">
        <v>10986</v>
      </c>
      <c r="F2462" t="s">
        <v>630</v>
      </c>
      <c r="G2462" t="s">
        <v>1841</v>
      </c>
      <c r="H2462" s="17">
        <v>42164</v>
      </c>
      <c r="I2462" s="15">
        <v>2015</v>
      </c>
      <c r="J2462" t="s">
        <v>10634</v>
      </c>
      <c r="K2462" s="5">
        <v>0</v>
      </c>
      <c r="L2462" t="s">
        <v>967</v>
      </c>
      <c r="M2462" t="s">
        <v>985</v>
      </c>
      <c r="N2462" t="s">
        <v>10635</v>
      </c>
      <c r="O2462" t="s">
        <v>796</v>
      </c>
      <c r="P2462" t="s">
        <v>11052</v>
      </c>
      <c r="Q2462" t="s">
        <v>10671</v>
      </c>
      <c r="R2462" t="s">
        <v>744</v>
      </c>
      <c r="S2462" t="s">
        <v>795</v>
      </c>
      <c r="T2462" t="s">
        <v>14649</v>
      </c>
      <c r="U2462" t="s">
        <v>965</v>
      </c>
      <c r="V2462" t="s">
        <v>10638</v>
      </c>
      <c r="W2462" t="s">
        <v>970</v>
      </c>
      <c r="X2462" t="s">
        <v>14660</v>
      </c>
    </row>
    <row r="2463" spans="2:24" ht="11" outlineLevel="1" x14ac:dyDescent="0.15">
      <c r="B2463" t="s">
        <v>1840</v>
      </c>
      <c r="C2463" t="s">
        <v>1481</v>
      </c>
      <c r="D2463" t="s">
        <v>272</v>
      </c>
      <c r="E2463" t="s">
        <v>10977</v>
      </c>
      <c r="F2463" t="s">
        <v>630</v>
      </c>
      <c r="G2463" t="s">
        <v>1841</v>
      </c>
      <c r="H2463" s="17">
        <v>42193</v>
      </c>
      <c r="I2463" s="15">
        <v>2015</v>
      </c>
      <c r="J2463" t="s">
        <v>10634</v>
      </c>
      <c r="K2463" s="5">
        <v>0</v>
      </c>
      <c r="L2463" t="s">
        <v>967</v>
      </c>
      <c r="M2463" t="s">
        <v>985</v>
      </c>
      <c r="N2463" t="s">
        <v>10635</v>
      </c>
      <c r="O2463" t="s">
        <v>796</v>
      </c>
      <c r="P2463" t="s">
        <v>11052</v>
      </c>
      <c r="Q2463" t="s">
        <v>10671</v>
      </c>
      <c r="R2463" t="s">
        <v>744</v>
      </c>
      <c r="S2463" t="s">
        <v>795</v>
      </c>
      <c r="T2463" t="s">
        <v>14642</v>
      </c>
      <c r="U2463" t="s">
        <v>965</v>
      </c>
      <c r="V2463" t="s">
        <v>10638</v>
      </c>
      <c r="W2463" t="s">
        <v>970</v>
      </c>
      <c r="X2463" t="s">
        <v>14661</v>
      </c>
    </row>
    <row r="2464" spans="2:24" ht="11" outlineLevel="1" x14ac:dyDescent="0.15">
      <c r="B2464" t="s">
        <v>1843</v>
      </c>
      <c r="C2464" t="s">
        <v>322</v>
      </c>
      <c r="E2464" t="s">
        <v>10652</v>
      </c>
      <c r="F2464" t="s">
        <v>676</v>
      </c>
      <c r="G2464" t="s">
        <v>1579</v>
      </c>
      <c r="H2464" s="17">
        <v>45560</v>
      </c>
      <c r="I2464" s="15">
        <v>2024</v>
      </c>
      <c r="J2464" t="s">
        <v>10634</v>
      </c>
      <c r="K2464" s="5">
        <v>624470</v>
      </c>
      <c r="L2464" t="s">
        <v>967</v>
      </c>
      <c r="M2464" t="s">
        <v>956</v>
      </c>
      <c r="N2464" t="s">
        <v>10635</v>
      </c>
      <c r="O2464" t="s">
        <v>818</v>
      </c>
      <c r="P2464" t="s">
        <v>14662</v>
      </c>
      <c r="Q2464" t="s">
        <v>14662</v>
      </c>
      <c r="R2464" t="s">
        <v>740</v>
      </c>
      <c r="S2464" t="s">
        <v>795</v>
      </c>
      <c r="T2464" t="s">
        <v>14663</v>
      </c>
      <c r="U2464" t="s">
        <v>965</v>
      </c>
      <c r="V2464" t="s">
        <v>10638</v>
      </c>
      <c r="W2464" t="s">
        <v>970</v>
      </c>
      <c r="X2464" t="s">
        <v>14664</v>
      </c>
    </row>
    <row r="2465" spans="2:24" ht="11" outlineLevel="1" x14ac:dyDescent="0.15">
      <c r="B2465" t="s">
        <v>1843</v>
      </c>
      <c r="C2465" t="s">
        <v>322</v>
      </c>
      <c r="E2465" t="s">
        <v>10649</v>
      </c>
      <c r="F2465" t="s">
        <v>676</v>
      </c>
      <c r="G2465" t="s">
        <v>1579</v>
      </c>
      <c r="H2465" s="17">
        <v>45413</v>
      </c>
      <c r="I2465" s="15">
        <v>2024</v>
      </c>
      <c r="J2465" t="s">
        <v>10634</v>
      </c>
      <c r="K2465" s="5">
        <v>1232284</v>
      </c>
      <c r="L2465" t="s">
        <v>967</v>
      </c>
      <c r="M2465" t="s">
        <v>956</v>
      </c>
      <c r="N2465" t="s">
        <v>10635</v>
      </c>
      <c r="O2465" t="s">
        <v>818</v>
      </c>
      <c r="P2465" t="s">
        <v>14662</v>
      </c>
      <c r="Q2465" t="s">
        <v>11435</v>
      </c>
      <c r="R2465" t="s">
        <v>740</v>
      </c>
      <c r="S2465" t="s">
        <v>795</v>
      </c>
      <c r="T2465" t="s">
        <v>14665</v>
      </c>
      <c r="U2465" t="s">
        <v>965</v>
      </c>
      <c r="V2465" t="s">
        <v>10638</v>
      </c>
      <c r="W2465" t="s">
        <v>970</v>
      </c>
      <c r="X2465" t="s">
        <v>14666</v>
      </c>
    </row>
    <row r="2466" spans="2:24" ht="11" outlineLevel="1" x14ac:dyDescent="0.15">
      <c r="B2466" t="s">
        <v>1843</v>
      </c>
      <c r="C2466" t="s">
        <v>322</v>
      </c>
      <c r="E2466" t="s">
        <v>10664</v>
      </c>
      <c r="F2466" t="s">
        <v>676</v>
      </c>
      <c r="G2466" t="s">
        <v>1579</v>
      </c>
      <c r="H2466" s="17">
        <v>45756</v>
      </c>
      <c r="I2466" s="15">
        <v>2025</v>
      </c>
      <c r="J2466" t="s">
        <v>10634</v>
      </c>
      <c r="K2466" s="5">
        <v>-23520</v>
      </c>
      <c r="L2466" t="s">
        <v>967</v>
      </c>
      <c r="M2466" t="s">
        <v>956</v>
      </c>
      <c r="N2466" t="s">
        <v>10635</v>
      </c>
      <c r="O2466" t="s">
        <v>818</v>
      </c>
      <c r="P2466" t="s">
        <v>14662</v>
      </c>
      <c r="Q2466" t="s">
        <v>14662</v>
      </c>
      <c r="R2466" t="s">
        <v>740</v>
      </c>
      <c r="S2466" t="s">
        <v>795</v>
      </c>
      <c r="T2466" t="s">
        <v>14667</v>
      </c>
      <c r="U2466" t="s">
        <v>965</v>
      </c>
      <c r="V2466" t="s">
        <v>10638</v>
      </c>
      <c r="W2466" t="s">
        <v>970</v>
      </c>
      <c r="X2466" t="s">
        <v>14668</v>
      </c>
    </row>
    <row r="2467" spans="2:24" ht="11" outlineLevel="1" x14ac:dyDescent="0.15">
      <c r="B2467" t="s">
        <v>1845</v>
      </c>
      <c r="C2467" t="s">
        <v>323</v>
      </c>
      <c r="E2467" t="s">
        <v>10649</v>
      </c>
      <c r="F2467" t="s">
        <v>14565</v>
      </c>
      <c r="G2467" t="s">
        <v>1807</v>
      </c>
      <c r="H2467" s="17">
        <v>44034</v>
      </c>
      <c r="I2467" s="15">
        <v>2020</v>
      </c>
      <c r="J2467" t="s">
        <v>10634</v>
      </c>
      <c r="K2467" s="5">
        <v>1266420</v>
      </c>
      <c r="L2467" t="s">
        <v>967</v>
      </c>
      <c r="M2467" t="s">
        <v>956</v>
      </c>
      <c r="N2467" t="s">
        <v>10635</v>
      </c>
      <c r="O2467" t="s">
        <v>825</v>
      </c>
      <c r="P2467" t="s">
        <v>10636</v>
      </c>
      <c r="Q2467" t="s">
        <v>10636</v>
      </c>
      <c r="R2467" t="s">
        <v>743</v>
      </c>
      <c r="S2467" t="s">
        <v>795</v>
      </c>
      <c r="T2467" t="s">
        <v>14669</v>
      </c>
      <c r="U2467" t="s">
        <v>965</v>
      </c>
      <c r="V2467" t="s">
        <v>10638</v>
      </c>
      <c r="W2467" t="s">
        <v>970</v>
      </c>
      <c r="X2467" t="s">
        <v>14670</v>
      </c>
    </row>
    <row r="2468" spans="2:24" ht="11" outlineLevel="1" x14ac:dyDescent="0.15">
      <c r="B2468" t="s">
        <v>1845</v>
      </c>
      <c r="C2468" t="s">
        <v>323</v>
      </c>
      <c r="E2468" t="s">
        <v>10664</v>
      </c>
      <c r="F2468" t="s">
        <v>14565</v>
      </c>
      <c r="G2468" t="s">
        <v>1807</v>
      </c>
      <c r="H2468" s="17">
        <v>44224</v>
      </c>
      <c r="I2468" s="15">
        <v>2021</v>
      </c>
      <c r="J2468" t="s">
        <v>10634</v>
      </c>
      <c r="K2468" s="5">
        <v>32295</v>
      </c>
      <c r="L2468" t="s">
        <v>967</v>
      </c>
      <c r="M2468" t="s">
        <v>956</v>
      </c>
      <c r="N2468" t="s">
        <v>10635</v>
      </c>
      <c r="O2468" t="s">
        <v>825</v>
      </c>
      <c r="P2468" t="s">
        <v>10636</v>
      </c>
      <c r="Q2468" t="s">
        <v>10636</v>
      </c>
      <c r="R2468" t="s">
        <v>743</v>
      </c>
      <c r="S2468" t="s">
        <v>795</v>
      </c>
      <c r="T2468" t="s">
        <v>14669</v>
      </c>
      <c r="U2468" t="s">
        <v>965</v>
      </c>
      <c r="V2468" t="s">
        <v>10638</v>
      </c>
      <c r="W2468" t="s">
        <v>970</v>
      </c>
      <c r="X2468" t="s">
        <v>14671</v>
      </c>
    </row>
    <row r="2469" spans="2:24" ht="11" outlineLevel="1" x14ac:dyDescent="0.15">
      <c r="B2469" t="s">
        <v>1845</v>
      </c>
      <c r="C2469" t="s">
        <v>323</v>
      </c>
      <c r="E2469" t="s">
        <v>10652</v>
      </c>
      <c r="F2469" t="s">
        <v>14565</v>
      </c>
      <c r="G2469" t="s">
        <v>1807</v>
      </c>
      <c r="H2469" s="17">
        <v>44100</v>
      </c>
      <c r="I2469" s="15">
        <v>2020</v>
      </c>
      <c r="J2469" t="s">
        <v>10634</v>
      </c>
      <c r="K2469" s="5">
        <v>534030</v>
      </c>
      <c r="L2469" t="s">
        <v>967</v>
      </c>
      <c r="M2469" t="s">
        <v>956</v>
      </c>
      <c r="N2469" t="s">
        <v>10635</v>
      </c>
      <c r="O2469" t="s">
        <v>825</v>
      </c>
      <c r="P2469" t="s">
        <v>10636</v>
      </c>
      <c r="Q2469" t="s">
        <v>10636</v>
      </c>
      <c r="R2469" t="s">
        <v>743</v>
      </c>
      <c r="S2469" t="s">
        <v>795</v>
      </c>
      <c r="T2469" t="s">
        <v>14669</v>
      </c>
      <c r="U2469" t="s">
        <v>965</v>
      </c>
      <c r="V2469" t="s">
        <v>10638</v>
      </c>
      <c r="W2469" t="s">
        <v>970</v>
      </c>
      <c r="X2469" t="s">
        <v>14672</v>
      </c>
    </row>
    <row r="2470" spans="2:24" ht="11" outlineLevel="1" x14ac:dyDescent="0.15">
      <c r="B2470" t="s">
        <v>1845</v>
      </c>
      <c r="C2470" t="s">
        <v>323</v>
      </c>
      <c r="E2470" t="s">
        <v>10632</v>
      </c>
      <c r="F2470" t="s">
        <v>14565</v>
      </c>
      <c r="G2470" t="s">
        <v>1807</v>
      </c>
      <c r="H2470" s="17">
        <v>44802</v>
      </c>
      <c r="I2470" s="15">
        <v>2022</v>
      </c>
      <c r="J2470" t="s">
        <v>10634</v>
      </c>
      <c r="K2470" s="5">
        <v>0</v>
      </c>
      <c r="L2470" t="s">
        <v>967</v>
      </c>
      <c r="M2470" t="s">
        <v>956</v>
      </c>
      <c r="N2470" t="s">
        <v>10635</v>
      </c>
      <c r="O2470" t="s">
        <v>825</v>
      </c>
      <c r="P2470" t="s">
        <v>10636</v>
      </c>
      <c r="Q2470" t="s">
        <v>10636</v>
      </c>
      <c r="R2470" t="s">
        <v>743</v>
      </c>
      <c r="S2470" t="s">
        <v>795</v>
      </c>
      <c r="T2470" t="s">
        <v>14673</v>
      </c>
      <c r="U2470" t="s">
        <v>965</v>
      </c>
      <c r="V2470" t="s">
        <v>10638</v>
      </c>
      <c r="W2470" t="s">
        <v>970</v>
      </c>
      <c r="X2470" t="s">
        <v>14674</v>
      </c>
    </row>
    <row r="2471" spans="2:24" ht="11" outlineLevel="1" x14ac:dyDescent="0.15">
      <c r="B2471" t="s">
        <v>1845</v>
      </c>
      <c r="C2471" t="s">
        <v>323</v>
      </c>
      <c r="E2471" t="s">
        <v>10643</v>
      </c>
      <c r="F2471" t="s">
        <v>14565</v>
      </c>
      <c r="G2471" t="s">
        <v>1807</v>
      </c>
      <c r="H2471" s="17">
        <v>44582</v>
      </c>
      <c r="I2471" s="15">
        <v>2022</v>
      </c>
      <c r="J2471" t="s">
        <v>10634</v>
      </c>
      <c r="K2471" s="5">
        <v>0</v>
      </c>
      <c r="L2471" t="s">
        <v>967</v>
      </c>
      <c r="M2471" t="s">
        <v>956</v>
      </c>
      <c r="N2471" t="s">
        <v>10635</v>
      </c>
      <c r="O2471" t="s">
        <v>825</v>
      </c>
      <c r="P2471" t="s">
        <v>10636</v>
      </c>
      <c r="Q2471" t="s">
        <v>10636</v>
      </c>
      <c r="R2471" t="s">
        <v>743</v>
      </c>
      <c r="S2471" t="s">
        <v>795</v>
      </c>
      <c r="T2471" t="s">
        <v>14669</v>
      </c>
      <c r="U2471" t="s">
        <v>965</v>
      </c>
      <c r="V2471" t="s">
        <v>10638</v>
      </c>
      <c r="W2471" t="s">
        <v>970</v>
      </c>
      <c r="X2471" t="s">
        <v>14675</v>
      </c>
    </row>
    <row r="2472" spans="2:24" ht="11" outlineLevel="1" x14ac:dyDescent="0.15">
      <c r="B2472" t="s">
        <v>1849</v>
      </c>
      <c r="C2472" t="s">
        <v>1850</v>
      </c>
      <c r="D2472" t="s">
        <v>173</v>
      </c>
      <c r="E2472" t="s">
        <v>10658</v>
      </c>
      <c r="F2472" t="s">
        <v>605</v>
      </c>
      <c r="G2472" t="s">
        <v>1106</v>
      </c>
      <c r="H2472" s="17">
        <v>44931</v>
      </c>
      <c r="I2472" s="15">
        <v>2023</v>
      </c>
      <c r="J2472" t="s">
        <v>10634</v>
      </c>
      <c r="K2472" s="5">
        <v>0</v>
      </c>
      <c r="L2472" t="s">
        <v>967</v>
      </c>
      <c r="M2472" t="s">
        <v>985</v>
      </c>
      <c r="N2472" t="s">
        <v>11711</v>
      </c>
      <c r="O2472" t="s">
        <v>818</v>
      </c>
      <c r="P2472" t="s">
        <v>11712</v>
      </c>
      <c r="Q2472" t="s">
        <v>11733</v>
      </c>
      <c r="R2472" t="s">
        <v>739</v>
      </c>
      <c r="S2472" t="s">
        <v>817</v>
      </c>
      <c r="T2472" t="s">
        <v>14676</v>
      </c>
      <c r="U2472" t="s">
        <v>965</v>
      </c>
      <c r="V2472" t="s">
        <v>10638</v>
      </c>
      <c r="W2472" t="s">
        <v>970</v>
      </c>
      <c r="X2472" t="s">
        <v>14677</v>
      </c>
    </row>
    <row r="2473" spans="2:24" ht="11" outlineLevel="1" x14ac:dyDescent="0.15">
      <c r="B2473" t="s">
        <v>1849</v>
      </c>
      <c r="C2473" t="s">
        <v>1850</v>
      </c>
      <c r="D2473" t="s">
        <v>173</v>
      </c>
      <c r="E2473" t="s">
        <v>10664</v>
      </c>
      <c r="F2473" t="s">
        <v>605</v>
      </c>
      <c r="G2473" t="s">
        <v>1106</v>
      </c>
      <c r="H2473" s="17">
        <v>44230</v>
      </c>
      <c r="I2473" s="15">
        <v>2021</v>
      </c>
      <c r="J2473" t="s">
        <v>10634</v>
      </c>
      <c r="K2473" s="5">
        <v>1099554</v>
      </c>
      <c r="L2473" t="s">
        <v>967</v>
      </c>
      <c r="M2473" t="s">
        <v>985</v>
      </c>
      <c r="N2473" t="s">
        <v>11711</v>
      </c>
      <c r="O2473" t="s">
        <v>818</v>
      </c>
      <c r="P2473" t="s">
        <v>11712</v>
      </c>
      <c r="Q2473" t="s">
        <v>11733</v>
      </c>
      <c r="R2473" t="s">
        <v>739</v>
      </c>
      <c r="S2473" t="s">
        <v>817</v>
      </c>
      <c r="T2473" t="s">
        <v>14678</v>
      </c>
      <c r="U2473" t="s">
        <v>965</v>
      </c>
      <c r="V2473" t="s">
        <v>10638</v>
      </c>
      <c r="W2473" t="s">
        <v>970</v>
      </c>
      <c r="X2473" t="s">
        <v>14679</v>
      </c>
    </row>
    <row r="2474" spans="2:24" ht="11" outlineLevel="1" x14ac:dyDescent="0.15">
      <c r="B2474" t="s">
        <v>1849</v>
      </c>
      <c r="C2474" t="s">
        <v>1850</v>
      </c>
      <c r="D2474" t="s">
        <v>173</v>
      </c>
      <c r="E2474" t="s">
        <v>10652</v>
      </c>
      <c r="F2474" t="s">
        <v>605</v>
      </c>
      <c r="G2474" t="s">
        <v>1106</v>
      </c>
      <c r="H2474" s="17">
        <v>44078</v>
      </c>
      <c r="I2474" s="15">
        <v>2020</v>
      </c>
      <c r="J2474" t="s">
        <v>10634</v>
      </c>
      <c r="K2474" s="5">
        <v>0</v>
      </c>
      <c r="L2474" t="s">
        <v>967</v>
      </c>
      <c r="M2474" t="s">
        <v>985</v>
      </c>
      <c r="N2474" t="s">
        <v>11711</v>
      </c>
      <c r="O2474" t="s">
        <v>818</v>
      </c>
      <c r="P2474" t="s">
        <v>11712</v>
      </c>
      <c r="Q2474" t="s">
        <v>14680</v>
      </c>
      <c r="R2474" t="s">
        <v>739</v>
      </c>
      <c r="S2474" t="s">
        <v>817</v>
      </c>
      <c r="T2474" t="s">
        <v>14681</v>
      </c>
      <c r="U2474" t="s">
        <v>965</v>
      </c>
      <c r="V2474" t="s">
        <v>10638</v>
      </c>
      <c r="W2474" t="s">
        <v>970</v>
      </c>
      <c r="X2474" t="s">
        <v>14682</v>
      </c>
    </row>
    <row r="2475" spans="2:24" ht="11" outlineLevel="1" x14ac:dyDescent="0.15">
      <c r="B2475" t="s">
        <v>1849</v>
      </c>
      <c r="C2475" t="s">
        <v>1850</v>
      </c>
      <c r="D2475" t="s">
        <v>173</v>
      </c>
      <c r="E2475" t="s">
        <v>10667</v>
      </c>
      <c r="F2475" t="s">
        <v>605</v>
      </c>
      <c r="G2475" t="s">
        <v>1106</v>
      </c>
      <c r="H2475" s="17">
        <v>44851</v>
      </c>
      <c r="I2475" s="15">
        <v>2023</v>
      </c>
      <c r="J2475" t="s">
        <v>10634</v>
      </c>
      <c r="K2475" s="5">
        <v>0</v>
      </c>
      <c r="L2475" t="s">
        <v>967</v>
      </c>
      <c r="M2475" t="s">
        <v>985</v>
      </c>
      <c r="N2475" t="s">
        <v>11711</v>
      </c>
      <c r="O2475" t="s">
        <v>818</v>
      </c>
      <c r="P2475" t="s">
        <v>11712</v>
      </c>
      <c r="Q2475" t="s">
        <v>11733</v>
      </c>
      <c r="R2475" t="s">
        <v>739</v>
      </c>
      <c r="S2475" t="s">
        <v>817</v>
      </c>
      <c r="T2475" t="s">
        <v>14676</v>
      </c>
      <c r="U2475" t="s">
        <v>965</v>
      </c>
      <c r="V2475" t="s">
        <v>10638</v>
      </c>
      <c r="W2475" t="s">
        <v>970</v>
      </c>
      <c r="X2475" t="s">
        <v>14683</v>
      </c>
    </row>
    <row r="2476" spans="2:24" ht="11" outlineLevel="1" x14ac:dyDescent="0.15">
      <c r="B2476" t="s">
        <v>1849</v>
      </c>
      <c r="C2476" t="s">
        <v>1850</v>
      </c>
      <c r="D2476" t="s">
        <v>173</v>
      </c>
      <c r="E2476" t="s">
        <v>10661</v>
      </c>
      <c r="F2476" t="s">
        <v>605</v>
      </c>
      <c r="G2476" t="s">
        <v>1106</v>
      </c>
      <c r="H2476" s="17">
        <v>44949</v>
      </c>
      <c r="I2476" s="15">
        <v>2023</v>
      </c>
      <c r="J2476" t="s">
        <v>10634</v>
      </c>
      <c r="K2476" s="5">
        <v>0</v>
      </c>
      <c r="L2476" t="s">
        <v>967</v>
      </c>
      <c r="M2476" t="s">
        <v>985</v>
      </c>
      <c r="N2476" t="s">
        <v>11711</v>
      </c>
      <c r="O2476" t="s">
        <v>818</v>
      </c>
      <c r="P2476" t="s">
        <v>11712</v>
      </c>
      <c r="Q2476" t="s">
        <v>11733</v>
      </c>
      <c r="R2476" t="s">
        <v>739</v>
      </c>
      <c r="S2476" t="s">
        <v>817</v>
      </c>
      <c r="T2476" t="s">
        <v>14676</v>
      </c>
      <c r="U2476" t="s">
        <v>965</v>
      </c>
      <c r="V2476" t="s">
        <v>10638</v>
      </c>
      <c r="W2476" t="s">
        <v>970</v>
      </c>
      <c r="X2476" t="s">
        <v>14684</v>
      </c>
    </row>
    <row r="2477" spans="2:24" ht="11" outlineLevel="1" x14ac:dyDescent="0.15">
      <c r="B2477" t="s">
        <v>1849</v>
      </c>
      <c r="C2477" t="s">
        <v>1850</v>
      </c>
      <c r="D2477" t="s">
        <v>173</v>
      </c>
      <c r="E2477" t="s">
        <v>10649</v>
      </c>
      <c r="F2477" t="s">
        <v>605</v>
      </c>
      <c r="G2477" t="s">
        <v>1106</v>
      </c>
      <c r="H2477" s="17">
        <v>43713</v>
      </c>
      <c r="I2477" s="15">
        <v>2019</v>
      </c>
      <c r="J2477" t="s">
        <v>10634</v>
      </c>
      <c r="K2477" s="5">
        <v>449507</v>
      </c>
      <c r="L2477" t="s">
        <v>967</v>
      </c>
      <c r="M2477" t="s">
        <v>985</v>
      </c>
      <c r="N2477" t="s">
        <v>11711</v>
      </c>
      <c r="O2477" t="s">
        <v>818</v>
      </c>
      <c r="P2477" t="s">
        <v>11712</v>
      </c>
      <c r="Q2477" t="s">
        <v>14680</v>
      </c>
      <c r="R2477" t="s">
        <v>739</v>
      </c>
      <c r="S2477" t="s">
        <v>817</v>
      </c>
      <c r="T2477" t="s">
        <v>14685</v>
      </c>
      <c r="U2477" t="s">
        <v>965</v>
      </c>
      <c r="V2477" t="s">
        <v>10638</v>
      </c>
      <c r="W2477" t="s">
        <v>970</v>
      </c>
      <c r="X2477" t="s">
        <v>14686</v>
      </c>
    </row>
    <row r="2478" spans="2:24" ht="11" outlineLevel="1" x14ac:dyDescent="0.15">
      <c r="B2478" t="s">
        <v>1849</v>
      </c>
      <c r="C2478" t="s">
        <v>1850</v>
      </c>
      <c r="D2478" t="s">
        <v>173</v>
      </c>
      <c r="E2478" t="s">
        <v>10646</v>
      </c>
      <c r="F2478" t="s">
        <v>605</v>
      </c>
      <c r="G2478" t="s">
        <v>1106</v>
      </c>
      <c r="H2478" s="17">
        <v>45225</v>
      </c>
      <c r="I2478" s="15">
        <v>2024</v>
      </c>
      <c r="J2478" t="s">
        <v>10634</v>
      </c>
      <c r="K2478" s="5">
        <v>199991</v>
      </c>
      <c r="L2478" t="s">
        <v>967</v>
      </c>
      <c r="M2478" t="s">
        <v>985</v>
      </c>
      <c r="N2478" t="s">
        <v>11711</v>
      </c>
      <c r="O2478" t="s">
        <v>818</v>
      </c>
      <c r="P2478" t="s">
        <v>11712</v>
      </c>
      <c r="Q2478" t="s">
        <v>11713</v>
      </c>
      <c r="R2478" t="s">
        <v>739</v>
      </c>
      <c r="S2478" t="s">
        <v>817</v>
      </c>
      <c r="T2478" t="s">
        <v>14687</v>
      </c>
      <c r="U2478" t="s">
        <v>965</v>
      </c>
      <c r="V2478" t="s">
        <v>10638</v>
      </c>
      <c r="W2478" t="s">
        <v>970</v>
      </c>
      <c r="X2478" t="s">
        <v>14688</v>
      </c>
    </row>
    <row r="2479" spans="2:24" ht="11" outlineLevel="1" x14ac:dyDescent="0.15">
      <c r="B2479" t="s">
        <v>1849</v>
      </c>
      <c r="C2479" t="s">
        <v>1850</v>
      </c>
      <c r="D2479" t="s">
        <v>173</v>
      </c>
      <c r="E2479" t="s">
        <v>10640</v>
      </c>
      <c r="F2479" t="s">
        <v>605</v>
      </c>
      <c r="G2479" t="s">
        <v>1106</v>
      </c>
      <c r="H2479" s="17">
        <v>45699</v>
      </c>
      <c r="I2479" s="15">
        <v>2025</v>
      </c>
      <c r="J2479" t="s">
        <v>10634</v>
      </c>
      <c r="K2479" s="5">
        <v>-7127.09</v>
      </c>
      <c r="L2479" t="s">
        <v>967</v>
      </c>
      <c r="M2479" t="s">
        <v>985</v>
      </c>
      <c r="N2479" t="s">
        <v>11711</v>
      </c>
      <c r="O2479" t="s">
        <v>818</v>
      </c>
      <c r="P2479" t="s">
        <v>11712</v>
      </c>
      <c r="Q2479" t="s">
        <v>11733</v>
      </c>
      <c r="R2479" t="s">
        <v>739</v>
      </c>
      <c r="S2479" t="s">
        <v>817</v>
      </c>
      <c r="T2479" t="s">
        <v>14689</v>
      </c>
      <c r="U2479" t="s">
        <v>965</v>
      </c>
      <c r="V2479" t="s">
        <v>10638</v>
      </c>
      <c r="W2479" t="s">
        <v>970</v>
      </c>
      <c r="X2479" t="s">
        <v>14690</v>
      </c>
    </row>
    <row r="2480" spans="2:24" ht="11" outlineLevel="1" x14ac:dyDescent="0.15">
      <c r="B2480" t="s">
        <v>1849</v>
      </c>
      <c r="C2480" t="s">
        <v>1850</v>
      </c>
      <c r="D2480" t="s">
        <v>173</v>
      </c>
      <c r="E2480" t="s">
        <v>10632</v>
      </c>
      <c r="F2480" t="s">
        <v>605</v>
      </c>
      <c r="G2480" t="s">
        <v>1106</v>
      </c>
      <c r="H2480" s="17">
        <v>44754</v>
      </c>
      <c r="I2480" s="15">
        <v>2022</v>
      </c>
      <c r="J2480" t="s">
        <v>10634</v>
      </c>
      <c r="K2480" s="5">
        <v>84658</v>
      </c>
      <c r="L2480" t="s">
        <v>967</v>
      </c>
      <c r="M2480" t="s">
        <v>985</v>
      </c>
      <c r="N2480" t="s">
        <v>11711</v>
      </c>
      <c r="O2480" t="s">
        <v>818</v>
      </c>
      <c r="P2480" t="s">
        <v>11712</v>
      </c>
      <c r="Q2480" t="s">
        <v>11733</v>
      </c>
      <c r="R2480" t="s">
        <v>739</v>
      </c>
      <c r="S2480" t="s">
        <v>817</v>
      </c>
      <c r="T2480" t="s">
        <v>14676</v>
      </c>
      <c r="U2480" t="s">
        <v>965</v>
      </c>
      <c r="V2480" t="s">
        <v>10638</v>
      </c>
      <c r="W2480" t="s">
        <v>970</v>
      </c>
      <c r="X2480" t="s">
        <v>14691</v>
      </c>
    </row>
    <row r="2481" spans="2:24" ht="11" outlineLevel="1" x14ac:dyDescent="0.15">
      <c r="B2481" t="s">
        <v>1849</v>
      </c>
      <c r="C2481" t="s">
        <v>1850</v>
      </c>
      <c r="D2481" t="s">
        <v>173</v>
      </c>
      <c r="E2481" t="s">
        <v>10655</v>
      </c>
      <c r="F2481" t="s">
        <v>605</v>
      </c>
      <c r="G2481" t="s">
        <v>1106</v>
      </c>
      <c r="H2481" s="17">
        <v>45083</v>
      </c>
      <c r="I2481" s="15">
        <v>2023</v>
      </c>
      <c r="J2481" t="s">
        <v>10634</v>
      </c>
      <c r="K2481" s="5">
        <v>0</v>
      </c>
      <c r="L2481" t="s">
        <v>967</v>
      </c>
      <c r="M2481" t="s">
        <v>985</v>
      </c>
      <c r="N2481" t="s">
        <v>11711</v>
      </c>
      <c r="O2481" t="s">
        <v>818</v>
      </c>
      <c r="P2481" t="s">
        <v>11712</v>
      </c>
      <c r="Q2481" t="s">
        <v>11733</v>
      </c>
      <c r="R2481" t="s">
        <v>739</v>
      </c>
      <c r="S2481" t="s">
        <v>817</v>
      </c>
      <c r="T2481" t="s">
        <v>14692</v>
      </c>
      <c r="U2481" t="s">
        <v>965</v>
      </c>
      <c r="V2481" t="s">
        <v>10638</v>
      </c>
      <c r="W2481" t="s">
        <v>970</v>
      </c>
      <c r="X2481" t="s">
        <v>14693</v>
      </c>
    </row>
    <row r="2482" spans="2:24" ht="11" outlineLevel="1" x14ac:dyDescent="0.15">
      <c r="B2482" t="s">
        <v>1849</v>
      </c>
      <c r="C2482" t="s">
        <v>1850</v>
      </c>
      <c r="D2482" t="s">
        <v>173</v>
      </c>
      <c r="E2482" t="s">
        <v>10643</v>
      </c>
      <c r="F2482" t="s">
        <v>605</v>
      </c>
      <c r="G2482" t="s">
        <v>1106</v>
      </c>
      <c r="H2482" s="17">
        <v>44621</v>
      </c>
      <c r="I2482" s="15">
        <v>2022</v>
      </c>
      <c r="J2482" t="s">
        <v>10634</v>
      </c>
      <c r="K2482" s="5">
        <v>0</v>
      </c>
      <c r="L2482" t="s">
        <v>967</v>
      </c>
      <c r="M2482" t="s">
        <v>985</v>
      </c>
      <c r="N2482" t="s">
        <v>11711</v>
      </c>
      <c r="O2482" t="s">
        <v>818</v>
      </c>
      <c r="P2482" t="s">
        <v>11712</v>
      </c>
      <c r="Q2482" t="s">
        <v>11733</v>
      </c>
      <c r="R2482" t="s">
        <v>739</v>
      </c>
      <c r="S2482" t="s">
        <v>817</v>
      </c>
      <c r="T2482" t="s">
        <v>14694</v>
      </c>
      <c r="U2482" t="s">
        <v>965</v>
      </c>
      <c r="V2482" t="s">
        <v>10638</v>
      </c>
      <c r="W2482" t="s">
        <v>970</v>
      </c>
      <c r="X2482" t="s">
        <v>14695</v>
      </c>
    </row>
    <row r="2483" spans="2:24" ht="11" outlineLevel="1" x14ac:dyDescent="0.15">
      <c r="B2483" t="s">
        <v>1852</v>
      </c>
      <c r="C2483" t="s">
        <v>1853</v>
      </c>
      <c r="D2483" t="s">
        <v>216</v>
      </c>
      <c r="E2483" t="s">
        <v>10664</v>
      </c>
      <c r="F2483" t="s">
        <v>12651</v>
      </c>
      <c r="G2483" t="s">
        <v>1294</v>
      </c>
      <c r="H2483" s="17">
        <v>45917</v>
      </c>
      <c r="I2483" s="15">
        <v>2025</v>
      </c>
      <c r="J2483" t="s">
        <v>10634</v>
      </c>
      <c r="K2483" s="5">
        <v>128585.51</v>
      </c>
      <c r="L2483" t="s">
        <v>967</v>
      </c>
      <c r="M2483" t="s">
        <v>985</v>
      </c>
      <c r="N2483" t="s">
        <v>10635</v>
      </c>
      <c r="O2483" t="s">
        <v>796</v>
      </c>
      <c r="P2483" t="s">
        <v>10885</v>
      </c>
      <c r="Q2483" t="s">
        <v>10671</v>
      </c>
      <c r="R2483" t="s">
        <v>755</v>
      </c>
      <c r="S2483" t="s">
        <v>795</v>
      </c>
      <c r="T2483" t="s">
        <v>14696</v>
      </c>
      <c r="U2483" t="s">
        <v>965</v>
      </c>
      <c r="V2483" t="s">
        <v>10638</v>
      </c>
      <c r="W2483" t="s">
        <v>970</v>
      </c>
      <c r="X2483" t="s">
        <v>14697</v>
      </c>
    </row>
    <row r="2484" spans="2:24" ht="11" outlineLevel="1" x14ac:dyDescent="0.15">
      <c r="B2484" t="s">
        <v>1852</v>
      </c>
      <c r="C2484" t="s">
        <v>1853</v>
      </c>
      <c r="D2484" t="s">
        <v>216</v>
      </c>
      <c r="E2484" t="s">
        <v>10643</v>
      </c>
      <c r="F2484" t="s">
        <v>12651</v>
      </c>
      <c r="G2484" t="s">
        <v>1294</v>
      </c>
      <c r="H2484" s="17">
        <v>45993</v>
      </c>
      <c r="I2484" s="15">
        <v>2026</v>
      </c>
      <c r="J2484" t="s">
        <v>10634</v>
      </c>
      <c r="K2484" s="5">
        <v>0</v>
      </c>
      <c r="L2484" t="s">
        <v>967</v>
      </c>
      <c r="M2484" t="s">
        <v>985</v>
      </c>
      <c r="N2484" t="s">
        <v>10635</v>
      </c>
      <c r="O2484" t="s">
        <v>796</v>
      </c>
      <c r="P2484" t="s">
        <v>10885</v>
      </c>
      <c r="Q2484" t="s">
        <v>10671</v>
      </c>
      <c r="R2484" t="s">
        <v>755</v>
      </c>
      <c r="S2484" t="s">
        <v>795</v>
      </c>
      <c r="T2484" t="s">
        <v>14696</v>
      </c>
      <c r="U2484" t="s">
        <v>965</v>
      </c>
      <c r="V2484" t="s">
        <v>10638</v>
      </c>
      <c r="W2484" t="s">
        <v>970</v>
      </c>
      <c r="X2484" t="s">
        <v>14698</v>
      </c>
    </row>
    <row r="2485" spans="2:24" ht="11" outlineLevel="1" x14ac:dyDescent="0.15">
      <c r="B2485" t="s">
        <v>1852</v>
      </c>
      <c r="C2485" t="s">
        <v>1853</v>
      </c>
      <c r="D2485" t="s">
        <v>216</v>
      </c>
      <c r="E2485" t="s">
        <v>10649</v>
      </c>
      <c r="F2485" t="s">
        <v>12651</v>
      </c>
      <c r="G2485" t="s">
        <v>1294</v>
      </c>
      <c r="H2485" s="17">
        <v>45784</v>
      </c>
      <c r="I2485" s="15">
        <v>2025</v>
      </c>
      <c r="J2485" t="s">
        <v>10634</v>
      </c>
      <c r="K2485" s="5">
        <v>1683097</v>
      </c>
      <c r="L2485" t="s">
        <v>967</v>
      </c>
      <c r="M2485" t="s">
        <v>985</v>
      </c>
      <c r="N2485" t="s">
        <v>10635</v>
      </c>
      <c r="O2485" t="s">
        <v>796</v>
      </c>
      <c r="P2485" t="s">
        <v>10885</v>
      </c>
      <c r="Q2485" t="s">
        <v>10671</v>
      </c>
      <c r="R2485" t="s">
        <v>755</v>
      </c>
      <c r="S2485" t="s">
        <v>795</v>
      </c>
      <c r="T2485" t="s">
        <v>14696</v>
      </c>
      <c r="U2485" t="s">
        <v>965</v>
      </c>
      <c r="V2485" t="s">
        <v>10638</v>
      </c>
      <c r="W2485" t="s">
        <v>970</v>
      </c>
      <c r="X2485" t="s">
        <v>14699</v>
      </c>
    </row>
    <row r="2486" spans="2:24" ht="11" outlineLevel="1" x14ac:dyDescent="0.15">
      <c r="B2486" t="s">
        <v>1852</v>
      </c>
      <c r="C2486" t="s">
        <v>1853</v>
      </c>
      <c r="D2486" t="s">
        <v>216</v>
      </c>
      <c r="E2486" t="s">
        <v>10632</v>
      </c>
      <c r="F2486" t="s">
        <v>12651</v>
      </c>
      <c r="G2486" t="s">
        <v>1294</v>
      </c>
      <c r="H2486" s="17">
        <v>46070</v>
      </c>
      <c r="I2486" s="15">
        <v>2026</v>
      </c>
      <c r="J2486" t="s">
        <v>10634</v>
      </c>
      <c r="K2486" s="5">
        <v>0</v>
      </c>
      <c r="L2486" t="s">
        <v>967</v>
      </c>
      <c r="M2486" t="s">
        <v>985</v>
      </c>
      <c r="N2486" t="s">
        <v>10635</v>
      </c>
      <c r="O2486" t="s">
        <v>796</v>
      </c>
      <c r="P2486" t="s">
        <v>10885</v>
      </c>
      <c r="Q2486" t="s">
        <v>10671</v>
      </c>
      <c r="R2486" t="s">
        <v>755</v>
      </c>
      <c r="S2486" t="s">
        <v>795</v>
      </c>
      <c r="T2486" t="s">
        <v>14696</v>
      </c>
      <c r="U2486" t="s">
        <v>965</v>
      </c>
      <c r="V2486" t="s">
        <v>10638</v>
      </c>
      <c r="W2486" t="s">
        <v>970</v>
      </c>
      <c r="X2486" t="s">
        <v>14700</v>
      </c>
    </row>
    <row r="2487" spans="2:24" ht="11" outlineLevel="1" x14ac:dyDescent="0.15">
      <c r="B2487" t="s">
        <v>1852</v>
      </c>
      <c r="C2487" t="s">
        <v>1853</v>
      </c>
      <c r="D2487" t="s">
        <v>216</v>
      </c>
      <c r="E2487" t="s">
        <v>10652</v>
      </c>
      <c r="F2487" t="s">
        <v>12651</v>
      </c>
      <c r="G2487" t="s">
        <v>1294</v>
      </c>
      <c r="H2487" s="17">
        <v>45869</v>
      </c>
      <c r="I2487" s="15">
        <v>2025</v>
      </c>
      <c r="J2487" t="s">
        <v>10634</v>
      </c>
      <c r="K2487" s="5">
        <v>0</v>
      </c>
      <c r="L2487" t="s">
        <v>967</v>
      </c>
      <c r="M2487" t="s">
        <v>985</v>
      </c>
      <c r="N2487" t="s">
        <v>10635</v>
      </c>
      <c r="O2487" t="s">
        <v>796</v>
      </c>
      <c r="P2487" t="s">
        <v>10885</v>
      </c>
      <c r="Q2487" t="s">
        <v>10671</v>
      </c>
      <c r="R2487" t="s">
        <v>755</v>
      </c>
      <c r="S2487" t="s">
        <v>795</v>
      </c>
      <c r="T2487" t="s">
        <v>14696</v>
      </c>
      <c r="U2487" t="s">
        <v>965</v>
      </c>
      <c r="V2487" t="s">
        <v>10638</v>
      </c>
      <c r="W2487" t="s">
        <v>970</v>
      </c>
      <c r="X2487" t="s">
        <v>14701</v>
      </c>
    </row>
    <row r="2488" spans="2:24" ht="11" outlineLevel="1" x14ac:dyDescent="0.15">
      <c r="B2488" t="s">
        <v>1855</v>
      </c>
      <c r="C2488" t="s">
        <v>1856</v>
      </c>
      <c r="D2488" t="s">
        <v>166</v>
      </c>
      <c r="E2488" t="s">
        <v>10664</v>
      </c>
      <c r="F2488" t="s">
        <v>11414</v>
      </c>
      <c r="G2488" t="s">
        <v>1053</v>
      </c>
      <c r="H2488" s="17">
        <v>45744</v>
      </c>
      <c r="I2488" s="15">
        <v>2025</v>
      </c>
      <c r="J2488" t="s">
        <v>10634</v>
      </c>
      <c r="K2488" s="5">
        <v>0</v>
      </c>
      <c r="L2488" t="s">
        <v>967</v>
      </c>
      <c r="M2488" t="s">
        <v>985</v>
      </c>
      <c r="N2488" t="s">
        <v>10635</v>
      </c>
      <c r="O2488" t="s">
        <v>796</v>
      </c>
      <c r="P2488" t="s">
        <v>10885</v>
      </c>
      <c r="Q2488" t="s">
        <v>10671</v>
      </c>
      <c r="R2488" t="s">
        <v>740</v>
      </c>
      <c r="S2488" t="s">
        <v>795</v>
      </c>
      <c r="T2488" t="s">
        <v>14702</v>
      </c>
      <c r="U2488" t="s">
        <v>965</v>
      </c>
      <c r="V2488" t="s">
        <v>10638</v>
      </c>
      <c r="W2488" t="s">
        <v>970</v>
      </c>
      <c r="X2488" t="s">
        <v>14703</v>
      </c>
    </row>
    <row r="2489" spans="2:24" ht="11" outlineLevel="1" x14ac:dyDescent="0.15">
      <c r="B2489" t="s">
        <v>1855</v>
      </c>
      <c r="C2489" t="s">
        <v>1856</v>
      </c>
      <c r="D2489" t="s">
        <v>166</v>
      </c>
      <c r="E2489" t="s">
        <v>10652</v>
      </c>
      <c r="F2489" t="s">
        <v>11414</v>
      </c>
      <c r="G2489" t="s">
        <v>1053</v>
      </c>
      <c r="H2489" s="17">
        <v>45688</v>
      </c>
      <c r="I2489" s="15">
        <v>2025</v>
      </c>
      <c r="J2489" t="s">
        <v>10634</v>
      </c>
      <c r="K2489" s="5">
        <v>62171.59</v>
      </c>
      <c r="L2489" t="s">
        <v>967</v>
      </c>
      <c r="M2489" t="s">
        <v>985</v>
      </c>
      <c r="N2489" t="s">
        <v>10635</v>
      </c>
      <c r="O2489" t="s">
        <v>796</v>
      </c>
      <c r="P2489" t="s">
        <v>10885</v>
      </c>
      <c r="Q2489" t="s">
        <v>10671</v>
      </c>
      <c r="R2489" t="s">
        <v>740</v>
      </c>
      <c r="S2489" t="s">
        <v>795</v>
      </c>
      <c r="T2489" t="s">
        <v>14704</v>
      </c>
      <c r="U2489" t="s">
        <v>965</v>
      </c>
      <c r="V2489" t="s">
        <v>10638</v>
      </c>
      <c r="W2489" t="s">
        <v>970</v>
      </c>
      <c r="X2489" t="s">
        <v>14705</v>
      </c>
    </row>
    <row r="2490" spans="2:24" ht="11" outlineLevel="1" x14ac:dyDescent="0.15">
      <c r="B2490" t="s">
        <v>1855</v>
      </c>
      <c r="C2490" t="s">
        <v>1856</v>
      </c>
      <c r="D2490" t="s">
        <v>166</v>
      </c>
      <c r="E2490" t="s">
        <v>10667</v>
      </c>
      <c r="F2490" t="s">
        <v>11414</v>
      </c>
      <c r="G2490" t="s">
        <v>1053</v>
      </c>
      <c r="H2490" s="17">
        <v>45852</v>
      </c>
      <c r="I2490" s="15">
        <v>2025</v>
      </c>
      <c r="J2490" t="s">
        <v>10634</v>
      </c>
      <c r="K2490" s="5">
        <v>0</v>
      </c>
      <c r="L2490" t="s">
        <v>967</v>
      </c>
      <c r="M2490" t="s">
        <v>985</v>
      </c>
      <c r="N2490" t="s">
        <v>10635</v>
      </c>
      <c r="O2490" t="s">
        <v>796</v>
      </c>
      <c r="P2490" t="s">
        <v>10885</v>
      </c>
      <c r="Q2490" t="s">
        <v>10671</v>
      </c>
      <c r="R2490" t="s">
        <v>740</v>
      </c>
      <c r="S2490" t="s">
        <v>795</v>
      </c>
      <c r="T2490" t="s">
        <v>14706</v>
      </c>
      <c r="U2490" t="s">
        <v>965</v>
      </c>
      <c r="V2490" t="s">
        <v>10638</v>
      </c>
      <c r="W2490" t="s">
        <v>970</v>
      </c>
      <c r="X2490" t="s">
        <v>14707</v>
      </c>
    </row>
    <row r="2491" spans="2:24" ht="11" outlineLevel="1" x14ac:dyDescent="0.15">
      <c r="B2491" t="s">
        <v>1855</v>
      </c>
      <c r="C2491" t="s">
        <v>1856</v>
      </c>
      <c r="D2491" t="s">
        <v>166</v>
      </c>
      <c r="E2491" t="s">
        <v>10661</v>
      </c>
      <c r="F2491" t="s">
        <v>11414</v>
      </c>
      <c r="G2491" t="s">
        <v>1053</v>
      </c>
      <c r="H2491" s="17">
        <v>45861</v>
      </c>
      <c r="I2491" s="15">
        <v>2025</v>
      </c>
      <c r="J2491" t="s">
        <v>10634</v>
      </c>
      <c r="K2491" s="5">
        <v>61235.47</v>
      </c>
      <c r="L2491" t="s">
        <v>967</v>
      </c>
      <c r="M2491" t="s">
        <v>985</v>
      </c>
      <c r="N2491" t="s">
        <v>10635</v>
      </c>
      <c r="O2491" t="s">
        <v>796</v>
      </c>
      <c r="P2491" t="s">
        <v>10885</v>
      </c>
      <c r="Q2491" t="s">
        <v>10671</v>
      </c>
      <c r="R2491" t="s">
        <v>740</v>
      </c>
      <c r="S2491" t="s">
        <v>795</v>
      </c>
      <c r="T2491" t="s">
        <v>14706</v>
      </c>
      <c r="U2491" t="s">
        <v>965</v>
      </c>
      <c r="V2491" t="s">
        <v>10638</v>
      </c>
      <c r="W2491" t="s">
        <v>970</v>
      </c>
      <c r="X2491" t="s">
        <v>14708</v>
      </c>
    </row>
    <row r="2492" spans="2:24" ht="11" outlineLevel="1" x14ac:dyDescent="0.15">
      <c r="B2492" t="s">
        <v>1855</v>
      </c>
      <c r="C2492" t="s">
        <v>1856</v>
      </c>
      <c r="D2492" t="s">
        <v>166</v>
      </c>
      <c r="E2492" t="s">
        <v>10649</v>
      </c>
      <c r="F2492" t="s">
        <v>11414</v>
      </c>
      <c r="G2492" t="s">
        <v>1053</v>
      </c>
      <c r="H2492" s="17">
        <v>45551</v>
      </c>
      <c r="I2492" s="15">
        <v>2024</v>
      </c>
      <c r="J2492" t="s">
        <v>10634</v>
      </c>
      <c r="K2492" s="5">
        <v>1747978.88</v>
      </c>
      <c r="L2492" t="s">
        <v>967</v>
      </c>
      <c r="M2492" t="s">
        <v>985</v>
      </c>
      <c r="N2492" t="s">
        <v>10635</v>
      </c>
      <c r="O2492" t="s">
        <v>796</v>
      </c>
      <c r="P2492" t="s">
        <v>10885</v>
      </c>
      <c r="Q2492" t="s">
        <v>10671</v>
      </c>
      <c r="R2492" t="s">
        <v>740</v>
      </c>
      <c r="S2492" t="s">
        <v>795</v>
      </c>
      <c r="T2492" t="s">
        <v>14709</v>
      </c>
      <c r="U2492" t="s">
        <v>965</v>
      </c>
      <c r="V2492" t="s">
        <v>10638</v>
      </c>
      <c r="W2492" t="s">
        <v>970</v>
      </c>
      <c r="X2492" t="s">
        <v>14710</v>
      </c>
    </row>
    <row r="2493" spans="2:24" ht="11" outlineLevel="1" x14ac:dyDescent="0.15">
      <c r="B2493" t="s">
        <v>1855</v>
      </c>
      <c r="C2493" t="s">
        <v>1856</v>
      </c>
      <c r="D2493" t="s">
        <v>166</v>
      </c>
      <c r="E2493" t="s">
        <v>10658</v>
      </c>
      <c r="F2493" t="s">
        <v>11414</v>
      </c>
      <c r="G2493" t="s">
        <v>1053</v>
      </c>
      <c r="H2493" s="17">
        <v>45861</v>
      </c>
      <c r="I2493" s="15">
        <v>2025</v>
      </c>
      <c r="J2493" t="s">
        <v>10634</v>
      </c>
      <c r="K2493" s="5">
        <v>0</v>
      </c>
      <c r="L2493" t="s">
        <v>967</v>
      </c>
      <c r="M2493" t="s">
        <v>985</v>
      </c>
      <c r="N2493" t="s">
        <v>10635</v>
      </c>
      <c r="O2493" t="s">
        <v>796</v>
      </c>
      <c r="P2493" t="s">
        <v>10885</v>
      </c>
      <c r="Q2493" t="s">
        <v>10671</v>
      </c>
      <c r="R2493" t="s">
        <v>740</v>
      </c>
      <c r="S2493" t="s">
        <v>795</v>
      </c>
      <c r="T2493" t="s">
        <v>14706</v>
      </c>
      <c r="U2493" t="s">
        <v>965</v>
      </c>
      <c r="V2493" t="s">
        <v>10638</v>
      </c>
      <c r="W2493" t="s">
        <v>970</v>
      </c>
      <c r="X2493" t="s">
        <v>14711</v>
      </c>
    </row>
    <row r="2494" spans="2:24" ht="11" outlineLevel="1" x14ac:dyDescent="0.15">
      <c r="B2494" t="s">
        <v>1855</v>
      </c>
      <c r="C2494" t="s">
        <v>1856</v>
      </c>
      <c r="D2494" t="s">
        <v>166</v>
      </c>
      <c r="E2494" t="s">
        <v>10643</v>
      </c>
      <c r="F2494" t="s">
        <v>11414</v>
      </c>
      <c r="G2494" t="s">
        <v>1053</v>
      </c>
      <c r="H2494" s="17">
        <v>45812</v>
      </c>
      <c r="I2494" s="15">
        <v>2025</v>
      </c>
      <c r="J2494" t="s">
        <v>10634</v>
      </c>
      <c r="K2494" s="5">
        <v>-61235.47</v>
      </c>
      <c r="L2494" t="s">
        <v>967</v>
      </c>
      <c r="M2494" t="s">
        <v>985</v>
      </c>
      <c r="N2494" t="s">
        <v>10635</v>
      </c>
      <c r="O2494" t="s">
        <v>796</v>
      </c>
      <c r="P2494" t="s">
        <v>10885</v>
      </c>
      <c r="Q2494" t="s">
        <v>10671</v>
      </c>
      <c r="R2494" t="s">
        <v>740</v>
      </c>
      <c r="S2494" t="s">
        <v>795</v>
      </c>
      <c r="T2494" t="s">
        <v>14706</v>
      </c>
      <c r="U2494" t="s">
        <v>965</v>
      </c>
      <c r="V2494" t="s">
        <v>10638</v>
      </c>
      <c r="W2494" t="s">
        <v>970</v>
      </c>
      <c r="X2494" t="s">
        <v>14712</v>
      </c>
    </row>
    <row r="2495" spans="2:24" ht="11" outlineLevel="1" x14ac:dyDescent="0.15">
      <c r="B2495" t="s">
        <v>1855</v>
      </c>
      <c r="C2495" t="s">
        <v>1856</v>
      </c>
      <c r="D2495" t="s">
        <v>166</v>
      </c>
      <c r="E2495" t="s">
        <v>10632</v>
      </c>
      <c r="F2495" t="s">
        <v>11414</v>
      </c>
      <c r="G2495" t="s">
        <v>1053</v>
      </c>
      <c r="H2495" s="17">
        <v>45834</v>
      </c>
      <c r="I2495" s="15">
        <v>2025</v>
      </c>
      <c r="J2495" t="s">
        <v>10634</v>
      </c>
      <c r="K2495" s="5">
        <v>0</v>
      </c>
      <c r="L2495" t="s">
        <v>967</v>
      </c>
      <c r="M2495" t="s">
        <v>985</v>
      </c>
      <c r="N2495" t="s">
        <v>10635</v>
      </c>
      <c r="O2495" t="s">
        <v>796</v>
      </c>
      <c r="P2495" t="s">
        <v>10885</v>
      </c>
      <c r="Q2495" t="s">
        <v>10671</v>
      </c>
      <c r="R2495" t="s">
        <v>740</v>
      </c>
      <c r="S2495" t="s">
        <v>795</v>
      </c>
      <c r="T2495" t="s">
        <v>14706</v>
      </c>
      <c r="U2495" t="s">
        <v>965</v>
      </c>
      <c r="V2495" t="s">
        <v>10638</v>
      </c>
      <c r="W2495" t="s">
        <v>970</v>
      </c>
      <c r="X2495" t="s">
        <v>14713</v>
      </c>
    </row>
    <row r="2496" spans="2:24" ht="11" outlineLevel="1" x14ac:dyDescent="0.15">
      <c r="B2496" t="s">
        <v>1858</v>
      </c>
      <c r="C2496" t="s">
        <v>1859</v>
      </c>
      <c r="D2496" t="s">
        <v>1410</v>
      </c>
      <c r="E2496" t="s">
        <v>10655</v>
      </c>
      <c r="F2496" t="s">
        <v>12990</v>
      </c>
      <c r="G2496" t="s">
        <v>1412</v>
      </c>
      <c r="H2496" s="17">
        <v>45229</v>
      </c>
      <c r="I2496" s="15">
        <v>2024</v>
      </c>
      <c r="J2496" t="s">
        <v>10634</v>
      </c>
      <c r="K2496" s="5">
        <v>-120347.71</v>
      </c>
      <c r="L2496" t="s">
        <v>967</v>
      </c>
      <c r="M2496" t="s">
        <v>985</v>
      </c>
      <c r="N2496" t="s">
        <v>11711</v>
      </c>
      <c r="O2496" t="s">
        <v>796</v>
      </c>
      <c r="P2496" t="s">
        <v>10671</v>
      </c>
      <c r="Q2496" t="s">
        <v>10685</v>
      </c>
      <c r="R2496" t="s">
        <v>752</v>
      </c>
      <c r="S2496" t="s">
        <v>824</v>
      </c>
      <c r="T2496" t="s">
        <v>14714</v>
      </c>
      <c r="U2496" t="s">
        <v>965</v>
      </c>
      <c r="V2496" t="s">
        <v>10638</v>
      </c>
      <c r="W2496" t="s">
        <v>970</v>
      </c>
      <c r="X2496" t="s">
        <v>14715</v>
      </c>
    </row>
    <row r="2497" spans="2:24" ht="11" outlineLevel="1" x14ac:dyDescent="0.15">
      <c r="B2497" t="s">
        <v>1858</v>
      </c>
      <c r="C2497" t="s">
        <v>1859</v>
      </c>
      <c r="D2497" t="s">
        <v>1410</v>
      </c>
      <c r="E2497" t="s">
        <v>10643</v>
      </c>
      <c r="F2497" t="s">
        <v>12990</v>
      </c>
      <c r="G2497" t="s">
        <v>1412</v>
      </c>
      <c r="H2497" s="17">
        <v>44340</v>
      </c>
      <c r="I2497" s="15">
        <v>2021</v>
      </c>
      <c r="J2497" t="s">
        <v>10634</v>
      </c>
      <c r="K2497" s="5">
        <v>24555.91</v>
      </c>
      <c r="L2497" t="s">
        <v>967</v>
      </c>
      <c r="M2497" t="s">
        <v>985</v>
      </c>
      <c r="N2497" t="s">
        <v>11711</v>
      </c>
      <c r="O2497" t="s">
        <v>796</v>
      </c>
      <c r="P2497" t="s">
        <v>10671</v>
      </c>
      <c r="Q2497" t="s">
        <v>10685</v>
      </c>
      <c r="R2497" t="s">
        <v>752</v>
      </c>
      <c r="S2497" t="s">
        <v>824</v>
      </c>
      <c r="T2497" t="s">
        <v>14716</v>
      </c>
      <c r="U2497" t="s">
        <v>965</v>
      </c>
      <c r="V2497" t="s">
        <v>10638</v>
      </c>
      <c r="W2497" t="s">
        <v>970</v>
      </c>
      <c r="X2497" t="s">
        <v>14717</v>
      </c>
    </row>
    <row r="2498" spans="2:24" ht="11" outlineLevel="1" x14ac:dyDescent="0.15">
      <c r="B2498" t="s">
        <v>1858</v>
      </c>
      <c r="C2498" t="s">
        <v>1859</v>
      </c>
      <c r="D2498" t="s">
        <v>1410</v>
      </c>
      <c r="E2498" t="s">
        <v>10649</v>
      </c>
      <c r="F2498" t="s">
        <v>12990</v>
      </c>
      <c r="G2498" t="s">
        <v>1412</v>
      </c>
      <c r="H2498" s="17">
        <v>43931</v>
      </c>
      <c r="I2498" s="15">
        <v>2020</v>
      </c>
      <c r="J2498" t="s">
        <v>10634</v>
      </c>
      <c r="K2498" s="5">
        <v>1255560.05</v>
      </c>
      <c r="L2498" t="s">
        <v>967</v>
      </c>
      <c r="M2498" t="s">
        <v>985</v>
      </c>
      <c r="N2498" t="s">
        <v>11711</v>
      </c>
      <c r="O2498" t="s">
        <v>796</v>
      </c>
      <c r="P2498" t="s">
        <v>10671</v>
      </c>
      <c r="Q2498" t="s">
        <v>10685</v>
      </c>
      <c r="R2498" t="s">
        <v>752</v>
      </c>
      <c r="S2498" t="s">
        <v>824</v>
      </c>
      <c r="T2498" t="s">
        <v>14718</v>
      </c>
      <c r="U2498" t="s">
        <v>965</v>
      </c>
      <c r="V2498" t="s">
        <v>10638</v>
      </c>
      <c r="W2498" t="s">
        <v>970</v>
      </c>
      <c r="X2498" t="s">
        <v>14719</v>
      </c>
    </row>
    <row r="2499" spans="2:24" ht="11" outlineLevel="1" x14ac:dyDescent="0.15">
      <c r="B2499" t="s">
        <v>1858</v>
      </c>
      <c r="C2499" t="s">
        <v>1859</v>
      </c>
      <c r="D2499" t="s">
        <v>1410</v>
      </c>
      <c r="E2499" t="s">
        <v>10667</v>
      </c>
      <c r="F2499" t="s">
        <v>12990</v>
      </c>
      <c r="G2499" t="s">
        <v>1412</v>
      </c>
      <c r="H2499" s="17">
        <v>44497</v>
      </c>
      <c r="I2499" s="15">
        <v>2022</v>
      </c>
      <c r="J2499" t="s">
        <v>10634</v>
      </c>
      <c r="K2499" s="5">
        <v>0</v>
      </c>
      <c r="L2499" t="s">
        <v>967</v>
      </c>
      <c r="M2499" t="s">
        <v>985</v>
      </c>
      <c r="N2499" t="s">
        <v>11711</v>
      </c>
      <c r="O2499" t="s">
        <v>796</v>
      </c>
      <c r="P2499" t="s">
        <v>10671</v>
      </c>
      <c r="Q2499" t="s">
        <v>10685</v>
      </c>
      <c r="R2499" t="s">
        <v>752</v>
      </c>
      <c r="S2499" t="s">
        <v>824</v>
      </c>
      <c r="T2499" t="s">
        <v>14720</v>
      </c>
      <c r="U2499" t="s">
        <v>965</v>
      </c>
      <c r="V2499" t="s">
        <v>10638</v>
      </c>
      <c r="W2499" t="s">
        <v>970</v>
      </c>
      <c r="X2499" t="s">
        <v>14721</v>
      </c>
    </row>
    <row r="2500" spans="2:24" ht="11" outlineLevel="1" x14ac:dyDescent="0.15">
      <c r="B2500" t="s">
        <v>1858</v>
      </c>
      <c r="C2500" t="s">
        <v>1859</v>
      </c>
      <c r="D2500" t="s">
        <v>1410</v>
      </c>
      <c r="E2500" t="s">
        <v>10661</v>
      </c>
      <c r="F2500" t="s">
        <v>12990</v>
      </c>
      <c r="G2500" t="s">
        <v>1412</v>
      </c>
      <c r="H2500" s="17">
        <v>44712</v>
      </c>
      <c r="I2500" s="15">
        <v>2022</v>
      </c>
      <c r="J2500" t="s">
        <v>10634</v>
      </c>
      <c r="K2500" s="5">
        <v>0</v>
      </c>
      <c r="L2500" t="s">
        <v>967</v>
      </c>
      <c r="M2500" t="s">
        <v>985</v>
      </c>
      <c r="N2500" t="s">
        <v>11711</v>
      </c>
      <c r="O2500" t="s">
        <v>796</v>
      </c>
      <c r="P2500" t="s">
        <v>10671</v>
      </c>
      <c r="Q2500" t="s">
        <v>10685</v>
      </c>
      <c r="R2500" t="s">
        <v>752</v>
      </c>
      <c r="S2500" t="s">
        <v>824</v>
      </c>
      <c r="T2500" t="s">
        <v>14722</v>
      </c>
      <c r="U2500" t="s">
        <v>965</v>
      </c>
      <c r="V2500" t="s">
        <v>10638</v>
      </c>
      <c r="W2500" t="s">
        <v>970</v>
      </c>
      <c r="X2500" t="s">
        <v>14723</v>
      </c>
    </row>
    <row r="2501" spans="2:24" ht="11" outlineLevel="1" x14ac:dyDescent="0.15">
      <c r="B2501" t="s">
        <v>1858</v>
      </c>
      <c r="C2501" t="s">
        <v>1859</v>
      </c>
      <c r="D2501" t="s">
        <v>1410</v>
      </c>
      <c r="E2501" t="s">
        <v>10664</v>
      </c>
      <c r="F2501" t="s">
        <v>12990</v>
      </c>
      <c r="G2501" t="s">
        <v>1412</v>
      </c>
      <c r="H2501" s="17">
        <v>44315</v>
      </c>
      <c r="I2501" s="15">
        <v>2021</v>
      </c>
      <c r="J2501" t="s">
        <v>10634</v>
      </c>
      <c r="K2501" s="5">
        <v>0</v>
      </c>
      <c r="L2501" t="s">
        <v>967</v>
      </c>
      <c r="M2501" t="s">
        <v>985</v>
      </c>
      <c r="N2501" t="s">
        <v>11711</v>
      </c>
      <c r="O2501" t="s">
        <v>796</v>
      </c>
      <c r="P2501" t="s">
        <v>10671</v>
      </c>
      <c r="Q2501" t="s">
        <v>10685</v>
      </c>
      <c r="R2501" t="s">
        <v>752</v>
      </c>
      <c r="S2501" t="s">
        <v>824</v>
      </c>
      <c r="T2501" t="s">
        <v>14724</v>
      </c>
      <c r="U2501" t="s">
        <v>965</v>
      </c>
      <c r="V2501" t="s">
        <v>10638</v>
      </c>
      <c r="W2501" t="s">
        <v>970</v>
      </c>
      <c r="X2501" t="s">
        <v>14725</v>
      </c>
    </row>
    <row r="2502" spans="2:24" ht="11" outlineLevel="1" x14ac:dyDescent="0.15">
      <c r="B2502" t="s">
        <v>1858</v>
      </c>
      <c r="C2502" t="s">
        <v>1859</v>
      </c>
      <c r="D2502" t="s">
        <v>1410</v>
      </c>
      <c r="E2502" t="s">
        <v>10652</v>
      </c>
      <c r="F2502" t="s">
        <v>12990</v>
      </c>
      <c r="G2502" t="s">
        <v>1412</v>
      </c>
      <c r="H2502" s="17">
        <v>44085</v>
      </c>
      <c r="I2502" s="15">
        <v>2020</v>
      </c>
      <c r="J2502" t="s">
        <v>10634</v>
      </c>
      <c r="K2502" s="5">
        <v>649743.99</v>
      </c>
      <c r="L2502" t="s">
        <v>967</v>
      </c>
      <c r="M2502" t="s">
        <v>985</v>
      </c>
      <c r="N2502" t="s">
        <v>11711</v>
      </c>
      <c r="O2502" t="s">
        <v>796</v>
      </c>
      <c r="P2502" t="s">
        <v>10671</v>
      </c>
      <c r="Q2502" t="s">
        <v>10685</v>
      </c>
      <c r="R2502" t="s">
        <v>752</v>
      </c>
      <c r="S2502" t="s">
        <v>824</v>
      </c>
      <c r="T2502" t="s">
        <v>14726</v>
      </c>
      <c r="U2502" t="s">
        <v>965</v>
      </c>
      <c r="V2502" t="s">
        <v>10638</v>
      </c>
      <c r="W2502" t="s">
        <v>970</v>
      </c>
      <c r="X2502" t="s">
        <v>14727</v>
      </c>
    </row>
    <row r="2503" spans="2:24" ht="11" outlineLevel="1" x14ac:dyDescent="0.15">
      <c r="B2503" t="s">
        <v>1858</v>
      </c>
      <c r="C2503" t="s">
        <v>1859</v>
      </c>
      <c r="D2503" t="s">
        <v>1410</v>
      </c>
      <c r="E2503" t="s">
        <v>10632</v>
      </c>
      <c r="F2503" t="s">
        <v>12990</v>
      </c>
      <c r="G2503" t="s">
        <v>1412</v>
      </c>
      <c r="H2503" s="17">
        <v>44463</v>
      </c>
      <c r="I2503" s="15">
        <v>2021</v>
      </c>
      <c r="J2503" t="s">
        <v>10634</v>
      </c>
      <c r="K2503" s="5">
        <v>0</v>
      </c>
      <c r="L2503" t="s">
        <v>967</v>
      </c>
      <c r="M2503" t="s">
        <v>985</v>
      </c>
      <c r="N2503" t="s">
        <v>11711</v>
      </c>
      <c r="O2503" t="s">
        <v>796</v>
      </c>
      <c r="P2503" t="s">
        <v>10671</v>
      </c>
      <c r="Q2503" t="s">
        <v>10685</v>
      </c>
      <c r="R2503" t="s">
        <v>752</v>
      </c>
      <c r="S2503" t="s">
        <v>824</v>
      </c>
      <c r="T2503" t="s">
        <v>14728</v>
      </c>
      <c r="U2503" t="s">
        <v>965</v>
      </c>
      <c r="V2503" t="s">
        <v>10638</v>
      </c>
      <c r="W2503" t="s">
        <v>970</v>
      </c>
      <c r="X2503" t="s">
        <v>14729</v>
      </c>
    </row>
    <row r="2504" spans="2:24" ht="11" outlineLevel="1" x14ac:dyDescent="0.15">
      <c r="B2504" t="s">
        <v>1858</v>
      </c>
      <c r="C2504" t="s">
        <v>1859</v>
      </c>
      <c r="D2504" t="s">
        <v>1410</v>
      </c>
      <c r="E2504" t="s">
        <v>10658</v>
      </c>
      <c r="F2504" t="s">
        <v>12990</v>
      </c>
      <c r="G2504" t="s">
        <v>1412</v>
      </c>
      <c r="H2504" s="17">
        <v>44524</v>
      </c>
      <c r="I2504" s="15">
        <v>2022</v>
      </c>
      <c r="J2504" t="s">
        <v>10634</v>
      </c>
      <c r="K2504" s="5">
        <v>0</v>
      </c>
      <c r="L2504" t="s">
        <v>967</v>
      </c>
      <c r="M2504" t="s">
        <v>985</v>
      </c>
      <c r="N2504" t="s">
        <v>11711</v>
      </c>
      <c r="O2504" t="s">
        <v>796</v>
      </c>
      <c r="P2504" t="s">
        <v>10671</v>
      </c>
      <c r="Q2504" t="s">
        <v>10685</v>
      </c>
      <c r="R2504" t="s">
        <v>752</v>
      </c>
      <c r="S2504" t="s">
        <v>824</v>
      </c>
      <c r="T2504" t="s">
        <v>14730</v>
      </c>
      <c r="U2504" t="s">
        <v>965</v>
      </c>
      <c r="V2504" t="s">
        <v>10638</v>
      </c>
      <c r="W2504" t="s">
        <v>970</v>
      </c>
      <c r="X2504" t="s">
        <v>14731</v>
      </c>
    </row>
    <row r="2505" spans="2:24" ht="11" outlineLevel="1" x14ac:dyDescent="0.15">
      <c r="B2505" t="s">
        <v>1861</v>
      </c>
      <c r="C2505" t="s">
        <v>1383</v>
      </c>
      <c r="D2505" t="s">
        <v>231</v>
      </c>
      <c r="E2505" t="s">
        <v>10950</v>
      </c>
      <c r="F2505" t="s">
        <v>608</v>
      </c>
      <c r="G2505" t="s">
        <v>1184</v>
      </c>
      <c r="H2505" s="17">
        <v>42521</v>
      </c>
      <c r="I2505" s="15">
        <v>2016</v>
      </c>
      <c r="J2505" t="s">
        <v>10634</v>
      </c>
      <c r="K2505" s="5">
        <v>-132825</v>
      </c>
      <c r="L2505" t="s">
        <v>967</v>
      </c>
      <c r="M2505" t="s">
        <v>985</v>
      </c>
      <c r="N2505" t="s">
        <v>10635</v>
      </c>
      <c r="O2505" t="s">
        <v>796</v>
      </c>
      <c r="P2505" t="s">
        <v>11969</v>
      </c>
      <c r="Q2505" t="s">
        <v>11969</v>
      </c>
      <c r="R2505" t="s">
        <v>744</v>
      </c>
      <c r="S2505" t="s">
        <v>795</v>
      </c>
      <c r="T2505" t="s">
        <v>14732</v>
      </c>
      <c r="U2505" t="s">
        <v>965</v>
      </c>
      <c r="V2505" t="s">
        <v>10638</v>
      </c>
      <c r="W2505" t="s">
        <v>970</v>
      </c>
      <c r="X2505" t="s">
        <v>14733</v>
      </c>
    </row>
    <row r="2506" spans="2:24" ht="11" outlineLevel="1" x14ac:dyDescent="0.15">
      <c r="B2506" t="s">
        <v>1861</v>
      </c>
      <c r="C2506" t="s">
        <v>1383</v>
      </c>
      <c r="D2506" t="s">
        <v>231</v>
      </c>
      <c r="E2506" t="s">
        <v>10989</v>
      </c>
      <c r="F2506" t="s">
        <v>608</v>
      </c>
      <c r="G2506" t="s">
        <v>1184</v>
      </c>
      <c r="H2506" s="17">
        <v>42404</v>
      </c>
      <c r="I2506" s="15">
        <v>2016</v>
      </c>
      <c r="J2506" t="s">
        <v>10634</v>
      </c>
      <c r="K2506" s="5">
        <v>183568</v>
      </c>
      <c r="L2506" t="s">
        <v>967</v>
      </c>
      <c r="M2506" t="s">
        <v>985</v>
      </c>
      <c r="N2506" t="s">
        <v>10635</v>
      </c>
      <c r="O2506" t="s">
        <v>796</v>
      </c>
      <c r="P2506" t="s">
        <v>11969</v>
      </c>
      <c r="Q2506" t="s">
        <v>11969</v>
      </c>
      <c r="R2506" t="s">
        <v>744</v>
      </c>
      <c r="S2506" t="s">
        <v>795</v>
      </c>
      <c r="T2506" t="s">
        <v>14732</v>
      </c>
      <c r="U2506" t="s">
        <v>965</v>
      </c>
      <c r="V2506" t="s">
        <v>10638</v>
      </c>
      <c r="W2506" t="s">
        <v>970</v>
      </c>
      <c r="X2506" t="s">
        <v>14734</v>
      </c>
    </row>
    <row r="2507" spans="2:24" ht="11" outlineLevel="1" x14ac:dyDescent="0.15">
      <c r="B2507" t="s">
        <v>1861</v>
      </c>
      <c r="C2507" t="s">
        <v>1383</v>
      </c>
      <c r="D2507" t="s">
        <v>231</v>
      </c>
      <c r="E2507" t="s">
        <v>10649</v>
      </c>
      <c r="F2507" t="s">
        <v>608</v>
      </c>
      <c r="G2507" t="s">
        <v>1184</v>
      </c>
      <c r="H2507" s="17">
        <v>42361</v>
      </c>
      <c r="I2507" s="15">
        <v>2016</v>
      </c>
      <c r="J2507" t="s">
        <v>10634</v>
      </c>
      <c r="K2507" s="5">
        <v>1738160</v>
      </c>
      <c r="L2507" t="s">
        <v>967</v>
      </c>
      <c r="M2507" t="s">
        <v>985</v>
      </c>
      <c r="N2507" t="s">
        <v>10635</v>
      </c>
      <c r="O2507" t="s">
        <v>796</v>
      </c>
      <c r="P2507" t="s">
        <v>11969</v>
      </c>
      <c r="Q2507" t="s">
        <v>11969</v>
      </c>
      <c r="R2507" t="s">
        <v>744</v>
      </c>
      <c r="S2507" t="s">
        <v>795</v>
      </c>
      <c r="T2507" t="s">
        <v>14735</v>
      </c>
      <c r="U2507" t="s">
        <v>965</v>
      </c>
      <c r="V2507" t="s">
        <v>10638</v>
      </c>
      <c r="W2507" t="s">
        <v>970</v>
      </c>
      <c r="X2507" t="s">
        <v>14736</v>
      </c>
    </row>
    <row r="2508" spans="2:24" ht="11" outlineLevel="1" x14ac:dyDescent="0.15">
      <c r="B2508" t="s">
        <v>1863</v>
      </c>
      <c r="C2508" t="s">
        <v>1864</v>
      </c>
      <c r="D2508" t="s">
        <v>324</v>
      </c>
      <c r="E2508" t="s">
        <v>10649</v>
      </c>
      <c r="F2508" t="s">
        <v>695</v>
      </c>
      <c r="G2508" t="s">
        <v>1865</v>
      </c>
      <c r="H2508" s="17">
        <v>45902</v>
      </c>
      <c r="I2508" s="15">
        <v>2025</v>
      </c>
      <c r="J2508" t="s">
        <v>10634</v>
      </c>
      <c r="K2508" s="5">
        <v>1766944.77</v>
      </c>
      <c r="L2508" t="s">
        <v>967</v>
      </c>
      <c r="M2508" t="s">
        <v>985</v>
      </c>
      <c r="N2508" t="s">
        <v>10635</v>
      </c>
      <c r="O2508" t="s">
        <v>818</v>
      </c>
      <c r="P2508" t="s">
        <v>14737</v>
      </c>
      <c r="Q2508" t="s">
        <v>14738</v>
      </c>
      <c r="R2508" t="s">
        <v>751</v>
      </c>
      <c r="S2508" t="s">
        <v>795</v>
      </c>
      <c r="T2508" t="s">
        <v>14739</v>
      </c>
      <c r="U2508" t="s">
        <v>965</v>
      </c>
      <c r="V2508" t="s">
        <v>10638</v>
      </c>
      <c r="W2508" t="s">
        <v>970</v>
      </c>
      <c r="X2508" t="s">
        <v>14740</v>
      </c>
    </row>
    <row r="2509" spans="2:24" ht="11" outlineLevel="1" x14ac:dyDescent="0.15">
      <c r="B2509" t="s">
        <v>1868</v>
      </c>
      <c r="C2509" t="s">
        <v>325</v>
      </c>
      <c r="E2509" t="s">
        <v>10652</v>
      </c>
      <c r="F2509" t="s">
        <v>696</v>
      </c>
      <c r="G2509" t="s">
        <v>1869</v>
      </c>
      <c r="H2509" s="17">
        <v>46077</v>
      </c>
      <c r="I2509" s="15">
        <v>2026</v>
      </c>
      <c r="J2509" t="s">
        <v>10634</v>
      </c>
      <c r="K2509" s="5">
        <v>56095.01</v>
      </c>
      <c r="L2509" t="s">
        <v>967</v>
      </c>
      <c r="M2509" t="s">
        <v>1141</v>
      </c>
      <c r="N2509" t="s">
        <v>10635</v>
      </c>
      <c r="O2509" t="s">
        <v>825</v>
      </c>
      <c r="P2509" t="s">
        <v>13174</v>
      </c>
      <c r="Q2509" t="s">
        <v>13174</v>
      </c>
      <c r="R2509" t="s">
        <v>746</v>
      </c>
      <c r="S2509" t="s">
        <v>795</v>
      </c>
      <c r="T2509" t="s">
        <v>14741</v>
      </c>
      <c r="U2509" t="s">
        <v>965</v>
      </c>
      <c r="V2509" t="s">
        <v>10638</v>
      </c>
      <c r="W2509" t="s">
        <v>970</v>
      </c>
      <c r="X2509" t="s">
        <v>14742</v>
      </c>
    </row>
    <row r="2510" spans="2:24" ht="11" outlineLevel="1" x14ac:dyDescent="0.15">
      <c r="B2510" t="s">
        <v>1868</v>
      </c>
      <c r="C2510" t="s">
        <v>325</v>
      </c>
      <c r="E2510" t="s">
        <v>10649</v>
      </c>
      <c r="F2510" t="s">
        <v>696</v>
      </c>
      <c r="G2510" t="s">
        <v>1869</v>
      </c>
      <c r="H2510" s="17">
        <v>45987</v>
      </c>
      <c r="I2510" s="15">
        <v>2026</v>
      </c>
      <c r="J2510" t="s">
        <v>10634</v>
      </c>
      <c r="K2510" s="5">
        <v>1709478.27</v>
      </c>
      <c r="L2510" t="s">
        <v>967</v>
      </c>
      <c r="M2510" t="s">
        <v>1141</v>
      </c>
      <c r="N2510" t="s">
        <v>10635</v>
      </c>
      <c r="O2510" t="s">
        <v>825</v>
      </c>
      <c r="P2510" t="s">
        <v>13174</v>
      </c>
      <c r="Q2510" t="s">
        <v>13174</v>
      </c>
      <c r="R2510" t="s">
        <v>746</v>
      </c>
      <c r="S2510" t="s">
        <v>795</v>
      </c>
      <c r="T2510" t="s">
        <v>14741</v>
      </c>
      <c r="U2510" t="s">
        <v>965</v>
      </c>
      <c r="V2510" t="s">
        <v>10638</v>
      </c>
      <c r="W2510" t="s">
        <v>970</v>
      </c>
      <c r="X2510" t="s">
        <v>14743</v>
      </c>
    </row>
    <row r="2511" spans="2:24" ht="11" outlineLevel="1" x14ac:dyDescent="0.15">
      <c r="B2511" t="s">
        <v>1871</v>
      </c>
      <c r="C2511" t="s">
        <v>1872</v>
      </c>
      <c r="D2511" t="s">
        <v>329</v>
      </c>
      <c r="E2511" t="s">
        <v>10649</v>
      </c>
      <c r="F2511" t="s">
        <v>699</v>
      </c>
      <c r="G2511" t="s">
        <v>1873</v>
      </c>
      <c r="H2511" s="17">
        <v>45769</v>
      </c>
      <c r="I2511" s="15">
        <v>2025</v>
      </c>
      <c r="J2511" t="s">
        <v>10634</v>
      </c>
      <c r="K2511" s="5">
        <v>1651128.89</v>
      </c>
      <c r="L2511" t="s">
        <v>967</v>
      </c>
      <c r="M2511" t="s">
        <v>985</v>
      </c>
      <c r="N2511" t="s">
        <v>10635</v>
      </c>
      <c r="O2511" t="s">
        <v>818</v>
      </c>
      <c r="P2511" t="s">
        <v>14737</v>
      </c>
      <c r="Q2511" t="s">
        <v>14737</v>
      </c>
      <c r="R2511" t="s">
        <v>752</v>
      </c>
      <c r="S2511" t="s">
        <v>795</v>
      </c>
      <c r="T2511" t="s">
        <v>14744</v>
      </c>
      <c r="U2511" t="s">
        <v>965</v>
      </c>
      <c r="V2511" t="s">
        <v>10638</v>
      </c>
      <c r="W2511" t="s">
        <v>970</v>
      </c>
      <c r="X2511" t="s">
        <v>14745</v>
      </c>
    </row>
    <row r="2512" spans="2:24" ht="11" outlineLevel="1" x14ac:dyDescent="0.15">
      <c r="B2512" t="s">
        <v>1877</v>
      </c>
      <c r="C2512" t="s">
        <v>330</v>
      </c>
      <c r="E2512" t="s">
        <v>10649</v>
      </c>
      <c r="F2512" t="s">
        <v>12635</v>
      </c>
      <c r="G2512" t="s">
        <v>1284</v>
      </c>
      <c r="H2512" s="17">
        <v>43370</v>
      </c>
      <c r="I2512" s="15">
        <v>2018</v>
      </c>
      <c r="J2512" t="s">
        <v>10634</v>
      </c>
      <c r="K2512" s="5">
        <v>1621000</v>
      </c>
      <c r="L2512" t="s">
        <v>967</v>
      </c>
      <c r="M2512" t="s">
        <v>956</v>
      </c>
      <c r="N2512" t="s">
        <v>10635</v>
      </c>
      <c r="O2512" t="s">
        <v>818</v>
      </c>
      <c r="P2512" t="s">
        <v>10636</v>
      </c>
      <c r="Q2512" t="s">
        <v>12086</v>
      </c>
      <c r="R2512" t="s">
        <v>741</v>
      </c>
      <c r="S2512" t="s">
        <v>795</v>
      </c>
      <c r="T2512" t="s">
        <v>14746</v>
      </c>
      <c r="U2512" t="s">
        <v>965</v>
      </c>
      <c r="V2512" t="s">
        <v>10638</v>
      </c>
      <c r="W2512" t="s">
        <v>970</v>
      </c>
      <c r="X2512" t="s">
        <v>14747</v>
      </c>
    </row>
    <row r="2513" spans="2:24" ht="11" outlineLevel="1" x14ac:dyDescent="0.15">
      <c r="B2513" t="s">
        <v>1877</v>
      </c>
      <c r="C2513" t="s">
        <v>330</v>
      </c>
      <c r="E2513" t="s">
        <v>10652</v>
      </c>
      <c r="F2513" t="s">
        <v>12635</v>
      </c>
      <c r="G2513" t="s">
        <v>1284</v>
      </c>
      <c r="H2513" s="17">
        <v>43420</v>
      </c>
      <c r="I2513" s="15">
        <v>2019</v>
      </c>
      <c r="J2513" t="s">
        <v>10634</v>
      </c>
      <c r="K2513" s="5">
        <v>0</v>
      </c>
      <c r="L2513" t="s">
        <v>967</v>
      </c>
      <c r="M2513" t="s">
        <v>956</v>
      </c>
      <c r="N2513" t="s">
        <v>10635</v>
      </c>
      <c r="O2513" t="s">
        <v>818</v>
      </c>
      <c r="P2513" t="s">
        <v>10636</v>
      </c>
      <c r="Q2513" t="s">
        <v>12086</v>
      </c>
      <c r="R2513" t="s">
        <v>741</v>
      </c>
      <c r="S2513" t="s">
        <v>795</v>
      </c>
      <c r="T2513" t="s">
        <v>14748</v>
      </c>
      <c r="U2513" t="s">
        <v>965</v>
      </c>
      <c r="V2513" t="s">
        <v>10638</v>
      </c>
      <c r="W2513" t="s">
        <v>970</v>
      </c>
      <c r="X2513" t="s">
        <v>14749</v>
      </c>
    </row>
    <row r="2514" spans="2:24" ht="11" outlineLevel="1" x14ac:dyDescent="0.15">
      <c r="B2514" t="s">
        <v>1877</v>
      </c>
      <c r="C2514" t="s">
        <v>330</v>
      </c>
      <c r="E2514" t="s">
        <v>10667</v>
      </c>
      <c r="F2514" t="s">
        <v>12635</v>
      </c>
      <c r="G2514" t="s">
        <v>1284</v>
      </c>
      <c r="H2514" s="17">
        <v>43885</v>
      </c>
      <c r="I2514" s="15">
        <v>2020</v>
      </c>
      <c r="J2514" t="s">
        <v>10634</v>
      </c>
      <c r="K2514" s="5">
        <v>22182</v>
      </c>
      <c r="L2514" t="s">
        <v>967</v>
      </c>
      <c r="M2514" t="s">
        <v>956</v>
      </c>
      <c r="N2514" t="s">
        <v>10635</v>
      </c>
      <c r="O2514" t="s">
        <v>818</v>
      </c>
      <c r="P2514" t="s">
        <v>10636</v>
      </c>
      <c r="Q2514" t="s">
        <v>12086</v>
      </c>
      <c r="R2514" t="s">
        <v>741</v>
      </c>
      <c r="S2514" t="s">
        <v>795</v>
      </c>
      <c r="T2514" t="s">
        <v>14750</v>
      </c>
      <c r="U2514" t="s">
        <v>965</v>
      </c>
      <c r="V2514" t="s">
        <v>10638</v>
      </c>
      <c r="W2514" t="s">
        <v>970</v>
      </c>
      <c r="X2514" t="s">
        <v>14751</v>
      </c>
    </row>
    <row r="2515" spans="2:24" ht="11" outlineLevel="1" x14ac:dyDescent="0.15">
      <c r="B2515" t="s">
        <v>1877</v>
      </c>
      <c r="C2515" t="s">
        <v>330</v>
      </c>
      <c r="E2515" t="s">
        <v>10632</v>
      </c>
      <c r="F2515" t="s">
        <v>12635</v>
      </c>
      <c r="G2515" t="s">
        <v>1284</v>
      </c>
      <c r="H2515" s="17">
        <v>43671</v>
      </c>
      <c r="I2515" s="15">
        <v>2019</v>
      </c>
      <c r="J2515" t="s">
        <v>10634</v>
      </c>
      <c r="K2515" s="5">
        <v>0</v>
      </c>
      <c r="L2515" t="s">
        <v>967</v>
      </c>
      <c r="M2515" t="s">
        <v>956</v>
      </c>
      <c r="N2515" t="s">
        <v>10635</v>
      </c>
      <c r="O2515" t="s">
        <v>818</v>
      </c>
      <c r="P2515" t="s">
        <v>10636</v>
      </c>
      <c r="Q2515" t="s">
        <v>12086</v>
      </c>
      <c r="R2515" t="s">
        <v>741</v>
      </c>
      <c r="S2515" t="s">
        <v>795</v>
      </c>
      <c r="T2515" t="s">
        <v>14752</v>
      </c>
      <c r="U2515" t="s">
        <v>965</v>
      </c>
      <c r="V2515" t="s">
        <v>10638</v>
      </c>
      <c r="W2515" t="s">
        <v>970</v>
      </c>
      <c r="X2515" t="s">
        <v>14753</v>
      </c>
    </row>
    <row r="2516" spans="2:24" ht="11" outlineLevel="1" x14ac:dyDescent="0.15">
      <c r="B2516" t="s">
        <v>1879</v>
      </c>
      <c r="C2516" t="s">
        <v>1880</v>
      </c>
      <c r="D2516" t="s">
        <v>166</v>
      </c>
      <c r="E2516" t="s">
        <v>10664</v>
      </c>
      <c r="F2516" t="s">
        <v>11414</v>
      </c>
      <c r="G2516" t="s">
        <v>1053</v>
      </c>
      <c r="H2516" s="17">
        <v>45645</v>
      </c>
      <c r="I2516" s="15">
        <v>2025</v>
      </c>
      <c r="J2516" t="s">
        <v>10634</v>
      </c>
      <c r="K2516" s="5">
        <v>0</v>
      </c>
      <c r="L2516" t="s">
        <v>967</v>
      </c>
      <c r="M2516" t="s">
        <v>985</v>
      </c>
      <c r="N2516" t="s">
        <v>10635</v>
      </c>
      <c r="O2516" t="s">
        <v>796</v>
      </c>
      <c r="P2516" t="s">
        <v>10885</v>
      </c>
      <c r="Q2516" t="s">
        <v>10671</v>
      </c>
      <c r="R2516" t="s">
        <v>744</v>
      </c>
      <c r="S2516" t="s">
        <v>795</v>
      </c>
      <c r="T2516" t="s">
        <v>14754</v>
      </c>
      <c r="U2516" t="s">
        <v>965</v>
      </c>
      <c r="V2516" t="s">
        <v>10638</v>
      </c>
      <c r="W2516" t="s">
        <v>970</v>
      </c>
      <c r="X2516" t="s">
        <v>14755</v>
      </c>
    </row>
    <row r="2517" spans="2:24" ht="11" outlineLevel="1" x14ac:dyDescent="0.15">
      <c r="B2517" t="s">
        <v>1879</v>
      </c>
      <c r="C2517" t="s">
        <v>1880</v>
      </c>
      <c r="D2517" t="s">
        <v>166</v>
      </c>
      <c r="E2517" t="s">
        <v>10661</v>
      </c>
      <c r="F2517" t="s">
        <v>11414</v>
      </c>
      <c r="G2517" t="s">
        <v>1053</v>
      </c>
      <c r="H2517" s="17">
        <v>45825</v>
      </c>
      <c r="I2517" s="15">
        <v>2025</v>
      </c>
      <c r="J2517" t="s">
        <v>10634</v>
      </c>
      <c r="K2517" s="5">
        <v>0</v>
      </c>
      <c r="L2517" t="s">
        <v>967</v>
      </c>
      <c r="M2517" t="s">
        <v>985</v>
      </c>
      <c r="N2517" t="s">
        <v>10635</v>
      </c>
      <c r="O2517" t="s">
        <v>796</v>
      </c>
      <c r="P2517" t="s">
        <v>10885</v>
      </c>
      <c r="Q2517" t="s">
        <v>10671</v>
      </c>
      <c r="R2517" t="s">
        <v>744</v>
      </c>
      <c r="S2517" t="s">
        <v>795</v>
      </c>
      <c r="T2517" t="s">
        <v>14754</v>
      </c>
      <c r="U2517" t="s">
        <v>965</v>
      </c>
      <c r="V2517" t="s">
        <v>10638</v>
      </c>
      <c r="W2517" t="s">
        <v>970</v>
      </c>
      <c r="X2517" t="s">
        <v>14756</v>
      </c>
    </row>
    <row r="2518" spans="2:24" ht="11" outlineLevel="1" x14ac:dyDescent="0.15">
      <c r="B2518" t="s">
        <v>1879</v>
      </c>
      <c r="C2518" t="s">
        <v>1880</v>
      </c>
      <c r="D2518" t="s">
        <v>166</v>
      </c>
      <c r="E2518" t="s">
        <v>10643</v>
      </c>
      <c r="F2518" t="s">
        <v>11414</v>
      </c>
      <c r="G2518" t="s">
        <v>1053</v>
      </c>
      <c r="H2518" s="17">
        <v>45674</v>
      </c>
      <c r="I2518" s="15">
        <v>2025</v>
      </c>
      <c r="J2518" t="s">
        <v>10634</v>
      </c>
      <c r="K2518" s="5">
        <v>61733.68</v>
      </c>
      <c r="L2518" t="s">
        <v>967</v>
      </c>
      <c r="M2518" t="s">
        <v>985</v>
      </c>
      <c r="N2518" t="s">
        <v>10635</v>
      </c>
      <c r="O2518" t="s">
        <v>796</v>
      </c>
      <c r="P2518" t="s">
        <v>10885</v>
      </c>
      <c r="Q2518" t="s">
        <v>10671</v>
      </c>
      <c r="R2518" t="s">
        <v>744</v>
      </c>
      <c r="S2518" t="s">
        <v>795</v>
      </c>
      <c r="T2518" t="s">
        <v>14754</v>
      </c>
      <c r="U2518" t="s">
        <v>965</v>
      </c>
      <c r="V2518" t="s">
        <v>10638</v>
      </c>
      <c r="W2518" t="s">
        <v>970</v>
      </c>
      <c r="X2518" t="s">
        <v>14757</v>
      </c>
    </row>
    <row r="2519" spans="2:24" ht="11" outlineLevel="1" x14ac:dyDescent="0.15">
      <c r="B2519" t="s">
        <v>1879</v>
      </c>
      <c r="C2519" t="s">
        <v>1880</v>
      </c>
      <c r="D2519" t="s">
        <v>166</v>
      </c>
      <c r="E2519" t="s">
        <v>10667</v>
      </c>
      <c r="F2519" t="s">
        <v>11414</v>
      </c>
      <c r="G2519" t="s">
        <v>1053</v>
      </c>
      <c r="H2519" s="17">
        <v>45750</v>
      </c>
      <c r="I2519" s="15">
        <v>2025</v>
      </c>
      <c r="J2519" t="s">
        <v>10634</v>
      </c>
      <c r="K2519" s="5">
        <v>0</v>
      </c>
      <c r="L2519" t="s">
        <v>967</v>
      </c>
      <c r="M2519" t="s">
        <v>985</v>
      </c>
      <c r="N2519" t="s">
        <v>10635</v>
      </c>
      <c r="O2519" t="s">
        <v>796</v>
      </c>
      <c r="P2519" t="s">
        <v>10885</v>
      </c>
      <c r="Q2519" t="s">
        <v>10671</v>
      </c>
      <c r="R2519" t="s">
        <v>744</v>
      </c>
      <c r="S2519" t="s">
        <v>795</v>
      </c>
      <c r="T2519" t="s">
        <v>14754</v>
      </c>
      <c r="U2519" t="s">
        <v>965</v>
      </c>
      <c r="V2519" t="s">
        <v>10638</v>
      </c>
      <c r="W2519" t="s">
        <v>970</v>
      </c>
      <c r="X2519" t="s">
        <v>14758</v>
      </c>
    </row>
    <row r="2520" spans="2:24" ht="11" outlineLevel="1" x14ac:dyDescent="0.15">
      <c r="B2520" t="s">
        <v>1879</v>
      </c>
      <c r="C2520" t="s">
        <v>1880</v>
      </c>
      <c r="D2520" t="s">
        <v>166</v>
      </c>
      <c r="E2520" t="s">
        <v>10655</v>
      </c>
      <c r="F2520" t="s">
        <v>11414</v>
      </c>
      <c r="G2520" t="s">
        <v>1053</v>
      </c>
      <c r="H2520" s="17">
        <v>45848</v>
      </c>
      <c r="I2520" s="15">
        <v>2025</v>
      </c>
      <c r="J2520" t="s">
        <v>10634</v>
      </c>
      <c r="K2520" s="5">
        <v>0</v>
      </c>
      <c r="L2520" t="s">
        <v>967</v>
      </c>
      <c r="M2520" t="s">
        <v>985</v>
      </c>
      <c r="N2520" t="s">
        <v>10635</v>
      </c>
      <c r="O2520" t="s">
        <v>796</v>
      </c>
      <c r="P2520" t="s">
        <v>10885</v>
      </c>
      <c r="Q2520" t="s">
        <v>10671</v>
      </c>
      <c r="R2520" t="s">
        <v>744</v>
      </c>
      <c r="S2520" t="s">
        <v>795</v>
      </c>
      <c r="T2520" t="s">
        <v>14754</v>
      </c>
      <c r="U2520" t="s">
        <v>965</v>
      </c>
      <c r="V2520" t="s">
        <v>10638</v>
      </c>
      <c r="W2520" t="s">
        <v>970</v>
      </c>
      <c r="X2520" t="s">
        <v>14759</v>
      </c>
    </row>
    <row r="2521" spans="2:24" ht="11" outlineLevel="1" x14ac:dyDescent="0.15">
      <c r="B2521" t="s">
        <v>1879</v>
      </c>
      <c r="C2521" t="s">
        <v>1880</v>
      </c>
      <c r="D2521" t="s">
        <v>166</v>
      </c>
      <c r="E2521" t="s">
        <v>10649</v>
      </c>
      <c r="F2521" t="s">
        <v>11414</v>
      </c>
      <c r="G2521" t="s">
        <v>1053</v>
      </c>
      <c r="H2521" s="17">
        <v>45558</v>
      </c>
      <c r="I2521" s="15">
        <v>2024</v>
      </c>
      <c r="J2521" t="s">
        <v>10634</v>
      </c>
      <c r="K2521" s="5">
        <v>1642818.88</v>
      </c>
      <c r="L2521" t="s">
        <v>967</v>
      </c>
      <c r="M2521" t="s">
        <v>985</v>
      </c>
      <c r="N2521" t="s">
        <v>10635</v>
      </c>
      <c r="O2521" t="s">
        <v>796</v>
      </c>
      <c r="P2521" t="s">
        <v>10885</v>
      </c>
      <c r="Q2521" t="s">
        <v>10671</v>
      </c>
      <c r="R2521" t="s">
        <v>744</v>
      </c>
      <c r="S2521" t="s">
        <v>795</v>
      </c>
      <c r="T2521" t="s">
        <v>14760</v>
      </c>
      <c r="U2521" t="s">
        <v>965</v>
      </c>
      <c r="V2521" t="s">
        <v>10638</v>
      </c>
      <c r="W2521" t="s">
        <v>970</v>
      </c>
      <c r="X2521" t="s">
        <v>14761</v>
      </c>
    </row>
    <row r="2522" spans="2:24" ht="11" outlineLevel="1" x14ac:dyDescent="0.15">
      <c r="B2522" t="s">
        <v>1879</v>
      </c>
      <c r="C2522" t="s">
        <v>1880</v>
      </c>
      <c r="D2522" t="s">
        <v>166</v>
      </c>
      <c r="E2522" t="s">
        <v>10632</v>
      </c>
      <c r="F2522" t="s">
        <v>11414</v>
      </c>
      <c r="G2522" t="s">
        <v>1053</v>
      </c>
      <c r="H2522" s="17">
        <v>45721</v>
      </c>
      <c r="I2522" s="15">
        <v>2025</v>
      </c>
      <c r="J2522" t="s">
        <v>10634</v>
      </c>
      <c r="K2522" s="5">
        <v>0</v>
      </c>
      <c r="L2522" t="s">
        <v>967</v>
      </c>
      <c r="M2522" t="s">
        <v>985</v>
      </c>
      <c r="N2522" t="s">
        <v>10635</v>
      </c>
      <c r="O2522" t="s">
        <v>796</v>
      </c>
      <c r="P2522" t="s">
        <v>10885</v>
      </c>
      <c r="Q2522" t="s">
        <v>10671</v>
      </c>
      <c r="R2522" t="s">
        <v>744</v>
      </c>
      <c r="S2522" t="s">
        <v>795</v>
      </c>
      <c r="T2522" t="s">
        <v>14754</v>
      </c>
      <c r="U2522" t="s">
        <v>965</v>
      </c>
      <c r="V2522" t="s">
        <v>10638</v>
      </c>
      <c r="W2522" t="s">
        <v>970</v>
      </c>
      <c r="X2522" t="s">
        <v>14762</v>
      </c>
    </row>
    <row r="2523" spans="2:24" ht="11" outlineLevel="1" x14ac:dyDescent="0.15">
      <c r="B2523" t="s">
        <v>1879</v>
      </c>
      <c r="C2523" t="s">
        <v>1880</v>
      </c>
      <c r="D2523" t="s">
        <v>166</v>
      </c>
      <c r="E2523" t="s">
        <v>10646</v>
      </c>
      <c r="F2523" t="s">
        <v>11414</v>
      </c>
      <c r="G2523" t="s">
        <v>1053</v>
      </c>
      <c r="H2523" s="17">
        <v>45924</v>
      </c>
      <c r="I2523" s="15">
        <v>2025</v>
      </c>
      <c r="J2523" t="s">
        <v>10634</v>
      </c>
      <c r="K2523" s="5">
        <v>-95371.89</v>
      </c>
      <c r="L2523" t="s">
        <v>967</v>
      </c>
      <c r="M2523" t="s">
        <v>985</v>
      </c>
      <c r="N2523" t="s">
        <v>10635</v>
      </c>
      <c r="O2523" t="s">
        <v>796</v>
      </c>
      <c r="P2523" t="s">
        <v>10885</v>
      </c>
      <c r="Q2523" t="s">
        <v>10671</v>
      </c>
      <c r="R2523" t="s">
        <v>744</v>
      </c>
      <c r="S2523" t="s">
        <v>795</v>
      </c>
      <c r="T2523" t="s">
        <v>14754</v>
      </c>
      <c r="U2523" t="s">
        <v>965</v>
      </c>
      <c r="V2523" t="s">
        <v>10638</v>
      </c>
      <c r="W2523" t="s">
        <v>970</v>
      </c>
      <c r="X2523" t="s">
        <v>14763</v>
      </c>
    </row>
    <row r="2524" spans="2:24" ht="11" outlineLevel="1" x14ac:dyDescent="0.15">
      <c r="B2524" t="s">
        <v>1879</v>
      </c>
      <c r="C2524" t="s">
        <v>1880</v>
      </c>
      <c r="D2524" t="s">
        <v>166</v>
      </c>
      <c r="E2524" t="s">
        <v>10652</v>
      </c>
      <c r="F2524" t="s">
        <v>11414</v>
      </c>
      <c r="G2524" t="s">
        <v>1053</v>
      </c>
      <c r="H2524" s="17">
        <v>45616</v>
      </c>
      <c r="I2524" s="15">
        <v>2025</v>
      </c>
      <c r="J2524" t="s">
        <v>10634</v>
      </c>
      <c r="K2524" s="5">
        <v>0</v>
      </c>
      <c r="L2524" t="s">
        <v>967</v>
      </c>
      <c r="M2524" t="s">
        <v>985</v>
      </c>
      <c r="N2524" t="s">
        <v>10635</v>
      </c>
      <c r="O2524" t="s">
        <v>796</v>
      </c>
      <c r="P2524" t="s">
        <v>10885</v>
      </c>
      <c r="Q2524" t="s">
        <v>10671</v>
      </c>
      <c r="R2524" t="s">
        <v>744</v>
      </c>
      <c r="S2524" t="s">
        <v>795</v>
      </c>
      <c r="T2524" t="s">
        <v>14754</v>
      </c>
      <c r="U2524" t="s">
        <v>965</v>
      </c>
      <c r="V2524" t="s">
        <v>10638</v>
      </c>
      <c r="W2524" t="s">
        <v>970</v>
      </c>
      <c r="X2524" t="s">
        <v>14764</v>
      </c>
    </row>
    <row r="2525" spans="2:24" ht="11" outlineLevel="1" x14ac:dyDescent="0.15">
      <c r="B2525" t="s">
        <v>1879</v>
      </c>
      <c r="C2525" t="s">
        <v>1880</v>
      </c>
      <c r="D2525" t="s">
        <v>166</v>
      </c>
      <c r="E2525" t="s">
        <v>10658</v>
      </c>
      <c r="F2525" t="s">
        <v>11414</v>
      </c>
      <c r="G2525" t="s">
        <v>1053</v>
      </c>
      <c r="H2525" s="17">
        <v>45800</v>
      </c>
      <c r="I2525" s="15">
        <v>2025</v>
      </c>
      <c r="J2525" t="s">
        <v>10634</v>
      </c>
      <c r="K2525" s="5">
        <v>0</v>
      </c>
      <c r="L2525" t="s">
        <v>967</v>
      </c>
      <c r="M2525" t="s">
        <v>985</v>
      </c>
      <c r="N2525" t="s">
        <v>10635</v>
      </c>
      <c r="O2525" t="s">
        <v>796</v>
      </c>
      <c r="P2525" t="s">
        <v>10885</v>
      </c>
      <c r="Q2525" t="s">
        <v>10671</v>
      </c>
      <c r="R2525" t="s">
        <v>744</v>
      </c>
      <c r="S2525" t="s">
        <v>795</v>
      </c>
      <c r="T2525" t="s">
        <v>14754</v>
      </c>
      <c r="U2525" t="s">
        <v>965</v>
      </c>
      <c r="V2525" t="s">
        <v>10638</v>
      </c>
      <c r="W2525" t="s">
        <v>970</v>
      </c>
      <c r="X2525" t="s">
        <v>14765</v>
      </c>
    </row>
    <row r="2526" spans="2:24" ht="11" outlineLevel="1" x14ac:dyDescent="0.15">
      <c r="B2526" t="s">
        <v>1882</v>
      </c>
      <c r="C2526" t="s">
        <v>1883</v>
      </c>
      <c r="D2526" t="s">
        <v>166</v>
      </c>
      <c r="E2526" t="s">
        <v>10649</v>
      </c>
      <c r="F2526" t="s">
        <v>11414</v>
      </c>
      <c r="G2526" t="s">
        <v>1053</v>
      </c>
      <c r="H2526" s="17">
        <v>45924</v>
      </c>
      <c r="I2526" s="15">
        <v>2025</v>
      </c>
      <c r="J2526" t="s">
        <v>10634</v>
      </c>
      <c r="K2526" s="5">
        <v>1595276</v>
      </c>
      <c r="L2526" t="s">
        <v>967</v>
      </c>
      <c r="M2526" t="s">
        <v>985</v>
      </c>
      <c r="N2526" t="s">
        <v>10635</v>
      </c>
      <c r="O2526" t="s">
        <v>796</v>
      </c>
      <c r="P2526" t="s">
        <v>10885</v>
      </c>
      <c r="Q2526" t="s">
        <v>10671</v>
      </c>
      <c r="R2526" t="s">
        <v>755</v>
      </c>
      <c r="S2526" t="s">
        <v>795</v>
      </c>
      <c r="T2526" t="s">
        <v>14766</v>
      </c>
      <c r="U2526" t="s">
        <v>965</v>
      </c>
      <c r="V2526" t="s">
        <v>10638</v>
      </c>
      <c r="W2526" t="s">
        <v>970</v>
      </c>
      <c r="X2526" t="s">
        <v>14767</v>
      </c>
    </row>
    <row r="2527" spans="2:24" ht="11" outlineLevel="1" x14ac:dyDescent="0.15">
      <c r="B2527" t="s">
        <v>1882</v>
      </c>
      <c r="C2527" t="s">
        <v>1883</v>
      </c>
      <c r="D2527" t="s">
        <v>166</v>
      </c>
      <c r="E2527" t="s">
        <v>10664</v>
      </c>
      <c r="F2527" t="s">
        <v>11414</v>
      </c>
      <c r="G2527" t="s">
        <v>1053</v>
      </c>
      <c r="H2527" s="17">
        <v>46078</v>
      </c>
      <c r="I2527" s="15">
        <v>2026</v>
      </c>
      <c r="J2527" t="s">
        <v>10634</v>
      </c>
      <c r="K2527" s="5">
        <v>0</v>
      </c>
      <c r="L2527" t="s">
        <v>967</v>
      </c>
      <c r="M2527" t="s">
        <v>985</v>
      </c>
      <c r="N2527" t="s">
        <v>10635</v>
      </c>
      <c r="O2527" t="s">
        <v>796</v>
      </c>
      <c r="P2527" t="s">
        <v>10885</v>
      </c>
      <c r="Q2527" t="s">
        <v>10671</v>
      </c>
      <c r="R2527" t="s">
        <v>755</v>
      </c>
      <c r="S2527" t="s">
        <v>795</v>
      </c>
      <c r="T2527" t="s">
        <v>14766</v>
      </c>
      <c r="U2527" t="s">
        <v>965</v>
      </c>
      <c r="V2527" t="s">
        <v>10638</v>
      </c>
      <c r="W2527" t="s">
        <v>970</v>
      </c>
      <c r="X2527" t="s">
        <v>14768</v>
      </c>
    </row>
    <row r="2528" spans="2:24" ht="11" outlineLevel="1" x14ac:dyDescent="0.15">
      <c r="B2528" t="s">
        <v>1882</v>
      </c>
      <c r="C2528" t="s">
        <v>1883</v>
      </c>
      <c r="D2528" t="s">
        <v>166</v>
      </c>
      <c r="E2528" t="s">
        <v>10652</v>
      </c>
      <c r="F2528" t="s">
        <v>11414</v>
      </c>
      <c r="G2528" t="s">
        <v>1053</v>
      </c>
      <c r="H2528" s="17">
        <v>46028</v>
      </c>
      <c r="I2528" s="15">
        <v>2026</v>
      </c>
      <c r="J2528" t="s">
        <v>10634</v>
      </c>
      <c r="K2528" s="5">
        <v>0</v>
      </c>
      <c r="L2528" t="s">
        <v>967</v>
      </c>
      <c r="M2528" t="s">
        <v>985</v>
      </c>
      <c r="N2528" t="s">
        <v>10635</v>
      </c>
      <c r="O2528" t="s">
        <v>796</v>
      </c>
      <c r="P2528" t="s">
        <v>10885</v>
      </c>
      <c r="Q2528" t="s">
        <v>10671</v>
      </c>
      <c r="R2528" t="s">
        <v>755</v>
      </c>
      <c r="S2528" t="s">
        <v>795</v>
      </c>
      <c r="T2528" t="s">
        <v>14766</v>
      </c>
      <c r="U2528" t="s">
        <v>965</v>
      </c>
      <c r="V2528" t="s">
        <v>10638</v>
      </c>
      <c r="W2528" t="s">
        <v>970</v>
      </c>
      <c r="X2528" t="s">
        <v>14769</v>
      </c>
    </row>
    <row r="2529" spans="2:24" ht="11" outlineLevel="1" x14ac:dyDescent="0.15">
      <c r="B2529" t="s">
        <v>1885</v>
      </c>
      <c r="C2529" t="s">
        <v>1886</v>
      </c>
      <c r="D2529" t="s">
        <v>166</v>
      </c>
      <c r="E2529" t="s">
        <v>10652</v>
      </c>
      <c r="F2529" t="s">
        <v>11414</v>
      </c>
      <c r="G2529" t="s">
        <v>1053</v>
      </c>
      <c r="H2529" s="17">
        <v>46028</v>
      </c>
      <c r="I2529" s="15">
        <v>2026</v>
      </c>
      <c r="J2529" t="s">
        <v>10634</v>
      </c>
      <c r="K2529" s="5">
        <v>0</v>
      </c>
      <c r="L2529" t="s">
        <v>967</v>
      </c>
      <c r="M2529" t="s">
        <v>985</v>
      </c>
      <c r="N2529" t="s">
        <v>10635</v>
      </c>
      <c r="O2529" t="s">
        <v>796</v>
      </c>
      <c r="P2529" t="s">
        <v>10885</v>
      </c>
      <c r="Q2529" t="s">
        <v>10671</v>
      </c>
      <c r="R2529" t="s">
        <v>755</v>
      </c>
      <c r="S2529" t="s">
        <v>795</v>
      </c>
      <c r="T2529" t="s">
        <v>14770</v>
      </c>
      <c r="U2529" t="s">
        <v>965</v>
      </c>
      <c r="V2529" t="s">
        <v>10638</v>
      </c>
      <c r="W2529" t="s">
        <v>970</v>
      </c>
      <c r="X2529" t="s">
        <v>14771</v>
      </c>
    </row>
    <row r="2530" spans="2:24" ht="11" outlineLevel="1" x14ac:dyDescent="0.15">
      <c r="B2530" t="s">
        <v>1885</v>
      </c>
      <c r="C2530" t="s">
        <v>1886</v>
      </c>
      <c r="D2530" t="s">
        <v>166</v>
      </c>
      <c r="E2530" t="s">
        <v>10664</v>
      </c>
      <c r="F2530" t="s">
        <v>11414</v>
      </c>
      <c r="G2530" t="s">
        <v>1053</v>
      </c>
      <c r="H2530" s="17">
        <v>46078</v>
      </c>
      <c r="I2530" s="15">
        <v>2026</v>
      </c>
      <c r="J2530" t="s">
        <v>10634</v>
      </c>
      <c r="K2530" s="5">
        <v>0</v>
      </c>
      <c r="L2530" t="s">
        <v>967</v>
      </c>
      <c r="M2530" t="s">
        <v>985</v>
      </c>
      <c r="N2530" t="s">
        <v>10635</v>
      </c>
      <c r="O2530" t="s">
        <v>796</v>
      </c>
      <c r="P2530" t="s">
        <v>10885</v>
      </c>
      <c r="Q2530" t="s">
        <v>10671</v>
      </c>
      <c r="R2530" t="s">
        <v>755</v>
      </c>
      <c r="S2530" t="s">
        <v>795</v>
      </c>
      <c r="T2530" t="s">
        <v>14770</v>
      </c>
      <c r="U2530" t="s">
        <v>965</v>
      </c>
      <c r="V2530" t="s">
        <v>10638</v>
      </c>
      <c r="W2530" t="s">
        <v>970</v>
      </c>
      <c r="X2530" t="s">
        <v>14772</v>
      </c>
    </row>
    <row r="2531" spans="2:24" ht="11" outlineLevel="1" x14ac:dyDescent="0.15">
      <c r="B2531" t="s">
        <v>1885</v>
      </c>
      <c r="C2531" t="s">
        <v>1886</v>
      </c>
      <c r="D2531" t="s">
        <v>166</v>
      </c>
      <c r="E2531" t="s">
        <v>10649</v>
      </c>
      <c r="F2531" t="s">
        <v>11414</v>
      </c>
      <c r="G2531" t="s">
        <v>1053</v>
      </c>
      <c r="H2531" s="17">
        <v>45922</v>
      </c>
      <c r="I2531" s="15">
        <v>2025</v>
      </c>
      <c r="J2531" t="s">
        <v>10634</v>
      </c>
      <c r="K2531" s="5">
        <v>1595276</v>
      </c>
      <c r="L2531" t="s">
        <v>967</v>
      </c>
      <c r="M2531" t="s">
        <v>985</v>
      </c>
      <c r="N2531" t="s">
        <v>10635</v>
      </c>
      <c r="O2531" t="s">
        <v>796</v>
      </c>
      <c r="P2531" t="s">
        <v>10885</v>
      </c>
      <c r="Q2531" t="s">
        <v>10671</v>
      </c>
      <c r="R2531" t="s">
        <v>755</v>
      </c>
      <c r="S2531" t="s">
        <v>795</v>
      </c>
      <c r="T2531" t="s">
        <v>14770</v>
      </c>
      <c r="U2531" t="s">
        <v>965</v>
      </c>
      <c r="V2531" t="s">
        <v>10638</v>
      </c>
      <c r="W2531" t="s">
        <v>970</v>
      </c>
      <c r="X2531" t="s">
        <v>14773</v>
      </c>
    </row>
    <row r="2532" spans="2:24" ht="11" outlineLevel="1" x14ac:dyDescent="0.15">
      <c r="B2532" t="s">
        <v>1888</v>
      </c>
      <c r="C2532" t="s">
        <v>1889</v>
      </c>
      <c r="D2532" t="s">
        <v>294</v>
      </c>
      <c r="E2532" t="s">
        <v>10658</v>
      </c>
      <c r="F2532" t="s">
        <v>619</v>
      </c>
      <c r="G2532" t="s">
        <v>1890</v>
      </c>
      <c r="H2532" s="17">
        <v>45575</v>
      </c>
      <c r="I2532" s="15">
        <v>2025</v>
      </c>
      <c r="J2532" t="s">
        <v>10634</v>
      </c>
      <c r="K2532" s="5">
        <v>0</v>
      </c>
      <c r="L2532" t="s">
        <v>967</v>
      </c>
      <c r="M2532" t="s">
        <v>985</v>
      </c>
      <c r="N2532" t="s">
        <v>10635</v>
      </c>
      <c r="O2532" t="s">
        <v>796</v>
      </c>
      <c r="P2532" t="s">
        <v>10885</v>
      </c>
      <c r="Q2532" t="s">
        <v>10671</v>
      </c>
      <c r="R2532" t="s">
        <v>744</v>
      </c>
      <c r="S2532" t="s">
        <v>829</v>
      </c>
      <c r="T2532" t="s">
        <v>14774</v>
      </c>
      <c r="U2532" t="s">
        <v>965</v>
      </c>
      <c r="V2532" t="s">
        <v>10638</v>
      </c>
      <c r="W2532" t="s">
        <v>970</v>
      </c>
      <c r="X2532" t="s">
        <v>14775</v>
      </c>
    </row>
    <row r="2533" spans="2:24" ht="11" outlineLevel="1" x14ac:dyDescent="0.15">
      <c r="B2533" t="s">
        <v>1888</v>
      </c>
      <c r="C2533" t="s">
        <v>1889</v>
      </c>
      <c r="D2533" t="s">
        <v>294</v>
      </c>
      <c r="E2533" t="s">
        <v>10711</v>
      </c>
      <c r="F2533" t="s">
        <v>619</v>
      </c>
      <c r="G2533" t="s">
        <v>1890</v>
      </c>
      <c r="H2533" s="17">
        <v>45701</v>
      </c>
      <c r="I2533" s="15">
        <v>2025</v>
      </c>
      <c r="J2533" t="s">
        <v>10634</v>
      </c>
      <c r="K2533" s="5">
        <v>0</v>
      </c>
      <c r="L2533" t="s">
        <v>967</v>
      </c>
      <c r="M2533" t="s">
        <v>985</v>
      </c>
      <c r="N2533" t="s">
        <v>10635</v>
      </c>
      <c r="O2533" t="s">
        <v>796</v>
      </c>
      <c r="P2533" t="s">
        <v>10885</v>
      </c>
      <c r="Q2533" t="s">
        <v>10671</v>
      </c>
      <c r="R2533" t="s">
        <v>744</v>
      </c>
      <c r="S2533" t="s">
        <v>829</v>
      </c>
      <c r="T2533" t="s">
        <v>14776</v>
      </c>
      <c r="U2533" t="s">
        <v>965</v>
      </c>
      <c r="V2533" t="s">
        <v>10638</v>
      </c>
      <c r="W2533" t="s">
        <v>970</v>
      </c>
      <c r="X2533" t="s">
        <v>14777</v>
      </c>
    </row>
    <row r="2534" spans="2:24" ht="11" outlineLevel="1" x14ac:dyDescent="0.15">
      <c r="B2534" t="s">
        <v>1888</v>
      </c>
      <c r="C2534" t="s">
        <v>1889</v>
      </c>
      <c r="D2534" t="s">
        <v>294</v>
      </c>
      <c r="E2534" t="s">
        <v>10655</v>
      </c>
      <c r="F2534" t="s">
        <v>619</v>
      </c>
      <c r="G2534" t="s">
        <v>1890</v>
      </c>
      <c r="H2534" s="17">
        <v>45601</v>
      </c>
      <c r="I2534" s="15">
        <v>2025</v>
      </c>
      <c r="J2534" t="s">
        <v>10634</v>
      </c>
      <c r="K2534" s="5">
        <v>0</v>
      </c>
      <c r="L2534" t="s">
        <v>967</v>
      </c>
      <c r="M2534" t="s">
        <v>985</v>
      </c>
      <c r="N2534" t="s">
        <v>10635</v>
      </c>
      <c r="O2534" t="s">
        <v>796</v>
      </c>
      <c r="P2534" t="s">
        <v>10885</v>
      </c>
      <c r="Q2534" t="s">
        <v>10671</v>
      </c>
      <c r="R2534" t="s">
        <v>744</v>
      </c>
      <c r="S2534" t="s">
        <v>829</v>
      </c>
      <c r="T2534" t="s">
        <v>14774</v>
      </c>
      <c r="U2534" t="s">
        <v>965</v>
      </c>
      <c r="V2534" t="s">
        <v>10638</v>
      </c>
      <c r="W2534" t="s">
        <v>970</v>
      </c>
      <c r="X2534" t="s">
        <v>14778</v>
      </c>
    </row>
    <row r="2535" spans="2:24" ht="11" outlineLevel="1" x14ac:dyDescent="0.15">
      <c r="B2535" t="s">
        <v>1888</v>
      </c>
      <c r="C2535" t="s">
        <v>1889</v>
      </c>
      <c r="D2535" t="s">
        <v>294</v>
      </c>
      <c r="E2535" t="s">
        <v>10767</v>
      </c>
      <c r="F2535" t="s">
        <v>619</v>
      </c>
      <c r="G2535" t="s">
        <v>1890</v>
      </c>
      <c r="H2535" s="17">
        <v>45679</v>
      </c>
      <c r="I2535" s="15">
        <v>2025</v>
      </c>
      <c r="J2535" t="s">
        <v>10634</v>
      </c>
      <c r="K2535" s="5">
        <v>0</v>
      </c>
      <c r="L2535" t="s">
        <v>967</v>
      </c>
      <c r="M2535" t="s">
        <v>985</v>
      </c>
      <c r="N2535" t="s">
        <v>10635</v>
      </c>
      <c r="O2535" t="s">
        <v>796</v>
      </c>
      <c r="P2535" t="s">
        <v>10885</v>
      </c>
      <c r="Q2535" t="s">
        <v>10671</v>
      </c>
      <c r="R2535" t="s">
        <v>744</v>
      </c>
      <c r="S2535" t="s">
        <v>829</v>
      </c>
      <c r="T2535" t="s">
        <v>14779</v>
      </c>
      <c r="U2535" t="s">
        <v>965</v>
      </c>
      <c r="V2535" t="s">
        <v>10638</v>
      </c>
      <c r="W2535" t="s">
        <v>970</v>
      </c>
      <c r="X2535" t="s">
        <v>14780</v>
      </c>
    </row>
    <row r="2536" spans="2:24" ht="11" outlineLevel="1" x14ac:dyDescent="0.15">
      <c r="B2536" t="s">
        <v>1888</v>
      </c>
      <c r="C2536" t="s">
        <v>1889</v>
      </c>
      <c r="D2536" t="s">
        <v>294</v>
      </c>
      <c r="E2536" t="s">
        <v>10664</v>
      </c>
      <c r="F2536" t="s">
        <v>619</v>
      </c>
      <c r="G2536" t="s">
        <v>1890</v>
      </c>
      <c r="H2536" s="17">
        <v>45503</v>
      </c>
      <c r="I2536" s="15">
        <v>2024</v>
      </c>
      <c r="J2536" t="s">
        <v>10634</v>
      </c>
      <c r="K2536" s="5">
        <v>0</v>
      </c>
      <c r="L2536" t="s">
        <v>967</v>
      </c>
      <c r="M2536" t="s">
        <v>985</v>
      </c>
      <c r="N2536" t="s">
        <v>10635</v>
      </c>
      <c r="O2536" t="s">
        <v>796</v>
      </c>
      <c r="P2536" t="s">
        <v>10885</v>
      </c>
      <c r="Q2536" t="s">
        <v>10671</v>
      </c>
      <c r="R2536" t="s">
        <v>744</v>
      </c>
      <c r="S2536" t="s">
        <v>829</v>
      </c>
      <c r="T2536" t="s">
        <v>14781</v>
      </c>
      <c r="U2536" t="s">
        <v>965</v>
      </c>
      <c r="V2536" t="s">
        <v>10638</v>
      </c>
      <c r="W2536" t="s">
        <v>970</v>
      </c>
      <c r="X2536" t="s">
        <v>14782</v>
      </c>
    </row>
    <row r="2537" spans="2:24" ht="11" outlineLevel="1" x14ac:dyDescent="0.15">
      <c r="B2537" t="s">
        <v>1888</v>
      </c>
      <c r="C2537" t="s">
        <v>1889</v>
      </c>
      <c r="D2537" t="s">
        <v>294</v>
      </c>
      <c r="E2537" t="s">
        <v>10728</v>
      </c>
      <c r="F2537" t="s">
        <v>619</v>
      </c>
      <c r="G2537" t="s">
        <v>1890</v>
      </c>
      <c r="H2537" s="17">
        <v>45870</v>
      </c>
      <c r="I2537" s="15">
        <v>2025</v>
      </c>
      <c r="J2537" t="s">
        <v>10634</v>
      </c>
      <c r="K2537" s="5">
        <v>-49974.53</v>
      </c>
      <c r="L2537" t="s">
        <v>967</v>
      </c>
      <c r="M2537" t="s">
        <v>985</v>
      </c>
      <c r="N2537" t="s">
        <v>10635</v>
      </c>
      <c r="O2537" t="s">
        <v>796</v>
      </c>
      <c r="P2537" t="s">
        <v>10885</v>
      </c>
      <c r="Q2537" t="s">
        <v>10671</v>
      </c>
      <c r="R2537" t="s">
        <v>744</v>
      </c>
      <c r="S2537" t="s">
        <v>829</v>
      </c>
      <c r="T2537" t="s">
        <v>14783</v>
      </c>
      <c r="U2537" t="s">
        <v>965</v>
      </c>
      <c r="V2537" t="s">
        <v>10638</v>
      </c>
      <c r="W2537" t="s">
        <v>970</v>
      </c>
      <c r="X2537" t="s">
        <v>14784</v>
      </c>
    </row>
    <row r="2538" spans="2:24" ht="11" outlineLevel="1" x14ac:dyDescent="0.15">
      <c r="B2538" t="s">
        <v>1888</v>
      </c>
      <c r="C2538" t="s">
        <v>1889</v>
      </c>
      <c r="D2538" t="s">
        <v>294</v>
      </c>
      <c r="E2538" t="s">
        <v>10649</v>
      </c>
      <c r="F2538" t="s">
        <v>619</v>
      </c>
      <c r="G2538" t="s">
        <v>1890</v>
      </c>
      <c r="H2538" s="17">
        <v>45436</v>
      </c>
      <c r="I2538" s="15">
        <v>2024</v>
      </c>
      <c r="J2538" t="s">
        <v>10634</v>
      </c>
      <c r="K2538" s="5">
        <v>1525549.85</v>
      </c>
      <c r="L2538" t="s">
        <v>967</v>
      </c>
      <c r="M2538" t="s">
        <v>985</v>
      </c>
      <c r="N2538" t="s">
        <v>10635</v>
      </c>
      <c r="O2538" t="s">
        <v>796</v>
      </c>
      <c r="P2538" t="s">
        <v>10885</v>
      </c>
      <c r="Q2538" t="s">
        <v>10671</v>
      </c>
      <c r="R2538" t="s">
        <v>744</v>
      </c>
      <c r="S2538" t="s">
        <v>829</v>
      </c>
      <c r="T2538" t="s">
        <v>14781</v>
      </c>
      <c r="U2538" t="s">
        <v>965</v>
      </c>
      <c r="V2538" t="s">
        <v>10638</v>
      </c>
      <c r="W2538" t="s">
        <v>970</v>
      </c>
      <c r="X2538" t="s">
        <v>14785</v>
      </c>
    </row>
    <row r="2539" spans="2:24" ht="11" outlineLevel="1" x14ac:dyDescent="0.15">
      <c r="B2539" t="s">
        <v>1888</v>
      </c>
      <c r="C2539" t="s">
        <v>1889</v>
      </c>
      <c r="D2539" t="s">
        <v>294</v>
      </c>
      <c r="E2539" t="s">
        <v>10661</v>
      </c>
      <c r="F2539" t="s">
        <v>619</v>
      </c>
      <c r="G2539" t="s">
        <v>1890</v>
      </c>
      <c r="H2539" s="17">
        <v>45590</v>
      </c>
      <c r="I2539" s="15">
        <v>2025</v>
      </c>
      <c r="J2539" t="s">
        <v>10634</v>
      </c>
      <c r="K2539" s="5">
        <v>0</v>
      </c>
      <c r="L2539" t="s">
        <v>967</v>
      </c>
      <c r="M2539" t="s">
        <v>985</v>
      </c>
      <c r="N2539" t="s">
        <v>10635</v>
      </c>
      <c r="O2539" t="s">
        <v>796</v>
      </c>
      <c r="P2539" t="s">
        <v>10885</v>
      </c>
      <c r="Q2539" t="s">
        <v>10671</v>
      </c>
      <c r="R2539" t="s">
        <v>744</v>
      </c>
      <c r="S2539" t="s">
        <v>829</v>
      </c>
      <c r="T2539" t="s">
        <v>14783</v>
      </c>
      <c r="U2539" t="s">
        <v>965</v>
      </c>
      <c r="V2539" t="s">
        <v>10638</v>
      </c>
      <c r="W2539" t="s">
        <v>970</v>
      </c>
      <c r="X2539" t="s">
        <v>14786</v>
      </c>
    </row>
    <row r="2540" spans="2:24" ht="11" outlineLevel="1" x14ac:dyDescent="0.15">
      <c r="B2540" t="s">
        <v>1888</v>
      </c>
      <c r="C2540" t="s">
        <v>1889</v>
      </c>
      <c r="D2540" t="s">
        <v>294</v>
      </c>
      <c r="E2540" t="s">
        <v>10646</v>
      </c>
      <c r="F2540" t="s">
        <v>619</v>
      </c>
      <c r="G2540" t="s">
        <v>1890</v>
      </c>
      <c r="H2540" s="17">
        <v>45622</v>
      </c>
      <c r="I2540" s="15">
        <v>2025</v>
      </c>
      <c r="J2540" t="s">
        <v>10634</v>
      </c>
      <c r="K2540" s="5">
        <v>0</v>
      </c>
      <c r="L2540" t="s">
        <v>967</v>
      </c>
      <c r="M2540" t="s">
        <v>985</v>
      </c>
      <c r="N2540" t="s">
        <v>10635</v>
      </c>
      <c r="O2540" t="s">
        <v>796</v>
      </c>
      <c r="P2540" t="s">
        <v>10885</v>
      </c>
      <c r="Q2540" t="s">
        <v>10671</v>
      </c>
      <c r="R2540" t="s">
        <v>744</v>
      </c>
      <c r="S2540" t="s">
        <v>829</v>
      </c>
      <c r="T2540" t="s">
        <v>14787</v>
      </c>
      <c r="U2540" t="s">
        <v>965</v>
      </c>
      <c r="V2540" t="s">
        <v>10638</v>
      </c>
      <c r="W2540" t="s">
        <v>970</v>
      </c>
      <c r="X2540" t="s">
        <v>14788</v>
      </c>
    </row>
    <row r="2541" spans="2:24" ht="11" outlineLevel="1" x14ac:dyDescent="0.15">
      <c r="B2541" t="s">
        <v>1888</v>
      </c>
      <c r="C2541" t="s">
        <v>1889</v>
      </c>
      <c r="D2541" t="s">
        <v>294</v>
      </c>
      <c r="E2541" t="s">
        <v>10640</v>
      </c>
      <c r="F2541" t="s">
        <v>619</v>
      </c>
      <c r="G2541" t="s">
        <v>1890</v>
      </c>
      <c r="H2541" s="17">
        <v>45645</v>
      </c>
      <c r="I2541" s="15">
        <v>2025</v>
      </c>
      <c r="J2541" t="s">
        <v>10634</v>
      </c>
      <c r="K2541" s="5">
        <v>0</v>
      </c>
      <c r="L2541" t="s">
        <v>967</v>
      </c>
      <c r="M2541" t="s">
        <v>985</v>
      </c>
      <c r="N2541" t="s">
        <v>10635</v>
      </c>
      <c r="O2541" t="s">
        <v>796</v>
      </c>
      <c r="P2541" t="s">
        <v>10885</v>
      </c>
      <c r="Q2541" t="s">
        <v>10671</v>
      </c>
      <c r="R2541" t="s">
        <v>744</v>
      </c>
      <c r="S2541" t="s">
        <v>829</v>
      </c>
      <c r="T2541" t="s">
        <v>14774</v>
      </c>
      <c r="U2541" t="s">
        <v>965</v>
      </c>
      <c r="V2541" t="s">
        <v>10638</v>
      </c>
      <c r="W2541" t="s">
        <v>970</v>
      </c>
      <c r="X2541" t="s">
        <v>14789</v>
      </c>
    </row>
    <row r="2542" spans="2:24" ht="11" outlineLevel="1" x14ac:dyDescent="0.15">
      <c r="B2542" t="s">
        <v>1888</v>
      </c>
      <c r="C2542" t="s">
        <v>1889</v>
      </c>
      <c r="D2542" t="s">
        <v>294</v>
      </c>
      <c r="E2542" t="s">
        <v>10652</v>
      </c>
      <c r="F2542" t="s">
        <v>619</v>
      </c>
      <c r="G2542" t="s">
        <v>1890</v>
      </c>
      <c r="H2542" s="17">
        <v>45475</v>
      </c>
      <c r="I2542" s="15">
        <v>2024</v>
      </c>
      <c r="J2542" t="s">
        <v>10634</v>
      </c>
      <c r="K2542" s="5">
        <v>0</v>
      </c>
      <c r="L2542" t="s">
        <v>967</v>
      </c>
      <c r="M2542" t="s">
        <v>985</v>
      </c>
      <c r="N2542" t="s">
        <v>10635</v>
      </c>
      <c r="O2542" t="s">
        <v>796</v>
      </c>
      <c r="P2542" t="s">
        <v>10885</v>
      </c>
      <c r="Q2542" t="s">
        <v>10671</v>
      </c>
      <c r="R2542" t="s">
        <v>744</v>
      </c>
      <c r="S2542" t="s">
        <v>829</v>
      </c>
      <c r="T2542" t="s">
        <v>14781</v>
      </c>
      <c r="U2542" t="s">
        <v>965</v>
      </c>
      <c r="V2542" t="s">
        <v>10638</v>
      </c>
      <c r="W2542" t="s">
        <v>970</v>
      </c>
      <c r="X2542" t="s">
        <v>14790</v>
      </c>
    </row>
    <row r="2543" spans="2:24" ht="11" outlineLevel="1" x14ac:dyDescent="0.15">
      <c r="B2543" t="s">
        <v>1888</v>
      </c>
      <c r="C2543" t="s">
        <v>1889</v>
      </c>
      <c r="D2543" t="s">
        <v>294</v>
      </c>
      <c r="E2543" t="s">
        <v>10632</v>
      </c>
      <c r="F2543" t="s">
        <v>619</v>
      </c>
      <c r="G2543" t="s">
        <v>1890</v>
      </c>
      <c r="H2543" s="17">
        <v>45538</v>
      </c>
      <c r="I2543" s="15">
        <v>2024</v>
      </c>
      <c r="J2543" t="s">
        <v>10634</v>
      </c>
      <c r="K2543" s="5">
        <v>0</v>
      </c>
      <c r="L2543" t="s">
        <v>967</v>
      </c>
      <c r="M2543" t="s">
        <v>985</v>
      </c>
      <c r="N2543" t="s">
        <v>10635</v>
      </c>
      <c r="O2543" t="s">
        <v>796</v>
      </c>
      <c r="P2543" t="s">
        <v>10885</v>
      </c>
      <c r="Q2543" t="s">
        <v>10671</v>
      </c>
      <c r="R2543" t="s">
        <v>744</v>
      </c>
      <c r="S2543" t="s">
        <v>829</v>
      </c>
      <c r="T2543" t="s">
        <v>14774</v>
      </c>
      <c r="U2543" t="s">
        <v>965</v>
      </c>
      <c r="V2543" t="s">
        <v>10638</v>
      </c>
      <c r="W2543" t="s">
        <v>970</v>
      </c>
      <c r="X2543" t="s">
        <v>14791</v>
      </c>
    </row>
    <row r="2544" spans="2:24" ht="11" outlineLevel="1" x14ac:dyDescent="0.15">
      <c r="B2544" t="s">
        <v>1893</v>
      </c>
      <c r="C2544" t="s">
        <v>1894</v>
      </c>
      <c r="D2544" t="s">
        <v>163</v>
      </c>
      <c r="E2544" t="s">
        <v>10649</v>
      </c>
      <c r="F2544" t="s">
        <v>600</v>
      </c>
      <c r="G2544" t="s">
        <v>973</v>
      </c>
      <c r="H2544" s="17">
        <v>44819</v>
      </c>
      <c r="I2544" s="15">
        <v>2022</v>
      </c>
      <c r="J2544" t="s">
        <v>10634</v>
      </c>
      <c r="K2544" s="5">
        <v>1957294.69</v>
      </c>
      <c r="L2544" t="s">
        <v>967</v>
      </c>
      <c r="M2544" t="s">
        <v>985</v>
      </c>
      <c r="N2544" t="s">
        <v>10635</v>
      </c>
      <c r="O2544" t="s">
        <v>804</v>
      </c>
      <c r="P2544" t="s">
        <v>10671</v>
      </c>
      <c r="Q2544" t="s">
        <v>10685</v>
      </c>
      <c r="R2544" t="s">
        <v>737</v>
      </c>
      <c r="S2544" t="s">
        <v>803</v>
      </c>
      <c r="T2544" t="s">
        <v>14792</v>
      </c>
      <c r="U2544" t="s">
        <v>965</v>
      </c>
      <c r="V2544" t="s">
        <v>10638</v>
      </c>
      <c r="W2544" t="s">
        <v>970</v>
      </c>
      <c r="X2544" t="s">
        <v>14793</v>
      </c>
    </row>
    <row r="2545" spans="2:24" ht="11" outlineLevel="1" x14ac:dyDescent="0.15">
      <c r="B2545" t="s">
        <v>1893</v>
      </c>
      <c r="C2545" t="s">
        <v>1894</v>
      </c>
      <c r="D2545" t="s">
        <v>163</v>
      </c>
      <c r="E2545" t="s">
        <v>10652</v>
      </c>
      <c r="F2545" t="s">
        <v>600</v>
      </c>
      <c r="G2545" t="s">
        <v>973</v>
      </c>
      <c r="H2545" s="17">
        <v>45351</v>
      </c>
      <c r="I2545" s="15">
        <v>2024</v>
      </c>
      <c r="J2545" t="s">
        <v>10634</v>
      </c>
      <c r="K2545" s="5">
        <v>-408749.86</v>
      </c>
      <c r="L2545" t="s">
        <v>967</v>
      </c>
      <c r="M2545" t="s">
        <v>985</v>
      </c>
      <c r="N2545" t="s">
        <v>10635</v>
      </c>
      <c r="O2545" t="s">
        <v>804</v>
      </c>
      <c r="P2545" t="s">
        <v>10671</v>
      </c>
      <c r="Q2545" t="s">
        <v>10685</v>
      </c>
      <c r="R2545" t="s">
        <v>737</v>
      </c>
      <c r="S2545" t="s">
        <v>803</v>
      </c>
      <c r="T2545" t="s">
        <v>14794</v>
      </c>
      <c r="U2545" t="s">
        <v>965</v>
      </c>
      <c r="V2545" t="s">
        <v>10638</v>
      </c>
      <c r="W2545" t="s">
        <v>970</v>
      </c>
      <c r="X2545" t="s">
        <v>14795</v>
      </c>
    </row>
    <row r="2546" spans="2:24" ht="11" outlineLevel="1" x14ac:dyDescent="0.15">
      <c r="B2546" t="s">
        <v>1896</v>
      </c>
      <c r="C2546" t="s">
        <v>335</v>
      </c>
      <c r="E2546" t="s">
        <v>10667</v>
      </c>
      <c r="F2546" t="s">
        <v>689</v>
      </c>
      <c r="G2546" t="s">
        <v>1792</v>
      </c>
      <c r="H2546" s="17">
        <v>42131</v>
      </c>
      <c r="I2546" s="15">
        <v>2015</v>
      </c>
      <c r="J2546" t="s">
        <v>10634</v>
      </c>
      <c r="K2546" s="5">
        <v>73005</v>
      </c>
      <c r="L2546" t="s">
        <v>967</v>
      </c>
      <c r="M2546" t="s">
        <v>956</v>
      </c>
      <c r="N2546" t="s">
        <v>10635</v>
      </c>
      <c r="O2546" t="s">
        <v>796</v>
      </c>
      <c r="P2546" t="s">
        <v>10636</v>
      </c>
      <c r="Q2546" t="s">
        <v>10636</v>
      </c>
      <c r="R2546" t="s">
        <v>750</v>
      </c>
      <c r="S2546" t="s">
        <v>861</v>
      </c>
      <c r="T2546" t="s">
        <v>14796</v>
      </c>
      <c r="U2546" t="s">
        <v>965</v>
      </c>
      <c r="V2546" t="s">
        <v>10638</v>
      </c>
      <c r="W2546" t="s">
        <v>970</v>
      </c>
      <c r="X2546" t="s">
        <v>14797</v>
      </c>
    </row>
    <row r="2547" spans="2:24" ht="11" outlineLevel="1" x14ac:dyDescent="0.15">
      <c r="B2547" t="s">
        <v>1896</v>
      </c>
      <c r="C2547" t="s">
        <v>335</v>
      </c>
      <c r="E2547" t="s">
        <v>10632</v>
      </c>
      <c r="F2547" t="s">
        <v>689</v>
      </c>
      <c r="G2547" t="s">
        <v>1792</v>
      </c>
      <c r="H2547" s="17">
        <v>42088</v>
      </c>
      <c r="I2547" s="15">
        <v>2015</v>
      </c>
      <c r="J2547" t="s">
        <v>10634</v>
      </c>
      <c r="K2547" s="5">
        <v>28760</v>
      </c>
      <c r="L2547" t="s">
        <v>967</v>
      </c>
      <c r="M2547" t="s">
        <v>956</v>
      </c>
      <c r="N2547" t="s">
        <v>10635</v>
      </c>
      <c r="O2547" t="s">
        <v>796</v>
      </c>
      <c r="P2547" t="s">
        <v>10636</v>
      </c>
      <c r="Q2547" t="s">
        <v>10636</v>
      </c>
      <c r="R2547" t="s">
        <v>750</v>
      </c>
      <c r="S2547" t="s">
        <v>861</v>
      </c>
      <c r="T2547" t="s">
        <v>14796</v>
      </c>
      <c r="U2547" t="s">
        <v>965</v>
      </c>
      <c r="V2547" t="s">
        <v>10638</v>
      </c>
      <c r="W2547" t="s">
        <v>970</v>
      </c>
      <c r="X2547" t="s">
        <v>14798</v>
      </c>
    </row>
    <row r="2548" spans="2:24" ht="11" outlineLevel="1" x14ac:dyDescent="0.15">
      <c r="B2548" t="s">
        <v>1896</v>
      </c>
      <c r="C2548" t="s">
        <v>335</v>
      </c>
      <c r="E2548" t="s">
        <v>10643</v>
      </c>
      <c r="F2548" t="s">
        <v>689</v>
      </c>
      <c r="G2548" t="s">
        <v>1792</v>
      </c>
      <c r="H2548" s="17">
        <v>42075</v>
      </c>
      <c r="I2548" s="15">
        <v>2015</v>
      </c>
      <c r="J2548" t="s">
        <v>10634</v>
      </c>
      <c r="K2548" s="5">
        <v>401739</v>
      </c>
      <c r="L2548" t="s">
        <v>967</v>
      </c>
      <c r="M2548" t="s">
        <v>956</v>
      </c>
      <c r="N2548" t="s">
        <v>10635</v>
      </c>
      <c r="O2548" t="s">
        <v>796</v>
      </c>
      <c r="P2548" t="s">
        <v>10636</v>
      </c>
      <c r="Q2548" t="s">
        <v>10636</v>
      </c>
      <c r="R2548" t="s">
        <v>750</v>
      </c>
      <c r="S2548" t="s">
        <v>861</v>
      </c>
      <c r="T2548" t="s">
        <v>14796</v>
      </c>
      <c r="U2548" t="s">
        <v>965</v>
      </c>
      <c r="V2548" t="s">
        <v>10638</v>
      </c>
      <c r="W2548" t="s">
        <v>970</v>
      </c>
      <c r="X2548" t="s">
        <v>14799</v>
      </c>
    </row>
    <row r="2549" spans="2:24" ht="11" outlineLevel="1" x14ac:dyDescent="0.15">
      <c r="B2549" t="s">
        <v>1896</v>
      </c>
      <c r="C2549" t="s">
        <v>335</v>
      </c>
      <c r="E2549" t="s">
        <v>10652</v>
      </c>
      <c r="F2549" t="s">
        <v>689</v>
      </c>
      <c r="G2549" t="s">
        <v>1792</v>
      </c>
      <c r="H2549" s="17">
        <v>42073</v>
      </c>
      <c r="I2549" s="15">
        <v>2015</v>
      </c>
      <c r="J2549" t="s">
        <v>10634</v>
      </c>
      <c r="K2549" s="5">
        <v>0</v>
      </c>
      <c r="L2549" t="s">
        <v>967</v>
      </c>
      <c r="M2549" t="s">
        <v>956</v>
      </c>
      <c r="N2549" t="s">
        <v>10635</v>
      </c>
      <c r="O2549" t="s">
        <v>796</v>
      </c>
      <c r="P2549" t="s">
        <v>10636</v>
      </c>
      <c r="Q2549" t="s">
        <v>10636</v>
      </c>
      <c r="R2549" t="s">
        <v>750</v>
      </c>
      <c r="S2549" t="s">
        <v>861</v>
      </c>
      <c r="T2549" t="s">
        <v>14796</v>
      </c>
      <c r="U2549" t="s">
        <v>965</v>
      </c>
      <c r="V2549" t="s">
        <v>10638</v>
      </c>
      <c r="W2549" t="s">
        <v>970</v>
      </c>
      <c r="X2549" t="s">
        <v>14800</v>
      </c>
    </row>
    <row r="2550" spans="2:24" ht="11" outlineLevel="1" x14ac:dyDescent="0.15">
      <c r="B2550" t="s">
        <v>1896</v>
      </c>
      <c r="C2550" t="s">
        <v>335</v>
      </c>
      <c r="E2550" t="s">
        <v>10664</v>
      </c>
      <c r="F2550" t="s">
        <v>689</v>
      </c>
      <c r="G2550" t="s">
        <v>1792</v>
      </c>
      <c r="H2550" s="17">
        <v>42073</v>
      </c>
      <c r="I2550" s="15">
        <v>2015</v>
      </c>
      <c r="J2550" t="s">
        <v>10634</v>
      </c>
      <c r="K2550" s="5">
        <v>0</v>
      </c>
      <c r="L2550" t="s">
        <v>967</v>
      </c>
      <c r="M2550" t="s">
        <v>956</v>
      </c>
      <c r="N2550" t="s">
        <v>10635</v>
      </c>
      <c r="O2550" t="s">
        <v>796</v>
      </c>
      <c r="P2550" t="s">
        <v>10636</v>
      </c>
      <c r="Q2550" t="s">
        <v>10636</v>
      </c>
      <c r="R2550" t="s">
        <v>750</v>
      </c>
      <c r="S2550" t="s">
        <v>861</v>
      </c>
      <c r="T2550" t="s">
        <v>14796</v>
      </c>
      <c r="U2550" t="s">
        <v>965</v>
      </c>
      <c r="V2550" t="s">
        <v>10638</v>
      </c>
      <c r="W2550" t="s">
        <v>970</v>
      </c>
      <c r="X2550" t="s">
        <v>14801</v>
      </c>
    </row>
    <row r="2551" spans="2:24" ht="11" outlineLevel="1" x14ac:dyDescent="0.15">
      <c r="B2551" t="s">
        <v>1898</v>
      </c>
      <c r="C2551" t="s">
        <v>336</v>
      </c>
      <c r="E2551" t="s">
        <v>10649</v>
      </c>
      <c r="F2551" t="s">
        <v>702</v>
      </c>
      <c r="G2551" t="s">
        <v>1899</v>
      </c>
      <c r="H2551" s="17">
        <v>45400</v>
      </c>
      <c r="I2551" s="15">
        <v>2024</v>
      </c>
      <c r="J2551" t="s">
        <v>10634</v>
      </c>
      <c r="K2551" s="5">
        <v>1544064</v>
      </c>
      <c r="L2551" t="s">
        <v>967</v>
      </c>
      <c r="M2551" t="s">
        <v>1141</v>
      </c>
      <c r="N2551" t="s">
        <v>10635</v>
      </c>
      <c r="O2551" t="s">
        <v>804</v>
      </c>
      <c r="P2551" t="s">
        <v>10636</v>
      </c>
      <c r="Q2551" t="s">
        <v>11331</v>
      </c>
      <c r="R2551" t="s">
        <v>748</v>
      </c>
      <c r="S2551" t="s">
        <v>795</v>
      </c>
      <c r="T2551" t="s">
        <v>14802</v>
      </c>
      <c r="U2551" t="s">
        <v>965</v>
      </c>
      <c r="V2551" t="s">
        <v>10638</v>
      </c>
      <c r="W2551" t="s">
        <v>970</v>
      </c>
      <c r="X2551" t="s">
        <v>14803</v>
      </c>
    </row>
    <row r="2552" spans="2:24" ht="11" outlineLevel="1" x14ac:dyDescent="0.15">
      <c r="B2552" t="s">
        <v>1901</v>
      </c>
      <c r="C2552" t="s">
        <v>1902</v>
      </c>
      <c r="D2552" t="s">
        <v>251</v>
      </c>
      <c r="E2552" t="s">
        <v>10632</v>
      </c>
      <c r="F2552" t="s">
        <v>14804</v>
      </c>
      <c r="G2552" t="s">
        <v>1904</v>
      </c>
      <c r="H2552" s="17">
        <v>44729</v>
      </c>
      <c r="I2552" s="15">
        <v>2022</v>
      </c>
      <c r="J2552" t="s">
        <v>10634</v>
      </c>
      <c r="K2552" s="5">
        <v>0</v>
      </c>
      <c r="L2552" t="s">
        <v>967</v>
      </c>
      <c r="M2552" t="s">
        <v>1903</v>
      </c>
      <c r="N2552" t="s">
        <v>10635</v>
      </c>
      <c r="O2552" t="s">
        <v>825</v>
      </c>
      <c r="P2552" t="s">
        <v>11475</v>
      </c>
      <c r="R2552" t="s">
        <v>748</v>
      </c>
      <c r="S2552" t="s">
        <v>795</v>
      </c>
      <c r="T2552" t="s">
        <v>14805</v>
      </c>
      <c r="U2552" t="s">
        <v>965</v>
      </c>
      <c r="V2552" t="s">
        <v>10638</v>
      </c>
      <c r="W2552" t="s">
        <v>970</v>
      </c>
      <c r="X2552" t="s">
        <v>14806</v>
      </c>
    </row>
    <row r="2553" spans="2:24" ht="11" outlineLevel="1" x14ac:dyDescent="0.15">
      <c r="B2553" t="s">
        <v>1901</v>
      </c>
      <c r="C2553" t="s">
        <v>1902</v>
      </c>
      <c r="D2553" t="s">
        <v>251</v>
      </c>
      <c r="E2553" t="s">
        <v>10649</v>
      </c>
      <c r="F2553" t="s">
        <v>14804</v>
      </c>
      <c r="G2553" t="s">
        <v>1904</v>
      </c>
      <c r="H2553" s="17">
        <v>44313</v>
      </c>
      <c r="I2553" s="15">
        <v>2021</v>
      </c>
      <c r="J2553" t="s">
        <v>10634</v>
      </c>
      <c r="K2553" s="5">
        <v>1500000</v>
      </c>
      <c r="L2553" t="s">
        <v>967</v>
      </c>
      <c r="M2553" t="s">
        <v>1903</v>
      </c>
      <c r="N2553" t="s">
        <v>10635</v>
      </c>
      <c r="O2553" t="s">
        <v>825</v>
      </c>
      <c r="P2553" t="s">
        <v>11475</v>
      </c>
      <c r="R2553" t="s">
        <v>748</v>
      </c>
      <c r="S2553" t="s">
        <v>795</v>
      </c>
      <c r="T2553" t="s">
        <v>14805</v>
      </c>
      <c r="U2553" t="s">
        <v>965</v>
      </c>
      <c r="V2553" t="s">
        <v>10638</v>
      </c>
      <c r="W2553" t="s">
        <v>970</v>
      </c>
      <c r="X2553" t="s">
        <v>14807</v>
      </c>
    </row>
    <row r="2554" spans="2:24" ht="11" outlineLevel="1" x14ac:dyDescent="0.15">
      <c r="B2554" t="s">
        <v>1901</v>
      </c>
      <c r="C2554" t="s">
        <v>1902</v>
      </c>
      <c r="D2554" t="s">
        <v>251</v>
      </c>
      <c r="E2554" t="s">
        <v>10664</v>
      </c>
      <c r="F2554" t="s">
        <v>14804</v>
      </c>
      <c r="G2554" t="s">
        <v>1904</v>
      </c>
      <c r="H2554" s="17">
        <v>44610</v>
      </c>
      <c r="I2554" s="15">
        <v>2022</v>
      </c>
      <c r="J2554" t="s">
        <v>10634</v>
      </c>
      <c r="K2554" s="5">
        <v>0</v>
      </c>
      <c r="L2554" t="s">
        <v>967</v>
      </c>
      <c r="M2554" t="s">
        <v>1903</v>
      </c>
      <c r="N2554" t="s">
        <v>10635</v>
      </c>
      <c r="O2554" t="s">
        <v>825</v>
      </c>
      <c r="P2554" t="s">
        <v>11475</v>
      </c>
      <c r="R2554" t="s">
        <v>748</v>
      </c>
      <c r="S2554" t="s">
        <v>795</v>
      </c>
      <c r="T2554" t="s">
        <v>14805</v>
      </c>
      <c r="U2554" t="s">
        <v>965</v>
      </c>
      <c r="V2554" t="s">
        <v>10638</v>
      </c>
      <c r="W2554" t="s">
        <v>970</v>
      </c>
      <c r="X2554" t="s">
        <v>14808</v>
      </c>
    </row>
    <row r="2555" spans="2:24" ht="11" outlineLevel="1" x14ac:dyDescent="0.15">
      <c r="B2555" t="s">
        <v>1901</v>
      </c>
      <c r="C2555" t="s">
        <v>1902</v>
      </c>
      <c r="D2555" t="s">
        <v>251</v>
      </c>
      <c r="E2555" t="s">
        <v>10643</v>
      </c>
      <c r="F2555" t="s">
        <v>14804</v>
      </c>
      <c r="G2555" t="s">
        <v>1904</v>
      </c>
      <c r="H2555" s="17">
        <v>44683</v>
      </c>
      <c r="I2555" s="15">
        <v>2022</v>
      </c>
      <c r="J2555" t="s">
        <v>10634</v>
      </c>
      <c r="K2555" s="5">
        <v>0</v>
      </c>
      <c r="L2555" t="s">
        <v>967</v>
      </c>
      <c r="M2555" t="s">
        <v>1903</v>
      </c>
      <c r="N2555" t="s">
        <v>10635</v>
      </c>
      <c r="O2555" t="s">
        <v>825</v>
      </c>
      <c r="P2555" t="s">
        <v>11475</v>
      </c>
      <c r="R2555" t="s">
        <v>748</v>
      </c>
      <c r="S2555" t="s">
        <v>795</v>
      </c>
      <c r="T2555" t="s">
        <v>14805</v>
      </c>
      <c r="U2555" t="s">
        <v>965</v>
      </c>
      <c r="V2555" t="s">
        <v>10638</v>
      </c>
      <c r="W2555" t="s">
        <v>970</v>
      </c>
      <c r="X2555" t="s">
        <v>14809</v>
      </c>
    </row>
    <row r="2556" spans="2:24" ht="11" outlineLevel="1" x14ac:dyDescent="0.15">
      <c r="B2556" t="s">
        <v>1901</v>
      </c>
      <c r="C2556" t="s">
        <v>1902</v>
      </c>
      <c r="D2556" t="s">
        <v>251</v>
      </c>
      <c r="E2556" t="s">
        <v>10652</v>
      </c>
      <c r="F2556" t="s">
        <v>14804</v>
      </c>
      <c r="G2556" t="s">
        <v>1904</v>
      </c>
      <c r="H2556" s="17">
        <v>44547</v>
      </c>
      <c r="I2556" s="15">
        <v>2022</v>
      </c>
      <c r="J2556" t="s">
        <v>10634</v>
      </c>
      <c r="K2556" s="5">
        <v>23638.97</v>
      </c>
      <c r="L2556" t="s">
        <v>967</v>
      </c>
      <c r="M2556" t="s">
        <v>1903</v>
      </c>
      <c r="N2556" t="s">
        <v>10635</v>
      </c>
      <c r="O2556" t="s">
        <v>825</v>
      </c>
      <c r="P2556" t="s">
        <v>11475</v>
      </c>
      <c r="R2556" t="s">
        <v>748</v>
      </c>
      <c r="S2556" t="s">
        <v>795</v>
      </c>
      <c r="T2556" t="s">
        <v>14805</v>
      </c>
      <c r="U2556" t="s">
        <v>965</v>
      </c>
      <c r="V2556" t="s">
        <v>10638</v>
      </c>
      <c r="W2556" t="s">
        <v>970</v>
      </c>
      <c r="X2556" t="s">
        <v>14810</v>
      </c>
    </row>
    <row r="2557" spans="2:24" ht="11" outlineLevel="1" x14ac:dyDescent="0.15">
      <c r="B2557" t="s">
        <v>1906</v>
      </c>
      <c r="C2557" t="s">
        <v>337</v>
      </c>
      <c r="E2557" t="s">
        <v>10649</v>
      </c>
      <c r="F2557" t="s">
        <v>703</v>
      </c>
      <c r="G2557" t="s">
        <v>1907</v>
      </c>
      <c r="H2557" s="17">
        <v>44973</v>
      </c>
      <c r="I2557" s="15">
        <v>2023</v>
      </c>
      <c r="J2557" t="s">
        <v>10634</v>
      </c>
      <c r="K2557" s="5">
        <v>1342967.25</v>
      </c>
      <c r="L2557" t="s">
        <v>967</v>
      </c>
      <c r="M2557" t="s">
        <v>1141</v>
      </c>
      <c r="N2557" t="s">
        <v>10635</v>
      </c>
      <c r="O2557" t="s">
        <v>804</v>
      </c>
      <c r="P2557" t="s">
        <v>12118</v>
      </c>
      <c r="Q2557" t="s">
        <v>12118</v>
      </c>
      <c r="R2557" t="s">
        <v>748</v>
      </c>
      <c r="S2557" t="s">
        <v>795</v>
      </c>
      <c r="T2557" t="s">
        <v>14811</v>
      </c>
      <c r="U2557" t="s">
        <v>965</v>
      </c>
      <c r="V2557" t="s">
        <v>10638</v>
      </c>
      <c r="W2557" t="s">
        <v>970</v>
      </c>
      <c r="X2557" t="s">
        <v>14812</v>
      </c>
    </row>
    <row r="2558" spans="2:24" ht="11" outlineLevel="1" x14ac:dyDescent="0.15">
      <c r="B2558" t="s">
        <v>1906</v>
      </c>
      <c r="C2558" t="s">
        <v>337</v>
      </c>
      <c r="E2558" t="s">
        <v>10652</v>
      </c>
      <c r="F2558" t="s">
        <v>703</v>
      </c>
      <c r="G2558" t="s">
        <v>1907</v>
      </c>
      <c r="H2558" s="17">
        <v>45006</v>
      </c>
      <c r="I2558" s="15">
        <v>2023</v>
      </c>
      <c r="J2558" t="s">
        <v>10634</v>
      </c>
      <c r="K2558" s="5">
        <v>164722.4</v>
      </c>
      <c r="L2558" t="s">
        <v>967</v>
      </c>
      <c r="M2558" t="s">
        <v>1141</v>
      </c>
      <c r="N2558" t="s">
        <v>10635</v>
      </c>
      <c r="O2558" t="s">
        <v>804</v>
      </c>
      <c r="P2558" t="s">
        <v>12118</v>
      </c>
      <c r="Q2558" t="s">
        <v>11435</v>
      </c>
      <c r="R2558" t="s">
        <v>748</v>
      </c>
      <c r="S2558" t="s">
        <v>795</v>
      </c>
      <c r="T2558" t="s">
        <v>14813</v>
      </c>
      <c r="U2558" t="s">
        <v>965</v>
      </c>
      <c r="V2558" t="s">
        <v>10638</v>
      </c>
      <c r="W2558" t="s">
        <v>970</v>
      </c>
      <c r="X2558" t="s">
        <v>14814</v>
      </c>
    </row>
    <row r="2559" spans="2:24" ht="11" outlineLevel="1" x14ac:dyDescent="0.15">
      <c r="B2559" t="s">
        <v>1909</v>
      </c>
      <c r="C2559" t="s">
        <v>1910</v>
      </c>
      <c r="D2559" t="s">
        <v>223</v>
      </c>
      <c r="E2559" t="s">
        <v>10646</v>
      </c>
      <c r="F2559" t="s">
        <v>611</v>
      </c>
      <c r="G2559" t="s">
        <v>1475</v>
      </c>
      <c r="H2559" s="17">
        <v>44824</v>
      </c>
      <c r="I2559" s="15">
        <v>2022</v>
      </c>
      <c r="J2559" t="s">
        <v>10634</v>
      </c>
      <c r="K2559" s="5">
        <v>26236.34</v>
      </c>
      <c r="L2559" t="s">
        <v>967</v>
      </c>
      <c r="M2559" t="s">
        <v>985</v>
      </c>
      <c r="N2559" t="s">
        <v>10635</v>
      </c>
      <c r="O2559" t="s">
        <v>796</v>
      </c>
      <c r="P2559" t="s">
        <v>10671</v>
      </c>
      <c r="Q2559" t="s">
        <v>11057</v>
      </c>
      <c r="R2559" t="s">
        <v>755</v>
      </c>
      <c r="S2559" t="s">
        <v>795</v>
      </c>
      <c r="T2559" t="s">
        <v>14815</v>
      </c>
      <c r="U2559" t="s">
        <v>965</v>
      </c>
      <c r="V2559" t="s">
        <v>10638</v>
      </c>
      <c r="W2559" t="s">
        <v>970</v>
      </c>
      <c r="X2559" t="s">
        <v>14816</v>
      </c>
    </row>
    <row r="2560" spans="2:24" ht="11" outlineLevel="1" x14ac:dyDescent="0.15">
      <c r="B2560" t="s">
        <v>1909</v>
      </c>
      <c r="C2560" t="s">
        <v>1910</v>
      </c>
      <c r="D2560" t="s">
        <v>223</v>
      </c>
      <c r="E2560" t="s">
        <v>10664</v>
      </c>
      <c r="F2560" t="s">
        <v>611</v>
      </c>
      <c r="G2560" t="s">
        <v>1475</v>
      </c>
      <c r="H2560" s="17">
        <v>44593</v>
      </c>
      <c r="I2560" s="15">
        <v>2022</v>
      </c>
      <c r="J2560" t="s">
        <v>10634</v>
      </c>
      <c r="K2560" s="5">
        <v>28728.81</v>
      </c>
      <c r="L2560" t="s">
        <v>967</v>
      </c>
      <c r="M2560" t="s">
        <v>985</v>
      </c>
      <c r="N2560" t="s">
        <v>10635</v>
      </c>
      <c r="O2560" t="s">
        <v>796</v>
      </c>
      <c r="P2560" t="s">
        <v>10671</v>
      </c>
      <c r="Q2560" t="s">
        <v>10671</v>
      </c>
      <c r="R2560" t="s">
        <v>755</v>
      </c>
      <c r="S2560" t="s">
        <v>795</v>
      </c>
      <c r="T2560" t="s">
        <v>14815</v>
      </c>
      <c r="U2560" t="s">
        <v>965</v>
      </c>
      <c r="V2560" t="s">
        <v>10638</v>
      </c>
      <c r="W2560" t="s">
        <v>970</v>
      </c>
      <c r="X2560" t="s">
        <v>14817</v>
      </c>
    </row>
    <row r="2561" spans="2:24" ht="11" outlineLevel="1" x14ac:dyDescent="0.15">
      <c r="B2561" t="s">
        <v>1909</v>
      </c>
      <c r="C2561" t="s">
        <v>1910</v>
      </c>
      <c r="D2561" t="s">
        <v>223</v>
      </c>
      <c r="E2561" t="s">
        <v>10632</v>
      </c>
      <c r="F2561" t="s">
        <v>611</v>
      </c>
      <c r="G2561" t="s">
        <v>1475</v>
      </c>
      <c r="H2561" s="17">
        <v>44623</v>
      </c>
      <c r="I2561" s="15">
        <v>2022</v>
      </c>
      <c r="J2561" t="s">
        <v>10634</v>
      </c>
      <c r="K2561" s="5">
        <v>31293.53</v>
      </c>
      <c r="L2561" t="s">
        <v>967</v>
      </c>
      <c r="M2561" t="s">
        <v>985</v>
      </c>
      <c r="N2561" t="s">
        <v>10635</v>
      </c>
      <c r="O2561" t="s">
        <v>796</v>
      </c>
      <c r="P2561" t="s">
        <v>10671</v>
      </c>
      <c r="Q2561" t="s">
        <v>10671</v>
      </c>
      <c r="R2561" t="s">
        <v>755</v>
      </c>
      <c r="S2561" t="s">
        <v>795</v>
      </c>
      <c r="T2561" t="s">
        <v>14815</v>
      </c>
      <c r="U2561" t="s">
        <v>965</v>
      </c>
      <c r="V2561" t="s">
        <v>10638</v>
      </c>
      <c r="W2561" t="s">
        <v>970</v>
      </c>
      <c r="X2561" t="s">
        <v>14818</v>
      </c>
    </row>
    <row r="2562" spans="2:24" ht="11" outlineLevel="1" x14ac:dyDescent="0.15">
      <c r="B2562" t="s">
        <v>1909</v>
      </c>
      <c r="C2562" t="s">
        <v>1910</v>
      </c>
      <c r="D2562" t="s">
        <v>223</v>
      </c>
      <c r="E2562" t="s">
        <v>10658</v>
      </c>
      <c r="F2562" t="s">
        <v>611</v>
      </c>
      <c r="G2562" t="s">
        <v>1475</v>
      </c>
      <c r="H2562" s="17">
        <v>44754</v>
      </c>
      <c r="I2562" s="15">
        <v>2022</v>
      </c>
      <c r="J2562" t="s">
        <v>10634</v>
      </c>
      <c r="K2562" s="5">
        <v>0</v>
      </c>
      <c r="L2562" t="s">
        <v>967</v>
      </c>
      <c r="M2562" t="s">
        <v>985</v>
      </c>
      <c r="N2562" t="s">
        <v>10635</v>
      </c>
      <c r="O2562" t="s">
        <v>796</v>
      </c>
      <c r="P2562" t="s">
        <v>10671</v>
      </c>
      <c r="Q2562" t="s">
        <v>10671</v>
      </c>
      <c r="R2562" t="s">
        <v>755</v>
      </c>
      <c r="S2562" t="s">
        <v>795</v>
      </c>
      <c r="T2562" t="s">
        <v>14815</v>
      </c>
      <c r="U2562" t="s">
        <v>965</v>
      </c>
      <c r="V2562" t="s">
        <v>10638</v>
      </c>
      <c r="W2562" t="s">
        <v>970</v>
      </c>
      <c r="X2562" t="s">
        <v>14819</v>
      </c>
    </row>
    <row r="2563" spans="2:24" ht="11" outlineLevel="1" x14ac:dyDescent="0.15">
      <c r="B2563" t="s">
        <v>1909</v>
      </c>
      <c r="C2563" t="s">
        <v>1910</v>
      </c>
      <c r="D2563" t="s">
        <v>223</v>
      </c>
      <c r="E2563" t="s">
        <v>10661</v>
      </c>
      <c r="F2563" t="s">
        <v>611</v>
      </c>
      <c r="G2563" t="s">
        <v>1475</v>
      </c>
      <c r="H2563" s="17">
        <v>44775</v>
      </c>
      <c r="I2563" s="15">
        <v>2022</v>
      </c>
      <c r="J2563" t="s">
        <v>10634</v>
      </c>
      <c r="K2563" s="5">
        <v>0</v>
      </c>
      <c r="L2563" t="s">
        <v>967</v>
      </c>
      <c r="M2563" t="s">
        <v>985</v>
      </c>
      <c r="N2563" t="s">
        <v>10635</v>
      </c>
      <c r="O2563" t="s">
        <v>796</v>
      </c>
      <c r="P2563" t="s">
        <v>10671</v>
      </c>
      <c r="Q2563" t="s">
        <v>10671</v>
      </c>
      <c r="R2563" t="s">
        <v>755</v>
      </c>
      <c r="S2563" t="s">
        <v>795</v>
      </c>
      <c r="T2563" t="s">
        <v>14815</v>
      </c>
      <c r="U2563" t="s">
        <v>965</v>
      </c>
      <c r="V2563" t="s">
        <v>10638</v>
      </c>
      <c r="W2563" t="s">
        <v>970</v>
      </c>
      <c r="X2563" t="s">
        <v>14820</v>
      </c>
    </row>
    <row r="2564" spans="2:24" ht="11" outlineLevel="1" x14ac:dyDescent="0.15">
      <c r="B2564" t="s">
        <v>1909</v>
      </c>
      <c r="C2564" t="s">
        <v>1910</v>
      </c>
      <c r="D2564" t="s">
        <v>223</v>
      </c>
      <c r="E2564" t="s">
        <v>10640</v>
      </c>
      <c r="F2564" t="s">
        <v>611</v>
      </c>
      <c r="G2564" t="s">
        <v>1475</v>
      </c>
      <c r="H2564" s="17">
        <v>44853</v>
      </c>
      <c r="I2564" s="15">
        <v>2023</v>
      </c>
      <c r="J2564" t="s">
        <v>10634</v>
      </c>
      <c r="K2564" s="5">
        <v>0</v>
      </c>
      <c r="L2564" t="s">
        <v>967</v>
      </c>
      <c r="M2564" t="s">
        <v>985</v>
      </c>
      <c r="N2564" t="s">
        <v>10635</v>
      </c>
      <c r="O2564" t="s">
        <v>796</v>
      </c>
      <c r="P2564" t="s">
        <v>10671</v>
      </c>
      <c r="Q2564" t="s">
        <v>10671</v>
      </c>
      <c r="R2564" t="s">
        <v>755</v>
      </c>
      <c r="S2564" t="s">
        <v>795</v>
      </c>
      <c r="T2564" t="s">
        <v>14815</v>
      </c>
      <c r="U2564" t="s">
        <v>965</v>
      </c>
      <c r="V2564" t="s">
        <v>10638</v>
      </c>
      <c r="W2564" t="s">
        <v>970</v>
      </c>
      <c r="X2564" t="s">
        <v>14821</v>
      </c>
    </row>
    <row r="2565" spans="2:24" ht="11" outlineLevel="1" x14ac:dyDescent="0.15">
      <c r="B2565" t="s">
        <v>1909</v>
      </c>
      <c r="C2565" t="s">
        <v>1910</v>
      </c>
      <c r="D2565" t="s">
        <v>223</v>
      </c>
      <c r="E2565" t="s">
        <v>10767</v>
      </c>
      <c r="F2565" t="s">
        <v>611</v>
      </c>
      <c r="G2565" t="s">
        <v>1475</v>
      </c>
      <c r="H2565" s="17">
        <v>44874</v>
      </c>
      <c r="I2565" s="15">
        <v>2023</v>
      </c>
      <c r="J2565" t="s">
        <v>10634</v>
      </c>
      <c r="K2565" s="5">
        <v>20167.82</v>
      </c>
      <c r="L2565" t="s">
        <v>967</v>
      </c>
      <c r="M2565" t="s">
        <v>985</v>
      </c>
      <c r="N2565" t="s">
        <v>10635</v>
      </c>
      <c r="O2565" t="s">
        <v>796</v>
      </c>
      <c r="P2565" t="s">
        <v>10671</v>
      </c>
      <c r="Q2565" t="s">
        <v>10671</v>
      </c>
      <c r="R2565" t="s">
        <v>755</v>
      </c>
      <c r="S2565" t="s">
        <v>795</v>
      </c>
      <c r="T2565" t="s">
        <v>14815</v>
      </c>
      <c r="U2565" t="s">
        <v>965</v>
      </c>
      <c r="V2565" t="s">
        <v>10638</v>
      </c>
      <c r="W2565" t="s">
        <v>970</v>
      </c>
      <c r="X2565" t="s">
        <v>14822</v>
      </c>
    </row>
    <row r="2566" spans="2:24" ht="11" outlineLevel="1" x14ac:dyDescent="0.15">
      <c r="B2566" t="s">
        <v>1909</v>
      </c>
      <c r="C2566" t="s">
        <v>1910</v>
      </c>
      <c r="D2566" t="s">
        <v>223</v>
      </c>
      <c r="E2566" t="s">
        <v>10711</v>
      </c>
      <c r="F2566" t="s">
        <v>611</v>
      </c>
      <c r="G2566" t="s">
        <v>1475</v>
      </c>
      <c r="H2566" s="17">
        <v>44935</v>
      </c>
      <c r="I2566" s="15">
        <v>2023</v>
      </c>
      <c r="J2566" t="s">
        <v>10634</v>
      </c>
      <c r="K2566" s="5">
        <v>0</v>
      </c>
      <c r="L2566" t="s">
        <v>967</v>
      </c>
      <c r="M2566" t="s">
        <v>985</v>
      </c>
      <c r="N2566" t="s">
        <v>10635</v>
      </c>
      <c r="O2566" t="s">
        <v>796</v>
      </c>
      <c r="P2566" t="s">
        <v>10671</v>
      </c>
      <c r="Q2566" t="s">
        <v>10671</v>
      </c>
      <c r="R2566" t="s">
        <v>755</v>
      </c>
      <c r="S2566" t="s">
        <v>795</v>
      </c>
      <c r="T2566" t="s">
        <v>14815</v>
      </c>
      <c r="U2566" t="s">
        <v>965</v>
      </c>
      <c r="V2566" t="s">
        <v>10638</v>
      </c>
      <c r="W2566" t="s">
        <v>970</v>
      </c>
      <c r="X2566" t="s">
        <v>14823</v>
      </c>
    </row>
    <row r="2567" spans="2:24" ht="11" outlineLevel="1" x14ac:dyDescent="0.15">
      <c r="B2567" t="s">
        <v>1909</v>
      </c>
      <c r="C2567" t="s">
        <v>1910</v>
      </c>
      <c r="D2567" t="s">
        <v>223</v>
      </c>
      <c r="E2567" t="s">
        <v>10667</v>
      </c>
      <c r="F2567" t="s">
        <v>611</v>
      </c>
      <c r="G2567" t="s">
        <v>1475</v>
      </c>
      <c r="H2567" s="17">
        <v>44697</v>
      </c>
      <c r="I2567" s="15">
        <v>2022</v>
      </c>
      <c r="J2567" t="s">
        <v>10634</v>
      </c>
      <c r="K2567" s="5">
        <v>82834.710000000006</v>
      </c>
      <c r="L2567" t="s">
        <v>967</v>
      </c>
      <c r="M2567" t="s">
        <v>985</v>
      </c>
      <c r="N2567" t="s">
        <v>10635</v>
      </c>
      <c r="O2567" t="s">
        <v>796</v>
      </c>
      <c r="P2567" t="s">
        <v>10671</v>
      </c>
      <c r="Q2567" t="s">
        <v>10671</v>
      </c>
      <c r="R2567" t="s">
        <v>755</v>
      </c>
      <c r="S2567" t="s">
        <v>795</v>
      </c>
      <c r="T2567" t="s">
        <v>14815</v>
      </c>
      <c r="U2567" t="s">
        <v>965</v>
      </c>
      <c r="V2567" t="s">
        <v>10638</v>
      </c>
      <c r="W2567" t="s">
        <v>970</v>
      </c>
      <c r="X2567" t="s">
        <v>14824</v>
      </c>
    </row>
    <row r="2568" spans="2:24" ht="11" outlineLevel="1" x14ac:dyDescent="0.15">
      <c r="B2568" t="s">
        <v>1909</v>
      </c>
      <c r="C2568" t="s">
        <v>1910</v>
      </c>
      <c r="D2568" t="s">
        <v>223</v>
      </c>
      <c r="E2568" t="s">
        <v>10643</v>
      </c>
      <c r="F2568" t="s">
        <v>611</v>
      </c>
      <c r="G2568" t="s">
        <v>1475</v>
      </c>
      <c r="H2568" s="17">
        <v>44602</v>
      </c>
      <c r="I2568" s="15">
        <v>2022</v>
      </c>
      <c r="J2568" t="s">
        <v>10634</v>
      </c>
      <c r="K2568" s="5">
        <v>326496.33</v>
      </c>
      <c r="L2568" t="s">
        <v>967</v>
      </c>
      <c r="M2568" t="s">
        <v>985</v>
      </c>
      <c r="N2568" t="s">
        <v>10635</v>
      </c>
      <c r="O2568" t="s">
        <v>796</v>
      </c>
      <c r="P2568" t="s">
        <v>10671</v>
      </c>
      <c r="Q2568" t="s">
        <v>10671</v>
      </c>
      <c r="R2568" t="s">
        <v>755</v>
      </c>
      <c r="S2568" t="s">
        <v>795</v>
      </c>
      <c r="T2568" t="s">
        <v>14815</v>
      </c>
      <c r="U2568" t="s">
        <v>965</v>
      </c>
      <c r="V2568" t="s">
        <v>10638</v>
      </c>
      <c r="W2568" t="s">
        <v>970</v>
      </c>
      <c r="X2568" t="s">
        <v>14825</v>
      </c>
    </row>
    <row r="2569" spans="2:24" ht="11" outlineLevel="1" x14ac:dyDescent="0.15">
      <c r="B2569" t="s">
        <v>1909</v>
      </c>
      <c r="C2569" t="s">
        <v>1910</v>
      </c>
      <c r="D2569" t="s">
        <v>223</v>
      </c>
      <c r="E2569" t="s">
        <v>10649</v>
      </c>
      <c r="F2569" t="s">
        <v>611</v>
      </c>
      <c r="G2569" t="s">
        <v>1475</v>
      </c>
      <c r="H2569" s="17">
        <v>44452</v>
      </c>
      <c r="I2569" s="15">
        <v>2021</v>
      </c>
      <c r="J2569" t="s">
        <v>10634</v>
      </c>
      <c r="K2569" s="5">
        <v>979141.41</v>
      </c>
      <c r="L2569" t="s">
        <v>967</v>
      </c>
      <c r="M2569" t="s">
        <v>985</v>
      </c>
      <c r="N2569" t="s">
        <v>10635</v>
      </c>
      <c r="O2569" t="s">
        <v>796</v>
      </c>
      <c r="P2569" t="s">
        <v>10671</v>
      </c>
      <c r="Q2569" t="s">
        <v>10671</v>
      </c>
      <c r="R2569" t="s">
        <v>755</v>
      </c>
      <c r="S2569" t="s">
        <v>795</v>
      </c>
      <c r="T2569" t="s">
        <v>14815</v>
      </c>
      <c r="U2569" t="s">
        <v>965</v>
      </c>
      <c r="V2569" t="s">
        <v>10638</v>
      </c>
      <c r="W2569" t="s">
        <v>970</v>
      </c>
      <c r="X2569" t="s">
        <v>14826</v>
      </c>
    </row>
    <row r="2570" spans="2:24" ht="11" outlineLevel="1" x14ac:dyDescent="0.15">
      <c r="B2570" t="s">
        <v>1912</v>
      </c>
      <c r="C2570" t="s">
        <v>1913</v>
      </c>
      <c r="D2570" t="s">
        <v>231</v>
      </c>
      <c r="E2570" t="s">
        <v>10652</v>
      </c>
      <c r="F2570" t="s">
        <v>608</v>
      </c>
      <c r="G2570" t="s">
        <v>1184</v>
      </c>
      <c r="H2570" s="17">
        <v>43081</v>
      </c>
      <c r="I2570" s="15">
        <v>2018</v>
      </c>
      <c r="J2570" t="s">
        <v>10634</v>
      </c>
      <c r="K2570" s="5">
        <v>167018</v>
      </c>
      <c r="L2570" t="s">
        <v>967</v>
      </c>
      <c r="M2570" t="s">
        <v>985</v>
      </c>
      <c r="N2570" t="s">
        <v>10635</v>
      </c>
      <c r="O2570" t="s">
        <v>796</v>
      </c>
      <c r="P2570" t="s">
        <v>11969</v>
      </c>
      <c r="Q2570" t="s">
        <v>11969</v>
      </c>
      <c r="R2570" t="s">
        <v>744</v>
      </c>
      <c r="S2570" t="s">
        <v>795</v>
      </c>
      <c r="T2570" t="s">
        <v>14827</v>
      </c>
      <c r="U2570" t="s">
        <v>965</v>
      </c>
      <c r="V2570" t="s">
        <v>10638</v>
      </c>
      <c r="W2570" t="s">
        <v>970</v>
      </c>
      <c r="X2570" t="s">
        <v>14828</v>
      </c>
    </row>
    <row r="2571" spans="2:24" ht="11" outlineLevel="1" x14ac:dyDescent="0.15">
      <c r="B2571" t="s">
        <v>1912</v>
      </c>
      <c r="C2571" t="s">
        <v>1913</v>
      </c>
      <c r="D2571" t="s">
        <v>231</v>
      </c>
      <c r="E2571" t="s">
        <v>10649</v>
      </c>
      <c r="F2571" t="s">
        <v>608</v>
      </c>
      <c r="G2571" t="s">
        <v>1184</v>
      </c>
      <c r="H2571" s="17">
        <v>43034</v>
      </c>
      <c r="I2571" s="15">
        <v>2018</v>
      </c>
      <c r="J2571" t="s">
        <v>10634</v>
      </c>
      <c r="K2571" s="5">
        <v>1159811</v>
      </c>
      <c r="L2571" t="s">
        <v>967</v>
      </c>
      <c r="M2571" t="s">
        <v>985</v>
      </c>
      <c r="N2571" t="s">
        <v>10635</v>
      </c>
      <c r="O2571" t="s">
        <v>796</v>
      </c>
      <c r="P2571" t="s">
        <v>11969</v>
      </c>
      <c r="Q2571" t="s">
        <v>11969</v>
      </c>
      <c r="R2571" t="s">
        <v>744</v>
      </c>
      <c r="S2571" t="s">
        <v>795</v>
      </c>
      <c r="T2571" t="s">
        <v>14827</v>
      </c>
      <c r="U2571" t="s">
        <v>965</v>
      </c>
      <c r="V2571" t="s">
        <v>10638</v>
      </c>
      <c r="W2571" t="s">
        <v>970</v>
      </c>
      <c r="X2571" t="s">
        <v>14829</v>
      </c>
    </row>
    <row r="2572" spans="2:24" ht="11" outlineLevel="1" x14ac:dyDescent="0.15">
      <c r="B2572" t="s">
        <v>1912</v>
      </c>
      <c r="C2572" t="s">
        <v>1913</v>
      </c>
      <c r="D2572" t="s">
        <v>231</v>
      </c>
      <c r="E2572" t="s">
        <v>10664</v>
      </c>
      <c r="F2572" t="s">
        <v>608</v>
      </c>
      <c r="G2572" t="s">
        <v>1184</v>
      </c>
      <c r="H2572" s="17">
        <v>43108</v>
      </c>
      <c r="I2572" s="15">
        <v>2018</v>
      </c>
      <c r="J2572" t="s">
        <v>10634</v>
      </c>
      <c r="K2572" s="5">
        <v>37499</v>
      </c>
      <c r="L2572" t="s">
        <v>967</v>
      </c>
      <c r="M2572" t="s">
        <v>985</v>
      </c>
      <c r="N2572" t="s">
        <v>10635</v>
      </c>
      <c r="O2572" t="s">
        <v>796</v>
      </c>
      <c r="P2572" t="s">
        <v>11969</v>
      </c>
      <c r="Q2572" t="s">
        <v>11969</v>
      </c>
      <c r="R2572" t="s">
        <v>744</v>
      </c>
      <c r="S2572" t="s">
        <v>795</v>
      </c>
      <c r="T2572" t="s">
        <v>14827</v>
      </c>
      <c r="U2572" t="s">
        <v>965</v>
      </c>
      <c r="V2572" t="s">
        <v>10638</v>
      </c>
      <c r="W2572" t="s">
        <v>970</v>
      </c>
      <c r="X2572" t="s">
        <v>14830</v>
      </c>
    </row>
    <row r="2573" spans="2:24" ht="11" outlineLevel="1" x14ac:dyDescent="0.15">
      <c r="B2573" t="s">
        <v>1912</v>
      </c>
      <c r="C2573" t="s">
        <v>1913</v>
      </c>
      <c r="D2573" t="s">
        <v>231</v>
      </c>
      <c r="E2573" t="s">
        <v>10632</v>
      </c>
      <c r="F2573" t="s">
        <v>608</v>
      </c>
      <c r="G2573" t="s">
        <v>1184</v>
      </c>
      <c r="H2573" s="17">
        <v>43203</v>
      </c>
      <c r="I2573" s="15">
        <v>2018</v>
      </c>
      <c r="J2573" t="s">
        <v>10634</v>
      </c>
      <c r="K2573" s="5">
        <v>79073</v>
      </c>
      <c r="L2573" t="s">
        <v>967</v>
      </c>
      <c r="M2573" t="s">
        <v>985</v>
      </c>
      <c r="N2573" t="s">
        <v>10635</v>
      </c>
      <c r="O2573" t="s">
        <v>796</v>
      </c>
      <c r="P2573" t="s">
        <v>11969</v>
      </c>
      <c r="Q2573" t="s">
        <v>11969</v>
      </c>
      <c r="R2573" t="s">
        <v>744</v>
      </c>
      <c r="S2573" t="s">
        <v>795</v>
      </c>
      <c r="T2573" t="s">
        <v>14827</v>
      </c>
      <c r="U2573" t="s">
        <v>965</v>
      </c>
      <c r="V2573" t="s">
        <v>10638</v>
      </c>
      <c r="W2573" t="s">
        <v>970</v>
      </c>
      <c r="X2573" t="s">
        <v>14831</v>
      </c>
    </row>
    <row r="2574" spans="2:24" ht="11" outlineLevel="1" x14ac:dyDescent="0.15">
      <c r="B2574" t="s">
        <v>1912</v>
      </c>
      <c r="C2574" t="s">
        <v>1913</v>
      </c>
      <c r="D2574" t="s">
        <v>231</v>
      </c>
      <c r="E2574" t="s">
        <v>10643</v>
      </c>
      <c r="F2574" t="s">
        <v>608</v>
      </c>
      <c r="G2574" t="s">
        <v>1184</v>
      </c>
      <c r="H2574" s="17">
        <v>43161</v>
      </c>
      <c r="I2574" s="15">
        <v>2018</v>
      </c>
      <c r="J2574" t="s">
        <v>10634</v>
      </c>
      <c r="K2574" s="5">
        <v>33942</v>
      </c>
      <c r="L2574" t="s">
        <v>967</v>
      </c>
      <c r="M2574" t="s">
        <v>985</v>
      </c>
      <c r="N2574" t="s">
        <v>10635</v>
      </c>
      <c r="O2574" t="s">
        <v>796</v>
      </c>
      <c r="P2574" t="s">
        <v>11969</v>
      </c>
      <c r="Q2574" t="s">
        <v>11969</v>
      </c>
      <c r="R2574" t="s">
        <v>744</v>
      </c>
      <c r="S2574" t="s">
        <v>795</v>
      </c>
      <c r="T2574" t="s">
        <v>14827</v>
      </c>
      <c r="U2574" t="s">
        <v>965</v>
      </c>
      <c r="V2574" t="s">
        <v>10638</v>
      </c>
      <c r="W2574" t="s">
        <v>970</v>
      </c>
      <c r="X2574" t="s">
        <v>14832</v>
      </c>
    </row>
    <row r="2575" spans="2:24" ht="11" outlineLevel="1" x14ac:dyDescent="0.15">
      <c r="B2575" t="s">
        <v>1915</v>
      </c>
      <c r="C2575" t="s">
        <v>1916</v>
      </c>
      <c r="D2575" t="s">
        <v>223</v>
      </c>
      <c r="E2575" t="s">
        <v>10643</v>
      </c>
      <c r="F2575" t="s">
        <v>611</v>
      </c>
      <c r="G2575" t="s">
        <v>1475</v>
      </c>
      <c r="H2575" s="17">
        <v>46051</v>
      </c>
      <c r="I2575" s="15">
        <v>2026</v>
      </c>
      <c r="J2575" t="s">
        <v>10634</v>
      </c>
      <c r="K2575" s="5">
        <v>0</v>
      </c>
      <c r="L2575" t="s">
        <v>967</v>
      </c>
      <c r="M2575" t="s">
        <v>985</v>
      </c>
      <c r="N2575" t="s">
        <v>10635</v>
      </c>
      <c r="O2575" t="s">
        <v>796</v>
      </c>
      <c r="P2575" t="s">
        <v>10885</v>
      </c>
      <c r="Q2575" t="s">
        <v>10671</v>
      </c>
      <c r="R2575" t="s">
        <v>740</v>
      </c>
      <c r="S2575" t="s">
        <v>795</v>
      </c>
      <c r="T2575" t="s">
        <v>14833</v>
      </c>
      <c r="U2575" t="s">
        <v>965</v>
      </c>
      <c r="V2575" t="s">
        <v>10638</v>
      </c>
      <c r="W2575" t="s">
        <v>970</v>
      </c>
      <c r="X2575" t="s">
        <v>14834</v>
      </c>
    </row>
    <row r="2576" spans="2:24" ht="11" outlineLevel="1" x14ac:dyDescent="0.15">
      <c r="B2576" t="s">
        <v>1915</v>
      </c>
      <c r="C2576" t="s">
        <v>1916</v>
      </c>
      <c r="D2576" t="s">
        <v>223</v>
      </c>
      <c r="E2576" t="s">
        <v>10632</v>
      </c>
      <c r="F2576" t="s">
        <v>611</v>
      </c>
      <c r="G2576" t="s">
        <v>1475</v>
      </c>
      <c r="H2576" s="17">
        <v>46079</v>
      </c>
      <c r="I2576" s="15">
        <v>2026</v>
      </c>
      <c r="J2576" t="s">
        <v>10634</v>
      </c>
      <c r="K2576" s="5">
        <v>0</v>
      </c>
      <c r="L2576" t="s">
        <v>967</v>
      </c>
      <c r="M2576" t="s">
        <v>985</v>
      </c>
      <c r="N2576" t="s">
        <v>10635</v>
      </c>
      <c r="O2576" t="s">
        <v>796</v>
      </c>
      <c r="P2576" t="s">
        <v>10885</v>
      </c>
      <c r="Q2576" t="s">
        <v>10671</v>
      </c>
      <c r="R2576" t="s">
        <v>740</v>
      </c>
      <c r="S2576" t="s">
        <v>795</v>
      </c>
      <c r="T2576" t="s">
        <v>14833</v>
      </c>
      <c r="U2576" t="s">
        <v>965</v>
      </c>
      <c r="V2576" t="s">
        <v>10638</v>
      </c>
      <c r="W2576" t="s">
        <v>970</v>
      </c>
      <c r="X2576" t="s">
        <v>14835</v>
      </c>
    </row>
    <row r="2577" spans="2:24" ht="11" outlineLevel="1" x14ac:dyDescent="0.15">
      <c r="B2577" t="s">
        <v>1915</v>
      </c>
      <c r="C2577" t="s">
        <v>1916</v>
      </c>
      <c r="D2577" t="s">
        <v>223</v>
      </c>
      <c r="E2577" t="s">
        <v>10649</v>
      </c>
      <c r="F2577" t="s">
        <v>611</v>
      </c>
      <c r="G2577" t="s">
        <v>1475</v>
      </c>
      <c r="H2577" s="17">
        <v>45791</v>
      </c>
      <c r="I2577" s="15">
        <v>2025</v>
      </c>
      <c r="J2577" t="s">
        <v>10634</v>
      </c>
      <c r="K2577" s="5">
        <v>1466981.96</v>
      </c>
      <c r="L2577" t="s">
        <v>967</v>
      </c>
      <c r="M2577" t="s">
        <v>985</v>
      </c>
      <c r="N2577" t="s">
        <v>10635</v>
      </c>
      <c r="O2577" t="s">
        <v>796</v>
      </c>
      <c r="P2577" t="s">
        <v>10885</v>
      </c>
      <c r="Q2577" t="s">
        <v>10671</v>
      </c>
      <c r="R2577" t="s">
        <v>740</v>
      </c>
      <c r="S2577" t="s">
        <v>795</v>
      </c>
      <c r="T2577" t="s">
        <v>14836</v>
      </c>
      <c r="U2577" t="s">
        <v>965</v>
      </c>
      <c r="V2577" t="s">
        <v>10638</v>
      </c>
      <c r="W2577" t="s">
        <v>970</v>
      </c>
      <c r="X2577" t="s">
        <v>14837</v>
      </c>
    </row>
    <row r="2578" spans="2:24" ht="11" outlineLevel="1" x14ac:dyDescent="0.15">
      <c r="B2578" t="s">
        <v>1915</v>
      </c>
      <c r="C2578" t="s">
        <v>1916</v>
      </c>
      <c r="D2578" t="s">
        <v>223</v>
      </c>
      <c r="E2578" t="s">
        <v>10664</v>
      </c>
      <c r="F2578" t="s">
        <v>611</v>
      </c>
      <c r="G2578" t="s">
        <v>1475</v>
      </c>
      <c r="H2578" s="17">
        <v>45986</v>
      </c>
      <c r="I2578" s="15">
        <v>2026</v>
      </c>
      <c r="J2578" t="s">
        <v>10634</v>
      </c>
      <c r="K2578" s="5">
        <v>0</v>
      </c>
      <c r="L2578" t="s">
        <v>967</v>
      </c>
      <c r="M2578" t="s">
        <v>985</v>
      </c>
      <c r="N2578" t="s">
        <v>10635</v>
      </c>
      <c r="O2578" t="s">
        <v>796</v>
      </c>
      <c r="P2578" t="s">
        <v>10885</v>
      </c>
      <c r="Q2578" t="s">
        <v>10671</v>
      </c>
      <c r="R2578" t="s">
        <v>740</v>
      </c>
      <c r="S2578" t="s">
        <v>795</v>
      </c>
      <c r="T2578" t="s">
        <v>14833</v>
      </c>
      <c r="U2578" t="s">
        <v>965</v>
      </c>
      <c r="V2578" t="s">
        <v>10638</v>
      </c>
      <c r="W2578" t="s">
        <v>970</v>
      </c>
      <c r="X2578" t="s">
        <v>14838</v>
      </c>
    </row>
    <row r="2579" spans="2:24" ht="11" outlineLevel="1" x14ac:dyDescent="0.15">
      <c r="B2579" t="s">
        <v>1915</v>
      </c>
      <c r="C2579" t="s">
        <v>1916</v>
      </c>
      <c r="D2579" t="s">
        <v>223</v>
      </c>
      <c r="E2579" t="s">
        <v>10667</v>
      </c>
      <c r="F2579" t="s">
        <v>611</v>
      </c>
      <c r="G2579" t="s">
        <v>1475</v>
      </c>
      <c r="H2579" s="17">
        <v>46092</v>
      </c>
      <c r="I2579" s="15">
        <v>2026</v>
      </c>
      <c r="J2579" t="s">
        <v>10634</v>
      </c>
      <c r="K2579" s="5">
        <v>0</v>
      </c>
      <c r="L2579" t="s">
        <v>967</v>
      </c>
      <c r="M2579" t="s">
        <v>985</v>
      </c>
      <c r="N2579" t="s">
        <v>10635</v>
      </c>
      <c r="O2579" t="s">
        <v>796</v>
      </c>
      <c r="P2579" t="s">
        <v>10885</v>
      </c>
      <c r="Q2579" t="s">
        <v>10671</v>
      </c>
      <c r="R2579" t="s">
        <v>740</v>
      </c>
      <c r="S2579" t="s">
        <v>795</v>
      </c>
      <c r="T2579" t="s">
        <v>14833</v>
      </c>
      <c r="U2579" t="s">
        <v>965</v>
      </c>
      <c r="V2579" t="s">
        <v>10638</v>
      </c>
      <c r="W2579" t="s">
        <v>970</v>
      </c>
      <c r="X2579" t="s">
        <v>14839</v>
      </c>
    </row>
    <row r="2580" spans="2:24" ht="11" outlineLevel="1" x14ac:dyDescent="0.15">
      <c r="B2580" t="s">
        <v>1915</v>
      </c>
      <c r="C2580" t="s">
        <v>1916</v>
      </c>
      <c r="D2580" t="s">
        <v>223</v>
      </c>
      <c r="E2580" t="s">
        <v>10652</v>
      </c>
      <c r="F2580" t="s">
        <v>611</v>
      </c>
      <c r="G2580" t="s">
        <v>1475</v>
      </c>
      <c r="H2580" s="17">
        <v>45905</v>
      </c>
      <c r="I2580" s="15">
        <v>2025</v>
      </c>
      <c r="J2580" t="s">
        <v>10634</v>
      </c>
      <c r="K2580" s="5">
        <v>0</v>
      </c>
      <c r="L2580" t="s">
        <v>967</v>
      </c>
      <c r="M2580" t="s">
        <v>985</v>
      </c>
      <c r="N2580" t="s">
        <v>10635</v>
      </c>
      <c r="O2580" t="s">
        <v>796</v>
      </c>
      <c r="P2580" t="s">
        <v>10885</v>
      </c>
      <c r="Q2580" t="s">
        <v>10671</v>
      </c>
      <c r="R2580" t="s">
        <v>740</v>
      </c>
      <c r="S2580" t="s">
        <v>795</v>
      </c>
      <c r="T2580" t="s">
        <v>14833</v>
      </c>
      <c r="U2580" t="s">
        <v>965</v>
      </c>
      <c r="V2580" t="s">
        <v>10638</v>
      </c>
      <c r="W2580" t="s">
        <v>970</v>
      </c>
      <c r="X2580" t="s">
        <v>14840</v>
      </c>
    </row>
    <row r="2581" spans="2:24" ht="11" outlineLevel="1" x14ac:dyDescent="0.15">
      <c r="B2581" t="s">
        <v>1918</v>
      </c>
      <c r="C2581" t="s">
        <v>1919</v>
      </c>
      <c r="D2581" t="s">
        <v>338</v>
      </c>
      <c r="E2581" t="s">
        <v>10664</v>
      </c>
      <c r="F2581" t="s">
        <v>640</v>
      </c>
      <c r="G2581" t="s">
        <v>1044</v>
      </c>
      <c r="H2581" s="17">
        <v>45863</v>
      </c>
      <c r="I2581" s="15">
        <v>2025</v>
      </c>
      <c r="J2581" t="s">
        <v>10634</v>
      </c>
      <c r="K2581" s="5">
        <v>126394</v>
      </c>
      <c r="L2581" t="s">
        <v>967</v>
      </c>
      <c r="M2581" t="s">
        <v>1903</v>
      </c>
      <c r="N2581" t="s">
        <v>10635</v>
      </c>
      <c r="O2581" t="s">
        <v>825</v>
      </c>
      <c r="P2581" t="s">
        <v>11475</v>
      </c>
      <c r="Q2581" t="s">
        <v>14841</v>
      </c>
      <c r="R2581" t="s">
        <v>748</v>
      </c>
      <c r="S2581" t="s">
        <v>795</v>
      </c>
      <c r="T2581" t="s">
        <v>14842</v>
      </c>
      <c r="U2581" t="s">
        <v>965</v>
      </c>
      <c r="V2581" t="s">
        <v>10638</v>
      </c>
      <c r="W2581" t="s">
        <v>970</v>
      </c>
      <c r="X2581" t="s">
        <v>14843</v>
      </c>
    </row>
    <row r="2582" spans="2:24" ht="11" outlineLevel="1" x14ac:dyDescent="0.15">
      <c r="B2582" t="s">
        <v>1918</v>
      </c>
      <c r="C2582" t="s">
        <v>1919</v>
      </c>
      <c r="D2582" t="s">
        <v>338</v>
      </c>
      <c r="E2582" t="s">
        <v>10652</v>
      </c>
      <c r="F2582" t="s">
        <v>640</v>
      </c>
      <c r="G2582" t="s">
        <v>1044</v>
      </c>
      <c r="H2582" s="17">
        <v>45791</v>
      </c>
      <c r="I2582" s="15">
        <v>2025</v>
      </c>
      <c r="J2582" t="s">
        <v>10634</v>
      </c>
      <c r="K2582" s="5">
        <v>264251</v>
      </c>
      <c r="L2582" t="s">
        <v>967</v>
      </c>
      <c r="M2582" t="s">
        <v>1903</v>
      </c>
      <c r="N2582" t="s">
        <v>10635</v>
      </c>
      <c r="O2582" t="s">
        <v>825</v>
      </c>
      <c r="P2582" t="s">
        <v>11475</v>
      </c>
      <c r="Q2582" t="s">
        <v>14841</v>
      </c>
      <c r="R2582" t="s">
        <v>748</v>
      </c>
      <c r="S2582" t="s">
        <v>795</v>
      </c>
      <c r="T2582" t="s">
        <v>14842</v>
      </c>
      <c r="U2582" t="s">
        <v>965</v>
      </c>
      <c r="V2582" t="s">
        <v>10638</v>
      </c>
      <c r="W2582" t="s">
        <v>970</v>
      </c>
      <c r="X2582" t="s">
        <v>14844</v>
      </c>
    </row>
    <row r="2583" spans="2:24" ht="11" outlineLevel="1" x14ac:dyDescent="0.15">
      <c r="B2583" t="s">
        <v>1918</v>
      </c>
      <c r="C2583" t="s">
        <v>1919</v>
      </c>
      <c r="D2583" t="s">
        <v>338</v>
      </c>
      <c r="E2583" t="s">
        <v>10649</v>
      </c>
      <c r="F2583" t="s">
        <v>640</v>
      </c>
      <c r="G2583" t="s">
        <v>1044</v>
      </c>
      <c r="H2583" s="17">
        <v>45712</v>
      </c>
      <c r="I2583" s="15">
        <v>2025</v>
      </c>
      <c r="J2583" t="s">
        <v>10634</v>
      </c>
      <c r="K2583" s="5">
        <v>1074775</v>
      </c>
      <c r="L2583" t="s">
        <v>967</v>
      </c>
      <c r="M2583" t="s">
        <v>1903</v>
      </c>
      <c r="N2583" t="s">
        <v>10635</v>
      </c>
      <c r="O2583" t="s">
        <v>825</v>
      </c>
      <c r="P2583" t="s">
        <v>11475</v>
      </c>
      <c r="Q2583" t="s">
        <v>14841</v>
      </c>
      <c r="R2583" t="s">
        <v>748</v>
      </c>
      <c r="S2583" t="s">
        <v>795</v>
      </c>
      <c r="T2583" t="s">
        <v>14845</v>
      </c>
      <c r="U2583" t="s">
        <v>965</v>
      </c>
      <c r="V2583" t="s">
        <v>10638</v>
      </c>
      <c r="W2583" t="s">
        <v>970</v>
      </c>
      <c r="X2583" t="s">
        <v>14846</v>
      </c>
    </row>
    <row r="2584" spans="2:24" ht="11" outlineLevel="1" x14ac:dyDescent="0.15">
      <c r="B2584" t="s">
        <v>1921</v>
      </c>
      <c r="C2584" t="s">
        <v>340</v>
      </c>
      <c r="E2584" t="s">
        <v>10632</v>
      </c>
      <c r="F2584" t="s">
        <v>1722</v>
      </c>
      <c r="G2584" t="s">
        <v>1819</v>
      </c>
      <c r="H2584" s="17">
        <v>43662</v>
      </c>
      <c r="I2584" s="15">
        <v>2019</v>
      </c>
      <c r="J2584" t="s">
        <v>10634</v>
      </c>
      <c r="K2584" s="5">
        <v>0</v>
      </c>
      <c r="L2584" t="s">
        <v>967</v>
      </c>
      <c r="M2584" t="s">
        <v>956</v>
      </c>
      <c r="N2584" t="s">
        <v>10635</v>
      </c>
      <c r="O2584" t="s">
        <v>796</v>
      </c>
      <c r="P2584" t="s">
        <v>10671</v>
      </c>
      <c r="Q2584" t="s">
        <v>11057</v>
      </c>
      <c r="R2584" t="s">
        <v>744</v>
      </c>
      <c r="S2584" t="s">
        <v>795</v>
      </c>
      <c r="T2584" t="s">
        <v>14847</v>
      </c>
      <c r="U2584" t="s">
        <v>965</v>
      </c>
      <c r="V2584" t="s">
        <v>10638</v>
      </c>
      <c r="W2584" t="s">
        <v>970</v>
      </c>
      <c r="X2584" t="s">
        <v>14848</v>
      </c>
    </row>
    <row r="2585" spans="2:24" ht="11" outlineLevel="1" x14ac:dyDescent="0.15">
      <c r="B2585" t="s">
        <v>1921</v>
      </c>
      <c r="C2585" t="s">
        <v>340</v>
      </c>
      <c r="E2585" t="s">
        <v>10652</v>
      </c>
      <c r="F2585" t="s">
        <v>1722</v>
      </c>
      <c r="G2585" t="s">
        <v>1819</v>
      </c>
      <c r="H2585" s="17">
        <v>43291</v>
      </c>
      <c r="I2585" s="15">
        <v>2018</v>
      </c>
      <c r="J2585" t="s">
        <v>10634</v>
      </c>
      <c r="K2585" s="5">
        <v>0</v>
      </c>
      <c r="L2585" t="s">
        <v>967</v>
      </c>
      <c r="M2585" t="s">
        <v>956</v>
      </c>
      <c r="N2585" t="s">
        <v>10635</v>
      </c>
      <c r="O2585" t="s">
        <v>796</v>
      </c>
      <c r="P2585" t="s">
        <v>10671</v>
      </c>
      <c r="Q2585" t="s">
        <v>11057</v>
      </c>
      <c r="R2585" t="s">
        <v>744</v>
      </c>
      <c r="S2585" t="s">
        <v>795</v>
      </c>
      <c r="T2585" t="s">
        <v>14849</v>
      </c>
      <c r="U2585" t="s">
        <v>965</v>
      </c>
      <c r="V2585" t="s">
        <v>10638</v>
      </c>
      <c r="W2585" t="s">
        <v>970</v>
      </c>
      <c r="X2585" t="s">
        <v>14850</v>
      </c>
    </row>
    <row r="2586" spans="2:24" ht="11" outlineLevel="1" x14ac:dyDescent="0.15">
      <c r="B2586" t="s">
        <v>1921</v>
      </c>
      <c r="C2586" t="s">
        <v>340</v>
      </c>
      <c r="E2586" t="s">
        <v>10667</v>
      </c>
      <c r="F2586" t="s">
        <v>1722</v>
      </c>
      <c r="G2586" t="s">
        <v>1819</v>
      </c>
      <c r="H2586" s="17">
        <v>43670</v>
      </c>
      <c r="I2586" s="15">
        <v>2019</v>
      </c>
      <c r="J2586" t="s">
        <v>10634</v>
      </c>
      <c r="K2586" s="5">
        <v>-286148.71999999997</v>
      </c>
      <c r="L2586" t="s">
        <v>967</v>
      </c>
      <c r="M2586" t="s">
        <v>956</v>
      </c>
      <c r="N2586" t="s">
        <v>10635</v>
      </c>
      <c r="O2586" t="s">
        <v>796</v>
      </c>
      <c r="P2586" t="s">
        <v>10671</v>
      </c>
      <c r="Q2586" t="s">
        <v>11057</v>
      </c>
      <c r="R2586" t="s">
        <v>744</v>
      </c>
      <c r="S2586" t="s">
        <v>795</v>
      </c>
      <c r="T2586" t="s">
        <v>14851</v>
      </c>
      <c r="U2586" t="s">
        <v>965</v>
      </c>
      <c r="V2586" t="s">
        <v>10638</v>
      </c>
      <c r="W2586" t="s">
        <v>970</v>
      </c>
      <c r="X2586" t="s">
        <v>14852</v>
      </c>
    </row>
    <row r="2587" spans="2:24" ht="11" outlineLevel="1" x14ac:dyDescent="0.15">
      <c r="B2587" t="s">
        <v>1921</v>
      </c>
      <c r="C2587" t="s">
        <v>340</v>
      </c>
      <c r="E2587" t="s">
        <v>10664</v>
      </c>
      <c r="F2587" t="s">
        <v>1722</v>
      </c>
      <c r="G2587" t="s">
        <v>1819</v>
      </c>
      <c r="H2587" s="17">
        <v>43312</v>
      </c>
      <c r="I2587" s="15">
        <v>2018</v>
      </c>
      <c r="J2587" t="s">
        <v>10634</v>
      </c>
      <c r="K2587" s="5">
        <v>0</v>
      </c>
      <c r="L2587" t="s">
        <v>967</v>
      </c>
      <c r="M2587" t="s">
        <v>956</v>
      </c>
      <c r="N2587" t="s">
        <v>10635</v>
      </c>
      <c r="O2587" t="s">
        <v>796</v>
      </c>
      <c r="P2587" t="s">
        <v>10671</v>
      </c>
      <c r="Q2587" t="s">
        <v>11057</v>
      </c>
      <c r="R2587" t="s">
        <v>744</v>
      </c>
      <c r="S2587" t="s">
        <v>795</v>
      </c>
      <c r="T2587" t="s">
        <v>14849</v>
      </c>
      <c r="U2587" t="s">
        <v>965</v>
      </c>
      <c r="V2587" t="s">
        <v>10638</v>
      </c>
      <c r="W2587" t="s">
        <v>970</v>
      </c>
      <c r="X2587" t="s">
        <v>14853</v>
      </c>
    </row>
    <row r="2588" spans="2:24" ht="11" outlineLevel="1" x14ac:dyDescent="0.15">
      <c r="B2588" t="s">
        <v>1923</v>
      </c>
      <c r="C2588" t="s">
        <v>1649</v>
      </c>
      <c r="D2588" t="s">
        <v>200</v>
      </c>
      <c r="E2588" t="s">
        <v>10649</v>
      </c>
      <c r="F2588" t="s">
        <v>609</v>
      </c>
      <c r="G2588" t="s">
        <v>1547</v>
      </c>
      <c r="H2588" s="17">
        <v>42459</v>
      </c>
      <c r="I2588" s="15">
        <v>2016</v>
      </c>
      <c r="J2588" t="s">
        <v>10634</v>
      </c>
      <c r="K2588" s="5">
        <v>1441780.16</v>
      </c>
      <c r="L2588" t="s">
        <v>967</v>
      </c>
      <c r="M2588" t="s">
        <v>985</v>
      </c>
      <c r="N2588" t="s">
        <v>10635</v>
      </c>
      <c r="O2588" t="s">
        <v>796</v>
      </c>
      <c r="P2588" t="s">
        <v>10671</v>
      </c>
      <c r="Q2588" t="s">
        <v>14854</v>
      </c>
      <c r="R2588" t="s">
        <v>737</v>
      </c>
      <c r="S2588" t="s">
        <v>803</v>
      </c>
      <c r="T2588" t="s">
        <v>14855</v>
      </c>
      <c r="U2588" t="s">
        <v>965</v>
      </c>
      <c r="V2588" t="s">
        <v>10638</v>
      </c>
      <c r="W2588" t="s">
        <v>970</v>
      </c>
      <c r="X2588" t="s">
        <v>14856</v>
      </c>
    </row>
    <row r="2589" spans="2:24" ht="11" outlineLevel="1" x14ac:dyDescent="0.15">
      <c r="B2589" t="s">
        <v>1923</v>
      </c>
      <c r="C2589" t="s">
        <v>1649</v>
      </c>
      <c r="D2589" t="s">
        <v>200</v>
      </c>
      <c r="E2589" t="s">
        <v>10989</v>
      </c>
      <c r="F2589" t="s">
        <v>609</v>
      </c>
      <c r="G2589" t="s">
        <v>1547</v>
      </c>
      <c r="H2589" s="17">
        <v>42646</v>
      </c>
      <c r="I2589" s="15">
        <v>2017</v>
      </c>
      <c r="J2589" t="s">
        <v>10634</v>
      </c>
      <c r="K2589" s="5">
        <v>0</v>
      </c>
      <c r="L2589" t="s">
        <v>967</v>
      </c>
      <c r="M2589" t="s">
        <v>985</v>
      </c>
      <c r="N2589" t="s">
        <v>10635</v>
      </c>
      <c r="O2589" t="s">
        <v>796</v>
      </c>
      <c r="P2589" t="s">
        <v>10671</v>
      </c>
      <c r="Q2589" t="s">
        <v>10685</v>
      </c>
      <c r="R2589" t="s">
        <v>737</v>
      </c>
      <c r="S2589" t="s">
        <v>803</v>
      </c>
      <c r="T2589" t="s">
        <v>14857</v>
      </c>
      <c r="U2589" t="s">
        <v>965</v>
      </c>
      <c r="V2589" t="s">
        <v>10638</v>
      </c>
      <c r="W2589" t="s">
        <v>970</v>
      </c>
      <c r="X2589" t="s">
        <v>14858</v>
      </c>
    </row>
    <row r="2590" spans="2:24" ht="11" outlineLevel="1" x14ac:dyDescent="0.15">
      <c r="B2590" t="s">
        <v>1925</v>
      </c>
      <c r="C2590" t="s">
        <v>1753</v>
      </c>
      <c r="D2590" t="s">
        <v>188</v>
      </c>
      <c r="E2590" t="s">
        <v>10956</v>
      </c>
      <c r="F2590" t="s">
        <v>644</v>
      </c>
      <c r="G2590" t="s">
        <v>1926</v>
      </c>
      <c r="H2590" s="17">
        <v>43244</v>
      </c>
      <c r="I2590" s="15">
        <v>2018</v>
      </c>
      <c r="J2590" t="s">
        <v>10634</v>
      </c>
      <c r="K2590" s="5">
        <v>0</v>
      </c>
      <c r="L2590" t="s">
        <v>967</v>
      </c>
      <c r="M2590" t="s">
        <v>985</v>
      </c>
      <c r="N2590" t="s">
        <v>10635</v>
      </c>
      <c r="O2590" t="s">
        <v>804</v>
      </c>
      <c r="P2590" t="s">
        <v>11712</v>
      </c>
      <c r="Q2590" t="s">
        <v>11712</v>
      </c>
      <c r="R2590" t="s">
        <v>738</v>
      </c>
      <c r="S2590" t="s">
        <v>803</v>
      </c>
      <c r="T2590" t="s">
        <v>14859</v>
      </c>
      <c r="U2590" t="s">
        <v>965</v>
      </c>
      <c r="V2590" t="s">
        <v>10638</v>
      </c>
      <c r="W2590" t="s">
        <v>970</v>
      </c>
      <c r="X2590" t="s">
        <v>14860</v>
      </c>
    </row>
    <row r="2591" spans="2:24" ht="11" outlineLevel="1" x14ac:dyDescent="0.15">
      <c r="B2591" t="s">
        <v>1925</v>
      </c>
      <c r="C2591" t="s">
        <v>1753</v>
      </c>
      <c r="D2591" t="s">
        <v>188</v>
      </c>
      <c r="E2591" t="s">
        <v>10950</v>
      </c>
      <c r="F2591" t="s">
        <v>644</v>
      </c>
      <c r="G2591" t="s">
        <v>1926</v>
      </c>
      <c r="H2591" s="17">
        <v>42076</v>
      </c>
      <c r="I2591" s="15">
        <v>2015</v>
      </c>
      <c r="J2591" t="s">
        <v>10634</v>
      </c>
      <c r="K2591" s="5">
        <v>0</v>
      </c>
      <c r="L2591" t="s">
        <v>967</v>
      </c>
      <c r="M2591" t="s">
        <v>985</v>
      </c>
      <c r="N2591" t="s">
        <v>10635</v>
      </c>
      <c r="O2591" t="s">
        <v>804</v>
      </c>
      <c r="P2591" t="s">
        <v>11712</v>
      </c>
      <c r="Q2591" t="s">
        <v>14861</v>
      </c>
      <c r="R2591" t="s">
        <v>738</v>
      </c>
      <c r="S2591" t="s">
        <v>803</v>
      </c>
      <c r="T2591" t="s">
        <v>14862</v>
      </c>
      <c r="U2591" t="s">
        <v>965</v>
      </c>
      <c r="V2591" t="s">
        <v>10638</v>
      </c>
      <c r="W2591" t="s">
        <v>970</v>
      </c>
      <c r="X2591" t="s">
        <v>14863</v>
      </c>
    </row>
    <row r="2592" spans="2:24" ht="11" outlineLevel="1" x14ac:dyDescent="0.15">
      <c r="B2592" t="s">
        <v>1930</v>
      </c>
      <c r="C2592" t="s">
        <v>341</v>
      </c>
      <c r="E2592" t="s">
        <v>10664</v>
      </c>
      <c r="F2592" t="s">
        <v>703</v>
      </c>
      <c r="G2592" t="s">
        <v>1907</v>
      </c>
      <c r="H2592" s="17">
        <v>45323</v>
      </c>
      <c r="I2592" s="15">
        <v>2024</v>
      </c>
      <c r="J2592" t="s">
        <v>10634</v>
      </c>
      <c r="K2592" s="5">
        <v>15301.22</v>
      </c>
      <c r="L2592" t="s">
        <v>967</v>
      </c>
      <c r="M2592" t="s">
        <v>1141</v>
      </c>
      <c r="N2592" t="s">
        <v>10635</v>
      </c>
      <c r="O2592" t="s">
        <v>825</v>
      </c>
      <c r="P2592" t="s">
        <v>14299</v>
      </c>
      <c r="Q2592" t="s">
        <v>11435</v>
      </c>
      <c r="R2592" t="s">
        <v>740</v>
      </c>
      <c r="S2592" t="s">
        <v>795</v>
      </c>
      <c r="T2592" t="s">
        <v>14864</v>
      </c>
      <c r="U2592" t="s">
        <v>965</v>
      </c>
      <c r="V2592" t="s">
        <v>10638</v>
      </c>
      <c r="W2592" t="s">
        <v>970</v>
      </c>
      <c r="X2592" t="s">
        <v>14865</v>
      </c>
    </row>
    <row r="2593" spans="2:24" ht="11" outlineLevel="1" x14ac:dyDescent="0.15">
      <c r="B2593" t="s">
        <v>1930</v>
      </c>
      <c r="C2593" t="s">
        <v>341</v>
      </c>
      <c r="E2593" t="s">
        <v>10632</v>
      </c>
      <c r="F2593" t="s">
        <v>703</v>
      </c>
      <c r="G2593" t="s">
        <v>1907</v>
      </c>
      <c r="H2593" s="17">
        <v>45497</v>
      </c>
      <c r="I2593" s="15">
        <v>2024</v>
      </c>
      <c r="J2593" t="s">
        <v>10634</v>
      </c>
      <c r="K2593" s="5">
        <v>-47457.47</v>
      </c>
      <c r="L2593" t="s">
        <v>967</v>
      </c>
      <c r="M2593" t="s">
        <v>1141</v>
      </c>
      <c r="N2593" t="s">
        <v>10635</v>
      </c>
      <c r="O2593" t="s">
        <v>825</v>
      </c>
      <c r="P2593" t="s">
        <v>14299</v>
      </c>
      <c r="Q2593" t="s">
        <v>11435</v>
      </c>
      <c r="R2593" t="s">
        <v>740</v>
      </c>
      <c r="S2593" t="s">
        <v>795</v>
      </c>
      <c r="T2593" t="s">
        <v>14866</v>
      </c>
      <c r="U2593" t="s">
        <v>965</v>
      </c>
      <c r="V2593" t="s">
        <v>10638</v>
      </c>
      <c r="W2593" t="s">
        <v>970</v>
      </c>
      <c r="X2593" t="s">
        <v>14867</v>
      </c>
    </row>
    <row r="2594" spans="2:24" ht="11" outlineLevel="1" x14ac:dyDescent="0.15">
      <c r="B2594" t="s">
        <v>1930</v>
      </c>
      <c r="C2594" t="s">
        <v>341</v>
      </c>
      <c r="E2594" t="s">
        <v>10652</v>
      </c>
      <c r="F2594" t="s">
        <v>703</v>
      </c>
      <c r="G2594" t="s">
        <v>1907</v>
      </c>
      <c r="H2594" s="17">
        <v>45309</v>
      </c>
      <c r="I2594" s="15">
        <v>2024</v>
      </c>
      <c r="J2594" t="s">
        <v>10634</v>
      </c>
      <c r="K2594" s="5">
        <v>175839.34</v>
      </c>
      <c r="L2594" t="s">
        <v>967</v>
      </c>
      <c r="M2594" t="s">
        <v>1141</v>
      </c>
      <c r="N2594" t="s">
        <v>10635</v>
      </c>
      <c r="O2594" t="s">
        <v>825</v>
      </c>
      <c r="P2594" t="s">
        <v>14299</v>
      </c>
      <c r="Q2594" t="s">
        <v>11435</v>
      </c>
      <c r="R2594" t="s">
        <v>740</v>
      </c>
      <c r="S2594" t="s">
        <v>795</v>
      </c>
      <c r="T2594" t="s">
        <v>14868</v>
      </c>
      <c r="U2594" t="s">
        <v>965</v>
      </c>
      <c r="V2594" t="s">
        <v>10638</v>
      </c>
      <c r="W2594" t="s">
        <v>970</v>
      </c>
      <c r="X2594" t="s">
        <v>14869</v>
      </c>
    </row>
    <row r="2595" spans="2:24" ht="11" outlineLevel="1" x14ac:dyDescent="0.15">
      <c r="B2595" t="s">
        <v>1930</v>
      </c>
      <c r="C2595" t="s">
        <v>341</v>
      </c>
      <c r="E2595" t="s">
        <v>10643</v>
      </c>
      <c r="F2595" t="s">
        <v>703</v>
      </c>
      <c r="G2595" t="s">
        <v>1907</v>
      </c>
      <c r="H2595" s="17">
        <v>45373</v>
      </c>
      <c r="I2595" s="15">
        <v>2024</v>
      </c>
      <c r="J2595" t="s">
        <v>10634</v>
      </c>
      <c r="K2595" s="5">
        <v>-81037.600000000006</v>
      </c>
      <c r="L2595" t="s">
        <v>967</v>
      </c>
      <c r="M2595" t="s">
        <v>1141</v>
      </c>
      <c r="N2595" t="s">
        <v>10635</v>
      </c>
      <c r="O2595" t="s">
        <v>825</v>
      </c>
      <c r="P2595" t="s">
        <v>14299</v>
      </c>
      <c r="Q2595" t="s">
        <v>11435</v>
      </c>
      <c r="R2595" t="s">
        <v>740</v>
      </c>
      <c r="S2595" t="s">
        <v>795</v>
      </c>
      <c r="T2595" t="s">
        <v>14870</v>
      </c>
      <c r="U2595" t="s">
        <v>965</v>
      </c>
      <c r="V2595" t="s">
        <v>10638</v>
      </c>
      <c r="W2595" t="s">
        <v>970</v>
      </c>
      <c r="X2595" t="s">
        <v>14871</v>
      </c>
    </row>
    <row r="2596" spans="2:24" ht="11" outlineLevel="1" x14ac:dyDescent="0.15">
      <c r="B2596" t="s">
        <v>1930</v>
      </c>
      <c r="C2596" t="s">
        <v>341</v>
      </c>
      <c r="E2596" t="s">
        <v>10649</v>
      </c>
      <c r="F2596" t="s">
        <v>703</v>
      </c>
      <c r="G2596" t="s">
        <v>1907</v>
      </c>
      <c r="H2596" s="17">
        <v>45264</v>
      </c>
      <c r="I2596" s="15">
        <v>2024</v>
      </c>
      <c r="J2596" t="s">
        <v>10634</v>
      </c>
      <c r="K2596" s="5">
        <v>1376851.67</v>
      </c>
      <c r="L2596" t="s">
        <v>967</v>
      </c>
      <c r="M2596" t="s">
        <v>1141</v>
      </c>
      <c r="N2596" t="s">
        <v>10635</v>
      </c>
      <c r="O2596" t="s">
        <v>825</v>
      </c>
      <c r="P2596" t="s">
        <v>14299</v>
      </c>
      <c r="Q2596" t="s">
        <v>11435</v>
      </c>
      <c r="R2596" t="s">
        <v>740</v>
      </c>
      <c r="S2596" t="s">
        <v>795</v>
      </c>
      <c r="T2596" t="s">
        <v>14872</v>
      </c>
      <c r="U2596" t="s">
        <v>965</v>
      </c>
      <c r="V2596" t="s">
        <v>10638</v>
      </c>
      <c r="W2596" t="s">
        <v>970</v>
      </c>
      <c r="X2596" t="s">
        <v>14873</v>
      </c>
    </row>
    <row r="2597" spans="2:24" ht="11" outlineLevel="1" x14ac:dyDescent="0.15">
      <c r="B2597" t="s">
        <v>1932</v>
      </c>
      <c r="C2597" t="s">
        <v>343</v>
      </c>
      <c r="E2597" t="s">
        <v>10664</v>
      </c>
      <c r="F2597" t="s">
        <v>649</v>
      </c>
      <c r="G2597" t="s">
        <v>1161</v>
      </c>
      <c r="H2597" s="17">
        <v>43292</v>
      </c>
      <c r="I2597" s="15">
        <v>2018</v>
      </c>
      <c r="J2597" t="s">
        <v>10634</v>
      </c>
      <c r="K2597" s="5">
        <v>2516</v>
      </c>
      <c r="L2597" t="s">
        <v>967</v>
      </c>
      <c r="M2597" t="s">
        <v>956</v>
      </c>
      <c r="N2597" t="s">
        <v>10635</v>
      </c>
      <c r="O2597" t="s">
        <v>796</v>
      </c>
      <c r="P2597" t="s">
        <v>14299</v>
      </c>
      <c r="Q2597" t="s">
        <v>14299</v>
      </c>
      <c r="R2597" t="s">
        <v>748</v>
      </c>
      <c r="S2597" t="s">
        <v>795</v>
      </c>
      <c r="T2597" t="s">
        <v>14874</v>
      </c>
      <c r="U2597" t="s">
        <v>965</v>
      </c>
      <c r="V2597" t="s">
        <v>10638</v>
      </c>
      <c r="W2597" t="s">
        <v>970</v>
      </c>
      <c r="X2597" t="s">
        <v>14875</v>
      </c>
    </row>
    <row r="2598" spans="2:24" ht="11" outlineLevel="1" x14ac:dyDescent="0.15">
      <c r="B2598" t="s">
        <v>1932</v>
      </c>
      <c r="C2598" t="s">
        <v>343</v>
      </c>
      <c r="E2598" t="s">
        <v>10632</v>
      </c>
      <c r="F2598" t="s">
        <v>649</v>
      </c>
      <c r="G2598" t="s">
        <v>1161</v>
      </c>
      <c r="H2598" s="17">
        <v>43305</v>
      </c>
      <c r="I2598" s="15">
        <v>2018</v>
      </c>
      <c r="J2598" t="s">
        <v>10634</v>
      </c>
      <c r="K2598" s="5">
        <v>9227</v>
      </c>
      <c r="L2598" t="s">
        <v>967</v>
      </c>
      <c r="M2598" t="s">
        <v>956</v>
      </c>
      <c r="N2598" t="s">
        <v>10635</v>
      </c>
      <c r="O2598" t="s">
        <v>796</v>
      </c>
      <c r="P2598" t="s">
        <v>14299</v>
      </c>
      <c r="Q2598" t="s">
        <v>14299</v>
      </c>
      <c r="R2598" t="s">
        <v>748</v>
      </c>
      <c r="S2598" t="s">
        <v>795</v>
      </c>
      <c r="T2598" t="s">
        <v>14876</v>
      </c>
      <c r="U2598" t="s">
        <v>965</v>
      </c>
      <c r="V2598" t="s">
        <v>10638</v>
      </c>
      <c r="W2598" t="s">
        <v>970</v>
      </c>
      <c r="X2598" t="s">
        <v>14877</v>
      </c>
    </row>
    <row r="2599" spans="2:24" ht="11" outlineLevel="1" x14ac:dyDescent="0.15">
      <c r="B2599" t="s">
        <v>1932</v>
      </c>
      <c r="C2599" t="s">
        <v>343</v>
      </c>
      <c r="E2599" t="s">
        <v>10643</v>
      </c>
      <c r="F2599" t="s">
        <v>649</v>
      </c>
      <c r="G2599" t="s">
        <v>1161</v>
      </c>
      <c r="H2599" s="17">
        <v>43300</v>
      </c>
      <c r="I2599" s="15">
        <v>2018</v>
      </c>
      <c r="J2599" t="s">
        <v>10634</v>
      </c>
      <c r="K2599" s="5">
        <v>36887</v>
      </c>
      <c r="L2599" t="s">
        <v>967</v>
      </c>
      <c r="M2599" t="s">
        <v>956</v>
      </c>
      <c r="N2599" t="s">
        <v>10635</v>
      </c>
      <c r="O2599" t="s">
        <v>796</v>
      </c>
      <c r="P2599" t="s">
        <v>14299</v>
      </c>
      <c r="Q2599" t="s">
        <v>14299</v>
      </c>
      <c r="R2599" t="s">
        <v>748</v>
      </c>
      <c r="S2599" t="s">
        <v>795</v>
      </c>
      <c r="T2599" t="s">
        <v>14878</v>
      </c>
      <c r="U2599" t="s">
        <v>965</v>
      </c>
      <c r="V2599" t="s">
        <v>10638</v>
      </c>
      <c r="W2599" t="s">
        <v>970</v>
      </c>
      <c r="X2599" t="s">
        <v>14879</v>
      </c>
    </row>
    <row r="2600" spans="2:24" ht="11" outlineLevel="1" x14ac:dyDescent="0.15">
      <c r="B2600" t="s">
        <v>1932</v>
      </c>
      <c r="C2600" t="s">
        <v>343</v>
      </c>
      <c r="E2600" t="s">
        <v>10649</v>
      </c>
      <c r="F2600" t="s">
        <v>649</v>
      </c>
      <c r="G2600" t="s">
        <v>1161</v>
      </c>
      <c r="H2600" s="17">
        <v>43231</v>
      </c>
      <c r="I2600" s="15">
        <v>2018</v>
      </c>
      <c r="J2600" t="s">
        <v>10634</v>
      </c>
      <c r="K2600" s="5">
        <v>1339196</v>
      </c>
      <c r="L2600" t="s">
        <v>967</v>
      </c>
      <c r="M2600" t="s">
        <v>956</v>
      </c>
      <c r="N2600" t="s">
        <v>10635</v>
      </c>
      <c r="O2600" t="s">
        <v>796</v>
      </c>
      <c r="P2600" t="s">
        <v>14299</v>
      </c>
      <c r="Q2600" t="s">
        <v>14299</v>
      </c>
      <c r="R2600" t="s">
        <v>748</v>
      </c>
      <c r="S2600" t="s">
        <v>795</v>
      </c>
      <c r="T2600" t="s">
        <v>14880</v>
      </c>
      <c r="U2600" t="s">
        <v>965</v>
      </c>
      <c r="V2600" t="s">
        <v>10638</v>
      </c>
      <c r="W2600" t="s">
        <v>970</v>
      </c>
      <c r="X2600" t="s">
        <v>14881</v>
      </c>
    </row>
    <row r="2601" spans="2:24" ht="11" outlineLevel="1" x14ac:dyDescent="0.15">
      <c r="B2601" t="s">
        <v>1932</v>
      </c>
      <c r="C2601" t="s">
        <v>343</v>
      </c>
      <c r="E2601" t="s">
        <v>10652</v>
      </c>
      <c r="F2601" t="s">
        <v>649</v>
      </c>
      <c r="G2601" t="s">
        <v>1161</v>
      </c>
      <c r="H2601" s="17">
        <v>43290</v>
      </c>
      <c r="I2601" s="15">
        <v>2018</v>
      </c>
      <c r="J2601" t="s">
        <v>10634</v>
      </c>
      <c r="K2601" s="5">
        <v>21351</v>
      </c>
      <c r="L2601" t="s">
        <v>967</v>
      </c>
      <c r="M2601" t="s">
        <v>956</v>
      </c>
      <c r="N2601" t="s">
        <v>10635</v>
      </c>
      <c r="O2601" t="s">
        <v>796</v>
      </c>
      <c r="P2601" t="s">
        <v>14299</v>
      </c>
      <c r="Q2601" t="s">
        <v>14299</v>
      </c>
      <c r="R2601" t="s">
        <v>748</v>
      </c>
      <c r="S2601" t="s">
        <v>795</v>
      </c>
      <c r="T2601" t="s">
        <v>14882</v>
      </c>
      <c r="U2601" t="s">
        <v>965</v>
      </c>
      <c r="V2601" t="s">
        <v>10638</v>
      </c>
      <c r="W2601" t="s">
        <v>970</v>
      </c>
      <c r="X2601" t="s">
        <v>14883</v>
      </c>
    </row>
    <row r="2602" spans="2:24" ht="11" outlineLevel="1" x14ac:dyDescent="0.15">
      <c r="B2602" t="s">
        <v>1932</v>
      </c>
      <c r="C2602" t="s">
        <v>343</v>
      </c>
      <c r="E2602" t="s">
        <v>10667</v>
      </c>
      <c r="F2602" t="s">
        <v>649</v>
      </c>
      <c r="G2602" t="s">
        <v>1161</v>
      </c>
      <c r="H2602" s="17">
        <v>43308</v>
      </c>
      <c r="I2602" s="15">
        <v>2018</v>
      </c>
      <c r="J2602" t="s">
        <v>10634</v>
      </c>
      <c r="K2602" s="5">
        <v>25507</v>
      </c>
      <c r="L2602" t="s">
        <v>967</v>
      </c>
      <c r="M2602" t="s">
        <v>956</v>
      </c>
      <c r="N2602" t="s">
        <v>10635</v>
      </c>
      <c r="O2602" t="s">
        <v>796</v>
      </c>
      <c r="P2602" t="s">
        <v>14299</v>
      </c>
      <c r="Q2602" t="s">
        <v>14299</v>
      </c>
      <c r="R2602" t="s">
        <v>748</v>
      </c>
      <c r="S2602" t="s">
        <v>795</v>
      </c>
      <c r="T2602" t="s">
        <v>14884</v>
      </c>
      <c r="U2602" t="s">
        <v>965</v>
      </c>
      <c r="V2602" t="s">
        <v>10638</v>
      </c>
      <c r="W2602" t="s">
        <v>970</v>
      </c>
      <c r="X2602" t="s">
        <v>14885</v>
      </c>
    </row>
    <row r="2603" spans="2:24" ht="11" outlineLevel="1" x14ac:dyDescent="0.15">
      <c r="B2603" t="s">
        <v>1932</v>
      </c>
      <c r="C2603" t="s">
        <v>343</v>
      </c>
      <c r="E2603" t="s">
        <v>10658</v>
      </c>
      <c r="F2603" t="s">
        <v>649</v>
      </c>
      <c r="G2603" t="s">
        <v>1161</v>
      </c>
      <c r="H2603" s="17">
        <v>43319</v>
      </c>
      <c r="I2603" s="15">
        <v>2018</v>
      </c>
      <c r="J2603" t="s">
        <v>10634</v>
      </c>
      <c r="K2603" s="5">
        <v>0</v>
      </c>
      <c r="L2603" t="s">
        <v>967</v>
      </c>
      <c r="M2603" t="s">
        <v>956</v>
      </c>
      <c r="N2603" t="s">
        <v>10635</v>
      </c>
      <c r="O2603" t="s">
        <v>796</v>
      </c>
      <c r="P2603" t="s">
        <v>14299</v>
      </c>
      <c r="Q2603" t="s">
        <v>14299</v>
      </c>
      <c r="R2603" t="s">
        <v>748</v>
      </c>
      <c r="S2603" t="s">
        <v>795</v>
      </c>
      <c r="T2603" t="s">
        <v>14886</v>
      </c>
      <c r="U2603" t="s">
        <v>965</v>
      </c>
      <c r="V2603" t="s">
        <v>10638</v>
      </c>
      <c r="W2603" t="s">
        <v>970</v>
      </c>
      <c r="X2603" t="s">
        <v>14887</v>
      </c>
    </row>
    <row r="2604" spans="2:24" ht="11" outlineLevel="1" x14ac:dyDescent="0.15">
      <c r="B2604" t="s">
        <v>1934</v>
      </c>
      <c r="C2604" t="s">
        <v>1641</v>
      </c>
      <c r="D2604" t="s">
        <v>188</v>
      </c>
      <c r="E2604" t="s">
        <v>10889</v>
      </c>
      <c r="F2604" t="s">
        <v>644</v>
      </c>
      <c r="G2604" t="s">
        <v>1926</v>
      </c>
      <c r="H2604" s="17">
        <v>43164</v>
      </c>
      <c r="I2604" s="15">
        <v>2018</v>
      </c>
      <c r="J2604" t="s">
        <v>10634</v>
      </c>
      <c r="K2604" s="5">
        <v>0</v>
      </c>
      <c r="L2604" t="s">
        <v>967</v>
      </c>
      <c r="M2604" t="s">
        <v>985</v>
      </c>
      <c r="N2604" t="s">
        <v>10635</v>
      </c>
      <c r="O2604" t="s">
        <v>804</v>
      </c>
      <c r="P2604" t="s">
        <v>11712</v>
      </c>
      <c r="Q2604" t="s">
        <v>11712</v>
      </c>
      <c r="R2604" t="s">
        <v>738</v>
      </c>
      <c r="S2604" t="s">
        <v>803</v>
      </c>
      <c r="T2604" t="s">
        <v>14888</v>
      </c>
      <c r="U2604" t="s">
        <v>965</v>
      </c>
      <c r="V2604" t="s">
        <v>10638</v>
      </c>
      <c r="W2604" t="s">
        <v>970</v>
      </c>
      <c r="X2604" t="s">
        <v>14889</v>
      </c>
    </row>
    <row r="2605" spans="2:24" ht="11" outlineLevel="1" x14ac:dyDescent="0.15">
      <c r="B2605" t="s">
        <v>1936</v>
      </c>
      <c r="C2605" t="s">
        <v>344</v>
      </c>
      <c r="E2605" t="s">
        <v>10649</v>
      </c>
      <c r="F2605" t="s">
        <v>704</v>
      </c>
      <c r="G2605" t="s">
        <v>1937</v>
      </c>
      <c r="H2605" s="17">
        <v>45152</v>
      </c>
      <c r="I2605" s="15">
        <v>2023</v>
      </c>
      <c r="J2605" t="s">
        <v>10634</v>
      </c>
      <c r="K2605" s="5">
        <v>1430360</v>
      </c>
      <c r="L2605" t="s">
        <v>967</v>
      </c>
      <c r="M2605" t="s">
        <v>956</v>
      </c>
      <c r="N2605" t="s">
        <v>10635</v>
      </c>
      <c r="O2605" t="s">
        <v>825</v>
      </c>
      <c r="P2605" t="s">
        <v>14041</v>
      </c>
      <c r="Q2605" t="s">
        <v>11435</v>
      </c>
      <c r="R2605" t="s">
        <v>750</v>
      </c>
      <c r="S2605" t="s">
        <v>880</v>
      </c>
      <c r="T2605" t="s">
        <v>14890</v>
      </c>
      <c r="U2605" t="s">
        <v>965</v>
      </c>
      <c r="V2605" t="s">
        <v>10638</v>
      </c>
      <c r="W2605" t="s">
        <v>970</v>
      </c>
      <c r="X2605" t="s">
        <v>14891</v>
      </c>
    </row>
    <row r="2606" spans="2:24" ht="11" outlineLevel="1" x14ac:dyDescent="0.15">
      <c r="B2606" t="s">
        <v>1940</v>
      </c>
      <c r="C2606" t="s">
        <v>1941</v>
      </c>
      <c r="D2606" t="s">
        <v>170</v>
      </c>
      <c r="E2606" t="s">
        <v>10649</v>
      </c>
      <c r="F2606" t="s">
        <v>12674</v>
      </c>
      <c r="G2606" t="s">
        <v>1299</v>
      </c>
      <c r="H2606" s="17">
        <v>45820</v>
      </c>
      <c r="I2606" s="15">
        <v>2025</v>
      </c>
      <c r="J2606" t="s">
        <v>10634</v>
      </c>
      <c r="K2606" s="5">
        <v>1407388</v>
      </c>
      <c r="L2606" t="s">
        <v>967</v>
      </c>
      <c r="M2606" t="s">
        <v>985</v>
      </c>
      <c r="N2606" t="s">
        <v>10635</v>
      </c>
      <c r="O2606" t="s">
        <v>796</v>
      </c>
      <c r="P2606" t="s">
        <v>10885</v>
      </c>
      <c r="Q2606" t="s">
        <v>10671</v>
      </c>
      <c r="R2606" t="s">
        <v>755</v>
      </c>
      <c r="S2606" t="s">
        <v>795</v>
      </c>
      <c r="T2606" t="s">
        <v>14892</v>
      </c>
      <c r="U2606" t="s">
        <v>965</v>
      </c>
      <c r="V2606" t="s">
        <v>10638</v>
      </c>
      <c r="W2606" t="s">
        <v>970</v>
      </c>
      <c r="X2606" t="s">
        <v>14893</v>
      </c>
    </row>
    <row r="2607" spans="2:24" ht="11" outlineLevel="1" x14ac:dyDescent="0.15">
      <c r="B2607" t="s">
        <v>1940</v>
      </c>
      <c r="C2607" t="s">
        <v>1941</v>
      </c>
      <c r="D2607" t="s">
        <v>170</v>
      </c>
      <c r="E2607" t="s">
        <v>10652</v>
      </c>
      <c r="F2607" t="s">
        <v>12674</v>
      </c>
      <c r="G2607" t="s">
        <v>1299</v>
      </c>
      <c r="H2607" s="17">
        <v>45910</v>
      </c>
      <c r="I2607" s="15">
        <v>2025</v>
      </c>
      <c r="J2607" t="s">
        <v>10634</v>
      </c>
      <c r="K2607" s="5">
        <v>0</v>
      </c>
      <c r="L2607" t="s">
        <v>967</v>
      </c>
      <c r="M2607" t="s">
        <v>985</v>
      </c>
      <c r="N2607" t="s">
        <v>10635</v>
      </c>
      <c r="O2607" t="s">
        <v>796</v>
      </c>
      <c r="P2607" t="s">
        <v>10885</v>
      </c>
      <c r="Q2607" t="s">
        <v>10671</v>
      </c>
      <c r="R2607" t="s">
        <v>755</v>
      </c>
      <c r="S2607" t="s">
        <v>795</v>
      </c>
      <c r="T2607" t="s">
        <v>14894</v>
      </c>
      <c r="U2607" t="s">
        <v>965</v>
      </c>
      <c r="V2607" t="s">
        <v>10638</v>
      </c>
      <c r="W2607" t="s">
        <v>970</v>
      </c>
      <c r="X2607" t="s">
        <v>14895</v>
      </c>
    </row>
    <row r="2608" spans="2:24" ht="11" outlineLevel="1" x14ac:dyDescent="0.15">
      <c r="B2608" t="s">
        <v>1940</v>
      </c>
      <c r="C2608" t="s">
        <v>1941</v>
      </c>
      <c r="D2608" t="s">
        <v>170</v>
      </c>
      <c r="E2608" t="s">
        <v>10643</v>
      </c>
      <c r="F2608" t="s">
        <v>12674</v>
      </c>
      <c r="G2608" t="s">
        <v>1299</v>
      </c>
      <c r="H2608" s="17">
        <v>46044</v>
      </c>
      <c r="I2608" s="15">
        <v>2026</v>
      </c>
      <c r="J2608" t="s">
        <v>10634</v>
      </c>
      <c r="K2608" s="5">
        <v>0</v>
      </c>
      <c r="L2608" t="s">
        <v>967</v>
      </c>
      <c r="M2608" t="s">
        <v>985</v>
      </c>
      <c r="N2608" t="s">
        <v>10635</v>
      </c>
      <c r="O2608" t="s">
        <v>796</v>
      </c>
      <c r="P2608" t="s">
        <v>10885</v>
      </c>
      <c r="Q2608" t="s">
        <v>10671</v>
      </c>
      <c r="R2608" t="s">
        <v>755</v>
      </c>
      <c r="S2608" t="s">
        <v>795</v>
      </c>
      <c r="T2608" t="s">
        <v>14894</v>
      </c>
      <c r="U2608" t="s">
        <v>965</v>
      </c>
      <c r="V2608" t="s">
        <v>10638</v>
      </c>
      <c r="W2608" t="s">
        <v>970</v>
      </c>
      <c r="X2608" t="s">
        <v>14896</v>
      </c>
    </row>
    <row r="2609" spans="2:24" ht="11" outlineLevel="1" x14ac:dyDescent="0.15">
      <c r="B2609" t="s">
        <v>1940</v>
      </c>
      <c r="C2609" t="s">
        <v>1941</v>
      </c>
      <c r="D2609" t="s">
        <v>170</v>
      </c>
      <c r="E2609" t="s">
        <v>10664</v>
      </c>
      <c r="F2609" t="s">
        <v>12674</v>
      </c>
      <c r="G2609" t="s">
        <v>1299</v>
      </c>
      <c r="H2609" s="17">
        <v>46007</v>
      </c>
      <c r="I2609" s="15">
        <v>2026</v>
      </c>
      <c r="J2609" t="s">
        <v>10634</v>
      </c>
      <c r="K2609" s="5">
        <v>0</v>
      </c>
      <c r="L2609" t="s">
        <v>967</v>
      </c>
      <c r="M2609" t="s">
        <v>985</v>
      </c>
      <c r="N2609" t="s">
        <v>10635</v>
      </c>
      <c r="O2609" t="s">
        <v>796</v>
      </c>
      <c r="P2609" t="s">
        <v>10885</v>
      </c>
      <c r="Q2609" t="s">
        <v>10671</v>
      </c>
      <c r="R2609" t="s">
        <v>755</v>
      </c>
      <c r="S2609" t="s">
        <v>795</v>
      </c>
      <c r="T2609" t="s">
        <v>14894</v>
      </c>
      <c r="U2609" t="s">
        <v>965</v>
      </c>
      <c r="V2609" t="s">
        <v>10638</v>
      </c>
      <c r="W2609" t="s">
        <v>970</v>
      </c>
      <c r="X2609" t="s">
        <v>14897</v>
      </c>
    </row>
    <row r="2610" spans="2:24" ht="11" outlineLevel="1" x14ac:dyDescent="0.15">
      <c r="B2610" t="s">
        <v>1943</v>
      </c>
      <c r="C2610" t="s">
        <v>1481</v>
      </c>
      <c r="D2610" t="s">
        <v>188</v>
      </c>
      <c r="E2610" t="s">
        <v>10956</v>
      </c>
      <c r="F2610" t="s">
        <v>644</v>
      </c>
      <c r="G2610" t="s">
        <v>1926</v>
      </c>
      <c r="H2610" s="17">
        <v>43244</v>
      </c>
      <c r="I2610" s="15">
        <v>2018</v>
      </c>
      <c r="J2610" t="s">
        <v>10634</v>
      </c>
      <c r="K2610" s="5">
        <v>0</v>
      </c>
      <c r="L2610" t="s">
        <v>967</v>
      </c>
      <c r="M2610" t="s">
        <v>985</v>
      </c>
      <c r="N2610" t="s">
        <v>10635</v>
      </c>
      <c r="O2610" t="s">
        <v>804</v>
      </c>
      <c r="P2610" t="s">
        <v>11712</v>
      </c>
      <c r="Q2610" t="s">
        <v>11712</v>
      </c>
      <c r="R2610" t="s">
        <v>738</v>
      </c>
      <c r="S2610" t="s">
        <v>803</v>
      </c>
      <c r="T2610" t="s">
        <v>14898</v>
      </c>
      <c r="U2610" t="s">
        <v>965</v>
      </c>
      <c r="V2610" t="s">
        <v>10638</v>
      </c>
      <c r="W2610" t="s">
        <v>970</v>
      </c>
      <c r="X2610" t="s">
        <v>14899</v>
      </c>
    </row>
    <row r="2611" spans="2:24" ht="11" outlineLevel="1" x14ac:dyDescent="0.15">
      <c r="B2611" t="s">
        <v>1945</v>
      </c>
      <c r="C2611" t="s">
        <v>1946</v>
      </c>
      <c r="D2611" t="s">
        <v>170</v>
      </c>
      <c r="E2611" t="s">
        <v>10664</v>
      </c>
      <c r="F2611" t="s">
        <v>12674</v>
      </c>
      <c r="G2611" t="s">
        <v>1299</v>
      </c>
      <c r="H2611" s="17">
        <v>46007</v>
      </c>
      <c r="I2611" s="15">
        <v>2026</v>
      </c>
      <c r="J2611" t="s">
        <v>10634</v>
      </c>
      <c r="K2611" s="5">
        <v>0</v>
      </c>
      <c r="L2611" t="s">
        <v>967</v>
      </c>
      <c r="M2611" t="s">
        <v>985</v>
      </c>
      <c r="N2611" t="s">
        <v>10635</v>
      </c>
      <c r="O2611" t="s">
        <v>796</v>
      </c>
      <c r="P2611" t="s">
        <v>10885</v>
      </c>
      <c r="Q2611" t="s">
        <v>10671</v>
      </c>
      <c r="R2611" t="s">
        <v>740</v>
      </c>
      <c r="S2611" t="s">
        <v>795</v>
      </c>
      <c r="T2611" t="s">
        <v>14900</v>
      </c>
      <c r="U2611" t="s">
        <v>965</v>
      </c>
      <c r="V2611" t="s">
        <v>10638</v>
      </c>
      <c r="W2611" t="s">
        <v>970</v>
      </c>
      <c r="X2611" t="s">
        <v>14901</v>
      </c>
    </row>
    <row r="2612" spans="2:24" ht="11" outlineLevel="1" x14ac:dyDescent="0.15">
      <c r="B2612" t="s">
        <v>1945</v>
      </c>
      <c r="C2612" t="s">
        <v>1946</v>
      </c>
      <c r="D2612" t="s">
        <v>170</v>
      </c>
      <c r="E2612" t="s">
        <v>10652</v>
      </c>
      <c r="F2612" t="s">
        <v>12674</v>
      </c>
      <c r="G2612" t="s">
        <v>1299</v>
      </c>
      <c r="H2612" s="17">
        <v>45905</v>
      </c>
      <c r="I2612" s="15">
        <v>2025</v>
      </c>
      <c r="J2612" t="s">
        <v>10634</v>
      </c>
      <c r="K2612" s="5">
        <v>0</v>
      </c>
      <c r="L2612" t="s">
        <v>967</v>
      </c>
      <c r="M2612" t="s">
        <v>985</v>
      </c>
      <c r="N2612" t="s">
        <v>10635</v>
      </c>
      <c r="O2612" t="s">
        <v>796</v>
      </c>
      <c r="P2612" t="s">
        <v>10885</v>
      </c>
      <c r="Q2612" t="s">
        <v>10671</v>
      </c>
      <c r="R2612" t="s">
        <v>740</v>
      </c>
      <c r="S2612" t="s">
        <v>795</v>
      </c>
      <c r="T2612" t="s">
        <v>14900</v>
      </c>
      <c r="U2612" t="s">
        <v>965</v>
      </c>
      <c r="V2612" t="s">
        <v>10638</v>
      </c>
      <c r="W2612" t="s">
        <v>970</v>
      </c>
      <c r="X2612" t="s">
        <v>14902</v>
      </c>
    </row>
    <row r="2613" spans="2:24" ht="11" outlineLevel="1" x14ac:dyDescent="0.15">
      <c r="B2613" t="s">
        <v>1945</v>
      </c>
      <c r="C2613" t="s">
        <v>1946</v>
      </c>
      <c r="D2613" t="s">
        <v>170</v>
      </c>
      <c r="E2613" t="s">
        <v>10649</v>
      </c>
      <c r="F2613" t="s">
        <v>12674</v>
      </c>
      <c r="G2613" t="s">
        <v>1299</v>
      </c>
      <c r="H2613" s="17">
        <v>45818</v>
      </c>
      <c r="I2613" s="15">
        <v>2025</v>
      </c>
      <c r="J2613" t="s">
        <v>10634</v>
      </c>
      <c r="K2613" s="5">
        <v>1401890</v>
      </c>
      <c r="L2613" t="s">
        <v>967</v>
      </c>
      <c r="M2613" t="s">
        <v>985</v>
      </c>
      <c r="N2613" t="s">
        <v>10635</v>
      </c>
      <c r="O2613" t="s">
        <v>796</v>
      </c>
      <c r="P2613" t="s">
        <v>10885</v>
      </c>
      <c r="Q2613" t="s">
        <v>10671</v>
      </c>
      <c r="R2613" t="s">
        <v>740</v>
      </c>
      <c r="S2613" t="s">
        <v>795</v>
      </c>
      <c r="T2613" t="s">
        <v>14900</v>
      </c>
      <c r="U2613" t="s">
        <v>965</v>
      </c>
      <c r="V2613" t="s">
        <v>10638</v>
      </c>
      <c r="W2613" t="s">
        <v>970</v>
      </c>
      <c r="X2613" t="s">
        <v>14903</v>
      </c>
    </row>
    <row r="2614" spans="2:24" ht="11" outlineLevel="1" x14ac:dyDescent="0.15">
      <c r="B2614" t="s">
        <v>1948</v>
      </c>
      <c r="C2614" t="s">
        <v>1949</v>
      </c>
      <c r="D2614" t="s">
        <v>302</v>
      </c>
      <c r="E2614" t="s">
        <v>10652</v>
      </c>
      <c r="F2614" t="s">
        <v>684</v>
      </c>
      <c r="G2614" t="s">
        <v>1950</v>
      </c>
      <c r="H2614" s="17">
        <v>45065</v>
      </c>
      <c r="I2614" s="15">
        <v>2023</v>
      </c>
      <c r="J2614" t="s">
        <v>10634</v>
      </c>
      <c r="K2614" s="5">
        <v>0</v>
      </c>
      <c r="L2614" t="s">
        <v>967</v>
      </c>
      <c r="M2614" t="s">
        <v>1903</v>
      </c>
      <c r="N2614" t="s">
        <v>10635</v>
      </c>
      <c r="O2614" t="s">
        <v>825</v>
      </c>
      <c r="P2614" t="s">
        <v>14904</v>
      </c>
      <c r="R2614" t="s">
        <v>748</v>
      </c>
      <c r="S2614" t="s">
        <v>795</v>
      </c>
      <c r="T2614" t="s">
        <v>14905</v>
      </c>
      <c r="U2614" t="s">
        <v>965</v>
      </c>
      <c r="V2614" t="s">
        <v>10638</v>
      </c>
      <c r="W2614" t="s">
        <v>970</v>
      </c>
      <c r="X2614" t="s">
        <v>14906</v>
      </c>
    </row>
    <row r="2615" spans="2:24" ht="11" outlineLevel="1" x14ac:dyDescent="0.15">
      <c r="B2615" t="s">
        <v>1948</v>
      </c>
      <c r="C2615" t="s">
        <v>1949</v>
      </c>
      <c r="D2615" t="s">
        <v>302</v>
      </c>
      <c r="E2615" t="s">
        <v>10664</v>
      </c>
      <c r="F2615" t="s">
        <v>684</v>
      </c>
      <c r="G2615" t="s">
        <v>1950</v>
      </c>
      <c r="H2615" s="17">
        <v>45195</v>
      </c>
      <c r="I2615" s="15">
        <v>2023</v>
      </c>
      <c r="J2615" t="s">
        <v>10634</v>
      </c>
      <c r="K2615" s="5">
        <v>363209.7</v>
      </c>
      <c r="L2615" t="s">
        <v>967</v>
      </c>
      <c r="M2615" t="s">
        <v>1903</v>
      </c>
      <c r="N2615" t="s">
        <v>10635</v>
      </c>
      <c r="O2615" t="s">
        <v>825</v>
      </c>
      <c r="P2615" t="s">
        <v>14904</v>
      </c>
      <c r="Q2615" t="s">
        <v>14907</v>
      </c>
      <c r="R2615" t="s">
        <v>748</v>
      </c>
      <c r="S2615" t="s">
        <v>795</v>
      </c>
      <c r="T2615" t="s">
        <v>14908</v>
      </c>
      <c r="U2615" t="s">
        <v>965</v>
      </c>
      <c r="V2615" t="s">
        <v>10638</v>
      </c>
      <c r="W2615" t="s">
        <v>970</v>
      </c>
      <c r="X2615" t="s">
        <v>14909</v>
      </c>
    </row>
    <row r="2616" spans="2:24" ht="11" outlineLevel="1" x14ac:dyDescent="0.15">
      <c r="B2616" t="s">
        <v>1948</v>
      </c>
      <c r="C2616" t="s">
        <v>1949</v>
      </c>
      <c r="D2616" t="s">
        <v>302</v>
      </c>
      <c r="E2616" t="s">
        <v>10643</v>
      </c>
      <c r="F2616" t="s">
        <v>684</v>
      </c>
      <c r="G2616" t="s">
        <v>1950</v>
      </c>
      <c r="H2616" s="17">
        <v>45274</v>
      </c>
      <c r="I2616" s="15">
        <v>2024</v>
      </c>
      <c r="J2616" t="s">
        <v>10634</v>
      </c>
      <c r="K2616" s="5">
        <v>0</v>
      </c>
      <c r="L2616" t="s">
        <v>967</v>
      </c>
      <c r="M2616" t="s">
        <v>1903</v>
      </c>
      <c r="N2616" t="s">
        <v>10635</v>
      </c>
      <c r="O2616" t="s">
        <v>825</v>
      </c>
      <c r="P2616" t="s">
        <v>14904</v>
      </c>
      <c r="Q2616" t="s">
        <v>14907</v>
      </c>
      <c r="R2616" t="s">
        <v>748</v>
      </c>
      <c r="S2616" t="s">
        <v>795</v>
      </c>
      <c r="T2616" t="s">
        <v>14910</v>
      </c>
      <c r="U2616" t="s">
        <v>965</v>
      </c>
      <c r="V2616" t="s">
        <v>10638</v>
      </c>
      <c r="W2616" t="s">
        <v>970</v>
      </c>
      <c r="X2616" t="s">
        <v>14911</v>
      </c>
    </row>
    <row r="2617" spans="2:24" ht="11" outlineLevel="1" x14ac:dyDescent="0.15">
      <c r="B2617" t="s">
        <v>1948</v>
      </c>
      <c r="C2617" t="s">
        <v>1949</v>
      </c>
      <c r="D2617" t="s">
        <v>302</v>
      </c>
      <c r="E2617" t="s">
        <v>10649</v>
      </c>
      <c r="F2617" t="s">
        <v>684</v>
      </c>
      <c r="G2617" t="s">
        <v>1950</v>
      </c>
      <c r="H2617" s="17">
        <v>44833</v>
      </c>
      <c r="I2617" s="15">
        <v>2022</v>
      </c>
      <c r="J2617" t="s">
        <v>10634</v>
      </c>
      <c r="K2617" s="5">
        <v>1040885.95</v>
      </c>
      <c r="L2617" t="s">
        <v>967</v>
      </c>
      <c r="M2617" t="s">
        <v>1903</v>
      </c>
      <c r="N2617" t="s">
        <v>10635</v>
      </c>
      <c r="O2617" t="s">
        <v>825</v>
      </c>
      <c r="P2617" t="s">
        <v>14904</v>
      </c>
      <c r="R2617" t="s">
        <v>748</v>
      </c>
      <c r="S2617" t="s">
        <v>795</v>
      </c>
      <c r="T2617" t="s">
        <v>14905</v>
      </c>
      <c r="U2617" t="s">
        <v>965</v>
      </c>
      <c r="V2617" t="s">
        <v>10638</v>
      </c>
      <c r="W2617" t="s">
        <v>970</v>
      </c>
      <c r="X2617" t="s">
        <v>14912</v>
      </c>
    </row>
    <row r="2618" spans="2:24" ht="11" outlineLevel="1" x14ac:dyDescent="0.15">
      <c r="B2618" t="s">
        <v>1948</v>
      </c>
      <c r="C2618" t="s">
        <v>1949</v>
      </c>
      <c r="D2618" t="s">
        <v>302</v>
      </c>
      <c r="E2618" t="s">
        <v>10632</v>
      </c>
      <c r="F2618" t="s">
        <v>684</v>
      </c>
      <c r="G2618" t="s">
        <v>1950</v>
      </c>
      <c r="H2618" s="17">
        <v>45719</v>
      </c>
      <c r="I2618" s="15">
        <v>2025</v>
      </c>
      <c r="J2618" t="s">
        <v>10634</v>
      </c>
      <c r="K2618" s="5">
        <v>-5500.5</v>
      </c>
      <c r="L2618" t="s">
        <v>967</v>
      </c>
      <c r="M2618" t="s">
        <v>1903</v>
      </c>
      <c r="N2618" t="s">
        <v>10635</v>
      </c>
      <c r="O2618" t="s">
        <v>825</v>
      </c>
      <c r="P2618" t="s">
        <v>14904</v>
      </c>
      <c r="Q2618" t="s">
        <v>12621</v>
      </c>
      <c r="R2618" t="s">
        <v>748</v>
      </c>
      <c r="S2618" t="s">
        <v>795</v>
      </c>
      <c r="T2618" t="s">
        <v>14905</v>
      </c>
      <c r="U2618" t="s">
        <v>965</v>
      </c>
      <c r="V2618" t="s">
        <v>10638</v>
      </c>
      <c r="W2618" t="s">
        <v>970</v>
      </c>
      <c r="X2618" t="s">
        <v>14913</v>
      </c>
    </row>
    <row r="2619" spans="2:24" ht="11" outlineLevel="1" x14ac:dyDescent="0.15">
      <c r="B2619" t="s">
        <v>1952</v>
      </c>
      <c r="C2619" t="s">
        <v>345</v>
      </c>
      <c r="E2619" t="s">
        <v>10649</v>
      </c>
      <c r="F2619" t="s">
        <v>665</v>
      </c>
      <c r="G2619" t="s">
        <v>1904</v>
      </c>
      <c r="H2619" s="17">
        <v>45427</v>
      </c>
      <c r="I2619" s="15">
        <v>2024</v>
      </c>
      <c r="J2619" t="s">
        <v>10634</v>
      </c>
      <c r="K2619" s="5">
        <v>1397960.88</v>
      </c>
      <c r="L2619" t="s">
        <v>967</v>
      </c>
      <c r="M2619" t="s">
        <v>1141</v>
      </c>
      <c r="N2619" t="s">
        <v>10635</v>
      </c>
      <c r="O2619" t="s">
        <v>825</v>
      </c>
      <c r="P2619" t="s">
        <v>11475</v>
      </c>
      <c r="Q2619" t="s">
        <v>11435</v>
      </c>
      <c r="R2619" t="s">
        <v>748</v>
      </c>
      <c r="S2619" t="s">
        <v>795</v>
      </c>
      <c r="T2619" t="s">
        <v>14914</v>
      </c>
      <c r="U2619" t="s">
        <v>965</v>
      </c>
      <c r="V2619" t="s">
        <v>10638</v>
      </c>
      <c r="W2619" t="s">
        <v>970</v>
      </c>
      <c r="X2619" t="s">
        <v>14915</v>
      </c>
    </row>
    <row r="2620" spans="2:24" ht="11" outlineLevel="1" x14ac:dyDescent="0.15">
      <c r="B2620" t="s">
        <v>1954</v>
      </c>
      <c r="C2620" t="s">
        <v>346</v>
      </c>
      <c r="E2620" t="s">
        <v>10649</v>
      </c>
      <c r="F2620" t="s">
        <v>14804</v>
      </c>
      <c r="G2620" t="s">
        <v>1904</v>
      </c>
      <c r="H2620" s="17">
        <v>43649</v>
      </c>
      <c r="I2620" s="15">
        <v>2019</v>
      </c>
      <c r="J2620" t="s">
        <v>10634</v>
      </c>
      <c r="K2620" s="5">
        <v>1393995.22</v>
      </c>
      <c r="L2620" t="s">
        <v>967</v>
      </c>
      <c r="M2620" t="s">
        <v>1141</v>
      </c>
      <c r="N2620" t="s">
        <v>10635</v>
      </c>
      <c r="O2620" t="s">
        <v>826</v>
      </c>
      <c r="P2620" t="s">
        <v>12118</v>
      </c>
      <c r="Q2620" t="s">
        <v>12118</v>
      </c>
      <c r="R2620" t="s">
        <v>740</v>
      </c>
      <c r="S2620" t="s">
        <v>795</v>
      </c>
      <c r="T2620" t="s">
        <v>14916</v>
      </c>
      <c r="U2620" t="s">
        <v>965</v>
      </c>
      <c r="V2620" t="s">
        <v>10638</v>
      </c>
      <c r="W2620" t="s">
        <v>970</v>
      </c>
      <c r="X2620" t="s">
        <v>14917</v>
      </c>
    </row>
    <row r="2621" spans="2:24" ht="11" outlineLevel="1" x14ac:dyDescent="0.15">
      <c r="B2621" t="s">
        <v>1956</v>
      </c>
      <c r="C2621" t="s">
        <v>347</v>
      </c>
      <c r="E2621" t="s">
        <v>10649</v>
      </c>
      <c r="F2621" t="s">
        <v>11744</v>
      </c>
      <c r="G2621" t="s">
        <v>1044</v>
      </c>
      <c r="H2621" s="17">
        <v>43839</v>
      </c>
      <c r="I2621" s="15">
        <v>2020</v>
      </c>
      <c r="J2621" t="s">
        <v>10634</v>
      </c>
      <c r="K2621" s="5">
        <v>1228220</v>
      </c>
      <c r="L2621" t="s">
        <v>967</v>
      </c>
      <c r="M2621" t="s">
        <v>1141</v>
      </c>
      <c r="N2621" t="s">
        <v>10635</v>
      </c>
      <c r="O2621" t="s">
        <v>825</v>
      </c>
      <c r="P2621" t="s">
        <v>12118</v>
      </c>
      <c r="Q2621" t="s">
        <v>12118</v>
      </c>
      <c r="R2621" t="s">
        <v>740</v>
      </c>
      <c r="S2621" t="s">
        <v>795</v>
      </c>
      <c r="T2621" t="s">
        <v>14918</v>
      </c>
      <c r="U2621" t="s">
        <v>965</v>
      </c>
      <c r="V2621" t="s">
        <v>10638</v>
      </c>
      <c r="W2621" t="s">
        <v>970</v>
      </c>
      <c r="X2621" t="s">
        <v>14919</v>
      </c>
    </row>
    <row r="2622" spans="2:24" ht="11" outlineLevel="1" x14ac:dyDescent="0.15">
      <c r="B2622" t="s">
        <v>1956</v>
      </c>
      <c r="C2622" t="s">
        <v>347</v>
      </c>
      <c r="E2622" t="s">
        <v>10652</v>
      </c>
      <c r="F2622" t="s">
        <v>11744</v>
      </c>
      <c r="G2622" t="s">
        <v>1044</v>
      </c>
      <c r="H2622" s="17">
        <v>43973</v>
      </c>
      <c r="I2622" s="15">
        <v>2020</v>
      </c>
      <c r="J2622" t="s">
        <v>10634</v>
      </c>
      <c r="K2622" s="5">
        <v>160080</v>
      </c>
      <c r="L2622" t="s">
        <v>967</v>
      </c>
      <c r="M2622" t="s">
        <v>1141</v>
      </c>
      <c r="N2622" t="s">
        <v>10635</v>
      </c>
      <c r="O2622" t="s">
        <v>825</v>
      </c>
      <c r="P2622" t="s">
        <v>12118</v>
      </c>
      <c r="Q2622" t="s">
        <v>12118</v>
      </c>
      <c r="R2622" t="s">
        <v>740</v>
      </c>
      <c r="S2622" t="s">
        <v>795</v>
      </c>
      <c r="T2622" t="s">
        <v>14920</v>
      </c>
      <c r="U2622" t="s">
        <v>965</v>
      </c>
      <c r="V2622" t="s">
        <v>10638</v>
      </c>
      <c r="W2622" t="s">
        <v>970</v>
      </c>
      <c r="X2622" t="s">
        <v>14921</v>
      </c>
    </row>
    <row r="2623" spans="2:24" ht="11" outlineLevel="1" x14ac:dyDescent="0.15">
      <c r="B2623" t="s">
        <v>1958</v>
      </c>
      <c r="C2623" t="s">
        <v>1149</v>
      </c>
      <c r="D2623" t="s">
        <v>331</v>
      </c>
      <c r="E2623" t="s">
        <v>10950</v>
      </c>
      <c r="F2623" t="s">
        <v>622</v>
      </c>
      <c r="G2623" t="s">
        <v>1959</v>
      </c>
      <c r="H2623" s="17">
        <v>42878</v>
      </c>
      <c r="I2623" s="15">
        <v>2017</v>
      </c>
      <c r="J2623" t="s">
        <v>10634</v>
      </c>
      <c r="K2623" s="5">
        <v>0</v>
      </c>
      <c r="L2623" t="s">
        <v>967</v>
      </c>
      <c r="M2623" t="s">
        <v>985</v>
      </c>
      <c r="N2623" t="s">
        <v>10635</v>
      </c>
      <c r="O2623" t="s">
        <v>818</v>
      </c>
      <c r="P2623" t="s">
        <v>10671</v>
      </c>
      <c r="Q2623" t="s">
        <v>13490</v>
      </c>
      <c r="R2623" t="s">
        <v>739</v>
      </c>
      <c r="S2623" t="s">
        <v>795</v>
      </c>
      <c r="T2623" t="s">
        <v>14922</v>
      </c>
      <c r="U2623" t="s">
        <v>965</v>
      </c>
      <c r="V2623" t="s">
        <v>10638</v>
      </c>
      <c r="W2623" t="s">
        <v>970</v>
      </c>
      <c r="X2623" t="s">
        <v>14923</v>
      </c>
    </row>
    <row r="2624" spans="2:24" ht="11" outlineLevel="1" x14ac:dyDescent="0.15">
      <c r="B2624" t="s">
        <v>1958</v>
      </c>
      <c r="C2624" t="s">
        <v>1149</v>
      </c>
      <c r="D2624" t="s">
        <v>331</v>
      </c>
      <c r="E2624" t="s">
        <v>10649</v>
      </c>
      <c r="F2624" t="s">
        <v>622</v>
      </c>
      <c r="G2624" t="s">
        <v>1959</v>
      </c>
      <c r="H2624" s="17">
        <v>42795</v>
      </c>
      <c r="I2624" s="15">
        <v>2017</v>
      </c>
      <c r="J2624" t="s">
        <v>10634</v>
      </c>
      <c r="K2624" s="5">
        <v>1614725.34</v>
      </c>
      <c r="L2624" t="s">
        <v>967</v>
      </c>
      <c r="M2624" t="s">
        <v>985</v>
      </c>
      <c r="N2624" t="s">
        <v>10635</v>
      </c>
      <c r="O2624" t="s">
        <v>818</v>
      </c>
      <c r="P2624" t="s">
        <v>10671</v>
      </c>
      <c r="Q2624" t="s">
        <v>13490</v>
      </c>
      <c r="R2624" t="s">
        <v>739</v>
      </c>
      <c r="S2624" t="s">
        <v>795</v>
      </c>
      <c r="T2624" t="s">
        <v>14922</v>
      </c>
      <c r="U2624" t="s">
        <v>965</v>
      </c>
      <c r="V2624" t="s">
        <v>10638</v>
      </c>
      <c r="W2624" t="s">
        <v>970</v>
      </c>
      <c r="X2624" t="s">
        <v>14924</v>
      </c>
    </row>
    <row r="2625" spans="2:24" ht="11" outlineLevel="1" x14ac:dyDescent="0.15">
      <c r="B2625" t="s">
        <v>1958</v>
      </c>
      <c r="C2625" t="s">
        <v>1149</v>
      </c>
      <c r="D2625" t="s">
        <v>331</v>
      </c>
      <c r="E2625" t="s">
        <v>10956</v>
      </c>
      <c r="F2625" t="s">
        <v>622</v>
      </c>
      <c r="G2625" t="s">
        <v>1959</v>
      </c>
      <c r="H2625" s="17">
        <v>42906</v>
      </c>
      <c r="I2625" s="15">
        <v>2017</v>
      </c>
      <c r="J2625" t="s">
        <v>10634</v>
      </c>
      <c r="K2625" s="5">
        <v>0</v>
      </c>
      <c r="L2625" t="s">
        <v>967</v>
      </c>
      <c r="M2625" t="s">
        <v>985</v>
      </c>
      <c r="N2625" t="s">
        <v>10635</v>
      </c>
      <c r="O2625" t="s">
        <v>818</v>
      </c>
      <c r="P2625" t="s">
        <v>10671</v>
      </c>
      <c r="Q2625" t="s">
        <v>13490</v>
      </c>
      <c r="R2625" t="s">
        <v>739</v>
      </c>
      <c r="S2625" t="s">
        <v>795</v>
      </c>
      <c r="T2625" t="s">
        <v>14922</v>
      </c>
      <c r="U2625" t="s">
        <v>965</v>
      </c>
      <c r="V2625" t="s">
        <v>10638</v>
      </c>
      <c r="W2625" t="s">
        <v>970</v>
      </c>
      <c r="X2625" t="s">
        <v>14925</v>
      </c>
    </row>
    <row r="2626" spans="2:24" ht="11" outlineLevel="1" x14ac:dyDescent="0.15">
      <c r="B2626" t="s">
        <v>1958</v>
      </c>
      <c r="C2626" t="s">
        <v>1149</v>
      </c>
      <c r="D2626" t="s">
        <v>331</v>
      </c>
      <c r="E2626" t="s">
        <v>10923</v>
      </c>
      <c r="F2626" t="s">
        <v>622</v>
      </c>
      <c r="G2626" t="s">
        <v>1959</v>
      </c>
      <c r="H2626" s="17">
        <v>42922</v>
      </c>
      <c r="I2626" s="15">
        <v>2017</v>
      </c>
      <c r="J2626" t="s">
        <v>10634</v>
      </c>
      <c r="K2626" s="5">
        <v>0</v>
      </c>
      <c r="L2626" t="s">
        <v>967</v>
      </c>
      <c r="M2626" t="s">
        <v>985</v>
      </c>
      <c r="N2626" t="s">
        <v>10635</v>
      </c>
      <c r="O2626" t="s">
        <v>818</v>
      </c>
      <c r="P2626" t="s">
        <v>10671</v>
      </c>
      <c r="Q2626" t="s">
        <v>13490</v>
      </c>
      <c r="R2626" t="s">
        <v>739</v>
      </c>
      <c r="S2626" t="s">
        <v>795</v>
      </c>
      <c r="T2626" t="s">
        <v>14922</v>
      </c>
      <c r="U2626" t="s">
        <v>965</v>
      </c>
      <c r="V2626" t="s">
        <v>10638</v>
      </c>
      <c r="W2626" t="s">
        <v>970</v>
      </c>
      <c r="X2626" t="s">
        <v>14926</v>
      </c>
    </row>
    <row r="2627" spans="2:24" ht="11" outlineLevel="1" x14ac:dyDescent="0.15">
      <c r="B2627" t="s">
        <v>1958</v>
      </c>
      <c r="C2627" t="s">
        <v>1149</v>
      </c>
      <c r="D2627" t="s">
        <v>331</v>
      </c>
      <c r="E2627" t="s">
        <v>10889</v>
      </c>
      <c r="F2627" t="s">
        <v>622</v>
      </c>
      <c r="G2627" t="s">
        <v>1959</v>
      </c>
      <c r="H2627" s="17">
        <v>42948</v>
      </c>
      <c r="I2627" s="15">
        <v>2017</v>
      </c>
      <c r="J2627" t="s">
        <v>10634</v>
      </c>
      <c r="K2627" s="5">
        <v>0</v>
      </c>
      <c r="L2627" t="s">
        <v>967</v>
      </c>
      <c r="M2627" t="s">
        <v>985</v>
      </c>
      <c r="N2627" t="s">
        <v>10635</v>
      </c>
      <c r="O2627" t="s">
        <v>818</v>
      </c>
      <c r="P2627" t="s">
        <v>10671</v>
      </c>
      <c r="Q2627" t="s">
        <v>13490</v>
      </c>
      <c r="R2627" t="s">
        <v>739</v>
      </c>
      <c r="S2627" t="s">
        <v>795</v>
      </c>
      <c r="T2627" t="s">
        <v>14922</v>
      </c>
      <c r="U2627" t="s">
        <v>965</v>
      </c>
      <c r="V2627" t="s">
        <v>10638</v>
      </c>
      <c r="W2627" t="s">
        <v>970</v>
      </c>
      <c r="X2627" t="s">
        <v>14927</v>
      </c>
    </row>
    <row r="2628" spans="2:24" ht="11" outlineLevel="1" x14ac:dyDescent="0.15">
      <c r="B2628" t="s">
        <v>1958</v>
      </c>
      <c r="C2628" t="s">
        <v>1149</v>
      </c>
      <c r="D2628" t="s">
        <v>331</v>
      </c>
      <c r="E2628" t="s">
        <v>10905</v>
      </c>
      <c r="F2628" t="s">
        <v>622</v>
      </c>
      <c r="G2628" t="s">
        <v>1959</v>
      </c>
      <c r="H2628" s="17">
        <v>43068</v>
      </c>
      <c r="I2628" s="15">
        <v>2018</v>
      </c>
      <c r="J2628" t="s">
        <v>10634</v>
      </c>
      <c r="K2628" s="5">
        <v>-232335.83</v>
      </c>
      <c r="L2628" t="s">
        <v>967</v>
      </c>
      <c r="M2628" t="s">
        <v>985</v>
      </c>
      <c r="N2628" t="s">
        <v>10635</v>
      </c>
      <c r="O2628" t="s">
        <v>818</v>
      </c>
      <c r="P2628" t="s">
        <v>10671</v>
      </c>
      <c r="Q2628" t="s">
        <v>10671</v>
      </c>
      <c r="R2628" t="s">
        <v>739</v>
      </c>
      <c r="S2628" t="s">
        <v>795</v>
      </c>
      <c r="T2628" t="s">
        <v>14922</v>
      </c>
      <c r="U2628" t="s">
        <v>965</v>
      </c>
      <c r="V2628" t="s">
        <v>10638</v>
      </c>
      <c r="W2628" t="s">
        <v>970</v>
      </c>
      <c r="X2628" t="s">
        <v>14928</v>
      </c>
    </row>
    <row r="2629" spans="2:24" ht="11" outlineLevel="1" x14ac:dyDescent="0.15">
      <c r="B2629" t="s">
        <v>1958</v>
      </c>
      <c r="C2629" t="s">
        <v>1149</v>
      </c>
      <c r="D2629" t="s">
        <v>331</v>
      </c>
      <c r="E2629" t="s">
        <v>10989</v>
      </c>
      <c r="F2629" t="s">
        <v>622</v>
      </c>
      <c r="G2629" t="s">
        <v>1959</v>
      </c>
      <c r="H2629" s="17">
        <v>42838</v>
      </c>
      <c r="I2629" s="15">
        <v>2017</v>
      </c>
      <c r="J2629" t="s">
        <v>10634</v>
      </c>
      <c r="K2629" s="5">
        <v>0</v>
      </c>
      <c r="L2629" t="s">
        <v>967</v>
      </c>
      <c r="M2629" t="s">
        <v>985</v>
      </c>
      <c r="N2629" t="s">
        <v>10635</v>
      </c>
      <c r="O2629" t="s">
        <v>818</v>
      </c>
      <c r="P2629" t="s">
        <v>10671</v>
      </c>
      <c r="Q2629" t="s">
        <v>13490</v>
      </c>
      <c r="R2629" t="s">
        <v>739</v>
      </c>
      <c r="S2629" t="s">
        <v>795</v>
      </c>
      <c r="T2629" t="s">
        <v>14922</v>
      </c>
      <c r="U2629" t="s">
        <v>965</v>
      </c>
      <c r="V2629" t="s">
        <v>10638</v>
      </c>
      <c r="W2629" t="s">
        <v>970</v>
      </c>
      <c r="X2629" t="s">
        <v>14929</v>
      </c>
    </row>
    <row r="2630" spans="2:24" ht="11" outlineLevel="1" x14ac:dyDescent="0.15">
      <c r="B2630" t="s">
        <v>1958</v>
      </c>
      <c r="C2630" t="s">
        <v>1149</v>
      </c>
      <c r="D2630" t="s">
        <v>331</v>
      </c>
      <c r="E2630" t="s">
        <v>10926</v>
      </c>
      <c r="F2630" t="s">
        <v>622</v>
      </c>
      <c r="G2630" t="s">
        <v>1959</v>
      </c>
      <c r="H2630" s="17">
        <v>42989</v>
      </c>
      <c r="I2630" s="15">
        <v>2017</v>
      </c>
      <c r="J2630" t="s">
        <v>10634</v>
      </c>
      <c r="K2630" s="5">
        <v>0</v>
      </c>
      <c r="L2630" t="s">
        <v>967</v>
      </c>
      <c r="M2630" t="s">
        <v>985</v>
      </c>
      <c r="N2630" t="s">
        <v>10635</v>
      </c>
      <c r="O2630" t="s">
        <v>818</v>
      </c>
      <c r="P2630" t="s">
        <v>10671</v>
      </c>
      <c r="Q2630" t="s">
        <v>13490</v>
      </c>
      <c r="R2630" t="s">
        <v>739</v>
      </c>
      <c r="S2630" t="s">
        <v>795</v>
      </c>
      <c r="T2630" t="s">
        <v>14922</v>
      </c>
      <c r="U2630" t="s">
        <v>965</v>
      </c>
      <c r="V2630" t="s">
        <v>10638</v>
      </c>
      <c r="W2630" t="s">
        <v>970</v>
      </c>
      <c r="X2630" t="s">
        <v>14930</v>
      </c>
    </row>
    <row r="2631" spans="2:24" ht="11" outlineLevel="1" x14ac:dyDescent="0.15">
      <c r="B2631" t="s">
        <v>1961</v>
      </c>
      <c r="C2631" t="s">
        <v>1149</v>
      </c>
      <c r="D2631" t="s">
        <v>188</v>
      </c>
      <c r="E2631" t="s">
        <v>10923</v>
      </c>
      <c r="F2631" t="s">
        <v>644</v>
      </c>
      <c r="G2631" t="s">
        <v>1926</v>
      </c>
      <c r="H2631" s="17">
        <v>43343</v>
      </c>
      <c r="I2631" s="15">
        <v>2018</v>
      </c>
      <c r="J2631" t="s">
        <v>10634</v>
      </c>
      <c r="K2631" s="5">
        <v>0</v>
      </c>
      <c r="L2631" t="s">
        <v>967</v>
      </c>
      <c r="M2631" t="s">
        <v>985</v>
      </c>
      <c r="N2631" t="s">
        <v>10635</v>
      </c>
      <c r="O2631" t="s">
        <v>804</v>
      </c>
      <c r="P2631" t="s">
        <v>11712</v>
      </c>
      <c r="Q2631" t="s">
        <v>11712</v>
      </c>
      <c r="R2631" t="s">
        <v>738</v>
      </c>
      <c r="S2631" t="s">
        <v>803</v>
      </c>
      <c r="T2631" t="s">
        <v>14931</v>
      </c>
      <c r="U2631" t="s">
        <v>965</v>
      </c>
      <c r="V2631" t="s">
        <v>10638</v>
      </c>
      <c r="W2631" t="s">
        <v>970</v>
      </c>
      <c r="X2631" t="s">
        <v>14932</v>
      </c>
    </row>
    <row r="2632" spans="2:24" ht="11" outlineLevel="1" x14ac:dyDescent="0.15">
      <c r="B2632" t="s">
        <v>1963</v>
      </c>
      <c r="C2632" t="s">
        <v>982</v>
      </c>
      <c r="D2632" t="s">
        <v>188</v>
      </c>
      <c r="E2632" t="s">
        <v>10950</v>
      </c>
      <c r="F2632" t="s">
        <v>644</v>
      </c>
      <c r="G2632" t="s">
        <v>1926</v>
      </c>
      <c r="H2632" s="17">
        <v>43139</v>
      </c>
      <c r="I2632" s="15">
        <v>2018</v>
      </c>
      <c r="J2632" t="s">
        <v>10634</v>
      </c>
      <c r="K2632" s="5">
        <v>0</v>
      </c>
      <c r="L2632" t="s">
        <v>967</v>
      </c>
      <c r="M2632" t="s">
        <v>985</v>
      </c>
      <c r="N2632" t="s">
        <v>10635</v>
      </c>
      <c r="O2632" t="s">
        <v>804</v>
      </c>
      <c r="P2632" t="s">
        <v>11712</v>
      </c>
      <c r="Q2632" t="s">
        <v>11712</v>
      </c>
      <c r="R2632" t="s">
        <v>738</v>
      </c>
      <c r="S2632" t="s">
        <v>803</v>
      </c>
      <c r="T2632" t="s">
        <v>14933</v>
      </c>
      <c r="U2632" t="s">
        <v>965</v>
      </c>
      <c r="V2632" t="s">
        <v>10638</v>
      </c>
      <c r="W2632" t="s">
        <v>970</v>
      </c>
      <c r="X2632" t="s">
        <v>14934</v>
      </c>
    </row>
    <row r="2633" spans="2:24" ht="11" outlineLevel="1" x14ac:dyDescent="0.15">
      <c r="B2633" t="s">
        <v>1965</v>
      </c>
      <c r="C2633" t="s">
        <v>1383</v>
      </c>
      <c r="D2633" t="s">
        <v>234</v>
      </c>
      <c r="E2633" t="s">
        <v>10950</v>
      </c>
      <c r="F2633" t="s">
        <v>608</v>
      </c>
      <c r="G2633" t="s">
        <v>1184</v>
      </c>
      <c r="H2633" s="17">
        <v>42187</v>
      </c>
      <c r="I2633" s="15">
        <v>2015</v>
      </c>
      <c r="J2633" t="s">
        <v>10634</v>
      </c>
      <c r="K2633" s="5">
        <v>104367</v>
      </c>
      <c r="L2633" t="s">
        <v>967</v>
      </c>
      <c r="M2633" t="s">
        <v>985</v>
      </c>
      <c r="N2633" t="s">
        <v>10635</v>
      </c>
      <c r="O2633" t="s">
        <v>796</v>
      </c>
      <c r="P2633" t="s">
        <v>11969</v>
      </c>
      <c r="Q2633" t="s">
        <v>11969</v>
      </c>
      <c r="R2633" t="s">
        <v>744</v>
      </c>
      <c r="S2633" t="s">
        <v>795</v>
      </c>
      <c r="T2633" t="s">
        <v>14935</v>
      </c>
      <c r="U2633" t="s">
        <v>965</v>
      </c>
      <c r="V2633" t="s">
        <v>10638</v>
      </c>
      <c r="W2633" t="s">
        <v>970</v>
      </c>
      <c r="X2633" t="s">
        <v>14936</v>
      </c>
    </row>
    <row r="2634" spans="2:24" ht="11" outlineLevel="1" x14ac:dyDescent="0.15">
      <c r="B2634" t="s">
        <v>1965</v>
      </c>
      <c r="C2634" t="s">
        <v>1383</v>
      </c>
      <c r="D2634" t="s">
        <v>234</v>
      </c>
      <c r="E2634" t="s">
        <v>10956</v>
      </c>
      <c r="F2634" t="s">
        <v>608</v>
      </c>
      <c r="G2634" t="s">
        <v>1184</v>
      </c>
      <c r="H2634" s="17">
        <v>42209</v>
      </c>
      <c r="I2634" s="15">
        <v>2015</v>
      </c>
      <c r="J2634" t="s">
        <v>10634</v>
      </c>
      <c r="K2634" s="5">
        <v>39849</v>
      </c>
      <c r="L2634" t="s">
        <v>967</v>
      </c>
      <c r="M2634" t="s">
        <v>985</v>
      </c>
      <c r="N2634" t="s">
        <v>10635</v>
      </c>
      <c r="O2634" t="s">
        <v>796</v>
      </c>
      <c r="P2634" t="s">
        <v>11969</v>
      </c>
      <c r="Q2634" t="s">
        <v>11969</v>
      </c>
      <c r="R2634" t="s">
        <v>744</v>
      </c>
      <c r="S2634" t="s">
        <v>795</v>
      </c>
      <c r="T2634" t="s">
        <v>14937</v>
      </c>
      <c r="U2634" t="s">
        <v>965</v>
      </c>
      <c r="V2634" t="s">
        <v>10638</v>
      </c>
      <c r="W2634" t="s">
        <v>970</v>
      </c>
      <c r="X2634" t="s">
        <v>14938</v>
      </c>
    </row>
    <row r="2635" spans="2:24" ht="11" outlineLevel="1" x14ac:dyDescent="0.15">
      <c r="B2635" t="s">
        <v>1965</v>
      </c>
      <c r="C2635" t="s">
        <v>1383</v>
      </c>
      <c r="D2635" t="s">
        <v>234</v>
      </c>
      <c r="E2635" t="s">
        <v>10989</v>
      </c>
      <c r="F2635" t="s">
        <v>608</v>
      </c>
      <c r="G2635" t="s">
        <v>1184</v>
      </c>
      <c r="H2635" s="17">
        <v>42118</v>
      </c>
      <c r="I2635" s="15">
        <v>2015</v>
      </c>
      <c r="J2635" t="s">
        <v>10634</v>
      </c>
      <c r="K2635" s="5">
        <v>0</v>
      </c>
      <c r="L2635" t="s">
        <v>967</v>
      </c>
      <c r="M2635" t="s">
        <v>985</v>
      </c>
      <c r="N2635" t="s">
        <v>10635</v>
      </c>
      <c r="O2635" t="s">
        <v>796</v>
      </c>
      <c r="P2635" t="s">
        <v>11969</v>
      </c>
      <c r="Q2635" t="s">
        <v>11969</v>
      </c>
      <c r="R2635" t="s">
        <v>744</v>
      </c>
      <c r="S2635" t="s">
        <v>795</v>
      </c>
      <c r="T2635" t="s">
        <v>14939</v>
      </c>
      <c r="U2635" t="s">
        <v>965</v>
      </c>
      <c r="V2635" t="s">
        <v>10638</v>
      </c>
      <c r="W2635" t="s">
        <v>970</v>
      </c>
      <c r="X2635" t="s">
        <v>14940</v>
      </c>
    </row>
    <row r="2636" spans="2:24" ht="11" outlineLevel="1" x14ac:dyDescent="0.15">
      <c r="B2636" t="s">
        <v>1965</v>
      </c>
      <c r="C2636" t="s">
        <v>1383</v>
      </c>
      <c r="D2636" t="s">
        <v>234</v>
      </c>
      <c r="E2636" t="s">
        <v>10649</v>
      </c>
      <c r="F2636" t="s">
        <v>608</v>
      </c>
      <c r="G2636" t="s">
        <v>1184</v>
      </c>
      <c r="H2636" s="17">
        <v>42115</v>
      </c>
      <c r="I2636" s="15">
        <v>2015</v>
      </c>
      <c r="J2636" t="s">
        <v>10634</v>
      </c>
      <c r="K2636" s="5">
        <v>1226454</v>
      </c>
      <c r="L2636" t="s">
        <v>967</v>
      </c>
      <c r="M2636" t="s">
        <v>985</v>
      </c>
      <c r="N2636" t="s">
        <v>10635</v>
      </c>
      <c r="O2636" t="s">
        <v>796</v>
      </c>
      <c r="P2636" t="s">
        <v>11969</v>
      </c>
      <c r="Q2636" t="s">
        <v>11969</v>
      </c>
      <c r="R2636" t="s">
        <v>744</v>
      </c>
      <c r="S2636" t="s">
        <v>795</v>
      </c>
      <c r="T2636" t="s">
        <v>14941</v>
      </c>
      <c r="U2636" t="s">
        <v>965</v>
      </c>
      <c r="V2636" t="s">
        <v>10638</v>
      </c>
      <c r="W2636" t="s">
        <v>970</v>
      </c>
      <c r="X2636" t="s">
        <v>14942</v>
      </c>
    </row>
    <row r="2637" spans="2:24" ht="11" outlineLevel="1" x14ac:dyDescent="0.15">
      <c r="B2637" t="s">
        <v>1967</v>
      </c>
      <c r="C2637" t="s">
        <v>1968</v>
      </c>
      <c r="D2637" t="s">
        <v>1410</v>
      </c>
      <c r="E2637" t="s">
        <v>10640</v>
      </c>
      <c r="F2637" t="s">
        <v>12990</v>
      </c>
      <c r="G2637" t="s">
        <v>1412</v>
      </c>
      <c r="H2637" s="17">
        <v>45372</v>
      </c>
      <c r="I2637" s="15">
        <v>2024</v>
      </c>
      <c r="J2637" t="s">
        <v>10634</v>
      </c>
      <c r="K2637" s="5">
        <v>-6414.97</v>
      </c>
      <c r="L2637" t="s">
        <v>967</v>
      </c>
      <c r="M2637" t="s">
        <v>985</v>
      </c>
      <c r="N2637" t="s">
        <v>11711</v>
      </c>
      <c r="O2637" t="s">
        <v>796</v>
      </c>
      <c r="P2637" t="s">
        <v>10671</v>
      </c>
      <c r="Q2637" t="s">
        <v>10685</v>
      </c>
      <c r="R2637" t="s">
        <v>752</v>
      </c>
      <c r="S2637" t="s">
        <v>824</v>
      </c>
      <c r="T2637" t="s">
        <v>11679</v>
      </c>
      <c r="U2637" t="s">
        <v>965</v>
      </c>
      <c r="V2637" t="s">
        <v>10638</v>
      </c>
      <c r="W2637" t="s">
        <v>970</v>
      </c>
      <c r="X2637" t="s">
        <v>14943</v>
      </c>
    </row>
    <row r="2638" spans="2:24" ht="11" outlineLevel="1" x14ac:dyDescent="0.15">
      <c r="B2638" t="s">
        <v>1967</v>
      </c>
      <c r="C2638" t="s">
        <v>1968</v>
      </c>
      <c r="D2638" t="s">
        <v>1410</v>
      </c>
      <c r="E2638" t="s">
        <v>10661</v>
      </c>
      <c r="F2638" t="s">
        <v>12990</v>
      </c>
      <c r="G2638" t="s">
        <v>1412</v>
      </c>
      <c r="H2638" s="17">
        <v>44588</v>
      </c>
      <c r="I2638" s="15">
        <v>2022</v>
      </c>
      <c r="J2638" t="s">
        <v>10634</v>
      </c>
      <c r="K2638" s="5">
        <v>0</v>
      </c>
      <c r="L2638" t="s">
        <v>967</v>
      </c>
      <c r="M2638" t="s">
        <v>985</v>
      </c>
      <c r="N2638" t="s">
        <v>11711</v>
      </c>
      <c r="O2638" t="s">
        <v>796</v>
      </c>
      <c r="P2638" t="s">
        <v>10671</v>
      </c>
      <c r="Q2638" t="s">
        <v>10685</v>
      </c>
      <c r="R2638" t="s">
        <v>752</v>
      </c>
      <c r="S2638" t="s">
        <v>824</v>
      </c>
      <c r="T2638" t="s">
        <v>14944</v>
      </c>
      <c r="U2638" t="s">
        <v>965</v>
      </c>
      <c r="V2638" t="s">
        <v>10638</v>
      </c>
      <c r="W2638" t="s">
        <v>970</v>
      </c>
      <c r="X2638" t="s">
        <v>14945</v>
      </c>
    </row>
    <row r="2639" spans="2:24" ht="11" outlineLevel="1" x14ac:dyDescent="0.15">
      <c r="B2639" t="s">
        <v>1967</v>
      </c>
      <c r="C2639" t="s">
        <v>1968</v>
      </c>
      <c r="D2639" t="s">
        <v>1410</v>
      </c>
      <c r="E2639" t="s">
        <v>10658</v>
      </c>
      <c r="F2639" t="s">
        <v>12990</v>
      </c>
      <c r="G2639" t="s">
        <v>1412</v>
      </c>
      <c r="H2639" s="17">
        <v>44559</v>
      </c>
      <c r="I2639" s="15">
        <v>2022</v>
      </c>
      <c r="J2639" t="s">
        <v>10634</v>
      </c>
      <c r="K2639" s="5">
        <v>0</v>
      </c>
      <c r="L2639" t="s">
        <v>967</v>
      </c>
      <c r="M2639" t="s">
        <v>985</v>
      </c>
      <c r="N2639" t="s">
        <v>11711</v>
      </c>
      <c r="O2639" t="s">
        <v>796</v>
      </c>
      <c r="P2639" t="s">
        <v>10671</v>
      </c>
      <c r="Q2639" t="s">
        <v>10685</v>
      </c>
      <c r="R2639" t="s">
        <v>752</v>
      </c>
      <c r="S2639" t="s">
        <v>824</v>
      </c>
      <c r="T2639" t="s">
        <v>14944</v>
      </c>
      <c r="U2639" t="s">
        <v>965</v>
      </c>
      <c r="V2639" t="s">
        <v>10638</v>
      </c>
      <c r="W2639" t="s">
        <v>970</v>
      </c>
      <c r="X2639" t="s">
        <v>14946</v>
      </c>
    </row>
    <row r="2640" spans="2:24" ht="11" outlineLevel="1" x14ac:dyDescent="0.15">
      <c r="B2640" t="s">
        <v>1967</v>
      </c>
      <c r="C2640" t="s">
        <v>1968</v>
      </c>
      <c r="D2640" t="s">
        <v>1410</v>
      </c>
      <c r="E2640" t="s">
        <v>10632</v>
      </c>
      <c r="F2640" t="s">
        <v>12990</v>
      </c>
      <c r="G2640" t="s">
        <v>1412</v>
      </c>
      <c r="H2640" s="17">
        <v>44497</v>
      </c>
      <c r="I2640" s="15">
        <v>2022</v>
      </c>
      <c r="J2640" t="s">
        <v>10634</v>
      </c>
      <c r="K2640" s="5">
        <v>0</v>
      </c>
      <c r="L2640" t="s">
        <v>967</v>
      </c>
      <c r="M2640" t="s">
        <v>985</v>
      </c>
      <c r="N2640" t="s">
        <v>11711</v>
      </c>
      <c r="O2640" t="s">
        <v>796</v>
      </c>
      <c r="P2640" t="s">
        <v>10671</v>
      </c>
      <c r="Q2640" t="s">
        <v>10685</v>
      </c>
      <c r="R2640" t="s">
        <v>752</v>
      </c>
      <c r="S2640" t="s">
        <v>824</v>
      </c>
      <c r="T2640" t="s">
        <v>14947</v>
      </c>
      <c r="U2640" t="s">
        <v>965</v>
      </c>
      <c r="V2640" t="s">
        <v>10638</v>
      </c>
      <c r="W2640" t="s">
        <v>970</v>
      </c>
      <c r="X2640" t="s">
        <v>14948</v>
      </c>
    </row>
    <row r="2641" spans="2:24" ht="11" outlineLevel="1" x14ac:dyDescent="0.15">
      <c r="B2641" t="s">
        <v>1967</v>
      </c>
      <c r="C2641" t="s">
        <v>1968</v>
      </c>
      <c r="D2641" t="s">
        <v>1410</v>
      </c>
      <c r="E2641" t="s">
        <v>10649</v>
      </c>
      <c r="F2641" t="s">
        <v>12990</v>
      </c>
      <c r="G2641" t="s">
        <v>1412</v>
      </c>
      <c r="H2641" s="17">
        <v>44012</v>
      </c>
      <c r="I2641" s="15">
        <v>2020</v>
      </c>
      <c r="J2641" t="s">
        <v>10634</v>
      </c>
      <c r="K2641" s="5">
        <v>1449081.62</v>
      </c>
      <c r="L2641" t="s">
        <v>967</v>
      </c>
      <c r="M2641" t="s">
        <v>985</v>
      </c>
      <c r="N2641" t="s">
        <v>11711</v>
      </c>
      <c r="O2641" t="s">
        <v>796</v>
      </c>
      <c r="P2641" t="s">
        <v>10671</v>
      </c>
      <c r="Q2641" t="s">
        <v>10685</v>
      </c>
      <c r="R2641" t="s">
        <v>752</v>
      </c>
      <c r="S2641" t="s">
        <v>824</v>
      </c>
      <c r="T2641" t="s">
        <v>14949</v>
      </c>
      <c r="U2641" t="s">
        <v>965</v>
      </c>
      <c r="V2641" t="s">
        <v>10638</v>
      </c>
      <c r="W2641" t="s">
        <v>970</v>
      </c>
      <c r="X2641" t="s">
        <v>14950</v>
      </c>
    </row>
    <row r="2642" spans="2:24" ht="11" outlineLevel="1" x14ac:dyDescent="0.15">
      <c r="B2642" t="s">
        <v>1967</v>
      </c>
      <c r="C2642" t="s">
        <v>1968</v>
      </c>
      <c r="D2642" t="s">
        <v>1410</v>
      </c>
      <c r="E2642" t="s">
        <v>10667</v>
      </c>
      <c r="F2642" t="s">
        <v>12990</v>
      </c>
      <c r="G2642" t="s">
        <v>1412</v>
      </c>
      <c r="H2642" s="17">
        <v>44524</v>
      </c>
      <c r="I2642" s="15">
        <v>2022</v>
      </c>
      <c r="J2642" t="s">
        <v>10634</v>
      </c>
      <c r="K2642" s="5">
        <v>0</v>
      </c>
      <c r="L2642" t="s">
        <v>967</v>
      </c>
      <c r="M2642" t="s">
        <v>985</v>
      </c>
      <c r="N2642" t="s">
        <v>11711</v>
      </c>
      <c r="O2642" t="s">
        <v>796</v>
      </c>
      <c r="P2642" t="s">
        <v>10671</v>
      </c>
      <c r="Q2642" t="s">
        <v>10685</v>
      </c>
      <c r="R2642" t="s">
        <v>752</v>
      </c>
      <c r="S2642" t="s">
        <v>824</v>
      </c>
      <c r="T2642" t="s">
        <v>14951</v>
      </c>
      <c r="U2642" t="s">
        <v>965</v>
      </c>
      <c r="V2642" t="s">
        <v>10638</v>
      </c>
      <c r="W2642" t="s">
        <v>970</v>
      </c>
      <c r="X2642" t="s">
        <v>14952</v>
      </c>
    </row>
    <row r="2643" spans="2:24" ht="11" outlineLevel="1" x14ac:dyDescent="0.15">
      <c r="B2643" t="s">
        <v>1967</v>
      </c>
      <c r="C2643" t="s">
        <v>1968</v>
      </c>
      <c r="D2643" t="s">
        <v>1410</v>
      </c>
      <c r="E2643" t="s">
        <v>10655</v>
      </c>
      <c r="F2643" t="s">
        <v>12990</v>
      </c>
      <c r="G2643" t="s">
        <v>1412</v>
      </c>
      <c r="H2643" s="17">
        <v>44825</v>
      </c>
      <c r="I2643" s="15">
        <v>2022</v>
      </c>
      <c r="J2643" t="s">
        <v>10634</v>
      </c>
      <c r="K2643" s="5">
        <v>-81321.09</v>
      </c>
      <c r="L2643" t="s">
        <v>967</v>
      </c>
      <c r="M2643" t="s">
        <v>985</v>
      </c>
      <c r="N2643" t="s">
        <v>11711</v>
      </c>
      <c r="O2643" t="s">
        <v>796</v>
      </c>
      <c r="P2643" t="s">
        <v>10671</v>
      </c>
      <c r="Q2643" t="s">
        <v>10685</v>
      </c>
      <c r="R2643" t="s">
        <v>752</v>
      </c>
      <c r="S2643" t="s">
        <v>824</v>
      </c>
      <c r="T2643" t="s">
        <v>14953</v>
      </c>
      <c r="U2643" t="s">
        <v>965</v>
      </c>
      <c r="V2643" t="s">
        <v>10638</v>
      </c>
      <c r="W2643" t="s">
        <v>970</v>
      </c>
      <c r="X2643" t="s">
        <v>14954</v>
      </c>
    </row>
    <row r="2644" spans="2:24" ht="11" outlineLevel="1" x14ac:dyDescent="0.15">
      <c r="B2644" t="s">
        <v>1967</v>
      </c>
      <c r="C2644" t="s">
        <v>1968</v>
      </c>
      <c r="D2644" t="s">
        <v>1410</v>
      </c>
      <c r="E2644" t="s">
        <v>10652</v>
      </c>
      <c r="F2644" t="s">
        <v>12990</v>
      </c>
      <c r="G2644" t="s">
        <v>1412</v>
      </c>
      <c r="H2644" s="17">
        <v>44291</v>
      </c>
      <c r="I2644" s="15">
        <v>2021</v>
      </c>
      <c r="J2644" t="s">
        <v>10634</v>
      </c>
      <c r="K2644" s="5">
        <v>0</v>
      </c>
      <c r="L2644" t="s">
        <v>967</v>
      </c>
      <c r="M2644" t="s">
        <v>985</v>
      </c>
      <c r="N2644" t="s">
        <v>11711</v>
      </c>
      <c r="O2644" t="s">
        <v>796</v>
      </c>
      <c r="P2644" t="s">
        <v>10671</v>
      </c>
      <c r="Q2644" t="s">
        <v>10685</v>
      </c>
      <c r="R2644" t="s">
        <v>752</v>
      </c>
      <c r="S2644" t="s">
        <v>824</v>
      </c>
      <c r="T2644" t="s">
        <v>14955</v>
      </c>
      <c r="U2644" t="s">
        <v>965</v>
      </c>
      <c r="V2644" t="s">
        <v>10638</v>
      </c>
      <c r="W2644" t="s">
        <v>970</v>
      </c>
      <c r="X2644" t="s">
        <v>14956</v>
      </c>
    </row>
    <row r="2645" spans="2:24" ht="11" outlineLevel="1" x14ac:dyDescent="0.15">
      <c r="B2645" t="s">
        <v>1967</v>
      </c>
      <c r="C2645" t="s">
        <v>1968</v>
      </c>
      <c r="D2645" t="s">
        <v>1410</v>
      </c>
      <c r="E2645" t="s">
        <v>10646</v>
      </c>
      <c r="F2645" t="s">
        <v>12990</v>
      </c>
      <c r="G2645" t="s">
        <v>1412</v>
      </c>
      <c r="H2645" s="17">
        <v>44967</v>
      </c>
      <c r="I2645" s="15">
        <v>2023</v>
      </c>
      <c r="J2645" t="s">
        <v>10634</v>
      </c>
      <c r="K2645" s="5">
        <v>9225</v>
      </c>
      <c r="L2645" t="s">
        <v>967</v>
      </c>
      <c r="M2645" t="s">
        <v>985</v>
      </c>
      <c r="N2645" t="s">
        <v>11711</v>
      </c>
      <c r="O2645" t="s">
        <v>796</v>
      </c>
      <c r="P2645" t="s">
        <v>10671</v>
      </c>
      <c r="Q2645" t="s">
        <v>10685</v>
      </c>
      <c r="R2645" t="s">
        <v>752</v>
      </c>
      <c r="S2645" t="s">
        <v>824</v>
      </c>
      <c r="T2645" t="s">
        <v>14957</v>
      </c>
      <c r="U2645" t="s">
        <v>965</v>
      </c>
      <c r="V2645" t="s">
        <v>10638</v>
      </c>
      <c r="W2645" t="s">
        <v>970</v>
      </c>
      <c r="X2645" t="s">
        <v>14958</v>
      </c>
    </row>
    <row r="2646" spans="2:24" ht="11" outlineLevel="1" x14ac:dyDescent="0.15">
      <c r="B2646" t="s">
        <v>1967</v>
      </c>
      <c r="C2646" t="s">
        <v>1968</v>
      </c>
      <c r="D2646" t="s">
        <v>1410</v>
      </c>
      <c r="E2646" t="s">
        <v>10643</v>
      </c>
      <c r="F2646" t="s">
        <v>12990</v>
      </c>
      <c r="G2646" t="s">
        <v>1412</v>
      </c>
      <c r="H2646" s="17">
        <v>44454</v>
      </c>
      <c r="I2646" s="15">
        <v>2021</v>
      </c>
      <c r="J2646" t="s">
        <v>10634</v>
      </c>
      <c r="K2646" s="5">
        <v>0</v>
      </c>
      <c r="L2646" t="s">
        <v>967</v>
      </c>
      <c r="M2646" t="s">
        <v>985</v>
      </c>
      <c r="N2646" t="s">
        <v>11711</v>
      </c>
      <c r="O2646" t="s">
        <v>796</v>
      </c>
      <c r="P2646" t="s">
        <v>10671</v>
      </c>
      <c r="Q2646" t="s">
        <v>10685</v>
      </c>
      <c r="R2646" t="s">
        <v>752</v>
      </c>
      <c r="S2646" t="s">
        <v>824</v>
      </c>
      <c r="T2646" t="s">
        <v>14959</v>
      </c>
      <c r="U2646" t="s">
        <v>965</v>
      </c>
      <c r="V2646" t="s">
        <v>10638</v>
      </c>
      <c r="W2646" t="s">
        <v>970</v>
      </c>
      <c r="X2646" t="s">
        <v>14960</v>
      </c>
    </row>
    <row r="2647" spans="2:24" ht="11" outlineLevel="1" x14ac:dyDescent="0.15">
      <c r="B2647" t="s">
        <v>1967</v>
      </c>
      <c r="C2647" t="s">
        <v>1968</v>
      </c>
      <c r="D2647" t="s">
        <v>1410</v>
      </c>
      <c r="E2647" t="s">
        <v>10664</v>
      </c>
      <c r="F2647" t="s">
        <v>12990</v>
      </c>
      <c r="G2647" t="s">
        <v>1412</v>
      </c>
      <c r="H2647" s="17">
        <v>44363</v>
      </c>
      <c r="I2647" s="15">
        <v>2021</v>
      </c>
      <c r="J2647" t="s">
        <v>10634</v>
      </c>
      <c r="K2647" s="5">
        <v>0</v>
      </c>
      <c r="L2647" t="s">
        <v>967</v>
      </c>
      <c r="M2647" t="s">
        <v>985</v>
      </c>
      <c r="N2647" t="s">
        <v>11711</v>
      </c>
      <c r="O2647" t="s">
        <v>796</v>
      </c>
      <c r="P2647" t="s">
        <v>10671</v>
      </c>
      <c r="Q2647" t="s">
        <v>10685</v>
      </c>
      <c r="R2647" t="s">
        <v>752</v>
      </c>
      <c r="S2647" t="s">
        <v>824</v>
      </c>
      <c r="T2647" t="s">
        <v>14961</v>
      </c>
      <c r="U2647" t="s">
        <v>965</v>
      </c>
      <c r="V2647" t="s">
        <v>10638</v>
      </c>
      <c r="W2647" t="s">
        <v>970</v>
      </c>
      <c r="X2647" t="s">
        <v>14962</v>
      </c>
    </row>
    <row r="2648" spans="2:24" ht="11" outlineLevel="1" x14ac:dyDescent="0.15">
      <c r="B2648" t="s">
        <v>1970</v>
      </c>
      <c r="C2648" t="s">
        <v>348</v>
      </c>
      <c r="E2648" t="s">
        <v>10632</v>
      </c>
      <c r="F2648" t="s">
        <v>676</v>
      </c>
      <c r="G2648" t="s">
        <v>1579</v>
      </c>
      <c r="H2648" s="17">
        <v>45700</v>
      </c>
      <c r="I2648" s="15">
        <v>2025</v>
      </c>
      <c r="J2648" t="s">
        <v>10634</v>
      </c>
      <c r="K2648" s="5">
        <v>27500</v>
      </c>
      <c r="L2648" t="s">
        <v>967</v>
      </c>
      <c r="M2648" t="s">
        <v>1141</v>
      </c>
      <c r="N2648" t="s">
        <v>10635</v>
      </c>
      <c r="O2648" t="s">
        <v>825</v>
      </c>
      <c r="P2648" t="s">
        <v>13507</v>
      </c>
      <c r="Q2648" t="s">
        <v>11435</v>
      </c>
      <c r="R2648" t="s">
        <v>740</v>
      </c>
      <c r="S2648" t="s">
        <v>795</v>
      </c>
      <c r="T2648" t="s">
        <v>14963</v>
      </c>
      <c r="U2648" t="s">
        <v>965</v>
      </c>
      <c r="V2648" t="s">
        <v>10638</v>
      </c>
      <c r="W2648" t="s">
        <v>970</v>
      </c>
      <c r="X2648" t="s">
        <v>14964</v>
      </c>
    </row>
    <row r="2649" spans="2:24" ht="11" outlineLevel="1" x14ac:dyDescent="0.15">
      <c r="B2649" t="s">
        <v>1970</v>
      </c>
      <c r="C2649" t="s">
        <v>348</v>
      </c>
      <c r="E2649" t="s">
        <v>10652</v>
      </c>
      <c r="F2649" t="s">
        <v>676</v>
      </c>
      <c r="G2649" t="s">
        <v>1579</v>
      </c>
      <c r="H2649" s="17">
        <v>45656</v>
      </c>
      <c r="I2649" s="15">
        <v>2025</v>
      </c>
      <c r="J2649" t="s">
        <v>10634</v>
      </c>
      <c r="K2649" s="5">
        <v>169039</v>
      </c>
      <c r="L2649" t="s">
        <v>967</v>
      </c>
      <c r="M2649" t="s">
        <v>1141</v>
      </c>
      <c r="N2649" t="s">
        <v>10635</v>
      </c>
      <c r="O2649" t="s">
        <v>825</v>
      </c>
      <c r="P2649" t="s">
        <v>13507</v>
      </c>
      <c r="Q2649" t="s">
        <v>11435</v>
      </c>
      <c r="R2649" t="s">
        <v>740</v>
      </c>
      <c r="S2649" t="s">
        <v>795</v>
      </c>
      <c r="T2649" t="s">
        <v>14965</v>
      </c>
      <c r="U2649" t="s">
        <v>965</v>
      </c>
      <c r="V2649" t="s">
        <v>10638</v>
      </c>
      <c r="W2649" t="s">
        <v>970</v>
      </c>
      <c r="X2649" t="s">
        <v>14966</v>
      </c>
    </row>
    <row r="2650" spans="2:24" ht="11" outlineLevel="1" x14ac:dyDescent="0.15">
      <c r="B2650" t="s">
        <v>1970</v>
      </c>
      <c r="C2650" t="s">
        <v>348</v>
      </c>
      <c r="E2650" t="s">
        <v>10664</v>
      </c>
      <c r="F2650" t="s">
        <v>676</v>
      </c>
      <c r="G2650" t="s">
        <v>1579</v>
      </c>
      <c r="H2650" s="17">
        <v>45680</v>
      </c>
      <c r="I2650" s="15">
        <v>2025</v>
      </c>
      <c r="J2650" t="s">
        <v>10634</v>
      </c>
      <c r="K2650" s="5">
        <v>322823.09999999998</v>
      </c>
      <c r="L2650" t="s">
        <v>967</v>
      </c>
      <c r="M2650" t="s">
        <v>1141</v>
      </c>
      <c r="N2650" t="s">
        <v>10635</v>
      </c>
      <c r="O2650" t="s">
        <v>825</v>
      </c>
      <c r="P2650" t="s">
        <v>13507</v>
      </c>
      <c r="Q2650" t="s">
        <v>11435</v>
      </c>
      <c r="R2650" t="s">
        <v>740</v>
      </c>
      <c r="S2650" t="s">
        <v>795</v>
      </c>
      <c r="T2650" t="s">
        <v>14963</v>
      </c>
      <c r="U2650" t="s">
        <v>965</v>
      </c>
      <c r="V2650" t="s">
        <v>10638</v>
      </c>
      <c r="W2650" t="s">
        <v>970</v>
      </c>
      <c r="X2650" t="s">
        <v>14967</v>
      </c>
    </row>
    <row r="2651" spans="2:24" ht="11" outlineLevel="1" x14ac:dyDescent="0.15">
      <c r="B2651" t="s">
        <v>1970</v>
      </c>
      <c r="C2651" t="s">
        <v>348</v>
      </c>
      <c r="E2651" t="s">
        <v>10649</v>
      </c>
      <c r="F2651" t="s">
        <v>676</v>
      </c>
      <c r="G2651" t="s">
        <v>1579</v>
      </c>
      <c r="H2651" s="17">
        <v>45608</v>
      </c>
      <c r="I2651" s="15">
        <v>2025</v>
      </c>
      <c r="J2651" t="s">
        <v>10634</v>
      </c>
      <c r="K2651" s="5">
        <v>585042</v>
      </c>
      <c r="L2651" t="s">
        <v>967</v>
      </c>
      <c r="M2651" t="s">
        <v>1141</v>
      </c>
      <c r="N2651" t="s">
        <v>10635</v>
      </c>
      <c r="O2651" t="s">
        <v>825</v>
      </c>
      <c r="P2651" t="s">
        <v>13507</v>
      </c>
      <c r="Q2651" t="s">
        <v>11435</v>
      </c>
      <c r="R2651" t="s">
        <v>740</v>
      </c>
      <c r="S2651" t="s">
        <v>795</v>
      </c>
      <c r="T2651" t="s">
        <v>14968</v>
      </c>
      <c r="U2651" t="s">
        <v>965</v>
      </c>
      <c r="V2651" t="s">
        <v>10638</v>
      </c>
      <c r="W2651" t="s">
        <v>970</v>
      </c>
      <c r="X2651" t="s">
        <v>14969</v>
      </c>
    </row>
    <row r="2652" spans="2:24" ht="11" outlineLevel="1" x14ac:dyDescent="0.15">
      <c r="B2652" t="s">
        <v>1970</v>
      </c>
      <c r="C2652" t="s">
        <v>348</v>
      </c>
      <c r="E2652" t="s">
        <v>10667</v>
      </c>
      <c r="F2652" t="s">
        <v>676</v>
      </c>
      <c r="G2652" t="s">
        <v>1579</v>
      </c>
      <c r="H2652" s="17">
        <v>45722</v>
      </c>
      <c r="I2652" s="15">
        <v>2025</v>
      </c>
      <c r="J2652" t="s">
        <v>10634</v>
      </c>
      <c r="K2652" s="5">
        <v>61096.38</v>
      </c>
      <c r="L2652" t="s">
        <v>967</v>
      </c>
      <c r="M2652" t="s">
        <v>1141</v>
      </c>
      <c r="N2652" t="s">
        <v>10635</v>
      </c>
      <c r="O2652" t="s">
        <v>825</v>
      </c>
      <c r="P2652" t="s">
        <v>13507</v>
      </c>
      <c r="Q2652" t="s">
        <v>11435</v>
      </c>
      <c r="R2652" t="s">
        <v>740</v>
      </c>
      <c r="S2652" t="s">
        <v>795</v>
      </c>
      <c r="T2652" t="s">
        <v>14970</v>
      </c>
      <c r="U2652" t="s">
        <v>965</v>
      </c>
      <c r="V2652" t="s">
        <v>10638</v>
      </c>
      <c r="W2652" t="s">
        <v>970</v>
      </c>
      <c r="X2652" t="s">
        <v>14971</v>
      </c>
    </row>
    <row r="2653" spans="2:24" ht="11" outlineLevel="1" x14ac:dyDescent="0.15">
      <c r="B2653" t="s">
        <v>1970</v>
      </c>
      <c r="C2653" t="s">
        <v>348</v>
      </c>
      <c r="E2653" t="s">
        <v>10643</v>
      </c>
      <c r="F2653" t="s">
        <v>676</v>
      </c>
      <c r="G2653" t="s">
        <v>1579</v>
      </c>
      <c r="H2653" s="17">
        <v>45688</v>
      </c>
      <c r="I2653" s="15">
        <v>2025</v>
      </c>
      <c r="J2653" t="s">
        <v>10634</v>
      </c>
      <c r="K2653" s="5">
        <v>127755</v>
      </c>
      <c r="L2653" t="s">
        <v>967</v>
      </c>
      <c r="M2653" t="s">
        <v>1141</v>
      </c>
      <c r="N2653" t="s">
        <v>10635</v>
      </c>
      <c r="O2653" t="s">
        <v>825</v>
      </c>
      <c r="P2653" t="s">
        <v>13507</v>
      </c>
      <c r="Q2653" t="s">
        <v>11435</v>
      </c>
      <c r="R2653" t="s">
        <v>740</v>
      </c>
      <c r="S2653" t="s">
        <v>795</v>
      </c>
      <c r="T2653" t="s">
        <v>14972</v>
      </c>
      <c r="U2653" t="s">
        <v>965</v>
      </c>
      <c r="V2653" t="s">
        <v>10638</v>
      </c>
      <c r="W2653" t="s">
        <v>970</v>
      </c>
      <c r="X2653" t="s">
        <v>14973</v>
      </c>
    </row>
    <row r="2654" spans="2:24" ht="11" outlineLevel="1" x14ac:dyDescent="0.15">
      <c r="B2654" t="s">
        <v>1970</v>
      </c>
      <c r="C2654" t="s">
        <v>348</v>
      </c>
      <c r="E2654" t="s">
        <v>10658</v>
      </c>
      <c r="F2654" t="s">
        <v>676</v>
      </c>
      <c r="G2654" t="s">
        <v>1579</v>
      </c>
      <c r="H2654" s="17">
        <v>45736</v>
      </c>
      <c r="I2654" s="15">
        <v>2025</v>
      </c>
      <c r="J2654" t="s">
        <v>10634</v>
      </c>
      <c r="K2654" s="5">
        <v>72686</v>
      </c>
      <c r="L2654" t="s">
        <v>967</v>
      </c>
      <c r="M2654" t="s">
        <v>1141</v>
      </c>
      <c r="N2654" t="s">
        <v>10635</v>
      </c>
      <c r="O2654" t="s">
        <v>825</v>
      </c>
      <c r="P2654" t="s">
        <v>13507</v>
      </c>
      <c r="Q2654" t="s">
        <v>11435</v>
      </c>
      <c r="R2654" t="s">
        <v>740</v>
      </c>
      <c r="S2654" t="s">
        <v>795</v>
      </c>
      <c r="T2654" t="s">
        <v>14970</v>
      </c>
      <c r="U2654" t="s">
        <v>965</v>
      </c>
      <c r="V2654" t="s">
        <v>10638</v>
      </c>
      <c r="W2654" t="s">
        <v>970</v>
      </c>
      <c r="X2654" t="s">
        <v>14974</v>
      </c>
    </row>
    <row r="2655" spans="2:24" ht="11" outlineLevel="1" x14ac:dyDescent="0.15">
      <c r="B2655" t="s">
        <v>1972</v>
      </c>
      <c r="C2655" t="s">
        <v>1973</v>
      </c>
      <c r="D2655" t="s">
        <v>166</v>
      </c>
      <c r="E2655" t="s">
        <v>10643</v>
      </c>
      <c r="F2655" t="s">
        <v>11414</v>
      </c>
      <c r="G2655" t="s">
        <v>1053</v>
      </c>
      <c r="H2655" s="17">
        <v>45755</v>
      </c>
      <c r="I2655" s="15">
        <v>2025</v>
      </c>
      <c r="J2655" t="s">
        <v>10634</v>
      </c>
      <c r="K2655" s="5">
        <v>0</v>
      </c>
      <c r="L2655" t="s">
        <v>967</v>
      </c>
      <c r="M2655" t="s">
        <v>985</v>
      </c>
      <c r="N2655" t="s">
        <v>10635</v>
      </c>
      <c r="O2655" t="s">
        <v>796</v>
      </c>
      <c r="P2655" t="s">
        <v>10885</v>
      </c>
      <c r="Q2655" t="s">
        <v>10671</v>
      </c>
      <c r="R2655" t="s">
        <v>740</v>
      </c>
      <c r="S2655" t="s">
        <v>795</v>
      </c>
      <c r="T2655" t="s">
        <v>14975</v>
      </c>
      <c r="U2655" t="s">
        <v>965</v>
      </c>
      <c r="V2655" t="s">
        <v>10638</v>
      </c>
      <c r="W2655" t="s">
        <v>970</v>
      </c>
      <c r="X2655" t="s">
        <v>14976</v>
      </c>
    </row>
    <row r="2656" spans="2:24" ht="11" outlineLevel="1" x14ac:dyDescent="0.15">
      <c r="B2656" t="s">
        <v>1972</v>
      </c>
      <c r="C2656" t="s">
        <v>1973</v>
      </c>
      <c r="D2656" t="s">
        <v>166</v>
      </c>
      <c r="E2656" t="s">
        <v>10664</v>
      </c>
      <c r="F2656" t="s">
        <v>11414</v>
      </c>
      <c r="G2656" t="s">
        <v>1053</v>
      </c>
      <c r="H2656" s="17">
        <v>45622</v>
      </c>
      <c r="I2656" s="15">
        <v>2025</v>
      </c>
      <c r="J2656" t="s">
        <v>10634</v>
      </c>
      <c r="K2656" s="5">
        <v>0</v>
      </c>
      <c r="L2656" t="s">
        <v>967</v>
      </c>
      <c r="M2656" t="s">
        <v>985</v>
      </c>
      <c r="N2656" t="s">
        <v>10635</v>
      </c>
      <c r="O2656" t="s">
        <v>796</v>
      </c>
      <c r="P2656" t="s">
        <v>10885</v>
      </c>
      <c r="Q2656" t="s">
        <v>10671</v>
      </c>
      <c r="R2656" t="s">
        <v>740</v>
      </c>
      <c r="S2656" t="s">
        <v>795</v>
      </c>
      <c r="T2656" t="s">
        <v>14977</v>
      </c>
      <c r="U2656" t="s">
        <v>965</v>
      </c>
      <c r="V2656" t="s">
        <v>10638</v>
      </c>
      <c r="W2656" t="s">
        <v>970</v>
      </c>
      <c r="X2656" t="s">
        <v>14978</v>
      </c>
    </row>
    <row r="2657" spans="2:24" ht="11" outlineLevel="1" x14ac:dyDescent="0.15">
      <c r="B2657" t="s">
        <v>1972</v>
      </c>
      <c r="C2657" t="s">
        <v>1973</v>
      </c>
      <c r="D2657" t="s">
        <v>166</v>
      </c>
      <c r="E2657" t="s">
        <v>10649</v>
      </c>
      <c r="F2657" t="s">
        <v>11414</v>
      </c>
      <c r="G2657" t="s">
        <v>1053</v>
      </c>
      <c r="H2657" s="17">
        <v>45426</v>
      </c>
      <c r="I2657" s="15">
        <v>2024</v>
      </c>
      <c r="J2657" t="s">
        <v>10634</v>
      </c>
      <c r="K2657" s="5">
        <v>1293380.1100000001</v>
      </c>
      <c r="L2657" t="s">
        <v>967</v>
      </c>
      <c r="M2657" t="s">
        <v>985</v>
      </c>
      <c r="N2657" t="s">
        <v>10635</v>
      </c>
      <c r="O2657" t="s">
        <v>796</v>
      </c>
      <c r="P2657" t="s">
        <v>10885</v>
      </c>
      <c r="Q2657" t="s">
        <v>10671</v>
      </c>
      <c r="R2657" t="s">
        <v>740</v>
      </c>
      <c r="S2657" t="s">
        <v>795</v>
      </c>
      <c r="T2657" t="s">
        <v>14979</v>
      </c>
      <c r="U2657" t="s">
        <v>965</v>
      </c>
      <c r="V2657" t="s">
        <v>10638</v>
      </c>
      <c r="W2657" t="s">
        <v>970</v>
      </c>
      <c r="X2657" t="s">
        <v>14980</v>
      </c>
    </row>
    <row r="2658" spans="2:24" ht="11" outlineLevel="1" x14ac:dyDescent="0.15">
      <c r="B2658" t="s">
        <v>1972</v>
      </c>
      <c r="C2658" t="s">
        <v>1973</v>
      </c>
      <c r="D2658" t="s">
        <v>166</v>
      </c>
      <c r="E2658" t="s">
        <v>10632</v>
      </c>
      <c r="F2658" t="s">
        <v>11414</v>
      </c>
      <c r="G2658" t="s">
        <v>1053</v>
      </c>
      <c r="H2658" s="17">
        <v>45916</v>
      </c>
      <c r="I2658" s="15">
        <v>2025</v>
      </c>
      <c r="J2658" t="s">
        <v>10634</v>
      </c>
      <c r="K2658" s="5">
        <v>-25078.83</v>
      </c>
      <c r="L2658" t="s">
        <v>967</v>
      </c>
      <c r="M2658" t="s">
        <v>985</v>
      </c>
      <c r="N2658" t="s">
        <v>10635</v>
      </c>
      <c r="O2658" t="s">
        <v>796</v>
      </c>
      <c r="P2658" t="s">
        <v>10885</v>
      </c>
      <c r="Q2658" t="s">
        <v>10671</v>
      </c>
      <c r="R2658" t="s">
        <v>740</v>
      </c>
      <c r="S2658" t="s">
        <v>795</v>
      </c>
      <c r="T2658" t="s">
        <v>14981</v>
      </c>
      <c r="U2658" t="s">
        <v>965</v>
      </c>
      <c r="V2658" t="s">
        <v>10638</v>
      </c>
      <c r="W2658" t="s">
        <v>970</v>
      </c>
      <c r="X2658" t="s">
        <v>14982</v>
      </c>
    </row>
    <row r="2659" spans="2:24" ht="11" outlineLevel="1" x14ac:dyDescent="0.15">
      <c r="B2659" t="s">
        <v>1975</v>
      </c>
      <c r="C2659" t="s">
        <v>1976</v>
      </c>
      <c r="E2659" t="s">
        <v>10649</v>
      </c>
      <c r="F2659" t="s">
        <v>612</v>
      </c>
      <c r="G2659" t="s">
        <v>1338</v>
      </c>
      <c r="H2659" s="17">
        <v>43015</v>
      </c>
      <c r="I2659" s="15">
        <v>2018</v>
      </c>
      <c r="J2659" t="s">
        <v>10634</v>
      </c>
      <c r="K2659" s="5">
        <v>1707545</v>
      </c>
      <c r="L2659" t="s">
        <v>967</v>
      </c>
      <c r="R2659" t="s">
        <v>1356</v>
      </c>
      <c r="S2659" t="s">
        <v>829</v>
      </c>
      <c r="T2659" t="s">
        <v>14983</v>
      </c>
      <c r="U2659" t="s">
        <v>1340</v>
      </c>
      <c r="V2659" t="s">
        <v>12795</v>
      </c>
      <c r="W2659" t="s">
        <v>970</v>
      </c>
      <c r="X2659" t="s">
        <v>14984</v>
      </c>
    </row>
    <row r="2660" spans="2:24" ht="11" outlineLevel="1" x14ac:dyDescent="0.15">
      <c r="B2660" t="s">
        <v>1975</v>
      </c>
      <c r="C2660" t="s">
        <v>1976</v>
      </c>
      <c r="E2660" t="s">
        <v>10652</v>
      </c>
      <c r="F2660" t="s">
        <v>612</v>
      </c>
      <c r="G2660" t="s">
        <v>1338</v>
      </c>
      <c r="H2660" s="17">
        <v>43059</v>
      </c>
      <c r="I2660" s="15">
        <v>2018</v>
      </c>
      <c r="J2660" t="s">
        <v>10634</v>
      </c>
      <c r="K2660" s="5">
        <v>0</v>
      </c>
      <c r="L2660" t="s">
        <v>967</v>
      </c>
      <c r="M2660" t="s">
        <v>14985</v>
      </c>
      <c r="R2660" t="s">
        <v>1356</v>
      </c>
      <c r="S2660" t="s">
        <v>829</v>
      </c>
      <c r="T2660" t="s">
        <v>14986</v>
      </c>
      <c r="U2660" t="s">
        <v>1340</v>
      </c>
      <c r="V2660" t="s">
        <v>12795</v>
      </c>
      <c r="W2660" t="s">
        <v>970</v>
      </c>
      <c r="X2660" t="s">
        <v>14987</v>
      </c>
    </row>
    <row r="2661" spans="2:24" ht="11" outlineLevel="1" x14ac:dyDescent="0.15">
      <c r="B2661" t="s">
        <v>1975</v>
      </c>
      <c r="C2661" t="s">
        <v>1976</v>
      </c>
      <c r="E2661" t="s">
        <v>10664</v>
      </c>
      <c r="F2661" t="s">
        <v>612</v>
      </c>
      <c r="G2661" t="s">
        <v>1338</v>
      </c>
      <c r="H2661" s="17">
        <v>43885</v>
      </c>
      <c r="I2661" s="15">
        <v>2020</v>
      </c>
      <c r="J2661" t="s">
        <v>10634</v>
      </c>
      <c r="K2661" s="5">
        <v>-356995.26</v>
      </c>
      <c r="L2661" t="s">
        <v>967</v>
      </c>
      <c r="M2661" t="s">
        <v>12802</v>
      </c>
      <c r="R2661" t="s">
        <v>1356</v>
      </c>
      <c r="S2661" t="s">
        <v>829</v>
      </c>
      <c r="T2661" t="s">
        <v>14988</v>
      </c>
      <c r="U2661" t="s">
        <v>1340</v>
      </c>
      <c r="V2661" t="s">
        <v>12795</v>
      </c>
      <c r="W2661" t="s">
        <v>970</v>
      </c>
      <c r="X2661" t="s">
        <v>14989</v>
      </c>
    </row>
    <row r="2662" spans="2:24" ht="11" outlineLevel="1" x14ac:dyDescent="0.15">
      <c r="B2662" t="s">
        <v>1978</v>
      </c>
      <c r="C2662" t="s">
        <v>1979</v>
      </c>
      <c r="D2662" t="s">
        <v>163</v>
      </c>
      <c r="E2662" t="s">
        <v>10649</v>
      </c>
      <c r="F2662" t="s">
        <v>600</v>
      </c>
      <c r="G2662" t="s">
        <v>973</v>
      </c>
      <c r="H2662" s="17">
        <v>44210</v>
      </c>
      <c r="I2662" s="15">
        <v>2021</v>
      </c>
      <c r="J2662" t="s">
        <v>10634</v>
      </c>
      <c r="K2662" s="5">
        <v>1348765.38</v>
      </c>
      <c r="L2662" t="s">
        <v>967</v>
      </c>
      <c r="M2662" t="s">
        <v>985</v>
      </c>
      <c r="N2662" t="s">
        <v>10635</v>
      </c>
      <c r="O2662" t="s">
        <v>804</v>
      </c>
      <c r="P2662" t="s">
        <v>10671</v>
      </c>
      <c r="Q2662" t="s">
        <v>10685</v>
      </c>
      <c r="R2662" t="s">
        <v>737</v>
      </c>
      <c r="S2662" t="s">
        <v>803</v>
      </c>
      <c r="T2662" t="s">
        <v>14990</v>
      </c>
      <c r="U2662" t="s">
        <v>965</v>
      </c>
      <c r="V2662" t="s">
        <v>10638</v>
      </c>
      <c r="W2662" t="s">
        <v>970</v>
      </c>
      <c r="X2662" t="s">
        <v>14991</v>
      </c>
    </row>
    <row r="2663" spans="2:24" ht="11" outlineLevel="1" x14ac:dyDescent="0.15">
      <c r="B2663" t="s">
        <v>1981</v>
      </c>
      <c r="C2663" t="s">
        <v>1982</v>
      </c>
      <c r="D2663" t="s">
        <v>350</v>
      </c>
      <c r="E2663" t="s">
        <v>10652</v>
      </c>
      <c r="F2663" t="s">
        <v>622</v>
      </c>
      <c r="G2663" t="s">
        <v>1959</v>
      </c>
      <c r="H2663" s="17">
        <v>43377</v>
      </c>
      <c r="I2663" s="15">
        <v>2019</v>
      </c>
      <c r="J2663" t="s">
        <v>10634</v>
      </c>
      <c r="K2663" s="5">
        <v>0</v>
      </c>
      <c r="L2663" t="s">
        <v>967</v>
      </c>
      <c r="M2663" t="s">
        <v>985</v>
      </c>
      <c r="N2663" t="s">
        <v>10635</v>
      </c>
      <c r="O2663" t="s">
        <v>825</v>
      </c>
      <c r="P2663" t="s">
        <v>10636</v>
      </c>
      <c r="Q2663" t="s">
        <v>14662</v>
      </c>
      <c r="R2663" t="s">
        <v>740</v>
      </c>
      <c r="S2663" t="s">
        <v>795</v>
      </c>
      <c r="T2663" t="s">
        <v>14992</v>
      </c>
      <c r="U2663" t="s">
        <v>965</v>
      </c>
      <c r="V2663" t="s">
        <v>10638</v>
      </c>
      <c r="W2663" t="s">
        <v>970</v>
      </c>
      <c r="X2663" t="s">
        <v>14993</v>
      </c>
    </row>
    <row r="2664" spans="2:24" ht="11" outlineLevel="1" x14ac:dyDescent="0.15">
      <c r="B2664" t="s">
        <v>1981</v>
      </c>
      <c r="C2664" t="s">
        <v>1982</v>
      </c>
      <c r="D2664" t="s">
        <v>350</v>
      </c>
      <c r="E2664" t="s">
        <v>10632</v>
      </c>
      <c r="F2664" t="s">
        <v>622</v>
      </c>
      <c r="G2664" t="s">
        <v>1959</v>
      </c>
      <c r="H2664" s="17">
        <v>43620</v>
      </c>
      <c r="I2664" s="15">
        <v>2019</v>
      </c>
      <c r="J2664" t="s">
        <v>10634</v>
      </c>
      <c r="K2664" s="5">
        <v>102312</v>
      </c>
      <c r="L2664" t="s">
        <v>967</v>
      </c>
      <c r="M2664" t="s">
        <v>985</v>
      </c>
      <c r="N2664" t="s">
        <v>10635</v>
      </c>
      <c r="O2664" t="s">
        <v>825</v>
      </c>
      <c r="P2664" t="s">
        <v>10636</v>
      </c>
      <c r="Q2664" t="s">
        <v>14662</v>
      </c>
      <c r="R2664" t="s">
        <v>740</v>
      </c>
      <c r="S2664" t="s">
        <v>795</v>
      </c>
      <c r="T2664" t="s">
        <v>14994</v>
      </c>
      <c r="U2664" t="s">
        <v>965</v>
      </c>
      <c r="V2664" t="s">
        <v>10638</v>
      </c>
      <c r="W2664" t="s">
        <v>970</v>
      </c>
      <c r="X2664" t="s">
        <v>14995</v>
      </c>
    </row>
    <row r="2665" spans="2:24" ht="11" outlineLevel="1" x14ac:dyDescent="0.15">
      <c r="B2665" t="s">
        <v>1981</v>
      </c>
      <c r="C2665" t="s">
        <v>1982</v>
      </c>
      <c r="D2665" t="s">
        <v>350</v>
      </c>
      <c r="E2665" t="s">
        <v>10667</v>
      </c>
      <c r="F2665" t="s">
        <v>622</v>
      </c>
      <c r="G2665" t="s">
        <v>1959</v>
      </c>
      <c r="H2665" s="17">
        <v>45770</v>
      </c>
      <c r="I2665" s="15">
        <v>2025</v>
      </c>
      <c r="J2665" t="s">
        <v>10634</v>
      </c>
      <c r="K2665" s="5">
        <v>-26621.39</v>
      </c>
      <c r="L2665" t="s">
        <v>967</v>
      </c>
      <c r="M2665" t="s">
        <v>985</v>
      </c>
      <c r="N2665" t="s">
        <v>10635</v>
      </c>
      <c r="O2665" t="s">
        <v>825</v>
      </c>
      <c r="P2665" t="s">
        <v>10636</v>
      </c>
      <c r="Q2665" t="s">
        <v>14662</v>
      </c>
      <c r="R2665" t="s">
        <v>740</v>
      </c>
      <c r="S2665" t="s">
        <v>795</v>
      </c>
      <c r="T2665" t="s">
        <v>14996</v>
      </c>
      <c r="U2665" t="s">
        <v>965</v>
      </c>
      <c r="V2665" t="s">
        <v>10638</v>
      </c>
      <c r="W2665" t="s">
        <v>970</v>
      </c>
      <c r="X2665" t="s">
        <v>14997</v>
      </c>
    </row>
    <row r="2666" spans="2:24" ht="11" outlineLevel="1" x14ac:dyDescent="0.15">
      <c r="B2666" t="s">
        <v>1981</v>
      </c>
      <c r="C2666" t="s">
        <v>1982</v>
      </c>
      <c r="D2666" t="s">
        <v>350</v>
      </c>
      <c r="E2666" t="s">
        <v>10649</v>
      </c>
      <c r="F2666" t="s">
        <v>622</v>
      </c>
      <c r="G2666" t="s">
        <v>1959</v>
      </c>
      <c r="H2666" s="17">
        <v>43321</v>
      </c>
      <c r="I2666" s="15">
        <v>2018</v>
      </c>
      <c r="J2666" t="s">
        <v>10634</v>
      </c>
      <c r="K2666" s="5">
        <v>1272983.82</v>
      </c>
      <c r="L2666" t="s">
        <v>967</v>
      </c>
      <c r="M2666" t="s">
        <v>985</v>
      </c>
      <c r="N2666" t="s">
        <v>10635</v>
      </c>
      <c r="O2666" t="s">
        <v>825</v>
      </c>
      <c r="P2666" t="s">
        <v>10636</v>
      </c>
      <c r="Q2666" t="s">
        <v>10636</v>
      </c>
      <c r="R2666" t="s">
        <v>740</v>
      </c>
      <c r="S2666" t="s">
        <v>795</v>
      </c>
      <c r="T2666" t="s">
        <v>14996</v>
      </c>
      <c r="U2666" t="s">
        <v>965</v>
      </c>
      <c r="V2666" t="s">
        <v>10638</v>
      </c>
      <c r="W2666" t="s">
        <v>970</v>
      </c>
      <c r="X2666" t="s">
        <v>14998</v>
      </c>
    </row>
    <row r="2667" spans="2:24" ht="11" outlineLevel="1" x14ac:dyDescent="0.15">
      <c r="B2667" t="s">
        <v>1981</v>
      </c>
      <c r="C2667" t="s">
        <v>1982</v>
      </c>
      <c r="D2667" t="s">
        <v>350</v>
      </c>
      <c r="E2667" t="s">
        <v>10664</v>
      </c>
      <c r="F2667" t="s">
        <v>622</v>
      </c>
      <c r="G2667" t="s">
        <v>1959</v>
      </c>
      <c r="H2667" s="17">
        <v>43398</v>
      </c>
      <c r="I2667" s="15">
        <v>2019</v>
      </c>
      <c r="J2667" t="s">
        <v>10634</v>
      </c>
      <c r="K2667" s="5">
        <v>0</v>
      </c>
      <c r="L2667" t="s">
        <v>967</v>
      </c>
      <c r="M2667" t="s">
        <v>985</v>
      </c>
      <c r="N2667" t="s">
        <v>10635</v>
      </c>
      <c r="O2667" t="s">
        <v>825</v>
      </c>
      <c r="P2667" t="s">
        <v>10636</v>
      </c>
      <c r="Q2667" t="s">
        <v>10636</v>
      </c>
      <c r="R2667" t="s">
        <v>740</v>
      </c>
      <c r="S2667" t="s">
        <v>795</v>
      </c>
      <c r="T2667" t="s">
        <v>14999</v>
      </c>
      <c r="U2667" t="s">
        <v>965</v>
      </c>
      <c r="V2667" t="s">
        <v>10638</v>
      </c>
      <c r="W2667" t="s">
        <v>970</v>
      </c>
      <c r="X2667" t="s">
        <v>15000</v>
      </c>
    </row>
    <row r="2668" spans="2:24" ht="11" outlineLevel="1" x14ac:dyDescent="0.15">
      <c r="B2668" t="s">
        <v>1981</v>
      </c>
      <c r="C2668" t="s">
        <v>1982</v>
      </c>
      <c r="D2668" t="s">
        <v>350</v>
      </c>
      <c r="E2668" t="s">
        <v>10643</v>
      </c>
      <c r="F2668" t="s">
        <v>622</v>
      </c>
      <c r="G2668" t="s">
        <v>1959</v>
      </c>
      <c r="H2668" s="17">
        <v>43412</v>
      </c>
      <c r="I2668" s="15">
        <v>2019</v>
      </c>
      <c r="J2668" t="s">
        <v>10634</v>
      </c>
      <c r="K2668" s="5">
        <v>0</v>
      </c>
      <c r="L2668" t="s">
        <v>967</v>
      </c>
      <c r="M2668" t="s">
        <v>985</v>
      </c>
      <c r="N2668" t="s">
        <v>10635</v>
      </c>
      <c r="O2668" t="s">
        <v>825</v>
      </c>
      <c r="P2668" t="s">
        <v>10636</v>
      </c>
      <c r="Q2668" t="s">
        <v>14662</v>
      </c>
      <c r="R2668" t="s">
        <v>740</v>
      </c>
      <c r="S2668" t="s">
        <v>795</v>
      </c>
      <c r="T2668" t="s">
        <v>15001</v>
      </c>
      <c r="U2668" t="s">
        <v>965</v>
      </c>
      <c r="V2668" t="s">
        <v>10638</v>
      </c>
      <c r="W2668" t="s">
        <v>970</v>
      </c>
      <c r="X2668" t="s">
        <v>15002</v>
      </c>
    </row>
    <row r="2669" spans="2:24" ht="11" outlineLevel="1" x14ac:dyDescent="0.15">
      <c r="B2669" t="s">
        <v>1984</v>
      </c>
      <c r="C2669" t="s">
        <v>351</v>
      </c>
      <c r="E2669" t="s">
        <v>10632</v>
      </c>
      <c r="F2669" t="s">
        <v>14110</v>
      </c>
      <c r="G2669" t="s">
        <v>1670</v>
      </c>
      <c r="H2669" s="17">
        <v>42431</v>
      </c>
      <c r="I2669" s="15">
        <v>2016</v>
      </c>
      <c r="J2669" t="s">
        <v>10634</v>
      </c>
      <c r="K2669" s="5">
        <v>0</v>
      </c>
      <c r="L2669" t="s">
        <v>967</v>
      </c>
      <c r="M2669" t="s">
        <v>956</v>
      </c>
      <c r="N2669" t="s">
        <v>10635</v>
      </c>
      <c r="O2669" t="s">
        <v>818</v>
      </c>
      <c r="P2669" t="s">
        <v>14111</v>
      </c>
      <c r="Q2669" t="s">
        <v>14111</v>
      </c>
      <c r="R2669" t="s">
        <v>750</v>
      </c>
      <c r="S2669" t="s">
        <v>795</v>
      </c>
      <c r="T2669" t="s">
        <v>15003</v>
      </c>
      <c r="U2669" t="s">
        <v>965</v>
      </c>
      <c r="V2669" t="s">
        <v>10638</v>
      </c>
      <c r="W2669" t="s">
        <v>970</v>
      </c>
      <c r="X2669" t="s">
        <v>15004</v>
      </c>
    </row>
    <row r="2670" spans="2:24" ht="11" outlineLevel="1" x14ac:dyDescent="0.15">
      <c r="B2670" t="s">
        <v>1984</v>
      </c>
      <c r="C2670" t="s">
        <v>351</v>
      </c>
      <c r="E2670" t="s">
        <v>10649</v>
      </c>
      <c r="F2670" t="s">
        <v>14110</v>
      </c>
      <c r="G2670" t="s">
        <v>1670</v>
      </c>
      <c r="H2670" s="17">
        <v>42339</v>
      </c>
      <c r="I2670" s="15">
        <v>2016</v>
      </c>
      <c r="J2670" t="s">
        <v>10634</v>
      </c>
      <c r="K2670" s="5">
        <v>1127873.2</v>
      </c>
      <c r="L2670" t="s">
        <v>967</v>
      </c>
      <c r="M2670" t="s">
        <v>956</v>
      </c>
      <c r="N2670" t="s">
        <v>10635</v>
      </c>
      <c r="O2670" t="s">
        <v>818</v>
      </c>
      <c r="P2670" t="s">
        <v>14111</v>
      </c>
      <c r="Q2670" t="s">
        <v>14111</v>
      </c>
      <c r="R2670" t="s">
        <v>750</v>
      </c>
      <c r="S2670" t="s">
        <v>795</v>
      </c>
      <c r="T2670" t="s">
        <v>15005</v>
      </c>
      <c r="U2670" t="s">
        <v>965</v>
      </c>
      <c r="V2670" t="s">
        <v>10638</v>
      </c>
      <c r="W2670" t="s">
        <v>970</v>
      </c>
      <c r="X2670" t="s">
        <v>15006</v>
      </c>
    </row>
    <row r="2671" spans="2:24" ht="11" outlineLevel="1" x14ac:dyDescent="0.15">
      <c r="B2671" t="s">
        <v>1984</v>
      </c>
      <c r="C2671" t="s">
        <v>351</v>
      </c>
      <c r="E2671" t="s">
        <v>10652</v>
      </c>
      <c r="F2671" t="s">
        <v>14110</v>
      </c>
      <c r="G2671" t="s">
        <v>1670</v>
      </c>
      <c r="H2671" s="17">
        <v>42367</v>
      </c>
      <c r="I2671" s="15">
        <v>2016</v>
      </c>
      <c r="J2671" t="s">
        <v>10634</v>
      </c>
      <c r="K2671" s="5">
        <v>211467.8</v>
      </c>
      <c r="L2671" t="s">
        <v>967</v>
      </c>
      <c r="M2671" t="s">
        <v>956</v>
      </c>
      <c r="N2671" t="s">
        <v>10635</v>
      </c>
      <c r="O2671" t="s">
        <v>818</v>
      </c>
      <c r="P2671" t="s">
        <v>14111</v>
      </c>
      <c r="Q2671" t="s">
        <v>14111</v>
      </c>
      <c r="R2671" t="s">
        <v>750</v>
      </c>
      <c r="S2671" t="s">
        <v>795</v>
      </c>
      <c r="T2671" t="s">
        <v>15003</v>
      </c>
      <c r="U2671" t="s">
        <v>965</v>
      </c>
      <c r="V2671" t="s">
        <v>10638</v>
      </c>
      <c r="W2671" t="s">
        <v>970</v>
      </c>
      <c r="X2671" t="s">
        <v>15007</v>
      </c>
    </row>
    <row r="2672" spans="2:24" ht="11" outlineLevel="1" x14ac:dyDescent="0.15">
      <c r="B2672" t="s">
        <v>1984</v>
      </c>
      <c r="C2672" t="s">
        <v>351</v>
      </c>
      <c r="E2672" t="s">
        <v>10664</v>
      </c>
      <c r="F2672" t="s">
        <v>14110</v>
      </c>
      <c r="G2672" t="s">
        <v>1670</v>
      </c>
      <c r="H2672" s="17">
        <v>42403</v>
      </c>
      <c r="I2672" s="15">
        <v>2016</v>
      </c>
      <c r="J2672" t="s">
        <v>10634</v>
      </c>
      <c r="K2672" s="5">
        <v>7435.26</v>
      </c>
      <c r="L2672" t="s">
        <v>967</v>
      </c>
      <c r="M2672" t="s">
        <v>956</v>
      </c>
      <c r="N2672" t="s">
        <v>10635</v>
      </c>
      <c r="O2672" t="s">
        <v>818</v>
      </c>
      <c r="P2672" t="s">
        <v>14111</v>
      </c>
      <c r="Q2672" t="s">
        <v>14111</v>
      </c>
      <c r="R2672" t="s">
        <v>750</v>
      </c>
      <c r="S2672" t="s">
        <v>795</v>
      </c>
      <c r="T2672" t="s">
        <v>13785</v>
      </c>
      <c r="U2672" t="s">
        <v>965</v>
      </c>
      <c r="V2672" t="s">
        <v>10638</v>
      </c>
      <c r="W2672" t="s">
        <v>970</v>
      </c>
      <c r="X2672" t="s">
        <v>15008</v>
      </c>
    </row>
    <row r="2673" spans="2:24" ht="11" outlineLevel="1" x14ac:dyDescent="0.15">
      <c r="B2673" t="s">
        <v>1984</v>
      </c>
      <c r="C2673" t="s">
        <v>351</v>
      </c>
      <c r="E2673" t="s">
        <v>10643</v>
      </c>
      <c r="F2673" t="s">
        <v>14110</v>
      </c>
      <c r="G2673" t="s">
        <v>1670</v>
      </c>
      <c r="H2673" s="17">
        <v>42418</v>
      </c>
      <c r="I2673" s="15">
        <v>2016</v>
      </c>
      <c r="J2673" t="s">
        <v>10634</v>
      </c>
      <c r="K2673" s="5">
        <v>0</v>
      </c>
      <c r="L2673" t="s">
        <v>967</v>
      </c>
      <c r="M2673" t="s">
        <v>956</v>
      </c>
      <c r="N2673" t="s">
        <v>10635</v>
      </c>
      <c r="O2673" t="s">
        <v>818</v>
      </c>
      <c r="P2673" t="s">
        <v>14111</v>
      </c>
      <c r="Q2673" t="s">
        <v>14111</v>
      </c>
      <c r="R2673" t="s">
        <v>750</v>
      </c>
      <c r="S2673" t="s">
        <v>795</v>
      </c>
      <c r="T2673" t="s">
        <v>15003</v>
      </c>
      <c r="U2673" t="s">
        <v>965</v>
      </c>
      <c r="V2673" t="s">
        <v>10638</v>
      </c>
      <c r="W2673" t="s">
        <v>970</v>
      </c>
      <c r="X2673" t="s">
        <v>15009</v>
      </c>
    </row>
    <row r="2674" spans="2:24" ht="11" outlineLevel="1" x14ac:dyDescent="0.15">
      <c r="B2674" t="s">
        <v>1986</v>
      </c>
      <c r="C2674" t="s">
        <v>1271</v>
      </c>
      <c r="D2674" t="s">
        <v>209</v>
      </c>
      <c r="E2674" t="s">
        <v>10989</v>
      </c>
      <c r="F2674" t="s">
        <v>12674</v>
      </c>
      <c r="G2674" t="s">
        <v>1299</v>
      </c>
      <c r="H2674" s="17">
        <v>42277</v>
      </c>
      <c r="I2674" s="15">
        <v>2015</v>
      </c>
      <c r="J2674" t="s">
        <v>10634</v>
      </c>
      <c r="K2674" s="5">
        <v>0</v>
      </c>
      <c r="L2674" t="s">
        <v>967</v>
      </c>
      <c r="M2674" t="s">
        <v>985</v>
      </c>
      <c r="N2674" t="s">
        <v>10635</v>
      </c>
      <c r="O2674" t="s">
        <v>818</v>
      </c>
      <c r="P2674" t="s">
        <v>11052</v>
      </c>
      <c r="Q2674" t="s">
        <v>10671</v>
      </c>
      <c r="R2674" t="s">
        <v>739</v>
      </c>
      <c r="S2674" t="s">
        <v>795</v>
      </c>
      <c r="T2674" t="s">
        <v>15010</v>
      </c>
      <c r="U2674" t="s">
        <v>965</v>
      </c>
      <c r="V2674" t="s">
        <v>10638</v>
      </c>
      <c r="W2674" t="s">
        <v>970</v>
      </c>
      <c r="X2674" t="s">
        <v>15011</v>
      </c>
    </row>
    <row r="2675" spans="2:24" ht="11" outlineLevel="1" x14ac:dyDescent="0.15">
      <c r="B2675" t="s">
        <v>1988</v>
      </c>
      <c r="C2675" t="s">
        <v>352</v>
      </c>
      <c r="E2675" t="s">
        <v>10652</v>
      </c>
      <c r="F2675" t="s">
        <v>705</v>
      </c>
      <c r="G2675" t="s">
        <v>1989</v>
      </c>
      <c r="H2675" s="17">
        <v>42895</v>
      </c>
      <c r="I2675" s="15">
        <v>2017</v>
      </c>
      <c r="J2675" t="s">
        <v>10634</v>
      </c>
      <c r="K2675" s="5">
        <v>614252</v>
      </c>
      <c r="L2675" t="s">
        <v>967</v>
      </c>
      <c r="M2675" t="s">
        <v>956</v>
      </c>
      <c r="N2675" t="s">
        <v>10635</v>
      </c>
      <c r="O2675" t="s">
        <v>825</v>
      </c>
      <c r="P2675" t="s">
        <v>15012</v>
      </c>
      <c r="R2675" t="s">
        <v>743</v>
      </c>
      <c r="S2675" t="s">
        <v>803</v>
      </c>
      <c r="T2675" t="s">
        <v>15013</v>
      </c>
      <c r="U2675" t="s">
        <v>965</v>
      </c>
      <c r="V2675" t="s">
        <v>10638</v>
      </c>
      <c r="W2675" t="s">
        <v>970</v>
      </c>
      <c r="X2675" t="s">
        <v>15014</v>
      </c>
    </row>
    <row r="2676" spans="2:24" ht="11" outlineLevel="1" x14ac:dyDescent="0.15">
      <c r="B2676" t="s">
        <v>1988</v>
      </c>
      <c r="C2676" t="s">
        <v>352</v>
      </c>
      <c r="E2676" t="s">
        <v>10632</v>
      </c>
      <c r="F2676" t="s">
        <v>705</v>
      </c>
      <c r="G2676" t="s">
        <v>1989</v>
      </c>
      <c r="H2676" s="17">
        <v>43132</v>
      </c>
      <c r="I2676" s="15">
        <v>2018</v>
      </c>
      <c r="J2676" t="s">
        <v>10634</v>
      </c>
      <c r="K2676" s="5">
        <v>11800</v>
      </c>
      <c r="L2676" t="s">
        <v>967</v>
      </c>
      <c r="M2676" t="s">
        <v>956</v>
      </c>
      <c r="N2676" t="s">
        <v>10635</v>
      </c>
      <c r="O2676" t="s">
        <v>825</v>
      </c>
      <c r="P2676" t="s">
        <v>15012</v>
      </c>
      <c r="Q2676" t="s">
        <v>15012</v>
      </c>
      <c r="R2676" t="s">
        <v>743</v>
      </c>
      <c r="S2676" t="s">
        <v>803</v>
      </c>
      <c r="T2676" t="s">
        <v>15015</v>
      </c>
      <c r="U2676" t="s">
        <v>965</v>
      </c>
      <c r="V2676" t="s">
        <v>10638</v>
      </c>
      <c r="W2676" t="s">
        <v>970</v>
      </c>
      <c r="X2676" t="s">
        <v>15016</v>
      </c>
    </row>
    <row r="2677" spans="2:24" ht="11" outlineLevel="1" x14ac:dyDescent="0.15">
      <c r="B2677" t="s">
        <v>1988</v>
      </c>
      <c r="C2677" t="s">
        <v>352</v>
      </c>
      <c r="E2677" t="s">
        <v>10649</v>
      </c>
      <c r="F2677" t="s">
        <v>705</v>
      </c>
      <c r="G2677" t="s">
        <v>1989</v>
      </c>
      <c r="H2677" s="17">
        <v>42893</v>
      </c>
      <c r="I2677" s="15">
        <v>2017</v>
      </c>
      <c r="J2677" t="s">
        <v>10634</v>
      </c>
      <c r="K2677" s="5">
        <v>639508</v>
      </c>
      <c r="L2677" t="s">
        <v>967</v>
      </c>
      <c r="M2677" t="s">
        <v>956</v>
      </c>
      <c r="N2677" t="s">
        <v>10635</v>
      </c>
      <c r="O2677" t="s">
        <v>825</v>
      </c>
      <c r="P2677" t="s">
        <v>15012</v>
      </c>
      <c r="R2677" t="s">
        <v>743</v>
      </c>
      <c r="S2677" t="s">
        <v>803</v>
      </c>
      <c r="T2677" t="s">
        <v>15017</v>
      </c>
      <c r="U2677" t="s">
        <v>965</v>
      </c>
      <c r="V2677" t="s">
        <v>10638</v>
      </c>
      <c r="W2677" t="s">
        <v>970</v>
      </c>
      <c r="X2677" t="s">
        <v>15018</v>
      </c>
    </row>
    <row r="2678" spans="2:24" ht="11" outlineLevel="1" x14ac:dyDescent="0.15">
      <c r="B2678" t="s">
        <v>1988</v>
      </c>
      <c r="C2678" t="s">
        <v>352</v>
      </c>
      <c r="E2678" t="s">
        <v>10643</v>
      </c>
      <c r="F2678" t="s">
        <v>705</v>
      </c>
      <c r="G2678" t="s">
        <v>1989</v>
      </c>
      <c r="H2678" s="17">
        <v>42990</v>
      </c>
      <c r="I2678" s="15">
        <v>2017</v>
      </c>
      <c r="J2678" t="s">
        <v>10634</v>
      </c>
      <c r="K2678" s="5">
        <v>0</v>
      </c>
      <c r="L2678" t="s">
        <v>967</v>
      </c>
      <c r="M2678" t="s">
        <v>956</v>
      </c>
      <c r="N2678" t="s">
        <v>10635</v>
      </c>
      <c r="O2678" t="s">
        <v>825</v>
      </c>
      <c r="P2678" t="s">
        <v>15012</v>
      </c>
      <c r="R2678" t="s">
        <v>743</v>
      </c>
      <c r="S2678" t="s">
        <v>803</v>
      </c>
      <c r="T2678" t="s">
        <v>15019</v>
      </c>
      <c r="U2678" t="s">
        <v>965</v>
      </c>
      <c r="V2678" t="s">
        <v>10638</v>
      </c>
      <c r="W2678" t="s">
        <v>970</v>
      </c>
      <c r="X2678" t="s">
        <v>15020</v>
      </c>
    </row>
    <row r="2679" spans="2:24" ht="11" outlineLevel="1" x14ac:dyDescent="0.15">
      <c r="B2679" t="s">
        <v>1988</v>
      </c>
      <c r="C2679" t="s">
        <v>352</v>
      </c>
      <c r="E2679" t="s">
        <v>10664</v>
      </c>
      <c r="F2679" t="s">
        <v>705</v>
      </c>
      <c r="G2679" t="s">
        <v>1989</v>
      </c>
      <c r="H2679" s="17">
        <v>42964</v>
      </c>
      <c r="I2679" s="15">
        <v>2017</v>
      </c>
      <c r="J2679" t="s">
        <v>10634</v>
      </c>
      <c r="K2679" s="5">
        <v>50217.75</v>
      </c>
      <c r="L2679" t="s">
        <v>967</v>
      </c>
      <c r="M2679" t="s">
        <v>956</v>
      </c>
      <c r="N2679" t="s">
        <v>10635</v>
      </c>
      <c r="O2679" t="s">
        <v>825</v>
      </c>
      <c r="P2679" t="s">
        <v>15012</v>
      </c>
      <c r="R2679" t="s">
        <v>743</v>
      </c>
      <c r="S2679" t="s">
        <v>803</v>
      </c>
      <c r="T2679" t="s">
        <v>15021</v>
      </c>
      <c r="U2679" t="s">
        <v>965</v>
      </c>
      <c r="V2679" t="s">
        <v>10638</v>
      </c>
      <c r="W2679" t="s">
        <v>970</v>
      </c>
      <c r="X2679" t="s">
        <v>15022</v>
      </c>
    </row>
    <row r="2680" spans="2:24" ht="11" outlineLevel="1" x14ac:dyDescent="0.15">
      <c r="B2680" t="s">
        <v>1991</v>
      </c>
      <c r="C2680" t="s">
        <v>1992</v>
      </c>
      <c r="D2680" t="s">
        <v>170</v>
      </c>
      <c r="E2680" t="s">
        <v>10632</v>
      </c>
      <c r="F2680" t="s">
        <v>12674</v>
      </c>
      <c r="G2680" t="s">
        <v>1299</v>
      </c>
      <c r="H2680" s="17">
        <v>45372</v>
      </c>
      <c r="I2680" s="15">
        <v>2024</v>
      </c>
      <c r="J2680" t="s">
        <v>10634</v>
      </c>
      <c r="K2680" s="5">
        <v>0</v>
      </c>
      <c r="L2680" t="s">
        <v>967</v>
      </c>
      <c r="M2680" t="s">
        <v>985</v>
      </c>
      <c r="N2680" t="s">
        <v>10635</v>
      </c>
      <c r="O2680" t="s">
        <v>796</v>
      </c>
      <c r="P2680" t="s">
        <v>10671</v>
      </c>
      <c r="Q2680" t="s">
        <v>10671</v>
      </c>
      <c r="R2680" t="s">
        <v>755</v>
      </c>
      <c r="S2680" t="s">
        <v>795</v>
      </c>
      <c r="T2680" t="s">
        <v>15023</v>
      </c>
      <c r="U2680" t="s">
        <v>965</v>
      </c>
      <c r="V2680" t="s">
        <v>10638</v>
      </c>
      <c r="W2680" t="s">
        <v>970</v>
      </c>
      <c r="X2680" t="s">
        <v>15024</v>
      </c>
    </row>
    <row r="2681" spans="2:24" ht="11" outlineLevel="1" x14ac:dyDescent="0.15">
      <c r="B2681" t="s">
        <v>1991</v>
      </c>
      <c r="C2681" t="s">
        <v>1992</v>
      </c>
      <c r="D2681" t="s">
        <v>170</v>
      </c>
      <c r="E2681" t="s">
        <v>10652</v>
      </c>
      <c r="F2681" t="s">
        <v>12674</v>
      </c>
      <c r="G2681" t="s">
        <v>1299</v>
      </c>
      <c r="H2681" s="17">
        <v>45251</v>
      </c>
      <c r="I2681" s="15">
        <v>2024</v>
      </c>
      <c r="J2681" t="s">
        <v>10634</v>
      </c>
      <c r="K2681" s="5">
        <v>0</v>
      </c>
      <c r="L2681" t="s">
        <v>967</v>
      </c>
      <c r="M2681" t="s">
        <v>985</v>
      </c>
      <c r="N2681" t="s">
        <v>10635</v>
      </c>
      <c r="O2681" t="s">
        <v>796</v>
      </c>
      <c r="P2681" t="s">
        <v>10671</v>
      </c>
      <c r="Q2681" t="s">
        <v>10671</v>
      </c>
      <c r="R2681" t="s">
        <v>755</v>
      </c>
      <c r="S2681" t="s">
        <v>795</v>
      </c>
      <c r="T2681" t="s">
        <v>15023</v>
      </c>
      <c r="U2681" t="s">
        <v>965</v>
      </c>
      <c r="V2681" t="s">
        <v>10638</v>
      </c>
      <c r="W2681" t="s">
        <v>970</v>
      </c>
      <c r="X2681" t="s">
        <v>15025</v>
      </c>
    </row>
    <row r="2682" spans="2:24" ht="11" outlineLevel="1" x14ac:dyDescent="0.15">
      <c r="B2682" t="s">
        <v>1991</v>
      </c>
      <c r="C2682" t="s">
        <v>1992</v>
      </c>
      <c r="D2682" t="s">
        <v>170</v>
      </c>
      <c r="E2682" t="s">
        <v>10664</v>
      </c>
      <c r="F2682" t="s">
        <v>12674</v>
      </c>
      <c r="G2682" t="s">
        <v>1299</v>
      </c>
      <c r="H2682" s="17">
        <v>45309</v>
      </c>
      <c r="I2682" s="15">
        <v>2024</v>
      </c>
      <c r="J2682" t="s">
        <v>10634</v>
      </c>
      <c r="K2682" s="5">
        <v>0</v>
      </c>
      <c r="L2682" t="s">
        <v>967</v>
      </c>
      <c r="M2682" t="s">
        <v>985</v>
      </c>
      <c r="N2682" t="s">
        <v>10635</v>
      </c>
      <c r="O2682" t="s">
        <v>796</v>
      </c>
      <c r="P2682" t="s">
        <v>10671</v>
      </c>
      <c r="Q2682" t="s">
        <v>10671</v>
      </c>
      <c r="R2682" t="s">
        <v>755</v>
      </c>
      <c r="S2682" t="s">
        <v>795</v>
      </c>
      <c r="T2682" t="s">
        <v>15023</v>
      </c>
      <c r="U2682" t="s">
        <v>965</v>
      </c>
      <c r="V2682" t="s">
        <v>10638</v>
      </c>
      <c r="W2682" t="s">
        <v>970</v>
      </c>
      <c r="X2682" t="s">
        <v>15026</v>
      </c>
    </row>
    <row r="2683" spans="2:24" ht="11" outlineLevel="1" x14ac:dyDescent="0.15">
      <c r="B2683" t="s">
        <v>1991</v>
      </c>
      <c r="C2683" t="s">
        <v>1992</v>
      </c>
      <c r="D2683" t="s">
        <v>170</v>
      </c>
      <c r="E2683" t="s">
        <v>10643</v>
      </c>
      <c r="F2683" t="s">
        <v>12674</v>
      </c>
      <c r="G2683" t="s">
        <v>1299</v>
      </c>
      <c r="H2683" s="17">
        <v>45344</v>
      </c>
      <c r="I2683" s="15">
        <v>2024</v>
      </c>
      <c r="J2683" t="s">
        <v>10634</v>
      </c>
      <c r="K2683" s="5">
        <v>0</v>
      </c>
      <c r="L2683" t="s">
        <v>967</v>
      </c>
      <c r="M2683" t="s">
        <v>985</v>
      </c>
      <c r="N2683" t="s">
        <v>10635</v>
      </c>
      <c r="O2683" t="s">
        <v>796</v>
      </c>
      <c r="P2683" t="s">
        <v>10671</v>
      </c>
      <c r="Q2683" t="s">
        <v>10671</v>
      </c>
      <c r="R2683" t="s">
        <v>755</v>
      </c>
      <c r="S2683" t="s">
        <v>795</v>
      </c>
      <c r="T2683" t="s">
        <v>15023</v>
      </c>
      <c r="U2683" t="s">
        <v>965</v>
      </c>
      <c r="V2683" t="s">
        <v>10638</v>
      </c>
      <c r="W2683" t="s">
        <v>970</v>
      </c>
      <c r="X2683" t="s">
        <v>15027</v>
      </c>
    </row>
    <row r="2684" spans="2:24" ht="11" outlineLevel="1" x14ac:dyDescent="0.15">
      <c r="B2684" t="s">
        <v>1991</v>
      </c>
      <c r="C2684" t="s">
        <v>1992</v>
      </c>
      <c r="D2684" t="s">
        <v>170</v>
      </c>
      <c r="E2684" t="s">
        <v>10667</v>
      </c>
      <c r="F2684" t="s">
        <v>12674</v>
      </c>
      <c r="G2684" t="s">
        <v>1299</v>
      </c>
      <c r="H2684" s="17">
        <v>45399</v>
      </c>
      <c r="I2684" s="15">
        <v>2024</v>
      </c>
      <c r="J2684" t="s">
        <v>10634</v>
      </c>
      <c r="K2684" s="5">
        <v>33474.86</v>
      </c>
      <c r="L2684" t="s">
        <v>967</v>
      </c>
      <c r="M2684" t="s">
        <v>985</v>
      </c>
      <c r="N2684" t="s">
        <v>10635</v>
      </c>
      <c r="O2684" t="s">
        <v>796</v>
      </c>
      <c r="P2684" t="s">
        <v>10885</v>
      </c>
      <c r="Q2684" t="s">
        <v>10671</v>
      </c>
      <c r="R2684" t="s">
        <v>755</v>
      </c>
      <c r="S2684" t="s">
        <v>795</v>
      </c>
      <c r="T2684" t="s">
        <v>15023</v>
      </c>
      <c r="U2684" t="s">
        <v>965</v>
      </c>
      <c r="V2684" t="s">
        <v>10638</v>
      </c>
      <c r="W2684" t="s">
        <v>970</v>
      </c>
      <c r="X2684" t="s">
        <v>15028</v>
      </c>
    </row>
    <row r="2685" spans="2:24" ht="11" outlineLevel="1" x14ac:dyDescent="0.15">
      <c r="B2685" t="s">
        <v>1991</v>
      </c>
      <c r="C2685" t="s">
        <v>1992</v>
      </c>
      <c r="D2685" t="s">
        <v>170</v>
      </c>
      <c r="E2685" t="s">
        <v>10649</v>
      </c>
      <c r="F2685" t="s">
        <v>12674</v>
      </c>
      <c r="G2685" t="s">
        <v>1299</v>
      </c>
      <c r="H2685" s="17">
        <v>45177</v>
      </c>
      <c r="I2685" s="15">
        <v>2023</v>
      </c>
      <c r="J2685" t="s">
        <v>10634</v>
      </c>
      <c r="K2685" s="5">
        <v>1281570</v>
      </c>
      <c r="L2685" t="s">
        <v>967</v>
      </c>
      <c r="M2685" t="s">
        <v>985</v>
      </c>
      <c r="N2685" t="s">
        <v>10635</v>
      </c>
      <c r="O2685" t="s">
        <v>796</v>
      </c>
      <c r="P2685" t="s">
        <v>10671</v>
      </c>
      <c r="Q2685" t="s">
        <v>10671</v>
      </c>
      <c r="R2685" t="s">
        <v>755</v>
      </c>
      <c r="S2685" t="s">
        <v>795</v>
      </c>
      <c r="T2685" t="s">
        <v>15023</v>
      </c>
      <c r="U2685" t="s">
        <v>965</v>
      </c>
      <c r="V2685" t="s">
        <v>10638</v>
      </c>
      <c r="W2685" t="s">
        <v>970</v>
      </c>
      <c r="X2685" t="s">
        <v>15029</v>
      </c>
    </row>
    <row r="2686" spans="2:24" ht="11" outlineLevel="1" x14ac:dyDescent="0.15">
      <c r="B2686" t="s">
        <v>1994</v>
      </c>
      <c r="C2686" t="s">
        <v>353</v>
      </c>
      <c r="E2686" t="s">
        <v>10649</v>
      </c>
      <c r="F2686" t="s">
        <v>15030</v>
      </c>
      <c r="G2686" t="s">
        <v>1056</v>
      </c>
      <c r="H2686" s="17">
        <v>44939</v>
      </c>
      <c r="I2686" s="15">
        <v>2023</v>
      </c>
      <c r="J2686" t="s">
        <v>10634</v>
      </c>
      <c r="K2686" s="5">
        <v>543733</v>
      </c>
      <c r="L2686" t="s">
        <v>967</v>
      </c>
      <c r="M2686" t="s">
        <v>956</v>
      </c>
      <c r="N2686" t="s">
        <v>10635</v>
      </c>
      <c r="O2686" t="s">
        <v>825</v>
      </c>
      <c r="P2686" t="s">
        <v>11434</v>
      </c>
      <c r="Q2686" t="s">
        <v>11434</v>
      </c>
      <c r="R2686" t="s">
        <v>748</v>
      </c>
      <c r="S2686" t="s">
        <v>795</v>
      </c>
      <c r="T2686" t="s">
        <v>15031</v>
      </c>
      <c r="U2686" t="s">
        <v>965</v>
      </c>
      <c r="V2686" t="s">
        <v>10638</v>
      </c>
      <c r="W2686" t="s">
        <v>970</v>
      </c>
      <c r="X2686" t="s">
        <v>15032</v>
      </c>
    </row>
    <row r="2687" spans="2:24" ht="11" outlineLevel="1" x14ac:dyDescent="0.15">
      <c r="B2687" t="s">
        <v>1994</v>
      </c>
      <c r="C2687" t="s">
        <v>353</v>
      </c>
      <c r="E2687" t="s">
        <v>10664</v>
      </c>
      <c r="F2687" t="s">
        <v>15030</v>
      </c>
      <c r="G2687" t="s">
        <v>1056</v>
      </c>
      <c r="H2687" s="17">
        <v>44964</v>
      </c>
      <c r="I2687" s="15">
        <v>2023</v>
      </c>
      <c r="J2687" t="s">
        <v>10634</v>
      </c>
      <c r="K2687" s="5">
        <v>404263.22</v>
      </c>
      <c r="L2687" t="s">
        <v>967</v>
      </c>
      <c r="M2687" t="s">
        <v>956</v>
      </c>
      <c r="N2687" t="s">
        <v>10635</v>
      </c>
      <c r="O2687" t="s">
        <v>825</v>
      </c>
      <c r="P2687" t="s">
        <v>11434</v>
      </c>
      <c r="R2687" t="s">
        <v>748</v>
      </c>
      <c r="S2687" t="s">
        <v>795</v>
      </c>
      <c r="T2687" t="s">
        <v>15033</v>
      </c>
      <c r="U2687" t="s">
        <v>965</v>
      </c>
      <c r="V2687" t="s">
        <v>10638</v>
      </c>
      <c r="W2687" t="s">
        <v>970</v>
      </c>
      <c r="X2687" t="s">
        <v>15034</v>
      </c>
    </row>
    <row r="2688" spans="2:24" ht="11" outlineLevel="1" x14ac:dyDescent="0.15">
      <c r="B2688" t="s">
        <v>1994</v>
      </c>
      <c r="C2688" t="s">
        <v>353</v>
      </c>
      <c r="E2688" t="s">
        <v>10652</v>
      </c>
      <c r="F2688" t="s">
        <v>15030</v>
      </c>
      <c r="G2688" t="s">
        <v>1056</v>
      </c>
      <c r="H2688" s="17">
        <v>44949</v>
      </c>
      <c r="I2688" s="15">
        <v>2023</v>
      </c>
      <c r="J2688" t="s">
        <v>10634</v>
      </c>
      <c r="K2688" s="5">
        <v>357309</v>
      </c>
      <c r="L2688" t="s">
        <v>967</v>
      </c>
      <c r="M2688" t="s">
        <v>956</v>
      </c>
      <c r="N2688" t="s">
        <v>10635</v>
      </c>
      <c r="O2688" t="s">
        <v>825</v>
      </c>
      <c r="P2688" t="s">
        <v>11434</v>
      </c>
      <c r="R2688" t="s">
        <v>748</v>
      </c>
      <c r="S2688" t="s">
        <v>795</v>
      </c>
      <c r="T2688" t="s">
        <v>15035</v>
      </c>
      <c r="U2688" t="s">
        <v>965</v>
      </c>
      <c r="V2688" t="s">
        <v>10638</v>
      </c>
      <c r="W2688" t="s">
        <v>970</v>
      </c>
      <c r="X2688" t="s">
        <v>15036</v>
      </c>
    </row>
    <row r="2689" spans="2:24" ht="11" outlineLevel="1" x14ac:dyDescent="0.15">
      <c r="B2689" t="s">
        <v>1996</v>
      </c>
      <c r="C2689" t="s">
        <v>354</v>
      </c>
      <c r="E2689" t="s">
        <v>10632</v>
      </c>
      <c r="F2689" t="s">
        <v>15037</v>
      </c>
      <c r="G2689" t="s">
        <v>1997</v>
      </c>
      <c r="H2689" s="17">
        <v>46080</v>
      </c>
      <c r="I2689" s="15">
        <v>2026</v>
      </c>
      <c r="J2689" t="s">
        <v>10634</v>
      </c>
      <c r="K2689" s="5">
        <v>0</v>
      </c>
      <c r="L2689" t="s">
        <v>967</v>
      </c>
      <c r="M2689" t="s">
        <v>956</v>
      </c>
      <c r="N2689" t="s">
        <v>10635</v>
      </c>
      <c r="O2689" t="s">
        <v>796</v>
      </c>
      <c r="P2689" t="s">
        <v>11434</v>
      </c>
      <c r="Q2689" t="s">
        <v>11435</v>
      </c>
      <c r="R2689" t="s">
        <v>740</v>
      </c>
      <c r="S2689" t="s">
        <v>795</v>
      </c>
      <c r="T2689" t="s">
        <v>15038</v>
      </c>
      <c r="U2689" t="s">
        <v>965</v>
      </c>
      <c r="V2689" t="s">
        <v>10638</v>
      </c>
      <c r="W2689" t="s">
        <v>970</v>
      </c>
      <c r="X2689" t="s">
        <v>15039</v>
      </c>
    </row>
    <row r="2690" spans="2:24" ht="11" outlineLevel="1" x14ac:dyDescent="0.15">
      <c r="B2690" t="s">
        <v>1996</v>
      </c>
      <c r="C2690" t="s">
        <v>354</v>
      </c>
      <c r="E2690" t="s">
        <v>10643</v>
      </c>
      <c r="F2690" t="s">
        <v>15037</v>
      </c>
      <c r="G2690" t="s">
        <v>1997</v>
      </c>
      <c r="H2690" s="17">
        <v>45722</v>
      </c>
      <c r="I2690" s="15">
        <v>2025</v>
      </c>
      <c r="J2690" t="s">
        <v>10634</v>
      </c>
      <c r="K2690" s="5">
        <v>419549</v>
      </c>
      <c r="L2690" t="s">
        <v>967</v>
      </c>
      <c r="M2690" t="s">
        <v>956</v>
      </c>
      <c r="N2690" t="s">
        <v>10635</v>
      </c>
      <c r="O2690" t="s">
        <v>796</v>
      </c>
      <c r="P2690" t="s">
        <v>11434</v>
      </c>
      <c r="Q2690" t="s">
        <v>11435</v>
      </c>
      <c r="R2690" t="s">
        <v>740</v>
      </c>
      <c r="S2690" t="s">
        <v>795</v>
      </c>
      <c r="T2690" t="s">
        <v>15040</v>
      </c>
      <c r="U2690" t="s">
        <v>965</v>
      </c>
      <c r="V2690" t="s">
        <v>10638</v>
      </c>
      <c r="W2690" t="s">
        <v>970</v>
      </c>
      <c r="X2690" t="s">
        <v>15041</v>
      </c>
    </row>
    <row r="2691" spans="2:24" ht="11" outlineLevel="1" x14ac:dyDescent="0.15">
      <c r="B2691" t="s">
        <v>1996</v>
      </c>
      <c r="C2691" t="s">
        <v>354</v>
      </c>
      <c r="E2691" t="s">
        <v>10652</v>
      </c>
      <c r="F2691" t="s">
        <v>15037</v>
      </c>
      <c r="G2691" t="s">
        <v>1997</v>
      </c>
      <c r="H2691" s="17">
        <v>45069</v>
      </c>
      <c r="I2691" s="15">
        <v>2023</v>
      </c>
      <c r="J2691" t="s">
        <v>10634</v>
      </c>
      <c r="K2691" s="5">
        <v>458460</v>
      </c>
      <c r="L2691" t="s">
        <v>967</v>
      </c>
      <c r="M2691" t="s">
        <v>956</v>
      </c>
      <c r="N2691" t="s">
        <v>10635</v>
      </c>
      <c r="O2691" t="s">
        <v>796</v>
      </c>
      <c r="P2691" t="s">
        <v>11434</v>
      </c>
      <c r="R2691" t="s">
        <v>740</v>
      </c>
      <c r="S2691" t="s">
        <v>795</v>
      </c>
      <c r="T2691" t="s">
        <v>15042</v>
      </c>
      <c r="U2691" t="s">
        <v>965</v>
      </c>
      <c r="V2691" t="s">
        <v>10638</v>
      </c>
      <c r="W2691" t="s">
        <v>970</v>
      </c>
      <c r="X2691" t="s">
        <v>15043</v>
      </c>
    </row>
    <row r="2692" spans="2:24" ht="11" outlineLevel="1" x14ac:dyDescent="0.15">
      <c r="B2692" t="s">
        <v>1996</v>
      </c>
      <c r="C2692" t="s">
        <v>354</v>
      </c>
      <c r="E2692" t="s">
        <v>10664</v>
      </c>
      <c r="F2692" t="s">
        <v>15037</v>
      </c>
      <c r="G2692" t="s">
        <v>1997</v>
      </c>
      <c r="H2692" s="17">
        <v>45348</v>
      </c>
      <c r="I2692" s="15">
        <v>2024</v>
      </c>
      <c r="J2692" t="s">
        <v>10634</v>
      </c>
      <c r="K2692" s="5">
        <v>416027</v>
      </c>
      <c r="L2692" t="s">
        <v>967</v>
      </c>
      <c r="M2692" t="s">
        <v>956</v>
      </c>
      <c r="N2692" t="s">
        <v>10635</v>
      </c>
      <c r="O2692" t="s">
        <v>796</v>
      </c>
      <c r="P2692" t="s">
        <v>11434</v>
      </c>
      <c r="Q2692" t="s">
        <v>11435</v>
      </c>
      <c r="R2692" t="s">
        <v>740</v>
      </c>
      <c r="S2692" t="s">
        <v>795</v>
      </c>
      <c r="T2692" t="s">
        <v>15044</v>
      </c>
      <c r="U2692" t="s">
        <v>965</v>
      </c>
      <c r="V2692" t="s">
        <v>10638</v>
      </c>
      <c r="W2692" t="s">
        <v>970</v>
      </c>
      <c r="X2692" t="s">
        <v>15045</v>
      </c>
    </row>
    <row r="2693" spans="2:24" ht="11" outlineLevel="1" x14ac:dyDescent="0.15">
      <c r="B2693" t="s">
        <v>1996</v>
      </c>
      <c r="C2693" t="s">
        <v>354</v>
      </c>
      <c r="E2693" t="s">
        <v>10649</v>
      </c>
      <c r="F2693" t="s">
        <v>15037</v>
      </c>
      <c r="G2693" t="s">
        <v>1997</v>
      </c>
      <c r="H2693" s="17">
        <v>44932</v>
      </c>
      <c r="I2693" s="15">
        <v>2023</v>
      </c>
      <c r="J2693" t="s">
        <v>10634</v>
      </c>
      <c r="K2693" s="5">
        <v>0</v>
      </c>
      <c r="L2693" t="s">
        <v>967</v>
      </c>
      <c r="M2693" t="s">
        <v>956</v>
      </c>
      <c r="N2693" t="s">
        <v>10635</v>
      </c>
      <c r="O2693" t="s">
        <v>796</v>
      </c>
      <c r="P2693" t="s">
        <v>11434</v>
      </c>
      <c r="R2693" t="s">
        <v>740</v>
      </c>
      <c r="S2693" t="s">
        <v>795</v>
      </c>
      <c r="T2693" t="s">
        <v>15046</v>
      </c>
      <c r="U2693" t="s">
        <v>965</v>
      </c>
      <c r="V2693" t="s">
        <v>10638</v>
      </c>
      <c r="W2693" t="s">
        <v>970</v>
      </c>
      <c r="X2693" t="s">
        <v>15047</v>
      </c>
    </row>
    <row r="2694" spans="2:24" ht="11" outlineLevel="1" x14ac:dyDescent="0.15">
      <c r="B2694" t="s">
        <v>1999</v>
      </c>
      <c r="C2694" t="s">
        <v>355</v>
      </c>
      <c r="E2694" t="s">
        <v>10652</v>
      </c>
      <c r="F2694" t="s">
        <v>707</v>
      </c>
      <c r="G2694" t="s">
        <v>2000</v>
      </c>
      <c r="H2694" s="17">
        <v>44217</v>
      </c>
      <c r="I2694" s="15">
        <v>2021</v>
      </c>
      <c r="J2694" t="s">
        <v>10634</v>
      </c>
      <c r="K2694" s="5">
        <v>43000</v>
      </c>
      <c r="L2694" t="s">
        <v>967</v>
      </c>
      <c r="M2694" t="s">
        <v>956</v>
      </c>
      <c r="N2694" t="s">
        <v>10635</v>
      </c>
      <c r="O2694" t="s">
        <v>825</v>
      </c>
      <c r="P2694" t="s">
        <v>10636</v>
      </c>
      <c r="Q2694" t="s">
        <v>10636</v>
      </c>
      <c r="R2694" t="s">
        <v>743</v>
      </c>
      <c r="S2694" t="s">
        <v>795</v>
      </c>
      <c r="T2694" t="s">
        <v>15048</v>
      </c>
      <c r="U2694" t="s">
        <v>965</v>
      </c>
      <c r="V2694" t="s">
        <v>10638</v>
      </c>
      <c r="W2694" t="s">
        <v>970</v>
      </c>
      <c r="X2694" t="s">
        <v>15049</v>
      </c>
    </row>
    <row r="2695" spans="2:24" ht="11" outlineLevel="1" x14ac:dyDescent="0.15">
      <c r="B2695" t="s">
        <v>1999</v>
      </c>
      <c r="C2695" t="s">
        <v>355</v>
      </c>
      <c r="E2695" t="s">
        <v>10649</v>
      </c>
      <c r="F2695" t="s">
        <v>707</v>
      </c>
      <c r="G2695" t="s">
        <v>2000</v>
      </c>
      <c r="H2695" s="17">
        <v>43733</v>
      </c>
      <c r="I2695" s="15">
        <v>2019</v>
      </c>
      <c r="J2695" t="s">
        <v>10634</v>
      </c>
      <c r="K2695" s="5">
        <v>1244456</v>
      </c>
      <c r="L2695" t="s">
        <v>967</v>
      </c>
      <c r="M2695" t="s">
        <v>956</v>
      </c>
      <c r="N2695" t="s">
        <v>10635</v>
      </c>
      <c r="O2695" t="s">
        <v>825</v>
      </c>
      <c r="P2695" t="s">
        <v>10636</v>
      </c>
      <c r="Q2695" t="s">
        <v>10636</v>
      </c>
      <c r="R2695" t="s">
        <v>743</v>
      </c>
      <c r="S2695" t="s">
        <v>795</v>
      </c>
      <c r="T2695" t="s">
        <v>15050</v>
      </c>
      <c r="U2695" t="s">
        <v>965</v>
      </c>
      <c r="V2695" t="s">
        <v>10638</v>
      </c>
      <c r="W2695" t="s">
        <v>970</v>
      </c>
      <c r="X2695" t="s">
        <v>15051</v>
      </c>
    </row>
    <row r="2696" spans="2:24" ht="11" outlineLevel="1" x14ac:dyDescent="0.15">
      <c r="B2696" t="s">
        <v>2004</v>
      </c>
      <c r="C2696" t="s">
        <v>2005</v>
      </c>
      <c r="D2696" t="s">
        <v>166</v>
      </c>
      <c r="E2696" t="s">
        <v>10649</v>
      </c>
      <c r="F2696" t="s">
        <v>11414</v>
      </c>
      <c r="G2696" t="s">
        <v>1053</v>
      </c>
      <c r="H2696" s="17">
        <v>45421</v>
      </c>
      <c r="I2696" s="15">
        <v>2024</v>
      </c>
      <c r="J2696" t="s">
        <v>10634</v>
      </c>
      <c r="K2696" s="5">
        <v>1172711.17</v>
      </c>
      <c r="L2696" t="s">
        <v>967</v>
      </c>
      <c r="M2696" t="s">
        <v>985</v>
      </c>
      <c r="N2696" t="s">
        <v>10635</v>
      </c>
      <c r="O2696" t="s">
        <v>796</v>
      </c>
      <c r="P2696" t="s">
        <v>10885</v>
      </c>
      <c r="Q2696" t="s">
        <v>10671</v>
      </c>
      <c r="R2696" t="s">
        <v>740</v>
      </c>
      <c r="S2696" t="s">
        <v>795</v>
      </c>
      <c r="T2696" t="s">
        <v>15052</v>
      </c>
      <c r="U2696" t="s">
        <v>965</v>
      </c>
      <c r="V2696" t="s">
        <v>10638</v>
      </c>
      <c r="W2696" t="s">
        <v>970</v>
      </c>
      <c r="X2696" t="s">
        <v>15053</v>
      </c>
    </row>
    <row r="2697" spans="2:24" ht="11" outlineLevel="1" x14ac:dyDescent="0.15">
      <c r="B2697" t="s">
        <v>2004</v>
      </c>
      <c r="C2697" t="s">
        <v>2005</v>
      </c>
      <c r="D2697" t="s">
        <v>166</v>
      </c>
      <c r="E2697" t="s">
        <v>10661</v>
      </c>
      <c r="F2697" t="s">
        <v>11414</v>
      </c>
      <c r="G2697" t="s">
        <v>1053</v>
      </c>
      <c r="H2697" s="17">
        <v>45917</v>
      </c>
      <c r="I2697" s="15">
        <v>2025</v>
      </c>
      <c r="J2697" t="s">
        <v>10634</v>
      </c>
      <c r="K2697" s="5">
        <v>-22118.74</v>
      </c>
      <c r="L2697" t="s">
        <v>967</v>
      </c>
      <c r="M2697" t="s">
        <v>985</v>
      </c>
      <c r="N2697" t="s">
        <v>10635</v>
      </c>
      <c r="O2697" t="s">
        <v>796</v>
      </c>
      <c r="P2697" t="s">
        <v>10885</v>
      </c>
      <c r="Q2697" t="s">
        <v>10671</v>
      </c>
      <c r="R2697" t="s">
        <v>740</v>
      </c>
      <c r="S2697" t="s">
        <v>795</v>
      </c>
      <c r="T2697" t="s">
        <v>12866</v>
      </c>
      <c r="U2697" t="s">
        <v>965</v>
      </c>
      <c r="V2697" t="s">
        <v>10638</v>
      </c>
      <c r="W2697" t="s">
        <v>970</v>
      </c>
      <c r="X2697" t="s">
        <v>15054</v>
      </c>
    </row>
    <row r="2698" spans="2:24" ht="11" outlineLevel="1" x14ac:dyDescent="0.15">
      <c r="B2698" t="s">
        <v>2004</v>
      </c>
      <c r="C2698" t="s">
        <v>2005</v>
      </c>
      <c r="D2698" t="s">
        <v>166</v>
      </c>
      <c r="E2698" t="s">
        <v>10667</v>
      </c>
      <c r="F2698" t="s">
        <v>11414</v>
      </c>
      <c r="G2698" t="s">
        <v>1053</v>
      </c>
      <c r="H2698" s="17">
        <v>45678</v>
      </c>
      <c r="I2698" s="15">
        <v>2025</v>
      </c>
      <c r="J2698" t="s">
        <v>10634</v>
      </c>
      <c r="K2698" s="5">
        <v>0</v>
      </c>
      <c r="L2698" t="s">
        <v>967</v>
      </c>
      <c r="M2698" t="s">
        <v>985</v>
      </c>
      <c r="N2698" t="s">
        <v>10635</v>
      </c>
      <c r="O2698" t="s">
        <v>796</v>
      </c>
      <c r="P2698" t="s">
        <v>10885</v>
      </c>
      <c r="Q2698" t="s">
        <v>10671</v>
      </c>
      <c r="R2698" t="s">
        <v>740</v>
      </c>
      <c r="S2698" t="s">
        <v>795</v>
      </c>
      <c r="T2698" t="s">
        <v>15055</v>
      </c>
      <c r="U2698" t="s">
        <v>965</v>
      </c>
      <c r="V2698" t="s">
        <v>10638</v>
      </c>
      <c r="W2698" t="s">
        <v>970</v>
      </c>
      <c r="X2698" t="s">
        <v>15056</v>
      </c>
    </row>
    <row r="2699" spans="2:24" ht="11" outlineLevel="1" x14ac:dyDescent="0.15">
      <c r="B2699" t="s">
        <v>2004</v>
      </c>
      <c r="C2699" t="s">
        <v>2005</v>
      </c>
      <c r="D2699" t="s">
        <v>166</v>
      </c>
      <c r="E2699" t="s">
        <v>10643</v>
      </c>
      <c r="F2699" t="s">
        <v>11414</v>
      </c>
      <c r="G2699" t="s">
        <v>1053</v>
      </c>
      <c r="H2699" s="17">
        <v>45587</v>
      </c>
      <c r="I2699" s="15">
        <v>2025</v>
      </c>
      <c r="J2699" t="s">
        <v>10634</v>
      </c>
      <c r="K2699" s="5">
        <v>43207</v>
      </c>
      <c r="L2699" t="s">
        <v>967</v>
      </c>
      <c r="M2699" t="s">
        <v>985</v>
      </c>
      <c r="N2699" t="s">
        <v>10635</v>
      </c>
      <c r="O2699" t="s">
        <v>796</v>
      </c>
      <c r="P2699" t="s">
        <v>10885</v>
      </c>
      <c r="Q2699" t="s">
        <v>10671</v>
      </c>
      <c r="R2699" t="s">
        <v>740</v>
      </c>
      <c r="S2699" t="s">
        <v>795</v>
      </c>
      <c r="T2699" t="s">
        <v>15055</v>
      </c>
      <c r="U2699" t="s">
        <v>965</v>
      </c>
      <c r="V2699" t="s">
        <v>10638</v>
      </c>
      <c r="W2699" t="s">
        <v>970</v>
      </c>
      <c r="X2699" t="s">
        <v>15057</v>
      </c>
    </row>
    <row r="2700" spans="2:24" ht="11" outlineLevel="1" x14ac:dyDescent="0.15">
      <c r="B2700" t="s">
        <v>2004</v>
      </c>
      <c r="C2700" t="s">
        <v>2005</v>
      </c>
      <c r="D2700" t="s">
        <v>166</v>
      </c>
      <c r="E2700" t="s">
        <v>10652</v>
      </c>
      <c r="F2700" t="s">
        <v>11414</v>
      </c>
      <c r="G2700" t="s">
        <v>1053</v>
      </c>
      <c r="H2700" s="17">
        <v>45456</v>
      </c>
      <c r="I2700" s="15">
        <v>2024</v>
      </c>
      <c r="J2700" t="s">
        <v>10634</v>
      </c>
      <c r="K2700" s="5">
        <v>84474</v>
      </c>
      <c r="L2700" t="s">
        <v>967</v>
      </c>
      <c r="M2700" t="s">
        <v>985</v>
      </c>
      <c r="N2700" t="s">
        <v>10635</v>
      </c>
      <c r="O2700" t="s">
        <v>796</v>
      </c>
      <c r="P2700" t="s">
        <v>10885</v>
      </c>
      <c r="Q2700" t="s">
        <v>10671</v>
      </c>
      <c r="R2700" t="s">
        <v>740</v>
      </c>
      <c r="S2700" t="s">
        <v>795</v>
      </c>
      <c r="T2700" t="s">
        <v>15055</v>
      </c>
      <c r="U2700" t="s">
        <v>965</v>
      </c>
      <c r="V2700" t="s">
        <v>10638</v>
      </c>
      <c r="W2700" t="s">
        <v>970</v>
      </c>
      <c r="X2700" t="s">
        <v>15058</v>
      </c>
    </row>
    <row r="2701" spans="2:24" ht="11" outlineLevel="1" x14ac:dyDescent="0.15">
      <c r="B2701" t="s">
        <v>2004</v>
      </c>
      <c r="C2701" t="s">
        <v>2005</v>
      </c>
      <c r="D2701" t="s">
        <v>166</v>
      </c>
      <c r="E2701" t="s">
        <v>10658</v>
      </c>
      <c r="F2701" t="s">
        <v>11414</v>
      </c>
      <c r="G2701" t="s">
        <v>1053</v>
      </c>
      <c r="H2701" s="17">
        <v>45737</v>
      </c>
      <c r="I2701" s="15">
        <v>2025</v>
      </c>
      <c r="J2701" t="s">
        <v>10634</v>
      </c>
      <c r="K2701" s="5">
        <v>0</v>
      </c>
      <c r="L2701" t="s">
        <v>967</v>
      </c>
      <c r="M2701" t="s">
        <v>985</v>
      </c>
      <c r="N2701" t="s">
        <v>10635</v>
      </c>
      <c r="O2701" t="s">
        <v>796</v>
      </c>
      <c r="P2701" t="s">
        <v>10885</v>
      </c>
      <c r="Q2701" t="s">
        <v>10671</v>
      </c>
      <c r="R2701" t="s">
        <v>740</v>
      </c>
      <c r="S2701" t="s">
        <v>795</v>
      </c>
      <c r="T2701" t="s">
        <v>15055</v>
      </c>
      <c r="U2701" t="s">
        <v>965</v>
      </c>
      <c r="V2701" t="s">
        <v>10638</v>
      </c>
      <c r="W2701" t="s">
        <v>970</v>
      </c>
      <c r="X2701" t="s">
        <v>15059</v>
      </c>
    </row>
    <row r="2702" spans="2:24" ht="11" outlineLevel="1" x14ac:dyDescent="0.15">
      <c r="B2702" t="s">
        <v>2004</v>
      </c>
      <c r="C2702" t="s">
        <v>2005</v>
      </c>
      <c r="D2702" t="s">
        <v>166</v>
      </c>
      <c r="E2702" t="s">
        <v>10632</v>
      </c>
      <c r="F2702" t="s">
        <v>11414</v>
      </c>
      <c r="G2702" t="s">
        <v>1053</v>
      </c>
      <c r="H2702" s="17">
        <v>45616</v>
      </c>
      <c r="I2702" s="15">
        <v>2025</v>
      </c>
      <c r="J2702" t="s">
        <v>10634</v>
      </c>
      <c r="K2702" s="5">
        <v>0</v>
      </c>
      <c r="L2702" t="s">
        <v>967</v>
      </c>
      <c r="M2702" t="s">
        <v>985</v>
      </c>
      <c r="N2702" t="s">
        <v>10635</v>
      </c>
      <c r="O2702" t="s">
        <v>796</v>
      </c>
      <c r="P2702" t="s">
        <v>10885</v>
      </c>
      <c r="Q2702" t="s">
        <v>10671</v>
      </c>
      <c r="R2702" t="s">
        <v>740</v>
      </c>
      <c r="S2702" t="s">
        <v>795</v>
      </c>
      <c r="T2702" t="s">
        <v>15055</v>
      </c>
      <c r="U2702" t="s">
        <v>965</v>
      </c>
      <c r="V2702" t="s">
        <v>10638</v>
      </c>
      <c r="W2702" t="s">
        <v>970</v>
      </c>
      <c r="X2702" t="s">
        <v>15060</v>
      </c>
    </row>
    <row r="2703" spans="2:24" ht="11" outlineLevel="1" x14ac:dyDescent="0.15">
      <c r="B2703" t="s">
        <v>2004</v>
      </c>
      <c r="C2703" t="s">
        <v>2005</v>
      </c>
      <c r="D2703" t="s">
        <v>166</v>
      </c>
      <c r="E2703" t="s">
        <v>10664</v>
      </c>
      <c r="F2703" t="s">
        <v>11414</v>
      </c>
      <c r="G2703" t="s">
        <v>1053</v>
      </c>
      <c r="H2703" s="17">
        <v>45530</v>
      </c>
      <c r="I2703" s="15">
        <v>2024</v>
      </c>
      <c r="J2703" t="s">
        <v>10634</v>
      </c>
      <c r="K2703" s="5">
        <v>0</v>
      </c>
      <c r="L2703" t="s">
        <v>967</v>
      </c>
      <c r="M2703" t="s">
        <v>985</v>
      </c>
      <c r="N2703" t="s">
        <v>10635</v>
      </c>
      <c r="O2703" t="s">
        <v>796</v>
      </c>
      <c r="P2703" t="s">
        <v>10885</v>
      </c>
      <c r="Q2703" t="s">
        <v>10671</v>
      </c>
      <c r="R2703" t="s">
        <v>740</v>
      </c>
      <c r="S2703" t="s">
        <v>795</v>
      </c>
      <c r="T2703" t="s">
        <v>15055</v>
      </c>
      <c r="U2703" t="s">
        <v>965</v>
      </c>
      <c r="V2703" t="s">
        <v>10638</v>
      </c>
      <c r="W2703" t="s">
        <v>970</v>
      </c>
      <c r="X2703" t="s">
        <v>15061</v>
      </c>
    </row>
    <row r="2704" spans="2:24" ht="11" outlineLevel="1" x14ac:dyDescent="0.15">
      <c r="B2704" t="s">
        <v>2007</v>
      </c>
      <c r="C2704" t="s">
        <v>357</v>
      </c>
      <c r="E2704" t="s">
        <v>10649</v>
      </c>
      <c r="F2704" t="s">
        <v>708</v>
      </c>
      <c r="G2704" t="s">
        <v>2008</v>
      </c>
      <c r="H2704" s="17">
        <v>45258</v>
      </c>
      <c r="I2704" s="15">
        <v>2024</v>
      </c>
      <c r="J2704" t="s">
        <v>10634</v>
      </c>
      <c r="K2704" s="5">
        <v>1273030</v>
      </c>
      <c r="L2704" t="s">
        <v>967</v>
      </c>
      <c r="M2704" t="s">
        <v>1141</v>
      </c>
      <c r="N2704" t="s">
        <v>10635</v>
      </c>
      <c r="O2704" t="s">
        <v>825</v>
      </c>
      <c r="P2704" t="s">
        <v>14299</v>
      </c>
      <c r="Q2704" t="s">
        <v>11435</v>
      </c>
      <c r="R2704" t="s">
        <v>737</v>
      </c>
      <c r="S2704" t="s">
        <v>795</v>
      </c>
      <c r="T2704" t="s">
        <v>15062</v>
      </c>
      <c r="U2704" t="s">
        <v>965</v>
      </c>
      <c r="V2704" t="s">
        <v>10638</v>
      </c>
      <c r="W2704" t="s">
        <v>970</v>
      </c>
      <c r="X2704" t="s">
        <v>15063</v>
      </c>
    </row>
    <row r="2705" spans="2:24" ht="11" outlineLevel="1" x14ac:dyDescent="0.15">
      <c r="B2705" t="s">
        <v>2007</v>
      </c>
      <c r="C2705" t="s">
        <v>357</v>
      </c>
      <c r="E2705" t="s">
        <v>10652</v>
      </c>
      <c r="F2705" t="s">
        <v>708</v>
      </c>
      <c r="G2705" t="s">
        <v>2008</v>
      </c>
      <c r="H2705" s="17">
        <v>45749</v>
      </c>
      <c r="I2705" s="15">
        <v>2025</v>
      </c>
      <c r="J2705" t="s">
        <v>10634</v>
      </c>
      <c r="K2705" s="5">
        <v>2439.64</v>
      </c>
      <c r="L2705" t="s">
        <v>967</v>
      </c>
      <c r="M2705" t="s">
        <v>1141</v>
      </c>
      <c r="N2705" t="s">
        <v>10635</v>
      </c>
      <c r="O2705" t="s">
        <v>825</v>
      </c>
      <c r="P2705" t="s">
        <v>14299</v>
      </c>
      <c r="Q2705" t="s">
        <v>11435</v>
      </c>
      <c r="R2705" t="s">
        <v>737</v>
      </c>
      <c r="S2705" t="s">
        <v>795</v>
      </c>
      <c r="T2705" t="s">
        <v>15064</v>
      </c>
      <c r="U2705" t="s">
        <v>965</v>
      </c>
      <c r="V2705" t="s">
        <v>10638</v>
      </c>
      <c r="W2705" t="s">
        <v>970</v>
      </c>
      <c r="X2705" t="s">
        <v>15065</v>
      </c>
    </row>
    <row r="2706" spans="2:24" ht="11" outlineLevel="1" x14ac:dyDescent="0.15">
      <c r="B2706" t="s">
        <v>2010</v>
      </c>
      <c r="C2706" t="s">
        <v>2011</v>
      </c>
      <c r="D2706" t="s">
        <v>1410</v>
      </c>
      <c r="E2706" t="s">
        <v>10643</v>
      </c>
      <c r="F2706" t="s">
        <v>12990</v>
      </c>
      <c r="G2706" t="s">
        <v>1412</v>
      </c>
      <c r="H2706" s="17">
        <v>44728</v>
      </c>
      <c r="I2706" s="15">
        <v>2022</v>
      </c>
      <c r="J2706" t="s">
        <v>10634</v>
      </c>
      <c r="K2706" s="5">
        <v>243310.07999999999</v>
      </c>
      <c r="L2706" t="s">
        <v>967</v>
      </c>
      <c r="M2706" t="s">
        <v>985</v>
      </c>
      <c r="N2706" t="s">
        <v>11711</v>
      </c>
      <c r="O2706" t="s">
        <v>796</v>
      </c>
      <c r="P2706" t="s">
        <v>10671</v>
      </c>
      <c r="Q2706" t="s">
        <v>10886</v>
      </c>
      <c r="R2706" t="s">
        <v>752</v>
      </c>
      <c r="S2706" t="s">
        <v>824</v>
      </c>
      <c r="T2706" t="s">
        <v>15066</v>
      </c>
      <c r="U2706" t="s">
        <v>965</v>
      </c>
      <c r="V2706" t="s">
        <v>10638</v>
      </c>
      <c r="W2706" t="s">
        <v>970</v>
      </c>
      <c r="X2706" t="s">
        <v>15067</v>
      </c>
    </row>
    <row r="2707" spans="2:24" ht="11" outlineLevel="1" x14ac:dyDescent="0.15">
      <c r="B2707" t="s">
        <v>2010</v>
      </c>
      <c r="C2707" t="s">
        <v>2011</v>
      </c>
      <c r="D2707" t="s">
        <v>1410</v>
      </c>
      <c r="E2707" t="s">
        <v>10649</v>
      </c>
      <c r="F2707" t="s">
        <v>12990</v>
      </c>
      <c r="G2707" t="s">
        <v>1412</v>
      </c>
      <c r="H2707" s="17">
        <v>44127</v>
      </c>
      <c r="I2707" s="15">
        <v>2021</v>
      </c>
      <c r="J2707" t="s">
        <v>10634</v>
      </c>
      <c r="K2707" s="5">
        <v>321333.62</v>
      </c>
      <c r="L2707" t="s">
        <v>967</v>
      </c>
      <c r="M2707" t="s">
        <v>985</v>
      </c>
      <c r="N2707" t="s">
        <v>11711</v>
      </c>
      <c r="O2707" t="s">
        <v>796</v>
      </c>
      <c r="P2707" t="s">
        <v>10671</v>
      </c>
      <c r="Q2707" t="s">
        <v>10685</v>
      </c>
      <c r="R2707" t="s">
        <v>752</v>
      </c>
      <c r="S2707" t="s">
        <v>824</v>
      </c>
      <c r="T2707" t="s">
        <v>15068</v>
      </c>
      <c r="U2707" t="s">
        <v>965</v>
      </c>
      <c r="V2707" t="s">
        <v>10638</v>
      </c>
      <c r="W2707" t="s">
        <v>970</v>
      </c>
      <c r="X2707" t="s">
        <v>15069</v>
      </c>
    </row>
    <row r="2708" spans="2:24" ht="11" outlineLevel="1" x14ac:dyDescent="0.15">
      <c r="B2708" t="s">
        <v>2010</v>
      </c>
      <c r="C2708" t="s">
        <v>2011</v>
      </c>
      <c r="D2708" t="s">
        <v>1410</v>
      </c>
      <c r="E2708" t="s">
        <v>10667</v>
      </c>
      <c r="F2708" t="s">
        <v>12990</v>
      </c>
      <c r="G2708" t="s">
        <v>1412</v>
      </c>
      <c r="H2708" s="17">
        <v>45530</v>
      </c>
      <c r="I2708" s="15">
        <v>2024</v>
      </c>
      <c r="J2708" t="s">
        <v>10634</v>
      </c>
      <c r="K2708" s="5">
        <v>30976.49</v>
      </c>
      <c r="L2708" t="s">
        <v>967</v>
      </c>
      <c r="M2708" t="s">
        <v>985</v>
      </c>
      <c r="N2708" t="s">
        <v>11711</v>
      </c>
      <c r="O2708" t="s">
        <v>796</v>
      </c>
      <c r="P2708" t="s">
        <v>10885</v>
      </c>
      <c r="Q2708" t="s">
        <v>10886</v>
      </c>
      <c r="R2708" t="s">
        <v>752</v>
      </c>
      <c r="S2708" t="s">
        <v>824</v>
      </c>
      <c r="T2708" t="s">
        <v>15070</v>
      </c>
      <c r="U2708" t="s">
        <v>965</v>
      </c>
      <c r="V2708" t="s">
        <v>10638</v>
      </c>
      <c r="W2708" t="s">
        <v>970</v>
      </c>
      <c r="X2708" t="s">
        <v>15071</v>
      </c>
    </row>
    <row r="2709" spans="2:24" ht="11" outlineLevel="1" x14ac:dyDescent="0.15">
      <c r="B2709" t="s">
        <v>2010</v>
      </c>
      <c r="C2709" t="s">
        <v>2011</v>
      </c>
      <c r="D2709" t="s">
        <v>1410</v>
      </c>
      <c r="E2709" t="s">
        <v>10632</v>
      </c>
      <c r="F2709" t="s">
        <v>12990</v>
      </c>
      <c r="G2709" t="s">
        <v>1412</v>
      </c>
      <c r="H2709" s="17">
        <v>45008</v>
      </c>
      <c r="I2709" s="15">
        <v>2023</v>
      </c>
      <c r="J2709" t="s">
        <v>10634</v>
      </c>
      <c r="K2709" s="5">
        <v>524712.63</v>
      </c>
      <c r="L2709" t="s">
        <v>967</v>
      </c>
      <c r="M2709" t="s">
        <v>985</v>
      </c>
      <c r="N2709" t="s">
        <v>11711</v>
      </c>
      <c r="O2709" t="s">
        <v>796</v>
      </c>
      <c r="P2709" t="s">
        <v>10671</v>
      </c>
      <c r="Q2709" t="s">
        <v>10886</v>
      </c>
      <c r="R2709" t="s">
        <v>752</v>
      </c>
      <c r="S2709" t="s">
        <v>824</v>
      </c>
      <c r="T2709" t="s">
        <v>15072</v>
      </c>
      <c r="U2709" t="s">
        <v>965</v>
      </c>
      <c r="V2709" t="s">
        <v>10638</v>
      </c>
      <c r="W2709" t="s">
        <v>970</v>
      </c>
      <c r="X2709" t="s">
        <v>15073</v>
      </c>
    </row>
    <row r="2710" spans="2:24" ht="11" outlineLevel="1" x14ac:dyDescent="0.15">
      <c r="B2710" t="s">
        <v>2010</v>
      </c>
      <c r="C2710" t="s">
        <v>2011</v>
      </c>
      <c r="D2710" t="s">
        <v>1410</v>
      </c>
      <c r="E2710" t="s">
        <v>10652</v>
      </c>
      <c r="F2710" t="s">
        <v>12990</v>
      </c>
      <c r="G2710" t="s">
        <v>1412</v>
      </c>
      <c r="H2710" s="17">
        <v>44460</v>
      </c>
      <c r="I2710" s="15">
        <v>2021</v>
      </c>
      <c r="J2710" t="s">
        <v>10634</v>
      </c>
      <c r="K2710" s="5">
        <v>154324.82</v>
      </c>
      <c r="L2710" t="s">
        <v>967</v>
      </c>
      <c r="M2710" t="s">
        <v>985</v>
      </c>
      <c r="N2710" t="s">
        <v>11711</v>
      </c>
      <c r="O2710" t="s">
        <v>796</v>
      </c>
      <c r="P2710" t="s">
        <v>10671</v>
      </c>
      <c r="Q2710" t="s">
        <v>10685</v>
      </c>
      <c r="R2710" t="s">
        <v>752</v>
      </c>
      <c r="S2710" t="s">
        <v>824</v>
      </c>
      <c r="T2710" t="s">
        <v>15074</v>
      </c>
      <c r="U2710" t="s">
        <v>965</v>
      </c>
      <c r="V2710" t="s">
        <v>10638</v>
      </c>
      <c r="W2710" t="s">
        <v>970</v>
      </c>
      <c r="X2710" t="s">
        <v>15075</v>
      </c>
    </row>
    <row r="2711" spans="2:24" ht="11" outlineLevel="1" x14ac:dyDescent="0.15">
      <c r="B2711" t="s">
        <v>2010</v>
      </c>
      <c r="C2711" t="s">
        <v>2011</v>
      </c>
      <c r="D2711" t="s">
        <v>1410</v>
      </c>
      <c r="E2711" t="s">
        <v>10664</v>
      </c>
      <c r="F2711" t="s">
        <v>12990</v>
      </c>
      <c r="G2711" t="s">
        <v>1412</v>
      </c>
      <c r="H2711" s="17">
        <v>44636</v>
      </c>
      <c r="I2711" s="15">
        <v>2022</v>
      </c>
      <c r="J2711" t="s">
        <v>10634</v>
      </c>
      <c r="K2711" s="5">
        <v>0</v>
      </c>
      <c r="L2711" t="s">
        <v>967</v>
      </c>
      <c r="M2711" t="s">
        <v>985</v>
      </c>
      <c r="N2711" t="s">
        <v>11711</v>
      </c>
      <c r="O2711" t="s">
        <v>796</v>
      </c>
      <c r="P2711" t="s">
        <v>10671</v>
      </c>
      <c r="Q2711" t="s">
        <v>10685</v>
      </c>
      <c r="R2711" t="s">
        <v>752</v>
      </c>
      <c r="S2711" t="s">
        <v>824</v>
      </c>
      <c r="T2711" t="s">
        <v>15076</v>
      </c>
      <c r="U2711" t="s">
        <v>965</v>
      </c>
      <c r="V2711" t="s">
        <v>10638</v>
      </c>
      <c r="W2711" t="s">
        <v>970</v>
      </c>
      <c r="X2711" t="s">
        <v>15077</v>
      </c>
    </row>
    <row r="2712" spans="2:24" ht="11" outlineLevel="1" x14ac:dyDescent="0.15">
      <c r="B2712" t="s">
        <v>2013</v>
      </c>
      <c r="C2712" t="s">
        <v>1337</v>
      </c>
      <c r="D2712" t="s">
        <v>200</v>
      </c>
      <c r="E2712" t="s">
        <v>10649</v>
      </c>
      <c r="F2712" t="s">
        <v>609</v>
      </c>
      <c r="G2712" t="s">
        <v>1547</v>
      </c>
      <c r="H2712" s="17">
        <v>42494</v>
      </c>
      <c r="I2712" s="15">
        <v>2016</v>
      </c>
      <c r="J2712" t="s">
        <v>10634</v>
      </c>
      <c r="K2712" s="5">
        <v>1259507.1399999999</v>
      </c>
      <c r="L2712" t="s">
        <v>967</v>
      </c>
      <c r="M2712" t="s">
        <v>985</v>
      </c>
      <c r="N2712" t="s">
        <v>10635</v>
      </c>
      <c r="O2712" t="s">
        <v>796</v>
      </c>
      <c r="P2712" t="s">
        <v>10671</v>
      </c>
      <c r="Q2712" t="s">
        <v>14854</v>
      </c>
      <c r="R2712" t="s">
        <v>737</v>
      </c>
      <c r="S2712" t="s">
        <v>803</v>
      </c>
      <c r="T2712" t="s">
        <v>15078</v>
      </c>
      <c r="U2712" t="s">
        <v>965</v>
      </c>
      <c r="V2712" t="s">
        <v>10638</v>
      </c>
      <c r="W2712" t="s">
        <v>970</v>
      </c>
      <c r="X2712" t="s">
        <v>15079</v>
      </c>
    </row>
    <row r="2713" spans="2:24" ht="11" outlineLevel="1" x14ac:dyDescent="0.15">
      <c r="B2713" t="s">
        <v>2015</v>
      </c>
      <c r="C2713" t="s">
        <v>2016</v>
      </c>
      <c r="D2713" t="s">
        <v>188</v>
      </c>
      <c r="E2713" t="s">
        <v>10989</v>
      </c>
      <c r="F2713" t="s">
        <v>644</v>
      </c>
      <c r="G2713" t="s">
        <v>1926</v>
      </c>
      <c r="H2713" s="17">
        <v>43244</v>
      </c>
      <c r="I2713" s="15">
        <v>2018</v>
      </c>
      <c r="J2713" t="s">
        <v>10634</v>
      </c>
      <c r="K2713" s="5">
        <v>0</v>
      </c>
      <c r="L2713" t="s">
        <v>967</v>
      </c>
      <c r="M2713" t="s">
        <v>985</v>
      </c>
      <c r="N2713" t="s">
        <v>10635</v>
      </c>
      <c r="O2713" t="s">
        <v>804</v>
      </c>
      <c r="P2713" t="s">
        <v>11712</v>
      </c>
      <c r="Q2713" t="s">
        <v>11712</v>
      </c>
      <c r="R2713" t="s">
        <v>738</v>
      </c>
      <c r="S2713" t="s">
        <v>803</v>
      </c>
      <c r="T2713" t="s">
        <v>15080</v>
      </c>
      <c r="U2713" t="s">
        <v>965</v>
      </c>
      <c r="V2713" t="s">
        <v>10638</v>
      </c>
      <c r="W2713" t="s">
        <v>970</v>
      </c>
      <c r="X2713" t="s">
        <v>15081</v>
      </c>
    </row>
    <row r="2714" spans="2:24" ht="11" outlineLevel="1" x14ac:dyDescent="0.15">
      <c r="B2714" t="s">
        <v>2018</v>
      </c>
      <c r="C2714" t="s">
        <v>359</v>
      </c>
      <c r="E2714" t="s">
        <v>10649</v>
      </c>
      <c r="F2714" t="s">
        <v>15082</v>
      </c>
      <c r="G2714" t="s">
        <v>2019</v>
      </c>
      <c r="H2714" s="17">
        <v>42678</v>
      </c>
      <c r="I2714" s="15">
        <v>2017</v>
      </c>
      <c r="J2714" t="s">
        <v>10634</v>
      </c>
      <c r="K2714" s="5">
        <v>154450</v>
      </c>
      <c r="L2714" t="s">
        <v>967</v>
      </c>
      <c r="M2714" t="s">
        <v>1141</v>
      </c>
      <c r="N2714" t="s">
        <v>10635</v>
      </c>
      <c r="O2714" t="s">
        <v>825</v>
      </c>
      <c r="P2714" t="s">
        <v>15083</v>
      </c>
      <c r="R2714" t="s">
        <v>740</v>
      </c>
      <c r="S2714" t="s">
        <v>795</v>
      </c>
      <c r="T2714" t="s">
        <v>15084</v>
      </c>
      <c r="U2714" t="s">
        <v>965</v>
      </c>
      <c r="V2714" t="s">
        <v>10638</v>
      </c>
      <c r="W2714" t="s">
        <v>970</v>
      </c>
      <c r="X2714" t="s">
        <v>15085</v>
      </c>
    </row>
    <row r="2715" spans="2:24" ht="11" outlineLevel="1" x14ac:dyDescent="0.15">
      <c r="B2715" t="s">
        <v>2018</v>
      </c>
      <c r="C2715" t="s">
        <v>359</v>
      </c>
      <c r="E2715" t="s">
        <v>10728</v>
      </c>
      <c r="F2715" t="s">
        <v>15082</v>
      </c>
      <c r="G2715" t="s">
        <v>2019</v>
      </c>
      <c r="H2715" s="17">
        <v>44089</v>
      </c>
      <c r="I2715" s="15">
        <v>2020</v>
      </c>
      <c r="J2715" t="s">
        <v>10634</v>
      </c>
      <c r="K2715" s="5">
        <v>134442</v>
      </c>
      <c r="L2715" t="s">
        <v>967</v>
      </c>
      <c r="M2715" t="s">
        <v>1141</v>
      </c>
      <c r="N2715" t="s">
        <v>10635</v>
      </c>
      <c r="O2715" t="s">
        <v>825</v>
      </c>
      <c r="P2715" t="s">
        <v>15083</v>
      </c>
      <c r="R2715" t="s">
        <v>740</v>
      </c>
      <c r="S2715" t="s">
        <v>795</v>
      </c>
      <c r="T2715" t="s">
        <v>15086</v>
      </c>
      <c r="U2715" t="s">
        <v>965</v>
      </c>
      <c r="V2715" t="s">
        <v>10638</v>
      </c>
      <c r="W2715" t="s">
        <v>970</v>
      </c>
      <c r="X2715" t="s">
        <v>15087</v>
      </c>
    </row>
    <row r="2716" spans="2:24" ht="11" outlineLevel="1" x14ac:dyDescent="0.15">
      <c r="B2716" t="s">
        <v>2018</v>
      </c>
      <c r="C2716" t="s">
        <v>359</v>
      </c>
      <c r="E2716" t="s">
        <v>10664</v>
      </c>
      <c r="F2716" t="s">
        <v>15082</v>
      </c>
      <c r="G2716" t="s">
        <v>2019</v>
      </c>
      <c r="H2716" s="17">
        <v>42718</v>
      </c>
      <c r="I2716" s="15">
        <v>2017</v>
      </c>
      <c r="J2716" t="s">
        <v>10634</v>
      </c>
      <c r="K2716" s="5">
        <v>58038.5</v>
      </c>
      <c r="L2716" t="s">
        <v>967</v>
      </c>
      <c r="M2716" t="s">
        <v>1141</v>
      </c>
      <c r="N2716" t="s">
        <v>10635</v>
      </c>
      <c r="O2716" t="s">
        <v>825</v>
      </c>
      <c r="P2716" t="s">
        <v>15083</v>
      </c>
      <c r="R2716" t="s">
        <v>740</v>
      </c>
      <c r="S2716" t="s">
        <v>795</v>
      </c>
      <c r="T2716" t="s">
        <v>15084</v>
      </c>
      <c r="U2716" t="s">
        <v>965</v>
      </c>
      <c r="V2716" t="s">
        <v>10638</v>
      </c>
      <c r="W2716" t="s">
        <v>970</v>
      </c>
      <c r="X2716" t="s">
        <v>15088</v>
      </c>
    </row>
    <row r="2717" spans="2:24" ht="11" outlineLevel="1" x14ac:dyDescent="0.15">
      <c r="B2717" t="s">
        <v>2018</v>
      </c>
      <c r="C2717" t="s">
        <v>359</v>
      </c>
      <c r="E2717" t="s">
        <v>10658</v>
      </c>
      <c r="F2717" t="s">
        <v>15082</v>
      </c>
      <c r="G2717" t="s">
        <v>2019</v>
      </c>
      <c r="H2717" s="17">
        <v>43355</v>
      </c>
      <c r="I2717" s="15">
        <v>2018</v>
      </c>
      <c r="J2717" t="s">
        <v>10634</v>
      </c>
      <c r="K2717" s="5">
        <v>126724.5</v>
      </c>
      <c r="L2717" t="s">
        <v>967</v>
      </c>
      <c r="M2717" t="s">
        <v>1141</v>
      </c>
      <c r="N2717" t="s">
        <v>10635</v>
      </c>
      <c r="O2717" t="s">
        <v>825</v>
      </c>
      <c r="P2717" t="s">
        <v>15083</v>
      </c>
      <c r="Q2717" t="s">
        <v>15083</v>
      </c>
      <c r="R2717" t="s">
        <v>740</v>
      </c>
      <c r="S2717" t="s">
        <v>795</v>
      </c>
      <c r="T2717" t="s">
        <v>15089</v>
      </c>
      <c r="U2717" t="s">
        <v>965</v>
      </c>
      <c r="V2717" t="s">
        <v>10638</v>
      </c>
      <c r="W2717" t="s">
        <v>970</v>
      </c>
      <c r="X2717" t="s">
        <v>15090</v>
      </c>
    </row>
    <row r="2718" spans="2:24" ht="11" outlineLevel="1" x14ac:dyDescent="0.15">
      <c r="B2718" t="s">
        <v>2018</v>
      </c>
      <c r="C2718" t="s">
        <v>359</v>
      </c>
      <c r="E2718" t="s">
        <v>10652</v>
      </c>
      <c r="F2718" t="s">
        <v>15082</v>
      </c>
      <c r="G2718" t="s">
        <v>2019</v>
      </c>
      <c r="H2718" s="17">
        <v>42705</v>
      </c>
      <c r="I2718" s="15">
        <v>2017</v>
      </c>
      <c r="J2718" t="s">
        <v>10634</v>
      </c>
      <c r="K2718" s="5">
        <v>54870</v>
      </c>
      <c r="L2718" t="s">
        <v>967</v>
      </c>
      <c r="M2718" t="s">
        <v>1141</v>
      </c>
      <c r="N2718" t="s">
        <v>10635</v>
      </c>
      <c r="O2718" t="s">
        <v>825</v>
      </c>
      <c r="P2718" t="s">
        <v>15083</v>
      </c>
      <c r="R2718" t="s">
        <v>740</v>
      </c>
      <c r="S2718" t="s">
        <v>795</v>
      </c>
      <c r="T2718" t="s">
        <v>15091</v>
      </c>
      <c r="U2718" t="s">
        <v>965</v>
      </c>
      <c r="V2718" t="s">
        <v>10638</v>
      </c>
      <c r="W2718" t="s">
        <v>970</v>
      </c>
      <c r="X2718" t="s">
        <v>15092</v>
      </c>
    </row>
    <row r="2719" spans="2:24" ht="11" outlineLevel="1" x14ac:dyDescent="0.15">
      <c r="B2719" t="s">
        <v>2018</v>
      </c>
      <c r="C2719" t="s">
        <v>359</v>
      </c>
      <c r="E2719" t="s">
        <v>10640</v>
      </c>
      <c r="F2719" t="s">
        <v>15082</v>
      </c>
      <c r="G2719" t="s">
        <v>2019</v>
      </c>
      <c r="H2719" s="17">
        <v>43955</v>
      </c>
      <c r="I2719" s="15">
        <v>2020</v>
      </c>
      <c r="J2719" t="s">
        <v>10634</v>
      </c>
      <c r="K2719" s="5">
        <v>300209.36</v>
      </c>
      <c r="L2719" t="s">
        <v>967</v>
      </c>
      <c r="M2719" t="s">
        <v>1141</v>
      </c>
      <c r="N2719" t="s">
        <v>10635</v>
      </c>
      <c r="O2719" t="s">
        <v>825</v>
      </c>
      <c r="P2719" t="s">
        <v>15083</v>
      </c>
      <c r="Q2719" t="s">
        <v>15083</v>
      </c>
      <c r="R2719" t="s">
        <v>740</v>
      </c>
      <c r="S2719" t="s">
        <v>795</v>
      </c>
      <c r="T2719" t="s">
        <v>15086</v>
      </c>
      <c r="U2719" t="s">
        <v>965</v>
      </c>
      <c r="V2719" t="s">
        <v>10638</v>
      </c>
      <c r="W2719" t="s">
        <v>970</v>
      </c>
      <c r="X2719" t="s">
        <v>15093</v>
      </c>
    </row>
    <row r="2720" spans="2:24" ht="11" outlineLevel="1" x14ac:dyDescent="0.15">
      <c r="B2720" t="s">
        <v>2018</v>
      </c>
      <c r="C2720" t="s">
        <v>359</v>
      </c>
      <c r="E2720" t="s">
        <v>10667</v>
      </c>
      <c r="F2720" t="s">
        <v>15082</v>
      </c>
      <c r="G2720" t="s">
        <v>2019</v>
      </c>
      <c r="H2720" s="17">
        <v>43185</v>
      </c>
      <c r="I2720" s="15">
        <v>2018</v>
      </c>
      <c r="J2720" t="s">
        <v>10634</v>
      </c>
      <c r="K2720" s="5">
        <v>40859.550000000003</v>
      </c>
      <c r="L2720" t="s">
        <v>967</v>
      </c>
      <c r="M2720" t="s">
        <v>1141</v>
      </c>
      <c r="N2720" t="s">
        <v>10635</v>
      </c>
      <c r="O2720" t="s">
        <v>825</v>
      </c>
      <c r="P2720" t="s">
        <v>15083</v>
      </c>
      <c r="Q2720" t="s">
        <v>15083</v>
      </c>
      <c r="R2720" t="s">
        <v>740</v>
      </c>
      <c r="S2720" t="s">
        <v>795</v>
      </c>
      <c r="T2720" t="s">
        <v>15094</v>
      </c>
      <c r="U2720" t="s">
        <v>965</v>
      </c>
      <c r="V2720" t="s">
        <v>10638</v>
      </c>
      <c r="W2720" t="s">
        <v>970</v>
      </c>
      <c r="X2720" t="s">
        <v>15095</v>
      </c>
    </row>
    <row r="2721" spans="2:24" ht="11" outlineLevel="1" x14ac:dyDescent="0.15">
      <c r="B2721" t="s">
        <v>2018</v>
      </c>
      <c r="C2721" t="s">
        <v>359</v>
      </c>
      <c r="E2721" t="s">
        <v>10632</v>
      </c>
      <c r="F2721" t="s">
        <v>15082</v>
      </c>
      <c r="G2721" t="s">
        <v>2019</v>
      </c>
      <c r="H2721" s="17">
        <v>42977</v>
      </c>
      <c r="I2721" s="15">
        <v>2017</v>
      </c>
      <c r="J2721" t="s">
        <v>10634</v>
      </c>
      <c r="K2721" s="5">
        <v>123033.5</v>
      </c>
      <c r="L2721" t="s">
        <v>967</v>
      </c>
      <c r="M2721" t="s">
        <v>1141</v>
      </c>
      <c r="N2721" t="s">
        <v>10635</v>
      </c>
      <c r="O2721" t="s">
        <v>825</v>
      </c>
      <c r="P2721" t="s">
        <v>15083</v>
      </c>
      <c r="R2721" t="s">
        <v>740</v>
      </c>
      <c r="S2721" t="s">
        <v>795</v>
      </c>
      <c r="T2721" t="s">
        <v>15096</v>
      </c>
      <c r="U2721" t="s">
        <v>965</v>
      </c>
      <c r="V2721" t="s">
        <v>10638</v>
      </c>
      <c r="W2721" t="s">
        <v>970</v>
      </c>
      <c r="X2721" t="s">
        <v>15097</v>
      </c>
    </row>
    <row r="2722" spans="2:24" ht="11" outlineLevel="1" x14ac:dyDescent="0.15">
      <c r="B2722" t="s">
        <v>2018</v>
      </c>
      <c r="C2722" t="s">
        <v>359</v>
      </c>
      <c r="E2722" t="s">
        <v>10711</v>
      </c>
      <c r="F2722" t="s">
        <v>15082</v>
      </c>
      <c r="G2722" t="s">
        <v>2019</v>
      </c>
      <c r="H2722" s="17">
        <v>44005</v>
      </c>
      <c r="I2722" s="15">
        <v>2020</v>
      </c>
      <c r="J2722" t="s">
        <v>10634</v>
      </c>
      <c r="K2722" s="5">
        <v>28991.200000000001</v>
      </c>
      <c r="L2722" t="s">
        <v>967</v>
      </c>
      <c r="M2722" t="s">
        <v>1141</v>
      </c>
      <c r="N2722" t="s">
        <v>10635</v>
      </c>
      <c r="O2722" t="s">
        <v>825</v>
      </c>
      <c r="P2722" t="s">
        <v>15083</v>
      </c>
      <c r="R2722" t="s">
        <v>740</v>
      </c>
      <c r="S2722" t="s">
        <v>795</v>
      </c>
      <c r="T2722" t="s">
        <v>15086</v>
      </c>
      <c r="U2722" t="s">
        <v>965</v>
      </c>
      <c r="V2722" t="s">
        <v>10638</v>
      </c>
      <c r="W2722" t="s">
        <v>970</v>
      </c>
      <c r="X2722" t="s">
        <v>15098</v>
      </c>
    </row>
    <row r="2723" spans="2:24" ht="11" outlineLevel="1" x14ac:dyDescent="0.15">
      <c r="B2723" t="s">
        <v>2018</v>
      </c>
      <c r="C2723" t="s">
        <v>359</v>
      </c>
      <c r="E2723" t="s">
        <v>10661</v>
      </c>
      <c r="F2723" t="s">
        <v>15082</v>
      </c>
      <c r="G2723" t="s">
        <v>2019</v>
      </c>
      <c r="H2723" s="17">
        <v>43620</v>
      </c>
      <c r="I2723" s="15">
        <v>2019</v>
      </c>
      <c r="J2723" t="s">
        <v>10634</v>
      </c>
      <c r="K2723" s="5">
        <v>89405.24</v>
      </c>
      <c r="L2723" t="s">
        <v>967</v>
      </c>
      <c r="M2723" t="s">
        <v>1141</v>
      </c>
      <c r="N2723" t="s">
        <v>10635</v>
      </c>
      <c r="O2723" t="s">
        <v>825</v>
      </c>
      <c r="P2723" t="s">
        <v>15083</v>
      </c>
      <c r="Q2723" t="s">
        <v>15083</v>
      </c>
      <c r="R2723" t="s">
        <v>740</v>
      </c>
      <c r="S2723" t="s">
        <v>795</v>
      </c>
      <c r="T2723" t="s">
        <v>15099</v>
      </c>
      <c r="U2723" t="s">
        <v>965</v>
      </c>
      <c r="V2723" t="s">
        <v>10638</v>
      </c>
      <c r="W2723" t="s">
        <v>970</v>
      </c>
      <c r="X2723" t="s">
        <v>15100</v>
      </c>
    </row>
    <row r="2724" spans="2:24" ht="11" outlineLevel="1" x14ac:dyDescent="0.15">
      <c r="B2724" t="s">
        <v>2018</v>
      </c>
      <c r="C2724" t="s">
        <v>359</v>
      </c>
      <c r="E2724" t="s">
        <v>10646</v>
      </c>
      <c r="F2724" t="s">
        <v>15082</v>
      </c>
      <c r="G2724" t="s">
        <v>2019</v>
      </c>
      <c r="H2724" s="17">
        <v>43711</v>
      </c>
      <c r="I2724" s="15">
        <v>2019</v>
      </c>
      <c r="J2724" t="s">
        <v>10634</v>
      </c>
      <c r="K2724" s="5">
        <v>130526.24</v>
      </c>
      <c r="L2724" t="s">
        <v>967</v>
      </c>
      <c r="M2724" t="s">
        <v>1141</v>
      </c>
      <c r="N2724" t="s">
        <v>10635</v>
      </c>
      <c r="O2724" t="s">
        <v>825</v>
      </c>
      <c r="P2724" t="s">
        <v>15083</v>
      </c>
      <c r="Q2724" t="s">
        <v>15083</v>
      </c>
      <c r="R2724" t="s">
        <v>740</v>
      </c>
      <c r="S2724" t="s">
        <v>795</v>
      </c>
      <c r="T2724" t="s">
        <v>15101</v>
      </c>
      <c r="U2724" t="s">
        <v>965</v>
      </c>
      <c r="V2724" t="s">
        <v>10638</v>
      </c>
      <c r="W2724" t="s">
        <v>970</v>
      </c>
      <c r="X2724" t="s">
        <v>15102</v>
      </c>
    </row>
    <row r="2725" spans="2:24" ht="11" outlineLevel="1" x14ac:dyDescent="0.15">
      <c r="B2725" t="s">
        <v>2018</v>
      </c>
      <c r="C2725" t="s">
        <v>359</v>
      </c>
      <c r="E2725" t="s">
        <v>10643</v>
      </c>
      <c r="F2725" t="s">
        <v>15082</v>
      </c>
      <c r="G2725" t="s">
        <v>2019</v>
      </c>
      <c r="H2725" s="17">
        <v>42726</v>
      </c>
      <c r="I2725" s="15">
        <v>2017</v>
      </c>
      <c r="J2725" t="s">
        <v>10634</v>
      </c>
      <c r="K2725" s="5">
        <v>10829.78</v>
      </c>
      <c r="L2725" t="s">
        <v>967</v>
      </c>
      <c r="M2725" t="s">
        <v>1141</v>
      </c>
      <c r="N2725" t="s">
        <v>10635</v>
      </c>
      <c r="O2725" t="s">
        <v>825</v>
      </c>
      <c r="P2725" t="s">
        <v>15083</v>
      </c>
      <c r="R2725" t="s">
        <v>740</v>
      </c>
      <c r="S2725" t="s">
        <v>795</v>
      </c>
      <c r="T2725" t="s">
        <v>15084</v>
      </c>
      <c r="U2725" t="s">
        <v>965</v>
      </c>
      <c r="V2725" t="s">
        <v>10638</v>
      </c>
      <c r="W2725" t="s">
        <v>970</v>
      </c>
      <c r="X2725" t="s">
        <v>15103</v>
      </c>
    </row>
    <row r="2726" spans="2:24" ht="11" outlineLevel="1" x14ac:dyDescent="0.15">
      <c r="B2726" t="s">
        <v>2018</v>
      </c>
      <c r="C2726" t="s">
        <v>359</v>
      </c>
      <c r="E2726" t="s">
        <v>10655</v>
      </c>
      <c r="F2726" t="s">
        <v>15082</v>
      </c>
      <c r="G2726" t="s">
        <v>2019</v>
      </c>
      <c r="H2726" s="17">
        <v>43649</v>
      </c>
      <c r="I2726" s="15">
        <v>2019</v>
      </c>
      <c r="J2726" t="s">
        <v>10634</v>
      </c>
      <c r="K2726" s="5">
        <v>6600</v>
      </c>
      <c r="L2726" t="s">
        <v>967</v>
      </c>
      <c r="M2726" t="s">
        <v>1141</v>
      </c>
      <c r="N2726" t="s">
        <v>10635</v>
      </c>
      <c r="O2726" t="s">
        <v>825</v>
      </c>
      <c r="P2726" t="s">
        <v>15083</v>
      </c>
      <c r="Q2726" t="s">
        <v>15083</v>
      </c>
      <c r="R2726" t="s">
        <v>740</v>
      </c>
      <c r="S2726" t="s">
        <v>795</v>
      </c>
      <c r="T2726" t="s">
        <v>15104</v>
      </c>
      <c r="U2726" t="s">
        <v>965</v>
      </c>
      <c r="V2726" t="s">
        <v>10638</v>
      </c>
      <c r="W2726" t="s">
        <v>970</v>
      </c>
      <c r="X2726" t="s">
        <v>15105</v>
      </c>
    </row>
    <row r="2727" spans="2:24" ht="11" outlineLevel="1" x14ac:dyDescent="0.15">
      <c r="B2727" t="s">
        <v>2018</v>
      </c>
      <c r="C2727" t="s">
        <v>359</v>
      </c>
      <c r="E2727" t="s">
        <v>10767</v>
      </c>
      <c r="F2727" t="s">
        <v>15082</v>
      </c>
      <c r="G2727" t="s">
        <v>2019</v>
      </c>
      <c r="H2727" s="17">
        <v>43972</v>
      </c>
      <c r="I2727" s="15">
        <v>2020</v>
      </c>
      <c r="J2727" t="s">
        <v>10634</v>
      </c>
      <c r="K2727" s="5">
        <v>-8250</v>
      </c>
      <c r="L2727" t="s">
        <v>967</v>
      </c>
      <c r="M2727" t="s">
        <v>1141</v>
      </c>
      <c r="N2727" t="s">
        <v>10635</v>
      </c>
      <c r="O2727" t="s">
        <v>825</v>
      </c>
      <c r="P2727" t="s">
        <v>15083</v>
      </c>
      <c r="Q2727" t="s">
        <v>15083</v>
      </c>
      <c r="R2727" t="s">
        <v>740</v>
      </c>
      <c r="S2727" t="s">
        <v>795</v>
      </c>
      <c r="T2727" t="s">
        <v>15106</v>
      </c>
      <c r="U2727" t="s">
        <v>965</v>
      </c>
      <c r="V2727" t="s">
        <v>10638</v>
      </c>
      <c r="W2727" t="s">
        <v>970</v>
      </c>
      <c r="X2727" t="s">
        <v>15107</v>
      </c>
    </row>
    <row r="2728" spans="2:24" ht="11" outlineLevel="1" x14ac:dyDescent="0.15">
      <c r="B2728" t="s">
        <v>2021</v>
      </c>
      <c r="C2728" t="s">
        <v>2022</v>
      </c>
      <c r="D2728" t="s">
        <v>312</v>
      </c>
      <c r="E2728" t="s">
        <v>10652</v>
      </c>
      <c r="F2728" t="s">
        <v>15108</v>
      </c>
      <c r="G2728" t="s">
        <v>2023</v>
      </c>
      <c r="H2728" s="17">
        <v>46007</v>
      </c>
      <c r="I2728" s="15">
        <v>2026</v>
      </c>
      <c r="J2728" t="s">
        <v>10634</v>
      </c>
      <c r="K2728" s="5">
        <v>0</v>
      </c>
      <c r="L2728" t="s">
        <v>967</v>
      </c>
      <c r="M2728" t="s">
        <v>985</v>
      </c>
      <c r="N2728" t="s">
        <v>10635</v>
      </c>
      <c r="O2728" t="s">
        <v>796</v>
      </c>
      <c r="P2728" t="s">
        <v>10885</v>
      </c>
      <c r="Q2728" t="s">
        <v>10671</v>
      </c>
      <c r="R2728" t="s">
        <v>740</v>
      </c>
      <c r="S2728" t="s">
        <v>795</v>
      </c>
      <c r="T2728" t="s">
        <v>15109</v>
      </c>
      <c r="U2728" t="s">
        <v>965</v>
      </c>
      <c r="V2728" t="s">
        <v>10638</v>
      </c>
      <c r="W2728" t="s">
        <v>970</v>
      </c>
      <c r="X2728" t="s">
        <v>15110</v>
      </c>
    </row>
    <row r="2729" spans="2:24" ht="11" outlineLevel="1" x14ac:dyDescent="0.15">
      <c r="B2729" t="s">
        <v>2021</v>
      </c>
      <c r="C2729" t="s">
        <v>2022</v>
      </c>
      <c r="D2729" t="s">
        <v>312</v>
      </c>
      <c r="E2729" t="s">
        <v>10664</v>
      </c>
      <c r="F2729" t="s">
        <v>15108</v>
      </c>
      <c r="G2729" t="s">
        <v>2023</v>
      </c>
      <c r="H2729" s="17">
        <v>46049</v>
      </c>
      <c r="I2729" s="15">
        <v>2026</v>
      </c>
      <c r="J2729" t="s">
        <v>10634</v>
      </c>
      <c r="K2729" s="5">
        <v>0</v>
      </c>
      <c r="L2729" t="s">
        <v>967</v>
      </c>
      <c r="M2729" t="s">
        <v>985</v>
      </c>
      <c r="N2729" t="s">
        <v>10635</v>
      </c>
      <c r="O2729" t="s">
        <v>796</v>
      </c>
      <c r="P2729" t="s">
        <v>10885</v>
      </c>
      <c r="Q2729" t="s">
        <v>10671</v>
      </c>
      <c r="R2729" t="s">
        <v>740</v>
      </c>
      <c r="S2729" t="s">
        <v>795</v>
      </c>
      <c r="T2729" t="s">
        <v>15109</v>
      </c>
      <c r="U2729" t="s">
        <v>965</v>
      </c>
      <c r="V2729" t="s">
        <v>10638</v>
      </c>
      <c r="W2729" t="s">
        <v>970</v>
      </c>
      <c r="X2729" t="s">
        <v>15111</v>
      </c>
    </row>
    <row r="2730" spans="2:24" ht="11" outlineLevel="1" x14ac:dyDescent="0.15">
      <c r="B2730" t="s">
        <v>2021</v>
      </c>
      <c r="C2730" t="s">
        <v>2022</v>
      </c>
      <c r="D2730" t="s">
        <v>312</v>
      </c>
      <c r="E2730" t="s">
        <v>10649</v>
      </c>
      <c r="F2730" t="s">
        <v>15108</v>
      </c>
      <c r="G2730" t="s">
        <v>2023</v>
      </c>
      <c r="H2730" s="17">
        <v>45917</v>
      </c>
      <c r="I2730" s="15">
        <v>2025</v>
      </c>
      <c r="J2730" t="s">
        <v>10634</v>
      </c>
      <c r="K2730" s="5">
        <v>1232590</v>
      </c>
      <c r="L2730" t="s">
        <v>967</v>
      </c>
      <c r="M2730" t="s">
        <v>985</v>
      </c>
      <c r="N2730" t="s">
        <v>10635</v>
      </c>
      <c r="O2730" t="s">
        <v>796</v>
      </c>
      <c r="P2730" t="s">
        <v>10885</v>
      </c>
      <c r="Q2730" t="s">
        <v>10671</v>
      </c>
      <c r="R2730" t="s">
        <v>740</v>
      </c>
      <c r="S2730" t="s">
        <v>795</v>
      </c>
      <c r="T2730" t="s">
        <v>15109</v>
      </c>
      <c r="U2730" t="s">
        <v>965</v>
      </c>
      <c r="V2730" t="s">
        <v>10638</v>
      </c>
      <c r="W2730" t="s">
        <v>970</v>
      </c>
      <c r="X2730" t="s">
        <v>15112</v>
      </c>
    </row>
    <row r="2731" spans="2:24" ht="11" outlineLevel="1" x14ac:dyDescent="0.15">
      <c r="B2731" t="s">
        <v>2021</v>
      </c>
      <c r="C2731" t="s">
        <v>2022</v>
      </c>
      <c r="D2731" t="s">
        <v>312</v>
      </c>
      <c r="E2731" t="s">
        <v>10643</v>
      </c>
      <c r="F2731" t="s">
        <v>15108</v>
      </c>
      <c r="G2731" t="s">
        <v>2023</v>
      </c>
      <c r="H2731" s="17">
        <v>46080</v>
      </c>
      <c r="I2731" s="15">
        <v>2026</v>
      </c>
      <c r="J2731" t="s">
        <v>10634</v>
      </c>
      <c r="K2731" s="5">
        <v>0</v>
      </c>
      <c r="L2731" t="s">
        <v>967</v>
      </c>
      <c r="M2731" t="s">
        <v>985</v>
      </c>
      <c r="N2731" t="s">
        <v>10635</v>
      </c>
      <c r="O2731" t="s">
        <v>796</v>
      </c>
      <c r="P2731" t="s">
        <v>10885</v>
      </c>
      <c r="Q2731" t="s">
        <v>10671</v>
      </c>
      <c r="R2731" t="s">
        <v>740</v>
      </c>
      <c r="S2731" t="s">
        <v>795</v>
      </c>
      <c r="T2731" t="s">
        <v>15109</v>
      </c>
      <c r="U2731" t="s">
        <v>965</v>
      </c>
      <c r="V2731" t="s">
        <v>10638</v>
      </c>
      <c r="W2731" t="s">
        <v>970</v>
      </c>
      <c r="X2731" t="s">
        <v>15113</v>
      </c>
    </row>
    <row r="2732" spans="2:24" ht="11" outlineLevel="1" x14ac:dyDescent="0.15">
      <c r="B2732" t="s">
        <v>2025</v>
      </c>
      <c r="C2732" t="s">
        <v>1649</v>
      </c>
      <c r="D2732" t="s">
        <v>234</v>
      </c>
      <c r="E2732" t="s">
        <v>10989</v>
      </c>
      <c r="F2732" t="s">
        <v>608</v>
      </c>
      <c r="G2732" t="s">
        <v>1184</v>
      </c>
      <c r="H2732" s="17">
        <v>42220</v>
      </c>
      <c r="I2732" s="15">
        <v>2015</v>
      </c>
      <c r="J2732" t="s">
        <v>10634</v>
      </c>
      <c r="K2732" s="5">
        <v>50347</v>
      </c>
      <c r="L2732" t="s">
        <v>967</v>
      </c>
      <c r="M2732" t="s">
        <v>985</v>
      </c>
      <c r="N2732" t="s">
        <v>10635</v>
      </c>
      <c r="O2732" t="s">
        <v>796</v>
      </c>
      <c r="P2732" t="s">
        <v>11969</v>
      </c>
      <c r="Q2732" t="s">
        <v>11969</v>
      </c>
      <c r="R2732" t="s">
        <v>744</v>
      </c>
      <c r="S2732" t="s">
        <v>795</v>
      </c>
      <c r="T2732" t="s">
        <v>15114</v>
      </c>
      <c r="U2732" t="s">
        <v>965</v>
      </c>
      <c r="V2732" t="s">
        <v>10638</v>
      </c>
      <c r="W2732" t="s">
        <v>970</v>
      </c>
      <c r="X2732" t="s">
        <v>15115</v>
      </c>
    </row>
    <row r="2733" spans="2:24" ht="11" outlineLevel="1" x14ac:dyDescent="0.15">
      <c r="B2733" t="s">
        <v>2025</v>
      </c>
      <c r="C2733" t="s">
        <v>1649</v>
      </c>
      <c r="D2733" t="s">
        <v>234</v>
      </c>
      <c r="E2733" t="s">
        <v>10649</v>
      </c>
      <c r="F2733" t="s">
        <v>608</v>
      </c>
      <c r="G2733" t="s">
        <v>1184</v>
      </c>
      <c r="H2733" s="17">
        <v>42163</v>
      </c>
      <c r="I2733" s="15">
        <v>2015</v>
      </c>
      <c r="J2733" t="s">
        <v>10634</v>
      </c>
      <c r="K2733" s="5">
        <v>1181967</v>
      </c>
      <c r="L2733" t="s">
        <v>967</v>
      </c>
      <c r="M2733" t="s">
        <v>985</v>
      </c>
      <c r="N2733" t="s">
        <v>10635</v>
      </c>
      <c r="O2733" t="s">
        <v>796</v>
      </c>
      <c r="P2733" t="s">
        <v>11969</v>
      </c>
      <c r="Q2733" t="s">
        <v>11969</v>
      </c>
      <c r="R2733" t="s">
        <v>744</v>
      </c>
      <c r="S2733" t="s">
        <v>795</v>
      </c>
      <c r="T2733" t="s">
        <v>15116</v>
      </c>
      <c r="U2733" t="s">
        <v>965</v>
      </c>
      <c r="V2733" t="s">
        <v>10638</v>
      </c>
      <c r="W2733" t="s">
        <v>970</v>
      </c>
      <c r="X2733" t="s">
        <v>15117</v>
      </c>
    </row>
    <row r="2734" spans="2:24" ht="11" outlineLevel="1" x14ac:dyDescent="0.15">
      <c r="B2734" t="s">
        <v>2027</v>
      </c>
      <c r="C2734" t="s">
        <v>360</v>
      </c>
      <c r="E2734" t="s">
        <v>10667</v>
      </c>
      <c r="F2734" t="s">
        <v>709</v>
      </c>
      <c r="G2734" t="s">
        <v>2028</v>
      </c>
      <c r="H2734" s="17">
        <v>43089</v>
      </c>
      <c r="I2734" s="15">
        <v>2018</v>
      </c>
      <c r="J2734" t="s">
        <v>10634</v>
      </c>
      <c r="K2734" s="5">
        <v>0</v>
      </c>
      <c r="L2734" t="s">
        <v>967</v>
      </c>
      <c r="M2734" t="s">
        <v>956</v>
      </c>
      <c r="N2734" t="s">
        <v>10635</v>
      </c>
      <c r="O2734" t="s">
        <v>818</v>
      </c>
      <c r="P2734" t="s">
        <v>12643</v>
      </c>
      <c r="Q2734" t="s">
        <v>11713</v>
      </c>
      <c r="R2734" t="s">
        <v>750</v>
      </c>
      <c r="S2734" t="s">
        <v>887</v>
      </c>
      <c r="T2734" t="s">
        <v>15118</v>
      </c>
      <c r="U2734" t="s">
        <v>965</v>
      </c>
      <c r="V2734" t="s">
        <v>10638</v>
      </c>
      <c r="W2734" t="s">
        <v>970</v>
      </c>
      <c r="X2734" t="s">
        <v>15119</v>
      </c>
    </row>
    <row r="2735" spans="2:24" ht="11" outlineLevel="1" x14ac:dyDescent="0.15">
      <c r="B2735" t="s">
        <v>2027</v>
      </c>
      <c r="C2735" t="s">
        <v>360</v>
      </c>
      <c r="E2735" t="s">
        <v>10664</v>
      </c>
      <c r="F2735" t="s">
        <v>709</v>
      </c>
      <c r="G2735" t="s">
        <v>2028</v>
      </c>
      <c r="H2735" s="17">
        <v>42793</v>
      </c>
      <c r="I2735" s="15">
        <v>2017</v>
      </c>
      <c r="J2735" t="s">
        <v>10634</v>
      </c>
      <c r="K2735" s="5">
        <v>0</v>
      </c>
      <c r="L2735" t="s">
        <v>967</v>
      </c>
      <c r="M2735" t="s">
        <v>956</v>
      </c>
      <c r="N2735" t="s">
        <v>10635</v>
      </c>
      <c r="O2735" t="s">
        <v>818</v>
      </c>
      <c r="P2735" t="s">
        <v>12643</v>
      </c>
      <c r="Q2735" t="s">
        <v>11713</v>
      </c>
      <c r="R2735" t="s">
        <v>750</v>
      </c>
      <c r="S2735" t="s">
        <v>887</v>
      </c>
      <c r="T2735" t="s">
        <v>15120</v>
      </c>
      <c r="U2735" t="s">
        <v>965</v>
      </c>
      <c r="V2735" t="s">
        <v>10638</v>
      </c>
      <c r="W2735" t="s">
        <v>970</v>
      </c>
      <c r="X2735" t="s">
        <v>15121</v>
      </c>
    </row>
    <row r="2736" spans="2:24" ht="11" outlineLevel="1" x14ac:dyDescent="0.15">
      <c r="B2736" t="s">
        <v>2027</v>
      </c>
      <c r="C2736" t="s">
        <v>360</v>
      </c>
      <c r="E2736" t="s">
        <v>10661</v>
      </c>
      <c r="F2736" t="s">
        <v>709</v>
      </c>
      <c r="G2736" t="s">
        <v>2028</v>
      </c>
      <c r="H2736" s="17">
        <v>43111</v>
      </c>
      <c r="I2736" s="15">
        <v>2018</v>
      </c>
      <c r="J2736" t="s">
        <v>10634</v>
      </c>
      <c r="K2736" s="5">
        <v>0</v>
      </c>
      <c r="L2736" t="s">
        <v>967</v>
      </c>
      <c r="M2736" t="s">
        <v>956</v>
      </c>
      <c r="N2736" t="s">
        <v>10635</v>
      </c>
      <c r="O2736" t="s">
        <v>818</v>
      </c>
      <c r="P2736" t="s">
        <v>12643</v>
      </c>
      <c r="Q2736" t="s">
        <v>11713</v>
      </c>
      <c r="R2736" t="s">
        <v>750</v>
      </c>
      <c r="S2736" t="s">
        <v>887</v>
      </c>
      <c r="T2736" t="s">
        <v>15122</v>
      </c>
      <c r="U2736" t="s">
        <v>965</v>
      </c>
      <c r="V2736" t="s">
        <v>10638</v>
      </c>
      <c r="W2736" t="s">
        <v>970</v>
      </c>
      <c r="X2736" t="s">
        <v>15123</v>
      </c>
    </row>
    <row r="2737" spans="2:24" ht="11" outlineLevel="1" x14ac:dyDescent="0.15">
      <c r="B2737" t="s">
        <v>2027</v>
      </c>
      <c r="C2737" t="s">
        <v>360</v>
      </c>
      <c r="E2737" t="s">
        <v>10632</v>
      </c>
      <c r="F2737" t="s">
        <v>709</v>
      </c>
      <c r="G2737" t="s">
        <v>2028</v>
      </c>
      <c r="H2737" s="17">
        <v>43038</v>
      </c>
      <c r="I2737" s="15">
        <v>2018</v>
      </c>
      <c r="J2737" t="s">
        <v>10634</v>
      </c>
      <c r="K2737" s="5">
        <v>0</v>
      </c>
      <c r="L2737" t="s">
        <v>967</v>
      </c>
      <c r="M2737" t="s">
        <v>956</v>
      </c>
      <c r="N2737" t="s">
        <v>10635</v>
      </c>
      <c r="O2737" t="s">
        <v>818</v>
      </c>
      <c r="P2737" t="s">
        <v>12643</v>
      </c>
      <c r="Q2737" t="s">
        <v>11713</v>
      </c>
      <c r="R2737" t="s">
        <v>750</v>
      </c>
      <c r="S2737" t="s">
        <v>887</v>
      </c>
      <c r="T2737" t="s">
        <v>15124</v>
      </c>
      <c r="U2737" t="s">
        <v>965</v>
      </c>
      <c r="V2737" t="s">
        <v>10638</v>
      </c>
      <c r="W2737" t="s">
        <v>970</v>
      </c>
      <c r="X2737" t="s">
        <v>15125</v>
      </c>
    </row>
    <row r="2738" spans="2:24" ht="11" outlineLevel="1" x14ac:dyDescent="0.15">
      <c r="B2738" t="s">
        <v>2027</v>
      </c>
      <c r="C2738" t="s">
        <v>360</v>
      </c>
      <c r="E2738" t="s">
        <v>10652</v>
      </c>
      <c r="F2738" t="s">
        <v>709</v>
      </c>
      <c r="G2738" t="s">
        <v>2028</v>
      </c>
      <c r="H2738" s="17">
        <v>42745</v>
      </c>
      <c r="I2738" s="15">
        <v>2017</v>
      </c>
      <c r="J2738" t="s">
        <v>10634</v>
      </c>
      <c r="K2738" s="5">
        <v>0</v>
      </c>
      <c r="L2738" t="s">
        <v>967</v>
      </c>
      <c r="M2738" t="s">
        <v>956</v>
      </c>
      <c r="N2738" t="s">
        <v>10635</v>
      </c>
      <c r="O2738" t="s">
        <v>818</v>
      </c>
      <c r="P2738" t="s">
        <v>12643</v>
      </c>
      <c r="Q2738" t="s">
        <v>11713</v>
      </c>
      <c r="R2738" t="s">
        <v>750</v>
      </c>
      <c r="S2738" t="s">
        <v>887</v>
      </c>
      <c r="T2738" t="s">
        <v>15126</v>
      </c>
      <c r="U2738" t="s">
        <v>965</v>
      </c>
      <c r="V2738" t="s">
        <v>10638</v>
      </c>
      <c r="W2738" t="s">
        <v>970</v>
      </c>
      <c r="X2738" t="s">
        <v>15127</v>
      </c>
    </row>
    <row r="2739" spans="2:24" ht="11" outlineLevel="1" x14ac:dyDescent="0.15">
      <c r="B2739" t="s">
        <v>2027</v>
      </c>
      <c r="C2739" t="s">
        <v>360</v>
      </c>
      <c r="E2739" t="s">
        <v>10643</v>
      </c>
      <c r="F2739" t="s">
        <v>709</v>
      </c>
      <c r="G2739" t="s">
        <v>2028</v>
      </c>
      <c r="H2739" s="17">
        <v>42899</v>
      </c>
      <c r="I2739" s="15">
        <v>2017</v>
      </c>
      <c r="J2739" t="s">
        <v>10634</v>
      </c>
      <c r="K2739" s="5">
        <v>0</v>
      </c>
      <c r="L2739" t="s">
        <v>967</v>
      </c>
      <c r="M2739" t="s">
        <v>956</v>
      </c>
      <c r="N2739" t="s">
        <v>10635</v>
      </c>
      <c r="O2739" t="s">
        <v>818</v>
      </c>
      <c r="P2739" t="s">
        <v>12643</v>
      </c>
      <c r="Q2739" t="s">
        <v>11713</v>
      </c>
      <c r="R2739" t="s">
        <v>750</v>
      </c>
      <c r="S2739" t="s">
        <v>887</v>
      </c>
      <c r="T2739" t="s">
        <v>15128</v>
      </c>
      <c r="U2739" t="s">
        <v>965</v>
      </c>
      <c r="V2739" t="s">
        <v>10638</v>
      </c>
      <c r="W2739" t="s">
        <v>970</v>
      </c>
      <c r="X2739" t="s">
        <v>15129</v>
      </c>
    </row>
    <row r="2740" spans="2:24" ht="11" outlineLevel="1" x14ac:dyDescent="0.15">
      <c r="B2740" t="s">
        <v>2027</v>
      </c>
      <c r="C2740" t="s">
        <v>360</v>
      </c>
      <c r="E2740" t="s">
        <v>10658</v>
      </c>
      <c r="F2740" t="s">
        <v>709</v>
      </c>
      <c r="G2740" t="s">
        <v>2028</v>
      </c>
      <c r="H2740" s="17">
        <v>43109</v>
      </c>
      <c r="I2740" s="15">
        <v>2018</v>
      </c>
      <c r="J2740" t="s">
        <v>10634</v>
      </c>
      <c r="K2740" s="5">
        <v>0</v>
      </c>
      <c r="L2740" t="s">
        <v>967</v>
      </c>
      <c r="M2740" t="s">
        <v>956</v>
      </c>
      <c r="N2740" t="s">
        <v>10635</v>
      </c>
      <c r="O2740" t="s">
        <v>818</v>
      </c>
      <c r="P2740" t="s">
        <v>12643</v>
      </c>
      <c r="Q2740" t="s">
        <v>11713</v>
      </c>
      <c r="R2740" t="s">
        <v>750</v>
      </c>
      <c r="S2740" t="s">
        <v>887</v>
      </c>
      <c r="T2740" t="s">
        <v>15130</v>
      </c>
      <c r="U2740" t="s">
        <v>965</v>
      </c>
      <c r="V2740" t="s">
        <v>10638</v>
      </c>
      <c r="W2740" t="s">
        <v>970</v>
      </c>
      <c r="X2740" t="s">
        <v>15131</v>
      </c>
    </row>
    <row r="2741" spans="2:24" ht="11" outlineLevel="1" x14ac:dyDescent="0.15">
      <c r="B2741" t="s">
        <v>2027</v>
      </c>
      <c r="C2741" t="s">
        <v>360</v>
      </c>
      <c r="E2741" t="s">
        <v>10655</v>
      </c>
      <c r="F2741" t="s">
        <v>709</v>
      </c>
      <c r="G2741" t="s">
        <v>2028</v>
      </c>
      <c r="H2741" s="17">
        <v>43313</v>
      </c>
      <c r="I2741" s="15">
        <v>2018</v>
      </c>
      <c r="J2741" t="s">
        <v>10634</v>
      </c>
      <c r="K2741" s="5">
        <v>0</v>
      </c>
      <c r="L2741" t="s">
        <v>967</v>
      </c>
      <c r="M2741" t="s">
        <v>956</v>
      </c>
      <c r="N2741" t="s">
        <v>10635</v>
      </c>
      <c r="O2741" t="s">
        <v>818</v>
      </c>
      <c r="P2741" t="s">
        <v>12643</v>
      </c>
      <c r="Q2741" t="s">
        <v>11713</v>
      </c>
      <c r="R2741" t="s">
        <v>750</v>
      </c>
      <c r="S2741" t="s">
        <v>887</v>
      </c>
      <c r="T2741" t="s">
        <v>15132</v>
      </c>
      <c r="U2741" t="s">
        <v>965</v>
      </c>
      <c r="V2741" t="s">
        <v>10638</v>
      </c>
      <c r="W2741" t="s">
        <v>970</v>
      </c>
      <c r="X2741" t="s">
        <v>15133</v>
      </c>
    </row>
    <row r="2742" spans="2:24" ht="11" outlineLevel="1" x14ac:dyDescent="0.15">
      <c r="B2742" t="s">
        <v>2027</v>
      </c>
      <c r="C2742" t="s">
        <v>360</v>
      </c>
      <c r="E2742" t="s">
        <v>10649</v>
      </c>
      <c r="F2742" t="s">
        <v>709</v>
      </c>
      <c r="G2742" t="s">
        <v>2028</v>
      </c>
      <c r="H2742" s="17">
        <v>42719</v>
      </c>
      <c r="I2742" s="15">
        <v>2017</v>
      </c>
      <c r="J2742" t="s">
        <v>10634</v>
      </c>
      <c r="K2742" s="5">
        <v>1229686.8600000001</v>
      </c>
      <c r="L2742" t="s">
        <v>967</v>
      </c>
      <c r="M2742" t="s">
        <v>956</v>
      </c>
      <c r="N2742" t="s">
        <v>10635</v>
      </c>
      <c r="O2742" t="s">
        <v>818</v>
      </c>
      <c r="P2742" t="s">
        <v>12643</v>
      </c>
      <c r="Q2742" t="s">
        <v>11713</v>
      </c>
      <c r="R2742" t="s">
        <v>750</v>
      </c>
      <c r="S2742" t="s">
        <v>887</v>
      </c>
      <c r="T2742" t="s">
        <v>15134</v>
      </c>
      <c r="U2742" t="s">
        <v>965</v>
      </c>
      <c r="V2742" t="s">
        <v>10638</v>
      </c>
      <c r="W2742" t="s">
        <v>970</v>
      </c>
      <c r="X2742" t="s">
        <v>15135</v>
      </c>
    </row>
    <row r="2743" spans="2:24" ht="11" outlineLevel="1" x14ac:dyDescent="0.15">
      <c r="B2743" t="s">
        <v>2032</v>
      </c>
      <c r="C2743" t="s">
        <v>2033</v>
      </c>
      <c r="D2743" t="s">
        <v>216</v>
      </c>
      <c r="E2743" t="s">
        <v>10652</v>
      </c>
      <c r="F2743" t="s">
        <v>12651</v>
      </c>
      <c r="G2743" t="s">
        <v>1294</v>
      </c>
      <c r="H2743" s="17">
        <v>45883</v>
      </c>
      <c r="I2743" s="15">
        <v>2025</v>
      </c>
      <c r="J2743" t="s">
        <v>10634</v>
      </c>
      <c r="K2743" s="5">
        <v>0</v>
      </c>
      <c r="L2743" t="s">
        <v>967</v>
      </c>
      <c r="M2743" t="s">
        <v>985</v>
      </c>
      <c r="N2743" t="s">
        <v>10635</v>
      </c>
      <c r="O2743" t="s">
        <v>796</v>
      </c>
      <c r="P2743" t="s">
        <v>10885</v>
      </c>
      <c r="Q2743" t="s">
        <v>10671</v>
      </c>
      <c r="R2743" t="s">
        <v>755</v>
      </c>
      <c r="S2743" t="s">
        <v>795</v>
      </c>
      <c r="T2743" t="s">
        <v>15136</v>
      </c>
      <c r="U2743" t="s">
        <v>965</v>
      </c>
      <c r="V2743" t="s">
        <v>10638</v>
      </c>
      <c r="W2743" t="s">
        <v>970</v>
      </c>
      <c r="X2743" t="s">
        <v>15137</v>
      </c>
    </row>
    <row r="2744" spans="2:24" ht="11" outlineLevel="1" x14ac:dyDescent="0.15">
      <c r="B2744" t="s">
        <v>2032</v>
      </c>
      <c r="C2744" t="s">
        <v>2033</v>
      </c>
      <c r="D2744" t="s">
        <v>216</v>
      </c>
      <c r="E2744" t="s">
        <v>10667</v>
      </c>
      <c r="F2744" t="s">
        <v>12651</v>
      </c>
      <c r="G2744" t="s">
        <v>1294</v>
      </c>
      <c r="H2744" s="17">
        <v>46037</v>
      </c>
      <c r="I2744" s="15">
        <v>2026</v>
      </c>
      <c r="J2744" t="s">
        <v>10634</v>
      </c>
      <c r="K2744" s="5">
        <v>0</v>
      </c>
      <c r="L2744" t="s">
        <v>967</v>
      </c>
      <c r="M2744" t="s">
        <v>985</v>
      </c>
      <c r="N2744" t="s">
        <v>10635</v>
      </c>
      <c r="O2744" t="s">
        <v>796</v>
      </c>
      <c r="P2744" t="s">
        <v>10885</v>
      </c>
      <c r="Q2744" t="s">
        <v>10671</v>
      </c>
      <c r="R2744" t="s">
        <v>755</v>
      </c>
      <c r="S2744" t="s">
        <v>795</v>
      </c>
      <c r="T2744" t="s">
        <v>15136</v>
      </c>
      <c r="U2744" t="s">
        <v>965</v>
      </c>
      <c r="V2744" t="s">
        <v>10638</v>
      </c>
      <c r="W2744" t="s">
        <v>970</v>
      </c>
      <c r="X2744" t="s">
        <v>15138</v>
      </c>
    </row>
    <row r="2745" spans="2:24" ht="11" outlineLevel="1" x14ac:dyDescent="0.15">
      <c r="B2745" t="s">
        <v>2032</v>
      </c>
      <c r="C2745" t="s">
        <v>2033</v>
      </c>
      <c r="D2745" t="s">
        <v>216</v>
      </c>
      <c r="E2745" t="s">
        <v>10643</v>
      </c>
      <c r="F2745" t="s">
        <v>12651</v>
      </c>
      <c r="G2745" t="s">
        <v>1294</v>
      </c>
      <c r="H2745" s="17">
        <v>45912</v>
      </c>
      <c r="I2745" s="15">
        <v>2025</v>
      </c>
      <c r="J2745" t="s">
        <v>10634</v>
      </c>
      <c r="K2745" s="5">
        <v>105000</v>
      </c>
      <c r="L2745" t="s">
        <v>967</v>
      </c>
      <c r="M2745" t="s">
        <v>985</v>
      </c>
      <c r="N2745" t="s">
        <v>10635</v>
      </c>
      <c r="O2745" t="s">
        <v>796</v>
      </c>
      <c r="P2745" t="s">
        <v>10885</v>
      </c>
      <c r="Q2745" t="s">
        <v>13317</v>
      </c>
      <c r="R2745" t="s">
        <v>755</v>
      </c>
      <c r="S2745" t="s">
        <v>795</v>
      </c>
      <c r="T2745" t="s">
        <v>15136</v>
      </c>
      <c r="U2745" t="s">
        <v>965</v>
      </c>
      <c r="V2745" t="s">
        <v>10638</v>
      </c>
      <c r="W2745" t="s">
        <v>970</v>
      </c>
      <c r="X2745" t="s">
        <v>15139</v>
      </c>
    </row>
    <row r="2746" spans="2:24" ht="11" outlineLevel="1" x14ac:dyDescent="0.15">
      <c r="B2746" t="s">
        <v>2032</v>
      </c>
      <c r="C2746" t="s">
        <v>2033</v>
      </c>
      <c r="D2746" t="s">
        <v>216</v>
      </c>
      <c r="E2746" t="s">
        <v>10649</v>
      </c>
      <c r="F2746" t="s">
        <v>12651</v>
      </c>
      <c r="G2746" t="s">
        <v>1294</v>
      </c>
      <c r="H2746" s="17">
        <v>45817</v>
      </c>
      <c r="I2746" s="15">
        <v>2025</v>
      </c>
      <c r="J2746" t="s">
        <v>10634</v>
      </c>
      <c r="K2746" s="5">
        <v>1124190</v>
      </c>
      <c r="L2746" t="s">
        <v>967</v>
      </c>
      <c r="M2746" t="s">
        <v>985</v>
      </c>
      <c r="N2746" t="s">
        <v>10635</v>
      </c>
      <c r="O2746" t="s">
        <v>796</v>
      </c>
      <c r="P2746" t="s">
        <v>10885</v>
      </c>
      <c r="Q2746" t="s">
        <v>10671</v>
      </c>
      <c r="R2746" t="s">
        <v>755</v>
      </c>
      <c r="S2746" t="s">
        <v>795</v>
      </c>
      <c r="T2746" t="s">
        <v>15140</v>
      </c>
      <c r="U2746" t="s">
        <v>965</v>
      </c>
      <c r="V2746" t="s">
        <v>10638</v>
      </c>
      <c r="W2746" t="s">
        <v>970</v>
      </c>
      <c r="X2746" t="s">
        <v>15141</v>
      </c>
    </row>
    <row r="2747" spans="2:24" ht="11" outlineLevel="1" x14ac:dyDescent="0.15">
      <c r="B2747" t="s">
        <v>2032</v>
      </c>
      <c r="C2747" t="s">
        <v>2033</v>
      </c>
      <c r="D2747" t="s">
        <v>216</v>
      </c>
      <c r="E2747" t="s">
        <v>10632</v>
      </c>
      <c r="F2747" t="s">
        <v>12651</v>
      </c>
      <c r="G2747" t="s">
        <v>1294</v>
      </c>
      <c r="H2747" s="17">
        <v>45987</v>
      </c>
      <c r="I2747" s="15">
        <v>2026</v>
      </c>
      <c r="J2747" t="s">
        <v>10634</v>
      </c>
      <c r="K2747" s="5">
        <v>0</v>
      </c>
      <c r="L2747" t="s">
        <v>967</v>
      </c>
      <c r="M2747" t="s">
        <v>985</v>
      </c>
      <c r="N2747" t="s">
        <v>10635</v>
      </c>
      <c r="O2747" t="s">
        <v>796</v>
      </c>
      <c r="P2747" t="s">
        <v>10885</v>
      </c>
      <c r="Q2747" t="s">
        <v>10671</v>
      </c>
      <c r="R2747" t="s">
        <v>755</v>
      </c>
      <c r="S2747" t="s">
        <v>795</v>
      </c>
      <c r="T2747" t="s">
        <v>15136</v>
      </c>
      <c r="U2747" t="s">
        <v>965</v>
      </c>
      <c r="V2747" t="s">
        <v>10638</v>
      </c>
      <c r="W2747" t="s">
        <v>970</v>
      </c>
      <c r="X2747" t="s">
        <v>15142</v>
      </c>
    </row>
    <row r="2748" spans="2:24" ht="11" outlineLevel="1" x14ac:dyDescent="0.15">
      <c r="B2748" t="s">
        <v>2032</v>
      </c>
      <c r="C2748" t="s">
        <v>2033</v>
      </c>
      <c r="D2748" t="s">
        <v>216</v>
      </c>
      <c r="E2748" t="s">
        <v>10664</v>
      </c>
      <c r="F2748" t="s">
        <v>12651</v>
      </c>
      <c r="G2748" t="s">
        <v>1294</v>
      </c>
      <c r="H2748" s="17">
        <v>45895</v>
      </c>
      <c r="I2748" s="15">
        <v>2025</v>
      </c>
      <c r="J2748" t="s">
        <v>10634</v>
      </c>
      <c r="K2748" s="5">
        <v>0</v>
      </c>
      <c r="L2748" t="s">
        <v>967</v>
      </c>
      <c r="M2748" t="s">
        <v>985</v>
      </c>
      <c r="N2748" t="s">
        <v>10635</v>
      </c>
      <c r="O2748" t="s">
        <v>796</v>
      </c>
      <c r="P2748" t="s">
        <v>10885</v>
      </c>
      <c r="Q2748" t="s">
        <v>10671</v>
      </c>
      <c r="R2748" t="s">
        <v>755</v>
      </c>
      <c r="S2748" t="s">
        <v>795</v>
      </c>
      <c r="T2748" t="s">
        <v>15136</v>
      </c>
      <c r="U2748" t="s">
        <v>965</v>
      </c>
      <c r="V2748" t="s">
        <v>10638</v>
      </c>
      <c r="W2748" t="s">
        <v>970</v>
      </c>
      <c r="X2748" t="s">
        <v>15143</v>
      </c>
    </row>
    <row r="2749" spans="2:24" ht="11" outlineLevel="1" x14ac:dyDescent="0.15">
      <c r="B2749" t="s">
        <v>2035</v>
      </c>
      <c r="C2749" t="s">
        <v>2036</v>
      </c>
      <c r="D2749" t="s">
        <v>361</v>
      </c>
      <c r="E2749" t="s">
        <v>10649</v>
      </c>
      <c r="F2749" t="s">
        <v>710</v>
      </c>
      <c r="G2749" t="s">
        <v>2037</v>
      </c>
      <c r="H2749" s="17">
        <v>46092</v>
      </c>
      <c r="I2749" s="15">
        <v>2026</v>
      </c>
      <c r="J2749" t="s">
        <v>10634</v>
      </c>
      <c r="K2749" s="5">
        <v>1219335.96</v>
      </c>
      <c r="L2749" t="s">
        <v>967</v>
      </c>
      <c r="M2749" t="s">
        <v>985</v>
      </c>
      <c r="N2749" t="s">
        <v>10635</v>
      </c>
      <c r="O2749" t="s">
        <v>818</v>
      </c>
      <c r="P2749" t="s">
        <v>14737</v>
      </c>
      <c r="Q2749" t="s">
        <v>15144</v>
      </c>
      <c r="R2749" t="s">
        <v>747</v>
      </c>
      <c r="S2749" t="s">
        <v>795</v>
      </c>
      <c r="T2749" t="s">
        <v>15145</v>
      </c>
      <c r="U2749" t="s">
        <v>965</v>
      </c>
      <c r="V2749" t="s">
        <v>10638</v>
      </c>
      <c r="W2749" t="s">
        <v>970</v>
      </c>
      <c r="X2749" t="s">
        <v>15146</v>
      </c>
    </row>
    <row r="2750" spans="2:24" ht="11" outlineLevel="1" x14ac:dyDescent="0.15">
      <c r="B2750" t="s">
        <v>2039</v>
      </c>
      <c r="C2750" t="s">
        <v>2040</v>
      </c>
      <c r="D2750" t="s">
        <v>223</v>
      </c>
      <c r="E2750" t="s">
        <v>10649</v>
      </c>
      <c r="F2750" t="s">
        <v>611</v>
      </c>
      <c r="G2750" t="s">
        <v>1475</v>
      </c>
      <c r="H2750" s="17">
        <v>45189</v>
      </c>
      <c r="I2750" s="15">
        <v>2023</v>
      </c>
      <c r="J2750" t="s">
        <v>10634</v>
      </c>
      <c r="K2750" s="5">
        <v>1214391.33</v>
      </c>
      <c r="L2750" t="s">
        <v>967</v>
      </c>
      <c r="M2750" t="s">
        <v>985</v>
      </c>
      <c r="N2750" t="s">
        <v>10635</v>
      </c>
      <c r="O2750" t="s">
        <v>796</v>
      </c>
      <c r="P2750" t="s">
        <v>10671</v>
      </c>
      <c r="Q2750" t="s">
        <v>10671</v>
      </c>
      <c r="R2750" t="s">
        <v>755</v>
      </c>
      <c r="S2750" t="s">
        <v>795</v>
      </c>
      <c r="T2750" t="s">
        <v>15147</v>
      </c>
      <c r="U2750" t="s">
        <v>965</v>
      </c>
      <c r="V2750" t="s">
        <v>10638</v>
      </c>
      <c r="W2750" t="s">
        <v>970</v>
      </c>
      <c r="X2750" t="s">
        <v>15148</v>
      </c>
    </row>
    <row r="2751" spans="2:24" ht="11" outlineLevel="1" x14ac:dyDescent="0.15">
      <c r="B2751" t="s">
        <v>2039</v>
      </c>
      <c r="C2751" t="s">
        <v>2040</v>
      </c>
      <c r="D2751" t="s">
        <v>223</v>
      </c>
      <c r="E2751" t="s">
        <v>10652</v>
      </c>
      <c r="F2751" t="s">
        <v>611</v>
      </c>
      <c r="G2751" t="s">
        <v>1475</v>
      </c>
      <c r="H2751" s="17">
        <v>45324</v>
      </c>
      <c r="I2751" s="15">
        <v>2024</v>
      </c>
      <c r="J2751" t="s">
        <v>10634</v>
      </c>
      <c r="K2751" s="5">
        <v>0</v>
      </c>
      <c r="L2751" t="s">
        <v>967</v>
      </c>
      <c r="M2751" t="s">
        <v>985</v>
      </c>
      <c r="N2751" t="s">
        <v>10635</v>
      </c>
      <c r="O2751" t="s">
        <v>796</v>
      </c>
      <c r="P2751" t="s">
        <v>10671</v>
      </c>
      <c r="Q2751" t="s">
        <v>10671</v>
      </c>
      <c r="R2751" t="s">
        <v>755</v>
      </c>
      <c r="S2751" t="s">
        <v>795</v>
      </c>
      <c r="T2751" t="s">
        <v>15149</v>
      </c>
      <c r="U2751" t="s">
        <v>965</v>
      </c>
      <c r="V2751" t="s">
        <v>10638</v>
      </c>
      <c r="W2751" t="s">
        <v>970</v>
      </c>
      <c r="X2751" t="s">
        <v>15150</v>
      </c>
    </row>
    <row r="2752" spans="2:24" ht="11" outlineLevel="1" x14ac:dyDescent="0.15">
      <c r="B2752" t="s">
        <v>2039</v>
      </c>
      <c r="C2752" t="s">
        <v>2040</v>
      </c>
      <c r="D2752" t="s">
        <v>223</v>
      </c>
      <c r="E2752" t="s">
        <v>10658</v>
      </c>
      <c r="F2752" t="s">
        <v>611</v>
      </c>
      <c r="G2752" t="s">
        <v>1475</v>
      </c>
      <c r="H2752" s="17">
        <v>45533</v>
      </c>
      <c r="I2752" s="15">
        <v>2024</v>
      </c>
      <c r="J2752" t="s">
        <v>10634</v>
      </c>
      <c r="K2752" s="5">
        <v>0</v>
      </c>
      <c r="L2752" t="s">
        <v>967</v>
      </c>
      <c r="M2752" t="s">
        <v>985</v>
      </c>
      <c r="N2752" t="s">
        <v>10635</v>
      </c>
      <c r="O2752" t="s">
        <v>796</v>
      </c>
      <c r="P2752" t="s">
        <v>10885</v>
      </c>
      <c r="Q2752" t="s">
        <v>10671</v>
      </c>
      <c r="R2752" t="s">
        <v>755</v>
      </c>
      <c r="S2752" t="s">
        <v>795</v>
      </c>
      <c r="T2752" t="s">
        <v>15149</v>
      </c>
      <c r="U2752" t="s">
        <v>965</v>
      </c>
      <c r="V2752" t="s">
        <v>10638</v>
      </c>
      <c r="W2752" t="s">
        <v>970</v>
      </c>
      <c r="X2752" t="s">
        <v>15151</v>
      </c>
    </row>
    <row r="2753" spans="2:24" ht="11" outlineLevel="1" x14ac:dyDescent="0.15">
      <c r="B2753" t="s">
        <v>2039</v>
      </c>
      <c r="C2753" t="s">
        <v>2040</v>
      </c>
      <c r="D2753" t="s">
        <v>223</v>
      </c>
      <c r="E2753" t="s">
        <v>10643</v>
      </c>
      <c r="F2753" t="s">
        <v>611</v>
      </c>
      <c r="G2753" t="s">
        <v>1475</v>
      </c>
      <c r="H2753" s="17">
        <v>45453</v>
      </c>
      <c r="I2753" s="15">
        <v>2024</v>
      </c>
      <c r="J2753" t="s">
        <v>10634</v>
      </c>
      <c r="K2753" s="5">
        <v>0</v>
      </c>
      <c r="L2753" t="s">
        <v>967</v>
      </c>
      <c r="M2753" t="s">
        <v>985</v>
      </c>
      <c r="N2753" t="s">
        <v>10635</v>
      </c>
      <c r="O2753" t="s">
        <v>796</v>
      </c>
      <c r="P2753" t="s">
        <v>10885</v>
      </c>
      <c r="Q2753" t="s">
        <v>10671</v>
      </c>
      <c r="R2753" t="s">
        <v>755</v>
      </c>
      <c r="S2753" t="s">
        <v>795</v>
      </c>
      <c r="T2753" t="s">
        <v>15149</v>
      </c>
      <c r="U2753" t="s">
        <v>965</v>
      </c>
      <c r="V2753" t="s">
        <v>10638</v>
      </c>
      <c r="W2753" t="s">
        <v>970</v>
      </c>
      <c r="X2753" t="s">
        <v>15152</v>
      </c>
    </row>
    <row r="2754" spans="2:24" ht="11" outlineLevel="1" x14ac:dyDescent="0.15">
      <c r="B2754" t="s">
        <v>2039</v>
      </c>
      <c r="C2754" t="s">
        <v>2040</v>
      </c>
      <c r="D2754" t="s">
        <v>223</v>
      </c>
      <c r="E2754" t="s">
        <v>10664</v>
      </c>
      <c r="F2754" t="s">
        <v>611</v>
      </c>
      <c r="G2754" t="s">
        <v>1475</v>
      </c>
      <c r="H2754" s="17">
        <v>45433</v>
      </c>
      <c r="I2754" s="15">
        <v>2024</v>
      </c>
      <c r="J2754" t="s">
        <v>10634</v>
      </c>
      <c r="K2754" s="5">
        <v>0</v>
      </c>
      <c r="L2754" t="s">
        <v>967</v>
      </c>
      <c r="M2754" t="s">
        <v>985</v>
      </c>
      <c r="N2754" t="s">
        <v>10635</v>
      </c>
      <c r="O2754" t="s">
        <v>796</v>
      </c>
      <c r="P2754" t="s">
        <v>10885</v>
      </c>
      <c r="Q2754" t="s">
        <v>10671</v>
      </c>
      <c r="R2754" t="s">
        <v>755</v>
      </c>
      <c r="S2754" t="s">
        <v>795</v>
      </c>
      <c r="T2754" t="s">
        <v>15149</v>
      </c>
      <c r="U2754" t="s">
        <v>965</v>
      </c>
      <c r="V2754" t="s">
        <v>10638</v>
      </c>
      <c r="W2754" t="s">
        <v>970</v>
      </c>
      <c r="X2754" t="s">
        <v>15153</v>
      </c>
    </row>
    <row r="2755" spans="2:24" ht="11" outlineLevel="1" x14ac:dyDescent="0.15">
      <c r="B2755" t="s">
        <v>2039</v>
      </c>
      <c r="C2755" t="s">
        <v>2040</v>
      </c>
      <c r="D2755" t="s">
        <v>223</v>
      </c>
      <c r="E2755" t="s">
        <v>10661</v>
      </c>
      <c r="F2755" t="s">
        <v>611</v>
      </c>
      <c r="G2755" t="s">
        <v>1475</v>
      </c>
      <c r="H2755" s="17">
        <v>45595</v>
      </c>
      <c r="I2755" s="15">
        <v>2025</v>
      </c>
      <c r="J2755" t="s">
        <v>10634</v>
      </c>
      <c r="K2755" s="5">
        <v>0</v>
      </c>
      <c r="L2755" t="s">
        <v>967</v>
      </c>
      <c r="M2755" t="s">
        <v>985</v>
      </c>
      <c r="N2755" t="s">
        <v>10635</v>
      </c>
      <c r="O2755" t="s">
        <v>796</v>
      </c>
      <c r="P2755" t="s">
        <v>10885</v>
      </c>
      <c r="Q2755" t="s">
        <v>10671</v>
      </c>
      <c r="R2755" t="s">
        <v>755</v>
      </c>
      <c r="S2755" t="s">
        <v>795</v>
      </c>
      <c r="T2755" t="s">
        <v>15149</v>
      </c>
      <c r="U2755" t="s">
        <v>965</v>
      </c>
      <c r="V2755" t="s">
        <v>10638</v>
      </c>
      <c r="W2755" t="s">
        <v>970</v>
      </c>
      <c r="X2755" t="s">
        <v>15154</v>
      </c>
    </row>
    <row r="2756" spans="2:24" ht="11" outlineLevel="1" x14ac:dyDescent="0.15">
      <c r="B2756" t="s">
        <v>2039</v>
      </c>
      <c r="C2756" t="s">
        <v>2040</v>
      </c>
      <c r="D2756" t="s">
        <v>223</v>
      </c>
      <c r="E2756" t="s">
        <v>10655</v>
      </c>
      <c r="F2756" t="s">
        <v>611</v>
      </c>
      <c r="G2756" t="s">
        <v>1475</v>
      </c>
      <c r="H2756" s="17">
        <v>45621</v>
      </c>
      <c r="I2756" s="15">
        <v>2025</v>
      </c>
      <c r="J2756" t="s">
        <v>10634</v>
      </c>
      <c r="K2756" s="5">
        <v>0</v>
      </c>
      <c r="L2756" t="s">
        <v>967</v>
      </c>
      <c r="M2756" t="s">
        <v>985</v>
      </c>
      <c r="N2756" t="s">
        <v>10635</v>
      </c>
      <c r="O2756" t="s">
        <v>796</v>
      </c>
      <c r="P2756" t="s">
        <v>10885</v>
      </c>
      <c r="Q2756" t="s">
        <v>10671</v>
      </c>
      <c r="R2756" t="s">
        <v>755</v>
      </c>
      <c r="S2756" t="s">
        <v>795</v>
      </c>
      <c r="T2756" t="s">
        <v>15147</v>
      </c>
      <c r="U2756" t="s">
        <v>965</v>
      </c>
      <c r="V2756" t="s">
        <v>10638</v>
      </c>
      <c r="W2756" t="s">
        <v>970</v>
      </c>
      <c r="X2756" t="s">
        <v>15155</v>
      </c>
    </row>
    <row r="2757" spans="2:24" ht="11" outlineLevel="1" x14ac:dyDescent="0.15">
      <c r="B2757" t="s">
        <v>2039</v>
      </c>
      <c r="C2757" t="s">
        <v>2040</v>
      </c>
      <c r="D2757" t="s">
        <v>223</v>
      </c>
      <c r="E2757" t="s">
        <v>10667</v>
      </c>
      <c r="F2757" t="s">
        <v>611</v>
      </c>
      <c r="G2757" t="s">
        <v>1475</v>
      </c>
      <c r="H2757" s="17">
        <v>45517</v>
      </c>
      <c r="I2757" s="15">
        <v>2024</v>
      </c>
      <c r="J2757" t="s">
        <v>10634</v>
      </c>
      <c r="K2757" s="5">
        <v>0</v>
      </c>
      <c r="L2757" t="s">
        <v>967</v>
      </c>
      <c r="M2757" t="s">
        <v>985</v>
      </c>
      <c r="N2757" t="s">
        <v>10635</v>
      </c>
      <c r="O2757" t="s">
        <v>796</v>
      </c>
      <c r="P2757" t="s">
        <v>10885</v>
      </c>
      <c r="Q2757" t="s">
        <v>10671</v>
      </c>
      <c r="R2757" t="s">
        <v>755</v>
      </c>
      <c r="S2757" t="s">
        <v>795</v>
      </c>
      <c r="T2757" t="s">
        <v>15149</v>
      </c>
      <c r="U2757" t="s">
        <v>965</v>
      </c>
      <c r="V2757" t="s">
        <v>10638</v>
      </c>
      <c r="W2757" t="s">
        <v>970</v>
      </c>
      <c r="X2757" t="s">
        <v>15156</v>
      </c>
    </row>
    <row r="2758" spans="2:24" ht="11" outlineLevel="1" x14ac:dyDescent="0.15">
      <c r="B2758" t="s">
        <v>2039</v>
      </c>
      <c r="C2758" t="s">
        <v>2040</v>
      </c>
      <c r="D2758" t="s">
        <v>223</v>
      </c>
      <c r="E2758" t="s">
        <v>10632</v>
      </c>
      <c r="F2758" t="s">
        <v>611</v>
      </c>
      <c r="G2758" t="s">
        <v>1475</v>
      </c>
      <c r="H2758" s="17">
        <v>45495</v>
      </c>
      <c r="I2758" s="15">
        <v>2024</v>
      </c>
      <c r="J2758" t="s">
        <v>10634</v>
      </c>
      <c r="K2758" s="5">
        <v>0</v>
      </c>
      <c r="L2758" t="s">
        <v>967</v>
      </c>
      <c r="M2758" t="s">
        <v>985</v>
      </c>
      <c r="N2758" t="s">
        <v>10635</v>
      </c>
      <c r="O2758" t="s">
        <v>796</v>
      </c>
      <c r="P2758" t="s">
        <v>10885</v>
      </c>
      <c r="Q2758" t="s">
        <v>10671</v>
      </c>
      <c r="R2758" t="s">
        <v>755</v>
      </c>
      <c r="S2758" t="s">
        <v>795</v>
      </c>
      <c r="T2758" t="s">
        <v>15157</v>
      </c>
      <c r="U2758" t="s">
        <v>965</v>
      </c>
      <c r="V2758" t="s">
        <v>10638</v>
      </c>
      <c r="W2758" t="s">
        <v>970</v>
      </c>
      <c r="X2758" t="s">
        <v>15158</v>
      </c>
    </row>
    <row r="2759" spans="2:24" ht="11" outlineLevel="1" x14ac:dyDescent="0.15">
      <c r="B2759" t="s">
        <v>2039</v>
      </c>
      <c r="C2759" t="s">
        <v>2040</v>
      </c>
      <c r="D2759" t="s">
        <v>223</v>
      </c>
      <c r="E2759" t="s">
        <v>10646</v>
      </c>
      <c r="F2759" t="s">
        <v>611</v>
      </c>
      <c r="G2759" t="s">
        <v>1475</v>
      </c>
      <c r="H2759" s="17">
        <v>45638</v>
      </c>
      <c r="I2759" s="15">
        <v>2025</v>
      </c>
      <c r="J2759" t="s">
        <v>10634</v>
      </c>
      <c r="K2759" s="5">
        <v>0</v>
      </c>
      <c r="L2759" t="s">
        <v>967</v>
      </c>
      <c r="M2759" t="s">
        <v>985</v>
      </c>
      <c r="N2759" t="s">
        <v>10635</v>
      </c>
      <c r="O2759" t="s">
        <v>796</v>
      </c>
      <c r="P2759" t="s">
        <v>10885</v>
      </c>
      <c r="Q2759" t="s">
        <v>10671</v>
      </c>
      <c r="R2759" t="s">
        <v>755</v>
      </c>
      <c r="S2759" t="s">
        <v>795</v>
      </c>
      <c r="T2759" t="s">
        <v>15149</v>
      </c>
      <c r="U2759" t="s">
        <v>965</v>
      </c>
      <c r="V2759" t="s">
        <v>10638</v>
      </c>
      <c r="W2759" t="s">
        <v>970</v>
      </c>
      <c r="X2759" t="s">
        <v>15159</v>
      </c>
    </row>
    <row r="2760" spans="2:24" ht="11" outlineLevel="1" x14ac:dyDescent="0.15">
      <c r="B2760" t="s">
        <v>2039</v>
      </c>
      <c r="C2760" t="s">
        <v>2040</v>
      </c>
      <c r="D2760" t="s">
        <v>223</v>
      </c>
      <c r="E2760" t="s">
        <v>10640</v>
      </c>
      <c r="F2760" t="s">
        <v>611</v>
      </c>
      <c r="G2760" t="s">
        <v>1475</v>
      </c>
      <c r="H2760" s="17">
        <v>45737</v>
      </c>
      <c r="I2760" s="15">
        <v>2025</v>
      </c>
      <c r="J2760" t="s">
        <v>10634</v>
      </c>
      <c r="K2760" s="5">
        <v>-1429.45</v>
      </c>
      <c r="L2760" t="s">
        <v>967</v>
      </c>
      <c r="M2760" t="s">
        <v>985</v>
      </c>
      <c r="N2760" t="s">
        <v>10635</v>
      </c>
      <c r="O2760" t="s">
        <v>796</v>
      </c>
      <c r="P2760" t="s">
        <v>10885</v>
      </c>
      <c r="Q2760" t="s">
        <v>10885</v>
      </c>
      <c r="R2760" t="s">
        <v>755</v>
      </c>
      <c r="S2760" t="s">
        <v>795</v>
      </c>
      <c r="T2760" t="s">
        <v>15149</v>
      </c>
      <c r="U2760" t="s">
        <v>965</v>
      </c>
      <c r="V2760" t="s">
        <v>10638</v>
      </c>
      <c r="W2760" t="s">
        <v>970</v>
      </c>
      <c r="X2760" t="s">
        <v>15160</v>
      </c>
    </row>
    <row r="2761" spans="2:24" ht="11" outlineLevel="1" x14ac:dyDescent="0.15">
      <c r="B2761" t="s">
        <v>2042</v>
      </c>
      <c r="C2761" t="s">
        <v>362</v>
      </c>
      <c r="E2761" t="s">
        <v>10649</v>
      </c>
      <c r="F2761" t="s">
        <v>694</v>
      </c>
      <c r="G2761" t="s">
        <v>1832</v>
      </c>
      <c r="H2761" s="17">
        <v>42642</v>
      </c>
      <c r="I2761" s="15">
        <v>2016</v>
      </c>
      <c r="J2761" t="s">
        <v>10634</v>
      </c>
      <c r="K2761" s="5">
        <v>1200542</v>
      </c>
      <c r="L2761" t="s">
        <v>967</v>
      </c>
      <c r="M2761" t="s">
        <v>1141</v>
      </c>
      <c r="N2761" t="s">
        <v>10635</v>
      </c>
      <c r="O2761" t="s">
        <v>825</v>
      </c>
      <c r="P2761" t="s">
        <v>10636</v>
      </c>
      <c r="Q2761" t="s">
        <v>10636</v>
      </c>
      <c r="R2761" t="s">
        <v>745</v>
      </c>
      <c r="S2761" t="s">
        <v>803</v>
      </c>
      <c r="T2761" t="s">
        <v>15161</v>
      </c>
      <c r="U2761" t="s">
        <v>965</v>
      </c>
      <c r="V2761" t="s">
        <v>10638</v>
      </c>
      <c r="W2761" t="s">
        <v>970</v>
      </c>
      <c r="X2761" t="s">
        <v>15162</v>
      </c>
    </row>
    <row r="2762" spans="2:24" ht="11" outlineLevel="1" x14ac:dyDescent="0.15">
      <c r="B2762" t="s">
        <v>2042</v>
      </c>
      <c r="C2762" t="s">
        <v>362</v>
      </c>
      <c r="E2762" t="s">
        <v>10667</v>
      </c>
      <c r="F2762" t="s">
        <v>694</v>
      </c>
      <c r="G2762" t="s">
        <v>1832</v>
      </c>
      <c r="H2762" s="17">
        <v>43061</v>
      </c>
      <c r="I2762" s="15">
        <v>2018</v>
      </c>
      <c r="J2762" t="s">
        <v>10634</v>
      </c>
      <c r="K2762" s="5">
        <v>1645.2</v>
      </c>
      <c r="L2762" t="s">
        <v>967</v>
      </c>
      <c r="M2762" t="s">
        <v>1141</v>
      </c>
      <c r="N2762" t="s">
        <v>10635</v>
      </c>
      <c r="O2762" t="s">
        <v>825</v>
      </c>
      <c r="P2762" t="s">
        <v>10636</v>
      </c>
      <c r="Q2762" t="s">
        <v>10636</v>
      </c>
      <c r="R2762" t="s">
        <v>745</v>
      </c>
      <c r="S2762" t="s">
        <v>803</v>
      </c>
      <c r="T2762" t="s">
        <v>15163</v>
      </c>
      <c r="U2762" t="s">
        <v>965</v>
      </c>
      <c r="V2762" t="s">
        <v>10638</v>
      </c>
      <c r="W2762" t="s">
        <v>970</v>
      </c>
      <c r="X2762" t="s">
        <v>15164</v>
      </c>
    </row>
    <row r="2763" spans="2:24" ht="11" outlineLevel="1" x14ac:dyDescent="0.15">
      <c r="B2763" t="s">
        <v>2042</v>
      </c>
      <c r="C2763" t="s">
        <v>362</v>
      </c>
      <c r="E2763" t="s">
        <v>10652</v>
      </c>
      <c r="F2763" t="s">
        <v>694</v>
      </c>
      <c r="G2763" t="s">
        <v>1832</v>
      </c>
      <c r="H2763" s="17">
        <v>42648</v>
      </c>
      <c r="I2763" s="15">
        <v>2017</v>
      </c>
      <c r="J2763" t="s">
        <v>10634</v>
      </c>
      <c r="K2763" s="5">
        <v>0</v>
      </c>
      <c r="L2763" t="s">
        <v>967</v>
      </c>
      <c r="M2763" t="s">
        <v>1141</v>
      </c>
      <c r="N2763" t="s">
        <v>10635</v>
      </c>
      <c r="O2763" t="s">
        <v>825</v>
      </c>
      <c r="P2763" t="s">
        <v>10636</v>
      </c>
      <c r="R2763" t="s">
        <v>745</v>
      </c>
      <c r="S2763" t="s">
        <v>803</v>
      </c>
      <c r="T2763" t="s">
        <v>15165</v>
      </c>
      <c r="U2763" t="s">
        <v>965</v>
      </c>
      <c r="V2763" t="s">
        <v>10638</v>
      </c>
      <c r="W2763" t="s">
        <v>970</v>
      </c>
      <c r="X2763" t="s">
        <v>15166</v>
      </c>
    </row>
    <row r="2764" spans="2:24" ht="11" outlineLevel="1" x14ac:dyDescent="0.15">
      <c r="B2764" t="s">
        <v>2042</v>
      </c>
      <c r="C2764" t="s">
        <v>362</v>
      </c>
      <c r="E2764" t="s">
        <v>10632</v>
      </c>
      <c r="F2764" t="s">
        <v>694</v>
      </c>
      <c r="G2764" t="s">
        <v>1832</v>
      </c>
      <c r="H2764" s="17">
        <v>42999</v>
      </c>
      <c r="I2764" s="15">
        <v>2017</v>
      </c>
      <c r="J2764" t="s">
        <v>10634</v>
      </c>
      <c r="K2764" s="5">
        <v>6844</v>
      </c>
      <c r="L2764" t="s">
        <v>967</v>
      </c>
      <c r="M2764" t="s">
        <v>1141</v>
      </c>
      <c r="N2764" t="s">
        <v>10635</v>
      </c>
      <c r="O2764" t="s">
        <v>825</v>
      </c>
      <c r="P2764" t="s">
        <v>10636</v>
      </c>
      <c r="R2764" t="s">
        <v>745</v>
      </c>
      <c r="S2764" t="s">
        <v>803</v>
      </c>
      <c r="T2764" t="s">
        <v>15167</v>
      </c>
      <c r="U2764" t="s">
        <v>965</v>
      </c>
      <c r="V2764" t="s">
        <v>10638</v>
      </c>
      <c r="W2764" t="s">
        <v>970</v>
      </c>
      <c r="X2764" t="s">
        <v>15168</v>
      </c>
    </row>
    <row r="2765" spans="2:24" ht="11" outlineLevel="1" x14ac:dyDescent="0.15">
      <c r="B2765" t="s">
        <v>2042</v>
      </c>
      <c r="C2765" t="s">
        <v>362</v>
      </c>
      <c r="E2765" t="s">
        <v>10664</v>
      </c>
      <c r="F2765" t="s">
        <v>694</v>
      </c>
      <c r="G2765" t="s">
        <v>1832</v>
      </c>
      <c r="H2765" s="17">
        <v>42664</v>
      </c>
      <c r="I2765" s="15">
        <v>2017</v>
      </c>
      <c r="J2765" t="s">
        <v>10634</v>
      </c>
      <c r="K2765" s="5">
        <v>0</v>
      </c>
      <c r="L2765" t="s">
        <v>967</v>
      </c>
      <c r="M2765" t="s">
        <v>1141</v>
      </c>
      <c r="N2765" t="s">
        <v>10635</v>
      </c>
      <c r="O2765" t="s">
        <v>825</v>
      </c>
      <c r="P2765" t="s">
        <v>10636</v>
      </c>
      <c r="R2765" t="s">
        <v>745</v>
      </c>
      <c r="S2765" t="s">
        <v>803</v>
      </c>
      <c r="T2765" t="s">
        <v>15169</v>
      </c>
      <c r="U2765" t="s">
        <v>965</v>
      </c>
      <c r="V2765" t="s">
        <v>10638</v>
      </c>
      <c r="W2765" t="s">
        <v>970</v>
      </c>
      <c r="X2765" t="s">
        <v>15170</v>
      </c>
    </row>
    <row r="2766" spans="2:24" ht="11" outlineLevel="1" x14ac:dyDescent="0.15">
      <c r="B2766" t="s">
        <v>2042</v>
      </c>
      <c r="C2766" t="s">
        <v>362</v>
      </c>
      <c r="E2766" t="s">
        <v>10643</v>
      </c>
      <c r="F2766" t="s">
        <v>694</v>
      </c>
      <c r="G2766" t="s">
        <v>1832</v>
      </c>
      <c r="H2766" s="17">
        <v>42752</v>
      </c>
      <c r="I2766" s="15">
        <v>2017</v>
      </c>
      <c r="J2766" t="s">
        <v>10634</v>
      </c>
      <c r="K2766" s="5">
        <v>0</v>
      </c>
      <c r="L2766" t="s">
        <v>967</v>
      </c>
      <c r="M2766" t="s">
        <v>1141</v>
      </c>
      <c r="N2766" t="s">
        <v>10635</v>
      </c>
      <c r="O2766" t="s">
        <v>825</v>
      </c>
      <c r="P2766" t="s">
        <v>10636</v>
      </c>
      <c r="R2766" t="s">
        <v>745</v>
      </c>
      <c r="S2766" t="s">
        <v>803</v>
      </c>
      <c r="T2766" t="s">
        <v>15171</v>
      </c>
      <c r="U2766" t="s">
        <v>965</v>
      </c>
      <c r="V2766" t="s">
        <v>10638</v>
      </c>
      <c r="W2766" t="s">
        <v>970</v>
      </c>
      <c r="X2766" t="s">
        <v>15172</v>
      </c>
    </row>
    <row r="2767" spans="2:24" ht="11" outlineLevel="1" x14ac:dyDescent="0.15">
      <c r="B2767" t="s">
        <v>2044</v>
      </c>
      <c r="C2767" t="s">
        <v>2045</v>
      </c>
      <c r="D2767" t="s">
        <v>188</v>
      </c>
      <c r="E2767" t="s">
        <v>10956</v>
      </c>
      <c r="F2767" t="s">
        <v>644</v>
      </c>
      <c r="G2767" t="s">
        <v>1926</v>
      </c>
      <c r="H2767" s="17">
        <v>43263</v>
      </c>
      <c r="I2767" s="15">
        <v>2018</v>
      </c>
      <c r="J2767" t="s">
        <v>10634</v>
      </c>
      <c r="K2767" s="5">
        <v>0</v>
      </c>
      <c r="L2767" t="s">
        <v>967</v>
      </c>
      <c r="M2767" t="s">
        <v>985</v>
      </c>
      <c r="N2767" t="s">
        <v>10635</v>
      </c>
      <c r="O2767" t="s">
        <v>804</v>
      </c>
      <c r="P2767" t="s">
        <v>11712</v>
      </c>
      <c r="Q2767" t="s">
        <v>11712</v>
      </c>
      <c r="R2767" t="s">
        <v>738</v>
      </c>
      <c r="S2767" t="s">
        <v>803</v>
      </c>
      <c r="T2767" t="s">
        <v>15173</v>
      </c>
      <c r="U2767" t="s">
        <v>965</v>
      </c>
      <c r="V2767" t="s">
        <v>10638</v>
      </c>
      <c r="W2767" t="s">
        <v>970</v>
      </c>
      <c r="X2767" t="s">
        <v>15174</v>
      </c>
    </row>
    <row r="2768" spans="2:24" ht="11" outlineLevel="1" x14ac:dyDescent="0.15">
      <c r="B2768" t="s">
        <v>2047</v>
      </c>
      <c r="C2768" t="s">
        <v>363</v>
      </c>
      <c r="E2768" t="s">
        <v>10652</v>
      </c>
      <c r="F2768" t="s">
        <v>14565</v>
      </c>
      <c r="G2768" t="s">
        <v>1807</v>
      </c>
      <c r="H2768" s="17">
        <v>42944</v>
      </c>
      <c r="I2768" s="15">
        <v>2017</v>
      </c>
      <c r="J2768" t="s">
        <v>10634</v>
      </c>
      <c r="K2768" s="5">
        <v>0</v>
      </c>
      <c r="L2768" t="s">
        <v>967</v>
      </c>
      <c r="M2768" t="s">
        <v>956</v>
      </c>
      <c r="N2768" t="s">
        <v>10635</v>
      </c>
      <c r="O2768" t="s">
        <v>825</v>
      </c>
      <c r="P2768" t="s">
        <v>13395</v>
      </c>
      <c r="R2768" t="s">
        <v>737</v>
      </c>
      <c r="S2768" t="s">
        <v>803</v>
      </c>
      <c r="T2768" t="s">
        <v>15175</v>
      </c>
      <c r="U2768" t="s">
        <v>965</v>
      </c>
      <c r="V2768" t="s">
        <v>10638</v>
      </c>
      <c r="W2768" t="s">
        <v>970</v>
      </c>
      <c r="X2768" t="s">
        <v>15176</v>
      </c>
    </row>
    <row r="2769" spans="2:24" ht="11" outlineLevel="1" x14ac:dyDescent="0.15">
      <c r="B2769" t="s">
        <v>2047</v>
      </c>
      <c r="C2769" t="s">
        <v>363</v>
      </c>
      <c r="E2769" t="s">
        <v>10643</v>
      </c>
      <c r="F2769" t="s">
        <v>14565</v>
      </c>
      <c r="G2769" t="s">
        <v>1807</v>
      </c>
      <c r="H2769" s="17">
        <v>43090</v>
      </c>
      <c r="I2769" s="15">
        <v>2018</v>
      </c>
      <c r="J2769" t="s">
        <v>10634</v>
      </c>
      <c r="K2769" s="5">
        <v>0</v>
      </c>
      <c r="L2769" t="s">
        <v>967</v>
      </c>
      <c r="M2769" t="s">
        <v>956</v>
      </c>
      <c r="N2769" t="s">
        <v>10635</v>
      </c>
      <c r="O2769" t="s">
        <v>825</v>
      </c>
      <c r="P2769" t="s">
        <v>13395</v>
      </c>
      <c r="Q2769" t="s">
        <v>13395</v>
      </c>
      <c r="R2769" t="s">
        <v>737</v>
      </c>
      <c r="S2769" t="s">
        <v>803</v>
      </c>
      <c r="T2769" t="s">
        <v>15177</v>
      </c>
      <c r="U2769" t="s">
        <v>965</v>
      </c>
      <c r="V2769" t="s">
        <v>10638</v>
      </c>
      <c r="W2769" t="s">
        <v>970</v>
      </c>
      <c r="X2769" t="s">
        <v>15178</v>
      </c>
    </row>
    <row r="2770" spans="2:24" ht="11" outlineLevel="1" x14ac:dyDescent="0.15">
      <c r="B2770" t="s">
        <v>2047</v>
      </c>
      <c r="C2770" t="s">
        <v>363</v>
      </c>
      <c r="E2770" t="s">
        <v>10664</v>
      </c>
      <c r="F2770" t="s">
        <v>14565</v>
      </c>
      <c r="G2770" t="s">
        <v>1807</v>
      </c>
      <c r="H2770" s="17">
        <v>42975</v>
      </c>
      <c r="I2770" s="15">
        <v>2017</v>
      </c>
      <c r="J2770" t="s">
        <v>10634</v>
      </c>
      <c r="K2770" s="5">
        <v>0</v>
      </c>
      <c r="L2770" t="s">
        <v>967</v>
      </c>
      <c r="M2770" t="s">
        <v>956</v>
      </c>
      <c r="N2770" t="s">
        <v>10635</v>
      </c>
      <c r="O2770" t="s">
        <v>825</v>
      </c>
      <c r="P2770" t="s">
        <v>13395</v>
      </c>
      <c r="R2770" t="s">
        <v>737</v>
      </c>
      <c r="S2770" t="s">
        <v>803</v>
      </c>
      <c r="T2770" t="s">
        <v>15179</v>
      </c>
      <c r="U2770" t="s">
        <v>965</v>
      </c>
      <c r="V2770" t="s">
        <v>10638</v>
      </c>
      <c r="W2770" t="s">
        <v>970</v>
      </c>
      <c r="X2770" t="s">
        <v>15180</v>
      </c>
    </row>
    <row r="2771" spans="2:24" ht="11" outlineLevel="1" x14ac:dyDescent="0.15">
      <c r="B2771" t="s">
        <v>2047</v>
      </c>
      <c r="C2771" t="s">
        <v>363</v>
      </c>
      <c r="E2771" t="s">
        <v>10632</v>
      </c>
      <c r="F2771" t="s">
        <v>14565</v>
      </c>
      <c r="G2771" t="s">
        <v>1807</v>
      </c>
      <c r="H2771" s="17">
        <v>43327</v>
      </c>
      <c r="I2771" s="15">
        <v>2018</v>
      </c>
      <c r="J2771" t="s">
        <v>10634</v>
      </c>
      <c r="K2771" s="5">
        <v>-16475</v>
      </c>
      <c r="L2771" t="s">
        <v>967</v>
      </c>
      <c r="M2771" t="s">
        <v>956</v>
      </c>
      <c r="N2771" t="s">
        <v>10635</v>
      </c>
      <c r="O2771" t="s">
        <v>825</v>
      </c>
      <c r="P2771" t="s">
        <v>13395</v>
      </c>
      <c r="Q2771" t="s">
        <v>13395</v>
      </c>
      <c r="R2771" t="s">
        <v>737</v>
      </c>
      <c r="S2771" t="s">
        <v>803</v>
      </c>
      <c r="T2771" t="s">
        <v>15181</v>
      </c>
      <c r="U2771" t="s">
        <v>965</v>
      </c>
      <c r="V2771" t="s">
        <v>10638</v>
      </c>
      <c r="W2771" t="s">
        <v>970</v>
      </c>
      <c r="X2771" t="s">
        <v>15182</v>
      </c>
    </row>
    <row r="2772" spans="2:24" ht="11" outlineLevel="1" x14ac:dyDescent="0.15">
      <c r="B2772" t="s">
        <v>2047</v>
      </c>
      <c r="C2772" t="s">
        <v>363</v>
      </c>
      <c r="E2772" t="s">
        <v>10649</v>
      </c>
      <c r="F2772" t="s">
        <v>14565</v>
      </c>
      <c r="G2772" t="s">
        <v>1807</v>
      </c>
      <c r="H2772" s="17">
        <v>42930</v>
      </c>
      <c r="I2772" s="15">
        <v>2017</v>
      </c>
      <c r="J2772" t="s">
        <v>10634</v>
      </c>
      <c r="K2772" s="5">
        <v>1220584</v>
      </c>
      <c r="L2772" t="s">
        <v>967</v>
      </c>
      <c r="M2772" t="s">
        <v>956</v>
      </c>
      <c r="N2772" t="s">
        <v>10635</v>
      </c>
      <c r="O2772" t="s">
        <v>825</v>
      </c>
      <c r="P2772" t="s">
        <v>13395</v>
      </c>
      <c r="R2772" t="s">
        <v>737</v>
      </c>
      <c r="S2772" t="s">
        <v>803</v>
      </c>
      <c r="T2772" t="s">
        <v>15183</v>
      </c>
      <c r="U2772" t="s">
        <v>965</v>
      </c>
      <c r="V2772" t="s">
        <v>10638</v>
      </c>
      <c r="W2772" t="s">
        <v>970</v>
      </c>
      <c r="X2772" t="s">
        <v>15184</v>
      </c>
    </row>
    <row r="2773" spans="2:24" ht="11" outlineLevel="1" x14ac:dyDescent="0.15">
      <c r="B2773" t="s">
        <v>2049</v>
      </c>
      <c r="C2773" t="s">
        <v>364</v>
      </c>
      <c r="E2773" t="s">
        <v>10632</v>
      </c>
      <c r="F2773" t="s">
        <v>15185</v>
      </c>
      <c r="G2773" t="s">
        <v>2050</v>
      </c>
      <c r="H2773" s="17">
        <v>44855</v>
      </c>
      <c r="I2773" s="15">
        <v>2023</v>
      </c>
      <c r="J2773" t="s">
        <v>10634</v>
      </c>
      <c r="K2773" s="5">
        <v>0</v>
      </c>
      <c r="L2773" t="s">
        <v>967</v>
      </c>
      <c r="M2773" t="s">
        <v>956</v>
      </c>
      <c r="N2773" t="s">
        <v>10635</v>
      </c>
      <c r="O2773" t="s">
        <v>818</v>
      </c>
      <c r="P2773" t="s">
        <v>14041</v>
      </c>
      <c r="R2773" t="s">
        <v>748</v>
      </c>
      <c r="S2773" t="s">
        <v>795</v>
      </c>
      <c r="T2773" t="s">
        <v>15186</v>
      </c>
      <c r="U2773" t="s">
        <v>965</v>
      </c>
      <c r="V2773" t="s">
        <v>10638</v>
      </c>
      <c r="W2773" t="s">
        <v>970</v>
      </c>
      <c r="X2773" t="s">
        <v>15187</v>
      </c>
    </row>
    <row r="2774" spans="2:24" ht="11" outlineLevel="1" x14ac:dyDescent="0.15">
      <c r="B2774" t="s">
        <v>2049</v>
      </c>
      <c r="C2774" t="s">
        <v>364</v>
      </c>
      <c r="E2774" t="s">
        <v>10664</v>
      </c>
      <c r="F2774" t="s">
        <v>15185</v>
      </c>
      <c r="G2774" t="s">
        <v>2050</v>
      </c>
      <c r="H2774" s="17">
        <v>44725</v>
      </c>
      <c r="I2774" s="15">
        <v>2022</v>
      </c>
      <c r="J2774" t="s">
        <v>10634</v>
      </c>
      <c r="K2774" s="5">
        <v>167676.20000000001</v>
      </c>
      <c r="L2774" t="s">
        <v>967</v>
      </c>
      <c r="M2774" t="s">
        <v>956</v>
      </c>
      <c r="N2774" t="s">
        <v>10635</v>
      </c>
      <c r="O2774" t="s">
        <v>818</v>
      </c>
      <c r="P2774" t="s">
        <v>14041</v>
      </c>
      <c r="R2774" t="s">
        <v>748</v>
      </c>
      <c r="S2774" t="s">
        <v>795</v>
      </c>
      <c r="T2774" t="s">
        <v>15188</v>
      </c>
      <c r="U2774" t="s">
        <v>965</v>
      </c>
      <c r="V2774" t="s">
        <v>10638</v>
      </c>
      <c r="W2774" t="s">
        <v>970</v>
      </c>
      <c r="X2774" t="s">
        <v>15189</v>
      </c>
    </row>
    <row r="2775" spans="2:24" ht="11" outlineLevel="1" x14ac:dyDescent="0.15">
      <c r="B2775" t="s">
        <v>2049</v>
      </c>
      <c r="C2775" t="s">
        <v>364</v>
      </c>
      <c r="E2775" t="s">
        <v>10643</v>
      </c>
      <c r="F2775" t="s">
        <v>15185</v>
      </c>
      <c r="G2775" t="s">
        <v>2050</v>
      </c>
      <c r="H2775" s="17">
        <v>44755</v>
      </c>
      <c r="I2775" s="15">
        <v>2022</v>
      </c>
      <c r="J2775" t="s">
        <v>10634</v>
      </c>
      <c r="K2775" s="5">
        <v>56100</v>
      </c>
      <c r="L2775" t="s">
        <v>967</v>
      </c>
      <c r="M2775" t="s">
        <v>956</v>
      </c>
      <c r="N2775" t="s">
        <v>10635</v>
      </c>
      <c r="O2775" t="s">
        <v>818</v>
      </c>
      <c r="P2775" t="s">
        <v>14041</v>
      </c>
      <c r="R2775" t="s">
        <v>748</v>
      </c>
      <c r="S2775" t="s">
        <v>795</v>
      </c>
      <c r="T2775" t="s">
        <v>15190</v>
      </c>
      <c r="U2775" t="s">
        <v>965</v>
      </c>
      <c r="V2775" t="s">
        <v>10638</v>
      </c>
      <c r="W2775" t="s">
        <v>970</v>
      </c>
      <c r="X2775" t="s">
        <v>15191</v>
      </c>
    </row>
    <row r="2776" spans="2:24" ht="11" outlineLevel="1" x14ac:dyDescent="0.15">
      <c r="B2776" t="s">
        <v>2049</v>
      </c>
      <c r="C2776" t="s">
        <v>364</v>
      </c>
      <c r="E2776" t="s">
        <v>10649</v>
      </c>
      <c r="F2776" t="s">
        <v>15185</v>
      </c>
      <c r="G2776" t="s">
        <v>2050</v>
      </c>
      <c r="H2776" s="17">
        <v>44636</v>
      </c>
      <c r="I2776" s="15">
        <v>2022</v>
      </c>
      <c r="J2776" t="s">
        <v>10634</v>
      </c>
      <c r="K2776" s="5">
        <v>992860</v>
      </c>
      <c r="L2776" t="s">
        <v>967</v>
      </c>
      <c r="M2776" t="s">
        <v>956</v>
      </c>
      <c r="N2776" t="s">
        <v>10635</v>
      </c>
      <c r="O2776" t="s">
        <v>818</v>
      </c>
      <c r="P2776" t="s">
        <v>14041</v>
      </c>
      <c r="R2776" t="s">
        <v>748</v>
      </c>
      <c r="S2776" t="s">
        <v>795</v>
      </c>
      <c r="T2776" t="s">
        <v>15192</v>
      </c>
      <c r="U2776" t="s">
        <v>965</v>
      </c>
      <c r="V2776" t="s">
        <v>10638</v>
      </c>
      <c r="W2776" t="s">
        <v>970</v>
      </c>
      <c r="X2776" t="s">
        <v>15193</v>
      </c>
    </row>
    <row r="2777" spans="2:24" ht="11" outlineLevel="1" x14ac:dyDescent="0.15">
      <c r="B2777" t="s">
        <v>2049</v>
      </c>
      <c r="C2777" t="s">
        <v>364</v>
      </c>
      <c r="E2777" t="s">
        <v>10661</v>
      </c>
      <c r="F2777" t="s">
        <v>15185</v>
      </c>
      <c r="G2777" t="s">
        <v>2050</v>
      </c>
      <c r="H2777" s="17">
        <v>45790</v>
      </c>
      <c r="I2777" s="15">
        <v>2025</v>
      </c>
      <c r="J2777" t="s">
        <v>10634</v>
      </c>
      <c r="K2777" s="5">
        <v>-58752</v>
      </c>
      <c r="L2777" t="s">
        <v>967</v>
      </c>
      <c r="M2777" t="s">
        <v>956</v>
      </c>
      <c r="N2777" t="s">
        <v>10635</v>
      </c>
      <c r="O2777" t="s">
        <v>818</v>
      </c>
      <c r="P2777" t="s">
        <v>14041</v>
      </c>
      <c r="Q2777" t="s">
        <v>11435</v>
      </c>
      <c r="R2777" t="s">
        <v>748</v>
      </c>
      <c r="S2777" t="s">
        <v>795</v>
      </c>
      <c r="T2777" t="s">
        <v>15194</v>
      </c>
      <c r="U2777" t="s">
        <v>965</v>
      </c>
      <c r="V2777" t="s">
        <v>10638</v>
      </c>
      <c r="W2777" t="s">
        <v>970</v>
      </c>
      <c r="X2777" t="s">
        <v>15195</v>
      </c>
    </row>
    <row r="2778" spans="2:24" ht="11" outlineLevel="1" x14ac:dyDescent="0.15">
      <c r="B2778" t="s">
        <v>2049</v>
      </c>
      <c r="C2778" t="s">
        <v>364</v>
      </c>
      <c r="E2778" t="s">
        <v>10652</v>
      </c>
      <c r="F2778" t="s">
        <v>15185</v>
      </c>
      <c r="G2778" t="s">
        <v>2050</v>
      </c>
      <c r="H2778" s="17">
        <v>44697</v>
      </c>
      <c r="I2778" s="15">
        <v>2022</v>
      </c>
      <c r="J2778" t="s">
        <v>10634</v>
      </c>
      <c r="K2778" s="5">
        <v>40967.5</v>
      </c>
      <c r="L2778" t="s">
        <v>967</v>
      </c>
      <c r="M2778" t="s">
        <v>956</v>
      </c>
      <c r="N2778" t="s">
        <v>10635</v>
      </c>
      <c r="O2778" t="s">
        <v>818</v>
      </c>
      <c r="P2778" t="s">
        <v>14041</v>
      </c>
      <c r="R2778" t="s">
        <v>748</v>
      </c>
      <c r="S2778" t="s">
        <v>795</v>
      </c>
      <c r="T2778" t="s">
        <v>15196</v>
      </c>
      <c r="U2778" t="s">
        <v>965</v>
      </c>
      <c r="V2778" t="s">
        <v>10638</v>
      </c>
      <c r="W2778" t="s">
        <v>970</v>
      </c>
      <c r="X2778" t="s">
        <v>15197</v>
      </c>
    </row>
    <row r="2779" spans="2:24" ht="11" outlineLevel="1" x14ac:dyDescent="0.15">
      <c r="B2779" t="s">
        <v>2049</v>
      </c>
      <c r="C2779" t="s">
        <v>364</v>
      </c>
      <c r="E2779" t="s">
        <v>10658</v>
      </c>
      <c r="F2779" t="s">
        <v>15185</v>
      </c>
      <c r="G2779" t="s">
        <v>2050</v>
      </c>
      <c r="H2779" s="17">
        <v>44916</v>
      </c>
      <c r="I2779" s="15">
        <v>2023</v>
      </c>
      <c r="J2779" t="s">
        <v>10634</v>
      </c>
      <c r="K2779" s="5">
        <v>0</v>
      </c>
      <c r="L2779" t="s">
        <v>967</v>
      </c>
      <c r="M2779" t="s">
        <v>956</v>
      </c>
      <c r="N2779" t="s">
        <v>10635</v>
      </c>
      <c r="O2779" t="s">
        <v>818</v>
      </c>
      <c r="P2779" t="s">
        <v>14041</v>
      </c>
      <c r="R2779" t="s">
        <v>748</v>
      </c>
      <c r="S2779" t="s">
        <v>795</v>
      </c>
      <c r="T2779" t="s">
        <v>15198</v>
      </c>
      <c r="U2779" t="s">
        <v>965</v>
      </c>
      <c r="V2779" t="s">
        <v>10638</v>
      </c>
      <c r="W2779" t="s">
        <v>970</v>
      </c>
      <c r="X2779" t="s">
        <v>15199</v>
      </c>
    </row>
    <row r="2780" spans="2:24" ht="11" outlineLevel="1" x14ac:dyDescent="0.15">
      <c r="B2780" t="s">
        <v>2049</v>
      </c>
      <c r="C2780" t="s">
        <v>364</v>
      </c>
      <c r="E2780" t="s">
        <v>10667</v>
      </c>
      <c r="F2780" t="s">
        <v>15185</v>
      </c>
      <c r="G2780" t="s">
        <v>2050</v>
      </c>
      <c r="H2780" s="17">
        <v>44875</v>
      </c>
      <c r="I2780" s="15">
        <v>2023</v>
      </c>
      <c r="J2780" t="s">
        <v>10634</v>
      </c>
      <c r="K2780" s="5">
        <v>0</v>
      </c>
      <c r="L2780" t="s">
        <v>967</v>
      </c>
      <c r="M2780" t="s">
        <v>956</v>
      </c>
      <c r="N2780" t="s">
        <v>10635</v>
      </c>
      <c r="O2780" t="s">
        <v>818</v>
      </c>
      <c r="P2780" t="s">
        <v>14041</v>
      </c>
      <c r="R2780" t="s">
        <v>748</v>
      </c>
      <c r="S2780" t="s">
        <v>795</v>
      </c>
      <c r="T2780" t="s">
        <v>15200</v>
      </c>
      <c r="U2780" t="s">
        <v>965</v>
      </c>
      <c r="V2780" t="s">
        <v>10638</v>
      </c>
      <c r="W2780" t="s">
        <v>970</v>
      </c>
      <c r="X2780" t="s">
        <v>15201</v>
      </c>
    </row>
    <row r="2781" spans="2:24" ht="11" outlineLevel="1" x14ac:dyDescent="0.15">
      <c r="B2781" t="s">
        <v>2052</v>
      </c>
      <c r="C2781" t="s">
        <v>1149</v>
      </c>
      <c r="D2781" t="s">
        <v>365</v>
      </c>
      <c r="E2781" t="s">
        <v>10989</v>
      </c>
      <c r="F2781" t="s">
        <v>626</v>
      </c>
      <c r="G2781" t="s">
        <v>1452</v>
      </c>
      <c r="H2781" s="17">
        <v>42831</v>
      </c>
      <c r="I2781" s="15">
        <v>2017</v>
      </c>
      <c r="J2781" t="s">
        <v>10634</v>
      </c>
      <c r="K2781" s="5">
        <v>118780.3</v>
      </c>
      <c r="L2781" t="s">
        <v>967</v>
      </c>
      <c r="M2781" t="s">
        <v>985</v>
      </c>
      <c r="N2781" t="s">
        <v>10635</v>
      </c>
      <c r="O2781" t="s">
        <v>818</v>
      </c>
      <c r="P2781" t="s">
        <v>10671</v>
      </c>
      <c r="Q2781" t="s">
        <v>11057</v>
      </c>
      <c r="R2781" t="s">
        <v>739</v>
      </c>
      <c r="S2781" t="s">
        <v>795</v>
      </c>
      <c r="T2781" t="s">
        <v>15202</v>
      </c>
      <c r="U2781" t="s">
        <v>965</v>
      </c>
      <c r="V2781" t="s">
        <v>10638</v>
      </c>
      <c r="W2781" t="s">
        <v>970</v>
      </c>
      <c r="X2781" t="s">
        <v>15203</v>
      </c>
    </row>
    <row r="2782" spans="2:24" ht="11" outlineLevel="1" x14ac:dyDescent="0.15">
      <c r="B2782" t="s">
        <v>2052</v>
      </c>
      <c r="C2782" t="s">
        <v>1149</v>
      </c>
      <c r="D2782" t="s">
        <v>365</v>
      </c>
      <c r="E2782" t="s">
        <v>10649</v>
      </c>
      <c r="F2782" t="s">
        <v>626</v>
      </c>
      <c r="G2782" t="s">
        <v>1452</v>
      </c>
      <c r="H2782" s="17">
        <v>42780</v>
      </c>
      <c r="I2782" s="15">
        <v>2017</v>
      </c>
      <c r="J2782" t="s">
        <v>10634</v>
      </c>
      <c r="K2782" s="5">
        <v>1053156</v>
      </c>
      <c r="L2782" t="s">
        <v>967</v>
      </c>
      <c r="M2782" t="s">
        <v>985</v>
      </c>
      <c r="N2782" t="s">
        <v>10635</v>
      </c>
      <c r="O2782" t="s">
        <v>818</v>
      </c>
      <c r="P2782" t="s">
        <v>10671</v>
      </c>
      <c r="Q2782" t="s">
        <v>11057</v>
      </c>
      <c r="R2782" t="s">
        <v>739</v>
      </c>
      <c r="S2782" t="s">
        <v>795</v>
      </c>
      <c r="T2782" t="s">
        <v>15202</v>
      </c>
      <c r="U2782" t="s">
        <v>965</v>
      </c>
      <c r="V2782" t="s">
        <v>10638</v>
      </c>
      <c r="W2782" t="s">
        <v>970</v>
      </c>
      <c r="X2782" t="s">
        <v>15204</v>
      </c>
    </row>
    <row r="2783" spans="2:24" ht="11" outlineLevel="1" x14ac:dyDescent="0.15">
      <c r="B2783" t="s">
        <v>2052</v>
      </c>
      <c r="C2783" t="s">
        <v>1149</v>
      </c>
      <c r="D2783" t="s">
        <v>365</v>
      </c>
      <c r="E2783" t="s">
        <v>10950</v>
      </c>
      <c r="F2783" t="s">
        <v>626</v>
      </c>
      <c r="G2783" t="s">
        <v>1452</v>
      </c>
      <c r="H2783" s="17">
        <v>42887</v>
      </c>
      <c r="I2783" s="15">
        <v>2017</v>
      </c>
      <c r="J2783" t="s">
        <v>10634</v>
      </c>
      <c r="K2783" s="5">
        <v>24000</v>
      </c>
      <c r="L2783" t="s">
        <v>967</v>
      </c>
      <c r="M2783" t="s">
        <v>985</v>
      </c>
      <c r="N2783" t="s">
        <v>10635</v>
      </c>
      <c r="O2783" t="s">
        <v>818</v>
      </c>
      <c r="P2783" t="s">
        <v>10671</v>
      </c>
      <c r="Q2783" t="s">
        <v>10671</v>
      </c>
      <c r="R2783" t="s">
        <v>739</v>
      </c>
      <c r="S2783" t="s">
        <v>795</v>
      </c>
      <c r="T2783" t="s">
        <v>15202</v>
      </c>
      <c r="U2783" t="s">
        <v>965</v>
      </c>
      <c r="V2783" t="s">
        <v>10638</v>
      </c>
      <c r="W2783" t="s">
        <v>970</v>
      </c>
      <c r="X2783" t="s">
        <v>15205</v>
      </c>
    </row>
    <row r="2784" spans="2:24" ht="11" outlineLevel="1" x14ac:dyDescent="0.15">
      <c r="B2784" t="s">
        <v>2054</v>
      </c>
      <c r="C2784" t="s">
        <v>366</v>
      </c>
      <c r="E2784" t="s">
        <v>10649</v>
      </c>
      <c r="F2784" t="s">
        <v>711</v>
      </c>
      <c r="G2784" t="s">
        <v>2055</v>
      </c>
      <c r="H2784" s="17">
        <v>43980</v>
      </c>
      <c r="I2784" s="15">
        <v>2020</v>
      </c>
      <c r="J2784" t="s">
        <v>10634</v>
      </c>
      <c r="K2784" s="5">
        <v>1011091.39</v>
      </c>
      <c r="L2784" t="s">
        <v>967</v>
      </c>
      <c r="M2784" t="s">
        <v>1141</v>
      </c>
      <c r="N2784" t="s">
        <v>10635</v>
      </c>
      <c r="O2784" t="s">
        <v>818</v>
      </c>
      <c r="P2784" t="s">
        <v>15206</v>
      </c>
      <c r="Q2784" t="s">
        <v>15206</v>
      </c>
      <c r="R2784" t="s">
        <v>740</v>
      </c>
      <c r="S2784" t="s">
        <v>795</v>
      </c>
      <c r="T2784" t="s">
        <v>15207</v>
      </c>
      <c r="U2784" t="s">
        <v>965</v>
      </c>
      <c r="V2784" t="s">
        <v>10638</v>
      </c>
      <c r="W2784" t="s">
        <v>970</v>
      </c>
      <c r="X2784" t="s">
        <v>15208</v>
      </c>
    </row>
    <row r="2785" spans="2:24" ht="11" outlineLevel="1" x14ac:dyDescent="0.15">
      <c r="B2785" t="s">
        <v>2054</v>
      </c>
      <c r="C2785" t="s">
        <v>366</v>
      </c>
      <c r="E2785" t="s">
        <v>10652</v>
      </c>
      <c r="F2785" t="s">
        <v>711</v>
      </c>
      <c r="G2785" t="s">
        <v>2055</v>
      </c>
      <c r="H2785" s="17">
        <v>44103</v>
      </c>
      <c r="I2785" s="15">
        <v>2020</v>
      </c>
      <c r="J2785" t="s">
        <v>10634</v>
      </c>
      <c r="K2785" s="5">
        <v>174263.4</v>
      </c>
      <c r="L2785" t="s">
        <v>967</v>
      </c>
      <c r="M2785" t="s">
        <v>1141</v>
      </c>
      <c r="N2785" t="s">
        <v>10635</v>
      </c>
      <c r="O2785" t="s">
        <v>818</v>
      </c>
      <c r="P2785" t="s">
        <v>15206</v>
      </c>
      <c r="R2785" t="s">
        <v>740</v>
      </c>
      <c r="S2785" t="s">
        <v>795</v>
      </c>
      <c r="T2785" t="s">
        <v>15209</v>
      </c>
      <c r="U2785" t="s">
        <v>965</v>
      </c>
      <c r="V2785" t="s">
        <v>10638</v>
      </c>
      <c r="W2785" t="s">
        <v>970</v>
      </c>
      <c r="X2785" t="s">
        <v>15210</v>
      </c>
    </row>
    <row r="2786" spans="2:24" ht="11" outlineLevel="1" x14ac:dyDescent="0.15">
      <c r="B2786" t="s">
        <v>2057</v>
      </c>
      <c r="C2786" t="s">
        <v>367</v>
      </c>
      <c r="E2786" t="s">
        <v>10649</v>
      </c>
      <c r="F2786" t="s">
        <v>685</v>
      </c>
      <c r="G2786" t="s">
        <v>2058</v>
      </c>
      <c r="H2786" s="17">
        <v>45926</v>
      </c>
      <c r="I2786" s="15">
        <v>2025</v>
      </c>
      <c r="J2786" t="s">
        <v>10634</v>
      </c>
      <c r="K2786" s="5">
        <v>1179739.3</v>
      </c>
      <c r="L2786" t="s">
        <v>967</v>
      </c>
      <c r="M2786" t="s">
        <v>1141</v>
      </c>
      <c r="N2786" t="s">
        <v>10635</v>
      </c>
      <c r="O2786" t="s">
        <v>825</v>
      </c>
      <c r="P2786" t="s">
        <v>12376</v>
      </c>
      <c r="Q2786" t="s">
        <v>12379</v>
      </c>
      <c r="R2786" t="s">
        <v>740</v>
      </c>
      <c r="S2786" t="s">
        <v>795</v>
      </c>
      <c r="T2786" t="s">
        <v>15211</v>
      </c>
      <c r="U2786" t="s">
        <v>965</v>
      </c>
      <c r="V2786" t="s">
        <v>10638</v>
      </c>
      <c r="W2786" t="s">
        <v>970</v>
      </c>
      <c r="X2786" t="s">
        <v>15212</v>
      </c>
    </row>
    <row r="2787" spans="2:24" ht="11" outlineLevel="1" x14ac:dyDescent="0.15">
      <c r="B2787" t="s">
        <v>2060</v>
      </c>
      <c r="C2787" t="s">
        <v>368</v>
      </c>
      <c r="E2787" t="s">
        <v>10649</v>
      </c>
      <c r="F2787" t="s">
        <v>685</v>
      </c>
      <c r="G2787" t="s">
        <v>2058</v>
      </c>
      <c r="H2787" s="17">
        <v>46000</v>
      </c>
      <c r="I2787" s="15">
        <v>2026</v>
      </c>
      <c r="J2787" t="s">
        <v>10634</v>
      </c>
      <c r="K2787" s="5">
        <v>1021463.01</v>
      </c>
      <c r="L2787" t="s">
        <v>967</v>
      </c>
      <c r="M2787" t="s">
        <v>956</v>
      </c>
      <c r="N2787" t="s">
        <v>10635</v>
      </c>
      <c r="O2787" t="s">
        <v>825</v>
      </c>
      <c r="P2787" t="s">
        <v>14299</v>
      </c>
      <c r="Q2787" t="s">
        <v>14299</v>
      </c>
      <c r="R2787" t="s">
        <v>758</v>
      </c>
      <c r="S2787" t="s">
        <v>795</v>
      </c>
      <c r="T2787" t="s">
        <v>15213</v>
      </c>
      <c r="U2787" t="s">
        <v>965</v>
      </c>
      <c r="V2787" t="s">
        <v>10638</v>
      </c>
      <c r="W2787" t="s">
        <v>970</v>
      </c>
      <c r="X2787" t="s">
        <v>15214</v>
      </c>
    </row>
    <row r="2788" spans="2:24" ht="11" outlineLevel="1" x14ac:dyDescent="0.15">
      <c r="B2788" t="s">
        <v>2060</v>
      </c>
      <c r="C2788" t="s">
        <v>368</v>
      </c>
      <c r="E2788" t="s">
        <v>10652</v>
      </c>
      <c r="F2788" t="s">
        <v>685</v>
      </c>
      <c r="G2788" t="s">
        <v>2058</v>
      </c>
      <c r="H2788" s="17">
        <v>46065</v>
      </c>
      <c r="I2788" s="15">
        <v>2026</v>
      </c>
      <c r="J2788" t="s">
        <v>10634</v>
      </c>
      <c r="K2788" s="5">
        <v>156903.79999999999</v>
      </c>
      <c r="L2788" t="s">
        <v>967</v>
      </c>
      <c r="M2788" t="s">
        <v>956</v>
      </c>
      <c r="N2788" t="s">
        <v>10635</v>
      </c>
      <c r="O2788" t="s">
        <v>825</v>
      </c>
      <c r="P2788" t="s">
        <v>14299</v>
      </c>
      <c r="Q2788" t="s">
        <v>14299</v>
      </c>
      <c r="R2788" t="s">
        <v>758</v>
      </c>
      <c r="S2788" t="s">
        <v>795</v>
      </c>
      <c r="T2788" t="s">
        <v>15213</v>
      </c>
      <c r="U2788" t="s">
        <v>965</v>
      </c>
      <c r="V2788" t="s">
        <v>10638</v>
      </c>
      <c r="W2788" t="s">
        <v>970</v>
      </c>
      <c r="X2788" t="s">
        <v>15215</v>
      </c>
    </row>
    <row r="2789" spans="2:24" ht="11" outlineLevel="1" x14ac:dyDescent="0.15">
      <c r="B2789" t="s">
        <v>2063</v>
      </c>
      <c r="C2789" t="s">
        <v>370</v>
      </c>
      <c r="E2789" t="s">
        <v>10652</v>
      </c>
      <c r="F2789" t="s">
        <v>14110</v>
      </c>
      <c r="G2789" t="s">
        <v>1670</v>
      </c>
      <c r="H2789" s="17">
        <v>44523</v>
      </c>
      <c r="I2789" s="15">
        <v>2022</v>
      </c>
      <c r="J2789" t="s">
        <v>10634</v>
      </c>
      <c r="K2789" s="5">
        <v>0</v>
      </c>
      <c r="L2789" t="s">
        <v>967</v>
      </c>
      <c r="M2789" t="s">
        <v>956</v>
      </c>
      <c r="N2789" t="s">
        <v>10635</v>
      </c>
      <c r="O2789" t="s">
        <v>818</v>
      </c>
      <c r="P2789" t="s">
        <v>14041</v>
      </c>
      <c r="R2789" t="s">
        <v>748</v>
      </c>
      <c r="S2789" t="s">
        <v>795</v>
      </c>
      <c r="T2789" t="s">
        <v>15216</v>
      </c>
      <c r="U2789" t="s">
        <v>965</v>
      </c>
      <c r="V2789" t="s">
        <v>10638</v>
      </c>
      <c r="W2789" t="s">
        <v>970</v>
      </c>
      <c r="X2789" t="s">
        <v>15217</v>
      </c>
    </row>
    <row r="2790" spans="2:24" ht="11" outlineLevel="1" x14ac:dyDescent="0.15">
      <c r="B2790" t="s">
        <v>2063</v>
      </c>
      <c r="C2790" t="s">
        <v>370</v>
      </c>
      <c r="E2790" t="s">
        <v>10649</v>
      </c>
      <c r="F2790" t="s">
        <v>14110</v>
      </c>
      <c r="G2790" t="s">
        <v>1670</v>
      </c>
      <c r="H2790" s="17">
        <v>44448</v>
      </c>
      <c r="I2790" s="15">
        <v>2021</v>
      </c>
      <c r="J2790" t="s">
        <v>10634</v>
      </c>
      <c r="K2790" s="5">
        <v>1176945.6299999999</v>
      </c>
      <c r="L2790" t="s">
        <v>967</v>
      </c>
      <c r="M2790" t="s">
        <v>956</v>
      </c>
      <c r="N2790" t="s">
        <v>10635</v>
      </c>
      <c r="O2790" t="s">
        <v>818</v>
      </c>
      <c r="P2790" t="s">
        <v>14041</v>
      </c>
      <c r="R2790" t="s">
        <v>748</v>
      </c>
      <c r="S2790" t="s">
        <v>795</v>
      </c>
      <c r="T2790" t="s">
        <v>15218</v>
      </c>
      <c r="U2790" t="s">
        <v>965</v>
      </c>
      <c r="V2790" t="s">
        <v>10638</v>
      </c>
      <c r="W2790" t="s">
        <v>970</v>
      </c>
      <c r="X2790" t="s">
        <v>15219</v>
      </c>
    </row>
    <row r="2791" spans="2:24" ht="11" outlineLevel="1" x14ac:dyDescent="0.15">
      <c r="B2791" t="s">
        <v>2065</v>
      </c>
      <c r="C2791" t="s">
        <v>371</v>
      </c>
      <c r="E2791" t="s">
        <v>10649</v>
      </c>
      <c r="F2791" t="s">
        <v>686</v>
      </c>
      <c r="G2791" t="s">
        <v>1764</v>
      </c>
      <c r="H2791" s="17">
        <v>42153</v>
      </c>
      <c r="I2791" s="15">
        <v>2015</v>
      </c>
      <c r="J2791" t="s">
        <v>10634</v>
      </c>
      <c r="K2791" s="5">
        <v>1175500</v>
      </c>
      <c r="L2791" t="s">
        <v>967</v>
      </c>
      <c r="M2791" t="s">
        <v>956</v>
      </c>
      <c r="N2791" t="s">
        <v>10635</v>
      </c>
      <c r="O2791" t="s">
        <v>818</v>
      </c>
      <c r="P2791" t="s">
        <v>10636</v>
      </c>
      <c r="Q2791" t="s">
        <v>10636</v>
      </c>
      <c r="R2791" t="s">
        <v>760</v>
      </c>
      <c r="S2791" t="s">
        <v>795</v>
      </c>
      <c r="T2791" t="s">
        <v>15220</v>
      </c>
      <c r="U2791" t="s">
        <v>965</v>
      </c>
      <c r="V2791" t="s">
        <v>10638</v>
      </c>
      <c r="W2791" t="s">
        <v>970</v>
      </c>
      <c r="X2791" t="s">
        <v>15221</v>
      </c>
    </row>
    <row r="2792" spans="2:24" ht="11" outlineLevel="1" x14ac:dyDescent="0.15">
      <c r="B2792" t="s">
        <v>2067</v>
      </c>
      <c r="C2792" t="s">
        <v>373</v>
      </c>
      <c r="E2792" t="s">
        <v>10649</v>
      </c>
      <c r="F2792" t="s">
        <v>712</v>
      </c>
      <c r="G2792" t="s">
        <v>2068</v>
      </c>
      <c r="H2792" s="17">
        <v>45708</v>
      </c>
      <c r="I2792" s="15">
        <v>2025</v>
      </c>
      <c r="J2792" t="s">
        <v>10634</v>
      </c>
      <c r="K2792" s="5">
        <v>1114193</v>
      </c>
      <c r="L2792" t="s">
        <v>967</v>
      </c>
      <c r="M2792" t="s">
        <v>956</v>
      </c>
      <c r="N2792" t="s">
        <v>10635</v>
      </c>
      <c r="O2792" t="s">
        <v>826</v>
      </c>
      <c r="P2792" t="s">
        <v>12118</v>
      </c>
      <c r="Q2792" t="s">
        <v>11435</v>
      </c>
      <c r="R2792" t="s">
        <v>748</v>
      </c>
      <c r="S2792" t="s">
        <v>795</v>
      </c>
      <c r="T2792" t="s">
        <v>15222</v>
      </c>
      <c r="U2792" t="s">
        <v>965</v>
      </c>
      <c r="V2792" t="s">
        <v>10638</v>
      </c>
      <c r="W2792" t="s">
        <v>970</v>
      </c>
      <c r="X2792" t="s">
        <v>15223</v>
      </c>
    </row>
    <row r="2793" spans="2:24" ht="11" outlineLevel="1" x14ac:dyDescent="0.15">
      <c r="B2793" t="s">
        <v>2067</v>
      </c>
      <c r="C2793" t="s">
        <v>373</v>
      </c>
      <c r="E2793" t="s">
        <v>10664</v>
      </c>
      <c r="F2793" t="s">
        <v>712</v>
      </c>
      <c r="G2793" t="s">
        <v>2068</v>
      </c>
      <c r="H2793" s="17">
        <v>45818</v>
      </c>
      <c r="I2793" s="15">
        <v>2025</v>
      </c>
      <c r="J2793" t="s">
        <v>10634</v>
      </c>
      <c r="K2793" s="5">
        <v>23545</v>
      </c>
      <c r="L2793" t="s">
        <v>967</v>
      </c>
      <c r="M2793" t="s">
        <v>956</v>
      </c>
      <c r="N2793" t="s">
        <v>10635</v>
      </c>
      <c r="O2793" t="s">
        <v>826</v>
      </c>
      <c r="P2793" t="s">
        <v>12118</v>
      </c>
      <c r="Q2793" t="s">
        <v>11435</v>
      </c>
      <c r="R2793" t="s">
        <v>748</v>
      </c>
      <c r="S2793" t="s">
        <v>795</v>
      </c>
      <c r="T2793" t="s">
        <v>15222</v>
      </c>
      <c r="U2793" t="s">
        <v>965</v>
      </c>
      <c r="V2793" t="s">
        <v>10638</v>
      </c>
      <c r="W2793" t="s">
        <v>970</v>
      </c>
      <c r="X2793" t="s">
        <v>15224</v>
      </c>
    </row>
    <row r="2794" spans="2:24" ht="11" outlineLevel="1" x14ac:dyDescent="0.15">
      <c r="B2794" t="s">
        <v>2067</v>
      </c>
      <c r="C2794" t="s">
        <v>373</v>
      </c>
      <c r="E2794" t="s">
        <v>10652</v>
      </c>
      <c r="F2794" t="s">
        <v>712</v>
      </c>
      <c r="G2794" t="s">
        <v>2068</v>
      </c>
      <c r="H2794" s="17">
        <v>45775</v>
      </c>
      <c r="I2794" s="15">
        <v>2025</v>
      </c>
      <c r="J2794" t="s">
        <v>10634</v>
      </c>
      <c r="K2794" s="5">
        <v>26240</v>
      </c>
      <c r="L2794" t="s">
        <v>967</v>
      </c>
      <c r="M2794" t="s">
        <v>956</v>
      </c>
      <c r="N2794" t="s">
        <v>10635</v>
      </c>
      <c r="O2794" t="s">
        <v>826</v>
      </c>
      <c r="P2794" t="s">
        <v>12118</v>
      </c>
      <c r="Q2794" t="s">
        <v>11435</v>
      </c>
      <c r="R2794" t="s">
        <v>748</v>
      </c>
      <c r="S2794" t="s">
        <v>795</v>
      </c>
      <c r="T2794" t="s">
        <v>15222</v>
      </c>
      <c r="U2794" t="s">
        <v>965</v>
      </c>
      <c r="V2794" t="s">
        <v>10638</v>
      </c>
      <c r="W2794" t="s">
        <v>970</v>
      </c>
      <c r="X2794" t="s">
        <v>15225</v>
      </c>
    </row>
    <row r="2795" spans="2:24" ht="11" outlineLevel="1" x14ac:dyDescent="0.15">
      <c r="B2795" t="s">
        <v>2070</v>
      </c>
      <c r="C2795" t="s">
        <v>2071</v>
      </c>
      <c r="D2795" t="s">
        <v>166</v>
      </c>
      <c r="E2795" t="s">
        <v>10649</v>
      </c>
      <c r="F2795" t="s">
        <v>11414</v>
      </c>
      <c r="G2795" t="s">
        <v>1053</v>
      </c>
      <c r="H2795" s="17">
        <v>45551</v>
      </c>
      <c r="I2795" s="15">
        <v>2024</v>
      </c>
      <c r="J2795" t="s">
        <v>10634</v>
      </c>
      <c r="K2795" s="5">
        <v>1162261</v>
      </c>
      <c r="L2795" t="s">
        <v>967</v>
      </c>
      <c r="M2795" t="s">
        <v>985</v>
      </c>
      <c r="N2795" t="s">
        <v>10635</v>
      </c>
      <c r="O2795" t="s">
        <v>796</v>
      </c>
      <c r="P2795" t="s">
        <v>10885</v>
      </c>
      <c r="Q2795" t="s">
        <v>10671</v>
      </c>
      <c r="R2795" t="s">
        <v>740</v>
      </c>
      <c r="S2795" t="s">
        <v>795</v>
      </c>
      <c r="T2795" t="s">
        <v>15226</v>
      </c>
      <c r="U2795" t="s">
        <v>965</v>
      </c>
      <c r="V2795" t="s">
        <v>10638</v>
      </c>
      <c r="W2795" t="s">
        <v>970</v>
      </c>
      <c r="X2795" t="s">
        <v>15227</v>
      </c>
    </row>
    <row r="2796" spans="2:24" ht="11" outlineLevel="1" x14ac:dyDescent="0.15">
      <c r="B2796" t="s">
        <v>2070</v>
      </c>
      <c r="C2796" t="s">
        <v>2071</v>
      </c>
      <c r="D2796" t="s">
        <v>166</v>
      </c>
      <c r="E2796" t="s">
        <v>10667</v>
      </c>
      <c r="F2796" t="s">
        <v>11414</v>
      </c>
      <c r="G2796" t="s">
        <v>1053</v>
      </c>
      <c r="H2796" s="17">
        <v>45848</v>
      </c>
      <c r="I2796" s="15">
        <v>2025</v>
      </c>
      <c r="J2796" t="s">
        <v>10634</v>
      </c>
      <c r="K2796" s="5">
        <v>0</v>
      </c>
      <c r="L2796" t="s">
        <v>967</v>
      </c>
      <c r="M2796" t="s">
        <v>985</v>
      </c>
      <c r="N2796" t="s">
        <v>10635</v>
      </c>
      <c r="O2796" t="s">
        <v>796</v>
      </c>
      <c r="P2796" t="s">
        <v>10885</v>
      </c>
      <c r="Q2796" t="s">
        <v>10671</v>
      </c>
      <c r="R2796" t="s">
        <v>740</v>
      </c>
      <c r="S2796" t="s">
        <v>795</v>
      </c>
      <c r="T2796" t="s">
        <v>15228</v>
      </c>
      <c r="U2796" t="s">
        <v>965</v>
      </c>
      <c r="V2796" t="s">
        <v>10638</v>
      </c>
      <c r="W2796" t="s">
        <v>970</v>
      </c>
      <c r="X2796" t="s">
        <v>15229</v>
      </c>
    </row>
    <row r="2797" spans="2:24" ht="11" outlineLevel="1" x14ac:dyDescent="0.15">
      <c r="B2797" t="s">
        <v>2070</v>
      </c>
      <c r="C2797" t="s">
        <v>2071</v>
      </c>
      <c r="D2797" t="s">
        <v>166</v>
      </c>
      <c r="E2797" t="s">
        <v>10652</v>
      </c>
      <c r="F2797" t="s">
        <v>11414</v>
      </c>
      <c r="G2797" t="s">
        <v>1053</v>
      </c>
      <c r="H2797" s="17">
        <v>45645</v>
      </c>
      <c r="I2797" s="15">
        <v>2025</v>
      </c>
      <c r="J2797" t="s">
        <v>10634</v>
      </c>
      <c r="K2797" s="5">
        <v>0</v>
      </c>
      <c r="L2797" t="s">
        <v>967</v>
      </c>
      <c r="M2797" t="s">
        <v>985</v>
      </c>
      <c r="N2797" t="s">
        <v>10635</v>
      </c>
      <c r="O2797" t="s">
        <v>796</v>
      </c>
      <c r="P2797" t="s">
        <v>10885</v>
      </c>
      <c r="Q2797" t="s">
        <v>10671</v>
      </c>
      <c r="R2797" t="s">
        <v>740</v>
      </c>
      <c r="S2797" t="s">
        <v>795</v>
      </c>
      <c r="T2797" t="s">
        <v>15230</v>
      </c>
      <c r="U2797" t="s">
        <v>965</v>
      </c>
      <c r="V2797" t="s">
        <v>10638</v>
      </c>
      <c r="W2797" t="s">
        <v>970</v>
      </c>
      <c r="X2797" t="s">
        <v>15231</v>
      </c>
    </row>
    <row r="2798" spans="2:24" ht="11" outlineLevel="1" x14ac:dyDescent="0.15">
      <c r="B2798" t="s">
        <v>2070</v>
      </c>
      <c r="C2798" t="s">
        <v>2071</v>
      </c>
      <c r="D2798" t="s">
        <v>166</v>
      </c>
      <c r="E2798" t="s">
        <v>10643</v>
      </c>
      <c r="F2798" t="s">
        <v>11414</v>
      </c>
      <c r="G2798" t="s">
        <v>1053</v>
      </c>
      <c r="H2798" s="17">
        <v>45777</v>
      </c>
      <c r="I2798" s="15">
        <v>2025</v>
      </c>
      <c r="J2798" t="s">
        <v>10634</v>
      </c>
      <c r="K2798" s="5">
        <v>0</v>
      </c>
      <c r="L2798" t="s">
        <v>967</v>
      </c>
      <c r="M2798" t="s">
        <v>985</v>
      </c>
      <c r="N2798" t="s">
        <v>10635</v>
      </c>
      <c r="O2798" t="s">
        <v>796</v>
      </c>
      <c r="P2798" t="s">
        <v>10885</v>
      </c>
      <c r="Q2798" t="s">
        <v>10671</v>
      </c>
      <c r="R2798" t="s">
        <v>740</v>
      </c>
      <c r="S2798" t="s">
        <v>795</v>
      </c>
      <c r="T2798" t="s">
        <v>15232</v>
      </c>
      <c r="U2798" t="s">
        <v>965</v>
      </c>
      <c r="V2798" t="s">
        <v>10638</v>
      </c>
      <c r="W2798" t="s">
        <v>970</v>
      </c>
      <c r="X2798" t="s">
        <v>15233</v>
      </c>
    </row>
    <row r="2799" spans="2:24" ht="11" outlineLevel="1" x14ac:dyDescent="0.15">
      <c r="B2799" t="s">
        <v>2070</v>
      </c>
      <c r="C2799" t="s">
        <v>2071</v>
      </c>
      <c r="D2799" t="s">
        <v>166</v>
      </c>
      <c r="E2799" t="s">
        <v>10664</v>
      </c>
      <c r="F2799" t="s">
        <v>11414</v>
      </c>
      <c r="G2799" t="s">
        <v>1053</v>
      </c>
      <c r="H2799" s="17">
        <v>45698</v>
      </c>
      <c r="I2799" s="15">
        <v>2025</v>
      </c>
      <c r="J2799" t="s">
        <v>10634</v>
      </c>
      <c r="K2799" s="5">
        <v>0</v>
      </c>
      <c r="L2799" t="s">
        <v>967</v>
      </c>
      <c r="M2799" t="s">
        <v>985</v>
      </c>
      <c r="N2799" t="s">
        <v>10635</v>
      </c>
      <c r="O2799" t="s">
        <v>796</v>
      </c>
      <c r="P2799" t="s">
        <v>10885</v>
      </c>
      <c r="Q2799" t="s">
        <v>10671</v>
      </c>
      <c r="R2799" t="s">
        <v>740</v>
      </c>
      <c r="S2799" t="s">
        <v>795</v>
      </c>
      <c r="T2799" t="s">
        <v>15234</v>
      </c>
      <c r="U2799" t="s">
        <v>965</v>
      </c>
      <c r="V2799" t="s">
        <v>10638</v>
      </c>
      <c r="W2799" t="s">
        <v>970</v>
      </c>
      <c r="X2799" t="s">
        <v>15235</v>
      </c>
    </row>
    <row r="2800" spans="2:24" ht="11" outlineLevel="1" x14ac:dyDescent="0.15">
      <c r="B2800" t="s">
        <v>2070</v>
      </c>
      <c r="C2800" t="s">
        <v>2071</v>
      </c>
      <c r="D2800" t="s">
        <v>166</v>
      </c>
      <c r="E2800" t="s">
        <v>10632</v>
      </c>
      <c r="F2800" t="s">
        <v>11414</v>
      </c>
      <c r="G2800" t="s">
        <v>1053</v>
      </c>
      <c r="H2800" s="17">
        <v>45812</v>
      </c>
      <c r="I2800" s="15">
        <v>2025</v>
      </c>
      <c r="J2800" t="s">
        <v>10634</v>
      </c>
      <c r="K2800" s="5">
        <v>0</v>
      </c>
      <c r="L2800" t="s">
        <v>967</v>
      </c>
      <c r="M2800" t="s">
        <v>985</v>
      </c>
      <c r="N2800" t="s">
        <v>10635</v>
      </c>
      <c r="O2800" t="s">
        <v>796</v>
      </c>
      <c r="P2800" t="s">
        <v>10885</v>
      </c>
      <c r="Q2800" t="s">
        <v>10671</v>
      </c>
      <c r="R2800" t="s">
        <v>740</v>
      </c>
      <c r="S2800" t="s">
        <v>795</v>
      </c>
      <c r="T2800" t="s">
        <v>15232</v>
      </c>
      <c r="U2800" t="s">
        <v>965</v>
      </c>
      <c r="V2800" t="s">
        <v>10638</v>
      </c>
      <c r="W2800" t="s">
        <v>970</v>
      </c>
      <c r="X2800" t="s">
        <v>15236</v>
      </c>
    </row>
    <row r="2801" spans="2:24" ht="11" outlineLevel="1" x14ac:dyDescent="0.15">
      <c r="B2801" t="s">
        <v>2073</v>
      </c>
      <c r="C2801" t="s">
        <v>374</v>
      </c>
      <c r="E2801" t="s">
        <v>10652</v>
      </c>
      <c r="F2801" t="s">
        <v>15237</v>
      </c>
      <c r="G2801" t="s">
        <v>1644</v>
      </c>
      <c r="H2801" s="17">
        <v>42087</v>
      </c>
      <c r="I2801" s="15">
        <v>2015</v>
      </c>
      <c r="J2801" t="s">
        <v>10634</v>
      </c>
      <c r="K2801" s="5">
        <v>599683.05000000005</v>
      </c>
      <c r="L2801" t="s">
        <v>967</v>
      </c>
      <c r="M2801" t="s">
        <v>956</v>
      </c>
      <c r="N2801" t="s">
        <v>10635</v>
      </c>
      <c r="O2801" t="s">
        <v>804</v>
      </c>
      <c r="P2801" t="s">
        <v>11434</v>
      </c>
      <c r="Q2801" t="s">
        <v>11434</v>
      </c>
      <c r="R2801" t="s">
        <v>764</v>
      </c>
      <c r="S2801" t="s">
        <v>795</v>
      </c>
      <c r="T2801" t="s">
        <v>15238</v>
      </c>
      <c r="U2801" t="s">
        <v>965</v>
      </c>
      <c r="V2801" t="s">
        <v>10638</v>
      </c>
      <c r="W2801" t="s">
        <v>970</v>
      </c>
      <c r="X2801" t="s">
        <v>15239</v>
      </c>
    </row>
    <row r="2802" spans="2:24" ht="11" outlineLevel="1" x14ac:dyDescent="0.15">
      <c r="B2802" t="s">
        <v>2073</v>
      </c>
      <c r="C2802" t="s">
        <v>374</v>
      </c>
      <c r="E2802" t="s">
        <v>10664</v>
      </c>
      <c r="F2802" t="s">
        <v>15237</v>
      </c>
      <c r="G2802" t="s">
        <v>1644</v>
      </c>
      <c r="H2802" s="17">
        <v>42130</v>
      </c>
      <c r="I2802" s="15">
        <v>2015</v>
      </c>
      <c r="J2802" t="s">
        <v>10634</v>
      </c>
      <c r="K2802" s="5">
        <v>259698.42</v>
      </c>
      <c r="L2802" t="s">
        <v>967</v>
      </c>
      <c r="M2802" t="s">
        <v>956</v>
      </c>
      <c r="N2802" t="s">
        <v>10635</v>
      </c>
      <c r="O2802" t="s">
        <v>804</v>
      </c>
      <c r="P2802" t="s">
        <v>11434</v>
      </c>
      <c r="Q2802" t="s">
        <v>11434</v>
      </c>
      <c r="R2802" t="s">
        <v>764</v>
      </c>
      <c r="S2802" t="s">
        <v>795</v>
      </c>
      <c r="T2802" t="s">
        <v>15238</v>
      </c>
      <c r="U2802" t="s">
        <v>965</v>
      </c>
      <c r="V2802" t="s">
        <v>10638</v>
      </c>
      <c r="W2802" t="s">
        <v>970</v>
      </c>
      <c r="X2802" t="s">
        <v>15240</v>
      </c>
    </row>
    <row r="2803" spans="2:24" ht="11" outlineLevel="1" x14ac:dyDescent="0.15">
      <c r="B2803" t="s">
        <v>2073</v>
      </c>
      <c r="C2803" t="s">
        <v>374</v>
      </c>
      <c r="E2803" t="s">
        <v>10649</v>
      </c>
      <c r="F2803" t="s">
        <v>15237</v>
      </c>
      <c r="G2803" t="s">
        <v>1644</v>
      </c>
      <c r="H2803" s="17">
        <v>42066</v>
      </c>
      <c r="I2803" s="15">
        <v>2015</v>
      </c>
      <c r="J2803" t="s">
        <v>10634</v>
      </c>
      <c r="K2803" s="5">
        <v>476898</v>
      </c>
      <c r="L2803" t="s">
        <v>967</v>
      </c>
      <c r="M2803" t="s">
        <v>956</v>
      </c>
      <c r="N2803" t="s">
        <v>10635</v>
      </c>
      <c r="O2803" t="s">
        <v>804</v>
      </c>
      <c r="P2803" t="s">
        <v>11434</v>
      </c>
      <c r="Q2803" t="s">
        <v>11434</v>
      </c>
      <c r="R2803" t="s">
        <v>764</v>
      </c>
      <c r="S2803" t="s">
        <v>795</v>
      </c>
      <c r="T2803" t="s">
        <v>15238</v>
      </c>
      <c r="U2803" t="s">
        <v>965</v>
      </c>
      <c r="V2803" t="s">
        <v>10638</v>
      </c>
      <c r="W2803" t="s">
        <v>970</v>
      </c>
      <c r="X2803" t="s">
        <v>15241</v>
      </c>
    </row>
    <row r="2804" spans="2:24" ht="11" outlineLevel="1" x14ac:dyDescent="0.15">
      <c r="B2804" t="s">
        <v>2073</v>
      </c>
      <c r="C2804" t="s">
        <v>374</v>
      </c>
      <c r="E2804" t="s">
        <v>10643</v>
      </c>
      <c r="F2804" t="s">
        <v>15237</v>
      </c>
      <c r="G2804" t="s">
        <v>1644</v>
      </c>
      <c r="H2804" s="17">
        <v>42249</v>
      </c>
      <c r="I2804" s="15">
        <v>2015</v>
      </c>
      <c r="J2804" t="s">
        <v>10634</v>
      </c>
      <c r="K2804" s="5">
        <v>-176725.73</v>
      </c>
      <c r="L2804" t="s">
        <v>967</v>
      </c>
      <c r="M2804" t="s">
        <v>956</v>
      </c>
      <c r="N2804" t="s">
        <v>10635</v>
      </c>
      <c r="O2804" t="s">
        <v>804</v>
      </c>
      <c r="P2804" t="s">
        <v>11434</v>
      </c>
      <c r="Q2804" t="s">
        <v>11434</v>
      </c>
      <c r="R2804" t="s">
        <v>764</v>
      </c>
      <c r="S2804" t="s">
        <v>795</v>
      </c>
      <c r="T2804" t="s">
        <v>15242</v>
      </c>
      <c r="U2804" t="s">
        <v>965</v>
      </c>
      <c r="V2804" t="s">
        <v>10638</v>
      </c>
      <c r="W2804" t="s">
        <v>970</v>
      </c>
      <c r="X2804" t="s">
        <v>15243</v>
      </c>
    </row>
    <row r="2805" spans="2:24" ht="11" outlineLevel="1" x14ac:dyDescent="0.15">
      <c r="B2805" t="s">
        <v>2076</v>
      </c>
      <c r="C2805" t="s">
        <v>2077</v>
      </c>
      <c r="D2805" t="s">
        <v>170</v>
      </c>
      <c r="E2805" t="s">
        <v>10664</v>
      </c>
      <c r="F2805" t="s">
        <v>12674</v>
      </c>
      <c r="G2805" t="s">
        <v>1299</v>
      </c>
      <c r="H2805" s="17">
        <v>44999</v>
      </c>
      <c r="I2805" s="15">
        <v>2023</v>
      </c>
      <c r="J2805" t="s">
        <v>10634</v>
      </c>
      <c r="K2805" s="5">
        <v>2330.1999999999998</v>
      </c>
      <c r="L2805" t="s">
        <v>967</v>
      </c>
      <c r="M2805" t="s">
        <v>985</v>
      </c>
      <c r="N2805" t="s">
        <v>10635</v>
      </c>
      <c r="O2805" t="s">
        <v>796</v>
      </c>
      <c r="P2805" t="s">
        <v>10671</v>
      </c>
      <c r="Q2805" t="s">
        <v>10671</v>
      </c>
      <c r="R2805" t="s">
        <v>755</v>
      </c>
      <c r="S2805" t="s">
        <v>795</v>
      </c>
      <c r="T2805" t="s">
        <v>15244</v>
      </c>
      <c r="U2805" t="s">
        <v>965</v>
      </c>
      <c r="V2805" t="s">
        <v>10638</v>
      </c>
      <c r="W2805" t="s">
        <v>970</v>
      </c>
      <c r="X2805" t="s">
        <v>15245</v>
      </c>
    </row>
    <row r="2806" spans="2:24" ht="11" outlineLevel="1" x14ac:dyDescent="0.15">
      <c r="B2806" t="s">
        <v>2076</v>
      </c>
      <c r="C2806" t="s">
        <v>2077</v>
      </c>
      <c r="D2806" t="s">
        <v>170</v>
      </c>
      <c r="E2806" t="s">
        <v>10652</v>
      </c>
      <c r="F2806" t="s">
        <v>12674</v>
      </c>
      <c r="G2806" t="s">
        <v>1299</v>
      </c>
      <c r="H2806" s="17">
        <v>44874</v>
      </c>
      <c r="I2806" s="15">
        <v>2023</v>
      </c>
      <c r="J2806" t="s">
        <v>10634</v>
      </c>
      <c r="K2806" s="5">
        <v>0</v>
      </c>
      <c r="L2806" t="s">
        <v>967</v>
      </c>
      <c r="M2806" t="s">
        <v>985</v>
      </c>
      <c r="N2806" t="s">
        <v>10635</v>
      </c>
      <c r="O2806" t="s">
        <v>796</v>
      </c>
      <c r="P2806" t="s">
        <v>10671</v>
      </c>
      <c r="Q2806" t="s">
        <v>10671</v>
      </c>
      <c r="R2806" t="s">
        <v>755</v>
      </c>
      <c r="S2806" t="s">
        <v>795</v>
      </c>
      <c r="T2806" t="s">
        <v>15246</v>
      </c>
      <c r="U2806" t="s">
        <v>965</v>
      </c>
      <c r="V2806" t="s">
        <v>10638</v>
      </c>
      <c r="W2806" t="s">
        <v>970</v>
      </c>
      <c r="X2806" t="s">
        <v>15247</v>
      </c>
    </row>
    <row r="2807" spans="2:24" ht="11" outlineLevel="1" x14ac:dyDescent="0.15">
      <c r="B2807" t="s">
        <v>2076</v>
      </c>
      <c r="C2807" t="s">
        <v>2077</v>
      </c>
      <c r="D2807" t="s">
        <v>170</v>
      </c>
      <c r="E2807" t="s">
        <v>10632</v>
      </c>
      <c r="F2807" t="s">
        <v>12674</v>
      </c>
      <c r="G2807" t="s">
        <v>1299</v>
      </c>
      <c r="H2807" s="17">
        <v>45027</v>
      </c>
      <c r="I2807" s="15">
        <v>2023</v>
      </c>
      <c r="J2807" t="s">
        <v>10634</v>
      </c>
      <c r="K2807" s="5">
        <v>35679.18</v>
      </c>
      <c r="L2807" t="s">
        <v>967</v>
      </c>
      <c r="M2807" t="s">
        <v>985</v>
      </c>
      <c r="N2807" t="s">
        <v>10635</v>
      </c>
      <c r="O2807" t="s">
        <v>796</v>
      </c>
      <c r="P2807" t="s">
        <v>10671</v>
      </c>
      <c r="Q2807" t="s">
        <v>10671</v>
      </c>
      <c r="R2807" t="s">
        <v>755</v>
      </c>
      <c r="S2807" t="s">
        <v>795</v>
      </c>
      <c r="T2807" t="s">
        <v>15248</v>
      </c>
      <c r="U2807" t="s">
        <v>965</v>
      </c>
      <c r="V2807" t="s">
        <v>10638</v>
      </c>
      <c r="W2807" t="s">
        <v>970</v>
      </c>
      <c r="X2807" t="s">
        <v>15249</v>
      </c>
    </row>
    <row r="2808" spans="2:24" ht="11" outlineLevel="1" x14ac:dyDescent="0.15">
      <c r="B2808" t="s">
        <v>2076</v>
      </c>
      <c r="C2808" t="s">
        <v>2077</v>
      </c>
      <c r="D2808" t="s">
        <v>170</v>
      </c>
      <c r="E2808" t="s">
        <v>10649</v>
      </c>
      <c r="F2808" t="s">
        <v>12674</v>
      </c>
      <c r="G2808" t="s">
        <v>1299</v>
      </c>
      <c r="H2808" s="17">
        <v>44757</v>
      </c>
      <c r="I2808" s="15">
        <v>2022</v>
      </c>
      <c r="J2808" t="s">
        <v>10634</v>
      </c>
      <c r="K2808" s="5">
        <v>1101640</v>
      </c>
      <c r="L2808" t="s">
        <v>967</v>
      </c>
      <c r="M2808" t="s">
        <v>985</v>
      </c>
      <c r="N2808" t="s">
        <v>10635</v>
      </c>
      <c r="O2808" t="s">
        <v>796</v>
      </c>
      <c r="P2808" t="s">
        <v>10671</v>
      </c>
      <c r="Q2808" t="s">
        <v>10671</v>
      </c>
      <c r="R2808" t="s">
        <v>755</v>
      </c>
      <c r="S2808" t="s">
        <v>795</v>
      </c>
      <c r="T2808" t="s">
        <v>15246</v>
      </c>
      <c r="U2808" t="s">
        <v>965</v>
      </c>
      <c r="V2808" t="s">
        <v>10638</v>
      </c>
      <c r="W2808" t="s">
        <v>970</v>
      </c>
      <c r="X2808" t="s">
        <v>15250</v>
      </c>
    </row>
    <row r="2809" spans="2:24" ht="11" outlineLevel="1" x14ac:dyDescent="0.15">
      <c r="B2809" t="s">
        <v>2076</v>
      </c>
      <c r="C2809" t="s">
        <v>2077</v>
      </c>
      <c r="D2809" t="s">
        <v>170</v>
      </c>
      <c r="E2809" t="s">
        <v>10643</v>
      </c>
      <c r="F2809" t="s">
        <v>12674</v>
      </c>
      <c r="G2809" t="s">
        <v>1299</v>
      </c>
      <c r="H2809" s="17">
        <v>45013</v>
      </c>
      <c r="I2809" s="15">
        <v>2023</v>
      </c>
      <c r="J2809" t="s">
        <v>10634</v>
      </c>
      <c r="K2809" s="5">
        <v>10885.74</v>
      </c>
      <c r="L2809" t="s">
        <v>967</v>
      </c>
      <c r="M2809" t="s">
        <v>985</v>
      </c>
      <c r="N2809" t="s">
        <v>10635</v>
      </c>
      <c r="O2809" t="s">
        <v>796</v>
      </c>
      <c r="P2809" t="s">
        <v>10671</v>
      </c>
      <c r="Q2809" t="s">
        <v>10671</v>
      </c>
      <c r="R2809" t="s">
        <v>755</v>
      </c>
      <c r="S2809" t="s">
        <v>795</v>
      </c>
      <c r="T2809" t="s">
        <v>15244</v>
      </c>
      <c r="U2809" t="s">
        <v>965</v>
      </c>
      <c r="V2809" t="s">
        <v>10638</v>
      </c>
      <c r="W2809" t="s">
        <v>970</v>
      </c>
      <c r="X2809" t="s">
        <v>15251</v>
      </c>
    </row>
    <row r="2810" spans="2:24" ht="11" outlineLevel="1" x14ac:dyDescent="0.15">
      <c r="B2810" t="s">
        <v>2079</v>
      </c>
      <c r="C2810" t="s">
        <v>2080</v>
      </c>
      <c r="D2810" t="s">
        <v>272</v>
      </c>
      <c r="E2810" t="s">
        <v>10977</v>
      </c>
      <c r="F2810" t="s">
        <v>630</v>
      </c>
      <c r="G2810" t="s">
        <v>1841</v>
      </c>
      <c r="H2810" s="17">
        <v>42159</v>
      </c>
      <c r="I2810" s="15">
        <v>2015</v>
      </c>
      <c r="J2810" t="s">
        <v>10634</v>
      </c>
      <c r="K2810" s="5">
        <v>4004.69</v>
      </c>
      <c r="L2810" t="s">
        <v>967</v>
      </c>
      <c r="M2810" t="s">
        <v>985</v>
      </c>
      <c r="N2810" t="s">
        <v>10635</v>
      </c>
      <c r="O2810" t="s">
        <v>796</v>
      </c>
      <c r="P2810" t="s">
        <v>11052</v>
      </c>
      <c r="Q2810" t="s">
        <v>11057</v>
      </c>
      <c r="R2810" t="s">
        <v>744</v>
      </c>
      <c r="S2810" t="s">
        <v>795</v>
      </c>
      <c r="T2810" t="s">
        <v>13785</v>
      </c>
      <c r="U2810" t="s">
        <v>965</v>
      </c>
      <c r="V2810" t="s">
        <v>10638</v>
      </c>
      <c r="W2810" t="s">
        <v>970</v>
      </c>
      <c r="X2810" t="s">
        <v>15252</v>
      </c>
    </row>
    <row r="2811" spans="2:24" ht="11" outlineLevel="1" x14ac:dyDescent="0.15">
      <c r="B2811" t="s">
        <v>2079</v>
      </c>
      <c r="C2811" t="s">
        <v>2080</v>
      </c>
      <c r="D2811" t="s">
        <v>272</v>
      </c>
      <c r="E2811" t="s">
        <v>10940</v>
      </c>
      <c r="F2811" t="s">
        <v>630</v>
      </c>
      <c r="G2811" t="s">
        <v>1841</v>
      </c>
      <c r="H2811" s="17">
        <v>42145</v>
      </c>
      <c r="I2811" s="15">
        <v>2015</v>
      </c>
      <c r="J2811" t="s">
        <v>10634</v>
      </c>
      <c r="K2811" s="5">
        <v>-129565.64</v>
      </c>
      <c r="L2811" t="s">
        <v>967</v>
      </c>
      <c r="M2811" t="s">
        <v>985</v>
      </c>
      <c r="N2811" t="s">
        <v>10635</v>
      </c>
      <c r="O2811" t="s">
        <v>796</v>
      </c>
      <c r="P2811" t="s">
        <v>11052</v>
      </c>
      <c r="Q2811" t="s">
        <v>11057</v>
      </c>
      <c r="R2811" t="s">
        <v>744</v>
      </c>
      <c r="S2811" t="s">
        <v>795</v>
      </c>
      <c r="T2811" t="s">
        <v>13785</v>
      </c>
      <c r="U2811" t="s">
        <v>965</v>
      </c>
      <c r="V2811" t="s">
        <v>10638</v>
      </c>
      <c r="W2811" t="s">
        <v>970</v>
      </c>
      <c r="X2811" t="s">
        <v>15253</v>
      </c>
    </row>
    <row r="2812" spans="2:24" ht="11" outlineLevel="1" x14ac:dyDescent="0.15">
      <c r="B2812" t="s">
        <v>2082</v>
      </c>
      <c r="C2812" t="s">
        <v>375</v>
      </c>
      <c r="E2812" t="s">
        <v>10652</v>
      </c>
      <c r="F2812" t="s">
        <v>14565</v>
      </c>
      <c r="G2812" t="s">
        <v>1807</v>
      </c>
      <c r="H2812" s="17">
        <v>42207</v>
      </c>
      <c r="I2812" s="15">
        <v>2015</v>
      </c>
      <c r="J2812" t="s">
        <v>10634</v>
      </c>
      <c r="K2812" s="5">
        <v>4520</v>
      </c>
      <c r="L2812" t="s">
        <v>967</v>
      </c>
      <c r="M2812" t="s">
        <v>1141</v>
      </c>
      <c r="N2812" t="s">
        <v>10635</v>
      </c>
      <c r="O2812" t="s">
        <v>825</v>
      </c>
      <c r="P2812" t="s">
        <v>10636</v>
      </c>
      <c r="Q2812" t="s">
        <v>10636</v>
      </c>
      <c r="R2812" t="s">
        <v>760</v>
      </c>
      <c r="S2812" t="s">
        <v>803</v>
      </c>
      <c r="T2812" t="s">
        <v>15254</v>
      </c>
      <c r="U2812" t="s">
        <v>965</v>
      </c>
      <c r="V2812" t="s">
        <v>10638</v>
      </c>
      <c r="W2812" t="s">
        <v>970</v>
      </c>
      <c r="X2812" t="s">
        <v>15255</v>
      </c>
    </row>
    <row r="2813" spans="2:24" ht="11" outlineLevel="1" x14ac:dyDescent="0.15">
      <c r="B2813" t="s">
        <v>2082</v>
      </c>
      <c r="C2813" t="s">
        <v>375</v>
      </c>
      <c r="E2813" t="s">
        <v>10664</v>
      </c>
      <c r="F2813" t="s">
        <v>14565</v>
      </c>
      <c r="G2813" t="s">
        <v>1807</v>
      </c>
      <c r="H2813" s="17">
        <v>42473</v>
      </c>
      <c r="I2813" s="15">
        <v>2016</v>
      </c>
      <c r="J2813" t="s">
        <v>10634</v>
      </c>
      <c r="K2813" s="5">
        <v>-27500</v>
      </c>
      <c r="L2813" t="s">
        <v>967</v>
      </c>
      <c r="M2813" t="s">
        <v>1141</v>
      </c>
      <c r="N2813" t="s">
        <v>10635</v>
      </c>
      <c r="O2813" t="s">
        <v>825</v>
      </c>
      <c r="P2813" t="s">
        <v>10636</v>
      </c>
      <c r="Q2813" t="s">
        <v>10636</v>
      </c>
      <c r="R2813" t="s">
        <v>760</v>
      </c>
      <c r="S2813" t="s">
        <v>803</v>
      </c>
      <c r="T2813" t="s">
        <v>15254</v>
      </c>
      <c r="U2813" t="s">
        <v>965</v>
      </c>
      <c r="V2813" t="s">
        <v>10638</v>
      </c>
      <c r="W2813" t="s">
        <v>970</v>
      </c>
      <c r="X2813" t="s">
        <v>15256</v>
      </c>
    </row>
    <row r="2814" spans="2:24" ht="11" outlineLevel="1" x14ac:dyDescent="0.15">
      <c r="B2814" t="s">
        <v>2084</v>
      </c>
      <c r="C2814" t="s">
        <v>2085</v>
      </c>
      <c r="D2814" t="s">
        <v>308</v>
      </c>
      <c r="E2814" t="s">
        <v>10664</v>
      </c>
      <c r="F2814" t="s">
        <v>14208</v>
      </c>
      <c r="G2814" t="s">
        <v>1702</v>
      </c>
      <c r="H2814" s="17">
        <v>45117</v>
      </c>
      <c r="I2814" s="15">
        <v>2023</v>
      </c>
      <c r="J2814" t="s">
        <v>10634</v>
      </c>
      <c r="K2814" s="5">
        <v>0</v>
      </c>
      <c r="L2814" t="s">
        <v>967</v>
      </c>
      <c r="M2814" t="s">
        <v>1903</v>
      </c>
      <c r="N2814" t="s">
        <v>10635</v>
      </c>
      <c r="O2814" t="s">
        <v>825</v>
      </c>
      <c r="P2814" t="s">
        <v>13376</v>
      </c>
      <c r="Q2814" t="s">
        <v>11435</v>
      </c>
      <c r="R2814" t="s">
        <v>740</v>
      </c>
      <c r="S2814" t="s">
        <v>795</v>
      </c>
      <c r="T2814" t="s">
        <v>15257</v>
      </c>
      <c r="U2814" t="s">
        <v>965</v>
      </c>
      <c r="V2814" t="s">
        <v>10638</v>
      </c>
      <c r="W2814" t="s">
        <v>970</v>
      </c>
      <c r="X2814" t="s">
        <v>15258</v>
      </c>
    </row>
    <row r="2815" spans="2:24" ht="11" outlineLevel="1" x14ac:dyDescent="0.15">
      <c r="B2815" t="s">
        <v>2084</v>
      </c>
      <c r="C2815" t="s">
        <v>2085</v>
      </c>
      <c r="D2815" t="s">
        <v>308</v>
      </c>
      <c r="E2815" t="s">
        <v>10652</v>
      </c>
      <c r="F2815" t="s">
        <v>14208</v>
      </c>
      <c r="G2815" t="s">
        <v>1702</v>
      </c>
      <c r="H2815" s="17">
        <v>45078</v>
      </c>
      <c r="I2815" s="15">
        <v>2023</v>
      </c>
      <c r="J2815" t="s">
        <v>10634</v>
      </c>
      <c r="K2815" s="5">
        <v>742655.73</v>
      </c>
      <c r="L2815" t="s">
        <v>967</v>
      </c>
      <c r="M2815" t="s">
        <v>1903</v>
      </c>
      <c r="N2815" t="s">
        <v>10635</v>
      </c>
      <c r="O2815" t="s">
        <v>825</v>
      </c>
      <c r="P2815" t="s">
        <v>13376</v>
      </c>
      <c r="Q2815" t="s">
        <v>11435</v>
      </c>
      <c r="R2815" t="s">
        <v>740</v>
      </c>
      <c r="S2815" t="s">
        <v>795</v>
      </c>
      <c r="T2815" t="s">
        <v>15257</v>
      </c>
      <c r="U2815" t="s">
        <v>965</v>
      </c>
      <c r="V2815" t="s">
        <v>10638</v>
      </c>
      <c r="W2815" t="s">
        <v>970</v>
      </c>
      <c r="X2815" t="s">
        <v>15259</v>
      </c>
    </row>
    <row r="2816" spans="2:24" ht="11" outlineLevel="1" x14ac:dyDescent="0.15">
      <c r="B2816" t="s">
        <v>2084</v>
      </c>
      <c r="C2816" t="s">
        <v>2085</v>
      </c>
      <c r="D2816" t="s">
        <v>308</v>
      </c>
      <c r="E2816" t="s">
        <v>10632</v>
      </c>
      <c r="F2816" t="s">
        <v>14208</v>
      </c>
      <c r="G2816" t="s">
        <v>1702</v>
      </c>
      <c r="H2816" s="17">
        <v>45195</v>
      </c>
      <c r="I2816" s="15">
        <v>2023</v>
      </c>
      <c r="J2816" t="s">
        <v>10634</v>
      </c>
      <c r="K2816" s="5">
        <v>0</v>
      </c>
      <c r="L2816" t="s">
        <v>967</v>
      </c>
      <c r="M2816" t="s">
        <v>1903</v>
      </c>
      <c r="N2816" t="s">
        <v>10635</v>
      </c>
      <c r="O2816" t="s">
        <v>825</v>
      </c>
      <c r="P2816" t="s">
        <v>13376</v>
      </c>
      <c r="Q2816" t="s">
        <v>11435</v>
      </c>
      <c r="R2816" t="s">
        <v>740</v>
      </c>
      <c r="S2816" t="s">
        <v>795</v>
      </c>
      <c r="T2816" t="s">
        <v>15260</v>
      </c>
      <c r="U2816" t="s">
        <v>965</v>
      </c>
      <c r="V2816" t="s">
        <v>10638</v>
      </c>
      <c r="W2816" t="s">
        <v>970</v>
      </c>
      <c r="X2816" t="s">
        <v>15261</v>
      </c>
    </row>
    <row r="2817" spans="2:24" ht="11" outlineLevel="1" x14ac:dyDescent="0.15">
      <c r="B2817" t="s">
        <v>2084</v>
      </c>
      <c r="C2817" t="s">
        <v>2085</v>
      </c>
      <c r="D2817" t="s">
        <v>308</v>
      </c>
      <c r="E2817" t="s">
        <v>10643</v>
      </c>
      <c r="F2817" t="s">
        <v>14208</v>
      </c>
      <c r="G2817" t="s">
        <v>1702</v>
      </c>
      <c r="H2817" s="17">
        <v>45118</v>
      </c>
      <c r="I2817" s="15">
        <v>2023</v>
      </c>
      <c r="J2817" t="s">
        <v>10634</v>
      </c>
      <c r="K2817" s="5">
        <v>121532.92</v>
      </c>
      <c r="L2817" t="s">
        <v>967</v>
      </c>
      <c r="M2817" t="s">
        <v>1903</v>
      </c>
      <c r="N2817" t="s">
        <v>10635</v>
      </c>
      <c r="O2817" t="s">
        <v>825</v>
      </c>
      <c r="P2817" t="s">
        <v>13376</v>
      </c>
      <c r="Q2817" t="s">
        <v>11435</v>
      </c>
      <c r="R2817" t="s">
        <v>740</v>
      </c>
      <c r="S2817" t="s">
        <v>795</v>
      </c>
      <c r="T2817" t="s">
        <v>15257</v>
      </c>
      <c r="U2817" t="s">
        <v>965</v>
      </c>
      <c r="V2817" t="s">
        <v>10638</v>
      </c>
      <c r="W2817" t="s">
        <v>970</v>
      </c>
      <c r="X2817" t="s">
        <v>15262</v>
      </c>
    </row>
    <row r="2818" spans="2:24" ht="11" outlineLevel="1" x14ac:dyDescent="0.15">
      <c r="B2818" t="s">
        <v>2084</v>
      </c>
      <c r="C2818" t="s">
        <v>2085</v>
      </c>
      <c r="D2818" t="s">
        <v>308</v>
      </c>
      <c r="E2818" t="s">
        <v>10649</v>
      </c>
      <c r="F2818" t="s">
        <v>14208</v>
      </c>
      <c r="G2818" t="s">
        <v>1702</v>
      </c>
      <c r="H2818" s="17">
        <v>44998</v>
      </c>
      <c r="I2818" s="15">
        <v>2023</v>
      </c>
      <c r="J2818" t="s">
        <v>10634</v>
      </c>
      <c r="K2818" s="5">
        <v>284374</v>
      </c>
      <c r="L2818" t="s">
        <v>967</v>
      </c>
      <c r="M2818" t="s">
        <v>1903</v>
      </c>
      <c r="N2818" t="s">
        <v>10635</v>
      </c>
      <c r="O2818" t="s">
        <v>825</v>
      </c>
      <c r="P2818" t="s">
        <v>13376</v>
      </c>
      <c r="R2818" t="s">
        <v>740</v>
      </c>
      <c r="S2818" t="s">
        <v>795</v>
      </c>
      <c r="T2818" t="s">
        <v>15263</v>
      </c>
      <c r="U2818" t="s">
        <v>965</v>
      </c>
      <c r="V2818" t="s">
        <v>10638</v>
      </c>
      <c r="W2818" t="s">
        <v>970</v>
      </c>
      <c r="X2818" t="s">
        <v>15264</v>
      </c>
    </row>
    <row r="2819" spans="2:24" ht="11" outlineLevel="1" x14ac:dyDescent="0.15">
      <c r="B2819" t="s">
        <v>2084</v>
      </c>
      <c r="C2819" t="s">
        <v>2085</v>
      </c>
      <c r="D2819" t="s">
        <v>308</v>
      </c>
      <c r="E2819" t="s">
        <v>10667</v>
      </c>
      <c r="F2819" t="s">
        <v>14208</v>
      </c>
      <c r="G2819" t="s">
        <v>1702</v>
      </c>
      <c r="H2819" s="17">
        <v>45694</v>
      </c>
      <c r="I2819" s="15">
        <v>2025</v>
      </c>
      <c r="J2819" t="s">
        <v>10634</v>
      </c>
      <c r="K2819" s="5">
        <v>-13438.9</v>
      </c>
      <c r="L2819" t="s">
        <v>967</v>
      </c>
      <c r="M2819" t="s">
        <v>1903</v>
      </c>
      <c r="N2819" t="s">
        <v>10635</v>
      </c>
      <c r="O2819" t="s">
        <v>825</v>
      </c>
      <c r="P2819" t="s">
        <v>13376</v>
      </c>
      <c r="Q2819" t="s">
        <v>11435</v>
      </c>
      <c r="R2819" t="s">
        <v>740</v>
      </c>
      <c r="S2819" t="s">
        <v>795</v>
      </c>
      <c r="T2819" t="s">
        <v>15257</v>
      </c>
      <c r="U2819" t="s">
        <v>965</v>
      </c>
      <c r="V2819" t="s">
        <v>10638</v>
      </c>
      <c r="W2819" t="s">
        <v>970</v>
      </c>
      <c r="X2819" t="s">
        <v>15265</v>
      </c>
    </row>
    <row r="2820" spans="2:24" ht="11" outlineLevel="1" x14ac:dyDescent="0.15">
      <c r="B2820" t="s">
        <v>2087</v>
      </c>
      <c r="C2820" t="s">
        <v>376</v>
      </c>
      <c r="E2820" t="s">
        <v>10649</v>
      </c>
      <c r="F2820" t="s">
        <v>601</v>
      </c>
      <c r="G2820" t="s">
        <v>1022</v>
      </c>
      <c r="H2820" s="17">
        <v>45443</v>
      </c>
      <c r="I2820" s="15">
        <v>2024</v>
      </c>
      <c r="J2820" t="s">
        <v>10634</v>
      </c>
      <c r="K2820" s="5">
        <v>990163</v>
      </c>
      <c r="L2820" t="s">
        <v>967</v>
      </c>
      <c r="M2820" t="s">
        <v>956</v>
      </c>
      <c r="N2820" t="s">
        <v>10635</v>
      </c>
      <c r="O2820" t="s">
        <v>825</v>
      </c>
      <c r="P2820" t="s">
        <v>15206</v>
      </c>
      <c r="Q2820" t="s">
        <v>11435</v>
      </c>
      <c r="R2820" t="s">
        <v>740</v>
      </c>
      <c r="S2820" t="s">
        <v>795</v>
      </c>
      <c r="T2820" t="s">
        <v>15266</v>
      </c>
      <c r="U2820" t="s">
        <v>965</v>
      </c>
      <c r="V2820" t="s">
        <v>10638</v>
      </c>
      <c r="W2820" t="s">
        <v>970</v>
      </c>
      <c r="X2820" t="s">
        <v>15267</v>
      </c>
    </row>
    <row r="2821" spans="2:24" ht="11" outlineLevel="1" x14ac:dyDescent="0.15">
      <c r="B2821" t="s">
        <v>2087</v>
      </c>
      <c r="C2821" t="s">
        <v>376</v>
      </c>
      <c r="E2821" t="s">
        <v>10664</v>
      </c>
      <c r="F2821" t="s">
        <v>601</v>
      </c>
      <c r="G2821" t="s">
        <v>1022</v>
      </c>
      <c r="H2821" s="17">
        <v>45937</v>
      </c>
      <c r="I2821" s="15">
        <v>2026</v>
      </c>
      <c r="J2821" t="s">
        <v>10634</v>
      </c>
      <c r="K2821" s="5">
        <v>-7700</v>
      </c>
      <c r="L2821" t="s">
        <v>967</v>
      </c>
      <c r="M2821" t="s">
        <v>956</v>
      </c>
      <c r="N2821" t="s">
        <v>10635</v>
      </c>
      <c r="O2821" t="s">
        <v>825</v>
      </c>
      <c r="P2821" t="s">
        <v>15206</v>
      </c>
      <c r="Q2821" t="s">
        <v>11435</v>
      </c>
      <c r="R2821" t="s">
        <v>740</v>
      </c>
      <c r="S2821" t="s">
        <v>795</v>
      </c>
      <c r="T2821" t="s">
        <v>15268</v>
      </c>
      <c r="U2821" t="s">
        <v>965</v>
      </c>
      <c r="V2821" t="s">
        <v>10638</v>
      </c>
      <c r="W2821" t="s">
        <v>970</v>
      </c>
      <c r="X2821" t="s">
        <v>15269</v>
      </c>
    </row>
    <row r="2822" spans="2:24" ht="11" outlineLevel="1" x14ac:dyDescent="0.15">
      <c r="B2822" t="s">
        <v>2087</v>
      </c>
      <c r="C2822" t="s">
        <v>376</v>
      </c>
      <c r="E2822" t="s">
        <v>10652</v>
      </c>
      <c r="F2822" t="s">
        <v>601</v>
      </c>
      <c r="G2822" t="s">
        <v>1022</v>
      </c>
      <c r="H2822" s="17">
        <v>45589</v>
      </c>
      <c r="I2822" s="15">
        <v>2025</v>
      </c>
      <c r="J2822" t="s">
        <v>10634</v>
      </c>
      <c r="K2822" s="5">
        <v>140547</v>
      </c>
      <c r="L2822" t="s">
        <v>967</v>
      </c>
      <c r="M2822" t="s">
        <v>956</v>
      </c>
      <c r="N2822" t="s">
        <v>10635</v>
      </c>
      <c r="O2822" t="s">
        <v>825</v>
      </c>
      <c r="P2822" t="s">
        <v>15206</v>
      </c>
      <c r="Q2822" t="s">
        <v>11435</v>
      </c>
      <c r="R2822" t="s">
        <v>740</v>
      </c>
      <c r="S2822" t="s">
        <v>795</v>
      </c>
      <c r="T2822" t="s">
        <v>15270</v>
      </c>
      <c r="U2822" t="s">
        <v>965</v>
      </c>
      <c r="V2822" t="s">
        <v>10638</v>
      </c>
      <c r="W2822" t="s">
        <v>970</v>
      </c>
      <c r="X2822" t="s">
        <v>15271</v>
      </c>
    </row>
    <row r="2823" spans="2:24" ht="11" outlineLevel="1" x14ac:dyDescent="0.15">
      <c r="B2823" t="s">
        <v>2089</v>
      </c>
      <c r="C2823" t="s">
        <v>2090</v>
      </c>
      <c r="D2823" t="s">
        <v>177</v>
      </c>
      <c r="E2823" t="s">
        <v>10652</v>
      </c>
      <c r="F2823" t="s">
        <v>11029</v>
      </c>
      <c r="G2823" t="s">
        <v>992</v>
      </c>
      <c r="H2823" s="17">
        <v>43858</v>
      </c>
      <c r="I2823" s="15">
        <v>2020</v>
      </c>
      <c r="J2823" t="s">
        <v>10634</v>
      </c>
      <c r="K2823" s="5">
        <v>0</v>
      </c>
      <c r="L2823" t="s">
        <v>967</v>
      </c>
      <c r="M2823" t="s">
        <v>985</v>
      </c>
      <c r="N2823" t="s">
        <v>10635</v>
      </c>
      <c r="O2823" t="s">
        <v>796</v>
      </c>
      <c r="P2823" t="s">
        <v>10671</v>
      </c>
      <c r="Q2823" t="s">
        <v>10671</v>
      </c>
      <c r="R2823" t="s">
        <v>739</v>
      </c>
      <c r="S2823" t="s">
        <v>795</v>
      </c>
      <c r="T2823" t="s">
        <v>15272</v>
      </c>
      <c r="U2823" t="s">
        <v>965</v>
      </c>
      <c r="V2823" t="s">
        <v>10638</v>
      </c>
      <c r="W2823" t="s">
        <v>970</v>
      </c>
      <c r="X2823" t="s">
        <v>15273</v>
      </c>
    </row>
    <row r="2824" spans="2:24" ht="11" outlineLevel="1" x14ac:dyDescent="0.15">
      <c r="B2824" t="s">
        <v>2089</v>
      </c>
      <c r="C2824" t="s">
        <v>2090</v>
      </c>
      <c r="D2824" t="s">
        <v>177</v>
      </c>
      <c r="E2824" t="s">
        <v>10649</v>
      </c>
      <c r="F2824" t="s">
        <v>11029</v>
      </c>
      <c r="G2824" t="s">
        <v>992</v>
      </c>
      <c r="H2824" s="17">
        <v>43693</v>
      </c>
      <c r="I2824" s="15">
        <v>2019</v>
      </c>
      <c r="J2824" t="s">
        <v>10634</v>
      </c>
      <c r="K2824" s="5">
        <v>1187721</v>
      </c>
      <c r="L2824" t="s">
        <v>967</v>
      </c>
      <c r="M2824" t="s">
        <v>985</v>
      </c>
      <c r="N2824" t="s">
        <v>10635</v>
      </c>
      <c r="O2824" t="s">
        <v>796</v>
      </c>
      <c r="P2824" t="s">
        <v>10671</v>
      </c>
      <c r="Q2824" t="s">
        <v>10671</v>
      </c>
      <c r="R2824" t="s">
        <v>739</v>
      </c>
      <c r="S2824" t="s">
        <v>795</v>
      </c>
      <c r="T2824" t="s">
        <v>15274</v>
      </c>
      <c r="U2824" t="s">
        <v>965</v>
      </c>
      <c r="V2824" t="s">
        <v>10638</v>
      </c>
      <c r="W2824" t="s">
        <v>970</v>
      </c>
      <c r="X2824" t="s">
        <v>15275</v>
      </c>
    </row>
    <row r="2825" spans="2:24" ht="11" outlineLevel="1" x14ac:dyDescent="0.15">
      <c r="B2825" t="s">
        <v>2089</v>
      </c>
      <c r="C2825" t="s">
        <v>2090</v>
      </c>
      <c r="D2825" t="s">
        <v>177</v>
      </c>
      <c r="E2825" t="s">
        <v>10643</v>
      </c>
      <c r="F2825" t="s">
        <v>11029</v>
      </c>
      <c r="G2825" t="s">
        <v>992</v>
      </c>
      <c r="H2825" s="17">
        <v>44050</v>
      </c>
      <c r="I2825" s="15">
        <v>2020</v>
      </c>
      <c r="J2825" t="s">
        <v>10634</v>
      </c>
      <c r="K2825" s="5">
        <v>0</v>
      </c>
      <c r="L2825" t="s">
        <v>967</v>
      </c>
      <c r="M2825" t="s">
        <v>985</v>
      </c>
      <c r="N2825" t="s">
        <v>10635</v>
      </c>
      <c r="O2825" t="s">
        <v>796</v>
      </c>
      <c r="P2825" t="s">
        <v>10671</v>
      </c>
      <c r="Q2825" t="s">
        <v>11057</v>
      </c>
      <c r="R2825" t="s">
        <v>739</v>
      </c>
      <c r="S2825" t="s">
        <v>795</v>
      </c>
      <c r="T2825" t="s">
        <v>15276</v>
      </c>
      <c r="U2825" t="s">
        <v>965</v>
      </c>
      <c r="V2825" t="s">
        <v>10638</v>
      </c>
      <c r="W2825" t="s">
        <v>970</v>
      </c>
      <c r="X2825" t="s">
        <v>15277</v>
      </c>
    </row>
    <row r="2826" spans="2:24" ht="11" outlineLevel="1" x14ac:dyDescent="0.15">
      <c r="B2826" t="s">
        <v>2089</v>
      </c>
      <c r="C2826" t="s">
        <v>2090</v>
      </c>
      <c r="D2826" t="s">
        <v>177</v>
      </c>
      <c r="E2826" t="s">
        <v>10664</v>
      </c>
      <c r="F2826" t="s">
        <v>11029</v>
      </c>
      <c r="G2826" t="s">
        <v>992</v>
      </c>
      <c r="H2826" s="17">
        <v>44033</v>
      </c>
      <c r="I2826" s="15">
        <v>2020</v>
      </c>
      <c r="J2826" t="s">
        <v>10634</v>
      </c>
      <c r="K2826" s="5">
        <v>-69600.820000000007</v>
      </c>
      <c r="L2826" t="s">
        <v>967</v>
      </c>
      <c r="M2826" t="s">
        <v>985</v>
      </c>
      <c r="N2826" t="s">
        <v>10635</v>
      </c>
      <c r="O2826" t="s">
        <v>796</v>
      </c>
      <c r="P2826" t="s">
        <v>10671</v>
      </c>
      <c r="Q2826" t="s">
        <v>10671</v>
      </c>
      <c r="R2826" t="s">
        <v>739</v>
      </c>
      <c r="S2826" t="s">
        <v>795</v>
      </c>
      <c r="T2826" t="s">
        <v>15276</v>
      </c>
      <c r="U2826" t="s">
        <v>965</v>
      </c>
      <c r="V2826" t="s">
        <v>10638</v>
      </c>
      <c r="W2826" t="s">
        <v>970</v>
      </c>
      <c r="X2826" t="s">
        <v>15278</v>
      </c>
    </row>
    <row r="2827" spans="2:24" ht="11" outlineLevel="1" x14ac:dyDescent="0.15">
      <c r="B2827" t="s">
        <v>2092</v>
      </c>
      <c r="C2827" t="s">
        <v>2093</v>
      </c>
      <c r="D2827" t="s">
        <v>196</v>
      </c>
      <c r="E2827" t="s">
        <v>10977</v>
      </c>
      <c r="F2827" t="s">
        <v>604</v>
      </c>
      <c r="G2827" t="s">
        <v>1088</v>
      </c>
      <c r="H2827" s="17">
        <v>42656</v>
      </c>
      <c r="I2827" s="15">
        <v>2017</v>
      </c>
      <c r="J2827" t="s">
        <v>10634</v>
      </c>
      <c r="K2827" s="5">
        <v>0</v>
      </c>
      <c r="L2827" t="s">
        <v>967</v>
      </c>
      <c r="M2827" t="s">
        <v>985</v>
      </c>
      <c r="N2827" t="s">
        <v>10635</v>
      </c>
      <c r="O2827" t="s">
        <v>818</v>
      </c>
      <c r="P2827" t="s">
        <v>10671</v>
      </c>
      <c r="Q2827" t="s">
        <v>13317</v>
      </c>
      <c r="R2827" t="s">
        <v>743</v>
      </c>
      <c r="S2827" t="s">
        <v>795</v>
      </c>
      <c r="T2827" t="s">
        <v>15279</v>
      </c>
      <c r="U2827" t="s">
        <v>965</v>
      </c>
      <c r="V2827" t="s">
        <v>10638</v>
      </c>
      <c r="W2827" t="s">
        <v>970</v>
      </c>
      <c r="X2827" t="s">
        <v>15280</v>
      </c>
    </row>
    <row r="2828" spans="2:24" ht="11" outlineLevel="1" x14ac:dyDescent="0.15">
      <c r="B2828" t="s">
        <v>2092</v>
      </c>
      <c r="C2828" t="s">
        <v>2093</v>
      </c>
      <c r="D2828" t="s">
        <v>196</v>
      </c>
      <c r="E2828" t="s">
        <v>10926</v>
      </c>
      <c r="F2828" t="s">
        <v>604</v>
      </c>
      <c r="G2828" t="s">
        <v>1088</v>
      </c>
      <c r="H2828" s="17">
        <v>42430</v>
      </c>
      <c r="I2828" s="15">
        <v>2016</v>
      </c>
      <c r="J2828" t="s">
        <v>10634</v>
      </c>
      <c r="K2828" s="5">
        <v>0</v>
      </c>
      <c r="L2828" t="s">
        <v>967</v>
      </c>
      <c r="M2828" t="s">
        <v>985</v>
      </c>
      <c r="N2828" t="s">
        <v>10635</v>
      </c>
      <c r="O2828" t="s">
        <v>818</v>
      </c>
      <c r="P2828" t="s">
        <v>10671</v>
      </c>
      <c r="Q2828" t="s">
        <v>10671</v>
      </c>
      <c r="R2828" t="s">
        <v>743</v>
      </c>
      <c r="S2828" t="s">
        <v>795</v>
      </c>
      <c r="T2828" t="s">
        <v>13785</v>
      </c>
      <c r="U2828" t="s">
        <v>965</v>
      </c>
      <c r="V2828" t="s">
        <v>10638</v>
      </c>
      <c r="W2828" t="s">
        <v>970</v>
      </c>
      <c r="X2828" t="s">
        <v>15281</v>
      </c>
    </row>
    <row r="2829" spans="2:24" ht="11" outlineLevel="1" x14ac:dyDescent="0.15">
      <c r="B2829" t="s">
        <v>2092</v>
      </c>
      <c r="C2829" t="s">
        <v>2093</v>
      </c>
      <c r="D2829" t="s">
        <v>196</v>
      </c>
      <c r="E2829" t="s">
        <v>10649</v>
      </c>
      <c r="F2829" t="s">
        <v>604</v>
      </c>
      <c r="G2829" t="s">
        <v>1088</v>
      </c>
      <c r="H2829" s="17">
        <v>42275</v>
      </c>
      <c r="I2829" s="15">
        <v>2015</v>
      </c>
      <c r="J2829" t="s">
        <v>10634</v>
      </c>
      <c r="K2829" s="5">
        <v>996744</v>
      </c>
      <c r="L2829" t="s">
        <v>967</v>
      </c>
      <c r="M2829" t="s">
        <v>985</v>
      </c>
      <c r="N2829" t="s">
        <v>10635</v>
      </c>
      <c r="O2829" t="s">
        <v>818</v>
      </c>
      <c r="P2829" t="s">
        <v>11052</v>
      </c>
      <c r="Q2829" t="s">
        <v>10671</v>
      </c>
      <c r="R2829" t="s">
        <v>743</v>
      </c>
      <c r="S2829" t="s">
        <v>795</v>
      </c>
      <c r="T2829" t="s">
        <v>15279</v>
      </c>
      <c r="U2829" t="s">
        <v>965</v>
      </c>
      <c r="V2829" t="s">
        <v>10638</v>
      </c>
      <c r="W2829" t="s">
        <v>970</v>
      </c>
      <c r="X2829" t="s">
        <v>15282</v>
      </c>
    </row>
    <row r="2830" spans="2:24" ht="11" outlineLevel="1" x14ac:dyDescent="0.15">
      <c r="B2830" t="s">
        <v>2092</v>
      </c>
      <c r="C2830" t="s">
        <v>2093</v>
      </c>
      <c r="D2830" t="s">
        <v>196</v>
      </c>
      <c r="E2830" t="s">
        <v>10986</v>
      </c>
      <c r="F2830" t="s">
        <v>604</v>
      </c>
      <c r="G2830" t="s">
        <v>1088</v>
      </c>
      <c r="H2830" s="17">
        <v>42579</v>
      </c>
      <c r="I2830" s="15">
        <v>2016</v>
      </c>
      <c r="J2830" t="s">
        <v>10634</v>
      </c>
      <c r="K2830" s="5">
        <v>0</v>
      </c>
      <c r="L2830" t="s">
        <v>967</v>
      </c>
      <c r="M2830" t="s">
        <v>985</v>
      </c>
      <c r="N2830" t="s">
        <v>10635</v>
      </c>
      <c r="O2830" t="s">
        <v>818</v>
      </c>
      <c r="P2830" t="s">
        <v>10671</v>
      </c>
      <c r="Q2830" t="s">
        <v>13317</v>
      </c>
      <c r="R2830" t="s">
        <v>743</v>
      </c>
      <c r="S2830" t="s">
        <v>795</v>
      </c>
      <c r="T2830" t="s">
        <v>15283</v>
      </c>
      <c r="U2830" t="s">
        <v>965</v>
      </c>
      <c r="V2830" t="s">
        <v>10638</v>
      </c>
      <c r="W2830" t="s">
        <v>970</v>
      </c>
      <c r="X2830" t="s">
        <v>15284</v>
      </c>
    </row>
    <row r="2831" spans="2:24" ht="11" outlineLevel="1" x14ac:dyDescent="0.15">
      <c r="B2831" t="s">
        <v>2092</v>
      </c>
      <c r="C2831" t="s">
        <v>2093</v>
      </c>
      <c r="D2831" t="s">
        <v>196</v>
      </c>
      <c r="E2831" t="s">
        <v>10943</v>
      </c>
      <c r="F2831" t="s">
        <v>604</v>
      </c>
      <c r="G2831" t="s">
        <v>1088</v>
      </c>
      <c r="H2831" s="17">
        <v>42997</v>
      </c>
      <c r="I2831" s="15">
        <v>2017</v>
      </c>
      <c r="J2831" t="s">
        <v>10634</v>
      </c>
      <c r="K2831" s="5">
        <v>-11761.39</v>
      </c>
      <c r="L2831" t="s">
        <v>967</v>
      </c>
      <c r="M2831" t="s">
        <v>985</v>
      </c>
      <c r="N2831" t="s">
        <v>10635</v>
      </c>
      <c r="O2831" t="s">
        <v>818</v>
      </c>
      <c r="P2831" t="s">
        <v>10671</v>
      </c>
      <c r="Q2831" t="s">
        <v>10671</v>
      </c>
      <c r="R2831" t="s">
        <v>743</v>
      </c>
      <c r="S2831" t="s">
        <v>795</v>
      </c>
      <c r="T2831" t="s">
        <v>15285</v>
      </c>
      <c r="U2831" t="s">
        <v>965</v>
      </c>
      <c r="V2831" t="s">
        <v>10638</v>
      </c>
      <c r="W2831" t="s">
        <v>970</v>
      </c>
      <c r="X2831" t="s">
        <v>15286</v>
      </c>
    </row>
    <row r="2832" spans="2:24" ht="11" outlineLevel="1" x14ac:dyDescent="0.15">
      <c r="B2832" t="s">
        <v>2092</v>
      </c>
      <c r="C2832" t="s">
        <v>2093</v>
      </c>
      <c r="D2832" t="s">
        <v>196</v>
      </c>
      <c r="E2832" t="s">
        <v>10959</v>
      </c>
      <c r="F2832" t="s">
        <v>604</v>
      </c>
      <c r="G2832" t="s">
        <v>1088</v>
      </c>
      <c r="H2832" s="17">
        <v>42459</v>
      </c>
      <c r="I2832" s="15">
        <v>2016</v>
      </c>
      <c r="J2832" t="s">
        <v>10634</v>
      </c>
      <c r="K2832" s="5">
        <v>0</v>
      </c>
      <c r="L2832" t="s">
        <v>967</v>
      </c>
      <c r="M2832" t="s">
        <v>985</v>
      </c>
      <c r="N2832" t="s">
        <v>10635</v>
      </c>
      <c r="O2832" t="s">
        <v>818</v>
      </c>
      <c r="P2832" t="s">
        <v>10671</v>
      </c>
      <c r="Q2832" t="s">
        <v>10671</v>
      </c>
      <c r="R2832" t="s">
        <v>743</v>
      </c>
      <c r="S2832" t="s">
        <v>795</v>
      </c>
      <c r="T2832" t="s">
        <v>15287</v>
      </c>
      <c r="U2832" t="s">
        <v>965</v>
      </c>
      <c r="V2832" t="s">
        <v>10638</v>
      </c>
      <c r="W2832" t="s">
        <v>970</v>
      </c>
      <c r="X2832" t="s">
        <v>15288</v>
      </c>
    </row>
    <row r="2833" spans="2:24" ht="11" outlineLevel="1" x14ac:dyDescent="0.15">
      <c r="B2833" t="s">
        <v>2092</v>
      </c>
      <c r="C2833" t="s">
        <v>2093</v>
      </c>
      <c r="D2833" t="s">
        <v>196</v>
      </c>
      <c r="E2833" t="s">
        <v>10908</v>
      </c>
      <c r="F2833" t="s">
        <v>604</v>
      </c>
      <c r="G2833" t="s">
        <v>1088</v>
      </c>
      <c r="H2833" s="17">
        <v>42522</v>
      </c>
      <c r="I2833" s="15">
        <v>2016</v>
      </c>
      <c r="J2833" t="s">
        <v>10634</v>
      </c>
      <c r="K2833" s="5">
        <v>45803.03</v>
      </c>
      <c r="L2833" t="s">
        <v>967</v>
      </c>
      <c r="M2833" t="s">
        <v>985</v>
      </c>
      <c r="N2833" t="s">
        <v>10635</v>
      </c>
      <c r="O2833" t="s">
        <v>818</v>
      </c>
      <c r="P2833" t="s">
        <v>10671</v>
      </c>
      <c r="Q2833" t="s">
        <v>10671</v>
      </c>
      <c r="R2833" t="s">
        <v>743</v>
      </c>
      <c r="S2833" t="s">
        <v>795</v>
      </c>
      <c r="T2833" t="s">
        <v>15289</v>
      </c>
      <c r="U2833" t="s">
        <v>965</v>
      </c>
      <c r="V2833" t="s">
        <v>10638</v>
      </c>
      <c r="W2833" t="s">
        <v>970</v>
      </c>
      <c r="X2833" t="s">
        <v>15290</v>
      </c>
    </row>
    <row r="2834" spans="2:24" ht="11" outlineLevel="1" x14ac:dyDescent="0.15">
      <c r="B2834" t="s">
        <v>2092</v>
      </c>
      <c r="C2834" t="s">
        <v>2093</v>
      </c>
      <c r="D2834" t="s">
        <v>196</v>
      </c>
      <c r="E2834" t="s">
        <v>10940</v>
      </c>
      <c r="F2834" t="s">
        <v>604</v>
      </c>
      <c r="G2834" t="s">
        <v>1088</v>
      </c>
      <c r="H2834" s="17">
        <v>42625</v>
      </c>
      <c r="I2834" s="15">
        <v>2016</v>
      </c>
      <c r="J2834" t="s">
        <v>10634</v>
      </c>
      <c r="K2834" s="5">
        <v>0</v>
      </c>
      <c r="L2834" t="s">
        <v>967</v>
      </c>
      <c r="M2834" t="s">
        <v>985</v>
      </c>
      <c r="N2834" t="s">
        <v>10635</v>
      </c>
      <c r="O2834" t="s">
        <v>818</v>
      </c>
      <c r="P2834" t="s">
        <v>10671</v>
      </c>
      <c r="Q2834" t="s">
        <v>13317</v>
      </c>
      <c r="R2834" t="s">
        <v>743</v>
      </c>
      <c r="S2834" t="s">
        <v>795</v>
      </c>
      <c r="T2834" t="s">
        <v>15279</v>
      </c>
      <c r="U2834" t="s">
        <v>965</v>
      </c>
      <c r="V2834" t="s">
        <v>10638</v>
      </c>
      <c r="W2834" t="s">
        <v>970</v>
      </c>
      <c r="X2834" t="s">
        <v>15291</v>
      </c>
    </row>
    <row r="2835" spans="2:24" ht="11" outlineLevel="1" x14ac:dyDescent="0.15">
      <c r="B2835" t="s">
        <v>2092</v>
      </c>
      <c r="C2835" t="s">
        <v>2093</v>
      </c>
      <c r="D2835" t="s">
        <v>196</v>
      </c>
      <c r="E2835" t="s">
        <v>10923</v>
      </c>
      <c r="F2835" t="s">
        <v>604</v>
      </c>
      <c r="G2835" t="s">
        <v>1088</v>
      </c>
      <c r="H2835" s="17">
        <v>42360</v>
      </c>
      <c r="I2835" s="15">
        <v>2016</v>
      </c>
      <c r="J2835" t="s">
        <v>10634</v>
      </c>
      <c r="K2835" s="5">
        <v>0</v>
      </c>
      <c r="L2835" t="s">
        <v>967</v>
      </c>
      <c r="M2835" t="s">
        <v>985</v>
      </c>
      <c r="N2835" t="s">
        <v>10635</v>
      </c>
      <c r="O2835" t="s">
        <v>818</v>
      </c>
      <c r="P2835" t="s">
        <v>11052</v>
      </c>
      <c r="Q2835" t="s">
        <v>10671</v>
      </c>
      <c r="R2835" t="s">
        <v>743</v>
      </c>
      <c r="S2835" t="s">
        <v>795</v>
      </c>
      <c r="T2835" t="s">
        <v>15279</v>
      </c>
      <c r="U2835" t="s">
        <v>965</v>
      </c>
      <c r="V2835" t="s">
        <v>10638</v>
      </c>
      <c r="W2835" t="s">
        <v>970</v>
      </c>
      <c r="X2835" t="s">
        <v>15292</v>
      </c>
    </row>
    <row r="2836" spans="2:24" ht="11" outlineLevel="1" x14ac:dyDescent="0.15">
      <c r="B2836" t="s">
        <v>2092</v>
      </c>
      <c r="C2836" t="s">
        <v>2093</v>
      </c>
      <c r="D2836" t="s">
        <v>196</v>
      </c>
      <c r="E2836" t="s">
        <v>10932</v>
      </c>
      <c r="F2836" t="s">
        <v>604</v>
      </c>
      <c r="G2836" t="s">
        <v>1088</v>
      </c>
      <c r="H2836" s="17">
        <v>42557</v>
      </c>
      <c r="I2836" s="15">
        <v>2016</v>
      </c>
      <c r="J2836" t="s">
        <v>10634</v>
      </c>
      <c r="K2836" s="5">
        <v>0</v>
      </c>
      <c r="L2836" t="s">
        <v>967</v>
      </c>
      <c r="M2836" t="s">
        <v>985</v>
      </c>
      <c r="N2836" t="s">
        <v>10635</v>
      </c>
      <c r="O2836" t="s">
        <v>818</v>
      </c>
      <c r="P2836" t="s">
        <v>10671</v>
      </c>
      <c r="Q2836" t="s">
        <v>10671</v>
      </c>
      <c r="R2836" t="s">
        <v>743</v>
      </c>
      <c r="S2836" t="s">
        <v>795</v>
      </c>
      <c r="T2836" t="s">
        <v>15293</v>
      </c>
      <c r="U2836" t="s">
        <v>965</v>
      </c>
      <c r="V2836" t="s">
        <v>10638</v>
      </c>
      <c r="W2836" t="s">
        <v>970</v>
      </c>
      <c r="X2836" t="s">
        <v>15294</v>
      </c>
    </row>
    <row r="2837" spans="2:24" ht="11" outlineLevel="1" x14ac:dyDescent="0.15">
      <c r="B2837" t="s">
        <v>2092</v>
      </c>
      <c r="C2837" t="s">
        <v>2093</v>
      </c>
      <c r="D2837" t="s">
        <v>196</v>
      </c>
      <c r="E2837" t="s">
        <v>10968</v>
      </c>
      <c r="F2837" t="s">
        <v>604</v>
      </c>
      <c r="G2837" t="s">
        <v>1088</v>
      </c>
      <c r="H2837" s="17">
        <v>42548</v>
      </c>
      <c r="I2837" s="15">
        <v>2016</v>
      </c>
      <c r="J2837" t="s">
        <v>10634</v>
      </c>
      <c r="K2837" s="5">
        <v>0</v>
      </c>
      <c r="L2837" t="s">
        <v>967</v>
      </c>
      <c r="M2837" t="s">
        <v>985</v>
      </c>
      <c r="N2837" t="s">
        <v>10635</v>
      </c>
      <c r="O2837" t="s">
        <v>818</v>
      </c>
      <c r="P2837" t="s">
        <v>10671</v>
      </c>
      <c r="Q2837" t="s">
        <v>10671</v>
      </c>
      <c r="R2837" t="s">
        <v>743</v>
      </c>
      <c r="S2837" t="s">
        <v>795</v>
      </c>
      <c r="T2837" t="s">
        <v>15295</v>
      </c>
      <c r="U2837" t="s">
        <v>965</v>
      </c>
      <c r="V2837" t="s">
        <v>10638</v>
      </c>
      <c r="W2837" t="s">
        <v>970</v>
      </c>
      <c r="X2837" t="s">
        <v>15296</v>
      </c>
    </row>
    <row r="2838" spans="2:24" ht="11" outlineLevel="1" x14ac:dyDescent="0.15">
      <c r="B2838" t="s">
        <v>2092</v>
      </c>
      <c r="C2838" t="s">
        <v>2093</v>
      </c>
      <c r="D2838" t="s">
        <v>196</v>
      </c>
      <c r="E2838" t="s">
        <v>10950</v>
      </c>
      <c r="F2838" t="s">
        <v>604</v>
      </c>
      <c r="G2838" t="s">
        <v>1088</v>
      </c>
      <c r="H2838" s="17">
        <v>42318</v>
      </c>
      <c r="I2838" s="15">
        <v>2016</v>
      </c>
      <c r="J2838" t="s">
        <v>10634</v>
      </c>
      <c r="K2838" s="5">
        <v>0</v>
      </c>
      <c r="L2838" t="s">
        <v>967</v>
      </c>
      <c r="M2838" t="s">
        <v>985</v>
      </c>
      <c r="N2838" t="s">
        <v>10635</v>
      </c>
      <c r="O2838" t="s">
        <v>818</v>
      </c>
      <c r="P2838" t="s">
        <v>11052</v>
      </c>
      <c r="Q2838" t="s">
        <v>11057</v>
      </c>
      <c r="R2838" t="s">
        <v>743</v>
      </c>
      <c r="S2838" t="s">
        <v>795</v>
      </c>
      <c r="T2838" t="s">
        <v>15279</v>
      </c>
      <c r="U2838" t="s">
        <v>965</v>
      </c>
      <c r="V2838" t="s">
        <v>10638</v>
      </c>
      <c r="W2838" t="s">
        <v>970</v>
      </c>
      <c r="X2838" t="s">
        <v>15297</v>
      </c>
    </row>
    <row r="2839" spans="2:24" ht="11" outlineLevel="1" x14ac:dyDescent="0.15">
      <c r="B2839" t="s">
        <v>2092</v>
      </c>
      <c r="C2839" t="s">
        <v>2093</v>
      </c>
      <c r="D2839" t="s">
        <v>196</v>
      </c>
      <c r="E2839" t="s">
        <v>10956</v>
      </c>
      <c r="F2839" t="s">
        <v>604</v>
      </c>
      <c r="G2839" t="s">
        <v>1088</v>
      </c>
      <c r="H2839" s="17">
        <v>42346</v>
      </c>
      <c r="I2839" s="15">
        <v>2016</v>
      </c>
      <c r="J2839" t="s">
        <v>10634</v>
      </c>
      <c r="K2839" s="5">
        <v>0</v>
      </c>
      <c r="L2839" t="s">
        <v>967</v>
      </c>
      <c r="M2839" t="s">
        <v>985</v>
      </c>
      <c r="N2839" t="s">
        <v>10635</v>
      </c>
      <c r="O2839" t="s">
        <v>818</v>
      </c>
      <c r="P2839" t="s">
        <v>11052</v>
      </c>
      <c r="Q2839" t="s">
        <v>11057</v>
      </c>
      <c r="R2839" t="s">
        <v>743</v>
      </c>
      <c r="S2839" t="s">
        <v>795</v>
      </c>
      <c r="T2839" t="s">
        <v>15279</v>
      </c>
      <c r="U2839" t="s">
        <v>965</v>
      </c>
      <c r="V2839" t="s">
        <v>10638</v>
      </c>
      <c r="W2839" t="s">
        <v>970</v>
      </c>
      <c r="X2839" t="s">
        <v>15298</v>
      </c>
    </row>
    <row r="2840" spans="2:24" ht="11" outlineLevel="1" x14ac:dyDescent="0.15">
      <c r="B2840" t="s">
        <v>2092</v>
      </c>
      <c r="C2840" t="s">
        <v>2093</v>
      </c>
      <c r="D2840" t="s">
        <v>196</v>
      </c>
      <c r="E2840" t="s">
        <v>10905</v>
      </c>
      <c r="F2840" t="s">
        <v>604</v>
      </c>
      <c r="G2840" t="s">
        <v>1088</v>
      </c>
      <c r="H2840" s="17">
        <v>42446</v>
      </c>
      <c r="I2840" s="15">
        <v>2016</v>
      </c>
      <c r="J2840" t="s">
        <v>10634</v>
      </c>
      <c r="K2840" s="5">
        <v>40088.959999999999</v>
      </c>
      <c r="L2840" t="s">
        <v>967</v>
      </c>
      <c r="M2840" t="s">
        <v>985</v>
      </c>
      <c r="N2840" t="s">
        <v>10635</v>
      </c>
      <c r="O2840" t="s">
        <v>818</v>
      </c>
      <c r="P2840" t="s">
        <v>10671</v>
      </c>
      <c r="Q2840" t="s">
        <v>10671</v>
      </c>
      <c r="R2840" t="s">
        <v>743</v>
      </c>
      <c r="S2840" t="s">
        <v>795</v>
      </c>
      <c r="T2840" t="s">
        <v>13785</v>
      </c>
      <c r="U2840" t="s">
        <v>965</v>
      </c>
      <c r="V2840" t="s">
        <v>10638</v>
      </c>
      <c r="W2840" t="s">
        <v>970</v>
      </c>
      <c r="X2840" t="s">
        <v>15299</v>
      </c>
    </row>
    <row r="2841" spans="2:24" ht="11" outlineLevel="1" x14ac:dyDescent="0.15">
      <c r="B2841" t="s">
        <v>2092</v>
      </c>
      <c r="C2841" t="s">
        <v>2093</v>
      </c>
      <c r="D2841" t="s">
        <v>196</v>
      </c>
      <c r="E2841" t="s">
        <v>10989</v>
      </c>
      <c r="F2841" t="s">
        <v>604</v>
      </c>
      <c r="G2841" t="s">
        <v>1088</v>
      </c>
      <c r="H2841" s="17">
        <v>42306</v>
      </c>
      <c r="I2841" s="15">
        <v>2016</v>
      </c>
      <c r="J2841" t="s">
        <v>10634</v>
      </c>
      <c r="K2841" s="5">
        <v>0</v>
      </c>
      <c r="L2841" t="s">
        <v>967</v>
      </c>
      <c r="M2841" t="s">
        <v>985</v>
      </c>
      <c r="N2841" t="s">
        <v>10635</v>
      </c>
      <c r="O2841" t="s">
        <v>818</v>
      </c>
      <c r="P2841" t="s">
        <v>11052</v>
      </c>
      <c r="Q2841" t="s">
        <v>10671</v>
      </c>
      <c r="R2841" t="s">
        <v>743</v>
      </c>
      <c r="S2841" t="s">
        <v>795</v>
      </c>
      <c r="T2841" t="s">
        <v>15300</v>
      </c>
      <c r="U2841" t="s">
        <v>965</v>
      </c>
      <c r="V2841" t="s">
        <v>10638</v>
      </c>
      <c r="W2841" t="s">
        <v>970</v>
      </c>
      <c r="X2841" t="s">
        <v>15301</v>
      </c>
    </row>
    <row r="2842" spans="2:24" ht="11" outlineLevel="1" x14ac:dyDescent="0.15">
      <c r="B2842" t="s">
        <v>2092</v>
      </c>
      <c r="C2842" t="s">
        <v>2093</v>
      </c>
      <c r="D2842" t="s">
        <v>196</v>
      </c>
      <c r="E2842" t="s">
        <v>10935</v>
      </c>
      <c r="F2842" t="s">
        <v>604</v>
      </c>
      <c r="G2842" t="s">
        <v>1088</v>
      </c>
      <c r="H2842" s="17">
        <v>42495</v>
      </c>
      <c r="I2842" s="15">
        <v>2016</v>
      </c>
      <c r="J2842" t="s">
        <v>10634</v>
      </c>
      <c r="K2842" s="5">
        <v>41935.69</v>
      </c>
      <c r="L2842" t="s">
        <v>967</v>
      </c>
      <c r="M2842" t="s">
        <v>985</v>
      </c>
      <c r="N2842" t="s">
        <v>10635</v>
      </c>
      <c r="O2842" t="s">
        <v>818</v>
      </c>
      <c r="P2842" t="s">
        <v>10671</v>
      </c>
      <c r="Q2842" t="s">
        <v>10671</v>
      </c>
      <c r="R2842" t="s">
        <v>743</v>
      </c>
      <c r="S2842" t="s">
        <v>795</v>
      </c>
      <c r="T2842" t="s">
        <v>15302</v>
      </c>
      <c r="U2842" t="s">
        <v>965</v>
      </c>
      <c r="V2842" t="s">
        <v>10638</v>
      </c>
      <c r="W2842" t="s">
        <v>970</v>
      </c>
      <c r="X2842" t="s">
        <v>15303</v>
      </c>
    </row>
    <row r="2843" spans="2:24" ht="11" outlineLevel="1" x14ac:dyDescent="0.15">
      <c r="B2843" t="s">
        <v>2092</v>
      </c>
      <c r="C2843" t="s">
        <v>2093</v>
      </c>
      <c r="D2843" t="s">
        <v>196</v>
      </c>
      <c r="E2843" t="s">
        <v>11015</v>
      </c>
      <c r="F2843" t="s">
        <v>604</v>
      </c>
      <c r="G2843" t="s">
        <v>1088</v>
      </c>
      <c r="H2843" s="17">
        <v>42670</v>
      </c>
      <c r="I2843" s="15">
        <v>2017</v>
      </c>
      <c r="J2843" t="s">
        <v>10634</v>
      </c>
      <c r="K2843" s="5">
        <v>0</v>
      </c>
      <c r="L2843" t="s">
        <v>967</v>
      </c>
      <c r="M2843" t="s">
        <v>985</v>
      </c>
      <c r="N2843" t="s">
        <v>10635</v>
      </c>
      <c r="O2843" t="s">
        <v>818</v>
      </c>
      <c r="P2843" t="s">
        <v>10671</v>
      </c>
      <c r="Q2843" t="s">
        <v>13317</v>
      </c>
      <c r="R2843" t="s">
        <v>743</v>
      </c>
      <c r="S2843" t="s">
        <v>795</v>
      </c>
      <c r="T2843" t="s">
        <v>15304</v>
      </c>
      <c r="U2843" t="s">
        <v>965</v>
      </c>
      <c r="V2843" t="s">
        <v>10638</v>
      </c>
      <c r="W2843" t="s">
        <v>970</v>
      </c>
      <c r="X2843" t="s">
        <v>15305</v>
      </c>
    </row>
    <row r="2844" spans="2:24" ht="11" outlineLevel="1" x14ac:dyDescent="0.15">
      <c r="B2844" t="s">
        <v>2092</v>
      </c>
      <c r="C2844" t="s">
        <v>2093</v>
      </c>
      <c r="D2844" t="s">
        <v>196</v>
      </c>
      <c r="E2844" t="s">
        <v>10889</v>
      </c>
      <c r="F2844" t="s">
        <v>604</v>
      </c>
      <c r="G2844" t="s">
        <v>1088</v>
      </c>
      <c r="H2844" s="17">
        <v>42376</v>
      </c>
      <c r="I2844" s="15">
        <v>2016</v>
      </c>
      <c r="J2844" t="s">
        <v>10634</v>
      </c>
      <c r="K2844" s="5">
        <v>0</v>
      </c>
      <c r="L2844" t="s">
        <v>967</v>
      </c>
      <c r="M2844" t="s">
        <v>985</v>
      </c>
      <c r="N2844" t="s">
        <v>10635</v>
      </c>
      <c r="O2844" t="s">
        <v>818</v>
      </c>
      <c r="P2844" t="s">
        <v>11052</v>
      </c>
      <c r="Q2844" t="s">
        <v>10671</v>
      </c>
      <c r="R2844" t="s">
        <v>743</v>
      </c>
      <c r="S2844" t="s">
        <v>795</v>
      </c>
      <c r="T2844" t="s">
        <v>15279</v>
      </c>
      <c r="U2844" t="s">
        <v>965</v>
      </c>
      <c r="V2844" t="s">
        <v>10638</v>
      </c>
      <c r="W2844" t="s">
        <v>970</v>
      </c>
      <c r="X2844" t="s">
        <v>15306</v>
      </c>
    </row>
    <row r="2845" spans="2:24" ht="11" outlineLevel="1" x14ac:dyDescent="0.15">
      <c r="B2845" t="s">
        <v>2095</v>
      </c>
      <c r="C2845" t="s">
        <v>2096</v>
      </c>
      <c r="D2845" t="s">
        <v>179</v>
      </c>
      <c r="E2845" t="s">
        <v>10667</v>
      </c>
      <c r="F2845" t="s">
        <v>12674</v>
      </c>
      <c r="G2845" t="s">
        <v>1299</v>
      </c>
      <c r="H2845" s="17">
        <v>43570</v>
      </c>
      <c r="I2845" s="15">
        <v>2019</v>
      </c>
      <c r="J2845" t="s">
        <v>10634</v>
      </c>
      <c r="K2845" s="5">
        <v>0</v>
      </c>
      <c r="L2845" t="s">
        <v>967</v>
      </c>
      <c r="M2845" t="s">
        <v>985</v>
      </c>
      <c r="N2845" t="s">
        <v>10635</v>
      </c>
      <c r="O2845" t="s">
        <v>818</v>
      </c>
      <c r="P2845" t="s">
        <v>10671</v>
      </c>
      <c r="Q2845" t="s">
        <v>10671</v>
      </c>
      <c r="R2845" t="s">
        <v>739</v>
      </c>
      <c r="S2845" t="s">
        <v>795</v>
      </c>
      <c r="T2845" t="s">
        <v>13012</v>
      </c>
      <c r="U2845" t="s">
        <v>965</v>
      </c>
      <c r="V2845" t="s">
        <v>10638</v>
      </c>
      <c r="W2845" t="s">
        <v>970</v>
      </c>
      <c r="X2845" t="s">
        <v>15307</v>
      </c>
    </row>
    <row r="2846" spans="2:24" ht="11" outlineLevel="1" x14ac:dyDescent="0.15">
      <c r="B2846" t="s">
        <v>2095</v>
      </c>
      <c r="C2846" t="s">
        <v>2096</v>
      </c>
      <c r="D2846" t="s">
        <v>179</v>
      </c>
      <c r="E2846" t="s">
        <v>10711</v>
      </c>
      <c r="F2846" t="s">
        <v>12674</v>
      </c>
      <c r="G2846" t="s">
        <v>1299</v>
      </c>
      <c r="H2846" s="17">
        <v>43766</v>
      </c>
      <c r="I2846" s="15">
        <v>2020</v>
      </c>
      <c r="J2846" t="s">
        <v>10634</v>
      </c>
      <c r="K2846" s="5">
        <v>-79262.77</v>
      </c>
      <c r="L2846" t="s">
        <v>967</v>
      </c>
      <c r="M2846" t="s">
        <v>985</v>
      </c>
      <c r="N2846" t="s">
        <v>10635</v>
      </c>
      <c r="O2846" t="s">
        <v>818</v>
      </c>
      <c r="P2846" t="s">
        <v>10671</v>
      </c>
      <c r="Q2846" t="s">
        <v>10671</v>
      </c>
      <c r="R2846" t="s">
        <v>739</v>
      </c>
      <c r="S2846" t="s">
        <v>795</v>
      </c>
      <c r="T2846" t="s">
        <v>13012</v>
      </c>
      <c r="U2846" t="s">
        <v>965</v>
      </c>
      <c r="V2846" t="s">
        <v>10638</v>
      </c>
      <c r="W2846" t="s">
        <v>970</v>
      </c>
      <c r="X2846" t="s">
        <v>15308</v>
      </c>
    </row>
    <row r="2847" spans="2:24" ht="11" outlineLevel="1" x14ac:dyDescent="0.15">
      <c r="B2847" t="s">
        <v>2095</v>
      </c>
      <c r="C2847" t="s">
        <v>2096</v>
      </c>
      <c r="D2847" t="s">
        <v>179</v>
      </c>
      <c r="E2847" t="s">
        <v>10643</v>
      </c>
      <c r="F2847" t="s">
        <v>12674</v>
      </c>
      <c r="G2847" t="s">
        <v>1299</v>
      </c>
      <c r="H2847" s="17">
        <v>43531</v>
      </c>
      <c r="I2847" s="15">
        <v>2019</v>
      </c>
      <c r="J2847" t="s">
        <v>10634</v>
      </c>
      <c r="K2847" s="5">
        <v>0</v>
      </c>
      <c r="L2847" t="s">
        <v>967</v>
      </c>
      <c r="M2847" t="s">
        <v>985</v>
      </c>
      <c r="N2847" t="s">
        <v>10635</v>
      </c>
      <c r="O2847" t="s">
        <v>818</v>
      </c>
      <c r="P2847" t="s">
        <v>10671</v>
      </c>
      <c r="Q2847" t="s">
        <v>10671</v>
      </c>
      <c r="R2847" t="s">
        <v>739</v>
      </c>
      <c r="S2847" t="s">
        <v>795</v>
      </c>
      <c r="T2847" t="s">
        <v>13012</v>
      </c>
      <c r="U2847" t="s">
        <v>965</v>
      </c>
      <c r="V2847" t="s">
        <v>10638</v>
      </c>
      <c r="W2847" t="s">
        <v>970</v>
      </c>
      <c r="X2847" t="s">
        <v>15309</v>
      </c>
    </row>
    <row r="2848" spans="2:24" ht="11" outlineLevel="1" x14ac:dyDescent="0.15">
      <c r="B2848" t="s">
        <v>2095</v>
      </c>
      <c r="C2848" t="s">
        <v>2096</v>
      </c>
      <c r="D2848" t="s">
        <v>179</v>
      </c>
      <c r="E2848" t="s">
        <v>10658</v>
      </c>
      <c r="F2848" t="s">
        <v>12674</v>
      </c>
      <c r="G2848" t="s">
        <v>1299</v>
      </c>
      <c r="H2848" s="17">
        <v>43571</v>
      </c>
      <c r="I2848" s="15">
        <v>2019</v>
      </c>
      <c r="J2848" t="s">
        <v>10634</v>
      </c>
      <c r="K2848" s="5">
        <v>0</v>
      </c>
      <c r="L2848" t="s">
        <v>967</v>
      </c>
      <c r="M2848" t="s">
        <v>985</v>
      </c>
      <c r="N2848" t="s">
        <v>10635</v>
      </c>
      <c r="O2848" t="s">
        <v>818</v>
      </c>
      <c r="P2848" t="s">
        <v>10671</v>
      </c>
      <c r="Q2848" t="s">
        <v>10671</v>
      </c>
      <c r="R2848" t="s">
        <v>739</v>
      </c>
      <c r="S2848" t="s">
        <v>795</v>
      </c>
      <c r="T2848" t="s">
        <v>13012</v>
      </c>
      <c r="U2848" t="s">
        <v>965</v>
      </c>
      <c r="V2848" t="s">
        <v>10638</v>
      </c>
      <c r="W2848" t="s">
        <v>970</v>
      </c>
      <c r="X2848" t="s">
        <v>15310</v>
      </c>
    </row>
    <row r="2849" spans="2:24" ht="11" outlineLevel="1" x14ac:dyDescent="0.15">
      <c r="B2849" t="s">
        <v>2095</v>
      </c>
      <c r="C2849" t="s">
        <v>2096</v>
      </c>
      <c r="D2849" t="s">
        <v>179</v>
      </c>
      <c r="E2849" t="s">
        <v>10649</v>
      </c>
      <c r="F2849" t="s">
        <v>12674</v>
      </c>
      <c r="G2849" t="s">
        <v>1299</v>
      </c>
      <c r="H2849" s="17">
        <v>43361</v>
      </c>
      <c r="I2849" s="15">
        <v>2018</v>
      </c>
      <c r="J2849" t="s">
        <v>10634</v>
      </c>
      <c r="K2849" s="5">
        <v>1187381</v>
      </c>
      <c r="L2849" t="s">
        <v>967</v>
      </c>
      <c r="M2849" t="s">
        <v>985</v>
      </c>
      <c r="N2849" t="s">
        <v>10635</v>
      </c>
      <c r="O2849" t="s">
        <v>818</v>
      </c>
      <c r="P2849" t="s">
        <v>10671</v>
      </c>
      <c r="Q2849" t="s">
        <v>10671</v>
      </c>
      <c r="R2849" t="s">
        <v>739</v>
      </c>
      <c r="S2849" t="s">
        <v>795</v>
      </c>
      <c r="T2849" t="s">
        <v>13012</v>
      </c>
      <c r="U2849" t="s">
        <v>965</v>
      </c>
      <c r="V2849" t="s">
        <v>10638</v>
      </c>
      <c r="W2849" t="s">
        <v>970</v>
      </c>
      <c r="X2849" t="s">
        <v>15311</v>
      </c>
    </row>
    <row r="2850" spans="2:24" ht="11" outlineLevel="1" x14ac:dyDescent="0.15">
      <c r="B2850" t="s">
        <v>2095</v>
      </c>
      <c r="C2850" t="s">
        <v>2096</v>
      </c>
      <c r="D2850" t="s">
        <v>179</v>
      </c>
      <c r="E2850" t="s">
        <v>10728</v>
      </c>
      <c r="F2850" t="s">
        <v>12674</v>
      </c>
      <c r="G2850" t="s">
        <v>1299</v>
      </c>
      <c r="H2850" s="17">
        <v>43782</v>
      </c>
      <c r="I2850" s="15">
        <v>2020</v>
      </c>
      <c r="J2850" t="s">
        <v>10634</v>
      </c>
      <c r="K2850" s="5">
        <v>0.01</v>
      </c>
      <c r="L2850" t="s">
        <v>967</v>
      </c>
      <c r="M2850" t="s">
        <v>985</v>
      </c>
      <c r="N2850" t="s">
        <v>10635</v>
      </c>
      <c r="O2850" t="s">
        <v>818</v>
      </c>
      <c r="P2850" t="s">
        <v>10671</v>
      </c>
      <c r="Q2850" t="s">
        <v>10671</v>
      </c>
      <c r="R2850" t="s">
        <v>739</v>
      </c>
      <c r="S2850" t="s">
        <v>795</v>
      </c>
      <c r="T2850" t="s">
        <v>13012</v>
      </c>
      <c r="U2850" t="s">
        <v>965</v>
      </c>
      <c r="V2850" t="s">
        <v>10638</v>
      </c>
      <c r="W2850" t="s">
        <v>970</v>
      </c>
      <c r="X2850" t="s">
        <v>15312</v>
      </c>
    </row>
    <row r="2851" spans="2:24" ht="11" outlineLevel="1" x14ac:dyDescent="0.15">
      <c r="B2851" t="s">
        <v>2095</v>
      </c>
      <c r="C2851" t="s">
        <v>2096</v>
      </c>
      <c r="D2851" t="s">
        <v>179</v>
      </c>
      <c r="E2851" t="s">
        <v>10646</v>
      </c>
      <c r="F2851" t="s">
        <v>12674</v>
      </c>
      <c r="G2851" t="s">
        <v>1299</v>
      </c>
      <c r="H2851" s="17">
        <v>43654</v>
      </c>
      <c r="I2851" s="15">
        <v>2019</v>
      </c>
      <c r="J2851" t="s">
        <v>10634</v>
      </c>
      <c r="K2851" s="5">
        <v>0</v>
      </c>
      <c r="L2851" t="s">
        <v>967</v>
      </c>
      <c r="M2851" t="s">
        <v>985</v>
      </c>
      <c r="N2851" t="s">
        <v>10635</v>
      </c>
      <c r="O2851" t="s">
        <v>818</v>
      </c>
      <c r="P2851" t="s">
        <v>10671</v>
      </c>
      <c r="Q2851" t="s">
        <v>10671</v>
      </c>
      <c r="R2851" t="s">
        <v>739</v>
      </c>
      <c r="S2851" t="s">
        <v>795</v>
      </c>
      <c r="T2851" t="s">
        <v>13012</v>
      </c>
      <c r="U2851" t="s">
        <v>965</v>
      </c>
      <c r="V2851" t="s">
        <v>10638</v>
      </c>
      <c r="W2851" t="s">
        <v>970</v>
      </c>
      <c r="X2851" t="s">
        <v>15313</v>
      </c>
    </row>
    <row r="2852" spans="2:24" ht="11" outlineLevel="1" x14ac:dyDescent="0.15">
      <c r="B2852" t="s">
        <v>2095</v>
      </c>
      <c r="C2852" t="s">
        <v>2096</v>
      </c>
      <c r="D2852" t="s">
        <v>179</v>
      </c>
      <c r="E2852" t="s">
        <v>10664</v>
      </c>
      <c r="F2852" t="s">
        <v>12674</v>
      </c>
      <c r="G2852" t="s">
        <v>1299</v>
      </c>
      <c r="H2852" s="17">
        <v>43525</v>
      </c>
      <c r="I2852" s="15">
        <v>2019</v>
      </c>
      <c r="J2852" t="s">
        <v>10634</v>
      </c>
      <c r="K2852" s="5">
        <v>0</v>
      </c>
      <c r="L2852" t="s">
        <v>967</v>
      </c>
      <c r="M2852" t="s">
        <v>985</v>
      </c>
      <c r="N2852" t="s">
        <v>10635</v>
      </c>
      <c r="O2852" t="s">
        <v>818</v>
      </c>
      <c r="P2852" t="s">
        <v>10671</v>
      </c>
      <c r="Q2852" t="s">
        <v>10671</v>
      </c>
      <c r="R2852" t="s">
        <v>739</v>
      </c>
      <c r="S2852" t="s">
        <v>795</v>
      </c>
      <c r="T2852" t="s">
        <v>13012</v>
      </c>
      <c r="U2852" t="s">
        <v>965</v>
      </c>
      <c r="V2852" t="s">
        <v>10638</v>
      </c>
      <c r="W2852" t="s">
        <v>970</v>
      </c>
      <c r="X2852" t="s">
        <v>15314</v>
      </c>
    </row>
    <row r="2853" spans="2:24" ht="11" outlineLevel="1" x14ac:dyDescent="0.15">
      <c r="B2853" t="s">
        <v>2095</v>
      </c>
      <c r="C2853" t="s">
        <v>2096</v>
      </c>
      <c r="D2853" t="s">
        <v>179</v>
      </c>
      <c r="E2853" t="s">
        <v>10767</v>
      </c>
      <c r="F2853" t="s">
        <v>12674</v>
      </c>
      <c r="G2853" t="s">
        <v>1299</v>
      </c>
      <c r="H2853" s="17">
        <v>43678</v>
      </c>
      <c r="I2853" s="15">
        <v>2019</v>
      </c>
      <c r="J2853" t="s">
        <v>10634</v>
      </c>
      <c r="K2853" s="5">
        <v>0</v>
      </c>
      <c r="L2853" t="s">
        <v>967</v>
      </c>
      <c r="M2853" t="s">
        <v>985</v>
      </c>
      <c r="N2853" t="s">
        <v>10635</v>
      </c>
      <c r="O2853" t="s">
        <v>818</v>
      </c>
      <c r="P2853" t="s">
        <v>10671</v>
      </c>
      <c r="Q2853" t="s">
        <v>10671</v>
      </c>
      <c r="R2853" t="s">
        <v>739</v>
      </c>
      <c r="S2853" t="s">
        <v>795</v>
      </c>
      <c r="T2853" t="s">
        <v>13012</v>
      </c>
      <c r="U2853" t="s">
        <v>965</v>
      </c>
      <c r="V2853" t="s">
        <v>10638</v>
      </c>
      <c r="W2853" t="s">
        <v>970</v>
      </c>
      <c r="X2853" t="s">
        <v>15315</v>
      </c>
    </row>
    <row r="2854" spans="2:24" ht="11" outlineLevel="1" x14ac:dyDescent="0.15">
      <c r="B2854" t="s">
        <v>2095</v>
      </c>
      <c r="C2854" t="s">
        <v>2096</v>
      </c>
      <c r="D2854" t="s">
        <v>179</v>
      </c>
      <c r="E2854" t="s">
        <v>10661</v>
      </c>
      <c r="F2854" t="s">
        <v>12674</v>
      </c>
      <c r="G2854" t="s">
        <v>1299</v>
      </c>
      <c r="H2854" s="17">
        <v>43601</v>
      </c>
      <c r="I2854" s="15">
        <v>2019</v>
      </c>
      <c r="J2854" t="s">
        <v>10634</v>
      </c>
      <c r="K2854" s="5">
        <v>0</v>
      </c>
      <c r="L2854" t="s">
        <v>967</v>
      </c>
      <c r="M2854" t="s">
        <v>985</v>
      </c>
      <c r="N2854" t="s">
        <v>10635</v>
      </c>
      <c r="O2854" t="s">
        <v>818</v>
      </c>
      <c r="P2854" t="s">
        <v>10671</v>
      </c>
      <c r="Q2854" t="s">
        <v>10671</v>
      </c>
      <c r="R2854" t="s">
        <v>739</v>
      </c>
      <c r="S2854" t="s">
        <v>795</v>
      </c>
      <c r="T2854" t="s">
        <v>13012</v>
      </c>
      <c r="U2854" t="s">
        <v>965</v>
      </c>
      <c r="V2854" t="s">
        <v>10638</v>
      </c>
      <c r="W2854" t="s">
        <v>970</v>
      </c>
      <c r="X2854" t="s">
        <v>15316</v>
      </c>
    </row>
    <row r="2855" spans="2:24" ht="11" outlineLevel="1" x14ac:dyDescent="0.15">
      <c r="B2855" t="s">
        <v>2095</v>
      </c>
      <c r="C2855" t="s">
        <v>2096</v>
      </c>
      <c r="D2855" t="s">
        <v>179</v>
      </c>
      <c r="E2855" t="s">
        <v>10640</v>
      </c>
      <c r="F2855" t="s">
        <v>12674</v>
      </c>
      <c r="G2855" t="s">
        <v>1299</v>
      </c>
      <c r="H2855" s="17">
        <v>43670</v>
      </c>
      <c r="I2855" s="15">
        <v>2019</v>
      </c>
      <c r="J2855" t="s">
        <v>10634</v>
      </c>
      <c r="K2855" s="5">
        <v>0</v>
      </c>
      <c r="L2855" t="s">
        <v>967</v>
      </c>
      <c r="M2855" t="s">
        <v>985</v>
      </c>
      <c r="N2855" t="s">
        <v>10635</v>
      </c>
      <c r="O2855" t="s">
        <v>818</v>
      </c>
      <c r="P2855" t="s">
        <v>10671</v>
      </c>
      <c r="Q2855" t="s">
        <v>10671</v>
      </c>
      <c r="R2855" t="s">
        <v>739</v>
      </c>
      <c r="S2855" t="s">
        <v>795</v>
      </c>
      <c r="T2855" t="s">
        <v>13012</v>
      </c>
      <c r="U2855" t="s">
        <v>965</v>
      </c>
      <c r="V2855" t="s">
        <v>10638</v>
      </c>
      <c r="W2855" t="s">
        <v>970</v>
      </c>
      <c r="X2855" t="s">
        <v>15317</v>
      </c>
    </row>
    <row r="2856" spans="2:24" ht="11" outlineLevel="1" x14ac:dyDescent="0.15">
      <c r="B2856" t="s">
        <v>2095</v>
      </c>
      <c r="C2856" t="s">
        <v>2096</v>
      </c>
      <c r="D2856" t="s">
        <v>179</v>
      </c>
      <c r="E2856" t="s">
        <v>10652</v>
      </c>
      <c r="F2856" t="s">
        <v>12674</v>
      </c>
      <c r="G2856" t="s">
        <v>1299</v>
      </c>
      <c r="H2856" s="17">
        <v>43497</v>
      </c>
      <c r="I2856" s="15">
        <v>2019</v>
      </c>
      <c r="J2856" t="s">
        <v>10634</v>
      </c>
      <c r="K2856" s="5">
        <v>0</v>
      </c>
      <c r="L2856" t="s">
        <v>967</v>
      </c>
      <c r="M2856" t="s">
        <v>985</v>
      </c>
      <c r="N2856" t="s">
        <v>10635</v>
      </c>
      <c r="O2856" t="s">
        <v>818</v>
      </c>
      <c r="P2856" t="s">
        <v>10671</v>
      </c>
      <c r="Q2856" t="s">
        <v>10671</v>
      </c>
      <c r="R2856" t="s">
        <v>739</v>
      </c>
      <c r="S2856" t="s">
        <v>795</v>
      </c>
      <c r="T2856" t="s">
        <v>13012</v>
      </c>
      <c r="U2856" t="s">
        <v>965</v>
      </c>
      <c r="V2856" t="s">
        <v>10638</v>
      </c>
      <c r="W2856" t="s">
        <v>970</v>
      </c>
      <c r="X2856" t="s">
        <v>15318</v>
      </c>
    </row>
    <row r="2857" spans="2:24" ht="11" outlineLevel="1" x14ac:dyDescent="0.15">
      <c r="B2857" t="s">
        <v>2095</v>
      </c>
      <c r="C2857" t="s">
        <v>2096</v>
      </c>
      <c r="D2857" t="s">
        <v>179</v>
      </c>
      <c r="E2857" t="s">
        <v>10632</v>
      </c>
      <c r="F2857" t="s">
        <v>12674</v>
      </c>
      <c r="G2857" t="s">
        <v>1299</v>
      </c>
      <c r="H2857" s="17">
        <v>43546</v>
      </c>
      <c r="I2857" s="15">
        <v>2019</v>
      </c>
      <c r="J2857" t="s">
        <v>10634</v>
      </c>
      <c r="K2857" s="5">
        <v>0</v>
      </c>
      <c r="L2857" t="s">
        <v>967</v>
      </c>
      <c r="M2857" t="s">
        <v>985</v>
      </c>
      <c r="N2857" t="s">
        <v>10635</v>
      </c>
      <c r="O2857" t="s">
        <v>818</v>
      </c>
      <c r="P2857" t="s">
        <v>10671</v>
      </c>
      <c r="Q2857" t="s">
        <v>10671</v>
      </c>
      <c r="R2857" t="s">
        <v>739</v>
      </c>
      <c r="S2857" t="s">
        <v>795</v>
      </c>
      <c r="T2857" t="s">
        <v>13012</v>
      </c>
      <c r="U2857" t="s">
        <v>965</v>
      </c>
      <c r="V2857" t="s">
        <v>10638</v>
      </c>
      <c r="W2857" t="s">
        <v>970</v>
      </c>
      <c r="X2857" t="s">
        <v>15319</v>
      </c>
    </row>
    <row r="2858" spans="2:24" ht="11" outlineLevel="1" x14ac:dyDescent="0.15">
      <c r="B2858" t="s">
        <v>2095</v>
      </c>
      <c r="C2858" t="s">
        <v>2096</v>
      </c>
      <c r="D2858" t="s">
        <v>179</v>
      </c>
      <c r="E2858" t="s">
        <v>10655</v>
      </c>
      <c r="F2858" t="s">
        <v>12674</v>
      </c>
      <c r="G2858" t="s">
        <v>1299</v>
      </c>
      <c r="H2858" s="17">
        <v>43634</v>
      </c>
      <c r="I2858" s="15">
        <v>2019</v>
      </c>
      <c r="J2858" t="s">
        <v>10634</v>
      </c>
      <c r="K2858" s="5">
        <v>0</v>
      </c>
      <c r="L2858" t="s">
        <v>967</v>
      </c>
      <c r="M2858" t="s">
        <v>985</v>
      </c>
      <c r="N2858" t="s">
        <v>10635</v>
      </c>
      <c r="O2858" t="s">
        <v>818</v>
      </c>
      <c r="P2858" t="s">
        <v>10671</v>
      </c>
      <c r="Q2858" t="s">
        <v>10671</v>
      </c>
      <c r="R2858" t="s">
        <v>739</v>
      </c>
      <c r="S2858" t="s">
        <v>795</v>
      </c>
      <c r="T2858" t="s">
        <v>13012</v>
      </c>
      <c r="U2858" t="s">
        <v>965</v>
      </c>
      <c r="V2858" t="s">
        <v>10638</v>
      </c>
      <c r="W2858" t="s">
        <v>970</v>
      </c>
      <c r="X2858" t="s">
        <v>15320</v>
      </c>
    </row>
    <row r="2859" spans="2:24" ht="11" outlineLevel="1" x14ac:dyDescent="0.15">
      <c r="B2859" t="s">
        <v>2098</v>
      </c>
      <c r="C2859" t="s">
        <v>378</v>
      </c>
      <c r="E2859" t="s">
        <v>10652</v>
      </c>
      <c r="F2859" t="s">
        <v>712</v>
      </c>
      <c r="G2859" t="s">
        <v>2068</v>
      </c>
      <c r="H2859" s="17">
        <v>45391</v>
      </c>
      <c r="I2859" s="15">
        <v>2024</v>
      </c>
      <c r="J2859" t="s">
        <v>10634</v>
      </c>
      <c r="K2859" s="5">
        <v>98500</v>
      </c>
      <c r="L2859" t="s">
        <v>967</v>
      </c>
      <c r="M2859" t="s">
        <v>1141</v>
      </c>
      <c r="N2859" t="s">
        <v>10635</v>
      </c>
      <c r="O2859" t="s">
        <v>826</v>
      </c>
      <c r="P2859" t="s">
        <v>12118</v>
      </c>
      <c r="Q2859" t="s">
        <v>11435</v>
      </c>
      <c r="R2859" t="s">
        <v>740</v>
      </c>
      <c r="S2859" t="s">
        <v>795</v>
      </c>
      <c r="T2859" t="s">
        <v>15321</v>
      </c>
      <c r="U2859" t="s">
        <v>965</v>
      </c>
      <c r="V2859" t="s">
        <v>10638</v>
      </c>
      <c r="W2859" t="s">
        <v>970</v>
      </c>
      <c r="X2859" t="s">
        <v>15322</v>
      </c>
    </row>
    <row r="2860" spans="2:24" ht="11" outlineLevel="1" x14ac:dyDescent="0.15">
      <c r="B2860" t="s">
        <v>2098</v>
      </c>
      <c r="C2860" t="s">
        <v>378</v>
      </c>
      <c r="E2860" t="s">
        <v>10649</v>
      </c>
      <c r="F2860" t="s">
        <v>712</v>
      </c>
      <c r="G2860" t="s">
        <v>2068</v>
      </c>
      <c r="H2860" s="17">
        <v>45252</v>
      </c>
      <c r="I2860" s="15">
        <v>2024</v>
      </c>
      <c r="J2860" t="s">
        <v>10634</v>
      </c>
      <c r="K2860" s="5">
        <v>1005943</v>
      </c>
      <c r="L2860" t="s">
        <v>967</v>
      </c>
      <c r="M2860" t="s">
        <v>1141</v>
      </c>
      <c r="N2860" t="s">
        <v>10635</v>
      </c>
      <c r="O2860" t="s">
        <v>826</v>
      </c>
      <c r="P2860" t="s">
        <v>12118</v>
      </c>
      <c r="Q2860" t="s">
        <v>11435</v>
      </c>
      <c r="R2860" t="s">
        <v>740</v>
      </c>
      <c r="S2860" t="s">
        <v>795</v>
      </c>
      <c r="T2860" t="s">
        <v>15323</v>
      </c>
      <c r="U2860" t="s">
        <v>965</v>
      </c>
      <c r="V2860" t="s">
        <v>10638</v>
      </c>
      <c r="W2860" t="s">
        <v>970</v>
      </c>
      <c r="X2860" t="s">
        <v>15324</v>
      </c>
    </row>
    <row r="2861" spans="2:24" ht="11" outlineLevel="1" x14ac:dyDescent="0.15">
      <c r="B2861" t="s">
        <v>2100</v>
      </c>
      <c r="C2861" t="s">
        <v>1149</v>
      </c>
      <c r="D2861" t="s">
        <v>231</v>
      </c>
      <c r="E2861" t="s">
        <v>10923</v>
      </c>
      <c r="F2861" t="s">
        <v>608</v>
      </c>
      <c r="G2861" t="s">
        <v>1184</v>
      </c>
      <c r="H2861" s="17">
        <v>42431</v>
      </c>
      <c r="I2861" s="15">
        <v>2016</v>
      </c>
      <c r="J2861" t="s">
        <v>10634</v>
      </c>
      <c r="K2861" s="5">
        <v>21936</v>
      </c>
      <c r="L2861" t="s">
        <v>967</v>
      </c>
      <c r="M2861" t="s">
        <v>985</v>
      </c>
      <c r="N2861" t="s">
        <v>10635</v>
      </c>
      <c r="O2861" t="s">
        <v>796</v>
      </c>
      <c r="P2861" t="s">
        <v>11969</v>
      </c>
      <c r="Q2861" t="s">
        <v>11969</v>
      </c>
      <c r="R2861" t="s">
        <v>744</v>
      </c>
      <c r="S2861" t="s">
        <v>795</v>
      </c>
      <c r="T2861" t="s">
        <v>15325</v>
      </c>
      <c r="U2861" t="s">
        <v>965</v>
      </c>
      <c r="V2861" t="s">
        <v>10638</v>
      </c>
      <c r="W2861" t="s">
        <v>970</v>
      </c>
      <c r="X2861" t="s">
        <v>15326</v>
      </c>
    </row>
    <row r="2862" spans="2:24" ht="11" outlineLevel="1" x14ac:dyDescent="0.15">
      <c r="B2862" t="s">
        <v>2100</v>
      </c>
      <c r="C2862" t="s">
        <v>1149</v>
      </c>
      <c r="D2862" t="s">
        <v>231</v>
      </c>
      <c r="E2862" t="s">
        <v>10989</v>
      </c>
      <c r="F2862" t="s">
        <v>608</v>
      </c>
      <c r="G2862" t="s">
        <v>1184</v>
      </c>
      <c r="H2862" s="17">
        <v>42338</v>
      </c>
      <c r="I2862" s="15">
        <v>2016</v>
      </c>
      <c r="J2862" t="s">
        <v>10634</v>
      </c>
      <c r="K2862" s="5">
        <v>-88220</v>
      </c>
      <c r="L2862" t="s">
        <v>967</v>
      </c>
      <c r="M2862" t="s">
        <v>985</v>
      </c>
      <c r="N2862" t="s">
        <v>10635</v>
      </c>
      <c r="O2862" t="s">
        <v>796</v>
      </c>
      <c r="P2862" t="s">
        <v>11969</v>
      </c>
      <c r="Q2862" t="s">
        <v>11969</v>
      </c>
      <c r="R2862" t="s">
        <v>744</v>
      </c>
      <c r="S2862" t="s">
        <v>795</v>
      </c>
      <c r="T2862" t="s">
        <v>15327</v>
      </c>
      <c r="U2862" t="s">
        <v>965</v>
      </c>
      <c r="V2862" t="s">
        <v>10638</v>
      </c>
      <c r="W2862" t="s">
        <v>970</v>
      </c>
      <c r="X2862" t="s">
        <v>15328</v>
      </c>
    </row>
    <row r="2863" spans="2:24" ht="11" outlineLevel="1" x14ac:dyDescent="0.15">
      <c r="B2863" t="s">
        <v>2100</v>
      </c>
      <c r="C2863" t="s">
        <v>1149</v>
      </c>
      <c r="D2863" t="s">
        <v>231</v>
      </c>
      <c r="E2863" t="s">
        <v>10889</v>
      </c>
      <c r="F2863" t="s">
        <v>608</v>
      </c>
      <c r="G2863" t="s">
        <v>1184</v>
      </c>
      <c r="H2863" s="17">
        <v>42705</v>
      </c>
      <c r="I2863" s="15">
        <v>2017</v>
      </c>
      <c r="J2863" t="s">
        <v>10634</v>
      </c>
      <c r="K2863" s="5">
        <v>-17661</v>
      </c>
      <c r="L2863" t="s">
        <v>967</v>
      </c>
      <c r="M2863" t="s">
        <v>985</v>
      </c>
      <c r="N2863" t="s">
        <v>10635</v>
      </c>
      <c r="O2863" t="s">
        <v>796</v>
      </c>
      <c r="P2863" t="s">
        <v>11969</v>
      </c>
      <c r="Q2863" t="s">
        <v>11969</v>
      </c>
      <c r="R2863" t="s">
        <v>744</v>
      </c>
      <c r="S2863" t="s">
        <v>795</v>
      </c>
      <c r="T2863" t="s">
        <v>15329</v>
      </c>
      <c r="U2863" t="s">
        <v>965</v>
      </c>
      <c r="V2863" t="s">
        <v>10638</v>
      </c>
      <c r="W2863" t="s">
        <v>970</v>
      </c>
      <c r="X2863" t="s">
        <v>15330</v>
      </c>
    </row>
    <row r="2864" spans="2:24" ht="11" outlineLevel="1" x14ac:dyDescent="0.15">
      <c r="B2864" t="s">
        <v>2100</v>
      </c>
      <c r="C2864" t="s">
        <v>1149</v>
      </c>
      <c r="D2864" t="s">
        <v>231</v>
      </c>
      <c r="E2864" t="s">
        <v>10649</v>
      </c>
      <c r="F2864" t="s">
        <v>608</v>
      </c>
      <c r="G2864" t="s">
        <v>1184</v>
      </c>
      <c r="H2864" s="17">
        <v>42327</v>
      </c>
      <c r="I2864" s="15">
        <v>2016</v>
      </c>
      <c r="J2864" t="s">
        <v>10634</v>
      </c>
      <c r="K2864" s="5">
        <v>1154771</v>
      </c>
      <c r="L2864" t="s">
        <v>967</v>
      </c>
      <c r="M2864" t="s">
        <v>985</v>
      </c>
      <c r="N2864" t="s">
        <v>10635</v>
      </c>
      <c r="O2864" t="s">
        <v>796</v>
      </c>
      <c r="P2864" t="s">
        <v>11969</v>
      </c>
      <c r="Q2864" t="s">
        <v>11969</v>
      </c>
      <c r="R2864" t="s">
        <v>744</v>
      </c>
      <c r="S2864" t="s">
        <v>795</v>
      </c>
      <c r="T2864" t="s">
        <v>15331</v>
      </c>
      <c r="U2864" t="s">
        <v>965</v>
      </c>
      <c r="V2864" t="s">
        <v>10638</v>
      </c>
      <c r="W2864" t="s">
        <v>970</v>
      </c>
      <c r="X2864" t="s">
        <v>15332</v>
      </c>
    </row>
    <row r="2865" spans="2:24" ht="11" outlineLevel="1" x14ac:dyDescent="0.15">
      <c r="B2865" t="s">
        <v>2100</v>
      </c>
      <c r="C2865" t="s">
        <v>1149</v>
      </c>
      <c r="D2865" t="s">
        <v>231</v>
      </c>
      <c r="E2865" t="s">
        <v>10950</v>
      </c>
      <c r="F2865" t="s">
        <v>608</v>
      </c>
      <c r="G2865" t="s">
        <v>1184</v>
      </c>
      <c r="H2865" s="17">
        <v>42362</v>
      </c>
      <c r="I2865" s="15">
        <v>2016</v>
      </c>
      <c r="J2865" t="s">
        <v>10634</v>
      </c>
      <c r="K2865" s="5">
        <v>-20096</v>
      </c>
      <c r="L2865" t="s">
        <v>967</v>
      </c>
      <c r="M2865" t="s">
        <v>985</v>
      </c>
      <c r="N2865" t="s">
        <v>10635</v>
      </c>
      <c r="O2865" t="s">
        <v>796</v>
      </c>
      <c r="P2865" t="s">
        <v>11969</v>
      </c>
      <c r="Q2865" t="s">
        <v>11969</v>
      </c>
      <c r="R2865" t="s">
        <v>744</v>
      </c>
      <c r="S2865" t="s">
        <v>795</v>
      </c>
      <c r="T2865" t="s">
        <v>15333</v>
      </c>
      <c r="U2865" t="s">
        <v>965</v>
      </c>
      <c r="V2865" t="s">
        <v>10638</v>
      </c>
      <c r="W2865" t="s">
        <v>970</v>
      </c>
      <c r="X2865" t="s">
        <v>15334</v>
      </c>
    </row>
    <row r="2866" spans="2:24" ht="11" outlineLevel="1" x14ac:dyDescent="0.15">
      <c r="B2866" t="s">
        <v>2100</v>
      </c>
      <c r="C2866" t="s">
        <v>1149</v>
      </c>
      <c r="D2866" t="s">
        <v>231</v>
      </c>
      <c r="E2866" t="s">
        <v>10956</v>
      </c>
      <c r="F2866" t="s">
        <v>608</v>
      </c>
      <c r="G2866" t="s">
        <v>1184</v>
      </c>
      <c r="H2866" s="17">
        <v>42402</v>
      </c>
      <c r="I2866" s="15">
        <v>2016</v>
      </c>
      <c r="J2866" t="s">
        <v>10634</v>
      </c>
      <c r="K2866" s="5">
        <v>51631</v>
      </c>
      <c r="L2866" t="s">
        <v>967</v>
      </c>
      <c r="M2866" t="s">
        <v>985</v>
      </c>
      <c r="N2866" t="s">
        <v>10635</v>
      </c>
      <c r="O2866" t="s">
        <v>796</v>
      </c>
      <c r="P2866" t="s">
        <v>11969</v>
      </c>
      <c r="Q2866" t="s">
        <v>11969</v>
      </c>
      <c r="R2866" t="s">
        <v>744</v>
      </c>
      <c r="S2866" t="s">
        <v>795</v>
      </c>
      <c r="T2866" t="s">
        <v>15325</v>
      </c>
      <c r="U2866" t="s">
        <v>965</v>
      </c>
      <c r="V2866" t="s">
        <v>10638</v>
      </c>
      <c r="W2866" t="s">
        <v>970</v>
      </c>
      <c r="X2866" t="s">
        <v>15335</v>
      </c>
    </row>
    <row r="2867" spans="2:24" ht="11" outlineLevel="1" x14ac:dyDescent="0.15">
      <c r="B2867" t="s">
        <v>2102</v>
      </c>
      <c r="C2867" t="s">
        <v>2103</v>
      </c>
      <c r="D2867" t="s">
        <v>280</v>
      </c>
      <c r="E2867" t="s">
        <v>10667</v>
      </c>
      <c r="F2867" t="s">
        <v>15336</v>
      </c>
      <c r="G2867" t="s">
        <v>2104</v>
      </c>
      <c r="H2867" s="17">
        <v>43367</v>
      </c>
      <c r="I2867" s="15">
        <v>2018</v>
      </c>
      <c r="J2867" t="s">
        <v>10634</v>
      </c>
      <c r="K2867" s="5">
        <v>-118252.34</v>
      </c>
      <c r="L2867" t="s">
        <v>967</v>
      </c>
      <c r="M2867" t="s">
        <v>985</v>
      </c>
      <c r="N2867" t="s">
        <v>10635</v>
      </c>
      <c r="O2867" t="s">
        <v>825</v>
      </c>
      <c r="P2867" t="s">
        <v>10636</v>
      </c>
      <c r="Q2867" t="s">
        <v>10636</v>
      </c>
      <c r="R2867" t="s">
        <v>740</v>
      </c>
      <c r="S2867" t="s">
        <v>795</v>
      </c>
      <c r="T2867" t="s">
        <v>15337</v>
      </c>
      <c r="U2867" t="s">
        <v>965</v>
      </c>
      <c r="V2867" t="s">
        <v>10638</v>
      </c>
      <c r="W2867" t="s">
        <v>970</v>
      </c>
      <c r="X2867" t="s">
        <v>15338</v>
      </c>
    </row>
    <row r="2868" spans="2:24" ht="11" outlineLevel="1" x14ac:dyDescent="0.15">
      <c r="B2868" t="s">
        <v>2102</v>
      </c>
      <c r="C2868" t="s">
        <v>2103</v>
      </c>
      <c r="D2868" t="s">
        <v>280</v>
      </c>
      <c r="E2868" t="s">
        <v>10632</v>
      </c>
      <c r="F2868" t="s">
        <v>15336</v>
      </c>
      <c r="G2868" t="s">
        <v>2104</v>
      </c>
      <c r="H2868" s="17">
        <v>43264</v>
      </c>
      <c r="I2868" s="15">
        <v>2018</v>
      </c>
      <c r="J2868" t="s">
        <v>10634</v>
      </c>
      <c r="K2868" s="5">
        <v>0</v>
      </c>
      <c r="L2868" t="s">
        <v>967</v>
      </c>
      <c r="M2868" t="s">
        <v>985</v>
      </c>
      <c r="N2868" t="s">
        <v>10635</v>
      </c>
      <c r="O2868" t="s">
        <v>825</v>
      </c>
      <c r="P2868" t="s">
        <v>10636</v>
      </c>
      <c r="Q2868" t="s">
        <v>10636</v>
      </c>
      <c r="R2868" t="s">
        <v>740</v>
      </c>
      <c r="S2868" t="s">
        <v>795</v>
      </c>
      <c r="T2868" t="s">
        <v>15339</v>
      </c>
      <c r="U2868" t="s">
        <v>965</v>
      </c>
      <c r="V2868" t="s">
        <v>10638</v>
      </c>
      <c r="W2868" t="s">
        <v>970</v>
      </c>
      <c r="X2868" t="s">
        <v>15340</v>
      </c>
    </row>
    <row r="2869" spans="2:24" ht="11" outlineLevel="1" x14ac:dyDescent="0.15">
      <c r="B2869" t="s">
        <v>2102</v>
      </c>
      <c r="C2869" t="s">
        <v>2103</v>
      </c>
      <c r="D2869" t="s">
        <v>280</v>
      </c>
      <c r="E2869" t="s">
        <v>10649</v>
      </c>
      <c r="F2869" t="s">
        <v>15336</v>
      </c>
      <c r="G2869" t="s">
        <v>2104</v>
      </c>
      <c r="H2869" s="17">
        <v>43168</v>
      </c>
      <c r="I2869" s="15">
        <v>2018</v>
      </c>
      <c r="J2869" t="s">
        <v>10634</v>
      </c>
      <c r="K2869" s="5">
        <v>1059850</v>
      </c>
      <c r="L2869" t="s">
        <v>967</v>
      </c>
      <c r="M2869" t="s">
        <v>985</v>
      </c>
      <c r="N2869" t="s">
        <v>10635</v>
      </c>
      <c r="O2869" t="s">
        <v>825</v>
      </c>
      <c r="P2869" t="s">
        <v>10636</v>
      </c>
      <c r="Q2869" t="s">
        <v>10636</v>
      </c>
      <c r="R2869" t="s">
        <v>740</v>
      </c>
      <c r="S2869" t="s">
        <v>795</v>
      </c>
      <c r="T2869" t="s">
        <v>15341</v>
      </c>
      <c r="U2869" t="s">
        <v>965</v>
      </c>
      <c r="V2869" t="s">
        <v>10638</v>
      </c>
      <c r="W2869" t="s">
        <v>970</v>
      </c>
      <c r="X2869" t="s">
        <v>15342</v>
      </c>
    </row>
    <row r="2870" spans="2:24" ht="11" outlineLevel="1" x14ac:dyDescent="0.15">
      <c r="B2870" t="s">
        <v>2102</v>
      </c>
      <c r="C2870" t="s">
        <v>2103</v>
      </c>
      <c r="D2870" t="s">
        <v>280</v>
      </c>
      <c r="E2870" t="s">
        <v>10652</v>
      </c>
      <c r="F2870" t="s">
        <v>15336</v>
      </c>
      <c r="G2870" t="s">
        <v>2104</v>
      </c>
      <c r="H2870" s="17">
        <v>43229</v>
      </c>
      <c r="I2870" s="15">
        <v>2018</v>
      </c>
      <c r="J2870" t="s">
        <v>10634</v>
      </c>
      <c r="K2870" s="5">
        <v>39348</v>
      </c>
      <c r="L2870" t="s">
        <v>967</v>
      </c>
      <c r="M2870" t="s">
        <v>985</v>
      </c>
      <c r="N2870" t="s">
        <v>10635</v>
      </c>
      <c r="O2870" t="s">
        <v>825</v>
      </c>
      <c r="P2870" t="s">
        <v>10636</v>
      </c>
      <c r="Q2870" t="s">
        <v>10636</v>
      </c>
      <c r="R2870" t="s">
        <v>740</v>
      </c>
      <c r="S2870" t="s">
        <v>795</v>
      </c>
      <c r="T2870" t="s">
        <v>15343</v>
      </c>
      <c r="U2870" t="s">
        <v>965</v>
      </c>
      <c r="V2870" t="s">
        <v>10638</v>
      </c>
      <c r="W2870" t="s">
        <v>970</v>
      </c>
      <c r="X2870" t="s">
        <v>15344</v>
      </c>
    </row>
    <row r="2871" spans="2:24" ht="11" outlineLevel="1" x14ac:dyDescent="0.15">
      <c r="B2871" t="s">
        <v>2102</v>
      </c>
      <c r="C2871" t="s">
        <v>2103</v>
      </c>
      <c r="D2871" t="s">
        <v>280</v>
      </c>
      <c r="E2871" t="s">
        <v>10664</v>
      </c>
      <c r="F2871" t="s">
        <v>15336</v>
      </c>
      <c r="G2871" t="s">
        <v>2104</v>
      </c>
      <c r="H2871" s="17">
        <v>43238</v>
      </c>
      <c r="I2871" s="15">
        <v>2018</v>
      </c>
      <c r="J2871" t="s">
        <v>10634</v>
      </c>
      <c r="K2871" s="5">
        <v>121113.75</v>
      </c>
      <c r="L2871" t="s">
        <v>967</v>
      </c>
      <c r="M2871" t="s">
        <v>985</v>
      </c>
      <c r="N2871" t="s">
        <v>10635</v>
      </c>
      <c r="O2871" t="s">
        <v>825</v>
      </c>
      <c r="P2871" t="s">
        <v>10636</v>
      </c>
      <c r="Q2871" t="s">
        <v>10636</v>
      </c>
      <c r="R2871" t="s">
        <v>740</v>
      </c>
      <c r="S2871" t="s">
        <v>795</v>
      </c>
      <c r="T2871" t="s">
        <v>15345</v>
      </c>
      <c r="U2871" t="s">
        <v>965</v>
      </c>
      <c r="V2871" t="s">
        <v>10638</v>
      </c>
      <c r="W2871" t="s">
        <v>970</v>
      </c>
      <c r="X2871" t="s">
        <v>15346</v>
      </c>
    </row>
    <row r="2872" spans="2:24" ht="11" outlineLevel="1" x14ac:dyDescent="0.15">
      <c r="B2872" t="s">
        <v>2102</v>
      </c>
      <c r="C2872" t="s">
        <v>2103</v>
      </c>
      <c r="D2872" t="s">
        <v>280</v>
      </c>
      <c r="E2872" t="s">
        <v>10643</v>
      </c>
      <c r="F2872" t="s">
        <v>15336</v>
      </c>
      <c r="G2872" t="s">
        <v>2104</v>
      </c>
      <c r="H2872" s="17">
        <v>43245</v>
      </c>
      <c r="I2872" s="15">
        <v>2018</v>
      </c>
      <c r="J2872" t="s">
        <v>10634</v>
      </c>
      <c r="K2872" s="5">
        <v>0</v>
      </c>
      <c r="L2872" t="s">
        <v>967</v>
      </c>
      <c r="M2872" t="s">
        <v>985</v>
      </c>
      <c r="N2872" t="s">
        <v>10635</v>
      </c>
      <c r="O2872" t="s">
        <v>825</v>
      </c>
      <c r="P2872" t="s">
        <v>10636</v>
      </c>
      <c r="Q2872" t="s">
        <v>10636</v>
      </c>
      <c r="R2872" t="s">
        <v>740</v>
      </c>
      <c r="S2872" t="s">
        <v>795</v>
      </c>
      <c r="T2872" t="s">
        <v>15347</v>
      </c>
      <c r="U2872" t="s">
        <v>965</v>
      </c>
      <c r="V2872" t="s">
        <v>10638</v>
      </c>
      <c r="W2872" t="s">
        <v>970</v>
      </c>
      <c r="X2872" t="s">
        <v>15348</v>
      </c>
    </row>
    <row r="2873" spans="2:24" ht="11" outlineLevel="1" x14ac:dyDescent="0.15">
      <c r="B2873" t="s">
        <v>2106</v>
      </c>
      <c r="C2873" t="s">
        <v>1322</v>
      </c>
      <c r="D2873" t="s">
        <v>200</v>
      </c>
      <c r="E2873" t="s">
        <v>10649</v>
      </c>
      <c r="F2873" t="s">
        <v>609</v>
      </c>
      <c r="G2873" t="s">
        <v>1547</v>
      </c>
      <c r="H2873" s="17">
        <v>43118</v>
      </c>
      <c r="I2873" s="15">
        <v>2018</v>
      </c>
      <c r="J2873" t="s">
        <v>10634</v>
      </c>
      <c r="K2873" s="5">
        <v>1100355.2</v>
      </c>
      <c r="L2873" t="s">
        <v>967</v>
      </c>
      <c r="M2873" t="s">
        <v>985</v>
      </c>
      <c r="N2873" t="s">
        <v>10635</v>
      </c>
      <c r="O2873" t="s">
        <v>796</v>
      </c>
      <c r="P2873" t="s">
        <v>10671</v>
      </c>
      <c r="Q2873" t="s">
        <v>10886</v>
      </c>
      <c r="R2873" t="s">
        <v>737</v>
      </c>
      <c r="S2873" t="s">
        <v>803</v>
      </c>
      <c r="T2873" t="s">
        <v>15349</v>
      </c>
      <c r="U2873" t="s">
        <v>965</v>
      </c>
      <c r="V2873" t="s">
        <v>10638</v>
      </c>
      <c r="W2873" t="s">
        <v>970</v>
      </c>
      <c r="X2873" t="s">
        <v>15350</v>
      </c>
    </row>
    <row r="2874" spans="2:24" ht="11" outlineLevel="1" x14ac:dyDescent="0.15">
      <c r="B2874" t="s">
        <v>2106</v>
      </c>
      <c r="C2874" t="s">
        <v>1322</v>
      </c>
      <c r="D2874" t="s">
        <v>200</v>
      </c>
      <c r="E2874" t="s">
        <v>10989</v>
      </c>
      <c r="F2874" t="s">
        <v>609</v>
      </c>
      <c r="G2874" t="s">
        <v>1547</v>
      </c>
      <c r="H2874" s="17">
        <v>43173</v>
      </c>
      <c r="I2874" s="15">
        <v>2018</v>
      </c>
      <c r="J2874" t="s">
        <v>10634</v>
      </c>
      <c r="K2874" s="5">
        <v>0</v>
      </c>
      <c r="L2874" t="s">
        <v>967</v>
      </c>
      <c r="M2874" t="s">
        <v>985</v>
      </c>
      <c r="N2874" t="s">
        <v>10635</v>
      </c>
      <c r="O2874" t="s">
        <v>796</v>
      </c>
      <c r="P2874" t="s">
        <v>10671</v>
      </c>
      <c r="Q2874" t="s">
        <v>10886</v>
      </c>
      <c r="R2874" t="s">
        <v>737</v>
      </c>
      <c r="S2874" t="s">
        <v>803</v>
      </c>
      <c r="T2874" t="s">
        <v>15349</v>
      </c>
      <c r="U2874" t="s">
        <v>965</v>
      </c>
      <c r="V2874" t="s">
        <v>10638</v>
      </c>
      <c r="W2874" t="s">
        <v>970</v>
      </c>
      <c r="X2874" t="s">
        <v>15351</v>
      </c>
    </row>
    <row r="2875" spans="2:24" ht="11" outlineLevel="1" x14ac:dyDescent="0.15">
      <c r="B2875" t="s">
        <v>2108</v>
      </c>
      <c r="C2875" t="s">
        <v>2109</v>
      </c>
      <c r="D2875" t="s">
        <v>188</v>
      </c>
      <c r="E2875" t="s">
        <v>10923</v>
      </c>
      <c r="F2875" t="s">
        <v>644</v>
      </c>
      <c r="G2875" t="s">
        <v>1926</v>
      </c>
      <c r="H2875" s="17">
        <v>43164</v>
      </c>
      <c r="I2875" s="15">
        <v>2018</v>
      </c>
      <c r="J2875" t="s">
        <v>10634</v>
      </c>
      <c r="K2875" s="5">
        <v>0</v>
      </c>
      <c r="L2875" t="s">
        <v>967</v>
      </c>
      <c r="M2875" t="s">
        <v>985</v>
      </c>
      <c r="N2875" t="s">
        <v>10635</v>
      </c>
      <c r="O2875" t="s">
        <v>804</v>
      </c>
      <c r="P2875" t="s">
        <v>11712</v>
      </c>
      <c r="Q2875" t="s">
        <v>11712</v>
      </c>
      <c r="R2875" t="s">
        <v>738</v>
      </c>
      <c r="S2875" t="s">
        <v>803</v>
      </c>
      <c r="T2875" t="s">
        <v>15352</v>
      </c>
      <c r="U2875" t="s">
        <v>965</v>
      </c>
      <c r="V2875" t="s">
        <v>10638</v>
      </c>
      <c r="W2875" t="s">
        <v>970</v>
      </c>
      <c r="X2875" t="s">
        <v>15353</v>
      </c>
    </row>
    <row r="2876" spans="2:24" ht="11" outlineLevel="1" x14ac:dyDescent="0.15">
      <c r="B2876" t="s">
        <v>2111</v>
      </c>
      <c r="C2876" t="s">
        <v>380</v>
      </c>
      <c r="E2876" t="s">
        <v>10667</v>
      </c>
      <c r="F2876" t="s">
        <v>714</v>
      </c>
      <c r="G2876" t="s">
        <v>2112</v>
      </c>
      <c r="H2876" s="17">
        <v>43734</v>
      </c>
      <c r="I2876" s="15">
        <v>2019</v>
      </c>
      <c r="J2876" t="s">
        <v>10634</v>
      </c>
      <c r="K2876" s="5">
        <v>-434.89</v>
      </c>
      <c r="L2876" t="s">
        <v>967</v>
      </c>
      <c r="M2876" t="s">
        <v>956</v>
      </c>
      <c r="N2876" t="s">
        <v>10635</v>
      </c>
      <c r="O2876" t="s">
        <v>818</v>
      </c>
      <c r="P2876" t="s">
        <v>10636</v>
      </c>
      <c r="Q2876" t="s">
        <v>10636</v>
      </c>
      <c r="R2876" t="s">
        <v>738</v>
      </c>
      <c r="S2876" t="s">
        <v>795</v>
      </c>
      <c r="T2876" t="s">
        <v>15354</v>
      </c>
      <c r="U2876" t="s">
        <v>965</v>
      </c>
      <c r="V2876" t="s">
        <v>10638</v>
      </c>
      <c r="W2876" t="s">
        <v>970</v>
      </c>
      <c r="X2876" t="s">
        <v>15355</v>
      </c>
    </row>
    <row r="2877" spans="2:24" ht="11" outlineLevel="1" x14ac:dyDescent="0.15">
      <c r="B2877" t="s">
        <v>2111</v>
      </c>
      <c r="C2877" t="s">
        <v>380</v>
      </c>
      <c r="E2877" t="s">
        <v>10649</v>
      </c>
      <c r="F2877" t="s">
        <v>714</v>
      </c>
      <c r="G2877" t="s">
        <v>2112</v>
      </c>
      <c r="H2877" s="17">
        <v>43372</v>
      </c>
      <c r="I2877" s="15">
        <v>2018</v>
      </c>
      <c r="J2877" t="s">
        <v>10634</v>
      </c>
      <c r="K2877" s="5">
        <v>1070928</v>
      </c>
      <c r="L2877" t="s">
        <v>967</v>
      </c>
      <c r="M2877" t="s">
        <v>956</v>
      </c>
      <c r="N2877" t="s">
        <v>10635</v>
      </c>
      <c r="O2877" t="s">
        <v>818</v>
      </c>
      <c r="P2877" t="s">
        <v>10636</v>
      </c>
      <c r="Q2877" t="s">
        <v>15356</v>
      </c>
      <c r="R2877" t="s">
        <v>738</v>
      </c>
      <c r="S2877" t="s">
        <v>795</v>
      </c>
      <c r="T2877" t="s">
        <v>15357</v>
      </c>
      <c r="U2877" t="s">
        <v>965</v>
      </c>
      <c r="V2877" t="s">
        <v>10638</v>
      </c>
      <c r="W2877" t="s">
        <v>970</v>
      </c>
      <c r="X2877" t="s">
        <v>15358</v>
      </c>
    </row>
    <row r="2878" spans="2:24" ht="11" outlineLevel="1" x14ac:dyDescent="0.15">
      <c r="B2878" t="s">
        <v>2111</v>
      </c>
      <c r="C2878" t="s">
        <v>380</v>
      </c>
      <c r="E2878" t="s">
        <v>10652</v>
      </c>
      <c r="F2878" t="s">
        <v>714</v>
      </c>
      <c r="G2878" t="s">
        <v>2112</v>
      </c>
      <c r="H2878" s="17">
        <v>43419</v>
      </c>
      <c r="I2878" s="15">
        <v>2019</v>
      </c>
      <c r="J2878" t="s">
        <v>10634</v>
      </c>
      <c r="K2878" s="5">
        <v>0</v>
      </c>
      <c r="L2878" t="s">
        <v>967</v>
      </c>
      <c r="M2878" t="s">
        <v>956</v>
      </c>
      <c r="N2878" t="s">
        <v>10635</v>
      </c>
      <c r="O2878" t="s">
        <v>818</v>
      </c>
      <c r="P2878" t="s">
        <v>10636</v>
      </c>
      <c r="Q2878" t="s">
        <v>15356</v>
      </c>
      <c r="R2878" t="s">
        <v>738</v>
      </c>
      <c r="S2878" t="s">
        <v>795</v>
      </c>
      <c r="T2878" t="s">
        <v>15359</v>
      </c>
      <c r="U2878" t="s">
        <v>965</v>
      </c>
      <c r="V2878" t="s">
        <v>10638</v>
      </c>
      <c r="W2878" t="s">
        <v>970</v>
      </c>
      <c r="X2878" t="s">
        <v>15360</v>
      </c>
    </row>
    <row r="2879" spans="2:24" ht="11" outlineLevel="1" x14ac:dyDescent="0.15">
      <c r="B2879" t="s">
        <v>2111</v>
      </c>
      <c r="C2879" t="s">
        <v>380</v>
      </c>
      <c r="E2879" t="s">
        <v>10664</v>
      </c>
      <c r="F2879" t="s">
        <v>714</v>
      </c>
      <c r="G2879" t="s">
        <v>2112</v>
      </c>
      <c r="H2879" s="17">
        <v>43580</v>
      </c>
      <c r="I2879" s="15">
        <v>2019</v>
      </c>
      <c r="J2879" t="s">
        <v>10634</v>
      </c>
      <c r="K2879" s="5">
        <v>0</v>
      </c>
      <c r="L2879" t="s">
        <v>967</v>
      </c>
      <c r="M2879" t="s">
        <v>956</v>
      </c>
      <c r="N2879" t="s">
        <v>10635</v>
      </c>
      <c r="O2879" t="s">
        <v>818</v>
      </c>
      <c r="P2879" t="s">
        <v>10636</v>
      </c>
      <c r="Q2879" t="s">
        <v>10636</v>
      </c>
      <c r="R2879" t="s">
        <v>738</v>
      </c>
      <c r="S2879" t="s">
        <v>795</v>
      </c>
      <c r="T2879" t="s">
        <v>12263</v>
      </c>
      <c r="U2879" t="s">
        <v>965</v>
      </c>
      <c r="V2879" t="s">
        <v>10638</v>
      </c>
      <c r="W2879" t="s">
        <v>970</v>
      </c>
      <c r="X2879" t="s">
        <v>15361</v>
      </c>
    </row>
    <row r="2880" spans="2:24" ht="11" outlineLevel="1" x14ac:dyDescent="0.15">
      <c r="B2880" t="s">
        <v>2114</v>
      </c>
      <c r="C2880" t="s">
        <v>1149</v>
      </c>
      <c r="D2880" t="s">
        <v>293</v>
      </c>
      <c r="E2880" t="s">
        <v>10950</v>
      </c>
      <c r="F2880" t="s">
        <v>15082</v>
      </c>
      <c r="G2880" t="s">
        <v>2019</v>
      </c>
      <c r="H2880" s="17">
        <v>42593</v>
      </c>
      <c r="I2880" s="15">
        <v>2016</v>
      </c>
      <c r="J2880" t="s">
        <v>10634</v>
      </c>
      <c r="K2880" s="5">
        <v>0</v>
      </c>
      <c r="L2880" t="s">
        <v>967</v>
      </c>
      <c r="M2880" t="s">
        <v>985</v>
      </c>
      <c r="N2880" t="s">
        <v>10635</v>
      </c>
      <c r="O2880" t="s">
        <v>818</v>
      </c>
      <c r="P2880" t="s">
        <v>10671</v>
      </c>
      <c r="Q2880" t="s">
        <v>13490</v>
      </c>
      <c r="R2880" t="s">
        <v>739</v>
      </c>
      <c r="S2880" t="s">
        <v>795</v>
      </c>
      <c r="T2880" t="s">
        <v>15362</v>
      </c>
      <c r="U2880" t="s">
        <v>965</v>
      </c>
      <c r="V2880" t="s">
        <v>10638</v>
      </c>
      <c r="W2880" t="s">
        <v>970</v>
      </c>
      <c r="X2880" t="s">
        <v>15363</v>
      </c>
    </row>
    <row r="2881" spans="2:24" ht="11" outlineLevel="1" x14ac:dyDescent="0.15">
      <c r="B2881" t="s">
        <v>2114</v>
      </c>
      <c r="C2881" t="s">
        <v>1149</v>
      </c>
      <c r="D2881" t="s">
        <v>293</v>
      </c>
      <c r="E2881" t="s">
        <v>10923</v>
      </c>
      <c r="F2881" t="s">
        <v>15082</v>
      </c>
      <c r="G2881" t="s">
        <v>2019</v>
      </c>
      <c r="H2881" s="17">
        <v>42642</v>
      </c>
      <c r="I2881" s="15">
        <v>2016</v>
      </c>
      <c r="J2881" t="s">
        <v>10634</v>
      </c>
      <c r="K2881" s="5">
        <v>-240247.77</v>
      </c>
      <c r="L2881" t="s">
        <v>967</v>
      </c>
      <c r="M2881" t="s">
        <v>985</v>
      </c>
      <c r="N2881" t="s">
        <v>10635</v>
      </c>
      <c r="O2881" t="s">
        <v>818</v>
      </c>
      <c r="P2881" t="s">
        <v>10671</v>
      </c>
      <c r="Q2881" t="s">
        <v>13490</v>
      </c>
      <c r="R2881" t="s">
        <v>739</v>
      </c>
      <c r="S2881" t="s">
        <v>795</v>
      </c>
      <c r="T2881" t="s">
        <v>15362</v>
      </c>
      <c r="U2881" t="s">
        <v>965</v>
      </c>
      <c r="V2881" t="s">
        <v>10638</v>
      </c>
      <c r="W2881" t="s">
        <v>970</v>
      </c>
      <c r="X2881" t="s">
        <v>15364</v>
      </c>
    </row>
    <row r="2882" spans="2:24" ht="11" outlineLevel="1" x14ac:dyDescent="0.15">
      <c r="B2882" t="s">
        <v>2114</v>
      </c>
      <c r="C2882" t="s">
        <v>1149</v>
      </c>
      <c r="D2882" t="s">
        <v>293</v>
      </c>
      <c r="E2882" t="s">
        <v>10649</v>
      </c>
      <c r="F2882" t="s">
        <v>15082</v>
      </c>
      <c r="G2882" t="s">
        <v>2019</v>
      </c>
      <c r="H2882" s="17">
        <v>42530</v>
      </c>
      <c r="I2882" s="15">
        <v>2016</v>
      </c>
      <c r="J2882" t="s">
        <v>10634</v>
      </c>
      <c r="K2882" s="5">
        <v>1310205</v>
      </c>
      <c r="L2882" t="s">
        <v>967</v>
      </c>
      <c r="M2882" t="s">
        <v>985</v>
      </c>
      <c r="N2882" t="s">
        <v>10635</v>
      </c>
      <c r="O2882" t="s">
        <v>818</v>
      </c>
      <c r="P2882" t="s">
        <v>10671</v>
      </c>
      <c r="Q2882" t="s">
        <v>13490</v>
      </c>
      <c r="R2882" t="s">
        <v>739</v>
      </c>
      <c r="S2882" t="s">
        <v>795</v>
      </c>
      <c r="T2882" t="s">
        <v>15362</v>
      </c>
      <c r="U2882" t="s">
        <v>965</v>
      </c>
      <c r="V2882" t="s">
        <v>10638</v>
      </c>
      <c r="W2882" t="s">
        <v>970</v>
      </c>
      <c r="X2882" t="s">
        <v>15365</v>
      </c>
    </row>
    <row r="2883" spans="2:24" ht="11" outlineLevel="1" x14ac:dyDescent="0.15">
      <c r="B2883" t="s">
        <v>2114</v>
      </c>
      <c r="C2883" t="s">
        <v>1149</v>
      </c>
      <c r="D2883" t="s">
        <v>293</v>
      </c>
      <c r="E2883" t="s">
        <v>10989</v>
      </c>
      <c r="F2883" t="s">
        <v>15082</v>
      </c>
      <c r="G2883" t="s">
        <v>2019</v>
      </c>
      <c r="H2883" s="17">
        <v>42578</v>
      </c>
      <c r="I2883" s="15">
        <v>2016</v>
      </c>
      <c r="J2883" t="s">
        <v>10634</v>
      </c>
      <c r="K2883" s="5">
        <v>0</v>
      </c>
      <c r="L2883" t="s">
        <v>967</v>
      </c>
      <c r="M2883" t="s">
        <v>985</v>
      </c>
      <c r="N2883" t="s">
        <v>10635</v>
      </c>
      <c r="O2883" t="s">
        <v>818</v>
      </c>
      <c r="P2883" t="s">
        <v>10671</v>
      </c>
      <c r="Q2883" t="s">
        <v>13490</v>
      </c>
      <c r="R2883" t="s">
        <v>739</v>
      </c>
      <c r="S2883" t="s">
        <v>795</v>
      </c>
      <c r="T2883" t="s">
        <v>15362</v>
      </c>
      <c r="U2883" t="s">
        <v>965</v>
      </c>
      <c r="V2883" t="s">
        <v>10638</v>
      </c>
      <c r="W2883" t="s">
        <v>970</v>
      </c>
      <c r="X2883" t="s">
        <v>15366</v>
      </c>
    </row>
    <row r="2884" spans="2:24" ht="11" outlineLevel="1" x14ac:dyDescent="0.15">
      <c r="B2884" t="s">
        <v>2114</v>
      </c>
      <c r="C2884" t="s">
        <v>1149</v>
      </c>
      <c r="D2884" t="s">
        <v>293</v>
      </c>
      <c r="E2884" t="s">
        <v>10956</v>
      </c>
      <c r="F2884" t="s">
        <v>15082</v>
      </c>
      <c r="G2884" t="s">
        <v>2019</v>
      </c>
      <c r="H2884" s="17">
        <v>42626</v>
      </c>
      <c r="I2884" s="15">
        <v>2016</v>
      </c>
      <c r="J2884" t="s">
        <v>10634</v>
      </c>
      <c r="K2884" s="5">
        <v>0</v>
      </c>
      <c r="L2884" t="s">
        <v>967</v>
      </c>
      <c r="M2884" t="s">
        <v>985</v>
      </c>
      <c r="N2884" t="s">
        <v>10635</v>
      </c>
      <c r="O2884" t="s">
        <v>818</v>
      </c>
      <c r="P2884" t="s">
        <v>10671</v>
      </c>
      <c r="Q2884" t="s">
        <v>13490</v>
      </c>
      <c r="R2884" t="s">
        <v>739</v>
      </c>
      <c r="S2884" t="s">
        <v>795</v>
      </c>
      <c r="T2884" t="s">
        <v>15362</v>
      </c>
      <c r="U2884" t="s">
        <v>965</v>
      </c>
      <c r="V2884" t="s">
        <v>10638</v>
      </c>
      <c r="W2884" t="s">
        <v>970</v>
      </c>
      <c r="X2884" t="s">
        <v>15367</v>
      </c>
    </row>
    <row r="2885" spans="2:24" ht="11" outlineLevel="1" x14ac:dyDescent="0.15">
      <c r="B2885" t="s">
        <v>2116</v>
      </c>
      <c r="C2885" t="s">
        <v>2117</v>
      </c>
      <c r="D2885" t="s">
        <v>177</v>
      </c>
      <c r="E2885" t="s">
        <v>10664</v>
      </c>
      <c r="F2885" t="s">
        <v>11029</v>
      </c>
      <c r="G2885" t="s">
        <v>992</v>
      </c>
      <c r="H2885" s="17">
        <v>43986</v>
      </c>
      <c r="I2885" s="15">
        <v>2020</v>
      </c>
      <c r="J2885" t="s">
        <v>10634</v>
      </c>
      <c r="K2885" s="5">
        <v>0</v>
      </c>
      <c r="L2885" t="s">
        <v>967</v>
      </c>
      <c r="M2885" t="s">
        <v>985</v>
      </c>
      <c r="N2885" t="s">
        <v>10635</v>
      </c>
      <c r="O2885" t="s">
        <v>796</v>
      </c>
      <c r="P2885" t="s">
        <v>10671</v>
      </c>
      <c r="Q2885" t="s">
        <v>10671</v>
      </c>
      <c r="R2885" t="s">
        <v>739</v>
      </c>
      <c r="S2885" t="s">
        <v>795</v>
      </c>
      <c r="T2885" t="s">
        <v>15368</v>
      </c>
      <c r="U2885" t="s">
        <v>965</v>
      </c>
      <c r="V2885" t="s">
        <v>10638</v>
      </c>
      <c r="W2885" t="s">
        <v>970</v>
      </c>
      <c r="X2885" t="s">
        <v>15369</v>
      </c>
    </row>
    <row r="2886" spans="2:24" ht="11" outlineLevel="1" x14ac:dyDescent="0.15">
      <c r="B2886" t="s">
        <v>2116</v>
      </c>
      <c r="C2886" t="s">
        <v>2117</v>
      </c>
      <c r="D2886" t="s">
        <v>177</v>
      </c>
      <c r="E2886" t="s">
        <v>10649</v>
      </c>
      <c r="F2886" t="s">
        <v>11029</v>
      </c>
      <c r="G2886" t="s">
        <v>992</v>
      </c>
      <c r="H2886" s="17">
        <v>43733</v>
      </c>
      <c r="I2886" s="15">
        <v>2019</v>
      </c>
      <c r="J2886" t="s">
        <v>10634</v>
      </c>
      <c r="K2886" s="5">
        <v>1119069</v>
      </c>
      <c r="L2886" t="s">
        <v>967</v>
      </c>
      <c r="M2886" t="s">
        <v>985</v>
      </c>
      <c r="N2886" t="s">
        <v>10635</v>
      </c>
      <c r="O2886" t="s">
        <v>796</v>
      </c>
      <c r="P2886" t="s">
        <v>10671</v>
      </c>
      <c r="Q2886" t="s">
        <v>10671</v>
      </c>
      <c r="R2886" t="s">
        <v>739</v>
      </c>
      <c r="S2886" t="s">
        <v>795</v>
      </c>
      <c r="T2886" t="s">
        <v>15370</v>
      </c>
      <c r="U2886" t="s">
        <v>965</v>
      </c>
      <c r="V2886" t="s">
        <v>10638</v>
      </c>
      <c r="W2886" t="s">
        <v>970</v>
      </c>
      <c r="X2886" t="s">
        <v>15371</v>
      </c>
    </row>
    <row r="2887" spans="2:24" ht="11" outlineLevel="1" x14ac:dyDescent="0.15">
      <c r="B2887" t="s">
        <v>2116</v>
      </c>
      <c r="C2887" t="s">
        <v>2117</v>
      </c>
      <c r="D2887" t="s">
        <v>177</v>
      </c>
      <c r="E2887" t="s">
        <v>10643</v>
      </c>
      <c r="F2887" t="s">
        <v>11029</v>
      </c>
      <c r="G2887" t="s">
        <v>992</v>
      </c>
      <c r="H2887" s="17">
        <v>44033</v>
      </c>
      <c r="I2887" s="15">
        <v>2020</v>
      </c>
      <c r="J2887" t="s">
        <v>10634</v>
      </c>
      <c r="K2887" s="5">
        <v>-49186.12</v>
      </c>
      <c r="L2887" t="s">
        <v>967</v>
      </c>
      <c r="M2887" t="s">
        <v>985</v>
      </c>
      <c r="N2887" t="s">
        <v>10635</v>
      </c>
      <c r="O2887" t="s">
        <v>796</v>
      </c>
      <c r="P2887" t="s">
        <v>10671</v>
      </c>
      <c r="Q2887" t="s">
        <v>10671</v>
      </c>
      <c r="R2887" t="s">
        <v>739</v>
      </c>
      <c r="S2887" t="s">
        <v>795</v>
      </c>
      <c r="T2887" t="s">
        <v>15368</v>
      </c>
      <c r="U2887" t="s">
        <v>965</v>
      </c>
      <c r="V2887" t="s">
        <v>10638</v>
      </c>
      <c r="W2887" t="s">
        <v>970</v>
      </c>
      <c r="X2887" t="s">
        <v>15372</v>
      </c>
    </row>
    <row r="2888" spans="2:24" ht="11" outlineLevel="1" x14ac:dyDescent="0.15">
      <c r="B2888" t="s">
        <v>2116</v>
      </c>
      <c r="C2888" t="s">
        <v>2117</v>
      </c>
      <c r="D2888" t="s">
        <v>177</v>
      </c>
      <c r="E2888" t="s">
        <v>10652</v>
      </c>
      <c r="F2888" t="s">
        <v>11029</v>
      </c>
      <c r="G2888" t="s">
        <v>992</v>
      </c>
      <c r="H2888" s="17">
        <v>43871</v>
      </c>
      <c r="I2888" s="15">
        <v>2020</v>
      </c>
      <c r="J2888" t="s">
        <v>10634</v>
      </c>
      <c r="K2888" s="5">
        <v>0</v>
      </c>
      <c r="L2888" t="s">
        <v>967</v>
      </c>
      <c r="M2888" t="s">
        <v>985</v>
      </c>
      <c r="N2888" t="s">
        <v>10635</v>
      </c>
      <c r="O2888" t="s">
        <v>796</v>
      </c>
      <c r="P2888" t="s">
        <v>10671</v>
      </c>
      <c r="Q2888" t="s">
        <v>10671</v>
      </c>
      <c r="R2888" t="s">
        <v>739</v>
      </c>
      <c r="S2888" t="s">
        <v>795</v>
      </c>
      <c r="T2888" t="s">
        <v>15373</v>
      </c>
      <c r="U2888" t="s">
        <v>965</v>
      </c>
      <c r="V2888" t="s">
        <v>10638</v>
      </c>
      <c r="W2888" t="s">
        <v>970</v>
      </c>
      <c r="X2888" t="s">
        <v>15374</v>
      </c>
    </row>
    <row r="2889" spans="2:24" ht="11" outlineLevel="1" x14ac:dyDescent="0.15">
      <c r="B2889" t="s">
        <v>2119</v>
      </c>
      <c r="C2889" t="s">
        <v>2080</v>
      </c>
      <c r="D2889" t="s">
        <v>200</v>
      </c>
      <c r="E2889" t="s">
        <v>10649</v>
      </c>
      <c r="F2889" t="s">
        <v>609</v>
      </c>
      <c r="G2889" t="s">
        <v>1547</v>
      </c>
      <c r="H2889" s="17">
        <v>42331</v>
      </c>
      <c r="I2889" s="15">
        <v>2016</v>
      </c>
      <c r="J2889" t="s">
        <v>10634</v>
      </c>
      <c r="K2889" s="5">
        <v>1067843.01</v>
      </c>
      <c r="L2889" t="s">
        <v>967</v>
      </c>
      <c r="M2889" t="s">
        <v>985</v>
      </c>
      <c r="N2889" t="s">
        <v>10635</v>
      </c>
      <c r="O2889" t="s">
        <v>796</v>
      </c>
      <c r="P2889" t="s">
        <v>10671</v>
      </c>
      <c r="Q2889" t="s">
        <v>10685</v>
      </c>
      <c r="R2889" t="s">
        <v>737</v>
      </c>
      <c r="S2889" t="s">
        <v>803</v>
      </c>
      <c r="T2889" t="s">
        <v>15375</v>
      </c>
      <c r="U2889" t="s">
        <v>965</v>
      </c>
      <c r="V2889" t="s">
        <v>10638</v>
      </c>
      <c r="W2889" t="s">
        <v>970</v>
      </c>
      <c r="X2889" t="s">
        <v>15376</v>
      </c>
    </row>
    <row r="2890" spans="2:24" ht="11" outlineLevel="1" x14ac:dyDescent="0.15">
      <c r="B2890" t="s">
        <v>2121</v>
      </c>
      <c r="C2890" t="s">
        <v>381</v>
      </c>
      <c r="E2890" t="s">
        <v>10649</v>
      </c>
      <c r="F2890" t="s">
        <v>698</v>
      </c>
      <c r="G2890" t="s">
        <v>2122</v>
      </c>
      <c r="H2890" s="17">
        <v>45621</v>
      </c>
      <c r="I2890" s="15">
        <v>2025</v>
      </c>
      <c r="J2890" t="s">
        <v>10634</v>
      </c>
      <c r="K2890" s="5">
        <v>1052092</v>
      </c>
      <c r="L2890" t="s">
        <v>967</v>
      </c>
      <c r="M2890" t="s">
        <v>956</v>
      </c>
      <c r="N2890" t="s">
        <v>10635</v>
      </c>
      <c r="O2890" t="s">
        <v>825</v>
      </c>
      <c r="P2890" t="s">
        <v>14662</v>
      </c>
      <c r="Q2890" t="s">
        <v>11435</v>
      </c>
      <c r="R2890" t="s">
        <v>740</v>
      </c>
      <c r="S2890" t="s">
        <v>795</v>
      </c>
      <c r="T2890" t="s">
        <v>15377</v>
      </c>
      <c r="U2890" t="s">
        <v>965</v>
      </c>
      <c r="V2890" t="s">
        <v>10638</v>
      </c>
      <c r="W2890" t="s">
        <v>970</v>
      </c>
      <c r="X2890" t="s">
        <v>15378</v>
      </c>
    </row>
    <row r="2891" spans="2:24" ht="11" outlineLevel="1" x14ac:dyDescent="0.15">
      <c r="B2891" t="s">
        <v>2121</v>
      </c>
      <c r="C2891" t="s">
        <v>381</v>
      </c>
      <c r="E2891" t="s">
        <v>10652</v>
      </c>
      <c r="F2891" t="s">
        <v>698</v>
      </c>
      <c r="G2891" t="s">
        <v>2122</v>
      </c>
      <c r="H2891" s="17">
        <v>45649</v>
      </c>
      <c r="I2891" s="15">
        <v>2025</v>
      </c>
      <c r="J2891" t="s">
        <v>10634</v>
      </c>
      <c r="K2891" s="5">
        <v>0</v>
      </c>
      <c r="L2891" t="s">
        <v>967</v>
      </c>
      <c r="M2891" t="s">
        <v>956</v>
      </c>
      <c r="N2891" t="s">
        <v>10635</v>
      </c>
      <c r="O2891" t="s">
        <v>825</v>
      </c>
      <c r="P2891" t="s">
        <v>14662</v>
      </c>
      <c r="Q2891" t="s">
        <v>11435</v>
      </c>
      <c r="R2891" t="s">
        <v>740</v>
      </c>
      <c r="S2891" t="s">
        <v>795</v>
      </c>
      <c r="T2891" t="s">
        <v>15379</v>
      </c>
      <c r="U2891" t="s">
        <v>965</v>
      </c>
      <c r="V2891" t="s">
        <v>10638</v>
      </c>
      <c r="W2891" t="s">
        <v>970</v>
      </c>
      <c r="X2891" t="s">
        <v>15380</v>
      </c>
    </row>
    <row r="2892" spans="2:24" ht="11" outlineLevel="1" x14ac:dyDescent="0.15">
      <c r="B2892" t="s">
        <v>2124</v>
      </c>
      <c r="C2892" t="s">
        <v>2125</v>
      </c>
      <c r="D2892" t="s">
        <v>188</v>
      </c>
      <c r="E2892" t="s">
        <v>10950</v>
      </c>
      <c r="F2892" t="s">
        <v>644</v>
      </c>
      <c r="G2892" t="s">
        <v>1926</v>
      </c>
      <c r="H2892" s="17">
        <v>42213</v>
      </c>
      <c r="I2892" s="15">
        <v>2015</v>
      </c>
      <c r="J2892" t="s">
        <v>10634</v>
      </c>
      <c r="K2892" s="5">
        <v>79762</v>
      </c>
      <c r="L2892" t="s">
        <v>967</v>
      </c>
      <c r="M2892" t="s">
        <v>985</v>
      </c>
      <c r="N2892" t="s">
        <v>10635</v>
      </c>
      <c r="O2892" t="s">
        <v>804</v>
      </c>
      <c r="P2892" t="s">
        <v>11712</v>
      </c>
      <c r="Q2892" t="s">
        <v>15381</v>
      </c>
      <c r="R2892" t="s">
        <v>738</v>
      </c>
      <c r="S2892" t="s">
        <v>803</v>
      </c>
      <c r="T2892" t="s">
        <v>15382</v>
      </c>
      <c r="U2892" t="s">
        <v>965</v>
      </c>
      <c r="V2892" t="s">
        <v>10638</v>
      </c>
      <c r="W2892" t="s">
        <v>970</v>
      </c>
      <c r="X2892" t="s">
        <v>15383</v>
      </c>
    </row>
    <row r="2893" spans="2:24" ht="11" outlineLevel="1" x14ac:dyDescent="0.15">
      <c r="B2893" t="s">
        <v>2124</v>
      </c>
      <c r="C2893" t="s">
        <v>2125</v>
      </c>
      <c r="D2893" t="s">
        <v>188</v>
      </c>
      <c r="E2893" t="s">
        <v>10889</v>
      </c>
      <c r="F2893" t="s">
        <v>644</v>
      </c>
      <c r="G2893" t="s">
        <v>1926</v>
      </c>
      <c r="H2893" s="17">
        <v>42402</v>
      </c>
      <c r="I2893" s="15">
        <v>2016</v>
      </c>
      <c r="J2893" t="s">
        <v>10634</v>
      </c>
      <c r="K2893" s="5">
        <v>0</v>
      </c>
      <c r="L2893" t="s">
        <v>967</v>
      </c>
      <c r="M2893" t="s">
        <v>985</v>
      </c>
      <c r="N2893" t="s">
        <v>10635</v>
      </c>
      <c r="O2893" t="s">
        <v>804</v>
      </c>
      <c r="P2893" t="s">
        <v>11712</v>
      </c>
      <c r="Q2893" t="s">
        <v>14861</v>
      </c>
      <c r="R2893" t="s">
        <v>738</v>
      </c>
      <c r="S2893" t="s">
        <v>803</v>
      </c>
      <c r="T2893" t="s">
        <v>15384</v>
      </c>
      <c r="U2893" t="s">
        <v>965</v>
      </c>
      <c r="V2893" t="s">
        <v>10638</v>
      </c>
      <c r="W2893" t="s">
        <v>970</v>
      </c>
      <c r="X2893" t="s">
        <v>15385</v>
      </c>
    </row>
    <row r="2894" spans="2:24" ht="11" outlineLevel="1" x14ac:dyDescent="0.15">
      <c r="B2894" t="s">
        <v>2124</v>
      </c>
      <c r="C2894" t="s">
        <v>2125</v>
      </c>
      <c r="D2894" t="s">
        <v>188</v>
      </c>
      <c r="E2894" t="s">
        <v>10956</v>
      </c>
      <c r="F2894" t="s">
        <v>644</v>
      </c>
      <c r="G2894" t="s">
        <v>1926</v>
      </c>
      <c r="H2894" s="17">
        <v>42226</v>
      </c>
      <c r="I2894" s="15">
        <v>2015</v>
      </c>
      <c r="J2894" t="s">
        <v>10634</v>
      </c>
      <c r="K2894" s="5">
        <v>0</v>
      </c>
      <c r="L2894" t="s">
        <v>967</v>
      </c>
      <c r="M2894" t="s">
        <v>985</v>
      </c>
      <c r="N2894" t="s">
        <v>10635</v>
      </c>
      <c r="O2894" t="s">
        <v>804</v>
      </c>
      <c r="P2894" t="s">
        <v>11712</v>
      </c>
      <c r="Q2894" t="s">
        <v>15381</v>
      </c>
      <c r="R2894" t="s">
        <v>738</v>
      </c>
      <c r="S2894" t="s">
        <v>803</v>
      </c>
      <c r="T2894" t="s">
        <v>15386</v>
      </c>
      <c r="U2894" t="s">
        <v>965</v>
      </c>
      <c r="V2894" t="s">
        <v>10638</v>
      </c>
      <c r="W2894" t="s">
        <v>970</v>
      </c>
      <c r="X2894" t="s">
        <v>15387</v>
      </c>
    </row>
    <row r="2895" spans="2:24" ht="11" outlineLevel="1" x14ac:dyDescent="0.15">
      <c r="B2895" t="s">
        <v>2124</v>
      </c>
      <c r="C2895" t="s">
        <v>2125</v>
      </c>
      <c r="D2895" t="s">
        <v>188</v>
      </c>
      <c r="E2895" t="s">
        <v>10989</v>
      </c>
      <c r="F2895" t="s">
        <v>644</v>
      </c>
      <c r="G2895" t="s">
        <v>1926</v>
      </c>
      <c r="H2895" s="17">
        <v>42200</v>
      </c>
      <c r="I2895" s="15">
        <v>2015</v>
      </c>
      <c r="J2895" t="s">
        <v>10634</v>
      </c>
      <c r="K2895" s="5">
        <v>-79762</v>
      </c>
      <c r="L2895" t="s">
        <v>967</v>
      </c>
      <c r="M2895" t="s">
        <v>985</v>
      </c>
      <c r="N2895" t="s">
        <v>10635</v>
      </c>
      <c r="O2895" t="s">
        <v>804</v>
      </c>
      <c r="P2895" t="s">
        <v>11712</v>
      </c>
      <c r="Q2895" t="s">
        <v>15381</v>
      </c>
      <c r="R2895" t="s">
        <v>738</v>
      </c>
      <c r="S2895" t="s">
        <v>803</v>
      </c>
      <c r="T2895" t="s">
        <v>15388</v>
      </c>
      <c r="U2895" t="s">
        <v>965</v>
      </c>
      <c r="V2895" t="s">
        <v>10638</v>
      </c>
      <c r="W2895" t="s">
        <v>970</v>
      </c>
      <c r="X2895" t="s">
        <v>15389</v>
      </c>
    </row>
    <row r="2896" spans="2:24" ht="11" outlineLevel="1" x14ac:dyDescent="0.15">
      <c r="B2896" t="s">
        <v>2124</v>
      </c>
      <c r="C2896" t="s">
        <v>2125</v>
      </c>
      <c r="D2896" t="s">
        <v>188</v>
      </c>
      <c r="E2896" t="s">
        <v>10923</v>
      </c>
      <c r="F2896" t="s">
        <v>644</v>
      </c>
      <c r="G2896" t="s">
        <v>1926</v>
      </c>
      <c r="H2896" s="17">
        <v>42255</v>
      </c>
      <c r="I2896" s="15">
        <v>2015</v>
      </c>
      <c r="J2896" t="s">
        <v>10634</v>
      </c>
      <c r="K2896" s="5">
        <v>0</v>
      </c>
      <c r="L2896" t="s">
        <v>967</v>
      </c>
      <c r="M2896" t="s">
        <v>985</v>
      </c>
      <c r="N2896" t="s">
        <v>10635</v>
      </c>
      <c r="O2896" t="s">
        <v>804</v>
      </c>
      <c r="P2896" t="s">
        <v>11712</v>
      </c>
      <c r="Q2896" t="s">
        <v>15381</v>
      </c>
      <c r="R2896" t="s">
        <v>738</v>
      </c>
      <c r="S2896" t="s">
        <v>803</v>
      </c>
      <c r="T2896" t="s">
        <v>15390</v>
      </c>
      <c r="U2896" t="s">
        <v>965</v>
      </c>
      <c r="V2896" t="s">
        <v>10638</v>
      </c>
      <c r="W2896" t="s">
        <v>970</v>
      </c>
      <c r="X2896" t="s">
        <v>15391</v>
      </c>
    </row>
    <row r="2897" spans="2:24" ht="11" outlineLevel="1" x14ac:dyDescent="0.15">
      <c r="B2897" t="s">
        <v>2127</v>
      </c>
      <c r="C2897" t="s">
        <v>382</v>
      </c>
      <c r="E2897" t="s">
        <v>10649</v>
      </c>
      <c r="F2897" t="s">
        <v>11297</v>
      </c>
      <c r="G2897" t="s">
        <v>1022</v>
      </c>
      <c r="H2897" s="17">
        <v>44392</v>
      </c>
      <c r="I2897" s="15">
        <v>2021</v>
      </c>
      <c r="J2897" t="s">
        <v>10634</v>
      </c>
      <c r="K2897" s="5">
        <v>1050154</v>
      </c>
      <c r="L2897" t="s">
        <v>967</v>
      </c>
      <c r="M2897" t="s">
        <v>956</v>
      </c>
      <c r="N2897" t="s">
        <v>10635</v>
      </c>
      <c r="O2897" t="s">
        <v>825</v>
      </c>
      <c r="P2897" t="s">
        <v>15206</v>
      </c>
      <c r="R2897" t="s">
        <v>740</v>
      </c>
      <c r="S2897" t="s">
        <v>795</v>
      </c>
      <c r="T2897" t="s">
        <v>15392</v>
      </c>
      <c r="U2897" t="s">
        <v>965</v>
      </c>
      <c r="V2897" t="s">
        <v>10638</v>
      </c>
      <c r="W2897" t="s">
        <v>970</v>
      </c>
      <c r="X2897" t="s">
        <v>15393</v>
      </c>
    </row>
    <row r="2898" spans="2:24" ht="11" outlineLevel="1" x14ac:dyDescent="0.15">
      <c r="B2898" t="s">
        <v>2127</v>
      </c>
      <c r="C2898" t="s">
        <v>382</v>
      </c>
      <c r="E2898" t="s">
        <v>10667</v>
      </c>
      <c r="F2898" t="s">
        <v>11297</v>
      </c>
      <c r="G2898" t="s">
        <v>1022</v>
      </c>
      <c r="H2898" s="17">
        <v>45033</v>
      </c>
      <c r="I2898" s="15">
        <v>2023</v>
      </c>
      <c r="J2898" t="s">
        <v>10634</v>
      </c>
      <c r="K2898" s="5">
        <v>-201935.6</v>
      </c>
      <c r="L2898" t="s">
        <v>967</v>
      </c>
      <c r="M2898" t="s">
        <v>956</v>
      </c>
      <c r="N2898" t="s">
        <v>10635</v>
      </c>
      <c r="O2898" t="s">
        <v>825</v>
      </c>
      <c r="P2898" t="s">
        <v>15206</v>
      </c>
      <c r="R2898" t="s">
        <v>740</v>
      </c>
      <c r="S2898" t="s">
        <v>795</v>
      </c>
      <c r="T2898" t="s">
        <v>15394</v>
      </c>
      <c r="U2898" t="s">
        <v>965</v>
      </c>
      <c r="V2898" t="s">
        <v>10638</v>
      </c>
      <c r="W2898" t="s">
        <v>970</v>
      </c>
      <c r="X2898" t="s">
        <v>15395</v>
      </c>
    </row>
    <row r="2899" spans="2:24" ht="11" outlineLevel="1" x14ac:dyDescent="0.15">
      <c r="B2899" t="s">
        <v>2127</v>
      </c>
      <c r="C2899" t="s">
        <v>382</v>
      </c>
      <c r="E2899" t="s">
        <v>10652</v>
      </c>
      <c r="F2899" t="s">
        <v>11297</v>
      </c>
      <c r="G2899" t="s">
        <v>1022</v>
      </c>
      <c r="H2899" s="17">
        <v>44501</v>
      </c>
      <c r="I2899" s="15">
        <v>2022</v>
      </c>
      <c r="J2899" t="s">
        <v>10634</v>
      </c>
      <c r="K2899" s="5">
        <v>0</v>
      </c>
      <c r="L2899" t="s">
        <v>967</v>
      </c>
      <c r="M2899" t="s">
        <v>956</v>
      </c>
      <c r="N2899" t="s">
        <v>10635</v>
      </c>
      <c r="O2899" t="s">
        <v>825</v>
      </c>
      <c r="P2899" t="s">
        <v>15206</v>
      </c>
      <c r="R2899" t="s">
        <v>740</v>
      </c>
      <c r="S2899" t="s">
        <v>795</v>
      </c>
      <c r="T2899" t="s">
        <v>15396</v>
      </c>
      <c r="U2899" t="s">
        <v>965</v>
      </c>
      <c r="V2899" t="s">
        <v>10638</v>
      </c>
      <c r="W2899" t="s">
        <v>970</v>
      </c>
      <c r="X2899" t="s">
        <v>15397</v>
      </c>
    </row>
    <row r="2900" spans="2:24" ht="11" outlineLevel="1" x14ac:dyDescent="0.15">
      <c r="B2900" t="s">
        <v>2127</v>
      </c>
      <c r="C2900" t="s">
        <v>382</v>
      </c>
      <c r="E2900" t="s">
        <v>10664</v>
      </c>
      <c r="F2900" t="s">
        <v>11297</v>
      </c>
      <c r="G2900" t="s">
        <v>1022</v>
      </c>
      <c r="H2900" s="17">
        <v>44550</v>
      </c>
      <c r="I2900" s="15">
        <v>2022</v>
      </c>
      <c r="J2900" t="s">
        <v>10634</v>
      </c>
      <c r="K2900" s="5">
        <v>161536</v>
      </c>
      <c r="L2900" t="s">
        <v>967</v>
      </c>
      <c r="M2900" t="s">
        <v>956</v>
      </c>
      <c r="N2900" t="s">
        <v>10635</v>
      </c>
      <c r="O2900" t="s">
        <v>825</v>
      </c>
      <c r="P2900" t="s">
        <v>15206</v>
      </c>
      <c r="R2900" t="s">
        <v>740</v>
      </c>
      <c r="S2900" t="s">
        <v>795</v>
      </c>
      <c r="T2900" t="s">
        <v>15398</v>
      </c>
      <c r="U2900" t="s">
        <v>965</v>
      </c>
      <c r="V2900" t="s">
        <v>10638</v>
      </c>
      <c r="W2900" t="s">
        <v>970</v>
      </c>
      <c r="X2900" t="s">
        <v>15399</v>
      </c>
    </row>
    <row r="2901" spans="2:24" ht="11" outlineLevel="1" x14ac:dyDescent="0.15">
      <c r="B2901" t="s">
        <v>2127</v>
      </c>
      <c r="C2901" t="s">
        <v>382</v>
      </c>
      <c r="E2901" t="s">
        <v>10632</v>
      </c>
      <c r="F2901" t="s">
        <v>11297</v>
      </c>
      <c r="G2901" t="s">
        <v>1022</v>
      </c>
      <c r="H2901" s="17">
        <v>44627</v>
      </c>
      <c r="I2901" s="15">
        <v>2022</v>
      </c>
      <c r="J2901" t="s">
        <v>10634</v>
      </c>
      <c r="K2901" s="5">
        <v>0</v>
      </c>
      <c r="L2901" t="s">
        <v>967</v>
      </c>
      <c r="M2901" t="s">
        <v>956</v>
      </c>
      <c r="N2901" t="s">
        <v>10635</v>
      </c>
      <c r="O2901" t="s">
        <v>825</v>
      </c>
      <c r="P2901" t="s">
        <v>15206</v>
      </c>
      <c r="R2901" t="s">
        <v>740</v>
      </c>
      <c r="S2901" t="s">
        <v>795</v>
      </c>
      <c r="T2901" t="s">
        <v>15400</v>
      </c>
      <c r="U2901" t="s">
        <v>965</v>
      </c>
      <c r="V2901" t="s">
        <v>10638</v>
      </c>
      <c r="W2901" t="s">
        <v>970</v>
      </c>
      <c r="X2901" t="s">
        <v>15401</v>
      </c>
    </row>
    <row r="2902" spans="2:24" ht="11" outlineLevel="1" x14ac:dyDescent="0.15">
      <c r="B2902" t="s">
        <v>2127</v>
      </c>
      <c r="C2902" t="s">
        <v>382</v>
      </c>
      <c r="E2902" t="s">
        <v>10643</v>
      </c>
      <c r="F2902" t="s">
        <v>11297</v>
      </c>
      <c r="G2902" t="s">
        <v>1022</v>
      </c>
      <c r="H2902" s="17">
        <v>44582</v>
      </c>
      <c r="I2902" s="15">
        <v>2022</v>
      </c>
      <c r="J2902" t="s">
        <v>10634</v>
      </c>
      <c r="K2902" s="5">
        <v>38464</v>
      </c>
      <c r="L2902" t="s">
        <v>967</v>
      </c>
      <c r="M2902" t="s">
        <v>956</v>
      </c>
      <c r="N2902" t="s">
        <v>10635</v>
      </c>
      <c r="O2902" t="s">
        <v>825</v>
      </c>
      <c r="P2902" t="s">
        <v>15206</v>
      </c>
      <c r="R2902" t="s">
        <v>740</v>
      </c>
      <c r="S2902" t="s">
        <v>795</v>
      </c>
      <c r="T2902" t="s">
        <v>15402</v>
      </c>
      <c r="U2902" t="s">
        <v>965</v>
      </c>
      <c r="V2902" t="s">
        <v>10638</v>
      </c>
      <c r="W2902" t="s">
        <v>970</v>
      </c>
      <c r="X2902" t="s">
        <v>15403</v>
      </c>
    </row>
    <row r="2903" spans="2:24" ht="11" outlineLevel="1" x14ac:dyDescent="0.15">
      <c r="B2903" t="s">
        <v>2129</v>
      </c>
      <c r="C2903" t="s">
        <v>1337</v>
      </c>
      <c r="D2903" t="s">
        <v>327</v>
      </c>
      <c r="E2903" t="s">
        <v>10989</v>
      </c>
      <c r="F2903" t="s">
        <v>15404</v>
      </c>
      <c r="G2903" t="s">
        <v>2130</v>
      </c>
      <c r="H2903" s="17">
        <v>42045</v>
      </c>
      <c r="I2903" s="15">
        <v>2015</v>
      </c>
      <c r="J2903" t="s">
        <v>10634</v>
      </c>
      <c r="K2903" s="5">
        <v>-140480</v>
      </c>
      <c r="L2903" t="s">
        <v>967</v>
      </c>
      <c r="M2903" t="s">
        <v>985</v>
      </c>
      <c r="N2903" t="s">
        <v>10635</v>
      </c>
      <c r="O2903" t="s">
        <v>796</v>
      </c>
      <c r="P2903" t="s">
        <v>10636</v>
      </c>
      <c r="Q2903" t="s">
        <v>10636</v>
      </c>
      <c r="R2903" t="s">
        <v>740</v>
      </c>
      <c r="S2903" t="s">
        <v>795</v>
      </c>
      <c r="T2903" t="s">
        <v>15405</v>
      </c>
      <c r="U2903" t="s">
        <v>965</v>
      </c>
      <c r="V2903" t="s">
        <v>10638</v>
      </c>
      <c r="W2903" t="s">
        <v>970</v>
      </c>
      <c r="X2903" t="s">
        <v>15406</v>
      </c>
    </row>
    <row r="2904" spans="2:24" ht="11" outlineLevel="1" x14ac:dyDescent="0.15">
      <c r="B2904" t="s">
        <v>2132</v>
      </c>
      <c r="C2904" t="s">
        <v>2133</v>
      </c>
      <c r="D2904" t="s">
        <v>383</v>
      </c>
      <c r="E2904" t="s">
        <v>10652</v>
      </c>
      <c r="F2904" t="s">
        <v>715</v>
      </c>
      <c r="G2904" t="s">
        <v>2134</v>
      </c>
      <c r="H2904" s="17">
        <v>45683</v>
      </c>
      <c r="I2904" s="15">
        <v>2025</v>
      </c>
      <c r="J2904" t="s">
        <v>10634</v>
      </c>
      <c r="K2904" s="5">
        <v>85562.81</v>
      </c>
      <c r="L2904" t="s">
        <v>967</v>
      </c>
      <c r="M2904" t="s">
        <v>985</v>
      </c>
      <c r="N2904" t="s">
        <v>10635</v>
      </c>
      <c r="O2904" t="s">
        <v>804</v>
      </c>
      <c r="P2904" t="s">
        <v>11969</v>
      </c>
      <c r="Q2904" t="s">
        <v>11435</v>
      </c>
      <c r="R2904" t="s">
        <v>744</v>
      </c>
      <c r="S2904" t="s">
        <v>795</v>
      </c>
      <c r="T2904" t="s">
        <v>15407</v>
      </c>
      <c r="U2904" t="s">
        <v>965</v>
      </c>
      <c r="V2904" t="s">
        <v>10638</v>
      </c>
      <c r="W2904" t="s">
        <v>970</v>
      </c>
      <c r="X2904" t="s">
        <v>15408</v>
      </c>
    </row>
    <row r="2905" spans="2:24" ht="11" outlineLevel="1" x14ac:dyDescent="0.15">
      <c r="B2905" t="s">
        <v>2132</v>
      </c>
      <c r="C2905" t="s">
        <v>2133</v>
      </c>
      <c r="D2905" t="s">
        <v>383</v>
      </c>
      <c r="E2905" t="s">
        <v>10643</v>
      </c>
      <c r="F2905" t="s">
        <v>715</v>
      </c>
      <c r="G2905" t="s">
        <v>2134</v>
      </c>
      <c r="H2905" s="17">
        <v>45744</v>
      </c>
      <c r="I2905" s="15">
        <v>2025</v>
      </c>
      <c r="J2905" t="s">
        <v>10634</v>
      </c>
      <c r="K2905" s="5">
        <v>529600.66</v>
      </c>
      <c r="L2905" t="s">
        <v>967</v>
      </c>
      <c r="M2905" t="s">
        <v>985</v>
      </c>
      <c r="N2905" t="s">
        <v>10635</v>
      </c>
      <c r="O2905" t="s">
        <v>804</v>
      </c>
      <c r="P2905" t="s">
        <v>11969</v>
      </c>
      <c r="Q2905" t="s">
        <v>11435</v>
      </c>
      <c r="R2905" t="s">
        <v>744</v>
      </c>
      <c r="S2905" t="s">
        <v>795</v>
      </c>
      <c r="T2905" t="s">
        <v>15407</v>
      </c>
      <c r="U2905" t="s">
        <v>965</v>
      </c>
      <c r="V2905" t="s">
        <v>10638</v>
      </c>
      <c r="W2905" t="s">
        <v>970</v>
      </c>
      <c r="X2905" t="s">
        <v>15409</v>
      </c>
    </row>
    <row r="2906" spans="2:24" ht="11" outlineLevel="1" x14ac:dyDescent="0.15">
      <c r="B2906" t="s">
        <v>2132</v>
      </c>
      <c r="C2906" t="s">
        <v>2133</v>
      </c>
      <c r="D2906" t="s">
        <v>383</v>
      </c>
      <c r="E2906" t="s">
        <v>10632</v>
      </c>
      <c r="F2906" t="s">
        <v>715</v>
      </c>
      <c r="G2906" t="s">
        <v>2134</v>
      </c>
      <c r="H2906" s="17">
        <v>45840</v>
      </c>
      <c r="I2906" s="15">
        <v>2025</v>
      </c>
      <c r="J2906" t="s">
        <v>10634</v>
      </c>
      <c r="K2906" s="5">
        <v>19957.55</v>
      </c>
      <c r="L2906" t="s">
        <v>967</v>
      </c>
      <c r="M2906" t="s">
        <v>985</v>
      </c>
      <c r="N2906" t="s">
        <v>10635</v>
      </c>
      <c r="O2906" t="s">
        <v>804</v>
      </c>
      <c r="P2906" t="s">
        <v>11969</v>
      </c>
      <c r="Q2906" t="s">
        <v>11435</v>
      </c>
      <c r="R2906" t="s">
        <v>744</v>
      </c>
      <c r="S2906" t="s">
        <v>795</v>
      </c>
      <c r="T2906" t="s">
        <v>15407</v>
      </c>
      <c r="U2906" t="s">
        <v>965</v>
      </c>
      <c r="V2906" t="s">
        <v>10638</v>
      </c>
      <c r="W2906" t="s">
        <v>970</v>
      </c>
      <c r="X2906" t="s">
        <v>15410</v>
      </c>
    </row>
    <row r="2907" spans="2:24" ht="11" outlineLevel="1" x14ac:dyDescent="0.15">
      <c r="B2907" t="s">
        <v>2132</v>
      </c>
      <c r="C2907" t="s">
        <v>2133</v>
      </c>
      <c r="D2907" t="s">
        <v>383</v>
      </c>
      <c r="E2907" t="s">
        <v>10649</v>
      </c>
      <c r="F2907" t="s">
        <v>715</v>
      </c>
      <c r="G2907" t="s">
        <v>2134</v>
      </c>
      <c r="H2907" s="17">
        <v>45554</v>
      </c>
      <c r="I2907" s="15">
        <v>2024</v>
      </c>
      <c r="J2907" t="s">
        <v>10634</v>
      </c>
      <c r="K2907" s="5">
        <v>378659.88</v>
      </c>
      <c r="L2907" t="s">
        <v>967</v>
      </c>
      <c r="M2907" t="s">
        <v>985</v>
      </c>
      <c r="N2907" t="s">
        <v>10635</v>
      </c>
      <c r="O2907" t="s">
        <v>804</v>
      </c>
      <c r="P2907" t="s">
        <v>11969</v>
      </c>
      <c r="Q2907" t="s">
        <v>11435</v>
      </c>
      <c r="R2907" t="s">
        <v>744</v>
      </c>
      <c r="S2907" t="s">
        <v>795</v>
      </c>
      <c r="T2907" t="s">
        <v>15407</v>
      </c>
      <c r="U2907" t="s">
        <v>965</v>
      </c>
      <c r="V2907" t="s">
        <v>10638</v>
      </c>
      <c r="W2907" t="s">
        <v>970</v>
      </c>
      <c r="X2907" t="s">
        <v>15411</v>
      </c>
    </row>
    <row r="2908" spans="2:24" ht="11" outlineLevel="1" x14ac:dyDescent="0.15">
      <c r="B2908" t="s">
        <v>2132</v>
      </c>
      <c r="C2908" t="s">
        <v>2133</v>
      </c>
      <c r="D2908" t="s">
        <v>383</v>
      </c>
      <c r="E2908" t="s">
        <v>10664</v>
      </c>
      <c r="F2908" t="s">
        <v>715</v>
      </c>
      <c r="G2908" t="s">
        <v>2134</v>
      </c>
      <c r="H2908" s="17">
        <v>45708</v>
      </c>
      <c r="I2908" s="15">
        <v>2025</v>
      </c>
      <c r="J2908" t="s">
        <v>10634</v>
      </c>
      <c r="K2908" s="5">
        <v>0</v>
      </c>
      <c r="L2908" t="s">
        <v>967</v>
      </c>
      <c r="M2908" t="s">
        <v>985</v>
      </c>
      <c r="N2908" t="s">
        <v>10635</v>
      </c>
      <c r="O2908" t="s">
        <v>804</v>
      </c>
      <c r="P2908" t="s">
        <v>11969</v>
      </c>
      <c r="Q2908" t="s">
        <v>11435</v>
      </c>
      <c r="R2908" t="s">
        <v>744</v>
      </c>
      <c r="S2908" t="s">
        <v>795</v>
      </c>
      <c r="T2908" t="s">
        <v>15412</v>
      </c>
      <c r="U2908" t="s">
        <v>965</v>
      </c>
      <c r="V2908" t="s">
        <v>10638</v>
      </c>
      <c r="W2908" t="s">
        <v>970</v>
      </c>
      <c r="X2908" t="s">
        <v>15413</v>
      </c>
    </row>
    <row r="2909" spans="2:24" ht="11" outlineLevel="1" x14ac:dyDescent="0.15">
      <c r="B2909" t="s">
        <v>2132</v>
      </c>
      <c r="C2909" t="s">
        <v>2133</v>
      </c>
      <c r="D2909" t="s">
        <v>383</v>
      </c>
      <c r="E2909" t="s">
        <v>10667</v>
      </c>
      <c r="F2909" t="s">
        <v>715</v>
      </c>
      <c r="G2909" t="s">
        <v>2134</v>
      </c>
      <c r="H2909" s="17">
        <v>45862</v>
      </c>
      <c r="I2909" s="15">
        <v>2025</v>
      </c>
      <c r="J2909" t="s">
        <v>10634</v>
      </c>
      <c r="K2909" s="5">
        <v>18107.16</v>
      </c>
      <c r="L2909" t="s">
        <v>967</v>
      </c>
      <c r="M2909" t="s">
        <v>985</v>
      </c>
      <c r="N2909" t="s">
        <v>10635</v>
      </c>
      <c r="O2909" t="s">
        <v>804</v>
      </c>
      <c r="P2909" t="s">
        <v>11969</v>
      </c>
      <c r="Q2909" t="s">
        <v>11435</v>
      </c>
      <c r="R2909" t="s">
        <v>744</v>
      </c>
      <c r="S2909" t="s">
        <v>795</v>
      </c>
      <c r="T2909" t="s">
        <v>15407</v>
      </c>
      <c r="U2909" t="s">
        <v>965</v>
      </c>
      <c r="V2909" t="s">
        <v>10638</v>
      </c>
      <c r="W2909" t="s">
        <v>970</v>
      </c>
      <c r="X2909" t="s">
        <v>15414</v>
      </c>
    </row>
    <row r="2910" spans="2:24" ht="11" outlineLevel="1" x14ac:dyDescent="0.15">
      <c r="B2910" t="s">
        <v>2136</v>
      </c>
      <c r="C2910" t="s">
        <v>2137</v>
      </c>
      <c r="D2910" t="s">
        <v>280</v>
      </c>
      <c r="E2910" t="s">
        <v>10649</v>
      </c>
      <c r="F2910" t="s">
        <v>15336</v>
      </c>
      <c r="G2910" t="s">
        <v>2104</v>
      </c>
      <c r="H2910" s="17">
        <v>43880</v>
      </c>
      <c r="I2910" s="15">
        <v>2020</v>
      </c>
      <c r="J2910" t="s">
        <v>10634</v>
      </c>
      <c r="K2910" s="5">
        <v>976221</v>
      </c>
      <c r="L2910" t="s">
        <v>967</v>
      </c>
      <c r="M2910" t="s">
        <v>985</v>
      </c>
      <c r="N2910" t="s">
        <v>10635</v>
      </c>
      <c r="O2910" t="s">
        <v>825</v>
      </c>
      <c r="P2910" t="s">
        <v>10636</v>
      </c>
      <c r="Q2910" t="s">
        <v>10636</v>
      </c>
      <c r="R2910" t="s">
        <v>740</v>
      </c>
      <c r="S2910" t="s">
        <v>795</v>
      </c>
      <c r="T2910" t="s">
        <v>15415</v>
      </c>
      <c r="U2910" t="s">
        <v>965</v>
      </c>
      <c r="V2910" t="s">
        <v>10638</v>
      </c>
      <c r="W2910" t="s">
        <v>970</v>
      </c>
      <c r="X2910" t="s">
        <v>15416</v>
      </c>
    </row>
    <row r="2911" spans="2:24" ht="11" outlineLevel="1" x14ac:dyDescent="0.15">
      <c r="B2911" t="s">
        <v>2136</v>
      </c>
      <c r="C2911" t="s">
        <v>2137</v>
      </c>
      <c r="D2911" t="s">
        <v>280</v>
      </c>
      <c r="E2911" t="s">
        <v>10643</v>
      </c>
      <c r="F2911" t="s">
        <v>15336</v>
      </c>
      <c r="G2911" t="s">
        <v>2104</v>
      </c>
      <c r="H2911" s="17">
        <v>44204</v>
      </c>
      <c r="I2911" s="15">
        <v>2021</v>
      </c>
      <c r="J2911" t="s">
        <v>10634</v>
      </c>
      <c r="K2911" s="5">
        <v>0</v>
      </c>
      <c r="L2911" t="s">
        <v>967</v>
      </c>
      <c r="M2911" t="s">
        <v>985</v>
      </c>
      <c r="N2911" t="s">
        <v>10635</v>
      </c>
      <c r="O2911" t="s">
        <v>825</v>
      </c>
      <c r="P2911" t="s">
        <v>10636</v>
      </c>
      <c r="Q2911" t="s">
        <v>10636</v>
      </c>
      <c r="R2911" t="s">
        <v>740</v>
      </c>
      <c r="S2911" t="s">
        <v>795</v>
      </c>
      <c r="T2911" t="s">
        <v>15415</v>
      </c>
      <c r="U2911" t="s">
        <v>965</v>
      </c>
      <c r="V2911" t="s">
        <v>10638</v>
      </c>
      <c r="W2911" t="s">
        <v>970</v>
      </c>
      <c r="X2911" t="s">
        <v>15417</v>
      </c>
    </row>
    <row r="2912" spans="2:24" ht="11" outlineLevel="1" x14ac:dyDescent="0.15">
      <c r="B2912" t="s">
        <v>2136</v>
      </c>
      <c r="C2912" t="s">
        <v>2137</v>
      </c>
      <c r="D2912" t="s">
        <v>280</v>
      </c>
      <c r="E2912" t="s">
        <v>10664</v>
      </c>
      <c r="F2912" t="s">
        <v>15336</v>
      </c>
      <c r="G2912" t="s">
        <v>2104</v>
      </c>
      <c r="H2912" s="17">
        <v>44077</v>
      </c>
      <c r="I2912" s="15">
        <v>2020</v>
      </c>
      <c r="J2912" t="s">
        <v>10634</v>
      </c>
      <c r="K2912" s="5">
        <v>73807.990000000005</v>
      </c>
      <c r="L2912" t="s">
        <v>967</v>
      </c>
      <c r="M2912" t="s">
        <v>985</v>
      </c>
      <c r="N2912" t="s">
        <v>10635</v>
      </c>
      <c r="O2912" t="s">
        <v>825</v>
      </c>
      <c r="P2912" t="s">
        <v>10636</v>
      </c>
      <c r="Q2912" t="s">
        <v>10636</v>
      </c>
      <c r="R2912" t="s">
        <v>740</v>
      </c>
      <c r="S2912" t="s">
        <v>795</v>
      </c>
      <c r="T2912" t="s">
        <v>15415</v>
      </c>
      <c r="U2912" t="s">
        <v>965</v>
      </c>
      <c r="V2912" t="s">
        <v>10638</v>
      </c>
      <c r="W2912" t="s">
        <v>970</v>
      </c>
      <c r="X2912" t="s">
        <v>15418</v>
      </c>
    </row>
    <row r="2913" spans="2:24" ht="11" outlineLevel="1" x14ac:dyDescent="0.15">
      <c r="B2913" t="s">
        <v>2136</v>
      </c>
      <c r="C2913" t="s">
        <v>2137</v>
      </c>
      <c r="D2913" t="s">
        <v>280</v>
      </c>
      <c r="E2913" t="s">
        <v>10652</v>
      </c>
      <c r="F2913" t="s">
        <v>15336</v>
      </c>
      <c r="G2913" t="s">
        <v>2104</v>
      </c>
      <c r="H2913" s="17">
        <v>43945</v>
      </c>
      <c r="I2913" s="15">
        <v>2020</v>
      </c>
      <c r="J2913" t="s">
        <v>10634</v>
      </c>
      <c r="K2913" s="5">
        <v>0</v>
      </c>
      <c r="L2913" t="s">
        <v>967</v>
      </c>
      <c r="M2913" t="s">
        <v>985</v>
      </c>
      <c r="N2913" t="s">
        <v>10635</v>
      </c>
      <c r="O2913" t="s">
        <v>825</v>
      </c>
      <c r="P2913" t="s">
        <v>10636</v>
      </c>
      <c r="Q2913" t="s">
        <v>10636</v>
      </c>
      <c r="R2913" t="s">
        <v>740</v>
      </c>
      <c r="S2913" t="s">
        <v>795</v>
      </c>
      <c r="T2913" t="s">
        <v>15415</v>
      </c>
      <c r="U2913" t="s">
        <v>965</v>
      </c>
      <c r="V2913" t="s">
        <v>10638</v>
      </c>
      <c r="W2913" t="s">
        <v>970</v>
      </c>
      <c r="X2913" t="s">
        <v>15419</v>
      </c>
    </row>
    <row r="2914" spans="2:24" ht="11" outlineLevel="1" x14ac:dyDescent="0.15">
      <c r="B2914" t="s">
        <v>2136</v>
      </c>
      <c r="C2914" t="s">
        <v>2137</v>
      </c>
      <c r="D2914" t="s">
        <v>280</v>
      </c>
      <c r="E2914" t="s">
        <v>10632</v>
      </c>
      <c r="F2914" t="s">
        <v>15336</v>
      </c>
      <c r="G2914" t="s">
        <v>2104</v>
      </c>
      <c r="H2914" s="17">
        <v>44231</v>
      </c>
      <c r="I2914" s="15">
        <v>2021</v>
      </c>
      <c r="J2914" t="s">
        <v>10634</v>
      </c>
      <c r="K2914" s="5">
        <v>0</v>
      </c>
      <c r="L2914" t="s">
        <v>967</v>
      </c>
      <c r="M2914" t="s">
        <v>985</v>
      </c>
      <c r="N2914" t="s">
        <v>10635</v>
      </c>
      <c r="O2914" t="s">
        <v>825</v>
      </c>
      <c r="P2914" t="s">
        <v>10636</v>
      </c>
      <c r="Q2914" t="s">
        <v>10636</v>
      </c>
      <c r="R2914" t="s">
        <v>740</v>
      </c>
      <c r="S2914" t="s">
        <v>795</v>
      </c>
      <c r="T2914" t="s">
        <v>15415</v>
      </c>
      <c r="U2914" t="s">
        <v>965</v>
      </c>
      <c r="V2914" t="s">
        <v>10638</v>
      </c>
      <c r="W2914" t="s">
        <v>970</v>
      </c>
      <c r="X2914" t="s">
        <v>15420</v>
      </c>
    </row>
    <row r="2915" spans="2:24" ht="11" outlineLevel="1" x14ac:dyDescent="0.15">
      <c r="B2915" t="s">
        <v>2136</v>
      </c>
      <c r="C2915" t="s">
        <v>2137</v>
      </c>
      <c r="D2915" t="s">
        <v>280</v>
      </c>
      <c r="E2915" t="s">
        <v>10667</v>
      </c>
      <c r="F2915" t="s">
        <v>15336</v>
      </c>
      <c r="G2915" t="s">
        <v>2104</v>
      </c>
      <c r="H2915" s="17">
        <v>44280</v>
      </c>
      <c r="I2915" s="15">
        <v>2021</v>
      </c>
      <c r="J2915" t="s">
        <v>10634</v>
      </c>
      <c r="K2915" s="5">
        <v>0</v>
      </c>
      <c r="L2915" t="s">
        <v>967</v>
      </c>
      <c r="M2915" t="s">
        <v>985</v>
      </c>
      <c r="N2915" t="s">
        <v>10635</v>
      </c>
      <c r="O2915" t="s">
        <v>825</v>
      </c>
      <c r="P2915" t="s">
        <v>10636</v>
      </c>
      <c r="Q2915" t="s">
        <v>10636</v>
      </c>
      <c r="R2915" t="s">
        <v>740</v>
      </c>
      <c r="S2915" t="s">
        <v>795</v>
      </c>
      <c r="T2915" t="s">
        <v>15415</v>
      </c>
      <c r="U2915" t="s">
        <v>965</v>
      </c>
      <c r="V2915" t="s">
        <v>10638</v>
      </c>
      <c r="W2915" t="s">
        <v>970</v>
      </c>
      <c r="X2915" t="s">
        <v>15421</v>
      </c>
    </row>
    <row r="2916" spans="2:24" ht="11" outlineLevel="1" x14ac:dyDescent="0.15">
      <c r="B2916" t="s">
        <v>2136</v>
      </c>
      <c r="C2916" t="s">
        <v>2137</v>
      </c>
      <c r="D2916" t="s">
        <v>280</v>
      </c>
      <c r="E2916" t="s">
        <v>10658</v>
      </c>
      <c r="F2916" t="s">
        <v>15336</v>
      </c>
      <c r="G2916" t="s">
        <v>2104</v>
      </c>
      <c r="H2916" s="17">
        <v>44966</v>
      </c>
      <c r="I2916" s="15">
        <v>2023</v>
      </c>
      <c r="J2916" t="s">
        <v>10634</v>
      </c>
      <c r="K2916" s="5">
        <v>-22238.38</v>
      </c>
      <c r="L2916" t="s">
        <v>967</v>
      </c>
      <c r="M2916" t="s">
        <v>985</v>
      </c>
      <c r="N2916" t="s">
        <v>10635</v>
      </c>
      <c r="O2916" t="s">
        <v>825</v>
      </c>
      <c r="P2916" t="s">
        <v>10636</v>
      </c>
      <c r="Q2916" t="s">
        <v>10636</v>
      </c>
      <c r="R2916" t="s">
        <v>740</v>
      </c>
      <c r="S2916" t="s">
        <v>795</v>
      </c>
      <c r="T2916" t="s">
        <v>15415</v>
      </c>
      <c r="U2916" t="s">
        <v>965</v>
      </c>
      <c r="V2916" t="s">
        <v>10638</v>
      </c>
      <c r="W2916" t="s">
        <v>970</v>
      </c>
      <c r="X2916" t="s">
        <v>15422</v>
      </c>
    </row>
    <row r="2917" spans="2:24" ht="11" outlineLevel="1" x14ac:dyDescent="0.15">
      <c r="B2917" t="s">
        <v>2139</v>
      </c>
      <c r="C2917" t="s">
        <v>384</v>
      </c>
      <c r="E2917" t="s">
        <v>10652</v>
      </c>
      <c r="F2917" t="s">
        <v>716</v>
      </c>
      <c r="G2917" t="s">
        <v>2140</v>
      </c>
      <c r="H2917" s="17">
        <v>43111</v>
      </c>
      <c r="I2917" s="15">
        <v>2018</v>
      </c>
      <c r="J2917" t="s">
        <v>10634</v>
      </c>
      <c r="K2917" s="5">
        <v>5000</v>
      </c>
      <c r="L2917" t="s">
        <v>967</v>
      </c>
      <c r="M2917" t="s">
        <v>1141</v>
      </c>
      <c r="N2917" t="s">
        <v>10635</v>
      </c>
      <c r="O2917" t="s">
        <v>825</v>
      </c>
      <c r="P2917" t="s">
        <v>14111</v>
      </c>
      <c r="Q2917" t="s">
        <v>14111</v>
      </c>
      <c r="R2917" t="s">
        <v>743</v>
      </c>
      <c r="S2917" t="s">
        <v>901</v>
      </c>
      <c r="T2917" t="s">
        <v>15423</v>
      </c>
      <c r="U2917" t="s">
        <v>965</v>
      </c>
      <c r="V2917" t="s">
        <v>10638</v>
      </c>
      <c r="W2917" t="s">
        <v>970</v>
      </c>
      <c r="X2917" t="s">
        <v>15424</v>
      </c>
    </row>
    <row r="2918" spans="2:24" ht="11" outlineLevel="1" x14ac:dyDescent="0.15">
      <c r="B2918" t="s">
        <v>2139</v>
      </c>
      <c r="C2918" t="s">
        <v>384</v>
      </c>
      <c r="E2918" t="s">
        <v>10664</v>
      </c>
      <c r="F2918" t="s">
        <v>716</v>
      </c>
      <c r="G2918" t="s">
        <v>2140</v>
      </c>
      <c r="H2918" s="17">
        <v>43276</v>
      </c>
      <c r="I2918" s="15">
        <v>2018</v>
      </c>
      <c r="J2918" t="s">
        <v>10634</v>
      </c>
      <c r="K2918" s="5">
        <v>16437.240000000002</v>
      </c>
      <c r="L2918" t="s">
        <v>967</v>
      </c>
      <c r="M2918" t="s">
        <v>1141</v>
      </c>
      <c r="N2918" t="s">
        <v>10635</v>
      </c>
      <c r="O2918" t="s">
        <v>825</v>
      </c>
      <c r="P2918" t="s">
        <v>14111</v>
      </c>
      <c r="Q2918" t="s">
        <v>14111</v>
      </c>
      <c r="R2918" t="s">
        <v>743</v>
      </c>
      <c r="S2918" t="s">
        <v>901</v>
      </c>
      <c r="T2918" t="s">
        <v>15425</v>
      </c>
      <c r="U2918" t="s">
        <v>965</v>
      </c>
      <c r="V2918" t="s">
        <v>10638</v>
      </c>
      <c r="W2918" t="s">
        <v>970</v>
      </c>
      <c r="X2918" t="s">
        <v>15426</v>
      </c>
    </row>
    <row r="2919" spans="2:24" ht="11" outlineLevel="1" x14ac:dyDescent="0.15">
      <c r="B2919" t="s">
        <v>2139</v>
      </c>
      <c r="C2919" t="s">
        <v>384</v>
      </c>
      <c r="E2919" t="s">
        <v>10643</v>
      </c>
      <c r="F2919" t="s">
        <v>716</v>
      </c>
      <c r="G2919" t="s">
        <v>2140</v>
      </c>
      <c r="H2919" s="17">
        <v>43276</v>
      </c>
      <c r="I2919" s="15">
        <v>2018</v>
      </c>
      <c r="J2919" t="s">
        <v>10634</v>
      </c>
      <c r="K2919" s="5">
        <v>247377.2</v>
      </c>
      <c r="L2919" t="s">
        <v>967</v>
      </c>
      <c r="M2919" t="s">
        <v>1141</v>
      </c>
      <c r="N2919" t="s">
        <v>10635</v>
      </c>
      <c r="O2919" t="s">
        <v>825</v>
      </c>
      <c r="P2919" t="s">
        <v>14111</v>
      </c>
      <c r="Q2919" t="s">
        <v>14111</v>
      </c>
      <c r="R2919" t="s">
        <v>743</v>
      </c>
      <c r="S2919" t="s">
        <v>901</v>
      </c>
      <c r="T2919" t="s">
        <v>15425</v>
      </c>
      <c r="U2919" t="s">
        <v>965</v>
      </c>
      <c r="V2919" t="s">
        <v>10638</v>
      </c>
      <c r="W2919" t="s">
        <v>970</v>
      </c>
      <c r="X2919" t="s">
        <v>15427</v>
      </c>
    </row>
    <row r="2920" spans="2:24" ht="11" outlineLevel="1" x14ac:dyDescent="0.15">
      <c r="B2920" t="s">
        <v>2139</v>
      </c>
      <c r="C2920" t="s">
        <v>384</v>
      </c>
      <c r="E2920" t="s">
        <v>10649</v>
      </c>
      <c r="F2920" t="s">
        <v>716</v>
      </c>
      <c r="G2920" t="s">
        <v>2140</v>
      </c>
      <c r="H2920" s="17">
        <v>43106</v>
      </c>
      <c r="I2920" s="15">
        <v>2018</v>
      </c>
      <c r="J2920" t="s">
        <v>10634</v>
      </c>
      <c r="K2920" s="5">
        <v>666445.4</v>
      </c>
      <c r="L2920" t="s">
        <v>967</v>
      </c>
      <c r="M2920" t="s">
        <v>1141</v>
      </c>
      <c r="N2920" t="s">
        <v>10635</v>
      </c>
      <c r="O2920" t="s">
        <v>825</v>
      </c>
      <c r="P2920" t="s">
        <v>14111</v>
      </c>
      <c r="Q2920" t="s">
        <v>14111</v>
      </c>
      <c r="R2920" t="s">
        <v>743</v>
      </c>
      <c r="S2920" t="s">
        <v>901</v>
      </c>
      <c r="T2920" t="s">
        <v>15428</v>
      </c>
      <c r="U2920" t="s">
        <v>965</v>
      </c>
      <c r="V2920" t="s">
        <v>10638</v>
      </c>
      <c r="W2920" t="s">
        <v>970</v>
      </c>
      <c r="X2920" t="s">
        <v>15429</v>
      </c>
    </row>
    <row r="2921" spans="2:24" ht="11" outlineLevel="1" x14ac:dyDescent="0.15">
      <c r="B2921" t="s">
        <v>2139</v>
      </c>
      <c r="C2921" t="s">
        <v>384</v>
      </c>
      <c r="E2921" t="s">
        <v>10632</v>
      </c>
      <c r="F2921" t="s">
        <v>716</v>
      </c>
      <c r="G2921" t="s">
        <v>2140</v>
      </c>
      <c r="H2921" s="17">
        <v>43283</v>
      </c>
      <c r="I2921" s="15">
        <v>2018</v>
      </c>
      <c r="J2921" t="s">
        <v>10634</v>
      </c>
      <c r="K2921" s="5">
        <v>91832</v>
      </c>
      <c r="L2921" t="s">
        <v>967</v>
      </c>
      <c r="M2921" t="s">
        <v>1141</v>
      </c>
      <c r="N2921" t="s">
        <v>10635</v>
      </c>
      <c r="O2921" t="s">
        <v>825</v>
      </c>
      <c r="P2921" t="s">
        <v>14111</v>
      </c>
      <c r="Q2921" t="s">
        <v>14111</v>
      </c>
      <c r="R2921" t="s">
        <v>743</v>
      </c>
      <c r="S2921" t="s">
        <v>901</v>
      </c>
      <c r="T2921" t="s">
        <v>15425</v>
      </c>
      <c r="U2921" t="s">
        <v>965</v>
      </c>
      <c r="V2921" t="s">
        <v>10638</v>
      </c>
      <c r="W2921" t="s">
        <v>970</v>
      </c>
      <c r="X2921" t="s">
        <v>15430</v>
      </c>
    </row>
    <row r="2922" spans="2:24" ht="11" outlineLevel="1" x14ac:dyDescent="0.15">
      <c r="B2922" t="s">
        <v>2144</v>
      </c>
      <c r="C2922" t="s">
        <v>2145</v>
      </c>
      <c r="D2922" t="s">
        <v>163</v>
      </c>
      <c r="E2922" t="s">
        <v>10652</v>
      </c>
      <c r="F2922" t="s">
        <v>600</v>
      </c>
      <c r="G2922" t="s">
        <v>973</v>
      </c>
      <c r="H2922" s="17">
        <v>44061</v>
      </c>
      <c r="I2922" s="15">
        <v>2020</v>
      </c>
      <c r="J2922" t="s">
        <v>10634</v>
      </c>
      <c r="K2922" s="5">
        <v>172325.26</v>
      </c>
      <c r="L2922" t="s">
        <v>967</v>
      </c>
      <c r="M2922" t="s">
        <v>985</v>
      </c>
      <c r="N2922" t="s">
        <v>10635</v>
      </c>
      <c r="O2922" t="s">
        <v>804</v>
      </c>
      <c r="P2922" t="s">
        <v>10671</v>
      </c>
      <c r="Q2922" t="s">
        <v>10685</v>
      </c>
      <c r="R2922" t="s">
        <v>737</v>
      </c>
      <c r="S2922" t="s">
        <v>803</v>
      </c>
      <c r="T2922" t="s">
        <v>15431</v>
      </c>
      <c r="U2922" t="s">
        <v>965</v>
      </c>
      <c r="V2922" t="s">
        <v>10638</v>
      </c>
      <c r="W2922" t="s">
        <v>970</v>
      </c>
      <c r="X2922" t="s">
        <v>15432</v>
      </c>
    </row>
    <row r="2923" spans="2:24" ht="11" outlineLevel="1" x14ac:dyDescent="0.15">
      <c r="B2923" t="s">
        <v>2144</v>
      </c>
      <c r="C2923" t="s">
        <v>2145</v>
      </c>
      <c r="D2923" t="s">
        <v>163</v>
      </c>
      <c r="E2923" t="s">
        <v>10643</v>
      </c>
      <c r="F2923" t="s">
        <v>600</v>
      </c>
      <c r="G2923" t="s">
        <v>973</v>
      </c>
      <c r="H2923" s="17">
        <v>44384</v>
      </c>
      <c r="I2923" s="15">
        <v>2021</v>
      </c>
      <c r="J2923" t="s">
        <v>10634</v>
      </c>
      <c r="K2923" s="5">
        <v>460411</v>
      </c>
      <c r="L2923" t="s">
        <v>967</v>
      </c>
      <c r="M2923" t="s">
        <v>985</v>
      </c>
      <c r="N2923" t="s">
        <v>10635</v>
      </c>
      <c r="O2923" t="s">
        <v>804</v>
      </c>
      <c r="P2923" t="s">
        <v>10671</v>
      </c>
      <c r="Q2923" t="s">
        <v>10685</v>
      </c>
      <c r="R2923" t="s">
        <v>737</v>
      </c>
      <c r="S2923" t="s">
        <v>803</v>
      </c>
      <c r="T2923" t="s">
        <v>15433</v>
      </c>
      <c r="U2923" t="s">
        <v>965</v>
      </c>
      <c r="V2923" t="s">
        <v>10638</v>
      </c>
      <c r="W2923" t="s">
        <v>970</v>
      </c>
      <c r="X2923" t="s">
        <v>15434</v>
      </c>
    </row>
    <row r="2924" spans="2:24" ht="11" outlineLevel="1" x14ac:dyDescent="0.15">
      <c r="B2924" t="s">
        <v>2144</v>
      </c>
      <c r="C2924" t="s">
        <v>2145</v>
      </c>
      <c r="D2924" t="s">
        <v>163</v>
      </c>
      <c r="E2924" t="s">
        <v>10649</v>
      </c>
      <c r="F2924" t="s">
        <v>600</v>
      </c>
      <c r="G2924" t="s">
        <v>973</v>
      </c>
      <c r="H2924" s="17">
        <v>43900</v>
      </c>
      <c r="I2924" s="15">
        <v>2020</v>
      </c>
      <c r="J2924" t="s">
        <v>10634</v>
      </c>
      <c r="K2924" s="5">
        <v>160860</v>
      </c>
      <c r="L2924" t="s">
        <v>967</v>
      </c>
      <c r="M2924" t="s">
        <v>985</v>
      </c>
      <c r="N2924" t="s">
        <v>10635</v>
      </c>
      <c r="O2924" t="s">
        <v>804</v>
      </c>
      <c r="P2924" t="s">
        <v>10671</v>
      </c>
      <c r="Q2924" t="s">
        <v>10685</v>
      </c>
      <c r="R2924" t="s">
        <v>737</v>
      </c>
      <c r="S2924" t="s">
        <v>803</v>
      </c>
      <c r="T2924" t="s">
        <v>15435</v>
      </c>
      <c r="U2924" t="s">
        <v>965</v>
      </c>
      <c r="V2924" t="s">
        <v>10638</v>
      </c>
      <c r="W2924" t="s">
        <v>970</v>
      </c>
      <c r="X2924" t="s">
        <v>15436</v>
      </c>
    </row>
    <row r="2925" spans="2:24" ht="11" outlineLevel="1" x14ac:dyDescent="0.15">
      <c r="B2925" t="s">
        <v>2147</v>
      </c>
      <c r="C2925" t="s">
        <v>2148</v>
      </c>
      <c r="D2925" t="s">
        <v>170</v>
      </c>
      <c r="E2925" t="s">
        <v>10664</v>
      </c>
      <c r="F2925" t="s">
        <v>12674</v>
      </c>
      <c r="G2925" t="s">
        <v>1299</v>
      </c>
      <c r="H2925" s="17">
        <v>45266</v>
      </c>
      <c r="I2925" s="15">
        <v>2024</v>
      </c>
      <c r="J2925" t="s">
        <v>10634</v>
      </c>
      <c r="K2925" s="5">
        <v>0</v>
      </c>
      <c r="L2925" t="s">
        <v>967</v>
      </c>
      <c r="M2925" t="s">
        <v>985</v>
      </c>
      <c r="N2925" t="s">
        <v>10635</v>
      </c>
      <c r="O2925" t="s">
        <v>796</v>
      </c>
      <c r="P2925" t="s">
        <v>10671</v>
      </c>
      <c r="Q2925" t="s">
        <v>10671</v>
      </c>
      <c r="R2925" t="s">
        <v>755</v>
      </c>
      <c r="S2925" t="s">
        <v>795</v>
      </c>
      <c r="T2925" t="s">
        <v>15437</v>
      </c>
      <c r="U2925" t="s">
        <v>965</v>
      </c>
      <c r="V2925" t="s">
        <v>10638</v>
      </c>
      <c r="W2925" t="s">
        <v>970</v>
      </c>
      <c r="X2925" t="s">
        <v>15438</v>
      </c>
    </row>
    <row r="2926" spans="2:24" ht="11" outlineLevel="1" x14ac:dyDescent="0.15">
      <c r="B2926" t="s">
        <v>2147</v>
      </c>
      <c r="C2926" t="s">
        <v>2148</v>
      </c>
      <c r="D2926" t="s">
        <v>170</v>
      </c>
      <c r="E2926" t="s">
        <v>10643</v>
      </c>
      <c r="F2926" t="s">
        <v>12674</v>
      </c>
      <c r="G2926" t="s">
        <v>1299</v>
      </c>
      <c r="H2926" s="17">
        <v>45435</v>
      </c>
      <c r="I2926" s="15">
        <v>2024</v>
      </c>
      <c r="J2926" t="s">
        <v>10634</v>
      </c>
      <c r="K2926" s="5">
        <v>-64730.21</v>
      </c>
      <c r="L2926" t="s">
        <v>967</v>
      </c>
      <c r="M2926" t="s">
        <v>985</v>
      </c>
      <c r="N2926" t="s">
        <v>10635</v>
      </c>
      <c r="O2926" t="s">
        <v>796</v>
      </c>
      <c r="P2926" t="s">
        <v>10885</v>
      </c>
      <c r="Q2926" t="s">
        <v>10671</v>
      </c>
      <c r="R2926" t="s">
        <v>755</v>
      </c>
      <c r="S2926" t="s">
        <v>795</v>
      </c>
      <c r="T2926" t="s">
        <v>15439</v>
      </c>
      <c r="U2926" t="s">
        <v>965</v>
      </c>
      <c r="V2926" t="s">
        <v>10638</v>
      </c>
      <c r="W2926" t="s">
        <v>970</v>
      </c>
      <c r="X2926" t="s">
        <v>15440</v>
      </c>
    </row>
    <row r="2927" spans="2:24" ht="11" outlineLevel="1" x14ac:dyDescent="0.15">
      <c r="B2927" t="s">
        <v>2147</v>
      </c>
      <c r="C2927" t="s">
        <v>2148</v>
      </c>
      <c r="D2927" t="s">
        <v>170</v>
      </c>
      <c r="E2927" t="s">
        <v>10649</v>
      </c>
      <c r="F2927" t="s">
        <v>12674</v>
      </c>
      <c r="G2927" t="s">
        <v>1299</v>
      </c>
      <c r="H2927" s="17">
        <v>45181</v>
      </c>
      <c r="I2927" s="15">
        <v>2023</v>
      </c>
      <c r="J2927" t="s">
        <v>10634</v>
      </c>
      <c r="K2927" s="5">
        <v>1030003</v>
      </c>
      <c r="L2927" t="s">
        <v>967</v>
      </c>
      <c r="M2927" t="s">
        <v>985</v>
      </c>
      <c r="N2927" t="s">
        <v>10635</v>
      </c>
      <c r="O2927" t="s">
        <v>796</v>
      </c>
      <c r="P2927" t="s">
        <v>10671</v>
      </c>
      <c r="Q2927" t="s">
        <v>10671</v>
      </c>
      <c r="R2927" t="s">
        <v>755</v>
      </c>
      <c r="S2927" t="s">
        <v>795</v>
      </c>
      <c r="T2927" t="s">
        <v>15441</v>
      </c>
      <c r="U2927" t="s">
        <v>965</v>
      </c>
      <c r="V2927" t="s">
        <v>10638</v>
      </c>
      <c r="W2927" t="s">
        <v>970</v>
      </c>
      <c r="X2927" t="s">
        <v>15442</v>
      </c>
    </row>
    <row r="2928" spans="2:24" ht="11" outlineLevel="1" x14ac:dyDescent="0.15">
      <c r="B2928" t="s">
        <v>2147</v>
      </c>
      <c r="C2928" t="s">
        <v>2148</v>
      </c>
      <c r="D2928" t="s">
        <v>170</v>
      </c>
      <c r="E2928" t="s">
        <v>10652</v>
      </c>
      <c r="F2928" t="s">
        <v>12674</v>
      </c>
      <c r="G2928" t="s">
        <v>1299</v>
      </c>
      <c r="H2928" s="17">
        <v>45265</v>
      </c>
      <c r="I2928" s="15">
        <v>2024</v>
      </c>
      <c r="J2928" t="s">
        <v>10634</v>
      </c>
      <c r="K2928" s="5">
        <v>56614</v>
      </c>
      <c r="L2928" t="s">
        <v>967</v>
      </c>
      <c r="M2928" t="s">
        <v>985</v>
      </c>
      <c r="N2928" t="s">
        <v>10635</v>
      </c>
      <c r="O2928" t="s">
        <v>796</v>
      </c>
      <c r="P2928" t="s">
        <v>10671</v>
      </c>
      <c r="Q2928" t="s">
        <v>10671</v>
      </c>
      <c r="R2928" t="s">
        <v>755</v>
      </c>
      <c r="S2928" t="s">
        <v>795</v>
      </c>
      <c r="T2928" t="s">
        <v>15437</v>
      </c>
      <c r="U2928" t="s">
        <v>965</v>
      </c>
      <c r="V2928" t="s">
        <v>10638</v>
      </c>
      <c r="W2928" t="s">
        <v>970</v>
      </c>
      <c r="X2928" t="s">
        <v>15443</v>
      </c>
    </row>
    <row r="2929" spans="2:24" ht="11" outlineLevel="1" x14ac:dyDescent="0.15">
      <c r="B2929" t="s">
        <v>2150</v>
      </c>
      <c r="C2929" t="s">
        <v>385</v>
      </c>
      <c r="E2929" t="s">
        <v>10632</v>
      </c>
      <c r="F2929" t="s">
        <v>685</v>
      </c>
      <c r="G2929" t="s">
        <v>2058</v>
      </c>
      <c r="H2929" s="17">
        <v>42411</v>
      </c>
      <c r="I2929" s="15">
        <v>2016</v>
      </c>
      <c r="J2929" t="s">
        <v>10634</v>
      </c>
      <c r="K2929" s="5">
        <v>0</v>
      </c>
      <c r="L2929" t="s">
        <v>967</v>
      </c>
      <c r="M2929" t="s">
        <v>1141</v>
      </c>
      <c r="N2929" t="s">
        <v>10635</v>
      </c>
      <c r="O2929" t="s">
        <v>825</v>
      </c>
      <c r="P2929" t="s">
        <v>14616</v>
      </c>
      <c r="Q2929" t="s">
        <v>14616</v>
      </c>
      <c r="R2929" t="s">
        <v>740</v>
      </c>
      <c r="S2929" t="s">
        <v>795</v>
      </c>
      <c r="T2929" t="s">
        <v>15444</v>
      </c>
      <c r="U2929" t="s">
        <v>965</v>
      </c>
      <c r="V2929" t="s">
        <v>10638</v>
      </c>
      <c r="W2929" t="s">
        <v>970</v>
      </c>
      <c r="X2929" t="s">
        <v>15445</v>
      </c>
    </row>
    <row r="2930" spans="2:24" ht="11" outlineLevel="1" x14ac:dyDescent="0.15">
      <c r="B2930" t="s">
        <v>2150</v>
      </c>
      <c r="C2930" t="s">
        <v>385</v>
      </c>
      <c r="E2930" t="s">
        <v>10649</v>
      </c>
      <c r="F2930" t="s">
        <v>685</v>
      </c>
      <c r="G2930" t="s">
        <v>2058</v>
      </c>
      <c r="H2930" s="17">
        <v>42272</v>
      </c>
      <c r="I2930" s="15">
        <v>2015</v>
      </c>
      <c r="J2930" t="s">
        <v>10634</v>
      </c>
      <c r="K2930" s="5">
        <v>587183</v>
      </c>
      <c r="L2930" t="s">
        <v>967</v>
      </c>
      <c r="M2930" t="s">
        <v>1141</v>
      </c>
      <c r="N2930" t="s">
        <v>10635</v>
      </c>
      <c r="O2930" t="s">
        <v>825</v>
      </c>
      <c r="P2930" t="s">
        <v>14616</v>
      </c>
      <c r="Q2930" t="s">
        <v>14616</v>
      </c>
      <c r="R2930" t="s">
        <v>740</v>
      </c>
      <c r="S2930" t="s">
        <v>795</v>
      </c>
      <c r="T2930" t="s">
        <v>15446</v>
      </c>
      <c r="U2930" t="s">
        <v>965</v>
      </c>
      <c r="V2930" t="s">
        <v>10638</v>
      </c>
      <c r="W2930" t="s">
        <v>970</v>
      </c>
      <c r="X2930" t="s">
        <v>15447</v>
      </c>
    </row>
    <row r="2931" spans="2:24" ht="11" outlineLevel="1" x14ac:dyDescent="0.15">
      <c r="B2931" t="s">
        <v>2150</v>
      </c>
      <c r="C2931" t="s">
        <v>385</v>
      </c>
      <c r="E2931" t="s">
        <v>10643</v>
      </c>
      <c r="F2931" t="s">
        <v>685</v>
      </c>
      <c r="G2931" t="s">
        <v>2058</v>
      </c>
      <c r="H2931" s="17">
        <v>42389</v>
      </c>
      <c r="I2931" s="15">
        <v>2016</v>
      </c>
      <c r="J2931" t="s">
        <v>10634</v>
      </c>
      <c r="K2931" s="5">
        <v>30279</v>
      </c>
      <c r="L2931" t="s">
        <v>967</v>
      </c>
      <c r="M2931" t="s">
        <v>1141</v>
      </c>
      <c r="N2931" t="s">
        <v>10635</v>
      </c>
      <c r="O2931" t="s">
        <v>825</v>
      </c>
      <c r="P2931" t="s">
        <v>14616</v>
      </c>
      <c r="Q2931" t="s">
        <v>14616</v>
      </c>
      <c r="R2931" t="s">
        <v>740</v>
      </c>
      <c r="S2931" t="s">
        <v>795</v>
      </c>
      <c r="T2931" t="s">
        <v>15448</v>
      </c>
      <c r="U2931" t="s">
        <v>965</v>
      </c>
      <c r="V2931" t="s">
        <v>10638</v>
      </c>
      <c r="W2931" t="s">
        <v>970</v>
      </c>
      <c r="X2931" t="s">
        <v>15449</v>
      </c>
    </row>
    <row r="2932" spans="2:24" ht="11" outlineLevel="1" x14ac:dyDescent="0.15">
      <c r="B2932" t="s">
        <v>2150</v>
      </c>
      <c r="C2932" t="s">
        <v>385</v>
      </c>
      <c r="E2932" t="s">
        <v>10667</v>
      </c>
      <c r="F2932" t="s">
        <v>685</v>
      </c>
      <c r="G2932" t="s">
        <v>2058</v>
      </c>
      <c r="H2932" s="17">
        <v>42424</v>
      </c>
      <c r="I2932" s="15">
        <v>2016</v>
      </c>
      <c r="J2932" t="s">
        <v>10634</v>
      </c>
      <c r="K2932" s="5">
        <v>15440.52</v>
      </c>
      <c r="L2932" t="s">
        <v>967</v>
      </c>
      <c r="M2932" t="s">
        <v>1141</v>
      </c>
      <c r="N2932" t="s">
        <v>10635</v>
      </c>
      <c r="O2932" t="s">
        <v>825</v>
      </c>
      <c r="P2932" t="s">
        <v>14616</v>
      </c>
      <c r="Q2932" t="s">
        <v>14616</v>
      </c>
      <c r="R2932" t="s">
        <v>740</v>
      </c>
      <c r="S2932" t="s">
        <v>795</v>
      </c>
      <c r="T2932" t="s">
        <v>15450</v>
      </c>
      <c r="U2932" t="s">
        <v>965</v>
      </c>
      <c r="V2932" t="s">
        <v>10638</v>
      </c>
      <c r="W2932" t="s">
        <v>970</v>
      </c>
      <c r="X2932" t="s">
        <v>15451</v>
      </c>
    </row>
    <row r="2933" spans="2:24" ht="11" outlineLevel="1" x14ac:dyDescent="0.15">
      <c r="B2933" t="s">
        <v>2150</v>
      </c>
      <c r="C2933" t="s">
        <v>385</v>
      </c>
      <c r="E2933" t="s">
        <v>10652</v>
      </c>
      <c r="F2933" t="s">
        <v>685</v>
      </c>
      <c r="G2933" t="s">
        <v>2058</v>
      </c>
      <c r="H2933" s="17">
        <v>42332</v>
      </c>
      <c r="I2933" s="15">
        <v>2016</v>
      </c>
      <c r="J2933" t="s">
        <v>10634</v>
      </c>
      <c r="K2933" s="5">
        <v>252406</v>
      </c>
      <c r="L2933" t="s">
        <v>967</v>
      </c>
      <c r="M2933" t="s">
        <v>1141</v>
      </c>
      <c r="N2933" t="s">
        <v>10635</v>
      </c>
      <c r="O2933" t="s">
        <v>825</v>
      </c>
      <c r="P2933" t="s">
        <v>14616</v>
      </c>
      <c r="Q2933" t="s">
        <v>14616</v>
      </c>
      <c r="R2933" t="s">
        <v>740</v>
      </c>
      <c r="S2933" t="s">
        <v>795</v>
      </c>
      <c r="T2933" t="s">
        <v>15450</v>
      </c>
      <c r="U2933" t="s">
        <v>965</v>
      </c>
      <c r="V2933" t="s">
        <v>10638</v>
      </c>
      <c r="W2933" t="s">
        <v>970</v>
      </c>
      <c r="X2933" t="s">
        <v>15452</v>
      </c>
    </row>
    <row r="2934" spans="2:24" ht="11" outlineLevel="1" x14ac:dyDescent="0.15">
      <c r="B2934" t="s">
        <v>2150</v>
      </c>
      <c r="C2934" t="s">
        <v>385</v>
      </c>
      <c r="E2934" t="s">
        <v>10664</v>
      </c>
      <c r="F2934" t="s">
        <v>685</v>
      </c>
      <c r="G2934" t="s">
        <v>2058</v>
      </c>
      <c r="H2934" s="17">
        <v>42354</v>
      </c>
      <c r="I2934" s="15">
        <v>2016</v>
      </c>
      <c r="J2934" t="s">
        <v>10634</v>
      </c>
      <c r="K2934" s="5">
        <v>127920.48</v>
      </c>
      <c r="L2934" t="s">
        <v>967</v>
      </c>
      <c r="M2934" t="s">
        <v>1141</v>
      </c>
      <c r="N2934" t="s">
        <v>10635</v>
      </c>
      <c r="O2934" t="s">
        <v>825</v>
      </c>
      <c r="P2934" t="s">
        <v>14616</v>
      </c>
      <c r="Q2934" t="s">
        <v>14616</v>
      </c>
      <c r="R2934" t="s">
        <v>740</v>
      </c>
      <c r="S2934" t="s">
        <v>795</v>
      </c>
      <c r="T2934" t="s">
        <v>15450</v>
      </c>
      <c r="U2934" t="s">
        <v>965</v>
      </c>
      <c r="V2934" t="s">
        <v>10638</v>
      </c>
      <c r="W2934" t="s">
        <v>970</v>
      </c>
      <c r="X2934" t="s">
        <v>15453</v>
      </c>
    </row>
    <row r="2935" spans="2:24" ht="11" outlineLevel="1" x14ac:dyDescent="0.15">
      <c r="B2935" t="s">
        <v>2152</v>
      </c>
      <c r="C2935" t="s">
        <v>2153</v>
      </c>
      <c r="D2935" t="s">
        <v>177</v>
      </c>
      <c r="E2935" t="s">
        <v>10652</v>
      </c>
      <c r="F2935" t="s">
        <v>11029</v>
      </c>
      <c r="G2935" t="s">
        <v>992</v>
      </c>
      <c r="H2935" s="17">
        <v>43447</v>
      </c>
      <c r="I2935" s="15">
        <v>2019</v>
      </c>
      <c r="J2935" t="s">
        <v>10634</v>
      </c>
      <c r="K2935" s="5">
        <v>0</v>
      </c>
      <c r="L2935" t="s">
        <v>967</v>
      </c>
      <c r="M2935" t="s">
        <v>985</v>
      </c>
      <c r="N2935" t="s">
        <v>10635</v>
      </c>
      <c r="O2935" t="s">
        <v>796</v>
      </c>
      <c r="P2935" t="s">
        <v>10671</v>
      </c>
      <c r="Q2935" t="s">
        <v>10671</v>
      </c>
      <c r="R2935" t="s">
        <v>739</v>
      </c>
      <c r="S2935" t="s">
        <v>795</v>
      </c>
      <c r="T2935" t="s">
        <v>15454</v>
      </c>
      <c r="U2935" t="s">
        <v>965</v>
      </c>
      <c r="V2935" t="s">
        <v>10638</v>
      </c>
      <c r="W2935" t="s">
        <v>970</v>
      </c>
      <c r="X2935" t="s">
        <v>15455</v>
      </c>
    </row>
    <row r="2936" spans="2:24" ht="11" outlineLevel="1" x14ac:dyDescent="0.15">
      <c r="B2936" t="s">
        <v>2152</v>
      </c>
      <c r="C2936" t="s">
        <v>2153</v>
      </c>
      <c r="D2936" t="s">
        <v>177</v>
      </c>
      <c r="E2936" t="s">
        <v>10664</v>
      </c>
      <c r="F2936" t="s">
        <v>11029</v>
      </c>
      <c r="G2936" t="s">
        <v>992</v>
      </c>
      <c r="H2936" s="17">
        <v>43480</v>
      </c>
      <c r="I2936" s="15">
        <v>2019</v>
      </c>
      <c r="J2936" t="s">
        <v>10634</v>
      </c>
      <c r="K2936" s="5">
        <v>0</v>
      </c>
      <c r="L2936" t="s">
        <v>967</v>
      </c>
      <c r="M2936" t="s">
        <v>985</v>
      </c>
      <c r="N2936" t="s">
        <v>10635</v>
      </c>
      <c r="O2936" t="s">
        <v>796</v>
      </c>
      <c r="P2936" t="s">
        <v>10671</v>
      </c>
      <c r="Q2936" t="s">
        <v>10671</v>
      </c>
      <c r="R2936" t="s">
        <v>739</v>
      </c>
      <c r="S2936" t="s">
        <v>795</v>
      </c>
      <c r="T2936" t="s">
        <v>15454</v>
      </c>
      <c r="U2936" t="s">
        <v>965</v>
      </c>
      <c r="V2936" t="s">
        <v>10638</v>
      </c>
      <c r="W2936" t="s">
        <v>970</v>
      </c>
      <c r="X2936" t="s">
        <v>15456</v>
      </c>
    </row>
    <row r="2937" spans="2:24" ht="11" outlineLevel="1" x14ac:dyDescent="0.15">
      <c r="B2937" t="s">
        <v>2152</v>
      </c>
      <c r="C2937" t="s">
        <v>2153</v>
      </c>
      <c r="D2937" t="s">
        <v>177</v>
      </c>
      <c r="E2937" t="s">
        <v>10643</v>
      </c>
      <c r="F2937" t="s">
        <v>11029</v>
      </c>
      <c r="G2937" t="s">
        <v>992</v>
      </c>
      <c r="H2937" s="17">
        <v>43511</v>
      </c>
      <c r="I2937" s="15">
        <v>2019</v>
      </c>
      <c r="J2937" t="s">
        <v>10634</v>
      </c>
      <c r="K2937" s="5">
        <v>0</v>
      </c>
      <c r="L2937" t="s">
        <v>967</v>
      </c>
      <c r="M2937" t="s">
        <v>985</v>
      </c>
      <c r="N2937" t="s">
        <v>10635</v>
      </c>
      <c r="O2937" t="s">
        <v>796</v>
      </c>
      <c r="P2937" t="s">
        <v>10671</v>
      </c>
      <c r="Q2937" t="s">
        <v>10671</v>
      </c>
      <c r="R2937" t="s">
        <v>739</v>
      </c>
      <c r="S2937" t="s">
        <v>795</v>
      </c>
      <c r="T2937" t="s">
        <v>15454</v>
      </c>
      <c r="U2937" t="s">
        <v>965</v>
      </c>
      <c r="V2937" t="s">
        <v>10638</v>
      </c>
      <c r="W2937" t="s">
        <v>970</v>
      </c>
      <c r="X2937" t="s">
        <v>15457</v>
      </c>
    </row>
    <row r="2938" spans="2:24" ht="11" outlineLevel="1" x14ac:dyDescent="0.15">
      <c r="B2938" t="s">
        <v>2152</v>
      </c>
      <c r="C2938" t="s">
        <v>2153</v>
      </c>
      <c r="D2938" t="s">
        <v>177</v>
      </c>
      <c r="E2938" t="s">
        <v>10632</v>
      </c>
      <c r="F2938" t="s">
        <v>11029</v>
      </c>
      <c r="G2938" t="s">
        <v>992</v>
      </c>
      <c r="H2938" s="17">
        <v>43565</v>
      </c>
      <c r="I2938" s="15">
        <v>2019</v>
      </c>
      <c r="J2938" t="s">
        <v>10634</v>
      </c>
      <c r="K2938" s="5">
        <v>0</v>
      </c>
      <c r="L2938" t="s">
        <v>967</v>
      </c>
      <c r="M2938" t="s">
        <v>985</v>
      </c>
      <c r="N2938" t="s">
        <v>10635</v>
      </c>
      <c r="O2938" t="s">
        <v>796</v>
      </c>
      <c r="P2938" t="s">
        <v>10671</v>
      </c>
      <c r="Q2938" t="s">
        <v>10671</v>
      </c>
      <c r="R2938" t="s">
        <v>739</v>
      </c>
      <c r="S2938" t="s">
        <v>795</v>
      </c>
      <c r="T2938" t="s">
        <v>15454</v>
      </c>
      <c r="U2938" t="s">
        <v>965</v>
      </c>
      <c r="V2938" t="s">
        <v>10638</v>
      </c>
      <c r="W2938" t="s">
        <v>970</v>
      </c>
      <c r="X2938" t="s">
        <v>15458</v>
      </c>
    </row>
    <row r="2939" spans="2:24" ht="11" outlineLevel="1" x14ac:dyDescent="0.15">
      <c r="B2939" t="s">
        <v>2152</v>
      </c>
      <c r="C2939" t="s">
        <v>2153</v>
      </c>
      <c r="D2939" t="s">
        <v>177</v>
      </c>
      <c r="E2939" t="s">
        <v>10649</v>
      </c>
      <c r="F2939" t="s">
        <v>11029</v>
      </c>
      <c r="G2939" t="s">
        <v>992</v>
      </c>
      <c r="H2939" s="17">
        <v>43356</v>
      </c>
      <c r="I2939" s="15">
        <v>2018</v>
      </c>
      <c r="J2939" t="s">
        <v>10634</v>
      </c>
      <c r="K2939" s="5">
        <v>1131819</v>
      </c>
      <c r="L2939" t="s">
        <v>967</v>
      </c>
      <c r="M2939" t="s">
        <v>985</v>
      </c>
      <c r="N2939" t="s">
        <v>10635</v>
      </c>
      <c r="O2939" t="s">
        <v>796</v>
      </c>
      <c r="P2939" t="s">
        <v>10671</v>
      </c>
      <c r="Q2939" t="s">
        <v>10671</v>
      </c>
      <c r="R2939" t="s">
        <v>739</v>
      </c>
      <c r="S2939" t="s">
        <v>795</v>
      </c>
      <c r="T2939" t="s">
        <v>15454</v>
      </c>
      <c r="U2939" t="s">
        <v>965</v>
      </c>
      <c r="V2939" t="s">
        <v>10638</v>
      </c>
      <c r="W2939" t="s">
        <v>970</v>
      </c>
      <c r="X2939" t="s">
        <v>15459</v>
      </c>
    </row>
    <row r="2940" spans="2:24" ht="11" outlineLevel="1" x14ac:dyDescent="0.15">
      <c r="B2940" t="s">
        <v>2152</v>
      </c>
      <c r="C2940" t="s">
        <v>2153</v>
      </c>
      <c r="D2940" t="s">
        <v>177</v>
      </c>
      <c r="E2940" t="s">
        <v>10658</v>
      </c>
      <c r="F2940" t="s">
        <v>11029</v>
      </c>
      <c r="G2940" t="s">
        <v>992</v>
      </c>
      <c r="H2940" s="17">
        <v>43654</v>
      </c>
      <c r="I2940" s="15">
        <v>2019</v>
      </c>
      <c r="J2940" t="s">
        <v>10634</v>
      </c>
      <c r="K2940" s="5">
        <v>-120531.75</v>
      </c>
      <c r="L2940" t="s">
        <v>967</v>
      </c>
      <c r="M2940" t="s">
        <v>985</v>
      </c>
      <c r="N2940" t="s">
        <v>10635</v>
      </c>
      <c r="O2940" t="s">
        <v>796</v>
      </c>
      <c r="P2940" t="s">
        <v>10671</v>
      </c>
      <c r="Q2940" t="s">
        <v>10671</v>
      </c>
      <c r="R2940" t="s">
        <v>739</v>
      </c>
      <c r="S2940" t="s">
        <v>795</v>
      </c>
      <c r="T2940" t="s">
        <v>15454</v>
      </c>
      <c r="U2940" t="s">
        <v>965</v>
      </c>
      <c r="V2940" t="s">
        <v>10638</v>
      </c>
      <c r="W2940" t="s">
        <v>970</v>
      </c>
      <c r="X2940" t="s">
        <v>15460</v>
      </c>
    </row>
    <row r="2941" spans="2:24" ht="11" outlineLevel="1" x14ac:dyDescent="0.15">
      <c r="B2941" t="s">
        <v>2152</v>
      </c>
      <c r="C2941" t="s">
        <v>2153</v>
      </c>
      <c r="D2941" t="s">
        <v>177</v>
      </c>
      <c r="E2941" t="s">
        <v>10667</v>
      </c>
      <c r="F2941" t="s">
        <v>11029</v>
      </c>
      <c r="G2941" t="s">
        <v>992</v>
      </c>
      <c r="H2941" s="17">
        <v>43594</v>
      </c>
      <c r="I2941" s="15">
        <v>2019</v>
      </c>
      <c r="J2941" t="s">
        <v>10634</v>
      </c>
      <c r="K2941" s="5">
        <v>0</v>
      </c>
      <c r="L2941" t="s">
        <v>967</v>
      </c>
      <c r="M2941" t="s">
        <v>985</v>
      </c>
      <c r="N2941" t="s">
        <v>10635</v>
      </c>
      <c r="O2941" t="s">
        <v>796</v>
      </c>
      <c r="P2941" t="s">
        <v>10671</v>
      </c>
      <c r="Q2941" t="s">
        <v>10671</v>
      </c>
      <c r="R2941" t="s">
        <v>739</v>
      </c>
      <c r="S2941" t="s">
        <v>795</v>
      </c>
      <c r="T2941" t="s">
        <v>15454</v>
      </c>
      <c r="U2941" t="s">
        <v>965</v>
      </c>
      <c r="V2941" t="s">
        <v>10638</v>
      </c>
      <c r="W2941" t="s">
        <v>970</v>
      </c>
      <c r="X2941" t="s">
        <v>15461</v>
      </c>
    </row>
    <row r="2942" spans="2:24" ht="11" outlineLevel="1" x14ac:dyDescent="0.15">
      <c r="B2942" t="s">
        <v>2155</v>
      </c>
      <c r="C2942" t="s">
        <v>2156</v>
      </c>
      <c r="D2942" t="s">
        <v>304</v>
      </c>
      <c r="E2942" t="s">
        <v>10959</v>
      </c>
      <c r="F2942" t="s">
        <v>14208</v>
      </c>
      <c r="G2942" t="s">
        <v>1702</v>
      </c>
      <c r="H2942" s="17">
        <v>42341</v>
      </c>
      <c r="I2942" s="15">
        <v>2016</v>
      </c>
      <c r="J2942" t="s">
        <v>10634</v>
      </c>
      <c r="K2942" s="5">
        <v>-59416</v>
      </c>
      <c r="L2942" t="s">
        <v>967</v>
      </c>
      <c r="M2942" t="s">
        <v>985</v>
      </c>
      <c r="N2942" t="s">
        <v>10635</v>
      </c>
      <c r="O2942" t="s">
        <v>796</v>
      </c>
      <c r="P2942" t="s">
        <v>13376</v>
      </c>
      <c r="Q2942" t="s">
        <v>13376</v>
      </c>
      <c r="R2942" t="s">
        <v>740</v>
      </c>
      <c r="S2942" t="s">
        <v>795</v>
      </c>
      <c r="T2942" t="s">
        <v>15462</v>
      </c>
      <c r="U2942" t="s">
        <v>965</v>
      </c>
      <c r="V2942" t="s">
        <v>10638</v>
      </c>
      <c r="W2942" t="s">
        <v>970</v>
      </c>
      <c r="X2942" t="s">
        <v>15463</v>
      </c>
    </row>
    <row r="2943" spans="2:24" ht="11" outlineLevel="1" x14ac:dyDescent="0.15">
      <c r="B2943" t="s">
        <v>2155</v>
      </c>
      <c r="C2943" t="s">
        <v>2156</v>
      </c>
      <c r="D2943" t="s">
        <v>304</v>
      </c>
      <c r="E2943" t="s">
        <v>10905</v>
      </c>
      <c r="F2943" t="s">
        <v>14208</v>
      </c>
      <c r="G2943" t="s">
        <v>1702</v>
      </c>
      <c r="H2943" s="17">
        <v>42270</v>
      </c>
      <c r="I2943" s="15">
        <v>2015</v>
      </c>
      <c r="J2943" t="s">
        <v>10634</v>
      </c>
      <c r="K2943" s="5">
        <v>0</v>
      </c>
      <c r="L2943" t="s">
        <v>967</v>
      </c>
      <c r="M2943" t="s">
        <v>985</v>
      </c>
      <c r="N2943" t="s">
        <v>10635</v>
      </c>
      <c r="O2943" t="s">
        <v>796</v>
      </c>
      <c r="P2943" t="s">
        <v>13376</v>
      </c>
      <c r="Q2943" t="s">
        <v>13376</v>
      </c>
      <c r="R2943" t="s">
        <v>740</v>
      </c>
      <c r="S2943" t="s">
        <v>795</v>
      </c>
      <c r="T2943" t="s">
        <v>15462</v>
      </c>
      <c r="U2943" t="s">
        <v>965</v>
      </c>
      <c r="V2943" t="s">
        <v>10638</v>
      </c>
      <c r="W2943" t="s">
        <v>970</v>
      </c>
      <c r="X2943" t="s">
        <v>15464</v>
      </c>
    </row>
    <row r="2944" spans="2:24" ht="11" outlineLevel="1" x14ac:dyDescent="0.15">
      <c r="B2944" t="s">
        <v>2155</v>
      </c>
      <c r="C2944" t="s">
        <v>2156</v>
      </c>
      <c r="D2944" t="s">
        <v>304</v>
      </c>
      <c r="E2944" t="s">
        <v>10926</v>
      </c>
      <c r="F2944" t="s">
        <v>14208</v>
      </c>
      <c r="G2944" t="s">
        <v>1702</v>
      </c>
      <c r="H2944" s="17">
        <v>42268</v>
      </c>
      <c r="I2944" s="15">
        <v>2015</v>
      </c>
      <c r="J2944" t="s">
        <v>10634</v>
      </c>
      <c r="K2944" s="5">
        <v>51484</v>
      </c>
      <c r="L2944" t="s">
        <v>967</v>
      </c>
      <c r="M2944" t="s">
        <v>985</v>
      </c>
      <c r="N2944" t="s">
        <v>10635</v>
      </c>
      <c r="O2944" t="s">
        <v>796</v>
      </c>
      <c r="P2944" t="s">
        <v>13376</v>
      </c>
      <c r="Q2944" t="s">
        <v>13376</v>
      </c>
      <c r="R2944" t="s">
        <v>740</v>
      </c>
      <c r="S2944" t="s">
        <v>795</v>
      </c>
      <c r="T2944" t="s">
        <v>15465</v>
      </c>
      <c r="U2944" t="s">
        <v>965</v>
      </c>
      <c r="V2944" t="s">
        <v>10638</v>
      </c>
      <c r="W2944" t="s">
        <v>970</v>
      </c>
      <c r="X2944" t="s">
        <v>15466</v>
      </c>
    </row>
    <row r="2945" spans="2:24" ht="11" outlineLevel="1" x14ac:dyDescent="0.15">
      <c r="B2945" t="s">
        <v>2158</v>
      </c>
      <c r="C2945" t="s">
        <v>1383</v>
      </c>
      <c r="D2945" t="s">
        <v>293</v>
      </c>
      <c r="E2945" t="s">
        <v>10923</v>
      </c>
      <c r="F2945" t="s">
        <v>15082</v>
      </c>
      <c r="G2945" t="s">
        <v>2019</v>
      </c>
      <c r="H2945" s="17">
        <v>42760</v>
      </c>
      <c r="I2945" s="15">
        <v>2017</v>
      </c>
      <c r="J2945" t="s">
        <v>10634</v>
      </c>
      <c r="K2945" s="5">
        <v>-177521.97</v>
      </c>
      <c r="L2945" t="s">
        <v>967</v>
      </c>
      <c r="M2945" t="s">
        <v>985</v>
      </c>
      <c r="N2945" t="s">
        <v>10635</v>
      </c>
      <c r="O2945" t="s">
        <v>818</v>
      </c>
      <c r="P2945" t="s">
        <v>10671</v>
      </c>
      <c r="Q2945" t="s">
        <v>13490</v>
      </c>
      <c r="R2945" t="s">
        <v>739</v>
      </c>
      <c r="S2945" t="s">
        <v>795</v>
      </c>
      <c r="T2945" t="s">
        <v>15467</v>
      </c>
      <c r="U2945" t="s">
        <v>965</v>
      </c>
      <c r="V2945" t="s">
        <v>10638</v>
      </c>
      <c r="W2945" t="s">
        <v>970</v>
      </c>
      <c r="X2945" t="s">
        <v>15468</v>
      </c>
    </row>
    <row r="2946" spans="2:24" ht="11" outlineLevel="1" x14ac:dyDescent="0.15">
      <c r="B2946" t="s">
        <v>2158</v>
      </c>
      <c r="C2946" t="s">
        <v>1383</v>
      </c>
      <c r="D2946" t="s">
        <v>293</v>
      </c>
      <c r="E2946" t="s">
        <v>10989</v>
      </c>
      <c r="F2946" t="s">
        <v>15082</v>
      </c>
      <c r="G2946" t="s">
        <v>2019</v>
      </c>
      <c r="H2946" s="17">
        <v>42642</v>
      </c>
      <c r="I2946" s="15">
        <v>2016</v>
      </c>
      <c r="J2946" t="s">
        <v>10634</v>
      </c>
      <c r="K2946" s="5">
        <v>0</v>
      </c>
      <c r="L2946" t="s">
        <v>967</v>
      </c>
      <c r="M2946" t="s">
        <v>985</v>
      </c>
      <c r="N2946" t="s">
        <v>10635</v>
      </c>
      <c r="O2946" t="s">
        <v>818</v>
      </c>
      <c r="P2946" t="s">
        <v>10671</v>
      </c>
      <c r="Q2946" t="s">
        <v>13490</v>
      </c>
      <c r="R2946" t="s">
        <v>739</v>
      </c>
      <c r="S2946" t="s">
        <v>795</v>
      </c>
      <c r="T2946" t="s">
        <v>15467</v>
      </c>
      <c r="U2946" t="s">
        <v>965</v>
      </c>
      <c r="V2946" t="s">
        <v>10638</v>
      </c>
      <c r="W2946" t="s">
        <v>970</v>
      </c>
      <c r="X2946" t="s">
        <v>15469</v>
      </c>
    </row>
    <row r="2947" spans="2:24" ht="11" outlineLevel="1" x14ac:dyDescent="0.15">
      <c r="B2947" t="s">
        <v>2158</v>
      </c>
      <c r="C2947" t="s">
        <v>1383</v>
      </c>
      <c r="D2947" t="s">
        <v>293</v>
      </c>
      <c r="E2947" t="s">
        <v>10956</v>
      </c>
      <c r="F2947" t="s">
        <v>15082</v>
      </c>
      <c r="G2947" t="s">
        <v>2019</v>
      </c>
      <c r="H2947" s="17">
        <v>42678</v>
      </c>
      <c r="I2947" s="15">
        <v>2017</v>
      </c>
      <c r="J2947" t="s">
        <v>10634</v>
      </c>
      <c r="K2947" s="5">
        <v>0</v>
      </c>
      <c r="L2947" t="s">
        <v>967</v>
      </c>
      <c r="M2947" t="s">
        <v>985</v>
      </c>
      <c r="N2947" t="s">
        <v>10635</v>
      </c>
      <c r="O2947" t="s">
        <v>818</v>
      </c>
      <c r="P2947" t="s">
        <v>10671</v>
      </c>
      <c r="Q2947" t="s">
        <v>13490</v>
      </c>
      <c r="R2947" t="s">
        <v>739</v>
      </c>
      <c r="S2947" t="s">
        <v>795</v>
      </c>
      <c r="T2947" t="s">
        <v>15467</v>
      </c>
      <c r="U2947" t="s">
        <v>965</v>
      </c>
      <c r="V2947" t="s">
        <v>10638</v>
      </c>
      <c r="W2947" t="s">
        <v>970</v>
      </c>
      <c r="X2947" t="s">
        <v>15470</v>
      </c>
    </row>
    <row r="2948" spans="2:24" ht="11" outlineLevel="1" x14ac:dyDescent="0.15">
      <c r="B2948" t="s">
        <v>2158</v>
      </c>
      <c r="C2948" t="s">
        <v>1383</v>
      </c>
      <c r="D2948" t="s">
        <v>293</v>
      </c>
      <c r="E2948" t="s">
        <v>10649</v>
      </c>
      <c r="F2948" t="s">
        <v>15082</v>
      </c>
      <c r="G2948" t="s">
        <v>2019</v>
      </c>
      <c r="H2948" s="17">
        <v>42524</v>
      </c>
      <c r="I2948" s="15">
        <v>2016</v>
      </c>
      <c r="J2948" t="s">
        <v>10634</v>
      </c>
      <c r="K2948" s="5">
        <v>1178630</v>
      </c>
      <c r="L2948" t="s">
        <v>967</v>
      </c>
      <c r="M2948" t="s">
        <v>985</v>
      </c>
      <c r="N2948" t="s">
        <v>10635</v>
      </c>
      <c r="O2948" t="s">
        <v>818</v>
      </c>
      <c r="P2948" t="s">
        <v>10671</v>
      </c>
      <c r="Q2948" t="s">
        <v>13490</v>
      </c>
      <c r="R2948" t="s">
        <v>739</v>
      </c>
      <c r="S2948" t="s">
        <v>795</v>
      </c>
      <c r="T2948" t="s">
        <v>15467</v>
      </c>
      <c r="U2948" t="s">
        <v>965</v>
      </c>
      <c r="V2948" t="s">
        <v>10638</v>
      </c>
      <c r="W2948" t="s">
        <v>970</v>
      </c>
      <c r="X2948" t="s">
        <v>15471</v>
      </c>
    </row>
    <row r="2949" spans="2:24" ht="11" outlineLevel="1" x14ac:dyDescent="0.15">
      <c r="B2949" t="s">
        <v>2158</v>
      </c>
      <c r="C2949" t="s">
        <v>1383</v>
      </c>
      <c r="D2949" t="s">
        <v>293</v>
      </c>
      <c r="E2949" t="s">
        <v>10950</v>
      </c>
      <c r="F2949" t="s">
        <v>15082</v>
      </c>
      <c r="G2949" t="s">
        <v>2019</v>
      </c>
      <c r="H2949" s="17">
        <v>42656</v>
      </c>
      <c r="I2949" s="15">
        <v>2017</v>
      </c>
      <c r="J2949" t="s">
        <v>10634</v>
      </c>
      <c r="K2949" s="5">
        <v>0</v>
      </c>
      <c r="L2949" t="s">
        <v>967</v>
      </c>
      <c r="M2949" t="s">
        <v>985</v>
      </c>
      <c r="N2949" t="s">
        <v>10635</v>
      </c>
      <c r="O2949" t="s">
        <v>818</v>
      </c>
      <c r="P2949" t="s">
        <v>10671</v>
      </c>
      <c r="Q2949" t="s">
        <v>13490</v>
      </c>
      <c r="R2949" t="s">
        <v>739</v>
      </c>
      <c r="S2949" t="s">
        <v>795</v>
      </c>
      <c r="T2949" t="s">
        <v>15467</v>
      </c>
      <c r="U2949" t="s">
        <v>965</v>
      </c>
      <c r="V2949" t="s">
        <v>10638</v>
      </c>
      <c r="W2949" t="s">
        <v>970</v>
      </c>
      <c r="X2949" t="s">
        <v>15472</v>
      </c>
    </row>
    <row r="2950" spans="2:24" ht="11" outlineLevel="1" x14ac:dyDescent="0.15">
      <c r="B2950" t="s">
        <v>2160</v>
      </c>
      <c r="C2950" t="s">
        <v>386</v>
      </c>
      <c r="E2950" t="s">
        <v>10649</v>
      </c>
      <c r="F2950" t="s">
        <v>642</v>
      </c>
      <c r="G2950" t="s">
        <v>1062</v>
      </c>
      <c r="H2950" s="17">
        <v>45198</v>
      </c>
      <c r="I2950" s="15">
        <v>2023</v>
      </c>
      <c r="J2950" t="s">
        <v>10634</v>
      </c>
      <c r="K2950" s="5">
        <v>1000000</v>
      </c>
      <c r="L2950" t="s">
        <v>967</v>
      </c>
      <c r="M2950" t="s">
        <v>1141</v>
      </c>
      <c r="N2950" t="s">
        <v>10635</v>
      </c>
      <c r="O2950" t="s">
        <v>796</v>
      </c>
      <c r="P2950" t="s">
        <v>10636</v>
      </c>
      <c r="Q2950" t="s">
        <v>10636</v>
      </c>
      <c r="R2950" t="s">
        <v>746</v>
      </c>
      <c r="S2950" t="s">
        <v>795</v>
      </c>
      <c r="T2950" t="s">
        <v>15473</v>
      </c>
      <c r="U2950" t="s">
        <v>965</v>
      </c>
      <c r="V2950" t="s">
        <v>10638</v>
      </c>
      <c r="W2950" t="s">
        <v>970</v>
      </c>
      <c r="X2950" t="s">
        <v>15474</v>
      </c>
    </row>
    <row r="2951" spans="2:24" ht="11" outlineLevel="1" x14ac:dyDescent="0.15">
      <c r="B2951" t="s">
        <v>2162</v>
      </c>
      <c r="C2951" t="s">
        <v>2163</v>
      </c>
      <c r="D2951" t="s">
        <v>237</v>
      </c>
      <c r="E2951" t="s">
        <v>10649</v>
      </c>
      <c r="F2951" t="s">
        <v>14208</v>
      </c>
      <c r="G2951" t="s">
        <v>1702</v>
      </c>
      <c r="H2951" s="17">
        <v>43186</v>
      </c>
      <c r="I2951" s="15">
        <v>2018</v>
      </c>
      <c r="J2951" t="s">
        <v>10634</v>
      </c>
      <c r="K2951" s="5">
        <v>526076</v>
      </c>
      <c r="L2951" t="s">
        <v>967</v>
      </c>
      <c r="M2951" t="s">
        <v>985</v>
      </c>
      <c r="N2951" t="s">
        <v>10635</v>
      </c>
      <c r="O2951" t="s">
        <v>796</v>
      </c>
      <c r="P2951" t="s">
        <v>13376</v>
      </c>
      <c r="Q2951" t="s">
        <v>13376</v>
      </c>
      <c r="R2951" t="s">
        <v>740</v>
      </c>
      <c r="S2951" t="s">
        <v>795</v>
      </c>
      <c r="T2951" t="s">
        <v>15475</v>
      </c>
      <c r="U2951" t="s">
        <v>965</v>
      </c>
      <c r="V2951" t="s">
        <v>10638</v>
      </c>
      <c r="W2951" t="s">
        <v>970</v>
      </c>
      <c r="X2951" t="s">
        <v>15476</v>
      </c>
    </row>
    <row r="2952" spans="2:24" ht="11" outlineLevel="1" x14ac:dyDescent="0.15">
      <c r="B2952" t="s">
        <v>2162</v>
      </c>
      <c r="C2952" t="s">
        <v>2163</v>
      </c>
      <c r="D2952" t="s">
        <v>237</v>
      </c>
      <c r="E2952" t="s">
        <v>10664</v>
      </c>
      <c r="F2952" t="s">
        <v>14208</v>
      </c>
      <c r="G2952" t="s">
        <v>1702</v>
      </c>
      <c r="H2952" s="17">
        <v>43286</v>
      </c>
      <c r="I2952" s="15">
        <v>2018</v>
      </c>
      <c r="J2952" t="s">
        <v>10634</v>
      </c>
      <c r="K2952" s="5">
        <v>84845</v>
      </c>
      <c r="L2952" t="s">
        <v>967</v>
      </c>
      <c r="M2952" t="s">
        <v>985</v>
      </c>
      <c r="N2952" t="s">
        <v>10635</v>
      </c>
      <c r="O2952" t="s">
        <v>796</v>
      </c>
      <c r="P2952" t="s">
        <v>13376</v>
      </c>
      <c r="Q2952" t="s">
        <v>13376</v>
      </c>
      <c r="R2952" t="s">
        <v>740</v>
      </c>
      <c r="S2952" t="s">
        <v>795</v>
      </c>
      <c r="T2952" t="s">
        <v>15475</v>
      </c>
      <c r="U2952" t="s">
        <v>965</v>
      </c>
      <c r="V2952" t="s">
        <v>10638</v>
      </c>
      <c r="W2952" t="s">
        <v>970</v>
      </c>
      <c r="X2952" t="s">
        <v>15477</v>
      </c>
    </row>
    <row r="2953" spans="2:24" ht="11" outlineLevel="1" x14ac:dyDescent="0.15">
      <c r="B2953" t="s">
        <v>2162</v>
      </c>
      <c r="C2953" t="s">
        <v>2163</v>
      </c>
      <c r="D2953" t="s">
        <v>237</v>
      </c>
      <c r="E2953" t="s">
        <v>10652</v>
      </c>
      <c r="F2953" t="s">
        <v>14208</v>
      </c>
      <c r="G2953" t="s">
        <v>1702</v>
      </c>
      <c r="H2953" s="17">
        <v>43250</v>
      </c>
      <c r="I2953" s="15">
        <v>2018</v>
      </c>
      <c r="J2953" t="s">
        <v>10634</v>
      </c>
      <c r="K2953" s="5">
        <v>384023</v>
      </c>
      <c r="L2953" t="s">
        <v>967</v>
      </c>
      <c r="M2953" t="s">
        <v>985</v>
      </c>
      <c r="N2953" t="s">
        <v>10635</v>
      </c>
      <c r="O2953" t="s">
        <v>796</v>
      </c>
      <c r="P2953" t="s">
        <v>13376</v>
      </c>
      <c r="Q2953" t="s">
        <v>13376</v>
      </c>
      <c r="R2953" t="s">
        <v>740</v>
      </c>
      <c r="S2953" t="s">
        <v>795</v>
      </c>
      <c r="T2953" t="s">
        <v>15475</v>
      </c>
      <c r="U2953" t="s">
        <v>965</v>
      </c>
      <c r="V2953" t="s">
        <v>10638</v>
      </c>
      <c r="W2953" t="s">
        <v>970</v>
      </c>
      <c r="X2953" t="s">
        <v>15478</v>
      </c>
    </row>
    <row r="2954" spans="2:24" ht="11" outlineLevel="1" x14ac:dyDescent="0.15">
      <c r="B2954" t="s">
        <v>2165</v>
      </c>
      <c r="C2954" t="s">
        <v>1698</v>
      </c>
      <c r="D2954" t="s">
        <v>196</v>
      </c>
      <c r="E2954" t="s">
        <v>10926</v>
      </c>
      <c r="F2954" t="s">
        <v>604</v>
      </c>
      <c r="G2954" t="s">
        <v>1088</v>
      </c>
      <c r="H2954" s="17">
        <v>42025</v>
      </c>
      <c r="I2954" s="15">
        <v>2015</v>
      </c>
      <c r="J2954" t="s">
        <v>10634</v>
      </c>
      <c r="K2954" s="5">
        <v>-5706.25</v>
      </c>
      <c r="L2954" t="s">
        <v>967</v>
      </c>
      <c r="M2954" t="s">
        <v>985</v>
      </c>
      <c r="N2954" t="s">
        <v>10635</v>
      </c>
      <c r="O2954" t="s">
        <v>818</v>
      </c>
      <c r="P2954" t="s">
        <v>11052</v>
      </c>
      <c r="Q2954" t="s">
        <v>10671</v>
      </c>
      <c r="R2954" t="s">
        <v>739</v>
      </c>
      <c r="S2954" t="s">
        <v>795</v>
      </c>
      <c r="T2954" t="s">
        <v>15479</v>
      </c>
      <c r="U2954" t="s">
        <v>965</v>
      </c>
      <c r="V2954" t="s">
        <v>10638</v>
      </c>
      <c r="W2954" t="s">
        <v>970</v>
      </c>
      <c r="X2954" t="s">
        <v>15480</v>
      </c>
    </row>
    <row r="2955" spans="2:24" ht="11" outlineLevel="1" x14ac:dyDescent="0.15">
      <c r="B2955" t="s">
        <v>2165</v>
      </c>
      <c r="C2955" t="s">
        <v>1698</v>
      </c>
      <c r="D2955" t="s">
        <v>196</v>
      </c>
      <c r="E2955" t="s">
        <v>10889</v>
      </c>
      <c r="F2955" t="s">
        <v>604</v>
      </c>
      <c r="G2955" t="s">
        <v>1088</v>
      </c>
      <c r="H2955" s="17">
        <v>42011</v>
      </c>
      <c r="I2955" s="15">
        <v>2015</v>
      </c>
      <c r="J2955" t="s">
        <v>10634</v>
      </c>
      <c r="K2955" s="5">
        <v>119217.2</v>
      </c>
      <c r="L2955" t="s">
        <v>967</v>
      </c>
      <c r="M2955" t="s">
        <v>985</v>
      </c>
      <c r="N2955" t="s">
        <v>10635</v>
      </c>
      <c r="O2955" t="s">
        <v>818</v>
      </c>
      <c r="P2955" t="s">
        <v>11052</v>
      </c>
      <c r="Q2955" t="s">
        <v>10671</v>
      </c>
      <c r="R2955" t="s">
        <v>739</v>
      </c>
      <c r="S2955" t="s">
        <v>795</v>
      </c>
      <c r="T2955" t="s">
        <v>15479</v>
      </c>
      <c r="U2955" t="s">
        <v>965</v>
      </c>
      <c r="V2955" t="s">
        <v>10638</v>
      </c>
      <c r="W2955" t="s">
        <v>970</v>
      </c>
      <c r="X2955" t="s">
        <v>15481</v>
      </c>
    </row>
    <row r="2956" spans="2:24" ht="11" outlineLevel="1" x14ac:dyDescent="0.15">
      <c r="B2956" t="s">
        <v>2167</v>
      </c>
      <c r="C2956" t="s">
        <v>2168</v>
      </c>
      <c r="E2956" t="s">
        <v>10649</v>
      </c>
      <c r="F2956" t="s">
        <v>604</v>
      </c>
      <c r="G2956" t="s">
        <v>1088</v>
      </c>
      <c r="H2956" s="17">
        <v>43347</v>
      </c>
      <c r="I2956" s="15">
        <v>2018</v>
      </c>
      <c r="J2956" t="s">
        <v>10634</v>
      </c>
      <c r="K2956" s="5">
        <v>512136</v>
      </c>
      <c r="L2956" t="s">
        <v>967</v>
      </c>
      <c r="M2956" t="s">
        <v>956</v>
      </c>
      <c r="N2956" t="s">
        <v>10635</v>
      </c>
      <c r="O2956" t="s">
        <v>818</v>
      </c>
      <c r="P2956" t="s">
        <v>13554</v>
      </c>
      <c r="Q2956" t="s">
        <v>13554</v>
      </c>
      <c r="R2956" t="s">
        <v>740</v>
      </c>
      <c r="S2956" t="s">
        <v>795</v>
      </c>
      <c r="T2956" t="s">
        <v>15482</v>
      </c>
      <c r="U2956" t="s">
        <v>965</v>
      </c>
      <c r="V2956" t="s">
        <v>10638</v>
      </c>
      <c r="W2956" t="s">
        <v>970</v>
      </c>
      <c r="X2956" t="s">
        <v>15483</v>
      </c>
    </row>
    <row r="2957" spans="2:24" ht="11" outlineLevel="1" x14ac:dyDescent="0.15">
      <c r="B2957" t="s">
        <v>2167</v>
      </c>
      <c r="C2957" t="s">
        <v>2168</v>
      </c>
      <c r="E2957" t="s">
        <v>10643</v>
      </c>
      <c r="F2957" t="s">
        <v>604</v>
      </c>
      <c r="G2957" t="s">
        <v>1088</v>
      </c>
      <c r="H2957" s="17">
        <v>43524</v>
      </c>
      <c r="I2957" s="15">
        <v>2019</v>
      </c>
      <c r="J2957" t="s">
        <v>10634</v>
      </c>
      <c r="K2957" s="5">
        <v>0</v>
      </c>
      <c r="L2957" t="s">
        <v>967</v>
      </c>
      <c r="M2957" t="s">
        <v>956</v>
      </c>
      <c r="N2957" t="s">
        <v>10635</v>
      </c>
      <c r="O2957" t="s">
        <v>818</v>
      </c>
      <c r="P2957" t="s">
        <v>13554</v>
      </c>
      <c r="Q2957" t="s">
        <v>13554</v>
      </c>
      <c r="R2957" t="s">
        <v>740</v>
      </c>
      <c r="S2957" t="s">
        <v>795</v>
      </c>
      <c r="T2957" t="s">
        <v>15484</v>
      </c>
      <c r="U2957" t="s">
        <v>965</v>
      </c>
      <c r="V2957" t="s">
        <v>10638</v>
      </c>
      <c r="W2957" t="s">
        <v>970</v>
      </c>
      <c r="X2957" t="s">
        <v>15485</v>
      </c>
    </row>
    <row r="2958" spans="2:24" ht="11" outlineLevel="1" x14ac:dyDescent="0.15">
      <c r="B2958" t="s">
        <v>2167</v>
      </c>
      <c r="C2958" t="s">
        <v>2168</v>
      </c>
      <c r="E2958" t="s">
        <v>10664</v>
      </c>
      <c r="F2958" t="s">
        <v>604</v>
      </c>
      <c r="G2958" t="s">
        <v>1088</v>
      </c>
      <c r="H2958" s="17">
        <v>43473</v>
      </c>
      <c r="I2958" s="15">
        <v>2019</v>
      </c>
      <c r="J2958" t="s">
        <v>10634</v>
      </c>
      <c r="K2958" s="5">
        <v>262737.89</v>
      </c>
      <c r="L2958" t="s">
        <v>967</v>
      </c>
      <c r="M2958" t="s">
        <v>956</v>
      </c>
      <c r="N2958" t="s">
        <v>10635</v>
      </c>
      <c r="O2958" t="s">
        <v>818</v>
      </c>
      <c r="P2958" t="s">
        <v>13554</v>
      </c>
      <c r="Q2958" t="s">
        <v>13554</v>
      </c>
      <c r="R2958" t="s">
        <v>740</v>
      </c>
      <c r="S2958" t="s">
        <v>795</v>
      </c>
      <c r="T2958" t="s">
        <v>15486</v>
      </c>
      <c r="U2958" t="s">
        <v>965</v>
      </c>
      <c r="V2958" t="s">
        <v>10638</v>
      </c>
      <c r="W2958" t="s">
        <v>970</v>
      </c>
      <c r="X2958" t="s">
        <v>15487</v>
      </c>
    </row>
    <row r="2959" spans="2:24" ht="11" outlineLevel="1" x14ac:dyDescent="0.15">
      <c r="B2959" t="s">
        <v>2167</v>
      </c>
      <c r="C2959" t="s">
        <v>2168</v>
      </c>
      <c r="E2959" t="s">
        <v>10632</v>
      </c>
      <c r="F2959" t="s">
        <v>604</v>
      </c>
      <c r="G2959" t="s">
        <v>1088</v>
      </c>
      <c r="H2959" s="17">
        <v>43552</v>
      </c>
      <c r="I2959" s="15">
        <v>2019</v>
      </c>
      <c r="J2959" t="s">
        <v>10634</v>
      </c>
      <c r="K2959" s="5">
        <v>9306.67</v>
      </c>
      <c r="L2959" t="s">
        <v>967</v>
      </c>
      <c r="M2959" t="s">
        <v>956</v>
      </c>
      <c r="N2959" t="s">
        <v>10635</v>
      </c>
      <c r="O2959" t="s">
        <v>818</v>
      </c>
      <c r="P2959" t="s">
        <v>13554</v>
      </c>
      <c r="Q2959" t="s">
        <v>13554</v>
      </c>
      <c r="R2959" t="s">
        <v>740</v>
      </c>
      <c r="S2959" t="s">
        <v>795</v>
      </c>
      <c r="T2959" t="s">
        <v>15488</v>
      </c>
      <c r="U2959" t="s">
        <v>965</v>
      </c>
      <c r="V2959" t="s">
        <v>10638</v>
      </c>
      <c r="W2959" t="s">
        <v>970</v>
      </c>
      <c r="X2959" t="s">
        <v>15489</v>
      </c>
    </row>
    <row r="2960" spans="2:24" ht="11" outlineLevel="1" x14ac:dyDescent="0.15">
      <c r="B2960" t="s">
        <v>2167</v>
      </c>
      <c r="C2960" t="s">
        <v>2168</v>
      </c>
      <c r="E2960" t="s">
        <v>10652</v>
      </c>
      <c r="F2960" t="s">
        <v>604</v>
      </c>
      <c r="G2960" t="s">
        <v>1088</v>
      </c>
      <c r="H2960" s="17">
        <v>43406</v>
      </c>
      <c r="I2960" s="15">
        <v>2019</v>
      </c>
      <c r="J2960" t="s">
        <v>10634</v>
      </c>
      <c r="K2960" s="5">
        <v>202918.16</v>
      </c>
      <c r="L2960" t="s">
        <v>967</v>
      </c>
      <c r="M2960" t="s">
        <v>956</v>
      </c>
      <c r="N2960" t="s">
        <v>10635</v>
      </c>
      <c r="O2960" t="s">
        <v>818</v>
      </c>
      <c r="P2960" t="s">
        <v>13554</v>
      </c>
      <c r="Q2960" t="s">
        <v>13554</v>
      </c>
      <c r="R2960" t="s">
        <v>740</v>
      </c>
      <c r="S2960" t="s">
        <v>795</v>
      </c>
      <c r="T2960" t="s">
        <v>15490</v>
      </c>
      <c r="U2960" t="s">
        <v>965</v>
      </c>
      <c r="V2960" t="s">
        <v>10638</v>
      </c>
      <c r="W2960" t="s">
        <v>970</v>
      </c>
      <c r="X2960" t="s">
        <v>15491</v>
      </c>
    </row>
    <row r="2961" spans="2:24" ht="11" outlineLevel="1" x14ac:dyDescent="0.15">
      <c r="B2961" t="s">
        <v>2170</v>
      </c>
      <c r="C2961" t="s">
        <v>2171</v>
      </c>
      <c r="E2961" t="s">
        <v>10652</v>
      </c>
      <c r="F2961" t="s">
        <v>2172</v>
      </c>
      <c r="G2961" t="s">
        <v>2173</v>
      </c>
      <c r="H2961" s="17">
        <v>45561</v>
      </c>
      <c r="I2961" s="15">
        <v>2024</v>
      </c>
      <c r="J2961" t="s">
        <v>10634</v>
      </c>
      <c r="K2961" s="5">
        <v>841759.14</v>
      </c>
      <c r="L2961" t="s">
        <v>967</v>
      </c>
      <c r="M2961" t="s">
        <v>1141</v>
      </c>
      <c r="N2961" t="s">
        <v>10635</v>
      </c>
      <c r="O2961" t="s">
        <v>825</v>
      </c>
      <c r="P2961" t="s">
        <v>15012</v>
      </c>
      <c r="Q2961" t="s">
        <v>11435</v>
      </c>
      <c r="R2961" t="s">
        <v>748</v>
      </c>
      <c r="S2961" t="s">
        <v>795</v>
      </c>
      <c r="T2961" t="s">
        <v>15492</v>
      </c>
      <c r="U2961" t="s">
        <v>965</v>
      </c>
      <c r="V2961" t="s">
        <v>10638</v>
      </c>
      <c r="W2961" t="s">
        <v>970</v>
      </c>
      <c r="X2961" t="s">
        <v>15493</v>
      </c>
    </row>
    <row r="2962" spans="2:24" ht="11" outlineLevel="1" x14ac:dyDescent="0.15">
      <c r="B2962" t="s">
        <v>2170</v>
      </c>
      <c r="C2962" t="s">
        <v>2171</v>
      </c>
      <c r="E2962" t="s">
        <v>10649</v>
      </c>
      <c r="F2962" t="s">
        <v>2172</v>
      </c>
      <c r="G2962" t="s">
        <v>2173</v>
      </c>
      <c r="H2962" s="17">
        <v>45483</v>
      </c>
      <c r="I2962" s="15">
        <v>2024</v>
      </c>
      <c r="J2962" t="s">
        <v>10634</v>
      </c>
      <c r="K2962" s="5">
        <v>9660</v>
      </c>
      <c r="L2962" t="s">
        <v>967</v>
      </c>
      <c r="M2962" t="s">
        <v>1141</v>
      </c>
      <c r="N2962" t="s">
        <v>10635</v>
      </c>
      <c r="O2962" t="s">
        <v>825</v>
      </c>
      <c r="P2962" t="s">
        <v>15012</v>
      </c>
      <c r="Q2962" t="s">
        <v>11435</v>
      </c>
      <c r="R2962" t="s">
        <v>748</v>
      </c>
      <c r="S2962" t="s">
        <v>795</v>
      </c>
      <c r="T2962" t="s">
        <v>15494</v>
      </c>
      <c r="U2962" t="s">
        <v>965</v>
      </c>
      <c r="V2962" t="s">
        <v>10638</v>
      </c>
      <c r="W2962" t="s">
        <v>970</v>
      </c>
      <c r="X2962" t="s">
        <v>15495</v>
      </c>
    </row>
    <row r="2963" spans="2:24" ht="11" outlineLevel="1" x14ac:dyDescent="0.15">
      <c r="B2963" t="s">
        <v>2170</v>
      </c>
      <c r="C2963" t="s">
        <v>2171</v>
      </c>
      <c r="E2963" t="s">
        <v>10664</v>
      </c>
      <c r="F2963" t="s">
        <v>2172</v>
      </c>
      <c r="G2963" t="s">
        <v>2173</v>
      </c>
      <c r="H2963" s="17">
        <v>45638</v>
      </c>
      <c r="I2963" s="15">
        <v>2025</v>
      </c>
      <c r="J2963" t="s">
        <v>10634</v>
      </c>
      <c r="K2963" s="5">
        <v>115962.84</v>
      </c>
      <c r="L2963" t="s">
        <v>967</v>
      </c>
      <c r="M2963" t="s">
        <v>1141</v>
      </c>
      <c r="N2963" t="s">
        <v>10635</v>
      </c>
      <c r="O2963" t="s">
        <v>825</v>
      </c>
      <c r="P2963" t="s">
        <v>15012</v>
      </c>
      <c r="Q2963" t="s">
        <v>11435</v>
      </c>
      <c r="R2963" t="s">
        <v>748</v>
      </c>
      <c r="S2963" t="s">
        <v>795</v>
      </c>
      <c r="T2963" t="s">
        <v>15496</v>
      </c>
      <c r="U2963" t="s">
        <v>965</v>
      </c>
      <c r="V2963" t="s">
        <v>10638</v>
      </c>
      <c r="W2963" t="s">
        <v>970</v>
      </c>
      <c r="X2963" t="s">
        <v>15497</v>
      </c>
    </row>
    <row r="2964" spans="2:24" ht="11" outlineLevel="1" x14ac:dyDescent="0.15">
      <c r="B2964" t="s">
        <v>2170</v>
      </c>
      <c r="C2964" t="s">
        <v>2171</v>
      </c>
      <c r="E2964" t="s">
        <v>10643</v>
      </c>
      <c r="F2964" t="s">
        <v>2172</v>
      </c>
      <c r="G2964" t="s">
        <v>2173</v>
      </c>
      <c r="H2964" s="17">
        <v>45771</v>
      </c>
      <c r="I2964" s="15">
        <v>2025</v>
      </c>
      <c r="J2964" t="s">
        <v>10634</v>
      </c>
      <c r="K2964" s="5">
        <v>0</v>
      </c>
      <c r="L2964" t="s">
        <v>967</v>
      </c>
      <c r="M2964" t="s">
        <v>1141</v>
      </c>
      <c r="N2964" t="s">
        <v>10635</v>
      </c>
      <c r="O2964" t="s">
        <v>825</v>
      </c>
      <c r="P2964" t="s">
        <v>15012</v>
      </c>
      <c r="Q2964" t="s">
        <v>11435</v>
      </c>
      <c r="R2964" t="s">
        <v>748</v>
      </c>
      <c r="S2964" t="s">
        <v>795</v>
      </c>
      <c r="T2964" t="s">
        <v>15492</v>
      </c>
      <c r="U2964" t="s">
        <v>965</v>
      </c>
      <c r="V2964" t="s">
        <v>10638</v>
      </c>
      <c r="W2964" t="s">
        <v>970</v>
      </c>
      <c r="X2964" t="s">
        <v>15498</v>
      </c>
    </row>
    <row r="2965" spans="2:24" ht="11" outlineLevel="1" x14ac:dyDescent="0.15">
      <c r="B2965" t="s">
        <v>2175</v>
      </c>
      <c r="C2965" t="s">
        <v>1649</v>
      </c>
      <c r="D2965" t="s">
        <v>184</v>
      </c>
      <c r="E2965" t="s">
        <v>10956</v>
      </c>
      <c r="F2965" t="s">
        <v>13217</v>
      </c>
      <c r="G2965" t="s">
        <v>1053</v>
      </c>
      <c r="H2965" s="17">
        <v>42639</v>
      </c>
      <c r="I2965" s="15">
        <v>2016</v>
      </c>
      <c r="J2965" t="s">
        <v>10634</v>
      </c>
      <c r="K2965" s="5">
        <v>-18149.349999999999</v>
      </c>
      <c r="L2965" t="s">
        <v>967</v>
      </c>
      <c r="M2965" t="s">
        <v>985</v>
      </c>
      <c r="N2965" t="s">
        <v>10635</v>
      </c>
      <c r="O2965" t="s">
        <v>796</v>
      </c>
      <c r="P2965" t="s">
        <v>10671</v>
      </c>
      <c r="Q2965" t="s">
        <v>10671</v>
      </c>
      <c r="R2965" t="s">
        <v>744</v>
      </c>
      <c r="S2965" t="s">
        <v>795</v>
      </c>
      <c r="T2965" t="s">
        <v>15499</v>
      </c>
      <c r="U2965" t="s">
        <v>965</v>
      </c>
      <c r="V2965" t="s">
        <v>10638</v>
      </c>
      <c r="W2965" t="s">
        <v>970</v>
      </c>
      <c r="X2965" t="s">
        <v>15500</v>
      </c>
    </row>
    <row r="2966" spans="2:24" ht="11" outlineLevel="1" x14ac:dyDescent="0.15">
      <c r="B2966" t="s">
        <v>2175</v>
      </c>
      <c r="C2966" t="s">
        <v>1649</v>
      </c>
      <c r="D2966" t="s">
        <v>184</v>
      </c>
      <c r="E2966" t="s">
        <v>10950</v>
      </c>
      <c r="F2966" t="s">
        <v>13217</v>
      </c>
      <c r="G2966" t="s">
        <v>1053</v>
      </c>
      <c r="H2966" s="17">
        <v>42486</v>
      </c>
      <c r="I2966" s="15">
        <v>2016</v>
      </c>
      <c r="J2966" t="s">
        <v>10634</v>
      </c>
      <c r="K2966" s="5">
        <v>0</v>
      </c>
      <c r="L2966" t="s">
        <v>967</v>
      </c>
      <c r="M2966" t="s">
        <v>985</v>
      </c>
      <c r="N2966" t="s">
        <v>10635</v>
      </c>
      <c r="O2966" t="s">
        <v>796</v>
      </c>
      <c r="P2966" t="s">
        <v>10671</v>
      </c>
      <c r="Q2966" t="s">
        <v>10671</v>
      </c>
      <c r="R2966" t="s">
        <v>744</v>
      </c>
      <c r="S2966" t="s">
        <v>795</v>
      </c>
      <c r="T2966" t="s">
        <v>15501</v>
      </c>
      <c r="U2966" t="s">
        <v>965</v>
      </c>
      <c r="V2966" t="s">
        <v>10638</v>
      </c>
      <c r="W2966" t="s">
        <v>970</v>
      </c>
      <c r="X2966" t="s">
        <v>15502</v>
      </c>
    </row>
    <row r="2967" spans="2:24" ht="11" outlineLevel="1" x14ac:dyDescent="0.15">
      <c r="B2967" t="s">
        <v>2177</v>
      </c>
      <c r="C2967" t="s">
        <v>2178</v>
      </c>
      <c r="D2967" t="s">
        <v>326</v>
      </c>
      <c r="E2967" t="s">
        <v>10664</v>
      </c>
      <c r="F2967" t="s">
        <v>1722</v>
      </c>
      <c r="G2967" t="s">
        <v>1819</v>
      </c>
      <c r="H2967" s="17">
        <v>45372</v>
      </c>
      <c r="I2967" s="15">
        <v>2024</v>
      </c>
      <c r="J2967" t="s">
        <v>10634</v>
      </c>
      <c r="K2967" s="5">
        <v>0</v>
      </c>
      <c r="L2967" t="s">
        <v>967</v>
      </c>
      <c r="M2967" t="s">
        <v>985</v>
      </c>
      <c r="N2967" t="s">
        <v>10635</v>
      </c>
      <c r="O2967" t="s">
        <v>796</v>
      </c>
      <c r="P2967" t="s">
        <v>10671</v>
      </c>
      <c r="Q2967" t="s">
        <v>10671</v>
      </c>
      <c r="R2967" t="s">
        <v>740</v>
      </c>
      <c r="S2967" t="s">
        <v>795</v>
      </c>
      <c r="T2967" t="s">
        <v>15503</v>
      </c>
      <c r="U2967" t="s">
        <v>965</v>
      </c>
      <c r="V2967" t="s">
        <v>10638</v>
      </c>
      <c r="W2967" t="s">
        <v>970</v>
      </c>
      <c r="X2967" t="s">
        <v>15504</v>
      </c>
    </row>
    <row r="2968" spans="2:24" ht="11" outlineLevel="1" x14ac:dyDescent="0.15">
      <c r="B2968" t="s">
        <v>2177</v>
      </c>
      <c r="C2968" t="s">
        <v>2178</v>
      </c>
      <c r="D2968" t="s">
        <v>326</v>
      </c>
      <c r="E2968" t="s">
        <v>10652</v>
      </c>
      <c r="F2968" t="s">
        <v>1722</v>
      </c>
      <c r="G2968" t="s">
        <v>1819</v>
      </c>
      <c r="H2968" s="17">
        <v>45310</v>
      </c>
      <c r="I2968" s="15">
        <v>2024</v>
      </c>
      <c r="J2968" t="s">
        <v>10634</v>
      </c>
      <c r="K2968" s="5">
        <v>0</v>
      </c>
      <c r="L2968" t="s">
        <v>967</v>
      </c>
      <c r="M2968" t="s">
        <v>985</v>
      </c>
      <c r="N2968" t="s">
        <v>10635</v>
      </c>
      <c r="O2968" t="s">
        <v>796</v>
      </c>
      <c r="P2968" t="s">
        <v>10671</v>
      </c>
      <c r="Q2968" t="s">
        <v>10671</v>
      </c>
      <c r="R2968" t="s">
        <v>740</v>
      </c>
      <c r="S2968" t="s">
        <v>795</v>
      </c>
      <c r="T2968" t="s">
        <v>15503</v>
      </c>
      <c r="U2968" t="s">
        <v>965</v>
      </c>
      <c r="V2968" t="s">
        <v>10638</v>
      </c>
      <c r="W2968" t="s">
        <v>970</v>
      </c>
      <c r="X2968" t="s">
        <v>15505</v>
      </c>
    </row>
    <row r="2969" spans="2:24" ht="11" outlineLevel="1" x14ac:dyDescent="0.15">
      <c r="B2969" t="s">
        <v>2177</v>
      </c>
      <c r="C2969" t="s">
        <v>2178</v>
      </c>
      <c r="D2969" t="s">
        <v>326</v>
      </c>
      <c r="E2969" t="s">
        <v>10649</v>
      </c>
      <c r="F2969" t="s">
        <v>1722</v>
      </c>
      <c r="G2969" t="s">
        <v>1819</v>
      </c>
      <c r="H2969" s="17">
        <v>45177</v>
      </c>
      <c r="I2969" s="15">
        <v>2023</v>
      </c>
      <c r="J2969" t="s">
        <v>10634</v>
      </c>
      <c r="K2969" s="5">
        <v>959728</v>
      </c>
      <c r="L2969" t="s">
        <v>967</v>
      </c>
      <c r="M2969" t="s">
        <v>985</v>
      </c>
      <c r="N2969" t="s">
        <v>10635</v>
      </c>
      <c r="O2969" t="s">
        <v>796</v>
      </c>
      <c r="P2969" t="s">
        <v>10671</v>
      </c>
      <c r="Q2969" t="s">
        <v>10671</v>
      </c>
      <c r="R2969" t="s">
        <v>740</v>
      </c>
      <c r="S2969" t="s">
        <v>795</v>
      </c>
      <c r="T2969" t="s">
        <v>15506</v>
      </c>
      <c r="U2969" t="s">
        <v>965</v>
      </c>
      <c r="V2969" t="s">
        <v>10638</v>
      </c>
      <c r="W2969" t="s">
        <v>970</v>
      </c>
      <c r="X2969" t="s">
        <v>15507</v>
      </c>
    </row>
    <row r="2970" spans="2:24" ht="11" outlineLevel="1" x14ac:dyDescent="0.15">
      <c r="B2970" t="s">
        <v>2180</v>
      </c>
      <c r="C2970" t="s">
        <v>2181</v>
      </c>
      <c r="E2970" t="s">
        <v>10649</v>
      </c>
      <c r="F2970" t="s">
        <v>694</v>
      </c>
      <c r="G2970" t="s">
        <v>1832</v>
      </c>
      <c r="H2970" s="17">
        <v>45499</v>
      </c>
      <c r="I2970" s="15">
        <v>2024</v>
      </c>
      <c r="J2970" t="s">
        <v>10634</v>
      </c>
      <c r="K2970" s="5">
        <v>949550</v>
      </c>
      <c r="L2970" t="s">
        <v>967</v>
      </c>
      <c r="M2970" t="s">
        <v>1141</v>
      </c>
      <c r="N2970" t="s">
        <v>10635</v>
      </c>
      <c r="O2970" t="s">
        <v>804</v>
      </c>
      <c r="P2970" t="s">
        <v>14616</v>
      </c>
      <c r="Q2970" t="s">
        <v>11435</v>
      </c>
      <c r="R2970" t="s">
        <v>760</v>
      </c>
      <c r="S2970" t="s">
        <v>795</v>
      </c>
      <c r="T2970" t="s">
        <v>15508</v>
      </c>
      <c r="U2970" t="s">
        <v>965</v>
      </c>
      <c r="V2970" t="s">
        <v>10638</v>
      </c>
      <c r="W2970" t="s">
        <v>970</v>
      </c>
      <c r="X2970" t="s">
        <v>15509</v>
      </c>
    </row>
    <row r="2971" spans="2:24" ht="11" outlineLevel="1" x14ac:dyDescent="0.15">
      <c r="B2971" t="s">
        <v>2183</v>
      </c>
      <c r="C2971" t="s">
        <v>2184</v>
      </c>
      <c r="D2971" t="s">
        <v>2185</v>
      </c>
      <c r="E2971" t="s">
        <v>10649</v>
      </c>
      <c r="F2971" t="s">
        <v>1411</v>
      </c>
      <c r="G2971" t="s">
        <v>1412</v>
      </c>
      <c r="H2971" s="17">
        <v>45412</v>
      </c>
      <c r="I2971" s="15">
        <v>2024</v>
      </c>
      <c r="J2971" t="s">
        <v>10634</v>
      </c>
      <c r="K2971" s="5">
        <v>1397234.24</v>
      </c>
      <c r="L2971" t="s">
        <v>967</v>
      </c>
      <c r="M2971" t="s">
        <v>985</v>
      </c>
      <c r="N2971" t="s">
        <v>11711</v>
      </c>
      <c r="O2971" t="s">
        <v>796</v>
      </c>
      <c r="P2971" t="s">
        <v>10885</v>
      </c>
      <c r="Q2971" t="s">
        <v>10886</v>
      </c>
      <c r="R2971" t="s">
        <v>752</v>
      </c>
      <c r="S2971" t="s">
        <v>824</v>
      </c>
      <c r="T2971" t="s">
        <v>15510</v>
      </c>
      <c r="U2971" t="s">
        <v>965</v>
      </c>
      <c r="V2971" t="s">
        <v>10638</v>
      </c>
      <c r="W2971" t="s">
        <v>970</v>
      </c>
      <c r="X2971" t="s">
        <v>15511</v>
      </c>
    </row>
    <row r="2972" spans="2:24" ht="11" outlineLevel="1" x14ac:dyDescent="0.15">
      <c r="B2972" t="s">
        <v>2183</v>
      </c>
      <c r="C2972" t="s">
        <v>2184</v>
      </c>
      <c r="D2972" t="s">
        <v>2185</v>
      </c>
      <c r="E2972" t="s">
        <v>10643</v>
      </c>
      <c r="F2972" t="s">
        <v>1411</v>
      </c>
      <c r="G2972" t="s">
        <v>1412</v>
      </c>
      <c r="H2972" s="17">
        <v>45908</v>
      </c>
      <c r="I2972" s="15">
        <v>2025</v>
      </c>
      <c r="J2972" t="s">
        <v>10634</v>
      </c>
      <c r="K2972" s="5">
        <v>0</v>
      </c>
      <c r="L2972" t="s">
        <v>967</v>
      </c>
      <c r="M2972" t="s">
        <v>985</v>
      </c>
      <c r="N2972" t="s">
        <v>11711</v>
      </c>
      <c r="O2972" t="s">
        <v>796</v>
      </c>
      <c r="P2972" t="s">
        <v>10885</v>
      </c>
      <c r="Q2972" t="s">
        <v>10886</v>
      </c>
      <c r="R2972" t="s">
        <v>752</v>
      </c>
      <c r="S2972" t="s">
        <v>824</v>
      </c>
      <c r="T2972" t="s">
        <v>15512</v>
      </c>
      <c r="U2972" t="s">
        <v>965</v>
      </c>
      <c r="V2972" t="s">
        <v>10638</v>
      </c>
      <c r="W2972" t="s">
        <v>970</v>
      </c>
      <c r="X2972" t="s">
        <v>15513</v>
      </c>
    </row>
    <row r="2973" spans="2:24" ht="11" outlineLevel="1" x14ac:dyDescent="0.15">
      <c r="B2973" t="s">
        <v>2183</v>
      </c>
      <c r="C2973" t="s">
        <v>2184</v>
      </c>
      <c r="D2973" t="s">
        <v>2185</v>
      </c>
      <c r="E2973" t="s">
        <v>10652</v>
      </c>
      <c r="F2973" t="s">
        <v>1411</v>
      </c>
      <c r="G2973" t="s">
        <v>1412</v>
      </c>
      <c r="H2973" s="17">
        <v>45506</v>
      </c>
      <c r="I2973" s="15">
        <v>2024</v>
      </c>
      <c r="J2973" t="s">
        <v>10634</v>
      </c>
      <c r="K2973" s="5">
        <v>129885.75</v>
      </c>
      <c r="L2973" t="s">
        <v>967</v>
      </c>
      <c r="M2973" t="s">
        <v>985</v>
      </c>
      <c r="N2973" t="s">
        <v>11711</v>
      </c>
      <c r="O2973" t="s">
        <v>796</v>
      </c>
      <c r="P2973" t="s">
        <v>10885</v>
      </c>
      <c r="Q2973" t="s">
        <v>10886</v>
      </c>
      <c r="R2973" t="s">
        <v>752</v>
      </c>
      <c r="S2973" t="s">
        <v>824</v>
      </c>
      <c r="T2973" t="s">
        <v>15514</v>
      </c>
      <c r="U2973" t="s">
        <v>965</v>
      </c>
      <c r="V2973" t="s">
        <v>10638</v>
      </c>
      <c r="W2973" t="s">
        <v>970</v>
      </c>
      <c r="X2973" t="s">
        <v>15515</v>
      </c>
    </row>
    <row r="2974" spans="2:24" ht="11" outlineLevel="1" x14ac:dyDescent="0.15">
      <c r="B2974" t="s">
        <v>2183</v>
      </c>
      <c r="C2974" t="s">
        <v>2184</v>
      </c>
      <c r="D2974" t="s">
        <v>2185</v>
      </c>
      <c r="E2974" t="s">
        <v>10664</v>
      </c>
      <c r="F2974" t="s">
        <v>1411</v>
      </c>
      <c r="G2974" t="s">
        <v>1412</v>
      </c>
      <c r="H2974" s="17">
        <v>45723</v>
      </c>
      <c r="I2974" s="15">
        <v>2025</v>
      </c>
      <c r="J2974" t="s">
        <v>10634</v>
      </c>
      <c r="K2974" s="5">
        <v>-78270.509999999995</v>
      </c>
      <c r="L2974" t="s">
        <v>967</v>
      </c>
      <c r="M2974" t="s">
        <v>985</v>
      </c>
      <c r="N2974" t="s">
        <v>11711</v>
      </c>
      <c r="O2974" t="s">
        <v>796</v>
      </c>
      <c r="P2974" t="s">
        <v>10885</v>
      </c>
      <c r="Q2974" t="s">
        <v>10886</v>
      </c>
      <c r="R2974" t="s">
        <v>752</v>
      </c>
      <c r="S2974" t="s">
        <v>824</v>
      </c>
      <c r="T2974" t="s">
        <v>15516</v>
      </c>
      <c r="U2974" t="s">
        <v>965</v>
      </c>
      <c r="V2974" t="s">
        <v>10638</v>
      </c>
      <c r="W2974" t="s">
        <v>970</v>
      </c>
      <c r="X2974" t="s">
        <v>15517</v>
      </c>
    </row>
    <row r="2975" spans="2:24" ht="11" outlineLevel="1" x14ac:dyDescent="0.15">
      <c r="B2975" t="s">
        <v>2183</v>
      </c>
      <c r="C2975" t="s">
        <v>2184</v>
      </c>
      <c r="D2975" t="s">
        <v>2185</v>
      </c>
      <c r="E2975" t="s">
        <v>10632</v>
      </c>
      <c r="F2975" t="s">
        <v>1411</v>
      </c>
      <c r="G2975" t="s">
        <v>1412</v>
      </c>
      <c r="H2975" s="17">
        <v>46051</v>
      </c>
      <c r="I2975" s="15">
        <v>2026</v>
      </c>
      <c r="J2975" t="s">
        <v>10634</v>
      </c>
      <c r="K2975" s="5">
        <v>-504501.81</v>
      </c>
      <c r="L2975" t="s">
        <v>967</v>
      </c>
      <c r="M2975" t="s">
        <v>985</v>
      </c>
      <c r="N2975" t="s">
        <v>11711</v>
      </c>
      <c r="O2975" t="s">
        <v>796</v>
      </c>
      <c r="P2975" t="s">
        <v>10885</v>
      </c>
      <c r="Q2975" t="s">
        <v>10886</v>
      </c>
      <c r="R2975" t="s">
        <v>752</v>
      </c>
      <c r="S2975" t="s">
        <v>824</v>
      </c>
      <c r="T2975" t="s">
        <v>15518</v>
      </c>
      <c r="U2975" t="s">
        <v>965</v>
      </c>
      <c r="V2975" t="s">
        <v>10638</v>
      </c>
      <c r="W2975" t="s">
        <v>970</v>
      </c>
      <c r="X2975" t="s">
        <v>15519</v>
      </c>
    </row>
    <row r="2976" spans="2:24" ht="11" outlineLevel="1" x14ac:dyDescent="0.15">
      <c r="B2976" t="s">
        <v>2187</v>
      </c>
      <c r="C2976" t="s">
        <v>1481</v>
      </c>
      <c r="D2976" t="s">
        <v>184</v>
      </c>
      <c r="E2976" t="s">
        <v>10950</v>
      </c>
      <c r="F2976" t="s">
        <v>13217</v>
      </c>
      <c r="G2976" t="s">
        <v>1053</v>
      </c>
      <c r="H2976" s="17">
        <v>42628</v>
      </c>
      <c r="I2976" s="15">
        <v>2016</v>
      </c>
      <c r="J2976" t="s">
        <v>10634</v>
      </c>
      <c r="K2976" s="5">
        <v>0</v>
      </c>
      <c r="L2976" t="s">
        <v>967</v>
      </c>
      <c r="M2976" t="s">
        <v>985</v>
      </c>
      <c r="N2976" t="s">
        <v>10635</v>
      </c>
      <c r="O2976" t="s">
        <v>796</v>
      </c>
      <c r="P2976" t="s">
        <v>10671</v>
      </c>
      <c r="Q2976" t="s">
        <v>10671</v>
      </c>
      <c r="R2976" t="s">
        <v>744</v>
      </c>
      <c r="S2976" t="s">
        <v>795</v>
      </c>
      <c r="T2976" t="s">
        <v>15520</v>
      </c>
      <c r="U2976" t="s">
        <v>965</v>
      </c>
      <c r="V2976" t="s">
        <v>10638</v>
      </c>
      <c r="W2976" t="s">
        <v>970</v>
      </c>
      <c r="X2976" t="s">
        <v>15521</v>
      </c>
    </row>
    <row r="2977" spans="2:24" ht="11" outlineLevel="1" x14ac:dyDescent="0.15">
      <c r="B2977" t="s">
        <v>2187</v>
      </c>
      <c r="C2977" t="s">
        <v>1481</v>
      </c>
      <c r="D2977" t="s">
        <v>184</v>
      </c>
      <c r="E2977" t="s">
        <v>10989</v>
      </c>
      <c r="F2977" t="s">
        <v>13217</v>
      </c>
      <c r="G2977" t="s">
        <v>1053</v>
      </c>
      <c r="H2977" s="17">
        <v>42486</v>
      </c>
      <c r="I2977" s="15">
        <v>2016</v>
      </c>
      <c r="J2977" t="s">
        <v>10634</v>
      </c>
      <c r="K2977" s="5">
        <v>0</v>
      </c>
      <c r="L2977" t="s">
        <v>967</v>
      </c>
      <c r="M2977" t="s">
        <v>985</v>
      </c>
      <c r="N2977" t="s">
        <v>10635</v>
      </c>
      <c r="O2977" t="s">
        <v>796</v>
      </c>
      <c r="P2977" t="s">
        <v>10671</v>
      </c>
      <c r="Q2977" t="s">
        <v>10671</v>
      </c>
      <c r="R2977" t="s">
        <v>744</v>
      </c>
      <c r="S2977" t="s">
        <v>795</v>
      </c>
      <c r="T2977" t="s">
        <v>15522</v>
      </c>
      <c r="U2977" t="s">
        <v>965</v>
      </c>
      <c r="V2977" t="s">
        <v>10638</v>
      </c>
      <c r="W2977" t="s">
        <v>970</v>
      </c>
      <c r="X2977" t="s">
        <v>15523</v>
      </c>
    </row>
    <row r="2978" spans="2:24" ht="11" outlineLevel="1" x14ac:dyDescent="0.15">
      <c r="B2978" t="s">
        <v>2189</v>
      </c>
      <c r="C2978" t="s">
        <v>2190</v>
      </c>
      <c r="D2978" t="s">
        <v>304</v>
      </c>
      <c r="E2978" t="s">
        <v>10889</v>
      </c>
      <c r="F2978" t="s">
        <v>14208</v>
      </c>
      <c r="G2978" t="s">
        <v>1702</v>
      </c>
      <c r="H2978" s="17">
        <v>42186</v>
      </c>
      <c r="I2978" s="15">
        <v>2015</v>
      </c>
      <c r="J2978" t="s">
        <v>10634</v>
      </c>
      <c r="K2978" s="5">
        <v>49050</v>
      </c>
      <c r="L2978" t="s">
        <v>967</v>
      </c>
      <c r="M2978" t="s">
        <v>985</v>
      </c>
      <c r="N2978" t="s">
        <v>10635</v>
      </c>
      <c r="O2978" t="s">
        <v>796</v>
      </c>
      <c r="P2978" t="s">
        <v>13376</v>
      </c>
      <c r="Q2978" t="s">
        <v>13376</v>
      </c>
      <c r="R2978" t="s">
        <v>740</v>
      </c>
      <c r="S2978" t="s">
        <v>795</v>
      </c>
      <c r="T2978" t="s">
        <v>15524</v>
      </c>
      <c r="U2978" t="s">
        <v>965</v>
      </c>
      <c r="V2978" t="s">
        <v>10638</v>
      </c>
      <c r="W2978" t="s">
        <v>970</v>
      </c>
      <c r="X2978" t="s">
        <v>15525</v>
      </c>
    </row>
    <row r="2979" spans="2:24" ht="11" outlineLevel="1" x14ac:dyDescent="0.15">
      <c r="B2979" t="s">
        <v>2189</v>
      </c>
      <c r="C2979" t="s">
        <v>2190</v>
      </c>
      <c r="D2979" t="s">
        <v>304</v>
      </c>
      <c r="E2979" t="s">
        <v>10989</v>
      </c>
      <c r="F2979" t="s">
        <v>14208</v>
      </c>
      <c r="G2979" t="s">
        <v>1702</v>
      </c>
      <c r="H2979" s="17">
        <v>42087</v>
      </c>
      <c r="I2979" s="15">
        <v>2015</v>
      </c>
      <c r="J2979" t="s">
        <v>10634</v>
      </c>
      <c r="K2979" s="5">
        <v>245000</v>
      </c>
      <c r="L2979" t="s">
        <v>967</v>
      </c>
      <c r="M2979" t="s">
        <v>985</v>
      </c>
      <c r="N2979" t="s">
        <v>10635</v>
      </c>
      <c r="O2979" t="s">
        <v>796</v>
      </c>
      <c r="P2979" t="s">
        <v>13376</v>
      </c>
      <c r="Q2979" t="s">
        <v>13376</v>
      </c>
      <c r="R2979" t="s">
        <v>740</v>
      </c>
      <c r="S2979" t="s">
        <v>795</v>
      </c>
      <c r="T2979" t="s">
        <v>15526</v>
      </c>
      <c r="U2979" t="s">
        <v>965</v>
      </c>
      <c r="V2979" t="s">
        <v>10638</v>
      </c>
      <c r="W2979" t="s">
        <v>970</v>
      </c>
      <c r="X2979" t="s">
        <v>15527</v>
      </c>
    </row>
    <row r="2980" spans="2:24" ht="11" outlineLevel="1" x14ac:dyDescent="0.15">
      <c r="B2980" t="s">
        <v>2189</v>
      </c>
      <c r="C2980" t="s">
        <v>2190</v>
      </c>
      <c r="D2980" t="s">
        <v>304</v>
      </c>
      <c r="E2980" t="s">
        <v>10950</v>
      </c>
      <c r="F2980" t="s">
        <v>14208</v>
      </c>
      <c r="G2980" t="s">
        <v>1702</v>
      </c>
      <c r="H2980" s="17">
        <v>42108</v>
      </c>
      <c r="I2980" s="15">
        <v>2015</v>
      </c>
      <c r="J2980" t="s">
        <v>10634</v>
      </c>
      <c r="K2980" s="5">
        <v>286340.25</v>
      </c>
      <c r="L2980" t="s">
        <v>967</v>
      </c>
      <c r="M2980" t="s">
        <v>985</v>
      </c>
      <c r="N2980" t="s">
        <v>10635</v>
      </c>
      <c r="O2980" t="s">
        <v>796</v>
      </c>
      <c r="P2980" t="s">
        <v>13376</v>
      </c>
      <c r="Q2980" t="s">
        <v>13376</v>
      </c>
      <c r="R2980" t="s">
        <v>740</v>
      </c>
      <c r="S2980" t="s">
        <v>795</v>
      </c>
      <c r="T2980" t="s">
        <v>15462</v>
      </c>
      <c r="U2980" t="s">
        <v>965</v>
      </c>
      <c r="V2980" t="s">
        <v>10638</v>
      </c>
      <c r="W2980" t="s">
        <v>970</v>
      </c>
      <c r="X2980" t="s">
        <v>15528</v>
      </c>
    </row>
    <row r="2981" spans="2:24" ht="11" outlineLevel="1" x14ac:dyDescent="0.15">
      <c r="B2981" t="s">
        <v>2189</v>
      </c>
      <c r="C2981" t="s">
        <v>2190</v>
      </c>
      <c r="D2981" t="s">
        <v>304</v>
      </c>
      <c r="E2981" t="s">
        <v>10923</v>
      </c>
      <c r="F2981" t="s">
        <v>14208</v>
      </c>
      <c r="G2981" t="s">
        <v>1702</v>
      </c>
      <c r="H2981" s="17">
        <v>42151</v>
      </c>
      <c r="I2981" s="15">
        <v>2015</v>
      </c>
      <c r="J2981" t="s">
        <v>10634</v>
      </c>
      <c r="K2981" s="5">
        <v>73100</v>
      </c>
      <c r="L2981" t="s">
        <v>967</v>
      </c>
      <c r="M2981" t="s">
        <v>985</v>
      </c>
      <c r="N2981" t="s">
        <v>10635</v>
      </c>
      <c r="O2981" t="s">
        <v>796</v>
      </c>
      <c r="P2981" t="s">
        <v>13376</v>
      </c>
      <c r="Q2981" t="s">
        <v>13376</v>
      </c>
      <c r="R2981" t="s">
        <v>740</v>
      </c>
      <c r="S2981" t="s">
        <v>795</v>
      </c>
      <c r="T2981" t="s">
        <v>15529</v>
      </c>
      <c r="U2981" t="s">
        <v>965</v>
      </c>
      <c r="V2981" t="s">
        <v>10638</v>
      </c>
      <c r="W2981" t="s">
        <v>970</v>
      </c>
      <c r="X2981" t="s">
        <v>15530</v>
      </c>
    </row>
    <row r="2982" spans="2:24" ht="11" outlineLevel="1" x14ac:dyDescent="0.15">
      <c r="B2982" t="s">
        <v>2189</v>
      </c>
      <c r="C2982" t="s">
        <v>2190</v>
      </c>
      <c r="D2982" t="s">
        <v>304</v>
      </c>
      <c r="E2982" t="s">
        <v>10649</v>
      </c>
      <c r="F2982" t="s">
        <v>14208</v>
      </c>
      <c r="G2982" t="s">
        <v>1702</v>
      </c>
      <c r="H2982" s="17">
        <v>42076</v>
      </c>
      <c r="I2982" s="15">
        <v>2015</v>
      </c>
      <c r="J2982" t="s">
        <v>10634</v>
      </c>
      <c r="K2982" s="5">
        <v>203890</v>
      </c>
      <c r="L2982" t="s">
        <v>967</v>
      </c>
      <c r="M2982" t="s">
        <v>985</v>
      </c>
      <c r="N2982" t="s">
        <v>10635</v>
      </c>
      <c r="O2982" t="s">
        <v>796</v>
      </c>
      <c r="P2982" t="s">
        <v>13376</v>
      </c>
      <c r="Q2982" t="s">
        <v>13376</v>
      </c>
      <c r="R2982" t="s">
        <v>740</v>
      </c>
      <c r="S2982" t="s">
        <v>795</v>
      </c>
      <c r="T2982" t="s">
        <v>15531</v>
      </c>
      <c r="U2982" t="s">
        <v>965</v>
      </c>
      <c r="V2982" t="s">
        <v>10638</v>
      </c>
      <c r="W2982" t="s">
        <v>970</v>
      </c>
      <c r="X2982" t="s">
        <v>15532</v>
      </c>
    </row>
    <row r="2983" spans="2:24" ht="11" outlineLevel="1" x14ac:dyDescent="0.15">
      <c r="B2983" t="s">
        <v>2189</v>
      </c>
      <c r="C2983" t="s">
        <v>2190</v>
      </c>
      <c r="D2983" t="s">
        <v>304</v>
      </c>
      <c r="E2983" t="s">
        <v>10956</v>
      </c>
      <c r="F2983" t="s">
        <v>14208</v>
      </c>
      <c r="G2983" t="s">
        <v>1702</v>
      </c>
      <c r="H2983" s="17">
        <v>42136</v>
      </c>
      <c r="I2983" s="15">
        <v>2015</v>
      </c>
      <c r="J2983" t="s">
        <v>10634</v>
      </c>
      <c r="K2983" s="5">
        <v>80365</v>
      </c>
      <c r="L2983" t="s">
        <v>967</v>
      </c>
      <c r="M2983" t="s">
        <v>985</v>
      </c>
      <c r="N2983" t="s">
        <v>10635</v>
      </c>
      <c r="O2983" t="s">
        <v>796</v>
      </c>
      <c r="P2983" t="s">
        <v>13376</v>
      </c>
      <c r="Q2983" t="s">
        <v>13376</v>
      </c>
      <c r="R2983" t="s">
        <v>740</v>
      </c>
      <c r="S2983" t="s">
        <v>795</v>
      </c>
      <c r="T2983" t="s">
        <v>15533</v>
      </c>
      <c r="U2983" t="s">
        <v>965</v>
      </c>
      <c r="V2983" t="s">
        <v>10638</v>
      </c>
      <c r="W2983" t="s">
        <v>970</v>
      </c>
      <c r="X2983" t="s">
        <v>15534</v>
      </c>
    </row>
    <row r="2984" spans="2:24" ht="11" outlineLevel="1" x14ac:dyDescent="0.15">
      <c r="B2984" t="s">
        <v>2192</v>
      </c>
      <c r="C2984" t="s">
        <v>1383</v>
      </c>
      <c r="D2984" t="s">
        <v>275</v>
      </c>
      <c r="E2984" t="s">
        <v>10923</v>
      </c>
      <c r="F2984" t="s">
        <v>14392</v>
      </c>
      <c r="G2984" t="s">
        <v>1756</v>
      </c>
      <c r="H2984" s="17">
        <v>43039</v>
      </c>
      <c r="I2984" s="15">
        <v>2018</v>
      </c>
      <c r="J2984" t="s">
        <v>10634</v>
      </c>
      <c r="K2984" s="5">
        <v>0</v>
      </c>
      <c r="L2984" t="s">
        <v>967</v>
      </c>
      <c r="M2984" t="s">
        <v>985</v>
      </c>
      <c r="N2984" t="s">
        <v>10635</v>
      </c>
      <c r="O2984" t="s">
        <v>818</v>
      </c>
      <c r="P2984" t="s">
        <v>11712</v>
      </c>
      <c r="Q2984" t="s">
        <v>11712</v>
      </c>
      <c r="R2984" t="s">
        <v>738</v>
      </c>
      <c r="S2984" t="s">
        <v>803</v>
      </c>
      <c r="T2984" t="s">
        <v>15535</v>
      </c>
      <c r="U2984" t="s">
        <v>965</v>
      </c>
      <c r="V2984" t="s">
        <v>10638</v>
      </c>
      <c r="W2984" t="s">
        <v>970</v>
      </c>
      <c r="X2984" t="s">
        <v>15536</v>
      </c>
    </row>
    <row r="2985" spans="2:24" ht="11" outlineLevel="1" x14ac:dyDescent="0.15">
      <c r="B2985" t="s">
        <v>2194</v>
      </c>
      <c r="C2985" t="s">
        <v>1519</v>
      </c>
      <c r="D2985" t="s">
        <v>231</v>
      </c>
      <c r="E2985" t="s">
        <v>10649</v>
      </c>
      <c r="F2985" t="s">
        <v>608</v>
      </c>
      <c r="G2985" t="s">
        <v>1184</v>
      </c>
      <c r="H2985" s="17">
        <v>42697</v>
      </c>
      <c r="I2985" s="15">
        <v>2017</v>
      </c>
      <c r="J2985" t="s">
        <v>10634</v>
      </c>
      <c r="K2985" s="5">
        <v>939115</v>
      </c>
      <c r="L2985" t="s">
        <v>967</v>
      </c>
      <c r="M2985" t="s">
        <v>985</v>
      </c>
      <c r="N2985" t="s">
        <v>10635</v>
      </c>
      <c r="O2985" t="s">
        <v>796</v>
      </c>
      <c r="P2985" t="s">
        <v>11969</v>
      </c>
      <c r="Q2985" t="s">
        <v>11969</v>
      </c>
      <c r="R2985" t="s">
        <v>744</v>
      </c>
      <c r="S2985" t="s">
        <v>795</v>
      </c>
      <c r="T2985" t="s">
        <v>15537</v>
      </c>
      <c r="U2985" t="s">
        <v>965</v>
      </c>
      <c r="V2985" t="s">
        <v>10638</v>
      </c>
      <c r="W2985" t="s">
        <v>970</v>
      </c>
      <c r="X2985" t="s">
        <v>15538</v>
      </c>
    </row>
    <row r="2986" spans="2:24" ht="11" outlineLevel="1" x14ac:dyDescent="0.15">
      <c r="B2986" t="s">
        <v>2194</v>
      </c>
      <c r="C2986" t="s">
        <v>1519</v>
      </c>
      <c r="D2986" t="s">
        <v>231</v>
      </c>
      <c r="E2986" t="s">
        <v>10989</v>
      </c>
      <c r="F2986" t="s">
        <v>608</v>
      </c>
      <c r="G2986" t="s">
        <v>1184</v>
      </c>
      <c r="H2986" s="17">
        <v>42809</v>
      </c>
      <c r="I2986" s="15">
        <v>2017</v>
      </c>
      <c r="J2986" t="s">
        <v>10634</v>
      </c>
      <c r="K2986" s="5">
        <v>-13985</v>
      </c>
      <c r="L2986" t="s">
        <v>967</v>
      </c>
      <c r="M2986" t="s">
        <v>985</v>
      </c>
      <c r="N2986" t="s">
        <v>10635</v>
      </c>
      <c r="O2986" t="s">
        <v>796</v>
      </c>
      <c r="P2986" t="s">
        <v>11969</v>
      </c>
      <c r="R2986" t="s">
        <v>744</v>
      </c>
      <c r="S2986" t="s">
        <v>795</v>
      </c>
      <c r="T2986" t="s">
        <v>15537</v>
      </c>
      <c r="U2986" t="s">
        <v>965</v>
      </c>
      <c r="V2986" t="s">
        <v>10638</v>
      </c>
      <c r="W2986" t="s">
        <v>970</v>
      </c>
      <c r="X2986" t="s">
        <v>15539</v>
      </c>
    </row>
    <row r="2987" spans="2:24" ht="11" outlineLevel="1" x14ac:dyDescent="0.15">
      <c r="B2987" t="s">
        <v>2196</v>
      </c>
      <c r="C2987" t="s">
        <v>2197</v>
      </c>
      <c r="E2987" t="s">
        <v>10652</v>
      </c>
      <c r="F2987" t="s">
        <v>2198</v>
      </c>
      <c r="G2987" t="s">
        <v>2199</v>
      </c>
      <c r="H2987" s="17">
        <v>42156</v>
      </c>
      <c r="I2987" s="15">
        <v>2015</v>
      </c>
      <c r="J2987" t="s">
        <v>10634</v>
      </c>
      <c r="K2987" s="5">
        <v>347515.44</v>
      </c>
      <c r="L2987" t="s">
        <v>967</v>
      </c>
      <c r="M2987" t="s">
        <v>956</v>
      </c>
      <c r="N2987" t="s">
        <v>10635</v>
      </c>
      <c r="O2987" t="s">
        <v>825</v>
      </c>
      <c r="P2987" t="s">
        <v>11434</v>
      </c>
      <c r="Q2987" t="s">
        <v>11434</v>
      </c>
      <c r="R2987" t="s">
        <v>764</v>
      </c>
      <c r="S2987" t="s">
        <v>795</v>
      </c>
      <c r="T2987" t="s">
        <v>15540</v>
      </c>
      <c r="U2987" t="s">
        <v>965</v>
      </c>
      <c r="V2987" t="s">
        <v>10638</v>
      </c>
      <c r="W2987" t="s">
        <v>970</v>
      </c>
      <c r="X2987" t="s">
        <v>15541</v>
      </c>
    </row>
    <row r="2988" spans="2:24" ht="11" outlineLevel="1" x14ac:dyDescent="0.15">
      <c r="B2988" t="s">
        <v>2196</v>
      </c>
      <c r="C2988" t="s">
        <v>2197</v>
      </c>
      <c r="E2988" t="s">
        <v>10664</v>
      </c>
      <c r="F2988" t="s">
        <v>2198</v>
      </c>
      <c r="G2988" t="s">
        <v>2199</v>
      </c>
      <c r="H2988" s="17">
        <v>42235</v>
      </c>
      <c r="I2988" s="15">
        <v>2015</v>
      </c>
      <c r="J2988" t="s">
        <v>10634</v>
      </c>
      <c r="K2988" s="5">
        <v>-100300</v>
      </c>
      <c r="L2988" t="s">
        <v>967</v>
      </c>
      <c r="M2988" t="s">
        <v>956</v>
      </c>
      <c r="N2988" t="s">
        <v>10635</v>
      </c>
      <c r="O2988" t="s">
        <v>825</v>
      </c>
      <c r="P2988" t="s">
        <v>11434</v>
      </c>
      <c r="Q2988" t="s">
        <v>11434</v>
      </c>
      <c r="R2988" t="s">
        <v>764</v>
      </c>
      <c r="S2988" t="s">
        <v>795</v>
      </c>
      <c r="T2988" t="s">
        <v>15542</v>
      </c>
      <c r="U2988" t="s">
        <v>965</v>
      </c>
      <c r="V2988" t="s">
        <v>10638</v>
      </c>
      <c r="W2988" t="s">
        <v>970</v>
      </c>
      <c r="X2988" t="s">
        <v>15543</v>
      </c>
    </row>
    <row r="2989" spans="2:24" ht="11" outlineLevel="1" x14ac:dyDescent="0.15">
      <c r="B2989" t="s">
        <v>2196</v>
      </c>
      <c r="C2989" t="s">
        <v>2197</v>
      </c>
      <c r="E2989" t="s">
        <v>10649</v>
      </c>
      <c r="F2989" t="s">
        <v>2198</v>
      </c>
      <c r="G2989" t="s">
        <v>2199</v>
      </c>
      <c r="H2989" s="17">
        <v>42130</v>
      </c>
      <c r="I2989" s="15">
        <v>2015</v>
      </c>
      <c r="J2989" t="s">
        <v>10634</v>
      </c>
      <c r="K2989" s="5">
        <v>674131</v>
      </c>
      <c r="L2989" t="s">
        <v>967</v>
      </c>
      <c r="M2989" t="s">
        <v>956</v>
      </c>
      <c r="N2989" t="s">
        <v>10635</v>
      </c>
      <c r="O2989" t="s">
        <v>825</v>
      </c>
      <c r="P2989" t="s">
        <v>11434</v>
      </c>
      <c r="Q2989" t="s">
        <v>11434</v>
      </c>
      <c r="R2989" t="s">
        <v>764</v>
      </c>
      <c r="S2989" t="s">
        <v>795</v>
      </c>
      <c r="T2989" t="s">
        <v>15544</v>
      </c>
      <c r="U2989" t="s">
        <v>965</v>
      </c>
      <c r="V2989" t="s">
        <v>10638</v>
      </c>
      <c r="W2989" t="s">
        <v>970</v>
      </c>
      <c r="X2989" t="s">
        <v>15545</v>
      </c>
    </row>
    <row r="2990" spans="2:24" ht="11" outlineLevel="1" x14ac:dyDescent="0.15">
      <c r="B2990" t="s">
        <v>2202</v>
      </c>
      <c r="C2990" t="s">
        <v>2203</v>
      </c>
      <c r="D2990" t="s">
        <v>1410</v>
      </c>
      <c r="E2990" t="s">
        <v>10664</v>
      </c>
      <c r="F2990" t="s">
        <v>12990</v>
      </c>
      <c r="G2990" t="s">
        <v>1412</v>
      </c>
      <c r="H2990" s="17">
        <v>44165</v>
      </c>
      <c r="I2990" s="15">
        <v>2021</v>
      </c>
      <c r="J2990" t="s">
        <v>10634</v>
      </c>
      <c r="K2990" s="5">
        <v>67481.960000000006</v>
      </c>
      <c r="L2990" t="s">
        <v>967</v>
      </c>
      <c r="M2990" t="s">
        <v>985</v>
      </c>
      <c r="N2990" t="s">
        <v>11711</v>
      </c>
      <c r="O2990" t="s">
        <v>796</v>
      </c>
      <c r="P2990" t="s">
        <v>10671</v>
      </c>
      <c r="Q2990" t="s">
        <v>10685</v>
      </c>
      <c r="R2990" t="s">
        <v>752</v>
      </c>
      <c r="S2990" t="s">
        <v>824</v>
      </c>
      <c r="T2990" t="s">
        <v>12999</v>
      </c>
      <c r="U2990" t="s">
        <v>965</v>
      </c>
      <c r="V2990" t="s">
        <v>10638</v>
      </c>
      <c r="W2990" t="s">
        <v>970</v>
      </c>
      <c r="X2990" t="s">
        <v>15546</v>
      </c>
    </row>
    <row r="2991" spans="2:24" ht="11" outlineLevel="1" x14ac:dyDescent="0.15">
      <c r="B2991" t="s">
        <v>2202</v>
      </c>
      <c r="C2991" t="s">
        <v>2203</v>
      </c>
      <c r="D2991" t="s">
        <v>1410</v>
      </c>
      <c r="E2991" t="s">
        <v>10655</v>
      </c>
      <c r="F2991" t="s">
        <v>12990</v>
      </c>
      <c r="G2991" t="s">
        <v>1412</v>
      </c>
      <c r="H2991" s="17">
        <v>44679</v>
      </c>
      <c r="I2991" s="15">
        <v>2022</v>
      </c>
      <c r="J2991" t="s">
        <v>10634</v>
      </c>
      <c r="K2991" s="5">
        <v>0</v>
      </c>
      <c r="L2991" t="s">
        <v>967</v>
      </c>
      <c r="M2991" t="s">
        <v>985</v>
      </c>
      <c r="N2991" t="s">
        <v>11711</v>
      </c>
      <c r="O2991" t="s">
        <v>796</v>
      </c>
      <c r="P2991" t="s">
        <v>10671</v>
      </c>
      <c r="Q2991" t="s">
        <v>10685</v>
      </c>
      <c r="R2991" t="s">
        <v>752</v>
      </c>
      <c r="S2991" t="s">
        <v>824</v>
      </c>
      <c r="T2991" t="s">
        <v>15547</v>
      </c>
      <c r="U2991" t="s">
        <v>965</v>
      </c>
      <c r="V2991" t="s">
        <v>10638</v>
      </c>
      <c r="W2991" t="s">
        <v>970</v>
      </c>
      <c r="X2991" t="s">
        <v>15548</v>
      </c>
    </row>
    <row r="2992" spans="2:24" ht="11" outlineLevel="1" x14ac:dyDescent="0.15">
      <c r="B2992" t="s">
        <v>2202</v>
      </c>
      <c r="C2992" t="s">
        <v>2203</v>
      </c>
      <c r="D2992" t="s">
        <v>1410</v>
      </c>
      <c r="E2992" t="s">
        <v>10845</v>
      </c>
      <c r="F2992" t="s">
        <v>12990</v>
      </c>
      <c r="G2992" t="s">
        <v>1412</v>
      </c>
      <c r="H2992" s="17">
        <v>45133</v>
      </c>
      <c r="I2992" s="15">
        <v>2023</v>
      </c>
      <c r="J2992" t="s">
        <v>10634</v>
      </c>
      <c r="K2992" s="5">
        <v>0</v>
      </c>
      <c r="L2992" t="s">
        <v>967</v>
      </c>
      <c r="M2992" t="s">
        <v>985</v>
      </c>
      <c r="N2992" t="s">
        <v>11711</v>
      </c>
      <c r="O2992" t="s">
        <v>796</v>
      </c>
      <c r="P2992" t="s">
        <v>10671</v>
      </c>
      <c r="Q2992" t="s">
        <v>10685</v>
      </c>
      <c r="R2992" t="s">
        <v>752</v>
      </c>
      <c r="S2992" t="s">
        <v>824</v>
      </c>
      <c r="T2992" t="s">
        <v>11604</v>
      </c>
      <c r="U2992" t="s">
        <v>965</v>
      </c>
      <c r="V2992" t="s">
        <v>10638</v>
      </c>
      <c r="W2992" t="s">
        <v>970</v>
      </c>
      <c r="X2992" t="s">
        <v>15549</v>
      </c>
    </row>
    <row r="2993" spans="2:24" ht="11" outlineLevel="1" x14ac:dyDescent="0.15">
      <c r="B2993" t="s">
        <v>2202</v>
      </c>
      <c r="C2993" t="s">
        <v>2203</v>
      </c>
      <c r="D2993" t="s">
        <v>1410</v>
      </c>
      <c r="E2993" t="s">
        <v>10767</v>
      </c>
      <c r="F2993" t="s">
        <v>12990</v>
      </c>
      <c r="G2993" t="s">
        <v>1412</v>
      </c>
      <c r="H2993" s="17">
        <v>44865</v>
      </c>
      <c r="I2993" s="15">
        <v>2023</v>
      </c>
      <c r="J2993" t="s">
        <v>10634</v>
      </c>
      <c r="K2993" s="5">
        <v>120003.35</v>
      </c>
      <c r="L2993" t="s">
        <v>967</v>
      </c>
      <c r="M2993" t="s">
        <v>985</v>
      </c>
      <c r="N2993" t="s">
        <v>11711</v>
      </c>
      <c r="O2993" t="s">
        <v>796</v>
      </c>
      <c r="P2993" t="s">
        <v>10671</v>
      </c>
      <c r="Q2993" t="s">
        <v>10685</v>
      </c>
      <c r="R2993" t="s">
        <v>752</v>
      </c>
      <c r="S2993" t="s">
        <v>824</v>
      </c>
      <c r="T2993" t="s">
        <v>15550</v>
      </c>
      <c r="U2993" t="s">
        <v>965</v>
      </c>
      <c r="V2993" t="s">
        <v>10638</v>
      </c>
      <c r="W2993" t="s">
        <v>970</v>
      </c>
      <c r="X2993" t="s">
        <v>15551</v>
      </c>
    </row>
    <row r="2994" spans="2:24" ht="11" outlineLevel="1" x14ac:dyDescent="0.15">
      <c r="B2994" t="s">
        <v>2202</v>
      </c>
      <c r="C2994" t="s">
        <v>2203</v>
      </c>
      <c r="D2994" t="s">
        <v>1410</v>
      </c>
      <c r="E2994" t="s">
        <v>10711</v>
      </c>
      <c r="F2994" t="s">
        <v>12990</v>
      </c>
      <c r="G2994" t="s">
        <v>1412</v>
      </c>
      <c r="H2994" s="17">
        <v>44931</v>
      </c>
      <c r="I2994" s="15">
        <v>2023</v>
      </c>
      <c r="J2994" t="s">
        <v>10634</v>
      </c>
      <c r="K2994" s="5">
        <v>0</v>
      </c>
      <c r="L2994" t="s">
        <v>967</v>
      </c>
      <c r="M2994" t="s">
        <v>985</v>
      </c>
      <c r="N2994" t="s">
        <v>11711</v>
      </c>
      <c r="O2994" t="s">
        <v>796</v>
      </c>
      <c r="P2994" t="s">
        <v>10671</v>
      </c>
      <c r="Q2994" t="s">
        <v>10685</v>
      </c>
      <c r="R2994" t="s">
        <v>752</v>
      </c>
      <c r="S2994" t="s">
        <v>824</v>
      </c>
      <c r="T2994" t="s">
        <v>15552</v>
      </c>
      <c r="U2994" t="s">
        <v>965</v>
      </c>
      <c r="V2994" t="s">
        <v>10638</v>
      </c>
      <c r="W2994" t="s">
        <v>970</v>
      </c>
      <c r="X2994" t="s">
        <v>15553</v>
      </c>
    </row>
    <row r="2995" spans="2:24" ht="11" outlineLevel="1" x14ac:dyDescent="0.15">
      <c r="B2995" t="s">
        <v>2202</v>
      </c>
      <c r="C2995" t="s">
        <v>2203</v>
      </c>
      <c r="D2995" t="s">
        <v>1410</v>
      </c>
      <c r="E2995" t="s">
        <v>10863</v>
      </c>
      <c r="F2995" t="s">
        <v>12990</v>
      </c>
      <c r="G2995" t="s">
        <v>1412</v>
      </c>
      <c r="H2995" s="17">
        <v>45817</v>
      </c>
      <c r="I2995" s="15">
        <v>2025</v>
      </c>
      <c r="J2995" t="s">
        <v>10634</v>
      </c>
      <c r="K2995" s="5">
        <v>-30117.57</v>
      </c>
      <c r="L2995" t="s">
        <v>967</v>
      </c>
      <c r="M2995" t="s">
        <v>985</v>
      </c>
      <c r="N2995" t="s">
        <v>11711</v>
      </c>
      <c r="O2995" t="s">
        <v>796</v>
      </c>
      <c r="P2995" t="s">
        <v>10885</v>
      </c>
      <c r="Q2995" t="s">
        <v>10886</v>
      </c>
      <c r="R2995" t="s">
        <v>752</v>
      </c>
      <c r="S2995" t="s">
        <v>824</v>
      </c>
      <c r="T2995" t="s">
        <v>12803</v>
      </c>
      <c r="U2995" t="s">
        <v>965</v>
      </c>
      <c r="V2995" t="s">
        <v>10638</v>
      </c>
      <c r="W2995" t="s">
        <v>970</v>
      </c>
      <c r="X2995" t="s">
        <v>15554</v>
      </c>
    </row>
    <row r="2996" spans="2:24" ht="11" outlineLevel="1" x14ac:dyDescent="0.15">
      <c r="B2996" t="s">
        <v>2202</v>
      </c>
      <c r="C2996" t="s">
        <v>2203</v>
      </c>
      <c r="D2996" t="s">
        <v>1410</v>
      </c>
      <c r="E2996" t="s">
        <v>10640</v>
      </c>
      <c r="F2996" t="s">
        <v>12990</v>
      </c>
      <c r="G2996" t="s">
        <v>1412</v>
      </c>
      <c r="H2996" s="17">
        <v>44790</v>
      </c>
      <c r="I2996" s="15">
        <v>2022</v>
      </c>
      <c r="J2996" t="s">
        <v>10634</v>
      </c>
      <c r="K2996" s="5">
        <v>0</v>
      </c>
      <c r="L2996" t="s">
        <v>967</v>
      </c>
      <c r="M2996" t="s">
        <v>985</v>
      </c>
      <c r="N2996" t="s">
        <v>11711</v>
      </c>
      <c r="O2996" t="s">
        <v>796</v>
      </c>
      <c r="P2996" t="s">
        <v>10671</v>
      </c>
      <c r="Q2996" t="s">
        <v>10685</v>
      </c>
      <c r="R2996" t="s">
        <v>752</v>
      </c>
      <c r="S2996" t="s">
        <v>824</v>
      </c>
      <c r="T2996" t="s">
        <v>15552</v>
      </c>
      <c r="U2996" t="s">
        <v>965</v>
      </c>
      <c r="V2996" t="s">
        <v>10638</v>
      </c>
      <c r="W2996" t="s">
        <v>970</v>
      </c>
      <c r="X2996" t="s">
        <v>15555</v>
      </c>
    </row>
    <row r="2997" spans="2:24" ht="11" outlineLevel="1" x14ac:dyDescent="0.15">
      <c r="B2997" t="s">
        <v>2202</v>
      </c>
      <c r="C2997" t="s">
        <v>2203</v>
      </c>
      <c r="D2997" t="s">
        <v>1410</v>
      </c>
      <c r="E2997" t="s">
        <v>10714</v>
      </c>
      <c r="F2997" t="s">
        <v>12990</v>
      </c>
      <c r="G2997" t="s">
        <v>1412</v>
      </c>
      <c r="H2997" s="17">
        <v>45512</v>
      </c>
      <c r="I2997" s="15">
        <v>2024</v>
      </c>
      <c r="J2997" t="s">
        <v>10634</v>
      </c>
      <c r="K2997" s="5">
        <v>-5241.08</v>
      </c>
      <c r="L2997" t="s">
        <v>967</v>
      </c>
      <c r="M2997" t="s">
        <v>985</v>
      </c>
      <c r="N2997" t="s">
        <v>11711</v>
      </c>
      <c r="O2997" t="s">
        <v>796</v>
      </c>
      <c r="P2997" t="s">
        <v>10885</v>
      </c>
      <c r="Q2997" t="s">
        <v>10886</v>
      </c>
      <c r="R2997" t="s">
        <v>752</v>
      </c>
      <c r="S2997" t="s">
        <v>824</v>
      </c>
      <c r="T2997" t="s">
        <v>15556</v>
      </c>
      <c r="U2997" t="s">
        <v>965</v>
      </c>
      <c r="V2997" t="s">
        <v>10638</v>
      </c>
      <c r="W2997" t="s">
        <v>970</v>
      </c>
      <c r="X2997" t="s">
        <v>15557</v>
      </c>
    </row>
    <row r="2998" spans="2:24" ht="11" outlineLevel="1" x14ac:dyDescent="0.15">
      <c r="B2998" t="s">
        <v>2202</v>
      </c>
      <c r="C2998" t="s">
        <v>2203</v>
      </c>
      <c r="D2998" t="s">
        <v>1410</v>
      </c>
      <c r="E2998" t="s">
        <v>10643</v>
      </c>
      <c r="F2998" t="s">
        <v>12990</v>
      </c>
      <c r="G2998" t="s">
        <v>1412</v>
      </c>
      <c r="H2998" s="17">
        <v>44168</v>
      </c>
      <c r="I2998" s="15">
        <v>2021</v>
      </c>
      <c r="J2998" t="s">
        <v>10634</v>
      </c>
      <c r="K2998" s="5">
        <v>0</v>
      </c>
      <c r="L2998" t="s">
        <v>967</v>
      </c>
      <c r="M2998" t="s">
        <v>985</v>
      </c>
      <c r="N2998" t="s">
        <v>11711</v>
      </c>
      <c r="O2998" t="s">
        <v>796</v>
      </c>
      <c r="P2998" t="s">
        <v>10671</v>
      </c>
      <c r="Q2998" t="s">
        <v>10685</v>
      </c>
      <c r="R2998" t="s">
        <v>752</v>
      </c>
      <c r="S2998" t="s">
        <v>824</v>
      </c>
      <c r="T2998" t="s">
        <v>15558</v>
      </c>
      <c r="U2998" t="s">
        <v>965</v>
      </c>
      <c r="V2998" t="s">
        <v>10638</v>
      </c>
      <c r="W2998" t="s">
        <v>970</v>
      </c>
      <c r="X2998" t="s">
        <v>15559</v>
      </c>
    </row>
    <row r="2999" spans="2:24" ht="11" outlineLevel="1" x14ac:dyDescent="0.15">
      <c r="B2999" t="s">
        <v>2202</v>
      </c>
      <c r="C2999" t="s">
        <v>2203</v>
      </c>
      <c r="D2999" t="s">
        <v>1410</v>
      </c>
      <c r="E2999" t="s">
        <v>10851</v>
      </c>
      <c r="F2999" t="s">
        <v>12990</v>
      </c>
      <c r="G2999" t="s">
        <v>1412</v>
      </c>
      <c r="H2999" s="17">
        <v>45049</v>
      </c>
      <c r="I2999" s="15">
        <v>2023</v>
      </c>
      <c r="J2999" t="s">
        <v>10634</v>
      </c>
      <c r="K2999" s="5">
        <v>108496.04</v>
      </c>
      <c r="L2999" t="s">
        <v>967</v>
      </c>
      <c r="M2999" t="s">
        <v>985</v>
      </c>
      <c r="N2999" t="s">
        <v>11711</v>
      </c>
      <c r="O2999" t="s">
        <v>796</v>
      </c>
      <c r="P2999" t="s">
        <v>10671</v>
      </c>
      <c r="Q2999" t="s">
        <v>10886</v>
      </c>
      <c r="R2999" t="s">
        <v>752</v>
      </c>
      <c r="S2999" t="s">
        <v>824</v>
      </c>
      <c r="T2999" t="s">
        <v>15560</v>
      </c>
      <c r="U2999" t="s">
        <v>965</v>
      </c>
      <c r="V2999" t="s">
        <v>10638</v>
      </c>
      <c r="W2999" t="s">
        <v>970</v>
      </c>
      <c r="X2999" t="s">
        <v>15561</v>
      </c>
    </row>
    <row r="3000" spans="2:24" ht="11" outlineLevel="1" x14ac:dyDescent="0.15">
      <c r="B3000" t="s">
        <v>2202</v>
      </c>
      <c r="C3000" t="s">
        <v>2203</v>
      </c>
      <c r="D3000" t="s">
        <v>1410</v>
      </c>
      <c r="E3000" t="s">
        <v>10728</v>
      </c>
      <c r="F3000" t="s">
        <v>12990</v>
      </c>
      <c r="G3000" t="s">
        <v>1412</v>
      </c>
      <c r="H3000" s="17">
        <v>45012</v>
      </c>
      <c r="I3000" s="15">
        <v>2023</v>
      </c>
      <c r="J3000" t="s">
        <v>10634</v>
      </c>
      <c r="K3000" s="5">
        <v>0</v>
      </c>
      <c r="L3000" t="s">
        <v>967</v>
      </c>
      <c r="M3000" t="s">
        <v>985</v>
      </c>
      <c r="N3000" t="s">
        <v>11711</v>
      </c>
      <c r="O3000" t="s">
        <v>796</v>
      </c>
      <c r="P3000" t="s">
        <v>10671</v>
      </c>
      <c r="Q3000" t="s">
        <v>10685</v>
      </c>
      <c r="R3000" t="s">
        <v>752</v>
      </c>
      <c r="S3000" t="s">
        <v>824</v>
      </c>
      <c r="T3000" t="s">
        <v>15562</v>
      </c>
      <c r="U3000" t="s">
        <v>965</v>
      </c>
      <c r="V3000" t="s">
        <v>10638</v>
      </c>
      <c r="W3000" t="s">
        <v>970</v>
      </c>
      <c r="X3000" t="s">
        <v>15563</v>
      </c>
    </row>
    <row r="3001" spans="2:24" ht="11" outlineLevel="1" x14ac:dyDescent="0.15">
      <c r="B3001" t="s">
        <v>2202</v>
      </c>
      <c r="C3001" t="s">
        <v>2203</v>
      </c>
      <c r="D3001" t="s">
        <v>1410</v>
      </c>
      <c r="E3001" t="s">
        <v>10632</v>
      </c>
      <c r="F3001" t="s">
        <v>12990</v>
      </c>
      <c r="G3001" t="s">
        <v>1412</v>
      </c>
      <c r="H3001" s="17">
        <v>44277</v>
      </c>
      <c r="I3001" s="15">
        <v>2021</v>
      </c>
      <c r="J3001" t="s">
        <v>10634</v>
      </c>
      <c r="K3001" s="5">
        <v>126432.04</v>
      </c>
      <c r="L3001" t="s">
        <v>967</v>
      </c>
      <c r="M3001" t="s">
        <v>985</v>
      </c>
      <c r="N3001" t="s">
        <v>11711</v>
      </c>
      <c r="O3001" t="s">
        <v>796</v>
      </c>
      <c r="P3001" t="s">
        <v>10671</v>
      </c>
      <c r="Q3001" t="s">
        <v>10685</v>
      </c>
      <c r="R3001" t="s">
        <v>752</v>
      </c>
      <c r="S3001" t="s">
        <v>824</v>
      </c>
      <c r="T3001" t="s">
        <v>15564</v>
      </c>
      <c r="U3001" t="s">
        <v>965</v>
      </c>
      <c r="V3001" t="s">
        <v>10638</v>
      </c>
      <c r="W3001" t="s">
        <v>970</v>
      </c>
      <c r="X3001" t="s">
        <v>15565</v>
      </c>
    </row>
    <row r="3002" spans="2:24" ht="11" outlineLevel="1" x14ac:dyDescent="0.15">
      <c r="B3002" t="s">
        <v>2202</v>
      </c>
      <c r="C3002" t="s">
        <v>2203</v>
      </c>
      <c r="D3002" t="s">
        <v>1410</v>
      </c>
      <c r="E3002" t="s">
        <v>10649</v>
      </c>
      <c r="F3002" t="s">
        <v>12990</v>
      </c>
      <c r="G3002" t="s">
        <v>1412</v>
      </c>
      <c r="H3002" s="17">
        <v>43580</v>
      </c>
      <c r="I3002" s="15">
        <v>2019</v>
      </c>
      <c r="J3002" t="s">
        <v>10634</v>
      </c>
      <c r="K3002" s="5">
        <v>210734.55</v>
      </c>
      <c r="L3002" t="s">
        <v>967</v>
      </c>
      <c r="M3002" t="s">
        <v>985</v>
      </c>
      <c r="N3002" t="s">
        <v>11711</v>
      </c>
      <c r="O3002" t="s">
        <v>796</v>
      </c>
      <c r="P3002" t="s">
        <v>10671</v>
      </c>
      <c r="Q3002" t="s">
        <v>10685</v>
      </c>
      <c r="R3002" t="s">
        <v>752</v>
      </c>
      <c r="S3002" t="s">
        <v>824</v>
      </c>
      <c r="T3002" t="s">
        <v>15566</v>
      </c>
      <c r="U3002" t="s">
        <v>965</v>
      </c>
      <c r="V3002" t="s">
        <v>10638</v>
      </c>
      <c r="W3002" t="s">
        <v>970</v>
      </c>
      <c r="X3002" t="s">
        <v>15567</v>
      </c>
    </row>
    <row r="3003" spans="2:24" ht="11" outlineLevel="1" x14ac:dyDescent="0.15">
      <c r="B3003" t="s">
        <v>2202</v>
      </c>
      <c r="C3003" t="s">
        <v>2203</v>
      </c>
      <c r="D3003" t="s">
        <v>1410</v>
      </c>
      <c r="E3003" t="s">
        <v>10658</v>
      </c>
      <c r="F3003" t="s">
        <v>12990</v>
      </c>
      <c r="G3003" t="s">
        <v>1412</v>
      </c>
      <c r="H3003" s="17">
        <v>44579</v>
      </c>
      <c r="I3003" s="15">
        <v>2022</v>
      </c>
      <c r="J3003" t="s">
        <v>10634</v>
      </c>
      <c r="K3003" s="5">
        <v>0</v>
      </c>
      <c r="L3003" t="s">
        <v>967</v>
      </c>
      <c r="M3003" t="s">
        <v>985</v>
      </c>
      <c r="N3003" t="s">
        <v>11711</v>
      </c>
      <c r="O3003" t="s">
        <v>796</v>
      </c>
      <c r="P3003" t="s">
        <v>10671</v>
      </c>
      <c r="Q3003" t="s">
        <v>10685</v>
      </c>
      <c r="R3003" t="s">
        <v>752</v>
      </c>
      <c r="S3003" t="s">
        <v>824</v>
      </c>
      <c r="T3003" t="s">
        <v>15568</v>
      </c>
      <c r="U3003" t="s">
        <v>965</v>
      </c>
      <c r="V3003" t="s">
        <v>10638</v>
      </c>
      <c r="W3003" t="s">
        <v>970</v>
      </c>
      <c r="X3003" t="s">
        <v>15569</v>
      </c>
    </row>
    <row r="3004" spans="2:24" ht="11" outlineLevel="1" x14ac:dyDescent="0.15">
      <c r="B3004" t="s">
        <v>2202</v>
      </c>
      <c r="C3004" t="s">
        <v>2203</v>
      </c>
      <c r="D3004" t="s">
        <v>1410</v>
      </c>
      <c r="E3004" t="s">
        <v>10667</v>
      </c>
      <c r="F3004" t="s">
        <v>12990</v>
      </c>
      <c r="G3004" t="s">
        <v>1412</v>
      </c>
      <c r="H3004" s="17">
        <v>44435</v>
      </c>
      <c r="I3004" s="15">
        <v>2021</v>
      </c>
      <c r="J3004" t="s">
        <v>10634</v>
      </c>
      <c r="K3004" s="5">
        <v>117094.47</v>
      </c>
      <c r="L3004" t="s">
        <v>967</v>
      </c>
      <c r="M3004" t="s">
        <v>985</v>
      </c>
      <c r="N3004" t="s">
        <v>11711</v>
      </c>
      <c r="O3004" t="s">
        <v>796</v>
      </c>
      <c r="P3004" t="s">
        <v>10671</v>
      </c>
      <c r="Q3004" t="s">
        <v>10886</v>
      </c>
      <c r="R3004" t="s">
        <v>752</v>
      </c>
      <c r="S3004" t="s">
        <v>824</v>
      </c>
      <c r="T3004" t="s">
        <v>15570</v>
      </c>
      <c r="U3004" t="s">
        <v>965</v>
      </c>
      <c r="V3004" t="s">
        <v>10638</v>
      </c>
      <c r="W3004" t="s">
        <v>970</v>
      </c>
      <c r="X3004" t="s">
        <v>15571</v>
      </c>
    </row>
    <row r="3005" spans="2:24" ht="11" outlineLevel="1" x14ac:dyDescent="0.15">
      <c r="B3005" t="s">
        <v>2202</v>
      </c>
      <c r="C3005" t="s">
        <v>2203</v>
      </c>
      <c r="D3005" t="s">
        <v>1410</v>
      </c>
      <c r="E3005" t="s">
        <v>10646</v>
      </c>
      <c r="F3005" t="s">
        <v>12990</v>
      </c>
      <c r="G3005" t="s">
        <v>1412</v>
      </c>
      <c r="H3005" s="17">
        <v>44728</v>
      </c>
      <c r="I3005" s="15">
        <v>2022</v>
      </c>
      <c r="J3005" t="s">
        <v>10634</v>
      </c>
      <c r="K3005" s="5">
        <v>82711.41</v>
      </c>
      <c r="L3005" t="s">
        <v>967</v>
      </c>
      <c r="M3005" t="s">
        <v>985</v>
      </c>
      <c r="N3005" t="s">
        <v>11711</v>
      </c>
      <c r="O3005" t="s">
        <v>796</v>
      </c>
      <c r="P3005" t="s">
        <v>10671</v>
      </c>
      <c r="Q3005" t="s">
        <v>10685</v>
      </c>
      <c r="R3005" t="s">
        <v>752</v>
      </c>
      <c r="S3005" t="s">
        <v>824</v>
      </c>
      <c r="T3005" t="s">
        <v>15572</v>
      </c>
      <c r="U3005" t="s">
        <v>965</v>
      </c>
      <c r="V3005" t="s">
        <v>10638</v>
      </c>
      <c r="W3005" t="s">
        <v>970</v>
      </c>
      <c r="X3005" t="s">
        <v>15573</v>
      </c>
    </row>
    <row r="3006" spans="2:24" ht="11" outlineLevel="1" x14ac:dyDescent="0.15">
      <c r="B3006" t="s">
        <v>2202</v>
      </c>
      <c r="C3006" t="s">
        <v>2203</v>
      </c>
      <c r="D3006" t="s">
        <v>1410</v>
      </c>
      <c r="E3006" t="s">
        <v>10661</v>
      </c>
      <c r="F3006" t="s">
        <v>12990</v>
      </c>
      <c r="G3006" t="s">
        <v>1412</v>
      </c>
      <c r="H3006" s="17">
        <v>44643</v>
      </c>
      <c r="I3006" s="15">
        <v>2022</v>
      </c>
      <c r="J3006" t="s">
        <v>10634</v>
      </c>
      <c r="K3006" s="5">
        <v>0</v>
      </c>
      <c r="L3006" t="s">
        <v>967</v>
      </c>
      <c r="M3006" t="s">
        <v>985</v>
      </c>
      <c r="N3006" t="s">
        <v>11711</v>
      </c>
      <c r="O3006" t="s">
        <v>796</v>
      </c>
      <c r="P3006" t="s">
        <v>10671</v>
      </c>
      <c r="Q3006" t="s">
        <v>10685</v>
      </c>
      <c r="R3006" t="s">
        <v>752</v>
      </c>
      <c r="S3006" t="s">
        <v>824</v>
      </c>
      <c r="T3006" t="s">
        <v>15574</v>
      </c>
      <c r="U3006" t="s">
        <v>965</v>
      </c>
      <c r="V3006" t="s">
        <v>10638</v>
      </c>
      <c r="W3006" t="s">
        <v>970</v>
      </c>
      <c r="X3006" t="s">
        <v>15575</v>
      </c>
    </row>
    <row r="3007" spans="2:24" ht="11" outlineLevel="1" x14ac:dyDescent="0.15">
      <c r="B3007" t="s">
        <v>2202</v>
      </c>
      <c r="C3007" t="s">
        <v>2203</v>
      </c>
      <c r="D3007" t="s">
        <v>1410</v>
      </c>
      <c r="E3007" t="s">
        <v>10699</v>
      </c>
      <c r="F3007" t="s">
        <v>12990</v>
      </c>
      <c r="G3007" t="s">
        <v>1412</v>
      </c>
      <c r="H3007" s="17">
        <v>45406</v>
      </c>
      <c r="I3007" s="15">
        <v>2024</v>
      </c>
      <c r="J3007" t="s">
        <v>10634</v>
      </c>
      <c r="K3007" s="5">
        <v>-248.08</v>
      </c>
      <c r="L3007" t="s">
        <v>967</v>
      </c>
      <c r="M3007" t="s">
        <v>985</v>
      </c>
      <c r="N3007" t="s">
        <v>11711</v>
      </c>
      <c r="O3007" t="s">
        <v>796</v>
      </c>
      <c r="P3007" t="s">
        <v>10885</v>
      </c>
      <c r="Q3007" t="s">
        <v>10685</v>
      </c>
      <c r="R3007" t="s">
        <v>752</v>
      </c>
      <c r="S3007" t="s">
        <v>824</v>
      </c>
      <c r="T3007" t="s">
        <v>15556</v>
      </c>
      <c r="U3007" t="s">
        <v>965</v>
      </c>
      <c r="V3007" t="s">
        <v>10638</v>
      </c>
      <c r="W3007" t="s">
        <v>970</v>
      </c>
      <c r="X3007" t="s">
        <v>15576</v>
      </c>
    </row>
    <row r="3008" spans="2:24" ht="11" outlineLevel="1" x14ac:dyDescent="0.15">
      <c r="B3008" t="s">
        <v>2202</v>
      </c>
      <c r="C3008" t="s">
        <v>2203</v>
      </c>
      <c r="D3008" t="s">
        <v>1410</v>
      </c>
      <c r="E3008" t="s">
        <v>10652</v>
      </c>
      <c r="F3008" t="s">
        <v>12990</v>
      </c>
      <c r="G3008" t="s">
        <v>1412</v>
      </c>
      <c r="H3008" s="17">
        <v>43916</v>
      </c>
      <c r="I3008" s="15">
        <v>2020</v>
      </c>
      <c r="J3008" t="s">
        <v>10634</v>
      </c>
      <c r="K3008" s="5">
        <v>117107.87</v>
      </c>
      <c r="L3008" t="s">
        <v>967</v>
      </c>
      <c r="M3008" t="s">
        <v>985</v>
      </c>
      <c r="N3008" t="s">
        <v>11711</v>
      </c>
      <c r="O3008" t="s">
        <v>796</v>
      </c>
      <c r="P3008" t="s">
        <v>10671</v>
      </c>
      <c r="Q3008" t="s">
        <v>10685</v>
      </c>
      <c r="R3008" t="s">
        <v>752</v>
      </c>
      <c r="S3008" t="s">
        <v>824</v>
      </c>
      <c r="T3008" t="s">
        <v>15577</v>
      </c>
      <c r="U3008" t="s">
        <v>965</v>
      </c>
      <c r="V3008" t="s">
        <v>10638</v>
      </c>
      <c r="W3008" t="s">
        <v>970</v>
      </c>
      <c r="X3008" t="s">
        <v>15578</v>
      </c>
    </row>
    <row r="3009" spans="2:24" ht="11" outlineLevel="1" x14ac:dyDescent="0.15">
      <c r="B3009" t="s">
        <v>2205</v>
      </c>
      <c r="C3009" t="s">
        <v>2206</v>
      </c>
      <c r="D3009" t="s">
        <v>173</v>
      </c>
      <c r="E3009" t="s">
        <v>10667</v>
      </c>
      <c r="F3009" t="s">
        <v>605</v>
      </c>
      <c r="G3009" t="s">
        <v>1106</v>
      </c>
      <c r="H3009" s="17">
        <v>44545</v>
      </c>
      <c r="I3009" s="15">
        <v>2022</v>
      </c>
      <c r="J3009" t="s">
        <v>10634</v>
      </c>
      <c r="K3009" s="5">
        <v>146442</v>
      </c>
      <c r="L3009" t="s">
        <v>967</v>
      </c>
      <c r="M3009" t="s">
        <v>985</v>
      </c>
      <c r="N3009" t="s">
        <v>11711</v>
      </c>
      <c r="O3009" t="s">
        <v>818</v>
      </c>
      <c r="P3009" t="s">
        <v>11712</v>
      </c>
      <c r="Q3009" t="s">
        <v>11713</v>
      </c>
      <c r="R3009" t="s">
        <v>739</v>
      </c>
      <c r="S3009" t="s">
        <v>817</v>
      </c>
      <c r="T3009" t="s">
        <v>15579</v>
      </c>
      <c r="U3009" t="s">
        <v>965</v>
      </c>
      <c r="V3009" t="s">
        <v>10638</v>
      </c>
      <c r="W3009" t="s">
        <v>970</v>
      </c>
      <c r="X3009" t="s">
        <v>15580</v>
      </c>
    </row>
    <row r="3010" spans="2:24" ht="11" outlineLevel="1" x14ac:dyDescent="0.15">
      <c r="B3010" t="s">
        <v>2205</v>
      </c>
      <c r="C3010" t="s">
        <v>2206</v>
      </c>
      <c r="D3010" t="s">
        <v>173</v>
      </c>
      <c r="E3010" t="s">
        <v>10646</v>
      </c>
      <c r="F3010" t="s">
        <v>605</v>
      </c>
      <c r="G3010" t="s">
        <v>1106</v>
      </c>
      <c r="H3010" s="17">
        <v>45357</v>
      </c>
      <c r="I3010" s="15">
        <v>2024</v>
      </c>
      <c r="J3010" t="s">
        <v>10634</v>
      </c>
      <c r="K3010" s="5">
        <v>0</v>
      </c>
      <c r="L3010" t="s">
        <v>967</v>
      </c>
      <c r="M3010" t="s">
        <v>985</v>
      </c>
      <c r="N3010" t="s">
        <v>11711</v>
      </c>
      <c r="O3010" t="s">
        <v>818</v>
      </c>
      <c r="P3010" t="s">
        <v>11712</v>
      </c>
      <c r="Q3010" t="s">
        <v>11713</v>
      </c>
      <c r="R3010" t="s">
        <v>739</v>
      </c>
      <c r="S3010" t="s">
        <v>817</v>
      </c>
      <c r="T3010" t="s">
        <v>15581</v>
      </c>
      <c r="U3010" t="s">
        <v>965</v>
      </c>
      <c r="V3010" t="s">
        <v>10638</v>
      </c>
      <c r="W3010" t="s">
        <v>970</v>
      </c>
      <c r="X3010" t="s">
        <v>15582</v>
      </c>
    </row>
    <row r="3011" spans="2:24" ht="11" outlineLevel="1" x14ac:dyDescent="0.15">
      <c r="B3011" t="s">
        <v>2205</v>
      </c>
      <c r="C3011" t="s">
        <v>2206</v>
      </c>
      <c r="D3011" t="s">
        <v>173</v>
      </c>
      <c r="E3011" t="s">
        <v>10643</v>
      </c>
      <c r="F3011" t="s">
        <v>605</v>
      </c>
      <c r="G3011" t="s">
        <v>1106</v>
      </c>
      <c r="H3011" s="17">
        <v>44249</v>
      </c>
      <c r="I3011" s="15">
        <v>2021</v>
      </c>
      <c r="J3011" t="s">
        <v>10634</v>
      </c>
      <c r="K3011" s="5">
        <v>0</v>
      </c>
      <c r="L3011" t="s">
        <v>967</v>
      </c>
      <c r="M3011" t="s">
        <v>985</v>
      </c>
      <c r="N3011" t="s">
        <v>11711</v>
      </c>
      <c r="O3011" t="s">
        <v>818</v>
      </c>
      <c r="P3011" t="s">
        <v>11712</v>
      </c>
      <c r="Q3011" t="s">
        <v>11713</v>
      </c>
      <c r="R3011" t="s">
        <v>739</v>
      </c>
      <c r="S3011" t="s">
        <v>817</v>
      </c>
      <c r="T3011" t="s">
        <v>15583</v>
      </c>
      <c r="U3011" t="s">
        <v>965</v>
      </c>
      <c r="V3011" t="s">
        <v>10638</v>
      </c>
      <c r="W3011" t="s">
        <v>970</v>
      </c>
      <c r="X3011" t="s">
        <v>15584</v>
      </c>
    </row>
    <row r="3012" spans="2:24" ht="11" outlineLevel="1" x14ac:dyDescent="0.15">
      <c r="B3012" t="s">
        <v>2205</v>
      </c>
      <c r="C3012" t="s">
        <v>2206</v>
      </c>
      <c r="D3012" t="s">
        <v>173</v>
      </c>
      <c r="E3012" t="s">
        <v>10664</v>
      </c>
      <c r="F3012" t="s">
        <v>605</v>
      </c>
      <c r="G3012" t="s">
        <v>1106</v>
      </c>
      <c r="H3012" s="17">
        <v>44083</v>
      </c>
      <c r="I3012" s="15">
        <v>2020</v>
      </c>
      <c r="J3012" t="s">
        <v>10634</v>
      </c>
      <c r="K3012" s="5">
        <v>203639</v>
      </c>
      <c r="L3012" t="s">
        <v>967</v>
      </c>
      <c r="M3012" t="s">
        <v>985</v>
      </c>
      <c r="N3012" t="s">
        <v>11711</v>
      </c>
      <c r="O3012" t="s">
        <v>818</v>
      </c>
      <c r="P3012" t="s">
        <v>11712</v>
      </c>
      <c r="Q3012" t="s">
        <v>11713</v>
      </c>
      <c r="R3012" t="s">
        <v>739</v>
      </c>
      <c r="S3012" t="s">
        <v>817</v>
      </c>
      <c r="T3012" t="s">
        <v>15585</v>
      </c>
      <c r="U3012" t="s">
        <v>965</v>
      </c>
      <c r="V3012" t="s">
        <v>10638</v>
      </c>
      <c r="W3012" t="s">
        <v>970</v>
      </c>
      <c r="X3012" t="s">
        <v>15586</v>
      </c>
    </row>
    <row r="3013" spans="2:24" ht="11" outlineLevel="1" x14ac:dyDescent="0.15">
      <c r="B3013" t="s">
        <v>2205</v>
      </c>
      <c r="C3013" t="s">
        <v>2206</v>
      </c>
      <c r="D3013" t="s">
        <v>173</v>
      </c>
      <c r="E3013" t="s">
        <v>10658</v>
      </c>
      <c r="F3013" t="s">
        <v>605</v>
      </c>
      <c r="G3013" t="s">
        <v>1106</v>
      </c>
      <c r="H3013" s="17">
        <v>44699</v>
      </c>
      <c r="I3013" s="15">
        <v>2022</v>
      </c>
      <c r="J3013" t="s">
        <v>10634</v>
      </c>
      <c r="K3013" s="5">
        <v>0</v>
      </c>
      <c r="L3013" t="s">
        <v>967</v>
      </c>
      <c r="M3013" t="s">
        <v>985</v>
      </c>
      <c r="N3013" t="s">
        <v>11711</v>
      </c>
      <c r="O3013" t="s">
        <v>818</v>
      </c>
      <c r="P3013" t="s">
        <v>11712</v>
      </c>
      <c r="Q3013" t="s">
        <v>11713</v>
      </c>
      <c r="R3013" t="s">
        <v>739</v>
      </c>
      <c r="S3013" t="s">
        <v>817</v>
      </c>
      <c r="T3013" t="s">
        <v>15581</v>
      </c>
      <c r="U3013" t="s">
        <v>965</v>
      </c>
      <c r="V3013" t="s">
        <v>10638</v>
      </c>
      <c r="W3013" t="s">
        <v>970</v>
      </c>
      <c r="X3013" t="s">
        <v>15587</v>
      </c>
    </row>
    <row r="3014" spans="2:24" ht="11" outlineLevel="1" x14ac:dyDescent="0.15">
      <c r="B3014" t="s">
        <v>2205</v>
      </c>
      <c r="C3014" t="s">
        <v>2206</v>
      </c>
      <c r="D3014" t="s">
        <v>173</v>
      </c>
      <c r="E3014" t="s">
        <v>10661</v>
      </c>
      <c r="F3014" t="s">
        <v>605</v>
      </c>
      <c r="G3014" t="s">
        <v>1106</v>
      </c>
      <c r="H3014" s="17">
        <v>44790</v>
      </c>
      <c r="I3014" s="15">
        <v>2022</v>
      </c>
      <c r="J3014" t="s">
        <v>10634</v>
      </c>
      <c r="K3014" s="5">
        <v>0</v>
      </c>
      <c r="L3014" t="s">
        <v>967</v>
      </c>
      <c r="M3014" t="s">
        <v>985</v>
      </c>
      <c r="N3014" t="s">
        <v>11711</v>
      </c>
      <c r="O3014" t="s">
        <v>818</v>
      </c>
      <c r="P3014" t="s">
        <v>11712</v>
      </c>
      <c r="Q3014" t="s">
        <v>11713</v>
      </c>
      <c r="R3014" t="s">
        <v>739</v>
      </c>
      <c r="S3014" t="s">
        <v>817</v>
      </c>
      <c r="T3014" t="s">
        <v>15581</v>
      </c>
      <c r="U3014" t="s">
        <v>965</v>
      </c>
      <c r="V3014" t="s">
        <v>10638</v>
      </c>
      <c r="W3014" t="s">
        <v>970</v>
      </c>
      <c r="X3014" t="s">
        <v>15588</v>
      </c>
    </row>
    <row r="3015" spans="2:24" ht="11" outlineLevel="1" x14ac:dyDescent="0.15">
      <c r="B3015" t="s">
        <v>2205</v>
      </c>
      <c r="C3015" t="s">
        <v>2206</v>
      </c>
      <c r="D3015" t="s">
        <v>173</v>
      </c>
      <c r="E3015" t="s">
        <v>10640</v>
      </c>
      <c r="F3015" t="s">
        <v>605</v>
      </c>
      <c r="G3015" t="s">
        <v>1106</v>
      </c>
      <c r="H3015" s="17">
        <v>45692</v>
      </c>
      <c r="I3015" s="15">
        <v>2025</v>
      </c>
      <c r="J3015" t="s">
        <v>10634</v>
      </c>
      <c r="K3015" s="5">
        <v>-1327.32</v>
      </c>
      <c r="L3015" t="s">
        <v>967</v>
      </c>
      <c r="M3015" t="s">
        <v>985</v>
      </c>
      <c r="N3015" t="s">
        <v>11711</v>
      </c>
      <c r="O3015" t="s">
        <v>818</v>
      </c>
      <c r="P3015" t="s">
        <v>11712</v>
      </c>
      <c r="Q3015" t="s">
        <v>11713</v>
      </c>
      <c r="R3015" t="s">
        <v>739</v>
      </c>
      <c r="S3015" t="s">
        <v>817</v>
      </c>
      <c r="T3015" t="s">
        <v>15581</v>
      </c>
      <c r="U3015" t="s">
        <v>965</v>
      </c>
      <c r="V3015" t="s">
        <v>10638</v>
      </c>
      <c r="W3015" t="s">
        <v>970</v>
      </c>
      <c r="X3015" t="s">
        <v>15589</v>
      </c>
    </row>
    <row r="3016" spans="2:24" ht="11" outlineLevel="1" x14ac:dyDescent="0.15">
      <c r="B3016" t="s">
        <v>2205</v>
      </c>
      <c r="C3016" t="s">
        <v>2206</v>
      </c>
      <c r="D3016" t="s">
        <v>173</v>
      </c>
      <c r="E3016" t="s">
        <v>10655</v>
      </c>
      <c r="F3016" t="s">
        <v>605</v>
      </c>
      <c r="G3016" t="s">
        <v>1106</v>
      </c>
      <c r="H3016" s="17">
        <v>44931</v>
      </c>
      <c r="I3016" s="15">
        <v>2023</v>
      </c>
      <c r="J3016" t="s">
        <v>10634</v>
      </c>
      <c r="K3016" s="5">
        <v>0</v>
      </c>
      <c r="L3016" t="s">
        <v>967</v>
      </c>
      <c r="M3016" t="s">
        <v>985</v>
      </c>
      <c r="N3016" t="s">
        <v>11711</v>
      </c>
      <c r="O3016" t="s">
        <v>818</v>
      </c>
      <c r="P3016" t="s">
        <v>11712</v>
      </c>
      <c r="Q3016" t="s">
        <v>11713</v>
      </c>
      <c r="R3016" t="s">
        <v>739</v>
      </c>
      <c r="S3016" t="s">
        <v>817</v>
      </c>
      <c r="T3016" t="s">
        <v>15581</v>
      </c>
      <c r="U3016" t="s">
        <v>965</v>
      </c>
      <c r="V3016" t="s">
        <v>10638</v>
      </c>
      <c r="W3016" t="s">
        <v>970</v>
      </c>
      <c r="X3016" t="s">
        <v>15590</v>
      </c>
    </row>
    <row r="3017" spans="2:24" ht="11" outlineLevel="1" x14ac:dyDescent="0.15">
      <c r="B3017" t="s">
        <v>2205</v>
      </c>
      <c r="C3017" t="s">
        <v>2206</v>
      </c>
      <c r="D3017" t="s">
        <v>173</v>
      </c>
      <c r="E3017" t="s">
        <v>10652</v>
      </c>
      <c r="F3017" t="s">
        <v>605</v>
      </c>
      <c r="G3017" t="s">
        <v>1106</v>
      </c>
      <c r="H3017" s="17">
        <v>44050</v>
      </c>
      <c r="I3017" s="15">
        <v>2020</v>
      </c>
      <c r="J3017" t="s">
        <v>10634</v>
      </c>
      <c r="K3017" s="5">
        <v>0</v>
      </c>
      <c r="L3017" t="s">
        <v>967</v>
      </c>
      <c r="M3017" t="s">
        <v>985</v>
      </c>
      <c r="N3017" t="s">
        <v>11711</v>
      </c>
      <c r="O3017" t="s">
        <v>818</v>
      </c>
      <c r="P3017" t="s">
        <v>11712</v>
      </c>
      <c r="Q3017" t="s">
        <v>11713</v>
      </c>
      <c r="R3017" t="s">
        <v>739</v>
      </c>
      <c r="S3017" t="s">
        <v>817</v>
      </c>
      <c r="T3017" t="s">
        <v>15591</v>
      </c>
      <c r="U3017" t="s">
        <v>965</v>
      </c>
      <c r="V3017" t="s">
        <v>10638</v>
      </c>
      <c r="W3017" t="s">
        <v>970</v>
      </c>
      <c r="X3017" t="s">
        <v>15592</v>
      </c>
    </row>
    <row r="3018" spans="2:24" ht="11" outlineLevel="1" x14ac:dyDescent="0.15">
      <c r="B3018" t="s">
        <v>2205</v>
      </c>
      <c r="C3018" t="s">
        <v>2206</v>
      </c>
      <c r="D3018" t="s">
        <v>173</v>
      </c>
      <c r="E3018" t="s">
        <v>10649</v>
      </c>
      <c r="F3018" t="s">
        <v>605</v>
      </c>
      <c r="G3018" t="s">
        <v>1106</v>
      </c>
      <c r="H3018" s="17">
        <v>43685</v>
      </c>
      <c r="I3018" s="15">
        <v>2019</v>
      </c>
      <c r="J3018" t="s">
        <v>10634</v>
      </c>
      <c r="K3018" s="5">
        <v>558733</v>
      </c>
      <c r="L3018" t="s">
        <v>967</v>
      </c>
      <c r="M3018" t="s">
        <v>985</v>
      </c>
      <c r="N3018" t="s">
        <v>11711</v>
      </c>
      <c r="O3018" t="s">
        <v>818</v>
      </c>
      <c r="P3018" t="s">
        <v>11712</v>
      </c>
      <c r="Q3018" t="s">
        <v>11713</v>
      </c>
      <c r="R3018" t="s">
        <v>739</v>
      </c>
      <c r="S3018" t="s">
        <v>817</v>
      </c>
      <c r="T3018" t="s">
        <v>15593</v>
      </c>
      <c r="U3018" t="s">
        <v>965</v>
      </c>
      <c r="V3018" t="s">
        <v>10638</v>
      </c>
      <c r="W3018" t="s">
        <v>970</v>
      </c>
      <c r="X3018" t="s">
        <v>15594</v>
      </c>
    </row>
    <row r="3019" spans="2:24" ht="11" outlineLevel="1" x14ac:dyDescent="0.15">
      <c r="B3019" t="s">
        <v>2210</v>
      </c>
      <c r="C3019" t="s">
        <v>2156</v>
      </c>
      <c r="D3019" t="s">
        <v>179</v>
      </c>
      <c r="E3019" t="s">
        <v>10989</v>
      </c>
      <c r="F3019" t="s">
        <v>12674</v>
      </c>
      <c r="G3019" t="s">
        <v>1299</v>
      </c>
      <c r="H3019" s="17">
        <v>43082</v>
      </c>
      <c r="I3019" s="15">
        <v>2018</v>
      </c>
      <c r="J3019" t="s">
        <v>10634</v>
      </c>
      <c r="K3019" s="5">
        <v>0</v>
      </c>
      <c r="L3019" t="s">
        <v>967</v>
      </c>
      <c r="M3019" t="s">
        <v>985</v>
      </c>
      <c r="N3019" t="s">
        <v>10635</v>
      </c>
      <c r="O3019" t="s">
        <v>818</v>
      </c>
      <c r="P3019" t="s">
        <v>10671</v>
      </c>
      <c r="Q3019" t="s">
        <v>10671</v>
      </c>
      <c r="R3019" t="s">
        <v>739</v>
      </c>
      <c r="S3019" t="s">
        <v>795</v>
      </c>
      <c r="T3019" t="s">
        <v>15595</v>
      </c>
      <c r="U3019" t="s">
        <v>965</v>
      </c>
      <c r="V3019" t="s">
        <v>10638</v>
      </c>
      <c r="W3019" t="s">
        <v>970</v>
      </c>
      <c r="X3019" t="s">
        <v>15596</v>
      </c>
    </row>
    <row r="3020" spans="2:24" ht="11" outlineLevel="1" x14ac:dyDescent="0.15">
      <c r="B3020" t="s">
        <v>2210</v>
      </c>
      <c r="C3020" t="s">
        <v>2156</v>
      </c>
      <c r="D3020" t="s">
        <v>179</v>
      </c>
      <c r="E3020" t="s">
        <v>10923</v>
      </c>
      <c r="F3020" t="s">
        <v>12674</v>
      </c>
      <c r="G3020" t="s">
        <v>1299</v>
      </c>
      <c r="H3020" s="17">
        <v>43179</v>
      </c>
      <c r="I3020" s="15">
        <v>2018</v>
      </c>
      <c r="J3020" t="s">
        <v>10634</v>
      </c>
      <c r="K3020" s="5">
        <v>-1731.89</v>
      </c>
      <c r="L3020" t="s">
        <v>967</v>
      </c>
      <c r="M3020" t="s">
        <v>985</v>
      </c>
      <c r="N3020" t="s">
        <v>10635</v>
      </c>
      <c r="O3020" t="s">
        <v>818</v>
      </c>
      <c r="P3020" t="s">
        <v>10671</v>
      </c>
      <c r="Q3020" t="s">
        <v>10671</v>
      </c>
      <c r="R3020" t="s">
        <v>739</v>
      </c>
      <c r="S3020" t="s">
        <v>795</v>
      </c>
      <c r="T3020" t="s">
        <v>15597</v>
      </c>
      <c r="U3020" t="s">
        <v>965</v>
      </c>
      <c r="V3020" t="s">
        <v>10638</v>
      </c>
      <c r="W3020" t="s">
        <v>970</v>
      </c>
      <c r="X3020" t="s">
        <v>15598</v>
      </c>
    </row>
    <row r="3021" spans="2:24" ht="11" outlineLevel="1" x14ac:dyDescent="0.15">
      <c r="B3021" t="s">
        <v>2210</v>
      </c>
      <c r="C3021" t="s">
        <v>2156</v>
      </c>
      <c r="D3021" t="s">
        <v>179</v>
      </c>
      <c r="E3021" t="s">
        <v>10956</v>
      </c>
      <c r="F3021" t="s">
        <v>12674</v>
      </c>
      <c r="G3021" t="s">
        <v>1299</v>
      </c>
      <c r="H3021" s="17">
        <v>43171</v>
      </c>
      <c r="I3021" s="15">
        <v>2018</v>
      </c>
      <c r="J3021" t="s">
        <v>10634</v>
      </c>
      <c r="K3021" s="5">
        <v>0</v>
      </c>
      <c r="L3021" t="s">
        <v>967</v>
      </c>
      <c r="M3021" t="s">
        <v>985</v>
      </c>
      <c r="N3021" t="s">
        <v>10635</v>
      </c>
      <c r="O3021" t="s">
        <v>818</v>
      </c>
      <c r="P3021" t="s">
        <v>10671</v>
      </c>
      <c r="Q3021" t="s">
        <v>10671</v>
      </c>
      <c r="R3021" t="s">
        <v>739</v>
      </c>
      <c r="S3021" t="s">
        <v>795</v>
      </c>
      <c r="T3021" t="s">
        <v>15599</v>
      </c>
      <c r="U3021" t="s">
        <v>965</v>
      </c>
      <c r="V3021" t="s">
        <v>10638</v>
      </c>
      <c r="W3021" t="s">
        <v>970</v>
      </c>
      <c r="X3021" t="s">
        <v>15600</v>
      </c>
    </row>
    <row r="3022" spans="2:24" ht="11" outlineLevel="1" x14ac:dyDescent="0.15">
      <c r="B3022" t="s">
        <v>2210</v>
      </c>
      <c r="C3022" t="s">
        <v>2156</v>
      </c>
      <c r="D3022" t="s">
        <v>179</v>
      </c>
      <c r="E3022" t="s">
        <v>10649</v>
      </c>
      <c r="F3022" t="s">
        <v>12674</v>
      </c>
      <c r="G3022" t="s">
        <v>1299</v>
      </c>
      <c r="H3022" s="17">
        <v>43005</v>
      </c>
      <c r="I3022" s="15">
        <v>2017</v>
      </c>
      <c r="J3022" t="s">
        <v>10634</v>
      </c>
      <c r="K3022" s="5">
        <v>908011</v>
      </c>
      <c r="L3022" t="s">
        <v>967</v>
      </c>
      <c r="M3022" t="s">
        <v>985</v>
      </c>
      <c r="N3022" t="s">
        <v>10635</v>
      </c>
      <c r="O3022" t="s">
        <v>818</v>
      </c>
      <c r="P3022" t="s">
        <v>10671</v>
      </c>
      <c r="Q3022" t="s">
        <v>10671</v>
      </c>
      <c r="R3022" t="s">
        <v>739</v>
      </c>
      <c r="S3022" t="s">
        <v>795</v>
      </c>
      <c r="T3022" t="s">
        <v>15601</v>
      </c>
      <c r="U3022" t="s">
        <v>965</v>
      </c>
      <c r="V3022" t="s">
        <v>10638</v>
      </c>
      <c r="W3022" t="s">
        <v>970</v>
      </c>
      <c r="X3022" t="s">
        <v>15602</v>
      </c>
    </row>
    <row r="3023" spans="2:24" ht="11" outlineLevel="1" x14ac:dyDescent="0.15">
      <c r="B3023" t="s">
        <v>2210</v>
      </c>
      <c r="C3023" t="s">
        <v>2156</v>
      </c>
      <c r="D3023" t="s">
        <v>179</v>
      </c>
      <c r="E3023" t="s">
        <v>10950</v>
      </c>
      <c r="F3023" t="s">
        <v>12674</v>
      </c>
      <c r="G3023" t="s">
        <v>1299</v>
      </c>
      <c r="H3023" s="17">
        <v>43126</v>
      </c>
      <c r="I3023" s="15">
        <v>2018</v>
      </c>
      <c r="J3023" t="s">
        <v>10634</v>
      </c>
      <c r="K3023" s="5">
        <v>0</v>
      </c>
      <c r="L3023" t="s">
        <v>967</v>
      </c>
      <c r="M3023" t="s">
        <v>985</v>
      </c>
      <c r="N3023" t="s">
        <v>10635</v>
      </c>
      <c r="O3023" t="s">
        <v>818</v>
      </c>
      <c r="P3023" t="s">
        <v>10671</v>
      </c>
      <c r="Q3023" t="s">
        <v>10671</v>
      </c>
      <c r="R3023" t="s">
        <v>739</v>
      </c>
      <c r="S3023" t="s">
        <v>795</v>
      </c>
      <c r="T3023" t="s">
        <v>15603</v>
      </c>
      <c r="U3023" t="s">
        <v>965</v>
      </c>
      <c r="V3023" t="s">
        <v>10638</v>
      </c>
      <c r="W3023" t="s">
        <v>970</v>
      </c>
      <c r="X3023" t="s">
        <v>15604</v>
      </c>
    </row>
    <row r="3024" spans="2:24" ht="11" outlineLevel="1" x14ac:dyDescent="0.15">
      <c r="B3024" t="s">
        <v>2212</v>
      </c>
      <c r="C3024" t="s">
        <v>1641</v>
      </c>
      <c r="D3024" t="s">
        <v>179</v>
      </c>
      <c r="E3024" t="s">
        <v>10649</v>
      </c>
      <c r="F3024" t="s">
        <v>12674</v>
      </c>
      <c r="G3024" t="s">
        <v>1299</v>
      </c>
      <c r="H3024" s="17">
        <v>43006</v>
      </c>
      <c r="I3024" s="15">
        <v>2017</v>
      </c>
      <c r="J3024" t="s">
        <v>10634</v>
      </c>
      <c r="K3024" s="5">
        <v>893131</v>
      </c>
      <c r="L3024" t="s">
        <v>967</v>
      </c>
      <c r="M3024" t="s">
        <v>985</v>
      </c>
      <c r="N3024" t="s">
        <v>10635</v>
      </c>
      <c r="O3024" t="s">
        <v>818</v>
      </c>
      <c r="P3024" t="s">
        <v>10671</v>
      </c>
      <c r="Q3024" t="s">
        <v>10671</v>
      </c>
      <c r="R3024" t="s">
        <v>739</v>
      </c>
      <c r="S3024" t="s">
        <v>795</v>
      </c>
      <c r="T3024" t="s">
        <v>15605</v>
      </c>
      <c r="U3024" t="s">
        <v>965</v>
      </c>
      <c r="V3024" t="s">
        <v>10638</v>
      </c>
      <c r="W3024" t="s">
        <v>970</v>
      </c>
      <c r="X3024" t="s">
        <v>15606</v>
      </c>
    </row>
    <row r="3025" spans="2:24" ht="11" outlineLevel="1" x14ac:dyDescent="0.15">
      <c r="B3025" t="s">
        <v>2212</v>
      </c>
      <c r="C3025" t="s">
        <v>1641</v>
      </c>
      <c r="D3025" t="s">
        <v>179</v>
      </c>
      <c r="E3025" t="s">
        <v>10989</v>
      </c>
      <c r="F3025" t="s">
        <v>12674</v>
      </c>
      <c r="G3025" t="s">
        <v>1299</v>
      </c>
      <c r="H3025" s="17">
        <v>43082</v>
      </c>
      <c r="I3025" s="15">
        <v>2018</v>
      </c>
      <c r="J3025" t="s">
        <v>10634</v>
      </c>
      <c r="K3025" s="5">
        <v>0</v>
      </c>
      <c r="L3025" t="s">
        <v>967</v>
      </c>
      <c r="M3025" t="s">
        <v>985</v>
      </c>
      <c r="N3025" t="s">
        <v>10635</v>
      </c>
      <c r="O3025" t="s">
        <v>818</v>
      </c>
      <c r="P3025" t="s">
        <v>10671</v>
      </c>
      <c r="Q3025" t="s">
        <v>10671</v>
      </c>
      <c r="R3025" t="s">
        <v>739</v>
      </c>
      <c r="S3025" t="s">
        <v>795</v>
      </c>
      <c r="T3025" t="s">
        <v>15607</v>
      </c>
      <c r="U3025" t="s">
        <v>965</v>
      </c>
      <c r="V3025" t="s">
        <v>10638</v>
      </c>
      <c r="W3025" t="s">
        <v>970</v>
      </c>
      <c r="X3025" t="s">
        <v>15608</v>
      </c>
    </row>
    <row r="3026" spans="2:24" ht="11" outlineLevel="1" x14ac:dyDescent="0.15">
      <c r="B3026" t="s">
        <v>2212</v>
      </c>
      <c r="C3026" t="s">
        <v>1641</v>
      </c>
      <c r="D3026" t="s">
        <v>179</v>
      </c>
      <c r="E3026" t="s">
        <v>10889</v>
      </c>
      <c r="F3026" t="s">
        <v>12674</v>
      </c>
      <c r="G3026" t="s">
        <v>1299</v>
      </c>
      <c r="H3026" s="17">
        <v>43221</v>
      </c>
      <c r="I3026" s="15">
        <v>2018</v>
      </c>
      <c r="J3026" t="s">
        <v>10634</v>
      </c>
      <c r="K3026" s="5">
        <v>-184.75</v>
      </c>
      <c r="L3026" t="s">
        <v>967</v>
      </c>
      <c r="M3026" t="s">
        <v>985</v>
      </c>
      <c r="N3026" t="s">
        <v>10635</v>
      </c>
      <c r="O3026" t="s">
        <v>818</v>
      </c>
      <c r="P3026" t="s">
        <v>10671</v>
      </c>
      <c r="Q3026" t="s">
        <v>10671</v>
      </c>
      <c r="R3026" t="s">
        <v>739</v>
      </c>
      <c r="S3026" t="s">
        <v>795</v>
      </c>
      <c r="T3026" t="s">
        <v>15609</v>
      </c>
      <c r="U3026" t="s">
        <v>965</v>
      </c>
      <c r="V3026" t="s">
        <v>10638</v>
      </c>
      <c r="W3026" t="s">
        <v>970</v>
      </c>
      <c r="X3026" t="s">
        <v>15610</v>
      </c>
    </row>
    <row r="3027" spans="2:24" ht="11" outlineLevel="1" x14ac:dyDescent="0.15">
      <c r="B3027" t="s">
        <v>2212</v>
      </c>
      <c r="C3027" t="s">
        <v>1641</v>
      </c>
      <c r="D3027" t="s">
        <v>179</v>
      </c>
      <c r="E3027" t="s">
        <v>10950</v>
      </c>
      <c r="F3027" t="s">
        <v>12674</v>
      </c>
      <c r="G3027" t="s">
        <v>1299</v>
      </c>
      <c r="H3027" s="17">
        <v>43126</v>
      </c>
      <c r="I3027" s="15">
        <v>2018</v>
      </c>
      <c r="J3027" t="s">
        <v>10634</v>
      </c>
      <c r="K3027" s="5">
        <v>0</v>
      </c>
      <c r="L3027" t="s">
        <v>967</v>
      </c>
      <c r="M3027" t="s">
        <v>985</v>
      </c>
      <c r="N3027" t="s">
        <v>10635</v>
      </c>
      <c r="O3027" t="s">
        <v>818</v>
      </c>
      <c r="P3027" t="s">
        <v>10671</v>
      </c>
      <c r="Q3027" t="s">
        <v>10671</v>
      </c>
      <c r="R3027" t="s">
        <v>739</v>
      </c>
      <c r="S3027" t="s">
        <v>795</v>
      </c>
      <c r="T3027" t="s">
        <v>15611</v>
      </c>
      <c r="U3027" t="s">
        <v>965</v>
      </c>
      <c r="V3027" t="s">
        <v>10638</v>
      </c>
      <c r="W3027" t="s">
        <v>970</v>
      </c>
      <c r="X3027" t="s">
        <v>15612</v>
      </c>
    </row>
    <row r="3028" spans="2:24" ht="11" outlineLevel="1" x14ac:dyDescent="0.15">
      <c r="B3028" t="s">
        <v>2212</v>
      </c>
      <c r="C3028" t="s">
        <v>1641</v>
      </c>
      <c r="D3028" t="s">
        <v>179</v>
      </c>
      <c r="E3028" t="s">
        <v>10923</v>
      </c>
      <c r="F3028" t="s">
        <v>12674</v>
      </c>
      <c r="G3028" t="s">
        <v>1299</v>
      </c>
      <c r="H3028" s="17">
        <v>43213</v>
      </c>
      <c r="I3028" s="15">
        <v>2018</v>
      </c>
      <c r="J3028" t="s">
        <v>10634</v>
      </c>
      <c r="K3028" s="5">
        <v>11378.28</v>
      </c>
      <c r="L3028" t="s">
        <v>967</v>
      </c>
      <c r="M3028" t="s">
        <v>985</v>
      </c>
      <c r="N3028" t="s">
        <v>10635</v>
      </c>
      <c r="O3028" t="s">
        <v>818</v>
      </c>
      <c r="P3028" t="s">
        <v>10671</v>
      </c>
      <c r="Q3028" t="s">
        <v>10671</v>
      </c>
      <c r="R3028" t="s">
        <v>739</v>
      </c>
      <c r="S3028" t="s">
        <v>795</v>
      </c>
      <c r="T3028" t="s">
        <v>15613</v>
      </c>
      <c r="U3028" t="s">
        <v>965</v>
      </c>
      <c r="V3028" t="s">
        <v>10638</v>
      </c>
      <c r="W3028" t="s">
        <v>970</v>
      </c>
      <c r="X3028" t="s">
        <v>15614</v>
      </c>
    </row>
    <row r="3029" spans="2:24" ht="11" outlineLevel="1" x14ac:dyDescent="0.15">
      <c r="B3029" t="s">
        <v>2212</v>
      </c>
      <c r="C3029" t="s">
        <v>1641</v>
      </c>
      <c r="D3029" t="s">
        <v>179</v>
      </c>
      <c r="E3029" t="s">
        <v>10956</v>
      </c>
      <c r="F3029" t="s">
        <v>12674</v>
      </c>
      <c r="G3029" t="s">
        <v>1299</v>
      </c>
      <c r="H3029" s="17">
        <v>43167</v>
      </c>
      <c r="I3029" s="15">
        <v>2018</v>
      </c>
      <c r="J3029" t="s">
        <v>10634</v>
      </c>
      <c r="K3029" s="5">
        <v>0</v>
      </c>
      <c r="L3029" t="s">
        <v>967</v>
      </c>
      <c r="M3029" t="s">
        <v>985</v>
      </c>
      <c r="N3029" t="s">
        <v>10635</v>
      </c>
      <c r="O3029" t="s">
        <v>818</v>
      </c>
      <c r="P3029" t="s">
        <v>10671</v>
      </c>
      <c r="Q3029" t="s">
        <v>10671</v>
      </c>
      <c r="R3029" t="s">
        <v>739</v>
      </c>
      <c r="S3029" t="s">
        <v>795</v>
      </c>
      <c r="T3029" t="s">
        <v>15615</v>
      </c>
      <c r="U3029" t="s">
        <v>965</v>
      </c>
      <c r="V3029" t="s">
        <v>10638</v>
      </c>
      <c r="W3029" t="s">
        <v>970</v>
      </c>
      <c r="X3029" t="s">
        <v>15616</v>
      </c>
    </row>
    <row r="3030" spans="2:24" ht="11" outlineLevel="1" x14ac:dyDescent="0.15">
      <c r="B3030" t="s">
        <v>2214</v>
      </c>
      <c r="C3030" t="s">
        <v>2215</v>
      </c>
      <c r="D3030" t="s">
        <v>303</v>
      </c>
      <c r="E3030" t="s">
        <v>10649</v>
      </c>
      <c r="F3030" t="s">
        <v>685</v>
      </c>
      <c r="G3030" t="s">
        <v>2058</v>
      </c>
      <c r="H3030" s="17">
        <v>45951</v>
      </c>
      <c r="I3030" s="15">
        <v>2026</v>
      </c>
      <c r="J3030" t="s">
        <v>10634</v>
      </c>
      <c r="K3030" s="5">
        <v>414456.5</v>
      </c>
      <c r="L3030" t="s">
        <v>967</v>
      </c>
      <c r="M3030" t="s">
        <v>1903</v>
      </c>
      <c r="N3030" t="s">
        <v>10635</v>
      </c>
      <c r="O3030" t="s">
        <v>825</v>
      </c>
      <c r="P3030" t="s">
        <v>13376</v>
      </c>
      <c r="Q3030" t="s">
        <v>15617</v>
      </c>
      <c r="R3030" t="s">
        <v>749</v>
      </c>
      <c r="S3030" t="s">
        <v>795</v>
      </c>
      <c r="T3030" t="s">
        <v>15618</v>
      </c>
      <c r="U3030" t="s">
        <v>965</v>
      </c>
      <c r="V3030" t="s">
        <v>10638</v>
      </c>
      <c r="W3030" t="s">
        <v>970</v>
      </c>
      <c r="X3030" t="s">
        <v>15619</v>
      </c>
    </row>
    <row r="3031" spans="2:24" ht="11" outlineLevel="1" x14ac:dyDescent="0.15">
      <c r="B3031" t="s">
        <v>2214</v>
      </c>
      <c r="C3031" t="s">
        <v>2215</v>
      </c>
      <c r="D3031" t="s">
        <v>303</v>
      </c>
      <c r="E3031" t="s">
        <v>10652</v>
      </c>
      <c r="F3031" t="s">
        <v>685</v>
      </c>
      <c r="G3031" t="s">
        <v>2058</v>
      </c>
      <c r="H3031" s="17">
        <v>46055</v>
      </c>
      <c r="I3031" s="15">
        <v>2026</v>
      </c>
      <c r="J3031" t="s">
        <v>10634</v>
      </c>
      <c r="K3031" s="5">
        <v>482252</v>
      </c>
      <c r="L3031" t="s">
        <v>967</v>
      </c>
      <c r="M3031" t="s">
        <v>1903</v>
      </c>
      <c r="N3031" t="s">
        <v>10635</v>
      </c>
      <c r="O3031" t="s">
        <v>825</v>
      </c>
      <c r="P3031" t="s">
        <v>13376</v>
      </c>
      <c r="Q3031" t="s">
        <v>15617</v>
      </c>
      <c r="R3031" t="s">
        <v>749</v>
      </c>
      <c r="S3031" t="s">
        <v>795</v>
      </c>
      <c r="T3031" t="s">
        <v>15618</v>
      </c>
      <c r="U3031" t="s">
        <v>965</v>
      </c>
      <c r="V3031" t="s">
        <v>10638</v>
      </c>
      <c r="W3031" t="s">
        <v>970</v>
      </c>
      <c r="X3031" t="s">
        <v>15620</v>
      </c>
    </row>
    <row r="3032" spans="2:24" ht="11" outlineLevel="1" x14ac:dyDescent="0.15">
      <c r="B3032" t="s">
        <v>2218</v>
      </c>
      <c r="C3032" t="s">
        <v>2219</v>
      </c>
      <c r="D3032" t="s">
        <v>247</v>
      </c>
      <c r="E3032" t="s">
        <v>10664</v>
      </c>
      <c r="F3032" t="s">
        <v>642</v>
      </c>
      <c r="G3032" t="s">
        <v>1062</v>
      </c>
      <c r="H3032" s="17">
        <v>44112</v>
      </c>
      <c r="I3032" s="15">
        <v>2021</v>
      </c>
      <c r="J3032" t="s">
        <v>10634</v>
      </c>
      <c r="K3032" s="5">
        <v>0</v>
      </c>
      <c r="L3032" t="s">
        <v>967</v>
      </c>
      <c r="M3032" t="s">
        <v>985</v>
      </c>
      <c r="N3032" t="s">
        <v>10635</v>
      </c>
      <c r="O3032" t="s">
        <v>818</v>
      </c>
      <c r="P3032" t="s">
        <v>10636</v>
      </c>
      <c r="Q3032" t="s">
        <v>10636</v>
      </c>
      <c r="R3032" t="s">
        <v>754</v>
      </c>
      <c r="S3032" t="s">
        <v>795</v>
      </c>
      <c r="T3032" t="s">
        <v>15621</v>
      </c>
      <c r="U3032" t="s">
        <v>965</v>
      </c>
      <c r="V3032" t="s">
        <v>10638</v>
      </c>
      <c r="W3032" t="s">
        <v>970</v>
      </c>
      <c r="X3032" t="s">
        <v>15622</v>
      </c>
    </row>
    <row r="3033" spans="2:24" ht="11" outlineLevel="1" x14ac:dyDescent="0.15">
      <c r="B3033" t="s">
        <v>2218</v>
      </c>
      <c r="C3033" t="s">
        <v>2219</v>
      </c>
      <c r="D3033" t="s">
        <v>247</v>
      </c>
      <c r="E3033" t="s">
        <v>10643</v>
      </c>
      <c r="F3033" t="s">
        <v>642</v>
      </c>
      <c r="G3033" t="s">
        <v>1062</v>
      </c>
      <c r="H3033" s="17">
        <v>44175</v>
      </c>
      <c r="I3033" s="15">
        <v>2021</v>
      </c>
      <c r="J3033" t="s">
        <v>10634</v>
      </c>
      <c r="K3033" s="5">
        <v>-118794.27</v>
      </c>
      <c r="L3033" t="s">
        <v>967</v>
      </c>
      <c r="M3033" t="s">
        <v>985</v>
      </c>
      <c r="N3033" t="s">
        <v>10635</v>
      </c>
      <c r="O3033" t="s">
        <v>818</v>
      </c>
      <c r="P3033" t="s">
        <v>10636</v>
      </c>
      <c r="Q3033" t="s">
        <v>10636</v>
      </c>
      <c r="R3033" t="s">
        <v>754</v>
      </c>
      <c r="S3033" t="s">
        <v>795</v>
      </c>
      <c r="T3033" t="s">
        <v>15623</v>
      </c>
      <c r="U3033" t="s">
        <v>965</v>
      </c>
      <c r="V3033" t="s">
        <v>10638</v>
      </c>
      <c r="W3033" t="s">
        <v>970</v>
      </c>
      <c r="X3033" t="s">
        <v>15624</v>
      </c>
    </row>
    <row r="3034" spans="2:24" ht="11" outlineLevel="1" x14ac:dyDescent="0.15">
      <c r="B3034" t="s">
        <v>2218</v>
      </c>
      <c r="C3034" t="s">
        <v>2219</v>
      </c>
      <c r="D3034" t="s">
        <v>247</v>
      </c>
      <c r="E3034" t="s">
        <v>10652</v>
      </c>
      <c r="F3034" t="s">
        <v>642</v>
      </c>
      <c r="G3034" t="s">
        <v>1062</v>
      </c>
      <c r="H3034" s="17">
        <v>44096</v>
      </c>
      <c r="I3034" s="15">
        <v>2020</v>
      </c>
      <c r="J3034" t="s">
        <v>10634</v>
      </c>
      <c r="K3034" s="5">
        <v>106993.34</v>
      </c>
      <c r="L3034" t="s">
        <v>967</v>
      </c>
      <c r="M3034" t="s">
        <v>985</v>
      </c>
      <c r="N3034" t="s">
        <v>10635</v>
      </c>
      <c r="O3034" t="s">
        <v>818</v>
      </c>
      <c r="P3034" t="s">
        <v>10636</v>
      </c>
      <c r="Q3034" t="s">
        <v>10636</v>
      </c>
      <c r="R3034" t="s">
        <v>754</v>
      </c>
      <c r="S3034" t="s">
        <v>795</v>
      </c>
      <c r="T3034" t="s">
        <v>15625</v>
      </c>
      <c r="U3034" t="s">
        <v>965</v>
      </c>
      <c r="V3034" t="s">
        <v>10638</v>
      </c>
      <c r="W3034" t="s">
        <v>970</v>
      </c>
      <c r="X3034" t="s">
        <v>15626</v>
      </c>
    </row>
    <row r="3035" spans="2:24" ht="11" outlineLevel="1" x14ac:dyDescent="0.15">
      <c r="B3035" t="s">
        <v>2218</v>
      </c>
      <c r="C3035" t="s">
        <v>2219</v>
      </c>
      <c r="D3035" t="s">
        <v>247</v>
      </c>
      <c r="E3035" t="s">
        <v>10649</v>
      </c>
      <c r="F3035" t="s">
        <v>642</v>
      </c>
      <c r="G3035" t="s">
        <v>1062</v>
      </c>
      <c r="H3035" s="17">
        <v>44042</v>
      </c>
      <c r="I3035" s="15">
        <v>2020</v>
      </c>
      <c r="J3035" t="s">
        <v>10634</v>
      </c>
      <c r="K3035" s="5">
        <v>904140</v>
      </c>
      <c r="L3035" t="s">
        <v>967</v>
      </c>
      <c r="M3035" t="s">
        <v>985</v>
      </c>
      <c r="N3035" t="s">
        <v>10635</v>
      </c>
      <c r="O3035" t="s">
        <v>818</v>
      </c>
      <c r="P3035" t="s">
        <v>10636</v>
      </c>
      <c r="Q3035" t="s">
        <v>10636</v>
      </c>
      <c r="R3035" t="s">
        <v>754</v>
      </c>
      <c r="S3035" t="s">
        <v>795</v>
      </c>
      <c r="T3035" t="s">
        <v>15627</v>
      </c>
      <c r="U3035" t="s">
        <v>965</v>
      </c>
      <c r="V3035" t="s">
        <v>10638</v>
      </c>
      <c r="W3035" t="s">
        <v>970</v>
      </c>
      <c r="X3035" t="s">
        <v>15628</v>
      </c>
    </row>
    <row r="3036" spans="2:24" ht="11" outlineLevel="1" x14ac:dyDescent="0.15">
      <c r="B3036" t="s">
        <v>2221</v>
      </c>
      <c r="C3036" t="s">
        <v>2222</v>
      </c>
      <c r="D3036" t="s">
        <v>223</v>
      </c>
      <c r="E3036" t="s">
        <v>10664</v>
      </c>
      <c r="F3036" t="s">
        <v>611</v>
      </c>
      <c r="G3036" t="s">
        <v>1475</v>
      </c>
      <c r="H3036" s="17">
        <v>44998</v>
      </c>
      <c r="I3036" s="15">
        <v>2023</v>
      </c>
      <c r="J3036" t="s">
        <v>10634</v>
      </c>
      <c r="K3036" s="5">
        <v>0</v>
      </c>
      <c r="L3036" t="s">
        <v>967</v>
      </c>
      <c r="M3036" t="s">
        <v>985</v>
      </c>
      <c r="N3036" t="s">
        <v>10635</v>
      </c>
      <c r="O3036" t="s">
        <v>796</v>
      </c>
      <c r="P3036" t="s">
        <v>10671</v>
      </c>
      <c r="Q3036" t="s">
        <v>10671</v>
      </c>
      <c r="R3036" t="s">
        <v>755</v>
      </c>
      <c r="S3036" t="s">
        <v>795</v>
      </c>
      <c r="T3036" t="s">
        <v>15629</v>
      </c>
      <c r="U3036" t="s">
        <v>965</v>
      </c>
      <c r="V3036" t="s">
        <v>10638</v>
      </c>
      <c r="W3036" t="s">
        <v>970</v>
      </c>
      <c r="X3036" t="s">
        <v>15630</v>
      </c>
    </row>
    <row r="3037" spans="2:24" ht="11" outlineLevel="1" x14ac:dyDescent="0.15">
      <c r="B3037" t="s">
        <v>2221</v>
      </c>
      <c r="C3037" t="s">
        <v>2222</v>
      </c>
      <c r="D3037" t="s">
        <v>223</v>
      </c>
      <c r="E3037" t="s">
        <v>10667</v>
      </c>
      <c r="F3037" t="s">
        <v>611</v>
      </c>
      <c r="G3037" t="s">
        <v>1475</v>
      </c>
      <c r="H3037" s="17">
        <v>45168</v>
      </c>
      <c r="I3037" s="15">
        <v>2023</v>
      </c>
      <c r="J3037" t="s">
        <v>10634</v>
      </c>
      <c r="K3037" s="5">
        <v>0</v>
      </c>
      <c r="L3037" t="s">
        <v>967</v>
      </c>
      <c r="M3037" t="s">
        <v>985</v>
      </c>
      <c r="N3037" t="s">
        <v>10635</v>
      </c>
      <c r="O3037" t="s">
        <v>796</v>
      </c>
      <c r="P3037" t="s">
        <v>10671</v>
      </c>
      <c r="Q3037" t="s">
        <v>10671</v>
      </c>
      <c r="R3037" t="s">
        <v>755</v>
      </c>
      <c r="S3037" t="s">
        <v>795</v>
      </c>
      <c r="T3037" t="s">
        <v>15631</v>
      </c>
      <c r="U3037" t="s">
        <v>965</v>
      </c>
      <c r="V3037" t="s">
        <v>10638</v>
      </c>
      <c r="W3037" t="s">
        <v>970</v>
      </c>
      <c r="X3037" t="s">
        <v>15632</v>
      </c>
    </row>
    <row r="3038" spans="2:24" ht="11" outlineLevel="1" x14ac:dyDescent="0.15">
      <c r="B3038" t="s">
        <v>2221</v>
      </c>
      <c r="C3038" t="s">
        <v>2222</v>
      </c>
      <c r="D3038" t="s">
        <v>223</v>
      </c>
      <c r="E3038" t="s">
        <v>10643</v>
      </c>
      <c r="F3038" t="s">
        <v>611</v>
      </c>
      <c r="G3038" t="s">
        <v>1475</v>
      </c>
      <c r="H3038" s="17">
        <v>45058</v>
      </c>
      <c r="I3038" s="15">
        <v>2023</v>
      </c>
      <c r="J3038" t="s">
        <v>10634</v>
      </c>
      <c r="K3038" s="5">
        <v>120108.62</v>
      </c>
      <c r="L3038" t="s">
        <v>967</v>
      </c>
      <c r="M3038" t="s">
        <v>985</v>
      </c>
      <c r="N3038" t="s">
        <v>10635</v>
      </c>
      <c r="O3038" t="s">
        <v>796</v>
      </c>
      <c r="P3038" t="s">
        <v>10671</v>
      </c>
      <c r="Q3038" t="s">
        <v>10671</v>
      </c>
      <c r="R3038" t="s">
        <v>755</v>
      </c>
      <c r="S3038" t="s">
        <v>795</v>
      </c>
      <c r="T3038" t="s">
        <v>15633</v>
      </c>
      <c r="U3038" t="s">
        <v>965</v>
      </c>
      <c r="V3038" t="s">
        <v>10638</v>
      </c>
      <c r="W3038" t="s">
        <v>970</v>
      </c>
      <c r="X3038" t="s">
        <v>15634</v>
      </c>
    </row>
    <row r="3039" spans="2:24" ht="11" outlineLevel="1" x14ac:dyDescent="0.15">
      <c r="B3039" t="s">
        <v>2221</v>
      </c>
      <c r="C3039" t="s">
        <v>2222</v>
      </c>
      <c r="D3039" t="s">
        <v>223</v>
      </c>
      <c r="E3039" t="s">
        <v>10632</v>
      </c>
      <c r="F3039" t="s">
        <v>611</v>
      </c>
      <c r="G3039" t="s">
        <v>1475</v>
      </c>
      <c r="H3039" s="17">
        <v>45077</v>
      </c>
      <c r="I3039" s="15">
        <v>2023</v>
      </c>
      <c r="J3039" t="s">
        <v>10634</v>
      </c>
      <c r="K3039" s="5">
        <v>0</v>
      </c>
      <c r="L3039" t="s">
        <v>967</v>
      </c>
      <c r="M3039" t="s">
        <v>985</v>
      </c>
      <c r="N3039" t="s">
        <v>10635</v>
      </c>
      <c r="O3039" t="s">
        <v>796</v>
      </c>
      <c r="P3039" t="s">
        <v>10671</v>
      </c>
      <c r="Q3039" t="s">
        <v>10671</v>
      </c>
      <c r="R3039" t="s">
        <v>755</v>
      </c>
      <c r="S3039" t="s">
        <v>795</v>
      </c>
      <c r="T3039" t="s">
        <v>15635</v>
      </c>
      <c r="U3039" t="s">
        <v>965</v>
      </c>
      <c r="V3039" t="s">
        <v>10638</v>
      </c>
      <c r="W3039" t="s">
        <v>970</v>
      </c>
      <c r="X3039" t="s">
        <v>15636</v>
      </c>
    </row>
    <row r="3040" spans="2:24" ht="11" outlineLevel="1" x14ac:dyDescent="0.15">
      <c r="B3040" t="s">
        <v>2221</v>
      </c>
      <c r="C3040" t="s">
        <v>2222</v>
      </c>
      <c r="D3040" t="s">
        <v>223</v>
      </c>
      <c r="E3040" t="s">
        <v>10661</v>
      </c>
      <c r="F3040" t="s">
        <v>611</v>
      </c>
      <c r="G3040" t="s">
        <v>1475</v>
      </c>
      <c r="H3040" s="17">
        <v>45317</v>
      </c>
      <c r="I3040" s="15">
        <v>2024</v>
      </c>
      <c r="J3040" t="s">
        <v>10634</v>
      </c>
      <c r="K3040" s="5">
        <v>0</v>
      </c>
      <c r="L3040" t="s">
        <v>967</v>
      </c>
      <c r="M3040" t="s">
        <v>985</v>
      </c>
      <c r="N3040" t="s">
        <v>10635</v>
      </c>
      <c r="O3040" t="s">
        <v>796</v>
      </c>
      <c r="P3040" t="s">
        <v>10671</v>
      </c>
      <c r="Q3040" t="s">
        <v>10671</v>
      </c>
      <c r="R3040" t="s">
        <v>755</v>
      </c>
      <c r="S3040" t="s">
        <v>795</v>
      </c>
      <c r="T3040" t="s">
        <v>15637</v>
      </c>
      <c r="U3040" t="s">
        <v>965</v>
      </c>
      <c r="V3040" t="s">
        <v>10638</v>
      </c>
      <c r="W3040" t="s">
        <v>970</v>
      </c>
      <c r="X3040" t="s">
        <v>15638</v>
      </c>
    </row>
    <row r="3041" spans="2:24" ht="11" outlineLevel="1" x14ac:dyDescent="0.15">
      <c r="B3041" t="s">
        <v>2221</v>
      </c>
      <c r="C3041" t="s">
        <v>2222</v>
      </c>
      <c r="D3041" t="s">
        <v>223</v>
      </c>
      <c r="E3041" t="s">
        <v>10655</v>
      </c>
      <c r="F3041" t="s">
        <v>611</v>
      </c>
      <c r="G3041" t="s">
        <v>1475</v>
      </c>
      <c r="H3041" s="17">
        <v>45421</v>
      </c>
      <c r="I3041" s="15">
        <v>2024</v>
      </c>
      <c r="J3041" t="s">
        <v>10634</v>
      </c>
      <c r="K3041" s="5">
        <v>-17198.23</v>
      </c>
      <c r="L3041" t="s">
        <v>967</v>
      </c>
      <c r="M3041" t="s">
        <v>985</v>
      </c>
      <c r="N3041" t="s">
        <v>10635</v>
      </c>
      <c r="O3041" t="s">
        <v>796</v>
      </c>
      <c r="P3041" t="s">
        <v>10885</v>
      </c>
      <c r="Q3041" t="s">
        <v>10671</v>
      </c>
      <c r="R3041" t="s">
        <v>755</v>
      </c>
      <c r="S3041" t="s">
        <v>795</v>
      </c>
      <c r="T3041" t="s">
        <v>15639</v>
      </c>
      <c r="U3041" t="s">
        <v>965</v>
      </c>
      <c r="V3041" t="s">
        <v>10638</v>
      </c>
      <c r="W3041" t="s">
        <v>970</v>
      </c>
      <c r="X3041" t="s">
        <v>15640</v>
      </c>
    </row>
    <row r="3042" spans="2:24" ht="11" outlineLevel="1" x14ac:dyDescent="0.15">
      <c r="B3042" t="s">
        <v>2221</v>
      </c>
      <c r="C3042" t="s">
        <v>2222</v>
      </c>
      <c r="D3042" t="s">
        <v>223</v>
      </c>
      <c r="E3042" t="s">
        <v>10658</v>
      </c>
      <c r="F3042" t="s">
        <v>611</v>
      </c>
      <c r="G3042" t="s">
        <v>1475</v>
      </c>
      <c r="H3042" s="17">
        <v>45244</v>
      </c>
      <c r="I3042" s="15">
        <v>2024</v>
      </c>
      <c r="J3042" t="s">
        <v>10634</v>
      </c>
      <c r="K3042" s="5">
        <v>0</v>
      </c>
      <c r="L3042" t="s">
        <v>967</v>
      </c>
      <c r="M3042" t="s">
        <v>985</v>
      </c>
      <c r="N3042" t="s">
        <v>10635</v>
      </c>
      <c r="O3042" t="s">
        <v>796</v>
      </c>
      <c r="P3042" t="s">
        <v>10671</v>
      </c>
      <c r="Q3042" t="s">
        <v>10671</v>
      </c>
      <c r="R3042" t="s">
        <v>755</v>
      </c>
      <c r="S3042" t="s">
        <v>795</v>
      </c>
      <c r="T3042" t="s">
        <v>15641</v>
      </c>
      <c r="U3042" t="s">
        <v>965</v>
      </c>
      <c r="V3042" t="s">
        <v>10638</v>
      </c>
      <c r="W3042" t="s">
        <v>970</v>
      </c>
      <c r="X3042" t="s">
        <v>15642</v>
      </c>
    </row>
    <row r="3043" spans="2:24" ht="11" outlineLevel="1" x14ac:dyDescent="0.15">
      <c r="B3043" t="s">
        <v>2221</v>
      </c>
      <c r="C3043" t="s">
        <v>2222</v>
      </c>
      <c r="D3043" t="s">
        <v>223</v>
      </c>
      <c r="E3043" t="s">
        <v>10652</v>
      </c>
      <c r="F3043" t="s">
        <v>611</v>
      </c>
      <c r="G3043" t="s">
        <v>1475</v>
      </c>
      <c r="H3043" s="17">
        <v>44938</v>
      </c>
      <c r="I3043" s="15">
        <v>2023</v>
      </c>
      <c r="J3043" t="s">
        <v>10634</v>
      </c>
      <c r="K3043" s="5">
        <v>27645</v>
      </c>
      <c r="L3043" t="s">
        <v>967</v>
      </c>
      <c r="M3043" t="s">
        <v>985</v>
      </c>
      <c r="N3043" t="s">
        <v>10635</v>
      </c>
      <c r="O3043" t="s">
        <v>796</v>
      </c>
      <c r="P3043" t="s">
        <v>10671</v>
      </c>
      <c r="Q3043" t="s">
        <v>10671</v>
      </c>
      <c r="R3043" t="s">
        <v>755</v>
      </c>
      <c r="S3043" t="s">
        <v>795</v>
      </c>
      <c r="T3043" t="s">
        <v>15643</v>
      </c>
      <c r="U3043" t="s">
        <v>965</v>
      </c>
      <c r="V3043" t="s">
        <v>10638</v>
      </c>
      <c r="W3043" t="s">
        <v>970</v>
      </c>
      <c r="X3043" t="s">
        <v>15644</v>
      </c>
    </row>
    <row r="3044" spans="2:24" ht="11" outlineLevel="1" x14ac:dyDescent="0.15">
      <c r="B3044" t="s">
        <v>2224</v>
      </c>
      <c r="C3044" t="s">
        <v>2225</v>
      </c>
      <c r="D3044" t="s">
        <v>173</v>
      </c>
      <c r="E3044" t="s">
        <v>10649</v>
      </c>
      <c r="F3044" t="s">
        <v>605</v>
      </c>
      <c r="G3044" t="s">
        <v>1106</v>
      </c>
      <c r="H3044" s="17">
        <v>43705</v>
      </c>
      <c r="I3044" s="15">
        <v>2019</v>
      </c>
      <c r="J3044" t="s">
        <v>10634</v>
      </c>
      <c r="K3044" s="5">
        <v>866635</v>
      </c>
      <c r="L3044" t="s">
        <v>967</v>
      </c>
      <c r="M3044" t="s">
        <v>985</v>
      </c>
      <c r="N3044" t="s">
        <v>10635</v>
      </c>
      <c r="O3044" t="s">
        <v>818</v>
      </c>
      <c r="P3044" t="s">
        <v>11712</v>
      </c>
      <c r="Q3044" t="s">
        <v>15645</v>
      </c>
      <c r="R3044" t="s">
        <v>739</v>
      </c>
      <c r="S3044" t="s">
        <v>817</v>
      </c>
      <c r="T3044" t="s">
        <v>15646</v>
      </c>
      <c r="U3044" t="s">
        <v>965</v>
      </c>
      <c r="V3044" t="s">
        <v>10638</v>
      </c>
      <c r="W3044" t="s">
        <v>970</v>
      </c>
      <c r="X3044" t="s">
        <v>15647</v>
      </c>
    </row>
    <row r="3045" spans="2:24" ht="11" outlineLevel="1" x14ac:dyDescent="0.15">
      <c r="B3045" t="s">
        <v>2224</v>
      </c>
      <c r="C3045" t="s">
        <v>2225</v>
      </c>
      <c r="D3045" t="s">
        <v>173</v>
      </c>
      <c r="E3045" t="s">
        <v>10664</v>
      </c>
      <c r="F3045" t="s">
        <v>605</v>
      </c>
      <c r="G3045" t="s">
        <v>1106</v>
      </c>
      <c r="H3045" s="17">
        <v>44068</v>
      </c>
      <c r="I3045" s="15">
        <v>2020</v>
      </c>
      <c r="J3045" t="s">
        <v>10634</v>
      </c>
      <c r="K3045" s="5">
        <v>11269</v>
      </c>
      <c r="L3045" t="s">
        <v>967</v>
      </c>
      <c r="M3045" t="s">
        <v>985</v>
      </c>
      <c r="N3045" t="s">
        <v>10635</v>
      </c>
      <c r="O3045" t="s">
        <v>818</v>
      </c>
      <c r="P3045" t="s">
        <v>11712</v>
      </c>
      <c r="Q3045" t="s">
        <v>11760</v>
      </c>
      <c r="R3045" t="s">
        <v>739</v>
      </c>
      <c r="S3045" t="s">
        <v>817</v>
      </c>
      <c r="T3045" t="s">
        <v>15648</v>
      </c>
      <c r="U3045" t="s">
        <v>965</v>
      </c>
      <c r="V3045" t="s">
        <v>10638</v>
      </c>
      <c r="W3045" t="s">
        <v>970</v>
      </c>
      <c r="X3045" t="s">
        <v>15649</v>
      </c>
    </row>
    <row r="3046" spans="2:24" ht="11" outlineLevel="1" x14ac:dyDescent="0.15">
      <c r="B3046" t="s">
        <v>2224</v>
      </c>
      <c r="C3046" t="s">
        <v>2225</v>
      </c>
      <c r="D3046" t="s">
        <v>173</v>
      </c>
      <c r="E3046" t="s">
        <v>10652</v>
      </c>
      <c r="F3046" t="s">
        <v>605</v>
      </c>
      <c r="G3046" t="s">
        <v>1106</v>
      </c>
      <c r="H3046" s="17">
        <v>43766</v>
      </c>
      <c r="I3046" s="15">
        <v>2020</v>
      </c>
      <c r="J3046" t="s">
        <v>10634</v>
      </c>
      <c r="K3046" s="5">
        <v>0</v>
      </c>
      <c r="L3046" t="s">
        <v>967</v>
      </c>
      <c r="M3046" t="s">
        <v>985</v>
      </c>
      <c r="N3046" t="s">
        <v>10635</v>
      </c>
      <c r="O3046" t="s">
        <v>818</v>
      </c>
      <c r="P3046" t="s">
        <v>11712</v>
      </c>
      <c r="Q3046" t="s">
        <v>15645</v>
      </c>
      <c r="R3046" t="s">
        <v>739</v>
      </c>
      <c r="S3046" t="s">
        <v>817</v>
      </c>
      <c r="T3046" t="s">
        <v>15650</v>
      </c>
      <c r="U3046" t="s">
        <v>965</v>
      </c>
      <c r="V3046" t="s">
        <v>10638</v>
      </c>
      <c r="W3046" t="s">
        <v>970</v>
      </c>
      <c r="X3046" t="s">
        <v>15651</v>
      </c>
    </row>
    <row r="3047" spans="2:24" ht="11" outlineLevel="1" x14ac:dyDescent="0.15">
      <c r="B3047" t="s">
        <v>2224</v>
      </c>
      <c r="C3047" t="s">
        <v>2225</v>
      </c>
      <c r="D3047" t="s">
        <v>173</v>
      </c>
      <c r="E3047" t="s">
        <v>10643</v>
      </c>
      <c r="F3047" t="s">
        <v>605</v>
      </c>
      <c r="G3047" t="s">
        <v>1106</v>
      </c>
      <c r="H3047" s="17">
        <v>44006</v>
      </c>
      <c r="I3047" s="15">
        <v>2020</v>
      </c>
      <c r="J3047" t="s">
        <v>10634</v>
      </c>
      <c r="K3047" s="5">
        <v>0</v>
      </c>
      <c r="L3047" t="s">
        <v>967</v>
      </c>
      <c r="M3047" t="s">
        <v>985</v>
      </c>
      <c r="N3047" t="s">
        <v>10635</v>
      </c>
      <c r="O3047" t="s">
        <v>818</v>
      </c>
      <c r="P3047" t="s">
        <v>11712</v>
      </c>
      <c r="Q3047" t="s">
        <v>15645</v>
      </c>
      <c r="R3047" t="s">
        <v>739</v>
      </c>
      <c r="S3047" t="s">
        <v>817</v>
      </c>
      <c r="T3047" t="s">
        <v>15652</v>
      </c>
      <c r="U3047" t="s">
        <v>965</v>
      </c>
      <c r="V3047" t="s">
        <v>10638</v>
      </c>
      <c r="W3047" t="s">
        <v>970</v>
      </c>
      <c r="X3047" t="s">
        <v>15653</v>
      </c>
    </row>
    <row r="3048" spans="2:24" ht="11" outlineLevel="1" x14ac:dyDescent="0.15">
      <c r="B3048" t="s">
        <v>2229</v>
      </c>
      <c r="C3048" t="s">
        <v>2230</v>
      </c>
      <c r="E3048" t="s">
        <v>10652</v>
      </c>
      <c r="F3048" t="s">
        <v>643</v>
      </c>
      <c r="G3048" t="s">
        <v>1074</v>
      </c>
      <c r="H3048" s="17">
        <v>45664</v>
      </c>
      <c r="I3048" s="15">
        <v>2025</v>
      </c>
      <c r="J3048" t="s">
        <v>10634</v>
      </c>
      <c r="K3048" s="5">
        <v>0</v>
      </c>
      <c r="L3048" t="s">
        <v>967</v>
      </c>
      <c r="M3048" t="s">
        <v>1141</v>
      </c>
      <c r="N3048" t="s">
        <v>10635</v>
      </c>
      <c r="O3048" t="s">
        <v>825</v>
      </c>
      <c r="P3048" t="s">
        <v>14299</v>
      </c>
      <c r="Q3048" t="s">
        <v>11435</v>
      </c>
      <c r="R3048" t="s">
        <v>740</v>
      </c>
      <c r="S3048" t="s">
        <v>795</v>
      </c>
      <c r="T3048" t="s">
        <v>15654</v>
      </c>
      <c r="U3048" t="s">
        <v>965</v>
      </c>
      <c r="V3048" t="s">
        <v>10638</v>
      </c>
      <c r="W3048" t="s">
        <v>970</v>
      </c>
      <c r="X3048" t="s">
        <v>15655</v>
      </c>
    </row>
    <row r="3049" spans="2:24" ht="11" outlineLevel="1" x14ac:dyDescent="0.15">
      <c r="B3049" t="s">
        <v>2229</v>
      </c>
      <c r="C3049" t="s">
        <v>2230</v>
      </c>
      <c r="E3049" t="s">
        <v>10643</v>
      </c>
      <c r="F3049" t="s">
        <v>643</v>
      </c>
      <c r="G3049" t="s">
        <v>1074</v>
      </c>
      <c r="H3049" s="17">
        <v>45777</v>
      </c>
      <c r="I3049" s="15">
        <v>2025</v>
      </c>
      <c r="J3049" t="s">
        <v>10634</v>
      </c>
      <c r="K3049" s="5">
        <v>0</v>
      </c>
      <c r="L3049" t="s">
        <v>967</v>
      </c>
      <c r="M3049" t="s">
        <v>1141</v>
      </c>
      <c r="N3049" t="s">
        <v>10635</v>
      </c>
      <c r="O3049" t="s">
        <v>825</v>
      </c>
      <c r="P3049" t="s">
        <v>14299</v>
      </c>
      <c r="Q3049" t="s">
        <v>14299</v>
      </c>
      <c r="R3049" t="s">
        <v>740</v>
      </c>
      <c r="S3049" t="s">
        <v>795</v>
      </c>
      <c r="T3049" t="s">
        <v>15656</v>
      </c>
      <c r="U3049" t="s">
        <v>965</v>
      </c>
      <c r="V3049" t="s">
        <v>10638</v>
      </c>
      <c r="W3049" t="s">
        <v>970</v>
      </c>
      <c r="X3049" t="s">
        <v>15657</v>
      </c>
    </row>
    <row r="3050" spans="2:24" ht="11" outlineLevel="1" x14ac:dyDescent="0.15">
      <c r="B3050" t="s">
        <v>2229</v>
      </c>
      <c r="C3050" t="s">
        <v>2230</v>
      </c>
      <c r="E3050" t="s">
        <v>10664</v>
      </c>
      <c r="F3050" t="s">
        <v>643</v>
      </c>
      <c r="G3050" t="s">
        <v>1074</v>
      </c>
      <c r="H3050" s="17">
        <v>45716</v>
      </c>
      <c r="I3050" s="15">
        <v>2025</v>
      </c>
      <c r="J3050" t="s">
        <v>10634</v>
      </c>
      <c r="K3050" s="5">
        <v>30825.05</v>
      </c>
      <c r="L3050" t="s">
        <v>967</v>
      </c>
      <c r="M3050" t="s">
        <v>1141</v>
      </c>
      <c r="N3050" t="s">
        <v>10635</v>
      </c>
      <c r="O3050" t="s">
        <v>825</v>
      </c>
      <c r="P3050" t="s">
        <v>14299</v>
      </c>
      <c r="Q3050" t="s">
        <v>11435</v>
      </c>
      <c r="R3050" t="s">
        <v>740</v>
      </c>
      <c r="S3050" t="s">
        <v>795</v>
      </c>
      <c r="T3050" t="s">
        <v>15658</v>
      </c>
      <c r="U3050" t="s">
        <v>965</v>
      </c>
      <c r="V3050" t="s">
        <v>10638</v>
      </c>
      <c r="W3050" t="s">
        <v>970</v>
      </c>
      <c r="X3050" t="s">
        <v>15659</v>
      </c>
    </row>
    <row r="3051" spans="2:24" ht="11" outlineLevel="1" x14ac:dyDescent="0.15">
      <c r="B3051" t="s">
        <v>2229</v>
      </c>
      <c r="C3051" t="s">
        <v>2230</v>
      </c>
      <c r="E3051" t="s">
        <v>10649</v>
      </c>
      <c r="F3051" t="s">
        <v>643</v>
      </c>
      <c r="G3051" t="s">
        <v>1074</v>
      </c>
      <c r="H3051" s="17">
        <v>45644</v>
      </c>
      <c r="I3051" s="15">
        <v>2025</v>
      </c>
      <c r="J3051" t="s">
        <v>10634</v>
      </c>
      <c r="K3051" s="5">
        <v>793929</v>
      </c>
      <c r="L3051" t="s">
        <v>967</v>
      </c>
      <c r="M3051" t="s">
        <v>1141</v>
      </c>
      <c r="N3051" t="s">
        <v>10635</v>
      </c>
      <c r="O3051" t="s">
        <v>825</v>
      </c>
      <c r="P3051" t="s">
        <v>14299</v>
      </c>
      <c r="Q3051" t="s">
        <v>11435</v>
      </c>
      <c r="R3051" t="s">
        <v>740</v>
      </c>
      <c r="S3051" t="s">
        <v>795</v>
      </c>
      <c r="T3051" t="s">
        <v>15660</v>
      </c>
      <c r="U3051" t="s">
        <v>965</v>
      </c>
      <c r="V3051" t="s">
        <v>10638</v>
      </c>
      <c r="W3051" t="s">
        <v>970</v>
      </c>
      <c r="X3051" t="s">
        <v>15661</v>
      </c>
    </row>
    <row r="3052" spans="2:24" ht="11" outlineLevel="1" x14ac:dyDescent="0.15">
      <c r="B3052" t="s">
        <v>2229</v>
      </c>
      <c r="C3052" t="s">
        <v>2230</v>
      </c>
      <c r="E3052" t="s">
        <v>10632</v>
      </c>
      <c r="F3052" t="s">
        <v>643</v>
      </c>
      <c r="G3052" t="s">
        <v>1074</v>
      </c>
      <c r="H3052" s="17">
        <v>45804</v>
      </c>
      <c r="I3052" s="15">
        <v>2025</v>
      </c>
      <c r="J3052" t="s">
        <v>10634</v>
      </c>
      <c r="K3052" s="5">
        <v>52006</v>
      </c>
      <c r="L3052" t="s">
        <v>967</v>
      </c>
      <c r="M3052" t="s">
        <v>1141</v>
      </c>
      <c r="N3052" t="s">
        <v>10635</v>
      </c>
      <c r="O3052" t="s">
        <v>825</v>
      </c>
      <c r="P3052" t="s">
        <v>14299</v>
      </c>
      <c r="Q3052" t="s">
        <v>11435</v>
      </c>
      <c r="R3052" t="s">
        <v>740</v>
      </c>
      <c r="S3052" t="s">
        <v>795</v>
      </c>
      <c r="T3052" t="s">
        <v>15662</v>
      </c>
      <c r="U3052" t="s">
        <v>965</v>
      </c>
      <c r="V3052" t="s">
        <v>10638</v>
      </c>
      <c r="W3052" t="s">
        <v>970</v>
      </c>
      <c r="X3052" t="s">
        <v>15663</v>
      </c>
    </row>
    <row r="3053" spans="2:24" ht="11" outlineLevel="1" x14ac:dyDescent="0.15">
      <c r="B3053" t="s">
        <v>2232</v>
      </c>
      <c r="C3053" t="s">
        <v>2233</v>
      </c>
      <c r="E3053" t="s">
        <v>10667</v>
      </c>
      <c r="F3053" t="s">
        <v>694</v>
      </c>
      <c r="G3053" t="s">
        <v>1832</v>
      </c>
      <c r="H3053" s="17">
        <v>42753</v>
      </c>
      <c r="I3053" s="15">
        <v>2017</v>
      </c>
      <c r="J3053" t="s">
        <v>10634</v>
      </c>
      <c r="K3053" s="5">
        <v>779.9</v>
      </c>
      <c r="L3053" t="s">
        <v>967</v>
      </c>
      <c r="M3053" t="s">
        <v>956</v>
      </c>
      <c r="N3053" t="s">
        <v>10635</v>
      </c>
      <c r="O3053" t="s">
        <v>818</v>
      </c>
      <c r="P3053" t="s">
        <v>10636</v>
      </c>
      <c r="R3053" t="s">
        <v>750</v>
      </c>
      <c r="S3053" t="s">
        <v>803</v>
      </c>
      <c r="T3053" t="s">
        <v>11795</v>
      </c>
      <c r="U3053" t="s">
        <v>965</v>
      </c>
      <c r="V3053" t="s">
        <v>10638</v>
      </c>
      <c r="W3053" t="s">
        <v>970</v>
      </c>
      <c r="X3053" t="s">
        <v>15664</v>
      </c>
    </row>
    <row r="3054" spans="2:24" ht="11" outlineLevel="1" x14ac:dyDescent="0.15">
      <c r="B3054" t="s">
        <v>2232</v>
      </c>
      <c r="C3054" t="s">
        <v>2233</v>
      </c>
      <c r="E3054" t="s">
        <v>10664</v>
      </c>
      <c r="F3054" t="s">
        <v>694</v>
      </c>
      <c r="G3054" t="s">
        <v>1832</v>
      </c>
      <c r="H3054" s="17">
        <v>42293</v>
      </c>
      <c r="I3054" s="15">
        <v>2016</v>
      </c>
      <c r="J3054" t="s">
        <v>10634</v>
      </c>
      <c r="K3054" s="5">
        <v>0</v>
      </c>
      <c r="L3054" t="s">
        <v>967</v>
      </c>
      <c r="M3054" t="s">
        <v>956</v>
      </c>
      <c r="N3054" t="s">
        <v>10635</v>
      </c>
      <c r="O3054" t="s">
        <v>818</v>
      </c>
      <c r="P3054" t="s">
        <v>10636</v>
      </c>
      <c r="Q3054" t="s">
        <v>10636</v>
      </c>
      <c r="R3054" t="s">
        <v>750</v>
      </c>
      <c r="S3054" t="s">
        <v>803</v>
      </c>
      <c r="T3054" t="s">
        <v>11795</v>
      </c>
      <c r="U3054" t="s">
        <v>965</v>
      </c>
      <c r="V3054" t="s">
        <v>10638</v>
      </c>
      <c r="W3054" t="s">
        <v>970</v>
      </c>
      <c r="X3054" t="s">
        <v>15665</v>
      </c>
    </row>
    <row r="3055" spans="2:24" ht="11" outlineLevel="1" x14ac:dyDescent="0.15">
      <c r="B3055" t="s">
        <v>2232</v>
      </c>
      <c r="C3055" t="s">
        <v>2233</v>
      </c>
      <c r="E3055" t="s">
        <v>10649</v>
      </c>
      <c r="F3055" t="s">
        <v>694</v>
      </c>
      <c r="G3055" t="s">
        <v>1832</v>
      </c>
      <c r="H3055" s="17">
        <v>42272</v>
      </c>
      <c r="I3055" s="15">
        <v>2015</v>
      </c>
      <c r="J3055" t="s">
        <v>10634</v>
      </c>
      <c r="K3055" s="5">
        <v>872297</v>
      </c>
      <c r="L3055" t="s">
        <v>967</v>
      </c>
      <c r="M3055" t="s">
        <v>956</v>
      </c>
      <c r="N3055" t="s">
        <v>10635</v>
      </c>
      <c r="O3055" t="s">
        <v>818</v>
      </c>
      <c r="P3055" t="s">
        <v>10636</v>
      </c>
      <c r="Q3055" t="s">
        <v>10636</v>
      </c>
      <c r="R3055" t="s">
        <v>750</v>
      </c>
      <c r="S3055" t="s">
        <v>803</v>
      </c>
      <c r="T3055" t="s">
        <v>15666</v>
      </c>
      <c r="U3055" t="s">
        <v>965</v>
      </c>
      <c r="V3055" t="s">
        <v>10638</v>
      </c>
      <c r="W3055" t="s">
        <v>970</v>
      </c>
      <c r="X3055" t="s">
        <v>15667</v>
      </c>
    </row>
    <row r="3056" spans="2:24" ht="11" outlineLevel="1" x14ac:dyDescent="0.15">
      <c r="B3056" t="s">
        <v>2232</v>
      </c>
      <c r="C3056" t="s">
        <v>2233</v>
      </c>
      <c r="E3056" t="s">
        <v>10652</v>
      </c>
      <c r="F3056" t="s">
        <v>694</v>
      </c>
      <c r="G3056" t="s">
        <v>1832</v>
      </c>
      <c r="H3056" s="17">
        <v>42282</v>
      </c>
      <c r="I3056" s="15">
        <v>2016</v>
      </c>
      <c r="J3056" t="s">
        <v>10634</v>
      </c>
      <c r="K3056" s="5">
        <v>0</v>
      </c>
      <c r="L3056" t="s">
        <v>967</v>
      </c>
      <c r="M3056" t="s">
        <v>956</v>
      </c>
      <c r="N3056" t="s">
        <v>10635</v>
      </c>
      <c r="O3056" t="s">
        <v>818</v>
      </c>
      <c r="P3056" t="s">
        <v>10636</v>
      </c>
      <c r="Q3056" t="s">
        <v>10636</v>
      </c>
      <c r="R3056" t="s">
        <v>750</v>
      </c>
      <c r="S3056" t="s">
        <v>803</v>
      </c>
      <c r="T3056" t="s">
        <v>11795</v>
      </c>
      <c r="U3056" t="s">
        <v>965</v>
      </c>
      <c r="V3056" t="s">
        <v>10638</v>
      </c>
      <c r="W3056" t="s">
        <v>970</v>
      </c>
      <c r="X3056" t="s">
        <v>15668</v>
      </c>
    </row>
    <row r="3057" spans="2:24" ht="11" outlineLevel="1" x14ac:dyDescent="0.15">
      <c r="B3057" t="s">
        <v>2232</v>
      </c>
      <c r="C3057" t="s">
        <v>2233</v>
      </c>
      <c r="E3057" t="s">
        <v>10643</v>
      </c>
      <c r="F3057" t="s">
        <v>694</v>
      </c>
      <c r="G3057" t="s">
        <v>1832</v>
      </c>
      <c r="H3057" s="17">
        <v>42418</v>
      </c>
      <c r="I3057" s="15">
        <v>2016</v>
      </c>
      <c r="J3057" t="s">
        <v>10634</v>
      </c>
      <c r="K3057" s="5">
        <v>-1812.2</v>
      </c>
      <c r="L3057" t="s">
        <v>967</v>
      </c>
      <c r="M3057" t="s">
        <v>956</v>
      </c>
      <c r="N3057" t="s">
        <v>10635</v>
      </c>
      <c r="O3057" t="s">
        <v>818</v>
      </c>
      <c r="P3057" t="s">
        <v>10636</v>
      </c>
      <c r="Q3057" t="s">
        <v>10636</v>
      </c>
      <c r="R3057" t="s">
        <v>750</v>
      </c>
      <c r="S3057" t="s">
        <v>803</v>
      </c>
      <c r="T3057" t="s">
        <v>15669</v>
      </c>
      <c r="U3057" t="s">
        <v>965</v>
      </c>
      <c r="V3057" t="s">
        <v>10638</v>
      </c>
      <c r="W3057" t="s">
        <v>970</v>
      </c>
      <c r="X3057" t="s">
        <v>15670</v>
      </c>
    </row>
    <row r="3058" spans="2:24" ht="11" outlineLevel="1" x14ac:dyDescent="0.15">
      <c r="B3058" t="s">
        <v>2232</v>
      </c>
      <c r="C3058" t="s">
        <v>2233</v>
      </c>
      <c r="E3058" t="s">
        <v>10632</v>
      </c>
      <c r="F3058" t="s">
        <v>694</v>
      </c>
      <c r="G3058" t="s">
        <v>1832</v>
      </c>
      <c r="H3058" s="17">
        <v>42669</v>
      </c>
      <c r="I3058" s="15">
        <v>2017</v>
      </c>
      <c r="J3058" t="s">
        <v>10634</v>
      </c>
      <c r="K3058" s="5">
        <v>1315.89</v>
      </c>
      <c r="L3058" t="s">
        <v>967</v>
      </c>
      <c r="M3058" t="s">
        <v>956</v>
      </c>
      <c r="N3058" t="s">
        <v>10635</v>
      </c>
      <c r="O3058" t="s">
        <v>818</v>
      </c>
      <c r="P3058" t="s">
        <v>10636</v>
      </c>
      <c r="R3058" t="s">
        <v>750</v>
      </c>
      <c r="S3058" t="s">
        <v>803</v>
      </c>
      <c r="T3058" t="s">
        <v>11795</v>
      </c>
      <c r="U3058" t="s">
        <v>965</v>
      </c>
      <c r="V3058" t="s">
        <v>10638</v>
      </c>
      <c r="W3058" t="s">
        <v>970</v>
      </c>
      <c r="X3058" t="s">
        <v>15671</v>
      </c>
    </row>
    <row r="3059" spans="2:24" ht="11" outlineLevel="1" x14ac:dyDescent="0.15">
      <c r="B3059" t="s">
        <v>2236</v>
      </c>
      <c r="C3059" t="s">
        <v>2237</v>
      </c>
      <c r="E3059" t="s">
        <v>10652</v>
      </c>
      <c r="F3059" t="s">
        <v>685</v>
      </c>
      <c r="G3059" t="s">
        <v>2058</v>
      </c>
      <c r="H3059" s="17">
        <v>44182</v>
      </c>
      <c r="I3059" s="15">
        <v>2021</v>
      </c>
      <c r="J3059" t="s">
        <v>10634</v>
      </c>
      <c r="K3059" s="5">
        <v>0</v>
      </c>
      <c r="L3059" t="s">
        <v>967</v>
      </c>
      <c r="M3059" t="s">
        <v>1141</v>
      </c>
      <c r="N3059" t="s">
        <v>10635</v>
      </c>
      <c r="O3059" t="s">
        <v>825</v>
      </c>
      <c r="P3059" t="s">
        <v>14299</v>
      </c>
      <c r="R3059" t="s">
        <v>740</v>
      </c>
      <c r="S3059" t="s">
        <v>795</v>
      </c>
      <c r="T3059" t="s">
        <v>15672</v>
      </c>
      <c r="U3059" t="s">
        <v>965</v>
      </c>
      <c r="V3059" t="s">
        <v>10638</v>
      </c>
      <c r="W3059" t="s">
        <v>970</v>
      </c>
      <c r="X3059" t="s">
        <v>15673</v>
      </c>
    </row>
    <row r="3060" spans="2:24" ht="11" outlineLevel="1" x14ac:dyDescent="0.15">
      <c r="B3060" t="s">
        <v>2236</v>
      </c>
      <c r="C3060" t="s">
        <v>2237</v>
      </c>
      <c r="E3060" t="s">
        <v>10649</v>
      </c>
      <c r="F3060" t="s">
        <v>685</v>
      </c>
      <c r="G3060" t="s">
        <v>2058</v>
      </c>
      <c r="H3060" s="17">
        <v>44120</v>
      </c>
      <c r="I3060" s="15">
        <v>2021</v>
      </c>
      <c r="J3060" t="s">
        <v>10634</v>
      </c>
      <c r="K3060" s="5">
        <v>580420</v>
      </c>
      <c r="L3060" t="s">
        <v>967</v>
      </c>
      <c r="M3060" t="s">
        <v>1141</v>
      </c>
      <c r="N3060" t="s">
        <v>10635</v>
      </c>
      <c r="O3060" t="s">
        <v>825</v>
      </c>
      <c r="P3060" t="s">
        <v>14299</v>
      </c>
      <c r="R3060" t="s">
        <v>740</v>
      </c>
      <c r="S3060" t="s">
        <v>795</v>
      </c>
      <c r="T3060" t="s">
        <v>15674</v>
      </c>
      <c r="U3060" t="s">
        <v>965</v>
      </c>
      <c r="V3060" t="s">
        <v>10638</v>
      </c>
      <c r="W3060" t="s">
        <v>970</v>
      </c>
      <c r="X3060" t="s">
        <v>15675</v>
      </c>
    </row>
    <row r="3061" spans="2:24" ht="11" outlineLevel="1" x14ac:dyDescent="0.15">
      <c r="B3061" t="s">
        <v>2236</v>
      </c>
      <c r="C3061" t="s">
        <v>2237</v>
      </c>
      <c r="E3061" t="s">
        <v>10632</v>
      </c>
      <c r="F3061" t="s">
        <v>685</v>
      </c>
      <c r="G3061" t="s">
        <v>2058</v>
      </c>
      <c r="H3061" s="17">
        <v>44389</v>
      </c>
      <c r="I3061" s="15">
        <v>2021</v>
      </c>
      <c r="J3061" t="s">
        <v>10634</v>
      </c>
      <c r="K3061" s="5">
        <v>0</v>
      </c>
      <c r="L3061" t="s">
        <v>967</v>
      </c>
      <c r="M3061" t="s">
        <v>1141</v>
      </c>
      <c r="N3061" t="s">
        <v>10635</v>
      </c>
      <c r="O3061" t="s">
        <v>825</v>
      </c>
      <c r="P3061" t="s">
        <v>14299</v>
      </c>
      <c r="R3061" t="s">
        <v>740</v>
      </c>
      <c r="S3061" t="s">
        <v>795</v>
      </c>
      <c r="T3061" t="s">
        <v>15676</v>
      </c>
      <c r="U3061" t="s">
        <v>965</v>
      </c>
      <c r="V3061" t="s">
        <v>10638</v>
      </c>
      <c r="W3061" t="s">
        <v>970</v>
      </c>
      <c r="X3061" t="s">
        <v>15677</v>
      </c>
    </row>
    <row r="3062" spans="2:24" ht="11" outlineLevel="1" x14ac:dyDescent="0.15">
      <c r="B3062" t="s">
        <v>2236</v>
      </c>
      <c r="C3062" t="s">
        <v>2237</v>
      </c>
      <c r="E3062" t="s">
        <v>10664</v>
      </c>
      <c r="F3062" t="s">
        <v>685</v>
      </c>
      <c r="G3062" t="s">
        <v>2058</v>
      </c>
      <c r="H3062" s="17">
        <v>44266</v>
      </c>
      <c r="I3062" s="15">
        <v>2021</v>
      </c>
      <c r="J3062" t="s">
        <v>10634</v>
      </c>
      <c r="K3062" s="5">
        <v>33150</v>
      </c>
      <c r="L3062" t="s">
        <v>967</v>
      </c>
      <c r="M3062" t="s">
        <v>1141</v>
      </c>
      <c r="N3062" t="s">
        <v>10635</v>
      </c>
      <c r="O3062" t="s">
        <v>825</v>
      </c>
      <c r="P3062" t="s">
        <v>14299</v>
      </c>
      <c r="R3062" t="s">
        <v>740</v>
      </c>
      <c r="S3062" t="s">
        <v>795</v>
      </c>
      <c r="T3062" t="s">
        <v>15678</v>
      </c>
      <c r="U3062" t="s">
        <v>965</v>
      </c>
      <c r="V3062" t="s">
        <v>10638</v>
      </c>
      <c r="W3062" t="s">
        <v>970</v>
      </c>
      <c r="X3062" t="s">
        <v>15679</v>
      </c>
    </row>
    <row r="3063" spans="2:24" ht="11" outlineLevel="1" x14ac:dyDescent="0.15">
      <c r="B3063" t="s">
        <v>2236</v>
      </c>
      <c r="C3063" t="s">
        <v>2237</v>
      </c>
      <c r="E3063" t="s">
        <v>10667</v>
      </c>
      <c r="F3063" t="s">
        <v>685</v>
      </c>
      <c r="G3063" t="s">
        <v>2058</v>
      </c>
      <c r="H3063" s="17">
        <v>44424</v>
      </c>
      <c r="I3063" s="15">
        <v>2021</v>
      </c>
      <c r="J3063" t="s">
        <v>10634</v>
      </c>
      <c r="K3063" s="5">
        <v>38000</v>
      </c>
      <c r="L3063" t="s">
        <v>967</v>
      </c>
      <c r="M3063" t="s">
        <v>1141</v>
      </c>
      <c r="N3063" t="s">
        <v>10635</v>
      </c>
      <c r="O3063" t="s">
        <v>825</v>
      </c>
      <c r="P3063" t="s">
        <v>14299</v>
      </c>
      <c r="R3063" t="s">
        <v>740</v>
      </c>
      <c r="S3063" t="s">
        <v>795</v>
      </c>
      <c r="T3063" t="s">
        <v>15680</v>
      </c>
      <c r="U3063" t="s">
        <v>965</v>
      </c>
      <c r="V3063" t="s">
        <v>10638</v>
      </c>
      <c r="W3063" t="s">
        <v>970</v>
      </c>
      <c r="X3063" t="s">
        <v>15681</v>
      </c>
    </row>
    <row r="3064" spans="2:24" ht="11" outlineLevel="1" x14ac:dyDescent="0.15">
      <c r="B3064" t="s">
        <v>2236</v>
      </c>
      <c r="C3064" t="s">
        <v>2237</v>
      </c>
      <c r="E3064" t="s">
        <v>10643</v>
      </c>
      <c r="F3064" t="s">
        <v>685</v>
      </c>
      <c r="G3064" t="s">
        <v>2058</v>
      </c>
      <c r="H3064" s="17">
        <v>44333</v>
      </c>
      <c r="I3064" s="15">
        <v>2021</v>
      </c>
      <c r="J3064" t="s">
        <v>10634</v>
      </c>
      <c r="K3064" s="5">
        <v>220954</v>
      </c>
      <c r="L3064" t="s">
        <v>967</v>
      </c>
      <c r="M3064" t="s">
        <v>1141</v>
      </c>
      <c r="N3064" t="s">
        <v>10635</v>
      </c>
      <c r="O3064" t="s">
        <v>825</v>
      </c>
      <c r="P3064" t="s">
        <v>14299</v>
      </c>
      <c r="R3064" t="s">
        <v>740</v>
      </c>
      <c r="S3064" t="s">
        <v>795</v>
      </c>
      <c r="T3064" t="s">
        <v>15682</v>
      </c>
      <c r="U3064" t="s">
        <v>965</v>
      </c>
      <c r="V3064" t="s">
        <v>10638</v>
      </c>
      <c r="W3064" t="s">
        <v>970</v>
      </c>
      <c r="X3064" t="s">
        <v>15683</v>
      </c>
    </row>
    <row r="3065" spans="2:24" ht="11" outlineLevel="1" x14ac:dyDescent="0.15">
      <c r="B3065" t="s">
        <v>2239</v>
      </c>
      <c r="C3065" t="s">
        <v>2240</v>
      </c>
      <c r="D3065" t="s">
        <v>186</v>
      </c>
      <c r="E3065" t="s">
        <v>10643</v>
      </c>
      <c r="F3065" t="s">
        <v>604</v>
      </c>
      <c r="G3065" t="s">
        <v>1088</v>
      </c>
      <c r="H3065" s="17">
        <v>44187</v>
      </c>
      <c r="I3065" s="15">
        <v>2021</v>
      </c>
      <c r="J3065" t="s">
        <v>10634</v>
      </c>
      <c r="K3065" s="5">
        <v>300000</v>
      </c>
      <c r="L3065" t="s">
        <v>967</v>
      </c>
      <c r="M3065" t="s">
        <v>985</v>
      </c>
      <c r="N3065" t="s">
        <v>10635</v>
      </c>
      <c r="O3065" t="s">
        <v>818</v>
      </c>
      <c r="P3065" t="s">
        <v>10671</v>
      </c>
      <c r="Q3065" t="s">
        <v>10671</v>
      </c>
      <c r="R3065" t="s">
        <v>744</v>
      </c>
      <c r="S3065" t="s">
        <v>795</v>
      </c>
      <c r="T3065" t="s">
        <v>15684</v>
      </c>
      <c r="U3065" t="s">
        <v>965</v>
      </c>
      <c r="V3065" t="s">
        <v>10638</v>
      </c>
      <c r="W3065" t="s">
        <v>970</v>
      </c>
      <c r="X3065" t="s">
        <v>15685</v>
      </c>
    </row>
    <row r="3066" spans="2:24" ht="11" outlineLevel="1" x14ac:dyDescent="0.15">
      <c r="B3066" t="s">
        <v>2239</v>
      </c>
      <c r="C3066" t="s">
        <v>2240</v>
      </c>
      <c r="D3066" t="s">
        <v>186</v>
      </c>
      <c r="E3066" t="s">
        <v>10661</v>
      </c>
      <c r="F3066" t="s">
        <v>604</v>
      </c>
      <c r="G3066" t="s">
        <v>1088</v>
      </c>
      <c r="H3066" s="17">
        <v>44277</v>
      </c>
      <c r="I3066" s="15">
        <v>2021</v>
      </c>
      <c r="J3066" t="s">
        <v>10634</v>
      </c>
      <c r="K3066" s="5">
        <v>0</v>
      </c>
      <c r="L3066" t="s">
        <v>967</v>
      </c>
      <c r="M3066" t="s">
        <v>985</v>
      </c>
      <c r="N3066" t="s">
        <v>10635</v>
      </c>
      <c r="O3066" t="s">
        <v>818</v>
      </c>
      <c r="P3066" t="s">
        <v>10671</v>
      </c>
      <c r="Q3066" t="s">
        <v>10671</v>
      </c>
      <c r="R3066" t="s">
        <v>744</v>
      </c>
      <c r="S3066" t="s">
        <v>795</v>
      </c>
      <c r="T3066" t="s">
        <v>15684</v>
      </c>
      <c r="U3066" t="s">
        <v>965</v>
      </c>
      <c r="V3066" t="s">
        <v>10638</v>
      </c>
      <c r="W3066" t="s">
        <v>970</v>
      </c>
      <c r="X3066" t="s">
        <v>15686</v>
      </c>
    </row>
    <row r="3067" spans="2:24" ht="11" outlineLevel="1" x14ac:dyDescent="0.15">
      <c r="B3067" t="s">
        <v>2239</v>
      </c>
      <c r="C3067" t="s">
        <v>2240</v>
      </c>
      <c r="D3067" t="s">
        <v>186</v>
      </c>
      <c r="E3067" t="s">
        <v>10658</v>
      </c>
      <c r="F3067" t="s">
        <v>604</v>
      </c>
      <c r="G3067" t="s">
        <v>1088</v>
      </c>
      <c r="H3067" s="17">
        <v>44271</v>
      </c>
      <c r="I3067" s="15">
        <v>2021</v>
      </c>
      <c r="J3067" t="s">
        <v>10634</v>
      </c>
      <c r="K3067" s="5">
        <v>0</v>
      </c>
      <c r="L3067" t="s">
        <v>967</v>
      </c>
      <c r="M3067" t="s">
        <v>985</v>
      </c>
      <c r="N3067" t="s">
        <v>10635</v>
      </c>
      <c r="O3067" t="s">
        <v>818</v>
      </c>
      <c r="P3067" t="s">
        <v>10671</v>
      </c>
      <c r="Q3067" t="s">
        <v>10671</v>
      </c>
      <c r="R3067" t="s">
        <v>744</v>
      </c>
      <c r="S3067" t="s">
        <v>795</v>
      </c>
      <c r="T3067" t="s">
        <v>15684</v>
      </c>
      <c r="U3067" t="s">
        <v>965</v>
      </c>
      <c r="V3067" t="s">
        <v>10638</v>
      </c>
      <c r="W3067" t="s">
        <v>970</v>
      </c>
      <c r="X3067" t="s">
        <v>15687</v>
      </c>
    </row>
    <row r="3068" spans="2:24" ht="11" outlineLevel="1" x14ac:dyDescent="0.15">
      <c r="B3068" t="s">
        <v>2239</v>
      </c>
      <c r="C3068" t="s">
        <v>2240</v>
      </c>
      <c r="D3068" t="s">
        <v>186</v>
      </c>
      <c r="E3068" t="s">
        <v>10632</v>
      </c>
      <c r="F3068" t="s">
        <v>604</v>
      </c>
      <c r="G3068" t="s">
        <v>1088</v>
      </c>
      <c r="H3068" s="17">
        <v>44215</v>
      </c>
      <c r="I3068" s="15">
        <v>2021</v>
      </c>
      <c r="J3068" t="s">
        <v>10634</v>
      </c>
      <c r="K3068" s="5">
        <v>0</v>
      </c>
      <c r="L3068" t="s">
        <v>967</v>
      </c>
      <c r="M3068" t="s">
        <v>985</v>
      </c>
      <c r="N3068" t="s">
        <v>10635</v>
      </c>
      <c r="O3068" t="s">
        <v>818</v>
      </c>
      <c r="P3068" t="s">
        <v>10671</v>
      </c>
      <c r="Q3068" t="s">
        <v>10671</v>
      </c>
      <c r="R3068" t="s">
        <v>744</v>
      </c>
      <c r="S3068" t="s">
        <v>795</v>
      </c>
      <c r="T3068" t="s">
        <v>15684</v>
      </c>
      <c r="U3068" t="s">
        <v>965</v>
      </c>
      <c r="V3068" t="s">
        <v>10638</v>
      </c>
      <c r="W3068" t="s">
        <v>970</v>
      </c>
      <c r="X3068" t="s">
        <v>15688</v>
      </c>
    </row>
    <row r="3069" spans="2:24" ht="11" outlineLevel="1" x14ac:dyDescent="0.15">
      <c r="B3069" t="s">
        <v>2239</v>
      </c>
      <c r="C3069" t="s">
        <v>2240</v>
      </c>
      <c r="D3069" t="s">
        <v>186</v>
      </c>
      <c r="E3069" t="s">
        <v>10655</v>
      </c>
      <c r="F3069" t="s">
        <v>604</v>
      </c>
      <c r="G3069" t="s">
        <v>1088</v>
      </c>
      <c r="H3069" s="17">
        <v>44315</v>
      </c>
      <c r="I3069" s="15">
        <v>2021</v>
      </c>
      <c r="J3069" t="s">
        <v>10634</v>
      </c>
      <c r="K3069" s="5">
        <v>-8587.52</v>
      </c>
      <c r="L3069" t="s">
        <v>967</v>
      </c>
      <c r="M3069" t="s">
        <v>985</v>
      </c>
      <c r="N3069" t="s">
        <v>10635</v>
      </c>
      <c r="O3069" t="s">
        <v>818</v>
      </c>
      <c r="P3069" t="s">
        <v>10671</v>
      </c>
      <c r="Q3069" t="s">
        <v>10671</v>
      </c>
      <c r="R3069" t="s">
        <v>744</v>
      </c>
      <c r="S3069" t="s">
        <v>795</v>
      </c>
      <c r="T3069" t="s">
        <v>15684</v>
      </c>
      <c r="U3069" t="s">
        <v>965</v>
      </c>
      <c r="V3069" t="s">
        <v>10638</v>
      </c>
      <c r="W3069" t="s">
        <v>970</v>
      </c>
      <c r="X3069" t="s">
        <v>15689</v>
      </c>
    </row>
    <row r="3070" spans="2:24" ht="11" outlineLevel="1" x14ac:dyDescent="0.15">
      <c r="B3070" t="s">
        <v>2239</v>
      </c>
      <c r="C3070" t="s">
        <v>2240</v>
      </c>
      <c r="D3070" t="s">
        <v>186</v>
      </c>
      <c r="E3070" t="s">
        <v>10652</v>
      </c>
      <c r="F3070" t="s">
        <v>604</v>
      </c>
      <c r="G3070" t="s">
        <v>1088</v>
      </c>
      <c r="H3070" s="17">
        <v>44120</v>
      </c>
      <c r="I3070" s="15">
        <v>2021</v>
      </c>
      <c r="J3070" t="s">
        <v>10634</v>
      </c>
      <c r="K3070" s="5">
        <v>0</v>
      </c>
      <c r="L3070" t="s">
        <v>967</v>
      </c>
      <c r="M3070" t="s">
        <v>985</v>
      </c>
      <c r="N3070" t="s">
        <v>10635</v>
      </c>
      <c r="O3070" t="s">
        <v>818</v>
      </c>
      <c r="P3070" t="s">
        <v>10671</v>
      </c>
      <c r="Q3070" t="s">
        <v>10671</v>
      </c>
      <c r="R3070" t="s">
        <v>744</v>
      </c>
      <c r="S3070" t="s">
        <v>795</v>
      </c>
      <c r="T3070" t="s">
        <v>15684</v>
      </c>
      <c r="U3070" t="s">
        <v>965</v>
      </c>
      <c r="V3070" t="s">
        <v>10638</v>
      </c>
      <c r="W3070" t="s">
        <v>970</v>
      </c>
      <c r="X3070" t="s">
        <v>15690</v>
      </c>
    </row>
    <row r="3071" spans="2:24" ht="11" outlineLevel="1" x14ac:dyDescent="0.15">
      <c r="B3071" t="s">
        <v>2239</v>
      </c>
      <c r="C3071" t="s">
        <v>2240</v>
      </c>
      <c r="D3071" t="s">
        <v>186</v>
      </c>
      <c r="E3071" t="s">
        <v>10649</v>
      </c>
      <c r="F3071" t="s">
        <v>604</v>
      </c>
      <c r="G3071" t="s">
        <v>1088</v>
      </c>
      <c r="H3071" s="17">
        <v>44097</v>
      </c>
      <c r="I3071" s="15">
        <v>2020</v>
      </c>
      <c r="J3071" t="s">
        <v>10634</v>
      </c>
      <c r="K3071" s="5">
        <v>351740</v>
      </c>
      <c r="L3071" t="s">
        <v>967</v>
      </c>
      <c r="M3071" t="s">
        <v>985</v>
      </c>
      <c r="N3071" t="s">
        <v>10635</v>
      </c>
      <c r="O3071" t="s">
        <v>818</v>
      </c>
      <c r="P3071" t="s">
        <v>10671</v>
      </c>
      <c r="Q3071" t="s">
        <v>10671</v>
      </c>
      <c r="R3071" t="s">
        <v>744</v>
      </c>
      <c r="S3071" t="s">
        <v>795</v>
      </c>
      <c r="T3071" t="s">
        <v>15684</v>
      </c>
      <c r="U3071" t="s">
        <v>965</v>
      </c>
      <c r="V3071" t="s">
        <v>10638</v>
      </c>
      <c r="W3071" t="s">
        <v>970</v>
      </c>
      <c r="X3071" t="s">
        <v>15691</v>
      </c>
    </row>
    <row r="3072" spans="2:24" ht="11" outlineLevel="1" x14ac:dyDescent="0.15">
      <c r="B3072" t="s">
        <v>2239</v>
      </c>
      <c r="C3072" t="s">
        <v>2240</v>
      </c>
      <c r="D3072" t="s">
        <v>186</v>
      </c>
      <c r="E3072" t="s">
        <v>10664</v>
      </c>
      <c r="F3072" t="s">
        <v>604</v>
      </c>
      <c r="G3072" t="s">
        <v>1088</v>
      </c>
      <c r="H3072" s="17">
        <v>44166</v>
      </c>
      <c r="I3072" s="15">
        <v>2021</v>
      </c>
      <c r="J3072" t="s">
        <v>10634</v>
      </c>
      <c r="K3072" s="5">
        <v>227689.25</v>
      </c>
      <c r="L3072" t="s">
        <v>967</v>
      </c>
      <c r="M3072" t="s">
        <v>985</v>
      </c>
      <c r="N3072" t="s">
        <v>10635</v>
      </c>
      <c r="O3072" t="s">
        <v>818</v>
      </c>
      <c r="P3072" t="s">
        <v>10671</v>
      </c>
      <c r="Q3072" t="s">
        <v>10671</v>
      </c>
      <c r="R3072" t="s">
        <v>744</v>
      </c>
      <c r="S3072" t="s">
        <v>795</v>
      </c>
      <c r="T3072" t="s">
        <v>15684</v>
      </c>
      <c r="U3072" t="s">
        <v>965</v>
      </c>
      <c r="V3072" t="s">
        <v>10638</v>
      </c>
      <c r="W3072" t="s">
        <v>970</v>
      </c>
      <c r="X3072" t="s">
        <v>15692</v>
      </c>
    </row>
    <row r="3073" spans="2:24" ht="11" outlineLevel="1" x14ac:dyDescent="0.15">
      <c r="B3073" t="s">
        <v>2239</v>
      </c>
      <c r="C3073" t="s">
        <v>2240</v>
      </c>
      <c r="D3073" t="s">
        <v>186</v>
      </c>
      <c r="E3073" t="s">
        <v>10667</v>
      </c>
      <c r="F3073" t="s">
        <v>604</v>
      </c>
      <c r="G3073" t="s">
        <v>1088</v>
      </c>
      <c r="H3073" s="17">
        <v>44256</v>
      </c>
      <c r="I3073" s="15">
        <v>2021</v>
      </c>
      <c r="J3073" t="s">
        <v>10634</v>
      </c>
      <c r="K3073" s="5">
        <v>0</v>
      </c>
      <c r="L3073" t="s">
        <v>967</v>
      </c>
      <c r="M3073" t="s">
        <v>985</v>
      </c>
      <c r="N3073" t="s">
        <v>10635</v>
      </c>
      <c r="O3073" t="s">
        <v>818</v>
      </c>
      <c r="P3073" t="s">
        <v>10671</v>
      </c>
      <c r="Q3073" t="s">
        <v>10671</v>
      </c>
      <c r="R3073" t="s">
        <v>744</v>
      </c>
      <c r="S3073" t="s">
        <v>795</v>
      </c>
      <c r="T3073" t="s">
        <v>15684</v>
      </c>
      <c r="U3073" t="s">
        <v>965</v>
      </c>
      <c r="V3073" t="s">
        <v>10638</v>
      </c>
      <c r="W3073" t="s">
        <v>970</v>
      </c>
      <c r="X3073" t="s">
        <v>15693</v>
      </c>
    </row>
    <row r="3074" spans="2:24" ht="11" outlineLevel="1" x14ac:dyDescent="0.15">
      <c r="B3074" t="s">
        <v>2242</v>
      </c>
      <c r="C3074" t="s">
        <v>2080</v>
      </c>
      <c r="D3074" t="s">
        <v>275</v>
      </c>
      <c r="E3074" t="s">
        <v>10905</v>
      </c>
      <c r="F3074" t="s">
        <v>14392</v>
      </c>
      <c r="G3074" t="s">
        <v>1756</v>
      </c>
      <c r="H3074" s="17">
        <v>42222</v>
      </c>
      <c r="I3074" s="15">
        <v>2015</v>
      </c>
      <c r="J3074" t="s">
        <v>10634</v>
      </c>
      <c r="K3074" s="5">
        <v>561885.6</v>
      </c>
      <c r="L3074" t="s">
        <v>967</v>
      </c>
      <c r="M3074" t="s">
        <v>985</v>
      </c>
      <c r="N3074" t="s">
        <v>10635</v>
      </c>
      <c r="O3074" t="s">
        <v>818</v>
      </c>
      <c r="P3074" t="s">
        <v>11712</v>
      </c>
      <c r="Q3074" t="s">
        <v>11712</v>
      </c>
      <c r="R3074" t="s">
        <v>738</v>
      </c>
      <c r="S3074" t="s">
        <v>803</v>
      </c>
      <c r="T3074" t="s">
        <v>15694</v>
      </c>
      <c r="U3074" t="s">
        <v>965</v>
      </c>
      <c r="V3074" t="s">
        <v>10638</v>
      </c>
      <c r="W3074" t="s">
        <v>970</v>
      </c>
      <c r="X3074" t="s">
        <v>15695</v>
      </c>
    </row>
    <row r="3075" spans="2:24" ht="11" outlineLevel="1" x14ac:dyDescent="0.15">
      <c r="B3075" t="s">
        <v>2242</v>
      </c>
      <c r="C3075" t="s">
        <v>2080</v>
      </c>
      <c r="D3075" t="s">
        <v>275</v>
      </c>
      <c r="E3075" t="s">
        <v>10926</v>
      </c>
      <c r="F3075" t="s">
        <v>14392</v>
      </c>
      <c r="G3075" t="s">
        <v>1756</v>
      </c>
      <c r="H3075" s="17">
        <v>42187</v>
      </c>
      <c r="I3075" s="15">
        <v>2015</v>
      </c>
      <c r="J3075" t="s">
        <v>10634</v>
      </c>
      <c r="K3075" s="5">
        <v>-561885.6</v>
      </c>
      <c r="L3075" t="s">
        <v>967</v>
      </c>
      <c r="M3075" t="s">
        <v>985</v>
      </c>
      <c r="N3075" t="s">
        <v>10635</v>
      </c>
      <c r="O3075" t="s">
        <v>818</v>
      </c>
      <c r="P3075" t="s">
        <v>11712</v>
      </c>
      <c r="Q3075" t="s">
        <v>11712</v>
      </c>
      <c r="R3075" t="s">
        <v>738</v>
      </c>
      <c r="S3075" t="s">
        <v>803</v>
      </c>
      <c r="T3075" t="s">
        <v>15694</v>
      </c>
      <c r="U3075" t="s">
        <v>965</v>
      </c>
      <c r="V3075" t="s">
        <v>10638</v>
      </c>
      <c r="W3075" t="s">
        <v>970</v>
      </c>
      <c r="X3075" t="s">
        <v>15696</v>
      </c>
    </row>
    <row r="3076" spans="2:24" ht="11" outlineLevel="1" x14ac:dyDescent="0.15">
      <c r="B3076" t="s">
        <v>2242</v>
      </c>
      <c r="C3076" t="s">
        <v>2080</v>
      </c>
      <c r="D3076" t="s">
        <v>275</v>
      </c>
      <c r="E3076" t="s">
        <v>10889</v>
      </c>
      <c r="F3076" t="s">
        <v>14392</v>
      </c>
      <c r="G3076" t="s">
        <v>1756</v>
      </c>
      <c r="H3076" s="17">
        <v>42060</v>
      </c>
      <c r="I3076" s="15">
        <v>2015</v>
      </c>
      <c r="J3076" t="s">
        <v>10634</v>
      </c>
      <c r="K3076" s="5">
        <v>0</v>
      </c>
      <c r="L3076" t="s">
        <v>967</v>
      </c>
      <c r="M3076" t="s">
        <v>985</v>
      </c>
      <c r="N3076" t="s">
        <v>10635</v>
      </c>
      <c r="O3076" t="s">
        <v>818</v>
      </c>
      <c r="P3076" t="s">
        <v>11712</v>
      </c>
      <c r="Q3076" t="s">
        <v>11712</v>
      </c>
      <c r="R3076" t="s">
        <v>738</v>
      </c>
      <c r="S3076" t="s">
        <v>803</v>
      </c>
      <c r="T3076" t="s">
        <v>15697</v>
      </c>
      <c r="U3076" t="s">
        <v>965</v>
      </c>
      <c r="V3076" t="s">
        <v>10638</v>
      </c>
      <c r="W3076" t="s">
        <v>970</v>
      </c>
      <c r="X3076" t="s">
        <v>15698</v>
      </c>
    </row>
    <row r="3077" spans="2:24" ht="11" outlineLevel="1" x14ac:dyDescent="0.15">
      <c r="B3077" t="s">
        <v>2242</v>
      </c>
      <c r="C3077" t="s">
        <v>2080</v>
      </c>
      <c r="D3077" t="s">
        <v>275</v>
      </c>
      <c r="E3077" t="s">
        <v>10959</v>
      </c>
      <c r="F3077" t="s">
        <v>14392</v>
      </c>
      <c r="G3077" t="s">
        <v>1756</v>
      </c>
      <c r="H3077" s="17">
        <v>42249</v>
      </c>
      <c r="I3077" s="15">
        <v>2015</v>
      </c>
      <c r="J3077" t="s">
        <v>10634</v>
      </c>
      <c r="K3077" s="5">
        <v>0</v>
      </c>
      <c r="L3077" t="s">
        <v>967</v>
      </c>
      <c r="M3077" t="s">
        <v>985</v>
      </c>
      <c r="N3077" t="s">
        <v>10635</v>
      </c>
      <c r="O3077" t="s">
        <v>818</v>
      </c>
      <c r="P3077" t="s">
        <v>11712</v>
      </c>
      <c r="Q3077" t="s">
        <v>11712</v>
      </c>
      <c r="R3077" t="s">
        <v>738</v>
      </c>
      <c r="S3077" t="s">
        <v>803</v>
      </c>
      <c r="T3077" t="s">
        <v>13785</v>
      </c>
      <c r="U3077" t="s">
        <v>965</v>
      </c>
      <c r="V3077" t="s">
        <v>10638</v>
      </c>
      <c r="W3077" t="s">
        <v>970</v>
      </c>
      <c r="X3077" t="s">
        <v>15699</v>
      </c>
    </row>
    <row r="3078" spans="2:24" ht="11" outlineLevel="1" x14ac:dyDescent="0.15">
      <c r="B3078" t="s">
        <v>2242</v>
      </c>
      <c r="C3078" t="s">
        <v>2080</v>
      </c>
      <c r="D3078" t="s">
        <v>275</v>
      </c>
      <c r="E3078" t="s">
        <v>10923</v>
      </c>
      <c r="F3078" t="s">
        <v>14392</v>
      </c>
      <c r="G3078" t="s">
        <v>1756</v>
      </c>
      <c r="H3078" s="17">
        <v>42024</v>
      </c>
      <c r="I3078" s="15">
        <v>2015</v>
      </c>
      <c r="J3078" t="s">
        <v>10634</v>
      </c>
      <c r="K3078" s="5">
        <v>0</v>
      </c>
      <c r="L3078" t="s">
        <v>967</v>
      </c>
      <c r="M3078" t="s">
        <v>985</v>
      </c>
      <c r="N3078" t="s">
        <v>10635</v>
      </c>
      <c r="O3078" t="s">
        <v>818</v>
      </c>
      <c r="P3078" t="s">
        <v>11712</v>
      </c>
      <c r="Q3078" t="s">
        <v>11712</v>
      </c>
      <c r="R3078" t="s">
        <v>738</v>
      </c>
      <c r="S3078" t="s">
        <v>803</v>
      </c>
      <c r="T3078" t="s">
        <v>11604</v>
      </c>
      <c r="U3078" t="s">
        <v>965</v>
      </c>
      <c r="V3078" t="s">
        <v>10638</v>
      </c>
      <c r="W3078" t="s">
        <v>970</v>
      </c>
      <c r="X3078" t="s">
        <v>15700</v>
      </c>
    </row>
    <row r="3079" spans="2:24" ht="11" outlineLevel="1" x14ac:dyDescent="0.15">
      <c r="B3079" t="s">
        <v>2244</v>
      </c>
      <c r="C3079" t="s">
        <v>1199</v>
      </c>
      <c r="D3079" t="s">
        <v>301</v>
      </c>
      <c r="E3079" t="s">
        <v>10989</v>
      </c>
      <c r="F3079" t="s">
        <v>608</v>
      </c>
      <c r="G3079" t="s">
        <v>1184</v>
      </c>
      <c r="H3079" s="17">
        <v>42496</v>
      </c>
      <c r="I3079" s="15">
        <v>2016</v>
      </c>
      <c r="J3079" t="s">
        <v>10634</v>
      </c>
      <c r="K3079" s="5">
        <v>-5770</v>
      </c>
      <c r="L3079" t="s">
        <v>967</v>
      </c>
      <c r="M3079" t="s">
        <v>985</v>
      </c>
      <c r="N3079" t="s">
        <v>10635</v>
      </c>
      <c r="O3079" t="s">
        <v>796</v>
      </c>
      <c r="P3079" t="s">
        <v>11969</v>
      </c>
      <c r="Q3079" t="s">
        <v>11969</v>
      </c>
      <c r="R3079" t="s">
        <v>744</v>
      </c>
      <c r="S3079" t="s">
        <v>795</v>
      </c>
      <c r="T3079" t="s">
        <v>15701</v>
      </c>
      <c r="U3079" t="s">
        <v>965</v>
      </c>
      <c r="V3079" t="s">
        <v>10638</v>
      </c>
      <c r="W3079" t="s">
        <v>970</v>
      </c>
      <c r="X3079" t="s">
        <v>15702</v>
      </c>
    </row>
    <row r="3080" spans="2:24" ht="11" outlineLevel="1" x14ac:dyDescent="0.15">
      <c r="B3080" t="s">
        <v>2246</v>
      </c>
      <c r="C3080" t="s">
        <v>2156</v>
      </c>
      <c r="D3080" t="s">
        <v>188</v>
      </c>
      <c r="E3080" t="s">
        <v>10926</v>
      </c>
      <c r="F3080" t="s">
        <v>644</v>
      </c>
      <c r="G3080" t="s">
        <v>1926</v>
      </c>
      <c r="H3080" s="17">
        <v>43157</v>
      </c>
      <c r="I3080" s="15">
        <v>2018</v>
      </c>
      <c r="J3080" t="s">
        <v>10634</v>
      </c>
      <c r="K3080" s="5">
        <v>0</v>
      </c>
      <c r="L3080" t="s">
        <v>967</v>
      </c>
      <c r="M3080" t="s">
        <v>985</v>
      </c>
      <c r="N3080" t="s">
        <v>10635</v>
      </c>
      <c r="O3080" t="s">
        <v>804</v>
      </c>
      <c r="P3080" t="s">
        <v>11712</v>
      </c>
      <c r="Q3080" t="s">
        <v>11712</v>
      </c>
      <c r="R3080" t="s">
        <v>738</v>
      </c>
      <c r="S3080" t="s">
        <v>803</v>
      </c>
      <c r="T3080" t="s">
        <v>14898</v>
      </c>
      <c r="U3080" t="s">
        <v>965</v>
      </c>
      <c r="V3080" t="s">
        <v>10638</v>
      </c>
      <c r="W3080" t="s">
        <v>970</v>
      </c>
      <c r="X3080" t="s">
        <v>15703</v>
      </c>
    </row>
    <row r="3081" spans="2:24" ht="11" outlineLevel="1" x14ac:dyDescent="0.15">
      <c r="B3081" t="s">
        <v>2248</v>
      </c>
      <c r="C3081" t="s">
        <v>2249</v>
      </c>
      <c r="D3081" t="s">
        <v>280</v>
      </c>
      <c r="E3081" t="s">
        <v>10652</v>
      </c>
      <c r="F3081" t="s">
        <v>15336</v>
      </c>
      <c r="G3081" t="s">
        <v>2104</v>
      </c>
      <c r="H3081" s="17">
        <v>44467</v>
      </c>
      <c r="I3081" s="15">
        <v>2021</v>
      </c>
      <c r="J3081" t="s">
        <v>10634</v>
      </c>
      <c r="K3081" s="5">
        <v>-43109</v>
      </c>
      <c r="L3081" t="s">
        <v>967</v>
      </c>
      <c r="M3081" t="s">
        <v>985</v>
      </c>
      <c r="N3081" t="s">
        <v>10635</v>
      </c>
      <c r="O3081" t="s">
        <v>818</v>
      </c>
      <c r="P3081" t="s">
        <v>10636</v>
      </c>
      <c r="Q3081" t="s">
        <v>10636</v>
      </c>
      <c r="R3081" t="s">
        <v>740</v>
      </c>
      <c r="S3081" t="s">
        <v>795</v>
      </c>
      <c r="T3081" t="s">
        <v>15704</v>
      </c>
      <c r="U3081" t="s">
        <v>965</v>
      </c>
      <c r="V3081" t="s">
        <v>10638</v>
      </c>
      <c r="W3081" t="s">
        <v>970</v>
      </c>
      <c r="X3081" t="s">
        <v>15705</v>
      </c>
    </row>
    <row r="3082" spans="2:24" ht="11" outlineLevel="1" x14ac:dyDescent="0.15">
      <c r="B3082" t="s">
        <v>2248</v>
      </c>
      <c r="C3082" t="s">
        <v>2249</v>
      </c>
      <c r="D3082" t="s">
        <v>280</v>
      </c>
      <c r="E3082" t="s">
        <v>10649</v>
      </c>
      <c r="F3082" t="s">
        <v>15336</v>
      </c>
      <c r="G3082" t="s">
        <v>2104</v>
      </c>
      <c r="H3082" s="17">
        <v>44337</v>
      </c>
      <c r="I3082" s="15">
        <v>2021</v>
      </c>
      <c r="J3082" t="s">
        <v>10634</v>
      </c>
      <c r="K3082" s="5">
        <v>1018812</v>
      </c>
      <c r="L3082" t="s">
        <v>967</v>
      </c>
      <c r="M3082" t="s">
        <v>985</v>
      </c>
      <c r="N3082" t="s">
        <v>10635</v>
      </c>
      <c r="O3082" t="s">
        <v>818</v>
      </c>
      <c r="P3082" t="s">
        <v>10636</v>
      </c>
      <c r="Q3082" t="s">
        <v>10636</v>
      </c>
      <c r="R3082" t="s">
        <v>740</v>
      </c>
      <c r="S3082" t="s">
        <v>795</v>
      </c>
      <c r="T3082" t="s">
        <v>15704</v>
      </c>
      <c r="U3082" t="s">
        <v>965</v>
      </c>
      <c r="V3082" t="s">
        <v>10638</v>
      </c>
      <c r="W3082" t="s">
        <v>970</v>
      </c>
      <c r="X3082" t="s">
        <v>15706</v>
      </c>
    </row>
    <row r="3083" spans="2:24" ht="11" outlineLevel="1" x14ac:dyDescent="0.15">
      <c r="B3083" t="s">
        <v>2248</v>
      </c>
      <c r="C3083" t="s">
        <v>2249</v>
      </c>
      <c r="D3083" t="s">
        <v>280</v>
      </c>
      <c r="E3083" t="s">
        <v>10664</v>
      </c>
      <c r="F3083" t="s">
        <v>15336</v>
      </c>
      <c r="G3083" t="s">
        <v>2104</v>
      </c>
      <c r="H3083" s="17">
        <v>44656</v>
      </c>
      <c r="I3083" s="15">
        <v>2022</v>
      </c>
      <c r="J3083" t="s">
        <v>10634</v>
      </c>
      <c r="K3083" s="5">
        <v>-124150.3</v>
      </c>
      <c r="L3083" t="s">
        <v>967</v>
      </c>
      <c r="M3083" t="s">
        <v>985</v>
      </c>
      <c r="N3083" t="s">
        <v>10635</v>
      </c>
      <c r="O3083" t="s">
        <v>818</v>
      </c>
      <c r="P3083" t="s">
        <v>10636</v>
      </c>
      <c r="Q3083" t="s">
        <v>10636</v>
      </c>
      <c r="R3083" t="s">
        <v>740</v>
      </c>
      <c r="S3083" t="s">
        <v>795</v>
      </c>
      <c r="T3083" t="s">
        <v>15704</v>
      </c>
      <c r="U3083" t="s">
        <v>965</v>
      </c>
      <c r="V3083" t="s">
        <v>10638</v>
      </c>
      <c r="W3083" t="s">
        <v>970</v>
      </c>
      <c r="X3083" t="s">
        <v>15707</v>
      </c>
    </row>
    <row r="3084" spans="2:24" ht="11" outlineLevel="1" x14ac:dyDescent="0.15">
      <c r="B3084" t="s">
        <v>2251</v>
      </c>
      <c r="C3084" t="s">
        <v>2252</v>
      </c>
      <c r="D3084" t="s">
        <v>295</v>
      </c>
      <c r="E3084" t="s">
        <v>10649</v>
      </c>
      <c r="F3084" t="s">
        <v>12674</v>
      </c>
      <c r="G3084" t="s">
        <v>1299</v>
      </c>
      <c r="H3084" s="17">
        <v>45616</v>
      </c>
      <c r="I3084" s="15">
        <v>2025</v>
      </c>
      <c r="J3084" t="s">
        <v>10634</v>
      </c>
      <c r="K3084" s="5">
        <v>944429</v>
      </c>
      <c r="L3084" t="s">
        <v>967</v>
      </c>
      <c r="M3084" t="s">
        <v>985</v>
      </c>
      <c r="N3084" t="s">
        <v>10635</v>
      </c>
      <c r="O3084" t="s">
        <v>796</v>
      </c>
      <c r="P3084" t="s">
        <v>10885</v>
      </c>
      <c r="Q3084" t="s">
        <v>10671</v>
      </c>
      <c r="R3084" t="s">
        <v>740</v>
      </c>
      <c r="S3084" t="s">
        <v>829</v>
      </c>
      <c r="T3084" t="s">
        <v>15708</v>
      </c>
      <c r="U3084" t="s">
        <v>965</v>
      </c>
      <c r="V3084" t="s">
        <v>10638</v>
      </c>
      <c r="W3084" t="s">
        <v>970</v>
      </c>
      <c r="X3084" t="s">
        <v>15709</v>
      </c>
    </row>
    <row r="3085" spans="2:24" ht="11" outlineLevel="1" x14ac:dyDescent="0.15">
      <c r="B3085" t="s">
        <v>2251</v>
      </c>
      <c r="C3085" t="s">
        <v>2252</v>
      </c>
      <c r="D3085" t="s">
        <v>295</v>
      </c>
      <c r="E3085" t="s">
        <v>10664</v>
      </c>
      <c r="F3085" t="s">
        <v>12674</v>
      </c>
      <c r="G3085" t="s">
        <v>1299</v>
      </c>
      <c r="H3085" s="17">
        <v>45743</v>
      </c>
      <c r="I3085" s="15">
        <v>2025</v>
      </c>
      <c r="J3085" t="s">
        <v>10634</v>
      </c>
      <c r="K3085" s="5">
        <v>-100000</v>
      </c>
      <c r="L3085" t="s">
        <v>967</v>
      </c>
      <c r="M3085" t="s">
        <v>985</v>
      </c>
      <c r="N3085" t="s">
        <v>10635</v>
      </c>
      <c r="O3085" t="s">
        <v>796</v>
      </c>
      <c r="P3085" t="s">
        <v>10885</v>
      </c>
      <c r="Q3085" t="s">
        <v>10671</v>
      </c>
      <c r="R3085" t="s">
        <v>740</v>
      </c>
      <c r="S3085" t="s">
        <v>829</v>
      </c>
      <c r="T3085" t="s">
        <v>15710</v>
      </c>
      <c r="U3085" t="s">
        <v>965</v>
      </c>
      <c r="V3085" t="s">
        <v>10638</v>
      </c>
      <c r="W3085" t="s">
        <v>970</v>
      </c>
      <c r="X3085" t="s">
        <v>15711</v>
      </c>
    </row>
    <row r="3086" spans="2:24" ht="11" outlineLevel="1" x14ac:dyDescent="0.15">
      <c r="B3086" t="s">
        <v>2251</v>
      </c>
      <c r="C3086" t="s">
        <v>2252</v>
      </c>
      <c r="D3086" t="s">
        <v>295</v>
      </c>
      <c r="E3086" t="s">
        <v>10652</v>
      </c>
      <c r="F3086" t="s">
        <v>12674</v>
      </c>
      <c r="G3086" t="s">
        <v>1299</v>
      </c>
      <c r="H3086" s="17">
        <v>45667</v>
      </c>
      <c r="I3086" s="15">
        <v>2025</v>
      </c>
      <c r="J3086" t="s">
        <v>10634</v>
      </c>
      <c r="K3086" s="5">
        <v>0</v>
      </c>
      <c r="L3086" t="s">
        <v>967</v>
      </c>
      <c r="M3086" t="s">
        <v>985</v>
      </c>
      <c r="N3086" t="s">
        <v>10635</v>
      </c>
      <c r="O3086" t="s">
        <v>796</v>
      </c>
      <c r="P3086" t="s">
        <v>10885</v>
      </c>
      <c r="Q3086" t="s">
        <v>10671</v>
      </c>
      <c r="R3086" t="s">
        <v>740</v>
      </c>
      <c r="S3086" t="s">
        <v>829</v>
      </c>
      <c r="T3086" t="s">
        <v>15708</v>
      </c>
      <c r="U3086" t="s">
        <v>965</v>
      </c>
      <c r="V3086" t="s">
        <v>10638</v>
      </c>
      <c r="W3086" t="s">
        <v>970</v>
      </c>
      <c r="X3086" t="s">
        <v>15712</v>
      </c>
    </row>
    <row r="3087" spans="2:24" ht="11" outlineLevel="1" x14ac:dyDescent="0.15">
      <c r="B3087" t="s">
        <v>2254</v>
      </c>
      <c r="C3087" t="s">
        <v>2255</v>
      </c>
      <c r="E3087" t="s">
        <v>10652</v>
      </c>
      <c r="F3087" t="s">
        <v>11297</v>
      </c>
      <c r="G3087" t="s">
        <v>1022</v>
      </c>
      <c r="H3087" s="17">
        <v>42327</v>
      </c>
      <c r="I3087" s="15">
        <v>2016</v>
      </c>
      <c r="J3087" t="s">
        <v>10634</v>
      </c>
      <c r="K3087" s="5">
        <v>127012</v>
      </c>
      <c r="L3087" t="s">
        <v>967</v>
      </c>
      <c r="M3087" t="s">
        <v>956</v>
      </c>
      <c r="N3087" t="s">
        <v>10635</v>
      </c>
      <c r="O3087" t="s">
        <v>804</v>
      </c>
      <c r="P3087" t="s">
        <v>15206</v>
      </c>
      <c r="Q3087" t="s">
        <v>15206</v>
      </c>
      <c r="R3087" t="s">
        <v>738</v>
      </c>
      <c r="S3087" t="s">
        <v>795</v>
      </c>
      <c r="T3087" t="s">
        <v>15713</v>
      </c>
      <c r="U3087" t="s">
        <v>965</v>
      </c>
      <c r="V3087" t="s">
        <v>10638</v>
      </c>
      <c r="W3087" t="s">
        <v>970</v>
      </c>
      <c r="X3087" t="s">
        <v>15714</v>
      </c>
    </row>
    <row r="3088" spans="2:24" ht="11" outlineLevel="1" x14ac:dyDescent="0.15">
      <c r="B3088" t="s">
        <v>2254</v>
      </c>
      <c r="C3088" t="s">
        <v>2255</v>
      </c>
      <c r="E3088" t="s">
        <v>10643</v>
      </c>
      <c r="F3088" t="s">
        <v>11297</v>
      </c>
      <c r="G3088" t="s">
        <v>1022</v>
      </c>
      <c r="H3088" s="17">
        <v>42397</v>
      </c>
      <c r="I3088" s="15">
        <v>2016</v>
      </c>
      <c r="J3088" t="s">
        <v>10634</v>
      </c>
      <c r="K3088" s="5">
        <v>0</v>
      </c>
      <c r="L3088" t="s">
        <v>967</v>
      </c>
      <c r="M3088" t="s">
        <v>956</v>
      </c>
      <c r="N3088" t="s">
        <v>10635</v>
      </c>
      <c r="O3088" t="s">
        <v>804</v>
      </c>
      <c r="P3088" t="s">
        <v>15206</v>
      </c>
      <c r="Q3088" t="s">
        <v>15206</v>
      </c>
      <c r="R3088" t="s">
        <v>738</v>
      </c>
      <c r="S3088" t="s">
        <v>795</v>
      </c>
      <c r="T3088" t="s">
        <v>15715</v>
      </c>
      <c r="U3088" t="s">
        <v>965</v>
      </c>
      <c r="V3088" t="s">
        <v>10638</v>
      </c>
      <c r="W3088" t="s">
        <v>970</v>
      </c>
      <c r="X3088" t="s">
        <v>15716</v>
      </c>
    </row>
    <row r="3089" spans="2:24" ht="11" outlineLevel="1" x14ac:dyDescent="0.15">
      <c r="B3089" t="s">
        <v>2254</v>
      </c>
      <c r="C3089" t="s">
        <v>2255</v>
      </c>
      <c r="E3089" t="s">
        <v>10649</v>
      </c>
      <c r="F3089" t="s">
        <v>11297</v>
      </c>
      <c r="G3089" t="s">
        <v>1022</v>
      </c>
      <c r="H3089" s="17">
        <v>42277</v>
      </c>
      <c r="I3089" s="15">
        <v>2015</v>
      </c>
      <c r="J3089" t="s">
        <v>10634</v>
      </c>
      <c r="K3089" s="5">
        <v>389989</v>
      </c>
      <c r="L3089" t="s">
        <v>967</v>
      </c>
      <c r="M3089" t="s">
        <v>956</v>
      </c>
      <c r="N3089" t="s">
        <v>10635</v>
      </c>
      <c r="O3089" t="s">
        <v>804</v>
      </c>
      <c r="P3089" t="s">
        <v>15206</v>
      </c>
      <c r="Q3089" t="s">
        <v>15206</v>
      </c>
      <c r="R3089" t="s">
        <v>738</v>
      </c>
      <c r="S3089" t="s">
        <v>795</v>
      </c>
      <c r="T3089" t="s">
        <v>15717</v>
      </c>
      <c r="U3089" t="s">
        <v>965</v>
      </c>
      <c r="V3089" t="s">
        <v>10638</v>
      </c>
      <c r="W3089" t="s">
        <v>970</v>
      </c>
      <c r="X3089" t="s">
        <v>15718</v>
      </c>
    </row>
    <row r="3090" spans="2:24" ht="11" outlineLevel="1" x14ac:dyDescent="0.15">
      <c r="B3090" t="s">
        <v>2254</v>
      </c>
      <c r="C3090" t="s">
        <v>2255</v>
      </c>
      <c r="E3090" t="s">
        <v>10664</v>
      </c>
      <c r="F3090" t="s">
        <v>11297</v>
      </c>
      <c r="G3090" t="s">
        <v>1022</v>
      </c>
      <c r="H3090" s="17">
        <v>42356</v>
      </c>
      <c r="I3090" s="15">
        <v>2016</v>
      </c>
      <c r="J3090" t="s">
        <v>10634</v>
      </c>
      <c r="K3090" s="5">
        <v>148367</v>
      </c>
      <c r="L3090" t="s">
        <v>967</v>
      </c>
      <c r="M3090" t="s">
        <v>956</v>
      </c>
      <c r="N3090" t="s">
        <v>10635</v>
      </c>
      <c r="O3090" t="s">
        <v>804</v>
      </c>
      <c r="P3090" t="s">
        <v>15206</v>
      </c>
      <c r="Q3090" t="s">
        <v>15206</v>
      </c>
      <c r="R3090" t="s">
        <v>738</v>
      </c>
      <c r="S3090" t="s">
        <v>795</v>
      </c>
      <c r="T3090" t="s">
        <v>15719</v>
      </c>
      <c r="U3090" t="s">
        <v>965</v>
      </c>
      <c r="V3090" t="s">
        <v>10638</v>
      </c>
      <c r="W3090" t="s">
        <v>970</v>
      </c>
      <c r="X3090" t="s">
        <v>15720</v>
      </c>
    </row>
    <row r="3091" spans="2:24" ht="11" outlineLevel="1" x14ac:dyDescent="0.15">
      <c r="B3091" t="s">
        <v>2254</v>
      </c>
      <c r="C3091" t="s">
        <v>2255</v>
      </c>
      <c r="E3091" t="s">
        <v>10667</v>
      </c>
      <c r="F3091" t="s">
        <v>11297</v>
      </c>
      <c r="G3091" t="s">
        <v>1022</v>
      </c>
      <c r="H3091" s="17">
        <v>42461</v>
      </c>
      <c r="I3091" s="15">
        <v>2016</v>
      </c>
      <c r="J3091" t="s">
        <v>10634</v>
      </c>
      <c r="K3091" s="5">
        <v>0</v>
      </c>
      <c r="L3091" t="s">
        <v>967</v>
      </c>
      <c r="M3091" t="s">
        <v>956</v>
      </c>
      <c r="N3091" t="s">
        <v>10635</v>
      </c>
      <c r="O3091" t="s">
        <v>804</v>
      </c>
      <c r="P3091" t="s">
        <v>15206</v>
      </c>
      <c r="Q3091" t="s">
        <v>15206</v>
      </c>
      <c r="R3091" t="s">
        <v>738</v>
      </c>
      <c r="S3091" t="s">
        <v>795</v>
      </c>
      <c r="T3091" t="s">
        <v>15721</v>
      </c>
      <c r="U3091" t="s">
        <v>965</v>
      </c>
      <c r="V3091" t="s">
        <v>10638</v>
      </c>
      <c r="W3091" t="s">
        <v>970</v>
      </c>
      <c r="X3091" t="s">
        <v>15722</v>
      </c>
    </row>
    <row r="3092" spans="2:24" ht="11" outlineLevel="1" x14ac:dyDescent="0.15">
      <c r="B3092" t="s">
        <v>2254</v>
      </c>
      <c r="C3092" t="s">
        <v>2255</v>
      </c>
      <c r="E3092" t="s">
        <v>10632</v>
      </c>
      <c r="F3092" t="s">
        <v>11297</v>
      </c>
      <c r="G3092" t="s">
        <v>1022</v>
      </c>
      <c r="H3092" s="17">
        <v>42431</v>
      </c>
      <c r="I3092" s="15">
        <v>2016</v>
      </c>
      <c r="J3092" t="s">
        <v>10634</v>
      </c>
      <c r="K3092" s="5">
        <v>179567</v>
      </c>
      <c r="L3092" t="s">
        <v>967</v>
      </c>
      <c r="M3092" t="s">
        <v>956</v>
      </c>
      <c r="N3092" t="s">
        <v>10635</v>
      </c>
      <c r="O3092" t="s">
        <v>804</v>
      </c>
      <c r="P3092" t="s">
        <v>15206</v>
      </c>
      <c r="Q3092" t="s">
        <v>15206</v>
      </c>
      <c r="R3092" t="s">
        <v>738</v>
      </c>
      <c r="S3092" t="s">
        <v>795</v>
      </c>
      <c r="T3092" t="s">
        <v>15723</v>
      </c>
      <c r="U3092" t="s">
        <v>965</v>
      </c>
      <c r="V3092" t="s">
        <v>10638</v>
      </c>
      <c r="W3092" t="s">
        <v>970</v>
      </c>
      <c r="X3092" t="s">
        <v>15724</v>
      </c>
    </row>
    <row r="3093" spans="2:24" ht="11" outlineLevel="1" x14ac:dyDescent="0.15">
      <c r="B3093" t="s">
        <v>2254</v>
      </c>
      <c r="C3093" t="s">
        <v>2255</v>
      </c>
      <c r="E3093" t="s">
        <v>10658</v>
      </c>
      <c r="F3093" t="s">
        <v>11297</v>
      </c>
      <c r="G3093" t="s">
        <v>1022</v>
      </c>
      <c r="H3093" s="17">
        <v>42632</v>
      </c>
      <c r="I3093" s="15">
        <v>2016</v>
      </c>
      <c r="J3093" t="s">
        <v>10634</v>
      </c>
      <c r="K3093" s="5">
        <v>-2120</v>
      </c>
      <c r="L3093" t="s">
        <v>967</v>
      </c>
      <c r="M3093" t="s">
        <v>956</v>
      </c>
      <c r="N3093" t="s">
        <v>10635</v>
      </c>
      <c r="O3093" t="s">
        <v>804</v>
      </c>
      <c r="P3093" t="s">
        <v>15206</v>
      </c>
      <c r="Q3093" t="s">
        <v>15206</v>
      </c>
      <c r="R3093" t="s">
        <v>738</v>
      </c>
      <c r="S3093" t="s">
        <v>795</v>
      </c>
      <c r="T3093" t="s">
        <v>15725</v>
      </c>
      <c r="U3093" t="s">
        <v>965</v>
      </c>
      <c r="V3093" t="s">
        <v>10638</v>
      </c>
      <c r="W3093" t="s">
        <v>970</v>
      </c>
      <c r="X3093" t="s">
        <v>15726</v>
      </c>
    </row>
    <row r="3094" spans="2:24" ht="11" outlineLevel="1" x14ac:dyDescent="0.15">
      <c r="B3094" t="s">
        <v>2257</v>
      </c>
      <c r="C3094" t="s">
        <v>2258</v>
      </c>
      <c r="D3094" t="s">
        <v>223</v>
      </c>
      <c r="E3094" t="s">
        <v>10649</v>
      </c>
      <c r="F3094" t="s">
        <v>611</v>
      </c>
      <c r="G3094" t="s">
        <v>1475</v>
      </c>
      <c r="H3094" s="17">
        <v>44823</v>
      </c>
      <c r="I3094" s="15">
        <v>2022</v>
      </c>
      <c r="J3094" t="s">
        <v>10634</v>
      </c>
      <c r="K3094" s="5">
        <v>861708.66</v>
      </c>
      <c r="L3094" t="s">
        <v>967</v>
      </c>
      <c r="M3094" t="s">
        <v>985</v>
      </c>
      <c r="N3094" t="s">
        <v>10635</v>
      </c>
      <c r="O3094" t="s">
        <v>796</v>
      </c>
      <c r="P3094" t="s">
        <v>10671</v>
      </c>
      <c r="Q3094" t="s">
        <v>10671</v>
      </c>
      <c r="R3094" t="s">
        <v>755</v>
      </c>
      <c r="S3094" t="s">
        <v>795</v>
      </c>
      <c r="T3094" t="s">
        <v>15727</v>
      </c>
      <c r="U3094" t="s">
        <v>965</v>
      </c>
      <c r="V3094" t="s">
        <v>10638</v>
      </c>
      <c r="W3094" t="s">
        <v>970</v>
      </c>
      <c r="X3094" t="s">
        <v>15728</v>
      </c>
    </row>
    <row r="3095" spans="2:24" ht="11" outlineLevel="1" x14ac:dyDescent="0.15">
      <c r="B3095" t="s">
        <v>2257</v>
      </c>
      <c r="C3095" t="s">
        <v>2258</v>
      </c>
      <c r="D3095" t="s">
        <v>223</v>
      </c>
      <c r="E3095" t="s">
        <v>10652</v>
      </c>
      <c r="F3095" t="s">
        <v>611</v>
      </c>
      <c r="G3095" t="s">
        <v>1475</v>
      </c>
      <c r="H3095" s="17">
        <v>44944</v>
      </c>
      <c r="I3095" s="15">
        <v>2023</v>
      </c>
      <c r="J3095" t="s">
        <v>10634</v>
      </c>
      <c r="K3095" s="5">
        <v>0</v>
      </c>
      <c r="L3095" t="s">
        <v>967</v>
      </c>
      <c r="M3095" t="s">
        <v>985</v>
      </c>
      <c r="N3095" t="s">
        <v>10635</v>
      </c>
      <c r="O3095" t="s">
        <v>796</v>
      </c>
      <c r="P3095" t="s">
        <v>10671</v>
      </c>
      <c r="Q3095" t="s">
        <v>10671</v>
      </c>
      <c r="R3095" t="s">
        <v>755</v>
      </c>
      <c r="S3095" t="s">
        <v>795</v>
      </c>
      <c r="T3095" t="s">
        <v>15729</v>
      </c>
      <c r="U3095" t="s">
        <v>965</v>
      </c>
      <c r="V3095" t="s">
        <v>10638</v>
      </c>
      <c r="W3095" t="s">
        <v>970</v>
      </c>
      <c r="X3095" t="s">
        <v>15730</v>
      </c>
    </row>
    <row r="3096" spans="2:24" ht="11" outlineLevel="1" x14ac:dyDescent="0.15">
      <c r="B3096" t="s">
        <v>2257</v>
      </c>
      <c r="C3096" t="s">
        <v>2258</v>
      </c>
      <c r="D3096" t="s">
        <v>223</v>
      </c>
      <c r="E3096" t="s">
        <v>10632</v>
      </c>
      <c r="F3096" t="s">
        <v>611</v>
      </c>
      <c r="G3096" t="s">
        <v>1475</v>
      </c>
      <c r="H3096" s="17">
        <v>45152</v>
      </c>
      <c r="I3096" s="15">
        <v>2023</v>
      </c>
      <c r="J3096" t="s">
        <v>10634</v>
      </c>
      <c r="K3096" s="5">
        <v>0</v>
      </c>
      <c r="L3096" t="s">
        <v>967</v>
      </c>
      <c r="M3096" t="s">
        <v>985</v>
      </c>
      <c r="N3096" t="s">
        <v>10635</v>
      </c>
      <c r="O3096" t="s">
        <v>796</v>
      </c>
      <c r="P3096" t="s">
        <v>10671</v>
      </c>
      <c r="Q3096" t="s">
        <v>10671</v>
      </c>
      <c r="R3096" t="s">
        <v>755</v>
      </c>
      <c r="S3096" t="s">
        <v>795</v>
      </c>
      <c r="T3096" t="s">
        <v>15731</v>
      </c>
      <c r="U3096" t="s">
        <v>965</v>
      </c>
      <c r="V3096" t="s">
        <v>10638</v>
      </c>
      <c r="W3096" t="s">
        <v>970</v>
      </c>
      <c r="X3096" t="s">
        <v>15732</v>
      </c>
    </row>
    <row r="3097" spans="2:24" ht="11" outlineLevel="1" x14ac:dyDescent="0.15">
      <c r="B3097" t="s">
        <v>2257</v>
      </c>
      <c r="C3097" t="s">
        <v>2258</v>
      </c>
      <c r="D3097" t="s">
        <v>223</v>
      </c>
      <c r="E3097" t="s">
        <v>10661</v>
      </c>
      <c r="F3097" t="s">
        <v>611</v>
      </c>
      <c r="G3097" t="s">
        <v>1475</v>
      </c>
      <c r="H3097" s="17">
        <v>45421</v>
      </c>
      <c r="I3097" s="15">
        <v>2024</v>
      </c>
      <c r="J3097" t="s">
        <v>10634</v>
      </c>
      <c r="K3097" s="5">
        <v>-20945.919999999998</v>
      </c>
      <c r="L3097" t="s">
        <v>967</v>
      </c>
      <c r="M3097" t="s">
        <v>985</v>
      </c>
      <c r="N3097" t="s">
        <v>10635</v>
      </c>
      <c r="O3097" t="s">
        <v>796</v>
      </c>
      <c r="P3097" t="s">
        <v>10885</v>
      </c>
      <c r="Q3097" t="s">
        <v>10671</v>
      </c>
      <c r="R3097" t="s">
        <v>755</v>
      </c>
      <c r="S3097" t="s">
        <v>795</v>
      </c>
      <c r="T3097" t="s">
        <v>15733</v>
      </c>
      <c r="U3097" t="s">
        <v>965</v>
      </c>
      <c r="V3097" t="s">
        <v>10638</v>
      </c>
      <c r="W3097" t="s">
        <v>970</v>
      </c>
      <c r="X3097" t="s">
        <v>15734</v>
      </c>
    </row>
    <row r="3098" spans="2:24" ht="11" outlineLevel="1" x14ac:dyDescent="0.15">
      <c r="B3098" t="s">
        <v>2257</v>
      </c>
      <c r="C3098" t="s">
        <v>2258</v>
      </c>
      <c r="D3098" t="s">
        <v>223</v>
      </c>
      <c r="E3098" t="s">
        <v>10643</v>
      </c>
      <c r="F3098" t="s">
        <v>611</v>
      </c>
      <c r="G3098" t="s">
        <v>1475</v>
      </c>
      <c r="H3098" s="17">
        <v>45099</v>
      </c>
      <c r="I3098" s="15">
        <v>2023</v>
      </c>
      <c r="J3098" t="s">
        <v>10634</v>
      </c>
      <c r="K3098" s="5">
        <v>0</v>
      </c>
      <c r="L3098" t="s">
        <v>967</v>
      </c>
      <c r="M3098" t="s">
        <v>985</v>
      </c>
      <c r="N3098" t="s">
        <v>10635</v>
      </c>
      <c r="O3098" t="s">
        <v>796</v>
      </c>
      <c r="P3098" t="s">
        <v>10671</v>
      </c>
      <c r="Q3098" t="s">
        <v>10671</v>
      </c>
      <c r="R3098" t="s">
        <v>755</v>
      </c>
      <c r="S3098" t="s">
        <v>795</v>
      </c>
      <c r="T3098" t="s">
        <v>15735</v>
      </c>
      <c r="U3098" t="s">
        <v>965</v>
      </c>
      <c r="V3098" t="s">
        <v>10638</v>
      </c>
      <c r="W3098" t="s">
        <v>970</v>
      </c>
      <c r="X3098" t="s">
        <v>15736</v>
      </c>
    </row>
    <row r="3099" spans="2:24" ht="11" outlineLevel="1" x14ac:dyDescent="0.15">
      <c r="B3099" t="s">
        <v>2257</v>
      </c>
      <c r="C3099" t="s">
        <v>2258</v>
      </c>
      <c r="D3099" t="s">
        <v>223</v>
      </c>
      <c r="E3099" t="s">
        <v>10667</v>
      </c>
      <c r="F3099" t="s">
        <v>611</v>
      </c>
      <c r="G3099" t="s">
        <v>1475</v>
      </c>
      <c r="H3099" s="17">
        <v>45233</v>
      </c>
      <c r="I3099" s="15">
        <v>2024</v>
      </c>
      <c r="J3099" t="s">
        <v>10634</v>
      </c>
      <c r="K3099" s="5">
        <v>0</v>
      </c>
      <c r="L3099" t="s">
        <v>967</v>
      </c>
      <c r="M3099" t="s">
        <v>985</v>
      </c>
      <c r="N3099" t="s">
        <v>10635</v>
      </c>
      <c r="O3099" t="s">
        <v>796</v>
      </c>
      <c r="P3099" t="s">
        <v>10671</v>
      </c>
      <c r="Q3099" t="s">
        <v>10671</v>
      </c>
      <c r="R3099" t="s">
        <v>755</v>
      </c>
      <c r="S3099" t="s">
        <v>795</v>
      </c>
      <c r="T3099" t="s">
        <v>15737</v>
      </c>
      <c r="U3099" t="s">
        <v>965</v>
      </c>
      <c r="V3099" t="s">
        <v>10638</v>
      </c>
      <c r="W3099" t="s">
        <v>970</v>
      </c>
      <c r="X3099" t="s">
        <v>15738</v>
      </c>
    </row>
    <row r="3100" spans="2:24" ht="11" outlineLevel="1" x14ac:dyDescent="0.15">
      <c r="B3100" t="s">
        <v>2257</v>
      </c>
      <c r="C3100" t="s">
        <v>2258</v>
      </c>
      <c r="D3100" t="s">
        <v>223</v>
      </c>
      <c r="E3100" t="s">
        <v>10664</v>
      </c>
      <c r="F3100" t="s">
        <v>611</v>
      </c>
      <c r="G3100" t="s">
        <v>1475</v>
      </c>
      <c r="H3100" s="17">
        <v>45037</v>
      </c>
      <c r="I3100" s="15">
        <v>2023</v>
      </c>
      <c r="J3100" t="s">
        <v>10634</v>
      </c>
      <c r="K3100" s="5">
        <v>0</v>
      </c>
      <c r="L3100" t="s">
        <v>967</v>
      </c>
      <c r="M3100" t="s">
        <v>985</v>
      </c>
      <c r="N3100" t="s">
        <v>10635</v>
      </c>
      <c r="O3100" t="s">
        <v>796</v>
      </c>
      <c r="P3100" t="s">
        <v>10671</v>
      </c>
      <c r="Q3100" t="s">
        <v>10671</v>
      </c>
      <c r="R3100" t="s">
        <v>755</v>
      </c>
      <c r="S3100" t="s">
        <v>795</v>
      </c>
      <c r="T3100" t="s">
        <v>15739</v>
      </c>
      <c r="U3100" t="s">
        <v>965</v>
      </c>
      <c r="V3100" t="s">
        <v>10638</v>
      </c>
      <c r="W3100" t="s">
        <v>970</v>
      </c>
      <c r="X3100" t="s">
        <v>15740</v>
      </c>
    </row>
    <row r="3101" spans="2:24" ht="11" outlineLevel="1" x14ac:dyDescent="0.15">
      <c r="B3101" t="s">
        <v>2257</v>
      </c>
      <c r="C3101" t="s">
        <v>2258</v>
      </c>
      <c r="D3101" t="s">
        <v>223</v>
      </c>
      <c r="E3101" t="s">
        <v>10658</v>
      </c>
      <c r="F3101" t="s">
        <v>611</v>
      </c>
      <c r="G3101" t="s">
        <v>1475</v>
      </c>
      <c r="H3101" s="17">
        <v>45317</v>
      </c>
      <c r="I3101" s="15">
        <v>2024</v>
      </c>
      <c r="J3101" t="s">
        <v>10634</v>
      </c>
      <c r="K3101" s="5">
        <v>0</v>
      </c>
      <c r="L3101" t="s">
        <v>967</v>
      </c>
      <c r="M3101" t="s">
        <v>985</v>
      </c>
      <c r="N3101" t="s">
        <v>10635</v>
      </c>
      <c r="O3101" t="s">
        <v>796</v>
      </c>
      <c r="P3101" t="s">
        <v>10671</v>
      </c>
      <c r="Q3101" t="s">
        <v>10671</v>
      </c>
      <c r="R3101" t="s">
        <v>755</v>
      </c>
      <c r="S3101" t="s">
        <v>795</v>
      </c>
      <c r="T3101" t="s">
        <v>15733</v>
      </c>
      <c r="U3101" t="s">
        <v>965</v>
      </c>
      <c r="V3101" t="s">
        <v>10638</v>
      </c>
      <c r="W3101" t="s">
        <v>970</v>
      </c>
      <c r="X3101" t="s">
        <v>15741</v>
      </c>
    </row>
    <row r="3102" spans="2:24" ht="11" outlineLevel="1" x14ac:dyDescent="0.15">
      <c r="B3102" t="s">
        <v>2260</v>
      </c>
      <c r="C3102" t="s">
        <v>2109</v>
      </c>
      <c r="D3102" t="s">
        <v>190</v>
      </c>
      <c r="E3102" t="s">
        <v>10649</v>
      </c>
      <c r="F3102" t="s">
        <v>608</v>
      </c>
      <c r="G3102" t="s">
        <v>1184</v>
      </c>
      <c r="H3102" s="17">
        <v>42136</v>
      </c>
      <c r="I3102" s="15">
        <v>2015</v>
      </c>
      <c r="J3102" t="s">
        <v>10634</v>
      </c>
      <c r="K3102" s="5">
        <v>841004</v>
      </c>
      <c r="L3102" t="s">
        <v>967</v>
      </c>
      <c r="M3102" t="s">
        <v>985</v>
      </c>
      <c r="N3102" t="s">
        <v>10635</v>
      </c>
      <c r="O3102" t="s">
        <v>796</v>
      </c>
      <c r="P3102" t="s">
        <v>11052</v>
      </c>
      <c r="Q3102" t="s">
        <v>10671</v>
      </c>
      <c r="R3102" t="s">
        <v>739</v>
      </c>
      <c r="S3102" t="s">
        <v>795</v>
      </c>
      <c r="T3102" t="s">
        <v>15742</v>
      </c>
      <c r="U3102" t="s">
        <v>965</v>
      </c>
      <c r="V3102" t="s">
        <v>10638</v>
      </c>
      <c r="W3102" t="s">
        <v>970</v>
      </c>
      <c r="X3102" t="s">
        <v>15743</v>
      </c>
    </row>
    <row r="3103" spans="2:24" ht="11" outlineLevel="1" x14ac:dyDescent="0.15">
      <c r="B3103" t="s">
        <v>2260</v>
      </c>
      <c r="C3103" t="s">
        <v>2109</v>
      </c>
      <c r="D3103" t="s">
        <v>190</v>
      </c>
      <c r="E3103" t="s">
        <v>10923</v>
      </c>
      <c r="F3103" t="s">
        <v>608</v>
      </c>
      <c r="G3103" t="s">
        <v>1184</v>
      </c>
      <c r="H3103" s="17">
        <v>42317</v>
      </c>
      <c r="I3103" s="15">
        <v>2016</v>
      </c>
      <c r="J3103" t="s">
        <v>10634</v>
      </c>
      <c r="K3103" s="5">
        <v>-2256.89</v>
      </c>
      <c r="L3103" t="s">
        <v>967</v>
      </c>
      <c r="M3103" t="s">
        <v>985</v>
      </c>
      <c r="N3103" t="s">
        <v>10635</v>
      </c>
      <c r="O3103" t="s">
        <v>796</v>
      </c>
      <c r="P3103" t="s">
        <v>11052</v>
      </c>
      <c r="Q3103" t="s">
        <v>10671</v>
      </c>
      <c r="R3103" t="s">
        <v>739</v>
      </c>
      <c r="S3103" t="s">
        <v>795</v>
      </c>
      <c r="T3103" t="s">
        <v>15742</v>
      </c>
      <c r="U3103" t="s">
        <v>965</v>
      </c>
      <c r="V3103" t="s">
        <v>10638</v>
      </c>
      <c r="W3103" t="s">
        <v>970</v>
      </c>
      <c r="X3103" t="s">
        <v>15744</v>
      </c>
    </row>
    <row r="3104" spans="2:24" ht="11" outlineLevel="1" x14ac:dyDescent="0.15">
      <c r="B3104" t="s">
        <v>2260</v>
      </c>
      <c r="C3104" t="s">
        <v>2109</v>
      </c>
      <c r="D3104" t="s">
        <v>190</v>
      </c>
      <c r="E3104" t="s">
        <v>10950</v>
      </c>
      <c r="F3104" t="s">
        <v>608</v>
      </c>
      <c r="G3104" t="s">
        <v>1184</v>
      </c>
      <c r="H3104" s="17">
        <v>42216</v>
      </c>
      <c r="I3104" s="15">
        <v>2015</v>
      </c>
      <c r="J3104" t="s">
        <v>10634</v>
      </c>
      <c r="K3104" s="5">
        <v>0</v>
      </c>
      <c r="L3104" t="s">
        <v>967</v>
      </c>
      <c r="M3104" t="s">
        <v>985</v>
      </c>
      <c r="N3104" t="s">
        <v>10635</v>
      </c>
      <c r="O3104" t="s">
        <v>796</v>
      </c>
      <c r="P3104" t="s">
        <v>11052</v>
      </c>
      <c r="Q3104" t="s">
        <v>11052</v>
      </c>
      <c r="R3104" t="s">
        <v>739</v>
      </c>
      <c r="S3104" t="s">
        <v>795</v>
      </c>
      <c r="T3104" t="s">
        <v>15742</v>
      </c>
      <c r="U3104" t="s">
        <v>965</v>
      </c>
      <c r="V3104" t="s">
        <v>10638</v>
      </c>
      <c r="W3104" t="s">
        <v>970</v>
      </c>
      <c r="X3104" t="s">
        <v>15745</v>
      </c>
    </row>
    <row r="3105" spans="2:24" ht="11" outlineLevel="1" x14ac:dyDescent="0.15">
      <c r="B3105" t="s">
        <v>2260</v>
      </c>
      <c r="C3105" t="s">
        <v>2109</v>
      </c>
      <c r="D3105" t="s">
        <v>190</v>
      </c>
      <c r="E3105" t="s">
        <v>10989</v>
      </c>
      <c r="F3105" t="s">
        <v>608</v>
      </c>
      <c r="G3105" t="s">
        <v>1184</v>
      </c>
      <c r="H3105" s="17">
        <v>42171</v>
      </c>
      <c r="I3105" s="15">
        <v>2015</v>
      </c>
      <c r="J3105" t="s">
        <v>10634</v>
      </c>
      <c r="K3105" s="5">
        <v>0</v>
      </c>
      <c r="L3105" t="s">
        <v>967</v>
      </c>
      <c r="M3105" t="s">
        <v>985</v>
      </c>
      <c r="N3105" t="s">
        <v>10635</v>
      </c>
      <c r="O3105" t="s">
        <v>796</v>
      </c>
      <c r="P3105" t="s">
        <v>11052</v>
      </c>
      <c r="Q3105" t="s">
        <v>10671</v>
      </c>
      <c r="R3105" t="s">
        <v>739</v>
      </c>
      <c r="S3105" t="s">
        <v>795</v>
      </c>
      <c r="T3105" t="s">
        <v>15742</v>
      </c>
      <c r="U3105" t="s">
        <v>965</v>
      </c>
      <c r="V3105" t="s">
        <v>10638</v>
      </c>
      <c r="W3105" t="s">
        <v>970</v>
      </c>
      <c r="X3105" t="s">
        <v>15746</v>
      </c>
    </row>
    <row r="3106" spans="2:24" ht="11" outlineLevel="1" x14ac:dyDescent="0.15">
      <c r="B3106" t="s">
        <v>2260</v>
      </c>
      <c r="C3106" t="s">
        <v>2109</v>
      </c>
      <c r="D3106" t="s">
        <v>190</v>
      </c>
      <c r="E3106" t="s">
        <v>10956</v>
      </c>
      <c r="F3106" t="s">
        <v>608</v>
      </c>
      <c r="G3106" t="s">
        <v>1184</v>
      </c>
      <c r="H3106" s="17">
        <v>42227</v>
      </c>
      <c r="I3106" s="15">
        <v>2015</v>
      </c>
      <c r="J3106" t="s">
        <v>10634</v>
      </c>
      <c r="K3106" s="5">
        <v>0</v>
      </c>
      <c r="L3106" t="s">
        <v>967</v>
      </c>
      <c r="M3106" t="s">
        <v>985</v>
      </c>
      <c r="N3106" t="s">
        <v>10635</v>
      </c>
      <c r="O3106" t="s">
        <v>796</v>
      </c>
      <c r="P3106" t="s">
        <v>11052</v>
      </c>
      <c r="Q3106" t="s">
        <v>11052</v>
      </c>
      <c r="R3106" t="s">
        <v>739</v>
      </c>
      <c r="S3106" t="s">
        <v>795</v>
      </c>
      <c r="T3106" t="s">
        <v>15742</v>
      </c>
      <c r="U3106" t="s">
        <v>965</v>
      </c>
      <c r="V3106" t="s">
        <v>10638</v>
      </c>
      <c r="W3106" t="s">
        <v>970</v>
      </c>
      <c r="X3106" t="s">
        <v>15747</v>
      </c>
    </row>
    <row r="3107" spans="2:24" ht="11" outlineLevel="1" x14ac:dyDescent="0.15">
      <c r="B3107" t="s">
        <v>2262</v>
      </c>
      <c r="C3107" t="s">
        <v>1519</v>
      </c>
      <c r="D3107" t="s">
        <v>188</v>
      </c>
      <c r="E3107" t="s">
        <v>10956</v>
      </c>
      <c r="F3107" t="s">
        <v>644</v>
      </c>
      <c r="G3107" t="s">
        <v>1926</v>
      </c>
      <c r="H3107" s="17">
        <v>43343</v>
      </c>
      <c r="I3107" s="15">
        <v>2018</v>
      </c>
      <c r="J3107" t="s">
        <v>10634</v>
      </c>
      <c r="K3107" s="5">
        <v>0</v>
      </c>
      <c r="L3107" t="s">
        <v>967</v>
      </c>
      <c r="M3107" t="s">
        <v>985</v>
      </c>
      <c r="N3107" t="s">
        <v>10635</v>
      </c>
      <c r="O3107" t="s">
        <v>804</v>
      </c>
      <c r="P3107" t="s">
        <v>11712</v>
      </c>
      <c r="Q3107" t="s">
        <v>11712</v>
      </c>
      <c r="R3107" t="s">
        <v>738</v>
      </c>
      <c r="S3107" t="s">
        <v>803</v>
      </c>
      <c r="T3107" t="s">
        <v>15748</v>
      </c>
      <c r="U3107" t="s">
        <v>965</v>
      </c>
      <c r="V3107" t="s">
        <v>10638</v>
      </c>
      <c r="W3107" t="s">
        <v>970</v>
      </c>
      <c r="X3107" t="s">
        <v>15749</v>
      </c>
    </row>
    <row r="3108" spans="2:24" ht="11" outlineLevel="1" x14ac:dyDescent="0.15">
      <c r="B3108" t="s">
        <v>2264</v>
      </c>
      <c r="C3108" t="s">
        <v>1383</v>
      </c>
      <c r="D3108" t="s">
        <v>188</v>
      </c>
      <c r="E3108" t="s">
        <v>10956</v>
      </c>
      <c r="F3108" t="s">
        <v>644</v>
      </c>
      <c r="G3108" t="s">
        <v>1926</v>
      </c>
      <c r="H3108" s="17">
        <v>43244</v>
      </c>
      <c r="I3108" s="15">
        <v>2018</v>
      </c>
      <c r="J3108" t="s">
        <v>10634</v>
      </c>
      <c r="K3108" s="5">
        <v>0</v>
      </c>
      <c r="L3108" t="s">
        <v>967</v>
      </c>
      <c r="M3108" t="s">
        <v>985</v>
      </c>
      <c r="N3108" t="s">
        <v>10635</v>
      </c>
      <c r="O3108" t="s">
        <v>804</v>
      </c>
      <c r="P3108" t="s">
        <v>11712</v>
      </c>
      <c r="Q3108" t="s">
        <v>11712</v>
      </c>
      <c r="R3108" t="s">
        <v>738</v>
      </c>
      <c r="S3108" t="s">
        <v>803</v>
      </c>
      <c r="T3108" t="s">
        <v>15750</v>
      </c>
      <c r="U3108" t="s">
        <v>965</v>
      </c>
      <c r="V3108" t="s">
        <v>10638</v>
      </c>
      <c r="W3108" t="s">
        <v>970</v>
      </c>
      <c r="X3108" t="s">
        <v>15751</v>
      </c>
    </row>
    <row r="3109" spans="2:24" ht="11" outlineLevel="1" x14ac:dyDescent="0.15">
      <c r="B3109" t="s">
        <v>2266</v>
      </c>
      <c r="C3109" t="s">
        <v>896</v>
      </c>
      <c r="E3109" t="s">
        <v>10649</v>
      </c>
      <c r="F3109" t="s">
        <v>15752</v>
      </c>
      <c r="G3109" t="s">
        <v>2122</v>
      </c>
      <c r="H3109" s="17">
        <v>44828</v>
      </c>
      <c r="I3109" s="15">
        <v>2022</v>
      </c>
      <c r="J3109" t="s">
        <v>10634</v>
      </c>
      <c r="K3109" s="5">
        <v>838410</v>
      </c>
      <c r="L3109" t="s">
        <v>967</v>
      </c>
      <c r="M3109" t="s">
        <v>1141</v>
      </c>
      <c r="N3109" t="s">
        <v>10635</v>
      </c>
      <c r="O3109" t="s">
        <v>825</v>
      </c>
      <c r="P3109" t="s">
        <v>10636</v>
      </c>
      <c r="Q3109" t="s">
        <v>10636</v>
      </c>
      <c r="R3109" t="s">
        <v>740</v>
      </c>
      <c r="S3109" t="s">
        <v>795</v>
      </c>
      <c r="T3109" t="s">
        <v>15753</v>
      </c>
      <c r="U3109" t="s">
        <v>965</v>
      </c>
      <c r="V3109" t="s">
        <v>10638</v>
      </c>
      <c r="W3109" t="s">
        <v>970</v>
      </c>
      <c r="X3109" t="s">
        <v>15754</v>
      </c>
    </row>
    <row r="3110" spans="2:24" ht="11" outlineLevel="1" x14ac:dyDescent="0.15">
      <c r="B3110" t="s">
        <v>2266</v>
      </c>
      <c r="C3110" t="s">
        <v>896</v>
      </c>
      <c r="E3110" t="s">
        <v>10664</v>
      </c>
      <c r="F3110" t="s">
        <v>15752</v>
      </c>
      <c r="G3110" t="s">
        <v>2122</v>
      </c>
      <c r="H3110" s="17">
        <v>45776</v>
      </c>
      <c r="I3110" s="15">
        <v>2025</v>
      </c>
      <c r="J3110" t="s">
        <v>10634</v>
      </c>
      <c r="K3110" s="5">
        <v>-13173.53</v>
      </c>
      <c r="L3110" t="s">
        <v>967</v>
      </c>
      <c r="M3110" t="s">
        <v>1141</v>
      </c>
      <c r="N3110" t="s">
        <v>10635</v>
      </c>
      <c r="O3110" t="s">
        <v>825</v>
      </c>
      <c r="P3110" t="s">
        <v>10636</v>
      </c>
      <c r="Q3110" t="s">
        <v>10636</v>
      </c>
      <c r="R3110" t="s">
        <v>740</v>
      </c>
      <c r="S3110" t="s">
        <v>795</v>
      </c>
      <c r="T3110" t="s">
        <v>15755</v>
      </c>
      <c r="U3110" t="s">
        <v>965</v>
      </c>
      <c r="V3110" t="s">
        <v>10638</v>
      </c>
      <c r="W3110" t="s">
        <v>970</v>
      </c>
      <c r="X3110" t="s">
        <v>15756</v>
      </c>
    </row>
    <row r="3111" spans="2:24" ht="11" outlineLevel="1" x14ac:dyDescent="0.15">
      <c r="B3111" t="s">
        <v>2266</v>
      </c>
      <c r="C3111" t="s">
        <v>896</v>
      </c>
      <c r="E3111" t="s">
        <v>10652</v>
      </c>
      <c r="F3111" t="s">
        <v>15752</v>
      </c>
      <c r="G3111" t="s">
        <v>2122</v>
      </c>
      <c r="H3111" s="17">
        <v>45082</v>
      </c>
      <c r="I3111" s="15">
        <v>2023</v>
      </c>
      <c r="J3111" t="s">
        <v>10634</v>
      </c>
      <c r="K3111" s="5">
        <v>0</v>
      </c>
      <c r="L3111" t="s">
        <v>967</v>
      </c>
      <c r="M3111" t="s">
        <v>1141</v>
      </c>
      <c r="N3111" t="s">
        <v>10635</v>
      </c>
      <c r="O3111" t="s">
        <v>825</v>
      </c>
      <c r="P3111" t="s">
        <v>10636</v>
      </c>
      <c r="Q3111" t="s">
        <v>10636</v>
      </c>
      <c r="R3111" t="s">
        <v>740</v>
      </c>
      <c r="S3111" t="s">
        <v>795</v>
      </c>
      <c r="T3111" t="s">
        <v>15757</v>
      </c>
      <c r="U3111" t="s">
        <v>965</v>
      </c>
      <c r="V3111" t="s">
        <v>10638</v>
      </c>
      <c r="W3111" t="s">
        <v>970</v>
      </c>
      <c r="X3111" t="s">
        <v>15758</v>
      </c>
    </row>
    <row r="3112" spans="2:24" ht="11" outlineLevel="1" x14ac:dyDescent="0.15">
      <c r="B3112" t="s">
        <v>2268</v>
      </c>
      <c r="C3112" t="s">
        <v>2269</v>
      </c>
      <c r="D3112" t="s">
        <v>1410</v>
      </c>
      <c r="E3112" t="s">
        <v>10661</v>
      </c>
      <c r="F3112" t="s">
        <v>12990</v>
      </c>
      <c r="G3112" t="s">
        <v>1412</v>
      </c>
      <c r="H3112" s="17">
        <v>44917</v>
      </c>
      <c r="I3112" s="15">
        <v>2023</v>
      </c>
      <c r="J3112" t="s">
        <v>10634</v>
      </c>
      <c r="K3112" s="5">
        <v>0</v>
      </c>
      <c r="L3112" t="s">
        <v>967</v>
      </c>
      <c r="M3112" t="s">
        <v>985</v>
      </c>
      <c r="N3112" t="s">
        <v>11711</v>
      </c>
      <c r="O3112" t="s">
        <v>796</v>
      </c>
      <c r="P3112" t="s">
        <v>10671</v>
      </c>
      <c r="Q3112" t="s">
        <v>10886</v>
      </c>
      <c r="R3112" t="s">
        <v>752</v>
      </c>
      <c r="S3112" t="s">
        <v>824</v>
      </c>
      <c r="T3112" t="s">
        <v>15759</v>
      </c>
      <c r="U3112" t="s">
        <v>965</v>
      </c>
      <c r="V3112" t="s">
        <v>10638</v>
      </c>
      <c r="W3112" t="s">
        <v>970</v>
      </c>
      <c r="X3112" t="s">
        <v>15760</v>
      </c>
    </row>
    <row r="3113" spans="2:24" ht="11" outlineLevel="1" x14ac:dyDescent="0.15">
      <c r="B3113" t="s">
        <v>2268</v>
      </c>
      <c r="C3113" t="s">
        <v>2269</v>
      </c>
      <c r="D3113" t="s">
        <v>1410</v>
      </c>
      <c r="E3113" t="s">
        <v>10646</v>
      </c>
      <c r="F3113" t="s">
        <v>12990</v>
      </c>
      <c r="G3113" t="s">
        <v>1412</v>
      </c>
      <c r="H3113" s="17">
        <v>44981</v>
      </c>
      <c r="I3113" s="15">
        <v>2023</v>
      </c>
      <c r="J3113" t="s">
        <v>10634</v>
      </c>
      <c r="K3113" s="5">
        <v>0</v>
      </c>
      <c r="L3113" t="s">
        <v>967</v>
      </c>
      <c r="M3113" t="s">
        <v>985</v>
      </c>
      <c r="N3113" t="s">
        <v>11711</v>
      </c>
      <c r="O3113" t="s">
        <v>796</v>
      </c>
      <c r="P3113" t="s">
        <v>10671</v>
      </c>
      <c r="Q3113" t="s">
        <v>10886</v>
      </c>
      <c r="R3113" t="s">
        <v>752</v>
      </c>
      <c r="S3113" t="s">
        <v>824</v>
      </c>
      <c r="T3113" t="s">
        <v>15574</v>
      </c>
      <c r="U3113" t="s">
        <v>965</v>
      </c>
      <c r="V3113" t="s">
        <v>10638</v>
      </c>
      <c r="W3113" t="s">
        <v>970</v>
      </c>
      <c r="X3113" t="s">
        <v>15761</v>
      </c>
    </row>
    <row r="3114" spans="2:24" ht="11" outlineLevel="1" x14ac:dyDescent="0.15">
      <c r="B3114" t="s">
        <v>2268</v>
      </c>
      <c r="C3114" t="s">
        <v>2269</v>
      </c>
      <c r="D3114" t="s">
        <v>1410</v>
      </c>
      <c r="E3114" t="s">
        <v>10658</v>
      </c>
      <c r="F3114" t="s">
        <v>12990</v>
      </c>
      <c r="G3114" t="s">
        <v>1412</v>
      </c>
      <c r="H3114" s="17">
        <v>44895</v>
      </c>
      <c r="I3114" s="15">
        <v>2023</v>
      </c>
      <c r="J3114" t="s">
        <v>10634</v>
      </c>
      <c r="K3114" s="5">
        <v>34765.15</v>
      </c>
      <c r="L3114" t="s">
        <v>967</v>
      </c>
      <c r="M3114" t="s">
        <v>985</v>
      </c>
      <c r="N3114" t="s">
        <v>11711</v>
      </c>
      <c r="O3114" t="s">
        <v>796</v>
      </c>
      <c r="P3114" t="s">
        <v>10671</v>
      </c>
      <c r="Q3114" t="s">
        <v>10685</v>
      </c>
      <c r="R3114" t="s">
        <v>752</v>
      </c>
      <c r="S3114" t="s">
        <v>824</v>
      </c>
      <c r="T3114" t="s">
        <v>15759</v>
      </c>
      <c r="U3114" t="s">
        <v>965</v>
      </c>
      <c r="V3114" t="s">
        <v>10638</v>
      </c>
      <c r="W3114" t="s">
        <v>970</v>
      </c>
      <c r="X3114" t="s">
        <v>15762</v>
      </c>
    </row>
    <row r="3115" spans="2:24" ht="11" outlineLevel="1" x14ac:dyDescent="0.15">
      <c r="B3115" t="s">
        <v>2268</v>
      </c>
      <c r="C3115" t="s">
        <v>2269</v>
      </c>
      <c r="D3115" t="s">
        <v>1410</v>
      </c>
      <c r="E3115" t="s">
        <v>10643</v>
      </c>
      <c r="F3115" t="s">
        <v>12990</v>
      </c>
      <c r="G3115" t="s">
        <v>1412</v>
      </c>
      <c r="H3115" s="17">
        <v>44704</v>
      </c>
      <c r="I3115" s="15">
        <v>2022</v>
      </c>
      <c r="J3115" t="s">
        <v>10634</v>
      </c>
      <c r="K3115" s="5">
        <v>0</v>
      </c>
      <c r="L3115" t="s">
        <v>967</v>
      </c>
      <c r="M3115" t="s">
        <v>985</v>
      </c>
      <c r="N3115" t="s">
        <v>11711</v>
      </c>
      <c r="O3115" t="s">
        <v>796</v>
      </c>
      <c r="P3115" t="s">
        <v>10671</v>
      </c>
      <c r="Q3115" t="s">
        <v>10886</v>
      </c>
      <c r="R3115" t="s">
        <v>752</v>
      </c>
      <c r="S3115" t="s">
        <v>824</v>
      </c>
      <c r="T3115" t="s">
        <v>15763</v>
      </c>
      <c r="U3115" t="s">
        <v>965</v>
      </c>
      <c r="V3115" t="s">
        <v>10638</v>
      </c>
      <c r="W3115" t="s">
        <v>970</v>
      </c>
      <c r="X3115" t="s">
        <v>15764</v>
      </c>
    </row>
    <row r="3116" spans="2:24" ht="11" outlineLevel="1" x14ac:dyDescent="0.15">
      <c r="B3116" t="s">
        <v>2268</v>
      </c>
      <c r="C3116" t="s">
        <v>2269</v>
      </c>
      <c r="D3116" t="s">
        <v>1410</v>
      </c>
      <c r="E3116" t="s">
        <v>10640</v>
      </c>
      <c r="F3116" t="s">
        <v>12990</v>
      </c>
      <c r="G3116" t="s">
        <v>1412</v>
      </c>
      <c r="H3116" s="17">
        <v>45012</v>
      </c>
      <c r="I3116" s="15">
        <v>2023</v>
      </c>
      <c r="J3116" t="s">
        <v>10634</v>
      </c>
      <c r="K3116" s="5">
        <v>0</v>
      </c>
      <c r="L3116" t="s">
        <v>967</v>
      </c>
      <c r="M3116" t="s">
        <v>985</v>
      </c>
      <c r="N3116" t="s">
        <v>11711</v>
      </c>
      <c r="O3116" t="s">
        <v>796</v>
      </c>
      <c r="P3116" t="s">
        <v>10671</v>
      </c>
      <c r="Q3116" t="s">
        <v>10886</v>
      </c>
      <c r="R3116" t="s">
        <v>752</v>
      </c>
      <c r="S3116" t="s">
        <v>824</v>
      </c>
      <c r="T3116" t="s">
        <v>15759</v>
      </c>
      <c r="U3116" t="s">
        <v>965</v>
      </c>
      <c r="V3116" t="s">
        <v>10638</v>
      </c>
      <c r="W3116" t="s">
        <v>970</v>
      </c>
      <c r="X3116" t="s">
        <v>15765</v>
      </c>
    </row>
    <row r="3117" spans="2:24" ht="11" outlineLevel="1" x14ac:dyDescent="0.15">
      <c r="B3117" t="s">
        <v>2268</v>
      </c>
      <c r="C3117" t="s">
        <v>2269</v>
      </c>
      <c r="D3117" t="s">
        <v>1410</v>
      </c>
      <c r="E3117" t="s">
        <v>10667</v>
      </c>
      <c r="F3117" t="s">
        <v>12990</v>
      </c>
      <c r="G3117" t="s">
        <v>1412</v>
      </c>
      <c r="H3117" s="17">
        <v>44827</v>
      </c>
      <c r="I3117" s="15">
        <v>2022</v>
      </c>
      <c r="J3117" t="s">
        <v>10634</v>
      </c>
      <c r="K3117" s="5">
        <v>69530.3</v>
      </c>
      <c r="L3117" t="s">
        <v>967</v>
      </c>
      <c r="M3117" t="s">
        <v>985</v>
      </c>
      <c r="N3117" t="s">
        <v>11711</v>
      </c>
      <c r="O3117" t="s">
        <v>796</v>
      </c>
      <c r="P3117" t="s">
        <v>10671</v>
      </c>
      <c r="Q3117" t="s">
        <v>10685</v>
      </c>
      <c r="R3117" t="s">
        <v>752</v>
      </c>
      <c r="S3117" t="s">
        <v>824</v>
      </c>
      <c r="T3117" t="s">
        <v>15763</v>
      </c>
      <c r="U3117" t="s">
        <v>965</v>
      </c>
      <c r="V3117" t="s">
        <v>10638</v>
      </c>
      <c r="W3117" t="s">
        <v>970</v>
      </c>
      <c r="X3117" t="s">
        <v>15766</v>
      </c>
    </row>
    <row r="3118" spans="2:24" ht="11" outlineLevel="1" x14ac:dyDescent="0.15">
      <c r="B3118" t="s">
        <v>2268</v>
      </c>
      <c r="C3118" t="s">
        <v>2269</v>
      </c>
      <c r="D3118" t="s">
        <v>1410</v>
      </c>
      <c r="E3118" t="s">
        <v>10664</v>
      </c>
      <c r="F3118" t="s">
        <v>12990</v>
      </c>
      <c r="G3118" t="s">
        <v>1412</v>
      </c>
      <c r="H3118" s="17">
        <v>44539</v>
      </c>
      <c r="I3118" s="15">
        <v>2022</v>
      </c>
      <c r="J3118" t="s">
        <v>10634</v>
      </c>
      <c r="K3118" s="5">
        <v>0</v>
      </c>
      <c r="L3118" t="s">
        <v>967</v>
      </c>
      <c r="M3118" t="s">
        <v>985</v>
      </c>
      <c r="N3118" t="s">
        <v>11711</v>
      </c>
      <c r="O3118" t="s">
        <v>796</v>
      </c>
      <c r="P3118" t="s">
        <v>10671</v>
      </c>
      <c r="Q3118" t="s">
        <v>10886</v>
      </c>
      <c r="R3118" t="s">
        <v>752</v>
      </c>
      <c r="S3118" t="s">
        <v>824</v>
      </c>
      <c r="T3118" t="s">
        <v>15767</v>
      </c>
      <c r="U3118" t="s">
        <v>965</v>
      </c>
      <c r="V3118" t="s">
        <v>10638</v>
      </c>
      <c r="W3118" t="s">
        <v>970</v>
      </c>
      <c r="X3118" t="s">
        <v>15768</v>
      </c>
    </row>
    <row r="3119" spans="2:24" ht="11" outlineLevel="1" x14ac:dyDescent="0.15">
      <c r="B3119" t="s">
        <v>2268</v>
      </c>
      <c r="C3119" t="s">
        <v>2269</v>
      </c>
      <c r="D3119" t="s">
        <v>1410</v>
      </c>
      <c r="E3119" t="s">
        <v>10655</v>
      </c>
      <c r="F3119" t="s">
        <v>12990</v>
      </c>
      <c r="G3119" t="s">
        <v>1412</v>
      </c>
      <c r="H3119" s="17">
        <v>44952</v>
      </c>
      <c r="I3119" s="15">
        <v>2023</v>
      </c>
      <c r="J3119" t="s">
        <v>10634</v>
      </c>
      <c r="K3119" s="5">
        <v>0</v>
      </c>
      <c r="L3119" t="s">
        <v>967</v>
      </c>
      <c r="M3119" t="s">
        <v>985</v>
      </c>
      <c r="N3119" t="s">
        <v>11711</v>
      </c>
      <c r="O3119" t="s">
        <v>796</v>
      </c>
      <c r="P3119" t="s">
        <v>10671</v>
      </c>
      <c r="Q3119" t="s">
        <v>10886</v>
      </c>
      <c r="R3119" t="s">
        <v>752</v>
      </c>
      <c r="S3119" t="s">
        <v>824</v>
      </c>
      <c r="T3119" t="s">
        <v>15759</v>
      </c>
      <c r="U3119" t="s">
        <v>965</v>
      </c>
      <c r="V3119" t="s">
        <v>10638</v>
      </c>
      <c r="W3119" t="s">
        <v>970</v>
      </c>
      <c r="X3119" t="s">
        <v>15769</v>
      </c>
    </row>
    <row r="3120" spans="2:24" ht="11" outlineLevel="1" x14ac:dyDescent="0.15">
      <c r="B3120" t="s">
        <v>2268</v>
      </c>
      <c r="C3120" t="s">
        <v>2269</v>
      </c>
      <c r="D3120" t="s">
        <v>1410</v>
      </c>
      <c r="E3120" t="s">
        <v>10649</v>
      </c>
      <c r="F3120" t="s">
        <v>12990</v>
      </c>
      <c r="G3120" t="s">
        <v>1412</v>
      </c>
      <c r="H3120" s="17">
        <v>44274</v>
      </c>
      <c r="I3120" s="15">
        <v>2021</v>
      </c>
      <c r="J3120" t="s">
        <v>10634</v>
      </c>
      <c r="K3120" s="5">
        <v>672772.81</v>
      </c>
      <c r="L3120" t="s">
        <v>967</v>
      </c>
      <c r="M3120" t="s">
        <v>985</v>
      </c>
      <c r="N3120" t="s">
        <v>11711</v>
      </c>
      <c r="O3120" t="s">
        <v>796</v>
      </c>
      <c r="P3120" t="s">
        <v>10671</v>
      </c>
      <c r="Q3120" t="s">
        <v>10685</v>
      </c>
      <c r="R3120" t="s">
        <v>752</v>
      </c>
      <c r="S3120" t="s">
        <v>824</v>
      </c>
      <c r="T3120" t="s">
        <v>15770</v>
      </c>
      <c r="U3120" t="s">
        <v>965</v>
      </c>
      <c r="V3120" t="s">
        <v>10638</v>
      </c>
      <c r="W3120" t="s">
        <v>970</v>
      </c>
      <c r="X3120" t="s">
        <v>15771</v>
      </c>
    </row>
    <row r="3121" spans="2:24" ht="11" outlineLevel="1" x14ac:dyDescent="0.15">
      <c r="B3121" t="s">
        <v>2268</v>
      </c>
      <c r="C3121" t="s">
        <v>2269</v>
      </c>
      <c r="D3121" t="s">
        <v>1410</v>
      </c>
      <c r="E3121" t="s">
        <v>10652</v>
      </c>
      <c r="F3121" t="s">
        <v>12990</v>
      </c>
      <c r="G3121" t="s">
        <v>1412</v>
      </c>
      <c r="H3121" s="17">
        <v>44524</v>
      </c>
      <c r="I3121" s="15">
        <v>2022</v>
      </c>
      <c r="J3121" t="s">
        <v>10634</v>
      </c>
      <c r="K3121" s="5">
        <v>0</v>
      </c>
      <c r="L3121" t="s">
        <v>967</v>
      </c>
      <c r="M3121" t="s">
        <v>985</v>
      </c>
      <c r="N3121" t="s">
        <v>11711</v>
      </c>
      <c r="O3121" t="s">
        <v>796</v>
      </c>
      <c r="P3121" t="s">
        <v>10671</v>
      </c>
      <c r="Q3121" t="s">
        <v>10886</v>
      </c>
      <c r="R3121" t="s">
        <v>752</v>
      </c>
      <c r="S3121" t="s">
        <v>824</v>
      </c>
      <c r="T3121" t="s">
        <v>15772</v>
      </c>
      <c r="U3121" t="s">
        <v>965</v>
      </c>
      <c r="V3121" t="s">
        <v>10638</v>
      </c>
      <c r="W3121" t="s">
        <v>970</v>
      </c>
      <c r="X3121" t="s">
        <v>15773</v>
      </c>
    </row>
    <row r="3122" spans="2:24" ht="11" outlineLevel="1" x14ac:dyDescent="0.15">
      <c r="B3122" t="s">
        <v>2268</v>
      </c>
      <c r="C3122" t="s">
        <v>2269</v>
      </c>
      <c r="D3122" t="s">
        <v>1410</v>
      </c>
      <c r="E3122" t="s">
        <v>10767</v>
      </c>
      <c r="F3122" t="s">
        <v>12990</v>
      </c>
      <c r="G3122" t="s">
        <v>1412</v>
      </c>
      <c r="H3122" s="17">
        <v>45337</v>
      </c>
      <c r="I3122" s="15">
        <v>2024</v>
      </c>
      <c r="J3122" t="s">
        <v>10634</v>
      </c>
      <c r="K3122" s="5">
        <v>-24200.66</v>
      </c>
      <c r="L3122" t="s">
        <v>967</v>
      </c>
      <c r="M3122" t="s">
        <v>985</v>
      </c>
      <c r="N3122" t="s">
        <v>11711</v>
      </c>
      <c r="O3122" t="s">
        <v>796</v>
      </c>
      <c r="P3122" t="s">
        <v>10671</v>
      </c>
      <c r="Q3122" t="s">
        <v>10886</v>
      </c>
      <c r="R3122" t="s">
        <v>752</v>
      </c>
      <c r="S3122" t="s">
        <v>824</v>
      </c>
      <c r="T3122" t="s">
        <v>15763</v>
      </c>
      <c r="U3122" t="s">
        <v>965</v>
      </c>
      <c r="V3122" t="s">
        <v>10638</v>
      </c>
      <c r="W3122" t="s">
        <v>970</v>
      </c>
      <c r="X3122" t="s">
        <v>15774</v>
      </c>
    </row>
    <row r="3123" spans="2:24" ht="11" outlineLevel="1" x14ac:dyDescent="0.15">
      <c r="B3123" t="s">
        <v>2271</v>
      </c>
      <c r="C3123" t="s">
        <v>2272</v>
      </c>
      <c r="D3123" t="s">
        <v>312</v>
      </c>
      <c r="E3123" t="s">
        <v>10649</v>
      </c>
      <c r="F3123" t="s">
        <v>15108</v>
      </c>
      <c r="G3123" t="s">
        <v>2023</v>
      </c>
      <c r="H3123" s="17">
        <v>44448</v>
      </c>
      <c r="I3123" s="15">
        <v>2021</v>
      </c>
      <c r="J3123" t="s">
        <v>10634</v>
      </c>
      <c r="K3123" s="5">
        <v>817960.84</v>
      </c>
      <c r="L3123" t="s">
        <v>967</v>
      </c>
      <c r="M3123" t="s">
        <v>985</v>
      </c>
      <c r="N3123" t="s">
        <v>10635</v>
      </c>
      <c r="O3123" t="s">
        <v>796</v>
      </c>
      <c r="P3123" t="s">
        <v>10671</v>
      </c>
      <c r="Q3123" t="s">
        <v>10671</v>
      </c>
      <c r="R3123" t="s">
        <v>755</v>
      </c>
      <c r="S3123" t="s">
        <v>795</v>
      </c>
      <c r="T3123" t="s">
        <v>15775</v>
      </c>
      <c r="U3123" t="s">
        <v>965</v>
      </c>
      <c r="V3123" t="s">
        <v>10638</v>
      </c>
      <c r="W3123" t="s">
        <v>970</v>
      </c>
      <c r="X3123" t="s">
        <v>15776</v>
      </c>
    </row>
    <row r="3124" spans="2:24" ht="11" outlineLevel="1" x14ac:dyDescent="0.15">
      <c r="B3124" t="s">
        <v>2271</v>
      </c>
      <c r="C3124" t="s">
        <v>2272</v>
      </c>
      <c r="D3124" t="s">
        <v>312</v>
      </c>
      <c r="E3124" t="s">
        <v>10664</v>
      </c>
      <c r="F3124" t="s">
        <v>15108</v>
      </c>
      <c r="G3124" t="s">
        <v>2023</v>
      </c>
      <c r="H3124" s="17">
        <v>44544</v>
      </c>
      <c r="I3124" s="15">
        <v>2022</v>
      </c>
      <c r="J3124" t="s">
        <v>10634</v>
      </c>
      <c r="K3124" s="5">
        <v>0</v>
      </c>
      <c r="L3124" t="s">
        <v>967</v>
      </c>
      <c r="M3124" t="s">
        <v>985</v>
      </c>
      <c r="N3124" t="s">
        <v>10635</v>
      </c>
      <c r="O3124" t="s">
        <v>796</v>
      </c>
      <c r="P3124" t="s">
        <v>10671</v>
      </c>
      <c r="Q3124" t="s">
        <v>10671</v>
      </c>
      <c r="R3124" t="s">
        <v>755</v>
      </c>
      <c r="S3124" t="s">
        <v>795</v>
      </c>
      <c r="T3124" t="s">
        <v>15775</v>
      </c>
      <c r="U3124" t="s">
        <v>965</v>
      </c>
      <c r="V3124" t="s">
        <v>10638</v>
      </c>
      <c r="W3124" t="s">
        <v>970</v>
      </c>
      <c r="X3124" t="s">
        <v>15777</v>
      </c>
    </row>
    <row r="3125" spans="2:24" ht="11" outlineLevel="1" x14ac:dyDescent="0.15">
      <c r="B3125" t="s">
        <v>2271</v>
      </c>
      <c r="C3125" t="s">
        <v>2272</v>
      </c>
      <c r="D3125" t="s">
        <v>312</v>
      </c>
      <c r="E3125" t="s">
        <v>10632</v>
      </c>
      <c r="F3125" t="s">
        <v>15108</v>
      </c>
      <c r="G3125" t="s">
        <v>2023</v>
      </c>
      <c r="H3125" s="17">
        <v>44669</v>
      </c>
      <c r="I3125" s="15">
        <v>2022</v>
      </c>
      <c r="J3125" t="s">
        <v>10634</v>
      </c>
      <c r="K3125" s="5">
        <v>0</v>
      </c>
      <c r="L3125" t="s">
        <v>967</v>
      </c>
      <c r="M3125" t="s">
        <v>985</v>
      </c>
      <c r="N3125" t="s">
        <v>10635</v>
      </c>
      <c r="O3125" t="s">
        <v>796</v>
      </c>
      <c r="P3125" t="s">
        <v>10671</v>
      </c>
      <c r="Q3125" t="s">
        <v>10671</v>
      </c>
      <c r="R3125" t="s">
        <v>755</v>
      </c>
      <c r="S3125" t="s">
        <v>795</v>
      </c>
      <c r="T3125" t="s">
        <v>15775</v>
      </c>
      <c r="U3125" t="s">
        <v>965</v>
      </c>
      <c r="V3125" t="s">
        <v>10638</v>
      </c>
      <c r="W3125" t="s">
        <v>970</v>
      </c>
      <c r="X3125" t="s">
        <v>15778</v>
      </c>
    </row>
    <row r="3126" spans="2:24" ht="11" outlineLevel="1" x14ac:dyDescent="0.15">
      <c r="B3126" t="s">
        <v>2271</v>
      </c>
      <c r="C3126" t="s">
        <v>2272</v>
      </c>
      <c r="D3126" t="s">
        <v>312</v>
      </c>
      <c r="E3126" t="s">
        <v>10652</v>
      </c>
      <c r="F3126" t="s">
        <v>15108</v>
      </c>
      <c r="G3126" t="s">
        <v>2023</v>
      </c>
      <c r="H3126" s="17">
        <v>44497</v>
      </c>
      <c r="I3126" s="15">
        <v>2022</v>
      </c>
      <c r="J3126" t="s">
        <v>10634</v>
      </c>
      <c r="K3126" s="5">
        <v>0</v>
      </c>
      <c r="L3126" t="s">
        <v>967</v>
      </c>
      <c r="M3126" t="s">
        <v>985</v>
      </c>
      <c r="N3126" t="s">
        <v>10635</v>
      </c>
      <c r="O3126" t="s">
        <v>796</v>
      </c>
      <c r="P3126" t="s">
        <v>10671</v>
      </c>
      <c r="Q3126" t="s">
        <v>10671</v>
      </c>
      <c r="R3126" t="s">
        <v>755</v>
      </c>
      <c r="S3126" t="s">
        <v>795</v>
      </c>
      <c r="T3126" t="s">
        <v>15775</v>
      </c>
      <c r="U3126" t="s">
        <v>965</v>
      </c>
      <c r="V3126" t="s">
        <v>10638</v>
      </c>
      <c r="W3126" t="s">
        <v>970</v>
      </c>
      <c r="X3126" t="s">
        <v>15779</v>
      </c>
    </row>
    <row r="3127" spans="2:24" ht="11" outlineLevel="1" x14ac:dyDescent="0.15">
      <c r="B3127" t="s">
        <v>2271</v>
      </c>
      <c r="C3127" t="s">
        <v>2272</v>
      </c>
      <c r="D3127" t="s">
        <v>312</v>
      </c>
      <c r="E3127" t="s">
        <v>10643</v>
      </c>
      <c r="F3127" t="s">
        <v>15108</v>
      </c>
      <c r="G3127" t="s">
        <v>2023</v>
      </c>
      <c r="H3127" s="17">
        <v>44567</v>
      </c>
      <c r="I3127" s="15">
        <v>2022</v>
      </c>
      <c r="J3127" t="s">
        <v>10634</v>
      </c>
      <c r="K3127" s="5">
        <v>1204.67</v>
      </c>
      <c r="L3127" t="s">
        <v>967</v>
      </c>
      <c r="M3127" t="s">
        <v>985</v>
      </c>
      <c r="N3127" t="s">
        <v>10635</v>
      </c>
      <c r="O3127" t="s">
        <v>796</v>
      </c>
      <c r="P3127" t="s">
        <v>10671</v>
      </c>
      <c r="Q3127" t="s">
        <v>10671</v>
      </c>
      <c r="R3127" t="s">
        <v>755</v>
      </c>
      <c r="S3127" t="s">
        <v>795</v>
      </c>
      <c r="T3127" t="s">
        <v>15775</v>
      </c>
      <c r="U3127" t="s">
        <v>965</v>
      </c>
      <c r="V3127" t="s">
        <v>10638</v>
      </c>
      <c r="W3127" t="s">
        <v>970</v>
      </c>
      <c r="X3127" t="s">
        <v>15780</v>
      </c>
    </row>
    <row r="3128" spans="2:24" ht="11" outlineLevel="1" x14ac:dyDescent="0.15">
      <c r="B3128" t="s">
        <v>2274</v>
      </c>
      <c r="C3128" t="s">
        <v>2275</v>
      </c>
      <c r="E3128" t="s">
        <v>10649</v>
      </c>
      <c r="F3128" t="s">
        <v>15781</v>
      </c>
      <c r="G3128" t="s">
        <v>1807</v>
      </c>
      <c r="H3128" s="17">
        <v>44882</v>
      </c>
      <c r="I3128" s="15">
        <v>2023</v>
      </c>
      <c r="J3128" t="s">
        <v>10634</v>
      </c>
      <c r="K3128" s="5">
        <v>816046</v>
      </c>
      <c r="L3128" t="s">
        <v>967</v>
      </c>
      <c r="M3128" t="s">
        <v>1141</v>
      </c>
      <c r="N3128" t="s">
        <v>10635</v>
      </c>
      <c r="O3128" t="s">
        <v>825</v>
      </c>
      <c r="P3128" t="s">
        <v>15782</v>
      </c>
      <c r="R3128" t="s">
        <v>738</v>
      </c>
      <c r="S3128" t="s">
        <v>803</v>
      </c>
      <c r="T3128" t="s">
        <v>15783</v>
      </c>
      <c r="U3128" t="s">
        <v>965</v>
      </c>
      <c r="V3128" t="s">
        <v>10638</v>
      </c>
      <c r="W3128" t="s">
        <v>970</v>
      </c>
      <c r="X3128" t="s">
        <v>15784</v>
      </c>
    </row>
    <row r="3129" spans="2:24" ht="11" outlineLevel="1" x14ac:dyDescent="0.15">
      <c r="B3129" t="s">
        <v>2274</v>
      </c>
      <c r="C3129" t="s">
        <v>2275</v>
      </c>
      <c r="E3129" t="s">
        <v>10652</v>
      </c>
      <c r="F3129" t="s">
        <v>15781</v>
      </c>
      <c r="G3129" t="s">
        <v>1807</v>
      </c>
      <c r="H3129" s="17">
        <v>44922</v>
      </c>
      <c r="I3129" s="15">
        <v>2023</v>
      </c>
      <c r="J3129" t="s">
        <v>10634</v>
      </c>
      <c r="K3129" s="5">
        <v>0</v>
      </c>
      <c r="L3129" t="s">
        <v>967</v>
      </c>
      <c r="M3129" t="s">
        <v>1141</v>
      </c>
      <c r="N3129" t="s">
        <v>10635</v>
      </c>
      <c r="O3129" t="s">
        <v>825</v>
      </c>
      <c r="P3129" t="s">
        <v>15782</v>
      </c>
      <c r="R3129" t="s">
        <v>738</v>
      </c>
      <c r="S3129" t="s">
        <v>803</v>
      </c>
      <c r="T3129" t="s">
        <v>15785</v>
      </c>
      <c r="U3129" t="s">
        <v>965</v>
      </c>
      <c r="V3129" t="s">
        <v>10638</v>
      </c>
      <c r="W3129" t="s">
        <v>970</v>
      </c>
      <c r="X3129" t="s">
        <v>15786</v>
      </c>
    </row>
    <row r="3130" spans="2:24" ht="11" outlineLevel="1" x14ac:dyDescent="0.15">
      <c r="B3130" t="s">
        <v>2277</v>
      </c>
      <c r="C3130" t="s">
        <v>2278</v>
      </c>
      <c r="D3130" t="s">
        <v>177</v>
      </c>
      <c r="E3130" t="s">
        <v>10956</v>
      </c>
      <c r="F3130" t="s">
        <v>11029</v>
      </c>
      <c r="G3130" t="s">
        <v>992</v>
      </c>
      <c r="H3130" s="17">
        <v>42599</v>
      </c>
      <c r="I3130" s="15">
        <v>2016</v>
      </c>
      <c r="J3130" t="s">
        <v>10634</v>
      </c>
      <c r="K3130" s="5">
        <v>0</v>
      </c>
      <c r="L3130" t="s">
        <v>967</v>
      </c>
      <c r="M3130" t="s">
        <v>985</v>
      </c>
      <c r="N3130" t="s">
        <v>10635</v>
      </c>
      <c r="O3130" t="s">
        <v>796</v>
      </c>
      <c r="P3130" t="s">
        <v>10671</v>
      </c>
      <c r="Q3130" t="s">
        <v>10671</v>
      </c>
      <c r="R3130" t="s">
        <v>739</v>
      </c>
      <c r="S3130" t="s">
        <v>795</v>
      </c>
      <c r="T3130" t="s">
        <v>15787</v>
      </c>
      <c r="U3130" t="s">
        <v>965</v>
      </c>
      <c r="V3130" t="s">
        <v>10638</v>
      </c>
      <c r="W3130" t="s">
        <v>970</v>
      </c>
      <c r="X3130" t="s">
        <v>15788</v>
      </c>
    </row>
    <row r="3131" spans="2:24" ht="11" outlineLevel="1" x14ac:dyDescent="0.15">
      <c r="B3131" t="s">
        <v>2277</v>
      </c>
      <c r="C3131" t="s">
        <v>2278</v>
      </c>
      <c r="D3131" t="s">
        <v>177</v>
      </c>
      <c r="E3131" t="s">
        <v>10950</v>
      </c>
      <c r="F3131" t="s">
        <v>11029</v>
      </c>
      <c r="G3131" t="s">
        <v>992</v>
      </c>
      <c r="H3131" s="17">
        <v>42556</v>
      </c>
      <c r="I3131" s="15">
        <v>2016</v>
      </c>
      <c r="J3131" t="s">
        <v>10634</v>
      </c>
      <c r="K3131" s="5">
        <v>0</v>
      </c>
      <c r="L3131" t="s">
        <v>967</v>
      </c>
      <c r="M3131" t="s">
        <v>985</v>
      </c>
      <c r="N3131" t="s">
        <v>10635</v>
      </c>
      <c r="O3131" t="s">
        <v>796</v>
      </c>
      <c r="P3131" t="s">
        <v>10671</v>
      </c>
      <c r="Q3131" t="s">
        <v>10671</v>
      </c>
      <c r="R3131" t="s">
        <v>739</v>
      </c>
      <c r="S3131" t="s">
        <v>795</v>
      </c>
      <c r="T3131" t="s">
        <v>15789</v>
      </c>
      <c r="U3131" t="s">
        <v>965</v>
      </c>
      <c r="V3131" t="s">
        <v>10638</v>
      </c>
      <c r="W3131" t="s">
        <v>970</v>
      </c>
      <c r="X3131" t="s">
        <v>15790</v>
      </c>
    </row>
    <row r="3132" spans="2:24" ht="11" outlineLevel="1" x14ac:dyDescent="0.15">
      <c r="B3132" t="s">
        <v>2277</v>
      </c>
      <c r="C3132" t="s">
        <v>2278</v>
      </c>
      <c r="D3132" t="s">
        <v>177</v>
      </c>
      <c r="E3132" t="s">
        <v>10649</v>
      </c>
      <c r="F3132" t="s">
        <v>11029</v>
      </c>
      <c r="G3132" t="s">
        <v>992</v>
      </c>
      <c r="H3132" s="17">
        <v>42485</v>
      </c>
      <c r="I3132" s="15">
        <v>2016</v>
      </c>
      <c r="J3132" t="s">
        <v>10634</v>
      </c>
      <c r="K3132" s="5">
        <v>888489</v>
      </c>
      <c r="L3132" t="s">
        <v>967</v>
      </c>
      <c r="M3132" t="s">
        <v>985</v>
      </c>
      <c r="N3132" t="s">
        <v>10635</v>
      </c>
      <c r="O3132" t="s">
        <v>796</v>
      </c>
      <c r="P3132" t="s">
        <v>10671</v>
      </c>
      <c r="Q3132" t="s">
        <v>10671</v>
      </c>
      <c r="R3132" t="s">
        <v>739</v>
      </c>
      <c r="S3132" t="s">
        <v>795</v>
      </c>
      <c r="T3132" t="s">
        <v>15791</v>
      </c>
      <c r="U3132" t="s">
        <v>965</v>
      </c>
      <c r="V3132" t="s">
        <v>10638</v>
      </c>
      <c r="W3132" t="s">
        <v>970</v>
      </c>
      <c r="X3132" t="s">
        <v>15792</v>
      </c>
    </row>
    <row r="3133" spans="2:24" ht="11" outlineLevel="1" x14ac:dyDescent="0.15">
      <c r="B3133" t="s">
        <v>2277</v>
      </c>
      <c r="C3133" t="s">
        <v>2278</v>
      </c>
      <c r="D3133" t="s">
        <v>177</v>
      </c>
      <c r="E3133" t="s">
        <v>10989</v>
      </c>
      <c r="F3133" t="s">
        <v>11029</v>
      </c>
      <c r="G3133" t="s">
        <v>992</v>
      </c>
      <c r="H3133" s="17">
        <v>42528</v>
      </c>
      <c r="I3133" s="15">
        <v>2016</v>
      </c>
      <c r="J3133" t="s">
        <v>10634</v>
      </c>
      <c r="K3133" s="5">
        <v>0</v>
      </c>
      <c r="L3133" t="s">
        <v>967</v>
      </c>
      <c r="M3133" t="s">
        <v>985</v>
      </c>
      <c r="N3133" t="s">
        <v>10635</v>
      </c>
      <c r="O3133" t="s">
        <v>796</v>
      </c>
      <c r="P3133" t="s">
        <v>10671</v>
      </c>
      <c r="Q3133" t="s">
        <v>10671</v>
      </c>
      <c r="R3133" t="s">
        <v>739</v>
      </c>
      <c r="S3133" t="s">
        <v>795</v>
      </c>
      <c r="T3133" t="s">
        <v>15793</v>
      </c>
      <c r="U3133" t="s">
        <v>965</v>
      </c>
      <c r="V3133" t="s">
        <v>10638</v>
      </c>
      <c r="W3133" t="s">
        <v>970</v>
      </c>
      <c r="X3133" t="s">
        <v>15794</v>
      </c>
    </row>
    <row r="3134" spans="2:24" ht="11" outlineLevel="1" x14ac:dyDescent="0.15">
      <c r="B3134" t="s">
        <v>2277</v>
      </c>
      <c r="C3134" t="s">
        <v>2278</v>
      </c>
      <c r="D3134" t="s">
        <v>177</v>
      </c>
      <c r="E3134" t="s">
        <v>10923</v>
      </c>
      <c r="F3134" t="s">
        <v>11029</v>
      </c>
      <c r="G3134" t="s">
        <v>992</v>
      </c>
      <c r="H3134" s="17">
        <v>42642</v>
      </c>
      <c r="I3134" s="15">
        <v>2016</v>
      </c>
      <c r="J3134" t="s">
        <v>10634</v>
      </c>
      <c r="K3134" s="5">
        <v>0</v>
      </c>
      <c r="L3134" t="s">
        <v>967</v>
      </c>
      <c r="M3134" t="s">
        <v>985</v>
      </c>
      <c r="N3134" t="s">
        <v>10635</v>
      </c>
      <c r="O3134" t="s">
        <v>796</v>
      </c>
      <c r="P3134" t="s">
        <v>10671</v>
      </c>
      <c r="Q3134" t="s">
        <v>10671</v>
      </c>
      <c r="R3134" t="s">
        <v>739</v>
      </c>
      <c r="S3134" t="s">
        <v>795</v>
      </c>
      <c r="T3134" t="s">
        <v>15795</v>
      </c>
      <c r="U3134" t="s">
        <v>965</v>
      </c>
      <c r="V3134" t="s">
        <v>10638</v>
      </c>
      <c r="W3134" t="s">
        <v>970</v>
      </c>
      <c r="X3134" t="s">
        <v>15796</v>
      </c>
    </row>
    <row r="3135" spans="2:24" ht="11" outlineLevel="1" x14ac:dyDescent="0.15">
      <c r="B3135" t="s">
        <v>2277</v>
      </c>
      <c r="C3135" t="s">
        <v>2278</v>
      </c>
      <c r="D3135" t="s">
        <v>177</v>
      </c>
      <c r="E3135" t="s">
        <v>10889</v>
      </c>
      <c r="F3135" t="s">
        <v>11029</v>
      </c>
      <c r="G3135" t="s">
        <v>992</v>
      </c>
      <c r="H3135" s="17">
        <v>42649</v>
      </c>
      <c r="I3135" s="15">
        <v>2017</v>
      </c>
      <c r="J3135" t="s">
        <v>10634</v>
      </c>
      <c r="K3135" s="5">
        <v>-77317.55</v>
      </c>
      <c r="L3135" t="s">
        <v>967</v>
      </c>
      <c r="M3135" t="s">
        <v>985</v>
      </c>
      <c r="N3135" t="s">
        <v>10635</v>
      </c>
      <c r="O3135" t="s">
        <v>796</v>
      </c>
      <c r="P3135" t="s">
        <v>10671</v>
      </c>
      <c r="Q3135" t="s">
        <v>10671</v>
      </c>
      <c r="R3135" t="s">
        <v>739</v>
      </c>
      <c r="S3135" t="s">
        <v>795</v>
      </c>
      <c r="T3135" t="s">
        <v>15797</v>
      </c>
      <c r="U3135" t="s">
        <v>965</v>
      </c>
      <c r="V3135" t="s">
        <v>10638</v>
      </c>
      <c r="W3135" t="s">
        <v>970</v>
      </c>
      <c r="X3135" t="s">
        <v>15798</v>
      </c>
    </row>
    <row r="3136" spans="2:24" ht="11" outlineLevel="1" x14ac:dyDescent="0.15">
      <c r="B3136" t="s">
        <v>2280</v>
      </c>
      <c r="C3136" t="s">
        <v>2080</v>
      </c>
      <c r="D3136" t="s">
        <v>188</v>
      </c>
      <c r="E3136" t="s">
        <v>10950</v>
      </c>
      <c r="F3136" t="s">
        <v>644</v>
      </c>
      <c r="G3136" t="s">
        <v>1926</v>
      </c>
      <c r="H3136" s="17">
        <v>43157</v>
      </c>
      <c r="I3136" s="15">
        <v>2018</v>
      </c>
      <c r="J3136" t="s">
        <v>10634</v>
      </c>
      <c r="K3136" s="5">
        <v>0</v>
      </c>
      <c r="L3136" t="s">
        <v>967</v>
      </c>
      <c r="M3136" t="s">
        <v>985</v>
      </c>
      <c r="N3136" t="s">
        <v>10635</v>
      </c>
      <c r="O3136" t="s">
        <v>804</v>
      </c>
      <c r="P3136" t="s">
        <v>11712</v>
      </c>
      <c r="Q3136" t="s">
        <v>11712</v>
      </c>
      <c r="R3136" t="s">
        <v>738</v>
      </c>
      <c r="S3136" t="s">
        <v>803</v>
      </c>
      <c r="T3136" t="s">
        <v>15799</v>
      </c>
      <c r="U3136" t="s">
        <v>965</v>
      </c>
      <c r="V3136" t="s">
        <v>10638</v>
      </c>
      <c r="W3136" t="s">
        <v>970</v>
      </c>
      <c r="X3136" t="s">
        <v>15800</v>
      </c>
    </row>
    <row r="3137" spans="2:24" ht="11" outlineLevel="1" x14ac:dyDescent="0.15">
      <c r="B3137" t="s">
        <v>2282</v>
      </c>
      <c r="C3137" t="s">
        <v>2283</v>
      </c>
      <c r="D3137" t="s">
        <v>180</v>
      </c>
      <c r="E3137" t="s">
        <v>10649</v>
      </c>
      <c r="F3137" t="s">
        <v>608</v>
      </c>
      <c r="G3137" t="s">
        <v>1184</v>
      </c>
      <c r="H3137" s="17">
        <v>45093</v>
      </c>
      <c r="I3137" s="15">
        <v>2023</v>
      </c>
      <c r="J3137" t="s">
        <v>10634</v>
      </c>
      <c r="K3137" s="5">
        <v>427731</v>
      </c>
      <c r="L3137" t="s">
        <v>967</v>
      </c>
      <c r="M3137" t="s">
        <v>985</v>
      </c>
      <c r="N3137" t="s">
        <v>10635</v>
      </c>
      <c r="O3137" t="s">
        <v>804</v>
      </c>
      <c r="P3137" t="s">
        <v>11969</v>
      </c>
      <c r="Q3137" t="s">
        <v>11435</v>
      </c>
      <c r="R3137" t="s">
        <v>744</v>
      </c>
      <c r="S3137" t="s">
        <v>795</v>
      </c>
      <c r="T3137" t="s">
        <v>15801</v>
      </c>
      <c r="U3137" t="s">
        <v>965</v>
      </c>
      <c r="V3137" t="s">
        <v>10638</v>
      </c>
      <c r="W3137" t="s">
        <v>970</v>
      </c>
      <c r="X3137" t="s">
        <v>15802</v>
      </c>
    </row>
    <row r="3138" spans="2:24" ht="11" outlineLevel="1" x14ac:dyDescent="0.15">
      <c r="B3138" t="s">
        <v>2282</v>
      </c>
      <c r="C3138" t="s">
        <v>2283</v>
      </c>
      <c r="D3138" t="s">
        <v>180</v>
      </c>
      <c r="E3138" t="s">
        <v>10652</v>
      </c>
      <c r="F3138" t="s">
        <v>608</v>
      </c>
      <c r="G3138" t="s">
        <v>1184</v>
      </c>
      <c r="H3138" s="17">
        <v>45106</v>
      </c>
      <c r="I3138" s="15">
        <v>2023</v>
      </c>
      <c r="J3138" t="s">
        <v>10634</v>
      </c>
      <c r="K3138" s="5">
        <v>376553</v>
      </c>
      <c r="L3138" t="s">
        <v>967</v>
      </c>
      <c r="M3138" t="s">
        <v>985</v>
      </c>
      <c r="N3138" t="s">
        <v>10635</v>
      </c>
      <c r="O3138" t="s">
        <v>804</v>
      </c>
      <c r="P3138" t="s">
        <v>11969</v>
      </c>
      <c r="Q3138" t="s">
        <v>11435</v>
      </c>
      <c r="R3138" t="s">
        <v>744</v>
      </c>
      <c r="S3138" t="s">
        <v>795</v>
      </c>
      <c r="T3138" t="s">
        <v>15801</v>
      </c>
      <c r="U3138" t="s">
        <v>965</v>
      </c>
      <c r="V3138" t="s">
        <v>10638</v>
      </c>
      <c r="W3138" t="s">
        <v>970</v>
      </c>
      <c r="X3138" t="s">
        <v>15803</v>
      </c>
    </row>
    <row r="3139" spans="2:24" ht="11" outlineLevel="1" x14ac:dyDescent="0.15">
      <c r="B3139" t="s">
        <v>2285</v>
      </c>
      <c r="C3139" t="s">
        <v>2286</v>
      </c>
      <c r="E3139" t="s">
        <v>10632</v>
      </c>
      <c r="F3139" t="s">
        <v>685</v>
      </c>
      <c r="G3139" t="s">
        <v>2058</v>
      </c>
      <c r="H3139" s="17">
        <v>42509</v>
      </c>
      <c r="I3139" s="15">
        <v>2016</v>
      </c>
      <c r="J3139" t="s">
        <v>10634</v>
      </c>
      <c r="K3139" s="5">
        <v>-5040.0600000000004</v>
      </c>
      <c r="L3139" t="s">
        <v>967</v>
      </c>
      <c r="M3139" t="s">
        <v>956</v>
      </c>
      <c r="N3139" t="s">
        <v>10635</v>
      </c>
      <c r="O3139" t="s">
        <v>796</v>
      </c>
      <c r="P3139" t="s">
        <v>12376</v>
      </c>
      <c r="Q3139" t="s">
        <v>12376</v>
      </c>
      <c r="R3139" t="s">
        <v>750</v>
      </c>
      <c r="S3139" t="s">
        <v>795</v>
      </c>
      <c r="T3139" t="s">
        <v>15804</v>
      </c>
      <c r="U3139" t="s">
        <v>965</v>
      </c>
      <c r="V3139" t="s">
        <v>10638</v>
      </c>
      <c r="W3139" t="s">
        <v>970</v>
      </c>
      <c r="X3139" t="s">
        <v>15805</v>
      </c>
    </row>
    <row r="3140" spans="2:24" ht="11" outlineLevel="1" x14ac:dyDescent="0.15">
      <c r="B3140" t="s">
        <v>2285</v>
      </c>
      <c r="C3140" t="s">
        <v>2286</v>
      </c>
      <c r="E3140" t="s">
        <v>10664</v>
      </c>
      <c r="F3140" t="s">
        <v>685</v>
      </c>
      <c r="G3140" t="s">
        <v>2058</v>
      </c>
      <c r="H3140" s="17">
        <v>42320</v>
      </c>
      <c r="I3140" s="15">
        <v>2016</v>
      </c>
      <c r="J3140" t="s">
        <v>10634</v>
      </c>
      <c r="K3140" s="5">
        <v>0</v>
      </c>
      <c r="L3140" t="s">
        <v>967</v>
      </c>
      <c r="M3140" t="s">
        <v>956</v>
      </c>
      <c r="N3140" t="s">
        <v>10635</v>
      </c>
      <c r="O3140" t="s">
        <v>796</v>
      </c>
      <c r="P3140" t="s">
        <v>12376</v>
      </c>
      <c r="Q3140" t="s">
        <v>12376</v>
      </c>
      <c r="R3140" t="s">
        <v>750</v>
      </c>
      <c r="S3140" t="s">
        <v>795</v>
      </c>
      <c r="T3140" t="s">
        <v>15806</v>
      </c>
      <c r="U3140" t="s">
        <v>965</v>
      </c>
      <c r="V3140" t="s">
        <v>10638</v>
      </c>
      <c r="W3140" t="s">
        <v>970</v>
      </c>
      <c r="X3140" t="s">
        <v>15807</v>
      </c>
    </row>
    <row r="3141" spans="2:24" ht="11" outlineLevel="1" x14ac:dyDescent="0.15">
      <c r="B3141" t="s">
        <v>2285</v>
      </c>
      <c r="C3141" t="s">
        <v>2286</v>
      </c>
      <c r="E3141" t="s">
        <v>10643</v>
      </c>
      <c r="F3141" t="s">
        <v>685</v>
      </c>
      <c r="G3141" t="s">
        <v>2058</v>
      </c>
      <c r="H3141" s="17">
        <v>42327</v>
      </c>
      <c r="I3141" s="15">
        <v>2016</v>
      </c>
      <c r="J3141" t="s">
        <v>10634</v>
      </c>
      <c r="K3141" s="5">
        <v>57459.96</v>
      </c>
      <c r="L3141" t="s">
        <v>967</v>
      </c>
      <c r="M3141" t="s">
        <v>956</v>
      </c>
      <c r="N3141" t="s">
        <v>10635</v>
      </c>
      <c r="O3141" t="s">
        <v>796</v>
      </c>
      <c r="P3141" t="s">
        <v>12376</v>
      </c>
      <c r="Q3141" t="s">
        <v>12376</v>
      </c>
      <c r="R3141" t="s">
        <v>750</v>
      </c>
      <c r="S3141" t="s">
        <v>795</v>
      </c>
      <c r="T3141" t="s">
        <v>15808</v>
      </c>
      <c r="U3141" t="s">
        <v>965</v>
      </c>
      <c r="V3141" t="s">
        <v>10638</v>
      </c>
      <c r="W3141" t="s">
        <v>970</v>
      </c>
      <c r="X3141" t="s">
        <v>15809</v>
      </c>
    </row>
    <row r="3142" spans="2:24" ht="11" outlineLevel="1" x14ac:dyDescent="0.15">
      <c r="B3142" t="s">
        <v>2285</v>
      </c>
      <c r="C3142" t="s">
        <v>2286</v>
      </c>
      <c r="E3142" t="s">
        <v>10652</v>
      </c>
      <c r="F3142" t="s">
        <v>685</v>
      </c>
      <c r="G3142" t="s">
        <v>2058</v>
      </c>
      <c r="H3142" s="17">
        <v>42262</v>
      </c>
      <c r="I3142" s="15">
        <v>2015</v>
      </c>
      <c r="J3142" t="s">
        <v>10634</v>
      </c>
      <c r="K3142" s="5">
        <v>0</v>
      </c>
      <c r="L3142" t="s">
        <v>967</v>
      </c>
      <c r="M3142" t="s">
        <v>956</v>
      </c>
      <c r="N3142" t="s">
        <v>10635</v>
      </c>
      <c r="O3142" t="s">
        <v>796</v>
      </c>
      <c r="P3142" t="s">
        <v>12376</v>
      </c>
      <c r="Q3142" t="s">
        <v>12376</v>
      </c>
      <c r="R3142" t="s">
        <v>750</v>
      </c>
      <c r="S3142" t="s">
        <v>795</v>
      </c>
      <c r="T3142" t="s">
        <v>15810</v>
      </c>
      <c r="U3142" t="s">
        <v>965</v>
      </c>
      <c r="V3142" t="s">
        <v>10638</v>
      </c>
      <c r="W3142" t="s">
        <v>970</v>
      </c>
      <c r="X3142" t="s">
        <v>15811</v>
      </c>
    </row>
    <row r="3143" spans="2:24" ht="11" outlineLevel="1" x14ac:dyDescent="0.15">
      <c r="B3143" t="s">
        <v>2285</v>
      </c>
      <c r="C3143" t="s">
        <v>2286</v>
      </c>
      <c r="E3143" t="s">
        <v>10649</v>
      </c>
      <c r="F3143" t="s">
        <v>685</v>
      </c>
      <c r="G3143" t="s">
        <v>2058</v>
      </c>
      <c r="H3143" s="17">
        <v>42243</v>
      </c>
      <c r="I3143" s="15">
        <v>2015</v>
      </c>
      <c r="J3143" t="s">
        <v>10634</v>
      </c>
      <c r="K3143" s="5">
        <v>750398.25</v>
      </c>
      <c r="L3143" t="s">
        <v>967</v>
      </c>
      <c r="M3143" t="s">
        <v>956</v>
      </c>
      <c r="N3143" t="s">
        <v>10635</v>
      </c>
      <c r="O3143" t="s">
        <v>796</v>
      </c>
      <c r="P3143" t="s">
        <v>12376</v>
      </c>
      <c r="Q3143" t="s">
        <v>12376</v>
      </c>
      <c r="R3143" t="s">
        <v>750</v>
      </c>
      <c r="S3143" t="s">
        <v>795</v>
      </c>
      <c r="T3143" t="s">
        <v>15812</v>
      </c>
      <c r="U3143" t="s">
        <v>965</v>
      </c>
      <c r="V3143" t="s">
        <v>10638</v>
      </c>
      <c r="W3143" t="s">
        <v>970</v>
      </c>
      <c r="X3143" t="s">
        <v>15813</v>
      </c>
    </row>
    <row r="3144" spans="2:24" ht="11" outlineLevel="1" x14ac:dyDescent="0.15">
      <c r="B3144" t="s">
        <v>2288</v>
      </c>
      <c r="C3144" t="s">
        <v>2289</v>
      </c>
      <c r="D3144" t="s">
        <v>295</v>
      </c>
      <c r="E3144" t="s">
        <v>10664</v>
      </c>
      <c r="F3144" t="s">
        <v>12674</v>
      </c>
      <c r="G3144" t="s">
        <v>1299</v>
      </c>
      <c r="H3144" s="17">
        <v>45558</v>
      </c>
      <c r="I3144" s="15">
        <v>2024</v>
      </c>
      <c r="J3144" t="s">
        <v>10634</v>
      </c>
      <c r="K3144" s="5">
        <v>200000</v>
      </c>
      <c r="L3144" t="s">
        <v>967</v>
      </c>
      <c r="M3144" t="s">
        <v>985</v>
      </c>
      <c r="N3144" t="s">
        <v>10635</v>
      </c>
      <c r="O3144" t="s">
        <v>796</v>
      </c>
      <c r="P3144" t="s">
        <v>10885</v>
      </c>
      <c r="Q3144" t="s">
        <v>10671</v>
      </c>
      <c r="R3144" t="s">
        <v>755</v>
      </c>
      <c r="S3144" t="s">
        <v>829</v>
      </c>
      <c r="T3144" t="s">
        <v>15814</v>
      </c>
      <c r="U3144" t="s">
        <v>965</v>
      </c>
      <c r="V3144" t="s">
        <v>10638</v>
      </c>
      <c r="W3144" t="s">
        <v>970</v>
      </c>
      <c r="X3144" t="s">
        <v>15815</v>
      </c>
    </row>
    <row r="3145" spans="2:24" ht="11" outlineLevel="1" x14ac:dyDescent="0.15">
      <c r="B3145" t="s">
        <v>2288</v>
      </c>
      <c r="C3145" t="s">
        <v>2289</v>
      </c>
      <c r="D3145" t="s">
        <v>295</v>
      </c>
      <c r="E3145" t="s">
        <v>10667</v>
      </c>
      <c r="F3145" t="s">
        <v>12674</v>
      </c>
      <c r="G3145" t="s">
        <v>1299</v>
      </c>
      <c r="H3145" s="17">
        <v>45602</v>
      </c>
      <c r="I3145" s="15">
        <v>2025</v>
      </c>
      <c r="J3145" t="s">
        <v>10634</v>
      </c>
      <c r="K3145" s="5">
        <v>0</v>
      </c>
      <c r="L3145" t="s">
        <v>967</v>
      </c>
      <c r="M3145" t="s">
        <v>985</v>
      </c>
      <c r="N3145" t="s">
        <v>10635</v>
      </c>
      <c r="O3145" t="s">
        <v>796</v>
      </c>
      <c r="P3145" t="s">
        <v>10885</v>
      </c>
      <c r="Q3145" t="s">
        <v>10671</v>
      </c>
      <c r="R3145" t="s">
        <v>755</v>
      </c>
      <c r="S3145" t="s">
        <v>829</v>
      </c>
      <c r="T3145" t="s">
        <v>15816</v>
      </c>
      <c r="U3145" t="s">
        <v>965</v>
      </c>
      <c r="V3145" t="s">
        <v>10638</v>
      </c>
      <c r="W3145" t="s">
        <v>970</v>
      </c>
      <c r="X3145" t="s">
        <v>15817</v>
      </c>
    </row>
    <row r="3146" spans="2:24" ht="11" outlineLevel="1" x14ac:dyDescent="0.15">
      <c r="B3146" t="s">
        <v>2288</v>
      </c>
      <c r="C3146" t="s">
        <v>2289</v>
      </c>
      <c r="D3146" t="s">
        <v>295</v>
      </c>
      <c r="E3146" t="s">
        <v>10649</v>
      </c>
      <c r="F3146" t="s">
        <v>12674</v>
      </c>
      <c r="G3146" t="s">
        <v>1299</v>
      </c>
      <c r="H3146" s="17">
        <v>45530</v>
      </c>
      <c r="I3146" s="15">
        <v>2024</v>
      </c>
      <c r="J3146" t="s">
        <v>10634</v>
      </c>
      <c r="K3146" s="5">
        <v>421946</v>
      </c>
      <c r="L3146" t="s">
        <v>967</v>
      </c>
      <c r="M3146" t="s">
        <v>985</v>
      </c>
      <c r="N3146" t="s">
        <v>10635</v>
      </c>
      <c r="O3146" t="s">
        <v>796</v>
      </c>
      <c r="P3146" t="s">
        <v>10885</v>
      </c>
      <c r="Q3146" t="s">
        <v>10671</v>
      </c>
      <c r="R3146" t="s">
        <v>755</v>
      </c>
      <c r="S3146" t="s">
        <v>829</v>
      </c>
      <c r="T3146" t="s">
        <v>15818</v>
      </c>
      <c r="U3146" t="s">
        <v>965</v>
      </c>
      <c r="V3146" t="s">
        <v>10638</v>
      </c>
      <c r="W3146" t="s">
        <v>970</v>
      </c>
      <c r="X3146" t="s">
        <v>15819</v>
      </c>
    </row>
    <row r="3147" spans="2:24" ht="11" outlineLevel="1" x14ac:dyDescent="0.15">
      <c r="B3147" t="s">
        <v>2288</v>
      </c>
      <c r="C3147" t="s">
        <v>2289</v>
      </c>
      <c r="D3147" t="s">
        <v>295</v>
      </c>
      <c r="E3147" t="s">
        <v>10643</v>
      </c>
      <c r="F3147" t="s">
        <v>12674</v>
      </c>
      <c r="G3147" t="s">
        <v>1299</v>
      </c>
      <c r="H3147" s="17">
        <v>45575</v>
      </c>
      <c r="I3147" s="15">
        <v>2025</v>
      </c>
      <c r="J3147" t="s">
        <v>10634</v>
      </c>
      <c r="K3147" s="5">
        <v>0</v>
      </c>
      <c r="L3147" t="s">
        <v>967</v>
      </c>
      <c r="M3147" t="s">
        <v>985</v>
      </c>
      <c r="N3147" t="s">
        <v>10635</v>
      </c>
      <c r="O3147" t="s">
        <v>796</v>
      </c>
      <c r="P3147" t="s">
        <v>10885</v>
      </c>
      <c r="Q3147" t="s">
        <v>10671</v>
      </c>
      <c r="R3147" t="s">
        <v>755</v>
      </c>
      <c r="S3147" t="s">
        <v>829</v>
      </c>
      <c r="T3147" t="s">
        <v>15820</v>
      </c>
      <c r="U3147" t="s">
        <v>965</v>
      </c>
      <c r="V3147" t="s">
        <v>10638</v>
      </c>
      <c r="W3147" t="s">
        <v>970</v>
      </c>
      <c r="X3147" t="s">
        <v>15821</v>
      </c>
    </row>
    <row r="3148" spans="2:24" ht="11" outlineLevel="1" x14ac:dyDescent="0.15">
      <c r="B3148" t="s">
        <v>2288</v>
      </c>
      <c r="C3148" t="s">
        <v>2289</v>
      </c>
      <c r="D3148" t="s">
        <v>295</v>
      </c>
      <c r="E3148" t="s">
        <v>10658</v>
      </c>
      <c r="F3148" t="s">
        <v>12674</v>
      </c>
      <c r="G3148" t="s">
        <v>1299</v>
      </c>
      <c r="H3148" s="17">
        <v>45638</v>
      </c>
      <c r="I3148" s="15">
        <v>2025</v>
      </c>
      <c r="J3148" t="s">
        <v>10634</v>
      </c>
      <c r="K3148" s="5">
        <v>-24277.81</v>
      </c>
      <c r="L3148" t="s">
        <v>967</v>
      </c>
      <c r="M3148" t="s">
        <v>985</v>
      </c>
      <c r="N3148" t="s">
        <v>10635</v>
      </c>
      <c r="O3148" t="s">
        <v>796</v>
      </c>
      <c r="P3148" t="s">
        <v>10885</v>
      </c>
      <c r="Q3148" t="s">
        <v>10671</v>
      </c>
      <c r="R3148" t="s">
        <v>755</v>
      </c>
      <c r="S3148" t="s">
        <v>829</v>
      </c>
      <c r="T3148" t="s">
        <v>15822</v>
      </c>
      <c r="U3148" t="s">
        <v>965</v>
      </c>
      <c r="V3148" t="s">
        <v>10638</v>
      </c>
      <c r="W3148" t="s">
        <v>970</v>
      </c>
      <c r="X3148" t="s">
        <v>15823</v>
      </c>
    </row>
    <row r="3149" spans="2:24" ht="11" outlineLevel="1" x14ac:dyDescent="0.15">
      <c r="B3149" t="s">
        <v>2288</v>
      </c>
      <c r="C3149" t="s">
        <v>2289</v>
      </c>
      <c r="D3149" t="s">
        <v>295</v>
      </c>
      <c r="E3149" t="s">
        <v>10632</v>
      </c>
      <c r="F3149" t="s">
        <v>12674</v>
      </c>
      <c r="G3149" t="s">
        <v>1299</v>
      </c>
      <c r="H3149" s="17">
        <v>45593</v>
      </c>
      <c r="I3149" s="15">
        <v>2025</v>
      </c>
      <c r="J3149" t="s">
        <v>10634</v>
      </c>
      <c r="K3149" s="5">
        <v>0</v>
      </c>
      <c r="L3149" t="s">
        <v>967</v>
      </c>
      <c r="M3149" t="s">
        <v>985</v>
      </c>
      <c r="N3149" t="s">
        <v>10635</v>
      </c>
      <c r="O3149" t="s">
        <v>796</v>
      </c>
      <c r="P3149" t="s">
        <v>10885</v>
      </c>
      <c r="Q3149" t="s">
        <v>10671</v>
      </c>
      <c r="R3149" t="s">
        <v>755</v>
      </c>
      <c r="S3149" t="s">
        <v>829</v>
      </c>
      <c r="T3149" t="s">
        <v>15816</v>
      </c>
      <c r="U3149" t="s">
        <v>965</v>
      </c>
      <c r="V3149" t="s">
        <v>10638</v>
      </c>
      <c r="W3149" t="s">
        <v>970</v>
      </c>
      <c r="X3149" t="s">
        <v>15824</v>
      </c>
    </row>
    <row r="3150" spans="2:24" ht="11" outlineLevel="1" x14ac:dyDescent="0.15">
      <c r="B3150" t="s">
        <v>2288</v>
      </c>
      <c r="C3150" t="s">
        <v>2289</v>
      </c>
      <c r="D3150" t="s">
        <v>295</v>
      </c>
      <c r="E3150" t="s">
        <v>10652</v>
      </c>
      <c r="F3150" t="s">
        <v>12674</v>
      </c>
      <c r="G3150" t="s">
        <v>1299</v>
      </c>
      <c r="H3150" s="17">
        <v>45551</v>
      </c>
      <c r="I3150" s="15">
        <v>2024</v>
      </c>
      <c r="J3150" t="s">
        <v>10634</v>
      </c>
      <c r="K3150" s="5">
        <v>200000</v>
      </c>
      <c r="L3150" t="s">
        <v>967</v>
      </c>
      <c r="M3150" t="s">
        <v>985</v>
      </c>
      <c r="N3150" t="s">
        <v>10635</v>
      </c>
      <c r="O3150" t="s">
        <v>796</v>
      </c>
      <c r="P3150" t="s">
        <v>10885</v>
      </c>
      <c r="Q3150" t="s">
        <v>10671</v>
      </c>
      <c r="R3150" t="s">
        <v>755</v>
      </c>
      <c r="S3150" t="s">
        <v>829</v>
      </c>
      <c r="T3150" t="s">
        <v>15825</v>
      </c>
      <c r="U3150" t="s">
        <v>965</v>
      </c>
      <c r="V3150" t="s">
        <v>10638</v>
      </c>
      <c r="W3150" t="s">
        <v>970</v>
      </c>
      <c r="X3150" t="s">
        <v>15826</v>
      </c>
    </row>
    <row r="3151" spans="2:24" ht="11" outlineLevel="1" x14ac:dyDescent="0.15">
      <c r="B3151" t="s">
        <v>2291</v>
      </c>
      <c r="C3151" t="s">
        <v>2292</v>
      </c>
      <c r="D3151" t="s">
        <v>238</v>
      </c>
      <c r="E3151" t="s">
        <v>10649</v>
      </c>
      <c r="F3151" t="s">
        <v>15827</v>
      </c>
      <c r="G3151" t="s">
        <v>2293</v>
      </c>
      <c r="H3151" s="17">
        <v>45810</v>
      </c>
      <c r="I3151" s="15">
        <v>2025</v>
      </c>
      <c r="J3151" t="s">
        <v>10634</v>
      </c>
      <c r="K3151" s="5">
        <v>796800</v>
      </c>
      <c r="L3151" t="s">
        <v>967</v>
      </c>
      <c r="M3151" t="s">
        <v>985</v>
      </c>
      <c r="N3151" t="s">
        <v>10635</v>
      </c>
      <c r="O3151" t="s">
        <v>818</v>
      </c>
      <c r="P3151" t="s">
        <v>11434</v>
      </c>
      <c r="Q3151" t="s">
        <v>11435</v>
      </c>
      <c r="R3151" t="s">
        <v>740</v>
      </c>
      <c r="S3151" t="s">
        <v>795</v>
      </c>
      <c r="T3151" t="s">
        <v>15828</v>
      </c>
      <c r="U3151" t="s">
        <v>965</v>
      </c>
      <c r="V3151" t="s">
        <v>10638</v>
      </c>
      <c r="W3151" t="s">
        <v>970</v>
      </c>
      <c r="X3151" t="s">
        <v>15829</v>
      </c>
    </row>
    <row r="3152" spans="2:24" ht="11" outlineLevel="1" x14ac:dyDescent="0.15">
      <c r="B3152" t="s">
        <v>2291</v>
      </c>
      <c r="C3152" t="s">
        <v>2292</v>
      </c>
      <c r="D3152" t="s">
        <v>238</v>
      </c>
      <c r="E3152" t="s">
        <v>10652</v>
      </c>
      <c r="F3152" t="s">
        <v>15827</v>
      </c>
      <c r="G3152" t="s">
        <v>2293</v>
      </c>
      <c r="H3152" s="17">
        <v>46010</v>
      </c>
      <c r="I3152" s="15">
        <v>2026</v>
      </c>
      <c r="J3152" t="s">
        <v>10634</v>
      </c>
      <c r="K3152" s="5">
        <v>0</v>
      </c>
      <c r="L3152" t="s">
        <v>967</v>
      </c>
      <c r="M3152" t="s">
        <v>985</v>
      </c>
      <c r="N3152" t="s">
        <v>10635</v>
      </c>
      <c r="O3152" t="s">
        <v>818</v>
      </c>
      <c r="P3152" t="s">
        <v>11434</v>
      </c>
      <c r="Q3152" t="s">
        <v>11434</v>
      </c>
      <c r="R3152" t="s">
        <v>740</v>
      </c>
      <c r="S3152" t="s">
        <v>795</v>
      </c>
      <c r="T3152" t="s">
        <v>15830</v>
      </c>
      <c r="U3152" t="s">
        <v>965</v>
      </c>
      <c r="V3152" t="s">
        <v>10638</v>
      </c>
      <c r="W3152" t="s">
        <v>970</v>
      </c>
      <c r="X3152" t="s">
        <v>15831</v>
      </c>
    </row>
    <row r="3153" spans="2:24" ht="11" outlineLevel="1" x14ac:dyDescent="0.15">
      <c r="B3153" t="s">
        <v>2295</v>
      </c>
      <c r="C3153" t="s">
        <v>2296</v>
      </c>
      <c r="D3153" t="s">
        <v>238</v>
      </c>
      <c r="E3153" t="s">
        <v>10649</v>
      </c>
      <c r="F3153" t="s">
        <v>15827</v>
      </c>
      <c r="G3153" t="s">
        <v>2293</v>
      </c>
      <c r="H3153" s="17">
        <v>45681</v>
      </c>
      <c r="I3153" s="15">
        <v>2025</v>
      </c>
      <c r="J3153" t="s">
        <v>10634</v>
      </c>
      <c r="K3153" s="5">
        <v>796800</v>
      </c>
      <c r="L3153" t="s">
        <v>967</v>
      </c>
      <c r="M3153" t="s">
        <v>985</v>
      </c>
      <c r="N3153" t="s">
        <v>10635</v>
      </c>
      <c r="O3153" t="s">
        <v>818</v>
      </c>
      <c r="P3153" t="s">
        <v>11434</v>
      </c>
      <c r="Q3153" t="s">
        <v>11435</v>
      </c>
      <c r="R3153" t="s">
        <v>740</v>
      </c>
      <c r="S3153" t="s">
        <v>795</v>
      </c>
      <c r="T3153" t="s">
        <v>15832</v>
      </c>
      <c r="U3153" t="s">
        <v>965</v>
      </c>
      <c r="V3153" t="s">
        <v>10638</v>
      </c>
      <c r="W3153" t="s">
        <v>970</v>
      </c>
      <c r="X3153" t="s">
        <v>15833</v>
      </c>
    </row>
    <row r="3154" spans="2:24" ht="11" outlineLevel="1" x14ac:dyDescent="0.15">
      <c r="B3154" t="s">
        <v>2298</v>
      </c>
      <c r="C3154" t="s">
        <v>2299</v>
      </c>
      <c r="D3154" t="s">
        <v>238</v>
      </c>
      <c r="E3154" t="s">
        <v>10652</v>
      </c>
      <c r="F3154" t="s">
        <v>15827</v>
      </c>
      <c r="G3154" t="s">
        <v>2293</v>
      </c>
      <c r="H3154" s="17">
        <v>46035</v>
      </c>
      <c r="I3154" s="15">
        <v>2026</v>
      </c>
      <c r="J3154" t="s">
        <v>10634</v>
      </c>
      <c r="K3154" s="5">
        <v>-123.07</v>
      </c>
      <c r="L3154" t="s">
        <v>967</v>
      </c>
      <c r="M3154" t="s">
        <v>985</v>
      </c>
      <c r="N3154" t="s">
        <v>10635</v>
      </c>
      <c r="O3154" t="s">
        <v>818</v>
      </c>
      <c r="P3154" t="s">
        <v>11434</v>
      </c>
      <c r="Q3154" t="s">
        <v>11434</v>
      </c>
      <c r="R3154" t="s">
        <v>740</v>
      </c>
      <c r="S3154" t="s">
        <v>795</v>
      </c>
      <c r="T3154" t="s">
        <v>15834</v>
      </c>
      <c r="U3154" t="s">
        <v>965</v>
      </c>
      <c r="V3154" t="s">
        <v>10638</v>
      </c>
      <c r="W3154" t="s">
        <v>970</v>
      </c>
      <c r="X3154" t="s">
        <v>15835</v>
      </c>
    </row>
    <row r="3155" spans="2:24" ht="11" outlineLevel="1" x14ac:dyDescent="0.15">
      <c r="B3155" t="s">
        <v>2298</v>
      </c>
      <c r="C3155" t="s">
        <v>2299</v>
      </c>
      <c r="D3155" t="s">
        <v>238</v>
      </c>
      <c r="E3155" t="s">
        <v>10649</v>
      </c>
      <c r="F3155" t="s">
        <v>15827</v>
      </c>
      <c r="G3155" t="s">
        <v>2293</v>
      </c>
      <c r="H3155" s="17">
        <v>45532</v>
      </c>
      <c r="I3155" s="15">
        <v>2024</v>
      </c>
      <c r="J3155" t="s">
        <v>10634</v>
      </c>
      <c r="K3155" s="5">
        <v>796800</v>
      </c>
      <c r="L3155" t="s">
        <v>967</v>
      </c>
      <c r="M3155" t="s">
        <v>985</v>
      </c>
      <c r="N3155" t="s">
        <v>10635</v>
      </c>
      <c r="O3155" t="s">
        <v>818</v>
      </c>
      <c r="P3155" t="s">
        <v>11434</v>
      </c>
      <c r="Q3155" t="s">
        <v>11435</v>
      </c>
      <c r="R3155" t="s">
        <v>740</v>
      </c>
      <c r="S3155" t="s">
        <v>795</v>
      </c>
      <c r="T3155" t="s">
        <v>15836</v>
      </c>
      <c r="U3155" t="s">
        <v>965</v>
      </c>
      <c r="V3155" t="s">
        <v>10638</v>
      </c>
      <c r="W3155" t="s">
        <v>970</v>
      </c>
      <c r="X3155" t="s">
        <v>15837</v>
      </c>
    </row>
    <row r="3156" spans="2:24" ht="11" outlineLevel="1" x14ac:dyDescent="0.15">
      <c r="B3156" t="s">
        <v>2301</v>
      </c>
      <c r="C3156" t="s">
        <v>1199</v>
      </c>
      <c r="D3156" t="s">
        <v>248</v>
      </c>
      <c r="E3156" t="s">
        <v>10649</v>
      </c>
      <c r="F3156" t="s">
        <v>15827</v>
      </c>
      <c r="G3156" t="s">
        <v>2293</v>
      </c>
      <c r="H3156" s="17">
        <v>42879</v>
      </c>
      <c r="I3156" s="15">
        <v>2017</v>
      </c>
      <c r="J3156" t="s">
        <v>10634</v>
      </c>
      <c r="K3156" s="5">
        <v>807200</v>
      </c>
      <c r="L3156" t="s">
        <v>967</v>
      </c>
      <c r="M3156" t="s">
        <v>985</v>
      </c>
      <c r="N3156" t="s">
        <v>10635</v>
      </c>
      <c r="O3156" t="s">
        <v>818</v>
      </c>
      <c r="P3156" t="s">
        <v>11434</v>
      </c>
      <c r="R3156" t="s">
        <v>740</v>
      </c>
      <c r="S3156" t="s">
        <v>795</v>
      </c>
      <c r="T3156" t="s">
        <v>15838</v>
      </c>
      <c r="U3156" t="s">
        <v>965</v>
      </c>
      <c r="V3156" t="s">
        <v>10638</v>
      </c>
      <c r="W3156" t="s">
        <v>970</v>
      </c>
      <c r="X3156" t="s">
        <v>15839</v>
      </c>
    </row>
    <row r="3157" spans="2:24" ht="11" outlineLevel="1" x14ac:dyDescent="0.15">
      <c r="B3157" t="s">
        <v>2301</v>
      </c>
      <c r="C3157" t="s">
        <v>1199</v>
      </c>
      <c r="D3157" t="s">
        <v>248</v>
      </c>
      <c r="E3157" t="s">
        <v>10989</v>
      </c>
      <c r="F3157" t="s">
        <v>15827</v>
      </c>
      <c r="G3157" t="s">
        <v>2293</v>
      </c>
      <c r="H3157" s="17">
        <v>43896</v>
      </c>
      <c r="I3157" s="15">
        <v>2020</v>
      </c>
      <c r="J3157" t="s">
        <v>10634</v>
      </c>
      <c r="K3157" s="5">
        <v>-10952.96</v>
      </c>
      <c r="L3157" t="s">
        <v>967</v>
      </c>
      <c r="M3157" t="s">
        <v>985</v>
      </c>
      <c r="N3157" t="s">
        <v>10635</v>
      </c>
      <c r="O3157" t="s">
        <v>818</v>
      </c>
      <c r="P3157" t="s">
        <v>11434</v>
      </c>
      <c r="Q3157" t="s">
        <v>11434</v>
      </c>
      <c r="R3157" t="s">
        <v>740</v>
      </c>
      <c r="S3157" t="s">
        <v>795</v>
      </c>
      <c r="T3157" t="s">
        <v>15840</v>
      </c>
      <c r="U3157" t="s">
        <v>965</v>
      </c>
      <c r="V3157" t="s">
        <v>10638</v>
      </c>
      <c r="W3157" t="s">
        <v>970</v>
      </c>
      <c r="X3157" t="s">
        <v>15841</v>
      </c>
    </row>
    <row r="3158" spans="2:24" ht="11" outlineLevel="1" x14ac:dyDescent="0.15">
      <c r="B3158" t="s">
        <v>2303</v>
      </c>
      <c r="C3158" t="s">
        <v>1698</v>
      </c>
      <c r="D3158" t="s">
        <v>188</v>
      </c>
      <c r="E3158" t="s">
        <v>10889</v>
      </c>
      <c r="F3158" t="s">
        <v>644</v>
      </c>
      <c r="G3158" t="s">
        <v>1926</v>
      </c>
      <c r="H3158" s="17">
        <v>43207</v>
      </c>
      <c r="I3158" s="15">
        <v>2018</v>
      </c>
      <c r="J3158" t="s">
        <v>10634</v>
      </c>
      <c r="K3158" s="5">
        <v>0</v>
      </c>
      <c r="L3158" t="s">
        <v>967</v>
      </c>
      <c r="M3158" t="s">
        <v>985</v>
      </c>
      <c r="N3158" t="s">
        <v>10635</v>
      </c>
      <c r="O3158" t="s">
        <v>804</v>
      </c>
      <c r="P3158" t="s">
        <v>11712</v>
      </c>
      <c r="Q3158" t="s">
        <v>11712</v>
      </c>
      <c r="R3158" t="s">
        <v>738</v>
      </c>
      <c r="S3158" t="s">
        <v>803</v>
      </c>
      <c r="T3158" t="s">
        <v>14888</v>
      </c>
      <c r="U3158" t="s">
        <v>965</v>
      </c>
      <c r="V3158" t="s">
        <v>10638</v>
      </c>
      <c r="W3158" t="s">
        <v>970</v>
      </c>
      <c r="X3158" t="s">
        <v>15842</v>
      </c>
    </row>
    <row r="3159" spans="2:24" ht="11" outlineLevel="1" x14ac:dyDescent="0.15">
      <c r="B3159" t="s">
        <v>2305</v>
      </c>
      <c r="C3159" t="s">
        <v>1546</v>
      </c>
      <c r="D3159" t="s">
        <v>188</v>
      </c>
      <c r="E3159" t="s">
        <v>10926</v>
      </c>
      <c r="F3159" t="s">
        <v>644</v>
      </c>
      <c r="G3159" t="s">
        <v>1926</v>
      </c>
      <c r="H3159" s="17">
        <v>43325</v>
      </c>
      <c r="I3159" s="15">
        <v>2018</v>
      </c>
      <c r="J3159" t="s">
        <v>10634</v>
      </c>
      <c r="K3159" s="5">
        <v>0</v>
      </c>
      <c r="L3159" t="s">
        <v>967</v>
      </c>
      <c r="M3159" t="s">
        <v>985</v>
      </c>
      <c r="N3159" t="s">
        <v>10635</v>
      </c>
      <c r="O3159" t="s">
        <v>804</v>
      </c>
      <c r="P3159" t="s">
        <v>11712</v>
      </c>
      <c r="Q3159" t="s">
        <v>11712</v>
      </c>
      <c r="R3159" t="s">
        <v>738</v>
      </c>
      <c r="S3159" t="s">
        <v>803</v>
      </c>
      <c r="T3159" t="s">
        <v>14933</v>
      </c>
      <c r="U3159" t="s">
        <v>965</v>
      </c>
      <c r="V3159" t="s">
        <v>10638</v>
      </c>
      <c r="W3159" t="s">
        <v>970</v>
      </c>
      <c r="X3159" t="s">
        <v>15843</v>
      </c>
    </row>
    <row r="3160" spans="2:24" ht="11" outlineLevel="1" x14ac:dyDescent="0.15">
      <c r="B3160" t="s">
        <v>2307</v>
      </c>
      <c r="C3160" t="s">
        <v>2308</v>
      </c>
      <c r="D3160" t="s">
        <v>2309</v>
      </c>
      <c r="E3160" t="s">
        <v>10649</v>
      </c>
      <c r="F3160" t="s">
        <v>2310</v>
      </c>
      <c r="G3160" t="s">
        <v>2311</v>
      </c>
      <c r="H3160" s="17">
        <v>45915</v>
      </c>
      <c r="I3160" s="15">
        <v>2025</v>
      </c>
      <c r="J3160" t="s">
        <v>10634</v>
      </c>
      <c r="K3160" s="5">
        <v>794251.85</v>
      </c>
      <c r="L3160" t="s">
        <v>967</v>
      </c>
      <c r="R3160" t="s">
        <v>2312</v>
      </c>
      <c r="S3160" t="s">
        <v>795</v>
      </c>
      <c r="T3160" t="s">
        <v>15844</v>
      </c>
      <c r="U3160" t="s">
        <v>1340</v>
      </c>
      <c r="V3160" t="s">
        <v>12795</v>
      </c>
      <c r="W3160" t="s">
        <v>970</v>
      </c>
      <c r="X3160" t="s">
        <v>15845</v>
      </c>
    </row>
    <row r="3161" spans="2:24" ht="11" outlineLevel="1" x14ac:dyDescent="0.15">
      <c r="B3161" t="s">
        <v>2315</v>
      </c>
      <c r="C3161" t="s">
        <v>2316</v>
      </c>
      <c r="E3161" t="s">
        <v>10664</v>
      </c>
      <c r="F3161" t="s">
        <v>2317</v>
      </c>
      <c r="G3161" t="s">
        <v>2318</v>
      </c>
      <c r="H3161" s="17">
        <v>45694</v>
      </c>
      <c r="I3161" s="15">
        <v>2025</v>
      </c>
      <c r="J3161" t="s">
        <v>10634</v>
      </c>
      <c r="K3161" s="5">
        <v>344000</v>
      </c>
      <c r="L3161" t="s">
        <v>967</v>
      </c>
      <c r="M3161" t="s">
        <v>1141</v>
      </c>
      <c r="N3161" t="s">
        <v>10635</v>
      </c>
      <c r="O3161" t="s">
        <v>825</v>
      </c>
      <c r="P3161" t="s">
        <v>10636</v>
      </c>
      <c r="Q3161" t="s">
        <v>10636</v>
      </c>
      <c r="R3161" t="s">
        <v>2319</v>
      </c>
      <c r="S3161" t="s">
        <v>795</v>
      </c>
      <c r="T3161" t="s">
        <v>15846</v>
      </c>
      <c r="U3161" t="s">
        <v>965</v>
      </c>
      <c r="V3161" t="s">
        <v>10638</v>
      </c>
      <c r="W3161" t="s">
        <v>970</v>
      </c>
      <c r="X3161" t="s">
        <v>15847</v>
      </c>
    </row>
    <row r="3162" spans="2:24" ht="11" outlineLevel="1" x14ac:dyDescent="0.15">
      <c r="B3162" t="s">
        <v>2315</v>
      </c>
      <c r="C3162" t="s">
        <v>2316</v>
      </c>
      <c r="E3162" t="s">
        <v>10643</v>
      </c>
      <c r="F3162" t="s">
        <v>2317</v>
      </c>
      <c r="G3162" t="s">
        <v>2318</v>
      </c>
      <c r="H3162" s="17">
        <v>45707</v>
      </c>
      <c r="I3162" s="15">
        <v>2025</v>
      </c>
      <c r="J3162" t="s">
        <v>10634</v>
      </c>
      <c r="K3162" s="5">
        <v>23500</v>
      </c>
      <c r="L3162" t="s">
        <v>967</v>
      </c>
      <c r="M3162" t="s">
        <v>1141</v>
      </c>
      <c r="N3162" t="s">
        <v>10635</v>
      </c>
      <c r="O3162" t="s">
        <v>825</v>
      </c>
      <c r="P3162" t="s">
        <v>10636</v>
      </c>
      <c r="Q3162" t="s">
        <v>10636</v>
      </c>
      <c r="R3162" t="s">
        <v>2319</v>
      </c>
      <c r="S3162" t="s">
        <v>795</v>
      </c>
      <c r="T3162" t="s">
        <v>15846</v>
      </c>
      <c r="U3162" t="s">
        <v>965</v>
      </c>
      <c r="V3162" t="s">
        <v>10638</v>
      </c>
      <c r="W3162" t="s">
        <v>970</v>
      </c>
      <c r="X3162" t="s">
        <v>15848</v>
      </c>
    </row>
    <row r="3163" spans="2:24" ht="11" outlineLevel="1" x14ac:dyDescent="0.15">
      <c r="B3163" t="s">
        <v>2315</v>
      </c>
      <c r="C3163" t="s">
        <v>2316</v>
      </c>
      <c r="E3163" t="s">
        <v>10649</v>
      </c>
      <c r="F3163" t="s">
        <v>2317</v>
      </c>
      <c r="G3163" t="s">
        <v>2318</v>
      </c>
      <c r="H3163" s="17">
        <v>45562</v>
      </c>
      <c r="I3163" s="15">
        <v>2024</v>
      </c>
      <c r="J3163" t="s">
        <v>10634</v>
      </c>
      <c r="K3163" s="5">
        <v>90000</v>
      </c>
      <c r="L3163" t="s">
        <v>967</v>
      </c>
      <c r="M3163" t="s">
        <v>1141</v>
      </c>
      <c r="N3163" t="s">
        <v>10635</v>
      </c>
      <c r="O3163" t="s">
        <v>825</v>
      </c>
      <c r="P3163" t="s">
        <v>10636</v>
      </c>
      <c r="Q3163" t="s">
        <v>10636</v>
      </c>
      <c r="R3163" t="s">
        <v>2319</v>
      </c>
      <c r="S3163" t="s">
        <v>795</v>
      </c>
      <c r="T3163" t="s">
        <v>15849</v>
      </c>
      <c r="U3163" t="s">
        <v>965</v>
      </c>
      <c r="V3163" t="s">
        <v>10638</v>
      </c>
      <c r="W3163" t="s">
        <v>970</v>
      </c>
      <c r="X3163" t="s">
        <v>15850</v>
      </c>
    </row>
    <row r="3164" spans="2:24" ht="11" outlineLevel="1" x14ac:dyDescent="0.15">
      <c r="B3164" t="s">
        <v>2315</v>
      </c>
      <c r="C3164" t="s">
        <v>2316</v>
      </c>
      <c r="E3164" t="s">
        <v>10652</v>
      </c>
      <c r="F3164" t="s">
        <v>2317</v>
      </c>
      <c r="G3164" t="s">
        <v>2318</v>
      </c>
      <c r="H3164" s="17">
        <v>45629</v>
      </c>
      <c r="I3164" s="15">
        <v>2025</v>
      </c>
      <c r="J3164" t="s">
        <v>10634</v>
      </c>
      <c r="K3164" s="5">
        <v>335000</v>
      </c>
      <c r="L3164" t="s">
        <v>967</v>
      </c>
      <c r="M3164" t="s">
        <v>1141</v>
      </c>
      <c r="N3164" t="s">
        <v>10635</v>
      </c>
      <c r="O3164" t="s">
        <v>825</v>
      </c>
      <c r="P3164" t="s">
        <v>10636</v>
      </c>
      <c r="Q3164" t="s">
        <v>10636</v>
      </c>
      <c r="R3164" t="s">
        <v>2319</v>
      </c>
      <c r="S3164" t="s">
        <v>795</v>
      </c>
      <c r="T3164" t="s">
        <v>15851</v>
      </c>
      <c r="U3164" t="s">
        <v>965</v>
      </c>
      <c r="V3164" t="s">
        <v>10638</v>
      </c>
      <c r="W3164" t="s">
        <v>970</v>
      </c>
      <c r="X3164" t="s">
        <v>15852</v>
      </c>
    </row>
    <row r="3165" spans="2:24" ht="11" outlineLevel="1" x14ac:dyDescent="0.15">
      <c r="B3165" t="s">
        <v>2322</v>
      </c>
      <c r="C3165" t="s">
        <v>2080</v>
      </c>
      <c r="D3165" t="s">
        <v>167</v>
      </c>
      <c r="E3165" t="s">
        <v>10649</v>
      </c>
      <c r="F3165" t="s">
        <v>11297</v>
      </c>
      <c r="G3165" t="s">
        <v>1022</v>
      </c>
      <c r="H3165" s="17">
        <v>42867</v>
      </c>
      <c r="I3165" s="15">
        <v>2017</v>
      </c>
      <c r="J3165" t="s">
        <v>10634</v>
      </c>
      <c r="K3165" s="5">
        <v>860674</v>
      </c>
      <c r="L3165" t="s">
        <v>967</v>
      </c>
      <c r="M3165" t="s">
        <v>985</v>
      </c>
      <c r="N3165" t="s">
        <v>10635</v>
      </c>
      <c r="O3165" t="s">
        <v>818</v>
      </c>
      <c r="P3165" t="s">
        <v>10671</v>
      </c>
      <c r="Q3165" t="s">
        <v>10671</v>
      </c>
      <c r="R3165" t="s">
        <v>739</v>
      </c>
      <c r="S3165" t="s">
        <v>795</v>
      </c>
      <c r="T3165" t="s">
        <v>15853</v>
      </c>
      <c r="U3165" t="s">
        <v>965</v>
      </c>
      <c r="V3165" t="s">
        <v>10638</v>
      </c>
      <c r="W3165" t="s">
        <v>970</v>
      </c>
      <c r="X3165" t="s">
        <v>15854</v>
      </c>
    </row>
    <row r="3166" spans="2:24" ht="11" outlineLevel="1" x14ac:dyDescent="0.15">
      <c r="B3166" t="s">
        <v>2322</v>
      </c>
      <c r="C3166" t="s">
        <v>2080</v>
      </c>
      <c r="D3166" t="s">
        <v>167</v>
      </c>
      <c r="E3166" t="s">
        <v>10989</v>
      </c>
      <c r="F3166" t="s">
        <v>11297</v>
      </c>
      <c r="G3166" t="s">
        <v>1022</v>
      </c>
      <c r="H3166" s="17">
        <v>42948</v>
      </c>
      <c r="I3166" s="15">
        <v>2017</v>
      </c>
      <c r="J3166" t="s">
        <v>10634</v>
      </c>
      <c r="K3166" s="5">
        <v>0</v>
      </c>
      <c r="L3166" t="s">
        <v>967</v>
      </c>
      <c r="M3166" t="s">
        <v>985</v>
      </c>
      <c r="N3166" t="s">
        <v>10635</v>
      </c>
      <c r="O3166" t="s">
        <v>818</v>
      </c>
      <c r="P3166" t="s">
        <v>10671</v>
      </c>
      <c r="Q3166" t="s">
        <v>13490</v>
      </c>
      <c r="R3166" t="s">
        <v>739</v>
      </c>
      <c r="S3166" t="s">
        <v>795</v>
      </c>
      <c r="T3166" t="s">
        <v>15853</v>
      </c>
      <c r="U3166" t="s">
        <v>965</v>
      </c>
      <c r="V3166" t="s">
        <v>10638</v>
      </c>
      <c r="W3166" t="s">
        <v>970</v>
      </c>
      <c r="X3166" t="s">
        <v>15855</v>
      </c>
    </row>
    <row r="3167" spans="2:24" ht="11" outlineLevel="1" x14ac:dyDescent="0.15">
      <c r="B3167" t="s">
        <v>2322</v>
      </c>
      <c r="C3167" t="s">
        <v>2080</v>
      </c>
      <c r="D3167" t="s">
        <v>167</v>
      </c>
      <c r="E3167" t="s">
        <v>10950</v>
      </c>
      <c r="F3167" t="s">
        <v>11297</v>
      </c>
      <c r="G3167" t="s">
        <v>1022</v>
      </c>
      <c r="H3167" s="17">
        <v>42957</v>
      </c>
      <c r="I3167" s="15">
        <v>2017</v>
      </c>
      <c r="J3167" t="s">
        <v>10634</v>
      </c>
      <c r="K3167" s="5">
        <v>0</v>
      </c>
      <c r="L3167" t="s">
        <v>967</v>
      </c>
      <c r="M3167" t="s">
        <v>985</v>
      </c>
      <c r="N3167" t="s">
        <v>10635</v>
      </c>
      <c r="O3167" t="s">
        <v>818</v>
      </c>
      <c r="P3167" t="s">
        <v>10671</v>
      </c>
      <c r="Q3167" t="s">
        <v>13490</v>
      </c>
      <c r="R3167" t="s">
        <v>739</v>
      </c>
      <c r="S3167" t="s">
        <v>795</v>
      </c>
      <c r="T3167" t="s">
        <v>15853</v>
      </c>
      <c r="U3167" t="s">
        <v>965</v>
      </c>
      <c r="V3167" t="s">
        <v>10638</v>
      </c>
      <c r="W3167" t="s">
        <v>970</v>
      </c>
      <c r="X3167" t="s">
        <v>15856</v>
      </c>
    </row>
    <row r="3168" spans="2:24" ht="11" outlineLevel="1" x14ac:dyDescent="0.15">
      <c r="B3168" t="s">
        <v>2322</v>
      </c>
      <c r="C3168" t="s">
        <v>2080</v>
      </c>
      <c r="D3168" t="s">
        <v>167</v>
      </c>
      <c r="E3168" t="s">
        <v>10956</v>
      </c>
      <c r="F3168" t="s">
        <v>11297</v>
      </c>
      <c r="G3168" t="s">
        <v>1022</v>
      </c>
      <c r="H3168" s="17">
        <v>42977</v>
      </c>
      <c r="I3168" s="15">
        <v>2017</v>
      </c>
      <c r="J3168" t="s">
        <v>10634</v>
      </c>
      <c r="K3168" s="5">
        <v>0</v>
      </c>
      <c r="L3168" t="s">
        <v>967</v>
      </c>
      <c r="M3168" t="s">
        <v>985</v>
      </c>
      <c r="N3168" t="s">
        <v>10635</v>
      </c>
      <c r="O3168" t="s">
        <v>818</v>
      </c>
      <c r="P3168" t="s">
        <v>10671</v>
      </c>
      <c r="Q3168" t="s">
        <v>13490</v>
      </c>
      <c r="R3168" t="s">
        <v>739</v>
      </c>
      <c r="S3168" t="s">
        <v>795</v>
      </c>
      <c r="T3168" t="s">
        <v>15853</v>
      </c>
      <c r="U3168" t="s">
        <v>965</v>
      </c>
      <c r="V3168" t="s">
        <v>10638</v>
      </c>
      <c r="W3168" t="s">
        <v>970</v>
      </c>
      <c r="X3168" t="s">
        <v>15857</v>
      </c>
    </row>
    <row r="3169" spans="2:24" ht="11" outlineLevel="1" x14ac:dyDescent="0.15">
      <c r="B3169" t="s">
        <v>2322</v>
      </c>
      <c r="C3169" t="s">
        <v>2080</v>
      </c>
      <c r="D3169" t="s">
        <v>167</v>
      </c>
      <c r="E3169" t="s">
        <v>10923</v>
      </c>
      <c r="F3169" t="s">
        <v>11297</v>
      </c>
      <c r="G3169" t="s">
        <v>1022</v>
      </c>
      <c r="H3169" s="17">
        <v>43068</v>
      </c>
      <c r="I3169" s="15">
        <v>2018</v>
      </c>
      <c r="J3169" t="s">
        <v>10634</v>
      </c>
      <c r="K3169" s="5">
        <v>-70067.350000000006</v>
      </c>
      <c r="L3169" t="s">
        <v>967</v>
      </c>
      <c r="M3169" t="s">
        <v>985</v>
      </c>
      <c r="N3169" t="s">
        <v>10635</v>
      </c>
      <c r="O3169" t="s">
        <v>818</v>
      </c>
      <c r="P3169" t="s">
        <v>10671</v>
      </c>
      <c r="Q3169" t="s">
        <v>10671</v>
      </c>
      <c r="R3169" t="s">
        <v>739</v>
      </c>
      <c r="S3169" t="s">
        <v>795</v>
      </c>
      <c r="T3169" t="s">
        <v>15853</v>
      </c>
      <c r="U3169" t="s">
        <v>965</v>
      </c>
      <c r="V3169" t="s">
        <v>10638</v>
      </c>
      <c r="W3169" t="s">
        <v>970</v>
      </c>
      <c r="X3169" t="s">
        <v>15858</v>
      </c>
    </row>
    <row r="3170" spans="2:24" ht="11" outlineLevel="1" x14ac:dyDescent="0.15">
      <c r="B3170" t="s">
        <v>2324</v>
      </c>
      <c r="C3170" t="s">
        <v>1497</v>
      </c>
      <c r="D3170" t="s">
        <v>188</v>
      </c>
      <c r="E3170" t="s">
        <v>10926</v>
      </c>
      <c r="F3170" t="s">
        <v>644</v>
      </c>
      <c r="G3170" t="s">
        <v>1926</v>
      </c>
      <c r="H3170" s="17">
        <v>43157</v>
      </c>
      <c r="I3170" s="15">
        <v>2018</v>
      </c>
      <c r="J3170" t="s">
        <v>10634</v>
      </c>
      <c r="K3170" s="5">
        <v>0</v>
      </c>
      <c r="L3170" t="s">
        <v>967</v>
      </c>
      <c r="M3170" t="s">
        <v>985</v>
      </c>
      <c r="N3170" t="s">
        <v>10635</v>
      </c>
      <c r="O3170" t="s">
        <v>804</v>
      </c>
      <c r="P3170" t="s">
        <v>11712</v>
      </c>
      <c r="Q3170" t="s">
        <v>11712</v>
      </c>
      <c r="R3170" t="s">
        <v>738</v>
      </c>
      <c r="S3170" t="s">
        <v>803</v>
      </c>
      <c r="T3170" t="s">
        <v>15859</v>
      </c>
      <c r="U3170" t="s">
        <v>965</v>
      </c>
      <c r="V3170" t="s">
        <v>10638</v>
      </c>
      <c r="W3170" t="s">
        <v>970</v>
      </c>
      <c r="X3170" t="s">
        <v>15860</v>
      </c>
    </row>
    <row r="3171" spans="2:24" ht="11" outlineLevel="1" x14ac:dyDescent="0.15">
      <c r="B3171" t="s">
        <v>2326</v>
      </c>
      <c r="C3171" t="s">
        <v>2327</v>
      </c>
      <c r="D3171" t="s">
        <v>179</v>
      </c>
      <c r="E3171" t="s">
        <v>10632</v>
      </c>
      <c r="F3171" t="s">
        <v>12674</v>
      </c>
      <c r="G3171" t="s">
        <v>1299</v>
      </c>
      <c r="H3171" s="17">
        <v>43501</v>
      </c>
      <c r="I3171" s="15">
        <v>2019</v>
      </c>
      <c r="J3171" t="s">
        <v>10634</v>
      </c>
      <c r="K3171" s="5">
        <v>0</v>
      </c>
      <c r="L3171" t="s">
        <v>967</v>
      </c>
      <c r="M3171" t="s">
        <v>985</v>
      </c>
      <c r="N3171" t="s">
        <v>10635</v>
      </c>
      <c r="O3171" t="s">
        <v>818</v>
      </c>
      <c r="P3171" t="s">
        <v>10671</v>
      </c>
      <c r="Q3171" t="s">
        <v>10671</v>
      </c>
      <c r="R3171" t="s">
        <v>739</v>
      </c>
      <c r="S3171" t="s">
        <v>795</v>
      </c>
      <c r="T3171" t="s">
        <v>15861</v>
      </c>
      <c r="U3171" t="s">
        <v>965</v>
      </c>
      <c r="V3171" t="s">
        <v>10638</v>
      </c>
      <c r="W3171" t="s">
        <v>970</v>
      </c>
      <c r="X3171" t="s">
        <v>15862</v>
      </c>
    </row>
    <row r="3172" spans="2:24" ht="11" outlineLevel="1" x14ac:dyDescent="0.15">
      <c r="B3172" t="s">
        <v>2326</v>
      </c>
      <c r="C3172" t="s">
        <v>2327</v>
      </c>
      <c r="D3172" t="s">
        <v>179</v>
      </c>
      <c r="E3172" t="s">
        <v>10649</v>
      </c>
      <c r="F3172" t="s">
        <v>12674</v>
      </c>
      <c r="G3172" t="s">
        <v>1299</v>
      </c>
      <c r="H3172" s="17">
        <v>43362</v>
      </c>
      <c r="I3172" s="15">
        <v>2018</v>
      </c>
      <c r="J3172" t="s">
        <v>10634</v>
      </c>
      <c r="K3172" s="5">
        <v>788184</v>
      </c>
      <c r="L3172" t="s">
        <v>967</v>
      </c>
      <c r="M3172" t="s">
        <v>985</v>
      </c>
      <c r="N3172" t="s">
        <v>10635</v>
      </c>
      <c r="O3172" t="s">
        <v>818</v>
      </c>
      <c r="P3172" t="s">
        <v>10671</v>
      </c>
      <c r="Q3172" t="s">
        <v>10671</v>
      </c>
      <c r="R3172" t="s">
        <v>739</v>
      </c>
      <c r="S3172" t="s">
        <v>795</v>
      </c>
      <c r="T3172" t="s">
        <v>15861</v>
      </c>
      <c r="U3172" t="s">
        <v>965</v>
      </c>
      <c r="V3172" t="s">
        <v>10638</v>
      </c>
      <c r="W3172" t="s">
        <v>970</v>
      </c>
      <c r="X3172" t="s">
        <v>15863</v>
      </c>
    </row>
    <row r="3173" spans="2:24" ht="11" outlineLevel="1" x14ac:dyDescent="0.15">
      <c r="B3173" t="s">
        <v>2326</v>
      </c>
      <c r="C3173" t="s">
        <v>2327</v>
      </c>
      <c r="D3173" t="s">
        <v>179</v>
      </c>
      <c r="E3173" t="s">
        <v>10658</v>
      </c>
      <c r="F3173" t="s">
        <v>12674</v>
      </c>
      <c r="G3173" t="s">
        <v>1299</v>
      </c>
      <c r="H3173" s="17">
        <v>43565</v>
      </c>
      <c r="I3173" s="15">
        <v>2019</v>
      </c>
      <c r="J3173" t="s">
        <v>10634</v>
      </c>
      <c r="K3173" s="5">
        <v>0</v>
      </c>
      <c r="L3173" t="s">
        <v>967</v>
      </c>
      <c r="M3173" t="s">
        <v>985</v>
      </c>
      <c r="N3173" t="s">
        <v>10635</v>
      </c>
      <c r="O3173" t="s">
        <v>818</v>
      </c>
      <c r="P3173" t="s">
        <v>10671</v>
      </c>
      <c r="Q3173" t="s">
        <v>10671</v>
      </c>
      <c r="R3173" t="s">
        <v>739</v>
      </c>
      <c r="S3173" t="s">
        <v>795</v>
      </c>
      <c r="T3173" t="s">
        <v>15861</v>
      </c>
      <c r="U3173" t="s">
        <v>965</v>
      </c>
      <c r="V3173" t="s">
        <v>10638</v>
      </c>
      <c r="W3173" t="s">
        <v>970</v>
      </c>
      <c r="X3173" t="s">
        <v>15864</v>
      </c>
    </row>
    <row r="3174" spans="2:24" ht="11" outlineLevel="1" x14ac:dyDescent="0.15">
      <c r="B3174" t="s">
        <v>2326</v>
      </c>
      <c r="C3174" t="s">
        <v>2327</v>
      </c>
      <c r="D3174" t="s">
        <v>179</v>
      </c>
      <c r="E3174" t="s">
        <v>10652</v>
      </c>
      <c r="F3174" t="s">
        <v>12674</v>
      </c>
      <c r="G3174" t="s">
        <v>1299</v>
      </c>
      <c r="H3174" s="17">
        <v>43405</v>
      </c>
      <c r="I3174" s="15">
        <v>2019</v>
      </c>
      <c r="J3174" t="s">
        <v>10634</v>
      </c>
      <c r="K3174" s="5">
        <v>0</v>
      </c>
      <c r="L3174" t="s">
        <v>967</v>
      </c>
      <c r="M3174" t="s">
        <v>985</v>
      </c>
      <c r="N3174" t="s">
        <v>10635</v>
      </c>
      <c r="O3174" t="s">
        <v>818</v>
      </c>
      <c r="P3174" t="s">
        <v>10671</v>
      </c>
      <c r="Q3174" t="s">
        <v>10671</v>
      </c>
      <c r="R3174" t="s">
        <v>739</v>
      </c>
      <c r="S3174" t="s">
        <v>795</v>
      </c>
      <c r="T3174" t="s">
        <v>15861</v>
      </c>
      <c r="U3174" t="s">
        <v>965</v>
      </c>
      <c r="V3174" t="s">
        <v>10638</v>
      </c>
      <c r="W3174" t="s">
        <v>970</v>
      </c>
      <c r="X3174" t="s">
        <v>15865</v>
      </c>
    </row>
    <row r="3175" spans="2:24" ht="11" outlineLevel="1" x14ac:dyDescent="0.15">
      <c r="B3175" t="s">
        <v>2326</v>
      </c>
      <c r="C3175" t="s">
        <v>2327</v>
      </c>
      <c r="D3175" t="s">
        <v>179</v>
      </c>
      <c r="E3175" t="s">
        <v>10664</v>
      </c>
      <c r="F3175" t="s">
        <v>12674</v>
      </c>
      <c r="G3175" t="s">
        <v>1299</v>
      </c>
      <c r="H3175" s="17">
        <v>43431</v>
      </c>
      <c r="I3175" s="15">
        <v>2019</v>
      </c>
      <c r="J3175" t="s">
        <v>10634</v>
      </c>
      <c r="K3175" s="5">
        <v>0</v>
      </c>
      <c r="L3175" t="s">
        <v>967</v>
      </c>
      <c r="M3175" t="s">
        <v>985</v>
      </c>
      <c r="N3175" t="s">
        <v>10635</v>
      </c>
      <c r="O3175" t="s">
        <v>818</v>
      </c>
      <c r="P3175" t="s">
        <v>10671</v>
      </c>
      <c r="Q3175" t="s">
        <v>10671</v>
      </c>
      <c r="R3175" t="s">
        <v>739</v>
      </c>
      <c r="S3175" t="s">
        <v>795</v>
      </c>
      <c r="T3175" t="s">
        <v>15861</v>
      </c>
      <c r="U3175" t="s">
        <v>965</v>
      </c>
      <c r="V3175" t="s">
        <v>10638</v>
      </c>
      <c r="W3175" t="s">
        <v>970</v>
      </c>
      <c r="X3175" t="s">
        <v>15866</v>
      </c>
    </row>
    <row r="3176" spans="2:24" ht="11" outlineLevel="1" x14ac:dyDescent="0.15">
      <c r="B3176" t="s">
        <v>2326</v>
      </c>
      <c r="C3176" t="s">
        <v>2327</v>
      </c>
      <c r="D3176" t="s">
        <v>179</v>
      </c>
      <c r="E3176" t="s">
        <v>10661</v>
      </c>
      <c r="F3176" t="s">
        <v>12674</v>
      </c>
      <c r="G3176" t="s">
        <v>1299</v>
      </c>
      <c r="H3176" s="17">
        <v>43577</v>
      </c>
      <c r="I3176" s="15">
        <v>2019</v>
      </c>
      <c r="J3176" t="s">
        <v>10634</v>
      </c>
      <c r="K3176" s="5">
        <v>0</v>
      </c>
      <c r="L3176" t="s">
        <v>967</v>
      </c>
      <c r="M3176" t="s">
        <v>985</v>
      </c>
      <c r="N3176" t="s">
        <v>10635</v>
      </c>
      <c r="O3176" t="s">
        <v>818</v>
      </c>
      <c r="P3176" t="s">
        <v>10671</v>
      </c>
      <c r="Q3176" t="s">
        <v>10671</v>
      </c>
      <c r="R3176" t="s">
        <v>739</v>
      </c>
      <c r="S3176" t="s">
        <v>795</v>
      </c>
      <c r="T3176" t="s">
        <v>15861</v>
      </c>
      <c r="U3176" t="s">
        <v>965</v>
      </c>
      <c r="V3176" t="s">
        <v>10638</v>
      </c>
      <c r="W3176" t="s">
        <v>970</v>
      </c>
      <c r="X3176" t="s">
        <v>15867</v>
      </c>
    </row>
    <row r="3177" spans="2:24" ht="11" outlineLevel="1" x14ac:dyDescent="0.15">
      <c r="B3177" t="s">
        <v>2326</v>
      </c>
      <c r="C3177" t="s">
        <v>2327</v>
      </c>
      <c r="D3177" t="s">
        <v>179</v>
      </c>
      <c r="E3177" t="s">
        <v>10655</v>
      </c>
      <c r="F3177" t="s">
        <v>12674</v>
      </c>
      <c r="G3177" t="s">
        <v>1299</v>
      </c>
      <c r="H3177" s="17">
        <v>43605</v>
      </c>
      <c r="I3177" s="15">
        <v>2019</v>
      </c>
      <c r="J3177" t="s">
        <v>10634</v>
      </c>
      <c r="K3177" s="5">
        <v>-1642.77</v>
      </c>
      <c r="L3177" t="s">
        <v>967</v>
      </c>
      <c r="M3177" t="s">
        <v>985</v>
      </c>
      <c r="N3177" t="s">
        <v>10635</v>
      </c>
      <c r="O3177" t="s">
        <v>818</v>
      </c>
      <c r="P3177" t="s">
        <v>10671</v>
      </c>
      <c r="Q3177" t="s">
        <v>10671</v>
      </c>
      <c r="R3177" t="s">
        <v>739</v>
      </c>
      <c r="S3177" t="s">
        <v>795</v>
      </c>
      <c r="T3177" t="s">
        <v>15861</v>
      </c>
      <c r="U3177" t="s">
        <v>965</v>
      </c>
      <c r="V3177" t="s">
        <v>10638</v>
      </c>
      <c r="W3177" t="s">
        <v>970</v>
      </c>
      <c r="X3177" t="s">
        <v>15868</v>
      </c>
    </row>
    <row r="3178" spans="2:24" ht="11" outlineLevel="1" x14ac:dyDescent="0.15">
      <c r="B3178" t="s">
        <v>2326</v>
      </c>
      <c r="C3178" t="s">
        <v>2327</v>
      </c>
      <c r="D3178" t="s">
        <v>179</v>
      </c>
      <c r="E3178" t="s">
        <v>10643</v>
      </c>
      <c r="F3178" t="s">
        <v>12674</v>
      </c>
      <c r="G3178" t="s">
        <v>1299</v>
      </c>
      <c r="H3178" s="17">
        <v>43473</v>
      </c>
      <c r="I3178" s="15">
        <v>2019</v>
      </c>
      <c r="J3178" t="s">
        <v>10634</v>
      </c>
      <c r="K3178" s="5">
        <v>0</v>
      </c>
      <c r="L3178" t="s">
        <v>967</v>
      </c>
      <c r="M3178" t="s">
        <v>985</v>
      </c>
      <c r="N3178" t="s">
        <v>10635</v>
      </c>
      <c r="O3178" t="s">
        <v>818</v>
      </c>
      <c r="P3178" t="s">
        <v>10671</v>
      </c>
      <c r="Q3178" t="s">
        <v>10671</v>
      </c>
      <c r="R3178" t="s">
        <v>739</v>
      </c>
      <c r="S3178" t="s">
        <v>795</v>
      </c>
      <c r="T3178" t="s">
        <v>15861</v>
      </c>
      <c r="U3178" t="s">
        <v>965</v>
      </c>
      <c r="V3178" t="s">
        <v>10638</v>
      </c>
      <c r="W3178" t="s">
        <v>970</v>
      </c>
      <c r="X3178" t="s">
        <v>15869</v>
      </c>
    </row>
    <row r="3179" spans="2:24" ht="11" outlineLevel="1" x14ac:dyDescent="0.15">
      <c r="B3179" t="s">
        <v>2326</v>
      </c>
      <c r="C3179" t="s">
        <v>2327</v>
      </c>
      <c r="D3179" t="s">
        <v>179</v>
      </c>
      <c r="E3179" t="s">
        <v>10667</v>
      </c>
      <c r="F3179" t="s">
        <v>12674</v>
      </c>
      <c r="G3179" t="s">
        <v>1299</v>
      </c>
      <c r="H3179" s="17">
        <v>43543</v>
      </c>
      <c r="I3179" s="15">
        <v>2019</v>
      </c>
      <c r="J3179" t="s">
        <v>10634</v>
      </c>
      <c r="K3179" s="5">
        <v>0</v>
      </c>
      <c r="L3179" t="s">
        <v>967</v>
      </c>
      <c r="M3179" t="s">
        <v>985</v>
      </c>
      <c r="N3179" t="s">
        <v>10635</v>
      </c>
      <c r="O3179" t="s">
        <v>818</v>
      </c>
      <c r="P3179" t="s">
        <v>10671</v>
      </c>
      <c r="Q3179" t="s">
        <v>10671</v>
      </c>
      <c r="R3179" t="s">
        <v>739</v>
      </c>
      <c r="S3179" t="s">
        <v>795</v>
      </c>
      <c r="T3179" t="s">
        <v>15861</v>
      </c>
      <c r="U3179" t="s">
        <v>965</v>
      </c>
      <c r="V3179" t="s">
        <v>10638</v>
      </c>
      <c r="W3179" t="s">
        <v>970</v>
      </c>
      <c r="X3179" t="s">
        <v>15870</v>
      </c>
    </row>
    <row r="3180" spans="2:24" ht="11" outlineLevel="1" x14ac:dyDescent="0.15">
      <c r="B3180" t="s">
        <v>2329</v>
      </c>
      <c r="C3180" t="s">
        <v>982</v>
      </c>
      <c r="D3180" t="s">
        <v>234</v>
      </c>
      <c r="E3180" t="s">
        <v>10989</v>
      </c>
      <c r="F3180" t="s">
        <v>608</v>
      </c>
      <c r="G3180" t="s">
        <v>1184</v>
      </c>
      <c r="H3180" s="17">
        <v>42093</v>
      </c>
      <c r="I3180" s="15">
        <v>2015</v>
      </c>
      <c r="J3180" t="s">
        <v>10634</v>
      </c>
      <c r="K3180" s="5">
        <v>-2360482</v>
      </c>
      <c r="L3180" t="s">
        <v>967</v>
      </c>
      <c r="M3180" t="s">
        <v>985</v>
      </c>
      <c r="N3180" t="s">
        <v>10635</v>
      </c>
      <c r="O3180" t="s">
        <v>796</v>
      </c>
      <c r="P3180" t="s">
        <v>11969</v>
      </c>
      <c r="Q3180" t="s">
        <v>11969</v>
      </c>
      <c r="R3180" t="s">
        <v>744</v>
      </c>
      <c r="S3180" t="s">
        <v>795</v>
      </c>
      <c r="T3180" t="s">
        <v>15871</v>
      </c>
      <c r="U3180" t="s">
        <v>965</v>
      </c>
      <c r="V3180" t="s">
        <v>10638</v>
      </c>
      <c r="W3180" t="s">
        <v>970</v>
      </c>
      <c r="X3180" t="s">
        <v>15872</v>
      </c>
    </row>
    <row r="3181" spans="2:24" ht="11" outlineLevel="1" x14ac:dyDescent="0.15">
      <c r="B3181" t="s">
        <v>2331</v>
      </c>
      <c r="C3181" t="s">
        <v>2332</v>
      </c>
      <c r="D3181" t="s">
        <v>326</v>
      </c>
      <c r="E3181" t="s">
        <v>10649</v>
      </c>
      <c r="F3181" t="s">
        <v>1722</v>
      </c>
      <c r="G3181" t="s">
        <v>1819</v>
      </c>
      <c r="H3181" s="17">
        <v>45175</v>
      </c>
      <c r="I3181" s="15">
        <v>2023</v>
      </c>
      <c r="J3181" t="s">
        <v>10634</v>
      </c>
      <c r="K3181" s="5">
        <v>704000</v>
      </c>
      <c r="L3181" t="s">
        <v>967</v>
      </c>
      <c r="M3181" t="s">
        <v>985</v>
      </c>
      <c r="N3181" t="s">
        <v>10635</v>
      </c>
      <c r="O3181" t="s">
        <v>796</v>
      </c>
      <c r="P3181" t="s">
        <v>10671</v>
      </c>
      <c r="Q3181" t="s">
        <v>10671</v>
      </c>
      <c r="R3181" t="s">
        <v>740</v>
      </c>
      <c r="S3181" t="s">
        <v>795</v>
      </c>
      <c r="T3181" t="s">
        <v>15873</v>
      </c>
      <c r="U3181" t="s">
        <v>965</v>
      </c>
      <c r="V3181" t="s">
        <v>10638</v>
      </c>
      <c r="W3181" t="s">
        <v>970</v>
      </c>
      <c r="X3181" t="s">
        <v>15874</v>
      </c>
    </row>
    <row r="3182" spans="2:24" ht="11" outlineLevel="1" x14ac:dyDescent="0.15">
      <c r="B3182" t="s">
        <v>2331</v>
      </c>
      <c r="C3182" t="s">
        <v>2332</v>
      </c>
      <c r="D3182" t="s">
        <v>326</v>
      </c>
      <c r="E3182" t="s">
        <v>10643</v>
      </c>
      <c r="F3182" t="s">
        <v>1722</v>
      </c>
      <c r="G3182" t="s">
        <v>1819</v>
      </c>
      <c r="H3182" s="17">
        <v>45366</v>
      </c>
      <c r="I3182" s="15">
        <v>2024</v>
      </c>
      <c r="J3182" t="s">
        <v>10634</v>
      </c>
      <c r="K3182" s="5">
        <v>0</v>
      </c>
      <c r="L3182" t="s">
        <v>967</v>
      </c>
      <c r="M3182" t="s">
        <v>985</v>
      </c>
      <c r="N3182" t="s">
        <v>10635</v>
      </c>
      <c r="O3182" t="s">
        <v>796</v>
      </c>
      <c r="P3182" t="s">
        <v>10671</v>
      </c>
      <c r="Q3182" t="s">
        <v>10671</v>
      </c>
      <c r="R3182" t="s">
        <v>740</v>
      </c>
      <c r="S3182" t="s">
        <v>795</v>
      </c>
      <c r="T3182" t="s">
        <v>15873</v>
      </c>
      <c r="U3182" t="s">
        <v>965</v>
      </c>
      <c r="V3182" t="s">
        <v>10638</v>
      </c>
      <c r="W3182" t="s">
        <v>970</v>
      </c>
      <c r="X3182" t="s">
        <v>15875</v>
      </c>
    </row>
    <row r="3183" spans="2:24" ht="11" outlineLevel="1" x14ac:dyDescent="0.15">
      <c r="B3183" t="s">
        <v>2331</v>
      </c>
      <c r="C3183" t="s">
        <v>2332</v>
      </c>
      <c r="D3183" t="s">
        <v>326</v>
      </c>
      <c r="E3183" t="s">
        <v>10652</v>
      </c>
      <c r="F3183" t="s">
        <v>1722</v>
      </c>
      <c r="G3183" t="s">
        <v>1819</v>
      </c>
      <c r="H3183" s="17">
        <v>45230</v>
      </c>
      <c r="I3183" s="15">
        <v>2024</v>
      </c>
      <c r="J3183" t="s">
        <v>10634</v>
      </c>
      <c r="K3183" s="5">
        <v>0</v>
      </c>
      <c r="L3183" t="s">
        <v>967</v>
      </c>
      <c r="M3183" t="s">
        <v>985</v>
      </c>
      <c r="N3183" t="s">
        <v>10635</v>
      </c>
      <c r="O3183" t="s">
        <v>796</v>
      </c>
      <c r="P3183" t="s">
        <v>10671</v>
      </c>
      <c r="Q3183" t="s">
        <v>10671</v>
      </c>
      <c r="R3183" t="s">
        <v>740</v>
      </c>
      <c r="S3183" t="s">
        <v>795</v>
      </c>
      <c r="T3183" t="s">
        <v>15873</v>
      </c>
      <c r="U3183" t="s">
        <v>965</v>
      </c>
      <c r="V3183" t="s">
        <v>10638</v>
      </c>
      <c r="W3183" t="s">
        <v>970</v>
      </c>
      <c r="X3183" t="s">
        <v>15876</v>
      </c>
    </row>
    <row r="3184" spans="2:24" ht="11" outlineLevel="1" x14ac:dyDescent="0.15">
      <c r="B3184" t="s">
        <v>2331</v>
      </c>
      <c r="C3184" t="s">
        <v>2332</v>
      </c>
      <c r="D3184" t="s">
        <v>326</v>
      </c>
      <c r="E3184" t="s">
        <v>10632</v>
      </c>
      <c r="F3184" t="s">
        <v>1722</v>
      </c>
      <c r="G3184" t="s">
        <v>1819</v>
      </c>
      <c r="H3184" s="17">
        <v>45401</v>
      </c>
      <c r="I3184" s="15">
        <v>2024</v>
      </c>
      <c r="J3184" t="s">
        <v>10634</v>
      </c>
      <c r="K3184" s="5">
        <v>0</v>
      </c>
      <c r="L3184" t="s">
        <v>967</v>
      </c>
      <c r="M3184" t="s">
        <v>985</v>
      </c>
      <c r="N3184" t="s">
        <v>10635</v>
      </c>
      <c r="O3184" t="s">
        <v>796</v>
      </c>
      <c r="P3184" t="s">
        <v>10885</v>
      </c>
      <c r="Q3184" t="s">
        <v>10671</v>
      </c>
      <c r="R3184" t="s">
        <v>740</v>
      </c>
      <c r="S3184" t="s">
        <v>795</v>
      </c>
      <c r="T3184" t="s">
        <v>15873</v>
      </c>
      <c r="U3184" t="s">
        <v>965</v>
      </c>
      <c r="V3184" t="s">
        <v>10638</v>
      </c>
      <c r="W3184" t="s">
        <v>970</v>
      </c>
      <c r="X3184" t="s">
        <v>15877</v>
      </c>
    </row>
    <row r="3185" spans="2:24" ht="11" outlineLevel="1" x14ac:dyDescent="0.15">
      <c r="B3185" t="s">
        <v>2331</v>
      </c>
      <c r="C3185" t="s">
        <v>2332</v>
      </c>
      <c r="D3185" t="s">
        <v>326</v>
      </c>
      <c r="E3185" t="s">
        <v>10664</v>
      </c>
      <c r="F3185" t="s">
        <v>1722</v>
      </c>
      <c r="G3185" t="s">
        <v>1819</v>
      </c>
      <c r="H3185" s="17">
        <v>45274</v>
      </c>
      <c r="I3185" s="15">
        <v>2024</v>
      </c>
      <c r="J3185" t="s">
        <v>10634</v>
      </c>
      <c r="K3185" s="5">
        <v>80149.759999999995</v>
      </c>
      <c r="L3185" t="s">
        <v>967</v>
      </c>
      <c r="M3185" t="s">
        <v>985</v>
      </c>
      <c r="N3185" t="s">
        <v>10635</v>
      </c>
      <c r="O3185" t="s">
        <v>796</v>
      </c>
      <c r="P3185" t="s">
        <v>10671</v>
      </c>
      <c r="Q3185" t="s">
        <v>10671</v>
      </c>
      <c r="R3185" t="s">
        <v>740</v>
      </c>
      <c r="S3185" t="s">
        <v>795</v>
      </c>
      <c r="T3185" t="s">
        <v>15873</v>
      </c>
      <c r="U3185" t="s">
        <v>965</v>
      </c>
      <c r="V3185" t="s">
        <v>10638</v>
      </c>
      <c r="W3185" t="s">
        <v>970</v>
      </c>
      <c r="X3185" t="s">
        <v>15878</v>
      </c>
    </row>
    <row r="3186" spans="2:24" ht="11" outlineLevel="1" x14ac:dyDescent="0.15">
      <c r="B3186" t="s">
        <v>2334</v>
      </c>
      <c r="C3186" t="s">
        <v>2335</v>
      </c>
      <c r="E3186" t="s">
        <v>10649</v>
      </c>
      <c r="F3186" t="s">
        <v>685</v>
      </c>
      <c r="G3186" t="s">
        <v>2058</v>
      </c>
      <c r="H3186" s="17">
        <v>44099</v>
      </c>
      <c r="I3186" s="15">
        <v>2020</v>
      </c>
      <c r="J3186" t="s">
        <v>10634</v>
      </c>
      <c r="K3186" s="5">
        <v>718533</v>
      </c>
      <c r="L3186" t="s">
        <v>967</v>
      </c>
      <c r="M3186" t="s">
        <v>956</v>
      </c>
      <c r="N3186" t="s">
        <v>10635</v>
      </c>
      <c r="O3186" t="s">
        <v>825</v>
      </c>
      <c r="P3186" t="s">
        <v>12376</v>
      </c>
      <c r="R3186" t="s">
        <v>762</v>
      </c>
      <c r="S3186" t="s">
        <v>795</v>
      </c>
      <c r="T3186" t="s">
        <v>15879</v>
      </c>
      <c r="U3186" t="s">
        <v>965</v>
      </c>
      <c r="V3186" t="s">
        <v>10638</v>
      </c>
      <c r="W3186" t="s">
        <v>970</v>
      </c>
      <c r="X3186" t="s">
        <v>15880</v>
      </c>
    </row>
    <row r="3187" spans="2:24" ht="11" outlineLevel="1" x14ac:dyDescent="0.15">
      <c r="B3187" t="s">
        <v>2334</v>
      </c>
      <c r="C3187" t="s">
        <v>2335</v>
      </c>
      <c r="E3187" t="s">
        <v>10652</v>
      </c>
      <c r="F3187" t="s">
        <v>685</v>
      </c>
      <c r="G3187" t="s">
        <v>2058</v>
      </c>
      <c r="H3187" s="17">
        <v>44118</v>
      </c>
      <c r="I3187" s="15">
        <v>2021</v>
      </c>
      <c r="J3187" t="s">
        <v>10634</v>
      </c>
      <c r="K3187" s="5">
        <v>0</v>
      </c>
      <c r="L3187" t="s">
        <v>967</v>
      </c>
      <c r="M3187" t="s">
        <v>956</v>
      </c>
      <c r="N3187" t="s">
        <v>10635</v>
      </c>
      <c r="O3187" t="s">
        <v>825</v>
      </c>
      <c r="P3187" t="s">
        <v>12376</v>
      </c>
      <c r="R3187" t="s">
        <v>762</v>
      </c>
      <c r="S3187" t="s">
        <v>795</v>
      </c>
      <c r="T3187" t="s">
        <v>15881</v>
      </c>
      <c r="U3187" t="s">
        <v>965</v>
      </c>
      <c r="V3187" t="s">
        <v>10638</v>
      </c>
      <c r="W3187" t="s">
        <v>970</v>
      </c>
      <c r="X3187" t="s">
        <v>15882</v>
      </c>
    </row>
    <row r="3188" spans="2:24" ht="11" outlineLevel="1" x14ac:dyDescent="0.15">
      <c r="B3188" t="s">
        <v>2334</v>
      </c>
      <c r="C3188" t="s">
        <v>2335</v>
      </c>
      <c r="E3188" t="s">
        <v>10632</v>
      </c>
      <c r="F3188" t="s">
        <v>685</v>
      </c>
      <c r="G3188" t="s">
        <v>2058</v>
      </c>
      <c r="H3188" s="17">
        <v>44362</v>
      </c>
      <c r="I3188" s="15">
        <v>2021</v>
      </c>
      <c r="J3188" t="s">
        <v>10634</v>
      </c>
      <c r="K3188" s="5">
        <v>4750</v>
      </c>
      <c r="L3188" t="s">
        <v>967</v>
      </c>
      <c r="M3188" t="s">
        <v>956</v>
      </c>
      <c r="N3188" t="s">
        <v>10635</v>
      </c>
      <c r="O3188" t="s">
        <v>825</v>
      </c>
      <c r="P3188" t="s">
        <v>12376</v>
      </c>
      <c r="R3188" t="s">
        <v>762</v>
      </c>
      <c r="S3188" t="s">
        <v>795</v>
      </c>
      <c r="T3188" t="s">
        <v>15883</v>
      </c>
      <c r="U3188" t="s">
        <v>965</v>
      </c>
      <c r="V3188" t="s">
        <v>10638</v>
      </c>
      <c r="W3188" t="s">
        <v>970</v>
      </c>
      <c r="X3188" t="s">
        <v>15884</v>
      </c>
    </row>
    <row r="3189" spans="2:24" ht="11" outlineLevel="1" x14ac:dyDescent="0.15">
      <c r="B3189" t="s">
        <v>2334</v>
      </c>
      <c r="C3189" t="s">
        <v>2335</v>
      </c>
      <c r="E3189" t="s">
        <v>10643</v>
      </c>
      <c r="F3189" t="s">
        <v>685</v>
      </c>
      <c r="G3189" t="s">
        <v>2058</v>
      </c>
      <c r="H3189" s="17">
        <v>44294</v>
      </c>
      <c r="I3189" s="15">
        <v>2021</v>
      </c>
      <c r="J3189" t="s">
        <v>10634</v>
      </c>
      <c r="K3189" s="5">
        <v>18522.5</v>
      </c>
      <c r="L3189" t="s">
        <v>967</v>
      </c>
      <c r="M3189" t="s">
        <v>956</v>
      </c>
      <c r="N3189" t="s">
        <v>10635</v>
      </c>
      <c r="O3189" t="s">
        <v>825</v>
      </c>
      <c r="P3189" t="s">
        <v>12376</v>
      </c>
      <c r="R3189" t="s">
        <v>762</v>
      </c>
      <c r="S3189" t="s">
        <v>795</v>
      </c>
      <c r="T3189" t="s">
        <v>15879</v>
      </c>
      <c r="U3189" t="s">
        <v>965</v>
      </c>
      <c r="V3189" t="s">
        <v>10638</v>
      </c>
      <c r="W3189" t="s">
        <v>970</v>
      </c>
      <c r="X3189" t="s">
        <v>15885</v>
      </c>
    </row>
    <row r="3190" spans="2:24" ht="11" outlineLevel="1" x14ac:dyDescent="0.15">
      <c r="B3190" t="s">
        <v>2334</v>
      </c>
      <c r="C3190" t="s">
        <v>2335</v>
      </c>
      <c r="E3190" t="s">
        <v>10664</v>
      </c>
      <c r="F3190" t="s">
        <v>685</v>
      </c>
      <c r="G3190" t="s">
        <v>2058</v>
      </c>
      <c r="H3190" s="17">
        <v>44159</v>
      </c>
      <c r="I3190" s="15">
        <v>2021</v>
      </c>
      <c r="J3190" t="s">
        <v>10634</v>
      </c>
      <c r="K3190" s="5">
        <v>40000</v>
      </c>
      <c r="L3190" t="s">
        <v>967</v>
      </c>
      <c r="M3190" t="s">
        <v>956</v>
      </c>
      <c r="N3190" t="s">
        <v>10635</v>
      </c>
      <c r="O3190" t="s">
        <v>825</v>
      </c>
      <c r="P3190" t="s">
        <v>12376</v>
      </c>
      <c r="R3190" t="s">
        <v>762</v>
      </c>
      <c r="S3190" t="s">
        <v>795</v>
      </c>
      <c r="T3190" t="s">
        <v>15886</v>
      </c>
      <c r="U3190" t="s">
        <v>965</v>
      </c>
      <c r="V3190" t="s">
        <v>10638</v>
      </c>
      <c r="W3190" t="s">
        <v>970</v>
      </c>
      <c r="X3190" t="s">
        <v>15887</v>
      </c>
    </row>
    <row r="3191" spans="2:24" ht="11" outlineLevel="1" x14ac:dyDescent="0.15">
      <c r="B3191" t="s">
        <v>2337</v>
      </c>
      <c r="C3191" t="s">
        <v>2338</v>
      </c>
      <c r="E3191" t="s">
        <v>10632</v>
      </c>
      <c r="F3191" t="s">
        <v>14392</v>
      </c>
      <c r="G3191" t="s">
        <v>1756</v>
      </c>
      <c r="H3191" s="17">
        <v>44980</v>
      </c>
      <c r="I3191" s="15">
        <v>2023</v>
      </c>
      <c r="J3191" t="s">
        <v>10634</v>
      </c>
      <c r="K3191" s="5">
        <v>0</v>
      </c>
      <c r="L3191" t="s">
        <v>967</v>
      </c>
      <c r="M3191" t="s">
        <v>956</v>
      </c>
      <c r="N3191" t="s">
        <v>10635</v>
      </c>
      <c r="O3191" t="s">
        <v>796</v>
      </c>
      <c r="P3191" t="s">
        <v>13395</v>
      </c>
      <c r="R3191" t="s">
        <v>740</v>
      </c>
      <c r="S3191" t="s">
        <v>795</v>
      </c>
      <c r="T3191" t="s">
        <v>15888</v>
      </c>
      <c r="U3191" t="s">
        <v>965</v>
      </c>
      <c r="V3191" t="s">
        <v>10638</v>
      </c>
      <c r="W3191" t="s">
        <v>970</v>
      </c>
      <c r="X3191" t="s">
        <v>15889</v>
      </c>
    </row>
    <row r="3192" spans="2:24" ht="11" outlineLevel="1" x14ac:dyDescent="0.15">
      <c r="B3192" t="s">
        <v>2337</v>
      </c>
      <c r="C3192" t="s">
        <v>2338</v>
      </c>
      <c r="E3192" t="s">
        <v>10667</v>
      </c>
      <c r="F3192" t="s">
        <v>14392</v>
      </c>
      <c r="G3192" t="s">
        <v>1756</v>
      </c>
      <c r="H3192" s="17">
        <v>45086</v>
      </c>
      <c r="I3192" s="15">
        <v>2023</v>
      </c>
      <c r="J3192" t="s">
        <v>10634</v>
      </c>
      <c r="K3192" s="5">
        <v>-8011.29</v>
      </c>
      <c r="L3192" t="s">
        <v>967</v>
      </c>
      <c r="M3192" t="s">
        <v>956</v>
      </c>
      <c r="N3192" t="s">
        <v>10635</v>
      </c>
      <c r="O3192" t="s">
        <v>796</v>
      </c>
      <c r="P3192" t="s">
        <v>13395</v>
      </c>
      <c r="Q3192" t="s">
        <v>11435</v>
      </c>
      <c r="R3192" t="s">
        <v>740</v>
      </c>
      <c r="S3192" t="s">
        <v>795</v>
      </c>
      <c r="T3192" t="s">
        <v>15890</v>
      </c>
      <c r="U3192" t="s">
        <v>965</v>
      </c>
      <c r="V3192" t="s">
        <v>10638</v>
      </c>
      <c r="W3192" t="s">
        <v>970</v>
      </c>
      <c r="X3192" t="s">
        <v>15891</v>
      </c>
    </row>
    <row r="3193" spans="2:24" ht="11" outlineLevel="1" x14ac:dyDescent="0.15">
      <c r="B3193" t="s">
        <v>2337</v>
      </c>
      <c r="C3193" t="s">
        <v>2338</v>
      </c>
      <c r="E3193" t="s">
        <v>10664</v>
      </c>
      <c r="F3193" t="s">
        <v>14392</v>
      </c>
      <c r="G3193" t="s">
        <v>1756</v>
      </c>
      <c r="H3193" s="17">
        <v>44924</v>
      </c>
      <c r="I3193" s="15">
        <v>2023</v>
      </c>
      <c r="J3193" t="s">
        <v>10634</v>
      </c>
      <c r="K3193" s="5">
        <v>98805.88</v>
      </c>
      <c r="L3193" t="s">
        <v>967</v>
      </c>
      <c r="M3193" t="s">
        <v>956</v>
      </c>
      <c r="N3193" t="s">
        <v>10635</v>
      </c>
      <c r="O3193" t="s">
        <v>796</v>
      </c>
      <c r="P3193" t="s">
        <v>13395</v>
      </c>
      <c r="R3193" t="s">
        <v>740</v>
      </c>
      <c r="S3193" t="s">
        <v>795</v>
      </c>
      <c r="T3193" t="s">
        <v>15892</v>
      </c>
      <c r="U3193" t="s">
        <v>965</v>
      </c>
      <c r="V3193" t="s">
        <v>10638</v>
      </c>
      <c r="W3193" t="s">
        <v>970</v>
      </c>
      <c r="X3193" t="s">
        <v>15893</v>
      </c>
    </row>
    <row r="3194" spans="2:24" ht="11" outlineLevel="1" x14ac:dyDescent="0.15">
      <c r="B3194" t="s">
        <v>2337</v>
      </c>
      <c r="C3194" t="s">
        <v>2338</v>
      </c>
      <c r="E3194" t="s">
        <v>10643</v>
      </c>
      <c r="F3194" t="s">
        <v>14392</v>
      </c>
      <c r="G3194" t="s">
        <v>1756</v>
      </c>
      <c r="H3194" s="17">
        <v>44960</v>
      </c>
      <c r="I3194" s="15">
        <v>2023</v>
      </c>
      <c r="J3194" t="s">
        <v>10634</v>
      </c>
      <c r="K3194" s="5">
        <v>0</v>
      </c>
      <c r="L3194" t="s">
        <v>967</v>
      </c>
      <c r="M3194" t="s">
        <v>956</v>
      </c>
      <c r="N3194" t="s">
        <v>10635</v>
      </c>
      <c r="O3194" t="s">
        <v>796</v>
      </c>
      <c r="P3194" t="s">
        <v>13395</v>
      </c>
      <c r="R3194" t="s">
        <v>740</v>
      </c>
      <c r="S3194" t="s">
        <v>795</v>
      </c>
      <c r="T3194" t="s">
        <v>15894</v>
      </c>
      <c r="U3194" t="s">
        <v>965</v>
      </c>
      <c r="V3194" t="s">
        <v>10638</v>
      </c>
      <c r="W3194" t="s">
        <v>970</v>
      </c>
      <c r="X3194" t="s">
        <v>15895</v>
      </c>
    </row>
    <row r="3195" spans="2:24" ht="11" outlineLevel="1" x14ac:dyDescent="0.15">
      <c r="B3195" t="s">
        <v>2337</v>
      </c>
      <c r="C3195" t="s">
        <v>2338</v>
      </c>
      <c r="E3195" t="s">
        <v>10649</v>
      </c>
      <c r="F3195" t="s">
        <v>14392</v>
      </c>
      <c r="G3195" t="s">
        <v>1756</v>
      </c>
      <c r="H3195" s="17">
        <v>44834</v>
      </c>
      <c r="I3195" s="15">
        <v>2022</v>
      </c>
      <c r="J3195" t="s">
        <v>10634</v>
      </c>
      <c r="K3195" s="5">
        <v>620614.37</v>
      </c>
      <c r="L3195" t="s">
        <v>967</v>
      </c>
      <c r="M3195" t="s">
        <v>956</v>
      </c>
      <c r="N3195" t="s">
        <v>10635</v>
      </c>
      <c r="O3195" t="s">
        <v>796</v>
      </c>
      <c r="P3195" t="s">
        <v>13395</v>
      </c>
      <c r="R3195" t="s">
        <v>740</v>
      </c>
      <c r="S3195" t="s">
        <v>795</v>
      </c>
      <c r="T3195" t="s">
        <v>15896</v>
      </c>
      <c r="U3195" t="s">
        <v>965</v>
      </c>
      <c r="V3195" t="s">
        <v>10638</v>
      </c>
      <c r="W3195" t="s">
        <v>970</v>
      </c>
      <c r="X3195" t="s">
        <v>15897</v>
      </c>
    </row>
    <row r="3196" spans="2:24" ht="11" outlineLevel="1" x14ac:dyDescent="0.15">
      <c r="B3196" t="s">
        <v>2337</v>
      </c>
      <c r="C3196" t="s">
        <v>2338</v>
      </c>
      <c r="E3196" t="s">
        <v>10652</v>
      </c>
      <c r="F3196" t="s">
        <v>14392</v>
      </c>
      <c r="G3196" t="s">
        <v>1756</v>
      </c>
      <c r="H3196" s="17">
        <v>44897</v>
      </c>
      <c r="I3196" s="15">
        <v>2023</v>
      </c>
      <c r="J3196" t="s">
        <v>10634</v>
      </c>
      <c r="K3196" s="5">
        <v>69724</v>
      </c>
      <c r="L3196" t="s">
        <v>967</v>
      </c>
      <c r="M3196" t="s">
        <v>956</v>
      </c>
      <c r="N3196" t="s">
        <v>10635</v>
      </c>
      <c r="O3196" t="s">
        <v>796</v>
      </c>
      <c r="P3196" t="s">
        <v>13395</v>
      </c>
      <c r="R3196" t="s">
        <v>740</v>
      </c>
      <c r="S3196" t="s">
        <v>795</v>
      </c>
      <c r="T3196" t="s">
        <v>15898</v>
      </c>
      <c r="U3196" t="s">
        <v>965</v>
      </c>
      <c r="V3196" t="s">
        <v>10638</v>
      </c>
      <c r="W3196" t="s">
        <v>970</v>
      </c>
      <c r="X3196" t="s">
        <v>15899</v>
      </c>
    </row>
    <row r="3197" spans="2:24" ht="11" outlineLevel="1" x14ac:dyDescent="0.15">
      <c r="B3197" t="s">
        <v>2340</v>
      </c>
      <c r="C3197" t="s">
        <v>2341</v>
      </c>
      <c r="E3197" t="s">
        <v>10649</v>
      </c>
      <c r="F3197" t="s">
        <v>646</v>
      </c>
      <c r="G3197" t="s">
        <v>1158</v>
      </c>
      <c r="H3197" s="17">
        <v>45414</v>
      </c>
      <c r="I3197" s="15">
        <v>2024</v>
      </c>
      <c r="J3197" t="s">
        <v>10634</v>
      </c>
      <c r="K3197" s="5">
        <v>546889.06000000006</v>
      </c>
      <c r="L3197" t="s">
        <v>967</v>
      </c>
      <c r="M3197" t="s">
        <v>1141</v>
      </c>
      <c r="N3197" t="s">
        <v>10635</v>
      </c>
      <c r="O3197" t="s">
        <v>825</v>
      </c>
      <c r="P3197" t="s">
        <v>15900</v>
      </c>
      <c r="Q3197" t="s">
        <v>10671</v>
      </c>
      <c r="R3197" t="s">
        <v>748</v>
      </c>
      <c r="S3197" t="s">
        <v>795</v>
      </c>
      <c r="T3197" t="s">
        <v>15901</v>
      </c>
      <c r="U3197" t="s">
        <v>965</v>
      </c>
      <c r="V3197" t="s">
        <v>10638</v>
      </c>
      <c r="W3197" t="s">
        <v>970</v>
      </c>
      <c r="X3197" t="s">
        <v>15902</v>
      </c>
    </row>
    <row r="3198" spans="2:24" ht="11" outlineLevel="1" x14ac:dyDescent="0.15">
      <c r="B3198" t="s">
        <v>2340</v>
      </c>
      <c r="C3198" t="s">
        <v>2341</v>
      </c>
      <c r="E3198" t="s">
        <v>10652</v>
      </c>
      <c r="F3198" t="s">
        <v>646</v>
      </c>
      <c r="G3198" t="s">
        <v>1158</v>
      </c>
      <c r="H3198" s="17">
        <v>45539</v>
      </c>
      <c r="I3198" s="15">
        <v>2024</v>
      </c>
      <c r="J3198" t="s">
        <v>10634</v>
      </c>
      <c r="K3198" s="5">
        <v>230694.55</v>
      </c>
      <c r="L3198" t="s">
        <v>967</v>
      </c>
      <c r="M3198" t="s">
        <v>1141</v>
      </c>
      <c r="N3198" t="s">
        <v>10635</v>
      </c>
      <c r="O3198" t="s">
        <v>825</v>
      </c>
      <c r="P3198" t="s">
        <v>15900</v>
      </c>
      <c r="Q3198" t="s">
        <v>10671</v>
      </c>
      <c r="R3198" t="s">
        <v>748</v>
      </c>
      <c r="S3198" t="s">
        <v>795</v>
      </c>
      <c r="T3198" t="s">
        <v>15903</v>
      </c>
      <c r="U3198" t="s">
        <v>965</v>
      </c>
      <c r="V3198" t="s">
        <v>10638</v>
      </c>
      <c r="W3198" t="s">
        <v>970</v>
      </c>
      <c r="X3198" t="s">
        <v>15904</v>
      </c>
    </row>
    <row r="3199" spans="2:24" ht="11" outlineLevel="1" x14ac:dyDescent="0.15">
      <c r="B3199" t="s">
        <v>2343</v>
      </c>
      <c r="C3199" t="s">
        <v>2344</v>
      </c>
      <c r="E3199" t="s">
        <v>10649</v>
      </c>
      <c r="F3199" t="s">
        <v>2345</v>
      </c>
      <c r="G3199" t="s">
        <v>2346</v>
      </c>
      <c r="H3199" s="17">
        <v>44572</v>
      </c>
      <c r="I3199" s="15">
        <v>2022</v>
      </c>
      <c r="J3199" t="s">
        <v>10634</v>
      </c>
      <c r="K3199" s="5">
        <v>528420</v>
      </c>
      <c r="L3199" t="s">
        <v>967</v>
      </c>
      <c r="R3199" t="s">
        <v>744</v>
      </c>
      <c r="S3199" t="s">
        <v>795</v>
      </c>
      <c r="T3199" t="s">
        <v>15905</v>
      </c>
      <c r="U3199" t="s">
        <v>1340</v>
      </c>
      <c r="V3199" t="s">
        <v>12795</v>
      </c>
      <c r="W3199" t="s">
        <v>970</v>
      </c>
      <c r="X3199" t="s">
        <v>15906</v>
      </c>
    </row>
    <row r="3200" spans="2:24" ht="11" outlineLevel="1" x14ac:dyDescent="0.15">
      <c r="B3200" t="s">
        <v>2343</v>
      </c>
      <c r="C3200" t="s">
        <v>2344</v>
      </c>
      <c r="E3200" t="s">
        <v>10652</v>
      </c>
      <c r="F3200" t="s">
        <v>2345</v>
      </c>
      <c r="G3200" t="s">
        <v>2346</v>
      </c>
      <c r="H3200" s="17">
        <v>44609</v>
      </c>
      <c r="I3200" s="15">
        <v>2022</v>
      </c>
      <c r="J3200" t="s">
        <v>10634</v>
      </c>
      <c r="K3200" s="5">
        <v>54650.63</v>
      </c>
      <c r="L3200" t="s">
        <v>967</v>
      </c>
      <c r="M3200" t="s">
        <v>15907</v>
      </c>
      <c r="R3200" t="s">
        <v>744</v>
      </c>
      <c r="S3200" t="s">
        <v>795</v>
      </c>
      <c r="T3200" t="s">
        <v>15905</v>
      </c>
      <c r="U3200" t="s">
        <v>1340</v>
      </c>
      <c r="V3200" t="s">
        <v>12795</v>
      </c>
      <c r="W3200" t="s">
        <v>970</v>
      </c>
      <c r="X3200" t="s">
        <v>15908</v>
      </c>
    </row>
    <row r="3201" spans="2:24" ht="11" outlineLevel="1" x14ac:dyDescent="0.15">
      <c r="B3201" t="s">
        <v>2343</v>
      </c>
      <c r="C3201" t="s">
        <v>2344</v>
      </c>
      <c r="E3201" t="s">
        <v>10664</v>
      </c>
      <c r="F3201" t="s">
        <v>2345</v>
      </c>
      <c r="G3201" t="s">
        <v>2346</v>
      </c>
      <c r="H3201" s="17">
        <v>44610</v>
      </c>
      <c r="I3201" s="15">
        <v>2022</v>
      </c>
      <c r="J3201" t="s">
        <v>10634</v>
      </c>
      <c r="K3201" s="5">
        <v>177306.9</v>
      </c>
      <c r="L3201" t="s">
        <v>967</v>
      </c>
      <c r="M3201" t="s">
        <v>15907</v>
      </c>
      <c r="R3201" t="s">
        <v>744</v>
      </c>
      <c r="S3201" t="s">
        <v>795</v>
      </c>
      <c r="T3201" t="s">
        <v>15905</v>
      </c>
      <c r="U3201" t="s">
        <v>1340</v>
      </c>
      <c r="V3201" t="s">
        <v>12795</v>
      </c>
      <c r="W3201" t="s">
        <v>970</v>
      </c>
      <c r="X3201" t="s">
        <v>15909</v>
      </c>
    </row>
    <row r="3202" spans="2:24" ht="11" outlineLevel="1" x14ac:dyDescent="0.15">
      <c r="B3202" t="s">
        <v>2343</v>
      </c>
      <c r="C3202" t="s">
        <v>2344</v>
      </c>
      <c r="E3202" t="s">
        <v>10643</v>
      </c>
      <c r="F3202" t="s">
        <v>2345</v>
      </c>
      <c r="G3202" t="s">
        <v>2346</v>
      </c>
      <c r="H3202" s="17">
        <v>44628</v>
      </c>
      <c r="I3202" s="15">
        <v>2022</v>
      </c>
      <c r="J3202" t="s">
        <v>10634</v>
      </c>
      <c r="K3202" s="5">
        <v>16733.990000000002</v>
      </c>
      <c r="L3202" t="s">
        <v>967</v>
      </c>
      <c r="M3202" t="s">
        <v>15907</v>
      </c>
      <c r="R3202" t="s">
        <v>744</v>
      </c>
      <c r="S3202" t="s">
        <v>795</v>
      </c>
      <c r="T3202" t="s">
        <v>15905</v>
      </c>
      <c r="U3202" t="s">
        <v>1340</v>
      </c>
      <c r="V3202" t="s">
        <v>12795</v>
      </c>
      <c r="W3202" t="s">
        <v>970</v>
      </c>
      <c r="X3202" t="s">
        <v>15910</v>
      </c>
    </row>
    <row r="3203" spans="2:24" ht="11" outlineLevel="1" x14ac:dyDescent="0.15">
      <c r="B3203" t="s">
        <v>2348</v>
      </c>
      <c r="C3203" t="s">
        <v>2349</v>
      </c>
      <c r="D3203" t="s">
        <v>211</v>
      </c>
      <c r="E3203" t="s">
        <v>10643</v>
      </c>
      <c r="F3203" t="s">
        <v>12651</v>
      </c>
      <c r="G3203" t="s">
        <v>1294</v>
      </c>
      <c r="H3203" s="17">
        <v>43357</v>
      </c>
      <c r="I3203" s="15">
        <v>2018</v>
      </c>
      <c r="J3203" t="s">
        <v>10634</v>
      </c>
      <c r="K3203" s="5">
        <v>-47247.59</v>
      </c>
      <c r="L3203" t="s">
        <v>967</v>
      </c>
      <c r="M3203" t="s">
        <v>985</v>
      </c>
      <c r="N3203" t="s">
        <v>10635</v>
      </c>
      <c r="O3203" t="s">
        <v>818</v>
      </c>
      <c r="P3203" t="s">
        <v>10671</v>
      </c>
      <c r="Q3203" t="s">
        <v>10671</v>
      </c>
      <c r="R3203" t="s">
        <v>739</v>
      </c>
      <c r="S3203" t="s">
        <v>795</v>
      </c>
      <c r="T3203" t="s">
        <v>15911</v>
      </c>
      <c r="U3203" t="s">
        <v>965</v>
      </c>
      <c r="V3203" t="s">
        <v>10638</v>
      </c>
      <c r="W3203" t="s">
        <v>970</v>
      </c>
      <c r="X3203" t="s">
        <v>15912</v>
      </c>
    </row>
    <row r="3204" spans="2:24" ht="11" outlineLevel="1" x14ac:dyDescent="0.15">
      <c r="B3204" t="s">
        <v>2348</v>
      </c>
      <c r="C3204" t="s">
        <v>2349</v>
      </c>
      <c r="D3204" t="s">
        <v>211</v>
      </c>
      <c r="E3204" t="s">
        <v>10652</v>
      </c>
      <c r="F3204" t="s">
        <v>12651</v>
      </c>
      <c r="G3204" t="s">
        <v>1294</v>
      </c>
      <c r="H3204" s="17">
        <v>43315</v>
      </c>
      <c r="I3204" s="15">
        <v>2018</v>
      </c>
      <c r="J3204" t="s">
        <v>10634</v>
      </c>
      <c r="K3204" s="5">
        <v>0</v>
      </c>
      <c r="L3204" t="s">
        <v>967</v>
      </c>
      <c r="M3204" t="s">
        <v>985</v>
      </c>
      <c r="N3204" t="s">
        <v>10635</v>
      </c>
      <c r="O3204" t="s">
        <v>818</v>
      </c>
      <c r="P3204" t="s">
        <v>10671</v>
      </c>
      <c r="Q3204" t="s">
        <v>10671</v>
      </c>
      <c r="R3204" t="s">
        <v>739</v>
      </c>
      <c r="S3204" t="s">
        <v>795</v>
      </c>
      <c r="T3204" t="s">
        <v>15911</v>
      </c>
      <c r="U3204" t="s">
        <v>965</v>
      </c>
      <c r="V3204" t="s">
        <v>10638</v>
      </c>
      <c r="W3204" t="s">
        <v>970</v>
      </c>
      <c r="X3204" t="s">
        <v>15913</v>
      </c>
    </row>
    <row r="3205" spans="2:24" ht="11" outlineLevel="1" x14ac:dyDescent="0.15">
      <c r="B3205" t="s">
        <v>2348</v>
      </c>
      <c r="C3205" t="s">
        <v>2349</v>
      </c>
      <c r="D3205" t="s">
        <v>211</v>
      </c>
      <c r="E3205" t="s">
        <v>10649</v>
      </c>
      <c r="F3205" t="s">
        <v>12651</v>
      </c>
      <c r="G3205" t="s">
        <v>1294</v>
      </c>
      <c r="H3205" s="17">
        <v>43258</v>
      </c>
      <c r="I3205" s="15">
        <v>2018</v>
      </c>
      <c r="J3205" t="s">
        <v>10634</v>
      </c>
      <c r="K3205" s="5">
        <v>823140</v>
      </c>
      <c r="L3205" t="s">
        <v>967</v>
      </c>
      <c r="M3205" t="s">
        <v>985</v>
      </c>
      <c r="N3205" t="s">
        <v>10635</v>
      </c>
      <c r="O3205" t="s">
        <v>818</v>
      </c>
      <c r="P3205" t="s">
        <v>10671</v>
      </c>
      <c r="Q3205" t="s">
        <v>10671</v>
      </c>
      <c r="R3205" t="s">
        <v>739</v>
      </c>
      <c r="S3205" t="s">
        <v>795</v>
      </c>
      <c r="T3205" t="s">
        <v>15911</v>
      </c>
      <c r="U3205" t="s">
        <v>965</v>
      </c>
      <c r="V3205" t="s">
        <v>10638</v>
      </c>
      <c r="W3205" t="s">
        <v>970</v>
      </c>
      <c r="X3205" t="s">
        <v>15914</v>
      </c>
    </row>
    <row r="3206" spans="2:24" ht="11" outlineLevel="1" x14ac:dyDescent="0.15">
      <c r="B3206" t="s">
        <v>2348</v>
      </c>
      <c r="C3206" t="s">
        <v>2349</v>
      </c>
      <c r="D3206" t="s">
        <v>211</v>
      </c>
      <c r="E3206" t="s">
        <v>10664</v>
      </c>
      <c r="F3206" t="s">
        <v>12651</v>
      </c>
      <c r="G3206" t="s">
        <v>1294</v>
      </c>
      <c r="H3206" s="17">
        <v>43339</v>
      </c>
      <c r="I3206" s="15">
        <v>2018</v>
      </c>
      <c r="J3206" t="s">
        <v>10634</v>
      </c>
      <c r="K3206" s="5">
        <v>0</v>
      </c>
      <c r="L3206" t="s">
        <v>967</v>
      </c>
      <c r="M3206" t="s">
        <v>985</v>
      </c>
      <c r="N3206" t="s">
        <v>10635</v>
      </c>
      <c r="O3206" t="s">
        <v>818</v>
      </c>
      <c r="P3206" t="s">
        <v>10671</v>
      </c>
      <c r="Q3206" t="s">
        <v>10671</v>
      </c>
      <c r="R3206" t="s">
        <v>739</v>
      </c>
      <c r="S3206" t="s">
        <v>795</v>
      </c>
      <c r="T3206" t="s">
        <v>15911</v>
      </c>
      <c r="U3206" t="s">
        <v>965</v>
      </c>
      <c r="V3206" t="s">
        <v>10638</v>
      </c>
      <c r="W3206" t="s">
        <v>970</v>
      </c>
      <c r="X3206" t="s">
        <v>15915</v>
      </c>
    </row>
    <row r="3207" spans="2:24" ht="11" outlineLevel="1" x14ac:dyDescent="0.15">
      <c r="B3207" t="s">
        <v>2348</v>
      </c>
      <c r="C3207" t="s">
        <v>2349</v>
      </c>
      <c r="D3207" t="s">
        <v>211</v>
      </c>
      <c r="E3207" t="s">
        <v>10632</v>
      </c>
      <c r="F3207" t="s">
        <v>12651</v>
      </c>
      <c r="G3207" t="s">
        <v>1294</v>
      </c>
      <c r="H3207" s="17">
        <v>43391</v>
      </c>
      <c r="I3207" s="15">
        <v>2019</v>
      </c>
      <c r="J3207" t="s">
        <v>10634</v>
      </c>
      <c r="K3207" s="5">
        <v>0</v>
      </c>
      <c r="L3207" t="s">
        <v>967</v>
      </c>
      <c r="M3207" t="s">
        <v>985</v>
      </c>
      <c r="N3207" t="s">
        <v>10635</v>
      </c>
      <c r="O3207" t="s">
        <v>818</v>
      </c>
      <c r="P3207" t="s">
        <v>10671</v>
      </c>
      <c r="Q3207" t="s">
        <v>10671</v>
      </c>
      <c r="R3207" t="s">
        <v>739</v>
      </c>
      <c r="S3207" t="s">
        <v>795</v>
      </c>
      <c r="T3207" t="s">
        <v>15911</v>
      </c>
      <c r="U3207" t="s">
        <v>965</v>
      </c>
      <c r="V3207" t="s">
        <v>10638</v>
      </c>
      <c r="W3207" t="s">
        <v>970</v>
      </c>
      <c r="X3207" t="s">
        <v>15916</v>
      </c>
    </row>
    <row r="3208" spans="2:24" ht="11" outlineLevel="1" x14ac:dyDescent="0.15">
      <c r="B3208" t="s">
        <v>2351</v>
      </c>
      <c r="C3208" t="s">
        <v>2352</v>
      </c>
      <c r="E3208" t="s">
        <v>10649</v>
      </c>
      <c r="F3208" t="s">
        <v>2317</v>
      </c>
      <c r="G3208" t="s">
        <v>2318</v>
      </c>
      <c r="H3208" s="17">
        <v>46085</v>
      </c>
      <c r="I3208" s="15">
        <v>2026</v>
      </c>
      <c r="J3208" t="s">
        <v>10634</v>
      </c>
      <c r="K3208" s="5">
        <v>774000</v>
      </c>
      <c r="L3208" t="s">
        <v>967</v>
      </c>
      <c r="M3208" t="s">
        <v>1141</v>
      </c>
      <c r="N3208" t="s">
        <v>10635</v>
      </c>
      <c r="O3208" t="s">
        <v>825</v>
      </c>
      <c r="P3208" t="s">
        <v>10636</v>
      </c>
      <c r="Q3208" t="s">
        <v>11331</v>
      </c>
      <c r="R3208" t="s">
        <v>740</v>
      </c>
      <c r="S3208" t="s">
        <v>795</v>
      </c>
      <c r="T3208" t="s">
        <v>15917</v>
      </c>
      <c r="U3208" t="s">
        <v>965</v>
      </c>
      <c r="V3208" t="s">
        <v>10638</v>
      </c>
      <c r="W3208" t="s">
        <v>970</v>
      </c>
      <c r="X3208" t="s">
        <v>15918</v>
      </c>
    </row>
    <row r="3209" spans="2:24" ht="11" outlineLevel="1" x14ac:dyDescent="0.15">
      <c r="B3209" t="s">
        <v>2354</v>
      </c>
      <c r="C3209" t="s">
        <v>1199</v>
      </c>
      <c r="D3209" t="s">
        <v>188</v>
      </c>
      <c r="E3209" t="s">
        <v>10950</v>
      </c>
      <c r="F3209" t="s">
        <v>644</v>
      </c>
      <c r="G3209" t="s">
        <v>1926</v>
      </c>
      <c r="H3209" s="17">
        <v>43263</v>
      </c>
      <c r="I3209" s="15">
        <v>2018</v>
      </c>
      <c r="J3209" t="s">
        <v>10634</v>
      </c>
      <c r="K3209" s="5">
        <v>0</v>
      </c>
      <c r="L3209" t="s">
        <v>967</v>
      </c>
      <c r="M3209" t="s">
        <v>985</v>
      </c>
      <c r="N3209" t="s">
        <v>10635</v>
      </c>
      <c r="O3209" t="s">
        <v>804</v>
      </c>
      <c r="P3209" t="s">
        <v>11712</v>
      </c>
      <c r="Q3209" t="s">
        <v>11712</v>
      </c>
      <c r="R3209" t="s">
        <v>738</v>
      </c>
      <c r="S3209" t="s">
        <v>803</v>
      </c>
      <c r="T3209" t="s">
        <v>15919</v>
      </c>
      <c r="U3209" t="s">
        <v>965</v>
      </c>
      <c r="V3209" t="s">
        <v>10638</v>
      </c>
      <c r="W3209" t="s">
        <v>970</v>
      </c>
      <c r="X3209" t="s">
        <v>15920</v>
      </c>
    </row>
    <row r="3210" spans="2:24" ht="11" outlineLevel="1" x14ac:dyDescent="0.15">
      <c r="B3210" t="s">
        <v>2356</v>
      </c>
      <c r="C3210" t="s">
        <v>1698</v>
      </c>
      <c r="D3210" t="s">
        <v>200</v>
      </c>
      <c r="E3210" t="s">
        <v>10950</v>
      </c>
      <c r="F3210" t="s">
        <v>609</v>
      </c>
      <c r="G3210" t="s">
        <v>1547</v>
      </c>
      <c r="H3210" s="17">
        <v>42962</v>
      </c>
      <c r="I3210" s="15">
        <v>2017</v>
      </c>
      <c r="J3210" t="s">
        <v>10634</v>
      </c>
      <c r="K3210" s="5">
        <v>0</v>
      </c>
      <c r="L3210" t="s">
        <v>967</v>
      </c>
      <c r="M3210" t="s">
        <v>985</v>
      </c>
      <c r="N3210" t="s">
        <v>10635</v>
      </c>
      <c r="O3210" t="s">
        <v>796</v>
      </c>
      <c r="P3210" t="s">
        <v>10671</v>
      </c>
      <c r="Q3210" t="s">
        <v>10671</v>
      </c>
      <c r="R3210" t="s">
        <v>737</v>
      </c>
      <c r="S3210" t="s">
        <v>803</v>
      </c>
      <c r="T3210" t="s">
        <v>15921</v>
      </c>
      <c r="U3210" t="s">
        <v>965</v>
      </c>
      <c r="V3210" t="s">
        <v>10638</v>
      </c>
      <c r="W3210" t="s">
        <v>970</v>
      </c>
      <c r="X3210" t="s">
        <v>15922</v>
      </c>
    </row>
    <row r="3211" spans="2:24" ht="11" outlineLevel="1" x14ac:dyDescent="0.15">
      <c r="B3211" t="s">
        <v>2356</v>
      </c>
      <c r="C3211" t="s">
        <v>1698</v>
      </c>
      <c r="D3211" t="s">
        <v>200</v>
      </c>
      <c r="E3211" t="s">
        <v>10989</v>
      </c>
      <c r="F3211" t="s">
        <v>609</v>
      </c>
      <c r="G3211" t="s">
        <v>1547</v>
      </c>
      <c r="H3211" s="17">
        <v>42914</v>
      </c>
      <c r="I3211" s="15">
        <v>2017</v>
      </c>
      <c r="J3211" t="s">
        <v>10634</v>
      </c>
      <c r="K3211" s="5">
        <v>0</v>
      </c>
      <c r="L3211" t="s">
        <v>967</v>
      </c>
      <c r="M3211" t="s">
        <v>985</v>
      </c>
      <c r="N3211" t="s">
        <v>10635</v>
      </c>
      <c r="O3211" t="s">
        <v>796</v>
      </c>
      <c r="P3211" t="s">
        <v>10671</v>
      </c>
      <c r="Q3211" t="s">
        <v>10671</v>
      </c>
      <c r="R3211" t="s">
        <v>737</v>
      </c>
      <c r="S3211" t="s">
        <v>803</v>
      </c>
      <c r="T3211" t="s">
        <v>15923</v>
      </c>
      <c r="U3211" t="s">
        <v>965</v>
      </c>
      <c r="V3211" t="s">
        <v>10638</v>
      </c>
      <c r="W3211" t="s">
        <v>970</v>
      </c>
      <c r="X3211" t="s">
        <v>15924</v>
      </c>
    </row>
    <row r="3212" spans="2:24" ht="11" outlineLevel="1" x14ac:dyDescent="0.15">
      <c r="B3212" t="s">
        <v>2356</v>
      </c>
      <c r="C3212" t="s">
        <v>1698</v>
      </c>
      <c r="D3212" t="s">
        <v>200</v>
      </c>
      <c r="E3212" t="s">
        <v>10649</v>
      </c>
      <c r="F3212" t="s">
        <v>609</v>
      </c>
      <c r="G3212" t="s">
        <v>1547</v>
      </c>
      <c r="H3212" s="17">
        <v>42856</v>
      </c>
      <c r="I3212" s="15">
        <v>2017</v>
      </c>
      <c r="J3212" t="s">
        <v>10634</v>
      </c>
      <c r="K3212" s="5">
        <v>773115.06</v>
      </c>
      <c r="L3212" t="s">
        <v>967</v>
      </c>
      <c r="M3212" t="s">
        <v>985</v>
      </c>
      <c r="N3212" t="s">
        <v>10635</v>
      </c>
      <c r="O3212" t="s">
        <v>796</v>
      </c>
      <c r="P3212" t="s">
        <v>10671</v>
      </c>
      <c r="Q3212" t="s">
        <v>10671</v>
      </c>
      <c r="R3212" t="s">
        <v>737</v>
      </c>
      <c r="S3212" t="s">
        <v>803</v>
      </c>
      <c r="T3212" t="s">
        <v>15925</v>
      </c>
      <c r="U3212" t="s">
        <v>965</v>
      </c>
      <c r="V3212" t="s">
        <v>10638</v>
      </c>
      <c r="W3212" t="s">
        <v>970</v>
      </c>
      <c r="X3212" t="s">
        <v>15926</v>
      </c>
    </row>
    <row r="3213" spans="2:24" ht="11" outlineLevel="1" x14ac:dyDescent="0.15">
      <c r="B3213" t="s">
        <v>2358</v>
      </c>
      <c r="C3213" t="s">
        <v>2359</v>
      </c>
      <c r="D3213" t="s">
        <v>163</v>
      </c>
      <c r="E3213" t="s">
        <v>10664</v>
      </c>
      <c r="F3213" t="s">
        <v>600</v>
      </c>
      <c r="G3213" t="s">
        <v>973</v>
      </c>
      <c r="H3213" s="17">
        <v>45588</v>
      </c>
      <c r="I3213" s="15">
        <v>2025</v>
      </c>
      <c r="J3213" t="s">
        <v>10634</v>
      </c>
      <c r="K3213" s="5">
        <v>3228.59</v>
      </c>
      <c r="L3213" t="s">
        <v>967</v>
      </c>
      <c r="M3213" t="s">
        <v>985</v>
      </c>
      <c r="N3213" t="s">
        <v>10635</v>
      </c>
      <c r="O3213" t="s">
        <v>804</v>
      </c>
      <c r="P3213" t="s">
        <v>10885</v>
      </c>
      <c r="Q3213" t="s">
        <v>10685</v>
      </c>
      <c r="R3213" t="s">
        <v>736</v>
      </c>
      <c r="S3213" t="s">
        <v>803</v>
      </c>
      <c r="T3213" t="s">
        <v>15927</v>
      </c>
      <c r="U3213" t="s">
        <v>965</v>
      </c>
      <c r="V3213" t="s">
        <v>10638</v>
      </c>
      <c r="W3213" t="s">
        <v>970</v>
      </c>
      <c r="X3213" t="s">
        <v>15928</v>
      </c>
    </row>
    <row r="3214" spans="2:24" ht="11" outlineLevel="1" x14ac:dyDescent="0.15">
      <c r="B3214" t="s">
        <v>2358</v>
      </c>
      <c r="C3214" t="s">
        <v>2359</v>
      </c>
      <c r="D3214" t="s">
        <v>163</v>
      </c>
      <c r="E3214" t="s">
        <v>10649</v>
      </c>
      <c r="F3214" t="s">
        <v>600</v>
      </c>
      <c r="G3214" t="s">
        <v>973</v>
      </c>
      <c r="H3214" s="17">
        <v>45471</v>
      </c>
      <c r="I3214" s="15">
        <v>2024</v>
      </c>
      <c r="J3214" t="s">
        <v>10634</v>
      </c>
      <c r="K3214" s="5">
        <v>758649.64</v>
      </c>
      <c r="L3214" t="s">
        <v>967</v>
      </c>
      <c r="M3214" t="s">
        <v>985</v>
      </c>
      <c r="N3214" t="s">
        <v>10635</v>
      </c>
      <c r="O3214" t="s">
        <v>804</v>
      </c>
      <c r="P3214" t="s">
        <v>10885</v>
      </c>
      <c r="Q3214" t="s">
        <v>10685</v>
      </c>
      <c r="R3214" t="s">
        <v>736</v>
      </c>
      <c r="S3214" t="s">
        <v>803</v>
      </c>
      <c r="T3214" t="s">
        <v>15929</v>
      </c>
      <c r="U3214" t="s">
        <v>965</v>
      </c>
      <c r="V3214" t="s">
        <v>10638</v>
      </c>
      <c r="W3214" t="s">
        <v>970</v>
      </c>
      <c r="X3214" t="s">
        <v>15930</v>
      </c>
    </row>
    <row r="3215" spans="2:24" ht="11" outlineLevel="1" x14ac:dyDescent="0.15">
      <c r="B3215" t="s">
        <v>2358</v>
      </c>
      <c r="C3215" t="s">
        <v>2359</v>
      </c>
      <c r="D3215" t="s">
        <v>163</v>
      </c>
      <c r="E3215" t="s">
        <v>10652</v>
      </c>
      <c r="F3215" t="s">
        <v>600</v>
      </c>
      <c r="G3215" t="s">
        <v>973</v>
      </c>
      <c r="H3215" s="17">
        <v>45546</v>
      </c>
      <c r="I3215" s="15">
        <v>2024</v>
      </c>
      <c r="J3215" t="s">
        <v>10634</v>
      </c>
      <c r="K3215" s="5">
        <v>0</v>
      </c>
      <c r="L3215" t="s">
        <v>967</v>
      </c>
      <c r="M3215" t="s">
        <v>985</v>
      </c>
      <c r="N3215" t="s">
        <v>10635</v>
      </c>
      <c r="O3215" t="s">
        <v>804</v>
      </c>
      <c r="P3215" t="s">
        <v>10885</v>
      </c>
      <c r="Q3215" t="s">
        <v>10685</v>
      </c>
      <c r="R3215" t="s">
        <v>736</v>
      </c>
      <c r="S3215" t="s">
        <v>803</v>
      </c>
      <c r="T3215" t="s">
        <v>15931</v>
      </c>
      <c r="U3215" t="s">
        <v>965</v>
      </c>
      <c r="V3215" t="s">
        <v>10638</v>
      </c>
      <c r="W3215" t="s">
        <v>970</v>
      </c>
      <c r="X3215" t="s">
        <v>15932</v>
      </c>
    </row>
    <row r="3216" spans="2:24" ht="11" outlineLevel="1" x14ac:dyDescent="0.15">
      <c r="B3216" t="s">
        <v>2358</v>
      </c>
      <c r="C3216" t="s">
        <v>2359</v>
      </c>
      <c r="D3216" t="s">
        <v>163</v>
      </c>
      <c r="E3216" t="s">
        <v>10643</v>
      </c>
      <c r="F3216" t="s">
        <v>600</v>
      </c>
      <c r="G3216" t="s">
        <v>973</v>
      </c>
      <c r="H3216" s="17">
        <v>45644</v>
      </c>
      <c r="I3216" s="15">
        <v>2025</v>
      </c>
      <c r="J3216" t="s">
        <v>10634</v>
      </c>
      <c r="K3216" s="5">
        <v>0</v>
      </c>
      <c r="L3216" t="s">
        <v>967</v>
      </c>
      <c r="M3216" t="s">
        <v>985</v>
      </c>
      <c r="N3216" t="s">
        <v>10635</v>
      </c>
      <c r="O3216" t="s">
        <v>804</v>
      </c>
      <c r="P3216" t="s">
        <v>10885</v>
      </c>
      <c r="Q3216" t="s">
        <v>10685</v>
      </c>
      <c r="R3216" t="s">
        <v>736</v>
      </c>
      <c r="S3216" t="s">
        <v>803</v>
      </c>
      <c r="T3216" t="s">
        <v>15933</v>
      </c>
      <c r="U3216" t="s">
        <v>965</v>
      </c>
      <c r="V3216" t="s">
        <v>10638</v>
      </c>
      <c r="W3216" t="s">
        <v>970</v>
      </c>
      <c r="X3216" t="s">
        <v>15934</v>
      </c>
    </row>
    <row r="3217" spans="2:24" ht="11" outlineLevel="1" x14ac:dyDescent="0.15">
      <c r="B3217" t="s">
        <v>2361</v>
      </c>
      <c r="C3217" t="s">
        <v>2362</v>
      </c>
      <c r="D3217" t="s">
        <v>238</v>
      </c>
      <c r="E3217" t="s">
        <v>10649</v>
      </c>
      <c r="F3217" t="s">
        <v>15827</v>
      </c>
      <c r="G3217" t="s">
        <v>2293</v>
      </c>
      <c r="H3217" s="17">
        <v>45413</v>
      </c>
      <c r="I3217" s="15">
        <v>2024</v>
      </c>
      <c r="J3217" t="s">
        <v>10634</v>
      </c>
      <c r="K3217" s="5">
        <v>758400</v>
      </c>
      <c r="L3217" t="s">
        <v>967</v>
      </c>
      <c r="M3217" t="s">
        <v>985</v>
      </c>
      <c r="N3217" t="s">
        <v>10635</v>
      </c>
      <c r="O3217" t="s">
        <v>818</v>
      </c>
      <c r="P3217" t="s">
        <v>11434</v>
      </c>
      <c r="Q3217" t="s">
        <v>11435</v>
      </c>
      <c r="R3217" t="s">
        <v>740</v>
      </c>
      <c r="S3217" t="s">
        <v>795</v>
      </c>
      <c r="T3217" t="s">
        <v>15935</v>
      </c>
      <c r="U3217" t="s">
        <v>965</v>
      </c>
      <c r="V3217" t="s">
        <v>10638</v>
      </c>
      <c r="W3217" t="s">
        <v>970</v>
      </c>
      <c r="X3217" t="s">
        <v>15936</v>
      </c>
    </row>
    <row r="3218" spans="2:24" ht="11" outlineLevel="1" x14ac:dyDescent="0.15">
      <c r="B3218" t="s">
        <v>2364</v>
      </c>
      <c r="C3218" t="s">
        <v>2365</v>
      </c>
      <c r="D3218" t="s">
        <v>238</v>
      </c>
      <c r="E3218" t="s">
        <v>10649</v>
      </c>
      <c r="F3218" t="s">
        <v>15827</v>
      </c>
      <c r="G3218" t="s">
        <v>2293</v>
      </c>
      <c r="H3218" s="17">
        <v>45250</v>
      </c>
      <c r="I3218" s="15">
        <v>2024</v>
      </c>
      <c r="J3218" t="s">
        <v>10634</v>
      </c>
      <c r="K3218" s="5">
        <v>756800</v>
      </c>
      <c r="L3218" t="s">
        <v>967</v>
      </c>
      <c r="M3218" t="s">
        <v>985</v>
      </c>
      <c r="N3218" t="s">
        <v>10635</v>
      </c>
      <c r="O3218" t="s">
        <v>818</v>
      </c>
      <c r="P3218" t="s">
        <v>11434</v>
      </c>
      <c r="Q3218" t="s">
        <v>11435</v>
      </c>
      <c r="R3218" t="s">
        <v>740</v>
      </c>
      <c r="S3218" t="s">
        <v>795</v>
      </c>
      <c r="T3218" t="s">
        <v>15937</v>
      </c>
      <c r="U3218" t="s">
        <v>965</v>
      </c>
      <c r="V3218" t="s">
        <v>10638</v>
      </c>
      <c r="W3218" t="s">
        <v>970</v>
      </c>
      <c r="X3218" t="s">
        <v>15938</v>
      </c>
    </row>
    <row r="3219" spans="2:24" ht="11" outlineLevel="1" x14ac:dyDescent="0.15">
      <c r="B3219" t="s">
        <v>2364</v>
      </c>
      <c r="C3219" t="s">
        <v>2365</v>
      </c>
      <c r="D3219" t="s">
        <v>238</v>
      </c>
      <c r="E3219" t="s">
        <v>10652</v>
      </c>
      <c r="F3219" t="s">
        <v>15827</v>
      </c>
      <c r="G3219" t="s">
        <v>2293</v>
      </c>
      <c r="H3219" s="17">
        <v>45250</v>
      </c>
      <c r="I3219" s="15">
        <v>2024</v>
      </c>
      <c r="J3219" t="s">
        <v>10634</v>
      </c>
      <c r="K3219" s="5">
        <v>-16.149999999999999</v>
      </c>
      <c r="L3219" t="s">
        <v>967</v>
      </c>
      <c r="M3219" t="s">
        <v>985</v>
      </c>
      <c r="N3219" t="s">
        <v>10635</v>
      </c>
      <c r="O3219" t="s">
        <v>818</v>
      </c>
      <c r="P3219" t="s">
        <v>11434</v>
      </c>
      <c r="Q3219" t="s">
        <v>11434</v>
      </c>
      <c r="R3219" t="s">
        <v>740</v>
      </c>
      <c r="S3219" t="s">
        <v>795</v>
      </c>
      <c r="T3219" t="s">
        <v>15937</v>
      </c>
      <c r="U3219" t="s">
        <v>965</v>
      </c>
      <c r="V3219" t="s">
        <v>10638</v>
      </c>
      <c r="W3219" t="s">
        <v>970</v>
      </c>
      <c r="X3219" t="s">
        <v>15939</v>
      </c>
    </row>
    <row r="3220" spans="2:24" ht="11" outlineLevel="1" x14ac:dyDescent="0.15">
      <c r="B3220" t="s">
        <v>2367</v>
      </c>
      <c r="C3220" t="s">
        <v>2368</v>
      </c>
      <c r="D3220" t="s">
        <v>2369</v>
      </c>
      <c r="E3220" t="s">
        <v>10649</v>
      </c>
      <c r="F3220" t="s">
        <v>2370</v>
      </c>
      <c r="G3220" t="s">
        <v>2371</v>
      </c>
      <c r="H3220" s="17">
        <v>45421</v>
      </c>
      <c r="I3220" s="15">
        <v>2024</v>
      </c>
      <c r="J3220" t="s">
        <v>10634</v>
      </c>
      <c r="K3220" s="5">
        <v>2485</v>
      </c>
      <c r="L3220" t="s">
        <v>967</v>
      </c>
      <c r="R3220" t="s">
        <v>750</v>
      </c>
      <c r="S3220" t="s">
        <v>795</v>
      </c>
      <c r="T3220" t="s">
        <v>15940</v>
      </c>
      <c r="U3220" t="s">
        <v>1340</v>
      </c>
      <c r="V3220" t="s">
        <v>12795</v>
      </c>
      <c r="W3220" t="s">
        <v>970</v>
      </c>
      <c r="X3220" t="s">
        <v>15941</v>
      </c>
    </row>
    <row r="3221" spans="2:24" ht="11" outlineLevel="1" x14ac:dyDescent="0.15">
      <c r="B3221" t="s">
        <v>2367</v>
      </c>
      <c r="C3221" t="s">
        <v>2368</v>
      </c>
      <c r="D3221" t="s">
        <v>2369</v>
      </c>
      <c r="E3221" t="s">
        <v>10652</v>
      </c>
      <c r="F3221" t="s">
        <v>2370</v>
      </c>
      <c r="G3221" t="s">
        <v>2371</v>
      </c>
      <c r="H3221" s="17">
        <v>45525</v>
      </c>
      <c r="I3221" s="15">
        <v>2024</v>
      </c>
      <c r="J3221" t="s">
        <v>10634</v>
      </c>
      <c r="K3221" s="5">
        <v>199271.84</v>
      </c>
      <c r="L3221" t="s">
        <v>967</v>
      </c>
      <c r="M3221" t="s">
        <v>14985</v>
      </c>
      <c r="R3221" t="s">
        <v>750</v>
      </c>
      <c r="S3221" t="s">
        <v>795</v>
      </c>
      <c r="T3221" t="s">
        <v>15942</v>
      </c>
      <c r="U3221" t="s">
        <v>1340</v>
      </c>
      <c r="V3221" t="s">
        <v>12795</v>
      </c>
      <c r="W3221" t="s">
        <v>970</v>
      </c>
      <c r="X3221" t="s">
        <v>15943</v>
      </c>
    </row>
    <row r="3222" spans="2:24" ht="11" outlineLevel="1" x14ac:dyDescent="0.15">
      <c r="B3222" t="s">
        <v>2367</v>
      </c>
      <c r="C3222" t="s">
        <v>2368</v>
      </c>
      <c r="D3222" t="s">
        <v>2369</v>
      </c>
      <c r="E3222" t="s">
        <v>10664</v>
      </c>
      <c r="F3222" t="s">
        <v>2370</v>
      </c>
      <c r="G3222" t="s">
        <v>2371</v>
      </c>
      <c r="H3222" s="17">
        <v>45664</v>
      </c>
      <c r="I3222" s="15">
        <v>2025</v>
      </c>
      <c r="J3222" t="s">
        <v>10634</v>
      </c>
      <c r="K3222" s="5">
        <v>0</v>
      </c>
      <c r="L3222" t="s">
        <v>967</v>
      </c>
      <c r="M3222" t="s">
        <v>12797</v>
      </c>
      <c r="R3222" t="s">
        <v>750</v>
      </c>
      <c r="S3222" t="s">
        <v>795</v>
      </c>
      <c r="T3222" t="s">
        <v>15944</v>
      </c>
      <c r="U3222" t="s">
        <v>1340</v>
      </c>
      <c r="V3222" t="s">
        <v>12795</v>
      </c>
      <c r="W3222" t="s">
        <v>970</v>
      </c>
      <c r="X3222" t="s">
        <v>15945</v>
      </c>
    </row>
    <row r="3223" spans="2:24" ht="11" outlineLevel="1" x14ac:dyDescent="0.15">
      <c r="B3223" t="s">
        <v>2367</v>
      </c>
      <c r="C3223" t="s">
        <v>2368</v>
      </c>
      <c r="D3223" t="s">
        <v>2369</v>
      </c>
      <c r="E3223" t="s">
        <v>10643</v>
      </c>
      <c r="F3223" t="s">
        <v>2370</v>
      </c>
      <c r="G3223" t="s">
        <v>2371</v>
      </c>
      <c r="H3223" s="17">
        <v>45719</v>
      </c>
      <c r="I3223" s="15">
        <v>2025</v>
      </c>
      <c r="J3223" t="s">
        <v>10634</v>
      </c>
      <c r="K3223" s="5">
        <v>354654.26</v>
      </c>
      <c r="L3223" t="s">
        <v>967</v>
      </c>
      <c r="M3223" t="s">
        <v>15907</v>
      </c>
      <c r="R3223" t="s">
        <v>750</v>
      </c>
      <c r="S3223" t="s">
        <v>795</v>
      </c>
      <c r="T3223" t="s">
        <v>15942</v>
      </c>
      <c r="U3223" t="s">
        <v>1340</v>
      </c>
      <c r="V3223" t="s">
        <v>12795</v>
      </c>
      <c r="W3223" t="s">
        <v>970</v>
      </c>
      <c r="X3223" t="s">
        <v>15946</v>
      </c>
    </row>
    <row r="3224" spans="2:24" ht="11" outlineLevel="1" x14ac:dyDescent="0.15">
      <c r="B3224" t="s">
        <v>2367</v>
      </c>
      <c r="C3224" t="s">
        <v>2368</v>
      </c>
      <c r="D3224" t="s">
        <v>2369</v>
      </c>
      <c r="E3224" t="s">
        <v>10632</v>
      </c>
      <c r="F3224" t="s">
        <v>2370</v>
      </c>
      <c r="G3224" t="s">
        <v>2371</v>
      </c>
      <c r="H3224" s="17">
        <v>45784</v>
      </c>
      <c r="I3224" s="15">
        <v>2025</v>
      </c>
      <c r="J3224" t="s">
        <v>10634</v>
      </c>
      <c r="K3224" s="5">
        <v>157220.62</v>
      </c>
      <c r="L3224" t="s">
        <v>967</v>
      </c>
      <c r="M3224" t="s">
        <v>15907</v>
      </c>
      <c r="R3224" t="s">
        <v>750</v>
      </c>
      <c r="S3224" t="s">
        <v>795</v>
      </c>
      <c r="T3224" t="s">
        <v>15942</v>
      </c>
      <c r="U3224" t="s">
        <v>1340</v>
      </c>
      <c r="V3224" t="s">
        <v>12795</v>
      </c>
      <c r="W3224" t="s">
        <v>970</v>
      </c>
      <c r="X3224" t="s">
        <v>15947</v>
      </c>
    </row>
    <row r="3225" spans="2:24" ht="11" outlineLevel="1" x14ac:dyDescent="0.15">
      <c r="B3225" t="s">
        <v>2367</v>
      </c>
      <c r="C3225" t="s">
        <v>2368</v>
      </c>
      <c r="D3225" t="s">
        <v>2369</v>
      </c>
      <c r="E3225" t="s">
        <v>10667</v>
      </c>
      <c r="F3225" t="s">
        <v>2370</v>
      </c>
      <c r="G3225" t="s">
        <v>2371</v>
      </c>
      <c r="H3225" s="17">
        <v>45825</v>
      </c>
      <c r="I3225" s="15">
        <v>2025</v>
      </c>
      <c r="J3225" t="s">
        <v>10634</v>
      </c>
      <c r="K3225" s="5">
        <v>30050</v>
      </c>
      <c r="L3225" t="s">
        <v>967</v>
      </c>
      <c r="M3225" t="s">
        <v>15907</v>
      </c>
      <c r="R3225" t="s">
        <v>750</v>
      </c>
      <c r="S3225" t="s">
        <v>795</v>
      </c>
      <c r="T3225" t="s">
        <v>15942</v>
      </c>
      <c r="U3225" t="s">
        <v>1340</v>
      </c>
      <c r="V3225" t="s">
        <v>12795</v>
      </c>
      <c r="W3225" t="s">
        <v>970</v>
      </c>
      <c r="X3225" t="s">
        <v>15948</v>
      </c>
    </row>
    <row r="3226" spans="2:24" ht="11" outlineLevel="1" x14ac:dyDescent="0.15">
      <c r="B3226" t="s">
        <v>2367</v>
      </c>
      <c r="C3226" t="s">
        <v>2368</v>
      </c>
      <c r="D3226" t="s">
        <v>2369</v>
      </c>
      <c r="E3226" t="s">
        <v>10658</v>
      </c>
      <c r="F3226" t="s">
        <v>2370</v>
      </c>
      <c r="G3226" t="s">
        <v>2371</v>
      </c>
      <c r="H3226" s="17">
        <v>45874</v>
      </c>
      <c r="I3226" s="15">
        <v>2025</v>
      </c>
      <c r="J3226" t="s">
        <v>10634</v>
      </c>
      <c r="K3226" s="5">
        <v>11497.5</v>
      </c>
      <c r="L3226" t="s">
        <v>967</v>
      </c>
      <c r="M3226" t="s">
        <v>14985</v>
      </c>
      <c r="R3226" t="s">
        <v>750</v>
      </c>
      <c r="S3226" t="s">
        <v>795</v>
      </c>
      <c r="T3226" t="s">
        <v>15942</v>
      </c>
      <c r="U3226" t="s">
        <v>1340</v>
      </c>
      <c r="V3226" t="s">
        <v>12795</v>
      </c>
      <c r="W3226" t="s">
        <v>970</v>
      </c>
      <c r="X3226" t="s">
        <v>15949</v>
      </c>
    </row>
    <row r="3227" spans="2:24" ht="11" outlineLevel="1" x14ac:dyDescent="0.15">
      <c r="B3227" t="s">
        <v>2373</v>
      </c>
      <c r="C3227" t="s">
        <v>2374</v>
      </c>
      <c r="E3227" t="s">
        <v>10664</v>
      </c>
      <c r="F3227" t="s">
        <v>12635</v>
      </c>
      <c r="G3227" t="s">
        <v>1284</v>
      </c>
      <c r="H3227" s="17">
        <v>44832</v>
      </c>
      <c r="I3227" s="15">
        <v>2022</v>
      </c>
      <c r="J3227" t="s">
        <v>10634</v>
      </c>
      <c r="K3227" s="5">
        <v>0</v>
      </c>
      <c r="L3227" t="s">
        <v>967</v>
      </c>
      <c r="M3227" t="s">
        <v>1141</v>
      </c>
      <c r="N3227" t="s">
        <v>10635</v>
      </c>
      <c r="O3227" t="s">
        <v>825</v>
      </c>
      <c r="P3227" t="s">
        <v>10636</v>
      </c>
      <c r="Q3227" t="s">
        <v>10636</v>
      </c>
      <c r="R3227" t="s">
        <v>745</v>
      </c>
      <c r="S3227" t="s">
        <v>795</v>
      </c>
      <c r="T3227" t="s">
        <v>15950</v>
      </c>
      <c r="U3227" t="s">
        <v>965</v>
      </c>
      <c r="V3227" t="s">
        <v>10638</v>
      </c>
      <c r="W3227" t="s">
        <v>970</v>
      </c>
      <c r="X3227" t="s">
        <v>15951</v>
      </c>
    </row>
    <row r="3228" spans="2:24" ht="11" outlineLevel="1" x14ac:dyDescent="0.15">
      <c r="B3228" t="s">
        <v>2373</v>
      </c>
      <c r="C3228" t="s">
        <v>2374</v>
      </c>
      <c r="E3228" t="s">
        <v>10649</v>
      </c>
      <c r="F3228" t="s">
        <v>12635</v>
      </c>
      <c r="G3228" t="s">
        <v>1284</v>
      </c>
      <c r="H3228" s="17">
        <v>44077</v>
      </c>
      <c r="I3228" s="15">
        <v>2020</v>
      </c>
      <c r="J3228" t="s">
        <v>10634</v>
      </c>
      <c r="K3228" s="5">
        <v>739221</v>
      </c>
      <c r="L3228" t="s">
        <v>967</v>
      </c>
      <c r="M3228" t="s">
        <v>1141</v>
      </c>
      <c r="N3228" t="s">
        <v>10635</v>
      </c>
      <c r="O3228" t="s">
        <v>825</v>
      </c>
      <c r="P3228" t="s">
        <v>10636</v>
      </c>
      <c r="Q3228" t="s">
        <v>10636</v>
      </c>
      <c r="R3228" t="s">
        <v>745</v>
      </c>
      <c r="S3228" t="s">
        <v>795</v>
      </c>
      <c r="T3228" t="s">
        <v>15950</v>
      </c>
      <c r="U3228" t="s">
        <v>965</v>
      </c>
      <c r="V3228" t="s">
        <v>10638</v>
      </c>
      <c r="W3228" t="s">
        <v>970</v>
      </c>
      <c r="X3228" t="s">
        <v>15952</v>
      </c>
    </row>
    <row r="3229" spans="2:24" ht="11" outlineLevel="1" x14ac:dyDescent="0.15">
      <c r="B3229" t="s">
        <v>2373</v>
      </c>
      <c r="C3229" t="s">
        <v>2374</v>
      </c>
      <c r="E3229" t="s">
        <v>10652</v>
      </c>
      <c r="F3229" t="s">
        <v>12635</v>
      </c>
      <c r="G3229" t="s">
        <v>1284</v>
      </c>
      <c r="H3229" s="17">
        <v>44602</v>
      </c>
      <c r="I3229" s="15">
        <v>2022</v>
      </c>
      <c r="J3229" t="s">
        <v>10634</v>
      </c>
      <c r="K3229" s="5">
        <v>15682.4</v>
      </c>
      <c r="L3229" t="s">
        <v>967</v>
      </c>
      <c r="M3229" t="s">
        <v>1141</v>
      </c>
      <c r="N3229" t="s">
        <v>10635</v>
      </c>
      <c r="O3229" t="s">
        <v>825</v>
      </c>
      <c r="P3229" t="s">
        <v>10636</v>
      </c>
      <c r="Q3229" t="s">
        <v>10636</v>
      </c>
      <c r="R3229" t="s">
        <v>745</v>
      </c>
      <c r="S3229" t="s">
        <v>795</v>
      </c>
      <c r="T3229" t="s">
        <v>15953</v>
      </c>
      <c r="U3229" t="s">
        <v>965</v>
      </c>
      <c r="V3229" t="s">
        <v>10638</v>
      </c>
      <c r="W3229" t="s">
        <v>970</v>
      </c>
      <c r="X3229" t="s">
        <v>15954</v>
      </c>
    </row>
    <row r="3230" spans="2:24" ht="11" outlineLevel="1" x14ac:dyDescent="0.15">
      <c r="B3230" t="s">
        <v>2373</v>
      </c>
      <c r="C3230" t="s">
        <v>2374</v>
      </c>
      <c r="E3230" t="s">
        <v>10643</v>
      </c>
      <c r="F3230" t="s">
        <v>12635</v>
      </c>
      <c r="G3230" t="s">
        <v>1284</v>
      </c>
      <c r="H3230" s="17">
        <v>44895</v>
      </c>
      <c r="I3230" s="15">
        <v>2023</v>
      </c>
      <c r="J3230" t="s">
        <v>10634</v>
      </c>
      <c r="K3230" s="5">
        <v>0</v>
      </c>
      <c r="L3230" t="s">
        <v>967</v>
      </c>
      <c r="M3230" t="s">
        <v>1141</v>
      </c>
      <c r="N3230" t="s">
        <v>10635</v>
      </c>
      <c r="O3230" t="s">
        <v>825</v>
      </c>
      <c r="P3230" t="s">
        <v>10636</v>
      </c>
      <c r="Q3230" t="s">
        <v>10636</v>
      </c>
      <c r="R3230" t="s">
        <v>745</v>
      </c>
      <c r="S3230" t="s">
        <v>795</v>
      </c>
      <c r="T3230" t="s">
        <v>15955</v>
      </c>
      <c r="U3230" t="s">
        <v>965</v>
      </c>
      <c r="V3230" t="s">
        <v>10638</v>
      </c>
      <c r="W3230" t="s">
        <v>970</v>
      </c>
      <c r="X3230" t="s">
        <v>15956</v>
      </c>
    </row>
    <row r="3231" spans="2:24" ht="11" outlineLevel="1" x14ac:dyDescent="0.15">
      <c r="B3231" t="s">
        <v>2376</v>
      </c>
      <c r="C3231" t="s">
        <v>2377</v>
      </c>
      <c r="D3231" t="s">
        <v>179</v>
      </c>
      <c r="E3231" t="s">
        <v>10658</v>
      </c>
      <c r="F3231" t="s">
        <v>12674</v>
      </c>
      <c r="G3231" t="s">
        <v>1299</v>
      </c>
      <c r="H3231" s="17">
        <v>43628</v>
      </c>
      <c r="I3231" s="15">
        <v>2019</v>
      </c>
      <c r="J3231" t="s">
        <v>10634</v>
      </c>
      <c r="K3231" s="5">
        <v>0</v>
      </c>
      <c r="L3231" t="s">
        <v>967</v>
      </c>
      <c r="M3231" t="s">
        <v>985</v>
      </c>
      <c r="N3231" t="s">
        <v>10635</v>
      </c>
      <c r="O3231" t="s">
        <v>818</v>
      </c>
      <c r="P3231" t="s">
        <v>10671</v>
      </c>
      <c r="Q3231" t="s">
        <v>10671</v>
      </c>
      <c r="R3231" t="s">
        <v>739</v>
      </c>
      <c r="S3231" t="s">
        <v>795</v>
      </c>
      <c r="T3231" t="s">
        <v>15957</v>
      </c>
      <c r="U3231" t="s">
        <v>965</v>
      </c>
      <c r="V3231" t="s">
        <v>10638</v>
      </c>
      <c r="W3231" t="s">
        <v>970</v>
      </c>
      <c r="X3231" t="s">
        <v>15958</v>
      </c>
    </row>
    <row r="3232" spans="2:24" ht="11" outlineLevel="1" x14ac:dyDescent="0.15">
      <c r="B3232" t="s">
        <v>2376</v>
      </c>
      <c r="C3232" t="s">
        <v>2377</v>
      </c>
      <c r="D3232" t="s">
        <v>179</v>
      </c>
      <c r="E3232" t="s">
        <v>10655</v>
      </c>
      <c r="F3232" t="s">
        <v>12674</v>
      </c>
      <c r="G3232" t="s">
        <v>1299</v>
      </c>
      <c r="H3232" s="17">
        <v>45077</v>
      </c>
      <c r="I3232" s="15">
        <v>2023</v>
      </c>
      <c r="J3232" t="s">
        <v>10634</v>
      </c>
      <c r="K3232" s="5">
        <v>-4</v>
      </c>
      <c r="L3232" t="s">
        <v>967</v>
      </c>
      <c r="M3232" t="s">
        <v>985</v>
      </c>
      <c r="N3232" t="s">
        <v>10635</v>
      </c>
      <c r="O3232" t="s">
        <v>818</v>
      </c>
      <c r="P3232" t="s">
        <v>10671</v>
      </c>
      <c r="Q3232" t="s">
        <v>10671</v>
      </c>
      <c r="R3232" t="s">
        <v>739</v>
      </c>
      <c r="S3232" t="s">
        <v>795</v>
      </c>
      <c r="T3232" t="s">
        <v>15957</v>
      </c>
      <c r="U3232" t="s">
        <v>965</v>
      </c>
      <c r="V3232" t="s">
        <v>10638</v>
      </c>
      <c r="W3232" t="s">
        <v>970</v>
      </c>
      <c r="X3232" t="s">
        <v>15959</v>
      </c>
    </row>
    <row r="3233" spans="2:24" ht="11" outlineLevel="1" x14ac:dyDescent="0.15">
      <c r="B3233" t="s">
        <v>2376</v>
      </c>
      <c r="C3233" t="s">
        <v>2377</v>
      </c>
      <c r="D3233" t="s">
        <v>179</v>
      </c>
      <c r="E3233" t="s">
        <v>10649</v>
      </c>
      <c r="F3233" t="s">
        <v>12674</v>
      </c>
      <c r="G3233" t="s">
        <v>1299</v>
      </c>
      <c r="H3233" s="17">
        <v>43361</v>
      </c>
      <c r="I3233" s="15">
        <v>2018</v>
      </c>
      <c r="J3233" t="s">
        <v>10634</v>
      </c>
      <c r="K3233" s="5">
        <v>742944</v>
      </c>
      <c r="L3233" t="s">
        <v>967</v>
      </c>
      <c r="M3233" t="s">
        <v>985</v>
      </c>
      <c r="N3233" t="s">
        <v>10635</v>
      </c>
      <c r="O3233" t="s">
        <v>818</v>
      </c>
      <c r="P3233" t="s">
        <v>10671</v>
      </c>
      <c r="Q3233" t="s">
        <v>10671</v>
      </c>
      <c r="R3233" t="s">
        <v>739</v>
      </c>
      <c r="S3233" t="s">
        <v>795</v>
      </c>
      <c r="T3233" t="s">
        <v>15957</v>
      </c>
      <c r="U3233" t="s">
        <v>965</v>
      </c>
      <c r="V3233" t="s">
        <v>10638</v>
      </c>
      <c r="W3233" t="s">
        <v>970</v>
      </c>
      <c r="X3233" t="s">
        <v>15960</v>
      </c>
    </row>
    <row r="3234" spans="2:24" ht="11" outlineLevel="1" x14ac:dyDescent="0.15">
      <c r="B3234" t="s">
        <v>2376</v>
      </c>
      <c r="C3234" t="s">
        <v>2377</v>
      </c>
      <c r="D3234" t="s">
        <v>179</v>
      </c>
      <c r="E3234" t="s">
        <v>10652</v>
      </c>
      <c r="F3234" t="s">
        <v>12674</v>
      </c>
      <c r="G3234" t="s">
        <v>1299</v>
      </c>
      <c r="H3234" s="17">
        <v>43425</v>
      </c>
      <c r="I3234" s="15">
        <v>2019</v>
      </c>
      <c r="J3234" t="s">
        <v>10634</v>
      </c>
      <c r="K3234" s="5">
        <v>0</v>
      </c>
      <c r="L3234" t="s">
        <v>967</v>
      </c>
      <c r="M3234" t="s">
        <v>985</v>
      </c>
      <c r="N3234" t="s">
        <v>10635</v>
      </c>
      <c r="O3234" t="s">
        <v>818</v>
      </c>
      <c r="P3234" t="s">
        <v>10671</v>
      </c>
      <c r="Q3234" t="s">
        <v>10671</v>
      </c>
      <c r="R3234" t="s">
        <v>739</v>
      </c>
      <c r="S3234" t="s">
        <v>795</v>
      </c>
      <c r="T3234" t="s">
        <v>15961</v>
      </c>
      <c r="U3234" t="s">
        <v>965</v>
      </c>
      <c r="V3234" t="s">
        <v>10638</v>
      </c>
      <c r="W3234" t="s">
        <v>970</v>
      </c>
      <c r="X3234" t="s">
        <v>15962</v>
      </c>
    </row>
    <row r="3235" spans="2:24" ht="11" outlineLevel="1" x14ac:dyDescent="0.15">
      <c r="B3235" t="s">
        <v>2376</v>
      </c>
      <c r="C3235" t="s">
        <v>2377</v>
      </c>
      <c r="D3235" t="s">
        <v>179</v>
      </c>
      <c r="E3235" t="s">
        <v>10661</v>
      </c>
      <c r="F3235" t="s">
        <v>12674</v>
      </c>
      <c r="G3235" t="s">
        <v>1299</v>
      </c>
      <c r="H3235" s="17">
        <v>43698</v>
      </c>
      <c r="I3235" s="15">
        <v>2019</v>
      </c>
      <c r="J3235" t="s">
        <v>10634</v>
      </c>
      <c r="K3235" s="5">
        <v>-13696.96</v>
      </c>
      <c r="L3235" t="s">
        <v>967</v>
      </c>
      <c r="M3235" t="s">
        <v>985</v>
      </c>
      <c r="N3235" t="s">
        <v>10635</v>
      </c>
      <c r="O3235" t="s">
        <v>818</v>
      </c>
      <c r="P3235" t="s">
        <v>10671</v>
      </c>
      <c r="Q3235" t="s">
        <v>10671</v>
      </c>
      <c r="R3235" t="s">
        <v>739</v>
      </c>
      <c r="S3235" t="s">
        <v>795</v>
      </c>
      <c r="T3235" t="s">
        <v>15957</v>
      </c>
      <c r="U3235" t="s">
        <v>965</v>
      </c>
      <c r="V3235" t="s">
        <v>10638</v>
      </c>
      <c r="W3235" t="s">
        <v>970</v>
      </c>
      <c r="X3235" t="s">
        <v>15963</v>
      </c>
    </row>
    <row r="3236" spans="2:24" ht="11" outlineLevel="1" x14ac:dyDescent="0.15">
      <c r="B3236" t="s">
        <v>2376</v>
      </c>
      <c r="C3236" t="s">
        <v>2377</v>
      </c>
      <c r="D3236" t="s">
        <v>179</v>
      </c>
      <c r="E3236" t="s">
        <v>10664</v>
      </c>
      <c r="F3236" t="s">
        <v>12674</v>
      </c>
      <c r="G3236" t="s">
        <v>1299</v>
      </c>
      <c r="H3236" s="17">
        <v>43473</v>
      </c>
      <c r="I3236" s="15">
        <v>2019</v>
      </c>
      <c r="J3236" t="s">
        <v>10634</v>
      </c>
      <c r="K3236" s="5">
        <v>0</v>
      </c>
      <c r="L3236" t="s">
        <v>967</v>
      </c>
      <c r="M3236" t="s">
        <v>985</v>
      </c>
      <c r="N3236" t="s">
        <v>10635</v>
      </c>
      <c r="O3236" t="s">
        <v>818</v>
      </c>
      <c r="P3236" t="s">
        <v>10671</v>
      </c>
      <c r="Q3236" t="s">
        <v>10671</v>
      </c>
      <c r="R3236" t="s">
        <v>739</v>
      </c>
      <c r="S3236" t="s">
        <v>795</v>
      </c>
      <c r="T3236" t="s">
        <v>15964</v>
      </c>
      <c r="U3236" t="s">
        <v>965</v>
      </c>
      <c r="V3236" t="s">
        <v>10638</v>
      </c>
      <c r="W3236" t="s">
        <v>970</v>
      </c>
      <c r="X3236" t="s">
        <v>15965</v>
      </c>
    </row>
    <row r="3237" spans="2:24" ht="11" outlineLevel="1" x14ac:dyDescent="0.15">
      <c r="B3237" t="s">
        <v>2376</v>
      </c>
      <c r="C3237" t="s">
        <v>2377</v>
      </c>
      <c r="D3237" t="s">
        <v>179</v>
      </c>
      <c r="E3237" t="s">
        <v>10643</v>
      </c>
      <c r="F3237" t="s">
        <v>12674</v>
      </c>
      <c r="G3237" t="s">
        <v>1299</v>
      </c>
      <c r="H3237" s="17">
        <v>43529</v>
      </c>
      <c r="I3237" s="15">
        <v>2019</v>
      </c>
      <c r="J3237" t="s">
        <v>10634</v>
      </c>
      <c r="K3237" s="5">
        <v>15000</v>
      </c>
      <c r="L3237" t="s">
        <v>967</v>
      </c>
      <c r="M3237" t="s">
        <v>985</v>
      </c>
      <c r="N3237" t="s">
        <v>10635</v>
      </c>
      <c r="O3237" t="s">
        <v>818</v>
      </c>
      <c r="P3237" t="s">
        <v>10671</v>
      </c>
      <c r="Q3237" t="s">
        <v>10671</v>
      </c>
      <c r="R3237" t="s">
        <v>739</v>
      </c>
      <c r="S3237" t="s">
        <v>795</v>
      </c>
      <c r="T3237" t="s">
        <v>15957</v>
      </c>
      <c r="U3237" t="s">
        <v>965</v>
      </c>
      <c r="V3237" t="s">
        <v>10638</v>
      </c>
      <c r="W3237" t="s">
        <v>970</v>
      </c>
      <c r="X3237" t="s">
        <v>15966</v>
      </c>
    </row>
    <row r="3238" spans="2:24" ht="11" outlineLevel="1" x14ac:dyDescent="0.15">
      <c r="B3238" t="s">
        <v>2376</v>
      </c>
      <c r="C3238" t="s">
        <v>2377</v>
      </c>
      <c r="D3238" t="s">
        <v>179</v>
      </c>
      <c r="E3238" t="s">
        <v>10667</v>
      </c>
      <c r="F3238" t="s">
        <v>12674</v>
      </c>
      <c r="G3238" t="s">
        <v>1299</v>
      </c>
      <c r="H3238" s="17">
        <v>43585</v>
      </c>
      <c r="I3238" s="15">
        <v>2019</v>
      </c>
      <c r="J3238" t="s">
        <v>10634</v>
      </c>
      <c r="K3238" s="5">
        <v>0</v>
      </c>
      <c r="L3238" t="s">
        <v>967</v>
      </c>
      <c r="M3238" t="s">
        <v>985</v>
      </c>
      <c r="N3238" t="s">
        <v>10635</v>
      </c>
      <c r="O3238" t="s">
        <v>818</v>
      </c>
      <c r="P3238" t="s">
        <v>10671</v>
      </c>
      <c r="Q3238" t="s">
        <v>10671</v>
      </c>
      <c r="R3238" t="s">
        <v>739</v>
      </c>
      <c r="S3238" t="s">
        <v>795</v>
      </c>
      <c r="T3238" t="s">
        <v>15957</v>
      </c>
      <c r="U3238" t="s">
        <v>965</v>
      </c>
      <c r="V3238" t="s">
        <v>10638</v>
      </c>
      <c r="W3238" t="s">
        <v>970</v>
      </c>
      <c r="X3238" t="s">
        <v>15967</v>
      </c>
    </row>
    <row r="3239" spans="2:24" ht="11" outlineLevel="1" x14ac:dyDescent="0.15">
      <c r="B3239" t="s">
        <v>2376</v>
      </c>
      <c r="C3239" t="s">
        <v>2377</v>
      </c>
      <c r="D3239" t="s">
        <v>179</v>
      </c>
      <c r="E3239" t="s">
        <v>10632</v>
      </c>
      <c r="F3239" t="s">
        <v>12674</v>
      </c>
      <c r="G3239" t="s">
        <v>1299</v>
      </c>
      <c r="H3239" s="17">
        <v>43581</v>
      </c>
      <c r="I3239" s="15">
        <v>2019</v>
      </c>
      <c r="J3239" t="s">
        <v>10634</v>
      </c>
      <c r="K3239" s="5">
        <v>0</v>
      </c>
      <c r="L3239" t="s">
        <v>967</v>
      </c>
      <c r="M3239" t="s">
        <v>985</v>
      </c>
      <c r="N3239" t="s">
        <v>10635</v>
      </c>
      <c r="O3239" t="s">
        <v>818</v>
      </c>
      <c r="P3239" t="s">
        <v>10671</v>
      </c>
      <c r="Q3239" t="s">
        <v>10671</v>
      </c>
      <c r="R3239" t="s">
        <v>739</v>
      </c>
      <c r="S3239" t="s">
        <v>795</v>
      </c>
      <c r="T3239" t="s">
        <v>15957</v>
      </c>
      <c r="U3239" t="s">
        <v>965</v>
      </c>
      <c r="V3239" t="s">
        <v>10638</v>
      </c>
      <c r="W3239" t="s">
        <v>970</v>
      </c>
      <c r="X3239" t="s">
        <v>15968</v>
      </c>
    </row>
    <row r="3240" spans="2:24" ht="11" outlineLevel="1" x14ac:dyDescent="0.15">
      <c r="B3240" t="s">
        <v>2379</v>
      </c>
      <c r="C3240" t="s">
        <v>2380</v>
      </c>
      <c r="D3240" t="s">
        <v>308</v>
      </c>
      <c r="E3240" t="s">
        <v>10652</v>
      </c>
      <c r="F3240" t="s">
        <v>14208</v>
      </c>
      <c r="G3240" t="s">
        <v>1702</v>
      </c>
      <c r="H3240" s="17">
        <v>46077</v>
      </c>
      <c r="I3240" s="15">
        <v>2026</v>
      </c>
      <c r="J3240" t="s">
        <v>10634</v>
      </c>
      <c r="K3240" s="5">
        <v>0</v>
      </c>
      <c r="L3240" t="s">
        <v>967</v>
      </c>
      <c r="M3240" t="s">
        <v>1903</v>
      </c>
      <c r="N3240" t="s">
        <v>10635</v>
      </c>
      <c r="O3240" t="s">
        <v>826</v>
      </c>
      <c r="P3240" t="s">
        <v>13376</v>
      </c>
      <c r="Q3240" t="s">
        <v>11435</v>
      </c>
      <c r="R3240" t="s">
        <v>740</v>
      </c>
      <c r="S3240" t="s">
        <v>795</v>
      </c>
      <c r="T3240" t="s">
        <v>15969</v>
      </c>
      <c r="U3240" t="s">
        <v>965</v>
      </c>
      <c r="V3240" t="s">
        <v>10638</v>
      </c>
      <c r="W3240" t="s">
        <v>970</v>
      </c>
      <c r="X3240" t="s">
        <v>15970</v>
      </c>
    </row>
    <row r="3241" spans="2:24" ht="11" outlineLevel="1" x14ac:dyDescent="0.15">
      <c r="B3241" t="s">
        <v>2379</v>
      </c>
      <c r="C3241" t="s">
        <v>2380</v>
      </c>
      <c r="D3241" t="s">
        <v>308</v>
      </c>
      <c r="E3241" t="s">
        <v>10649</v>
      </c>
      <c r="F3241" t="s">
        <v>14208</v>
      </c>
      <c r="G3241" t="s">
        <v>1702</v>
      </c>
      <c r="H3241" s="17">
        <v>45700</v>
      </c>
      <c r="I3241" s="15">
        <v>2025</v>
      </c>
      <c r="J3241" t="s">
        <v>10634</v>
      </c>
      <c r="K3241" s="5">
        <v>740718</v>
      </c>
      <c r="L3241" t="s">
        <v>967</v>
      </c>
      <c r="M3241" t="s">
        <v>1903</v>
      </c>
      <c r="N3241" t="s">
        <v>10635</v>
      </c>
      <c r="O3241" t="s">
        <v>826</v>
      </c>
      <c r="P3241" t="s">
        <v>13376</v>
      </c>
      <c r="Q3241" t="s">
        <v>11435</v>
      </c>
      <c r="R3241" t="s">
        <v>740</v>
      </c>
      <c r="S3241" t="s">
        <v>795</v>
      </c>
      <c r="T3241" t="s">
        <v>15971</v>
      </c>
      <c r="U3241" t="s">
        <v>965</v>
      </c>
      <c r="V3241" t="s">
        <v>10638</v>
      </c>
      <c r="W3241" t="s">
        <v>970</v>
      </c>
      <c r="X3241" t="s">
        <v>15972</v>
      </c>
    </row>
    <row r="3242" spans="2:24" ht="11" outlineLevel="1" x14ac:dyDescent="0.15">
      <c r="B3242" t="s">
        <v>2383</v>
      </c>
      <c r="C3242" t="s">
        <v>2384</v>
      </c>
      <c r="E3242" t="s">
        <v>10664</v>
      </c>
      <c r="F3242" t="s">
        <v>15973</v>
      </c>
      <c r="G3242" t="s">
        <v>2386</v>
      </c>
      <c r="H3242" s="17">
        <v>45020</v>
      </c>
      <c r="I3242" s="15">
        <v>2023</v>
      </c>
      <c r="J3242" t="s">
        <v>10634</v>
      </c>
      <c r="K3242" s="5">
        <v>-5000</v>
      </c>
      <c r="L3242" t="s">
        <v>967</v>
      </c>
      <c r="M3242" t="s">
        <v>1141</v>
      </c>
      <c r="N3242" t="s">
        <v>10635</v>
      </c>
      <c r="O3242" t="s">
        <v>825</v>
      </c>
      <c r="P3242" t="s">
        <v>14299</v>
      </c>
      <c r="R3242" t="s">
        <v>740</v>
      </c>
      <c r="S3242" t="s">
        <v>795</v>
      </c>
      <c r="T3242" t="s">
        <v>15974</v>
      </c>
      <c r="U3242" t="s">
        <v>965</v>
      </c>
      <c r="V3242" t="s">
        <v>10638</v>
      </c>
      <c r="W3242" t="s">
        <v>970</v>
      </c>
      <c r="X3242" t="s">
        <v>15975</v>
      </c>
    </row>
    <row r="3243" spans="2:24" ht="11" outlineLevel="1" x14ac:dyDescent="0.15">
      <c r="B3243" t="s">
        <v>2383</v>
      </c>
      <c r="C3243" t="s">
        <v>2384</v>
      </c>
      <c r="E3243" t="s">
        <v>10652</v>
      </c>
      <c r="F3243" t="s">
        <v>15973</v>
      </c>
      <c r="G3243" t="s">
        <v>2386</v>
      </c>
      <c r="H3243" s="17">
        <v>44777</v>
      </c>
      <c r="I3243" s="15">
        <v>2022</v>
      </c>
      <c r="J3243" t="s">
        <v>10634</v>
      </c>
      <c r="K3243" s="5">
        <v>0</v>
      </c>
      <c r="L3243" t="s">
        <v>967</v>
      </c>
      <c r="M3243" t="s">
        <v>1141</v>
      </c>
      <c r="N3243" t="s">
        <v>10635</v>
      </c>
      <c r="O3243" t="s">
        <v>825</v>
      </c>
      <c r="P3243" t="s">
        <v>14299</v>
      </c>
      <c r="Q3243" t="s">
        <v>11435</v>
      </c>
      <c r="R3243" t="s">
        <v>740</v>
      </c>
      <c r="S3243" t="s">
        <v>795</v>
      </c>
      <c r="T3243" t="s">
        <v>15976</v>
      </c>
      <c r="U3243" t="s">
        <v>965</v>
      </c>
      <c r="V3243" t="s">
        <v>10638</v>
      </c>
      <c r="W3243" t="s">
        <v>970</v>
      </c>
      <c r="X3243" t="s">
        <v>15977</v>
      </c>
    </row>
    <row r="3244" spans="2:24" ht="11" outlineLevel="1" x14ac:dyDescent="0.15">
      <c r="B3244" t="s">
        <v>2389</v>
      </c>
      <c r="C3244" t="s">
        <v>2390</v>
      </c>
      <c r="E3244" t="s">
        <v>10649</v>
      </c>
      <c r="F3244" t="s">
        <v>2391</v>
      </c>
      <c r="G3244" t="s">
        <v>2392</v>
      </c>
      <c r="H3244" s="17">
        <v>45197</v>
      </c>
      <c r="I3244" s="15">
        <v>2023</v>
      </c>
      <c r="J3244" t="s">
        <v>10634</v>
      </c>
      <c r="K3244" s="5">
        <v>729314</v>
      </c>
      <c r="L3244" t="s">
        <v>967</v>
      </c>
      <c r="M3244" t="s">
        <v>1141</v>
      </c>
      <c r="N3244" t="s">
        <v>10635</v>
      </c>
      <c r="O3244" t="s">
        <v>804</v>
      </c>
      <c r="P3244" t="s">
        <v>11969</v>
      </c>
      <c r="Q3244" t="s">
        <v>11435</v>
      </c>
      <c r="R3244" t="s">
        <v>744</v>
      </c>
      <c r="S3244" t="s">
        <v>795</v>
      </c>
      <c r="T3244" t="s">
        <v>15978</v>
      </c>
      <c r="U3244" t="s">
        <v>965</v>
      </c>
      <c r="V3244" t="s">
        <v>10638</v>
      </c>
      <c r="W3244" t="s">
        <v>970</v>
      </c>
      <c r="X3244" t="s">
        <v>15979</v>
      </c>
    </row>
    <row r="3245" spans="2:24" ht="11" outlineLevel="1" x14ac:dyDescent="0.15">
      <c r="B3245" t="s">
        <v>2395</v>
      </c>
      <c r="C3245" t="s">
        <v>2396</v>
      </c>
      <c r="D3245" t="s">
        <v>333</v>
      </c>
      <c r="E3245" t="s">
        <v>10649</v>
      </c>
      <c r="F3245" t="s">
        <v>623</v>
      </c>
      <c r="G3245" t="s">
        <v>2397</v>
      </c>
      <c r="H3245" s="17">
        <v>45929</v>
      </c>
      <c r="I3245" s="15">
        <v>2025</v>
      </c>
      <c r="J3245" t="s">
        <v>10634</v>
      </c>
      <c r="K3245" s="5">
        <v>725501</v>
      </c>
      <c r="L3245" t="s">
        <v>967</v>
      </c>
      <c r="M3245" t="s">
        <v>985</v>
      </c>
      <c r="N3245" t="s">
        <v>10635</v>
      </c>
      <c r="O3245" t="s">
        <v>796</v>
      </c>
      <c r="P3245" t="s">
        <v>15980</v>
      </c>
      <c r="Q3245" t="s">
        <v>15981</v>
      </c>
      <c r="R3245" t="s">
        <v>737</v>
      </c>
      <c r="S3245" t="s">
        <v>803</v>
      </c>
      <c r="T3245" t="s">
        <v>15982</v>
      </c>
      <c r="U3245" t="s">
        <v>965</v>
      </c>
      <c r="V3245" t="s">
        <v>10638</v>
      </c>
      <c r="W3245" t="s">
        <v>970</v>
      </c>
      <c r="X3245" t="s">
        <v>15983</v>
      </c>
    </row>
    <row r="3246" spans="2:24" ht="11" outlineLevel="1" x14ac:dyDescent="0.15">
      <c r="B3246" t="s">
        <v>2399</v>
      </c>
      <c r="C3246" t="s">
        <v>1584</v>
      </c>
      <c r="D3246" t="s">
        <v>188</v>
      </c>
      <c r="E3246" t="s">
        <v>10950</v>
      </c>
      <c r="F3246" t="s">
        <v>644</v>
      </c>
      <c r="G3246" t="s">
        <v>1926</v>
      </c>
      <c r="H3246" s="17">
        <v>43244</v>
      </c>
      <c r="I3246" s="15">
        <v>2018</v>
      </c>
      <c r="J3246" t="s">
        <v>10634</v>
      </c>
      <c r="K3246" s="5">
        <v>0</v>
      </c>
      <c r="L3246" t="s">
        <v>967</v>
      </c>
      <c r="M3246" t="s">
        <v>985</v>
      </c>
      <c r="N3246" t="s">
        <v>10635</v>
      </c>
      <c r="O3246" t="s">
        <v>804</v>
      </c>
      <c r="P3246" t="s">
        <v>11712</v>
      </c>
      <c r="Q3246" t="s">
        <v>11712</v>
      </c>
      <c r="R3246" t="s">
        <v>738</v>
      </c>
      <c r="S3246" t="s">
        <v>803</v>
      </c>
      <c r="T3246" t="s">
        <v>14898</v>
      </c>
      <c r="U3246" t="s">
        <v>965</v>
      </c>
      <c r="V3246" t="s">
        <v>10638</v>
      </c>
      <c r="W3246" t="s">
        <v>970</v>
      </c>
      <c r="X3246" t="s">
        <v>15984</v>
      </c>
    </row>
    <row r="3247" spans="2:24" ht="11" outlineLevel="1" x14ac:dyDescent="0.15">
      <c r="B3247" t="s">
        <v>2401</v>
      </c>
      <c r="C3247" t="s">
        <v>883</v>
      </c>
      <c r="E3247" t="s">
        <v>10664</v>
      </c>
      <c r="F3247" t="s">
        <v>676</v>
      </c>
      <c r="G3247" t="s">
        <v>1579</v>
      </c>
      <c r="H3247" s="17">
        <v>45825</v>
      </c>
      <c r="I3247" s="15">
        <v>2025</v>
      </c>
      <c r="J3247" t="s">
        <v>10634</v>
      </c>
      <c r="K3247" s="5">
        <v>-357280</v>
      </c>
      <c r="L3247" t="s">
        <v>967</v>
      </c>
      <c r="M3247" t="s">
        <v>956</v>
      </c>
      <c r="N3247" t="s">
        <v>10635</v>
      </c>
      <c r="O3247" t="s">
        <v>818</v>
      </c>
      <c r="P3247" t="s">
        <v>10636</v>
      </c>
      <c r="Q3247" t="s">
        <v>10636</v>
      </c>
      <c r="R3247" t="s">
        <v>740</v>
      </c>
      <c r="S3247" t="s">
        <v>795</v>
      </c>
      <c r="T3247" t="s">
        <v>15985</v>
      </c>
      <c r="U3247" t="s">
        <v>965</v>
      </c>
      <c r="V3247" t="s">
        <v>10638</v>
      </c>
      <c r="W3247" t="s">
        <v>970</v>
      </c>
      <c r="X3247" t="s">
        <v>15986</v>
      </c>
    </row>
    <row r="3248" spans="2:24" ht="11" outlineLevel="1" x14ac:dyDescent="0.15">
      <c r="B3248" t="s">
        <v>2401</v>
      </c>
      <c r="C3248" t="s">
        <v>883</v>
      </c>
      <c r="E3248" t="s">
        <v>10652</v>
      </c>
      <c r="F3248" t="s">
        <v>676</v>
      </c>
      <c r="G3248" t="s">
        <v>1579</v>
      </c>
      <c r="H3248" s="17">
        <v>45708</v>
      </c>
      <c r="I3248" s="15">
        <v>2025</v>
      </c>
      <c r="J3248" t="s">
        <v>10634</v>
      </c>
      <c r="K3248" s="5">
        <v>156144.28</v>
      </c>
      <c r="L3248" t="s">
        <v>967</v>
      </c>
      <c r="M3248" t="s">
        <v>956</v>
      </c>
      <c r="N3248" t="s">
        <v>10635</v>
      </c>
      <c r="O3248" t="s">
        <v>818</v>
      </c>
      <c r="P3248" t="s">
        <v>10636</v>
      </c>
      <c r="Q3248" t="s">
        <v>15987</v>
      </c>
      <c r="R3248" t="s">
        <v>740</v>
      </c>
      <c r="S3248" t="s">
        <v>795</v>
      </c>
      <c r="T3248" t="s">
        <v>15985</v>
      </c>
      <c r="U3248" t="s">
        <v>965</v>
      </c>
      <c r="V3248" t="s">
        <v>10638</v>
      </c>
      <c r="W3248" t="s">
        <v>970</v>
      </c>
      <c r="X3248" t="s">
        <v>15988</v>
      </c>
    </row>
    <row r="3249" spans="2:24" ht="11" outlineLevel="1" x14ac:dyDescent="0.15">
      <c r="B3249" t="s">
        <v>2401</v>
      </c>
      <c r="C3249" t="s">
        <v>883</v>
      </c>
      <c r="E3249" t="s">
        <v>10649</v>
      </c>
      <c r="F3249" t="s">
        <v>676</v>
      </c>
      <c r="G3249" t="s">
        <v>1579</v>
      </c>
      <c r="H3249" s="17">
        <v>45520</v>
      </c>
      <c r="I3249" s="15">
        <v>2024</v>
      </c>
      <c r="J3249" t="s">
        <v>10634</v>
      </c>
      <c r="K3249" s="5">
        <v>923500</v>
      </c>
      <c r="L3249" t="s">
        <v>967</v>
      </c>
      <c r="M3249" t="s">
        <v>956</v>
      </c>
      <c r="N3249" t="s">
        <v>10635</v>
      </c>
      <c r="O3249" t="s">
        <v>818</v>
      </c>
      <c r="P3249" t="s">
        <v>10636</v>
      </c>
      <c r="Q3249" t="s">
        <v>15987</v>
      </c>
      <c r="R3249" t="s">
        <v>740</v>
      </c>
      <c r="S3249" t="s">
        <v>795</v>
      </c>
      <c r="T3249" t="s">
        <v>15985</v>
      </c>
      <c r="U3249" t="s">
        <v>965</v>
      </c>
      <c r="V3249" t="s">
        <v>10638</v>
      </c>
      <c r="W3249" t="s">
        <v>970</v>
      </c>
      <c r="X3249" t="s">
        <v>15989</v>
      </c>
    </row>
    <row r="3250" spans="2:24" ht="11" outlineLevel="1" x14ac:dyDescent="0.15">
      <c r="B3250" t="s">
        <v>2403</v>
      </c>
      <c r="C3250" t="s">
        <v>2404</v>
      </c>
      <c r="E3250" t="s">
        <v>10649</v>
      </c>
      <c r="F3250" t="s">
        <v>642</v>
      </c>
      <c r="G3250" t="s">
        <v>1062</v>
      </c>
      <c r="H3250" s="17">
        <v>45985</v>
      </c>
      <c r="I3250" s="15">
        <v>2026</v>
      </c>
      <c r="J3250" t="s">
        <v>10634</v>
      </c>
      <c r="K3250" s="5">
        <v>288551.8</v>
      </c>
      <c r="L3250" t="s">
        <v>967</v>
      </c>
      <c r="M3250" t="s">
        <v>1141</v>
      </c>
      <c r="N3250" t="s">
        <v>10635</v>
      </c>
      <c r="O3250" t="s">
        <v>826</v>
      </c>
      <c r="P3250" t="s">
        <v>13507</v>
      </c>
      <c r="Q3250" t="s">
        <v>13507</v>
      </c>
      <c r="R3250" t="s">
        <v>748</v>
      </c>
      <c r="S3250" t="s">
        <v>795</v>
      </c>
      <c r="T3250" t="s">
        <v>15990</v>
      </c>
      <c r="U3250" t="s">
        <v>965</v>
      </c>
      <c r="V3250" t="s">
        <v>10638</v>
      </c>
      <c r="W3250" t="s">
        <v>970</v>
      </c>
      <c r="X3250" t="s">
        <v>15991</v>
      </c>
    </row>
    <row r="3251" spans="2:24" ht="11" outlineLevel="1" x14ac:dyDescent="0.15">
      <c r="B3251" t="s">
        <v>2403</v>
      </c>
      <c r="C3251" t="s">
        <v>2404</v>
      </c>
      <c r="E3251" t="s">
        <v>10667</v>
      </c>
      <c r="F3251" t="s">
        <v>642</v>
      </c>
      <c r="G3251" t="s">
        <v>1062</v>
      </c>
      <c r="H3251" s="17">
        <v>46097</v>
      </c>
      <c r="I3251" s="15">
        <v>2026</v>
      </c>
      <c r="J3251" t="s">
        <v>10634</v>
      </c>
      <c r="K3251" s="5">
        <v>18501.41</v>
      </c>
      <c r="L3251" t="s">
        <v>967</v>
      </c>
      <c r="M3251" t="s">
        <v>1141</v>
      </c>
      <c r="N3251" t="s">
        <v>10635</v>
      </c>
      <c r="O3251" t="s">
        <v>826</v>
      </c>
      <c r="P3251" t="s">
        <v>13507</v>
      </c>
      <c r="Q3251" t="s">
        <v>13507</v>
      </c>
      <c r="R3251" t="s">
        <v>748</v>
      </c>
      <c r="S3251" t="s">
        <v>795</v>
      </c>
      <c r="T3251" t="s">
        <v>15990</v>
      </c>
      <c r="U3251" t="s">
        <v>965</v>
      </c>
      <c r="V3251" t="s">
        <v>10638</v>
      </c>
      <c r="W3251" t="s">
        <v>970</v>
      </c>
      <c r="X3251" t="s">
        <v>15992</v>
      </c>
    </row>
    <row r="3252" spans="2:24" ht="11" outlineLevel="1" x14ac:dyDescent="0.15">
      <c r="B3252" t="s">
        <v>2403</v>
      </c>
      <c r="C3252" t="s">
        <v>2404</v>
      </c>
      <c r="E3252" t="s">
        <v>10632</v>
      </c>
      <c r="F3252" t="s">
        <v>642</v>
      </c>
      <c r="G3252" t="s">
        <v>1062</v>
      </c>
      <c r="H3252" s="17">
        <v>46086</v>
      </c>
      <c r="I3252" s="15">
        <v>2026</v>
      </c>
      <c r="J3252" t="s">
        <v>10634</v>
      </c>
      <c r="K3252" s="5">
        <v>278009.01</v>
      </c>
      <c r="L3252" t="s">
        <v>967</v>
      </c>
      <c r="M3252" t="s">
        <v>1141</v>
      </c>
      <c r="N3252" t="s">
        <v>10635</v>
      </c>
      <c r="O3252" t="s">
        <v>826</v>
      </c>
      <c r="P3252" t="s">
        <v>13507</v>
      </c>
      <c r="Q3252" t="s">
        <v>13507</v>
      </c>
      <c r="R3252" t="s">
        <v>748</v>
      </c>
      <c r="S3252" t="s">
        <v>795</v>
      </c>
      <c r="T3252" t="s">
        <v>15990</v>
      </c>
      <c r="U3252" t="s">
        <v>965</v>
      </c>
      <c r="V3252" t="s">
        <v>10638</v>
      </c>
      <c r="W3252" t="s">
        <v>970</v>
      </c>
      <c r="X3252" t="s">
        <v>15993</v>
      </c>
    </row>
    <row r="3253" spans="2:24" ht="11" outlineLevel="1" x14ac:dyDescent="0.15">
      <c r="B3253" t="s">
        <v>2403</v>
      </c>
      <c r="C3253" t="s">
        <v>2404</v>
      </c>
      <c r="E3253" t="s">
        <v>10643</v>
      </c>
      <c r="F3253" t="s">
        <v>642</v>
      </c>
      <c r="G3253" t="s">
        <v>1062</v>
      </c>
      <c r="H3253" s="17">
        <v>46065</v>
      </c>
      <c r="I3253" s="15">
        <v>2026</v>
      </c>
      <c r="J3253" t="s">
        <v>10634</v>
      </c>
      <c r="K3253" s="5">
        <v>91291.95</v>
      </c>
      <c r="L3253" t="s">
        <v>967</v>
      </c>
      <c r="M3253" t="s">
        <v>1141</v>
      </c>
      <c r="N3253" t="s">
        <v>10635</v>
      </c>
      <c r="O3253" t="s">
        <v>826</v>
      </c>
      <c r="P3253" t="s">
        <v>13507</v>
      </c>
      <c r="Q3253" t="s">
        <v>13507</v>
      </c>
      <c r="R3253" t="s">
        <v>748</v>
      </c>
      <c r="S3253" t="s">
        <v>795</v>
      </c>
      <c r="T3253" t="s">
        <v>15990</v>
      </c>
      <c r="U3253" t="s">
        <v>965</v>
      </c>
      <c r="V3253" t="s">
        <v>10638</v>
      </c>
      <c r="W3253" t="s">
        <v>970</v>
      </c>
      <c r="X3253" t="s">
        <v>15994</v>
      </c>
    </row>
    <row r="3254" spans="2:24" ht="11" outlineLevel="1" x14ac:dyDescent="0.15">
      <c r="B3254" t="s">
        <v>2403</v>
      </c>
      <c r="C3254" t="s">
        <v>2404</v>
      </c>
      <c r="E3254" t="s">
        <v>10664</v>
      </c>
      <c r="F3254" t="s">
        <v>642</v>
      </c>
      <c r="G3254" t="s">
        <v>1062</v>
      </c>
      <c r="H3254" s="17">
        <v>46055</v>
      </c>
      <c r="I3254" s="15">
        <v>2026</v>
      </c>
      <c r="J3254" t="s">
        <v>10634</v>
      </c>
      <c r="K3254" s="5">
        <v>19529.95</v>
      </c>
      <c r="L3254" t="s">
        <v>967</v>
      </c>
      <c r="M3254" t="s">
        <v>1141</v>
      </c>
      <c r="N3254" t="s">
        <v>10635</v>
      </c>
      <c r="O3254" t="s">
        <v>826</v>
      </c>
      <c r="P3254" t="s">
        <v>13507</v>
      </c>
      <c r="Q3254" t="s">
        <v>13507</v>
      </c>
      <c r="R3254" t="s">
        <v>748</v>
      </c>
      <c r="S3254" t="s">
        <v>795</v>
      </c>
      <c r="T3254" t="s">
        <v>15990</v>
      </c>
      <c r="U3254" t="s">
        <v>965</v>
      </c>
      <c r="V3254" t="s">
        <v>10638</v>
      </c>
      <c r="W3254" t="s">
        <v>970</v>
      </c>
      <c r="X3254" t="s">
        <v>15995</v>
      </c>
    </row>
    <row r="3255" spans="2:24" ht="11" outlineLevel="1" x14ac:dyDescent="0.15">
      <c r="B3255" t="s">
        <v>2403</v>
      </c>
      <c r="C3255" t="s">
        <v>2404</v>
      </c>
      <c r="E3255" t="s">
        <v>10652</v>
      </c>
      <c r="F3255" t="s">
        <v>642</v>
      </c>
      <c r="G3255" t="s">
        <v>1062</v>
      </c>
      <c r="H3255" s="17">
        <v>46029</v>
      </c>
      <c r="I3255" s="15">
        <v>2026</v>
      </c>
      <c r="J3255" t="s">
        <v>10634</v>
      </c>
      <c r="K3255" s="5">
        <v>25614.3</v>
      </c>
      <c r="L3255" t="s">
        <v>967</v>
      </c>
      <c r="M3255" t="s">
        <v>1141</v>
      </c>
      <c r="N3255" t="s">
        <v>10635</v>
      </c>
      <c r="O3255" t="s">
        <v>826</v>
      </c>
      <c r="P3255" t="s">
        <v>13507</v>
      </c>
      <c r="Q3255" t="s">
        <v>13507</v>
      </c>
      <c r="R3255" t="s">
        <v>748</v>
      </c>
      <c r="S3255" t="s">
        <v>795</v>
      </c>
      <c r="T3255" t="s">
        <v>15990</v>
      </c>
      <c r="U3255" t="s">
        <v>965</v>
      </c>
      <c r="V3255" t="s">
        <v>10638</v>
      </c>
      <c r="W3255" t="s">
        <v>970</v>
      </c>
      <c r="X3255" t="s">
        <v>15996</v>
      </c>
    </row>
    <row r="3256" spans="2:24" ht="11" outlineLevel="1" x14ac:dyDescent="0.15">
      <c r="B3256" t="s">
        <v>2406</v>
      </c>
      <c r="C3256" t="s">
        <v>2407</v>
      </c>
      <c r="D3256" t="s">
        <v>179</v>
      </c>
      <c r="E3256" t="s">
        <v>10649</v>
      </c>
      <c r="F3256" t="s">
        <v>12674</v>
      </c>
      <c r="G3256" t="s">
        <v>1299</v>
      </c>
      <c r="H3256" s="17">
        <v>43362</v>
      </c>
      <c r="I3256" s="15">
        <v>2018</v>
      </c>
      <c r="J3256" t="s">
        <v>10634</v>
      </c>
      <c r="K3256" s="5">
        <v>647884</v>
      </c>
      <c r="L3256" t="s">
        <v>967</v>
      </c>
      <c r="M3256" t="s">
        <v>985</v>
      </c>
      <c r="N3256" t="s">
        <v>10635</v>
      </c>
      <c r="O3256" t="s">
        <v>818</v>
      </c>
      <c r="P3256" t="s">
        <v>10671</v>
      </c>
      <c r="Q3256" t="s">
        <v>11057</v>
      </c>
      <c r="R3256" t="s">
        <v>755</v>
      </c>
      <c r="S3256" t="s">
        <v>795</v>
      </c>
      <c r="T3256" t="s">
        <v>15997</v>
      </c>
      <c r="U3256" t="s">
        <v>965</v>
      </c>
      <c r="V3256" t="s">
        <v>10638</v>
      </c>
      <c r="W3256" t="s">
        <v>970</v>
      </c>
      <c r="X3256" t="s">
        <v>15998</v>
      </c>
    </row>
    <row r="3257" spans="2:24" ht="11" outlineLevel="1" x14ac:dyDescent="0.15">
      <c r="B3257" t="s">
        <v>2406</v>
      </c>
      <c r="C3257" t="s">
        <v>2407</v>
      </c>
      <c r="D3257" t="s">
        <v>179</v>
      </c>
      <c r="E3257" t="s">
        <v>10640</v>
      </c>
      <c r="F3257" t="s">
        <v>12674</v>
      </c>
      <c r="G3257" t="s">
        <v>1299</v>
      </c>
      <c r="H3257" s="17">
        <v>45085</v>
      </c>
      <c r="I3257" s="15">
        <v>2023</v>
      </c>
      <c r="J3257" t="s">
        <v>10634</v>
      </c>
      <c r="K3257" s="5">
        <v>-0.01</v>
      </c>
      <c r="L3257" t="s">
        <v>967</v>
      </c>
      <c r="M3257" t="s">
        <v>985</v>
      </c>
      <c r="N3257" t="s">
        <v>10635</v>
      </c>
      <c r="O3257" t="s">
        <v>818</v>
      </c>
      <c r="P3257" t="s">
        <v>10671</v>
      </c>
      <c r="Q3257" t="s">
        <v>11057</v>
      </c>
      <c r="R3257" t="s">
        <v>755</v>
      </c>
      <c r="S3257" t="s">
        <v>795</v>
      </c>
      <c r="T3257" t="s">
        <v>15999</v>
      </c>
      <c r="U3257" t="s">
        <v>965</v>
      </c>
      <c r="V3257" t="s">
        <v>10638</v>
      </c>
      <c r="W3257" t="s">
        <v>970</v>
      </c>
      <c r="X3257" t="s">
        <v>16000</v>
      </c>
    </row>
    <row r="3258" spans="2:24" ht="11" outlineLevel="1" x14ac:dyDescent="0.15">
      <c r="B3258" t="s">
        <v>2406</v>
      </c>
      <c r="C3258" t="s">
        <v>2407</v>
      </c>
      <c r="D3258" t="s">
        <v>179</v>
      </c>
      <c r="E3258" t="s">
        <v>10643</v>
      </c>
      <c r="F3258" t="s">
        <v>12674</v>
      </c>
      <c r="G3258" t="s">
        <v>1299</v>
      </c>
      <c r="H3258" s="17">
        <v>43452</v>
      </c>
      <c r="I3258" s="15">
        <v>2019</v>
      </c>
      <c r="J3258" t="s">
        <v>10634</v>
      </c>
      <c r="K3258" s="5">
        <v>0</v>
      </c>
      <c r="L3258" t="s">
        <v>967</v>
      </c>
      <c r="M3258" t="s">
        <v>985</v>
      </c>
      <c r="N3258" t="s">
        <v>10635</v>
      </c>
      <c r="O3258" t="s">
        <v>818</v>
      </c>
      <c r="P3258" t="s">
        <v>10671</v>
      </c>
      <c r="Q3258" t="s">
        <v>11057</v>
      </c>
      <c r="R3258" t="s">
        <v>755</v>
      </c>
      <c r="S3258" t="s">
        <v>795</v>
      </c>
      <c r="T3258" t="s">
        <v>15997</v>
      </c>
      <c r="U3258" t="s">
        <v>965</v>
      </c>
      <c r="V3258" t="s">
        <v>10638</v>
      </c>
      <c r="W3258" t="s">
        <v>970</v>
      </c>
      <c r="X3258" t="s">
        <v>16001</v>
      </c>
    </row>
    <row r="3259" spans="2:24" ht="11" outlineLevel="1" x14ac:dyDescent="0.15">
      <c r="B3259" t="s">
        <v>2406</v>
      </c>
      <c r="C3259" t="s">
        <v>2407</v>
      </c>
      <c r="D3259" t="s">
        <v>179</v>
      </c>
      <c r="E3259" t="s">
        <v>10667</v>
      </c>
      <c r="F3259" t="s">
        <v>12674</v>
      </c>
      <c r="G3259" t="s">
        <v>1299</v>
      </c>
      <c r="H3259" s="17">
        <v>43480</v>
      </c>
      <c r="I3259" s="15">
        <v>2019</v>
      </c>
      <c r="J3259" t="s">
        <v>10634</v>
      </c>
      <c r="K3259" s="5">
        <v>97991.62</v>
      </c>
      <c r="L3259" t="s">
        <v>967</v>
      </c>
      <c r="M3259" t="s">
        <v>985</v>
      </c>
      <c r="N3259" t="s">
        <v>10635</v>
      </c>
      <c r="O3259" t="s">
        <v>818</v>
      </c>
      <c r="P3259" t="s">
        <v>10671</v>
      </c>
      <c r="Q3259" t="s">
        <v>11057</v>
      </c>
      <c r="R3259" t="s">
        <v>755</v>
      </c>
      <c r="S3259" t="s">
        <v>795</v>
      </c>
      <c r="T3259" t="s">
        <v>15997</v>
      </c>
      <c r="U3259" t="s">
        <v>965</v>
      </c>
      <c r="V3259" t="s">
        <v>10638</v>
      </c>
      <c r="W3259" t="s">
        <v>970</v>
      </c>
      <c r="X3259" t="s">
        <v>16002</v>
      </c>
    </row>
    <row r="3260" spans="2:24" ht="11" outlineLevel="1" x14ac:dyDescent="0.15">
      <c r="B3260" t="s">
        <v>2406</v>
      </c>
      <c r="C3260" t="s">
        <v>2407</v>
      </c>
      <c r="D3260" t="s">
        <v>179</v>
      </c>
      <c r="E3260" t="s">
        <v>10632</v>
      </c>
      <c r="F3260" t="s">
        <v>12674</v>
      </c>
      <c r="G3260" t="s">
        <v>1299</v>
      </c>
      <c r="H3260" s="17">
        <v>43455</v>
      </c>
      <c r="I3260" s="15">
        <v>2019</v>
      </c>
      <c r="J3260" t="s">
        <v>10634</v>
      </c>
      <c r="K3260" s="5">
        <v>0</v>
      </c>
      <c r="L3260" t="s">
        <v>967</v>
      </c>
      <c r="M3260" t="s">
        <v>985</v>
      </c>
      <c r="N3260" t="s">
        <v>10635</v>
      </c>
      <c r="O3260" t="s">
        <v>818</v>
      </c>
      <c r="P3260" t="s">
        <v>10671</v>
      </c>
      <c r="Q3260" t="s">
        <v>11057</v>
      </c>
      <c r="R3260" t="s">
        <v>755</v>
      </c>
      <c r="S3260" t="s">
        <v>795</v>
      </c>
      <c r="T3260" t="s">
        <v>15997</v>
      </c>
      <c r="U3260" t="s">
        <v>965</v>
      </c>
      <c r="V3260" t="s">
        <v>10638</v>
      </c>
      <c r="W3260" t="s">
        <v>970</v>
      </c>
      <c r="X3260" t="s">
        <v>16003</v>
      </c>
    </row>
    <row r="3261" spans="2:24" ht="11" outlineLevel="1" x14ac:dyDescent="0.15">
      <c r="B3261" t="s">
        <v>2406</v>
      </c>
      <c r="C3261" t="s">
        <v>2407</v>
      </c>
      <c r="D3261" t="s">
        <v>179</v>
      </c>
      <c r="E3261" t="s">
        <v>10652</v>
      </c>
      <c r="F3261" t="s">
        <v>12674</v>
      </c>
      <c r="G3261" t="s">
        <v>1299</v>
      </c>
      <c r="H3261" s="17">
        <v>43403</v>
      </c>
      <c r="I3261" s="15">
        <v>2019</v>
      </c>
      <c r="J3261" t="s">
        <v>10634</v>
      </c>
      <c r="K3261" s="5">
        <v>0</v>
      </c>
      <c r="L3261" t="s">
        <v>967</v>
      </c>
      <c r="M3261" t="s">
        <v>985</v>
      </c>
      <c r="N3261" t="s">
        <v>10635</v>
      </c>
      <c r="O3261" t="s">
        <v>818</v>
      </c>
      <c r="P3261" t="s">
        <v>10671</v>
      </c>
      <c r="Q3261" t="s">
        <v>11057</v>
      </c>
      <c r="R3261" t="s">
        <v>755</v>
      </c>
      <c r="S3261" t="s">
        <v>795</v>
      </c>
      <c r="T3261" t="s">
        <v>15997</v>
      </c>
      <c r="U3261" t="s">
        <v>965</v>
      </c>
      <c r="V3261" t="s">
        <v>10638</v>
      </c>
      <c r="W3261" t="s">
        <v>970</v>
      </c>
      <c r="X3261" t="s">
        <v>16004</v>
      </c>
    </row>
    <row r="3262" spans="2:24" ht="11" outlineLevel="1" x14ac:dyDescent="0.15">
      <c r="B3262" t="s">
        <v>2406</v>
      </c>
      <c r="C3262" t="s">
        <v>2407</v>
      </c>
      <c r="D3262" t="s">
        <v>179</v>
      </c>
      <c r="E3262" t="s">
        <v>10661</v>
      </c>
      <c r="F3262" t="s">
        <v>12674</v>
      </c>
      <c r="G3262" t="s">
        <v>1299</v>
      </c>
      <c r="H3262" s="17">
        <v>43537</v>
      </c>
      <c r="I3262" s="15">
        <v>2019</v>
      </c>
      <c r="J3262" t="s">
        <v>10634</v>
      </c>
      <c r="K3262" s="5">
        <v>0</v>
      </c>
      <c r="L3262" t="s">
        <v>967</v>
      </c>
      <c r="M3262" t="s">
        <v>985</v>
      </c>
      <c r="N3262" t="s">
        <v>10635</v>
      </c>
      <c r="O3262" t="s">
        <v>818</v>
      </c>
      <c r="P3262" t="s">
        <v>10671</v>
      </c>
      <c r="Q3262" t="s">
        <v>11057</v>
      </c>
      <c r="R3262" t="s">
        <v>755</v>
      </c>
      <c r="S3262" t="s">
        <v>795</v>
      </c>
      <c r="T3262" t="s">
        <v>15997</v>
      </c>
      <c r="U3262" t="s">
        <v>965</v>
      </c>
      <c r="V3262" t="s">
        <v>10638</v>
      </c>
      <c r="W3262" t="s">
        <v>970</v>
      </c>
      <c r="X3262" t="s">
        <v>16005</v>
      </c>
    </row>
    <row r="3263" spans="2:24" ht="11" outlineLevel="1" x14ac:dyDescent="0.15">
      <c r="B3263" t="s">
        <v>2406</v>
      </c>
      <c r="C3263" t="s">
        <v>2407</v>
      </c>
      <c r="D3263" t="s">
        <v>179</v>
      </c>
      <c r="E3263" t="s">
        <v>10658</v>
      </c>
      <c r="F3263" t="s">
        <v>12674</v>
      </c>
      <c r="G3263" t="s">
        <v>1299</v>
      </c>
      <c r="H3263" s="17">
        <v>43508</v>
      </c>
      <c r="I3263" s="15">
        <v>2019</v>
      </c>
      <c r="J3263" t="s">
        <v>10634</v>
      </c>
      <c r="K3263" s="5">
        <v>0</v>
      </c>
      <c r="L3263" t="s">
        <v>967</v>
      </c>
      <c r="M3263" t="s">
        <v>985</v>
      </c>
      <c r="N3263" t="s">
        <v>10635</v>
      </c>
      <c r="O3263" t="s">
        <v>818</v>
      </c>
      <c r="P3263" t="s">
        <v>10671</v>
      </c>
      <c r="Q3263" t="s">
        <v>11057</v>
      </c>
      <c r="R3263" t="s">
        <v>755</v>
      </c>
      <c r="S3263" t="s">
        <v>795</v>
      </c>
      <c r="T3263" t="s">
        <v>15997</v>
      </c>
      <c r="U3263" t="s">
        <v>965</v>
      </c>
      <c r="V3263" t="s">
        <v>10638</v>
      </c>
      <c r="W3263" t="s">
        <v>970</v>
      </c>
      <c r="X3263" t="s">
        <v>16006</v>
      </c>
    </row>
    <row r="3264" spans="2:24" ht="11" outlineLevel="1" x14ac:dyDescent="0.15">
      <c r="B3264" t="s">
        <v>2406</v>
      </c>
      <c r="C3264" t="s">
        <v>2407</v>
      </c>
      <c r="D3264" t="s">
        <v>179</v>
      </c>
      <c r="E3264" t="s">
        <v>10646</v>
      </c>
      <c r="F3264" t="s">
        <v>12674</v>
      </c>
      <c r="G3264" t="s">
        <v>1299</v>
      </c>
      <c r="H3264" s="17">
        <v>43602</v>
      </c>
      <c r="I3264" s="15">
        <v>2019</v>
      </c>
      <c r="J3264" t="s">
        <v>10634</v>
      </c>
      <c r="K3264" s="5">
        <v>-24675.79</v>
      </c>
      <c r="L3264" t="s">
        <v>967</v>
      </c>
      <c r="M3264" t="s">
        <v>985</v>
      </c>
      <c r="N3264" t="s">
        <v>10635</v>
      </c>
      <c r="O3264" t="s">
        <v>818</v>
      </c>
      <c r="P3264" t="s">
        <v>10671</v>
      </c>
      <c r="Q3264" t="s">
        <v>11057</v>
      </c>
      <c r="R3264" t="s">
        <v>755</v>
      </c>
      <c r="S3264" t="s">
        <v>795</v>
      </c>
      <c r="T3264" t="s">
        <v>15997</v>
      </c>
      <c r="U3264" t="s">
        <v>965</v>
      </c>
      <c r="V3264" t="s">
        <v>10638</v>
      </c>
      <c r="W3264" t="s">
        <v>970</v>
      </c>
      <c r="X3264" t="s">
        <v>16007</v>
      </c>
    </row>
    <row r="3265" spans="2:24" ht="11" outlineLevel="1" x14ac:dyDescent="0.15">
      <c r="B3265" t="s">
        <v>2406</v>
      </c>
      <c r="C3265" t="s">
        <v>2407</v>
      </c>
      <c r="D3265" t="s">
        <v>179</v>
      </c>
      <c r="E3265" t="s">
        <v>10664</v>
      </c>
      <c r="F3265" t="s">
        <v>12674</v>
      </c>
      <c r="G3265" t="s">
        <v>1299</v>
      </c>
      <c r="H3265" s="17">
        <v>43417</v>
      </c>
      <c r="I3265" s="15">
        <v>2019</v>
      </c>
      <c r="J3265" t="s">
        <v>10634</v>
      </c>
      <c r="K3265" s="5">
        <v>0</v>
      </c>
      <c r="L3265" t="s">
        <v>967</v>
      </c>
      <c r="M3265" t="s">
        <v>985</v>
      </c>
      <c r="N3265" t="s">
        <v>10635</v>
      </c>
      <c r="O3265" t="s">
        <v>818</v>
      </c>
      <c r="P3265" t="s">
        <v>10671</v>
      </c>
      <c r="Q3265" t="s">
        <v>11057</v>
      </c>
      <c r="R3265" t="s">
        <v>755</v>
      </c>
      <c r="S3265" t="s">
        <v>795</v>
      </c>
      <c r="T3265" t="s">
        <v>15997</v>
      </c>
      <c r="U3265" t="s">
        <v>965</v>
      </c>
      <c r="V3265" t="s">
        <v>10638</v>
      </c>
      <c r="W3265" t="s">
        <v>970</v>
      </c>
      <c r="X3265" t="s">
        <v>16008</v>
      </c>
    </row>
    <row r="3266" spans="2:24" ht="11" outlineLevel="1" x14ac:dyDescent="0.15">
      <c r="B3266" t="s">
        <v>2406</v>
      </c>
      <c r="C3266" t="s">
        <v>2407</v>
      </c>
      <c r="D3266" t="s">
        <v>179</v>
      </c>
      <c r="E3266" t="s">
        <v>10655</v>
      </c>
      <c r="F3266" t="s">
        <v>12674</v>
      </c>
      <c r="G3266" t="s">
        <v>1299</v>
      </c>
      <c r="H3266" s="17">
        <v>43570</v>
      </c>
      <c r="I3266" s="15">
        <v>2019</v>
      </c>
      <c r="J3266" t="s">
        <v>10634</v>
      </c>
      <c r="K3266" s="5">
        <v>0</v>
      </c>
      <c r="L3266" t="s">
        <v>967</v>
      </c>
      <c r="M3266" t="s">
        <v>985</v>
      </c>
      <c r="N3266" t="s">
        <v>10635</v>
      </c>
      <c r="O3266" t="s">
        <v>818</v>
      </c>
      <c r="P3266" t="s">
        <v>10671</v>
      </c>
      <c r="Q3266" t="s">
        <v>11057</v>
      </c>
      <c r="R3266" t="s">
        <v>755</v>
      </c>
      <c r="S3266" t="s">
        <v>795</v>
      </c>
      <c r="T3266" t="s">
        <v>16009</v>
      </c>
      <c r="U3266" t="s">
        <v>965</v>
      </c>
      <c r="V3266" t="s">
        <v>10638</v>
      </c>
      <c r="W3266" t="s">
        <v>970</v>
      </c>
      <c r="X3266" t="s">
        <v>16010</v>
      </c>
    </row>
    <row r="3267" spans="2:24" ht="11" outlineLevel="1" x14ac:dyDescent="0.15">
      <c r="B3267" t="s">
        <v>2409</v>
      </c>
      <c r="C3267" t="s">
        <v>2410</v>
      </c>
      <c r="D3267" t="s">
        <v>209</v>
      </c>
      <c r="E3267" t="s">
        <v>10989</v>
      </c>
      <c r="F3267" t="s">
        <v>12674</v>
      </c>
      <c r="G3267" t="s">
        <v>1299</v>
      </c>
      <c r="H3267" s="17">
        <v>42180</v>
      </c>
      <c r="I3267" s="15">
        <v>2015</v>
      </c>
      <c r="J3267" t="s">
        <v>10634</v>
      </c>
      <c r="K3267" s="5">
        <v>0</v>
      </c>
      <c r="L3267" t="s">
        <v>967</v>
      </c>
      <c r="M3267" t="s">
        <v>985</v>
      </c>
      <c r="N3267" t="s">
        <v>10635</v>
      </c>
      <c r="O3267" t="s">
        <v>818</v>
      </c>
      <c r="P3267" t="s">
        <v>11052</v>
      </c>
      <c r="Q3267" t="s">
        <v>10671</v>
      </c>
      <c r="R3267" t="s">
        <v>743</v>
      </c>
      <c r="S3267" t="s">
        <v>795</v>
      </c>
      <c r="T3267" t="s">
        <v>16011</v>
      </c>
      <c r="U3267" t="s">
        <v>965</v>
      </c>
      <c r="V3267" t="s">
        <v>10638</v>
      </c>
      <c r="W3267" t="s">
        <v>970</v>
      </c>
      <c r="X3267" t="s">
        <v>16012</v>
      </c>
    </row>
    <row r="3268" spans="2:24" ht="11" outlineLevel="1" x14ac:dyDescent="0.15">
      <c r="B3268" t="s">
        <v>2409</v>
      </c>
      <c r="C3268" t="s">
        <v>2410</v>
      </c>
      <c r="D3268" t="s">
        <v>209</v>
      </c>
      <c r="E3268" t="s">
        <v>10950</v>
      </c>
      <c r="F3268" t="s">
        <v>12674</v>
      </c>
      <c r="G3268" t="s">
        <v>1299</v>
      </c>
      <c r="H3268" s="17">
        <v>42200</v>
      </c>
      <c r="I3268" s="15">
        <v>2015</v>
      </c>
      <c r="J3268" t="s">
        <v>10634</v>
      </c>
      <c r="K3268" s="5">
        <v>63696</v>
      </c>
      <c r="L3268" t="s">
        <v>967</v>
      </c>
      <c r="M3268" t="s">
        <v>985</v>
      </c>
      <c r="N3268" t="s">
        <v>10635</v>
      </c>
      <c r="O3268" t="s">
        <v>818</v>
      </c>
      <c r="P3268" t="s">
        <v>11052</v>
      </c>
      <c r="Q3268" t="s">
        <v>10671</v>
      </c>
      <c r="R3268" t="s">
        <v>743</v>
      </c>
      <c r="S3268" t="s">
        <v>795</v>
      </c>
      <c r="T3268" t="s">
        <v>16011</v>
      </c>
      <c r="U3268" t="s">
        <v>965</v>
      </c>
      <c r="V3268" t="s">
        <v>10638</v>
      </c>
      <c r="W3268" t="s">
        <v>970</v>
      </c>
      <c r="X3268" t="s">
        <v>16013</v>
      </c>
    </row>
    <row r="3269" spans="2:24" ht="11" outlineLevel="1" x14ac:dyDescent="0.15">
      <c r="B3269" t="s">
        <v>2409</v>
      </c>
      <c r="C3269" t="s">
        <v>2410</v>
      </c>
      <c r="D3269" t="s">
        <v>209</v>
      </c>
      <c r="E3269" t="s">
        <v>10923</v>
      </c>
      <c r="F3269" t="s">
        <v>12674</v>
      </c>
      <c r="G3269" t="s">
        <v>1299</v>
      </c>
      <c r="H3269" s="17">
        <v>42261</v>
      </c>
      <c r="I3269" s="15">
        <v>2015</v>
      </c>
      <c r="J3269" t="s">
        <v>10634</v>
      </c>
      <c r="K3269" s="5">
        <v>8933.41</v>
      </c>
      <c r="L3269" t="s">
        <v>967</v>
      </c>
      <c r="M3269" t="s">
        <v>985</v>
      </c>
      <c r="N3269" t="s">
        <v>10635</v>
      </c>
      <c r="O3269" t="s">
        <v>818</v>
      </c>
      <c r="P3269" t="s">
        <v>11052</v>
      </c>
      <c r="Q3269" t="s">
        <v>11052</v>
      </c>
      <c r="R3269" t="s">
        <v>743</v>
      </c>
      <c r="S3269" t="s">
        <v>795</v>
      </c>
      <c r="T3269" t="s">
        <v>16011</v>
      </c>
      <c r="U3269" t="s">
        <v>965</v>
      </c>
      <c r="V3269" t="s">
        <v>10638</v>
      </c>
      <c r="W3269" t="s">
        <v>970</v>
      </c>
      <c r="X3269" t="s">
        <v>16014</v>
      </c>
    </row>
    <row r="3270" spans="2:24" ht="11" outlineLevel="1" x14ac:dyDescent="0.15">
      <c r="B3270" t="s">
        <v>2409</v>
      </c>
      <c r="C3270" t="s">
        <v>2410</v>
      </c>
      <c r="D3270" t="s">
        <v>209</v>
      </c>
      <c r="E3270" t="s">
        <v>10649</v>
      </c>
      <c r="F3270" t="s">
        <v>12674</v>
      </c>
      <c r="G3270" t="s">
        <v>1299</v>
      </c>
      <c r="H3270" s="17">
        <v>42125</v>
      </c>
      <c r="I3270" s="15">
        <v>2015</v>
      </c>
      <c r="J3270" t="s">
        <v>10634</v>
      </c>
      <c r="K3270" s="5">
        <v>647010</v>
      </c>
      <c r="L3270" t="s">
        <v>967</v>
      </c>
      <c r="M3270" t="s">
        <v>985</v>
      </c>
      <c r="N3270" t="s">
        <v>10635</v>
      </c>
      <c r="O3270" t="s">
        <v>818</v>
      </c>
      <c r="P3270" t="s">
        <v>11052</v>
      </c>
      <c r="Q3270" t="s">
        <v>10671</v>
      </c>
      <c r="R3270" t="s">
        <v>743</v>
      </c>
      <c r="S3270" t="s">
        <v>795</v>
      </c>
      <c r="T3270" t="s">
        <v>16011</v>
      </c>
      <c r="U3270" t="s">
        <v>965</v>
      </c>
      <c r="V3270" t="s">
        <v>10638</v>
      </c>
      <c r="W3270" t="s">
        <v>970</v>
      </c>
      <c r="X3270" t="s">
        <v>16015</v>
      </c>
    </row>
    <row r="3271" spans="2:24" ht="11" outlineLevel="1" x14ac:dyDescent="0.15">
      <c r="B3271" t="s">
        <v>2409</v>
      </c>
      <c r="C3271" t="s">
        <v>2410</v>
      </c>
      <c r="D3271" t="s">
        <v>209</v>
      </c>
      <c r="E3271" t="s">
        <v>10956</v>
      </c>
      <c r="F3271" t="s">
        <v>12674</v>
      </c>
      <c r="G3271" t="s">
        <v>1299</v>
      </c>
      <c r="H3271" s="17">
        <v>42227</v>
      </c>
      <c r="I3271" s="15">
        <v>2015</v>
      </c>
      <c r="J3271" t="s">
        <v>10634</v>
      </c>
      <c r="K3271" s="5">
        <v>0</v>
      </c>
      <c r="L3271" t="s">
        <v>967</v>
      </c>
      <c r="M3271" t="s">
        <v>985</v>
      </c>
      <c r="N3271" t="s">
        <v>10635</v>
      </c>
      <c r="O3271" t="s">
        <v>818</v>
      </c>
      <c r="P3271" t="s">
        <v>11052</v>
      </c>
      <c r="Q3271" t="s">
        <v>11052</v>
      </c>
      <c r="R3271" t="s">
        <v>743</v>
      </c>
      <c r="S3271" t="s">
        <v>795</v>
      </c>
      <c r="T3271" t="s">
        <v>16011</v>
      </c>
      <c r="U3271" t="s">
        <v>965</v>
      </c>
      <c r="V3271" t="s">
        <v>10638</v>
      </c>
      <c r="W3271" t="s">
        <v>970</v>
      </c>
      <c r="X3271" t="s">
        <v>16016</v>
      </c>
    </row>
    <row r="3272" spans="2:24" ht="11" outlineLevel="1" x14ac:dyDescent="0.15">
      <c r="B3272" t="s">
        <v>2409</v>
      </c>
      <c r="C3272" t="s">
        <v>2410</v>
      </c>
      <c r="D3272" t="s">
        <v>209</v>
      </c>
      <c r="E3272" t="s">
        <v>10889</v>
      </c>
      <c r="F3272" t="s">
        <v>12674</v>
      </c>
      <c r="G3272" t="s">
        <v>1299</v>
      </c>
      <c r="H3272" s="17">
        <v>42282</v>
      </c>
      <c r="I3272" s="15">
        <v>2016</v>
      </c>
      <c r="J3272" t="s">
        <v>10634</v>
      </c>
      <c r="K3272" s="5">
        <v>-0.31</v>
      </c>
      <c r="L3272" t="s">
        <v>967</v>
      </c>
      <c r="M3272" t="s">
        <v>985</v>
      </c>
      <c r="N3272" t="s">
        <v>10635</v>
      </c>
      <c r="O3272" t="s">
        <v>818</v>
      </c>
      <c r="P3272" t="s">
        <v>11052</v>
      </c>
      <c r="Q3272" t="s">
        <v>10671</v>
      </c>
      <c r="R3272" t="s">
        <v>743</v>
      </c>
      <c r="S3272" t="s">
        <v>795</v>
      </c>
      <c r="T3272" t="s">
        <v>16011</v>
      </c>
      <c r="U3272" t="s">
        <v>965</v>
      </c>
      <c r="V3272" t="s">
        <v>10638</v>
      </c>
      <c r="W3272" t="s">
        <v>970</v>
      </c>
      <c r="X3272" t="s">
        <v>16017</v>
      </c>
    </row>
    <row r="3273" spans="2:24" ht="11" outlineLevel="1" x14ac:dyDescent="0.15">
      <c r="B3273" t="s">
        <v>2412</v>
      </c>
      <c r="C3273" t="s">
        <v>2080</v>
      </c>
      <c r="D3273" t="s">
        <v>342</v>
      </c>
      <c r="E3273" t="s">
        <v>10649</v>
      </c>
      <c r="F3273" t="s">
        <v>700</v>
      </c>
      <c r="G3273" t="s">
        <v>2413</v>
      </c>
      <c r="H3273" s="17">
        <v>43000</v>
      </c>
      <c r="I3273" s="15">
        <v>2017</v>
      </c>
      <c r="J3273" t="s">
        <v>10634</v>
      </c>
      <c r="K3273" s="5">
        <v>728379.77</v>
      </c>
      <c r="L3273" t="s">
        <v>967</v>
      </c>
      <c r="R3273" t="s">
        <v>737</v>
      </c>
      <c r="S3273" t="s">
        <v>795</v>
      </c>
      <c r="T3273" t="s">
        <v>16018</v>
      </c>
      <c r="U3273" t="s">
        <v>1340</v>
      </c>
      <c r="V3273" t="s">
        <v>12795</v>
      </c>
      <c r="W3273" t="s">
        <v>970</v>
      </c>
      <c r="X3273" t="s">
        <v>16019</v>
      </c>
    </row>
    <row r="3274" spans="2:24" ht="11" outlineLevel="1" x14ac:dyDescent="0.15">
      <c r="B3274" t="s">
        <v>2412</v>
      </c>
      <c r="C3274" t="s">
        <v>2080</v>
      </c>
      <c r="D3274" t="s">
        <v>342</v>
      </c>
      <c r="E3274" t="s">
        <v>10989</v>
      </c>
      <c r="F3274" t="s">
        <v>700</v>
      </c>
      <c r="G3274" t="s">
        <v>2413</v>
      </c>
      <c r="H3274" s="17">
        <v>43563</v>
      </c>
      <c r="I3274" s="15">
        <v>2019</v>
      </c>
      <c r="J3274" t="s">
        <v>10634</v>
      </c>
      <c r="K3274" s="5">
        <v>-13700</v>
      </c>
      <c r="L3274" t="s">
        <v>967</v>
      </c>
      <c r="M3274" t="s">
        <v>14189</v>
      </c>
      <c r="R3274" t="s">
        <v>737</v>
      </c>
      <c r="S3274" t="s">
        <v>795</v>
      </c>
      <c r="T3274" t="s">
        <v>16020</v>
      </c>
      <c r="U3274" t="s">
        <v>1340</v>
      </c>
      <c r="V3274" t="s">
        <v>12795</v>
      </c>
      <c r="W3274" t="s">
        <v>970</v>
      </c>
      <c r="X3274" t="s">
        <v>16021</v>
      </c>
    </row>
    <row r="3275" spans="2:24" ht="11" outlineLevel="1" x14ac:dyDescent="0.15">
      <c r="B3275" t="s">
        <v>2415</v>
      </c>
      <c r="C3275" t="s">
        <v>2416</v>
      </c>
      <c r="D3275" t="s">
        <v>283</v>
      </c>
      <c r="E3275" t="s">
        <v>13448</v>
      </c>
      <c r="F3275" t="s">
        <v>1722</v>
      </c>
      <c r="G3275" t="s">
        <v>1819</v>
      </c>
      <c r="H3275" s="17">
        <v>42383</v>
      </c>
      <c r="I3275" s="15">
        <v>2016</v>
      </c>
      <c r="J3275" t="s">
        <v>10634</v>
      </c>
      <c r="K3275" s="5">
        <v>0</v>
      </c>
      <c r="L3275" t="s">
        <v>967</v>
      </c>
      <c r="M3275" t="s">
        <v>985</v>
      </c>
      <c r="N3275" t="s">
        <v>10635</v>
      </c>
      <c r="O3275" t="s">
        <v>796</v>
      </c>
      <c r="P3275" t="s">
        <v>10671</v>
      </c>
      <c r="Q3275" t="s">
        <v>11057</v>
      </c>
      <c r="R3275" t="s">
        <v>744</v>
      </c>
      <c r="S3275" t="s">
        <v>795</v>
      </c>
      <c r="T3275" t="s">
        <v>13785</v>
      </c>
      <c r="U3275" t="s">
        <v>965</v>
      </c>
      <c r="V3275" t="s">
        <v>10638</v>
      </c>
      <c r="W3275" t="s">
        <v>970</v>
      </c>
      <c r="X3275" t="s">
        <v>16022</v>
      </c>
    </row>
    <row r="3276" spans="2:24" ht="11" outlineLevel="1" x14ac:dyDescent="0.15">
      <c r="B3276" t="s">
        <v>2415</v>
      </c>
      <c r="C3276" t="s">
        <v>2416</v>
      </c>
      <c r="D3276" t="s">
        <v>283</v>
      </c>
      <c r="E3276" t="s">
        <v>10950</v>
      </c>
      <c r="F3276" t="s">
        <v>1722</v>
      </c>
      <c r="G3276" t="s">
        <v>1819</v>
      </c>
      <c r="H3276" s="17">
        <v>42634</v>
      </c>
      <c r="I3276" s="15">
        <v>2016</v>
      </c>
      <c r="J3276" t="s">
        <v>10634</v>
      </c>
      <c r="K3276" s="5">
        <v>0</v>
      </c>
      <c r="L3276" t="s">
        <v>967</v>
      </c>
      <c r="M3276" t="s">
        <v>985</v>
      </c>
      <c r="N3276" t="s">
        <v>10635</v>
      </c>
      <c r="O3276" t="s">
        <v>796</v>
      </c>
      <c r="P3276" t="s">
        <v>10671</v>
      </c>
      <c r="Q3276" t="s">
        <v>10671</v>
      </c>
      <c r="R3276" t="s">
        <v>744</v>
      </c>
      <c r="S3276" t="s">
        <v>795</v>
      </c>
      <c r="T3276" t="s">
        <v>16023</v>
      </c>
      <c r="U3276" t="s">
        <v>965</v>
      </c>
      <c r="V3276" t="s">
        <v>10638</v>
      </c>
      <c r="W3276" t="s">
        <v>970</v>
      </c>
      <c r="X3276" t="s">
        <v>16024</v>
      </c>
    </row>
    <row r="3277" spans="2:24" ht="11" outlineLevel="1" x14ac:dyDescent="0.15">
      <c r="B3277" t="s">
        <v>2415</v>
      </c>
      <c r="C3277" t="s">
        <v>2416</v>
      </c>
      <c r="D3277" t="s">
        <v>283</v>
      </c>
      <c r="E3277" t="s">
        <v>10989</v>
      </c>
      <c r="F3277" t="s">
        <v>1722</v>
      </c>
      <c r="G3277" t="s">
        <v>1819</v>
      </c>
      <c r="H3277" s="17">
        <v>42467</v>
      </c>
      <c r="I3277" s="15">
        <v>2016</v>
      </c>
      <c r="J3277" t="s">
        <v>10634</v>
      </c>
      <c r="K3277" s="5">
        <v>0</v>
      </c>
      <c r="L3277" t="s">
        <v>967</v>
      </c>
      <c r="M3277" t="s">
        <v>985</v>
      </c>
      <c r="N3277" t="s">
        <v>10635</v>
      </c>
      <c r="O3277" t="s">
        <v>796</v>
      </c>
      <c r="P3277" t="s">
        <v>10671</v>
      </c>
      <c r="Q3277" t="s">
        <v>16025</v>
      </c>
      <c r="R3277" t="s">
        <v>744</v>
      </c>
      <c r="S3277" t="s">
        <v>795</v>
      </c>
      <c r="T3277" t="s">
        <v>16026</v>
      </c>
      <c r="U3277" t="s">
        <v>965</v>
      </c>
      <c r="V3277" t="s">
        <v>10638</v>
      </c>
      <c r="W3277" t="s">
        <v>970</v>
      </c>
      <c r="X3277" t="s">
        <v>16027</v>
      </c>
    </row>
    <row r="3278" spans="2:24" ht="11" outlineLevel="1" x14ac:dyDescent="0.15">
      <c r="B3278" t="s">
        <v>2415</v>
      </c>
      <c r="C3278" t="s">
        <v>2416</v>
      </c>
      <c r="D3278" t="s">
        <v>283</v>
      </c>
      <c r="E3278" t="s">
        <v>16028</v>
      </c>
      <c r="F3278" t="s">
        <v>1722</v>
      </c>
      <c r="G3278" t="s">
        <v>1819</v>
      </c>
      <c r="H3278" s="17">
        <v>42430</v>
      </c>
      <c r="I3278" s="15">
        <v>2016</v>
      </c>
      <c r="J3278" t="s">
        <v>10634</v>
      </c>
      <c r="K3278" s="5">
        <v>0</v>
      </c>
      <c r="L3278" t="s">
        <v>967</v>
      </c>
      <c r="M3278" t="s">
        <v>985</v>
      </c>
      <c r="N3278" t="s">
        <v>10635</v>
      </c>
      <c r="O3278" t="s">
        <v>796</v>
      </c>
      <c r="P3278" t="s">
        <v>10671</v>
      </c>
      <c r="Q3278" t="s">
        <v>10671</v>
      </c>
      <c r="R3278" t="s">
        <v>744</v>
      </c>
      <c r="S3278" t="s">
        <v>795</v>
      </c>
      <c r="T3278" t="s">
        <v>13785</v>
      </c>
      <c r="U3278" t="s">
        <v>965</v>
      </c>
      <c r="V3278" t="s">
        <v>10638</v>
      </c>
      <c r="W3278" t="s">
        <v>970</v>
      </c>
      <c r="X3278" t="s">
        <v>16029</v>
      </c>
    </row>
    <row r="3279" spans="2:24" ht="11" outlineLevel="1" x14ac:dyDescent="0.15">
      <c r="B3279" t="s">
        <v>2415</v>
      </c>
      <c r="C3279" t="s">
        <v>2416</v>
      </c>
      <c r="D3279" t="s">
        <v>283</v>
      </c>
      <c r="E3279" t="s">
        <v>13847</v>
      </c>
      <c r="F3279" t="s">
        <v>1722</v>
      </c>
      <c r="G3279" t="s">
        <v>1819</v>
      </c>
      <c r="H3279" s="17">
        <v>42418</v>
      </c>
      <c r="I3279" s="15">
        <v>2016</v>
      </c>
      <c r="J3279" t="s">
        <v>10634</v>
      </c>
      <c r="K3279" s="5">
        <v>0</v>
      </c>
      <c r="L3279" t="s">
        <v>967</v>
      </c>
      <c r="M3279" t="s">
        <v>985</v>
      </c>
      <c r="N3279" t="s">
        <v>10635</v>
      </c>
      <c r="O3279" t="s">
        <v>796</v>
      </c>
      <c r="P3279" t="s">
        <v>10671</v>
      </c>
      <c r="Q3279" t="s">
        <v>10671</v>
      </c>
      <c r="R3279" t="s">
        <v>744</v>
      </c>
      <c r="S3279" t="s">
        <v>795</v>
      </c>
      <c r="T3279" t="s">
        <v>13785</v>
      </c>
      <c r="U3279" t="s">
        <v>965</v>
      </c>
      <c r="V3279" t="s">
        <v>10638</v>
      </c>
      <c r="W3279" t="s">
        <v>970</v>
      </c>
      <c r="X3279" t="s">
        <v>16030</v>
      </c>
    </row>
    <row r="3280" spans="2:24" ht="11" outlineLevel="1" x14ac:dyDescent="0.15">
      <c r="B3280" t="s">
        <v>2418</v>
      </c>
      <c r="C3280" t="s">
        <v>1626</v>
      </c>
      <c r="D3280" t="s">
        <v>188</v>
      </c>
      <c r="E3280" t="s">
        <v>10989</v>
      </c>
      <c r="F3280" t="s">
        <v>644</v>
      </c>
      <c r="G3280" t="s">
        <v>1926</v>
      </c>
      <c r="H3280" s="17">
        <v>42262</v>
      </c>
      <c r="I3280" s="15">
        <v>2015</v>
      </c>
      <c r="J3280" t="s">
        <v>10634</v>
      </c>
      <c r="K3280" s="5">
        <v>0</v>
      </c>
      <c r="L3280" t="s">
        <v>967</v>
      </c>
      <c r="M3280" t="s">
        <v>985</v>
      </c>
      <c r="N3280" t="s">
        <v>10635</v>
      </c>
      <c r="O3280" t="s">
        <v>804</v>
      </c>
      <c r="P3280" t="s">
        <v>11712</v>
      </c>
      <c r="Q3280" t="s">
        <v>14861</v>
      </c>
      <c r="R3280" t="s">
        <v>738</v>
      </c>
      <c r="S3280" t="s">
        <v>803</v>
      </c>
      <c r="T3280" t="s">
        <v>13785</v>
      </c>
      <c r="U3280" t="s">
        <v>965</v>
      </c>
      <c r="V3280" t="s">
        <v>10638</v>
      </c>
      <c r="W3280" t="s">
        <v>970</v>
      </c>
      <c r="X3280" t="s">
        <v>16031</v>
      </c>
    </row>
    <row r="3281" spans="2:24" ht="11" outlineLevel="1" x14ac:dyDescent="0.15">
      <c r="B3281" t="s">
        <v>2418</v>
      </c>
      <c r="C3281" t="s">
        <v>1626</v>
      </c>
      <c r="D3281" t="s">
        <v>188</v>
      </c>
      <c r="E3281" t="s">
        <v>10950</v>
      </c>
      <c r="F3281" t="s">
        <v>644</v>
      </c>
      <c r="G3281" t="s">
        <v>1926</v>
      </c>
      <c r="H3281" s="17">
        <v>43263</v>
      </c>
      <c r="I3281" s="15">
        <v>2018</v>
      </c>
      <c r="J3281" t="s">
        <v>10634</v>
      </c>
      <c r="K3281" s="5">
        <v>0</v>
      </c>
      <c r="L3281" t="s">
        <v>967</v>
      </c>
      <c r="M3281" t="s">
        <v>985</v>
      </c>
      <c r="N3281" t="s">
        <v>10635</v>
      </c>
      <c r="O3281" t="s">
        <v>804</v>
      </c>
      <c r="P3281" t="s">
        <v>11712</v>
      </c>
      <c r="Q3281" t="s">
        <v>11712</v>
      </c>
      <c r="R3281" t="s">
        <v>738</v>
      </c>
      <c r="S3281" t="s">
        <v>803</v>
      </c>
      <c r="T3281" t="s">
        <v>15859</v>
      </c>
      <c r="U3281" t="s">
        <v>965</v>
      </c>
      <c r="V3281" t="s">
        <v>10638</v>
      </c>
      <c r="W3281" t="s">
        <v>970</v>
      </c>
      <c r="X3281" t="s">
        <v>16032</v>
      </c>
    </row>
    <row r="3282" spans="2:24" ht="11" outlineLevel="1" x14ac:dyDescent="0.15">
      <c r="B3282" t="s">
        <v>2420</v>
      </c>
      <c r="C3282" t="s">
        <v>2421</v>
      </c>
      <c r="D3282" t="s">
        <v>188</v>
      </c>
      <c r="E3282" t="s">
        <v>10950</v>
      </c>
      <c r="F3282" t="s">
        <v>644</v>
      </c>
      <c r="G3282" t="s">
        <v>1926</v>
      </c>
      <c r="H3282" s="17">
        <v>43244</v>
      </c>
      <c r="I3282" s="15">
        <v>2018</v>
      </c>
      <c r="J3282" t="s">
        <v>10634</v>
      </c>
      <c r="K3282" s="5">
        <v>0</v>
      </c>
      <c r="L3282" t="s">
        <v>967</v>
      </c>
      <c r="M3282" t="s">
        <v>985</v>
      </c>
      <c r="N3282" t="s">
        <v>10635</v>
      </c>
      <c r="O3282" t="s">
        <v>804</v>
      </c>
      <c r="P3282" t="s">
        <v>11712</v>
      </c>
      <c r="Q3282" t="s">
        <v>11712</v>
      </c>
      <c r="R3282" t="s">
        <v>738</v>
      </c>
      <c r="S3282" t="s">
        <v>803</v>
      </c>
      <c r="T3282" t="s">
        <v>16033</v>
      </c>
      <c r="U3282" t="s">
        <v>965</v>
      </c>
      <c r="V3282" t="s">
        <v>10638</v>
      </c>
      <c r="W3282" t="s">
        <v>970</v>
      </c>
      <c r="X3282" t="s">
        <v>16034</v>
      </c>
    </row>
    <row r="3283" spans="2:24" ht="11" outlineLevel="1" x14ac:dyDescent="0.15">
      <c r="B3283" t="s">
        <v>2420</v>
      </c>
      <c r="C3283" t="s">
        <v>2421</v>
      </c>
      <c r="D3283" t="s">
        <v>188</v>
      </c>
      <c r="E3283" t="s">
        <v>10989</v>
      </c>
      <c r="F3283" t="s">
        <v>644</v>
      </c>
      <c r="G3283" t="s">
        <v>1926</v>
      </c>
      <c r="H3283" s="17">
        <v>42262</v>
      </c>
      <c r="I3283" s="15">
        <v>2015</v>
      </c>
      <c r="J3283" t="s">
        <v>10634</v>
      </c>
      <c r="K3283" s="5">
        <v>0</v>
      </c>
      <c r="L3283" t="s">
        <v>967</v>
      </c>
      <c r="M3283" t="s">
        <v>985</v>
      </c>
      <c r="N3283" t="s">
        <v>10635</v>
      </c>
      <c r="O3283" t="s">
        <v>804</v>
      </c>
      <c r="P3283" t="s">
        <v>11712</v>
      </c>
      <c r="Q3283" t="s">
        <v>14861</v>
      </c>
      <c r="R3283" t="s">
        <v>738</v>
      </c>
      <c r="S3283" t="s">
        <v>803</v>
      </c>
      <c r="T3283" t="s">
        <v>13785</v>
      </c>
      <c r="U3283" t="s">
        <v>965</v>
      </c>
      <c r="V3283" t="s">
        <v>10638</v>
      </c>
      <c r="W3283" t="s">
        <v>970</v>
      </c>
      <c r="X3283" t="s">
        <v>16035</v>
      </c>
    </row>
    <row r="3284" spans="2:24" ht="11" outlineLevel="1" x14ac:dyDescent="0.15">
      <c r="B3284" t="s">
        <v>2423</v>
      </c>
      <c r="C3284" t="s">
        <v>1744</v>
      </c>
      <c r="D3284" t="s">
        <v>188</v>
      </c>
      <c r="E3284" t="s">
        <v>10989</v>
      </c>
      <c r="F3284" t="s">
        <v>644</v>
      </c>
      <c r="G3284" t="s">
        <v>1926</v>
      </c>
      <c r="H3284" s="17">
        <v>42262</v>
      </c>
      <c r="I3284" s="15">
        <v>2015</v>
      </c>
      <c r="J3284" t="s">
        <v>10634</v>
      </c>
      <c r="K3284" s="5">
        <v>0</v>
      </c>
      <c r="L3284" t="s">
        <v>967</v>
      </c>
      <c r="M3284" t="s">
        <v>985</v>
      </c>
      <c r="N3284" t="s">
        <v>10635</v>
      </c>
      <c r="O3284" t="s">
        <v>804</v>
      </c>
      <c r="P3284" t="s">
        <v>11712</v>
      </c>
      <c r="Q3284" t="s">
        <v>14861</v>
      </c>
      <c r="R3284" t="s">
        <v>738</v>
      </c>
      <c r="S3284" t="s">
        <v>803</v>
      </c>
      <c r="T3284" t="s">
        <v>13785</v>
      </c>
      <c r="U3284" t="s">
        <v>965</v>
      </c>
      <c r="V3284" t="s">
        <v>10638</v>
      </c>
      <c r="W3284" t="s">
        <v>970</v>
      </c>
      <c r="X3284" t="s">
        <v>16036</v>
      </c>
    </row>
    <row r="3285" spans="2:24" ht="11" outlineLevel="1" x14ac:dyDescent="0.15">
      <c r="B3285" t="s">
        <v>2423</v>
      </c>
      <c r="C3285" t="s">
        <v>1744</v>
      </c>
      <c r="D3285" t="s">
        <v>188</v>
      </c>
      <c r="E3285" t="s">
        <v>10950</v>
      </c>
      <c r="F3285" t="s">
        <v>644</v>
      </c>
      <c r="G3285" t="s">
        <v>1926</v>
      </c>
      <c r="H3285" s="17">
        <v>43244</v>
      </c>
      <c r="I3285" s="15">
        <v>2018</v>
      </c>
      <c r="J3285" t="s">
        <v>10634</v>
      </c>
      <c r="K3285" s="5">
        <v>0</v>
      </c>
      <c r="L3285" t="s">
        <v>967</v>
      </c>
      <c r="M3285" t="s">
        <v>985</v>
      </c>
      <c r="N3285" t="s">
        <v>10635</v>
      </c>
      <c r="O3285" t="s">
        <v>804</v>
      </c>
      <c r="P3285" t="s">
        <v>11712</v>
      </c>
      <c r="Q3285" t="s">
        <v>11712</v>
      </c>
      <c r="R3285" t="s">
        <v>738</v>
      </c>
      <c r="S3285" t="s">
        <v>803</v>
      </c>
      <c r="T3285" t="s">
        <v>15750</v>
      </c>
      <c r="U3285" t="s">
        <v>965</v>
      </c>
      <c r="V3285" t="s">
        <v>10638</v>
      </c>
      <c r="W3285" t="s">
        <v>970</v>
      </c>
      <c r="X3285" t="s">
        <v>16037</v>
      </c>
    </row>
    <row r="3286" spans="2:24" ht="11" outlineLevel="1" x14ac:dyDescent="0.15">
      <c r="B3286" t="s">
        <v>2425</v>
      </c>
      <c r="C3286" t="s">
        <v>2426</v>
      </c>
      <c r="D3286" t="s">
        <v>238</v>
      </c>
      <c r="E3286" t="s">
        <v>10649</v>
      </c>
      <c r="F3286" t="s">
        <v>15827</v>
      </c>
      <c r="G3286" t="s">
        <v>2293</v>
      </c>
      <c r="H3286" s="17">
        <v>44399</v>
      </c>
      <c r="I3286" s="15">
        <v>2021</v>
      </c>
      <c r="J3286" t="s">
        <v>10634</v>
      </c>
      <c r="K3286" s="5">
        <v>708700</v>
      </c>
      <c r="L3286" t="s">
        <v>967</v>
      </c>
      <c r="M3286" t="s">
        <v>985</v>
      </c>
      <c r="N3286" t="s">
        <v>10635</v>
      </c>
      <c r="O3286" t="s">
        <v>818</v>
      </c>
      <c r="P3286" t="s">
        <v>11434</v>
      </c>
      <c r="R3286" t="s">
        <v>740</v>
      </c>
      <c r="S3286" t="s">
        <v>795</v>
      </c>
      <c r="T3286" t="s">
        <v>16038</v>
      </c>
      <c r="U3286" t="s">
        <v>965</v>
      </c>
      <c r="V3286" t="s">
        <v>10638</v>
      </c>
      <c r="W3286" t="s">
        <v>970</v>
      </c>
      <c r="X3286" t="s">
        <v>16039</v>
      </c>
    </row>
    <row r="3287" spans="2:24" ht="11" outlineLevel="1" x14ac:dyDescent="0.15">
      <c r="B3287" t="s">
        <v>2428</v>
      </c>
      <c r="C3287" t="s">
        <v>2429</v>
      </c>
      <c r="D3287" t="s">
        <v>247</v>
      </c>
      <c r="E3287" t="s">
        <v>10649</v>
      </c>
      <c r="F3287" t="s">
        <v>642</v>
      </c>
      <c r="G3287" t="s">
        <v>1062</v>
      </c>
      <c r="H3287" s="17">
        <v>43168</v>
      </c>
      <c r="I3287" s="15">
        <v>2018</v>
      </c>
      <c r="J3287" t="s">
        <v>10634</v>
      </c>
      <c r="K3287" s="5">
        <v>795900</v>
      </c>
      <c r="L3287" t="s">
        <v>967</v>
      </c>
      <c r="M3287" t="s">
        <v>985</v>
      </c>
      <c r="N3287" t="s">
        <v>10635</v>
      </c>
      <c r="O3287" t="s">
        <v>825</v>
      </c>
      <c r="P3287" t="s">
        <v>10636</v>
      </c>
      <c r="Q3287" t="s">
        <v>10636</v>
      </c>
      <c r="R3287" t="s">
        <v>740</v>
      </c>
      <c r="S3287" t="s">
        <v>795</v>
      </c>
      <c r="T3287" t="s">
        <v>16040</v>
      </c>
      <c r="U3287" t="s">
        <v>965</v>
      </c>
      <c r="V3287" t="s">
        <v>10638</v>
      </c>
      <c r="W3287" t="s">
        <v>970</v>
      </c>
      <c r="X3287" t="s">
        <v>16041</v>
      </c>
    </row>
    <row r="3288" spans="2:24" ht="11" outlineLevel="1" x14ac:dyDescent="0.15">
      <c r="B3288" t="s">
        <v>2428</v>
      </c>
      <c r="C3288" t="s">
        <v>2429</v>
      </c>
      <c r="D3288" t="s">
        <v>247</v>
      </c>
      <c r="E3288" t="s">
        <v>10652</v>
      </c>
      <c r="F3288" t="s">
        <v>642</v>
      </c>
      <c r="G3288" t="s">
        <v>1062</v>
      </c>
      <c r="H3288" s="17">
        <v>43188</v>
      </c>
      <c r="I3288" s="15">
        <v>2018</v>
      </c>
      <c r="J3288" t="s">
        <v>10634</v>
      </c>
      <c r="K3288" s="5">
        <v>0</v>
      </c>
      <c r="L3288" t="s">
        <v>967</v>
      </c>
      <c r="M3288" t="s">
        <v>985</v>
      </c>
      <c r="N3288" t="s">
        <v>10635</v>
      </c>
      <c r="O3288" t="s">
        <v>825</v>
      </c>
      <c r="P3288" t="s">
        <v>10636</v>
      </c>
      <c r="Q3288" t="s">
        <v>10636</v>
      </c>
      <c r="R3288" t="s">
        <v>740</v>
      </c>
      <c r="S3288" t="s">
        <v>795</v>
      </c>
      <c r="T3288" t="s">
        <v>16040</v>
      </c>
      <c r="U3288" t="s">
        <v>965</v>
      </c>
      <c r="V3288" t="s">
        <v>10638</v>
      </c>
      <c r="W3288" t="s">
        <v>970</v>
      </c>
      <c r="X3288" t="s">
        <v>16042</v>
      </c>
    </row>
    <row r="3289" spans="2:24" ht="11" outlineLevel="1" x14ac:dyDescent="0.15">
      <c r="B3289" t="s">
        <v>2428</v>
      </c>
      <c r="C3289" t="s">
        <v>2429</v>
      </c>
      <c r="D3289" t="s">
        <v>247</v>
      </c>
      <c r="E3289" t="s">
        <v>10664</v>
      </c>
      <c r="F3289" t="s">
        <v>642</v>
      </c>
      <c r="G3289" t="s">
        <v>1062</v>
      </c>
      <c r="H3289" s="17">
        <v>43238</v>
      </c>
      <c r="I3289" s="15">
        <v>2018</v>
      </c>
      <c r="J3289" t="s">
        <v>10634</v>
      </c>
      <c r="K3289" s="5">
        <v>0</v>
      </c>
      <c r="L3289" t="s">
        <v>967</v>
      </c>
      <c r="M3289" t="s">
        <v>985</v>
      </c>
      <c r="N3289" t="s">
        <v>10635</v>
      </c>
      <c r="O3289" t="s">
        <v>825</v>
      </c>
      <c r="P3289" t="s">
        <v>10636</v>
      </c>
      <c r="Q3289" t="s">
        <v>10636</v>
      </c>
      <c r="R3289" t="s">
        <v>740</v>
      </c>
      <c r="S3289" t="s">
        <v>795</v>
      </c>
      <c r="T3289" t="s">
        <v>16043</v>
      </c>
      <c r="U3289" t="s">
        <v>965</v>
      </c>
      <c r="V3289" t="s">
        <v>10638</v>
      </c>
      <c r="W3289" t="s">
        <v>970</v>
      </c>
      <c r="X3289" t="s">
        <v>16044</v>
      </c>
    </row>
    <row r="3290" spans="2:24" ht="11" outlineLevel="1" x14ac:dyDescent="0.15">
      <c r="B3290" t="s">
        <v>2428</v>
      </c>
      <c r="C3290" t="s">
        <v>2429</v>
      </c>
      <c r="D3290" t="s">
        <v>247</v>
      </c>
      <c r="E3290" t="s">
        <v>10632</v>
      </c>
      <c r="F3290" t="s">
        <v>642</v>
      </c>
      <c r="G3290" t="s">
        <v>1062</v>
      </c>
      <c r="H3290" s="17">
        <v>43277</v>
      </c>
      <c r="I3290" s="15">
        <v>2018</v>
      </c>
      <c r="J3290" t="s">
        <v>10634</v>
      </c>
      <c r="K3290" s="5">
        <v>-89241.65</v>
      </c>
      <c r="L3290" t="s">
        <v>967</v>
      </c>
      <c r="M3290" t="s">
        <v>985</v>
      </c>
      <c r="N3290" t="s">
        <v>10635</v>
      </c>
      <c r="O3290" t="s">
        <v>825</v>
      </c>
      <c r="P3290" t="s">
        <v>10636</v>
      </c>
      <c r="Q3290" t="s">
        <v>10636</v>
      </c>
      <c r="R3290" t="s">
        <v>740</v>
      </c>
      <c r="S3290" t="s">
        <v>795</v>
      </c>
      <c r="T3290" t="s">
        <v>16045</v>
      </c>
      <c r="U3290" t="s">
        <v>965</v>
      </c>
      <c r="V3290" t="s">
        <v>10638</v>
      </c>
      <c r="W3290" t="s">
        <v>970</v>
      </c>
      <c r="X3290" t="s">
        <v>16046</v>
      </c>
    </row>
    <row r="3291" spans="2:24" ht="11" outlineLevel="1" x14ac:dyDescent="0.15">
      <c r="B3291" t="s">
        <v>2431</v>
      </c>
      <c r="C3291" t="s">
        <v>1698</v>
      </c>
      <c r="D3291" t="s">
        <v>209</v>
      </c>
      <c r="E3291" t="s">
        <v>10649</v>
      </c>
      <c r="F3291" t="s">
        <v>12674</v>
      </c>
      <c r="G3291" t="s">
        <v>1299</v>
      </c>
      <c r="H3291" s="17">
        <v>42012</v>
      </c>
      <c r="I3291" s="15">
        <v>2015</v>
      </c>
      <c r="J3291" t="s">
        <v>10634</v>
      </c>
      <c r="K3291" s="5">
        <v>690760</v>
      </c>
      <c r="L3291" t="s">
        <v>967</v>
      </c>
      <c r="M3291" t="s">
        <v>985</v>
      </c>
      <c r="N3291" t="s">
        <v>10635</v>
      </c>
      <c r="O3291" t="s">
        <v>818</v>
      </c>
      <c r="P3291" t="s">
        <v>11052</v>
      </c>
      <c r="Q3291" t="s">
        <v>10671</v>
      </c>
      <c r="R3291" t="s">
        <v>739</v>
      </c>
      <c r="S3291" t="s">
        <v>795</v>
      </c>
      <c r="T3291" t="s">
        <v>16047</v>
      </c>
      <c r="U3291" t="s">
        <v>965</v>
      </c>
      <c r="V3291" t="s">
        <v>10638</v>
      </c>
      <c r="W3291" t="s">
        <v>970</v>
      </c>
      <c r="X3291" t="s">
        <v>16048</v>
      </c>
    </row>
    <row r="3292" spans="2:24" ht="11" outlineLevel="1" x14ac:dyDescent="0.15">
      <c r="B3292" t="s">
        <v>2431</v>
      </c>
      <c r="C3292" t="s">
        <v>1698</v>
      </c>
      <c r="D3292" t="s">
        <v>209</v>
      </c>
      <c r="E3292" t="s">
        <v>10956</v>
      </c>
      <c r="F3292" t="s">
        <v>12674</v>
      </c>
      <c r="G3292" t="s">
        <v>1299</v>
      </c>
      <c r="H3292" s="17">
        <v>42067</v>
      </c>
      <c r="I3292" s="15">
        <v>2015</v>
      </c>
      <c r="J3292" t="s">
        <v>10634</v>
      </c>
      <c r="K3292" s="5">
        <v>0</v>
      </c>
      <c r="L3292" t="s">
        <v>967</v>
      </c>
      <c r="M3292" t="s">
        <v>985</v>
      </c>
      <c r="N3292" t="s">
        <v>10635</v>
      </c>
      <c r="O3292" t="s">
        <v>818</v>
      </c>
      <c r="P3292" t="s">
        <v>11052</v>
      </c>
      <c r="Q3292" t="s">
        <v>11057</v>
      </c>
      <c r="R3292" t="s">
        <v>739</v>
      </c>
      <c r="S3292" t="s">
        <v>795</v>
      </c>
      <c r="T3292" t="s">
        <v>16047</v>
      </c>
      <c r="U3292" t="s">
        <v>965</v>
      </c>
      <c r="V3292" t="s">
        <v>10638</v>
      </c>
      <c r="W3292" t="s">
        <v>970</v>
      </c>
      <c r="X3292" t="s">
        <v>16049</v>
      </c>
    </row>
    <row r="3293" spans="2:24" ht="11" outlineLevel="1" x14ac:dyDescent="0.15">
      <c r="B3293" t="s">
        <v>2431</v>
      </c>
      <c r="C3293" t="s">
        <v>1698</v>
      </c>
      <c r="D3293" t="s">
        <v>209</v>
      </c>
      <c r="E3293" t="s">
        <v>10959</v>
      </c>
      <c r="F3293" t="s">
        <v>12674</v>
      </c>
      <c r="G3293" t="s">
        <v>1299</v>
      </c>
      <c r="H3293" s="17">
        <v>42159</v>
      </c>
      <c r="I3293" s="15">
        <v>2015</v>
      </c>
      <c r="J3293" t="s">
        <v>10634</v>
      </c>
      <c r="K3293" s="5">
        <v>-570.32000000000005</v>
      </c>
      <c r="L3293" t="s">
        <v>967</v>
      </c>
      <c r="M3293" t="s">
        <v>985</v>
      </c>
      <c r="N3293" t="s">
        <v>10635</v>
      </c>
      <c r="O3293" t="s">
        <v>818</v>
      </c>
      <c r="P3293" t="s">
        <v>11052</v>
      </c>
      <c r="Q3293" t="s">
        <v>10671</v>
      </c>
      <c r="R3293" t="s">
        <v>739</v>
      </c>
      <c r="S3293" t="s">
        <v>795</v>
      </c>
      <c r="T3293" t="s">
        <v>15997</v>
      </c>
      <c r="U3293" t="s">
        <v>965</v>
      </c>
      <c r="V3293" t="s">
        <v>10638</v>
      </c>
      <c r="W3293" t="s">
        <v>970</v>
      </c>
      <c r="X3293" t="s">
        <v>16050</v>
      </c>
    </row>
    <row r="3294" spans="2:24" ht="11" outlineLevel="1" x14ac:dyDescent="0.15">
      <c r="B3294" t="s">
        <v>2431</v>
      </c>
      <c r="C3294" t="s">
        <v>1698</v>
      </c>
      <c r="D3294" t="s">
        <v>209</v>
      </c>
      <c r="E3294" t="s">
        <v>10950</v>
      </c>
      <c r="F3294" t="s">
        <v>12674</v>
      </c>
      <c r="G3294" t="s">
        <v>1299</v>
      </c>
      <c r="H3294" s="17">
        <v>42043</v>
      </c>
      <c r="I3294" s="15">
        <v>2015</v>
      </c>
      <c r="J3294" t="s">
        <v>10634</v>
      </c>
      <c r="K3294" s="5">
        <v>0</v>
      </c>
      <c r="L3294" t="s">
        <v>967</v>
      </c>
      <c r="M3294" t="s">
        <v>985</v>
      </c>
      <c r="N3294" t="s">
        <v>10635</v>
      </c>
      <c r="O3294" t="s">
        <v>818</v>
      </c>
      <c r="P3294" t="s">
        <v>11052</v>
      </c>
      <c r="Q3294" t="s">
        <v>11057</v>
      </c>
      <c r="R3294" t="s">
        <v>739</v>
      </c>
      <c r="S3294" t="s">
        <v>795</v>
      </c>
      <c r="T3294" t="s">
        <v>16047</v>
      </c>
      <c r="U3294" t="s">
        <v>965</v>
      </c>
      <c r="V3294" t="s">
        <v>10638</v>
      </c>
      <c r="W3294" t="s">
        <v>970</v>
      </c>
      <c r="X3294" t="s">
        <v>16051</v>
      </c>
    </row>
    <row r="3295" spans="2:24" ht="11" outlineLevel="1" x14ac:dyDescent="0.15">
      <c r="B3295" t="s">
        <v>2431</v>
      </c>
      <c r="C3295" t="s">
        <v>1698</v>
      </c>
      <c r="D3295" t="s">
        <v>209</v>
      </c>
      <c r="E3295" t="s">
        <v>10923</v>
      </c>
      <c r="F3295" t="s">
        <v>12674</v>
      </c>
      <c r="G3295" t="s">
        <v>1299</v>
      </c>
      <c r="H3295" s="17">
        <v>42094</v>
      </c>
      <c r="I3295" s="15">
        <v>2015</v>
      </c>
      <c r="J3295" t="s">
        <v>10634</v>
      </c>
      <c r="K3295" s="5">
        <v>8123.93</v>
      </c>
      <c r="L3295" t="s">
        <v>967</v>
      </c>
      <c r="M3295" t="s">
        <v>985</v>
      </c>
      <c r="N3295" t="s">
        <v>10635</v>
      </c>
      <c r="O3295" t="s">
        <v>818</v>
      </c>
      <c r="P3295" t="s">
        <v>11052</v>
      </c>
      <c r="Q3295" t="s">
        <v>11057</v>
      </c>
      <c r="R3295" t="s">
        <v>739</v>
      </c>
      <c r="S3295" t="s">
        <v>795</v>
      </c>
      <c r="T3295" t="s">
        <v>16047</v>
      </c>
      <c r="U3295" t="s">
        <v>965</v>
      </c>
      <c r="V3295" t="s">
        <v>10638</v>
      </c>
      <c r="W3295" t="s">
        <v>970</v>
      </c>
      <c r="X3295" t="s">
        <v>16052</v>
      </c>
    </row>
    <row r="3296" spans="2:24" ht="11" outlineLevel="1" x14ac:dyDescent="0.15">
      <c r="B3296" t="s">
        <v>2431</v>
      </c>
      <c r="C3296" t="s">
        <v>1698</v>
      </c>
      <c r="D3296" t="s">
        <v>209</v>
      </c>
      <c r="E3296" t="s">
        <v>10926</v>
      </c>
      <c r="F3296" t="s">
        <v>12674</v>
      </c>
      <c r="G3296" t="s">
        <v>1299</v>
      </c>
      <c r="H3296" s="17">
        <v>42115</v>
      </c>
      <c r="I3296" s="15">
        <v>2015</v>
      </c>
      <c r="J3296" t="s">
        <v>10634</v>
      </c>
      <c r="K3296" s="5">
        <v>0</v>
      </c>
      <c r="L3296" t="s">
        <v>967</v>
      </c>
      <c r="M3296" t="s">
        <v>985</v>
      </c>
      <c r="N3296" t="s">
        <v>10635</v>
      </c>
      <c r="O3296" t="s">
        <v>818</v>
      </c>
      <c r="P3296" t="s">
        <v>11052</v>
      </c>
      <c r="Q3296" t="s">
        <v>11057</v>
      </c>
      <c r="R3296" t="s">
        <v>739</v>
      </c>
      <c r="S3296" t="s">
        <v>795</v>
      </c>
      <c r="T3296" t="s">
        <v>16047</v>
      </c>
      <c r="U3296" t="s">
        <v>965</v>
      </c>
      <c r="V3296" t="s">
        <v>10638</v>
      </c>
      <c r="W3296" t="s">
        <v>970</v>
      </c>
      <c r="X3296" t="s">
        <v>16053</v>
      </c>
    </row>
    <row r="3297" spans="2:24" ht="11" outlineLevel="1" x14ac:dyDescent="0.15">
      <c r="B3297" t="s">
        <v>2431</v>
      </c>
      <c r="C3297" t="s">
        <v>1698</v>
      </c>
      <c r="D3297" t="s">
        <v>209</v>
      </c>
      <c r="E3297" t="s">
        <v>10989</v>
      </c>
      <c r="F3297" t="s">
        <v>12674</v>
      </c>
      <c r="G3297" t="s">
        <v>1299</v>
      </c>
      <c r="H3297" s="17">
        <v>42026</v>
      </c>
      <c r="I3297" s="15">
        <v>2015</v>
      </c>
      <c r="J3297" t="s">
        <v>10634</v>
      </c>
      <c r="K3297" s="5">
        <v>0</v>
      </c>
      <c r="L3297" t="s">
        <v>967</v>
      </c>
      <c r="M3297" t="s">
        <v>985</v>
      </c>
      <c r="N3297" t="s">
        <v>10635</v>
      </c>
      <c r="O3297" t="s">
        <v>818</v>
      </c>
      <c r="P3297" t="s">
        <v>11052</v>
      </c>
      <c r="Q3297" t="s">
        <v>11057</v>
      </c>
      <c r="R3297" t="s">
        <v>739</v>
      </c>
      <c r="S3297" t="s">
        <v>795</v>
      </c>
      <c r="T3297" t="s">
        <v>16047</v>
      </c>
      <c r="U3297" t="s">
        <v>965</v>
      </c>
      <c r="V3297" t="s">
        <v>10638</v>
      </c>
      <c r="W3297" t="s">
        <v>970</v>
      </c>
      <c r="X3297" t="s">
        <v>16054</v>
      </c>
    </row>
    <row r="3298" spans="2:24" ht="11" outlineLevel="1" x14ac:dyDescent="0.15">
      <c r="B3298" t="s">
        <v>2431</v>
      </c>
      <c r="C3298" t="s">
        <v>1698</v>
      </c>
      <c r="D3298" t="s">
        <v>209</v>
      </c>
      <c r="E3298" t="s">
        <v>10889</v>
      </c>
      <c r="F3298" t="s">
        <v>12674</v>
      </c>
      <c r="G3298" t="s">
        <v>1299</v>
      </c>
      <c r="H3298" s="17">
        <v>42104</v>
      </c>
      <c r="I3298" s="15">
        <v>2015</v>
      </c>
      <c r="J3298" t="s">
        <v>10634</v>
      </c>
      <c r="K3298" s="5">
        <v>0</v>
      </c>
      <c r="L3298" t="s">
        <v>967</v>
      </c>
      <c r="M3298" t="s">
        <v>985</v>
      </c>
      <c r="N3298" t="s">
        <v>10635</v>
      </c>
      <c r="O3298" t="s">
        <v>818</v>
      </c>
      <c r="P3298" t="s">
        <v>11052</v>
      </c>
      <c r="Q3298" t="s">
        <v>11057</v>
      </c>
      <c r="R3298" t="s">
        <v>739</v>
      </c>
      <c r="S3298" t="s">
        <v>795</v>
      </c>
      <c r="T3298" t="s">
        <v>16055</v>
      </c>
      <c r="U3298" t="s">
        <v>965</v>
      </c>
      <c r="V3298" t="s">
        <v>10638</v>
      </c>
      <c r="W3298" t="s">
        <v>970</v>
      </c>
      <c r="X3298" t="s">
        <v>16056</v>
      </c>
    </row>
    <row r="3299" spans="2:24" ht="11" outlineLevel="1" x14ac:dyDescent="0.15">
      <c r="B3299" t="s">
        <v>2431</v>
      </c>
      <c r="C3299" t="s">
        <v>1698</v>
      </c>
      <c r="D3299" t="s">
        <v>209</v>
      </c>
      <c r="E3299" t="s">
        <v>10905</v>
      </c>
      <c r="F3299" t="s">
        <v>12674</v>
      </c>
      <c r="G3299" t="s">
        <v>1299</v>
      </c>
      <c r="H3299" s="17">
        <v>42142</v>
      </c>
      <c r="I3299" s="15">
        <v>2015</v>
      </c>
      <c r="J3299" t="s">
        <v>10634</v>
      </c>
      <c r="K3299" s="5">
        <v>2364.6799999999998</v>
      </c>
      <c r="L3299" t="s">
        <v>967</v>
      </c>
      <c r="M3299" t="s">
        <v>985</v>
      </c>
      <c r="N3299" t="s">
        <v>10635</v>
      </c>
      <c r="O3299" t="s">
        <v>818</v>
      </c>
      <c r="P3299" t="s">
        <v>11052</v>
      </c>
      <c r="Q3299" t="s">
        <v>11057</v>
      </c>
      <c r="R3299" t="s">
        <v>739</v>
      </c>
      <c r="S3299" t="s">
        <v>795</v>
      </c>
      <c r="T3299" t="s">
        <v>16047</v>
      </c>
      <c r="U3299" t="s">
        <v>965</v>
      </c>
      <c r="V3299" t="s">
        <v>10638</v>
      </c>
      <c r="W3299" t="s">
        <v>970</v>
      </c>
      <c r="X3299" t="s">
        <v>16057</v>
      </c>
    </row>
    <row r="3300" spans="2:24" ht="11" outlineLevel="1" x14ac:dyDescent="0.15">
      <c r="B3300" t="s">
        <v>2433</v>
      </c>
      <c r="C3300" t="s">
        <v>2434</v>
      </c>
      <c r="E3300" t="s">
        <v>10649</v>
      </c>
      <c r="F3300" t="s">
        <v>2435</v>
      </c>
      <c r="G3300" t="s">
        <v>2436</v>
      </c>
      <c r="H3300" s="17">
        <v>45177</v>
      </c>
      <c r="I3300" s="15">
        <v>2023</v>
      </c>
      <c r="J3300" t="s">
        <v>10634</v>
      </c>
      <c r="K3300" s="5">
        <v>695975</v>
      </c>
      <c r="L3300" t="s">
        <v>967</v>
      </c>
      <c r="R3300" t="s">
        <v>748</v>
      </c>
      <c r="S3300" t="s">
        <v>795</v>
      </c>
      <c r="T3300" t="s">
        <v>16058</v>
      </c>
      <c r="U3300" t="s">
        <v>1340</v>
      </c>
      <c r="V3300" t="s">
        <v>12795</v>
      </c>
      <c r="W3300" t="s">
        <v>970</v>
      </c>
      <c r="X3300" t="s">
        <v>16059</v>
      </c>
    </row>
    <row r="3301" spans="2:24" ht="11" outlineLevel="1" x14ac:dyDescent="0.15">
      <c r="B3301" t="s">
        <v>2438</v>
      </c>
      <c r="C3301" t="s">
        <v>2439</v>
      </c>
      <c r="D3301" t="s">
        <v>2440</v>
      </c>
      <c r="E3301" t="s">
        <v>10649</v>
      </c>
      <c r="F3301" t="s">
        <v>2441</v>
      </c>
      <c r="G3301" t="s">
        <v>2442</v>
      </c>
      <c r="H3301" s="17">
        <v>45929</v>
      </c>
      <c r="I3301" s="15">
        <v>2025</v>
      </c>
      <c r="J3301" t="s">
        <v>10634</v>
      </c>
      <c r="K3301" s="5">
        <v>589500</v>
      </c>
      <c r="L3301" t="s">
        <v>967</v>
      </c>
      <c r="M3301" t="s">
        <v>985</v>
      </c>
      <c r="N3301" t="s">
        <v>10635</v>
      </c>
      <c r="O3301" t="s">
        <v>825</v>
      </c>
      <c r="P3301" t="s">
        <v>12086</v>
      </c>
      <c r="Q3301" t="s">
        <v>12086</v>
      </c>
      <c r="R3301" t="s">
        <v>740</v>
      </c>
      <c r="S3301" t="s">
        <v>795</v>
      </c>
      <c r="T3301" t="s">
        <v>16060</v>
      </c>
      <c r="U3301" t="s">
        <v>965</v>
      </c>
      <c r="V3301" t="s">
        <v>10638</v>
      </c>
      <c r="W3301" t="s">
        <v>970</v>
      </c>
      <c r="X3301" t="s">
        <v>16061</v>
      </c>
    </row>
    <row r="3302" spans="2:24" ht="11" outlineLevel="1" x14ac:dyDescent="0.15">
      <c r="B3302" t="s">
        <v>2438</v>
      </c>
      <c r="C3302" t="s">
        <v>2439</v>
      </c>
      <c r="D3302" t="s">
        <v>2440</v>
      </c>
      <c r="E3302" t="s">
        <v>10643</v>
      </c>
      <c r="F3302" t="s">
        <v>2441</v>
      </c>
      <c r="G3302" t="s">
        <v>2442</v>
      </c>
      <c r="H3302" s="17">
        <v>45995</v>
      </c>
      <c r="I3302" s="15">
        <v>2026</v>
      </c>
      <c r="J3302" t="s">
        <v>10634</v>
      </c>
      <c r="K3302" s="5">
        <v>17300</v>
      </c>
      <c r="L3302" t="s">
        <v>967</v>
      </c>
      <c r="M3302" t="s">
        <v>985</v>
      </c>
      <c r="N3302" t="s">
        <v>10635</v>
      </c>
      <c r="O3302" t="s">
        <v>825</v>
      </c>
      <c r="P3302" t="s">
        <v>12086</v>
      </c>
      <c r="Q3302" t="s">
        <v>12086</v>
      </c>
      <c r="R3302" t="s">
        <v>740</v>
      </c>
      <c r="S3302" t="s">
        <v>795</v>
      </c>
      <c r="T3302" t="s">
        <v>16060</v>
      </c>
      <c r="U3302" t="s">
        <v>965</v>
      </c>
      <c r="V3302" t="s">
        <v>10638</v>
      </c>
      <c r="W3302" t="s">
        <v>970</v>
      </c>
      <c r="X3302" t="s">
        <v>16062</v>
      </c>
    </row>
    <row r="3303" spans="2:24" ht="11" outlineLevel="1" x14ac:dyDescent="0.15">
      <c r="B3303" t="s">
        <v>2438</v>
      </c>
      <c r="C3303" t="s">
        <v>2439</v>
      </c>
      <c r="D3303" t="s">
        <v>2440</v>
      </c>
      <c r="E3303" t="s">
        <v>10652</v>
      </c>
      <c r="F3303" t="s">
        <v>2441</v>
      </c>
      <c r="G3303" t="s">
        <v>2442</v>
      </c>
      <c r="H3303" s="17">
        <v>45957</v>
      </c>
      <c r="I3303" s="15">
        <v>2026</v>
      </c>
      <c r="J3303" t="s">
        <v>10634</v>
      </c>
      <c r="K3303" s="5">
        <v>78736</v>
      </c>
      <c r="L3303" t="s">
        <v>967</v>
      </c>
      <c r="M3303" t="s">
        <v>985</v>
      </c>
      <c r="N3303" t="s">
        <v>10635</v>
      </c>
      <c r="O3303" t="s">
        <v>825</v>
      </c>
      <c r="P3303" t="s">
        <v>12086</v>
      </c>
      <c r="Q3303" t="s">
        <v>12086</v>
      </c>
      <c r="R3303" t="s">
        <v>740</v>
      </c>
      <c r="S3303" t="s">
        <v>795</v>
      </c>
      <c r="T3303" t="s">
        <v>16060</v>
      </c>
      <c r="U3303" t="s">
        <v>965</v>
      </c>
      <c r="V3303" t="s">
        <v>10638</v>
      </c>
      <c r="W3303" t="s">
        <v>970</v>
      </c>
      <c r="X3303" t="s">
        <v>16063</v>
      </c>
    </row>
    <row r="3304" spans="2:24" ht="11" outlineLevel="1" x14ac:dyDescent="0.15">
      <c r="B3304" t="s">
        <v>2438</v>
      </c>
      <c r="C3304" t="s">
        <v>2439</v>
      </c>
      <c r="D3304" t="s">
        <v>2440</v>
      </c>
      <c r="E3304" t="s">
        <v>10664</v>
      </c>
      <c r="F3304" t="s">
        <v>2441</v>
      </c>
      <c r="G3304" t="s">
        <v>2442</v>
      </c>
      <c r="H3304" s="17">
        <v>45960</v>
      </c>
      <c r="I3304" s="15">
        <v>2026</v>
      </c>
      <c r="J3304" t="s">
        <v>10634</v>
      </c>
      <c r="K3304" s="5">
        <v>5950</v>
      </c>
      <c r="L3304" t="s">
        <v>967</v>
      </c>
      <c r="M3304" t="s">
        <v>985</v>
      </c>
      <c r="N3304" t="s">
        <v>10635</v>
      </c>
      <c r="O3304" t="s">
        <v>825</v>
      </c>
      <c r="P3304" t="s">
        <v>12086</v>
      </c>
      <c r="Q3304" t="s">
        <v>12086</v>
      </c>
      <c r="R3304" t="s">
        <v>740</v>
      </c>
      <c r="S3304" t="s">
        <v>795</v>
      </c>
      <c r="T3304" t="s">
        <v>16060</v>
      </c>
      <c r="U3304" t="s">
        <v>965</v>
      </c>
      <c r="V3304" t="s">
        <v>10638</v>
      </c>
      <c r="W3304" t="s">
        <v>970</v>
      </c>
      <c r="X3304" t="s">
        <v>16064</v>
      </c>
    </row>
    <row r="3305" spans="2:24" ht="11" outlineLevel="1" x14ac:dyDescent="0.15">
      <c r="B3305" t="s">
        <v>2444</v>
      </c>
      <c r="C3305" t="s">
        <v>2445</v>
      </c>
      <c r="D3305" t="s">
        <v>2185</v>
      </c>
      <c r="E3305" t="s">
        <v>10643</v>
      </c>
      <c r="F3305" t="s">
        <v>1411</v>
      </c>
      <c r="G3305" t="s">
        <v>1412</v>
      </c>
      <c r="H3305" s="17">
        <v>45800</v>
      </c>
      <c r="I3305" s="15">
        <v>2025</v>
      </c>
      <c r="J3305" t="s">
        <v>10634</v>
      </c>
      <c r="K3305" s="5">
        <v>0</v>
      </c>
      <c r="L3305" t="s">
        <v>967</v>
      </c>
      <c r="M3305" t="s">
        <v>985</v>
      </c>
      <c r="N3305" t="s">
        <v>11711</v>
      </c>
      <c r="O3305" t="s">
        <v>796</v>
      </c>
      <c r="P3305" t="s">
        <v>10885</v>
      </c>
      <c r="Q3305" t="s">
        <v>10886</v>
      </c>
      <c r="R3305" t="s">
        <v>752</v>
      </c>
      <c r="S3305" t="s">
        <v>824</v>
      </c>
      <c r="T3305" t="s">
        <v>16065</v>
      </c>
      <c r="U3305" t="s">
        <v>965</v>
      </c>
      <c r="V3305" t="s">
        <v>10638</v>
      </c>
      <c r="W3305" t="s">
        <v>970</v>
      </c>
      <c r="X3305" t="s">
        <v>16066</v>
      </c>
    </row>
    <row r="3306" spans="2:24" ht="11" outlineLevel="1" x14ac:dyDescent="0.15">
      <c r="B3306" t="s">
        <v>2444</v>
      </c>
      <c r="C3306" t="s">
        <v>2445</v>
      </c>
      <c r="D3306" t="s">
        <v>2185</v>
      </c>
      <c r="E3306" t="s">
        <v>10632</v>
      </c>
      <c r="F3306" t="s">
        <v>1411</v>
      </c>
      <c r="G3306" t="s">
        <v>1412</v>
      </c>
      <c r="H3306" s="17">
        <v>45818</v>
      </c>
      <c r="I3306" s="15">
        <v>2025</v>
      </c>
      <c r="J3306" t="s">
        <v>10634</v>
      </c>
      <c r="K3306" s="5">
        <v>0</v>
      </c>
      <c r="L3306" t="s">
        <v>967</v>
      </c>
      <c r="M3306" t="s">
        <v>985</v>
      </c>
      <c r="N3306" t="s">
        <v>11711</v>
      </c>
      <c r="O3306" t="s">
        <v>796</v>
      </c>
      <c r="P3306" t="s">
        <v>10885</v>
      </c>
      <c r="Q3306" t="s">
        <v>10886</v>
      </c>
      <c r="R3306" t="s">
        <v>752</v>
      </c>
      <c r="S3306" t="s">
        <v>824</v>
      </c>
      <c r="T3306" t="s">
        <v>16065</v>
      </c>
      <c r="U3306" t="s">
        <v>965</v>
      </c>
      <c r="V3306" t="s">
        <v>10638</v>
      </c>
      <c r="W3306" t="s">
        <v>970</v>
      </c>
      <c r="X3306" t="s">
        <v>16067</v>
      </c>
    </row>
    <row r="3307" spans="2:24" ht="11" outlineLevel="1" x14ac:dyDescent="0.15">
      <c r="B3307" t="s">
        <v>2444</v>
      </c>
      <c r="C3307" t="s">
        <v>2445</v>
      </c>
      <c r="D3307" t="s">
        <v>2185</v>
      </c>
      <c r="E3307" t="s">
        <v>10664</v>
      </c>
      <c r="F3307" t="s">
        <v>1411</v>
      </c>
      <c r="G3307" t="s">
        <v>1412</v>
      </c>
      <c r="H3307" s="17">
        <v>45776</v>
      </c>
      <c r="I3307" s="15">
        <v>2025</v>
      </c>
      <c r="J3307" t="s">
        <v>10634</v>
      </c>
      <c r="K3307" s="5">
        <v>0</v>
      </c>
      <c r="L3307" t="s">
        <v>967</v>
      </c>
      <c r="M3307" t="s">
        <v>985</v>
      </c>
      <c r="N3307" t="s">
        <v>11711</v>
      </c>
      <c r="O3307" t="s">
        <v>796</v>
      </c>
      <c r="P3307" t="s">
        <v>10885</v>
      </c>
      <c r="Q3307" t="s">
        <v>10886</v>
      </c>
      <c r="R3307" t="s">
        <v>752</v>
      </c>
      <c r="S3307" t="s">
        <v>824</v>
      </c>
      <c r="T3307" t="s">
        <v>16068</v>
      </c>
      <c r="U3307" t="s">
        <v>965</v>
      </c>
      <c r="V3307" t="s">
        <v>10638</v>
      </c>
      <c r="W3307" t="s">
        <v>970</v>
      </c>
      <c r="X3307" t="s">
        <v>16069</v>
      </c>
    </row>
    <row r="3308" spans="2:24" ht="11" outlineLevel="1" x14ac:dyDescent="0.15">
      <c r="B3308" t="s">
        <v>2444</v>
      </c>
      <c r="C3308" t="s">
        <v>2445</v>
      </c>
      <c r="D3308" t="s">
        <v>2185</v>
      </c>
      <c r="E3308" t="s">
        <v>10649</v>
      </c>
      <c r="F3308" t="s">
        <v>1411</v>
      </c>
      <c r="G3308" t="s">
        <v>1412</v>
      </c>
      <c r="H3308" s="17">
        <v>45560</v>
      </c>
      <c r="I3308" s="15">
        <v>2024</v>
      </c>
      <c r="J3308" t="s">
        <v>10634</v>
      </c>
      <c r="K3308" s="5">
        <v>689878.14</v>
      </c>
      <c r="L3308" t="s">
        <v>967</v>
      </c>
      <c r="M3308" t="s">
        <v>985</v>
      </c>
      <c r="N3308" t="s">
        <v>11711</v>
      </c>
      <c r="O3308" t="s">
        <v>796</v>
      </c>
      <c r="P3308" t="s">
        <v>10885</v>
      </c>
      <c r="Q3308" t="s">
        <v>10886</v>
      </c>
      <c r="R3308" t="s">
        <v>752</v>
      </c>
      <c r="S3308" t="s">
        <v>824</v>
      </c>
      <c r="T3308" t="s">
        <v>16070</v>
      </c>
      <c r="U3308" t="s">
        <v>965</v>
      </c>
      <c r="V3308" t="s">
        <v>10638</v>
      </c>
      <c r="W3308" t="s">
        <v>970</v>
      </c>
      <c r="X3308" t="s">
        <v>16071</v>
      </c>
    </row>
    <row r="3309" spans="2:24" ht="11" outlineLevel="1" x14ac:dyDescent="0.15">
      <c r="B3309" t="s">
        <v>2444</v>
      </c>
      <c r="C3309" t="s">
        <v>2445</v>
      </c>
      <c r="D3309" t="s">
        <v>2185</v>
      </c>
      <c r="E3309" t="s">
        <v>10667</v>
      </c>
      <c r="F3309" t="s">
        <v>1411</v>
      </c>
      <c r="G3309" t="s">
        <v>1412</v>
      </c>
      <c r="H3309" s="17">
        <v>45826</v>
      </c>
      <c r="I3309" s="15">
        <v>2025</v>
      </c>
      <c r="J3309" t="s">
        <v>10634</v>
      </c>
      <c r="K3309" s="5">
        <v>0</v>
      </c>
      <c r="L3309" t="s">
        <v>967</v>
      </c>
      <c r="M3309" t="s">
        <v>985</v>
      </c>
      <c r="N3309" t="s">
        <v>11711</v>
      </c>
      <c r="O3309" t="s">
        <v>796</v>
      </c>
      <c r="P3309" t="s">
        <v>10885</v>
      </c>
      <c r="Q3309" t="s">
        <v>10886</v>
      </c>
      <c r="R3309" t="s">
        <v>752</v>
      </c>
      <c r="S3309" t="s">
        <v>824</v>
      </c>
      <c r="T3309" t="s">
        <v>16072</v>
      </c>
      <c r="U3309" t="s">
        <v>965</v>
      </c>
      <c r="V3309" t="s">
        <v>10638</v>
      </c>
      <c r="W3309" t="s">
        <v>970</v>
      </c>
      <c r="X3309" t="s">
        <v>16073</v>
      </c>
    </row>
    <row r="3310" spans="2:24" ht="11" outlineLevel="1" x14ac:dyDescent="0.15">
      <c r="B3310" t="s">
        <v>2444</v>
      </c>
      <c r="C3310" t="s">
        <v>2445</v>
      </c>
      <c r="D3310" t="s">
        <v>2185</v>
      </c>
      <c r="E3310" t="s">
        <v>10658</v>
      </c>
      <c r="F3310" t="s">
        <v>1411</v>
      </c>
      <c r="G3310" t="s">
        <v>1412</v>
      </c>
      <c r="H3310" s="17">
        <v>45926</v>
      </c>
      <c r="I3310" s="15">
        <v>2025</v>
      </c>
      <c r="J3310" t="s">
        <v>10634</v>
      </c>
      <c r="K3310" s="5">
        <v>0</v>
      </c>
      <c r="L3310" t="s">
        <v>967</v>
      </c>
      <c r="M3310" t="s">
        <v>985</v>
      </c>
      <c r="N3310" t="s">
        <v>11711</v>
      </c>
      <c r="O3310" t="s">
        <v>796</v>
      </c>
      <c r="P3310" t="s">
        <v>10885</v>
      </c>
      <c r="Q3310" t="s">
        <v>10886</v>
      </c>
      <c r="R3310" t="s">
        <v>752</v>
      </c>
      <c r="S3310" t="s">
        <v>824</v>
      </c>
      <c r="T3310" t="s">
        <v>16074</v>
      </c>
      <c r="U3310" t="s">
        <v>965</v>
      </c>
      <c r="V3310" t="s">
        <v>10638</v>
      </c>
      <c r="W3310" t="s">
        <v>970</v>
      </c>
      <c r="X3310" t="s">
        <v>16075</v>
      </c>
    </row>
    <row r="3311" spans="2:24" ht="11" outlineLevel="1" x14ac:dyDescent="0.15">
      <c r="B3311" t="s">
        <v>2444</v>
      </c>
      <c r="C3311" t="s">
        <v>2445</v>
      </c>
      <c r="D3311" t="s">
        <v>2185</v>
      </c>
      <c r="E3311" t="s">
        <v>10652</v>
      </c>
      <c r="F3311" t="s">
        <v>1411</v>
      </c>
      <c r="G3311" t="s">
        <v>1412</v>
      </c>
      <c r="H3311" s="17">
        <v>45737</v>
      </c>
      <c r="I3311" s="15">
        <v>2025</v>
      </c>
      <c r="J3311" t="s">
        <v>10634</v>
      </c>
      <c r="K3311" s="5">
        <v>0</v>
      </c>
      <c r="L3311" t="s">
        <v>967</v>
      </c>
      <c r="M3311" t="s">
        <v>985</v>
      </c>
      <c r="N3311" t="s">
        <v>11711</v>
      </c>
      <c r="O3311" t="s">
        <v>796</v>
      </c>
      <c r="P3311" t="s">
        <v>10885</v>
      </c>
      <c r="Q3311" t="s">
        <v>10886</v>
      </c>
      <c r="R3311" t="s">
        <v>752</v>
      </c>
      <c r="S3311" t="s">
        <v>824</v>
      </c>
      <c r="T3311" t="s">
        <v>16076</v>
      </c>
      <c r="U3311" t="s">
        <v>965</v>
      </c>
      <c r="V3311" t="s">
        <v>10638</v>
      </c>
      <c r="W3311" t="s">
        <v>970</v>
      </c>
      <c r="X3311" t="s">
        <v>16077</v>
      </c>
    </row>
    <row r="3312" spans="2:24" ht="11" outlineLevel="1" x14ac:dyDescent="0.15">
      <c r="B3312" t="s">
        <v>2447</v>
      </c>
      <c r="C3312" t="s">
        <v>2448</v>
      </c>
      <c r="E3312" t="s">
        <v>10649</v>
      </c>
      <c r="F3312" t="s">
        <v>2449</v>
      </c>
      <c r="G3312" t="s">
        <v>2450</v>
      </c>
      <c r="H3312" s="17">
        <v>45917</v>
      </c>
      <c r="I3312" s="15">
        <v>2025</v>
      </c>
      <c r="J3312" t="s">
        <v>10634</v>
      </c>
      <c r="K3312" s="5">
        <v>497307.26</v>
      </c>
      <c r="L3312" t="s">
        <v>967</v>
      </c>
      <c r="R3312" t="s">
        <v>748</v>
      </c>
      <c r="S3312" t="s">
        <v>795</v>
      </c>
      <c r="T3312" t="s">
        <v>16078</v>
      </c>
      <c r="U3312" t="s">
        <v>1340</v>
      </c>
      <c r="V3312" t="s">
        <v>12795</v>
      </c>
      <c r="W3312" t="s">
        <v>970</v>
      </c>
      <c r="X3312" t="s">
        <v>16079</v>
      </c>
    </row>
    <row r="3313" spans="2:24" ht="11" outlineLevel="1" x14ac:dyDescent="0.15">
      <c r="B3313" t="s">
        <v>2447</v>
      </c>
      <c r="C3313" t="s">
        <v>2448</v>
      </c>
      <c r="E3313" t="s">
        <v>10652</v>
      </c>
      <c r="F3313" t="s">
        <v>2449</v>
      </c>
      <c r="G3313" t="s">
        <v>2450</v>
      </c>
      <c r="H3313" s="17">
        <v>45953</v>
      </c>
      <c r="I3313" s="15">
        <v>2026</v>
      </c>
      <c r="J3313" t="s">
        <v>10634</v>
      </c>
      <c r="K3313" s="5">
        <v>158542.84</v>
      </c>
      <c r="L3313" t="s">
        <v>967</v>
      </c>
      <c r="M3313" t="s">
        <v>16080</v>
      </c>
      <c r="R3313" t="s">
        <v>748</v>
      </c>
      <c r="S3313" t="s">
        <v>795</v>
      </c>
      <c r="T3313" t="s">
        <v>16078</v>
      </c>
      <c r="U3313" t="s">
        <v>1340</v>
      </c>
      <c r="V3313" t="s">
        <v>12795</v>
      </c>
      <c r="W3313" t="s">
        <v>970</v>
      </c>
      <c r="X3313" t="s">
        <v>16081</v>
      </c>
    </row>
    <row r="3314" spans="2:24" ht="11" outlineLevel="1" x14ac:dyDescent="0.15">
      <c r="B3314" t="s">
        <v>2447</v>
      </c>
      <c r="C3314" t="s">
        <v>2448</v>
      </c>
      <c r="E3314" t="s">
        <v>10664</v>
      </c>
      <c r="F3314" t="s">
        <v>2449</v>
      </c>
      <c r="G3314" t="s">
        <v>2450</v>
      </c>
      <c r="H3314" s="17">
        <v>45980</v>
      </c>
      <c r="I3314" s="15">
        <v>2026</v>
      </c>
      <c r="J3314" t="s">
        <v>10634</v>
      </c>
      <c r="K3314" s="5">
        <v>5353.16</v>
      </c>
      <c r="L3314" t="s">
        <v>967</v>
      </c>
      <c r="M3314" t="s">
        <v>15907</v>
      </c>
      <c r="R3314" t="s">
        <v>748</v>
      </c>
      <c r="S3314" t="s">
        <v>795</v>
      </c>
      <c r="T3314" t="s">
        <v>16078</v>
      </c>
      <c r="U3314" t="s">
        <v>1340</v>
      </c>
      <c r="V3314" t="s">
        <v>12795</v>
      </c>
      <c r="W3314" t="s">
        <v>970</v>
      </c>
      <c r="X3314" t="s">
        <v>16082</v>
      </c>
    </row>
    <row r="3315" spans="2:24" ht="11" outlineLevel="1" x14ac:dyDescent="0.15">
      <c r="B3315" t="s">
        <v>2447</v>
      </c>
      <c r="C3315" t="s">
        <v>2448</v>
      </c>
      <c r="E3315" t="s">
        <v>10643</v>
      </c>
      <c r="F3315" t="s">
        <v>2449</v>
      </c>
      <c r="G3315" t="s">
        <v>2450</v>
      </c>
      <c r="H3315" s="17">
        <v>46007</v>
      </c>
      <c r="I3315" s="15">
        <v>2026</v>
      </c>
      <c r="J3315" t="s">
        <v>10634</v>
      </c>
      <c r="K3315" s="5">
        <v>0</v>
      </c>
      <c r="L3315" t="s">
        <v>967</v>
      </c>
      <c r="M3315" t="s">
        <v>12797</v>
      </c>
      <c r="R3315" t="s">
        <v>748</v>
      </c>
      <c r="S3315" t="s">
        <v>795</v>
      </c>
      <c r="T3315" t="s">
        <v>16078</v>
      </c>
      <c r="U3315" t="s">
        <v>1340</v>
      </c>
      <c r="V3315" t="s">
        <v>12795</v>
      </c>
      <c r="W3315" t="s">
        <v>970</v>
      </c>
      <c r="X3315" t="s">
        <v>16083</v>
      </c>
    </row>
    <row r="3316" spans="2:24" ht="11" outlineLevel="1" x14ac:dyDescent="0.15">
      <c r="B3316" t="s">
        <v>2447</v>
      </c>
      <c r="C3316" t="s">
        <v>2448</v>
      </c>
      <c r="E3316" t="s">
        <v>10632</v>
      </c>
      <c r="F3316" t="s">
        <v>2449</v>
      </c>
      <c r="G3316" t="s">
        <v>2450</v>
      </c>
      <c r="H3316" s="17">
        <v>46063</v>
      </c>
      <c r="I3316" s="15">
        <v>2026</v>
      </c>
      <c r="J3316" t="s">
        <v>10634</v>
      </c>
      <c r="K3316" s="5">
        <v>6141.44</v>
      </c>
      <c r="L3316" t="s">
        <v>967</v>
      </c>
      <c r="M3316" t="s">
        <v>15907</v>
      </c>
      <c r="R3316" t="s">
        <v>748</v>
      </c>
      <c r="S3316" t="s">
        <v>795</v>
      </c>
      <c r="T3316" t="s">
        <v>16078</v>
      </c>
      <c r="U3316" t="s">
        <v>1340</v>
      </c>
      <c r="V3316" t="s">
        <v>12795</v>
      </c>
      <c r="W3316" t="s">
        <v>970</v>
      </c>
      <c r="X3316" t="s">
        <v>16084</v>
      </c>
    </row>
    <row r="3317" spans="2:24" ht="11" outlineLevel="1" x14ac:dyDescent="0.15">
      <c r="B3317" t="s">
        <v>2447</v>
      </c>
      <c r="C3317" t="s">
        <v>2448</v>
      </c>
      <c r="E3317" t="s">
        <v>10667</v>
      </c>
      <c r="F3317" t="s">
        <v>2449</v>
      </c>
      <c r="G3317" t="s">
        <v>2450</v>
      </c>
      <c r="H3317" s="17">
        <v>46083</v>
      </c>
      <c r="I3317" s="15">
        <v>2026</v>
      </c>
      <c r="J3317" t="s">
        <v>10634</v>
      </c>
      <c r="K3317" s="5">
        <v>22160</v>
      </c>
      <c r="L3317" t="s">
        <v>967</v>
      </c>
      <c r="M3317" t="s">
        <v>15907</v>
      </c>
      <c r="R3317" t="s">
        <v>748</v>
      </c>
      <c r="S3317" t="s">
        <v>795</v>
      </c>
      <c r="T3317" t="s">
        <v>16078</v>
      </c>
      <c r="U3317" t="s">
        <v>1340</v>
      </c>
      <c r="V3317" t="s">
        <v>12795</v>
      </c>
      <c r="W3317" t="s">
        <v>970</v>
      </c>
      <c r="X3317" t="s">
        <v>16085</v>
      </c>
    </row>
    <row r="3318" spans="2:24" ht="11" outlineLevel="1" x14ac:dyDescent="0.15">
      <c r="B3318" t="s">
        <v>2452</v>
      </c>
      <c r="C3318" t="s">
        <v>2453</v>
      </c>
      <c r="D3318" t="s">
        <v>349</v>
      </c>
      <c r="E3318" t="s">
        <v>10649</v>
      </c>
      <c r="F3318" t="s">
        <v>14565</v>
      </c>
      <c r="G3318" t="s">
        <v>1807</v>
      </c>
      <c r="H3318" s="17">
        <v>45926</v>
      </c>
      <c r="I3318" s="15">
        <v>2025</v>
      </c>
      <c r="J3318" t="s">
        <v>10634</v>
      </c>
      <c r="K3318" s="5">
        <v>687705.28</v>
      </c>
      <c r="L3318" t="s">
        <v>967</v>
      </c>
      <c r="M3318" t="s">
        <v>985</v>
      </c>
      <c r="N3318" t="s">
        <v>10635</v>
      </c>
      <c r="O3318" t="s">
        <v>796</v>
      </c>
      <c r="P3318" t="s">
        <v>16086</v>
      </c>
      <c r="Q3318" t="s">
        <v>16087</v>
      </c>
      <c r="R3318" t="s">
        <v>750</v>
      </c>
      <c r="S3318" t="s">
        <v>795</v>
      </c>
      <c r="T3318" t="s">
        <v>16088</v>
      </c>
      <c r="U3318" t="s">
        <v>965</v>
      </c>
      <c r="V3318" t="s">
        <v>10638</v>
      </c>
      <c r="W3318" t="s">
        <v>970</v>
      </c>
      <c r="X3318" t="s">
        <v>16089</v>
      </c>
    </row>
    <row r="3319" spans="2:24" ht="11" outlineLevel="1" x14ac:dyDescent="0.15">
      <c r="B3319" t="s">
        <v>2452</v>
      </c>
      <c r="C3319" t="s">
        <v>2453</v>
      </c>
      <c r="D3319" t="s">
        <v>349</v>
      </c>
      <c r="E3319" t="s">
        <v>10652</v>
      </c>
      <c r="F3319" t="s">
        <v>14565</v>
      </c>
      <c r="G3319" t="s">
        <v>1807</v>
      </c>
      <c r="H3319" s="17">
        <v>45931</v>
      </c>
      <c r="I3319" s="15">
        <v>2026</v>
      </c>
      <c r="J3319" t="s">
        <v>10634</v>
      </c>
      <c r="K3319" s="5">
        <v>0</v>
      </c>
      <c r="L3319" t="s">
        <v>967</v>
      </c>
      <c r="M3319" t="s">
        <v>985</v>
      </c>
      <c r="N3319" t="s">
        <v>10635</v>
      </c>
      <c r="O3319" t="s">
        <v>796</v>
      </c>
      <c r="P3319" t="s">
        <v>16086</v>
      </c>
      <c r="Q3319" t="s">
        <v>16087</v>
      </c>
      <c r="R3319" t="s">
        <v>750</v>
      </c>
      <c r="S3319" t="s">
        <v>795</v>
      </c>
      <c r="T3319" t="s">
        <v>16088</v>
      </c>
      <c r="U3319" t="s">
        <v>965</v>
      </c>
      <c r="V3319" t="s">
        <v>10638</v>
      </c>
      <c r="W3319" t="s">
        <v>970</v>
      </c>
      <c r="X3319" t="s">
        <v>16090</v>
      </c>
    </row>
    <row r="3320" spans="2:24" ht="11" outlineLevel="1" x14ac:dyDescent="0.15">
      <c r="B3320" t="s">
        <v>2455</v>
      </c>
      <c r="C3320" t="s">
        <v>2456</v>
      </c>
      <c r="D3320" t="s">
        <v>173</v>
      </c>
      <c r="E3320" t="s">
        <v>10667</v>
      </c>
      <c r="F3320" t="s">
        <v>605</v>
      </c>
      <c r="G3320" t="s">
        <v>1106</v>
      </c>
      <c r="H3320" s="17">
        <v>44551</v>
      </c>
      <c r="I3320" s="15">
        <v>2022</v>
      </c>
      <c r="J3320" t="s">
        <v>10634</v>
      </c>
      <c r="K3320" s="5">
        <v>-73364</v>
      </c>
      <c r="L3320" t="s">
        <v>967</v>
      </c>
      <c r="M3320" t="s">
        <v>985</v>
      </c>
      <c r="N3320" t="s">
        <v>11711</v>
      </c>
      <c r="O3320" t="s">
        <v>818</v>
      </c>
      <c r="P3320" t="s">
        <v>11712</v>
      </c>
      <c r="Q3320" t="s">
        <v>11760</v>
      </c>
      <c r="R3320" t="s">
        <v>739</v>
      </c>
      <c r="S3320" t="s">
        <v>817</v>
      </c>
      <c r="T3320" t="s">
        <v>16091</v>
      </c>
      <c r="U3320" t="s">
        <v>965</v>
      </c>
      <c r="V3320" t="s">
        <v>10638</v>
      </c>
      <c r="W3320" t="s">
        <v>970</v>
      </c>
      <c r="X3320" t="s">
        <v>16092</v>
      </c>
    </row>
    <row r="3321" spans="2:24" ht="11" outlineLevel="1" x14ac:dyDescent="0.15">
      <c r="B3321" t="s">
        <v>2455</v>
      </c>
      <c r="C3321" t="s">
        <v>2456</v>
      </c>
      <c r="D3321" t="s">
        <v>173</v>
      </c>
      <c r="E3321" t="s">
        <v>10643</v>
      </c>
      <c r="F3321" t="s">
        <v>605</v>
      </c>
      <c r="G3321" t="s">
        <v>1106</v>
      </c>
      <c r="H3321" s="17">
        <v>44355</v>
      </c>
      <c r="I3321" s="15">
        <v>2021</v>
      </c>
      <c r="J3321" t="s">
        <v>10634</v>
      </c>
      <c r="K3321" s="5">
        <v>-5750</v>
      </c>
      <c r="L3321" t="s">
        <v>967</v>
      </c>
      <c r="M3321" t="s">
        <v>985</v>
      </c>
      <c r="N3321" t="s">
        <v>11711</v>
      </c>
      <c r="O3321" t="s">
        <v>818</v>
      </c>
      <c r="P3321" t="s">
        <v>11712</v>
      </c>
      <c r="Q3321" t="s">
        <v>11760</v>
      </c>
      <c r="R3321" t="s">
        <v>739</v>
      </c>
      <c r="S3321" t="s">
        <v>817</v>
      </c>
      <c r="T3321" t="s">
        <v>16091</v>
      </c>
      <c r="U3321" t="s">
        <v>965</v>
      </c>
      <c r="V3321" t="s">
        <v>10638</v>
      </c>
      <c r="W3321" t="s">
        <v>970</v>
      </c>
      <c r="X3321" t="s">
        <v>16093</v>
      </c>
    </row>
    <row r="3322" spans="2:24" ht="11" outlineLevel="1" x14ac:dyDescent="0.15">
      <c r="B3322" t="s">
        <v>2455</v>
      </c>
      <c r="C3322" t="s">
        <v>2456</v>
      </c>
      <c r="D3322" t="s">
        <v>173</v>
      </c>
      <c r="E3322" t="s">
        <v>10649</v>
      </c>
      <c r="F3322" t="s">
        <v>605</v>
      </c>
      <c r="G3322" t="s">
        <v>1106</v>
      </c>
      <c r="H3322" s="17">
        <v>43698</v>
      </c>
      <c r="I3322" s="15">
        <v>2019</v>
      </c>
      <c r="J3322" t="s">
        <v>10634</v>
      </c>
      <c r="K3322" s="5">
        <v>794653</v>
      </c>
      <c r="L3322" t="s">
        <v>967</v>
      </c>
      <c r="M3322" t="s">
        <v>985</v>
      </c>
      <c r="N3322" t="s">
        <v>11711</v>
      </c>
      <c r="O3322" t="s">
        <v>818</v>
      </c>
      <c r="P3322" t="s">
        <v>11712</v>
      </c>
      <c r="Q3322" t="s">
        <v>11760</v>
      </c>
      <c r="R3322" t="s">
        <v>739</v>
      </c>
      <c r="S3322" t="s">
        <v>817</v>
      </c>
      <c r="T3322" t="s">
        <v>16094</v>
      </c>
      <c r="U3322" t="s">
        <v>965</v>
      </c>
      <c r="V3322" t="s">
        <v>10638</v>
      </c>
      <c r="W3322" t="s">
        <v>970</v>
      </c>
      <c r="X3322" t="s">
        <v>16095</v>
      </c>
    </row>
    <row r="3323" spans="2:24" ht="11" outlineLevel="1" x14ac:dyDescent="0.15">
      <c r="B3323" t="s">
        <v>2455</v>
      </c>
      <c r="C3323" t="s">
        <v>2456</v>
      </c>
      <c r="D3323" t="s">
        <v>173</v>
      </c>
      <c r="E3323" t="s">
        <v>10652</v>
      </c>
      <c r="F3323" t="s">
        <v>605</v>
      </c>
      <c r="G3323" t="s">
        <v>1106</v>
      </c>
      <c r="H3323" s="17">
        <v>44060</v>
      </c>
      <c r="I3323" s="15">
        <v>2020</v>
      </c>
      <c r="J3323" t="s">
        <v>10634</v>
      </c>
      <c r="K3323" s="5">
        <v>0</v>
      </c>
      <c r="L3323" t="s">
        <v>967</v>
      </c>
      <c r="M3323" t="s">
        <v>985</v>
      </c>
      <c r="N3323" t="s">
        <v>11711</v>
      </c>
      <c r="O3323" t="s">
        <v>818</v>
      </c>
      <c r="P3323" t="s">
        <v>11712</v>
      </c>
      <c r="Q3323" t="s">
        <v>11760</v>
      </c>
      <c r="R3323" t="s">
        <v>739</v>
      </c>
      <c r="S3323" t="s">
        <v>817</v>
      </c>
      <c r="T3323" t="s">
        <v>16096</v>
      </c>
      <c r="U3323" t="s">
        <v>965</v>
      </c>
      <c r="V3323" t="s">
        <v>10638</v>
      </c>
      <c r="W3323" t="s">
        <v>970</v>
      </c>
      <c r="X3323" t="s">
        <v>16097</v>
      </c>
    </row>
    <row r="3324" spans="2:24" ht="11" outlineLevel="1" x14ac:dyDescent="0.15">
      <c r="B3324" t="s">
        <v>2455</v>
      </c>
      <c r="C3324" t="s">
        <v>2456</v>
      </c>
      <c r="D3324" t="s">
        <v>173</v>
      </c>
      <c r="E3324" t="s">
        <v>10664</v>
      </c>
      <c r="F3324" t="s">
        <v>605</v>
      </c>
      <c r="G3324" t="s">
        <v>1106</v>
      </c>
      <c r="H3324" s="17">
        <v>44139</v>
      </c>
      <c r="I3324" s="15">
        <v>2021</v>
      </c>
      <c r="J3324" t="s">
        <v>10634</v>
      </c>
      <c r="K3324" s="5">
        <v>0</v>
      </c>
      <c r="L3324" t="s">
        <v>967</v>
      </c>
      <c r="M3324" t="s">
        <v>985</v>
      </c>
      <c r="N3324" t="s">
        <v>11711</v>
      </c>
      <c r="O3324" t="s">
        <v>818</v>
      </c>
      <c r="P3324" t="s">
        <v>11712</v>
      </c>
      <c r="Q3324" t="s">
        <v>11760</v>
      </c>
      <c r="R3324" t="s">
        <v>739</v>
      </c>
      <c r="S3324" t="s">
        <v>817</v>
      </c>
      <c r="T3324" t="s">
        <v>16098</v>
      </c>
      <c r="U3324" t="s">
        <v>965</v>
      </c>
      <c r="V3324" t="s">
        <v>10638</v>
      </c>
      <c r="W3324" t="s">
        <v>970</v>
      </c>
      <c r="X3324" t="s">
        <v>16099</v>
      </c>
    </row>
    <row r="3325" spans="2:24" ht="11" outlineLevel="1" x14ac:dyDescent="0.15">
      <c r="B3325" t="s">
        <v>2458</v>
      </c>
      <c r="C3325" t="s">
        <v>2459</v>
      </c>
      <c r="D3325" t="s">
        <v>328</v>
      </c>
      <c r="E3325" t="s">
        <v>10649</v>
      </c>
      <c r="F3325" t="s">
        <v>15752</v>
      </c>
      <c r="G3325" t="s">
        <v>2122</v>
      </c>
      <c r="H3325" s="17">
        <v>43643</v>
      </c>
      <c r="I3325" s="15">
        <v>2019</v>
      </c>
      <c r="J3325" t="s">
        <v>10634</v>
      </c>
      <c r="K3325" s="5">
        <v>598599</v>
      </c>
      <c r="L3325" t="s">
        <v>967</v>
      </c>
      <c r="M3325" t="s">
        <v>985</v>
      </c>
      <c r="N3325" t="s">
        <v>10635</v>
      </c>
      <c r="O3325" t="s">
        <v>796</v>
      </c>
      <c r="P3325" t="s">
        <v>10636</v>
      </c>
      <c r="Q3325" t="s">
        <v>10636</v>
      </c>
      <c r="R3325" t="s">
        <v>740</v>
      </c>
      <c r="S3325" t="s">
        <v>795</v>
      </c>
      <c r="T3325" t="s">
        <v>16100</v>
      </c>
      <c r="U3325" t="s">
        <v>965</v>
      </c>
      <c r="V3325" t="s">
        <v>10638</v>
      </c>
      <c r="W3325" t="s">
        <v>970</v>
      </c>
      <c r="X3325" t="s">
        <v>16101</v>
      </c>
    </row>
    <row r="3326" spans="2:24" ht="11" outlineLevel="1" x14ac:dyDescent="0.15">
      <c r="B3326" t="s">
        <v>2458</v>
      </c>
      <c r="C3326" t="s">
        <v>2459</v>
      </c>
      <c r="D3326" t="s">
        <v>328</v>
      </c>
      <c r="E3326" t="s">
        <v>10664</v>
      </c>
      <c r="F3326" t="s">
        <v>15752</v>
      </c>
      <c r="G3326" t="s">
        <v>2122</v>
      </c>
      <c r="H3326" s="17">
        <v>44761</v>
      </c>
      <c r="I3326" s="15">
        <v>2022</v>
      </c>
      <c r="J3326" t="s">
        <v>10634</v>
      </c>
      <c r="K3326" s="5">
        <v>-13425.97</v>
      </c>
      <c r="L3326" t="s">
        <v>967</v>
      </c>
      <c r="M3326" t="s">
        <v>985</v>
      </c>
      <c r="N3326" t="s">
        <v>10635</v>
      </c>
      <c r="O3326" t="s">
        <v>796</v>
      </c>
      <c r="P3326" t="s">
        <v>10636</v>
      </c>
      <c r="Q3326" t="s">
        <v>10636</v>
      </c>
      <c r="R3326" t="s">
        <v>740</v>
      </c>
      <c r="S3326" t="s">
        <v>795</v>
      </c>
      <c r="T3326" t="s">
        <v>16102</v>
      </c>
      <c r="U3326" t="s">
        <v>965</v>
      </c>
      <c r="V3326" t="s">
        <v>10638</v>
      </c>
      <c r="W3326" t="s">
        <v>970</v>
      </c>
      <c r="X3326" t="s">
        <v>16103</v>
      </c>
    </row>
    <row r="3327" spans="2:24" ht="11" outlineLevel="1" x14ac:dyDescent="0.15">
      <c r="B3327" t="s">
        <v>2458</v>
      </c>
      <c r="C3327" t="s">
        <v>2459</v>
      </c>
      <c r="D3327" t="s">
        <v>328</v>
      </c>
      <c r="E3327" t="s">
        <v>10652</v>
      </c>
      <c r="F3327" t="s">
        <v>15752</v>
      </c>
      <c r="G3327" t="s">
        <v>2122</v>
      </c>
      <c r="H3327" s="17">
        <v>43718</v>
      </c>
      <c r="I3327" s="15">
        <v>2019</v>
      </c>
      <c r="J3327" t="s">
        <v>10634</v>
      </c>
      <c r="K3327" s="5">
        <v>101812</v>
      </c>
      <c r="L3327" t="s">
        <v>967</v>
      </c>
      <c r="M3327" t="s">
        <v>985</v>
      </c>
      <c r="N3327" t="s">
        <v>10635</v>
      </c>
      <c r="O3327" t="s">
        <v>796</v>
      </c>
      <c r="P3327" t="s">
        <v>10636</v>
      </c>
      <c r="Q3327" t="s">
        <v>10636</v>
      </c>
      <c r="R3327" t="s">
        <v>740</v>
      </c>
      <c r="S3327" t="s">
        <v>795</v>
      </c>
      <c r="T3327" t="s">
        <v>16100</v>
      </c>
      <c r="U3327" t="s">
        <v>965</v>
      </c>
      <c r="V3327" t="s">
        <v>10638</v>
      </c>
      <c r="W3327" t="s">
        <v>970</v>
      </c>
      <c r="X3327" t="s">
        <v>16104</v>
      </c>
    </row>
    <row r="3328" spans="2:24" ht="11" outlineLevel="1" x14ac:dyDescent="0.15">
      <c r="B3328" t="s">
        <v>2461</v>
      </c>
      <c r="C3328" t="s">
        <v>2462</v>
      </c>
      <c r="E3328" t="s">
        <v>10652</v>
      </c>
      <c r="F3328" t="s">
        <v>16105</v>
      </c>
      <c r="G3328" t="s">
        <v>1088</v>
      </c>
      <c r="H3328" s="17">
        <v>45189</v>
      </c>
      <c r="I3328" s="15">
        <v>2023</v>
      </c>
      <c r="J3328" t="s">
        <v>10634</v>
      </c>
      <c r="K3328" s="5">
        <v>0</v>
      </c>
      <c r="L3328" t="s">
        <v>967</v>
      </c>
      <c r="M3328" t="s">
        <v>1141</v>
      </c>
      <c r="N3328" t="s">
        <v>10635</v>
      </c>
      <c r="O3328" t="s">
        <v>825</v>
      </c>
      <c r="P3328" t="s">
        <v>13507</v>
      </c>
      <c r="Q3328" t="s">
        <v>11435</v>
      </c>
      <c r="R3328" t="s">
        <v>2463</v>
      </c>
      <c r="S3328" t="s">
        <v>795</v>
      </c>
      <c r="T3328" t="s">
        <v>16106</v>
      </c>
      <c r="U3328" t="s">
        <v>965</v>
      </c>
      <c r="V3328" t="s">
        <v>10638</v>
      </c>
      <c r="W3328" t="s">
        <v>970</v>
      </c>
      <c r="X3328" t="s">
        <v>16107</v>
      </c>
    </row>
    <row r="3329" spans="2:24" ht="11" outlineLevel="1" x14ac:dyDescent="0.15">
      <c r="B3329" t="s">
        <v>2461</v>
      </c>
      <c r="C3329" t="s">
        <v>2462</v>
      </c>
      <c r="E3329" t="s">
        <v>10664</v>
      </c>
      <c r="F3329" t="s">
        <v>16105</v>
      </c>
      <c r="G3329" t="s">
        <v>1088</v>
      </c>
      <c r="H3329" s="17">
        <v>45198</v>
      </c>
      <c r="I3329" s="15">
        <v>2023</v>
      </c>
      <c r="J3329" t="s">
        <v>10634</v>
      </c>
      <c r="K3329" s="5">
        <v>0</v>
      </c>
      <c r="L3329" t="s">
        <v>967</v>
      </c>
      <c r="M3329" t="s">
        <v>1141</v>
      </c>
      <c r="N3329" t="s">
        <v>10635</v>
      </c>
      <c r="O3329" t="s">
        <v>825</v>
      </c>
      <c r="P3329" t="s">
        <v>13507</v>
      </c>
      <c r="Q3329" t="s">
        <v>11435</v>
      </c>
      <c r="R3329" t="s">
        <v>2463</v>
      </c>
      <c r="S3329" t="s">
        <v>795</v>
      </c>
      <c r="T3329" t="s">
        <v>16108</v>
      </c>
      <c r="U3329" t="s">
        <v>965</v>
      </c>
      <c r="V3329" t="s">
        <v>10638</v>
      </c>
      <c r="W3329" t="s">
        <v>970</v>
      </c>
      <c r="X3329" t="s">
        <v>16109</v>
      </c>
    </row>
    <row r="3330" spans="2:24" ht="11" outlineLevel="1" x14ac:dyDescent="0.15">
      <c r="B3330" t="s">
        <v>2461</v>
      </c>
      <c r="C3330" t="s">
        <v>2462</v>
      </c>
      <c r="E3330" t="s">
        <v>10649</v>
      </c>
      <c r="F3330" t="s">
        <v>16105</v>
      </c>
      <c r="G3330" t="s">
        <v>1088</v>
      </c>
      <c r="H3330" s="17">
        <v>45153</v>
      </c>
      <c r="I3330" s="15">
        <v>2023</v>
      </c>
      <c r="J3330" t="s">
        <v>10634</v>
      </c>
      <c r="K3330" s="5">
        <v>389435.9</v>
      </c>
      <c r="L3330" t="s">
        <v>967</v>
      </c>
      <c r="M3330" t="s">
        <v>1141</v>
      </c>
      <c r="N3330" t="s">
        <v>10635</v>
      </c>
      <c r="O3330" t="s">
        <v>825</v>
      </c>
      <c r="P3330" t="s">
        <v>13507</v>
      </c>
      <c r="Q3330" t="s">
        <v>11435</v>
      </c>
      <c r="R3330" t="s">
        <v>2463</v>
      </c>
      <c r="S3330" t="s">
        <v>795</v>
      </c>
      <c r="T3330" t="s">
        <v>14012</v>
      </c>
      <c r="U3330" t="s">
        <v>965</v>
      </c>
      <c r="V3330" t="s">
        <v>10638</v>
      </c>
      <c r="W3330" t="s">
        <v>970</v>
      </c>
      <c r="X3330" t="s">
        <v>16110</v>
      </c>
    </row>
    <row r="3331" spans="2:24" ht="11" outlineLevel="1" x14ac:dyDescent="0.15">
      <c r="B3331" t="s">
        <v>2461</v>
      </c>
      <c r="C3331" t="s">
        <v>2462</v>
      </c>
      <c r="E3331" t="s">
        <v>10667</v>
      </c>
      <c r="F3331" t="s">
        <v>16105</v>
      </c>
      <c r="G3331" t="s">
        <v>1088</v>
      </c>
      <c r="H3331" s="17">
        <v>45232</v>
      </c>
      <c r="I3331" s="15">
        <v>2024</v>
      </c>
      <c r="J3331" t="s">
        <v>10634</v>
      </c>
      <c r="K3331" s="5">
        <v>59490.98</v>
      </c>
      <c r="L3331" t="s">
        <v>967</v>
      </c>
      <c r="M3331" t="s">
        <v>1141</v>
      </c>
      <c r="N3331" t="s">
        <v>10635</v>
      </c>
      <c r="O3331" t="s">
        <v>825</v>
      </c>
      <c r="P3331" t="s">
        <v>13507</v>
      </c>
      <c r="Q3331" t="s">
        <v>11435</v>
      </c>
      <c r="R3331" t="s">
        <v>2463</v>
      </c>
      <c r="S3331" t="s">
        <v>795</v>
      </c>
      <c r="T3331" t="s">
        <v>16111</v>
      </c>
      <c r="U3331" t="s">
        <v>965</v>
      </c>
      <c r="V3331" t="s">
        <v>10638</v>
      </c>
      <c r="W3331" t="s">
        <v>970</v>
      </c>
      <c r="X3331" t="s">
        <v>16112</v>
      </c>
    </row>
    <row r="3332" spans="2:24" ht="11" outlineLevel="1" x14ac:dyDescent="0.15">
      <c r="B3332" t="s">
        <v>2461</v>
      </c>
      <c r="C3332" t="s">
        <v>2462</v>
      </c>
      <c r="E3332" t="s">
        <v>10632</v>
      </c>
      <c r="F3332" t="s">
        <v>16105</v>
      </c>
      <c r="G3332" t="s">
        <v>1088</v>
      </c>
      <c r="H3332" s="17">
        <v>45226</v>
      </c>
      <c r="I3332" s="15">
        <v>2024</v>
      </c>
      <c r="J3332" t="s">
        <v>10634</v>
      </c>
      <c r="K3332" s="5">
        <v>24301.33</v>
      </c>
      <c r="L3332" t="s">
        <v>967</v>
      </c>
      <c r="M3332" t="s">
        <v>1141</v>
      </c>
      <c r="N3332" t="s">
        <v>10635</v>
      </c>
      <c r="O3332" t="s">
        <v>825</v>
      </c>
      <c r="P3332" t="s">
        <v>13507</v>
      </c>
      <c r="Q3332" t="s">
        <v>11435</v>
      </c>
      <c r="R3332" t="s">
        <v>2463</v>
      </c>
      <c r="S3332" t="s">
        <v>795</v>
      </c>
      <c r="T3332" t="s">
        <v>16113</v>
      </c>
      <c r="U3332" t="s">
        <v>965</v>
      </c>
      <c r="V3332" t="s">
        <v>10638</v>
      </c>
      <c r="W3332" t="s">
        <v>970</v>
      </c>
      <c r="X3332" t="s">
        <v>16114</v>
      </c>
    </row>
    <row r="3333" spans="2:24" ht="11" outlineLevel="1" x14ac:dyDescent="0.15">
      <c r="B3333" t="s">
        <v>2466</v>
      </c>
      <c r="C3333" t="s">
        <v>2467</v>
      </c>
      <c r="D3333" t="s">
        <v>349</v>
      </c>
      <c r="E3333" t="s">
        <v>10649</v>
      </c>
      <c r="F3333" t="s">
        <v>14565</v>
      </c>
      <c r="G3333" t="s">
        <v>1807</v>
      </c>
      <c r="H3333" s="17">
        <v>44463</v>
      </c>
      <c r="I3333" s="15">
        <v>2021</v>
      </c>
      <c r="J3333" t="s">
        <v>10634</v>
      </c>
      <c r="K3333" s="5">
        <v>643687.77</v>
      </c>
      <c r="L3333" t="s">
        <v>967</v>
      </c>
      <c r="M3333" t="s">
        <v>985</v>
      </c>
      <c r="N3333" t="s">
        <v>10635</v>
      </c>
      <c r="O3333" t="s">
        <v>796</v>
      </c>
      <c r="P3333" t="s">
        <v>14904</v>
      </c>
      <c r="R3333" t="s">
        <v>737</v>
      </c>
      <c r="S3333" t="s">
        <v>795</v>
      </c>
      <c r="T3333" t="s">
        <v>16115</v>
      </c>
      <c r="U3333" t="s">
        <v>965</v>
      </c>
      <c r="V3333" t="s">
        <v>10638</v>
      </c>
      <c r="W3333" t="s">
        <v>970</v>
      </c>
      <c r="X3333" t="s">
        <v>16116</v>
      </c>
    </row>
    <row r="3334" spans="2:24" ht="11" outlineLevel="1" x14ac:dyDescent="0.15">
      <c r="B3334" t="s">
        <v>2466</v>
      </c>
      <c r="C3334" t="s">
        <v>2467</v>
      </c>
      <c r="D3334" t="s">
        <v>349</v>
      </c>
      <c r="E3334" t="s">
        <v>10652</v>
      </c>
      <c r="F3334" t="s">
        <v>14565</v>
      </c>
      <c r="G3334" t="s">
        <v>1807</v>
      </c>
      <c r="H3334" s="17">
        <v>45155</v>
      </c>
      <c r="I3334" s="15">
        <v>2023</v>
      </c>
      <c r="J3334" t="s">
        <v>10634</v>
      </c>
      <c r="K3334" s="5">
        <v>28520</v>
      </c>
      <c r="L3334" t="s">
        <v>967</v>
      </c>
      <c r="M3334" t="s">
        <v>985</v>
      </c>
      <c r="N3334" t="s">
        <v>10635</v>
      </c>
      <c r="O3334" t="s">
        <v>796</v>
      </c>
      <c r="P3334" t="s">
        <v>14904</v>
      </c>
      <c r="Q3334" t="s">
        <v>14907</v>
      </c>
      <c r="R3334" t="s">
        <v>737</v>
      </c>
      <c r="S3334" t="s">
        <v>795</v>
      </c>
      <c r="T3334" t="s">
        <v>16117</v>
      </c>
      <c r="U3334" t="s">
        <v>965</v>
      </c>
      <c r="V3334" t="s">
        <v>10638</v>
      </c>
      <c r="W3334" t="s">
        <v>970</v>
      </c>
      <c r="X3334" t="s">
        <v>16118</v>
      </c>
    </row>
    <row r="3335" spans="2:24" ht="11" outlineLevel="1" x14ac:dyDescent="0.15">
      <c r="B3335" t="s">
        <v>2469</v>
      </c>
      <c r="C3335" t="s">
        <v>2470</v>
      </c>
      <c r="E3335" t="s">
        <v>10649</v>
      </c>
      <c r="F3335" t="s">
        <v>2381</v>
      </c>
      <c r="G3335" t="s">
        <v>2471</v>
      </c>
      <c r="H3335" s="17">
        <v>46055</v>
      </c>
      <c r="I3335" s="15">
        <v>2026</v>
      </c>
      <c r="J3335" t="s">
        <v>10634</v>
      </c>
      <c r="K3335" s="5">
        <v>669853.84</v>
      </c>
      <c r="L3335" t="s">
        <v>967</v>
      </c>
      <c r="R3335" t="s">
        <v>748</v>
      </c>
      <c r="S3335" t="s">
        <v>795</v>
      </c>
      <c r="T3335" t="s">
        <v>16119</v>
      </c>
      <c r="U3335" t="s">
        <v>1340</v>
      </c>
      <c r="V3335" t="s">
        <v>12795</v>
      </c>
      <c r="W3335" t="s">
        <v>970</v>
      </c>
      <c r="X3335" t="s">
        <v>16120</v>
      </c>
    </row>
    <row r="3336" spans="2:24" ht="11" outlineLevel="1" x14ac:dyDescent="0.15">
      <c r="B3336" t="s">
        <v>2469</v>
      </c>
      <c r="C3336" t="s">
        <v>2470</v>
      </c>
      <c r="E3336" t="s">
        <v>10652</v>
      </c>
      <c r="F3336" t="s">
        <v>2381</v>
      </c>
      <c r="G3336" t="s">
        <v>2471</v>
      </c>
      <c r="H3336" s="17">
        <v>46097</v>
      </c>
      <c r="I3336" s="15">
        <v>2026</v>
      </c>
      <c r="J3336" t="s">
        <v>10634</v>
      </c>
      <c r="K3336" s="5">
        <v>0</v>
      </c>
      <c r="L3336" t="s">
        <v>967</v>
      </c>
      <c r="M3336" t="s">
        <v>15907</v>
      </c>
      <c r="R3336" t="s">
        <v>748</v>
      </c>
      <c r="S3336" t="s">
        <v>795</v>
      </c>
      <c r="T3336" t="s">
        <v>16119</v>
      </c>
      <c r="U3336" t="s">
        <v>1340</v>
      </c>
      <c r="V3336" t="s">
        <v>12795</v>
      </c>
      <c r="W3336" t="s">
        <v>970</v>
      </c>
      <c r="X3336" t="s">
        <v>16121</v>
      </c>
    </row>
    <row r="3337" spans="2:24" ht="11" outlineLevel="1" x14ac:dyDescent="0.15">
      <c r="B3337" t="s">
        <v>2473</v>
      </c>
      <c r="C3337" t="s">
        <v>2474</v>
      </c>
      <c r="D3337" t="s">
        <v>1410</v>
      </c>
      <c r="E3337" t="s">
        <v>10649</v>
      </c>
      <c r="F3337" t="s">
        <v>12990</v>
      </c>
      <c r="G3337" t="s">
        <v>1412</v>
      </c>
      <c r="H3337" s="17">
        <v>44565</v>
      </c>
      <c r="I3337" s="15">
        <v>2022</v>
      </c>
      <c r="J3337" t="s">
        <v>10634</v>
      </c>
      <c r="K3337" s="5">
        <v>278512.7</v>
      </c>
      <c r="L3337" t="s">
        <v>967</v>
      </c>
      <c r="M3337" t="s">
        <v>985</v>
      </c>
      <c r="N3337" t="s">
        <v>11711</v>
      </c>
      <c r="O3337" t="s">
        <v>796</v>
      </c>
      <c r="P3337" t="s">
        <v>10671</v>
      </c>
      <c r="Q3337" t="s">
        <v>10685</v>
      </c>
      <c r="R3337" t="s">
        <v>752</v>
      </c>
      <c r="S3337" t="s">
        <v>824</v>
      </c>
      <c r="T3337" t="s">
        <v>16122</v>
      </c>
      <c r="U3337" t="s">
        <v>965</v>
      </c>
      <c r="V3337" t="s">
        <v>10638</v>
      </c>
      <c r="W3337" t="s">
        <v>970</v>
      </c>
      <c r="X3337" t="s">
        <v>16123</v>
      </c>
    </row>
    <row r="3338" spans="2:24" ht="11" outlineLevel="1" x14ac:dyDescent="0.15">
      <c r="B3338" t="s">
        <v>2473</v>
      </c>
      <c r="C3338" t="s">
        <v>2474</v>
      </c>
      <c r="D3338" t="s">
        <v>1410</v>
      </c>
      <c r="E3338" t="s">
        <v>10652</v>
      </c>
      <c r="F3338" t="s">
        <v>12990</v>
      </c>
      <c r="G3338" t="s">
        <v>1412</v>
      </c>
      <c r="H3338" s="17">
        <v>44914</v>
      </c>
      <c r="I3338" s="15">
        <v>2023</v>
      </c>
      <c r="J3338" t="s">
        <v>10634</v>
      </c>
      <c r="K3338" s="5">
        <v>0</v>
      </c>
      <c r="L3338" t="s">
        <v>967</v>
      </c>
      <c r="M3338" t="s">
        <v>985</v>
      </c>
      <c r="N3338" t="s">
        <v>11711</v>
      </c>
      <c r="O3338" t="s">
        <v>796</v>
      </c>
      <c r="P3338" t="s">
        <v>10671</v>
      </c>
      <c r="Q3338" t="s">
        <v>10685</v>
      </c>
      <c r="R3338" t="s">
        <v>752</v>
      </c>
      <c r="S3338" t="s">
        <v>824</v>
      </c>
      <c r="T3338" t="s">
        <v>15076</v>
      </c>
      <c r="U3338" t="s">
        <v>965</v>
      </c>
      <c r="V3338" t="s">
        <v>10638</v>
      </c>
      <c r="W3338" t="s">
        <v>970</v>
      </c>
      <c r="X3338" t="s">
        <v>16124</v>
      </c>
    </row>
    <row r="3339" spans="2:24" ht="11" outlineLevel="1" x14ac:dyDescent="0.15">
      <c r="B3339" t="s">
        <v>2476</v>
      </c>
      <c r="C3339" t="s">
        <v>2109</v>
      </c>
      <c r="D3339" t="s">
        <v>297</v>
      </c>
      <c r="E3339" t="s">
        <v>10649</v>
      </c>
      <c r="F3339" t="s">
        <v>15827</v>
      </c>
      <c r="G3339" t="s">
        <v>2293</v>
      </c>
      <c r="H3339" s="17">
        <v>42067</v>
      </c>
      <c r="I3339" s="15">
        <v>2015</v>
      </c>
      <c r="J3339" t="s">
        <v>10634</v>
      </c>
      <c r="K3339" s="5">
        <v>387480</v>
      </c>
      <c r="L3339" t="s">
        <v>967</v>
      </c>
      <c r="M3339" t="s">
        <v>985</v>
      </c>
      <c r="N3339" t="s">
        <v>10635</v>
      </c>
      <c r="O3339" t="s">
        <v>818</v>
      </c>
      <c r="P3339" t="s">
        <v>11434</v>
      </c>
      <c r="Q3339" t="s">
        <v>11434</v>
      </c>
      <c r="R3339" t="s">
        <v>740</v>
      </c>
      <c r="S3339" t="s">
        <v>795</v>
      </c>
      <c r="T3339" t="s">
        <v>16125</v>
      </c>
      <c r="U3339" t="s">
        <v>965</v>
      </c>
      <c r="V3339" t="s">
        <v>10638</v>
      </c>
      <c r="W3339" t="s">
        <v>970</v>
      </c>
      <c r="X3339" t="s">
        <v>16126</v>
      </c>
    </row>
    <row r="3340" spans="2:24" ht="11" outlineLevel="1" x14ac:dyDescent="0.15">
      <c r="B3340" t="s">
        <v>2476</v>
      </c>
      <c r="C3340" t="s">
        <v>2109</v>
      </c>
      <c r="D3340" t="s">
        <v>297</v>
      </c>
      <c r="E3340" t="s">
        <v>10989</v>
      </c>
      <c r="F3340" t="s">
        <v>15827</v>
      </c>
      <c r="G3340" t="s">
        <v>2293</v>
      </c>
      <c r="H3340" s="17">
        <v>42090</v>
      </c>
      <c r="I3340" s="15">
        <v>2015</v>
      </c>
      <c r="J3340" t="s">
        <v>10634</v>
      </c>
      <c r="K3340" s="5">
        <v>282048</v>
      </c>
      <c r="L3340" t="s">
        <v>967</v>
      </c>
      <c r="M3340" t="s">
        <v>985</v>
      </c>
      <c r="N3340" t="s">
        <v>10635</v>
      </c>
      <c r="O3340" t="s">
        <v>818</v>
      </c>
      <c r="P3340" t="s">
        <v>11434</v>
      </c>
      <c r="Q3340" t="s">
        <v>11434</v>
      </c>
      <c r="R3340" t="s">
        <v>740</v>
      </c>
      <c r="S3340" t="s">
        <v>795</v>
      </c>
      <c r="T3340" t="s">
        <v>16127</v>
      </c>
      <c r="U3340" t="s">
        <v>965</v>
      </c>
      <c r="V3340" t="s">
        <v>10638</v>
      </c>
      <c r="W3340" t="s">
        <v>970</v>
      </c>
      <c r="X3340" t="s">
        <v>16128</v>
      </c>
    </row>
    <row r="3341" spans="2:24" ht="11" outlineLevel="1" x14ac:dyDescent="0.15">
      <c r="B3341" t="s">
        <v>2478</v>
      </c>
      <c r="C3341" t="s">
        <v>1149</v>
      </c>
      <c r="D3341" t="s">
        <v>248</v>
      </c>
      <c r="E3341" t="s">
        <v>10649</v>
      </c>
      <c r="F3341" t="s">
        <v>15827</v>
      </c>
      <c r="G3341" t="s">
        <v>2293</v>
      </c>
      <c r="H3341" s="17">
        <v>42510</v>
      </c>
      <c r="I3341" s="15">
        <v>2016</v>
      </c>
      <c r="J3341" t="s">
        <v>10634</v>
      </c>
      <c r="K3341" s="5">
        <v>669500</v>
      </c>
      <c r="L3341" t="s">
        <v>967</v>
      </c>
      <c r="M3341" t="s">
        <v>985</v>
      </c>
      <c r="N3341" t="s">
        <v>10635</v>
      </c>
      <c r="O3341" t="s">
        <v>818</v>
      </c>
      <c r="P3341" t="s">
        <v>11434</v>
      </c>
      <c r="Q3341" t="s">
        <v>11434</v>
      </c>
      <c r="R3341" t="s">
        <v>740</v>
      </c>
      <c r="S3341" t="s">
        <v>795</v>
      </c>
      <c r="T3341" t="s">
        <v>16129</v>
      </c>
      <c r="U3341" t="s">
        <v>965</v>
      </c>
      <c r="V3341" t="s">
        <v>10638</v>
      </c>
      <c r="W3341" t="s">
        <v>970</v>
      </c>
      <c r="X3341" t="s">
        <v>16130</v>
      </c>
    </row>
    <row r="3342" spans="2:24" ht="11" outlineLevel="1" x14ac:dyDescent="0.15">
      <c r="B3342" t="s">
        <v>2480</v>
      </c>
      <c r="C3342" t="s">
        <v>2481</v>
      </c>
      <c r="D3342" t="s">
        <v>293</v>
      </c>
      <c r="E3342" t="s">
        <v>10664</v>
      </c>
      <c r="F3342" t="s">
        <v>15082</v>
      </c>
      <c r="G3342" t="s">
        <v>2019</v>
      </c>
      <c r="H3342" s="17">
        <v>43315</v>
      </c>
      <c r="I3342" s="15">
        <v>2018</v>
      </c>
      <c r="J3342" t="s">
        <v>10634</v>
      </c>
      <c r="K3342" s="5">
        <v>0</v>
      </c>
      <c r="L3342" t="s">
        <v>967</v>
      </c>
      <c r="M3342" t="s">
        <v>985</v>
      </c>
      <c r="N3342" t="s">
        <v>10635</v>
      </c>
      <c r="O3342" t="s">
        <v>818</v>
      </c>
      <c r="P3342" t="s">
        <v>10671</v>
      </c>
      <c r="Q3342" t="s">
        <v>10671</v>
      </c>
      <c r="R3342" t="s">
        <v>739</v>
      </c>
      <c r="S3342" t="s">
        <v>795</v>
      </c>
      <c r="T3342" t="s">
        <v>16131</v>
      </c>
      <c r="U3342" t="s">
        <v>965</v>
      </c>
      <c r="V3342" t="s">
        <v>10638</v>
      </c>
      <c r="W3342" t="s">
        <v>970</v>
      </c>
      <c r="X3342" t="s">
        <v>16132</v>
      </c>
    </row>
    <row r="3343" spans="2:24" ht="11" outlineLevel="1" x14ac:dyDescent="0.15">
      <c r="B3343" t="s">
        <v>2480</v>
      </c>
      <c r="C3343" t="s">
        <v>2481</v>
      </c>
      <c r="D3343" t="s">
        <v>293</v>
      </c>
      <c r="E3343" t="s">
        <v>10658</v>
      </c>
      <c r="F3343" t="s">
        <v>15082</v>
      </c>
      <c r="G3343" t="s">
        <v>2019</v>
      </c>
      <c r="H3343" s="17">
        <v>43447</v>
      </c>
      <c r="I3343" s="15">
        <v>2019</v>
      </c>
      <c r="J3343" t="s">
        <v>10634</v>
      </c>
      <c r="K3343" s="5">
        <v>0</v>
      </c>
      <c r="L3343" t="s">
        <v>967</v>
      </c>
      <c r="M3343" t="s">
        <v>985</v>
      </c>
      <c r="N3343" t="s">
        <v>10635</v>
      </c>
      <c r="O3343" t="s">
        <v>818</v>
      </c>
      <c r="P3343" t="s">
        <v>10671</v>
      </c>
      <c r="Q3343" t="s">
        <v>10671</v>
      </c>
      <c r="R3343" t="s">
        <v>739</v>
      </c>
      <c r="S3343" t="s">
        <v>795</v>
      </c>
      <c r="T3343" t="s">
        <v>16133</v>
      </c>
      <c r="U3343" t="s">
        <v>965</v>
      </c>
      <c r="V3343" t="s">
        <v>10638</v>
      </c>
      <c r="W3343" t="s">
        <v>970</v>
      </c>
      <c r="X3343" t="s">
        <v>16134</v>
      </c>
    </row>
    <row r="3344" spans="2:24" ht="11" outlineLevel="1" x14ac:dyDescent="0.15">
      <c r="B3344" t="s">
        <v>2480</v>
      </c>
      <c r="C3344" t="s">
        <v>2481</v>
      </c>
      <c r="D3344" t="s">
        <v>293</v>
      </c>
      <c r="E3344" t="s">
        <v>10643</v>
      </c>
      <c r="F3344" t="s">
        <v>15082</v>
      </c>
      <c r="G3344" t="s">
        <v>2019</v>
      </c>
      <c r="H3344" s="17">
        <v>43349</v>
      </c>
      <c r="I3344" s="15">
        <v>2018</v>
      </c>
      <c r="J3344" t="s">
        <v>10634</v>
      </c>
      <c r="K3344" s="5">
        <v>0</v>
      </c>
      <c r="L3344" t="s">
        <v>967</v>
      </c>
      <c r="M3344" t="s">
        <v>985</v>
      </c>
      <c r="N3344" t="s">
        <v>10635</v>
      </c>
      <c r="O3344" t="s">
        <v>818</v>
      </c>
      <c r="P3344" t="s">
        <v>10671</v>
      </c>
      <c r="Q3344" t="s">
        <v>10671</v>
      </c>
      <c r="R3344" t="s">
        <v>739</v>
      </c>
      <c r="S3344" t="s">
        <v>795</v>
      </c>
      <c r="T3344" t="s">
        <v>16135</v>
      </c>
      <c r="U3344" t="s">
        <v>965</v>
      </c>
      <c r="V3344" t="s">
        <v>10638</v>
      </c>
      <c r="W3344" t="s">
        <v>970</v>
      </c>
      <c r="X3344" t="s">
        <v>16136</v>
      </c>
    </row>
    <row r="3345" spans="2:24" ht="11" outlineLevel="1" x14ac:dyDescent="0.15">
      <c r="B3345" t="s">
        <v>2480</v>
      </c>
      <c r="C3345" t="s">
        <v>2481</v>
      </c>
      <c r="D3345" t="s">
        <v>293</v>
      </c>
      <c r="E3345" t="s">
        <v>10652</v>
      </c>
      <c r="F3345" t="s">
        <v>15082</v>
      </c>
      <c r="G3345" t="s">
        <v>2019</v>
      </c>
      <c r="H3345" s="17">
        <v>43311</v>
      </c>
      <c r="I3345" s="15">
        <v>2018</v>
      </c>
      <c r="J3345" t="s">
        <v>10634</v>
      </c>
      <c r="K3345" s="5">
        <v>0</v>
      </c>
      <c r="L3345" t="s">
        <v>967</v>
      </c>
      <c r="M3345" t="s">
        <v>985</v>
      </c>
      <c r="N3345" t="s">
        <v>10635</v>
      </c>
      <c r="O3345" t="s">
        <v>818</v>
      </c>
      <c r="P3345" t="s">
        <v>10671</v>
      </c>
      <c r="Q3345" t="s">
        <v>10671</v>
      </c>
      <c r="R3345" t="s">
        <v>739</v>
      </c>
      <c r="S3345" t="s">
        <v>795</v>
      </c>
      <c r="T3345" t="s">
        <v>16137</v>
      </c>
      <c r="U3345" t="s">
        <v>965</v>
      </c>
      <c r="V3345" t="s">
        <v>10638</v>
      </c>
      <c r="W3345" t="s">
        <v>970</v>
      </c>
      <c r="X3345" t="s">
        <v>16138</v>
      </c>
    </row>
    <row r="3346" spans="2:24" ht="11" outlineLevel="1" x14ac:dyDescent="0.15">
      <c r="B3346" t="s">
        <v>2480</v>
      </c>
      <c r="C3346" t="s">
        <v>2481</v>
      </c>
      <c r="D3346" t="s">
        <v>293</v>
      </c>
      <c r="E3346" t="s">
        <v>10661</v>
      </c>
      <c r="F3346" t="s">
        <v>15082</v>
      </c>
      <c r="G3346" t="s">
        <v>2019</v>
      </c>
      <c r="H3346" s="17">
        <v>43532</v>
      </c>
      <c r="I3346" s="15">
        <v>2019</v>
      </c>
      <c r="J3346" t="s">
        <v>10634</v>
      </c>
      <c r="K3346" s="5">
        <v>-172786.58</v>
      </c>
      <c r="L3346" t="s">
        <v>967</v>
      </c>
      <c r="M3346" t="s">
        <v>985</v>
      </c>
      <c r="N3346" t="s">
        <v>10635</v>
      </c>
      <c r="O3346" t="s">
        <v>818</v>
      </c>
      <c r="P3346" t="s">
        <v>10671</v>
      </c>
      <c r="Q3346" t="s">
        <v>10671</v>
      </c>
      <c r="R3346" t="s">
        <v>739</v>
      </c>
      <c r="S3346" t="s">
        <v>795</v>
      </c>
      <c r="T3346" t="s">
        <v>16139</v>
      </c>
      <c r="U3346" t="s">
        <v>965</v>
      </c>
      <c r="V3346" t="s">
        <v>10638</v>
      </c>
      <c r="W3346" t="s">
        <v>970</v>
      </c>
      <c r="X3346" t="s">
        <v>16140</v>
      </c>
    </row>
    <row r="3347" spans="2:24" ht="11" outlineLevel="1" x14ac:dyDescent="0.15">
      <c r="B3347" t="s">
        <v>2480</v>
      </c>
      <c r="C3347" t="s">
        <v>2481</v>
      </c>
      <c r="D3347" t="s">
        <v>293</v>
      </c>
      <c r="E3347" t="s">
        <v>10667</v>
      </c>
      <c r="F3347" t="s">
        <v>15082</v>
      </c>
      <c r="G3347" t="s">
        <v>2019</v>
      </c>
      <c r="H3347" s="17">
        <v>43392</v>
      </c>
      <c r="I3347" s="15">
        <v>2019</v>
      </c>
      <c r="J3347" t="s">
        <v>10634</v>
      </c>
      <c r="K3347" s="5">
        <v>0</v>
      </c>
      <c r="L3347" t="s">
        <v>967</v>
      </c>
      <c r="M3347" t="s">
        <v>985</v>
      </c>
      <c r="N3347" t="s">
        <v>10635</v>
      </c>
      <c r="O3347" t="s">
        <v>818</v>
      </c>
      <c r="P3347" t="s">
        <v>10671</v>
      </c>
      <c r="Q3347" t="s">
        <v>10671</v>
      </c>
      <c r="R3347" t="s">
        <v>739</v>
      </c>
      <c r="S3347" t="s">
        <v>795</v>
      </c>
      <c r="T3347" t="s">
        <v>16141</v>
      </c>
      <c r="U3347" t="s">
        <v>965</v>
      </c>
      <c r="V3347" t="s">
        <v>10638</v>
      </c>
      <c r="W3347" t="s">
        <v>970</v>
      </c>
      <c r="X3347" t="s">
        <v>16142</v>
      </c>
    </row>
    <row r="3348" spans="2:24" ht="11" outlineLevel="1" x14ac:dyDescent="0.15">
      <c r="B3348" t="s">
        <v>2480</v>
      </c>
      <c r="C3348" t="s">
        <v>2481</v>
      </c>
      <c r="D3348" t="s">
        <v>293</v>
      </c>
      <c r="E3348" t="s">
        <v>10632</v>
      </c>
      <c r="F3348" t="s">
        <v>15082</v>
      </c>
      <c r="G3348" t="s">
        <v>2019</v>
      </c>
      <c r="H3348" s="17">
        <v>43363</v>
      </c>
      <c r="I3348" s="15">
        <v>2018</v>
      </c>
      <c r="J3348" t="s">
        <v>10634</v>
      </c>
      <c r="K3348" s="5">
        <v>0</v>
      </c>
      <c r="L3348" t="s">
        <v>967</v>
      </c>
      <c r="M3348" t="s">
        <v>985</v>
      </c>
      <c r="N3348" t="s">
        <v>10635</v>
      </c>
      <c r="O3348" t="s">
        <v>818</v>
      </c>
      <c r="P3348" t="s">
        <v>10671</v>
      </c>
      <c r="Q3348" t="s">
        <v>10671</v>
      </c>
      <c r="R3348" t="s">
        <v>739</v>
      </c>
      <c r="S3348" t="s">
        <v>795</v>
      </c>
      <c r="T3348" t="s">
        <v>16143</v>
      </c>
      <c r="U3348" t="s">
        <v>965</v>
      </c>
      <c r="V3348" t="s">
        <v>10638</v>
      </c>
      <c r="W3348" t="s">
        <v>970</v>
      </c>
      <c r="X3348" t="s">
        <v>16144</v>
      </c>
    </row>
    <row r="3349" spans="2:24" ht="11" outlineLevel="1" x14ac:dyDescent="0.15">
      <c r="B3349" t="s">
        <v>2480</v>
      </c>
      <c r="C3349" t="s">
        <v>2481</v>
      </c>
      <c r="D3349" t="s">
        <v>293</v>
      </c>
      <c r="E3349" t="s">
        <v>10649</v>
      </c>
      <c r="F3349" t="s">
        <v>15082</v>
      </c>
      <c r="G3349" t="s">
        <v>2019</v>
      </c>
      <c r="H3349" s="17">
        <v>43230</v>
      </c>
      <c r="I3349" s="15">
        <v>2018</v>
      </c>
      <c r="J3349" t="s">
        <v>10634</v>
      </c>
      <c r="K3349" s="5">
        <v>838722.95</v>
      </c>
      <c r="L3349" t="s">
        <v>967</v>
      </c>
      <c r="M3349" t="s">
        <v>985</v>
      </c>
      <c r="N3349" t="s">
        <v>10635</v>
      </c>
      <c r="O3349" t="s">
        <v>818</v>
      </c>
      <c r="P3349" t="s">
        <v>10671</v>
      </c>
      <c r="Q3349" t="s">
        <v>10671</v>
      </c>
      <c r="R3349" t="s">
        <v>739</v>
      </c>
      <c r="S3349" t="s">
        <v>795</v>
      </c>
      <c r="T3349" t="s">
        <v>16131</v>
      </c>
      <c r="U3349" t="s">
        <v>965</v>
      </c>
      <c r="V3349" t="s">
        <v>10638</v>
      </c>
      <c r="W3349" t="s">
        <v>970</v>
      </c>
      <c r="X3349" t="s">
        <v>16145</v>
      </c>
    </row>
    <row r="3350" spans="2:24" ht="11" outlineLevel="1" x14ac:dyDescent="0.15">
      <c r="B3350" t="s">
        <v>2483</v>
      </c>
      <c r="C3350" t="s">
        <v>1383</v>
      </c>
      <c r="D3350" t="s">
        <v>369</v>
      </c>
      <c r="E3350" t="s">
        <v>10989</v>
      </c>
      <c r="F3350" t="s">
        <v>685</v>
      </c>
      <c r="G3350" t="s">
        <v>2058</v>
      </c>
      <c r="H3350" s="17">
        <v>42755</v>
      </c>
      <c r="I3350" s="15">
        <v>2017</v>
      </c>
      <c r="J3350" t="s">
        <v>10634</v>
      </c>
      <c r="K3350" s="5">
        <v>227233.69</v>
      </c>
      <c r="L3350" t="s">
        <v>967</v>
      </c>
      <c r="M3350" t="s">
        <v>985</v>
      </c>
      <c r="N3350" t="s">
        <v>10635</v>
      </c>
      <c r="O3350" t="s">
        <v>796</v>
      </c>
      <c r="P3350" t="s">
        <v>13376</v>
      </c>
      <c r="R3350" t="s">
        <v>740</v>
      </c>
      <c r="S3350" t="s">
        <v>795</v>
      </c>
      <c r="T3350" t="s">
        <v>16146</v>
      </c>
      <c r="U3350" t="s">
        <v>965</v>
      </c>
      <c r="V3350" t="s">
        <v>10638</v>
      </c>
      <c r="W3350" t="s">
        <v>970</v>
      </c>
      <c r="X3350" t="s">
        <v>16147</v>
      </c>
    </row>
    <row r="3351" spans="2:24" ht="11" outlineLevel="1" x14ac:dyDescent="0.15">
      <c r="B3351" t="s">
        <v>2483</v>
      </c>
      <c r="C3351" t="s">
        <v>1383</v>
      </c>
      <c r="D3351" t="s">
        <v>369</v>
      </c>
      <c r="E3351" t="s">
        <v>10649</v>
      </c>
      <c r="F3351" t="s">
        <v>685</v>
      </c>
      <c r="G3351" t="s">
        <v>2058</v>
      </c>
      <c r="H3351" s="17">
        <v>42676</v>
      </c>
      <c r="I3351" s="15">
        <v>2017</v>
      </c>
      <c r="J3351" t="s">
        <v>10634</v>
      </c>
      <c r="K3351" s="5">
        <v>111647</v>
      </c>
      <c r="L3351" t="s">
        <v>967</v>
      </c>
      <c r="M3351" t="s">
        <v>985</v>
      </c>
      <c r="N3351" t="s">
        <v>10635</v>
      </c>
      <c r="O3351" t="s">
        <v>796</v>
      </c>
      <c r="P3351" t="s">
        <v>13376</v>
      </c>
      <c r="R3351" t="s">
        <v>740</v>
      </c>
      <c r="S3351" t="s">
        <v>795</v>
      </c>
      <c r="T3351" t="s">
        <v>16148</v>
      </c>
      <c r="U3351" t="s">
        <v>965</v>
      </c>
      <c r="V3351" t="s">
        <v>10638</v>
      </c>
      <c r="W3351" t="s">
        <v>970</v>
      </c>
      <c r="X3351" t="s">
        <v>16149</v>
      </c>
    </row>
    <row r="3352" spans="2:24" ht="11" outlineLevel="1" x14ac:dyDescent="0.15">
      <c r="B3352" t="s">
        <v>2483</v>
      </c>
      <c r="C3352" t="s">
        <v>1383</v>
      </c>
      <c r="D3352" t="s">
        <v>369</v>
      </c>
      <c r="E3352" t="s">
        <v>10956</v>
      </c>
      <c r="F3352" t="s">
        <v>685</v>
      </c>
      <c r="G3352" t="s">
        <v>2058</v>
      </c>
      <c r="H3352" s="17">
        <v>42846</v>
      </c>
      <c r="I3352" s="15">
        <v>2017</v>
      </c>
      <c r="J3352" t="s">
        <v>10634</v>
      </c>
      <c r="K3352" s="5">
        <v>0</v>
      </c>
      <c r="L3352" t="s">
        <v>967</v>
      </c>
      <c r="M3352" t="s">
        <v>985</v>
      </c>
      <c r="N3352" t="s">
        <v>10635</v>
      </c>
      <c r="O3352" t="s">
        <v>796</v>
      </c>
      <c r="P3352" t="s">
        <v>13376</v>
      </c>
      <c r="R3352" t="s">
        <v>740</v>
      </c>
      <c r="S3352" t="s">
        <v>795</v>
      </c>
      <c r="T3352" t="s">
        <v>16150</v>
      </c>
      <c r="U3352" t="s">
        <v>965</v>
      </c>
      <c r="V3352" t="s">
        <v>10638</v>
      </c>
      <c r="W3352" t="s">
        <v>970</v>
      </c>
      <c r="X3352" t="s">
        <v>16151</v>
      </c>
    </row>
    <row r="3353" spans="2:24" ht="11" outlineLevel="1" x14ac:dyDescent="0.15">
      <c r="B3353" t="s">
        <v>2483</v>
      </c>
      <c r="C3353" t="s">
        <v>1383</v>
      </c>
      <c r="D3353" t="s">
        <v>369</v>
      </c>
      <c r="E3353" t="s">
        <v>10950</v>
      </c>
      <c r="F3353" t="s">
        <v>685</v>
      </c>
      <c r="G3353" t="s">
        <v>2058</v>
      </c>
      <c r="H3353" s="17">
        <v>42789</v>
      </c>
      <c r="I3353" s="15">
        <v>2017</v>
      </c>
      <c r="J3353" t="s">
        <v>10634</v>
      </c>
      <c r="K3353" s="5">
        <v>247423.63</v>
      </c>
      <c r="L3353" t="s">
        <v>967</v>
      </c>
      <c r="M3353" t="s">
        <v>985</v>
      </c>
      <c r="N3353" t="s">
        <v>10635</v>
      </c>
      <c r="O3353" t="s">
        <v>796</v>
      </c>
      <c r="P3353" t="s">
        <v>13376</v>
      </c>
      <c r="R3353" t="s">
        <v>740</v>
      </c>
      <c r="S3353" t="s">
        <v>795</v>
      </c>
      <c r="T3353" t="s">
        <v>16146</v>
      </c>
      <c r="U3353" t="s">
        <v>965</v>
      </c>
      <c r="V3353" t="s">
        <v>10638</v>
      </c>
      <c r="W3353" t="s">
        <v>970</v>
      </c>
      <c r="X3353" t="s">
        <v>16152</v>
      </c>
    </row>
    <row r="3354" spans="2:24" ht="11" outlineLevel="1" x14ac:dyDescent="0.15">
      <c r="B3354" t="s">
        <v>2483</v>
      </c>
      <c r="C3354" t="s">
        <v>1383</v>
      </c>
      <c r="D3354" t="s">
        <v>369</v>
      </c>
      <c r="E3354" t="s">
        <v>10889</v>
      </c>
      <c r="F3354" t="s">
        <v>685</v>
      </c>
      <c r="G3354" t="s">
        <v>2058</v>
      </c>
      <c r="H3354" s="17">
        <v>43054</v>
      </c>
      <c r="I3354" s="15">
        <v>2018</v>
      </c>
      <c r="J3354" t="s">
        <v>10634</v>
      </c>
      <c r="K3354" s="5">
        <v>-9050</v>
      </c>
      <c r="L3354" t="s">
        <v>967</v>
      </c>
      <c r="M3354" t="s">
        <v>985</v>
      </c>
      <c r="N3354" t="s">
        <v>10635</v>
      </c>
      <c r="O3354" t="s">
        <v>796</v>
      </c>
      <c r="P3354" t="s">
        <v>13376</v>
      </c>
      <c r="Q3354" t="s">
        <v>13376</v>
      </c>
      <c r="R3354" t="s">
        <v>740</v>
      </c>
      <c r="S3354" t="s">
        <v>795</v>
      </c>
      <c r="T3354" t="s">
        <v>16153</v>
      </c>
      <c r="U3354" t="s">
        <v>965</v>
      </c>
      <c r="V3354" t="s">
        <v>10638</v>
      </c>
      <c r="W3354" t="s">
        <v>970</v>
      </c>
      <c r="X3354" t="s">
        <v>16154</v>
      </c>
    </row>
    <row r="3355" spans="2:24" ht="11" outlineLevel="1" x14ac:dyDescent="0.15">
      <c r="B3355" t="s">
        <v>2483</v>
      </c>
      <c r="C3355" t="s">
        <v>1383</v>
      </c>
      <c r="D3355" t="s">
        <v>369</v>
      </c>
      <c r="E3355" t="s">
        <v>10923</v>
      </c>
      <c r="F3355" t="s">
        <v>685</v>
      </c>
      <c r="G3355" t="s">
        <v>2058</v>
      </c>
      <c r="H3355" s="17">
        <v>42860</v>
      </c>
      <c r="I3355" s="15">
        <v>2017</v>
      </c>
      <c r="J3355" t="s">
        <v>10634</v>
      </c>
      <c r="K3355" s="5">
        <v>88440</v>
      </c>
      <c r="L3355" t="s">
        <v>967</v>
      </c>
      <c r="M3355" t="s">
        <v>985</v>
      </c>
      <c r="N3355" t="s">
        <v>10635</v>
      </c>
      <c r="O3355" t="s">
        <v>796</v>
      </c>
      <c r="P3355" t="s">
        <v>13376</v>
      </c>
      <c r="R3355" t="s">
        <v>740</v>
      </c>
      <c r="S3355" t="s">
        <v>795</v>
      </c>
      <c r="T3355" t="s">
        <v>16146</v>
      </c>
      <c r="U3355" t="s">
        <v>965</v>
      </c>
      <c r="V3355" t="s">
        <v>10638</v>
      </c>
      <c r="W3355" t="s">
        <v>970</v>
      </c>
      <c r="X3355" t="s">
        <v>16155</v>
      </c>
    </row>
    <row r="3356" spans="2:24" ht="11" outlineLevel="1" x14ac:dyDescent="0.15">
      <c r="B3356" t="s">
        <v>2485</v>
      </c>
      <c r="C3356" t="s">
        <v>1199</v>
      </c>
      <c r="D3356" t="s">
        <v>186</v>
      </c>
      <c r="E3356" t="s">
        <v>10956</v>
      </c>
      <c r="F3356" t="s">
        <v>604</v>
      </c>
      <c r="G3356" t="s">
        <v>1088</v>
      </c>
      <c r="H3356" s="17">
        <v>42886</v>
      </c>
      <c r="I3356" s="15">
        <v>2017</v>
      </c>
      <c r="J3356" t="s">
        <v>10634</v>
      </c>
      <c r="K3356" s="5">
        <v>0</v>
      </c>
      <c r="L3356" t="s">
        <v>967</v>
      </c>
      <c r="M3356" t="s">
        <v>985</v>
      </c>
      <c r="N3356" t="s">
        <v>10635</v>
      </c>
      <c r="O3356" t="s">
        <v>818</v>
      </c>
      <c r="P3356" t="s">
        <v>10671</v>
      </c>
      <c r="Q3356" t="s">
        <v>10671</v>
      </c>
      <c r="R3356" t="s">
        <v>739</v>
      </c>
      <c r="S3356" t="s">
        <v>795</v>
      </c>
      <c r="T3356" t="s">
        <v>13012</v>
      </c>
      <c r="U3356" t="s">
        <v>965</v>
      </c>
      <c r="V3356" t="s">
        <v>10638</v>
      </c>
      <c r="W3356" t="s">
        <v>970</v>
      </c>
      <c r="X3356" t="s">
        <v>16156</v>
      </c>
    </row>
    <row r="3357" spans="2:24" ht="11" outlineLevel="1" x14ac:dyDescent="0.15">
      <c r="B3357" t="s">
        <v>2485</v>
      </c>
      <c r="C3357" t="s">
        <v>1199</v>
      </c>
      <c r="D3357" t="s">
        <v>186</v>
      </c>
      <c r="E3357" t="s">
        <v>10889</v>
      </c>
      <c r="F3357" t="s">
        <v>604</v>
      </c>
      <c r="G3357" t="s">
        <v>1088</v>
      </c>
      <c r="H3357" s="17">
        <v>42928</v>
      </c>
      <c r="I3357" s="15">
        <v>2017</v>
      </c>
      <c r="J3357" t="s">
        <v>10634</v>
      </c>
      <c r="K3357" s="5">
        <v>0</v>
      </c>
      <c r="L3357" t="s">
        <v>967</v>
      </c>
      <c r="M3357" t="s">
        <v>985</v>
      </c>
      <c r="N3357" t="s">
        <v>10635</v>
      </c>
      <c r="O3357" t="s">
        <v>818</v>
      </c>
      <c r="P3357" t="s">
        <v>10671</v>
      </c>
      <c r="Q3357" t="s">
        <v>10671</v>
      </c>
      <c r="R3357" t="s">
        <v>739</v>
      </c>
      <c r="S3357" t="s">
        <v>795</v>
      </c>
      <c r="T3357" t="s">
        <v>13012</v>
      </c>
      <c r="U3357" t="s">
        <v>965</v>
      </c>
      <c r="V3357" t="s">
        <v>10638</v>
      </c>
      <c r="W3357" t="s">
        <v>970</v>
      </c>
      <c r="X3357" t="s">
        <v>16157</v>
      </c>
    </row>
    <row r="3358" spans="2:24" ht="11" outlineLevel="1" x14ac:dyDescent="0.15">
      <c r="B3358" t="s">
        <v>2485</v>
      </c>
      <c r="C3358" t="s">
        <v>1199</v>
      </c>
      <c r="D3358" t="s">
        <v>186</v>
      </c>
      <c r="E3358" t="s">
        <v>10649</v>
      </c>
      <c r="F3358" t="s">
        <v>604</v>
      </c>
      <c r="G3358" t="s">
        <v>1088</v>
      </c>
      <c r="H3358" s="17">
        <v>42796</v>
      </c>
      <c r="I3358" s="15">
        <v>2017</v>
      </c>
      <c r="J3358" t="s">
        <v>10634</v>
      </c>
      <c r="K3358" s="5">
        <v>697656</v>
      </c>
      <c r="L3358" t="s">
        <v>967</v>
      </c>
      <c r="M3358" t="s">
        <v>985</v>
      </c>
      <c r="N3358" t="s">
        <v>10635</v>
      </c>
      <c r="O3358" t="s">
        <v>818</v>
      </c>
      <c r="P3358" t="s">
        <v>10671</v>
      </c>
      <c r="Q3358" t="s">
        <v>11057</v>
      </c>
      <c r="R3358" t="s">
        <v>739</v>
      </c>
      <c r="S3358" t="s">
        <v>795</v>
      </c>
      <c r="T3358" t="s">
        <v>13012</v>
      </c>
      <c r="U3358" t="s">
        <v>965</v>
      </c>
      <c r="V3358" t="s">
        <v>10638</v>
      </c>
      <c r="W3358" t="s">
        <v>970</v>
      </c>
      <c r="X3358" t="s">
        <v>16158</v>
      </c>
    </row>
    <row r="3359" spans="2:24" ht="11" outlineLevel="1" x14ac:dyDescent="0.15">
      <c r="B3359" t="s">
        <v>2485</v>
      </c>
      <c r="C3359" t="s">
        <v>1199</v>
      </c>
      <c r="D3359" t="s">
        <v>186</v>
      </c>
      <c r="E3359" t="s">
        <v>10935</v>
      </c>
      <c r="F3359" t="s">
        <v>604</v>
      </c>
      <c r="G3359" t="s">
        <v>1088</v>
      </c>
      <c r="H3359" s="17">
        <v>43067</v>
      </c>
      <c r="I3359" s="15">
        <v>2018</v>
      </c>
      <c r="J3359" t="s">
        <v>10634</v>
      </c>
      <c r="K3359" s="5">
        <v>-10950</v>
      </c>
      <c r="L3359" t="s">
        <v>967</v>
      </c>
      <c r="M3359" t="s">
        <v>985</v>
      </c>
      <c r="N3359" t="s">
        <v>10635</v>
      </c>
      <c r="O3359" t="s">
        <v>818</v>
      </c>
      <c r="P3359" t="s">
        <v>10671</v>
      </c>
      <c r="Q3359" t="s">
        <v>10671</v>
      </c>
      <c r="R3359" t="s">
        <v>739</v>
      </c>
      <c r="S3359" t="s">
        <v>795</v>
      </c>
      <c r="T3359" t="s">
        <v>13012</v>
      </c>
      <c r="U3359" t="s">
        <v>965</v>
      </c>
      <c r="V3359" t="s">
        <v>10638</v>
      </c>
      <c r="W3359" t="s">
        <v>970</v>
      </c>
      <c r="X3359" t="s">
        <v>16159</v>
      </c>
    </row>
    <row r="3360" spans="2:24" ht="11" outlineLevel="1" x14ac:dyDescent="0.15">
      <c r="B3360" t="s">
        <v>2485</v>
      </c>
      <c r="C3360" t="s">
        <v>1199</v>
      </c>
      <c r="D3360" t="s">
        <v>186</v>
      </c>
      <c r="E3360" t="s">
        <v>10950</v>
      </c>
      <c r="F3360" t="s">
        <v>604</v>
      </c>
      <c r="G3360" t="s">
        <v>1088</v>
      </c>
      <c r="H3360" s="17">
        <v>42858</v>
      </c>
      <c r="I3360" s="15">
        <v>2017</v>
      </c>
      <c r="J3360" t="s">
        <v>10634</v>
      </c>
      <c r="K3360" s="5">
        <v>0</v>
      </c>
      <c r="L3360" t="s">
        <v>967</v>
      </c>
      <c r="M3360" t="s">
        <v>985</v>
      </c>
      <c r="N3360" t="s">
        <v>10635</v>
      </c>
      <c r="O3360" t="s">
        <v>818</v>
      </c>
      <c r="P3360" t="s">
        <v>10671</v>
      </c>
      <c r="Q3360" t="s">
        <v>10671</v>
      </c>
      <c r="R3360" t="s">
        <v>739</v>
      </c>
      <c r="S3360" t="s">
        <v>795</v>
      </c>
      <c r="T3360" t="s">
        <v>13012</v>
      </c>
      <c r="U3360" t="s">
        <v>965</v>
      </c>
      <c r="V3360" t="s">
        <v>10638</v>
      </c>
      <c r="W3360" t="s">
        <v>970</v>
      </c>
      <c r="X3360" t="s">
        <v>16160</v>
      </c>
    </row>
    <row r="3361" spans="2:24" ht="11" outlineLevel="1" x14ac:dyDescent="0.15">
      <c r="B3361" t="s">
        <v>2485</v>
      </c>
      <c r="C3361" t="s">
        <v>1199</v>
      </c>
      <c r="D3361" t="s">
        <v>186</v>
      </c>
      <c r="E3361" t="s">
        <v>10989</v>
      </c>
      <c r="F3361" t="s">
        <v>604</v>
      </c>
      <c r="G3361" t="s">
        <v>1088</v>
      </c>
      <c r="H3361" s="17">
        <v>42824</v>
      </c>
      <c r="I3361" s="15">
        <v>2017</v>
      </c>
      <c r="J3361" t="s">
        <v>10634</v>
      </c>
      <c r="K3361" s="5">
        <v>0</v>
      </c>
      <c r="L3361" t="s">
        <v>967</v>
      </c>
      <c r="M3361" t="s">
        <v>985</v>
      </c>
      <c r="N3361" t="s">
        <v>10635</v>
      </c>
      <c r="O3361" t="s">
        <v>818</v>
      </c>
      <c r="P3361" t="s">
        <v>10671</v>
      </c>
      <c r="Q3361" t="s">
        <v>10671</v>
      </c>
      <c r="R3361" t="s">
        <v>739</v>
      </c>
      <c r="S3361" t="s">
        <v>795</v>
      </c>
      <c r="T3361" t="s">
        <v>13012</v>
      </c>
      <c r="U3361" t="s">
        <v>965</v>
      </c>
      <c r="V3361" t="s">
        <v>10638</v>
      </c>
      <c r="W3361" t="s">
        <v>970</v>
      </c>
      <c r="X3361" t="s">
        <v>16161</v>
      </c>
    </row>
    <row r="3362" spans="2:24" ht="11" outlineLevel="1" x14ac:dyDescent="0.15">
      <c r="B3362" t="s">
        <v>2485</v>
      </c>
      <c r="C3362" t="s">
        <v>1199</v>
      </c>
      <c r="D3362" t="s">
        <v>186</v>
      </c>
      <c r="E3362" t="s">
        <v>10959</v>
      </c>
      <c r="F3362" t="s">
        <v>604</v>
      </c>
      <c r="G3362" t="s">
        <v>1088</v>
      </c>
      <c r="H3362" s="17">
        <v>42998</v>
      </c>
      <c r="I3362" s="15">
        <v>2017</v>
      </c>
      <c r="J3362" t="s">
        <v>10634</v>
      </c>
      <c r="K3362" s="5">
        <v>0</v>
      </c>
      <c r="L3362" t="s">
        <v>967</v>
      </c>
      <c r="M3362" t="s">
        <v>985</v>
      </c>
      <c r="N3362" t="s">
        <v>10635</v>
      </c>
      <c r="O3362" t="s">
        <v>818</v>
      </c>
      <c r="P3362" t="s">
        <v>10671</v>
      </c>
      <c r="Q3362" t="s">
        <v>10671</v>
      </c>
      <c r="R3362" t="s">
        <v>739</v>
      </c>
      <c r="S3362" t="s">
        <v>795</v>
      </c>
      <c r="T3362" t="s">
        <v>13012</v>
      </c>
      <c r="U3362" t="s">
        <v>965</v>
      </c>
      <c r="V3362" t="s">
        <v>10638</v>
      </c>
      <c r="W3362" t="s">
        <v>970</v>
      </c>
      <c r="X3362" t="s">
        <v>16162</v>
      </c>
    </row>
    <row r="3363" spans="2:24" ht="11" outlineLevel="1" x14ac:dyDescent="0.15">
      <c r="B3363" t="s">
        <v>2485</v>
      </c>
      <c r="C3363" t="s">
        <v>1199</v>
      </c>
      <c r="D3363" t="s">
        <v>186</v>
      </c>
      <c r="E3363" t="s">
        <v>10926</v>
      </c>
      <c r="F3363" t="s">
        <v>604</v>
      </c>
      <c r="G3363" t="s">
        <v>1088</v>
      </c>
      <c r="H3363" s="17">
        <v>42937</v>
      </c>
      <c r="I3363" s="15">
        <v>2017</v>
      </c>
      <c r="J3363" t="s">
        <v>10634</v>
      </c>
      <c r="K3363" s="5">
        <v>0</v>
      </c>
      <c r="L3363" t="s">
        <v>967</v>
      </c>
      <c r="M3363" t="s">
        <v>985</v>
      </c>
      <c r="N3363" t="s">
        <v>10635</v>
      </c>
      <c r="O3363" t="s">
        <v>818</v>
      </c>
      <c r="P3363" t="s">
        <v>10671</v>
      </c>
      <c r="Q3363" t="s">
        <v>10671</v>
      </c>
      <c r="R3363" t="s">
        <v>739</v>
      </c>
      <c r="S3363" t="s">
        <v>795</v>
      </c>
      <c r="T3363" t="s">
        <v>13012</v>
      </c>
      <c r="U3363" t="s">
        <v>965</v>
      </c>
      <c r="V3363" t="s">
        <v>10638</v>
      </c>
      <c r="W3363" t="s">
        <v>970</v>
      </c>
      <c r="X3363" t="s">
        <v>16163</v>
      </c>
    </row>
    <row r="3364" spans="2:24" ht="11" outlineLevel="1" x14ac:dyDescent="0.15">
      <c r="B3364" t="s">
        <v>2485</v>
      </c>
      <c r="C3364" t="s">
        <v>1199</v>
      </c>
      <c r="D3364" t="s">
        <v>186</v>
      </c>
      <c r="E3364" t="s">
        <v>10908</v>
      </c>
      <c r="F3364" t="s">
        <v>604</v>
      </c>
      <c r="G3364" t="s">
        <v>1088</v>
      </c>
      <c r="H3364" s="17">
        <v>43136</v>
      </c>
      <c r="I3364" s="15">
        <v>2018</v>
      </c>
      <c r="J3364" t="s">
        <v>10634</v>
      </c>
      <c r="K3364" s="5">
        <v>-22358.11</v>
      </c>
      <c r="L3364" t="s">
        <v>967</v>
      </c>
      <c r="M3364" t="s">
        <v>985</v>
      </c>
      <c r="N3364" t="s">
        <v>10635</v>
      </c>
      <c r="O3364" t="s">
        <v>818</v>
      </c>
      <c r="P3364" t="s">
        <v>10671</v>
      </c>
      <c r="Q3364" t="s">
        <v>10671</v>
      </c>
      <c r="R3364" t="s">
        <v>739</v>
      </c>
      <c r="S3364" t="s">
        <v>795</v>
      </c>
      <c r="T3364" t="s">
        <v>13012</v>
      </c>
      <c r="U3364" t="s">
        <v>965</v>
      </c>
      <c r="V3364" t="s">
        <v>10638</v>
      </c>
      <c r="W3364" t="s">
        <v>970</v>
      </c>
      <c r="X3364" t="s">
        <v>16164</v>
      </c>
    </row>
    <row r="3365" spans="2:24" ht="11" outlineLevel="1" x14ac:dyDescent="0.15">
      <c r="B3365" t="s">
        <v>2487</v>
      </c>
      <c r="C3365" t="s">
        <v>1337</v>
      </c>
      <c r="D3365" t="s">
        <v>318</v>
      </c>
      <c r="E3365" t="s">
        <v>10908</v>
      </c>
      <c r="F3365" t="s">
        <v>12651</v>
      </c>
      <c r="G3365" t="s">
        <v>1294</v>
      </c>
      <c r="H3365" s="17">
        <v>42620</v>
      </c>
      <c r="I3365" s="15">
        <v>2016</v>
      </c>
      <c r="J3365" t="s">
        <v>10634</v>
      </c>
      <c r="K3365" s="5">
        <v>-7741.26</v>
      </c>
      <c r="L3365" t="s">
        <v>967</v>
      </c>
      <c r="M3365" t="s">
        <v>985</v>
      </c>
      <c r="N3365" t="s">
        <v>10635</v>
      </c>
      <c r="O3365" t="s">
        <v>818</v>
      </c>
      <c r="P3365" t="s">
        <v>10671</v>
      </c>
      <c r="Q3365" t="s">
        <v>10671</v>
      </c>
      <c r="R3365" t="s">
        <v>743</v>
      </c>
      <c r="S3365" t="s">
        <v>795</v>
      </c>
      <c r="T3365" t="s">
        <v>16165</v>
      </c>
      <c r="U3365" t="s">
        <v>965</v>
      </c>
      <c r="V3365" t="s">
        <v>10638</v>
      </c>
      <c r="W3365" t="s">
        <v>970</v>
      </c>
      <c r="X3365" t="s">
        <v>16166</v>
      </c>
    </row>
    <row r="3366" spans="2:24" ht="11" outlineLevel="1" x14ac:dyDescent="0.15">
      <c r="B3366" t="s">
        <v>2487</v>
      </c>
      <c r="C3366" t="s">
        <v>1337</v>
      </c>
      <c r="D3366" t="s">
        <v>318</v>
      </c>
      <c r="E3366" t="s">
        <v>10926</v>
      </c>
      <c r="F3366" t="s">
        <v>12651</v>
      </c>
      <c r="G3366" t="s">
        <v>1294</v>
      </c>
      <c r="H3366" s="17">
        <v>42486</v>
      </c>
      <c r="I3366" s="15">
        <v>2016</v>
      </c>
      <c r="J3366" t="s">
        <v>10634</v>
      </c>
      <c r="K3366" s="5">
        <v>0</v>
      </c>
      <c r="L3366" t="s">
        <v>967</v>
      </c>
      <c r="M3366" t="s">
        <v>985</v>
      </c>
      <c r="N3366" t="s">
        <v>10635</v>
      </c>
      <c r="O3366" t="s">
        <v>818</v>
      </c>
      <c r="P3366" t="s">
        <v>10671</v>
      </c>
      <c r="Q3366" t="s">
        <v>10671</v>
      </c>
      <c r="R3366" t="s">
        <v>743</v>
      </c>
      <c r="S3366" t="s">
        <v>795</v>
      </c>
      <c r="T3366" t="s">
        <v>16165</v>
      </c>
      <c r="U3366" t="s">
        <v>965</v>
      </c>
      <c r="V3366" t="s">
        <v>10638</v>
      </c>
      <c r="W3366" t="s">
        <v>970</v>
      </c>
      <c r="X3366" t="s">
        <v>16167</v>
      </c>
    </row>
    <row r="3367" spans="2:24" ht="11" outlineLevel="1" x14ac:dyDescent="0.15">
      <c r="B3367" t="s">
        <v>2487</v>
      </c>
      <c r="C3367" t="s">
        <v>1337</v>
      </c>
      <c r="D3367" t="s">
        <v>318</v>
      </c>
      <c r="E3367" t="s">
        <v>10950</v>
      </c>
      <c r="F3367" t="s">
        <v>12651</v>
      </c>
      <c r="G3367" t="s">
        <v>1294</v>
      </c>
      <c r="H3367" s="17">
        <v>42436</v>
      </c>
      <c r="I3367" s="15">
        <v>2016</v>
      </c>
      <c r="J3367" t="s">
        <v>10634</v>
      </c>
      <c r="K3367" s="5">
        <v>0</v>
      </c>
      <c r="L3367" t="s">
        <v>967</v>
      </c>
      <c r="M3367" t="s">
        <v>985</v>
      </c>
      <c r="N3367" t="s">
        <v>10635</v>
      </c>
      <c r="O3367" t="s">
        <v>818</v>
      </c>
      <c r="P3367" t="s">
        <v>10671</v>
      </c>
      <c r="Q3367" t="s">
        <v>10671</v>
      </c>
      <c r="R3367" t="s">
        <v>743</v>
      </c>
      <c r="S3367" t="s">
        <v>795</v>
      </c>
      <c r="T3367" t="s">
        <v>16165</v>
      </c>
      <c r="U3367" t="s">
        <v>965</v>
      </c>
      <c r="V3367" t="s">
        <v>10638</v>
      </c>
      <c r="W3367" t="s">
        <v>970</v>
      </c>
      <c r="X3367" t="s">
        <v>16168</v>
      </c>
    </row>
    <row r="3368" spans="2:24" ht="11" outlineLevel="1" x14ac:dyDescent="0.15">
      <c r="B3368" t="s">
        <v>2487</v>
      </c>
      <c r="C3368" t="s">
        <v>1337</v>
      </c>
      <c r="D3368" t="s">
        <v>318</v>
      </c>
      <c r="E3368" t="s">
        <v>10649</v>
      </c>
      <c r="F3368" t="s">
        <v>12651</v>
      </c>
      <c r="G3368" t="s">
        <v>1294</v>
      </c>
      <c r="H3368" s="17">
        <v>42405</v>
      </c>
      <c r="I3368" s="15">
        <v>2016</v>
      </c>
      <c r="J3368" t="s">
        <v>10634</v>
      </c>
      <c r="K3368" s="5">
        <v>602053</v>
      </c>
      <c r="L3368" t="s">
        <v>967</v>
      </c>
      <c r="M3368" t="s">
        <v>985</v>
      </c>
      <c r="N3368" t="s">
        <v>10635</v>
      </c>
      <c r="O3368" t="s">
        <v>818</v>
      </c>
      <c r="P3368" t="s">
        <v>10671</v>
      </c>
      <c r="Q3368" t="s">
        <v>10671</v>
      </c>
      <c r="R3368" t="s">
        <v>743</v>
      </c>
      <c r="S3368" t="s">
        <v>795</v>
      </c>
      <c r="T3368" t="s">
        <v>16165</v>
      </c>
      <c r="U3368" t="s">
        <v>965</v>
      </c>
      <c r="V3368" t="s">
        <v>10638</v>
      </c>
      <c r="W3368" t="s">
        <v>970</v>
      </c>
      <c r="X3368" t="s">
        <v>16169</v>
      </c>
    </row>
    <row r="3369" spans="2:24" ht="11" outlineLevel="1" x14ac:dyDescent="0.15">
      <c r="B3369" t="s">
        <v>2487</v>
      </c>
      <c r="C3369" t="s">
        <v>1337</v>
      </c>
      <c r="D3369" t="s">
        <v>318</v>
      </c>
      <c r="E3369" t="s">
        <v>10889</v>
      </c>
      <c r="F3369" t="s">
        <v>12651</v>
      </c>
      <c r="G3369" t="s">
        <v>1294</v>
      </c>
      <c r="H3369" s="17">
        <v>42472</v>
      </c>
      <c r="I3369" s="15">
        <v>2016</v>
      </c>
      <c r="J3369" t="s">
        <v>10634</v>
      </c>
      <c r="K3369" s="5">
        <v>0</v>
      </c>
      <c r="L3369" t="s">
        <v>967</v>
      </c>
      <c r="M3369" t="s">
        <v>985</v>
      </c>
      <c r="N3369" t="s">
        <v>10635</v>
      </c>
      <c r="O3369" t="s">
        <v>818</v>
      </c>
      <c r="P3369" t="s">
        <v>10671</v>
      </c>
      <c r="Q3369" t="s">
        <v>10671</v>
      </c>
      <c r="R3369" t="s">
        <v>743</v>
      </c>
      <c r="S3369" t="s">
        <v>795</v>
      </c>
      <c r="T3369" t="s">
        <v>16165</v>
      </c>
      <c r="U3369" t="s">
        <v>965</v>
      </c>
      <c r="V3369" t="s">
        <v>10638</v>
      </c>
      <c r="W3369" t="s">
        <v>970</v>
      </c>
      <c r="X3369" t="s">
        <v>16170</v>
      </c>
    </row>
    <row r="3370" spans="2:24" ht="11" outlineLevel="1" x14ac:dyDescent="0.15">
      <c r="B3370" t="s">
        <v>2487</v>
      </c>
      <c r="C3370" t="s">
        <v>1337</v>
      </c>
      <c r="D3370" t="s">
        <v>318</v>
      </c>
      <c r="E3370" t="s">
        <v>10905</v>
      </c>
      <c r="F3370" t="s">
        <v>12651</v>
      </c>
      <c r="G3370" t="s">
        <v>1294</v>
      </c>
      <c r="H3370" s="17">
        <v>42522</v>
      </c>
      <c r="I3370" s="15">
        <v>2016</v>
      </c>
      <c r="J3370" t="s">
        <v>10634</v>
      </c>
      <c r="K3370" s="5">
        <v>0</v>
      </c>
      <c r="L3370" t="s">
        <v>967</v>
      </c>
      <c r="M3370" t="s">
        <v>985</v>
      </c>
      <c r="N3370" t="s">
        <v>10635</v>
      </c>
      <c r="O3370" t="s">
        <v>818</v>
      </c>
      <c r="P3370" t="s">
        <v>10671</v>
      </c>
      <c r="Q3370" t="s">
        <v>10671</v>
      </c>
      <c r="R3370" t="s">
        <v>743</v>
      </c>
      <c r="S3370" t="s">
        <v>795</v>
      </c>
      <c r="T3370" t="s">
        <v>16165</v>
      </c>
      <c r="U3370" t="s">
        <v>965</v>
      </c>
      <c r="V3370" t="s">
        <v>10638</v>
      </c>
      <c r="W3370" t="s">
        <v>970</v>
      </c>
      <c r="X3370" t="s">
        <v>16171</v>
      </c>
    </row>
    <row r="3371" spans="2:24" ht="11" outlineLevel="1" x14ac:dyDescent="0.15">
      <c r="B3371" t="s">
        <v>2487</v>
      </c>
      <c r="C3371" t="s">
        <v>1337</v>
      </c>
      <c r="D3371" t="s">
        <v>318</v>
      </c>
      <c r="E3371" t="s">
        <v>10923</v>
      </c>
      <c r="F3371" t="s">
        <v>12651</v>
      </c>
      <c r="G3371" t="s">
        <v>1294</v>
      </c>
      <c r="H3371" s="17">
        <v>42460</v>
      </c>
      <c r="I3371" s="15">
        <v>2016</v>
      </c>
      <c r="J3371" t="s">
        <v>10634</v>
      </c>
      <c r="K3371" s="5">
        <v>0</v>
      </c>
      <c r="L3371" t="s">
        <v>967</v>
      </c>
      <c r="M3371" t="s">
        <v>985</v>
      </c>
      <c r="N3371" t="s">
        <v>10635</v>
      </c>
      <c r="O3371" t="s">
        <v>818</v>
      </c>
      <c r="P3371" t="s">
        <v>10671</v>
      </c>
      <c r="Q3371" t="s">
        <v>10671</v>
      </c>
      <c r="R3371" t="s">
        <v>743</v>
      </c>
      <c r="S3371" t="s">
        <v>795</v>
      </c>
      <c r="T3371" t="s">
        <v>16165</v>
      </c>
      <c r="U3371" t="s">
        <v>965</v>
      </c>
      <c r="V3371" t="s">
        <v>10638</v>
      </c>
      <c r="W3371" t="s">
        <v>970</v>
      </c>
      <c r="X3371" t="s">
        <v>16172</v>
      </c>
    </row>
    <row r="3372" spans="2:24" ht="11" outlineLevel="1" x14ac:dyDescent="0.15">
      <c r="B3372" t="s">
        <v>2487</v>
      </c>
      <c r="C3372" t="s">
        <v>1337</v>
      </c>
      <c r="D3372" t="s">
        <v>318</v>
      </c>
      <c r="E3372" t="s">
        <v>10989</v>
      </c>
      <c r="F3372" t="s">
        <v>12651</v>
      </c>
      <c r="G3372" t="s">
        <v>1294</v>
      </c>
      <c r="H3372" s="17">
        <v>42423</v>
      </c>
      <c r="I3372" s="15">
        <v>2016</v>
      </c>
      <c r="J3372" t="s">
        <v>10634</v>
      </c>
      <c r="K3372" s="5">
        <v>0</v>
      </c>
      <c r="L3372" t="s">
        <v>967</v>
      </c>
      <c r="M3372" t="s">
        <v>985</v>
      </c>
      <c r="N3372" t="s">
        <v>10635</v>
      </c>
      <c r="O3372" t="s">
        <v>818</v>
      </c>
      <c r="P3372" t="s">
        <v>10671</v>
      </c>
      <c r="Q3372" t="s">
        <v>10671</v>
      </c>
      <c r="R3372" t="s">
        <v>743</v>
      </c>
      <c r="S3372" t="s">
        <v>795</v>
      </c>
      <c r="T3372" t="s">
        <v>16165</v>
      </c>
      <c r="U3372" t="s">
        <v>965</v>
      </c>
      <c r="V3372" t="s">
        <v>10638</v>
      </c>
      <c r="W3372" t="s">
        <v>970</v>
      </c>
      <c r="X3372" t="s">
        <v>16173</v>
      </c>
    </row>
    <row r="3373" spans="2:24" ht="11" outlineLevel="1" x14ac:dyDescent="0.15">
      <c r="B3373" t="s">
        <v>2487</v>
      </c>
      <c r="C3373" t="s">
        <v>1337</v>
      </c>
      <c r="D3373" t="s">
        <v>318</v>
      </c>
      <c r="E3373" t="s">
        <v>10956</v>
      </c>
      <c r="F3373" t="s">
        <v>12651</v>
      </c>
      <c r="G3373" t="s">
        <v>1294</v>
      </c>
      <c r="H3373" s="17">
        <v>42443</v>
      </c>
      <c r="I3373" s="15">
        <v>2016</v>
      </c>
      <c r="J3373" t="s">
        <v>10634</v>
      </c>
      <c r="K3373" s="5">
        <v>0</v>
      </c>
      <c r="L3373" t="s">
        <v>967</v>
      </c>
      <c r="M3373" t="s">
        <v>985</v>
      </c>
      <c r="N3373" t="s">
        <v>10635</v>
      </c>
      <c r="O3373" t="s">
        <v>818</v>
      </c>
      <c r="P3373" t="s">
        <v>10671</v>
      </c>
      <c r="Q3373" t="s">
        <v>10671</v>
      </c>
      <c r="R3373" t="s">
        <v>743</v>
      </c>
      <c r="S3373" t="s">
        <v>795</v>
      </c>
      <c r="T3373" t="s">
        <v>16165</v>
      </c>
      <c r="U3373" t="s">
        <v>965</v>
      </c>
      <c r="V3373" t="s">
        <v>10638</v>
      </c>
      <c r="W3373" t="s">
        <v>970</v>
      </c>
      <c r="X3373" t="s">
        <v>16174</v>
      </c>
    </row>
    <row r="3374" spans="2:24" ht="11" outlineLevel="1" x14ac:dyDescent="0.15">
      <c r="B3374" t="s">
        <v>2487</v>
      </c>
      <c r="C3374" t="s">
        <v>1337</v>
      </c>
      <c r="D3374" t="s">
        <v>318</v>
      </c>
      <c r="E3374" t="s">
        <v>10959</v>
      </c>
      <c r="F3374" t="s">
        <v>12651</v>
      </c>
      <c r="G3374" t="s">
        <v>1294</v>
      </c>
      <c r="H3374" s="17">
        <v>42563</v>
      </c>
      <c r="I3374" s="15">
        <v>2016</v>
      </c>
      <c r="J3374" t="s">
        <v>10634</v>
      </c>
      <c r="K3374" s="5">
        <v>66050.45</v>
      </c>
      <c r="L3374" t="s">
        <v>967</v>
      </c>
      <c r="M3374" t="s">
        <v>985</v>
      </c>
      <c r="N3374" t="s">
        <v>10635</v>
      </c>
      <c r="O3374" t="s">
        <v>818</v>
      </c>
      <c r="P3374" t="s">
        <v>10671</v>
      </c>
      <c r="Q3374" t="s">
        <v>10671</v>
      </c>
      <c r="R3374" t="s">
        <v>743</v>
      </c>
      <c r="S3374" t="s">
        <v>795</v>
      </c>
      <c r="T3374" t="s">
        <v>16165</v>
      </c>
      <c r="U3374" t="s">
        <v>965</v>
      </c>
      <c r="V3374" t="s">
        <v>10638</v>
      </c>
      <c r="W3374" t="s">
        <v>970</v>
      </c>
      <c r="X3374" t="s">
        <v>16175</v>
      </c>
    </row>
    <row r="3375" spans="2:24" ht="11" outlineLevel="1" x14ac:dyDescent="0.15">
      <c r="B3375" t="s">
        <v>2487</v>
      </c>
      <c r="C3375" t="s">
        <v>1337</v>
      </c>
      <c r="D3375" t="s">
        <v>318</v>
      </c>
      <c r="E3375" t="s">
        <v>10935</v>
      </c>
      <c r="F3375" t="s">
        <v>12651</v>
      </c>
      <c r="G3375" t="s">
        <v>1294</v>
      </c>
      <c r="H3375" s="17">
        <v>42572</v>
      </c>
      <c r="I3375" s="15">
        <v>2016</v>
      </c>
      <c r="J3375" t="s">
        <v>10634</v>
      </c>
      <c r="K3375" s="5">
        <v>0</v>
      </c>
      <c r="L3375" t="s">
        <v>967</v>
      </c>
      <c r="M3375" t="s">
        <v>985</v>
      </c>
      <c r="N3375" t="s">
        <v>10635</v>
      </c>
      <c r="O3375" t="s">
        <v>818</v>
      </c>
      <c r="P3375" t="s">
        <v>10671</v>
      </c>
      <c r="Q3375" t="s">
        <v>10671</v>
      </c>
      <c r="R3375" t="s">
        <v>743</v>
      </c>
      <c r="S3375" t="s">
        <v>795</v>
      </c>
      <c r="T3375" t="s">
        <v>16165</v>
      </c>
      <c r="U3375" t="s">
        <v>965</v>
      </c>
      <c r="V3375" t="s">
        <v>10638</v>
      </c>
      <c r="W3375" t="s">
        <v>970</v>
      </c>
      <c r="X3375" t="s">
        <v>16176</v>
      </c>
    </row>
    <row r="3376" spans="2:24" ht="11" outlineLevel="1" x14ac:dyDescent="0.15">
      <c r="B3376" t="s">
        <v>2489</v>
      </c>
      <c r="C3376" t="s">
        <v>2490</v>
      </c>
      <c r="D3376" t="s">
        <v>171</v>
      </c>
      <c r="E3376" t="s">
        <v>10664</v>
      </c>
      <c r="F3376" t="s">
        <v>604</v>
      </c>
      <c r="G3376" t="s">
        <v>1088</v>
      </c>
      <c r="H3376" s="17">
        <v>45761</v>
      </c>
      <c r="I3376" s="15">
        <v>2025</v>
      </c>
      <c r="J3376" t="s">
        <v>10634</v>
      </c>
      <c r="K3376" s="5">
        <v>10456.57</v>
      </c>
      <c r="L3376" t="s">
        <v>967</v>
      </c>
      <c r="M3376" t="s">
        <v>985</v>
      </c>
      <c r="N3376" t="s">
        <v>10635</v>
      </c>
      <c r="O3376" t="s">
        <v>796</v>
      </c>
      <c r="P3376" t="s">
        <v>10885</v>
      </c>
      <c r="Q3376" t="s">
        <v>10671</v>
      </c>
      <c r="R3376" t="s">
        <v>755</v>
      </c>
      <c r="S3376" t="s">
        <v>795</v>
      </c>
      <c r="T3376" t="s">
        <v>16177</v>
      </c>
      <c r="U3376" t="s">
        <v>965</v>
      </c>
      <c r="V3376" t="s">
        <v>10638</v>
      </c>
      <c r="W3376" t="s">
        <v>970</v>
      </c>
      <c r="X3376" t="s">
        <v>16178</v>
      </c>
    </row>
    <row r="3377" spans="2:24" ht="11" outlineLevel="1" x14ac:dyDescent="0.15">
      <c r="B3377" t="s">
        <v>2489</v>
      </c>
      <c r="C3377" t="s">
        <v>2490</v>
      </c>
      <c r="D3377" t="s">
        <v>171</v>
      </c>
      <c r="E3377" t="s">
        <v>10643</v>
      </c>
      <c r="F3377" t="s">
        <v>604</v>
      </c>
      <c r="G3377" t="s">
        <v>1088</v>
      </c>
      <c r="H3377" s="17">
        <v>45771</v>
      </c>
      <c r="I3377" s="15">
        <v>2025</v>
      </c>
      <c r="J3377" t="s">
        <v>10634</v>
      </c>
      <c r="K3377" s="5">
        <v>9821.56</v>
      </c>
      <c r="L3377" t="s">
        <v>967</v>
      </c>
      <c r="M3377" t="s">
        <v>985</v>
      </c>
      <c r="N3377" t="s">
        <v>10635</v>
      </c>
      <c r="O3377" t="s">
        <v>796</v>
      </c>
      <c r="P3377" t="s">
        <v>10885</v>
      </c>
      <c r="Q3377" t="s">
        <v>10671</v>
      </c>
      <c r="R3377" t="s">
        <v>755</v>
      </c>
      <c r="S3377" t="s">
        <v>795</v>
      </c>
      <c r="T3377" t="s">
        <v>16177</v>
      </c>
      <c r="U3377" t="s">
        <v>965</v>
      </c>
      <c r="V3377" t="s">
        <v>10638</v>
      </c>
      <c r="W3377" t="s">
        <v>970</v>
      </c>
      <c r="X3377" t="s">
        <v>16179</v>
      </c>
    </row>
    <row r="3378" spans="2:24" ht="11" outlineLevel="1" x14ac:dyDescent="0.15">
      <c r="B3378" t="s">
        <v>2489</v>
      </c>
      <c r="C3378" t="s">
        <v>2490</v>
      </c>
      <c r="D3378" t="s">
        <v>171</v>
      </c>
      <c r="E3378" t="s">
        <v>10667</v>
      </c>
      <c r="F3378" t="s">
        <v>604</v>
      </c>
      <c r="G3378" t="s">
        <v>1088</v>
      </c>
      <c r="H3378" s="17">
        <v>45790</v>
      </c>
      <c r="I3378" s="15">
        <v>2025</v>
      </c>
      <c r="J3378" t="s">
        <v>10634</v>
      </c>
      <c r="K3378" s="5">
        <v>0</v>
      </c>
      <c r="L3378" t="s">
        <v>967</v>
      </c>
      <c r="M3378" t="s">
        <v>985</v>
      </c>
      <c r="N3378" t="s">
        <v>10635</v>
      </c>
      <c r="O3378" t="s">
        <v>796</v>
      </c>
      <c r="P3378" t="s">
        <v>10885</v>
      </c>
      <c r="Q3378" t="s">
        <v>10671</v>
      </c>
      <c r="R3378" t="s">
        <v>755</v>
      </c>
      <c r="S3378" t="s">
        <v>795</v>
      </c>
      <c r="T3378" t="s">
        <v>16180</v>
      </c>
      <c r="U3378" t="s">
        <v>965</v>
      </c>
      <c r="V3378" t="s">
        <v>10638</v>
      </c>
      <c r="W3378" t="s">
        <v>970</v>
      </c>
      <c r="X3378" t="s">
        <v>16181</v>
      </c>
    </row>
    <row r="3379" spans="2:24" ht="11" outlineLevel="1" x14ac:dyDescent="0.15">
      <c r="B3379" t="s">
        <v>2489</v>
      </c>
      <c r="C3379" t="s">
        <v>2490</v>
      </c>
      <c r="D3379" t="s">
        <v>171</v>
      </c>
      <c r="E3379" t="s">
        <v>10658</v>
      </c>
      <c r="F3379" t="s">
        <v>604</v>
      </c>
      <c r="G3379" t="s">
        <v>1088</v>
      </c>
      <c r="H3379" s="17">
        <v>45800</v>
      </c>
      <c r="I3379" s="15">
        <v>2025</v>
      </c>
      <c r="J3379" t="s">
        <v>10634</v>
      </c>
      <c r="K3379" s="5">
        <v>0</v>
      </c>
      <c r="L3379" t="s">
        <v>967</v>
      </c>
      <c r="M3379" t="s">
        <v>985</v>
      </c>
      <c r="N3379" t="s">
        <v>10635</v>
      </c>
      <c r="O3379" t="s">
        <v>796</v>
      </c>
      <c r="P3379" t="s">
        <v>10885</v>
      </c>
      <c r="Q3379" t="s">
        <v>10671</v>
      </c>
      <c r="R3379" t="s">
        <v>755</v>
      </c>
      <c r="S3379" t="s">
        <v>795</v>
      </c>
      <c r="T3379" t="s">
        <v>16180</v>
      </c>
      <c r="U3379" t="s">
        <v>965</v>
      </c>
      <c r="V3379" t="s">
        <v>10638</v>
      </c>
      <c r="W3379" t="s">
        <v>970</v>
      </c>
      <c r="X3379" t="s">
        <v>16182</v>
      </c>
    </row>
    <row r="3380" spans="2:24" ht="11" outlineLevel="1" x14ac:dyDescent="0.15">
      <c r="B3380" t="s">
        <v>2489</v>
      </c>
      <c r="C3380" t="s">
        <v>2490</v>
      </c>
      <c r="D3380" t="s">
        <v>171</v>
      </c>
      <c r="E3380" t="s">
        <v>10661</v>
      </c>
      <c r="F3380" t="s">
        <v>604</v>
      </c>
      <c r="G3380" t="s">
        <v>1088</v>
      </c>
      <c r="H3380" s="17">
        <v>45813</v>
      </c>
      <c r="I3380" s="15">
        <v>2025</v>
      </c>
      <c r="J3380" t="s">
        <v>10634</v>
      </c>
      <c r="K3380" s="5">
        <v>0</v>
      </c>
      <c r="L3380" t="s">
        <v>967</v>
      </c>
      <c r="M3380" t="s">
        <v>985</v>
      </c>
      <c r="N3380" t="s">
        <v>10635</v>
      </c>
      <c r="O3380" t="s">
        <v>796</v>
      </c>
      <c r="P3380" t="s">
        <v>10885</v>
      </c>
      <c r="Q3380" t="s">
        <v>10671</v>
      </c>
      <c r="R3380" t="s">
        <v>755</v>
      </c>
      <c r="S3380" t="s">
        <v>795</v>
      </c>
      <c r="T3380" t="s">
        <v>16177</v>
      </c>
      <c r="U3380" t="s">
        <v>965</v>
      </c>
      <c r="V3380" t="s">
        <v>10638</v>
      </c>
      <c r="W3380" t="s">
        <v>970</v>
      </c>
      <c r="X3380" t="s">
        <v>16183</v>
      </c>
    </row>
    <row r="3381" spans="2:24" ht="11" outlineLevel="1" x14ac:dyDescent="0.15">
      <c r="B3381" t="s">
        <v>2489</v>
      </c>
      <c r="C3381" t="s">
        <v>2490</v>
      </c>
      <c r="D3381" t="s">
        <v>171</v>
      </c>
      <c r="E3381" t="s">
        <v>10649</v>
      </c>
      <c r="F3381" t="s">
        <v>604</v>
      </c>
      <c r="G3381" t="s">
        <v>1088</v>
      </c>
      <c r="H3381" s="17">
        <v>45713</v>
      </c>
      <c r="I3381" s="15">
        <v>2025</v>
      </c>
      <c r="J3381" t="s">
        <v>10634</v>
      </c>
      <c r="K3381" s="5">
        <v>638763</v>
      </c>
      <c r="L3381" t="s">
        <v>967</v>
      </c>
      <c r="M3381" t="s">
        <v>985</v>
      </c>
      <c r="N3381" t="s">
        <v>10635</v>
      </c>
      <c r="O3381" t="s">
        <v>796</v>
      </c>
      <c r="P3381" t="s">
        <v>10885</v>
      </c>
      <c r="Q3381" t="s">
        <v>10671</v>
      </c>
      <c r="R3381" t="s">
        <v>755</v>
      </c>
      <c r="S3381" t="s">
        <v>795</v>
      </c>
      <c r="T3381" t="s">
        <v>16184</v>
      </c>
      <c r="U3381" t="s">
        <v>965</v>
      </c>
      <c r="V3381" t="s">
        <v>10638</v>
      </c>
      <c r="W3381" t="s">
        <v>970</v>
      </c>
      <c r="X3381" t="s">
        <v>16185</v>
      </c>
    </row>
    <row r="3382" spans="2:24" ht="11" outlineLevel="1" x14ac:dyDescent="0.15">
      <c r="B3382" t="s">
        <v>2489</v>
      </c>
      <c r="C3382" t="s">
        <v>2490</v>
      </c>
      <c r="D3382" t="s">
        <v>171</v>
      </c>
      <c r="E3382" t="s">
        <v>10632</v>
      </c>
      <c r="F3382" t="s">
        <v>604</v>
      </c>
      <c r="G3382" t="s">
        <v>1088</v>
      </c>
      <c r="H3382" s="17">
        <v>45782</v>
      </c>
      <c r="I3382" s="15">
        <v>2025</v>
      </c>
      <c r="J3382" t="s">
        <v>10634</v>
      </c>
      <c r="K3382" s="5">
        <v>0</v>
      </c>
      <c r="L3382" t="s">
        <v>967</v>
      </c>
      <c r="M3382" t="s">
        <v>985</v>
      </c>
      <c r="N3382" t="s">
        <v>10635</v>
      </c>
      <c r="O3382" t="s">
        <v>796</v>
      </c>
      <c r="P3382" t="s">
        <v>10885</v>
      </c>
      <c r="Q3382" t="s">
        <v>10671</v>
      </c>
      <c r="R3382" t="s">
        <v>755</v>
      </c>
      <c r="S3382" t="s">
        <v>795</v>
      </c>
      <c r="T3382" t="s">
        <v>16177</v>
      </c>
      <c r="U3382" t="s">
        <v>965</v>
      </c>
      <c r="V3382" t="s">
        <v>10638</v>
      </c>
      <c r="W3382" t="s">
        <v>970</v>
      </c>
      <c r="X3382" t="s">
        <v>16186</v>
      </c>
    </row>
    <row r="3383" spans="2:24" ht="11" outlineLevel="1" x14ac:dyDescent="0.15">
      <c r="B3383" t="s">
        <v>2489</v>
      </c>
      <c r="C3383" t="s">
        <v>2490</v>
      </c>
      <c r="D3383" t="s">
        <v>171</v>
      </c>
      <c r="E3383" t="s">
        <v>10652</v>
      </c>
      <c r="F3383" t="s">
        <v>604</v>
      </c>
      <c r="G3383" t="s">
        <v>1088</v>
      </c>
      <c r="H3383" s="17">
        <v>45747</v>
      </c>
      <c r="I3383" s="15">
        <v>2025</v>
      </c>
      <c r="J3383" t="s">
        <v>10634</v>
      </c>
      <c r="K3383" s="5">
        <v>0</v>
      </c>
      <c r="L3383" t="s">
        <v>967</v>
      </c>
      <c r="M3383" t="s">
        <v>985</v>
      </c>
      <c r="N3383" t="s">
        <v>10635</v>
      </c>
      <c r="O3383" t="s">
        <v>796</v>
      </c>
      <c r="P3383" t="s">
        <v>10885</v>
      </c>
      <c r="Q3383" t="s">
        <v>10671</v>
      </c>
      <c r="R3383" t="s">
        <v>755</v>
      </c>
      <c r="S3383" t="s">
        <v>795</v>
      </c>
      <c r="T3383" t="s">
        <v>16180</v>
      </c>
      <c r="U3383" t="s">
        <v>965</v>
      </c>
      <c r="V3383" t="s">
        <v>10638</v>
      </c>
      <c r="W3383" t="s">
        <v>970</v>
      </c>
      <c r="X3383" t="s">
        <v>16187</v>
      </c>
    </row>
    <row r="3384" spans="2:24" ht="11" outlineLevel="1" x14ac:dyDescent="0.15">
      <c r="B3384" t="s">
        <v>2492</v>
      </c>
      <c r="C3384" t="s">
        <v>2493</v>
      </c>
      <c r="D3384" t="s">
        <v>303</v>
      </c>
      <c r="E3384" t="s">
        <v>10632</v>
      </c>
      <c r="F3384" t="s">
        <v>685</v>
      </c>
      <c r="G3384" t="s">
        <v>2058</v>
      </c>
      <c r="H3384" s="17">
        <v>45874</v>
      </c>
      <c r="I3384" s="15">
        <v>2025</v>
      </c>
      <c r="J3384" t="s">
        <v>10634</v>
      </c>
      <c r="K3384" s="5">
        <v>63197</v>
      </c>
      <c r="L3384" t="s">
        <v>967</v>
      </c>
      <c r="M3384" t="s">
        <v>1903</v>
      </c>
      <c r="N3384" t="s">
        <v>10635</v>
      </c>
      <c r="O3384" t="s">
        <v>825</v>
      </c>
      <c r="P3384" t="s">
        <v>13376</v>
      </c>
      <c r="Q3384" t="s">
        <v>11435</v>
      </c>
      <c r="R3384" t="s">
        <v>740</v>
      </c>
      <c r="S3384" t="s">
        <v>795</v>
      </c>
      <c r="T3384" t="s">
        <v>16188</v>
      </c>
      <c r="U3384" t="s">
        <v>965</v>
      </c>
      <c r="V3384" t="s">
        <v>10638</v>
      </c>
      <c r="W3384" t="s">
        <v>970</v>
      </c>
      <c r="X3384" t="s">
        <v>16189</v>
      </c>
    </row>
    <row r="3385" spans="2:24" ht="11" outlineLevel="1" x14ac:dyDescent="0.15">
      <c r="B3385" t="s">
        <v>2492</v>
      </c>
      <c r="C3385" t="s">
        <v>2493</v>
      </c>
      <c r="D3385" t="s">
        <v>303</v>
      </c>
      <c r="E3385" t="s">
        <v>10649</v>
      </c>
      <c r="F3385" t="s">
        <v>685</v>
      </c>
      <c r="G3385" t="s">
        <v>2058</v>
      </c>
      <c r="H3385" s="17">
        <v>45503</v>
      </c>
      <c r="I3385" s="15">
        <v>2024</v>
      </c>
      <c r="J3385" t="s">
        <v>10634</v>
      </c>
      <c r="K3385" s="5">
        <v>62205</v>
      </c>
      <c r="L3385" t="s">
        <v>967</v>
      </c>
      <c r="M3385" t="s">
        <v>1903</v>
      </c>
      <c r="N3385" t="s">
        <v>10635</v>
      </c>
      <c r="O3385" t="s">
        <v>825</v>
      </c>
      <c r="P3385" t="s">
        <v>13376</v>
      </c>
      <c r="Q3385" t="s">
        <v>11435</v>
      </c>
      <c r="R3385" t="s">
        <v>740</v>
      </c>
      <c r="S3385" t="s">
        <v>795</v>
      </c>
      <c r="T3385" t="s">
        <v>16190</v>
      </c>
      <c r="U3385" t="s">
        <v>965</v>
      </c>
      <c r="V3385" t="s">
        <v>10638</v>
      </c>
      <c r="W3385" t="s">
        <v>970</v>
      </c>
      <c r="X3385" t="s">
        <v>16191</v>
      </c>
    </row>
    <row r="3386" spans="2:24" ht="11" outlineLevel="1" x14ac:dyDescent="0.15">
      <c r="B3386" t="s">
        <v>2492</v>
      </c>
      <c r="C3386" t="s">
        <v>2493</v>
      </c>
      <c r="D3386" t="s">
        <v>303</v>
      </c>
      <c r="E3386" t="s">
        <v>10664</v>
      </c>
      <c r="F3386" t="s">
        <v>685</v>
      </c>
      <c r="G3386" t="s">
        <v>2058</v>
      </c>
      <c r="H3386" s="17">
        <v>45700</v>
      </c>
      <c r="I3386" s="15">
        <v>2025</v>
      </c>
      <c r="J3386" t="s">
        <v>10634</v>
      </c>
      <c r="K3386" s="5">
        <v>447890.8</v>
      </c>
      <c r="L3386" t="s">
        <v>967</v>
      </c>
      <c r="M3386" t="s">
        <v>1903</v>
      </c>
      <c r="N3386" t="s">
        <v>10635</v>
      </c>
      <c r="O3386" t="s">
        <v>825</v>
      </c>
      <c r="P3386" t="s">
        <v>13376</v>
      </c>
      <c r="Q3386" t="s">
        <v>11435</v>
      </c>
      <c r="R3386" t="s">
        <v>740</v>
      </c>
      <c r="S3386" t="s">
        <v>795</v>
      </c>
      <c r="T3386" t="s">
        <v>16188</v>
      </c>
      <c r="U3386" t="s">
        <v>965</v>
      </c>
      <c r="V3386" t="s">
        <v>10638</v>
      </c>
      <c r="W3386" t="s">
        <v>970</v>
      </c>
      <c r="X3386" t="s">
        <v>16192</v>
      </c>
    </row>
    <row r="3387" spans="2:24" ht="11" outlineLevel="1" x14ac:dyDescent="0.15">
      <c r="B3387" t="s">
        <v>2492</v>
      </c>
      <c r="C3387" t="s">
        <v>2493</v>
      </c>
      <c r="D3387" t="s">
        <v>303</v>
      </c>
      <c r="E3387" t="s">
        <v>10652</v>
      </c>
      <c r="F3387" t="s">
        <v>685</v>
      </c>
      <c r="G3387" t="s">
        <v>2058</v>
      </c>
      <c r="H3387" s="17">
        <v>45547</v>
      </c>
      <c r="I3387" s="15">
        <v>2024</v>
      </c>
      <c r="J3387" t="s">
        <v>10634</v>
      </c>
      <c r="K3387" s="5">
        <v>22250</v>
      </c>
      <c r="L3387" t="s">
        <v>967</v>
      </c>
      <c r="M3387" t="s">
        <v>1903</v>
      </c>
      <c r="N3387" t="s">
        <v>10635</v>
      </c>
      <c r="O3387" t="s">
        <v>825</v>
      </c>
      <c r="P3387" t="s">
        <v>13376</v>
      </c>
      <c r="Q3387" t="s">
        <v>11435</v>
      </c>
      <c r="R3387" t="s">
        <v>740</v>
      </c>
      <c r="S3387" t="s">
        <v>795</v>
      </c>
      <c r="T3387" t="s">
        <v>16193</v>
      </c>
      <c r="U3387" t="s">
        <v>965</v>
      </c>
      <c r="V3387" t="s">
        <v>10638</v>
      </c>
      <c r="W3387" t="s">
        <v>970</v>
      </c>
      <c r="X3387" t="s">
        <v>16194</v>
      </c>
    </row>
    <row r="3388" spans="2:24" ht="11" outlineLevel="1" x14ac:dyDescent="0.15">
      <c r="B3388" t="s">
        <v>2492</v>
      </c>
      <c r="C3388" t="s">
        <v>2493</v>
      </c>
      <c r="D3388" t="s">
        <v>303</v>
      </c>
      <c r="E3388" t="s">
        <v>10643</v>
      </c>
      <c r="F3388" t="s">
        <v>685</v>
      </c>
      <c r="G3388" t="s">
        <v>2058</v>
      </c>
      <c r="H3388" s="17">
        <v>45834</v>
      </c>
      <c r="I3388" s="15">
        <v>2025</v>
      </c>
      <c r="J3388" t="s">
        <v>10634</v>
      </c>
      <c r="K3388" s="5">
        <v>62801.96</v>
      </c>
      <c r="L3388" t="s">
        <v>967</v>
      </c>
      <c r="M3388" t="s">
        <v>1903</v>
      </c>
      <c r="N3388" t="s">
        <v>10635</v>
      </c>
      <c r="O3388" t="s">
        <v>825</v>
      </c>
      <c r="P3388" t="s">
        <v>13376</v>
      </c>
      <c r="Q3388" t="s">
        <v>11435</v>
      </c>
      <c r="R3388" t="s">
        <v>740</v>
      </c>
      <c r="S3388" t="s">
        <v>795</v>
      </c>
      <c r="T3388" t="s">
        <v>16195</v>
      </c>
      <c r="U3388" t="s">
        <v>965</v>
      </c>
      <c r="V3388" t="s">
        <v>10638</v>
      </c>
      <c r="W3388" t="s">
        <v>970</v>
      </c>
      <c r="X3388" t="s">
        <v>16196</v>
      </c>
    </row>
    <row r="3389" spans="2:24" ht="11" outlineLevel="1" x14ac:dyDescent="0.15">
      <c r="B3389" t="s">
        <v>2495</v>
      </c>
      <c r="C3389" t="s">
        <v>2496</v>
      </c>
      <c r="D3389" t="s">
        <v>248</v>
      </c>
      <c r="E3389" t="s">
        <v>10649</v>
      </c>
      <c r="F3389" t="s">
        <v>15827</v>
      </c>
      <c r="G3389" t="s">
        <v>2293</v>
      </c>
      <c r="H3389" s="17">
        <v>44012</v>
      </c>
      <c r="I3389" s="15">
        <v>2020</v>
      </c>
      <c r="J3389" t="s">
        <v>10634</v>
      </c>
      <c r="K3389" s="5">
        <v>675000</v>
      </c>
      <c r="L3389" t="s">
        <v>967</v>
      </c>
      <c r="M3389" t="s">
        <v>985</v>
      </c>
      <c r="N3389" t="s">
        <v>10635</v>
      </c>
      <c r="O3389" t="s">
        <v>818</v>
      </c>
      <c r="P3389" t="s">
        <v>11434</v>
      </c>
      <c r="R3389" t="s">
        <v>740</v>
      </c>
      <c r="S3389" t="s">
        <v>795</v>
      </c>
      <c r="T3389" t="s">
        <v>16197</v>
      </c>
      <c r="U3389" t="s">
        <v>965</v>
      </c>
      <c r="V3389" t="s">
        <v>10638</v>
      </c>
      <c r="W3389" t="s">
        <v>970</v>
      </c>
      <c r="X3389" t="s">
        <v>16198</v>
      </c>
    </row>
    <row r="3390" spans="2:24" ht="11" outlineLevel="1" x14ac:dyDescent="0.15">
      <c r="B3390" t="s">
        <v>2495</v>
      </c>
      <c r="C3390" t="s">
        <v>2496</v>
      </c>
      <c r="D3390" t="s">
        <v>248</v>
      </c>
      <c r="E3390" t="s">
        <v>10652</v>
      </c>
      <c r="F3390" t="s">
        <v>15827</v>
      </c>
      <c r="G3390" t="s">
        <v>2293</v>
      </c>
      <c r="H3390" s="17">
        <v>44508</v>
      </c>
      <c r="I3390" s="15">
        <v>2022</v>
      </c>
      <c r="J3390" t="s">
        <v>10634</v>
      </c>
      <c r="K3390" s="5">
        <v>-17114.59</v>
      </c>
      <c r="L3390" t="s">
        <v>967</v>
      </c>
      <c r="M3390" t="s">
        <v>985</v>
      </c>
      <c r="N3390" t="s">
        <v>10635</v>
      </c>
      <c r="O3390" t="s">
        <v>818</v>
      </c>
      <c r="P3390" t="s">
        <v>11434</v>
      </c>
      <c r="R3390" t="s">
        <v>740</v>
      </c>
      <c r="S3390" t="s">
        <v>795</v>
      </c>
      <c r="T3390" t="s">
        <v>16199</v>
      </c>
      <c r="U3390" t="s">
        <v>965</v>
      </c>
      <c r="V3390" t="s">
        <v>10638</v>
      </c>
      <c r="W3390" t="s">
        <v>970</v>
      </c>
      <c r="X3390" t="s">
        <v>16200</v>
      </c>
    </row>
    <row r="3391" spans="2:24" ht="11" outlineLevel="1" x14ac:dyDescent="0.15">
      <c r="B3391" t="s">
        <v>2498</v>
      </c>
      <c r="C3391" t="s">
        <v>2499</v>
      </c>
      <c r="D3391" t="s">
        <v>237</v>
      </c>
      <c r="E3391" t="s">
        <v>10649</v>
      </c>
      <c r="F3391" t="s">
        <v>14208</v>
      </c>
      <c r="G3391" t="s">
        <v>1702</v>
      </c>
      <c r="H3391" s="17">
        <v>43881</v>
      </c>
      <c r="I3391" s="15">
        <v>2020</v>
      </c>
      <c r="J3391" t="s">
        <v>10634</v>
      </c>
      <c r="K3391" s="5">
        <v>352192</v>
      </c>
      <c r="L3391" t="s">
        <v>967</v>
      </c>
      <c r="M3391" t="s">
        <v>985</v>
      </c>
      <c r="N3391" t="s">
        <v>10635</v>
      </c>
      <c r="O3391" t="s">
        <v>825</v>
      </c>
      <c r="P3391" t="s">
        <v>13376</v>
      </c>
      <c r="Q3391" t="s">
        <v>13376</v>
      </c>
      <c r="R3391" t="s">
        <v>740</v>
      </c>
      <c r="S3391" t="s">
        <v>795</v>
      </c>
      <c r="T3391" t="s">
        <v>16201</v>
      </c>
      <c r="U3391" t="s">
        <v>965</v>
      </c>
      <c r="V3391" t="s">
        <v>10638</v>
      </c>
      <c r="W3391" t="s">
        <v>970</v>
      </c>
      <c r="X3391" t="s">
        <v>16202</v>
      </c>
    </row>
    <row r="3392" spans="2:24" ht="11" outlineLevel="1" x14ac:dyDescent="0.15">
      <c r="B3392" t="s">
        <v>2498</v>
      </c>
      <c r="C3392" t="s">
        <v>2499</v>
      </c>
      <c r="D3392" t="s">
        <v>237</v>
      </c>
      <c r="E3392" t="s">
        <v>10664</v>
      </c>
      <c r="F3392" t="s">
        <v>14208</v>
      </c>
      <c r="G3392" t="s">
        <v>1702</v>
      </c>
      <c r="H3392" s="17">
        <v>43958</v>
      </c>
      <c r="I3392" s="15">
        <v>2020</v>
      </c>
      <c r="J3392" t="s">
        <v>10634</v>
      </c>
      <c r="K3392" s="5">
        <v>43128.639999999999</v>
      </c>
      <c r="L3392" t="s">
        <v>967</v>
      </c>
      <c r="M3392" t="s">
        <v>985</v>
      </c>
      <c r="N3392" t="s">
        <v>10635</v>
      </c>
      <c r="O3392" t="s">
        <v>825</v>
      </c>
      <c r="P3392" t="s">
        <v>13376</v>
      </c>
      <c r="Q3392" t="s">
        <v>13376</v>
      </c>
      <c r="R3392" t="s">
        <v>740</v>
      </c>
      <c r="S3392" t="s">
        <v>795</v>
      </c>
      <c r="T3392" t="s">
        <v>16201</v>
      </c>
      <c r="U3392" t="s">
        <v>965</v>
      </c>
      <c r="V3392" t="s">
        <v>10638</v>
      </c>
      <c r="W3392" t="s">
        <v>970</v>
      </c>
      <c r="X3392" t="s">
        <v>16203</v>
      </c>
    </row>
    <row r="3393" spans="2:24" ht="11" outlineLevel="1" x14ac:dyDescent="0.15">
      <c r="B3393" t="s">
        <v>2498</v>
      </c>
      <c r="C3393" t="s">
        <v>2499</v>
      </c>
      <c r="D3393" t="s">
        <v>237</v>
      </c>
      <c r="E3393" t="s">
        <v>10652</v>
      </c>
      <c r="F3393" t="s">
        <v>14208</v>
      </c>
      <c r="G3393" t="s">
        <v>1702</v>
      </c>
      <c r="H3393" s="17">
        <v>43917</v>
      </c>
      <c r="I3393" s="15">
        <v>2020</v>
      </c>
      <c r="J3393" t="s">
        <v>10634</v>
      </c>
      <c r="K3393" s="5">
        <v>257582</v>
      </c>
      <c r="L3393" t="s">
        <v>967</v>
      </c>
      <c r="M3393" t="s">
        <v>985</v>
      </c>
      <c r="N3393" t="s">
        <v>10635</v>
      </c>
      <c r="O3393" t="s">
        <v>825</v>
      </c>
      <c r="P3393" t="s">
        <v>13376</v>
      </c>
      <c r="Q3393" t="s">
        <v>13376</v>
      </c>
      <c r="R3393" t="s">
        <v>740</v>
      </c>
      <c r="S3393" t="s">
        <v>795</v>
      </c>
      <c r="T3393" t="s">
        <v>16201</v>
      </c>
      <c r="U3393" t="s">
        <v>965</v>
      </c>
      <c r="V3393" t="s">
        <v>10638</v>
      </c>
      <c r="W3393" t="s">
        <v>970</v>
      </c>
      <c r="X3393" t="s">
        <v>16204</v>
      </c>
    </row>
    <row r="3394" spans="2:24" ht="11" outlineLevel="1" x14ac:dyDescent="0.15">
      <c r="B3394" t="s">
        <v>2501</v>
      </c>
      <c r="C3394" t="s">
        <v>2502</v>
      </c>
      <c r="D3394" t="s">
        <v>179</v>
      </c>
      <c r="E3394" t="s">
        <v>10664</v>
      </c>
      <c r="F3394" t="s">
        <v>12674</v>
      </c>
      <c r="G3394" t="s">
        <v>1299</v>
      </c>
      <c r="H3394" s="17">
        <v>43520</v>
      </c>
      <c r="I3394" s="15">
        <v>2019</v>
      </c>
      <c r="J3394" t="s">
        <v>10634</v>
      </c>
      <c r="K3394" s="5">
        <v>0</v>
      </c>
      <c r="L3394" t="s">
        <v>967</v>
      </c>
      <c r="M3394" t="s">
        <v>985</v>
      </c>
      <c r="N3394" t="s">
        <v>10635</v>
      </c>
      <c r="O3394" t="s">
        <v>818</v>
      </c>
      <c r="P3394" t="s">
        <v>10671</v>
      </c>
      <c r="Q3394" t="s">
        <v>10671</v>
      </c>
      <c r="R3394" t="s">
        <v>739</v>
      </c>
      <c r="S3394" t="s">
        <v>795</v>
      </c>
      <c r="T3394" t="s">
        <v>13012</v>
      </c>
      <c r="U3394" t="s">
        <v>965</v>
      </c>
      <c r="V3394" t="s">
        <v>10638</v>
      </c>
      <c r="W3394" t="s">
        <v>970</v>
      </c>
      <c r="X3394" t="s">
        <v>16205</v>
      </c>
    </row>
    <row r="3395" spans="2:24" ht="11" outlineLevel="1" x14ac:dyDescent="0.15">
      <c r="B3395" t="s">
        <v>2501</v>
      </c>
      <c r="C3395" t="s">
        <v>2502</v>
      </c>
      <c r="D3395" t="s">
        <v>179</v>
      </c>
      <c r="E3395" t="s">
        <v>10632</v>
      </c>
      <c r="F3395" t="s">
        <v>12674</v>
      </c>
      <c r="G3395" t="s">
        <v>1299</v>
      </c>
      <c r="H3395" s="17">
        <v>43571</v>
      </c>
      <c r="I3395" s="15">
        <v>2019</v>
      </c>
      <c r="J3395" t="s">
        <v>10634</v>
      </c>
      <c r="K3395" s="5">
        <v>0</v>
      </c>
      <c r="L3395" t="s">
        <v>967</v>
      </c>
      <c r="M3395" t="s">
        <v>985</v>
      </c>
      <c r="N3395" t="s">
        <v>10635</v>
      </c>
      <c r="O3395" t="s">
        <v>818</v>
      </c>
      <c r="P3395" t="s">
        <v>10671</v>
      </c>
      <c r="Q3395" t="s">
        <v>10671</v>
      </c>
      <c r="R3395" t="s">
        <v>739</v>
      </c>
      <c r="S3395" t="s">
        <v>795</v>
      </c>
      <c r="T3395" t="s">
        <v>13012</v>
      </c>
      <c r="U3395" t="s">
        <v>965</v>
      </c>
      <c r="V3395" t="s">
        <v>10638</v>
      </c>
      <c r="W3395" t="s">
        <v>970</v>
      </c>
      <c r="X3395" t="s">
        <v>16206</v>
      </c>
    </row>
    <row r="3396" spans="2:24" ht="11" outlineLevel="1" x14ac:dyDescent="0.15">
      <c r="B3396" t="s">
        <v>2501</v>
      </c>
      <c r="C3396" t="s">
        <v>2502</v>
      </c>
      <c r="D3396" t="s">
        <v>179</v>
      </c>
      <c r="E3396" t="s">
        <v>10643</v>
      </c>
      <c r="F3396" t="s">
        <v>12674</v>
      </c>
      <c r="G3396" t="s">
        <v>1299</v>
      </c>
      <c r="H3396" s="17">
        <v>43538</v>
      </c>
      <c r="I3396" s="15">
        <v>2019</v>
      </c>
      <c r="J3396" t="s">
        <v>10634</v>
      </c>
      <c r="K3396" s="5">
        <v>0</v>
      </c>
      <c r="L3396" t="s">
        <v>967</v>
      </c>
      <c r="M3396" t="s">
        <v>985</v>
      </c>
      <c r="N3396" t="s">
        <v>10635</v>
      </c>
      <c r="O3396" t="s">
        <v>818</v>
      </c>
      <c r="P3396" t="s">
        <v>10671</v>
      </c>
      <c r="Q3396" t="s">
        <v>10671</v>
      </c>
      <c r="R3396" t="s">
        <v>739</v>
      </c>
      <c r="S3396" t="s">
        <v>795</v>
      </c>
      <c r="T3396" t="s">
        <v>13012</v>
      </c>
      <c r="U3396" t="s">
        <v>965</v>
      </c>
      <c r="V3396" t="s">
        <v>10638</v>
      </c>
      <c r="W3396" t="s">
        <v>970</v>
      </c>
      <c r="X3396" t="s">
        <v>16207</v>
      </c>
    </row>
    <row r="3397" spans="2:24" ht="11" outlineLevel="1" x14ac:dyDescent="0.15">
      <c r="B3397" t="s">
        <v>2501</v>
      </c>
      <c r="C3397" t="s">
        <v>2502</v>
      </c>
      <c r="D3397" t="s">
        <v>179</v>
      </c>
      <c r="E3397" t="s">
        <v>10661</v>
      </c>
      <c r="F3397" t="s">
        <v>12674</v>
      </c>
      <c r="G3397" t="s">
        <v>1299</v>
      </c>
      <c r="H3397" s="17">
        <v>43675</v>
      </c>
      <c r="I3397" s="15">
        <v>2019</v>
      </c>
      <c r="J3397" t="s">
        <v>10634</v>
      </c>
      <c r="K3397" s="5">
        <v>-127145.35</v>
      </c>
      <c r="L3397" t="s">
        <v>967</v>
      </c>
      <c r="M3397" t="s">
        <v>985</v>
      </c>
      <c r="N3397" t="s">
        <v>10635</v>
      </c>
      <c r="O3397" t="s">
        <v>818</v>
      </c>
      <c r="P3397" t="s">
        <v>10671</v>
      </c>
      <c r="Q3397" t="s">
        <v>10671</v>
      </c>
      <c r="R3397" t="s">
        <v>739</v>
      </c>
      <c r="S3397" t="s">
        <v>795</v>
      </c>
      <c r="T3397" t="s">
        <v>13012</v>
      </c>
      <c r="U3397" t="s">
        <v>965</v>
      </c>
      <c r="V3397" t="s">
        <v>10638</v>
      </c>
      <c r="W3397" t="s">
        <v>970</v>
      </c>
      <c r="X3397" t="s">
        <v>16208</v>
      </c>
    </row>
    <row r="3398" spans="2:24" ht="11" outlineLevel="1" x14ac:dyDescent="0.15">
      <c r="B3398" t="s">
        <v>2501</v>
      </c>
      <c r="C3398" t="s">
        <v>2502</v>
      </c>
      <c r="D3398" t="s">
        <v>179</v>
      </c>
      <c r="E3398" t="s">
        <v>10667</v>
      </c>
      <c r="F3398" t="s">
        <v>12674</v>
      </c>
      <c r="G3398" t="s">
        <v>1299</v>
      </c>
      <c r="H3398" s="17">
        <v>43579</v>
      </c>
      <c r="I3398" s="15">
        <v>2019</v>
      </c>
      <c r="J3398" t="s">
        <v>10634</v>
      </c>
      <c r="K3398" s="5">
        <v>0</v>
      </c>
      <c r="L3398" t="s">
        <v>967</v>
      </c>
      <c r="M3398" t="s">
        <v>985</v>
      </c>
      <c r="N3398" t="s">
        <v>10635</v>
      </c>
      <c r="O3398" t="s">
        <v>818</v>
      </c>
      <c r="P3398" t="s">
        <v>10671</v>
      </c>
      <c r="Q3398" t="s">
        <v>10671</v>
      </c>
      <c r="R3398" t="s">
        <v>739</v>
      </c>
      <c r="S3398" t="s">
        <v>795</v>
      </c>
      <c r="T3398" t="s">
        <v>13012</v>
      </c>
      <c r="U3398" t="s">
        <v>965</v>
      </c>
      <c r="V3398" t="s">
        <v>10638</v>
      </c>
      <c r="W3398" t="s">
        <v>970</v>
      </c>
      <c r="X3398" t="s">
        <v>16209</v>
      </c>
    </row>
    <row r="3399" spans="2:24" ht="11" outlineLevel="1" x14ac:dyDescent="0.15">
      <c r="B3399" t="s">
        <v>2501</v>
      </c>
      <c r="C3399" t="s">
        <v>2502</v>
      </c>
      <c r="D3399" t="s">
        <v>179</v>
      </c>
      <c r="E3399" t="s">
        <v>10658</v>
      </c>
      <c r="F3399" t="s">
        <v>12674</v>
      </c>
      <c r="G3399" t="s">
        <v>1299</v>
      </c>
      <c r="H3399" s="17">
        <v>43601</v>
      </c>
      <c r="I3399" s="15">
        <v>2019</v>
      </c>
      <c r="J3399" t="s">
        <v>10634</v>
      </c>
      <c r="K3399" s="5">
        <v>0</v>
      </c>
      <c r="L3399" t="s">
        <v>967</v>
      </c>
      <c r="M3399" t="s">
        <v>985</v>
      </c>
      <c r="N3399" t="s">
        <v>10635</v>
      </c>
      <c r="O3399" t="s">
        <v>818</v>
      </c>
      <c r="P3399" t="s">
        <v>10671</v>
      </c>
      <c r="Q3399" t="s">
        <v>10671</v>
      </c>
      <c r="R3399" t="s">
        <v>739</v>
      </c>
      <c r="S3399" t="s">
        <v>795</v>
      </c>
      <c r="T3399" t="s">
        <v>13012</v>
      </c>
      <c r="U3399" t="s">
        <v>965</v>
      </c>
      <c r="V3399" t="s">
        <v>10638</v>
      </c>
      <c r="W3399" t="s">
        <v>970</v>
      </c>
      <c r="X3399" t="s">
        <v>16210</v>
      </c>
    </row>
    <row r="3400" spans="2:24" ht="11" outlineLevel="1" x14ac:dyDescent="0.15">
      <c r="B3400" t="s">
        <v>2501</v>
      </c>
      <c r="C3400" t="s">
        <v>2502</v>
      </c>
      <c r="D3400" t="s">
        <v>179</v>
      </c>
      <c r="E3400" t="s">
        <v>10649</v>
      </c>
      <c r="F3400" t="s">
        <v>12674</v>
      </c>
      <c r="G3400" t="s">
        <v>1299</v>
      </c>
      <c r="H3400" s="17">
        <v>43361</v>
      </c>
      <c r="I3400" s="15">
        <v>2018</v>
      </c>
      <c r="J3400" t="s">
        <v>10634</v>
      </c>
      <c r="K3400" s="5">
        <v>777734</v>
      </c>
      <c r="L3400" t="s">
        <v>967</v>
      </c>
      <c r="M3400" t="s">
        <v>985</v>
      </c>
      <c r="N3400" t="s">
        <v>10635</v>
      </c>
      <c r="O3400" t="s">
        <v>818</v>
      </c>
      <c r="P3400" t="s">
        <v>10671</v>
      </c>
      <c r="Q3400" t="s">
        <v>10671</v>
      </c>
      <c r="R3400" t="s">
        <v>739</v>
      </c>
      <c r="S3400" t="s">
        <v>795</v>
      </c>
      <c r="T3400" t="s">
        <v>13012</v>
      </c>
      <c r="U3400" t="s">
        <v>965</v>
      </c>
      <c r="V3400" t="s">
        <v>10638</v>
      </c>
      <c r="W3400" t="s">
        <v>970</v>
      </c>
      <c r="X3400" t="s">
        <v>16211</v>
      </c>
    </row>
    <row r="3401" spans="2:24" ht="11" outlineLevel="1" x14ac:dyDescent="0.15">
      <c r="B3401" t="s">
        <v>2501</v>
      </c>
      <c r="C3401" t="s">
        <v>2502</v>
      </c>
      <c r="D3401" t="s">
        <v>179</v>
      </c>
      <c r="E3401" t="s">
        <v>10652</v>
      </c>
      <c r="F3401" t="s">
        <v>12674</v>
      </c>
      <c r="G3401" t="s">
        <v>1299</v>
      </c>
      <c r="H3401" s="17">
        <v>43487</v>
      </c>
      <c r="I3401" s="15">
        <v>2019</v>
      </c>
      <c r="J3401" t="s">
        <v>10634</v>
      </c>
      <c r="K3401" s="5">
        <v>0</v>
      </c>
      <c r="L3401" t="s">
        <v>967</v>
      </c>
      <c r="M3401" t="s">
        <v>985</v>
      </c>
      <c r="N3401" t="s">
        <v>10635</v>
      </c>
      <c r="O3401" t="s">
        <v>818</v>
      </c>
      <c r="P3401" t="s">
        <v>10671</v>
      </c>
      <c r="Q3401" t="s">
        <v>10671</v>
      </c>
      <c r="R3401" t="s">
        <v>739</v>
      </c>
      <c r="S3401" t="s">
        <v>795</v>
      </c>
      <c r="T3401" t="s">
        <v>13012</v>
      </c>
      <c r="U3401" t="s">
        <v>965</v>
      </c>
      <c r="V3401" t="s">
        <v>10638</v>
      </c>
      <c r="W3401" t="s">
        <v>970</v>
      </c>
      <c r="X3401" t="s">
        <v>16212</v>
      </c>
    </row>
    <row r="3402" spans="2:24" ht="11" outlineLevel="1" x14ac:dyDescent="0.15">
      <c r="B3402" t="s">
        <v>2504</v>
      </c>
      <c r="C3402" t="s">
        <v>2505</v>
      </c>
      <c r="E3402" t="s">
        <v>10649</v>
      </c>
      <c r="F3402" t="s">
        <v>2506</v>
      </c>
      <c r="G3402" t="s">
        <v>2507</v>
      </c>
      <c r="H3402" s="17">
        <v>41912</v>
      </c>
      <c r="I3402" s="15">
        <v>2014</v>
      </c>
      <c r="J3402" t="s">
        <v>10634</v>
      </c>
      <c r="K3402" s="5">
        <v>600021.26</v>
      </c>
      <c r="L3402" t="s">
        <v>967</v>
      </c>
      <c r="R3402" t="s">
        <v>750</v>
      </c>
      <c r="S3402" t="s">
        <v>861</v>
      </c>
      <c r="T3402" t="s">
        <v>16213</v>
      </c>
      <c r="U3402" t="s">
        <v>1340</v>
      </c>
      <c r="V3402" t="s">
        <v>12795</v>
      </c>
      <c r="W3402" t="s">
        <v>970</v>
      </c>
      <c r="X3402" t="s">
        <v>16214</v>
      </c>
    </row>
    <row r="3403" spans="2:24" ht="11" outlineLevel="1" x14ac:dyDescent="0.15">
      <c r="B3403" t="s">
        <v>2504</v>
      </c>
      <c r="C3403" t="s">
        <v>2505</v>
      </c>
      <c r="E3403" t="s">
        <v>10652</v>
      </c>
      <c r="F3403" t="s">
        <v>2506</v>
      </c>
      <c r="G3403" t="s">
        <v>2507</v>
      </c>
      <c r="H3403" s="17">
        <v>42045</v>
      </c>
      <c r="I3403" s="15">
        <v>2015</v>
      </c>
      <c r="J3403" t="s">
        <v>10634</v>
      </c>
      <c r="K3403" s="5">
        <v>0</v>
      </c>
      <c r="L3403" t="s">
        <v>967</v>
      </c>
      <c r="M3403" t="s">
        <v>15907</v>
      </c>
      <c r="R3403" t="s">
        <v>750</v>
      </c>
      <c r="S3403" t="s">
        <v>861</v>
      </c>
      <c r="T3403" t="s">
        <v>16215</v>
      </c>
      <c r="U3403" t="s">
        <v>1340</v>
      </c>
      <c r="V3403" t="s">
        <v>12795</v>
      </c>
      <c r="W3403" t="s">
        <v>970</v>
      </c>
      <c r="X3403" t="s">
        <v>16216</v>
      </c>
    </row>
    <row r="3404" spans="2:24" ht="11" outlineLevel="1" x14ac:dyDescent="0.15">
      <c r="B3404" t="s">
        <v>2504</v>
      </c>
      <c r="C3404" t="s">
        <v>2505</v>
      </c>
      <c r="E3404" t="s">
        <v>10664</v>
      </c>
      <c r="F3404" t="s">
        <v>2506</v>
      </c>
      <c r="G3404" t="s">
        <v>2507</v>
      </c>
      <c r="H3404" s="17">
        <v>42111</v>
      </c>
      <c r="I3404" s="15">
        <v>2015</v>
      </c>
      <c r="J3404" t="s">
        <v>10634</v>
      </c>
      <c r="K3404" s="5">
        <v>127490</v>
      </c>
      <c r="L3404" t="s">
        <v>967</v>
      </c>
      <c r="M3404" t="s">
        <v>15907</v>
      </c>
      <c r="R3404" t="s">
        <v>750</v>
      </c>
      <c r="S3404" t="s">
        <v>861</v>
      </c>
      <c r="T3404" t="s">
        <v>16217</v>
      </c>
      <c r="U3404" t="s">
        <v>1340</v>
      </c>
      <c r="V3404" t="s">
        <v>12795</v>
      </c>
      <c r="W3404" t="s">
        <v>970</v>
      </c>
      <c r="X3404" t="s">
        <v>16218</v>
      </c>
    </row>
    <row r="3405" spans="2:24" ht="11" outlineLevel="1" x14ac:dyDescent="0.15">
      <c r="B3405" t="s">
        <v>2504</v>
      </c>
      <c r="C3405" t="s">
        <v>2505</v>
      </c>
      <c r="E3405" t="s">
        <v>10643</v>
      </c>
      <c r="F3405" t="s">
        <v>2506</v>
      </c>
      <c r="G3405" t="s">
        <v>2507</v>
      </c>
      <c r="H3405" s="17">
        <v>42160</v>
      </c>
      <c r="I3405" s="15">
        <v>2015</v>
      </c>
      <c r="J3405" t="s">
        <v>10634</v>
      </c>
      <c r="K3405" s="5">
        <v>0</v>
      </c>
      <c r="L3405" t="s">
        <v>967</v>
      </c>
      <c r="M3405" t="s">
        <v>15907</v>
      </c>
      <c r="R3405" t="s">
        <v>750</v>
      </c>
      <c r="S3405" t="s">
        <v>861</v>
      </c>
      <c r="T3405" t="s">
        <v>16219</v>
      </c>
      <c r="U3405" t="s">
        <v>1340</v>
      </c>
      <c r="V3405" t="s">
        <v>12795</v>
      </c>
      <c r="W3405" t="s">
        <v>970</v>
      </c>
      <c r="X3405" t="s">
        <v>16220</v>
      </c>
    </row>
    <row r="3406" spans="2:24" ht="11" outlineLevel="1" x14ac:dyDescent="0.15">
      <c r="B3406" t="s">
        <v>2504</v>
      </c>
      <c r="C3406" t="s">
        <v>2505</v>
      </c>
      <c r="E3406" t="s">
        <v>10632</v>
      </c>
      <c r="F3406" t="s">
        <v>2506</v>
      </c>
      <c r="G3406" t="s">
        <v>2507</v>
      </c>
      <c r="H3406" s="17">
        <v>42199</v>
      </c>
      <c r="I3406" s="15">
        <v>2015</v>
      </c>
      <c r="J3406" t="s">
        <v>10634</v>
      </c>
      <c r="K3406" s="5">
        <v>0</v>
      </c>
      <c r="L3406" t="s">
        <v>967</v>
      </c>
      <c r="M3406" t="s">
        <v>15907</v>
      </c>
      <c r="R3406" t="s">
        <v>750</v>
      </c>
      <c r="S3406" t="s">
        <v>861</v>
      </c>
      <c r="T3406" t="s">
        <v>16221</v>
      </c>
      <c r="U3406" t="s">
        <v>1340</v>
      </c>
      <c r="V3406" t="s">
        <v>12795</v>
      </c>
      <c r="W3406" t="s">
        <v>970</v>
      </c>
      <c r="X3406" t="s">
        <v>16222</v>
      </c>
    </row>
    <row r="3407" spans="2:24" ht="11" outlineLevel="1" x14ac:dyDescent="0.15">
      <c r="B3407" t="s">
        <v>2504</v>
      </c>
      <c r="C3407" t="s">
        <v>2505</v>
      </c>
      <c r="E3407" t="s">
        <v>10667</v>
      </c>
      <c r="F3407" t="s">
        <v>2506</v>
      </c>
      <c r="G3407" t="s">
        <v>2507</v>
      </c>
      <c r="H3407" s="17">
        <v>42216</v>
      </c>
      <c r="I3407" s="15">
        <v>2015</v>
      </c>
      <c r="J3407" t="s">
        <v>10634</v>
      </c>
      <c r="K3407" s="5">
        <v>0</v>
      </c>
      <c r="L3407" t="s">
        <v>967</v>
      </c>
      <c r="M3407" t="s">
        <v>15907</v>
      </c>
      <c r="R3407" t="s">
        <v>750</v>
      </c>
      <c r="S3407" t="s">
        <v>861</v>
      </c>
      <c r="T3407" t="s">
        <v>16217</v>
      </c>
      <c r="U3407" t="s">
        <v>1340</v>
      </c>
      <c r="V3407" t="s">
        <v>12795</v>
      </c>
      <c r="W3407" t="s">
        <v>970</v>
      </c>
      <c r="X3407" t="s">
        <v>16223</v>
      </c>
    </row>
    <row r="3408" spans="2:24" ht="11" outlineLevel="1" x14ac:dyDescent="0.15">
      <c r="B3408" t="s">
        <v>2504</v>
      </c>
      <c r="C3408" t="s">
        <v>2505</v>
      </c>
      <c r="E3408" t="s">
        <v>10658</v>
      </c>
      <c r="F3408" t="s">
        <v>2506</v>
      </c>
      <c r="G3408" t="s">
        <v>2507</v>
      </c>
      <c r="H3408" s="17">
        <v>42233</v>
      </c>
      <c r="I3408" s="15">
        <v>2015</v>
      </c>
      <c r="J3408" t="s">
        <v>10634</v>
      </c>
      <c r="K3408" s="5">
        <v>0</v>
      </c>
      <c r="L3408" t="s">
        <v>967</v>
      </c>
      <c r="M3408" t="s">
        <v>15907</v>
      </c>
      <c r="R3408" t="s">
        <v>750</v>
      </c>
      <c r="S3408" t="s">
        <v>861</v>
      </c>
      <c r="T3408" t="s">
        <v>16217</v>
      </c>
      <c r="U3408" t="s">
        <v>1340</v>
      </c>
      <c r="V3408" t="s">
        <v>12795</v>
      </c>
      <c r="W3408" t="s">
        <v>970</v>
      </c>
      <c r="X3408" t="s">
        <v>16224</v>
      </c>
    </row>
    <row r="3409" spans="2:24" ht="11" outlineLevel="1" x14ac:dyDescent="0.15">
      <c r="B3409" t="s">
        <v>2504</v>
      </c>
      <c r="C3409" t="s">
        <v>2505</v>
      </c>
      <c r="E3409" t="s">
        <v>10661</v>
      </c>
      <c r="F3409" t="s">
        <v>2506</v>
      </c>
      <c r="G3409" t="s">
        <v>2507</v>
      </c>
      <c r="H3409" s="17">
        <v>42311</v>
      </c>
      <c r="I3409" s="15">
        <v>2016</v>
      </c>
      <c r="J3409" t="s">
        <v>10634</v>
      </c>
      <c r="K3409" s="5">
        <v>-78841.14</v>
      </c>
      <c r="L3409" t="s">
        <v>967</v>
      </c>
      <c r="M3409" t="s">
        <v>12797</v>
      </c>
      <c r="R3409" t="s">
        <v>750</v>
      </c>
      <c r="S3409" t="s">
        <v>861</v>
      </c>
      <c r="T3409" t="s">
        <v>16225</v>
      </c>
      <c r="U3409" t="s">
        <v>1340</v>
      </c>
      <c r="V3409" t="s">
        <v>12795</v>
      </c>
      <c r="W3409" t="s">
        <v>970</v>
      </c>
      <c r="X3409" t="s">
        <v>16226</v>
      </c>
    </row>
    <row r="3410" spans="2:24" ht="11" outlineLevel="1" x14ac:dyDescent="0.15">
      <c r="B3410" t="s">
        <v>2509</v>
      </c>
      <c r="C3410" t="s">
        <v>2510</v>
      </c>
      <c r="D3410" t="s">
        <v>303</v>
      </c>
      <c r="E3410" t="s">
        <v>10643</v>
      </c>
      <c r="F3410" t="s">
        <v>685</v>
      </c>
      <c r="G3410" t="s">
        <v>2058</v>
      </c>
      <c r="H3410" s="17">
        <v>45912</v>
      </c>
      <c r="I3410" s="15">
        <v>2025</v>
      </c>
      <c r="J3410" t="s">
        <v>10634</v>
      </c>
      <c r="K3410" s="5">
        <v>0</v>
      </c>
      <c r="L3410" t="s">
        <v>967</v>
      </c>
      <c r="M3410" t="s">
        <v>1903</v>
      </c>
      <c r="N3410" t="s">
        <v>10635</v>
      </c>
      <c r="O3410" t="s">
        <v>825</v>
      </c>
      <c r="P3410" t="s">
        <v>13376</v>
      </c>
      <c r="Q3410" t="s">
        <v>11435</v>
      </c>
      <c r="R3410" t="s">
        <v>740</v>
      </c>
      <c r="S3410" t="s">
        <v>795</v>
      </c>
      <c r="T3410" t="s">
        <v>16227</v>
      </c>
      <c r="U3410" t="s">
        <v>965</v>
      </c>
      <c r="V3410" t="s">
        <v>10638</v>
      </c>
      <c r="W3410" t="s">
        <v>970</v>
      </c>
      <c r="X3410" t="s">
        <v>16228</v>
      </c>
    </row>
    <row r="3411" spans="2:24" ht="11" outlineLevel="1" x14ac:dyDescent="0.15">
      <c r="B3411" t="s">
        <v>2509</v>
      </c>
      <c r="C3411" t="s">
        <v>2510</v>
      </c>
      <c r="D3411" t="s">
        <v>303</v>
      </c>
      <c r="E3411" t="s">
        <v>10664</v>
      </c>
      <c r="F3411" t="s">
        <v>685</v>
      </c>
      <c r="G3411" t="s">
        <v>2058</v>
      </c>
      <c r="H3411" s="17">
        <v>45798</v>
      </c>
      <c r="I3411" s="15">
        <v>2025</v>
      </c>
      <c r="J3411" t="s">
        <v>10634</v>
      </c>
      <c r="K3411" s="5">
        <v>47602.5</v>
      </c>
      <c r="L3411" t="s">
        <v>967</v>
      </c>
      <c r="M3411" t="s">
        <v>1903</v>
      </c>
      <c r="N3411" t="s">
        <v>10635</v>
      </c>
      <c r="O3411" t="s">
        <v>825</v>
      </c>
      <c r="P3411" t="s">
        <v>13376</v>
      </c>
      <c r="Q3411" t="s">
        <v>11435</v>
      </c>
      <c r="R3411" t="s">
        <v>740</v>
      </c>
      <c r="S3411" t="s">
        <v>795</v>
      </c>
      <c r="T3411" t="s">
        <v>16229</v>
      </c>
      <c r="U3411" t="s">
        <v>965</v>
      </c>
      <c r="V3411" t="s">
        <v>10638</v>
      </c>
      <c r="W3411" t="s">
        <v>970</v>
      </c>
      <c r="X3411" t="s">
        <v>16230</v>
      </c>
    </row>
    <row r="3412" spans="2:24" ht="11" outlineLevel="1" x14ac:dyDescent="0.15">
      <c r="B3412" t="s">
        <v>2509</v>
      </c>
      <c r="C3412" t="s">
        <v>2510</v>
      </c>
      <c r="D3412" t="s">
        <v>303</v>
      </c>
      <c r="E3412" t="s">
        <v>10632</v>
      </c>
      <c r="F3412" t="s">
        <v>685</v>
      </c>
      <c r="G3412" t="s">
        <v>2058</v>
      </c>
      <c r="H3412" s="17">
        <v>45986</v>
      </c>
      <c r="I3412" s="15">
        <v>2026</v>
      </c>
      <c r="J3412" t="s">
        <v>10634</v>
      </c>
      <c r="K3412" s="5">
        <v>90772.92</v>
      </c>
      <c r="L3412" t="s">
        <v>967</v>
      </c>
      <c r="M3412" t="s">
        <v>1903</v>
      </c>
      <c r="N3412" t="s">
        <v>10635</v>
      </c>
      <c r="O3412" t="s">
        <v>825</v>
      </c>
      <c r="P3412" t="s">
        <v>13376</v>
      </c>
      <c r="Q3412" t="s">
        <v>11435</v>
      </c>
      <c r="R3412" t="s">
        <v>740</v>
      </c>
      <c r="S3412" t="s">
        <v>795</v>
      </c>
      <c r="T3412" t="s">
        <v>16231</v>
      </c>
      <c r="U3412" t="s">
        <v>965</v>
      </c>
      <c r="V3412" t="s">
        <v>10638</v>
      </c>
      <c r="W3412" t="s">
        <v>970</v>
      </c>
      <c r="X3412" t="s">
        <v>16232</v>
      </c>
    </row>
    <row r="3413" spans="2:24" ht="11" outlineLevel="1" x14ac:dyDescent="0.15">
      <c r="B3413" t="s">
        <v>2509</v>
      </c>
      <c r="C3413" t="s">
        <v>2510</v>
      </c>
      <c r="D3413" t="s">
        <v>303</v>
      </c>
      <c r="E3413" t="s">
        <v>10649</v>
      </c>
      <c r="F3413" t="s">
        <v>685</v>
      </c>
      <c r="G3413" t="s">
        <v>2058</v>
      </c>
      <c r="H3413" s="17">
        <v>45617</v>
      </c>
      <c r="I3413" s="15">
        <v>2025</v>
      </c>
      <c r="J3413" t="s">
        <v>10634</v>
      </c>
      <c r="K3413" s="5">
        <v>139318</v>
      </c>
      <c r="L3413" t="s">
        <v>967</v>
      </c>
      <c r="M3413" t="s">
        <v>1903</v>
      </c>
      <c r="N3413" t="s">
        <v>10635</v>
      </c>
      <c r="O3413" t="s">
        <v>825</v>
      </c>
      <c r="P3413" t="s">
        <v>13376</v>
      </c>
      <c r="Q3413" t="s">
        <v>11435</v>
      </c>
      <c r="R3413" t="s">
        <v>740</v>
      </c>
      <c r="S3413" t="s">
        <v>795</v>
      </c>
      <c r="T3413" t="s">
        <v>16233</v>
      </c>
      <c r="U3413" t="s">
        <v>965</v>
      </c>
      <c r="V3413" t="s">
        <v>10638</v>
      </c>
      <c r="W3413" t="s">
        <v>970</v>
      </c>
      <c r="X3413" t="s">
        <v>16234</v>
      </c>
    </row>
    <row r="3414" spans="2:24" ht="11" outlineLevel="1" x14ac:dyDescent="0.15">
      <c r="B3414" t="s">
        <v>2509</v>
      </c>
      <c r="C3414" t="s">
        <v>2510</v>
      </c>
      <c r="D3414" t="s">
        <v>303</v>
      </c>
      <c r="E3414" t="s">
        <v>10652</v>
      </c>
      <c r="F3414" t="s">
        <v>685</v>
      </c>
      <c r="G3414" t="s">
        <v>2058</v>
      </c>
      <c r="H3414" s="17">
        <v>45712</v>
      </c>
      <c r="I3414" s="15">
        <v>2025</v>
      </c>
      <c r="J3414" t="s">
        <v>10634</v>
      </c>
      <c r="K3414" s="5">
        <v>370939.31</v>
      </c>
      <c r="L3414" t="s">
        <v>967</v>
      </c>
      <c r="M3414" t="s">
        <v>1903</v>
      </c>
      <c r="N3414" t="s">
        <v>10635</v>
      </c>
      <c r="O3414" t="s">
        <v>825</v>
      </c>
      <c r="P3414" t="s">
        <v>13376</v>
      </c>
      <c r="Q3414" t="s">
        <v>11435</v>
      </c>
      <c r="R3414" t="s">
        <v>740</v>
      </c>
      <c r="S3414" t="s">
        <v>795</v>
      </c>
      <c r="T3414" t="s">
        <v>16235</v>
      </c>
      <c r="U3414" t="s">
        <v>965</v>
      </c>
      <c r="V3414" t="s">
        <v>10638</v>
      </c>
      <c r="W3414" t="s">
        <v>970</v>
      </c>
      <c r="X3414" t="s">
        <v>16236</v>
      </c>
    </row>
    <row r="3415" spans="2:24" ht="11" outlineLevel="1" x14ac:dyDescent="0.15">
      <c r="B3415" t="s">
        <v>2512</v>
      </c>
      <c r="C3415" t="s">
        <v>2156</v>
      </c>
      <c r="D3415" t="s">
        <v>209</v>
      </c>
      <c r="E3415" t="s">
        <v>10905</v>
      </c>
      <c r="F3415" t="s">
        <v>12674</v>
      </c>
      <c r="G3415" t="s">
        <v>1299</v>
      </c>
      <c r="H3415" s="17">
        <v>42130</v>
      </c>
      <c r="I3415" s="15">
        <v>2015</v>
      </c>
      <c r="J3415" t="s">
        <v>10634</v>
      </c>
      <c r="K3415" s="5">
        <v>0</v>
      </c>
      <c r="L3415" t="s">
        <v>967</v>
      </c>
      <c r="M3415" t="s">
        <v>985</v>
      </c>
      <c r="N3415" t="s">
        <v>10635</v>
      </c>
      <c r="O3415" t="s">
        <v>818</v>
      </c>
      <c r="P3415" t="s">
        <v>11052</v>
      </c>
      <c r="Q3415" t="s">
        <v>10671</v>
      </c>
      <c r="R3415" t="s">
        <v>739</v>
      </c>
      <c r="S3415" t="s">
        <v>795</v>
      </c>
      <c r="T3415" t="s">
        <v>16237</v>
      </c>
      <c r="U3415" t="s">
        <v>965</v>
      </c>
      <c r="V3415" t="s">
        <v>10638</v>
      </c>
      <c r="W3415" t="s">
        <v>970</v>
      </c>
      <c r="X3415" t="s">
        <v>16238</v>
      </c>
    </row>
    <row r="3416" spans="2:24" ht="11" outlineLevel="1" x14ac:dyDescent="0.15">
      <c r="B3416" t="s">
        <v>2512</v>
      </c>
      <c r="C3416" t="s">
        <v>2156</v>
      </c>
      <c r="D3416" t="s">
        <v>209</v>
      </c>
      <c r="E3416" t="s">
        <v>10926</v>
      </c>
      <c r="F3416" t="s">
        <v>12674</v>
      </c>
      <c r="G3416" t="s">
        <v>1299</v>
      </c>
      <c r="H3416" s="17">
        <v>42100</v>
      </c>
      <c r="I3416" s="15">
        <v>2015</v>
      </c>
      <c r="J3416" t="s">
        <v>10634</v>
      </c>
      <c r="K3416" s="5">
        <v>0</v>
      </c>
      <c r="L3416" t="s">
        <v>967</v>
      </c>
      <c r="M3416" t="s">
        <v>985</v>
      </c>
      <c r="N3416" t="s">
        <v>10635</v>
      </c>
      <c r="O3416" t="s">
        <v>818</v>
      </c>
      <c r="P3416" t="s">
        <v>11052</v>
      </c>
      <c r="Q3416" t="s">
        <v>10671</v>
      </c>
      <c r="R3416" t="s">
        <v>739</v>
      </c>
      <c r="S3416" t="s">
        <v>795</v>
      </c>
      <c r="T3416" t="s">
        <v>16239</v>
      </c>
      <c r="U3416" t="s">
        <v>965</v>
      </c>
      <c r="V3416" t="s">
        <v>10638</v>
      </c>
      <c r="W3416" t="s">
        <v>970</v>
      </c>
      <c r="X3416" t="s">
        <v>16240</v>
      </c>
    </row>
    <row r="3417" spans="2:24" ht="11" outlineLevel="1" x14ac:dyDescent="0.15">
      <c r="B3417" t="s">
        <v>2512</v>
      </c>
      <c r="C3417" t="s">
        <v>2156</v>
      </c>
      <c r="D3417" t="s">
        <v>209</v>
      </c>
      <c r="E3417" t="s">
        <v>10956</v>
      </c>
      <c r="F3417" t="s">
        <v>12674</v>
      </c>
      <c r="G3417" t="s">
        <v>1299</v>
      </c>
      <c r="H3417" s="17">
        <v>42034</v>
      </c>
      <c r="I3417" s="15">
        <v>2015</v>
      </c>
      <c r="J3417" t="s">
        <v>10634</v>
      </c>
      <c r="K3417" s="5">
        <v>0</v>
      </c>
      <c r="L3417" t="s">
        <v>967</v>
      </c>
      <c r="M3417" t="s">
        <v>985</v>
      </c>
      <c r="N3417" t="s">
        <v>10635</v>
      </c>
      <c r="O3417" t="s">
        <v>818</v>
      </c>
      <c r="P3417" t="s">
        <v>11052</v>
      </c>
      <c r="Q3417" t="s">
        <v>11057</v>
      </c>
      <c r="R3417" t="s">
        <v>739</v>
      </c>
      <c r="S3417" t="s">
        <v>795</v>
      </c>
      <c r="T3417" t="s">
        <v>16237</v>
      </c>
      <c r="U3417" t="s">
        <v>965</v>
      </c>
      <c r="V3417" t="s">
        <v>10638</v>
      </c>
      <c r="W3417" t="s">
        <v>970</v>
      </c>
      <c r="X3417" t="s">
        <v>16241</v>
      </c>
    </row>
    <row r="3418" spans="2:24" ht="11" outlineLevel="1" x14ac:dyDescent="0.15">
      <c r="B3418" t="s">
        <v>2512</v>
      </c>
      <c r="C3418" t="s">
        <v>2156</v>
      </c>
      <c r="D3418" t="s">
        <v>209</v>
      </c>
      <c r="E3418" t="s">
        <v>10950</v>
      </c>
      <c r="F3418" t="s">
        <v>12674</v>
      </c>
      <c r="G3418" t="s">
        <v>1299</v>
      </c>
      <c r="H3418" s="17">
        <v>42025</v>
      </c>
      <c r="I3418" s="15">
        <v>2015</v>
      </c>
      <c r="J3418" t="s">
        <v>10634</v>
      </c>
      <c r="K3418" s="5">
        <v>0</v>
      </c>
      <c r="L3418" t="s">
        <v>967</v>
      </c>
      <c r="M3418" t="s">
        <v>985</v>
      </c>
      <c r="N3418" t="s">
        <v>10635</v>
      </c>
      <c r="O3418" t="s">
        <v>818</v>
      </c>
      <c r="P3418" t="s">
        <v>11052</v>
      </c>
      <c r="Q3418" t="s">
        <v>10671</v>
      </c>
      <c r="R3418" t="s">
        <v>739</v>
      </c>
      <c r="S3418" t="s">
        <v>795</v>
      </c>
      <c r="T3418" t="s">
        <v>16239</v>
      </c>
      <c r="U3418" t="s">
        <v>965</v>
      </c>
      <c r="V3418" t="s">
        <v>10638</v>
      </c>
      <c r="W3418" t="s">
        <v>970</v>
      </c>
      <c r="X3418" t="s">
        <v>16242</v>
      </c>
    </row>
    <row r="3419" spans="2:24" ht="11" outlineLevel="1" x14ac:dyDescent="0.15">
      <c r="B3419" t="s">
        <v>2512</v>
      </c>
      <c r="C3419" t="s">
        <v>2156</v>
      </c>
      <c r="D3419" t="s">
        <v>209</v>
      </c>
      <c r="E3419" t="s">
        <v>10923</v>
      </c>
      <c r="F3419" t="s">
        <v>12674</v>
      </c>
      <c r="G3419" t="s">
        <v>1299</v>
      </c>
      <c r="H3419" s="17">
        <v>42075</v>
      </c>
      <c r="I3419" s="15">
        <v>2015</v>
      </c>
      <c r="J3419" t="s">
        <v>10634</v>
      </c>
      <c r="K3419" s="5">
        <v>0</v>
      </c>
      <c r="L3419" t="s">
        <v>967</v>
      </c>
      <c r="M3419" t="s">
        <v>985</v>
      </c>
      <c r="N3419" t="s">
        <v>10635</v>
      </c>
      <c r="O3419" t="s">
        <v>818</v>
      </c>
      <c r="P3419" t="s">
        <v>11052</v>
      </c>
      <c r="Q3419" t="s">
        <v>10671</v>
      </c>
      <c r="R3419" t="s">
        <v>739</v>
      </c>
      <c r="S3419" t="s">
        <v>795</v>
      </c>
      <c r="T3419" t="s">
        <v>16239</v>
      </c>
      <c r="U3419" t="s">
        <v>965</v>
      </c>
      <c r="V3419" t="s">
        <v>10638</v>
      </c>
      <c r="W3419" t="s">
        <v>970</v>
      </c>
      <c r="X3419" t="s">
        <v>16243</v>
      </c>
    </row>
    <row r="3420" spans="2:24" ht="11" outlineLevel="1" x14ac:dyDescent="0.15">
      <c r="B3420" t="s">
        <v>2512</v>
      </c>
      <c r="C3420" t="s">
        <v>2156</v>
      </c>
      <c r="D3420" t="s">
        <v>209</v>
      </c>
      <c r="E3420" t="s">
        <v>10989</v>
      </c>
      <c r="F3420" t="s">
        <v>12674</v>
      </c>
      <c r="G3420" t="s">
        <v>1299</v>
      </c>
      <c r="H3420" s="17">
        <v>42016</v>
      </c>
      <c r="I3420" s="15">
        <v>2015</v>
      </c>
      <c r="J3420" t="s">
        <v>10634</v>
      </c>
      <c r="K3420" s="5">
        <v>0</v>
      </c>
      <c r="L3420" t="s">
        <v>967</v>
      </c>
      <c r="M3420" t="s">
        <v>985</v>
      </c>
      <c r="N3420" t="s">
        <v>10635</v>
      </c>
      <c r="O3420" t="s">
        <v>818</v>
      </c>
      <c r="P3420" t="s">
        <v>11052</v>
      </c>
      <c r="Q3420" t="s">
        <v>10671</v>
      </c>
      <c r="R3420" t="s">
        <v>739</v>
      </c>
      <c r="S3420" t="s">
        <v>795</v>
      </c>
      <c r="T3420" t="s">
        <v>16239</v>
      </c>
      <c r="U3420" t="s">
        <v>965</v>
      </c>
      <c r="V3420" t="s">
        <v>10638</v>
      </c>
      <c r="W3420" t="s">
        <v>970</v>
      </c>
      <c r="X3420" t="s">
        <v>16244</v>
      </c>
    </row>
    <row r="3421" spans="2:24" ht="11" outlineLevel="1" x14ac:dyDescent="0.15">
      <c r="B3421" t="s">
        <v>2512</v>
      </c>
      <c r="C3421" t="s">
        <v>2156</v>
      </c>
      <c r="D3421" t="s">
        <v>209</v>
      </c>
      <c r="E3421" t="s">
        <v>10889</v>
      </c>
      <c r="F3421" t="s">
        <v>12674</v>
      </c>
      <c r="G3421" t="s">
        <v>1299</v>
      </c>
      <c r="H3421" s="17">
        <v>42088</v>
      </c>
      <c r="I3421" s="15">
        <v>2015</v>
      </c>
      <c r="J3421" t="s">
        <v>10634</v>
      </c>
      <c r="K3421" s="5">
        <v>16374.98</v>
      </c>
      <c r="L3421" t="s">
        <v>967</v>
      </c>
      <c r="M3421" t="s">
        <v>985</v>
      </c>
      <c r="N3421" t="s">
        <v>10635</v>
      </c>
      <c r="O3421" t="s">
        <v>818</v>
      </c>
      <c r="P3421" t="s">
        <v>11052</v>
      </c>
      <c r="Q3421" t="s">
        <v>10671</v>
      </c>
      <c r="R3421" t="s">
        <v>739</v>
      </c>
      <c r="S3421" t="s">
        <v>795</v>
      </c>
      <c r="T3421" t="s">
        <v>16239</v>
      </c>
      <c r="U3421" t="s">
        <v>965</v>
      </c>
      <c r="V3421" t="s">
        <v>10638</v>
      </c>
      <c r="W3421" t="s">
        <v>970</v>
      </c>
      <c r="X3421" t="s">
        <v>16245</v>
      </c>
    </row>
    <row r="3422" spans="2:24" ht="11" outlineLevel="1" x14ac:dyDescent="0.15">
      <c r="B3422" t="s">
        <v>2512</v>
      </c>
      <c r="C3422" t="s">
        <v>2156</v>
      </c>
      <c r="D3422" t="s">
        <v>209</v>
      </c>
      <c r="E3422" t="s">
        <v>10959</v>
      </c>
      <c r="F3422" t="s">
        <v>12674</v>
      </c>
      <c r="G3422" t="s">
        <v>1299</v>
      </c>
      <c r="H3422" s="17">
        <v>42165</v>
      </c>
      <c r="I3422" s="15">
        <v>2015</v>
      </c>
      <c r="J3422" t="s">
        <v>10634</v>
      </c>
      <c r="K3422" s="5">
        <v>-33272.33</v>
      </c>
      <c r="L3422" t="s">
        <v>967</v>
      </c>
      <c r="M3422" t="s">
        <v>985</v>
      </c>
      <c r="N3422" t="s">
        <v>10635</v>
      </c>
      <c r="O3422" t="s">
        <v>818</v>
      </c>
      <c r="P3422" t="s">
        <v>11052</v>
      </c>
      <c r="Q3422" t="s">
        <v>10671</v>
      </c>
      <c r="R3422" t="s">
        <v>739</v>
      </c>
      <c r="S3422" t="s">
        <v>795</v>
      </c>
      <c r="T3422" t="s">
        <v>16237</v>
      </c>
      <c r="U3422" t="s">
        <v>965</v>
      </c>
      <c r="V3422" t="s">
        <v>10638</v>
      </c>
      <c r="W3422" t="s">
        <v>970</v>
      </c>
      <c r="X3422" t="s">
        <v>16246</v>
      </c>
    </row>
    <row r="3423" spans="2:24" ht="11" outlineLevel="1" x14ac:dyDescent="0.15">
      <c r="B3423" t="s">
        <v>2514</v>
      </c>
      <c r="C3423" t="s">
        <v>2515</v>
      </c>
      <c r="D3423" t="s">
        <v>238</v>
      </c>
      <c r="E3423" t="s">
        <v>10649</v>
      </c>
      <c r="F3423" t="s">
        <v>15827</v>
      </c>
      <c r="G3423" t="s">
        <v>2293</v>
      </c>
      <c r="H3423" s="17">
        <v>44237</v>
      </c>
      <c r="I3423" s="15">
        <v>2021</v>
      </c>
      <c r="J3423" t="s">
        <v>10634</v>
      </c>
      <c r="K3423" s="5">
        <v>646575</v>
      </c>
      <c r="L3423" t="s">
        <v>967</v>
      </c>
      <c r="M3423" t="s">
        <v>985</v>
      </c>
      <c r="N3423" t="s">
        <v>10635</v>
      </c>
      <c r="O3423" t="s">
        <v>818</v>
      </c>
      <c r="P3423" t="s">
        <v>11434</v>
      </c>
      <c r="Q3423" t="s">
        <v>11434</v>
      </c>
      <c r="R3423" t="s">
        <v>740</v>
      </c>
      <c r="S3423" t="s">
        <v>795</v>
      </c>
      <c r="T3423" t="s">
        <v>16247</v>
      </c>
      <c r="U3423" t="s">
        <v>965</v>
      </c>
      <c r="V3423" t="s">
        <v>10638</v>
      </c>
      <c r="W3423" t="s">
        <v>970</v>
      </c>
      <c r="X3423" t="s">
        <v>16248</v>
      </c>
    </row>
    <row r="3424" spans="2:24" ht="11" outlineLevel="1" x14ac:dyDescent="0.15">
      <c r="B3424" t="s">
        <v>2514</v>
      </c>
      <c r="C3424" t="s">
        <v>2515</v>
      </c>
      <c r="D3424" t="s">
        <v>238</v>
      </c>
      <c r="E3424" t="s">
        <v>10652</v>
      </c>
      <c r="F3424" t="s">
        <v>15827</v>
      </c>
      <c r="G3424" t="s">
        <v>2293</v>
      </c>
      <c r="H3424" s="17">
        <v>44614</v>
      </c>
      <c r="I3424" s="15">
        <v>2022</v>
      </c>
      <c r="J3424" t="s">
        <v>10634</v>
      </c>
      <c r="K3424" s="5">
        <v>-19.79</v>
      </c>
      <c r="L3424" t="s">
        <v>967</v>
      </c>
      <c r="M3424" t="s">
        <v>985</v>
      </c>
      <c r="N3424" t="s">
        <v>10635</v>
      </c>
      <c r="O3424" t="s">
        <v>818</v>
      </c>
      <c r="P3424" t="s">
        <v>11434</v>
      </c>
      <c r="R3424" t="s">
        <v>740</v>
      </c>
      <c r="S3424" t="s">
        <v>795</v>
      </c>
      <c r="T3424" t="s">
        <v>16249</v>
      </c>
      <c r="U3424" t="s">
        <v>965</v>
      </c>
      <c r="V3424" t="s">
        <v>10638</v>
      </c>
      <c r="W3424" t="s">
        <v>970</v>
      </c>
      <c r="X3424" t="s">
        <v>16250</v>
      </c>
    </row>
    <row r="3425" spans="2:24" ht="11" outlineLevel="1" x14ac:dyDescent="0.15">
      <c r="B3425" t="s">
        <v>2517</v>
      </c>
      <c r="C3425" t="s">
        <v>1546</v>
      </c>
      <c r="D3425" t="s">
        <v>231</v>
      </c>
      <c r="E3425" t="s">
        <v>10649</v>
      </c>
      <c r="F3425" t="s">
        <v>608</v>
      </c>
      <c r="G3425" t="s">
        <v>1184</v>
      </c>
      <c r="H3425" s="17">
        <v>42881</v>
      </c>
      <c r="I3425" s="15">
        <v>2017</v>
      </c>
      <c r="J3425" t="s">
        <v>10634</v>
      </c>
      <c r="K3425" s="5">
        <v>657962</v>
      </c>
      <c r="L3425" t="s">
        <v>967</v>
      </c>
      <c r="M3425" t="s">
        <v>985</v>
      </c>
      <c r="N3425" t="s">
        <v>10635</v>
      </c>
      <c r="O3425" t="s">
        <v>796</v>
      </c>
      <c r="P3425" t="s">
        <v>11969</v>
      </c>
      <c r="R3425" t="s">
        <v>744</v>
      </c>
      <c r="S3425" t="s">
        <v>795</v>
      </c>
      <c r="T3425" t="s">
        <v>16251</v>
      </c>
      <c r="U3425" t="s">
        <v>965</v>
      </c>
      <c r="V3425" t="s">
        <v>10638</v>
      </c>
      <c r="W3425" t="s">
        <v>970</v>
      </c>
      <c r="X3425" t="s">
        <v>16252</v>
      </c>
    </row>
    <row r="3426" spans="2:24" ht="11" outlineLevel="1" x14ac:dyDescent="0.15">
      <c r="B3426" t="s">
        <v>2517</v>
      </c>
      <c r="C3426" t="s">
        <v>1546</v>
      </c>
      <c r="D3426" t="s">
        <v>231</v>
      </c>
      <c r="E3426" t="s">
        <v>10989</v>
      </c>
      <c r="F3426" t="s">
        <v>608</v>
      </c>
      <c r="G3426" t="s">
        <v>1184</v>
      </c>
      <c r="H3426" s="17">
        <v>43753</v>
      </c>
      <c r="I3426" s="15">
        <v>2020</v>
      </c>
      <c r="J3426" t="s">
        <v>10634</v>
      </c>
      <c r="K3426" s="5">
        <v>-11750</v>
      </c>
      <c r="L3426" t="s">
        <v>967</v>
      </c>
      <c r="M3426" t="s">
        <v>985</v>
      </c>
      <c r="N3426" t="s">
        <v>10635</v>
      </c>
      <c r="O3426" t="s">
        <v>796</v>
      </c>
      <c r="P3426" t="s">
        <v>11969</v>
      </c>
      <c r="Q3426" t="s">
        <v>11969</v>
      </c>
      <c r="R3426" t="s">
        <v>744</v>
      </c>
      <c r="S3426" t="s">
        <v>795</v>
      </c>
      <c r="T3426" t="s">
        <v>14827</v>
      </c>
      <c r="U3426" t="s">
        <v>965</v>
      </c>
      <c r="V3426" t="s">
        <v>10638</v>
      </c>
      <c r="W3426" t="s">
        <v>970</v>
      </c>
      <c r="X3426" t="s">
        <v>16253</v>
      </c>
    </row>
    <row r="3427" spans="2:24" ht="11" outlineLevel="1" x14ac:dyDescent="0.15">
      <c r="B3427" t="s">
        <v>2519</v>
      </c>
      <c r="C3427" t="s">
        <v>1149</v>
      </c>
      <c r="D3427" t="s">
        <v>372</v>
      </c>
      <c r="E3427" t="s">
        <v>10649</v>
      </c>
      <c r="F3427" t="s">
        <v>16254</v>
      </c>
      <c r="G3427" t="s">
        <v>2520</v>
      </c>
      <c r="H3427" s="17">
        <v>42516</v>
      </c>
      <c r="I3427" s="15">
        <v>2016</v>
      </c>
      <c r="J3427" t="s">
        <v>10634</v>
      </c>
      <c r="K3427" s="5">
        <v>499052.82</v>
      </c>
      <c r="L3427" t="s">
        <v>967</v>
      </c>
      <c r="M3427" t="s">
        <v>985</v>
      </c>
      <c r="N3427" t="s">
        <v>10635</v>
      </c>
      <c r="O3427" t="s">
        <v>796</v>
      </c>
      <c r="P3427" t="s">
        <v>10671</v>
      </c>
      <c r="Q3427" t="s">
        <v>13490</v>
      </c>
      <c r="R3427" t="s">
        <v>739</v>
      </c>
      <c r="S3427" t="s">
        <v>795</v>
      </c>
      <c r="T3427" t="s">
        <v>16255</v>
      </c>
      <c r="U3427" t="s">
        <v>965</v>
      </c>
      <c r="V3427" t="s">
        <v>10638</v>
      </c>
      <c r="W3427" t="s">
        <v>970</v>
      </c>
      <c r="X3427" t="s">
        <v>16256</v>
      </c>
    </row>
    <row r="3428" spans="2:24" ht="11" outlineLevel="1" x14ac:dyDescent="0.15">
      <c r="B3428" t="s">
        <v>2519</v>
      </c>
      <c r="C3428" t="s">
        <v>1149</v>
      </c>
      <c r="D3428" t="s">
        <v>372</v>
      </c>
      <c r="E3428" t="s">
        <v>10956</v>
      </c>
      <c r="F3428" t="s">
        <v>16254</v>
      </c>
      <c r="G3428" t="s">
        <v>2520</v>
      </c>
      <c r="H3428" s="17">
        <v>42593</v>
      </c>
      <c r="I3428" s="15">
        <v>2016</v>
      </c>
      <c r="J3428" t="s">
        <v>10634</v>
      </c>
      <c r="K3428" s="5">
        <v>28661.94</v>
      </c>
      <c r="L3428" t="s">
        <v>967</v>
      </c>
      <c r="M3428" t="s">
        <v>985</v>
      </c>
      <c r="N3428" t="s">
        <v>10635</v>
      </c>
      <c r="O3428" t="s">
        <v>796</v>
      </c>
      <c r="P3428" t="s">
        <v>10671</v>
      </c>
      <c r="Q3428" t="s">
        <v>11057</v>
      </c>
      <c r="R3428" t="s">
        <v>739</v>
      </c>
      <c r="S3428" t="s">
        <v>795</v>
      </c>
      <c r="T3428" t="s">
        <v>16255</v>
      </c>
      <c r="U3428" t="s">
        <v>965</v>
      </c>
      <c r="V3428" t="s">
        <v>10638</v>
      </c>
      <c r="W3428" t="s">
        <v>970</v>
      </c>
      <c r="X3428" t="s">
        <v>16257</v>
      </c>
    </row>
    <row r="3429" spans="2:24" ht="11" outlineLevel="1" x14ac:dyDescent="0.15">
      <c r="B3429" t="s">
        <v>2519</v>
      </c>
      <c r="C3429" t="s">
        <v>1149</v>
      </c>
      <c r="D3429" t="s">
        <v>372</v>
      </c>
      <c r="E3429" t="s">
        <v>10889</v>
      </c>
      <c r="F3429" t="s">
        <v>16254</v>
      </c>
      <c r="G3429" t="s">
        <v>2520</v>
      </c>
      <c r="H3429" s="17">
        <v>42667</v>
      </c>
      <c r="I3429" s="15">
        <v>2017</v>
      </c>
      <c r="J3429" t="s">
        <v>10634</v>
      </c>
      <c r="K3429" s="5">
        <v>-11633.25</v>
      </c>
      <c r="L3429" t="s">
        <v>967</v>
      </c>
      <c r="M3429" t="s">
        <v>985</v>
      </c>
      <c r="N3429" t="s">
        <v>10635</v>
      </c>
      <c r="O3429" t="s">
        <v>796</v>
      </c>
      <c r="P3429" t="s">
        <v>10671</v>
      </c>
      <c r="Q3429" t="s">
        <v>11057</v>
      </c>
      <c r="R3429" t="s">
        <v>739</v>
      </c>
      <c r="S3429" t="s">
        <v>795</v>
      </c>
      <c r="T3429" t="s">
        <v>16255</v>
      </c>
      <c r="U3429" t="s">
        <v>965</v>
      </c>
      <c r="V3429" t="s">
        <v>10638</v>
      </c>
      <c r="W3429" t="s">
        <v>970</v>
      </c>
      <c r="X3429" t="s">
        <v>16258</v>
      </c>
    </row>
    <row r="3430" spans="2:24" ht="11" outlineLevel="1" x14ac:dyDescent="0.15">
      <c r="B3430" t="s">
        <v>2519</v>
      </c>
      <c r="C3430" t="s">
        <v>1149</v>
      </c>
      <c r="D3430" t="s">
        <v>372</v>
      </c>
      <c r="E3430" t="s">
        <v>10923</v>
      </c>
      <c r="F3430" t="s">
        <v>16254</v>
      </c>
      <c r="G3430" t="s">
        <v>2520</v>
      </c>
      <c r="H3430" s="17">
        <v>42639</v>
      </c>
      <c r="I3430" s="15">
        <v>2016</v>
      </c>
      <c r="J3430" t="s">
        <v>10634</v>
      </c>
      <c r="K3430" s="5">
        <v>-24181.33</v>
      </c>
      <c r="L3430" t="s">
        <v>967</v>
      </c>
      <c r="M3430" t="s">
        <v>985</v>
      </c>
      <c r="N3430" t="s">
        <v>10635</v>
      </c>
      <c r="O3430" t="s">
        <v>796</v>
      </c>
      <c r="P3430" t="s">
        <v>10671</v>
      </c>
      <c r="Q3430" t="s">
        <v>11057</v>
      </c>
      <c r="R3430" t="s">
        <v>739</v>
      </c>
      <c r="S3430" t="s">
        <v>795</v>
      </c>
      <c r="T3430" t="s">
        <v>16255</v>
      </c>
      <c r="U3430" t="s">
        <v>965</v>
      </c>
      <c r="V3430" t="s">
        <v>10638</v>
      </c>
      <c r="W3430" t="s">
        <v>970</v>
      </c>
      <c r="X3430" t="s">
        <v>16259</v>
      </c>
    </row>
    <row r="3431" spans="2:24" ht="11" outlineLevel="1" x14ac:dyDescent="0.15">
      <c r="B3431" t="s">
        <v>2519</v>
      </c>
      <c r="C3431" t="s">
        <v>1149</v>
      </c>
      <c r="D3431" t="s">
        <v>372</v>
      </c>
      <c r="E3431" t="s">
        <v>10950</v>
      </c>
      <c r="F3431" t="s">
        <v>16254</v>
      </c>
      <c r="G3431" t="s">
        <v>2520</v>
      </c>
      <c r="H3431" s="17">
        <v>42584</v>
      </c>
      <c r="I3431" s="15">
        <v>2016</v>
      </c>
      <c r="J3431" t="s">
        <v>10634</v>
      </c>
      <c r="K3431" s="5">
        <v>153390.57999999999</v>
      </c>
      <c r="L3431" t="s">
        <v>967</v>
      </c>
      <c r="M3431" t="s">
        <v>985</v>
      </c>
      <c r="N3431" t="s">
        <v>10635</v>
      </c>
      <c r="O3431" t="s">
        <v>796</v>
      </c>
      <c r="P3431" t="s">
        <v>10671</v>
      </c>
      <c r="Q3431" t="s">
        <v>11057</v>
      </c>
      <c r="R3431" t="s">
        <v>739</v>
      </c>
      <c r="S3431" t="s">
        <v>795</v>
      </c>
      <c r="T3431" t="s">
        <v>16255</v>
      </c>
      <c r="U3431" t="s">
        <v>965</v>
      </c>
      <c r="V3431" t="s">
        <v>10638</v>
      </c>
      <c r="W3431" t="s">
        <v>970</v>
      </c>
      <c r="X3431" t="s">
        <v>16260</v>
      </c>
    </row>
    <row r="3432" spans="2:24" ht="11" outlineLevel="1" x14ac:dyDescent="0.15">
      <c r="B3432" t="s">
        <v>2519</v>
      </c>
      <c r="C3432" t="s">
        <v>1149</v>
      </c>
      <c r="D3432" t="s">
        <v>372</v>
      </c>
      <c r="E3432" t="s">
        <v>10989</v>
      </c>
      <c r="F3432" t="s">
        <v>16254</v>
      </c>
      <c r="G3432" t="s">
        <v>2520</v>
      </c>
      <c r="H3432" s="17">
        <v>42549</v>
      </c>
      <c r="I3432" s="15">
        <v>2016</v>
      </c>
      <c r="J3432" t="s">
        <v>10634</v>
      </c>
      <c r="K3432" s="5">
        <v>0</v>
      </c>
      <c r="L3432" t="s">
        <v>967</v>
      </c>
      <c r="M3432" t="s">
        <v>985</v>
      </c>
      <c r="N3432" t="s">
        <v>10635</v>
      </c>
      <c r="O3432" t="s">
        <v>796</v>
      </c>
      <c r="P3432" t="s">
        <v>10671</v>
      </c>
      <c r="Q3432" t="s">
        <v>11057</v>
      </c>
      <c r="R3432" t="s">
        <v>739</v>
      </c>
      <c r="S3432" t="s">
        <v>795</v>
      </c>
      <c r="T3432" t="s">
        <v>16255</v>
      </c>
      <c r="U3432" t="s">
        <v>965</v>
      </c>
      <c r="V3432" t="s">
        <v>10638</v>
      </c>
      <c r="W3432" t="s">
        <v>970</v>
      </c>
      <c r="X3432" t="s">
        <v>16261</v>
      </c>
    </row>
    <row r="3433" spans="2:24" ht="11" outlineLevel="1" x14ac:dyDescent="0.15">
      <c r="B3433" t="s">
        <v>2523</v>
      </c>
      <c r="C3433" t="s">
        <v>2080</v>
      </c>
      <c r="D3433" t="s">
        <v>179</v>
      </c>
      <c r="E3433" t="s">
        <v>10926</v>
      </c>
      <c r="F3433" t="s">
        <v>12674</v>
      </c>
      <c r="G3433" t="s">
        <v>1299</v>
      </c>
      <c r="H3433" s="17">
        <v>42851</v>
      </c>
      <c r="I3433" s="15">
        <v>2017</v>
      </c>
      <c r="J3433" t="s">
        <v>10634</v>
      </c>
      <c r="K3433" s="5">
        <v>-54893.42</v>
      </c>
      <c r="L3433" t="s">
        <v>967</v>
      </c>
      <c r="M3433" t="s">
        <v>985</v>
      </c>
      <c r="N3433" t="s">
        <v>10635</v>
      </c>
      <c r="O3433" t="s">
        <v>818</v>
      </c>
      <c r="P3433" t="s">
        <v>10671</v>
      </c>
      <c r="Q3433" t="s">
        <v>10671</v>
      </c>
      <c r="R3433" t="s">
        <v>739</v>
      </c>
      <c r="S3433" t="s">
        <v>795</v>
      </c>
      <c r="T3433" t="s">
        <v>16262</v>
      </c>
      <c r="U3433" t="s">
        <v>965</v>
      </c>
      <c r="V3433" t="s">
        <v>10638</v>
      </c>
      <c r="W3433" t="s">
        <v>970</v>
      </c>
      <c r="X3433" t="s">
        <v>16263</v>
      </c>
    </row>
    <row r="3434" spans="2:24" ht="11" outlineLevel="1" x14ac:dyDescent="0.15">
      <c r="B3434" t="s">
        <v>2523</v>
      </c>
      <c r="C3434" t="s">
        <v>2080</v>
      </c>
      <c r="D3434" t="s">
        <v>179</v>
      </c>
      <c r="E3434" t="s">
        <v>10989</v>
      </c>
      <c r="F3434" t="s">
        <v>12674</v>
      </c>
      <c r="G3434" t="s">
        <v>1299</v>
      </c>
      <c r="H3434" s="17">
        <v>42692</v>
      </c>
      <c r="I3434" s="15">
        <v>2017</v>
      </c>
      <c r="J3434" t="s">
        <v>10634</v>
      </c>
      <c r="K3434" s="5">
        <v>0</v>
      </c>
      <c r="L3434" t="s">
        <v>967</v>
      </c>
      <c r="M3434" t="s">
        <v>985</v>
      </c>
      <c r="N3434" t="s">
        <v>10635</v>
      </c>
      <c r="O3434" t="s">
        <v>818</v>
      </c>
      <c r="P3434" t="s">
        <v>10671</v>
      </c>
      <c r="Q3434" t="s">
        <v>10671</v>
      </c>
      <c r="R3434" t="s">
        <v>739</v>
      </c>
      <c r="S3434" t="s">
        <v>795</v>
      </c>
      <c r="T3434" t="s">
        <v>16264</v>
      </c>
      <c r="U3434" t="s">
        <v>965</v>
      </c>
      <c r="V3434" t="s">
        <v>10638</v>
      </c>
      <c r="W3434" t="s">
        <v>970</v>
      </c>
      <c r="X3434" t="s">
        <v>16265</v>
      </c>
    </row>
    <row r="3435" spans="2:24" ht="11" outlineLevel="1" x14ac:dyDescent="0.15">
      <c r="B3435" t="s">
        <v>2523</v>
      </c>
      <c r="C3435" t="s">
        <v>2080</v>
      </c>
      <c r="D3435" t="s">
        <v>179</v>
      </c>
      <c r="E3435" t="s">
        <v>10950</v>
      </c>
      <c r="F3435" t="s">
        <v>12674</v>
      </c>
      <c r="G3435" t="s">
        <v>1299</v>
      </c>
      <c r="H3435" s="17">
        <v>42720</v>
      </c>
      <c r="I3435" s="15">
        <v>2017</v>
      </c>
      <c r="J3435" t="s">
        <v>10634</v>
      </c>
      <c r="K3435" s="5">
        <v>0</v>
      </c>
      <c r="L3435" t="s">
        <v>967</v>
      </c>
      <c r="M3435" t="s">
        <v>985</v>
      </c>
      <c r="N3435" t="s">
        <v>10635</v>
      </c>
      <c r="O3435" t="s">
        <v>818</v>
      </c>
      <c r="P3435" t="s">
        <v>10671</v>
      </c>
      <c r="Q3435" t="s">
        <v>10671</v>
      </c>
      <c r="R3435" t="s">
        <v>739</v>
      </c>
      <c r="S3435" t="s">
        <v>795</v>
      </c>
      <c r="T3435" t="s">
        <v>16266</v>
      </c>
      <c r="U3435" t="s">
        <v>965</v>
      </c>
      <c r="V3435" t="s">
        <v>10638</v>
      </c>
      <c r="W3435" t="s">
        <v>970</v>
      </c>
      <c r="X3435" t="s">
        <v>16267</v>
      </c>
    </row>
    <row r="3436" spans="2:24" ht="11" outlineLevel="1" x14ac:dyDescent="0.15">
      <c r="B3436" t="s">
        <v>2523</v>
      </c>
      <c r="C3436" t="s">
        <v>2080</v>
      </c>
      <c r="D3436" t="s">
        <v>179</v>
      </c>
      <c r="E3436" t="s">
        <v>10889</v>
      </c>
      <c r="F3436" t="s">
        <v>12674</v>
      </c>
      <c r="G3436" t="s">
        <v>1299</v>
      </c>
      <c r="H3436" s="17">
        <v>42774</v>
      </c>
      <c r="I3436" s="15">
        <v>2017</v>
      </c>
      <c r="J3436" t="s">
        <v>10634</v>
      </c>
      <c r="K3436" s="5">
        <v>0</v>
      </c>
      <c r="L3436" t="s">
        <v>967</v>
      </c>
      <c r="M3436" t="s">
        <v>985</v>
      </c>
      <c r="N3436" t="s">
        <v>10635</v>
      </c>
      <c r="O3436" t="s">
        <v>818</v>
      </c>
      <c r="P3436" t="s">
        <v>10671</v>
      </c>
      <c r="Q3436" t="s">
        <v>10671</v>
      </c>
      <c r="R3436" t="s">
        <v>739</v>
      </c>
      <c r="S3436" t="s">
        <v>795</v>
      </c>
      <c r="T3436" t="s">
        <v>16268</v>
      </c>
      <c r="U3436" t="s">
        <v>965</v>
      </c>
      <c r="V3436" t="s">
        <v>10638</v>
      </c>
      <c r="W3436" t="s">
        <v>970</v>
      </c>
      <c r="X3436" t="s">
        <v>16269</v>
      </c>
    </row>
    <row r="3437" spans="2:24" ht="11" outlineLevel="1" x14ac:dyDescent="0.15">
      <c r="B3437" t="s">
        <v>2523</v>
      </c>
      <c r="C3437" t="s">
        <v>2080</v>
      </c>
      <c r="D3437" t="s">
        <v>179</v>
      </c>
      <c r="E3437" t="s">
        <v>10649</v>
      </c>
      <c r="F3437" t="s">
        <v>12674</v>
      </c>
      <c r="G3437" t="s">
        <v>1299</v>
      </c>
      <c r="H3437" s="17">
        <v>42636</v>
      </c>
      <c r="I3437" s="15">
        <v>2016</v>
      </c>
      <c r="J3437" t="s">
        <v>10634</v>
      </c>
      <c r="K3437" s="5">
        <v>671982</v>
      </c>
      <c r="L3437" t="s">
        <v>967</v>
      </c>
      <c r="M3437" t="s">
        <v>985</v>
      </c>
      <c r="N3437" t="s">
        <v>10635</v>
      </c>
      <c r="O3437" t="s">
        <v>818</v>
      </c>
      <c r="P3437" t="s">
        <v>10671</v>
      </c>
      <c r="Q3437" t="s">
        <v>10671</v>
      </c>
      <c r="R3437" t="s">
        <v>739</v>
      </c>
      <c r="S3437" t="s">
        <v>795</v>
      </c>
      <c r="T3437" t="s">
        <v>16270</v>
      </c>
      <c r="U3437" t="s">
        <v>965</v>
      </c>
      <c r="V3437" t="s">
        <v>10638</v>
      </c>
      <c r="W3437" t="s">
        <v>970</v>
      </c>
      <c r="X3437" t="s">
        <v>16271</v>
      </c>
    </row>
    <row r="3438" spans="2:24" ht="11" outlineLevel="1" x14ac:dyDescent="0.15">
      <c r="B3438" t="s">
        <v>2523</v>
      </c>
      <c r="C3438" t="s">
        <v>2080</v>
      </c>
      <c r="D3438" t="s">
        <v>179</v>
      </c>
      <c r="E3438" t="s">
        <v>10956</v>
      </c>
      <c r="F3438" t="s">
        <v>12674</v>
      </c>
      <c r="G3438" t="s">
        <v>1299</v>
      </c>
      <c r="H3438" s="17">
        <v>42752</v>
      </c>
      <c r="I3438" s="15">
        <v>2017</v>
      </c>
      <c r="J3438" t="s">
        <v>10634</v>
      </c>
      <c r="K3438" s="5">
        <v>0</v>
      </c>
      <c r="L3438" t="s">
        <v>967</v>
      </c>
      <c r="M3438" t="s">
        <v>985</v>
      </c>
      <c r="N3438" t="s">
        <v>10635</v>
      </c>
      <c r="O3438" t="s">
        <v>818</v>
      </c>
      <c r="P3438" t="s">
        <v>10671</v>
      </c>
      <c r="Q3438" t="s">
        <v>10671</v>
      </c>
      <c r="R3438" t="s">
        <v>739</v>
      </c>
      <c r="S3438" t="s">
        <v>795</v>
      </c>
      <c r="T3438" t="s">
        <v>16272</v>
      </c>
      <c r="U3438" t="s">
        <v>965</v>
      </c>
      <c r="V3438" t="s">
        <v>10638</v>
      </c>
      <c r="W3438" t="s">
        <v>970</v>
      </c>
      <c r="X3438" t="s">
        <v>16273</v>
      </c>
    </row>
    <row r="3439" spans="2:24" ht="11" outlineLevel="1" x14ac:dyDescent="0.15">
      <c r="B3439" t="s">
        <v>2523</v>
      </c>
      <c r="C3439" t="s">
        <v>2080</v>
      </c>
      <c r="D3439" t="s">
        <v>179</v>
      </c>
      <c r="E3439" t="s">
        <v>10923</v>
      </c>
      <c r="F3439" t="s">
        <v>12674</v>
      </c>
      <c r="G3439" t="s">
        <v>1299</v>
      </c>
      <c r="H3439" s="17">
        <v>42765</v>
      </c>
      <c r="I3439" s="15">
        <v>2017</v>
      </c>
      <c r="J3439" t="s">
        <v>10634</v>
      </c>
      <c r="K3439" s="5">
        <v>28073.26</v>
      </c>
      <c r="L3439" t="s">
        <v>967</v>
      </c>
      <c r="M3439" t="s">
        <v>985</v>
      </c>
      <c r="N3439" t="s">
        <v>10635</v>
      </c>
      <c r="O3439" t="s">
        <v>818</v>
      </c>
      <c r="P3439" t="s">
        <v>10671</v>
      </c>
      <c r="Q3439" t="s">
        <v>10671</v>
      </c>
      <c r="R3439" t="s">
        <v>739</v>
      </c>
      <c r="S3439" t="s">
        <v>795</v>
      </c>
      <c r="T3439" t="s">
        <v>16274</v>
      </c>
      <c r="U3439" t="s">
        <v>965</v>
      </c>
      <c r="V3439" t="s">
        <v>10638</v>
      </c>
      <c r="W3439" t="s">
        <v>970</v>
      </c>
      <c r="X3439" t="s">
        <v>16275</v>
      </c>
    </row>
    <row r="3440" spans="2:24" ht="11" outlineLevel="1" x14ac:dyDescent="0.15">
      <c r="B3440" t="s">
        <v>2525</v>
      </c>
      <c r="C3440" t="s">
        <v>2526</v>
      </c>
      <c r="D3440" t="s">
        <v>167</v>
      </c>
      <c r="E3440" t="s">
        <v>10643</v>
      </c>
      <c r="F3440" t="s">
        <v>11297</v>
      </c>
      <c r="G3440" t="s">
        <v>1022</v>
      </c>
      <c r="H3440" s="17">
        <v>44033</v>
      </c>
      <c r="I3440" s="15">
        <v>2020</v>
      </c>
      <c r="J3440" t="s">
        <v>10634</v>
      </c>
      <c r="K3440" s="5">
        <v>0</v>
      </c>
      <c r="L3440" t="s">
        <v>967</v>
      </c>
      <c r="M3440" t="s">
        <v>985</v>
      </c>
      <c r="N3440" t="s">
        <v>10635</v>
      </c>
      <c r="O3440" t="s">
        <v>818</v>
      </c>
      <c r="P3440" t="s">
        <v>10671</v>
      </c>
      <c r="Q3440" t="s">
        <v>10671</v>
      </c>
      <c r="R3440" t="s">
        <v>739</v>
      </c>
      <c r="S3440" t="s">
        <v>795</v>
      </c>
      <c r="T3440" t="s">
        <v>16276</v>
      </c>
      <c r="U3440" t="s">
        <v>965</v>
      </c>
      <c r="V3440" t="s">
        <v>10638</v>
      </c>
      <c r="W3440" t="s">
        <v>970</v>
      </c>
      <c r="X3440" t="s">
        <v>16277</v>
      </c>
    </row>
    <row r="3441" spans="2:24" ht="11" outlineLevel="1" x14ac:dyDescent="0.15">
      <c r="B3441" t="s">
        <v>2525</v>
      </c>
      <c r="C3441" t="s">
        <v>2526</v>
      </c>
      <c r="D3441" t="s">
        <v>167</v>
      </c>
      <c r="E3441" t="s">
        <v>10649</v>
      </c>
      <c r="F3441" t="s">
        <v>11297</v>
      </c>
      <c r="G3441" t="s">
        <v>1022</v>
      </c>
      <c r="H3441" s="17">
        <v>43938</v>
      </c>
      <c r="I3441" s="15">
        <v>2020</v>
      </c>
      <c r="J3441" t="s">
        <v>10634</v>
      </c>
      <c r="K3441" s="5">
        <v>580370</v>
      </c>
      <c r="L3441" t="s">
        <v>967</v>
      </c>
      <c r="M3441" t="s">
        <v>985</v>
      </c>
      <c r="N3441" t="s">
        <v>10635</v>
      </c>
      <c r="O3441" t="s">
        <v>818</v>
      </c>
      <c r="P3441" t="s">
        <v>10671</v>
      </c>
      <c r="Q3441" t="s">
        <v>10671</v>
      </c>
      <c r="R3441" t="s">
        <v>739</v>
      </c>
      <c r="S3441" t="s">
        <v>795</v>
      </c>
      <c r="T3441" t="s">
        <v>16276</v>
      </c>
      <c r="U3441" t="s">
        <v>965</v>
      </c>
      <c r="V3441" t="s">
        <v>10638</v>
      </c>
      <c r="W3441" t="s">
        <v>970</v>
      </c>
      <c r="X3441" t="s">
        <v>16278</v>
      </c>
    </row>
    <row r="3442" spans="2:24" ht="11" outlineLevel="1" x14ac:dyDescent="0.15">
      <c r="B3442" t="s">
        <v>2525</v>
      </c>
      <c r="C3442" t="s">
        <v>2526</v>
      </c>
      <c r="D3442" t="s">
        <v>167</v>
      </c>
      <c r="E3442" t="s">
        <v>10652</v>
      </c>
      <c r="F3442" t="s">
        <v>11297</v>
      </c>
      <c r="G3442" t="s">
        <v>1022</v>
      </c>
      <c r="H3442" s="17">
        <v>43985</v>
      </c>
      <c r="I3442" s="15">
        <v>2020</v>
      </c>
      <c r="J3442" t="s">
        <v>10634</v>
      </c>
      <c r="K3442" s="5">
        <v>100000</v>
      </c>
      <c r="L3442" t="s">
        <v>967</v>
      </c>
      <c r="M3442" t="s">
        <v>985</v>
      </c>
      <c r="N3442" t="s">
        <v>10635</v>
      </c>
      <c r="O3442" t="s">
        <v>818</v>
      </c>
      <c r="P3442" t="s">
        <v>10671</v>
      </c>
      <c r="Q3442" t="s">
        <v>10671</v>
      </c>
      <c r="R3442" t="s">
        <v>739</v>
      </c>
      <c r="S3442" t="s">
        <v>795</v>
      </c>
      <c r="T3442" t="s">
        <v>16276</v>
      </c>
      <c r="U3442" t="s">
        <v>965</v>
      </c>
      <c r="V3442" t="s">
        <v>10638</v>
      </c>
      <c r="W3442" t="s">
        <v>970</v>
      </c>
      <c r="X3442" t="s">
        <v>16279</v>
      </c>
    </row>
    <row r="3443" spans="2:24" ht="11" outlineLevel="1" x14ac:dyDescent="0.15">
      <c r="B3443" t="s">
        <v>2525</v>
      </c>
      <c r="C3443" t="s">
        <v>2526</v>
      </c>
      <c r="D3443" t="s">
        <v>167</v>
      </c>
      <c r="E3443" t="s">
        <v>10632</v>
      </c>
      <c r="F3443" t="s">
        <v>11297</v>
      </c>
      <c r="G3443" t="s">
        <v>1022</v>
      </c>
      <c r="H3443" s="17">
        <v>44064</v>
      </c>
      <c r="I3443" s="15">
        <v>2020</v>
      </c>
      <c r="J3443" t="s">
        <v>10634</v>
      </c>
      <c r="K3443" s="5">
        <v>-36572.080000000002</v>
      </c>
      <c r="L3443" t="s">
        <v>967</v>
      </c>
      <c r="M3443" t="s">
        <v>985</v>
      </c>
      <c r="N3443" t="s">
        <v>10635</v>
      </c>
      <c r="O3443" t="s">
        <v>818</v>
      </c>
      <c r="P3443" t="s">
        <v>10671</v>
      </c>
      <c r="Q3443" t="s">
        <v>10671</v>
      </c>
      <c r="R3443" t="s">
        <v>739</v>
      </c>
      <c r="S3443" t="s">
        <v>795</v>
      </c>
      <c r="T3443" t="s">
        <v>16276</v>
      </c>
      <c r="U3443" t="s">
        <v>965</v>
      </c>
      <c r="V3443" t="s">
        <v>10638</v>
      </c>
      <c r="W3443" t="s">
        <v>970</v>
      </c>
      <c r="X3443" t="s">
        <v>16280</v>
      </c>
    </row>
    <row r="3444" spans="2:24" ht="11" outlineLevel="1" x14ac:dyDescent="0.15">
      <c r="B3444" t="s">
        <v>2525</v>
      </c>
      <c r="C3444" t="s">
        <v>2526</v>
      </c>
      <c r="D3444" t="s">
        <v>167</v>
      </c>
      <c r="E3444" t="s">
        <v>10664</v>
      </c>
      <c r="F3444" t="s">
        <v>11297</v>
      </c>
      <c r="G3444" t="s">
        <v>1022</v>
      </c>
      <c r="H3444" s="17">
        <v>44007</v>
      </c>
      <c r="I3444" s="15">
        <v>2020</v>
      </c>
      <c r="J3444" t="s">
        <v>10634</v>
      </c>
      <c r="K3444" s="5">
        <v>0</v>
      </c>
      <c r="L3444" t="s">
        <v>967</v>
      </c>
      <c r="M3444" t="s">
        <v>985</v>
      </c>
      <c r="N3444" t="s">
        <v>10635</v>
      </c>
      <c r="O3444" t="s">
        <v>818</v>
      </c>
      <c r="P3444" t="s">
        <v>10671</v>
      </c>
      <c r="Q3444" t="s">
        <v>10671</v>
      </c>
      <c r="R3444" t="s">
        <v>739</v>
      </c>
      <c r="S3444" t="s">
        <v>795</v>
      </c>
      <c r="T3444" t="s">
        <v>16276</v>
      </c>
      <c r="U3444" t="s">
        <v>965</v>
      </c>
      <c r="V3444" t="s">
        <v>10638</v>
      </c>
      <c r="W3444" t="s">
        <v>970</v>
      </c>
      <c r="X3444" t="s">
        <v>16281</v>
      </c>
    </row>
    <row r="3445" spans="2:24" ht="11" outlineLevel="1" x14ac:dyDescent="0.15">
      <c r="B3445" t="s">
        <v>2528</v>
      </c>
      <c r="C3445" t="s">
        <v>2529</v>
      </c>
      <c r="E3445" t="s">
        <v>10652</v>
      </c>
      <c r="F3445" t="s">
        <v>705</v>
      </c>
      <c r="G3445" t="s">
        <v>1989</v>
      </c>
      <c r="H3445" s="17">
        <v>42704</v>
      </c>
      <c r="I3445" s="15">
        <v>2017</v>
      </c>
      <c r="J3445" t="s">
        <v>10634</v>
      </c>
      <c r="K3445" s="5">
        <v>0</v>
      </c>
      <c r="L3445" t="s">
        <v>967</v>
      </c>
      <c r="M3445" t="s">
        <v>956</v>
      </c>
      <c r="N3445" t="s">
        <v>10635</v>
      </c>
      <c r="O3445" t="s">
        <v>818</v>
      </c>
      <c r="P3445" t="s">
        <v>12086</v>
      </c>
      <c r="R3445" t="s">
        <v>743</v>
      </c>
      <c r="S3445" t="s">
        <v>803</v>
      </c>
      <c r="T3445" t="s">
        <v>16282</v>
      </c>
      <c r="U3445" t="s">
        <v>965</v>
      </c>
      <c r="V3445" t="s">
        <v>10638</v>
      </c>
      <c r="W3445" t="s">
        <v>970</v>
      </c>
      <c r="X3445" t="s">
        <v>16283</v>
      </c>
    </row>
    <row r="3446" spans="2:24" ht="11" outlineLevel="1" x14ac:dyDescent="0.15">
      <c r="B3446" t="s">
        <v>2528</v>
      </c>
      <c r="C3446" t="s">
        <v>2529</v>
      </c>
      <c r="E3446" t="s">
        <v>10649</v>
      </c>
      <c r="F3446" t="s">
        <v>705</v>
      </c>
      <c r="G3446" t="s">
        <v>1989</v>
      </c>
      <c r="H3446" s="17">
        <v>42643</v>
      </c>
      <c r="I3446" s="15">
        <v>2016</v>
      </c>
      <c r="J3446" t="s">
        <v>10634</v>
      </c>
      <c r="K3446" s="5">
        <v>643550</v>
      </c>
      <c r="L3446" t="s">
        <v>967</v>
      </c>
      <c r="M3446" t="s">
        <v>956</v>
      </c>
      <c r="N3446" t="s">
        <v>10635</v>
      </c>
      <c r="O3446" t="s">
        <v>818</v>
      </c>
      <c r="P3446" t="s">
        <v>12086</v>
      </c>
      <c r="Q3446" t="s">
        <v>12086</v>
      </c>
      <c r="R3446" t="s">
        <v>743</v>
      </c>
      <c r="S3446" t="s">
        <v>803</v>
      </c>
      <c r="T3446" t="s">
        <v>16284</v>
      </c>
      <c r="U3446" t="s">
        <v>965</v>
      </c>
      <c r="V3446" t="s">
        <v>10638</v>
      </c>
      <c r="W3446" t="s">
        <v>970</v>
      </c>
      <c r="X3446" t="s">
        <v>16285</v>
      </c>
    </row>
    <row r="3447" spans="2:24" ht="11" outlineLevel="1" x14ac:dyDescent="0.15">
      <c r="B3447" t="s">
        <v>2528</v>
      </c>
      <c r="C3447" t="s">
        <v>2529</v>
      </c>
      <c r="E3447" t="s">
        <v>10643</v>
      </c>
      <c r="F3447" t="s">
        <v>705</v>
      </c>
      <c r="G3447" t="s">
        <v>1989</v>
      </c>
      <c r="H3447" s="17">
        <v>42867</v>
      </c>
      <c r="I3447" s="15">
        <v>2017</v>
      </c>
      <c r="J3447" t="s">
        <v>10634</v>
      </c>
      <c r="K3447" s="5">
        <v>0</v>
      </c>
      <c r="L3447" t="s">
        <v>967</v>
      </c>
      <c r="M3447" t="s">
        <v>956</v>
      </c>
      <c r="N3447" t="s">
        <v>10635</v>
      </c>
      <c r="O3447" t="s">
        <v>818</v>
      </c>
      <c r="P3447" t="s">
        <v>12086</v>
      </c>
      <c r="R3447" t="s">
        <v>743</v>
      </c>
      <c r="S3447" t="s">
        <v>803</v>
      </c>
      <c r="T3447" t="s">
        <v>16286</v>
      </c>
      <c r="U3447" t="s">
        <v>965</v>
      </c>
      <c r="V3447" t="s">
        <v>10638</v>
      </c>
      <c r="W3447" t="s">
        <v>970</v>
      </c>
      <c r="X3447" t="s">
        <v>16287</v>
      </c>
    </row>
    <row r="3448" spans="2:24" ht="11" outlineLevel="1" x14ac:dyDescent="0.15">
      <c r="B3448" t="s">
        <v>2528</v>
      </c>
      <c r="C3448" t="s">
        <v>2529</v>
      </c>
      <c r="E3448" t="s">
        <v>10664</v>
      </c>
      <c r="F3448" t="s">
        <v>705</v>
      </c>
      <c r="G3448" t="s">
        <v>1989</v>
      </c>
      <c r="H3448" s="17">
        <v>42852</v>
      </c>
      <c r="I3448" s="15">
        <v>2017</v>
      </c>
      <c r="J3448" t="s">
        <v>10634</v>
      </c>
      <c r="K3448" s="5">
        <v>0</v>
      </c>
      <c r="L3448" t="s">
        <v>967</v>
      </c>
      <c r="M3448" t="s">
        <v>956</v>
      </c>
      <c r="N3448" t="s">
        <v>10635</v>
      </c>
      <c r="O3448" t="s">
        <v>818</v>
      </c>
      <c r="P3448" t="s">
        <v>12086</v>
      </c>
      <c r="R3448" t="s">
        <v>743</v>
      </c>
      <c r="S3448" t="s">
        <v>803</v>
      </c>
      <c r="T3448" t="s">
        <v>16288</v>
      </c>
      <c r="U3448" t="s">
        <v>965</v>
      </c>
      <c r="V3448" t="s">
        <v>10638</v>
      </c>
      <c r="W3448" t="s">
        <v>970</v>
      </c>
      <c r="X3448" t="s">
        <v>16289</v>
      </c>
    </row>
    <row r="3449" spans="2:24" ht="11" outlineLevel="1" x14ac:dyDescent="0.15">
      <c r="B3449" t="s">
        <v>2528</v>
      </c>
      <c r="C3449" t="s">
        <v>2529</v>
      </c>
      <c r="E3449" t="s">
        <v>10632</v>
      </c>
      <c r="F3449" t="s">
        <v>705</v>
      </c>
      <c r="G3449" t="s">
        <v>1989</v>
      </c>
      <c r="H3449" s="17">
        <v>42937</v>
      </c>
      <c r="I3449" s="15">
        <v>2017</v>
      </c>
      <c r="J3449" t="s">
        <v>10634</v>
      </c>
      <c r="K3449" s="5">
        <v>0</v>
      </c>
      <c r="L3449" t="s">
        <v>967</v>
      </c>
      <c r="M3449" t="s">
        <v>956</v>
      </c>
      <c r="N3449" t="s">
        <v>10635</v>
      </c>
      <c r="O3449" t="s">
        <v>818</v>
      </c>
      <c r="P3449" t="s">
        <v>12086</v>
      </c>
      <c r="R3449" t="s">
        <v>743</v>
      </c>
      <c r="S3449" t="s">
        <v>803</v>
      </c>
      <c r="T3449" t="s">
        <v>16290</v>
      </c>
      <c r="U3449" t="s">
        <v>965</v>
      </c>
      <c r="V3449" t="s">
        <v>10638</v>
      </c>
      <c r="W3449" t="s">
        <v>970</v>
      </c>
      <c r="X3449" t="s">
        <v>16291</v>
      </c>
    </row>
    <row r="3450" spans="2:24" ht="11" outlineLevel="1" x14ac:dyDescent="0.15">
      <c r="B3450" t="s">
        <v>2528</v>
      </c>
      <c r="C3450" t="s">
        <v>2529</v>
      </c>
      <c r="E3450" t="s">
        <v>10667</v>
      </c>
      <c r="F3450" t="s">
        <v>705</v>
      </c>
      <c r="G3450" t="s">
        <v>1989</v>
      </c>
      <c r="H3450" s="17">
        <v>43123</v>
      </c>
      <c r="I3450" s="15">
        <v>2018</v>
      </c>
      <c r="J3450" t="s">
        <v>10634</v>
      </c>
      <c r="K3450" s="5">
        <v>0</v>
      </c>
      <c r="L3450" t="s">
        <v>967</v>
      </c>
      <c r="M3450" t="s">
        <v>956</v>
      </c>
      <c r="N3450" t="s">
        <v>10635</v>
      </c>
      <c r="O3450" t="s">
        <v>818</v>
      </c>
      <c r="P3450" t="s">
        <v>12086</v>
      </c>
      <c r="Q3450" t="s">
        <v>12086</v>
      </c>
      <c r="R3450" t="s">
        <v>743</v>
      </c>
      <c r="S3450" t="s">
        <v>803</v>
      </c>
      <c r="T3450" t="s">
        <v>16292</v>
      </c>
      <c r="U3450" t="s">
        <v>965</v>
      </c>
      <c r="V3450" t="s">
        <v>10638</v>
      </c>
      <c r="W3450" t="s">
        <v>970</v>
      </c>
      <c r="X3450" t="s">
        <v>16293</v>
      </c>
    </row>
    <row r="3451" spans="2:24" ht="11" outlineLevel="1" x14ac:dyDescent="0.15">
      <c r="B3451" t="s">
        <v>2531</v>
      </c>
      <c r="C3451" t="s">
        <v>2532</v>
      </c>
      <c r="E3451" t="s">
        <v>10649</v>
      </c>
      <c r="F3451" t="s">
        <v>2533</v>
      </c>
      <c r="G3451" t="s">
        <v>2534</v>
      </c>
      <c r="H3451" s="17">
        <v>42460</v>
      </c>
      <c r="I3451" s="15">
        <v>2016</v>
      </c>
      <c r="J3451" t="s">
        <v>10634</v>
      </c>
      <c r="K3451" s="5">
        <v>643500</v>
      </c>
      <c r="L3451" t="s">
        <v>967</v>
      </c>
      <c r="R3451" t="s">
        <v>750</v>
      </c>
      <c r="S3451" t="s">
        <v>2535</v>
      </c>
      <c r="T3451" t="s">
        <v>16294</v>
      </c>
      <c r="U3451" t="s">
        <v>1340</v>
      </c>
      <c r="V3451" t="s">
        <v>12795</v>
      </c>
      <c r="W3451" t="s">
        <v>970</v>
      </c>
      <c r="X3451" t="s">
        <v>16295</v>
      </c>
    </row>
    <row r="3452" spans="2:24" ht="11" outlineLevel="1" x14ac:dyDescent="0.15">
      <c r="B3452" t="s">
        <v>2531</v>
      </c>
      <c r="C3452" t="s">
        <v>2532</v>
      </c>
      <c r="E3452" t="s">
        <v>10652</v>
      </c>
      <c r="F3452" t="s">
        <v>2533</v>
      </c>
      <c r="G3452" t="s">
        <v>2534</v>
      </c>
      <c r="H3452" s="17">
        <v>42481</v>
      </c>
      <c r="I3452" s="15">
        <v>2016</v>
      </c>
      <c r="J3452" t="s">
        <v>10634</v>
      </c>
      <c r="K3452" s="5">
        <v>0</v>
      </c>
      <c r="L3452" t="s">
        <v>967</v>
      </c>
      <c r="M3452" t="s">
        <v>12797</v>
      </c>
      <c r="R3452" t="s">
        <v>750</v>
      </c>
      <c r="S3452" t="s">
        <v>2535</v>
      </c>
      <c r="T3452" t="s">
        <v>16296</v>
      </c>
      <c r="U3452" t="s">
        <v>1340</v>
      </c>
      <c r="V3452" t="s">
        <v>12795</v>
      </c>
      <c r="W3452" t="s">
        <v>970</v>
      </c>
      <c r="X3452" t="s">
        <v>16297</v>
      </c>
    </row>
    <row r="3453" spans="2:24" ht="11" outlineLevel="1" x14ac:dyDescent="0.15">
      <c r="B3453" t="s">
        <v>2531</v>
      </c>
      <c r="C3453" t="s">
        <v>2532</v>
      </c>
      <c r="E3453" t="s">
        <v>10664</v>
      </c>
      <c r="F3453" t="s">
        <v>2533</v>
      </c>
      <c r="G3453" t="s">
        <v>2534</v>
      </c>
      <c r="H3453" s="17">
        <v>42604</v>
      </c>
      <c r="I3453" s="15">
        <v>2016</v>
      </c>
      <c r="J3453" t="s">
        <v>10634</v>
      </c>
      <c r="K3453" s="5">
        <v>0</v>
      </c>
      <c r="L3453" t="s">
        <v>967</v>
      </c>
      <c r="M3453" t="s">
        <v>15907</v>
      </c>
      <c r="R3453" t="s">
        <v>750</v>
      </c>
      <c r="S3453" t="s">
        <v>2535</v>
      </c>
      <c r="T3453" t="s">
        <v>16298</v>
      </c>
      <c r="U3453" t="s">
        <v>1340</v>
      </c>
      <c r="V3453" t="s">
        <v>12795</v>
      </c>
      <c r="W3453" t="s">
        <v>970</v>
      </c>
      <c r="X3453" t="s">
        <v>16299</v>
      </c>
    </row>
    <row r="3454" spans="2:24" ht="11" outlineLevel="1" x14ac:dyDescent="0.15">
      <c r="B3454" t="s">
        <v>2538</v>
      </c>
      <c r="C3454" t="s">
        <v>1519</v>
      </c>
      <c r="D3454" t="s">
        <v>301</v>
      </c>
      <c r="E3454" t="s">
        <v>10989</v>
      </c>
      <c r="F3454" t="s">
        <v>608</v>
      </c>
      <c r="G3454" t="s">
        <v>1184</v>
      </c>
      <c r="H3454" s="17">
        <v>42425</v>
      </c>
      <c r="I3454" s="15">
        <v>2016</v>
      </c>
      <c r="J3454" t="s">
        <v>10634</v>
      </c>
      <c r="K3454" s="5">
        <v>-48989</v>
      </c>
      <c r="L3454" t="s">
        <v>967</v>
      </c>
      <c r="M3454" t="s">
        <v>985</v>
      </c>
      <c r="N3454" t="s">
        <v>10635</v>
      </c>
      <c r="O3454" t="s">
        <v>796</v>
      </c>
      <c r="P3454" t="s">
        <v>11969</v>
      </c>
      <c r="Q3454" t="s">
        <v>11969</v>
      </c>
      <c r="R3454" t="s">
        <v>744</v>
      </c>
      <c r="S3454" t="s">
        <v>795</v>
      </c>
      <c r="T3454" t="s">
        <v>16300</v>
      </c>
      <c r="U3454" t="s">
        <v>965</v>
      </c>
      <c r="V3454" t="s">
        <v>10638</v>
      </c>
      <c r="W3454" t="s">
        <v>970</v>
      </c>
      <c r="X3454" t="s">
        <v>16301</v>
      </c>
    </row>
    <row r="3455" spans="2:24" ht="11" outlineLevel="1" x14ac:dyDescent="0.15">
      <c r="B3455" t="s">
        <v>2540</v>
      </c>
      <c r="C3455" t="s">
        <v>2541</v>
      </c>
      <c r="E3455" t="s">
        <v>10649</v>
      </c>
      <c r="F3455" t="s">
        <v>2542</v>
      </c>
      <c r="G3455" t="s">
        <v>2543</v>
      </c>
      <c r="H3455" s="17">
        <v>41984</v>
      </c>
      <c r="I3455" s="15">
        <v>2015</v>
      </c>
      <c r="J3455" t="s">
        <v>10634</v>
      </c>
      <c r="K3455" s="5">
        <v>561737</v>
      </c>
      <c r="L3455" t="s">
        <v>967</v>
      </c>
      <c r="R3455" t="s">
        <v>740</v>
      </c>
      <c r="S3455" t="s">
        <v>795</v>
      </c>
      <c r="T3455" t="s">
        <v>16302</v>
      </c>
      <c r="U3455" t="s">
        <v>1340</v>
      </c>
      <c r="V3455" t="s">
        <v>12795</v>
      </c>
      <c r="W3455" t="s">
        <v>970</v>
      </c>
      <c r="X3455" t="s">
        <v>16303</v>
      </c>
    </row>
    <row r="3456" spans="2:24" ht="11" outlineLevel="1" x14ac:dyDescent="0.15">
      <c r="B3456" t="s">
        <v>2540</v>
      </c>
      <c r="C3456" t="s">
        <v>2541</v>
      </c>
      <c r="E3456" t="s">
        <v>10652</v>
      </c>
      <c r="F3456" t="s">
        <v>2542</v>
      </c>
      <c r="G3456" t="s">
        <v>2543</v>
      </c>
      <c r="H3456" s="17">
        <v>42146</v>
      </c>
      <c r="I3456" s="15">
        <v>2015</v>
      </c>
      <c r="J3456" t="s">
        <v>10634</v>
      </c>
      <c r="K3456" s="5">
        <v>72000</v>
      </c>
      <c r="L3456" t="s">
        <v>967</v>
      </c>
      <c r="M3456" t="s">
        <v>14985</v>
      </c>
      <c r="R3456" t="s">
        <v>740</v>
      </c>
      <c r="S3456" t="s">
        <v>795</v>
      </c>
      <c r="T3456" t="s">
        <v>16304</v>
      </c>
      <c r="U3456" t="s">
        <v>1340</v>
      </c>
      <c r="V3456" t="s">
        <v>12795</v>
      </c>
      <c r="W3456" t="s">
        <v>970</v>
      </c>
      <c r="X3456" t="s">
        <v>16305</v>
      </c>
    </row>
    <row r="3457" spans="2:24" ht="11" outlineLevel="1" x14ac:dyDescent="0.15">
      <c r="B3457" t="s">
        <v>2540</v>
      </c>
      <c r="C3457" t="s">
        <v>2541</v>
      </c>
      <c r="E3457" t="s">
        <v>10664</v>
      </c>
      <c r="F3457" t="s">
        <v>2542</v>
      </c>
      <c r="G3457" t="s">
        <v>2543</v>
      </c>
      <c r="H3457" s="17">
        <v>42262</v>
      </c>
      <c r="I3457" s="15">
        <v>2015</v>
      </c>
      <c r="J3457" t="s">
        <v>10634</v>
      </c>
      <c r="K3457" s="5">
        <v>5255</v>
      </c>
      <c r="L3457" t="s">
        <v>967</v>
      </c>
      <c r="M3457" t="s">
        <v>15907</v>
      </c>
      <c r="R3457" t="s">
        <v>740</v>
      </c>
      <c r="S3457" t="s">
        <v>795</v>
      </c>
      <c r="T3457" t="s">
        <v>16306</v>
      </c>
      <c r="U3457" t="s">
        <v>1340</v>
      </c>
      <c r="V3457" t="s">
        <v>12795</v>
      </c>
      <c r="W3457" t="s">
        <v>970</v>
      </c>
      <c r="X3457" t="s">
        <v>16307</v>
      </c>
    </row>
    <row r="3458" spans="2:24" ht="11" outlineLevel="1" x14ac:dyDescent="0.15">
      <c r="B3458" t="s">
        <v>2545</v>
      </c>
      <c r="C3458" t="s">
        <v>2546</v>
      </c>
      <c r="D3458" t="s">
        <v>173</v>
      </c>
      <c r="E3458" t="s">
        <v>10664</v>
      </c>
      <c r="F3458" t="s">
        <v>605</v>
      </c>
      <c r="G3458" t="s">
        <v>1106</v>
      </c>
      <c r="H3458" s="17">
        <v>43747</v>
      </c>
      <c r="I3458" s="15">
        <v>2020</v>
      </c>
      <c r="J3458" t="s">
        <v>10634</v>
      </c>
      <c r="K3458" s="5">
        <v>0</v>
      </c>
      <c r="L3458" t="s">
        <v>967</v>
      </c>
      <c r="M3458" t="s">
        <v>985</v>
      </c>
      <c r="N3458" t="s">
        <v>11711</v>
      </c>
      <c r="O3458" t="s">
        <v>818</v>
      </c>
      <c r="P3458" t="s">
        <v>11712</v>
      </c>
      <c r="Q3458" t="s">
        <v>16308</v>
      </c>
      <c r="R3458" t="s">
        <v>739</v>
      </c>
      <c r="S3458" t="s">
        <v>817</v>
      </c>
      <c r="T3458" t="s">
        <v>16309</v>
      </c>
      <c r="U3458" t="s">
        <v>965</v>
      </c>
      <c r="V3458" t="s">
        <v>10638</v>
      </c>
      <c r="W3458" t="s">
        <v>970</v>
      </c>
      <c r="X3458" t="s">
        <v>16310</v>
      </c>
    </row>
    <row r="3459" spans="2:24" ht="11" outlineLevel="1" x14ac:dyDescent="0.15">
      <c r="B3459" t="s">
        <v>2545</v>
      </c>
      <c r="C3459" t="s">
        <v>2546</v>
      </c>
      <c r="D3459" t="s">
        <v>173</v>
      </c>
      <c r="E3459" t="s">
        <v>10643</v>
      </c>
      <c r="F3459" t="s">
        <v>605</v>
      </c>
      <c r="G3459" t="s">
        <v>1106</v>
      </c>
      <c r="H3459" s="17">
        <v>44084</v>
      </c>
      <c r="I3459" s="15">
        <v>2020</v>
      </c>
      <c r="J3459" t="s">
        <v>10634</v>
      </c>
      <c r="K3459" s="5">
        <v>51168</v>
      </c>
      <c r="L3459" t="s">
        <v>967</v>
      </c>
      <c r="M3459" t="s">
        <v>985</v>
      </c>
      <c r="N3459" t="s">
        <v>11711</v>
      </c>
      <c r="O3459" t="s">
        <v>818</v>
      </c>
      <c r="P3459" t="s">
        <v>11712</v>
      </c>
      <c r="Q3459" t="s">
        <v>16308</v>
      </c>
      <c r="R3459" t="s">
        <v>739</v>
      </c>
      <c r="S3459" t="s">
        <v>817</v>
      </c>
      <c r="T3459" t="s">
        <v>16311</v>
      </c>
      <c r="U3459" t="s">
        <v>965</v>
      </c>
      <c r="V3459" t="s">
        <v>10638</v>
      </c>
      <c r="W3459" t="s">
        <v>970</v>
      </c>
      <c r="X3459" t="s">
        <v>16312</v>
      </c>
    </row>
    <row r="3460" spans="2:24" ht="11" outlineLevel="1" x14ac:dyDescent="0.15">
      <c r="B3460" t="s">
        <v>2545</v>
      </c>
      <c r="C3460" t="s">
        <v>2546</v>
      </c>
      <c r="D3460" t="s">
        <v>173</v>
      </c>
      <c r="E3460" t="s">
        <v>10649</v>
      </c>
      <c r="F3460" t="s">
        <v>605</v>
      </c>
      <c r="G3460" t="s">
        <v>1106</v>
      </c>
      <c r="H3460" s="17">
        <v>43725</v>
      </c>
      <c r="I3460" s="15">
        <v>2019</v>
      </c>
      <c r="J3460" t="s">
        <v>10634</v>
      </c>
      <c r="K3460" s="5">
        <v>586728</v>
      </c>
      <c r="L3460" t="s">
        <v>967</v>
      </c>
      <c r="M3460" t="s">
        <v>985</v>
      </c>
      <c r="N3460" t="s">
        <v>11711</v>
      </c>
      <c r="O3460" t="s">
        <v>818</v>
      </c>
      <c r="P3460" t="s">
        <v>11712</v>
      </c>
      <c r="Q3460" t="s">
        <v>16308</v>
      </c>
      <c r="R3460" t="s">
        <v>739</v>
      </c>
      <c r="S3460" t="s">
        <v>817</v>
      </c>
      <c r="T3460" t="s">
        <v>16313</v>
      </c>
      <c r="U3460" t="s">
        <v>965</v>
      </c>
      <c r="V3460" t="s">
        <v>10638</v>
      </c>
      <c r="W3460" t="s">
        <v>970</v>
      </c>
      <c r="X3460" t="s">
        <v>16314</v>
      </c>
    </row>
    <row r="3461" spans="2:24" ht="11" outlineLevel="1" x14ac:dyDescent="0.15">
      <c r="B3461" t="s">
        <v>2545</v>
      </c>
      <c r="C3461" t="s">
        <v>2546</v>
      </c>
      <c r="D3461" t="s">
        <v>173</v>
      </c>
      <c r="E3461" t="s">
        <v>10652</v>
      </c>
      <c r="F3461" t="s">
        <v>605</v>
      </c>
      <c r="G3461" t="s">
        <v>1106</v>
      </c>
      <c r="H3461" s="17">
        <v>43734</v>
      </c>
      <c r="I3461" s="15">
        <v>2019</v>
      </c>
      <c r="J3461" t="s">
        <v>10634</v>
      </c>
      <c r="K3461" s="5">
        <v>0</v>
      </c>
      <c r="L3461" t="s">
        <v>967</v>
      </c>
      <c r="M3461" t="s">
        <v>985</v>
      </c>
      <c r="N3461" t="s">
        <v>11711</v>
      </c>
      <c r="O3461" t="s">
        <v>818</v>
      </c>
      <c r="P3461" t="s">
        <v>11712</v>
      </c>
      <c r="Q3461" t="s">
        <v>16308</v>
      </c>
      <c r="R3461" t="s">
        <v>739</v>
      </c>
      <c r="S3461" t="s">
        <v>817</v>
      </c>
      <c r="T3461" t="s">
        <v>16315</v>
      </c>
      <c r="U3461" t="s">
        <v>965</v>
      </c>
      <c r="V3461" t="s">
        <v>10638</v>
      </c>
      <c r="W3461" t="s">
        <v>970</v>
      </c>
      <c r="X3461" t="s">
        <v>16316</v>
      </c>
    </row>
    <row r="3462" spans="2:24" ht="11" outlineLevel="1" x14ac:dyDescent="0.15">
      <c r="B3462" t="s">
        <v>2550</v>
      </c>
      <c r="C3462" t="s">
        <v>2551</v>
      </c>
      <c r="E3462" t="s">
        <v>10649</v>
      </c>
      <c r="F3462" t="s">
        <v>682</v>
      </c>
      <c r="G3462" t="s">
        <v>1729</v>
      </c>
      <c r="H3462" s="17">
        <v>42361</v>
      </c>
      <c r="I3462" s="15">
        <v>2016</v>
      </c>
      <c r="J3462" t="s">
        <v>10634</v>
      </c>
      <c r="K3462" s="5">
        <v>460934</v>
      </c>
      <c r="L3462" t="s">
        <v>967</v>
      </c>
      <c r="M3462" t="s">
        <v>956</v>
      </c>
      <c r="N3462" t="s">
        <v>10635</v>
      </c>
      <c r="O3462" t="s">
        <v>796</v>
      </c>
      <c r="P3462" t="s">
        <v>12376</v>
      </c>
      <c r="Q3462" t="s">
        <v>12376</v>
      </c>
      <c r="R3462" t="s">
        <v>750</v>
      </c>
      <c r="S3462" t="s">
        <v>795</v>
      </c>
      <c r="T3462" t="s">
        <v>16317</v>
      </c>
      <c r="U3462" t="s">
        <v>965</v>
      </c>
      <c r="V3462" t="s">
        <v>10638</v>
      </c>
      <c r="W3462" t="s">
        <v>970</v>
      </c>
      <c r="X3462" t="s">
        <v>16318</v>
      </c>
    </row>
    <row r="3463" spans="2:24" ht="11" outlineLevel="1" x14ac:dyDescent="0.15">
      <c r="B3463" t="s">
        <v>2550</v>
      </c>
      <c r="C3463" t="s">
        <v>2551</v>
      </c>
      <c r="E3463" t="s">
        <v>10667</v>
      </c>
      <c r="F3463" t="s">
        <v>682</v>
      </c>
      <c r="G3463" t="s">
        <v>1729</v>
      </c>
      <c r="H3463" s="17">
        <v>42454</v>
      </c>
      <c r="I3463" s="15">
        <v>2016</v>
      </c>
      <c r="J3463" t="s">
        <v>10634</v>
      </c>
      <c r="K3463" s="5">
        <v>11390</v>
      </c>
      <c r="L3463" t="s">
        <v>967</v>
      </c>
      <c r="M3463" t="s">
        <v>956</v>
      </c>
      <c r="N3463" t="s">
        <v>10635</v>
      </c>
      <c r="O3463" t="s">
        <v>796</v>
      </c>
      <c r="P3463" t="s">
        <v>12376</v>
      </c>
      <c r="Q3463" t="s">
        <v>12376</v>
      </c>
      <c r="R3463" t="s">
        <v>750</v>
      </c>
      <c r="S3463" t="s">
        <v>795</v>
      </c>
      <c r="T3463" t="s">
        <v>16319</v>
      </c>
      <c r="U3463" t="s">
        <v>965</v>
      </c>
      <c r="V3463" t="s">
        <v>10638</v>
      </c>
      <c r="W3463" t="s">
        <v>970</v>
      </c>
      <c r="X3463" t="s">
        <v>16320</v>
      </c>
    </row>
    <row r="3464" spans="2:24" ht="11" outlineLevel="1" x14ac:dyDescent="0.15">
      <c r="B3464" t="s">
        <v>2550</v>
      </c>
      <c r="C3464" t="s">
        <v>2551</v>
      </c>
      <c r="E3464" t="s">
        <v>10652</v>
      </c>
      <c r="F3464" t="s">
        <v>682</v>
      </c>
      <c r="G3464" t="s">
        <v>1729</v>
      </c>
      <c r="H3464" s="17">
        <v>42376</v>
      </c>
      <c r="I3464" s="15">
        <v>2016</v>
      </c>
      <c r="J3464" t="s">
        <v>10634</v>
      </c>
      <c r="K3464" s="5">
        <v>0</v>
      </c>
      <c r="L3464" t="s">
        <v>967</v>
      </c>
      <c r="M3464" t="s">
        <v>956</v>
      </c>
      <c r="N3464" t="s">
        <v>10635</v>
      </c>
      <c r="O3464" t="s">
        <v>796</v>
      </c>
      <c r="P3464" t="s">
        <v>12376</v>
      </c>
      <c r="Q3464" t="s">
        <v>12376</v>
      </c>
      <c r="R3464" t="s">
        <v>750</v>
      </c>
      <c r="S3464" t="s">
        <v>795</v>
      </c>
      <c r="T3464" t="s">
        <v>16317</v>
      </c>
      <c r="U3464" t="s">
        <v>965</v>
      </c>
      <c r="V3464" t="s">
        <v>10638</v>
      </c>
      <c r="W3464" t="s">
        <v>970</v>
      </c>
      <c r="X3464" t="s">
        <v>16321</v>
      </c>
    </row>
    <row r="3465" spans="2:24" ht="11" outlineLevel="1" x14ac:dyDescent="0.15">
      <c r="B3465" t="s">
        <v>2550</v>
      </c>
      <c r="C3465" t="s">
        <v>2551</v>
      </c>
      <c r="E3465" t="s">
        <v>10643</v>
      </c>
      <c r="F3465" t="s">
        <v>682</v>
      </c>
      <c r="G3465" t="s">
        <v>1729</v>
      </c>
      <c r="H3465" s="17">
        <v>42404</v>
      </c>
      <c r="I3465" s="15">
        <v>2016</v>
      </c>
      <c r="J3465" t="s">
        <v>10634</v>
      </c>
      <c r="K3465" s="5">
        <v>99473</v>
      </c>
      <c r="L3465" t="s">
        <v>967</v>
      </c>
      <c r="M3465" t="s">
        <v>956</v>
      </c>
      <c r="N3465" t="s">
        <v>10635</v>
      </c>
      <c r="O3465" t="s">
        <v>796</v>
      </c>
      <c r="P3465" t="s">
        <v>12376</v>
      </c>
      <c r="Q3465" t="s">
        <v>12376</v>
      </c>
      <c r="R3465" t="s">
        <v>750</v>
      </c>
      <c r="S3465" t="s">
        <v>795</v>
      </c>
      <c r="T3465" t="s">
        <v>16317</v>
      </c>
      <c r="U3465" t="s">
        <v>965</v>
      </c>
      <c r="V3465" t="s">
        <v>10638</v>
      </c>
      <c r="W3465" t="s">
        <v>970</v>
      </c>
      <c r="X3465" t="s">
        <v>16322</v>
      </c>
    </row>
    <row r="3466" spans="2:24" ht="11" outlineLevel="1" x14ac:dyDescent="0.15">
      <c r="B3466" t="s">
        <v>2550</v>
      </c>
      <c r="C3466" t="s">
        <v>2551</v>
      </c>
      <c r="E3466" t="s">
        <v>10664</v>
      </c>
      <c r="F3466" t="s">
        <v>682</v>
      </c>
      <c r="G3466" t="s">
        <v>1729</v>
      </c>
      <c r="H3466" s="17">
        <v>42395</v>
      </c>
      <c r="I3466" s="15">
        <v>2016</v>
      </c>
      <c r="J3466" t="s">
        <v>10634</v>
      </c>
      <c r="K3466" s="5">
        <v>63213</v>
      </c>
      <c r="L3466" t="s">
        <v>967</v>
      </c>
      <c r="M3466" t="s">
        <v>956</v>
      </c>
      <c r="N3466" t="s">
        <v>10635</v>
      </c>
      <c r="O3466" t="s">
        <v>796</v>
      </c>
      <c r="P3466" t="s">
        <v>12376</v>
      </c>
      <c r="Q3466" t="s">
        <v>12376</v>
      </c>
      <c r="R3466" t="s">
        <v>750</v>
      </c>
      <c r="S3466" t="s">
        <v>795</v>
      </c>
      <c r="T3466" t="s">
        <v>16323</v>
      </c>
      <c r="U3466" t="s">
        <v>965</v>
      </c>
      <c r="V3466" t="s">
        <v>10638</v>
      </c>
      <c r="W3466" t="s">
        <v>970</v>
      </c>
      <c r="X3466" t="s">
        <v>16324</v>
      </c>
    </row>
    <row r="3467" spans="2:24" ht="11" outlineLevel="1" x14ac:dyDescent="0.15">
      <c r="B3467" t="s">
        <v>2550</v>
      </c>
      <c r="C3467" t="s">
        <v>2551</v>
      </c>
      <c r="E3467" t="s">
        <v>10632</v>
      </c>
      <c r="F3467" t="s">
        <v>682</v>
      </c>
      <c r="G3467" t="s">
        <v>1729</v>
      </c>
      <c r="H3467" s="17">
        <v>42432</v>
      </c>
      <c r="I3467" s="15">
        <v>2016</v>
      </c>
      <c r="J3467" t="s">
        <v>10634</v>
      </c>
      <c r="K3467" s="5">
        <v>0</v>
      </c>
      <c r="L3467" t="s">
        <v>967</v>
      </c>
      <c r="M3467" t="s">
        <v>956</v>
      </c>
      <c r="N3467" t="s">
        <v>10635</v>
      </c>
      <c r="O3467" t="s">
        <v>796</v>
      </c>
      <c r="P3467" t="s">
        <v>12376</v>
      </c>
      <c r="Q3467" t="s">
        <v>12376</v>
      </c>
      <c r="R3467" t="s">
        <v>750</v>
      </c>
      <c r="S3467" t="s">
        <v>795</v>
      </c>
      <c r="T3467" t="s">
        <v>16325</v>
      </c>
      <c r="U3467" t="s">
        <v>965</v>
      </c>
      <c r="V3467" t="s">
        <v>10638</v>
      </c>
      <c r="W3467" t="s">
        <v>970</v>
      </c>
      <c r="X3467" t="s">
        <v>16326</v>
      </c>
    </row>
    <row r="3468" spans="2:24" ht="11" outlineLevel="1" x14ac:dyDescent="0.15">
      <c r="B3468" t="s">
        <v>2553</v>
      </c>
      <c r="C3468" t="s">
        <v>2554</v>
      </c>
      <c r="D3468" t="s">
        <v>268</v>
      </c>
      <c r="E3468" t="s">
        <v>10649</v>
      </c>
      <c r="F3468" t="s">
        <v>614</v>
      </c>
      <c r="G3468" t="s">
        <v>1600</v>
      </c>
      <c r="H3468" s="17">
        <v>43690</v>
      </c>
      <c r="I3468" s="15">
        <v>2019</v>
      </c>
      <c r="J3468" t="s">
        <v>10634</v>
      </c>
      <c r="K3468" s="5">
        <v>613200</v>
      </c>
      <c r="L3468" t="s">
        <v>967</v>
      </c>
      <c r="M3468" t="s">
        <v>985</v>
      </c>
      <c r="N3468" t="s">
        <v>10635</v>
      </c>
      <c r="O3468" t="s">
        <v>796</v>
      </c>
      <c r="P3468" t="s">
        <v>11030</v>
      </c>
      <c r="Q3468" t="s">
        <v>16327</v>
      </c>
      <c r="R3468" t="s">
        <v>739</v>
      </c>
      <c r="S3468" t="s">
        <v>803</v>
      </c>
      <c r="T3468" t="s">
        <v>16328</v>
      </c>
      <c r="U3468" t="s">
        <v>965</v>
      </c>
      <c r="V3468" t="s">
        <v>10638</v>
      </c>
      <c r="W3468" t="s">
        <v>970</v>
      </c>
      <c r="X3468" t="s">
        <v>16329</v>
      </c>
    </row>
    <row r="3469" spans="2:24" ht="11" outlineLevel="1" x14ac:dyDescent="0.15">
      <c r="B3469" t="s">
        <v>2553</v>
      </c>
      <c r="C3469" t="s">
        <v>2554</v>
      </c>
      <c r="D3469" t="s">
        <v>268</v>
      </c>
      <c r="E3469" t="s">
        <v>10652</v>
      </c>
      <c r="F3469" t="s">
        <v>614</v>
      </c>
      <c r="G3469" t="s">
        <v>1600</v>
      </c>
      <c r="H3469" s="17">
        <v>43920</v>
      </c>
      <c r="I3469" s="15">
        <v>2020</v>
      </c>
      <c r="J3469" t="s">
        <v>10634</v>
      </c>
      <c r="K3469" s="5">
        <v>21065.68</v>
      </c>
      <c r="L3469" t="s">
        <v>967</v>
      </c>
      <c r="M3469" t="s">
        <v>985</v>
      </c>
      <c r="N3469" t="s">
        <v>10635</v>
      </c>
      <c r="O3469" t="s">
        <v>796</v>
      </c>
      <c r="P3469" t="s">
        <v>11030</v>
      </c>
      <c r="Q3469" t="s">
        <v>16327</v>
      </c>
      <c r="R3469" t="s">
        <v>739</v>
      </c>
      <c r="S3469" t="s">
        <v>803</v>
      </c>
      <c r="T3469" t="s">
        <v>16330</v>
      </c>
      <c r="U3469" t="s">
        <v>965</v>
      </c>
      <c r="V3469" t="s">
        <v>10638</v>
      </c>
      <c r="W3469" t="s">
        <v>970</v>
      </c>
      <c r="X3469" t="s">
        <v>16331</v>
      </c>
    </row>
    <row r="3470" spans="2:24" ht="11" outlineLevel="1" x14ac:dyDescent="0.15">
      <c r="B3470" t="s">
        <v>2556</v>
      </c>
      <c r="C3470" t="s">
        <v>2557</v>
      </c>
      <c r="E3470" t="s">
        <v>10632</v>
      </c>
      <c r="F3470" t="s">
        <v>2558</v>
      </c>
      <c r="G3470" t="s">
        <v>2559</v>
      </c>
      <c r="H3470" s="17">
        <v>44005</v>
      </c>
      <c r="I3470" s="15">
        <v>2020</v>
      </c>
      <c r="J3470" t="s">
        <v>10634</v>
      </c>
      <c r="K3470" s="5">
        <v>-75600</v>
      </c>
      <c r="L3470" t="s">
        <v>967</v>
      </c>
      <c r="M3470" t="s">
        <v>956</v>
      </c>
      <c r="N3470" t="s">
        <v>10635</v>
      </c>
      <c r="O3470" t="s">
        <v>826</v>
      </c>
      <c r="P3470" t="s">
        <v>11434</v>
      </c>
      <c r="Q3470" t="s">
        <v>11434</v>
      </c>
      <c r="R3470" t="s">
        <v>743</v>
      </c>
      <c r="S3470" t="s">
        <v>2560</v>
      </c>
      <c r="T3470" t="s">
        <v>16332</v>
      </c>
      <c r="U3470" t="s">
        <v>965</v>
      </c>
      <c r="V3470" t="s">
        <v>10638</v>
      </c>
      <c r="W3470" t="s">
        <v>970</v>
      </c>
      <c r="X3470" t="s">
        <v>16333</v>
      </c>
    </row>
    <row r="3471" spans="2:24" ht="11" outlineLevel="1" x14ac:dyDescent="0.15">
      <c r="B3471" t="s">
        <v>2556</v>
      </c>
      <c r="C3471" t="s">
        <v>2557</v>
      </c>
      <c r="E3471" t="s">
        <v>10643</v>
      </c>
      <c r="F3471" t="s">
        <v>2558</v>
      </c>
      <c r="G3471" t="s">
        <v>2559</v>
      </c>
      <c r="H3471" s="17">
        <v>43570</v>
      </c>
      <c r="I3471" s="15">
        <v>2019</v>
      </c>
      <c r="J3471" t="s">
        <v>10634</v>
      </c>
      <c r="K3471" s="5">
        <v>0</v>
      </c>
      <c r="L3471" t="s">
        <v>967</v>
      </c>
      <c r="M3471" t="s">
        <v>956</v>
      </c>
      <c r="N3471" t="s">
        <v>10635</v>
      </c>
      <c r="O3471" t="s">
        <v>826</v>
      </c>
      <c r="P3471" t="s">
        <v>11434</v>
      </c>
      <c r="Q3471" t="s">
        <v>11434</v>
      </c>
      <c r="R3471" t="s">
        <v>743</v>
      </c>
      <c r="S3471" t="s">
        <v>2560</v>
      </c>
      <c r="T3471" t="s">
        <v>16334</v>
      </c>
      <c r="U3471" t="s">
        <v>965</v>
      </c>
      <c r="V3471" t="s">
        <v>10638</v>
      </c>
      <c r="W3471" t="s">
        <v>970</v>
      </c>
      <c r="X3471" t="s">
        <v>16335</v>
      </c>
    </row>
    <row r="3472" spans="2:24" ht="11" outlineLevel="1" x14ac:dyDescent="0.15">
      <c r="B3472" t="s">
        <v>2556</v>
      </c>
      <c r="C3472" t="s">
        <v>2557</v>
      </c>
      <c r="E3472" t="s">
        <v>10664</v>
      </c>
      <c r="F3472" t="s">
        <v>2558</v>
      </c>
      <c r="G3472" t="s">
        <v>2559</v>
      </c>
      <c r="H3472" s="17">
        <v>43537</v>
      </c>
      <c r="I3472" s="15">
        <v>2019</v>
      </c>
      <c r="J3472" t="s">
        <v>10634</v>
      </c>
      <c r="K3472" s="5">
        <v>381000</v>
      </c>
      <c r="L3472" t="s">
        <v>967</v>
      </c>
      <c r="M3472" t="s">
        <v>956</v>
      </c>
      <c r="N3472" t="s">
        <v>10635</v>
      </c>
      <c r="O3472" t="s">
        <v>826</v>
      </c>
      <c r="P3472" t="s">
        <v>11434</v>
      </c>
      <c r="Q3472" t="s">
        <v>11434</v>
      </c>
      <c r="R3472" t="s">
        <v>743</v>
      </c>
      <c r="S3472" t="s">
        <v>2560</v>
      </c>
      <c r="T3472" t="s">
        <v>16336</v>
      </c>
      <c r="U3472" t="s">
        <v>965</v>
      </c>
      <c r="V3472" t="s">
        <v>10638</v>
      </c>
      <c r="W3472" t="s">
        <v>970</v>
      </c>
      <c r="X3472" t="s">
        <v>16337</v>
      </c>
    </row>
    <row r="3473" spans="2:24" ht="11" outlineLevel="1" x14ac:dyDescent="0.15">
      <c r="B3473" t="s">
        <v>2556</v>
      </c>
      <c r="C3473" t="s">
        <v>2557</v>
      </c>
      <c r="E3473" t="s">
        <v>10649</v>
      </c>
      <c r="F3473" t="s">
        <v>2558</v>
      </c>
      <c r="G3473" t="s">
        <v>2559</v>
      </c>
      <c r="H3473" s="17">
        <v>43519</v>
      </c>
      <c r="I3473" s="15">
        <v>2019</v>
      </c>
      <c r="J3473" t="s">
        <v>10634</v>
      </c>
      <c r="K3473" s="5">
        <v>297000</v>
      </c>
      <c r="L3473" t="s">
        <v>967</v>
      </c>
      <c r="M3473" t="s">
        <v>956</v>
      </c>
      <c r="N3473" t="s">
        <v>10635</v>
      </c>
      <c r="O3473" t="s">
        <v>826</v>
      </c>
      <c r="P3473" t="s">
        <v>11434</v>
      </c>
      <c r="Q3473" t="s">
        <v>11434</v>
      </c>
      <c r="R3473" t="s">
        <v>743</v>
      </c>
      <c r="S3473" t="s">
        <v>2560</v>
      </c>
      <c r="T3473" t="s">
        <v>16338</v>
      </c>
      <c r="U3473" t="s">
        <v>965</v>
      </c>
      <c r="V3473" t="s">
        <v>10638</v>
      </c>
      <c r="W3473" t="s">
        <v>970</v>
      </c>
      <c r="X3473" t="s">
        <v>16339</v>
      </c>
    </row>
    <row r="3474" spans="2:24" ht="11" outlineLevel="1" x14ac:dyDescent="0.15">
      <c r="B3474" t="s">
        <v>2556</v>
      </c>
      <c r="C3474" t="s">
        <v>2557</v>
      </c>
      <c r="E3474" t="s">
        <v>10652</v>
      </c>
      <c r="F3474" t="s">
        <v>2558</v>
      </c>
      <c r="G3474" t="s">
        <v>2559</v>
      </c>
      <c r="H3474" s="17">
        <v>43525</v>
      </c>
      <c r="I3474" s="15">
        <v>2019</v>
      </c>
      <c r="J3474" t="s">
        <v>10634</v>
      </c>
      <c r="K3474" s="5">
        <v>25350</v>
      </c>
      <c r="L3474" t="s">
        <v>967</v>
      </c>
      <c r="M3474" t="s">
        <v>956</v>
      </c>
      <c r="N3474" t="s">
        <v>10635</v>
      </c>
      <c r="O3474" t="s">
        <v>826</v>
      </c>
      <c r="P3474" t="s">
        <v>11434</v>
      </c>
      <c r="Q3474" t="s">
        <v>11434</v>
      </c>
      <c r="R3474" t="s">
        <v>743</v>
      </c>
      <c r="S3474" t="s">
        <v>2560</v>
      </c>
      <c r="T3474" t="s">
        <v>16340</v>
      </c>
      <c r="U3474" t="s">
        <v>965</v>
      </c>
      <c r="V3474" t="s">
        <v>10638</v>
      </c>
      <c r="W3474" t="s">
        <v>970</v>
      </c>
      <c r="X3474" t="s">
        <v>16341</v>
      </c>
    </row>
    <row r="3475" spans="2:24" ht="11" outlineLevel="1" x14ac:dyDescent="0.15">
      <c r="B3475" t="s">
        <v>2563</v>
      </c>
      <c r="C3475" t="s">
        <v>2564</v>
      </c>
      <c r="E3475" t="s">
        <v>10649</v>
      </c>
      <c r="F3475" t="s">
        <v>2565</v>
      </c>
      <c r="G3475" t="s">
        <v>2566</v>
      </c>
      <c r="H3475" s="17">
        <v>43546</v>
      </c>
      <c r="I3475" s="15">
        <v>2019</v>
      </c>
      <c r="J3475" t="s">
        <v>10634</v>
      </c>
      <c r="K3475" s="5">
        <v>221912</v>
      </c>
      <c r="L3475" t="s">
        <v>967</v>
      </c>
      <c r="M3475" t="s">
        <v>956</v>
      </c>
      <c r="N3475" t="s">
        <v>10635</v>
      </c>
      <c r="O3475" t="s">
        <v>825</v>
      </c>
      <c r="P3475" t="s">
        <v>13395</v>
      </c>
      <c r="Q3475" t="s">
        <v>13395</v>
      </c>
      <c r="R3475" t="s">
        <v>740</v>
      </c>
      <c r="S3475" t="s">
        <v>795</v>
      </c>
      <c r="T3475" t="s">
        <v>16342</v>
      </c>
      <c r="U3475" t="s">
        <v>965</v>
      </c>
      <c r="V3475" t="s">
        <v>10638</v>
      </c>
      <c r="W3475" t="s">
        <v>970</v>
      </c>
      <c r="X3475" t="s">
        <v>16343</v>
      </c>
    </row>
    <row r="3476" spans="2:24" ht="11" outlineLevel="1" x14ac:dyDescent="0.15">
      <c r="B3476" t="s">
        <v>2563</v>
      </c>
      <c r="C3476" t="s">
        <v>2564</v>
      </c>
      <c r="E3476" t="s">
        <v>10652</v>
      </c>
      <c r="F3476" t="s">
        <v>2565</v>
      </c>
      <c r="G3476" t="s">
        <v>2566</v>
      </c>
      <c r="H3476" s="17">
        <v>43607</v>
      </c>
      <c r="I3476" s="15">
        <v>2019</v>
      </c>
      <c r="J3476" t="s">
        <v>10634</v>
      </c>
      <c r="K3476" s="5">
        <v>238736</v>
      </c>
      <c r="L3476" t="s">
        <v>967</v>
      </c>
      <c r="M3476" t="s">
        <v>956</v>
      </c>
      <c r="N3476" t="s">
        <v>10635</v>
      </c>
      <c r="O3476" t="s">
        <v>825</v>
      </c>
      <c r="P3476" t="s">
        <v>13395</v>
      </c>
      <c r="Q3476" t="s">
        <v>13395</v>
      </c>
      <c r="R3476" t="s">
        <v>740</v>
      </c>
      <c r="S3476" t="s">
        <v>795</v>
      </c>
      <c r="T3476" t="s">
        <v>16344</v>
      </c>
      <c r="U3476" t="s">
        <v>965</v>
      </c>
      <c r="V3476" t="s">
        <v>10638</v>
      </c>
      <c r="W3476" t="s">
        <v>970</v>
      </c>
      <c r="X3476" t="s">
        <v>16345</v>
      </c>
    </row>
    <row r="3477" spans="2:24" ht="11" outlineLevel="1" x14ac:dyDescent="0.15">
      <c r="B3477" t="s">
        <v>2563</v>
      </c>
      <c r="C3477" t="s">
        <v>2564</v>
      </c>
      <c r="E3477" t="s">
        <v>10643</v>
      </c>
      <c r="F3477" t="s">
        <v>2565</v>
      </c>
      <c r="G3477" t="s">
        <v>2566</v>
      </c>
      <c r="H3477" s="17">
        <v>43725</v>
      </c>
      <c r="I3477" s="15">
        <v>2019</v>
      </c>
      <c r="J3477" t="s">
        <v>10634</v>
      </c>
      <c r="K3477" s="5">
        <v>0</v>
      </c>
      <c r="L3477" t="s">
        <v>967</v>
      </c>
      <c r="M3477" t="s">
        <v>956</v>
      </c>
      <c r="N3477" t="s">
        <v>10635</v>
      </c>
      <c r="O3477" t="s">
        <v>825</v>
      </c>
      <c r="P3477" t="s">
        <v>13395</v>
      </c>
      <c r="Q3477" t="s">
        <v>13395</v>
      </c>
      <c r="R3477" t="s">
        <v>740</v>
      </c>
      <c r="S3477" t="s">
        <v>795</v>
      </c>
      <c r="T3477" t="s">
        <v>16346</v>
      </c>
      <c r="U3477" t="s">
        <v>965</v>
      </c>
      <c r="V3477" t="s">
        <v>10638</v>
      </c>
      <c r="W3477" t="s">
        <v>970</v>
      </c>
      <c r="X3477" t="s">
        <v>16347</v>
      </c>
    </row>
    <row r="3478" spans="2:24" ht="11" outlineLevel="1" x14ac:dyDescent="0.15">
      <c r="B3478" t="s">
        <v>2563</v>
      </c>
      <c r="C3478" t="s">
        <v>2564</v>
      </c>
      <c r="E3478" t="s">
        <v>10664</v>
      </c>
      <c r="F3478" t="s">
        <v>2565</v>
      </c>
      <c r="G3478" t="s">
        <v>2566</v>
      </c>
      <c r="H3478" s="17">
        <v>43678</v>
      </c>
      <c r="I3478" s="15">
        <v>2019</v>
      </c>
      <c r="J3478" t="s">
        <v>10634</v>
      </c>
      <c r="K3478" s="5">
        <v>162148</v>
      </c>
      <c r="L3478" t="s">
        <v>967</v>
      </c>
      <c r="M3478" t="s">
        <v>956</v>
      </c>
      <c r="N3478" t="s">
        <v>10635</v>
      </c>
      <c r="O3478" t="s">
        <v>825</v>
      </c>
      <c r="P3478" t="s">
        <v>13395</v>
      </c>
      <c r="Q3478" t="s">
        <v>13395</v>
      </c>
      <c r="R3478" t="s">
        <v>740</v>
      </c>
      <c r="S3478" t="s">
        <v>795</v>
      </c>
      <c r="T3478" t="s">
        <v>16348</v>
      </c>
      <c r="U3478" t="s">
        <v>965</v>
      </c>
      <c r="V3478" t="s">
        <v>10638</v>
      </c>
      <c r="W3478" t="s">
        <v>970</v>
      </c>
      <c r="X3478" t="s">
        <v>16349</v>
      </c>
    </row>
    <row r="3479" spans="2:24" ht="11" outlineLevel="1" x14ac:dyDescent="0.15">
      <c r="B3479" t="s">
        <v>2569</v>
      </c>
      <c r="C3479" t="s">
        <v>2190</v>
      </c>
      <c r="D3479" t="s">
        <v>196</v>
      </c>
      <c r="E3479" t="s">
        <v>10926</v>
      </c>
      <c r="F3479" t="s">
        <v>604</v>
      </c>
      <c r="G3479" t="s">
        <v>1088</v>
      </c>
      <c r="H3479" s="17">
        <v>42247</v>
      </c>
      <c r="I3479" s="15">
        <v>2015</v>
      </c>
      <c r="J3479" t="s">
        <v>10634</v>
      </c>
      <c r="K3479" s="5">
        <v>0</v>
      </c>
      <c r="L3479" t="s">
        <v>967</v>
      </c>
      <c r="M3479" t="s">
        <v>985</v>
      </c>
      <c r="N3479" t="s">
        <v>10635</v>
      </c>
      <c r="O3479" t="s">
        <v>818</v>
      </c>
      <c r="P3479" t="s">
        <v>11052</v>
      </c>
      <c r="Q3479" t="s">
        <v>10671</v>
      </c>
      <c r="R3479" t="s">
        <v>743</v>
      </c>
      <c r="S3479" t="s">
        <v>795</v>
      </c>
      <c r="T3479" t="s">
        <v>16350</v>
      </c>
      <c r="U3479" t="s">
        <v>965</v>
      </c>
      <c r="V3479" t="s">
        <v>10638</v>
      </c>
      <c r="W3479" t="s">
        <v>970</v>
      </c>
      <c r="X3479" t="s">
        <v>16351</v>
      </c>
    </row>
    <row r="3480" spans="2:24" ht="11" outlineLevel="1" x14ac:dyDescent="0.15">
      <c r="B3480" t="s">
        <v>2569</v>
      </c>
      <c r="C3480" t="s">
        <v>2190</v>
      </c>
      <c r="D3480" t="s">
        <v>196</v>
      </c>
      <c r="E3480" t="s">
        <v>10959</v>
      </c>
      <c r="F3480" t="s">
        <v>604</v>
      </c>
      <c r="G3480" t="s">
        <v>1088</v>
      </c>
      <c r="H3480" s="17">
        <v>42283</v>
      </c>
      <c r="I3480" s="15">
        <v>2016</v>
      </c>
      <c r="J3480" t="s">
        <v>10634</v>
      </c>
      <c r="K3480" s="5">
        <v>-290.87</v>
      </c>
      <c r="L3480" t="s">
        <v>967</v>
      </c>
      <c r="M3480" t="s">
        <v>985</v>
      </c>
      <c r="N3480" t="s">
        <v>10635</v>
      </c>
      <c r="O3480" t="s">
        <v>818</v>
      </c>
      <c r="P3480" t="s">
        <v>11052</v>
      </c>
      <c r="Q3480" t="s">
        <v>10671</v>
      </c>
      <c r="R3480" t="s">
        <v>743</v>
      </c>
      <c r="S3480" t="s">
        <v>795</v>
      </c>
      <c r="T3480" t="s">
        <v>16350</v>
      </c>
      <c r="U3480" t="s">
        <v>965</v>
      </c>
      <c r="V3480" t="s">
        <v>10638</v>
      </c>
      <c r="W3480" t="s">
        <v>970</v>
      </c>
      <c r="X3480" t="s">
        <v>16352</v>
      </c>
    </row>
    <row r="3481" spans="2:24" ht="11" outlineLevel="1" x14ac:dyDescent="0.15">
      <c r="B3481" t="s">
        <v>2569</v>
      </c>
      <c r="C3481" t="s">
        <v>2190</v>
      </c>
      <c r="D3481" t="s">
        <v>196</v>
      </c>
      <c r="E3481" t="s">
        <v>10923</v>
      </c>
      <c r="F3481" t="s">
        <v>604</v>
      </c>
      <c r="G3481" t="s">
        <v>1088</v>
      </c>
      <c r="H3481" s="17">
        <v>42216</v>
      </c>
      <c r="I3481" s="15">
        <v>2015</v>
      </c>
      <c r="J3481" t="s">
        <v>10634</v>
      </c>
      <c r="K3481" s="5">
        <v>32182.26</v>
      </c>
      <c r="L3481" t="s">
        <v>967</v>
      </c>
      <c r="M3481" t="s">
        <v>985</v>
      </c>
      <c r="N3481" t="s">
        <v>10635</v>
      </c>
      <c r="O3481" t="s">
        <v>818</v>
      </c>
      <c r="P3481" t="s">
        <v>11052</v>
      </c>
      <c r="Q3481" t="s">
        <v>11052</v>
      </c>
      <c r="R3481" t="s">
        <v>743</v>
      </c>
      <c r="S3481" t="s">
        <v>795</v>
      </c>
      <c r="T3481" t="s">
        <v>16350</v>
      </c>
      <c r="U3481" t="s">
        <v>965</v>
      </c>
      <c r="V3481" t="s">
        <v>10638</v>
      </c>
      <c r="W3481" t="s">
        <v>970</v>
      </c>
      <c r="X3481" t="s">
        <v>16353</v>
      </c>
    </row>
    <row r="3482" spans="2:24" ht="11" outlineLevel="1" x14ac:dyDescent="0.15">
      <c r="B3482" t="s">
        <v>2569</v>
      </c>
      <c r="C3482" t="s">
        <v>2190</v>
      </c>
      <c r="D3482" t="s">
        <v>196</v>
      </c>
      <c r="E3482" t="s">
        <v>10905</v>
      </c>
      <c r="F3482" t="s">
        <v>604</v>
      </c>
      <c r="G3482" t="s">
        <v>1088</v>
      </c>
      <c r="H3482" s="17">
        <v>42261</v>
      </c>
      <c r="I3482" s="15">
        <v>2015</v>
      </c>
      <c r="J3482" t="s">
        <v>10634</v>
      </c>
      <c r="K3482" s="5">
        <v>11914.81</v>
      </c>
      <c r="L3482" t="s">
        <v>967</v>
      </c>
      <c r="M3482" t="s">
        <v>985</v>
      </c>
      <c r="N3482" t="s">
        <v>10635</v>
      </c>
      <c r="O3482" t="s">
        <v>818</v>
      </c>
      <c r="P3482" t="s">
        <v>11052</v>
      </c>
      <c r="Q3482" t="s">
        <v>10671</v>
      </c>
      <c r="R3482" t="s">
        <v>743</v>
      </c>
      <c r="S3482" t="s">
        <v>795</v>
      </c>
      <c r="T3482" t="s">
        <v>16350</v>
      </c>
      <c r="U3482" t="s">
        <v>965</v>
      </c>
      <c r="V3482" t="s">
        <v>10638</v>
      </c>
      <c r="W3482" t="s">
        <v>970</v>
      </c>
      <c r="X3482" t="s">
        <v>16354</v>
      </c>
    </row>
    <row r="3483" spans="2:24" ht="11" outlineLevel="1" x14ac:dyDescent="0.15">
      <c r="B3483" t="s">
        <v>2569</v>
      </c>
      <c r="C3483" t="s">
        <v>2190</v>
      </c>
      <c r="D3483" t="s">
        <v>196</v>
      </c>
      <c r="E3483" t="s">
        <v>10989</v>
      </c>
      <c r="F3483" t="s">
        <v>604</v>
      </c>
      <c r="G3483" t="s">
        <v>1088</v>
      </c>
      <c r="H3483" s="17">
        <v>42166</v>
      </c>
      <c r="I3483" s="15">
        <v>2015</v>
      </c>
      <c r="J3483" t="s">
        <v>10634</v>
      </c>
      <c r="K3483" s="5">
        <v>0</v>
      </c>
      <c r="L3483" t="s">
        <v>967</v>
      </c>
      <c r="M3483" t="s">
        <v>985</v>
      </c>
      <c r="N3483" t="s">
        <v>10635</v>
      </c>
      <c r="O3483" t="s">
        <v>818</v>
      </c>
      <c r="P3483" t="s">
        <v>11052</v>
      </c>
      <c r="Q3483" t="s">
        <v>10671</v>
      </c>
      <c r="R3483" t="s">
        <v>743</v>
      </c>
      <c r="S3483" t="s">
        <v>795</v>
      </c>
      <c r="T3483" t="s">
        <v>16350</v>
      </c>
      <c r="U3483" t="s">
        <v>965</v>
      </c>
      <c r="V3483" t="s">
        <v>10638</v>
      </c>
      <c r="W3483" t="s">
        <v>970</v>
      </c>
      <c r="X3483" t="s">
        <v>16355</v>
      </c>
    </row>
    <row r="3484" spans="2:24" ht="11" outlineLevel="1" x14ac:dyDescent="0.15">
      <c r="B3484" t="s">
        <v>2569</v>
      </c>
      <c r="C3484" t="s">
        <v>2190</v>
      </c>
      <c r="D3484" t="s">
        <v>196</v>
      </c>
      <c r="E3484" t="s">
        <v>10950</v>
      </c>
      <c r="F3484" t="s">
        <v>604</v>
      </c>
      <c r="G3484" t="s">
        <v>1088</v>
      </c>
      <c r="H3484" s="17">
        <v>42173</v>
      </c>
      <c r="I3484" s="15">
        <v>2015</v>
      </c>
      <c r="J3484" t="s">
        <v>10634</v>
      </c>
      <c r="K3484" s="5">
        <v>0</v>
      </c>
      <c r="L3484" t="s">
        <v>967</v>
      </c>
      <c r="M3484" t="s">
        <v>985</v>
      </c>
      <c r="N3484" t="s">
        <v>10635</v>
      </c>
      <c r="O3484" t="s">
        <v>818</v>
      </c>
      <c r="P3484" t="s">
        <v>11052</v>
      </c>
      <c r="Q3484" t="s">
        <v>10671</v>
      </c>
      <c r="R3484" t="s">
        <v>743</v>
      </c>
      <c r="S3484" t="s">
        <v>795</v>
      </c>
      <c r="T3484" t="s">
        <v>16350</v>
      </c>
      <c r="U3484" t="s">
        <v>965</v>
      </c>
      <c r="V3484" t="s">
        <v>10638</v>
      </c>
      <c r="W3484" t="s">
        <v>970</v>
      </c>
      <c r="X3484" t="s">
        <v>16356</v>
      </c>
    </row>
    <row r="3485" spans="2:24" ht="11" outlineLevel="1" x14ac:dyDescent="0.15">
      <c r="B3485" t="s">
        <v>2569</v>
      </c>
      <c r="C3485" t="s">
        <v>2190</v>
      </c>
      <c r="D3485" t="s">
        <v>196</v>
      </c>
      <c r="E3485" t="s">
        <v>10649</v>
      </c>
      <c r="F3485" t="s">
        <v>604</v>
      </c>
      <c r="G3485" t="s">
        <v>1088</v>
      </c>
      <c r="H3485" s="17">
        <v>42129</v>
      </c>
      <c r="I3485" s="15">
        <v>2015</v>
      </c>
      <c r="J3485" t="s">
        <v>10634</v>
      </c>
      <c r="K3485" s="5">
        <v>509213</v>
      </c>
      <c r="L3485" t="s">
        <v>967</v>
      </c>
      <c r="M3485" t="s">
        <v>985</v>
      </c>
      <c r="N3485" t="s">
        <v>10635</v>
      </c>
      <c r="O3485" t="s">
        <v>818</v>
      </c>
      <c r="P3485" t="s">
        <v>11052</v>
      </c>
      <c r="Q3485" t="s">
        <v>10671</v>
      </c>
      <c r="R3485" t="s">
        <v>743</v>
      </c>
      <c r="S3485" t="s">
        <v>795</v>
      </c>
      <c r="T3485" t="s">
        <v>16350</v>
      </c>
      <c r="U3485" t="s">
        <v>965</v>
      </c>
      <c r="V3485" t="s">
        <v>10638</v>
      </c>
      <c r="W3485" t="s">
        <v>970</v>
      </c>
      <c r="X3485" t="s">
        <v>16357</v>
      </c>
    </row>
    <row r="3486" spans="2:24" ht="11" outlineLevel="1" x14ac:dyDescent="0.15">
      <c r="B3486" t="s">
        <v>2569</v>
      </c>
      <c r="C3486" t="s">
        <v>2190</v>
      </c>
      <c r="D3486" t="s">
        <v>196</v>
      </c>
      <c r="E3486" t="s">
        <v>10956</v>
      </c>
      <c r="F3486" t="s">
        <v>604</v>
      </c>
      <c r="G3486" t="s">
        <v>1088</v>
      </c>
      <c r="H3486" s="17">
        <v>42186</v>
      </c>
      <c r="I3486" s="15">
        <v>2015</v>
      </c>
      <c r="J3486" t="s">
        <v>10634</v>
      </c>
      <c r="K3486" s="5">
        <v>54128.47</v>
      </c>
      <c r="L3486" t="s">
        <v>967</v>
      </c>
      <c r="M3486" t="s">
        <v>985</v>
      </c>
      <c r="N3486" t="s">
        <v>10635</v>
      </c>
      <c r="O3486" t="s">
        <v>818</v>
      </c>
      <c r="P3486" t="s">
        <v>11052</v>
      </c>
      <c r="Q3486" t="s">
        <v>10671</v>
      </c>
      <c r="R3486" t="s">
        <v>743</v>
      </c>
      <c r="S3486" t="s">
        <v>795</v>
      </c>
      <c r="T3486" t="s">
        <v>16350</v>
      </c>
      <c r="U3486" t="s">
        <v>965</v>
      </c>
      <c r="V3486" t="s">
        <v>10638</v>
      </c>
      <c r="W3486" t="s">
        <v>970</v>
      </c>
      <c r="X3486" t="s">
        <v>16358</v>
      </c>
    </row>
    <row r="3487" spans="2:24" ht="11" outlineLevel="1" x14ac:dyDescent="0.15">
      <c r="B3487" t="s">
        <v>2569</v>
      </c>
      <c r="C3487" t="s">
        <v>2190</v>
      </c>
      <c r="D3487" t="s">
        <v>196</v>
      </c>
      <c r="E3487" t="s">
        <v>10889</v>
      </c>
      <c r="F3487" t="s">
        <v>604</v>
      </c>
      <c r="G3487" t="s">
        <v>1088</v>
      </c>
      <c r="H3487" s="17">
        <v>42230</v>
      </c>
      <c r="I3487" s="15">
        <v>2015</v>
      </c>
      <c r="J3487" t="s">
        <v>10634</v>
      </c>
      <c r="K3487" s="5">
        <v>15083.28</v>
      </c>
      <c r="L3487" t="s">
        <v>967</v>
      </c>
      <c r="M3487" t="s">
        <v>985</v>
      </c>
      <c r="N3487" t="s">
        <v>10635</v>
      </c>
      <c r="O3487" t="s">
        <v>818</v>
      </c>
      <c r="P3487" t="s">
        <v>11052</v>
      </c>
      <c r="Q3487" t="s">
        <v>10671</v>
      </c>
      <c r="R3487" t="s">
        <v>743</v>
      </c>
      <c r="S3487" t="s">
        <v>795</v>
      </c>
      <c r="T3487" t="s">
        <v>16350</v>
      </c>
      <c r="U3487" t="s">
        <v>965</v>
      </c>
      <c r="V3487" t="s">
        <v>10638</v>
      </c>
      <c r="W3487" t="s">
        <v>970</v>
      </c>
      <c r="X3487" t="s">
        <v>16359</v>
      </c>
    </row>
    <row r="3488" spans="2:24" ht="11" outlineLevel="1" x14ac:dyDescent="0.15">
      <c r="B3488" t="s">
        <v>2571</v>
      </c>
      <c r="C3488" t="s">
        <v>2080</v>
      </c>
      <c r="D3488" t="s">
        <v>248</v>
      </c>
      <c r="E3488" t="s">
        <v>10649</v>
      </c>
      <c r="F3488" t="s">
        <v>15827</v>
      </c>
      <c r="G3488" t="s">
        <v>2293</v>
      </c>
      <c r="H3488" s="17">
        <v>42675</v>
      </c>
      <c r="I3488" s="15">
        <v>2017</v>
      </c>
      <c r="J3488" t="s">
        <v>10634</v>
      </c>
      <c r="K3488" s="5">
        <v>619440</v>
      </c>
      <c r="L3488" t="s">
        <v>967</v>
      </c>
      <c r="M3488" t="s">
        <v>985</v>
      </c>
      <c r="N3488" t="s">
        <v>10635</v>
      </c>
      <c r="O3488" t="s">
        <v>818</v>
      </c>
      <c r="P3488" t="s">
        <v>11434</v>
      </c>
      <c r="R3488" t="s">
        <v>740</v>
      </c>
      <c r="S3488" t="s">
        <v>795</v>
      </c>
      <c r="T3488" t="s">
        <v>16360</v>
      </c>
      <c r="U3488" t="s">
        <v>965</v>
      </c>
      <c r="V3488" t="s">
        <v>10638</v>
      </c>
      <c r="W3488" t="s">
        <v>970</v>
      </c>
      <c r="X3488" t="s">
        <v>16361</v>
      </c>
    </row>
    <row r="3489" spans="2:24" ht="11" outlineLevel="1" x14ac:dyDescent="0.15">
      <c r="B3489" t="s">
        <v>2571</v>
      </c>
      <c r="C3489" t="s">
        <v>2080</v>
      </c>
      <c r="D3489" t="s">
        <v>248</v>
      </c>
      <c r="E3489" t="s">
        <v>10989</v>
      </c>
      <c r="F3489" t="s">
        <v>15827</v>
      </c>
      <c r="G3489" t="s">
        <v>2293</v>
      </c>
      <c r="H3489" s="17">
        <v>43140</v>
      </c>
      <c r="I3489" s="15">
        <v>2018</v>
      </c>
      <c r="J3489" t="s">
        <v>10634</v>
      </c>
      <c r="K3489" s="5">
        <v>-7.0000000000000007E-2</v>
      </c>
      <c r="L3489" t="s">
        <v>967</v>
      </c>
      <c r="M3489" t="s">
        <v>985</v>
      </c>
      <c r="N3489" t="s">
        <v>10635</v>
      </c>
      <c r="O3489" t="s">
        <v>818</v>
      </c>
      <c r="P3489" t="s">
        <v>11434</v>
      </c>
      <c r="Q3489" t="s">
        <v>11434</v>
      </c>
      <c r="R3489" t="s">
        <v>740</v>
      </c>
      <c r="S3489" t="s">
        <v>795</v>
      </c>
      <c r="T3489" t="s">
        <v>16362</v>
      </c>
      <c r="U3489" t="s">
        <v>965</v>
      </c>
      <c r="V3489" t="s">
        <v>10638</v>
      </c>
      <c r="W3489" t="s">
        <v>970</v>
      </c>
      <c r="X3489" t="s">
        <v>16363</v>
      </c>
    </row>
    <row r="3490" spans="2:24" ht="11" outlineLevel="1" x14ac:dyDescent="0.15">
      <c r="B3490" t="s">
        <v>2573</v>
      </c>
      <c r="C3490" t="s">
        <v>2574</v>
      </c>
      <c r="D3490" t="s">
        <v>177</v>
      </c>
      <c r="E3490" t="s">
        <v>10889</v>
      </c>
      <c r="F3490" t="s">
        <v>11029</v>
      </c>
      <c r="G3490" t="s">
        <v>992</v>
      </c>
      <c r="H3490" s="17">
        <v>42802</v>
      </c>
      <c r="I3490" s="15">
        <v>2017</v>
      </c>
      <c r="J3490" t="s">
        <v>10634</v>
      </c>
      <c r="K3490" s="5">
        <v>0</v>
      </c>
      <c r="L3490" t="s">
        <v>967</v>
      </c>
      <c r="M3490" t="s">
        <v>985</v>
      </c>
      <c r="N3490" t="s">
        <v>10635</v>
      </c>
      <c r="O3490" t="s">
        <v>796</v>
      </c>
      <c r="P3490" t="s">
        <v>10671</v>
      </c>
      <c r="Q3490" t="s">
        <v>10671</v>
      </c>
      <c r="R3490" t="s">
        <v>739</v>
      </c>
      <c r="S3490" t="s">
        <v>795</v>
      </c>
      <c r="T3490" t="s">
        <v>16364</v>
      </c>
      <c r="U3490" t="s">
        <v>965</v>
      </c>
      <c r="V3490" t="s">
        <v>10638</v>
      </c>
      <c r="W3490" t="s">
        <v>970</v>
      </c>
      <c r="X3490" t="s">
        <v>16365</v>
      </c>
    </row>
    <row r="3491" spans="2:24" ht="11" outlineLevel="1" x14ac:dyDescent="0.15">
      <c r="B3491" t="s">
        <v>2573</v>
      </c>
      <c r="C3491" t="s">
        <v>2574</v>
      </c>
      <c r="D3491" t="s">
        <v>177</v>
      </c>
      <c r="E3491" t="s">
        <v>10649</v>
      </c>
      <c r="F3491" t="s">
        <v>11029</v>
      </c>
      <c r="G3491" t="s">
        <v>992</v>
      </c>
      <c r="H3491" s="17">
        <v>42635</v>
      </c>
      <c r="I3491" s="15">
        <v>2016</v>
      </c>
      <c r="J3491" t="s">
        <v>10634</v>
      </c>
      <c r="K3491" s="5">
        <v>617023</v>
      </c>
      <c r="L3491" t="s">
        <v>967</v>
      </c>
      <c r="M3491" t="s">
        <v>985</v>
      </c>
      <c r="N3491" t="s">
        <v>10635</v>
      </c>
      <c r="O3491" t="s">
        <v>796</v>
      </c>
      <c r="P3491" t="s">
        <v>10671</v>
      </c>
      <c r="Q3491" t="s">
        <v>11052</v>
      </c>
      <c r="R3491" t="s">
        <v>739</v>
      </c>
      <c r="S3491" t="s">
        <v>795</v>
      </c>
      <c r="T3491" t="s">
        <v>16366</v>
      </c>
      <c r="U3491" t="s">
        <v>965</v>
      </c>
      <c r="V3491" t="s">
        <v>10638</v>
      </c>
      <c r="W3491" t="s">
        <v>970</v>
      </c>
      <c r="X3491" t="s">
        <v>16367</v>
      </c>
    </row>
    <row r="3492" spans="2:24" ht="11" outlineLevel="1" x14ac:dyDescent="0.15">
      <c r="B3492" t="s">
        <v>2573</v>
      </c>
      <c r="C3492" t="s">
        <v>2574</v>
      </c>
      <c r="D3492" t="s">
        <v>177</v>
      </c>
      <c r="E3492" t="s">
        <v>10950</v>
      </c>
      <c r="F3492" t="s">
        <v>11029</v>
      </c>
      <c r="G3492" t="s">
        <v>992</v>
      </c>
      <c r="H3492" s="17">
        <v>42704</v>
      </c>
      <c r="I3492" s="15">
        <v>2017</v>
      </c>
      <c r="J3492" t="s">
        <v>10634</v>
      </c>
      <c r="K3492" s="5">
        <v>0</v>
      </c>
      <c r="L3492" t="s">
        <v>967</v>
      </c>
      <c r="M3492" t="s">
        <v>985</v>
      </c>
      <c r="N3492" t="s">
        <v>10635</v>
      </c>
      <c r="O3492" t="s">
        <v>796</v>
      </c>
      <c r="P3492" t="s">
        <v>10671</v>
      </c>
      <c r="Q3492" t="s">
        <v>10671</v>
      </c>
      <c r="R3492" t="s">
        <v>739</v>
      </c>
      <c r="S3492" t="s">
        <v>795</v>
      </c>
      <c r="T3492" t="s">
        <v>16368</v>
      </c>
      <c r="U3492" t="s">
        <v>965</v>
      </c>
      <c r="V3492" t="s">
        <v>10638</v>
      </c>
      <c r="W3492" t="s">
        <v>970</v>
      </c>
      <c r="X3492" t="s">
        <v>16369</v>
      </c>
    </row>
    <row r="3493" spans="2:24" ht="11" outlineLevel="1" x14ac:dyDescent="0.15">
      <c r="B3493" t="s">
        <v>2573</v>
      </c>
      <c r="C3493" t="s">
        <v>2574</v>
      </c>
      <c r="D3493" t="s">
        <v>177</v>
      </c>
      <c r="E3493" t="s">
        <v>10989</v>
      </c>
      <c r="F3493" t="s">
        <v>11029</v>
      </c>
      <c r="G3493" t="s">
        <v>992</v>
      </c>
      <c r="H3493" s="17">
        <v>42691</v>
      </c>
      <c r="I3493" s="15">
        <v>2017</v>
      </c>
      <c r="J3493" t="s">
        <v>10634</v>
      </c>
      <c r="K3493" s="5">
        <v>0</v>
      </c>
      <c r="L3493" t="s">
        <v>967</v>
      </c>
      <c r="M3493" t="s">
        <v>985</v>
      </c>
      <c r="N3493" t="s">
        <v>10635</v>
      </c>
      <c r="O3493" t="s">
        <v>796</v>
      </c>
      <c r="P3493" t="s">
        <v>10671</v>
      </c>
      <c r="Q3493" t="s">
        <v>10671</v>
      </c>
      <c r="R3493" t="s">
        <v>739</v>
      </c>
      <c r="S3493" t="s">
        <v>795</v>
      </c>
      <c r="T3493" t="s">
        <v>16370</v>
      </c>
      <c r="U3493" t="s">
        <v>965</v>
      </c>
      <c r="V3493" t="s">
        <v>10638</v>
      </c>
      <c r="W3493" t="s">
        <v>970</v>
      </c>
      <c r="X3493" t="s">
        <v>16371</v>
      </c>
    </row>
    <row r="3494" spans="2:24" ht="11" outlineLevel="1" x14ac:dyDescent="0.15">
      <c r="B3494" t="s">
        <v>2573</v>
      </c>
      <c r="C3494" t="s">
        <v>2574</v>
      </c>
      <c r="D3494" t="s">
        <v>177</v>
      </c>
      <c r="E3494" t="s">
        <v>10923</v>
      </c>
      <c r="F3494" t="s">
        <v>11029</v>
      </c>
      <c r="G3494" t="s">
        <v>992</v>
      </c>
      <c r="H3494" s="17">
        <v>42746</v>
      </c>
      <c r="I3494" s="15">
        <v>2017</v>
      </c>
      <c r="J3494" t="s">
        <v>10634</v>
      </c>
      <c r="K3494" s="5">
        <v>0</v>
      </c>
      <c r="L3494" t="s">
        <v>967</v>
      </c>
      <c r="M3494" t="s">
        <v>985</v>
      </c>
      <c r="N3494" t="s">
        <v>10635</v>
      </c>
      <c r="O3494" t="s">
        <v>796</v>
      </c>
      <c r="P3494" t="s">
        <v>10671</v>
      </c>
      <c r="Q3494" t="s">
        <v>10671</v>
      </c>
      <c r="R3494" t="s">
        <v>739</v>
      </c>
      <c r="S3494" t="s">
        <v>795</v>
      </c>
      <c r="T3494" t="s">
        <v>16372</v>
      </c>
      <c r="U3494" t="s">
        <v>965</v>
      </c>
      <c r="V3494" t="s">
        <v>10638</v>
      </c>
      <c r="W3494" t="s">
        <v>970</v>
      </c>
      <c r="X3494" t="s">
        <v>16373</v>
      </c>
    </row>
    <row r="3495" spans="2:24" ht="11" outlineLevel="1" x14ac:dyDescent="0.15">
      <c r="B3495" t="s">
        <v>2573</v>
      </c>
      <c r="C3495" t="s">
        <v>2574</v>
      </c>
      <c r="D3495" t="s">
        <v>177</v>
      </c>
      <c r="E3495" t="s">
        <v>10956</v>
      </c>
      <c r="F3495" t="s">
        <v>11029</v>
      </c>
      <c r="G3495" t="s">
        <v>992</v>
      </c>
      <c r="H3495" s="17">
        <v>42723</v>
      </c>
      <c r="I3495" s="15">
        <v>2017</v>
      </c>
      <c r="J3495" t="s">
        <v>10634</v>
      </c>
      <c r="K3495" s="5">
        <v>0</v>
      </c>
      <c r="L3495" t="s">
        <v>967</v>
      </c>
      <c r="M3495" t="s">
        <v>985</v>
      </c>
      <c r="N3495" t="s">
        <v>10635</v>
      </c>
      <c r="O3495" t="s">
        <v>796</v>
      </c>
      <c r="P3495" t="s">
        <v>10671</v>
      </c>
      <c r="Q3495" t="s">
        <v>10671</v>
      </c>
      <c r="R3495" t="s">
        <v>739</v>
      </c>
      <c r="S3495" t="s">
        <v>795</v>
      </c>
      <c r="T3495" t="s">
        <v>16374</v>
      </c>
      <c r="U3495" t="s">
        <v>965</v>
      </c>
      <c r="V3495" t="s">
        <v>10638</v>
      </c>
      <c r="W3495" t="s">
        <v>970</v>
      </c>
      <c r="X3495" t="s">
        <v>16375</v>
      </c>
    </row>
    <row r="3496" spans="2:24" ht="11" outlineLevel="1" x14ac:dyDescent="0.15">
      <c r="B3496" t="s">
        <v>2573</v>
      </c>
      <c r="C3496" t="s">
        <v>2574</v>
      </c>
      <c r="D3496" t="s">
        <v>177</v>
      </c>
      <c r="E3496" t="s">
        <v>10926</v>
      </c>
      <c r="F3496" t="s">
        <v>11029</v>
      </c>
      <c r="G3496" t="s">
        <v>992</v>
      </c>
      <c r="H3496" s="17">
        <v>42851</v>
      </c>
      <c r="I3496" s="15">
        <v>2017</v>
      </c>
      <c r="J3496" t="s">
        <v>10634</v>
      </c>
      <c r="K3496" s="5">
        <v>0</v>
      </c>
      <c r="L3496" t="s">
        <v>967</v>
      </c>
      <c r="M3496" t="s">
        <v>985</v>
      </c>
      <c r="N3496" t="s">
        <v>10635</v>
      </c>
      <c r="O3496" t="s">
        <v>796</v>
      </c>
      <c r="P3496" t="s">
        <v>10671</v>
      </c>
      <c r="Q3496" t="s">
        <v>10671</v>
      </c>
      <c r="R3496" t="s">
        <v>739</v>
      </c>
      <c r="S3496" t="s">
        <v>795</v>
      </c>
      <c r="T3496" t="s">
        <v>16376</v>
      </c>
      <c r="U3496" t="s">
        <v>965</v>
      </c>
      <c r="V3496" t="s">
        <v>10638</v>
      </c>
      <c r="W3496" t="s">
        <v>970</v>
      </c>
      <c r="X3496" t="s">
        <v>16377</v>
      </c>
    </row>
    <row r="3497" spans="2:24" ht="11" outlineLevel="1" x14ac:dyDescent="0.15">
      <c r="B3497" t="s">
        <v>2576</v>
      </c>
      <c r="C3497" t="s">
        <v>2577</v>
      </c>
      <c r="D3497" t="s">
        <v>177</v>
      </c>
      <c r="E3497" t="s">
        <v>10926</v>
      </c>
      <c r="F3497" t="s">
        <v>11029</v>
      </c>
      <c r="G3497" t="s">
        <v>992</v>
      </c>
      <c r="H3497" s="17">
        <v>43108</v>
      </c>
      <c r="I3497" s="15">
        <v>2018</v>
      </c>
      <c r="J3497" t="s">
        <v>10634</v>
      </c>
      <c r="K3497" s="5">
        <v>0</v>
      </c>
      <c r="L3497" t="s">
        <v>967</v>
      </c>
      <c r="M3497" t="s">
        <v>985</v>
      </c>
      <c r="N3497" t="s">
        <v>10635</v>
      </c>
      <c r="O3497" t="s">
        <v>796</v>
      </c>
      <c r="P3497" t="s">
        <v>10671</v>
      </c>
      <c r="Q3497" t="s">
        <v>10671</v>
      </c>
      <c r="R3497" t="s">
        <v>739</v>
      </c>
      <c r="S3497" t="s">
        <v>795</v>
      </c>
      <c r="T3497" t="s">
        <v>16378</v>
      </c>
      <c r="U3497" t="s">
        <v>965</v>
      </c>
      <c r="V3497" t="s">
        <v>10638</v>
      </c>
      <c r="W3497" t="s">
        <v>970</v>
      </c>
      <c r="X3497" t="s">
        <v>16379</v>
      </c>
    </row>
    <row r="3498" spans="2:24" ht="11" outlineLevel="1" x14ac:dyDescent="0.15">
      <c r="B3498" t="s">
        <v>2576</v>
      </c>
      <c r="C3498" t="s">
        <v>2577</v>
      </c>
      <c r="D3498" t="s">
        <v>177</v>
      </c>
      <c r="E3498" t="s">
        <v>10889</v>
      </c>
      <c r="F3498" t="s">
        <v>11029</v>
      </c>
      <c r="G3498" t="s">
        <v>992</v>
      </c>
      <c r="H3498" s="17">
        <v>43097</v>
      </c>
      <c r="I3498" s="15">
        <v>2018</v>
      </c>
      <c r="J3498" t="s">
        <v>10634</v>
      </c>
      <c r="K3498" s="5">
        <v>0</v>
      </c>
      <c r="L3498" t="s">
        <v>967</v>
      </c>
      <c r="M3498" t="s">
        <v>985</v>
      </c>
      <c r="N3498" t="s">
        <v>10635</v>
      </c>
      <c r="O3498" t="s">
        <v>796</v>
      </c>
      <c r="P3498" t="s">
        <v>10671</v>
      </c>
      <c r="Q3498" t="s">
        <v>10671</v>
      </c>
      <c r="R3498" t="s">
        <v>739</v>
      </c>
      <c r="S3498" t="s">
        <v>795</v>
      </c>
      <c r="T3498" t="s">
        <v>16378</v>
      </c>
      <c r="U3498" t="s">
        <v>965</v>
      </c>
      <c r="V3498" t="s">
        <v>10638</v>
      </c>
      <c r="W3498" t="s">
        <v>970</v>
      </c>
      <c r="X3498" t="s">
        <v>16380</v>
      </c>
    </row>
    <row r="3499" spans="2:24" ht="11" outlineLevel="1" x14ac:dyDescent="0.15">
      <c r="B3499" t="s">
        <v>2576</v>
      </c>
      <c r="C3499" t="s">
        <v>2577</v>
      </c>
      <c r="D3499" t="s">
        <v>177</v>
      </c>
      <c r="E3499" t="s">
        <v>10649</v>
      </c>
      <c r="F3499" t="s">
        <v>11029</v>
      </c>
      <c r="G3499" t="s">
        <v>992</v>
      </c>
      <c r="H3499" s="17">
        <v>42943</v>
      </c>
      <c r="I3499" s="15">
        <v>2017</v>
      </c>
      <c r="J3499" t="s">
        <v>10634</v>
      </c>
      <c r="K3499" s="5">
        <v>699989</v>
      </c>
      <c r="L3499" t="s">
        <v>967</v>
      </c>
      <c r="M3499" t="s">
        <v>985</v>
      </c>
      <c r="N3499" t="s">
        <v>10635</v>
      </c>
      <c r="O3499" t="s">
        <v>796</v>
      </c>
      <c r="P3499" t="s">
        <v>10671</v>
      </c>
      <c r="Q3499" t="s">
        <v>10671</v>
      </c>
      <c r="R3499" t="s">
        <v>739</v>
      </c>
      <c r="S3499" t="s">
        <v>795</v>
      </c>
      <c r="T3499" t="s">
        <v>16378</v>
      </c>
      <c r="U3499" t="s">
        <v>965</v>
      </c>
      <c r="V3499" t="s">
        <v>10638</v>
      </c>
      <c r="W3499" t="s">
        <v>970</v>
      </c>
      <c r="X3499" t="s">
        <v>16381</v>
      </c>
    </row>
    <row r="3500" spans="2:24" ht="11" outlineLevel="1" x14ac:dyDescent="0.15">
      <c r="B3500" t="s">
        <v>2576</v>
      </c>
      <c r="C3500" t="s">
        <v>2577</v>
      </c>
      <c r="D3500" t="s">
        <v>177</v>
      </c>
      <c r="E3500" t="s">
        <v>10950</v>
      </c>
      <c r="F3500" t="s">
        <v>11029</v>
      </c>
      <c r="G3500" t="s">
        <v>992</v>
      </c>
      <c r="H3500" s="17">
        <v>43045</v>
      </c>
      <c r="I3500" s="15">
        <v>2018</v>
      </c>
      <c r="J3500" t="s">
        <v>10634</v>
      </c>
      <c r="K3500" s="5">
        <v>0</v>
      </c>
      <c r="L3500" t="s">
        <v>967</v>
      </c>
      <c r="M3500" t="s">
        <v>985</v>
      </c>
      <c r="N3500" t="s">
        <v>10635</v>
      </c>
      <c r="O3500" t="s">
        <v>796</v>
      </c>
      <c r="P3500" t="s">
        <v>10671</v>
      </c>
      <c r="Q3500" t="s">
        <v>10671</v>
      </c>
      <c r="R3500" t="s">
        <v>739</v>
      </c>
      <c r="S3500" t="s">
        <v>795</v>
      </c>
      <c r="T3500" t="s">
        <v>16378</v>
      </c>
      <c r="U3500" t="s">
        <v>965</v>
      </c>
      <c r="V3500" t="s">
        <v>10638</v>
      </c>
      <c r="W3500" t="s">
        <v>970</v>
      </c>
      <c r="X3500" t="s">
        <v>16382</v>
      </c>
    </row>
    <row r="3501" spans="2:24" ht="11" outlineLevel="1" x14ac:dyDescent="0.15">
      <c r="B3501" t="s">
        <v>2576</v>
      </c>
      <c r="C3501" t="s">
        <v>2577</v>
      </c>
      <c r="D3501" t="s">
        <v>177</v>
      </c>
      <c r="E3501" t="s">
        <v>10905</v>
      </c>
      <c r="F3501" t="s">
        <v>11029</v>
      </c>
      <c r="G3501" t="s">
        <v>992</v>
      </c>
      <c r="H3501" s="17">
        <v>43158</v>
      </c>
      <c r="I3501" s="15">
        <v>2018</v>
      </c>
      <c r="J3501" t="s">
        <v>10634</v>
      </c>
      <c r="K3501" s="5">
        <v>-89293.27</v>
      </c>
      <c r="L3501" t="s">
        <v>967</v>
      </c>
      <c r="M3501" t="s">
        <v>985</v>
      </c>
      <c r="N3501" t="s">
        <v>10635</v>
      </c>
      <c r="O3501" t="s">
        <v>796</v>
      </c>
      <c r="P3501" t="s">
        <v>10671</v>
      </c>
      <c r="Q3501" t="s">
        <v>10671</v>
      </c>
      <c r="R3501" t="s">
        <v>739</v>
      </c>
      <c r="S3501" t="s">
        <v>795</v>
      </c>
      <c r="T3501" t="s">
        <v>16378</v>
      </c>
      <c r="U3501" t="s">
        <v>965</v>
      </c>
      <c r="V3501" t="s">
        <v>10638</v>
      </c>
      <c r="W3501" t="s">
        <v>970</v>
      </c>
      <c r="X3501" t="s">
        <v>16383</v>
      </c>
    </row>
    <row r="3502" spans="2:24" ht="11" outlineLevel="1" x14ac:dyDescent="0.15">
      <c r="B3502" t="s">
        <v>2576</v>
      </c>
      <c r="C3502" t="s">
        <v>2577</v>
      </c>
      <c r="D3502" t="s">
        <v>177</v>
      </c>
      <c r="E3502" t="s">
        <v>10989</v>
      </c>
      <c r="F3502" t="s">
        <v>11029</v>
      </c>
      <c r="G3502" t="s">
        <v>992</v>
      </c>
      <c r="H3502" s="17">
        <v>43033</v>
      </c>
      <c r="I3502" s="15">
        <v>2018</v>
      </c>
      <c r="J3502" t="s">
        <v>10634</v>
      </c>
      <c r="K3502" s="5">
        <v>0</v>
      </c>
      <c r="L3502" t="s">
        <v>967</v>
      </c>
      <c r="M3502" t="s">
        <v>985</v>
      </c>
      <c r="N3502" t="s">
        <v>10635</v>
      </c>
      <c r="O3502" t="s">
        <v>796</v>
      </c>
      <c r="P3502" t="s">
        <v>10671</v>
      </c>
      <c r="Q3502" t="s">
        <v>10671</v>
      </c>
      <c r="R3502" t="s">
        <v>739</v>
      </c>
      <c r="S3502" t="s">
        <v>795</v>
      </c>
      <c r="T3502" t="s">
        <v>16378</v>
      </c>
      <c r="U3502" t="s">
        <v>965</v>
      </c>
      <c r="V3502" t="s">
        <v>10638</v>
      </c>
      <c r="W3502" t="s">
        <v>970</v>
      </c>
      <c r="X3502" t="s">
        <v>16384</v>
      </c>
    </row>
    <row r="3503" spans="2:24" ht="11" outlineLevel="1" x14ac:dyDescent="0.15">
      <c r="B3503" t="s">
        <v>2576</v>
      </c>
      <c r="C3503" t="s">
        <v>2577</v>
      </c>
      <c r="D3503" t="s">
        <v>177</v>
      </c>
      <c r="E3503" t="s">
        <v>10956</v>
      </c>
      <c r="F3503" t="s">
        <v>11029</v>
      </c>
      <c r="G3503" t="s">
        <v>992</v>
      </c>
      <c r="H3503" s="17">
        <v>43077</v>
      </c>
      <c r="I3503" s="15">
        <v>2018</v>
      </c>
      <c r="J3503" t="s">
        <v>10634</v>
      </c>
      <c r="K3503" s="5">
        <v>0</v>
      </c>
      <c r="L3503" t="s">
        <v>967</v>
      </c>
      <c r="M3503" t="s">
        <v>985</v>
      </c>
      <c r="N3503" t="s">
        <v>10635</v>
      </c>
      <c r="O3503" t="s">
        <v>796</v>
      </c>
      <c r="P3503" t="s">
        <v>10671</v>
      </c>
      <c r="Q3503" t="s">
        <v>10671</v>
      </c>
      <c r="R3503" t="s">
        <v>739</v>
      </c>
      <c r="S3503" t="s">
        <v>795</v>
      </c>
      <c r="T3503" t="s">
        <v>16378</v>
      </c>
      <c r="U3503" t="s">
        <v>965</v>
      </c>
      <c r="V3503" t="s">
        <v>10638</v>
      </c>
      <c r="W3503" t="s">
        <v>970</v>
      </c>
      <c r="X3503" t="s">
        <v>16385</v>
      </c>
    </row>
    <row r="3504" spans="2:24" ht="11" outlineLevel="1" x14ac:dyDescent="0.15">
      <c r="B3504" t="s">
        <v>2576</v>
      </c>
      <c r="C3504" t="s">
        <v>2577</v>
      </c>
      <c r="D3504" t="s">
        <v>177</v>
      </c>
      <c r="E3504" t="s">
        <v>10923</v>
      </c>
      <c r="F3504" t="s">
        <v>11029</v>
      </c>
      <c r="G3504" t="s">
        <v>992</v>
      </c>
      <c r="H3504" s="17">
        <v>43087</v>
      </c>
      <c r="I3504" s="15">
        <v>2018</v>
      </c>
      <c r="J3504" t="s">
        <v>10634</v>
      </c>
      <c r="K3504" s="5">
        <v>0</v>
      </c>
      <c r="L3504" t="s">
        <v>967</v>
      </c>
      <c r="M3504" t="s">
        <v>985</v>
      </c>
      <c r="N3504" t="s">
        <v>10635</v>
      </c>
      <c r="O3504" t="s">
        <v>796</v>
      </c>
      <c r="P3504" t="s">
        <v>10671</v>
      </c>
      <c r="Q3504" t="s">
        <v>10671</v>
      </c>
      <c r="R3504" t="s">
        <v>739</v>
      </c>
      <c r="S3504" t="s">
        <v>795</v>
      </c>
      <c r="T3504" t="s">
        <v>16378</v>
      </c>
      <c r="U3504" t="s">
        <v>965</v>
      </c>
      <c r="V3504" t="s">
        <v>10638</v>
      </c>
      <c r="W3504" t="s">
        <v>970</v>
      </c>
      <c r="X3504" t="s">
        <v>16386</v>
      </c>
    </row>
    <row r="3505" spans="2:24" ht="11" outlineLevel="1" x14ac:dyDescent="0.15">
      <c r="B3505" t="s">
        <v>2576</v>
      </c>
      <c r="C3505" t="s">
        <v>2577</v>
      </c>
      <c r="D3505" t="s">
        <v>177</v>
      </c>
      <c r="E3505" t="s">
        <v>10959</v>
      </c>
      <c r="F3505" t="s">
        <v>11029</v>
      </c>
      <c r="G3505" t="s">
        <v>992</v>
      </c>
      <c r="H3505" s="17">
        <v>43189</v>
      </c>
      <c r="I3505" s="15">
        <v>2018</v>
      </c>
      <c r="J3505" t="s">
        <v>10634</v>
      </c>
      <c r="K3505" s="5">
        <v>0</v>
      </c>
      <c r="L3505" t="s">
        <v>967</v>
      </c>
      <c r="M3505" t="s">
        <v>985</v>
      </c>
      <c r="N3505" t="s">
        <v>10635</v>
      </c>
      <c r="O3505" t="s">
        <v>796</v>
      </c>
      <c r="P3505" t="s">
        <v>10671</v>
      </c>
      <c r="Q3505" t="s">
        <v>10671</v>
      </c>
      <c r="R3505" t="s">
        <v>739</v>
      </c>
      <c r="S3505" t="s">
        <v>795</v>
      </c>
      <c r="T3505" t="s">
        <v>16378</v>
      </c>
      <c r="U3505" t="s">
        <v>965</v>
      </c>
      <c r="V3505" t="s">
        <v>10638</v>
      </c>
      <c r="W3505" t="s">
        <v>970</v>
      </c>
      <c r="X3505" t="s">
        <v>16387</v>
      </c>
    </row>
    <row r="3506" spans="2:24" ht="11" outlineLevel="1" x14ac:dyDescent="0.15">
      <c r="B3506" t="s">
        <v>2579</v>
      </c>
      <c r="C3506" t="s">
        <v>2580</v>
      </c>
      <c r="D3506" t="s">
        <v>248</v>
      </c>
      <c r="E3506" t="s">
        <v>10664</v>
      </c>
      <c r="F3506" t="s">
        <v>15827</v>
      </c>
      <c r="G3506" t="s">
        <v>2293</v>
      </c>
      <c r="H3506" s="17">
        <v>44225</v>
      </c>
      <c r="I3506" s="15">
        <v>2021</v>
      </c>
      <c r="J3506" t="s">
        <v>10634</v>
      </c>
      <c r="K3506" s="5">
        <v>-1.77</v>
      </c>
      <c r="L3506" t="s">
        <v>967</v>
      </c>
      <c r="M3506" t="s">
        <v>985</v>
      </c>
      <c r="N3506" t="s">
        <v>10635</v>
      </c>
      <c r="O3506" t="s">
        <v>818</v>
      </c>
      <c r="P3506" t="s">
        <v>11434</v>
      </c>
      <c r="Q3506" t="s">
        <v>11434</v>
      </c>
      <c r="R3506" t="s">
        <v>740</v>
      </c>
      <c r="S3506" t="s">
        <v>795</v>
      </c>
      <c r="T3506" t="s">
        <v>16388</v>
      </c>
      <c r="U3506" t="s">
        <v>965</v>
      </c>
      <c r="V3506" t="s">
        <v>10638</v>
      </c>
      <c r="W3506" t="s">
        <v>970</v>
      </c>
      <c r="X3506" t="s">
        <v>16389</v>
      </c>
    </row>
    <row r="3507" spans="2:24" ht="11" outlineLevel="1" x14ac:dyDescent="0.15">
      <c r="B3507" t="s">
        <v>2579</v>
      </c>
      <c r="C3507" t="s">
        <v>2580</v>
      </c>
      <c r="D3507" t="s">
        <v>248</v>
      </c>
      <c r="E3507" t="s">
        <v>10649</v>
      </c>
      <c r="F3507" t="s">
        <v>15827</v>
      </c>
      <c r="G3507" t="s">
        <v>2293</v>
      </c>
      <c r="H3507" s="17">
        <v>43738</v>
      </c>
      <c r="I3507" s="15">
        <v>2019</v>
      </c>
      <c r="J3507" t="s">
        <v>10634</v>
      </c>
      <c r="K3507" s="5">
        <v>691135</v>
      </c>
      <c r="L3507" t="s">
        <v>967</v>
      </c>
      <c r="M3507" t="s">
        <v>985</v>
      </c>
      <c r="N3507" t="s">
        <v>10635</v>
      </c>
      <c r="O3507" t="s">
        <v>818</v>
      </c>
      <c r="P3507" t="s">
        <v>11434</v>
      </c>
      <c r="Q3507" t="s">
        <v>11434</v>
      </c>
      <c r="R3507" t="s">
        <v>740</v>
      </c>
      <c r="S3507" t="s">
        <v>795</v>
      </c>
      <c r="T3507" t="s">
        <v>16388</v>
      </c>
      <c r="U3507" t="s">
        <v>965</v>
      </c>
      <c r="V3507" t="s">
        <v>10638</v>
      </c>
      <c r="W3507" t="s">
        <v>970</v>
      </c>
      <c r="X3507" t="s">
        <v>16390</v>
      </c>
    </row>
    <row r="3508" spans="2:24" ht="11" outlineLevel="1" x14ac:dyDescent="0.15">
      <c r="B3508" t="s">
        <v>2579</v>
      </c>
      <c r="C3508" t="s">
        <v>2580</v>
      </c>
      <c r="D3508" t="s">
        <v>248</v>
      </c>
      <c r="E3508" t="s">
        <v>10652</v>
      </c>
      <c r="F3508" t="s">
        <v>15827</v>
      </c>
      <c r="G3508" t="s">
        <v>2293</v>
      </c>
      <c r="H3508" s="17">
        <v>43738</v>
      </c>
      <c r="I3508" s="15">
        <v>2019</v>
      </c>
      <c r="J3508" t="s">
        <v>10634</v>
      </c>
      <c r="K3508" s="5">
        <v>-80745</v>
      </c>
      <c r="L3508" t="s">
        <v>967</v>
      </c>
      <c r="M3508" t="s">
        <v>985</v>
      </c>
      <c r="N3508" t="s">
        <v>10635</v>
      </c>
      <c r="O3508" t="s">
        <v>818</v>
      </c>
      <c r="P3508" t="s">
        <v>11434</v>
      </c>
      <c r="Q3508" t="s">
        <v>11434</v>
      </c>
      <c r="R3508" t="s">
        <v>740</v>
      </c>
      <c r="S3508" t="s">
        <v>795</v>
      </c>
      <c r="T3508" t="s">
        <v>16388</v>
      </c>
      <c r="U3508" t="s">
        <v>965</v>
      </c>
      <c r="V3508" t="s">
        <v>10638</v>
      </c>
      <c r="W3508" t="s">
        <v>970</v>
      </c>
      <c r="X3508" t="s">
        <v>16391</v>
      </c>
    </row>
    <row r="3509" spans="2:24" ht="11" outlineLevel="1" x14ac:dyDescent="0.15">
      <c r="B3509" t="s">
        <v>2582</v>
      </c>
      <c r="C3509" t="s">
        <v>1149</v>
      </c>
      <c r="D3509" t="s">
        <v>186</v>
      </c>
      <c r="E3509" t="s">
        <v>10950</v>
      </c>
      <c r="F3509" t="s">
        <v>604</v>
      </c>
      <c r="G3509" t="s">
        <v>1088</v>
      </c>
      <c r="H3509" s="17">
        <v>42566</v>
      </c>
      <c r="I3509" s="15">
        <v>2016</v>
      </c>
      <c r="J3509" t="s">
        <v>10634</v>
      </c>
      <c r="K3509" s="5">
        <v>21024.44</v>
      </c>
      <c r="L3509" t="s">
        <v>967</v>
      </c>
      <c r="M3509" t="s">
        <v>985</v>
      </c>
      <c r="N3509" t="s">
        <v>10635</v>
      </c>
      <c r="O3509" t="s">
        <v>818</v>
      </c>
      <c r="P3509" t="s">
        <v>10671</v>
      </c>
      <c r="Q3509" t="s">
        <v>11057</v>
      </c>
      <c r="R3509" t="s">
        <v>755</v>
      </c>
      <c r="S3509" t="s">
        <v>795</v>
      </c>
      <c r="T3509" t="s">
        <v>16392</v>
      </c>
      <c r="U3509" t="s">
        <v>965</v>
      </c>
      <c r="V3509" t="s">
        <v>10638</v>
      </c>
      <c r="W3509" t="s">
        <v>970</v>
      </c>
      <c r="X3509" t="s">
        <v>16393</v>
      </c>
    </row>
    <row r="3510" spans="2:24" ht="11" outlineLevel="1" x14ac:dyDescent="0.15">
      <c r="B3510" t="s">
        <v>2582</v>
      </c>
      <c r="C3510" t="s">
        <v>1149</v>
      </c>
      <c r="D3510" t="s">
        <v>186</v>
      </c>
      <c r="E3510" t="s">
        <v>10956</v>
      </c>
      <c r="F3510" t="s">
        <v>604</v>
      </c>
      <c r="G3510" t="s">
        <v>1088</v>
      </c>
      <c r="H3510" s="17">
        <v>42576</v>
      </c>
      <c r="I3510" s="15">
        <v>2016</v>
      </c>
      <c r="J3510" t="s">
        <v>10634</v>
      </c>
      <c r="K3510" s="5">
        <v>0</v>
      </c>
      <c r="L3510" t="s">
        <v>967</v>
      </c>
      <c r="M3510" t="s">
        <v>985</v>
      </c>
      <c r="N3510" t="s">
        <v>10635</v>
      </c>
      <c r="O3510" t="s">
        <v>818</v>
      </c>
      <c r="P3510" t="s">
        <v>10671</v>
      </c>
      <c r="Q3510" t="s">
        <v>11057</v>
      </c>
      <c r="R3510" t="s">
        <v>755</v>
      </c>
      <c r="S3510" t="s">
        <v>795</v>
      </c>
      <c r="T3510" t="s">
        <v>16392</v>
      </c>
      <c r="U3510" t="s">
        <v>965</v>
      </c>
      <c r="V3510" t="s">
        <v>10638</v>
      </c>
      <c r="W3510" t="s">
        <v>970</v>
      </c>
      <c r="X3510" t="s">
        <v>16394</v>
      </c>
    </row>
    <row r="3511" spans="2:24" ht="11" outlineLevel="1" x14ac:dyDescent="0.15">
      <c r="B3511" t="s">
        <v>2582</v>
      </c>
      <c r="C3511" t="s">
        <v>1149</v>
      </c>
      <c r="D3511" t="s">
        <v>186</v>
      </c>
      <c r="E3511" t="s">
        <v>10989</v>
      </c>
      <c r="F3511" t="s">
        <v>604</v>
      </c>
      <c r="G3511" t="s">
        <v>1088</v>
      </c>
      <c r="H3511" s="17">
        <v>42542</v>
      </c>
      <c r="I3511" s="15">
        <v>2016</v>
      </c>
      <c r="J3511" t="s">
        <v>10634</v>
      </c>
      <c r="K3511" s="5">
        <v>0</v>
      </c>
      <c r="L3511" t="s">
        <v>967</v>
      </c>
      <c r="M3511" t="s">
        <v>985</v>
      </c>
      <c r="N3511" t="s">
        <v>10635</v>
      </c>
      <c r="O3511" t="s">
        <v>818</v>
      </c>
      <c r="P3511" t="s">
        <v>10671</v>
      </c>
      <c r="Q3511" t="s">
        <v>11057</v>
      </c>
      <c r="R3511" t="s">
        <v>755</v>
      </c>
      <c r="S3511" t="s">
        <v>795</v>
      </c>
      <c r="T3511" t="s">
        <v>16392</v>
      </c>
      <c r="U3511" t="s">
        <v>965</v>
      </c>
      <c r="V3511" t="s">
        <v>10638</v>
      </c>
      <c r="W3511" t="s">
        <v>970</v>
      </c>
      <c r="X3511" t="s">
        <v>16395</v>
      </c>
    </row>
    <row r="3512" spans="2:24" ht="11" outlineLevel="1" x14ac:dyDescent="0.15">
      <c r="B3512" t="s">
        <v>2582</v>
      </c>
      <c r="C3512" t="s">
        <v>1149</v>
      </c>
      <c r="D3512" t="s">
        <v>186</v>
      </c>
      <c r="E3512" t="s">
        <v>10923</v>
      </c>
      <c r="F3512" t="s">
        <v>604</v>
      </c>
      <c r="G3512" t="s">
        <v>1088</v>
      </c>
      <c r="H3512" s="17">
        <v>42718</v>
      </c>
      <c r="I3512" s="15">
        <v>2017</v>
      </c>
      <c r="J3512" t="s">
        <v>10634</v>
      </c>
      <c r="K3512" s="5">
        <v>-835.48</v>
      </c>
      <c r="L3512" t="s">
        <v>967</v>
      </c>
      <c r="M3512" t="s">
        <v>985</v>
      </c>
      <c r="N3512" t="s">
        <v>10635</v>
      </c>
      <c r="O3512" t="s">
        <v>818</v>
      </c>
      <c r="P3512" t="s">
        <v>10671</v>
      </c>
      <c r="Q3512" t="s">
        <v>11057</v>
      </c>
      <c r="R3512" t="s">
        <v>755</v>
      </c>
      <c r="S3512" t="s">
        <v>795</v>
      </c>
      <c r="T3512" t="s">
        <v>16392</v>
      </c>
      <c r="U3512" t="s">
        <v>965</v>
      </c>
      <c r="V3512" t="s">
        <v>10638</v>
      </c>
      <c r="W3512" t="s">
        <v>970</v>
      </c>
      <c r="X3512" t="s">
        <v>16396</v>
      </c>
    </row>
    <row r="3513" spans="2:24" ht="11" outlineLevel="1" x14ac:dyDescent="0.15">
      <c r="B3513" t="s">
        <v>2582</v>
      </c>
      <c r="C3513" t="s">
        <v>1149</v>
      </c>
      <c r="D3513" t="s">
        <v>186</v>
      </c>
      <c r="E3513" t="s">
        <v>10649</v>
      </c>
      <c r="F3513" t="s">
        <v>604</v>
      </c>
      <c r="G3513" t="s">
        <v>1088</v>
      </c>
      <c r="H3513" s="17">
        <v>42486</v>
      </c>
      <c r="I3513" s="15">
        <v>2016</v>
      </c>
      <c r="J3513" t="s">
        <v>10634</v>
      </c>
      <c r="K3513" s="5">
        <v>588072</v>
      </c>
      <c r="L3513" t="s">
        <v>967</v>
      </c>
      <c r="M3513" t="s">
        <v>985</v>
      </c>
      <c r="N3513" t="s">
        <v>10635</v>
      </c>
      <c r="O3513" t="s">
        <v>818</v>
      </c>
      <c r="P3513" t="s">
        <v>10671</v>
      </c>
      <c r="Q3513" t="s">
        <v>11057</v>
      </c>
      <c r="R3513" t="s">
        <v>755</v>
      </c>
      <c r="S3513" t="s">
        <v>795</v>
      </c>
      <c r="T3513" t="s">
        <v>16392</v>
      </c>
      <c r="U3513" t="s">
        <v>965</v>
      </c>
      <c r="V3513" t="s">
        <v>10638</v>
      </c>
      <c r="W3513" t="s">
        <v>970</v>
      </c>
      <c r="X3513" t="s">
        <v>16397</v>
      </c>
    </row>
    <row r="3514" spans="2:24" ht="11" outlineLevel="1" x14ac:dyDescent="0.15">
      <c r="B3514" t="s">
        <v>2584</v>
      </c>
      <c r="C3514" t="s">
        <v>2585</v>
      </c>
      <c r="D3514" t="s">
        <v>237</v>
      </c>
      <c r="E3514" t="s">
        <v>10643</v>
      </c>
      <c r="F3514" t="s">
        <v>14208</v>
      </c>
      <c r="G3514" t="s">
        <v>1702</v>
      </c>
      <c r="H3514" s="17">
        <v>43585</v>
      </c>
      <c r="I3514" s="15">
        <v>2019</v>
      </c>
      <c r="J3514" t="s">
        <v>10634</v>
      </c>
      <c r="K3514" s="5">
        <v>37509</v>
      </c>
      <c r="L3514" t="s">
        <v>967</v>
      </c>
      <c r="M3514" t="s">
        <v>985</v>
      </c>
      <c r="N3514" t="s">
        <v>10635</v>
      </c>
      <c r="O3514" t="s">
        <v>825</v>
      </c>
      <c r="P3514" t="s">
        <v>13376</v>
      </c>
      <c r="Q3514" t="s">
        <v>13376</v>
      </c>
      <c r="R3514" t="s">
        <v>740</v>
      </c>
      <c r="S3514" t="s">
        <v>795</v>
      </c>
      <c r="T3514" t="s">
        <v>16398</v>
      </c>
      <c r="U3514" t="s">
        <v>965</v>
      </c>
      <c r="V3514" t="s">
        <v>10638</v>
      </c>
      <c r="W3514" t="s">
        <v>970</v>
      </c>
      <c r="X3514" t="s">
        <v>16399</v>
      </c>
    </row>
    <row r="3515" spans="2:24" ht="11" outlineLevel="1" x14ac:dyDescent="0.15">
      <c r="B3515" t="s">
        <v>2584</v>
      </c>
      <c r="C3515" t="s">
        <v>2585</v>
      </c>
      <c r="D3515" t="s">
        <v>237</v>
      </c>
      <c r="E3515" t="s">
        <v>10652</v>
      </c>
      <c r="F3515" t="s">
        <v>14208</v>
      </c>
      <c r="G3515" t="s">
        <v>1702</v>
      </c>
      <c r="H3515" s="17">
        <v>43434</v>
      </c>
      <c r="I3515" s="15">
        <v>2019</v>
      </c>
      <c r="J3515" t="s">
        <v>10634</v>
      </c>
      <c r="K3515" s="5">
        <v>-18</v>
      </c>
      <c r="L3515" t="s">
        <v>967</v>
      </c>
      <c r="M3515" t="s">
        <v>985</v>
      </c>
      <c r="N3515" t="s">
        <v>10635</v>
      </c>
      <c r="O3515" t="s">
        <v>825</v>
      </c>
      <c r="P3515" t="s">
        <v>13376</v>
      </c>
      <c r="Q3515" t="s">
        <v>13376</v>
      </c>
      <c r="R3515" t="s">
        <v>740</v>
      </c>
      <c r="S3515" t="s">
        <v>795</v>
      </c>
      <c r="T3515" t="s">
        <v>16398</v>
      </c>
      <c r="U3515" t="s">
        <v>965</v>
      </c>
      <c r="V3515" t="s">
        <v>10638</v>
      </c>
      <c r="W3515" t="s">
        <v>970</v>
      </c>
      <c r="X3515" t="s">
        <v>16400</v>
      </c>
    </row>
    <row r="3516" spans="2:24" ht="11" outlineLevel="1" x14ac:dyDescent="0.15">
      <c r="B3516" t="s">
        <v>2584</v>
      </c>
      <c r="C3516" t="s">
        <v>2585</v>
      </c>
      <c r="D3516" t="s">
        <v>237</v>
      </c>
      <c r="E3516" t="s">
        <v>10664</v>
      </c>
      <c r="F3516" t="s">
        <v>14208</v>
      </c>
      <c r="G3516" t="s">
        <v>1702</v>
      </c>
      <c r="H3516" s="17">
        <v>43511</v>
      </c>
      <c r="I3516" s="15">
        <v>2019</v>
      </c>
      <c r="J3516" t="s">
        <v>10634</v>
      </c>
      <c r="K3516" s="5">
        <v>52059</v>
      </c>
      <c r="L3516" t="s">
        <v>967</v>
      </c>
      <c r="M3516" t="s">
        <v>985</v>
      </c>
      <c r="N3516" t="s">
        <v>10635</v>
      </c>
      <c r="O3516" t="s">
        <v>825</v>
      </c>
      <c r="P3516" t="s">
        <v>13376</v>
      </c>
      <c r="Q3516" t="s">
        <v>13376</v>
      </c>
      <c r="R3516" t="s">
        <v>740</v>
      </c>
      <c r="S3516" t="s">
        <v>795</v>
      </c>
      <c r="T3516" t="s">
        <v>16398</v>
      </c>
      <c r="U3516" t="s">
        <v>965</v>
      </c>
      <c r="V3516" t="s">
        <v>10638</v>
      </c>
      <c r="W3516" t="s">
        <v>970</v>
      </c>
      <c r="X3516" t="s">
        <v>16401</v>
      </c>
    </row>
    <row r="3517" spans="2:24" ht="11" outlineLevel="1" x14ac:dyDescent="0.15">
      <c r="B3517" t="s">
        <v>2584</v>
      </c>
      <c r="C3517" t="s">
        <v>2585</v>
      </c>
      <c r="D3517" t="s">
        <v>237</v>
      </c>
      <c r="E3517" t="s">
        <v>10649</v>
      </c>
      <c r="F3517" t="s">
        <v>14208</v>
      </c>
      <c r="G3517" t="s">
        <v>1702</v>
      </c>
      <c r="H3517" s="17">
        <v>43293</v>
      </c>
      <c r="I3517" s="15">
        <v>2018</v>
      </c>
      <c r="J3517" t="s">
        <v>10634</v>
      </c>
      <c r="K3517" s="5">
        <v>518361</v>
      </c>
      <c r="L3517" t="s">
        <v>967</v>
      </c>
      <c r="M3517" t="s">
        <v>985</v>
      </c>
      <c r="N3517" t="s">
        <v>10635</v>
      </c>
      <c r="O3517" t="s">
        <v>825</v>
      </c>
      <c r="P3517" t="s">
        <v>13376</v>
      </c>
      <c r="Q3517" t="s">
        <v>13376</v>
      </c>
      <c r="R3517" t="s">
        <v>740</v>
      </c>
      <c r="S3517" t="s">
        <v>795</v>
      </c>
      <c r="T3517" t="s">
        <v>16402</v>
      </c>
      <c r="U3517" t="s">
        <v>965</v>
      </c>
      <c r="V3517" t="s">
        <v>10638</v>
      </c>
      <c r="W3517" t="s">
        <v>970</v>
      </c>
      <c r="X3517" t="s">
        <v>16403</v>
      </c>
    </row>
    <row r="3518" spans="2:24" ht="11" outlineLevel="1" x14ac:dyDescent="0.15">
      <c r="B3518" t="s">
        <v>2587</v>
      </c>
      <c r="C3518" t="s">
        <v>2410</v>
      </c>
      <c r="D3518" t="s">
        <v>188</v>
      </c>
      <c r="E3518" t="s">
        <v>10956</v>
      </c>
      <c r="F3518" t="s">
        <v>644</v>
      </c>
      <c r="G3518" t="s">
        <v>1926</v>
      </c>
      <c r="H3518" s="17">
        <v>43207</v>
      </c>
      <c r="I3518" s="15">
        <v>2018</v>
      </c>
      <c r="J3518" t="s">
        <v>10634</v>
      </c>
      <c r="K3518" s="5">
        <v>0</v>
      </c>
      <c r="L3518" t="s">
        <v>967</v>
      </c>
      <c r="M3518" t="s">
        <v>985</v>
      </c>
      <c r="N3518" t="s">
        <v>10635</v>
      </c>
      <c r="O3518" t="s">
        <v>804</v>
      </c>
      <c r="P3518" t="s">
        <v>11712</v>
      </c>
      <c r="Q3518" t="s">
        <v>11712</v>
      </c>
      <c r="R3518" t="s">
        <v>738</v>
      </c>
      <c r="S3518" t="s">
        <v>803</v>
      </c>
      <c r="T3518" t="s">
        <v>16404</v>
      </c>
      <c r="U3518" t="s">
        <v>965</v>
      </c>
      <c r="V3518" t="s">
        <v>10638</v>
      </c>
      <c r="W3518" t="s">
        <v>970</v>
      </c>
      <c r="X3518" t="s">
        <v>16405</v>
      </c>
    </row>
    <row r="3519" spans="2:24" ht="11" outlineLevel="1" x14ac:dyDescent="0.15">
      <c r="B3519" t="s">
        <v>2589</v>
      </c>
      <c r="C3519" t="s">
        <v>2590</v>
      </c>
      <c r="D3519" t="s">
        <v>166</v>
      </c>
      <c r="E3519" t="s">
        <v>10632</v>
      </c>
      <c r="F3519" t="s">
        <v>11414</v>
      </c>
      <c r="G3519" t="s">
        <v>1053</v>
      </c>
      <c r="H3519" s="17">
        <v>45309</v>
      </c>
      <c r="I3519" s="15">
        <v>2024</v>
      </c>
      <c r="J3519" t="s">
        <v>10634</v>
      </c>
      <c r="K3519" s="5">
        <v>-38108.19</v>
      </c>
      <c r="L3519" t="s">
        <v>967</v>
      </c>
      <c r="M3519" t="s">
        <v>985</v>
      </c>
      <c r="N3519" t="s">
        <v>10635</v>
      </c>
      <c r="O3519" t="s">
        <v>796</v>
      </c>
      <c r="P3519" t="s">
        <v>10671</v>
      </c>
      <c r="Q3519" t="s">
        <v>10671</v>
      </c>
      <c r="R3519" t="s">
        <v>755</v>
      </c>
      <c r="S3519" t="s">
        <v>795</v>
      </c>
      <c r="T3519" t="s">
        <v>16406</v>
      </c>
      <c r="U3519" t="s">
        <v>965</v>
      </c>
      <c r="V3519" t="s">
        <v>10638</v>
      </c>
      <c r="W3519" t="s">
        <v>970</v>
      </c>
      <c r="X3519" t="s">
        <v>16407</v>
      </c>
    </row>
    <row r="3520" spans="2:24" ht="11" outlineLevel="1" x14ac:dyDescent="0.15">
      <c r="B3520" t="s">
        <v>2589</v>
      </c>
      <c r="C3520" t="s">
        <v>2590</v>
      </c>
      <c r="D3520" t="s">
        <v>166</v>
      </c>
      <c r="E3520" t="s">
        <v>10649</v>
      </c>
      <c r="F3520" t="s">
        <v>11414</v>
      </c>
      <c r="G3520" t="s">
        <v>1053</v>
      </c>
      <c r="H3520" s="17">
        <v>44964</v>
      </c>
      <c r="I3520" s="15">
        <v>2023</v>
      </c>
      <c r="J3520" t="s">
        <v>10634</v>
      </c>
      <c r="K3520" s="5">
        <v>643885</v>
      </c>
      <c r="L3520" t="s">
        <v>967</v>
      </c>
      <c r="M3520" t="s">
        <v>985</v>
      </c>
      <c r="N3520" t="s">
        <v>10635</v>
      </c>
      <c r="O3520" t="s">
        <v>796</v>
      </c>
      <c r="P3520" t="s">
        <v>10671</v>
      </c>
      <c r="Q3520" t="s">
        <v>10671</v>
      </c>
      <c r="R3520" t="s">
        <v>755</v>
      </c>
      <c r="S3520" t="s">
        <v>795</v>
      </c>
      <c r="T3520" t="s">
        <v>16408</v>
      </c>
      <c r="U3520" t="s">
        <v>965</v>
      </c>
      <c r="V3520" t="s">
        <v>10638</v>
      </c>
      <c r="W3520" t="s">
        <v>970</v>
      </c>
      <c r="X3520" t="s">
        <v>16409</v>
      </c>
    </row>
    <row r="3521" spans="2:24" ht="11" outlineLevel="1" x14ac:dyDescent="0.15">
      <c r="B3521" t="s">
        <v>2589</v>
      </c>
      <c r="C3521" t="s">
        <v>2590</v>
      </c>
      <c r="D3521" t="s">
        <v>166</v>
      </c>
      <c r="E3521" t="s">
        <v>10643</v>
      </c>
      <c r="F3521" t="s">
        <v>11414</v>
      </c>
      <c r="G3521" t="s">
        <v>1053</v>
      </c>
      <c r="H3521" s="17">
        <v>45161</v>
      </c>
      <c r="I3521" s="15">
        <v>2023</v>
      </c>
      <c r="J3521" t="s">
        <v>10634</v>
      </c>
      <c r="K3521" s="5">
        <v>0</v>
      </c>
      <c r="L3521" t="s">
        <v>967</v>
      </c>
      <c r="M3521" t="s">
        <v>985</v>
      </c>
      <c r="N3521" t="s">
        <v>10635</v>
      </c>
      <c r="O3521" t="s">
        <v>796</v>
      </c>
      <c r="P3521" t="s">
        <v>10671</v>
      </c>
      <c r="Q3521" t="s">
        <v>10671</v>
      </c>
      <c r="R3521" t="s">
        <v>755</v>
      </c>
      <c r="S3521" t="s">
        <v>795</v>
      </c>
      <c r="T3521" t="s">
        <v>16410</v>
      </c>
      <c r="U3521" t="s">
        <v>965</v>
      </c>
      <c r="V3521" t="s">
        <v>10638</v>
      </c>
      <c r="W3521" t="s">
        <v>970</v>
      </c>
      <c r="X3521" t="s">
        <v>16411</v>
      </c>
    </row>
    <row r="3522" spans="2:24" ht="11" outlineLevel="1" x14ac:dyDescent="0.15">
      <c r="B3522" t="s">
        <v>2589</v>
      </c>
      <c r="C3522" t="s">
        <v>2590</v>
      </c>
      <c r="D3522" t="s">
        <v>166</v>
      </c>
      <c r="E3522" t="s">
        <v>10664</v>
      </c>
      <c r="F3522" t="s">
        <v>11414</v>
      </c>
      <c r="G3522" t="s">
        <v>1053</v>
      </c>
      <c r="H3522" s="17">
        <v>45071</v>
      </c>
      <c r="I3522" s="15">
        <v>2023</v>
      </c>
      <c r="J3522" t="s">
        <v>10634</v>
      </c>
      <c r="K3522" s="5">
        <v>0</v>
      </c>
      <c r="L3522" t="s">
        <v>967</v>
      </c>
      <c r="M3522" t="s">
        <v>985</v>
      </c>
      <c r="N3522" t="s">
        <v>10635</v>
      </c>
      <c r="O3522" t="s">
        <v>796</v>
      </c>
      <c r="P3522" t="s">
        <v>10671</v>
      </c>
      <c r="Q3522" t="s">
        <v>10671</v>
      </c>
      <c r="R3522" t="s">
        <v>755</v>
      </c>
      <c r="S3522" t="s">
        <v>795</v>
      </c>
      <c r="T3522" t="s">
        <v>16410</v>
      </c>
      <c r="U3522" t="s">
        <v>965</v>
      </c>
      <c r="V3522" t="s">
        <v>10638</v>
      </c>
      <c r="W3522" t="s">
        <v>970</v>
      </c>
      <c r="X3522" t="s">
        <v>16412</v>
      </c>
    </row>
    <row r="3523" spans="2:24" ht="11" outlineLevel="1" x14ac:dyDescent="0.15">
      <c r="B3523" t="s">
        <v>2589</v>
      </c>
      <c r="C3523" t="s">
        <v>2590</v>
      </c>
      <c r="D3523" t="s">
        <v>166</v>
      </c>
      <c r="E3523" t="s">
        <v>10652</v>
      </c>
      <c r="F3523" t="s">
        <v>11414</v>
      </c>
      <c r="G3523" t="s">
        <v>1053</v>
      </c>
      <c r="H3523" s="17">
        <v>45058</v>
      </c>
      <c r="I3523" s="15">
        <v>2023</v>
      </c>
      <c r="J3523" t="s">
        <v>10634</v>
      </c>
      <c r="K3523" s="5">
        <v>0</v>
      </c>
      <c r="L3523" t="s">
        <v>967</v>
      </c>
      <c r="M3523" t="s">
        <v>985</v>
      </c>
      <c r="N3523" t="s">
        <v>10635</v>
      </c>
      <c r="O3523" t="s">
        <v>796</v>
      </c>
      <c r="P3523" t="s">
        <v>10671</v>
      </c>
      <c r="Q3523" t="s">
        <v>10671</v>
      </c>
      <c r="R3523" t="s">
        <v>755</v>
      </c>
      <c r="S3523" t="s">
        <v>795</v>
      </c>
      <c r="T3523" t="s">
        <v>16413</v>
      </c>
      <c r="U3523" t="s">
        <v>965</v>
      </c>
      <c r="V3523" t="s">
        <v>10638</v>
      </c>
      <c r="W3523" t="s">
        <v>970</v>
      </c>
      <c r="X3523" t="s">
        <v>16414</v>
      </c>
    </row>
    <row r="3524" spans="2:24" ht="11" outlineLevel="1" x14ac:dyDescent="0.15">
      <c r="B3524" t="s">
        <v>2592</v>
      </c>
      <c r="C3524" t="s">
        <v>1149</v>
      </c>
      <c r="D3524" t="s">
        <v>2593</v>
      </c>
      <c r="E3524" t="s">
        <v>10950</v>
      </c>
      <c r="F3524" t="s">
        <v>16415</v>
      </c>
      <c r="G3524" t="s">
        <v>2594</v>
      </c>
      <c r="H3524" s="17">
        <v>42656</v>
      </c>
      <c r="I3524" s="15">
        <v>2017</v>
      </c>
      <c r="J3524" t="s">
        <v>10634</v>
      </c>
      <c r="K3524" s="5">
        <v>0</v>
      </c>
      <c r="L3524" t="s">
        <v>967</v>
      </c>
      <c r="M3524" t="s">
        <v>985</v>
      </c>
      <c r="N3524" t="s">
        <v>10635</v>
      </c>
      <c r="O3524" t="s">
        <v>818</v>
      </c>
      <c r="P3524" t="s">
        <v>10671</v>
      </c>
      <c r="Q3524" t="s">
        <v>10671</v>
      </c>
      <c r="R3524" t="s">
        <v>743</v>
      </c>
      <c r="S3524" t="s">
        <v>795</v>
      </c>
      <c r="T3524" t="s">
        <v>16416</v>
      </c>
      <c r="U3524" t="s">
        <v>965</v>
      </c>
      <c r="V3524" t="s">
        <v>10638</v>
      </c>
      <c r="W3524" t="s">
        <v>970</v>
      </c>
      <c r="X3524" t="s">
        <v>16417</v>
      </c>
    </row>
    <row r="3525" spans="2:24" ht="11" outlineLevel="1" x14ac:dyDescent="0.15">
      <c r="B3525" t="s">
        <v>2592</v>
      </c>
      <c r="C3525" t="s">
        <v>1149</v>
      </c>
      <c r="D3525" t="s">
        <v>2593</v>
      </c>
      <c r="E3525" t="s">
        <v>10989</v>
      </c>
      <c r="F3525" t="s">
        <v>16415</v>
      </c>
      <c r="G3525" t="s">
        <v>2594</v>
      </c>
      <c r="H3525" s="17">
        <v>42606</v>
      </c>
      <c r="I3525" s="15">
        <v>2016</v>
      </c>
      <c r="J3525" t="s">
        <v>10634</v>
      </c>
      <c r="K3525" s="5">
        <v>0</v>
      </c>
      <c r="L3525" t="s">
        <v>967</v>
      </c>
      <c r="M3525" t="s">
        <v>985</v>
      </c>
      <c r="N3525" t="s">
        <v>10635</v>
      </c>
      <c r="O3525" t="s">
        <v>818</v>
      </c>
      <c r="P3525" t="s">
        <v>10671</v>
      </c>
      <c r="Q3525" t="s">
        <v>10671</v>
      </c>
      <c r="R3525" t="s">
        <v>743</v>
      </c>
      <c r="S3525" t="s">
        <v>795</v>
      </c>
      <c r="T3525" t="s">
        <v>16418</v>
      </c>
      <c r="U3525" t="s">
        <v>965</v>
      </c>
      <c r="V3525" t="s">
        <v>10638</v>
      </c>
      <c r="W3525" t="s">
        <v>970</v>
      </c>
      <c r="X3525" t="s">
        <v>16419</v>
      </c>
    </row>
    <row r="3526" spans="2:24" ht="11" outlineLevel="1" x14ac:dyDescent="0.15">
      <c r="B3526" t="s">
        <v>2592</v>
      </c>
      <c r="C3526" t="s">
        <v>1149</v>
      </c>
      <c r="D3526" t="s">
        <v>2593</v>
      </c>
      <c r="E3526" t="s">
        <v>10923</v>
      </c>
      <c r="F3526" t="s">
        <v>16415</v>
      </c>
      <c r="G3526" t="s">
        <v>2594</v>
      </c>
      <c r="H3526" s="17">
        <v>42759</v>
      </c>
      <c r="I3526" s="15">
        <v>2017</v>
      </c>
      <c r="J3526" t="s">
        <v>10634</v>
      </c>
      <c r="K3526" s="5">
        <v>0</v>
      </c>
      <c r="L3526" t="s">
        <v>967</v>
      </c>
      <c r="M3526" t="s">
        <v>985</v>
      </c>
      <c r="N3526" t="s">
        <v>10635</v>
      </c>
      <c r="O3526" t="s">
        <v>818</v>
      </c>
      <c r="P3526" t="s">
        <v>10671</v>
      </c>
      <c r="Q3526" t="s">
        <v>10671</v>
      </c>
      <c r="R3526" t="s">
        <v>743</v>
      </c>
      <c r="S3526" t="s">
        <v>795</v>
      </c>
      <c r="T3526" t="s">
        <v>16420</v>
      </c>
      <c r="U3526" t="s">
        <v>965</v>
      </c>
      <c r="V3526" t="s">
        <v>10638</v>
      </c>
      <c r="W3526" t="s">
        <v>970</v>
      </c>
      <c r="X3526" t="s">
        <v>16421</v>
      </c>
    </row>
    <row r="3527" spans="2:24" ht="11" outlineLevel="1" x14ac:dyDescent="0.15">
      <c r="B3527" t="s">
        <v>2592</v>
      </c>
      <c r="C3527" t="s">
        <v>1149</v>
      </c>
      <c r="D3527" t="s">
        <v>2593</v>
      </c>
      <c r="E3527" t="s">
        <v>10926</v>
      </c>
      <c r="F3527" t="s">
        <v>16415</v>
      </c>
      <c r="G3527" t="s">
        <v>2594</v>
      </c>
      <c r="H3527" s="17">
        <v>43040</v>
      </c>
      <c r="I3527" s="15">
        <v>2018</v>
      </c>
      <c r="J3527" t="s">
        <v>10634</v>
      </c>
      <c r="K3527" s="5">
        <v>-263877.95</v>
      </c>
      <c r="L3527" t="s">
        <v>967</v>
      </c>
      <c r="M3527" t="s">
        <v>985</v>
      </c>
      <c r="N3527" t="s">
        <v>10635</v>
      </c>
      <c r="O3527" t="s">
        <v>818</v>
      </c>
      <c r="P3527" t="s">
        <v>10671</v>
      </c>
      <c r="Q3527" t="s">
        <v>10671</v>
      </c>
      <c r="R3527" t="s">
        <v>743</v>
      </c>
      <c r="S3527" t="s">
        <v>795</v>
      </c>
      <c r="T3527" t="s">
        <v>16422</v>
      </c>
      <c r="U3527" t="s">
        <v>965</v>
      </c>
      <c r="V3527" t="s">
        <v>10638</v>
      </c>
      <c r="W3527" t="s">
        <v>970</v>
      </c>
      <c r="X3527" t="s">
        <v>16423</v>
      </c>
    </row>
    <row r="3528" spans="2:24" ht="11" outlineLevel="1" x14ac:dyDescent="0.15">
      <c r="B3528" t="s">
        <v>2592</v>
      </c>
      <c r="C3528" t="s">
        <v>1149</v>
      </c>
      <c r="D3528" t="s">
        <v>2593</v>
      </c>
      <c r="E3528" t="s">
        <v>10649</v>
      </c>
      <c r="F3528" t="s">
        <v>16415</v>
      </c>
      <c r="G3528" t="s">
        <v>2594</v>
      </c>
      <c r="H3528" s="17">
        <v>42599</v>
      </c>
      <c r="I3528" s="15">
        <v>2016</v>
      </c>
      <c r="J3528" t="s">
        <v>10634</v>
      </c>
      <c r="K3528" s="5">
        <v>869466</v>
      </c>
      <c r="L3528" t="s">
        <v>967</v>
      </c>
      <c r="M3528" t="s">
        <v>985</v>
      </c>
      <c r="N3528" t="s">
        <v>10635</v>
      </c>
      <c r="O3528" t="s">
        <v>818</v>
      </c>
      <c r="P3528" t="s">
        <v>10671</v>
      </c>
      <c r="Q3528" t="s">
        <v>10671</v>
      </c>
      <c r="R3528" t="s">
        <v>743</v>
      </c>
      <c r="S3528" t="s">
        <v>795</v>
      </c>
      <c r="T3528" t="s">
        <v>16418</v>
      </c>
      <c r="U3528" t="s">
        <v>965</v>
      </c>
      <c r="V3528" t="s">
        <v>10638</v>
      </c>
      <c r="W3528" t="s">
        <v>970</v>
      </c>
      <c r="X3528" t="s">
        <v>16424</v>
      </c>
    </row>
    <row r="3529" spans="2:24" ht="11" outlineLevel="1" x14ac:dyDescent="0.15">
      <c r="B3529" t="s">
        <v>2592</v>
      </c>
      <c r="C3529" t="s">
        <v>1149</v>
      </c>
      <c r="D3529" t="s">
        <v>2593</v>
      </c>
      <c r="E3529" t="s">
        <v>10956</v>
      </c>
      <c r="F3529" t="s">
        <v>16415</v>
      </c>
      <c r="G3529" t="s">
        <v>2594</v>
      </c>
      <c r="H3529" s="17">
        <v>42678</v>
      </c>
      <c r="I3529" s="15">
        <v>2017</v>
      </c>
      <c r="J3529" t="s">
        <v>10634</v>
      </c>
      <c r="K3529" s="5">
        <v>0</v>
      </c>
      <c r="L3529" t="s">
        <v>967</v>
      </c>
      <c r="M3529" t="s">
        <v>985</v>
      </c>
      <c r="N3529" t="s">
        <v>10635</v>
      </c>
      <c r="O3529" t="s">
        <v>818</v>
      </c>
      <c r="P3529" t="s">
        <v>10671</v>
      </c>
      <c r="Q3529" t="s">
        <v>10671</v>
      </c>
      <c r="R3529" t="s">
        <v>743</v>
      </c>
      <c r="S3529" t="s">
        <v>795</v>
      </c>
      <c r="T3529" t="s">
        <v>16425</v>
      </c>
      <c r="U3529" t="s">
        <v>965</v>
      </c>
      <c r="V3529" t="s">
        <v>10638</v>
      </c>
      <c r="W3529" t="s">
        <v>970</v>
      </c>
      <c r="X3529" t="s">
        <v>16426</v>
      </c>
    </row>
    <row r="3530" spans="2:24" ht="11" outlineLevel="1" x14ac:dyDescent="0.15">
      <c r="B3530" t="s">
        <v>2592</v>
      </c>
      <c r="C3530" t="s">
        <v>1149</v>
      </c>
      <c r="D3530" t="s">
        <v>2593</v>
      </c>
      <c r="E3530" t="s">
        <v>10889</v>
      </c>
      <c r="F3530" t="s">
        <v>16415</v>
      </c>
      <c r="G3530" t="s">
        <v>2594</v>
      </c>
      <c r="H3530" s="17">
        <v>42843</v>
      </c>
      <c r="I3530" s="15">
        <v>2017</v>
      </c>
      <c r="J3530" t="s">
        <v>10634</v>
      </c>
      <c r="K3530" s="5">
        <v>0</v>
      </c>
      <c r="L3530" t="s">
        <v>967</v>
      </c>
      <c r="M3530" t="s">
        <v>985</v>
      </c>
      <c r="N3530" t="s">
        <v>10635</v>
      </c>
      <c r="O3530" t="s">
        <v>818</v>
      </c>
      <c r="P3530" t="s">
        <v>10671</v>
      </c>
      <c r="Q3530" t="s">
        <v>10671</v>
      </c>
      <c r="R3530" t="s">
        <v>743</v>
      </c>
      <c r="S3530" t="s">
        <v>795</v>
      </c>
      <c r="T3530" t="s">
        <v>16427</v>
      </c>
      <c r="U3530" t="s">
        <v>965</v>
      </c>
      <c r="V3530" t="s">
        <v>10638</v>
      </c>
      <c r="W3530" t="s">
        <v>970</v>
      </c>
      <c r="X3530" t="s">
        <v>16428</v>
      </c>
    </row>
    <row r="3531" spans="2:24" ht="11" outlineLevel="1" x14ac:dyDescent="0.15">
      <c r="B3531" t="s">
        <v>2596</v>
      </c>
      <c r="C3531" t="s">
        <v>2597</v>
      </c>
      <c r="E3531" t="s">
        <v>13479</v>
      </c>
      <c r="F3531" t="s">
        <v>14110</v>
      </c>
      <c r="G3531" t="s">
        <v>1670</v>
      </c>
      <c r="H3531" s="17">
        <v>42324</v>
      </c>
      <c r="I3531" s="15">
        <v>2016</v>
      </c>
      <c r="J3531" t="s">
        <v>10634</v>
      </c>
      <c r="K3531" s="5">
        <v>97653.06</v>
      </c>
      <c r="L3531" t="s">
        <v>967</v>
      </c>
      <c r="M3531" t="s">
        <v>1141</v>
      </c>
      <c r="N3531" t="s">
        <v>10635</v>
      </c>
      <c r="O3531" t="s">
        <v>825</v>
      </c>
      <c r="P3531" t="s">
        <v>14041</v>
      </c>
      <c r="Q3531" t="s">
        <v>14041</v>
      </c>
      <c r="R3531" t="s">
        <v>740</v>
      </c>
      <c r="S3531" t="s">
        <v>795</v>
      </c>
      <c r="T3531" t="s">
        <v>16429</v>
      </c>
      <c r="U3531" t="s">
        <v>965</v>
      </c>
      <c r="V3531" t="s">
        <v>10638</v>
      </c>
      <c r="W3531" t="s">
        <v>970</v>
      </c>
      <c r="X3531" t="s">
        <v>16430</v>
      </c>
    </row>
    <row r="3532" spans="2:24" ht="11" outlineLevel="1" x14ac:dyDescent="0.15">
      <c r="B3532" t="s">
        <v>2596</v>
      </c>
      <c r="C3532" t="s">
        <v>2597</v>
      </c>
      <c r="E3532" t="s">
        <v>13466</v>
      </c>
      <c r="F3532" t="s">
        <v>14110</v>
      </c>
      <c r="G3532" t="s">
        <v>1670</v>
      </c>
      <c r="H3532" s="17">
        <v>42355</v>
      </c>
      <c r="I3532" s="15">
        <v>2016</v>
      </c>
      <c r="J3532" t="s">
        <v>10634</v>
      </c>
      <c r="K3532" s="5">
        <v>0</v>
      </c>
      <c r="L3532" t="s">
        <v>967</v>
      </c>
      <c r="M3532" t="s">
        <v>1141</v>
      </c>
      <c r="N3532" t="s">
        <v>10635</v>
      </c>
      <c r="O3532" t="s">
        <v>825</v>
      </c>
      <c r="P3532" t="s">
        <v>14041</v>
      </c>
      <c r="Q3532" t="s">
        <v>14041</v>
      </c>
      <c r="R3532" t="s">
        <v>740</v>
      </c>
      <c r="S3532" t="s">
        <v>795</v>
      </c>
      <c r="T3532" t="s">
        <v>16431</v>
      </c>
      <c r="U3532" t="s">
        <v>965</v>
      </c>
      <c r="V3532" t="s">
        <v>10638</v>
      </c>
      <c r="W3532" t="s">
        <v>970</v>
      </c>
      <c r="X3532" t="s">
        <v>16432</v>
      </c>
    </row>
    <row r="3533" spans="2:24" ht="11" outlineLevel="1" x14ac:dyDescent="0.15">
      <c r="B3533" t="s">
        <v>2596</v>
      </c>
      <c r="C3533" t="s">
        <v>2597</v>
      </c>
      <c r="E3533" t="s">
        <v>10649</v>
      </c>
      <c r="F3533" t="s">
        <v>14110</v>
      </c>
      <c r="G3533" t="s">
        <v>1670</v>
      </c>
      <c r="H3533" s="17">
        <v>42299</v>
      </c>
      <c r="I3533" s="15">
        <v>2016</v>
      </c>
      <c r="J3533" t="s">
        <v>10634</v>
      </c>
      <c r="K3533" s="5">
        <v>336488</v>
      </c>
      <c r="L3533" t="s">
        <v>967</v>
      </c>
      <c r="M3533" t="s">
        <v>1141</v>
      </c>
      <c r="N3533" t="s">
        <v>10635</v>
      </c>
      <c r="O3533" t="s">
        <v>825</v>
      </c>
      <c r="P3533" t="s">
        <v>14041</v>
      </c>
      <c r="Q3533" t="s">
        <v>14041</v>
      </c>
      <c r="R3533" t="s">
        <v>740</v>
      </c>
      <c r="S3533" t="s">
        <v>795</v>
      </c>
      <c r="T3533" t="s">
        <v>16433</v>
      </c>
      <c r="U3533" t="s">
        <v>965</v>
      </c>
      <c r="V3533" t="s">
        <v>10638</v>
      </c>
      <c r="W3533" t="s">
        <v>970</v>
      </c>
      <c r="X3533" t="s">
        <v>16434</v>
      </c>
    </row>
    <row r="3534" spans="2:24" ht="11" outlineLevel="1" x14ac:dyDescent="0.15">
      <c r="B3534" t="s">
        <v>2596</v>
      </c>
      <c r="C3534" t="s">
        <v>2597</v>
      </c>
      <c r="E3534" t="s">
        <v>12852</v>
      </c>
      <c r="F3534" t="s">
        <v>14110</v>
      </c>
      <c r="G3534" t="s">
        <v>1670</v>
      </c>
      <c r="H3534" s="17">
        <v>42312</v>
      </c>
      <c r="I3534" s="15">
        <v>2016</v>
      </c>
      <c r="J3534" t="s">
        <v>10634</v>
      </c>
      <c r="K3534" s="5">
        <v>45515.199999999997</v>
      </c>
      <c r="L3534" t="s">
        <v>967</v>
      </c>
      <c r="M3534" t="s">
        <v>1141</v>
      </c>
      <c r="N3534" t="s">
        <v>10635</v>
      </c>
      <c r="O3534" t="s">
        <v>825</v>
      </c>
      <c r="P3534" t="s">
        <v>14041</v>
      </c>
      <c r="Q3534" t="s">
        <v>14041</v>
      </c>
      <c r="R3534" t="s">
        <v>740</v>
      </c>
      <c r="S3534" t="s">
        <v>795</v>
      </c>
      <c r="T3534" t="s">
        <v>16435</v>
      </c>
      <c r="U3534" t="s">
        <v>965</v>
      </c>
      <c r="V3534" t="s">
        <v>10638</v>
      </c>
      <c r="W3534" t="s">
        <v>970</v>
      </c>
      <c r="X3534" t="s">
        <v>16436</v>
      </c>
    </row>
    <row r="3535" spans="2:24" ht="11" outlineLevel="1" x14ac:dyDescent="0.15">
      <c r="B3535" t="s">
        <v>2596</v>
      </c>
      <c r="C3535" t="s">
        <v>2597</v>
      </c>
      <c r="E3535" t="s">
        <v>10652</v>
      </c>
      <c r="F3535" t="s">
        <v>14110</v>
      </c>
      <c r="G3535" t="s">
        <v>1670</v>
      </c>
      <c r="H3535" s="17">
        <v>42310</v>
      </c>
      <c r="I3535" s="15">
        <v>2016</v>
      </c>
      <c r="J3535" t="s">
        <v>10634</v>
      </c>
      <c r="K3535" s="5">
        <v>3000</v>
      </c>
      <c r="L3535" t="s">
        <v>967</v>
      </c>
      <c r="M3535" t="s">
        <v>1141</v>
      </c>
      <c r="N3535" t="s">
        <v>10635</v>
      </c>
      <c r="O3535" t="s">
        <v>825</v>
      </c>
      <c r="P3535" t="s">
        <v>14041</v>
      </c>
      <c r="Q3535" t="s">
        <v>14041</v>
      </c>
      <c r="R3535" t="s">
        <v>740</v>
      </c>
      <c r="S3535" t="s">
        <v>795</v>
      </c>
      <c r="T3535" t="s">
        <v>16437</v>
      </c>
      <c r="U3535" t="s">
        <v>965</v>
      </c>
      <c r="V3535" t="s">
        <v>10638</v>
      </c>
      <c r="W3535" t="s">
        <v>970</v>
      </c>
      <c r="X3535" t="s">
        <v>16438</v>
      </c>
    </row>
    <row r="3536" spans="2:24" ht="11" outlineLevel="1" x14ac:dyDescent="0.15">
      <c r="B3536" t="s">
        <v>2596</v>
      </c>
      <c r="C3536" t="s">
        <v>2597</v>
      </c>
      <c r="E3536" t="s">
        <v>13475</v>
      </c>
      <c r="F3536" t="s">
        <v>14110</v>
      </c>
      <c r="G3536" t="s">
        <v>1670</v>
      </c>
      <c r="H3536" s="17">
        <v>42335</v>
      </c>
      <c r="I3536" s="15">
        <v>2016</v>
      </c>
      <c r="J3536" t="s">
        <v>10634</v>
      </c>
      <c r="K3536" s="5">
        <v>30884.2</v>
      </c>
      <c r="L3536" t="s">
        <v>967</v>
      </c>
      <c r="M3536" t="s">
        <v>1141</v>
      </c>
      <c r="N3536" t="s">
        <v>10635</v>
      </c>
      <c r="O3536" t="s">
        <v>825</v>
      </c>
      <c r="P3536" t="s">
        <v>14041</v>
      </c>
      <c r="Q3536" t="s">
        <v>14041</v>
      </c>
      <c r="R3536" t="s">
        <v>740</v>
      </c>
      <c r="S3536" t="s">
        <v>795</v>
      </c>
      <c r="T3536" t="s">
        <v>16439</v>
      </c>
      <c r="U3536" t="s">
        <v>965</v>
      </c>
      <c r="V3536" t="s">
        <v>10638</v>
      </c>
      <c r="W3536" t="s">
        <v>970</v>
      </c>
      <c r="X3536" t="s">
        <v>16440</v>
      </c>
    </row>
    <row r="3537" spans="2:24" ht="11" outlineLevel="1" x14ac:dyDescent="0.15">
      <c r="B3537" t="s">
        <v>2596</v>
      </c>
      <c r="C3537" t="s">
        <v>2597</v>
      </c>
      <c r="E3537" t="s">
        <v>13242</v>
      </c>
      <c r="F3537" t="s">
        <v>14110</v>
      </c>
      <c r="G3537" t="s">
        <v>1670</v>
      </c>
      <c r="H3537" s="17">
        <v>42318</v>
      </c>
      <c r="I3537" s="15">
        <v>2016</v>
      </c>
      <c r="J3537" t="s">
        <v>10634</v>
      </c>
      <c r="K3537" s="5">
        <v>1002.3</v>
      </c>
      <c r="L3537" t="s">
        <v>967</v>
      </c>
      <c r="M3537" t="s">
        <v>1141</v>
      </c>
      <c r="N3537" t="s">
        <v>10635</v>
      </c>
      <c r="O3537" t="s">
        <v>825</v>
      </c>
      <c r="P3537" t="s">
        <v>14041</v>
      </c>
      <c r="Q3537" t="s">
        <v>14041</v>
      </c>
      <c r="R3537" t="s">
        <v>740</v>
      </c>
      <c r="S3537" t="s">
        <v>795</v>
      </c>
      <c r="T3537" t="s">
        <v>16441</v>
      </c>
      <c r="U3537" t="s">
        <v>965</v>
      </c>
      <c r="V3537" t="s">
        <v>10638</v>
      </c>
      <c r="W3537" t="s">
        <v>970</v>
      </c>
      <c r="X3537" t="s">
        <v>16442</v>
      </c>
    </row>
    <row r="3538" spans="2:24" ht="11" outlineLevel="1" x14ac:dyDescent="0.15">
      <c r="B3538" t="s">
        <v>2596</v>
      </c>
      <c r="C3538" t="s">
        <v>2597</v>
      </c>
      <c r="E3538" t="s">
        <v>13237</v>
      </c>
      <c r="F3538" t="s">
        <v>14110</v>
      </c>
      <c r="G3538" t="s">
        <v>1670</v>
      </c>
      <c r="H3538" s="17">
        <v>42320</v>
      </c>
      <c r="I3538" s="15">
        <v>2016</v>
      </c>
      <c r="J3538" t="s">
        <v>10634</v>
      </c>
      <c r="K3538" s="5">
        <v>90674.6</v>
      </c>
      <c r="L3538" t="s">
        <v>967</v>
      </c>
      <c r="M3538" t="s">
        <v>1141</v>
      </c>
      <c r="N3538" t="s">
        <v>10635</v>
      </c>
      <c r="O3538" t="s">
        <v>825</v>
      </c>
      <c r="P3538" t="s">
        <v>14041</v>
      </c>
      <c r="Q3538" t="s">
        <v>14041</v>
      </c>
      <c r="R3538" t="s">
        <v>740</v>
      </c>
      <c r="S3538" t="s">
        <v>795</v>
      </c>
      <c r="T3538" t="s">
        <v>16443</v>
      </c>
      <c r="U3538" t="s">
        <v>965</v>
      </c>
      <c r="V3538" t="s">
        <v>10638</v>
      </c>
      <c r="W3538" t="s">
        <v>970</v>
      </c>
      <c r="X3538" t="s">
        <v>16444</v>
      </c>
    </row>
    <row r="3539" spans="2:24" ht="11" outlineLevel="1" x14ac:dyDescent="0.15">
      <c r="B3539" t="s">
        <v>2599</v>
      </c>
      <c r="C3539" t="s">
        <v>2600</v>
      </c>
      <c r="E3539" t="s">
        <v>10643</v>
      </c>
      <c r="F3539" t="s">
        <v>16445</v>
      </c>
      <c r="G3539" t="s">
        <v>1670</v>
      </c>
      <c r="H3539" s="17">
        <v>45853</v>
      </c>
      <c r="I3539" s="15">
        <v>2025</v>
      </c>
      <c r="J3539" t="s">
        <v>10634</v>
      </c>
      <c r="K3539" s="5">
        <v>-27749.599999999999</v>
      </c>
      <c r="L3539" t="s">
        <v>967</v>
      </c>
      <c r="M3539" t="s">
        <v>1141</v>
      </c>
      <c r="N3539" t="s">
        <v>10635</v>
      </c>
      <c r="O3539" t="s">
        <v>825</v>
      </c>
      <c r="P3539" t="s">
        <v>14111</v>
      </c>
      <c r="Q3539" t="s">
        <v>11435</v>
      </c>
      <c r="R3539" t="s">
        <v>740</v>
      </c>
      <c r="S3539" t="s">
        <v>795</v>
      </c>
      <c r="T3539" t="s">
        <v>16446</v>
      </c>
      <c r="U3539" t="s">
        <v>965</v>
      </c>
      <c r="V3539" t="s">
        <v>10638</v>
      </c>
      <c r="W3539" t="s">
        <v>970</v>
      </c>
      <c r="X3539" t="s">
        <v>16447</v>
      </c>
    </row>
    <row r="3540" spans="2:24" ht="11" outlineLevel="1" x14ac:dyDescent="0.15">
      <c r="B3540" t="s">
        <v>2599</v>
      </c>
      <c r="C3540" t="s">
        <v>2600</v>
      </c>
      <c r="E3540" t="s">
        <v>10649</v>
      </c>
      <c r="F3540" t="s">
        <v>16445</v>
      </c>
      <c r="G3540" t="s">
        <v>1670</v>
      </c>
      <c r="H3540" s="17">
        <v>45335</v>
      </c>
      <c r="I3540" s="15">
        <v>2024</v>
      </c>
      <c r="J3540" t="s">
        <v>10634</v>
      </c>
      <c r="K3540" s="5">
        <v>523354</v>
      </c>
      <c r="L3540" t="s">
        <v>967</v>
      </c>
      <c r="M3540" t="s">
        <v>1141</v>
      </c>
      <c r="N3540" t="s">
        <v>10635</v>
      </c>
      <c r="O3540" t="s">
        <v>825</v>
      </c>
      <c r="P3540" t="s">
        <v>14111</v>
      </c>
      <c r="Q3540" t="s">
        <v>11435</v>
      </c>
      <c r="R3540" t="s">
        <v>740</v>
      </c>
      <c r="S3540" t="s">
        <v>795</v>
      </c>
      <c r="T3540" t="s">
        <v>16448</v>
      </c>
      <c r="U3540" t="s">
        <v>965</v>
      </c>
      <c r="V3540" t="s">
        <v>10638</v>
      </c>
      <c r="W3540" t="s">
        <v>970</v>
      </c>
      <c r="X3540" t="s">
        <v>16449</v>
      </c>
    </row>
    <row r="3541" spans="2:24" ht="11" outlineLevel="1" x14ac:dyDescent="0.15">
      <c r="B3541" t="s">
        <v>2599</v>
      </c>
      <c r="C3541" t="s">
        <v>2600</v>
      </c>
      <c r="E3541" t="s">
        <v>10664</v>
      </c>
      <c r="F3541" t="s">
        <v>16445</v>
      </c>
      <c r="G3541" t="s">
        <v>1670</v>
      </c>
      <c r="H3541" s="17">
        <v>45377</v>
      </c>
      <c r="I3541" s="15">
        <v>2024</v>
      </c>
      <c r="J3541" t="s">
        <v>10634</v>
      </c>
      <c r="K3541" s="5">
        <v>95298</v>
      </c>
      <c r="L3541" t="s">
        <v>967</v>
      </c>
      <c r="M3541" t="s">
        <v>1141</v>
      </c>
      <c r="N3541" t="s">
        <v>10635</v>
      </c>
      <c r="O3541" t="s">
        <v>825</v>
      </c>
      <c r="P3541" t="s">
        <v>14111</v>
      </c>
      <c r="Q3541" t="s">
        <v>11435</v>
      </c>
      <c r="R3541" t="s">
        <v>740</v>
      </c>
      <c r="S3541" t="s">
        <v>795</v>
      </c>
      <c r="T3541" t="s">
        <v>16450</v>
      </c>
      <c r="U3541" t="s">
        <v>965</v>
      </c>
      <c r="V3541" t="s">
        <v>10638</v>
      </c>
      <c r="W3541" t="s">
        <v>970</v>
      </c>
      <c r="X3541" t="s">
        <v>16451</v>
      </c>
    </row>
    <row r="3542" spans="2:24" ht="11" outlineLevel="1" x14ac:dyDescent="0.15">
      <c r="B3542" t="s">
        <v>2599</v>
      </c>
      <c r="C3542" t="s">
        <v>2600</v>
      </c>
      <c r="E3542" t="s">
        <v>10652</v>
      </c>
      <c r="F3542" t="s">
        <v>16445</v>
      </c>
      <c r="G3542" t="s">
        <v>1670</v>
      </c>
      <c r="H3542" s="17">
        <v>45358</v>
      </c>
      <c r="I3542" s="15">
        <v>2024</v>
      </c>
      <c r="J3542" t="s">
        <v>10634</v>
      </c>
      <c r="K3542" s="5">
        <v>13047</v>
      </c>
      <c r="L3542" t="s">
        <v>967</v>
      </c>
      <c r="M3542" t="s">
        <v>1141</v>
      </c>
      <c r="N3542" t="s">
        <v>10635</v>
      </c>
      <c r="O3542" t="s">
        <v>825</v>
      </c>
      <c r="P3542" t="s">
        <v>14111</v>
      </c>
      <c r="Q3542" t="s">
        <v>11435</v>
      </c>
      <c r="R3542" t="s">
        <v>740</v>
      </c>
      <c r="S3542" t="s">
        <v>795</v>
      </c>
      <c r="T3542" t="s">
        <v>16452</v>
      </c>
      <c r="U3542" t="s">
        <v>965</v>
      </c>
      <c r="V3542" t="s">
        <v>10638</v>
      </c>
      <c r="W3542" t="s">
        <v>970</v>
      </c>
      <c r="X3542" t="s">
        <v>16453</v>
      </c>
    </row>
    <row r="3543" spans="2:24" ht="11" outlineLevel="1" x14ac:dyDescent="0.15">
      <c r="B3543" t="s">
        <v>2602</v>
      </c>
      <c r="C3543" t="s">
        <v>2603</v>
      </c>
      <c r="D3543" t="s">
        <v>211</v>
      </c>
      <c r="E3543" t="s">
        <v>10632</v>
      </c>
      <c r="F3543" t="s">
        <v>12651</v>
      </c>
      <c r="G3543" t="s">
        <v>1294</v>
      </c>
      <c r="H3543" s="17">
        <v>43588</v>
      </c>
      <c r="I3543" s="15">
        <v>2019</v>
      </c>
      <c r="J3543" t="s">
        <v>10634</v>
      </c>
      <c r="K3543" s="5">
        <v>-185930.98</v>
      </c>
      <c r="L3543" t="s">
        <v>967</v>
      </c>
      <c r="M3543" t="s">
        <v>985</v>
      </c>
      <c r="N3543" t="s">
        <v>10635</v>
      </c>
      <c r="O3543" t="s">
        <v>818</v>
      </c>
      <c r="P3543" t="s">
        <v>10671</v>
      </c>
      <c r="Q3543" t="s">
        <v>10671</v>
      </c>
      <c r="R3543" t="s">
        <v>739</v>
      </c>
      <c r="S3543" t="s">
        <v>795</v>
      </c>
      <c r="T3543" t="s">
        <v>16454</v>
      </c>
      <c r="U3543" t="s">
        <v>965</v>
      </c>
      <c r="V3543" t="s">
        <v>10638</v>
      </c>
      <c r="W3543" t="s">
        <v>970</v>
      </c>
      <c r="X3543" t="s">
        <v>16455</v>
      </c>
    </row>
    <row r="3544" spans="2:24" ht="11" outlineLevel="1" x14ac:dyDescent="0.15">
      <c r="B3544" t="s">
        <v>2602</v>
      </c>
      <c r="C3544" t="s">
        <v>2603</v>
      </c>
      <c r="D3544" t="s">
        <v>211</v>
      </c>
      <c r="E3544" t="s">
        <v>10649</v>
      </c>
      <c r="F3544" t="s">
        <v>12651</v>
      </c>
      <c r="G3544" t="s">
        <v>1294</v>
      </c>
      <c r="H3544" s="17">
        <v>43364</v>
      </c>
      <c r="I3544" s="15">
        <v>2018</v>
      </c>
      <c r="J3544" t="s">
        <v>10634</v>
      </c>
      <c r="K3544" s="5">
        <v>788220</v>
      </c>
      <c r="L3544" t="s">
        <v>967</v>
      </c>
      <c r="M3544" t="s">
        <v>985</v>
      </c>
      <c r="N3544" t="s">
        <v>10635</v>
      </c>
      <c r="O3544" t="s">
        <v>818</v>
      </c>
      <c r="P3544" t="s">
        <v>10671</v>
      </c>
      <c r="Q3544" t="s">
        <v>10671</v>
      </c>
      <c r="R3544" t="s">
        <v>739</v>
      </c>
      <c r="S3544" t="s">
        <v>795</v>
      </c>
      <c r="T3544" t="s">
        <v>16454</v>
      </c>
      <c r="U3544" t="s">
        <v>965</v>
      </c>
      <c r="V3544" t="s">
        <v>10638</v>
      </c>
      <c r="W3544" t="s">
        <v>970</v>
      </c>
      <c r="X3544" t="s">
        <v>16456</v>
      </c>
    </row>
    <row r="3545" spans="2:24" ht="11" outlineLevel="1" x14ac:dyDescent="0.15">
      <c r="B3545" t="s">
        <v>2602</v>
      </c>
      <c r="C3545" t="s">
        <v>2603</v>
      </c>
      <c r="D3545" t="s">
        <v>211</v>
      </c>
      <c r="E3545" t="s">
        <v>10664</v>
      </c>
      <c r="F3545" t="s">
        <v>12651</v>
      </c>
      <c r="G3545" t="s">
        <v>1294</v>
      </c>
      <c r="H3545" s="17">
        <v>43508</v>
      </c>
      <c r="I3545" s="15">
        <v>2019</v>
      </c>
      <c r="J3545" t="s">
        <v>10634</v>
      </c>
      <c r="K3545" s="5">
        <v>0</v>
      </c>
      <c r="L3545" t="s">
        <v>967</v>
      </c>
      <c r="M3545" t="s">
        <v>985</v>
      </c>
      <c r="N3545" t="s">
        <v>10635</v>
      </c>
      <c r="O3545" t="s">
        <v>818</v>
      </c>
      <c r="P3545" t="s">
        <v>10671</v>
      </c>
      <c r="Q3545" t="s">
        <v>10671</v>
      </c>
      <c r="R3545" t="s">
        <v>739</v>
      </c>
      <c r="S3545" t="s">
        <v>795</v>
      </c>
      <c r="T3545" t="s">
        <v>16454</v>
      </c>
      <c r="U3545" t="s">
        <v>965</v>
      </c>
      <c r="V3545" t="s">
        <v>10638</v>
      </c>
      <c r="W3545" t="s">
        <v>970</v>
      </c>
      <c r="X3545" t="s">
        <v>16457</v>
      </c>
    </row>
    <row r="3546" spans="2:24" ht="11" outlineLevel="1" x14ac:dyDescent="0.15">
      <c r="B3546" t="s">
        <v>2602</v>
      </c>
      <c r="C3546" t="s">
        <v>2603</v>
      </c>
      <c r="D3546" t="s">
        <v>211</v>
      </c>
      <c r="E3546" t="s">
        <v>10643</v>
      </c>
      <c r="F3546" t="s">
        <v>12651</v>
      </c>
      <c r="G3546" t="s">
        <v>1294</v>
      </c>
      <c r="H3546" s="17">
        <v>43543</v>
      </c>
      <c r="I3546" s="15">
        <v>2019</v>
      </c>
      <c r="J3546" t="s">
        <v>10634</v>
      </c>
      <c r="K3546" s="5">
        <v>0</v>
      </c>
      <c r="L3546" t="s">
        <v>967</v>
      </c>
      <c r="M3546" t="s">
        <v>985</v>
      </c>
      <c r="N3546" t="s">
        <v>10635</v>
      </c>
      <c r="O3546" t="s">
        <v>818</v>
      </c>
      <c r="P3546" t="s">
        <v>10671</v>
      </c>
      <c r="Q3546" t="s">
        <v>10671</v>
      </c>
      <c r="R3546" t="s">
        <v>739</v>
      </c>
      <c r="S3546" t="s">
        <v>795</v>
      </c>
      <c r="T3546" t="s">
        <v>16454</v>
      </c>
      <c r="U3546" t="s">
        <v>965</v>
      </c>
      <c r="V3546" t="s">
        <v>10638</v>
      </c>
      <c r="W3546" t="s">
        <v>970</v>
      </c>
      <c r="X3546" t="s">
        <v>16458</v>
      </c>
    </row>
    <row r="3547" spans="2:24" ht="11" outlineLevel="1" x14ac:dyDescent="0.15">
      <c r="B3547" t="s">
        <v>2602</v>
      </c>
      <c r="C3547" t="s">
        <v>2603</v>
      </c>
      <c r="D3547" t="s">
        <v>211</v>
      </c>
      <c r="E3547" t="s">
        <v>10652</v>
      </c>
      <c r="F3547" t="s">
        <v>12651</v>
      </c>
      <c r="G3547" t="s">
        <v>1294</v>
      </c>
      <c r="H3547" s="17">
        <v>43473</v>
      </c>
      <c r="I3547" s="15">
        <v>2019</v>
      </c>
      <c r="J3547" t="s">
        <v>10634</v>
      </c>
      <c r="K3547" s="5">
        <v>0</v>
      </c>
      <c r="L3547" t="s">
        <v>967</v>
      </c>
      <c r="M3547" t="s">
        <v>985</v>
      </c>
      <c r="N3547" t="s">
        <v>10635</v>
      </c>
      <c r="O3547" t="s">
        <v>818</v>
      </c>
      <c r="P3547" t="s">
        <v>10671</v>
      </c>
      <c r="Q3547" t="s">
        <v>10671</v>
      </c>
      <c r="R3547" t="s">
        <v>739</v>
      </c>
      <c r="S3547" t="s">
        <v>795</v>
      </c>
      <c r="T3547" t="s">
        <v>16459</v>
      </c>
      <c r="U3547" t="s">
        <v>965</v>
      </c>
      <c r="V3547" t="s">
        <v>10638</v>
      </c>
      <c r="W3547" t="s">
        <v>970</v>
      </c>
      <c r="X3547" t="s">
        <v>16460</v>
      </c>
    </row>
    <row r="3548" spans="2:24" ht="11" outlineLevel="1" x14ac:dyDescent="0.15">
      <c r="B3548" t="s">
        <v>2605</v>
      </c>
      <c r="C3548" t="s">
        <v>2606</v>
      </c>
      <c r="D3548" t="s">
        <v>1410</v>
      </c>
      <c r="E3548" t="s">
        <v>10664</v>
      </c>
      <c r="F3548" t="s">
        <v>12990</v>
      </c>
      <c r="G3548" t="s">
        <v>1412</v>
      </c>
      <c r="H3548" s="17">
        <v>44827</v>
      </c>
      <c r="I3548" s="15">
        <v>2022</v>
      </c>
      <c r="J3548" t="s">
        <v>10634</v>
      </c>
      <c r="K3548" s="5">
        <v>223138.6</v>
      </c>
      <c r="L3548" t="s">
        <v>967</v>
      </c>
      <c r="M3548" t="s">
        <v>985</v>
      </c>
      <c r="N3548" t="s">
        <v>11711</v>
      </c>
      <c r="O3548" t="s">
        <v>796</v>
      </c>
      <c r="P3548" t="s">
        <v>10671</v>
      </c>
      <c r="Q3548" t="s">
        <v>10685</v>
      </c>
      <c r="R3548" t="s">
        <v>752</v>
      </c>
      <c r="S3548" t="s">
        <v>824</v>
      </c>
      <c r="T3548" t="s">
        <v>16461</v>
      </c>
      <c r="U3548" t="s">
        <v>965</v>
      </c>
      <c r="V3548" t="s">
        <v>10638</v>
      </c>
      <c r="W3548" t="s">
        <v>970</v>
      </c>
      <c r="X3548" t="s">
        <v>16462</v>
      </c>
    </row>
    <row r="3549" spans="2:24" ht="11" outlineLevel="1" x14ac:dyDescent="0.15">
      <c r="B3549" t="s">
        <v>2605</v>
      </c>
      <c r="C3549" t="s">
        <v>2606</v>
      </c>
      <c r="D3549" t="s">
        <v>1410</v>
      </c>
      <c r="E3549" t="s">
        <v>10652</v>
      </c>
      <c r="F3549" t="s">
        <v>12990</v>
      </c>
      <c r="G3549" t="s">
        <v>1412</v>
      </c>
      <c r="H3549" s="17">
        <v>44417</v>
      </c>
      <c r="I3549" s="15">
        <v>2021</v>
      </c>
      <c r="J3549" t="s">
        <v>10634</v>
      </c>
      <c r="K3549" s="5">
        <v>40000</v>
      </c>
      <c r="L3549" t="s">
        <v>967</v>
      </c>
      <c r="M3549" t="s">
        <v>985</v>
      </c>
      <c r="N3549" t="s">
        <v>11711</v>
      </c>
      <c r="O3549" t="s">
        <v>796</v>
      </c>
      <c r="P3549" t="s">
        <v>10671</v>
      </c>
      <c r="Q3549" t="s">
        <v>10685</v>
      </c>
      <c r="R3549" t="s">
        <v>752</v>
      </c>
      <c r="S3549" t="s">
        <v>824</v>
      </c>
      <c r="T3549" t="s">
        <v>16463</v>
      </c>
      <c r="U3549" t="s">
        <v>965</v>
      </c>
      <c r="V3549" t="s">
        <v>10638</v>
      </c>
      <c r="W3549" t="s">
        <v>970</v>
      </c>
      <c r="X3549" t="s">
        <v>16464</v>
      </c>
    </row>
    <row r="3550" spans="2:24" ht="11" outlineLevel="1" x14ac:dyDescent="0.15">
      <c r="B3550" t="s">
        <v>2605</v>
      </c>
      <c r="C3550" t="s">
        <v>2606</v>
      </c>
      <c r="D3550" t="s">
        <v>1410</v>
      </c>
      <c r="E3550" t="s">
        <v>10643</v>
      </c>
      <c r="F3550" t="s">
        <v>12990</v>
      </c>
      <c r="G3550" t="s">
        <v>1412</v>
      </c>
      <c r="H3550" s="17">
        <v>45127</v>
      </c>
      <c r="I3550" s="15">
        <v>2023</v>
      </c>
      <c r="J3550" t="s">
        <v>10634</v>
      </c>
      <c r="K3550" s="5">
        <v>0</v>
      </c>
      <c r="L3550" t="s">
        <v>967</v>
      </c>
      <c r="M3550" t="s">
        <v>985</v>
      </c>
      <c r="N3550" t="s">
        <v>11711</v>
      </c>
      <c r="O3550" t="s">
        <v>796</v>
      </c>
      <c r="P3550" t="s">
        <v>10671</v>
      </c>
      <c r="Q3550" t="s">
        <v>10685</v>
      </c>
      <c r="R3550" t="s">
        <v>752</v>
      </c>
      <c r="S3550" t="s">
        <v>824</v>
      </c>
      <c r="T3550" t="s">
        <v>16465</v>
      </c>
      <c r="U3550" t="s">
        <v>965</v>
      </c>
      <c r="V3550" t="s">
        <v>10638</v>
      </c>
      <c r="W3550" t="s">
        <v>970</v>
      </c>
      <c r="X3550" t="s">
        <v>16466</v>
      </c>
    </row>
    <row r="3551" spans="2:24" ht="11" outlineLevel="1" x14ac:dyDescent="0.15">
      <c r="B3551" t="s">
        <v>2605</v>
      </c>
      <c r="C3551" t="s">
        <v>2606</v>
      </c>
      <c r="D3551" t="s">
        <v>1410</v>
      </c>
      <c r="E3551" t="s">
        <v>10632</v>
      </c>
      <c r="F3551" t="s">
        <v>12990</v>
      </c>
      <c r="G3551" t="s">
        <v>1412</v>
      </c>
      <c r="H3551" s="17">
        <v>45401</v>
      </c>
      <c r="I3551" s="15">
        <v>2024</v>
      </c>
      <c r="J3551" t="s">
        <v>10634</v>
      </c>
      <c r="K3551" s="5">
        <v>0</v>
      </c>
      <c r="L3551" t="s">
        <v>967</v>
      </c>
      <c r="M3551" t="s">
        <v>985</v>
      </c>
      <c r="N3551" t="s">
        <v>11711</v>
      </c>
      <c r="O3551" t="s">
        <v>796</v>
      </c>
      <c r="P3551" t="s">
        <v>10885</v>
      </c>
      <c r="Q3551" t="s">
        <v>10685</v>
      </c>
      <c r="R3551" t="s">
        <v>752</v>
      </c>
      <c r="S3551" t="s">
        <v>824</v>
      </c>
      <c r="T3551" t="s">
        <v>16467</v>
      </c>
      <c r="U3551" t="s">
        <v>965</v>
      </c>
      <c r="V3551" t="s">
        <v>10638</v>
      </c>
      <c r="W3551" t="s">
        <v>970</v>
      </c>
      <c r="X3551" t="s">
        <v>16468</v>
      </c>
    </row>
    <row r="3552" spans="2:24" ht="11" outlineLevel="1" x14ac:dyDescent="0.15">
      <c r="B3552" t="s">
        <v>2605</v>
      </c>
      <c r="C3552" t="s">
        <v>2606</v>
      </c>
      <c r="D3552" t="s">
        <v>1410</v>
      </c>
      <c r="E3552" t="s">
        <v>10649</v>
      </c>
      <c r="F3552" t="s">
        <v>12990</v>
      </c>
      <c r="G3552" t="s">
        <v>1412</v>
      </c>
      <c r="H3552" s="17">
        <v>44053</v>
      </c>
      <c r="I3552" s="15">
        <v>2020</v>
      </c>
      <c r="J3552" t="s">
        <v>10634</v>
      </c>
      <c r="K3552" s="5">
        <v>337931.28</v>
      </c>
      <c r="L3552" t="s">
        <v>967</v>
      </c>
      <c r="M3552" t="s">
        <v>985</v>
      </c>
      <c r="N3552" t="s">
        <v>11711</v>
      </c>
      <c r="O3552" t="s">
        <v>796</v>
      </c>
      <c r="P3552" t="s">
        <v>10671</v>
      </c>
      <c r="Q3552" t="s">
        <v>10685</v>
      </c>
      <c r="R3552" t="s">
        <v>752</v>
      </c>
      <c r="S3552" t="s">
        <v>824</v>
      </c>
      <c r="T3552" t="s">
        <v>16469</v>
      </c>
      <c r="U3552" t="s">
        <v>965</v>
      </c>
      <c r="V3552" t="s">
        <v>10638</v>
      </c>
      <c r="W3552" t="s">
        <v>970</v>
      </c>
      <c r="X3552" t="s">
        <v>16470</v>
      </c>
    </row>
    <row r="3553" spans="2:24" ht="11" outlineLevel="1" x14ac:dyDescent="0.15">
      <c r="B3553" t="s">
        <v>2608</v>
      </c>
      <c r="C3553" t="s">
        <v>2609</v>
      </c>
      <c r="D3553" t="s">
        <v>843</v>
      </c>
      <c r="E3553" t="s">
        <v>10652</v>
      </c>
      <c r="F3553" t="s">
        <v>608</v>
      </c>
      <c r="G3553" t="s">
        <v>1184</v>
      </c>
      <c r="H3553" s="17">
        <v>42998</v>
      </c>
      <c r="I3553" s="15">
        <v>2017</v>
      </c>
      <c r="J3553" t="s">
        <v>10634</v>
      </c>
      <c r="K3553" s="5">
        <v>485622</v>
      </c>
      <c r="L3553" t="s">
        <v>967</v>
      </c>
      <c r="M3553" t="s">
        <v>985</v>
      </c>
      <c r="N3553" t="s">
        <v>10635</v>
      </c>
      <c r="O3553" t="s">
        <v>804</v>
      </c>
      <c r="P3553" t="s">
        <v>11969</v>
      </c>
      <c r="R3553" t="s">
        <v>744</v>
      </c>
      <c r="S3553" t="s">
        <v>795</v>
      </c>
      <c r="T3553" t="s">
        <v>16471</v>
      </c>
      <c r="U3553" t="s">
        <v>965</v>
      </c>
      <c r="V3553" t="s">
        <v>10638</v>
      </c>
      <c r="W3553" t="s">
        <v>970</v>
      </c>
      <c r="X3553" t="s">
        <v>16472</v>
      </c>
    </row>
    <row r="3554" spans="2:24" ht="11" outlineLevel="1" x14ac:dyDescent="0.15">
      <c r="B3554" t="s">
        <v>2608</v>
      </c>
      <c r="C3554" t="s">
        <v>2609</v>
      </c>
      <c r="D3554" t="s">
        <v>843</v>
      </c>
      <c r="E3554" t="s">
        <v>10649</v>
      </c>
      <c r="F3554" t="s">
        <v>608</v>
      </c>
      <c r="G3554" t="s">
        <v>1184</v>
      </c>
      <c r="H3554" s="17">
        <v>42993</v>
      </c>
      <c r="I3554" s="15">
        <v>2017</v>
      </c>
      <c r="J3554" t="s">
        <v>10634</v>
      </c>
      <c r="K3554" s="5">
        <v>83455</v>
      </c>
      <c r="L3554" t="s">
        <v>967</v>
      </c>
      <c r="M3554" t="s">
        <v>985</v>
      </c>
      <c r="N3554" t="s">
        <v>10635</v>
      </c>
      <c r="O3554" t="s">
        <v>804</v>
      </c>
      <c r="P3554" t="s">
        <v>11969</v>
      </c>
      <c r="R3554" t="s">
        <v>744</v>
      </c>
      <c r="S3554" t="s">
        <v>795</v>
      </c>
      <c r="T3554" t="s">
        <v>16473</v>
      </c>
      <c r="U3554" t="s">
        <v>965</v>
      </c>
      <c r="V3554" t="s">
        <v>10638</v>
      </c>
      <c r="W3554" t="s">
        <v>970</v>
      </c>
      <c r="X3554" t="s">
        <v>16474</v>
      </c>
    </row>
    <row r="3555" spans="2:24" ht="11" outlineLevel="1" x14ac:dyDescent="0.15">
      <c r="B3555" t="s">
        <v>2608</v>
      </c>
      <c r="C3555" t="s">
        <v>2609</v>
      </c>
      <c r="D3555" t="s">
        <v>843</v>
      </c>
      <c r="E3555" t="s">
        <v>10664</v>
      </c>
      <c r="F3555" t="s">
        <v>608</v>
      </c>
      <c r="G3555" t="s">
        <v>1184</v>
      </c>
      <c r="H3555" s="17">
        <v>43004</v>
      </c>
      <c r="I3555" s="15">
        <v>2017</v>
      </c>
      <c r="J3555" t="s">
        <v>10634</v>
      </c>
      <c r="K3555" s="5">
        <v>30056</v>
      </c>
      <c r="L3555" t="s">
        <v>967</v>
      </c>
      <c r="M3555" t="s">
        <v>985</v>
      </c>
      <c r="N3555" t="s">
        <v>10635</v>
      </c>
      <c r="O3555" t="s">
        <v>804</v>
      </c>
      <c r="P3555" t="s">
        <v>11969</v>
      </c>
      <c r="R3555" t="s">
        <v>744</v>
      </c>
      <c r="S3555" t="s">
        <v>795</v>
      </c>
      <c r="T3555" t="s">
        <v>16471</v>
      </c>
      <c r="U3555" t="s">
        <v>965</v>
      </c>
      <c r="V3555" t="s">
        <v>10638</v>
      </c>
      <c r="W3555" t="s">
        <v>970</v>
      </c>
      <c r="X3555" t="s">
        <v>16475</v>
      </c>
    </row>
    <row r="3556" spans="2:24" ht="11" outlineLevel="1" x14ac:dyDescent="0.15">
      <c r="B3556" t="s">
        <v>2611</v>
      </c>
      <c r="C3556" t="s">
        <v>2612</v>
      </c>
      <c r="E3556" t="s">
        <v>10649</v>
      </c>
      <c r="F3556" t="s">
        <v>2613</v>
      </c>
      <c r="G3556" t="s">
        <v>2614</v>
      </c>
      <c r="H3556" s="17">
        <v>45845</v>
      </c>
      <c r="I3556" s="15">
        <v>2025</v>
      </c>
      <c r="J3556" t="s">
        <v>10634</v>
      </c>
      <c r="K3556" s="5">
        <v>428694.19</v>
      </c>
      <c r="L3556" t="s">
        <v>967</v>
      </c>
      <c r="R3556" t="s">
        <v>744</v>
      </c>
      <c r="S3556" t="s">
        <v>795</v>
      </c>
      <c r="T3556" t="s">
        <v>16476</v>
      </c>
      <c r="U3556" t="s">
        <v>1340</v>
      </c>
      <c r="V3556" t="s">
        <v>12795</v>
      </c>
      <c r="W3556" t="s">
        <v>970</v>
      </c>
      <c r="X3556" t="s">
        <v>16477</v>
      </c>
    </row>
    <row r="3557" spans="2:24" ht="11" outlineLevel="1" x14ac:dyDescent="0.15">
      <c r="B3557" t="s">
        <v>2611</v>
      </c>
      <c r="C3557" t="s">
        <v>2612</v>
      </c>
      <c r="E3557" t="s">
        <v>10652</v>
      </c>
      <c r="F3557" t="s">
        <v>2613</v>
      </c>
      <c r="G3557" t="s">
        <v>2614</v>
      </c>
      <c r="H3557" s="17">
        <v>45989</v>
      </c>
      <c r="I3557" s="15">
        <v>2026</v>
      </c>
      <c r="J3557" t="s">
        <v>10634</v>
      </c>
      <c r="K3557" s="5">
        <v>0</v>
      </c>
      <c r="L3557" t="s">
        <v>967</v>
      </c>
      <c r="M3557" t="s">
        <v>15907</v>
      </c>
      <c r="R3557" t="s">
        <v>744</v>
      </c>
      <c r="S3557" t="s">
        <v>795</v>
      </c>
      <c r="T3557" t="s">
        <v>16476</v>
      </c>
      <c r="U3557" t="s">
        <v>1340</v>
      </c>
      <c r="V3557" t="s">
        <v>12795</v>
      </c>
      <c r="W3557" t="s">
        <v>970</v>
      </c>
      <c r="X3557" t="s">
        <v>16478</v>
      </c>
    </row>
    <row r="3558" spans="2:24" ht="11" outlineLevel="1" x14ac:dyDescent="0.15">
      <c r="B3558" t="s">
        <v>2611</v>
      </c>
      <c r="C3558" t="s">
        <v>2612</v>
      </c>
      <c r="E3558" t="s">
        <v>10664</v>
      </c>
      <c r="F3558" t="s">
        <v>2613</v>
      </c>
      <c r="G3558" t="s">
        <v>2614</v>
      </c>
      <c r="H3558" s="17">
        <v>46063</v>
      </c>
      <c r="I3558" s="15">
        <v>2026</v>
      </c>
      <c r="J3558" t="s">
        <v>10634</v>
      </c>
      <c r="K3558" s="5">
        <v>169773</v>
      </c>
      <c r="L3558" t="s">
        <v>967</v>
      </c>
      <c r="M3558" t="s">
        <v>15907</v>
      </c>
      <c r="R3558" t="s">
        <v>744</v>
      </c>
      <c r="S3558" t="s">
        <v>795</v>
      </c>
      <c r="T3558" t="s">
        <v>16476</v>
      </c>
      <c r="U3558" t="s">
        <v>1340</v>
      </c>
      <c r="V3558" t="s">
        <v>12795</v>
      </c>
      <c r="W3558" t="s">
        <v>970</v>
      </c>
      <c r="X3558" t="s">
        <v>16479</v>
      </c>
    </row>
    <row r="3559" spans="2:24" ht="11" outlineLevel="1" x14ac:dyDescent="0.15">
      <c r="B3559" t="s">
        <v>2616</v>
      </c>
      <c r="C3559" t="s">
        <v>2617</v>
      </c>
      <c r="E3559" t="s">
        <v>10649</v>
      </c>
      <c r="F3559" t="s">
        <v>2618</v>
      </c>
      <c r="G3559" t="s">
        <v>2619</v>
      </c>
      <c r="H3559" s="17">
        <v>43350</v>
      </c>
      <c r="I3559" s="15">
        <v>2018</v>
      </c>
      <c r="J3559" t="s">
        <v>10634</v>
      </c>
      <c r="K3559" s="5">
        <v>565800</v>
      </c>
      <c r="L3559" t="s">
        <v>967</v>
      </c>
      <c r="R3559" t="s">
        <v>750</v>
      </c>
      <c r="S3559" t="s">
        <v>2620</v>
      </c>
      <c r="T3559" t="s">
        <v>16480</v>
      </c>
      <c r="U3559" t="s">
        <v>1340</v>
      </c>
      <c r="V3559" t="s">
        <v>12795</v>
      </c>
      <c r="W3559" t="s">
        <v>970</v>
      </c>
      <c r="X3559" t="s">
        <v>16481</v>
      </c>
    </row>
    <row r="3560" spans="2:24" ht="11" outlineLevel="1" x14ac:dyDescent="0.15">
      <c r="B3560" t="s">
        <v>2616</v>
      </c>
      <c r="C3560" t="s">
        <v>2617</v>
      </c>
      <c r="E3560" t="s">
        <v>10652</v>
      </c>
      <c r="F3560" t="s">
        <v>2618</v>
      </c>
      <c r="G3560" t="s">
        <v>2619</v>
      </c>
      <c r="H3560" s="17">
        <v>43714</v>
      </c>
      <c r="I3560" s="15">
        <v>2019</v>
      </c>
      <c r="J3560" t="s">
        <v>10634</v>
      </c>
      <c r="K3560" s="5">
        <v>31250</v>
      </c>
      <c r="L3560" t="s">
        <v>967</v>
      </c>
      <c r="M3560" t="s">
        <v>15907</v>
      </c>
      <c r="R3560" t="s">
        <v>750</v>
      </c>
      <c r="S3560" t="s">
        <v>2620</v>
      </c>
      <c r="T3560" t="s">
        <v>16480</v>
      </c>
      <c r="U3560" t="s">
        <v>1340</v>
      </c>
      <c r="V3560" t="s">
        <v>12795</v>
      </c>
      <c r="W3560" t="s">
        <v>970</v>
      </c>
      <c r="X3560" t="s">
        <v>16482</v>
      </c>
    </row>
    <row r="3561" spans="2:24" ht="11" outlineLevel="1" x14ac:dyDescent="0.15">
      <c r="B3561" t="s">
        <v>2623</v>
      </c>
      <c r="C3561" t="s">
        <v>2624</v>
      </c>
      <c r="D3561" t="s">
        <v>188</v>
      </c>
      <c r="E3561" t="s">
        <v>10950</v>
      </c>
      <c r="F3561" t="s">
        <v>644</v>
      </c>
      <c r="G3561" t="s">
        <v>1926</v>
      </c>
      <c r="H3561" s="17">
        <v>43244</v>
      </c>
      <c r="I3561" s="15">
        <v>2018</v>
      </c>
      <c r="J3561" t="s">
        <v>10634</v>
      </c>
      <c r="K3561" s="5">
        <v>0</v>
      </c>
      <c r="L3561" t="s">
        <v>967</v>
      </c>
      <c r="M3561" t="s">
        <v>985</v>
      </c>
      <c r="N3561" t="s">
        <v>10635</v>
      </c>
      <c r="O3561" t="s">
        <v>804</v>
      </c>
      <c r="P3561" t="s">
        <v>11712</v>
      </c>
      <c r="Q3561" t="s">
        <v>11712</v>
      </c>
      <c r="R3561" t="s">
        <v>738</v>
      </c>
      <c r="S3561" t="s">
        <v>803</v>
      </c>
      <c r="T3561" t="s">
        <v>16483</v>
      </c>
      <c r="U3561" t="s">
        <v>965</v>
      </c>
      <c r="V3561" t="s">
        <v>10638</v>
      </c>
      <c r="W3561" t="s">
        <v>970</v>
      </c>
      <c r="X3561" t="s">
        <v>16484</v>
      </c>
    </row>
    <row r="3562" spans="2:24" ht="11" outlineLevel="1" x14ac:dyDescent="0.15">
      <c r="B3562" t="s">
        <v>2626</v>
      </c>
      <c r="C3562" t="s">
        <v>2190</v>
      </c>
      <c r="D3562" t="s">
        <v>188</v>
      </c>
      <c r="E3562" t="s">
        <v>10926</v>
      </c>
      <c r="F3562" t="s">
        <v>644</v>
      </c>
      <c r="G3562" t="s">
        <v>1926</v>
      </c>
      <c r="H3562" s="17">
        <v>43256</v>
      </c>
      <c r="I3562" s="15">
        <v>2018</v>
      </c>
      <c r="J3562" t="s">
        <v>10634</v>
      </c>
      <c r="K3562" s="5">
        <v>0</v>
      </c>
      <c r="L3562" t="s">
        <v>967</v>
      </c>
      <c r="M3562" t="s">
        <v>985</v>
      </c>
      <c r="N3562" t="s">
        <v>10635</v>
      </c>
      <c r="O3562" t="s">
        <v>804</v>
      </c>
      <c r="P3562" t="s">
        <v>11712</v>
      </c>
      <c r="Q3562" t="s">
        <v>11712</v>
      </c>
      <c r="R3562" t="s">
        <v>738</v>
      </c>
      <c r="S3562" t="s">
        <v>803</v>
      </c>
      <c r="T3562" t="s">
        <v>16485</v>
      </c>
      <c r="U3562" t="s">
        <v>965</v>
      </c>
      <c r="V3562" t="s">
        <v>10638</v>
      </c>
      <c r="W3562" t="s">
        <v>970</v>
      </c>
      <c r="X3562" t="s">
        <v>16486</v>
      </c>
    </row>
    <row r="3563" spans="2:24" ht="11" outlineLevel="1" x14ac:dyDescent="0.15">
      <c r="B3563" t="s">
        <v>2628</v>
      </c>
      <c r="C3563" t="s">
        <v>2629</v>
      </c>
      <c r="D3563" t="s">
        <v>237</v>
      </c>
      <c r="E3563" t="s">
        <v>10649</v>
      </c>
      <c r="F3563" t="s">
        <v>14208</v>
      </c>
      <c r="G3563" t="s">
        <v>1702</v>
      </c>
      <c r="H3563" s="17">
        <v>43004</v>
      </c>
      <c r="I3563" s="15">
        <v>2017</v>
      </c>
      <c r="J3563" t="s">
        <v>10634</v>
      </c>
      <c r="K3563" s="5">
        <v>595356</v>
      </c>
      <c r="L3563" t="s">
        <v>967</v>
      </c>
      <c r="M3563" t="s">
        <v>985</v>
      </c>
      <c r="N3563" t="s">
        <v>10635</v>
      </c>
      <c r="O3563" t="s">
        <v>825</v>
      </c>
      <c r="P3563" t="s">
        <v>13376</v>
      </c>
      <c r="R3563" t="s">
        <v>740</v>
      </c>
      <c r="S3563" t="s">
        <v>795</v>
      </c>
      <c r="T3563" t="s">
        <v>16487</v>
      </c>
      <c r="U3563" t="s">
        <v>965</v>
      </c>
      <c r="V3563" t="s">
        <v>10638</v>
      </c>
      <c r="W3563" t="s">
        <v>970</v>
      </c>
      <c r="X3563" t="s">
        <v>16488</v>
      </c>
    </row>
    <row r="3564" spans="2:24" ht="11" outlineLevel="1" x14ac:dyDescent="0.15">
      <c r="B3564" t="s">
        <v>2631</v>
      </c>
      <c r="C3564" t="s">
        <v>2632</v>
      </c>
      <c r="D3564" t="s">
        <v>248</v>
      </c>
      <c r="E3564" t="s">
        <v>10652</v>
      </c>
      <c r="F3564" t="s">
        <v>15827</v>
      </c>
      <c r="G3564" t="s">
        <v>2293</v>
      </c>
      <c r="H3564" s="17">
        <v>43788</v>
      </c>
      <c r="I3564" s="15">
        <v>2020</v>
      </c>
      <c r="J3564" t="s">
        <v>10634</v>
      </c>
      <c r="K3564" s="5">
        <v>-3.39</v>
      </c>
      <c r="L3564" t="s">
        <v>967</v>
      </c>
      <c r="M3564" t="s">
        <v>985</v>
      </c>
      <c r="N3564" t="s">
        <v>10635</v>
      </c>
      <c r="O3564" t="s">
        <v>818</v>
      </c>
      <c r="P3564" t="s">
        <v>11434</v>
      </c>
      <c r="Q3564" t="s">
        <v>11434</v>
      </c>
      <c r="R3564" t="s">
        <v>740</v>
      </c>
      <c r="S3564" t="s">
        <v>795</v>
      </c>
      <c r="T3564" t="s">
        <v>16489</v>
      </c>
      <c r="U3564" t="s">
        <v>965</v>
      </c>
      <c r="V3564" t="s">
        <v>10638</v>
      </c>
      <c r="W3564" t="s">
        <v>970</v>
      </c>
      <c r="X3564" t="s">
        <v>16490</v>
      </c>
    </row>
    <row r="3565" spans="2:24" ht="11" outlineLevel="1" x14ac:dyDescent="0.15">
      <c r="B3565" t="s">
        <v>2631</v>
      </c>
      <c r="C3565" t="s">
        <v>2632</v>
      </c>
      <c r="D3565" t="s">
        <v>248</v>
      </c>
      <c r="E3565" t="s">
        <v>10649</v>
      </c>
      <c r="F3565" t="s">
        <v>15827</v>
      </c>
      <c r="G3565" t="s">
        <v>2293</v>
      </c>
      <c r="H3565" s="17">
        <v>43277</v>
      </c>
      <c r="I3565" s="15">
        <v>2018</v>
      </c>
      <c r="J3565" t="s">
        <v>10634</v>
      </c>
      <c r="K3565" s="5">
        <v>594580</v>
      </c>
      <c r="L3565" t="s">
        <v>967</v>
      </c>
      <c r="M3565" t="s">
        <v>985</v>
      </c>
      <c r="N3565" t="s">
        <v>10635</v>
      </c>
      <c r="O3565" t="s">
        <v>818</v>
      </c>
      <c r="P3565" t="s">
        <v>11434</v>
      </c>
      <c r="Q3565" t="s">
        <v>11434</v>
      </c>
      <c r="R3565" t="s">
        <v>740</v>
      </c>
      <c r="S3565" t="s">
        <v>795</v>
      </c>
      <c r="T3565" t="s">
        <v>16491</v>
      </c>
      <c r="U3565" t="s">
        <v>965</v>
      </c>
      <c r="V3565" t="s">
        <v>10638</v>
      </c>
      <c r="W3565" t="s">
        <v>970</v>
      </c>
      <c r="X3565" t="s">
        <v>16492</v>
      </c>
    </row>
    <row r="3566" spans="2:24" ht="11" outlineLevel="1" x14ac:dyDescent="0.15">
      <c r="B3566" t="s">
        <v>2634</v>
      </c>
      <c r="C3566" t="s">
        <v>2635</v>
      </c>
      <c r="E3566" t="s">
        <v>10649</v>
      </c>
      <c r="F3566" t="s">
        <v>12635</v>
      </c>
      <c r="G3566" t="s">
        <v>1284</v>
      </c>
      <c r="H3566" s="17">
        <v>42269</v>
      </c>
      <c r="I3566" s="15">
        <v>2015</v>
      </c>
      <c r="J3566" t="s">
        <v>10634</v>
      </c>
      <c r="K3566" s="5">
        <v>588000</v>
      </c>
      <c r="L3566" t="s">
        <v>967</v>
      </c>
      <c r="M3566" t="s">
        <v>956</v>
      </c>
      <c r="N3566" t="s">
        <v>10635</v>
      </c>
      <c r="O3566" t="s">
        <v>825</v>
      </c>
      <c r="P3566" t="s">
        <v>16493</v>
      </c>
      <c r="Q3566" t="s">
        <v>16493</v>
      </c>
      <c r="R3566" t="s">
        <v>738</v>
      </c>
      <c r="S3566" t="s">
        <v>803</v>
      </c>
      <c r="T3566" t="s">
        <v>16494</v>
      </c>
      <c r="U3566" t="s">
        <v>965</v>
      </c>
      <c r="V3566" t="s">
        <v>10638</v>
      </c>
      <c r="W3566" t="s">
        <v>970</v>
      </c>
      <c r="X3566" t="s">
        <v>16495</v>
      </c>
    </row>
    <row r="3567" spans="2:24" ht="11" outlineLevel="1" x14ac:dyDescent="0.15">
      <c r="B3567" t="s">
        <v>2634</v>
      </c>
      <c r="C3567" t="s">
        <v>2635</v>
      </c>
      <c r="E3567" t="s">
        <v>10652</v>
      </c>
      <c r="F3567" t="s">
        <v>12635</v>
      </c>
      <c r="G3567" t="s">
        <v>1284</v>
      </c>
      <c r="H3567" s="17">
        <v>42326</v>
      </c>
      <c r="I3567" s="15">
        <v>2016</v>
      </c>
      <c r="J3567" t="s">
        <v>10634</v>
      </c>
      <c r="K3567" s="5">
        <v>4400</v>
      </c>
      <c r="L3567" t="s">
        <v>967</v>
      </c>
      <c r="M3567" t="s">
        <v>956</v>
      </c>
      <c r="N3567" t="s">
        <v>10635</v>
      </c>
      <c r="O3567" t="s">
        <v>825</v>
      </c>
      <c r="P3567" t="s">
        <v>16493</v>
      </c>
      <c r="Q3567" t="s">
        <v>16493</v>
      </c>
      <c r="R3567" t="s">
        <v>738</v>
      </c>
      <c r="S3567" t="s">
        <v>803</v>
      </c>
      <c r="T3567" t="s">
        <v>13785</v>
      </c>
      <c r="U3567" t="s">
        <v>965</v>
      </c>
      <c r="V3567" t="s">
        <v>10638</v>
      </c>
      <c r="W3567" t="s">
        <v>970</v>
      </c>
      <c r="X3567" t="s">
        <v>16496</v>
      </c>
    </row>
    <row r="3568" spans="2:24" ht="11" outlineLevel="1" x14ac:dyDescent="0.15">
      <c r="B3568" t="s">
        <v>2637</v>
      </c>
      <c r="C3568" t="s">
        <v>1481</v>
      </c>
      <c r="D3568" t="s">
        <v>318</v>
      </c>
      <c r="E3568" t="s">
        <v>10649</v>
      </c>
      <c r="F3568" t="s">
        <v>12651</v>
      </c>
      <c r="G3568" t="s">
        <v>1294</v>
      </c>
      <c r="H3568" s="17">
        <v>42216</v>
      </c>
      <c r="I3568" s="15">
        <v>2015</v>
      </c>
      <c r="J3568" t="s">
        <v>10634</v>
      </c>
      <c r="K3568" s="5">
        <v>679400</v>
      </c>
      <c r="L3568" t="s">
        <v>967</v>
      </c>
      <c r="M3568" t="s">
        <v>985</v>
      </c>
      <c r="N3568" t="s">
        <v>10635</v>
      </c>
      <c r="O3568" t="s">
        <v>818</v>
      </c>
      <c r="P3568" t="s">
        <v>11052</v>
      </c>
      <c r="Q3568" t="s">
        <v>10671</v>
      </c>
      <c r="R3568" t="s">
        <v>739</v>
      </c>
      <c r="S3568" t="s">
        <v>795</v>
      </c>
      <c r="T3568" t="s">
        <v>16497</v>
      </c>
      <c r="U3568" t="s">
        <v>965</v>
      </c>
      <c r="V3568" t="s">
        <v>10638</v>
      </c>
      <c r="W3568" t="s">
        <v>970</v>
      </c>
      <c r="X3568" t="s">
        <v>16498</v>
      </c>
    </row>
    <row r="3569" spans="2:24" ht="11" outlineLevel="1" x14ac:dyDescent="0.15">
      <c r="B3569" t="s">
        <v>2637</v>
      </c>
      <c r="C3569" t="s">
        <v>1481</v>
      </c>
      <c r="D3569" t="s">
        <v>318</v>
      </c>
      <c r="E3569" t="s">
        <v>10950</v>
      </c>
      <c r="F3569" t="s">
        <v>12651</v>
      </c>
      <c r="G3569" t="s">
        <v>1294</v>
      </c>
      <c r="H3569" s="17">
        <v>42264</v>
      </c>
      <c r="I3569" s="15">
        <v>2015</v>
      </c>
      <c r="J3569" t="s">
        <v>10634</v>
      </c>
      <c r="K3569" s="5">
        <v>0</v>
      </c>
      <c r="L3569" t="s">
        <v>967</v>
      </c>
      <c r="M3569" t="s">
        <v>985</v>
      </c>
      <c r="N3569" t="s">
        <v>10635</v>
      </c>
      <c r="O3569" t="s">
        <v>818</v>
      </c>
      <c r="P3569" t="s">
        <v>11052</v>
      </c>
      <c r="Q3569" t="s">
        <v>11057</v>
      </c>
      <c r="R3569" t="s">
        <v>739</v>
      </c>
      <c r="S3569" t="s">
        <v>795</v>
      </c>
      <c r="T3569" t="s">
        <v>16497</v>
      </c>
      <c r="U3569" t="s">
        <v>965</v>
      </c>
      <c r="V3569" t="s">
        <v>10638</v>
      </c>
      <c r="W3569" t="s">
        <v>970</v>
      </c>
      <c r="X3569" t="s">
        <v>16499</v>
      </c>
    </row>
    <row r="3570" spans="2:24" ht="11" outlineLevel="1" x14ac:dyDescent="0.15">
      <c r="B3570" t="s">
        <v>2637</v>
      </c>
      <c r="C3570" t="s">
        <v>1481</v>
      </c>
      <c r="D3570" t="s">
        <v>318</v>
      </c>
      <c r="E3570" t="s">
        <v>10889</v>
      </c>
      <c r="F3570" t="s">
        <v>12651</v>
      </c>
      <c r="G3570" t="s">
        <v>1294</v>
      </c>
      <c r="H3570" s="17">
        <v>42299</v>
      </c>
      <c r="I3570" s="15">
        <v>2016</v>
      </c>
      <c r="J3570" t="s">
        <v>10634</v>
      </c>
      <c r="K3570" s="5">
        <v>-88043.91</v>
      </c>
      <c r="L3570" t="s">
        <v>967</v>
      </c>
      <c r="M3570" t="s">
        <v>985</v>
      </c>
      <c r="N3570" t="s">
        <v>10635</v>
      </c>
      <c r="O3570" t="s">
        <v>818</v>
      </c>
      <c r="P3570" t="s">
        <v>11052</v>
      </c>
      <c r="Q3570" t="s">
        <v>11057</v>
      </c>
      <c r="R3570" t="s">
        <v>739</v>
      </c>
      <c r="S3570" t="s">
        <v>795</v>
      </c>
      <c r="T3570" t="s">
        <v>16497</v>
      </c>
      <c r="U3570" t="s">
        <v>965</v>
      </c>
      <c r="V3570" t="s">
        <v>10638</v>
      </c>
      <c r="W3570" t="s">
        <v>970</v>
      </c>
      <c r="X3570" t="s">
        <v>16500</v>
      </c>
    </row>
    <row r="3571" spans="2:24" ht="11" outlineLevel="1" x14ac:dyDescent="0.15">
      <c r="B3571" t="s">
        <v>2637</v>
      </c>
      <c r="C3571" t="s">
        <v>1481</v>
      </c>
      <c r="D3571" t="s">
        <v>318</v>
      </c>
      <c r="E3571" t="s">
        <v>10923</v>
      </c>
      <c r="F3571" t="s">
        <v>12651</v>
      </c>
      <c r="G3571" t="s">
        <v>1294</v>
      </c>
      <c r="H3571" s="17">
        <v>42285</v>
      </c>
      <c r="I3571" s="15">
        <v>2016</v>
      </c>
      <c r="J3571" t="s">
        <v>10634</v>
      </c>
      <c r="K3571" s="5">
        <v>0</v>
      </c>
      <c r="L3571" t="s">
        <v>967</v>
      </c>
      <c r="M3571" t="s">
        <v>985</v>
      </c>
      <c r="N3571" t="s">
        <v>10635</v>
      </c>
      <c r="O3571" t="s">
        <v>818</v>
      </c>
      <c r="P3571" t="s">
        <v>11052</v>
      </c>
      <c r="Q3571" t="s">
        <v>10671</v>
      </c>
      <c r="R3571" t="s">
        <v>739</v>
      </c>
      <c r="S3571" t="s">
        <v>795</v>
      </c>
      <c r="T3571" t="s">
        <v>16497</v>
      </c>
      <c r="U3571" t="s">
        <v>965</v>
      </c>
      <c r="V3571" t="s">
        <v>10638</v>
      </c>
      <c r="W3571" t="s">
        <v>970</v>
      </c>
      <c r="X3571" t="s">
        <v>16501</v>
      </c>
    </row>
    <row r="3572" spans="2:24" ht="11" outlineLevel="1" x14ac:dyDescent="0.15">
      <c r="B3572" t="s">
        <v>2637</v>
      </c>
      <c r="C3572" t="s">
        <v>1481</v>
      </c>
      <c r="D3572" t="s">
        <v>318</v>
      </c>
      <c r="E3572" t="s">
        <v>10956</v>
      </c>
      <c r="F3572" t="s">
        <v>12651</v>
      </c>
      <c r="G3572" t="s">
        <v>1294</v>
      </c>
      <c r="H3572" s="17">
        <v>42269</v>
      </c>
      <c r="I3572" s="15">
        <v>2015</v>
      </c>
      <c r="J3572" t="s">
        <v>10634</v>
      </c>
      <c r="K3572" s="5">
        <v>0</v>
      </c>
      <c r="L3572" t="s">
        <v>967</v>
      </c>
      <c r="M3572" t="s">
        <v>985</v>
      </c>
      <c r="N3572" t="s">
        <v>10635</v>
      </c>
      <c r="O3572" t="s">
        <v>818</v>
      </c>
      <c r="P3572" t="s">
        <v>11052</v>
      </c>
      <c r="Q3572" t="s">
        <v>11057</v>
      </c>
      <c r="R3572" t="s">
        <v>739</v>
      </c>
      <c r="S3572" t="s">
        <v>795</v>
      </c>
      <c r="T3572" t="s">
        <v>16497</v>
      </c>
      <c r="U3572" t="s">
        <v>965</v>
      </c>
      <c r="V3572" t="s">
        <v>10638</v>
      </c>
      <c r="W3572" t="s">
        <v>970</v>
      </c>
      <c r="X3572" t="s">
        <v>16502</v>
      </c>
    </row>
    <row r="3573" spans="2:24" ht="11" outlineLevel="1" x14ac:dyDescent="0.15">
      <c r="B3573" t="s">
        <v>2637</v>
      </c>
      <c r="C3573" t="s">
        <v>1481</v>
      </c>
      <c r="D3573" t="s">
        <v>318</v>
      </c>
      <c r="E3573" t="s">
        <v>10989</v>
      </c>
      <c r="F3573" t="s">
        <v>12651</v>
      </c>
      <c r="G3573" t="s">
        <v>1294</v>
      </c>
      <c r="H3573" s="17">
        <v>42226</v>
      </c>
      <c r="I3573" s="15">
        <v>2015</v>
      </c>
      <c r="J3573" t="s">
        <v>10634</v>
      </c>
      <c r="K3573" s="5">
        <v>0</v>
      </c>
      <c r="L3573" t="s">
        <v>967</v>
      </c>
      <c r="M3573" t="s">
        <v>985</v>
      </c>
      <c r="N3573" t="s">
        <v>10635</v>
      </c>
      <c r="O3573" t="s">
        <v>818</v>
      </c>
      <c r="P3573" t="s">
        <v>11052</v>
      </c>
      <c r="Q3573" t="s">
        <v>11057</v>
      </c>
      <c r="R3573" t="s">
        <v>739</v>
      </c>
      <c r="S3573" t="s">
        <v>795</v>
      </c>
      <c r="T3573" t="s">
        <v>16497</v>
      </c>
      <c r="U3573" t="s">
        <v>965</v>
      </c>
      <c r="V3573" t="s">
        <v>10638</v>
      </c>
      <c r="W3573" t="s">
        <v>970</v>
      </c>
      <c r="X3573" t="s">
        <v>16503</v>
      </c>
    </row>
    <row r="3574" spans="2:24" ht="11" outlineLevel="1" x14ac:dyDescent="0.15">
      <c r="B3574" t="s">
        <v>2639</v>
      </c>
      <c r="C3574" t="s">
        <v>1337</v>
      </c>
      <c r="D3574" t="s">
        <v>272</v>
      </c>
      <c r="E3574" t="s">
        <v>10959</v>
      </c>
      <c r="F3574" t="s">
        <v>630</v>
      </c>
      <c r="G3574" t="s">
        <v>1841</v>
      </c>
      <c r="H3574" s="17">
        <v>42838</v>
      </c>
      <c r="I3574" s="15">
        <v>2017</v>
      </c>
      <c r="J3574" t="s">
        <v>10634</v>
      </c>
      <c r="K3574" s="5">
        <v>0</v>
      </c>
      <c r="L3574" t="s">
        <v>967</v>
      </c>
      <c r="M3574" t="s">
        <v>985</v>
      </c>
      <c r="N3574" t="s">
        <v>10635</v>
      </c>
      <c r="O3574" t="s">
        <v>796</v>
      </c>
      <c r="P3574" t="s">
        <v>10671</v>
      </c>
      <c r="Q3574" t="s">
        <v>10671</v>
      </c>
      <c r="R3574" t="s">
        <v>744</v>
      </c>
      <c r="S3574" t="s">
        <v>795</v>
      </c>
      <c r="T3574" t="s">
        <v>16504</v>
      </c>
      <c r="U3574" t="s">
        <v>965</v>
      </c>
      <c r="V3574" t="s">
        <v>10638</v>
      </c>
      <c r="W3574" t="s">
        <v>970</v>
      </c>
      <c r="X3574" t="s">
        <v>16505</v>
      </c>
    </row>
    <row r="3575" spans="2:24" ht="11" outlineLevel="1" x14ac:dyDescent="0.15">
      <c r="B3575" t="s">
        <v>2639</v>
      </c>
      <c r="C3575" t="s">
        <v>1337</v>
      </c>
      <c r="D3575" t="s">
        <v>272</v>
      </c>
      <c r="E3575" t="s">
        <v>10889</v>
      </c>
      <c r="F3575" t="s">
        <v>630</v>
      </c>
      <c r="G3575" t="s">
        <v>1841</v>
      </c>
      <c r="H3575" s="17">
        <v>42726</v>
      </c>
      <c r="I3575" s="15">
        <v>2017</v>
      </c>
      <c r="J3575" t="s">
        <v>10634</v>
      </c>
      <c r="K3575" s="5">
        <v>0</v>
      </c>
      <c r="L3575" t="s">
        <v>967</v>
      </c>
      <c r="M3575" t="s">
        <v>985</v>
      </c>
      <c r="N3575" t="s">
        <v>10635</v>
      </c>
      <c r="O3575" t="s">
        <v>796</v>
      </c>
      <c r="P3575" t="s">
        <v>10671</v>
      </c>
      <c r="Q3575" t="s">
        <v>10671</v>
      </c>
      <c r="R3575" t="s">
        <v>744</v>
      </c>
      <c r="S3575" t="s">
        <v>795</v>
      </c>
      <c r="T3575" t="s">
        <v>16506</v>
      </c>
      <c r="U3575" t="s">
        <v>965</v>
      </c>
      <c r="V3575" t="s">
        <v>10638</v>
      </c>
      <c r="W3575" t="s">
        <v>970</v>
      </c>
      <c r="X3575" t="s">
        <v>16507</v>
      </c>
    </row>
    <row r="3576" spans="2:24" ht="11" outlineLevel="1" x14ac:dyDescent="0.15">
      <c r="B3576" t="s">
        <v>2639</v>
      </c>
      <c r="C3576" t="s">
        <v>1337</v>
      </c>
      <c r="D3576" t="s">
        <v>272</v>
      </c>
      <c r="E3576" t="s">
        <v>10935</v>
      </c>
      <c r="F3576" t="s">
        <v>630</v>
      </c>
      <c r="G3576" t="s">
        <v>1841</v>
      </c>
      <c r="H3576" s="17">
        <v>42865</v>
      </c>
      <c r="I3576" s="15">
        <v>2017</v>
      </c>
      <c r="J3576" t="s">
        <v>10634</v>
      </c>
      <c r="K3576" s="5">
        <v>0</v>
      </c>
      <c r="L3576" t="s">
        <v>967</v>
      </c>
      <c r="M3576" t="s">
        <v>985</v>
      </c>
      <c r="N3576" t="s">
        <v>10635</v>
      </c>
      <c r="O3576" t="s">
        <v>796</v>
      </c>
      <c r="P3576" t="s">
        <v>10671</v>
      </c>
      <c r="Q3576" t="s">
        <v>10671</v>
      </c>
      <c r="R3576" t="s">
        <v>744</v>
      </c>
      <c r="S3576" t="s">
        <v>795</v>
      </c>
      <c r="T3576" t="s">
        <v>16508</v>
      </c>
      <c r="U3576" t="s">
        <v>965</v>
      </c>
      <c r="V3576" t="s">
        <v>10638</v>
      </c>
      <c r="W3576" t="s">
        <v>970</v>
      </c>
      <c r="X3576" t="s">
        <v>16509</v>
      </c>
    </row>
    <row r="3577" spans="2:24" ht="11" outlineLevel="1" x14ac:dyDescent="0.15">
      <c r="B3577" t="s">
        <v>2639</v>
      </c>
      <c r="C3577" t="s">
        <v>1337</v>
      </c>
      <c r="D3577" t="s">
        <v>272</v>
      </c>
      <c r="E3577" t="s">
        <v>10926</v>
      </c>
      <c r="F3577" t="s">
        <v>630</v>
      </c>
      <c r="G3577" t="s">
        <v>1841</v>
      </c>
      <c r="H3577" s="17">
        <v>42759</v>
      </c>
      <c r="I3577" s="15">
        <v>2017</v>
      </c>
      <c r="J3577" t="s">
        <v>10634</v>
      </c>
      <c r="K3577" s="5">
        <v>0</v>
      </c>
      <c r="L3577" t="s">
        <v>967</v>
      </c>
      <c r="M3577" t="s">
        <v>985</v>
      </c>
      <c r="N3577" t="s">
        <v>10635</v>
      </c>
      <c r="O3577" t="s">
        <v>796</v>
      </c>
      <c r="P3577" t="s">
        <v>10671</v>
      </c>
      <c r="Q3577" t="s">
        <v>10671</v>
      </c>
      <c r="R3577" t="s">
        <v>744</v>
      </c>
      <c r="S3577" t="s">
        <v>795</v>
      </c>
      <c r="T3577" t="s">
        <v>16510</v>
      </c>
      <c r="U3577" t="s">
        <v>965</v>
      </c>
      <c r="V3577" t="s">
        <v>10638</v>
      </c>
      <c r="W3577" t="s">
        <v>970</v>
      </c>
      <c r="X3577" t="s">
        <v>16511</v>
      </c>
    </row>
    <row r="3578" spans="2:24" ht="11" outlineLevel="1" x14ac:dyDescent="0.15">
      <c r="B3578" t="s">
        <v>2639</v>
      </c>
      <c r="C3578" t="s">
        <v>1337</v>
      </c>
      <c r="D3578" t="s">
        <v>272</v>
      </c>
      <c r="E3578" t="s">
        <v>10950</v>
      </c>
      <c r="F3578" t="s">
        <v>630</v>
      </c>
      <c r="G3578" t="s">
        <v>1841</v>
      </c>
      <c r="H3578" s="17">
        <v>42654</v>
      </c>
      <c r="I3578" s="15">
        <v>2017</v>
      </c>
      <c r="J3578" t="s">
        <v>10634</v>
      </c>
      <c r="K3578" s="5">
        <v>0</v>
      </c>
      <c r="L3578" t="s">
        <v>967</v>
      </c>
      <c r="M3578" t="s">
        <v>985</v>
      </c>
      <c r="N3578" t="s">
        <v>10635</v>
      </c>
      <c r="O3578" t="s">
        <v>796</v>
      </c>
      <c r="P3578" t="s">
        <v>10671</v>
      </c>
      <c r="Q3578" t="s">
        <v>10671</v>
      </c>
      <c r="R3578" t="s">
        <v>744</v>
      </c>
      <c r="S3578" t="s">
        <v>795</v>
      </c>
      <c r="T3578" t="s">
        <v>16512</v>
      </c>
      <c r="U3578" t="s">
        <v>965</v>
      </c>
      <c r="V3578" t="s">
        <v>10638</v>
      </c>
      <c r="W3578" t="s">
        <v>970</v>
      </c>
      <c r="X3578" t="s">
        <v>16513</v>
      </c>
    </row>
    <row r="3579" spans="2:24" ht="11" outlineLevel="1" x14ac:dyDescent="0.15">
      <c r="B3579" t="s">
        <v>2639</v>
      </c>
      <c r="C3579" t="s">
        <v>1337</v>
      </c>
      <c r="D3579" t="s">
        <v>272</v>
      </c>
      <c r="E3579" t="s">
        <v>10923</v>
      </c>
      <c r="F3579" t="s">
        <v>630</v>
      </c>
      <c r="G3579" t="s">
        <v>1841</v>
      </c>
      <c r="H3579" s="17">
        <v>42709</v>
      </c>
      <c r="I3579" s="15">
        <v>2017</v>
      </c>
      <c r="J3579" t="s">
        <v>10634</v>
      </c>
      <c r="K3579" s="5">
        <v>0</v>
      </c>
      <c r="L3579" t="s">
        <v>967</v>
      </c>
      <c r="M3579" t="s">
        <v>985</v>
      </c>
      <c r="N3579" t="s">
        <v>10635</v>
      </c>
      <c r="O3579" t="s">
        <v>796</v>
      </c>
      <c r="P3579" t="s">
        <v>10671</v>
      </c>
      <c r="Q3579" t="s">
        <v>10671</v>
      </c>
      <c r="R3579" t="s">
        <v>744</v>
      </c>
      <c r="S3579" t="s">
        <v>795</v>
      </c>
      <c r="T3579" t="s">
        <v>16514</v>
      </c>
      <c r="U3579" t="s">
        <v>965</v>
      </c>
      <c r="V3579" t="s">
        <v>10638</v>
      </c>
      <c r="W3579" t="s">
        <v>970</v>
      </c>
      <c r="X3579" t="s">
        <v>16515</v>
      </c>
    </row>
    <row r="3580" spans="2:24" ht="11" outlineLevel="1" x14ac:dyDescent="0.15">
      <c r="B3580" t="s">
        <v>2639</v>
      </c>
      <c r="C3580" t="s">
        <v>1337</v>
      </c>
      <c r="D3580" t="s">
        <v>272</v>
      </c>
      <c r="E3580" t="s">
        <v>10956</v>
      </c>
      <c r="F3580" t="s">
        <v>630</v>
      </c>
      <c r="G3580" t="s">
        <v>1841</v>
      </c>
      <c r="H3580" s="17">
        <v>42683</v>
      </c>
      <c r="I3580" s="15">
        <v>2017</v>
      </c>
      <c r="J3580" t="s">
        <v>10634</v>
      </c>
      <c r="K3580" s="5">
        <v>0</v>
      </c>
      <c r="L3580" t="s">
        <v>967</v>
      </c>
      <c r="M3580" t="s">
        <v>985</v>
      </c>
      <c r="N3580" t="s">
        <v>10635</v>
      </c>
      <c r="O3580" t="s">
        <v>796</v>
      </c>
      <c r="P3580" t="s">
        <v>10671</v>
      </c>
      <c r="Q3580" t="s">
        <v>10671</v>
      </c>
      <c r="R3580" t="s">
        <v>744</v>
      </c>
      <c r="S3580" t="s">
        <v>795</v>
      </c>
      <c r="T3580" t="s">
        <v>16514</v>
      </c>
      <c r="U3580" t="s">
        <v>965</v>
      </c>
      <c r="V3580" t="s">
        <v>10638</v>
      </c>
      <c r="W3580" t="s">
        <v>970</v>
      </c>
      <c r="X3580" t="s">
        <v>16516</v>
      </c>
    </row>
    <row r="3581" spans="2:24" ht="11" outlineLevel="1" x14ac:dyDescent="0.15">
      <c r="B3581" t="s">
        <v>2639</v>
      </c>
      <c r="C3581" t="s">
        <v>1337</v>
      </c>
      <c r="D3581" t="s">
        <v>272</v>
      </c>
      <c r="E3581" t="s">
        <v>10905</v>
      </c>
      <c r="F3581" t="s">
        <v>630</v>
      </c>
      <c r="G3581" t="s">
        <v>1841</v>
      </c>
      <c r="H3581" s="17">
        <v>42783</v>
      </c>
      <c r="I3581" s="15">
        <v>2017</v>
      </c>
      <c r="J3581" t="s">
        <v>10634</v>
      </c>
      <c r="K3581" s="5">
        <v>0</v>
      </c>
      <c r="L3581" t="s">
        <v>967</v>
      </c>
      <c r="M3581" t="s">
        <v>985</v>
      </c>
      <c r="N3581" t="s">
        <v>10635</v>
      </c>
      <c r="O3581" t="s">
        <v>796</v>
      </c>
      <c r="P3581" t="s">
        <v>10671</v>
      </c>
      <c r="Q3581" t="s">
        <v>16025</v>
      </c>
      <c r="R3581" t="s">
        <v>744</v>
      </c>
      <c r="S3581" t="s">
        <v>795</v>
      </c>
      <c r="T3581" t="s">
        <v>16517</v>
      </c>
      <c r="U3581" t="s">
        <v>965</v>
      </c>
      <c r="V3581" t="s">
        <v>10638</v>
      </c>
      <c r="W3581" t="s">
        <v>970</v>
      </c>
      <c r="X3581" t="s">
        <v>16518</v>
      </c>
    </row>
    <row r="3582" spans="2:24" ht="11" outlineLevel="1" x14ac:dyDescent="0.15">
      <c r="B3582" t="s">
        <v>2641</v>
      </c>
      <c r="C3582" t="s">
        <v>2642</v>
      </c>
      <c r="D3582" t="s">
        <v>238</v>
      </c>
      <c r="E3582" t="s">
        <v>10652</v>
      </c>
      <c r="F3582" t="s">
        <v>15827</v>
      </c>
      <c r="G3582" t="s">
        <v>2293</v>
      </c>
      <c r="H3582" s="17">
        <v>45328</v>
      </c>
      <c r="I3582" s="15">
        <v>2024</v>
      </c>
      <c r="J3582" t="s">
        <v>10634</v>
      </c>
      <c r="K3582" s="5">
        <v>-162.79</v>
      </c>
      <c r="L3582" t="s">
        <v>967</v>
      </c>
      <c r="M3582" t="s">
        <v>985</v>
      </c>
      <c r="N3582" t="s">
        <v>10635</v>
      </c>
      <c r="O3582" t="s">
        <v>818</v>
      </c>
      <c r="P3582" t="s">
        <v>11434</v>
      </c>
      <c r="Q3582" t="s">
        <v>11434</v>
      </c>
      <c r="R3582" t="s">
        <v>740</v>
      </c>
      <c r="S3582" t="s">
        <v>795</v>
      </c>
      <c r="T3582" t="s">
        <v>15937</v>
      </c>
      <c r="U3582" t="s">
        <v>965</v>
      </c>
      <c r="V3582" t="s">
        <v>10638</v>
      </c>
      <c r="W3582" t="s">
        <v>970</v>
      </c>
      <c r="X3582" t="s">
        <v>16519</v>
      </c>
    </row>
    <row r="3583" spans="2:24" ht="11" outlineLevel="1" x14ac:dyDescent="0.15">
      <c r="B3583" t="s">
        <v>2641</v>
      </c>
      <c r="C3583" t="s">
        <v>2642</v>
      </c>
      <c r="D3583" t="s">
        <v>238</v>
      </c>
      <c r="E3583" t="s">
        <v>10649</v>
      </c>
      <c r="F3583" t="s">
        <v>15827</v>
      </c>
      <c r="G3583" t="s">
        <v>2293</v>
      </c>
      <c r="H3583" s="17">
        <v>45328</v>
      </c>
      <c r="I3583" s="15">
        <v>2024</v>
      </c>
      <c r="J3583" t="s">
        <v>10634</v>
      </c>
      <c r="K3583" s="5">
        <v>590800</v>
      </c>
      <c r="L3583" t="s">
        <v>967</v>
      </c>
      <c r="M3583" t="s">
        <v>985</v>
      </c>
      <c r="N3583" t="s">
        <v>10635</v>
      </c>
      <c r="O3583" t="s">
        <v>818</v>
      </c>
      <c r="P3583" t="s">
        <v>11434</v>
      </c>
      <c r="Q3583" t="s">
        <v>11435</v>
      </c>
      <c r="R3583" t="s">
        <v>740</v>
      </c>
      <c r="S3583" t="s">
        <v>795</v>
      </c>
      <c r="T3583" t="s">
        <v>15937</v>
      </c>
      <c r="U3583" t="s">
        <v>965</v>
      </c>
      <c r="V3583" t="s">
        <v>10638</v>
      </c>
      <c r="W3583" t="s">
        <v>970</v>
      </c>
      <c r="X3583" t="s">
        <v>16520</v>
      </c>
    </row>
    <row r="3584" spans="2:24" ht="11" outlineLevel="1" x14ac:dyDescent="0.15">
      <c r="B3584" t="s">
        <v>2644</v>
      </c>
      <c r="C3584" t="s">
        <v>2645</v>
      </c>
      <c r="E3584" t="s">
        <v>10649</v>
      </c>
      <c r="F3584" t="s">
        <v>2646</v>
      </c>
      <c r="G3584" t="s">
        <v>2647</v>
      </c>
      <c r="H3584" s="17">
        <v>44757</v>
      </c>
      <c r="I3584" s="15">
        <v>2022</v>
      </c>
      <c r="J3584" t="s">
        <v>10634</v>
      </c>
      <c r="K3584" s="5">
        <v>556600</v>
      </c>
      <c r="L3584" t="s">
        <v>967</v>
      </c>
      <c r="R3584" t="s">
        <v>748</v>
      </c>
      <c r="S3584" t="s">
        <v>795</v>
      </c>
      <c r="T3584" t="s">
        <v>16521</v>
      </c>
      <c r="U3584" t="s">
        <v>1340</v>
      </c>
      <c r="V3584" t="s">
        <v>12795</v>
      </c>
      <c r="W3584" t="s">
        <v>970</v>
      </c>
      <c r="X3584" t="s">
        <v>16522</v>
      </c>
    </row>
    <row r="3585" spans="2:24" ht="11" outlineLevel="1" x14ac:dyDescent="0.15">
      <c r="B3585" t="s">
        <v>2644</v>
      </c>
      <c r="C3585" t="s">
        <v>2645</v>
      </c>
      <c r="E3585" t="s">
        <v>10652</v>
      </c>
      <c r="F3585" t="s">
        <v>2646</v>
      </c>
      <c r="G3585" t="s">
        <v>2647</v>
      </c>
      <c r="H3585" s="17">
        <v>45086</v>
      </c>
      <c r="I3585" s="15">
        <v>2023</v>
      </c>
      <c r="J3585" t="s">
        <v>10634</v>
      </c>
      <c r="K3585" s="5">
        <v>33810</v>
      </c>
      <c r="L3585" t="s">
        <v>967</v>
      </c>
      <c r="M3585" t="s">
        <v>15907</v>
      </c>
      <c r="R3585" t="s">
        <v>748</v>
      </c>
      <c r="S3585" t="s">
        <v>795</v>
      </c>
      <c r="T3585" t="s">
        <v>16521</v>
      </c>
      <c r="U3585" t="s">
        <v>1340</v>
      </c>
      <c r="V3585" t="s">
        <v>12795</v>
      </c>
      <c r="W3585" t="s">
        <v>970</v>
      </c>
      <c r="X3585" t="s">
        <v>16523</v>
      </c>
    </row>
    <row r="3586" spans="2:24" ht="11" outlineLevel="1" x14ac:dyDescent="0.15">
      <c r="B3586" t="s">
        <v>2649</v>
      </c>
      <c r="C3586" t="s">
        <v>2093</v>
      </c>
      <c r="D3586" t="s">
        <v>188</v>
      </c>
      <c r="E3586" t="s">
        <v>10956</v>
      </c>
      <c r="F3586" t="s">
        <v>644</v>
      </c>
      <c r="G3586" t="s">
        <v>1926</v>
      </c>
      <c r="H3586" s="17">
        <v>43263</v>
      </c>
      <c r="I3586" s="15">
        <v>2018</v>
      </c>
      <c r="J3586" t="s">
        <v>10634</v>
      </c>
      <c r="K3586" s="5">
        <v>0</v>
      </c>
      <c r="L3586" t="s">
        <v>967</v>
      </c>
      <c r="M3586" t="s">
        <v>985</v>
      </c>
      <c r="N3586" t="s">
        <v>10635</v>
      </c>
      <c r="O3586" t="s">
        <v>804</v>
      </c>
      <c r="P3586" t="s">
        <v>11712</v>
      </c>
      <c r="Q3586" t="s">
        <v>11712</v>
      </c>
      <c r="R3586" t="s">
        <v>738</v>
      </c>
      <c r="S3586" t="s">
        <v>803</v>
      </c>
      <c r="T3586" t="s">
        <v>14931</v>
      </c>
      <c r="U3586" t="s">
        <v>965</v>
      </c>
      <c r="V3586" t="s">
        <v>10638</v>
      </c>
      <c r="W3586" t="s">
        <v>970</v>
      </c>
      <c r="X3586" t="s">
        <v>16524</v>
      </c>
    </row>
    <row r="3587" spans="2:24" ht="11" outlineLevel="1" x14ac:dyDescent="0.15">
      <c r="B3587" t="s">
        <v>2651</v>
      </c>
      <c r="C3587" t="s">
        <v>2652</v>
      </c>
      <c r="D3587" t="s">
        <v>179</v>
      </c>
      <c r="E3587" t="s">
        <v>10667</v>
      </c>
      <c r="F3587" t="s">
        <v>12674</v>
      </c>
      <c r="G3587" t="s">
        <v>1299</v>
      </c>
      <c r="H3587" s="17">
        <v>43405</v>
      </c>
      <c r="I3587" s="15">
        <v>2019</v>
      </c>
      <c r="J3587" t="s">
        <v>10634</v>
      </c>
      <c r="K3587" s="5">
        <v>0</v>
      </c>
      <c r="L3587" t="s">
        <v>967</v>
      </c>
      <c r="M3587" t="s">
        <v>985</v>
      </c>
      <c r="N3587" t="s">
        <v>10635</v>
      </c>
      <c r="O3587" t="s">
        <v>818</v>
      </c>
      <c r="P3587" t="s">
        <v>10671</v>
      </c>
      <c r="Q3587" t="s">
        <v>10671</v>
      </c>
      <c r="R3587" t="s">
        <v>739</v>
      </c>
      <c r="S3587" t="s">
        <v>795</v>
      </c>
      <c r="T3587" t="s">
        <v>16525</v>
      </c>
      <c r="U3587" t="s">
        <v>965</v>
      </c>
      <c r="V3587" t="s">
        <v>10638</v>
      </c>
      <c r="W3587" t="s">
        <v>970</v>
      </c>
      <c r="X3587" t="s">
        <v>16526</v>
      </c>
    </row>
    <row r="3588" spans="2:24" ht="11" outlineLevel="1" x14ac:dyDescent="0.15">
      <c r="B3588" t="s">
        <v>2651</v>
      </c>
      <c r="C3588" t="s">
        <v>2652</v>
      </c>
      <c r="D3588" t="s">
        <v>179</v>
      </c>
      <c r="E3588" t="s">
        <v>10652</v>
      </c>
      <c r="F3588" t="s">
        <v>12674</v>
      </c>
      <c r="G3588" t="s">
        <v>1299</v>
      </c>
      <c r="H3588" s="17">
        <v>43290</v>
      </c>
      <c r="I3588" s="15">
        <v>2018</v>
      </c>
      <c r="J3588" t="s">
        <v>10634</v>
      </c>
      <c r="K3588" s="5">
        <v>0</v>
      </c>
      <c r="L3588" t="s">
        <v>967</v>
      </c>
      <c r="M3588" t="s">
        <v>985</v>
      </c>
      <c r="N3588" t="s">
        <v>10635</v>
      </c>
      <c r="O3588" t="s">
        <v>818</v>
      </c>
      <c r="P3588" t="s">
        <v>10671</v>
      </c>
      <c r="Q3588" t="s">
        <v>10671</v>
      </c>
      <c r="R3588" t="s">
        <v>739</v>
      </c>
      <c r="S3588" t="s">
        <v>795</v>
      </c>
      <c r="T3588" t="s">
        <v>16525</v>
      </c>
      <c r="U3588" t="s">
        <v>965</v>
      </c>
      <c r="V3588" t="s">
        <v>10638</v>
      </c>
      <c r="W3588" t="s">
        <v>970</v>
      </c>
      <c r="X3588" t="s">
        <v>16527</v>
      </c>
    </row>
    <row r="3589" spans="2:24" ht="11" outlineLevel="1" x14ac:dyDescent="0.15">
      <c r="B3589" t="s">
        <v>2651</v>
      </c>
      <c r="C3589" t="s">
        <v>2652</v>
      </c>
      <c r="D3589" t="s">
        <v>179</v>
      </c>
      <c r="E3589" t="s">
        <v>10646</v>
      </c>
      <c r="F3589" t="s">
        <v>12674</v>
      </c>
      <c r="G3589" t="s">
        <v>1299</v>
      </c>
      <c r="H3589" s="17">
        <v>43524</v>
      </c>
      <c r="I3589" s="15">
        <v>2019</v>
      </c>
      <c r="J3589" t="s">
        <v>10634</v>
      </c>
      <c r="K3589" s="5">
        <v>-84076.5</v>
      </c>
      <c r="L3589" t="s">
        <v>967</v>
      </c>
      <c r="M3589" t="s">
        <v>985</v>
      </c>
      <c r="N3589" t="s">
        <v>10635</v>
      </c>
      <c r="O3589" t="s">
        <v>818</v>
      </c>
      <c r="P3589" t="s">
        <v>10671</v>
      </c>
      <c r="Q3589" t="s">
        <v>10671</v>
      </c>
      <c r="R3589" t="s">
        <v>739</v>
      </c>
      <c r="S3589" t="s">
        <v>795</v>
      </c>
      <c r="T3589" t="s">
        <v>16525</v>
      </c>
      <c r="U3589" t="s">
        <v>965</v>
      </c>
      <c r="V3589" t="s">
        <v>10638</v>
      </c>
      <c r="W3589" t="s">
        <v>970</v>
      </c>
      <c r="X3589" t="s">
        <v>16528</v>
      </c>
    </row>
    <row r="3590" spans="2:24" ht="11" outlineLevel="1" x14ac:dyDescent="0.15">
      <c r="B3590" t="s">
        <v>2651</v>
      </c>
      <c r="C3590" t="s">
        <v>2652</v>
      </c>
      <c r="D3590" t="s">
        <v>179</v>
      </c>
      <c r="E3590" t="s">
        <v>10664</v>
      </c>
      <c r="F3590" t="s">
        <v>12674</v>
      </c>
      <c r="G3590" t="s">
        <v>1299</v>
      </c>
      <c r="H3590" s="17">
        <v>43292</v>
      </c>
      <c r="I3590" s="15">
        <v>2018</v>
      </c>
      <c r="J3590" t="s">
        <v>10634</v>
      </c>
      <c r="K3590" s="5">
        <v>0</v>
      </c>
      <c r="L3590" t="s">
        <v>967</v>
      </c>
      <c r="M3590" t="s">
        <v>985</v>
      </c>
      <c r="N3590" t="s">
        <v>10635</v>
      </c>
      <c r="O3590" t="s">
        <v>818</v>
      </c>
      <c r="P3590" t="s">
        <v>10671</v>
      </c>
      <c r="Q3590" t="s">
        <v>10671</v>
      </c>
      <c r="R3590" t="s">
        <v>739</v>
      </c>
      <c r="S3590" t="s">
        <v>795</v>
      </c>
      <c r="T3590" t="s">
        <v>16525</v>
      </c>
      <c r="U3590" t="s">
        <v>965</v>
      </c>
      <c r="V3590" t="s">
        <v>10638</v>
      </c>
      <c r="W3590" t="s">
        <v>970</v>
      </c>
      <c r="X3590" t="s">
        <v>16529</v>
      </c>
    </row>
    <row r="3591" spans="2:24" ht="11" outlineLevel="1" x14ac:dyDescent="0.15">
      <c r="B3591" t="s">
        <v>2651</v>
      </c>
      <c r="C3591" t="s">
        <v>2652</v>
      </c>
      <c r="D3591" t="s">
        <v>179</v>
      </c>
      <c r="E3591" t="s">
        <v>10661</v>
      </c>
      <c r="F3591" t="s">
        <v>12674</v>
      </c>
      <c r="G3591" t="s">
        <v>1299</v>
      </c>
      <c r="H3591" s="17">
        <v>43488</v>
      </c>
      <c r="I3591" s="15">
        <v>2019</v>
      </c>
      <c r="J3591" t="s">
        <v>10634</v>
      </c>
      <c r="K3591" s="5">
        <v>0</v>
      </c>
      <c r="L3591" t="s">
        <v>967</v>
      </c>
      <c r="M3591" t="s">
        <v>985</v>
      </c>
      <c r="N3591" t="s">
        <v>10635</v>
      </c>
      <c r="O3591" t="s">
        <v>818</v>
      </c>
      <c r="P3591" t="s">
        <v>10671</v>
      </c>
      <c r="Q3591" t="s">
        <v>10671</v>
      </c>
      <c r="R3591" t="s">
        <v>739</v>
      </c>
      <c r="S3591" t="s">
        <v>795</v>
      </c>
      <c r="T3591" t="s">
        <v>16525</v>
      </c>
      <c r="U3591" t="s">
        <v>965</v>
      </c>
      <c r="V3591" t="s">
        <v>10638</v>
      </c>
      <c r="W3591" t="s">
        <v>970</v>
      </c>
      <c r="X3591" t="s">
        <v>16530</v>
      </c>
    </row>
    <row r="3592" spans="2:24" ht="11" outlineLevel="1" x14ac:dyDescent="0.15">
      <c r="B3592" t="s">
        <v>2651</v>
      </c>
      <c r="C3592" t="s">
        <v>2652</v>
      </c>
      <c r="D3592" t="s">
        <v>179</v>
      </c>
      <c r="E3592" t="s">
        <v>10649</v>
      </c>
      <c r="F3592" t="s">
        <v>12674</v>
      </c>
      <c r="G3592" t="s">
        <v>1299</v>
      </c>
      <c r="H3592" s="17">
        <v>43243</v>
      </c>
      <c r="I3592" s="15">
        <v>2018</v>
      </c>
      <c r="J3592" t="s">
        <v>10634</v>
      </c>
      <c r="K3592" s="5">
        <v>671558</v>
      </c>
      <c r="L3592" t="s">
        <v>967</v>
      </c>
      <c r="M3592" t="s">
        <v>985</v>
      </c>
      <c r="N3592" t="s">
        <v>10635</v>
      </c>
      <c r="O3592" t="s">
        <v>818</v>
      </c>
      <c r="P3592" t="s">
        <v>10671</v>
      </c>
      <c r="Q3592" t="s">
        <v>10671</v>
      </c>
      <c r="R3592" t="s">
        <v>739</v>
      </c>
      <c r="S3592" t="s">
        <v>795</v>
      </c>
      <c r="T3592" t="s">
        <v>16525</v>
      </c>
      <c r="U3592" t="s">
        <v>965</v>
      </c>
      <c r="V3592" t="s">
        <v>10638</v>
      </c>
      <c r="W3592" t="s">
        <v>970</v>
      </c>
      <c r="X3592" t="s">
        <v>16531</v>
      </c>
    </row>
    <row r="3593" spans="2:24" ht="11" outlineLevel="1" x14ac:dyDescent="0.15">
      <c r="B3593" t="s">
        <v>2651</v>
      </c>
      <c r="C3593" t="s">
        <v>2652</v>
      </c>
      <c r="D3593" t="s">
        <v>179</v>
      </c>
      <c r="E3593" t="s">
        <v>10643</v>
      </c>
      <c r="F3593" t="s">
        <v>12674</v>
      </c>
      <c r="G3593" t="s">
        <v>1299</v>
      </c>
      <c r="H3593" s="17">
        <v>43326</v>
      </c>
      <c r="I3593" s="15">
        <v>2018</v>
      </c>
      <c r="J3593" t="s">
        <v>10634</v>
      </c>
      <c r="K3593" s="5">
        <v>0</v>
      </c>
      <c r="L3593" t="s">
        <v>967</v>
      </c>
      <c r="M3593" t="s">
        <v>985</v>
      </c>
      <c r="N3593" t="s">
        <v>10635</v>
      </c>
      <c r="O3593" t="s">
        <v>818</v>
      </c>
      <c r="P3593" t="s">
        <v>10671</v>
      </c>
      <c r="Q3593" t="s">
        <v>10671</v>
      </c>
      <c r="R3593" t="s">
        <v>739</v>
      </c>
      <c r="S3593" t="s">
        <v>795</v>
      </c>
      <c r="T3593" t="s">
        <v>16525</v>
      </c>
      <c r="U3593" t="s">
        <v>965</v>
      </c>
      <c r="V3593" t="s">
        <v>10638</v>
      </c>
      <c r="W3593" t="s">
        <v>970</v>
      </c>
      <c r="X3593" t="s">
        <v>16532</v>
      </c>
    </row>
    <row r="3594" spans="2:24" ht="11" outlineLevel="1" x14ac:dyDescent="0.15">
      <c r="B3594" t="s">
        <v>2651</v>
      </c>
      <c r="C3594" t="s">
        <v>2652</v>
      </c>
      <c r="D3594" t="s">
        <v>179</v>
      </c>
      <c r="E3594" t="s">
        <v>10658</v>
      </c>
      <c r="F3594" t="s">
        <v>12674</v>
      </c>
      <c r="G3594" t="s">
        <v>1299</v>
      </c>
      <c r="H3594" s="17">
        <v>43473</v>
      </c>
      <c r="I3594" s="15">
        <v>2019</v>
      </c>
      <c r="J3594" t="s">
        <v>10634</v>
      </c>
      <c r="K3594" s="5">
        <v>0</v>
      </c>
      <c r="L3594" t="s">
        <v>967</v>
      </c>
      <c r="M3594" t="s">
        <v>985</v>
      </c>
      <c r="N3594" t="s">
        <v>10635</v>
      </c>
      <c r="O3594" t="s">
        <v>818</v>
      </c>
      <c r="P3594" t="s">
        <v>10671</v>
      </c>
      <c r="Q3594" t="s">
        <v>10671</v>
      </c>
      <c r="R3594" t="s">
        <v>739</v>
      </c>
      <c r="S3594" t="s">
        <v>795</v>
      </c>
      <c r="T3594" t="s">
        <v>16525</v>
      </c>
      <c r="U3594" t="s">
        <v>965</v>
      </c>
      <c r="V3594" t="s">
        <v>10638</v>
      </c>
      <c r="W3594" t="s">
        <v>970</v>
      </c>
      <c r="X3594" t="s">
        <v>16533</v>
      </c>
    </row>
    <row r="3595" spans="2:24" ht="11" outlineLevel="1" x14ac:dyDescent="0.15">
      <c r="B3595" t="s">
        <v>2651</v>
      </c>
      <c r="C3595" t="s">
        <v>2652</v>
      </c>
      <c r="D3595" t="s">
        <v>179</v>
      </c>
      <c r="E3595" t="s">
        <v>10632</v>
      </c>
      <c r="F3595" t="s">
        <v>12674</v>
      </c>
      <c r="G3595" t="s">
        <v>1299</v>
      </c>
      <c r="H3595" s="17">
        <v>43347</v>
      </c>
      <c r="I3595" s="15">
        <v>2018</v>
      </c>
      <c r="J3595" t="s">
        <v>10634</v>
      </c>
      <c r="K3595" s="5">
        <v>0</v>
      </c>
      <c r="L3595" t="s">
        <v>967</v>
      </c>
      <c r="M3595" t="s">
        <v>985</v>
      </c>
      <c r="N3595" t="s">
        <v>10635</v>
      </c>
      <c r="O3595" t="s">
        <v>818</v>
      </c>
      <c r="P3595" t="s">
        <v>10671</v>
      </c>
      <c r="Q3595" t="s">
        <v>10671</v>
      </c>
      <c r="R3595" t="s">
        <v>739</v>
      </c>
      <c r="S3595" t="s">
        <v>795</v>
      </c>
      <c r="T3595" t="s">
        <v>16525</v>
      </c>
      <c r="U3595" t="s">
        <v>965</v>
      </c>
      <c r="V3595" t="s">
        <v>10638</v>
      </c>
      <c r="W3595" t="s">
        <v>970</v>
      </c>
      <c r="X3595" t="s">
        <v>16534</v>
      </c>
    </row>
    <row r="3596" spans="2:24" ht="11" outlineLevel="1" x14ac:dyDescent="0.15">
      <c r="B3596" t="s">
        <v>2651</v>
      </c>
      <c r="C3596" t="s">
        <v>2652</v>
      </c>
      <c r="D3596" t="s">
        <v>179</v>
      </c>
      <c r="E3596" t="s">
        <v>10655</v>
      </c>
      <c r="F3596" t="s">
        <v>12674</v>
      </c>
      <c r="G3596" t="s">
        <v>1299</v>
      </c>
      <c r="H3596" s="17">
        <v>43501</v>
      </c>
      <c r="I3596" s="15">
        <v>2019</v>
      </c>
      <c r="J3596" t="s">
        <v>10634</v>
      </c>
      <c r="K3596" s="5">
        <v>0</v>
      </c>
      <c r="L3596" t="s">
        <v>967</v>
      </c>
      <c r="M3596" t="s">
        <v>985</v>
      </c>
      <c r="N3596" t="s">
        <v>10635</v>
      </c>
      <c r="O3596" t="s">
        <v>818</v>
      </c>
      <c r="P3596" t="s">
        <v>10671</v>
      </c>
      <c r="Q3596" t="s">
        <v>10671</v>
      </c>
      <c r="R3596" t="s">
        <v>739</v>
      </c>
      <c r="S3596" t="s">
        <v>795</v>
      </c>
      <c r="T3596" t="s">
        <v>16525</v>
      </c>
      <c r="U3596" t="s">
        <v>965</v>
      </c>
      <c r="V3596" t="s">
        <v>10638</v>
      </c>
      <c r="W3596" t="s">
        <v>970</v>
      </c>
      <c r="X3596" t="s">
        <v>16535</v>
      </c>
    </row>
    <row r="3597" spans="2:24" ht="11" outlineLevel="1" x14ac:dyDescent="0.15">
      <c r="B3597" t="s">
        <v>2654</v>
      </c>
      <c r="C3597" t="s">
        <v>2655</v>
      </c>
      <c r="E3597" t="s">
        <v>10649</v>
      </c>
      <c r="F3597" t="s">
        <v>16536</v>
      </c>
      <c r="G3597" t="s">
        <v>2657</v>
      </c>
      <c r="H3597" s="17">
        <v>42277</v>
      </c>
      <c r="I3597" s="15">
        <v>2015</v>
      </c>
      <c r="J3597" t="s">
        <v>10634</v>
      </c>
      <c r="K3597" s="5">
        <v>587431.05000000005</v>
      </c>
      <c r="L3597" t="s">
        <v>967</v>
      </c>
      <c r="M3597" t="s">
        <v>1141</v>
      </c>
      <c r="N3597" t="s">
        <v>10635</v>
      </c>
      <c r="O3597" t="s">
        <v>825</v>
      </c>
      <c r="P3597" t="s">
        <v>10636</v>
      </c>
      <c r="Q3597" t="s">
        <v>10636</v>
      </c>
      <c r="R3597" t="s">
        <v>2658</v>
      </c>
      <c r="S3597" t="s">
        <v>795</v>
      </c>
      <c r="T3597" t="s">
        <v>16537</v>
      </c>
      <c r="U3597" t="s">
        <v>965</v>
      </c>
      <c r="V3597" t="s">
        <v>10638</v>
      </c>
      <c r="W3597" t="s">
        <v>970</v>
      </c>
      <c r="X3597" t="s">
        <v>16538</v>
      </c>
    </row>
    <row r="3598" spans="2:24" ht="11" outlineLevel="1" x14ac:dyDescent="0.15">
      <c r="B3598" t="s">
        <v>2661</v>
      </c>
      <c r="C3598" t="s">
        <v>2662</v>
      </c>
      <c r="D3598" t="s">
        <v>184</v>
      </c>
      <c r="E3598" t="s">
        <v>10632</v>
      </c>
      <c r="F3598" t="s">
        <v>13217</v>
      </c>
      <c r="G3598" t="s">
        <v>1053</v>
      </c>
      <c r="H3598" s="17">
        <v>43188</v>
      </c>
      <c r="I3598" s="15">
        <v>2018</v>
      </c>
      <c r="J3598" t="s">
        <v>10634</v>
      </c>
      <c r="K3598" s="5">
        <v>0</v>
      </c>
      <c r="L3598" t="s">
        <v>967</v>
      </c>
      <c r="M3598" t="s">
        <v>985</v>
      </c>
      <c r="N3598" t="s">
        <v>10635</v>
      </c>
      <c r="O3598" t="s">
        <v>796</v>
      </c>
      <c r="P3598" t="s">
        <v>10671</v>
      </c>
      <c r="Q3598" t="s">
        <v>10671</v>
      </c>
      <c r="R3598" t="s">
        <v>744</v>
      </c>
      <c r="S3598" t="s">
        <v>795</v>
      </c>
      <c r="T3598" t="s">
        <v>16539</v>
      </c>
      <c r="U3598" t="s">
        <v>965</v>
      </c>
      <c r="V3598" t="s">
        <v>10638</v>
      </c>
      <c r="W3598" t="s">
        <v>970</v>
      </c>
      <c r="X3598" t="s">
        <v>16540</v>
      </c>
    </row>
    <row r="3599" spans="2:24" ht="11" outlineLevel="1" x14ac:dyDescent="0.15">
      <c r="B3599" t="s">
        <v>2664</v>
      </c>
      <c r="C3599" t="s">
        <v>2665</v>
      </c>
      <c r="E3599" t="s">
        <v>10649</v>
      </c>
      <c r="F3599" t="s">
        <v>2172</v>
      </c>
      <c r="G3599" t="s">
        <v>2173</v>
      </c>
      <c r="H3599" s="17">
        <v>45891</v>
      </c>
      <c r="I3599" s="15">
        <v>2025</v>
      </c>
      <c r="J3599" t="s">
        <v>10634</v>
      </c>
      <c r="K3599" s="5">
        <v>9140.25</v>
      </c>
      <c r="L3599" t="s">
        <v>967</v>
      </c>
      <c r="M3599" t="s">
        <v>1141</v>
      </c>
      <c r="N3599" t="s">
        <v>10635</v>
      </c>
      <c r="O3599" t="s">
        <v>825</v>
      </c>
      <c r="P3599" t="s">
        <v>15012</v>
      </c>
      <c r="Q3599" t="s">
        <v>11435</v>
      </c>
      <c r="R3599" t="s">
        <v>748</v>
      </c>
      <c r="S3599" t="s">
        <v>795</v>
      </c>
      <c r="T3599" t="s">
        <v>16541</v>
      </c>
      <c r="U3599" t="s">
        <v>965</v>
      </c>
      <c r="V3599" t="s">
        <v>10638</v>
      </c>
      <c r="W3599" t="s">
        <v>970</v>
      </c>
      <c r="X3599" t="s">
        <v>16542</v>
      </c>
    </row>
    <row r="3600" spans="2:24" ht="11" outlineLevel="1" x14ac:dyDescent="0.15">
      <c r="B3600" t="s">
        <v>2664</v>
      </c>
      <c r="C3600" t="s">
        <v>2665</v>
      </c>
      <c r="E3600" t="s">
        <v>10664</v>
      </c>
      <c r="F3600" t="s">
        <v>2172</v>
      </c>
      <c r="G3600" t="s">
        <v>2173</v>
      </c>
      <c r="H3600" s="17">
        <v>46037</v>
      </c>
      <c r="I3600" s="15">
        <v>2026</v>
      </c>
      <c r="J3600" t="s">
        <v>10634</v>
      </c>
      <c r="K3600" s="5">
        <v>412654.61</v>
      </c>
      <c r="L3600" t="s">
        <v>967</v>
      </c>
      <c r="M3600" t="s">
        <v>1141</v>
      </c>
      <c r="N3600" t="s">
        <v>10635</v>
      </c>
      <c r="O3600" t="s">
        <v>825</v>
      </c>
      <c r="P3600" t="s">
        <v>15012</v>
      </c>
      <c r="Q3600" t="s">
        <v>11435</v>
      </c>
      <c r="R3600" t="s">
        <v>748</v>
      </c>
      <c r="S3600" t="s">
        <v>795</v>
      </c>
      <c r="T3600" t="s">
        <v>16541</v>
      </c>
      <c r="U3600" t="s">
        <v>965</v>
      </c>
      <c r="V3600" t="s">
        <v>10638</v>
      </c>
      <c r="W3600" t="s">
        <v>970</v>
      </c>
      <c r="X3600" t="s">
        <v>16543</v>
      </c>
    </row>
    <row r="3601" spans="2:24" ht="11" outlineLevel="1" x14ac:dyDescent="0.15">
      <c r="B3601" t="s">
        <v>2664</v>
      </c>
      <c r="C3601" t="s">
        <v>2665</v>
      </c>
      <c r="E3601" t="s">
        <v>10652</v>
      </c>
      <c r="F3601" t="s">
        <v>2172</v>
      </c>
      <c r="G3601" t="s">
        <v>2173</v>
      </c>
      <c r="H3601" s="17">
        <v>45930</v>
      </c>
      <c r="I3601" s="15">
        <v>2025</v>
      </c>
      <c r="J3601" t="s">
        <v>10634</v>
      </c>
      <c r="K3601" s="5">
        <v>153574.54999999999</v>
      </c>
      <c r="L3601" t="s">
        <v>967</v>
      </c>
      <c r="M3601" t="s">
        <v>1141</v>
      </c>
      <c r="N3601" t="s">
        <v>10635</v>
      </c>
      <c r="O3601" t="s">
        <v>825</v>
      </c>
      <c r="P3601" t="s">
        <v>15012</v>
      </c>
      <c r="Q3601" t="s">
        <v>11435</v>
      </c>
      <c r="R3601" t="s">
        <v>748</v>
      </c>
      <c r="S3601" t="s">
        <v>795</v>
      </c>
      <c r="T3601" t="s">
        <v>16541</v>
      </c>
      <c r="U3601" t="s">
        <v>965</v>
      </c>
      <c r="V3601" t="s">
        <v>10638</v>
      </c>
      <c r="W3601" t="s">
        <v>970</v>
      </c>
      <c r="X3601" t="s">
        <v>16544</v>
      </c>
    </row>
    <row r="3602" spans="2:24" ht="11" outlineLevel="1" x14ac:dyDescent="0.15">
      <c r="B3602" t="s">
        <v>2664</v>
      </c>
      <c r="C3602" t="s">
        <v>2665</v>
      </c>
      <c r="E3602" t="s">
        <v>10643</v>
      </c>
      <c r="F3602" t="s">
        <v>2172</v>
      </c>
      <c r="G3602" t="s">
        <v>2173</v>
      </c>
      <c r="H3602" s="17">
        <v>46059</v>
      </c>
      <c r="I3602" s="15">
        <v>2026</v>
      </c>
      <c r="J3602" t="s">
        <v>10634</v>
      </c>
      <c r="K3602" s="5">
        <v>9166.5</v>
      </c>
      <c r="L3602" t="s">
        <v>967</v>
      </c>
      <c r="M3602" t="s">
        <v>1141</v>
      </c>
      <c r="N3602" t="s">
        <v>10635</v>
      </c>
      <c r="O3602" t="s">
        <v>825</v>
      </c>
      <c r="P3602" t="s">
        <v>15012</v>
      </c>
      <c r="Q3602" t="s">
        <v>11435</v>
      </c>
      <c r="R3602" t="s">
        <v>748</v>
      </c>
      <c r="S3602" t="s">
        <v>795</v>
      </c>
      <c r="T3602" t="s">
        <v>16541</v>
      </c>
      <c r="U3602" t="s">
        <v>965</v>
      </c>
      <c r="V3602" t="s">
        <v>10638</v>
      </c>
      <c r="W3602" t="s">
        <v>970</v>
      </c>
      <c r="X3602" t="s">
        <v>16545</v>
      </c>
    </row>
    <row r="3603" spans="2:24" ht="11" outlineLevel="1" x14ac:dyDescent="0.15">
      <c r="B3603" t="s">
        <v>2667</v>
      </c>
      <c r="C3603" t="s">
        <v>1497</v>
      </c>
      <c r="D3603" t="s">
        <v>179</v>
      </c>
      <c r="E3603" t="s">
        <v>10923</v>
      </c>
      <c r="F3603" t="s">
        <v>12674</v>
      </c>
      <c r="G3603" t="s">
        <v>1299</v>
      </c>
      <c r="H3603" s="17">
        <v>43122</v>
      </c>
      <c r="I3603" s="15">
        <v>2018</v>
      </c>
      <c r="J3603" t="s">
        <v>10634</v>
      </c>
      <c r="K3603" s="5">
        <v>0</v>
      </c>
      <c r="L3603" t="s">
        <v>967</v>
      </c>
      <c r="M3603" t="s">
        <v>985</v>
      </c>
      <c r="N3603" t="s">
        <v>10635</v>
      </c>
      <c r="O3603" t="s">
        <v>818</v>
      </c>
      <c r="P3603" t="s">
        <v>10671</v>
      </c>
      <c r="Q3603" t="s">
        <v>10671</v>
      </c>
      <c r="R3603" t="s">
        <v>739</v>
      </c>
      <c r="S3603" t="s">
        <v>795</v>
      </c>
      <c r="T3603" t="s">
        <v>13012</v>
      </c>
      <c r="U3603" t="s">
        <v>965</v>
      </c>
      <c r="V3603" t="s">
        <v>10638</v>
      </c>
      <c r="W3603" t="s">
        <v>970</v>
      </c>
      <c r="X3603" t="s">
        <v>16546</v>
      </c>
    </row>
    <row r="3604" spans="2:24" ht="11" outlineLevel="1" x14ac:dyDescent="0.15">
      <c r="B3604" t="s">
        <v>2667</v>
      </c>
      <c r="C3604" t="s">
        <v>1497</v>
      </c>
      <c r="D3604" t="s">
        <v>179</v>
      </c>
      <c r="E3604" t="s">
        <v>10956</v>
      </c>
      <c r="F3604" t="s">
        <v>12674</v>
      </c>
      <c r="G3604" t="s">
        <v>1299</v>
      </c>
      <c r="H3604" s="17">
        <v>43080</v>
      </c>
      <c r="I3604" s="15">
        <v>2018</v>
      </c>
      <c r="J3604" t="s">
        <v>10634</v>
      </c>
      <c r="K3604" s="5">
        <v>0</v>
      </c>
      <c r="L3604" t="s">
        <v>967</v>
      </c>
      <c r="M3604" t="s">
        <v>985</v>
      </c>
      <c r="N3604" t="s">
        <v>10635</v>
      </c>
      <c r="O3604" t="s">
        <v>818</v>
      </c>
      <c r="P3604" t="s">
        <v>10671</v>
      </c>
      <c r="Q3604" t="s">
        <v>10671</v>
      </c>
      <c r="R3604" t="s">
        <v>739</v>
      </c>
      <c r="S3604" t="s">
        <v>795</v>
      </c>
      <c r="T3604" t="s">
        <v>13012</v>
      </c>
      <c r="U3604" t="s">
        <v>965</v>
      </c>
      <c r="V3604" t="s">
        <v>10638</v>
      </c>
      <c r="W3604" t="s">
        <v>970</v>
      </c>
      <c r="X3604" t="s">
        <v>16547</v>
      </c>
    </row>
    <row r="3605" spans="2:24" ht="11" outlineLevel="1" x14ac:dyDescent="0.15">
      <c r="B3605" t="s">
        <v>2667</v>
      </c>
      <c r="C3605" t="s">
        <v>1497</v>
      </c>
      <c r="D3605" t="s">
        <v>179</v>
      </c>
      <c r="E3605" t="s">
        <v>10649</v>
      </c>
      <c r="F3605" t="s">
        <v>12674</v>
      </c>
      <c r="G3605" t="s">
        <v>1299</v>
      </c>
      <c r="H3605" s="17">
        <v>43004</v>
      </c>
      <c r="I3605" s="15">
        <v>2017</v>
      </c>
      <c r="J3605" t="s">
        <v>10634</v>
      </c>
      <c r="K3605" s="5">
        <v>198750</v>
      </c>
      <c r="L3605" t="s">
        <v>967</v>
      </c>
      <c r="M3605" t="s">
        <v>985</v>
      </c>
      <c r="N3605" t="s">
        <v>10635</v>
      </c>
      <c r="O3605" t="s">
        <v>818</v>
      </c>
      <c r="P3605" t="s">
        <v>10671</v>
      </c>
      <c r="Q3605" t="s">
        <v>11057</v>
      </c>
      <c r="R3605" t="s">
        <v>739</v>
      </c>
      <c r="S3605" t="s">
        <v>795</v>
      </c>
      <c r="T3605" t="s">
        <v>16548</v>
      </c>
      <c r="U3605" t="s">
        <v>965</v>
      </c>
      <c r="V3605" t="s">
        <v>10638</v>
      </c>
      <c r="W3605" t="s">
        <v>970</v>
      </c>
      <c r="X3605" t="s">
        <v>16549</v>
      </c>
    </row>
    <row r="3606" spans="2:24" ht="11" outlineLevel="1" x14ac:dyDescent="0.15">
      <c r="B3606" t="s">
        <v>2667</v>
      </c>
      <c r="C3606" t="s">
        <v>1497</v>
      </c>
      <c r="D3606" t="s">
        <v>179</v>
      </c>
      <c r="E3606" t="s">
        <v>10889</v>
      </c>
      <c r="F3606" t="s">
        <v>12674</v>
      </c>
      <c r="G3606" t="s">
        <v>1299</v>
      </c>
      <c r="H3606" s="17">
        <v>43145</v>
      </c>
      <c r="I3606" s="15">
        <v>2018</v>
      </c>
      <c r="J3606" t="s">
        <v>10634</v>
      </c>
      <c r="K3606" s="5">
        <v>3167.33</v>
      </c>
      <c r="L3606" t="s">
        <v>967</v>
      </c>
      <c r="M3606" t="s">
        <v>985</v>
      </c>
      <c r="N3606" t="s">
        <v>10635</v>
      </c>
      <c r="O3606" t="s">
        <v>818</v>
      </c>
      <c r="P3606" t="s">
        <v>10671</v>
      </c>
      <c r="Q3606" t="s">
        <v>11057</v>
      </c>
      <c r="R3606" t="s">
        <v>739</v>
      </c>
      <c r="S3606" t="s">
        <v>795</v>
      </c>
      <c r="T3606" t="s">
        <v>16550</v>
      </c>
      <c r="U3606" t="s">
        <v>965</v>
      </c>
      <c r="V3606" t="s">
        <v>10638</v>
      </c>
      <c r="W3606" t="s">
        <v>970</v>
      </c>
      <c r="X3606" t="s">
        <v>16551</v>
      </c>
    </row>
    <row r="3607" spans="2:24" ht="11" outlineLevel="1" x14ac:dyDescent="0.15">
      <c r="B3607" t="s">
        <v>2667</v>
      </c>
      <c r="C3607" t="s">
        <v>1497</v>
      </c>
      <c r="D3607" t="s">
        <v>179</v>
      </c>
      <c r="E3607" t="s">
        <v>10926</v>
      </c>
      <c r="F3607" t="s">
        <v>12674</v>
      </c>
      <c r="G3607" t="s">
        <v>1299</v>
      </c>
      <c r="H3607" s="17">
        <v>43270</v>
      </c>
      <c r="I3607" s="15">
        <v>2018</v>
      </c>
      <c r="J3607" t="s">
        <v>10634</v>
      </c>
      <c r="K3607" s="5">
        <v>0</v>
      </c>
      <c r="L3607" t="s">
        <v>967</v>
      </c>
      <c r="M3607" t="s">
        <v>985</v>
      </c>
      <c r="N3607" t="s">
        <v>10635</v>
      </c>
      <c r="O3607" t="s">
        <v>818</v>
      </c>
      <c r="P3607" t="s">
        <v>10671</v>
      </c>
      <c r="Q3607" t="s">
        <v>10671</v>
      </c>
      <c r="R3607" t="s">
        <v>739</v>
      </c>
      <c r="S3607" t="s">
        <v>795</v>
      </c>
      <c r="T3607" t="s">
        <v>16552</v>
      </c>
      <c r="U3607" t="s">
        <v>965</v>
      </c>
      <c r="V3607" t="s">
        <v>10638</v>
      </c>
      <c r="W3607" t="s">
        <v>970</v>
      </c>
      <c r="X3607" t="s">
        <v>16553</v>
      </c>
    </row>
    <row r="3608" spans="2:24" ht="11" outlineLevel="1" x14ac:dyDescent="0.15">
      <c r="B3608" t="s">
        <v>2667</v>
      </c>
      <c r="C3608" t="s">
        <v>1497</v>
      </c>
      <c r="D3608" t="s">
        <v>179</v>
      </c>
      <c r="E3608" t="s">
        <v>10989</v>
      </c>
      <c r="F3608" t="s">
        <v>12674</v>
      </c>
      <c r="G3608" t="s">
        <v>1299</v>
      </c>
      <c r="H3608" s="17">
        <v>43039</v>
      </c>
      <c r="I3608" s="15">
        <v>2018</v>
      </c>
      <c r="J3608" t="s">
        <v>10634</v>
      </c>
      <c r="K3608" s="5">
        <v>352378</v>
      </c>
      <c r="L3608" t="s">
        <v>967</v>
      </c>
      <c r="M3608" t="s">
        <v>985</v>
      </c>
      <c r="N3608" t="s">
        <v>10635</v>
      </c>
      <c r="O3608" t="s">
        <v>818</v>
      </c>
      <c r="P3608" t="s">
        <v>10671</v>
      </c>
      <c r="Q3608" t="s">
        <v>10671</v>
      </c>
      <c r="R3608" t="s">
        <v>739</v>
      </c>
      <c r="S3608" t="s">
        <v>795</v>
      </c>
      <c r="T3608" t="s">
        <v>16554</v>
      </c>
      <c r="U3608" t="s">
        <v>965</v>
      </c>
      <c r="V3608" t="s">
        <v>10638</v>
      </c>
      <c r="W3608" t="s">
        <v>970</v>
      </c>
      <c r="X3608" t="s">
        <v>16555</v>
      </c>
    </row>
    <row r="3609" spans="2:24" ht="11" outlineLevel="1" x14ac:dyDescent="0.15">
      <c r="B3609" t="s">
        <v>2667</v>
      </c>
      <c r="C3609" t="s">
        <v>1497</v>
      </c>
      <c r="D3609" t="s">
        <v>179</v>
      </c>
      <c r="E3609" t="s">
        <v>10950</v>
      </c>
      <c r="F3609" t="s">
        <v>12674</v>
      </c>
      <c r="G3609" t="s">
        <v>1299</v>
      </c>
      <c r="H3609" s="17">
        <v>43074</v>
      </c>
      <c r="I3609" s="15">
        <v>2018</v>
      </c>
      <c r="J3609" t="s">
        <v>10634</v>
      </c>
      <c r="K3609" s="5">
        <v>28117.08</v>
      </c>
      <c r="L3609" t="s">
        <v>967</v>
      </c>
      <c r="M3609" t="s">
        <v>985</v>
      </c>
      <c r="N3609" t="s">
        <v>10635</v>
      </c>
      <c r="O3609" t="s">
        <v>818</v>
      </c>
      <c r="P3609" t="s">
        <v>10671</v>
      </c>
      <c r="Q3609" t="s">
        <v>10671</v>
      </c>
      <c r="R3609" t="s">
        <v>739</v>
      </c>
      <c r="S3609" t="s">
        <v>795</v>
      </c>
      <c r="T3609" t="s">
        <v>13012</v>
      </c>
      <c r="U3609" t="s">
        <v>965</v>
      </c>
      <c r="V3609" t="s">
        <v>10638</v>
      </c>
      <c r="W3609" t="s">
        <v>970</v>
      </c>
      <c r="X3609" t="s">
        <v>16556</v>
      </c>
    </row>
    <row r="3610" spans="2:24" ht="11" outlineLevel="1" x14ac:dyDescent="0.15">
      <c r="B3610" t="s">
        <v>2669</v>
      </c>
      <c r="C3610" t="s">
        <v>2190</v>
      </c>
      <c r="D3610" t="s">
        <v>209</v>
      </c>
      <c r="E3610" t="s">
        <v>10968</v>
      </c>
      <c r="F3610" t="s">
        <v>12674</v>
      </c>
      <c r="G3610" t="s">
        <v>1299</v>
      </c>
      <c r="H3610" s="17">
        <v>42209</v>
      </c>
      <c r="I3610" s="15">
        <v>2015</v>
      </c>
      <c r="J3610" t="s">
        <v>10634</v>
      </c>
      <c r="K3610" s="5">
        <v>5981.59</v>
      </c>
      <c r="L3610" t="s">
        <v>967</v>
      </c>
      <c r="M3610" t="s">
        <v>985</v>
      </c>
      <c r="N3610" t="s">
        <v>10635</v>
      </c>
      <c r="O3610" t="s">
        <v>818</v>
      </c>
      <c r="P3610" t="s">
        <v>11052</v>
      </c>
      <c r="Q3610" t="s">
        <v>11057</v>
      </c>
      <c r="R3610" t="s">
        <v>739</v>
      </c>
      <c r="S3610" t="s">
        <v>795</v>
      </c>
      <c r="T3610" t="s">
        <v>16557</v>
      </c>
      <c r="U3610" t="s">
        <v>965</v>
      </c>
      <c r="V3610" t="s">
        <v>10638</v>
      </c>
      <c r="W3610" t="s">
        <v>970</v>
      </c>
      <c r="X3610" t="s">
        <v>16558</v>
      </c>
    </row>
    <row r="3611" spans="2:24" ht="11" outlineLevel="1" x14ac:dyDescent="0.15">
      <c r="B3611" t="s">
        <v>2669</v>
      </c>
      <c r="C3611" t="s">
        <v>2190</v>
      </c>
      <c r="D3611" t="s">
        <v>209</v>
      </c>
      <c r="E3611" t="s">
        <v>10905</v>
      </c>
      <c r="F3611" t="s">
        <v>12674</v>
      </c>
      <c r="G3611" t="s">
        <v>1299</v>
      </c>
      <c r="H3611" s="17">
        <v>42158</v>
      </c>
      <c r="I3611" s="15">
        <v>2015</v>
      </c>
      <c r="J3611" t="s">
        <v>10634</v>
      </c>
      <c r="K3611" s="5">
        <v>0</v>
      </c>
      <c r="L3611" t="s">
        <v>967</v>
      </c>
      <c r="M3611" t="s">
        <v>985</v>
      </c>
      <c r="N3611" t="s">
        <v>10635</v>
      </c>
      <c r="O3611" t="s">
        <v>818</v>
      </c>
      <c r="P3611" t="s">
        <v>11052</v>
      </c>
      <c r="Q3611" t="s">
        <v>10671</v>
      </c>
      <c r="R3611" t="s">
        <v>739</v>
      </c>
      <c r="S3611" t="s">
        <v>795</v>
      </c>
      <c r="T3611" t="s">
        <v>16557</v>
      </c>
      <c r="U3611" t="s">
        <v>965</v>
      </c>
      <c r="V3611" t="s">
        <v>10638</v>
      </c>
      <c r="W3611" t="s">
        <v>970</v>
      </c>
      <c r="X3611" t="s">
        <v>16559</v>
      </c>
    </row>
    <row r="3612" spans="2:24" ht="11" outlineLevel="1" x14ac:dyDescent="0.15">
      <c r="B3612" t="s">
        <v>2669</v>
      </c>
      <c r="C3612" t="s">
        <v>2190</v>
      </c>
      <c r="D3612" t="s">
        <v>209</v>
      </c>
      <c r="E3612" t="s">
        <v>10926</v>
      </c>
      <c r="F3612" t="s">
        <v>12674</v>
      </c>
      <c r="G3612" t="s">
        <v>1299</v>
      </c>
      <c r="H3612" s="17">
        <v>42143</v>
      </c>
      <c r="I3612" s="15">
        <v>2015</v>
      </c>
      <c r="J3612" t="s">
        <v>10634</v>
      </c>
      <c r="K3612" s="5">
        <v>0</v>
      </c>
      <c r="L3612" t="s">
        <v>967</v>
      </c>
      <c r="M3612" t="s">
        <v>985</v>
      </c>
      <c r="N3612" t="s">
        <v>10635</v>
      </c>
      <c r="O3612" t="s">
        <v>818</v>
      </c>
      <c r="P3612" t="s">
        <v>11052</v>
      </c>
      <c r="Q3612" t="s">
        <v>10671</v>
      </c>
      <c r="R3612" t="s">
        <v>739</v>
      </c>
      <c r="S3612" t="s">
        <v>795</v>
      </c>
      <c r="T3612" t="s">
        <v>16557</v>
      </c>
      <c r="U3612" t="s">
        <v>965</v>
      </c>
      <c r="V3612" t="s">
        <v>10638</v>
      </c>
      <c r="W3612" t="s">
        <v>970</v>
      </c>
      <c r="X3612" t="s">
        <v>16560</v>
      </c>
    </row>
    <row r="3613" spans="2:24" ht="11" outlineLevel="1" x14ac:dyDescent="0.15">
      <c r="B3613" t="s">
        <v>2669</v>
      </c>
      <c r="C3613" t="s">
        <v>2190</v>
      </c>
      <c r="D3613" t="s">
        <v>209</v>
      </c>
      <c r="E3613" t="s">
        <v>10959</v>
      </c>
      <c r="F3613" t="s">
        <v>12674</v>
      </c>
      <c r="G3613" t="s">
        <v>1299</v>
      </c>
      <c r="H3613" s="17">
        <v>42171</v>
      </c>
      <c r="I3613" s="15">
        <v>2015</v>
      </c>
      <c r="J3613" t="s">
        <v>10634</v>
      </c>
      <c r="K3613" s="5">
        <v>17790.32</v>
      </c>
      <c r="L3613" t="s">
        <v>967</v>
      </c>
      <c r="M3613" t="s">
        <v>985</v>
      </c>
      <c r="N3613" t="s">
        <v>10635</v>
      </c>
      <c r="O3613" t="s">
        <v>818</v>
      </c>
      <c r="P3613" t="s">
        <v>11052</v>
      </c>
      <c r="Q3613" t="s">
        <v>10671</v>
      </c>
      <c r="R3613" t="s">
        <v>739</v>
      </c>
      <c r="S3613" t="s">
        <v>795</v>
      </c>
      <c r="T3613" t="s">
        <v>16557</v>
      </c>
      <c r="U3613" t="s">
        <v>965</v>
      </c>
      <c r="V3613" t="s">
        <v>10638</v>
      </c>
      <c r="W3613" t="s">
        <v>970</v>
      </c>
      <c r="X3613" t="s">
        <v>16561</v>
      </c>
    </row>
    <row r="3614" spans="2:24" ht="11" outlineLevel="1" x14ac:dyDescent="0.15">
      <c r="B3614" t="s">
        <v>2669</v>
      </c>
      <c r="C3614" t="s">
        <v>2190</v>
      </c>
      <c r="D3614" t="s">
        <v>209</v>
      </c>
      <c r="E3614" t="s">
        <v>10649</v>
      </c>
      <c r="F3614" t="s">
        <v>12674</v>
      </c>
      <c r="G3614" t="s">
        <v>1299</v>
      </c>
      <c r="H3614" s="17">
        <v>42095</v>
      </c>
      <c r="I3614" s="15">
        <v>2015</v>
      </c>
      <c r="J3614" t="s">
        <v>10634</v>
      </c>
      <c r="K3614" s="5">
        <v>530563</v>
      </c>
      <c r="L3614" t="s">
        <v>967</v>
      </c>
      <c r="M3614" t="s">
        <v>985</v>
      </c>
      <c r="N3614" t="s">
        <v>10635</v>
      </c>
      <c r="O3614" t="s">
        <v>818</v>
      </c>
      <c r="P3614" t="s">
        <v>11052</v>
      </c>
      <c r="Q3614" t="s">
        <v>10671</v>
      </c>
      <c r="R3614" t="s">
        <v>739</v>
      </c>
      <c r="S3614" t="s">
        <v>795</v>
      </c>
      <c r="T3614" t="s">
        <v>16557</v>
      </c>
      <c r="U3614" t="s">
        <v>965</v>
      </c>
      <c r="V3614" t="s">
        <v>10638</v>
      </c>
      <c r="W3614" t="s">
        <v>970</v>
      </c>
      <c r="X3614" t="s">
        <v>16562</v>
      </c>
    </row>
    <row r="3615" spans="2:24" ht="11" outlineLevel="1" x14ac:dyDescent="0.15">
      <c r="B3615" t="s">
        <v>2669</v>
      </c>
      <c r="C3615" t="s">
        <v>2190</v>
      </c>
      <c r="D3615" t="s">
        <v>209</v>
      </c>
      <c r="E3615" t="s">
        <v>10950</v>
      </c>
      <c r="F3615" t="s">
        <v>12674</v>
      </c>
      <c r="G3615" t="s">
        <v>1299</v>
      </c>
      <c r="H3615" s="17">
        <v>42115</v>
      </c>
      <c r="I3615" s="15">
        <v>2015</v>
      </c>
      <c r="J3615" t="s">
        <v>10634</v>
      </c>
      <c r="K3615" s="5">
        <v>0</v>
      </c>
      <c r="L3615" t="s">
        <v>967</v>
      </c>
      <c r="M3615" t="s">
        <v>985</v>
      </c>
      <c r="N3615" t="s">
        <v>10635</v>
      </c>
      <c r="O3615" t="s">
        <v>818</v>
      </c>
      <c r="P3615" t="s">
        <v>11052</v>
      </c>
      <c r="Q3615" t="s">
        <v>10671</v>
      </c>
      <c r="R3615" t="s">
        <v>739</v>
      </c>
      <c r="S3615" t="s">
        <v>795</v>
      </c>
      <c r="T3615" t="s">
        <v>16557</v>
      </c>
      <c r="U3615" t="s">
        <v>965</v>
      </c>
      <c r="V3615" t="s">
        <v>10638</v>
      </c>
      <c r="W3615" t="s">
        <v>970</v>
      </c>
      <c r="X3615" t="s">
        <v>16563</v>
      </c>
    </row>
    <row r="3616" spans="2:24" ht="11" outlineLevel="1" x14ac:dyDescent="0.15">
      <c r="B3616" t="s">
        <v>2669</v>
      </c>
      <c r="C3616" t="s">
        <v>2190</v>
      </c>
      <c r="D3616" t="s">
        <v>209</v>
      </c>
      <c r="E3616" t="s">
        <v>10956</v>
      </c>
      <c r="F3616" t="s">
        <v>12674</v>
      </c>
      <c r="G3616" t="s">
        <v>1299</v>
      </c>
      <c r="H3616" s="17">
        <v>42122</v>
      </c>
      <c r="I3616" s="15">
        <v>2015</v>
      </c>
      <c r="J3616" t="s">
        <v>10634</v>
      </c>
      <c r="K3616" s="5">
        <v>0</v>
      </c>
      <c r="L3616" t="s">
        <v>967</v>
      </c>
      <c r="M3616" t="s">
        <v>985</v>
      </c>
      <c r="N3616" t="s">
        <v>10635</v>
      </c>
      <c r="O3616" t="s">
        <v>818</v>
      </c>
      <c r="P3616" t="s">
        <v>11052</v>
      </c>
      <c r="Q3616" t="s">
        <v>10671</v>
      </c>
      <c r="R3616" t="s">
        <v>739</v>
      </c>
      <c r="S3616" t="s">
        <v>795</v>
      </c>
      <c r="T3616" t="s">
        <v>16557</v>
      </c>
      <c r="U3616" t="s">
        <v>965</v>
      </c>
      <c r="V3616" t="s">
        <v>10638</v>
      </c>
      <c r="W3616" t="s">
        <v>970</v>
      </c>
      <c r="X3616" t="s">
        <v>16564</v>
      </c>
    </row>
    <row r="3617" spans="2:24" ht="11" outlineLevel="1" x14ac:dyDescent="0.15">
      <c r="B3617" t="s">
        <v>2669</v>
      </c>
      <c r="C3617" t="s">
        <v>2190</v>
      </c>
      <c r="D3617" t="s">
        <v>209</v>
      </c>
      <c r="E3617" t="s">
        <v>10923</v>
      </c>
      <c r="F3617" t="s">
        <v>12674</v>
      </c>
      <c r="G3617" t="s">
        <v>1299</v>
      </c>
      <c r="H3617" s="17">
        <v>42136</v>
      </c>
      <c r="I3617" s="15">
        <v>2015</v>
      </c>
      <c r="J3617" t="s">
        <v>10634</v>
      </c>
      <c r="K3617" s="5">
        <v>0</v>
      </c>
      <c r="L3617" t="s">
        <v>967</v>
      </c>
      <c r="M3617" t="s">
        <v>985</v>
      </c>
      <c r="N3617" t="s">
        <v>10635</v>
      </c>
      <c r="O3617" t="s">
        <v>818</v>
      </c>
      <c r="P3617" t="s">
        <v>11052</v>
      </c>
      <c r="Q3617" t="s">
        <v>10671</v>
      </c>
      <c r="R3617" t="s">
        <v>739</v>
      </c>
      <c r="S3617" t="s">
        <v>795</v>
      </c>
      <c r="T3617" t="s">
        <v>16557</v>
      </c>
      <c r="U3617" t="s">
        <v>965</v>
      </c>
      <c r="V3617" t="s">
        <v>10638</v>
      </c>
      <c r="W3617" t="s">
        <v>970</v>
      </c>
      <c r="X3617" t="s">
        <v>16565</v>
      </c>
    </row>
    <row r="3618" spans="2:24" ht="11" outlineLevel="1" x14ac:dyDescent="0.15">
      <c r="B3618" t="s">
        <v>2669</v>
      </c>
      <c r="C3618" t="s">
        <v>2190</v>
      </c>
      <c r="D3618" t="s">
        <v>209</v>
      </c>
      <c r="E3618" t="s">
        <v>10935</v>
      </c>
      <c r="F3618" t="s">
        <v>12674</v>
      </c>
      <c r="G3618" t="s">
        <v>1299</v>
      </c>
      <c r="H3618" s="17">
        <v>42180</v>
      </c>
      <c r="I3618" s="15">
        <v>2015</v>
      </c>
      <c r="J3618" t="s">
        <v>10634</v>
      </c>
      <c r="K3618" s="5">
        <v>0</v>
      </c>
      <c r="L3618" t="s">
        <v>967</v>
      </c>
      <c r="M3618" t="s">
        <v>985</v>
      </c>
      <c r="N3618" t="s">
        <v>10635</v>
      </c>
      <c r="O3618" t="s">
        <v>818</v>
      </c>
      <c r="P3618" t="s">
        <v>11052</v>
      </c>
      <c r="Q3618" t="s">
        <v>11057</v>
      </c>
      <c r="R3618" t="s">
        <v>739</v>
      </c>
      <c r="S3618" t="s">
        <v>795</v>
      </c>
      <c r="T3618" t="s">
        <v>16557</v>
      </c>
      <c r="U3618" t="s">
        <v>965</v>
      </c>
      <c r="V3618" t="s">
        <v>10638</v>
      </c>
      <c r="W3618" t="s">
        <v>970</v>
      </c>
      <c r="X3618" t="s">
        <v>16566</v>
      </c>
    </row>
    <row r="3619" spans="2:24" ht="11" outlineLevel="1" x14ac:dyDescent="0.15">
      <c r="B3619" t="s">
        <v>2669</v>
      </c>
      <c r="C3619" t="s">
        <v>2190</v>
      </c>
      <c r="D3619" t="s">
        <v>209</v>
      </c>
      <c r="E3619" t="s">
        <v>10908</v>
      </c>
      <c r="F3619" t="s">
        <v>12674</v>
      </c>
      <c r="G3619" t="s">
        <v>1299</v>
      </c>
      <c r="H3619" s="17">
        <v>42200</v>
      </c>
      <c r="I3619" s="15">
        <v>2015</v>
      </c>
      <c r="J3619" t="s">
        <v>10634</v>
      </c>
      <c r="K3619" s="5">
        <v>0</v>
      </c>
      <c r="L3619" t="s">
        <v>967</v>
      </c>
      <c r="M3619" t="s">
        <v>985</v>
      </c>
      <c r="N3619" t="s">
        <v>10635</v>
      </c>
      <c r="O3619" t="s">
        <v>818</v>
      </c>
      <c r="P3619" t="s">
        <v>11052</v>
      </c>
      <c r="Q3619" t="s">
        <v>11057</v>
      </c>
      <c r="R3619" t="s">
        <v>739</v>
      </c>
      <c r="S3619" t="s">
        <v>795</v>
      </c>
      <c r="T3619" t="s">
        <v>16557</v>
      </c>
      <c r="U3619" t="s">
        <v>965</v>
      </c>
      <c r="V3619" t="s">
        <v>10638</v>
      </c>
      <c r="W3619" t="s">
        <v>970</v>
      </c>
      <c r="X3619" t="s">
        <v>16567</v>
      </c>
    </row>
    <row r="3620" spans="2:24" ht="11" outlineLevel="1" x14ac:dyDescent="0.15">
      <c r="B3620" t="s">
        <v>2669</v>
      </c>
      <c r="C3620" t="s">
        <v>2190</v>
      </c>
      <c r="D3620" t="s">
        <v>209</v>
      </c>
      <c r="E3620" t="s">
        <v>10889</v>
      </c>
      <c r="F3620" t="s">
        <v>12674</v>
      </c>
      <c r="G3620" t="s">
        <v>1299</v>
      </c>
      <c r="H3620" s="17">
        <v>42143</v>
      </c>
      <c r="I3620" s="15">
        <v>2015</v>
      </c>
      <c r="J3620" t="s">
        <v>10634</v>
      </c>
      <c r="K3620" s="5">
        <v>23945.55</v>
      </c>
      <c r="L3620" t="s">
        <v>967</v>
      </c>
      <c r="M3620" t="s">
        <v>985</v>
      </c>
      <c r="N3620" t="s">
        <v>10635</v>
      </c>
      <c r="O3620" t="s">
        <v>818</v>
      </c>
      <c r="P3620" t="s">
        <v>11052</v>
      </c>
      <c r="Q3620" t="s">
        <v>10671</v>
      </c>
      <c r="R3620" t="s">
        <v>739</v>
      </c>
      <c r="S3620" t="s">
        <v>795</v>
      </c>
      <c r="T3620" t="s">
        <v>16557</v>
      </c>
      <c r="U3620" t="s">
        <v>965</v>
      </c>
      <c r="V3620" t="s">
        <v>10638</v>
      </c>
      <c r="W3620" t="s">
        <v>970</v>
      </c>
      <c r="X3620" t="s">
        <v>16568</v>
      </c>
    </row>
    <row r="3621" spans="2:24" ht="11" outlineLevel="1" x14ac:dyDescent="0.15">
      <c r="B3621" t="s">
        <v>2669</v>
      </c>
      <c r="C3621" t="s">
        <v>2190</v>
      </c>
      <c r="D3621" t="s">
        <v>209</v>
      </c>
      <c r="E3621" t="s">
        <v>10989</v>
      </c>
      <c r="F3621" t="s">
        <v>12674</v>
      </c>
      <c r="G3621" t="s">
        <v>1299</v>
      </c>
      <c r="H3621" s="17">
        <v>42110</v>
      </c>
      <c r="I3621" s="15">
        <v>2015</v>
      </c>
      <c r="J3621" t="s">
        <v>10634</v>
      </c>
      <c r="K3621" s="5">
        <v>0</v>
      </c>
      <c r="L3621" t="s">
        <v>967</v>
      </c>
      <c r="M3621" t="s">
        <v>985</v>
      </c>
      <c r="N3621" t="s">
        <v>10635</v>
      </c>
      <c r="O3621" t="s">
        <v>818</v>
      </c>
      <c r="P3621" t="s">
        <v>11052</v>
      </c>
      <c r="Q3621" t="s">
        <v>10671</v>
      </c>
      <c r="R3621" t="s">
        <v>739</v>
      </c>
      <c r="S3621" t="s">
        <v>795</v>
      </c>
      <c r="T3621" t="s">
        <v>16557</v>
      </c>
      <c r="U3621" t="s">
        <v>965</v>
      </c>
      <c r="V3621" t="s">
        <v>10638</v>
      </c>
      <c r="W3621" t="s">
        <v>970</v>
      </c>
      <c r="X3621" t="s">
        <v>16569</v>
      </c>
    </row>
    <row r="3622" spans="2:24" ht="11" outlineLevel="1" x14ac:dyDescent="0.15">
      <c r="B3622" t="s">
        <v>2671</v>
      </c>
      <c r="C3622" t="s">
        <v>2672</v>
      </c>
      <c r="D3622" t="s">
        <v>177</v>
      </c>
      <c r="E3622" t="s">
        <v>10959</v>
      </c>
      <c r="F3622" t="s">
        <v>11029</v>
      </c>
      <c r="G3622" t="s">
        <v>992</v>
      </c>
      <c r="H3622" s="17">
        <v>43171</v>
      </c>
      <c r="I3622" s="15">
        <v>2018</v>
      </c>
      <c r="J3622" t="s">
        <v>10634</v>
      </c>
      <c r="K3622" s="5">
        <v>0</v>
      </c>
      <c r="L3622" t="s">
        <v>967</v>
      </c>
      <c r="M3622" t="s">
        <v>985</v>
      </c>
      <c r="N3622" t="s">
        <v>10635</v>
      </c>
      <c r="O3622" t="s">
        <v>796</v>
      </c>
      <c r="P3622" t="s">
        <v>10671</v>
      </c>
      <c r="Q3622" t="s">
        <v>10671</v>
      </c>
      <c r="R3622" t="s">
        <v>739</v>
      </c>
      <c r="S3622" t="s">
        <v>795</v>
      </c>
      <c r="T3622" t="s">
        <v>16570</v>
      </c>
      <c r="U3622" t="s">
        <v>965</v>
      </c>
      <c r="V3622" t="s">
        <v>10638</v>
      </c>
      <c r="W3622" t="s">
        <v>970</v>
      </c>
      <c r="X3622" t="s">
        <v>16571</v>
      </c>
    </row>
    <row r="3623" spans="2:24" ht="11" outlineLevel="1" x14ac:dyDescent="0.15">
      <c r="B3623" t="s">
        <v>2671</v>
      </c>
      <c r="C3623" t="s">
        <v>2672</v>
      </c>
      <c r="D3623" t="s">
        <v>177</v>
      </c>
      <c r="E3623" t="s">
        <v>10935</v>
      </c>
      <c r="F3623" t="s">
        <v>11029</v>
      </c>
      <c r="G3623" t="s">
        <v>992</v>
      </c>
      <c r="H3623" s="17">
        <v>43179</v>
      </c>
      <c r="I3623" s="15">
        <v>2018</v>
      </c>
      <c r="J3623" t="s">
        <v>10634</v>
      </c>
      <c r="K3623" s="5">
        <v>0</v>
      </c>
      <c r="L3623" t="s">
        <v>967</v>
      </c>
      <c r="M3623" t="s">
        <v>985</v>
      </c>
      <c r="N3623" t="s">
        <v>10635</v>
      </c>
      <c r="O3623" t="s">
        <v>796</v>
      </c>
      <c r="P3623" t="s">
        <v>10671</v>
      </c>
      <c r="Q3623" t="s">
        <v>10671</v>
      </c>
      <c r="R3623" t="s">
        <v>739</v>
      </c>
      <c r="S3623" t="s">
        <v>795</v>
      </c>
      <c r="T3623" t="s">
        <v>16570</v>
      </c>
      <c r="U3623" t="s">
        <v>965</v>
      </c>
      <c r="V3623" t="s">
        <v>10638</v>
      </c>
      <c r="W3623" t="s">
        <v>970</v>
      </c>
      <c r="X3623" t="s">
        <v>16572</v>
      </c>
    </row>
    <row r="3624" spans="2:24" ht="11" outlineLevel="1" x14ac:dyDescent="0.15">
      <c r="B3624" t="s">
        <v>2671</v>
      </c>
      <c r="C3624" t="s">
        <v>2672</v>
      </c>
      <c r="D3624" t="s">
        <v>177</v>
      </c>
      <c r="E3624" t="s">
        <v>10950</v>
      </c>
      <c r="F3624" t="s">
        <v>11029</v>
      </c>
      <c r="G3624" t="s">
        <v>992</v>
      </c>
      <c r="H3624" s="17">
        <v>43077</v>
      </c>
      <c r="I3624" s="15">
        <v>2018</v>
      </c>
      <c r="J3624" t="s">
        <v>10634</v>
      </c>
      <c r="K3624" s="5">
        <v>0</v>
      </c>
      <c r="L3624" t="s">
        <v>967</v>
      </c>
      <c r="M3624" t="s">
        <v>985</v>
      </c>
      <c r="N3624" t="s">
        <v>10635</v>
      </c>
      <c r="O3624" t="s">
        <v>796</v>
      </c>
      <c r="P3624" t="s">
        <v>10671</v>
      </c>
      <c r="Q3624" t="s">
        <v>10671</v>
      </c>
      <c r="R3624" t="s">
        <v>739</v>
      </c>
      <c r="S3624" t="s">
        <v>795</v>
      </c>
      <c r="T3624" t="s">
        <v>16570</v>
      </c>
      <c r="U3624" t="s">
        <v>965</v>
      </c>
      <c r="V3624" t="s">
        <v>10638</v>
      </c>
      <c r="W3624" t="s">
        <v>970</v>
      </c>
      <c r="X3624" t="s">
        <v>16573</v>
      </c>
    </row>
    <row r="3625" spans="2:24" ht="11" outlineLevel="1" x14ac:dyDescent="0.15">
      <c r="B3625" t="s">
        <v>2671</v>
      </c>
      <c r="C3625" t="s">
        <v>2672</v>
      </c>
      <c r="D3625" t="s">
        <v>177</v>
      </c>
      <c r="E3625" t="s">
        <v>10989</v>
      </c>
      <c r="F3625" t="s">
        <v>11029</v>
      </c>
      <c r="G3625" t="s">
        <v>992</v>
      </c>
      <c r="H3625" s="17">
        <v>43038</v>
      </c>
      <c r="I3625" s="15">
        <v>2018</v>
      </c>
      <c r="J3625" t="s">
        <v>10634</v>
      </c>
      <c r="K3625" s="5">
        <v>0</v>
      </c>
      <c r="L3625" t="s">
        <v>967</v>
      </c>
      <c r="M3625" t="s">
        <v>985</v>
      </c>
      <c r="N3625" t="s">
        <v>10635</v>
      </c>
      <c r="O3625" t="s">
        <v>796</v>
      </c>
      <c r="P3625" t="s">
        <v>10671</v>
      </c>
      <c r="Q3625" t="s">
        <v>10671</v>
      </c>
      <c r="R3625" t="s">
        <v>739</v>
      </c>
      <c r="S3625" t="s">
        <v>795</v>
      </c>
      <c r="T3625" t="s">
        <v>16570</v>
      </c>
      <c r="U3625" t="s">
        <v>965</v>
      </c>
      <c r="V3625" t="s">
        <v>10638</v>
      </c>
      <c r="W3625" t="s">
        <v>970</v>
      </c>
      <c r="X3625" t="s">
        <v>16574</v>
      </c>
    </row>
    <row r="3626" spans="2:24" ht="11" outlineLevel="1" x14ac:dyDescent="0.15">
      <c r="B3626" t="s">
        <v>2671</v>
      </c>
      <c r="C3626" t="s">
        <v>2672</v>
      </c>
      <c r="D3626" t="s">
        <v>177</v>
      </c>
      <c r="E3626" t="s">
        <v>10905</v>
      </c>
      <c r="F3626" t="s">
        <v>11029</v>
      </c>
      <c r="G3626" t="s">
        <v>992</v>
      </c>
      <c r="H3626" s="17">
        <v>43158</v>
      </c>
      <c r="I3626" s="15">
        <v>2018</v>
      </c>
      <c r="J3626" t="s">
        <v>10634</v>
      </c>
      <c r="K3626" s="5">
        <v>0</v>
      </c>
      <c r="L3626" t="s">
        <v>967</v>
      </c>
      <c r="M3626" t="s">
        <v>985</v>
      </c>
      <c r="N3626" t="s">
        <v>10635</v>
      </c>
      <c r="O3626" t="s">
        <v>796</v>
      </c>
      <c r="P3626" t="s">
        <v>10671</v>
      </c>
      <c r="Q3626" t="s">
        <v>10671</v>
      </c>
      <c r="R3626" t="s">
        <v>739</v>
      </c>
      <c r="S3626" t="s">
        <v>795</v>
      </c>
      <c r="T3626" t="s">
        <v>16570</v>
      </c>
      <c r="U3626" t="s">
        <v>965</v>
      </c>
      <c r="V3626" t="s">
        <v>10638</v>
      </c>
      <c r="W3626" t="s">
        <v>970</v>
      </c>
      <c r="X3626" t="s">
        <v>16575</v>
      </c>
    </row>
    <row r="3627" spans="2:24" ht="11" outlineLevel="1" x14ac:dyDescent="0.15">
      <c r="B3627" t="s">
        <v>2671</v>
      </c>
      <c r="C3627" t="s">
        <v>2672</v>
      </c>
      <c r="D3627" t="s">
        <v>177</v>
      </c>
      <c r="E3627" t="s">
        <v>10956</v>
      </c>
      <c r="F3627" t="s">
        <v>11029</v>
      </c>
      <c r="G3627" t="s">
        <v>992</v>
      </c>
      <c r="H3627" s="17">
        <v>43089</v>
      </c>
      <c r="I3627" s="15">
        <v>2018</v>
      </c>
      <c r="J3627" t="s">
        <v>10634</v>
      </c>
      <c r="K3627" s="5">
        <v>0</v>
      </c>
      <c r="L3627" t="s">
        <v>967</v>
      </c>
      <c r="M3627" t="s">
        <v>985</v>
      </c>
      <c r="N3627" t="s">
        <v>10635</v>
      </c>
      <c r="O3627" t="s">
        <v>796</v>
      </c>
      <c r="P3627" t="s">
        <v>10671</v>
      </c>
      <c r="Q3627" t="s">
        <v>10671</v>
      </c>
      <c r="R3627" t="s">
        <v>739</v>
      </c>
      <c r="S3627" t="s">
        <v>795</v>
      </c>
      <c r="T3627" t="s">
        <v>16570</v>
      </c>
      <c r="U3627" t="s">
        <v>965</v>
      </c>
      <c r="V3627" t="s">
        <v>10638</v>
      </c>
      <c r="W3627" t="s">
        <v>970</v>
      </c>
      <c r="X3627" t="s">
        <v>16576</v>
      </c>
    </row>
    <row r="3628" spans="2:24" ht="11" outlineLevel="1" x14ac:dyDescent="0.15">
      <c r="B3628" t="s">
        <v>2671</v>
      </c>
      <c r="C3628" t="s">
        <v>2672</v>
      </c>
      <c r="D3628" t="s">
        <v>177</v>
      </c>
      <c r="E3628" t="s">
        <v>10908</v>
      </c>
      <c r="F3628" t="s">
        <v>11029</v>
      </c>
      <c r="G3628" t="s">
        <v>992</v>
      </c>
      <c r="H3628" s="17">
        <v>43228</v>
      </c>
      <c r="I3628" s="15">
        <v>2018</v>
      </c>
      <c r="J3628" t="s">
        <v>10634</v>
      </c>
      <c r="K3628" s="5">
        <v>-123440.99</v>
      </c>
      <c r="L3628" t="s">
        <v>967</v>
      </c>
      <c r="M3628" t="s">
        <v>985</v>
      </c>
      <c r="N3628" t="s">
        <v>10635</v>
      </c>
      <c r="O3628" t="s">
        <v>796</v>
      </c>
      <c r="P3628" t="s">
        <v>10671</v>
      </c>
      <c r="Q3628" t="s">
        <v>10671</v>
      </c>
      <c r="R3628" t="s">
        <v>739</v>
      </c>
      <c r="S3628" t="s">
        <v>795</v>
      </c>
      <c r="T3628" t="s">
        <v>16570</v>
      </c>
      <c r="U3628" t="s">
        <v>965</v>
      </c>
      <c r="V3628" t="s">
        <v>10638</v>
      </c>
      <c r="W3628" t="s">
        <v>970</v>
      </c>
      <c r="X3628" t="s">
        <v>16577</v>
      </c>
    </row>
    <row r="3629" spans="2:24" ht="11" outlineLevel="1" x14ac:dyDescent="0.15">
      <c r="B3629" t="s">
        <v>2671</v>
      </c>
      <c r="C3629" t="s">
        <v>2672</v>
      </c>
      <c r="D3629" t="s">
        <v>177</v>
      </c>
      <c r="E3629" t="s">
        <v>10926</v>
      </c>
      <c r="F3629" t="s">
        <v>11029</v>
      </c>
      <c r="G3629" t="s">
        <v>992</v>
      </c>
      <c r="H3629" s="17">
        <v>43125</v>
      </c>
      <c r="I3629" s="15">
        <v>2018</v>
      </c>
      <c r="J3629" t="s">
        <v>10634</v>
      </c>
      <c r="K3629" s="5">
        <v>0</v>
      </c>
      <c r="L3629" t="s">
        <v>967</v>
      </c>
      <c r="M3629" t="s">
        <v>985</v>
      </c>
      <c r="N3629" t="s">
        <v>10635</v>
      </c>
      <c r="O3629" t="s">
        <v>796</v>
      </c>
      <c r="P3629" t="s">
        <v>10671</v>
      </c>
      <c r="Q3629" t="s">
        <v>10671</v>
      </c>
      <c r="R3629" t="s">
        <v>739</v>
      </c>
      <c r="S3629" t="s">
        <v>795</v>
      </c>
      <c r="T3629" t="s">
        <v>16570</v>
      </c>
      <c r="U3629" t="s">
        <v>965</v>
      </c>
      <c r="V3629" t="s">
        <v>10638</v>
      </c>
      <c r="W3629" t="s">
        <v>970</v>
      </c>
      <c r="X3629" t="s">
        <v>16578</v>
      </c>
    </row>
    <row r="3630" spans="2:24" ht="11" outlineLevel="1" x14ac:dyDescent="0.15">
      <c r="B3630" t="s">
        <v>2671</v>
      </c>
      <c r="C3630" t="s">
        <v>2672</v>
      </c>
      <c r="D3630" t="s">
        <v>177</v>
      </c>
      <c r="E3630" t="s">
        <v>10923</v>
      </c>
      <c r="F3630" t="s">
        <v>11029</v>
      </c>
      <c r="G3630" t="s">
        <v>992</v>
      </c>
      <c r="H3630" s="17">
        <v>43108</v>
      </c>
      <c r="I3630" s="15">
        <v>2018</v>
      </c>
      <c r="J3630" t="s">
        <v>10634</v>
      </c>
      <c r="K3630" s="5">
        <v>0</v>
      </c>
      <c r="L3630" t="s">
        <v>967</v>
      </c>
      <c r="M3630" t="s">
        <v>985</v>
      </c>
      <c r="N3630" t="s">
        <v>10635</v>
      </c>
      <c r="O3630" t="s">
        <v>796</v>
      </c>
      <c r="P3630" t="s">
        <v>10671</v>
      </c>
      <c r="Q3630" t="s">
        <v>10671</v>
      </c>
      <c r="R3630" t="s">
        <v>739</v>
      </c>
      <c r="S3630" t="s">
        <v>795</v>
      </c>
      <c r="T3630" t="s">
        <v>16570</v>
      </c>
      <c r="U3630" t="s">
        <v>965</v>
      </c>
      <c r="V3630" t="s">
        <v>10638</v>
      </c>
      <c r="W3630" t="s">
        <v>970</v>
      </c>
      <c r="X3630" t="s">
        <v>16579</v>
      </c>
    </row>
    <row r="3631" spans="2:24" ht="11" outlineLevel="1" x14ac:dyDescent="0.15">
      <c r="B3631" t="s">
        <v>2671</v>
      </c>
      <c r="C3631" t="s">
        <v>2672</v>
      </c>
      <c r="D3631" t="s">
        <v>177</v>
      </c>
      <c r="E3631" t="s">
        <v>10649</v>
      </c>
      <c r="F3631" t="s">
        <v>11029</v>
      </c>
      <c r="G3631" t="s">
        <v>992</v>
      </c>
      <c r="H3631" s="17">
        <v>42943</v>
      </c>
      <c r="I3631" s="15">
        <v>2017</v>
      </c>
      <c r="J3631" t="s">
        <v>10634</v>
      </c>
      <c r="K3631" s="5">
        <v>699989</v>
      </c>
      <c r="L3631" t="s">
        <v>967</v>
      </c>
      <c r="M3631" t="s">
        <v>985</v>
      </c>
      <c r="N3631" t="s">
        <v>10635</v>
      </c>
      <c r="O3631" t="s">
        <v>796</v>
      </c>
      <c r="P3631" t="s">
        <v>10671</v>
      </c>
      <c r="Q3631" t="s">
        <v>10671</v>
      </c>
      <c r="R3631" t="s">
        <v>739</v>
      </c>
      <c r="S3631" t="s">
        <v>795</v>
      </c>
      <c r="T3631" t="s">
        <v>16570</v>
      </c>
      <c r="U3631" t="s">
        <v>965</v>
      </c>
      <c r="V3631" t="s">
        <v>10638</v>
      </c>
      <c r="W3631" t="s">
        <v>970</v>
      </c>
      <c r="X3631" t="s">
        <v>16580</v>
      </c>
    </row>
    <row r="3632" spans="2:24" ht="11" outlineLevel="1" x14ac:dyDescent="0.15">
      <c r="B3632" t="s">
        <v>2671</v>
      </c>
      <c r="C3632" t="s">
        <v>2672</v>
      </c>
      <c r="D3632" t="s">
        <v>177</v>
      </c>
      <c r="E3632" t="s">
        <v>10889</v>
      </c>
      <c r="F3632" t="s">
        <v>11029</v>
      </c>
      <c r="G3632" t="s">
        <v>992</v>
      </c>
      <c r="H3632" s="17">
        <v>43111</v>
      </c>
      <c r="I3632" s="15">
        <v>2018</v>
      </c>
      <c r="J3632" t="s">
        <v>10634</v>
      </c>
      <c r="K3632" s="5">
        <v>0</v>
      </c>
      <c r="L3632" t="s">
        <v>967</v>
      </c>
      <c r="M3632" t="s">
        <v>985</v>
      </c>
      <c r="N3632" t="s">
        <v>10635</v>
      </c>
      <c r="O3632" t="s">
        <v>796</v>
      </c>
      <c r="P3632" t="s">
        <v>10671</v>
      </c>
      <c r="Q3632" t="s">
        <v>10671</v>
      </c>
      <c r="R3632" t="s">
        <v>739</v>
      </c>
      <c r="S3632" t="s">
        <v>795</v>
      </c>
      <c r="T3632" t="s">
        <v>16570</v>
      </c>
      <c r="U3632" t="s">
        <v>965</v>
      </c>
      <c r="V3632" t="s">
        <v>10638</v>
      </c>
      <c r="W3632" t="s">
        <v>970</v>
      </c>
      <c r="X3632" t="s">
        <v>16581</v>
      </c>
    </row>
    <row r="3633" spans="2:24" ht="11" outlineLevel="1" x14ac:dyDescent="0.15">
      <c r="B3633" t="s">
        <v>2674</v>
      </c>
      <c r="C3633" t="s">
        <v>2675</v>
      </c>
      <c r="D3633" t="s">
        <v>177</v>
      </c>
      <c r="E3633" t="s">
        <v>10989</v>
      </c>
      <c r="F3633" t="s">
        <v>11029</v>
      </c>
      <c r="G3633" t="s">
        <v>992</v>
      </c>
      <c r="H3633" s="17">
        <v>42696</v>
      </c>
      <c r="I3633" s="15">
        <v>2017</v>
      </c>
      <c r="J3633" t="s">
        <v>10634</v>
      </c>
      <c r="K3633" s="5">
        <v>0</v>
      </c>
      <c r="L3633" t="s">
        <v>967</v>
      </c>
      <c r="M3633" t="s">
        <v>985</v>
      </c>
      <c r="N3633" t="s">
        <v>10635</v>
      </c>
      <c r="O3633" t="s">
        <v>796</v>
      </c>
      <c r="P3633" t="s">
        <v>10671</v>
      </c>
      <c r="Q3633" t="s">
        <v>10671</v>
      </c>
      <c r="R3633" t="s">
        <v>739</v>
      </c>
      <c r="S3633" t="s">
        <v>795</v>
      </c>
      <c r="T3633" t="s">
        <v>16582</v>
      </c>
      <c r="U3633" t="s">
        <v>965</v>
      </c>
      <c r="V3633" t="s">
        <v>10638</v>
      </c>
      <c r="W3633" t="s">
        <v>970</v>
      </c>
      <c r="X3633" t="s">
        <v>16583</v>
      </c>
    </row>
    <row r="3634" spans="2:24" ht="11" outlineLevel="1" x14ac:dyDescent="0.15">
      <c r="B3634" t="s">
        <v>2674</v>
      </c>
      <c r="C3634" t="s">
        <v>2675</v>
      </c>
      <c r="D3634" t="s">
        <v>177</v>
      </c>
      <c r="E3634" t="s">
        <v>10649</v>
      </c>
      <c r="F3634" t="s">
        <v>11029</v>
      </c>
      <c r="G3634" t="s">
        <v>992</v>
      </c>
      <c r="H3634" s="17">
        <v>42636</v>
      </c>
      <c r="I3634" s="15">
        <v>2016</v>
      </c>
      <c r="J3634" t="s">
        <v>10634</v>
      </c>
      <c r="K3634" s="5">
        <v>672801</v>
      </c>
      <c r="L3634" t="s">
        <v>967</v>
      </c>
      <c r="M3634" t="s">
        <v>985</v>
      </c>
      <c r="N3634" t="s">
        <v>10635</v>
      </c>
      <c r="O3634" t="s">
        <v>796</v>
      </c>
      <c r="P3634" t="s">
        <v>10671</v>
      </c>
      <c r="Q3634" t="s">
        <v>11052</v>
      </c>
      <c r="R3634" t="s">
        <v>739</v>
      </c>
      <c r="S3634" t="s">
        <v>795</v>
      </c>
      <c r="T3634" t="s">
        <v>16584</v>
      </c>
      <c r="U3634" t="s">
        <v>965</v>
      </c>
      <c r="V3634" t="s">
        <v>10638</v>
      </c>
      <c r="W3634" t="s">
        <v>970</v>
      </c>
      <c r="X3634" t="s">
        <v>16585</v>
      </c>
    </row>
    <row r="3635" spans="2:24" ht="11" outlineLevel="1" x14ac:dyDescent="0.15">
      <c r="B3635" t="s">
        <v>2674</v>
      </c>
      <c r="C3635" t="s">
        <v>2675</v>
      </c>
      <c r="D3635" t="s">
        <v>177</v>
      </c>
      <c r="E3635" t="s">
        <v>10950</v>
      </c>
      <c r="F3635" t="s">
        <v>11029</v>
      </c>
      <c r="G3635" t="s">
        <v>992</v>
      </c>
      <c r="H3635" s="17">
        <v>42758</v>
      </c>
      <c r="I3635" s="15">
        <v>2017</v>
      </c>
      <c r="J3635" t="s">
        <v>10634</v>
      </c>
      <c r="K3635" s="5">
        <v>0</v>
      </c>
      <c r="L3635" t="s">
        <v>967</v>
      </c>
      <c r="M3635" t="s">
        <v>985</v>
      </c>
      <c r="N3635" t="s">
        <v>10635</v>
      </c>
      <c r="O3635" t="s">
        <v>796</v>
      </c>
      <c r="P3635" t="s">
        <v>10671</v>
      </c>
      <c r="Q3635" t="s">
        <v>10671</v>
      </c>
      <c r="R3635" t="s">
        <v>739</v>
      </c>
      <c r="S3635" t="s">
        <v>795</v>
      </c>
      <c r="T3635" t="s">
        <v>16586</v>
      </c>
      <c r="U3635" t="s">
        <v>965</v>
      </c>
      <c r="V3635" t="s">
        <v>10638</v>
      </c>
      <c r="W3635" t="s">
        <v>970</v>
      </c>
      <c r="X3635" t="s">
        <v>16587</v>
      </c>
    </row>
    <row r="3636" spans="2:24" ht="11" outlineLevel="1" x14ac:dyDescent="0.15">
      <c r="B3636" t="s">
        <v>2674</v>
      </c>
      <c r="C3636" t="s">
        <v>2675</v>
      </c>
      <c r="D3636" t="s">
        <v>177</v>
      </c>
      <c r="E3636" t="s">
        <v>10923</v>
      </c>
      <c r="F3636" t="s">
        <v>11029</v>
      </c>
      <c r="G3636" t="s">
        <v>992</v>
      </c>
      <c r="H3636" s="17">
        <v>42887</v>
      </c>
      <c r="I3636" s="15">
        <v>2017</v>
      </c>
      <c r="J3636" t="s">
        <v>10634</v>
      </c>
      <c r="K3636" s="5">
        <v>-99520.58</v>
      </c>
      <c r="L3636" t="s">
        <v>967</v>
      </c>
      <c r="M3636" t="s">
        <v>985</v>
      </c>
      <c r="N3636" t="s">
        <v>10635</v>
      </c>
      <c r="O3636" t="s">
        <v>796</v>
      </c>
      <c r="P3636" t="s">
        <v>10671</v>
      </c>
      <c r="Q3636" t="s">
        <v>10671</v>
      </c>
      <c r="R3636" t="s">
        <v>739</v>
      </c>
      <c r="S3636" t="s">
        <v>795</v>
      </c>
      <c r="T3636" t="s">
        <v>16588</v>
      </c>
      <c r="U3636" t="s">
        <v>965</v>
      </c>
      <c r="V3636" t="s">
        <v>10638</v>
      </c>
      <c r="W3636" t="s">
        <v>970</v>
      </c>
      <c r="X3636" t="s">
        <v>16589</v>
      </c>
    </row>
    <row r="3637" spans="2:24" ht="11" outlineLevel="1" x14ac:dyDescent="0.15">
      <c r="B3637" t="s">
        <v>2674</v>
      </c>
      <c r="C3637" t="s">
        <v>2675</v>
      </c>
      <c r="D3637" t="s">
        <v>177</v>
      </c>
      <c r="E3637" t="s">
        <v>10956</v>
      </c>
      <c r="F3637" t="s">
        <v>11029</v>
      </c>
      <c r="G3637" t="s">
        <v>992</v>
      </c>
      <c r="H3637" s="17">
        <v>42802</v>
      </c>
      <c r="I3637" s="15">
        <v>2017</v>
      </c>
      <c r="J3637" t="s">
        <v>10634</v>
      </c>
      <c r="K3637" s="5">
        <v>0</v>
      </c>
      <c r="L3637" t="s">
        <v>967</v>
      </c>
      <c r="M3637" t="s">
        <v>985</v>
      </c>
      <c r="N3637" t="s">
        <v>10635</v>
      </c>
      <c r="O3637" t="s">
        <v>796</v>
      </c>
      <c r="P3637" t="s">
        <v>10671</v>
      </c>
      <c r="Q3637" t="s">
        <v>10671</v>
      </c>
      <c r="R3637" t="s">
        <v>739</v>
      </c>
      <c r="S3637" t="s">
        <v>795</v>
      </c>
      <c r="T3637" t="s">
        <v>16590</v>
      </c>
      <c r="U3637" t="s">
        <v>965</v>
      </c>
      <c r="V3637" t="s">
        <v>10638</v>
      </c>
      <c r="W3637" t="s">
        <v>970</v>
      </c>
      <c r="X3637" t="s">
        <v>16591</v>
      </c>
    </row>
    <row r="3638" spans="2:24" ht="11" outlineLevel="1" x14ac:dyDescent="0.15">
      <c r="B3638" t="s">
        <v>2677</v>
      </c>
      <c r="C3638" t="s">
        <v>2678</v>
      </c>
      <c r="D3638" t="s">
        <v>238</v>
      </c>
      <c r="E3638" t="s">
        <v>10652</v>
      </c>
      <c r="F3638" t="s">
        <v>15827</v>
      </c>
      <c r="G3638" t="s">
        <v>2293</v>
      </c>
      <c r="H3638" s="17">
        <v>45364</v>
      </c>
      <c r="I3638" s="15">
        <v>2024</v>
      </c>
      <c r="J3638" t="s">
        <v>10634</v>
      </c>
      <c r="K3638" s="5">
        <v>-183.62</v>
      </c>
      <c r="L3638" t="s">
        <v>967</v>
      </c>
      <c r="M3638" t="s">
        <v>985</v>
      </c>
      <c r="N3638" t="s">
        <v>10635</v>
      </c>
      <c r="O3638" t="s">
        <v>818</v>
      </c>
      <c r="P3638" t="s">
        <v>11434</v>
      </c>
      <c r="Q3638" t="s">
        <v>11435</v>
      </c>
      <c r="R3638" t="s">
        <v>740</v>
      </c>
      <c r="S3638" t="s">
        <v>795</v>
      </c>
      <c r="T3638" t="s">
        <v>16592</v>
      </c>
      <c r="U3638" t="s">
        <v>965</v>
      </c>
      <c r="V3638" t="s">
        <v>10638</v>
      </c>
      <c r="W3638" t="s">
        <v>970</v>
      </c>
      <c r="X3638" t="s">
        <v>16593</v>
      </c>
    </row>
    <row r="3639" spans="2:24" ht="11" outlineLevel="1" x14ac:dyDescent="0.15">
      <c r="B3639" t="s">
        <v>2677</v>
      </c>
      <c r="C3639" t="s">
        <v>2678</v>
      </c>
      <c r="D3639" t="s">
        <v>238</v>
      </c>
      <c r="E3639" t="s">
        <v>10649</v>
      </c>
      <c r="F3639" t="s">
        <v>15827</v>
      </c>
      <c r="G3639" t="s">
        <v>2293</v>
      </c>
      <c r="H3639" s="17">
        <v>44925</v>
      </c>
      <c r="I3639" s="15">
        <v>2023</v>
      </c>
      <c r="J3639" t="s">
        <v>10634</v>
      </c>
      <c r="K3639" s="5">
        <v>572000</v>
      </c>
      <c r="L3639" t="s">
        <v>967</v>
      </c>
      <c r="M3639" t="s">
        <v>985</v>
      </c>
      <c r="N3639" t="s">
        <v>10635</v>
      </c>
      <c r="O3639" t="s">
        <v>818</v>
      </c>
      <c r="P3639" t="s">
        <v>11434</v>
      </c>
      <c r="R3639" t="s">
        <v>740</v>
      </c>
      <c r="S3639" t="s">
        <v>795</v>
      </c>
      <c r="T3639" t="s">
        <v>16592</v>
      </c>
      <c r="U3639" t="s">
        <v>965</v>
      </c>
      <c r="V3639" t="s">
        <v>10638</v>
      </c>
      <c r="W3639" t="s">
        <v>970</v>
      </c>
      <c r="X3639" t="s">
        <v>16594</v>
      </c>
    </row>
    <row r="3640" spans="2:24" ht="11" outlineLevel="1" x14ac:dyDescent="0.15">
      <c r="B3640" t="s">
        <v>2680</v>
      </c>
      <c r="C3640" t="s">
        <v>2681</v>
      </c>
      <c r="D3640" t="s">
        <v>2682</v>
      </c>
      <c r="E3640" t="s">
        <v>10643</v>
      </c>
      <c r="F3640" t="s">
        <v>660</v>
      </c>
      <c r="G3640" t="s">
        <v>1702</v>
      </c>
      <c r="H3640" s="17">
        <v>45042</v>
      </c>
      <c r="I3640" s="15">
        <v>2023</v>
      </c>
      <c r="J3640" t="s">
        <v>10634</v>
      </c>
      <c r="K3640" s="5">
        <v>197765</v>
      </c>
      <c r="L3640" t="s">
        <v>967</v>
      </c>
      <c r="M3640" t="s">
        <v>985</v>
      </c>
      <c r="N3640" t="s">
        <v>10635</v>
      </c>
      <c r="O3640" t="s">
        <v>825</v>
      </c>
      <c r="P3640" t="s">
        <v>12086</v>
      </c>
      <c r="R3640" t="s">
        <v>740</v>
      </c>
      <c r="S3640" t="s">
        <v>795</v>
      </c>
      <c r="T3640" t="s">
        <v>16595</v>
      </c>
      <c r="U3640" t="s">
        <v>965</v>
      </c>
      <c r="V3640" t="s">
        <v>10638</v>
      </c>
      <c r="W3640" t="s">
        <v>970</v>
      </c>
      <c r="X3640" t="s">
        <v>16596</v>
      </c>
    </row>
    <row r="3641" spans="2:24" ht="11" outlineLevel="1" x14ac:dyDescent="0.15">
      <c r="B3641" t="s">
        <v>2680</v>
      </c>
      <c r="C3641" t="s">
        <v>2681</v>
      </c>
      <c r="D3641" t="s">
        <v>2682</v>
      </c>
      <c r="E3641" t="s">
        <v>10649</v>
      </c>
      <c r="F3641" t="s">
        <v>660</v>
      </c>
      <c r="G3641" t="s">
        <v>1702</v>
      </c>
      <c r="H3641" s="17">
        <v>44867</v>
      </c>
      <c r="I3641" s="15">
        <v>2023</v>
      </c>
      <c r="J3641" t="s">
        <v>10634</v>
      </c>
      <c r="K3641" s="5">
        <v>545168</v>
      </c>
      <c r="L3641" t="s">
        <v>967</v>
      </c>
      <c r="M3641" t="s">
        <v>985</v>
      </c>
      <c r="N3641" t="s">
        <v>10635</v>
      </c>
      <c r="O3641" t="s">
        <v>825</v>
      </c>
      <c r="P3641" t="s">
        <v>12086</v>
      </c>
      <c r="R3641" t="s">
        <v>740</v>
      </c>
      <c r="S3641" t="s">
        <v>795</v>
      </c>
      <c r="T3641" t="s">
        <v>16597</v>
      </c>
      <c r="U3641" t="s">
        <v>965</v>
      </c>
      <c r="V3641" t="s">
        <v>10638</v>
      </c>
      <c r="W3641" t="s">
        <v>970</v>
      </c>
      <c r="X3641" t="s">
        <v>16598</v>
      </c>
    </row>
    <row r="3642" spans="2:24" ht="11" outlineLevel="1" x14ac:dyDescent="0.15">
      <c r="B3642" t="s">
        <v>2680</v>
      </c>
      <c r="C3642" t="s">
        <v>2681</v>
      </c>
      <c r="D3642" t="s">
        <v>2682</v>
      </c>
      <c r="E3642" t="s">
        <v>10664</v>
      </c>
      <c r="F3642" t="s">
        <v>660</v>
      </c>
      <c r="G3642" t="s">
        <v>1702</v>
      </c>
      <c r="H3642" s="17">
        <v>45030</v>
      </c>
      <c r="I3642" s="15">
        <v>2023</v>
      </c>
      <c r="J3642" t="s">
        <v>10634</v>
      </c>
      <c r="K3642" s="5">
        <v>-233926</v>
      </c>
      <c r="L3642" t="s">
        <v>967</v>
      </c>
      <c r="M3642" t="s">
        <v>985</v>
      </c>
      <c r="N3642" t="s">
        <v>10635</v>
      </c>
      <c r="O3642" t="s">
        <v>825</v>
      </c>
      <c r="P3642" t="s">
        <v>12086</v>
      </c>
      <c r="R3642" t="s">
        <v>740</v>
      </c>
      <c r="S3642" t="s">
        <v>795</v>
      </c>
      <c r="T3642" t="s">
        <v>16599</v>
      </c>
      <c r="U3642" t="s">
        <v>965</v>
      </c>
      <c r="V3642" t="s">
        <v>10638</v>
      </c>
      <c r="W3642" t="s">
        <v>970</v>
      </c>
      <c r="X3642" t="s">
        <v>16600</v>
      </c>
    </row>
    <row r="3643" spans="2:24" ht="11" outlineLevel="1" x14ac:dyDescent="0.15">
      <c r="B3643" t="s">
        <v>2680</v>
      </c>
      <c r="C3643" t="s">
        <v>2681</v>
      </c>
      <c r="D3643" t="s">
        <v>2682</v>
      </c>
      <c r="E3643" t="s">
        <v>10652</v>
      </c>
      <c r="F3643" t="s">
        <v>660</v>
      </c>
      <c r="G3643" t="s">
        <v>1702</v>
      </c>
      <c r="H3643" s="17">
        <v>45030</v>
      </c>
      <c r="I3643" s="15">
        <v>2023</v>
      </c>
      <c r="J3643" t="s">
        <v>10634</v>
      </c>
      <c r="K3643" s="5">
        <v>62000</v>
      </c>
      <c r="L3643" t="s">
        <v>967</v>
      </c>
      <c r="M3643" t="s">
        <v>985</v>
      </c>
      <c r="N3643" t="s">
        <v>10635</v>
      </c>
      <c r="O3643" t="s">
        <v>825</v>
      </c>
      <c r="P3643" t="s">
        <v>12086</v>
      </c>
      <c r="R3643" t="s">
        <v>740</v>
      </c>
      <c r="S3643" t="s">
        <v>795</v>
      </c>
      <c r="T3643" t="s">
        <v>16601</v>
      </c>
      <c r="U3643" t="s">
        <v>965</v>
      </c>
      <c r="V3643" t="s">
        <v>10638</v>
      </c>
      <c r="W3643" t="s">
        <v>970</v>
      </c>
      <c r="X3643" t="s">
        <v>16602</v>
      </c>
    </row>
    <row r="3644" spans="2:24" ht="11" outlineLevel="1" x14ac:dyDescent="0.15">
      <c r="B3644" t="s">
        <v>2684</v>
      </c>
      <c r="C3644" t="s">
        <v>1649</v>
      </c>
      <c r="D3644" t="s">
        <v>179</v>
      </c>
      <c r="E3644" t="s">
        <v>10989</v>
      </c>
      <c r="F3644" t="s">
        <v>12674</v>
      </c>
      <c r="G3644" t="s">
        <v>1299</v>
      </c>
      <c r="H3644" s="17">
        <v>42788</v>
      </c>
      <c r="I3644" s="15">
        <v>2017</v>
      </c>
      <c r="J3644" t="s">
        <v>10634</v>
      </c>
      <c r="K3644" s="5">
        <v>0</v>
      </c>
      <c r="L3644" t="s">
        <v>967</v>
      </c>
      <c r="M3644" t="s">
        <v>985</v>
      </c>
      <c r="N3644" t="s">
        <v>10635</v>
      </c>
      <c r="O3644" t="s">
        <v>818</v>
      </c>
      <c r="P3644" t="s">
        <v>10671</v>
      </c>
      <c r="Q3644" t="s">
        <v>10671</v>
      </c>
      <c r="R3644" t="s">
        <v>755</v>
      </c>
      <c r="S3644" t="s">
        <v>795</v>
      </c>
      <c r="T3644" t="s">
        <v>14125</v>
      </c>
      <c r="U3644" t="s">
        <v>965</v>
      </c>
      <c r="V3644" t="s">
        <v>10638</v>
      </c>
      <c r="W3644" t="s">
        <v>970</v>
      </c>
      <c r="X3644" t="s">
        <v>16603</v>
      </c>
    </row>
    <row r="3645" spans="2:24" ht="11" outlineLevel="1" x14ac:dyDescent="0.15">
      <c r="B3645" t="s">
        <v>2684</v>
      </c>
      <c r="C3645" t="s">
        <v>1649</v>
      </c>
      <c r="D3645" t="s">
        <v>179</v>
      </c>
      <c r="E3645" t="s">
        <v>10889</v>
      </c>
      <c r="F3645" t="s">
        <v>12674</v>
      </c>
      <c r="G3645" t="s">
        <v>1299</v>
      </c>
      <c r="H3645" s="17">
        <v>42935</v>
      </c>
      <c r="I3645" s="15">
        <v>2017</v>
      </c>
      <c r="J3645" t="s">
        <v>10634</v>
      </c>
      <c r="K3645" s="5">
        <v>-17247.04</v>
      </c>
      <c r="L3645" t="s">
        <v>967</v>
      </c>
      <c r="M3645" t="s">
        <v>985</v>
      </c>
      <c r="N3645" t="s">
        <v>10635</v>
      </c>
      <c r="O3645" t="s">
        <v>818</v>
      </c>
      <c r="P3645" t="s">
        <v>10671</v>
      </c>
      <c r="Q3645" t="s">
        <v>10671</v>
      </c>
      <c r="R3645" t="s">
        <v>755</v>
      </c>
      <c r="S3645" t="s">
        <v>795</v>
      </c>
      <c r="T3645" t="s">
        <v>14125</v>
      </c>
      <c r="U3645" t="s">
        <v>965</v>
      </c>
      <c r="V3645" t="s">
        <v>10638</v>
      </c>
      <c r="W3645" t="s">
        <v>970</v>
      </c>
      <c r="X3645" t="s">
        <v>16604</v>
      </c>
    </row>
    <row r="3646" spans="2:24" ht="11" outlineLevel="1" x14ac:dyDescent="0.15">
      <c r="B3646" t="s">
        <v>2684</v>
      </c>
      <c r="C3646" t="s">
        <v>1649</v>
      </c>
      <c r="D3646" t="s">
        <v>179</v>
      </c>
      <c r="E3646" t="s">
        <v>10950</v>
      </c>
      <c r="F3646" t="s">
        <v>12674</v>
      </c>
      <c r="G3646" t="s">
        <v>1299</v>
      </c>
      <c r="H3646" s="17">
        <v>42839</v>
      </c>
      <c r="I3646" s="15">
        <v>2017</v>
      </c>
      <c r="J3646" t="s">
        <v>10634</v>
      </c>
      <c r="K3646" s="5">
        <v>0</v>
      </c>
      <c r="L3646" t="s">
        <v>967</v>
      </c>
      <c r="M3646" t="s">
        <v>985</v>
      </c>
      <c r="N3646" t="s">
        <v>10635</v>
      </c>
      <c r="O3646" t="s">
        <v>818</v>
      </c>
      <c r="P3646" t="s">
        <v>10671</v>
      </c>
      <c r="Q3646" t="s">
        <v>10671</v>
      </c>
      <c r="R3646" t="s">
        <v>755</v>
      </c>
      <c r="S3646" t="s">
        <v>795</v>
      </c>
      <c r="T3646" t="s">
        <v>14125</v>
      </c>
      <c r="U3646" t="s">
        <v>965</v>
      </c>
      <c r="V3646" t="s">
        <v>10638</v>
      </c>
      <c r="W3646" t="s">
        <v>970</v>
      </c>
      <c r="X3646" t="s">
        <v>16605</v>
      </c>
    </row>
    <row r="3647" spans="2:24" ht="11" outlineLevel="1" x14ac:dyDescent="0.15">
      <c r="B3647" t="s">
        <v>2684</v>
      </c>
      <c r="C3647" t="s">
        <v>1649</v>
      </c>
      <c r="D3647" t="s">
        <v>179</v>
      </c>
      <c r="E3647" t="s">
        <v>10956</v>
      </c>
      <c r="F3647" t="s">
        <v>12674</v>
      </c>
      <c r="G3647" t="s">
        <v>1299</v>
      </c>
      <c r="H3647" s="17">
        <v>42843</v>
      </c>
      <c r="I3647" s="15">
        <v>2017</v>
      </c>
      <c r="J3647" t="s">
        <v>10634</v>
      </c>
      <c r="K3647" s="5">
        <v>0</v>
      </c>
      <c r="L3647" t="s">
        <v>967</v>
      </c>
      <c r="M3647" t="s">
        <v>985</v>
      </c>
      <c r="N3647" t="s">
        <v>10635</v>
      </c>
      <c r="O3647" t="s">
        <v>818</v>
      </c>
      <c r="P3647" t="s">
        <v>10671</v>
      </c>
      <c r="Q3647" t="s">
        <v>10671</v>
      </c>
      <c r="R3647" t="s">
        <v>755</v>
      </c>
      <c r="S3647" t="s">
        <v>795</v>
      </c>
      <c r="T3647" t="s">
        <v>14125</v>
      </c>
      <c r="U3647" t="s">
        <v>965</v>
      </c>
      <c r="V3647" t="s">
        <v>10638</v>
      </c>
      <c r="W3647" t="s">
        <v>970</v>
      </c>
      <c r="X3647" t="s">
        <v>16606</v>
      </c>
    </row>
    <row r="3648" spans="2:24" ht="11" outlineLevel="1" x14ac:dyDescent="0.15">
      <c r="B3648" t="s">
        <v>2684</v>
      </c>
      <c r="C3648" t="s">
        <v>1649</v>
      </c>
      <c r="D3648" t="s">
        <v>179</v>
      </c>
      <c r="E3648" t="s">
        <v>10649</v>
      </c>
      <c r="F3648" t="s">
        <v>12674</v>
      </c>
      <c r="G3648" t="s">
        <v>1299</v>
      </c>
      <c r="H3648" s="17">
        <v>42772</v>
      </c>
      <c r="I3648" s="15">
        <v>2017</v>
      </c>
      <c r="J3648" t="s">
        <v>10634</v>
      </c>
      <c r="K3648" s="5">
        <v>588171</v>
      </c>
      <c r="L3648" t="s">
        <v>967</v>
      </c>
      <c r="M3648" t="s">
        <v>985</v>
      </c>
      <c r="N3648" t="s">
        <v>10635</v>
      </c>
      <c r="O3648" t="s">
        <v>818</v>
      </c>
      <c r="P3648" t="s">
        <v>10671</v>
      </c>
      <c r="Q3648" t="s">
        <v>10671</v>
      </c>
      <c r="R3648" t="s">
        <v>755</v>
      </c>
      <c r="S3648" t="s">
        <v>795</v>
      </c>
      <c r="T3648" t="s">
        <v>16607</v>
      </c>
      <c r="U3648" t="s">
        <v>965</v>
      </c>
      <c r="V3648" t="s">
        <v>10638</v>
      </c>
      <c r="W3648" t="s">
        <v>970</v>
      </c>
      <c r="X3648" t="s">
        <v>16608</v>
      </c>
    </row>
    <row r="3649" spans="2:24" ht="11" outlineLevel="1" x14ac:dyDescent="0.15">
      <c r="B3649" t="s">
        <v>2684</v>
      </c>
      <c r="C3649" t="s">
        <v>1649</v>
      </c>
      <c r="D3649" t="s">
        <v>179</v>
      </c>
      <c r="E3649" t="s">
        <v>10923</v>
      </c>
      <c r="F3649" t="s">
        <v>12674</v>
      </c>
      <c r="G3649" t="s">
        <v>1299</v>
      </c>
      <c r="H3649" s="17">
        <v>42893</v>
      </c>
      <c r="I3649" s="15">
        <v>2017</v>
      </c>
      <c r="J3649" t="s">
        <v>10634</v>
      </c>
      <c r="K3649" s="5">
        <v>0</v>
      </c>
      <c r="L3649" t="s">
        <v>967</v>
      </c>
      <c r="M3649" t="s">
        <v>985</v>
      </c>
      <c r="N3649" t="s">
        <v>10635</v>
      </c>
      <c r="O3649" t="s">
        <v>818</v>
      </c>
      <c r="P3649" t="s">
        <v>10671</v>
      </c>
      <c r="Q3649" t="s">
        <v>10671</v>
      </c>
      <c r="R3649" t="s">
        <v>755</v>
      </c>
      <c r="S3649" t="s">
        <v>795</v>
      </c>
      <c r="T3649" t="s">
        <v>14125</v>
      </c>
      <c r="U3649" t="s">
        <v>965</v>
      </c>
      <c r="V3649" t="s">
        <v>10638</v>
      </c>
      <c r="W3649" t="s">
        <v>970</v>
      </c>
      <c r="X3649" t="s">
        <v>16609</v>
      </c>
    </row>
    <row r="3650" spans="2:24" ht="11" outlineLevel="1" x14ac:dyDescent="0.15">
      <c r="B3650" t="s">
        <v>2686</v>
      </c>
      <c r="C3650" t="s">
        <v>2687</v>
      </c>
      <c r="D3650" t="s">
        <v>186</v>
      </c>
      <c r="E3650" t="s">
        <v>10649</v>
      </c>
      <c r="F3650" t="s">
        <v>604</v>
      </c>
      <c r="G3650" t="s">
        <v>1088</v>
      </c>
      <c r="H3650" s="17">
        <v>43355</v>
      </c>
      <c r="I3650" s="15">
        <v>2018</v>
      </c>
      <c r="J3650" t="s">
        <v>10634</v>
      </c>
      <c r="K3650" s="5">
        <v>761690</v>
      </c>
      <c r="L3650" t="s">
        <v>967</v>
      </c>
      <c r="M3650" t="s">
        <v>985</v>
      </c>
      <c r="N3650" t="s">
        <v>10635</v>
      </c>
      <c r="O3650" t="s">
        <v>818</v>
      </c>
      <c r="P3650" t="s">
        <v>10671</v>
      </c>
      <c r="Q3650" t="s">
        <v>10671</v>
      </c>
      <c r="R3650" t="s">
        <v>739</v>
      </c>
      <c r="S3650" t="s">
        <v>795</v>
      </c>
      <c r="T3650" t="s">
        <v>16610</v>
      </c>
      <c r="U3650" t="s">
        <v>965</v>
      </c>
      <c r="V3650" t="s">
        <v>10638</v>
      </c>
      <c r="W3650" t="s">
        <v>970</v>
      </c>
      <c r="X3650" t="s">
        <v>16611</v>
      </c>
    </row>
    <row r="3651" spans="2:24" ht="11" outlineLevel="1" x14ac:dyDescent="0.15">
      <c r="B3651" t="s">
        <v>2686</v>
      </c>
      <c r="C3651" t="s">
        <v>2687</v>
      </c>
      <c r="D3651" t="s">
        <v>186</v>
      </c>
      <c r="E3651" t="s">
        <v>10632</v>
      </c>
      <c r="F3651" t="s">
        <v>604</v>
      </c>
      <c r="G3651" t="s">
        <v>1088</v>
      </c>
      <c r="H3651" s="17">
        <v>43531</v>
      </c>
      <c r="I3651" s="15">
        <v>2019</v>
      </c>
      <c r="J3651" t="s">
        <v>10634</v>
      </c>
      <c r="K3651" s="5">
        <v>0</v>
      </c>
      <c r="L3651" t="s">
        <v>967</v>
      </c>
      <c r="M3651" t="s">
        <v>985</v>
      </c>
      <c r="N3651" t="s">
        <v>10635</v>
      </c>
      <c r="O3651" t="s">
        <v>818</v>
      </c>
      <c r="P3651" t="s">
        <v>10671</v>
      </c>
      <c r="Q3651" t="s">
        <v>10671</v>
      </c>
      <c r="R3651" t="s">
        <v>739</v>
      </c>
      <c r="S3651" t="s">
        <v>795</v>
      </c>
      <c r="T3651" t="s">
        <v>16610</v>
      </c>
      <c r="U3651" t="s">
        <v>965</v>
      </c>
      <c r="V3651" t="s">
        <v>10638</v>
      </c>
      <c r="W3651" t="s">
        <v>970</v>
      </c>
      <c r="X3651" t="s">
        <v>16612</v>
      </c>
    </row>
    <row r="3652" spans="2:24" ht="11" outlineLevel="1" x14ac:dyDescent="0.15">
      <c r="B3652" t="s">
        <v>2686</v>
      </c>
      <c r="C3652" t="s">
        <v>2687</v>
      </c>
      <c r="D3652" t="s">
        <v>186</v>
      </c>
      <c r="E3652" t="s">
        <v>10658</v>
      </c>
      <c r="F3652" t="s">
        <v>604</v>
      </c>
      <c r="G3652" t="s">
        <v>1088</v>
      </c>
      <c r="H3652" s="17">
        <v>43635</v>
      </c>
      <c r="I3652" s="15">
        <v>2019</v>
      </c>
      <c r="J3652" t="s">
        <v>10634</v>
      </c>
      <c r="K3652" s="5">
        <v>0</v>
      </c>
      <c r="L3652" t="s">
        <v>967</v>
      </c>
      <c r="M3652" t="s">
        <v>985</v>
      </c>
      <c r="N3652" t="s">
        <v>10635</v>
      </c>
      <c r="O3652" t="s">
        <v>818</v>
      </c>
      <c r="P3652" t="s">
        <v>10671</v>
      </c>
      <c r="Q3652" t="s">
        <v>10671</v>
      </c>
      <c r="R3652" t="s">
        <v>739</v>
      </c>
      <c r="S3652" t="s">
        <v>795</v>
      </c>
      <c r="T3652" t="s">
        <v>16610</v>
      </c>
      <c r="U3652" t="s">
        <v>965</v>
      </c>
      <c r="V3652" t="s">
        <v>10638</v>
      </c>
      <c r="W3652" t="s">
        <v>970</v>
      </c>
      <c r="X3652" t="s">
        <v>16613</v>
      </c>
    </row>
    <row r="3653" spans="2:24" ht="11" outlineLevel="1" x14ac:dyDescent="0.15">
      <c r="B3653" t="s">
        <v>2686</v>
      </c>
      <c r="C3653" t="s">
        <v>2687</v>
      </c>
      <c r="D3653" t="s">
        <v>186</v>
      </c>
      <c r="E3653" t="s">
        <v>10664</v>
      </c>
      <c r="F3653" t="s">
        <v>604</v>
      </c>
      <c r="G3653" t="s">
        <v>1088</v>
      </c>
      <c r="H3653" s="17">
        <v>43473</v>
      </c>
      <c r="I3653" s="15">
        <v>2019</v>
      </c>
      <c r="J3653" t="s">
        <v>10634</v>
      </c>
      <c r="K3653" s="5">
        <v>0</v>
      </c>
      <c r="L3653" t="s">
        <v>967</v>
      </c>
      <c r="M3653" t="s">
        <v>985</v>
      </c>
      <c r="N3653" t="s">
        <v>10635</v>
      </c>
      <c r="O3653" t="s">
        <v>818</v>
      </c>
      <c r="P3653" t="s">
        <v>10671</v>
      </c>
      <c r="Q3653" t="s">
        <v>10671</v>
      </c>
      <c r="R3653" t="s">
        <v>739</v>
      </c>
      <c r="S3653" t="s">
        <v>795</v>
      </c>
      <c r="T3653" t="s">
        <v>16610</v>
      </c>
      <c r="U3653" t="s">
        <v>965</v>
      </c>
      <c r="V3653" t="s">
        <v>10638</v>
      </c>
      <c r="W3653" t="s">
        <v>970</v>
      </c>
      <c r="X3653" t="s">
        <v>16614</v>
      </c>
    </row>
    <row r="3654" spans="2:24" ht="11" outlineLevel="1" x14ac:dyDescent="0.15">
      <c r="B3654" t="s">
        <v>2686</v>
      </c>
      <c r="C3654" t="s">
        <v>2687</v>
      </c>
      <c r="D3654" t="s">
        <v>186</v>
      </c>
      <c r="E3654" t="s">
        <v>10661</v>
      </c>
      <c r="F3654" t="s">
        <v>604</v>
      </c>
      <c r="G3654" t="s">
        <v>1088</v>
      </c>
      <c r="H3654" s="17">
        <v>43683</v>
      </c>
      <c r="I3654" s="15">
        <v>2019</v>
      </c>
      <c r="J3654" t="s">
        <v>10634</v>
      </c>
      <c r="K3654" s="5">
        <v>0</v>
      </c>
      <c r="L3654" t="s">
        <v>967</v>
      </c>
      <c r="M3654" t="s">
        <v>985</v>
      </c>
      <c r="N3654" t="s">
        <v>10635</v>
      </c>
      <c r="O3654" t="s">
        <v>818</v>
      </c>
      <c r="P3654" t="s">
        <v>10671</v>
      </c>
      <c r="Q3654" t="s">
        <v>10671</v>
      </c>
      <c r="R3654" t="s">
        <v>739</v>
      </c>
      <c r="S3654" t="s">
        <v>795</v>
      </c>
      <c r="T3654" t="s">
        <v>16610</v>
      </c>
      <c r="U3654" t="s">
        <v>965</v>
      </c>
      <c r="V3654" t="s">
        <v>10638</v>
      </c>
      <c r="W3654" t="s">
        <v>970</v>
      </c>
      <c r="X3654" t="s">
        <v>16615</v>
      </c>
    </row>
    <row r="3655" spans="2:24" ht="11" outlineLevel="1" x14ac:dyDescent="0.15">
      <c r="B3655" t="s">
        <v>2686</v>
      </c>
      <c r="C3655" t="s">
        <v>2687</v>
      </c>
      <c r="D3655" t="s">
        <v>186</v>
      </c>
      <c r="E3655" t="s">
        <v>10652</v>
      </c>
      <c r="F3655" t="s">
        <v>604</v>
      </c>
      <c r="G3655" t="s">
        <v>1088</v>
      </c>
      <c r="H3655" s="17">
        <v>43437</v>
      </c>
      <c r="I3655" s="15">
        <v>2019</v>
      </c>
      <c r="J3655" t="s">
        <v>10634</v>
      </c>
      <c r="K3655" s="5">
        <v>0</v>
      </c>
      <c r="L3655" t="s">
        <v>967</v>
      </c>
      <c r="M3655" t="s">
        <v>985</v>
      </c>
      <c r="N3655" t="s">
        <v>10635</v>
      </c>
      <c r="O3655" t="s">
        <v>818</v>
      </c>
      <c r="P3655" t="s">
        <v>10671</v>
      </c>
      <c r="Q3655" t="s">
        <v>10671</v>
      </c>
      <c r="R3655" t="s">
        <v>739</v>
      </c>
      <c r="S3655" t="s">
        <v>795</v>
      </c>
      <c r="T3655" t="s">
        <v>16610</v>
      </c>
      <c r="U3655" t="s">
        <v>965</v>
      </c>
      <c r="V3655" t="s">
        <v>10638</v>
      </c>
      <c r="W3655" t="s">
        <v>970</v>
      </c>
      <c r="X3655" t="s">
        <v>16616</v>
      </c>
    </row>
    <row r="3656" spans="2:24" ht="11" outlineLevel="1" x14ac:dyDescent="0.15">
      <c r="B3656" t="s">
        <v>2686</v>
      </c>
      <c r="C3656" t="s">
        <v>2687</v>
      </c>
      <c r="D3656" t="s">
        <v>186</v>
      </c>
      <c r="E3656" t="s">
        <v>10655</v>
      </c>
      <c r="F3656" t="s">
        <v>604</v>
      </c>
      <c r="G3656" t="s">
        <v>1088</v>
      </c>
      <c r="H3656" s="17">
        <v>43721</v>
      </c>
      <c r="I3656" s="15">
        <v>2019</v>
      </c>
      <c r="J3656" t="s">
        <v>10634</v>
      </c>
      <c r="K3656" s="5">
        <v>-191588.43</v>
      </c>
      <c r="L3656" t="s">
        <v>967</v>
      </c>
      <c r="M3656" t="s">
        <v>985</v>
      </c>
      <c r="N3656" t="s">
        <v>10635</v>
      </c>
      <c r="O3656" t="s">
        <v>818</v>
      </c>
      <c r="P3656" t="s">
        <v>10671</v>
      </c>
      <c r="Q3656" t="s">
        <v>10671</v>
      </c>
      <c r="R3656" t="s">
        <v>739</v>
      </c>
      <c r="S3656" t="s">
        <v>795</v>
      </c>
      <c r="T3656" t="s">
        <v>16610</v>
      </c>
      <c r="U3656" t="s">
        <v>965</v>
      </c>
      <c r="V3656" t="s">
        <v>10638</v>
      </c>
      <c r="W3656" t="s">
        <v>970</v>
      </c>
      <c r="X3656" t="s">
        <v>16617</v>
      </c>
    </row>
    <row r="3657" spans="2:24" ht="11" outlineLevel="1" x14ac:dyDescent="0.15">
      <c r="B3657" t="s">
        <v>2686</v>
      </c>
      <c r="C3657" t="s">
        <v>2687</v>
      </c>
      <c r="D3657" t="s">
        <v>186</v>
      </c>
      <c r="E3657" t="s">
        <v>10643</v>
      </c>
      <c r="F3657" t="s">
        <v>604</v>
      </c>
      <c r="G3657" t="s">
        <v>1088</v>
      </c>
      <c r="H3657" s="17">
        <v>43501</v>
      </c>
      <c r="I3657" s="15">
        <v>2019</v>
      </c>
      <c r="J3657" t="s">
        <v>10634</v>
      </c>
      <c r="K3657" s="5">
        <v>0</v>
      </c>
      <c r="L3657" t="s">
        <v>967</v>
      </c>
      <c r="M3657" t="s">
        <v>985</v>
      </c>
      <c r="N3657" t="s">
        <v>10635</v>
      </c>
      <c r="O3657" t="s">
        <v>818</v>
      </c>
      <c r="P3657" t="s">
        <v>10671</v>
      </c>
      <c r="Q3657" t="s">
        <v>10671</v>
      </c>
      <c r="R3657" t="s">
        <v>739</v>
      </c>
      <c r="S3657" t="s">
        <v>795</v>
      </c>
      <c r="T3657" t="s">
        <v>16610</v>
      </c>
      <c r="U3657" t="s">
        <v>965</v>
      </c>
      <c r="V3657" t="s">
        <v>10638</v>
      </c>
      <c r="W3657" t="s">
        <v>970</v>
      </c>
      <c r="X3657" t="s">
        <v>16618</v>
      </c>
    </row>
    <row r="3658" spans="2:24" ht="11" outlineLevel="1" x14ac:dyDescent="0.15">
      <c r="B3658" t="s">
        <v>2686</v>
      </c>
      <c r="C3658" t="s">
        <v>2687</v>
      </c>
      <c r="D3658" t="s">
        <v>186</v>
      </c>
      <c r="E3658" t="s">
        <v>10667</v>
      </c>
      <c r="F3658" t="s">
        <v>604</v>
      </c>
      <c r="G3658" t="s">
        <v>1088</v>
      </c>
      <c r="H3658" s="17">
        <v>43587</v>
      </c>
      <c r="I3658" s="15">
        <v>2019</v>
      </c>
      <c r="J3658" t="s">
        <v>10634</v>
      </c>
      <c r="K3658" s="5">
        <v>0</v>
      </c>
      <c r="L3658" t="s">
        <v>967</v>
      </c>
      <c r="M3658" t="s">
        <v>985</v>
      </c>
      <c r="N3658" t="s">
        <v>10635</v>
      </c>
      <c r="O3658" t="s">
        <v>818</v>
      </c>
      <c r="P3658" t="s">
        <v>10671</v>
      </c>
      <c r="Q3658" t="s">
        <v>10671</v>
      </c>
      <c r="R3658" t="s">
        <v>739</v>
      </c>
      <c r="S3658" t="s">
        <v>795</v>
      </c>
      <c r="T3658" t="s">
        <v>16610</v>
      </c>
      <c r="U3658" t="s">
        <v>965</v>
      </c>
      <c r="V3658" t="s">
        <v>10638</v>
      </c>
      <c r="W3658" t="s">
        <v>970</v>
      </c>
      <c r="X3658" t="s">
        <v>16619</v>
      </c>
    </row>
    <row r="3659" spans="2:24" ht="11" outlineLevel="1" x14ac:dyDescent="0.15">
      <c r="B3659" t="s">
        <v>2689</v>
      </c>
      <c r="C3659" t="s">
        <v>2690</v>
      </c>
      <c r="E3659" t="s">
        <v>10649</v>
      </c>
      <c r="F3659" t="s">
        <v>2691</v>
      </c>
      <c r="G3659" t="s">
        <v>2692</v>
      </c>
      <c r="H3659" s="17">
        <v>41030</v>
      </c>
      <c r="I3659" s="15">
        <v>2012</v>
      </c>
      <c r="J3659" t="s">
        <v>10634</v>
      </c>
      <c r="K3659" s="5">
        <v>17717.5</v>
      </c>
      <c r="L3659" t="s">
        <v>967</v>
      </c>
      <c r="R3659" t="s">
        <v>748</v>
      </c>
      <c r="S3659" t="s">
        <v>795</v>
      </c>
      <c r="T3659" t="s">
        <v>16620</v>
      </c>
      <c r="U3659" t="s">
        <v>1340</v>
      </c>
      <c r="V3659" t="s">
        <v>12795</v>
      </c>
      <c r="W3659" t="s">
        <v>970</v>
      </c>
      <c r="X3659" t="s">
        <v>16621</v>
      </c>
    </row>
    <row r="3660" spans="2:24" ht="11" outlineLevel="1" x14ac:dyDescent="0.15">
      <c r="B3660" t="s">
        <v>2689</v>
      </c>
      <c r="C3660" t="s">
        <v>2690</v>
      </c>
      <c r="E3660" t="s">
        <v>10652</v>
      </c>
      <c r="F3660" t="s">
        <v>2691</v>
      </c>
      <c r="G3660" t="s">
        <v>2692</v>
      </c>
      <c r="H3660" s="17">
        <v>41032</v>
      </c>
      <c r="I3660" s="15">
        <v>2012</v>
      </c>
      <c r="J3660" t="s">
        <v>10634</v>
      </c>
      <c r="K3660" s="5">
        <v>13300</v>
      </c>
      <c r="L3660" t="s">
        <v>967</v>
      </c>
      <c r="M3660" t="s">
        <v>15907</v>
      </c>
      <c r="R3660" t="s">
        <v>748</v>
      </c>
      <c r="S3660" t="s">
        <v>795</v>
      </c>
      <c r="T3660" t="s">
        <v>16622</v>
      </c>
      <c r="U3660" t="s">
        <v>1340</v>
      </c>
      <c r="V3660" t="s">
        <v>12795</v>
      </c>
      <c r="W3660" t="s">
        <v>970</v>
      </c>
      <c r="X3660" t="s">
        <v>16623</v>
      </c>
    </row>
    <row r="3661" spans="2:24" ht="11" outlineLevel="1" x14ac:dyDescent="0.15">
      <c r="B3661" t="s">
        <v>2689</v>
      </c>
      <c r="C3661" t="s">
        <v>2690</v>
      </c>
      <c r="E3661" t="s">
        <v>10664</v>
      </c>
      <c r="F3661" t="s">
        <v>2691</v>
      </c>
      <c r="G3661" t="s">
        <v>2692</v>
      </c>
      <c r="H3661" s="17">
        <v>41047</v>
      </c>
      <c r="I3661" s="15">
        <v>2012</v>
      </c>
      <c r="J3661" t="s">
        <v>10634</v>
      </c>
      <c r="K3661" s="5">
        <v>155885</v>
      </c>
      <c r="L3661" t="s">
        <v>967</v>
      </c>
      <c r="M3661" t="s">
        <v>15907</v>
      </c>
      <c r="R3661" t="s">
        <v>748</v>
      </c>
      <c r="S3661" t="s">
        <v>795</v>
      </c>
      <c r="T3661" t="s">
        <v>16624</v>
      </c>
      <c r="U3661" t="s">
        <v>1340</v>
      </c>
      <c r="V3661" t="s">
        <v>12795</v>
      </c>
      <c r="W3661" t="s">
        <v>970</v>
      </c>
      <c r="X3661" t="s">
        <v>16625</v>
      </c>
    </row>
    <row r="3662" spans="2:24" ht="11" outlineLevel="1" x14ac:dyDescent="0.15">
      <c r="B3662" t="s">
        <v>2689</v>
      </c>
      <c r="C3662" t="s">
        <v>2690</v>
      </c>
      <c r="E3662" t="s">
        <v>10643</v>
      </c>
      <c r="F3662" t="s">
        <v>2691</v>
      </c>
      <c r="G3662" t="s">
        <v>2692</v>
      </c>
      <c r="H3662" s="17">
        <v>41066</v>
      </c>
      <c r="I3662" s="15">
        <v>2012</v>
      </c>
      <c r="J3662" t="s">
        <v>10634</v>
      </c>
      <c r="K3662" s="5">
        <v>-7430</v>
      </c>
      <c r="L3662" t="s">
        <v>967</v>
      </c>
      <c r="M3662" t="s">
        <v>15907</v>
      </c>
      <c r="R3662" t="s">
        <v>748</v>
      </c>
      <c r="S3662" t="s">
        <v>795</v>
      </c>
      <c r="T3662" t="s">
        <v>16626</v>
      </c>
      <c r="U3662" t="s">
        <v>1340</v>
      </c>
      <c r="V3662" t="s">
        <v>12795</v>
      </c>
      <c r="W3662" t="s">
        <v>970</v>
      </c>
      <c r="X3662" t="s">
        <v>16627</v>
      </c>
    </row>
    <row r="3663" spans="2:24" ht="11" outlineLevel="1" x14ac:dyDescent="0.15">
      <c r="B3663" t="s">
        <v>2689</v>
      </c>
      <c r="C3663" t="s">
        <v>2690</v>
      </c>
      <c r="E3663" t="s">
        <v>10632</v>
      </c>
      <c r="F3663" t="s">
        <v>2691</v>
      </c>
      <c r="G3663" t="s">
        <v>2692</v>
      </c>
      <c r="H3663" s="17">
        <v>41089</v>
      </c>
      <c r="I3663" s="15">
        <v>2012</v>
      </c>
      <c r="J3663" t="s">
        <v>10634</v>
      </c>
      <c r="K3663" s="5">
        <v>162770</v>
      </c>
      <c r="L3663" t="s">
        <v>967</v>
      </c>
      <c r="M3663" t="s">
        <v>14985</v>
      </c>
      <c r="R3663" t="s">
        <v>748</v>
      </c>
      <c r="S3663" t="s">
        <v>795</v>
      </c>
      <c r="T3663" t="s">
        <v>16628</v>
      </c>
      <c r="U3663" t="s">
        <v>1340</v>
      </c>
      <c r="V3663" t="s">
        <v>12795</v>
      </c>
      <c r="W3663" t="s">
        <v>970</v>
      </c>
      <c r="X3663" t="s">
        <v>16629</v>
      </c>
    </row>
    <row r="3664" spans="2:24" ht="11" outlineLevel="1" x14ac:dyDescent="0.15">
      <c r="B3664" t="s">
        <v>2689</v>
      </c>
      <c r="C3664" t="s">
        <v>2690</v>
      </c>
      <c r="E3664" t="s">
        <v>10667</v>
      </c>
      <c r="F3664" t="s">
        <v>2691</v>
      </c>
      <c r="G3664" t="s">
        <v>2692</v>
      </c>
      <c r="H3664" s="17">
        <v>41128</v>
      </c>
      <c r="I3664" s="15">
        <v>2012</v>
      </c>
      <c r="J3664" t="s">
        <v>10634</v>
      </c>
      <c r="K3664" s="5">
        <v>109262</v>
      </c>
      <c r="L3664" t="s">
        <v>967</v>
      </c>
      <c r="M3664" t="s">
        <v>15907</v>
      </c>
      <c r="R3664" t="s">
        <v>748</v>
      </c>
      <c r="S3664" t="s">
        <v>795</v>
      </c>
      <c r="T3664" t="s">
        <v>16628</v>
      </c>
      <c r="U3664" t="s">
        <v>1340</v>
      </c>
      <c r="V3664" t="s">
        <v>12795</v>
      </c>
      <c r="W3664" t="s">
        <v>970</v>
      </c>
      <c r="X3664" t="s">
        <v>16630</v>
      </c>
    </row>
    <row r="3665" spans="2:24" ht="11" outlineLevel="1" x14ac:dyDescent="0.15">
      <c r="B3665" t="s">
        <v>2689</v>
      </c>
      <c r="C3665" t="s">
        <v>2690</v>
      </c>
      <c r="E3665" t="s">
        <v>10658</v>
      </c>
      <c r="F3665" t="s">
        <v>2691</v>
      </c>
      <c r="G3665" t="s">
        <v>2692</v>
      </c>
      <c r="H3665" s="17">
        <v>41130</v>
      </c>
      <c r="I3665" s="15">
        <v>2012</v>
      </c>
      <c r="J3665" t="s">
        <v>10634</v>
      </c>
      <c r="K3665" s="5">
        <v>1112.5</v>
      </c>
      <c r="L3665" t="s">
        <v>967</v>
      </c>
      <c r="M3665" t="s">
        <v>15907</v>
      </c>
      <c r="R3665" t="s">
        <v>748</v>
      </c>
      <c r="S3665" t="s">
        <v>795</v>
      </c>
      <c r="T3665" t="s">
        <v>16631</v>
      </c>
      <c r="U3665" t="s">
        <v>1340</v>
      </c>
      <c r="V3665" t="s">
        <v>12795</v>
      </c>
      <c r="W3665" t="s">
        <v>970</v>
      </c>
      <c r="X3665" t="s">
        <v>16632</v>
      </c>
    </row>
    <row r="3666" spans="2:24" ht="11" outlineLevel="1" x14ac:dyDescent="0.15">
      <c r="B3666" t="s">
        <v>2689</v>
      </c>
      <c r="C3666" t="s">
        <v>2690</v>
      </c>
      <c r="E3666" t="s">
        <v>10661</v>
      </c>
      <c r="F3666" t="s">
        <v>2691</v>
      </c>
      <c r="G3666" t="s">
        <v>2692</v>
      </c>
      <c r="H3666" s="17">
        <v>41137</v>
      </c>
      <c r="I3666" s="15">
        <v>2012</v>
      </c>
      <c r="J3666" t="s">
        <v>10634</v>
      </c>
      <c r="K3666" s="5">
        <v>550</v>
      </c>
      <c r="L3666" t="s">
        <v>967</v>
      </c>
      <c r="M3666" t="s">
        <v>15907</v>
      </c>
      <c r="R3666" t="s">
        <v>748</v>
      </c>
      <c r="S3666" t="s">
        <v>795</v>
      </c>
      <c r="T3666" t="s">
        <v>16633</v>
      </c>
      <c r="U3666" t="s">
        <v>1340</v>
      </c>
      <c r="V3666" t="s">
        <v>12795</v>
      </c>
      <c r="W3666" t="s">
        <v>970</v>
      </c>
      <c r="X3666" t="s">
        <v>16634</v>
      </c>
    </row>
    <row r="3667" spans="2:24" ht="11" outlineLevel="1" x14ac:dyDescent="0.15">
      <c r="B3667" t="s">
        <v>2689</v>
      </c>
      <c r="C3667" t="s">
        <v>2690</v>
      </c>
      <c r="E3667" t="s">
        <v>10655</v>
      </c>
      <c r="F3667" t="s">
        <v>2691</v>
      </c>
      <c r="G3667" t="s">
        <v>2692</v>
      </c>
      <c r="H3667" s="17">
        <v>41164</v>
      </c>
      <c r="I3667" s="15">
        <v>2012</v>
      </c>
      <c r="J3667" t="s">
        <v>10634</v>
      </c>
      <c r="K3667" s="5">
        <v>13750</v>
      </c>
      <c r="L3667" t="s">
        <v>967</v>
      </c>
      <c r="M3667" t="s">
        <v>15907</v>
      </c>
      <c r="R3667" t="s">
        <v>748</v>
      </c>
      <c r="S3667" t="s">
        <v>795</v>
      </c>
      <c r="T3667" t="s">
        <v>16635</v>
      </c>
      <c r="U3667" t="s">
        <v>1340</v>
      </c>
      <c r="V3667" t="s">
        <v>12795</v>
      </c>
      <c r="W3667" t="s">
        <v>970</v>
      </c>
      <c r="X3667" t="s">
        <v>16636</v>
      </c>
    </row>
    <row r="3668" spans="2:24" ht="11" outlineLevel="1" x14ac:dyDescent="0.15">
      <c r="B3668" t="s">
        <v>2689</v>
      </c>
      <c r="C3668" t="s">
        <v>2690</v>
      </c>
      <c r="E3668" t="s">
        <v>10646</v>
      </c>
      <c r="F3668" t="s">
        <v>2691</v>
      </c>
      <c r="G3668" t="s">
        <v>2692</v>
      </c>
      <c r="H3668" s="17">
        <v>41177</v>
      </c>
      <c r="I3668" s="15">
        <v>2012</v>
      </c>
      <c r="J3668" t="s">
        <v>10634</v>
      </c>
      <c r="K3668" s="5">
        <v>21450.75</v>
      </c>
      <c r="L3668" t="s">
        <v>967</v>
      </c>
      <c r="M3668" t="s">
        <v>15907</v>
      </c>
      <c r="R3668" t="s">
        <v>748</v>
      </c>
      <c r="S3668" t="s">
        <v>795</v>
      </c>
      <c r="T3668" t="s">
        <v>16635</v>
      </c>
      <c r="U3668" t="s">
        <v>1340</v>
      </c>
      <c r="V3668" t="s">
        <v>12795</v>
      </c>
      <c r="W3668" t="s">
        <v>970</v>
      </c>
      <c r="X3668" t="s">
        <v>16637</v>
      </c>
    </row>
    <row r="3669" spans="2:24" ht="11" outlineLevel="1" x14ac:dyDescent="0.15">
      <c r="B3669" t="s">
        <v>2689</v>
      </c>
      <c r="C3669" t="s">
        <v>2690</v>
      </c>
      <c r="E3669" t="s">
        <v>10640</v>
      </c>
      <c r="F3669" t="s">
        <v>2691</v>
      </c>
      <c r="G3669" t="s">
        <v>2692</v>
      </c>
      <c r="H3669" s="17">
        <v>41199</v>
      </c>
      <c r="I3669" s="15">
        <v>2013</v>
      </c>
      <c r="J3669" t="s">
        <v>10634</v>
      </c>
      <c r="K3669" s="5">
        <v>73570</v>
      </c>
      <c r="L3669" t="s">
        <v>967</v>
      </c>
      <c r="M3669" t="s">
        <v>15907</v>
      </c>
      <c r="R3669" t="s">
        <v>748</v>
      </c>
      <c r="S3669" t="s">
        <v>795</v>
      </c>
      <c r="T3669" t="s">
        <v>16635</v>
      </c>
      <c r="U3669" t="s">
        <v>1340</v>
      </c>
      <c r="V3669" t="s">
        <v>12795</v>
      </c>
      <c r="W3669" t="s">
        <v>970</v>
      </c>
      <c r="X3669" t="s">
        <v>16638</v>
      </c>
    </row>
    <row r="3670" spans="2:24" ht="11" outlineLevel="1" x14ac:dyDescent="0.15">
      <c r="B3670" t="s">
        <v>2689</v>
      </c>
      <c r="C3670" t="s">
        <v>2690</v>
      </c>
      <c r="E3670" t="s">
        <v>10767</v>
      </c>
      <c r="F3670" t="s">
        <v>2691</v>
      </c>
      <c r="G3670" t="s">
        <v>2692</v>
      </c>
      <c r="H3670" s="17">
        <v>41214</v>
      </c>
      <c r="I3670" s="15">
        <v>2013</v>
      </c>
      <c r="J3670" t="s">
        <v>10634</v>
      </c>
      <c r="K3670" s="5">
        <v>4060</v>
      </c>
      <c r="L3670" t="s">
        <v>967</v>
      </c>
      <c r="M3670" t="s">
        <v>15907</v>
      </c>
      <c r="R3670" t="s">
        <v>748</v>
      </c>
      <c r="S3670" t="s">
        <v>795</v>
      </c>
      <c r="T3670" t="s">
        <v>16635</v>
      </c>
      <c r="U3670" t="s">
        <v>1340</v>
      </c>
      <c r="V3670" t="s">
        <v>12795</v>
      </c>
      <c r="W3670" t="s">
        <v>970</v>
      </c>
      <c r="X3670" t="s">
        <v>16639</v>
      </c>
    </row>
    <row r="3671" spans="2:24" ht="11" outlineLevel="1" x14ac:dyDescent="0.15">
      <c r="B3671" t="s">
        <v>2689</v>
      </c>
      <c r="C3671" t="s">
        <v>2690</v>
      </c>
      <c r="E3671" t="s">
        <v>10711</v>
      </c>
      <c r="F3671" t="s">
        <v>2691</v>
      </c>
      <c r="G3671" t="s">
        <v>2692</v>
      </c>
      <c r="H3671" s="17">
        <v>42426</v>
      </c>
      <c r="I3671" s="15">
        <v>2016</v>
      </c>
      <c r="J3671" t="s">
        <v>10634</v>
      </c>
      <c r="K3671" s="5">
        <v>-3852.49</v>
      </c>
      <c r="L3671" t="s">
        <v>967</v>
      </c>
      <c r="M3671" t="s">
        <v>14189</v>
      </c>
      <c r="R3671" t="s">
        <v>748</v>
      </c>
      <c r="S3671" t="s">
        <v>795</v>
      </c>
      <c r="T3671" t="s">
        <v>16640</v>
      </c>
      <c r="U3671" t="s">
        <v>1340</v>
      </c>
      <c r="V3671" t="s">
        <v>12795</v>
      </c>
      <c r="W3671" t="s">
        <v>970</v>
      </c>
      <c r="X3671" t="s">
        <v>16641</v>
      </c>
    </row>
    <row r="3672" spans="2:24" ht="11" outlineLevel="1" x14ac:dyDescent="0.15">
      <c r="B3672" t="s">
        <v>2694</v>
      </c>
      <c r="C3672" t="s">
        <v>1199</v>
      </c>
      <c r="D3672" t="s">
        <v>318</v>
      </c>
      <c r="E3672" t="s">
        <v>10649</v>
      </c>
      <c r="F3672" t="s">
        <v>12651</v>
      </c>
      <c r="G3672" t="s">
        <v>1294</v>
      </c>
      <c r="H3672" s="17">
        <v>42184</v>
      </c>
      <c r="I3672" s="15">
        <v>2015</v>
      </c>
      <c r="J3672" t="s">
        <v>10634</v>
      </c>
      <c r="K3672" s="5">
        <v>583795</v>
      </c>
      <c r="L3672" t="s">
        <v>967</v>
      </c>
      <c r="M3672" t="s">
        <v>985</v>
      </c>
      <c r="N3672" t="s">
        <v>10635</v>
      </c>
      <c r="O3672" t="s">
        <v>818</v>
      </c>
      <c r="P3672" t="s">
        <v>11052</v>
      </c>
      <c r="Q3672" t="s">
        <v>11057</v>
      </c>
      <c r="R3672" t="s">
        <v>743</v>
      </c>
      <c r="S3672" t="s">
        <v>795</v>
      </c>
      <c r="T3672" t="s">
        <v>16642</v>
      </c>
      <c r="U3672" t="s">
        <v>965</v>
      </c>
      <c r="V3672" t="s">
        <v>10638</v>
      </c>
      <c r="W3672" t="s">
        <v>970</v>
      </c>
      <c r="X3672" t="s">
        <v>16643</v>
      </c>
    </row>
    <row r="3673" spans="2:24" ht="11" outlineLevel="1" x14ac:dyDescent="0.15">
      <c r="B3673" t="s">
        <v>2694</v>
      </c>
      <c r="C3673" t="s">
        <v>1199</v>
      </c>
      <c r="D3673" t="s">
        <v>318</v>
      </c>
      <c r="E3673" t="s">
        <v>10926</v>
      </c>
      <c r="F3673" t="s">
        <v>12651</v>
      </c>
      <c r="G3673" t="s">
        <v>1294</v>
      </c>
      <c r="H3673" s="17">
        <v>42298</v>
      </c>
      <c r="I3673" s="15">
        <v>2016</v>
      </c>
      <c r="J3673" t="s">
        <v>10634</v>
      </c>
      <c r="K3673" s="5">
        <v>-21707.439999999999</v>
      </c>
      <c r="L3673" t="s">
        <v>967</v>
      </c>
      <c r="M3673" t="s">
        <v>985</v>
      </c>
      <c r="N3673" t="s">
        <v>10635</v>
      </c>
      <c r="O3673" t="s">
        <v>818</v>
      </c>
      <c r="P3673" t="s">
        <v>11052</v>
      </c>
      <c r="Q3673" t="s">
        <v>11057</v>
      </c>
      <c r="R3673" t="s">
        <v>743</v>
      </c>
      <c r="S3673" t="s">
        <v>795</v>
      </c>
      <c r="T3673" t="s">
        <v>16642</v>
      </c>
      <c r="U3673" t="s">
        <v>965</v>
      </c>
      <c r="V3673" t="s">
        <v>10638</v>
      </c>
      <c r="W3673" t="s">
        <v>970</v>
      </c>
      <c r="X3673" t="s">
        <v>16644</v>
      </c>
    </row>
    <row r="3674" spans="2:24" ht="11" outlineLevel="1" x14ac:dyDescent="0.15">
      <c r="B3674" t="s">
        <v>2694</v>
      </c>
      <c r="C3674" t="s">
        <v>1199</v>
      </c>
      <c r="D3674" t="s">
        <v>318</v>
      </c>
      <c r="E3674" t="s">
        <v>10956</v>
      </c>
      <c r="F3674" t="s">
        <v>12651</v>
      </c>
      <c r="G3674" t="s">
        <v>1294</v>
      </c>
      <c r="H3674" s="17">
        <v>42230</v>
      </c>
      <c r="I3674" s="15">
        <v>2015</v>
      </c>
      <c r="J3674" t="s">
        <v>10634</v>
      </c>
      <c r="K3674" s="5">
        <v>0</v>
      </c>
      <c r="L3674" t="s">
        <v>967</v>
      </c>
      <c r="M3674" t="s">
        <v>985</v>
      </c>
      <c r="N3674" t="s">
        <v>10635</v>
      </c>
      <c r="O3674" t="s">
        <v>818</v>
      </c>
      <c r="P3674" t="s">
        <v>11052</v>
      </c>
      <c r="Q3674" t="s">
        <v>11057</v>
      </c>
      <c r="R3674" t="s">
        <v>743</v>
      </c>
      <c r="S3674" t="s">
        <v>795</v>
      </c>
      <c r="T3674" t="s">
        <v>16642</v>
      </c>
      <c r="U3674" t="s">
        <v>965</v>
      </c>
      <c r="V3674" t="s">
        <v>10638</v>
      </c>
      <c r="W3674" t="s">
        <v>970</v>
      </c>
      <c r="X3674" t="s">
        <v>16645</v>
      </c>
    </row>
    <row r="3675" spans="2:24" ht="11" outlineLevel="1" x14ac:dyDescent="0.15">
      <c r="B3675" t="s">
        <v>2694</v>
      </c>
      <c r="C3675" t="s">
        <v>1199</v>
      </c>
      <c r="D3675" t="s">
        <v>318</v>
      </c>
      <c r="E3675" t="s">
        <v>10989</v>
      </c>
      <c r="F3675" t="s">
        <v>12651</v>
      </c>
      <c r="G3675" t="s">
        <v>1294</v>
      </c>
      <c r="H3675" s="17">
        <v>42213</v>
      </c>
      <c r="I3675" s="15">
        <v>2015</v>
      </c>
      <c r="J3675" t="s">
        <v>10634</v>
      </c>
      <c r="K3675" s="5">
        <v>0</v>
      </c>
      <c r="L3675" t="s">
        <v>967</v>
      </c>
      <c r="M3675" t="s">
        <v>985</v>
      </c>
      <c r="N3675" t="s">
        <v>10635</v>
      </c>
      <c r="O3675" t="s">
        <v>818</v>
      </c>
      <c r="P3675" t="s">
        <v>11052</v>
      </c>
      <c r="Q3675" t="s">
        <v>11057</v>
      </c>
      <c r="R3675" t="s">
        <v>743</v>
      </c>
      <c r="S3675" t="s">
        <v>795</v>
      </c>
      <c r="T3675" t="s">
        <v>16642</v>
      </c>
      <c r="U3675" t="s">
        <v>965</v>
      </c>
      <c r="V3675" t="s">
        <v>10638</v>
      </c>
      <c r="W3675" t="s">
        <v>970</v>
      </c>
      <c r="X3675" t="s">
        <v>16646</v>
      </c>
    </row>
    <row r="3676" spans="2:24" ht="11" outlineLevel="1" x14ac:dyDescent="0.15">
      <c r="B3676" t="s">
        <v>2694</v>
      </c>
      <c r="C3676" t="s">
        <v>1199</v>
      </c>
      <c r="D3676" t="s">
        <v>318</v>
      </c>
      <c r="E3676" t="s">
        <v>10923</v>
      </c>
      <c r="F3676" t="s">
        <v>12651</v>
      </c>
      <c r="G3676" t="s">
        <v>1294</v>
      </c>
      <c r="H3676" s="17">
        <v>42255</v>
      </c>
      <c r="I3676" s="15">
        <v>2015</v>
      </c>
      <c r="J3676" t="s">
        <v>10634</v>
      </c>
      <c r="K3676" s="5">
        <v>0</v>
      </c>
      <c r="L3676" t="s">
        <v>967</v>
      </c>
      <c r="M3676" t="s">
        <v>985</v>
      </c>
      <c r="N3676" t="s">
        <v>10635</v>
      </c>
      <c r="O3676" t="s">
        <v>818</v>
      </c>
      <c r="P3676" t="s">
        <v>11052</v>
      </c>
      <c r="Q3676" t="s">
        <v>11057</v>
      </c>
      <c r="R3676" t="s">
        <v>743</v>
      </c>
      <c r="S3676" t="s">
        <v>795</v>
      </c>
      <c r="T3676" t="s">
        <v>16642</v>
      </c>
      <c r="U3676" t="s">
        <v>965</v>
      </c>
      <c r="V3676" t="s">
        <v>10638</v>
      </c>
      <c r="W3676" t="s">
        <v>970</v>
      </c>
      <c r="X3676" t="s">
        <v>16647</v>
      </c>
    </row>
    <row r="3677" spans="2:24" ht="11" outlineLevel="1" x14ac:dyDescent="0.15">
      <c r="B3677" t="s">
        <v>2694</v>
      </c>
      <c r="C3677" t="s">
        <v>1199</v>
      </c>
      <c r="D3677" t="s">
        <v>318</v>
      </c>
      <c r="E3677" t="s">
        <v>10950</v>
      </c>
      <c r="F3677" t="s">
        <v>12651</v>
      </c>
      <c r="G3677" t="s">
        <v>1294</v>
      </c>
      <c r="H3677" s="17">
        <v>42222</v>
      </c>
      <c r="I3677" s="15">
        <v>2015</v>
      </c>
      <c r="J3677" t="s">
        <v>10634</v>
      </c>
      <c r="K3677" s="5">
        <v>0</v>
      </c>
      <c r="L3677" t="s">
        <v>967</v>
      </c>
      <c r="M3677" t="s">
        <v>985</v>
      </c>
      <c r="N3677" t="s">
        <v>10635</v>
      </c>
      <c r="O3677" t="s">
        <v>818</v>
      </c>
      <c r="P3677" t="s">
        <v>11052</v>
      </c>
      <c r="Q3677" t="s">
        <v>11057</v>
      </c>
      <c r="R3677" t="s">
        <v>743</v>
      </c>
      <c r="S3677" t="s">
        <v>795</v>
      </c>
      <c r="T3677" t="s">
        <v>16642</v>
      </c>
      <c r="U3677" t="s">
        <v>965</v>
      </c>
      <c r="V3677" t="s">
        <v>10638</v>
      </c>
      <c r="W3677" t="s">
        <v>970</v>
      </c>
      <c r="X3677" t="s">
        <v>16648</v>
      </c>
    </row>
    <row r="3678" spans="2:24" ht="11" outlineLevel="1" x14ac:dyDescent="0.15">
      <c r="B3678" t="s">
        <v>2694</v>
      </c>
      <c r="C3678" t="s">
        <v>1199</v>
      </c>
      <c r="D3678" t="s">
        <v>318</v>
      </c>
      <c r="E3678" t="s">
        <v>10889</v>
      </c>
      <c r="F3678" t="s">
        <v>12651</v>
      </c>
      <c r="G3678" t="s">
        <v>1294</v>
      </c>
      <c r="H3678" s="17">
        <v>42269</v>
      </c>
      <c r="I3678" s="15">
        <v>2015</v>
      </c>
      <c r="J3678" t="s">
        <v>10634</v>
      </c>
      <c r="K3678" s="5">
        <v>0</v>
      </c>
      <c r="L3678" t="s">
        <v>967</v>
      </c>
      <c r="M3678" t="s">
        <v>985</v>
      </c>
      <c r="N3678" t="s">
        <v>10635</v>
      </c>
      <c r="O3678" t="s">
        <v>818</v>
      </c>
      <c r="P3678" t="s">
        <v>11052</v>
      </c>
      <c r="Q3678" t="s">
        <v>11057</v>
      </c>
      <c r="R3678" t="s">
        <v>743</v>
      </c>
      <c r="S3678" t="s">
        <v>795</v>
      </c>
      <c r="T3678" t="s">
        <v>16642</v>
      </c>
      <c r="U3678" t="s">
        <v>965</v>
      </c>
      <c r="V3678" t="s">
        <v>10638</v>
      </c>
      <c r="W3678" t="s">
        <v>970</v>
      </c>
      <c r="X3678" t="s">
        <v>16649</v>
      </c>
    </row>
    <row r="3679" spans="2:24" ht="11" outlineLevel="1" x14ac:dyDescent="0.15">
      <c r="B3679" t="s">
        <v>2696</v>
      </c>
      <c r="C3679" t="s">
        <v>2697</v>
      </c>
      <c r="D3679" t="s">
        <v>238</v>
      </c>
      <c r="E3679" t="s">
        <v>10649</v>
      </c>
      <c r="F3679" t="s">
        <v>15827</v>
      </c>
      <c r="G3679" t="s">
        <v>2293</v>
      </c>
      <c r="H3679" s="17">
        <v>45119</v>
      </c>
      <c r="I3679" s="15">
        <v>2023</v>
      </c>
      <c r="J3679" t="s">
        <v>10634</v>
      </c>
      <c r="K3679" s="5">
        <v>560800</v>
      </c>
      <c r="L3679" t="s">
        <v>967</v>
      </c>
      <c r="M3679" t="s">
        <v>985</v>
      </c>
      <c r="N3679" t="s">
        <v>10635</v>
      </c>
      <c r="O3679" t="s">
        <v>818</v>
      </c>
      <c r="P3679" t="s">
        <v>11434</v>
      </c>
      <c r="Q3679" t="s">
        <v>11435</v>
      </c>
      <c r="R3679" t="s">
        <v>740</v>
      </c>
      <c r="S3679" t="s">
        <v>795</v>
      </c>
      <c r="T3679" t="s">
        <v>16592</v>
      </c>
      <c r="U3679" t="s">
        <v>965</v>
      </c>
      <c r="V3679" t="s">
        <v>10638</v>
      </c>
      <c r="W3679" t="s">
        <v>970</v>
      </c>
      <c r="X3679" t="s">
        <v>16650</v>
      </c>
    </row>
    <row r="3680" spans="2:24" ht="11" outlineLevel="1" x14ac:dyDescent="0.15">
      <c r="B3680" t="s">
        <v>2696</v>
      </c>
      <c r="C3680" t="s">
        <v>2697</v>
      </c>
      <c r="D3680" t="s">
        <v>238</v>
      </c>
      <c r="E3680" t="s">
        <v>10652</v>
      </c>
      <c r="F3680" t="s">
        <v>15827</v>
      </c>
      <c r="G3680" t="s">
        <v>2293</v>
      </c>
      <c r="H3680" s="17">
        <v>45504</v>
      </c>
      <c r="I3680" s="15">
        <v>2024</v>
      </c>
      <c r="J3680" t="s">
        <v>10634</v>
      </c>
      <c r="K3680" s="5">
        <v>-53.03</v>
      </c>
      <c r="L3680" t="s">
        <v>967</v>
      </c>
      <c r="M3680" t="s">
        <v>985</v>
      </c>
      <c r="N3680" t="s">
        <v>10635</v>
      </c>
      <c r="O3680" t="s">
        <v>818</v>
      </c>
      <c r="P3680" t="s">
        <v>11434</v>
      </c>
      <c r="Q3680" t="s">
        <v>11435</v>
      </c>
      <c r="R3680" t="s">
        <v>740</v>
      </c>
      <c r="S3680" t="s">
        <v>795</v>
      </c>
      <c r="T3680" t="s">
        <v>16651</v>
      </c>
      <c r="U3680" t="s">
        <v>965</v>
      </c>
      <c r="V3680" t="s">
        <v>10638</v>
      </c>
      <c r="W3680" t="s">
        <v>970</v>
      </c>
      <c r="X3680" t="s">
        <v>16652</v>
      </c>
    </row>
    <row r="3681" spans="2:24" ht="11" outlineLevel="1" x14ac:dyDescent="0.15">
      <c r="B3681" t="s">
        <v>2699</v>
      </c>
      <c r="C3681" t="s">
        <v>2700</v>
      </c>
      <c r="D3681" t="s">
        <v>179</v>
      </c>
      <c r="E3681" t="s">
        <v>10664</v>
      </c>
      <c r="F3681" t="s">
        <v>12674</v>
      </c>
      <c r="G3681" t="s">
        <v>1299</v>
      </c>
      <c r="H3681" s="17">
        <v>43524</v>
      </c>
      <c r="I3681" s="15">
        <v>2019</v>
      </c>
      <c r="J3681" t="s">
        <v>10634</v>
      </c>
      <c r="K3681" s="5">
        <v>0</v>
      </c>
      <c r="L3681" t="s">
        <v>967</v>
      </c>
      <c r="M3681" t="s">
        <v>985</v>
      </c>
      <c r="N3681" t="s">
        <v>10635</v>
      </c>
      <c r="O3681" t="s">
        <v>818</v>
      </c>
      <c r="P3681" t="s">
        <v>10671</v>
      </c>
      <c r="Q3681" t="s">
        <v>13490</v>
      </c>
      <c r="R3681" t="s">
        <v>739</v>
      </c>
      <c r="S3681" t="s">
        <v>795</v>
      </c>
      <c r="T3681" t="s">
        <v>16653</v>
      </c>
      <c r="U3681" t="s">
        <v>965</v>
      </c>
      <c r="V3681" t="s">
        <v>10638</v>
      </c>
      <c r="W3681" t="s">
        <v>970</v>
      </c>
      <c r="X3681" t="s">
        <v>16654</v>
      </c>
    </row>
    <row r="3682" spans="2:24" ht="11" outlineLevel="1" x14ac:dyDescent="0.15">
      <c r="B3682" t="s">
        <v>2699</v>
      </c>
      <c r="C3682" t="s">
        <v>2700</v>
      </c>
      <c r="D3682" t="s">
        <v>179</v>
      </c>
      <c r="E3682" t="s">
        <v>10632</v>
      </c>
      <c r="F3682" t="s">
        <v>12674</v>
      </c>
      <c r="G3682" t="s">
        <v>1299</v>
      </c>
      <c r="H3682" s="17">
        <v>43607</v>
      </c>
      <c r="I3682" s="15">
        <v>2019</v>
      </c>
      <c r="J3682" t="s">
        <v>10634</v>
      </c>
      <c r="K3682" s="5">
        <v>0</v>
      </c>
      <c r="L3682" t="s">
        <v>967</v>
      </c>
      <c r="M3682" t="s">
        <v>985</v>
      </c>
      <c r="N3682" t="s">
        <v>10635</v>
      </c>
      <c r="O3682" t="s">
        <v>818</v>
      </c>
      <c r="P3682" t="s">
        <v>10671</v>
      </c>
      <c r="Q3682" t="s">
        <v>10671</v>
      </c>
      <c r="R3682" t="s">
        <v>739</v>
      </c>
      <c r="S3682" t="s">
        <v>795</v>
      </c>
      <c r="T3682" t="s">
        <v>16653</v>
      </c>
      <c r="U3682" t="s">
        <v>965</v>
      </c>
      <c r="V3682" t="s">
        <v>10638</v>
      </c>
      <c r="W3682" t="s">
        <v>970</v>
      </c>
      <c r="X3682" t="s">
        <v>16655</v>
      </c>
    </row>
    <row r="3683" spans="2:24" ht="11" outlineLevel="1" x14ac:dyDescent="0.15">
      <c r="B3683" t="s">
        <v>2699</v>
      </c>
      <c r="C3683" t="s">
        <v>2700</v>
      </c>
      <c r="D3683" t="s">
        <v>179</v>
      </c>
      <c r="E3683" t="s">
        <v>10652</v>
      </c>
      <c r="F3683" t="s">
        <v>12674</v>
      </c>
      <c r="G3683" t="s">
        <v>1299</v>
      </c>
      <c r="H3683" s="17">
        <v>43475</v>
      </c>
      <c r="I3683" s="15">
        <v>2019</v>
      </c>
      <c r="J3683" t="s">
        <v>10634</v>
      </c>
      <c r="K3683" s="5">
        <v>139932.74</v>
      </c>
      <c r="L3683" t="s">
        <v>967</v>
      </c>
      <c r="M3683" t="s">
        <v>985</v>
      </c>
      <c r="N3683" t="s">
        <v>10635</v>
      </c>
      <c r="O3683" t="s">
        <v>818</v>
      </c>
      <c r="P3683" t="s">
        <v>10671</v>
      </c>
      <c r="Q3683" t="s">
        <v>13490</v>
      </c>
      <c r="R3683" t="s">
        <v>739</v>
      </c>
      <c r="S3683" t="s">
        <v>795</v>
      </c>
      <c r="T3683" t="s">
        <v>16653</v>
      </c>
      <c r="U3683" t="s">
        <v>965</v>
      </c>
      <c r="V3683" t="s">
        <v>10638</v>
      </c>
      <c r="W3683" t="s">
        <v>970</v>
      </c>
      <c r="X3683" t="s">
        <v>16656</v>
      </c>
    </row>
    <row r="3684" spans="2:24" ht="11" outlineLevel="1" x14ac:dyDescent="0.15">
      <c r="B3684" t="s">
        <v>2699</v>
      </c>
      <c r="C3684" t="s">
        <v>2700</v>
      </c>
      <c r="D3684" t="s">
        <v>179</v>
      </c>
      <c r="E3684" t="s">
        <v>10643</v>
      </c>
      <c r="F3684" t="s">
        <v>12674</v>
      </c>
      <c r="G3684" t="s">
        <v>1299</v>
      </c>
      <c r="H3684" s="17">
        <v>43570</v>
      </c>
      <c r="I3684" s="15">
        <v>2019</v>
      </c>
      <c r="J3684" t="s">
        <v>10634</v>
      </c>
      <c r="K3684" s="5">
        <v>0</v>
      </c>
      <c r="L3684" t="s">
        <v>967</v>
      </c>
      <c r="M3684" t="s">
        <v>985</v>
      </c>
      <c r="N3684" t="s">
        <v>10635</v>
      </c>
      <c r="O3684" t="s">
        <v>818</v>
      </c>
      <c r="P3684" t="s">
        <v>10671</v>
      </c>
      <c r="Q3684" t="s">
        <v>13490</v>
      </c>
      <c r="R3684" t="s">
        <v>739</v>
      </c>
      <c r="S3684" t="s">
        <v>795</v>
      </c>
      <c r="T3684" t="s">
        <v>16653</v>
      </c>
      <c r="U3684" t="s">
        <v>965</v>
      </c>
      <c r="V3684" t="s">
        <v>10638</v>
      </c>
      <c r="W3684" t="s">
        <v>970</v>
      </c>
      <c r="X3684" t="s">
        <v>16657</v>
      </c>
    </row>
    <row r="3685" spans="2:24" ht="11" outlineLevel="1" x14ac:dyDescent="0.15">
      <c r="B3685" t="s">
        <v>2699</v>
      </c>
      <c r="C3685" t="s">
        <v>2700</v>
      </c>
      <c r="D3685" t="s">
        <v>179</v>
      </c>
      <c r="E3685" t="s">
        <v>10667</v>
      </c>
      <c r="F3685" t="s">
        <v>12674</v>
      </c>
      <c r="G3685" t="s">
        <v>1299</v>
      </c>
      <c r="H3685" s="17">
        <v>43644</v>
      </c>
      <c r="I3685" s="15">
        <v>2019</v>
      </c>
      <c r="J3685" t="s">
        <v>10634</v>
      </c>
      <c r="K3685" s="5">
        <v>0</v>
      </c>
      <c r="L3685" t="s">
        <v>967</v>
      </c>
      <c r="M3685" t="s">
        <v>985</v>
      </c>
      <c r="N3685" t="s">
        <v>10635</v>
      </c>
      <c r="O3685" t="s">
        <v>818</v>
      </c>
      <c r="P3685" t="s">
        <v>10671</v>
      </c>
      <c r="Q3685" t="s">
        <v>10671</v>
      </c>
      <c r="R3685" t="s">
        <v>739</v>
      </c>
      <c r="S3685" t="s">
        <v>795</v>
      </c>
      <c r="T3685" t="s">
        <v>16653</v>
      </c>
      <c r="U3685" t="s">
        <v>965</v>
      </c>
      <c r="V3685" t="s">
        <v>10638</v>
      </c>
      <c r="W3685" t="s">
        <v>970</v>
      </c>
      <c r="X3685" t="s">
        <v>16658</v>
      </c>
    </row>
    <row r="3686" spans="2:24" ht="11" outlineLevel="1" x14ac:dyDescent="0.15">
      <c r="B3686" t="s">
        <v>2699</v>
      </c>
      <c r="C3686" t="s">
        <v>2700</v>
      </c>
      <c r="D3686" t="s">
        <v>179</v>
      </c>
      <c r="E3686" t="s">
        <v>10649</v>
      </c>
      <c r="F3686" t="s">
        <v>12674</v>
      </c>
      <c r="G3686" t="s">
        <v>1299</v>
      </c>
      <c r="H3686" s="17">
        <v>43347</v>
      </c>
      <c r="I3686" s="15">
        <v>2018</v>
      </c>
      <c r="J3686" t="s">
        <v>10634</v>
      </c>
      <c r="K3686" s="5">
        <v>544472</v>
      </c>
      <c r="L3686" t="s">
        <v>967</v>
      </c>
      <c r="M3686" t="s">
        <v>985</v>
      </c>
      <c r="N3686" t="s">
        <v>10635</v>
      </c>
      <c r="O3686" t="s">
        <v>818</v>
      </c>
      <c r="P3686" t="s">
        <v>10671</v>
      </c>
      <c r="Q3686" t="s">
        <v>13490</v>
      </c>
      <c r="R3686" t="s">
        <v>739</v>
      </c>
      <c r="S3686" t="s">
        <v>795</v>
      </c>
      <c r="T3686" t="s">
        <v>16653</v>
      </c>
      <c r="U3686" t="s">
        <v>965</v>
      </c>
      <c r="V3686" t="s">
        <v>10638</v>
      </c>
      <c r="W3686" t="s">
        <v>970</v>
      </c>
      <c r="X3686" t="s">
        <v>16659</v>
      </c>
    </row>
    <row r="3687" spans="2:24" ht="11" outlineLevel="1" x14ac:dyDescent="0.15">
      <c r="B3687" t="s">
        <v>2699</v>
      </c>
      <c r="C3687" t="s">
        <v>2700</v>
      </c>
      <c r="D3687" t="s">
        <v>179</v>
      </c>
      <c r="E3687" t="s">
        <v>10658</v>
      </c>
      <c r="F3687" t="s">
        <v>12674</v>
      </c>
      <c r="G3687" t="s">
        <v>1299</v>
      </c>
      <c r="H3687" s="17">
        <v>43721</v>
      </c>
      <c r="I3687" s="15">
        <v>2019</v>
      </c>
      <c r="J3687" t="s">
        <v>10634</v>
      </c>
      <c r="K3687" s="5">
        <v>-125358.19</v>
      </c>
      <c r="L3687" t="s">
        <v>967</v>
      </c>
      <c r="M3687" t="s">
        <v>985</v>
      </c>
      <c r="N3687" t="s">
        <v>10635</v>
      </c>
      <c r="O3687" t="s">
        <v>818</v>
      </c>
      <c r="P3687" t="s">
        <v>10671</v>
      </c>
      <c r="Q3687" t="s">
        <v>10671</v>
      </c>
      <c r="R3687" t="s">
        <v>739</v>
      </c>
      <c r="S3687" t="s">
        <v>795</v>
      </c>
      <c r="T3687" t="s">
        <v>16653</v>
      </c>
      <c r="U3687" t="s">
        <v>965</v>
      </c>
      <c r="V3687" t="s">
        <v>10638</v>
      </c>
      <c r="W3687" t="s">
        <v>970</v>
      </c>
      <c r="X3687" t="s">
        <v>16660</v>
      </c>
    </row>
    <row r="3688" spans="2:24" ht="11" outlineLevel="1" x14ac:dyDescent="0.15">
      <c r="B3688" t="s">
        <v>2702</v>
      </c>
      <c r="C3688" t="s">
        <v>2703</v>
      </c>
      <c r="E3688" t="s">
        <v>10652</v>
      </c>
      <c r="F3688" t="s">
        <v>16661</v>
      </c>
      <c r="G3688" t="s">
        <v>2050</v>
      </c>
      <c r="H3688" s="17">
        <v>42880</v>
      </c>
      <c r="I3688" s="15">
        <v>2017</v>
      </c>
      <c r="J3688" t="s">
        <v>10634</v>
      </c>
      <c r="K3688" s="5">
        <v>19590.91</v>
      </c>
      <c r="L3688" t="s">
        <v>967</v>
      </c>
      <c r="M3688" t="s">
        <v>956</v>
      </c>
      <c r="N3688" t="s">
        <v>10635</v>
      </c>
      <c r="O3688" t="s">
        <v>818</v>
      </c>
      <c r="P3688" t="s">
        <v>14041</v>
      </c>
      <c r="R3688" t="s">
        <v>748</v>
      </c>
      <c r="S3688" t="s">
        <v>795</v>
      </c>
      <c r="T3688" t="s">
        <v>16662</v>
      </c>
      <c r="U3688" t="s">
        <v>965</v>
      </c>
      <c r="V3688" t="s">
        <v>10638</v>
      </c>
      <c r="W3688" t="s">
        <v>970</v>
      </c>
      <c r="X3688" t="s">
        <v>16663</v>
      </c>
    </row>
    <row r="3689" spans="2:24" ht="11" outlineLevel="1" x14ac:dyDescent="0.15">
      <c r="B3689" t="s">
        <v>2702</v>
      </c>
      <c r="C3689" t="s">
        <v>2703</v>
      </c>
      <c r="E3689" t="s">
        <v>10649</v>
      </c>
      <c r="F3689" t="s">
        <v>16661</v>
      </c>
      <c r="G3689" t="s">
        <v>2050</v>
      </c>
      <c r="H3689" s="17">
        <v>42825</v>
      </c>
      <c r="I3689" s="15">
        <v>2017</v>
      </c>
      <c r="J3689" t="s">
        <v>10634</v>
      </c>
      <c r="K3689" s="5">
        <v>537666</v>
      </c>
      <c r="L3689" t="s">
        <v>967</v>
      </c>
      <c r="M3689" t="s">
        <v>956</v>
      </c>
      <c r="N3689" t="s">
        <v>10635</v>
      </c>
      <c r="O3689" t="s">
        <v>818</v>
      </c>
      <c r="P3689" t="s">
        <v>14041</v>
      </c>
      <c r="R3689" t="s">
        <v>748</v>
      </c>
      <c r="S3689" t="s">
        <v>795</v>
      </c>
      <c r="T3689" t="s">
        <v>16664</v>
      </c>
      <c r="U3689" t="s">
        <v>965</v>
      </c>
      <c r="V3689" t="s">
        <v>10638</v>
      </c>
      <c r="W3689" t="s">
        <v>970</v>
      </c>
      <c r="X3689" t="s">
        <v>16665</v>
      </c>
    </row>
    <row r="3690" spans="2:24" ht="11" outlineLevel="1" x14ac:dyDescent="0.15">
      <c r="B3690" t="s">
        <v>2706</v>
      </c>
      <c r="C3690" t="s">
        <v>1149</v>
      </c>
      <c r="D3690" t="s">
        <v>275</v>
      </c>
      <c r="E3690" t="s">
        <v>10968</v>
      </c>
      <c r="F3690" t="s">
        <v>14392</v>
      </c>
      <c r="G3690" t="s">
        <v>1756</v>
      </c>
      <c r="H3690" s="17">
        <v>42024</v>
      </c>
      <c r="I3690" s="15">
        <v>2015</v>
      </c>
      <c r="J3690" t="s">
        <v>10634</v>
      </c>
      <c r="K3690" s="5">
        <v>0</v>
      </c>
      <c r="L3690" t="s">
        <v>967</v>
      </c>
      <c r="M3690" t="s">
        <v>985</v>
      </c>
      <c r="N3690" t="s">
        <v>10635</v>
      </c>
      <c r="O3690" t="s">
        <v>818</v>
      </c>
      <c r="P3690" t="s">
        <v>11712</v>
      </c>
      <c r="Q3690" t="s">
        <v>11712</v>
      </c>
      <c r="R3690" t="s">
        <v>738</v>
      </c>
      <c r="S3690" t="s">
        <v>803</v>
      </c>
      <c r="T3690" t="s">
        <v>11604</v>
      </c>
      <c r="U3690" t="s">
        <v>965</v>
      </c>
      <c r="V3690" t="s">
        <v>10638</v>
      </c>
      <c r="W3690" t="s">
        <v>970</v>
      </c>
      <c r="X3690" t="s">
        <v>16666</v>
      </c>
    </row>
    <row r="3691" spans="2:24" ht="11" outlineLevel="1" x14ac:dyDescent="0.15">
      <c r="B3691" t="s">
        <v>2706</v>
      </c>
      <c r="C3691" t="s">
        <v>1149</v>
      </c>
      <c r="D3691" t="s">
        <v>275</v>
      </c>
      <c r="E3691" t="s">
        <v>10977</v>
      </c>
      <c r="F3691" t="s">
        <v>14392</v>
      </c>
      <c r="G3691" t="s">
        <v>1756</v>
      </c>
      <c r="H3691" s="17">
        <v>42222</v>
      </c>
      <c r="I3691" s="15">
        <v>2015</v>
      </c>
      <c r="J3691" t="s">
        <v>10634</v>
      </c>
      <c r="K3691" s="5">
        <v>0</v>
      </c>
      <c r="L3691" t="s">
        <v>967</v>
      </c>
      <c r="M3691" t="s">
        <v>985</v>
      </c>
      <c r="N3691" t="s">
        <v>10635</v>
      </c>
      <c r="O3691" t="s">
        <v>818</v>
      </c>
      <c r="P3691" t="s">
        <v>11712</v>
      </c>
      <c r="Q3691" t="s">
        <v>11712</v>
      </c>
      <c r="R3691" t="s">
        <v>738</v>
      </c>
      <c r="S3691" t="s">
        <v>803</v>
      </c>
      <c r="T3691" t="s">
        <v>15694</v>
      </c>
      <c r="U3691" t="s">
        <v>965</v>
      </c>
      <c r="V3691" t="s">
        <v>10638</v>
      </c>
      <c r="W3691" t="s">
        <v>970</v>
      </c>
      <c r="X3691" t="s">
        <v>16667</v>
      </c>
    </row>
    <row r="3692" spans="2:24" ht="11" outlineLevel="1" x14ac:dyDescent="0.15">
      <c r="B3692" t="s">
        <v>2706</v>
      </c>
      <c r="C3692" t="s">
        <v>1149</v>
      </c>
      <c r="D3692" t="s">
        <v>275</v>
      </c>
      <c r="E3692" t="s">
        <v>10986</v>
      </c>
      <c r="F3692" t="s">
        <v>14392</v>
      </c>
      <c r="G3692" t="s">
        <v>1756</v>
      </c>
      <c r="H3692" s="17">
        <v>42096</v>
      </c>
      <c r="I3692" s="15">
        <v>2015</v>
      </c>
      <c r="J3692" t="s">
        <v>10634</v>
      </c>
      <c r="K3692" s="5">
        <v>0</v>
      </c>
      <c r="L3692" t="s">
        <v>967</v>
      </c>
      <c r="M3692" t="s">
        <v>985</v>
      </c>
      <c r="N3692" t="s">
        <v>10635</v>
      </c>
      <c r="O3692" t="s">
        <v>818</v>
      </c>
      <c r="P3692" t="s">
        <v>11712</v>
      </c>
      <c r="Q3692" t="s">
        <v>14861</v>
      </c>
      <c r="R3692" t="s">
        <v>738</v>
      </c>
      <c r="S3692" t="s">
        <v>803</v>
      </c>
      <c r="T3692" t="s">
        <v>16668</v>
      </c>
      <c r="U3692" t="s">
        <v>965</v>
      </c>
      <c r="V3692" t="s">
        <v>10638</v>
      </c>
      <c r="W3692" t="s">
        <v>970</v>
      </c>
      <c r="X3692" t="s">
        <v>16669</v>
      </c>
    </row>
    <row r="3693" spans="2:24" ht="11" outlineLevel="1" x14ac:dyDescent="0.15">
      <c r="B3693" t="s">
        <v>2706</v>
      </c>
      <c r="C3693" t="s">
        <v>1149</v>
      </c>
      <c r="D3693" t="s">
        <v>275</v>
      </c>
      <c r="E3693" t="s">
        <v>11015</v>
      </c>
      <c r="F3693" t="s">
        <v>14392</v>
      </c>
      <c r="G3693" t="s">
        <v>1756</v>
      </c>
      <c r="H3693" s="17">
        <v>43039</v>
      </c>
      <c r="I3693" s="15">
        <v>2018</v>
      </c>
      <c r="J3693" t="s">
        <v>10634</v>
      </c>
      <c r="K3693" s="5">
        <v>0</v>
      </c>
      <c r="L3693" t="s">
        <v>967</v>
      </c>
      <c r="M3693" t="s">
        <v>985</v>
      </c>
      <c r="N3693" t="s">
        <v>10635</v>
      </c>
      <c r="O3693" t="s">
        <v>818</v>
      </c>
      <c r="P3693" t="s">
        <v>11712</v>
      </c>
      <c r="Q3693" t="s">
        <v>11712</v>
      </c>
      <c r="R3693" t="s">
        <v>738</v>
      </c>
      <c r="S3693" t="s">
        <v>803</v>
      </c>
      <c r="T3693" t="s">
        <v>16670</v>
      </c>
      <c r="U3693" t="s">
        <v>965</v>
      </c>
      <c r="V3693" t="s">
        <v>10638</v>
      </c>
      <c r="W3693" t="s">
        <v>970</v>
      </c>
      <c r="X3693" t="s">
        <v>16671</v>
      </c>
    </row>
    <row r="3694" spans="2:24" ht="11" outlineLevel="1" x14ac:dyDescent="0.15">
      <c r="B3694" t="s">
        <v>2706</v>
      </c>
      <c r="C3694" t="s">
        <v>1149</v>
      </c>
      <c r="D3694" t="s">
        <v>275</v>
      </c>
      <c r="E3694" t="s">
        <v>10932</v>
      </c>
      <c r="F3694" t="s">
        <v>14392</v>
      </c>
      <c r="G3694" t="s">
        <v>1756</v>
      </c>
      <c r="H3694" s="17">
        <v>42060</v>
      </c>
      <c r="I3694" s="15">
        <v>2015</v>
      </c>
      <c r="J3694" t="s">
        <v>10634</v>
      </c>
      <c r="K3694" s="5">
        <v>0</v>
      </c>
      <c r="L3694" t="s">
        <v>967</v>
      </c>
      <c r="M3694" t="s">
        <v>985</v>
      </c>
      <c r="N3694" t="s">
        <v>10635</v>
      </c>
      <c r="O3694" t="s">
        <v>818</v>
      </c>
      <c r="P3694" t="s">
        <v>11712</v>
      </c>
      <c r="Q3694" t="s">
        <v>11712</v>
      </c>
      <c r="R3694" t="s">
        <v>738</v>
      </c>
      <c r="S3694" t="s">
        <v>803</v>
      </c>
      <c r="T3694" t="s">
        <v>16672</v>
      </c>
      <c r="U3694" t="s">
        <v>965</v>
      </c>
      <c r="V3694" t="s">
        <v>10638</v>
      </c>
      <c r="W3694" t="s">
        <v>970</v>
      </c>
      <c r="X3694" t="s">
        <v>16673</v>
      </c>
    </row>
    <row r="3695" spans="2:24" ht="11" outlineLevel="1" x14ac:dyDescent="0.15">
      <c r="B3695" t="s">
        <v>2706</v>
      </c>
      <c r="C3695" t="s">
        <v>1149</v>
      </c>
      <c r="D3695" t="s">
        <v>275</v>
      </c>
      <c r="E3695" t="s">
        <v>10940</v>
      </c>
      <c r="F3695" t="s">
        <v>14392</v>
      </c>
      <c r="G3695" t="s">
        <v>1756</v>
      </c>
      <c r="H3695" s="17">
        <v>42212</v>
      </c>
      <c r="I3695" s="15">
        <v>2015</v>
      </c>
      <c r="J3695" t="s">
        <v>10634</v>
      </c>
      <c r="K3695" s="5">
        <v>0</v>
      </c>
      <c r="L3695" t="s">
        <v>967</v>
      </c>
      <c r="M3695" t="s">
        <v>985</v>
      </c>
      <c r="N3695" t="s">
        <v>10635</v>
      </c>
      <c r="O3695" t="s">
        <v>818</v>
      </c>
      <c r="P3695" t="s">
        <v>11712</v>
      </c>
      <c r="Q3695" t="s">
        <v>11712</v>
      </c>
      <c r="R3695" t="s">
        <v>738</v>
      </c>
      <c r="S3695" t="s">
        <v>803</v>
      </c>
      <c r="T3695" t="s">
        <v>16674</v>
      </c>
      <c r="U3695" t="s">
        <v>965</v>
      </c>
      <c r="V3695" t="s">
        <v>10638</v>
      </c>
      <c r="W3695" t="s">
        <v>970</v>
      </c>
      <c r="X3695" t="s">
        <v>16675</v>
      </c>
    </row>
    <row r="3696" spans="2:24" ht="11" outlineLevel="1" x14ac:dyDescent="0.15">
      <c r="B3696" t="s">
        <v>2708</v>
      </c>
      <c r="C3696" t="s">
        <v>982</v>
      </c>
      <c r="D3696" t="s">
        <v>275</v>
      </c>
      <c r="E3696" t="s">
        <v>10959</v>
      </c>
      <c r="F3696" t="s">
        <v>14392</v>
      </c>
      <c r="G3696" t="s">
        <v>1756</v>
      </c>
      <c r="H3696" s="17">
        <v>43053</v>
      </c>
      <c r="I3696" s="15">
        <v>2018</v>
      </c>
      <c r="J3696" t="s">
        <v>10634</v>
      </c>
      <c r="K3696" s="5">
        <v>0</v>
      </c>
      <c r="L3696" t="s">
        <v>967</v>
      </c>
      <c r="M3696" t="s">
        <v>985</v>
      </c>
      <c r="N3696" t="s">
        <v>10635</v>
      </c>
      <c r="O3696" t="s">
        <v>818</v>
      </c>
      <c r="P3696" t="s">
        <v>11712</v>
      </c>
      <c r="Q3696" t="s">
        <v>11712</v>
      </c>
      <c r="R3696" t="s">
        <v>738</v>
      </c>
      <c r="S3696" t="s">
        <v>803</v>
      </c>
      <c r="T3696" t="s">
        <v>16676</v>
      </c>
      <c r="U3696" t="s">
        <v>965</v>
      </c>
      <c r="V3696" t="s">
        <v>10638</v>
      </c>
      <c r="W3696" t="s">
        <v>970</v>
      </c>
      <c r="X3696" t="s">
        <v>16677</v>
      </c>
    </row>
    <row r="3697" spans="2:24" ht="11" outlineLevel="1" x14ac:dyDescent="0.15">
      <c r="B3697" t="s">
        <v>2710</v>
      </c>
      <c r="C3697" t="s">
        <v>2711</v>
      </c>
      <c r="E3697" t="s">
        <v>10649</v>
      </c>
      <c r="F3697" t="s">
        <v>2712</v>
      </c>
      <c r="G3697" t="s">
        <v>2713</v>
      </c>
      <c r="H3697" s="17">
        <v>43411</v>
      </c>
      <c r="I3697" s="15">
        <v>2019</v>
      </c>
      <c r="J3697" t="s">
        <v>10634</v>
      </c>
      <c r="K3697" s="5">
        <v>547590</v>
      </c>
      <c r="L3697" t="s">
        <v>967</v>
      </c>
      <c r="M3697" t="s">
        <v>1141</v>
      </c>
      <c r="N3697" t="s">
        <v>10635</v>
      </c>
      <c r="O3697" t="s">
        <v>826</v>
      </c>
      <c r="P3697" t="s">
        <v>10636</v>
      </c>
      <c r="Q3697" t="s">
        <v>13376</v>
      </c>
      <c r="R3697" t="s">
        <v>750</v>
      </c>
      <c r="S3697" t="s">
        <v>865</v>
      </c>
      <c r="T3697" t="s">
        <v>16678</v>
      </c>
      <c r="U3697" t="s">
        <v>965</v>
      </c>
      <c r="V3697" t="s">
        <v>10638</v>
      </c>
      <c r="W3697" t="s">
        <v>970</v>
      </c>
      <c r="X3697" t="s">
        <v>16679</v>
      </c>
    </row>
    <row r="3698" spans="2:24" ht="11" outlineLevel="1" x14ac:dyDescent="0.15">
      <c r="B3698" t="s">
        <v>2715</v>
      </c>
      <c r="C3698" t="s">
        <v>2716</v>
      </c>
      <c r="E3698" t="s">
        <v>10649</v>
      </c>
      <c r="F3698" t="s">
        <v>2717</v>
      </c>
      <c r="G3698" t="s">
        <v>2718</v>
      </c>
      <c r="H3698" s="17">
        <v>44464</v>
      </c>
      <c r="I3698" s="15">
        <v>2021</v>
      </c>
      <c r="J3698" t="s">
        <v>10634</v>
      </c>
      <c r="K3698" s="5">
        <v>547585</v>
      </c>
      <c r="L3698" t="s">
        <v>967</v>
      </c>
      <c r="R3698" t="s">
        <v>750</v>
      </c>
      <c r="S3698" t="s">
        <v>2719</v>
      </c>
      <c r="T3698" t="s">
        <v>16680</v>
      </c>
      <c r="U3698" t="s">
        <v>1340</v>
      </c>
      <c r="V3698" t="s">
        <v>12795</v>
      </c>
      <c r="W3698" t="s">
        <v>970</v>
      </c>
      <c r="X3698" t="s">
        <v>16681</v>
      </c>
    </row>
    <row r="3699" spans="2:24" ht="11" outlineLevel="1" x14ac:dyDescent="0.15">
      <c r="B3699" t="s">
        <v>2722</v>
      </c>
      <c r="C3699" t="s">
        <v>2723</v>
      </c>
      <c r="E3699" t="s">
        <v>10664</v>
      </c>
      <c r="F3699" t="s">
        <v>12669</v>
      </c>
      <c r="G3699" t="s">
        <v>1074</v>
      </c>
      <c r="H3699" s="17">
        <v>44446</v>
      </c>
      <c r="I3699" s="15">
        <v>2021</v>
      </c>
      <c r="J3699" t="s">
        <v>10634</v>
      </c>
      <c r="K3699" s="5">
        <v>42129</v>
      </c>
      <c r="L3699" t="s">
        <v>967</v>
      </c>
      <c r="M3699" t="s">
        <v>1141</v>
      </c>
      <c r="N3699" t="s">
        <v>10635</v>
      </c>
      <c r="O3699" t="s">
        <v>825</v>
      </c>
      <c r="P3699" t="s">
        <v>14299</v>
      </c>
      <c r="R3699" t="s">
        <v>740</v>
      </c>
      <c r="S3699" t="s">
        <v>795</v>
      </c>
      <c r="T3699" t="s">
        <v>16682</v>
      </c>
      <c r="U3699" t="s">
        <v>965</v>
      </c>
      <c r="V3699" t="s">
        <v>10638</v>
      </c>
      <c r="W3699" t="s">
        <v>970</v>
      </c>
      <c r="X3699" t="s">
        <v>16683</v>
      </c>
    </row>
    <row r="3700" spans="2:24" ht="11" outlineLevel="1" x14ac:dyDescent="0.15">
      <c r="B3700" t="s">
        <v>2722</v>
      </c>
      <c r="C3700" t="s">
        <v>2723</v>
      </c>
      <c r="E3700" t="s">
        <v>10643</v>
      </c>
      <c r="F3700" t="s">
        <v>12669</v>
      </c>
      <c r="G3700" t="s">
        <v>1074</v>
      </c>
      <c r="H3700" s="17">
        <v>44518</v>
      </c>
      <c r="I3700" s="15">
        <v>2022</v>
      </c>
      <c r="J3700" t="s">
        <v>10634</v>
      </c>
      <c r="K3700" s="5">
        <v>15751</v>
      </c>
      <c r="L3700" t="s">
        <v>967</v>
      </c>
      <c r="M3700" t="s">
        <v>1141</v>
      </c>
      <c r="N3700" t="s">
        <v>10635</v>
      </c>
      <c r="O3700" t="s">
        <v>825</v>
      </c>
      <c r="P3700" t="s">
        <v>14299</v>
      </c>
      <c r="R3700" t="s">
        <v>740</v>
      </c>
      <c r="S3700" t="s">
        <v>795</v>
      </c>
      <c r="T3700" t="s">
        <v>16684</v>
      </c>
      <c r="U3700" t="s">
        <v>965</v>
      </c>
      <c r="V3700" t="s">
        <v>10638</v>
      </c>
      <c r="W3700" t="s">
        <v>970</v>
      </c>
      <c r="X3700" t="s">
        <v>16685</v>
      </c>
    </row>
    <row r="3701" spans="2:24" ht="11" outlineLevel="1" x14ac:dyDescent="0.15">
      <c r="B3701" t="s">
        <v>2722</v>
      </c>
      <c r="C3701" t="s">
        <v>2723</v>
      </c>
      <c r="E3701" t="s">
        <v>10667</v>
      </c>
      <c r="F3701" t="s">
        <v>12669</v>
      </c>
      <c r="G3701" t="s">
        <v>1074</v>
      </c>
      <c r="H3701" s="17">
        <v>45364</v>
      </c>
      <c r="I3701" s="15">
        <v>2024</v>
      </c>
      <c r="J3701" t="s">
        <v>10634</v>
      </c>
      <c r="K3701" s="5">
        <v>-50191</v>
      </c>
      <c r="L3701" t="s">
        <v>967</v>
      </c>
      <c r="M3701" t="s">
        <v>1141</v>
      </c>
      <c r="N3701" t="s">
        <v>10635</v>
      </c>
      <c r="O3701" t="s">
        <v>825</v>
      </c>
      <c r="P3701" t="s">
        <v>14299</v>
      </c>
      <c r="Q3701" t="s">
        <v>11435</v>
      </c>
      <c r="R3701" t="s">
        <v>740</v>
      </c>
      <c r="S3701" t="s">
        <v>795</v>
      </c>
      <c r="T3701" t="s">
        <v>16686</v>
      </c>
      <c r="U3701" t="s">
        <v>965</v>
      </c>
      <c r="V3701" t="s">
        <v>10638</v>
      </c>
      <c r="W3701" t="s">
        <v>970</v>
      </c>
      <c r="X3701" t="s">
        <v>16687</v>
      </c>
    </row>
    <row r="3702" spans="2:24" ht="11" outlineLevel="1" x14ac:dyDescent="0.15">
      <c r="B3702" t="s">
        <v>2722</v>
      </c>
      <c r="C3702" t="s">
        <v>2723</v>
      </c>
      <c r="E3702" t="s">
        <v>10649</v>
      </c>
      <c r="F3702" t="s">
        <v>12669</v>
      </c>
      <c r="G3702" t="s">
        <v>1074</v>
      </c>
      <c r="H3702" s="17">
        <v>44294</v>
      </c>
      <c r="I3702" s="15">
        <v>2021</v>
      </c>
      <c r="J3702" t="s">
        <v>10634</v>
      </c>
      <c r="K3702" s="5">
        <v>445079.92</v>
      </c>
      <c r="L3702" t="s">
        <v>967</v>
      </c>
      <c r="M3702" t="s">
        <v>1141</v>
      </c>
      <c r="N3702" t="s">
        <v>10635</v>
      </c>
      <c r="O3702" t="s">
        <v>825</v>
      </c>
      <c r="P3702" t="s">
        <v>14299</v>
      </c>
      <c r="R3702" t="s">
        <v>740</v>
      </c>
      <c r="S3702" t="s">
        <v>795</v>
      </c>
      <c r="T3702" t="s">
        <v>16688</v>
      </c>
      <c r="U3702" t="s">
        <v>965</v>
      </c>
      <c r="V3702" t="s">
        <v>10638</v>
      </c>
      <c r="W3702" t="s">
        <v>970</v>
      </c>
      <c r="X3702" t="s">
        <v>16689</v>
      </c>
    </row>
    <row r="3703" spans="2:24" ht="11" outlineLevel="1" x14ac:dyDescent="0.15">
      <c r="B3703" t="s">
        <v>2722</v>
      </c>
      <c r="C3703" t="s">
        <v>2723</v>
      </c>
      <c r="E3703" t="s">
        <v>10652</v>
      </c>
      <c r="F3703" t="s">
        <v>12669</v>
      </c>
      <c r="G3703" t="s">
        <v>1074</v>
      </c>
      <c r="H3703" s="17">
        <v>44376</v>
      </c>
      <c r="I3703" s="15">
        <v>2021</v>
      </c>
      <c r="J3703" t="s">
        <v>10634</v>
      </c>
      <c r="K3703" s="5">
        <v>67340</v>
      </c>
      <c r="L3703" t="s">
        <v>967</v>
      </c>
      <c r="M3703" t="s">
        <v>1141</v>
      </c>
      <c r="N3703" t="s">
        <v>10635</v>
      </c>
      <c r="O3703" t="s">
        <v>825</v>
      </c>
      <c r="P3703" t="s">
        <v>14299</v>
      </c>
      <c r="R3703" t="s">
        <v>740</v>
      </c>
      <c r="S3703" t="s">
        <v>795</v>
      </c>
      <c r="T3703" t="s">
        <v>16688</v>
      </c>
      <c r="U3703" t="s">
        <v>965</v>
      </c>
      <c r="V3703" t="s">
        <v>10638</v>
      </c>
      <c r="W3703" t="s">
        <v>970</v>
      </c>
      <c r="X3703" t="s">
        <v>16690</v>
      </c>
    </row>
    <row r="3704" spans="2:24" ht="11" outlineLevel="1" x14ac:dyDescent="0.15">
      <c r="B3704" t="s">
        <v>2722</v>
      </c>
      <c r="C3704" t="s">
        <v>2723</v>
      </c>
      <c r="E3704" t="s">
        <v>10632</v>
      </c>
      <c r="F3704" t="s">
        <v>12669</v>
      </c>
      <c r="G3704" t="s">
        <v>1074</v>
      </c>
      <c r="H3704" s="17">
        <v>44531</v>
      </c>
      <c r="I3704" s="15">
        <v>2022</v>
      </c>
      <c r="J3704" t="s">
        <v>10634</v>
      </c>
      <c r="K3704" s="5">
        <v>26873</v>
      </c>
      <c r="L3704" t="s">
        <v>967</v>
      </c>
      <c r="M3704" t="s">
        <v>1141</v>
      </c>
      <c r="N3704" t="s">
        <v>10635</v>
      </c>
      <c r="O3704" t="s">
        <v>825</v>
      </c>
      <c r="P3704" t="s">
        <v>14299</v>
      </c>
      <c r="R3704" t="s">
        <v>740</v>
      </c>
      <c r="S3704" t="s">
        <v>795</v>
      </c>
      <c r="T3704" t="s">
        <v>16691</v>
      </c>
      <c r="U3704" t="s">
        <v>965</v>
      </c>
      <c r="V3704" t="s">
        <v>10638</v>
      </c>
      <c r="W3704" t="s">
        <v>970</v>
      </c>
      <c r="X3704" t="s">
        <v>16692</v>
      </c>
    </row>
    <row r="3705" spans="2:24" ht="11" outlineLevel="1" x14ac:dyDescent="0.15">
      <c r="B3705" t="s">
        <v>2725</v>
      </c>
      <c r="C3705" t="s">
        <v>2726</v>
      </c>
      <c r="D3705" t="s">
        <v>309</v>
      </c>
      <c r="E3705" t="s">
        <v>10649</v>
      </c>
      <c r="F3705" t="s">
        <v>16693</v>
      </c>
      <c r="G3705" t="s">
        <v>2727</v>
      </c>
      <c r="H3705" s="17">
        <v>45259</v>
      </c>
      <c r="I3705" s="15">
        <v>2024</v>
      </c>
      <c r="J3705" t="s">
        <v>10634</v>
      </c>
      <c r="K3705" s="5">
        <v>546438.68000000005</v>
      </c>
      <c r="L3705" t="s">
        <v>967</v>
      </c>
      <c r="M3705" t="s">
        <v>985</v>
      </c>
      <c r="N3705" t="s">
        <v>10635</v>
      </c>
      <c r="O3705" t="s">
        <v>804</v>
      </c>
      <c r="P3705" t="s">
        <v>12086</v>
      </c>
      <c r="Q3705" t="s">
        <v>11435</v>
      </c>
      <c r="R3705" t="s">
        <v>740</v>
      </c>
      <c r="S3705" t="s">
        <v>795</v>
      </c>
      <c r="T3705" t="s">
        <v>16694</v>
      </c>
      <c r="U3705" t="s">
        <v>965</v>
      </c>
      <c r="V3705" t="s">
        <v>10638</v>
      </c>
      <c r="W3705" t="s">
        <v>970</v>
      </c>
      <c r="X3705" t="s">
        <v>16695</v>
      </c>
    </row>
    <row r="3706" spans="2:24" ht="11" outlineLevel="1" x14ac:dyDescent="0.15">
      <c r="B3706" t="s">
        <v>2729</v>
      </c>
      <c r="C3706" t="s">
        <v>2730</v>
      </c>
      <c r="E3706" t="s">
        <v>10649</v>
      </c>
      <c r="F3706" t="s">
        <v>2731</v>
      </c>
      <c r="G3706" t="s">
        <v>2732</v>
      </c>
      <c r="H3706" s="17">
        <v>45855</v>
      </c>
      <c r="I3706" s="15">
        <v>2025</v>
      </c>
      <c r="J3706" t="s">
        <v>10634</v>
      </c>
      <c r="K3706" s="5">
        <v>325687.99</v>
      </c>
      <c r="L3706" t="s">
        <v>967</v>
      </c>
      <c r="M3706" t="s">
        <v>956</v>
      </c>
      <c r="N3706" t="s">
        <v>10635</v>
      </c>
      <c r="O3706" t="s">
        <v>804</v>
      </c>
      <c r="P3706" t="s">
        <v>16696</v>
      </c>
      <c r="Q3706" t="s">
        <v>16697</v>
      </c>
      <c r="R3706" t="s">
        <v>740</v>
      </c>
      <c r="S3706" t="s">
        <v>803</v>
      </c>
      <c r="T3706" t="s">
        <v>16698</v>
      </c>
      <c r="U3706" t="s">
        <v>965</v>
      </c>
      <c r="V3706" t="s">
        <v>10638</v>
      </c>
      <c r="W3706" t="s">
        <v>970</v>
      </c>
      <c r="X3706" t="s">
        <v>16699</v>
      </c>
    </row>
    <row r="3707" spans="2:24" ht="11" outlineLevel="1" x14ac:dyDescent="0.15">
      <c r="B3707" t="s">
        <v>2729</v>
      </c>
      <c r="C3707" t="s">
        <v>2730</v>
      </c>
      <c r="E3707" t="s">
        <v>10652</v>
      </c>
      <c r="F3707" t="s">
        <v>2731</v>
      </c>
      <c r="G3707" t="s">
        <v>2732</v>
      </c>
      <c r="H3707" s="17">
        <v>45897</v>
      </c>
      <c r="I3707" s="15">
        <v>2025</v>
      </c>
      <c r="J3707" t="s">
        <v>10634</v>
      </c>
      <c r="K3707" s="5">
        <v>0</v>
      </c>
      <c r="L3707" t="s">
        <v>967</v>
      </c>
      <c r="M3707" t="s">
        <v>956</v>
      </c>
      <c r="N3707" t="s">
        <v>10635</v>
      </c>
      <c r="O3707" t="s">
        <v>804</v>
      </c>
      <c r="P3707" t="s">
        <v>16696</v>
      </c>
      <c r="Q3707" t="s">
        <v>16697</v>
      </c>
      <c r="R3707" t="s">
        <v>740</v>
      </c>
      <c r="S3707" t="s">
        <v>803</v>
      </c>
      <c r="T3707" t="s">
        <v>16698</v>
      </c>
      <c r="U3707" t="s">
        <v>965</v>
      </c>
      <c r="V3707" t="s">
        <v>10638</v>
      </c>
      <c r="W3707" t="s">
        <v>970</v>
      </c>
      <c r="X3707" t="s">
        <v>16700</v>
      </c>
    </row>
    <row r="3708" spans="2:24" ht="11" outlineLevel="1" x14ac:dyDescent="0.15">
      <c r="B3708" t="s">
        <v>2729</v>
      </c>
      <c r="C3708" t="s">
        <v>2730</v>
      </c>
      <c r="E3708" t="s">
        <v>10632</v>
      </c>
      <c r="F3708" t="s">
        <v>2731</v>
      </c>
      <c r="G3708" t="s">
        <v>2732</v>
      </c>
      <c r="H3708" s="17">
        <v>46035</v>
      </c>
      <c r="I3708" s="15">
        <v>2026</v>
      </c>
      <c r="J3708" t="s">
        <v>10634</v>
      </c>
      <c r="K3708" s="5">
        <v>0</v>
      </c>
      <c r="L3708" t="s">
        <v>967</v>
      </c>
      <c r="M3708" t="s">
        <v>956</v>
      </c>
      <c r="N3708" t="s">
        <v>10635</v>
      </c>
      <c r="O3708" t="s">
        <v>804</v>
      </c>
      <c r="P3708" t="s">
        <v>16696</v>
      </c>
      <c r="Q3708" t="s">
        <v>16697</v>
      </c>
      <c r="R3708" t="s">
        <v>740</v>
      </c>
      <c r="S3708" t="s">
        <v>803</v>
      </c>
      <c r="T3708" t="s">
        <v>16698</v>
      </c>
      <c r="U3708" t="s">
        <v>965</v>
      </c>
      <c r="V3708" t="s">
        <v>10638</v>
      </c>
      <c r="W3708" t="s">
        <v>970</v>
      </c>
      <c r="X3708" t="s">
        <v>16701</v>
      </c>
    </row>
    <row r="3709" spans="2:24" ht="11" outlineLevel="1" x14ac:dyDescent="0.15">
      <c r="B3709" t="s">
        <v>2729</v>
      </c>
      <c r="C3709" t="s">
        <v>2730</v>
      </c>
      <c r="E3709" t="s">
        <v>10643</v>
      </c>
      <c r="F3709" t="s">
        <v>2731</v>
      </c>
      <c r="G3709" t="s">
        <v>2732</v>
      </c>
      <c r="H3709" s="17">
        <v>45922</v>
      </c>
      <c r="I3709" s="15">
        <v>2025</v>
      </c>
      <c r="J3709" t="s">
        <v>10634</v>
      </c>
      <c r="K3709" s="5">
        <v>58932.1</v>
      </c>
      <c r="L3709" t="s">
        <v>967</v>
      </c>
      <c r="M3709" t="s">
        <v>956</v>
      </c>
      <c r="N3709" t="s">
        <v>10635</v>
      </c>
      <c r="O3709" t="s">
        <v>804</v>
      </c>
      <c r="P3709" t="s">
        <v>16696</v>
      </c>
      <c r="Q3709" t="s">
        <v>16702</v>
      </c>
      <c r="R3709" t="s">
        <v>740</v>
      </c>
      <c r="S3709" t="s">
        <v>803</v>
      </c>
      <c r="T3709" t="s">
        <v>16698</v>
      </c>
      <c r="U3709" t="s">
        <v>965</v>
      </c>
      <c r="V3709" t="s">
        <v>10638</v>
      </c>
      <c r="W3709" t="s">
        <v>970</v>
      </c>
      <c r="X3709" t="s">
        <v>16703</v>
      </c>
    </row>
    <row r="3710" spans="2:24" ht="11" outlineLevel="1" x14ac:dyDescent="0.15">
      <c r="B3710" t="s">
        <v>2729</v>
      </c>
      <c r="C3710" t="s">
        <v>2730</v>
      </c>
      <c r="E3710" t="s">
        <v>10664</v>
      </c>
      <c r="F3710" t="s">
        <v>2731</v>
      </c>
      <c r="G3710" t="s">
        <v>2732</v>
      </c>
      <c r="H3710" s="17">
        <v>45911</v>
      </c>
      <c r="I3710" s="15">
        <v>2025</v>
      </c>
      <c r="J3710" t="s">
        <v>10634</v>
      </c>
      <c r="K3710" s="5">
        <v>160535.28</v>
      </c>
      <c r="L3710" t="s">
        <v>967</v>
      </c>
      <c r="M3710" t="s">
        <v>956</v>
      </c>
      <c r="N3710" t="s">
        <v>10635</v>
      </c>
      <c r="O3710" t="s">
        <v>804</v>
      </c>
      <c r="P3710" t="s">
        <v>16696</v>
      </c>
      <c r="Q3710" t="s">
        <v>16702</v>
      </c>
      <c r="R3710" t="s">
        <v>740</v>
      </c>
      <c r="S3710" t="s">
        <v>803</v>
      </c>
      <c r="T3710" t="s">
        <v>16698</v>
      </c>
      <c r="U3710" t="s">
        <v>965</v>
      </c>
      <c r="V3710" t="s">
        <v>10638</v>
      </c>
      <c r="W3710" t="s">
        <v>970</v>
      </c>
      <c r="X3710" t="s">
        <v>16704</v>
      </c>
    </row>
    <row r="3711" spans="2:24" ht="11" outlineLevel="1" x14ac:dyDescent="0.15">
      <c r="B3711" t="s">
        <v>2734</v>
      </c>
      <c r="C3711" t="s">
        <v>2735</v>
      </c>
      <c r="E3711" t="s">
        <v>10643</v>
      </c>
      <c r="F3711" t="s">
        <v>12669</v>
      </c>
      <c r="G3711" t="s">
        <v>1074</v>
      </c>
      <c r="H3711" s="17">
        <v>43559</v>
      </c>
      <c r="I3711" s="15">
        <v>2019</v>
      </c>
      <c r="J3711" t="s">
        <v>10634</v>
      </c>
      <c r="K3711" s="5">
        <v>2185</v>
      </c>
      <c r="L3711" t="s">
        <v>967</v>
      </c>
      <c r="M3711" t="s">
        <v>1141</v>
      </c>
      <c r="N3711" t="s">
        <v>10635</v>
      </c>
      <c r="O3711" t="s">
        <v>825</v>
      </c>
      <c r="P3711" t="s">
        <v>14299</v>
      </c>
      <c r="Q3711" t="s">
        <v>14299</v>
      </c>
      <c r="R3711" t="s">
        <v>740</v>
      </c>
      <c r="S3711" t="s">
        <v>795</v>
      </c>
      <c r="T3711" t="s">
        <v>16705</v>
      </c>
      <c r="U3711" t="s">
        <v>965</v>
      </c>
      <c r="V3711" t="s">
        <v>10638</v>
      </c>
      <c r="W3711" t="s">
        <v>970</v>
      </c>
      <c r="X3711" t="s">
        <v>16706</v>
      </c>
    </row>
    <row r="3712" spans="2:24" ht="11" outlineLevel="1" x14ac:dyDescent="0.15">
      <c r="B3712" t="s">
        <v>2734</v>
      </c>
      <c r="C3712" t="s">
        <v>2735</v>
      </c>
      <c r="E3712" t="s">
        <v>10652</v>
      </c>
      <c r="F3712" t="s">
        <v>12669</v>
      </c>
      <c r="G3712" t="s">
        <v>1074</v>
      </c>
      <c r="H3712" s="17">
        <v>43495</v>
      </c>
      <c r="I3712" s="15">
        <v>2019</v>
      </c>
      <c r="J3712" t="s">
        <v>10634</v>
      </c>
      <c r="K3712" s="5">
        <v>136803</v>
      </c>
      <c r="L3712" t="s">
        <v>967</v>
      </c>
      <c r="M3712" t="s">
        <v>1141</v>
      </c>
      <c r="N3712" t="s">
        <v>10635</v>
      </c>
      <c r="O3712" t="s">
        <v>825</v>
      </c>
      <c r="P3712" t="s">
        <v>14299</v>
      </c>
      <c r="Q3712" t="s">
        <v>14299</v>
      </c>
      <c r="R3712" t="s">
        <v>740</v>
      </c>
      <c r="S3712" t="s">
        <v>795</v>
      </c>
      <c r="T3712" t="s">
        <v>16707</v>
      </c>
      <c r="U3712" t="s">
        <v>965</v>
      </c>
      <c r="V3712" t="s">
        <v>10638</v>
      </c>
      <c r="W3712" t="s">
        <v>970</v>
      </c>
      <c r="X3712" t="s">
        <v>16708</v>
      </c>
    </row>
    <row r="3713" spans="2:24" ht="11" outlineLevel="1" x14ac:dyDescent="0.15">
      <c r="B3713" t="s">
        <v>2734</v>
      </c>
      <c r="C3713" t="s">
        <v>2735</v>
      </c>
      <c r="E3713" t="s">
        <v>10649</v>
      </c>
      <c r="F3713" t="s">
        <v>12669</v>
      </c>
      <c r="G3713" t="s">
        <v>1074</v>
      </c>
      <c r="H3713" s="17">
        <v>43490</v>
      </c>
      <c r="I3713" s="15">
        <v>2019</v>
      </c>
      <c r="J3713" t="s">
        <v>10634</v>
      </c>
      <c r="K3713" s="5">
        <v>377949</v>
      </c>
      <c r="L3713" t="s">
        <v>967</v>
      </c>
      <c r="M3713" t="s">
        <v>1141</v>
      </c>
      <c r="N3713" t="s">
        <v>10635</v>
      </c>
      <c r="O3713" t="s">
        <v>825</v>
      </c>
      <c r="P3713" t="s">
        <v>14299</v>
      </c>
      <c r="Q3713" t="s">
        <v>14299</v>
      </c>
      <c r="R3713" t="s">
        <v>740</v>
      </c>
      <c r="S3713" t="s">
        <v>795</v>
      </c>
      <c r="T3713" t="s">
        <v>16709</v>
      </c>
      <c r="U3713" t="s">
        <v>965</v>
      </c>
      <c r="V3713" t="s">
        <v>10638</v>
      </c>
      <c r="W3713" t="s">
        <v>970</v>
      </c>
      <c r="X3713" t="s">
        <v>16710</v>
      </c>
    </row>
    <row r="3714" spans="2:24" ht="11" outlineLevel="1" x14ac:dyDescent="0.15">
      <c r="B3714" t="s">
        <v>2734</v>
      </c>
      <c r="C3714" t="s">
        <v>2735</v>
      </c>
      <c r="E3714" t="s">
        <v>10632</v>
      </c>
      <c r="F3714" t="s">
        <v>12669</v>
      </c>
      <c r="G3714" t="s">
        <v>1074</v>
      </c>
      <c r="H3714" s="17">
        <v>43564</v>
      </c>
      <c r="I3714" s="15">
        <v>2019</v>
      </c>
      <c r="J3714" t="s">
        <v>10634</v>
      </c>
      <c r="K3714" s="5">
        <v>11829.52</v>
      </c>
      <c r="L3714" t="s">
        <v>967</v>
      </c>
      <c r="M3714" t="s">
        <v>1141</v>
      </c>
      <c r="N3714" t="s">
        <v>10635</v>
      </c>
      <c r="O3714" t="s">
        <v>825</v>
      </c>
      <c r="P3714" t="s">
        <v>14299</v>
      </c>
      <c r="Q3714" t="s">
        <v>14299</v>
      </c>
      <c r="R3714" t="s">
        <v>740</v>
      </c>
      <c r="S3714" t="s">
        <v>795</v>
      </c>
      <c r="T3714" t="s">
        <v>16711</v>
      </c>
      <c r="U3714" t="s">
        <v>965</v>
      </c>
      <c r="V3714" t="s">
        <v>10638</v>
      </c>
      <c r="W3714" t="s">
        <v>970</v>
      </c>
      <c r="X3714" t="s">
        <v>16712</v>
      </c>
    </row>
    <row r="3715" spans="2:24" ht="11" outlineLevel="1" x14ac:dyDescent="0.15">
      <c r="B3715" t="s">
        <v>2734</v>
      </c>
      <c r="C3715" t="s">
        <v>2735</v>
      </c>
      <c r="E3715" t="s">
        <v>10664</v>
      </c>
      <c r="F3715" t="s">
        <v>12669</v>
      </c>
      <c r="G3715" t="s">
        <v>1074</v>
      </c>
      <c r="H3715" s="17">
        <v>43552</v>
      </c>
      <c r="I3715" s="15">
        <v>2019</v>
      </c>
      <c r="J3715" t="s">
        <v>10634</v>
      </c>
      <c r="K3715" s="5">
        <v>14433</v>
      </c>
      <c r="L3715" t="s">
        <v>967</v>
      </c>
      <c r="M3715" t="s">
        <v>1141</v>
      </c>
      <c r="N3715" t="s">
        <v>10635</v>
      </c>
      <c r="O3715" t="s">
        <v>825</v>
      </c>
      <c r="P3715" t="s">
        <v>14299</v>
      </c>
      <c r="Q3715" t="s">
        <v>14299</v>
      </c>
      <c r="R3715" t="s">
        <v>740</v>
      </c>
      <c r="S3715" t="s">
        <v>795</v>
      </c>
      <c r="T3715" t="s">
        <v>16713</v>
      </c>
      <c r="U3715" t="s">
        <v>965</v>
      </c>
      <c r="V3715" t="s">
        <v>10638</v>
      </c>
      <c r="W3715" t="s">
        <v>970</v>
      </c>
      <c r="X3715" t="s">
        <v>16714</v>
      </c>
    </row>
    <row r="3716" spans="2:24" ht="11" outlineLevel="1" x14ac:dyDescent="0.15">
      <c r="B3716" t="s">
        <v>2734</v>
      </c>
      <c r="C3716" t="s">
        <v>2735</v>
      </c>
      <c r="E3716" t="s">
        <v>10667</v>
      </c>
      <c r="F3716" t="s">
        <v>12669</v>
      </c>
      <c r="G3716" t="s">
        <v>1074</v>
      </c>
      <c r="H3716" s="17">
        <v>43572</v>
      </c>
      <c r="I3716" s="15">
        <v>2019</v>
      </c>
      <c r="J3716" t="s">
        <v>10634</v>
      </c>
      <c r="K3716" s="5">
        <v>0</v>
      </c>
      <c r="L3716" t="s">
        <v>967</v>
      </c>
      <c r="M3716" t="s">
        <v>1141</v>
      </c>
      <c r="N3716" t="s">
        <v>10635</v>
      </c>
      <c r="O3716" t="s">
        <v>825</v>
      </c>
      <c r="P3716" t="s">
        <v>14299</v>
      </c>
      <c r="Q3716" t="s">
        <v>14299</v>
      </c>
      <c r="R3716" t="s">
        <v>740</v>
      </c>
      <c r="S3716" t="s">
        <v>795</v>
      </c>
      <c r="T3716" t="s">
        <v>16715</v>
      </c>
      <c r="U3716" t="s">
        <v>965</v>
      </c>
      <c r="V3716" t="s">
        <v>10638</v>
      </c>
      <c r="W3716" t="s">
        <v>970</v>
      </c>
      <c r="X3716" t="s">
        <v>16716</v>
      </c>
    </row>
    <row r="3717" spans="2:24" ht="11" outlineLevel="1" x14ac:dyDescent="0.15">
      <c r="B3717" t="s">
        <v>2734</v>
      </c>
      <c r="C3717" t="s">
        <v>2735</v>
      </c>
      <c r="E3717" t="s">
        <v>10658</v>
      </c>
      <c r="F3717" t="s">
        <v>12669</v>
      </c>
      <c r="G3717" t="s">
        <v>1074</v>
      </c>
      <c r="H3717" s="17">
        <v>43586</v>
      </c>
      <c r="I3717" s="15">
        <v>2019</v>
      </c>
      <c r="J3717" t="s">
        <v>10634</v>
      </c>
      <c r="K3717" s="5">
        <v>0</v>
      </c>
      <c r="L3717" t="s">
        <v>967</v>
      </c>
      <c r="M3717" t="s">
        <v>1141</v>
      </c>
      <c r="N3717" t="s">
        <v>10635</v>
      </c>
      <c r="O3717" t="s">
        <v>825</v>
      </c>
      <c r="P3717" t="s">
        <v>14299</v>
      </c>
      <c r="Q3717" t="s">
        <v>14299</v>
      </c>
      <c r="R3717" t="s">
        <v>740</v>
      </c>
      <c r="S3717" t="s">
        <v>795</v>
      </c>
      <c r="T3717" t="s">
        <v>16717</v>
      </c>
      <c r="U3717" t="s">
        <v>965</v>
      </c>
      <c r="V3717" t="s">
        <v>10638</v>
      </c>
      <c r="W3717" t="s">
        <v>970</v>
      </c>
      <c r="X3717" t="s">
        <v>16718</v>
      </c>
    </row>
    <row r="3718" spans="2:24" ht="11" outlineLevel="1" x14ac:dyDescent="0.15">
      <c r="B3718" t="s">
        <v>2737</v>
      </c>
      <c r="C3718" t="s">
        <v>2738</v>
      </c>
      <c r="E3718" t="s">
        <v>10649</v>
      </c>
      <c r="F3718" t="s">
        <v>604</v>
      </c>
      <c r="G3718" t="s">
        <v>1088</v>
      </c>
      <c r="H3718" s="17">
        <v>43511</v>
      </c>
      <c r="I3718" s="15">
        <v>2019</v>
      </c>
      <c r="J3718" t="s">
        <v>10634</v>
      </c>
      <c r="K3718" s="5">
        <v>198302</v>
      </c>
      <c r="L3718" t="s">
        <v>967</v>
      </c>
      <c r="M3718" t="s">
        <v>1141</v>
      </c>
      <c r="N3718" t="s">
        <v>10635</v>
      </c>
      <c r="O3718" t="s">
        <v>825</v>
      </c>
      <c r="P3718" t="s">
        <v>10636</v>
      </c>
      <c r="Q3718" t="s">
        <v>10636</v>
      </c>
      <c r="R3718" t="s">
        <v>748</v>
      </c>
      <c r="S3718" t="s">
        <v>795</v>
      </c>
      <c r="T3718" t="s">
        <v>16719</v>
      </c>
      <c r="U3718" t="s">
        <v>965</v>
      </c>
      <c r="V3718" t="s">
        <v>10638</v>
      </c>
      <c r="W3718" t="s">
        <v>970</v>
      </c>
      <c r="X3718" t="s">
        <v>16720</v>
      </c>
    </row>
    <row r="3719" spans="2:24" ht="11" outlineLevel="1" x14ac:dyDescent="0.15">
      <c r="B3719" t="s">
        <v>2737</v>
      </c>
      <c r="C3719" t="s">
        <v>2738</v>
      </c>
      <c r="E3719" t="s">
        <v>10652</v>
      </c>
      <c r="F3719" t="s">
        <v>604</v>
      </c>
      <c r="G3719" t="s">
        <v>1088</v>
      </c>
      <c r="H3719" s="17">
        <v>44174</v>
      </c>
      <c r="I3719" s="15">
        <v>2021</v>
      </c>
      <c r="J3719" t="s">
        <v>10634</v>
      </c>
      <c r="K3719" s="5">
        <v>344634.26</v>
      </c>
      <c r="L3719" t="s">
        <v>967</v>
      </c>
      <c r="M3719" t="s">
        <v>1141</v>
      </c>
      <c r="N3719" t="s">
        <v>10635</v>
      </c>
      <c r="O3719" t="s">
        <v>825</v>
      </c>
      <c r="P3719" t="s">
        <v>10636</v>
      </c>
      <c r="Q3719" t="s">
        <v>10636</v>
      </c>
      <c r="R3719" t="s">
        <v>748</v>
      </c>
      <c r="S3719" t="s">
        <v>795</v>
      </c>
      <c r="T3719" t="s">
        <v>16721</v>
      </c>
      <c r="U3719" t="s">
        <v>965</v>
      </c>
      <c r="V3719" t="s">
        <v>10638</v>
      </c>
      <c r="W3719" t="s">
        <v>970</v>
      </c>
      <c r="X3719" t="s">
        <v>16722</v>
      </c>
    </row>
    <row r="3720" spans="2:24" ht="11" outlineLevel="1" x14ac:dyDescent="0.15">
      <c r="B3720" t="s">
        <v>2740</v>
      </c>
      <c r="C3720" t="s">
        <v>2741</v>
      </c>
      <c r="D3720" t="s">
        <v>238</v>
      </c>
      <c r="E3720" t="s">
        <v>10649</v>
      </c>
      <c r="F3720" t="s">
        <v>15827</v>
      </c>
      <c r="G3720" t="s">
        <v>2293</v>
      </c>
      <c r="H3720" s="17">
        <v>45002</v>
      </c>
      <c r="I3720" s="15">
        <v>2023</v>
      </c>
      <c r="J3720" t="s">
        <v>10634</v>
      </c>
      <c r="K3720" s="5">
        <v>542800</v>
      </c>
      <c r="L3720" t="s">
        <v>967</v>
      </c>
      <c r="M3720" t="s">
        <v>985</v>
      </c>
      <c r="N3720" t="s">
        <v>10635</v>
      </c>
      <c r="O3720" t="s">
        <v>818</v>
      </c>
      <c r="P3720" t="s">
        <v>11434</v>
      </c>
      <c r="Q3720" t="s">
        <v>11435</v>
      </c>
      <c r="R3720" t="s">
        <v>740</v>
      </c>
      <c r="S3720" t="s">
        <v>795</v>
      </c>
      <c r="T3720" t="s">
        <v>15937</v>
      </c>
      <c r="U3720" t="s">
        <v>965</v>
      </c>
      <c r="V3720" t="s">
        <v>10638</v>
      </c>
      <c r="W3720" t="s">
        <v>970</v>
      </c>
      <c r="X3720" t="s">
        <v>16723</v>
      </c>
    </row>
    <row r="3721" spans="2:24" ht="11" outlineLevel="1" x14ac:dyDescent="0.15">
      <c r="B3721" t="s">
        <v>2740</v>
      </c>
      <c r="C3721" t="s">
        <v>2741</v>
      </c>
      <c r="D3721" t="s">
        <v>238</v>
      </c>
      <c r="E3721" t="s">
        <v>10652</v>
      </c>
      <c r="F3721" t="s">
        <v>15827</v>
      </c>
      <c r="G3721" t="s">
        <v>2293</v>
      </c>
      <c r="H3721" s="17">
        <v>45488</v>
      </c>
      <c r="I3721" s="15">
        <v>2024</v>
      </c>
      <c r="J3721" t="s">
        <v>10634</v>
      </c>
      <c r="K3721" s="5">
        <v>-60.85</v>
      </c>
      <c r="L3721" t="s">
        <v>967</v>
      </c>
      <c r="M3721" t="s">
        <v>985</v>
      </c>
      <c r="N3721" t="s">
        <v>10635</v>
      </c>
      <c r="O3721" t="s">
        <v>818</v>
      </c>
      <c r="P3721" t="s">
        <v>11434</v>
      </c>
      <c r="Q3721" t="s">
        <v>11435</v>
      </c>
      <c r="R3721" t="s">
        <v>740</v>
      </c>
      <c r="S3721" t="s">
        <v>795</v>
      </c>
      <c r="T3721" t="s">
        <v>15937</v>
      </c>
      <c r="U3721" t="s">
        <v>965</v>
      </c>
      <c r="V3721" t="s">
        <v>10638</v>
      </c>
      <c r="W3721" t="s">
        <v>970</v>
      </c>
      <c r="X3721" t="s">
        <v>16724</v>
      </c>
    </row>
    <row r="3722" spans="2:24" ht="11" outlineLevel="1" x14ac:dyDescent="0.15">
      <c r="B3722" t="s">
        <v>2743</v>
      </c>
      <c r="C3722" t="s">
        <v>2744</v>
      </c>
      <c r="D3722" t="s">
        <v>177</v>
      </c>
      <c r="E3722" t="s">
        <v>10956</v>
      </c>
      <c r="F3722" t="s">
        <v>11029</v>
      </c>
      <c r="G3722" t="s">
        <v>992</v>
      </c>
      <c r="H3722" s="17">
        <v>42908</v>
      </c>
      <c r="I3722" s="15">
        <v>2017</v>
      </c>
      <c r="J3722" t="s">
        <v>10634</v>
      </c>
      <c r="K3722" s="5">
        <v>-132572.53</v>
      </c>
      <c r="L3722" t="s">
        <v>967</v>
      </c>
      <c r="M3722" t="s">
        <v>985</v>
      </c>
      <c r="N3722" t="s">
        <v>10635</v>
      </c>
      <c r="O3722" t="s">
        <v>796</v>
      </c>
      <c r="P3722" t="s">
        <v>10671</v>
      </c>
      <c r="Q3722" t="s">
        <v>11052</v>
      </c>
      <c r="R3722" t="s">
        <v>739</v>
      </c>
      <c r="S3722" t="s">
        <v>795</v>
      </c>
      <c r="T3722" t="s">
        <v>16725</v>
      </c>
      <c r="U3722" t="s">
        <v>965</v>
      </c>
      <c r="V3722" t="s">
        <v>10638</v>
      </c>
      <c r="W3722" t="s">
        <v>970</v>
      </c>
      <c r="X3722" t="s">
        <v>16726</v>
      </c>
    </row>
    <row r="3723" spans="2:24" ht="11" outlineLevel="1" x14ac:dyDescent="0.15">
      <c r="B3723" t="s">
        <v>2743</v>
      </c>
      <c r="C3723" t="s">
        <v>2744</v>
      </c>
      <c r="D3723" t="s">
        <v>177</v>
      </c>
      <c r="E3723" t="s">
        <v>10989</v>
      </c>
      <c r="F3723" t="s">
        <v>11029</v>
      </c>
      <c r="G3723" t="s">
        <v>992</v>
      </c>
      <c r="H3723" s="17">
        <v>42684</v>
      </c>
      <c r="I3723" s="15">
        <v>2017</v>
      </c>
      <c r="J3723" t="s">
        <v>10634</v>
      </c>
      <c r="K3723" s="5">
        <v>0</v>
      </c>
      <c r="L3723" t="s">
        <v>967</v>
      </c>
      <c r="M3723" t="s">
        <v>985</v>
      </c>
      <c r="N3723" t="s">
        <v>10635</v>
      </c>
      <c r="O3723" t="s">
        <v>796</v>
      </c>
      <c r="P3723" t="s">
        <v>10671</v>
      </c>
      <c r="Q3723" t="s">
        <v>11052</v>
      </c>
      <c r="R3723" t="s">
        <v>739</v>
      </c>
      <c r="S3723" t="s">
        <v>795</v>
      </c>
      <c r="T3723" t="s">
        <v>16725</v>
      </c>
      <c r="U3723" t="s">
        <v>965</v>
      </c>
      <c r="V3723" t="s">
        <v>10638</v>
      </c>
      <c r="W3723" t="s">
        <v>970</v>
      </c>
      <c r="X3723" t="s">
        <v>16727</v>
      </c>
    </row>
    <row r="3724" spans="2:24" ht="11" outlineLevel="1" x14ac:dyDescent="0.15">
      <c r="B3724" t="s">
        <v>2743</v>
      </c>
      <c r="C3724" t="s">
        <v>2744</v>
      </c>
      <c r="D3724" t="s">
        <v>177</v>
      </c>
      <c r="E3724" t="s">
        <v>10649</v>
      </c>
      <c r="F3724" t="s">
        <v>11029</v>
      </c>
      <c r="G3724" t="s">
        <v>992</v>
      </c>
      <c r="H3724" s="17">
        <v>42640</v>
      </c>
      <c r="I3724" s="15">
        <v>2016</v>
      </c>
      <c r="J3724" t="s">
        <v>10634</v>
      </c>
      <c r="K3724" s="5">
        <v>672801</v>
      </c>
      <c r="L3724" t="s">
        <v>967</v>
      </c>
      <c r="M3724" t="s">
        <v>985</v>
      </c>
      <c r="N3724" t="s">
        <v>10635</v>
      </c>
      <c r="O3724" t="s">
        <v>796</v>
      </c>
      <c r="P3724" t="s">
        <v>10671</v>
      </c>
      <c r="Q3724" t="s">
        <v>11052</v>
      </c>
      <c r="R3724" t="s">
        <v>739</v>
      </c>
      <c r="S3724" t="s">
        <v>795</v>
      </c>
      <c r="T3724" t="s">
        <v>16728</v>
      </c>
      <c r="U3724" t="s">
        <v>965</v>
      </c>
      <c r="V3724" t="s">
        <v>10638</v>
      </c>
      <c r="W3724" t="s">
        <v>970</v>
      </c>
      <c r="X3724" t="s">
        <v>16729</v>
      </c>
    </row>
    <row r="3725" spans="2:24" ht="11" outlineLevel="1" x14ac:dyDescent="0.15">
      <c r="B3725" t="s">
        <v>2743</v>
      </c>
      <c r="C3725" t="s">
        <v>2744</v>
      </c>
      <c r="D3725" t="s">
        <v>177</v>
      </c>
      <c r="E3725" t="s">
        <v>10950</v>
      </c>
      <c r="F3725" t="s">
        <v>11029</v>
      </c>
      <c r="G3725" t="s">
        <v>992</v>
      </c>
      <c r="H3725" s="17">
        <v>42810</v>
      </c>
      <c r="I3725" s="15">
        <v>2017</v>
      </c>
      <c r="J3725" t="s">
        <v>10634</v>
      </c>
      <c r="K3725" s="5">
        <v>0</v>
      </c>
      <c r="L3725" t="s">
        <v>967</v>
      </c>
      <c r="M3725" t="s">
        <v>985</v>
      </c>
      <c r="N3725" t="s">
        <v>10635</v>
      </c>
      <c r="O3725" t="s">
        <v>796</v>
      </c>
      <c r="P3725" t="s">
        <v>10671</v>
      </c>
      <c r="Q3725" t="s">
        <v>11052</v>
      </c>
      <c r="R3725" t="s">
        <v>739</v>
      </c>
      <c r="S3725" t="s">
        <v>795</v>
      </c>
      <c r="T3725" t="s">
        <v>16725</v>
      </c>
      <c r="U3725" t="s">
        <v>965</v>
      </c>
      <c r="V3725" t="s">
        <v>10638</v>
      </c>
      <c r="W3725" t="s">
        <v>970</v>
      </c>
      <c r="X3725" t="s">
        <v>16730</v>
      </c>
    </row>
    <row r="3726" spans="2:24" ht="11" outlineLevel="1" x14ac:dyDescent="0.15">
      <c r="B3726" t="s">
        <v>2746</v>
      </c>
      <c r="C3726" t="s">
        <v>1271</v>
      </c>
      <c r="D3726" t="s">
        <v>179</v>
      </c>
      <c r="E3726" t="s">
        <v>10923</v>
      </c>
      <c r="F3726" t="s">
        <v>12674</v>
      </c>
      <c r="G3726" t="s">
        <v>1299</v>
      </c>
      <c r="H3726" s="17">
        <v>43089</v>
      </c>
      <c r="I3726" s="15">
        <v>2018</v>
      </c>
      <c r="J3726" t="s">
        <v>10634</v>
      </c>
      <c r="K3726" s="5">
        <v>0</v>
      </c>
      <c r="L3726" t="s">
        <v>967</v>
      </c>
      <c r="M3726" t="s">
        <v>985</v>
      </c>
      <c r="N3726" t="s">
        <v>10635</v>
      </c>
      <c r="O3726" t="s">
        <v>818</v>
      </c>
      <c r="P3726" t="s">
        <v>10671</v>
      </c>
      <c r="Q3726" t="s">
        <v>10671</v>
      </c>
      <c r="R3726" t="s">
        <v>739</v>
      </c>
      <c r="S3726" t="s">
        <v>795</v>
      </c>
      <c r="T3726" t="s">
        <v>16731</v>
      </c>
      <c r="U3726" t="s">
        <v>965</v>
      </c>
      <c r="V3726" t="s">
        <v>10638</v>
      </c>
      <c r="W3726" t="s">
        <v>970</v>
      </c>
      <c r="X3726" t="s">
        <v>16732</v>
      </c>
    </row>
    <row r="3727" spans="2:24" ht="11" outlineLevel="1" x14ac:dyDescent="0.15">
      <c r="B3727" t="s">
        <v>2746</v>
      </c>
      <c r="C3727" t="s">
        <v>1271</v>
      </c>
      <c r="D3727" t="s">
        <v>179</v>
      </c>
      <c r="E3727" t="s">
        <v>10950</v>
      </c>
      <c r="F3727" t="s">
        <v>12674</v>
      </c>
      <c r="G3727" t="s">
        <v>1299</v>
      </c>
      <c r="H3727" s="17">
        <v>43042</v>
      </c>
      <c r="I3727" s="15">
        <v>2018</v>
      </c>
      <c r="J3727" t="s">
        <v>10634</v>
      </c>
      <c r="K3727" s="5">
        <v>0</v>
      </c>
      <c r="L3727" t="s">
        <v>967</v>
      </c>
      <c r="M3727" t="s">
        <v>985</v>
      </c>
      <c r="N3727" t="s">
        <v>10635</v>
      </c>
      <c r="O3727" t="s">
        <v>818</v>
      </c>
      <c r="P3727" t="s">
        <v>10671</v>
      </c>
      <c r="Q3727" t="s">
        <v>10671</v>
      </c>
      <c r="R3727" t="s">
        <v>739</v>
      </c>
      <c r="S3727" t="s">
        <v>795</v>
      </c>
      <c r="T3727" t="s">
        <v>16731</v>
      </c>
      <c r="U3727" t="s">
        <v>965</v>
      </c>
      <c r="V3727" t="s">
        <v>10638</v>
      </c>
      <c r="W3727" t="s">
        <v>970</v>
      </c>
      <c r="X3727" t="s">
        <v>16733</v>
      </c>
    </row>
    <row r="3728" spans="2:24" ht="11" outlineLevel="1" x14ac:dyDescent="0.15">
      <c r="B3728" t="s">
        <v>2746</v>
      </c>
      <c r="C3728" t="s">
        <v>1271</v>
      </c>
      <c r="D3728" t="s">
        <v>179</v>
      </c>
      <c r="E3728" t="s">
        <v>10989</v>
      </c>
      <c r="F3728" t="s">
        <v>12674</v>
      </c>
      <c r="G3728" t="s">
        <v>1299</v>
      </c>
      <c r="H3728" s="17">
        <v>43038</v>
      </c>
      <c r="I3728" s="15">
        <v>2018</v>
      </c>
      <c r="J3728" t="s">
        <v>10634</v>
      </c>
      <c r="K3728" s="5">
        <v>0</v>
      </c>
      <c r="L3728" t="s">
        <v>967</v>
      </c>
      <c r="M3728" t="s">
        <v>985</v>
      </c>
      <c r="N3728" t="s">
        <v>10635</v>
      </c>
      <c r="O3728" t="s">
        <v>818</v>
      </c>
      <c r="P3728" t="s">
        <v>10671</v>
      </c>
      <c r="Q3728" t="s">
        <v>10671</v>
      </c>
      <c r="R3728" t="s">
        <v>739</v>
      </c>
      <c r="S3728" t="s">
        <v>795</v>
      </c>
      <c r="T3728" t="s">
        <v>16731</v>
      </c>
      <c r="U3728" t="s">
        <v>965</v>
      </c>
      <c r="V3728" t="s">
        <v>10638</v>
      </c>
      <c r="W3728" t="s">
        <v>970</v>
      </c>
      <c r="X3728" t="s">
        <v>16734</v>
      </c>
    </row>
    <row r="3729" spans="2:24" ht="11" outlineLevel="1" x14ac:dyDescent="0.15">
      <c r="B3729" t="s">
        <v>2746</v>
      </c>
      <c r="C3729" t="s">
        <v>1271</v>
      </c>
      <c r="D3729" t="s">
        <v>179</v>
      </c>
      <c r="E3729" t="s">
        <v>10649</v>
      </c>
      <c r="F3729" t="s">
        <v>12674</v>
      </c>
      <c r="G3729" t="s">
        <v>1299</v>
      </c>
      <c r="H3729" s="17">
        <v>43004</v>
      </c>
      <c r="I3729" s="15">
        <v>2017</v>
      </c>
      <c r="J3729" t="s">
        <v>10634</v>
      </c>
      <c r="K3729" s="5">
        <v>538112</v>
      </c>
      <c r="L3729" t="s">
        <v>967</v>
      </c>
      <c r="M3729" t="s">
        <v>985</v>
      </c>
      <c r="N3729" t="s">
        <v>10635</v>
      </c>
      <c r="O3729" t="s">
        <v>818</v>
      </c>
      <c r="P3729" t="s">
        <v>10671</v>
      </c>
      <c r="Q3729" t="s">
        <v>10671</v>
      </c>
      <c r="R3729" t="s">
        <v>739</v>
      </c>
      <c r="S3729" t="s">
        <v>795</v>
      </c>
      <c r="T3729" t="s">
        <v>16735</v>
      </c>
      <c r="U3729" t="s">
        <v>965</v>
      </c>
      <c r="V3729" t="s">
        <v>10638</v>
      </c>
      <c r="W3729" t="s">
        <v>970</v>
      </c>
      <c r="X3729" t="s">
        <v>16736</v>
      </c>
    </row>
    <row r="3730" spans="2:24" ht="11" outlineLevel="1" x14ac:dyDescent="0.15">
      <c r="B3730" t="s">
        <v>2746</v>
      </c>
      <c r="C3730" t="s">
        <v>1271</v>
      </c>
      <c r="D3730" t="s">
        <v>179</v>
      </c>
      <c r="E3730" t="s">
        <v>10926</v>
      </c>
      <c r="F3730" t="s">
        <v>12674</v>
      </c>
      <c r="G3730" t="s">
        <v>1299</v>
      </c>
      <c r="H3730" s="17">
        <v>43145</v>
      </c>
      <c r="I3730" s="15">
        <v>2018</v>
      </c>
      <c r="J3730" t="s">
        <v>10634</v>
      </c>
      <c r="K3730" s="5">
        <v>0</v>
      </c>
      <c r="L3730" t="s">
        <v>967</v>
      </c>
      <c r="M3730" t="s">
        <v>985</v>
      </c>
      <c r="N3730" t="s">
        <v>10635</v>
      </c>
      <c r="O3730" t="s">
        <v>818</v>
      </c>
      <c r="P3730" t="s">
        <v>10671</v>
      </c>
      <c r="Q3730" t="s">
        <v>10671</v>
      </c>
      <c r="R3730" t="s">
        <v>739</v>
      </c>
      <c r="S3730" t="s">
        <v>795</v>
      </c>
      <c r="T3730" t="s">
        <v>16731</v>
      </c>
      <c r="U3730" t="s">
        <v>965</v>
      </c>
      <c r="V3730" t="s">
        <v>10638</v>
      </c>
      <c r="W3730" t="s">
        <v>970</v>
      </c>
      <c r="X3730" t="s">
        <v>16737</v>
      </c>
    </row>
    <row r="3731" spans="2:24" ht="11" outlineLevel="1" x14ac:dyDescent="0.15">
      <c r="B3731" t="s">
        <v>2746</v>
      </c>
      <c r="C3731" t="s">
        <v>1271</v>
      </c>
      <c r="D3731" t="s">
        <v>179</v>
      </c>
      <c r="E3731" t="s">
        <v>10956</v>
      </c>
      <c r="F3731" t="s">
        <v>12674</v>
      </c>
      <c r="G3731" t="s">
        <v>1299</v>
      </c>
      <c r="H3731" s="17">
        <v>43068</v>
      </c>
      <c r="I3731" s="15">
        <v>2018</v>
      </c>
      <c r="J3731" t="s">
        <v>10634</v>
      </c>
      <c r="K3731" s="5">
        <v>0</v>
      </c>
      <c r="L3731" t="s">
        <v>967</v>
      </c>
      <c r="M3731" t="s">
        <v>985</v>
      </c>
      <c r="N3731" t="s">
        <v>10635</v>
      </c>
      <c r="O3731" t="s">
        <v>818</v>
      </c>
      <c r="P3731" t="s">
        <v>10671</v>
      </c>
      <c r="Q3731" t="s">
        <v>10671</v>
      </c>
      <c r="R3731" t="s">
        <v>739</v>
      </c>
      <c r="S3731" t="s">
        <v>795</v>
      </c>
      <c r="T3731" t="s">
        <v>16731</v>
      </c>
      <c r="U3731" t="s">
        <v>965</v>
      </c>
      <c r="V3731" t="s">
        <v>10638</v>
      </c>
      <c r="W3731" t="s">
        <v>970</v>
      </c>
      <c r="X3731" t="s">
        <v>16738</v>
      </c>
    </row>
    <row r="3732" spans="2:24" ht="11" outlineLevel="1" x14ac:dyDescent="0.15">
      <c r="B3732" t="s">
        <v>2746</v>
      </c>
      <c r="C3732" t="s">
        <v>1271</v>
      </c>
      <c r="D3732" t="s">
        <v>179</v>
      </c>
      <c r="E3732" t="s">
        <v>10889</v>
      </c>
      <c r="F3732" t="s">
        <v>12674</v>
      </c>
      <c r="G3732" t="s">
        <v>1299</v>
      </c>
      <c r="H3732" s="17">
        <v>43131</v>
      </c>
      <c r="I3732" s="15">
        <v>2018</v>
      </c>
      <c r="J3732" t="s">
        <v>10634</v>
      </c>
      <c r="K3732" s="5">
        <v>0</v>
      </c>
      <c r="L3732" t="s">
        <v>967</v>
      </c>
      <c r="M3732" t="s">
        <v>985</v>
      </c>
      <c r="N3732" t="s">
        <v>10635</v>
      </c>
      <c r="O3732" t="s">
        <v>818</v>
      </c>
      <c r="P3732" t="s">
        <v>10671</v>
      </c>
      <c r="Q3732" t="s">
        <v>10671</v>
      </c>
      <c r="R3732" t="s">
        <v>739</v>
      </c>
      <c r="S3732" t="s">
        <v>795</v>
      </c>
      <c r="T3732" t="s">
        <v>16731</v>
      </c>
      <c r="U3732" t="s">
        <v>965</v>
      </c>
      <c r="V3732" t="s">
        <v>10638</v>
      </c>
      <c r="W3732" t="s">
        <v>970</v>
      </c>
      <c r="X3732" t="s">
        <v>16739</v>
      </c>
    </row>
    <row r="3733" spans="2:24" ht="11" outlineLevel="1" x14ac:dyDescent="0.15">
      <c r="B3733" t="s">
        <v>2746</v>
      </c>
      <c r="C3733" t="s">
        <v>1271</v>
      </c>
      <c r="D3733" t="s">
        <v>179</v>
      </c>
      <c r="E3733" t="s">
        <v>10905</v>
      </c>
      <c r="F3733" t="s">
        <v>12674</v>
      </c>
      <c r="G3733" t="s">
        <v>1299</v>
      </c>
      <c r="H3733" s="17">
        <v>43160</v>
      </c>
      <c r="I3733" s="15">
        <v>2018</v>
      </c>
      <c r="J3733" t="s">
        <v>10634</v>
      </c>
      <c r="K3733" s="5">
        <v>-2600.94</v>
      </c>
      <c r="L3733" t="s">
        <v>967</v>
      </c>
      <c r="M3733" t="s">
        <v>985</v>
      </c>
      <c r="N3733" t="s">
        <v>10635</v>
      </c>
      <c r="O3733" t="s">
        <v>818</v>
      </c>
      <c r="P3733" t="s">
        <v>10671</v>
      </c>
      <c r="Q3733" t="s">
        <v>10671</v>
      </c>
      <c r="R3733" t="s">
        <v>739</v>
      </c>
      <c r="S3733" t="s">
        <v>795</v>
      </c>
      <c r="T3733" t="s">
        <v>16731</v>
      </c>
      <c r="U3733" t="s">
        <v>965</v>
      </c>
      <c r="V3733" t="s">
        <v>10638</v>
      </c>
      <c r="W3733" t="s">
        <v>970</v>
      </c>
      <c r="X3733" t="s">
        <v>16740</v>
      </c>
    </row>
    <row r="3734" spans="2:24" ht="11" outlineLevel="1" x14ac:dyDescent="0.15">
      <c r="B3734" t="s">
        <v>2748</v>
      </c>
      <c r="C3734" t="s">
        <v>1519</v>
      </c>
      <c r="D3734" t="s">
        <v>275</v>
      </c>
      <c r="E3734" t="s">
        <v>10950</v>
      </c>
      <c r="F3734" t="s">
        <v>14392</v>
      </c>
      <c r="G3734" t="s">
        <v>1756</v>
      </c>
      <c r="H3734" s="17">
        <v>43124</v>
      </c>
      <c r="I3734" s="15">
        <v>2018</v>
      </c>
      <c r="J3734" t="s">
        <v>10634</v>
      </c>
      <c r="K3734" s="5">
        <v>0</v>
      </c>
      <c r="L3734" t="s">
        <v>967</v>
      </c>
      <c r="M3734" t="s">
        <v>985</v>
      </c>
      <c r="N3734" t="s">
        <v>10635</v>
      </c>
      <c r="O3734" t="s">
        <v>818</v>
      </c>
      <c r="P3734" t="s">
        <v>11712</v>
      </c>
      <c r="Q3734" t="s">
        <v>14861</v>
      </c>
      <c r="R3734" t="s">
        <v>738</v>
      </c>
      <c r="S3734" t="s">
        <v>803</v>
      </c>
      <c r="T3734" t="s">
        <v>16741</v>
      </c>
      <c r="U3734" t="s">
        <v>965</v>
      </c>
      <c r="V3734" t="s">
        <v>10638</v>
      </c>
      <c r="W3734" t="s">
        <v>970</v>
      </c>
      <c r="X3734" t="s">
        <v>16742</v>
      </c>
    </row>
    <row r="3735" spans="2:24" ht="11" outlineLevel="1" x14ac:dyDescent="0.15">
      <c r="B3735" t="s">
        <v>2750</v>
      </c>
      <c r="C3735" t="s">
        <v>2751</v>
      </c>
      <c r="E3735" t="s">
        <v>10664</v>
      </c>
      <c r="F3735" t="s">
        <v>2172</v>
      </c>
      <c r="G3735" t="s">
        <v>2173</v>
      </c>
      <c r="H3735" s="17">
        <v>46049</v>
      </c>
      <c r="I3735" s="15">
        <v>2026</v>
      </c>
      <c r="J3735" t="s">
        <v>10634</v>
      </c>
      <c r="K3735" s="5">
        <v>107528.71</v>
      </c>
      <c r="L3735" t="s">
        <v>967</v>
      </c>
      <c r="M3735" t="s">
        <v>1141</v>
      </c>
      <c r="N3735" t="s">
        <v>10635</v>
      </c>
      <c r="O3735" t="s">
        <v>825</v>
      </c>
      <c r="P3735" t="s">
        <v>15012</v>
      </c>
      <c r="Q3735" t="s">
        <v>11435</v>
      </c>
      <c r="R3735" t="s">
        <v>749</v>
      </c>
      <c r="S3735" t="s">
        <v>795</v>
      </c>
      <c r="T3735" t="s">
        <v>16743</v>
      </c>
      <c r="U3735" t="s">
        <v>965</v>
      </c>
      <c r="V3735" t="s">
        <v>10638</v>
      </c>
      <c r="W3735" t="s">
        <v>970</v>
      </c>
      <c r="X3735" t="s">
        <v>16744</v>
      </c>
    </row>
    <row r="3736" spans="2:24" ht="11" outlineLevel="1" x14ac:dyDescent="0.15">
      <c r="B3736" t="s">
        <v>2750</v>
      </c>
      <c r="C3736" t="s">
        <v>2751</v>
      </c>
      <c r="E3736" t="s">
        <v>10649</v>
      </c>
      <c r="F3736" t="s">
        <v>2172</v>
      </c>
      <c r="G3736" t="s">
        <v>2173</v>
      </c>
      <c r="H3736" s="17">
        <v>45861</v>
      </c>
      <c r="I3736" s="15">
        <v>2025</v>
      </c>
      <c r="J3736" t="s">
        <v>10634</v>
      </c>
      <c r="K3736" s="5">
        <v>50337.53</v>
      </c>
      <c r="L3736" t="s">
        <v>967</v>
      </c>
      <c r="M3736" t="s">
        <v>1141</v>
      </c>
      <c r="N3736" t="s">
        <v>10635</v>
      </c>
      <c r="O3736" t="s">
        <v>825</v>
      </c>
      <c r="P3736" t="s">
        <v>15012</v>
      </c>
      <c r="Q3736" t="s">
        <v>11435</v>
      </c>
      <c r="R3736" t="s">
        <v>749</v>
      </c>
      <c r="S3736" t="s">
        <v>795</v>
      </c>
      <c r="T3736" t="s">
        <v>16745</v>
      </c>
      <c r="U3736" t="s">
        <v>965</v>
      </c>
      <c r="V3736" t="s">
        <v>10638</v>
      </c>
      <c r="W3736" t="s">
        <v>970</v>
      </c>
      <c r="X3736" t="s">
        <v>16746</v>
      </c>
    </row>
    <row r="3737" spans="2:24" ht="11" outlineLevel="1" x14ac:dyDescent="0.15">
      <c r="B3737" t="s">
        <v>2750</v>
      </c>
      <c r="C3737" t="s">
        <v>2751</v>
      </c>
      <c r="E3737" t="s">
        <v>10652</v>
      </c>
      <c r="F3737" t="s">
        <v>2172</v>
      </c>
      <c r="G3737" t="s">
        <v>2173</v>
      </c>
      <c r="H3737" s="17">
        <v>45971</v>
      </c>
      <c r="I3737" s="15">
        <v>2026</v>
      </c>
      <c r="J3737" t="s">
        <v>10634</v>
      </c>
      <c r="K3737" s="5">
        <v>373760.09</v>
      </c>
      <c r="L3737" t="s">
        <v>967</v>
      </c>
      <c r="M3737" t="s">
        <v>1141</v>
      </c>
      <c r="N3737" t="s">
        <v>10635</v>
      </c>
      <c r="O3737" t="s">
        <v>825</v>
      </c>
      <c r="P3737" t="s">
        <v>15012</v>
      </c>
      <c r="Q3737" t="s">
        <v>11435</v>
      </c>
      <c r="R3737" t="s">
        <v>749</v>
      </c>
      <c r="S3737" t="s">
        <v>795</v>
      </c>
      <c r="T3737" t="s">
        <v>16743</v>
      </c>
      <c r="U3737" t="s">
        <v>965</v>
      </c>
      <c r="V3737" t="s">
        <v>10638</v>
      </c>
      <c r="W3737" t="s">
        <v>970</v>
      </c>
      <c r="X3737" t="s">
        <v>16747</v>
      </c>
    </row>
    <row r="3738" spans="2:24" ht="11" outlineLevel="1" x14ac:dyDescent="0.15">
      <c r="B3738" t="s">
        <v>2753</v>
      </c>
      <c r="C3738" t="s">
        <v>2190</v>
      </c>
      <c r="D3738" t="s">
        <v>200</v>
      </c>
      <c r="E3738" t="s">
        <v>10649</v>
      </c>
      <c r="F3738" t="s">
        <v>609</v>
      </c>
      <c r="G3738" t="s">
        <v>1547</v>
      </c>
      <c r="H3738" s="17">
        <v>43178</v>
      </c>
      <c r="I3738" s="15">
        <v>2018</v>
      </c>
      <c r="J3738" t="s">
        <v>10634</v>
      </c>
      <c r="K3738" s="5">
        <v>530528.4</v>
      </c>
      <c r="L3738" t="s">
        <v>967</v>
      </c>
      <c r="M3738" t="s">
        <v>985</v>
      </c>
      <c r="N3738" t="s">
        <v>10635</v>
      </c>
      <c r="O3738" t="s">
        <v>796</v>
      </c>
      <c r="P3738" t="s">
        <v>10671</v>
      </c>
      <c r="Q3738" t="s">
        <v>10886</v>
      </c>
      <c r="R3738" t="s">
        <v>737</v>
      </c>
      <c r="S3738" t="s">
        <v>803</v>
      </c>
      <c r="T3738" t="s">
        <v>16748</v>
      </c>
      <c r="U3738" t="s">
        <v>965</v>
      </c>
      <c r="V3738" t="s">
        <v>10638</v>
      </c>
      <c r="W3738" t="s">
        <v>970</v>
      </c>
      <c r="X3738" t="s">
        <v>16749</v>
      </c>
    </row>
    <row r="3739" spans="2:24" ht="11" outlineLevel="1" x14ac:dyDescent="0.15">
      <c r="B3739" t="s">
        <v>2755</v>
      </c>
      <c r="C3739" t="s">
        <v>2624</v>
      </c>
      <c r="D3739" t="s">
        <v>196</v>
      </c>
      <c r="E3739" t="s">
        <v>10926</v>
      </c>
      <c r="F3739" t="s">
        <v>604</v>
      </c>
      <c r="G3739" t="s">
        <v>1088</v>
      </c>
      <c r="H3739" s="17">
        <v>42382</v>
      </c>
      <c r="I3739" s="15">
        <v>2016</v>
      </c>
      <c r="J3739" t="s">
        <v>10634</v>
      </c>
      <c r="K3739" s="5">
        <v>-15834.44</v>
      </c>
      <c r="L3739" t="s">
        <v>967</v>
      </c>
      <c r="M3739" t="s">
        <v>985</v>
      </c>
      <c r="N3739" t="s">
        <v>10635</v>
      </c>
      <c r="O3739" t="s">
        <v>818</v>
      </c>
      <c r="P3739" t="s">
        <v>11052</v>
      </c>
      <c r="Q3739" t="s">
        <v>10671</v>
      </c>
      <c r="R3739" t="s">
        <v>739</v>
      </c>
      <c r="S3739" t="s">
        <v>795</v>
      </c>
      <c r="T3739" t="s">
        <v>16750</v>
      </c>
      <c r="U3739" t="s">
        <v>965</v>
      </c>
      <c r="V3739" t="s">
        <v>10638</v>
      </c>
      <c r="W3739" t="s">
        <v>970</v>
      </c>
      <c r="X3739" t="s">
        <v>16751</v>
      </c>
    </row>
    <row r="3740" spans="2:24" ht="11" outlineLevel="1" x14ac:dyDescent="0.15">
      <c r="B3740" t="s">
        <v>2755</v>
      </c>
      <c r="C3740" t="s">
        <v>2624</v>
      </c>
      <c r="D3740" t="s">
        <v>196</v>
      </c>
      <c r="E3740" t="s">
        <v>10889</v>
      </c>
      <c r="F3740" t="s">
        <v>604</v>
      </c>
      <c r="G3740" t="s">
        <v>1088</v>
      </c>
      <c r="H3740" s="17">
        <v>42341</v>
      </c>
      <c r="I3740" s="15">
        <v>2016</v>
      </c>
      <c r="J3740" t="s">
        <v>10634</v>
      </c>
      <c r="K3740" s="5">
        <v>31165.99</v>
      </c>
      <c r="L3740" t="s">
        <v>967</v>
      </c>
      <c r="M3740" t="s">
        <v>985</v>
      </c>
      <c r="N3740" t="s">
        <v>10635</v>
      </c>
      <c r="O3740" t="s">
        <v>818</v>
      </c>
      <c r="P3740" t="s">
        <v>11052</v>
      </c>
      <c r="Q3740" t="s">
        <v>10671</v>
      </c>
      <c r="R3740" t="s">
        <v>739</v>
      </c>
      <c r="S3740" t="s">
        <v>795</v>
      </c>
      <c r="T3740" t="s">
        <v>16750</v>
      </c>
      <c r="U3740" t="s">
        <v>965</v>
      </c>
      <c r="V3740" t="s">
        <v>10638</v>
      </c>
      <c r="W3740" t="s">
        <v>970</v>
      </c>
      <c r="X3740" t="s">
        <v>16752</v>
      </c>
    </row>
    <row r="3741" spans="2:24" ht="11" outlineLevel="1" x14ac:dyDescent="0.15">
      <c r="B3741" t="s">
        <v>2755</v>
      </c>
      <c r="C3741" t="s">
        <v>2624</v>
      </c>
      <c r="D3741" t="s">
        <v>196</v>
      </c>
      <c r="E3741" t="s">
        <v>10989</v>
      </c>
      <c r="F3741" t="s">
        <v>604</v>
      </c>
      <c r="G3741" t="s">
        <v>1088</v>
      </c>
      <c r="H3741" s="17">
        <v>42236</v>
      </c>
      <c r="I3741" s="15">
        <v>2015</v>
      </c>
      <c r="J3741" t="s">
        <v>10634</v>
      </c>
      <c r="K3741" s="5">
        <v>0</v>
      </c>
      <c r="L3741" t="s">
        <v>967</v>
      </c>
      <c r="M3741" t="s">
        <v>985</v>
      </c>
      <c r="N3741" t="s">
        <v>10635</v>
      </c>
      <c r="O3741" t="s">
        <v>818</v>
      </c>
      <c r="P3741" t="s">
        <v>11052</v>
      </c>
      <c r="Q3741" t="s">
        <v>10671</v>
      </c>
      <c r="R3741" t="s">
        <v>739</v>
      </c>
      <c r="S3741" t="s">
        <v>795</v>
      </c>
      <c r="T3741" t="s">
        <v>16750</v>
      </c>
      <c r="U3741" t="s">
        <v>965</v>
      </c>
      <c r="V3741" t="s">
        <v>10638</v>
      </c>
      <c r="W3741" t="s">
        <v>970</v>
      </c>
      <c r="X3741" t="s">
        <v>16753</v>
      </c>
    </row>
    <row r="3742" spans="2:24" ht="11" outlineLevel="1" x14ac:dyDescent="0.15">
      <c r="B3742" t="s">
        <v>2755</v>
      </c>
      <c r="C3742" t="s">
        <v>2624</v>
      </c>
      <c r="D3742" t="s">
        <v>196</v>
      </c>
      <c r="E3742" t="s">
        <v>10649</v>
      </c>
      <c r="F3742" t="s">
        <v>604</v>
      </c>
      <c r="G3742" t="s">
        <v>1088</v>
      </c>
      <c r="H3742" s="17">
        <v>42222</v>
      </c>
      <c r="I3742" s="15">
        <v>2015</v>
      </c>
      <c r="J3742" t="s">
        <v>10634</v>
      </c>
      <c r="K3742" s="5">
        <v>278635.61</v>
      </c>
      <c r="L3742" t="s">
        <v>967</v>
      </c>
      <c r="M3742" t="s">
        <v>985</v>
      </c>
      <c r="N3742" t="s">
        <v>10635</v>
      </c>
      <c r="O3742" t="s">
        <v>818</v>
      </c>
      <c r="P3742" t="s">
        <v>11052</v>
      </c>
      <c r="Q3742" t="s">
        <v>10671</v>
      </c>
      <c r="R3742" t="s">
        <v>739</v>
      </c>
      <c r="S3742" t="s">
        <v>795</v>
      </c>
      <c r="T3742" t="s">
        <v>16750</v>
      </c>
      <c r="U3742" t="s">
        <v>965</v>
      </c>
      <c r="V3742" t="s">
        <v>10638</v>
      </c>
      <c r="W3742" t="s">
        <v>970</v>
      </c>
      <c r="X3742" t="s">
        <v>16754</v>
      </c>
    </row>
    <row r="3743" spans="2:24" ht="11" outlineLevel="1" x14ac:dyDescent="0.15">
      <c r="B3743" t="s">
        <v>2755</v>
      </c>
      <c r="C3743" t="s">
        <v>2624</v>
      </c>
      <c r="D3743" t="s">
        <v>196</v>
      </c>
      <c r="E3743" t="s">
        <v>10956</v>
      </c>
      <c r="F3743" t="s">
        <v>604</v>
      </c>
      <c r="G3743" t="s">
        <v>1088</v>
      </c>
      <c r="H3743" s="17">
        <v>42264</v>
      </c>
      <c r="I3743" s="15">
        <v>2015</v>
      </c>
      <c r="J3743" t="s">
        <v>10634</v>
      </c>
      <c r="K3743" s="5">
        <v>0</v>
      </c>
      <c r="L3743" t="s">
        <v>967</v>
      </c>
      <c r="M3743" t="s">
        <v>985</v>
      </c>
      <c r="N3743" t="s">
        <v>10635</v>
      </c>
      <c r="O3743" t="s">
        <v>818</v>
      </c>
      <c r="P3743" t="s">
        <v>11052</v>
      </c>
      <c r="Q3743" t="s">
        <v>10671</v>
      </c>
      <c r="R3743" t="s">
        <v>739</v>
      </c>
      <c r="S3743" t="s">
        <v>795</v>
      </c>
      <c r="T3743" t="s">
        <v>16750</v>
      </c>
      <c r="U3743" t="s">
        <v>965</v>
      </c>
      <c r="V3743" t="s">
        <v>10638</v>
      </c>
      <c r="W3743" t="s">
        <v>970</v>
      </c>
      <c r="X3743" t="s">
        <v>16755</v>
      </c>
    </row>
    <row r="3744" spans="2:24" ht="11" outlineLevel="1" x14ac:dyDescent="0.15">
      <c r="B3744" t="s">
        <v>2755</v>
      </c>
      <c r="C3744" t="s">
        <v>2624</v>
      </c>
      <c r="D3744" t="s">
        <v>196</v>
      </c>
      <c r="E3744" t="s">
        <v>10923</v>
      </c>
      <c r="F3744" t="s">
        <v>604</v>
      </c>
      <c r="G3744" t="s">
        <v>1088</v>
      </c>
      <c r="H3744" s="17">
        <v>42277</v>
      </c>
      <c r="I3744" s="15">
        <v>2015</v>
      </c>
      <c r="J3744" t="s">
        <v>10634</v>
      </c>
      <c r="K3744" s="5">
        <v>0</v>
      </c>
      <c r="L3744" t="s">
        <v>967</v>
      </c>
      <c r="M3744" t="s">
        <v>985</v>
      </c>
      <c r="N3744" t="s">
        <v>10635</v>
      </c>
      <c r="O3744" t="s">
        <v>818</v>
      </c>
      <c r="P3744" t="s">
        <v>11052</v>
      </c>
      <c r="Q3744" t="s">
        <v>10671</v>
      </c>
      <c r="R3744" t="s">
        <v>739</v>
      </c>
      <c r="S3744" t="s">
        <v>795</v>
      </c>
      <c r="T3744" t="s">
        <v>16750</v>
      </c>
      <c r="U3744" t="s">
        <v>965</v>
      </c>
      <c r="V3744" t="s">
        <v>10638</v>
      </c>
      <c r="W3744" t="s">
        <v>970</v>
      </c>
      <c r="X3744" t="s">
        <v>16756</v>
      </c>
    </row>
    <row r="3745" spans="2:24" ht="11" outlineLevel="1" x14ac:dyDescent="0.15">
      <c r="B3745" t="s">
        <v>2755</v>
      </c>
      <c r="C3745" t="s">
        <v>2624</v>
      </c>
      <c r="D3745" t="s">
        <v>196</v>
      </c>
      <c r="E3745" t="s">
        <v>10950</v>
      </c>
      <c r="F3745" t="s">
        <v>604</v>
      </c>
      <c r="G3745" t="s">
        <v>1088</v>
      </c>
      <c r="H3745" s="17">
        <v>42248</v>
      </c>
      <c r="I3745" s="15">
        <v>2015</v>
      </c>
      <c r="J3745" t="s">
        <v>10634</v>
      </c>
      <c r="K3745" s="5">
        <v>236164.21</v>
      </c>
      <c r="L3745" t="s">
        <v>967</v>
      </c>
      <c r="M3745" t="s">
        <v>985</v>
      </c>
      <c r="N3745" t="s">
        <v>10635</v>
      </c>
      <c r="O3745" t="s">
        <v>818</v>
      </c>
      <c r="P3745" t="s">
        <v>11052</v>
      </c>
      <c r="Q3745" t="s">
        <v>10671</v>
      </c>
      <c r="R3745" t="s">
        <v>739</v>
      </c>
      <c r="S3745" t="s">
        <v>795</v>
      </c>
      <c r="T3745" t="s">
        <v>16750</v>
      </c>
      <c r="U3745" t="s">
        <v>965</v>
      </c>
      <c r="V3745" t="s">
        <v>10638</v>
      </c>
      <c r="W3745" t="s">
        <v>970</v>
      </c>
      <c r="X3745" t="s">
        <v>16757</v>
      </c>
    </row>
    <row r="3746" spans="2:24" ht="11" outlineLevel="1" x14ac:dyDescent="0.15">
      <c r="B3746" t="s">
        <v>2757</v>
      </c>
      <c r="C3746" t="s">
        <v>2758</v>
      </c>
      <c r="E3746" t="s">
        <v>10649</v>
      </c>
      <c r="F3746" t="s">
        <v>2759</v>
      </c>
      <c r="G3746" t="s">
        <v>2760</v>
      </c>
      <c r="H3746" s="17">
        <v>42593</v>
      </c>
      <c r="I3746" s="15">
        <v>2016</v>
      </c>
      <c r="J3746" t="s">
        <v>10634</v>
      </c>
      <c r="K3746" s="5">
        <v>443876</v>
      </c>
      <c r="L3746" t="s">
        <v>967</v>
      </c>
      <c r="R3746" t="s">
        <v>750</v>
      </c>
      <c r="S3746" t="s">
        <v>795</v>
      </c>
      <c r="T3746" t="s">
        <v>16758</v>
      </c>
      <c r="U3746" t="s">
        <v>1340</v>
      </c>
      <c r="V3746" t="s">
        <v>12795</v>
      </c>
      <c r="W3746" t="s">
        <v>970</v>
      </c>
      <c r="X3746" t="s">
        <v>16759</v>
      </c>
    </row>
    <row r="3747" spans="2:24" ht="11" outlineLevel="1" x14ac:dyDescent="0.15">
      <c r="B3747" t="s">
        <v>2757</v>
      </c>
      <c r="C3747" t="s">
        <v>2758</v>
      </c>
      <c r="E3747" t="s">
        <v>10652</v>
      </c>
      <c r="F3747" t="s">
        <v>2759</v>
      </c>
      <c r="G3747" t="s">
        <v>2760</v>
      </c>
      <c r="H3747" s="17">
        <v>42880</v>
      </c>
      <c r="I3747" s="15">
        <v>2017</v>
      </c>
      <c r="J3747" t="s">
        <v>10634</v>
      </c>
      <c r="K3747" s="5">
        <v>3995</v>
      </c>
      <c r="L3747" t="s">
        <v>967</v>
      </c>
      <c r="M3747" t="s">
        <v>15907</v>
      </c>
      <c r="R3747" t="s">
        <v>750</v>
      </c>
      <c r="S3747" t="s">
        <v>795</v>
      </c>
      <c r="T3747" t="s">
        <v>16760</v>
      </c>
      <c r="U3747" t="s">
        <v>1340</v>
      </c>
      <c r="V3747" t="s">
        <v>12795</v>
      </c>
      <c r="W3747" t="s">
        <v>970</v>
      </c>
      <c r="X3747" t="s">
        <v>16761</v>
      </c>
    </row>
    <row r="3748" spans="2:24" ht="11" outlineLevel="1" x14ac:dyDescent="0.15">
      <c r="B3748" t="s">
        <v>2757</v>
      </c>
      <c r="C3748" t="s">
        <v>2758</v>
      </c>
      <c r="E3748" t="s">
        <v>10664</v>
      </c>
      <c r="F3748" t="s">
        <v>2759</v>
      </c>
      <c r="G3748" t="s">
        <v>2760</v>
      </c>
      <c r="H3748" s="17">
        <v>43398</v>
      </c>
      <c r="I3748" s="15">
        <v>2019</v>
      </c>
      <c r="J3748" t="s">
        <v>10634</v>
      </c>
      <c r="K3748" s="5">
        <v>81460</v>
      </c>
      <c r="L3748" t="s">
        <v>967</v>
      </c>
      <c r="M3748" t="s">
        <v>14985</v>
      </c>
      <c r="R3748" t="s">
        <v>750</v>
      </c>
      <c r="S3748" t="s">
        <v>795</v>
      </c>
      <c r="T3748" t="s">
        <v>16758</v>
      </c>
      <c r="U3748" t="s">
        <v>1340</v>
      </c>
      <c r="V3748" t="s">
        <v>12795</v>
      </c>
      <c r="W3748" t="s">
        <v>970</v>
      </c>
      <c r="X3748" t="s">
        <v>16762</v>
      </c>
    </row>
    <row r="3749" spans="2:24" ht="11" outlineLevel="1" x14ac:dyDescent="0.15">
      <c r="B3749" t="s">
        <v>2762</v>
      </c>
      <c r="C3749" t="s">
        <v>982</v>
      </c>
      <c r="D3749" t="s">
        <v>184</v>
      </c>
      <c r="E3749" t="s">
        <v>10908</v>
      </c>
      <c r="F3749" t="s">
        <v>13217</v>
      </c>
      <c r="G3749" t="s">
        <v>1053</v>
      </c>
      <c r="H3749" s="17">
        <v>42093</v>
      </c>
      <c r="I3749" s="15">
        <v>2015</v>
      </c>
      <c r="J3749" t="s">
        <v>10634</v>
      </c>
      <c r="K3749" s="5">
        <v>4165.71</v>
      </c>
      <c r="L3749" t="s">
        <v>967</v>
      </c>
      <c r="M3749" t="s">
        <v>985</v>
      </c>
      <c r="N3749" t="s">
        <v>10635</v>
      </c>
      <c r="O3749" t="s">
        <v>796</v>
      </c>
      <c r="P3749" t="s">
        <v>11052</v>
      </c>
      <c r="Q3749" t="s">
        <v>10671</v>
      </c>
      <c r="R3749" t="s">
        <v>744</v>
      </c>
      <c r="S3749" t="s">
        <v>795</v>
      </c>
      <c r="T3749" t="s">
        <v>16763</v>
      </c>
      <c r="U3749" t="s">
        <v>965</v>
      </c>
      <c r="V3749" t="s">
        <v>10638</v>
      </c>
      <c r="W3749" t="s">
        <v>970</v>
      </c>
      <c r="X3749" t="s">
        <v>16764</v>
      </c>
    </row>
    <row r="3750" spans="2:24" ht="11" outlineLevel="1" x14ac:dyDescent="0.15">
      <c r="B3750" t="s">
        <v>2762</v>
      </c>
      <c r="C3750" t="s">
        <v>982</v>
      </c>
      <c r="D3750" t="s">
        <v>184</v>
      </c>
      <c r="E3750" t="s">
        <v>10935</v>
      </c>
      <c r="F3750" t="s">
        <v>13217</v>
      </c>
      <c r="G3750" t="s">
        <v>1053</v>
      </c>
      <c r="H3750" s="17">
        <v>42075</v>
      </c>
      <c r="I3750" s="15">
        <v>2015</v>
      </c>
      <c r="J3750" t="s">
        <v>10634</v>
      </c>
      <c r="K3750" s="5">
        <v>0</v>
      </c>
      <c r="L3750" t="s">
        <v>967</v>
      </c>
      <c r="M3750" t="s">
        <v>985</v>
      </c>
      <c r="N3750" t="s">
        <v>10635</v>
      </c>
      <c r="O3750" t="s">
        <v>796</v>
      </c>
      <c r="P3750" t="s">
        <v>11052</v>
      </c>
      <c r="Q3750" t="s">
        <v>10671</v>
      </c>
      <c r="R3750" t="s">
        <v>744</v>
      </c>
      <c r="S3750" t="s">
        <v>795</v>
      </c>
      <c r="T3750" t="s">
        <v>16765</v>
      </c>
      <c r="U3750" t="s">
        <v>965</v>
      </c>
      <c r="V3750" t="s">
        <v>10638</v>
      </c>
      <c r="W3750" t="s">
        <v>970</v>
      </c>
      <c r="X3750" t="s">
        <v>16766</v>
      </c>
    </row>
    <row r="3751" spans="2:24" ht="11" outlineLevel="1" x14ac:dyDescent="0.15">
      <c r="B3751" t="s">
        <v>2762</v>
      </c>
      <c r="C3751" t="s">
        <v>982</v>
      </c>
      <c r="D3751" t="s">
        <v>184</v>
      </c>
      <c r="E3751" t="s">
        <v>10968</v>
      </c>
      <c r="F3751" t="s">
        <v>13217</v>
      </c>
      <c r="G3751" t="s">
        <v>1053</v>
      </c>
      <c r="H3751" s="17">
        <v>42103</v>
      </c>
      <c r="I3751" s="15">
        <v>2015</v>
      </c>
      <c r="J3751" t="s">
        <v>10634</v>
      </c>
      <c r="K3751" s="5">
        <v>0</v>
      </c>
      <c r="L3751" t="s">
        <v>967</v>
      </c>
      <c r="M3751" t="s">
        <v>985</v>
      </c>
      <c r="N3751" t="s">
        <v>10635</v>
      </c>
      <c r="O3751" t="s">
        <v>796</v>
      </c>
      <c r="P3751" t="s">
        <v>11052</v>
      </c>
      <c r="Q3751" t="s">
        <v>11052</v>
      </c>
      <c r="R3751" t="s">
        <v>744</v>
      </c>
      <c r="S3751" t="s">
        <v>795</v>
      </c>
      <c r="T3751" t="s">
        <v>16767</v>
      </c>
      <c r="U3751" t="s">
        <v>965</v>
      </c>
      <c r="V3751" t="s">
        <v>10638</v>
      </c>
      <c r="W3751" t="s">
        <v>970</v>
      </c>
      <c r="X3751" t="s">
        <v>16768</v>
      </c>
    </row>
    <row r="3752" spans="2:24" ht="11" outlineLevel="1" x14ac:dyDescent="0.15">
      <c r="B3752" t="s">
        <v>2762</v>
      </c>
      <c r="C3752" t="s">
        <v>982</v>
      </c>
      <c r="D3752" t="s">
        <v>184</v>
      </c>
      <c r="E3752" t="s">
        <v>10905</v>
      </c>
      <c r="F3752" t="s">
        <v>13217</v>
      </c>
      <c r="G3752" t="s">
        <v>1053</v>
      </c>
      <c r="H3752" s="17">
        <v>42025</v>
      </c>
      <c r="I3752" s="15">
        <v>2015</v>
      </c>
      <c r="J3752" t="s">
        <v>10634</v>
      </c>
      <c r="K3752" s="5">
        <v>0</v>
      </c>
      <c r="L3752" t="s">
        <v>967</v>
      </c>
      <c r="M3752" t="s">
        <v>985</v>
      </c>
      <c r="N3752" t="s">
        <v>10635</v>
      </c>
      <c r="O3752" t="s">
        <v>796</v>
      </c>
      <c r="P3752" t="s">
        <v>11052</v>
      </c>
      <c r="Q3752" t="s">
        <v>10671</v>
      </c>
      <c r="R3752" t="s">
        <v>744</v>
      </c>
      <c r="S3752" t="s">
        <v>795</v>
      </c>
      <c r="T3752" t="s">
        <v>16769</v>
      </c>
      <c r="U3752" t="s">
        <v>965</v>
      </c>
      <c r="V3752" t="s">
        <v>10638</v>
      </c>
      <c r="W3752" t="s">
        <v>970</v>
      </c>
      <c r="X3752" t="s">
        <v>16770</v>
      </c>
    </row>
    <row r="3753" spans="2:24" ht="11" outlineLevel="1" x14ac:dyDescent="0.15">
      <c r="B3753" t="s">
        <v>2762</v>
      </c>
      <c r="C3753" t="s">
        <v>982</v>
      </c>
      <c r="D3753" t="s">
        <v>184</v>
      </c>
      <c r="E3753" t="s">
        <v>10940</v>
      </c>
      <c r="F3753" t="s">
        <v>13217</v>
      </c>
      <c r="G3753" t="s">
        <v>1053</v>
      </c>
      <c r="H3753" s="17">
        <v>42243</v>
      </c>
      <c r="I3753" s="15">
        <v>2015</v>
      </c>
      <c r="J3753" t="s">
        <v>10634</v>
      </c>
      <c r="K3753" s="5">
        <v>-171714.93</v>
      </c>
      <c r="L3753" t="s">
        <v>967</v>
      </c>
      <c r="M3753" t="s">
        <v>985</v>
      </c>
      <c r="N3753" t="s">
        <v>10635</v>
      </c>
      <c r="O3753" t="s">
        <v>796</v>
      </c>
      <c r="P3753" t="s">
        <v>11052</v>
      </c>
      <c r="Q3753" t="s">
        <v>10671</v>
      </c>
      <c r="R3753" t="s">
        <v>744</v>
      </c>
      <c r="S3753" t="s">
        <v>795</v>
      </c>
      <c r="T3753" t="s">
        <v>16767</v>
      </c>
      <c r="U3753" t="s">
        <v>965</v>
      </c>
      <c r="V3753" t="s">
        <v>10638</v>
      </c>
      <c r="W3753" t="s">
        <v>970</v>
      </c>
      <c r="X3753" t="s">
        <v>16771</v>
      </c>
    </row>
    <row r="3754" spans="2:24" ht="11" outlineLevel="1" x14ac:dyDescent="0.15">
      <c r="B3754" t="s">
        <v>2762</v>
      </c>
      <c r="C3754" t="s">
        <v>982</v>
      </c>
      <c r="D3754" t="s">
        <v>184</v>
      </c>
      <c r="E3754" t="s">
        <v>10926</v>
      </c>
      <c r="F3754" t="s">
        <v>13217</v>
      </c>
      <c r="G3754" t="s">
        <v>1053</v>
      </c>
      <c r="H3754" s="17">
        <v>42013</v>
      </c>
      <c r="I3754" s="15">
        <v>2015</v>
      </c>
      <c r="J3754" t="s">
        <v>10634</v>
      </c>
      <c r="K3754" s="5">
        <v>0</v>
      </c>
      <c r="L3754" t="s">
        <v>967</v>
      </c>
      <c r="M3754" t="s">
        <v>985</v>
      </c>
      <c r="N3754" t="s">
        <v>10635</v>
      </c>
      <c r="O3754" t="s">
        <v>796</v>
      </c>
      <c r="P3754" t="s">
        <v>11052</v>
      </c>
      <c r="Q3754" t="s">
        <v>10671</v>
      </c>
      <c r="R3754" t="s">
        <v>744</v>
      </c>
      <c r="S3754" t="s">
        <v>795</v>
      </c>
      <c r="T3754" t="s">
        <v>16769</v>
      </c>
      <c r="U3754" t="s">
        <v>965</v>
      </c>
      <c r="V3754" t="s">
        <v>10638</v>
      </c>
      <c r="W3754" t="s">
        <v>970</v>
      </c>
      <c r="X3754" t="s">
        <v>16772</v>
      </c>
    </row>
    <row r="3755" spans="2:24" ht="11" outlineLevel="1" x14ac:dyDescent="0.15">
      <c r="B3755" t="s">
        <v>2762</v>
      </c>
      <c r="C3755" t="s">
        <v>982</v>
      </c>
      <c r="D3755" t="s">
        <v>184</v>
      </c>
      <c r="E3755" t="s">
        <v>10959</v>
      </c>
      <c r="F3755" t="s">
        <v>13217</v>
      </c>
      <c r="G3755" t="s">
        <v>1053</v>
      </c>
      <c r="H3755" s="17">
        <v>42043</v>
      </c>
      <c r="I3755" s="15">
        <v>2015</v>
      </c>
      <c r="J3755" t="s">
        <v>10634</v>
      </c>
      <c r="K3755" s="5">
        <v>0</v>
      </c>
      <c r="L3755" t="s">
        <v>967</v>
      </c>
      <c r="M3755" t="s">
        <v>985</v>
      </c>
      <c r="N3755" t="s">
        <v>10635</v>
      </c>
      <c r="O3755" t="s">
        <v>796</v>
      </c>
      <c r="P3755" t="s">
        <v>11052</v>
      </c>
      <c r="Q3755" t="s">
        <v>10671</v>
      </c>
      <c r="R3755" t="s">
        <v>744</v>
      </c>
      <c r="S3755" t="s">
        <v>795</v>
      </c>
      <c r="T3755" t="s">
        <v>16769</v>
      </c>
      <c r="U3755" t="s">
        <v>965</v>
      </c>
      <c r="V3755" t="s">
        <v>10638</v>
      </c>
      <c r="W3755" t="s">
        <v>970</v>
      </c>
      <c r="X3755" t="s">
        <v>16773</v>
      </c>
    </row>
    <row r="3756" spans="2:24" ht="11" outlineLevel="1" x14ac:dyDescent="0.15">
      <c r="B3756" t="s">
        <v>2762</v>
      </c>
      <c r="C3756" t="s">
        <v>982</v>
      </c>
      <c r="D3756" t="s">
        <v>184</v>
      </c>
      <c r="E3756" t="s">
        <v>10932</v>
      </c>
      <c r="F3756" t="s">
        <v>13217</v>
      </c>
      <c r="G3756" t="s">
        <v>1053</v>
      </c>
      <c r="H3756" s="17">
        <v>42103</v>
      </c>
      <c r="I3756" s="15">
        <v>2015</v>
      </c>
      <c r="J3756" t="s">
        <v>10634</v>
      </c>
      <c r="K3756" s="5">
        <v>0</v>
      </c>
      <c r="L3756" t="s">
        <v>967</v>
      </c>
      <c r="M3756" t="s">
        <v>985</v>
      </c>
      <c r="N3756" t="s">
        <v>10635</v>
      </c>
      <c r="O3756" t="s">
        <v>796</v>
      </c>
      <c r="P3756" t="s">
        <v>11052</v>
      </c>
      <c r="Q3756" t="s">
        <v>10671</v>
      </c>
      <c r="R3756" t="s">
        <v>744</v>
      </c>
      <c r="S3756" t="s">
        <v>795</v>
      </c>
      <c r="T3756" t="s">
        <v>16767</v>
      </c>
      <c r="U3756" t="s">
        <v>965</v>
      </c>
      <c r="V3756" t="s">
        <v>10638</v>
      </c>
      <c r="W3756" t="s">
        <v>970</v>
      </c>
      <c r="X3756" t="s">
        <v>16774</v>
      </c>
    </row>
    <row r="3757" spans="2:24" ht="11" outlineLevel="1" x14ac:dyDescent="0.15">
      <c r="B3757" t="s">
        <v>2762</v>
      </c>
      <c r="C3757" t="s">
        <v>982</v>
      </c>
      <c r="D3757" t="s">
        <v>184</v>
      </c>
      <c r="E3757" t="s">
        <v>10986</v>
      </c>
      <c r="F3757" t="s">
        <v>13217</v>
      </c>
      <c r="G3757" t="s">
        <v>1053</v>
      </c>
      <c r="H3757" s="17">
        <v>42206</v>
      </c>
      <c r="I3757" s="15">
        <v>2015</v>
      </c>
      <c r="J3757" t="s">
        <v>10634</v>
      </c>
      <c r="K3757" s="5">
        <v>0</v>
      </c>
      <c r="L3757" t="s">
        <v>967</v>
      </c>
      <c r="M3757" t="s">
        <v>985</v>
      </c>
      <c r="N3757" t="s">
        <v>10635</v>
      </c>
      <c r="O3757" t="s">
        <v>796</v>
      </c>
      <c r="P3757" t="s">
        <v>11052</v>
      </c>
      <c r="Q3757" t="s">
        <v>10671</v>
      </c>
      <c r="R3757" t="s">
        <v>744</v>
      </c>
      <c r="S3757" t="s">
        <v>795</v>
      </c>
      <c r="T3757" t="s">
        <v>16775</v>
      </c>
      <c r="U3757" t="s">
        <v>965</v>
      </c>
      <c r="V3757" t="s">
        <v>10638</v>
      </c>
      <c r="W3757" t="s">
        <v>970</v>
      </c>
      <c r="X3757" t="s">
        <v>16776</v>
      </c>
    </row>
    <row r="3758" spans="2:24" ht="11" outlineLevel="1" x14ac:dyDescent="0.15">
      <c r="B3758" t="s">
        <v>2764</v>
      </c>
      <c r="C3758" t="s">
        <v>2765</v>
      </c>
      <c r="E3758" t="s">
        <v>10652</v>
      </c>
      <c r="F3758" t="s">
        <v>682</v>
      </c>
      <c r="G3758" t="s">
        <v>1729</v>
      </c>
      <c r="H3758" s="17">
        <v>43315</v>
      </c>
      <c r="I3758" s="15">
        <v>2018</v>
      </c>
      <c r="J3758" t="s">
        <v>10634</v>
      </c>
      <c r="K3758" s="5">
        <v>-7000</v>
      </c>
      <c r="L3758" t="s">
        <v>967</v>
      </c>
      <c r="M3758" t="s">
        <v>1141</v>
      </c>
      <c r="N3758" t="s">
        <v>10635</v>
      </c>
      <c r="O3758" t="s">
        <v>825</v>
      </c>
      <c r="P3758" t="s">
        <v>14299</v>
      </c>
      <c r="Q3758" t="s">
        <v>14299</v>
      </c>
      <c r="R3758" t="s">
        <v>740</v>
      </c>
      <c r="S3758" t="s">
        <v>795</v>
      </c>
      <c r="T3758" t="s">
        <v>16777</v>
      </c>
      <c r="U3758" t="s">
        <v>965</v>
      </c>
      <c r="V3758" t="s">
        <v>10638</v>
      </c>
      <c r="W3758" t="s">
        <v>970</v>
      </c>
      <c r="X3758" t="s">
        <v>16778</v>
      </c>
    </row>
    <row r="3759" spans="2:24" ht="11" outlineLevel="1" x14ac:dyDescent="0.15">
      <c r="B3759" t="s">
        <v>2764</v>
      </c>
      <c r="C3759" t="s">
        <v>2765</v>
      </c>
      <c r="E3759" t="s">
        <v>10664</v>
      </c>
      <c r="F3759" t="s">
        <v>682</v>
      </c>
      <c r="G3759" t="s">
        <v>1729</v>
      </c>
      <c r="H3759" s="17">
        <v>43376</v>
      </c>
      <c r="I3759" s="15">
        <v>2019</v>
      </c>
      <c r="J3759" t="s">
        <v>10634</v>
      </c>
      <c r="K3759" s="5">
        <v>353500</v>
      </c>
      <c r="L3759" t="s">
        <v>967</v>
      </c>
      <c r="M3759" t="s">
        <v>1141</v>
      </c>
      <c r="N3759" t="s">
        <v>10635</v>
      </c>
      <c r="O3759" t="s">
        <v>825</v>
      </c>
      <c r="P3759" t="s">
        <v>14299</v>
      </c>
      <c r="Q3759" t="s">
        <v>14299</v>
      </c>
      <c r="R3759" t="s">
        <v>740</v>
      </c>
      <c r="S3759" t="s">
        <v>795</v>
      </c>
      <c r="T3759" t="s">
        <v>16779</v>
      </c>
      <c r="U3759" t="s">
        <v>965</v>
      </c>
      <c r="V3759" t="s">
        <v>10638</v>
      </c>
      <c r="W3759" t="s">
        <v>970</v>
      </c>
      <c r="X3759" t="s">
        <v>16780</v>
      </c>
    </row>
    <row r="3760" spans="2:24" ht="11" outlineLevel="1" x14ac:dyDescent="0.15">
      <c r="B3760" t="s">
        <v>2764</v>
      </c>
      <c r="C3760" t="s">
        <v>2765</v>
      </c>
      <c r="E3760" t="s">
        <v>10649</v>
      </c>
      <c r="F3760" t="s">
        <v>682</v>
      </c>
      <c r="G3760" t="s">
        <v>1729</v>
      </c>
      <c r="H3760" s="17">
        <v>43272</v>
      </c>
      <c r="I3760" s="15">
        <v>2018</v>
      </c>
      <c r="J3760" t="s">
        <v>10634</v>
      </c>
      <c r="K3760" s="5">
        <v>180233</v>
      </c>
      <c r="L3760" t="s">
        <v>967</v>
      </c>
      <c r="M3760" t="s">
        <v>1141</v>
      </c>
      <c r="N3760" t="s">
        <v>10635</v>
      </c>
      <c r="O3760" t="s">
        <v>825</v>
      </c>
      <c r="P3760" t="s">
        <v>14299</v>
      </c>
      <c r="Q3760" t="s">
        <v>14299</v>
      </c>
      <c r="R3760" t="s">
        <v>740</v>
      </c>
      <c r="S3760" t="s">
        <v>795</v>
      </c>
      <c r="T3760" t="s">
        <v>16781</v>
      </c>
      <c r="U3760" t="s">
        <v>965</v>
      </c>
      <c r="V3760" t="s">
        <v>10638</v>
      </c>
      <c r="W3760" t="s">
        <v>970</v>
      </c>
      <c r="X3760" t="s">
        <v>16782</v>
      </c>
    </row>
    <row r="3761" spans="2:24" ht="11" outlineLevel="1" x14ac:dyDescent="0.15">
      <c r="B3761" t="s">
        <v>2767</v>
      </c>
      <c r="C3761" t="s">
        <v>2768</v>
      </c>
      <c r="E3761" t="s">
        <v>10652</v>
      </c>
      <c r="F3761" t="s">
        <v>628</v>
      </c>
      <c r="G3761" t="s">
        <v>2769</v>
      </c>
      <c r="H3761" s="17">
        <v>43278</v>
      </c>
      <c r="I3761" s="15">
        <v>2018</v>
      </c>
      <c r="J3761" t="s">
        <v>10634</v>
      </c>
      <c r="K3761" s="5">
        <v>-472</v>
      </c>
      <c r="L3761" t="s">
        <v>967</v>
      </c>
      <c r="M3761" t="s">
        <v>1141</v>
      </c>
      <c r="N3761" t="s">
        <v>10635</v>
      </c>
      <c r="O3761" t="s">
        <v>825</v>
      </c>
      <c r="P3761" t="s">
        <v>12118</v>
      </c>
      <c r="Q3761" t="s">
        <v>12118</v>
      </c>
      <c r="R3761" t="s">
        <v>738</v>
      </c>
      <c r="S3761" t="s">
        <v>803</v>
      </c>
      <c r="T3761" t="s">
        <v>16783</v>
      </c>
      <c r="U3761" t="s">
        <v>965</v>
      </c>
      <c r="V3761" t="s">
        <v>10638</v>
      </c>
      <c r="W3761" t="s">
        <v>970</v>
      </c>
      <c r="X3761" t="s">
        <v>16784</v>
      </c>
    </row>
    <row r="3762" spans="2:24" ht="11" outlineLevel="1" x14ac:dyDescent="0.15">
      <c r="B3762" t="s">
        <v>2767</v>
      </c>
      <c r="C3762" t="s">
        <v>2768</v>
      </c>
      <c r="E3762" t="s">
        <v>10632</v>
      </c>
      <c r="F3762" t="s">
        <v>628</v>
      </c>
      <c r="G3762" t="s">
        <v>2769</v>
      </c>
      <c r="H3762" s="17">
        <v>43626</v>
      </c>
      <c r="I3762" s="15">
        <v>2019</v>
      </c>
      <c r="J3762" t="s">
        <v>10634</v>
      </c>
      <c r="K3762" s="5">
        <v>0</v>
      </c>
      <c r="L3762" t="s">
        <v>967</v>
      </c>
      <c r="M3762" t="s">
        <v>1141</v>
      </c>
      <c r="N3762" t="s">
        <v>10635</v>
      </c>
      <c r="O3762" t="s">
        <v>825</v>
      </c>
      <c r="P3762" t="s">
        <v>12118</v>
      </c>
      <c r="Q3762" t="s">
        <v>12118</v>
      </c>
      <c r="R3762" t="s">
        <v>738</v>
      </c>
      <c r="S3762" t="s">
        <v>803</v>
      </c>
      <c r="T3762" t="s">
        <v>16783</v>
      </c>
      <c r="U3762" t="s">
        <v>965</v>
      </c>
      <c r="V3762" t="s">
        <v>10638</v>
      </c>
      <c r="W3762" t="s">
        <v>970</v>
      </c>
      <c r="X3762" t="s">
        <v>16785</v>
      </c>
    </row>
    <row r="3763" spans="2:24" ht="11" outlineLevel="1" x14ac:dyDescent="0.15">
      <c r="B3763" t="s">
        <v>2767</v>
      </c>
      <c r="C3763" t="s">
        <v>2768</v>
      </c>
      <c r="E3763" t="s">
        <v>10649</v>
      </c>
      <c r="F3763" t="s">
        <v>628</v>
      </c>
      <c r="G3763" t="s">
        <v>2769</v>
      </c>
      <c r="H3763" s="17">
        <v>43007</v>
      </c>
      <c r="I3763" s="15">
        <v>2017</v>
      </c>
      <c r="J3763" t="s">
        <v>10634</v>
      </c>
      <c r="K3763" s="5">
        <v>524211</v>
      </c>
      <c r="L3763" t="s">
        <v>967</v>
      </c>
      <c r="M3763" t="s">
        <v>1141</v>
      </c>
      <c r="N3763" t="s">
        <v>10635</v>
      </c>
      <c r="O3763" t="s">
        <v>825</v>
      </c>
      <c r="P3763" t="s">
        <v>12118</v>
      </c>
      <c r="R3763" t="s">
        <v>738</v>
      </c>
      <c r="S3763" t="s">
        <v>803</v>
      </c>
      <c r="T3763" t="s">
        <v>16786</v>
      </c>
      <c r="U3763" t="s">
        <v>965</v>
      </c>
      <c r="V3763" t="s">
        <v>10638</v>
      </c>
      <c r="W3763" t="s">
        <v>970</v>
      </c>
      <c r="X3763" t="s">
        <v>16787</v>
      </c>
    </row>
    <row r="3764" spans="2:24" ht="11" outlineLevel="1" x14ac:dyDescent="0.15">
      <c r="B3764" t="s">
        <v>2771</v>
      </c>
      <c r="C3764" t="s">
        <v>1199</v>
      </c>
      <c r="D3764" t="s">
        <v>358</v>
      </c>
      <c r="E3764" t="s">
        <v>10956</v>
      </c>
      <c r="F3764" t="s">
        <v>625</v>
      </c>
      <c r="G3764" t="s">
        <v>2594</v>
      </c>
      <c r="H3764" s="17">
        <v>42093</v>
      </c>
      <c r="I3764" s="15">
        <v>2015</v>
      </c>
      <c r="J3764" t="s">
        <v>10634</v>
      </c>
      <c r="K3764" s="5">
        <v>0</v>
      </c>
      <c r="L3764" t="s">
        <v>967</v>
      </c>
      <c r="M3764" t="s">
        <v>985</v>
      </c>
      <c r="N3764" t="s">
        <v>10635</v>
      </c>
      <c r="O3764" t="s">
        <v>818</v>
      </c>
      <c r="P3764" t="s">
        <v>11052</v>
      </c>
      <c r="Q3764" t="s">
        <v>10671</v>
      </c>
      <c r="R3764" t="s">
        <v>739</v>
      </c>
      <c r="S3764" t="s">
        <v>795</v>
      </c>
      <c r="T3764" t="s">
        <v>13012</v>
      </c>
      <c r="U3764" t="s">
        <v>965</v>
      </c>
      <c r="V3764" t="s">
        <v>10638</v>
      </c>
      <c r="W3764" t="s">
        <v>970</v>
      </c>
      <c r="X3764" t="s">
        <v>16788</v>
      </c>
    </row>
    <row r="3765" spans="2:24" ht="11" outlineLevel="1" x14ac:dyDescent="0.15">
      <c r="B3765" t="s">
        <v>2771</v>
      </c>
      <c r="C3765" t="s">
        <v>1199</v>
      </c>
      <c r="D3765" t="s">
        <v>358</v>
      </c>
      <c r="E3765" t="s">
        <v>10889</v>
      </c>
      <c r="F3765" t="s">
        <v>625</v>
      </c>
      <c r="G3765" t="s">
        <v>2594</v>
      </c>
      <c r="H3765" s="17">
        <v>42171</v>
      </c>
      <c r="I3765" s="15">
        <v>2015</v>
      </c>
      <c r="J3765" t="s">
        <v>10634</v>
      </c>
      <c r="K3765" s="5">
        <v>0</v>
      </c>
      <c r="L3765" t="s">
        <v>967</v>
      </c>
      <c r="M3765" t="s">
        <v>985</v>
      </c>
      <c r="N3765" t="s">
        <v>10635</v>
      </c>
      <c r="O3765" t="s">
        <v>818</v>
      </c>
      <c r="P3765" t="s">
        <v>11052</v>
      </c>
      <c r="Q3765" t="s">
        <v>10671</v>
      </c>
      <c r="R3765" t="s">
        <v>739</v>
      </c>
      <c r="S3765" t="s">
        <v>795</v>
      </c>
      <c r="T3765" t="s">
        <v>13012</v>
      </c>
      <c r="U3765" t="s">
        <v>965</v>
      </c>
      <c r="V3765" t="s">
        <v>10638</v>
      </c>
      <c r="W3765" t="s">
        <v>970</v>
      </c>
      <c r="X3765" t="s">
        <v>16789</v>
      </c>
    </row>
    <row r="3766" spans="2:24" ht="11" outlineLevel="1" x14ac:dyDescent="0.15">
      <c r="B3766" t="s">
        <v>2771</v>
      </c>
      <c r="C3766" t="s">
        <v>1199</v>
      </c>
      <c r="D3766" t="s">
        <v>358</v>
      </c>
      <c r="E3766" t="s">
        <v>10905</v>
      </c>
      <c r="F3766" t="s">
        <v>625</v>
      </c>
      <c r="G3766" t="s">
        <v>2594</v>
      </c>
      <c r="H3766" s="17">
        <v>42191</v>
      </c>
      <c r="I3766" s="15">
        <v>2015</v>
      </c>
      <c r="J3766" t="s">
        <v>10634</v>
      </c>
      <c r="K3766" s="5">
        <v>-13918.39</v>
      </c>
      <c r="L3766" t="s">
        <v>967</v>
      </c>
      <c r="M3766" t="s">
        <v>985</v>
      </c>
      <c r="N3766" t="s">
        <v>10635</v>
      </c>
      <c r="O3766" t="s">
        <v>818</v>
      </c>
      <c r="P3766" t="s">
        <v>11052</v>
      </c>
      <c r="Q3766" t="s">
        <v>10671</v>
      </c>
      <c r="R3766" t="s">
        <v>739</v>
      </c>
      <c r="S3766" t="s">
        <v>795</v>
      </c>
      <c r="T3766" t="s">
        <v>13012</v>
      </c>
      <c r="U3766" t="s">
        <v>965</v>
      </c>
      <c r="V3766" t="s">
        <v>10638</v>
      </c>
      <c r="W3766" t="s">
        <v>970</v>
      </c>
      <c r="X3766" t="s">
        <v>16790</v>
      </c>
    </row>
    <row r="3767" spans="2:24" ht="11" outlineLevel="1" x14ac:dyDescent="0.15">
      <c r="B3767" t="s">
        <v>2771</v>
      </c>
      <c r="C3767" t="s">
        <v>1199</v>
      </c>
      <c r="D3767" t="s">
        <v>358</v>
      </c>
      <c r="E3767" t="s">
        <v>10989</v>
      </c>
      <c r="F3767" t="s">
        <v>625</v>
      </c>
      <c r="G3767" t="s">
        <v>2594</v>
      </c>
      <c r="H3767" s="17">
        <v>42066</v>
      </c>
      <c r="I3767" s="15">
        <v>2015</v>
      </c>
      <c r="J3767" t="s">
        <v>10634</v>
      </c>
      <c r="K3767" s="5">
        <v>0</v>
      </c>
      <c r="L3767" t="s">
        <v>967</v>
      </c>
      <c r="M3767" t="s">
        <v>985</v>
      </c>
      <c r="N3767" t="s">
        <v>10635</v>
      </c>
      <c r="O3767" t="s">
        <v>818</v>
      </c>
      <c r="P3767" t="s">
        <v>11052</v>
      </c>
      <c r="Q3767" t="s">
        <v>10671</v>
      </c>
      <c r="R3767" t="s">
        <v>739</v>
      </c>
      <c r="S3767" t="s">
        <v>795</v>
      </c>
      <c r="T3767" t="s">
        <v>13012</v>
      </c>
      <c r="U3767" t="s">
        <v>965</v>
      </c>
      <c r="V3767" t="s">
        <v>10638</v>
      </c>
      <c r="W3767" t="s">
        <v>970</v>
      </c>
      <c r="X3767" t="s">
        <v>16791</v>
      </c>
    </row>
    <row r="3768" spans="2:24" ht="11" outlineLevel="1" x14ac:dyDescent="0.15">
      <c r="B3768" t="s">
        <v>2771</v>
      </c>
      <c r="C3768" t="s">
        <v>1199</v>
      </c>
      <c r="D3768" t="s">
        <v>358</v>
      </c>
      <c r="E3768" t="s">
        <v>10649</v>
      </c>
      <c r="F3768" t="s">
        <v>625</v>
      </c>
      <c r="G3768" t="s">
        <v>2594</v>
      </c>
      <c r="H3768" s="17">
        <v>42013</v>
      </c>
      <c r="I3768" s="15">
        <v>2015</v>
      </c>
      <c r="J3768" t="s">
        <v>10634</v>
      </c>
      <c r="K3768" s="5">
        <v>537155.5</v>
      </c>
      <c r="L3768" t="s">
        <v>967</v>
      </c>
      <c r="M3768" t="s">
        <v>985</v>
      </c>
      <c r="N3768" t="s">
        <v>10635</v>
      </c>
      <c r="O3768" t="s">
        <v>818</v>
      </c>
      <c r="P3768" t="s">
        <v>11052</v>
      </c>
      <c r="Q3768" t="s">
        <v>10671</v>
      </c>
      <c r="R3768" t="s">
        <v>739</v>
      </c>
      <c r="S3768" t="s">
        <v>795</v>
      </c>
      <c r="T3768" t="s">
        <v>13012</v>
      </c>
      <c r="U3768" t="s">
        <v>965</v>
      </c>
      <c r="V3768" t="s">
        <v>10638</v>
      </c>
      <c r="W3768" t="s">
        <v>970</v>
      </c>
      <c r="X3768" t="s">
        <v>16792</v>
      </c>
    </row>
    <row r="3769" spans="2:24" ht="11" outlineLevel="1" x14ac:dyDescent="0.15">
      <c r="B3769" t="s">
        <v>2771</v>
      </c>
      <c r="C3769" t="s">
        <v>1199</v>
      </c>
      <c r="D3769" t="s">
        <v>358</v>
      </c>
      <c r="E3769" t="s">
        <v>10950</v>
      </c>
      <c r="F3769" t="s">
        <v>625</v>
      </c>
      <c r="G3769" t="s">
        <v>2594</v>
      </c>
      <c r="H3769" s="17">
        <v>42081</v>
      </c>
      <c r="I3769" s="15">
        <v>2015</v>
      </c>
      <c r="J3769" t="s">
        <v>10634</v>
      </c>
      <c r="K3769" s="5">
        <v>0</v>
      </c>
      <c r="L3769" t="s">
        <v>967</v>
      </c>
      <c r="M3769" t="s">
        <v>985</v>
      </c>
      <c r="N3769" t="s">
        <v>10635</v>
      </c>
      <c r="O3769" t="s">
        <v>818</v>
      </c>
      <c r="P3769" t="s">
        <v>11052</v>
      </c>
      <c r="Q3769" t="s">
        <v>10671</v>
      </c>
      <c r="R3769" t="s">
        <v>739</v>
      </c>
      <c r="S3769" t="s">
        <v>795</v>
      </c>
      <c r="T3769" t="s">
        <v>13012</v>
      </c>
      <c r="U3769" t="s">
        <v>965</v>
      </c>
      <c r="V3769" t="s">
        <v>10638</v>
      </c>
      <c r="W3769" t="s">
        <v>970</v>
      </c>
      <c r="X3769" t="s">
        <v>16793</v>
      </c>
    </row>
    <row r="3770" spans="2:24" ht="11" outlineLevel="1" x14ac:dyDescent="0.15">
      <c r="B3770" t="s">
        <v>2771</v>
      </c>
      <c r="C3770" t="s">
        <v>1199</v>
      </c>
      <c r="D3770" t="s">
        <v>358</v>
      </c>
      <c r="E3770" t="s">
        <v>10923</v>
      </c>
      <c r="F3770" t="s">
        <v>625</v>
      </c>
      <c r="G3770" t="s">
        <v>2594</v>
      </c>
      <c r="H3770" s="17">
        <v>42138</v>
      </c>
      <c r="I3770" s="15">
        <v>2015</v>
      </c>
      <c r="J3770" t="s">
        <v>10634</v>
      </c>
      <c r="K3770" s="5">
        <v>0</v>
      </c>
      <c r="L3770" t="s">
        <v>967</v>
      </c>
      <c r="M3770" t="s">
        <v>985</v>
      </c>
      <c r="N3770" t="s">
        <v>10635</v>
      </c>
      <c r="O3770" t="s">
        <v>818</v>
      </c>
      <c r="P3770" t="s">
        <v>11052</v>
      </c>
      <c r="Q3770" t="s">
        <v>10671</v>
      </c>
      <c r="R3770" t="s">
        <v>739</v>
      </c>
      <c r="S3770" t="s">
        <v>795</v>
      </c>
      <c r="T3770" t="s">
        <v>13012</v>
      </c>
      <c r="U3770" t="s">
        <v>965</v>
      </c>
      <c r="V3770" t="s">
        <v>10638</v>
      </c>
      <c r="W3770" t="s">
        <v>970</v>
      </c>
      <c r="X3770" t="s">
        <v>16794</v>
      </c>
    </row>
    <row r="3771" spans="2:24" ht="11" outlineLevel="1" x14ac:dyDescent="0.15">
      <c r="B3771" t="s">
        <v>2773</v>
      </c>
      <c r="C3771" t="s">
        <v>2774</v>
      </c>
      <c r="D3771" t="s">
        <v>2775</v>
      </c>
      <c r="E3771" t="s">
        <v>10649</v>
      </c>
      <c r="F3771" t="s">
        <v>669</v>
      </c>
      <c r="G3771" t="s">
        <v>1498</v>
      </c>
      <c r="H3771" s="17">
        <v>43563</v>
      </c>
      <c r="I3771" s="15">
        <v>2019</v>
      </c>
      <c r="J3771" t="s">
        <v>10634</v>
      </c>
      <c r="K3771" s="5">
        <v>522527</v>
      </c>
      <c r="L3771" t="s">
        <v>967</v>
      </c>
      <c r="M3771" t="s">
        <v>985</v>
      </c>
      <c r="N3771" t="s">
        <v>10635</v>
      </c>
      <c r="O3771" t="s">
        <v>825</v>
      </c>
      <c r="P3771" t="s">
        <v>13376</v>
      </c>
      <c r="Q3771" t="s">
        <v>13376</v>
      </c>
      <c r="R3771" t="s">
        <v>740</v>
      </c>
      <c r="S3771" t="s">
        <v>795</v>
      </c>
      <c r="T3771" t="s">
        <v>16795</v>
      </c>
      <c r="U3771" t="s">
        <v>965</v>
      </c>
      <c r="V3771" t="s">
        <v>10638</v>
      </c>
      <c r="W3771" t="s">
        <v>970</v>
      </c>
      <c r="X3771" t="s">
        <v>16796</v>
      </c>
    </row>
    <row r="3772" spans="2:24" ht="11" outlineLevel="1" x14ac:dyDescent="0.15">
      <c r="B3772" t="s">
        <v>2777</v>
      </c>
      <c r="C3772" t="s">
        <v>2778</v>
      </c>
      <c r="E3772" t="s">
        <v>10649</v>
      </c>
      <c r="F3772" t="s">
        <v>2779</v>
      </c>
      <c r="G3772" t="s">
        <v>2780</v>
      </c>
      <c r="H3772" s="17">
        <v>42692</v>
      </c>
      <c r="I3772" s="15">
        <v>2017</v>
      </c>
      <c r="J3772" t="s">
        <v>10634</v>
      </c>
      <c r="K3772" s="5">
        <v>543269.04</v>
      </c>
      <c r="L3772" t="s">
        <v>967</v>
      </c>
      <c r="R3772" t="s">
        <v>740</v>
      </c>
      <c r="S3772" t="s">
        <v>795</v>
      </c>
      <c r="T3772" t="s">
        <v>16797</v>
      </c>
      <c r="U3772" t="s">
        <v>1340</v>
      </c>
      <c r="V3772" t="s">
        <v>12795</v>
      </c>
      <c r="W3772" t="s">
        <v>970</v>
      </c>
      <c r="X3772" t="s">
        <v>16798</v>
      </c>
    </row>
    <row r="3773" spans="2:24" ht="11" outlineLevel="1" x14ac:dyDescent="0.15">
      <c r="B3773" t="s">
        <v>2777</v>
      </c>
      <c r="C3773" t="s">
        <v>2778</v>
      </c>
      <c r="E3773" t="s">
        <v>10652</v>
      </c>
      <c r="F3773" t="s">
        <v>2779</v>
      </c>
      <c r="G3773" t="s">
        <v>2780</v>
      </c>
      <c r="H3773" s="17">
        <v>42753</v>
      </c>
      <c r="I3773" s="15">
        <v>2017</v>
      </c>
      <c r="J3773" t="s">
        <v>10634</v>
      </c>
      <c r="K3773" s="5">
        <v>0</v>
      </c>
      <c r="L3773" t="s">
        <v>967</v>
      </c>
      <c r="M3773" t="s">
        <v>15907</v>
      </c>
      <c r="R3773" t="s">
        <v>740</v>
      </c>
      <c r="S3773" t="s">
        <v>795</v>
      </c>
      <c r="T3773" t="s">
        <v>16799</v>
      </c>
      <c r="U3773" t="s">
        <v>1340</v>
      </c>
      <c r="V3773" t="s">
        <v>12795</v>
      </c>
      <c r="W3773" t="s">
        <v>970</v>
      </c>
      <c r="X3773" t="s">
        <v>16800</v>
      </c>
    </row>
    <row r="3774" spans="2:24" ht="11" outlineLevel="1" x14ac:dyDescent="0.15">
      <c r="B3774" t="s">
        <v>2777</v>
      </c>
      <c r="C3774" t="s">
        <v>2778</v>
      </c>
      <c r="E3774" t="s">
        <v>10664</v>
      </c>
      <c r="F3774" t="s">
        <v>2779</v>
      </c>
      <c r="G3774" t="s">
        <v>2780</v>
      </c>
      <c r="H3774" s="17">
        <v>42761</v>
      </c>
      <c r="I3774" s="15">
        <v>2017</v>
      </c>
      <c r="J3774" t="s">
        <v>10634</v>
      </c>
      <c r="K3774" s="5">
        <v>0</v>
      </c>
      <c r="L3774" t="s">
        <v>967</v>
      </c>
      <c r="M3774" t="s">
        <v>15907</v>
      </c>
      <c r="R3774" t="s">
        <v>740</v>
      </c>
      <c r="S3774" t="s">
        <v>795</v>
      </c>
      <c r="T3774" t="s">
        <v>16799</v>
      </c>
      <c r="U3774" t="s">
        <v>1340</v>
      </c>
      <c r="V3774" t="s">
        <v>12795</v>
      </c>
      <c r="W3774" t="s">
        <v>970</v>
      </c>
      <c r="X3774" t="s">
        <v>16801</v>
      </c>
    </row>
    <row r="3775" spans="2:24" ht="11" outlineLevel="1" x14ac:dyDescent="0.15">
      <c r="B3775" t="s">
        <v>2777</v>
      </c>
      <c r="C3775" t="s">
        <v>2778</v>
      </c>
      <c r="E3775" t="s">
        <v>10643</v>
      </c>
      <c r="F3775" t="s">
        <v>2779</v>
      </c>
      <c r="G3775" t="s">
        <v>2780</v>
      </c>
      <c r="H3775" s="17">
        <v>42990</v>
      </c>
      <c r="I3775" s="15">
        <v>2017</v>
      </c>
      <c r="J3775" t="s">
        <v>10634</v>
      </c>
      <c r="K3775" s="5">
        <v>-21637.13</v>
      </c>
      <c r="L3775" t="s">
        <v>967</v>
      </c>
      <c r="M3775" t="s">
        <v>14189</v>
      </c>
      <c r="R3775" t="s">
        <v>740</v>
      </c>
      <c r="S3775" t="s">
        <v>795</v>
      </c>
      <c r="T3775" t="s">
        <v>16802</v>
      </c>
      <c r="U3775" t="s">
        <v>1340</v>
      </c>
      <c r="V3775" t="s">
        <v>12795</v>
      </c>
      <c r="W3775" t="s">
        <v>970</v>
      </c>
      <c r="X3775" t="s">
        <v>16803</v>
      </c>
    </row>
    <row r="3776" spans="2:24" ht="11" outlineLevel="1" x14ac:dyDescent="0.15">
      <c r="B3776" t="s">
        <v>2783</v>
      </c>
      <c r="C3776" t="s">
        <v>2784</v>
      </c>
      <c r="D3776" t="s">
        <v>179</v>
      </c>
      <c r="E3776" t="s">
        <v>10643</v>
      </c>
      <c r="F3776" t="s">
        <v>12674</v>
      </c>
      <c r="G3776" t="s">
        <v>1299</v>
      </c>
      <c r="H3776" s="17">
        <v>43389</v>
      </c>
      <c r="I3776" s="15">
        <v>2019</v>
      </c>
      <c r="J3776" t="s">
        <v>10634</v>
      </c>
      <c r="K3776" s="5">
        <v>0</v>
      </c>
      <c r="L3776" t="s">
        <v>967</v>
      </c>
      <c r="M3776" t="s">
        <v>985</v>
      </c>
      <c r="N3776" t="s">
        <v>10635</v>
      </c>
      <c r="O3776" t="s">
        <v>818</v>
      </c>
      <c r="P3776" t="s">
        <v>10671</v>
      </c>
      <c r="Q3776" t="s">
        <v>10671</v>
      </c>
      <c r="R3776" t="s">
        <v>739</v>
      </c>
      <c r="S3776" t="s">
        <v>795</v>
      </c>
      <c r="T3776" t="s">
        <v>16804</v>
      </c>
      <c r="U3776" t="s">
        <v>965</v>
      </c>
      <c r="V3776" t="s">
        <v>10638</v>
      </c>
      <c r="W3776" t="s">
        <v>970</v>
      </c>
      <c r="X3776" t="s">
        <v>16805</v>
      </c>
    </row>
    <row r="3777" spans="2:24" ht="11" outlineLevel="1" x14ac:dyDescent="0.15">
      <c r="B3777" t="s">
        <v>2783</v>
      </c>
      <c r="C3777" t="s">
        <v>2784</v>
      </c>
      <c r="D3777" t="s">
        <v>179</v>
      </c>
      <c r="E3777" t="s">
        <v>10664</v>
      </c>
      <c r="F3777" t="s">
        <v>12674</v>
      </c>
      <c r="G3777" t="s">
        <v>1299</v>
      </c>
      <c r="H3777" s="17">
        <v>43326</v>
      </c>
      <c r="I3777" s="15">
        <v>2018</v>
      </c>
      <c r="J3777" t="s">
        <v>10634</v>
      </c>
      <c r="K3777" s="5">
        <v>0</v>
      </c>
      <c r="L3777" t="s">
        <v>967</v>
      </c>
      <c r="M3777" t="s">
        <v>985</v>
      </c>
      <c r="N3777" t="s">
        <v>10635</v>
      </c>
      <c r="O3777" t="s">
        <v>818</v>
      </c>
      <c r="P3777" t="s">
        <v>10671</v>
      </c>
      <c r="Q3777" t="s">
        <v>10671</v>
      </c>
      <c r="R3777" t="s">
        <v>739</v>
      </c>
      <c r="S3777" t="s">
        <v>795</v>
      </c>
      <c r="T3777" t="s">
        <v>16806</v>
      </c>
      <c r="U3777" t="s">
        <v>965</v>
      </c>
      <c r="V3777" t="s">
        <v>10638</v>
      </c>
      <c r="W3777" t="s">
        <v>970</v>
      </c>
      <c r="X3777" t="s">
        <v>16807</v>
      </c>
    </row>
    <row r="3778" spans="2:24" ht="11" outlineLevel="1" x14ac:dyDescent="0.15">
      <c r="B3778" t="s">
        <v>2783</v>
      </c>
      <c r="C3778" t="s">
        <v>2784</v>
      </c>
      <c r="D3778" t="s">
        <v>179</v>
      </c>
      <c r="E3778" t="s">
        <v>10667</v>
      </c>
      <c r="F3778" t="s">
        <v>12674</v>
      </c>
      <c r="G3778" t="s">
        <v>1299</v>
      </c>
      <c r="H3778" s="17">
        <v>43546</v>
      </c>
      <c r="I3778" s="15">
        <v>2019</v>
      </c>
      <c r="J3778" t="s">
        <v>10634</v>
      </c>
      <c r="K3778" s="5">
        <v>0</v>
      </c>
      <c r="L3778" t="s">
        <v>967</v>
      </c>
      <c r="M3778" t="s">
        <v>985</v>
      </c>
      <c r="N3778" t="s">
        <v>10635</v>
      </c>
      <c r="O3778" t="s">
        <v>818</v>
      </c>
      <c r="P3778" t="s">
        <v>10671</v>
      </c>
      <c r="Q3778" t="s">
        <v>10671</v>
      </c>
      <c r="R3778" t="s">
        <v>739</v>
      </c>
      <c r="S3778" t="s">
        <v>795</v>
      </c>
      <c r="T3778" t="s">
        <v>16806</v>
      </c>
      <c r="U3778" t="s">
        <v>965</v>
      </c>
      <c r="V3778" t="s">
        <v>10638</v>
      </c>
      <c r="W3778" t="s">
        <v>970</v>
      </c>
      <c r="X3778" t="s">
        <v>16808</v>
      </c>
    </row>
    <row r="3779" spans="2:24" ht="11" outlineLevel="1" x14ac:dyDescent="0.15">
      <c r="B3779" t="s">
        <v>2783</v>
      </c>
      <c r="C3779" t="s">
        <v>2784</v>
      </c>
      <c r="D3779" t="s">
        <v>179</v>
      </c>
      <c r="E3779" t="s">
        <v>10632</v>
      </c>
      <c r="F3779" t="s">
        <v>12674</v>
      </c>
      <c r="G3779" t="s">
        <v>1299</v>
      </c>
      <c r="H3779" s="17">
        <v>43447</v>
      </c>
      <c r="I3779" s="15">
        <v>2019</v>
      </c>
      <c r="J3779" t="s">
        <v>10634</v>
      </c>
      <c r="K3779" s="5">
        <v>0</v>
      </c>
      <c r="L3779" t="s">
        <v>967</v>
      </c>
      <c r="M3779" t="s">
        <v>985</v>
      </c>
      <c r="N3779" t="s">
        <v>10635</v>
      </c>
      <c r="O3779" t="s">
        <v>818</v>
      </c>
      <c r="P3779" t="s">
        <v>10671</v>
      </c>
      <c r="Q3779" t="s">
        <v>10671</v>
      </c>
      <c r="R3779" t="s">
        <v>739</v>
      </c>
      <c r="S3779" t="s">
        <v>795</v>
      </c>
      <c r="T3779" t="s">
        <v>16806</v>
      </c>
      <c r="U3779" t="s">
        <v>965</v>
      </c>
      <c r="V3779" t="s">
        <v>10638</v>
      </c>
      <c r="W3779" t="s">
        <v>970</v>
      </c>
      <c r="X3779" t="s">
        <v>16809</v>
      </c>
    </row>
    <row r="3780" spans="2:24" ht="11" outlineLevel="1" x14ac:dyDescent="0.15">
      <c r="B3780" t="s">
        <v>2783</v>
      </c>
      <c r="C3780" t="s">
        <v>2784</v>
      </c>
      <c r="D3780" t="s">
        <v>179</v>
      </c>
      <c r="E3780" t="s">
        <v>10652</v>
      </c>
      <c r="F3780" t="s">
        <v>12674</v>
      </c>
      <c r="G3780" t="s">
        <v>1299</v>
      </c>
      <c r="H3780" s="17">
        <v>43311</v>
      </c>
      <c r="I3780" s="15">
        <v>2018</v>
      </c>
      <c r="J3780" t="s">
        <v>10634</v>
      </c>
      <c r="K3780" s="5">
        <v>0</v>
      </c>
      <c r="L3780" t="s">
        <v>967</v>
      </c>
      <c r="M3780" t="s">
        <v>985</v>
      </c>
      <c r="N3780" t="s">
        <v>10635</v>
      </c>
      <c r="O3780" t="s">
        <v>818</v>
      </c>
      <c r="P3780" t="s">
        <v>10671</v>
      </c>
      <c r="Q3780" t="s">
        <v>10671</v>
      </c>
      <c r="R3780" t="s">
        <v>739</v>
      </c>
      <c r="S3780" t="s">
        <v>795</v>
      </c>
      <c r="T3780" t="s">
        <v>16806</v>
      </c>
      <c r="U3780" t="s">
        <v>965</v>
      </c>
      <c r="V3780" t="s">
        <v>10638</v>
      </c>
      <c r="W3780" t="s">
        <v>970</v>
      </c>
      <c r="X3780" t="s">
        <v>16810</v>
      </c>
    </row>
    <row r="3781" spans="2:24" ht="11" outlineLevel="1" x14ac:dyDescent="0.15">
      <c r="B3781" t="s">
        <v>2783</v>
      </c>
      <c r="C3781" t="s">
        <v>2784</v>
      </c>
      <c r="D3781" t="s">
        <v>179</v>
      </c>
      <c r="E3781" t="s">
        <v>10658</v>
      </c>
      <c r="F3781" t="s">
        <v>12674</v>
      </c>
      <c r="G3781" t="s">
        <v>1299</v>
      </c>
      <c r="H3781" s="17">
        <v>43565</v>
      </c>
      <c r="I3781" s="15">
        <v>2019</v>
      </c>
      <c r="J3781" t="s">
        <v>10634</v>
      </c>
      <c r="K3781" s="5">
        <v>-51867.8</v>
      </c>
      <c r="L3781" t="s">
        <v>967</v>
      </c>
      <c r="M3781" t="s">
        <v>985</v>
      </c>
      <c r="N3781" t="s">
        <v>10635</v>
      </c>
      <c r="O3781" t="s">
        <v>818</v>
      </c>
      <c r="P3781" t="s">
        <v>10671</v>
      </c>
      <c r="Q3781" t="s">
        <v>10671</v>
      </c>
      <c r="R3781" t="s">
        <v>739</v>
      </c>
      <c r="S3781" t="s">
        <v>795</v>
      </c>
      <c r="T3781" t="s">
        <v>16811</v>
      </c>
      <c r="U3781" t="s">
        <v>965</v>
      </c>
      <c r="V3781" t="s">
        <v>10638</v>
      </c>
      <c r="W3781" t="s">
        <v>970</v>
      </c>
      <c r="X3781" t="s">
        <v>16812</v>
      </c>
    </row>
    <row r="3782" spans="2:24" ht="11" outlineLevel="1" x14ac:dyDescent="0.15">
      <c r="B3782" t="s">
        <v>2783</v>
      </c>
      <c r="C3782" t="s">
        <v>2784</v>
      </c>
      <c r="D3782" t="s">
        <v>179</v>
      </c>
      <c r="E3782" t="s">
        <v>10649</v>
      </c>
      <c r="F3782" t="s">
        <v>12674</v>
      </c>
      <c r="G3782" t="s">
        <v>1299</v>
      </c>
      <c r="H3782" s="17">
        <v>43250</v>
      </c>
      <c r="I3782" s="15">
        <v>2018</v>
      </c>
      <c r="J3782" t="s">
        <v>10634</v>
      </c>
      <c r="K3782" s="5">
        <v>572169</v>
      </c>
      <c r="L3782" t="s">
        <v>967</v>
      </c>
      <c r="M3782" t="s">
        <v>985</v>
      </c>
      <c r="N3782" t="s">
        <v>10635</v>
      </c>
      <c r="O3782" t="s">
        <v>818</v>
      </c>
      <c r="P3782" t="s">
        <v>10671</v>
      </c>
      <c r="Q3782" t="s">
        <v>10671</v>
      </c>
      <c r="R3782" t="s">
        <v>739</v>
      </c>
      <c r="S3782" t="s">
        <v>795</v>
      </c>
      <c r="T3782" t="s">
        <v>16806</v>
      </c>
      <c r="U3782" t="s">
        <v>965</v>
      </c>
      <c r="V3782" t="s">
        <v>10638</v>
      </c>
      <c r="W3782" t="s">
        <v>970</v>
      </c>
      <c r="X3782" t="s">
        <v>16813</v>
      </c>
    </row>
    <row r="3783" spans="2:24" ht="11" outlineLevel="1" x14ac:dyDescent="0.15">
      <c r="B3783" t="s">
        <v>2786</v>
      </c>
      <c r="C3783" t="s">
        <v>1519</v>
      </c>
      <c r="D3783" t="s">
        <v>248</v>
      </c>
      <c r="E3783" t="s">
        <v>10950</v>
      </c>
      <c r="F3783" t="s">
        <v>15827</v>
      </c>
      <c r="G3783" t="s">
        <v>2293</v>
      </c>
      <c r="H3783" s="17">
        <v>43909</v>
      </c>
      <c r="I3783" s="15">
        <v>2020</v>
      </c>
      <c r="J3783" t="s">
        <v>10634</v>
      </c>
      <c r="K3783" s="5">
        <v>-0.08</v>
      </c>
      <c r="L3783" t="s">
        <v>967</v>
      </c>
      <c r="M3783" t="s">
        <v>985</v>
      </c>
      <c r="N3783" t="s">
        <v>10635</v>
      </c>
      <c r="O3783" t="s">
        <v>818</v>
      </c>
      <c r="P3783" t="s">
        <v>11434</v>
      </c>
      <c r="Q3783" t="s">
        <v>11434</v>
      </c>
      <c r="R3783" t="s">
        <v>740</v>
      </c>
      <c r="S3783" t="s">
        <v>795</v>
      </c>
      <c r="T3783" t="s">
        <v>16814</v>
      </c>
      <c r="U3783" t="s">
        <v>965</v>
      </c>
      <c r="V3783" t="s">
        <v>10638</v>
      </c>
      <c r="W3783" t="s">
        <v>970</v>
      </c>
      <c r="X3783" t="s">
        <v>16815</v>
      </c>
    </row>
    <row r="3784" spans="2:24" ht="11" outlineLevel="1" x14ac:dyDescent="0.15">
      <c r="B3784" t="s">
        <v>2786</v>
      </c>
      <c r="C3784" t="s">
        <v>1519</v>
      </c>
      <c r="D3784" t="s">
        <v>248</v>
      </c>
      <c r="E3784" t="s">
        <v>10649</v>
      </c>
      <c r="F3784" t="s">
        <v>15827</v>
      </c>
      <c r="G3784" t="s">
        <v>2293</v>
      </c>
      <c r="H3784" s="17">
        <v>42790</v>
      </c>
      <c r="I3784" s="15">
        <v>2017</v>
      </c>
      <c r="J3784" t="s">
        <v>10634</v>
      </c>
      <c r="K3784" s="5">
        <v>520300</v>
      </c>
      <c r="L3784" t="s">
        <v>967</v>
      </c>
      <c r="M3784" t="s">
        <v>985</v>
      </c>
      <c r="N3784" t="s">
        <v>10635</v>
      </c>
      <c r="O3784" t="s">
        <v>818</v>
      </c>
      <c r="P3784" t="s">
        <v>11434</v>
      </c>
      <c r="R3784" t="s">
        <v>740</v>
      </c>
      <c r="S3784" t="s">
        <v>795</v>
      </c>
      <c r="T3784" t="s">
        <v>16816</v>
      </c>
      <c r="U3784" t="s">
        <v>965</v>
      </c>
      <c r="V3784" t="s">
        <v>10638</v>
      </c>
      <c r="W3784" t="s">
        <v>970</v>
      </c>
      <c r="X3784" t="s">
        <v>16817</v>
      </c>
    </row>
    <row r="3785" spans="2:24" ht="11" outlineLevel="1" x14ac:dyDescent="0.15">
      <c r="B3785" t="s">
        <v>2788</v>
      </c>
      <c r="C3785" t="s">
        <v>2789</v>
      </c>
      <c r="D3785" t="s">
        <v>310</v>
      </c>
      <c r="E3785" t="s">
        <v>10649</v>
      </c>
      <c r="F3785" t="s">
        <v>16818</v>
      </c>
      <c r="G3785" t="s">
        <v>2790</v>
      </c>
      <c r="H3785" s="17">
        <v>44831</v>
      </c>
      <c r="I3785" s="15">
        <v>2022</v>
      </c>
      <c r="J3785" t="s">
        <v>10634</v>
      </c>
      <c r="K3785" s="5">
        <v>518068</v>
      </c>
      <c r="L3785" t="s">
        <v>967</v>
      </c>
      <c r="M3785" t="s">
        <v>1903</v>
      </c>
      <c r="N3785" t="s">
        <v>10635</v>
      </c>
      <c r="O3785" t="s">
        <v>825</v>
      </c>
      <c r="P3785" t="s">
        <v>13376</v>
      </c>
      <c r="R3785" t="s">
        <v>740</v>
      </c>
      <c r="S3785" t="s">
        <v>795</v>
      </c>
      <c r="T3785" t="s">
        <v>16819</v>
      </c>
      <c r="U3785" t="s">
        <v>965</v>
      </c>
      <c r="V3785" t="s">
        <v>10638</v>
      </c>
      <c r="W3785" t="s">
        <v>970</v>
      </c>
      <c r="X3785" t="s">
        <v>16820</v>
      </c>
    </row>
    <row r="3786" spans="2:24" ht="11" outlineLevel="1" x14ac:dyDescent="0.15">
      <c r="B3786" t="s">
        <v>2792</v>
      </c>
      <c r="C3786" t="s">
        <v>2793</v>
      </c>
      <c r="D3786" t="s">
        <v>377</v>
      </c>
      <c r="E3786" t="s">
        <v>10652</v>
      </c>
      <c r="F3786" t="s">
        <v>16821</v>
      </c>
      <c r="G3786" t="s">
        <v>2769</v>
      </c>
      <c r="H3786" s="17">
        <v>42391</v>
      </c>
      <c r="I3786" s="15">
        <v>2016</v>
      </c>
      <c r="J3786" t="s">
        <v>10634</v>
      </c>
      <c r="K3786" s="5">
        <v>0</v>
      </c>
      <c r="L3786" t="s">
        <v>967</v>
      </c>
      <c r="M3786" t="s">
        <v>985</v>
      </c>
      <c r="N3786" t="s">
        <v>10635</v>
      </c>
      <c r="O3786" t="s">
        <v>796</v>
      </c>
      <c r="P3786" t="s">
        <v>11030</v>
      </c>
      <c r="Q3786" t="s">
        <v>13323</v>
      </c>
      <c r="R3786" t="s">
        <v>743</v>
      </c>
      <c r="S3786" t="s">
        <v>803</v>
      </c>
      <c r="T3786" t="s">
        <v>16822</v>
      </c>
      <c r="U3786" t="s">
        <v>965</v>
      </c>
      <c r="V3786" t="s">
        <v>10638</v>
      </c>
      <c r="W3786" t="s">
        <v>970</v>
      </c>
      <c r="X3786" t="s">
        <v>16823</v>
      </c>
    </row>
    <row r="3787" spans="2:24" ht="11" outlineLevel="1" x14ac:dyDescent="0.15">
      <c r="B3787" t="s">
        <v>2792</v>
      </c>
      <c r="C3787" t="s">
        <v>2793</v>
      </c>
      <c r="D3787" t="s">
        <v>377</v>
      </c>
      <c r="E3787" t="s">
        <v>10649</v>
      </c>
      <c r="F3787" t="s">
        <v>16821</v>
      </c>
      <c r="G3787" t="s">
        <v>2769</v>
      </c>
      <c r="H3787" s="17">
        <v>42251</v>
      </c>
      <c r="I3787" s="15">
        <v>2015</v>
      </c>
      <c r="J3787" t="s">
        <v>10634</v>
      </c>
      <c r="K3787" s="5">
        <v>518036</v>
      </c>
      <c r="L3787" t="s">
        <v>967</v>
      </c>
      <c r="M3787" t="s">
        <v>985</v>
      </c>
      <c r="N3787" t="s">
        <v>10635</v>
      </c>
      <c r="O3787" t="s">
        <v>796</v>
      </c>
      <c r="P3787" t="s">
        <v>11030</v>
      </c>
      <c r="Q3787" t="s">
        <v>11030</v>
      </c>
      <c r="R3787" t="s">
        <v>743</v>
      </c>
      <c r="S3787" t="s">
        <v>803</v>
      </c>
      <c r="T3787" t="s">
        <v>16822</v>
      </c>
      <c r="U3787" t="s">
        <v>965</v>
      </c>
      <c r="V3787" t="s">
        <v>10638</v>
      </c>
      <c r="W3787" t="s">
        <v>970</v>
      </c>
      <c r="X3787" t="s">
        <v>16824</v>
      </c>
    </row>
    <row r="3788" spans="2:24" ht="11" outlineLevel="1" x14ac:dyDescent="0.15">
      <c r="B3788" t="s">
        <v>2796</v>
      </c>
      <c r="C3788" t="s">
        <v>2797</v>
      </c>
      <c r="D3788" t="s">
        <v>356</v>
      </c>
      <c r="E3788" t="s">
        <v>10664</v>
      </c>
      <c r="F3788" t="s">
        <v>665</v>
      </c>
      <c r="G3788" t="s">
        <v>1904</v>
      </c>
      <c r="H3788" s="17">
        <v>45902</v>
      </c>
      <c r="I3788" s="15">
        <v>2025</v>
      </c>
      <c r="J3788" t="s">
        <v>10634</v>
      </c>
      <c r="K3788" s="5">
        <v>13510.39</v>
      </c>
      <c r="L3788" t="s">
        <v>967</v>
      </c>
      <c r="M3788" t="s">
        <v>1903</v>
      </c>
      <c r="N3788" t="s">
        <v>10635</v>
      </c>
      <c r="O3788" t="s">
        <v>825</v>
      </c>
      <c r="P3788" t="s">
        <v>11475</v>
      </c>
      <c r="Q3788" t="s">
        <v>14841</v>
      </c>
      <c r="R3788" t="s">
        <v>748</v>
      </c>
      <c r="S3788" t="s">
        <v>795</v>
      </c>
      <c r="T3788" t="s">
        <v>16825</v>
      </c>
      <c r="U3788" t="s">
        <v>965</v>
      </c>
      <c r="V3788" t="s">
        <v>10638</v>
      </c>
      <c r="W3788" t="s">
        <v>970</v>
      </c>
      <c r="X3788" t="s">
        <v>16826</v>
      </c>
    </row>
    <row r="3789" spans="2:24" ht="11" outlineLevel="1" x14ac:dyDescent="0.15">
      <c r="B3789" t="s">
        <v>2796</v>
      </c>
      <c r="C3789" t="s">
        <v>2797</v>
      </c>
      <c r="D3789" t="s">
        <v>356</v>
      </c>
      <c r="E3789" t="s">
        <v>10652</v>
      </c>
      <c r="F3789" t="s">
        <v>665</v>
      </c>
      <c r="G3789" t="s">
        <v>1904</v>
      </c>
      <c r="H3789" s="17">
        <v>45890</v>
      </c>
      <c r="I3789" s="15">
        <v>2025</v>
      </c>
      <c r="J3789" t="s">
        <v>10634</v>
      </c>
      <c r="K3789" s="5">
        <v>7632.3</v>
      </c>
      <c r="L3789" t="s">
        <v>967</v>
      </c>
      <c r="M3789" t="s">
        <v>1903</v>
      </c>
      <c r="N3789" t="s">
        <v>10635</v>
      </c>
      <c r="O3789" t="s">
        <v>825</v>
      </c>
      <c r="P3789" t="s">
        <v>11475</v>
      </c>
      <c r="Q3789" t="s">
        <v>14841</v>
      </c>
      <c r="R3789" t="s">
        <v>748</v>
      </c>
      <c r="S3789" t="s">
        <v>795</v>
      </c>
      <c r="T3789" t="s">
        <v>16825</v>
      </c>
      <c r="U3789" t="s">
        <v>965</v>
      </c>
      <c r="V3789" t="s">
        <v>10638</v>
      </c>
      <c r="W3789" t="s">
        <v>970</v>
      </c>
      <c r="X3789" t="s">
        <v>16827</v>
      </c>
    </row>
    <row r="3790" spans="2:24" ht="11" outlineLevel="1" x14ac:dyDescent="0.15">
      <c r="B3790" t="s">
        <v>2796</v>
      </c>
      <c r="C3790" t="s">
        <v>2797</v>
      </c>
      <c r="D3790" t="s">
        <v>356</v>
      </c>
      <c r="E3790" t="s">
        <v>10632</v>
      </c>
      <c r="F3790" t="s">
        <v>665</v>
      </c>
      <c r="G3790" t="s">
        <v>1904</v>
      </c>
      <c r="H3790" s="17">
        <v>45926</v>
      </c>
      <c r="I3790" s="15">
        <v>2025</v>
      </c>
      <c r="J3790" t="s">
        <v>10634</v>
      </c>
      <c r="K3790" s="5">
        <v>5211.8</v>
      </c>
      <c r="L3790" t="s">
        <v>967</v>
      </c>
      <c r="M3790" t="s">
        <v>1903</v>
      </c>
      <c r="N3790" t="s">
        <v>10635</v>
      </c>
      <c r="O3790" t="s">
        <v>825</v>
      </c>
      <c r="P3790" t="s">
        <v>11475</v>
      </c>
      <c r="Q3790" t="s">
        <v>14841</v>
      </c>
      <c r="R3790" t="s">
        <v>748</v>
      </c>
      <c r="S3790" t="s">
        <v>795</v>
      </c>
      <c r="T3790" t="s">
        <v>16828</v>
      </c>
      <c r="U3790" t="s">
        <v>965</v>
      </c>
      <c r="V3790" t="s">
        <v>10638</v>
      </c>
      <c r="W3790" t="s">
        <v>970</v>
      </c>
      <c r="X3790" t="s">
        <v>16829</v>
      </c>
    </row>
    <row r="3791" spans="2:24" ht="11" outlineLevel="1" x14ac:dyDescent="0.15">
      <c r="B3791" t="s">
        <v>2796</v>
      </c>
      <c r="C3791" t="s">
        <v>2797</v>
      </c>
      <c r="D3791" t="s">
        <v>356</v>
      </c>
      <c r="E3791" t="s">
        <v>10649</v>
      </c>
      <c r="F3791" t="s">
        <v>665</v>
      </c>
      <c r="G3791" t="s">
        <v>1904</v>
      </c>
      <c r="H3791" s="17">
        <v>45734</v>
      </c>
      <c r="I3791" s="15">
        <v>2025</v>
      </c>
      <c r="J3791" t="s">
        <v>10634</v>
      </c>
      <c r="K3791" s="5">
        <v>485716.09</v>
      </c>
      <c r="L3791" t="s">
        <v>967</v>
      </c>
      <c r="M3791" t="s">
        <v>1903</v>
      </c>
      <c r="N3791" t="s">
        <v>10635</v>
      </c>
      <c r="O3791" t="s">
        <v>825</v>
      </c>
      <c r="P3791" t="s">
        <v>11475</v>
      </c>
      <c r="Q3791" t="s">
        <v>14841</v>
      </c>
      <c r="R3791" t="s">
        <v>748</v>
      </c>
      <c r="S3791" t="s">
        <v>795</v>
      </c>
      <c r="T3791" t="s">
        <v>16825</v>
      </c>
      <c r="U3791" t="s">
        <v>965</v>
      </c>
      <c r="V3791" t="s">
        <v>10638</v>
      </c>
      <c r="W3791" t="s">
        <v>970</v>
      </c>
      <c r="X3791" t="s">
        <v>16830</v>
      </c>
    </row>
    <row r="3792" spans="2:24" ht="11" outlineLevel="1" x14ac:dyDescent="0.15">
      <c r="B3792" t="s">
        <v>2796</v>
      </c>
      <c r="C3792" t="s">
        <v>2797</v>
      </c>
      <c r="D3792" t="s">
        <v>356</v>
      </c>
      <c r="E3792" t="s">
        <v>10643</v>
      </c>
      <c r="F3792" t="s">
        <v>665</v>
      </c>
      <c r="G3792" t="s">
        <v>1904</v>
      </c>
      <c r="H3792" s="17">
        <v>45917</v>
      </c>
      <c r="I3792" s="15">
        <v>2025</v>
      </c>
      <c r="J3792" t="s">
        <v>10634</v>
      </c>
      <c r="K3792" s="5">
        <v>5435.31</v>
      </c>
      <c r="L3792" t="s">
        <v>967</v>
      </c>
      <c r="M3792" t="s">
        <v>1903</v>
      </c>
      <c r="N3792" t="s">
        <v>10635</v>
      </c>
      <c r="O3792" t="s">
        <v>825</v>
      </c>
      <c r="P3792" t="s">
        <v>11475</v>
      </c>
      <c r="Q3792" t="s">
        <v>14841</v>
      </c>
      <c r="R3792" t="s">
        <v>748</v>
      </c>
      <c r="S3792" t="s">
        <v>795</v>
      </c>
      <c r="T3792" t="s">
        <v>16825</v>
      </c>
      <c r="U3792" t="s">
        <v>965</v>
      </c>
      <c r="V3792" t="s">
        <v>10638</v>
      </c>
      <c r="W3792" t="s">
        <v>970</v>
      </c>
      <c r="X3792" t="s">
        <v>16831</v>
      </c>
    </row>
    <row r="3793" spans="2:24" ht="11" outlineLevel="1" x14ac:dyDescent="0.15">
      <c r="B3793" t="s">
        <v>2799</v>
      </c>
      <c r="C3793" t="s">
        <v>2800</v>
      </c>
      <c r="E3793" t="s">
        <v>10649</v>
      </c>
      <c r="F3793" t="s">
        <v>2801</v>
      </c>
      <c r="G3793" t="s">
        <v>2802</v>
      </c>
      <c r="H3793" s="17">
        <v>42212</v>
      </c>
      <c r="I3793" s="15">
        <v>2015</v>
      </c>
      <c r="J3793" t="s">
        <v>10634</v>
      </c>
      <c r="K3793" s="5">
        <v>527252</v>
      </c>
      <c r="L3793" t="s">
        <v>967</v>
      </c>
      <c r="R3793" t="s">
        <v>750</v>
      </c>
      <c r="S3793" t="s">
        <v>2803</v>
      </c>
      <c r="T3793" t="s">
        <v>16832</v>
      </c>
      <c r="U3793" t="s">
        <v>1340</v>
      </c>
      <c r="V3793" t="s">
        <v>12795</v>
      </c>
      <c r="W3793" t="s">
        <v>970</v>
      </c>
      <c r="X3793" t="s">
        <v>16833</v>
      </c>
    </row>
    <row r="3794" spans="2:24" ht="11" outlineLevel="1" x14ac:dyDescent="0.15">
      <c r="B3794" t="s">
        <v>2799</v>
      </c>
      <c r="C3794" t="s">
        <v>2800</v>
      </c>
      <c r="E3794" t="s">
        <v>10652</v>
      </c>
      <c r="F3794" t="s">
        <v>2801</v>
      </c>
      <c r="G3794" t="s">
        <v>2802</v>
      </c>
      <c r="H3794" s="17">
        <v>42594</v>
      </c>
      <c r="I3794" s="15">
        <v>2016</v>
      </c>
      <c r="J3794" t="s">
        <v>10634</v>
      </c>
      <c r="K3794" s="5">
        <v>0</v>
      </c>
      <c r="L3794" t="s">
        <v>967</v>
      </c>
      <c r="M3794" t="s">
        <v>14985</v>
      </c>
      <c r="R3794" t="s">
        <v>750</v>
      </c>
      <c r="S3794" t="s">
        <v>2803</v>
      </c>
      <c r="T3794" t="s">
        <v>16834</v>
      </c>
      <c r="U3794" t="s">
        <v>1340</v>
      </c>
      <c r="V3794" t="s">
        <v>12795</v>
      </c>
      <c r="W3794" t="s">
        <v>970</v>
      </c>
      <c r="X3794" t="s">
        <v>16835</v>
      </c>
    </row>
    <row r="3795" spans="2:24" ht="11" outlineLevel="1" x14ac:dyDescent="0.15">
      <c r="B3795" t="s">
        <v>2799</v>
      </c>
      <c r="C3795" t="s">
        <v>2800</v>
      </c>
      <c r="E3795" t="s">
        <v>10664</v>
      </c>
      <c r="F3795" t="s">
        <v>2801</v>
      </c>
      <c r="G3795" t="s">
        <v>2802</v>
      </c>
      <c r="H3795" s="17">
        <v>42934</v>
      </c>
      <c r="I3795" s="15">
        <v>2017</v>
      </c>
      <c r="J3795" t="s">
        <v>10634</v>
      </c>
      <c r="K3795" s="5">
        <v>-10000</v>
      </c>
      <c r="L3795" t="s">
        <v>967</v>
      </c>
      <c r="M3795" t="s">
        <v>15907</v>
      </c>
      <c r="R3795" t="s">
        <v>750</v>
      </c>
      <c r="S3795" t="s">
        <v>2803</v>
      </c>
      <c r="T3795" t="s">
        <v>16834</v>
      </c>
      <c r="U3795" t="s">
        <v>1340</v>
      </c>
      <c r="V3795" t="s">
        <v>12795</v>
      </c>
      <c r="W3795" t="s">
        <v>970</v>
      </c>
      <c r="X3795" t="s">
        <v>16836</v>
      </c>
    </row>
    <row r="3796" spans="2:24" ht="11" outlineLevel="1" x14ac:dyDescent="0.15">
      <c r="B3796" t="s">
        <v>2806</v>
      </c>
      <c r="C3796" t="s">
        <v>2807</v>
      </c>
      <c r="D3796" t="s">
        <v>184</v>
      </c>
      <c r="E3796" t="s">
        <v>10643</v>
      </c>
      <c r="F3796" t="s">
        <v>13217</v>
      </c>
      <c r="G3796" t="s">
        <v>1053</v>
      </c>
      <c r="H3796" s="17">
        <v>43320</v>
      </c>
      <c r="I3796" s="15">
        <v>2018</v>
      </c>
      <c r="J3796" t="s">
        <v>10634</v>
      </c>
      <c r="K3796" s="5">
        <v>-76312</v>
      </c>
      <c r="L3796" t="s">
        <v>967</v>
      </c>
      <c r="M3796" t="s">
        <v>985</v>
      </c>
      <c r="N3796" t="s">
        <v>10635</v>
      </c>
      <c r="O3796" t="s">
        <v>796</v>
      </c>
      <c r="P3796" t="s">
        <v>10671</v>
      </c>
      <c r="Q3796" t="s">
        <v>11057</v>
      </c>
      <c r="R3796" t="s">
        <v>744</v>
      </c>
      <c r="S3796" t="s">
        <v>795</v>
      </c>
      <c r="T3796" t="s">
        <v>16837</v>
      </c>
      <c r="U3796" t="s">
        <v>965</v>
      </c>
      <c r="V3796" t="s">
        <v>10638</v>
      </c>
      <c r="W3796" t="s">
        <v>970</v>
      </c>
      <c r="X3796" t="s">
        <v>16838</v>
      </c>
    </row>
    <row r="3797" spans="2:24" ht="11" outlineLevel="1" x14ac:dyDescent="0.15">
      <c r="B3797" t="s">
        <v>2809</v>
      </c>
      <c r="C3797" t="s">
        <v>2810</v>
      </c>
      <c r="D3797" t="s">
        <v>179</v>
      </c>
      <c r="E3797" t="s">
        <v>10643</v>
      </c>
      <c r="F3797" t="s">
        <v>12674</v>
      </c>
      <c r="G3797" t="s">
        <v>1299</v>
      </c>
      <c r="H3797" s="17">
        <v>43677</v>
      </c>
      <c r="I3797" s="15">
        <v>2019</v>
      </c>
      <c r="J3797" t="s">
        <v>10634</v>
      </c>
      <c r="K3797" s="5">
        <v>-189.89</v>
      </c>
      <c r="L3797" t="s">
        <v>967</v>
      </c>
      <c r="M3797" t="s">
        <v>985</v>
      </c>
      <c r="N3797" t="s">
        <v>10635</v>
      </c>
      <c r="O3797" t="s">
        <v>818</v>
      </c>
      <c r="P3797" t="s">
        <v>10671</v>
      </c>
      <c r="Q3797" t="s">
        <v>10671</v>
      </c>
      <c r="R3797" t="s">
        <v>739</v>
      </c>
      <c r="S3797" t="s">
        <v>795</v>
      </c>
      <c r="T3797" t="s">
        <v>16839</v>
      </c>
      <c r="U3797" t="s">
        <v>965</v>
      </c>
      <c r="V3797" t="s">
        <v>10638</v>
      </c>
      <c r="W3797" t="s">
        <v>970</v>
      </c>
      <c r="X3797" t="s">
        <v>16840</v>
      </c>
    </row>
    <row r="3798" spans="2:24" ht="11" outlineLevel="1" x14ac:dyDescent="0.15">
      <c r="B3798" t="s">
        <v>2809</v>
      </c>
      <c r="C3798" t="s">
        <v>2810</v>
      </c>
      <c r="D3798" t="s">
        <v>179</v>
      </c>
      <c r="E3798" t="s">
        <v>10649</v>
      </c>
      <c r="F3798" t="s">
        <v>12674</v>
      </c>
      <c r="G3798" t="s">
        <v>1299</v>
      </c>
      <c r="H3798" s="17">
        <v>43362</v>
      </c>
      <c r="I3798" s="15">
        <v>2018</v>
      </c>
      <c r="J3798" t="s">
        <v>10634</v>
      </c>
      <c r="K3798" s="5">
        <v>515380</v>
      </c>
      <c r="L3798" t="s">
        <v>967</v>
      </c>
      <c r="M3798" t="s">
        <v>985</v>
      </c>
      <c r="N3798" t="s">
        <v>10635</v>
      </c>
      <c r="O3798" t="s">
        <v>818</v>
      </c>
      <c r="P3798" t="s">
        <v>10671</v>
      </c>
      <c r="Q3798" t="s">
        <v>10671</v>
      </c>
      <c r="R3798" t="s">
        <v>739</v>
      </c>
      <c r="S3798" t="s">
        <v>795</v>
      </c>
      <c r="T3798" t="s">
        <v>16841</v>
      </c>
      <c r="U3798" t="s">
        <v>965</v>
      </c>
      <c r="V3798" t="s">
        <v>10638</v>
      </c>
      <c r="W3798" t="s">
        <v>970</v>
      </c>
      <c r="X3798" t="s">
        <v>16842</v>
      </c>
    </row>
    <row r="3799" spans="2:24" ht="11" outlineLevel="1" x14ac:dyDescent="0.15">
      <c r="B3799" t="s">
        <v>2809</v>
      </c>
      <c r="C3799" t="s">
        <v>2810</v>
      </c>
      <c r="D3799" t="s">
        <v>179</v>
      </c>
      <c r="E3799" t="s">
        <v>10664</v>
      </c>
      <c r="F3799" t="s">
        <v>12674</v>
      </c>
      <c r="G3799" t="s">
        <v>1299</v>
      </c>
      <c r="H3799" s="17">
        <v>43600</v>
      </c>
      <c r="I3799" s="15">
        <v>2019</v>
      </c>
      <c r="J3799" t="s">
        <v>10634</v>
      </c>
      <c r="K3799" s="5">
        <v>0</v>
      </c>
      <c r="L3799" t="s">
        <v>967</v>
      </c>
      <c r="M3799" t="s">
        <v>985</v>
      </c>
      <c r="N3799" t="s">
        <v>10635</v>
      </c>
      <c r="O3799" t="s">
        <v>818</v>
      </c>
      <c r="P3799" t="s">
        <v>10671</v>
      </c>
      <c r="Q3799" t="s">
        <v>10671</v>
      </c>
      <c r="R3799" t="s">
        <v>739</v>
      </c>
      <c r="S3799" t="s">
        <v>795</v>
      </c>
      <c r="T3799" t="s">
        <v>16839</v>
      </c>
      <c r="U3799" t="s">
        <v>965</v>
      </c>
      <c r="V3799" t="s">
        <v>10638</v>
      </c>
      <c r="W3799" t="s">
        <v>970</v>
      </c>
      <c r="X3799" t="s">
        <v>16843</v>
      </c>
    </row>
    <row r="3800" spans="2:24" ht="11" outlineLevel="1" x14ac:dyDescent="0.15">
      <c r="B3800" t="s">
        <v>2809</v>
      </c>
      <c r="C3800" t="s">
        <v>2810</v>
      </c>
      <c r="D3800" t="s">
        <v>179</v>
      </c>
      <c r="E3800" t="s">
        <v>10652</v>
      </c>
      <c r="F3800" t="s">
        <v>12674</v>
      </c>
      <c r="G3800" t="s">
        <v>1299</v>
      </c>
      <c r="H3800" s="17">
        <v>43424</v>
      </c>
      <c r="I3800" s="15">
        <v>2019</v>
      </c>
      <c r="J3800" t="s">
        <v>10634</v>
      </c>
      <c r="K3800" s="5">
        <v>0</v>
      </c>
      <c r="L3800" t="s">
        <v>967</v>
      </c>
      <c r="M3800" t="s">
        <v>985</v>
      </c>
      <c r="N3800" t="s">
        <v>10635</v>
      </c>
      <c r="O3800" t="s">
        <v>818</v>
      </c>
      <c r="P3800" t="s">
        <v>10671</v>
      </c>
      <c r="Q3800" t="s">
        <v>10671</v>
      </c>
      <c r="R3800" t="s">
        <v>739</v>
      </c>
      <c r="S3800" t="s">
        <v>795</v>
      </c>
      <c r="T3800" t="s">
        <v>16839</v>
      </c>
      <c r="U3800" t="s">
        <v>965</v>
      </c>
      <c r="V3800" t="s">
        <v>10638</v>
      </c>
      <c r="W3800" t="s">
        <v>970</v>
      </c>
      <c r="X3800" t="s">
        <v>16844</v>
      </c>
    </row>
    <row r="3801" spans="2:24" ht="11" outlineLevel="1" x14ac:dyDescent="0.15">
      <c r="B3801" t="s">
        <v>2812</v>
      </c>
      <c r="C3801" t="s">
        <v>2813</v>
      </c>
      <c r="D3801" t="s">
        <v>251</v>
      </c>
      <c r="E3801" t="s">
        <v>10649</v>
      </c>
      <c r="F3801" t="s">
        <v>14804</v>
      </c>
      <c r="G3801" t="s">
        <v>1904</v>
      </c>
      <c r="H3801" s="17">
        <v>43888</v>
      </c>
      <c r="I3801" s="15">
        <v>2020</v>
      </c>
      <c r="J3801" t="s">
        <v>10634</v>
      </c>
      <c r="K3801" s="5">
        <v>597082.31999999995</v>
      </c>
      <c r="L3801" t="s">
        <v>967</v>
      </c>
      <c r="M3801" t="s">
        <v>1903</v>
      </c>
      <c r="N3801" t="s">
        <v>10635</v>
      </c>
      <c r="O3801" t="s">
        <v>826</v>
      </c>
      <c r="P3801" t="s">
        <v>11475</v>
      </c>
      <c r="Q3801" t="s">
        <v>11475</v>
      </c>
      <c r="R3801" t="s">
        <v>740</v>
      </c>
      <c r="S3801" t="s">
        <v>795</v>
      </c>
      <c r="T3801" t="s">
        <v>16845</v>
      </c>
      <c r="U3801" t="s">
        <v>965</v>
      </c>
      <c r="V3801" t="s">
        <v>10638</v>
      </c>
      <c r="W3801" t="s">
        <v>970</v>
      </c>
      <c r="X3801" t="s">
        <v>16846</v>
      </c>
    </row>
    <row r="3802" spans="2:24" ht="11" outlineLevel="1" x14ac:dyDescent="0.15">
      <c r="B3802" t="s">
        <v>2812</v>
      </c>
      <c r="C3802" t="s">
        <v>2813</v>
      </c>
      <c r="D3802" t="s">
        <v>251</v>
      </c>
      <c r="E3802" t="s">
        <v>10643</v>
      </c>
      <c r="F3802" t="s">
        <v>14804</v>
      </c>
      <c r="G3802" t="s">
        <v>1904</v>
      </c>
      <c r="H3802" s="17">
        <v>44993</v>
      </c>
      <c r="I3802" s="15">
        <v>2023</v>
      </c>
      <c r="J3802" t="s">
        <v>10634</v>
      </c>
      <c r="K3802" s="5">
        <v>-83000</v>
      </c>
      <c r="L3802" t="s">
        <v>967</v>
      </c>
      <c r="M3802" t="s">
        <v>1903</v>
      </c>
      <c r="N3802" t="s">
        <v>10635</v>
      </c>
      <c r="O3802" t="s">
        <v>826</v>
      </c>
      <c r="P3802" t="s">
        <v>11475</v>
      </c>
      <c r="R3802" t="s">
        <v>740</v>
      </c>
      <c r="S3802" t="s">
        <v>795</v>
      </c>
      <c r="T3802" t="s">
        <v>16845</v>
      </c>
      <c r="U3802" t="s">
        <v>965</v>
      </c>
      <c r="V3802" t="s">
        <v>10638</v>
      </c>
      <c r="W3802" t="s">
        <v>970</v>
      </c>
      <c r="X3802" t="s">
        <v>16847</v>
      </c>
    </row>
    <row r="3803" spans="2:24" ht="11" outlineLevel="1" x14ac:dyDescent="0.15">
      <c r="B3803" t="s">
        <v>2812</v>
      </c>
      <c r="C3803" t="s">
        <v>2813</v>
      </c>
      <c r="D3803" t="s">
        <v>251</v>
      </c>
      <c r="E3803" t="s">
        <v>10652</v>
      </c>
      <c r="F3803" t="s">
        <v>14804</v>
      </c>
      <c r="G3803" t="s">
        <v>1904</v>
      </c>
      <c r="H3803" s="17">
        <v>43994</v>
      </c>
      <c r="I3803" s="15">
        <v>2020</v>
      </c>
      <c r="J3803" t="s">
        <v>10634</v>
      </c>
      <c r="K3803" s="5">
        <v>0</v>
      </c>
      <c r="L3803" t="s">
        <v>967</v>
      </c>
      <c r="M3803" t="s">
        <v>1903</v>
      </c>
      <c r="N3803" t="s">
        <v>10635</v>
      </c>
      <c r="O3803" t="s">
        <v>826</v>
      </c>
      <c r="P3803" t="s">
        <v>11475</v>
      </c>
      <c r="Q3803" t="s">
        <v>11435</v>
      </c>
      <c r="R3803" t="s">
        <v>740</v>
      </c>
      <c r="S3803" t="s">
        <v>795</v>
      </c>
      <c r="T3803" t="s">
        <v>16845</v>
      </c>
      <c r="U3803" t="s">
        <v>965</v>
      </c>
      <c r="V3803" t="s">
        <v>10638</v>
      </c>
      <c r="W3803" t="s">
        <v>970</v>
      </c>
      <c r="X3803" t="s">
        <v>16848</v>
      </c>
    </row>
    <row r="3804" spans="2:24" ht="11" outlineLevel="1" x14ac:dyDescent="0.15">
      <c r="B3804" t="s">
        <v>2812</v>
      </c>
      <c r="C3804" t="s">
        <v>2813</v>
      </c>
      <c r="D3804" t="s">
        <v>251</v>
      </c>
      <c r="E3804" t="s">
        <v>10664</v>
      </c>
      <c r="F3804" t="s">
        <v>14804</v>
      </c>
      <c r="G3804" t="s">
        <v>1904</v>
      </c>
      <c r="H3804" s="17">
        <v>44376</v>
      </c>
      <c r="I3804" s="15">
        <v>2021</v>
      </c>
      <c r="J3804" t="s">
        <v>10634</v>
      </c>
      <c r="K3804" s="5">
        <v>0</v>
      </c>
      <c r="L3804" t="s">
        <v>967</v>
      </c>
      <c r="M3804" t="s">
        <v>1903</v>
      </c>
      <c r="N3804" t="s">
        <v>10635</v>
      </c>
      <c r="O3804" t="s">
        <v>826</v>
      </c>
      <c r="P3804" t="s">
        <v>11475</v>
      </c>
      <c r="R3804" t="s">
        <v>740</v>
      </c>
      <c r="S3804" t="s">
        <v>795</v>
      </c>
      <c r="T3804" t="s">
        <v>16845</v>
      </c>
      <c r="U3804" t="s">
        <v>965</v>
      </c>
      <c r="V3804" t="s">
        <v>10638</v>
      </c>
      <c r="W3804" t="s">
        <v>970</v>
      </c>
      <c r="X3804" t="s">
        <v>16849</v>
      </c>
    </row>
    <row r="3805" spans="2:24" ht="11" outlineLevel="1" x14ac:dyDescent="0.15">
      <c r="B3805" t="s">
        <v>2815</v>
      </c>
      <c r="C3805" t="s">
        <v>2816</v>
      </c>
      <c r="E3805" t="s">
        <v>10649</v>
      </c>
      <c r="F3805" t="s">
        <v>2391</v>
      </c>
      <c r="G3805" t="s">
        <v>2392</v>
      </c>
      <c r="H3805" s="17">
        <v>45160</v>
      </c>
      <c r="I3805" s="15">
        <v>2023</v>
      </c>
      <c r="J3805" t="s">
        <v>10634</v>
      </c>
      <c r="K3805" s="5">
        <v>513440</v>
      </c>
      <c r="L3805" t="s">
        <v>967</v>
      </c>
      <c r="M3805" t="s">
        <v>1141</v>
      </c>
      <c r="N3805" t="s">
        <v>10635</v>
      </c>
      <c r="O3805" t="s">
        <v>826</v>
      </c>
      <c r="P3805" t="s">
        <v>11969</v>
      </c>
      <c r="Q3805" t="s">
        <v>11435</v>
      </c>
      <c r="R3805" t="s">
        <v>744</v>
      </c>
      <c r="S3805" t="s">
        <v>795</v>
      </c>
      <c r="T3805" t="s">
        <v>16850</v>
      </c>
      <c r="U3805" t="s">
        <v>965</v>
      </c>
      <c r="V3805" t="s">
        <v>10638</v>
      </c>
      <c r="W3805" t="s">
        <v>970</v>
      </c>
      <c r="X3805" t="s">
        <v>16851</v>
      </c>
    </row>
    <row r="3806" spans="2:24" ht="11" outlineLevel="1" x14ac:dyDescent="0.15">
      <c r="B3806" t="s">
        <v>2818</v>
      </c>
      <c r="C3806" t="s">
        <v>1383</v>
      </c>
      <c r="D3806" t="s">
        <v>328</v>
      </c>
      <c r="E3806" t="s">
        <v>10950</v>
      </c>
      <c r="F3806" t="s">
        <v>15752</v>
      </c>
      <c r="G3806" t="s">
        <v>2122</v>
      </c>
      <c r="H3806" s="17">
        <v>42014</v>
      </c>
      <c r="I3806" s="15">
        <v>2015</v>
      </c>
      <c r="J3806" t="s">
        <v>10634</v>
      </c>
      <c r="K3806" s="5">
        <v>0</v>
      </c>
      <c r="L3806" t="s">
        <v>967</v>
      </c>
      <c r="M3806" t="s">
        <v>985</v>
      </c>
      <c r="N3806" t="s">
        <v>10635</v>
      </c>
      <c r="O3806" t="s">
        <v>796</v>
      </c>
      <c r="P3806" t="s">
        <v>10636</v>
      </c>
      <c r="Q3806" t="s">
        <v>10636</v>
      </c>
      <c r="R3806" t="s">
        <v>740</v>
      </c>
      <c r="S3806" t="s">
        <v>795</v>
      </c>
      <c r="T3806" t="s">
        <v>16852</v>
      </c>
      <c r="U3806" t="s">
        <v>965</v>
      </c>
      <c r="V3806" t="s">
        <v>10638</v>
      </c>
      <c r="W3806" t="s">
        <v>970</v>
      </c>
      <c r="X3806" t="s">
        <v>16853</v>
      </c>
    </row>
    <row r="3807" spans="2:24" ht="11" outlineLevel="1" x14ac:dyDescent="0.15">
      <c r="B3807" t="s">
        <v>2818</v>
      </c>
      <c r="C3807" t="s">
        <v>1383</v>
      </c>
      <c r="D3807" t="s">
        <v>328</v>
      </c>
      <c r="E3807" t="s">
        <v>10956</v>
      </c>
      <c r="F3807" t="s">
        <v>15752</v>
      </c>
      <c r="G3807" t="s">
        <v>2122</v>
      </c>
      <c r="H3807" s="17">
        <v>42079</v>
      </c>
      <c r="I3807" s="15">
        <v>2015</v>
      </c>
      <c r="J3807" t="s">
        <v>10634</v>
      </c>
      <c r="K3807" s="5">
        <v>71694.12</v>
      </c>
      <c r="L3807" t="s">
        <v>967</v>
      </c>
      <c r="M3807" t="s">
        <v>985</v>
      </c>
      <c r="N3807" t="s">
        <v>10635</v>
      </c>
      <c r="O3807" t="s">
        <v>796</v>
      </c>
      <c r="P3807" t="s">
        <v>10636</v>
      </c>
      <c r="Q3807" t="s">
        <v>10636</v>
      </c>
      <c r="R3807" t="s">
        <v>740</v>
      </c>
      <c r="S3807" t="s">
        <v>795</v>
      </c>
      <c r="T3807" t="s">
        <v>16854</v>
      </c>
      <c r="U3807" t="s">
        <v>965</v>
      </c>
      <c r="V3807" t="s">
        <v>10638</v>
      </c>
      <c r="W3807" t="s">
        <v>970</v>
      </c>
      <c r="X3807" t="s">
        <v>16855</v>
      </c>
    </row>
    <row r="3808" spans="2:24" ht="11" outlineLevel="1" x14ac:dyDescent="0.15">
      <c r="B3808" t="s">
        <v>2818</v>
      </c>
      <c r="C3808" t="s">
        <v>1383</v>
      </c>
      <c r="D3808" t="s">
        <v>328</v>
      </c>
      <c r="E3808" t="s">
        <v>10989</v>
      </c>
      <c r="F3808" t="s">
        <v>15752</v>
      </c>
      <c r="G3808" t="s">
        <v>2122</v>
      </c>
      <c r="H3808" s="17">
        <v>42010</v>
      </c>
      <c r="I3808" s="15">
        <v>2015</v>
      </c>
      <c r="J3808" t="s">
        <v>10634</v>
      </c>
      <c r="K3808" s="5">
        <v>0</v>
      </c>
      <c r="L3808" t="s">
        <v>967</v>
      </c>
      <c r="M3808" t="s">
        <v>985</v>
      </c>
      <c r="N3808" t="s">
        <v>10635</v>
      </c>
      <c r="O3808" t="s">
        <v>796</v>
      </c>
      <c r="P3808" t="s">
        <v>10636</v>
      </c>
      <c r="Q3808" t="s">
        <v>10636</v>
      </c>
      <c r="R3808" t="s">
        <v>740</v>
      </c>
      <c r="S3808" t="s">
        <v>795</v>
      </c>
      <c r="T3808" t="s">
        <v>16852</v>
      </c>
      <c r="U3808" t="s">
        <v>965</v>
      </c>
      <c r="V3808" t="s">
        <v>10638</v>
      </c>
      <c r="W3808" t="s">
        <v>970</v>
      </c>
      <c r="X3808" t="s">
        <v>16856</v>
      </c>
    </row>
    <row r="3809" spans="2:24" ht="11" outlineLevel="1" x14ac:dyDescent="0.15">
      <c r="B3809" t="s">
        <v>2818</v>
      </c>
      <c r="C3809" t="s">
        <v>1383</v>
      </c>
      <c r="D3809" t="s">
        <v>328</v>
      </c>
      <c r="E3809" t="s">
        <v>10923</v>
      </c>
      <c r="F3809" t="s">
        <v>15752</v>
      </c>
      <c r="G3809" t="s">
        <v>2122</v>
      </c>
      <c r="H3809" s="17">
        <v>42087</v>
      </c>
      <c r="I3809" s="15">
        <v>2015</v>
      </c>
      <c r="J3809" t="s">
        <v>10634</v>
      </c>
      <c r="K3809" s="5">
        <v>-77409.02</v>
      </c>
      <c r="L3809" t="s">
        <v>967</v>
      </c>
      <c r="M3809" t="s">
        <v>985</v>
      </c>
      <c r="N3809" t="s">
        <v>10635</v>
      </c>
      <c r="O3809" t="s">
        <v>796</v>
      </c>
      <c r="P3809" t="s">
        <v>10636</v>
      </c>
      <c r="Q3809" t="s">
        <v>10636</v>
      </c>
      <c r="R3809" t="s">
        <v>740</v>
      </c>
      <c r="S3809" t="s">
        <v>795</v>
      </c>
      <c r="T3809" t="s">
        <v>16854</v>
      </c>
      <c r="U3809" t="s">
        <v>965</v>
      </c>
      <c r="V3809" t="s">
        <v>10638</v>
      </c>
      <c r="W3809" t="s">
        <v>970</v>
      </c>
      <c r="X3809" t="s">
        <v>16857</v>
      </c>
    </row>
    <row r="3810" spans="2:24" ht="11" outlineLevel="1" x14ac:dyDescent="0.15">
      <c r="B3810" t="s">
        <v>2820</v>
      </c>
      <c r="C3810" t="s">
        <v>2821</v>
      </c>
      <c r="E3810" t="s">
        <v>10652</v>
      </c>
      <c r="F3810" t="s">
        <v>694</v>
      </c>
      <c r="G3810" t="s">
        <v>1832</v>
      </c>
      <c r="H3810" s="17">
        <v>44102</v>
      </c>
      <c r="I3810" s="15">
        <v>2020</v>
      </c>
      <c r="J3810" t="s">
        <v>10634</v>
      </c>
      <c r="K3810" s="5">
        <v>0</v>
      </c>
      <c r="L3810" t="s">
        <v>967</v>
      </c>
      <c r="M3810" t="s">
        <v>1141</v>
      </c>
      <c r="N3810" t="s">
        <v>10635</v>
      </c>
      <c r="O3810" t="s">
        <v>825</v>
      </c>
      <c r="P3810" t="s">
        <v>16858</v>
      </c>
      <c r="R3810" t="s">
        <v>757</v>
      </c>
      <c r="S3810" t="s">
        <v>795</v>
      </c>
      <c r="T3810" t="s">
        <v>16859</v>
      </c>
      <c r="U3810" t="s">
        <v>965</v>
      </c>
      <c r="V3810" t="s">
        <v>10638</v>
      </c>
      <c r="W3810" t="s">
        <v>970</v>
      </c>
      <c r="X3810" t="s">
        <v>16860</v>
      </c>
    </row>
    <row r="3811" spans="2:24" ht="11" outlineLevel="1" x14ac:dyDescent="0.15">
      <c r="B3811" t="s">
        <v>2820</v>
      </c>
      <c r="C3811" t="s">
        <v>2821</v>
      </c>
      <c r="E3811" t="s">
        <v>10664</v>
      </c>
      <c r="F3811" t="s">
        <v>694</v>
      </c>
      <c r="G3811" t="s">
        <v>1832</v>
      </c>
      <c r="H3811" s="17">
        <v>44474</v>
      </c>
      <c r="I3811" s="15">
        <v>2022</v>
      </c>
      <c r="J3811" t="s">
        <v>10634</v>
      </c>
      <c r="K3811" s="5">
        <v>0</v>
      </c>
      <c r="L3811" t="s">
        <v>967</v>
      </c>
      <c r="M3811" t="s">
        <v>1141</v>
      </c>
      <c r="N3811" t="s">
        <v>10635</v>
      </c>
      <c r="O3811" t="s">
        <v>825</v>
      </c>
      <c r="P3811" t="s">
        <v>16858</v>
      </c>
      <c r="R3811" t="s">
        <v>757</v>
      </c>
      <c r="S3811" t="s">
        <v>795</v>
      </c>
      <c r="T3811" t="s">
        <v>16859</v>
      </c>
      <c r="U3811" t="s">
        <v>965</v>
      </c>
      <c r="V3811" t="s">
        <v>10638</v>
      </c>
      <c r="W3811" t="s">
        <v>970</v>
      </c>
      <c r="X3811" t="s">
        <v>16861</v>
      </c>
    </row>
    <row r="3812" spans="2:24" ht="11" outlineLevel="1" x14ac:dyDescent="0.15">
      <c r="B3812" t="s">
        <v>2820</v>
      </c>
      <c r="C3812" t="s">
        <v>2821</v>
      </c>
      <c r="E3812" t="s">
        <v>10649</v>
      </c>
      <c r="F3812" t="s">
        <v>694</v>
      </c>
      <c r="G3812" t="s">
        <v>1832</v>
      </c>
      <c r="H3812" s="17">
        <v>44098</v>
      </c>
      <c r="I3812" s="15">
        <v>2020</v>
      </c>
      <c r="J3812" t="s">
        <v>10634</v>
      </c>
      <c r="K3812" s="5">
        <v>508289</v>
      </c>
      <c r="L3812" t="s">
        <v>967</v>
      </c>
      <c r="M3812" t="s">
        <v>1141</v>
      </c>
      <c r="N3812" t="s">
        <v>10635</v>
      </c>
      <c r="O3812" t="s">
        <v>825</v>
      </c>
      <c r="P3812" t="s">
        <v>16858</v>
      </c>
      <c r="R3812" t="s">
        <v>757</v>
      </c>
      <c r="S3812" t="s">
        <v>795</v>
      </c>
      <c r="T3812" t="s">
        <v>16859</v>
      </c>
      <c r="U3812" t="s">
        <v>965</v>
      </c>
      <c r="V3812" t="s">
        <v>10638</v>
      </c>
      <c r="W3812" t="s">
        <v>970</v>
      </c>
      <c r="X3812" t="s">
        <v>16862</v>
      </c>
    </row>
    <row r="3813" spans="2:24" ht="11" outlineLevel="1" x14ac:dyDescent="0.15">
      <c r="B3813" t="s">
        <v>2823</v>
      </c>
      <c r="C3813" t="s">
        <v>2080</v>
      </c>
      <c r="D3813" t="s">
        <v>328</v>
      </c>
      <c r="E3813" t="s">
        <v>10649</v>
      </c>
      <c r="F3813" t="s">
        <v>15752</v>
      </c>
      <c r="G3813" t="s">
        <v>2122</v>
      </c>
      <c r="H3813" s="17">
        <v>42872</v>
      </c>
      <c r="I3813" s="15">
        <v>2017</v>
      </c>
      <c r="J3813" t="s">
        <v>10634</v>
      </c>
      <c r="K3813" s="5">
        <v>480722</v>
      </c>
      <c r="L3813" t="s">
        <v>967</v>
      </c>
      <c r="M3813" t="s">
        <v>985</v>
      </c>
      <c r="N3813" t="s">
        <v>10635</v>
      </c>
      <c r="O3813" t="s">
        <v>796</v>
      </c>
      <c r="P3813" t="s">
        <v>10636</v>
      </c>
      <c r="R3813" t="s">
        <v>740</v>
      </c>
      <c r="S3813" t="s">
        <v>795</v>
      </c>
      <c r="T3813" t="s">
        <v>16863</v>
      </c>
      <c r="U3813" t="s">
        <v>965</v>
      </c>
      <c r="V3813" t="s">
        <v>10638</v>
      </c>
      <c r="W3813" t="s">
        <v>970</v>
      </c>
      <c r="X3813" t="s">
        <v>16864</v>
      </c>
    </row>
    <row r="3814" spans="2:24" ht="11" outlineLevel="1" x14ac:dyDescent="0.15">
      <c r="B3814" t="s">
        <v>2823</v>
      </c>
      <c r="C3814" t="s">
        <v>2080</v>
      </c>
      <c r="D3814" t="s">
        <v>328</v>
      </c>
      <c r="E3814" t="s">
        <v>10989</v>
      </c>
      <c r="F3814" t="s">
        <v>15752</v>
      </c>
      <c r="G3814" t="s">
        <v>2122</v>
      </c>
      <c r="H3814" s="17">
        <v>43299</v>
      </c>
      <c r="I3814" s="15">
        <v>2018</v>
      </c>
      <c r="J3814" t="s">
        <v>10634</v>
      </c>
      <c r="K3814" s="5">
        <v>24730.5</v>
      </c>
      <c r="L3814" t="s">
        <v>967</v>
      </c>
      <c r="M3814" t="s">
        <v>985</v>
      </c>
      <c r="N3814" t="s">
        <v>10635</v>
      </c>
      <c r="O3814" t="s">
        <v>796</v>
      </c>
      <c r="P3814" t="s">
        <v>10636</v>
      </c>
      <c r="Q3814" t="s">
        <v>10636</v>
      </c>
      <c r="R3814" t="s">
        <v>740</v>
      </c>
      <c r="S3814" t="s">
        <v>795</v>
      </c>
      <c r="T3814" t="s">
        <v>16865</v>
      </c>
      <c r="U3814" t="s">
        <v>965</v>
      </c>
      <c r="V3814" t="s">
        <v>10638</v>
      </c>
      <c r="W3814" t="s">
        <v>970</v>
      </c>
      <c r="X3814" t="s">
        <v>16866</v>
      </c>
    </row>
    <row r="3815" spans="2:24" ht="11" outlineLevel="1" x14ac:dyDescent="0.15">
      <c r="B3815" t="s">
        <v>2825</v>
      </c>
      <c r="C3815" t="s">
        <v>2826</v>
      </c>
      <c r="E3815" t="s">
        <v>10649</v>
      </c>
      <c r="F3815" t="s">
        <v>623</v>
      </c>
      <c r="G3815" t="s">
        <v>2397</v>
      </c>
      <c r="H3815" s="17">
        <v>45274</v>
      </c>
      <c r="I3815" s="15">
        <v>2024</v>
      </c>
      <c r="J3815" t="s">
        <v>10634</v>
      </c>
      <c r="K3815" s="5">
        <v>505332</v>
      </c>
      <c r="L3815" t="s">
        <v>967</v>
      </c>
      <c r="M3815" t="s">
        <v>1141</v>
      </c>
      <c r="N3815" t="s">
        <v>10635</v>
      </c>
      <c r="O3815" t="s">
        <v>825</v>
      </c>
      <c r="P3815" t="s">
        <v>15782</v>
      </c>
      <c r="Q3815" t="s">
        <v>11435</v>
      </c>
      <c r="R3815" t="s">
        <v>738</v>
      </c>
      <c r="S3815" t="s">
        <v>803</v>
      </c>
      <c r="T3815" t="s">
        <v>16867</v>
      </c>
      <c r="U3815" t="s">
        <v>965</v>
      </c>
      <c r="V3815" t="s">
        <v>10638</v>
      </c>
      <c r="W3815" t="s">
        <v>970</v>
      </c>
      <c r="X3815" t="s">
        <v>16868</v>
      </c>
    </row>
    <row r="3816" spans="2:24" ht="11" outlineLevel="1" x14ac:dyDescent="0.15">
      <c r="B3816" t="s">
        <v>2825</v>
      </c>
      <c r="C3816" t="s">
        <v>2826</v>
      </c>
      <c r="E3816" t="s">
        <v>10652</v>
      </c>
      <c r="F3816" t="s">
        <v>623</v>
      </c>
      <c r="G3816" t="s">
        <v>2397</v>
      </c>
      <c r="H3816" s="17">
        <v>45303</v>
      </c>
      <c r="I3816" s="15">
        <v>2024</v>
      </c>
      <c r="J3816" t="s">
        <v>10634</v>
      </c>
      <c r="K3816" s="5">
        <v>0</v>
      </c>
      <c r="L3816" t="s">
        <v>967</v>
      </c>
      <c r="M3816" t="s">
        <v>1141</v>
      </c>
      <c r="N3816" t="s">
        <v>10635</v>
      </c>
      <c r="O3816" t="s">
        <v>825</v>
      </c>
      <c r="P3816" t="s">
        <v>15782</v>
      </c>
      <c r="Q3816" t="s">
        <v>11435</v>
      </c>
      <c r="R3816" t="s">
        <v>738</v>
      </c>
      <c r="S3816" t="s">
        <v>803</v>
      </c>
      <c r="T3816" t="s">
        <v>16869</v>
      </c>
      <c r="U3816" t="s">
        <v>965</v>
      </c>
      <c r="V3816" t="s">
        <v>10638</v>
      </c>
      <c r="W3816" t="s">
        <v>970</v>
      </c>
      <c r="X3816" t="s">
        <v>16870</v>
      </c>
    </row>
    <row r="3817" spans="2:24" ht="11" outlineLevel="1" x14ac:dyDescent="0.15">
      <c r="B3817" t="s">
        <v>2828</v>
      </c>
      <c r="C3817" t="s">
        <v>2829</v>
      </c>
      <c r="D3817" t="s">
        <v>334</v>
      </c>
      <c r="E3817" t="s">
        <v>10649</v>
      </c>
      <c r="F3817" t="s">
        <v>16871</v>
      </c>
      <c r="G3817" t="s">
        <v>2830</v>
      </c>
      <c r="H3817" s="17">
        <v>44238</v>
      </c>
      <c r="I3817" s="15">
        <v>2021</v>
      </c>
      <c r="J3817" t="s">
        <v>10634</v>
      </c>
      <c r="K3817" s="5">
        <v>449597.98</v>
      </c>
      <c r="L3817" t="s">
        <v>967</v>
      </c>
      <c r="M3817" t="s">
        <v>985</v>
      </c>
      <c r="N3817" t="s">
        <v>10635</v>
      </c>
      <c r="O3817" t="s">
        <v>825</v>
      </c>
      <c r="P3817" t="s">
        <v>13376</v>
      </c>
      <c r="R3817" t="s">
        <v>740</v>
      </c>
      <c r="S3817" t="s">
        <v>795</v>
      </c>
      <c r="T3817" t="s">
        <v>16872</v>
      </c>
      <c r="U3817" t="s">
        <v>965</v>
      </c>
      <c r="V3817" t="s">
        <v>10638</v>
      </c>
      <c r="W3817" t="s">
        <v>970</v>
      </c>
      <c r="X3817" t="s">
        <v>16873</v>
      </c>
    </row>
    <row r="3818" spans="2:24" ht="11" outlineLevel="1" x14ac:dyDescent="0.15">
      <c r="B3818" t="s">
        <v>2828</v>
      </c>
      <c r="C3818" t="s">
        <v>2829</v>
      </c>
      <c r="D3818" t="s">
        <v>334</v>
      </c>
      <c r="E3818" t="s">
        <v>10652</v>
      </c>
      <c r="F3818" t="s">
        <v>16871</v>
      </c>
      <c r="G3818" t="s">
        <v>2830</v>
      </c>
      <c r="H3818" s="17">
        <v>44313</v>
      </c>
      <c r="I3818" s="15">
        <v>2021</v>
      </c>
      <c r="J3818" t="s">
        <v>10634</v>
      </c>
      <c r="K3818" s="5">
        <v>37739.25</v>
      </c>
      <c r="L3818" t="s">
        <v>967</v>
      </c>
      <c r="M3818" t="s">
        <v>985</v>
      </c>
      <c r="N3818" t="s">
        <v>10635</v>
      </c>
      <c r="O3818" t="s">
        <v>825</v>
      </c>
      <c r="P3818" t="s">
        <v>13376</v>
      </c>
      <c r="R3818" t="s">
        <v>740</v>
      </c>
      <c r="S3818" t="s">
        <v>795</v>
      </c>
      <c r="T3818" t="s">
        <v>16874</v>
      </c>
      <c r="U3818" t="s">
        <v>965</v>
      </c>
      <c r="V3818" t="s">
        <v>10638</v>
      </c>
      <c r="W3818" t="s">
        <v>970</v>
      </c>
      <c r="X3818" t="s">
        <v>16875</v>
      </c>
    </row>
    <row r="3819" spans="2:24" ht="11" outlineLevel="1" x14ac:dyDescent="0.15">
      <c r="B3819" t="s">
        <v>2828</v>
      </c>
      <c r="C3819" t="s">
        <v>2829</v>
      </c>
      <c r="D3819" t="s">
        <v>334</v>
      </c>
      <c r="E3819" t="s">
        <v>10664</v>
      </c>
      <c r="F3819" t="s">
        <v>16871</v>
      </c>
      <c r="G3819" t="s">
        <v>2830</v>
      </c>
      <c r="H3819" s="17">
        <v>44349</v>
      </c>
      <c r="I3819" s="15">
        <v>2021</v>
      </c>
      <c r="J3819" t="s">
        <v>10634</v>
      </c>
      <c r="K3819" s="5">
        <v>17960.38</v>
      </c>
      <c r="L3819" t="s">
        <v>967</v>
      </c>
      <c r="M3819" t="s">
        <v>985</v>
      </c>
      <c r="N3819" t="s">
        <v>10635</v>
      </c>
      <c r="O3819" t="s">
        <v>825</v>
      </c>
      <c r="P3819" t="s">
        <v>13376</v>
      </c>
      <c r="R3819" t="s">
        <v>740</v>
      </c>
      <c r="S3819" t="s">
        <v>795</v>
      </c>
      <c r="T3819" t="s">
        <v>16876</v>
      </c>
      <c r="U3819" t="s">
        <v>965</v>
      </c>
      <c r="V3819" t="s">
        <v>10638</v>
      </c>
      <c r="W3819" t="s">
        <v>970</v>
      </c>
      <c r="X3819" t="s">
        <v>16877</v>
      </c>
    </row>
    <row r="3820" spans="2:24" ht="11" outlineLevel="1" x14ac:dyDescent="0.15">
      <c r="B3820" t="s">
        <v>2832</v>
      </c>
      <c r="C3820" t="s">
        <v>2833</v>
      </c>
      <c r="D3820" t="s">
        <v>237</v>
      </c>
      <c r="E3820" t="s">
        <v>10649</v>
      </c>
      <c r="F3820" t="s">
        <v>14208</v>
      </c>
      <c r="G3820" t="s">
        <v>1702</v>
      </c>
      <c r="H3820" s="17">
        <v>42990</v>
      </c>
      <c r="I3820" s="15">
        <v>2017</v>
      </c>
      <c r="J3820" t="s">
        <v>10634</v>
      </c>
      <c r="K3820" s="5">
        <v>504760.53</v>
      </c>
      <c r="L3820" t="s">
        <v>967</v>
      </c>
      <c r="M3820" t="s">
        <v>985</v>
      </c>
      <c r="N3820" t="s">
        <v>10635</v>
      </c>
      <c r="O3820" t="s">
        <v>825</v>
      </c>
      <c r="P3820" t="s">
        <v>13376</v>
      </c>
      <c r="R3820" t="s">
        <v>740</v>
      </c>
      <c r="S3820" t="s">
        <v>795</v>
      </c>
      <c r="T3820" t="s">
        <v>16878</v>
      </c>
      <c r="U3820" t="s">
        <v>965</v>
      </c>
      <c r="V3820" t="s">
        <v>10638</v>
      </c>
      <c r="W3820" t="s">
        <v>970</v>
      </c>
      <c r="X3820" t="s">
        <v>16879</v>
      </c>
    </row>
    <row r="3821" spans="2:24" ht="11" outlineLevel="1" x14ac:dyDescent="0.15">
      <c r="B3821" t="s">
        <v>2835</v>
      </c>
      <c r="C3821" t="s">
        <v>1546</v>
      </c>
      <c r="D3821" t="s">
        <v>186</v>
      </c>
      <c r="E3821" t="s">
        <v>10989</v>
      </c>
      <c r="F3821" t="s">
        <v>604</v>
      </c>
      <c r="G3821" t="s">
        <v>1088</v>
      </c>
      <c r="H3821" s="17">
        <v>43035</v>
      </c>
      <c r="I3821" s="15">
        <v>2018</v>
      </c>
      <c r="J3821" t="s">
        <v>10634</v>
      </c>
      <c r="K3821" s="5">
        <v>0</v>
      </c>
      <c r="L3821" t="s">
        <v>967</v>
      </c>
      <c r="M3821" t="s">
        <v>985</v>
      </c>
      <c r="N3821" t="s">
        <v>10635</v>
      </c>
      <c r="O3821" t="s">
        <v>818</v>
      </c>
      <c r="P3821" t="s">
        <v>10671</v>
      </c>
      <c r="Q3821" t="s">
        <v>10671</v>
      </c>
      <c r="R3821" t="s">
        <v>739</v>
      </c>
      <c r="S3821" t="s">
        <v>795</v>
      </c>
      <c r="T3821" t="s">
        <v>16880</v>
      </c>
      <c r="U3821" t="s">
        <v>965</v>
      </c>
      <c r="V3821" t="s">
        <v>10638</v>
      </c>
      <c r="W3821" t="s">
        <v>970</v>
      </c>
      <c r="X3821" t="s">
        <v>16881</v>
      </c>
    </row>
    <row r="3822" spans="2:24" ht="11" outlineLevel="1" x14ac:dyDescent="0.15">
      <c r="B3822" t="s">
        <v>2835</v>
      </c>
      <c r="C3822" t="s">
        <v>1546</v>
      </c>
      <c r="D3822" t="s">
        <v>186</v>
      </c>
      <c r="E3822" t="s">
        <v>10950</v>
      </c>
      <c r="F3822" t="s">
        <v>604</v>
      </c>
      <c r="G3822" t="s">
        <v>1088</v>
      </c>
      <c r="H3822" s="17">
        <v>43074</v>
      </c>
      <c r="I3822" s="15">
        <v>2018</v>
      </c>
      <c r="J3822" t="s">
        <v>10634</v>
      </c>
      <c r="K3822" s="5">
        <v>0</v>
      </c>
      <c r="L3822" t="s">
        <v>967</v>
      </c>
      <c r="M3822" t="s">
        <v>985</v>
      </c>
      <c r="N3822" t="s">
        <v>10635</v>
      </c>
      <c r="O3822" t="s">
        <v>818</v>
      </c>
      <c r="P3822" t="s">
        <v>10671</v>
      </c>
      <c r="Q3822" t="s">
        <v>10671</v>
      </c>
      <c r="R3822" t="s">
        <v>739</v>
      </c>
      <c r="S3822" t="s">
        <v>795</v>
      </c>
      <c r="T3822" t="s">
        <v>16882</v>
      </c>
      <c r="U3822" t="s">
        <v>965</v>
      </c>
      <c r="V3822" t="s">
        <v>10638</v>
      </c>
      <c r="W3822" t="s">
        <v>970</v>
      </c>
      <c r="X3822" t="s">
        <v>16883</v>
      </c>
    </row>
    <row r="3823" spans="2:24" ht="11" outlineLevel="1" x14ac:dyDescent="0.15">
      <c r="B3823" t="s">
        <v>2835</v>
      </c>
      <c r="C3823" t="s">
        <v>1546</v>
      </c>
      <c r="D3823" t="s">
        <v>186</v>
      </c>
      <c r="E3823" t="s">
        <v>10956</v>
      </c>
      <c r="F3823" t="s">
        <v>604</v>
      </c>
      <c r="G3823" t="s">
        <v>1088</v>
      </c>
      <c r="H3823" s="17">
        <v>43080</v>
      </c>
      <c r="I3823" s="15">
        <v>2018</v>
      </c>
      <c r="J3823" t="s">
        <v>10634</v>
      </c>
      <c r="K3823" s="5">
        <v>0</v>
      </c>
      <c r="L3823" t="s">
        <v>967</v>
      </c>
      <c r="M3823" t="s">
        <v>985</v>
      </c>
      <c r="N3823" t="s">
        <v>10635</v>
      </c>
      <c r="O3823" t="s">
        <v>818</v>
      </c>
      <c r="P3823" t="s">
        <v>10671</v>
      </c>
      <c r="Q3823" t="s">
        <v>10671</v>
      </c>
      <c r="R3823" t="s">
        <v>739</v>
      </c>
      <c r="S3823" t="s">
        <v>795</v>
      </c>
      <c r="T3823" t="s">
        <v>16884</v>
      </c>
      <c r="U3823" t="s">
        <v>965</v>
      </c>
      <c r="V3823" t="s">
        <v>10638</v>
      </c>
      <c r="W3823" t="s">
        <v>970</v>
      </c>
      <c r="X3823" t="s">
        <v>16885</v>
      </c>
    </row>
    <row r="3824" spans="2:24" ht="11" outlineLevel="1" x14ac:dyDescent="0.15">
      <c r="B3824" t="s">
        <v>2835</v>
      </c>
      <c r="C3824" t="s">
        <v>1546</v>
      </c>
      <c r="D3824" t="s">
        <v>186</v>
      </c>
      <c r="E3824" t="s">
        <v>10649</v>
      </c>
      <c r="F3824" t="s">
        <v>604</v>
      </c>
      <c r="G3824" t="s">
        <v>1088</v>
      </c>
      <c r="H3824" s="17">
        <v>43004</v>
      </c>
      <c r="I3824" s="15">
        <v>2017</v>
      </c>
      <c r="J3824" t="s">
        <v>10634</v>
      </c>
      <c r="K3824" s="5">
        <v>504068</v>
      </c>
      <c r="L3824" t="s">
        <v>967</v>
      </c>
      <c r="M3824" t="s">
        <v>985</v>
      </c>
      <c r="N3824" t="s">
        <v>10635</v>
      </c>
      <c r="O3824" t="s">
        <v>818</v>
      </c>
      <c r="P3824" t="s">
        <v>10671</v>
      </c>
      <c r="Q3824" t="s">
        <v>10671</v>
      </c>
      <c r="R3824" t="s">
        <v>739</v>
      </c>
      <c r="S3824" t="s">
        <v>795</v>
      </c>
      <c r="T3824" t="s">
        <v>16880</v>
      </c>
      <c r="U3824" t="s">
        <v>965</v>
      </c>
      <c r="V3824" t="s">
        <v>10638</v>
      </c>
      <c r="W3824" t="s">
        <v>970</v>
      </c>
      <c r="X3824" t="s">
        <v>16886</v>
      </c>
    </row>
    <row r="3825" spans="2:24" ht="11" outlineLevel="1" x14ac:dyDescent="0.15">
      <c r="B3825" t="s">
        <v>2837</v>
      </c>
      <c r="C3825" t="s">
        <v>2838</v>
      </c>
      <c r="D3825" t="s">
        <v>211</v>
      </c>
      <c r="E3825" t="s">
        <v>10643</v>
      </c>
      <c r="F3825" t="s">
        <v>12651</v>
      </c>
      <c r="G3825" t="s">
        <v>1294</v>
      </c>
      <c r="H3825" s="17">
        <v>43319</v>
      </c>
      <c r="I3825" s="15">
        <v>2018</v>
      </c>
      <c r="J3825" t="s">
        <v>10634</v>
      </c>
      <c r="K3825" s="5">
        <v>0</v>
      </c>
      <c r="L3825" t="s">
        <v>967</v>
      </c>
      <c r="M3825" t="s">
        <v>985</v>
      </c>
      <c r="N3825" t="s">
        <v>10635</v>
      </c>
      <c r="O3825" t="s">
        <v>818</v>
      </c>
      <c r="P3825" t="s">
        <v>10671</v>
      </c>
      <c r="Q3825" t="s">
        <v>10671</v>
      </c>
      <c r="R3825" t="s">
        <v>739</v>
      </c>
      <c r="S3825" t="s">
        <v>795</v>
      </c>
      <c r="T3825" t="s">
        <v>15911</v>
      </c>
      <c r="U3825" t="s">
        <v>965</v>
      </c>
      <c r="V3825" t="s">
        <v>10638</v>
      </c>
      <c r="W3825" t="s">
        <v>970</v>
      </c>
      <c r="X3825" t="s">
        <v>16887</v>
      </c>
    </row>
    <row r="3826" spans="2:24" ht="11" outlineLevel="1" x14ac:dyDescent="0.15">
      <c r="B3826" t="s">
        <v>2837</v>
      </c>
      <c r="C3826" t="s">
        <v>2838</v>
      </c>
      <c r="D3826" t="s">
        <v>211</v>
      </c>
      <c r="E3826" t="s">
        <v>10658</v>
      </c>
      <c r="F3826" t="s">
        <v>12651</v>
      </c>
      <c r="G3826" t="s">
        <v>1294</v>
      </c>
      <c r="H3826" s="17">
        <v>43643</v>
      </c>
      <c r="I3826" s="15">
        <v>2019</v>
      </c>
      <c r="J3826" t="s">
        <v>10634</v>
      </c>
      <c r="K3826" s="5">
        <v>-4407.34</v>
      </c>
      <c r="L3826" t="s">
        <v>967</v>
      </c>
      <c r="M3826" t="s">
        <v>985</v>
      </c>
      <c r="N3826" t="s">
        <v>10635</v>
      </c>
      <c r="O3826" t="s">
        <v>818</v>
      </c>
      <c r="P3826" t="s">
        <v>10671</v>
      </c>
      <c r="Q3826" t="s">
        <v>10671</v>
      </c>
      <c r="R3826" t="s">
        <v>739</v>
      </c>
      <c r="S3826" t="s">
        <v>795</v>
      </c>
      <c r="T3826" t="s">
        <v>15911</v>
      </c>
      <c r="U3826" t="s">
        <v>965</v>
      </c>
      <c r="V3826" t="s">
        <v>10638</v>
      </c>
      <c r="W3826" t="s">
        <v>970</v>
      </c>
      <c r="X3826" t="s">
        <v>16888</v>
      </c>
    </row>
    <row r="3827" spans="2:24" ht="11" outlineLevel="1" x14ac:dyDescent="0.15">
      <c r="B3827" t="s">
        <v>2837</v>
      </c>
      <c r="C3827" t="s">
        <v>2838</v>
      </c>
      <c r="D3827" t="s">
        <v>211</v>
      </c>
      <c r="E3827" t="s">
        <v>10649</v>
      </c>
      <c r="F3827" t="s">
        <v>12651</v>
      </c>
      <c r="G3827" t="s">
        <v>1294</v>
      </c>
      <c r="H3827" s="17">
        <v>43245</v>
      </c>
      <c r="I3827" s="15">
        <v>2018</v>
      </c>
      <c r="J3827" t="s">
        <v>10634</v>
      </c>
      <c r="K3827" s="5">
        <v>508200</v>
      </c>
      <c r="L3827" t="s">
        <v>967</v>
      </c>
      <c r="M3827" t="s">
        <v>985</v>
      </c>
      <c r="N3827" t="s">
        <v>10635</v>
      </c>
      <c r="O3827" t="s">
        <v>818</v>
      </c>
      <c r="P3827" t="s">
        <v>10671</v>
      </c>
      <c r="Q3827" t="s">
        <v>10671</v>
      </c>
      <c r="R3827" t="s">
        <v>739</v>
      </c>
      <c r="S3827" t="s">
        <v>795</v>
      </c>
      <c r="T3827" t="s">
        <v>15911</v>
      </c>
      <c r="U3827" t="s">
        <v>965</v>
      </c>
      <c r="V3827" t="s">
        <v>10638</v>
      </c>
      <c r="W3827" t="s">
        <v>970</v>
      </c>
      <c r="X3827" t="s">
        <v>16889</v>
      </c>
    </row>
    <row r="3828" spans="2:24" ht="11" outlineLevel="1" x14ac:dyDescent="0.15">
      <c r="B3828" t="s">
        <v>2837</v>
      </c>
      <c r="C3828" t="s">
        <v>2838</v>
      </c>
      <c r="D3828" t="s">
        <v>211</v>
      </c>
      <c r="E3828" t="s">
        <v>10652</v>
      </c>
      <c r="F3828" t="s">
        <v>12651</v>
      </c>
      <c r="G3828" t="s">
        <v>1294</v>
      </c>
      <c r="H3828" s="17">
        <v>43270</v>
      </c>
      <c r="I3828" s="15">
        <v>2018</v>
      </c>
      <c r="J3828" t="s">
        <v>10634</v>
      </c>
      <c r="K3828" s="5">
        <v>0</v>
      </c>
      <c r="L3828" t="s">
        <v>967</v>
      </c>
      <c r="M3828" t="s">
        <v>985</v>
      </c>
      <c r="N3828" t="s">
        <v>10635</v>
      </c>
      <c r="O3828" t="s">
        <v>818</v>
      </c>
      <c r="P3828" t="s">
        <v>10671</v>
      </c>
      <c r="Q3828" t="s">
        <v>10671</v>
      </c>
      <c r="R3828" t="s">
        <v>739</v>
      </c>
      <c r="S3828" t="s">
        <v>795</v>
      </c>
      <c r="T3828" t="s">
        <v>15911</v>
      </c>
      <c r="U3828" t="s">
        <v>965</v>
      </c>
      <c r="V3828" t="s">
        <v>10638</v>
      </c>
      <c r="W3828" t="s">
        <v>970</v>
      </c>
      <c r="X3828" t="s">
        <v>16890</v>
      </c>
    </row>
    <row r="3829" spans="2:24" ht="11" outlineLevel="1" x14ac:dyDescent="0.15">
      <c r="B3829" t="s">
        <v>2837</v>
      </c>
      <c r="C3829" t="s">
        <v>2838</v>
      </c>
      <c r="D3829" t="s">
        <v>211</v>
      </c>
      <c r="E3829" t="s">
        <v>10664</v>
      </c>
      <c r="F3829" t="s">
        <v>12651</v>
      </c>
      <c r="G3829" t="s">
        <v>1294</v>
      </c>
      <c r="H3829" s="17">
        <v>43286</v>
      </c>
      <c r="I3829" s="15">
        <v>2018</v>
      </c>
      <c r="J3829" t="s">
        <v>10634</v>
      </c>
      <c r="K3829" s="5">
        <v>0</v>
      </c>
      <c r="L3829" t="s">
        <v>967</v>
      </c>
      <c r="M3829" t="s">
        <v>985</v>
      </c>
      <c r="N3829" t="s">
        <v>10635</v>
      </c>
      <c r="O3829" t="s">
        <v>818</v>
      </c>
      <c r="P3829" t="s">
        <v>10671</v>
      </c>
      <c r="Q3829" t="s">
        <v>10671</v>
      </c>
      <c r="R3829" t="s">
        <v>739</v>
      </c>
      <c r="S3829" t="s">
        <v>795</v>
      </c>
      <c r="T3829" t="s">
        <v>15911</v>
      </c>
      <c r="U3829" t="s">
        <v>965</v>
      </c>
      <c r="V3829" t="s">
        <v>10638</v>
      </c>
      <c r="W3829" t="s">
        <v>970</v>
      </c>
      <c r="X3829" t="s">
        <v>16891</v>
      </c>
    </row>
    <row r="3830" spans="2:24" ht="11" outlineLevel="1" x14ac:dyDescent="0.15">
      <c r="B3830" t="s">
        <v>2837</v>
      </c>
      <c r="C3830" t="s">
        <v>2838</v>
      </c>
      <c r="D3830" t="s">
        <v>211</v>
      </c>
      <c r="E3830" t="s">
        <v>10632</v>
      </c>
      <c r="F3830" t="s">
        <v>12651</v>
      </c>
      <c r="G3830" t="s">
        <v>1294</v>
      </c>
      <c r="H3830" s="17">
        <v>43410</v>
      </c>
      <c r="I3830" s="15">
        <v>2019</v>
      </c>
      <c r="J3830" t="s">
        <v>10634</v>
      </c>
      <c r="K3830" s="5">
        <v>0</v>
      </c>
      <c r="L3830" t="s">
        <v>967</v>
      </c>
      <c r="M3830" t="s">
        <v>985</v>
      </c>
      <c r="N3830" t="s">
        <v>10635</v>
      </c>
      <c r="O3830" t="s">
        <v>818</v>
      </c>
      <c r="P3830" t="s">
        <v>10671</v>
      </c>
      <c r="Q3830" t="s">
        <v>10671</v>
      </c>
      <c r="R3830" t="s">
        <v>739</v>
      </c>
      <c r="S3830" t="s">
        <v>795</v>
      </c>
      <c r="T3830" t="s">
        <v>15911</v>
      </c>
      <c r="U3830" t="s">
        <v>965</v>
      </c>
      <c r="V3830" t="s">
        <v>10638</v>
      </c>
      <c r="W3830" t="s">
        <v>970</v>
      </c>
      <c r="X3830" t="s">
        <v>16892</v>
      </c>
    </row>
    <row r="3831" spans="2:24" ht="11" outlineLevel="1" x14ac:dyDescent="0.15">
      <c r="B3831" t="s">
        <v>2837</v>
      </c>
      <c r="C3831" t="s">
        <v>2838</v>
      </c>
      <c r="D3831" t="s">
        <v>211</v>
      </c>
      <c r="E3831" t="s">
        <v>10667</v>
      </c>
      <c r="F3831" t="s">
        <v>12651</v>
      </c>
      <c r="G3831" t="s">
        <v>1294</v>
      </c>
      <c r="H3831" s="17">
        <v>43437</v>
      </c>
      <c r="I3831" s="15">
        <v>2019</v>
      </c>
      <c r="J3831" t="s">
        <v>10634</v>
      </c>
      <c r="K3831" s="5">
        <v>0</v>
      </c>
      <c r="L3831" t="s">
        <v>967</v>
      </c>
      <c r="M3831" t="s">
        <v>985</v>
      </c>
      <c r="N3831" t="s">
        <v>10635</v>
      </c>
      <c r="O3831" t="s">
        <v>818</v>
      </c>
      <c r="P3831" t="s">
        <v>10671</v>
      </c>
      <c r="Q3831" t="s">
        <v>10671</v>
      </c>
      <c r="R3831" t="s">
        <v>739</v>
      </c>
      <c r="S3831" t="s">
        <v>795</v>
      </c>
      <c r="T3831" t="s">
        <v>15911</v>
      </c>
      <c r="U3831" t="s">
        <v>965</v>
      </c>
      <c r="V3831" t="s">
        <v>10638</v>
      </c>
      <c r="W3831" t="s">
        <v>970</v>
      </c>
      <c r="X3831" t="s">
        <v>16893</v>
      </c>
    </row>
    <row r="3832" spans="2:24" ht="11" outlineLevel="1" x14ac:dyDescent="0.15">
      <c r="B3832" t="s">
        <v>2840</v>
      </c>
      <c r="C3832" t="s">
        <v>2841</v>
      </c>
      <c r="D3832" t="s">
        <v>186</v>
      </c>
      <c r="E3832" t="s">
        <v>10632</v>
      </c>
      <c r="F3832" t="s">
        <v>604</v>
      </c>
      <c r="G3832" t="s">
        <v>1088</v>
      </c>
      <c r="H3832" s="17">
        <v>43524</v>
      </c>
      <c r="I3832" s="15">
        <v>2019</v>
      </c>
      <c r="J3832" t="s">
        <v>10634</v>
      </c>
      <c r="K3832" s="5">
        <v>0</v>
      </c>
      <c r="L3832" t="s">
        <v>967</v>
      </c>
      <c r="M3832" t="s">
        <v>985</v>
      </c>
      <c r="N3832" t="s">
        <v>10635</v>
      </c>
      <c r="O3832" t="s">
        <v>818</v>
      </c>
      <c r="P3832" t="s">
        <v>10671</v>
      </c>
      <c r="Q3832" t="s">
        <v>10671</v>
      </c>
      <c r="R3832" t="s">
        <v>739</v>
      </c>
      <c r="S3832" t="s">
        <v>795</v>
      </c>
      <c r="T3832" t="s">
        <v>13012</v>
      </c>
      <c r="U3832" t="s">
        <v>965</v>
      </c>
      <c r="V3832" t="s">
        <v>10638</v>
      </c>
      <c r="W3832" t="s">
        <v>970</v>
      </c>
      <c r="X3832" t="s">
        <v>16894</v>
      </c>
    </row>
    <row r="3833" spans="2:24" ht="11" outlineLevel="1" x14ac:dyDescent="0.15">
      <c r="B3833" t="s">
        <v>2840</v>
      </c>
      <c r="C3833" t="s">
        <v>2841</v>
      </c>
      <c r="D3833" t="s">
        <v>186</v>
      </c>
      <c r="E3833" t="s">
        <v>10643</v>
      </c>
      <c r="F3833" t="s">
        <v>604</v>
      </c>
      <c r="G3833" t="s">
        <v>1088</v>
      </c>
      <c r="H3833" s="17">
        <v>43501</v>
      </c>
      <c r="I3833" s="15">
        <v>2019</v>
      </c>
      <c r="J3833" t="s">
        <v>10634</v>
      </c>
      <c r="K3833" s="5">
        <v>0</v>
      </c>
      <c r="L3833" t="s">
        <v>967</v>
      </c>
      <c r="M3833" t="s">
        <v>985</v>
      </c>
      <c r="N3833" t="s">
        <v>10635</v>
      </c>
      <c r="O3833" t="s">
        <v>818</v>
      </c>
      <c r="P3833" t="s">
        <v>10671</v>
      </c>
      <c r="Q3833" t="s">
        <v>10671</v>
      </c>
      <c r="R3833" t="s">
        <v>739</v>
      </c>
      <c r="S3833" t="s">
        <v>795</v>
      </c>
      <c r="T3833" t="s">
        <v>13012</v>
      </c>
      <c r="U3833" t="s">
        <v>965</v>
      </c>
      <c r="V3833" t="s">
        <v>10638</v>
      </c>
      <c r="W3833" t="s">
        <v>970</v>
      </c>
      <c r="X3833" t="s">
        <v>16895</v>
      </c>
    </row>
    <row r="3834" spans="2:24" ht="11" outlineLevel="1" x14ac:dyDescent="0.15">
      <c r="B3834" t="s">
        <v>2840</v>
      </c>
      <c r="C3834" t="s">
        <v>2841</v>
      </c>
      <c r="D3834" t="s">
        <v>186</v>
      </c>
      <c r="E3834" t="s">
        <v>10667</v>
      </c>
      <c r="F3834" t="s">
        <v>604</v>
      </c>
      <c r="G3834" t="s">
        <v>1088</v>
      </c>
      <c r="H3834" s="17">
        <v>43565</v>
      </c>
      <c r="I3834" s="15">
        <v>2019</v>
      </c>
      <c r="J3834" t="s">
        <v>10634</v>
      </c>
      <c r="K3834" s="5">
        <v>0</v>
      </c>
      <c r="L3834" t="s">
        <v>967</v>
      </c>
      <c r="M3834" t="s">
        <v>985</v>
      </c>
      <c r="N3834" t="s">
        <v>10635</v>
      </c>
      <c r="O3834" t="s">
        <v>818</v>
      </c>
      <c r="P3834" t="s">
        <v>10671</v>
      </c>
      <c r="Q3834" t="s">
        <v>10671</v>
      </c>
      <c r="R3834" t="s">
        <v>739</v>
      </c>
      <c r="S3834" t="s">
        <v>795</v>
      </c>
      <c r="T3834" t="s">
        <v>13012</v>
      </c>
      <c r="U3834" t="s">
        <v>965</v>
      </c>
      <c r="V3834" t="s">
        <v>10638</v>
      </c>
      <c r="W3834" t="s">
        <v>970</v>
      </c>
      <c r="X3834" t="s">
        <v>16896</v>
      </c>
    </row>
    <row r="3835" spans="2:24" ht="11" outlineLevel="1" x14ac:dyDescent="0.15">
      <c r="B3835" t="s">
        <v>2840</v>
      </c>
      <c r="C3835" t="s">
        <v>2841</v>
      </c>
      <c r="D3835" t="s">
        <v>186</v>
      </c>
      <c r="E3835" t="s">
        <v>10652</v>
      </c>
      <c r="F3835" t="s">
        <v>604</v>
      </c>
      <c r="G3835" t="s">
        <v>1088</v>
      </c>
      <c r="H3835" s="17">
        <v>43440</v>
      </c>
      <c r="I3835" s="15">
        <v>2019</v>
      </c>
      <c r="J3835" t="s">
        <v>10634</v>
      </c>
      <c r="K3835" s="5">
        <v>0</v>
      </c>
      <c r="L3835" t="s">
        <v>967</v>
      </c>
      <c r="M3835" t="s">
        <v>985</v>
      </c>
      <c r="N3835" t="s">
        <v>10635</v>
      </c>
      <c r="O3835" t="s">
        <v>818</v>
      </c>
      <c r="P3835" t="s">
        <v>10671</v>
      </c>
      <c r="Q3835" t="s">
        <v>10671</v>
      </c>
      <c r="R3835" t="s">
        <v>739</v>
      </c>
      <c r="S3835" t="s">
        <v>795</v>
      </c>
      <c r="T3835" t="s">
        <v>13012</v>
      </c>
      <c r="U3835" t="s">
        <v>965</v>
      </c>
      <c r="V3835" t="s">
        <v>10638</v>
      </c>
      <c r="W3835" t="s">
        <v>970</v>
      </c>
      <c r="X3835" t="s">
        <v>16897</v>
      </c>
    </row>
    <row r="3836" spans="2:24" ht="11" outlineLevel="1" x14ac:dyDescent="0.15">
      <c r="B3836" t="s">
        <v>2840</v>
      </c>
      <c r="C3836" t="s">
        <v>2841</v>
      </c>
      <c r="D3836" t="s">
        <v>186</v>
      </c>
      <c r="E3836" t="s">
        <v>10664</v>
      </c>
      <c r="F3836" t="s">
        <v>604</v>
      </c>
      <c r="G3836" t="s">
        <v>1088</v>
      </c>
      <c r="H3836" s="17">
        <v>43482</v>
      </c>
      <c r="I3836" s="15">
        <v>2019</v>
      </c>
      <c r="J3836" t="s">
        <v>10634</v>
      </c>
      <c r="K3836" s="5">
        <v>0</v>
      </c>
      <c r="L3836" t="s">
        <v>967</v>
      </c>
      <c r="M3836" t="s">
        <v>985</v>
      </c>
      <c r="N3836" t="s">
        <v>10635</v>
      </c>
      <c r="O3836" t="s">
        <v>818</v>
      </c>
      <c r="P3836" t="s">
        <v>10671</v>
      </c>
      <c r="Q3836" t="s">
        <v>10671</v>
      </c>
      <c r="R3836" t="s">
        <v>739</v>
      </c>
      <c r="S3836" t="s">
        <v>795</v>
      </c>
      <c r="T3836" t="s">
        <v>13012</v>
      </c>
      <c r="U3836" t="s">
        <v>965</v>
      </c>
      <c r="V3836" t="s">
        <v>10638</v>
      </c>
      <c r="W3836" t="s">
        <v>970</v>
      </c>
      <c r="X3836" t="s">
        <v>16898</v>
      </c>
    </row>
    <row r="3837" spans="2:24" ht="11" outlineLevel="1" x14ac:dyDescent="0.15">
      <c r="B3837" t="s">
        <v>2840</v>
      </c>
      <c r="C3837" t="s">
        <v>2841</v>
      </c>
      <c r="D3837" t="s">
        <v>186</v>
      </c>
      <c r="E3837" t="s">
        <v>10658</v>
      </c>
      <c r="F3837" t="s">
        <v>604</v>
      </c>
      <c r="G3837" t="s">
        <v>1088</v>
      </c>
      <c r="H3837" s="17">
        <v>43675</v>
      </c>
      <c r="I3837" s="15">
        <v>2019</v>
      </c>
      <c r="J3837" t="s">
        <v>10634</v>
      </c>
      <c r="K3837" s="5">
        <v>-346235.78</v>
      </c>
      <c r="L3837" t="s">
        <v>967</v>
      </c>
      <c r="M3837" t="s">
        <v>985</v>
      </c>
      <c r="N3837" t="s">
        <v>10635</v>
      </c>
      <c r="O3837" t="s">
        <v>818</v>
      </c>
      <c r="P3837" t="s">
        <v>10671</v>
      </c>
      <c r="Q3837" t="s">
        <v>10671</v>
      </c>
      <c r="R3837" t="s">
        <v>739</v>
      </c>
      <c r="S3837" t="s">
        <v>795</v>
      </c>
      <c r="T3837" t="s">
        <v>13012</v>
      </c>
      <c r="U3837" t="s">
        <v>965</v>
      </c>
      <c r="V3837" t="s">
        <v>10638</v>
      </c>
      <c r="W3837" t="s">
        <v>970</v>
      </c>
      <c r="X3837" t="s">
        <v>16899</v>
      </c>
    </row>
    <row r="3838" spans="2:24" ht="11" outlineLevel="1" x14ac:dyDescent="0.15">
      <c r="B3838" t="s">
        <v>2840</v>
      </c>
      <c r="C3838" t="s">
        <v>2841</v>
      </c>
      <c r="D3838" t="s">
        <v>186</v>
      </c>
      <c r="E3838" t="s">
        <v>10649</v>
      </c>
      <c r="F3838" t="s">
        <v>604</v>
      </c>
      <c r="G3838" t="s">
        <v>1088</v>
      </c>
      <c r="H3838" s="17">
        <v>43369</v>
      </c>
      <c r="I3838" s="15">
        <v>2018</v>
      </c>
      <c r="J3838" t="s">
        <v>10634</v>
      </c>
      <c r="K3838" s="5">
        <v>845300</v>
      </c>
      <c r="L3838" t="s">
        <v>967</v>
      </c>
      <c r="M3838" t="s">
        <v>985</v>
      </c>
      <c r="N3838" t="s">
        <v>10635</v>
      </c>
      <c r="O3838" t="s">
        <v>818</v>
      </c>
      <c r="P3838" t="s">
        <v>10671</v>
      </c>
      <c r="Q3838" t="s">
        <v>10671</v>
      </c>
      <c r="R3838" t="s">
        <v>739</v>
      </c>
      <c r="S3838" t="s">
        <v>795</v>
      </c>
      <c r="T3838" t="s">
        <v>13012</v>
      </c>
      <c r="U3838" t="s">
        <v>965</v>
      </c>
      <c r="V3838" t="s">
        <v>10638</v>
      </c>
      <c r="W3838" t="s">
        <v>970</v>
      </c>
      <c r="X3838" t="s">
        <v>16900</v>
      </c>
    </row>
    <row r="3839" spans="2:24" ht="11" outlineLevel="1" x14ac:dyDescent="0.15">
      <c r="B3839" t="s">
        <v>2843</v>
      </c>
      <c r="C3839" t="s">
        <v>2844</v>
      </c>
      <c r="D3839" t="s">
        <v>238</v>
      </c>
      <c r="E3839" t="s">
        <v>10649</v>
      </c>
      <c r="F3839" t="s">
        <v>15827</v>
      </c>
      <c r="G3839" t="s">
        <v>2293</v>
      </c>
      <c r="H3839" s="17">
        <v>44568</v>
      </c>
      <c r="I3839" s="15">
        <v>2022</v>
      </c>
      <c r="J3839" t="s">
        <v>10634</v>
      </c>
      <c r="K3839" s="5">
        <v>498920</v>
      </c>
      <c r="L3839" t="s">
        <v>967</v>
      </c>
      <c r="M3839" t="s">
        <v>985</v>
      </c>
      <c r="N3839" t="s">
        <v>10635</v>
      </c>
      <c r="O3839" t="s">
        <v>818</v>
      </c>
      <c r="P3839" t="s">
        <v>11434</v>
      </c>
      <c r="R3839" t="s">
        <v>740</v>
      </c>
      <c r="S3839" t="s">
        <v>795</v>
      </c>
      <c r="T3839" t="s">
        <v>16901</v>
      </c>
      <c r="U3839" t="s">
        <v>965</v>
      </c>
      <c r="V3839" t="s">
        <v>10638</v>
      </c>
      <c r="W3839" t="s">
        <v>970</v>
      </c>
      <c r="X3839" t="s">
        <v>16902</v>
      </c>
    </row>
    <row r="3840" spans="2:24" ht="11" outlineLevel="1" x14ac:dyDescent="0.15">
      <c r="B3840" t="s">
        <v>2846</v>
      </c>
      <c r="C3840" t="s">
        <v>1698</v>
      </c>
      <c r="D3840" t="s">
        <v>297</v>
      </c>
      <c r="E3840" t="s">
        <v>10649</v>
      </c>
      <c r="F3840" t="s">
        <v>15827</v>
      </c>
      <c r="G3840" t="s">
        <v>2293</v>
      </c>
      <c r="H3840" s="17">
        <v>42018</v>
      </c>
      <c r="I3840" s="15">
        <v>2015</v>
      </c>
      <c r="J3840" t="s">
        <v>10634</v>
      </c>
      <c r="K3840" s="5">
        <v>498120</v>
      </c>
      <c r="L3840" t="s">
        <v>967</v>
      </c>
      <c r="M3840" t="s">
        <v>985</v>
      </c>
      <c r="N3840" t="s">
        <v>10635</v>
      </c>
      <c r="O3840" t="s">
        <v>818</v>
      </c>
      <c r="P3840" t="s">
        <v>11434</v>
      </c>
      <c r="Q3840" t="s">
        <v>11434</v>
      </c>
      <c r="R3840" t="s">
        <v>740</v>
      </c>
      <c r="S3840" t="s">
        <v>795</v>
      </c>
      <c r="T3840" t="s">
        <v>16903</v>
      </c>
      <c r="U3840" t="s">
        <v>965</v>
      </c>
      <c r="V3840" t="s">
        <v>10638</v>
      </c>
      <c r="W3840" t="s">
        <v>970</v>
      </c>
      <c r="X3840" t="s">
        <v>16904</v>
      </c>
    </row>
    <row r="3841" spans="2:24" ht="11" outlineLevel="1" x14ac:dyDescent="0.15">
      <c r="B3841" t="s">
        <v>2846</v>
      </c>
      <c r="C3841" t="s">
        <v>1698</v>
      </c>
      <c r="D3841" t="s">
        <v>297</v>
      </c>
      <c r="E3841" t="s">
        <v>10989</v>
      </c>
      <c r="F3841" t="s">
        <v>15827</v>
      </c>
      <c r="G3841" t="s">
        <v>2293</v>
      </c>
      <c r="H3841" s="17">
        <v>42450</v>
      </c>
      <c r="I3841" s="15">
        <v>2016</v>
      </c>
      <c r="J3841" t="s">
        <v>10634</v>
      </c>
      <c r="K3841" s="5">
        <v>-35.479999999999997</v>
      </c>
      <c r="L3841" t="s">
        <v>967</v>
      </c>
      <c r="M3841" t="s">
        <v>985</v>
      </c>
      <c r="N3841" t="s">
        <v>10635</v>
      </c>
      <c r="O3841" t="s">
        <v>818</v>
      </c>
      <c r="P3841" t="s">
        <v>11434</v>
      </c>
      <c r="Q3841" t="s">
        <v>11434</v>
      </c>
      <c r="R3841" t="s">
        <v>740</v>
      </c>
      <c r="S3841" t="s">
        <v>795</v>
      </c>
      <c r="T3841" t="s">
        <v>16905</v>
      </c>
      <c r="U3841" t="s">
        <v>965</v>
      </c>
      <c r="V3841" t="s">
        <v>10638</v>
      </c>
      <c r="W3841" t="s">
        <v>970</v>
      </c>
      <c r="X3841" t="s">
        <v>16906</v>
      </c>
    </row>
    <row r="3842" spans="2:24" ht="11" outlineLevel="1" x14ac:dyDescent="0.15">
      <c r="B3842" t="s">
        <v>2848</v>
      </c>
      <c r="C3842" t="s">
        <v>2849</v>
      </c>
      <c r="E3842" t="s">
        <v>10649</v>
      </c>
      <c r="F3842" t="s">
        <v>2850</v>
      </c>
      <c r="G3842" t="s">
        <v>2851</v>
      </c>
      <c r="H3842" s="17">
        <v>43909</v>
      </c>
      <c r="I3842" s="15">
        <v>2020</v>
      </c>
      <c r="J3842" t="s">
        <v>10634</v>
      </c>
      <c r="K3842" s="5">
        <v>420110</v>
      </c>
      <c r="L3842" t="s">
        <v>967</v>
      </c>
      <c r="M3842" t="s">
        <v>1141</v>
      </c>
      <c r="N3842" t="s">
        <v>10635</v>
      </c>
      <c r="O3842" t="s">
        <v>825</v>
      </c>
      <c r="P3842" t="s">
        <v>11969</v>
      </c>
      <c r="Q3842" t="s">
        <v>11969</v>
      </c>
      <c r="R3842" t="s">
        <v>744</v>
      </c>
      <c r="S3842" t="s">
        <v>795</v>
      </c>
      <c r="T3842" t="s">
        <v>16907</v>
      </c>
      <c r="U3842" t="s">
        <v>965</v>
      </c>
      <c r="V3842" t="s">
        <v>10638</v>
      </c>
      <c r="W3842" t="s">
        <v>970</v>
      </c>
      <c r="X3842" t="s">
        <v>16908</v>
      </c>
    </row>
    <row r="3843" spans="2:24" ht="11" outlineLevel="1" x14ac:dyDescent="0.15">
      <c r="B3843" t="s">
        <v>2848</v>
      </c>
      <c r="C3843" t="s">
        <v>2849</v>
      </c>
      <c r="E3843" t="s">
        <v>10652</v>
      </c>
      <c r="F3843" t="s">
        <v>2850</v>
      </c>
      <c r="G3843" t="s">
        <v>2851</v>
      </c>
      <c r="H3843" s="17">
        <v>44061</v>
      </c>
      <c r="I3843" s="15">
        <v>2020</v>
      </c>
      <c r="J3843" t="s">
        <v>10634</v>
      </c>
      <c r="K3843" s="5">
        <v>29105</v>
      </c>
      <c r="L3843" t="s">
        <v>967</v>
      </c>
      <c r="M3843" t="s">
        <v>1141</v>
      </c>
      <c r="N3843" t="s">
        <v>10635</v>
      </c>
      <c r="O3843" t="s">
        <v>825</v>
      </c>
      <c r="P3843" t="s">
        <v>11969</v>
      </c>
      <c r="R3843" t="s">
        <v>744</v>
      </c>
      <c r="S3843" t="s">
        <v>795</v>
      </c>
      <c r="T3843" t="s">
        <v>16907</v>
      </c>
      <c r="U3843" t="s">
        <v>965</v>
      </c>
      <c r="V3843" t="s">
        <v>10638</v>
      </c>
      <c r="W3843" t="s">
        <v>970</v>
      </c>
      <c r="X3843" t="s">
        <v>16909</v>
      </c>
    </row>
    <row r="3844" spans="2:24" ht="11" outlineLevel="1" x14ac:dyDescent="0.15">
      <c r="B3844" t="s">
        <v>2848</v>
      </c>
      <c r="C3844" t="s">
        <v>2849</v>
      </c>
      <c r="E3844" t="s">
        <v>10664</v>
      </c>
      <c r="F3844" t="s">
        <v>2850</v>
      </c>
      <c r="G3844" t="s">
        <v>2851</v>
      </c>
      <c r="H3844" s="17">
        <v>44061</v>
      </c>
      <c r="I3844" s="15">
        <v>2020</v>
      </c>
      <c r="J3844" t="s">
        <v>10634</v>
      </c>
      <c r="K3844" s="5">
        <v>48247</v>
      </c>
      <c r="L3844" t="s">
        <v>967</v>
      </c>
      <c r="M3844" t="s">
        <v>1141</v>
      </c>
      <c r="N3844" t="s">
        <v>10635</v>
      </c>
      <c r="O3844" t="s">
        <v>825</v>
      </c>
      <c r="P3844" t="s">
        <v>11969</v>
      </c>
      <c r="R3844" t="s">
        <v>744</v>
      </c>
      <c r="S3844" t="s">
        <v>795</v>
      </c>
      <c r="T3844" t="s">
        <v>16907</v>
      </c>
      <c r="U3844" t="s">
        <v>965</v>
      </c>
      <c r="V3844" t="s">
        <v>10638</v>
      </c>
      <c r="W3844" t="s">
        <v>970</v>
      </c>
      <c r="X3844" t="s">
        <v>16910</v>
      </c>
    </row>
    <row r="3845" spans="2:24" ht="11" outlineLevel="1" x14ac:dyDescent="0.15">
      <c r="B3845" t="s">
        <v>2853</v>
      </c>
      <c r="C3845" t="s">
        <v>2854</v>
      </c>
      <c r="E3845" t="s">
        <v>10649</v>
      </c>
      <c r="F3845" t="s">
        <v>608</v>
      </c>
      <c r="G3845" t="s">
        <v>1184</v>
      </c>
      <c r="H3845" s="17">
        <v>43314</v>
      </c>
      <c r="I3845" s="15">
        <v>2018</v>
      </c>
      <c r="J3845" t="s">
        <v>10634</v>
      </c>
      <c r="K3845" s="5">
        <v>497249</v>
      </c>
      <c r="L3845" t="s">
        <v>967</v>
      </c>
      <c r="M3845" t="s">
        <v>956</v>
      </c>
      <c r="N3845" t="s">
        <v>10635</v>
      </c>
      <c r="O3845" t="s">
        <v>796</v>
      </c>
      <c r="P3845" t="s">
        <v>11969</v>
      </c>
      <c r="Q3845" t="s">
        <v>11969</v>
      </c>
      <c r="R3845" t="s">
        <v>748</v>
      </c>
      <c r="S3845" t="s">
        <v>795</v>
      </c>
      <c r="T3845" t="s">
        <v>16911</v>
      </c>
      <c r="U3845" t="s">
        <v>965</v>
      </c>
      <c r="V3845" t="s">
        <v>10638</v>
      </c>
      <c r="W3845" t="s">
        <v>970</v>
      </c>
      <c r="X3845" t="s">
        <v>16912</v>
      </c>
    </row>
    <row r="3846" spans="2:24" ht="11" outlineLevel="1" x14ac:dyDescent="0.15">
      <c r="B3846" t="s">
        <v>2856</v>
      </c>
      <c r="C3846" t="s">
        <v>1271</v>
      </c>
      <c r="D3846" t="s">
        <v>234</v>
      </c>
      <c r="E3846" t="s">
        <v>10649</v>
      </c>
      <c r="F3846" t="s">
        <v>608</v>
      </c>
      <c r="G3846" t="s">
        <v>1184</v>
      </c>
      <c r="H3846" s="17">
        <v>42185</v>
      </c>
      <c r="I3846" s="15">
        <v>2015</v>
      </c>
      <c r="J3846" t="s">
        <v>10634</v>
      </c>
      <c r="K3846" s="5">
        <v>497086</v>
      </c>
      <c r="L3846" t="s">
        <v>967</v>
      </c>
      <c r="M3846" t="s">
        <v>985</v>
      </c>
      <c r="N3846" t="s">
        <v>10635</v>
      </c>
      <c r="O3846" t="s">
        <v>796</v>
      </c>
      <c r="P3846" t="s">
        <v>11969</v>
      </c>
      <c r="Q3846" t="s">
        <v>11969</v>
      </c>
      <c r="R3846" t="s">
        <v>744</v>
      </c>
      <c r="S3846" t="s">
        <v>795</v>
      </c>
      <c r="T3846" t="s">
        <v>16913</v>
      </c>
      <c r="U3846" t="s">
        <v>965</v>
      </c>
      <c r="V3846" t="s">
        <v>10638</v>
      </c>
      <c r="W3846" t="s">
        <v>970</v>
      </c>
      <c r="X3846" t="s">
        <v>16914</v>
      </c>
    </row>
    <row r="3847" spans="2:24" ht="11" outlineLevel="1" x14ac:dyDescent="0.15">
      <c r="B3847" t="s">
        <v>2858</v>
      </c>
      <c r="C3847" t="s">
        <v>2859</v>
      </c>
      <c r="D3847" t="s">
        <v>231</v>
      </c>
      <c r="E3847" t="s">
        <v>10649</v>
      </c>
      <c r="F3847" t="s">
        <v>608</v>
      </c>
      <c r="G3847" t="s">
        <v>1184</v>
      </c>
      <c r="H3847" s="17">
        <v>43118</v>
      </c>
      <c r="I3847" s="15">
        <v>2018</v>
      </c>
      <c r="J3847" t="s">
        <v>10634</v>
      </c>
      <c r="K3847" s="5">
        <v>496318</v>
      </c>
      <c r="L3847" t="s">
        <v>967</v>
      </c>
      <c r="M3847" t="s">
        <v>985</v>
      </c>
      <c r="N3847" t="s">
        <v>10635</v>
      </c>
      <c r="O3847" t="s">
        <v>796</v>
      </c>
      <c r="P3847" t="s">
        <v>11969</v>
      </c>
      <c r="Q3847" t="s">
        <v>11969</v>
      </c>
      <c r="R3847" t="s">
        <v>744</v>
      </c>
      <c r="S3847" t="s">
        <v>795</v>
      </c>
      <c r="T3847" t="s">
        <v>16915</v>
      </c>
      <c r="U3847" t="s">
        <v>965</v>
      </c>
      <c r="V3847" t="s">
        <v>10638</v>
      </c>
      <c r="W3847" t="s">
        <v>970</v>
      </c>
      <c r="X3847" t="s">
        <v>16916</v>
      </c>
    </row>
    <row r="3848" spans="2:24" ht="11" outlineLevel="1" x14ac:dyDescent="0.15">
      <c r="B3848" t="s">
        <v>2861</v>
      </c>
      <c r="C3848" t="s">
        <v>2862</v>
      </c>
      <c r="E3848" t="s">
        <v>10649</v>
      </c>
      <c r="F3848" t="s">
        <v>676</v>
      </c>
      <c r="G3848" t="s">
        <v>1579</v>
      </c>
      <c r="H3848" s="17">
        <v>45387</v>
      </c>
      <c r="I3848" s="15">
        <v>2024</v>
      </c>
      <c r="J3848" t="s">
        <v>10634</v>
      </c>
      <c r="K3848" s="5">
        <v>495271.5</v>
      </c>
      <c r="L3848" t="s">
        <v>967</v>
      </c>
      <c r="M3848" t="s">
        <v>956</v>
      </c>
      <c r="N3848" t="s">
        <v>10635</v>
      </c>
      <c r="O3848" t="s">
        <v>818</v>
      </c>
      <c r="P3848" t="s">
        <v>14662</v>
      </c>
      <c r="Q3848" t="s">
        <v>11435</v>
      </c>
      <c r="R3848" t="s">
        <v>748</v>
      </c>
      <c r="S3848" t="s">
        <v>795</v>
      </c>
      <c r="T3848" t="s">
        <v>16917</v>
      </c>
      <c r="U3848" t="s">
        <v>965</v>
      </c>
      <c r="V3848" t="s">
        <v>10638</v>
      </c>
      <c r="W3848" t="s">
        <v>970</v>
      </c>
      <c r="X3848" t="s">
        <v>16918</v>
      </c>
    </row>
    <row r="3849" spans="2:24" ht="11" outlineLevel="1" x14ac:dyDescent="0.15">
      <c r="B3849" t="s">
        <v>2864</v>
      </c>
      <c r="C3849" t="s">
        <v>2865</v>
      </c>
      <c r="D3849" t="s">
        <v>372</v>
      </c>
      <c r="E3849" t="s">
        <v>10643</v>
      </c>
      <c r="F3849" t="s">
        <v>16254</v>
      </c>
      <c r="G3849" t="s">
        <v>2520</v>
      </c>
      <c r="H3849" s="17">
        <v>43553</v>
      </c>
      <c r="I3849" s="15">
        <v>2019</v>
      </c>
      <c r="J3849" t="s">
        <v>10634</v>
      </c>
      <c r="K3849" s="5">
        <v>5084.9399999999996</v>
      </c>
      <c r="L3849" t="s">
        <v>967</v>
      </c>
      <c r="M3849" t="s">
        <v>985</v>
      </c>
      <c r="N3849" t="s">
        <v>10635</v>
      </c>
      <c r="O3849" t="s">
        <v>796</v>
      </c>
      <c r="P3849" t="s">
        <v>10671</v>
      </c>
      <c r="Q3849" t="s">
        <v>10671</v>
      </c>
      <c r="R3849" t="s">
        <v>739</v>
      </c>
      <c r="S3849" t="s">
        <v>795</v>
      </c>
      <c r="T3849" t="s">
        <v>16919</v>
      </c>
      <c r="U3849" t="s">
        <v>965</v>
      </c>
      <c r="V3849" t="s">
        <v>10638</v>
      </c>
      <c r="W3849" t="s">
        <v>970</v>
      </c>
      <c r="X3849" t="s">
        <v>16920</v>
      </c>
    </row>
    <row r="3850" spans="2:24" ht="11" outlineLevel="1" x14ac:dyDescent="0.15">
      <c r="B3850" t="s">
        <v>2864</v>
      </c>
      <c r="C3850" t="s">
        <v>2865</v>
      </c>
      <c r="D3850" t="s">
        <v>372</v>
      </c>
      <c r="E3850" t="s">
        <v>10649</v>
      </c>
      <c r="F3850" t="s">
        <v>16254</v>
      </c>
      <c r="G3850" t="s">
        <v>2520</v>
      </c>
      <c r="H3850" s="17">
        <v>43475</v>
      </c>
      <c r="I3850" s="15">
        <v>2019</v>
      </c>
      <c r="J3850" t="s">
        <v>10634</v>
      </c>
      <c r="K3850" s="5">
        <v>489576.72</v>
      </c>
      <c r="L3850" t="s">
        <v>967</v>
      </c>
      <c r="M3850" t="s">
        <v>985</v>
      </c>
      <c r="N3850" t="s">
        <v>10635</v>
      </c>
      <c r="O3850" t="s">
        <v>796</v>
      </c>
      <c r="P3850" t="s">
        <v>10671</v>
      </c>
      <c r="Q3850" t="s">
        <v>10671</v>
      </c>
      <c r="R3850" t="s">
        <v>739</v>
      </c>
      <c r="S3850" t="s">
        <v>795</v>
      </c>
      <c r="T3850" t="s">
        <v>16919</v>
      </c>
      <c r="U3850" t="s">
        <v>965</v>
      </c>
      <c r="V3850" t="s">
        <v>10638</v>
      </c>
      <c r="W3850" t="s">
        <v>970</v>
      </c>
      <c r="X3850" t="s">
        <v>16921</v>
      </c>
    </row>
    <row r="3851" spans="2:24" ht="11" outlineLevel="1" x14ac:dyDescent="0.15">
      <c r="B3851" t="s">
        <v>2864</v>
      </c>
      <c r="C3851" t="s">
        <v>2865</v>
      </c>
      <c r="D3851" t="s">
        <v>372</v>
      </c>
      <c r="E3851" t="s">
        <v>10652</v>
      </c>
      <c r="F3851" t="s">
        <v>16254</v>
      </c>
      <c r="G3851" t="s">
        <v>2520</v>
      </c>
      <c r="H3851" s="17">
        <v>43508</v>
      </c>
      <c r="I3851" s="15">
        <v>2019</v>
      </c>
      <c r="J3851" t="s">
        <v>10634</v>
      </c>
      <c r="K3851" s="5">
        <v>0</v>
      </c>
      <c r="L3851" t="s">
        <v>967</v>
      </c>
      <c r="M3851" t="s">
        <v>985</v>
      </c>
      <c r="N3851" t="s">
        <v>10635</v>
      </c>
      <c r="O3851" t="s">
        <v>796</v>
      </c>
      <c r="P3851" t="s">
        <v>10671</v>
      </c>
      <c r="Q3851" t="s">
        <v>10671</v>
      </c>
      <c r="R3851" t="s">
        <v>739</v>
      </c>
      <c r="S3851" t="s">
        <v>795</v>
      </c>
      <c r="T3851" t="s">
        <v>16919</v>
      </c>
      <c r="U3851" t="s">
        <v>965</v>
      </c>
      <c r="V3851" t="s">
        <v>10638</v>
      </c>
      <c r="W3851" t="s">
        <v>970</v>
      </c>
      <c r="X3851" t="s">
        <v>16922</v>
      </c>
    </row>
    <row r="3852" spans="2:24" ht="11" outlineLevel="1" x14ac:dyDescent="0.15">
      <c r="B3852" t="s">
        <v>2864</v>
      </c>
      <c r="C3852" t="s">
        <v>2865</v>
      </c>
      <c r="D3852" t="s">
        <v>372</v>
      </c>
      <c r="E3852" t="s">
        <v>10664</v>
      </c>
      <c r="F3852" t="s">
        <v>16254</v>
      </c>
      <c r="G3852" t="s">
        <v>2520</v>
      </c>
      <c r="H3852" s="17">
        <v>43549</v>
      </c>
      <c r="I3852" s="15">
        <v>2019</v>
      </c>
      <c r="J3852" t="s">
        <v>10634</v>
      </c>
      <c r="K3852" s="5">
        <v>0</v>
      </c>
      <c r="L3852" t="s">
        <v>967</v>
      </c>
      <c r="M3852" t="s">
        <v>985</v>
      </c>
      <c r="N3852" t="s">
        <v>10635</v>
      </c>
      <c r="O3852" t="s">
        <v>796</v>
      </c>
      <c r="P3852" t="s">
        <v>10671</v>
      </c>
      <c r="Q3852" t="s">
        <v>10671</v>
      </c>
      <c r="R3852" t="s">
        <v>739</v>
      </c>
      <c r="S3852" t="s">
        <v>795</v>
      </c>
      <c r="T3852" t="s">
        <v>16919</v>
      </c>
      <c r="U3852" t="s">
        <v>965</v>
      </c>
      <c r="V3852" t="s">
        <v>10638</v>
      </c>
      <c r="W3852" t="s">
        <v>970</v>
      </c>
      <c r="X3852" t="s">
        <v>16923</v>
      </c>
    </row>
    <row r="3853" spans="2:24" ht="11" outlineLevel="1" x14ac:dyDescent="0.15">
      <c r="B3853" t="s">
        <v>2867</v>
      </c>
      <c r="C3853" t="s">
        <v>2624</v>
      </c>
      <c r="D3853" t="s">
        <v>209</v>
      </c>
      <c r="E3853" t="s">
        <v>10923</v>
      </c>
      <c r="F3853" t="s">
        <v>12674</v>
      </c>
      <c r="G3853" t="s">
        <v>1299</v>
      </c>
      <c r="H3853" s="17">
        <v>42258</v>
      </c>
      <c r="I3853" s="15">
        <v>2015</v>
      </c>
      <c r="J3853" t="s">
        <v>10634</v>
      </c>
      <c r="K3853" s="5">
        <v>0</v>
      </c>
      <c r="L3853" t="s">
        <v>967</v>
      </c>
      <c r="M3853" t="s">
        <v>985</v>
      </c>
      <c r="N3853" t="s">
        <v>10635</v>
      </c>
      <c r="O3853" t="s">
        <v>818</v>
      </c>
      <c r="P3853" t="s">
        <v>11052</v>
      </c>
      <c r="Q3853" t="s">
        <v>10671</v>
      </c>
      <c r="R3853" t="s">
        <v>739</v>
      </c>
      <c r="S3853" t="s">
        <v>795</v>
      </c>
      <c r="T3853" t="s">
        <v>16924</v>
      </c>
      <c r="U3853" t="s">
        <v>965</v>
      </c>
      <c r="V3853" t="s">
        <v>10638</v>
      </c>
      <c r="W3853" t="s">
        <v>970</v>
      </c>
      <c r="X3853" t="s">
        <v>16925</v>
      </c>
    </row>
    <row r="3854" spans="2:24" ht="11" outlineLevel="1" x14ac:dyDescent="0.15">
      <c r="B3854" t="s">
        <v>2867</v>
      </c>
      <c r="C3854" t="s">
        <v>2624</v>
      </c>
      <c r="D3854" t="s">
        <v>209</v>
      </c>
      <c r="E3854" t="s">
        <v>10905</v>
      </c>
      <c r="F3854" t="s">
        <v>12674</v>
      </c>
      <c r="G3854" t="s">
        <v>1299</v>
      </c>
      <c r="H3854" s="17">
        <v>42285</v>
      </c>
      <c r="I3854" s="15">
        <v>2016</v>
      </c>
      <c r="J3854" t="s">
        <v>10634</v>
      </c>
      <c r="K3854" s="5">
        <v>0</v>
      </c>
      <c r="L3854" t="s">
        <v>967</v>
      </c>
      <c r="M3854" t="s">
        <v>985</v>
      </c>
      <c r="N3854" t="s">
        <v>10635</v>
      </c>
      <c r="O3854" t="s">
        <v>818</v>
      </c>
      <c r="P3854" t="s">
        <v>11052</v>
      </c>
      <c r="Q3854" t="s">
        <v>10671</v>
      </c>
      <c r="R3854" t="s">
        <v>739</v>
      </c>
      <c r="S3854" t="s">
        <v>795</v>
      </c>
      <c r="T3854" t="s">
        <v>16924</v>
      </c>
      <c r="U3854" t="s">
        <v>965</v>
      </c>
      <c r="V3854" t="s">
        <v>10638</v>
      </c>
      <c r="W3854" t="s">
        <v>970</v>
      </c>
      <c r="X3854" t="s">
        <v>16926</v>
      </c>
    </row>
    <row r="3855" spans="2:24" ht="11" outlineLevel="1" x14ac:dyDescent="0.15">
      <c r="B3855" t="s">
        <v>2867</v>
      </c>
      <c r="C3855" t="s">
        <v>2624</v>
      </c>
      <c r="D3855" t="s">
        <v>209</v>
      </c>
      <c r="E3855" t="s">
        <v>10889</v>
      </c>
      <c r="F3855" t="s">
        <v>12674</v>
      </c>
      <c r="G3855" t="s">
        <v>1299</v>
      </c>
      <c r="H3855" s="17">
        <v>42269</v>
      </c>
      <c r="I3855" s="15">
        <v>2015</v>
      </c>
      <c r="J3855" t="s">
        <v>10634</v>
      </c>
      <c r="K3855" s="5">
        <v>0</v>
      </c>
      <c r="L3855" t="s">
        <v>967</v>
      </c>
      <c r="M3855" t="s">
        <v>985</v>
      </c>
      <c r="N3855" t="s">
        <v>10635</v>
      </c>
      <c r="O3855" t="s">
        <v>818</v>
      </c>
      <c r="P3855" t="s">
        <v>11052</v>
      </c>
      <c r="Q3855" t="s">
        <v>10671</v>
      </c>
      <c r="R3855" t="s">
        <v>739</v>
      </c>
      <c r="S3855" t="s">
        <v>795</v>
      </c>
      <c r="T3855" t="s">
        <v>16927</v>
      </c>
      <c r="U3855" t="s">
        <v>965</v>
      </c>
      <c r="V3855" t="s">
        <v>10638</v>
      </c>
      <c r="W3855" t="s">
        <v>970</v>
      </c>
      <c r="X3855" t="s">
        <v>16928</v>
      </c>
    </row>
    <row r="3856" spans="2:24" ht="11" outlineLevel="1" x14ac:dyDescent="0.15">
      <c r="B3856" t="s">
        <v>2867</v>
      </c>
      <c r="C3856" t="s">
        <v>2624</v>
      </c>
      <c r="D3856" t="s">
        <v>209</v>
      </c>
      <c r="E3856" t="s">
        <v>10959</v>
      </c>
      <c r="F3856" t="s">
        <v>12674</v>
      </c>
      <c r="G3856" t="s">
        <v>1299</v>
      </c>
      <c r="H3856" s="17">
        <v>42306</v>
      </c>
      <c r="I3856" s="15">
        <v>2016</v>
      </c>
      <c r="J3856" t="s">
        <v>10634</v>
      </c>
      <c r="K3856" s="5">
        <v>0</v>
      </c>
      <c r="L3856" t="s">
        <v>967</v>
      </c>
      <c r="M3856" t="s">
        <v>985</v>
      </c>
      <c r="N3856" t="s">
        <v>10635</v>
      </c>
      <c r="O3856" t="s">
        <v>818</v>
      </c>
      <c r="P3856" t="s">
        <v>11052</v>
      </c>
      <c r="Q3856" t="s">
        <v>10671</v>
      </c>
      <c r="R3856" t="s">
        <v>739</v>
      </c>
      <c r="S3856" t="s">
        <v>795</v>
      </c>
      <c r="T3856" t="s">
        <v>16924</v>
      </c>
      <c r="U3856" t="s">
        <v>965</v>
      </c>
      <c r="V3856" t="s">
        <v>10638</v>
      </c>
      <c r="W3856" t="s">
        <v>970</v>
      </c>
      <c r="X3856" t="s">
        <v>16929</v>
      </c>
    </row>
    <row r="3857" spans="2:24" ht="11" outlineLevel="1" x14ac:dyDescent="0.15">
      <c r="B3857" t="s">
        <v>2867</v>
      </c>
      <c r="C3857" t="s">
        <v>2624</v>
      </c>
      <c r="D3857" t="s">
        <v>209</v>
      </c>
      <c r="E3857" t="s">
        <v>10649</v>
      </c>
      <c r="F3857" t="s">
        <v>12674</v>
      </c>
      <c r="G3857" t="s">
        <v>1299</v>
      </c>
      <c r="H3857" s="17">
        <v>42213</v>
      </c>
      <c r="I3857" s="15">
        <v>2015</v>
      </c>
      <c r="J3857" t="s">
        <v>10634</v>
      </c>
      <c r="K3857" s="5">
        <v>572545</v>
      </c>
      <c r="L3857" t="s">
        <v>967</v>
      </c>
      <c r="M3857" t="s">
        <v>985</v>
      </c>
      <c r="N3857" t="s">
        <v>10635</v>
      </c>
      <c r="O3857" t="s">
        <v>818</v>
      </c>
      <c r="P3857" t="s">
        <v>11052</v>
      </c>
      <c r="Q3857" t="s">
        <v>10671</v>
      </c>
      <c r="R3857" t="s">
        <v>739</v>
      </c>
      <c r="S3857" t="s">
        <v>795</v>
      </c>
      <c r="T3857" t="s">
        <v>16924</v>
      </c>
      <c r="U3857" t="s">
        <v>965</v>
      </c>
      <c r="V3857" t="s">
        <v>10638</v>
      </c>
      <c r="W3857" t="s">
        <v>970</v>
      </c>
      <c r="X3857" t="s">
        <v>16930</v>
      </c>
    </row>
    <row r="3858" spans="2:24" ht="11" outlineLevel="1" x14ac:dyDescent="0.15">
      <c r="B3858" t="s">
        <v>2867</v>
      </c>
      <c r="C3858" t="s">
        <v>2624</v>
      </c>
      <c r="D3858" t="s">
        <v>209</v>
      </c>
      <c r="E3858" t="s">
        <v>10989</v>
      </c>
      <c r="F3858" t="s">
        <v>12674</v>
      </c>
      <c r="G3858" t="s">
        <v>1299</v>
      </c>
      <c r="H3858" s="17">
        <v>42236</v>
      </c>
      <c r="I3858" s="15">
        <v>2015</v>
      </c>
      <c r="J3858" t="s">
        <v>10634</v>
      </c>
      <c r="K3858" s="5">
        <v>27304.2</v>
      </c>
      <c r="L3858" t="s">
        <v>967</v>
      </c>
      <c r="M3858" t="s">
        <v>985</v>
      </c>
      <c r="N3858" t="s">
        <v>10635</v>
      </c>
      <c r="O3858" t="s">
        <v>818</v>
      </c>
      <c r="P3858" t="s">
        <v>11052</v>
      </c>
      <c r="Q3858" t="s">
        <v>10671</v>
      </c>
      <c r="R3858" t="s">
        <v>739</v>
      </c>
      <c r="S3858" t="s">
        <v>795</v>
      </c>
      <c r="T3858" t="s">
        <v>16924</v>
      </c>
      <c r="U3858" t="s">
        <v>965</v>
      </c>
      <c r="V3858" t="s">
        <v>10638</v>
      </c>
      <c r="W3858" t="s">
        <v>970</v>
      </c>
      <c r="X3858" t="s">
        <v>16931</v>
      </c>
    </row>
    <row r="3859" spans="2:24" ht="11" outlineLevel="1" x14ac:dyDescent="0.15">
      <c r="B3859" t="s">
        <v>2867</v>
      </c>
      <c r="C3859" t="s">
        <v>2624</v>
      </c>
      <c r="D3859" t="s">
        <v>209</v>
      </c>
      <c r="E3859" t="s">
        <v>10950</v>
      </c>
      <c r="F3859" t="s">
        <v>12674</v>
      </c>
      <c r="G3859" t="s">
        <v>1299</v>
      </c>
      <c r="H3859" s="17">
        <v>42247</v>
      </c>
      <c r="I3859" s="15">
        <v>2015</v>
      </c>
      <c r="J3859" t="s">
        <v>10634</v>
      </c>
      <c r="K3859" s="5">
        <v>26505.5</v>
      </c>
      <c r="L3859" t="s">
        <v>967</v>
      </c>
      <c r="M3859" t="s">
        <v>985</v>
      </c>
      <c r="N3859" t="s">
        <v>10635</v>
      </c>
      <c r="O3859" t="s">
        <v>818</v>
      </c>
      <c r="P3859" t="s">
        <v>11052</v>
      </c>
      <c r="Q3859" t="s">
        <v>10671</v>
      </c>
      <c r="R3859" t="s">
        <v>739</v>
      </c>
      <c r="S3859" t="s">
        <v>795</v>
      </c>
      <c r="T3859" t="s">
        <v>16924</v>
      </c>
      <c r="U3859" t="s">
        <v>965</v>
      </c>
      <c r="V3859" t="s">
        <v>10638</v>
      </c>
      <c r="W3859" t="s">
        <v>970</v>
      </c>
      <c r="X3859" t="s">
        <v>16932</v>
      </c>
    </row>
    <row r="3860" spans="2:24" ht="11" outlineLevel="1" x14ac:dyDescent="0.15">
      <c r="B3860" t="s">
        <v>2867</v>
      </c>
      <c r="C3860" t="s">
        <v>2624</v>
      </c>
      <c r="D3860" t="s">
        <v>209</v>
      </c>
      <c r="E3860" t="s">
        <v>10926</v>
      </c>
      <c r="F3860" t="s">
        <v>12674</v>
      </c>
      <c r="G3860" t="s">
        <v>1299</v>
      </c>
      <c r="H3860" s="17">
        <v>42278</v>
      </c>
      <c r="I3860" s="15">
        <v>2016</v>
      </c>
      <c r="J3860" t="s">
        <v>10634</v>
      </c>
      <c r="K3860" s="5">
        <v>0</v>
      </c>
      <c r="L3860" t="s">
        <v>967</v>
      </c>
      <c r="M3860" t="s">
        <v>985</v>
      </c>
      <c r="N3860" t="s">
        <v>10635</v>
      </c>
      <c r="O3860" t="s">
        <v>818</v>
      </c>
      <c r="P3860" t="s">
        <v>11052</v>
      </c>
      <c r="Q3860" t="s">
        <v>10671</v>
      </c>
      <c r="R3860" t="s">
        <v>739</v>
      </c>
      <c r="S3860" t="s">
        <v>795</v>
      </c>
      <c r="T3860" t="s">
        <v>16924</v>
      </c>
      <c r="U3860" t="s">
        <v>965</v>
      </c>
      <c r="V3860" t="s">
        <v>10638</v>
      </c>
      <c r="W3860" t="s">
        <v>970</v>
      </c>
      <c r="X3860" t="s">
        <v>16933</v>
      </c>
    </row>
    <row r="3861" spans="2:24" ht="11" outlineLevel="1" x14ac:dyDescent="0.15">
      <c r="B3861" t="s">
        <v>2867</v>
      </c>
      <c r="C3861" t="s">
        <v>2624</v>
      </c>
      <c r="D3861" t="s">
        <v>209</v>
      </c>
      <c r="E3861" t="s">
        <v>10935</v>
      </c>
      <c r="F3861" t="s">
        <v>12674</v>
      </c>
      <c r="G3861" t="s">
        <v>1299</v>
      </c>
      <c r="H3861" s="17">
        <v>42328</v>
      </c>
      <c r="I3861" s="15">
        <v>2016</v>
      </c>
      <c r="J3861" t="s">
        <v>10634</v>
      </c>
      <c r="K3861" s="5">
        <v>0</v>
      </c>
      <c r="L3861" t="s">
        <v>967</v>
      </c>
      <c r="M3861" t="s">
        <v>985</v>
      </c>
      <c r="N3861" t="s">
        <v>10635</v>
      </c>
      <c r="O3861" t="s">
        <v>818</v>
      </c>
      <c r="P3861" t="s">
        <v>11052</v>
      </c>
      <c r="Q3861" t="s">
        <v>11057</v>
      </c>
      <c r="R3861" t="s">
        <v>739</v>
      </c>
      <c r="S3861" t="s">
        <v>795</v>
      </c>
      <c r="T3861" t="s">
        <v>16924</v>
      </c>
      <c r="U3861" t="s">
        <v>965</v>
      </c>
      <c r="V3861" t="s">
        <v>10638</v>
      </c>
      <c r="W3861" t="s">
        <v>970</v>
      </c>
      <c r="X3861" t="s">
        <v>16934</v>
      </c>
    </row>
    <row r="3862" spans="2:24" ht="11" outlineLevel="1" x14ac:dyDescent="0.15">
      <c r="B3862" t="s">
        <v>2867</v>
      </c>
      <c r="C3862" t="s">
        <v>2624</v>
      </c>
      <c r="D3862" t="s">
        <v>209</v>
      </c>
      <c r="E3862" t="s">
        <v>10956</v>
      </c>
      <c r="F3862" t="s">
        <v>12674</v>
      </c>
      <c r="G3862" t="s">
        <v>1299</v>
      </c>
      <c r="H3862" s="17">
        <v>42255</v>
      </c>
      <c r="I3862" s="15">
        <v>2015</v>
      </c>
      <c r="J3862" t="s">
        <v>10634</v>
      </c>
      <c r="K3862" s="5">
        <v>0</v>
      </c>
      <c r="L3862" t="s">
        <v>967</v>
      </c>
      <c r="M3862" t="s">
        <v>985</v>
      </c>
      <c r="N3862" t="s">
        <v>10635</v>
      </c>
      <c r="O3862" t="s">
        <v>818</v>
      </c>
      <c r="P3862" t="s">
        <v>11052</v>
      </c>
      <c r="Q3862" t="s">
        <v>10671</v>
      </c>
      <c r="R3862" t="s">
        <v>739</v>
      </c>
      <c r="S3862" t="s">
        <v>795</v>
      </c>
      <c r="T3862" t="s">
        <v>16927</v>
      </c>
      <c r="U3862" t="s">
        <v>965</v>
      </c>
      <c r="V3862" t="s">
        <v>10638</v>
      </c>
      <c r="W3862" t="s">
        <v>970</v>
      </c>
      <c r="X3862" t="s">
        <v>16935</v>
      </c>
    </row>
    <row r="3863" spans="2:24" ht="11" outlineLevel="1" x14ac:dyDescent="0.15">
      <c r="B3863" t="s">
        <v>2867</v>
      </c>
      <c r="C3863" t="s">
        <v>2624</v>
      </c>
      <c r="D3863" t="s">
        <v>209</v>
      </c>
      <c r="E3863" t="s">
        <v>10908</v>
      </c>
      <c r="F3863" t="s">
        <v>12674</v>
      </c>
      <c r="G3863" t="s">
        <v>1299</v>
      </c>
      <c r="H3863" s="17">
        <v>42396</v>
      </c>
      <c r="I3863" s="15">
        <v>2016</v>
      </c>
      <c r="J3863" t="s">
        <v>10634</v>
      </c>
      <c r="K3863" s="5">
        <v>-131781.03</v>
      </c>
      <c r="L3863" t="s">
        <v>967</v>
      </c>
      <c r="M3863" t="s">
        <v>985</v>
      </c>
      <c r="N3863" t="s">
        <v>10635</v>
      </c>
      <c r="O3863" t="s">
        <v>818</v>
      </c>
      <c r="P3863" t="s">
        <v>11052</v>
      </c>
      <c r="Q3863" t="s">
        <v>10671</v>
      </c>
      <c r="R3863" t="s">
        <v>739</v>
      </c>
      <c r="S3863" t="s">
        <v>795</v>
      </c>
      <c r="T3863" t="s">
        <v>16924</v>
      </c>
      <c r="U3863" t="s">
        <v>965</v>
      </c>
      <c r="V3863" t="s">
        <v>10638</v>
      </c>
      <c r="W3863" t="s">
        <v>970</v>
      </c>
      <c r="X3863" t="s">
        <v>16936</v>
      </c>
    </row>
    <row r="3864" spans="2:24" ht="11" outlineLevel="1" x14ac:dyDescent="0.15">
      <c r="B3864" t="s">
        <v>2869</v>
      </c>
      <c r="C3864" t="s">
        <v>2870</v>
      </c>
      <c r="D3864" t="s">
        <v>184</v>
      </c>
      <c r="E3864" t="s">
        <v>10664</v>
      </c>
      <c r="F3864" t="s">
        <v>13217</v>
      </c>
      <c r="G3864" t="s">
        <v>1053</v>
      </c>
      <c r="H3864" s="17">
        <v>43161</v>
      </c>
      <c r="I3864" s="15">
        <v>2018</v>
      </c>
      <c r="J3864" t="s">
        <v>10634</v>
      </c>
      <c r="K3864" s="5">
        <v>0</v>
      </c>
      <c r="L3864" t="s">
        <v>967</v>
      </c>
      <c r="M3864" t="s">
        <v>985</v>
      </c>
      <c r="N3864" t="s">
        <v>10635</v>
      </c>
      <c r="O3864" t="s">
        <v>796</v>
      </c>
      <c r="P3864" t="s">
        <v>10671</v>
      </c>
      <c r="Q3864" t="s">
        <v>10671</v>
      </c>
      <c r="R3864" t="s">
        <v>744</v>
      </c>
      <c r="S3864" t="s">
        <v>795</v>
      </c>
      <c r="T3864" t="s">
        <v>16937</v>
      </c>
      <c r="U3864" t="s">
        <v>965</v>
      </c>
      <c r="V3864" t="s">
        <v>10638</v>
      </c>
      <c r="W3864" t="s">
        <v>970</v>
      </c>
      <c r="X3864" t="s">
        <v>16938</v>
      </c>
    </row>
    <row r="3865" spans="2:24" ht="11" outlineLevel="1" x14ac:dyDescent="0.15">
      <c r="B3865" t="s">
        <v>2869</v>
      </c>
      <c r="C3865" t="s">
        <v>2870</v>
      </c>
      <c r="D3865" t="s">
        <v>184</v>
      </c>
      <c r="E3865" t="s">
        <v>10652</v>
      </c>
      <c r="F3865" t="s">
        <v>13217</v>
      </c>
      <c r="G3865" t="s">
        <v>1053</v>
      </c>
      <c r="H3865" s="17">
        <v>43160</v>
      </c>
      <c r="I3865" s="15">
        <v>2018</v>
      </c>
      <c r="J3865" t="s">
        <v>10634</v>
      </c>
      <c r="K3865" s="5">
        <v>0</v>
      </c>
      <c r="L3865" t="s">
        <v>967</v>
      </c>
      <c r="M3865" t="s">
        <v>985</v>
      </c>
      <c r="N3865" t="s">
        <v>10635</v>
      </c>
      <c r="O3865" t="s">
        <v>796</v>
      </c>
      <c r="P3865" t="s">
        <v>10671</v>
      </c>
      <c r="Q3865" t="s">
        <v>10671</v>
      </c>
      <c r="R3865" t="s">
        <v>744</v>
      </c>
      <c r="S3865" t="s">
        <v>795</v>
      </c>
      <c r="T3865" t="s">
        <v>16937</v>
      </c>
      <c r="U3865" t="s">
        <v>965</v>
      </c>
      <c r="V3865" t="s">
        <v>10638</v>
      </c>
      <c r="W3865" t="s">
        <v>970</v>
      </c>
      <c r="X3865" t="s">
        <v>16939</v>
      </c>
    </row>
    <row r="3866" spans="2:24" ht="11" outlineLevel="1" x14ac:dyDescent="0.15">
      <c r="B3866" t="s">
        <v>2872</v>
      </c>
      <c r="C3866" t="s">
        <v>2873</v>
      </c>
      <c r="E3866" t="s">
        <v>10652</v>
      </c>
      <c r="F3866" t="s">
        <v>618</v>
      </c>
      <c r="G3866" t="s">
        <v>2019</v>
      </c>
      <c r="H3866" s="17">
        <v>45915</v>
      </c>
      <c r="I3866" s="15">
        <v>2025</v>
      </c>
      <c r="J3866" t="s">
        <v>10634</v>
      </c>
      <c r="K3866" s="5">
        <v>6333.13</v>
      </c>
      <c r="L3866" t="s">
        <v>967</v>
      </c>
      <c r="M3866" t="s">
        <v>1141</v>
      </c>
      <c r="N3866" t="s">
        <v>10635</v>
      </c>
      <c r="O3866" t="s">
        <v>825</v>
      </c>
      <c r="P3866" t="s">
        <v>15083</v>
      </c>
      <c r="Q3866" t="s">
        <v>11435</v>
      </c>
      <c r="R3866" t="s">
        <v>740</v>
      </c>
      <c r="S3866" t="s">
        <v>795</v>
      </c>
      <c r="T3866" t="s">
        <v>16940</v>
      </c>
      <c r="U3866" t="s">
        <v>965</v>
      </c>
      <c r="V3866" t="s">
        <v>10638</v>
      </c>
      <c r="W3866" t="s">
        <v>970</v>
      </c>
      <c r="X3866" t="s">
        <v>16941</v>
      </c>
    </row>
    <row r="3867" spans="2:24" ht="11" outlineLevel="1" x14ac:dyDescent="0.15">
      <c r="B3867" t="s">
        <v>2872</v>
      </c>
      <c r="C3867" t="s">
        <v>2873</v>
      </c>
      <c r="E3867" t="s">
        <v>10649</v>
      </c>
      <c r="F3867" t="s">
        <v>618</v>
      </c>
      <c r="G3867" t="s">
        <v>2019</v>
      </c>
      <c r="H3867" s="17">
        <v>45800</v>
      </c>
      <c r="I3867" s="15">
        <v>2025</v>
      </c>
      <c r="J3867" t="s">
        <v>10634</v>
      </c>
      <c r="K3867" s="5">
        <v>218511</v>
      </c>
      <c r="L3867" t="s">
        <v>967</v>
      </c>
      <c r="M3867" t="s">
        <v>1141</v>
      </c>
      <c r="N3867" t="s">
        <v>10635</v>
      </c>
      <c r="O3867" t="s">
        <v>825</v>
      </c>
      <c r="P3867" t="s">
        <v>15083</v>
      </c>
      <c r="Q3867" t="s">
        <v>11435</v>
      </c>
      <c r="R3867" t="s">
        <v>740</v>
      </c>
      <c r="S3867" t="s">
        <v>795</v>
      </c>
      <c r="T3867" t="s">
        <v>16942</v>
      </c>
      <c r="U3867" t="s">
        <v>965</v>
      </c>
      <c r="V3867" t="s">
        <v>10638</v>
      </c>
      <c r="W3867" t="s">
        <v>970</v>
      </c>
      <c r="X3867" t="s">
        <v>16943</v>
      </c>
    </row>
    <row r="3868" spans="2:24" ht="11" outlineLevel="1" x14ac:dyDescent="0.15">
      <c r="B3868" t="s">
        <v>2872</v>
      </c>
      <c r="C3868" t="s">
        <v>2873</v>
      </c>
      <c r="E3868" t="s">
        <v>10643</v>
      </c>
      <c r="F3868" t="s">
        <v>618</v>
      </c>
      <c r="G3868" t="s">
        <v>2019</v>
      </c>
      <c r="H3868" s="17">
        <v>46045</v>
      </c>
      <c r="I3868" s="15">
        <v>2026</v>
      </c>
      <c r="J3868" t="s">
        <v>10634</v>
      </c>
      <c r="K3868" s="5">
        <v>0</v>
      </c>
      <c r="L3868" t="s">
        <v>967</v>
      </c>
      <c r="M3868" t="s">
        <v>1141</v>
      </c>
      <c r="N3868" t="s">
        <v>10635</v>
      </c>
      <c r="O3868" t="s">
        <v>825</v>
      </c>
      <c r="P3868" t="s">
        <v>15083</v>
      </c>
      <c r="Q3868" t="s">
        <v>15083</v>
      </c>
      <c r="R3868" t="s">
        <v>740</v>
      </c>
      <c r="S3868" t="s">
        <v>795</v>
      </c>
      <c r="T3868" t="s">
        <v>16944</v>
      </c>
      <c r="U3868" t="s">
        <v>965</v>
      </c>
      <c r="V3868" t="s">
        <v>10638</v>
      </c>
      <c r="W3868" t="s">
        <v>970</v>
      </c>
      <c r="X3868" t="s">
        <v>16945</v>
      </c>
    </row>
    <row r="3869" spans="2:24" ht="11" outlineLevel="1" x14ac:dyDescent="0.15">
      <c r="B3869" t="s">
        <v>2872</v>
      </c>
      <c r="C3869" t="s">
        <v>2873</v>
      </c>
      <c r="E3869" t="s">
        <v>10664</v>
      </c>
      <c r="F3869" t="s">
        <v>618</v>
      </c>
      <c r="G3869" t="s">
        <v>2019</v>
      </c>
      <c r="H3869" s="17">
        <v>46009</v>
      </c>
      <c r="I3869" s="15">
        <v>2026</v>
      </c>
      <c r="J3869" t="s">
        <v>10634</v>
      </c>
      <c r="K3869" s="5">
        <v>268677.18</v>
      </c>
      <c r="L3869" t="s">
        <v>967</v>
      </c>
      <c r="M3869" t="s">
        <v>1141</v>
      </c>
      <c r="N3869" t="s">
        <v>10635</v>
      </c>
      <c r="O3869" t="s">
        <v>825</v>
      </c>
      <c r="P3869" t="s">
        <v>15083</v>
      </c>
      <c r="Q3869" t="s">
        <v>15083</v>
      </c>
      <c r="R3869" t="s">
        <v>740</v>
      </c>
      <c r="S3869" t="s">
        <v>795</v>
      </c>
      <c r="T3869" t="s">
        <v>16946</v>
      </c>
      <c r="U3869" t="s">
        <v>965</v>
      </c>
      <c r="V3869" t="s">
        <v>10638</v>
      </c>
      <c r="W3869" t="s">
        <v>970</v>
      </c>
      <c r="X3869" t="s">
        <v>16947</v>
      </c>
    </row>
    <row r="3870" spans="2:24" ht="11" outlineLevel="1" x14ac:dyDescent="0.15">
      <c r="B3870" t="s">
        <v>2875</v>
      </c>
      <c r="C3870" t="s">
        <v>2876</v>
      </c>
      <c r="E3870" t="s">
        <v>10649</v>
      </c>
      <c r="F3870" t="s">
        <v>15237</v>
      </c>
      <c r="G3870" t="s">
        <v>1644</v>
      </c>
      <c r="H3870" s="17">
        <v>44302</v>
      </c>
      <c r="I3870" s="15">
        <v>2021</v>
      </c>
      <c r="J3870" t="s">
        <v>10634</v>
      </c>
      <c r="K3870" s="5">
        <v>544475</v>
      </c>
      <c r="L3870" t="s">
        <v>967</v>
      </c>
      <c r="M3870" t="s">
        <v>956</v>
      </c>
      <c r="N3870" t="s">
        <v>10635</v>
      </c>
      <c r="O3870" t="s">
        <v>804</v>
      </c>
      <c r="P3870" t="s">
        <v>11434</v>
      </c>
      <c r="Q3870" t="s">
        <v>11434</v>
      </c>
      <c r="R3870" t="s">
        <v>748</v>
      </c>
      <c r="S3870" t="s">
        <v>795</v>
      </c>
      <c r="T3870" t="s">
        <v>16948</v>
      </c>
      <c r="U3870" t="s">
        <v>965</v>
      </c>
      <c r="V3870" t="s">
        <v>10638</v>
      </c>
      <c r="W3870" t="s">
        <v>970</v>
      </c>
      <c r="X3870" t="s">
        <v>16949</v>
      </c>
    </row>
    <row r="3871" spans="2:24" ht="11" outlineLevel="1" x14ac:dyDescent="0.15">
      <c r="B3871" t="s">
        <v>2875</v>
      </c>
      <c r="C3871" t="s">
        <v>2876</v>
      </c>
      <c r="E3871" t="s">
        <v>10652</v>
      </c>
      <c r="F3871" t="s">
        <v>15237</v>
      </c>
      <c r="G3871" t="s">
        <v>1644</v>
      </c>
      <c r="H3871" s="17">
        <v>44337</v>
      </c>
      <c r="I3871" s="15">
        <v>2021</v>
      </c>
      <c r="J3871" t="s">
        <v>10634</v>
      </c>
      <c r="K3871" s="5">
        <v>-52067</v>
      </c>
      <c r="L3871" t="s">
        <v>967</v>
      </c>
      <c r="M3871" t="s">
        <v>956</v>
      </c>
      <c r="N3871" t="s">
        <v>10635</v>
      </c>
      <c r="O3871" t="s">
        <v>804</v>
      </c>
      <c r="P3871" t="s">
        <v>11434</v>
      </c>
      <c r="Q3871" t="s">
        <v>11434</v>
      </c>
      <c r="R3871" t="s">
        <v>748</v>
      </c>
      <c r="S3871" t="s">
        <v>795</v>
      </c>
      <c r="T3871" t="s">
        <v>16948</v>
      </c>
      <c r="U3871" t="s">
        <v>965</v>
      </c>
      <c r="V3871" t="s">
        <v>10638</v>
      </c>
      <c r="W3871" t="s">
        <v>970</v>
      </c>
      <c r="X3871" t="s">
        <v>16950</v>
      </c>
    </row>
    <row r="3872" spans="2:24" ht="11" outlineLevel="1" x14ac:dyDescent="0.15">
      <c r="B3872" t="s">
        <v>2878</v>
      </c>
      <c r="C3872" t="s">
        <v>2879</v>
      </c>
      <c r="D3872" t="s">
        <v>238</v>
      </c>
      <c r="E3872" t="s">
        <v>10649</v>
      </c>
      <c r="F3872" t="s">
        <v>15827</v>
      </c>
      <c r="G3872" t="s">
        <v>2293</v>
      </c>
      <c r="H3872" s="17">
        <v>44750</v>
      </c>
      <c r="I3872" s="15">
        <v>2022</v>
      </c>
      <c r="J3872" t="s">
        <v>10634</v>
      </c>
      <c r="K3872" s="5">
        <v>492000</v>
      </c>
      <c r="L3872" t="s">
        <v>967</v>
      </c>
      <c r="M3872" t="s">
        <v>985</v>
      </c>
      <c r="N3872" t="s">
        <v>10635</v>
      </c>
      <c r="O3872" t="s">
        <v>818</v>
      </c>
      <c r="P3872" t="s">
        <v>11434</v>
      </c>
      <c r="Q3872" t="s">
        <v>11435</v>
      </c>
      <c r="R3872" t="s">
        <v>740</v>
      </c>
      <c r="S3872" t="s">
        <v>795</v>
      </c>
      <c r="T3872" t="s">
        <v>16951</v>
      </c>
      <c r="U3872" t="s">
        <v>965</v>
      </c>
      <c r="V3872" t="s">
        <v>10638</v>
      </c>
      <c r="W3872" t="s">
        <v>970</v>
      </c>
      <c r="X3872" t="s">
        <v>16952</v>
      </c>
    </row>
    <row r="3873" spans="2:24" ht="11" outlineLevel="1" x14ac:dyDescent="0.15">
      <c r="B3873" t="s">
        <v>2881</v>
      </c>
      <c r="C3873" t="s">
        <v>1546</v>
      </c>
      <c r="D3873" t="s">
        <v>234</v>
      </c>
      <c r="E3873" t="s">
        <v>10649</v>
      </c>
      <c r="F3873" t="s">
        <v>608</v>
      </c>
      <c r="G3873" t="s">
        <v>1184</v>
      </c>
      <c r="H3873" s="17">
        <v>42192</v>
      </c>
      <c r="I3873" s="15">
        <v>2015</v>
      </c>
      <c r="J3873" t="s">
        <v>10634</v>
      </c>
      <c r="K3873" s="5">
        <v>491513</v>
      </c>
      <c r="L3873" t="s">
        <v>967</v>
      </c>
      <c r="M3873" t="s">
        <v>985</v>
      </c>
      <c r="N3873" t="s">
        <v>10635</v>
      </c>
      <c r="O3873" t="s">
        <v>796</v>
      </c>
      <c r="P3873" t="s">
        <v>11969</v>
      </c>
      <c r="Q3873" t="s">
        <v>11969</v>
      </c>
      <c r="R3873" t="s">
        <v>744</v>
      </c>
      <c r="S3873" t="s">
        <v>795</v>
      </c>
      <c r="T3873" t="s">
        <v>16953</v>
      </c>
      <c r="U3873" t="s">
        <v>965</v>
      </c>
      <c r="V3873" t="s">
        <v>10638</v>
      </c>
      <c r="W3873" t="s">
        <v>970</v>
      </c>
      <c r="X3873" t="s">
        <v>16954</v>
      </c>
    </row>
    <row r="3874" spans="2:24" ht="11" outlineLevel="1" x14ac:dyDescent="0.15">
      <c r="B3874" t="s">
        <v>2883</v>
      </c>
      <c r="C3874" t="s">
        <v>2421</v>
      </c>
      <c r="D3874" t="s">
        <v>213</v>
      </c>
      <c r="E3874" t="s">
        <v>10889</v>
      </c>
      <c r="F3874" t="s">
        <v>13906</v>
      </c>
      <c r="G3874" t="s">
        <v>992</v>
      </c>
      <c r="H3874" s="17">
        <v>42170</v>
      </c>
      <c r="I3874" s="15">
        <v>2015</v>
      </c>
      <c r="J3874" t="s">
        <v>10634</v>
      </c>
      <c r="K3874" s="5">
        <v>0</v>
      </c>
      <c r="L3874" t="s">
        <v>967</v>
      </c>
      <c r="M3874" t="s">
        <v>985</v>
      </c>
      <c r="N3874" t="s">
        <v>10635</v>
      </c>
      <c r="O3874" t="s">
        <v>796</v>
      </c>
      <c r="P3874" t="s">
        <v>11052</v>
      </c>
      <c r="Q3874" t="s">
        <v>10671</v>
      </c>
      <c r="R3874" t="s">
        <v>739</v>
      </c>
      <c r="S3874" t="s">
        <v>795</v>
      </c>
      <c r="T3874" t="s">
        <v>16955</v>
      </c>
      <c r="U3874" t="s">
        <v>965</v>
      </c>
      <c r="V3874" t="s">
        <v>10638</v>
      </c>
      <c r="W3874" t="s">
        <v>970</v>
      </c>
      <c r="X3874" t="s">
        <v>16956</v>
      </c>
    </row>
    <row r="3875" spans="2:24" ht="11" outlineLevel="1" x14ac:dyDescent="0.15">
      <c r="B3875" t="s">
        <v>2883</v>
      </c>
      <c r="C3875" t="s">
        <v>2421</v>
      </c>
      <c r="D3875" t="s">
        <v>213</v>
      </c>
      <c r="E3875" t="s">
        <v>10923</v>
      </c>
      <c r="F3875" t="s">
        <v>13906</v>
      </c>
      <c r="G3875" t="s">
        <v>992</v>
      </c>
      <c r="H3875" s="17">
        <v>42138</v>
      </c>
      <c r="I3875" s="15">
        <v>2015</v>
      </c>
      <c r="J3875" t="s">
        <v>10634</v>
      </c>
      <c r="K3875" s="5">
        <v>0</v>
      </c>
      <c r="L3875" t="s">
        <v>967</v>
      </c>
      <c r="M3875" t="s">
        <v>985</v>
      </c>
      <c r="N3875" t="s">
        <v>10635</v>
      </c>
      <c r="O3875" t="s">
        <v>796</v>
      </c>
      <c r="P3875" t="s">
        <v>11052</v>
      </c>
      <c r="Q3875" t="s">
        <v>10671</v>
      </c>
      <c r="R3875" t="s">
        <v>739</v>
      </c>
      <c r="S3875" t="s">
        <v>795</v>
      </c>
      <c r="T3875" t="s">
        <v>16955</v>
      </c>
      <c r="U3875" t="s">
        <v>965</v>
      </c>
      <c r="V3875" t="s">
        <v>10638</v>
      </c>
      <c r="W3875" t="s">
        <v>970</v>
      </c>
      <c r="X3875" t="s">
        <v>16957</v>
      </c>
    </row>
    <row r="3876" spans="2:24" ht="11" outlineLevel="1" x14ac:dyDescent="0.15">
      <c r="B3876" t="s">
        <v>2883</v>
      </c>
      <c r="C3876" t="s">
        <v>2421</v>
      </c>
      <c r="D3876" t="s">
        <v>213</v>
      </c>
      <c r="E3876" t="s">
        <v>10926</v>
      </c>
      <c r="F3876" t="s">
        <v>13906</v>
      </c>
      <c r="G3876" t="s">
        <v>992</v>
      </c>
      <c r="H3876" s="17">
        <v>42185</v>
      </c>
      <c r="I3876" s="15">
        <v>2015</v>
      </c>
      <c r="J3876" t="s">
        <v>10634</v>
      </c>
      <c r="K3876" s="5">
        <v>-60267.9</v>
      </c>
      <c r="L3876" t="s">
        <v>967</v>
      </c>
      <c r="M3876" t="s">
        <v>985</v>
      </c>
      <c r="N3876" t="s">
        <v>10635</v>
      </c>
      <c r="O3876" t="s">
        <v>796</v>
      </c>
      <c r="P3876" t="s">
        <v>11052</v>
      </c>
      <c r="Q3876" t="s">
        <v>11057</v>
      </c>
      <c r="R3876" t="s">
        <v>739</v>
      </c>
      <c r="S3876" t="s">
        <v>795</v>
      </c>
      <c r="T3876" t="s">
        <v>16955</v>
      </c>
      <c r="U3876" t="s">
        <v>965</v>
      </c>
      <c r="V3876" t="s">
        <v>10638</v>
      </c>
      <c r="W3876" t="s">
        <v>970</v>
      </c>
      <c r="X3876" t="s">
        <v>16958</v>
      </c>
    </row>
    <row r="3877" spans="2:24" ht="11" outlineLevel="1" x14ac:dyDescent="0.15">
      <c r="B3877" t="s">
        <v>2883</v>
      </c>
      <c r="C3877" t="s">
        <v>2421</v>
      </c>
      <c r="D3877" t="s">
        <v>213</v>
      </c>
      <c r="E3877" t="s">
        <v>10956</v>
      </c>
      <c r="F3877" t="s">
        <v>13906</v>
      </c>
      <c r="G3877" t="s">
        <v>992</v>
      </c>
      <c r="H3877" s="17">
        <v>42128</v>
      </c>
      <c r="I3877" s="15">
        <v>2015</v>
      </c>
      <c r="J3877" t="s">
        <v>10634</v>
      </c>
      <c r="K3877" s="5">
        <v>0</v>
      </c>
      <c r="L3877" t="s">
        <v>967</v>
      </c>
      <c r="M3877" t="s">
        <v>985</v>
      </c>
      <c r="N3877" t="s">
        <v>10635</v>
      </c>
      <c r="O3877" t="s">
        <v>796</v>
      </c>
      <c r="P3877" t="s">
        <v>11052</v>
      </c>
      <c r="Q3877" t="s">
        <v>10671</v>
      </c>
      <c r="R3877" t="s">
        <v>739</v>
      </c>
      <c r="S3877" t="s">
        <v>795</v>
      </c>
      <c r="T3877" t="s">
        <v>16955</v>
      </c>
      <c r="U3877" t="s">
        <v>965</v>
      </c>
      <c r="V3877" t="s">
        <v>10638</v>
      </c>
      <c r="W3877" t="s">
        <v>970</v>
      </c>
      <c r="X3877" t="s">
        <v>16959</v>
      </c>
    </row>
    <row r="3878" spans="2:24" ht="11" outlineLevel="1" x14ac:dyDescent="0.15">
      <c r="B3878" t="s">
        <v>2883</v>
      </c>
      <c r="C3878" t="s">
        <v>2421</v>
      </c>
      <c r="D3878" t="s">
        <v>213</v>
      </c>
      <c r="E3878" t="s">
        <v>10989</v>
      </c>
      <c r="F3878" t="s">
        <v>13906</v>
      </c>
      <c r="G3878" t="s">
        <v>992</v>
      </c>
      <c r="H3878" s="17">
        <v>42109</v>
      </c>
      <c r="I3878" s="15">
        <v>2015</v>
      </c>
      <c r="J3878" t="s">
        <v>10634</v>
      </c>
      <c r="K3878" s="5">
        <v>0</v>
      </c>
      <c r="L3878" t="s">
        <v>967</v>
      </c>
      <c r="M3878" t="s">
        <v>985</v>
      </c>
      <c r="N3878" t="s">
        <v>10635</v>
      </c>
      <c r="O3878" t="s">
        <v>796</v>
      </c>
      <c r="P3878" t="s">
        <v>11052</v>
      </c>
      <c r="Q3878" t="s">
        <v>10671</v>
      </c>
      <c r="R3878" t="s">
        <v>739</v>
      </c>
      <c r="S3878" t="s">
        <v>795</v>
      </c>
      <c r="T3878" t="s">
        <v>16955</v>
      </c>
      <c r="U3878" t="s">
        <v>965</v>
      </c>
      <c r="V3878" t="s">
        <v>10638</v>
      </c>
      <c r="W3878" t="s">
        <v>970</v>
      </c>
      <c r="X3878" t="s">
        <v>16960</v>
      </c>
    </row>
    <row r="3879" spans="2:24" ht="11" outlineLevel="1" x14ac:dyDescent="0.15">
      <c r="B3879" t="s">
        <v>2883</v>
      </c>
      <c r="C3879" t="s">
        <v>2421</v>
      </c>
      <c r="D3879" t="s">
        <v>213</v>
      </c>
      <c r="E3879" t="s">
        <v>10950</v>
      </c>
      <c r="F3879" t="s">
        <v>13906</v>
      </c>
      <c r="G3879" t="s">
        <v>992</v>
      </c>
      <c r="H3879" s="17">
        <v>42110</v>
      </c>
      <c r="I3879" s="15">
        <v>2015</v>
      </c>
      <c r="J3879" t="s">
        <v>10634</v>
      </c>
      <c r="K3879" s="5">
        <v>0</v>
      </c>
      <c r="L3879" t="s">
        <v>967</v>
      </c>
      <c r="M3879" t="s">
        <v>985</v>
      </c>
      <c r="N3879" t="s">
        <v>10635</v>
      </c>
      <c r="O3879" t="s">
        <v>796</v>
      </c>
      <c r="P3879" t="s">
        <v>11052</v>
      </c>
      <c r="Q3879" t="s">
        <v>10671</v>
      </c>
      <c r="R3879" t="s">
        <v>739</v>
      </c>
      <c r="S3879" t="s">
        <v>795</v>
      </c>
      <c r="T3879" t="s">
        <v>16955</v>
      </c>
      <c r="U3879" t="s">
        <v>965</v>
      </c>
      <c r="V3879" t="s">
        <v>10638</v>
      </c>
      <c r="W3879" t="s">
        <v>970</v>
      </c>
      <c r="X3879" t="s">
        <v>16961</v>
      </c>
    </row>
    <row r="3880" spans="2:24" ht="11" outlineLevel="1" x14ac:dyDescent="0.15">
      <c r="B3880" t="s">
        <v>2883</v>
      </c>
      <c r="C3880" t="s">
        <v>2421</v>
      </c>
      <c r="D3880" t="s">
        <v>213</v>
      </c>
      <c r="E3880" t="s">
        <v>10649</v>
      </c>
      <c r="F3880" t="s">
        <v>13906</v>
      </c>
      <c r="G3880" t="s">
        <v>992</v>
      </c>
      <c r="H3880" s="17">
        <v>42093</v>
      </c>
      <c r="I3880" s="15">
        <v>2015</v>
      </c>
      <c r="J3880" t="s">
        <v>10634</v>
      </c>
      <c r="K3880" s="5">
        <v>551125</v>
      </c>
      <c r="L3880" t="s">
        <v>967</v>
      </c>
      <c r="M3880" t="s">
        <v>985</v>
      </c>
      <c r="N3880" t="s">
        <v>10635</v>
      </c>
      <c r="O3880" t="s">
        <v>796</v>
      </c>
      <c r="P3880" t="s">
        <v>11052</v>
      </c>
      <c r="Q3880" t="s">
        <v>10671</v>
      </c>
      <c r="R3880" t="s">
        <v>739</v>
      </c>
      <c r="S3880" t="s">
        <v>795</v>
      </c>
      <c r="T3880" t="s">
        <v>16955</v>
      </c>
      <c r="U3880" t="s">
        <v>965</v>
      </c>
      <c r="V3880" t="s">
        <v>10638</v>
      </c>
      <c r="W3880" t="s">
        <v>970</v>
      </c>
      <c r="X3880" t="s">
        <v>16962</v>
      </c>
    </row>
    <row r="3881" spans="2:24" ht="11" outlineLevel="1" x14ac:dyDescent="0.15">
      <c r="B3881" t="s">
        <v>2885</v>
      </c>
      <c r="C3881" t="s">
        <v>1481</v>
      </c>
      <c r="D3881" t="s">
        <v>231</v>
      </c>
      <c r="E3881" t="s">
        <v>10989</v>
      </c>
      <c r="F3881" t="s">
        <v>608</v>
      </c>
      <c r="G3881" t="s">
        <v>1184</v>
      </c>
      <c r="H3881" s="17">
        <v>42793</v>
      </c>
      <c r="I3881" s="15">
        <v>2017</v>
      </c>
      <c r="J3881" t="s">
        <v>10634</v>
      </c>
      <c r="K3881" s="5">
        <v>199909</v>
      </c>
      <c r="L3881" t="s">
        <v>967</v>
      </c>
      <c r="M3881" t="s">
        <v>985</v>
      </c>
      <c r="N3881" t="s">
        <v>10635</v>
      </c>
      <c r="O3881" t="s">
        <v>796</v>
      </c>
      <c r="P3881" t="s">
        <v>11969</v>
      </c>
      <c r="Q3881" t="s">
        <v>11969</v>
      </c>
      <c r="R3881" t="s">
        <v>744</v>
      </c>
      <c r="S3881" t="s">
        <v>795</v>
      </c>
      <c r="T3881" t="s">
        <v>16963</v>
      </c>
      <c r="U3881" t="s">
        <v>965</v>
      </c>
      <c r="V3881" t="s">
        <v>10638</v>
      </c>
      <c r="W3881" t="s">
        <v>970</v>
      </c>
      <c r="X3881" t="s">
        <v>16964</v>
      </c>
    </row>
    <row r="3882" spans="2:24" ht="11" outlineLevel="1" x14ac:dyDescent="0.15">
      <c r="B3882" t="s">
        <v>2885</v>
      </c>
      <c r="C3882" t="s">
        <v>1481</v>
      </c>
      <c r="D3882" t="s">
        <v>231</v>
      </c>
      <c r="E3882" t="s">
        <v>10649</v>
      </c>
      <c r="F3882" t="s">
        <v>608</v>
      </c>
      <c r="G3882" t="s">
        <v>1184</v>
      </c>
      <c r="H3882" s="17">
        <v>42744</v>
      </c>
      <c r="I3882" s="15">
        <v>2017</v>
      </c>
      <c r="J3882" t="s">
        <v>10634</v>
      </c>
      <c r="K3882" s="5">
        <v>289768</v>
      </c>
      <c r="L3882" t="s">
        <v>967</v>
      </c>
      <c r="M3882" t="s">
        <v>985</v>
      </c>
      <c r="N3882" t="s">
        <v>10635</v>
      </c>
      <c r="O3882" t="s">
        <v>796</v>
      </c>
      <c r="P3882" t="s">
        <v>11969</v>
      </c>
      <c r="Q3882" t="s">
        <v>11969</v>
      </c>
      <c r="R3882" t="s">
        <v>744</v>
      </c>
      <c r="S3882" t="s">
        <v>795</v>
      </c>
      <c r="T3882" t="s">
        <v>16963</v>
      </c>
      <c r="U3882" t="s">
        <v>965</v>
      </c>
      <c r="V3882" t="s">
        <v>10638</v>
      </c>
      <c r="W3882" t="s">
        <v>970</v>
      </c>
      <c r="X3882" t="s">
        <v>16965</v>
      </c>
    </row>
    <row r="3883" spans="2:24" ht="11" outlineLevel="1" x14ac:dyDescent="0.15">
      <c r="B3883" t="s">
        <v>2887</v>
      </c>
      <c r="C3883" t="s">
        <v>982</v>
      </c>
      <c r="D3883" t="s">
        <v>248</v>
      </c>
      <c r="E3883" t="s">
        <v>10649</v>
      </c>
      <c r="F3883" t="s">
        <v>15827</v>
      </c>
      <c r="G3883" t="s">
        <v>2293</v>
      </c>
      <c r="H3883" s="17">
        <v>42444</v>
      </c>
      <c r="I3883" s="15">
        <v>2016</v>
      </c>
      <c r="J3883" t="s">
        <v>10634</v>
      </c>
      <c r="K3883" s="5">
        <v>489505</v>
      </c>
      <c r="L3883" t="s">
        <v>967</v>
      </c>
      <c r="M3883" t="s">
        <v>985</v>
      </c>
      <c r="N3883" t="s">
        <v>10635</v>
      </c>
      <c r="O3883" t="s">
        <v>818</v>
      </c>
      <c r="P3883" t="s">
        <v>11434</v>
      </c>
      <c r="Q3883" t="s">
        <v>11434</v>
      </c>
      <c r="R3883" t="s">
        <v>740</v>
      </c>
      <c r="S3883" t="s">
        <v>795</v>
      </c>
      <c r="T3883" t="s">
        <v>16966</v>
      </c>
      <c r="U3883" t="s">
        <v>965</v>
      </c>
      <c r="V3883" t="s">
        <v>10638</v>
      </c>
      <c r="W3883" t="s">
        <v>970</v>
      </c>
      <c r="X3883" t="s">
        <v>16967</v>
      </c>
    </row>
    <row r="3884" spans="2:24" ht="11" outlineLevel="1" x14ac:dyDescent="0.15">
      <c r="B3884" t="s">
        <v>2889</v>
      </c>
      <c r="C3884" t="s">
        <v>1698</v>
      </c>
      <c r="D3884" t="s">
        <v>301</v>
      </c>
      <c r="E3884" t="s">
        <v>10989</v>
      </c>
      <c r="F3884" t="s">
        <v>608</v>
      </c>
      <c r="G3884" t="s">
        <v>1184</v>
      </c>
      <c r="H3884" s="17">
        <v>42422</v>
      </c>
      <c r="I3884" s="15">
        <v>2016</v>
      </c>
      <c r="J3884" t="s">
        <v>10634</v>
      </c>
      <c r="K3884" s="5">
        <v>-25617</v>
      </c>
      <c r="L3884" t="s">
        <v>967</v>
      </c>
      <c r="M3884" t="s">
        <v>985</v>
      </c>
      <c r="N3884" t="s">
        <v>10635</v>
      </c>
      <c r="O3884" t="s">
        <v>796</v>
      </c>
      <c r="P3884" t="s">
        <v>11969</v>
      </c>
      <c r="Q3884" t="s">
        <v>11969</v>
      </c>
      <c r="R3884" t="s">
        <v>744</v>
      </c>
      <c r="S3884" t="s">
        <v>795</v>
      </c>
      <c r="T3884" t="s">
        <v>16968</v>
      </c>
      <c r="U3884" t="s">
        <v>965</v>
      </c>
      <c r="V3884" t="s">
        <v>10638</v>
      </c>
      <c r="W3884" t="s">
        <v>970</v>
      </c>
      <c r="X3884" t="s">
        <v>16969</v>
      </c>
    </row>
    <row r="3885" spans="2:24" ht="11" outlineLevel="1" x14ac:dyDescent="0.15">
      <c r="B3885" t="s">
        <v>2891</v>
      </c>
      <c r="C3885" t="s">
        <v>1199</v>
      </c>
      <c r="D3885" t="s">
        <v>231</v>
      </c>
      <c r="E3885" t="s">
        <v>10649</v>
      </c>
      <c r="F3885" t="s">
        <v>608</v>
      </c>
      <c r="G3885" t="s">
        <v>1184</v>
      </c>
      <c r="H3885" s="17">
        <v>42740</v>
      </c>
      <c r="I3885" s="15">
        <v>2017</v>
      </c>
      <c r="J3885" t="s">
        <v>10634</v>
      </c>
      <c r="K3885" s="5">
        <v>390240</v>
      </c>
      <c r="L3885" t="s">
        <v>967</v>
      </c>
      <c r="M3885" t="s">
        <v>985</v>
      </c>
      <c r="N3885" t="s">
        <v>10635</v>
      </c>
      <c r="O3885" t="s">
        <v>796</v>
      </c>
      <c r="P3885" t="s">
        <v>11969</v>
      </c>
      <c r="Q3885" t="s">
        <v>11969</v>
      </c>
      <c r="R3885" t="s">
        <v>744</v>
      </c>
      <c r="S3885" t="s">
        <v>795</v>
      </c>
      <c r="T3885" t="s">
        <v>16970</v>
      </c>
      <c r="U3885" t="s">
        <v>965</v>
      </c>
      <c r="V3885" t="s">
        <v>10638</v>
      </c>
      <c r="W3885" t="s">
        <v>970</v>
      </c>
      <c r="X3885" t="s">
        <v>16971</v>
      </c>
    </row>
    <row r="3886" spans="2:24" ht="11" outlineLevel="1" x14ac:dyDescent="0.15">
      <c r="B3886" t="s">
        <v>2891</v>
      </c>
      <c r="C3886" t="s">
        <v>1199</v>
      </c>
      <c r="D3886" t="s">
        <v>231</v>
      </c>
      <c r="E3886" t="s">
        <v>10989</v>
      </c>
      <c r="F3886" t="s">
        <v>608</v>
      </c>
      <c r="G3886" t="s">
        <v>1184</v>
      </c>
      <c r="H3886" s="17">
        <v>42780</v>
      </c>
      <c r="I3886" s="15">
        <v>2017</v>
      </c>
      <c r="J3886" t="s">
        <v>10634</v>
      </c>
      <c r="K3886" s="5">
        <v>97685</v>
      </c>
      <c r="L3886" t="s">
        <v>967</v>
      </c>
      <c r="M3886" t="s">
        <v>985</v>
      </c>
      <c r="N3886" t="s">
        <v>10635</v>
      </c>
      <c r="O3886" t="s">
        <v>796</v>
      </c>
      <c r="P3886" t="s">
        <v>11969</v>
      </c>
      <c r="Q3886" t="s">
        <v>11969</v>
      </c>
      <c r="R3886" t="s">
        <v>744</v>
      </c>
      <c r="S3886" t="s">
        <v>795</v>
      </c>
      <c r="T3886" t="s">
        <v>16972</v>
      </c>
      <c r="U3886" t="s">
        <v>965</v>
      </c>
      <c r="V3886" t="s">
        <v>10638</v>
      </c>
      <c r="W3886" t="s">
        <v>970</v>
      </c>
      <c r="X3886" t="s">
        <v>16973</v>
      </c>
    </row>
    <row r="3887" spans="2:24" ht="11" outlineLevel="1" x14ac:dyDescent="0.15">
      <c r="B3887" t="s">
        <v>2893</v>
      </c>
      <c r="C3887" t="s">
        <v>2894</v>
      </c>
      <c r="E3887" t="s">
        <v>10649</v>
      </c>
      <c r="F3887" t="s">
        <v>2895</v>
      </c>
      <c r="G3887" t="s">
        <v>2896</v>
      </c>
      <c r="H3887" s="17">
        <v>40525</v>
      </c>
      <c r="I3887" s="15">
        <v>2011</v>
      </c>
      <c r="J3887" t="s">
        <v>10634</v>
      </c>
      <c r="K3887" s="5">
        <v>495432</v>
      </c>
      <c r="L3887" t="s">
        <v>967</v>
      </c>
      <c r="R3887" t="s">
        <v>750</v>
      </c>
      <c r="S3887" t="s">
        <v>795</v>
      </c>
      <c r="T3887" t="s">
        <v>16974</v>
      </c>
      <c r="U3887" t="s">
        <v>1340</v>
      </c>
      <c r="V3887" t="s">
        <v>12795</v>
      </c>
      <c r="W3887" t="s">
        <v>970</v>
      </c>
      <c r="X3887" t="s">
        <v>16975</v>
      </c>
    </row>
    <row r="3888" spans="2:24" ht="11" outlineLevel="1" x14ac:dyDescent="0.15">
      <c r="B3888" t="s">
        <v>2893</v>
      </c>
      <c r="C3888" t="s">
        <v>2894</v>
      </c>
      <c r="E3888" t="s">
        <v>10652</v>
      </c>
      <c r="F3888" t="s">
        <v>2895</v>
      </c>
      <c r="G3888" t="s">
        <v>2896</v>
      </c>
      <c r="H3888" s="17">
        <v>40809</v>
      </c>
      <c r="I3888" s="15">
        <v>2011</v>
      </c>
      <c r="J3888" t="s">
        <v>10634</v>
      </c>
      <c r="K3888" s="5">
        <v>6000</v>
      </c>
      <c r="L3888" t="s">
        <v>967</v>
      </c>
      <c r="M3888" t="s">
        <v>12802</v>
      </c>
      <c r="R3888" t="s">
        <v>750</v>
      </c>
      <c r="S3888" t="s">
        <v>795</v>
      </c>
      <c r="T3888" t="s">
        <v>16976</v>
      </c>
      <c r="U3888" t="s">
        <v>1340</v>
      </c>
      <c r="V3888" t="s">
        <v>12795</v>
      </c>
      <c r="W3888" t="s">
        <v>970</v>
      </c>
      <c r="X3888" t="s">
        <v>16977</v>
      </c>
    </row>
    <row r="3889" spans="2:24" ht="11" outlineLevel="1" x14ac:dyDescent="0.15">
      <c r="B3889" t="s">
        <v>2893</v>
      </c>
      <c r="C3889" t="s">
        <v>2894</v>
      </c>
      <c r="E3889" t="s">
        <v>10664</v>
      </c>
      <c r="F3889" t="s">
        <v>2895</v>
      </c>
      <c r="G3889" t="s">
        <v>2896</v>
      </c>
      <c r="H3889" s="17">
        <v>42599</v>
      </c>
      <c r="I3889" s="15">
        <v>2016</v>
      </c>
      <c r="J3889" t="s">
        <v>10634</v>
      </c>
      <c r="K3889" s="5">
        <v>-15908.64</v>
      </c>
      <c r="L3889" t="s">
        <v>967</v>
      </c>
      <c r="M3889" t="s">
        <v>14189</v>
      </c>
      <c r="R3889" t="s">
        <v>750</v>
      </c>
      <c r="S3889" t="s">
        <v>795</v>
      </c>
      <c r="T3889" t="s">
        <v>16978</v>
      </c>
      <c r="U3889" t="s">
        <v>1340</v>
      </c>
      <c r="V3889" t="s">
        <v>12795</v>
      </c>
      <c r="W3889" t="s">
        <v>970</v>
      </c>
      <c r="X3889" t="s">
        <v>16979</v>
      </c>
    </row>
    <row r="3890" spans="2:24" ht="11" outlineLevel="1" x14ac:dyDescent="0.15">
      <c r="B3890" t="s">
        <v>2898</v>
      </c>
      <c r="C3890" t="s">
        <v>1584</v>
      </c>
      <c r="D3890" t="s">
        <v>213</v>
      </c>
      <c r="E3890" t="s">
        <v>10989</v>
      </c>
      <c r="F3890" t="s">
        <v>13906</v>
      </c>
      <c r="G3890" t="s">
        <v>992</v>
      </c>
      <c r="H3890" s="17">
        <v>42109</v>
      </c>
      <c r="I3890" s="15">
        <v>2015</v>
      </c>
      <c r="J3890" t="s">
        <v>10634</v>
      </c>
      <c r="K3890" s="5">
        <v>0</v>
      </c>
      <c r="L3890" t="s">
        <v>967</v>
      </c>
      <c r="M3890" t="s">
        <v>985</v>
      </c>
      <c r="N3890" t="s">
        <v>10635</v>
      </c>
      <c r="O3890" t="s">
        <v>796</v>
      </c>
      <c r="P3890" t="s">
        <v>11052</v>
      </c>
      <c r="Q3890" t="s">
        <v>10671</v>
      </c>
      <c r="R3890" t="s">
        <v>739</v>
      </c>
      <c r="S3890" t="s">
        <v>795</v>
      </c>
      <c r="T3890" t="s">
        <v>16980</v>
      </c>
      <c r="U3890" t="s">
        <v>965</v>
      </c>
      <c r="V3890" t="s">
        <v>10638</v>
      </c>
      <c r="W3890" t="s">
        <v>970</v>
      </c>
      <c r="X3890" t="s">
        <v>16981</v>
      </c>
    </row>
    <row r="3891" spans="2:24" ht="11" outlineLevel="1" x14ac:dyDescent="0.15">
      <c r="B3891" t="s">
        <v>2898</v>
      </c>
      <c r="C3891" t="s">
        <v>1584</v>
      </c>
      <c r="D3891" t="s">
        <v>213</v>
      </c>
      <c r="E3891" t="s">
        <v>10923</v>
      </c>
      <c r="F3891" t="s">
        <v>13906</v>
      </c>
      <c r="G3891" t="s">
        <v>992</v>
      </c>
      <c r="H3891" s="17">
        <v>42138</v>
      </c>
      <c r="I3891" s="15">
        <v>2015</v>
      </c>
      <c r="J3891" t="s">
        <v>10634</v>
      </c>
      <c r="K3891" s="5">
        <v>0</v>
      </c>
      <c r="L3891" t="s">
        <v>967</v>
      </c>
      <c r="M3891" t="s">
        <v>985</v>
      </c>
      <c r="N3891" t="s">
        <v>10635</v>
      </c>
      <c r="O3891" t="s">
        <v>796</v>
      </c>
      <c r="P3891" t="s">
        <v>11052</v>
      </c>
      <c r="Q3891" t="s">
        <v>10671</v>
      </c>
      <c r="R3891" t="s">
        <v>739</v>
      </c>
      <c r="S3891" t="s">
        <v>795</v>
      </c>
      <c r="T3891" t="s">
        <v>16980</v>
      </c>
      <c r="U3891" t="s">
        <v>965</v>
      </c>
      <c r="V3891" t="s">
        <v>10638</v>
      </c>
      <c r="W3891" t="s">
        <v>970</v>
      </c>
      <c r="X3891" t="s">
        <v>16982</v>
      </c>
    </row>
    <row r="3892" spans="2:24" ht="11" outlineLevel="1" x14ac:dyDescent="0.15">
      <c r="B3892" t="s">
        <v>2898</v>
      </c>
      <c r="C3892" t="s">
        <v>1584</v>
      </c>
      <c r="D3892" t="s">
        <v>213</v>
      </c>
      <c r="E3892" t="s">
        <v>10956</v>
      </c>
      <c r="F3892" t="s">
        <v>13906</v>
      </c>
      <c r="G3892" t="s">
        <v>992</v>
      </c>
      <c r="H3892" s="17">
        <v>42128</v>
      </c>
      <c r="I3892" s="15">
        <v>2015</v>
      </c>
      <c r="J3892" t="s">
        <v>10634</v>
      </c>
      <c r="K3892" s="5">
        <v>0</v>
      </c>
      <c r="L3892" t="s">
        <v>967</v>
      </c>
      <c r="M3892" t="s">
        <v>985</v>
      </c>
      <c r="N3892" t="s">
        <v>10635</v>
      </c>
      <c r="O3892" t="s">
        <v>796</v>
      </c>
      <c r="P3892" t="s">
        <v>11052</v>
      </c>
      <c r="Q3892" t="s">
        <v>10671</v>
      </c>
      <c r="R3892" t="s">
        <v>739</v>
      </c>
      <c r="S3892" t="s">
        <v>795</v>
      </c>
      <c r="T3892" t="s">
        <v>16980</v>
      </c>
      <c r="U3892" t="s">
        <v>965</v>
      </c>
      <c r="V3892" t="s">
        <v>10638</v>
      </c>
      <c r="W3892" t="s">
        <v>970</v>
      </c>
      <c r="X3892" t="s">
        <v>16983</v>
      </c>
    </row>
    <row r="3893" spans="2:24" ht="11" outlineLevel="1" x14ac:dyDescent="0.15">
      <c r="B3893" t="s">
        <v>2898</v>
      </c>
      <c r="C3893" t="s">
        <v>1584</v>
      </c>
      <c r="D3893" t="s">
        <v>213</v>
      </c>
      <c r="E3893" t="s">
        <v>10926</v>
      </c>
      <c r="F3893" t="s">
        <v>13906</v>
      </c>
      <c r="G3893" t="s">
        <v>992</v>
      </c>
      <c r="H3893" s="17">
        <v>42185</v>
      </c>
      <c r="I3893" s="15">
        <v>2015</v>
      </c>
      <c r="J3893" t="s">
        <v>10634</v>
      </c>
      <c r="K3893" s="5">
        <v>-71815.92</v>
      </c>
      <c r="L3893" t="s">
        <v>967</v>
      </c>
      <c r="M3893" t="s">
        <v>985</v>
      </c>
      <c r="N3893" t="s">
        <v>10635</v>
      </c>
      <c r="O3893" t="s">
        <v>796</v>
      </c>
      <c r="P3893" t="s">
        <v>11052</v>
      </c>
      <c r="Q3893" t="s">
        <v>11057</v>
      </c>
      <c r="R3893" t="s">
        <v>739</v>
      </c>
      <c r="S3893" t="s">
        <v>795</v>
      </c>
      <c r="T3893" t="s">
        <v>16980</v>
      </c>
      <c r="U3893" t="s">
        <v>965</v>
      </c>
      <c r="V3893" t="s">
        <v>10638</v>
      </c>
      <c r="W3893" t="s">
        <v>970</v>
      </c>
      <c r="X3893" t="s">
        <v>16984</v>
      </c>
    </row>
    <row r="3894" spans="2:24" ht="11" outlineLevel="1" x14ac:dyDescent="0.15">
      <c r="B3894" t="s">
        <v>2898</v>
      </c>
      <c r="C3894" t="s">
        <v>1584</v>
      </c>
      <c r="D3894" t="s">
        <v>213</v>
      </c>
      <c r="E3894" t="s">
        <v>10889</v>
      </c>
      <c r="F3894" t="s">
        <v>13906</v>
      </c>
      <c r="G3894" t="s">
        <v>992</v>
      </c>
      <c r="H3894" s="17">
        <v>42170</v>
      </c>
      <c r="I3894" s="15">
        <v>2015</v>
      </c>
      <c r="J3894" t="s">
        <v>10634</v>
      </c>
      <c r="K3894" s="5">
        <v>0</v>
      </c>
      <c r="L3894" t="s">
        <v>967</v>
      </c>
      <c r="M3894" t="s">
        <v>985</v>
      </c>
      <c r="N3894" t="s">
        <v>10635</v>
      </c>
      <c r="O3894" t="s">
        <v>796</v>
      </c>
      <c r="P3894" t="s">
        <v>11052</v>
      </c>
      <c r="Q3894" t="s">
        <v>10671</v>
      </c>
      <c r="R3894" t="s">
        <v>739</v>
      </c>
      <c r="S3894" t="s">
        <v>795</v>
      </c>
      <c r="T3894" t="s">
        <v>16980</v>
      </c>
      <c r="U3894" t="s">
        <v>965</v>
      </c>
      <c r="V3894" t="s">
        <v>10638</v>
      </c>
      <c r="W3894" t="s">
        <v>970</v>
      </c>
      <c r="X3894" t="s">
        <v>16985</v>
      </c>
    </row>
    <row r="3895" spans="2:24" ht="11" outlineLevel="1" x14ac:dyDescent="0.15">
      <c r="B3895" t="s">
        <v>2898</v>
      </c>
      <c r="C3895" t="s">
        <v>1584</v>
      </c>
      <c r="D3895" t="s">
        <v>213</v>
      </c>
      <c r="E3895" t="s">
        <v>10950</v>
      </c>
      <c r="F3895" t="s">
        <v>13906</v>
      </c>
      <c r="G3895" t="s">
        <v>992</v>
      </c>
      <c r="H3895" s="17">
        <v>42110</v>
      </c>
      <c r="I3895" s="15">
        <v>2015</v>
      </c>
      <c r="J3895" t="s">
        <v>10634</v>
      </c>
      <c r="K3895" s="5">
        <v>0</v>
      </c>
      <c r="L3895" t="s">
        <v>967</v>
      </c>
      <c r="M3895" t="s">
        <v>985</v>
      </c>
      <c r="N3895" t="s">
        <v>10635</v>
      </c>
      <c r="O3895" t="s">
        <v>796</v>
      </c>
      <c r="P3895" t="s">
        <v>11052</v>
      </c>
      <c r="Q3895" t="s">
        <v>10671</v>
      </c>
      <c r="R3895" t="s">
        <v>739</v>
      </c>
      <c r="S3895" t="s">
        <v>795</v>
      </c>
      <c r="T3895" t="s">
        <v>16980</v>
      </c>
      <c r="U3895" t="s">
        <v>965</v>
      </c>
      <c r="V3895" t="s">
        <v>10638</v>
      </c>
      <c r="W3895" t="s">
        <v>970</v>
      </c>
      <c r="X3895" t="s">
        <v>16986</v>
      </c>
    </row>
    <row r="3896" spans="2:24" ht="11" outlineLevel="1" x14ac:dyDescent="0.15">
      <c r="B3896" t="s">
        <v>2900</v>
      </c>
      <c r="C3896" t="s">
        <v>2901</v>
      </c>
      <c r="D3896" t="s">
        <v>231</v>
      </c>
      <c r="E3896" t="s">
        <v>10649</v>
      </c>
      <c r="F3896" t="s">
        <v>608</v>
      </c>
      <c r="G3896" t="s">
        <v>1184</v>
      </c>
      <c r="H3896" s="17">
        <v>43087</v>
      </c>
      <c r="I3896" s="15">
        <v>2018</v>
      </c>
      <c r="J3896" t="s">
        <v>10634</v>
      </c>
      <c r="K3896" s="5">
        <v>483181</v>
      </c>
      <c r="L3896" t="s">
        <v>967</v>
      </c>
      <c r="M3896" t="s">
        <v>985</v>
      </c>
      <c r="N3896" t="s">
        <v>10635</v>
      </c>
      <c r="O3896" t="s">
        <v>796</v>
      </c>
      <c r="P3896" t="s">
        <v>11969</v>
      </c>
      <c r="Q3896" t="s">
        <v>11969</v>
      </c>
      <c r="R3896" t="s">
        <v>744</v>
      </c>
      <c r="S3896" t="s">
        <v>795</v>
      </c>
      <c r="T3896" t="s">
        <v>16987</v>
      </c>
      <c r="U3896" t="s">
        <v>965</v>
      </c>
      <c r="V3896" t="s">
        <v>10638</v>
      </c>
      <c r="W3896" t="s">
        <v>970</v>
      </c>
      <c r="X3896" t="s">
        <v>16988</v>
      </c>
    </row>
    <row r="3897" spans="2:24" ht="11" outlineLevel="1" x14ac:dyDescent="0.15">
      <c r="B3897" t="s">
        <v>2903</v>
      </c>
      <c r="C3897" t="s">
        <v>2904</v>
      </c>
      <c r="E3897" t="s">
        <v>10649</v>
      </c>
      <c r="F3897" t="s">
        <v>2850</v>
      </c>
      <c r="G3897" t="s">
        <v>2851</v>
      </c>
      <c r="H3897" s="17">
        <v>43909</v>
      </c>
      <c r="I3897" s="15">
        <v>2020</v>
      </c>
      <c r="J3897" t="s">
        <v>10634</v>
      </c>
      <c r="K3897" s="5">
        <v>403030</v>
      </c>
      <c r="L3897" t="s">
        <v>967</v>
      </c>
      <c r="M3897" t="s">
        <v>1141</v>
      </c>
      <c r="N3897" t="s">
        <v>10635</v>
      </c>
      <c r="O3897" t="s">
        <v>825</v>
      </c>
      <c r="P3897" t="s">
        <v>11969</v>
      </c>
      <c r="Q3897" t="s">
        <v>11969</v>
      </c>
      <c r="R3897" t="s">
        <v>744</v>
      </c>
      <c r="S3897" t="s">
        <v>795</v>
      </c>
      <c r="T3897" t="s">
        <v>16989</v>
      </c>
      <c r="U3897" t="s">
        <v>965</v>
      </c>
      <c r="V3897" t="s">
        <v>10638</v>
      </c>
      <c r="W3897" t="s">
        <v>970</v>
      </c>
      <c r="X3897" t="s">
        <v>16990</v>
      </c>
    </row>
    <row r="3898" spans="2:24" ht="11" outlineLevel="1" x14ac:dyDescent="0.15">
      <c r="B3898" t="s">
        <v>2903</v>
      </c>
      <c r="C3898" t="s">
        <v>2904</v>
      </c>
      <c r="E3898" t="s">
        <v>10652</v>
      </c>
      <c r="F3898" t="s">
        <v>2850</v>
      </c>
      <c r="G3898" t="s">
        <v>2851</v>
      </c>
      <c r="H3898" s="17">
        <v>43964</v>
      </c>
      <c r="I3898" s="15">
        <v>2020</v>
      </c>
      <c r="J3898" t="s">
        <v>10634</v>
      </c>
      <c r="K3898" s="5">
        <v>0</v>
      </c>
      <c r="L3898" t="s">
        <v>967</v>
      </c>
      <c r="M3898" t="s">
        <v>1141</v>
      </c>
      <c r="N3898" t="s">
        <v>10635</v>
      </c>
      <c r="O3898" t="s">
        <v>825</v>
      </c>
      <c r="P3898" t="s">
        <v>11969</v>
      </c>
      <c r="Q3898" t="s">
        <v>11969</v>
      </c>
      <c r="R3898" t="s">
        <v>744</v>
      </c>
      <c r="S3898" t="s">
        <v>795</v>
      </c>
      <c r="T3898" t="s">
        <v>16989</v>
      </c>
      <c r="U3898" t="s">
        <v>965</v>
      </c>
      <c r="V3898" t="s">
        <v>10638</v>
      </c>
      <c r="W3898" t="s">
        <v>970</v>
      </c>
      <c r="X3898" t="s">
        <v>16991</v>
      </c>
    </row>
    <row r="3899" spans="2:24" ht="11" outlineLevel="1" x14ac:dyDescent="0.15">
      <c r="B3899" t="s">
        <v>2903</v>
      </c>
      <c r="C3899" t="s">
        <v>2904</v>
      </c>
      <c r="E3899" t="s">
        <v>10664</v>
      </c>
      <c r="F3899" t="s">
        <v>2850</v>
      </c>
      <c r="G3899" t="s">
        <v>2851</v>
      </c>
      <c r="H3899" s="17">
        <v>43980</v>
      </c>
      <c r="I3899" s="15">
        <v>2020</v>
      </c>
      <c r="J3899" t="s">
        <v>10634</v>
      </c>
      <c r="K3899" s="5">
        <v>60184</v>
      </c>
      <c r="L3899" t="s">
        <v>967</v>
      </c>
      <c r="M3899" t="s">
        <v>1141</v>
      </c>
      <c r="N3899" t="s">
        <v>10635</v>
      </c>
      <c r="O3899" t="s">
        <v>825</v>
      </c>
      <c r="P3899" t="s">
        <v>11969</v>
      </c>
      <c r="Q3899" t="s">
        <v>11969</v>
      </c>
      <c r="R3899" t="s">
        <v>744</v>
      </c>
      <c r="S3899" t="s">
        <v>795</v>
      </c>
      <c r="T3899" t="s">
        <v>16992</v>
      </c>
      <c r="U3899" t="s">
        <v>965</v>
      </c>
      <c r="V3899" t="s">
        <v>10638</v>
      </c>
      <c r="W3899" t="s">
        <v>970</v>
      </c>
      <c r="X3899" t="s">
        <v>16993</v>
      </c>
    </row>
    <row r="3900" spans="2:24" ht="11" outlineLevel="1" x14ac:dyDescent="0.15">
      <c r="B3900" t="s">
        <v>2903</v>
      </c>
      <c r="C3900" t="s">
        <v>2904</v>
      </c>
      <c r="E3900" t="s">
        <v>10643</v>
      </c>
      <c r="F3900" t="s">
        <v>2850</v>
      </c>
      <c r="G3900" t="s">
        <v>2851</v>
      </c>
      <c r="H3900" s="17">
        <v>44007</v>
      </c>
      <c r="I3900" s="15">
        <v>2020</v>
      </c>
      <c r="J3900" t="s">
        <v>10634</v>
      </c>
      <c r="K3900" s="5">
        <v>18846</v>
      </c>
      <c r="L3900" t="s">
        <v>967</v>
      </c>
      <c r="M3900" t="s">
        <v>1141</v>
      </c>
      <c r="N3900" t="s">
        <v>10635</v>
      </c>
      <c r="O3900" t="s">
        <v>825</v>
      </c>
      <c r="P3900" t="s">
        <v>11969</v>
      </c>
      <c r="R3900" t="s">
        <v>744</v>
      </c>
      <c r="S3900" t="s">
        <v>795</v>
      </c>
      <c r="T3900" t="s">
        <v>16989</v>
      </c>
      <c r="U3900" t="s">
        <v>965</v>
      </c>
      <c r="V3900" t="s">
        <v>10638</v>
      </c>
      <c r="W3900" t="s">
        <v>970</v>
      </c>
      <c r="X3900" t="s">
        <v>16994</v>
      </c>
    </row>
    <row r="3901" spans="2:24" ht="11" outlineLevel="1" x14ac:dyDescent="0.15">
      <c r="B3901" t="s">
        <v>2906</v>
      </c>
      <c r="C3901" t="s">
        <v>2109</v>
      </c>
      <c r="D3901" t="s">
        <v>200</v>
      </c>
      <c r="E3901" t="s">
        <v>10649</v>
      </c>
      <c r="F3901" t="s">
        <v>609</v>
      </c>
      <c r="G3901" t="s">
        <v>1547</v>
      </c>
      <c r="H3901" s="17">
        <v>42942</v>
      </c>
      <c r="I3901" s="15">
        <v>2017</v>
      </c>
      <c r="J3901" t="s">
        <v>10634</v>
      </c>
      <c r="K3901" s="5">
        <v>339697.68</v>
      </c>
      <c r="L3901" t="s">
        <v>967</v>
      </c>
      <c r="M3901" t="s">
        <v>985</v>
      </c>
      <c r="N3901" t="s">
        <v>10635</v>
      </c>
      <c r="O3901" t="s">
        <v>796</v>
      </c>
      <c r="P3901" t="s">
        <v>10671</v>
      </c>
      <c r="Q3901" t="s">
        <v>10685</v>
      </c>
      <c r="R3901" t="s">
        <v>737</v>
      </c>
      <c r="S3901" t="s">
        <v>803</v>
      </c>
      <c r="T3901" t="s">
        <v>16995</v>
      </c>
      <c r="U3901" t="s">
        <v>965</v>
      </c>
      <c r="V3901" t="s">
        <v>10638</v>
      </c>
      <c r="W3901" t="s">
        <v>970</v>
      </c>
      <c r="X3901" t="s">
        <v>16996</v>
      </c>
    </row>
    <row r="3902" spans="2:24" ht="11" outlineLevel="1" x14ac:dyDescent="0.15">
      <c r="B3902" t="s">
        <v>2906</v>
      </c>
      <c r="C3902" t="s">
        <v>2109</v>
      </c>
      <c r="D3902" t="s">
        <v>200</v>
      </c>
      <c r="E3902" t="s">
        <v>10989</v>
      </c>
      <c r="F3902" t="s">
        <v>609</v>
      </c>
      <c r="G3902" t="s">
        <v>1547</v>
      </c>
      <c r="H3902" s="17">
        <v>42964</v>
      </c>
      <c r="I3902" s="15">
        <v>2017</v>
      </c>
      <c r="J3902" t="s">
        <v>10634</v>
      </c>
      <c r="K3902" s="5">
        <v>0</v>
      </c>
      <c r="L3902" t="s">
        <v>967</v>
      </c>
      <c r="M3902" t="s">
        <v>985</v>
      </c>
      <c r="N3902" t="s">
        <v>10635</v>
      </c>
      <c r="O3902" t="s">
        <v>796</v>
      </c>
      <c r="P3902" t="s">
        <v>10671</v>
      </c>
      <c r="Q3902" t="s">
        <v>10685</v>
      </c>
      <c r="R3902" t="s">
        <v>737</v>
      </c>
      <c r="S3902" t="s">
        <v>803</v>
      </c>
      <c r="T3902" t="s">
        <v>16997</v>
      </c>
      <c r="U3902" t="s">
        <v>965</v>
      </c>
      <c r="V3902" t="s">
        <v>10638</v>
      </c>
      <c r="W3902" t="s">
        <v>970</v>
      </c>
      <c r="X3902" t="s">
        <v>16998</v>
      </c>
    </row>
    <row r="3903" spans="2:24" ht="11" outlineLevel="1" x14ac:dyDescent="0.15">
      <c r="B3903" t="s">
        <v>2906</v>
      </c>
      <c r="C3903" t="s">
        <v>2109</v>
      </c>
      <c r="D3903" t="s">
        <v>200</v>
      </c>
      <c r="E3903" t="s">
        <v>10950</v>
      </c>
      <c r="F3903" t="s">
        <v>609</v>
      </c>
      <c r="G3903" t="s">
        <v>1547</v>
      </c>
      <c r="H3903" s="17">
        <v>43002</v>
      </c>
      <c r="I3903" s="15">
        <v>2017</v>
      </c>
      <c r="J3903" t="s">
        <v>10634</v>
      </c>
      <c r="K3903" s="5">
        <v>141540.70000000001</v>
      </c>
      <c r="L3903" t="s">
        <v>967</v>
      </c>
      <c r="M3903" t="s">
        <v>985</v>
      </c>
      <c r="N3903" t="s">
        <v>10635</v>
      </c>
      <c r="O3903" t="s">
        <v>796</v>
      </c>
      <c r="P3903" t="s">
        <v>10671</v>
      </c>
      <c r="Q3903" t="s">
        <v>10685</v>
      </c>
      <c r="R3903" t="s">
        <v>737</v>
      </c>
      <c r="S3903" t="s">
        <v>803</v>
      </c>
      <c r="T3903" t="s">
        <v>16999</v>
      </c>
      <c r="U3903" t="s">
        <v>965</v>
      </c>
      <c r="V3903" t="s">
        <v>10638</v>
      </c>
      <c r="W3903" t="s">
        <v>970</v>
      </c>
      <c r="X3903" t="s">
        <v>17000</v>
      </c>
    </row>
    <row r="3904" spans="2:24" ht="11" outlineLevel="1" x14ac:dyDescent="0.15">
      <c r="B3904" t="s">
        <v>2908</v>
      </c>
      <c r="C3904" t="s">
        <v>2909</v>
      </c>
      <c r="D3904" t="s">
        <v>310</v>
      </c>
      <c r="E3904" t="s">
        <v>10649</v>
      </c>
      <c r="F3904" t="s">
        <v>16818</v>
      </c>
      <c r="G3904" t="s">
        <v>2790</v>
      </c>
      <c r="H3904" s="17">
        <v>45044</v>
      </c>
      <c r="I3904" s="15">
        <v>2023</v>
      </c>
      <c r="J3904" t="s">
        <v>10634</v>
      </c>
      <c r="K3904" s="5">
        <v>320580.65999999997</v>
      </c>
      <c r="L3904" t="s">
        <v>967</v>
      </c>
      <c r="M3904" t="s">
        <v>1903</v>
      </c>
      <c r="N3904" t="s">
        <v>10635</v>
      </c>
      <c r="O3904" t="s">
        <v>825</v>
      </c>
      <c r="P3904" t="s">
        <v>13376</v>
      </c>
      <c r="R3904" t="s">
        <v>740</v>
      </c>
      <c r="S3904" t="s">
        <v>795</v>
      </c>
      <c r="T3904" t="s">
        <v>17001</v>
      </c>
      <c r="U3904" t="s">
        <v>965</v>
      </c>
      <c r="V3904" t="s">
        <v>10638</v>
      </c>
      <c r="W3904" t="s">
        <v>970</v>
      </c>
      <c r="X3904" t="s">
        <v>17002</v>
      </c>
    </row>
    <row r="3905" spans="2:24" ht="11" outlineLevel="1" x14ac:dyDescent="0.15">
      <c r="B3905" t="s">
        <v>2908</v>
      </c>
      <c r="C3905" t="s">
        <v>2909</v>
      </c>
      <c r="D3905" t="s">
        <v>310</v>
      </c>
      <c r="E3905" t="s">
        <v>10643</v>
      </c>
      <c r="F3905" t="s">
        <v>16818</v>
      </c>
      <c r="G3905" t="s">
        <v>2790</v>
      </c>
      <c r="H3905" s="17">
        <v>45464</v>
      </c>
      <c r="I3905" s="15">
        <v>2024</v>
      </c>
      <c r="J3905" t="s">
        <v>10634</v>
      </c>
      <c r="K3905" s="5">
        <v>0</v>
      </c>
      <c r="L3905" t="s">
        <v>967</v>
      </c>
      <c r="M3905" t="s">
        <v>1903</v>
      </c>
      <c r="N3905" t="s">
        <v>10635</v>
      </c>
      <c r="O3905" t="s">
        <v>825</v>
      </c>
      <c r="P3905" t="s">
        <v>13376</v>
      </c>
      <c r="Q3905" t="s">
        <v>11435</v>
      </c>
      <c r="R3905" t="s">
        <v>740</v>
      </c>
      <c r="S3905" t="s">
        <v>795</v>
      </c>
      <c r="T3905" t="s">
        <v>17001</v>
      </c>
      <c r="U3905" t="s">
        <v>965</v>
      </c>
      <c r="V3905" t="s">
        <v>10638</v>
      </c>
      <c r="W3905" t="s">
        <v>970</v>
      </c>
      <c r="X3905" t="s">
        <v>17003</v>
      </c>
    </row>
    <row r="3906" spans="2:24" ht="11" outlineLevel="1" x14ac:dyDescent="0.15">
      <c r="B3906" t="s">
        <v>2908</v>
      </c>
      <c r="C3906" t="s">
        <v>2909</v>
      </c>
      <c r="D3906" t="s">
        <v>310</v>
      </c>
      <c r="E3906" t="s">
        <v>10664</v>
      </c>
      <c r="F3906" t="s">
        <v>16818</v>
      </c>
      <c r="G3906" t="s">
        <v>2790</v>
      </c>
      <c r="H3906" s="17">
        <v>45134</v>
      </c>
      <c r="I3906" s="15">
        <v>2023</v>
      </c>
      <c r="J3906" t="s">
        <v>10634</v>
      </c>
      <c r="K3906" s="5">
        <v>0</v>
      </c>
      <c r="L3906" t="s">
        <v>967</v>
      </c>
      <c r="M3906" t="s">
        <v>1903</v>
      </c>
      <c r="N3906" t="s">
        <v>10635</v>
      </c>
      <c r="O3906" t="s">
        <v>825</v>
      </c>
      <c r="P3906" t="s">
        <v>13376</v>
      </c>
      <c r="Q3906" t="s">
        <v>11435</v>
      </c>
      <c r="R3906" t="s">
        <v>740</v>
      </c>
      <c r="S3906" t="s">
        <v>795</v>
      </c>
      <c r="T3906" t="s">
        <v>17001</v>
      </c>
      <c r="U3906" t="s">
        <v>965</v>
      </c>
      <c r="V3906" t="s">
        <v>10638</v>
      </c>
      <c r="W3906" t="s">
        <v>970</v>
      </c>
      <c r="X3906" t="s">
        <v>17004</v>
      </c>
    </row>
    <row r="3907" spans="2:24" ht="11" outlineLevel="1" x14ac:dyDescent="0.15">
      <c r="B3907" t="s">
        <v>2908</v>
      </c>
      <c r="C3907" t="s">
        <v>2909</v>
      </c>
      <c r="D3907" t="s">
        <v>310</v>
      </c>
      <c r="E3907" t="s">
        <v>10632</v>
      </c>
      <c r="F3907" t="s">
        <v>16818</v>
      </c>
      <c r="G3907" t="s">
        <v>2790</v>
      </c>
      <c r="H3907" s="17">
        <v>45484</v>
      </c>
      <c r="I3907" s="15">
        <v>2024</v>
      </c>
      <c r="J3907" t="s">
        <v>10634</v>
      </c>
      <c r="K3907" s="5">
        <v>94771.04</v>
      </c>
      <c r="L3907" t="s">
        <v>967</v>
      </c>
      <c r="M3907" t="s">
        <v>1903</v>
      </c>
      <c r="N3907" t="s">
        <v>10635</v>
      </c>
      <c r="O3907" t="s">
        <v>825</v>
      </c>
      <c r="P3907" t="s">
        <v>13376</v>
      </c>
      <c r="Q3907" t="s">
        <v>11435</v>
      </c>
      <c r="R3907" t="s">
        <v>740</v>
      </c>
      <c r="S3907" t="s">
        <v>795</v>
      </c>
      <c r="T3907" t="s">
        <v>17001</v>
      </c>
      <c r="U3907" t="s">
        <v>965</v>
      </c>
      <c r="V3907" t="s">
        <v>10638</v>
      </c>
      <c r="W3907" t="s">
        <v>970</v>
      </c>
      <c r="X3907" t="s">
        <v>17005</v>
      </c>
    </row>
    <row r="3908" spans="2:24" ht="11" outlineLevel="1" x14ac:dyDescent="0.15">
      <c r="B3908" t="s">
        <v>2908</v>
      </c>
      <c r="C3908" t="s">
        <v>2909</v>
      </c>
      <c r="D3908" t="s">
        <v>310</v>
      </c>
      <c r="E3908" t="s">
        <v>10652</v>
      </c>
      <c r="F3908" t="s">
        <v>16818</v>
      </c>
      <c r="G3908" t="s">
        <v>2790</v>
      </c>
      <c r="H3908" s="17">
        <v>45089</v>
      </c>
      <c r="I3908" s="15">
        <v>2023</v>
      </c>
      <c r="J3908" t="s">
        <v>10634</v>
      </c>
      <c r="K3908" s="5">
        <v>65400</v>
      </c>
      <c r="L3908" t="s">
        <v>967</v>
      </c>
      <c r="M3908" t="s">
        <v>1903</v>
      </c>
      <c r="N3908" t="s">
        <v>10635</v>
      </c>
      <c r="O3908" t="s">
        <v>825</v>
      </c>
      <c r="P3908" t="s">
        <v>13376</v>
      </c>
      <c r="Q3908" t="s">
        <v>11435</v>
      </c>
      <c r="R3908" t="s">
        <v>740</v>
      </c>
      <c r="S3908" t="s">
        <v>795</v>
      </c>
      <c r="T3908" t="s">
        <v>17001</v>
      </c>
      <c r="U3908" t="s">
        <v>965</v>
      </c>
      <c r="V3908" t="s">
        <v>10638</v>
      </c>
      <c r="W3908" t="s">
        <v>970</v>
      </c>
      <c r="X3908" t="s">
        <v>17006</v>
      </c>
    </row>
    <row r="3909" spans="2:24" ht="11" outlineLevel="1" x14ac:dyDescent="0.15">
      <c r="B3909" t="s">
        <v>2911</v>
      </c>
      <c r="C3909" t="s">
        <v>2912</v>
      </c>
      <c r="E3909" t="s">
        <v>10649</v>
      </c>
      <c r="F3909" t="s">
        <v>2913</v>
      </c>
      <c r="G3909" t="s">
        <v>2914</v>
      </c>
      <c r="H3909" s="17">
        <v>44001</v>
      </c>
      <c r="I3909" s="15">
        <v>2020</v>
      </c>
      <c r="J3909" t="s">
        <v>10634</v>
      </c>
      <c r="K3909" s="5">
        <v>480000</v>
      </c>
      <c r="L3909" t="s">
        <v>967</v>
      </c>
      <c r="M3909" t="s">
        <v>956</v>
      </c>
      <c r="N3909" t="s">
        <v>10635</v>
      </c>
      <c r="O3909" t="s">
        <v>796</v>
      </c>
      <c r="P3909" t="s">
        <v>15980</v>
      </c>
      <c r="R3909" t="s">
        <v>737</v>
      </c>
      <c r="S3909" t="s">
        <v>803</v>
      </c>
      <c r="T3909" t="s">
        <v>17007</v>
      </c>
      <c r="U3909" t="s">
        <v>965</v>
      </c>
      <c r="V3909" t="s">
        <v>10638</v>
      </c>
      <c r="W3909" t="s">
        <v>970</v>
      </c>
      <c r="X3909" t="s">
        <v>17008</v>
      </c>
    </row>
    <row r="3910" spans="2:24" ht="11" outlineLevel="1" x14ac:dyDescent="0.15">
      <c r="B3910" t="s">
        <v>2911</v>
      </c>
      <c r="C3910" t="s">
        <v>2912</v>
      </c>
      <c r="E3910" t="s">
        <v>10652</v>
      </c>
      <c r="F3910" t="s">
        <v>2913</v>
      </c>
      <c r="G3910" t="s">
        <v>2914</v>
      </c>
      <c r="H3910" s="17">
        <v>44168</v>
      </c>
      <c r="I3910" s="15">
        <v>2021</v>
      </c>
      <c r="J3910" t="s">
        <v>10634</v>
      </c>
      <c r="K3910" s="5">
        <v>0</v>
      </c>
      <c r="L3910" t="s">
        <v>967</v>
      </c>
      <c r="M3910" t="s">
        <v>956</v>
      </c>
      <c r="N3910" t="s">
        <v>10635</v>
      </c>
      <c r="O3910" t="s">
        <v>796</v>
      </c>
      <c r="P3910" t="s">
        <v>15980</v>
      </c>
      <c r="R3910" t="s">
        <v>737</v>
      </c>
      <c r="S3910" t="s">
        <v>803</v>
      </c>
      <c r="T3910" t="s">
        <v>17009</v>
      </c>
      <c r="U3910" t="s">
        <v>965</v>
      </c>
      <c r="V3910" t="s">
        <v>10638</v>
      </c>
      <c r="W3910" t="s">
        <v>970</v>
      </c>
      <c r="X3910" t="s">
        <v>17010</v>
      </c>
    </row>
    <row r="3911" spans="2:24" ht="11" outlineLevel="1" x14ac:dyDescent="0.15">
      <c r="B3911" t="s">
        <v>2911</v>
      </c>
      <c r="C3911" t="s">
        <v>2912</v>
      </c>
      <c r="E3911" t="s">
        <v>10664</v>
      </c>
      <c r="F3911" t="s">
        <v>2913</v>
      </c>
      <c r="G3911" t="s">
        <v>2914</v>
      </c>
      <c r="H3911" s="17">
        <v>44229</v>
      </c>
      <c r="I3911" s="15">
        <v>2021</v>
      </c>
      <c r="J3911" t="s">
        <v>10634</v>
      </c>
      <c r="K3911" s="5">
        <v>0</v>
      </c>
      <c r="L3911" t="s">
        <v>967</v>
      </c>
      <c r="M3911" t="s">
        <v>956</v>
      </c>
      <c r="N3911" t="s">
        <v>10635</v>
      </c>
      <c r="O3911" t="s">
        <v>796</v>
      </c>
      <c r="P3911" t="s">
        <v>15980</v>
      </c>
      <c r="R3911" t="s">
        <v>737</v>
      </c>
      <c r="S3911" t="s">
        <v>803</v>
      </c>
      <c r="T3911" t="s">
        <v>17011</v>
      </c>
      <c r="U3911" t="s">
        <v>965</v>
      </c>
      <c r="V3911" t="s">
        <v>10638</v>
      </c>
      <c r="W3911" t="s">
        <v>970</v>
      </c>
      <c r="X3911" t="s">
        <v>17012</v>
      </c>
    </row>
    <row r="3912" spans="2:24" ht="11" outlineLevel="1" x14ac:dyDescent="0.15">
      <c r="B3912" t="s">
        <v>2916</v>
      </c>
      <c r="C3912" t="s">
        <v>2917</v>
      </c>
      <c r="E3912" t="s">
        <v>10649</v>
      </c>
      <c r="F3912" t="s">
        <v>624</v>
      </c>
      <c r="G3912" t="s">
        <v>2918</v>
      </c>
      <c r="H3912" s="17">
        <v>44265</v>
      </c>
      <c r="I3912" s="15">
        <v>2021</v>
      </c>
      <c r="J3912" t="s">
        <v>10634</v>
      </c>
      <c r="K3912" s="5">
        <v>288475</v>
      </c>
      <c r="L3912" t="s">
        <v>967</v>
      </c>
      <c r="M3912" t="s">
        <v>1141</v>
      </c>
      <c r="N3912" t="s">
        <v>10635</v>
      </c>
      <c r="O3912" t="s">
        <v>825</v>
      </c>
      <c r="P3912" t="s">
        <v>11969</v>
      </c>
      <c r="R3912" t="s">
        <v>738</v>
      </c>
      <c r="S3912" t="s">
        <v>803</v>
      </c>
      <c r="T3912" t="s">
        <v>17013</v>
      </c>
      <c r="U3912" t="s">
        <v>965</v>
      </c>
      <c r="V3912" t="s">
        <v>10638</v>
      </c>
      <c r="W3912" t="s">
        <v>970</v>
      </c>
      <c r="X3912" t="s">
        <v>17014</v>
      </c>
    </row>
    <row r="3913" spans="2:24" ht="11" outlineLevel="1" x14ac:dyDescent="0.15">
      <c r="B3913" t="s">
        <v>2916</v>
      </c>
      <c r="C3913" t="s">
        <v>2917</v>
      </c>
      <c r="E3913" t="s">
        <v>10652</v>
      </c>
      <c r="F3913" t="s">
        <v>624</v>
      </c>
      <c r="G3913" t="s">
        <v>2918</v>
      </c>
      <c r="H3913" s="17">
        <v>44669</v>
      </c>
      <c r="I3913" s="15">
        <v>2022</v>
      </c>
      <c r="J3913" t="s">
        <v>10634</v>
      </c>
      <c r="K3913" s="5">
        <v>143776.24</v>
      </c>
      <c r="L3913" t="s">
        <v>967</v>
      </c>
      <c r="M3913" t="s">
        <v>1141</v>
      </c>
      <c r="N3913" t="s">
        <v>10635</v>
      </c>
      <c r="O3913" t="s">
        <v>825</v>
      </c>
      <c r="P3913" t="s">
        <v>11969</v>
      </c>
      <c r="R3913" t="s">
        <v>738</v>
      </c>
      <c r="S3913" t="s">
        <v>803</v>
      </c>
      <c r="T3913" t="s">
        <v>17013</v>
      </c>
      <c r="U3913" t="s">
        <v>965</v>
      </c>
      <c r="V3913" t="s">
        <v>10638</v>
      </c>
      <c r="W3913" t="s">
        <v>970</v>
      </c>
      <c r="X3913" t="s">
        <v>17015</v>
      </c>
    </row>
    <row r="3914" spans="2:24" ht="11" outlineLevel="1" x14ac:dyDescent="0.15">
      <c r="B3914" t="s">
        <v>2916</v>
      </c>
      <c r="C3914" t="s">
        <v>2917</v>
      </c>
      <c r="E3914" t="s">
        <v>10643</v>
      </c>
      <c r="F3914" t="s">
        <v>624</v>
      </c>
      <c r="G3914" t="s">
        <v>2918</v>
      </c>
      <c r="H3914" s="17">
        <v>44757</v>
      </c>
      <c r="I3914" s="15">
        <v>2022</v>
      </c>
      <c r="J3914" t="s">
        <v>10634</v>
      </c>
      <c r="K3914" s="5">
        <v>45864.32</v>
      </c>
      <c r="L3914" t="s">
        <v>967</v>
      </c>
      <c r="M3914" t="s">
        <v>1141</v>
      </c>
      <c r="N3914" t="s">
        <v>10635</v>
      </c>
      <c r="O3914" t="s">
        <v>825</v>
      </c>
      <c r="P3914" t="s">
        <v>11969</v>
      </c>
      <c r="R3914" t="s">
        <v>738</v>
      </c>
      <c r="S3914" t="s">
        <v>803</v>
      </c>
      <c r="T3914" t="s">
        <v>17013</v>
      </c>
      <c r="U3914" t="s">
        <v>965</v>
      </c>
      <c r="V3914" t="s">
        <v>10638</v>
      </c>
      <c r="W3914" t="s">
        <v>970</v>
      </c>
      <c r="X3914" t="s">
        <v>17016</v>
      </c>
    </row>
    <row r="3915" spans="2:24" ht="11" outlineLevel="1" x14ac:dyDescent="0.15">
      <c r="B3915" t="s">
        <v>2916</v>
      </c>
      <c r="C3915" t="s">
        <v>2917</v>
      </c>
      <c r="E3915" t="s">
        <v>10664</v>
      </c>
      <c r="F3915" t="s">
        <v>624</v>
      </c>
      <c r="G3915" t="s">
        <v>2918</v>
      </c>
      <c r="H3915" s="17">
        <v>44686</v>
      </c>
      <c r="I3915" s="15">
        <v>2022</v>
      </c>
      <c r="J3915" t="s">
        <v>10634</v>
      </c>
      <c r="K3915" s="5">
        <v>0</v>
      </c>
      <c r="L3915" t="s">
        <v>967</v>
      </c>
      <c r="M3915" t="s">
        <v>1141</v>
      </c>
      <c r="N3915" t="s">
        <v>10635</v>
      </c>
      <c r="O3915" t="s">
        <v>825</v>
      </c>
      <c r="P3915" t="s">
        <v>11969</v>
      </c>
      <c r="R3915" t="s">
        <v>738</v>
      </c>
      <c r="S3915" t="s">
        <v>803</v>
      </c>
      <c r="T3915" t="s">
        <v>17013</v>
      </c>
      <c r="U3915" t="s">
        <v>965</v>
      </c>
      <c r="V3915" t="s">
        <v>10638</v>
      </c>
      <c r="W3915" t="s">
        <v>970</v>
      </c>
      <c r="X3915" t="s">
        <v>17017</v>
      </c>
    </row>
    <row r="3916" spans="2:24" ht="11" outlineLevel="1" x14ac:dyDescent="0.15">
      <c r="B3916" t="s">
        <v>2920</v>
      </c>
      <c r="C3916" t="s">
        <v>2921</v>
      </c>
      <c r="D3916" t="s">
        <v>251</v>
      </c>
      <c r="E3916" t="s">
        <v>10664</v>
      </c>
      <c r="F3916" t="s">
        <v>14804</v>
      </c>
      <c r="G3916" t="s">
        <v>1904</v>
      </c>
      <c r="H3916" s="17">
        <v>45100</v>
      </c>
      <c r="I3916" s="15">
        <v>2023</v>
      </c>
      <c r="J3916" t="s">
        <v>10634</v>
      </c>
      <c r="K3916" s="5">
        <v>150000</v>
      </c>
      <c r="L3916" t="s">
        <v>967</v>
      </c>
      <c r="M3916" t="s">
        <v>1903</v>
      </c>
      <c r="N3916" t="s">
        <v>10635</v>
      </c>
      <c r="O3916" t="s">
        <v>826</v>
      </c>
      <c r="P3916" t="s">
        <v>11475</v>
      </c>
      <c r="Q3916" t="s">
        <v>11435</v>
      </c>
      <c r="R3916" t="s">
        <v>740</v>
      </c>
      <c r="S3916" t="s">
        <v>795</v>
      </c>
      <c r="T3916" t="s">
        <v>17018</v>
      </c>
      <c r="U3916" t="s">
        <v>965</v>
      </c>
      <c r="V3916" t="s">
        <v>10638</v>
      </c>
      <c r="W3916" t="s">
        <v>970</v>
      </c>
      <c r="X3916" t="s">
        <v>17019</v>
      </c>
    </row>
    <row r="3917" spans="2:24" ht="11" outlineLevel="1" x14ac:dyDescent="0.15">
      <c r="B3917" t="s">
        <v>2920</v>
      </c>
      <c r="C3917" t="s">
        <v>2921</v>
      </c>
      <c r="D3917" t="s">
        <v>251</v>
      </c>
      <c r="E3917" t="s">
        <v>10643</v>
      </c>
      <c r="F3917" t="s">
        <v>14804</v>
      </c>
      <c r="G3917" t="s">
        <v>1904</v>
      </c>
      <c r="H3917" s="17">
        <v>45293</v>
      </c>
      <c r="I3917" s="15">
        <v>2024</v>
      </c>
      <c r="J3917" t="s">
        <v>10634</v>
      </c>
      <c r="K3917" s="5">
        <v>-45704.49</v>
      </c>
      <c r="L3917" t="s">
        <v>967</v>
      </c>
      <c r="M3917" t="s">
        <v>1903</v>
      </c>
      <c r="N3917" t="s">
        <v>10635</v>
      </c>
      <c r="O3917" t="s">
        <v>826</v>
      </c>
      <c r="P3917" t="s">
        <v>11475</v>
      </c>
      <c r="Q3917" t="s">
        <v>11435</v>
      </c>
      <c r="R3917" t="s">
        <v>740</v>
      </c>
      <c r="S3917" t="s">
        <v>795</v>
      </c>
      <c r="T3917" t="s">
        <v>17020</v>
      </c>
      <c r="U3917" t="s">
        <v>965</v>
      </c>
      <c r="V3917" t="s">
        <v>10638</v>
      </c>
      <c r="W3917" t="s">
        <v>970</v>
      </c>
      <c r="X3917" t="s">
        <v>17021</v>
      </c>
    </row>
    <row r="3918" spans="2:24" ht="11" outlineLevel="1" x14ac:dyDescent="0.15">
      <c r="B3918" t="s">
        <v>2920</v>
      </c>
      <c r="C3918" t="s">
        <v>2921</v>
      </c>
      <c r="D3918" t="s">
        <v>251</v>
      </c>
      <c r="E3918" t="s">
        <v>10649</v>
      </c>
      <c r="F3918" t="s">
        <v>14804</v>
      </c>
      <c r="G3918" t="s">
        <v>1904</v>
      </c>
      <c r="H3918" s="17">
        <v>44931</v>
      </c>
      <c r="I3918" s="15">
        <v>2023</v>
      </c>
      <c r="J3918" t="s">
        <v>10634</v>
      </c>
      <c r="K3918" s="5">
        <v>240000</v>
      </c>
      <c r="L3918" t="s">
        <v>967</v>
      </c>
      <c r="M3918" t="s">
        <v>1903</v>
      </c>
      <c r="N3918" t="s">
        <v>10635</v>
      </c>
      <c r="O3918" t="s">
        <v>826</v>
      </c>
      <c r="P3918" t="s">
        <v>11475</v>
      </c>
      <c r="R3918" t="s">
        <v>740</v>
      </c>
      <c r="S3918" t="s">
        <v>795</v>
      </c>
      <c r="T3918" t="s">
        <v>17022</v>
      </c>
      <c r="U3918" t="s">
        <v>965</v>
      </c>
      <c r="V3918" t="s">
        <v>10638</v>
      </c>
      <c r="W3918" t="s">
        <v>970</v>
      </c>
      <c r="X3918" t="s">
        <v>17023</v>
      </c>
    </row>
    <row r="3919" spans="2:24" ht="11" outlineLevel="1" x14ac:dyDescent="0.15">
      <c r="B3919" t="s">
        <v>2920</v>
      </c>
      <c r="C3919" t="s">
        <v>2921</v>
      </c>
      <c r="D3919" t="s">
        <v>251</v>
      </c>
      <c r="E3919" t="s">
        <v>10652</v>
      </c>
      <c r="F3919" t="s">
        <v>14804</v>
      </c>
      <c r="G3919" t="s">
        <v>1904</v>
      </c>
      <c r="H3919" s="17">
        <v>45006</v>
      </c>
      <c r="I3919" s="15">
        <v>2023</v>
      </c>
      <c r="J3919" t="s">
        <v>10634</v>
      </c>
      <c r="K3919" s="5">
        <v>132604.4</v>
      </c>
      <c r="L3919" t="s">
        <v>967</v>
      </c>
      <c r="M3919" t="s">
        <v>1903</v>
      </c>
      <c r="N3919" t="s">
        <v>10635</v>
      </c>
      <c r="O3919" t="s">
        <v>826</v>
      </c>
      <c r="P3919" t="s">
        <v>11475</v>
      </c>
      <c r="R3919" t="s">
        <v>740</v>
      </c>
      <c r="S3919" t="s">
        <v>795</v>
      </c>
      <c r="T3919" t="s">
        <v>17020</v>
      </c>
      <c r="U3919" t="s">
        <v>965</v>
      </c>
      <c r="V3919" t="s">
        <v>10638</v>
      </c>
      <c r="W3919" t="s">
        <v>970</v>
      </c>
      <c r="X3919" t="s">
        <v>17024</v>
      </c>
    </row>
    <row r="3920" spans="2:24" ht="11" outlineLevel="1" x14ac:dyDescent="0.15">
      <c r="B3920" t="s">
        <v>2923</v>
      </c>
      <c r="C3920" t="s">
        <v>2924</v>
      </c>
      <c r="D3920" t="s">
        <v>290</v>
      </c>
      <c r="E3920" t="s">
        <v>10989</v>
      </c>
      <c r="F3920" t="s">
        <v>608</v>
      </c>
      <c r="G3920" t="s">
        <v>1184</v>
      </c>
      <c r="H3920" s="17">
        <v>42677</v>
      </c>
      <c r="I3920" s="15">
        <v>2017</v>
      </c>
      <c r="J3920" t="s">
        <v>10634</v>
      </c>
      <c r="K3920" s="5">
        <v>-448335.07</v>
      </c>
      <c r="L3920" t="s">
        <v>967</v>
      </c>
      <c r="M3920" t="s">
        <v>985</v>
      </c>
      <c r="N3920" t="s">
        <v>10635</v>
      </c>
      <c r="O3920" t="s">
        <v>796</v>
      </c>
      <c r="P3920" t="s">
        <v>11969</v>
      </c>
      <c r="Q3920" t="s">
        <v>11969</v>
      </c>
      <c r="R3920" t="s">
        <v>744</v>
      </c>
      <c r="S3920" t="s">
        <v>795</v>
      </c>
      <c r="T3920" t="s">
        <v>17025</v>
      </c>
      <c r="U3920" t="s">
        <v>965</v>
      </c>
      <c r="V3920" t="s">
        <v>10638</v>
      </c>
      <c r="W3920" t="s">
        <v>970</v>
      </c>
      <c r="X3920" t="s">
        <v>17026</v>
      </c>
    </row>
    <row r="3921" spans="2:24" ht="11" outlineLevel="1" x14ac:dyDescent="0.15">
      <c r="B3921" t="s">
        <v>2926</v>
      </c>
      <c r="C3921" t="s">
        <v>867</v>
      </c>
      <c r="E3921" t="s">
        <v>10652</v>
      </c>
      <c r="F3921" t="s">
        <v>682</v>
      </c>
      <c r="G3921" t="s">
        <v>1729</v>
      </c>
      <c r="H3921" s="17">
        <v>44944</v>
      </c>
      <c r="I3921" s="15">
        <v>2023</v>
      </c>
      <c r="J3921" t="s">
        <v>10634</v>
      </c>
      <c r="K3921" s="5">
        <v>0</v>
      </c>
      <c r="L3921" t="s">
        <v>967</v>
      </c>
      <c r="M3921" t="s">
        <v>1141</v>
      </c>
      <c r="N3921" t="s">
        <v>10635</v>
      </c>
      <c r="O3921" t="s">
        <v>825</v>
      </c>
      <c r="P3921" t="s">
        <v>12376</v>
      </c>
      <c r="R3921" t="s">
        <v>740</v>
      </c>
      <c r="S3921" t="s">
        <v>795</v>
      </c>
      <c r="T3921" t="s">
        <v>17027</v>
      </c>
      <c r="U3921" t="s">
        <v>965</v>
      </c>
      <c r="V3921" t="s">
        <v>10638</v>
      </c>
      <c r="W3921" t="s">
        <v>970</v>
      </c>
      <c r="X3921" t="s">
        <v>17028</v>
      </c>
    </row>
    <row r="3922" spans="2:24" ht="11" outlineLevel="1" x14ac:dyDescent="0.15">
      <c r="B3922" t="s">
        <v>2926</v>
      </c>
      <c r="C3922" t="s">
        <v>867</v>
      </c>
      <c r="E3922" t="s">
        <v>10643</v>
      </c>
      <c r="F3922" t="s">
        <v>682</v>
      </c>
      <c r="G3922" t="s">
        <v>1729</v>
      </c>
      <c r="H3922" s="17">
        <v>45027</v>
      </c>
      <c r="I3922" s="15">
        <v>2023</v>
      </c>
      <c r="J3922" t="s">
        <v>10634</v>
      </c>
      <c r="K3922" s="5">
        <v>95553</v>
      </c>
      <c r="L3922" t="s">
        <v>967</v>
      </c>
      <c r="M3922" t="s">
        <v>1141</v>
      </c>
      <c r="N3922" t="s">
        <v>10635</v>
      </c>
      <c r="O3922" t="s">
        <v>825</v>
      </c>
      <c r="P3922" t="s">
        <v>12376</v>
      </c>
      <c r="R3922" t="s">
        <v>740</v>
      </c>
      <c r="S3922" t="s">
        <v>795</v>
      </c>
      <c r="T3922" t="s">
        <v>17029</v>
      </c>
      <c r="U3922" t="s">
        <v>965</v>
      </c>
      <c r="V3922" t="s">
        <v>10638</v>
      </c>
      <c r="W3922" t="s">
        <v>970</v>
      </c>
      <c r="X3922" t="s">
        <v>17030</v>
      </c>
    </row>
    <row r="3923" spans="2:24" ht="11" outlineLevel="1" x14ac:dyDescent="0.15">
      <c r="B3923" t="s">
        <v>2926</v>
      </c>
      <c r="C3923" t="s">
        <v>867</v>
      </c>
      <c r="E3923" t="s">
        <v>10632</v>
      </c>
      <c r="F3923" t="s">
        <v>682</v>
      </c>
      <c r="G3923" t="s">
        <v>1729</v>
      </c>
      <c r="H3923" s="17">
        <v>45461</v>
      </c>
      <c r="I3923" s="15">
        <v>2024</v>
      </c>
      <c r="J3923" t="s">
        <v>10634</v>
      </c>
      <c r="K3923" s="5">
        <v>-28523.98</v>
      </c>
      <c r="L3923" t="s">
        <v>967</v>
      </c>
      <c r="M3923" t="s">
        <v>1141</v>
      </c>
      <c r="N3923" t="s">
        <v>10635</v>
      </c>
      <c r="O3923" t="s">
        <v>825</v>
      </c>
      <c r="P3923" t="s">
        <v>12376</v>
      </c>
      <c r="Q3923" t="s">
        <v>11435</v>
      </c>
      <c r="R3923" t="s">
        <v>740</v>
      </c>
      <c r="S3923" t="s">
        <v>795</v>
      </c>
      <c r="T3923" t="s">
        <v>17031</v>
      </c>
      <c r="U3923" t="s">
        <v>965</v>
      </c>
      <c r="V3923" t="s">
        <v>10638</v>
      </c>
      <c r="W3923" t="s">
        <v>970</v>
      </c>
      <c r="X3923" t="s">
        <v>17032</v>
      </c>
    </row>
    <row r="3924" spans="2:24" ht="11" outlineLevel="1" x14ac:dyDescent="0.15">
      <c r="B3924" t="s">
        <v>2926</v>
      </c>
      <c r="C3924" t="s">
        <v>867</v>
      </c>
      <c r="E3924" t="s">
        <v>10649</v>
      </c>
      <c r="F3924" t="s">
        <v>682</v>
      </c>
      <c r="G3924" t="s">
        <v>1729</v>
      </c>
      <c r="H3924" s="17">
        <v>44826</v>
      </c>
      <c r="I3924" s="15">
        <v>2022</v>
      </c>
      <c r="J3924" t="s">
        <v>10634</v>
      </c>
      <c r="K3924" s="5">
        <v>290529.09999999998</v>
      </c>
      <c r="L3924" t="s">
        <v>967</v>
      </c>
      <c r="M3924" t="s">
        <v>1141</v>
      </c>
      <c r="N3924" t="s">
        <v>10635</v>
      </c>
      <c r="O3924" t="s">
        <v>825</v>
      </c>
      <c r="P3924" t="s">
        <v>12376</v>
      </c>
      <c r="R3924" t="s">
        <v>740</v>
      </c>
      <c r="S3924" t="s">
        <v>795</v>
      </c>
      <c r="T3924" t="s">
        <v>17033</v>
      </c>
      <c r="U3924" t="s">
        <v>965</v>
      </c>
      <c r="V3924" t="s">
        <v>10638</v>
      </c>
      <c r="W3924" t="s">
        <v>970</v>
      </c>
      <c r="X3924" t="s">
        <v>17034</v>
      </c>
    </row>
    <row r="3925" spans="2:24" ht="11" outlineLevel="1" x14ac:dyDescent="0.15">
      <c r="B3925" t="s">
        <v>2926</v>
      </c>
      <c r="C3925" t="s">
        <v>867</v>
      </c>
      <c r="E3925" t="s">
        <v>10664</v>
      </c>
      <c r="F3925" t="s">
        <v>682</v>
      </c>
      <c r="G3925" t="s">
        <v>1729</v>
      </c>
      <c r="H3925" s="17">
        <v>44974</v>
      </c>
      <c r="I3925" s="15">
        <v>2023</v>
      </c>
      <c r="J3925" t="s">
        <v>10634</v>
      </c>
      <c r="K3925" s="5">
        <v>114120</v>
      </c>
      <c r="L3925" t="s">
        <v>967</v>
      </c>
      <c r="M3925" t="s">
        <v>1141</v>
      </c>
      <c r="N3925" t="s">
        <v>10635</v>
      </c>
      <c r="O3925" t="s">
        <v>825</v>
      </c>
      <c r="P3925" t="s">
        <v>12376</v>
      </c>
      <c r="R3925" t="s">
        <v>740</v>
      </c>
      <c r="S3925" t="s">
        <v>795</v>
      </c>
      <c r="T3925" t="s">
        <v>17035</v>
      </c>
      <c r="U3925" t="s">
        <v>965</v>
      </c>
      <c r="V3925" t="s">
        <v>10638</v>
      </c>
      <c r="W3925" t="s">
        <v>970</v>
      </c>
      <c r="X3925" t="s">
        <v>17036</v>
      </c>
    </row>
    <row r="3926" spans="2:24" ht="11" outlineLevel="1" x14ac:dyDescent="0.15">
      <c r="B3926" t="s">
        <v>2928</v>
      </c>
      <c r="C3926" t="s">
        <v>1322</v>
      </c>
      <c r="D3926" t="s">
        <v>209</v>
      </c>
      <c r="E3926" t="s">
        <v>10940</v>
      </c>
      <c r="F3926" t="s">
        <v>12674</v>
      </c>
      <c r="G3926" t="s">
        <v>1299</v>
      </c>
      <c r="H3926" s="17">
        <v>42226</v>
      </c>
      <c r="I3926" s="15">
        <v>2015</v>
      </c>
      <c r="J3926" t="s">
        <v>10634</v>
      </c>
      <c r="K3926" s="5">
        <v>-15405.58</v>
      </c>
      <c r="L3926" t="s">
        <v>967</v>
      </c>
      <c r="M3926" t="s">
        <v>985</v>
      </c>
      <c r="N3926" t="s">
        <v>10635</v>
      </c>
      <c r="O3926" t="s">
        <v>818</v>
      </c>
      <c r="P3926" t="s">
        <v>11052</v>
      </c>
      <c r="Q3926" t="s">
        <v>10671</v>
      </c>
      <c r="R3926" t="s">
        <v>739</v>
      </c>
      <c r="S3926" t="s">
        <v>795</v>
      </c>
      <c r="T3926" t="s">
        <v>17037</v>
      </c>
      <c r="U3926" t="s">
        <v>965</v>
      </c>
      <c r="V3926" t="s">
        <v>10638</v>
      </c>
      <c r="W3926" t="s">
        <v>970</v>
      </c>
      <c r="X3926" t="s">
        <v>17038</v>
      </c>
    </row>
    <row r="3927" spans="2:24" ht="11" outlineLevel="1" x14ac:dyDescent="0.15">
      <c r="B3927" t="s">
        <v>2928</v>
      </c>
      <c r="C3927" t="s">
        <v>1322</v>
      </c>
      <c r="D3927" t="s">
        <v>209</v>
      </c>
      <c r="E3927" t="s">
        <v>10649</v>
      </c>
      <c r="F3927" t="s">
        <v>12674</v>
      </c>
      <c r="G3927" t="s">
        <v>1299</v>
      </c>
      <c r="H3927" s="17">
        <v>42095</v>
      </c>
      <c r="I3927" s="15">
        <v>2015</v>
      </c>
      <c r="J3927" t="s">
        <v>10634</v>
      </c>
      <c r="K3927" s="5">
        <v>458179</v>
      </c>
      <c r="L3927" t="s">
        <v>967</v>
      </c>
      <c r="M3927" t="s">
        <v>985</v>
      </c>
      <c r="N3927" t="s">
        <v>10635</v>
      </c>
      <c r="O3927" t="s">
        <v>818</v>
      </c>
      <c r="P3927" t="s">
        <v>11052</v>
      </c>
      <c r="Q3927" t="s">
        <v>10671</v>
      </c>
      <c r="R3927" t="s">
        <v>739</v>
      </c>
      <c r="S3927" t="s">
        <v>795</v>
      </c>
      <c r="T3927" t="s">
        <v>17039</v>
      </c>
      <c r="U3927" t="s">
        <v>965</v>
      </c>
      <c r="V3927" t="s">
        <v>10638</v>
      </c>
      <c r="W3927" t="s">
        <v>970</v>
      </c>
      <c r="X3927" t="s">
        <v>17040</v>
      </c>
    </row>
    <row r="3928" spans="2:24" ht="11" outlineLevel="1" x14ac:dyDescent="0.15">
      <c r="B3928" t="s">
        <v>2928</v>
      </c>
      <c r="C3928" t="s">
        <v>1322</v>
      </c>
      <c r="D3928" t="s">
        <v>209</v>
      </c>
      <c r="E3928" t="s">
        <v>10986</v>
      </c>
      <c r="F3928" t="s">
        <v>12674</v>
      </c>
      <c r="G3928" t="s">
        <v>1299</v>
      </c>
      <c r="H3928" s="17">
        <v>42221</v>
      </c>
      <c r="I3928" s="15">
        <v>2015</v>
      </c>
      <c r="J3928" t="s">
        <v>10634</v>
      </c>
      <c r="K3928" s="5">
        <v>0</v>
      </c>
      <c r="L3928" t="s">
        <v>967</v>
      </c>
      <c r="M3928" t="s">
        <v>985</v>
      </c>
      <c r="N3928" t="s">
        <v>10635</v>
      </c>
      <c r="O3928" t="s">
        <v>818</v>
      </c>
      <c r="P3928" t="s">
        <v>11052</v>
      </c>
      <c r="Q3928" t="s">
        <v>10671</v>
      </c>
      <c r="R3928" t="s">
        <v>739</v>
      </c>
      <c r="S3928" t="s">
        <v>795</v>
      </c>
      <c r="T3928" t="s">
        <v>17037</v>
      </c>
      <c r="U3928" t="s">
        <v>965</v>
      </c>
      <c r="V3928" t="s">
        <v>10638</v>
      </c>
      <c r="W3928" t="s">
        <v>970</v>
      </c>
      <c r="X3928" t="s">
        <v>17041</v>
      </c>
    </row>
    <row r="3929" spans="2:24" ht="11" outlineLevel="1" x14ac:dyDescent="0.15">
      <c r="B3929" t="s">
        <v>2928</v>
      </c>
      <c r="C3929" t="s">
        <v>1322</v>
      </c>
      <c r="D3929" t="s">
        <v>209</v>
      </c>
      <c r="E3929" t="s">
        <v>10905</v>
      </c>
      <c r="F3929" t="s">
        <v>12674</v>
      </c>
      <c r="G3929" t="s">
        <v>1299</v>
      </c>
      <c r="H3929" s="17">
        <v>42171</v>
      </c>
      <c r="I3929" s="15">
        <v>2015</v>
      </c>
      <c r="J3929" t="s">
        <v>10634</v>
      </c>
      <c r="K3929" s="5">
        <v>28304.02</v>
      </c>
      <c r="L3929" t="s">
        <v>967</v>
      </c>
      <c r="M3929" t="s">
        <v>985</v>
      </c>
      <c r="N3929" t="s">
        <v>10635</v>
      </c>
      <c r="O3929" t="s">
        <v>818</v>
      </c>
      <c r="P3929" t="s">
        <v>11052</v>
      </c>
      <c r="Q3929" t="s">
        <v>10671</v>
      </c>
      <c r="R3929" t="s">
        <v>739</v>
      </c>
      <c r="S3929" t="s">
        <v>795</v>
      </c>
      <c r="T3929" t="s">
        <v>17037</v>
      </c>
      <c r="U3929" t="s">
        <v>965</v>
      </c>
      <c r="V3929" t="s">
        <v>10638</v>
      </c>
      <c r="W3929" t="s">
        <v>970</v>
      </c>
      <c r="X3929" t="s">
        <v>17042</v>
      </c>
    </row>
    <row r="3930" spans="2:24" ht="11" outlineLevel="1" x14ac:dyDescent="0.15">
      <c r="B3930" t="s">
        <v>2928</v>
      </c>
      <c r="C3930" t="s">
        <v>1322</v>
      </c>
      <c r="D3930" t="s">
        <v>209</v>
      </c>
      <c r="E3930" t="s">
        <v>10932</v>
      </c>
      <c r="F3930" t="s">
        <v>12674</v>
      </c>
      <c r="G3930" t="s">
        <v>1299</v>
      </c>
      <c r="H3930" s="17">
        <v>42215</v>
      </c>
      <c r="I3930" s="15">
        <v>2015</v>
      </c>
      <c r="J3930" t="s">
        <v>10634</v>
      </c>
      <c r="K3930" s="5">
        <v>0</v>
      </c>
      <c r="L3930" t="s">
        <v>967</v>
      </c>
      <c r="M3930" t="s">
        <v>985</v>
      </c>
      <c r="N3930" t="s">
        <v>10635</v>
      </c>
      <c r="O3930" t="s">
        <v>818</v>
      </c>
      <c r="P3930" t="s">
        <v>11052</v>
      </c>
      <c r="Q3930" t="s">
        <v>10671</v>
      </c>
      <c r="R3930" t="s">
        <v>739</v>
      </c>
      <c r="S3930" t="s">
        <v>795</v>
      </c>
      <c r="T3930" t="s">
        <v>17037</v>
      </c>
      <c r="U3930" t="s">
        <v>965</v>
      </c>
      <c r="V3930" t="s">
        <v>10638</v>
      </c>
      <c r="W3930" t="s">
        <v>970</v>
      </c>
      <c r="X3930" t="s">
        <v>17043</v>
      </c>
    </row>
    <row r="3931" spans="2:24" ht="11" outlineLevel="1" x14ac:dyDescent="0.15">
      <c r="B3931" t="s">
        <v>2928</v>
      </c>
      <c r="C3931" t="s">
        <v>1322</v>
      </c>
      <c r="D3931" t="s">
        <v>209</v>
      </c>
      <c r="E3931" t="s">
        <v>10926</v>
      </c>
      <c r="F3931" t="s">
        <v>12674</v>
      </c>
      <c r="G3931" t="s">
        <v>1299</v>
      </c>
      <c r="H3931" s="17">
        <v>42160</v>
      </c>
      <c r="I3931" s="15">
        <v>2015</v>
      </c>
      <c r="J3931" t="s">
        <v>10634</v>
      </c>
      <c r="K3931" s="5">
        <v>0</v>
      </c>
      <c r="L3931" t="s">
        <v>967</v>
      </c>
      <c r="M3931" t="s">
        <v>985</v>
      </c>
      <c r="N3931" t="s">
        <v>10635</v>
      </c>
      <c r="O3931" t="s">
        <v>818</v>
      </c>
      <c r="P3931" t="s">
        <v>11052</v>
      </c>
      <c r="Q3931" t="s">
        <v>10671</v>
      </c>
      <c r="R3931" t="s">
        <v>739</v>
      </c>
      <c r="S3931" t="s">
        <v>795</v>
      </c>
      <c r="T3931" t="s">
        <v>17037</v>
      </c>
      <c r="U3931" t="s">
        <v>965</v>
      </c>
      <c r="V3931" t="s">
        <v>10638</v>
      </c>
      <c r="W3931" t="s">
        <v>970</v>
      </c>
      <c r="X3931" t="s">
        <v>17044</v>
      </c>
    </row>
    <row r="3932" spans="2:24" ht="11" outlineLevel="1" x14ac:dyDescent="0.15">
      <c r="B3932" t="s">
        <v>2928</v>
      </c>
      <c r="C3932" t="s">
        <v>1322</v>
      </c>
      <c r="D3932" t="s">
        <v>209</v>
      </c>
      <c r="E3932" t="s">
        <v>10959</v>
      </c>
      <c r="F3932" t="s">
        <v>12674</v>
      </c>
      <c r="G3932" t="s">
        <v>1299</v>
      </c>
      <c r="H3932" s="17">
        <v>42179</v>
      </c>
      <c r="I3932" s="15">
        <v>2015</v>
      </c>
      <c r="J3932" t="s">
        <v>10634</v>
      </c>
      <c r="K3932" s="5">
        <v>0</v>
      </c>
      <c r="L3932" t="s">
        <v>967</v>
      </c>
      <c r="M3932" t="s">
        <v>985</v>
      </c>
      <c r="N3932" t="s">
        <v>10635</v>
      </c>
      <c r="O3932" t="s">
        <v>818</v>
      </c>
      <c r="P3932" t="s">
        <v>11052</v>
      </c>
      <c r="Q3932" t="s">
        <v>11057</v>
      </c>
      <c r="R3932" t="s">
        <v>739</v>
      </c>
      <c r="S3932" t="s">
        <v>795</v>
      </c>
      <c r="T3932" t="s">
        <v>17037</v>
      </c>
      <c r="U3932" t="s">
        <v>965</v>
      </c>
      <c r="V3932" t="s">
        <v>10638</v>
      </c>
      <c r="W3932" t="s">
        <v>970</v>
      </c>
      <c r="X3932" t="s">
        <v>17045</v>
      </c>
    </row>
    <row r="3933" spans="2:24" ht="11" outlineLevel="1" x14ac:dyDescent="0.15">
      <c r="B3933" t="s">
        <v>2928</v>
      </c>
      <c r="C3933" t="s">
        <v>1322</v>
      </c>
      <c r="D3933" t="s">
        <v>209</v>
      </c>
      <c r="E3933" t="s">
        <v>10935</v>
      </c>
      <c r="F3933" t="s">
        <v>12674</v>
      </c>
      <c r="G3933" t="s">
        <v>1299</v>
      </c>
      <c r="H3933" s="17">
        <v>42195</v>
      </c>
      <c r="I3933" s="15">
        <v>2015</v>
      </c>
      <c r="J3933" t="s">
        <v>10634</v>
      </c>
      <c r="K3933" s="5">
        <v>0</v>
      </c>
      <c r="L3933" t="s">
        <v>967</v>
      </c>
      <c r="M3933" t="s">
        <v>985</v>
      </c>
      <c r="N3933" t="s">
        <v>10635</v>
      </c>
      <c r="O3933" t="s">
        <v>818</v>
      </c>
      <c r="P3933" t="s">
        <v>11052</v>
      </c>
      <c r="Q3933" t="s">
        <v>10671</v>
      </c>
      <c r="R3933" t="s">
        <v>739</v>
      </c>
      <c r="S3933" t="s">
        <v>795</v>
      </c>
      <c r="T3933" t="s">
        <v>17037</v>
      </c>
      <c r="U3933" t="s">
        <v>965</v>
      </c>
      <c r="V3933" t="s">
        <v>10638</v>
      </c>
      <c r="W3933" t="s">
        <v>970</v>
      </c>
      <c r="X3933" t="s">
        <v>17046</v>
      </c>
    </row>
    <row r="3934" spans="2:24" ht="11" outlineLevel="1" x14ac:dyDescent="0.15">
      <c r="B3934" t="s">
        <v>2928</v>
      </c>
      <c r="C3934" t="s">
        <v>1322</v>
      </c>
      <c r="D3934" t="s">
        <v>209</v>
      </c>
      <c r="E3934" t="s">
        <v>10956</v>
      </c>
      <c r="F3934" t="s">
        <v>12674</v>
      </c>
      <c r="G3934" t="s">
        <v>1299</v>
      </c>
      <c r="H3934" s="17">
        <v>42136</v>
      </c>
      <c r="I3934" s="15">
        <v>2015</v>
      </c>
      <c r="J3934" t="s">
        <v>10634</v>
      </c>
      <c r="K3934" s="5">
        <v>0</v>
      </c>
      <c r="L3934" t="s">
        <v>967</v>
      </c>
      <c r="M3934" t="s">
        <v>985</v>
      </c>
      <c r="N3934" t="s">
        <v>10635</v>
      </c>
      <c r="O3934" t="s">
        <v>818</v>
      </c>
      <c r="P3934" t="s">
        <v>11052</v>
      </c>
      <c r="Q3934" t="s">
        <v>10671</v>
      </c>
      <c r="R3934" t="s">
        <v>739</v>
      </c>
      <c r="S3934" t="s">
        <v>795</v>
      </c>
      <c r="T3934" t="s">
        <v>17037</v>
      </c>
      <c r="U3934" t="s">
        <v>965</v>
      </c>
      <c r="V3934" t="s">
        <v>10638</v>
      </c>
      <c r="W3934" t="s">
        <v>970</v>
      </c>
      <c r="X3934" t="s">
        <v>17047</v>
      </c>
    </row>
    <row r="3935" spans="2:24" ht="11" outlineLevel="1" x14ac:dyDescent="0.15">
      <c r="B3935" t="s">
        <v>2928</v>
      </c>
      <c r="C3935" t="s">
        <v>1322</v>
      </c>
      <c r="D3935" t="s">
        <v>209</v>
      </c>
      <c r="E3935" t="s">
        <v>10923</v>
      </c>
      <c r="F3935" t="s">
        <v>12674</v>
      </c>
      <c r="G3935" t="s">
        <v>1299</v>
      </c>
      <c r="H3935" s="17">
        <v>42143</v>
      </c>
      <c r="I3935" s="15">
        <v>2015</v>
      </c>
      <c r="J3935" t="s">
        <v>10634</v>
      </c>
      <c r="K3935" s="5">
        <v>0</v>
      </c>
      <c r="L3935" t="s">
        <v>967</v>
      </c>
      <c r="M3935" t="s">
        <v>985</v>
      </c>
      <c r="N3935" t="s">
        <v>10635</v>
      </c>
      <c r="O3935" t="s">
        <v>818</v>
      </c>
      <c r="P3935" t="s">
        <v>11052</v>
      </c>
      <c r="Q3935" t="s">
        <v>10671</v>
      </c>
      <c r="R3935" t="s">
        <v>739</v>
      </c>
      <c r="S3935" t="s">
        <v>795</v>
      </c>
      <c r="T3935" t="s">
        <v>17037</v>
      </c>
      <c r="U3935" t="s">
        <v>965</v>
      </c>
      <c r="V3935" t="s">
        <v>10638</v>
      </c>
      <c r="W3935" t="s">
        <v>970</v>
      </c>
      <c r="X3935" t="s">
        <v>17048</v>
      </c>
    </row>
    <row r="3936" spans="2:24" ht="11" outlineLevel="1" x14ac:dyDescent="0.15">
      <c r="B3936" t="s">
        <v>2928</v>
      </c>
      <c r="C3936" t="s">
        <v>1322</v>
      </c>
      <c r="D3936" t="s">
        <v>209</v>
      </c>
      <c r="E3936" t="s">
        <v>10889</v>
      </c>
      <c r="F3936" t="s">
        <v>12674</v>
      </c>
      <c r="G3936" t="s">
        <v>1299</v>
      </c>
      <c r="H3936" s="17">
        <v>42157</v>
      </c>
      <c r="I3936" s="15">
        <v>2015</v>
      </c>
      <c r="J3936" t="s">
        <v>10634</v>
      </c>
      <c r="K3936" s="5">
        <v>0</v>
      </c>
      <c r="L3936" t="s">
        <v>967</v>
      </c>
      <c r="M3936" t="s">
        <v>985</v>
      </c>
      <c r="N3936" t="s">
        <v>10635</v>
      </c>
      <c r="O3936" t="s">
        <v>818</v>
      </c>
      <c r="P3936" t="s">
        <v>11052</v>
      </c>
      <c r="Q3936" t="s">
        <v>10671</v>
      </c>
      <c r="R3936" t="s">
        <v>739</v>
      </c>
      <c r="S3936" t="s">
        <v>795</v>
      </c>
      <c r="T3936" t="s">
        <v>17037</v>
      </c>
      <c r="U3936" t="s">
        <v>965</v>
      </c>
      <c r="V3936" t="s">
        <v>10638</v>
      </c>
      <c r="W3936" t="s">
        <v>970</v>
      </c>
      <c r="X3936" t="s">
        <v>17049</v>
      </c>
    </row>
    <row r="3937" spans="2:24" ht="11" outlineLevel="1" x14ac:dyDescent="0.15">
      <c r="B3937" t="s">
        <v>2928</v>
      </c>
      <c r="C3937" t="s">
        <v>1322</v>
      </c>
      <c r="D3937" t="s">
        <v>209</v>
      </c>
      <c r="E3937" t="s">
        <v>10908</v>
      </c>
      <c r="F3937" t="s">
        <v>12674</v>
      </c>
      <c r="G3937" t="s">
        <v>1299</v>
      </c>
      <c r="H3937" s="17">
        <v>42199</v>
      </c>
      <c r="I3937" s="15">
        <v>2015</v>
      </c>
      <c r="J3937" t="s">
        <v>10634</v>
      </c>
      <c r="K3937" s="5">
        <v>0</v>
      </c>
      <c r="L3937" t="s">
        <v>967</v>
      </c>
      <c r="M3937" t="s">
        <v>985</v>
      </c>
      <c r="N3937" t="s">
        <v>10635</v>
      </c>
      <c r="O3937" t="s">
        <v>818</v>
      </c>
      <c r="P3937" t="s">
        <v>11052</v>
      </c>
      <c r="Q3937" t="s">
        <v>10671</v>
      </c>
      <c r="R3937" t="s">
        <v>739</v>
      </c>
      <c r="S3937" t="s">
        <v>795</v>
      </c>
      <c r="T3937" t="s">
        <v>17037</v>
      </c>
      <c r="U3937" t="s">
        <v>965</v>
      </c>
      <c r="V3937" t="s">
        <v>10638</v>
      </c>
      <c r="W3937" t="s">
        <v>970</v>
      </c>
      <c r="X3937" t="s">
        <v>17050</v>
      </c>
    </row>
    <row r="3938" spans="2:24" ht="11" outlineLevel="1" x14ac:dyDescent="0.15">
      <c r="B3938" t="s">
        <v>2928</v>
      </c>
      <c r="C3938" t="s">
        <v>1322</v>
      </c>
      <c r="D3938" t="s">
        <v>209</v>
      </c>
      <c r="E3938" t="s">
        <v>10968</v>
      </c>
      <c r="F3938" t="s">
        <v>12674</v>
      </c>
      <c r="G3938" t="s">
        <v>1299</v>
      </c>
      <c r="H3938" s="17">
        <v>42214</v>
      </c>
      <c r="I3938" s="15">
        <v>2015</v>
      </c>
      <c r="J3938" t="s">
        <v>10634</v>
      </c>
      <c r="K3938" s="5">
        <v>0</v>
      </c>
      <c r="L3938" t="s">
        <v>967</v>
      </c>
      <c r="M3938" t="s">
        <v>985</v>
      </c>
      <c r="N3938" t="s">
        <v>10635</v>
      </c>
      <c r="O3938" t="s">
        <v>818</v>
      </c>
      <c r="P3938" t="s">
        <v>11052</v>
      </c>
      <c r="Q3938" t="s">
        <v>10671</v>
      </c>
      <c r="R3938" t="s">
        <v>739</v>
      </c>
      <c r="S3938" t="s">
        <v>795</v>
      </c>
      <c r="T3938" t="s">
        <v>17037</v>
      </c>
      <c r="U3938" t="s">
        <v>965</v>
      </c>
      <c r="V3938" t="s">
        <v>10638</v>
      </c>
      <c r="W3938" t="s">
        <v>970</v>
      </c>
      <c r="X3938" t="s">
        <v>17051</v>
      </c>
    </row>
    <row r="3939" spans="2:24" ht="11" outlineLevel="1" x14ac:dyDescent="0.15">
      <c r="B3939" t="s">
        <v>2928</v>
      </c>
      <c r="C3939" t="s">
        <v>1322</v>
      </c>
      <c r="D3939" t="s">
        <v>209</v>
      </c>
      <c r="E3939" t="s">
        <v>10989</v>
      </c>
      <c r="F3939" t="s">
        <v>12674</v>
      </c>
      <c r="G3939" t="s">
        <v>1299</v>
      </c>
      <c r="H3939" s="17">
        <v>42124</v>
      </c>
      <c r="I3939" s="15">
        <v>2015</v>
      </c>
      <c r="J3939" t="s">
        <v>10634</v>
      </c>
      <c r="K3939" s="5">
        <v>0</v>
      </c>
      <c r="L3939" t="s">
        <v>967</v>
      </c>
      <c r="M3939" t="s">
        <v>985</v>
      </c>
      <c r="N3939" t="s">
        <v>10635</v>
      </c>
      <c r="O3939" t="s">
        <v>818</v>
      </c>
      <c r="P3939" t="s">
        <v>11052</v>
      </c>
      <c r="Q3939" t="s">
        <v>10671</v>
      </c>
      <c r="R3939" t="s">
        <v>739</v>
      </c>
      <c r="S3939" t="s">
        <v>795</v>
      </c>
      <c r="T3939" t="s">
        <v>17037</v>
      </c>
      <c r="U3939" t="s">
        <v>965</v>
      </c>
      <c r="V3939" t="s">
        <v>10638</v>
      </c>
      <c r="W3939" t="s">
        <v>970</v>
      </c>
      <c r="X3939" t="s">
        <v>17052</v>
      </c>
    </row>
    <row r="3940" spans="2:24" ht="11" outlineLevel="1" x14ac:dyDescent="0.15">
      <c r="B3940" t="s">
        <v>2928</v>
      </c>
      <c r="C3940" t="s">
        <v>1322</v>
      </c>
      <c r="D3940" t="s">
        <v>209</v>
      </c>
      <c r="E3940" t="s">
        <v>10950</v>
      </c>
      <c r="F3940" t="s">
        <v>12674</v>
      </c>
      <c r="G3940" t="s">
        <v>1299</v>
      </c>
      <c r="H3940" s="17">
        <v>42128</v>
      </c>
      <c r="I3940" s="15">
        <v>2015</v>
      </c>
      <c r="J3940" t="s">
        <v>10634</v>
      </c>
      <c r="K3940" s="5">
        <v>0</v>
      </c>
      <c r="L3940" t="s">
        <v>967</v>
      </c>
      <c r="M3940" t="s">
        <v>985</v>
      </c>
      <c r="N3940" t="s">
        <v>10635</v>
      </c>
      <c r="O3940" t="s">
        <v>818</v>
      </c>
      <c r="P3940" t="s">
        <v>11052</v>
      </c>
      <c r="Q3940" t="s">
        <v>10671</v>
      </c>
      <c r="R3940" t="s">
        <v>739</v>
      </c>
      <c r="S3940" t="s">
        <v>795</v>
      </c>
      <c r="T3940" t="s">
        <v>17037</v>
      </c>
      <c r="U3940" t="s">
        <v>965</v>
      </c>
      <c r="V3940" t="s">
        <v>10638</v>
      </c>
      <c r="W3940" t="s">
        <v>970</v>
      </c>
      <c r="X3940" t="s">
        <v>17053</v>
      </c>
    </row>
    <row r="3941" spans="2:24" ht="11" outlineLevel="1" x14ac:dyDescent="0.15">
      <c r="B3941" t="s">
        <v>2930</v>
      </c>
      <c r="C3941" t="s">
        <v>2421</v>
      </c>
      <c r="D3941" t="s">
        <v>209</v>
      </c>
      <c r="E3941" t="s">
        <v>10923</v>
      </c>
      <c r="F3941" t="s">
        <v>12674</v>
      </c>
      <c r="G3941" t="s">
        <v>1299</v>
      </c>
      <c r="H3941" s="17">
        <v>42356</v>
      </c>
      <c r="I3941" s="15">
        <v>2016</v>
      </c>
      <c r="J3941" t="s">
        <v>10634</v>
      </c>
      <c r="K3941" s="5">
        <v>0</v>
      </c>
      <c r="L3941" t="s">
        <v>967</v>
      </c>
      <c r="M3941" t="s">
        <v>985</v>
      </c>
      <c r="N3941" t="s">
        <v>10635</v>
      </c>
      <c r="O3941" t="s">
        <v>818</v>
      </c>
      <c r="P3941" t="s">
        <v>11052</v>
      </c>
      <c r="Q3941" t="s">
        <v>10671</v>
      </c>
      <c r="R3941" t="s">
        <v>739</v>
      </c>
      <c r="S3941" t="s">
        <v>795</v>
      </c>
      <c r="T3941" t="s">
        <v>17054</v>
      </c>
      <c r="U3941" t="s">
        <v>965</v>
      </c>
      <c r="V3941" t="s">
        <v>10638</v>
      </c>
      <c r="W3941" t="s">
        <v>970</v>
      </c>
      <c r="X3941" t="s">
        <v>17055</v>
      </c>
    </row>
    <row r="3942" spans="2:24" ht="11" outlineLevel="1" x14ac:dyDescent="0.15">
      <c r="B3942" t="s">
        <v>2930</v>
      </c>
      <c r="C3942" t="s">
        <v>2421</v>
      </c>
      <c r="D3942" t="s">
        <v>209</v>
      </c>
      <c r="E3942" t="s">
        <v>10926</v>
      </c>
      <c r="F3942" t="s">
        <v>12674</v>
      </c>
      <c r="G3942" t="s">
        <v>1299</v>
      </c>
      <c r="H3942" s="17">
        <v>42425</v>
      </c>
      <c r="I3942" s="15">
        <v>2016</v>
      </c>
      <c r="J3942" t="s">
        <v>10634</v>
      </c>
      <c r="K3942" s="5">
        <v>0</v>
      </c>
      <c r="L3942" t="s">
        <v>967</v>
      </c>
      <c r="M3942" t="s">
        <v>985</v>
      </c>
      <c r="N3942" t="s">
        <v>10635</v>
      </c>
      <c r="O3942" t="s">
        <v>818</v>
      </c>
      <c r="P3942" t="s">
        <v>11052</v>
      </c>
      <c r="Q3942" t="s">
        <v>10671</v>
      </c>
      <c r="R3942" t="s">
        <v>739</v>
      </c>
      <c r="S3942" t="s">
        <v>795</v>
      </c>
      <c r="T3942" t="s">
        <v>17054</v>
      </c>
      <c r="U3942" t="s">
        <v>965</v>
      </c>
      <c r="V3942" t="s">
        <v>10638</v>
      </c>
      <c r="W3942" t="s">
        <v>970</v>
      </c>
      <c r="X3942" t="s">
        <v>17056</v>
      </c>
    </row>
    <row r="3943" spans="2:24" ht="11" outlineLevel="1" x14ac:dyDescent="0.15">
      <c r="B3943" t="s">
        <v>2930</v>
      </c>
      <c r="C3943" t="s">
        <v>2421</v>
      </c>
      <c r="D3943" t="s">
        <v>209</v>
      </c>
      <c r="E3943" t="s">
        <v>10905</v>
      </c>
      <c r="F3943" t="s">
        <v>12674</v>
      </c>
      <c r="G3943" t="s">
        <v>1299</v>
      </c>
      <c r="H3943" s="17">
        <v>42443</v>
      </c>
      <c r="I3943" s="15">
        <v>2016</v>
      </c>
      <c r="J3943" t="s">
        <v>10634</v>
      </c>
      <c r="K3943" s="5">
        <v>-81154.2</v>
      </c>
      <c r="L3943" t="s">
        <v>967</v>
      </c>
      <c r="M3943" t="s">
        <v>985</v>
      </c>
      <c r="N3943" t="s">
        <v>10635</v>
      </c>
      <c r="O3943" t="s">
        <v>818</v>
      </c>
      <c r="P3943" t="s">
        <v>11052</v>
      </c>
      <c r="Q3943" t="s">
        <v>10671</v>
      </c>
      <c r="R3943" t="s">
        <v>739</v>
      </c>
      <c r="S3943" t="s">
        <v>795</v>
      </c>
      <c r="T3943" t="s">
        <v>17057</v>
      </c>
      <c r="U3943" t="s">
        <v>965</v>
      </c>
      <c r="V3943" t="s">
        <v>10638</v>
      </c>
      <c r="W3943" t="s">
        <v>970</v>
      </c>
      <c r="X3943" t="s">
        <v>17058</v>
      </c>
    </row>
    <row r="3944" spans="2:24" ht="11" outlineLevel="1" x14ac:dyDescent="0.15">
      <c r="B3944" t="s">
        <v>2930</v>
      </c>
      <c r="C3944" t="s">
        <v>2421</v>
      </c>
      <c r="D3944" t="s">
        <v>209</v>
      </c>
      <c r="E3944" t="s">
        <v>10989</v>
      </c>
      <c r="F3944" t="s">
        <v>12674</v>
      </c>
      <c r="G3944" t="s">
        <v>1299</v>
      </c>
      <c r="H3944" s="17">
        <v>42313</v>
      </c>
      <c r="I3944" s="15">
        <v>2016</v>
      </c>
      <c r="J3944" t="s">
        <v>10634</v>
      </c>
      <c r="K3944" s="5">
        <v>0</v>
      </c>
      <c r="L3944" t="s">
        <v>967</v>
      </c>
      <c r="M3944" t="s">
        <v>985</v>
      </c>
      <c r="N3944" t="s">
        <v>10635</v>
      </c>
      <c r="O3944" t="s">
        <v>818</v>
      </c>
      <c r="P3944" t="s">
        <v>11052</v>
      </c>
      <c r="Q3944" t="s">
        <v>10671</v>
      </c>
      <c r="R3944" t="s">
        <v>739</v>
      </c>
      <c r="S3944" t="s">
        <v>795</v>
      </c>
      <c r="T3944" t="s">
        <v>17054</v>
      </c>
      <c r="U3944" t="s">
        <v>965</v>
      </c>
      <c r="V3944" t="s">
        <v>10638</v>
      </c>
      <c r="W3944" t="s">
        <v>970</v>
      </c>
      <c r="X3944" t="s">
        <v>17059</v>
      </c>
    </row>
    <row r="3945" spans="2:24" ht="11" outlineLevel="1" x14ac:dyDescent="0.15">
      <c r="B3945" t="s">
        <v>2930</v>
      </c>
      <c r="C3945" t="s">
        <v>2421</v>
      </c>
      <c r="D3945" t="s">
        <v>209</v>
      </c>
      <c r="E3945" t="s">
        <v>10950</v>
      </c>
      <c r="F3945" t="s">
        <v>12674</v>
      </c>
      <c r="G3945" t="s">
        <v>1299</v>
      </c>
      <c r="H3945" s="17">
        <v>42327</v>
      </c>
      <c r="I3945" s="15">
        <v>2016</v>
      </c>
      <c r="J3945" t="s">
        <v>10634</v>
      </c>
      <c r="K3945" s="5">
        <v>10100</v>
      </c>
      <c r="L3945" t="s">
        <v>967</v>
      </c>
      <c r="M3945" t="s">
        <v>985</v>
      </c>
      <c r="N3945" t="s">
        <v>10635</v>
      </c>
      <c r="O3945" t="s">
        <v>818</v>
      </c>
      <c r="P3945" t="s">
        <v>11052</v>
      </c>
      <c r="Q3945" t="s">
        <v>11057</v>
      </c>
      <c r="R3945" t="s">
        <v>739</v>
      </c>
      <c r="S3945" t="s">
        <v>795</v>
      </c>
      <c r="T3945" t="s">
        <v>17054</v>
      </c>
      <c r="U3945" t="s">
        <v>965</v>
      </c>
      <c r="V3945" t="s">
        <v>10638</v>
      </c>
      <c r="W3945" t="s">
        <v>970</v>
      </c>
      <c r="X3945" t="s">
        <v>17060</v>
      </c>
    </row>
    <row r="3946" spans="2:24" ht="11" outlineLevel="1" x14ac:dyDescent="0.15">
      <c r="B3946" t="s">
        <v>2930</v>
      </c>
      <c r="C3946" t="s">
        <v>2421</v>
      </c>
      <c r="D3946" t="s">
        <v>209</v>
      </c>
      <c r="E3946" t="s">
        <v>10649</v>
      </c>
      <c r="F3946" t="s">
        <v>12674</v>
      </c>
      <c r="G3946" t="s">
        <v>1299</v>
      </c>
      <c r="H3946" s="17">
        <v>42272</v>
      </c>
      <c r="I3946" s="15">
        <v>2015</v>
      </c>
      <c r="J3946" t="s">
        <v>10634</v>
      </c>
      <c r="K3946" s="5">
        <v>532086</v>
      </c>
      <c r="L3946" t="s">
        <v>967</v>
      </c>
      <c r="M3946" t="s">
        <v>985</v>
      </c>
      <c r="N3946" t="s">
        <v>10635</v>
      </c>
      <c r="O3946" t="s">
        <v>818</v>
      </c>
      <c r="P3946" t="s">
        <v>11052</v>
      </c>
      <c r="Q3946" t="s">
        <v>10671</v>
      </c>
      <c r="R3946" t="s">
        <v>739</v>
      </c>
      <c r="S3946" t="s">
        <v>795</v>
      </c>
      <c r="T3946" t="s">
        <v>17054</v>
      </c>
      <c r="U3946" t="s">
        <v>965</v>
      </c>
      <c r="V3946" t="s">
        <v>10638</v>
      </c>
      <c r="W3946" t="s">
        <v>970</v>
      </c>
      <c r="X3946" t="s">
        <v>17061</v>
      </c>
    </row>
    <row r="3947" spans="2:24" ht="11" outlineLevel="1" x14ac:dyDescent="0.15">
      <c r="B3947" t="s">
        <v>2930</v>
      </c>
      <c r="C3947" t="s">
        <v>2421</v>
      </c>
      <c r="D3947" t="s">
        <v>209</v>
      </c>
      <c r="E3947" t="s">
        <v>10956</v>
      </c>
      <c r="F3947" t="s">
        <v>12674</v>
      </c>
      <c r="G3947" t="s">
        <v>1299</v>
      </c>
      <c r="H3947" s="17">
        <v>42333</v>
      </c>
      <c r="I3947" s="15">
        <v>2016</v>
      </c>
      <c r="J3947" t="s">
        <v>10634</v>
      </c>
      <c r="K3947" s="5">
        <v>8984.89</v>
      </c>
      <c r="L3947" t="s">
        <v>967</v>
      </c>
      <c r="M3947" t="s">
        <v>985</v>
      </c>
      <c r="N3947" t="s">
        <v>10635</v>
      </c>
      <c r="O3947" t="s">
        <v>818</v>
      </c>
      <c r="P3947" t="s">
        <v>11052</v>
      </c>
      <c r="Q3947" t="s">
        <v>11057</v>
      </c>
      <c r="R3947" t="s">
        <v>739</v>
      </c>
      <c r="S3947" t="s">
        <v>795</v>
      </c>
      <c r="T3947" t="s">
        <v>17054</v>
      </c>
      <c r="U3947" t="s">
        <v>965</v>
      </c>
      <c r="V3947" t="s">
        <v>10638</v>
      </c>
      <c r="W3947" t="s">
        <v>970</v>
      </c>
      <c r="X3947" t="s">
        <v>17062</v>
      </c>
    </row>
    <row r="3948" spans="2:24" ht="11" outlineLevel="1" x14ac:dyDescent="0.15">
      <c r="B3948" t="s">
        <v>2930</v>
      </c>
      <c r="C3948" t="s">
        <v>2421</v>
      </c>
      <c r="D3948" t="s">
        <v>209</v>
      </c>
      <c r="E3948" t="s">
        <v>10889</v>
      </c>
      <c r="F3948" t="s">
        <v>12674</v>
      </c>
      <c r="G3948" t="s">
        <v>1299</v>
      </c>
      <c r="H3948" s="17">
        <v>42396</v>
      </c>
      <c r="I3948" s="15">
        <v>2016</v>
      </c>
      <c r="J3948" t="s">
        <v>10634</v>
      </c>
      <c r="K3948" s="5">
        <v>0</v>
      </c>
      <c r="L3948" t="s">
        <v>967</v>
      </c>
      <c r="M3948" t="s">
        <v>985</v>
      </c>
      <c r="N3948" t="s">
        <v>10635</v>
      </c>
      <c r="O3948" t="s">
        <v>818</v>
      </c>
      <c r="P3948" t="s">
        <v>11052</v>
      </c>
      <c r="Q3948" t="s">
        <v>10671</v>
      </c>
      <c r="R3948" t="s">
        <v>739</v>
      </c>
      <c r="S3948" t="s">
        <v>795</v>
      </c>
      <c r="T3948" t="s">
        <v>17054</v>
      </c>
      <c r="U3948" t="s">
        <v>965</v>
      </c>
      <c r="V3948" t="s">
        <v>10638</v>
      </c>
      <c r="W3948" t="s">
        <v>970</v>
      </c>
      <c r="X3948" t="s">
        <v>17063</v>
      </c>
    </row>
    <row r="3949" spans="2:24" ht="11" outlineLevel="1" x14ac:dyDescent="0.15">
      <c r="B3949" t="s">
        <v>2932</v>
      </c>
      <c r="C3949" t="s">
        <v>2933</v>
      </c>
      <c r="E3949" t="s">
        <v>10652</v>
      </c>
      <c r="F3949" t="s">
        <v>17064</v>
      </c>
      <c r="G3949" t="s">
        <v>2442</v>
      </c>
      <c r="H3949" s="17">
        <v>44518</v>
      </c>
      <c r="I3949" s="15">
        <v>2022</v>
      </c>
      <c r="J3949" t="s">
        <v>10634</v>
      </c>
      <c r="K3949" s="5">
        <v>14905.96</v>
      </c>
      <c r="L3949" t="s">
        <v>967</v>
      </c>
      <c r="M3949" t="s">
        <v>1141</v>
      </c>
      <c r="N3949" t="s">
        <v>10635</v>
      </c>
      <c r="O3949" t="s">
        <v>825</v>
      </c>
      <c r="P3949" t="s">
        <v>12086</v>
      </c>
      <c r="R3949" t="s">
        <v>740</v>
      </c>
      <c r="S3949" t="s">
        <v>795</v>
      </c>
      <c r="T3949" t="s">
        <v>17065</v>
      </c>
      <c r="U3949" t="s">
        <v>965</v>
      </c>
      <c r="V3949" t="s">
        <v>10638</v>
      </c>
      <c r="W3949" t="s">
        <v>970</v>
      </c>
      <c r="X3949" t="s">
        <v>17066</v>
      </c>
    </row>
    <row r="3950" spans="2:24" ht="11" outlineLevel="1" x14ac:dyDescent="0.15">
      <c r="B3950" t="s">
        <v>2932</v>
      </c>
      <c r="C3950" t="s">
        <v>2933</v>
      </c>
      <c r="E3950" t="s">
        <v>10643</v>
      </c>
      <c r="F3950" t="s">
        <v>17064</v>
      </c>
      <c r="G3950" t="s">
        <v>2442</v>
      </c>
      <c r="H3950" s="17">
        <v>44599</v>
      </c>
      <c r="I3950" s="15">
        <v>2022</v>
      </c>
      <c r="J3950" t="s">
        <v>10634</v>
      </c>
      <c r="K3950" s="5">
        <v>3680.7</v>
      </c>
      <c r="L3950" t="s">
        <v>967</v>
      </c>
      <c r="M3950" t="s">
        <v>1141</v>
      </c>
      <c r="N3950" t="s">
        <v>10635</v>
      </c>
      <c r="O3950" t="s">
        <v>825</v>
      </c>
      <c r="P3950" t="s">
        <v>12086</v>
      </c>
      <c r="R3950" t="s">
        <v>740</v>
      </c>
      <c r="S3950" t="s">
        <v>795</v>
      </c>
      <c r="T3950" t="s">
        <v>17067</v>
      </c>
      <c r="U3950" t="s">
        <v>965</v>
      </c>
      <c r="V3950" t="s">
        <v>10638</v>
      </c>
      <c r="W3950" t="s">
        <v>970</v>
      </c>
      <c r="X3950" t="s">
        <v>17068</v>
      </c>
    </row>
    <row r="3951" spans="2:24" ht="11" outlineLevel="1" x14ac:dyDescent="0.15">
      <c r="B3951" t="s">
        <v>2932</v>
      </c>
      <c r="C3951" t="s">
        <v>2933</v>
      </c>
      <c r="E3951" t="s">
        <v>10649</v>
      </c>
      <c r="F3951" t="s">
        <v>17064</v>
      </c>
      <c r="G3951" t="s">
        <v>2442</v>
      </c>
      <c r="H3951" s="17">
        <v>44462</v>
      </c>
      <c r="I3951" s="15">
        <v>2021</v>
      </c>
      <c r="J3951" t="s">
        <v>10634</v>
      </c>
      <c r="K3951" s="5">
        <v>386806.75</v>
      </c>
      <c r="L3951" t="s">
        <v>967</v>
      </c>
      <c r="M3951" t="s">
        <v>1141</v>
      </c>
      <c r="N3951" t="s">
        <v>10635</v>
      </c>
      <c r="O3951" t="s">
        <v>825</v>
      </c>
      <c r="P3951" t="s">
        <v>12086</v>
      </c>
      <c r="R3951" t="s">
        <v>740</v>
      </c>
      <c r="S3951" t="s">
        <v>795</v>
      </c>
      <c r="T3951" t="s">
        <v>17069</v>
      </c>
      <c r="U3951" t="s">
        <v>965</v>
      </c>
      <c r="V3951" t="s">
        <v>10638</v>
      </c>
      <c r="W3951" t="s">
        <v>970</v>
      </c>
      <c r="X3951" t="s">
        <v>17070</v>
      </c>
    </row>
    <row r="3952" spans="2:24" ht="11" outlineLevel="1" x14ac:dyDescent="0.15">
      <c r="B3952" t="s">
        <v>2932</v>
      </c>
      <c r="C3952" t="s">
        <v>2933</v>
      </c>
      <c r="E3952" t="s">
        <v>10667</v>
      </c>
      <c r="F3952" t="s">
        <v>17064</v>
      </c>
      <c r="G3952" t="s">
        <v>2442</v>
      </c>
      <c r="H3952" s="17">
        <v>44816</v>
      </c>
      <c r="I3952" s="15">
        <v>2022</v>
      </c>
      <c r="J3952" t="s">
        <v>10634</v>
      </c>
      <c r="K3952" s="5">
        <v>8000</v>
      </c>
      <c r="L3952" t="s">
        <v>967</v>
      </c>
      <c r="M3952" t="s">
        <v>1141</v>
      </c>
      <c r="N3952" t="s">
        <v>10635</v>
      </c>
      <c r="O3952" t="s">
        <v>825</v>
      </c>
      <c r="P3952" t="s">
        <v>12086</v>
      </c>
      <c r="R3952" t="s">
        <v>740</v>
      </c>
      <c r="S3952" t="s">
        <v>795</v>
      </c>
      <c r="T3952" t="s">
        <v>17071</v>
      </c>
      <c r="U3952" t="s">
        <v>965</v>
      </c>
      <c r="V3952" t="s">
        <v>10638</v>
      </c>
      <c r="W3952" t="s">
        <v>970</v>
      </c>
      <c r="X3952" t="s">
        <v>17072</v>
      </c>
    </row>
    <row r="3953" spans="2:24" ht="11" outlineLevel="1" x14ac:dyDescent="0.15">
      <c r="B3953" t="s">
        <v>2932</v>
      </c>
      <c r="C3953" t="s">
        <v>2933</v>
      </c>
      <c r="E3953" t="s">
        <v>10664</v>
      </c>
      <c r="F3953" t="s">
        <v>17064</v>
      </c>
      <c r="G3953" t="s">
        <v>2442</v>
      </c>
      <c r="H3953" s="17">
        <v>44558</v>
      </c>
      <c r="I3953" s="15">
        <v>2022</v>
      </c>
      <c r="J3953" t="s">
        <v>10634</v>
      </c>
      <c r="K3953" s="5">
        <v>56590</v>
      </c>
      <c r="L3953" t="s">
        <v>967</v>
      </c>
      <c r="M3953" t="s">
        <v>1141</v>
      </c>
      <c r="N3953" t="s">
        <v>10635</v>
      </c>
      <c r="O3953" t="s">
        <v>825</v>
      </c>
      <c r="P3953" t="s">
        <v>12086</v>
      </c>
      <c r="R3953" t="s">
        <v>740</v>
      </c>
      <c r="S3953" t="s">
        <v>795</v>
      </c>
      <c r="T3953" t="s">
        <v>17073</v>
      </c>
      <c r="U3953" t="s">
        <v>965</v>
      </c>
      <c r="V3953" t="s">
        <v>10638</v>
      </c>
      <c r="W3953" t="s">
        <v>970</v>
      </c>
      <c r="X3953" t="s">
        <v>17074</v>
      </c>
    </row>
    <row r="3954" spans="2:24" ht="11" outlineLevel="1" x14ac:dyDescent="0.15">
      <c r="B3954" t="s">
        <v>2932</v>
      </c>
      <c r="C3954" t="s">
        <v>2933</v>
      </c>
      <c r="E3954" t="s">
        <v>10632</v>
      </c>
      <c r="F3954" t="s">
        <v>17064</v>
      </c>
      <c r="G3954" t="s">
        <v>2442</v>
      </c>
      <c r="H3954" s="17">
        <v>44686</v>
      </c>
      <c r="I3954" s="15">
        <v>2022</v>
      </c>
      <c r="J3954" t="s">
        <v>10634</v>
      </c>
      <c r="K3954" s="5">
        <v>0</v>
      </c>
      <c r="L3954" t="s">
        <v>967</v>
      </c>
      <c r="M3954" t="s">
        <v>1141</v>
      </c>
      <c r="N3954" t="s">
        <v>10635</v>
      </c>
      <c r="O3954" t="s">
        <v>825</v>
      </c>
      <c r="P3954" t="s">
        <v>12086</v>
      </c>
      <c r="R3954" t="s">
        <v>740</v>
      </c>
      <c r="S3954" t="s">
        <v>795</v>
      </c>
      <c r="T3954" t="s">
        <v>17065</v>
      </c>
      <c r="U3954" t="s">
        <v>965</v>
      </c>
      <c r="V3954" t="s">
        <v>10638</v>
      </c>
      <c r="W3954" t="s">
        <v>970</v>
      </c>
      <c r="X3954" t="s">
        <v>17075</v>
      </c>
    </row>
    <row r="3955" spans="2:24" ht="11" outlineLevel="1" x14ac:dyDescent="0.15">
      <c r="B3955" t="s">
        <v>2932</v>
      </c>
      <c r="C3955" t="s">
        <v>2933</v>
      </c>
      <c r="E3955" t="s">
        <v>10658</v>
      </c>
      <c r="F3955" t="s">
        <v>17064</v>
      </c>
      <c r="G3955" t="s">
        <v>2442</v>
      </c>
      <c r="H3955" s="17">
        <v>45450</v>
      </c>
      <c r="I3955" s="15">
        <v>2024</v>
      </c>
      <c r="J3955" t="s">
        <v>10634</v>
      </c>
      <c r="K3955" s="5">
        <v>-3680.7</v>
      </c>
      <c r="L3955" t="s">
        <v>967</v>
      </c>
      <c r="M3955" t="s">
        <v>1141</v>
      </c>
      <c r="N3955" t="s">
        <v>10635</v>
      </c>
      <c r="O3955" t="s">
        <v>825</v>
      </c>
      <c r="P3955" t="s">
        <v>12086</v>
      </c>
      <c r="Q3955" t="s">
        <v>11435</v>
      </c>
      <c r="R3955" t="s">
        <v>740</v>
      </c>
      <c r="S3955" t="s">
        <v>795</v>
      </c>
      <c r="T3955" t="s">
        <v>17065</v>
      </c>
      <c r="U3955" t="s">
        <v>965</v>
      </c>
      <c r="V3955" t="s">
        <v>10638</v>
      </c>
      <c r="W3955" t="s">
        <v>970</v>
      </c>
      <c r="X3955" t="s">
        <v>17076</v>
      </c>
    </row>
    <row r="3956" spans="2:24" ht="11" outlineLevel="1" x14ac:dyDescent="0.15">
      <c r="B3956" t="s">
        <v>2935</v>
      </c>
      <c r="C3956" t="s">
        <v>2936</v>
      </c>
      <c r="E3956" t="s">
        <v>10649</v>
      </c>
      <c r="F3956" t="s">
        <v>11845</v>
      </c>
      <c r="G3956" t="s">
        <v>1142</v>
      </c>
      <c r="H3956" s="17">
        <v>44364</v>
      </c>
      <c r="I3956" s="15">
        <v>2021</v>
      </c>
      <c r="J3956" t="s">
        <v>10634</v>
      </c>
      <c r="K3956" s="5">
        <v>464970</v>
      </c>
      <c r="L3956" t="s">
        <v>967</v>
      </c>
      <c r="M3956" t="s">
        <v>1141</v>
      </c>
      <c r="N3956" t="s">
        <v>10635</v>
      </c>
      <c r="O3956" t="s">
        <v>825</v>
      </c>
      <c r="P3956" t="s">
        <v>14616</v>
      </c>
      <c r="R3956" t="s">
        <v>759</v>
      </c>
      <c r="S3956" t="s">
        <v>795</v>
      </c>
      <c r="T3956" t="s">
        <v>17077</v>
      </c>
      <c r="U3956" t="s">
        <v>965</v>
      </c>
      <c r="V3956" t="s">
        <v>10638</v>
      </c>
      <c r="W3956" t="s">
        <v>970</v>
      </c>
      <c r="X3956" t="s">
        <v>17078</v>
      </c>
    </row>
    <row r="3957" spans="2:24" ht="11" outlineLevel="1" x14ac:dyDescent="0.15">
      <c r="B3957" t="s">
        <v>2938</v>
      </c>
      <c r="C3957" t="s">
        <v>2939</v>
      </c>
      <c r="E3957" t="s">
        <v>10649</v>
      </c>
      <c r="F3957" t="s">
        <v>2940</v>
      </c>
      <c r="G3957" t="s">
        <v>2941</v>
      </c>
      <c r="H3957" s="17">
        <v>45406</v>
      </c>
      <c r="I3957" s="15">
        <v>2024</v>
      </c>
      <c r="J3957" t="s">
        <v>10634</v>
      </c>
      <c r="K3957" s="5">
        <v>420729.86</v>
      </c>
      <c r="L3957" t="s">
        <v>967</v>
      </c>
      <c r="R3957" t="s">
        <v>748</v>
      </c>
      <c r="S3957" t="s">
        <v>795</v>
      </c>
      <c r="T3957" t="s">
        <v>17079</v>
      </c>
      <c r="U3957" t="s">
        <v>1340</v>
      </c>
      <c r="V3957" t="s">
        <v>12795</v>
      </c>
      <c r="W3957" t="s">
        <v>970</v>
      </c>
      <c r="X3957" t="s">
        <v>17080</v>
      </c>
    </row>
    <row r="3958" spans="2:24" ht="11" outlineLevel="1" x14ac:dyDescent="0.15">
      <c r="B3958" t="s">
        <v>2938</v>
      </c>
      <c r="C3958" t="s">
        <v>2939</v>
      </c>
      <c r="E3958" t="s">
        <v>10652</v>
      </c>
      <c r="F3958" t="s">
        <v>2940</v>
      </c>
      <c r="G3958" t="s">
        <v>2941</v>
      </c>
      <c r="H3958" s="17">
        <v>45481</v>
      </c>
      <c r="I3958" s="15">
        <v>2024</v>
      </c>
      <c r="J3958" t="s">
        <v>10634</v>
      </c>
      <c r="K3958" s="5">
        <v>43678.68</v>
      </c>
      <c r="L3958" t="s">
        <v>967</v>
      </c>
      <c r="M3958" t="s">
        <v>15907</v>
      </c>
      <c r="R3958" t="s">
        <v>748</v>
      </c>
      <c r="S3958" t="s">
        <v>795</v>
      </c>
      <c r="T3958" t="s">
        <v>17081</v>
      </c>
      <c r="U3958" t="s">
        <v>1340</v>
      </c>
      <c r="V3958" t="s">
        <v>12795</v>
      </c>
      <c r="W3958" t="s">
        <v>970</v>
      </c>
      <c r="X3958" t="s">
        <v>17082</v>
      </c>
    </row>
    <row r="3959" spans="2:24" ht="11" outlineLevel="1" x14ac:dyDescent="0.15">
      <c r="B3959" t="s">
        <v>2944</v>
      </c>
      <c r="C3959" t="s">
        <v>2945</v>
      </c>
      <c r="D3959" t="s">
        <v>294</v>
      </c>
      <c r="E3959" t="s">
        <v>10767</v>
      </c>
      <c r="F3959" t="s">
        <v>619</v>
      </c>
      <c r="G3959" t="s">
        <v>1890</v>
      </c>
      <c r="H3959" s="17">
        <v>45317</v>
      </c>
      <c r="I3959" s="15">
        <v>2024</v>
      </c>
      <c r="J3959" t="s">
        <v>10634</v>
      </c>
      <c r="K3959" s="5">
        <v>-4094.15</v>
      </c>
      <c r="L3959" t="s">
        <v>967</v>
      </c>
      <c r="M3959" t="s">
        <v>985</v>
      </c>
      <c r="N3959" t="s">
        <v>10635</v>
      </c>
      <c r="O3959" t="s">
        <v>796</v>
      </c>
      <c r="P3959" t="s">
        <v>10671</v>
      </c>
      <c r="Q3959" t="s">
        <v>10671</v>
      </c>
      <c r="R3959" t="s">
        <v>755</v>
      </c>
      <c r="S3959" t="s">
        <v>829</v>
      </c>
      <c r="T3959" t="s">
        <v>13830</v>
      </c>
      <c r="U3959" t="s">
        <v>965</v>
      </c>
      <c r="V3959" t="s">
        <v>10638</v>
      </c>
      <c r="W3959" t="s">
        <v>970</v>
      </c>
      <c r="X3959" t="s">
        <v>17083</v>
      </c>
    </row>
    <row r="3960" spans="2:24" ht="11" outlineLevel="1" x14ac:dyDescent="0.15">
      <c r="B3960" t="s">
        <v>2944</v>
      </c>
      <c r="C3960" t="s">
        <v>2945</v>
      </c>
      <c r="D3960" t="s">
        <v>294</v>
      </c>
      <c r="E3960" t="s">
        <v>10711</v>
      </c>
      <c r="F3960" t="s">
        <v>619</v>
      </c>
      <c r="G3960" t="s">
        <v>1890</v>
      </c>
      <c r="H3960" s="17">
        <v>45721</v>
      </c>
      <c r="I3960" s="15">
        <v>2025</v>
      </c>
      <c r="J3960" t="s">
        <v>10634</v>
      </c>
      <c r="K3960" s="5">
        <v>-61659.71</v>
      </c>
      <c r="L3960" t="s">
        <v>967</v>
      </c>
      <c r="M3960" t="s">
        <v>985</v>
      </c>
      <c r="N3960" t="s">
        <v>10635</v>
      </c>
      <c r="O3960" t="s">
        <v>796</v>
      </c>
      <c r="P3960" t="s">
        <v>10885</v>
      </c>
      <c r="Q3960" t="s">
        <v>10671</v>
      </c>
      <c r="R3960" t="s">
        <v>755</v>
      </c>
      <c r="S3960" t="s">
        <v>829</v>
      </c>
      <c r="T3960" t="s">
        <v>17084</v>
      </c>
      <c r="U3960" t="s">
        <v>965</v>
      </c>
      <c r="V3960" t="s">
        <v>10638</v>
      </c>
      <c r="W3960" t="s">
        <v>970</v>
      </c>
      <c r="X3960" t="s">
        <v>17085</v>
      </c>
    </row>
    <row r="3961" spans="2:24" ht="11" outlineLevel="1" x14ac:dyDescent="0.15">
      <c r="B3961" t="s">
        <v>2944</v>
      </c>
      <c r="C3961" t="s">
        <v>2945</v>
      </c>
      <c r="D3961" t="s">
        <v>294</v>
      </c>
      <c r="E3961" t="s">
        <v>10643</v>
      </c>
      <c r="F3961" t="s">
        <v>619</v>
      </c>
      <c r="G3961" t="s">
        <v>1890</v>
      </c>
      <c r="H3961" s="17">
        <v>45000</v>
      </c>
      <c r="I3961" s="15">
        <v>2023</v>
      </c>
      <c r="J3961" t="s">
        <v>10634</v>
      </c>
      <c r="K3961" s="5">
        <v>0</v>
      </c>
      <c r="L3961" t="s">
        <v>967</v>
      </c>
      <c r="M3961" t="s">
        <v>985</v>
      </c>
      <c r="N3961" t="s">
        <v>10635</v>
      </c>
      <c r="O3961" t="s">
        <v>796</v>
      </c>
      <c r="P3961" t="s">
        <v>10671</v>
      </c>
      <c r="Q3961" t="s">
        <v>10671</v>
      </c>
      <c r="R3961" t="s">
        <v>755</v>
      </c>
      <c r="S3961" t="s">
        <v>829</v>
      </c>
      <c r="T3961" t="s">
        <v>17086</v>
      </c>
      <c r="U3961" t="s">
        <v>965</v>
      </c>
      <c r="V3961" t="s">
        <v>10638</v>
      </c>
      <c r="W3961" t="s">
        <v>970</v>
      </c>
      <c r="X3961" t="s">
        <v>17087</v>
      </c>
    </row>
    <row r="3962" spans="2:24" ht="11" outlineLevel="1" x14ac:dyDescent="0.15">
      <c r="B3962" t="s">
        <v>2944</v>
      </c>
      <c r="C3962" t="s">
        <v>2945</v>
      </c>
      <c r="D3962" t="s">
        <v>294</v>
      </c>
      <c r="E3962" t="s">
        <v>10667</v>
      </c>
      <c r="F3962" t="s">
        <v>619</v>
      </c>
      <c r="G3962" t="s">
        <v>1890</v>
      </c>
      <c r="H3962" s="17">
        <v>45029</v>
      </c>
      <c r="I3962" s="15">
        <v>2023</v>
      </c>
      <c r="J3962" t="s">
        <v>10634</v>
      </c>
      <c r="K3962" s="5">
        <v>0</v>
      </c>
      <c r="L3962" t="s">
        <v>967</v>
      </c>
      <c r="M3962" t="s">
        <v>985</v>
      </c>
      <c r="N3962" t="s">
        <v>10635</v>
      </c>
      <c r="O3962" t="s">
        <v>796</v>
      </c>
      <c r="P3962" t="s">
        <v>10671</v>
      </c>
      <c r="Q3962" t="s">
        <v>10671</v>
      </c>
      <c r="R3962" t="s">
        <v>755</v>
      </c>
      <c r="S3962" t="s">
        <v>829</v>
      </c>
      <c r="T3962" t="s">
        <v>17088</v>
      </c>
      <c r="U3962" t="s">
        <v>965</v>
      </c>
      <c r="V3962" t="s">
        <v>10638</v>
      </c>
      <c r="W3962" t="s">
        <v>970</v>
      </c>
      <c r="X3962" t="s">
        <v>17089</v>
      </c>
    </row>
    <row r="3963" spans="2:24" ht="11" outlineLevel="1" x14ac:dyDescent="0.15">
      <c r="B3963" t="s">
        <v>2944</v>
      </c>
      <c r="C3963" t="s">
        <v>2945</v>
      </c>
      <c r="D3963" t="s">
        <v>294</v>
      </c>
      <c r="E3963" t="s">
        <v>10649</v>
      </c>
      <c r="F3963" t="s">
        <v>619</v>
      </c>
      <c r="G3963" t="s">
        <v>1890</v>
      </c>
      <c r="H3963" s="17">
        <v>44797</v>
      </c>
      <c r="I3963" s="15">
        <v>2022</v>
      </c>
      <c r="J3963" t="s">
        <v>10634</v>
      </c>
      <c r="K3963" s="5">
        <v>197127.26</v>
      </c>
      <c r="L3963" t="s">
        <v>967</v>
      </c>
      <c r="M3963" t="s">
        <v>985</v>
      </c>
      <c r="N3963" t="s">
        <v>10635</v>
      </c>
      <c r="O3963" t="s">
        <v>796</v>
      </c>
      <c r="P3963" t="s">
        <v>10671</v>
      </c>
      <c r="Q3963" t="s">
        <v>10671</v>
      </c>
      <c r="R3963" t="s">
        <v>755</v>
      </c>
      <c r="S3963" t="s">
        <v>829</v>
      </c>
      <c r="T3963" t="s">
        <v>17090</v>
      </c>
      <c r="U3963" t="s">
        <v>965</v>
      </c>
      <c r="V3963" t="s">
        <v>10638</v>
      </c>
      <c r="W3963" t="s">
        <v>970</v>
      </c>
      <c r="X3963" t="s">
        <v>17091</v>
      </c>
    </row>
    <row r="3964" spans="2:24" ht="11" outlineLevel="1" x14ac:dyDescent="0.15">
      <c r="B3964" t="s">
        <v>2944</v>
      </c>
      <c r="C3964" t="s">
        <v>2945</v>
      </c>
      <c r="D3964" t="s">
        <v>294</v>
      </c>
      <c r="E3964" t="s">
        <v>10652</v>
      </c>
      <c r="F3964" t="s">
        <v>619</v>
      </c>
      <c r="G3964" t="s">
        <v>1890</v>
      </c>
      <c r="H3964" s="17">
        <v>44825</v>
      </c>
      <c r="I3964" s="15">
        <v>2022</v>
      </c>
      <c r="J3964" t="s">
        <v>10634</v>
      </c>
      <c r="K3964" s="5">
        <v>97225.78</v>
      </c>
      <c r="L3964" t="s">
        <v>967</v>
      </c>
      <c r="M3964" t="s">
        <v>985</v>
      </c>
      <c r="N3964" t="s">
        <v>10635</v>
      </c>
      <c r="O3964" t="s">
        <v>796</v>
      </c>
      <c r="P3964" t="s">
        <v>10671</v>
      </c>
      <c r="Q3964" t="s">
        <v>10671</v>
      </c>
      <c r="R3964" t="s">
        <v>755</v>
      </c>
      <c r="S3964" t="s">
        <v>829</v>
      </c>
      <c r="T3964" t="s">
        <v>17092</v>
      </c>
      <c r="U3964" t="s">
        <v>965</v>
      </c>
      <c r="V3964" t="s">
        <v>10638</v>
      </c>
      <c r="W3964" t="s">
        <v>970</v>
      </c>
      <c r="X3964" t="s">
        <v>17093</v>
      </c>
    </row>
    <row r="3965" spans="2:24" ht="11" outlineLevel="1" x14ac:dyDescent="0.15">
      <c r="B3965" t="s">
        <v>2944</v>
      </c>
      <c r="C3965" t="s">
        <v>2945</v>
      </c>
      <c r="D3965" t="s">
        <v>294</v>
      </c>
      <c r="E3965" t="s">
        <v>10664</v>
      </c>
      <c r="F3965" t="s">
        <v>619</v>
      </c>
      <c r="G3965" t="s">
        <v>1890</v>
      </c>
      <c r="H3965" s="17">
        <v>44964</v>
      </c>
      <c r="I3965" s="15">
        <v>2023</v>
      </c>
      <c r="J3965" t="s">
        <v>10634</v>
      </c>
      <c r="K3965" s="5">
        <v>0</v>
      </c>
      <c r="L3965" t="s">
        <v>967</v>
      </c>
      <c r="M3965" t="s">
        <v>985</v>
      </c>
      <c r="N3965" t="s">
        <v>10635</v>
      </c>
      <c r="O3965" t="s">
        <v>796</v>
      </c>
      <c r="P3965" t="s">
        <v>10671</v>
      </c>
      <c r="Q3965" t="s">
        <v>10671</v>
      </c>
      <c r="R3965" t="s">
        <v>755</v>
      </c>
      <c r="S3965" t="s">
        <v>829</v>
      </c>
      <c r="T3965" t="s">
        <v>17094</v>
      </c>
      <c r="U3965" t="s">
        <v>965</v>
      </c>
      <c r="V3965" t="s">
        <v>10638</v>
      </c>
      <c r="W3965" t="s">
        <v>970</v>
      </c>
      <c r="X3965" t="s">
        <v>17095</v>
      </c>
    </row>
    <row r="3966" spans="2:24" ht="11" outlineLevel="1" x14ac:dyDescent="0.15">
      <c r="B3966" t="s">
        <v>2944</v>
      </c>
      <c r="C3966" t="s">
        <v>2945</v>
      </c>
      <c r="D3966" t="s">
        <v>294</v>
      </c>
      <c r="E3966" t="s">
        <v>10661</v>
      </c>
      <c r="F3966" t="s">
        <v>619</v>
      </c>
      <c r="G3966" t="s">
        <v>1890</v>
      </c>
      <c r="H3966" s="17">
        <v>45077</v>
      </c>
      <c r="I3966" s="15">
        <v>2023</v>
      </c>
      <c r="J3966" t="s">
        <v>10634</v>
      </c>
      <c r="K3966" s="5">
        <v>52109.98</v>
      </c>
      <c r="L3966" t="s">
        <v>967</v>
      </c>
      <c r="M3966" t="s">
        <v>985</v>
      </c>
      <c r="N3966" t="s">
        <v>10635</v>
      </c>
      <c r="O3966" t="s">
        <v>796</v>
      </c>
      <c r="P3966" t="s">
        <v>10671</v>
      </c>
      <c r="Q3966" t="s">
        <v>10671</v>
      </c>
      <c r="R3966" t="s">
        <v>755</v>
      </c>
      <c r="S3966" t="s">
        <v>829</v>
      </c>
      <c r="T3966" t="s">
        <v>17084</v>
      </c>
      <c r="U3966" t="s">
        <v>965</v>
      </c>
      <c r="V3966" t="s">
        <v>10638</v>
      </c>
      <c r="W3966" t="s">
        <v>970</v>
      </c>
      <c r="X3966" t="s">
        <v>17096</v>
      </c>
    </row>
    <row r="3967" spans="2:24" ht="11" outlineLevel="1" x14ac:dyDescent="0.15">
      <c r="B3967" t="s">
        <v>2944</v>
      </c>
      <c r="C3967" t="s">
        <v>2945</v>
      </c>
      <c r="D3967" t="s">
        <v>294</v>
      </c>
      <c r="E3967" t="s">
        <v>10632</v>
      </c>
      <c r="F3967" t="s">
        <v>619</v>
      </c>
      <c r="G3967" t="s">
        <v>1890</v>
      </c>
      <c r="H3967" s="17">
        <v>45008</v>
      </c>
      <c r="I3967" s="15">
        <v>2023</v>
      </c>
      <c r="J3967" t="s">
        <v>10634</v>
      </c>
      <c r="K3967" s="5">
        <v>22942.73</v>
      </c>
      <c r="L3967" t="s">
        <v>967</v>
      </c>
      <c r="M3967" t="s">
        <v>985</v>
      </c>
      <c r="N3967" t="s">
        <v>10635</v>
      </c>
      <c r="O3967" t="s">
        <v>796</v>
      </c>
      <c r="P3967" t="s">
        <v>10671</v>
      </c>
      <c r="Q3967" t="s">
        <v>10671</v>
      </c>
      <c r="R3967" t="s">
        <v>755</v>
      </c>
      <c r="S3967" t="s">
        <v>829</v>
      </c>
      <c r="T3967" t="s">
        <v>17094</v>
      </c>
      <c r="U3967" t="s">
        <v>965</v>
      </c>
      <c r="V3967" t="s">
        <v>10638</v>
      </c>
      <c r="W3967" t="s">
        <v>970</v>
      </c>
      <c r="X3967" t="s">
        <v>17097</v>
      </c>
    </row>
    <row r="3968" spans="2:24" ht="11" outlineLevel="1" x14ac:dyDescent="0.15">
      <c r="B3968" t="s">
        <v>2944</v>
      </c>
      <c r="C3968" t="s">
        <v>2945</v>
      </c>
      <c r="D3968" t="s">
        <v>294</v>
      </c>
      <c r="E3968" t="s">
        <v>10640</v>
      </c>
      <c r="F3968" t="s">
        <v>619</v>
      </c>
      <c r="G3968" t="s">
        <v>1890</v>
      </c>
      <c r="H3968" s="17">
        <v>45152</v>
      </c>
      <c r="I3968" s="15">
        <v>2023</v>
      </c>
      <c r="J3968" t="s">
        <v>10634</v>
      </c>
      <c r="K3968" s="5">
        <v>0</v>
      </c>
      <c r="L3968" t="s">
        <v>967</v>
      </c>
      <c r="M3968" t="s">
        <v>985</v>
      </c>
      <c r="N3968" t="s">
        <v>10635</v>
      </c>
      <c r="O3968" t="s">
        <v>796</v>
      </c>
      <c r="P3968" t="s">
        <v>10671</v>
      </c>
      <c r="Q3968" t="s">
        <v>10671</v>
      </c>
      <c r="R3968" t="s">
        <v>755</v>
      </c>
      <c r="S3968" t="s">
        <v>829</v>
      </c>
      <c r="T3968" t="s">
        <v>17084</v>
      </c>
      <c r="U3968" t="s">
        <v>965</v>
      </c>
      <c r="V3968" t="s">
        <v>10638</v>
      </c>
      <c r="W3968" t="s">
        <v>970</v>
      </c>
      <c r="X3968" t="s">
        <v>17098</v>
      </c>
    </row>
    <row r="3969" spans="2:24" ht="11" outlineLevel="1" x14ac:dyDescent="0.15">
      <c r="B3969" t="s">
        <v>2944</v>
      </c>
      <c r="C3969" t="s">
        <v>2945</v>
      </c>
      <c r="D3969" t="s">
        <v>294</v>
      </c>
      <c r="E3969" t="s">
        <v>10658</v>
      </c>
      <c r="F3969" t="s">
        <v>619</v>
      </c>
      <c r="G3969" t="s">
        <v>1890</v>
      </c>
      <c r="H3969" s="17">
        <v>45049</v>
      </c>
      <c r="I3969" s="15">
        <v>2023</v>
      </c>
      <c r="J3969" t="s">
        <v>10634</v>
      </c>
      <c r="K3969" s="5">
        <v>159976.54</v>
      </c>
      <c r="L3969" t="s">
        <v>967</v>
      </c>
      <c r="M3969" t="s">
        <v>985</v>
      </c>
      <c r="N3969" t="s">
        <v>10635</v>
      </c>
      <c r="O3969" t="s">
        <v>796</v>
      </c>
      <c r="P3969" t="s">
        <v>10671</v>
      </c>
      <c r="Q3969" t="s">
        <v>10671</v>
      </c>
      <c r="R3969" t="s">
        <v>755</v>
      </c>
      <c r="S3969" t="s">
        <v>829</v>
      </c>
      <c r="T3969" t="s">
        <v>17099</v>
      </c>
      <c r="U3969" t="s">
        <v>965</v>
      </c>
      <c r="V3969" t="s">
        <v>10638</v>
      </c>
      <c r="W3969" t="s">
        <v>970</v>
      </c>
      <c r="X3969" t="s">
        <v>17100</v>
      </c>
    </row>
    <row r="3970" spans="2:24" ht="11" outlineLevel="1" x14ac:dyDescent="0.15">
      <c r="B3970" t="s">
        <v>2944</v>
      </c>
      <c r="C3970" t="s">
        <v>2945</v>
      </c>
      <c r="D3970" t="s">
        <v>294</v>
      </c>
      <c r="E3970" t="s">
        <v>10646</v>
      </c>
      <c r="F3970" t="s">
        <v>619</v>
      </c>
      <c r="G3970" t="s">
        <v>1890</v>
      </c>
      <c r="H3970" s="17">
        <v>45114</v>
      </c>
      <c r="I3970" s="15">
        <v>2023</v>
      </c>
      <c r="J3970" t="s">
        <v>10634</v>
      </c>
      <c r="K3970" s="5">
        <v>0</v>
      </c>
      <c r="L3970" t="s">
        <v>967</v>
      </c>
      <c r="M3970" t="s">
        <v>985</v>
      </c>
      <c r="N3970" t="s">
        <v>10635</v>
      </c>
      <c r="O3970" t="s">
        <v>796</v>
      </c>
      <c r="P3970" t="s">
        <v>10671</v>
      </c>
      <c r="Q3970" t="s">
        <v>10671</v>
      </c>
      <c r="R3970" t="s">
        <v>755</v>
      </c>
      <c r="S3970" t="s">
        <v>829</v>
      </c>
      <c r="T3970" t="s">
        <v>11604</v>
      </c>
      <c r="U3970" t="s">
        <v>965</v>
      </c>
      <c r="V3970" t="s">
        <v>10638</v>
      </c>
      <c r="W3970" t="s">
        <v>970</v>
      </c>
      <c r="X3970" t="s">
        <v>17101</v>
      </c>
    </row>
    <row r="3971" spans="2:24" ht="11" outlineLevel="1" x14ac:dyDescent="0.15">
      <c r="B3971" t="s">
        <v>2944</v>
      </c>
      <c r="C3971" t="s">
        <v>2945</v>
      </c>
      <c r="D3971" t="s">
        <v>294</v>
      </c>
      <c r="E3971" t="s">
        <v>10655</v>
      </c>
      <c r="F3971" t="s">
        <v>619</v>
      </c>
      <c r="G3971" t="s">
        <v>1890</v>
      </c>
      <c r="H3971" s="17">
        <v>45107</v>
      </c>
      <c r="I3971" s="15">
        <v>2023</v>
      </c>
      <c r="J3971" t="s">
        <v>10634</v>
      </c>
      <c r="K3971" s="5">
        <v>45</v>
      </c>
      <c r="L3971" t="s">
        <v>967</v>
      </c>
      <c r="M3971" t="s">
        <v>985</v>
      </c>
      <c r="N3971" t="s">
        <v>10635</v>
      </c>
      <c r="O3971" t="s">
        <v>796</v>
      </c>
      <c r="P3971" t="s">
        <v>10671</v>
      </c>
      <c r="Q3971" t="s">
        <v>10671</v>
      </c>
      <c r="R3971" t="s">
        <v>755</v>
      </c>
      <c r="S3971" t="s">
        <v>829</v>
      </c>
      <c r="T3971" t="s">
        <v>17084</v>
      </c>
      <c r="U3971" t="s">
        <v>965</v>
      </c>
      <c r="V3971" t="s">
        <v>10638</v>
      </c>
      <c r="W3971" t="s">
        <v>970</v>
      </c>
      <c r="X3971" t="s">
        <v>17102</v>
      </c>
    </row>
    <row r="3972" spans="2:24" ht="11" outlineLevel="1" x14ac:dyDescent="0.15">
      <c r="B3972" t="s">
        <v>2947</v>
      </c>
      <c r="C3972" t="s">
        <v>2948</v>
      </c>
      <c r="D3972" t="s">
        <v>180</v>
      </c>
      <c r="E3972" t="s">
        <v>10652</v>
      </c>
      <c r="F3972" t="s">
        <v>608</v>
      </c>
      <c r="G3972" t="s">
        <v>1184</v>
      </c>
      <c r="H3972" s="17">
        <v>45169</v>
      </c>
      <c r="I3972" s="15">
        <v>2023</v>
      </c>
      <c r="J3972" t="s">
        <v>10634</v>
      </c>
      <c r="K3972" s="5">
        <v>-21746</v>
      </c>
      <c r="L3972" t="s">
        <v>967</v>
      </c>
      <c r="M3972" t="s">
        <v>985</v>
      </c>
      <c r="N3972" t="s">
        <v>10635</v>
      </c>
      <c r="O3972" t="s">
        <v>804</v>
      </c>
      <c r="P3972" t="s">
        <v>11969</v>
      </c>
      <c r="Q3972" t="s">
        <v>11435</v>
      </c>
      <c r="R3972" t="s">
        <v>744</v>
      </c>
      <c r="S3972" t="s">
        <v>795</v>
      </c>
      <c r="T3972" t="s">
        <v>15801</v>
      </c>
      <c r="U3972" t="s">
        <v>965</v>
      </c>
      <c r="V3972" t="s">
        <v>10638</v>
      </c>
      <c r="W3972" t="s">
        <v>970</v>
      </c>
      <c r="X3972" t="s">
        <v>17103</v>
      </c>
    </row>
    <row r="3973" spans="2:24" ht="11" outlineLevel="1" x14ac:dyDescent="0.15">
      <c r="B3973" t="s">
        <v>2947</v>
      </c>
      <c r="C3973" t="s">
        <v>2948</v>
      </c>
      <c r="D3973" t="s">
        <v>180</v>
      </c>
      <c r="E3973" t="s">
        <v>10649</v>
      </c>
      <c r="F3973" t="s">
        <v>608</v>
      </c>
      <c r="G3973" t="s">
        <v>1184</v>
      </c>
      <c r="H3973" s="17">
        <v>45162</v>
      </c>
      <c r="I3973" s="15">
        <v>2023</v>
      </c>
      <c r="J3973" t="s">
        <v>10634</v>
      </c>
      <c r="K3973" s="5">
        <v>484449</v>
      </c>
      <c r="L3973" t="s">
        <v>967</v>
      </c>
      <c r="M3973" t="s">
        <v>985</v>
      </c>
      <c r="N3973" t="s">
        <v>10635</v>
      </c>
      <c r="O3973" t="s">
        <v>804</v>
      </c>
      <c r="P3973" t="s">
        <v>11969</v>
      </c>
      <c r="Q3973" t="s">
        <v>11435</v>
      </c>
      <c r="R3973" t="s">
        <v>744</v>
      </c>
      <c r="S3973" t="s">
        <v>795</v>
      </c>
      <c r="T3973" t="s">
        <v>15801</v>
      </c>
      <c r="U3973" t="s">
        <v>965</v>
      </c>
      <c r="V3973" t="s">
        <v>10638</v>
      </c>
      <c r="W3973" t="s">
        <v>970</v>
      </c>
      <c r="X3973" t="s">
        <v>17104</v>
      </c>
    </row>
    <row r="3974" spans="2:24" ht="11" outlineLevel="1" x14ac:dyDescent="0.15">
      <c r="B3974" t="s">
        <v>2950</v>
      </c>
      <c r="C3974" t="s">
        <v>2951</v>
      </c>
      <c r="D3974" t="s">
        <v>339</v>
      </c>
      <c r="E3974" t="s">
        <v>10643</v>
      </c>
      <c r="F3974" t="s">
        <v>17105</v>
      </c>
      <c r="G3974" t="s">
        <v>2918</v>
      </c>
      <c r="H3974" s="17">
        <v>45064</v>
      </c>
      <c r="I3974" s="15">
        <v>2023</v>
      </c>
      <c r="J3974" t="s">
        <v>10634</v>
      </c>
      <c r="K3974" s="5">
        <v>24193.94</v>
      </c>
      <c r="L3974" t="s">
        <v>967</v>
      </c>
      <c r="M3974" t="s">
        <v>985</v>
      </c>
      <c r="N3974" t="s">
        <v>10635</v>
      </c>
      <c r="O3974" t="s">
        <v>796</v>
      </c>
      <c r="P3974" t="s">
        <v>14904</v>
      </c>
      <c r="R3974" t="s">
        <v>737</v>
      </c>
      <c r="S3974" t="s">
        <v>803</v>
      </c>
      <c r="T3974" t="s">
        <v>17106</v>
      </c>
      <c r="U3974" t="s">
        <v>965</v>
      </c>
      <c r="V3974" t="s">
        <v>10638</v>
      </c>
      <c r="W3974" t="s">
        <v>970</v>
      </c>
      <c r="X3974" t="s">
        <v>17107</v>
      </c>
    </row>
    <row r="3975" spans="2:24" ht="11" outlineLevel="1" x14ac:dyDescent="0.15">
      <c r="B3975" t="s">
        <v>2950</v>
      </c>
      <c r="C3975" t="s">
        <v>2951</v>
      </c>
      <c r="D3975" t="s">
        <v>339</v>
      </c>
      <c r="E3975" t="s">
        <v>10664</v>
      </c>
      <c r="F3975" t="s">
        <v>17105</v>
      </c>
      <c r="G3975" t="s">
        <v>2918</v>
      </c>
      <c r="H3975" s="17">
        <v>44915</v>
      </c>
      <c r="I3975" s="15">
        <v>2023</v>
      </c>
      <c r="J3975" t="s">
        <v>10634</v>
      </c>
      <c r="K3975" s="5">
        <v>0</v>
      </c>
      <c r="L3975" t="s">
        <v>967</v>
      </c>
      <c r="M3975" t="s">
        <v>985</v>
      </c>
      <c r="N3975" t="s">
        <v>10635</v>
      </c>
      <c r="O3975" t="s">
        <v>796</v>
      </c>
      <c r="P3975" t="s">
        <v>14904</v>
      </c>
      <c r="R3975" t="s">
        <v>737</v>
      </c>
      <c r="S3975" t="s">
        <v>803</v>
      </c>
      <c r="T3975" t="s">
        <v>17106</v>
      </c>
      <c r="U3975" t="s">
        <v>965</v>
      </c>
      <c r="V3975" t="s">
        <v>10638</v>
      </c>
      <c r="W3975" t="s">
        <v>970</v>
      </c>
      <c r="X3975" t="s">
        <v>17108</v>
      </c>
    </row>
    <row r="3976" spans="2:24" ht="11" outlineLevel="1" x14ac:dyDescent="0.15">
      <c r="B3976" t="s">
        <v>2950</v>
      </c>
      <c r="C3976" t="s">
        <v>2951</v>
      </c>
      <c r="D3976" t="s">
        <v>339</v>
      </c>
      <c r="E3976" t="s">
        <v>10652</v>
      </c>
      <c r="F3976" t="s">
        <v>17105</v>
      </c>
      <c r="G3976" t="s">
        <v>2918</v>
      </c>
      <c r="H3976" s="17">
        <v>44662</v>
      </c>
      <c r="I3976" s="15">
        <v>2022</v>
      </c>
      <c r="J3976" t="s">
        <v>10634</v>
      </c>
      <c r="K3976" s="5">
        <v>17750</v>
      </c>
      <c r="L3976" t="s">
        <v>967</v>
      </c>
      <c r="M3976" t="s">
        <v>985</v>
      </c>
      <c r="N3976" t="s">
        <v>10635</v>
      </c>
      <c r="O3976" t="s">
        <v>796</v>
      </c>
      <c r="P3976" t="s">
        <v>14904</v>
      </c>
      <c r="R3976" t="s">
        <v>737</v>
      </c>
      <c r="S3976" t="s">
        <v>803</v>
      </c>
      <c r="T3976" t="s">
        <v>17106</v>
      </c>
      <c r="U3976" t="s">
        <v>965</v>
      </c>
      <c r="V3976" t="s">
        <v>10638</v>
      </c>
      <c r="W3976" t="s">
        <v>970</v>
      </c>
      <c r="X3976" t="s">
        <v>17109</v>
      </c>
    </row>
    <row r="3977" spans="2:24" ht="11" outlineLevel="1" x14ac:dyDescent="0.15">
      <c r="B3977" t="s">
        <v>2950</v>
      </c>
      <c r="C3977" t="s">
        <v>2951</v>
      </c>
      <c r="D3977" t="s">
        <v>339</v>
      </c>
      <c r="E3977" t="s">
        <v>10649</v>
      </c>
      <c r="F3977" t="s">
        <v>17105</v>
      </c>
      <c r="G3977" t="s">
        <v>2918</v>
      </c>
      <c r="H3977" s="17">
        <v>44467</v>
      </c>
      <c r="I3977" s="15">
        <v>2021</v>
      </c>
      <c r="J3977" t="s">
        <v>10634</v>
      </c>
      <c r="K3977" s="5">
        <v>415744.13</v>
      </c>
      <c r="L3977" t="s">
        <v>967</v>
      </c>
      <c r="M3977" t="s">
        <v>985</v>
      </c>
      <c r="N3977" t="s">
        <v>10635</v>
      </c>
      <c r="O3977" t="s">
        <v>796</v>
      </c>
      <c r="P3977" t="s">
        <v>14904</v>
      </c>
      <c r="R3977" t="s">
        <v>737</v>
      </c>
      <c r="S3977" t="s">
        <v>803</v>
      </c>
      <c r="T3977" t="s">
        <v>17106</v>
      </c>
      <c r="U3977" t="s">
        <v>965</v>
      </c>
      <c r="V3977" t="s">
        <v>10638</v>
      </c>
      <c r="W3977" t="s">
        <v>970</v>
      </c>
      <c r="X3977" t="s">
        <v>17110</v>
      </c>
    </row>
    <row r="3978" spans="2:24" ht="11" outlineLevel="1" x14ac:dyDescent="0.15">
      <c r="B3978" t="s">
        <v>2953</v>
      </c>
      <c r="C3978" t="s">
        <v>2954</v>
      </c>
      <c r="D3978" t="s">
        <v>1410</v>
      </c>
      <c r="E3978" t="s">
        <v>10658</v>
      </c>
      <c r="F3978" t="s">
        <v>12990</v>
      </c>
      <c r="G3978" t="s">
        <v>1412</v>
      </c>
      <c r="H3978" s="17">
        <v>45385</v>
      </c>
      <c r="I3978" s="15">
        <v>2024</v>
      </c>
      <c r="J3978" t="s">
        <v>10634</v>
      </c>
      <c r="K3978" s="5">
        <v>-13.52</v>
      </c>
      <c r="L3978" t="s">
        <v>967</v>
      </c>
      <c r="M3978" t="s">
        <v>985</v>
      </c>
      <c r="N3978" t="s">
        <v>11711</v>
      </c>
      <c r="O3978" t="s">
        <v>796</v>
      </c>
      <c r="P3978" t="s">
        <v>10671</v>
      </c>
      <c r="Q3978" t="s">
        <v>10685</v>
      </c>
      <c r="R3978" t="s">
        <v>752</v>
      </c>
      <c r="S3978" t="s">
        <v>824</v>
      </c>
      <c r="T3978" t="s">
        <v>17111</v>
      </c>
      <c r="U3978" t="s">
        <v>965</v>
      </c>
      <c r="V3978" t="s">
        <v>10638</v>
      </c>
      <c r="W3978" t="s">
        <v>970</v>
      </c>
      <c r="X3978" t="s">
        <v>17112</v>
      </c>
    </row>
    <row r="3979" spans="2:24" ht="11" outlineLevel="1" x14ac:dyDescent="0.15">
      <c r="B3979" t="s">
        <v>2953</v>
      </c>
      <c r="C3979" t="s">
        <v>2954</v>
      </c>
      <c r="D3979" t="s">
        <v>1410</v>
      </c>
      <c r="E3979" t="s">
        <v>10632</v>
      </c>
      <c r="F3979" t="s">
        <v>12990</v>
      </c>
      <c r="G3979" t="s">
        <v>1412</v>
      </c>
      <c r="H3979" s="17">
        <v>44053</v>
      </c>
      <c r="I3979" s="15">
        <v>2020</v>
      </c>
      <c r="J3979" t="s">
        <v>10634</v>
      </c>
      <c r="K3979" s="5">
        <v>3368.49</v>
      </c>
      <c r="L3979" t="s">
        <v>967</v>
      </c>
      <c r="M3979" t="s">
        <v>985</v>
      </c>
      <c r="N3979" t="s">
        <v>11711</v>
      </c>
      <c r="O3979" t="s">
        <v>796</v>
      </c>
      <c r="P3979" t="s">
        <v>10671</v>
      </c>
      <c r="Q3979" t="s">
        <v>10685</v>
      </c>
      <c r="R3979" t="s">
        <v>752</v>
      </c>
      <c r="S3979" t="s">
        <v>824</v>
      </c>
      <c r="T3979" t="s">
        <v>17113</v>
      </c>
      <c r="U3979" t="s">
        <v>965</v>
      </c>
      <c r="V3979" t="s">
        <v>10638</v>
      </c>
      <c r="W3979" t="s">
        <v>970</v>
      </c>
      <c r="X3979" t="s">
        <v>17114</v>
      </c>
    </row>
    <row r="3980" spans="2:24" ht="11" outlineLevel="1" x14ac:dyDescent="0.15">
      <c r="B3980" t="s">
        <v>2953</v>
      </c>
      <c r="C3980" t="s">
        <v>2954</v>
      </c>
      <c r="D3980" t="s">
        <v>1410</v>
      </c>
      <c r="E3980" t="s">
        <v>10649</v>
      </c>
      <c r="F3980" t="s">
        <v>12990</v>
      </c>
      <c r="G3980" t="s">
        <v>1412</v>
      </c>
      <c r="H3980" s="17">
        <v>43397</v>
      </c>
      <c r="I3980" s="15">
        <v>2019</v>
      </c>
      <c r="J3980" t="s">
        <v>10634</v>
      </c>
      <c r="K3980" s="5">
        <v>178224.78</v>
      </c>
      <c r="L3980" t="s">
        <v>967</v>
      </c>
      <c r="M3980" t="s">
        <v>985</v>
      </c>
      <c r="N3980" t="s">
        <v>11711</v>
      </c>
      <c r="O3980" t="s">
        <v>796</v>
      </c>
      <c r="P3980" t="s">
        <v>10671</v>
      </c>
      <c r="Q3980" t="s">
        <v>10685</v>
      </c>
      <c r="R3980" t="s">
        <v>752</v>
      </c>
      <c r="S3980" t="s">
        <v>824</v>
      </c>
      <c r="T3980" t="s">
        <v>17115</v>
      </c>
      <c r="U3980" t="s">
        <v>965</v>
      </c>
      <c r="V3980" t="s">
        <v>10638</v>
      </c>
      <c r="W3980" t="s">
        <v>970</v>
      </c>
      <c r="X3980" t="s">
        <v>17116</v>
      </c>
    </row>
    <row r="3981" spans="2:24" ht="11" outlineLevel="1" x14ac:dyDescent="0.15">
      <c r="B3981" t="s">
        <v>2953</v>
      </c>
      <c r="C3981" t="s">
        <v>2954</v>
      </c>
      <c r="D3981" t="s">
        <v>1410</v>
      </c>
      <c r="E3981" t="s">
        <v>10661</v>
      </c>
      <c r="F3981" t="s">
        <v>12990</v>
      </c>
      <c r="G3981" t="s">
        <v>1412</v>
      </c>
      <c r="H3981" s="17">
        <v>45638</v>
      </c>
      <c r="I3981" s="15">
        <v>2025</v>
      </c>
      <c r="J3981" t="s">
        <v>10634</v>
      </c>
      <c r="K3981" s="5">
        <v>-22526.04</v>
      </c>
      <c r="L3981" t="s">
        <v>967</v>
      </c>
      <c r="M3981" t="s">
        <v>985</v>
      </c>
      <c r="N3981" t="s">
        <v>11711</v>
      </c>
      <c r="O3981" t="s">
        <v>796</v>
      </c>
      <c r="P3981" t="s">
        <v>10885</v>
      </c>
      <c r="Q3981" t="s">
        <v>10685</v>
      </c>
      <c r="R3981" t="s">
        <v>752</v>
      </c>
      <c r="S3981" t="s">
        <v>824</v>
      </c>
      <c r="T3981" t="s">
        <v>17117</v>
      </c>
      <c r="U3981" t="s">
        <v>965</v>
      </c>
      <c r="V3981" t="s">
        <v>10638</v>
      </c>
      <c r="W3981" t="s">
        <v>970</v>
      </c>
      <c r="X3981" t="s">
        <v>17118</v>
      </c>
    </row>
    <row r="3982" spans="2:24" ht="11" outlineLevel="1" x14ac:dyDescent="0.15">
      <c r="B3982" t="s">
        <v>2953</v>
      </c>
      <c r="C3982" t="s">
        <v>2954</v>
      </c>
      <c r="D3982" t="s">
        <v>1410</v>
      </c>
      <c r="E3982" t="s">
        <v>10652</v>
      </c>
      <c r="F3982" t="s">
        <v>12990</v>
      </c>
      <c r="G3982" t="s">
        <v>1412</v>
      </c>
      <c r="H3982" s="17">
        <v>43607</v>
      </c>
      <c r="I3982" s="15">
        <v>2019</v>
      </c>
      <c r="J3982" t="s">
        <v>10634</v>
      </c>
      <c r="K3982" s="5">
        <v>169411.7</v>
      </c>
      <c r="L3982" t="s">
        <v>967</v>
      </c>
      <c r="M3982" t="s">
        <v>985</v>
      </c>
      <c r="N3982" t="s">
        <v>11711</v>
      </c>
      <c r="O3982" t="s">
        <v>796</v>
      </c>
      <c r="P3982" t="s">
        <v>10671</v>
      </c>
      <c r="Q3982" t="s">
        <v>10685</v>
      </c>
      <c r="R3982" t="s">
        <v>752</v>
      </c>
      <c r="S3982" t="s">
        <v>824</v>
      </c>
      <c r="T3982" t="s">
        <v>17119</v>
      </c>
      <c r="U3982" t="s">
        <v>965</v>
      </c>
      <c r="V3982" t="s">
        <v>10638</v>
      </c>
      <c r="W3982" t="s">
        <v>970</v>
      </c>
      <c r="X3982" t="s">
        <v>17120</v>
      </c>
    </row>
    <row r="3983" spans="2:24" ht="11" outlineLevel="1" x14ac:dyDescent="0.15">
      <c r="B3983" t="s">
        <v>2953</v>
      </c>
      <c r="C3983" t="s">
        <v>2954</v>
      </c>
      <c r="D3983" t="s">
        <v>1410</v>
      </c>
      <c r="E3983" t="s">
        <v>10643</v>
      </c>
      <c r="F3983" t="s">
        <v>12990</v>
      </c>
      <c r="G3983" t="s">
        <v>1412</v>
      </c>
      <c r="H3983" s="17">
        <v>43805</v>
      </c>
      <c r="I3983" s="15">
        <v>2020</v>
      </c>
      <c r="J3983" t="s">
        <v>10634</v>
      </c>
      <c r="K3983" s="5">
        <v>0</v>
      </c>
      <c r="L3983" t="s">
        <v>967</v>
      </c>
      <c r="M3983" t="s">
        <v>985</v>
      </c>
      <c r="N3983" t="s">
        <v>11711</v>
      </c>
      <c r="O3983" t="s">
        <v>796</v>
      </c>
      <c r="P3983" t="s">
        <v>10671</v>
      </c>
      <c r="Q3983" t="s">
        <v>10685</v>
      </c>
      <c r="R3983" t="s">
        <v>752</v>
      </c>
      <c r="S3983" t="s">
        <v>824</v>
      </c>
      <c r="T3983" t="s">
        <v>17121</v>
      </c>
      <c r="U3983" t="s">
        <v>965</v>
      </c>
      <c r="V3983" t="s">
        <v>10638</v>
      </c>
      <c r="W3983" t="s">
        <v>970</v>
      </c>
      <c r="X3983" t="s">
        <v>17122</v>
      </c>
    </row>
    <row r="3984" spans="2:24" ht="11" outlineLevel="1" x14ac:dyDescent="0.15">
      <c r="B3984" t="s">
        <v>2953</v>
      </c>
      <c r="C3984" t="s">
        <v>2954</v>
      </c>
      <c r="D3984" t="s">
        <v>1410</v>
      </c>
      <c r="E3984" t="s">
        <v>10667</v>
      </c>
      <c r="F3984" t="s">
        <v>12990</v>
      </c>
      <c r="G3984" t="s">
        <v>1412</v>
      </c>
      <c r="H3984" s="17">
        <v>44273</v>
      </c>
      <c r="I3984" s="15">
        <v>2021</v>
      </c>
      <c r="J3984" t="s">
        <v>10634</v>
      </c>
      <c r="K3984" s="5">
        <v>-143280.35999999999</v>
      </c>
      <c r="L3984" t="s">
        <v>967</v>
      </c>
      <c r="M3984" t="s">
        <v>985</v>
      </c>
      <c r="N3984" t="s">
        <v>11711</v>
      </c>
      <c r="O3984" t="s">
        <v>796</v>
      </c>
      <c r="P3984" t="s">
        <v>10671</v>
      </c>
      <c r="Q3984" t="s">
        <v>10685</v>
      </c>
      <c r="R3984" t="s">
        <v>752</v>
      </c>
      <c r="S3984" t="s">
        <v>824</v>
      </c>
      <c r="T3984" t="s">
        <v>17123</v>
      </c>
      <c r="U3984" t="s">
        <v>965</v>
      </c>
      <c r="V3984" t="s">
        <v>10638</v>
      </c>
      <c r="W3984" t="s">
        <v>970</v>
      </c>
      <c r="X3984" t="s">
        <v>17124</v>
      </c>
    </row>
    <row r="3985" spans="2:24" ht="11" outlineLevel="1" x14ac:dyDescent="0.15">
      <c r="B3985" t="s">
        <v>2953</v>
      </c>
      <c r="C3985" t="s">
        <v>2954</v>
      </c>
      <c r="D3985" t="s">
        <v>1410</v>
      </c>
      <c r="E3985" t="s">
        <v>10664</v>
      </c>
      <c r="F3985" t="s">
        <v>12990</v>
      </c>
      <c r="G3985" t="s">
        <v>1412</v>
      </c>
      <c r="H3985" s="17">
        <v>43761</v>
      </c>
      <c r="I3985" s="15">
        <v>2020</v>
      </c>
      <c r="J3985" t="s">
        <v>10634</v>
      </c>
      <c r="K3985" s="5">
        <v>271996.36</v>
      </c>
      <c r="L3985" t="s">
        <v>967</v>
      </c>
      <c r="M3985" t="s">
        <v>985</v>
      </c>
      <c r="N3985" t="s">
        <v>11711</v>
      </c>
      <c r="O3985" t="s">
        <v>796</v>
      </c>
      <c r="P3985" t="s">
        <v>10671</v>
      </c>
      <c r="Q3985" t="s">
        <v>10685</v>
      </c>
      <c r="R3985" t="s">
        <v>752</v>
      </c>
      <c r="S3985" t="s">
        <v>824</v>
      </c>
      <c r="T3985" t="s">
        <v>17125</v>
      </c>
      <c r="U3985" t="s">
        <v>965</v>
      </c>
      <c r="V3985" t="s">
        <v>10638</v>
      </c>
      <c r="W3985" t="s">
        <v>970</v>
      </c>
      <c r="X3985" t="s">
        <v>17126</v>
      </c>
    </row>
    <row r="3986" spans="2:24" ht="11" outlineLevel="1" x14ac:dyDescent="0.15">
      <c r="B3986" t="s">
        <v>2956</v>
      </c>
      <c r="C3986" t="s">
        <v>2957</v>
      </c>
      <c r="E3986" t="s">
        <v>10652</v>
      </c>
      <c r="F3986" t="s">
        <v>677</v>
      </c>
      <c r="G3986" t="s">
        <v>2104</v>
      </c>
      <c r="H3986" s="17">
        <v>46010</v>
      </c>
      <c r="I3986" s="15">
        <v>2026</v>
      </c>
      <c r="J3986" t="s">
        <v>10634</v>
      </c>
      <c r="K3986" s="5">
        <v>11044</v>
      </c>
      <c r="L3986" t="s">
        <v>967</v>
      </c>
      <c r="M3986" t="s">
        <v>1141</v>
      </c>
      <c r="N3986" t="s">
        <v>10635</v>
      </c>
      <c r="O3986" t="s">
        <v>825</v>
      </c>
      <c r="P3986" t="s">
        <v>14531</v>
      </c>
      <c r="Q3986" t="s">
        <v>14531</v>
      </c>
      <c r="R3986" t="s">
        <v>740</v>
      </c>
      <c r="S3986" t="s">
        <v>795</v>
      </c>
      <c r="T3986" t="s">
        <v>17127</v>
      </c>
      <c r="U3986" t="s">
        <v>965</v>
      </c>
      <c r="V3986" t="s">
        <v>10638</v>
      </c>
      <c r="W3986" t="s">
        <v>970</v>
      </c>
      <c r="X3986" t="s">
        <v>17128</v>
      </c>
    </row>
    <row r="3987" spans="2:24" ht="11" outlineLevel="1" x14ac:dyDescent="0.15">
      <c r="B3987" t="s">
        <v>2956</v>
      </c>
      <c r="C3987" t="s">
        <v>2957</v>
      </c>
      <c r="E3987" t="s">
        <v>10649</v>
      </c>
      <c r="F3987" t="s">
        <v>677</v>
      </c>
      <c r="G3987" t="s">
        <v>2104</v>
      </c>
      <c r="H3987" s="17">
        <v>45924</v>
      </c>
      <c r="I3987" s="15">
        <v>2025</v>
      </c>
      <c r="J3987" t="s">
        <v>10634</v>
      </c>
      <c r="K3987" s="5">
        <v>445305</v>
      </c>
      <c r="L3987" t="s">
        <v>967</v>
      </c>
      <c r="M3987" t="s">
        <v>1141</v>
      </c>
      <c r="N3987" t="s">
        <v>10635</v>
      </c>
      <c r="O3987" t="s">
        <v>825</v>
      </c>
      <c r="P3987" t="s">
        <v>14531</v>
      </c>
      <c r="Q3987" t="s">
        <v>14531</v>
      </c>
      <c r="R3987" t="s">
        <v>740</v>
      </c>
      <c r="S3987" t="s">
        <v>795</v>
      </c>
      <c r="T3987" t="s">
        <v>17127</v>
      </c>
      <c r="U3987" t="s">
        <v>965</v>
      </c>
      <c r="V3987" t="s">
        <v>10638</v>
      </c>
      <c r="W3987" t="s">
        <v>970</v>
      </c>
      <c r="X3987" t="s">
        <v>17129</v>
      </c>
    </row>
    <row r="3988" spans="2:24" ht="11" outlineLevel="1" x14ac:dyDescent="0.15">
      <c r="B3988" t="s">
        <v>2956</v>
      </c>
      <c r="C3988" t="s">
        <v>2957</v>
      </c>
      <c r="E3988" t="s">
        <v>10643</v>
      </c>
      <c r="F3988" t="s">
        <v>677</v>
      </c>
      <c r="G3988" t="s">
        <v>2104</v>
      </c>
      <c r="H3988" s="17">
        <v>46051</v>
      </c>
      <c r="I3988" s="15">
        <v>2026</v>
      </c>
      <c r="J3988" t="s">
        <v>10634</v>
      </c>
      <c r="K3988" s="5">
        <v>4625</v>
      </c>
      <c r="L3988" t="s">
        <v>967</v>
      </c>
      <c r="M3988" t="s">
        <v>1141</v>
      </c>
      <c r="N3988" t="s">
        <v>10635</v>
      </c>
      <c r="O3988" t="s">
        <v>825</v>
      </c>
      <c r="P3988" t="s">
        <v>14531</v>
      </c>
      <c r="Q3988" t="s">
        <v>14531</v>
      </c>
      <c r="R3988" t="s">
        <v>740</v>
      </c>
      <c r="S3988" t="s">
        <v>795</v>
      </c>
      <c r="T3988" t="s">
        <v>17127</v>
      </c>
      <c r="U3988" t="s">
        <v>965</v>
      </c>
      <c r="V3988" t="s">
        <v>10638</v>
      </c>
      <c r="W3988" t="s">
        <v>970</v>
      </c>
      <c r="X3988" t="s">
        <v>17130</v>
      </c>
    </row>
    <row r="3989" spans="2:24" ht="11" outlineLevel="1" x14ac:dyDescent="0.15">
      <c r="B3989" t="s">
        <v>2956</v>
      </c>
      <c r="C3989" t="s">
        <v>2957</v>
      </c>
      <c r="E3989" t="s">
        <v>10664</v>
      </c>
      <c r="F3989" t="s">
        <v>677</v>
      </c>
      <c r="G3989" t="s">
        <v>2104</v>
      </c>
      <c r="H3989" s="17">
        <v>46031</v>
      </c>
      <c r="I3989" s="15">
        <v>2026</v>
      </c>
      <c r="J3989" t="s">
        <v>10634</v>
      </c>
      <c r="K3989" s="5">
        <v>-4625</v>
      </c>
      <c r="L3989" t="s">
        <v>967</v>
      </c>
      <c r="M3989" t="s">
        <v>1141</v>
      </c>
      <c r="N3989" t="s">
        <v>10635</v>
      </c>
      <c r="O3989" t="s">
        <v>825</v>
      </c>
      <c r="P3989" t="s">
        <v>14531</v>
      </c>
      <c r="Q3989" t="s">
        <v>14531</v>
      </c>
      <c r="R3989" t="s">
        <v>740</v>
      </c>
      <c r="S3989" t="s">
        <v>795</v>
      </c>
      <c r="T3989" t="s">
        <v>17127</v>
      </c>
      <c r="U3989" t="s">
        <v>965</v>
      </c>
      <c r="V3989" t="s">
        <v>10638</v>
      </c>
      <c r="W3989" t="s">
        <v>970</v>
      </c>
      <c r="X3989" t="s">
        <v>17131</v>
      </c>
    </row>
    <row r="3990" spans="2:24" ht="11" outlineLevel="1" x14ac:dyDescent="0.15">
      <c r="B3990" t="s">
        <v>2959</v>
      </c>
      <c r="C3990" t="s">
        <v>2960</v>
      </c>
      <c r="D3990" t="s">
        <v>302</v>
      </c>
      <c r="E3990" t="s">
        <v>10652</v>
      </c>
      <c r="F3990" t="s">
        <v>684</v>
      </c>
      <c r="G3990" t="s">
        <v>1950</v>
      </c>
      <c r="H3990" s="17">
        <v>45863</v>
      </c>
      <c r="I3990" s="15">
        <v>2025</v>
      </c>
      <c r="J3990" t="s">
        <v>10634</v>
      </c>
      <c r="K3990" s="5">
        <v>20765.68</v>
      </c>
      <c r="L3990" t="s">
        <v>967</v>
      </c>
      <c r="M3990" t="s">
        <v>1903</v>
      </c>
      <c r="N3990" t="s">
        <v>10635</v>
      </c>
      <c r="O3990" t="s">
        <v>825</v>
      </c>
      <c r="P3990" t="s">
        <v>14904</v>
      </c>
      <c r="Q3990" t="s">
        <v>17132</v>
      </c>
      <c r="R3990" t="s">
        <v>748</v>
      </c>
      <c r="S3990" t="s">
        <v>795</v>
      </c>
      <c r="T3990" t="s">
        <v>17133</v>
      </c>
      <c r="U3990" t="s">
        <v>965</v>
      </c>
      <c r="V3990" t="s">
        <v>10638</v>
      </c>
      <c r="W3990" t="s">
        <v>970</v>
      </c>
      <c r="X3990" t="s">
        <v>17134</v>
      </c>
    </row>
    <row r="3991" spans="2:24" ht="11" outlineLevel="1" x14ac:dyDescent="0.15">
      <c r="B3991" t="s">
        <v>2959</v>
      </c>
      <c r="C3991" t="s">
        <v>2960</v>
      </c>
      <c r="D3991" t="s">
        <v>302</v>
      </c>
      <c r="E3991" t="s">
        <v>10649</v>
      </c>
      <c r="F3991" t="s">
        <v>684</v>
      </c>
      <c r="G3991" t="s">
        <v>1950</v>
      </c>
      <c r="H3991" s="17">
        <v>45733</v>
      </c>
      <c r="I3991" s="15">
        <v>2025</v>
      </c>
      <c r="J3991" t="s">
        <v>10634</v>
      </c>
      <c r="K3991" s="5">
        <v>432146.69</v>
      </c>
      <c r="L3991" t="s">
        <v>967</v>
      </c>
      <c r="M3991" t="s">
        <v>1903</v>
      </c>
      <c r="N3991" t="s">
        <v>10635</v>
      </c>
      <c r="O3991" t="s">
        <v>825</v>
      </c>
      <c r="P3991" t="s">
        <v>14904</v>
      </c>
      <c r="Q3991" t="s">
        <v>14907</v>
      </c>
      <c r="R3991" t="s">
        <v>748</v>
      </c>
      <c r="S3991" t="s">
        <v>795</v>
      </c>
      <c r="T3991" t="s">
        <v>17135</v>
      </c>
      <c r="U3991" t="s">
        <v>965</v>
      </c>
      <c r="V3991" t="s">
        <v>10638</v>
      </c>
      <c r="W3991" t="s">
        <v>970</v>
      </c>
      <c r="X3991" t="s">
        <v>17136</v>
      </c>
    </row>
    <row r="3992" spans="2:24" ht="11" outlineLevel="1" x14ac:dyDescent="0.15">
      <c r="B3992" t="s">
        <v>2962</v>
      </c>
      <c r="C3992" t="s">
        <v>2963</v>
      </c>
      <c r="D3992" t="s">
        <v>179</v>
      </c>
      <c r="E3992" t="s">
        <v>10643</v>
      </c>
      <c r="F3992" t="s">
        <v>12674</v>
      </c>
      <c r="G3992" t="s">
        <v>1299</v>
      </c>
      <c r="H3992" s="17">
        <v>44047</v>
      </c>
      <c r="I3992" s="15">
        <v>2020</v>
      </c>
      <c r="J3992" t="s">
        <v>10634</v>
      </c>
      <c r="K3992" s="5">
        <v>110</v>
      </c>
      <c r="L3992" t="s">
        <v>967</v>
      </c>
      <c r="M3992" t="s">
        <v>985</v>
      </c>
      <c r="N3992" t="s">
        <v>10635</v>
      </c>
      <c r="O3992" t="s">
        <v>818</v>
      </c>
      <c r="P3992" t="s">
        <v>10671</v>
      </c>
      <c r="Q3992" t="s">
        <v>11057</v>
      </c>
      <c r="R3992" t="s">
        <v>739</v>
      </c>
      <c r="S3992" t="s">
        <v>795</v>
      </c>
      <c r="T3992" t="s">
        <v>17137</v>
      </c>
      <c r="U3992" t="s">
        <v>965</v>
      </c>
      <c r="V3992" t="s">
        <v>10638</v>
      </c>
      <c r="W3992" t="s">
        <v>970</v>
      </c>
      <c r="X3992" t="s">
        <v>17138</v>
      </c>
    </row>
    <row r="3993" spans="2:24" ht="11" outlineLevel="1" x14ac:dyDescent="0.15">
      <c r="B3993" t="s">
        <v>2962</v>
      </c>
      <c r="C3993" t="s">
        <v>2963</v>
      </c>
      <c r="D3993" t="s">
        <v>179</v>
      </c>
      <c r="E3993" t="s">
        <v>10664</v>
      </c>
      <c r="F3993" t="s">
        <v>12674</v>
      </c>
      <c r="G3993" t="s">
        <v>1299</v>
      </c>
      <c r="H3993" s="17">
        <v>43936</v>
      </c>
      <c r="I3993" s="15">
        <v>2020</v>
      </c>
      <c r="J3993" t="s">
        <v>10634</v>
      </c>
      <c r="K3993" s="5">
        <v>0</v>
      </c>
      <c r="L3993" t="s">
        <v>967</v>
      </c>
      <c r="M3993" t="s">
        <v>985</v>
      </c>
      <c r="N3993" t="s">
        <v>10635</v>
      </c>
      <c r="O3993" t="s">
        <v>818</v>
      </c>
      <c r="P3993" t="s">
        <v>10671</v>
      </c>
      <c r="Q3993" t="s">
        <v>10671</v>
      </c>
      <c r="R3993" t="s">
        <v>739</v>
      </c>
      <c r="S3993" t="s">
        <v>795</v>
      </c>
      <c r="T3993" t="s">
        <v>17137</v>
      </c>
      <c r="U3993" t="s">
        <v>965</v>
      </c>
      <c r="V3993" t="s">
        <v>10638</v>
      </c>
      <c r="W3993" t="s">
        <v>970</v>
      </c>
      <c r="X3993" t="s">
        <v>17139</v>
      </c>
    </row>
    <row r="3994" spans="2:24" ht="11" outlineLevel="1" x14ac:dyDescent="0.15">
      <c r="B3994" t="s">
        <v>2962</v>
      </c>
      <c r="C3994" t="s">
        <v>2963</v>
      </c>
      <c r="D3994" t="s">
        <v>179</v>
      </c>
      <c r="E3994" t="s">
        <v>10649</v>
      </c>
      <c r="F3994" t="s">
        <v>12674</v>
      </c>
      <c r="G3994" t="s">
        <v>1299</v>
      </c>
      <c r="H3994" s="17">
        <v>43838</v>
      </c>
      <c r="I3994" s="15">
        <v>2020</v>
      </c>
      <c r="J3994" t="s">
        <v>10634</v>
      </c>
      <c r="K3994" s="5">
        <v>412442</v>
      </c>
      <c r="L3994" t="s">
        <v>967</v>
      </c>
      <c r="M3994" t="s">
        <v>985</v>
      </c>
      <c r="N3994" t="s">
        <v>10635</v>
      </c>
      <c r="O3994" t="s">
        <v>818</v>
      </c>
      <c r="P3994" t="s">
        <v>10671</v>
      </c>
      <c r="Q3994" t="s">
        <v>10671</v>
      </c>
      <c r="R3994" t="s">
        <v>739</v>
      </c>
      <c r="S3994" t="s">
        <v>795</v>
      </c>
      <c r="T3994" t="s">
        <v>17137</v>
      </c>
      <c r="U3994" t="s">
        <v>965</v>
      </c>
      <c r="V3994" t="s">
        <v>10638</v>
      </c>
      <c r="W3994" t="s">
        <v>970</v>
      </c>
      <c r="X3994" t="s">
        <v>17140</v>
      </c>
    </row>
    <row r="3995" spans="2:24" ht="11" outlineLevel="1" x14ac:dyDescent="0.15">
      <c r="B3995" t="s">
        <v>2962</v>
      </c>
      <c r="C3995" t="s">
        <v>2963</v>
      </c>
      <c r="D3995" t="s">
        <v>179</v>
      </c>
      <c r="E3995" t="s">
        <v>10652</v>
      </c>
      <c r="F3995" t="s">
        <v>12674</v>
      </c>
      <c r="G3995" t="s">
        <v>1299</v>
      </c>
      <c r="H3995" s="17">
        <v>43930</v>
      </c>
      <c r="I3995" s="15">
        <v>2020</v>
      </c>
      <c r="J3995" t="s">
        <v>10634</v>
      </c>
      <c r="K3995" s="5">
        <v>39095.07</v>
      </c>
      <c r="L3995" t="s">
        <v>967</v>
      </c>
      <c r="M3995" t="s">
        <v>985</v>
      </c>
      <c r="N3995" t="s">
        <v>10635</v>
      </c>
      <c r="O3995" t="s">
        <v>818</v>
      </c>
      <c r="P3995" t="s">
        <v>10671</v>
      </c>
      <c r="Q3995" t="s">
        <v>10671</v>
      </c>
      <c r="R3995" t="s">
        <v>739</v>
      </c>
      <c r="S3995" t="s">
        <v>795</v>
      </c>
      <c r="T3995" t="s">
        <v>17137</v>
      </c>
      <c r="U3995" t="s">
        <v>965</v>
      </c>
      <c r="V3995" t="s">
        <v>10638</v>
      </c>
      <c r="W3995" t="s">
        <v>970</v>
      </c>
      <c r="X3995" t="s">
        <v>17141</v>
      </c>
    </row>
    <row r="3996" spans="2:24" ht="11" outlineLevel="1" x14ac:dyDescent="0.15">
      <c r="B3996" t="s">
        <v>2965</v>
      </c>
      <c r="C3996" t="s">
        <v>2966</v>
      </c>
      <c r="E3996" t="s">
        <v>10649</v>
      </c>
      <c r="F3996" t="s">
        <v>2967</v>
      </c>
      <c r="G3996" t="s">
        <v>2968</v>
      </c>
      <c r="H3996" s="17">
        <v>43941</v>
      </c>
      <c r="I3996" s="15">
        <v>2020</v>
      </c>
      <c r="J3996" t="s">
        <v>10634</v>
      </c>
      <c r="K3996" s="5">
        <v>451528</v>
      </c>
      <c r="L3996" t="s">
        <v>967</v>
      </c>
      <c r="R3996" t="s">
        <v>738</v>
      </c>
      <c r="S3996" t="s">
        <v>795</v>
      </c>
      <c r="T3996" t="s">
        <v>17142</v>
      </c>
      <c r="U3996" t="s">
        <v>1340</v>
      </c>
      <c r="V3996" t="s">
        <v>12795</v>
      </c>
      <c r="W3996" t="s">
        <v>970</v>
      </c>
      <c r="X3996" t="s">
        <v>17143</v>
      </c>
    </row>
    <row r="3997" spans="2:24" ht="11" outlineLevel="1" x14ac:dyDescent="0.15">
      <c r="B3997" t="s">
        <v>2970</v>
      </c>
      <c r="C3997" t="s">
        <v>871</v>
      </c>
      <c r="E3997" t="s">
        <v>10664</v>
      </c>
      <c r="F3997" t="s">
        <v>16693</v>
      </c>
      <c r="G3997" t="s">
        <v>2727</v>
      </c>
      <c r="H3997" s="17">
        <v>44602</v>
      </c>
      <c r="I3997" s="15">
        <v>2022</v>
      </c>
      <c r="J3997" t="s">
        <v>10634</v>
      </c>
      <c r="K3997" s="5">
        <v>115992.31</v>
      </c>
      <c r="L3997" t="s">
        <v>967</v>
      </c>
      <c r="M3997" t="s">
        <v>1141</v>
      </c>
      <c r="N3997" t="s">
        <v>10635</v>
      </c>
      <c r="O3997" t="s">
        <v>825</v>
      </c>
      <c r="P3997" t="s">
        <v>12086</v>
      </c>
      <c r="R3997" t="s">
        <v>740</v>
      </c>
      <c r="S3997" t="s">
        <v>795</v>
      </c>
      <c r="T3997" t="s">
        <v>17144</v>
      </c>
      <c r="U3997" t="s">
        <v>965</v>
      </c>
      <c r="V3997" t="s">
        <v>10638</v>
      </c>
      <c r="W3997" t="s">
        <v>970</v>
      </c>
      <c r="X3997" t="s">
        <v>17145</v>
      </c>
    </row>
    <row r="3998" spans="2:24" ht="11" outlineLevel="1" x14ac:dyDescent="0.15">
      <c r="B3998" t="s">
        <v>2970</v>
      </c>
      <c r="C3998" t="s">
        <v>871</v>
      </c>
      <c r="E3998" t="s">
        <v>10632</v>
      </c>
      <c r="F3998" t="s">
        <v>16693</v>
      </c>
      <c r="G3998" t="s">
        <v>2727</v>
      </c>
      <c r="H3998" s="17">
        <v>44938</v>
      </c>
      <c r="I3998" s="15">
        <v>2023</v>
      </c>
      <c r="J3998" t="s">
        <v>10634</v>
      </c>
      <c r="K3998" s="5">
        <v>-66804</v>
      </c>
      <c r="L3998" t="s">
        <v>967</v>
      </c>
      <c r="M3998" t="s">
        <v>1141</v>
      </c>
      <c r="N3998" t="s">
        <v>10635</v>
      </c>
      <c r="O3998" t="s">
        <v>825</v>
      </c>
      <c r="P3998" t="s">
        <v>12086</v>
      </c>
      <c r="R3998" t="s">
        <v>740</v>
      </c>
      <c r="S3998" t="s">
        <v>795</v>
      </c>
      <c r="T3998" t="s">
        <v>17144</v>
      </c>
      <c r="U3998" t="s">
        <v>965</v>
      </c>
      <c r="V3998" t="s">
        <v>10638</v>
      </c>
      <c r="W3998" t="s">
        <v>970</v>
      </c>
      <c r="X3998" t="s">
        <v>17146</v>
      </c>
    </row>
    <row r="3999" spans="2:24" ht="11" outlineLevel="1" x14ac:dyDescent="0.15">
      <c r="B3999" t="s">
        <v>2970</v>
      </c>
      <c r="C3999" t="s">
        <v>871</v>
      </c>
      <c r="E3999" t="s">
        <v>10652</v>
      </c>
      <c r="F3999" t="s">
        <v>16693</v>
      </c>
      <c r="G3999" t="s">
        <v>2727</v>
      </c>
      <c r="H3999" s="17">
        <v>44432</v>
      </c>
      <c r="I3999" s="15">
        <v>2021</v>
      </c>
      <c r="J3999" t="s">
        <v>10634</v>
      </c>
      <c r="K3999" s="5">
        <v>89262.9</v>
      </c>
      <c r="L3999" t="s">
        <v>967</v>
      </c>
      <c r="M3999" t="s">
        <v>1141</v>
      </c>
      <c r="N3999" t="s">
        <v>10635</v>
      </c>
      <c r="O3999" t="s">
        <v>825</v>
      </c>
      <c r="P3999" t="s">
        <v>12086</v>
      </c>
      <c r="R3999" t="s">
        <v>740</v>
      </c>
      <c r="S3999" t="s">
        <v>795</v>
      </c>
      <c r="T3999" t="s">
        <v>17144</v>
      </c>
      <c r="U3999" t="s">
        <v>965</v>
      </c>
      <c r="V3999" t="s">
        <v>10638</v>
      </c>
      <c r="W3999" t="s">
        <v>970</v>
      </c>
      <c r="X3999" t="s">
        <v>17147</v>
      </c>
    </row>
    <row r="4000" spans="2:24" ht="11" outlineLevel="1" x14ac:dyDescent="0.15">
      <c r="B4000" t="s">
        <v>2970</v>
      </c>
      <c r="C4000" t="s">
        <v>871</v>
      </c>
      <c r="E4000" t="s">
        <v>10643</v>
      </c>
      <c r="F4000" t="s">
        <v>16693</v>
      </c>
      <c r="G4000" t="s">
        <v>2727</v>
      </c>
      <c r="H4000" s="17">
        <v>44936</v>
      </c>
      <c r="I4000" s="15">
        <v>2023</v>
      </c>
      <c r="J4000" t="s">
        <v>10634</v>
      </c>
      <c r="K4000" s="5">
        <v>0</v>
      </c>
      <c r="L4000" t="s">
        <v>967</v>
      </c>
      <c r="M4000" t="s">
        <v>1141</v>
      </c>
      <c r="N4000" t="s">
        <v>10635</v>
      </c>
      <c r="O4000" t="s">
        <v>825</v>
      </c>
      <c r="P4000" t="s">
        <v>12086</v>
      </c>
      <c r="R4000" t="s">
        <v>740</v>
      </c>
      <c r="S4000" t="s">
        <v>795</v>
      </c>
      <c r="T4000" t="s">
        <v>17144</v>
      </c>
      <c r="U4000" t="s">
        <v>965</v>
      </c>
      <c r="V4000" t="s">
        <v>10638</v>
      </c>
      <c r="W4000" t="s">
        <v>970</v>
      </c>
      <c r="X4000" t="s">
        <v>17148</v>
      </c>
    </row>
    <row r="4001" spans="2:24" ht="11" outlineLevel="1" x14ac:dyDescent="0.15">
      <c r="B4001" t="s">
        <v>2970</v>
      </c>
      <c r="C4001" t="s">
        <v>871</v>
      </c>
      <c r="E4001" t="s">
        <v>10649</v>
      </c>
      <c r="F4001" t="s">
        <v>16693</v>
      </c>
      <c r="G4001" t="s">
        <v>2727</v>
      </c>
      <c r="H4001" s="17">
        <v>44370</v>
      </c>
      <c r="I4001" s="15">
        <v>2021</v>
      </c>
      <c r="J4001" t="s">
        <v>10634</v>
      </c>
      <c r="K4001" s="5">
        <v>311586</v>
      </c>
      <c r="L4001" t="s">
        <v>967</v>
      </c>
      <c r="M4001" t="s">
        <v>1141</v>
      </c>
      <c r="N4001" t="s">
        <v>10635</v>
      </c>
      <c r="O4001" t="s">
        <v>825</v>
      </c>
      <c r="P4001" t="s">
        <v>12086</v>
      </c>
      <c r="R4001" t="s">
        <v>740</v>
      </c>
      <c r="S4001" t="s">
        <v>795</v>
      </c>
      <c r="T4001" t="s">
        <v>17149</v>
      </c>
      <c r="U4001" t="s">
        <v>965</v>
      </c>
      <c r="V4001" t="s">
        <v>10638</v>
      </c>
      <c r="W4001" t="s">
        <v>970</v>
      </c>
      <c r="X4001" t="s">
        <v>17150</v>
      </c>
    </row>
    <row r="4002" spans="2:24" ht="11" outlineLevel="1" x14ac:dyDescent="0.15">
      <c r="B4002" t="s">
        <v>2972</v>
      </c>
      <c r="C4002" t="s">
        <v>2973</v>
      </c>
      <c r="E4002" t="s">
        <v>10664</v>
      </c>
      <c r="F4002" t="s">
        <v>712</v>
      </c>
      <c r="G4002" t="s">
        <v>2068</v>
      </c>
      <c r="H4002" s="17">
        <v>45896</v>
      </c>
      <c r="I4002" s="15">
        <v>2025</v>
      </c>
      <c r="J4002" t="s">
        <v>10634</v>
      </c>
      <c r="K4002" s="5">
        <v>23900</v>
      </c>
      <c r="L4002" t="s">
        <v>967</v>
      </c>
      <c r="M4002" t="s">
        <v>1141</v>
      </c>
      <c r="N4002" t="s">
        <v>10635</v>
      </c>
      <c r="O4002" t="s">
        <v>827</v>
      </c>
      <c r="P4002" t="s">
        <v>11475</v>
      </c>
      <c r="Q4002" t="s">
        <v>14841</v>
      </c>
      <c r="R4002" t="s">
        <v>2974</v>
      </c>
      <c r="S4002" t="s">
        <v>795</v>
      </c>
      <c r="T4002" t="s">
        <v>17151</v>
      </c>
      <c r="U4002" t="s">
        <v>965</v>
      </c>
      <c r="V4002" t="s">
        <v>10638</v>
      </c>
      <c r="W4002" t="s">
        <v>970</v>
      </c>
      <c r="X4002" t="s">
        <v>17152</v>
      </c>
    </row>
    <row r="4003" spans="2:24" ht="11" outlineLevel="1" x14ac:dyDescent="0.15">
      <c r="B4003" t="s">
        <v>2972</v>
      </c>
      <c r="C4003" t="s">
        <v>2973</v>
      </c>
      <c r="E4003" t="s">
        <v>10649</v>
      </c>
      <c r="F4003" t="s">
        <v>712</v>
      </c>
      <c r="G4003" t="s">
        <v>2068</v>
      </c>
      <c r="H4003" s="17">
        <v>45755</v>
      </c>
      <c r="I4003" s="15">
        <v>2025</v>
      </c>
      <c r="J4003" t="s">
        <v>10634</v>
      </c>
      <c r="K4003" s="5">
        <v>294528.31</v>
      </c>
      <c r="L4003" t="s">
        <v>967</v>
      </c>
      <c r="M4003" t="s">
        <v>1141</v>
      </c>
      <c r="N4003" t="s">
        <v>10635</v>
      </c>
      <c r="O4003" t="s">
        <v>827</v>
      </c>
      <c r="P4003" t="s">
        <v>11475</v>
      </c>
      <c r="Q4003" t="s">
        <v>14841</v>
      </c>
      <c r="R4003" t="s">
        <v>2974</v>
      </c>
      <c r="S4003" t="s">
        <v>795</v>
      </c>
      <c r="T4003" t="s">
        <v>17151</v>
      </c>
      <c r="U4003" t="s">
        <v>965</v>
      </c>
      <c r="V4003" t="s">
        <v>10638</v>
      </c>
      <c r="W4003" t="s">
        <v>970</v>
      </c>
      <c r="X4003" t="s">
        <v>17153</v>
      </c>
    </row>
    <row r="4004" spans="2:24" ht="11" outlineLevel="1" x14ac:dyDescent="0.15">
      <c r="B4004" t="s">
        <v>2972</v>
      </c>
      <c r="C4004" t="s">
        <v>2973</v>
      </c>
      <c r="E4004" t="s">
        <v>10652</v>
      </c>
      <c r="F4004" t="s">
        <v>712</v>
      </c>
      <c r="G4004" t="s">
        <v>2068</v>
      </c>
      <c r="H4004" s="17">
        <v>45870</v>
      </c>
      <c r="I4004" s="15">
        <v>2025</v>
      </c>
      <c r="J4004" t="s">
        <v>10634</v>
      </c>
      <c r="K4004" s="5">
        <v>131311</v>
      </c>
      <c r="L4004" t="s">
        <v>967</v>
      </c>
      <c r="M4004" t="s">
        <v>1141</v>
      </c>
      <c r="N4004" t="s">
        <v>10635</v>
      </c>
      <c r="O4004" t="s">
        <v>827</v>
      </c>
      <c r="P4004" t="s">
        <v>11475</v>
      </c>
      <c r="Q4004" t="s">
        <v>14841</v>
      </c>
      <c r="R4004" t="s">
        <v>2974</v>
      </c>
      <c r="S4004" t="s">
        <v>795</v>
      </c>
      <c r="T4004" t="s">
        <v>17151</v>
      </c>
      <c r="U4004" t="s">
        <v>965</v>
      </c>
      <c r="V4004" t="s">
        <v>10638</v>
      </c>
      <c r="W4004" t="s">
        <v>970</v>
      </c>
      <c r="X4004" t="s">
        <v>17154</v>
      </c>
    </row>
    <row r="4005" spans="2:24" ht="11" outlineLevel="1" x14ac:dyDescent="0.15">
      <c r="B4005" t="s">
        <v>2977</v>
      </c>
      <c r="C4005" t="s">
        <v>2978</v>
      </c>
      <c r="D4005" t="s">
        <v>248</v>
      </c>
      <c r="E4005" t="s">
        <v>10649</v>
      </c>
      <c r="F4005" t="s">
        <v>15827</v>
      </c>
      <c r="G4005" t="s">
        <v>2293</v>
      </c>
      <c r="H4005" s="17">
        <v>43412</v>
      </c>
      <c r="I4005" s="15">
        <v>2019</v>
      </c>
      <c r="J4005" t="s">
        <v>10634</v>
      </c>
      <c r="K4005" s="5">
        <v>449210</v>
      </c>
      <c r="L4005" t="s">
        <v>967</v>
      </c>
      <c r="M4005" t="s">
        <v>985</v>
      </c>
      <c r="N4005" t="s">
        <v>10635</v>
      </c>
      <c r="O4005" t="s">
        <v>818</v>
      </c>
      <c r="P4005" t="s">
        <v>11434</v>
      </c>
      <c r="Q4005" t="s">
        <v>11434</v>
      </c>
      <c r="R4005" t="s">
        <v>740</v>
      </c>
      <c r="S4005" t="s">
        <v>795</v>
      </c>
      <c r="T4005" t="s">
        <v>16491</v>
      </c>
      <c r="U4005" t="s">
        <v>965</v>
      </c>
      <c r="V4005" t="s">
        <v>10638</v>
      </c>
      <c r="W4005" t="s">
        <v>970</v>
      </c>
      <c r="X4005" t="s">
        <v>17155</v>
      </c>
    </row>
    <row r="4006" spans="2:24" ht="11" outlineLevel="1" x14ac:dyDescent="0.15">
      <c r="B4006" t="s">
        <v>2980</v>
      </c>
      <c r="C4006" t="s">
        <v>2981</v>
      </c>
      <c r="E4006" t="s">
        <v>10649</v>
      </c>
      <c r="F4006" t="s">
        <v>12669</v>
      </c>
      <c r="G4006" t="s">
        <v>1074</v>
      </c>
      <c r="H4006" s="17">
        <v>43668</v>
      </c>
      <c r="I4006" s="15">
        <v>2019</v>
      </c>
      <c r="J4006" t="s">
        <v>10634</v>
      </c>
      <c r="K4006" s="5">
        <v>446092</v>
      </c>
      <c r="L4006" t="s">
        <v>967</v>
      </c>
      <c r="M4006" t="s">
        <v>1141</v>
      </c>
      <c r="N4006" t="s">
        <v>10635</v>
      </c>
      <c r="O4006" t="s">
        <v>825</v>
      </c>
      <c r="P4006" t="s">
        <v>14299</v>
      </c>
      <c r="Q4006" t="s">
        <v>14299</v>
      </c>
      <c r="R4006" t="s">
        <v>740</v>
      </c>
      <c r="S4006" t="s">
        <v>795</v>
      </c>
      <c r="T4006" t="s">
        <v>17156</v>
      </c>
      <c r="U4006" t="s">
        <v>965</v>
      </c>
      <c r="V4006" t="s">
        <v>10638</v>
      </c>
      <c r="W4006" t="s">
        <v>970</v>
      </c>
      <c r="X4006" t="s">
        <v>17157</v>
      </c>
    </row>
    <row r="4007" spans="2:24" ht="11" outlineLevel="1" x14ac:dyDescent="0.15">
      <c r="B4007" t="s">
        <v>2983</v>
      </c>
      <c r="C4007" t="s">
        <v>2984</v>
      </c>
      <c r="E4007" t="s">
        <v>10664</v>
      </c>
      <c r="F4007" t="s">
        <v>16693</v>
      </c>
      <c r="G4007" t="s">
        <v>2727</v>
      </c>
      <c r="H4007" s="17">
        <v>42125</v>
      </c>
      <c r="I4007" s="15">
        <v>2015</v>
      </c>
      <c r="J4007" t="s">
        <v>10634</v>
      </c>
      <c r="K4007" s="5">
        <v>0</v>
      </c>
      <c r="L4007" t="s">
        <v>967</v>
      </c>
      <c r="M4007" t="s">
        <v>1141</v>
      </c>
      <c r="N4007" t="s">
        <v>10635</v>
      </c>
      <c r="O4007" t="s">
        <v>825</v>
      </c>
      <c r="P4007" t="s">
        <v>12086</v>
      </c>
      <c r="Q4007" t="s">
        <v>12086</v>
      </c>
      <c r="R4007" t="s">
        <v>740</v>
      </c>
      <c r="S4007" t="s">
        <v>795</v>
      </c>
      <c r="T4007" t="s">
        <v>17158</v>
      </c>
      <c r="U4007" t="s">
        <v>965</v>
      </c>
      <c r="V4007" t="s">
        <v>10638</v>
      </c>
      <c r="W4007" t="s">
        <v>970</v>
      </c>
      <c r="X4007" t="s">
        <v>17159</v>
      </c>
    </row>
    <row r="4008" spans="2:24" ht="11" outlineLevel="1" x14ac:dyDescent="0.15">
      <c r="B4008" t="s">
        <v>2983</v>
      </c>
      <c r="C4008" t="s">
        <v>2984</v>
      </c>
      <c r="E4008" t="s">
        <v>10643</v>
      </c>
      <c r="F4008" t="s">
        <v>16693</v>
      </c>
      <c r="G4008" t="s">
        <v>2727</v>
      </c>
      <c r="H4008" s="17">
        <v>42192</v>
      </c>
      <c r="I4008" s="15">
        <v>2015</v>
      </c>
      <c r="J4008" t="s">
        <v>10634</v>
      </c>
      <c r="K4008" s="5">
        <v>-16592.5</v>
      </c>
      <c r="L4008" t="s">
        <v>967</v>
      </c>
      <c r="M4008" t="s">
        <v>1141</v>
      </c>
      <c r="N4008" t="s">
        <v>10635</v>
      </c>
      <c r="O4008" t="s">
        <v>825</v>
      </c>
      <c r="P4008" t="s">
        <v>12086</v>
      </c>
      <c r="Q4008" t="s">
        <v>12086</v>
      </c>
      <c r="R4008" t="s">
        <v>740</v>
      </c>
      <c r="S4008" t="s">
        <v>795</v>
      </c>
      <c r="T4008" t="s">
        <v>17160</v>
      </c>
      <c r="U4008" t="s">
        <v>965</v>
      </c>
      <c r="V4008" t="s">
        <v>10638</v>
      </c>
      <c r="W4008" t="s">
        <v>970</v>
      </c>
      <c r="X4008" t="s">
        <v>17161</v>
      </c>
    </row>
    <row r="4009" spans="2:24" ht="11" outlineLevel="1" x14ac:dyDescent="0.15">
      <c r="B4009" t="s">
        <v>2986</v>
      </c>
      <c r="C4009" t="s">
        <v>1149</v>
      </c>
      <c r="D4009" t="s">
        <v>369</v>
      </c>
      <c r="E4009" t="s">
        <v>10649</v>
      </c>
      <c r="F4009" t="s">
        <v>685</v>
      </c>
      <c r="G4009" t="s">
        <v>2058</v>
      </c>
      <c r="H4009" s="17">
        <v>42592</v>
      </c>
      <c r="I4009" s="15">
        <v>2016</v>
      </c>
      <c r="J4009" t="s">
        <v>10634</v>
      </c>
      <c r="K4009" s="5">
        <v>362048</v>
      </c>
      <c r="L4009" t="s">
        <v>967</v>
      </c>
      <c r="M4009" t="s">
        <v>985</v>
      </c>
      <c r="N4009" t="s">
        <v>10635</v>
      </c>
      <c r="O4009" t="s">
        <v>796</v>
      </c>
      <c r="P4009" t="s">
        <v>13376</v>
      </c>
      <c r="Q4009" t="s">
        <v>13376</v>
      </c>
      <c r="R4009" t="s">
        <v>740</v>
      </c>
      <c r="S4009" t="s">
        <v>795</v>
      </c>
      <c r="T4009" t="s">
        <v>17162</v>
      </c>
      <c r="U4009" t="s">
        <v>965</v>
      </c>
      <c r="V4009" t="s">
        <v>10638</v>
      </c>
      <c r="W4009" t="s">
        <v>970</v>
      </c>
      <c r="X4009" t="s">
        <v>17163</v>
      </c>
    </row>
    <row r="4010" spans="2:24" ht="11" outlineLevel="1" x14ac:dyDescent="0.15">
      <c r="B4010" t="s">
        <v>2986</v>
      </c>
      <c r="C4010" t="s">
        <v>1149</v>
      </c>
      <c r="D4010" t="s">
        <v>369</v>
      </c>
      <c r="E4010" t="s">
        <v>10989</v>
      </c>
      <c r="F4010" t="s">
        <v>685</v>
      </c>
      <c r="G4010" t="s">
        <v>2058</v>
      </c>
      <c r="H4010" s="17">
        <v>42661</v>
      </c>
      <c r="I4010" s="15">
        <v>2017</v>
      </c>
      <c r="J4010" t="s">
        <v>10634</v>
      </c>
      <c r="K4010" s="5">
        <v>77623</v>
      </c>
      <c r="L4010" t="s">
        <v>967</v>
      </c>
      <c r="M4010" t="s">
        <v>985</v>
      </c>
      <c r="N4010" t="s">
        <v>10635</v>
      </c>
      <c r="O4010" t="s">
        <v>796</v>
      </c>
      <c r="P4010" t="s">
        <v>13376</v>
      </c>
      <c r="R4010" t="s">
        <v>740</v>
      </c>
      <c r="S4010" t="s">
        <v>795</v>
      </c>
      <c r="T4010" t="s">
        <v>17162</v>
      </c>
      <c r="U4010" t="s">
        <v>965</v>
      </c>
      <c r="V4010" t="s">
        <v>10638</v>
      </c>
      <c r="W4010" t="s">
        <v>970</v>
      </c>
      <c r="X4010" t="s">
        <v>17164</v>
      </c>
    </row>
    <row r="4011" spans="2:24" ht="11" outlineLevel="1" x14ac:dyDescent="0.15">
      <c r="B4011" t="s">
        <v>2988</v>
      </c>
      <c r="C4011" t="s">
        <v>2989</v>
      </c>
      <c r="E4011" t="s">
        <v>10649</v>
      </c>
      <c r="F4011" t="s">
        <v>16536</v>
      </c>
      <c r="G4011" t="s">
        <v>2657</v>
      </c>
      <c r="H4011" s="17">
        <v>42277</v>
      </c>
      <c r="I4011" s="15">
        <v>2015</v>
      </c>
      <c r="J4011" t="s">
        <v>10634</v>
      </c>
      <c r="K4011" s="5">
        <v>438552.75</v>
      </c>
      <c r="L4011" t="s">
        <v>967</v>
      </c>
      <c r="M4011" t="s">
        <v>1141</v>
      </c>
      <c r="N4011" t="s">
        <v>10635</v>
      </c>
      <c r="O4011" t="s">
        <v>825</v>
      </c>
      <c r="P4011" t="s">
        <v>10636</v>
      </c>
      <c r="Q4011" t="s">
        <v>10636</v>
      </c>
      <c r="R4011" t="s">
        <v>2658</v>
      </c>
      <c r="S4011" t="s">
        <v>795</v>
      </c>
      <c r="T4011" t="s">
        <v>17165</v>
      </c>
      <c r="U4011" t="s">
        <v>965</v>
      </c>
      <c r="V4011" t="s">
        <v>10638</v>
      </c>
      <c r="W4011" t="s">
        <v>970</v>
      </c>
      <c r="X4011" t="s">
        <v>17166</v>
      </c>
    </row>
    <row r="4012" spans="2:24" ht="11" outlineLevel="1" x14ac:dyDescent="0.15">
      <c r="B4012" t="s">
        <v>2991</v>
      </c>
      <c r="C4012" t="s">
        <v>2992</v>
      </c>
      <c r="D4012" t="s">
        <v>177</v>
      </c>
      <c r="E4012" t="s">
        <v>10956</v>
      </c>
      <c r="F4012" t="s">
        <v>11029</v>
      </c>
      <c r="G4012" t="s">
        <v>992</v>
      </c>
      <c r="H4012" s="17">
        <v>43003</v>
      </c>
      <c r="I4012" s="15">
        <v>2017</v>
      </c>
      <c r="J4012" t="s">
        <v>10634</v>
      </c>
      <c r="K4012" s="5">
        <v>-20030.21</v>
      </c>
      <c r="L4012" t="s">
        <v>967</v>
      </c>
      <c r="M4012" t="s">
        <v>985</v>
      </c>
      <c r="N4012" t="s">
        <v>10635</v>
      </c>
      <c r="O4012" t="s">
        <v>796</v>
      </c>
      <c r="P4012" t="s">
        <v>10671</v>
      </c>
      <c r="Q4012" t="s">
        <v>10671</v>
      </c>
      <c r="R4012" t="s">
        <v>739</v>
      </c>
      <c r="S4012" t="s">
        <v>795</v>
      </c>
      <c r="T4012" t="s">
        <v>17167</v>
      </c>
      <c r="U4012" t="s">
        <v>965</v>
      </c>
      <c r="V4012" t="s">
        <v>10638</v>
      </c>
      <c r="W4012" t="s">
        <v>970</v>
      </c>
      <c r="X4012" t="s">
        <v>17168</v>
      </c>
    </row>
    <row r="4013" spans="2:24" ht="11" outlineLevel="1" x14ac:dyDescent="0.15">
      <c r="B4013" t="s">
        <v>2991</v>
      </c>
      <c r="C4013" t="s">
        <v>2992</v>
      </c>
      <c r="D4013" t="s">
        <v>177</v>
      </c>
      <c r="E4013" t="s">
        <v>10649</v>
      </c>
      <c r="F4013" t="s">
        <v>11029</v>
      </c>
      <c r="G4013" t="s">
        <v>992</v>
      </c>
      <c r="H4013" s="17">
        <v>42815</v>
      </c>
      <c r="I4013" s="15">
        <v>2017</v>
      </c>
      <c r="J4013" t="s">
        <v>10634</v>
      </c>
      <c r="K4013" s="5">
        <v>457884</v>
      </c>
      <c r="L4013" t="s">
        <v>967</v>
      </c>
      <c r="M4013" t="s">
        <v>985</v>
      </c>
      <c r="N4013" t="s">
        <v>10635</v>
      </c>
      <c r="O4013" t="s">
        <v>796</v>
      </c>
      <c r="P4013" t="s">
        <v>10671</v>
      </c>
      <c r="Q4013" t="s">
        <v>10671</v>
      </c>
      <c r="R4013" t="s">
        <v>739</v>
      </c>
      <c r="S4013" t="s">
        <v>795</v>
      </c>
      <c r="T4013" t="s">
        <v>17169</v>
      </c>
      <c r="U4013" t="s">
        <v>965</v>
      </c>
      <c r="V4013" t="s">
        <v>10638</v>
      </c>
      <c r="W4013" t="s">
        <v>970</v>
      </c>
      <c r="X4013" t="s">
        <v>17170</v>
      </c>
    </row>
    <row r="4014" spans="2:24" ht="11" outlineLevel="1" x14ac:dyDescent="0.15">
      <c r="B4014" t="s">
        <v>2991</v>
      </c>
      <c r="C4014" t="s">
        <v>2992</v>
      </c>
      <c r="D4014" t="s">
        <v>177</v>
      </c>
      <c r="E4014" t="s">
        <v>10989</v>
      </c>
      <c r="F4014" t="s">
        <v>11029</v>
      </c>
      <c r="G4014" t="s">
        <v>992</v>
      </c>
      <c r="H4014" s="17">
        <v>42879</v>
      </c>
      <c r="I4014" s="15">
        <v>2017</v>
      </c>
      <c r="J4014" t="s">
        <v>10634</v>
      </c>
      <c r="K4014" s="5">
        <v>0</v>
      </c>
      <c r="L4014" t="s">
        <v>967</v>
      </c>
      <c r="M4014" t="s">
        <v>985</v>
      </c>
      <c r="N4014" t="s">
        <v>10635</v>
      </c>
      <c r="O4014" t="s">
        <v>796</v>
      </c>
      <c r="P4014" t="s">
        <v>10671</v>
      </c>
      <c r="Q4014" t="s">
        <v>10671</v>
      </c>
      <c r="R4014" t="s">
        <v>739</v>
      </c>
      <c r="S4014" t="s">
        <v>795</v>
      </c>
      <c r="T4014" t="s">
        <v>17171</v>
      </c>
      <c r="U4014" t="s">
        <v>965</v>
      </c>
      <c r="V4014" t="s">
        <v>10638</v>
      </c>
      <c r="W4014" t="s">
        <v>970</v>
      </c>
      <c r="X4014" t="s">
        <v>17172</v>
      </c>
    </row>
    <row r="4015" spans="2:24" ht="11" outlineLevel="1" x14ac:dyDescent="0.15">
      <c r="B4015" t="s">
        <v>2991</v>
      </c>
      <c r="C4015" t="s">
        <v>2992</v>
      </c>
      <c r="D4015" t="s">
        <v>177</v>
      </c>
      <c r="E4015" t="s">
        <v>10923</v>
      </c>
      <c r="F4015" t="s">
        <v>11029</v>
      </c>
      <c r="G4015" t="s">
        <v>992</v>
      </c>
      <c r="H4015" s="17">
        <v>44796</v>
      </c>
      <c r="I4015" s="15">
        <v>2022</v>
      </c>
      <c r="J4015" t="s">
        <v>10634</v>
      </c>
      <c r="K4015" s="5">
        <v>0</v>
      </c>
      <c r="L4015" t="s">
        <v>967</v>
      </c>
      <c r="M4015" t="s">
        <v>985</v>
      </c>
      <c r="N4015" t="s">
        <v>10635</v>
      </c>
      <c r="O4015" t="s">
        <v>796</v>
      </c>
      <c r="P4015" t="s">
        <v>10671</v>
      </c>
      <c r="Q4015" t="s">
        <v>10671</v>
      </c>
      <c r="R4015" t="s">
        <v>739</v>
      </c>
      <c r="S4015" t="s">
        <v>795</v>
      </c>
      <c r="T4015" t="s">
        <v>17173</v>
      </c>
      <c r="U4015" t="s">
        <v>965</v>
      </c>
      <c r="V4015" t="s">
        <v>10638</v>
      </c>
      <c r="W4015" t="s">
        <v>970</v>
      </c>
      <c r="X4015" t="s">
        <v>17174</v>
      </c>
    </row>
    <row r="4016" spans="2:24" ht="11" outlineLevel="1" x14ac:dyDescent="0.15">
      <c r="B4016" t="s">
        <v>2991</v>
      </c>
      <c r="C4016" t="s">
        <v>2992</v>
      </c>
      <c r="D4016" t="s">
        <v>177</v>
      </c>
      <c r="E4016" t="s">
        <v>10950</v>
      </c>
      <c r="F4016" t="s">
        <v>11029</v>
      </c>
      <c r="G4016" t="s">
        <v>992</v>
      </c>
      <c r="H4016" s="17">
        <v>42942</v>
      </c>
      <c r="I4016" s="15">
        <v>2017</v>
      </c>
      <c r="J4016" t="s">
        <v>10634</v>
      </c>
      <c r="K4016" s="5">
        <v>0</v>
      </c>
      <c r="L4016" t="s">
        <v>967</v>
      </c>
      <c r="M4016" t="s">
        <v>985</v>
      </c>
      <c r="N4016" t="s">
        <v>10635</v>
      </c>
      <c r="O4016" t="s">
        <v>796</v>
      </c>
      <c r="P4016" t="s">
        <v>10671</v>
      </c>
      <c r="Q4016" t="s">
        <v>10671</v>
      </c>
      <c r="R4016" t="s">
        <v>739</v>
      </c>
      <c r="S4016" t="s">
        <v>795</v>
      </c>
      <c r="T4016" t="s">
        <v>17175</v>
      </c>
      <c r="U4016" t="s">
        <v>965</v>
      </c>
      <c r="V4016" t="s">
        <v>10638</v>
      </c>
      <c r="W4016" t="s">
        <v>970</v>
      </c>
      <c r="X4016" t="s">
        <v>17176</v>
      </c>
    </row>
    <row r="4017" spans="2:24" ht="11" outlineLevel="1" x14ac:dyDescent="0.15">
      <c r="B4017" t="s">
        <v>2994</v>
      </c>
      <c r="C4017" t="s">
        <v>2995</v>
      </c>
      <c r="D4017" t="s">
        <v>188</v>
      </c>
      <c r="E4017" t="s">
        <v>10989</v>
      </c>
      <c r="F4017" t="s">
        <v>644</v>
      </c>
      <c r="G4017" t="s">
        <v>1926</v>
      </c>
      <c r="H4017" s="17">
        <v>42608</v>
      </c>
      <c r="I4017" s="15">
        <v>2016</v>
      </c>
      <c r="J4017" t="s">
        <v>10634</v>
      </c>
      <c r="K4017" s="5">
        <v>25650.58</v>
      </c>
      <c r="L4017" t="s">
        <v>967</v>
      </c>
      <c r="M4017" t="s">
        <v>985</v>
      </c>
      <c r="N4017" t="s">
        <v>10635</v>
      </c>
      <c r="O4017" t="s">
        <v>804</v>
      </c>
      <c r="P4017" t="s">
        <v>11712</v>
      </c>
      <c r="Q4017" t="s">
        <v>14861</v>
      </c>
      <c r="R4017" t="s">
        <v>738</v>
      </c>
      <c r="S4017" t="s">
        <v>803</v>
      </c>
      <c r="T4017" t="s">
        <v>13785</v>
      </c>
      <c r="U4017" t="s">
        <v>965</v>
      </c>
      <c r="V4017" t="s">
        <v>10638</v>
      </c>
      <c r="W4017" t="s">
        <v>970</v>
      </c>
      <c r="X4017" t="s">
        <v>17177</v>
      </c>
    </row>
    <row r="4018" spans="2:24" ht="11" outlineLevel="1" x14ac:dyDescent="0.15">
      <c r="B4018" t="s">
        <v>2994</v>
      </c>
      <c r="C4018" t="s">
        <v>2995</v>
      </c>
      <c r="D4018" t="s">
        <v>188</v>
      </c>
      <c r="E4018" t="s">
        <v>10950</v>
      </c>
      <c r="F4018" t="s">
        <v>644</v>
      </c>
      <c r="G4018" t="s">
        <v>1926</v>
      </c>
      <c r="H4018" s="17">
        <v>42643</v>
      </c>
      <c r="I4018" s="15">
        <v>2016</v>
      </c>
      <c r="J4018" t="s">
        <v>10634</v>
      </c>
      <c r="K4018" s="5">
        <v>0</v>
      </c>
      <c r="L4018" t="s">
        <v>967</v>
      </c>
      <c r="M4018" t="s">
        <v>985</v>
      </c>
      <c r="N4018" t="s">
        <v>10635</v>
      </c>
      <c r="O4018" t="s">
        <v>804</v>
      </c>
      <c r="P4018" t="s">
        <v>11712</v>
      </c>
      <c r="Q4018" t="s">
        <v>14861</v>
      </c>
      <c r="R4018" t="s">
        <v>738</v>
      </c>
      <c r="S4018" t="s">
        <v>803</v>
      </c>
      <c r="T4018" t="s">
        <v>13785</v>
      </c>
      <c r="U4018" t="s">
        <v>965</v>
      </c>
      <c r="V4018" t="s">
        <v>10638</v>
      </c>
      <c r="W4018" t="s">
        <v>970</v>
      </c>
      <c r="X4018" t="s">
        <v>17178</v>
      </c>
    </row>
    <row r="4019" spans="2:24" ht="11" outlineLevel="1" x14ac:dyDescent="0.15">
      <c r="B4019" t="s">
        <v>2994</v>
      </c>
      <c r="C4019" t="s">
        <v>2995</v>
      </c>
      <c r="D4019" t="s">
        <v>188</v>
      </c>
      <c r="E4019" t="s">
        <v>10649</v>
      </c>
      <c r="F4019" t="s">
        <v>644</v>
      </c>
      <c r="G4019" t="s">
        <v>1926</v>
      </c>
      <c r="H4019" s="17">
        <v>42256</v>
      </c>
      <c r="I4019" s="15">
        <v>2015</v>
      </c>
      <c r="J4019" t="s">
        <v>10634</v>
      </c>
      <c r="K4019" s="5">
        <v>410409.2</v>
      </c>
      <c r="L4019" t="s">
        <v>967</v>
      </c>
      <c r="M4019" t="s">
        <v>985</v>
      </c>
      <c r="N4019" t="s">
        <v>10635</v>
      </c>
      <c r="O4019" t="s">
        <v>804</v>
      </c>
      <c r="P4019" t="s">
        <v>11712</v>
      </c>
      <c r="Q4019" t="s">
        <v>11712</v>
      </c>
      <c r="R4019" t="s">
        <v>738</v>
      </c>
      <c r="S4019" t="s">
        <v>803</v>
      </c>
      <c r="T4019" t="s">
        <v>17179</v>
      </c>
      <c r="U4019" t="s">
        <v>965</v>
      </c>
      <c r="V4019" t="s">
        <v>10638</v>
      </c>
      <c r="W4019" t="s">
        <v>970</v>
      </c>
      <c r="X4019" t="s">
        <v>17180</v>
      </c>
    </row>
    <row r="4020" spans="2:24" ht="11" outlineLevel="1" x14ac:dyDescent="0.15">
      <c r="B4020" t="s">
        <v>2994</v>
      </c>
      <c r="C4020" t="s">
        <v>2995</v>
      </c>
      <c r="D4020" t="s">
        <v>188</v>
      </c>
      <c r="E4020" t="s">
        <v>10956</v>
      </c>
      <c r="F4020" t="s">
        <v>644</v>
      </c>
      <c r="G4020" t="s">
        <v>1926</v>
      </c>
      <c r="H4020" s="17">
        <v>42781</v>
      </c>
      <c r="I4020" s="15">
        <v>2017</v>
      </c>
      <c r="J4020" t="s">
        <v>10634</v>
      </c>
      <c r="K4020" s="5">
        <v>0</v>
      </c>
      <c r="L4020" t="s">
        <v>967</v>
      </c>
      <c r="M4020" t="s">
        <v>985</v>
      </c>
      <c r="N4020" t="s">
        <v>10635</v>
      </c>
      <c r="O4020" t="s">
        <v>804</v>
      </c>
      <c r="P4020" t="s">
        <v>11712</v>
      </c>
      <c r="Q4020" t="s">
        <v>14861</v>
      </c>
      <c r="R4020" t="s">
        <v>738</v>
      </c>
      <c r="S4020" t="s">
        <v>803</v>
      </c>
      <c r="T4020" t="s">
        <v>17181</v>
      </c>
      <c r="U4020" t="s">
        <v>965</v>
      </c>
      <c r="V4020" t="s">
        <v>10638</v>
      </c>
      <c r="W4020" t="s">
        <v>970</v>
      </c>
      <c r="X4020" t="s">
        <v>17182</v>
      </c>
    </row>
    <row r="4021" spans="2:24" ht="11" outlineLevel="1" x14ac:dyDescent="0.15">
      <c r="B4021" t="s">
        <v>2997</v>
      </c>
      <c r="C4021" t="s">
        <v>2998</v>
      </c>
      <c r="D4021" t="s">
        <v>890</v>
      </c>
      <c r="E4021" t="s">
        <v>10652</v>
      </c>
      <c r="F4021" t="s">
        <v>685</v>
      </c>
      <c r="G4021" t="s">
        <v>2058</v>
      </c>
      <c r="H4021" s="17">
        <v>43588</v>
      </c>
      <c r="I4021" s="15">
        <v>2019</v>
      </c>
      <c r="J4021" t="s">
        <v>10634</v>
      </c>
      <c r="K4021" s="5">
        <v>0</v>
      </c>
      <c r="L4021" t="s">
        <v>967</v>
      </c>
      <c r="M4021" t="s">
        <v>985</v>
      </c>
      <c r="N4021" t="s">
        <v>10635</v>
      </c>
      <c r="O4021" t="s">
        <v>826</v>
      </c>
      <c r="P4021" t="s">
        <v>13376</v>
      </c>
      <c r="Q4021" t="s">
        <v>13376</v>
      </c>
      <c r="R4021" t="s">
        <v>740</v>
      </c>
      <c r="S4021" t="s">
        <v>795</v>
      </c>
      <c r="T4021" t="s">
        <v>17183</v>
      </c>
      <c r="U4021" t="s">
        <v>965</v>
      </c>
      <c r="V4021" t="s">
        <v>10638</v>
      </c>
      <c r="W4021" t="s">
        <v>970</v>
      </c>
      <c r="X4021" t="s">
        <v>17184</v>
      </c>
    </row>
    <row r="4022" spans="2:24" ht="11" outlineLevel="1" x14ac:dyDescent="0.15">
      <c r="B4022" t="s">
        <v>2997</v>
      </c>
      <c r="C4022" t="s">
        <v>2998</v>
      </c>
      <c r="D4022" t="s">
        <v>890</v>
      </c>
      <c r="E4022" t="s">
        <v>10649</v>
      </c>
      <c r="F4022" t="s">
        <v>685</v>
      </c>
      <c r="G4022" t="s">
        <v>2058</v>
      </c>
      <c r="H4022" s="17">
        <v>43469</v>
      </c>
      <c r="I4022" s="15">
        <v>2019</v>
      </c>
      <c r="J4022" t="s">
        <v>10634</v>
      </c>
      <c r="K4022" s="5">
        <v>455803.94</v>
      </c>
      <c r="L4022" t="s">
        <v>967</v>
      </c>
      <c r="M4022" t="s">
        <v>985</v>
      </c>
      <c r="N4022" t="s">
        <v>10635</v>
      </c>
      <c r="O4022" t="s">
        <v>826</v>
      </c>
      <c r="P4022" t="s">
        <v>13376</v>
      </c>
      <c r="Q4022" t="s">
        <v>13376</v>
      </c>
      <c r="R4022" t="s">
        <v>740</v>
      </c>
      <c r="S4022" t="s">
        <v>795</v>
      </c>
      <c r="T4022" t="s">
        <v>17183</v>
      </c>
      <c r="U4022" t="s">
        <v>965</v>
      </c>
      <c r="V4022" t="s">
        <v>10638</v>
      </c>
      <c r="W4022" t="s">
        <v>970</v>
      </c>
      <c r="X4022" t="s">
        <v>17185</v>
      </c>
    </row>
    <row r="4023" spans="2:24" ht="11" outlineLevel="1" x14ac:dyDescent="0.15">
      <c r="B4023" t="s">
        <v>2997</v>
      </c>
      <c r="C4023" t="s">
        <v>2998</v>
      </c>
      <c r="D4023" t="s">
        <v>890</v>
      </c>
      <c r="E4023" t="s">
        <v>10664</v>
      </c>
      <c r="F4023" t="s">
        <v>685</v>
      </c>
      <c r="G4023" t="s">
        <v>2058</v>
      </c>
      <c r="H4023" s="17">
        <v>43705</v>
      </c>
      <c r="I4023" s="15">
        <v>2019</v>
      </c>
      <c r="J4023" t="s">
        <v>10634</v>
      </c>
      <c r="K4023" s="5">
        <v>0</v>
      </c>
      <c r="L4023" t="s">
        <v>967</v>
      </c>
      <c r="M4023" t="s">
        <v>985</v>
      </c>
      <c r="N4023" t="s">
        <v>10635</v>
      </c>
      <c r="O4023" t="s">
        <v>826</v>
      </c>
      <c r="P4023" t="s">
        <v>13376</v>
      </c>
      <c r="Q4023" t="s">
        <v>13376</v>
      </c>
      <c r="R4023" t="s">
        <v>740</v>
      </c>
      <c r="S4023" t="s">
        <v>795</v>
      </c>
      <c r="T4023" t="s">
        <v>17183</v>
      </c>
      <c r="U4023" t="s">
        <v>965</v>
      </c>
      <c r="V4023" t="s">
        <v>10638</v>
      </c>
      <c r="W4023" t="s">
        <v>970</v>
      </c>
      <c r="X4023" t="s">
        <v>17186</v>
      </c>
    </row>
    <row r="4024" spans="2:24" ht="11" outlineLevel="1" x14ac:dyDescent="0.15">
      <c r="B4024" t="s">
        <v>2997</v>
      </c>
      <c r="C4024" t="s">
        <v>2998</v>
      </c>
      <c r="D4024" t="s">
        <v>890</v>
      </c>
      <c r="E4024" t="s">
        <v>10643</v>
      </c>
      <c r="F4024" t="s">
        <v>685</v>
      </c>
      <c r="G4024" t="s">
        <v>2058</v>
      </c>
      <c r="H4024" s="17">
        <v>44270</v>
      </c>
      <c r="I4024" s="15">
        <v>2021</v>
      </c>
      <c r="J4024" t="s">
        <v>10634</v>
      </c>
      <c r="K4024" s="5">
        <v>-20916.990000000002</v>
      </c>
      <c r="L4024" t="s">
        <v>967</v>
      </c>
      <c r="M4024" t="s">
        <v>985</v>
      </c>
      <c r="N4024" t="s">
        <v>10635</v>
      </c>
      <c r="O4024" t="s">
        <v>826</v>
      </c>
      <c r="P4024" t="s">
        <v>13376</v>
      </c>
      <c r="R4024" t="s">
        <v>740</v>
      </c>
      <c r="S4024" t="s">
        <v>795</v>
      </c>
      <c r="T4024" t="s">
        <v>17187</v>
      </c>
      <c r="U4024" t="s">
        <v>965</v>
      </c>
      <c r="V4024" t="s">
        <v>10638</v>
      </c>
      <c r="W4024" t="s">
        <v>970</v>
      </c>
      <c r="X4024" t="s">
        <v>17188</v>
      </c>
    </row>
    <row r="4025" spans="2:24" ht="11" outlineLevel="1" x14ac:dyDescent="0.15">
      <c r="B4025" t="s">
        <v>3000</v>
      </c>
      <c r="C4025" t="s">
        <v>3001</v>
      </c>
      <c r="D4025" t="s">
        <v>179</v>
      </c>
      <c r="E4025" t="s">
        <v>10643</v>
      </c>
      <c r="F4025" t="s">
        <v>12674</v>
      </c>
      <c r="G4025" t="s">
        <v>1299</v>
      </c>
      <c r="H4025" s="17">
        <v>43447</v>
      </c>
      <c r="I4025" s="15">
        <v>2019</v>
      </c>
      <c r="J4025" t="s">
        <v>10634</v>
      </c>
      <c r="K4025" s="5">
        <v>0</v>
      </c>
      <c r="L4025" t="s">
        <v>967</v>
      </c>
      <c r="M4025" t="s">
        <v>985</v>
      </c>
      <c r="N4025" t="s">
        <v>10635</v>
      </c>
      <c r="O4025" t="s">
        <v>818</v>
      </c>
      <c r="P4025" t="s">
        <v>10671</v>
      </c>
      <c r="Q4025" t="s">
        <v>10671</v>
      </c>
      <c r="R4025" t="s">
        <v>739</v>
      </c>
      <c r="S4025" t="s">
        <v>795</v>
      </c>
      <c r="T4025" t="s">
        <v>17189</v>
      </c>
      <c r="U4025" t="s">
        <v>965</v>
      </c>
      <c r="V4025" t="s">
        <v>10638</v>
      </c>
      <c r="W4025" t="s">
        <v>970</v>
      </c>
      <c r="X4025" t="s">
        <v>17190</v>
      </c>
    </row>
    <row r="4026" spans="2:24" ht="11" outlineLevel="1" x14ac:dyDescent="0.15">
      <c r="B4026" t="s">
        <v>3000</v>
      </c>
      <c r="C4026" t="s">
        <v>3001</v>
      </c>
      <c r="D4026" t="s">
        <v>179</v>
      </c>
      <c r="E4026" t="s">
        <v>10667</v>
      </c>
      <c r="F4026" t="s">
        <v>12674</v>
      </c>
      <c r="G4026" t="s">
        <v>1299</v>
      </c>
      <c r="H4026" s="17">
        <v>43525</v>
      </c>
      <c r="I4026" s="15">
        <v>2019</v>
      </c>
      <c r="J4026" t="s">
        <v>10634</v>
      </c>
      <c r="K4026" s="5">
        <v>-116045.58</v>
      </c>
      <c r="L4026" t="s">
        <v>967</v>
      </c>
      <c r="M4026" t="s">
        <v>985</v>
      </c>
      <c r="N4026" t="s">
        <v>10635</v>
      </c>
      <c r="O4026" t="s">
        <v>818</v>
      </c>
      <c r="P4026" t="s">
        <v>10671</v>
      </c>
      <c r="Q4026" t="s">
        <v>10671</v>
      </c>
      <c r="R4026" t="s">
        <v>739</v>
      </c>
      <c r="S4026" t="s">
        <v>795</v>
      </c>
      <c r="T4026" t="s">
        <v>17189</v>
      </c>
      <c r="U4026" t="s">
        <v>965</v>
      </c>
      <c r="V4026" t="s">
        <v>10638</v>
      </c>
      <c r="W4026" t="s">
        <v>970</v>
      </c>
      <c r="X4026" t="s">
        <v>17191</v>
      </c>
    </row>
    <row r="4027" spans="2:24" ht="11" outlineLevel="1" x14ac:dyDescent="0.15">
      <c r="B4027" t="s">
        <v>3000</v>
      </c>
      <c r="C4027" t="s">
        <v>3001</v>
      </c>
      <c r="D4027" t="s">
        <v>179</v>
      </c>
      <c r="E4027" t="s">
        <v>10649</v>
      </c>
      <c r="F4027" t="s">
        <v>12674</v>
      </c>
      <c r="G4027" t="s">
        <v>1299</v>
      </c>
      <c r="H4027" s="17">
        <v>43326</v>
      </c>
      <c r="I4027" s="15">
        <v>2018</v>
      </c>
      <c r="J4027" t="s">
        <v>10634</v>
      </c>
      <c r="K4027" s="5">
        <v>550199</v>
      </c>
      <c r="L4027" t="s">
        <v>967</v>
      </c>
      <c r="M4027" t="s">
        <v>985</v>
      </c>
      <c r="N4027" t="s">
        <v>10635</v>
      </c>
      <c r="O4027" t="s">
        <v>818</v>
      </c>
      <c r="P4027" t="s">
        <v>10671</v>
      </c>
      <c r="Q4027" t="s">
        <v>10671</v>
      </c>
      <c r="R4027" t="s">
        <v>739</v>
      </c>
      <c r="S4027" t="s">
        <v>795</v>
      </c>
      <c r="T4027" t="s">
        <v>17189</v>
      </c>
      <c r="U4027" t="s">
        <v>965</v>
      </c>
      <c r="V4027" t="s">
        <v>10638</v>
      </c>
      <c r="W4027" t="s">
        <v>970</v>
      </c>
      <c r="X4027" t="s">
        <v>17192</v>
      </c>
    </row>
    <row r="4028" spans="2:24" ht="11" outlineLevel="1" x14ac:dyDescent="0.15">
      <c r="B4028" t="s">
        <v>3000</v>
      </c>
      <c r="C4028" t="s">
        <v>3001</v>
      </c>
      <c r="D4028" t="s">
        <v>179</v>
      </c>
      <c r="E4028" t="s">
        <v>10652</v>
      </c>
      <c r="F4028" t="s">
        <v>12674</v>
      </c>
      <c r="G4028" t="s">
        <v>1299</v>
      </c>
      <c r="H4028" s="17">
        <v>43378</v>
      </c>
      <c r="I4028" s="15">
        <v>2019</v>
      </c>
      <c r="J4028" t="s">
        <v>10634</v>
      </c>
      <c r="K4028" s="5">
        <v>0</v>
      </c>
      <c r="L4028" t="s">
        <v>967</v>
      </c>
      <c r="M4028" t="s">
        <v>985</v>
      </c>
      <c r="N4028" t="s">
        <v>10635</v>
      </c>
      <c r="O4028" t="s">
        <v>818</v>
      </c>
      <c r="P4028" t="s">
        <v>10671</v>
      </c>
      <c r="Q4028" t="s">
        <v>10671</v>
      </c>
      <c r="R4028" t="s">
        <v>739</v>
      </c>
      <c r="S4028" t="s">
        <v>795</v>
      </c>
      <c r="T4028" t="s">
        <v>17189</v>
      </c>
      <c r="U4028" t="s">
        <v>965</v>
      </c>
      <c r="V4028" t="s">
        <v>10638</v>
      </c>
      <c r="W4028" t="s">
        <v>970</v>
      </c>
      <c r="X4028" t="s">
        <v>17193</v>
      </c>
    </row>
    <row r="4029" spans="2:24" ht="11" outlineLevel="1" x14ac:dyDescent="0.15">
      <c r="B4029" t="s">
        <v>3000</v>
      </c>
      <c r="C4029" t="s">
        <v>3001</v>
      </c>
      <c r="D4029" t="s">
        <v>179</v>
      </c>
      <c r="E4029" t="s">
        <v>10664</v>
      </c>
      <c r="F4029" t="s">
        <v>12674</v>
      </c>
      <c r="G4029" t="s">
        <v>1299</v>
      </c>
      <c r="H4029" s="17">
        <v>43412</v>
      </c>
      <c r="I4029" s="15">
        <v>2019</v>
      </c>
      <c r="J4029" t="s">
        <v>10634</v>
      </c>
      <c r="K4029" s="5">
        <v>0</v>
      </c>
      <c r="L4029" t="s">
        <v>967</v>
      </c>
      <c r="M4029" t="s">
        <v>985</v>
      </c>
      <c r="N4029" t="s">
        <v>10635</v>
      </c>
      <c r="O4029" t="s">
        <v>818</v>
      </c>
      <c r="P4029" t="s">
        <v>10671</v>
      </c>
      <c r="Q4029" t="s">
        <v>10671</v>
      </c>
      <c r="R4029" t="s">
        <v>739</v>
      </c>
      <c r="S4029" t="s">
        <v>795</v>
      </c>
      <c r="T4029" t="s">
        <v>17189</v>
      </c>
      <c r="U4029" t="s">
        <v>965</v>
      </c>
      <c r="V4029" t="s">
        <v>10638</v>
      </c>
      <c r="W4029" t="s">
        <v>970</v>
      </c>
      <c r="X4029" t="s">
        <v>17194</v>
      </c>
    </row>
    <row r="4030" spans="2:24" ht="11" outlineLevel="1" x14ac:dyDescent="0.15">
      <c r="B4030" t="s">
        <v>3000</v>
      </c>
      <c r="C4030" t="s">
        <v>3001</v>
      </c>
      <c r="D4030" t="s">
        <v>179</v>
      </c>
      <c r="E4030" t="s">
        <v>10632</v>
      </c>
      <c r="F4030" t="s">
        <v>12674</v>
      </c>
      <c r="G4030" t="s">
        <v>1299</v>
      </c>
      <c r="H4030" s="17">
        <v>43473</v>
      </c>
      <c r="I4030" s="15">
        <v>2019</v>
      </c>
      <c r="J4030" t="s">
        <v>10634</v>
      </c>
      <c r="K4030" s="5">
        <v>0</v>
      </c>
      <c r="L4030" t="s">
        <v>967</v>
      </c>
      <c r="M4030" t="s">
        <v>985</v>
      </c>
      <c r="N4030" t="s">
        <v>10635</v>
      </c>
      <c r="O4030" t="s">
        <v>818</v>
      </c>
      <c r="P4030" t="s">
        <v>10671</v>
      </c>
      <c r="Q4030" t="s">
        <v>10671</v>
      </c>
      <c r="R4030" t="s">
        <v>739</v>
      </c>
      <c r="S4030" t="s">
        <v>795</v>
      </c>
      <c r="T4030" t="s">
        <v>17189</v>
      </c>
      <c r="U4030" t="s">
        <v>965</v>
      </c>
      <c r="V4030" t="s">
        <v>10638</v>
      </c>
      <c r="W4030" t="s">
        <v>970</v>
      </c>
      <c r="X4030" t="s">
        <v>17195</v>
      </c>
    </row>
    <row r="4031" spans="2:24" ht="11" outlineLevel="1" x14ac:dyDescent="0.15">
      <c r="B4031" t="s">
        <v>3005</v>
      </c>
      <c r="C4031" t="s">
        <v>3006</v>
      </c>
      <c r="D4031" t="s">
        <v>177</v>
      </c>
      <c r="E4031" t="s">
        <v>10989</v>
      </c>
      <c r="F4031" t="s">
        <v>11029</v>
      </c>
      <c r="G4031" t="s">
        <v>992</v>
      </c>
      <c r="H4031" s="17">
        <v>42739</v>
      </c>
      <c r="I4031" s="15">
        <v>2017</v>
      </c>
      <c r="J4031" t="s">
        <v>10634</v>
      </c>
      <c r="K4031" s="5">
        <v>0</v>
      </c>
      <c r="L4031" t="s">
        <v>967</v>
      </c>
      <c r="M4031" t="s">
        <v>985</v>
      </c>
      <c r="N4031" t="s">
        <v>10635</v>
      </c>
      <c r="O4031" t="s">
        <v>796</v>
      </c>
      <c r="P4031" t="s">
        <v>10671</v>
      </c>
      <c r="Q4031" t="s">
        <v>10671</v>
      </c>
      <c r="R4031" t="s">
        <v>739</v>
      </c>
      <c r="S4031" t="s">
        <v>795</v>
      </c>
      <c r="T4031" t="s">
        <v>17196</v>
      </c>
      <c r="U4031" t="s">
        <v>965</v>
      </c>
      <c r="V4031" t="s">
        <v>10638</v>
      </c>
      <c r="W4031" t="s">
        <v>970</v>
      </c>
      <c r="X4031" t="s">
        <v>17197</v>
      </c>
    </row>
    <row r="4032" spans="2:24" ht="11" outlineLevel="1" x14ac:dyDescent="0.15">
      <c r="B4032" t="s">
        <v>3005</v>
      </c>
      <c r="C4032" t="s">
        <v>3006</v>
      </c>
      <c r="D4032" t="s">
        <v>177</v>
      </c>
      <c r="E4032" t="s">
        <v>10923</v>
      </c>
      <c r="F4032" t="s">
        <v>11029</v>
      </c>
      <c r="G4032" t="s">
        <v>992</v>
      </c>
      <c r="H4032" s="17">
        <v>42871</v>
      </c>
      <c r="I4032" s="15">
        <v>2017</v>
      </c>
      <c r="J4032" t="s">
        <v>10634</v>
      </c>
      <c r="K4032" s="5">
        <v>-23780.21</v>
      </c>
      <c r="L4032" t="s">
        <v>967</v>
      </c>
      <c r="M4032" t="s">
        <v>985</v>
      </c>
      <c r="N4032" t="s">
        <v>10635</v>
      </c>
      <c r="O4032" t="s">
        <v>796</v>
      </c>
      <c r="P4032" t="s">
        <v>10671</v>
      </c>
      <c r="Q4032" t="s">
        <v>10671</v>
      </c>
      <c r="R4032" t="s">
        <v>739</v>
      </c>
      <c r="S4032" t="s">
        <v>795</v>
      </c>
      <c r="T4032" t="s">
        <v>17198</v>
      </c>
      <c r="U4032" t="s">
        <v>965</v>
      </c>
      <c r="V4032" t="s">
        <v>10638</v>
      </c>
      <c r="W4032" t="s">
        <v>970</v>
      </c>
      <c r="X4032" t="s">
        <v>17199</v>
      </c>
    </row>
    <row r="4033" spans="2:24" ht="11" outlineLevel="1" x14ac:dyDescent="0.15">
      <c r="B4033" t="s">
        <v>3005</v>
      </c>
      <c r="C4033" t="s">
        <v>3006</v>
      </c>
      <c r="D4033" t="s">
        <v>177</v>
      </c>
      <c r="E4033" t="s">
        <v>10649</v>
      </c>
      <c r="F4033" t="s">
        <v>11029</v>
      </c>
      <c r="G4033" t="s">
        <v>992</v>
      </c>
      <c r="H4033" s="17">
        <v>42683</v>
      </c>
      <c r="I4033" s="15">
        <v>2017</v>
      </c>
      <c r="J4033" t="s">
        <v>10634</v>
      </c>
      <c r="K4033" s="5">
        <v>457884</v>
      </c>
      <c r="L4033" t="s">
        <v>967</v>
      </c>
      <c r="M4033" t="s">
        <v>985</v>
      </c>
      <c r="N4033" t="s">
        <v>10635</v>
      </c>
      <c r="O4033" t="s">
        <v>796</v>
      </c>
      <c r="P4033" t="s">
        <v>10671</v>
      </c>
      <c r="Q4033" t="s">
        <v>10671</v>
      </c>
      <c r="R4033" t="s">
        <v>739</v>
      </c>
      <c r="S4033" t="s">
        <v>795</v>
      </c>
      <c r="T4033" t="s">
        <v>17200</v>
      </c>
      <c r="U4033" t="s">
        <v>965</v>
      </c>
      <c r="V4033" t="s">
        <v>10638</v>
      </c>
      <c r="W4033" t="s">
        <v>970</v>
      </c>
      <c r="X4033" t="s">
        <v>17201</v>
      </c>
    </row>
    <row r="4034" spans="2:24" ht="11" outlineLevel="1" x14ac:dyDescent="0.15">
      <c r="B4034" t="s">
        <v>3005</v>
      </c>
      <c r="C4034" t="s">
        <v>3006</v>
      </c>
      <c r="D4034" t="s">
        <v>177</v>
      </c>
      <c r="E4034" t="s">
        <v>10956</v>
      </c>
      <c r="F4034" t="s">
        <v>11029</v>
      </c>
      <c r="G4034" t="s">
        <v>992</v>
      </c>
      <c r="H4034" s="17">
        <v>42814</v>
      </c>
      <c r="I4034" s="15">
        <v>2017</v>
      </c>
      <c r="J4034" t="s">
        <v>10634</v>
      </c>
      <c r="K4034" s="5">
        <v>0</v>
      </c>
      <c r="L4034" t="s">
        <v>967</v>
      </c>
      <c r="M4034" t="s">
        <v>985</v>
      </c>
      <c r="N4034" t="s">
        <v>10635</v>
      </c>
      <c r="O4034" t="s">
        <v>796</v>
      </c>
      <c r="P4034" t="s">
        <v>10671</v>
      </c>
      <c r="Q4034" t="s">
        <v>10671</v>
      </c>
      <c r="R4034" t="s">
        <v>739</v>
      </c>
      <c r="S4034" t="s">
        <v>795</v>
      </c>
      <c r="T4034" t="s">
        <v>17202</v>
      </c>
      <c r="U4034" t="s">
        <v>965</v>
      </c>
      <c r="V4034" t="s">
        <v>10638</v>
      </c>
      <c r="W4034" t="s">
        <v>970</v>
      </c>
      <c r="X4034" t="s">
        <v>17203</v>
      </c>
    </row>
    <row r="4035" spans="2:24" ht="11" outlineLevel="1" x14ac:dyDescent="0.15">
      <c r="B4035" t="s">
        <v>3005</v>
      </c>
      <c r="C4035" t="s">
        <v>3006</v>
      </c>
      <c r="D4035" t="s">
        <v>177</v>
      </c>
      <c r="E4035" t="s">
        <v>10950</v>
      </c>
      <c r="F4035" t="s">
        <v>11029</v>
      </c>
      <c r="G4035" t="s">
        <v>992</v>
      </c>
      <c r="H4035" s="17">
        <v>42775</v>
      </c>
      <c r="I4035" s="15">
        <v>2017</v>
      </c>
      <c r="J4035" t="s">
        <v>10634</v>
      </c>
      <c r="K4035" s="5">
        <v>0</v>
      </c>
      <c r="L4035" t="s">
        <v>967</v>
      </c>
      <c r="M4035" t="s">
        <v>985</v>
      </c>
      <c r="N4035" t="s">
        <v>10635</v>
      </c>
      <c r="O4035" t="s">
        <v>796</v>
      </c>
      <c r="P4035" t="s">
        <v>10671</v>
      </c>
      <c r="Q4035" t="s">
        <v>10671</v>
      </c>
      <c r="R4035" t="s">
        <v>739</v>
      </c>
      <c r="S4035" t="s">
        <v>795</v>
      </c>
      <c r="T4035" t="s">
        <v>17204</v>
      </c>
      <c r="U4035" t="s">
        <v>965</v>
      </c>
      <c r="V4035" t="s">
        <v>10638</v>
      </c>
      <c r="W4035" t="s">
        <v>970</v>
      </c>
      <c r="X4035" t="s">
        <v>17205</v>
      </c>
    </row>
    <row r="4036" spans="2:24" ht="11" outlineLevel="1" x14ac:dyDescent="0.15">
      <c r="B4036" t="s">
        <v>3008</v>
      </c>
      <c r="C4036" t="s">
        <v>3009</v>
      </c>
      <c r="D4036" t="s">
        <v>237</v>
      </c>
      <c r="E4036" t="s">
        <v>10649</v>
      </c>
      <c r="F4036" t="s">
        <v>14208</v>
      </c>
      <c r="G4036" t="s">
        <v>1702</v>
      </c>
      <c r="H4036" s="17">
        <v>44602</v>
      </c>
      <c r="I4036" s="15">
        <v>2022</v>
      </c>
      <c r="J4036" t="s">
        <v>10634</v>
      </c>
      <c r="K4036" s="5">
        <v>41186</v>
      </c>
      <c r="L4036" t="s">
        <v>967</v>
      </c>
      <c r="M4036" t="s">
        <v>985</v>
      </c>
      <c r="N4036" t="s">
        <v>10635</v>
      </c>
      <c r="O4036" t="s">
        <v>825</v>
      </c>
      <c r="P4036" t="s">
        <v>13376</v>
      </c>
      <c r="R4036" t="s">
        <v>740</v>
      </c>
      <c r="S4036" t="s">
        <v>795</v>
      </c>
      <c r="T4036" t="s">
        <v>17206</v>
      </c>
      <c r="U4036" t="s">
        <v>965</v>
      </c>
      <c r="V4036" t="s">
        <v>10638</v>
      </c>
      <c r="W4036" t="s">
        <v>970</v>
      </c>
      <c r="X4036" t="s">
        <v>17207</v>
      </c>
    </row>
    <row r="4037" spans="2:24" ht="11" outlineLevel="1" x14ac:dyDescent="0.15">
      <c r="B4037" t="s">
        <v>3008</v>
      </c>
      <c r="C4037" t="s">
        <v>3009</v>
      </c>
      <c r="D4037" t="s">
        <v>237</v>
      </c>
      <c r="E4037" t="s">
        <v>10652</v>
      </c>
      <c r="F4037" t="s">
        <v>14208</v>
      </c>
      <c r="G4037" t="s">
        <v>1702</v>
      </c>
      <c r="H4037" s="17">
        <v>44707</v>
      </c>
      <c r="I4037" s="15">
        <v>2022</v>
      </c>
      <c r="J4037" t="s">
        <v>10634</v>
      </c>
      <c r="K4037" s="5">
        <v>179237</v>
      </c>
      <c r="L4037" t="s">
        <v>967</v>
      </c>
      <c r="M4037" t="s">
        <v>985</v>
      </c>
      <c r="N4037" t="s">
        <v>10635</v>
      </c>
      <c r="O4037" t="s">
        <v>825</v>
      </c>
      <c r="P4037" t="s">
        <v>13376</v>
      </c>
      <c r="R4037" t="s">
        <v>740</v>
      </c>
      <c r="S4037" t="s">
        <v>795</v>
      </c>
      <c r="T4037" t="s">
        <v>17208</v>
      </c>
      <c r="U4037" t="s">
        <v>965</v>
      </c>
      <c r="V4037" t="s">
        <v>10638</v>
      </c>
      <c r="W4037" t="s">
        <v>970</v>
      </c>
      <c r="X4037" t="s">
        <v>17209</v>
      </c>
    </row>
    <row r="4038" spans="2:24" ht="11" outlineLevel="1" x14ac:dyDescent="0.15">
      <c r="B4038" t="s">
        <v>3008</v>
      </c>
      <c r="C4038" t="s">
        <v>3009</v>
      </c>
      <c r="D4038" t="s">
        <v>237</v>
      </c>
      <c r="E4038" t="s">
        <v>10664</v>
      </c>
      <c r="F4038" t="s">
        <v>14208</v>
      </c>
      <c r="G4038" t="s">
        <v>1702</v>
      </c>
      <c r="H4038" s="17">
        <v>44818</v>
      </c>
      <c r="I4038" s="15">
        <v>2022</v>
      </c>
      <c r="J4038" t="s">
        <v>10634</v>
      </c>
      <c r="K4038" s="5">
        <v>213270</v>
      </c>
      <c r="L4038" t="s">
        <v>967</v>
      </c>
      <c r="M4038" t="s">
        <v>985</v>
      </c>
      <c r="N4038" t="s">
        <v>10635</v>
      </c>
      <c r="O4038" t="s">
        <v>825</v>
      </c>
      <c r="P4038" t="s">
        <v>13376</v>
      </c>
      <c r="R4038" t="s">
        <v>740</v>
      </c>
      <c r="S4038" t="s">
        <v>795</v>
      </c>
      <c r="T4038" t="s">
        <v>17210</v>
      </c>
      <c r="U4038" t="s">
        <v>965</v>
      </c>
      <c r="V4038" t="s">
        <v>10638</v>
      </c>
      <c r="W4038" t="s">
        <v>970</v>
      </c>
      <c r="X4038" t="s">
        <v>17211</v>
      </c>
    </row>
    <row r="4039" spans="2:24" ht="11" outlineLevel="1" x14ac:dyDescent="0.15">
      <c r="B4039" t="s">
        <v>3011</v>
      </c>
      <c r="C4039" t="s">
        <v>3012</v>
      </c>
      <c r="D4039" t="s">
        <v>339</v>
      </c>
      <c r="E4039" t="s">
        <v>10649</v>
      </c>
      <c r="F4039" t="s">
        <v>17105</v>
      </c>
      <c r="G4039" t="s">
        <v>2918</v>
      </c>
      <c r="H4039" s="17">
        <v>44468</v>
      </c>
      <c r="I4039" s="15">
        <v>2021</v>
      </c>
      <c r="J4039" t="s">
        <v>10634</v>
      </c>
      <c r="K4039" s="5">
        <v>395090.56</v>
      </c>
      <c r="L4039" t="s">
        <v>967</v>
      </c>
      <c r="M4039" t="s">
        <v>985</v>
      </c>
      <c r="N4039" t="s">
        <v>10635</v>
      </c>
      <c r="O4039" t="s">
        <v>796</v>
      </c>
      <c r="P4039" t="s">
        <v>14904</v>
      </c>
      <c r="R4039" t="s">
        <v>737</v>
      </c>
      <c r="S4039" t="s">
        <v>803</v>
      </c>
      <c r="T4039" t="s">
        <v>17212</v>
      </c>
      <c r="U4039" t="s">
        <v>965</v>
      </c>
      <c r="V4039" t="s">
        <v>10638</v>
      </c>
      <c r="W4039" t="s">
        <v>970</v>
      </c>
      <c r="X4039" t="s">
        <v>17213</v>
      </c>
    </row>
    <row r="4040" spans="2:24" ht="11" outlineLevel="1" x14ac:dyDescent="0.15">
      <c r="B4040" t="s">
        <v>3011</v>
      </c>
      <c r="C4040" t="s">
        <v>3012</v>
      </c>
      <c r="D4040" t="s">
        <v>339</v>
      </c>
      <c r="E4040" t="s">
        <v>10652</v>
      </c>
      <c r="F4040" t="s">
        <v>17105</v>
      </c>
      <c r="G4040" t="s">
        <v>2918</v>
      </c>
      <c r="H4040" s="17">
        <v>45064</v>
      </c>
      <c r="I4040" s="15">
        <v>2023</v>
      </c>
      <c r="J4040" t="s">
        <v>10634</v>
      </c>
      <c r="K4040" s="5">
        <v>37670.589999999997</v>
      </c>
      <c r="L4040" t="s">
        <v>967</v>
      </c>
      <c r="M4040" t="s">
        <v>985</v>
      </c>
      <c r="N4040" t="s">
        <v>10635</v>
      </c>
      <c r="O4040" t="s">
        <v>796</v>
      </c>
      <c r="P4040" t="s">
        <v>14904</v>
      </c>
      <c r="R4040" t="s">
        <v>737</v>
      </c>
      <c r="S4040" t="s">
        <v>803</v>
      </c>
      <c r="T4040" t="s">
        <v>17214</v>
      </c>
      <c r="U4040" t="s">
        <v>965</v>
      </c>
      <c r="V4040" t="s">
        <v>10638</v>
      </c>
      <c r="W4040" t="s">
        <v>970</v>
      </c>
      <c r="X4040" t="s">
        <v>17215</v>
      </c>
    </row>
    <row r="4041" spans="2:24" ht="11" outlineLevel="1" x14ac:dyDescent="0.15">
      <c r="B4041" t="s">
        <v>3014</v>
      </c>
      <c r="C4041" t="s">
        <v>3015</v>
      </c>
      <c r="D4041" t="s">
        <v>248</v>
      </c>
      <c r="E4041" t="s">
        <v>10649</v>
      </c>
      <c r="F4041" t="s">
        <v>15827</v>
      </c>
      <c r="G4041" t="s">
        <v>2293</v>
      </c>
      <c r="H4041" s="17">
        <v>43178</v>
      </c>
      <c r="I4041" s="15">
        <v>2018</v>
      </c>
      <c r="J4041" t="s">
        <v>10634</v>
      </c>
      <c r="K4041" s="5">
        <v>430300</v>
      </c>
      <c r="L4041" t="s">
        <v>967</v>
      </c>
      <c r="M4041" t="s">
        <v>985</v>
      </c>
      <c r="N4041" t="s">
        <v>10635</v>
      </c>
      <c r="O4041" t="s">
        <v>818</v>
      </c>
      <c r="P4041" t="s">
        <v>11434</v>
      </c>
      <c r="Q4041" t="s">
        <v>11434</v>
      </c>
      <c r="R4041" t="s">
        <v>740</v>
      </c>
      <c r="S4041" t="s">
        <v>795</v>
      </c>
      <c r="T4041" t="s">
        <v>17216</v>
      </c>
      <c r="U4041" t="s">
        <v>965</v>
      </c>
      <c r="V4041" t="s">
        <v>10638</v>
      </c>
      <c r="W4041" t="s">
        <v>970</v>
      </c>
      <c r="X4041" t="s">
        <v>17217</v>
      </c>
    </row>
    <row r="4042" spans="2:24" ht="11" outlineLevel="1" x14ac:dyDescent="0.15">
      <c r="B4042" t="s">
        <v>3014</v>
      </c>
      <c r="C4042" t="s">
        <v>3015</v>
      </c>
      <c r="D4042" t="s">
        <v>248</v>
      </c>
      <c r="E4042" t="s">
        <v>10652</v>
      </c>
      <c r="F4042" t="s">
        <v>15827</v>
      </c>
      <c r="G4042" t="s">
        <v>2293</v>
      </c>
      <c r="H4042" s="17">
        <v>43784</v>
      </c>
      <c r="I4042" s="15">
        <v>2020</v>
      </c>
      <c r="J4042" t="s">
        <v>10634</v>
      </c>
      <c r="K4042" s="5">
        <v>-1.62</v>
      </c>
      <c r="L4042" t="s">
        <v>967</v>
      </c>
      <c r="M4042" t="s">
        <v>985</v>
      </c>
      <c r="N4042" t="s">
        <v>10635</v>
      </c>
      <c r="O4042" t="s">
        <v>818</v>
      </c>
      <c r="P4042" t="s">
        <v>11434</v>
      </c>
      <c r="Q4042" t="s">
        <v>11434</v>
      </c>
      <c r="R4042" t="s">
        <v>740</v>
      </c>
      <c r="S4042" t="s">
        <v>795</v>
      </c>
      <c r="T4042" t="s">
        <v>12882</v>
      </c>
      <c r="U4042" t="s">
        <v>965</v>
      </c>
      <c r="V4042" t="s">
        <v>10638</v>
      </c>
      <c r="W4042" t="s">
        <v>970</v>
      </c>
      <c r="X4042" t="s">
        <v>17218</v>
      </c>
    </row>
    <row r="4043" spans="2:24" ht="11" outlineLevel="1" x14ac:dyDescent="0.15">
      <c r="B4043" t="s">
        <v>3017</v>
      </c>
      <c r="C4043" t="s">
        <v>3018</v>
      </c>
      <c r="E4043" t="s">
        <v>10652</v>
      </c>
      <c r="F4043" t="s">
        <v>15082</v>
      </c>
      <c r="G4043" t="s">
        <v>2019</v>
      </c>
      <c r="H4043" s="17">
        <v>43517</v>
      </c>
      <c r="I4043" s="15">
        <v>2019</v>
      </c>
      <c r="J4043" t="s">
        <v>10634</v>
      </c>
      <c r="K4043" s="5">
        <v>0</v>
      </c>
      <c r="L4043" t="s">
        <v>967</v>
      </c>
      <c r="M4043" t="s">
        <v>1141</v>
      </c>
      <c r="N4043" t="s">
        <v>10635</v>
      </c>
      <c r="O4043" t="s">
        <v>825</v>
      </c>
      <c r="P4043" t="s">
        <v>15083</v>
      </c>
      <c r="Q4043" t="s">
        <v>15083</v>
      </c>
      <c r="R4043" t="s">
        <v>740</v>
      </c>
      <c r="S4043" t="s">
        <v>795</v>
      </c>
      <c r="T4043" t="s">
        <v>17219</v>
      </c>
      <c r="U4043" t="s">
        <v>965</v>
      </c>
      <c r="V4043" t="s">
        <v>10638</v>
      </c>
      <c r="W4043" t="s">
        <v>970</v>
      </c>
      <c r="X4043" t="s">
        <v>17220</v>
      </c>
    </row>
    <row r="4044" spans="2:24" ht="11" outlineLevel="1" x14ac:dyDescent="0.15">
      <c r="B4044" t="s">
        <v>3017</v>
      </c>
      <c r="C4044" t="s">
        <v>3018</v>
      </c>
      <c r="E4044" t="s">
        <v>10664</v>
      </c>
      <c r="F4044" t="s">
        <v>15082</v>
      </c>
      <c r="G4044" t="s">
        <v>2019</v>
      </c>
      <c r="H4044" s="17">
        <v>43628</v>
      </c>
      <c r="I4044" s="15">
        <v>2019</v>
      </c>
      <c r="J4044" t="s">
        <v>10634</v>
      </c>
      <c r="K4044" s="5">
        <v>25260</v>
      </c>
      <c r="L4044" t="s">
        <v>967</v>
      </c>
      <c r="M4044" t="s">
        <v>1141</v>
      </c>
      <c r="N4044" t="s">
        <v>10635</v>
      </c>
      <c r="O4044" t="s">
        <v>825</v>
      </c>
      <c r="P4044" t="s">
        <v>15083</v>
      </c>
      <c r="Q4044" t="s">
        <v>15083</v>
      </c>
      <c r="R4044" t="s">
        <v>740</v>
      </c>
      <c r="S4044" t="s">
        <v>795</v>
      </c>
      <c r="T4044" t="s">
        <v>17221</v>
      </c>
      <c r="U4044" t="s">
        <v>965</v>
      </c>
      <c r="V4044" t="s">
        <v>10638</v>
      </c>
      <c r="W4044" t="s">
        <v>970</v>
      </c>
      <c r="X4044" t="s">
        <v>17222</v>
      </c>
    </row>
    <row r="4045" spans="2:24" ht="11" outlineLevel="1" x14ac:dyDescent="0.15">
      <c r="B4045" t="s">
        <v>3017</v>
      </c>
      <c r="C4045" t="s">
        <v>3018</v>
      </c>
      <c r="E4045" t="s">
        <v>10649</v>
      </c>
      <c r="F4045" t="s">
        <v>15082</v>
      </c>
      <c r="G4045" t="s">
        <v>2019</v>
      </c>
      <c r="H4045" s="17">
        <v>43333</v>
      </c>
      <c r="I4045" s="15">
        <v>2018</v>
      </c>
      <c r="J4045" t="s">
        <v>10634</v>
      </c>
      <c r="K4045" s="5">
        <v>404439.28</v>
      </c>
      <c r="L4045" t="s">
        <v>967</v>
      </c>
      <c r="M4045" t="s">
        <v>1141</v>
      </c>
      <c r="N4045" t="s">
        <v>10635</v>
      </c>
      <c r="O4045" t="s">
        <v>825</v>
      </c>
      <c r="P4045" t="s">
        <v>15083</v>
      </c>
      <c r="Q4045" t="s">
        <v>15083</v>
      </c>
      <c r="R4045" t="s">
        <v>740</v>
      </c>
      <c r="S4045" t="s">
        <v>795</v>
      </c>
      <c r="T4045" t="s">
        <v>17223</v>
      </c>
      <c r="U4045" t="s">
        <v>965</v>
      </c>
      <c r="V4045" t="s">
        <v>10638</v>
      </c>
      <c r="W4045" t="s">
        <v>970</v>
      </c>
      <c r="X4045" t="s">
        <v>17224</v>
      </c>
    </row>
    <row r="4046" spans="2:24" ht="11" outlineLevel="1" x14ac:dyDescent="0.15">
      <c r="B4046" t="s">
        <v>3020</v>
      </c>
      <c r="C4046" t="s">
        <v>881</v>
      </c>
      <c r="E4046" t="s">
        <v>10664</v>
      </c>
      <c r="F4046" t="s">
        <v>14804</v>
      </c>
      <c r="G4046" t="s">
        <v>1904</v>
      </c>
      <c r="H4046" s="17">
        <v>44572</v>
      </c>
      <c r="I4046" s="15">
        <v>2022</v>
      </c>
      <c r="J4046" t="s">
        <v>10634</v>
      </c>
      <c r="K4046" s="5">
        <v>27014.85</v>
      </c>
      <c r="L4046" t="s">
        <v>967</v>
      </c>
      <c r="M4046" t="s">
        <v>1141</v>
      </c>
      <c r="N4046" t="s">
        <v>10635</v>
      </c>
      <c r="O4046" t="s">
        <v>825</v>
      </c>
      <c r="P4046" t="s">
        <v>12118</v>
      </c>
      <c r="R4046" t="s">
        <v>748</v>
      </c>
      <c r="S4046" t="s">
        <v>795</v>
      </c>
      <c r="T4046" t="s">
        <v>17225</v>
      </c>
      <c r="U4046" t="s">
        <v>965</v>
      </c>
      <c r="V4046" t="s">
        <v>10638</v>
      </c>
      <c r="W4046" t="s">
        <v>970</v>
      </c>
      <c r="X4046" t="s">
        <v>17226</v>
      </c>
    </row>
    <row r="4047" spans="2:24" ht="11" outlineLevel="1" x14ac:dyDescent="0.15">
      <c r="B4047" t="s">
        <v>3020</v>
      </c>
      <c r="C4047" t="s">
        <v>881</v>
      </c>
      <c r="E4047" t="s">
        <v>10649</v>
      </c>
      <c r="F4047" t="s">
        <v>14804</v>
      </c>
      <c r="G4047" t="s">
        <v>1904</v>
      </c>
      <c r="H4047" s="17">
        <v>44238</v>
      </c>
      <c r="I4047" s="15">
        <v>2021</v>
      </c>
      <c r="J4047" t="s">
        <v>10634</v>
      </c>
      <c r="K4047" s="5">
        <v>402374</v>
      </c>
      <c r="L4047" t="s">
        <v>967</v>
      </c>
      <c r="M4047" t="s">
        <v>1141</v>
      </c>
      <c r="N4047" t="s">
        <v>10635</v>
      </c>
      <c r="O4047" t="s">
        <v>825</v>
      </c>
      <c r="P4047" t="s">
        <v>12118</v>
      </c>
      <c r="R4047" t="s">
        <v>748</v>
      </c>
      <c r="S4047" t="s">
        <v>795</v>
      </c>
      <c r="T4047" t="s">
        <v>17225</v>
      </c>
      <c r="U4047" t="s">
        <v>965</v>
      </c>
      <c r="V4047" t="s">
        <v>10638</v>
      </c>
      <c r="W4047" t="s">
        <v>970</v>
      </c>
      <c r="X4047" t="s">
        <v>17227</v>
      </c>
    </row>
    <row r="4048" spans="2:24" ht="11" outlineLevel="1" x14ac:dyDescent="0.15">
      <c r="B4048" t="s">
        <v>3020</v>
      </c>
      <c r="C4048" t="s">
        <v>881</v>
      </c>
      <c r="E4048" t="s">
        <v>10652</v>
      </c>
      <c r="F4048" t="s">
        <v>14804</v>
      </c>
      <c r="G4048" t="s">
        <v>1904</v>
      </c>
      <c r="H4048" s="17">
        <v>44326</v>
      </c>
      <c r="I4048" s="15">
        <v>2021</v>
      </c>
      <c r="J4048" t="s">
        <v>10634</v>
      </c>
      <c r="K4048" s="5">
        <v>0</v>
      </c>
      <c r="L4048" t="s">
        <v>967</v>
      </c>
      <c r="M4048" t="s">
        <v>1141</v>
      </c>
      <c r="N4048" t="s">
        <v>10635</v>
      </c>
      <c r="O4048" t="s">
        <v>825</v>
      </c>
      <c r="P4048" t="s">
        <v>12118</v>
      </c>
      <c r="R4048" t="s">
        <v>748</v>
      </c>
      <c r="S4048" t="s">
        <v>795</v>
      </c>
      <c r="T4048" t="s">
        <v>17228</v>
      </c>
      <c r="U4048" t="s">
        <v>965</v>
      </c>
      <c r="V4048" t="s">
        <v>10638</v>
      </c>
      <c r="W4048" t="s">
        <v>970</v>
      </c>
      <c r="X4048" t="s">
        <v>17229</v>
      </c>
    </row>
    <row r="4049" spans="2:24" ht="11" outlineLevel="1" x14ac:dyDescent="0.15">
      <c r="B4049" t="s">
        <v>3022</v>
      </c>
      <c r="C4049" t="s">
        <v>3023</v>
      </c>
      <c r="E4049" t="s">
        <v>10649</v>
      </c>
      <c r="F4049" t="s">
        <v>2393</v>
      </c>
      <c r="G4049" t="s">
        <v>2392</v>
      </c>
      <c r="H4049" s="17">
        <v>44469</v>
      </c>
      <c r="I4049" s="15">
        <v>2021</v>
      </c>
      <c r="J4049" t="s">
        <v>10634</v>
      </c>
      <c r="K4049" s="5">
        <v>428618</v>
      </c>
      <c r="L4049" t="s">
        <v>967</v>
      </c>
      <c r="M4049" t="s">
        <v>1141</v>
      </c>
      <c r="N4049" t="s">
        <v>10635</v>
      </c>
      <c r="O4049" t="s">
        <v>826</v>
      </c>
      <c r="P4049" t="s">
        <v>11969</v>
      </c>
      <c r="R4049" t="s">
        <v>761</v>
      </c>
      <c r="S4049" t="s">
        <v>795</v>
      </c>
      <c r="T4049" t="s">
        <v>17230</v>
      </c>
      <c r="U4049" t="s">
        <v>965</v>
      </c>
      <c r="V4049" t="s">
        <v>10638</v>
      </c>
      <c r="W4049" t="s">
        <v>970</v>
      </c>
      <c r="X4049" t="s">
        <v>17231</v>
      </c>
    </row>
    <row r="4050" spans="2:24" ht="11" outlineLevel="1" x14ac:dyDescent="0.15">
      <c r="B4050" t="s">
        <v>3025</v>
      </c>
      <c r="C4050" t="s">
        <v>3026</v>
      </c>
      <c r="E4050" t="s">
        <v>10664</v>
      </c>
      <c r="F4050" t="s">
        <v>604</v>
      </c>
      <c r="G4050" t="s">
        <v>1088</v>
      </c>
      <c r="H4050" s="17">
        <v>42096</v>
      </c>
      <c r="I4050" s="15">
        <v>2015</v>
      </c>
      <c r="J4050" t="s">
        <v>10634</v>
      </c>
      <c r="K4050" s="5">
        <v>8644.77</v>
      </c>
      <c r="L4050" t="s">
        <v>967</v>
      </c>
      <c r="M4050" t="s">
        <v>956</v>
      </c>
      <c r="N4050" t="s">
        <v>10635</v>
      </c>
      <c r="O4050" t="s">
        <v>825</v>
      </c>
      <c r="P4050" t="s">
        <v>13554</v>
      </c>
      <c r="Q4050" t="s">
        <v>13554</v>
      </c>
      <c r="R4050" t="s">
        <v>740</v>
      </c>
      <c r="S4050" t="s">
        <v>795</v>
      </c>
      <c r="T4050" t="s">
        <v>17232</v>
      </c>
      <c r="U4050" t="s">
        <v>965</v>
      </c>
      <c r="V4050" t="s">
        <v>10638</v>
      </c>
      <c r="W4050" t="s">
        <v>970</v>
      </c>
      <c r="X4050" t="s">
        <v>17233</v>
      </c>
    </row>
    <row r="4051" spans="2:24" ht="11" outlineLevel="1" x14ac:dyDescent="0.15">
      <c r="B4051" t="s">
        <v>3025</v>
      </c>
      <c r="C4051" t="s">
        <v>3026</v>
      </c>
      <c r="E4051" t="s">
        <v>10643</v>
      </c>
      <c r="F4051" t="s">
        <v>604</v>
      </c>
      <c r="G4051" t="s">
        <v>1088</v>
      </c>
      <c r="H4051" s="17">
        <v>42108</v>
      </c>
      <c r="I4051" s="15">
        <v>2015</v>
      </c>
      <c r="J4051" t="s">
        <v>10634</v>
      </c>
      <c r="K4051" s="5">
        <v>74963.38</v>
      </c>
      <c r="L4051" t="s">
        <v>967</v>
      </c>
      <c r="M4051" t="s">
        <v>956</v>
      </c>
      <c r="N4051" t="s">
        <v>10635</v>
      </c>
      <c r="O4051" t="s">
        <v>825</v>
      </c>
      <c r="P4051" t="s">
        <v>13554</v>
      </c>
      <c r="Q4051" t="s">
        <v>13554</v>
      </c>
      <c r="R4051" t="s">
        <v>740</v>
      </c>
      <c r="S4051" t="s">
        <v>795</v>
      </c>
      <c r="T4051" t="s">
        <v>17234</v>
      </c>
      <c r="U4051" t="s">
        <v>965</v>
      </c>
      <c r="V4051" t="s">
        <v>10638</v>
      </c>
      <c r="W4051" t="s">
        <v>970</v>
      </c>
      <c r="X4051" t="s">
        <v>17235</v>
      </c>
    </row>
    <row r="4052" spans="2:24" ht="11" outlineLevel="1" x14ac:dyDescent="0.15">
      <c r="B4052" t="s">
        <v>3025</v>
      </c>
      <c r="C4052" t="s">
        <v>3026</v>
      </c>
      <c r="E4052" t="s">
        <v>10652</v>
      </c>
      <c r="F4052" t="s">
        <v>604</v>
      </c>
      <c r="G4052" t="s">
        <v>1088</v>
      </c>
      <c r="H4052" s="17">
        <v>42072</v>
      </c>
      <c r="I4052" s="15">
        <v>2015</v>
      </c>
      <c r="J4052" t="s">
        <v>10634</v>
      </c>
      <c r="K4052" s="5">
        <v>91718.52</v>
      </c>
      <c r="L4052" t="s">
        <v>967</v>
      </c>
      <c r="M4052" t="s">
        <v>956</v>
      </c>
      <c r="N4052" t="s">
        <v>10635</v>
      </c>
      <c r="O4052" t="s">
        <v>825</v>
      </c>
      <c r="P4052" t="s">
        <v>13554</v>
      </c>
      <c r="Q4052" t="s">
        <v>13554</v>
      </c>
      <c r="R4052" t="s">
        <v>740</v>
      </c>
      <c r="S4052" t="s">
        <v>795</v>
      </c>
      <c r="T4052" t="s">
        <v>17236</v>
      </c>
      <c r="U4052" t="s">
        <v>965</v>
      </c>
      <c r="V4052" t="s">
        <v>10638</v>
      </c>
      <c r="W4052" t="s">
        <v>970</v>
      </c>
      <c r="X4052" t="s">
        <v>17237</v>
      </c>
    </row>
    <row r="4053" spans="2:24" ht="11" outlineLevel="1" x14ac:dyDescent="0.15">
      <c r="B4053" t="s">
        <v>3025</v>
      </c>
      <c r="C4053" t="s">
        <v>3026</v>
      </c>
      <c r="E4053" t="s">
        <v>10632</v>
      </c>
      <c r="F4053" t="s">
        <v>604</v>
      </c>
      <c r="G4053" t="s">
        <v>1088</v>
      </c>
      <c r="H4053" s="17">
        <v>42184</v>
      </c>
      <c r="I4053" s="15">
        <v>2015</v>
      </c>
      <c r="J4053" t="s">
        <v>10634</v>
      </c>
      <c r="K4053" s="5">
        <v>25518.79</v>
      </c>
      <c r="L4053" t="s">
        <v>967</v>
      </c>
      <c r="M4053" t="s">
        <v>956</v>
      </c>
      <c r="N4053" t="s">
        <v>10635</v>
      </c>
      <c r="O4053" t="s">
        <v>825</v>
      </c>
      <c r="P4053" t="s">
        <v>13554</v>
      </c>
      <c r="Q4053" t="s">
        <v>13554</v>
      </c>
      <c r="R4053" t="s">
        <v>740</v>
      </c>
      <c r="S4053" t="s">
        <v>795</v>
      </c>
      <c r="T4053" t="s">
        <v>17238</v>
      </c>
      <c r="U4053" t="s">
        <v>965</v>
      </c>
      <c r="V4053" t="s">
        <v>10638</v>
      </c>
      <c r="W4053" t="s">
        <v>970</v>
      </c>
      <c r="X4053" t="s">
        <v>17239</v>
      </c>
    </row>
    <row r="4054" spans="2:24" ht="11" outlineLevel="1" x14ac:dyDescent="0.15">
      <c r="B4054" t="s">
        <v>3025</v>
      </c>
      <c r="C4054" t="s">
        <v>3026</v>
      </c>
      <c r="E4054" t="s">
        <v>10667</v>
      </c>
      <c r="F4054" t="s">
        <v>604</v>
      </c>
      <c r="G4054" t="s">
        <v>1088</v>
      </c>
      <c r="H4054" s="17">
        <v>42226</v>
      </c>
      <c r="I4054" s="15">
        <v>2015</v>
      </c>
      <c r="J4054" t="s">
        <v>10634</v>
      </c>
      <c r="K4054" s="5">
        <v>33663.31</v>
      </c>
      <c r="L4054" t="s">
        <v>967</v>
      </c>
      <c r="M4054" t="s">
        <v>956</v>
      </c>
      <c r="N4054" t="s">
        <v>10635</v>
      </c>
      <c r="O4054" t="s">
        <v>825</v>
      </c>
      <c r="P4054" t="s">
        <v>13554</v>
      </c>
      <c r="Q4054" t="s">
        <v>13554</v>
      </c>
      <c r="R4054" t="s">
        <v>740</v>
      </c>
      <c r="S4054" t="s">
        <v>795</v>
      </c>
      <c r="T4054" t="s">
        <v>17240</v>
      </c>
      <c r="U4054" t="s">
        <v>965</v>
      </c>
      <c r="V4054" t="s">
        <v>10638</v>
      </c>
      <c r="W4054" t="s">
        <v>970</v>
      </c>
      <c r="X4054" t="s">
        <v>17241</v>
      </c>
    </row>
    <row r="4055" spans="2:24" ht="11" outlineLevel="1" x14ac:dyDescent="0.15">
      <c r="B4055" t="s">
        <v>3028</v>
      </c>
      <c r="C4055" t="s">
        <v>3029</v>
      </c>
      <c r="E4055" t="s">
        <v>10649</v>
      </c>
      <c r="F4055" t="s">
        <v>3030</v>
      </c>
      <c r="G4055" t="s">
        <v>3031</v>
      </c>
      <c r="H4055" s="17">
        <v>43621</v>
      </c>
      <c r="I4055" s="15">
        <v>2019</v>
      </c>
      <c r="J4055" t="s">
        <v>10634</v>
      </c>
      <c r="K4055" s="5">
        <v>426500</v>
      </c>
      <c r="L4055" t="s">
        <v>967</v>
      </c>
      <c r="R4055" t="s">
        <v>750</v>
      </c>
      <c r="S4055" t="s">
        <v>2719</v>
      </c>
      <c r="T4055" t="s">
        <v>17242</v>
      </c>
      <c r="U4055" t="s">
        <v>1340</v>
      </c>
      <c r="V4055" t="s">
        <v>12795</v>
      </c>
      <c r="W4055" t="s">
        <v>970</v>
      </c>
      <c r="X4055" t="s">
        <v>17243</v>
      </c>
    </row>
    <row r="4056" spans="2:24" ht="11" outlineLevel="1" x14ac:dyDescent="0.15">
      <c r="B4056" t="s">
        <v>3033</v>
      </c>
      <c r="C4056" t="s">
        <v>2080</v>
      </c>
      <c r="D4056" t="s">
        <v>231</v>
      </c>
      <c r="E4056" t="s">
        <v>10649</v>
      </c>
      <c r="F4056" t="s">
        <v>608</v>
      </c>
      <c r="G4056" t="s">
        <v>1184</v>
      </c>
      <c r="H4056" s="17">
        <v>42383</v>
      </c>
      <c r="I4056" s="15">
        <v>2016</v>
      </c>
      <c r="J4056" t="s">
        <v>10634</v>
      </c>
      <c r="K4056" s="5">
        <v>321518</v>
      </c>
      <c r="L4056" t="s">
        <v>967</v>
      </c>
      <c r="M4056" t="s">
        <v>985</v>
      </c>
      <c r="N4056" t="s">
        <v>10635</v>
      </c>
      <c r="O4056" t="s">
        <v>796</v>
      </c>
      <c r="P4056" t="s">
        <v>11969</v>
      </c>
      <c r="Q4056" t="s">
        <v>11969</v>
      </c>
      <c r="R4056" t="s">
        <v>744</v>
      </c>
      <c r="S4056" t="s">
        <v>795</v>
      </c>
      <c r="T4056" t="s">
        <v>17244</v>
      </c>
      <c r="U4056" t="s">
        <v>965</v>
      </c>
      <c r="V4056" t="s">
        <v>10638</v>
      </c>
      <c r="W4056" t="s">
        <v>970</v>
      </c>
      <c r="X4056" t="s">
        <v>17245</v>
      </c>
    </row>
    <row r="4057" spans="2:24" ht="11" outlineLevel="1" x14ac:dyDescent="0.15">
      <c r="B4057" t="s">
        <v>3033</v>
      </c>
      <c r="C4057" t="s">
        <v>2080</v>
      </c>
      <c r="D4057" t="s">
        <v>231</v>
      </c>
      <c r="E4057" t="s">
        <v>10989</v>
      </c>
      <c r="F4057" t="s">
        <v>608</v>
      </c>
      <c r="G4057" t="s">
        <v>1184</v>
      </c>
      <c r="H4057" s="17">
        <v>42412</v>
      </c>
      <c r="I4057" s="15">
        <v>2016</v>
      </c>
      <c r="J4057" t="s">
        <v>10634</v>
      </c>
      <c r="K4057" s="5">
        <v>102056</v>
      </c>
      <c r="L4057" t="s">
        <v>967</v>
      </c>
      <c r="M4057" t="s">
        <v>985</v>
      </c>
      <c r="N4057" t="s">
        <v>10635</v>
      </c>
      <c r="O4057" t="s">
        <v>796</v>
      </c>
      <c r="P4057" t="s">
        <v>11969</v>
      </c>
      <c r="Q4057" t="s">
        <v>11969</v>
      </c>
      <c r="R4057" t="s">
        <v>744</v>
      </c>
      <c r="S4057" t="s">
        <v>795</v>
      </c>
      <c r="T4057" t="s">
        <v>17246</v>
      </c>
      <c r="U4057" t="s">
        <v>965</v>
      </c>
      <c r="V4057" t="s">
        <v>10638</v>
      </c>
      <c r="W4057" t="s">
        <v>970</v>
      </c>
      <c r="X4057" t="s">
        <v>17247</v>
      </c>
    </row>
    <row r="4058" spans="2:24" ht="11" outlineLevel="1" x14ac:dyDescent="0.15">
      <c r="B4058" t="s">
        <v>3035</v>
      </c>
      <c r="C4058" t="s">
        <v>1519</v>
      </c>
      <c r="D4058" t="s">
        <v>290</v>
      </c>
      <c r="E4058" t="s">
        <v>10956</v>
      </c>
      <c r="F4058" t="s">
        <v>608</v>
      </c>
      <c r="G4058" t="s">
        <v>1184</v>
      </c>
      <c r="H4058" s="17">
        <v>42479</v>
      </c>
      <c r="I4058" s="15">
        <v>2016</v>
      </c>
      <c r="J4058" t="s">
        <v>10634</v>
      </c>
      <c r="K4058" s="5">
        <v>-18017</v>
      </c>
      <c r="L4058" t="s">
        <v>967</v>
      </c>
      <c r="M4058" t="s">
        <v>985</v>
      </c>
      <c r="N4058" t="s">
        <v>10635</v>
      </c>
      <c r="O4058" t="s">
        <v>796</v>
      </c>
      <c r="P4058" t="s">
        <v>11969</v>
      </c>
      <c r="Q4058" t="s">
        <v>11969</v>
      </c>
      <c r="R4058" t="s">
        <v>3036</v>
      </c>
      <c r="S4058" t="s">
        <v>795</v>
      </c>
      <c r="T4058" t="s">
        <v>17248</v>
      </c>
      <c r="U4058" t="s">
        <v>965</v>
      </c>
      <c r="V4058" t="s">
        <v>10638</v>
      </c>
      <c r="W4058" t="s">
        <v>970</v>
      </c>
      <c r="X4058" t="s">
        <v>17249</v>
      </c>
    </row>
    <row r="4059" spans="2:24" ht="11" outlineLevel="1" x14ac:dyDescent="0.15">
      <c r="B4059" t="s">
        <v>3039</v>
      </c>
      <c r="C4059" t="s">
        <v>1383</v>
      </c>
      <c r="D4059" t="s">
        <v>342</v>
      </c>
      <c r="E4059" t="s">
        <v>10649</v>
      </c>
      <c r="F4059" t="s">
        <v>700</v>
      </c>
      <c r="G4059" t="s">
        <v>2413</v>
      </c>
      <c r="H4059" s="17">
        <v>42606</v>
      </c>
      <c r="I4059" s="15">
        <v>2016</v>
      </c>
      <c r="J4059" t="s">
        <v>10634</v>
      </c>
      <c r="K4059" s="5">
        <v>418742.5</v>
      </c>
      <c r="L4059" t="s">
        <v>967</v>
      </c>
      <c r="M4059" t="s">
        <v>985</v>
      </c>
      <c r="N4059" t="s">
        <v>10635</v>
      </c>
      <c r="O4059" t="s">
        <v>825</v>
      </c>
      <c r="P4059" t="s">
        <v>17250</v>
      </c>
      <c r="Q4059" t="s">
        <v>14861</v>
      </c>
      <c r="R4059" t="s">
        <v>737</v>
      </c>
      <c r="S4059" t="s">
        <v>795</v>
      </c>
      <c r="T4059" t="s">
        <v>16020</v>
      </c>
      <c r="U4059" t="s">
        <v>965</v>
      </c>
      <c r="V4059" t="s">
        <v>10638</v>
      </c>
      <c r="W4059" t="s">
        <v>970</v>
      </c>
      <c r="X4059" t="s">
        <v>17251</v>
      </c>
    </row>
    <row r="4060" spans="2:24" ht="11" outlineLevel="1" x14ac:dyDescent="0.15">
      <c r="B4060" t="s">
        <v>3041</v>
      </c>
      <c r="C4060" t="s">
        <v>3042</v>
      </c>
      <c r="E4060" t="s">
        <v>10649</v>
      </c>
      <c r="F4060" t="s">
        <v>682</v>
      </c>
      <c r="G4060" t="s">
        <v>1729</v>
      </c>
      <c r="H4060" s="17">
        <v>44258</v>
      </c>
      <c r="I4060" s="15">
        <v>2021</v>
      </c>
      <c r="J4060" t="s">
        <v>10634</v>
      </c>
      <c r="K4060" s="5">
        <v>330775</v>
      </c>
      <c r="L4060" t="s">
        <v>967</v>
      </c>
      <c r="M4060" t="s">
        <v>1141</v>
      </c>
      <c r="N4060" t="s">
        <v>10635</v>
      </c>
      <c r="O4060" t="s">
        <v>825</v>
      </c>
      <c r="P4060" t="s">
        <v>14299</v>
      </c>
      <c r="R4060" t="s">
        <v>740</v>
      </c>
      <c r="S4060" t="s">
        <v>795</v>
      </c>
      <c r="T4060" t="s">
        <v>17252</v>
      </c>
      <c r="U4060" t="s">
        <v>965</v>
      </c>
      <c r="V4060" t="s">
        <v>10638</v>
      </c>
      <c r="W4060" t="s">
        <v>970</v>
      </c>
      <c r="X4060" t="s">
        <v>17253</v>
      </c>
    </row>
    <row r="4061" spans="2:24" ht="11" outlineLevel="1" x14ac:dyDescent="0.15">
      <c r="B4061" t="s">
        <v>3041</v>
      </c>
      <c r="C4061" t="s">
        <v>3042</v>
      </c>
      <c r="E4061" t="s">
        <v>10667</v>
      </c>
      <c r="F4061" t="s">
        <v>682</v>
      </c>
      <c r="G4061" t="s">
        <v>1729</v>
      </c>
      <c r="H4061" s="17">
        <v>44524</v>
      </c>
      <c r="I4061" s="15">
        <v>2022</v>
      </c>
      <c r="J4061" t="s">
        <v>10634</v>
      </c>
      <c r="K4061" s="5">
        <v>-10342</v>
      </c>
      <c r="L4061" t="s">
        <v>967</v>
      </c>
      <c r="M4061" t="s">
        <v>1141</v>
      </c>
      <c r="N4061" t="s">
        <v>10635</v>
      </c>
      <c r="O4061" t="s">
        <v>825</v>
      </c>
      <c r="P4061" t="s">
        <v>14299</v>
      </c>
      <c r="R4061" t="s">
        <v>740</v>
      </c>
      <c r="S4061" t="s">
        <v>795</v>
      </c>
      <c r="T4061" t="s">
        <v>17254</v>
      </c>
      <c r="U4061" t="s">
        <v>965</v>
      </c>
      <c r="V4061" t="s">
        <v>10638</v>
      </c>
      <c r="W4061" t="s">
        <v>970</v>
      </c>
      <c r="X4061" t="s">
        <v>17255</v>
      </c>
    </row>
    <row r="4062" spans="2:24" ht="11" outlineLevel="1" x14ac:dyDescent="0.15">
      <c r="B4062" t="s">
        <v>3041</v>
      </c>
      <c r="C4062" t="s">
        <v>3042</v>
      </c>
      <c r="E4062" t="s">
        <v>10652</v>
      </c>
      <c r="F4062" t="s">
        <v>682</v>
      </c>
      <c r="G4062" t="s">
        <v>1729</v>
      </c>
      <c r="H4062" s="17">
        <v>44363</v>
      </c>
      <c r="I4062" s="15">
        <v>2021</v>
      </c>
      <c r="J4062" t="s">
        <v>10634</v>
      </c>
      <c r="K4062" s="5">
        <v>75706</v>
      </c>
      <c r="L4062" t="s">
        <v>967</v>
      </c>
      <c r="M4062" t="s">
        <v>1141</v>
      </c>
      <c r="N4062" t="s">
        <v>10635</v>
      </c>
      <c r="O4062" t="s">
        <v>825</v>
      </c>
      <c r="P4062" t="s">
        <v>14299</v>
      </c>
      <c r="R4062" t="s">
        <v>740</v>
      </c>
      <c r="S4062" t="s">
        <v>795</v>
      </c>
      <c r="T4062" t="s">
        <v>17256</v>
      </c>
      <c r="U4062" t="s">
        <v>965</v>
      </c>
      <c r="V4062" t="s">
        <v>10638</v>
      </c>
      <c r="W4062" t="s">
        <v>970</v>
      </c>
      <c r="X4062" t="s">
        <v>17257</v>
      </c>
    </row>
    <row r="4063" spans="2:24" ht="11" outlineLevel="1" x14ac:dyDescent="0.15">
      <c r="B4063" t="s">
        <v>3041</v>
      </c>
      <c r="C4063" t="s">
        <v>3042</v>
      </c>
      <c r="E4063" t="s">
        <v>10664</v>
      </c>
      <c r="F4063" t="s">
        <v>682</v>
      </c>
      <c r="G4063" t="s">
        <v>1729</v>
      </c>
      <c r="H4063" s="17">
        <v>44404</v>
      </c>
      <c r="I4063" s="15">
        <v>2021</v>
      </c>
      <c r="J4063" t="s">
        <v>10634</v>
      </c>
      <c r="K4063" s="5">
        <v>0</v>
      </c>
      <c r="L4063" t="s">
        <v>967</v>
      </c>
      <c r="M4063" t="s">
        <v>1141</v>
      </c>
      <c r="N4063" t="s">
        <v>10635</v>
      </c>
      <c r="O4063" t="s">
        <v>825</v>
      </c>
      <c r="P4063" t="s">
        <v>14299</v>
      </c>
      <c r="R4063" t="s">
        <v>740</v>
      </c>
      <c r="S4063" t="s">
        <v>795</v>
      </c>
      <c r="T4063" t="s">
        <v>17258</v>
      </c>
      <c r="U4063" t="s">
        <v>965</v>
      </c>
      <c r="V4063" t="s">
        <v>10638</v>
      </c>
      <c r="W4063" t="s">
        <v>970</v>
      </c>
      <c r="X4063" t="s">
        <v>17259</v>
      </c>
    </row>
    <row r="4064" spans="2:24" ht="11" outlineLevel="1" x14ac:dyDescent="0.15">
      <c r="B4064" t="s">
        <v>3041</v>
      </c>
      <c r="C4064" t="s">
        <v>3042</v>
      </c>
      <c r="E4064" t="s">
        <v>10643</v>
      </c>
      <c r="F4064" t="s">
        <v>682</v>
      </c>
      <c r="G4064" t="s">
        <v>1729</v>
      </c>
      <c r="H4064" s="17">
        <v>44439</v>
      </c>
      <c r="I4064" s="15">
        <v>2021</v>
      </c>
      <c r="J4064" t="s">
        <v>10634</v>
      </c>
      <c r="K4064" s="5">
        <v>21766</v>
      </c>
      <c r="L4064" t="s">
        <v>967</v>
      </c>
      <c r="M4064" t="s">
        <v>1141</v>
      </c>
      <c r="N4064" t="s">
        <v>10635</v>
      </c>
      <c r="O4064" t="s">
        <v>825</v>
      </c>
      <c r="P4064" t="s">
        <v>14299</v>
      </c>
      <c r="R4064" t="s">
        <v>740</v>
      </c>
      <c r="S4064" t="s">
        <v>795</v>
      </c>
      <c r="T4064" t="s">
        <v>17260</v>
      </c>
      <c r="U4064" t="s">
        <v>965</v>
      </c>
      <c r="V4064" t="s">
        <v>10638</v>
      </c>
      <c r="W4064" t="s">
        <v>970</v>
      </c>
      <c r="X4064" t="s">
        <v>17261</v>
      </c>
    </row>
    <row r="4065" spans="2:24" ht="11" outlineLevel="1" x14ac:dyDescent="0.15">
      <c r="B4065" t="s">
        <v>3041</v>
      </c>
      <c r="C4065" t="s">
        <v>3042</v>
      </c>
      <c r="E4065" t="s">
        <v>10632</v>
      </c>
      <c r="F4065" t="s">
        <v>682</v>
      </c>
      <c r="G4065" t="s">
        <v>1729</v>
      </c>
      <c r="H4065" s="17">
        <v>44466</v>
      </c>
      <c r="I4065" s="15">
        <v>2021</v>
      </c>
      <c r="J4065" t="s">
        <v>10634</v>
      </c>
      <c r="K4065" s="5">
        <v>0</v>
      </c>
      <c r="L4065" t="s">
        <v>967</v>
      </c>
      <c r="M4065" t="s">
        <v>1141</v>
      </c>
      <c r="N4065" t="s">
        <v>10635</v>
      </c>
      <c r="O4065" t="s">
        <v>825</v>
      </c>
      <c r="P4065" t="s">
        <v>14299</v>
      </c>
      <c r="R4065" t="s">
        <v>740</v>
      </c>
      <c r="S4065" t="s">
        <v>795</v>
      </c>
      <c r="T4065" t="s">
        <v>17262</v>
      </c>
      <c r="U4065" t="s">
        <v>965</v>
      </c>
      <c r="V4065" t="s">
        <v>10638</v>
      </c>
      <c r="W4065" t="s">
        <v>970</v>
      </c>
      <c r="X4065" t="s">
        <v>17263</v>
      </c>
    </row>
    <row r="4066" spans="2:24" ht="11" outlineLevel="1" x14ac:dyDescent="0.15">
      <c r="B4066" t="s">
        <v>3044</v>
      </c>
      <c r="C4066" t="s">
        <v>3045</v>
      </c>
      <c r="D4066" t="s">
        <v>191</v>
      </c>
      <c r="E4066" t="s">
        <v>10649</v>
      </c>
      <c r="F4066" t="s">
        <v>608</v>
      </c>
      <c r="G4066" t="s">
        <v>1184</v>
      </c>
      <c r="H4066" s="17">
        <v>45882</v>
      </c>
      <c r="I4066" s="15">
        <v>2025</v>
      </c>
      <c r="J4066" t="s">
        <v>10634</v>
      </c>
      <c r="K4066" s="5">
        <v>417892</v>
      </c>
      <c r="L4066" t="s">
        <v>967</v>
      </c>
      <c r="M4066" t="s">
        <v>985</v>
      </c>
      <c r="N4066" t="s">
        <v>10635</v>
      </c>
      <c r="O4066" t="s">
        <v>804</v>
      </c>
      <c r="P4066" t="s">
        <v>11969</v>
      </c>
      <c r="Q4066" t="s">
        <v>11435</v>
      </c>
      <c r="R4066" t="s">
        <v>744</v>
      </c>
      <c r="S4066" t="s">
        <v>795</v>
      </c>
      <c r="T4066" t="s">
        <v>17264</v>
      </c>
      <c r="U4066" t="s">
        <v>965</v>
      </c>
      <c r="V4066" t="s">
        <v>10638</v>
      </c>
      <c r="W4066" t="s">
        <v>970</v>
      </c>
      <c r="X4066" t="s">
        <v>17265</v>
      </c>
    </row>
    <row r="4067" spans="2:24" ht="11" outlineLevel="1" x14ac:dyDescent="0.15">
      <c r="B4067" t="s">
        <v>3047</v>
      </c>
      <c r="C4067" t="s">
        <v>3048</v>
      </c>
      <c r="D4067" t="s">
        <v>310</v>
      </c>
      <c r="E4067" t="s">
        <v>10652</v>
      </c>
      <c r="F4067" t="s">
        <v>16818</v>
      </c>
      <c r="G4067" t="s">
        <v>2790</v>
      </c>
      <c r="H4067" s="17">
        <v>44823</v>
      </c>
      <c r="I4067" s="15">
        <v>2022</v>
      </c>
      <c r="J4067" t="s">
        <v>10634</v>
      </c>
      <c r="K4067" s="5">
        <v>449103.18</v>
      </c>
      <c r="L4067" t="s">
        <v>967</v>
      </c>
      <c r="M4067" t="s">
        <v>1903</v>
      </c>
      <c r="N4067" t="s">
        <v>10635</v>
      </c>
      <c r="O4067" t="s">
        <v>826</v>
      </c>
      <c r="P4067" t="s">
        <v>13376</v>
      </c>
      <c r="R4067" t="s">
        <v>740</v>
      </c>
      <c r="S4067" t="s">
        <v>795</v>
      </c>
      <c r="T4067" t="s">
        <v>17266</v>
      </c>
      <c r="U4067" t="s">
        <v>965</v>
      </c>
      <c r="V4067" t="s">
        <v>10638</v>
      </c>
      <c r="W4067" t="s">
        <v>970</v>
      </c>
      <c r="X4067" t="s">
        <v>17267</v>
      </c>
    </row>
    <row r="4068" spans="2:24" ht="11" outlineLevel="1" x14ac:dyDescent="0.15">
      <c r="B4068" t="s">
        <v>3047</v>
      </c>
      <c r="C4068" t="s">
        <v>3048</v>
      </c>
      <c r="D4068" t="s">
        <v>310</v>
      </c>
      <c r="E4068" t="s">
        <v>10649</v>
      </c>
      <c r="F4068" t="s">
        <v>16818</v>
      </c>
      <c r="G4068" t="s">
        <v>2790</v>
      </c>
      <c r="H4068" s="17">
        <v>44705</v>
      </c>
      <c r="I4068" s="15">
        <v>2022</v>
      </c>
      <c r="J4068" t="s">
        <v>10634</v>
      </c>
      <c r="K4068" s="5">
        <v>54259</v>
      </c>
      <c r="L4068" t="s">
        <v>967</v>
      </c>
      <c r="M4068" t="s">
        <v>1903</v>
      </c>
      <c r="N4068" t="s">
        <v>10635</v>
      </c>
      <c r="O4068" t="s">
        <v>826</v>
      </c>
      <c r="P4068" t="s">
        <v>13376</v>
      </c>
      <c r="R4068" t="s">
        <v>740</v>
      </c>
      <c r="S4068" t="s">
        <v>795</v>
      </c>
      <c r="T4068" t="s">
        <v>17268</v>
      </c>
      <c r="U4068" t="s">
        <v>965</v>
      </c>
      <c r="V4068" t="s">
        <v>10638</v>
      </c>
      <c r="W4068" t="s">
        <v>970</v>
      </c>
      <c r="X4068" t="s">
        <v>17269</v>
      </c>
    </row>
    <row r="4069" spans="2:24" ht="11" outlineLevel="1" x14ac:dyDescent="0.15">
      <c r="B4069" t="s">
        <v>3047</v>
      </c>
      <c r="C4069" t="s">
        <v>3048</v>
      </c>
      <c r="D4069" t="s">
        <v>310</v>
      </c>
      <c r="E4069" t="s">
        <v>10664</v>
      </c>
      <c r="F4069" t="s">
        <v>16818</v>
      </c>
      <c r="G4069" t="s">
        <v>2790</v>
      </c>
      <c r="H4069" s="17">
        <v>45175</v>
      </c>
      <c r="I4069" s="15">
        <v>2023</v>
      </c>
      <c r="J4069" t="s">
        <v>10634</v>
      </c>
      <c r="K4069" s="5">
        <v>-86598.77</v>
      </c>
      <c r="L4069" t="s">
        <v>967</v>
      </c>
      <c r="M4069" t="s">
        <v>1903</v>
      </c>
      <c r="N4069" t="s">
        <v>10635</v>
      </c>
      <c r="O4069" t="s">
        <v>826</v>
      </c>
      <c r="P4069" t="s">
        <v>13376</v>
      </c>
      <c r="Q4069" t="s">
        <v>11435</v>
      </c>
      <c r="R4069" t="s">
        <v>740</v>
      </c>
      <c r="S4069" t="s">
        <v>795</v>
      </c>
      <c r="T4069" t="s">
        <v>17266</v>
      </c>
      <c r="U4069" t="s">
        <v>965</v>
      </c>
      <c r="V4069" t="s">
        <v>10638</v>
      </c>
      <c r="W4069" t="s">
        <v>970</v>
      </c>
      <c r="X4069" t="s">
        <v>17270</v>
      </c>
    </row>
    <row r="4070" spans="2:24" ht="11" outlineLevel="1" x14ac:dyDescent="0.15">
      <c r="B4070" t="s">
        <v>3050</v>
      </c>
      <c r="C4070" t="s">
        <v>2410</v>
      </c>
      <c r="D4070" t="s">
        <v>200</v>
      </c>
      <c r="E4070" t="s">
        <v>10649</v>
      </c>
      <c r="F4070" t="s">
        <v>609</v>
      </c>
      <c r="G4070" t="s">
        <v>1547</v>
      </c>
      <c r="H4070" s="17">
        <v>43280</v>
      </c>
      <c r="I4070" s="15">
        <v>2018</v>
      </c>
      <c r="J4070" t="s">
        <v>10634</v>
      </c>
      <c r="K4070" s="5">
        <v>416507.77</v>
      </c>
      <c r="L4070" t="s">
        <v>967</v>
      </c>
      <c r="M4070" t="s">
        <v>985</v>
      </c>
      <c r="N4070" t="s">
        <v>10635</v>
      </c>
      <c r="O4070" t="s">
        <v>796</v>
      </c>
      <c r="P4070" t="s">
        <v>10671</v>
      </c>
      <c r="Q4070" t="s">
        <v>10685</v>
      </c>
      <c r="R4070" t="s">
        <v>737</v>
      </c>
      <c r="S4070" t="s">
        <v>803</v>
      </c>
      <c r="T4070" t="s">
        <v>17271</v>
      </c>
      <c r="U4070" t="s">
        <v>965</v>
      </c>
      <c r="V4070" t="s">
        <v>10638</v>
      </c>
      <c r="W4070" t="s">
        <v>970</v>
      </c>
      <c r="X4070" t="s">
        <v>17272</v>
      </c>
    </row>
    <row r="4071" spans="2:24" ht="11" outlineLevel="1" x14ac:dyDescent="0.15">
      <c r="B4071" t="s">
        <v>3050</v>
      </c>
      <c r="C4071" t="s">
        <v>2410</v>
      </c>
      <c r="D4071" t="s">
        <v>200</v>
      </c>
      <c r="E4071" t="s">
        <v>10989</v>
      </c>
      <c r="F4071" t="s">
        <v>609</v>
      </c>
      <c r="G4071" t="s">
        <v>1547</v>
      </c>
      <c r="H4071" s="17">
        <v>43413</v>
      </c>
      <c r="I4071" s="15">
        <v>2019</v>
      </c>
      <c r="J4071" t="s">
        <v>10634</v>
      </c>
      <c r="K4071" s="5">
        <v>0</v>
      </c>
      <c r="L4071" t="s">
        <v>967</v>
      </c>
      <c r="M4071" t="s">
        <v>985</v>
      </c>
      <c r="N4071" t="s">
        <v>10635</v>
      </c>
      <c r="O4071" t="s">
        <v>796</v>
      </c>
      <c r="P4071" t="s">
        <v>10671</v>
      </c>
      <c r="Q4071" t="s">
        <v>10685</v>
      </c>
      <c r="R4071" t="s">
        <v>737</v>
      </c>
      <c r="S4071" t="s">
        <v>803</v>
      </c>
      <c r="T4071" t="s">
        <v>17273</v>
      </c>
      <c r="U4071" t="s">
        <v>965</v>
      </c>
      <c r="V4071" t="s">
        <v>10638</v>
      </c>
      <c r="W4071" t="s">
        <v>970</v>
      </c>
      <c r="X4071" t="s">
        <v>17274</v>
      </c>
    </row>
    <row r="4072" spans="2:24" ht="11" outlineLevel="1" x14ac:dyDescent="0.15">
      <c r="B4072" t="s">
        <v>3052</v>
      </c>
      <c r="C4072" t="s">
        <v>3053</v>
      </c>
      <c r="E4072" t="s">
        <v>10652</v>
      </c>
      <c r="F4072" t="s">
        <v>685</v>
      </c>
      <c r="G4072" t="s">
        <v>2058</v>
      </c>
      <c r="H4072" s="17">
        <v>42776</v>
      </c>
      <c r="I4072" s="15">
        <v>2017</v>
      </c>
      <c r="J4072" t="s">
        <v>10634</v>
      </c>
      <c r="K4072" s="5">
        <v>211672.48</v>
      </c>
      <c r="L4072" t="s">
        <v>967</v>
      </c>
      <c r="M4072" t="s">
        <v>1141</v>
      </c>
      <c r="N4072" t="s">
        <v>10635</v>
      </c>
      <c r="O4072" t="s">
        <v>825</v>
      </c>
      <c r="P4072" t="s">
        <v>14299</v>
      </c>
      <c r="R4072" t="s">
        <v>748</v>
      </c>
      <c r="S4072" t="s">
        <v>795</v>
      </c>
      <c r="T4072" t="s">
        <v>17275</v>
      </c>
      <c r="U4072" t="s">
        <v>965</v>
      </c>
      <c r="V4072" t="s">
        <v>10638</v>
      </c>
      <c r="W4072" t="s">
        <v>970</v>
      </c>
      <c r="X4072" t="s">
        <v>17276</v>
      </c>
    </row>
    <row r="4073" spans="2:24" ht="11" outlineLevel="1" x14ac:dyDescent="0.15">
      <c r="B4073" t="s">
        <v>3052</v>
      </c>
      <c r="C4073" t="s">
        <v>3053</v>
      </c>
      <c r="E4073" t="s">
        <v>10649</v>
      </c>
      <c r="F4073" t="s">
        <v>685</v>
      </c>
      <c r="G4073" t="s">
        <v>2058</v>
      </c>
      <c r="H4073" s="17">
        <v>42754</v>
      </c>
      <c r="I4073" s="15">
        <v>2017</v>
      </c>
      <c r="J4073" t="s">
        <v>10634</v>
      </c>
      <c r="K4073" s="5">
        <v>204328.1</v>
      </c>
      <c r="L4073" t="s">
        <v>967</v>
      </c>
      <c r="M4073" t="s">
        <v>1141</v>
      </c>
      <c r="N4073" t="s">
        <v>10635</v>
      </c>
      <c r="O4073" t="s">
        <v>825</v>
      </c>
      <c r="P4073" t="s">
        <v>14299</v>
      </c>
      <c r="R4073" t="s">
        <v>748</v>
      </c>
      <c r="S4073" t="s">
        <v>795</v>
      </c>
      <c r="T4073" t="s">
        <v>17277</v>
      </c>
      <c r="U4073" t="s">
        <v>965</v>
      </c>
      <c r="V4073" t="s">
        <v>10638</v>
      </c>
      <c r="W4073" t="s">
        <v>970</v>
      </c>
      <c r="X4073" t="s">
        <v>17278</v>
      </c>
    </row>
    <row r="4074" spans="2:24" ht="11" outlineLevel="1" x14ac:dyDescent="0.15">
      <c r="B4074" t="s">
        <v>3055</v>
      </c>
      <c r="C4074" t="s">
        <v>3056</v>
      </c>
      <c r="D4074" t="s">
        <v>251</v>
      </c>
      <c r="E4074" t="s">
        <v>10652</v>
      </c>
      <c r="F4074" t="s">
        <v>14804</v>
      </c>
      <c r="G4074" t="s">
        <v>1904</v>
      </c>
      <c r="H4074" s="17">
        <v>44001</v>
      </c>
      <c r="I4074" s="15">
        <v>2020</v>
      </c>
      <c r="J4074" t="s">
        <v>10634</v>
      </c>
      <c r="K4074" s="5">
        <v>0</v>
      </c>
      <c r="L4074" t="s">
        <v>967</v>
      </c>
      <c r="M4074" t="s">
        <v>1903</v>
      </c>
      <c r="N4074" t="s">
        <v>10635</v>
      </c>
      <c r="O4074" t="s">
        <v>826</v>
      </c>
      <c r="P4074" t="s">
        <v>11475</v>
      </c>
      <c r="R4074" t="s">
        <v>740</v>
      </c>
      <c r="S4074" t="s">
        <v>795</v>
      </c>
      <c r="T4074" t="s">
        <v>15621</v>
      </c>
      <c r="U4074" t="s">
        <v>965</v>
      </c>
      <c r="V4074" t="s">
        <v>10638</v>
      </c>
      <c r="W4074" t="s">
        <v>970</v>
      </c>
      <c r="X4074" t="s">
        <v>17279</v>
      </c>
    </row>
    <row r="4075" spans="2:24" ht="11" outlineLevel="1" x14ac:dyDescent="0.15">
      <c r="B4075" t="s">
        <v>3055</v>
      </c>
      <c r="C4075" t="s">
        <v>3056</v>
      </c>
      <c r="D4075" t="s">
        <v>251</v>
      </c>
      <c r="E4075" t="s">
        <v>10649</v>
      </c>
      <c r="F4075" t="s">
        <v>14804</v>
      </c>
      <c r="G4075" t="s">
        <v>1904</v>
      </c>
      <c r="H4075" s="17">
        <v>43924</v>
      </c>
      <c r="I4075" s="15">
        <v>2020</v>
      </c>
      <c r="J4075" t="s">
        <v>10634</v>
      </c>
      <c r="K4075" s="5">
        <v>537732</v>
      </c>
      <c r="L4075" t="s">
        <v>967</v>
      </c>
      <c r="M4075" t="s">
        <v>1903</v>
      </c>
      <c r="N4075" t="s">
        <v>10635</v>
      </c>
      <c r="O4075" t="s">
        <v>826</v>
      </c>
      <c r="P4075" t="s">
        <v>11475</v>
      </c>
      <c r="Q4075" t="s">
        <v>14841</v>
      </c>
      <c r="R4075" t="s">
        <v>740</v>
      </c>
      <c r="S4075" t="s">
        <v>795</v>
      </c>
      <c r="T4075" t="s">
        <v>17280</v>
      </c>
      <c r="U4075" t="s">
        <v>965</v>
      </c>
      <c r="V4075" t="s">
        <v>10638</v>
      </c>
      <c r="W4075" t="s">
        <v>970</v>
      </c>
      <c r="X4075" t="s">
        <v>17281</v>
      </c>
    </row>
    <row r="4076" spans="2:24" ht="11" outlineLevel="1" x14ac:dyDescent="0.15">
      <c r="B4076" t="s">
        <v>3055</v>
      </c>
      <c r="C4076" t="s">
        <v>3056</v>
      </c>
      <c r="D4076" t="s">
        <v>251</v>
      </c>
      <c r="E4076" t="s">
        <v>10664</v>
      </c>
      <c r="F4076" t="s">
        <v>14804</v>
      </c>
      <c r="G4076" t="s">
        <v>1904</v>
      </c>
      <c r="H4076" s="17">
        <v>44812</v>
      </c>
      <c r="I4076" s="15">
        <v>2022</v>
      </c>
      <c r="J4076" t="s">
        <v>10634</v>
      </c>
      <c r="K4076" s="5">
        <v>-121784</v>
      </c>
      <c r="L4076" t="s">
        <v>967</v>
      </c>
      <c r="M4076" t="s">
        <v>1903</v>
      </c>
      <c r="N4076" t="s">
        <v>10635</v>
      </c>
      <c r="O4076" t="s">
        <v>826</v>
      </c>
      <c r="P4076" t="s">
        <v>11475</v>
      </c>
      <c r="R4076" t="s">
        <v>740</v>
      </c>
      <c r="S4076" t="s">
        <v>795</v>
      </c>
      <c r="T4076" t="s">
        <v>17282</v>
      </c>
      <c r="U4076" t="s">
        <v>965</v>
      </c>
      <c r="V4076" t="s">
        <v>10638</v>
      </c>
      <c r="W4076" t="s">
        <v>970</v>
      </c>
      <c r="X4076" t="s">
        <v>17283</v>
      </c>
    </row>
    <row r="4077" spans="2:24" ht="11" outlineLevel="1" x14ac:dyDescent="0.15">
      <c r="B4077" t="s">
        <v>3058</v>
      </c>
      <c r="C4077" t="s">
        <v>1744</v>
      </c>
      <c r="D4077" t="s">
        <v>209</v>
      </c>
      <c r="E4077" t="s">
        <v>10989</v>
      </c>
      <c r="F4077" t="s">
        <v>12674</v>
      </c>
      <c r="G4077" t="s">
        <v>1299</v>
      </c>
      <c r="H4077" s="17">
        <v>42327</v>
      </c>
      <c r="I4077" s="15">
        <v>2016</v>
      </c>
      <c r="J4077" t="s">
        <v>10634</v>
      </c>
      <c r="K4077" s="5">
        <v>0</v>
      </c>
      <c r="L4077" t="s">
        <v>967</v>
      </c>
      <c r="M4077" t="s">
        <v>985</v>
      </c>
      <c r="N4077" t="s">
        <v>10635</v>
      </c>
      <c r="O4077" t="s">
        <v>818</v>
      </c>
      <c r="P4077" t="s">
        <v>11052</v>
      </c>
      <c r="Q4077" t="s">
        <v>11057</v>
      </c>
      <c r="R4077" t="s">
        <v>743</v>
      </c>
      <c r="S4077" t="s">
        <v>795</v>
      </c>
      <c r="T4077" t="s">
        <v>17284</v>
      </c>
      <c r="U4077" t="s">
        <v>965</v>
      </c>
      <c r="V4077" t="s">
        <v>10638</v>
      </c>
      <c r="W4077" t="s">
        <v>970</v>
      </c>
      <c r="X4077" t="s">
        <v>17285</v>
      </c>
    </row>
    <row r="4078" spans="2:24" ht="11" outlineLevel="1" x14ac:dyDescent="0.15">
      <c r="B4078" t="s">
        <v>3058</v>
      </c>
      <c r="C4078" t="s">
        <v>1744</v>
      </c>
      <c r="D4078" t="s">
        <v>209</v>
      </c>
      <c r="E4078" t="s">
        <v>10649</v>
      </c>
      <c r="F4078" t="s">
        <v>12674</v>
      </c>
      <c r="G4078" t="s">
        <v>1299</v>
      </c>
      <c r="H4078" s="17">
        <v>42272</v>
      </c>
      <c r="I4078" s="15">
        <v>2015</v>
      </c>
      <c r="J4078" t="s">
        <v>10634</v>
      </c>
      <c r="K4078" s="5">
        <v>517674</v>
      </c>
      <c r="L4078" t="s">
        <v>967</v>
      </c>
      <c r="M4078" t="s">
        <v>985</v>
      </c>
      <c r="N4078" t="s">
        <v>10635</v>
      </c>
      <c r="O4078" t="s">
        <v>818</v>
      </c>
      <c r="P4078" t="s">
        <v>11052</v>
      </c>
      <c r="Q4078" t="s">
        <v>11057</v>
      </c>
      <c r="R4078" t="s">
        <v>743</v>
      </c>
      <c r="S4078" t="s">
        <v>795</v>
      </c>
      <c r="T4078" t="s">
        <v>17286</v>
      </c>
      <c r="U4078" t="s">
        <v>965</v>
      </c>
      <c r="V4078" t="s">
        <v>10638</v>
      </c>
      <c r="W4078" t="s">
        <v>970</v>
      </c>
      <c r="X4078" t="s">
        <v>17287</v>
      </c>
    </row>
    <row r="4079" spans="2:24" ht="11" outlineLevel="1" x14ac:dyDescent="0.15">
      <c r="B4079" t="s">
        <v>3058</v>
      </c>
      <c r="C4079" t="s">
        <v>1744</v>
      </c>
      <c r="D4079" t="s">
        <v>209</v>
      </c>
      <c r="E4079" t="s">
        <v>10932</v>
      </c>
      <c r="F4079" t="s">
        <v>12674</v>
      </c>
      <c r="G4079" t="s">
        <v>1299</v>
      </c>
      <c r="H4079" s="17">
        <v>42443</v>
      </c>
      <c r="I4079" s="15">
        <v>2016</v>
      </c>
      <c r="J4079" t="s">
        <v>10634</v>
      </c>
      <c r="K4079" s="5">
        <v>-104184.41</v>
      </c>
      <c r="L4079" t="s">
        <v>967</v>
      </c>
      <c r="M4079" t="s">
        <v>985</v>
      </c>
      <c r="N4079" t="s">
        <v>10635</v>
      </c>
      <c r="O4079" t="s">
        <v>818</v>
      </c>
      <c r="P4079" t="s">
        <v>11052</v>
      </c>
      <c r="Q4079" t="s">
        <v>11057</v>
      </c>
      <c r="R4079" t="s">
        <v>743</v>
      </c>
      <c r="S4079" t="s">
        <v>795</v>
      </c>
      <c r="T4079" t="s">
        <v>17286</v>
      </c>
      <c r="U4079" t="s">
        <v>965</v>
      </c>
      <c r="V4079" t="s">
        <v>10638</v>
      </c>
      <c r="W4079" t="s">
        <v>970</v>
      </c>
      <c r="X4079" t="s">
        <v>17288</v>
      </c>
    </row>
    <row r="4080" spans="2:24" ht="11" outlineLevel="1" x14ac:dyDescent="0.15">
      <c r="B4080" t="s">
        <v>3058</v>
      </c>
      <c r="C4080" t="s">
        <v>1744</v>
      </c>
      <c r="D4080" t="s">
        <v>209</v>
      </c>
      <c r="E4080" t="s">
        <v>10908</v>
      </c>
      <c r="F4080" t="s">
        <v>12674</v>
      </c>
      <c r="G4080" t="s">
        <v>1299</v>
      </c>
      <c r="H4080" s="17">
        <v>42408</v>
      </c>
      <c r="I4080" s="15">
        <v>2016</v>
      </c>
      <c r="J4080" t="s">
        <v>10634</v>
      </c>
      <c r="K4080" s="5">
        <v>0</v>
      </c>
      <c r="L4080" t="s">
        <v>967</v>
      </c>
      <c r="M4080" t="s">
        <v>985</v>
      </c>
      <c r="N4080" t="s">
        <v>10635</v>
      </c>
      <c r="O4080" t="s">
        <v>818</v>
      </c>
      <c r="P4080" t="s">
        <v>11052</v>
      </c>
      <c r="Q4080" t="s">
        <v>11057</v>
      </c>
      <c r="R4080" t="s">
        <v>743</v>
      </c>
      <c r="S4080" t="s">
        <v>795</v>
      </c>
      <c r="T4080" t="s">
        <v>17286</v>
      </c>
      <c r="U4080" t="s">
        <v>965</v>
      </c>
      <c r="V4080" t="s">
        <v>10638</v>
      </c>
      <c r="W4080" t="s">
        <v>970</v>
      </c>
      <c r="X4080" t="s">
        <v>17289</v>
      </c>
    </row>
    <row r="4081" spans="2:24" ht="11" outlineLevel="1" x14ac:dyDescent="0.15">
      <c r="B4081" t="s">
        <v>3058</v>
      </c>
      <c r="C4081" t="s">
        <v>1744</v>
      </c>
      <c r="D4081" t="s">
        <v>209</v>
      </c>
      <c r="E4081" t="s">
        <v>10950</v>
      </c>
      <c r="F4081" t="s">
        <v>12674</v>
      </c>
      <c r="G4081" t="s">
        <v>1299</v>
      </c>
      <c r="H4081" s="17">
        <v>42354</v>
      </c>
      <c r="I4081" s="15">
        <v>2016</v>
      </c>
      <c r="J4081" t="s">
        <v>10634</v>
      </c>
      <c r="K4081" s="5">
        <v>0</v>
      </c>
      <c r="L4081" t="s">
        <v>967</v>
      </c>
      <c r="M4081" t="s">
        <v>985</v>
      </c>
      <c r="N4081" t="s">
        <v>10635</v>
      </c>
      <c r="O4081" t="s">
        <v>818</v>
      </c>
      <c r="P4081" t="s">
        <v>11052</v>
      </c>
      <c r="Q4081" t="s">
        <v>11057</v>
      </c>
      <c r="R4081" t="s">
        <v>743</v>
      </c>
      <c r="S4081" t="s">
        <v>795</v>
      </c>
      <c r="T4081" t="s">
        <v>17286</v>
      </c>
      <c r="U4081" t="s">
        <v>965</v>
      </c>
      <c r="V4081" t="s">
        <v>10638</v>
      </c>
      <c r="W4081" t="s">
        <v>970</v>
      </c>
      <c r="X4081" t="s">
        <v>17290</v>
      </c>
    </row>
    <row r="4082" spans="2:24" ht="11" outlineLevel="1" x14ac:dyDescent="0.15">
      <c r="B4082" t="s">
        <v>3058</v>
      </c>
      <c r="C4082" t="s">
        <v>1744</v>
      </c>
      <c r="D4082" t="s">
        <v>209</v>
      </c>
      <c r="E4082" t="s">
        <v>10956</v>
      </c>
      <c r="F4082" t="s">
        <v>12674</v>
      </c>
      <c r="G4082" t="s">
        <v>1299</v>
      </c>
      <c r="H4082" s="17">
        <v>42355</v>
      </c>
      <c r="I4082" s="15">
        <v>2016</v>
      </c>
      <c r="J4082" t="s">
        <v>10634</v>
      </c>
      <c r="K4082" s="5">
        <v>0</v>
      </c>
      <c r="L4082" t="s">
        <v>967</v>
      </c>
      <c r="M4082" t="s">
        <v>985</v>
      </c>
      <c r="N4082" t="s">
        <v>10635</v>
      </c>
      <c r="O4082" t="s">
        <v>818</v>
      </c>
      <c r="P4082" t="s">
        <v>11052</v>
      </c>
      <c r="Q4082" t="s">
        <v>11057</v>
      </c>
      <c r="R4082" t="s">
        <v>743</v>
      </c>
      <c r="S4082" t="s">
        <v>795</v>
      </c>
      <c r="T4082" t="s">
        <v>17286</v>
      </c>
      <c r="U4082" t="s">
        <v>965</v>
      </c>
      <c r="V4082" t="s">
        <v>10638</v>
      </c>
      <c r="W4082" t="s">
        <v>970</v>
      </c>
      <c r="X4082" t="s">
        <v>17291</v>
      </c>
    </row>
    <row r="4083" spans="2:24" ht="11" outlineLevel="1" x14ac:dyDescent="0.15">
      <c r="B4083" t="s">
        <v>3058</v>
      </c>
      <c r="C4083" t="s">
        <v>1744</v>
      </c>
      <c r="D4083" t="s">
        <v>209</v>
      </c>
      <c r="E4083" t="s">
        <v>10889</v>
      </c>
      <c r="F4083" t="s">
        <v>12674</v>
      </c>
      <c r="G4083" t="s">
        <v>1299</v>
      </c>
      <c r="H4083" s="17">
        <v>42381</v>
      </c>
      <c r="I4083" s="15">
        <v>2016</v>
      </c>
      <c r="J4083" t="s">
        <v>10634</v>
      </c>
      <c r="K4083" s="5">
        <v>0</v>
      </c>
      <c r="L4083" t="s">
        <v>967</v>
      </c>
      <c r="M4083" t="s">
        <v>985</v>
      </c>
      <c r="N4083" t="s">
        <v>10635</v>
      </c>
      <c r="O4083" t="s">
        <v>818</v>
      </c>
      <c r="P4083" t="s">
        <v>11052</v>
      </c>
      <c r="Q4083" t="s">
        <v>11057</v>
      </c>
      <c r="R4083" t="s">
        <v>743</v>
      </c>
      <c r="S4083" t="s">
        <v>795</v>
      </c>
      <c r="T4083" t="s">
        <v>17286</v>
      </c>
      <c r="U4083" t="s">
        <v>965</v>
      </c>
      <c r="V4083" t="s">
        <v>10638</v>
      </c>
      <c r="W4083" t="s">
        <v>970</v>
      </c>
      <c r="X4083" t="s">
        <v>17292</v>
      </c>
    </row>
    <row r="4084" spans="2:24" ht="11" outlineLevel="1" x14ac:dyDescent="0.15">
      <c r="B4084" t="s">
        <v>3058</v>
      </c>
      <c r="C4084" t="s">
        <v>1744</v>
      </c>
      <c r="D4084" t="s">
        <v>209</v>
      </c>
      <c r="E4084" t="s">
        <v>10968</v>
      </c>
      <c r="F4084" t="s">
        <v>12674</v>
      </c>
      <c r="G4084" t="s">
        <v>1299</v>
      </c>
      <c r="H4084" s="17">
        <v>42425</v>
      </c>
      <c r="I4084" s="15">
        <v>2016</v>
      </c>
      <c r="J4084" t="s">
        <v>10634</v>
      </c>
      <c r="K4084" s="5">
        <v>0</v>
      </c>
      <c r="L4084" t="s">
        <v>967</v>
      </c>
      <c r="M4084" t="s">
        <v>985</v>
      </c>
      <c r="N4084" t="s">
        <v>10635</v>
      </c>
      <c r="O4084" t="s">
        <v>818</v>
      </c>
      <c r="P4084" t="s">
        <v>11052</v>
      </c>
      <c r="Q4084" t="s">
        <v>10671</v>
      </c>
      <c r="R4084" t="s">
        <v>743</v>
      </c>
      <c r="S4084" t="s">
        <v>795</v>
      </c>
      <c r="T4084" t="s">
        <v>17293</v>
      </c>
      <c r="U4084" t="s">
        <v>965</v>
      </c>
      <c r="V4084" t="s">
        <v>10638</v>
      </c>
      <c r="W4084" t="s">
        <v>970</v>
      </c>
      <c r="X4084" t="s">
        <v>17294</v>
      </c>
    </row>
    <row r="4085" spans="2:24" ht="11" outlineLevel="1" x14ac:dyDescent="0.15">
      <c r="B4085" t="s">
        <v>3060</v>
      </c>
      <c r="C4085" t="s">
        <v>3061</v>
      </c>
      <c r="E4085" t="s">
        <v>10652</v>
      </c>
      <c r="F4085" t="s">
        <v>690</v>
      </c>
      <c r="G4085" t="s">
        <v>1800</v>
      </c>
      <c r="H4085" s="17">
        <v>45190</v>
      </c>
      <c r="I4085" s="15">
        <v>2023</v>
      </c>
      <c r="J4085" t="s">
        <v>10634</v>
      </c>
      <c r="K4085" s="5">
        <v>372566.71</v>
      </c>
      <c r="L4085" t="s">
        <v>967</v>
      </c>
      <c r="M4085" t="s">
        <v>1141</v>
      </c>
      <c r="N4085" t="s">
        <v>10635</v>
      </c>
      <c r="O4085" t="s">
        <v>804</v>
      </c>
      <c r="P4085" t="s">
        <v>11434</v>
      </c>
      <c r="Q4085" t="s">
        <v>11435</v>
      </c>
      <c r="R4085" t="s">
        <v>748</v>
      </c>
      <c r="S4085" t="s">
        <v>795</v>
      </c>
      <c r="T4085" t="s">
        <v>17295</v>
      </c>
      <c r="U4085" t="s">
        <v>965</v>
      </c>
      <c r="V4085" t="s">
        <v>10638</v>
      </c>
      <c r="W4085" t="s">
        <v>970</v>
      </c>
      <c r="X4085" t="s">
        <v>17296</v>
      </c>
    </row>
    <row r="4086" spans="2:24" ht="11" outlineLevel="1" x14ac:dyDescent="0.15">
      <c r="B4086" t="s">
        <v>3060</v>
      </c>
      <c r="C4086" t="s">
        <v>3061</v>
      </c>
      <c r="E4086" t="s">
        <v>10664</v>
      </c>
      <c r="F4086" t="s">
        <v>690</v>
      </c>
      <c r="G4086" t="s">
        <v>1800</v>
      </c>
      <c r="H4086" s="17">
        <v>45470</v>
      </c>
      <c r="I4086" s="15">
        <v>2024</v>
      </c>
      <c r="J4086" t="s">
        <v>10634</v>
      </c>
      <c r="K4086" s="5">
        <v>0</v>
      </c>
      <c r="L4086" t="s">
        <v>967</v>
      </c>
      <c r="M4086" t="s">
        <v>1141</v>
      </c>
      <c r="N4086" t="s">
        <v>10635</v>
      </c>
      <c r="O4086" t="s">
        <v>804</v>
      </c>
      <c r="P4086" t="s">
        <v>11434</v>
      </c>
      <c r="Q4086" t="s">
        <v>11435</v>
      </c>
      <c r="R4086" t="s">
        <v>748</v>
      </c>
      <c r="S4086" t="s">
        <v>795</v>
      </c>
      <c r="T4086" t="s">
        <v>17297</v>
      </c>
      <c r="U4086" t="s">
        <v>965</v>
      </c>
      <c r="V4086" t="s">
        <v>10638</v>
      </c>
      <c r="W4086" t="s">
        <v>970</v>
      </c>
      <c r="X4086" t="s">
        <v>17298</v>
      </c>
    </row>
    <row r="4087" spans="2:24" ht="11" outlineLevel="1" x14ac:dyDescent="0.15">
      <c r="B4087" t="s">
        <v>3060</v>
      </c>
      <c r="C4087" t="s">
        <v>3061</v>
      </c>
      <c r="E4087" t="s">
        <v>10649</v>
      </c>
      <c r="F4087" t="s">
        <v>690</v>
      </c>
      <c r="G4087" t="s">
        <v>1800</v>
      </c>
      <c r="H4087" s="17">
        <v>45106</v>
      </c>
      <c r="I4087" s="15">
        <v>2023</v>
      </c>
      <c r="J4087" t="s">
        <v>10634</v>
      </c>
      <c r="K4087" s="5">
        <v>40000</v>
      </c>
      <c r="L4087" t="s">
        <v>967</v>
      </c>
      <c r="M4087" t="s">
        <v>1141</v>
      </c>
      <c r="N4087" t="s">
        <v>10635</v>
      </c>
      <c r="O4087" t="s">
        <v>804</v>
      </c>
      <c r="P4087" t="s">
        <v>11434</v>
      </c>
      <c r="Q4087" t="s">
        <v>11435</v>
      </c>
      <c r="R4087" t="s">
        <v>748</v>
      </c>
      <c r="S4087" t="s">
        <v>795</v>
      </c>
      <c r="T4087" t="s">
        <v>17299</v>
      </c>
      <c r="U4087" t="s">
        <v>965</v>
      </c>
      <c r="V4087" t="s">
        <v>10638</v>
      </c>
      <c r="W4087" t="s">
        <v>970</v>
      </c>
      <c r="X4087" t="s">
        <v>17300</v>
      </c>
    </row>
    <row r="4088" spans="2:24" ht="11" outlineLevel="1" x14ac:dyDescent="0.15">
      <c r="B4088" t="s">
        <v>3063</v>
      </c>
      <c r="C4088" t="s">
        <v>3064</v>
      </c>
      <c r="D4088" t="s">
        <v>167</v>
      </c>
      <c r="E4088" t="s">
        <v>10649</v>
      </c>
      <c r="F4088" t="s">
        <v>11297</v>
      </c>
      <c r="G4088" t="s">
        <v>1022</v>
      </c>
      <c r="H4088" s="17">
        <v>43931</v>
      </c>
      <c r="I4088" s="15">
        <v>2020</v>
      </c>
      <c r="J4088" t="s">
        <v>10634</v>
      </c>
      <c r="K4088" s="5">
        <v>327792</v>
      </c>
      <c r="L4088" t="s">
        <v>967</v>
      </c>
      <c r="M4088" t="s">
        <v>985</v>
      </c>
      <c r="N4088" t="s">
        <v>10635</v>
      </c>
      <c r="O4088" t="s">
        <v>818</v>
      </c>
      <c r="P4088" t="s">
        <v>10671</v>
      </c>
      <c r="Q4088" t="s">
        <v>10671</v>
      </c>
      <c r="R4088" t="s">
        <v>739</v>
      </c>
      <c r="S4088" t="s">
        <v>795</v>
      </c>
      <c r="T4088" t="s">
        <v>17301</v>
      </c>
      <c r="U4088" t="s">
        <v>965</v>
      </c>
      <c r="V4088" t="s">
        <v>10638</v>
      </c>
      <c r="W4088" t="s">
        <v>970</v>
      </c>
      <c r="X4088" t="s">
        <v>17302</v>
      </c>
    </row>
    <row r="4089" spans="2:24" ht="11" outlineLevel="1" x14ac:dyDescent="0.15">
      <c r="B4089" t="s">
        <v>3063</v>
      </c>
      <c r="C4089" t="s">
        <v>3064</v>
      </c>
      <c r="D4089" t="s">
        <v>167</v>
      </c>
      <c r="E4089" t="s">
        <v>10664</v>
      </c>
      <c r="F4089" t="s">
        <v>11297</v>
      </c>
      <c r="G4089" t="s">
        <v>1022</v>
      </c>
      <c r="H4089" s="17">
        <v>43985</v>
      </c>
      <c r="I4089" s="15">
        <v>2020</v>
      </c>
      <c r="J4089" t="s">
        <v>10634</v>
      </c>
      <c r="K4089" s="5">
        <v>0</v>
      </c>
      <c r="L4089" t="s">
        <v>967</v>
      </c>
      <c r="M4089" t="s">
        <v>985</v>
      </c>
      <c r="N4089" t="s">
        <v>10635</v>
      </c>
      <c r="O4089" t="s">
        <v>818</v>
      </c>
      <c r="P4089" t="s">
        <v>10671</v>
      </c>
      <c r="Q4089" t="s">
        <v>10671</v>
      </c>
      <c r="R4089" t="s">
        <v>739</v>
      </c>
      <c r="S4089" t="s">
        <v>795</v>
      </c>
      <c r="T4089" t="s">
        <v>17301</v>
      </c>
      <c r="U4089" t="s">
        <v>965</v>
      </c>
      <c r="V4089" t="s">
        <v>10638</v>
      </c>
      <c r="W4089" t="s">
        <v>970</v>
      </c>
      <c r="X4089" t="s">
        <v>17303</v>
      </c>
    </row>
    <row r="4090" spans="2:24" ht="11" outlineLevel="1" x14ac:dyDescent="0.15">
      <c r="B4090" t="s">
        <v>3063</v>
      </c>
      <c r="C4090" t="s">
        <v>3064</v>
      </c>
      <c r="D4090" t="s">
        <v>167</v>
      </c>
      <c r="E4090" t="s">
        <v>10652</v>
      </c>
      <c r="F4090" t="s">
        <v>11297</v>
      </c>
      <c r="G4090" t="s">
        <v>1022</v>
      </c>
      <c r="H4090" s="17">
        <v>43979</v>
      </c>
      <c r="I4090" s="15">
        <v>2020</v>
      </c>
      <c r="J4090" t="s">
        <v>10634</v>
      </c>
      <c r="K4090" s="5">
        <v>83179.14</v>
      </c>
      <c r="L4090" t="s">
        <v>967</v>
      </c>
      <c r="M4090" t="s">
        <v>985</v>
      </c>
      <c r="N4090" t="s">
        <v>10635</v>
      </c>
      <c r="O4090" t="s">
        <v>818</v>
      </c>
      <c r="P4090" t="s">
        <v>10671</v>
      </c>
      <c r="Q4090" t="s">
        <v>10671</v>
      </c>
      <c r="R4090" t="s">
        <v>739</v>
      </c>
      <c r="S4090" t="s">
        <v>795</v>
      </c>
      <c r="T4090" t="s">
        <v>17301</v>
      </c>
      <c r="U4090" t="s">
        <v>965</v>
      </c>
      <c r="V4090" t="s">
        <v>10638</v>
      </c>
      <c r="W4090" t="s">
        <v>970</v>
      </c>
      <c r="X4090" t="s">
        <v>17304</v>
      </c>
    </row>
    <row r="4091" spans="2:24" ht="11" outlineLevel="1" x14ac:dyDescent="0.15">
      <c r="B4091" t="s">
        <v>3066</v>
      </c>
      <c r="C4091" t="s">
        <v>3067</v>
      </c>
      <c r="E4091" t="s">
        <v>10652</v>
      </c>
      <c r="F4091" t="s">
        <v>676</v>
      </c>
      <c r="G4091" t="s">
        <v>1579</v>
      </c>
      <c r="H4091" s="17">
        <v>45471</v>
      </c>
      <c r="I4091" s="15">
        <v>2024</v>
      </c>
      <c r="J4091" t="s">
        <v>10634</v>
      </c>
      <c r="K4091" s="5">
        <v>3800</v>
      </c>
      <c r="L4091" t="s">
        <v>967</v>
      </c>
      <c r="M4091" t="s">
        <v>1141</v>
      </c>
      <c r="N4091" t="s">
        <v>10635</v>
      </c>
      <c r="O4091" t="s">
        <v>826</v>
      </c>
      <c r="P4091" t="s">
        <v>13507</v>
      </c>
      <c r="Q4091" t="s">
        <v>11435</v>
      </c>
      <c r="R4091" t="s">
        <v>740</v>
      </c>
      <c r="S4091" t="s">
        <v>795</v>
      </c>
      <c r="T4091" t="s">
        <v>17305</v>
      </c>
      <c r="U4091" t="s">
        <v>965</v>
      </c>
      <c r="V4091" t="s">
        <v>10638</v>
      </c>
      <c r="W4091" t="s">
        <v>970</v>
      </c>
      <c r="X4091" t="s">
        <v>17306</v>
      </c>
    </row>
    <row r="4092" spans="2:24" ht="11" outlineLevel="1" x14ac:dyDescent="0.15">
      <c r="B4092" t="s">
        <v>3066</v>
      </c>
      <c r="C4092" t="s">
        <v>3067</v>
      </c>
      <c r="E4092" t="s">
        <v>10643</v>
      </c>
      <c r="F4092" t="s">
        <v>676</v>
      </c>
      <c r="G4092" t="s">
        <v>1579</v>
      </c>
      <c r="H4092" s="17">
        <v>45482</v>
      </c>
      <c r="I4092" s="15">
        <v>2024</v>
      </c>
      <c r="J4092" t="s">
        <v>10634</v>
      </c>
      <c r="K4092" s="5">
        <v>108970</v>
      </c>
      <c r="L4092" t="s">
        <v>967</v>
      </c>
      <c r="M4092" t="s">
        <v>1141</v>
      </c>
      <c r="N4092" t="s">
        <v>10635</v>
      </c>
      <c r="O4092" t="s">
        <v>826</v>
      </c>
      <c r="P4092" t="s">
        <v>13507</v>
      </c>
      <c r="Q4092" t="s">
        <v>11435</v>
      </c>
      <c r="R4092" t="s">
        <v>740</v>
      </c>
      <c r="S4092" t="s">
        <v>795</v>
      </c>
      <c r="T4092" t="s">
        <v>17307</v>
      </c>
      <c r="U4092" t="s">
        <v>965</v>
      </c>
      <c r="V4092" t="s">
        <v>10638</v>
      </c>
      <c r="W4092" t="s">
        <v>970</v>
      </c>
      <c r="X4092" t="s">
        <v>17308</v>
      </c>
    </row>
    <row r="4093" spans="2:24" ht="11" outlineLevel="1" x14ac:dyDescent="0.15">
      <c r="B4093" t="s">
        <v>3066</v>
      </c>
      <c r="C4093" t="s">
        <v>3067</v>
      </c>
      <c r="E4093" t="s">
        <v>10649</v>
      </c>
      <c r="F4093" t="s">
        <v>676</v>
      </c>
      <c r="G4093" t="s">
        <v>1579</v>
      </c>
      <c r="H4093" s="17">
        <v>45468</v>
      </c>
      <c r="I4093" s="15">
        <v>2024</v>
      </c>
      <c r="J4093" t="s">
        <v>10634</v>
      </c>
      <c r="K4093" s="5">
        <v>79490</v>
      </c>
      <c r="L4093" t="s">
        <v>967</v>
      </c>
      <c r="M4093" t="s">
        <v>1141</v>
      </c>
      <c r="N4093" t="s">
        <v>10635</v>
      </c>
      <c r="O4093" t="s">
        <v>826</v>
      </c>
      <c r="P4093" t="s">
        <v>13507</v>
      </c>
      <c r="Q4093" t="s">
        <v>11435</v>
      </c>
      <c r="R4093" t="s">
        <v>740</v>
      </c>
      <c r="S4093" t="s">
        <v>795</v>
      </c>
      <c r="T4093" t="s">
        <v>17309</v>
      </c>
      <c r="U4093" t="s">
        <v>965</v>
      </c>
      <c r="V4093" t="s">
        <v>10638</v>
      </c>
      <c r="W4093" t="s">
        <v>970</v>
      </c>
      <c r="X4093" t="s">
        <v>17310</v>
      </c>
    </row>
    <row r="4094" spans="2:24" ht="11" outlineLevel="1" x14ac:dyDescent="0.15">
      <c r="B4094" t="s">
        <v>3066</v>
      </c>
      <c r="C4094" t="s">
        <v>3067</v>
      </c>
      <c r="E4094" t="s">
        <v>10632</v>
      </c>
      <c r="F4094" t="s">
        <v>676</v>
      </c>
      <c r="G4094" t="s">
        <v>1579</v>
      </c>
      <c r="H4094" s="17">
        <v>45502</v>
      </c>
      <c r="I4094" s="15">
        <v>2024</v>
      </c>
      <c r="J4094" t="s">
        <v>10634</v>
      </c>
      <c r="K4094" s="5">
        <v>113005</v>
      </c>
      <c r="L4094" t="s">
        <v>967</v>
      </c>
      <c r="M4094" t="s">
        <v>1141</v>
      </c>
      <c r="N4094" t="s">
        <v>10635</v>
      </c>
      <c r="O4094" t="s">
        <v>826</v>
      </c>
      <c r="P4094" t="s">
        <v>13507</v>
      </c>
      <c r="Q4094" t="s">
        <v>11435</v>
      </c>
      <c r="R4094" t="s">
        <v>740</v>
      </c>
      <c r="S4094" t="s">
        <v>795</v>
      </c>
      <c r="T4094" t="s">
        <v>17311</v>
      </c>
      <c r="U4094" t="s">
        <v>965</v>
      </c>
      <c r="V4094" t="s">
        <v>10638</v>
      </c>
      <c r="W4094" t="s">
        <v>970</v>
      </c>
      <c r="X4094" t="s">
        <v>17312</v>
      </c>
    </row>
    <row r="4095" spans="2:24" ht="11" outlineLevel="1" x14ac:dyDescent="0.15">
      <c r="B4095" t="s">
        <v>3066</v>
      </c>
      <c r="C4095" t="s">
        <v>3067</v>
      </c>
      <c r="E4095" t="s">
        <v>10664</v>
      </c>
      <c r="F4095" t="s">
        <v>676</v>
      </c>
      <c r="G4095" t="s">
        <v>1579</v>
      </c>
      <c r="H4095" s="17">
        <v>45474</v>
      </c>
      <c r="I4095" s="15">
        <v>2024</v>
      </c>
      <c r="J4095" t="s">
        <v>10634</v>
      </c>
      <c r="K4095" s="5">
        <v>104800</v>
      </c>
      <c r="L4095" t="s">
        <v>967</v>
      </c>
      <c r="M4095" t="s">
        <v>1141</v>
      </c>
      <c r="N4095" t="s">
        <v>10635</v>
      </c>
      <c r="O4095" t="s">
        <v>826</v>
      </c>
      <c r="P4095" t="s">
        <v>13507</v>
      </c>
      <c r="Q4095" t="s">
        <v>11435</v>
      </c>
      <c r="R4095" t="s">
        <v>740</v>
      </c>
      <c r="S4095" t="s">
        <v>795</v>
      </c>
      <c r="T4095" t="s">
        <v>17313</v>
      </c>
      <c r="U4095" t="s">
        <v>965</v>
      </c>
      <c r="V4095" t="s">
        <v>10638</v>
      </c>
      <c r="W4095" t="s">
        <v>970</v>
      </c>
      <c r="X4095" t="s">
        <v>17314</v>
      </c>
    </row>
    <row r="4096" spans="2:24" ht="11" outlineLevel="1" x14ac:dyDescent="0.15">
      <c r="B4096" t="s">
        <v>3069</v>
      </c>
      <c r="C4096" t="s">
        <v>3070</v>
      </c>
      <c r="E4096" t="s">
        <v>10649</v>
      </c>
      <c r="F4096" t="s">
        <v>2558</v>
      </c>
      <c r="G4096" t="s">
        <v>2559</v>
      </c>
      <c r="H4096" s="17">
        <v>43602</v>
      </c>
      <c r="I4096" s="15">
        <v>2019</v>
      </c>
      <c r="J4096" t="s">
        <v>10634</v>
      </c>
      <c r="K4096" s="5">
        <v>408250</v>
      </c>
      <c r="L4096" t="s">
        <v>967</v>
      </c>
      <c r="M4096" t="s">
        <v>956</v>
      </c>
      <c r="N4096" t="s">
        <v>10635</v>
      </c>
      <c r="O4096" t="s">
        <v>826</v>
      </c>
      <c r="P4096" t="s">
        <v>11434</v>
      </c>
      <c r="Q4096" t="s">
        <v>11434</v>
      </c>
      <c r="R4096" t="s">
        <v>743</v>
      </c>
      <c r="S4096" t="s">
        <v>3071</v>
      </c>
      <c r="T4096" t="s">
        <v>17315</v>
      </c>
      <c r="U4096" t="s">
        <v>965</v>
      </c>
      <c r="V4096" t="s">
        <v>10638</v>
      </c>
      <c r="W4096" t="s">
        <v>970</v>
      </c>
      <c r="X4096" t="s">
        <v>17316</v>
      </c>
    </row>
    <row r="4097" spans="2:24" ht="11" outlineLevel="1" x14ac:dyDescent="0.15">
      <c r="B4097" t="s">
        <v>3074</v>
      </c>
      <c r="C4097" t="s">
        <v>1519</v>
      </c>
      <c r="D4097" t="s">
        <v>179</v>
      </c>
      <c r="E4097" t="s">
        <v>10649</v>
      </c>
      <c r="F4097" t="s">
        <v>12674</v>
      </c>
      <c r="G4097" t="s">
        <v>1299</v>
      </c>
      <c r="H4097" s="17">
        <v>42635</v>
      </c>
      <c r="I4097" s="15">
        <v>2016</v>
      </c>
      <c r="J4097" t="s">
        <v>10634</v>
      </c>
      <c r="K4097" s="5">
        <v>643178</v>
      </c>
      <c r="L4097" t="s">
        <v>967</v>
      </c>
      <c r="M4097" t="s">
        <v>985</v>
      </c>
      <c r="N4097" t="s">
        <v>10635</v>
      </c>
      <c r="O4097" t="s">
        <v>818</v>
      </c>
      <c r="P4097" t="s">
        <v>10671</v>
      </c>
      <c r="Q4097" t="s">
        <v>10671</v>
      </c>
      <c r="R4097" t="s">
        <v>739</v>
      </c>
      <c r="S4097" t="s">
        <v>795</v>
      </c>
      <c r="T4097" t="s">
        <v>17317</v>
      </c>
      <c r="U4097" t="s">
        <v>965</v>
      </c>
      <c r="V4097" t="s">
        <v>10638</v>
      </c>
      <c r="W4097" t="s">
        <v>970</v>
      </c>
      <c r="X4097" t="s">
        <v>17318</v>
      </c>
    </row>
    <row r="4098" spans="2:24" ht="11" outlineLevel="1" x14ac:dyDescent="0.15">
      <c r="B4098" t="s">
        <v>3074</v>
      </c>
      <c r="C4098" t="s">
        <v>1519</v>
      </c>
      <c r="D4098" t="s">
        <v>179</v>
      </c>
      <c r="E4098" t="s">
        <v>10926</v>
      </c>
      <c r="F4098" t="s">
        <v>12674</v>
      </c>
      <c r="G4098" t="s">
        <v>1299</v>
      </c>
      <c r="H4098" s="17">
        <v>42864</v>
      </c>
      <c r="I4098" s="15">
        <v>2017</v>
      </c>
      <c r="J4098" t="s">
        <v>10634</v>
      </c>
      <c r="K4098" s="5">
        <v>-235411.01</v>
      </c>
      <c r="L4098" t="s">
        <v>967</v>
      </c>
      <c r="M4098" t="s">
        <v>985</v>
      </c>
      <c r="N4098" t="s">
        <v>10635</v>
      </c>
      <c r="O4098" t="s">
        <v>818</v>
      </c>
      <c r="P4098" t="s">
        <v>10671</v>
      </c>
      <c r="Q4098" t="s">
        <v>10671</v>
      </c>
      <c r="R4098" t="s">
        <v>739</v>
      </c>
      <c r="S4098" t="s">
        <v>795</v>
      </c>
      <c r="T4098" t="s">
        <v>17319</v>
      </c>
      <c r="U4098" t="s">
        <v>965</v>
      </c>
      <c r="V4098" t="s">
        <v>10638</v>
      </c>
      <c r="W4098" t="s">
        <v>970</v>
      </c>
      <c r="X4098" t="s">
        <v>17320</v>
      </c>
    </row>
    <row r="4099" spans="2:24" ht="11" outlineLevel="1" x14ac:dyDescent="0.15">
      <c r="B4099" t="s">
        <v>3074</v>
      </c>
      <c r="C4099" t="s">
        <v>1519</v>
      </c>
      <c r="D4099" t="s">
        <v>179</v>
      </c>
      <c r="E4099" t="s">
        <v>10989</v>
      </c>
      <c r="F4099" t="s">
        <v>12674</v>
      </c>
      <c r="G4099" t="s">
        <v>1299</v>
      </c>
      <c r="H4099" s="17">
        <v>42726</v>
      </c>
      <c r="I4099" s="15">
        <v>2017</v>
      </c>
      <c r="J4099" t="s">
        <v>10634</v>
      </c>
      <c r="K4099" s="5">
        <v>0</v>
      </c>
      <c r="L4099" t="s">
        <v>967</v>
      </c>
      <c r="M4099" t="s">
        <v>985</v>
      </c>
      <c r="N4099" t="s">
        <v>10635</v>
      </c>
      <c r="O4099" t="s">
        <v>818</v>
      </c>
      <c r="P4099" t="s">
        <v>10671</v>
      </c>
      <c r="Q4099" t="s">
        <v>17321</v>
      </c>
      <c r="R4099" t="s">
        <v>739</v>
      </c>
      <c r="S4099" t="s">
        <v>795</v>
      </c>
      <c r="T4099" t="s">
        <v>17322</v>
      </c>
      <c r="U4099" t="s">
        <v>965</v>
      </c>
      <c r="V4099" t="s">
        <v>10638</v>
      </c>
      <c r="W4099" t="s">
        <v>970</v>
      </c>
      <c r="X4099" t="s">
        <v>17323</v>
      </c>
    </row>
    <row r="4100" spans="2:24" ht="11" outlineLevel="1" x14ac:dyDescent="0.15">
      <c r="B4100" t="s">
        <v>3074</v>
      </c>
      <c r="C4100" t="s">
        <v>1519</v>
      </c>
      <c r="D4100" t="s">
        <v>179</v>
      </c>
      <c r="E4100" t="s">
        <v>10950</v>
      </c>
      <c r="F4100" t="s">
        <v>12674</v>
      </c>
      <c r="G4100" t="s">
        <v>1299</v>
      </c>
      <c r="H4100" s="17">
        <v>42752</v>
      </c>
      <c r="I4100" s="15">
        <v>2017</v>
      </c>
      <c r="J4100" t="s">
        <v>10634</v>
      </c>
      <c r="K4100" s="5">
        <v>0</v>
      </c>
      <c r="L4100" t="s">
        <v>967</v>
      </c>
      <c r="M4100" t="s">
        <v>985</v>
      </c>
      <c r="N4100" t="s">
        <v>10635</v>
      </c>
      <c r="O4100" t="s">
        <v>818</v>
      </c>
      <c r="P4100" t="s">
        <v>10671</v>
      </c>
      <c r="Q4100" t="s">
        <v>10671</v>
      </c>
      <c r="R4100" t="s">
        <v>739</v>
      </c>
      <c r="S4100" t="s">
        <v>795</v>
      </c>
      <c r="T4100" t="s">
        <v>17324</v>
      </c>
      <c r="U4100" t="s">
        <v>965</v>
      </c>
      <c r="V4100" t="s">
        <v>10638</v>
      </c>
      <c r="W4100" t="s">
        <v>970</v>
      </c>
      <c r="X4100" t="s">
        <v>17325</v>
      </c>
    </row>
    <row r="4101" spans="2:24" ht="11" outlineLevel="1" x14ac:dyDescent="0.15">
      <c r="B4101" t="s">
        <v>3074</v>
      </c>
      <c r="C4101" t="s">
        <v>1519</v>
      </c>
      <c r="D4101" t="s">
        <v>179</v>
      </c>
      <c r="E4101" t="s">
        <v>10956</v>
      </c>
      <c r="F4101" t="s">
        <v>12674</v>
      </c>
      <c r="G4101" t="s">
        <v>1299</v>
      </c>
      <c r="H4101" s="17">
        <v>42780</v>
      </c>
      <c r="I4101" s="15">
        <v>2017</v>
      </c>
      <c r="J4101" t="s">
        <v>10634</v>
      </c>
      <c r="K4101" s="5">
        <v>0</v>
      </c>
      <c r="L4101" t="s">
        <v>967</v>
      </c>
      <c r="M4101" t="s">
        <v>985</v>
      </c>
      <c r="N4101" t="s">
        <v>10635</v>
      </c>
      <c r="O4101" t="s">
        <v>818</v>
      </c>
      <c r="P4101" t="s">
        <v>10671</v>
      </c>
      <c r="Q4101" t="s">
        <v>10671</v>
      </c>
      <c r="R4101" t="s">
        <v>739</v>
      </c>
      <c r="S4101" t="s">
        <v>795</v>
      </c>
      <c r="T4101" t="s">
        <v>17326</v>
      </c>
      <c r="U4101" t="s">
        <v>965</v>
      </c>
      <c r="V4101" t="s">
        <v>10638</v>
      </c>
      <c r="W4101" t="s">
        <v>970</v>
      </c>
      <c r="X4101" t="s">
        <v>17327</v>
      </c>
    </row>
    <row r="4102" spans="2:24" ht="11" outlineLevel="1" x14ac:dyDescent="0.15">
      <c r="B4102" t="s">
        <v>3074</v>
      </c>
      <c r="C4102" t="s">
        <v>1519</v>
      </c>
      <c r="D4102" t="s">
        <v>179</v>
      </c>
      <c r="E4102" t="s">
        <v>10889</v>
      </c>
      <c r="F4102" t="s">
        <v>12674</v>
      </c>
      <c r="G4102" t="s">
        <v>1299</v>
      </c>
      <c r="H4102" s="17">
        <v>42815</v>
      </c>
      <c r="I4102" s="15">
        <v>2017</v>
      </c>
      <c r="J4102" t="s">
        <v>10634</v>
      </c>
      <c r="K4102" s="5">
        <v>0</v>
      </c>
      <c r="L4102" t="s">
        <v>967</v>
      </c>
      <c r="M4102" t="s">
        <v>985</v>
      </c>
      <c r="N4102" t="s">
        <v>10635</v>
      </c>
      <c r="O4102" t="s">
        <v>818</v>
      </c>
      <c r="P4102" t="s">
        <v>10671</v>
      </c>
      <c r="Q4102" t="s">
        <v>10671</v>
      </c>
      <c r="R4102" t="s">
        <v>739</v>
      </c>
      <c r="S4102" t="s">
        <v>795</v>
      </c>
      <c r="T4102" t="s">
        <v>17328</v>
      </c>
      <c r="U4102" t="s">
        <v>965</v>
      </c>
      <c r="V4102" t="s">
        <v>10638</v>
      </c>
      <c r="W4102" t="s">
        <v>970</v>
      </c>
      <c r="X4102" t="s">
        <v>17329</v>
      </c>
    </row>
    <row r="4103" spans="2:24" ht="11" outlineLevel="1" x14ac:dyDescent="0.15">
      <c r="B4103" t="s">
        <v>3074</v>
      </c>
      <c r="C4103" t="s">
        <v>1519</v>
      </c>
      <c r="D4103" t="s">
        <v>179</v>
      </c>
      <c r="E4103" t="s">
        <v>10923</v>
      </c>
      <c r="F4103" t="s">
        <v>12674</v>
      </c>
      <c r="G4103" t="s">
        <v>1299</v>
      </c>
      <c r="H4103" s="17">
        <v>42802</v>
      </c>
      <c r="I4103" s="15">
        <v>2017</v>
      </c>
      <c r="J4103" t="s">
        <v>10634</v>
      </c>
      <c r="K4103" s="5">
        <v>0</v>
      </c>
      <c r="L4103" t="s">
        <v>967</v>
      </c>
      <c r="M4103" t="s">
        <v>985</v>
      </c>
      <c r="N4103" t="s">
        <v>10635</v>
      </c>
      <c r="O4103" t="s">
        <v>818</v>
      </c>
      <c r="P4103" t="s">
        <v>10671</v>
      </c>
      <c r="Q4103" t="s">
        <v>10671</v>
      </c>
      <c r="R4103" t="s">
        <v>739</v>
      </c>
      <c r="S4103" t="s">
        <v>795</v>
      </c>
      <c r="T4103" t="s">
        <v>17330</v>
      </c>
      <c r="U4103" t="s">
        <v>965</v>
      </c>
      <c r="V4103" t="s">
        <v>10638</v>
      </c>
      <c r="W4103" t="s">
        <v>970</v>
      </c>
      <c r="X4103" t="s">
        <v>17331</v>
      </c>
    </row>
    <row r="4104" spans="2:24" ht="11" outlineLevel="1" x14ac:dyDescent="0.15">
      <c r="B4104" t="s">
        <v>3076</v>
      </c>
      <c r="C4104" t="s">
        <v>3077</v>
      </c>
      <c r="E4104" t="s">
        <v>10649</v>
      </c>
      <c r="F4104" t="s">
        <v>3078</v>
      </c>
      <c r="G4104" t="s">
        <v>3079</v>
      </c>
      <c r="H4104" s="17">
        <v>43489</v>
      </c>
      <c r="I4104" s="15">
        <v>2019</v>
      </c>
      <c r="J4104" t="s">
        <v>10634</v>
      </c>
      <c r="K4104" s="5">
        <v>401250</v>
      </c>
      <c r="L4104" t="s">
        <v>967</v>
      </c>
      <c r="R4104" t="s">
        <v>750</v>
      </c>
      <c r="S4104" t="s">
        <v>887</v>
      </c>
      <c r="T4104" t="s">
        <v>17332</v>
      </c>
      <c r="U4104" t="s">
        <v>1340</v>
      </c>
      <c r="V4104" t="s">
        <v>12795</v>
      </c>
      <c r="W4104" t="s">
        <v>970</v>
      </c>
      <c r="X4104" t="s">
        <v>17333</v>
      </c>
    </row>
    <row r="4105" spans="2:24" ht="11" outlineLevel="1" x14ac:dyDescent="0.15">
      <c r="B4105" t="s">
        <v>3081</v>
      </c>
      <c r="C4105" t="s">
        <v>3082</v>
      </c>
      <c r="E4105" t="s">
        <v>10649</v>
      </c>
      <c r="F4105" t="s">
        <v>2441</v>
      </c>
      <c r="G4105" t="s">
        <v>2442</v>
      </c>
      <c r="H4105" s="17">
        <v>45552</v>
      </c>
      <c r="I4105" s="15">
        <v>2024</v>
      </c>
      <c r="J4105" t="s">
        <v>10634</v>
      </c>
      <c r="K4105" s="5">
        <v>392022</v>
      </c>
      <c r="L4105" t="s">
        <v>967</v>
      </c>
      <c r="M4105" t="s">
        <v>1141</v>
      </c>
      <c r="N4105" t="s">
        <v>10635</v>
      </c>
      <c r="O4105" t="s">
        <v>825</v>
      </c>
      <c r="P4105" t="s">
        <v>12086</v>
      </c>
      <c r="Q4105" t="s">
        <v>11435</v>
      </c>
      <c r="R4105" t="s">
        <v>738</v>
      </c>
      <c r="S4105" t="s">
        <v>803</v>
      </c>
      <c r="T4105" t="s">
        <v>17334</v>
      </c>
      <c r="U4105" t="s">
        <v>965</v>
      </c>
      <c r="V4105" t="s">
        <v>10638</v>
      </c>
      <c r="W4105" t="s">
        <v>970</v>
      </c>
      <c r="X4105" t="s">
        <v>17335</v>
      </c>
    </row>
    <row r="4106" spans="2:24" ht="11" outlineLevel="1" x14ac:dyDescent="0.15">
      <c r="B4106" t="s">
        <v>3081</v>
      </c>
      <c r="C4106" t="s">
        <v>3082</v>
      </c>
      <c r="E4106" t="s">
        <v>10652</v>
      </c>
      <c r="F4106" t="s">
        <v>2441</v>
      </c>
      <c r="G4106" t="s">
        <v>2442</v>
      </c>
      <c r="H4106" s="17">
        <v>45631</v>
      </c>
      <c r="I4106" s="15">
        <v>2025</v>
      </c>
      <c r="J4106" t="s">
        <v>10634</v>
      </c>
      <c r="K4106" s="5">
        <v>3701</v>
      </c>
      <c r="L4106" t="s">
        <v>967</v>
      </c>
      <c r="M4106" t="s">
        <v>1141</v>
      </c>
      <c r="N4106" t="s">
        <v>10635</v>
      </c>
      <c r="O4106" t="s">
        <v>825</v>
      </c>
      <c r="P4106" t="s">
        <v>12086</v>
      </c>
      <c r="Q4106" t="s">
        <v>11435</v>
      </c>
      <c r="R4106" t="s">
        <v>738</v>
      </c>
      <c r="S4106" t="s">
        <v>803</v>
      </c>
      <c r="T4106" t="s">
        <v>17334</v>
      </c>
      <c r="U4106" t="s">
        <v>965</v>
      </c>
      <c r="V4106" t="s">
        <v>10638</v>
      </c>
      <c r="W4106" t="s">
        <v>970</v>
      </c>
      <c r="X4106" t="s">
        <v>17336</v>
      </c>
    </row>
    <row r="4107" spans="2:24" ht="11" outlineLevel="1" x14ac:dyDescent="0.15">
      <c r="B4107" t="s">
        <v>3081</v>
      </c>
      <c r="C4107" t="s">
        <v>3082</v>
      </c>
      <c r="E4107" t="s">
        <v>10664</v>
      </c>
      <c r="F4107" t="s">
        <v>2441</v>
      </c>
      <c r="G4107" t="s">
        <v>2442</v>
      </c>
      <c r="H4107" s="17">
        <v>45783</v>
      </c>
      <c r="I4107" s="15">
        <v>2025</v>
      </c>
      <c r="J4107" t="s">
        <v>10634</v>
      </c>
      <c r="K4107" s="5">
        <v>4000</v>
      </c>
      <c r="L4107" t="s">
        <v>967</v>
      </c>
      <c r="M4107" t="s">
        <v>1141</v>
      </c>
      <c r="N4107" t="s">
        <v>10635</v>
      </c>
      <c r="O4107" t="s">
        <v>825</v>
      </c>
      <c r="P4107" t="s">
        <v>12086</v>
      </c>
      <c r="Q4107" t="s">
        <v>11435</v>
      </c>
      <c r="R4107" t="s">
        <v>738</v>
      </c>
      <c r="S4107" t="s">
        <v>803</v>
      </c>
      <c r="T4107" t="s">
        <v>17337</v>
      </c>
      <c r="U4107" t="s">
        <v>965</v>
      </c>
      <c r="V4107" t="s">
        <v>10638</v>
      </c>
      <c r="W4107" t="s">
        <v>970</v>
      </c>
      <c r="X4107" t="s">
        <v>17338</v>
      </c>
    </row>
    <row r="4108" spans="2:24" ht="11" outlineLevel="1" x14ac:dyDescent="0.15">
      <c r="B4108" t="s">
        <v>3084</v>
      </c>
      <c r="C4108" t="s">
        <v>3085</v>
      </c>
      <c r="D4108" t="s">
        <v>379</v>
      </c>
      <c r="E4108" t="s">
        <v>10649</v>
      </c>
      <c r="F4108" t="s">
        <v>713</v>
      </c>
      <c r="G4108" t="s">
        <v>3086</v>
      </c>
      <c r="H4108" s="17">
        <v>46007</v>
      </c>
      <c r="I4108" s="15">
        <v>2026</v>
      </c>
      <c r="J4108" t="s">
        <v>10634</v>
      </c>
      <c r="K4108" s="5">
        <v>63290.45</v>
      </c>
      <c r="L4108" t="s">
        <v>967</v>
      </c>
      <c r="M4108" t="s">
        <v>985</v>
      </c>
      <c r="N4108" t="s">
        <v>10635</v>
      </c>
      <c r="O4108" t="s">
        <v>818</v>
      </c>
      <c r="P4108" t="s">
        <v>13554</v>
      </c>
      <c r="Q4108" t="s">
        <v>13557</v>
      </c>
      <c r="R4108" t="s">
        <v>740</v>
      </c>
      <c r="S4108" t="s">
        <v>795</v>
      </c>
      <c r="T4108" t="s">
        <v>17339</v>
      </c>
      <c r="U4108" t="s">
        <v>965</v>
      </c>
      <c r="V4108" t="s">
        <v>10638</v>
      </c>
      <c r="W4108" t="s">
        <v>970</v>
      </c>
      <c r="X4108" t="s">
        <v>17340</v>
      </c>
    </row>
    <row r="4109" spans="2:24" ht="11" outlineLevel="1" x14ac:dyDescent="0.15">
      <c r="B4109" t="s">
        <v>3084</v>
      </c>
      <c r="C4109" t="s">
        <v>3085</v>
      </c>
      <c r="D4109" t="s">
        <v>379</v>
      </c>
      <c r="E4109" t="s">
        <v>10652</v>
      </c>
      <c r="F4109" t="s">
        <v>713</v>
      </c>
      <c r="G4109" t="s">
        <v>3086</v>
      </c>
      <c r="H4109" s="17">
        <v>46048</v>
      </c>
      <c r="I4109" s="15">
        <v>2026</v>
      </c>
      <c r="J4109" t="s">
        <v>10634</v>
      </c>
      <c r="K4109" s="5">
        <v>42400</v>
      </c>
      <c r="L4109" t="s">
        <v>967</v>
      </c>
      <c r="M4109" t="s">
        <v>985</v>
      </c>
      <c r="N4109" t="s">
        <v>10635</v>
      </c>
      <c r="O4109" t="s">
        <v>818</v>
      </c>
      <c r="P4109" t="s">
        <v>13554</v>
      </c>
      <c r="Q4109" t="s">
        <v>13557</v>
      </c>
      <c r="R4109" t="s">
        <v>740</v>
      </c>
      <c r="S4109" t="s">
        <v>795</v>
      </c>
      <c r="T4109" t="s">
        <v>17339</v>
      </c>
      <c r="U4109" t="s">
        <v>965</v>
      </c>
      <c r="V4109" t="s">
        <v>10638</v>
      </c>
      <c r="W4109" t="s">
        <v>970</v>
      </c>
      <c r="X4109" t="s">
        <v>17341</v>
      </c>
    </row>
    <row r="4110" spans="2:24" ht="11" outlineLevel="1" x14ac:dyDescent="0.15">
      <c r="B4110" t="s">
        <v>3084</v>
      </c>
      <c r="C4110" t="s">
        <v>3085</v>
      </c>
      <c r="D4110" t="s">
        <v>379</v>
      </c>
      <c r="E4110" t="s">
        <v>10664</v>
      </c>
      <c r="F4110" t="s">
        <v>713</v>
      </c>
      <c r="G4110" t="s">
        <v>3086</v>
      </c>
      <c r="H4110" s="17">
        <v>46055</v>
      </c>
      <c r="I4110" s="15">
        <v>2026</v>
      </c>
      <c r="J4110" t="s">
        <v>10634</v>
      </c>
      <c r="K4110" s="5">
        <v>290392.46000000002</v>
      </c>
      <c r="L4110" t="s">
        <v>967</v>
      </c>
      <c r="M4110" t="s">
        <v>985</v>
      </c>
      <c r="N4110" t="s">
        <v>10635</v>
      </c>
      <c r="O4110" t="s">
        <v>818</v>
      </c>
      <c r="P4110" t="s">
        <v>13554</v>
      </c>
      <c r="Q4110" t="s">
        <v>13557</v>
      </c>
      <c r="R4110" t="s">
        <v>740</v>
      </c>
      <c r="S4110" t="s">
        <v>795</v>
      </c>
      <c r="T4110" t="s">
        <v>17339</v>
      </c>
      <c r="U4110" t="s">
        <v>965</v>
      </c>
      <c r="V4110" t="s">
        <v>10638</v>
      </c>
      <c r="W4110" t="s">
        <v>970</v>
      </c>
      <c r="X4110" t="s">
        <v>17342</v>
      </c>
    </row>
    <row r="4111" spans="2:24" ht="11" outlineLevel="1" x14ac:dyDescent="0.15">
      <c r="B4111" t="s">
        <v>3084</v>
      </c>
      <c r="C4111" t="s">
        <v>3085</v>
      </c>
      <c r="D4111" t="s">
        <v>379</v>
      </c>
      <c r="E4111" t="s">
        <v>10643</v>
      </c>
      <c r="F4111" t="s">
        <v>713</v>
      </c>
      <c r="G4111" t="s">
        <v>3086</v>
      </c>
      <c r="H4111" s="17">
        <v>46055</v>
      </c>
      <c r="I4111" s="15">
        <v>2026</v>
      </c>
      <c r="J4111" t="s">
        <v>10634</v>
      </c>
      <c r="K4111" s="5">
        <v>0</v>
      </c>
      <c r="L4111" t="s">
        <v>967</v>
      </c>
      <c r="M4111" t="s">
        <v>985</v>
      </c>
      <c r="N4111" t="s">
        <v>10635</v>
      </c>
      <c r="O4111" t="s">
        <v>818</v>
      </c>
      <c r="P4111" t="s">
        <v>13554</v>
      </c>
      <c r="Q4111" t="s">
        <v>13557</v>
      </c>
      <c r="R4111" t="s">
        <v>740</v>
      </c>
      <c r="S4111" t="s">
        <v>795</v>
      </c>
      <c r="T4111" t="s">
        <v>17339</v>
      </c>
      <c r="U4111" t="s">
        <v>965</v>
      </c>
      <c r="V4111" t="s">
        <v>10638</v>
      </c>
      <c r="W4111" t="s">
        <v>970</v>
      </c>
      <c r="X4111" t="s">
        <v>17343</v>
      </c>
    </row>
    <row r="4112" spans="2:24" ht="11" outlineLevel="1" x14ac:dyDescent="0.15">
      <c r="B4112" t="s">
        <v>3088</v>
      </c>
      <c r="C4112" t="s">
        <v>3089</v>
      </c>
      <c r="D4112" t="s">
        <v>3090</v>
      </c>
      <c r="E4112" t="s">
        <v>10632</v>
      </c>
      <c r="F4112" t="s">
        <v>3091</v>
      </c>
      <c r="G4112" t="s">
        <v>3092</v>
      </c>
      <c r="H4112" s="17">
        <v>46014</v>
      </c>
      <c r="I4112" s="15">
        <v>2026</v>
      </c>
      <c r="J4112" t="s">
        <v>10634</v>
      </c>
      <c r="K4112" s="5">
        <v>0</v>
      </c>
      <c r="L4112" t="s">
        <v>967</v>
      </c>
      <c r="M4112" t="s">
        <v>1903</v>
      </c>
      <c r="N4112" t="s">
        <v>10635</v>
      </c>
      <c r="O4112" t="s">
        <v>825</v>
      </c>
      <c r="P4112" t="s">
        <v>14904</v>
      </c>
      <c r="Q4112" t="s">
        <v>17132</v>
      </c>
      <c r="R4112" t="s">
        <v>748</v>
      </c>
      <c r="S4112" t="s">
        <v>795</v>
      </c>
      <c r="T4112" t="s">
        <v>17344</v>
      </c>
      <c r="U4112" t="s">
        <v>965</v>
      </c>
      <c r="V4112" t="s">
        <v>10638</v>
      </c>
      <c r="W4112" t="s">
        <v>970</v>
      </c>
      <c r="X4112" t="s">
        <v>17345</v>
      </c>
    </row>
    <row r="4113" spans="2:24" ht="11" outlineLevel="1" x14ac:dyDescent="0.15">
      <c r="B4113" t="s">
        <v>3088</v>
      </c>
      <c r="C4113" t="s">
        <v>3089</v>
      </c>
      <c r="D4113" t="s">
        <v>3090</v>
      </c>
      <c r="E4113" t="s">
        <v>10652</v>
      </c>
      <c r="F4113" t="s">
        <v>3091</v>
      </c>
      <c r="G4113" t="s">
        <v>3092</v>
      </c>
      <c r="H4113" s="17">
        <v>45471</v>
      </c>
      <c r="I4113" s="15">
        <v>2024</v>
      </c>
      <c r="J4113" t="s">
        <v>10634</v>
      </c>
      <c r="K4113" s="5">
        <v>0</v>
      </c>
      <c r="L4113" t="s">
        <v>967</v>
      </c>
      <c r="M4113" t="s">
        <v>1903</v>
      </c>
      <c r="N4113" t="s">
        <v>10635</v>
      </c>
      <c r="O4113" t="s">
        <v>825</v>
      </c>
      <c r="P4113" t="s">
        <v>14904</v>
      </c>
      <c r="Q4113" t="s">
        <v>14907</v>
      </c>
      <c r="R4113" t="s">
        <v>748</v>
      </c>
      <c r="S4113" t="s">
        <v>795</v>
      </c>
      <c r="T4113" t="s">
        <v>17346</v>
      </c>
      <c r="U4113" t="s">
        <v>965</v>
      </c>
      <c r="V4113" t="s">
        <v>10638</v>
      </c>
      <c r="W4113" t="s">
        <v>970</v>
      </c>
      <c r="X4113" t="s">
        <v>17347</v>
      </c>
    </row>
    <row r="4114" spans="2:24" ht="11" outlineLevel="1" x14ac:dyDescent="0.15">
      <c r="B4114" t="s">
        <v>3088</v>
      </c>
      <c r="C4114" t="s">
        <v>3089</v>
      </c>
      <c r="D4114" t="s">
        <v>3090</v>
      </c>
      <c r="E4114" t="s">
        <v>10649</v>
      </c>
      <c r="F4114" t="s">
        <v>3091</v>
      </c>
      <c r="G4114" t="s">
        <v>3092</v>
      </c>
      <c r="H4114" s="17">
        <v>45432</v>
      </c>
      <c r="I4114" s="15">
        <v>2024</v>
      </c>
      <c r="J4114" t="s">
        <v>10634</v>
      </c>
      <c r="K4114" s="5">
        <v>358673.25</v>
      </c>
      <c r="L4114" t="s">
        <v>967</v>
      </c>
      <c r="M4114" t="s">
        <v>1903</v>
      </c>
      <c r="N4114" t="s">
        <v>10635</v>
      </c>
      <c r="O4114" t="s">
        <v>825</v>
      </c>
      <c r="P4114" t="s">
        <v>14904</v>
      </c>
      <c r="Q4114" t="s">
        <v>14907</v>
      </c>
      <c r="R4114" t="s">
        <v>748</v>
      </c>
      <c r="S4114" t="s">
        <v>795</v>
      </c>
      <c r="T4114" t="s">
        <v>17348</v>
      </c>
      <c r="U4114" t="s">
        <v>965</v>
      </c>
      <c r="V4114" t="s">
        <v>10638</v>
      </c>
      <c r="W4114" t="s">
        <v>970</v>
      </c>
      <c r="X4114" t="s">
        <v>17349</v>
      </c>
    </row>
    <row r="4115" spans="2:24" ht="11" outlineLevel="1" x14ac:dyDescent="0.15">
      <c r="B4115" t="s">
        <v>3088</v>
      </c>
      <c r="C4115" t="s">
        <v>3089</v>
      </c>
      <c r="D4115" t="s">
        <v>3090</v>
      </c>
      <c r="E4115" t="s">
        <v>10664</v>
      </c>
      <c r="F4115" t="s">
        <v>3091</v>
      </c>
      <c r="G4115" t="s">
        <v>3092</v>
      </c>
      <c r="H4115" s="17">
        <v>45639</v>
      </c>
      <c r="I4115" s="15">
        <v>2025</v>
      </c>
      <c r="J4115" t="s">
        <v>10634</v>
      </c>
      <c r="K4115" s="5">
        <v>13007.36</v>
      </c>
      <c r="L4115" t="s">
        <v>967</v>
      </c>
      <c r="M4115" t="s">
        <v>1903</v>
      </c>
      <c r="N4115" t="s">
        <v>10635</v>
      </c>
      <c r="O4115" t="s">
        <v>825</v>
      </c>
      <c r="P4115" t="s">
        <v>14904</v>
      </c>
      <c r="Q4115" t="s">
        <v>14907</v>
      </c>
      <c r="R4115" t="s">
        <v>748</v>
      </c>
      <c r="S4115" t="s">
        <v>795</v>
      </c>
      <c r="T4115" t="s">
        <v>17350</v>
      </c>
      <c r="U4115" t="s">
        <v>965</v>
      </c>
      <c r="V4115" t="s">
        <v>10638</v>
      </c>
      <c r="W4115" t="s">
        <v>970</v>
      </c>
      <c r="X4115" t="s">
        <v>17351</v>
      </c>
    </row>
    <row r="4116" spans="2:24" ht="11" outlineLevel="1" x14ac:dyDescent="0.15">
      <c r="B4116" t="s">
        <v>3088</v>
      </c>
      <c r="C4116" t="s">
        <v>3089</v>
      </c>
      <c r="D4116" t="s">
        <v>3090</v>
      </c>
      <c r="E4116" t="s">
        <v>10643</v>
      </c>
      <c r="F4116" t="s">
        <v>3091</v>
      </c>
      <c r="G4116" t="s">
        <v>3092</v>
      </c>
      <c r="H4116" s="17">
        <v>45751</v>
      </c>
      <c r="I4116" s="15">
        <v>2025</v>
      </c>
      <c r="J4116" t="s">
        <v>10634</v>
      </c>
      <c r="K4116" s="5">
        <v>24010.639999999999</v>
      </c>
      <c r="L4116" t="s">
        <v>967</v>
      </c>
      <c r="M4116" t="s">
        <v>1903</v>
      </c>
      <c r="N4116" t="s">
        <v>10635</v>
      </c>
      <c r="O4116" t="s">
        <v>825</v>
      </c>
      <c r="P4116" t="s">
        <v>14904</v>
      </c>
      <c r="Q4116" t="s">
        <v>17132</v>
      </c>
      <c r="R4116" t="s">
        <v>748</v>
      </c>
      <c r="S4116" t="s">
        <v>795</v>
      </c>
      <c r="T4116" t="s">
        <v>17352</v>
      </c>
      <c r="U4116" t="s">
        <v>965</v>
      </c>
      <c r="V4116" t="s">
        <v>10638</v>
      </c>
      <c r="W4116" t="s">
        <v>970</v>
      </c>
      <c r="X4116" t="s">
        <v>17353</v>
      </c>
    </row>
    <row r="4117" spans="2:24" ht="11" outlineLevel="1" x14ac:dyDescent="0.15">
      <c r="B4117" t="s">
        <v>3094</v>
      </c>
      <c r="C4117" t="s">
        <v>3095</v>
      </c>
      <c r="E4117" t="s">
        <v>10649</v>
      </c>
      <c r="F4117" t="s">
        <v>2391</v>
      </c>
      <c r="G4117" t="s">
        <v>2392</v>
      </c>
      <c r="H4117" s="17">
        <v>45926</v>
      </c>
      <c r="I4117" s="15">
        <v>2025</v>
      </c>
      <c r="J4117" t="s">
        <v>10634</v>
      </c>
      <c r="K4117" s="5">
        <v>393466</v>
      </c>
      <c r="L4117" t="s">
        <v>967</v>
      </c>
      <c r="M4117" t="s">
        <v>1141</v>
      </c>
      <c r="N4117" t="s">
        <v>10635</v>
      </c>
      <c r="O4117" t="s">
        <v>804</v>
      </c>
      <c r="P4117" t="s">
        <v>11969</v>
      </c>
      <c r="Q4117" t="s">
        <v>11969</v>
      </c>
      <c r="R4117" t="s">
        <v>740</v>
      </c>
      <c r="S4117" t="s">
        <v>795</v>
      </c>
      <c r="T4117" t="s">
        <v>17354</v>
      </c>
      <c r="U4117" t="s">
        <v>965</v>
      </c>
      <c r="V4117" t="s">
        <v>10638</v>
      </c>
      <c r="W4117" t="s">
        <v>970</v>
      </c>
      <c r="X4117" t="s">
        <v>17355</v>
      </c>
    </row>
    <row r="4118" spans="2:24" ht="11" outlineLevel="1" x14ac:dyDescent="0.15">
      <c r="B4118" t="s">
        <v>3097</v>
      </c>
      <c r="C4118" t="s">
        <v>3098</v>
      </c>
      <c r="D4118" t="s">
        <v>377</v>
      </c>
      <c r="E4118" t="s">
        <v>10652</v>
      </c>
      <c r="F4118" t="s">
        <v>16821</v>
      </c>
      <c r="G4118" t="s">
        <v>2769</v>
      </c>
      <c r="H4118" s="17">
        <v>43588</v>
      </c>
      <c r="I4118" s="15">
        <v>2019</v>
      </c>
      <c r="J4118" t="s">
        <v>10634</v>
      </c>
      <c r="K4118" s="5">
        <v>0</v>
      </c>
      <c r="L4118" t="s">
        <v>967</v>
      </c>
      <c r="M4118" t="s">
        <v>985</v>
      </c>
      <c r="N4118" t="s">
        <v>10635</v>
      </c>
      <c r="O4118" t="s">
        <v>796</v>
      </c>
      <c r="P4118" t="s">
        <v>11969</v>
      </c>
      <c r="Q4118" t="s">
        <v>11969</v>
      </c>
      <c r="R4118" t="s">
        <v>737</v>
      </c>
      <c r="S4118" t="s">
        <v>803</v>
      </c>
      <c r="T4118" t="s">
        <v>17356</v>
      </c>
      <c r="U4118" t="s">
        <v>965</v>
      </c>
      <c r="V4118" t="s">
        <v>10638</v>
      </c>
      <c r="W4118" t="s">
        <v>970</v>
      </c>
      <c r="X4118" t="s">
        <v>17357</v>
      </c>
    </row>
    <row r="4119" spans="2:24" ht="11" outlineLevel="1" x14ac:dyDescent="0.15">
      <c r="B4119" t="s">
        <v>3097</v>
      </c>
      <c r="C4119" t="s">
        <v>3098</v>
      </c>
      <c r="D4119" t="s">
        <v>377</v>
      </c>
      <c r="E4119" t="s">
        <v>10649</v>
      </c>
      <c r="F4119" t="s">
        <v>16821</v>
      </c>
      <c r="G4119" t="s">
        <v>2769</v>
      </c>
      <c r="H4119" s="17">
        <v>43238</v>
      </c>
      <c r="I4119" s="15">
        <v>2018</v>
      </c>
      <c r="J4119" t="s">
        <v>10634</v>
      </c>
      <c r="K4119" s="5">
        <v>390222</v>
      </c>
      <c r="L4119" t="s">
        <v>967</v>
      </c>
      <c r="M4119" t="s">
        <v>985</v>
      </c>
      <c r="N4119" t="s">
        <v>10635</v>
      </c>
      <c r="O4119" t="s">
        <v>796</v>
      </c>
      <c r="P4119" t="s">
        <v>11969</v>
      </c>
      <c r="Q4119" t="s">
        <v>11969</v>
      </c>
      <c r="R4119" t="s">
        <v>737</v>
      </c>
      <c r="S4119" t="s">
        <v>803</v>
      </c>
      <c r="T4119" t="s">
        <v>17356</v>
      </c>
      <c r="U4119" t="s">
        <v>965</v>
      </c>
      <c r="V4119" t="s">
        <v>10638</v>
      </c>
      <c r="W4119" t="s">
        <v>970</v>
      </c>
      <c r="X4119" t="s">
        <v>17358</v>
      </c>
    </row>
    <row r="4120" spans="2:24" ht="11" outlineLevel="1" x14ac:dyDescent="0.15">
      <c r="B4120" t="s">
        <v>3101</v>
      </c>
      <c r="C4120" t="s">
        <v>3102</v>
      </c>
      <c r="E4120" t="s">
        <v>10664</v>
      </c>
      <c r="F4120" t="s">
        <v>2393</v>
      </c>
      <c r="G4120" t="s">
        <v>2392</v>
      </c>
      <c r="H4120" s="17">
        <v>44029</v>
      </c>
      <c r="I4120" s="15">
        <v>2020</v>
      </c>
      <c r="J4120" t="s">
        <v>10634</v>
      </c>
      <c r="K4120" s="5">
        <v>43286</v>
      </c>
      <c r="L4120" t="s">
        <v>967</v>
      </c>
      <c r="M4120" t="s">
        <v>956</v>
      </c>
      <c r="N4120" t="s">
        <v>10635</v>
      </c>
      <c r="O4120" t="s">
        <v>804</v>
      </c>
      <c r="P4120" t="s">
        <v>11969</v>
      </c>
      <c r="R4120" t="s">
        <v>744</v>
      </c>
      <c r="S4120" t="s">
        <v>795</v>
      </c>
      <c r="T4120" t="s">
        <v>17359</v>
      </c>
      <c r="U4120" t="s">
        <v>965</v>
      </c>
      <c r="V4120" t="s">
        <v>10638</v>
      </c>
      <c r="W4120" t="s">
        <v>970</v>
      </c>
      <c r="X4120" t="s">
        <v>17360</v>
      </c>
    </row>
    <row r="4121" spans="2:24" ht="11" outlineLevel="1" x14ac:dyDescent="0.15">
      <c r="B4121" t="s">
        <v>3101</v>
      </c>
      <c r="C4121" t="s">
        <v>3102</v>
      </c>
      <c r="E4121" t="s">
        <v>10649</v>
      </c>
      <c r="F4121" t="s">
        <v>2393</v>
      </c>
      <c r="G4121" t="s">
        <v>2392</v>
      </c>
      <c r="H4121" s="17">
        <v>43717</v>
      </c>
      <c r="I4121" s="15">
        <v>2019</v>
      </c>
      <c r="J4121" t="s">
        <v>10634</v>
      </c>
      <c r="K4121" s="5">
        <v>329000</v>
      </c>
      <c r="L4121" t="s">
        <v>967</v>
      </c>
      <c r="M4121" t="s">
        <v>956</v>
      </c>
      <c r="N4121" t="s">
        <v>10635</v>
      </c>
      <c r="O4121" t="s">
        <v>804</v>
      </c>
      <c r="P4121" t="s">
        <v>11969</v>
      </c>
      <c r="Q4121" t="s">
        <v>11969</v>
      </c>
      <c r="R4121" t="s">
        <v>744</v>
      </c>
      <c r="S4121" t="s">
        <v>795</v>
      </c>
      <c r="T4121" t="s">
        <v>17361</v>
      </c>
      <c r="U4121" t="s">
        <v>965</v>
      </c>
      <c r="V4121" t="s">
        <v>10638</v>
      </c>
      <c r="W4121" t="s">
        <v>970</v>
      </c>
      <c r="X4121" t="s">
        <v>17362</v>
      </c>
    </row>
    <row r="4122" spans="2:24" ht="11" outlineLevel="1" x14ac:dyDescent="0.15">
      <c r="B4122" t="s">
        <v>3101</v>
      </c>
      <c r="C4122" t="s">
        <v>3102</v>
      </c>
      <c r="E4122" t="s">
        <v>10652</v>
      </c>
      <c r="F4122" t="s">
        <v>2393</v>
      </c>
      <c r="G4122" t="s">
        <v>2392</v>
      </c>
      <c r="H4122" s="17">
        <v>43927</v>
      </c>
      <c r="I4122" s="15">
        <v>2020</v>
      </c>
      <c r="J4122" t="s">
        <v>10634</v>
      </c>
      <c r="K4122" s="5">
        <v>17832</v>
      </c>
      <c r="L4122" t="s">
        <v>967</v>
      </c>
      <c r="M4122" t="s">
        <v>956</v>
      </c>
      <c r="N4122" t="s">
        <v>10635</v>
      </c>
      <c r="O4122" t="s">
        <v>804</v>
      </c>
      <c r="P4122" t="s">
        <v>11969</v>
      </c>
      <c r="Q4122" t="s">
        <v>11969</v>
      </c>
      <c r="R4122" t="s">
        <v>744</v>
      </c>
      <c r="S4122" t="s">
        <v>795</v>
      </c>
      <c r="T4122" t="s">
        <v>17359</v>
      </c>
      <c r="U4122" t="s">
        <v>965</v>
      </c>
      <c r="V4122" t="s">
        <v>10638</v>
      </c>
      <c r="W4122" t="s">
        <v>970</v>
      </c>
      <c r="X4122" t="s">
        <v>17363</v>
      </c>
    </row>
    <row r="4123" spans="2:24" ht="11" outlineLevel="1" x14ac:dyDescent="0.15">
      <c r="B4123" t="s">
        <v>3105</v>
      </c>
      <c r="C4123" t="s">
        <v>898</v>
      </c>
      <c r="E4123" t="s">
        <v>10667</v>
      </c>
      <c r="F4123" t="s">
        <v>11297</v>
      </c>
      <c r="G4123" t="s">
        <v>1022</v>
      </c>
      <c r="H4123" s="17">
        <v>43523</v>
      </c>
      <c r="I4123" s="15">
        <v>2019</v>
      </c>
      <c r="J4123" t="s">
        <v>10634</v>
      </c>
      <c r="K4123" s="5">
        <v>18965</v>
      </c>
      <c r="L4123" t="s">
        <v>967</v>
      </c>
      <c r="M4123" t="s">
        <v>1141</v>
      </c>
      <c r="N4123" t="s">
        <v>10635</v>
      </c>
      <c r="O4123" t="s">
        <v>825</v>
      </c>
      <c r="P4123" t="s">
        <v>15206</v>
      </c>
      <c r="Q4123" t="s">
        <v>15206</v>
      </c>
      <c r="R4123" t="s">
        <v>740</v>
      </c>
      <c r="S4123" t="s">
        <v>795</v>
      </c>
      <c r="T4123" t="s">
        <v>17364</v>
      </c>
      <c r="U4123" t="s">
        <v>965</v>
      </c>
      <c r="V4123" t="s">
        <v>10638</v>
      </c>
      <c r="W4123" t="s">
        <v>970</v>
      </c>
      <c r="X4123" t="s">
        <v>17365</v>
      </c>
    </row>
    <row r="4124" spans="2:24" ht="11" outlineLevel="1" x14ac:dyDescent="0.15">
      <c r="B4124" t="s">
        <v>3105</v>
      </c>
      <c r="C4124" t="s">
        <v>898</v>
      </c>
      <c r="E4124" t="s">
        <v>10649</v>
      </c>
      <c r="F4124" t="s">
        <v>11297</v>
      </c>
      <c r="G4124" t="s">
        <v>1022</v>
      </c>
      <c r="H4124" s="17">
        <v>43399</v>
      </c>
      <c r="I4124" s="15">
        <v>2019</v>
      </c>
      <c r="J4124" t="s">
        <v>10634</v>
      </c>
      <c r="K4124" s="5">
        <v>263705</v>
      </c>
      <c r="L4124" t="s">
        <v>967</v>
      </c>
      <c r="M4124" t="s">
        <v>1141</v>
      </c>
      <c r="N4124" t="s">
        <v>10635</v>
      </c>
      <c r="O4124" t="s">
        <v>825</v>
      </c>
      <c r="P4124" t="s">
        <v>15206</v>
      </c>
      <c r="Q4124" t="s">
        <v>15206</v>
      </c>
      <c r="R4124" t="s">
        <v>740</v>
      </c>
      <c r="S4124" t="s">
        <v>795</v>
      </c>
      <c r="T4124" t="s">
        <v>17366</v>
      </c>
      <c r="U4124" t="s">
        <v>965</v>
      </c>
      <c r="V4124" t="s">
        <v>10638</v>
      </c>
      <c r="W4124" t="s">
        <v>970</v>
      </c>
      <c r="X4124" t="s">
        <v>17367</v>
      </c>
    </row>
    <row r="4125" spans="2:24" ht="11" outlineLevel="1" x14ac:dyDescent="0.15">
      <c r="B4125" t="s">
        <v>3105</v>
      </c>
      <c r="C4125" t="s">
        <v>898</v>
      </c>
      <c r="E4125" t="s">
        <v>10658</v>
      </c>
      <c r="F4125" t="s">
        <v>11297</v>
      </c>
      <c r="G4125" t="s">
        <v>1022</v>
      </c>
      <c r="H4125" s="17">
        <v>43529</v>
      </c>
      <c r="I4125" s="15">
        <v>2019</v>
      </c>
      <c r="J4125" t="s">
        <v>10634</v>
      </c>
      <c r="K4125" s="5">
        <v>0</v>
      </c>
      <c r="L4125" t="s">
        <v>967</v>
      </c>
      <c r="M4125" t="s">
        <v>1141</v>
      </c>
      <c r="N4125" t="s">
        <v>10635</v>
      </c>
      <c r="O4125" t="s">
        <v>825</v>
      </c>
      <c r="P4125" t="s">
        <v>15206</v>
      </c>
      <c r="Q4125" t="s">
        <v>15206</v>
      </c>
      <c r="R4125" t="s">
        <v>740</v>
      </c>
      <c r="S4125" t="s">
        <v>795</v>
      </c>
      <c r="T4125" t="s">
        <v>17368</v>
      </c>
      <c r="U4125" t="s">
        <v>965</v>
      </c>
      <c r="V4125" t="s">
        <v>10638</v>
      </c>
      <c r="W4125" t="s">
        <v>970</v>
      </c>
      <c r="X4125" t="s">
        <v>17369</v>
      </c>
    </row>
    <row r="4126" spans="2:24" ht="11" outlineLevel="1" x14ac:dyDescent="0.15">
      <c r="B4126" t="s">
        <v>3105</v>
      </c>
      <c r="C4126" t="s">
        <v>898</v>
      </c>
      <c r="E4126" t="s">
        <v>10661</v>
      </c>
      <c r="F4126" t="s">
        <v>11297</v>
      </c>
      <c r="G4126" t="s">
        <v>1022</v>
      </c>
      <c r="H4126" s="17">
        <v>43718</v>
      </c>
      <c r="I4126" s="15">
        <v>2019</v>
      </c>
      <c r="J4126" t="s">
        <v>10634</v>
      </c>
      <c r="K4126" s="5">
        <v>-7999</v>
      </c>
      <c r="L4126" t="s">
        <v>967</v>
      </c>
      <c r="M4126" t="s">
        <v>1141</v>
      </c>
      <c r="N4126" t="s">
        <v>10635</v>
      </c>
      <c r="O4126" t="s">
        <v>825</v>
      </c>
      <c r="P4126" t="s">
        <v>15206</v>
      </c>
      <c r="Q4126" t="s">
        <v>15206</v>
      </c>
      <c r="R4126" t="s">
        <v>740</v>
      </c>
      <c r="S4126" t="s">
        <v>795</v>
      </c>
      <c r="T4126" t="s">
        <v>17370</v>
      </c>
      <c r="U4126" t="s">
        <v>965</v>
      </c>
      <c r="V4126" t="s">
        <v>10638</v>
      </c>
      <c r="W4126" t="s">
        <v>970</v>
      </c>
      <c r="X4126" t="s">
        <v>17371</v>
      </c>
    </row>
    <row r="4127" spans="2:24" ht="11" outlineLevel="1" x14ac:dyDescent="0.15">
      <c r="B4127" t="s">
        <v>3105</v>
      </c>
      <c r="C4127" t="s">
        <v>898</v>
      </c>
      <c r="E4127" t="s">
        <v>10632</v>
      </c>
      <c r="F4127" t="s">
        <v>11297</v>
      </c>
      <c r="G4127" t="s">
        <v>1022</v>
      </c>
      <c r="H4127" s="17">
        <v>43479</v>
      </c>
      <c r="I4127" s="15">
        <v>2019</v>
      </c>
      <c r="J4127" t="s">
        <v>10634</v>
      </c>
      <c r="K4127" s="5">
        <v>35481</v>
      </c>
      <c r="L4127" t="s">
        <v>967</v>
      </c>
      <c r="M4127" t="s">
        <v>1141</v>
      </c>
      <c r="N4127" t="s">
        <v>10635</v>
      </c>
      <c r="O4127" t="s">
        <v>825</v>
      </c>
      <c r="P4127" t="s">
        <v>15206</v>
      </c>
      <c r="Q4127" t="s">
        <v>15206</v>
      </c>
      <c r="R4127" t="s">
        <v>740</v>
      </c>
      <c r="S4127" t="s">
        <v>795</v>
      </c>
      <c r="T4127" t="s">
        <v>17372</v>
      </c>
      <c r="U4127" t="s">
        <v>965</v>
      </c>
      <c r="V4127" t="s">
        <v>10638</v>
      </c>
      <c r="W4127" t="s">
        <v>970</v>
      </c>
      <c r="X4127" t="s">
        <v>17373</v>
      </c>
    </row>
    <row r="4128" spans="2:24" ht="11" outlineLevel="1" x14ac:dyDescent="0.15">
      <c r="B4128" t="s">
        <v>3105</v>
      </c>
      <c r="C4128" t="s">
        <v>898</v>
      </c>
      <c r="E4128" t="s">
        <v>10652</v>
      </c>
      <c r="F4128" t="s">
        <v>11297</v>
      </c>
      <c r="G4128" t="s">
        <v>1022</v>
      </c>
      <c r="H4128" s="17">
        <v>43434</v>
      </c>
      <c r="I4128" s="15">
        <v>2019</v>
      </c>
      <c r="J4128" t="s">
        <v>10634</v>
      </c>
      <c r="K4128" s="5">
        <v>0</v>
      </c>
      <c r="L4128" t="s">
        <v>967</v>
      </c>
      <c r="M4128" t="s">
        <v>1141</v>
      </c>
      <c r="N4128" t="s">
        <v>10635</v>
      </c>
      <c r="O4128" t="s">
        <v>825</v>
      </c>
      <c r="P4128" t="s">
        <v>15206</v>
      </c>
      <c r="Q4128" t="s">
        <v>15206</v>
      </c>
      <c r="R4128" t="s">
        <v>740</v>
      </c>
      <c r="S4128" t="s">
        <v>795</v>
      </c>
      <c r="T4128" t="s">
        <v>17374</v>
      </c>
      <c r="U4128" t="s">
        <v>965</v>
      </c>
      <c r="V4128" t="s">
        <v>10638</v>
      </c>
      <c r="W4128" t="s">
        <v>970</v>
      </c>
      <c r="X4128" t="s">
        <v>17375</v>
      </c>
    </row>
    <row r="4129" spans="2:24" ht="11" outlineLevel="1" x14ac:dyDescent="0.15">
      <c r="B4129" t="s">
        <v>3105</v>
      </c>
      <c r="C4129" t="s">
        <v>898</v>
      </c>
      <c r="E4129" t="s">
        <v>10664</v>
      </c>
      <c r="F4129" t="s">
        <v>11297</v>
      </c>
      <c r="G4129" t="s">
        <v>1022</v>
      </c>
      <c r="H4129" s="17">
        <v>43434</v>
      </c>
      <c r="I4129" s="15">
        <v>2019</v>
      </c>
      <c r="J4129" t="s">
        <v>10634</v>
      </c>
      <c r="K4129" s="5">
        <v>50000</v>
      </c>
      <c r="L4129" t="s">
        <v>967</v>
      </c>
      <c r="M4129" t="s">
        <v>1141</v>
      </c>
      <c r="N4129" t="s">
        <v>10635</v>
      </c>
      <c r="O4129" t="s">
        <v>825</v>
      </c>
      <c r="P4129" t="s">
        <v>15206</v>
      </c>
      <c r="Q4129" t="s">
        <v>15206</v>
      </c>
      <c r="R4129" t="s">
        <v>740</v>
      </c>
      <c r="S4129" t="s">
        <v>795</v>
      </c>
      <c r="T4129" t="s">
        <v>17374</v>
      </c>
      <c r="U4129" t="s">
        <v>965</v>
      </c>
      <c r="V4129" t="s">
        <v>10638</v>
      </c>
      <c r="W4129" t="s">
        <v>970</v>
      </c>
      <c r="X4129" t="s">
        <v>17376</v>
      </c>
    </row>
    <row r="4130" spans="2:24" ht="11" outlineLevel="1" x14ac:dyDescent="0.15">
      <c r="B4130" t="s">
        <v>3105</v>
      </c>
      <c r="C4130" t="s">
        <v>898</v>
      </c>
      <c r="E4130" t="s">
        <v>10643</v>
      </c>
      <c r="F4130" t="s">
        <v>11297</v>
      </c>
      <c r="G4130" t="s">
        <v>1022</v>
      </c>
      <c r="H4130" s="17">
        <v>43475</v>
      </c>
      <c r="I4130" s="15">
        <v>2019</v>
      </c>
      <c r="J4130" t="s">
        <v>10634</v>
      </c>
      <c r="K4130" s="5">
        <v>28920</v>
      </c>
      <c r="L4130" t="s">
        <v>967</v>
      </c>
      <c r="M4130" t="s">
        <v>1141</v>
      </c>
      <c r="N4130" t="s">
        <v>10635</v>
      </c>
      <c r="O4130" t="s">
        <v>825</v>
      </c>
      <c r="P4130" t="s">
        <v>15206</v>
      </c>
      <c r="Q4130" t="s">
        <v>15206</v>
      </c>
      <c r="R4130" t="s">
        <v>740</v>
      </c>
      <c r="S4130" t="s">
        <v>795</v>
      </c>
      <c r="T4130" t="s">
        <v>17377</v>
      </c>
      <c r="U4130" t="s">
        <v>965</v>
      </c>
      <c r="V4130" t="s">
        <v>10638</v>
      </c>
      <c r="W4130" t="s">
        <v>970</v>
      </c>
      <c r="X4130" t="s">
        <v>17378</v>
      </c>
    </row>
    <row r="4131" spans="2:24" ht="11" outlineLevel="1" x14ac:dyDescent="0.15">
      <c r="B4131" t="s">
        <v>3107</v>
      </c>
      <c r="C4131" t="s">
        <v>1546</v>
      </c>
      <c r="D4131" t="s">
        <v>327</v>
      </c>
      <c r="E4131" t="s">
        <v>10956</v>
      </c>
      <c r="F4131" t="s">
        <v>15404</v>
      </c>
      <c r="G4131" t="s">
        <v>2130</v>
      </c>
      <c r="H4131" s="17">
        <v>42048</v>
      </c>
      <c r="I4131" s="15">
        <v>2015</v>
      </c>
      <c r="J4131" t="s">
        <v>10634</v>
      </c>
      <c r="K4131" s="5">
        <v>-193630</v>
      </c>
      <c r="L4131" t="s">
        <v>967</v>
      </c>
      <c r="M4131" t="s">
        <v>985</v>
      </c>
      <c r="N4131" t="s">
        <v>10635</v>
      </c>
      <c r="O4131" t="s">
        <v>796</v>
      </c>
      <c r="P4131" t="s">
        <v>10636</v>
      </c>
      <c r="Q4131" t="s">
        <v>10636</v>
      </c>
      <c r="R4131" t="s">
        <v>740</v>
      </c>
      <c r="S4131" t="s">
        <v>795</v>
      </c>
      <c r="T4131" t="s">
        <v>16852</v>
      </c>
      <c r="U4131" t="s">
        <v>965</v>
      </c>
      <c r="V4131" t="s">
        <v>10638</v>
      </c>
      <c r="W4131" t="s">
        <v>970</v>
      </c>
      <c r="X4131" t="s">
        <v>17379</v>
      </c>
    </row>
    <row r="4132" spans="2:24" ht="11" outlineLevel="1" x14ac:dyDescent="0.15">
      <c r="B4132" t="s">
        <v>3109</v>
      </c>
      <c r="C4132" t="s">
        <v>3110</v>
      </c>
      <c r="D4132" t="s">
        <v>211</v>
      </c>
      <c r="E4132" t="s">
        <v>10649</v>
      </c>
      <c r="F4132" t="s">
        <v>12651</v>
      </c>
      <c r="G4132" t="s">
        <v>1294</v>
      </c>
      <c r="H4132" s="17">
        <v>43313</v>
      </c>
      <c r="I4132" s="15">
        <v>2018</v>
      </c>
      <c r="J4132" t="s">
        <v>10634</v>
      </c>
      <c r="K4132" s="5">
        <v>468408</v>
      </c>
      <c r="L4132" t="s">
        <v>967</v>
      </c>
      <c r="M4132" t="s">
        <v>985</v>
      </c>
      <c r="N4132" t="s">
        <v>10635</v>
      </c>
      <c r="O4132" t="s">
        <v>818</v>
      </c>
      <c r="P4132" t="s">
        <v>10671</v>
      </c>
      <c r="Q4132" t="s">
        <v>13490</v>
      </c>
      <c r="R4132" t="s">
        <v>739</v>
      </c>
      <c r="S4132" t="s">
        <v>795</v>
      </c>
      <c r="T4132" t="s">
        <v>17380</v>
      </c>
      <c r="U4132" t="s">
        <v>965</v>
      </c>
      <c r="V4132" t="s">
        <v>10638</v>
      </c>
      <c r="W4132" t="s">
        <v>970</v>
      </c>
      <c r="X4132" t="s">
        <v>17381</v>
      </c>
    </row>
    <row r="4133" spans="2:24" ht="11" outlineLevel="1" x14ac:dyDescent="0.15">
      <c r="B4133" t="s">
        <v>3109</v>
      </c>
      <c r="C4133" t="s">
        <v>3110</v>
      </c>
      <c r="D4133" t="s">
        <v>211</v>
      </c>
      <c r="E4133" t="s">
        <v>10664</v>
      </c>
      <c r="F4133" t="s">
        <v>12651</v>
      </c>
      <c r="G4133" t="s">
        <v>1294</v>
      </c>
      <c r="H4133" s="17">
        <v>43438</v>
      </c>
      <c r="I4133" s="15">
        <v>2019</v>
      </c>
      <c r="J4133" t="s">
        <v>10634</v>
      </c>
      <c r="K4133" s="5">
        <v>-81237.570000000007</v>
      </c>
      <c r="L4133" t="s">
        <v>967</v>
      </c>
      <c r="M4133" t="s">
        <v>985</v>
      </c>
      <c r="N4133" t="s">
        <v>10635</v>
      </c>
      <c r="O4133" t="s">
        <v>818</v>
      </c>
      <c r="P4133" t="s">
        <v>10671</v>
      </c>
      <c r="Q4133" t="s">
        <v>13490</v>
      </c>
      <c r="R4133" t="s">
        <v>739</v>
      </c>
      <c r="S4133" t="s">
        <v>795</v>
      </c>
      <c r="T4133" t="s">
        <v>17380</v>
      </c>
      <c r="U4133" t="s">
        <v>965</v>
      </c>
      <c r="V4133" t="s">
        <v>10638</v>
      </c>
      <c r="W4133" t="s">
        <v>970</v>
      </c>
      <c r="X4133" t="s">
        <v>17382</v>
      </c>
    </row>
    <row r="4134" spans="2:24" ht="11" outlineLevel="1" x14ac:dyDescent="0.15">
      <c r="B4134" t="s">
        <v>3109</v>
      </c>
      <c r="C4134" t="s">
        <v>3110</v>
      </c>
      <c r="D4134" t="s">
        <v>211</v>
      </c>
      <c r="E4134" t="s">
        <v>10652</v>
      </c>
      <c r="F4134" t="s">
        <v>12651</v>
      </c>
      <c r="G4134" t="s">
        <v>1294</v>
      </c>
      <c r="H4134" s="17">
        <v>43410</v>
      </c>
      <c r="I4134" s="15">
        <v>2019</v>
      </c>
      <c r="J4134" t="s">
        <v>10634</v>
      </c>
      <c r="K4134" s="5">
        <v>0</v>
      </c>
      <c r="L4134" t="s">
        <v>967</v>
      </c>
      <c r="M4134" t="s">
        <v>985</v>
      </c>
      <c r="N4134" t="s">
        <v>10635</v>
      </c>
      <c r="O4134" t="s">
        <v>818</v>
      </c>
      <c r="P4134" t="s">
        <v>10671</v>
      </c>
      <c r="Q4134" t="s">
        <v>13490</v>
      </c>
      <c r="R4134" t="s">
        <v>739</v>
      </c>
      <c r="S4134" t="s">
        <v>795</v>
      </c>
      <c r="T4134" t="s">
        <v>17380</v>
      </c>
      <c r="U4134" t="s">
        <v>965</v>
      </c>
      <c r="V4134" t="s">
        <v>10638</v>
      </c>
      <c r="W4134" t="s">
        <v>970</v>
      </c>
      <c r="X4134" t="s">
        <v>17383</v>
      </c>
    </row>
    <row r="4135" spans="2:24" ht="11" outlineLevel="1" x14ac:dyDescent="0.15">
      <c r="B4135" t="s">
        <v>3112</v>
      </c>
      <c r="C4135" t="s">
        <v>3113</v>
      </c>
      <c r="D4135" t="s">
        <v>334</v>
      </c>
      <c r="E4135" t="s">
        <v>10649</v>
      </c>
      <c r="F4135" t="s">
        <v>16871</v>
      </c>
      <c r="G4135" t="s">
        <v>2830</v>
      </c>
      <c r="H4135" s="17">
        <v>44084</v>
      </c>
      <c r="I4135" s="15">
        <v>2020</v>
      </c>
      <c r="J4135" t="s">
        <v>10634</v>
      </c>
      <c r="K4135" s="5">
        <v>385874.63</v>
      </c>
      <c r="L4135" t="s">
        <v>967</v>
      </c>
      <c r="M4135" t="s">
        <v>985</v>
      </c>
      <c r="N4135" t="s">
        <v>10635</v>
      </c>
      <c r="O4135" t="s">
        <v>804</v>
      </c>
      <c r="P4135" t="s">
        <v>13376</v>
      </c>
      <c r="R4135" t="s">
        <v>740</v>
      </c>
      <c r="S4135" t="s">
        <v>795</v>
      </c>
      <c r="T4135" t="s">
        <v>17384</v>
      </c>
      <c r="U4135" t="s">
        <v>965</v>
      </c>
      <c r="V4135" t="s">
        <v>10638</v>
      </c>
      <c r="W4135" t="s">
        <v>970</v>
      </c>
      <c r="X4135" t="s">
        <v>17385</v>
      </c>
    </row>
    <row r="4136" spans="2:24" ht="11" outlineLevel="1" x14ac:dyDescent="0.15">
      <c r="B4136" t="s">
        <v>3115</v>
      </c>
      <c r="C4136" t="s">
        <v>886</v>
      </c>
      <c r="E4136" t="s">
        <v>10643</v>
      </c>
      <c r="F4136" t="s">
        <v>15082</v>
      </c>
      <c r="G4136" t="s">
        <v>2019</v>
      </c>
      <c r="H4136" s="17">
        <v>44405</v>
      </c>
      <c r="I4136" s="15">
        <v>2021</v>
      </c>
      <c r="J4136" t="s">
        <v>10634</v>
      </c>
      <c r="K4136" s="5">
        <v>7433.52</v>
      </c>
      <c r="L4136" t="s">
        <v>967</v>
      </c>
      <c r="M4136" t="s">
        <v>1141</v>
      </c>
      <c r="N4136" t="s">
        <v>10635</v>
      </c>
      <c r="O4136" t="s">
        <v>825</v>
      </c>
      <c r="P4136" t="s">
        <v>15083</v>
      </c>
      <c r="R4136" t="s">
        <v>740</v>
      </c>
      <c r="S4136" t="s">
        <v>795</v>
      </c>
      <c r="T4136" t="s">
        <v>17386</v>
      </c>
      <c r="U4136" t="s">
        <v>965</v>
      </c>
      <c r="V4136" t="s">
        <v>10638</v>
      </c>
      <c r="W4136" t="s">
        <v>970</v>
      </c>
      <c r="X4136" t="s">
        <v>17387</v>
      </c>
    </row>
    <row r="4137" spans="2:24" ht="11" outlineLevel="1" x14ac:dyDescent="0.15">
      <c r="B4137" t="s">
        <v>3115</v>
      </c>
      <c r="C4137" t="s">
        <v>886</v>
      </c>
      <c r="E4137" t="s">
        <v>10649</v>
      </c>
      <c r="F4137" t="s">
        <v>15082</v>
      </c>
      <c r="G4137" t="s">
        <v>2019</v>
      </c>
      <c r="H4137" s="17">
        <v>44295</v>
      </c>
      <c r="I4137" s="15">
        <v>2021</v>
      </c>
      <c r="J4137" t="s">
        <v>10634</v>
      </c>
      <c r="K4137" s="5">
        <v>200500</v>
      </c>
      <c r="L4137" t="s">
        <v>967</v>
      </c>
      <c r="M4137" t="s">
        <v>1141</v>
      </c>
      <c r="N4137" t="s">
        <v>10635</v>
      </c>
      <c r="O4137" t="s">
        <v>825</v>
      </c>
      <c r="P4137" t="s">
        <v>15083</v>
      </c>
      <c r="R4137" t="s">
        <v>740</v>
      </c>
      <c r="S4137" t="s">
        <v>795</v>
      </c>
      <c r="T4137" t="s">
        <v>17388</v>
      </c>
      <c r="U4137" t="s">
        <v>965</v>
      </c>
      <c r="V4137" t="s">
        <v>10638</v>
      </c>
      <c r="W4137" t="s">
        <v>970</v>
      </c>
      <c r="X4137" t="s">
        <v>17389</v>
      </c>
    </row>
    <row r="4138" spans="2:24" ht="11" outlineLevel="1" x14ac:dyDescent="0.15">
      <c r="B4138" t="s">
        <v>3115</v>
      </c>
      <c r="C4138" t="s">
        <v>886</v>
      </c>
      <c r="E4138" t="s">
        <v>10664</v>
      </c>
      <c r="F4138" t="s">
        <v>15082</v>
      </c>
      <c r="G4138" t="s">
        <v>2019</v>
      </c>
      <c r="H4138" s="17">
        <v>44399</v>
      </c>
      <c r="I4138" s="15">
        <v>2021</v>
      </c>
      <c r="J4138" t="s">
        <v>10634</v>
      </c>
      <c r="K4138" s="5">
        <v>172339.20000000001</v>
      </c>
      <c r="L4138" t="s">
        <v>967</v>
      </c>
      <c r="M4138" t="s">
        <v>1141</v>
      </c>
      <c r="N4138" t="s">
        <v>10635</v>
      </c>
      <c r="O4138" t="s">
        <v>825</v>
      </c>
      <c r="P4138" t="s">
        <v>15083</v>
      </c>
      <c r="R4138" t="s">
        <v>740</v>
      </c>
      <c r="S4138" t="s">
        <v>795</v>
      </c>
      <c r="T4138" t="s">
        <v>17388</v>
      </c>
      <c r="U4138" t="s">
        <v>965</v>
      </c>
      <c r="V4138" t="s">
        <v>10638</v>
      </c>
      <c r="W4138" t="s">
        <v>970</v>
      </c>
      <c r="X4138" t="s">
        <v>17390</v>
      </c>
    </row>
    <row r="4139" spans="2:24" ht="11" outlineLevel="1" x14ac:dyDescent="0.15">
      <c r="B4139" t="s">
        <v>3115</v>
      </c>
      <c r="C4139" t="s">
        <v>886</v>
      </c>
      <c r="E4139" t="s">
        <v>10652</v>
      </c>
      <c r="F4139" t="s">
        <v>15082</v>
      </c>
      <c r="G4139" t="s">
        <v>2019</v>
      </c>
      <c r="H4139" s="17">
        <v>44371</v>
      </c>
      <c r="I4139" s="15">
        <v>2021</v>
      </c>
      <c r="J4139" t="s">
        <v>10634</v>
      </c>
      <c r="K4139" s="5">
        <v>5070</v>
      </c>
      <c r="L4139" t="s">
        <v>967</v>
      </c>
      <c r="M4139" t="s">
        <v>1141</v>
      </c>
      <c r="N4139" t="s">
        <v>10635</v>
      </c>
      <c r="O4139" t="s">
        <v>825</v>
      </c>
      <c r="P4139" t="s">
        <v>15083</v>
      </c>
      <c r="R4139" t="s">
        <v>740</v>
      </c>
      <c r="S4139" t="s">
        <v>795</v>
      </c>
      <c r="T4139" t="s">
        <v>17391</v>
      </c>
      <c r="U4139" t="s">
        <v>965</v>
      </c>
      <c r="V4139" t="s">
        <v>10638</v>
      </c>
      <c r="W4139" t="s">
        <v>970</v>
      </c>
      <c r="X4139" t="s">
        <v>17392</v>
      </c>
    </row>
    <row r="4140" spans="2:24" ht="11" outlineLevel="1" x14ac:dyDescent="0.15">
      <c r="B4140" t="s">
        <v>3117</v>
      </c>
      <c r="C4140" t="s">
        <v>2080</v>
      </c>
      <c r="D4140" t="s">
        <v>234</v>
      </c>
      <c r="E4140" t="s">
        <v>10649</v>
      </c>
      <c r="F4140" t="s">
        <v>608</v>
      </c>
      <c r="G4140" t="s">
        <v>1184</v>
      </c>
      <c r="H4140" s="17">
        <v>42118</v>
      </c>
      <c r="I4140" s="15">
        <v>2015</v>
      </c>
      <c r="J4140" t="s">
        <v>10634</v>
      </c>
      <c r="K4140" s="5">
        <v>368066</v>
      </c>
      <c r="L4140" t="s">
        <v>967</v>
      </c>
      <c r="M4140" t="s">
        <v>985</v>
      </c>
      <c r="N4140" t="s">
        <v>10635</v>
      </c>
      <c r="O4140" t="s">
        <v>796</v>
      </c>
      <c r="P4140" t="s">
        <v>11969</v>
      </c>
      <c r="Q4140" t="s">
        <v>11969</v>
      </c>
      <c r="R4140" t="s">
        <v>744</v>
      </c>
      <c r="S4140" t="s">
        <v>795</v>
      </c>
      <c r="T4140" t="s">
        <v>17393</v>
      </c>
      <c r="U4140" t="s">
        <v>965</v>
      </c>
      <c r="V4140" t="s">
        <v>10638</v>
      </c>
      <c r="W4140" t="s">
        <v>970</v>
      </c>
      <c r="X4140" t="s">
        <v>17394</v>
      </c>
    </row>
    <row r="4141" spans="2:24" ht="11" outlineLevel="1" x14ac:dyDescent="0.15">
      <c r="B4141" t="s">
        <v>3117</v>
      </c>
      <c r="C4141" t="s">
        <v>2080</v>
      </c>
      <c r="D4141" t="s">
        <v>234</v>
      </c>
      <c r="E4141" t="s">
        <v>10989</v>
      </c>
      <c r="F4141" t="s">
        <v>608</v>
      </c>
      <c r="G4141" t="s">
        <v>1184</v>
      </c>
      <c r="H4141" s="17">
        <v>42208</v>
      </c>
      <c r="I4141" s="15">
        <v>2015</v>
      </c>
      <c r="J4141" t="s">
        <v>10634</v>
      </c>
      <c r="K4141" s="5">
        <v>16662</v>
      </c>
      <c r="L4141" t="s">
        <v>967</v>
      </c>
      <c r="M4141" t="s">
        <v>985</v>
      </c>
      <c r="N4141" t="s">
        <v>10635</v>
      </c>
      <c r="O4141" t="s">
        <v>796</v>
      </c>
      <c r="P4141" t="s">
        <v>11969</v>
      </c>
      <c r="Q4141" t="s">
        <v>11969</v>
      </c>
      <c r="R4141" t="s">
        <v>744</v>
      </c>
      <c r="S4141" t="s">
        <v>795</v>
      </c>
      <c r="T4141" t="s">
        <v>17395</v>
      </c>
      <c r="U4141" t="s">
        <v>965</v>
      </c>
      <c r="V4141" t="s">
        <v>10638</v>
      </c>
      <c r="W4141" t="s">
        <v>970</v>
      </c>
      <c r="X4141" t="s">
        <v>17396</v>
      </c>
    </row>
    <row r="4142" spans="2:24" ht="11" outlineLevel="1" x14ac:dyDescent="0.15">
      <c r="B4142" t="s">
        <v>3119</v>
      </c>
      <c r="C4142" t="s">
        <v>862</v>
      </c>
      <c r="E4142" t="s">
        <v>10643</v>
      </c>
      <c r="F4142" t="s">
        <v>674</v>
      </c>
      <c r="G4142" t="s">
        <v>1531</v>
      </c>
      <c r="H4142" s="17">
        <v>43053</v>
      </c>
      <c r="I4142" s="15">
        <v>2018</v>
      </c>
      <c r="J4142" t="s">
        <v>10634</v>
      </c>
      <c r="K4142" s="5">
        <v>102076.86</v>
      </c>
      <c r="L4142" t="s">
        <v>967</v>
      </c>
      <c r="M4142" t="s">
        <v>1141</v>
      </c>
      <c r="N4142" t="s">
        <v>10635</v>
      </c>
      <c r="O4142" t="s">
        <v>825</v>
      </c>
      <c r="P4142" t="s">
        <v>11052</v>
      </c>
      <c r="Q4142" t="s">
        <v>13317</v>
      </c>
      <c r="R4142" t="s">
        <v>750</v>
      </c>
      <c r="S4142" t="s">
        <v>795</v>
      </c>
      <c r="T4142" t="s">
        <v>17397</v>
      </c>
      <c r="U4142" t="s">
        <v>965</v>
      </c>
      <c r="V4142" t="s">
        <v>10638</v>
      </c>
      <c r="W4142" t="s">
        <v>970</v>
      </c>
      <c r="X4142" t="s">
        <v>17398</v>
      </c>
    </row>
    <row r="4143" spans="2:24" ht="11" outlineLevel="1" x14ac:dyDescent="0.15">
      <c r="B4143" t="s">
        <v>3119</v>
      </c>
      <c r="C4143" t="s">
        <v>862</v>
      </c>
      <c r="E4143" t="s">
        <v>10640</v>
      </c>
      <c r="F4143" t="s">
        <v>674</v>
      </c>
      <c r="G4143" t="s">
        <v>1531</v>
      </c>
      <c r="H4143" s="17">
        <v>45195</v>
      </c>
      <c r="I4143" s="15">
        <v>2023</v>
      </c>
      <c r="J4143" t="s">
        <v>10634</v>
      </c>
      <c r="K4143" s="5">
        <v>-52832.49</v>
      </c>
      <c r="L4143" t="s">
        <v>967</v>
      </c>
      <c r="M4143" t="s">
        <v>1141</v>
      </c>
      <c r="N4143" t="s">
        <v>10635</v>
      </c>
      <c r="O4143" t="s">
        <v>825</v>
      </c>
      <c r="P4143" t="s">
        <v>11052</v>
      </c>
      <c r="Q4143" t="s">
        <v>13317</v>
      </c>
      <c r="R4143" t="s">
        <v>750</v>
      </c>
      <c r="S4143" t="s">
        <v>795</v>
      </c>
      <c r="T4143" t="s">
        <v>17399</v>
      </c>
      <c r="U4143" t="s">
        <v>965</v>
      </c>
      <c r="V4143" t="s">
        <v>10638</v>
      </c>
      <c r="W4143" t="s">
        <v>970</v>
      </c>
      <c r="X4143" t="s">
        <v>17400</v>
      </c>
    </row>
    <row r="4144" spans="2:24" ht="11" outlineLevel="1" x14ac:dyDescent="0.15">
      <c r="B4144" t="s">
        <v>3119</v>
      </c>
      <c r="C4144" t="s">
        <v>862</v>
      </c>
      <c r="E4144" t="s">
        <v>10661</v>
      </c>
      <c r="F4144" t="s">
        <v>674</v>
      </c>
      <c r="G4144" t="s">
        <v>1531</v>
      </c>
      <c r="H4144" s="17">
        <v>44083</v>
      </c>
      <c r="I4144" s="15">
        <v>2020</v>
      </c>
      <c r="J4144" t="s">
        <v>10634</v>
      </c>
      <c r="K4144" s="5">
        <v>125514.81</v>
      </c>
      <c r="L4144" t="s">
        <v>967</v>
      </c>
      <c r="M4144" t="s">
        <v>1141</v>
      </c>
      <c r="N4144" t="s">
        <v>10635</v>
      </c>
      <c r="O4144" t="s">
        <v>825</v>
      </c>
      <c r="P4144" t="s">
        <v>11052</v>
      </c>
      <c r="Q4144" t="s">
        <v>13317</v>
      </c>
      <c r="R4144" t="s">
        <v>750</v>
      </c>
      <c r="S4144" t="s">
        <v>795</v>
      </c>
      <c r="T4144" t="s">
        <v>17397</v>
      </c>
      <c r="U4144" t="s">
        <v>965</v>
      </c>
      <c r="V4144" t="s">
        <v>10638</v>
      </c>
      <c r="W4144" t="s">
        <v>970</v>
      </c>
      <c r="X4144" t="s">
        <v>17401</v>
      </c>
    </row>
    <row r="4145" spans="2:24" ht="11" outlineLevel="1" x14ac:dyDescent="0.15">
      <c r="B4145" t="s">
        <v>3119</v>
      </c>
      <c r="C4145" t="s">
        <v>862</v>
      </c>
      <c r="E4145" t="s">
        <v>10664</v>
      </c>
      <c r="F4145" t="s">
        <v>674</v>
      </c>
      <c r="G4145" t="s">
        <v>1531</v>
      </c>
      <c r="H4145" s="17">
        <v>43020</v>
      </c>
      <c r="I4145" s="15">
        <v>2018</v>
      </c>
      <c r="J4145" t="s">
        <v>10634</v>
      </c>
      <c r="K4145" s="5">
        <v>0</v>
      </c>
      <c r="L4145" t="s">
        <v>967</v>
      </c>
      <c r="M4145" t="s">
        <v>1141</v>
      </c>
      <c r="N4145" t="s">
        <v>10635</v>
      </c>
      <c r="O4145" t="s">
        <v>825</v>
      </c>
      <c r="P4145" t="s">
        <v>11052</v>
      </c>
      <c r="Q4145" t="s">
        <v>13317</v>
      </c>
      <c r="R4145" t="s">
        <v>750</v>
      </c>
      <c r="S4145" t="s">
        <v>795</v>
      </c>
      <c r="T4145" t="s">
        <v>17397</v>
      </c>
      <c r="U4145" t="s">
        <v>965</v>
      </c>
      <c r="V4145" t="s">
        <v>10638</v>
      </c>
      <c r="W4145" t="s">
        <v>970</v>
      </c>
      <c r="X4145" t="s">
        <v>17402</v>
      </c>
    </row>
    <row r="4146" spans="2:24" ht="11" outlineLevel="1" x14ac:dyDescent="0.15">
      <c r="B4146" t="s">
        <v>3119</v>
      </c>
      <c r="C4146" t="s">
        <v>862</v>
      </c>
      <c r="E4146" t="s">
        <v>10655</v>
      </c>
      <c r="F4146" t="s">
        <v>674</v>
      </c>
      <c r="G4146" t="s">
        <v>1531</v>
      </c>
      <c r="H4146" s="17">
        <v>44217</v>
      </c>
      <c r="I4146" s="15">
        <v>2021</v>
      </c>
      <c r="J4146" t="s">
        <v>10634</v>
      </c>
      <c r="K4146" s="5">
        <v>-169926.65</v>
      </c>
      <c r="L4146" t="s">
        <v>967</v>
      </c>
      <c r="M4146" t="s">
        <v>1141</v>
      </c>
      <c r="N4146" t="s">
        <v>10635</v>
      </c>
      <c r="O4146" t="s">
        <v>825</v>
      </c>
      <c r="P4146" t="s">
        <v>11052</v>
      </c>
      <c r="Q4146" t="s">
        <v>13317</v>
      </c>
      <c r="R4146" t="s">
        <v>750</v>
      </c>
      <c r="S4146" t="s">
        <v>795</v>
      </c>
      <c r="T4146" t="s">
        <v>17403</v>
      </c>
      <c r="U4146" t="s">
        <v>965</v>
      </c>
      <c r="V4146" t="s">
        <v>10638</v>
      </c>
      <c r="W4146" t="s">
        <v>970</v>
      </c>
      <c r="X4146" t="s">
        <v>17404</v>
      </c>
    </row>
    <row r="4147" spans="2:24" ht="11" outlineLevel="1" x14ac:dyDescent="0.15">
      <c r="B4147" t="s">
        <v>3119</v>
      </c>
      <c r="C4147" t="s">
        <v>862</v>
      </c>
      <c r="E4147" t="s">
        <v>10649</v>
      </c>
      <c r="F4147" t="s">
        <v>674</v>
      </c>
      <c r="G4147" t="s">
        <v>1531</v>
      </c>
      <c r="H4147" s="17">
        <v>42640</v>
      </c>
      <c r="I4147" s="15">
        <v>2016</v>
      </c>
      <c r="J4147" t="s">
        <v>10634</v>
      </c>
      <c r="K4147" s="5">
        <v>79686.320000000007</v>
      </c>
      <c r="L4147" t="s">
        <v>967</v>
      </c>
      <c r="M4147" t="s">
        <v>1141</v>
      </c>
      <c r="N4147" t="s">
        <v>10635</v>
      </c>
      <c r="O4147" t="s">
        <v>825</v>
      </c>
      <c r="P4147" t="s">
        <v>11052</v>
      </c>
      <c r="Q4147" t="s">
        <v>13317</v>
      </c>
      <c r="R4147" t="s">
        <v>750</v>
      </c>
      <c r="S4147" t="s">
        <v>795</v>
      </c>
      <c r="T4147" t="s">
        <v>17397</v>
      </c>
      <c r="U4147" t="s">
        <v>965</v>
      </c>
      <c r="V4147" t="s">
        <v>10638</v>
      </c>
      <c r="W4147" t="s">
        <v>970</v>
      </c>
      <c r="X4147" t="s">
        <v>17405</v>
      </c>
    </row>
    <row r="4148" spans="2:24" ht="11" outlineLevel="1" x14ac:dyDescent="0.15">
      <c r="B4148" t="s">
        <v>3119</v>
      </c>
      <c r="C4148" t="s">
        <v>862</v>
      </c>
      <c r="E4148" t="s">
        <v>10667</v>
      </c>
      <c r="F4148" t="s">
        <v>674</v>
      </c>
      <c r="G4148" t="s">
        <v>1531</v>
      </c>
      <c r="H4148" s="17">
        <v>43721</v>
      </c>
      <c r="I4148" s="15">
        <v>2019</v>
      </c>
      <c r="J4148" t="s">
        <v>10634</v>
      </c>
      <c r="K4148" s="5">
        <v>122441.61</v>
      </c>
      <c r="L4148" t="s">
        <v>967</v>
      </c>
      <c r="M4148" t="s">
        <v>1141</v>
      </c>
      <c r="N4148" t="s">
        <v>10635</v>
      </c>
      <c r="O4148" t="s">
        <v>825</v>
      </c>
      <c r="P4148" t="s">
        <v>11052</v>
      </c>
      <c r="Q4148" t="s">
        <v>13317</v>
      </c>
      <c r="R4148" t="s">
        <v>750</v>
      </c>
      <c r="S4148" t="s">
        <v>795</v>
      </c>
      <c r="T4148" t="s">
        <v>17397</v>
      </c>
      <c r="U4148" t="s">
        <v>965</v>
      </c>
      <c r="V4148" t="s">
        <v>10638</v>
      </c>
      <c r="W4148" t="s">
        <v>970</v>
      </c>
      <c r="X4148" t="s">
        <v>17406</v>
      </c>
    </row>
    <row r="4149" spans="2:24" ht="11" outlineLevel="1" x14ac:dyDescent="0.15">
      <c r="B4149" t="s">
        <v>3119</v>
      </c>
      <c r="C4149" t="s">
        <v>862</v>
      </c>
      <c r="E4149" t="s">
        <v>10658</v>
      </c>
      <c r="F4149" t="s">
        <v>674</v>
      </c>
      <c r="G4149" t="s">
        <v>1531</v>
      </c>
      <c r="H4149" s="17">
        <v>44040</v>
      </c>
      <c r="I4149" s="15">
        <v>2020</v>
      </c>
      <c r="J4149" t="s">
        <v>10634</v>
      </c>
      <c r="K4149" s="5">
        <v>0</v>
      </c>
      <c r="L4149" t="s">
        <v>967</v>
      </c>
      <c r="M4149" t="s">
        <v>1141</v>
      </c>
      <c r="N4149" t="s">
        <v>10635</v>
      </c>
      <c r="O4149" t="s">
        <v>825</v>
      </c>
      <c r="P4149" t="s">
        <v>11052</v>
      </c>
      <c r="Q4149" t="s">
        <v>13317</v>
      </c>
      <c r="R4149" t="s">
        <v>750</v>
      </c>
      <c r="S4149" t="s">
        <v>795</v>
      </c>
      <c r="T4149" t="s">
        <v>17397</v>
      </c>
      <c r="U4149" t="s">
        <v>965</v>
      </c>
      <c r="V4149" t="s">
        <v>10638</v>
      </c>
      <c r="W4149" t="s">
        <v>970</v>
      </c>
      <c r="X4149" t="s">
        <v>17407</v>
      </c>
    </row>
    <row r="4150" spans="2:24" ht="11" outlineLevel="1" x14ac:dyDescent="0.15">
      <c r="B4150" t="s">
        <v>3119</v>
      </c>
      <c r="C4150" t="s">
        <v>862</v>
      </c>
      <c r="E4150" t="s">
        <v>10632</v>
      </c>
      <c r="F4150" t="s">
        <v>674</v>
      </c>
      <c r="G4150" t="s">
        <v>1531</v>
      </c>
      <c r="H4150" s="17">
        <v>43278</v>
      </c>
      <c r="I4150" s="15">
        <v>2018</v>
      </c>
      <c r="J4150" t="s">
        <v>10634</v>
      </c>
      <c r="K4150" s="5">
        <v>94539.13</v>
      </c>
      <c r="L4150" t="s">
        <v>967</v>
      </c>
      <c r="M4150" t="s">
        <v>1141</v>
      </c>
      <c r="N4150" t="s">
        <v>10635</v>
      </c>
      <c r="O4150" t="s">
        <v>825</v>
      </c>
      <c r="P4150" t="s">
        <v>11052</v>
      </c>
      <c r="Q4150" t="s">
        <v>13317</v>
      </c>
      <c r="R4150" t="s">
        <v>750</v>
      </c>
      <c r="S4150" t="s">
        <v>795</v>
      </c>
      <c r="T4150" t="s">
        <v>17397</v>
      </c>
      <c r="U4150" t="s">
        <v>965</v>
      </c>
      <c r="V4150" t="s">
        <v>10638</v>
      </c>
      <c r="W4150" t="s">
        <v>970</v>
      </c>
      <c r="X4150" t="s">
        <v>17408</v>
      </c>
    </row>
    <row r="4151" spans="2:24" ht="11" outlineLevel="1" x14ac:dyDescent="0.15">
      <c r="B4151" t="s">
        <v>3119</v>
      </c>
      <c r="C4151" t="s">
        <v>862</v>
      </c>
      <c r="E4151" t="s">
        <v>10652</v>
      </c>
      <c r="F4151" t="s">
        <v>674</v>
      </c>
      <c r="G4151" t="s">
        <v>1531</v>
      </c>
      <c r="H4151" s="17">
        <v>42781</v>
      </c>
      <c r="I4151" s="15">
        <v>2017</v>
      </c>
      <c r="J4151" t="s">
        <v>10634</v>
      </c>
      <c r="K4151" s="5">
        <v>20000</v>
      </c>
      <c r="L4151" t="s">
        <v>967</v>
      </c>
      <c r="M4151" t="s">
        <v>1141</v>
      </c>
      <c r="N4151" t="s">
        <v>10635</v>
      </c>
      <c r="O4151" t="s">
        <v>825</v>
      </c>
      <c r="P4151" t="s">
        <v>11052</v>
      </c>
      <c r="Q4151" t="s">
        <v>13317</v>
      </c>
      <c r="R4151" t="s">
        <v>750</v>
      </c>
      <c r="S4151" t="s">
        <v>795</v>
      </c>
      <c r="T4151" t="s">
        <v>17397</v>
      </c>
      <c r="U4151" t="s">
        <v>965</v>
      </c>
      <c r="V4151" t="s">
        <v>10638</v>
      </c>
      <c r="W4151" t="s">
        <v>970</v>
      </c>
      <c r="X4151" t="s">
        <v>17409</v>
      </c>
    </row>
    <row r="4152" spans="2:24" ht="11" outlineLevel="1" x14ac:dyDescent="0.15">
      <c r="B4152" t="s">
        <v>3119</v>
      </c>
      <c r="C4152" t="s">
        <v>862</v>
      </c>
      <c r="E4152" t="s">
        <v>10646</v>
      </c>
      <c r="F4152" t="s">
        <v>674</v>
      </c>
      <c r="G4152" t="s">
        <v>1531</v>
      </c>
      <c r="H4152" s="17">
        <v>44421</v>
      </c>
      <c r="I4152" s="15">
        <v>2021</v>
      </c>
      <c r="J4152" t="s">
        <v>10634</v>
      </c>
      <c r="K4152" s="5">
        <v>62759.01</v>
      </c>
      <c r="L4152" t="s">
        <v>967</v>
      </c>
      <c r="M4152" t="s">
        <v>1141</v>
      </c>
      <c r="N4152" t="s">
        <v>10635</v>
      </c>
      <c r="O4152" t="s">
        <v>825</v>
      </c>
      <c r="P4152" t="s">
        <v>11052</v>
      </c>
      <c r="Q4152" t="s">
        <v>13317</v>
      </c>
      <c r="R4152" t="s">
        <v>750</v>
      </c>
      <c r="S4152" t="s">
        <v>795</v>
      </c>
      <c r="T4152" t="s">
        <v>17399</v>
      </c>
      <c r="U4152" t="s">
        <v>965</v>
      </c>
      <c r="V4152" t="s">
        <v>10638</v>
      </c>
      <c r="W4152" t="s">
        <v>970</v>
      </c>
      <c r="X4152" t="s">
        <v>17410</v>
      </c>
    </row>
    <row r="4153" spans="2:24" ht="11" outlineLevel="1" x14ac:dyDescent="0.15">
      <c r="B4153" t="s">
        <v>3121</v>
      </c>
      <c r="C4153" t="s">
        <v>3122</v>
      </c>
      <c r="D4153" t="s">
        <v>211</v>
      </c>
      <c r="E4153" t="s">
        <v>10652</v>
      </c>
      <c r="F4153" t="s">
        <v>12651</v>
      </c>
      <c r="G4153" t="s">
        <v>1294</v>
      </c>
      <c r="H4153" s="17">
        <v>43734</v>
      </c>
      <c r="I4153" s="15">
        <v>2019</v>
      </c>
      <c r="J4153" t="s">
        <v>10634</v>
      </c>
      <c r="K4153" s="5">
        <v>24102.45</v>
      </c>
      <c r="L4153" t="s">
        <v>967</v>
      </c>
      <c r="M4153" t="s">
        <v>985</v>
      </c>
      <c r="N4153" t="s">
        <v>10635</v>
      </c>
      <c r="O4153" t="s">
        <v>818</v>
      </c>
      <c r="P4153" t="s">
        <v>10671</v>
      </c>
      <c r="Q4153" t="s">
        <v>10671</v>
      </c>
      <c r="R4153" t="s">
        <v>739</v>
      </c>
      <c r="S4153" t="s">
        <v>795</v>
      </c>
      <c r="T4153" t="s">
        <v>17411</v>
      </c>
      <c r="U4153" t="s">
        <v>965</v>
      </c>
      <c r="V4153" t="s">
        <v>10638</v>
      </c>
      <c r="W4153" t="s">
        <v>970</v>
      </c>
      <c r="X4153" t="s">
        <v>17412</v>
      </c>
    </row>
    <row r="4154" spans="2:24" ht="11" outlineLevel="1" x14ac:dyDescent="0.15">
      <c r="B4154" t="s">
        <v>3121</v>
      </c>
      <c r="C4154" t="s">
        <v>3122</v>
      </c>
      <c r="D4154" t="s">
        <v>211</v>
      </c>
      <c r="E4154" t="s">
        <v>10649</v>
      </c>
      <c r="F4154" t="s">
        <v>12651</v>
      </c>
      <c r="G4154" t="s">
        <v>1294</v>
      </c>
      <c r="H4154" s="17">
        <v>43717</v>
      </c>
      <c r="I4154" s="15">
        <v>2019</v>
      </c>
      <c r="J4154" t="s">
        <v>10634</v>
      </c>
      <c r="K4154" s="5">
        <v>369095</v>
      </c>
      <c r="L4154" t="s">
        <v>967</v>
      </c>
      <c r="M4154" t="s">
        <v>985</v>
      </c>
      <c r="N4154" t="s">
        <v>10635</v>
      </c>
      <c r="O4154" t="s">
        <v>818</v>
      </c>
      <c r="P4154" t="s">
        <v>10671</v>
      </c>
      <c r="Q4154" t="s">
        <v>10671</v>
      </c>
      <c r="R4154" t="s">
        <v>739</v>
      </c>
      <c r="S4154" t="s">
        <v>795</v>
      </c>
      <c r="T4154" t="s">
        <v>17411</v>
      </c>
      <c r="U4154" t="s">
        <v>965</v>
      </c>
      <c r="V4154" t="s">
        <v>10638</v>
      </c>
      <c r="W4154" t="s">
        <v>970</v>
      </c>
      <c r="X4154" t="s">
        <v>17413</v>
      </c>
    </row>
    <row r="4155" spans="2:24" ht="11" outlineLevel="1" x14ac:dyDescent="0.15">
      <c r="B4155" t="s">
        <v>3121</v>
      </c>
      <c r="C4155" t="s">
        <v>3122</v>
      </c>
      <c r="D4155" t="s">
        <v>211</v>
      </c>
      <c r="E4155" t="s">
        <v>10643</v>
      </c>
      <c r="F4155" t="s">
        <v>12651</v>
      </c>
      <c r="G4155" t="s">
        <v>1294</v>
      </c>
      <c r="H4155" s="17">
        <v>44221</v>
      </c>
      <c r="I4155" s="15">
        <v>2021</v>
      </c>
      <c r="J4155" t="s">
        <v>10634</v>
      </c>
      <c r="K4155" s="5">
        <v>-9519.11</v>
      </c>
      <c r="L4155" t="s">
        <v>967</v>
      </c>
      <c r="M4155" t="s">
        <v>985</v>
      </c>
      <c r="N4155" t="s">
        <v>10635</v>
      </c>
      <c r="O4155" t="s">
        <v>818</v>
      </c>
      <c r="P4155" t="s">
        <v>10671</v>
      </c>
      <c r="Q4155" t="s">
        <v>10671</v>
      </c>
      <c r="R4155" t="s">
        <v>739</v>
      </c>
      <c r="S4155" t="s">
        <v>795</v>
      </c>
      <c r="T4155" t="s">
        <v>17411</v>
      </c>
      <c r="U4155" t="s">
        <v>965</v>
      </c>
      <c r="V4155" t="s">
        <v>10638</v>
      </c>
      <c r="W4155" t="s">
        <v>970</v>
      </c>
      <c r="X4155" t="s">
        <v>17414</v>
      </c>
    </row>
    <row r="4156" spans="2:24" ht="11" outlineLevel="1" x14ac:dyDescent="0.15">
      <c r="B4156" t="s">
        <v>3121</v>
      </c>
      <c r="C4156" t="s">
        <v>3122</v>
      </c>
      <c r="D4156" t="s">
        <v>211</v>
      </c>
      <c r="E4156" t="s">
        <v>10664</v>
      </c>
      <c r="F4156" t="s">
        <v>12651</v>
      </c>
      <c r="G4156" t="s">
        <v>1294</v>
      </c>
      <c r="H4156" s="17">
        <v>43773</v>
      </c>
      <c r="I4156" s="15">
        <v>2020</v>
      </c>
      <c r="J4156" t="s">
        <v>10634</v>
      </c>
      <c r="K4156" s="5">
        <v>0</v>
      </c>
      <c r="L4156" t="s">
        <v>967</v>
      </c>
      <c r="M4156" t="s">
        <v>985</v>
      </c>
      <c r="N4156" t="s">
        <v>10635</v>
      </c>
      <c r="O4156" t="s">
        <v>818</v>
      </c>
      <c r="P4156" t="s">
        <v>10671</v>
      </c>
      <c r="Q4156" t="s">
        <v>10671</v>
      </c>
      <c r="R4156" t="s">
        <v>739</v>
      </c>
      <c r="S4156" t="s">
        <v>795</v>
      </c>
      <c r="T4156" t="s">
        <v>17411</v>
      </c>
      <c r="U4156" t="s">
        <v>965</v>
      </c>
      <c r="V4156" t="s">
        <v>10638</v>
      </c>
      <c r="W4156" t="s">
        <v>970</v>
      </c>
      <c r="X4156" t="s">
        <v>17415</v>
      </c>
    </row>
    <row r="4157" spans="2:24" ht="11" outlineLevel="1" x14ac:dyDescent="0.15">
      <c r="B4157" t="s">
        <v>3124</v>
      </c>
      <c r="C4157" t="s">
        <v>3125</v>
      </c>
      <c r="E4157" t="s">
        <v>10649</v>
      </c>
      <c r="F4157" t="s">
        <v>3126</v>
      </c>
      <c r="G4157" t="s">
        <v>3127</v>
      </c>
      <c r="H4157" s="17">
        <v>43885</v>
      </c>
      <c r="I4157" s="15">
        <v>2020</v>
      </c>
      <c r="J4157" t="s">
        <v>10634</v>
      </c>
      <c r="K4157" s="5">
        <v>383672</v>
      </c>
      <c r="L4157" t="s">
        <v>967</v>
      </c>
      <c r="R4157" t="s">
        <v>740</v>
      </c>
      <c r="S4157" t="s">
        <v>795</v>
      </c>
      <c r="T4157" t="s">
        <v>17416</v>
      </c>
      <c r="U4157" t="s">
        <v>1340</v>
      </c>
      <c r="V4157" t="s">
        <v>12795</v>
      </c>
      <c r="W4157" t="s">
        <v>970</v>
      </c>
      <c r="X4157" t="s">
        <v>17417</v>
      </c>
    </row>
    <row r="4158" spans="2:24" ht="11" outlineLevel="1" x14ac:dyDescent="0.15">
      <c r="B4158" t="s">
        <v>3130</v>
      </c>
      <c r="C4158" t="s">
        <v>1519</v>
      </c>
      <c r="D4158" t="s">
        <v>167</v>
      </c>
      <c r="E4158" t="s">
        <v>10950</v>
      </c>
      <c r="F4158" t="s">
        <v>11297</v>
      </c>
      <c r="G4158" t="s">
        <v>1022</v>
      </c>
      <c r="H4158" s="17">
        <v>43027</v>
      </c>
      <c r="I4158" s="15">
        <v>2018</v>
      </c>
      <c r="J4158" t="s">
        <v>10634</v>
      </c>
      <c r="K4158" s="5">
        <v>-8001.37</v>
      </c>
      <c r="L4158" t="s">
        <v>967</v>
      </c>
      <c r="M4158" t="s">
        <v>985</v>
      </c>
      <c r="N4158" t="s">
        <v>10635</v>
      </c>
      <c r="O4158" t="s">
        <v>818</v>
      </c>
      <c r="P4158" t="s">
        <v>10671</v>
      </c>
      <c r="Q4158" t="s">
        <v>11057</v>
      </c>
      <c r="R4158" t="s">
        <v>739</v>
      </c>
      <c r="S4158" t="s">
        <v>795</v>
      </c>
      <c r="T4158" t="s">
        <v>17418</v>
      </c>
      <c r="U4158" t="s">
        <v>965</v>
      </c>
      <c r="V4158" t="s">
        <v>10638</v>
      </c>
      <c r="W4158" t="s">
        <v>970</v>
      </c>
      <c r="X4158" t="s">
        <v>17419</v>
      </c>
    </row>
    <row r="4159" spans="2:24" ht="11" outlineLevel="1" x14ac:dyDescent="0.15">
      <c r="B4159" t="s">
        <v>3130</v>
      </c>
      <c r="C4159" t="s">
        <v>1519</v>
      </c>
      <c r="D4159" t="s">
        <v>167</v>
      </c>
      <c r="E4159" t="s">
        <v>10649</v>
      </c>
      <c r="F4159" t="s">
        <v>11297</v>
      </c>
      <c r="G4159" t="s">
        <v>1022</v>
      </c>
      <c r="H4159" s="17">
        <v>42972</v>
      </c>
      <c r="I4159" s="15">
        <v>2017</v>
      </c>
      <c r="J4159" t="s">
        <v>10634</v>
      </c>
      <c r="K4159" s="5">
        <v>391381</v>
      </c>
      <c r="L4159" t="s">
        <v>967</v>
      </c>
      <c r="M4159" t="s">
        <v>985</v>
      </c>
      <c r="N4159" t="s">
        <v>10635</v>
      </c>
      <c r="O4159" t="s">
        <v>818</v>
      </c>
      <c r="P4159" t="s">
        <v>10671</v>
      </c>
      <c r="Q4159" t="s">
        <v>11057</v>
      </c>
      <c r="R4159" t="s">
        <v>739</v>
      </c>
      <c r="S4159" t="s">
        <v>795</v>
      </c>
      <c r="T4159" t="s">
        <v>17418</v>
      </c>
      <c r="U4159" t="s">
        <v>965</v>
      </c>
      <c r="V4159" t="s">
        <v>10638</v>
      </c>
      <c r="W4159" t="s">
        <v>970</v>
      </c>
      <c r="X4159" t="s">
        <v>17420</v>
      </c>
    </row>
    <row r="4160" spans="2:24" ht="11" outlineLevel="1" x14ac:dyDescent="0.15">
      <c r="B4160" t="s">
        <v>3130</v>
      </c>
      <c r="C4160" t="s">
        <v>1519</v>
      </c>
      <c r="D4160" t="s">
        <v>167</v>
      </c>
      <c r="E4160" t="s">
        <v>10989</v>
      </c>
      <c r="F4160" t="s">
        <v>11297</v>
      </c>
      <c r="G4160" t="s">
        <v>1022</v>
      </c>
      <c r="H4160" s="17">
        <v>43007</v>
      </c>
      <c r="I4160" s="15">
        <v>2017</v>
      </c>
      <c r="J4160" t="s">
        <v>10634</v>
      </c>
      <c r="K4160" s="5">
        <v>0</v>
      </c>
      <c r="L4160" t="s">
        <v>967</v>
      </c>
      <c r="M4160" t="s">
        <v>985</v>
      </c>
      <c r="N4160" t="s">
        <v>10635</v>
      </c>
      <c r="O4160" t="s">
        <v>818</v>
      </c>
      <c r="P4160" t="s">
        <v>10671</v>
      </c>
      <c r="Q4160" t="s">
        <v>10671</v>
      </c>
      <c r="R4160" t="s">
        <v>739</v>
      </c>
      <c r="S4160" t="s">
        <v>795</v>
      </c>
      <c r="T4160" t="s">
        <v>17421</v>
      </c>
      <c r="U4160" t="s">
        <v>965</v>
      </c>
      <c r="V4160" t="s">
        <v>10638</v>
      </c>
      <c r="W4160" t="s">
        <v>970</v>
      </c>
      <c r="X4160" t="s">
        <v>17422</v>
      </c>
    </row>
    <row r="4161" spans="2:24" ht="11" outlineLevel="1" x14ac:dyDescent="0.15">
      <c r="B4161" t="s">
        <v>3132</v>
      </c>
      <c r="C4161" t="s">
        <v>1481</v>
      </c>
      <c r="D4161" t="s">
        <v>200</v>
      </c>
      <c r="E4161" t="s">
        <v>10649</v>
      </c>
      <c r="F4161" t="s">
        <v>609</v>
      </c>
      <c r="G4161" t="s">
        <v>1547</v>
      </c>
      <c r="H4161" s="17">
        <v>42443</v>
      </c>
      <c r="I4161" s="15">
        <v>2016</v>
      </c>
      <c r="J4161" t="s">
        <v>10634</v>
      </c>
      <c r="K4161" s="5">
        <v>383328.26</v>
      </c>
      <c r="L4161" t="s">
        <v>967</v>
      </c>
      <c r="M4161" t="s">
        <v>985</v>
      </c>
      <c r="N4161" t="s">
        <v>10635</v>
      </c>
      <c r="O4161" t="s">
        <v>796</v>
      </c>
      <c r="P4161" t="s">
        <v>10671</v>
      </c>
      <c r="Q4161" t="s">
        <v>10685</v>
      </c>
      <c r="R4161" t="s">
        <v>737</v>
      </c>
      <c r="S4161" t="s">
        <v>803</v>
      </c>
      <c r="T4161" t="s">
        <v>17423</v>
      </c>
      <c r="U4161" t="s">
        <v>965</v>
      </c>
      <c r="V4161" t="s">
        <v>10638</v>
      </c>
      <c r="W4161" t="s">
        <v>970</v>
      </c>
      <c r="X4161" t="s">
        <v>17424</v>
      </c>
    </row>
    <row r="4162" spans="2:24" ht="11" outlineLevel="1" x14ac:dyDescent="0.15">
      <c r="B4162" t="s">
        <v>3132</v>
      </c>
      <c r="C4162" t="s">
        <v>1481</v>
      </c>
      <c r="D4162" t="s">
        <v>200</v>
      </c>
      <c r="E4162" t="s">
        <v>10989</v>
      </c>
      <c r="F4162" t="s">
        <v>609</v>
      </c>
      <c r="G4162" t="s">
        <v>1547</v>
      </c>
      <c r="H4162" s="17">
        <v>42691</v>
      </c>
      <c r="I4162" s="15">
        <v>2017</v>
      </c>
      <c r="J4162" t="s">
        <v>10634</v>
      </c>
      <c r="K4162" s="5">
        <v>0</v>
      </c>
      <c r="L4162" t="s">
        <v>967</v>
      </c>
      <c r="M4162" t="s">
        <v>985</v>
      </c>
      <c r="N4162" t="s">
        <v>10635</v>
      </c>
      <c r="O4162" t="s">
        <v>796</v>
      </c>
      <c r="P4162" t="s">
        <v>10671</v>
      </c>
      <c r="Q4162" t="s">
        <v>10685</v>
      </c>
      <c r="R4162" t="s">
        <v>737</v>
      </c>
      <c r="S4162" t="s">
        <v>803</v>
      </c>
      <c r="T4162" t="s">
        <v>17425</v>
      </c>
      <c r="U4162" t="s">
        <v>965</v>
      </c>
      <c r="V4162" t="s">
        <v>10638</v>
      </c>
      <c r="W4162" t="s">
        <v>970</v>
      </c>
      <c r="X4162" t="s">
        <v>17426</v>
      </c>
    </row>
    <row r="4163" spans="2:24" ht="11" outlineLevel="1" x14ac:dyDescent="0.15">
      <c r="B4163" t="s">
        <v>3134</v>
      </c>
      <c r="C4163" t="s">
        <v>3135</v>
      </c>
      <c r="E4163" t="s">
        <v>10658</v>
      </c>
      <c r="F4163" t="s">
        <v>682</v>
      </c>
      <c r="G4163" t="s">
        <v>1729</v>
      </c>
      <c r="H4163" s="17">
        <v>42431</v>
      </c>
      <c r="I4163" s="15">
        <v>2016</v>
      </c>
      <c r="J4163" t="s">
        <v>10634</v>
      </c>
      <c r="K4163" s="5">
        <v>114.2</v>
      </c>
      <c r="L4163" t="s">
        <v>967</v>
      </c>
      <c r="M4163" t="s">
        <v>956</v>
      </c>
      <c r="N4163" t="s">
        <v>10635</v>
      </c>
      <c r="O4163" t="s">
        <v>818</v>
      </c>
      <c r="P4163" t="s">
        <v>12376</v>
      </c>
      <c r="Q4163" t="s">
        <v>12376</v>
      </c>
      <c r="R4163" t="s">
        <v>750</v>
      </c>
      <c r="S4163" t="s">
        <v>795</v>
      </c>
      <c r="T4163" t="s">
        <v>17427</v>
      </c>
      <c r="U4163" t="s">
        <v>965</v>
      </c>
      <c r="V4163" t="s">
        <v>10638</v>
      </c>
      <c r="W4163" t="s">
        <v>970</v>
      </c>
      <c r="X4163" t="s">
        <v>17428</v>
      </c>
    </row>
    <row r="4164" spans="2:24" ht="11" outlineLevel="1" x14ac:dyDescent="0.15">
      <c r="B4164" t="s">
        <v>3134</v>
      </c>
      <c r="C4164" t="s">
        <v>3135</v>
      </c>
      <c r="E4164" t="s">
        <v>10667</v>
      </c>
      <c r="F4164" t="s">
        <v>682</v>
      </c>
      <c r="G4164" t="s">
        <v>1729</v>
      </c>
      <c r="H4164" s="17">
        <v>42310</v>
      </c>
      <c r="I4164" s="15">
        <v>2016</v>
      </c>
      <c r="J4164" t="s">
        <v>10634</v>
      </c>
      <c r="K4164" s="5">
        <v>-114.2</v>
      </c>
      <c r="L4164" t="s">
        <v>967</v>
      </c>
      <c r="M4164" t="s">
        <v>956</v>
      </c>
      <c r="N4164" t="s">
        <v>10635</v>
      </c>
      <c r="O4164" t="s">
        <v>818</v>
      </c>
      <c r="P4164" t="s">
        <v>12376</v>
      </c>
      <c r="Q4164" t="s">
        <v>12376</v>
      </c>
      <c r="R4164" t="s">
        <v>750</v>
      </c>
      <c r="S4164" t="s">
        <v>795</v>
      </c>
      <c r="T4164" t="s">
        <v>17429</v>
      </c>
      <c r="U4164" t="s">
        <v>965</v>
      </c>
      <c r="V4164" t="s">
        <v>10638</v>
      </c>
      <c r="W4164" t="s">
        <v>970</v>
      </c>
      <c r="X4164" t="s">
        <v>17430</v>
      </c>
    </row>
    <row r="4165" spans="2:24" ht="11" outlineLevel="1" x14ac:dyDescent="0.15">
      <c r="B4165" t="s">
        <v>3137</v>
      </c>
      <c r="C4165" t="s">
        <v>874</v>
      </c>
      <c r="E4165" t="s">
        <v>10649</v>
      </c>
      <c r="F4165" t="s">
        <v>700</v>
      </c>
      <c r="G4165" t="s">
        <v>2413</v>
      </c>
      <c r="H4165" s="17">
        <v>42471</v>
      </c>
      <c r="I4165" s="15">
        <v>2016</v>
      </c>
      <c r="J4165" t="s">
        <v>10634</v>
      </c>
      <c r="K4165" s="5">
        <v>378427</v>
      </c>
      <c r="L4165" t="s">
        <v>967</v>
      </c>
      <c r="R4165" t="s">
        <v>737</v>
      </c>
      <c r="S4165" t="s">
        <v>803</v>
      </c>
      <c r="T4165" t="s">
        <v>17431</v>
      </c>
      <c r="U4165" t="s">
        <v>1340</v>
      </c>
      <c r="V4165" t="s">
        <v>12795</v>
      </c>
      <c r="W4165" t="s">
        <v>970</v>
      </c>
      <c r="X4165" t="s">
        <v>17432</v>
      </c>
    </row>
    <row r="4166" spans="2:24" ht="11" outlineLevel="1" x14ac:dyDescent="0.15">
      <c r="B4166" t="s">
        <v>3139</v>
      </c>
      <c r="C4166" t="s">
        <v>893</v>
      </c>
      <c r="E4166" t="s">
        <v>10649</v>
      </c>
      <c r="F4166" t="s">
        <v>712</v>
      </c>
      <c r="G4166" t="s">
        <v>2068</v>
      </c>
      <c r="H4166" s="17">
        <v>45419</v>
      </c>
      <c r="I4166" s="15">
        <v>2024</v>
      </c>
      <c r="J4166" t="s">
        <v>10634</v>
      </c>
      <c r="K4166" s="5">
        <v>377350</v>
      </c>
      <c r="L4166" t="s">
        <v>967</v>
      </c>
      <c r="M4166" t="s">
        <v>1141</v>
      </c>
      <c r="N4166" t="s">
        <v>10635</v>
      </c>
      <c r="O4166" t="s">
        <v>826</v>
      </c>
      <c r="P4166" t="s">
        <v>12118</v>
      </c>
      <c r="Q4166" t="s">
        <v>11435</v>
      </c>
      <c r="R4166" t="s">
        <v>740</v>
      </c>
      <c r="S4166" t="s">
        <v>795</v>
      </c>
      <c r="T4166" t="s">
        <v>17433</v>
      </c>
      <c r="U4166" t="s">
        <v>965</v>
      </c>
      <c r="V4166" t="s">
        <v>10638</v>
      </c>
      <c r="W4166" t="s">
        <v>970</v>
      </c>
      <c r="X4166" t="s">
        <v>17434</v>
      </c>
    </row>
    <row r="4167" spans="2:24" ht="11" outlineLevel="1" x14ac:dyDescent="0.15">
      <c r="B4167" t="s">
        <v>3141</v>
      </c>
      <c r="C4167" t="s">
        <v>895</v>
      </c>
      <c r="E4167" t="s">
        <v>10649</v>
      </c>
      <c r="F4167" t="s">
        <v>713</v>
      </c>
      <c r="G4167" t="s">
        <v>3086</v>
      </c>
      <c r="H4167" s="17">
        <v>45777</v>
      </c>
      <c r="I4167" s="15">
        <v>2025</v>
      </c>
      <c r="J4167" t="s">
        <v>10634</v>
      </c>
      <c r="K4167" s="5">
        <v>169740</v>
      </c>
      <c r="L4167" t="s">
        <v>967</v>
      </c>
      <c r="M4167" t="s">
        <v>1141</v>
      </c>
      <c r="N4167" t="s">
        <v>10635</v>
      </c>
      <c r="O4167" t="s">
        <v>825</v>
      </c>
      <c r="P4167" t="s">
        <v>16696</v>
      </c>
      <c r="Q4167" t="s">
        <v>17435</v>
      </c>
      <c r="R4167" t="s">
        <v>740</v>
      </c>
      <c r="S4167" t="s">
        <v>795</v>
      </c>
      <c r="T4167" t="s">
        <v>17436</v>
      </c>
      <c r="U4167" t="s">
        <v>965</v>
      </c>
      <c r="V4167" t="s">
        <v>10638</v>
      </c>
      <c r="W4167" t="s">
        <v>970</v>
      </c>
      <c r="X4167" t="s">
        <v>17437</v>
      </c>
    </row>
    <row r="4168" spans="2:24" ht="11" outlineLevel="1" x14ac:dyDescent="0.15">
      <c r="B4168" t="s">
        <v>3141</v>
      </c>
      <c r="C4168" t="s">
        <v>895</v>
      </c>
      <c r="E4168" t="s">
        <v>10664</v>
      </c>
      <c r="F4168" t="s">
        <v>713</v>
      </c>
      <c r="G4168" t="s">
        <v>3086</v>
      </c>
      <c r="H4168" s="17">
        <v>45919</v>
      </c>
      <c r="I4168" s="15">
        <v>2025</v>
      </c>
      <c r="J4168" t="s">
        <v>10634</v>
      </c>
      <c r="K4168" s="5">
        <v>3213.62</v>
      </c>
      <c r="L4168" t="s">
        <v>967</v>
      </c>
      <c r="M4168" t="s">
        <v>1141</v>
      </c>
      <c r="N4168" t="s">
        <v>10635</v>
      </c>
      <c r="O4168" t="s">
        <v>825</v>
      </c>
      <c r="P4168" t="s">
        <v>16696</v>
      </c>
      <c r="Q4168" t="s">
        <v>17435</v>
      </c>
      <c r="R4168" t="s">
        <v>740</v>
      </c>
      <c r="S4168" t="s">
        <v>795</v>
      </c>
      <c r="T4168" t="s">
        <v>17436</v>
      </c>
      <c r="U4168" t="s">
        <v>965</v>
      </c>
      <c r="V4168" t="s">
        <v>10638</v>
      </c>
      <c r="W4168" t="s">
        <v>970</v>
      </c>
      <c r="X4168" t="s">
        <v>17438</v>
      </c>
    </row>
    <row r="4169" spans="2:24" ht="11" outlineLevel="1" x14ac:dyDescent="0.15">
      <c r="B4169" t="s">
        <v>3141</v>
      </c>
      <c r="C4169" t="s">
        <v>895</v>
      </c>
      <c r="E4169" t="s">
        <v>10652</v>
      </c>
      <c r="F4169" t="s">
        <v>713</v>
      </c>
      <c r="G4169" t="s">
        <v>3086</v>
      </c>
      <c r="H4169" s="17">
        <v>45875</v>
      </c>
      <c r="I4169" s="15">
        <v>2025</v>
      </c>
      <c r="J4169" t="s">
        <v>10634</v>
      </c>
      <c r="K4169" s="5">
        <v>119598.06</v>
      </c>
      <c r="L4169" t="s">
        <v>967</v>
      </c>
      <c r="M4169" t="s">
        <v>1141</v>
      </c>
      <c r="N4169" t="s">
        <v>10635</v>
      </c>
      <c r="O4169" t="s">
        <v>825</v>
      </c>
      <c r="P4169" t="s">
        <v>16696</v>
      </c>
      <c r="Q4169" t="s">
        <v>17435</v>
      </c>
      <c r="R4169" t="s">
        <v>740</v>
      </c>
      <c r="S4169" t="s">
        <v>795</v>
      </c>
      <c r="T4169" t="s">
        <v>17436</v>
      </c>
      <c r="U4169" t="s">
        <v>965</v>
      </c>
      <c r="V4169" t="s">
        <v>10638</v>
      </c>
      <c r="W4169" t="s">
        <v>970</v>
      </c>
      <c r="X4169" t="s">
        <v>17439</v>
      </c>
    </row>
    <row r="4170" spans="2:24" ht="11" outlineLevel="1" x14ac:dyDescent="0.15">
      <c r="B4170" t="s">
        <v>3141</v>
      </c>
      <c r="C4170" t="s">
        <v>895</v>
      </c>
      <c r="E4170" t="s">
        <v>10643</v>
      </c>
      <c r="F4170" t="s">
        <v>713</v>
      </c>
      <c r="G4170" t="s">
        <v>3086</v>
      </c>
      <c r="H4170" s="17">
        <v>45922</v>
      </c>
      <c r="I4170" s="15">
        <v>2025</v>
      </c>
      <c r="J4170" t="s">
        <v>10634</v>
      </c>
      <c r="K4170" s="5">
        <v>84640.08</v>
      </c>
      <c r="L4170" t="s">
        <v>967</v>
      </c>
      <c r="M4170" t="s">
        <v>1141</v>
      </c>
      <c r="N4170" t="s">
        <v>10635</v>
      </c>
      <c r="O4170" t="s">
        <v>825</v>
      </c>
      <c r="P4170" t="s">
        <v>16696</v>
      </c>
      <c r="Q4170" t="s">
        <v>17435</v>
      </c>
      <c r="R4170" t="s">
        <v>740</v>
      </c>
      <c r="S4170" t="s">
        <v>795</v>
      </c>
      <c r="T4170" t="s">
        <v>17436</v>
      </c>
      <c r="U4170" t="s">
        <v>965</v>
      </c>
      <c r="V4170" t="s">
        <v>10638</v>
      </c>
      <c r="W4170" t="s">
        <v>970</v>
      </c>
      <c r="X4170" t="s">
        <v>17440</v>
      </c>
    </row>
    <row r="4171" spans="2:24" ht="11" outlineLevel="1" x14ac:dyDescent="0.15">
      <c r="B4171" t="s">
        <v>3143</v>
      </c>
      <c r="C4171" t="s">
        <v>1649</v>
      </c>
      <c r="D4171" t="s">
        <v>272</v>
      </c>
      <c r="E4171" t="s">
        <v>10889</v>
      </c>
      <c r="F4171" t="s">
        <v>630</v>
      </c>
      <c r="G4171" t="s">
        <v>1841</v>
      </c>
      <c r="H4171" s="17">
        <v>42898</v>
      </c>
      <c r="I4171" s="15">
        <v>2017</v>
      </c>
      <c r="J4171" t="s">
        <v>10634</v>
      </c>
      <c r="K4171" s="5">
        <v>-38846.300000000003</v>
      </c>
      <c r="L4171" t="s">
        <v>967</v>
      </c>
      <c r="M4171" t="s">
        <v>985</v>
      </c>
      <c r="N4171" t="s">
        <v>10635</v>
      </c>
      <c r="O4171" t="s">
        <v>796</v>
      </c>
      <c r="P4171" t="s">
        <v>10671</v>
      </c>
      <c r="Q4171" t="s">
        <v>10671</v>
      </c>
      <c r="R4171" t="s">
        <v>744</v>
      </c>
      <c r="S4171" t="s">
        <v>795</v>
      </c>
      <c r="T4171" t="s">
        <v>17441</v>
      </c>
      <c r="U4171" t="s">
        <v>965</v>
      </c>
      <c r="V4171" t="s">
        <v>10638</v>
      </c>
      <c r="W4171" t="s">
        <v>970</v>
      </c>
      <c r="X4171" t="s">
        <v>17442</v>
      </c>
    </row>
    <row r="4172" spans="2:24" ht="11" outlineLevel="1" x14ac:dyDescent="0.15">
      <c r="B4172" t="s">
        <v>3143</v>
      </c>
      <c r="C4172" t="s">
        <v>1649</v>
      </c>
      <c r="D4172" t="s">
        <v>272</v>
      </c>
      <c r="E4172" t="s">
        <v>10989</v>
      </c>
      <c r="F4172" t="s">
        <v>630</v>
      </c>
      <c r="G4172" t="s">
        <v>1841</v>
      </c>
      <c r="H4172" s="17">
        <v>42657</v>
      </c>
      <c r="I4172" s="15">
        <v>2017</v>
      </c>
      <c r="J4172" t="s">
        <v>10634</v>
      </c>
      <c r="K4172" s="5">
        <v>0</v>
      </c>
      <c r="L4172" t="s">
        <v>967</v>
      </c>
      <c r="M4172" t="s">
        <v>985</v>
      </c>
      <c r="N4172" t="s">
        <v>10635</v>
      </c>
      <c r="O4172" t="s">
        <v>796</v>
      </c>
      <c r="P4172" t="s">
        <v>10671</v>
      </c>
      <c r="Q4172" t="s">
        <v>10671</v>
      </c>
      <c r="R4172" t="s">
        <v>744</v>
      </c>
      <c r="S4172" t="s">
        <v>795</v>
      </c>
      <c r="T4172" t="s">
        <v>17443</v>
      </c>
      <c r="U4172" t="s">
        <v>965</v>
      </c>
      <c r="V4172" t="s">
        <v>10638</v>
      </c>
      <c r="W4172" t="s">
        <v>970</v>
      </c>
      <c r="X4172" t="s">
        <v>17444</v>
      </c>
    </row>
    <row r="4173" spans="2:24" ht="11" outlineLevel="1" x14ac:dyDescent="0.15">
      <c r="B4173" t="s">
        <v>3143</v>
      </c>
      <c r="C4173" t="s">
        <v>1649</v>
      </c>
      <c r="D4173" t="s">
        <v>272</v>
      </c>
      <c r="E4173" t="s">
        <v>10923</v>
      </c>
      <c r="F4173" t="s">
        <v>630</v>
      </c>
      <c r="G4173" t="s">
        <v>1841</v>
      </c>
      <c r="H4173" s="17">
        <v>42851</v>
      </c>
      <c r="I4173" s="15">
        <v>2017</v>
      </c>
      <c r="J4173" t="s">
        <v>10634</v>
      </c>
      <c r="K4173" s="5">
        <v>0</v>
      </c>
      <c r="L4173" t="s">
        <v>967</v>
      </c>
      <c r="M4173" t="s">
        <v>985</v>
      </c>
      <c r="N4173" t="s">
        <v>10635</v>
      </c>
      <c r="O4173" t="s">
        <v>796</v>
      </c>
      <c r="P4173" t="s">
        <v>10671</v>
      </c>
      <c r="Q4173" t="s">
        <v>10671</v>
      </c>
      <c r="R4173" t="s">
        <v>744</v>
      </c>
      <c r="S4173" t="s">
        <v>795</v>
      </c>
      <c r="T4173" t="s">
        <v>17445</v>
      </c>
      <c r="U4173" t="s">
        <v>965</v>
      </c>
      <c r="V4173" t="s">
        <v>10638</v>
      </c>
      <c r="W4173" t="s">
        <v>970</v>
      </c>
      <c r="X4173" t="s">
        <v>17446</v>
      </c>
    </row>
    <row r="4174" spans="2:24" ht="11" outlineLevel="1" x14ac:dyDescent="0.15">
      <c r="B4174" t="s">
        <v>3143</v>
      </c>
      <c r="C4174" t="s">
        <v>1649</v>
      </c>
      <c r="D4174" t="s">
        <v>272</v>
      </c>
      <c r="E4174" t="s">
        <v>10956</v>
      </c>
      <c r="F4174" t="s">
        <v>630</v>
      </c>
      <c r="G4174" t="s">
        <v>1841</v>
      </c>
      <c r="H4174" s="17">
        <v>42788</v>
      </c>
      <c r="I4174" s="15">
        <v>2017</v>
      </c>
      <c r="J4174" t="s">
        <v>10634</v>
      </c>
      <c r="K4174" s="5">
        <v>0</v>
      </c>
      <c r="L4174" t="s">
        <v>967</v>
      </c>
      <c r="M4174" t="s">
        <v>985</v>
      </c>
      <c r="N4174" t="s">
        <v>10635</v>
      </c>
      <c r="O4174" t="s">
        <v>796</v>
      </c>
      <c r="P4174" t="s">
        <v>10671</v>
      </c>
      <c r="Q4174" t="s">
        <v>10671</v>
      </c>
      <c r="R4174" t="s">
        <v>744</v>
      </c>
      <c r="S4174" t="s">
        <v>795</v>
      </c>
      <c r="T4174" t="s">
        <v>17447</v>
      </c>
      <c r="U4174" t="s">
        <v>965</v>
      </c>
      <c r="V4174" t="s">
        <v>10638</v>
      </c>
      <c r="W4174" t="s">
        <v>970</v>
      </c>
      <c r="X4174" t="s">
        <v>17448</v>
      </c>
    </row>
    <row r="4175" spans="2:24" ht="11" outlineLevel="1" x14ac:dyDescent="0.15">
      <c r="B4175" t="s">
        <v>3143</v>
      </c>
      <c r="C4175" t="s">
        <v>1649</v>
      </c>
      <c r="D4175" t="s">
        <v>272</v>
      </c>
      <c r="E4175" t="s">
        <v>10950</v>
      </c>
      <c r="F4175" t="s">
        <v>630</v>
      </c>
      <c r="G4175" t="s">
        <v>1841</v>
      </c>
      <c r="H4175" s="17">
        <v>42760</v>
      </c>
      <c r="I4175" s="15">
        <v>2017</v>
      </c>
      <c r="J4175" t="s">
        <v>10634</v>
      </c>
      <c r="K4175" s="5">
        <v>0</v>
      </c>
      <c r="L4175" t="s">
        <v>967</v>
      </c>
      <c r="M4175" t="s">
        <v>985</v>
      </c>
      <c r="N4175" t="s">
        <v>10635</v>
      </c>
      <c r="O4175" t="s">
        <v>796</v>
      </c>
      <c r="P4175" t="s">
        <v>10671</v>
      </c>
      <c r="Q4175" t="s">
        <v>10671</v>
      </c>
      <c r="R4175" t="s">
        <v>744</v>
      </c>
      <c r="S4175" t="s">
        <v>795</v>
      </c>
      <c r="T4175" t="s">
        <v>17449</v>
      </c>
      <c r="U4175" t="s">
        <v>965</v>
      </c>
      <c r="V4175" t="s">
        <v>10638</v>
      </c>
      <c r="W4175" t="s">
        <v>970</v>
      </c>
      <c r="X4175" t="s">
        <v>17450</v>
      </c>
    </row>
    <row r="4176" spans="2:24" ht="11" outlineLevel="1" x14ac:dyDescent="0.15">
      <c r="B4176" t="s">
        <v>3145</v>
      </c>
      <c r="C4176" t="s">
        <v>3146</v>
      </c>
      <c r="D4176" t="s">
        <v>3147</v>
      </c>
      <c r="E4176" t="s">
        <v>10649</v>
      </c>
      <c r="F4176" t="s">
        <v>3148</v>
      </c>
      <c r="G4176" t="s">
        <v>3149</v>
      </c>
      <c r="H4176" s="17">
        <v>43718</v>
      </c>
      <c r="I4176" s="15">
        <v>2019</v>
      </c>
      <c r="J4176" t="s">
        <v>10634</v>
      </c>
      <c r="K4176" s="5">
        <v>311800</v>
      </c>
      <c r="L4176" t="s">
        <v>967</v>
      </c>
      <c r="M4176" t="s">
        <v>985</v>
      </c>
      <c r="N4176" t="s">
        <v>10635</v>
      </c>
      <c r="O4176" t="s">
        <v>825</v>
      </c>
      <c r="P4176" t="s">
        <v>13376</v>
      </c>
      <c r="Q4176" t="s">
        <v>13376</v>
      </c>
      <c r="R4176" t="s">
        <v>740</v>
      </c>
      <c r="S4176" t="s">
        <v>795</v>
      </c>
      <c r="T4176" t="s">
        <v>17451</v>
      </c>
      <c r="U4176" t="s">
        <v>965</v>
      </c>
      <c r="V4176" t="s">
        <v>10638</v>
      </c>
      <c r="W4176" t="s">
        <v>970</v>
      </c>
      <c r="X4176" t="s">
        <v>17452</v>
      </c>
    </row>
    <row r="4177" spans="2:24" ht="11" outlineLevel="1" x14ac:dyDescent="0.15">
      <c r="B4177" t="s">
        <v>3145</v>
      </c>
      <c r="C4177" t="s">
        <v>3146</v>
      </c>
      <c r="D4177" t="s">
        <v>3147</v>
      </c>
      <c r="E4177" t="s">
        <v>10652</v>
      </c>
      <c r="F4177" t="s">
        <v>3148</v>
      </c>
      <c r="G4177" t="s">
        <v>3149</v>
      </c>
      <c r="H4177" s="17">
        <v>43733</v>
      </c>
      <c r="I4177" s="15">
        <v>2019</v>
      </c>
      <c r="J4177" t="s">
        <v>10634</v>
      </c>
      <c r="K4177" s="5">
        <v>35200</v>
      </c>
      <c r="L4177" t="s">
        <v>967</v>
      </c>
      <c r="M4177" t="s">
        <v>985</v>
      </c>
      <c r="N4177" t="s">
        <v>10635</v>
      </c>
      <c r="O4177" t="s">
        <v>825</v>
      </c>
      <c r="P4177" t="s">
        <v>13376</v>
      </c>
      <c r="Q4177" t="s">
        <v>13376</v>
      </c>
      <c r="R4177" t="s">
        <v>740</v>
      </c>
      <c r="S4177" t="s">
        <v>795</v>
      </c>
      <c r="T4177" t="s">
        <v>17451</v>
      </c>
      <c r="U4177" t="s">
        <v>965</v>
      </c>
      <c r="V4177" t="s">
        <v>10638</v>
      </c>
      <c r="W4177" t="s">
        <v>970</v>
      </c>
      <c r="X4177" t="s">
        <v>17453</v>
      </c>
    </row>
    <row r="4178" spans="2:24" ht="11" outlineLevel="1" x14ac:dyDescent="0.15">
      <c r="B4178" t="s">
        <v>3145</v>
      </c>
      <c r="C4178" t="s">
        <v>3146</v>
      </c>
      <c r="D4178" t="s">
        <v>3147</v>
      </c>
      <c r="E4178" t="s">
        <v>10664</v>
      </c>
      <c r="F4178" t="s">
        <v>3148</v>
      </c>
      <c r="G4178" t="s">
        <v>3149</v>
      </c>
      <c r="H4178" s="17">
        <v>43760</v>
      </c>
      <c r="I4178" s="15">
        <v>2020</v>
      </c>
      <c r="J4178" t="s">
        <v>10634</v>
      </c>
      <c r="K4178" s="5">
        <v>26850</v>
      </c>
      <c r="L4178" t="s">
        <v>967</v>
      </c>
      <c r="M4178" t="s">
        <v>985</v>
      </c>
      <c r="N4178" t="s">
        <v>10635</v>
      </c>
      <c r="O4178" t="s">
        <v>825</v>
      </c>
      <c r="P4178" t="s">
        <v>13376</v>
      </c>
      <c r="Q4178" t="s">
        <v>13376</v>
      </c>
      <c r="R4178" t="s">
        <v>740</v>
      </c>
      <c r="S4178" t="s">
        <v>795</v>
      </c>
      <c r="T4178" t="s">
        <v>17451</v>
      </c>
      <c r="U4178" t="s">
        <v>965</v>
      </c>
      <c r="V4178" t="s">
        <v>10638</v>
      </c>
      <c r="W4178" t="s">
        <v>970</v>
      </c>
      <c r="X4178" t="s">
        <v>17454</v>
      </c>
    </row>
    <row r="4179" spans="2:24" ht="11" outlineLevel="1" x14ac:dyDescent="0.15">
      <c r="B4179" t="s">
        <v>3151</v>
      </c>
      <c r="C4179" t="s">
        <v>3152</v>
      </c>
      <c r="E4179" t="s">
        <v>10667</v>
      </c>
      <c r="F4179" t="s">
        <v>15404</v>
      </c>
      <c r="G4179" t="s">
        <v>2130</v>
      </c>
      <c r="H4179" s="17">
        <v>42151</v>
      </c>
      <c r="I4179" s="15">
        <v>2015</v>
      </c>
      <c r="J4179" t="s">
        <v>10634</v>
      </c>
      <c r="K4179" s="5">
        <v>18228.05</v>
      </c>
      <c r="L4179" t="s">
        <v>967</v>
      </c>
      <c r="M4179" t="s">
        <v>956</v>
      </c>
      <c r="N4179" t="s">
        <v>10635</v>
      </c>
      <c r="O4179" t="s">
        <v>818</v>
      </c>
      <c r="P4179" t="s">
        <v>10636</v>
      </c>
      <c r="Q4179" t="s">
        <v>10636</v>
      </c>
      <c r="R4179" t="s">
        <v>738</v>
      </c>
      <c r="S4179" t="s">
        <v>795</v>
      </c>
      <c r="T4179" t="s">
        <v>12263</v>
      </c>
      <c r="U4179" t="s">
        <v>965</v>
      </c>
      <c r="V4179" t="s">
        <v>10638</v>
      </c>
      <c r="W4179" t="s">
        <v>970</v>
      </c>
      <c r="X4179" t="s">
        <v>17455</v>
      </c>
    </row>
    <row r="4180" spans="2:24" ht="11" outlineLevel="1" x14ac:dyDescent="0.15">
      <c r="B4180" t="s">
        <v>3151</v>
      </c>
      <c r="C4180" t="s">
        <v>3152</v>
      </c>
      <c r="E4180" t="s">
        <v>10643</v>
      </c>
      <c r="F4180" t="s">
        <v>15404</v>
      </c>
      <c r="G4180" t="s">
        <v>2130</v>
      </c>
      <c r="H4180" s="17">
        <v>42116</v>
      </c>
      <c r="I4180" s="15">
        <v>2015</v>
      </c>
      <c r="J4180" t="s">
        <v>10634</v>
      </c>
      <c r="K4180" s="5">
        <v>12700</v>
      </c>
      <c r="L4180" t="s">
        <v>967</v>
      </c>
      <c r="M4180" t="s">
        <v>956</v>
      </c>
      <c r="N4180" t="s">
        <v>10635</v>
      </c>
      <c r="O4180" t="s">
        <v>818</v>
      </c>
      <c r="P4180" t="s">
        <v>10636</v>
      </c>
      <c r="Q4180" t="s">
        <v>10636</v>
      </c>
      <c r="R4180" t="s">
        <v>738</v>
      </c>
      <c r="S4180" t="s">
        <v>795</v>
      </c>
      <c r="T4180" t="s">
        <v>12263</v>
      </c>
      <c r="U4180" t="s">
        <v>965</v>
      </c>
      <c r="V4180" t="s">
        <v>10638</v>
      </c>
      <c r="W4180" t="s">
        <v>970</v>
      </c>
      <c r="X4180" t="s">
        <v>17456</v>
      </c>
    </row>
    <row r="4181" spans="2:24" ht="11" outlineLevel="1" x14ac:dyDescent="0.15">
      <c r="B4181" t="s">
        <v>3151</v>
      </c>
      <c r="C4181" t="s">
        <v>3152</v>
      </c>
      <c r="E4181" t="s">
        <v>10632</v>
      </c>
      <c r="F4181" t="s">
        <v>15404</v>
      </c>
      <c r="G4181" t="s">
        <v>2130</v>
      </c>
      <c r="H4181" s="17">
        <v>42128</v>
      </c>
      <c r="I4181" s="15">
        <v>2015</v>
      </c>
      <c r="J4181" t="s">
        <v>10634</v>
      </c>
      <c r="K4181" s="5">
        <v>0</v>
      </c>
      <c r="L4181" t="s">
        <v>967</v>
      </c>
      <c r="M4181" t="s">
        <v>956</v>
      </c>
      <c r="N4181" t="s">
        <v>10635</v>
      </c>
      <c r="O4181" t="s">
        <v>818</v>
      </c>
      <c r="P4181" t="s">
        <v>10636</v>
      </c>
      <c r="Q4181" t="s">
        <v>10636</v>
      </c>
      <c r="R4181" t="s">
        <v>738</v>
      </c>
      <c r="S4181" t="s">
        <v>795</v>
      </c>
      <c r="T4181" t="s">
        <v>12263</v>
      </c>
      <c r="U4181" t="s">
        <v>965</v>
      </c>
      <c r="V4181" t="s">
        <v>10638</v>
      </c>
      <c r="W4181" t="s">
        <v>970</v>
      </c>
      <c r="X4181" t="s">
        <v>17457</v>
      </c>
    </row>
    <row r="4182" spans="2:24" ht="11" outlineLevel="1" x14ac:dyDescent="0.15">
      <c r="B4182" t="s">
        <v>3151</v>
      </c>
      <c r="C4182" t="s">
        <v>3152</v>
      </c>
      <c r="E4182" t="s">
        <v>10664</v>
      </c>
      <c r="F4182" t="s">
        <v>15404</v>
      </c>
      <c r="G4182" t="s">
        <v>2130</v>
      </c>
      <c r="H4182" s="17">
        <v>42041</v>
      </c>
      <c r="I4182" s="15">
        <v>2015</v>
      </c>
      <c r="J4182" t="s">
        <v>10634</v>
      </c>
      <c r="K4182" s="5">
        <v>25920</v>
      </c>
      <c r="L4182" t="s">
        <v>967</v>
      </c>
      <c r="M4182" t="s">
        <v>956</v>
      </c>
      <c r="N4182" t="s">
        <v>10635</v>
      </c>
      <c r="O4182" t="s">
        <v>818</v>
      </c>
      <c r="P4182" t="s">
        <v>10636</v>
      </c>
      <c r="Q4182" t="s">
        <v>10636</v>
      </c>
      <c r="R4182" t="s">
        <v>738</v>
      </c>
      <c r="S4182" t="s">
        <v>795</v>
      </c>
      <c r="T4182" t="s">
        <v>12263</v>
      </c>
      <c r="U4182" t="s">
        <v>965</v>
      </c>
      <c r="V4182" t="s">
        <v>10638</v>
      </c>
      <c r="W4182" t="s">
        <v>970</v>
      </c>
      <c r="X4182" t="s">
        <v>17458</v>
      </c>
    </row>
    <row r="4183" spans="2:24" ht="11" outlineLevel="1" x14ac:dyDescent="0.15">
      <c r="B4183" t="s">
        <v>3154</v>
      </c>
      <c r="C4183" t="s">
        <v>897</v>
      </c>
      <c r="E4183" t="s">
        <v>10652</v>
      </c>
      <c r="F4183" t="s">
        <v>698</v>
      </c>
      <c r="G4183" t="s">
        <v>2122</v>
      </c>
      <c r="H4183" s="17">
        <v>45841</v>
      </c>
      <c r="I4183" s="15">
        <v>2025</v>
      </c>
      <c r="J4183" t="s">
        <v>10634</v>
      </c>
      <c r="K4183" s="5">
        <v>181395</v>
      </c>
      <c r="L4183" t="s">
        <v>967</v>
      </c>
      <c r="M4183" t="s">
        <v>956</v>
      </c>
      <c r="N4183" t="s">
        <v>10635</v>
      </c>
      <c r="O4183" t="s">
        <v>825</v>
      </c>
      <c r="P4183" t="s">
        <v>10636</v>
      </c>
      <c r="Q4183" t="s">
        <v>12621</v>
      </c>
      <c r="R4183" t="s">
        <v>740</v>
      </c>
      <c r="S4183" t="s">
        <v>795</v>
      </c>
      <c r="T4183" t="s">
        <v>17459</v>
      </c>
      <c r="U4183" t="s">
        <v>965</v>
      </c>
      <c r="V4183" t="s">
        <v>10638</v>
      </c>
      <c r="W4183" t="s">
        <v>970</v>
      </c>
      <c r="X4183" t="s">
        <v>17460</v>
      </c>
    </row>
    <row r="4184" spans="2:24" ht="11" outlineLevel="1" x14ac:dyDescent="0.15">
      <c r="B4184" t="s">
        <v>3154</v>
      </c>
      <c r="C4184" t="s">
        <v>897</v>
      </c>
      <c r="E4184" t="s">
        <v>10649</v>
      </c>
      <c r="F4184" t="s">
        <v>698</v>
      </c>
      <c r="G4184" t="s">
        <v>2122</v>
      </c>
      <c r="H4184" s="17">
        <v>45833</v>
      </c>
      <c r="I4184" s="15">
        <v>2025</v>
      </c>
      <c r="J4184" t="s">
        <v>10634</v>
      </c>
      <c r="K4184" s="5">
        <v>191112</v>
      </c>
      <c r="L4184" t="s">
        <v>967</v>
      </c>
      <c r="M4184" t="s">
        <v>956</v>
      </c>
      <c r="N4184" t="s">
        <v>10635</v>
      </c>
      <c r="O4184" t="s">
        <v>825</v>
      </c>
      <c r="P4184" t="s">
        <v>10636</v>
      </c>
      <c r="Q4184" t="s">
        <v>10636</v>
      </c>
      <c r="R4184" t="s">
        <v>740</v>
      </c>
      <c r="S4184" t="s">
        <v>795</v>
      </c>
      <c r="T4184" t="s">
        <v>17461</v>
      </c>
      <c r="U4184" t="s">
        <v>965</v>
      </c>
      <c r="V4184" t="s">
        <v>10638</v>
      </c>
      <c r="W4184" t="s">
        <v>970</v>
      </c>
      <c r="X4184" t="s">
        <v>17462</v>
      </c>
    </row>
    <row r="4185" spans="2:24" ht="11" outlineLevel="1" x14ac:dyDescent="0.15">
      <c r="B4185" t="s">
        <v>3156</v>
      </c>
      <c r="C4185" t="s">
        <v>3157</v>
      </c>
      <c r="E4185" t="s">
        <v>10649</v>
      </c>
      <c r="F4185" t="s">
        <v>2613</v>
      </c>
      <c r="G4185" t="s">
        <v>2614</v>
      </c>
      <c r="H4185" s="17">
        <v>45846</v>
      </c>
      <c r="I4185" s="15">
        <v>2025</v>
      </c>
      <c r="J4185" t="s">
        <v>10634</v>
      </c>
      <c r="K4185" s="5">
        <v>306546.99</v>
      </c>
      <c r="L4185" t="s">
        <v>967</v>
      </c>
      <c r="R4185" t="s">
        <v>744</v>
      </c>
      <c r="S4185" t="s">
        <v>795</v>
      </c>
      <c r="T4185" t="s">
        <v>17463</v>
      </c>
      <c r="U4185" t="s">
        <v>1340</v>
      </c>
      <c r="V4185" t="s">
        <v>12795</v>
      </c>
      <c r="W4185" t="s">
        <v>970</v>
      </c>
      <c r="X4185" t="s">
        <v>17464</v>
      </c>
    </row>
    <row r="4186" spans="2:24" ht="11" outlineLevel="1" x14ac:dyDescent="0.15">
      <c r="B4186" t="s">
        <v>3156</v>
      </c>
      <c r="C4186" t="s">
        <v>3157</v>
      </c>
      <c r="E4186" t="s">
        <v>10652</v>
      </c>
      <c r="F4186" t="s">
        <v>2613</v>
      </c>
      <c r="G4186" t="s">
        <v>2614</v>
      </c>
      <c r="H4186" s="17">
        <v>45917</v>
      </c>
      <c r="I4186" s="15">
        <v>2025</v>
      </c>
      <c r="J4186" t="s">
        <v>10634</v>
      </c>
      <c r="K4186" s="5">
        <v>65660.03</v>
      </c>
      <c r="L4186" t="s">
        <v>967</v>
      </c>
      <c r="M4186" t="s">
        <v>15907</v>
      </c>
      <c r="R4186" t="s">
        <v>744</v>
      </c>
      <c r="S4186" t="s">
        <v>795</v>
      </c>
      <c r="T4186" t="s">
        <v>17463</v>
      </c>
      <c r="U4186" t="s">
        <v>1340</v>
      </c>
      <c r="V4186" t="s">
        <v>12795</v>
      </c>
      <c r="W4186" t="s">
        <v>970</v>
      </c>
      <c r="X4186" t="s">
        <v>17465</v>
      </c>
    </row>
    <row r="4187" spans="2:24" ht="11" outlineLevel="1" x14ac:dyDescent="0.15">
      <c r="B4187" t="s">
        <v>3159</v>
      </c>
      <c r="C4187" t="s">
        <v>1649</v>
      </c>
      <c r="D4187" t="s">
        <v>332</v>
      </c>
      <c r="E4187" t="s">
        <v>10649</v>
      </c>
      <c r="F4187" t="s">
        <v>700</v>
      </c>
      <c r="G4187" t="s">
        <v>2413</v>
      </c>
      <c r="H4187" s="17">
        <v>42089</v>
      </c>
      <c r="I4187" s="15">
        <v>2015</v>
      </c>
      <c r="J4187" t="s">
        <v>10634</v>
      </c>
      <c r="K4187" s="5">
        <v>389838.4</v>
      </c>
      <c r="L4187" t="s">
        <v>967</v>
      </c>
      <c r="M4187" t="s">
        <v>985</v>
      </c>
      <c r="N4187" t="s">
        <v>10635</v>
      </c>
      <c r="O4187" t="s">
        <v>796</v>
      </c>
      <c r="P4187" t="s">
        <v>17250</v>
      </c>
      <c r="Q4187" t="s">
        <v>14861</v>
      </c>
      <c r="R4187" t="s">
        <v>737</v>
      </c>
      <c r="S4187" t="s">
        <v>803</v>
      </c>
      <c r="T4187" t="s">
        <v>17466</v>
      </c>
      <c r="U4187" t="s">
        <v>965</v>
      </c>
      <c r="V4187" t="s">
        <v>10638</v>
      </c>
      <c r="W4187" t="s">
        <v>970</v>
      </c>
      <c r="X4187" t="s">
        <v>17467</v>
      </c>
    </row>
    <row r="4188" spans="2:24" ht="11" outlineLevel="1" x14ac:dyDescent="0.15">
      <c r="B4188" t="s">
        <v>3161</v>
      </c>
      <c r="C4188" t="s">
        <v>3162</v>
      </c>
      <c r="D4188" t="s">
        <v>3163</v>
      </c>
      <c r="E4188" t="s">
        <v>10652</v>
      </c>
      <c r="F4188" t="s">
        <v>17468</v>
      </c>
      <c r="G4188" t="s">
        <v>2594</v>
      </c>
      <c r="H4188" s="17">
        <v>43530</v>
      </c>
      <c r="I4188" s="15">
        <v>2019</v>
      </c>
      <c r="J4188" t="s">
        <v>10634</v>
      </c>
      <c r="K4188" s="5">
        <v>0</v>
      </c>
      <c r="L4188" t="s">
        <v>967</v>
      </c>
      <c r="M4188" t="s">
        <v>985</v>
      </c>
      <c r="N4188" t="s">
        <v>10635</v>
      </c>
      <c r="O4188" t="s">
        <v>818</v>
      </c>
      <c r="P4188" t="s">
        <v>10636</v>
      </c>
      <c r="Q4188" t="s">
        <v>10636</v>
      </c>
      <c r="R4188" t="s">
        <v>748</v>
      </c>
      <c r="S4188" t="s">
        <v>795</v>
      </c>
      <c r="T4188" t="s">
        <v>17469</v>
      </c>
      <c r="U4188" t="s">
        <v>965</v>
      </c>
      <c r="V4188" t="s">
        <v>10638</v>
      </c>
      <c r="W4188" t="s">
        <v>970</v>
      </c>
      <c r="X4188" t="s">
        <v>17470</v>
      </c>
    </row>
    <row r="4189" spans="2:24" ht="11" outlineLevel="1" x14ac:dyDescent="0.15">
      <c r="B4189" t="s">
        <v>3161</v>
      </c>
      <c r="C4189" t="s">
        <v>3162</v>
      </c>
      <c r="D4189" t="s">
        <v>3163</v>
      </c>
      <c r="E4189" t="s">
        <v>10664</v>
      </c>
      <c r="F4189" t="s">
        <v>17468</v>
      </c>
      <c r="G4189" t="s">
        <v>2594</v>
      </c>
      <c r="H4189" s="17">
        <v>43539</v>
      </c>
      <c r="I4189" s="15">
        <v>2019</v>
      </c>
      <c r="J4189" t="s">
        <v>10634</v>
      </c>
      <c r="K4189" s="5">
        <v>0</v>
      </c>
      <c r="L4189" t="s">
        <v>967</v>
      </c>
      <c r="M4189" t="s">
        <v>985</v>
      </c>
      <c r="N4189" t="s">
        <v>10635</v>
      </c>
      <c r="O4189" t="s">
        <v>818</v>
      </c>
      <c r="P4189" t="s">
        <v>10636</v>
      </c>
      <c r="Q4189" t="s">
        <v>10636</v>
      </c>
      <c r="R4189" t="s">
        <v>748</v>
      </c>
      <c r="S4189" t="s">
        <v>795</v>
      </c>
      <c r="T4189" t="s">
        <v>17471</v>
      </c>
      <c r="U4189" t="s">
        <v>965</v>
      </c>
      <c r="V4189" t="s">
        <v>10638</v>
      </c>
      <c r="W4189" t="s">
        <v>970</v>
      </c>
      <c r="X4189" t="s">
        <v>17472</v>
      </c>
    </row>
    <row r="4190" spans="2:24" ht="11" outlineLevel="1" x14ac:dyDescent="0.15">
      <c r="B4190" t="s">
        <v>3161</v>
      </c>
      <c r="C4190" t="s">
        <v>3162</v>
      </c>
      <c r="D4190" t="s">
        <v>3163</v>
      </c>
      <c r="E4190" t="s">
        <v>10667</v>
      </c>
      <c r="F4190" t="s">
        <v>17468</v>
      </c>
      <c r="G4190" t="s">
        <v>2594</v>
      </c>
      <c r="H4190" s="17">
        <v>44064</v>
      </c>
      <c r="I4190" s="15">
        <v>2020</v>
      </c>
      <c r="J4190" t="s">
        <v>10634</v>
      </c>
      <c r="K4190" s="5">
        <v>-151290.44</v>
      </c>
      <c r="L4190" t="s">
        <v>967</v>
      </c>
      <c r="M4190" t="s">
        <v>985</v>
      </c>
      <c r="N4190" t="s">
        <v>10635</v>
      </c>
      <c r="O4190" t="s">
        <v>818</v>
      </c>
      <c r="P4190" t="s">
        <v>10636</v>
      </c>
      <c r="Q4190" t="s">
        <v>10636</v>
      </c>
      <c r="R4190" t="s">
        <v>748</v>
      </c>
      <c r="S4190" t="s">
        <v>795</v>
      </c>
      <c r="T4190" t="s">
        <v>17473</v>
      </c>
      <c r="U4190" t="s">
        <v>965</v>
      </c>
      <c r="V4190" t="s">
        <v>10638</v>
      </c>
      <c r="W4190" t="s">
        <v>970</v>
      </c>
      <c r="X4190" t="s">
        <v>17474</v>
      </c>
    </row>
    <row r="4191" spans="2:24" ht="11" outlineLevel="1" x14ac:dyDescent="0.15">
      <c r="B4191" t="s">
        <v>3161</v>
      </c>
      <c r="C4191" t="s">
        <v>3162</v>
      </c>
      <c r="D4191" t="s">
        <v>3163</v>
      </c>
      <c r="E4191" t="s">
        <v>10643</v>
      </c>
      <c r="F4191" t="s">
        <v>17468</v>
      </c>
      <c r="G4191" t="s">
        <v>2594</v>
      </c>
      <c r="H4191" s="17">
        <v>43567</v>
      </c>
      <c r="I4191" s="15">
        <v>2019</v>
      </c>
      <c r="J4191" t="s">
        <v>10634</v>
      </c>
      <c r="K4191" s="5">
        <v>0</v>
      </c>
      <c r="L4191" t="s">
        <v>967</v>
      </c>
      <c r="M4191" t="s">
        <v>985</v>
      </c>
      <c r="N4191" t="s">
        <v>10635</v>
      </c>
      <c r="O4191" t="s">
        <v>818</v>
      </c>
      <c r="P4191" t="s">
        <v>10636</v>
      </c>
      <c r="Q4191" t="s">
        <v>10636</v>
      </c>
      <c r="R4191" t="s">
        <v>748</v>
      </c>
      <c r="S4191" t="s">
        <v>795</v>
      </c>
      <c r="T4191" t="s">
        <v>17471</v>
      </c>
      <c r="U4191" t="s">
        <v>965</v>
      </c>
      <c r="V4191" t="s">
        <v>10638</v>
      </c>
      <c r="W4191" t="s">
        <v>970</v>
      </c>
      <c r="X4191" t="s">
        <v>17475</v>
      </c>
    </row>
    <row r="4192" spans="2:24" ht="11" outlineLevel="1" x14ac:dyDescent="0.15">
      <c r="B4192" t="s">
        <v>3161</v>
      </c>
      <c r="C4192" t="s">
        <v>3162</v>
      </c>
      <c r="D4192" t="s">
        <v>3163</v>
      </c>
      <c r="E4192" t="s">
        <v>10632</v>
      </c>
      <c r="F4192" t="s">
        <v>17468</v>
      </c>
      <c r="G4192" t="s">
        <v>2594</v>
      </c>
      <c r="H4192" s="17">
        <v>43578</v>
      </c>
      <c r="I4192" s="15">
        <v>2019</v>
      </c>
      <c r="J4192" t="s">
        <v>10634</v>
      </c>
      <c r="K4192" s="5">
        <v>40385.86</v>
      </c>
      <c r="L4192" t="s">
        <v>967</v>
      </c>
      <c r="M4192" t="s">
        <v>985</v>
      </c>
      <c r="N4192" t="s">
        <v>10635</v>
      </c>
      <c r="O4192" t="s">
        <v>818</v>
      </c>
      <c r="P4192" t="s">
        <v>10636</v>
      </c>
      <c r="Q4192" t="s">
        <v>10636</v>
      </c>
      <c r="R4192" t="s">
        <v>748</v>
      </c>
      <c r="S4192" t="s">
        <v>795</v>
      </c>
      <c r="T4192" t="s">
        <v>17471</v>
      </c>
      <c r="U4192" t="s">
        <v>965</v>
      </c>
      <c r="V4192" t="s">
        <v>10638</v>
      </c>
      <c r="W4192" t="s">
        <v>970</v>
      </c>
      <c r="X4192" t="s">
        <v>17476</v>
      </c>
    </row>
    <row r="4193" spans="2:24" ht="11" outlineLevel="1" x14ac:dyDescent="0.15">
      <c r="B4193" t="s">
        <v>3161</v>
      </c>
      <c r="C4193" t="s">
        <v>3162</v>
      </c>
      <c r="D4193" t="s">
        <v>3163</v>
      </c>
      <c r="E4193" t="s">
        <v>10649</v>
      </c>
      <c r="F4193" t="s">
        <v>17468</v>
      </c>
      <c r="G4193" t="s">
        <v>2594</v>
      </c>
      <c r="H4193" s="17">
        <v>43462</v>
      </c>
      <c r="I4193" s="15">
        <v>2019</v>
      </c>
      <c r="J4193" t="s">
        <v>10634</v>
      </c>
      <c r="K4193" s="5">
        <v>481481</v>
      </c>
      <c r="L4193" t="s">
        <v>967</v>
      </c>
      <c r="M4193" t="s">
        <v>985</v>
      </c>
      <c r="N4193" t="s">
        <v>10635</v>
      </c>
      <c r="O4193" t="s">
        <v>818</v>
      </c>
      <c r="P4193" t="s">
        <v>10636</v>
      </c>
      <c r="Q4193" t="s">
        <v>14662</v>
      </c>
      <c r="R4193" t="s">
        <v>748</v>
      </c>
      <c r="S4193" t="s">
        <v>795</v>
      </c>
      <c r="T4193" t="s">
        <v>17477</v>
      </c>
      <c r="U4193" t="s">
        <v>965</v>
      </c>
      <c r="V4193" t="s">
        <v>10638</v>
      </c>
      <c r="W4193" t="s">
        <v>970</v>
      </c>
      <c r="X4193" t="s">
        <v>17478</v>
      </c>
    </row>
    <row r="4194" spans="2:24" ht="11" outlineLevel="1" x14ac:dyDescent="0.15">
      <c r="B4194" t="s">
        <v>3165</v>
      </c>
      <c r="C4194" t="s">
        <v>3166</v>
      </c>
      <c r="E4194" t="s">
        <v>10652</v>
      </c>
      <c r="F4194" t="s">
        <v>682</v>
      </c>
      <c r="G4194" t="s">
        <v>1729</v>
      </c>
      <c r="H4194" s="17">
        <v>45443</v>
      </c>
      <c r="I4194" s="15">
        <v>2024</v>
      </c>
      <c r="J4194" t="s">
        <v>10634</v>
      </c>
      <c r="K4194" s="5">
        <v>30126.04</v>
      </c>
      <c r="L4194" t="s">
        <v>967</v>
      </c>
      <c r="M4194" t="s">
        <v>1141</v>
      </c>
      <c r="N4194" t="s">
        <v>10635</v>
      </c>
      <c r="O4194" t="s">
        <v>825</v>
      </c>
      <c r="P4194" t="s">
        <v>14299</v>
      </c>
      <c r="Q4194" t="s">
        <v>11435</v>
      </c>
      <c r="R4194" t="s">
        <v>740</v>
      </c>
      <c r="S4194" t="s">
        <v>795</v>
      </c>
      <c r="T4194" t="s">
        <v>17479</v>
      </c>
      <c r="U4194" t="s">
        <v>965</v>
      </c>
      <c r="V4194" t="s">
        <v>10638</v>
      </c>
      <c r="W4194" t="s">
        <v>970</v>
      </c>
      <c r="X4194" t="s">
        <v>17480</v>
      </c>
    </row>
    <row r="4195" spans="2:24" ht="11" outlineLevel="1" x14ac:dyDescent="0.15">
      <c r="B4195" t="s">
        <v>3165</v>
      </c>
      <c r="C4195" t="s">
        <v>3166</v>
      </c>
      <c r="E4195" t="s">
        <v>10643</v>
      </c>
      <c r="F4195" t="s">
        <v>682</v>
      </c>
      <c r="G4195" t="s">
        <v>1729</v>
      </c>
      <c r="H4195" s="17">
        <v>45491</v>
      </c>
      <c r="I4195" s="15">
        <v>2024</v>
      </c>
      <c r="J4195" t="s">
        <v>10634</v>
      </c>
      <c r="K4195" s="5">
        <v>-28462.5</v>
      </c>
      <c r="L4195" t="s">
        <v>967</v>
      </c>
      <c r="M4195" t="s">
        <v>1141</v>
      </c>
      <c r="N4195" t="s">
        <v>10635</v>
      </c>
      <c r="O4195" t="s">
        <v>825</v>
      </c>
      <c r="P4195" t="s">
        <v>14299</v>
      </c>
      <c r="Q4195" t="s">
        <v>11435</v>
      </c>
      <c r="R4195" t="s">
        <v>740</v>
      </c>
      <c r="S4195" t="s">
        <v>795</v>
      </c>
      <c r="T4195" t="s">
        <v>17481</v>
      </c>
      <c r="U4195" t="s">
        <v>965</v>
      </c>
      <c r="V4195" t="s">
        <v>10638</v>
      </c>
      <c r="W4195" t="s">
        <v>970</v>
      </c>
      <c r="X4195" t="s">
        <v>17482</v>
      </c>
    </row>
    <row r="4196" spans="2:24" ht="11" outlineLevel="1" x14ac:dyDescent="0.15">
      <c r="B4196" t="s">
        <v>3165</v>
      </c>
      <c r="C4196" t="s">
        <v>3166</v>
      </c>
      <c r="E4196" t="s">
        <v>10664</v>
      </c>
      <c r="F4196" t="s">
        <v>682</v>
      </c>
      <c r="G4196" t="s">
        <v>1729</v>
      </c>
      <c r="H4196" s="17">
        <v>45461</v>
      </c>
      <c r="I4196" s="15">
        <v>2024</v>
      </c>
      <c r="J4196" t="s">
        <v>10634</v>
      </c>
      <c r="K4196" s="5">
        <v>57432.04</v>
      </c>
      <c r="L4196" t="s">
        <v>967</v>
      </c>
      <c r="M4196" t="s">
        <v>1141</v>
      </c>
      <c r="N4196" t="s">
        <v>10635</v>
      </c>
      <c r="O4196" t="s">
        <v>825</v>
      </c>
      <c r="P4196" t="s">
        <v>14299</v>
      </c>
      <c r="Q4196" t="s">
        <v>11435</v>
      </c>
      <c r="R4196" t="s">
        <v>740</v>
      </c>
      <c r="S4196" t="s">
        <v>795</v>
      </c>
      <c r="T4196" t="s">
        <v>17483</v>
      </c>
      <c r="U4196" t="s">
        <v>965</v>
      </c>
      <c r="V4196" t="s">
        <v>10638</v>
      </c>
      <c r="W4196" t="s">
        <v>970</v>
      </c>
      <c r="X4196" t="s">
        <v>17484</v>
      </c>
    </row>
    <row r="4197" spans="2:24" ht="11" outlineLevel="1" x14ac:dyDescent="0.15">
      <c r="B4197" t="s">
        <v>3165</v>
      </c>
      <c r="C4197" t="s">
        <v>3166</v>
      </c>
      <c r="E4197" t="s">
        <v>10649</v>
      </c>
      <c r="F4197" t="s">
        <v>682</v>
      </c>
      <c r="G4197" t="s">
        <v>1729</v>
      </c>
      <c r="H4197" s="17">
        <v>45385</v>
      </c>
      <c r="I4197" s="15">
        <v>2024</v>
      </c>
      <c r="J4197" t="s">
        <v>10634</v>
      </c>
      <c r="K4197" s="5">
        <v>311267.7</v>
      </c>
      <c r="L4197" t="s">
        <v>967</v>
      </c>
      <c r="M4197" t="s">
        <v>1141</v>
      </c>
      <c r="N4197" t="s">
        <v>10635</v>
      </c>
      <c r="O4197" t="s">
        <v>825</v>
      </c>
      <c r="P4197" t="s">
        <v>14299</v>
      </c>
      <c r="Q4197" t="s">
        <v>11435</v>
      </c>
      <c r="R4197" t="s">
        <v>740</v>
      </c>
      <c r="S4197" t="s">
        <v>795</v>
      </c>
      <c r="T4197" t="s">
        <v>17485</v>
      </c>
      <c r="U4197" t="s">
        <v>965</v>
      </c>
      <c r="V4197" t="s">
        <v>10638</v>
      </c>
      <c r="W4197" t="s">
        <v>970</v>
      </c>
      <c r="X4197" t="s">
        <v>17486</v>
      </c>
    </row>
    <row r="4198" spans="2:24" ht="11" outlineLevel="1" x14ac:dyDescent="0.15">
      <c r="B4198" t="s">
        <v>3168</v>
      </c>
      <c r="C4198" t="s">
        <v>2080</v>
      </c>
      <c r="D4198" t="s">
        <v>186</v>
      </c>
      <c r="E4198" t="s">
        <v>10649</v>
      </c>
      <c r="F4198" t="s">
        <v>604</v>
      </c>
      <c r="G4198" t="s">
        <v>1088</v>
      </c>
      <c r="H4198" s="17">
        <v>42563</v>
      </c>
      <c r="I4198" s="15">
        <v>2016</v>
      </c>
      <c r="J4198" t="s">
        <v>10634</v>
      </c>
      <c r="K4198" s="5">
        <v>335413</v>
      </c>
      <c r="L4198" t="s">
        <v>967</v>
      </c>
      <c r="M4198" t="s">
        <v>985</v>
      </c>
      <c r="N4198" t="s">
        <v>10635</v>
      </c>
      <c r="O4198" t="s">
        <v>818</v>
      </c>
      <c r="P4198" t="s">
        <v>10671</v>
      </c>
      <c r="Q4198" t="s">
        <v>10671</v>
      </c>
      <c r="R4198" t="s">
        <v>739</v>
      </c>
      <c r="S4198" t="s">
        <v>795</v>
      </c>
      <c r="T4198" t="s">
        <v>17487</v>
      </c>
      <c r="U4198" t="s">
        <v>965</v>
      </c>
      <c r="V4198" t="s">
        <v>10638</v>
      </c>
      <c r="W4198" t="s">
        <v>970</v>
      </c>
      <c r="X4198" t="s">
        <v>17488</v>
      </c>
    </row>
    <row r="4199" spans="2:24" ht="11" outlineLevel="1" x14ac:dyDescent="0.15">
      <c r="B4199" t="s">
        <v>3168</v>
      </c>
      <c r="C4199" t="s">
        <v>2080</v>
      </c>
      <c r="D4199" t="s">
        <v>186</v>
      </c>
      <c r="E4199" t="s">
        <v>10989</v>
      </c>
      <c r="F4199" t="s">
        <v>604</v>
      </c>
      <c r="G4199" t="s">
        <v>1088</v>
      </c>
      <c r="H4199" s="17">
        <v>42636</v>
      </c>
      <c r="I4199" s="15">
        <v>2016</v>
      </c>
      <c r="J4199" t="s">
        <v>10634</v>
      </c>
      <c r="K4199" s="5">
        <v>33782.870000000003</v>
      </c>
      <c r="L4199" t="s">
        <v>967</v>
      </c>
      <c r="M4199" t="s">
        <v>985</v>
      </c>
      <c r="N4199" t="s">
        <v>10635</v>
      </c>
      <c r="O4199" t="s">
        <v>818</v>
      </c>
      <c r="P4199" t="s">
        <v>10671</v>
      </c>
      <c r="Q4199" t="s">
        <v>10671</v>
      </c>
      <c r="R4199" t="s">
        <v>739</v>
      </c>
      <c r="S4199" t="s">
        <v>795</v>
      </c>
      <c r="T4199" t="s">
        <v>17489</v>
      </c>
      <c r="U4199" t="s">
        <v>965</v>
      </c>
      <c r="V4199" t="s">
        <v>10638</v>
      </c>
      <c r="W4199" t="s">
        <v>970</v>
      </c>
      <c r="X4199" t="s">
        <v>17490</v>
      </c>
    </row>
    <row r="4200" spans="2:24" ht="11" outlineLevel="1" x14ac:dyDescent="0.15">
      <c r="B4200" t="s">
        <v>3168</v>
      </c>
      <c r="C4200" t="s">
        <v>2080</v>
      </c>
      <c r="D4200" t="s">
        <v>186</v>
      </c>
      <c r="E4200" t="s">
        <v>10956</v>
      </c>
      <c r="F4200" t="s">
        <v>604</v>
      </c>
      <c r="G4200" t="s">
        <v>1088</v>
      </c>
      <c r="H4200" s="17">
        <v>42758</v>
      </c>
      <c r="I4200" s="15">
        <v>2017</v>
      </c>
      <c r="J4200" t="s">
        <v>10634</v>
      </c>
      <c r="K4200" s="5">
        <v>0</v>
      </c>
      <c r="L4200" t="s">
        <v>967</v>
      </c>
      <c r="M4200" t="s">
        <v>985</v>
      </c>
      <c r="N4200" t="s">
        <v>10635</v>
      </c>
      <c r="O4200" t="s">
        <v>818</v>
      </c>
      <c r="P4200" t="s">
        <v>10671</v>
      </c>
      <c r="Q4200" t="s">
        <v>10671</v>
      </c>
      <c r="R4200" t="s">
        <v>739</v>
      </c>
      <c r="S4200" t="s">
        <v>795</v>
      </c>
      <c r="T4200" t="s">
        <v>17491</v>
      </c>
      <c r="U4200" t="s">
        <v>965</v>
      </c>
      <c r="V4200" t="s">
        <v>10638</v>
      </c>
      <c r="W4200" t="s">
        <v>970</v>
      </c>
      <c r="X4200" t="s">
        <v>17492</v>
      </c>
    </row>
    <row r="4201" spans="2:24" ht="11" outlineLevel="1" x14ac:dyDescent="0.15">
      <c r="B4201" t="s">
        <v>3168</v>
      </c>
      <c r="C4201" t="s">
        <v>2080</v>
      </c>
      <c r="D4201" t="s">
        <v>186</v>
      </c>
      <c r="E4201" t="s">
        <v>10950</v>
      </c>
      <c r="F4201" t="s">
        <v>604</v>
      </c>
      <c r="G4201" t="s">
        <v>1088</v>
      </c>
      <c r="H4201" s="17">
        <v>42744</v>
      </c>
      <c r="I4201" s="15">
        <v>2017</v>
      </c>
      <c r="J4201" t="s">
        <v>10634</v>
      </c>
      <c r="K4201" s="5">
        <v>0</v>
      </c>
      <c r="L4201" t="s">
        <v>967</v>
      </c>
      <c r="M4201" t="s">
        <v>985</v>
      </c>
      <c r="N4201" t="s">
        <v>10635</v>
      </c>
      <c r="O4201" t="s">
        <v>818</v>
      </c>
      <c r="P4201" t="s">
        <v>10671</v>
      </c>
      <c r="Q4201" t="s">
        <v>10671</v>
      </c>
      <c r="R4201" t="s">
        <v>739</v>
      </c>
      <c r="S4201" t="s">
        <v>795</v>
      </c>
      <c r="T4201" t="s">
        <v>17493</v>
      </c>
      <c r="U4201" t="s">
        <v>965</v>
      </c>
      <c r="V4201" t="s">
        <v>10638</v>
      </c>
      <c r="W4201" t="s">
        <v>970</v>
      </c>
      <c r="X4201" t="s">
        <v>17494</v>
      </c>
    </row>
    <row r="4202" spans="2:24" ht="11" outlineLevel="1" x14ac:dyDescent="0.15">
      <c r="B4202" t="s">
        <v>3170</v>
      </c>
      <c r="C4202" t="s">
        <v>3171</v>
      </c>
      <c r="D4202" t="s">
        <v>177</v>
      </c>
      <c r="E4202" t="s">
        <v>10989</v>
      </c>
      <c r="F4202" t="s">
        <v>11029</v>
      </c>
      <c r="G4202" t="s">
        <v>992</v>
      </c>
      <c r="H4202" s="17">
        <v>42807</v>
      </c>
      <c r="I4202" s="15">
        <v>2017</v>
      </c>
      <c r="J4202" t="s">
        <v>10634</v>
      </c>
      <c r="K4202" s="5">
        <v>-57000</v>
      </c>
      <c r="L4202" t="s">
        <v>967</v>
      </c>
      <c r="M4202" t="s">
        <v>985</v>
      </c>
      <c r="N4202" t="s">
        <v>10635</v>
      </c>
      <c r="O4202" t="s">
        <v>796</v>
      </c>
      <c r="P4202" t="s">
        <v>10671</v>
      </c>
      <c r="Q4202" t="s">
        <v>10671</v>
      </c>
      <c r="R4202" t="s">
        <v>743</v>
      </c>
      <c r="S4202" t="s">
        <v>795</v>
      </c>
      <c r="T4202" t="s">
        <v>17495</v>
      </c>
      <c r="U4202" t="s">
        <v>965</v>
      </c>
      <c r="V4202" t="s">
        <v>10638</v>
      </c>
      <c r="W4202" t="s">
        <v>970</v>
      </c>
      <c r="X4202" t="s">
        <v>17496</v>
      </c>
    </row>
    <row r="4203" spans="2:24" ht="11" outlineLevel="1" x14ac:dyDescent="0.15">
      <c r="B4203" t="s">
        <v>3170</v>
      </c>
      <c r="C4203" t="s">
        <v>3171</v>
      </c>
      <c r="D4203" t="s">
        <v>177</v>
      </c>
      <c r="E4203" t="s">
        <v>10649</v>
      </c>
      <c r="F4203" t="s">
        <v>11029</v>
      </c>
      <c r="G4203" t="s">
        <v>992</v>
      </c>
      <c r="H4203" s="17">
        <v>42544</v>
      </c>
      <c r="I4203" s="15">
        <v>2016</v>
      </c>
      <c r="J4203" t="s">
        <v>10634</v>
      </c>
      <c r="K4203" s="5">
        <v>421992</v>
      </c>
      <c r="L4203" t="s">
        <v>967</v>
      </c>
      <c r="M4203" t="s">
        <v>985</v>
      </c>
      <c r="N4203" t="s">
        <v>10635</v>
      </c>
      <c r="O4203" t="s">
        <v>796</v>
      </c>
      <c r="P4203" t="s">
        <v>10671</v>
      </c>
      <c r="Q4203" t="s">
        <v>10671</v>
      </c>
      <c r="R4203" t="s">
        <v>743</v>
      </c>
      <c r="S4203" t="s">
        <v>795</v>
      </c>
      <c r="T4203" t="s">
        <v>17497</v>
      </c>
      <c r="U4203" t="s">
        <v>965</v>
      </c>
      <c r="V4203" t="s">
        <v>10638</v>
      </c>
      <c r="W4203" t="s">
        <v>970</v>
      </c>
      <c r="X4203" t="s">
        <v>17498</v>
      </c>
    </row>
    <row r="4204" spans="2:24" ht="11" outlineLevel="1" x14ac:dyDescent="0.15">
      <c r="B4204" t="s">
        <v>3173</v>
      </c>
      <c r="C4204" t="s">
        <v>3174</v>
      </c>
      <c r="D4204" t="s">
        <v>295</v>
      </c>
      <c r="E4204" t="s">
        <v>10649</v>
      </c>
      <c r="F4204" t="s">
        <v>12674</v>
      </c>
      <c r="G4204" t="s">
        <v>1299</v>
      </c>
      <c r="H4204" s="17">
        <v>45839</v>
      </c>
      <c r="I4204" s="15">
        <v>2025</v>
      </c>
      <c r="J4204" t="s">
        <v>10634</v>
      </c>
      <c r="K4204" s="5">
        <v>264705</v>
      </c>
      <c r="L4204" t="s">
        <v>967</v>
      </c>
      <c r="M4204" t="s">
        <v>985</v>
      </c>
      <c r="N4204" t="s">
        <v>10635</v>
      </c>
      <c r="O4204" t="s">
        <v>796</v>
      </c>
      <c r="P4204" t="s">
        <v>10885</v>
      </c>
      <c r="Q4204" t="s">
        <v>10671</v>
      </c>
      <c r="R4204" t="s">
        <v>740</v>
      </c>
      <c r="S4204" t="s">
        <v>829</v>
      </c>
      <c r="T4204" t="s">
        <v>17499</v>
      </c>
      <c r="U4204" t="s">
        <v>965</v>
      </c>
      <c r="V4204" t="s">
        <v>10638</v>
      </c>
      <c r="W4204" t="s">
        <v>970</v>
      </c>
      <c r="X4204" t="s">
        <v>17500</v>
      </c>
    </row>
    <row r="4205" spans="2:24" ht="11" outlineLevel="1" x14ac:dyDescent="0.15">
      <c r="B4205" t="s">
        <v>3173</v>
      </c>
      <c r="C4205" t="s">
        <v>3174</v>
      </c>
      <c r="D4205" t="s">
        <v>295</v>
      </c>
      <c r="E4205" t="s">
        <v>10652</v>
      </c>
      <c r="F4205" t="s">
        <v>12674</v>
      </c>
      <c r="G4205" t="s">
        <v>1299</v>
      </c>
      <c r="H4205" s="17">
        <v>45890</v>
      </c>
      <c r="I4205" s="15">
        <v>2025</v>
      </c>
      <c r="J4205" t="s">
        <v>10634</v>
      </c>
      <c r="K4205" s="5">
        <v>0</v>
      </c>
      <c r="L4205" t="s">
        <v>967</v>
      </c>
      <c r="M4205" t="s">
        <v>985</v>
      </c>
      <c r="N4205" t="s">
        <v>10635</v>
      </c>
      <c r="O4205" t="s">
        <v>796</v>
      </c>
      <c r="P4205" t="s">
        <v>10885</v>
      </c>
      <c r="Q4205" t="s">
        <v>10671</v>
      </c>
      <c r="R4205" t="s">
        <v>740</v>
      </c>
      <c r="S4205" t="s">
        <v>829</v>
      </c>
      <c r="T4205" t="s">
        <v>17501</v>
      </c>
      <c r="U4205" t="s">
        <v>965</v>
      </c>
      <c r="V4205" t="s">
        <v>10638</v>
      </c>
      <c r="W4205" t="s">
        <v>970</v>
      </c>
      <c r="X4205" t="s">
        <v>17502</v>
      </c>
    </row>
    <row r="4206" spans="2:24" ht="11" outlineLevel="1" x14ac:dyDescent="0.15">
      <c r="B4206" t="s">
        <v>3173</v>
      </c>
      <c r="C4206" t="s">
        <v>3174</v>
      </c>
      <c r="D4206" t="s">
        <v>295</v>
      </c>
      <c r="E4206" t="s">
        <v>10664</v>
      </c>
      <c r="F4206" t="s">
        <v>12674</v>
      </c>
      <c r="G4206" t="s">
        <v>1299</v>
      </c>
      <c r="H4206" s="17">
        <v>45911</v>
      </c>
      <c r="I4206" s="15">
        <v>2025</v>
      </c>
      <c r="J4206" t="s">
        <v>10634</v>
      </c>
      <c r="K4206" s="5">
        <v>104692.24</v>
      </c>
      <c r="L4206" t="s">
        <v>967</v>
      </c>
      <c r="M4206" t="s">
        <v>985</v>
      </c>
      <c r="N4206" t="s">
        <v>10635</v>
      </c>
      <c r="O4206" t="s">
        <v>796</v>
      </c>
      <c r="P4206" t="s">
        <v>10885</v>
      </c>
      <c r="Q4206" t="s">
        <v>10685</v>
      </c>
      <c r="R4206" t="s">
        <v>740</v>
      </c>
      <c r="S4206" t="s">
        <v>829</v>
      </c>
      <c r="T4206" t="s">
        <v>17501</v>
      </c>
      <c r="U4206" t="s">
        <v>965</v>
      </c>
      <c r="V4206" t="s">
        <v>10638</v>
      </c>
      <c r="W4206" t="s">
        <v>970</v>
      </c>
      <c r="X4206" t="s">
        <v>17503</v>
      </c>
    </row>
    <row r="4207" spans="2:24" ht="11" outlineLevel="1" x14ac:dyDescent="0.15">
      <c r="B4207" t="s">
        <v>3173</v>
      </c>
      <c r="C4207" t="s">
        <v>3174</v>
      </c>
      <c r="D4207" t="s">
        <v>295</v>
      </c>
      <c r="E4207" t="s">
        <v>10643</v>
      </c>
      <c r="F4207" t="s">
        <v>12674</v>
      </c>
      <c r="G4207" t="s">
        <v>1299</v>
      </c>
      <c r="H4207" s="17">
        <v>46097</v>
      </c>
      <c r="I4207" s="15">
        <v>2026</v>
      </c>
      <c r="J4207" t="s">
        <v>10634</v>
      </c>
      <c r="K4207" s="5">
        <v>-5658.79</v>
      </c>
      <c r="L4207" t="s">
        <v>967</v>
      </c>
      <c r="M4207" t="s">
        <v>985</v>
      </c>
      <c r="N4207" t="s">
        <v>10635</v>
      </c>
      <c r="O4207" t="s">
        <v>796</v>
      </c>
      <c r="P4207" t="s">
        <v>10885</v>
      </c>
      <c r="Q4207" t="s">
        <v>10671</v>
      </c>
      <c r="R4207" t="s">
        <v>740</v>
      </c>
      <c r="S4207" t="s">
        <v>829</v>
      </c>
      <c r="T4207" t="s">
        <v>17501</v>
      </c>
      <c r="U4207" t="s">
        <v>965</v>
      </c>
      <c r="V4207" t="s">
        <v>10638</v>
      </c>
      <c r="W4207" t="s">
        <v>970</v>
      </c>
      <c r="X4207" t="s">
        <v>17504</v>
      </c>
    </row>
    <row r="4208" spans="2:24" ht="11" outlineLevel="1" x14ac:dyDescent="0.15">
      <c r="B4208" t="s">
        <v>3176</v>
      </c>
      <c r="C4208" t="s">
        <v>1149</v>
      </c>
      <c r="D4208" t="s">
        <v>211</v>
      </c>
      <c r="E4208" t="s">
        <v>10649</v>
      </c>
      <c r="F4208" t="s">
        <v>12651</v>
      </c>
      <c r="G4208" t="s">
        <v>1294</v>
      </c>
      <c r="H4208" s="17">
        <v>42977</v>
      </c>
      <c r="I4208" s="15">
        <v>2017</v>
      </c>
      <c r="J4208" t="s">
        <v>10634</v>
      </c>
      <c r="K4208" s="5">
        <v>398931</v>
      </c>
      <c r="L4208" t="s">
        <v>967</v>
      </c>
      <c r="M4208" t="s">
        <v>985</v>
      </c>
      <c r="N4208" t="s">
        <v>10635</v>
      </c>
      <c r="O4208" t="s">
        <v>818</v>
      </c>
      <c r="P4208" t="s">
        <v>10671</v>
      </c>
      <c r="Q4208" t="s">
        <v>11057</v>
      </c>
      <c r="R4208" t="s">
        <v>739</v>
      </c>
      <c r="S4208" t="s">
        <v>795</v>
      </c>
      <c r="T4208" t="s">
        <v>17505</v>
      </c>
      <c r="U4208" t="s">
        <v>965</v>
      </c>
      <c r="V4208" t="s">
        <v>10638</v>
      </c>
      <c r="W4208" t="s">
        <v>970</v>
      </c>
      <c r="X4208" t="s">
        <v>17506</v>
      </c>
    </row>
    <row r="4209" spans="2:24" ht="11" outlineLevel="1" x14ac:dyDescent="0.15">
      <c r="B4209" t="s">
        <v>3176</v>
      </c>
      <c r="C4209" t="s">
        <v>1149</v>
      </c>
      <c r="D4209" t="s">
        <v>211</v>
      </c>
      <c r="E4209" t="s">
        <v>10950</v>
      </c>
      <c r="F4209" t="s">
        <v>12651</v>
      </c>
      <c r="G4209" t="s">
        <v>1294</v>
      </c>
      <c r="H4209" s="17">
        <v>43111</v>
      </c>
      <c r="I4209" s="15">
        <v>2018</v>
      </c>
      <c r="J4209" t="s">
        <v>10634</v>
      </c>
      <c r="K4209" s="5">
        <v>-35220.199999999997</v>
      </c>
      <c r="L4209" t="s">
        <v>967</v>
      </c>
      <c r="M4209" t="s">
        <v>985</v>
      </c>
      <c r="N4209" t="s">
        <v>10635</v>
      </c>
      <c r="O4209" t="s">
        <v>818</v>
      </c>
      <c r="P4209" t="s">
        <v>10671</v>
      </c>
      <c r="Q4209" t="s">
        <v>10671</v>
      </c>
      <c r="R4209" t="s">
        <v>739</v>
      </c>
      <c r="S4209" t="s">
        <v>795</v>
      </c>
      <c r="T4209" t="s">
        <v>17505</v>
      </c>
      <c r="U4209" t="s">
        <v>965</v>
      </c>
      <c r="V4209" t="s">
        <v>10638</v>
      </c>
      <c r="W4209" t="s">
        <v>970</v>
      </c>
      <c r="X4209" t="s">
        <v>17507</v>
      </c>
    </row>
    <row r="4210" spans="2:24" ht="11" outlineLevel="1" x14ac:dyDescent="0.15">
      <c r="B4210" t="s">
        <v>3176</v>
      </c>
      <c r="C4210" t="s">
        <v>1149</v>
      </c>
      <c r="D4210" t="s">
        <v>211</v>
      </c>
      <c r="E4210" t="s">
        <v>10989</v>
      </c>
      <c r="F4210" t="s">
        <v>12651</v>
      </c>
      <c r="G4210" t="s">
        <v>1294</v>
      </c>
      <c r="H4210" s="17">
        <v>43080</v>
      </c>
      <c r="I4210" s="15">
        <v>2018</v>
      </c>
      <c r="J4210" t="s">
        <v>10634</v>
      </c>
      <c r="K4210" s="5">
        <v>0</v>
      </c>
      <c r="L4210" t="s">
        <v>967</v>
      </c>
      <c r="M4210" t="s">
        <v>985</v>
      </c>
      <c r="N4210" t="s">
        <v>10635</v>
      </c>
      <c r="O4210" t="s">
        <v>818</v>
      </c>
      <c r="P4210" t="s">
        <v>10671</v>
      </c>
      <c r="Q4210" t="s">
        <v>10671</v>
      </c>
      <c r="R4210" t="s">
        <v>739</v>
      </c>
      <c r="S4210" t="s">
        <v>795</v>
      </c>
      <c r="T4210" t="s">
        <v>17505</v>
      </c>
      <c r="U4210" t="s">
        <v>965</v>
      </c>
      <c r="V4210" t="s">
        <v>10638</v>
      </c>
      <c r="W4210" t="s">
        <v>970</v>
      </c>
      <c r="X4210" t="s">
        <v>17508</v>
      </c>
    </row>
    <row r="4211" spans="2:24" ht="11" outlineLevel="1" x14ac:dyDescent="0.15">
      <c r="B4211" t="s">
        <v>3178</v>
      </c>
      <c r="C4211" t="s">
        <v>3179</v>
      </c>
      <c r="E4211" t="s">
        <v>10652</v>
      </c>
      <c r="F4211" t="s">
        <v>712</v>
      </c>
      <c r="G4211" t="s">
        <v>2068</v>
      </c>
      <c r="H4211" s="17">
        <v>45993</v>
      </c>
      <c r="I4211" s="15">
        <v>2026</v>
      </c>
      <c r="J4211" t="s">
        <v>10634</v>
      </c>
      <c r="K4211" s="5">
        <v>0</v>
      </c>
      <c r="L4211" t="s">
        <v>967</v>
      </c>
      <c r="M4211" t="s">
        <v>1141</v>
      </c>
      <c r="N4211" t="s">
        <v>10635</v>
      </c>
      <c r="O4211" t="s">
        <v>826</v>
      </c>
      <c r="P4211" t="s">
        <v>11475</v>
      </c>
      <c r="Q4211" t="s">
        <v>14841</v>
      </c>
      <c r="R4211" t="s">
        <v>2974</v>
      </c>
      <c r="S4211" t="s">
        <v>795</v>
      </c>
      <c r="T4211" t="s">
        <v>17509</v>
      </c>
      <c r="U4211" t="s">
        <v>965</v>
      </c>
      <c r="V4211" t="s">
        <v>10638</v>
      </c>
      <c r="W4211" t="s">
        <v>970</v>
      </c>
      <c r="X4211" t="s">
        <v>17510</v>
      </c>
    </row>
    <row r="4212" spans="2:24" ht="11" outlineLevel="1" x14ac:dyDescent="0.15">
      <c r="B4212" t="s">
        <v>3178</v>
      </c>
      <c r="C4212" t="s">
        <v>3179</v>
      </c>
      <c r="E4212" t="s">
        <v>10649</v>
      </c>
      <c r="F4212" t="s">
        <v>712</v>
      </c>
      <c r="G4212" t="s">
        <v>2068</v>
      </c>
      <c r="H4212" s="17">
        <v>45917</v>
      </c>
      <c r="I4212" s="15">
        <v>2025</v>
      </c>
      <c r="J4212" t="s">
        <v>10634</v>
      </c>
      <c r="K4212" s="5">
        <v>363389</v>
      </c>
      <c r="L4212" t="s">
        <v>967</v>
      </c>
      <c r="M4212" t="s">
        <v>1141</v>
      </c>
      <c r="N4212" t="s">
        <v>10635</v>
      </c>
      <c r="O4212" t="s">
        <v>826</v>
      </c>
      <c r="P4212" t="s">
        <v>11475</v>
      </c>
      <c r="Q4212" t="s">
        <v>14841</v>
      </c>
      <c r="R4212" t="s">
        <v>2974</v>
      </c>
      <c r="S4212" t="s">
        <v>795</v>
      </c>
      <c r="T4212" t="s">
        <v>17509</v>
      </c>
      <c r="U4212" t="s">
        <v>965</v>
      </c>
      <c r="V4212" t="s">
        <v>10638</v>
      </c>
      <c r="W4212" t="s">
        <v>970</v>
      </c>
      <c r="X4212" t="s">
        <v>17511</v>
      </c>
    </row>
    <row r="4213" spans="2:24" ht="11" outlineLevel="1" x14ac:dyDescent="0.15">
      <c r="B4213" t="s">
        <v>3181</v>
      </c>
      <c r="C4213" t="s">
        <v>3182</v>
      </c>
      <c r="E4213" t="s">
        <v>10649</v>
      </c>
      <c r="F4213" t="s">
        <v>3183</v>
      </c>
      <c r="G4213" t="s">
        <v>3184</v>
      </c>
      <c r="H4213" s="17">
        <v>42500</v>
      </c>
      <c r="I4213" s="15">
        <v>2016</v>
      </c>
      <c r="J4213" t="s">
        <v>10634</v>
      </c>
      <c r="K4213" s="5">
        <v>344040</v>
      </c>
      <c r="L4213" t="s">
        <v>967</v>
      </c>
      <c r="R4213" t="s">
        <v>748</v>
      </c>
      <c r="S4213" t="s">
        <v>795</v>
      </c>
      <c r="T4213" t="s">
        <v>17512</v>
      </c>
      <c r="U4213" t="s">
        <v>1340</v>
      </c>
      <c r="V4213" t="s">
        <v>12795</v>
      </c>
      <c r="W4213" t="s">
        <v>970</v>
      </c>
      <c r="X4213" t="s">
        <v>17513</v>
      </c>
    </row>
    <row r="4214" spans="2:24" ht="11" outlineLevel="1" x14ac:dyDescent="0.15">
      <c r="B4214" t="s">
        <v>3181</v>
      </c>
      <c r="C4214" t="s">
        <v>3182</v>
      </c>
      <c r="E4214" t="s">
        <v>10652</v>
      </c>
      <c r="F4214" t="s">
        <v>3183</v>
      </c>
      <c r="G4214" t="s">
        <v>3184</v>
      </c>
      <c r="H4214" s="17">
        <v>42543</v>
      </c>
      <c r="I4214" s="15">
        <v>2016</v>
      </c>
      <c r="J4214" t="s">
        <v>10634</v>
      </c>
      <c r="K4214" s="5">
        <v>4861</v>
      </c>
      <c r="L4214" t="s">
        <v>967</v>
      </c>
      <c r="M4214" t="s">
        <v>15907</v>
      </c>
      <c r="R4214" t="s">
        <v>748</v>
      </c>
      <c r="S4214" t="s">
        <v>795</v>
      </c>
      <c r="T4214" t="s">
        <v>17514</v>
      </c>
      <c r="U4214" t="s">
        <v>1340</v>
      </c>
      <c r="V4214" t="s">
        <v>12795</v>
      </c>
      <c r="W4214" t="s">
        <v>970</v>
      </c>
      <c r="X4214" t="s">
        <v>17515</v>
      </c>
    </row>
    <row r="4215" spans="2:24" ht="11" outlineLevel="1" x14ac:dyDescent="0.15">
      <c r="B4215" t="s">
        <v>3181</v>
      </c>
      <c r="C4215" t="s">
        <v>3182</v>
      </c>
      <c r="E4215" t="s">
        <v>10664</v>
      </c>
      <c r="F4215" t="s">
        <v>3183</v>
      </c>
      <c r="G4215" t="s">
        <v>3184</v>
      </c>
      <c r="H4215" s="17">
        <v>42545</v>
      </c>
      <c r="I4215" s="15">
        <v>2016</v>
      </c>
      <c r="J4215" t="s">
        <v>10634</v>
      </c>
      <c r="K4215" s="5">
        <v>9490</v>
      </c>
      <c r="L4215" t="s">
        <v>967</v>
      </c>
      <c r="M4215" t="s">
        <v>15907</v>
      </c>
      <c r="R4215" t="s">
        <v>748</v>
      </c>
      <c r="S4215" t="s">
        <v>795</v>
      </c>
      <c r="T4215" t="s">
        <v>17514</v>
      </c>
      <c r="U4215" t="s">
        <v>1340</v>
      </c>
      <c r="V4215" t="s">
        <v>12795</v>
      </c>
      <c r="W4215" t="s">
        <v>970</v>
      </c>
      <c r="X4215" t="s">
        <v>17516</v>
      </c>
    </row>
    <row r="4216" spans="2:24" ht="11" outlineLevel="1" x14ac:dyDescent="0.15">
      <c r="B4216" t="s">
        <v>3181</v>
      </c>
      <c r="C4216" t="s">
        <v>3182</v>
      </c>
      <c r="E4216" t="s">
        <v>10643</v>
      </c>
      <c r="F4216" t="s">
        <v>3183</v>
      </c>
      <c r="G4216" t="s">
        <v>3184</v>
      </c>
      <c r="H4216" s="17">
        <v>42548</v>
      </c>
      <c r="I4216" s="15">
        <v>2016</v>
      </c>
      <c r="J4216" t="s">
        <v>10634</v>
      </c>
      <c r="K4216" s="5">
        <v>302</v>
      </c>
      <c r="L4216" t="s">
        <v>967</v>
      </c>
      <c r="M4216" t="s">
        <v>16080</v>
      </c>
      <c r="R4216" t="s">
        <v>748</v>
      </c>
      <c r="S4216" t="s">
        <v>795</v>
      </c>
      <c r="T4216" t="s">
        <v>17514</v>
      </c>
      <c r="U4216" t="s">
        <v>1340</v>
      </c>
      <c r="V4216" t="s">
        <v>12795</v>
      </c>
      <c r="W4216" t="s">
        <v>970</v>
      </c>
      <c r="X4216" t="s">
        <v>17517</v>
      </c>
    </row>
    <row r="4217" spans="2:24" ht="11" outlineLevel="1" x14ac:dyDescent="0.15">
      <c r="B4217" t="s">
        <v>3181</v>
      </c>
      <c r="C4217" t="s">
        <v>3182</v>
      </c>
      <c r="E4217" t="s">
        <v>10632</v>
      </c>
      <c r="F4217" t="s">
        <v>3183</v>
      </c>
      <c r="G4217" t="s">
        <v>3184</v>
      </c>
      <c r="H4217" s="17">
        <v>42558</v>
      </c>
      <c r="I4217" s="15">
        <v>2016</v>
      </c>
      <c r="J4217" t="s">
        <v>10634</v>
      </c>
      <c r="K4217" s="5">
        <v>2680</v>
      </c>
      <c r="L4217" t="s">
        <v>967</v>
      </c>
      <c r="M4217" t="s">
        <v>17518</v>
      </c>
      <c r="R4217" t="s">
        <v>748</v>
      </c>
      <c r="S4217" t="s">
        <v>795</v>
      </c>
      <c r="T4217" t="s">
        <v>17519</v>
      </c>
      <c r="U4217" t="s">
        <v>1340</v>
      </c>
      <c r="V4217" t="s">
        <v>12795</v>
      </c>
      <c r="W4217" t="s">
        <v>970</v>
      </c>
      <c r="X4217" t="s">
        <v>17520</v>
      </c>
    </row>
    <row r="4218" spans="2:24" ht="11" outlineLevel="1" x14ac:dyDescent="0.15">
      <c r="B4218" t="s">
        <v>3187</v>
      </c>
      <c r="C4218" t="s">
        <v>3188</v>
      </c>
      <c r="D4218" t="s">
        <v>186</v>
      </c>
      <c r="E4218" t="s">
        <v>10664</v>
      </c>
      <c r="F4218" t="s">
        <v>604</v>
      </c>
      <c r="G4218" t="s">
        <v>1088</v>
      </c>
      <c r="H4218" s="17">
        <v>43979</v>
      </c>
      <c r="I4218" s="15">
        <v>2020</v>
      </c>
      <c r="J4218" t="s">
        <v>10634</v>
      </c>
      <c r="K4218" s="5">
        <v>9000</v>
      </c>
      <c r="L4218" t="s">
        <v>967</v>
      </c>
      <c r="M4218" t="s">
        <v>985</v>
      </c>
      <c r="N4218" t="s">
        <v>10635</v>
      </c>
      <c r="O4218" t="s">
        <v>818</v>
      </c>
      <c r="P4218" t="s">
        <v>10671</v>
      </c>
      <c r="Q4218" t="s">
        <v>10671</v>
      </c>
      <c r="R4218" t="s">
        <v>739</v>
      </c>
      <c r="S4218" t="s">
        <v>795</v>
      </c>
      <c r="T4218" t="s">
        <v>17521</v>
      </c>
      <c r="U4218" t="s">
        <v>965</v>
      </c>
      <c r="V4218" t="s">
        <v>10638</v>
      </c>
      <c r="W4218" t="s">
        <v>970</v>
      </c>
      <c r="X4218" t="s">
        <v>17522</v>
      </c>
    </row>
    <row r="4219" spans="2:24" ht="11" outlineLevel="1" x14ac:dyDescent="0.15">
      <c r="B4219" t="s">
        <v>3187</v>
      </c>
      <c r="C4219" t="s">
        <v>3188</v>
      </c>
      <c r="D4219" t="s">
        <v>186</v>
      </c>
      <c r="E4219" t="s">
        <v>10649</v>
      </c>
      <c r="F4219" t="s">
        <v>604</v>
      </c>
      <c r="G4219" t="s">
        <v>1088</v>
      </c>
      <c r="H4219" s="17">
        <v>43902</v>
      </c>
      <c r="I4219" s="15">
        <v>2020</v>
      </c>
      <c r="J4219" t="s">
        <v>10634</v>
      </c>
      <c r="K4219" s="5">
        <v>352970</v>
      </c>
      <c r="L4219" t="s">
        <v>967</v>
      </c>
      <c r="M4219" t="s">
        <v>985</v>
      </c>
      <c r="N4219" t="s">
        <v>10635</v>
      </c>
      <c r="O4219" t="s">
        <v>818</v>
      </c>
      <c r="P4219" t="s">
        <v>10671</v>
      </c>
      <c r="Q4219" t="s">
        <v>10671</v>
      </c>
      <c r="R4219" t="s">
        <v>739</v>
      </c>
      <c r="S4219" t="s">
        <v>795</v>
      </c>
      <c r="T4219" t="s">
        <v>17521</v>
      </c>
      <c r="U4219" t="s">
        <v>965</v>
      </c>
      <c r="V4219" t="s">
        <v>10638</v>
      </c>
      <c r="W4219" t="s">
        <v>970</v>
      </c>
      <c r="X4219" t="s">
        <v>17523</v>
      </c>
    </row>
    <row r="4220" spans="2:24" ht="11" outlineLevel="1" x14ac:dyDescent="0.15">
      <c r="B4220" t="s">
        <v>3187</v>
      </c>
      <c r="C4220" t="s">
        <v>3188</v>
      </c>
      <c r="D4220" t="s">
        <v>186</v>
      </c>
      <c r="E4220" t="s">
        <v>10632</v>
      </c>
      <c r="F4220" t="s">
        <v>604</v>
      </c>
      <c r="G4220" t="s">
        <v>1088</v>
      </c>
      <c r="H4220" s="17">
        <v>44129</v>
      </c>
      <c r="I4220" s="15">
        <v>2021</v>
      </c>
      <c r="J4220" t="s">
        <v>10634</v>
      </c>
      <c r="K4220" s="5">
        <v>-698.04</v>
      </c>
      <c r="L4220" t="s">
        <v>967</v>
      </c>
      <c r="M4220" t="s">
        <v>985</v>
      </c>
      <c r="N4220" t="s">
        <v>10635</v>
      </c>
      <c r="O4220" t="s">
        <v>818</v>
      </c>
      <c r="P4220" t="s">
        <v>10671</v>
      </c>
      <c r="Q4220" t="s">
        <v>10671</v>
      </c>
      <c r="R4220" t="s">
        <v>739</v>
      </c>
      <c r="S4220" t="s">
        <v>795</v>
      </c>
      <c r="T4220" t="s">
        <v>17521</v>
      </c>
      <c r="U4220" t="s">
        <v>965</v>
      </c>
      <c r="V4220" t="s">
        <v>10638</v>
      </c>
      <c r="W4220" t="s">
        <v>970</v>
      </c>
      <c r="X4220" t="s">
        <v>17524</v>
      </c>
    </row>
    <row r="4221" spans="2:24" ht="11" outlineLevel="1" x14ac:dyDescent="0.15">
      <c r="B4221" t="s">
        <v>3187</v>
      </c>
      <c r="C4221" t="s">
        <v>3188</v>
      </c>
      <c r="D4221" t="s">
        <v>186</v>
      </c>
      <c r="E4221" t="s">
        <v>10652</v>
      </c>
      <c r="F4221" t="s">
        <v>604</v>
      </c>
      <c r="G4221" t="s">
        <v>1088</v>
      </c>
      <c r="H4221" s="17">
        <v>43943</v>
      </c>
      <c r="I4221" s="15">
        <v>2020</v>
      </c>
      <c r="J4221" t="s">
        <v>10634</v>
      </c>
      <c r="K4221" s="5">
        <v>0</v>
      </c>
      <c r="L4221" t="s">
        <v>967</v>
      </c>
      <c r="M4221" t="s">
        <v>985</v>
      </c>
      <c r="N4221" t="s">
        <v>10635</v>
      </c>
      <c r="O4221" t="s">
        <v>818</v>
      </c>
      <c r="P4221" t="s">
        <v>10671</v>
      </c>
      <c r="Q4221" t="s">
        <v>10671</v>
      </c>
      <c r="R4221" t="s">
        <v>739</v>
      </c>
      <c r="S4221" t="s">
        <v>795</v>
      </c>
      <c r="T4221" t="s">
        <v>17521</v>
      </c>
      <c r="U4221" t="s">
        <v>965</v>
      </c>
      <c r="V4221" t="s">
        <v>10638</v>
      </c>
      <c r="W4221" t="s">
        <v>970</v>
      </c>
      <c r="X4221" t="s">
        <v>17525</v>
      </c>
    </row>
    <row r="4222" spans="2:24" ht="11" outlineLevel="1" x14ac:dyDescent="0.15">
      <c r="B4222" t="s">
        <v>3187</v>
      </c>
      <c r="C4222" t="s">
        <v>3188</v>
      </c>
      <c r="D4222" t="s">
        <v>186</v>
      </c>
      <c r="E4222" t="s">
        <v>10643</v>
      </c>
      <c r="F4222" t="s">
        <v>604</v>
      </c>
      <c r="G4222" t="s">
        <v>1088</v>
      </c>
      <c r="H4222" s="17">
        <v>43984</v>
      </c>
      <c r="I4222" s="15">
        <v>2020</v>
      </c>
      <c r="J4222" t="s">
        <v>10634</v>
      </c>
      <c r="K4222" s="5">
        <v>0</v>
      </c>
      <c r="L4222" t="s">
        <v>967</v>
      </c>
      <c r="M4222" t="s">
        <v>985</v>
      </c>
      <c r="N4222" t="s">
        <v>10635</v>
      </c>
      <c r="O4222" t="s">
        <v>818</v>
      </c>
      <c r="P4222" t="s">
        <v>10671</v>
      </c>
      <c r="Q4222" t="s">
        <v>10671</v>
      </c>
      <c r="R4222" t="s">
        <v>739</v>
      </c>
      <c r="S4222" t="s">
        <v>795</v>
      </c>
      <c r="T4222" t="s">
        <v>17521</v>
      </c>
      <c r="U4222" t="s">
        <v>965</v>
      </c>
      <c r="V4222" t="s">
        <v>10638</v>
      </c>
      <c r="W4222" t="s">
        <v>970</v>
      </c>
      <c r="X4222" t="s">
        <v>17526</v>
      </c>
    </row>
    <row r="4223" spans="2:24" ht="11" outlineLevel="1" x14ac:dyDescent="0.15">
      <c r="B4223" t="s">
        <v>3190</v>
      </c>
      <c r="C4223" t="s">
        <v>1199</v>
      </c>
      <c r="D4223" t="s">
        <v>179</v>
      </c>
      <c r="E4223" t="s">
        <v>10959</v>
      </c>
      <c r="F4223" t="s">
        <v>12674</v>
      </c>
      <c r="G4223" t="s">
        <v>1299</v>
      </c>
      <c r="H4223" s="17">
        <v>42851</v>
      </c>
      <c r="I4223" s="15">
        <v>2017</v>
      </c>
      <c r="J4223" t="s">
        <v>10634</v>
      </c>
      <c r="K4223" s="5">
        <v>-9055.39</v>
      </c>
      <c r="L4223" t="s">
        <v>967</v>
      </c>
      <c r="M4223" t="s">
        <v>985</v>
      </c>
      <c r="N4223" t="s">
        <v>10635</v>
      </c>
      <c r="O4223" t="s">
        <v>818</v>
      </c>
      <c r="P4223" t="s">
        <v>10671</v>
      </c>
      <c r="Q4223" t="s">
        <v>10671</v>
      </c>
      <c r="R4223" t="s">
        <v>739</v>
      </c>
      <c r="S4223" t="s">
        <v>795</v>
      </c>
      <c r="T4223" t="s">
        <v>17527</v>
      </c>
      <c r="U4223" t="s">
        <v>965</v>
      </c>
      <c r="V4223" t="s">
        <v>10638</v>
      </c>
      <c r="W4223" t="s">
        <v>970</v>
      </c>
      <c r="X4223" t="s">
        <v>17528</v>
      </c>
    </row>
    <row r="4224" spans="2:24" ht="11" outlineLevel="1" x14ac:dyDescent="0.15">
      <c r="B4224" t="s">
        <v>3190</v>
      </c>
      <c r="C4224" t="s">
        <v>1199</v>
      </c>
      <c r="D4224" t="s">
        <v>179</v>
      </c>
      <c r="E4224" t="s">
        <v>10923</v>
      </c>
      <c r="F4224" t="s">
        <v>12674</v>
      </c>
      <c r="G4224" t="s">
        <v>1299</v>
      </c>
      <c r="H4224" s="17">
        <v>42761</v>
      </c>
      <c r="I4224" s="15">
        <v>2017</v>
      </c>
      <c r="J4224" t="s">
        <v>10634</v>
      </c>
      <c r="K4224" s="5">
        <v>0</v>
      </c>
      <c r="L4224" t="s">
        <v>967</v>
      </c>
      <c r="M4224" t="s">
        <v>985</v>
      </c>
      <c r="N4224" t="s">
        <v>10635</v>
      </c>
      <c r="O4224" t="s">
        <v>818</v>
      </c>
      <c r="P4224" t="s">
        <v>10671</v>
      </c>
      <c r="Q4224" t="s">
        <v>10671</v>
      </c>
      <c r="R4224" t="s">
        <v>739</v>
      </c>
      <c r="S4224" t="s">
        <v>795</v>
      </c>
      <c r="T4224" t="s">
        <v>17529</v>
      </c>
      <c r="U4224" t="s">
        <v>965</v>
      </c>
      <c r="V4224" t="s">
        <v>10638</v>
      </c>
      <c r="W4224" t="s">
        <v>970</v>
      </c>
      <c r="X4224" t="s">
        <v>17530</v>
      </c>
    </row>
    <row r="4225" spans="2:24" ht="11" outlineLevel="1" x14ac:dyDescent="0.15">
      <c r="B4225" t="s">
        <v>3190</v>
      </c>
      <c r="C4225" t="s">
        <v>1199</v>
      </c>
      <c r="D4225" t="s">
        <v>179</v>
      </c>
      <c r="E4225" t="s">
        <v>10905</v>
      </c>
      <c r="F4225" t="s">
        <v>12674</v>
      </c>
      <c r="G4225" t="s">
        <v>1299</v>
      </c>
      <c r="H4225" s="17">
        <v>42800</v>
      </c>
      <c r="I4225" s="15">
        <v>2017</v>
      </c>
      <c r="J4225" t="s">
        <v>10634</v>
      </c>
      <c r="K4225" s="5">
        <v>0</v>
      </c>
      <c r="L4225" t="s">
        <v>967</v>
      </c>
      <c r="M4225" t="s">
        <v>985</v>
      </c>
      <c r="N4225" t="s">
        <v>10635</v>
      </c>
      <c r="O4225" t="s">
        <v>818</v>
      </c>
      <c r="P4225" t="s">
        <v>10671</v>
      </c>
      <c r="Q4225" t="s">
        <v>10671</v>
      </c>
      <c r="R4225" t="s">
        <v>739</v>
      </c>
      <c r="S4225" t="s">
        <v>795</v>
      </c>
      <c r="T4225" t="s">
        <v>17531</v>
      </c>
      <c r="U4225" t="s">
        <v>965</v>
      </c>
      <c r="V4225" t="s">
        <v>10638</v>
      </c>
      <c r="W4225" t="s">
        <v>970</v>
      </c>
      <c r="X4225" t="s">
        <v>17532</v>
      </c>
    </row>
    <row r="4226" spans="2:24" ht="11" outlineLevel="1" x14ac:dyDescent="0.15">
      <c r="B4226" t="s">
        <v>3190</v>
      </c>
      <c r="C4226" t="s">
        <v>1199</v>
      </c>
      <c r="D4226" t="s">
        <v>179</v>
      </c>
      <c r="E4226" t="s">
        <v>10649</v>
      </c>
      <c r="F4226" t="s">
        <v>12674</v>
      </c>
      <c r="G4226" t="s">
        <v>1299</v>
      </c>
      <c r="H4226" s="17">
        <v>42636</v>
      </c>
      <c r="I4226" s="15">
        <v>2016</v>
      </c>
      <c r="J4226" t="s">
        <v>10634</v>
      </c>
      <c r="K4226" s="5">
        <v>353665</v>
      </c>
      <c r="L4226" t="s">
        <v>967</v>
      </c>
      <c r="M4226" t="s">
        <v>985</v>
      </c>
      <c r="N4226" t="s">
        <v>10635</v>
      </c>
      <c r="O4226" t="s">
        <v>818</v>
      </c>
      <c r="P4226" t="s">
        <v>10671</v>
      </c>
      <c r="Q4226" t="s">
        <v>10671</v>
      </c>
      <c r="R4226" t="s">
        <v>739</v>
      </c>
      <c r="S4226" t="s">
        <v>795</v>
      </c>
      <c r="T4226" t="s">
        <v>17533</v>
      </c>
      <c r="U4226" t="s">
        <v>965</v>
      </c>
      <c r="V4226" t="s">
        <v>10638</v>
      </c>
      <c r="W4226" t="s">
        <v>970</v>
      </c>
      <c r="X4226" t="s">
        <v>17534</v>
      </c>
    </row>
    <row r="4227" spans="2:24" ht="11" outlineLevel="1" x14ac:dyDescent="0.15">
      <c r="B4227" t="s">
        <v>3190</v>
      </c>
      <c r="C4227" t="s">
        <v>1199</v>
      </c>
      <c r="D4227" t="s">
        <v>179</v>
      </c>
      <c r="E4227" t="s">
        <v>10989</v>
      </c>
      <c r="F4227" t="s">
        <v>12674</v>
      </c>
      <c r="G4227" t="s">
        <v>1299</v>
      </c>
      <c r="H4227" s="17">
        <v>42670</v>
      </c>
      <c r="I4227" s="15">
        <v>2017</v>
      </c>
      <c r="J4227" t="s">
        <v>10634</v>
      </c>
      <c r="K4227" s="5">
        <v>0</v>
      </c>
      <c r="L4227" t="s">
        <v>967</v>
      </c>
      <c r="M4227" t="s">
        <v>985</v>
      </c>
      <c r="N4227" t="s">
        <v>10635</v>
      </c>
      <c r="O4227" t="s">
        <v>818</v>
      </c>
      <c r="P4227" t="s">
        <v>10671</v>
      </c>
      <c r="Q4227" t="s">
        <v>10671</v>
      </c>
      <c r="R4227" t="s">
        <v>739</v>
      </c>
      <c r="S4227" t="s">
        <v>795</v>
      </c>
      <c r="T4227" t="s">
        <v>17535</v>
      </c>
      <c r="U4227" t="s">
        <v>965</v>
      </c>
      <c r="V4227" t="s">
        <v>10638</v>
      </c>
      <c r="W4227" t="s">
        <v>970</v>
      </c>
      <c r="X4227" t="s">
        <v>17536</v>
      </c>
    </row>
    <row r="4228" spans="2:24" ht="11" outlineLevel="1" x14ac:dyDescent="0.15">
      <c r="B4228" t="s">
        <v>3190</v>
      </c>
      <c r="C4228" t="s">
        <v>1199</v>
      </c>
      <c r="D4228" t="s">
        <v>179</v>
      </c>
      <c r="E4228" t="s">
        <v>10889</v>
      </c>
      <c r="F4228" t="s">
        <v>12674</v>
      </c>
      <c r="G4228" t="s">
        <v>1299</v>
      </c>
      <c r="H4228" s="17">
        <v>42779</v>
      </c>
      <c r="I4228" s="15">
        <v>2017</v>
      </c>
      <c r="J4228" t="s">
        <v>10634</v>
      </c>
      <c r="K4228" s="5">
        <v>0</v>
      </c>
      <c r="L4228" t="s">
        <v>967</v>
      </c>
      <c r="M4228" t="s">
        <v>985</v>
      </c>
      <c r="N4228" t="s">
        <v>10635</v>
      </c>
      <c r="O4228" t="s">
        <v>818</v>
      </c>
      <c r="P4228" t="s">
        <v>10671</v>
      </c>
      <c r="Q4228" t="s">
        <v>10671</v>
      </c>
      <c r="R4228" t="s">
        <v>739</v>
      </c>
      <c r="S4228" t="s">
        <v>795</v>
      </c>
      <c r="T4228" t="s">
        <v>17537</v>
      </c>
      <c r="U4228" t="s">
        <v>965</v>
      </c>
      <c r="V4228" t="s">
        <v>10638</v>
      </c>
      <c r="W4228" t="s">
        <v>970</v>
      </c>
      <c r="X4228" t="s">
        <v>17538</v>
      </c>
    </row>
    <row r="4229" spans="2:24" ht="11" outlineLevel="1" x14ac:dyDescent="0.15">
      <c r="B4229" t="s">
        <v>3190</v>
      </c>
      <c r="C4229" t="s">
        <v>1199</v>
      </c>
      <c r="D4229" t="s">
        <v>179</v>
      </c>
      <c r="E4229" t="s">
        <v>10926</v>
      </c>
      <c r="F4229" t="s">
        <v>12674</v>
      </c>
      <c r="G4229" t="s">
        <v>1299</v>
      </c>
      <c r="H4229" s="17">
        <v>42788</v>
      </c>
      <c r="I4229" s="15">
        <v>2017</v>
      </c>
      <c r="J4229" t="s">
        <v>10634</v>
      </c>
      <c r="K4229" s="5">
        <v>0</v>
      </c>
      <c r="L4229" t="s">
        <v>967</v>
      </c>
      <c r="M4229" t="s">
        <v>985</v>
      </c>
      <c r="N4229" t="s">
        <v>10635</v>
      </c>
      <c r="O4229" t="s">
        <v>818</v>
      </c>
      <c r="P4229" t="s">
        <v>10671</v>
      </c>
      <c r="Q4229" t="s">
        <v>10671</v>
      </c>
      <c r="R4229" t="s">
        <v>739</v>
      </c>
      <c r="S4229" t="s">
        <v>795</v>
      </c>
      <c r="T4229" t="s">
        <v>17539</v>
      </c>
      <c r="U4229" t="s">
        <v>965</v>
      </c>
      <c r="V4229" t="s">
        <v>10638</v>
      </c>
      <c r="W4229" t="s">
        <v>970</v>
      </c>
      <c r="X4229" t="s">
        <v>17540</v>
      </c>
    </row>
    <row r="4230" spans="2:24" ht="11" outlineLevel="1" x14ac:dyDescent="0.15">
      <c r="B4230" t="s">
        <v>3190</v>
      </c>
      <c r="C4230" t="s">
        <v>1199</v>
      </c>
      <c r="D4230" t="s">
        <v>179</v>
      </c>
      <c r="E4230" t="s">
        <v>10950</v>
      </c>
      <c r="F4230" t="s">
        <v>12674</v>
      </c>
      <c r="G4230" t="s">
        <v>1299</v>
      </c>
      <c r="H4230" s="17">
        <v>42683</v>
      </c>
      <c r="I4230" s="15">
        <v>2017</v>
      </c>
      <c r="J4230" t="s">
        <v>10634</v>
      </c>
      <c r="K4230" s="5">
        <v>0</v>
      </c>
      <c r="L4230" t="s">
        <v>967</v>
      </c>
      <c r="M4230" t="s">
        <v>985</v>
      </c>
      <c r="N4230" t="s">
        <v>10635</v>
      </c>
      <c r="O4230" t="s">
        <v>818</v>
      </c>
      <c r="P4230" t="s">
        <v>10671</v>
      </c>
      <c r="Q4230" t="s">
        <v>10671</v>
      </c>
      <c r="R4230" t="s">
        <v>739</v>
      </c>
      <c r="S4230" t="s">
        <v>795</v>
      </c>
      <c r="T4230" t="s">
        <v>17541</v>
      </c>
      <c r="U4230" t="s">
        <v>965</v>
      </c>
      <c r="V4230" t="s">
        <v>10638</v>
      </c>
      <c r="W4230" t="s">
        <v>970</v>
      </c>
      <c r="X4230" t="s">
        <v>17542</v>
      </c>
    </row>
    <row r="4231" spans="2:24" ht="11" outlineLevel="1" x14ac:dyDescent="0.15">
      <c r="B4231" t="s">
        <v>3190</v>
      </c>
      <c r="C4231" t="s">
        <v>1199</v>
      </c>
      <c r="D4231" t="s">
        <v>179</v>
      </c>
      <c r="E4231" t="s">
        <v>10956</v>
      </c>
      <c r="F4231" t="s">
        <v>12674</v>
      </c>
      <c r="G4231" t="s">
        <v>1299</v>
      </c>
      <c r="H4231" s="17">
        <v>42744</v>
      </c>
      <c r="I4231" s="15">
        <v>2017</v>
      </c>
      <c r="J4231" t="s">
        <v>10634</v>
      </c>
      <c r="K4231" s="5">
        <v>16485.07</v>
      </c>
      <c r="L4231" t="s">
        <v>967</v>
      </c>
      <c r="M4231" t="s">
        <v>985</v>
      </c>
      <c r="N4231" t="s">
        <v>10635</v>
      </c>
      <c r="O4231" t="s">
        <v>818</v>
      </c>
      <c r="P4231" t="s">
        <v>10671</v>
      </c>
      <c r="Q4231" t="s">
        <v>10671</v>
      </c>
      <c r="R4231" t="s">
        <v>739</v>
      </c>
      <c r="S4231" t="s">
        <v>795</v>
      </c>
      <c r="T4231" t="s">
        <v>17543</v>
      </c>
      <c r="U4231" t="s">
        <v>965</v>
      </c>
      <c r="V4231" t="s">
        <v>10638</v>
      </c>
      <c r="W4231" t="s">
        <v>970</v>
      </c>
      <c r="X4231" t="s">
        <v>17544</v>
      </c>
    </row>
    <row r="4232" spans="2:24" ht="11" outlineLevel="1" x14ac:dyDescent="0.15">
      <c r="B4232" t="s">
        <v>3192</v>
      </c>
      <c r="C4232" t="s">
        <v>3193</v>
      </c>
      <c r="D4232" t="s">
        <v>179</v>
      </c>
      <c r="E4232" t="s">
        <v>10649</v>
      </c>
      <c r="F4232" t="s">
        <v>12674</v>
      </c>
      <c r="G4232" t="s">
        <v>1299</v>
      </c>
      <c r="H4232" s="17">
        <v>43347</v>
      </c>
      <c r="I4232" s="15">
        <v>2018</v>
      </c>
      <c r="J4232" t="s">
        <v>10634</v>
      </c>
      <c r="K4232" s="5">
        <v>454107</v>
      </c>
      <c r="L4232" t="s">
        <v>967</v>
      </c>
      <c r="M4232" t="s">
        <v>985</v>
      </c>
      <c r="N4232" t="s">
        <v>10635</v>
      </c>
      <c r="O4232" t="s">
        <v>818</v>
      </c>
      <c r="P4232" t="s">
        <v>10671</v>
      </c>
      <c r="Q4232" t="s">
        <v>11057</v>
      </c>
      <c r="R4232" t="s">
        <v>739</v>
      </c>
      <c r="S4232" t="s">
        <v>795</v>
      </c>
      <c r="T4232" t="s">
        <v>13012</v>
      </c>
      <c r="U4232" t="s">
        <v>965</v>
      </c>
      <c r="V4232" t="s">
        <v>10638</v>
      </c>
      <c r="W4232" t="s">
        <v>970</v>
      </c>
      <c r="X4232" t="s">
        <v>17545</v>
      </c>
    </row>
    <row r="4233" spans="2:24" ht="11" outlineLevel="1" x14ac:dyDescent="0.15">
      <c r="B4233" t="s">
        <v>3192</v>
      </c>
      <c r="C4233" t="s">
        <v>3193</v>
      </c>
      <c r="D4233" t="s">
        <v>179</v>
      </c>
      <c r="E4233" t="s">
        <v>10658</v>
      </c>
      <c r="F4233" t="s">
        <v>12674</v>
      </c>
      <c r="G4233" t="s">
        <v>1299</v>
      </c>
      <c r="H4233" s="17">
        <v>43675</v>
      </c>
      <c r="I4233" s="15">
        <v>2019</v>
      </c>
      <c r="J4233" t="s">
        <v>10634</v>
      </c>
      <c r="K4233" s="5">
        <v>-95203.76</v>
      </c>
      <c r="L4233" t="s">
        <v>967</v>
      </c>
      <c r="M4233" t="s">
        <v>985</v>
      </c>
      <c r="N4233" t="s">
        <v>10635</v>
      </c>
      <c r="O4233" t="s">
        <v>818</v>
      </c>
      <c r="P4233" t="s">
        <v>10671</v>
      </c>
      <c r="Q4233" t="s">
        <v>10671</v>
      </c>
      <c r="R4233" t="s">
        <v>739</v>
      </c>
      <c r="S4233" t="s">
        <v>795</v>
      </c>
      <c r="T4233" t="s">
        <v>13012</v>
      </c>
      <c r="U4233" t="s">
        <v>965</v>
      </c>
      <c r="V4233" t="s">
        <v>10638</v>
      </c>
      <c r="W4233" t="s">
        <v>970</v>
      </c>
      <c r="X4233" t="s">
        <v>17546</v>
      </c>
    </row>
    <row r="4234" spans="2:24" ht="11" outlineLevel="1" x14ac:dyDescent="0.15">
      <c r="B4234" t="s">
        <v>3192</v>
      </c>
      <c r="C4234" t="s">
        <v>3193</v>
      </c>
      <c r="D4234" t="s">
        <v>179</v>
      </c>
      <c r="E4234" t="s">
        <v>10652</v>
      </c>
      <c r="F4234" t="s">
        <v>12674</v>
      </c>
      <c r="G4234" t="s">
        <v>1299</v>
      </c>
      <c r="H4234" s="17">
        <v>43481</v>
      </c>
      <c r="I4234" s="15">
        <v>2019</v>
      </c>
      <c r="J4234" t="s">
        <v>10634</v>
      </c>
      <c r="K4234" s="5">
        <v>0</v>
      </c>
      <c r="L4234" t="s">
        <v>967</v>
      </c>
      <c r="M4234" t="s">
        <v>985</v>
      </c>
      <c r="N4234" t="s">
        <v>10635</v>
      </c>
      <c r="O4234" t="s">
        <v>818</v>
      </c>
      <c r="P4234" t="s">
        <v>10671</v>
      </c>
      <c r="Q4234" t="s">
        <v>10671</v>
      </c>
      <c r="R4234" t="s">
        <v>739</v>
      </c>
      <c r="S4234" t="s">
        <v>795</v>
      </c>
      <c r="T4234" t="s">
        <v>13012</v>
      </c>
      <c r="U4234" t="s">
        <v>965</v>
      </c>
      <c r="V4234" t="s">
        <v>10638</v>
      </c>
      <c r="W4234" t="s">
        <v>970</v>
      </c>
      <c r="X4234" t="s">
        <v>17547</v>
      </c>
    </row>
    <row r="4235" spans="2:24" ht="11" outlineLevel="1" x14ac:dyDescent="0.15">
      <c r="B4235" t="s">
        <v>3192</v>
      </c>
      <c r="C4235" t="s">
        <v>3193</v>
      </c>
      <c r="D4235" t="s">
        <v>179</v>
      </c>
      <c r="E4235" t="s">
        <v>10667</v>
      </c>
      <c r="F4235" t="s">
        <v>12674</v>
      </c>
      <c r="G4235" t="s">
        <v>1299</v>
      </c>
      <c r="H4235" s="17">
        <v>43571</v>
      </c>
      <c r="I4235" s="15">
        <v>2019</v>
      </c>
      <c r="J4235" t="s">
        <v>10634</v>
      </c>
      <c r="K4235" s="5">
        <v>0</v>
      </c>
      <c r="L4235" t="s">
        <v>967</v>
      </c>
      <c r="M4235" t="s">
        <v>985</v>
      </c>
      <c r="N4235" t="s">
        <v>10635</v>
      </c>
      <c r="O4235" t="s">
        <v>818</v>
      </c>
      <c r="P4235" t="s">
        <v>10671</v>
      </c>
      <c r="Q4235" t="s">
        <v>10671</v>
      </c>
      <c r="R4235" t="s">
        <v>739</v>
      </c>
      <c r="S4235" t="s">
        <v>795</v>
      </c>
      <c r="T4235" t="s">
        <v>13012</v>
      </c>
      <c r="U4235" t="s">
        <v>965</v>
      </c>
      <c r="V4235" t="s">
        <v>10638</v>
      </c>
      <c r="W4235" t="s">
        <v>970</v>
      </c>
      <c r="X4235" t="s">
        <v>17548</v>
      </c>
    </row>
    <row r="4236" spans="2:24" ht="11" outlineLevel="1" x14ac:dyDescent="0.15">
      <c r="B4236" t="s">
        <v>3192</v>
      </c>
      <c r="C4236" t="s">
        <v>3193</v>
      </c>
      <c r="D4236" t="s">
        <v>179</v>
      </c>
      <c r="E4236" t="s">
        <v>10643</v>
      </c>
      <c r="F4236" t="s">
        <v>12674</v>
      </c>
      <c r="G4236" t="s">
        <v>1299</v>
      </c>
      <c r="H4236" s="17">
        <v>43546</v>
      </c>
      <c r="I4236" s="15">
        <v>2019</v>
      </c>
      <c r="J4236" t="s">
        <v>10634</v>
      </c>
      <c r="K4236" s="5">
        <v>0</v>
      </c>
      <c r="L4236" t="s">
        <v>967</v>
      </c>
      <c r="M4236" t="s">
        <v>985</v>
      </c>
      <c r="N4236" t="s">
        <v>10635</v>
      </c>
      <c r="O4236" t="s">
        <v>818</v>
      </c>
      <c r="P4236" t="s">
        <v>10671</v>
      </c>
      <c r="Q4236" t="s">
        <v>10671</v>
      </c>
      <c r="R4236" t="s">
        <v>739</v>
      </c>
      <c r="S4236" t="s">
        <v>795</v>
      </c>
      <c r="T4236" t="s">
        <v>13012</v>
      </c>
      <c r="U4236" t="s">
        <v>965</v>
      </c>
      <c r="V4236" t="s">
        <v>10638</v>
      </c>
      <c r="W4236" t="s">
        <v>970</v>
      </c>
      <c r="X4236" t="s">
        <v>17549</v>
      </c>
    </row>
    <row r="4237" spans="2:24" ht="11" outlineLevel="1" x14ac:dyDescent="0.15">
      <c r="B4237" t="s">
        <v>3192</v>
      </c>
      <c r="C4237" t="s">
        <v>3193</v>
      </c>
      <c r="D4237" t="s">
        <v>179</v>
      </c>
      <c r="E4237" t="s">
        <v>10632</v>
      </c>
      <c r="F4237" t="s">
        <v>12674</v>
      </c>
      <c r="G4237" t="s">
        <v>1299</v>
      </c>
      <c r="H4237" s="17">
        <v>43570</v>
      </c>
      <c r="I4237" s="15">
        <v>2019</v>
      </c>
      <c r="J4237" t="s">
        <v>10634</v>
      </c>
      <c r="K4237" s="5">
        <v>0</v>
      </c>
      <c r="L4237" t="s">
        <v>967</v>
      </c>
      <c r="M4237" t="s">
        <v>985</v>
      </c>
      <c r="N4237" t="s">
        <v>10635</v>
      </c>
      <c r="O4237" t="s">
        <v>818</v>
      </c>
      <c r="P4237" t="s">
        <v>10671</v>
      </c>
      <c r="Q4237" t="s">
        <v>10671</v>
      </c>
      <c r="R4237" t="s">
        <v>739</v>
      </c>
      <c r="S4237" t="s">
        <v>795</v>
      </c>
      <c r="T4237" t="s">
        <v>13012</v>
      </c>
      <c r="U4237" t="s">
        <v>965</v>
      </c>
      <c r="V4237" t="s">
        <v>10638</v>
      </c>
      <c r="W4237" t="s">
        <v>970</v>
      </c>
      <c r="X4237" t="s">
        <v>17550</v>
      </c>
    </row>
    <row r="4238" spans="2:24" ht="11" outlineLevel="1" x14ac:dyDescent="0.15">
      <c r="B4238" t="s">
        <v>3192</v>
      </c>
      <c r="C4238" t="s">
        <v>3193</v>
      </c>
      <c r="D4238" t="s">
        <v>179</v>
      </c>
      <c r="E4238" t="s">
        <v>10664</v>
      </c>
      <c r="F4238" t="s">
        <v>12674</v>
      </c>
      <c r="G4238" t="s">
        <v>1299</v>
      </c>
      <c r="H4238" s="17">
        <v>43516</v>
      </c>
      <c r="I4238" s="15">
        <v>2019</v>
      </c>
      <c r="J4238" t="s">
        <v>10634</v>
      </c>
      <c r="K4238" s="5">
        <v>0</v>
      </c>
      <c r="L4238" t="s">
        <v>967</v>
      </c>
      <c r="M4238" t="s">
        <v>985</v>
      </c>
      <c r="N4238" t="s">
        <v>10635</v>
      </c>
      <c r="O4238" t="s">
        <v>818</v>
      </c>
      <c r="P4238" t="s">
        <v>10671</v>
      </c>
      <c r="Q4238" t="s">
        <v>10671</v>
      </c>
      <c r="R4238" t="s">
        <v>739</v>
      </c>
      <c r="S4238" t="s">
        <v>795</v>
      </c>
      <c r="T4238" t="s">
        <v>13012</v>
      </c>
      <c r="U4238" t="s">
        <v>965</v>
      </c>
      <c r="V4238" t="s">
        <v>10638</v>
      </c>
      <c r="W4238" t="s">
        <v>970</v>
      </c>
      <c r="X4238" t="s">
        <v>17551</v>
      </c>
    </row>
    <row r="4239" spans="2:24" ht="11" outlineLevel="1" x14ac:dyDescent="0.15">
      <c r="B4239" t="s">
        <v>3195</v>
      </c>
      <c r="C4239" t="s">
        <v>2190</v>
      </c>
      <c r="D4239" t="s">
        <v>297</v>
      </c>
      <c r="E4239" t="s">
        <v>10989</v>
      </c>
      <c r="F4239" t="s">
        <v>15827</v>
      </c>
      <c r="G4239" t="s">
        <v>2293</v>
      </c>
      <c r="H4239" s="17">
        <v>42521</v>
      </c>
      <c r="I4239" s="15">
        <v>2016</v>
      </c>
      <c r="J4239" t="s">
        <v>10634</v>
      </c>
      <c r="K4239" s="5">
        <v>-99707.1</v>
      </c>
      <c r="L4239" t="s">
        <v>967</v>
      </c>
      <c r="M4239" t="s">
        <v>985</v>
      </c>
      <c r="N4239" t="s">
        <v>10635</v>
      </c>
      <c r="O4239" t="s">
        <v>818</v>
      </c>
      <c r="P4239" t="s">
        <v>11434</v>
      </c>
      <c r="Q4239" t="s">
        <v>11434</v>
      </c>
      <c r="R4239" t="s">
        <v>740</v>
      </c>
      <c r="S4239" t="s">
        <v>795</v>
      </c>
      <c r="T4239" t="s">
        <v>17552</v>
      </c>
      <c r="U4239" t="s">
        <v>965</v>
      </c>
      <c r="V4239" t="s">
        <v>10638</v>
      </c>
      <c r="W4239" t="s">
        <v>970</v>
      </c>
      <c r="X4239" t="s">
        <v>17553</v>
      </c>
    </row>
    <row r="4240" spans="2:24" ht="11" outlineLevel="1" x14ac:dyDescent="0.15">
      <c r="B4240" t="s">
        <v>3195</v>
      </c>
      <c r="C4240" t="s">
        <v>2190</v>
      </c>
      <c r="D4240" t="s">
        <v>297</v>
      </c>
      <c r="E4240" t="s">
        <v>10649</v>
      </c>
      <c r="F4240" t="s">
        <v>15827</v>
      </c>
      <c r="G4240" t="s">
        <v>2293</v>
      </c>
      <c r="H4240" s="17">
        <v>42257</v>
      </c>
      <c r="I4240" s="15">
        <v>2015</v>
      </c>
      <c r="J4240" t="s">
        <v>10634</v>
      </c>
      <c r="K4240" s="5">
        <v>458350</v>
      </c>
      <c r="L4240" t="s">
        <v>967</v>
      </c>
      <c r="M4240" t="s">
        <v>985</v>
      </c>
      <c r="N4240" t="s">
        <v>10635</v>
      </c>
      <c r="O4240" t="s">
        <v>818</v>
      </c>
      <c r="P4240" t="s">
        <v>11434</v>
      </c>
      <c r="Q4240" t="s">
        <v>11434</v>
      </c>
      <c r="R4240" t="s">
        <v>740</v>
      </c>
      <c r="S4240" t="s">
        <v>795</v>
      </c>
      <c r="T4240" t="s">
        <v>17554</v>
      </c>
      <c r="U4240" t="s">
        <v>965</v>
      </c>
      <c r="V4240" t="s">
        <v>10638</v>
      </c>
      <c r="W4240" t="s">
        <v>970</v>
      </c>
      <c r="X4240" t="s">
        <v>17555</v>
      </c>
    </row>
    <row r="4241" spans="2:24" ht="11" outlineLevel="1" x14ac:dyDescent="0.15">
      <c r="B4241" t="s">
        <v>3197</v>
      </c>
      <c r="C4241" t="s">
        <v>2093</v>
      </c>
      <c r="D4241" t="s">
        <v>209</v>
      </c>
      <c r="E4241" t="s">
        <v>10989</v>
      </c>
      <c r="F4241" t="s">
        <v>12674</v>
      </c>
      <c r="G4241" t="s">
        <v>1299</v>
      </c>
      <c r="H4241" s="17">
        <v>42278</v>
      </c>
      <c r="I4241" s="15">
        <v>2016</v>
      </c>
      <c r="J4241" t="s">
        <v>10634</v>
      </c>
      <c r="K4241" s="5">
        <v>0</v>
      </c>
      <c r="L4241" t="s">
        <v>967</v>
      </c>
      <c r="M4241" t="s">
        <v>985</v>
      </c>
      <c r="N4241" t="s">
        <v>10635</v>
      </c>
      <c r="O4241" t="s">
        <v>818</v>
      </c>
      <c r="P4241" t="s">
        <v>11052</v>
      </c>
      <c r="Q4241" t="s">
        <v>10671</v>
      </c>
      <c r="R4241" t="s">
        <v>743</v>
      </c>
      <c r="S4241" t="s">
        <v>795</v>
      </c>
      <c r="T4241" t="s">
        <v>17556</v>
      </c>
      <c r="U4241" t="s">
        <v>965</v>
      </c>
      <c r="V4241" t="s">
        <v>10638</v>
      </c>
      <c r="W4241" t="s">
        <v>970</v>
      </c>
      <c r="X4241" t="s">
        <v>17557</v>
      </c>
    </row>
    <row r="4242" spans="2:24" ht="11" outlineLevel="1" x14ac:dyDescent="0.15">
      <c r="B4242" t="s">
        <v>3197</v>
      </c>
      <c r="C4242" t="s">
        <v>2093</v>
      </c>
      <c r="D4242" t="s">
        <v>209</v>
      </c>
      <c r="E4242" t="s">
        <v>10923</v>
      </c>
      <c r="F4242" t="s">
        <v>12674</v>
      </c>
      <c r="G4242" t="s">
        <v>1299</v>
      </c>
      <c r="H4242" s="17">
        <v>42376</v>
      </c>
      <c r="I4242" s="15">
        <v>2016</v>
      </c>
      <c r="J4242" t="s">
        <v>10634</v>
      </c>
      <c r="K4242" s="5">
        <v>45405.08</v>
      </c>
      <c r="L4242" t="s">
        <v>967</v>
      </c>
      <c r="M4242" t="s">
        <v>985</v>
      </c>
      <c r="N4242" t="s">
        <v>10635</v>
      </c>
      <c r="O4242" t="s">
        <v>818</v>
      </c>
      <c r="P4242" t="s">
        <v>11052</v>
      </c>
      <c r="Q4242" t="s">
        <v>10671</v>
      </c>
      <c r="R4242" t="s">
        <v>743</v>
      </c>
      <c r="S4242" t="s">
        <v>795</v>
      </c>
      <c r="T4242" t="s">
        <v>17558</v>
      </c>
      <c r="U4242" t="s">
        <v>965</v>
      </c>
      <c r="V4242" t="s">
        <v>10638</v>
      </c>
      <c r="W4242" t="s">
        <v>970</v>
      </c>
      <c r="X4242" t="s">
        <v>17559</v>
      </c>
    </row>
    <row r="4243" spans="2:24" ht="11" outlineLevel="1" x14ac:dyDescent="0.15">
      <c r="B4243" t="s">
        <v>3197</v>
      </c>
      <c r="C4243" t="s">
        <v>2093</v>
      </c>
      <c r="D4243" t="s">
        <v>209</v>
      </c>
      <c r="E4243" t="s">
        <v>10649</v>
      </c>
      <c r="F4243" t="s">
        <v>12674</v>
      </c>
      <c r="G4243" t="s">
        <v>1299</v>
      </c>
      <c r="H4243" s="17">
        <v>42269</v>
      </c>
      <c r="I4243" s="15">
        <v>2015</v>
      </c>
      <c r="J4243" t="s">
        <v>10634</v>
      </c>
      <c r="K4243" s="5">
        <v>78360</v>
      </c>
      <c r="L4243" t="s">
        <v>967</v>
      </c>
      <c r="M4243" t="s">
        <v>985</v>
      </c>
      <c r="N4243" t="s">
        <v>10635</v>
      </c>
      <c r="O4243" t="s">
        <v>818</v>
      </c>
      <c r="P4243" t="s">
        <v>11052</v>
      </c>
      <c r="Q4243" t="s">
        <v>10671</v>
      </c>
      <c r="R4243" t="s">
        <v>743</v>
      </c>
      <c r="S4243" t="s">
        <v>795</v>
      </c>
      <c r="T4243" t="s">
        <v>17556</v>
      </c>
      <c r="U4243" t="s">
        <v>965</v>
      </c>
      <c r="V4243" t="s">
        <v>10638</v>
      </c>
      <c r="W4243" t="s">
        <v>970</v>
      </c>
      <c r="X4243" t="s">
        <v>17560</v>
      </c>
    </row>
    <row r="4244" spans="2:24" ht="11" outlineLevel="1" x14ac:dyDescent="0.15">
      <c r="B4244" t="s">
        <v>3197</v>
      </c>
      <c r="C4244" t="s">
        <v>2093</v>
      </c>
      <c r="D4244" t="s">
        <v>209</v>
      </c>
      <c r="E4244" t="s">
        <v>10956</v>
      </c>
      <c r="F4244" t="s">
        <v>12674</v>
      </c>
      <c r="G4244" t="s">
        <v>1299</v>
      </c>
      <c r="H4244" s="17">
        <v>42318</v>
      </c>
      <c r="I4244" s="15">
        <v>2016</v>
      </c>
      <c r="J4244" t="s">
        <v>10634</v>
      </c>
      <c r="K4244" s="5">
        <v>246208.5</v>
      </c>
      <c r="L4244" t="s">
        <v>967</v>
      </c>
      <c r="M4244" t="s">
        <v>985</v>
      </c>
      <c r="N4244" t="s">
        <v>10635</v>
      </c>
      <c r="O4244" t="s">
        <v>818</v>
      </c>
      <c r="P4244" t="s">
        <v>11052</v>
      </c>
      <c r="Q4244" t="s">
        <v>10671</v>
      </c>
      <c r="R4244" t="s">
        <v>743</v>
      </c>
      <c r="S4244" t="s">
        <v>795</v>
      </c>
      <c r="T4244" t="s">
        <v>17556</v>
      </c>
      <c r="U4244" t="s">
        <v>965</v>
      </c>
      <c r="V4244" t="s">
        <v>10638</v>
      </c>
      <c r="W4244" t="s">
        <v>970</v>
      </c>
      <c r="X4244" t="s">
        <v>17561</v>
      </c>
    </row>
    <row r="4245" spans="2:24" ht="11" outlineLevel="1" x14ac:dyDescent="0.15">
      <c r="B4245" t="s">
        <v>3197</v>
      </c>
      <c r="C4245" t="s">
        <v>2093</v>
      </c>
      <c r="D4245" t="s">
        <v>209</v>
      </c>
      <c r="E4245" t="s">
        <v>10889</v>
      </c>
      <c r="F4245" t="s">
        <v>12674</v>
      </c>
      <c r="G4245" t="s">
        <v>1299</v>
      </c>
      <c r="H4245" s="17">
        <v>42404</v>
      </c>
      <c r="I4245" s="15">
        <v>2016</v>
      </c>
      <c r="J4245" t="s">
        <v>10634</v>
      </c>
      <c r="K4245" s="5">
        <v>-13927.52</v>
      </c>
      <c r="L4245" t="s">
        <v>967</v>
      </c>
      <c r="M4245" t="s">
        <v>985</v>
      </c>
      <c r="N4245" t="s">
        <v>10635</v>
      </c>
      <c r="O4245" t="s">
        <v>818</v>
      </c>
      <c r="P4245" t="s">
        <v>11052</v>
      </c>
      <c r="Q4245" t="s">
        <v>10671</v>
      </c>
      <c r="R4245" t="s">
        <v>743</v>
      </c>
      <c r="S4245" t="s">
        <v>795</v>
      </c>
      <c r="T4245" t="s">
        <v>17558</v>
      </c>
      <c r="U4245" t="s">
        <v>965</v>
      </c>
      <c r="V4245" t="s">
        <v>10638</v>
      </c>
      <c r="W4245" t="s">
        <v>970</v>
      </c>
      <c r="X4245" t="s">
        <v>17562</v>
      </c>
    </row>
    <row r="4246" spans="2:24" ht="11" outlineLevel="1" x14ac:dyDescent="0.15">
      <c r="B4246" t="s">
        <v>3199</v>
      </c>
      <c r="C4246" t="s">
        <v>3200</v>
      </c>
      <c r="D4246" t="s">
        <v>3201</v>
      </c>
      <c r="E4246" t="s">
        <v>10649</v>
      </c>
      <c r="F4246" t="s">
        <v>1722</v>
      </c>
      <c r="G4246" t="s">
        <v>1819</v>
      </c>
      <c r="H4246" s="17">
        <v>44651</v>
      </c>
      <c r="I4246" s="15">
        <v>2022</v>
      </c>
      <c r="J4246" t="s">
        <v>10634</v>
      </c>
      <c r="K4246" s="5">
        <v>374150</v>
      </c>
      <c r="L4246" t="s">
        <v>967</v>
      </c>
      <c r="M4246" t="s">
        <v>985</v>
      </c>
      <c r="N4246" t="s">
        <v>10635</v>
      </c>
      <c r="O4246" t="s">
        <v>796</v>
      </c>
      <c r="P4246" t="s">
        <v>10671</v>
      </c>
      <c r="Q4246" t="s">
        <v>10671</v>
      </c>
      <c r="R4246" t="s">
        <v>740</v>
      </c>
      <c r="S4246" t="s">
        <v>829</v>
      </c>
      <c r="T4246" t="s">
        <v>17563</v>
      </c>
      <c r="U4246" t="s">
        <v>965</v>
      </c>
      <c r="V4246" t="s">
        <v>10638</v>
      </c>
      <c r="W4246" t="s">
        <v>970</v>
      </c>
      <c r="X4246" t="s">
        <v>17564</v>
      </c>
    </row>
    <row r="4247" spans="2:24" ht="11" outlineLevel="1" x14ac:dyDescent="0.15">
      <c r="B4247" t="s">
        <v>3199</v>
      </c>
      <c r="C4247" t="s">
        <v>3200</v>
      </c>
      <c r="D4247" t="s">
        <v>3201</v>
      </c>
      <c r="E4247" t="s">
        <v>10652</v>
      </c>
      <c r="F4247" t="s">
        <v>1722</v>
      </c>
      <c r="G4247" t="s">
        <v>1819</v>
      </c>
      <c r="H4247" s="17">
        <v>44824</v>
      </c>
      <c r="I4247" s="15">
        <v>2022</v>
      </c>
      <c r="J4247" t="s">
        <v>10634</v>
      </c>
      <c r="K4247" s="5">
        <v>-19455</v>
      </c>
      <c r="L4247" t="s">
        <v>967</v>
      </c>
      <c r="M4247" t="s">
        <v>985</v>
      </c>
      <c r="N4247" t="s">
        <v>10635</v>
      </c>
      <c r="O4247" t="s">
        <v>796</v>
      </c>
      <c r="P4247" t="s">
        <v>10671</v>
      </c>
      <c r="Q4247" t="s">
        <v>10671</v>
      </c>
      <c r="R4247" t="s">
        <v>740</v>
      </c>
      <c r="S4247" t="s">
        <v>829</v>
      </c>
      <c r="T4247" t="s">
        <v>17565</v>
      </c>
      <c r="U4247" t="s">
        <v>965</v>
      </c>
      <c r="V4247" t="s">
        <v>10638</v>
      </c>
      <c r="W4247" t="s">
        <v>970</v>
      </c>
      <c r="X4247" t="s">
        <v>17566</v>
      </c>
    </row>
    <row r="4248" spans="2:24" ht="11" outlineLevel="1" x14ac:dyDescent="0.15">
      <c r="B4248" t="s">
        <v>3203</v>
      </c>
      <c r="C4248" t="s">
        <v>3204</v>
      </c>
      <c r="E4248" t="s">
        <v>10649</v>
      </c>
      <c r="F4248" t="s">
        <v>3205</v>
      </c>
      <c r="G4248" t="s">
        <v>3206</v>
      </c>
      <c r="H4248" s="17">
        <v>43587</v>
      </c>
      <c r="I4248" s="15">
        <v>2019</v>
      </c>
      <c r="J4248" t="s">
        <v>10634</v>
      </c>
      <c r="K4248" s="5">
        <v>354809.5</v>
      </c>
      <c r="L4248" t="s">
        <v>967</v>
      </c>
      <c r="R4248" t="s">
        <v>3208</v>
      </c>
      <c r="S4248" t="s">
        <v>795</v>
      </c>
      <c r="T4248" t="s">
        <v>17567</v>
      </c>
      <c r="U4248" t="s">
        <v>1340</v>
      </c>
      <c r="V4248" t="s">
        <v>12795</v>
      </c>
      <c r="W4248" t="s">
        <v>970</v>
      </c>
      <c r="X4248" t="s">
        <v>17568</v>
      </c>
    </row>
    <row r="4249" spans="2:24" ht="11" outlineLevel="1" x14ac:dyDescent="0.15">
      <c r="B4249" t="s">
        <v>3203</v>
      </c>
      <c r="C4249" t="s">
        <v>3204</v>
      </c>
      <c r="E4249" t="s">
        <v>10652</v>
      </c>
      <c r="F4249" t="s">
        <v>3205</v>
      </c>
      <c r="G4249" t="s">
        <v>3206</v>
      </c>
      <c r="H4249" s="17">
        <v>43888</v>
      </c>
      <c r="I4249" s="15">
        <v>2020</v>
      </c>
      <c r="J4249" t="s">
        <v>10634</v>
      </c>
      <c r="K4249" s="5">
        <v>0</v>
      </c>
      <c r="L4249" t="s">
        <v>967</v>
      </c>
      <c r="M4249" t="s">
        <v>14985</v>
      </c>
      <c r="R4249" t="s">
        <v>3208</v>
      </c>
      <c r="S4249" t="s">
        <v>795</v>
      </c>
      <c r="T4249" t="s">
        <v>17569</v>
      </c>
      <c r="U4249" t="s">
        <v>1340</v>
      </c>
      <c r="V4249" t="s">
        <v>12795</v>
      </c>
      <c r="W4249" t="s">
        <v>970</v>
      </c>
      <c r="X4249" t="s">
        <v>17570</v>
      </c>
    </row>
    <row r="4250" spans="2:24" ht="11" outlineLevel="1" x14ac:dyDescent="0.15">
      <c r="B4250" t="s">
        <v>3203</v>
      </c>
      <c r="C4250" t="s">
        <v>3204</v>
      </c>
      <c r="E4250" t="s">
        <v>10664</v>
      </c>
      <c r="F4250" t="s">
        <v>3205</v>
      </c>
      <c r="G4250" t="s">
        <v>3206</v>
      </c>
      <c r="H4250" s="17">
        <v>43998</v>
      </c>
      <c r="I4250" s="15">
        <v>2020</v>
      </c>
      <c r="J4250" t="s">
        <v>10634</v>
      </c>
      <c r="K4250" s="5">
        <v>0</v>
      </c>
      <c r="L4250" t="s">
        <v>967</v>
      </c>
      <c r="M4250" t="s">
        <v>14985</v>
      </c>
      <c r="R4250" t="s">
        <v>3208</v>
      </c>
      <c r="S4250" t="s">
        <v>795</v>
      </c>
      <c r="T4250" t="s">
        <v>17571</v>
      </c>
      <c r="U4250" t="s">
        <v>1340</v>
      </c>
      <c r="V4250" t="s">
        <v>12795</v>
      </c>
      <c r="W4250" t="s">
        <v>970</v>
      </c>
      <c r="X4250" t="s">
        <v>17572</v>
      </c>
    </row>
    <row r="4251" spans="2:24" ht="11" outlineLevel="1" x14ac:dyDescent="0.15">
      <c r="B4251" t="s">
        <v>3203</v>
      </c>
      <c r="C4251" t="s">
        <v>3204</v>
      </c>
      <c r="E4251" t="s">
        <v>10643</v>
      </c>
      <c r="F4251" t="s">
        <v>3205</v>
      </c>
      <c r="G4251" t="s">
        <v>3206</v>
      </c>
      <c r="H4251" s="17">
        <v>44434</v>
      </c>
      <c r="I4251" s="15">
        <v>2021</v>
      </c>
      <c r="J4251" t="s">
        <v>10634</v>
      </c>
      <c r="K4251" s="5">
        <v>-727</v>
      </c>
      <c r="L4251" t="s">
        <v>967</v>
      </c>
      <c r="M4251" t="s">
        <v>14189</v>
      </c>
      <c r="R4251" t="s">
        <v>3208</v>
      </c>
      <c r="S4251" t="s">
        <v>795</v>
      </c>
      <c r="T4251" t="s">
        <v>17573</v>
      </c>
      <c r="U4251" t="s">
        <v>1340</v>
      </c>
      <c r="V4251" t="s">
        <v>12795</v>
      </c>
      <c r="W4251" t="s">
        <v>970</v>
      </c>
      <c r="X4251" t="s">
        <v>17574</v>
      </c>
    </row>
    <row r="4252" spans="2:24" ht="11" outlineLevel="1" x14ac:dyDescent="0.15">
      <c r="B4252" t="s">
        <v>3211</v>
      </c>
      <c r="C4252" t="s">
        <v>3212</v>
      </c>
      <c r="E4252" t="s">
        <v>10649</v>
      </c>
      <c r="F4252" t="s">
        <v>14565</v>
      </c>
      <c r="G4252" t="s">
        <v>1807</v>
      </c>
      <c r="H4252" s="17">
        <v>43854</v>
      </c>
      <c r="I4252" s="15">
        <v>2020</v>
      </c>
      <c r="J4252" t="s">
        <v>10634</v>
      </c>
      <c r="K4252" s="5">
        <v>353730</v>
      </c>
      <c r="L4252" t="s">
        <v>967</v>
      </c>
      <c r="M4252" t="s">
        <v>1141</v>
      </c>
      <c r="N4252" t="s">
        <v>10635</v>
      </c>
      <c r="O4252" t="s">
        <v>825</v>
      </c>
      <c r="P4252" t="s">
        <v>15782</v>
      </c>
      <c r="Q4252" t="s">
        <v>15782</v>
      </c>
      <c r="R4252" t="s">
        <v>738</v>
      </c>
      <c r="S4252" t="s">
        <v>803</v>
      </c>
      <c r="T4252" t="s">
        <v>17575</v>
      </c>
      <c r="U4252" t="s">
        <v>965</v>
      </c>
      <c r="V4252" t="s">
        <v>10638</v>
      </c>
      <c r="W4252" t="s">
        <v>970</v>
      </c>
      <c r="X4252" t="s">
        <v>17576</v>
      </c>
    </row>
    <row r="4253" spans="2:24" ht="11" outlineLevel="1" x14ac:dyDescent="0.15">
      <c r="B4253" t="s">
        <v>3214</v>
      </c>
      <c r="C4253" t="s">
        <v>3215</v>
      </c>
      <c r="E4253" t="s">
        <v>10649</v>
      </c>
      <c r="F4253" t="s">
        <v>3216</v>
      </c>
      <c r="G4253" t="s">
        <v>3217</v>
      </c>
      <c r="H4253" s="17">
        <v>45100</v>
      </c>
      <c r="I4253" s="15">
        <v>2023</v>
      </c>
      <c r="J4253" t="s">
        <v>10634</v>
      </c>
      <c r="K4253" s="5">
        <v>353542</v>
      </c>
      <c r="L4253" t="s">
        <v>967</v>
      </c>
      <c r="R4253" t="s">
        <v>3219</v>
      </c>
      <c r="S4253" t="s">
        <v>795</v>
      </c>
      <c r="T4253" t="s">
        <v>17577</v>
      </c>
      <c r="U4253" t="s">
        <v>1340</v>
      </c>
      <c r="V4253" t="s">
        <v>12795</v>
      </c>
      <c r="W4253" t="s">
        <v>970</v>
      </c>
      <c r="X4253" t="s">
        <v>17578</v>
      </c>
    </row>
    <row r="4254" spans="2:24" ht="11" outlineLevel="1" x14ac:dyDescent="0.15">
      <c r="B4254" t="s">
        <v>3222</v>
      </c>
      <c r="C4254" t="s">
        <v>3223</v>
      </c>
      <c r="E4254" t="s">
        <v>10643</v>
      </c>
      <c r="F4254" t="s">
        <v>14110</v>
      </c>
      <c r="G4254" t="s">
        <v>1670</v>
      </c>
      <c r="H4254" s="17">
        <v>43943</v>
      </c>
      <c r="I4254" s="15">
        <v>2020</v>
      </c>
      <c r="J4254" t="s">
        <v>10634</v>
      </c>
      <c r="K4254" s="5">
        <v>31590.5</v>
      </c>
      <c r="L4254" t="s">
        <v>967</v>
      </c>
      <c r="M4254" t="s">
        <v>956</v>
      </c>
      <c r="N4254" t="s">
        <v>10635</v>
      </c>
      <c r="O4254" t="s">
        <v>818</v>
      </c>
      <c r="P4254" t="s">
        <v>14111</v>
      </c>
      <c r="Q4254" t="s">
        <v>14111</v>
      </c>
      <c r="R4254" t="s">
        <v>745</v>
      </c>
      <c r="S4254" t="s">
        <v>795</v>
      </c>
      <c r="T4254" t="s">
        <v>17579</v>
      </c>
      <c r="U4254" t="s">
        <v>965</v>
      </c>
      <c r="V4254" t="s">
        <v>10638</v>
      </c>
      <c r="W4254" t="s">
        <v>970</v>
      </c>
      <c r="X4254" t="s">
        <v>17580</v>
      </c>
    </row>
    <row r="4255" spans="2:24" ht="11" outlineLevel="1" x14ac:dyDescent="0.15">
      <c r="B4255" t="s">
        <v>3222</v>
      </c>
      <c r="C4255" t="s">
        <v>3223</v>
      </c>
      <c r="E4255" t="s">
        <v>10649</v>
      </c>
      <c r="F4255" t="s">
        <v>14110</v>
      </c>
      <c r="G4255" t="s">
        <v>1670</v>
      </c>
      <c r="H4255" s="17">
        <v>43818</v>
      </c>
      <c r="I4255" s="15">
        <v>2020</v>
      </c>
      <c r="J4255" t="s">
        <v>10634</v>
      </c>
      <c r="K4255" s="5">
        <v>227032</v>
      </c>
      <c r="L4255" t="s">
        <v>967</v>
      </c>
      <c r="M4255" t="s">
        <v>956</v>
      </c>
      <c r="N4255" t="s">
        <v>10635</v>
      </c>
      <c r="O4255" t="s">
        <v>818</v>
      </c>
      <c r="P4255" t="s">
        <v>14111</v>
      </c>
      <c r="Q4255" t="s">
        <v>14111</v>
      </c>
      <c r="R4255" t="s">
        <v>745</v>
      </c>
      <c r="S4255" t="s">
        <v>795</v>
      </c>
      <c r="T4255" t="s">
        <v>17579</v>
      </c>
      <c r="U4255" t="s">
        <v>965</v>
      </c>
      <c r="V4255" t="s">
        <v>10638</v>
      </c>
      <c r="W4255" t="s">
        <v>970</v>
      </c>
      <c r="X4255" t="s">
        <v>17581</v>
      </c>
    </row>
    <row r="4256" spans="2:24" ht="11" outlineLevel="1" x14ac:dyDescent="0.15">
      <c r="B4256" t="s">
        <v>3222</v>
      </c>
      <c r="C4256" t="s">
        <v>3223</v>
      </c>
      <c r="E4256" t="s">
        <v>10664</v>
      </c>
      <c r="F4256" t="s">
        <v>14110</v>
      </c>
      <c r="G4256" t="s">
        <v>1670</v>
      </c>
      <c r="H4256" s="17">
        <v>43893</v>
      </c>
      <c r="I4256" s="15">
        <v>2020</v>
      </c>
      <c r="J4256" t="s">
        <v>10634</v>
      </c>
      <c r="K4256" s="5">
        <v>23310</v>
      </c>
      <c r="L4256" t="s">
        <v>967</v>
      </c>
      <c r="M4256" t="s">
        <v>956</v>
      </c>
      <c r="N4256" t="s">
        <v>10635</v>
      </c>
      <c r="O4256" t="s">
        <v>818</v>
      </c>
      <c r="P4256" t="s">
        <v>14111</v>
      </c>
      <c r="Q4256" t="s">
        <v>14111</v>
      </c>
      <c r="R4256" t="s">
        <v>745</v>
      </c>
      <c r="S4256" t="s">
        <v>795</v>
      </c>
      <c r="T4256" t="s">
        <v>17579</v>
      </c>
      <c r="U4256" t="s">
        <v>965</v>
      </c>
      <c r="V4256" t="s">
        <v>10638</v>
      </c>
      <c r="W4256" t="s">
        <v>970</v>
      </c>
      <c r="X4256" t="s">
        <v>17582</v>
      </c>
    </row>
    <row r="4257" spans="2:24" ht="11" outlineLevel="1" x14ac:dyDescent="0.15">
      <c r="B4257" t="s">
        <v>3222</v>
      </c>
      <c r="C4257" t="s">
        <v>3223</v>
      </c>
      <c r="E4257" t="s">
        <v>10652</v>
      </c>
      <c r="F4257" t="s">
        <v>14110</v>
      </c>
      <c r="G4257" t="s">
        <v>1670</v>
      </c>
      <c r="H4257" s="17">
        <v>43879</v>
      </c>
      <c r="I4257" s="15">
        <v>2020</v>
      </c>
      <c r="J4257" t="s">
        <v>10634</v>
      </c>
      <c r="K4257" s="5">
        <v>71142.06</v>
      </c>
      <c r="L4257" t="s">
        <v>967</v>
      </c>
      <c r="M4257" t="s">
        <v>956</v>
      </c>
      <c r="N4257" t="s">
        <v>10635</v>
      </c>
      <c r="O4257" t="s">
        <v>818</v>
      </c>
      <c r="P4257" t="s">
        <v>14111</v>
      </c>
      <c r="Q4257" t="s">
        <v>14111</v>
      </c>
      <c r="R4257" t="s">
        <v>745</v>
      </c>
      <c r="S4257" t="s">
        <v>795</v>
      </c>
      <c r="T4257" t="s">
        <v>17583</v>
      </c>
      <c r="U4257" t="s">
        <v>965</v>
      </c>
      <c r="V4257" t="s">
        <v>10638</v>
      </c>
      <c r="W4257" t="s">
        <v>970</v>
      </c>
      <c r="X4257" t="s">
        <v>17584</v>
      </c>
    </row>
    <row r="4258" spans="2:24" ht="11" outlineLevel="1" x14ac:dyDescent="0.15">
      <c r="B4258" t="s">
        <v>3225</v>
      </c>
      <c r="C4258" t="s">
        <v>1322</v>
      </c>
      <c r="D4258" t="s">
        <v>297</v>
      </c>
      <c r="E4258" t="s">
        <v>10649</v>
      </c>
      <c r="F4258" t="s">
        <v>15827</v>
      </c>
      <c r="G4258" t="s">
        <v>2293</v>
      </c>
      <c r="H4258" s="17">
        <v>42171</v>
      </c>
      <c r="I4258" s="15">
        <v>2015</v>
      </c>
      <c r="J4258" t="s">
        <v>10634</v>
      </c>
      <c r="K4258" s="5">
        <v>349660</v>
      </c>
      <c r="L4258" t="s">
        <v>967</v>
      </c>
      <c r="M4258" t="s">
        <v>985</v>
      </c>
      <c r="N4258" t="s">
        <v>10635</v>
      </c>
      <c r="O4258" t="s">
        <v>818</v>
      </c>
      <c r="P4258" t="s">
        <v>11434</v>
      </c>
      <c r="Q4258" t="s">
        <v>15206</v>
      </c>
      <c r="R4258" t="s">
        <v>740</v>
      </c>
      <c r="S4258" t="s">
        <v>795</v>
      </c>
      <c r="T4258" t="s">
        <v>17585</v>
      </c>
      <c r="U4258" t="s">
        <v>965</v>
      </c>
      <c r="V4258" t="s">
        <v>10638</v>
      </c>
      <c r="W4258" t="s">
        <v>970</v>
      </c>
      <c r="X4258" t="s">
        <v>17586</v>
      </c>
    </row>
    <row r="4259" spans="2:24" ht="11" outlineLevel="1" x14ac:dyDescent="0.15">
      <c r="B4259" t="s">
        <v>3227</v>
      </c>
      <c r="C4259" t="s">
        <v>3228</v>
      </c>
      <c r="E4259" t="s">
        <v>10649</v>
      </c>
      <c r="F4259" t="s">
        <v>2712</v>
      </c>
      <c r="G4259" t="s">
        <v>2713</v>
      </c>
      <c r="H4259" s="17">
        <v>43021</v>
      </c>
      <c r="I4259" s="15">
        <v>2018</v>
      </c>
      <c r="J4259" t="s">
        <v>10634</v>
      </c>
      <c r="K4259" s="5">
        <v>348842.02</v>
      </c>
      <c r="L4259" t="s">
        <v>967</v>
      </c>
      <c r="M4259" t="s">
        <v>1141</v>
      </c>
      <c r="N4259" t="s">
        <v>10635</v>
      </c>
      <c r="O4259" t="s">
        <v>826</v>
      </c>
      <c r="P4259" t="s">
        <v>10636</v>
      </c>
      <c r="Q4259" t="s">
        <v>10636</v>
      </c>
      <c r="R4259" t="s">
        <v>750</v>
      </c>
      <c r="S4259" t="s">
        <v>865</v>
      </c>
      <c r="T4259" t="s">
        <v>17587</v>
      </c>
      <c r="U4259" t="s">
        <v>965</v>
      </c>
      <c r="V4259" t="s">
        <v>10638</v>
      </c>
      <c r="W4259" t="s">
        <v>970</v>
      </c>
      <c r="X4259" t="s">
        <v>17588</v>
      </c>
    </row>
    <row r="4260" spans="2:24" ht="11" outlineLevel="1" x14ac:dyDescent="0.15">
      <c r="B4260" t="s">
        <v>3230</v>
      </c>
      <c r="C4260" t="s">
        <v>3231</v>
      </c>
      <c r="E4260" t="s">
        <v>10649</v>
      </c>
      <c r="F4260" t="s">
        <v>3232</v>
      </c>
      <c r="G4260" t="s">
        <v>3233</v>
      </c>
      <c r="H4260" s="17">
        <v>44447</v>
      </c>
      <c r="I4260" s="15">
        <v>2021</v>
      </c>
      <c r="J4260" t="s">
        <v>10634</v>
      </c>
      <c r="K4260" s="5">
        <v>231791</v>
      </c>
      <c r="L4260" t="s">
        <v>967</v>
      </c>
      <c r="R4260" t="s">
        <v>748</v>
      </c>
      <c r="S4260" t="s">
        <v>795</v>
      </c>
      <c r="T4260" t="s">
        <v>17589</v>
      </c>
      <c r="U4260" t="s">
        <v>1340</v>
      </c>
      <c r="V4260" t="s">
        <v>12795</v>
      </c>
      <c r="W4260" t="s">
        <v>970</v>
      </c>
      <c r="X4260" t="s">
        <v>17590</v>
      </c>
    </row>
    <row r="4261" spans="2:24" ht="11" outlineLevel="1" x14ac:dyDescent="0.15">
      <c r="B4261" t="s">
        <v>3230</v>
      </c>
      <c r="C4261" t="s">
        <v>3231</v>
      </c>
      <c r="E4261" t="s">
        <v>10652</v>
      </c>
      <c r="F4261" t="s">
        <v>3232</v>
      </c>
      <c r="G4261" t="s">
        <v>3233</v>
      </c>
      <c r="H4261" s="17">
        <v>44456</v>
      </c>
      <c r="I4261" s="15">
        <v>2021</v>
      </c>
      <c r="J4261" t="s">
        <v>10634</v>
      </c>
      <c r="K4261" s="5">
        <v>116821.2</v>
      </c>
      <c r="L4261" t="s">
        <v>967</v>
      </c>
      <c r="M4261" t="s">
        <v>17518</v>
      </c>
      <c r="R4261" t="s">
        <v>748</v>
      </c>
      <c r="S4261" t="s">
        <v>795</v>
      </c>
      <c r="T4261" t="s">
        <v>17589</v>
      </c>
      <c r="U4261" t="s">
        <v>1340</v>
      </c>
      <c r="V4261" t="s">
        <v>12795</v>
      </c>
      <c r="W4261" t="s">
        <v>970</v>
      </c>
      <c r="X4261" t="s">
        <v>17591</v>
      </c>
    </row>
    <row r="4262" spans="2:24" ht="11" outlineLevel="1" x14ac:dyDescent="0.15">
      <c r="B4262" t="s">
        <v>3235</v>
      </c>
      <c r="C4262" t="s">
        <v>1271</v>
      </c>
      <c r="D4262" t="s">
        <v>3236</v>
      </c>
      <c r="E4262" t="s">
        <v>10989</v>
      </c>
      <c r="F4262" t="s">
        <v>608</v>
      </c>
      <c r="G4262" t="s">
        <v>1184</v>
      </c>
      <c r="H4262" s="17">
        <v>42481</v>
      </c>
      <c r="I4262" s="15">
        <v>2016</v>
      </c>
      <c r="J4262" t="s">
        <v>10634</v>
      </c>
      <c r="K4262" s="5">
        <v>-12509.05</v>
      </c>
      <c r="L4262" t="s">
        <v>967</v>
      </c>
      <c r="M4262" t="s">
        <v>985</v>
      </c>
      <c r="N4262" t="s">
        <v>10635</v>
      </c>
      <c r="O4262" t="s">
        <v>796</v>
      </c>
      <c r="P4262" t="s">
        <v>11969</v>
      </c>
      <c r="Q4262" t="s">
        <v>11969</v>
      </c>
      <c r="R4262" t="s">
        <v>744</v>
      </c>
      <c r="S4262" t="s">
        <v>795</v>
      </c>
      <c r="T4262" t="s">
        <v>17592</v>
      </c>
      <c r="U4262" t="s">
        <v>965</v>
      </c>
      <c r="V4262" t="s">
        <v>10638</v>
      </c>
      <c r="W4262" t="s">
        <v>970</v>
      </c>
      <c r="X4262" t="s">
        <v>17593</v>
      </c>
    </row>
    <row r="4263" spans="2:24" ht="11" outlineLevel="1" x14ac:dyDescent="0.15">
      <c r="B4263" t="s">
        <v>3238</v>
      </c>
      <c r="C4263" t="s">
        <v>3239</v>
      </c>
      <c r="D4263" t="s">
        <v>3240</v>
      </c>
      <c r="E4263" t="s">
        <v>10649</v>
      </c>
      <c r="F4263" t="s">
        <v>3241</v>
      </c>
      <c r="G4263" t="s">
        <v>3242</v>
      </c>
      <c r="H4263" s="17">
        <v>45860</v>
      </c>
      <c r="I4263" s="15">
        <v>2025</v>
      </c>
      <c r="J4263" t="s">
        <v>10634</v>
      </c>
      <c r="K4263" s="5">
        <v>345246.05</v>
      </c>
      <c r="L4263" t="s">
        <v>967</v>
      </c>
      <c r="R4263" t="s">
        <v>3243</v>
      </c>
      <c r="S4263" t="s">
        <v>824</v>
      </c>
      <c r="T4263" t="s">
        <v>17594</v>
      </c>
      <c r="U4263" t="s">
        <v>1340</v>
      </c>
      <c r="V4263" t="s">
        <v>12795</v>
      </c>
      <c r="W4263" t="s">
        <v>970</v>
      </c>
      <c r="X4263" t="s">
        <v>17595</v>
      </c>
    </row>
    <row r="4264" spans="2:24" ht="11" outlineLevel="1" x14ac:dyDescent="0.15">
      <c r="B4264" t="s">
        <v>3246</v>
      </c>
      <c r="C4264" t="s">
        <v>3247</v>
      </c>
      <c r="D4264" t="s">
        <v>294</v>
      </c>
      <c r="E4264" t="s">
        <v>10649</v>
      </c>
      <c r="F4264" t="s">
        <v>619</v>
      </c>
      <c r="G4264" t="s">
        <v>1890</v>
      </c>
      <c r="H4264" s="17">
        <v>45524</v>
      </c>
      <c r="I4264" s="15">
        <v>2024</v>
      </c>
      <c r="J4264" t="s">
        <v>10634</v>
      </c>
      <c r="K4264" s="5">
        <v>342997.69</v>
      </c>
      <c r="L4264" t="s">
        <v>967</v>
      </c>
      <c r="M4264" t="s">
        <v>985</v>
      </c>
      <c r="N4264" t="s">
        <v>10635</v>
      </c>
      <c r="O4264" t="s">
        <v>796</v>
      </c>
      <c r="P4264" t="s">
        <v>10885</v>
      </c>
      <c r="Q4264" t="s">
        <v>10675</v>
      </c>
      <c r="R4264" t="s">
        <v>744</v>
      </c>
      <c r="S4264" t="s">
        <v>829</v>
      </c>
      <c r="T4264" t="s">
        <v>17596</v>
      </c>
      <c r="U4264" t="s">
        <v>965</v>
      </c>
      <c r="V4264" t="s">
        <v>10638</v>
      </c>
      <c r="W4264" t="s">
        <v>970</v>
      </c>
      <c r="X4264" t="s">
        <v>17597</v>
      </c>
    </row>
    <row r="4265" spans="2:24" ht="11" outlineLevel="1" x14ac:dyDescent="0.15">
      <c r="B4265" t="s">
        <v>3249</v>
      </c>
      <c r="C4265" t="s">
        <v>3250</v>
      </c>
      <c r="D4265" t="s">
        <v>1410</v>
      </c>
      <c r="E4265" t="s">
        <v>10667</v>
      </c>
      <c r="F4265" t="s">
        <v>12990</v>
      </c>
      <c r="G4265" t="s">
        <v>1412</v>
      </c>
      <c r="H4265" s="17">
        <v>43794</v>
      </c>
      <c r="I4265" s="15">
        <v>2020</v>
      </c>
      <c r="J4265" t="s">
        <v>10634</v>
      </c>
      <c r="K4265" s="5">
        <v>0</v>
      </c>
      <c r="L4265" t="s">
        <v>967</v>
      </c>
      <c r="M4265" t="s">
        <v>985</v>
      </c>
      <c r="N4265" t="s">
        <v>11711</v>
      </c>
      <c r="O4265" t="s">
        <v>796</v>
      </c>
      <c r="P4265" t="s">
        <v>10671</v>
      </c>
      <c r="Q4265" t="s">
        <v>10685</v>
      </c>
      <c r="R4265" t="s">
        <v>752</v>
      </c>
      <c r="S4265" t="s">
        <v>824</v>
      </c>
      <c r="T4265" t="s">
        <v>14453</v>
      </c>
      <c r="U4265" t="s">
        <v>965</v>
      </c>
      <c r="V4265" t="s">
        <v>10638</v>
      </c>
      <c r="W4265" t="s">
        <v>970</v>
      </c>
      <c r="X4265" t="s">
        <v>17598</v>
      </c>
    </row>
    <row r="4266" spans="2:24" ht="11" outlineLevel="1" x14ac:dyDescent="0.15">
      <c r="B4266" t="s">
        <v>3249</v>
      </c>
      <c r="C4266" t="s">
        <v>3250</v>
      </c>
      <c r="D4266" t="s">
        <v>1410</v>
      </c>
      <c r="E4266" t="s">
        <v>10658</v>
      </c>
      <c r="F4266" t="s">
        <v>12990</v>
      </c>
      <c r="G4266" t="s">
        <v>1412</v>
      </c>
      <c r="H4266" s="17">
        <v>43853</v>
      </c>
      <c r="I4266" s="15">
        <v>2020</v>
      </c>
      <c r="J4266" t="s">
        <v>10634</v>
      </c>
      <c r="K4266" s="5">
        <v>0</v>
      </c>
      <c r="L4266" t="s">
        <v>967</v>
      </c>
      <c r="M4266" t="s">
        <v>985</v>
      </c>
      <c r="N4266" t="s">
        <v>11711</v>
      </c>
      <c r="O4266" t="s">
        <v>796</v>
      </c>
      <c r="P4266" t="s">
        <v>10671</v>
      </c>
      <c r="Q4266" t="s">
        <v>10685</v>
      </c>
      <c r="R4266" t="s">
        <v>752</v>
      </c>
      <c r="S4266" t="s">
        <v>824</v>
      </c>
      <c r="T4266" t="s">
        <v>17599</v>
      </c>
      <c r="U4266" t="s">
        <v>965</v>
      </c>
      <c r="V4266" t="s">
        <v>10638</v>
      </c>
      <c r="W4266" t="s">
        <v>970</v>
      </c>
      <c r="X4266" t="s">
        <v>17600</v>
      </c>
    </row>
    <row r="4267" spans="2:24" ht="11" outlineLevel="1" x14ac:dyDescent="0.15">
      <c r="B4267" t="s">
        <v>3249</v>
      </c>
      <c r="C4267" t="s">
        <v>3250</v>
      </c>
      <c r="D4267" t="s">
        <v>1410</v>
      </c>
      <c r="E4267" t="s">
        <v>10643</v>
      </c>
      <c r="F4267" t="s">
        <v>12990</v>
      </c>
      <c r="G4267" t="s">
        <v>1412</v>
      </c>
      <c r="H4267" s="17">
        <v>43724</v>
      </c>
      <c r="I4267" s="15">
        <v>2019</v>
      </c>
      <c r="J4267" t="s">
        <v>10634</v>
      </c>
      <c r="K4267" s="5">
        <v>120944.54</v>
      </c>
      <c r="L4267" t="s">
        <v>967</v>
      </c>
      <c r="M4267" t="s">
        <v>985</v>
      </c>
      <c r="N4267" t="s">
        <v>11711</v>
      </c>
      <c r="O4267" t="s">
        <v>796</v>
      </c>
      <c r="P4267" t="s">
        <v>10671</v>
      </c>
      <c r="Q4267" t="s">
        <v>10685</v>
      </c>
      <c r="R4267" t="s">
        <v>752</v>
      </c>
      <c r="S4267" t="s">
        <v>824</v>
      </c>
      <c r="T4267" t="s">
        <v>17601</v>
      </c>
      <c r="U4267" t="s">
        <v>965</v>
      </c>
      <c r="V4267" t="s">
        <v>10638</v>
      </c>
      <c r="W4267" t="s">
        <v>970</v>
      </c>
      <c r="X4267" t="s">
        <v>17602</v>
      </c>
    </row>
    <row r="4268" spans="2:24" ht="11" outlineLevel="1" x14ac:dyDescent="0.15">
      <c r="B4268" t="s">
        <v>3249</v>
      </c>
      <c r="C4268" t="s">
        <v>3250</v>
      </c>
      <c r="D4268" t="s">
        <v>1410</v>
      </c>
      <c r="E4268" t="s">
        <v>10646</v>
      </c>
      <c r="F4268" t="s">
        <v>12990</v>
      </c>
      <c r="G4268" t="s">
        <v>1412</v>
      </c>
      <c r="H4268" s="17">
        <v>45817</v>
      </c>
      <c r="I4268" s="15">
        <v>2025</v>
      </c>
      <c r="J4268" t="s">
        <v>10634</v>
      </c>
      <c r="K4268" s="5">
        <v>-17.32</v>
      </c>
      <c r="L4268" t="s">
        <v>967</v>
      </c>
      <c r="M4268" t="s">
        <v>985</v>
      </c>
      <c r="N4268" t="s">
        <v>11711</v>
      </c>
      <c r="O4268" t="s">
        <v>796</v>
      </c>
      <c r="P4268" t="s">
        <v>10885</v>
      </c>
      <c r="Q4268" t="s">
        <v>10685</v>
      </c>
      <c r="R4268" t="s">
        <v>752</v>
      </c>
      <c r="S4268" t="s">
        <v>824</v>
      </c>
      <c r="T4268" t="s">
        <v>17603</v>
      </c>
      <c r="U4268" t="s">
        <v>965</v>
      </c>
      <c r="V4268" t="s">
        <v>10638</v>
      </c>
      <c r="W4268" t="s">
        <v>970</v>
      </c>
      <c r="X4268" t="s">
        <v>17604</v>
      </c>
    </row>
    <row r="4269" spans="2:24" ht="11" outlineLevel="1" x14ac:dyDescent="0.15">
      <c r="B4269" t="s">
        <v>3249</v>
      </c>
      <c r="C4269" t="s">
        <v>3250</v>
      </c>
      <c r="D4269" t="s">
        <v>1410</v>
      </c>
      <c r="E4269" t="s">
        <v>10652</v>
      </c>
      <c r="F4269" t="s">
        <v>12990</v>
      </c>
      <c r="G4269" t="s">
        <v>1412</v>
      </c>
      <c r="H4269" s="17">
        <v>43641</v>
      </c>
      <c r="I4269" s="15">
        <v>2019</v>
      </c>
      <c r="J4269" t="s">
        <v>10634</v>
      </c>
      <c r="K4269" s="5">
        <v>0</v>
      </c>
      <c r="L4269" t="s">
        <v>967</v>
      </c>
      <c r="M4269" t="s">
        <v>985</v>
      </c>
      <c r="N4269" t="s">
        <v>11711</v>
      </c>
      <c r="O4269" t="s">
        <v>796</v>
      </c>
      <c r="P4269" t="s">
        <v>10671</v>
      </c>
      <c r="Q4269" t="s">
        <v>10685</v>
      </c>
      <c r="R4269" t="s">
        <v>752</v>
      </c>
      <c r="S4269" t="s">
        <v>824</v>
      </c>
      <c r="T4269" t="s">
        <v>17605</v>
      </c>
      <c r="U4269" t="s">
        <v>965</v>
      </c>
      <c r="V4269" t="s">
        <v>10638</v>
      </c>
      <c r="W4269" t="s">
        <v>970</v>
      </c>
      <c r="X4269" t="s">
        <v>17606</v>
      </c>
    </row>
    <row r="4270" spans="2:24" ht="11" outlineLevel="1" x14ac:dyDescent="0.15">
      <c r="B4270" t="s">
        <v>3249</v>
      </c>
      <c r="C4270" t="s">
        <v>3250</v>
      </c>
      <c r="D4270" t="s">
        <v>1410</v>
      </c>
      <c r="E4270" t="s">
        <v>10655</v>
      </c>
      <c r="F4270" t="s">
        <v>12990</v>
      </c>
      <c r="G4270" t="s">
        <v>1412</v>
      </c>
      <c r="H4270" s="17">
        <v>45707</v>
      </c>
      <c r="I4270" s="15">
        <v>2025</v>
      </c>
      <c r="J4270" t="s">
        <v>10634</v>
      </c>
      <c r="K4270" s="5">
        <v>-300.08</v>
      </c>
      <c r="L4270" t="s">
        <v>967</v>
      </c>
      <c r="M4270" t="s">
        <v>985</v>
      </c>
      <c r="N4270" t="s">
        <v>11711</v>
      </c>
      <c r="O4270" t="s">
        <v>796</v>
      </c>
      <c r="P4270" t="s">
        <v>10885</v>
      </c>
      <c r="Q4270" t="s">
        <v>10685</v>
      </c>
      <c r="R4270" t="s">
        <v>752</v>
      </c>
      <c r="S4270" t="s">
        <v>824</v>
      </c>
      <c r="T4270" t="s">
        <v>17607</v>
      </c>
      <c r="U4270" t="s">
        <v>965</v>
      </c>
      <c r="V4270" t="s">
        <v>10638</v>
      </c>
      <c r="W4270" t="s">
        <v>970</v>
      </c>
      <c r="X4270" t="s">
        <v>17608</v>
      </c>
    </row>
    <row r="4271" spans="2:24" ht="11" outlineLevel="1" x14ac:dyDescent="0.15">
      <c r="B4271" t="s">
        <v>3249</v>
      </c>
      <c r="C4271" t="s">
        <v>3250</v>
      </c>
      <c r="D4271" t="s">
        <v>1410</v>
      </c>
      <c r="E4271" t="s">
        <v>10640</v>
      </c>
      <c r="F4271" t="s">
        <v>12990</v>
      </c>
      <c r="G4271" t="s">
        <v>1412</v>
      </c>
      <c r="H4271" s="17">
        <v>45854</v>
      </c>
      <c r="I4271" s="15">
        <v>2025</v>
      </c>
      <c r="J4271" t="s">
        <v>10634</v>
      </c>
      <c r="K4271" s="5">
        <v>15.5</v>
      </c>
      <c r="L4271" t="s">
        <v>967</v>
      </c>
      <c r="M4271" t="s">
        <v>985</v>
      </c>
      <c r="N4271" t="s">
        <v>11711</v>
      </c>
      <c r="O4271" t="s">
        <v>796</v>
      </c>
      <c r="P4271" t="s">
        <v>10885</v>
      </c>
      <c r="Q4271" t="s">
        <v>10685</v>
      </c>
      <c r="R4271" t="s">
        <v>752</v>
      </c>
      <c r="S4271" t="s">
        <v>824</v>
      </c>
      <c r="T4271" t="s">
        <v>17609</v>
      </c>
      <c r="U4271" t="s">
        <v>965</v>
      </c>
      <c r="V4271" t="s">
        <v>10638</v>
      </c>
      <c r="W4271" t="s">
        <v>970</v>
      </c>
      <c r="X4271" t="s">
        <v>17610</v>
      </c>
    </row>
    <row r="4272" spans="2:24" ht="11" outlineLevel="1" x14ac:dyDescent="0.15">
      <c r="B4272" t="s">
        <v>3249</v>
      </c>
      <c r="C4272" t="s">
        <v>3250</v>
      </c>
      <c r="D4272" t="s">
        <v>1410</v>
      </c>
      <c r="E4272" t="s">
        <v>10649</v>
      </c>
      <c r="F4272" t="s">
        <v>12990</v>
      </c>
      <c r="G4272" t="s">
        <v>1412</v>
      </c>
      <c r="H4272" s="17">
        <v>43539</v>
      </c>
      <c r="I4272" s="15">
        <v>2019</v>
      </c>
      <c r="J4272" t="s">
        <v>10634</v>
      </c>
      <c r="K4272" s="5">
        <v>242671.47</v>
      </c>
      <c r="L4272" t="s">
        <v>967</v>
      </c>
      <c r="M4272" t="s">
        <v>985</v>
      </c>
      <c r="N4272" t="s">
        <v>11711</v>
      </c>
      <c r="O4272" t="s">
        <v>796</v>
      </c>
      <c r="P4272" t="s">
        <v>10671</v>
      </c>
      <c r="Q4272" t="s">
        <v>10685</v>
      </c>
      <c r="R4272" t="s">
        <v>752</v>
      </c>
      <c r="S4272" t="s">
        <v>824</v>
      </c>
      <c r="T4272" t="s">
        <v>17605</v>
      </c>
      <c r="U4272" t="s">
        <v>965</v>
      </c>
      <c r="V4272" t="s">
        <v>10638</v>
      </c>
      <c r="W4272" t="s">
        <v>970</v>
      </c>
      <c r="X4272" t="s">
        <v>17611</v>
      </c>
    </row>
    <row r="4273" spans="2:24" ht="11" outlineLevel="1" x14ac:dyDescent="0.15">
      <c r="B4273" t="s">
        <v>3249</v>
      </c>
      <c r="C4273" t="s">
        <v>3250</v>
      </c>
      <c r="D4273" t="s">
        <v>1410</v>
      </c>
      <c r="E4273" t="s">
        <v>10632</v>
      </c>
      <c r="F4273" t="s">
        <v>12990</v>
      </c>
      <c r="G4273" t="s">
        <v>1412</v>
      </c>
      <c r="H4273" s="17">
        <v>43762</v>
      </c>
      <c r="I4273" s="15">
        <v>2020</v>
      </c>
      <c r="J4273" t="s">
        <v>10634</v>
      </c>
      <c r="K4273" s="5">
        <v>0</v>
      </c>
      <c r="L4273" t="s">
        <v>967</v>
      </c>
      <c r="M4273" t="s">
        <v>985</v>
      </c>
      <c r="N4273" t="s">
        <v>11711</v>
      </c>
      <c r="O4273" t="s">
        <v>796</v>
      </c>
      <c r="P4273" t="s">
        <v>10671</v>
      </c>
      <c r="Q4273" t="s">
        <v>10685</v>
      </c>
      <c r="R4273" t="s">
        <v>752</v>
      </c>
      <c r="S4273" t="s">
        <v>824</v>
      </c>
      <c r="T4273" t="s">
        <v>17612</v>
      </c>
      <c r="U4273" t="s">
        <v>965</v>
      </c>
      <c r="V4273" t="s">
        <v>10638</v>
      </c>
      <c r="W4273" t="s">
        <v>970</v>
      </c>
      <c r="X4273" t="s">
        <v>17613</v>
      </c>
    </row>
    <row r="4274" spans="2:24" ht="11" outlineLevel="1" x14ac:dyDescent="0.15">
      <c r="B4274" t="s">
        <v>3252</v>
      </c>
      <c r="C4274" t="s">
        <v>3253</v>
      </c>
      <c r="E4274" t="s">
        <v>10649</v>
      </c>
      <c r="F4274" t="s">
        <v>3254</v>
      </c>
      <c r="G4274" t="s">
        <v>3255</v>
      </c>
      <c r="H4274" s="17">
        <v>44466</v>
      </c>
      <c r="I4274" s="15">
        <v>2021</v>
      </c>
      <c r="J4274" t="s">
        <v>10634</v>
      </c>
      <c r="K4274" s="5">
        <v>342400</v>
      </c>
      <c r="L4274" t="s">
        <v>967</v>
      </c>
      <c r="R4274" t="s">
        <v>737</v>
      </c>
      <c r="S4274" t="s">
        <v>3256</v>
      </c>
      <c r="T4274" t="s">
        <v>17614</v>
      </c>
      <c r="U4274" t="s">
        <v>1340</v>
      </c>
      <c r="V4274" t="s">
        <v>12795</v>
      </c>
      <c r="W4274" t="s">
        <v>970</v>
      </c>
      <c r="X4274" t="s">
        <v>17615</v>
      </c>
    </row>
    <row r="4275" spans="2:24" ht="11" outlineLevel="1" x14ac:dyDescent="0.15">
      <c r="B4275" t="s">
        <v>3260</v>
      </c>
      <c r="C4275" t="s">
        <v>3261</v>
      </c>
      <c r="E4275" t="s">
        <v>10649</v>
      </c>
      <c r="F4275" t="s">
        <v>3262</v>
      </c>
      <c r="G4275" t="s">
        <v>3263</v>
      </c>
      <c r="H4275" s="17">
        <v>42958</v>
      </c>
      <c r="I4275" s="15">
        <v>2017</v>
      </c>
      <c r="J4275" t="s">
        <v>10634</v>
      </c>
      <c r="K4275" s="5">
        <v>299850</v>
      </c>
      <c r="L4275" t="s">
        <v>967</v>
      </c>
      <c r="R4275" t="s">
        <v>3208</v>
      </c>
      <c r="S4275" t="s">
        <v>795</v>
      </c>
      <c r="T4275" t="s">
        <v>17616</v>
      </c>
      <c r="U4275" t="s">
        <v>1340</v>
      </c>
      <c r="V4275" t="s">
        <v>12795</v>
      </c>
      <c r="W4275" t="s">
        <v>970</v>
      </c>
      <c r="X4275" t="s">
        <v>17617</v>
      </c>
    </row>
    <row r="4276" spans="2:24" ht="11" outlineLevel="1" x14ac:dyDescent="0.15">
      <c r="B4276" t="s">
        <v>3260</v>
      </c>
      <c r="C4276" t="s">
        <v>3261</v>
      </c>
      <c r="E4276" t="s">
        <v>10652</v>
      </c>
      <c r="F4276" t="s">
        <v>3262</v>
      </c>
      <c r="G4276" t="s">
        <v>3263</v>
      </c>
      <c r="H4276" s="17">
        <v>43230</v>
      </c>
      <c r="I4276" s="15">
        <v>2018</v>
      </c>
      <c r="J4276" t="s">
        <v>10634</v>
      </c>
      <c r="K4276" s="5">
        <v>21100</v>
      </c>
      <c r="L4276" t="s">
        <v>967</v>
      </c>
      <c r="M4276" t="s">
        <v>15907</v>
      </c>
      <c r="R4276" t="s">
        <v>3208</v>
      </c>
      <c r="S4276" t="s">
        <v>795</v>
      </c>
      <c r="T4276" t="s">
        <v>17618</v>
      </c>
      <c r="U4276" t="s">
        <v>1340</v>
      </c>
      <c r="V4276" t="s">
        <v>12795</v>
      </c>
      <c r="W4276" t="s">
        <v>970</v>
      </c>
      <c r="X4276" t="s">
        <v>17619</v>
      </c>
    </row>
    <row r="4277" spans="2:24" ht="11" outlineLevel="1" x14ac:dyDescent="0.15">
      <c r="B4277" t="s">
        <v>3260</v>
      </c>
      <c r="C4277" t="s">
        <v>3261</v>
      </c>
      <c r="E4277" t="s">
        <v>10664</v>
      </c>
      <c r="F4277" t="s">
        <v>3262</v>
      </c>
      <c r="G4277" t="s">
        <v>3263</v>
      </c>
      <c r="H4277" s="17">
        <v>43280</v>
      </c>
      <c r="I4277" s="15">
        <v>2018</v>
      </c>
      <c r="J4277" t="s">
        <v>10634</v>
      </c>
      <c r="K4277" s="5">
        <v>0</v>
      </c>
      <c r="L4277" t="s">
        <v>967</v>
      </c>
      <c r="M4277" t="s">
        <v>15907</v>
      </c>
      <c r="R4277" t="s">
        <v>3208</v>
      </c>
      <c r="S4277" t="s">
        <v>795</v>
      </c>
      <c r="T4277" t="s">
        <v>17620</v>
      </c>
      <c r="U4277" t="s">
        <v>1340</v>
      </c>
      <c r="V4277" t="s">
        <v>12795</v>
      </c>
      <c r="W4277" t="s">
        <v>970</v>
      </c>
      <c r="X4277" t="s">
        <v>17621</v>
      </c>
    </row>
    <row r="4278" spans="2:24" ht="11" outlineLevel="1" x14ac:dyDescent="0.15">
      <c r="B4278" t="s">
        <v>3260</v>
      </c>
      <c r="C4278" t="s">
        <v>3261</v>
      </c>
      <c r="E4278" t="s">
        <v>10643</v>
      </c>
      <c r="F4278" t="s">
        <v>3262</v>
      </c>
      <c r="G4278" t="s">
        <v>3263</v>
      </c>
      <c r="H4278" s="17">
        <v>43705</v>
      </c>
      <c r="I4278" s="15">
        <v>2019</v>
      </c>
      <c r="J4278" t="s">
        <v>10634</v>
      </c>
      <c r="K4278" s="5">
        <v>20700</v>
      </c>
      <c r="L4278" t="s">
        <v>967</v>
      </c>
      <c r="M4278" t="s">
        <v>17518</v>
      </c>
      <c r="R4278" t="s">
        <v>3208</v>
      </c>
      <c r="S4278" t="s">
        <v>795</v>
      </c>
      <c r="T4278" t="s">
        <v>17622</v>
      </c>
      <c r="U4278" t="s">
        <v>1340</v>
      </c>
      <c r="V4278" t="s">
        <v>12795</v>
      </c>
      <c r="W4278" t="s">
        <v>970</v>
      </c>
      <c r="X4278" t="s">
        <v>17623</v>
      </c>
    </row>
    <row r="4279" spans="2:24" ht="11" outlineLevel="1" x14ac:dyDescent="0.15">
      <c r="B4279" t="s">
        <v>3265</v>
      </c>
      <c r="C4279" t="s">
        <v>1497</v>
      </c>
      <c r="D4279" t="s">
        <v>297</v>
      </c>
      <c r="E4279" t="s">
        <v>10989</v>
      </c>
      <c r="F4279" t="s">
        <v>15827</v>
      </c>
      <c r="G4279" t="s">
        <v>2293</v>
      </c>
      <c r="H4279" s="17">
        <v>42404</v>
      </c>
      <c r="I4279" s="15">
        <v>2016</v>
      </c>
      <c r="J4279" t="s">
        <v>10634</v>
      </c>
      <c r="K4279" s="5">
        <v>-1.04</v>
      </c>
      <c r="L4279" t="s">
        <v>967</v>
      </c>
      <c r="M4279" t="s">
        <v>985</v>
      </c>
      <c r="N4279" t="s">
        <v>10635</v>
      </c>
      <c r="O4279" t="s">
        <v>818</v>
      </c>
      <c r="P4279" t="s">
        <v>11434</v>
      </c>
      <c r="Q4279" t="s">
        <v>11434</v>
      </c>
      <c r="R4279" t="s">
        <v>740</v>
      </c>
      <c r="S4279" t="s">
        <v>795</v>
      </c>
      <c r="T4279" t="s">
        <v>17624</v>
      </c>
      <c r="U4279" t="s">
        <v>965</v>
      </c>
      <c r="V4279" t="s">
        <v>10638</v>
      </c>
      <c r="W4279" t="s">
        <v>970</v>
      </c>
      <c r="X4279" t="s">
        <v>17625</v>
      </c>
    </row>
    <row r="4280" spans="2:24" ht="11" outlineLevel="1" x14ac:dyDescent="0.15">
      <c r="B4280" t="s">
        <v>3267</v>
      </c>
      <c r="C4280" t="s">
        <v>3268</v>
      </c>
      <c r="E4280" t="s">
        <v>10649</v>
      </c>
      <c r="F4280" t="s">
        <v>3183</v>
      </c>
      <c r="G4280" t="s">
        <v>3184</v>
      </c>
      <c r="H4280" s="17">
        <v>42285</v>
      </c>
      <c r="I4280" s="15">
        <v>2016</v>
      </c>
      <c r="J4280" t="s">
        <v>10634</v>
      </c>
      <c r="K4280" s="5">
        <v>302886</v>
      </c>
      <c r="L4280" t="s">
        <v>967</v>
      </c>
      <c r="R4280" t="s">
        <v>748</v>
      </c>
      <c r="S4280" t="s">
        <v>795</v>
      </c>
      <c r="T4280" t="s">
        <v>17626</v>
      </c>
      <c r="U4280" t="s">
        <v>1340</v>
      </c>
      <c r="V4280" t="s">
        <v>12795</v>
      </c>
      <c r="W4280" t="s">
        <v>970</v>
      </c>
      <c r="X4280" t="s">
        <v>17627</v>
      </c>
    </row>
    <row r="4281" spans="2:24" ht="11" outlineLevel="1" x14ac:dyDescent="0.15">
      <c r="B4281" t="s">
        <v>3267</v>
      </c>
      <c r="C4281" t="s">
        <v>3268</v>
      </c>
      <c r="E4281" t="s">
        <v>10652</v>
      </c>
      <c r="F4281" t="s">
        <v>3183</v>
      </c>
      <c r="G4281" t="s">
        <v>3184</v>
      </c>
      <c r="H4281" s="17">
        <v>42311</v>
      </c>
      <c r="I4281" s="15">
        <v>2016</v>
      </c>
      <c r="J4281" t="s">
        <v>10634</v>
      </c>
      <c r="K4281" s="5">
        <v>15687</v>
      </c>
      <c r="L4281" t="s">
        <v>967</v>
      </c>
      <c r="M4281" t="s">
        <v>14985</v>
      </c>
      <c r="R4281" t="s">
        <v>748</v>
      </c>
      <c r="S4281" t="s">
        <v>795</v>
      </c>
      <c r="T4281" t="s">
        <v>17628</v>
      </c>
      <c r="U4281" t="s">
        <v>1340</v>
      </c>
      <c r="V4281" t="s">
        <v>12795</v>
      </c>
      <c r="W4281" t="s">
        <v>970</v>
      </c>
      <c r="X4281" t="s">
        <v>17629</v>
      </c>
    </row>
    <row r="4282" spans="2:24" ht="11" outlineLevel="1" x14ac:dyDescent="0.15">
      <c r="B4282" t="s">
        <v>3267</v>
      </c>
      <c r="C4282" t="s">
        <v>3268</v>
      </c>
      <c r="E4282" t="s">
        <v>10664</v>
      </c>
      <c r="F4282" t="s">
        <v>3183</v>
      </c>
      <c r="G4282" t="s">
        <v>3184</v>
      </c>
      <c r="H4282" s="17">
        <v>42312</v>
      </c>
      <c r="I4282" s="15">
        <v>2016</v>
      </c>
      <c r="J4282" t="s">
        <v>10634</v>
      </c>
      <c r="K4282" s="5">
        <v>14735</v>
      </c>
      <c r="L4282" t="s">
        <v>967</v>
      </c>
      <c r="M4282" t="s">
        <v>14985</v>
      </c>
      <c r="R4282" t="s">
        <v>748</v>
      </c>
      <c r="S4282" t="s">
        <v>795</v>
      </c>
      <c r="T4282" t="s">
        <v>17630</v>
      </c>
      <c r="U4282" t="s">
        <v>1340</v>
      </c>
      <c r="V4282" t="s">
        <v>12795</v>
      </c>
      <c r="W4282" t="s">
        <v>970</v>
      </c>
      <c r="X4282" t="s">
        <v>17631</v>
      </c>
    </row>
    <row r="4283" spans="2:24" ht="11" outlineLevel="1" x14ac:dyDescent="0.15">
      <c r="B4283" t="s">
        <v>3267</v>
      </c>
      <c r="C4283" t="s">
        <v>3268</v>
      </c>
      <c r="E4283" t="s">
        <v>10643</v>
      </c>
      <c r="F4283" t="s">
        <v>3183</v>
      </c>
      <c r="G4283" t="s">
        <v>3184</v>
      </c>
      <c r="H4283" s="17">
        <v>42326</v>
      </c>
      <c r="I4283" s="15">
        <v>2016</v>
      </c>
      <c r="J4283" t="s">
        <v>10634</v>
      </c>
      <c r="K4283" s="5">
        <v>-1458</v>
      </c>
      <c r="L4283" t="s">
        <v>967</v>
      </c>
      <c r="M4283" t="s">
        <v>12802</v>
      </c>
      <c r="R4283" t="s">
        <v>748</v>
      </c>
      <c r="S4283" t="s">
        <v>795</v>
      </c>
      <c r="T4283" t="s">
        <v>17632</v>
      </c>
      <c r="U4283" t="s">
        <v>1340</v>
      </c>
      <c r="V4283" t="s">
        <v>12795</v>
      </c>
      <c r="W4283" t="s">
        <v>970</v>
      </c>
      <c r="X4283" t="s">
        <v>17633</v>
      </c>
    </row>
    <row r="4284" spans="2:24" ht="11" outlineLevel="1" x14ac:dyDescent="0.15">
      <c r="B4284" t="s">
        <v>3267</v>
      </c>
      <c r="C4284" t="s">
        <v>3268</v>
      </c>
      <c r="E4284" t="s">
        <v>10632</v>
      </c>
      <c r="F4284" t="s">
        <v>3183</v>
      </c>
      <c r="G4284" t="s">
        <v>3184</v>
      </c>
      <c r="H4284" s="17">
        <v>42327</v>
      </c>
      <c r="I4284" s="15">
        <v>2016</v>
      </c>
      <c r="J4284" t="s">
        <v>10634</v>
      </c>
      <c r="K4284" s="5">
        <v>0</v>
      </c>
      <c r="L4284" t="s">
        <v>967</v>
      </c>
      <c r="M4284" t="s">
        <v>14985</v>
      </c>
      <c r="R4284" t="s">
        <v>748</v>
      </c>
      <c r="S4284" t="s">
        <v>795</v>
      </c>
      <c r="T4284" t="s">
        <v>17634</v>
      </c>
      <c r="U4284" t="s">
        <v>1340</v>
      </c>
      <c r="V4284" t="s">
        <v>12795</v>
      </c>
      <c r="W4284" t="s">
        <v>970</v>
      </c>
      <c r="X4284" t="s">
        <v>17635</v>
      </c>
    </row>
    <row r="4285" spans="2:24" ht="11" outlineLevel="1" x14ac:dyDescent="0.15">
      <c r="B4285" t="s">
        <v>3267</v>
      </c>
      <c r="C4285" t="s">
        <v>3268</v>
      </c>
      <c r="E4285" t="s">
        <v>10667</v>
      </c>
      <c r="F4285" t="s">
        <v>3183</v>
      </c>
      <c r="G4285" t="s">
        <v>3184</v>
      </c>
      <c r="H4285" s="17">
        <v>42331</v>
      </c>
      <c r="I4285" s="15">
        <v>2016</v>
      </c>
      <c r="J4285" t="s">
        <v>10634</v>
      </c>
      <c r="K4285" s="5">
        <v>8420</v>
      </c>
      <c r="L4285" t="s">
        <v>967</v>
      </c>
      <c r="M4285" t="s">
        <v>14985</v>
      </c>
      <c r="R4285" t="s">
        <v>748</v>
      </c>
      <c r="S4285" t="s">
        <v>795</v>
      </c>
      <c r="T4285" t="s">
        <v>17636</v>
      </c>
      <c r="U4285" t="s">
        <v>1340</v>
      </c>
      <c r="V4285" t="s">
        <v>12795</v>
      </c>
      <c r="W4285" t="s">
        <v>970</v>
      </c>
      <c r="X4285" t="s">
        <v>17637</v>
      </c>
    </row>
    <row r="4286" spans="2:24" ht="11" outlineLevel="1" x14ac:dyDescent="0.15">
      <c r="B4286" t="s">
        <v>3267</v>
      </c>
      <c r="C4286" t="s">
        <v>3268</v>
      </c>
      <c r="E4286" t="s">
        <v>10658</v>
      </c>
      <c r="F4286" t="s">
        <v>3183</v>
      </c>
      <c r="G4286" t="s">
        <v>3184</v>
      </c>
      <c r="H4286" s="17">
        <v>42332</v>
      </c>
      <c r="I4286" s="15">
        <v>2016</v>
      </c>
      <c r="J4286" t="s">
        <v>10634</v>
      </c>
      <c r="K4286" s="5">
        <v>0</v>
      </c>
      <c r="L4286" t="s">
        <v>967</v>
      </c>
      <c r="M4286" t="s">
        <v>14985</v>
      </c>
      <c r="R4286" t="s">
        <v>748</v>
      </c>
      <c r="S4286" t="s">
        <v>795</v>
      </c>
      <c r="T4286" t="s">
        <v>17638</v>
      </c>
      <c r="U4286" t="s">
        <v>1340</v>
      </c>
      <c r="V4286" t="s">
        <v>12795</v>
      </c>
      <c r="W4286" t="s">
        <v>970</v>
      </c>
      <c r="X4286" t="s">
        <v>17639</v>
      </c>
    </row>
    <row r="4287" spans="2:24" ht="11" outlineLevel="1" x14ac:dyDescent="0.15">
      <c r="B4287" t="s">
        <v>3270</v>
      </c>
      <c r="C4287" t="s">
        <v>3271</v>
      </c>
      <c r="E4287" t="s">
        <v>10649</v>
      </c>
      <c r="F4287" t="s">
        <v>3272</v>
      </c>
      <c r="G4287" t="s">
        <v>3273</v>
      </c>
      <c r="H4287" s="17">
        <v>44097</v>
      </c>
      <c r="I4287" s="15">
        <v>2020</v>
      </c>
      <c r="J4287" t="s">
        <v>10634</v>
      </c>
      <c r="K4287" s="5">
        <v>337958.72</v>
      </c>
      <c r="L4287" t="s">
        <v>967</v>
      </c>
      <c r="R4287" t="s">
        <v>760</v>
      </c>
      <c r="S4287" t="s">
        <v>795</v>
      </c>
      <c r="T4287" t="s">
        <v>17640</v>
      </c>
      <c r="U4287" t="s">
        <v>1340</v>
      </c>
      <c r="V4287" t="s">
        <v>12795</v>
      </c>
      <c r="W4287" t="s">
        <v>970</v>
      </c>
      <c r="X4287" t="s">
        <v>17641</v>
      </c>
    </row>
    <row r="4288" spans="2:24" ht="11" outlineLevel="1" x14ac:dyDescent="0.15">
      <c r="B4288" t="s">
        <v>3270</v>
      </c>
      <c r="C4288" t="s">
        <v>3271</v>
      </c>
      <c r="E4288" t="s">
        <v>10652</v>
      </c>
      <c r="F4288" t="s">
        <v>3272</v>
      </c>
      <c r="G4288" t="s">
        <v>3273</v>
      </c>
      <c r="H4288" s="17">
        <v>44172</v>
      </c>
      <c r="I4288" s="15">
        <v>2021</v>
      </c>
      <c r="J4288" t="s">
        <v>10634</v>
      </c>
      <c r="K4288" s="5">
        <v>0</v>
      </c>
      <c r="L4288" t="s">
        <v>967</v>
      </c>
      <c r="M4288" t="s">
        <v>14985</v>
      </c>
      <c r="R4288" t="s">
        <v>760</v>
      </c>
      <c r="S4288" t="s">
        <v>795</v>
      </c>
      <c r="T4288" t="s">
        <v>17642</v>
      </c>
      <c r="U4288" t="s">
        <v>1340</v>
      </c>
      <c r="V4288" t="s">
        <v>12795</v>
      </c>
      <c r="W4288" t="s">
        <v>970</v>
      </c>
      <c r="X4288" t="s">
        <v>17643</v>
      </c>
    </row>
    <row r="4289" spans="2:24" ht="11" outlineLevel="1" x14ac:dyDescent="0.15">
      <c r="B4289" t="s">
        <v>3275</v>
      </c>
      <c r="C4289" t="s">
        <v>868</v>
      </c>
      <c r="E4289" t="s">
        <v>10652</v>
      </c>
      <c r="F4289" t="s">
        <v>682</v>
      </c>
      <c r="G4289" t="s">
        <v>1729</v>
      </c>
      <c r="H4289" s="17">
        <v>45702</v>
      </c>
      <c r="I4289" s="15">
        <v>2025</v>
      </c>
      <c r="J4289" t="s">
        <v>10634</v>
      </c>
      <c r="K4289" s="5">
        <v>5400</v>
      </c>
      <c r="L4289" t="s">
        <v>967</v>
      </c>
      <c r="M4289" t="s">
        <v>1141</v>
      </c>
      <c r="N4289" t="s">
        <v>10635</v>
      </c>
      <c r="O4289" t="s">
        <v>825</v>
      </c>
      <c r="P4289" t="s">
        <v>14299</v>
      </c>
      <c r="Q4289" t="s">
        <v>11435</v>
      </c>
      <c r="R4289" t="s">
        <v>740</v>
      </c>
      <c r="S4289" t="s">
        <v>795</v>
      </c>
      <c r="T4289" t="s">
        <v>17644</v>
      </c>
      <c r="U4289" t="s">
        <v>965</v>
      </c>
      <c r="V4289" t="s">
        <v>10638</v>
      </c>
      <c r="W4289" t="s">
        <v>970</v>
      </c>
      <c r="X4289" t="s">
        <v>17645</v>
      </c>
    </row>
    <row r="4290" spans="2:24" ht="11" outlineLevel="1" x14ac:dyDescent="0.15">
      <c r="B4290" t="s">
        <v>3275</v>
      </c>
      <c r="C4290" t="s">
        <v>868</v>
      </c>
      <c r="E4290" t="s">
        <v>10664</v>
      </c>
      <c r="F4290" t="s">
        <v>682</v>
      </c>
      <c r="G4290" t="s">
        <v>1729</v>
      </c>
      <c r="H4290" s="17">
        <v>45722</v>
      </c>
      <c r="I4290" s="15">
        <v>2025</v>
      </c>
      <c r="J4290" t="s">
        <v>10634</v>
      </c>
      <c r="K4290" s="5">
        <v>40280</v>
      </c>
      <c r="L4290" t="s">
        <v>967</v>
      </c>
      <c r="M4290" t="s">
        <v>1141</v>
      </c>
      <c r="N4290" t="s">
        <v>10635</v>
      </c>
      <c r="O4290" t="s">
        <v>825</v>
      </c>
      <c r="P4290" t="s">
        <v>14299</v>
      </c>
      <c r="Q4290" t="s">
        <v>11435</v>
      </c>
      <c r="R4290" t="s">
        <v>740</v>
      </c>
      <c r="S4290" t="s">
        <v>795</v>
      </c>
      <c r="T4290" t="s">
        <v>17646</v>
      </c>
      <c r="U4290" t="s">
        <v>965</v>
      </c>
      <c r="V4290" t="s">
        <v>10638</v>
      </c>
      <c r="W4290" t="s">
        <v>970</v>
      </c>
      <c r="X4290" t="s">
        <v>17647</v>
      </c>
    </row>
    <row r="4291" spans="2:24" ht="11" outlineLevel="1" x14ac:dyDescent="0.15">
      <c r="B4291" t="s">
        <v>3275</v>
      </c>
      <c r="C4291" t="s">
        <v>868</v>
      </c>
      <c r="E4291" t="s">
        <v>10649</v>
      </c>
      <c r="F4291" t="s">
        <v>682</v>
      </c>
      <c r="G4291" t="s">
        <v>1729</v>
      </c>
      <c r="H4291" s="17">
        <v>45611</v>
      </c>
      <c r="I4291" s="15">
        <v>2025</v>
      </c>
      <c r="J4291" t="s">
        <v>10634</v>
      </c>
      <c r="K4291" s="5">
        <v>291963</v>
      </c>
      <c r="L4291" t="s">
        <v>967</v>
      </c>
      <c r="M4291" t="s">
        <v>1141</v>
      </c>
      <c r="N4291" t="s">
        <v>10635</v>
      </c>
      <c r="O4291" t="s">
        <v>825</v>
      </c>
      <c r="P4291" t="s">
        <v>14299</v>
      </c>
      <c r="Q4291" t="s">
        <v>11435</v>
      </c>
      <c r="R4291" t="s">
        <v>740</v>
      </c>
      <c r="S4291" t="s">
        <v>795</v>
      </c>
      <c r="T4291" t="s">
        <v>17648</v>
      </c>
      <c r="U4291" t="s">
        <v>965</v>
      </c>
      <c r="V4291" t="s">
        <v>10638</v>
      </c>
      <c r="W4291" t="s">
        <v>970</v>
      </c>
      <c r="X4291" t="s">
        <v>17649</v>
      </c>
    </row>
    <row r="4292" spans="2:24" ht="11" outlineLevel="1" x14ac:dyDescent="0.15">
      <c r="B4292" t="s">
        <v>3277</v>
      </c>
      <c r="C4292" t="s">
        <v>3278</v>
      </c>
      <c r="D4292" t="s">
        <v>3279</v>
      </c>
      <c r="E4292" t="s">
        <v>10649</v>
      </c>
      <c r="F4292" t="s">
        <v>3280</v>
      </c>
      <c r="G4292" t="s">
        <v>3281</v>
      </c>
      <c r="H4292" s="17">
        <v>43340</v>
      </c>
      <c r="I4292" s="15">
        <v>2018</v>
      </c>
      <c r="J4292" t="s">
        <v>10634</v>
      </c>
      <c r="K4292" s="5">
        <v>673908.54</v>
      </c>
      <c r="L4292" t="s">
        <v>967</v>
      </c>
      <c r="R4292" t="s">
        <v>739</v>
      </c>
      <c r="S4292" t="s">
        <v>795</v>
      </c>
      <c r="T4292" t="s">
        <v>17650</v>
      </c>
      <c r="U4292" t="s">
        <v>1340</v>
      </c>
      <c r="V4292" t="s">
        <v>12795</v>
      </c>
      <c r="W4292" t="s">
        <v>970</v>
      </c>
      <c r="X4292" t="s">
        <v>17651</v>
      </c>
    </row>
    <row r="4293" spans="2:24" ht="11" outlineLevel="1" x14ac:dyDescent="0.15">
      <c r="B4293" t="s">
        <v>3277</v>
      </c>
      <c r="C4293" t="s">
        <v>3278</v>
      </c>
      <c r="D4293" t="s">
        <v>3279</v>
      </c>
      <c r="E4293" t="s">
        <v>10652</v>
      </c>
      <c r="F4293" t="s">
        <v>3280</v>
      </c>
      <c r="G4293" t="s">
        <v>3281</v>
      </c>
      <c r="H4293" s="17">
        <v>43447</v>
      </c>
      <c r="I4293" s="15">
        <v>2019</v>
      </c>
      <c r="J4293" t="s">
        <v>10634</v>
      </c>
      <c r="K4293" s="5">
        <v>0</v>
      </c>
      <c r="L4293" t="s">
        <v>967</v>
      </c>
      <c r="M4293" t="s">
        <v>12797</v>
      </c>
      <c r="R4293" t="s">
        <v>739</v>
      </c>
      <c r="S4293" t="s">
        <v>795</v>
      </c>
      <c r="T4293" t="s">
        <v>17650</v>
      </c>
      <c r="U4293" t="s">
        <v>1340</v>
      </c>
      <c r="V4293" t="s">
        <v>12795</v>
      </c>
      <c r="W4293" t="s">
        <v>970</v>
      </c>
      <c r="X4293" t="s">
        <v>17652</v>
      </c>
    </row>
    <row r="4294" spans="2:24" ht="11" outlineLevel="1" x14ac:dyDescent="0.15">
      <c r="B4294" t="s">
        <v>3277</v>
      </c>
      <c r="C4294" t="s">
        <v>3278</v>
      </c>
      <c r="D4294" t="s">
        <v>3279</v>
      </c>
      <c r="E4294" t="s">
        <v>10664</v>
      </c>
      <c r="F4294" t="s">
        <v>3280</v>
      </c>
      <c r="G4294" t="s">
        <v>3281</v>
      </c>
      <c r="H4294" s="17">
        <v>43532</v>
      </c>
      <c r="I4294" s="15">
        <v>2019</v>
      </c>
      <c r="J4294" t="s">
        <v>10634</v>
      </c>
      <c r="K4294" s="5">
        <v>-339821.22</v>
      </c>
      <c r="L4294" t="s">
        <v>967</v>
      </c>
      <c r="M4294" t="s">
        <v>12802</v>
      </c>
      <c r="R4294" t="s">
        <v>739</v>
      </c>
      <c r="S4294" t="s">
        <v>795</v>
      </c>
      <c r="T4294" t="s">
        <v>17653</v>
      </c>
      <c r="U4294" t="s">
        <v>1340</v>
      </c>
      <c r="V4294" t="s">
        <v>12795</v>
      </c>
      <c r="W4294" t="s">
        <v>970</v>
      </c>
      <c r="X4294" t="s">
        <v>17654</v>
      </c>
    </row>
    <row r="4295" spans="2:24" ht="11" outlineLevel="1" x14ac:dyDescent="0.15">
      <c r="B4295" t="s">
        <v>3283</v>
      </c>
      <c r="C4295" t="s">
        <v>3284</v>
      </c>
      <c r="D4295" t="s">
        <v>310</v>
      </c>
      <c r="E4295" t="s">
        <v>10649</v>
      </c>
      <c r="F4295" t="s">
        <v>16818</v>
      </c>
      <c r="G4295" t="s">
        <v>2790</v>
      </c>
      <c r="H4295" s="17">
        <v>45189</v>
      </c>
      <c r="I4295" s="15">
        <v>2023</v>
      </c>
      <c r="J4295" t="s">
        <v>10634</v>
      </c>
      <c r="K4295" s="5">
        <v>333362</v>
      </c>
      <c r="L4295" t="s">
        <v>967</v>
      </c>
      <c r="M4295" t="s">
        <v>1903</v>
      </c>
      <c r="N4295" t="s">
        <v>10635</v>
      </c>
      <c r="O4295" t="s">
        <v>826</v>
      </c>
      <c r="P4295" t="s">
        <v>13376</v>
      </c>
      <c r="Q4295" t="s">
        <v>11435</v>
      </c>
      <c r="R4295" t="s">
        <v>740</v>
      </c>
      <c r="S4295" t="s">
        <v>795</v>
      </c>
      <c r="T4295" t="s">
        <v>17655</v>
      </c>
      <c r="U4295" t="s">
        <v>965</v>
      </c>
      <c r="V4295" t="s">
        <v>10638</v>
      </c>
      <c r="W4295" t="s">
        <v>970</v>
      </c>
      <c r="X4295" t="s">
        <v>17656</v>
      </c>
    </row>
    <row r="4296" spans="2:24" ht="11" outlineLevel="1" x14ac:dyDescent="0.15">
      <c r="B4296" t="s">
        <v>3286</v>
      </c>
      <c r="C4296" t="s">
        <v>3287</v>
      </c>
      <c r="E4296" t="s">
        <v>10649</v>
      </c>
      <c r="F4296" t="s">
        <v>3288</v>
      </c>
      <c r="G4296" t="s">
        <v>3289</v>
      </c>
      <c r="H4296" s="17">
        <v>43003</v>
      </c>
      <c r="I4296" s="15">
        <v>2017</v>
      </c>
      <c r="J4296" t="s">
        <v>10634</v>
      </c>
      <c r="K4296" s="5">
        <v>283448.75</v>
      </c>
      <c r="L4296" t="s">
        <v>967</v>
      </c>
      <c r="R4296" t="s">
        <v>737</v>
      </c>
      <c r="S4296" t="s">
        <v>803</v>
      </c>
      <c r="T4296" t="s">
        <v>17657</v>
      </c>
      <c r="U4296" t="s">
        <v>1340</v>
      </c>
      <c r="V4296" t="s">
        <v>12795</v>
      </c>
      <c r="W4296" t="s">
        <v>970</v>
      </c>
      <c r="X4296" t="s">
        <v>17658</v>
      </c>
    </row>
    <row r="4297" spans="2:24" ht="11" outlineLevel="1" x14ac:dyDescent="0.15">
      <c r="B4297" t="s">
        <v>3286</v>
      </c>
      <c r="C4297" t="s">
        <v>3287</v>
      </c>
      <c r="E4297" t="s">
        <v>10652</v>
      </c>
      <c r="F4297" t="s">
        <v>3288</v>
      </c>
      <c r="G4297" t="s">
        <v>3289</v>
      </c>
      <c r="H4297" s="17">
        <v>43221</v>
      </c>
      <c r="I4297" s="15">
        <v>2018</v>
      </c>
      <c r="J4297" t="s">
        <v>10634</v>
      </c>
      <c r="K4297" s="5">
        <v>48022.7</v>
      </c>
      <c r="L4297" t="s">
        <v>967</v>
      </c>
      <c r="M4297" t="s">
        <v>15907</v>
      </c>
      <c r="R4297" t="s">
        <v>737</v>
      </c>
      <c r="S4297" t="s">
        <v>803</v>
      </c>
      <c r="T4297" t="s">
        <v>17659</v>
      </c>
      <c r="U4297" t="s">
        <v>1340</v>
      </c>
      <c r="V4297" t="s">
        <v>12795</v>
      </c>
      <c r="W4297" t="s">
        <v>970</v>
      </c>
      <c r="X4297" t="s">
        <v>17660</v>
      </c>
    </row>
    <row r="4298" spans="2:24" ht="11" outlineLevel="1" x14ac:dyDescent="0.15">
      <c r="B4298" t="s">
        <v>3291</v>
      </c>
      <c r="C4298" t="s">
        <v>3292</v>
      </c>
      <c r="E4298" t="s">
        <v>10649</v>
      </c>
      <c r="F4298" t="s">
        <v>642</v>
      </c>
      <c r="G4298" t="s">
        <v>1062</v>
      </c>
      <c r="H4298" s="17">
        <v>43573</v>
      </c>
      <c r="I4298" s="15">
        <v>2019</v>
      </c>
      <c r="J4298" t="s">
        <v>10634</v>
      </c>
      <c r="K4298" s="5">
        <v>202675</v>
      </c>
      <c r="L4298" t="s">
        <v>967</v>
      </c>
      <c r="M4298" t="s">
        <v>1141</v>
      </c>
      <c r="N4298" t="s">
        <v>10635</v>
      </c>
      <c r="O4298" t="s">
        <v>825</v>
      </c>
      <c r="P4298" t="s">
        <v>12118</v>
      </c>
      <c r="Q4298" t="s">
        <v>12118</v>
      </c>
      <c r="R4298" t="s">
        <v>748</v>
      </c>
      <c r="S4298" t="s">
        <v>795</v>
      </c>
      <c r="T4298" t="s">
        <v>17661</v>
      </c>
      <c r="U4298" t="s">
        <v>965</v>
      </c>
      <c r="V4298" t="s">
        <v>10638</v>
      </c>
      <c r="W4298" t="s">
        <v>970</v>
      </c>
      <c r="X4298" t="s">
        <v>17662</v>
      </c>
    </row>
    <row r="4299" spans="2:24" ht="11" outlineLevel="1" x14ac:dyDescent="0.15">
      <c r="B4299" t="s">
        <v>3291</v>
      </c>
      <c r="C4299" t="s">
        <v>3292</v>
      </c>
      <c r="E4299" t="s">
        <v>10652</v>
      </c>
      <c r="F4299" t="s">
        <v>642</v>
      </c>
      <c r="G4299" t="s">
        <v>1062</v>
      </c>
      <c r="H4299" s="17">
        <v>43602</v>
      </c>
      <c r="I4299" s="15">
        <v>2019</v>
      </c>
      <c r="J4299" t="s">
        <v>10634</v>
      </c>
      <c r="K4299" s="5">
        <v>58837.43</v>
      </c>
      <c r="L4299" t="s">
        <v>967</v>
      </c>
      <c r="M4299" t="s">
        <v>1141</v>
      </c>
      <c r="N4299" t="s">
        <v>10635</v>
      </c>
      <c r="O4299" t="s">
        <v>825</v>
      </c>
      <c r="P4299" t="s">
        <v>12118</v>
      </c>
      <c r="Q4299" t="s">
        <v>12118</v>
      </c>
      <c r="R4299" t="s">
        <v>748</v>
      </c>
      <c r="S4299" t="s">
        <v>795</v>
      </c>
      <c r="T4299" t="s">
        <v>17663</v>
      </c>
      <c r="U4299" t="s">
        <v>965</v>
      </c>
      <c r="V4299" t="s">
        <v>10638</v>
      </c>
      <c r="W4299" t="s">
        <v>970</v>
      </c>
      <c r="X4299" t="s">
        <v>17664</v>
      </c>
    </row>
    <row r="4300" spans="2:24" ht="11" outlineLevel="1" x14ac:dyDescent="0.15">
      <c r="B4300" t="s">
        <v>3291</v>
      </c>
      <c r="C4300" t="s">
        <v>3292</v>
      </c>
      <c r="E4300" t="s">
        <v>10664</v>
      </c>
      <c r="F4300" t="s">
        <v>642</v>
      </c>
      <c r="G4300" t="s">
        <v>1062</v>
      </c>
      <c r="H4300" s="17">
        <v>43621</v>
      </c>
      <c r="I4300" s="15">
        <v>2019</v>
      </c>
      <c r="J4300" t="s">
        <v>10634</v>
      </c>
      <c r="K4300" s="5">
        <v>67058</v>
      </c>
      <c r="L4300" t="s">
        <v>967</v>
      </c>
      <c r="M4300" t="s">
        <v>1141</v>
      </c>
      <c r="N4300" t="s">
        <v>10635</v>
      </c>
      <c r="O4300" t="s">
        <v>825</v>
      </c>
      <c r="P4300" t="s">
        <v>12118</v>
      </c>
      <c r="Q4300" t="s">
        <v>12118</v>
      </c>
      <c r="R4300" t="s">
        <v>748</v>
      </c>
      <c r="S4300" t="s">
        <v>795</v>
      </c>
      <c r="T4300" t="s">
        <v>17665</v>
      </c>
      <c r="U4300" t="s">
        <v>965</v>
      </c>
      <c r="V4300" t="s">
        <v>10638</v>
      </c>
      <c r="W4300" t="s">
        <v>970</v>
      </c>
      <c r="X4300" t="s">
        <v>17666</v>
      </c>
    </row>
    <row r="4301" spans="2:24" ht="11" outlineLevel="1" x14ac:dyDescent="0.15">
      <c r="B4301" t="s">
        <v>3294</v>
      </c>
      <c r="C4301" t="s">
        <v>2016</v>
      </c>
      <c r="D4301" t="s">
        <v>209</v>
      </c>
      <c r="E4301" t="s">
        <v>10989</v>
      </c>
      <c r="F4301" t="s">
        <v>12674</v>
      </c>
      <c r="G4301" t="s">
        <v>1299</v>
      </c>
      <c r="H4301" s="17">
        <v>42317</v>
      </c>
      <c r="I4301" s="15">
        <v>2016</v>
      </c>
      <c r="J4301" t="s">
        <v>10634</v>
      </c>
      <c r="K4301" s="5">
        <v>0</v>
      </c>
      <c r="L4301" t="s">
        <v>967</v>
      </c>
      <c r="M4301" t="s">
        <v>985</v>
      </c>
      <c r="N4301" t="s">
        <v>10635</v>
      </c>
      <c r="O4301" t="s">
        <v>818</v>
      </c>
      <c r="P4301" t="s">
        <v>11052</v>
      </c>
      <c r="Q4301" t="s">
        <v>10671</v>
      </c>
      <c r="R4301" t="s">
        <v>743</v>
      </c>
      <c r="S4301" t="s">
        <v>795</v>
      </c>
      <c r="T4301" t="s">
        <v>17667</v>
      </c>
      <c r="U4301" t="s">
        <v>965</v>
      </c>
      <c r="V4301" t="s">
        <v>10638</v>
      </c>
      <c r="W4301" t="s">
        <v>970</v>
      </c>
      <c r="X4301" t="s">
        <v>17668</v>
      </c>
    </row>
    <row r="4302" spans="2:24" ht="11" outlineLevel="1" x14ac:dyDescent="0.15">
      <c r="B4302" t="s">
        <v>3294</v>
      </c>
      <c r="C4302" t="s">
        <v>2016</v>
      </c>
      <c r="D4302" t="s">
        <v>209</v>
      </c>
      <c r="E4302" t="s">
        <v>10889</v>
      </c>
      <c r="F4302" t="s">
        <v>12674</v>
      </c>
      <c r="G4302" t="s">
        <v>1299</v>
      </c>
      <c r="H4302" s="17">
        <v>42419</v>
      </c>
      <c r="I4302" s="15">
        <v>2016</v>
      </c>
      <c r="J4302" t="s">
        <v>10634</v>
      </c>
      <c r="K4302" s="5">
        <v>-155667.04999999999</v>
      </c>
      <c r="L4302" t="s">
        <v>967</v>
      </c>
      <c r="M4302" t="s">
        <v>985</v>
      </c>
      <c r="N4302" t="s">
        <v>10635</v>
      </c>
      <c r="O4302" t="s">
        <v>818</v>
      </c>
      <c r="P4302" t="s">
        <v>11052</v>
      </c>
      <c r="Q4302" t="s">
        <v>10671</v>
      </c>
      <c r="R4302" t="s">
        <v>743</v>
      </c>
      <c r="S4302" t="s">
        <v>795</v>
      </c>
      <c r="T4302" t="s">
        <v>17667</v>
      </c>
      <c r="U4302" t="s">
        <v>965</v>
      </c>
      <c r="V4302" t="s">
        <v>10638</v>
      </c>
      <c r="W4302" t="s">
        <v>970</v>
      </c>
      <c r="X4302" t="s">
        <v>17669</v>
      </c>
    </row>
    <row r="4303" spans="2:24" ht="11" outlineLevel="1" x14ac:dyDescent="0.15">
      <c r="B4303" t="s">
        <v>3294</v>
      </c>
      <c r="C4303" t="s">
        <v>2016</v>
      </c>
      <c r="D4303" t="s">
        <v>209</v>
      </c>
      <c r="E4303" t="s">
        <v>10923</v>
      </c>
      <c r="F4303" t="s">
        <v>12674</v>
      </c>
      <c r="G4303" t="s">
        <v>1299</v>
      </c>
      <c r="H4303" s="17">
        <v>42405</v>
      </c>
      <c r="I4303" s="15">
        <v>2016</v>
      </c>
      <c r="J4303" t="s">
        <v>10634</v>
      </c>
      <c r="K4303" s="5">
        <v>0</v>
      </c>
      <c r="L4303" t="s">
        <v>967</v>
      </c>
      <c r="M4303" t="s">
        <v>985</v>
      </c>
      <c r="N4303" t="s">
        <v>10635</v>
      </c>
      <c r="O4303" t="s">
        <v>818</v>
      </c>
      <c r="P4303" t="s">
        <v>11052</v>
      </c>
      <c r="Q4303" t="s">
        <v>10671</v>
      </c>
      <c r="R4303" t="s">
        <v>743</v>
      </c>
      <c r="S4303" t="s">
        <v>795</v>
      </c>
      <c r="T4303" t="s">
        <v>17667</v>
      </c>
      <c r="U4303" t="s">
        <v>965</v>
      </c>
      <c r="V4303" t="s">
        <v>10638</v>
      </c>
      <c r="W4303" t="s">
        <v>970</v>
      </c>
      <c r="X4303" t="s">
        <v>17670</v>
      </c>
    </row>
    <row r="4304" spans="2:24" ht="11" outlineLevel="1" x14ac:dyDescent="0.15">
      <c r="B4304" t="s">
        <v>3294</v>
      </c>
      <c r="C4304" t="s">
        <v>2016</v>
      </c>
      <c r="D4304" t="s">
        <v>209</v>
      </c>
      <c r="E4304" t="s">
        <v>10649</v>
      </c>
      <c r="F4304" t="s">
        <v>12674</v>
      </c>
      <c r="G4304" t="s">
        <v>1299</v>
      </c>
      <c r="H4304" s="17">
        <v>42272</v>
      </c>
      <c r="I4304" s="15">
        <v>2015</v>
      </c>
      <c r="J4304" t="s">
        <v>10634</v>
      </c>
      <c r="K4304" s="5">
        <v>479515</v>
      </c>
      <c r="L4304" t="s">
        <v>967</v>
      </c>
      <c r="M4304" t="s">
        <v>985</v>
      </c>
      <c r="N4304" t="s">
        <v>10635</v>
      </c>
      <c r="O4304" t="s">
        <v>818</v>
      </c>
      <c r="P4304" t="s">
        <v>11052</v>
      </c>
      <c r="Q4304" t="s">
        <v>10671</v>
      </c>
      <c r="R4304" t="s">
        <v>743</v>
      </c>
      <c r="S4304" t="s">
        <v>795</v>
      </c>
      <c r="T4304" t="s">
        <v>17667</v>
      </c>
      <c r="U4304" t="s">
        <v>965</v>
      </c>
      <c r="V4304" t="s">
        <v>10638</v>
      </c>
      <c r="W4304" t="s">
        <v>970</v>
      </c>
      <c r="X4304" t="s">
        <v>17671</v>
      </c>
    </row>
    <row r="4305" spans="2:24" ht="11" outlineLevel="1" x14ac:dyDescent="0.15">
      <c r="B4305" t="s">
        <v>3294</v>
      </c>
      <c r="C4305" t="s">
        <v>2016</v>
      </c>
      <c r="D4305" t="s">
        <v>209</v>
      </c>
      <c r="E4305" t="s">
        <v>10950</v>
      </c>
      <c r="F4305" t="s">
        <v>12674</v>
      </c>
      <c r="G4305" t="s">
        <v>1299</v>
      </c>
      <c r="H4305" s="17">
        <v>42341</v>
      </c>
      <c r="I4305" s="15">
        <v>2016</v>
      </c>
      <c r="J4305" t="s">
        <v>10634</v>
      </c>
      <c r="K4305" s="5">
        <v>4000</v>
      </c>
      <c r="L4305" t="s">
        <v>967</v>
      </c>
      <c r="M4305" t="s">
        <v>985</v>
      </c>
      <c r="N4305" t="s">
        <v>10635</v>
      </c>
      <c r="O4305" t="s">
        <v>818</v>
      </c>
      <c r="P4305" t="s">
        <v>11052</v>
      </c>
      <c r="Q4305" t="s">
        <v>10671</v>
      </c>
      <c r="R4305" t="s">
        <v>743</v>
      </c>
      <c r="S4305" t="s">
        <v>795</v>
      </c>
      <c r="T4305" t="s">
        <v>17667</v>
      </c>
      <c r="U4305" t="s">
        <v>965</v>
      </c>
      <c r="V4305" t="s">
        <v>10638</v>
      </c>
      <c r="W4305" t="s">
        <v>970</v>
      </c>
      <c r="X4305" t="s">
        <v>17672</v>
      </c>
    </row>
    <row r="4306" spans="2:24" ht="11" outlineLevel="1" x14ac:dyDescent="0.15">
      <c r="B4306" t="s">
        <v>3294</v>
      </c>
      <c r="C4306" t="s">
        <v>2016</v>
      </c>
      <c r="D4306" t="s">
        <v>209</v>
      </c>
      <c r="E4306" t="s">
        <v>10956</v>
      </c>
      <c r="F4306" t="s">
        <v>12674</v>
      </c>
      <c r="G4306" t="s">
        <v>1299</v>
      </c>
      <c r="H4306" s="17">
        <v>42368</v>
      </c>
      <c r="I4306" s="15">
        <v>2016</v>
      </c>
      <c r="J4306" t="s">
        <v>10634</v>
      </c>
      <c r="K4306" s="5">
        <v>0</v>
      </c>
      <c r="L4306" t="s">
        <v>967</v>
      </c>
      <c r="M4306" t="s">
        <v>985</v>
      </c>
      <c r="N4306" t="s">
        <v>10635</v>
      </c>
      <c r="O4306" t="s">
        <v>818</v>
      </c>
      <c r="P4306" t="s">
        <v>11052</v>
      </c>
      <c r="Q4306" t="s">
        <v>10671</v>
      </c>
      <c r="R4306" t="s">
        <v>743</v>
      </c>
      <c r="S4306" t="s">
        <v>795</v>
      </c>
      <c r="T4306" t="s">
        <v>17667</v>
      </c>
      <c r="U4306" t="s">
        <v>965</v>
      </c>
      <c r="V4306" t="s">
        <v>10638</v>
      </c>
      <c r="W4306" t="s">
        <v>970</v>
      </c>
      <c r="X4306" t="s">
        <v>17673</v>
      </c>
    </row>
    <row r="4307" spans="2:24" ht="11" outlineLevel="1" x14ac:dyDescent="0.15">
      <c r="B4307" t="s">
        <v>3296</v>
      </c>
      <c r="C4307" t="s">
        <v>3297</v>
      </c>
      <c r="D4307" t="s">
        <v>3279</v>
      </c>
      <c r="E4307" t="s">
        <v>10649</v>
      </c>
      <c r="F4307" t="s">
        <v>3280</v>
      </c>
      <c r="G4307" t="s">
        <v>3281</v>
      </c>
      <c r="H4307" s="17">
        <v>43335</v>
      </c>
      <c r="I4307" s="15">
        <v>2018</v>
      </c>
      <c r="J4307" t="s">
        <v>10634</v>
      </c>
      <c r="K4307" s="5">
        <v>576894</v>
      </c>
      <c r="L4307" t="s">
        <v>967</v>
      </c>
      <c r="R4307" t="s">
        <v>739</v>
      </c>
      <c r="S4307" t="s">
        <v>795</v>
      </c>
      <c r="T4307" t="s">
        <v>17674</v>
      </c>
      <c r="U4307" t="s">
        <v>1340</v>
      </c>
      <c r="V4307" t="s">
        <v>12795</v>
      </c>
      <c r="W4307" t="s">
        <v>970</v>
      </c>
      <c r="X4307" t="s">
        <v>17675</v>
      </c>
    </row>
    <row r="4308" spans="2:24" ht="11" outlineLevel="1" x14ac:dyDescent="0.15">
      <c r="B4308" t="s">
        <v>3296</v>
      </c>
      <c r="C4308" t="s">
        <v>3297</v>
      </c>
      <c r="D4308" t="s">
        <v>3279</v>
      </c>
      <c r="E4308" t="s">
        <v>10652</v>
      </c>
      <c r="F4308" t="s">
        <v>3280</v>
      </c>
      <c r="G4308" t="s">
        <v>3281</v>
      </c>
      <c r="H4308" s="17">
        <v>43383</v>
      </c>
      <c r="I4308" s="15">
        <v>2019</v>
      </c>
      <c r="J4308" t="s">
        <v>10634</v>
      </c>
      <c r="K4308" s="5">
        <v>0</v>
      </c>
      <c r="L4308" t="s">
        <v>967</v>
      </c>
      <c r="M4308" t="s">
        <v>12797</v>
      </c>
      <c r="R4308" t="s">
        <v>739</v>
      </c>
      <c r="S4308" t="s">
        <v>795</v>
      </c>
      <c r="T4308" t="s">
        <v>17674</v>
      </c>
      <c r="U4308" t="s">
        <v>1340</v>
      </c>
      <c r="V4308" t="s">
        <v>12795</v>
      </c>
      <c r="W4308" t="s">
        <v>970</v>
      </c>
      <c r="X4308" t="s">
        <v>17676</v>
      </c>
    </row>
    <row r="4309" spans="2:24" ht="11" outlineLevel="1" x14ac:dyDescent="0.15">
      <c r="B4309" t="s">
        <v>3296</v>
      </c>
      <c r="C4309" t="s">
        <v>3297</v>
      </c>
      <c r="D4309" t="s">
        <v>3279</v>
      </c>
      <c r="E4309" t="s">
        <v>10664</v>
      </c>
      <c r="F4309" t="s">
        <v>3280</v>
      </c>
      <c r="G4309" t="s">
        <v>3281</v>
      </c>
      <c r="H4309" s="17">
        <v>43447</v>
      </c>
      <c r="I4309" s="15">
        <v>2019</v>
      </c>
      <c r="J4309" t="s">
        <v>10634</v>
      </c>
      <c r="K4309" s="5">
        <v>0</v>
      </c>
      <c r="L4309" t="s">
        <v>967</v>
      </c>
      <c r="M4309" t="s">
        <v>15907</v>
      </c>
      <c r="R4309" t="s">
        <v>739</v>
      </c>
      <c r="S4309" t="s">
        <v>795</v>
      </c>
      <c r="T4309" t="s">
        <v>17674</v>
      </c>
      <c r="U4309" t="s">
        <v>1340</v>
      </c>
      <c r="V4309" t="s">
        <v>12795</v>
      </c>
      <c r="W4309" t="s">
        <v>970</v>
      </c>
      <c r="X4309" t="s">
        <v>17677</v>
      </c>
    </row>
    <row r="4310" spans="2:24" ht="11" outlineLevel="1" x14ac:dyDescent="0.15">
      <c r="B4310" t="s">
        <v>3296</v>
      </c>
      <c r="C4310" t="s">
        <v>3297</v>
      </c>
      <c r="D4310" t="s">
        <v>3279</v>
      </c>
      <c r="E4310" t="s">
        <v>10643</v>
      </c>
      <c r="F4310" t="s">
        <v>3280</v>
      </c>
      <c r="G4310" t="s">
        <v>3281</v>
      </c>
      <c r="H4310" s="17">
        <v>43473</v>
      </c>
      <c r="I4310" s="15">
        <v>2019</v>
      </c>
      <c r="J4310" t="s">
        <v>10634</v>
      </c>
      <c r="K4310" s="5">
        <v>0</v>
      </c>
      <c r="L4310" t="s">
        <v>967</v>
      </c>
      <c r="M4310" t="s">
        <v>15907</v>
      </c>
      <c r="R4310" t="s">
        <v>739</v>
      </c>
      <c r="S4310" t="s">
        <v>795</v>
      </c>
      <c r="T4310" t="s">
        <v>17674</v>
      </c>
      <c r="U4310" t="s">
        <v>1340</v>
      </c>
      <c r="V4310" t="s">
        <v>12795</v>
      </c>
      <c r="W4310" t="s">
        <v>970</v>
      </c>
      <c r="X4310" t="s">
        <v>17678</v>
      </c>
    </row>
    <row r="4311" spans="2:24" ht="11" outlineLevel="1" x14ac:dyDescent="0.15">
      <c r="B4311" t="s">
        <v>3296</v>
      </c>
      <c r="C4311" t="s">
        <v>3297</v>
      </c>
      <c r="D4311" t="s">
        <v>3279</v>
      </c>
      <c r="E4311" t="s">
        <v>10632</v>
      </c>
      <c r="F4311" t="s">
        <v>3280</v>
      </c>
      <c r="G4311" t="s">
        <v>3281</v>
      </c>
      <c r="H4311" s="17">
        <v>43550</v>
      </c>
      <c r="I4311" s="15">
        <v>2019</v>
      </c>
      <c r="J4311" t="s">
        <v>10634</v>
      </c>
      <c r="K4311" s="5">
        <v>-251519.28</v>
      </c>
      <c r="L4311" t="s">
        <v>967</v>
      </c>
      <c r="M4311" t="s">
        <v>12802</v>
      </c>
      <c r="R4311" t="s">
        <v>739</v>
      </c>
      <c r="S4311" t="s">
        <v>795</v>
      </c>
      <c r="T4311" t="s">
        <v>17674</v>
      </c>
      <c r="U4311" t="s">
        <v>1340</v>
      </c>
      <c r="V4311" t="s">
        <v>12795</v>
      </c>
      <c r="W4311" t="s">
        <v>970</v>
      </c>
      <c r="X4311" t="s">
        <v>17679</v>
      </c>
    </row>
    <row r="4312" spans="2:24" ht="11" outlineLevel="1" x14ac:dyDescent="0.15">
      <c r="B4312" t="s">
        <v>3299</v>
      </c>
      <c r="C4312" t="s">
        <v>1481</v>
      </c>
      <c r="D4312" t="s">
        <v>332</v>
      </c>
      <c r="E4312" t="s">
        <v>10989</v>
      </c>
      <c r="F4312" t="s">
        <v>700</v>
      </c>
      <c r="G4312" t="s">
        <v>2413</v>
      </c>
      <c r="H4312" s="17">
        <v>42997</v>
      </c>
      <c r="I4312" s="15">
        <v>2017</v>
      </c>
      <c r="J4312" t="s">
        <v>10634</v>
      </c>
      <c r="K4312" s="5">
        <v>-1139.82</v>
      </c>
      <c r="L4312" t="s">
        <v>967</v>
      </c>
      <c r="M4312" t="s">
        <v>985</v>
      </c>
      <c r="N4312" t="s">
        <v>10635</v>
      </c>
      <c r="O4312" t="s">
        <v>796</v>
      </c>
      <c r="P4312" t="s">
        <v>17250</v>
      </c>
      <c r="Q4312" t="s">
        <v>14861</v>
      </c>
      <c r="R4312" t="s">
        <v>737</v>
      </c>
      <c r="S4312" t="s">
        <v>803</v>
      </c>
      <c r="T4312" t="s">
        <v>17680</v>
      </c>
      <c r="U4312" t="s">
        <v>965</v>
      </c>
      <c r="V4312" t="s">
        <v>10638</v>
      </c>
      <c r="W4312" t="s">
        <v>970</v>
      </c>
      <c r="X4312" t="s">
        <v>17681</v>
      </c>
    </row>
    <row r="4313" spans="2:24" ht="11" outlineLevel="1" x14ac:dyDescent="0.15">
      <c r="B4313" t="s">
        <v>3301</v>
      </c>
      <c r="C4313" t="s">
        <v>3302</v>
      </c>
      <c r="D4313" t="s">
        <v>163</v>
      </c>
      <c r="E4313" t="s">
        <v>10649</v>
      </c>
      <c r="F4313" t="s">
        <v>600</v>
      </c>
      <c r="G4313" t="s">
        <v>973</v>
      </c>
      <c r="H4313" s="17">
        <v>43689</v>
      </c>
      <c r="I4313" s="15">
        <v>2019</v>
      </c>
      <c r="J4313" t="s">
        <v>10634</v>
      </c>
      <c r="K4313" s="5">
        <v>323344.24</v>
      </c>
      <c r="L4313" t="s">
        <v>967</v>
      </c>
      <c r="M4313" t="s">
        <v>985</v>
      </c>
      <c r="N4313" t="s">
        <v>10635</v>
      </c>
      <c r="O4313" t="s">
        <v>804</v>
      </c>
      <c r="P4313" t="s">
        <v>10671</v>
      </c>
      <c r="Q4313" t="s">
        <v>10685</v>
      </c>
      <c r="R4313" t="s">
        <v>737</v>
      </c>
      <c r="S4313" t="s">
        <v>803</v>
      </c>
      <c r="T4313" t="s">
        <v>17682</v>
      </c>
      <c r="U4313" t="s">
        <v>965</v>
      </c>
      <c r="V4313" t="s">
        <v>10638</v>
      </c>
      <c r="W4313" t="s">
        <v>970</v>
      </c>
      <c r="X4313" t="s">
        <v>17683</v>
      </c>
    </row>
    <row r="4314" spans="2:24" ht="11" outlineLevel="1" x14ac:dyDescent="0.15">
      <c r="B4314" t="s">
        <v>3304</v>
      </c>
      <c r="C4314" t="s">
        <v>3305</v>
      </c>
      <c r="D4314" t="s">
        <v>900</v>
      </c>
      <c r="E4314" t="s">
        <v>10652</v>
      </c>
      <c r="F4314" t="s">
        <v>715</v>
      </c>
      <c r="G4314" t="s">
        <v>2134</v>
      </c>
      <c r="H4314" s="17">
        <v>46049</v>
      </c>
      <c r="I4314" s="15">
        <v>2026</v>
      </c>
      <c r="J4314" t="s">
        <v>10634</v>
      </c>
      <c r="K4314" s="5">
        <v>282212.11</v>
      </c>
      <c r="L4314" t="s">
        <v>967</v>
      </c>
      <c r="M4314" t="s">
        <v>985</v>
      </c>
      <c r="N4314" t="s">
        <v>10635</v>
      </c>
      <c r="O4314" t="s">
        <v>804</v>
      </c>
      <c r="P4314" t="s">
        <v>11969</v>
      </c>
      <c r="Q4314" t="s">
        <v>11969</v>
      </c>
      <c r="R4314" t="s">
        <v>744</v>
      </c>
      <c r="S4314" t="s">
        <v>795</v>
      </c>
      <c r="T4314" t="s">
        <v>17684</v>
      </c>
      <c r="U4314" t="s">
        <v>965</v>
      </c>
      <c r="V4314" t="s">
        <v>10638</v>
      </c>
      <c r="W4314" t="s">
        <v>970</v>
      </c>
      <c r="X4314" t="s">
        <v>17685</v>
      </c>
    </row>
    <row r="4315" spans="2:24" ht="11" outlineLevel="1" x14ac:dyDescent="0.15">
      <c r="B4315" t="s">
        <v>3304</v>
      </c>
      <c r="C4315" t="s">
        <v>3305</v>
      </c>
      <c r="D4315" t="s">
        <v>900</v>
      </c>
      <c r="E4315" t="s">
        <v>10664</v>
      </c>
      <c r="F4315" t="s">
        <v>715</v>
      </c>
      <c r="G4315" t="s">
        <v>2134</v>
      </c>
      <c r="H4315" s="17">
        <v>46090</v>
      </c>
      <c r="I4315" s="15">
        <v>2026</v>
      </c>
      <c r="J4315" t="s">
        <v>10634</v>
      </c>
      <c r="K4315" s="5">
        <v>18652.66</v>
      </c>
      <c r="L4315" t="s">
        <v>967</v>
      </c>
      <c r="M4315" t="s">
        <v>985</v>
      </c>
      <c r="N4315" t="s">
        <v>10635</v>
      </c>
      <c r="O4315" t="s">
        <v>804</v>
      </c>
      <c r="P4315" t="s">
        <v>11969</v>
      </c>
      <c r="Q4315" t="s">
        <v>11969</v>
      </c>
      <c r="R4315" t="s">
        <v>744</v>
      </c>
      <c r="S4315" t="s">
        <v>795</v>
      </c>
      <c r="T4315" t="s">
        <v>17684</v>
      </c>
      <c r="U4315" t="s">
        <v>965</v>
      </c>
      <c r="V4315" t="s">
        <v>10638</v>
      </c>
      <c r="W4315" t="s">
        <v>970</v>
      </c>
      <c r="X4315" t="s">
        <v>17686</v>
      </c>
    </row>
    <row r="4316" spans="2:24" ht="11" outlineLevel="1" x14ac:dyDescent="0.15">
      <c r="B4316" t="s">
        <v>3304</v>
      </c>
      <c r="C4316" t="s">
        <v>3305</v>
      </c>
      <c r="D4316" t="s">
        <v>900</v>
      </c>
      <c r="E4316" t="s">
        <v>10649</v>
      </c>
      <c r="F4316" t="s">
        <v>715</v>
      </c>
      <c r="G4316" t="s">
        <v>2134</v>
      </c>
      <c r="H4316" s="17">
        <v>45923</v>
      </c>
      <c r="I4316" s="15">
        <v>2025</v>
      </c>
      <c r="J4316" t="s">
        <v>10634</v>
      </c>
      <c r="K4316" s="5">
        <v>21960</v>
      </c>
      <c r="L4316" t="s">
        <v>967</v>
      </c>
      <c r="M4316" t="s">
        <v>985</v>
      </c>
      <c r="N4316" t="s">
        <v>10635</v>
      </c>
      <c r="O4316" t="s">
        <v>804</v>
      </c>
      <c r="P4316" t="s">
        <v>11969</v>
      </c>
      <c r="Q4316" t="s">
        <v>11969</v>
      </c>
      <c r="R4316" t="s">
        <v>744</v>
      </c>
      <c r="S4316" t="s">
        <v>795</v>
      </c>
      <c r="T4316" t="s">
        <v>17684</v>
      </c>
      <c r="U4316" t="s">
        <v>965</v>
      </c>
      <c r="V4316" t="s">
        <v>10638</v>
      </c>
      <c r="W4316" t="s">
        <v>970</v>
      </c>
      <c r="X4316" t="s">
        <v>17687</v>
      </c>
    </row>
    <row r="4317" spans="2:24" ht="11" outlineLevel="1" x14ac:dyDescent="0.15">
      <c r="B4317" t="s">
        <v>3307</v>
      </c>
      <c r="C4317" t="s">
        <v>3308</v>
      </c>
      <c r="D4317" t="s">
        <v>900</v>
      </c>
      <c r="E4317" t="s">
        <v>10649</v>
      </c>
      <c r="F4317" t="s">
        <v>715</v>
      </c>
      <c r="G4317" t="s">
        <v>2134</v>
      </c>
      <c r="H4317" s="17">
        <v>45922</v>
      </c>
      <c r="I4317" s="15">
        <v>2025</v>
      </c>
      <c r="J4317" t="s">
        <v>10634</v>
      </c>
      <c r="K4317" s="5">
        <v>21473.25</v>
      </c>
      <c r="L4317" t="s">
        <v>967</v>
      </c>
      <c r="M4317" t="s">
        <v>985</v>
      </c>
      <c r="N4317" t="s">
        <v>10635</v>
      </c>
      <c r="O4317" t="s">
        <v>804</v>
      </c>
      <c r="P4317" t="s">
        <v>11969</v>
      </c>
      <c r="Q4317" t="s">
        <v>11435</v>
      </c>
      <c r="R4317" t="s">
        <v>744</v>
      </c>
      <c r="S4317" t="s">
        <v>795</v>
      </c>
      <c r="T4317" t="s">
        <v>17688</v>
      </c>
      <c r="U4317" t="s">
        <v>965</v>
      </c>
      <c r="V4317" t="s">
        <v>10638</v>
      </c>
      <c r="W4317" t="s">
        <v>970</v>
      </c>
      <c r="X4317" t="s">
        <v>17689</v>
      </c>
    </row>
    <row r="4318" spans="2:24" ht="11" outlineLevel="1" x14ac:dyDescent="0.15">
      <c r="B4318" t="s">
        <v>3307</v>
      </c>
      <c r="C4318" t="s">
        <v>3308</v>
      </c>
      <c r="D4318" t="s">
        <v>900</v>
      </c>
      <c r="E4318" t="s">
        <v>10664</v>
      </c>
      <c r="F4318" t="s">
        <v>715</v>
      </c>
      <c r="G4318" t="s">
        <v>2134</v>
      </c>
      <c r="H4318" s="17">
        <v>46065</v>
      </c>
      <c r="I4318" s="15">
        <v>2026</v>
      </c>
      <c r="J4318" t="s">
        <v>10634</v>
      </c>
      <c r="K4318" s="5">
        <v>18943.47</v>
      </c>
      <c r="L4318" t="s">
        <v>967</v>
      </c>
      <c r="M4318" t="s">
        <v>985</v>
      </c>
      <c r="N4318" t="s">
        <v>10635</v>
      </c>
      <c r="O4318" t="s">
        <v>804</v>
      </c>
      <c r="P4318" t="s">
        <v>11969</v>
      </c>
      <c r="Q4318" t="s">
        <v>11969</v>
      </c>
      <c r="R4318" t="s">
        <v>744</v>
      </c>
      <c r="S4318" t="s">
        <v>795</v>
      </c>
      <c r="T4318" t="s">
        <v>17688</v>
      </c>
      <c r="U4318" t="s">
        <v>965</v>
      </c>
      <c r="V4318" t="s">
        <v>10638</v>
      </c>
      <c r="W4318" t="s">
        <v>970</v>
      </c>
      <c r="X4318" t="s">
        <v>17690</v>
      </c>
    </row>
    <row r="4319" spans="2:24" ht="11" outlineLevel="1" x14ac:dyDescent="0.15">
      <c r="B4319" t="s">
        <v>3307</v>
      </c>
      <c r="C4319" t="s">
        <v>3308</v>
      </c>
      <c r="D4319" t="s">
        <v>900</v>
      </c>
      <c r="E4319" t="s">
        <v>10652</v>
      </c>
      <c r="F4319" t="s">
        <v>715</v>
      </c>
      <c r="G4319" t="s">
        <v>2134</v>
      </c>
      <c r="H4319" s="17">
        <v>46049</v>
      </c>
      <c r="I4319" s="15">
        <v>2026</v>
      </c>
      <c r="J4319" t="s">
        <v>10634</v>
      </c>
      <c r="K4319" s="5">
        <v>282212.11</v>
      </c>
      <c r="L4319" t="s">
        <v>967</v>
      </c>
      <c r="M4319" t="s">
        <v>985</v>
      </c>
      <c r="N4319" t="s">
        <v>10635</v>
      </c>
      <c r="O4319" t="s">
        <v>804</v>
      </c>
      <c r="P4319" t="s">
        <v>11969</v>
      </c>
      <c r="Q4319" t="s">
        <v>11969</v>
      </c>
      <c r="R4319" t="s">
        <v>744</v>
      </c>
      <c r="S4319" t="s">
        <v>795</v>
      </c>
      <c r="T4319" t="s">
        <v>17688</v>
      </c>
      <c r="U4319" t="s">
        <v>965</v>
      </c>
      <c r="V4319" t="s">
        <v>10638</v>
      </c>
      <c r="W4319" t="s">
        <v>970</v>
      </c>
      <c r="X4319" t="s">
        <v>17691</v>
      </c>
    </row>
    <row r="4320" spans="2:24" ht="11" outlineLevel="1" x14ac:dyDescent="0.15">
      <c r="B4320" t="s">
        <v>3310</v>
      </c>
      <c r="C4320" t="s">
        <v>3311</v>
      </c>
      <c r="E4320" t="s">
        <v>10649</v>
      </c>
      <c r="F4320" t="s">
        <v>17692</v>
      </c>
      <c r="G4320" t="s">
        <v>2173</v>
      </c>
      <c r="H4320" s="17">
        <v>42983</v>
      </c>
      <c r="I4320" s="15">
        <v>2017</v>
      </c>
      <c r="J4320" t="s">
        <v>10634</v>
      </c>
      <c r="K4320" s="5">
        <v>298805.59000000003</v>
      </c>
      <c r="L4320" t="s">
        <v>967</v>
      </c>
      <c r="M4320" t="s">
        <v>956</v>
      </c>
      <c r="N4320" t="s">
        <v>10635</v>
      </c>
      <c r="O4320" t="s">
        <v>826</v>
      </c>
      <c r="P4320" t="s">
        <v>15012</v>
      </c>
      <c r="R4320" t="s">
        <v>740</v>
      </c>
      <c r="S4320" t="s">
        <v>795</v>
      </c>
      <c r="T4320" t="s">
        <v>17693</v>
      </c>
      <c r="U4320" t="s">
        <v>965</v>
      </c>
      <c r="V4320" t="s">
        <v>10638</v>
      </c>
      <c r="W4320" t="s">
        <v>970</v>
      </c>
      <c r="X4320" t="s">
        <v>17694</v>
      </c>
    </row>
    <row r="4321" spans="2:24" ht="11" outlineLevel="1" x14ac:dyDescent="0.15">
      <c r="B4321" t="s">
        <v>3310</v>
      </c>
      <c r="C4321" t="s">
        <v>3311</v>
      </c>
      <c r="E4321" t="s">
        <v>10652</v>
      </c>
      <c r="F4321" t="s">
        <v>17692</v>
      </c>
      <c r="G4321" t="s">
        <v>2173</v>
      </c>
      <c r="H4321" s="17">
        <v>43004</v>
      </c>
      <c r="I4321" s="15">
        <v>2017</v>
      </c>
      <c r="J4321" t="s">
        <v>10634</v>
      </c>
      <c r="K4321" s="5">
        <v>22669.66</v>
      </c>
      <c r="L4321" t="s">
        <v>967</v>
      </c>
      <c r="M4321" t="s">
        <v>956</v>
      </c>
      <c r="N4321" t="s">
        <v>10635</v>
      </c>
      <c r="O4321" t="s">
        <v>826</v>
      </c>
      <c r="P4321" t="s">
        <v>15012</v>
      </c>
      <c r="R4321" t="s">
        <v>740</v>
      </c>
      <c r="S4321" t="s">
        <v>795</v>
      </c>
      <c r="T4321" t="s">
        <v>17695</v>
      </c>
      <c r="U4321" t="s">
        <v>965</v>
      </c>
      <c r="V4321" t="s">
        <v>10638</v>
      </c>
      <c r="W4321" t="s">
        <v>970</v>
      </c>
      <c r="X4321" t="s">
        <v>17696</v>
      </c>
    </row>
    <row r="4322" spans="2:24" ht="11" outlineLevel="1" x14ac:dyDescent="0.15">
      <c r="B4322" t="s">
        <v>3310</v>
      </c>
      <c r="C4322" t="s">
        <v>3311</v>
      </c>
      <c r="E4322" t="s">
        <v>10643</v>
      </c>
      <c r="F4322" t="s">
        <v>17692</v>
      </c>
      <c r="G4322" t="s">
        <v>2173</v>
      </c>
      <c r="H4322" s="17">
        <v>43028</v>
      </c>
      <c r="I4322" s="15">
        <v>2018</v>
      </c>
      <c r="J4322" t="s">
        <v>10634</v>
      </c>
      <c r="K4322" s="5">
        <v>0</v>
      </c>
      <c r="L4322" t="s">
        <v>967</v>
      </c>
      <c r="M4322" t="s">
        <v>956</v>
      </c>
      <c r="N4322" t="s">
        <v>10635</v>
      </c>
      <c r="O4322" t="s">
        <v>826</v>
      </c>
      <c r="P4322" t="s">
        <v>15012</v>
      </c>
      <c r="Q4322" t="s">
        <v>15012</v>
      </c>
      <c r="R4322" t="s">
        <v>740</v>
      </c>
      <c r="S4322" t="s">
        <v>795</v>
      </c>
      <c r="T4322" t="s">
        <v>17697</v>
      </c>
      <c r="U4322" t="s">
        <v>965</v>
      </c>
      <c r="V4322" t="s">
        <v>10638</v>
      </c>
      <c r="W4322" t="s">
        <v>970</v>
      </c>
      <c r="X4322" t="s">
        <v>17698</v>
      </c>
    </row>
    <row r="4323" spans="2:24" ht="11" outlineLevel="1" x14ac:dyDescent="0.15">
      <c r="B4323" t="s">
        <v>3310</v>
      </c>
      <c r="C4323" t="s">
        <v>3311</v>
      </c>
      <c r="E4323" t="s">
        <v>10664</v>
      </c>
      <c r="F4323" t="s">
        <v>17692</v>
      </c>
      <c r="G4323" t="s">
        <v>2173</v>
      </c>
      <c r="H4323" s="17">
        <v>43019</v>
      </c>
      <c r="I4323" s="15">
        <v>2018</v>
      </c>
      <c r="J4323" t="s">
        <v>10634</v>
      </c>
      <c r="K4323" s="5">
        <v>0</v>
      </c>
      <c r="L4323" t="s">
        <v>967</v>
      </c>
      <c r="M4323" t="s">
        <v>956</v>
      </c>
      <c r="N4323" t="s">
        <v>10635</v>
      </c>
      <c r="O4323" t="s">
        <v>826</v>
      </c>
      <c r="P4323" t="s">
        <v>15012</v>
      </c>
      <c r="Q4323" t="s">
        <v>15012</v>
      </c>
      <c r="R4323" t="s">
        <v>740</v>
      </c>
      <c r="S4323" t="s">
        <v>795</v>
      </c>
      <c r="T4323" t="s">
        <v>17699</v>
      </c>
      <c r="U4323" t="s">
        <v>965</v>
      </c>
      <c r="V4323" t="s">
        <v>10638</v>
      </c>
      <c r="W4323" t="s">
        <v>970</v>
      </c>
      <c r="X4323" t="s">
        <v>17700</v>
      </c>
    </row>
    <row r="4324" spans="2:24" ht="11" outlineLevel="1" x14ac:dyDescent="0.15">
      <c r="B4324" t="s">
        <v>3314</v>
      </c>
      <c r="C4324" t="s">
        <v>3315</v>
      </c>
      <c r="E4324" t="s">
        <v>10649</v>
      </c>
      <c r="F4324" t="s">
        <v>3316</v>
      </c>
      <c r="G4324" t="s">
        <v>3317</v>
      </c>
      <c r="H4324" s="17">
        <v>43722</v>
      </c>
      <c r="I4324" s="15">
        <v>2019</v>
      </c>
      <c r="J4324" t="s">
        <v>10634</v>
      </c>
      <c r="K4324" s="5">
        <v>311663.68</v>
      </c>
      <c r="L4324" t="s">
        <v>967</v>
      </c>
      <c r="R4324" t="s">
        <v>740</v>
      </c>
      <c r="S4324" t="s">
        <v>795</v>
      </c>
      <c r="T4324" t="s">
        <v>17701</v>
      </c>
      <c r="U4324" t="s">
        <v>1340</v>
      </c>
      <c r="V4324" t="s">
        <v>12795</v>
      </c>
      <c r="W4324" t="s">
        <v>970</v>
      </c>
      <c r="X4324" t="s">
        <v>17702</v>
      </c>
    </row>
    <row r="4325" spans="2:24" ht="11" outlineLevel="1" x14ac:dyDescent="0.15">
      <c r="B4325" t="s">
        <v>3314</v>
      </c>
      <c r="C4325" t="s">
        <v>3315</v>
      </c>
      <c r="E4325" t="s">
        <v>10652</v>
      </c>
      <c r="F4325" t="s">
        <v>3316</v>
      </c>
      <c r="G4325" t="s">
        <v>3317</v>
      </c>
      <c r="H4325" s="17">
        <v>43945</v>
      </c>
      <c r="I4325" s="15">
        <v>2020</v>
      </c>
      <c r="J4325" t="s">
        <v>10634</v>
      </c>
      <c r="K4325" s="5">
        <v>0</v>
      </c>
      <c r="L4325" t="s">
        <v>967</v>
      </c>
      <c r="M4325" t="s">
        <v>15907</v>
      </c>
      <c r="R4325" t="s">
        <v>740</v>
      </c>
      <c r="S4325" t="s">
        <v>795</v>
      </c>
      <c r="T4325" t="s">
        <v>17703</v>
      </c>
      <c r="U4325" t="s">
        <v>1340</v>
      </c>
      <c r="V4325" t="s">
        <v>12795</v>
      </c>
      <c r="W4325" t="s">
        <v>970</v>
      </c>
      <c r="X4325" t="s">
        <v>17704</v>
      </c>
    </row>
    <row r="4326" spans="2:24" ht="11" outlineLevel="1" x14ac:dyDescent="0.15">
      <c r="B4326" t="s">
        <v>3314</v>
      </c>
      <c r="C4326" t="s">
        <v>3315</v>
      </c>
      <c r="E4326" t="s">
        <v>10664</v>
      </c>
      <c r="F4326" t="s">
        <v>3316</v>
      </c>
      <c r="G4326" t="s">
        <v>3317</v>
      </c>
      <c r="H4326" s="17">
        <v>44462</v>
      </c>
      <c r="I4326" s="15">
        <v>2021</v>
      </c>
      <c r="J4326" t="s">
        <v>10634</v>
      </c>
      <c r="K4326" s="5">
        <v>9348</v>
      </c>
      <c r="L4326" t="s">
        <v>967</v>
      </c>
      <c r="M4326" t="s">
        <v>14985</v>
      </c>
      <c r="R4326" t="s">
        <v>740</v>
      </c>
      <c r="S4326" t="s">
        <v>795</v>
      </c>
      <c r="T4326" t="s">
        <v>17705</v>
      </c>
      <c r="U4326" t="s">
        <v>1340</v>
      </c>
      <c r="V4326" t="s">
        <v>12795</v>
      </c>
      <c r="W4326" t="s">
        <v>970</v>
      </c>
      <c r="X4326" t="s">
        <v>17706</v>
      </c>
    </row>
    <row r="4327" spans="2:24" ht="11" outlineLevel="1" x14ac:dyDescent="0.15">
      <c r="B4327" t="s">
        <v>3319</v>
      </c>
      <c r="C4327" t="s">
        <v>3320</v>
      </c>
      <c r="E4327" t="s">
        <v>10649</v>
      </c>
      <c r="F4327" t="s">
        <v>3321</v>
      </c>
      <c r="G4327" t="s">
        <v>3322</v>
      </c>
      <c r="H4327" s="17">
        <v>43371</v>
      </c>
      <c r="I4327" s="15">
        <v>2018</v>
      </c>
      <c r="J4327" t="s">
        <v>10634</v>
      </c>
      <c r="K4327" s="5">
        <v>336885</v>
      </c>
      <c r="L4327" t="s">
        <v>967</v>
      </c>
      <c r="R4327" t="s">
        <v>748</v>
      </c>
      <c r="S4327" t="s">
        <v>795</v>
      </c>
      <c r="T4327" t="s">
        <v>17707</v>
      </c>
      <c r="U4327" t="s">
        <v>1340</v>
      </c>
      <c r="V4327" t="s">
        <v>12795</v>
      </c>
      <c r="W4327" t="s">
        <v>970</v>
      </c>
      <c r="X4327" t="s">
        <v>17708</v>
      </c>
    </row>
    <row r="4328" spans="2:24" ht="11" outlineLevel="1" x14ac:dyDescent="0.15">
      <c r="B4328" t="s">
        <v>3319</v>
      </c>
      <c r="C4328" t="s">
        <v>3320</v>
      </c>
      <c r="E4328" t="s">
        <v>10652</v>
      </c>
      <c r="F4328" t="s">
        <v>3321</v>
      </c>
      <c r="G4328" t="s">
        <v>3322</v>
      </c>
      <c r="H4328" s="17">
        <v>43481</v>
      </c>
      <c r="I4328" s="15">
        <v>2019</v>
      </c>
      <c r="J4328" t="s">
        <v>10634</v>
      </c>
      <c r="K4328" s="5">
        <v>-16460</v>
      </c>
      <c r="L4328" t="s">
        <v>967</v>
      </c>
      <c r="M4328" t="s">
        <v>14985</v>
      </c>
      <c r="R4328" t="s">
        <v>748</v>
      </c>
      <c r="S4328" t="s">
        <v>795</v>
      </c>
      <c r="T4328" t="s">
        <v>17709</v>
      </c>
      <c r="U4328" t="s">
        <v>1340</v>
      </c>
      <c r="V4328" t="s">
        <v>12795</v>
      </c>
      <c r="W4328" t="s">
        <v>970</v>
      </c>
      <c r="X4328" t="s">
        <v>17710</v>
      </c>
    </row>
    <row r="4329" spans="2:24" ht="11" outlineLevel="1" x14ac:dyDescent="0.15">
      <c r="B4329" t="s">
        <v>3325</v>
      </c>
      <c r="C4329" t="s">
        <v>2080</v>
      </c>
      <c r="D4329" t="s">
        <v>211</v>
      </c>
      <c r="E4329" t="s">
        <v>10950</v>
      </c>
      <c r="F4329" t="s">
        <v>12651</v>
      </c>
      <c r="G4329" t="s">
        <v>1294</v>
      </c>
      <c r="H4329" s="17">
        <v>43222</v>
      </c>
      <c r="I4329" s="15">
        <v>2018</v>
      </c>
      <c r="J4329" t="s">
        <v>10634</v>
      </c>
      <c r="K4329" s="5">
        <v>-912</v>
      </c>
      <c r="L4329" t="s">
        <v>967</v>
      </c>
      <c r="M4329" t="s">
        <v>985</v>
      </c>
      <c r="N4329" t="s">
        <v>10635</v>
      </c>
      <c r="O4329" t="s">
        <v>818</v>
      </c>
      <c r="P4329" t="s">
        <v>10671</v>
      </c>
      <c r="Q4329" t="s">
        <v>10671</v>
      </c>
      <c r="R4329" t="s">
        <v>739</v>
      </c>
      <c r="S4329" t="s">
        <v>795</v>
      </c>
      <c r="T4329" t="s">
        <v>17711</v>
      </c>
      <c r="U4329" t="s">
        <v>965</v>
      </c>
      <c r="V4329" t="s">
        <v>10638</v>
      </c>
      <c r="W4329" t="s">
        <v>970</v>
      </c>
      <c r="X4329" t="s">
        <v>17712</v>
      </c>
    </row>
    <row r="4330" spans="2:24" ht="11" outlineLevel="1" x14ac:dyDescent="0.15">
      <c r="B4330" t="s">
        <v>3325</v>
      </c>
      <c r="C4330" t="s">
        <v>2080</v>
      </c>
      <c r="D4330" t="s">
        <v>211</v>
      </c>
      <c r="E4330" t="s">
        <v>10649</v>
      </c>
      <c r="F4330" t="s">
        <v>12651</v>
      </c>
      <c r="G4330" t="s">
        <v>1294</v>
      </c>
      <c r="H4330" s="17">
        <v>43130</v>
      </c>
      <c r="I4330" s="15">
        <v>2018</v>
      </c>
      <c r="J4330" t="s">
        <v>10634</v>
      </c>
      <c r="K4330" s="5">
        <v>379214</v>
      </c>
      <c r="L4330" t="s">
        <v>967</v>
      </c>
      <c r="M4330" t="s">
        <v>985</v>
      </c>
      <c r="N4330" t="s">
        <v>10635</v>
      </c>
      <c r="O4330" t="s">
        <v>818</v>
      </c>
      <c r="P4330" t="s">
        <v>10671</v>
      </c>
      <c r="Q4330" t="s">
        <v>10671</v>
      </c>
      <c r="R4330" t="s">
        <v>739</v>
      </c>
      <c r="S4330" t="s">
        <v>795</v>
      </c>
      <c r="T4330" t="s">
        <v>17711</v>
      </c>
      <c r="U4330" t="s">
        <v>965</v>
      </c>
      <c r="V4330" t="s">
        <v>10638</v>
      </c>
      <c r="W4330" t="s">
        <v>970</v>
      </c>
      <c r="X4330" t="s">
        <v>17713</v>
      </c>
    </row>
    <row r="4331" spans="2:24" ht="11" outlineLevel="1" x14ac:dyDescent="0.15">
      <c r="B4331" t="s">
        <v>3325</v>
      </c>
      <c r="C4331" t="s">
        <v>2080</v>
      </c>
      <c r="D4331" t="s">
        <v>211</v>
      </c>
      <c r="E4331" t="s">
        <v>10989</v>
      </c>
      <c r="F4331" t="s">
        <v>12651</v>
      </c>
      <c r="G4331" t="s">
        <v>1294</v>
      </c>
      <c r="H4331" s="17">
        <v>43171</v>
      </c>
      <c r="I4331" s="15">
        <v>2018</v>
      </c>
      <c r="J4331" t="s">
        <v>10634</v>
      </c>
      <c r="K4331" s="5">
        <v>-62157.55</v>
      </c>
      <c r="L4331" t="s">
        <v>967</v>
      </c>
      <c r="M4331" t="s">
        <v>985</v>
      </c>
      <c r="N4331" t="s">
        <v>10635</v>
      </c>
      <c r="O4331" t="s">
        <v>818</v>
      </c>
      <c r="P4331" t="s">
        <v>10671</v>
      </c>
      <c r="Q4331" t="s">
        <v>10671</v>
      </c>
      <c r="R4331" t="s">
        <v>739</v>
      </c>
      <c r="S4331" t="s">
        <v>795</v>
      </c>
      <c r="T4331" t="s">
        <v>17711</v>
      </c>
      <c r="U4331" t="s">
        <v>965</v>
      </c>
      <c r="V4331" t="s">
        <v>10638</v>
      </c>
      <c r="W4331" t="s">
        <v>970</v>
      </c>
      <c r="X4331" t="s">
        <v>17714</v>
      </c>
    </row>
    <row r="4332" spans="2:24" ht="11" outlineLevel="1" x14ac:dyDescent="0.15">
      <c r="B4332" t="s">
        <v>3327</v>
      </c>
      <c r="C4332" t="s">
        <v>3328</v>
      </c>
      <c r="E4332" t="s">
        <v>10664</v>
      </c>
      <c r="F4332" t="s">
        <v>685</v>
      </c>
      <c r="G4332" t="s">
        <v>2058</v>
      </c>
      <c r="H4332" s="17">
        <v>44512</v>
      </c>
      <c r="I4332" s="15">
        <v>2022</v>
      </c>
      <c r="J4332" t="s">
        <v>10634</v>
      </c>
      <c r="K4332" s="5">
        <v>-53205</v>
      </c>
      <c r="L4332" t="s">
        <v>967</v>
      </c>
      <c r="M4332" t="s">
        <v>1141</v>
      </c>
      <c r="N4332" t="s">
        <v>10635</v>
      </c>
      <c r="O4332" t="s">
        <v>825</v>
      </c>
      <c r="P4332" t="s">
        <v>14299</v>
      </c>
      <c r="R4332" t="s">
        <v>740</v>
      </c>
      <c r="S4332" t="s">
        <v>795</v>
      </c>
      <c r="T4332" t="s">
        <v>17715</v>
      </c>
      <c r="U4332" t="s">
        <v>965</v>
      </c>
      <c r="V4332" t="s">
        <v>10638</v>
      </c>
      <c r="W4332" t="s">
        <v>970</v>
      </c>
      <c r="X4332" t="s">
        <v>17716</v>
      </c>
    </row>
    <row r="4333" spans="2:24" ht="11" outlineLevel="1" x14ac:dyDescent="0.15">
      <c r="B4333" t="s">
        <v>3327</v>
      </c>
      <c r="C4333" t="s">
        <v>3328</v>
      </c>
      <c r="E4333" t="s">
        <v>10652</v>
      </c>
      <c r="F4333" t="s">
        <v>685</v>
      </c>
      <c r="G4333" t="s">
        <v>2058</v>
      </c>
      <c r="H4333" s="17">
        <v>43721</v>
      </c>
      <c r="I4333" s="15">
        <v>2019</v>
      </c>
      <c r="J4333" t="s">
        <v>10634</v>
      </c>
      <c r="K4333" s="5">
        <v>72703.98</v>
      </c>
      <c r="L4333" t="s">
        <v>967</v>
      </c>
      <c r="M4333" t="s">
        <v>1141</v>
      </c>
      <c r="N4333" t="s">
        <v>10635</v>
      </c>
      <c r="O4333" t="s">
        <v>825</v>
      </c>
      <c r="P4333" t="s">
        <v>14299</v>
      </c>
      <c r="Q4333" t="s">
        <v>14299</v>
      </c>
      <c r="R4333" t="s">
        <v>740</v>
      </c>
      <c r="S4333" t="s">
        <v>795</v>
      </c>
      <c r="T4333" t="s">
        <v>17717</v>
      </c>
      <c r="U4333" t="s">
        <v>965</v>
      </c>
      <c r="V4333" t="s">
        <v>10638</v>
      </c>
      <c r="W4333" t="s">
        <v>970</v>
      </c>
      <c r="X4333" t="s">
        <v>17718</v>
      </c>
    </row>
    <row r="4334" spans="2:24" ht="11" outlineLevel="1" x14ac:dyDescent="0.15">
      <c r="B4334" t="s">
        <v>3327</v>
      </c>
      <c r="C4334" t="s">
        <v>3328</v>
      </c>
      <c r="E4334" t="s">
        <v>10649</v>
      </c>
      <c r="F4334" t="s">
        <v>685</v>
      </c>
      <c r="G4334" t="s">
        <v>2058</v>
      </c>
      <c r="H4334" s="17">
        <v>43656</v>
      </c>
      <c r="I4334" s="15">
        <v>2019</v>
      </c>
      <c r="J4334" t="s">
        <v>10634</v>
      </c>
      <c r="K4334" s="5">
        <v>296567</v>
      </c>
      <c r="L4334" t="s">
        <v>967</v>
      </c>
      <c r="M4334" t="s">
        <v>1141</v>
      </c>
      <c r="N4334" t="s">
        <v>10635</v>
      </c>
      <c r="O4334" t="s">
        <v>825</v>
      </c>
      <c r="P4334" t="s">
        <v>14299</v>
      </c>
      <c r="Q4334" t="s">
        <v>14299</v>
      </c>
      <c r="R4334" t="s">
        <v>740</v>
      </c>
      <c r="S4334" t="s">
        <v>795</v>
      </c>
      <c r="T4334" t="s">
        <v>17719</v>
      </c>
      <c r="U4334" t="s">
        <v>965</v>
      </c>
      <c r="V4334" t="s">
        <v>10638</v>
      </c>
      <c r="W4334" t="s">
        <v>970</v>
      </c>
      <c r="X4334" t="s">
        <v>17720</v>
      </c>
    </row>
    <row r="4335" spans="2:24" ht="11" outlineLevel="1" x14ac:dyDescent="0.15">
      <c r="B4335" t="s">
        <v>3330</v>
      </c>
      <c r="C4335" t="s">
        <v>3331</v>
      </c>
      <c r="E4335" t="s">
        <v>10664</v>
      </c>
      <c r="F4335" t="s">
        <v>655</v>
      </c>
      <c r="G4335" t="s">
        <v>1208</v>
      </c>
      <c r="H4335" s="17">
        <v>42716</v>
      </c>
      <c r="I4335" s="15">
        <v>2017</v>
      </c>
      <c r="J4335" t="s">
        <v>10634</v>
      </c>
      <c r="K4335" s="5">
        <v>8148.75</v>
      </c>
      <c r="L4335" t="s">
        <v>967</v>
      </c>
      <c r="M4335" t="s">
        <v>956</v>
      </c>
      <c r="N4335" t="s">
        <v>10635</v>
      </c>
      <c r="O4335" t="s">
        <v>825</v>
      </c>
      <c r="P4335" t="s">
        <v>13395</v>
      </c>
      <c r="R4335" t="s">
        <v>740</v>
      </c>
      <c r="S4335" t="s">
        <v>795</v>
      </c>
      <c r="T4335" t="s">
        <v>17721</v>
      </c>
      <c r="U4335" t="s">
        <v>965</v>
      </c>
      <c r="V4335" t="s">
        <v>10638</v>
      </c>
      <c r="W4335" t="s">
        <v>970</v>
      </c>
      <c r="X4335" t="s">
        <v>17722</v>
      </c>
    </row>
    <row r="4336" spans="2:24" ht="11" outlineLevel="1" x14ac:dyDescent="0.15">
      <c r="B4336" t="s">
        <v>3330</v>
      </c>
      <c r="C4336" t="s">
        <v>3331</v>
      </c>
      <c r="E4336" t="s">
        <v>10649</v>
      </c>
      <c r="F4336" t="s">
        <v>655</v>
      </c>
      <c r="G4336" t="s">
        <v>1208</v>
      </c>
      <c r="H4336" s="17">
        <v>42573</v>
      </c>
      <c r="I4336" s="15">
        <v>2016</v>
      </c>
      <c r="J4336" t="s">
        <v>10634</v>
      </c>
      <c r="K4336" s="5">
        <v>199759.2</v>
      </c>
      <c r="L4336" t="s">
        <v>967</v>
      </c>
      <c r="M4336" t="s">
        <v>956</v>
      </c>
      <c r="N4336" t="s">
        <v>10635</v>
      </c>
      <c r="O4336" t="s">
        <v>825</v>
      </c>
      <c r="P4336" t="s">
        <v>13395</v>
      </c>
      <c r="Q4336" t="s">
        <v>13395</v>
      </c>
      <c r="R4336" t="s">
        <v>740</v>
      </c>
      <c r="S4336" t="s">
        <v>795</v>
      </c>
      <c r="T4336" t="s">
        <v>17723</v>
      </c>
      <c r="U4336" t="s">
        <v>965</v>
      </c>
      <c r="V4336" t="s">
        <v>10638</v>
      </c>
      <c r="W4336" t="s">
        <v>970</v>
      </c>
      <c r="X4336" t="s">
        <v>17724</v>
      </c>
    </row>
    <row r="4337" spans="2:24" ht="11" outlineLevel="1" x14ac:dyDescent="0.15">
      <c r="B4337" t="s">
        <v>3330</v>
      </c>
      <c r="C4337" t="s">
        <v>3331</v>
      </c>
      <c r="E4337" t="s">
        <v>10643</v>
      </c>
      <c r="F4337" t="s">
        <v>655</v>
      </c>
      <c r="G4337" t="s">
        <v>1208</v>
      </c>
      <c r="H4337" s="17">
        <v>42747</v>
      </c>
      <c r="I4337" s="15">
        <v>2017</v>
      </c>
      <c r="J4337" t="s">
        <v>10634</v>
      </c>
      <c r="K4337" s="5">
        <v>11291.85</v>
      </c>
      <c r="L4337" t="s">
        <v>967</v>
      </c>
      <c r="M4337" t="s">
        <v>956</v>
      </c>
      <c r="N4337" t="s">
        <v>10635</v>
      </c>
      <c r="O4337" t="s">
        <v>825</v>
      </c>
      <c r="P4337" t="s">
        <v>13395</v>
      </c>
      <c r="R4337" t="s">
        <v>740</v>
      </c>
      <c r="S4337" t="s">
        <v>795</v>
      </c>
      <c r="T4337" t="s">
        <v>17721</v>
      </c>
      <c r="U4337" t="s">
        <v>965</v>
      </c>
      <c r="V4337" t="s">
        <v>10638</v>
      </c>
      <c r="W4337" t="s">
        <v>970</v>
      </c>
      <c r="X4337" t="s">
        <v>17725</v>
      </c>
    </row>
    <row r="4338" spans="2:24" ht="11" outlineLevel="1" x14ac:dyDescent="0.15">
      <c r="B4338" t="s">
        <v>3330</v>
      </c>
      <c r="C4338" t="s">
        <v>3331</v>
      </c>
      <c r="E4338" t="s">
        <v>10652</v>
      </c>
      <c r="F4338" t="s">
        <v>655</v>
      </c>
      <c r="G4338" t="s">
        <v>1208</v>
      </c>
      <c r="H4338" s="17">
        <v>42667</v>
      </c>
      <c r="I4338" s="15">
        <v>2017</v>
      </c>
      <c r="J4338" t="s">
        <v>10634</v>
      </c>
      <c r="K4338" s="5">
        <v>96655.8</v>
      </c>
      <c r="L4338" t="s">
        <v>967</v>
      </c>
      <c r="M4338" t="s">
        <v>956</v>
      </c>
      <c r="N4338" t="s">
        <v>10635</v>
      </c>
      <c r="O4338" t="s">
        <v>825</v>
      </c>
      <c r="P4338" t="s">
        <v>13395</v>
      </c>
      <c r="R4338" t="s">
        <v>740</v>
      </c>
      <c r="S4338" t="s">
        <v>795</v>
      </c>
      <c r="T4338" t="s">
        <v>17721</v>
      </c>
      <c r="U4338" t="s">
        <v>965</v>
      </c>
      <c r="V4338" t="s">
        <v>10638</v>
      </c>
      <c r="W4338" t="s">
        <v>970</v>
      </c>
      <c r="X4338" t="s">
        <v>17726</v>
      </c>
    </row>
    <row r="4339" spans="2:24" ht="11" outlineLevel="1" x14ac:dyDescent="0.15">
      <c r="B4339" t="s">
        <v>3333</v>
      </c>
      <c r="C4339" t="s">
        <v>1497</v>
      </c>
      <c r="D4339" t="s">
        <v>200</v>
      </c>
      <c r="E4339" t="s">
        <v>10649</v>
      </c>
      <c r="F4339" t="s">
        <v>609</v>
      </c>
      <c r="G4339" t="s">
        <v>1547</v>
      </c>
      <c r="H4339" s="17">
        <v>42620</v>
      </c>
      <c r="I4339" s="15">
        <v>2016</v>
      </c>
      <c r="J4339" t="s">
        <v>10634</v>
      </c>
      <c r="K4339" s="5">
        <v>315389.40999999997</v>
      </c>
      <c r="L4339" t="s">
        <v>967</v>
      </c>
      <c r="M4339" t="s">
        <v>985</v>
      </c>
      <c r="N4339" t="s">
        <v>10635</v>
      </c>
      <c r="O4339" t="s">
        <v>796</v>
      </c>
      <c r="P4339" t="s">
        <v>10671</v>
      </c>
      <c r="Q4339" t="s">
        <v>10685</v>
      </c>
      <c r="R4339" t="s">
        <v>737</v>
      </c>
      <c r="S4339" t="s">
        <v>803</v>
      </c>
      <c r="T4339" t="s">
        <v>17727</v>
      </c>
      <c r="U4339" t="s">
        <v>965</v>
      </c>
      <c r="V4339" t="s">
        <v>10638</v>
      </c>
      <c r="W4339" t="s">
        <v>970</v>
      </c>
      <c r="X4339" t="s">
        <v>17728</v>
      </c>
    </row>
    <row r="4340" spans="2:24" ht="11" outlineLevel="1" x14ac:dyDescent="0.15">
      <c r="B4340" t="s">
        <v>3335</v>
      </c>
      <c r="C4340" t="s">
        <v>3336</v>
      </c>
      <c r="D4340" t="s">
        <v>3337</v>
      </c>
      <c r="E4340" t="s">
        <v>10649</v>
      </c>
      <c r="F4340" t="s">
        <v>3338</v>
      </c>
      <c r="G4340" t="s">
        <v>3339</v>
      </c>
      <c r="H4340" s="17">
        <v>45912</v>
      </c>
      <c r="I4340" s="15">
        <v>2025</v>
      </c>
      <c r="J4340" t="s">
        <v>10634</v>
      </c>
      <c r="K4340" s="5">
        <v>314900</v>
      </c>
      <c r="L4340" t="s">
        <v>967</v>
      </c>
      <c r="R4340" t="s">
        <v>737</v>
      </c>
      <c r="S4340" t="s">
        <v>3341</v>
      </c>
      <c r="T4340" t="s">
        <v>17729</v>
      </c>
      <c r="U4340" t="s">
        <v>1340</v>
      </c>
      <c r="V4340" t="s">
        <v>12795</v>
      </c>
      <c r="W4340" t="s">
        <v>970</v>
      </c>
      <c r="X4340" t="s">
        <v>17730</v>
      </c>
    </row>
    <row r="4341" spans="2:24" ht="11" outlineLevel="1" x14ac:dyDescent="0.15">
      <c r="B4341" t="s">
        <v>3344</v>
      </c>
      <c r="C4341" t="s">
        <v>3345</v>
      </c>
      <c r="E4341" t="s">
        <v>10649</v>
      </c>
      <c r="F4341" t="s">
        <v>3346</v>
      </c>
      <c r="G4341" t="s">
        <v>3347</v>
      </c>
      <c r="H4341" s="17">
        <v>42398</v>
      </c>
      <c r="I4341" s="15">
        <v>2016</v>
      </c>
      <c r="J4341" t="s">
        <v>10634</v>
      </c>
      <c r="K4341" s="5">
        <v>313000</v>
      </c>
      <c r="L4341" t="s">
        <v>967</v>
      </c>
      <c r="R4341" t="s">
        <v>3348</v>
      </c>
      <c r="S4341" t="s">
        <v>795</v>
      </c>
      <c r="T4341" t="s">
        <v>17731</v>
      </c>
      <c r="U4341" t="s">
        <v>1340</v>
      </c>
      <c r="V4341" t="s">
        <v>12795</v>
      </c>
      <c r="W4341" t="s">
        <v>970</v>
      </c>
      <c r="X4341" t="s">
        <v>17732</v>
      </c>
    </row>
    <row r="4342" spans="2:24" ht="11" outlineLevel="1" x14ac:dyDescent="0.15">
      <c r="B4342" t="s">
        <v>3351</v>
      </c>
      <c r="C4342" t="s">
        <v>3352</v>
      </c>
      <c r="D4342" t="s">
        <v>179</v>
      </c>
      <c r="E4342" t="s">
        <v>10649</v>
      </c>
      <c r="F4342" t="s">
        <v>12674</v>
      </c>
      <c r="G4342" t="s">
        <v>1299</v>
      </c>
      <c r="H4342" s="17">
        <v>44165</v>
      </c>
      <c r="I4342" s="15">
        <v>2021</v>
      </c>
      <c r="J4342" t="s">
        <v>10634</v>
      </c>
      <c r="K4342" s="5">
        <v>260000</v>
      </c>
      <c r="L4342" t="s">
        <v>967</v>
      </c>
      <c r="M4342" t="s">
        <v>985</v>
      </c>
      <c r="N4342" t="s">
        <v>10635</v>
      </c>
      <c r="O4342" t="s">
        <v>818</v>
      </c>
      <c r="P4342" t="s">
        <v>10671</v>
      </c>
      <c r="Q4342" t="s">
        <v>10671</v>
      </c>
      <c r="R4342" t="s">
        <v>755</v>
      </c>
      <c r="S4342" t="s">
        <v>795</v>
      </c>
      <c r="T4342" t="s">
        <v>17733</v>
      </c>
      <c r="U4342" t="s">
        <v>965</v>
      </c>
      <c r="V4342" t="s">
        <v>10638</v>
      </c>
      <c r="W4342" t="s">
        <v>970</v>
      </c>
      <c r="X4342" t="s">
        <v>17734</v>
      </c>
    </row>
    <row r="4343" spans="2:24" ht="11" outlineLevel="1" x14ac:dyDescent="0.15">
      <c r="B4343" t="s">
        <v>3351</v>
      </c>
      <c r="C4343" t="s">
        <v>3352</v>
      </c>
      <c r="D4343" t="s">
        <v>179</v>
      </c>
      <c r="E4343" t="s">
        <v>10664</v>
      </c>
      <c r="F4343" t="s">
        <v>12674</v>
      </c>
      <c r="G4343" t="s">
        <v>1299</v>
      </c>
      <c r="H4343" s="17">
        <v>44215</v>
      </c>
      <c r="I4343" s="15">
        <v>2021</v>
      </c>
      <c r="J4343" t="s">
        <v>10634</v>
      </c>
      <c r="K4343" s="5">
        <v>0</v>
      </c>
      <c r="L4343" t="s">
        <v>967</v>
      </c>
      <c r="M4343" t="s">
        <v>985</v>
      </c>
      <c r="N4343" t="s">
        <v>10635</v>
      </c>
      <c r="O4343" t="s">
        <v>818</v>
      </c>
      <c r="P4343" t="s">
        <v>10671</v>
      </c>
      <c r="Q4343" t="s">
        <v>10671</v>
      </c>
      <c r="R4343" t="s">
        <v>755</v>
      </c>
      <c r="S4343" t="s">
        <v>795</v>
      </c>
      <c r="T4343" t="s">
        <v>17733</v>
      </c>
      <c r="U4343" t="s">
        <v>965</v>
      </c>
      <c r="V4343" t="s">
        <v>10638</v>
      </c>
      <c r="W4343" t="s">
        <v>970</v>
      </c>
      <c r="X4343" t="s">
        <v>17735</v>
      </c>
    </row>
    <row r="4344" spans="2:24" ht="11" outlineLevel="1" x14ac:dyDescent="0.15">
      <c r="B4344" t="s">
        <v>3351</v>
      </c>
      <c r="C4344" t="s">
        <v>3352</v>
      </c>
      <c r="D4344" t="s">
        <v>179</v>
      </c>
      <c r="E4344" t="s">
        <v>10658</v>
      </c>
      <c r="F4344" t="s">
        <v>12674</v>
      </c>
      <c r="G4344" t="s">
        <v>1299</v>
      </c>
      <c r="H4344" s="17">
        <v>44285</v>
      </c>
      <c r="I4344" s="15">
        <v>2021</v>
      </c>
      <c r="J4344" t="s">
        <v>10634</v>
      </c>
      <c r="K4344" s="5">
        <v>0</v>
      </c>
      <c r="L4344" t="s">
        <v>967</v>
      </c>
      <c r="M4344" t="s">
        <v>985</v>
      </c>
      <c r="N4344" t="s">
        <v>10635</v>
      </c>
      <c r="O4344" t="s">
        <v>818</v>
      </c>
      <c r="P4344" t="s">
        <v>10671</v>
      </c>
      <c r="Q4344" t="s">
        <v>10671</v>
      </c>
      <c r="R4344" t="s">
        <v>755</v>
      </c>
      <c r="S4344" t="s">
        <v>795</v>
      </c>
      <c r="T4344" t="s">
        <v>17733</v>
      </c>
      <c r="U4344" t="s">
        <v>965</v>
      </c>
      <c r="V4344" t="s">
        <v>10638</v>
      </c>
      <c r="W4344" t="s">
        <v>970</v>
      </c>
      <c r="X4344" t="s">
        <v>17736</v>
      </c>
    </row>
    <row r="4345" spans="2:24" ht="11" outlineLevel="1" x14ac:dyDescent="0.15">
      <c r="B4345" t="s">
        <v>3351</v>
      </c>
      <c r="C4345" t="s">
        <v>3352</v>
      </c>
      <c r="D4345" t="s">
        <v>179</v>
      </c>
      <c r="E4345" t="s">
        <v>10667</v>
      </c>
      <c r="F4345" t="s">
        <v>12674</v>
      </c>
      <c r="G4345" t="s">
        <v>1299</v>
      </c>
      <c r="H4345" s="17">
        <v>44278</v>
      </c>
      <c r="I4345" s="15">
        <v>2021</v>
      </c>
      <c r="J4345" t="s">
        <v>10634</v>
      </c>
      <c r="K4345" s="5">
        <v>-239.54</v>
      </c>
      <c r="L4345" t="s">
        <v>967</v>
      </c>
      <c r="M4345" t="s">
        <v>985</v>
      </c>
      <c r="N4345" t="s">
        <v>10635</v>
      </c>
      <c r="O4345" t="s">
        <v>818</v>
      </c>
      <c r="P4345" t="s">
        <v>10671</v>
      </c>
      <c r="Q4345" t="s">
        <v>10671</v>
      </c>
      <c r="R4345" t="s">
        <v>755</v>
      </c>
      <c r="S4345" t="s">
        <v>795</v>
      </c>
      <c r="T4345" t="s">
        <v>17733</v>
      </c>
      <c r="U4345" t="s">
        <v>965</v>
      </c>
      <c r="V4345" t="s">
        <v>10638</v>
      </c>
      <c r="W4345" t="s">
        <v>970</v>
      </c>
      <c r="X4345" t="s">
        <v>17737</v>
      </c>
    </row>
    <row r="4346" spans="2:24" ht="11" outlineLevel="1" x14ac:dyDescent="0.15">
      <c r="B4346" t="s">
        <v>3351</v>
      </c>
      <c r="C4346" t="s">
        <v>3352</v>
      </c>
      <c r="D4346" t="s">
        <v>179</v>
      </c>
      <c r="E4346" t="s">
        <v>10643</v>
      </c>
      <c r="F4346" t="s">
        <v>12674</v>
      </c>
      <c r="G4346" t="s">
        <v>1299</v>
      </c>
      <c r="H4346" s="17">
        <v>44239</v>
      </c>
      <c r="I4346" s="15">
        <v>2021</v>
      </c>
      <c r="J4346" t="s">
        <v>10634</v>
      </c>
      <c r="K4346" s="5">
        <v>7902.02</v>
      </c>
      <c r="L4346" t="s">
        <v>967</v>
      </c>
      <c r="M4346" t="s">
        <v>985</v>
      </c>
      <c r="N4346" t="s">
        <v>10635</v>
      </c>
      <c r="O4346" t="s">
        <v>818</v>
      </c>
      <c r="P4346" t="s">
        <v>10671</v>
      </c>
      <c r="Q4346" t="s">
        <v>10671</v>
      </c>
      <c r="R4346" t="s">
        <v>755</v>
      </c>
      <c r="S4346" t="s">
        <v>795</v>
      </c>
      <c r="T4346" t="s">
        <v>17733</v>
      </c>
      <c r="U4346" t="s">
        <v>965</v>
      </c>
      <c r="V4346" t="s">
        <v>10638</v>
      </c>
      <c r="W4346" t="s">
        <v>970</v>
      </c>
      <c r="X4346" t="s">
        <v>17738</v>
      </c>
    </row>
    <row r="4347" spans="2:24" ht="11" outlineLevel="1" x14ac:dyDescent="0.15">
      <c r="B4347" t="s">
        <v>3351</v>
      </c>
      <c r="C4347" t="s">
        <v>3352</v>
      </c>
      <c r="D4347" t="s">
        <v>179</v>
      </c>
      <c r="E4347" t="s">
        <v>10632</v>
      </c>
      <c r="F4347" t="s">
        <v>12674</v>
      </c>
      <c r="G4347" t="s">
        <v>1299</v>
      </c>
      <c r="H4347" s="17">
        <v>44250</v>
      </c>
      <c r="I4347" s="15">
        <v>2021</v>
      </c>
      <c r="J4347" t="s">
        <v>10634</v>
      </c>
      <c r="K4347" s="5">
        <v>0</v>
      </c>
      <c r="L4347" t="s">
        <v>967</v>
      </c>
      <c r="M4347" t="s">
        <v>985</v>
      </c>
      <c r="N4347" t="s">
        <v>10635</v>
      </c>
      <c r="O4347" t="s">
        <v>818</v>
      </c>
      <c r="P4347" t="s">
        <v>10671</v>
      </c>
      <c r="Q4347" t="s">
        <v>10671</v>
      </c>
      <c r="R4347" t="s">
        <v>755</v>
      </c>
      <c r="S4347" t="s">
        <v>795</v>
      </c>
      <c r="T4347" t="s">
        <v>17733</v>
      </c>
      <c r="U4347" t="s">
        <v>965</v>
      </c>
      <c r="V4347" t="s">
        <v>10638</v>
      </c>
      <c r="W4347" t="s">
        <v>970</v>
      </c>
      <c r="X4347" t="s">
        <v>17739</v>
      </c>
    </row>
    <row r="4348" spans="2:24" ht="11" outlineLevel="1" x14ac:dyDescent="0.15">
      <c r="B4348" t="s">
        <v>3351</v>
      </c>
      <c r="C4348" t="s">
        <v>3352</v>
      </c>
      <c r="D4348" t="s">
        <v>179</v>
      </c>
      <c r="E4348" t="s">
        <v>10652</v>
      </c>
      <c r="F4348" t="s">
        <v>12674</v>
      </c>
      <c r="G4348" t="s">
        <v>1299</v>
      </c>
      <c r="H4348" s="17">
        <v>44173</v>
      </c>
      <c r="I4348" s="15">
        <v>2021</v>
      </c>
      <c r="J4348" t="s">
        <v>10634</v>
      </c>
      <c r="K4348" s="5">
        <v>45000</v>
      </c>
      <c r="L4348" t="s">
        <v>967</v>
      </c>
      <c r="M4348" t="s">
        <v>985</v>
      </c>
      <c r="N4348" t="s">
        <v>10635</v>
      </c>
      <c r="O4348" t="s">
        <v>818</v>
      </c>
      <c r="P4348" t="s">
        <v>10671</v>
      </c>
      <c r="Q4348" t="s">
        <v>10671</v>
      </c>
      <c r="R4348" t="s">
        <v>755</v>
      </c>
      <c r="S4348" t="s">
        <v>795</v>
      </c>
      <c r="T4348" t="s">
        <v>17733</v>
      </c>
      <c r="U4348" t="s">
        <v>965</v>
      </c>
      <c r="V4348" t="s">
        <v>10638</v>
      </c>
      <c r="W4348" t="s">
        <v>970</v>
      </c>
      <c r="X4348" t="s">
        <v>17740</v>
      </c>
    </row>
    <row r="4349" spans="2:24" ht="11" outlineLevel="1" x14ac:dyDescent="0.15">
      <c r="B4349" t="s">
        <v>3354</v>
      </c>
      <c r="C4349" t="s">
        <v>3355</v>
      </c>
      <c r="D4349" t="s">
        <v>173</v>
      </c>
      <c r="E4349" t="s">
        <v>10649</v>
      </c>
      <c r="F4349" t="s">
        <v>605</v>
      </c>
      <c r="G4349" t="s">
        <v>1106</v>
      </c>
      <c r="H4349" s="17">
        <v>43731</v>
      </c>
      <c r="I4349" s="15">
        <v>2019</v>
      </c>
      <c r="J4349" t="s">
        <v>10634</v>
      </c>
      <c r="K4349" s="5">
        <v>378997</v>
      </c>
      <c r="L4349" t="s">
        <v>967</v>
      </c>
      <c r="M4349" t="s">
        <v>985</v>
      </c>
      <c r="N4349" t="s">
        <v>11711</v>
      </c>
      <c r="O4349" t="s">
        <v>818</v>
      </c>
      <c r="P4349" t="s">
        <v>11712</v>
      </c>
      <c r="Q4349" t="s">
        <v>11760</v>
      </c>
      <c r="R4349" t="s">
        <v>739</v>
      </c>
      <c r="S4349" t="s">
        <v>817</v>
      </c>
      <c r="T4349" t="s">
        <v>17741</v>
      </c>
      <c r="U4349" t="s">
        <v>965</v>
      </c>
      <c r="V4349" t="s">
        <v>10638</v>
      </c>
      <c r="W4349" t="s">
        <v>970</v>
      </c>
      <c r="X4349" t="s">
        <v>17742</v>
      </c>
    </row>
    <row r="4350" spans="2:24" ht="11" outlineLevel="1" x14ac:dyDescent="0.15">
      <c r="B4350" t="s">
        <v>3354</v>
      </c>
      <c r="C4350" t="s">
        <v>3355</v>
      </c>
      <c r="D4350" t="s">
        <v>173</v>
      </c>
      <c r="E4350" t="s">
        <v>10652</v>
      </c>
      <c r="F4350" t="s">
        <v>605</v>
      </c>
      <c r="G4350" t="s">
        <v>1106</v>
      </c>
      <c r="H4350" s="17">
        <v>43872</v>
      </c>
      <c r="I4350" s="15">
        <v>2020</v>
      </c>
      <c r="J4350" t="s">
        <v>10634</v>
      </c>
      <c r="K4350" s="5">
        <v>0</v>
      </c>
      <c r="L4350" t="s">
        <v>967</v>
      </c>
      <c r="M4350" t="s">
        <v>985</v>
      </c>
      <c r="N4350" t="s">
        <v>11711</v>
      </c>
      <c r="O4350" t="s">
        <v>818</v>
      </c>
      <c r="P4350" t="s">
        <v>11712</v>
      </c>
      <c r="Q4350" t="s">
        <v>11760</v>
      </c>
      <c r="R4350" t="s">
        <v>739</v>
      </c>
      <c r="S4350" t="s">
        <v>817</v>
      </c>
      <c r="T4350" t="s">
        <v>17743</v>
      </c>
      <c r="U4350" t="s">
        <v>965</v>
      </c>
      <c r="V4350" t="s">
        <v>10638</v>
      </c>
      <c r="W4350" t="s">
        <v>970</v>
      </c>
      <c r="X4350" t="s">
        <v>17744</v>
      </c>
    </row>
    <row r="4351" spans="2:24" ht="11" outlineLevel="1" x14ac:dyDescent="0.15">
      <c r="B4351" t="s">
        <v>3354</v>
      </c>
      <c r="C4351" t="s">
        <v>3355</v>
      </c>
      <c r="D4351" t="s">
        <v>173</v>
      </c>
      <c r="E4351" t="s">
        <v>10664</v>
      </c>
      <c r="F4351" t="s">
        <v>605</v>
      </c>
      <c r="G4351" t="s">
        <v>1106</v>
      </c>
      <c r="H4351" s="17">
        <v>45370</v>
      </c>
      <c r="I4351" s="15">
        <v>2024</v>
      </c>
      <c r="J4351" t="s">
        <v>10634</v>
      </c>
      <c r="K4351" s="5">
        <v>-69510.320000000007</v>
      </c>
      <c r="L4351" t="s">
        <v>967</v>
      </c>
      <c r="M4351" t="s">
        <v>985</v>
      </c>
      <c r="N4351" t="s">
        <v>11711</v>
      </c>
      <c r="O4351" t="s">
        <v>818</v>
      </c>
      <c r="P4351" t="s">
        <v>11712</v>
      </c>
      <c r="Q4351" t="s">
        <v>11760</v>
      </c>
      <c r="R4351" t="s">
        <v>739</v>
      </c>
      <c r="S4351" t="s">
        <v>817</v>
      </c>
      <c r="T4351" t="s">
        <v>17745</v>
      </c>
      <c r="U4351" t="s">
        <v>965</v>
      </c>
      <c r="V4351" t="s">
        <v>10638</v>
      </c>
      <c r="W4351" t="s">
        <v>970</v>
      </c>
      <c r="X4351" t="s">
        <v>17746</v>
      </c>
    </row>
    <row r="4352" spans="2:24" ht="11" outlineLevel="1" x14ac:dyDescent="0.15">
      <c r="B4352" t="s">
        <v>3357</v>
      </c>
      <c r="C4352" t="s">
        <v>1497</v>
      </c>
      <c r="D4352" t="s">
        <v>209</v>
      </c>
      <c r="E4352" t="s">
        <v>10956</v>
      </c>
      <c r="F4352" t="s">
        <v>12674</v>
      </c>
      <c r="G4352" t="s">
        <v>1299</v>
      </c>
      <c r="H4352" s="17">
        <v>42012</v>
      </c>
      <c r="I4352" s="15">
        <v>2015</v>
      </c>
      <c r="J4352" t="s">
        <v>10634</v>
      </c>
      <c r="K4352" s="5">
        <v>0</v>
      </c>
      <c r="L4352" t="s">
        <v>967</v>
      </c>
      <c r="M4352" t="s">
        <v>985</v>
      </c>
      <c r="N4352" t="s">
        <v>10635</v>
      </c>
      <c r="O4352" t="s">
        <v>818</v>
      </c>
      <c r="P4352" t="s">
        <v>11052</v>
      </c>
      <c r="Q4352" t="s">
        <v>10671</v>
      </c>
      <c r="R4352" t="s">
        <v>739</v>
      </c>
      <c r="S4352" t="s">
        <v>795</v>
      </c>
      <c r="T4352" t="s">
        <v>17747</v>
      </c>
      <c r="U4352" t="s">
        <v>965</v>
      </c>
      <c r="V4352" t="s">
        <v>10638</v>
      </c>
      <c r="W4352" t="s">
        <v>970</v>
      </c>
      <c r="X4352" t="s">
        <v>17748</v>
      </c>
    </row>
    <row r="4353" spans="2:24" ht="11" outlineLevel="1" x14ac:dyDescent="0.15">
      <c r="B4353" t="s">
        <v>3357</v>
      </c>
      <c r="C4353" t="s">
        <v>1497</v>
      </c>
      <c r="D4353" t="s">
        <v>209</v>
      </c>
      <c r="E4353" t="s">
        <v>10959</v>
      </c>
      <c r="F4353" t="s">
        <v>12674</v>
      </c>
      <c r="G4353" t="s">
        <v>1299</v>
      </c>
      <c r="H4353" s="17">
        <v>42082</v>
      </c>
      <c r="I4353" s="15">
        <v>2015</v>
      </c>
      <c r="J4353" t="s">
        <v>10634</v>
      </c>
      <c r="K4353" s="5">
        <v>-207213.22</v>
      </c>
      <c r="L4353" t="s">
        <v>967</v>
      </c>
      <c r="M4353" t="s">
        <v>985</v>
      </c>
      <c r="N4353" t="s">
        <v>10635</v>
      </c>
      <c r="O4353" t="s">
        <v>818</v>
      </c>
      <c r="P4353" t="s">
        <v>11052</v>
      </c>
      <c r="Q4353" t="s">
        <v>10671</v>
      </c>
      <c r="R4353" t="s">
        <v>739</v>
      </c>
      <c r="S4353" t="s">
        <v>795</v>
      </c>
      <c r="T4353" t="s">
        <v>17747</v>
      </c>
      <c r="U4353" t="s">
        <v>965</v>
      </c>
      <c r="V4353" t="s">
        <v>10638</v>
      </c>
      <c r="W4353" t="s">
        <v>970</v>
      </c>
      <c r="X4353" t="s">
        <v>17749</v>
      </c>
    </row>
    <row r="4354" spans="2:24" ht="11" outlineLevel="1" x14ac:dyDescent="0.15">
      <c r="B4354" t="s">
        <v>3357</v>
      </c>
      <c r="C4354" t="s">
        <v>1497</v>
      </c>
      <c r="D4354" t="s">
        <v>209</v>
      </c>
      <c r="E4354" t="s">
        <v>10923</v>
      </c>
      <c r="F4354" t="s">
        <v>12674</v>
      </c>
      <c r="G4354" t="s">
        <v>1299</v>
      </c>
      <c r="H4354" s="17">
        <v>42019</v>
      </c>
      <c r="I4354" s="15">
        <v>2015</v>
      </c>
      <c r="J4354" t="s">
        <v>10634</v>
      </c>
      <c r="K4354" s="5">
        <v>0</v>
      </c>
      <c r="L4354" t="s">
        <v>967</v>
      </c>
      <c r="M4354" t="s">
        <v>985</v>
      </c>
      <c r="N4354" t="s">
        <v>10635</v>
      </c>
      <c r="O4354" t="s">
        <v>818</v>
      </c>
      <c r="P4354" t="s">
        <v>11052</v>
      </c>
      <c r="Q4354" t="s">
        <v>10671</v>
      </c>
      <c r="R4354" t="s">
        <v>739</v>
      </c>
      <c r="S4354" t="s">
        <v>795</v>
      </c>
      <c r="T4354" t="s">
        <v>17747</v>
      </c>
      <c r="U4354" t="s">
        <v>965</v>
      </c>
      <c r="V4354" t="s">
        <v>10638</v>
      </c>
      <c r="W4354" t="s">
        <v>970</v>
      </c>
      <c r="X4354" t="s">
        <v>17750</v>
      </c>
    </row>
    <row r="4355" spans="2:24" ht="11" outlineLevel="1" x14ac:dyDescent="0.15">
      <c r="B4355" t="s">
        <v>3357</v>
      </c>
      <c r="C4355" t="s">
        <v>1497</v>
      </c>
      <c r="D4355" t="s">
        <v>209</v>
      </c>
      <c r="E4355" t="s">
        <v>10926</v>
      </c>
      <c r="F4355" t="s">
        <v>12674</v>
      </c>
      <c r="G4355" t="s">
        <v>1299</v>
      </c>
      <c r="H4355" s="17">
        <v>42037</v>
      </c>
      <c r="I4355" s="15">
        <v>2015</v>
      </c>
      <c r="J4355" t="s">
        <v>10634</v>
      </c>
      <c r="K4355" s="5">
        <v>0</v>
      </c>
      <c r="L4355" t="s">
        <v>967</v>
      </c>
      <c r="M4355" t="s">
        <v>985</v>
      </c>
      <c r="N4355" t="s">
        <v>10635</v>
      </c>
      <c r="O4355" t="s">
        <v>818</v>
      </c>
      <c r="P4355" t="s">
        <v>11052</v>
      </c>
      <c r="Q4355" t="s">
        <v>10671</v>
      </c>
      <c r="R4355" t="s">
        <v>739</v>
      </c>
      <c r="S4355" t="s">
        <v>795</v>
      </c>
      <c r="T4355" t="s">
        <v>17747</v>
      </c>
      <c r="U4355" t="s">
        <v>965</v>
      </c>
      <c r="V4355" t="s">
        <v>10638</v>
      </c>
      <c r="W4355" t="s">
        <v>970</v>
      </c>
      <c r="X4355" t="s">
        <v>17751</v>
      </c>
    </row>
    <row r="4356" spans="2:24" ht="11" outlineLevel="1" x14ac:dyDescent="0.15">
      <c r="B4356" t="s">
        <v>3357</v>
      </c>
      <c r="C4356" t="s">
        <v>1497</v>
      </c>
      <c r="D4356" t="s">
        <v>209</v>
      </c>
      <c r="E4356" t="s">
        <v>10950</v>
      </c>
      <c r="F4356" t="s">
        <v>12674</v>
      </c>
      <c r="G4356" t="s">
        <v>1299</v>
      </c>
      <c r="H4356" s="17">
        <v>42010</v>
      </c>
      <c r="I4356" s="15">
        <v>2015</v>
      </c>
      <c r="J4356" t="s">
        <v>10634</v>
      </c>
      <c r="K4356" s="5">
        <v>0</v>
      </c>
      <c r="L4356" t="s">
        <v>967</v>
      </c>
      <c r="M4356" t="s">
        <v>985</v>
      </c>
      <c r="N4356" t="s">
        <v>10635</v>
      </c>
      <c r="O4356" t="s">
        <v>818</v>
      </c>
      <c r="P4356" t="s">
        <v>11052</v>
      </c>
      <c r="Q4356" t="s">
        <v>10671</v>
      </c>
      <c r="R4356" t="s">
        <v>739</v>
      </c>
      <c r="S4356" t="s">
        <v>795</v>
      </c>
      <c r="T4356" t="s">
        <v>17747</v>
      </c>
      <c r="U4356" t="s">
        <v>965</v>
      </c>
      <c r="V4356" t="s">
        <v>10638</v>
      </c>
      <c r="W4356" t="s">
        <v>970</v>
      </c>
      <c r="X4356" t="s">
        <v>17752</v>
      </c>
    </row>
    <row r="4357" spans="2:24" ht="11" outlineLevel="1" x14ac:dyDescent="0.15">
      <c r="B4357" t="s">
        <v>3357</v>
      </c>
      <c r="C4357" t="s">
        <v>1497</v>
      </c>
      <c r="D4357" t="s">
        <v>209</v>
      </c>
      <c r="E4357" t="s">
        <v>10905</v>
      </c>
      <c r="F4357" t="s">
        <v>12674</v>
      </c>
      <c r="G4357" t="s">
        <v>1299</v>
      </c>
      <c r="H4357" s="17">
        <v>42059</v>
      </c>
      <c r="I4357" s="15">
        <v>2015</v>
      </c>
      <c r="J4357" t="s">
        <v>10634</v>
      </c>
      <c r="K4357" s="5">
        <v>0</v>
      </c>
      <c r="L4357" t="s">
        <v>967</v>
      </c>
      <c r="M4357" t="s">
        <v>985</v>
      </c>
      <c r="N4357" t="s">
        <v>10635</v>
      </c>
      <c r="O4357" t="s">
        <v>818</v>
      </c>
      <c r="P4357" t="s">
        <v>11052</v>
      </c>
      <c r="Q4357" t="s">
        <v>10671</v>
      </c>
      <c r="R4357" t="s">
        <v>739</v>
      </c>
      <c r="S4357" t="s">
        <v>795</v>
      </c>
      <c r="T4357" t="s">
        <v>17747</v>
      </c>
      <c r="U4357" t="s">
        <v>965</v>
      </c>
      <c r="V4357" t="s">
        <v>10638</v>
      </c>
      <c r="W4357" t="s">
        <v>970</v>
      </c>
      <c r="X4357" t="s">
        <v>17753</v>
      </c>
    </row>
    <row r="4358" spans="2:24" ht="11" outlineLevel="1" x14ac:dyDescent="0.15">
      <c r="B4358" t="s">
        <v>3357</v>
      </c>
      <c r="C4358" t="s">
        <v>1497</v>
      </c>
      <c r="D4358" t="s">
        <v>209</v>
      </c>
      <c r="E4358" t="s">
        <v>10889</v>
      </c>
      <c r="F4358" t="s">
        <v>12674</v>
      </c>
      <c r="G4358" t="s">
        <v>1299</v>
      </c>
      <c r="H4358" s="17">
        <v>42029</v>
      </c>
      <c r="I4358" s="15">
        <v>2015</v>
      </c>
      <c r="J4358" t="s">
        <v>10634</v>
      </c>
      <c r="K4358" s="5">
        <v>0</v>
      </c>
      <c r="L4358" t="s">
        <v>967</v>
      </c>
      <c r="M4358" t="s">
        <v>985</v>
      </c>
      <c r="N4358" t="s">
        <v>10635</v>
      </c>
      <c r="O4358" t="s">
        <v>818</v>
      </c>
      <c r="P4358" t="s">
        <v>11052</v>
      </c>
      <c r="Q4358" t="s">
        <v>10671</v>
      </c>
      <c r="R4358" t="s">
        <v>739</v>
      </c>
      <c r="S4358" t="s">
        <v>795</v>
      </c>
      <c r="T4358" t="s">
        <v>17747</v>
      </c>
      <c r="U4358" t="s">
        <v>965</v>
      </c>
      <c r="V4358" t="s">
        <v>10638</v>
      </c>
      <c r="W4358" t="s">
        <v>970</v>
      </c>
      <c r="X4358" t="s">
        <v>17754</v>
      </c>
    </row>
    <row r="4359" spans="2:24" ht="11" outlineLevel="1" x14ac:dyDescent="0.15">
      <c r="B4359" t="s">
        <v>3359</v>
      </c>
      <c r="C4359" t="s">
        <v>3360</v>
      </c>
      <c r="D4359" t="s">
        <v>3090</v>
      </c>
      <c r="E4359" t="s">
        <v>10652</v>
      </c>
      <c r="F4359" t="s">
        <v>3091</v>
      </c>
      <c r="G4359" t="s">
        <v>3092</v>
      </c>
      <c r="H4359" s="17">
        <v>45093</v>
      </c>
      <c r="I4359" s="15">
        <v>2023</v>
      </c>
      <c r="J4359" t="s">
        <v>10634</v>
      </c>
      <c r="K4359" s="5">
        <v>0</v>
      </c>
      <c r="L4359" t="s">
        <v>967</v>
      </c>
      <c r="M4359" t="s">
        <v>1903</v>
      </c>
      <c r="N4359" t="s">
        <v>10635</v>
      </c>
      <c r="O4359" t="s">
        <v>825</v>
      </c>
      <c r="P4359" t="s">
        <v>14904</v>
      </c>
      <c r="Q4359" t="s">
        <v>14907</v>
      </c>
      <c r="R4359" t="s">
        <v>748</v>
      </c>
      <c r="S4359" t="s">
        <v>795</v>
      </c>
      <c r="T4359" t="s">
        <v>17755</v>
      </c>
      <c r="U4359" t="s">
        <v>965</v>
      </c>
      <c r="V4359" t="s">
        <v>10638</v>
      </c>
      <c r="W4359" t="s">
        <v>970</v>
      </c>
      <c r="X4359" t="s">
        <v>17756</v>
      </c>
    </row>
    <row r="4360" spans="2:24" ht="11" outlineLevel="1" x14ac:dyDescent="0.15">
      <c r="B4360" t="s">
        <v>3359</v>
      </c>
      <c r="C4360" t="s">
        <v>3360</v>
      </c>
      <c r="D4360" t="s">
        <v>3090</v>
      </c>
      <c r="E4360" t="s">
        <v>10643</v>
      </c>
      <c r="F4360" t="s">
        <v>3091</v>
      </c>
      <c r="G4360" t="s">
        <v>3092</v>
      </c>
      <c r="H4360" s="17">
        <v>45145</v>
      </c>
      <c r="I4360" s="15">
        <v>2023</v>
      </c>
      <c r="J4360" t="s">
        <v>10634</v>
      </c>
      <c r="K4360" s="5">
        <v>0</v>
      </c>
      <c r="L4360" t="s">
        <v>967</v>
      </c>
      <c r="M4360" t="s">
        <v>1903</v>
      </c>
      <c r="N4360" t="s">
        <v>10635</v>
      </c>
      <c r="O4360" t="s">
        <v>825</v>
      </c>
      <c r="P4360" t="s">
        <v>14904</v>
      </c>
      <c r="Q4360" t="s">
        <v>14907</v>
      </c>
      <c r="R4360" t="s">
        <v>748</v>
      </c>
      <c r="S4360" t="s">
        <v>795</v>
      </c>
      <c r="T4360" t="s">
        <v>17757</v>
      </c>
      <c r="U4360" t="s">
        <v>965</v>
      </c>
      <c r="V4360" t="s">
        <v>10638</v>
      </c>
      <c r="W4360" t="s">
        <v>970</v>
      </c>
      <c r="X4360" t="s">
        <v>17758</v>
      </c>
    </row>
    <row r="4361" spans="2:24" ht="11" outlineLevel="1" x14ac:dyDescent="0.15">
      <c r="B4361" t="s">
        <v>3359</v>
      </c>
      <c r="C4361" t="s">
        <v>3360</v>
      </c>
      <c r="D4361" t="s">
        <v>3090</v>
      </c>
      <c r="E4361" t="s">
        <v>10664</v>
      </c>
      <c r="F4361" t="s">
        <v>3091</v>
      </c>
      <c r="G4361" t="s">
        <v>3092</v>
      </c>
      <c r="H4361" s="17">
        <v>45100</v>
      </c>
      <c r="I4361" s="15">
        <v>2023</v>
      </c>
      <c r="J4361" t="s">
        <v>10634</v>
      </c>
      <c r="K4361" s="5">
        <v>21094.19</v>
      </c>
      <c r="L4361" t="s">
        <v>967</v>
      </c>
      <c r="M4361" t="s">
        <v>1903</v>
      </c>
      <c r="N4361" t="s">
        <v>10635</v>
      </c>
      <c r="O4361" t="s">
        <v>825</v>
      </c>
      <c r="P4361" t="s">
        <v>14904</v>
      </c>
      <c r="Q4361" t="s">
        <v>14907</v>
      </c>
      <c r="R4361" t="s">
        <v>748</v>
      </c>
      <c r="S4361" t="s">
        <v>795</v>
      </c>
      <c r="T4361" t="s">
        <v>17759</v>
      </c>
      <c r="U4361" t="s">
        <v>965</v>
      </c>
      <c r="V4361" t="s">
        <v>10638</v>
      </c>
      <c r="W4361" t="s">
        <v>970</v>
      </c>
      <c r="X4361" t="s">
        <v>17760</v>
      </c>
    </row>
    <row r="4362" spans="2:24" ht="11" outlineLevel="1" x14ac:dyDescent="0.15">
      <c r="B4362" t="s">
        <v>3359</v>
      </c>
      <c r="C4362" t="s">
        <v>3360</v>
      </c>
      <c r="D4362" t="s">
        <v>3090</v>
      </c>
      <c r="E4362" t="s">
        <v>10649</v>
      </c>
      <c r="F4362" t="s">
        <v>3091</v>
      </c>
      <c r="G4362" t="s">
        <v>3092</v>
      </c>
      <c r="H4362" s="17">
        <v>45050</v>
      </c>
      <c r="I4362" s="15">
        <v>2023</v>
      </c>
      <c r="J4362" t="s">
        <v>10634</v>
      </c>
      <c r="K4362" s="5">
        <v>139316.42000000001</v>
      </c>
      <c r="L4362" t="s">
        <v>967</v>
      </c>
      <c r="M4362" t="s">
        <v>1903</v>
      </c>
      <c r="N4362" t="s">
        <v>10635</v>
      </c>
      <c r="O4362" t="s">
        <v>825</v>
      </c>
      <c r="P4362" t="s">
        <v>14904</v>
      </c>
      <c r="R4362" t="s">
        <v>748</v>
      </c>
      <c r="S4362" t="s">
        <v>795</v>
      </c>
      <c r="T4362" t="s">
        <v>17761</v>
      </c>
      <c r="U4362" t="s">
        <v>965</v>
      </c>
      <c r="V4362" t="s">
        <v>10638</v>
      </c>
      <c r="W4362" t="s">
        <v>970</v>
      </c>
      <c r="X4362" t="s">
        <v>17762</v>
      </c>
    </row>
    <row r="4363" spans="2:24" ht="11" outlineLevel="1" x14ac:dyDescent="0.15">
      <c r="B4363" t="s">
        <v>3359</v>
      </c>
      <c r="C4363" t="s">
        <v>3360</v>
      </c>
      <c r="D4363" t="s">
        <v>3090</v>
      </c>
      <c r="E4363" t="s">
        <v>10632</v>
      </c>
      <c r="F4363" t="s">
        <v>3091</v>
      </c>
      <c r="G4363" t="s">
        <v>3092</v>
      </c>
      <c r="H4363" s="17">
        <v>45167</v>
      </c>
      <c r="I4363" s="15">
        <v>2023</v>
      </c>
      <c r="J4363" t="s">
        <v>10634</v>
      </c>
      <c r="K4363" s="5">
        <v>48490.92</v>
      </c>
      <c r="L4363" t="s">
        <v>967</v>
      </c>
      <c r="M4363" t="s">
        <v>1903</v>
      </c>
      <c r="N4363" t="s">
        <v>10635</v>
      </c>
      <c r="O4363" t="s">
        <v>825</v>
      </c>
      <c r="P4363" t="s">
        <v>14904</v>
      </c>
      <c r="Q4363" t="s">
        <v>14907</v>
      </c>
      <c r="R4363" t="s">
        <v>748</v>
      </c>
      <c r="S4363" t="s">
        <v>795</v>
      </c>
      <c r="T4363" t="s">
        <v>17763</v>
      </c>
      <c r="U4363" t="s">
        <v>965</v>
      </c>
      <c r="V4363" t="s">
        <v>10638</v>
      </c>
      <c r="W4363" t="s">
        <v>970</v>
      </c>
      <c r="X4363" t="s">
        <v>17764</v>
      </c>
    </row>
    <row r="4364" spans="2:24" ht="11" outlineLevel="1" x14ac:dyDescent="0.15">
      <c r="B4364" t="s">
        <v>3359</v>
      </c>
      <c r="C4364" t="s">
        <v>3360</v>
      </c>
      <c r="D4364" t="s">
        <v>3090</v>
      </c>
      <c r="E4364" t="s">
        <v>10667</v>
      </c>
      <c r="F4364" t="s">
        <v>3091</v>
      </c>
      <c r="G4364" t="s">
        <v>3092</v>
      </c>
      <c r="H4364" s="17">
        <v>45198</v>
      </c>
      <c r="I4364" s="15">
        <v>2023</v>
      </c>
      <c r="J4364" t="s">
        <v>10634</v>
      </c>
      <c r="K4364" s="5">
        <v>100000</v>
      </c>
      <c r="L4364" t="s">
        <v>967</v>
      </c>
      <c r="M4364" t="s">
        <v>1903</v>
      </c>
      <c r="N4364" t="s">
        <v>10635</v>
      </c>
      <c r="O4364" t="s">
        <v>825</v>
      </c>
      <c r="P4364" t="s">
        <v>14904</v>
      </c>
      <c r="Q4364" t="s">
        <v>14907</v>
      </c>
      <c r="R4364" t="s">
        <v>748</v>
      </c>
      <c r="S4364" t="s">
        <v>795</v>
      </c>
      <c r="T4364" t="s">
        <v>17765</v>
      </c>
      <c r="U4364" t="s">
        <v>965</v>
      </c>
      <c r="V4364" t="s">
        <v>10638</v>
      </c>
      <c r="W4364" t="s">
        <v>970</v>
      </c>
      <c r="X4364" t="s">
        <v>17766</v>
      </c>
    </row>
    <row r="4365" spans="2:24" ht="11" outlineLevel="1" x14ac:dyDescent="0.15">
      <c r="B4365" t="s">
        <v>3362</v>
      </c>
      <c r="C4365" t="s">
        <v>3363</v>
      </c>
      <c r="E4365" t="s">
        <v>10649</v>
      </c>
      <c r="F4365" t="s">
        <v>3364</v>
      </c>
      <c r="G4365" t="s">
        <v>3365</v>
      </c>
      <c r="H4365" s="17">
        <v>42460</v>
      </c>
      <c r="I4365" s="15">
        <v>2016</v>
      </c>
      <c r="J4365" t="s">
        <v>10634</v>
      </c>
      <c r="K4365" s="5">
        <v>307700</v>
      </c>
      <c r="L4365" t="s">
        <v>967</v>
      </c>
      <c r="R4365" t="s">
        <v>750</v>
      </c>
      <c r="S4365" t="s">
        <v>2535</v>
      </c>
      <c r="T4365" t="s">
        <v>17767</v>
      </c>
      <c r="U4365" t="s">
        <v>1340</v>
      </c>
      <c r="V4365" t="s">
        <v>12795</v>
      </c>
      <c r="W4365" t="s">
        <v>970</v>
      </c>
      <c r="X4365" t="s">
        <v>17768</v>
      </c>
    </row>
    <row r="4366" spans="2:24" ht="11" outlineLevel="1" x14ac:dyDescent="0.15">
      <c r="B4366" t="s">
        <v>3367</v>
      </c>
      <c r="C4366" t="s">
        <v>3368</v>
      </c>
      <c r="E4366" t="s">
        <v>10649</v>
      </c>
      <c r="F4366" t="s">
        <v>3369</v>
      </c>
      <c r="G4366" t="s">
        <v>3370</v>
      </c>
      <c r="H4366" s="17">
        <v>43292</v>
      </c>
      <c r="I4366" s="15">
        <v>2018</v>
      </c>
      <c r="J4366" t="s">
        <v>10634</v>
      </c>
      <c r="K4366" s="5">
        <v>241591.3</v>
      </c>
      <c r="L4366" t="s">
        <v>967</v>
      </c>
      <c r="R4366" t="s">
        <v>748</v>
      </c>
      <c r="S4366" t="s">
        <v>795</v>
      </c>
      <c r="T4366" t="s">
        <v>17769</v>
      </c>
      <c r="U4366" t="s">
        <v>1340</v>
      </c>
      <c r="V4366" t="s">
        <v>12795</v>
      </c>
      <c r="W4366" t="s">
        <v>970</v>
      </c>
      <c r="X4366" t="s">
        <v>17770</v>
      </c>
    </row>
    <row r="4367" spans="2:24" ht="11" outlineLevel="1" x14ac:dyDescent="0.15">
      <c r="B4367" t="s">
        <v>3367</v>
      </c>
      <c r="C4367" t="s">
        <v>3368</v>
      </c>
      <c r="E4367" t="s">
        <v>10652</v>
      </c>
      <c r="F4367" t="s">
        <v>3369</v>
      </c>
      <c r="G4367" t="s">
        <v>3370</v>
      </c>
      <c r="H4367" s="17">
        <v>43399</v>
      </c>
      <c r="I4367" s="15">
        <v>2019</v>
      </c>
      <c r="J4367" t="s">
        <v>10634</v>
      </c>
      <c r="K4367" s="5">
        <v>65217.5</v>
      </c>
      <c r="L4367" t="s">
        <v>967</v>
      </c>
      <c r="M4367" t="s">
        <v>14985</v>
      </c>
      <c r="R4367" t="s">
        <v>748</v>
      </c>
      <c r="S4367" t="s">
        <v>795</v>
      </c>
      <c r="T4367" t="s">
        <v>17771</v>
      </c>
      <c r="U4367" t="s">
        <v>1340</v>
      </c>
      <c r="V4367" t="s">
        <v>12795</v>
      </c>
      <c r="W4367" t="s">
        <v>970</v>
      </c>
      <c r="X4367" t="s">
        <v>17772</v>
      </c>
    </row>
    <row r="4368" spans="2:24" ht="11" outlineLevel="1" x14ac:dyDescent="0.15">
      <c r="B4368" t="s">
        <v>3372</v>
      </c>
      <c r="C4368" t="s">
        <v>1149</v>
      </c>
      <c r="D4368" t="s">
        <v>342</v>
      </c>
      <c r="E4368" t="s">
        <v>10649</v>
      </c>
      <c r="F4368" t="s">
        <v>700</v>
      </c>
      <c r="G4368" t="s">
        <v>2413</v>
      </c>
      <c r="H4368" s="17">
        <v>42418</v>
      </c>
      <c r="I4368" s="15">
        <v>2016</v>
      </c>
      <c r="J4368" t="s">
        <v>10634</v>
      </c>
      <c r="K4368" s="5">
        <v>306021.25</v>
      </c>
      <c r="L4368" t="s">
        <v>967</v>
      </c>
      <c r="M4368" t="s">
        <v>985</v>
      </c>
      <c r="N4368" t="s">
        <v>10635</v>
      </c>
      <c r="O4368" t="s">
        <v>825</v>
      </c>
      <c r="P4368" t="s">
        <v>17250</v>
      </c>
      <c r="Q4368" t="s">
        <v>14861</v>
      </c>
      <c r="R4368" t="s">
        <v>737</v>
      </c>
      <c r="S4368" t="s">
        <v>795</v>
      </c>
      <c r="T4368" t="s">
        <v>17773</v>
      </c>
      <c r="U4368" t="s">
        <v>965</v>
      </c>
      <c r="V4368" t="s">
        <v>10638</v>
      </c>
      <c r="W4368" t="s">
        <v>970</v>
      </c>
      <c r="X4368" t="s">
        <v>17774</v>
      </c>
    </row>
    <row r="4369" spans="2:24" ht="11" outlineLevel="1" x14ac:dyDescent="0.15">
      <c r="B4369" t="s">
        <v>3374</v>
      </c>
      <c r="C4369" t="s">
        <v>3375</v>
      </c>
      <c r="E4369" t="s">
        <v>10649</v>
      </c>
      <c r="F4369" t="s">
        <v>3376</v>
      </c>
      <c r="G4369" t="s">
        <v>3377</v>
      </c>
      <c r="H4369" s="17">
        <v>42850</v>
      </c>
      <c r="I4369" s="15">
        <v>2017</v>
      </c>
      <c r="J4369" t="s">
        <v>10634</v>
      </c>
      <c r="K4369" s="5">
        <v>303350</v>
      </c>
      <c r="L4369" t="s">
        <v>967</v>
      </c>
      <c r="R4369" t="s">
        <v>750</v>
      </c>
      <c r="S4369" t="s">
        <v>2620</v>
      </c>
      <c r="T4369" t="s">
        <v>17775</v>
      </c>
      <c r="U4369" t="s">
        <v>1340</v>
      </c>
      <c r="V4369" t="s">
        <v>12795</v>
      </c>
      <c r="W4369" t="s">
        <v>970</v>
      </c>
      <c r="X4369" t="s">
        <v>17776</v>
      </c>
    </row>
    <row r="4370" spans="2:24" ht="11" outlineLevel="1" x14ac:dyDescent="0.15">
      <c r="B4370" t="s">
        <v>3374</v>
      </c>
      <c r="C4370" t="s">
        <v>3375</v>
      </c>
      <c r="E4370" t="s">
        <v>10652</v>
      </c>
      <c r="F4370" t="s">
        <v>3376</v>
      </c>
      <c r="G4370" t="s">
        <v>3377</v>
      </c>
      <c r="H4370" s="17">
        <v>42923</v>
      </c>
      <c r="I4370" s="15">
        <v>2017</v>
      </c>
      <c r="J4370" t="s">
        <v>10634</v>
      </c>
      <c r="K4370" s="5">
        <v>0</v>
      </c>
      <c r="L4370" t="s">
        <v>967</v>
      </c>
      <c r="M4370" t="s">
        <v>15907</v>
      </c>
      <c r="R4370" t="s">
        <v>750</v>
      </c>
      <c r="S4370" t="s">
        <v>2620</v>
      </c>
      <c r="T4370" t="s">
        <v>17775</v>
      </c>
      <c r="U4370" t="s">
        <v>1340</v>
      </c>
      <c r="V4370" t="s">
        <v>12795</v>
      </c>
      <c r="W4370" t="s">
        <v>970</v>
      </c>
      <c r="X4370" t="s">
        <v>17777</v>
      </c>
    </row>
    <row r="4371" spans="2:24" ht="11" outlineLevel="1" x14ac:dyDescent="0.15">
      <c r="B4371" t="s">
        <v>3374</v>
      </c>
      <c r="C4371" t="s">
        <v>3375</v>
      </c>
      <c r="E4371" t="s">
        <v>10664</v>
      </c>
      <c r="F4371" t="s">
        <v>3376</v>
      </c>
      <c r="G4371" t="s">
        <v>3377</v>
      </c>
      <c r="H4371" s="17">
        <v>42971</v>
      </c>
      <c r="I4371" s="15">
        <v>2017</v>
      </c>
      <c r="J4371" t="s">
        <v>10634</v>
      </c>
      <c r="K4371" s="5">
        <v>1000</v>
      </c>
      <c r="L4371" t="s">
        <v>967</v>
      </c>
      <c r="M4371" t="s">
        <v>15907</v>
      </c>
      <c r="R4371" t="s">
        <v>750</v>
      </c>
      <c r="S4371" t="s">
        <v>2620</v>
      </c>
      <c r="T4371" t="s">
        <v>17775</v>
      </c>
      <c r="U4371" t="s">
        <v>1340</v>
      </c>
      <c r="V4371" t="s">
        <v>12795</v>
      </c>
      <c r="W4371" t="s">
        <v>970</v>
      </c>
      <c r="X4371" t="s">
        <v>17778</v>
      </c>
    </row>
    <row r="4372" spans="2:24" ht="11" outlineLevel="1" x14ac:dyDescent="0.15">
      <c r="B4372" t="s">
        <v>3374</v>
      </c>
      <c r="C4372" t="s">
        <v>3375</v>
      </c>
      <c r="E4372" t="s">
        <v>10643</v>
      </c>
      <c r="F4372" t="s">
        <v>3376</v>
      </c>
      <c r="G4372" t="s">
        <v>3377</v>
      </c>
      <c r="H4372" s="17">
        <v>42991</v>
      </c>
      <c r="I4372" s="15">
        <v>2017</v>
      </c>
      <c r="J4372" t="s">
        <v>10634</v>
      </c>
      <c r="K4372" s="5">
        <v>0</v>
      </c>
      <c r="L4372" t="s">
        <v>967</v>
      </c>
      <c r="M4372" t="s">
        <v>15907</v>
      </c>
      <c r="R4372" t="s">
        <v>750</v>
      </c>
      <c r="S4372" t="s">
        <v>2620</v>
      </c>
      <c r="T4372" t="s">
        <v>17779</v>
      </c>
      <c r="U4372" t="s">
        <v>1340</v>
      </c>
      <c r="V4372" t="s">
        <v>12795</v>
      </c>
      <c r="W4372" t="s">
        <v>970</v>
      </c>
      <c r="X4372" t="s">
        <v>17780</v>
      </c>
    </row>
    <row r="4373" spans="2:24" ht="11" outlineLevel="1" x14ac:dyDescent="0.15">
      <c r="B4373" t="s">
        <v>3374</v>
      </c>
      <c r="C4373" t="s">
        <v>3375</v>
      </c>
      <c r="E4373" t="s">
        <v>10632</v>
      </c>
      <c r="F4373" t="s">
        <v>3376</v>
      </c>
      <c r="G4373" t="s">
        <v>3377</v>
      </c>
      <c r="H4373" s="17">
        <v>43159</v>
      </c>
      <c r="I4373" s="15">
        <v>2018</v>
      </c>
      <c r="J4373" t="s">
        <v>10634</v>
      </c>
      <c r="K4373" s="5">
        <v>1550</v>
      </c>
      <c r="L4373" t="s">
        <v>967</v>
      </c>
      <c r="M4373" t="s">
        <v>15907</v>
      </c>
      <c r="R4373" t="s">
        <v>750</v>
      </c>
      <c r="S4373" t="s">
        <v>2620</v>
      </c>
      <c r="T4373" t="s">
        <v>17781</v>
      </c>
      <c r="U4373" t="s">
        <v>1340</v>
      </c>
      <c r="V4373" t="s">
        <v>12795</v>
      </c>
      <c r="W4373" t="s">
        <v>970</v>
      </c>
      <c r="X4373" t="s">
        <v>17782</v>
      </c>
    </row>
    <row r="4374" spans="2:24" ht="11" outlineLevel="1" x14ac:dyDescent="0.15">
      <c r="B4374" t="s">
        <v>3379</v>
      </c>
      <c r="C4374" t="s">
        <v>3380</v>
      </c>
      <c r="E4374" t="s">
        <v>10652</v>
      </c>
      <c r="F4374" t="s">
        <v>11297</v>
      </c>
      <c r="G4374" t="s">
        <v>1022</v>
      </c>
      <c r="H4374" s="17">
        <v>42338</v>
      </c>
      <c r="I4374" s="15">
        <v>2016</v>
      </c>
      <c r="J4374" t="s">
        <v>10634</v>
      </c>
      <c r="K4374" s="5">
        <v>-24009</v>
      </c>
      <c r="L4374" t="s">
        <v>967</v>
      </c>
      <c r="M4374" t="s">
        <v>956</v>
      </c>
      <c r="N4374" t="s">
        <v>10635</v>
      </c>
      <c r="O4374" t="s">
        <v>818</v>
      </c>
      <c r="P4374" t="s">
        <v>15206</v>
      </c>
      <c r="Q4374" t="s">
        <v>15206</v>
      </c>
      <c r="R4374" t="s">
        <v>738</v>
      </c>
      <c r="S4374" t="s">
        <v>795</v>
      </c>
      <c r="T4374" t="s">
        <v>17783</v>
      </c>
      <c r="U4374" t="s">
        <v>965</v>
      </c>
      <c r="V4374" t="s">
        <v>10638</v>
      </c>
      <c r="W4374" t="s">
        <v>970</v>
      </c>
      <c r="X4374" t="s">
        <v>17784</v>
      </c>
    </row>
    <row r="4375" spans="2:24" ht="11" outlineLevel="1" x14ac:dyDescent="0.15">
      <c r="B4375" t="s">
        <v>3382</v>
      </c>
      <c r="C4375" t="s">
        <v>3383</v>
      </c>
      <c r="D4375" t="s">
        <v>295</v>
      </c>
      <c r="E4375" t="s">
        <v>10652</v>
      </c>
      <c r="F4375" t="s">
        <v>12674</v>
      </c>
      <c r="G4375" t="s">
        <v>1299</v>
      </c>
      <c r="H4375" s="17">
        <v>45784</v>
      </c>
      <c r="I4375" s="15">
        <v>2025</v>
      </c>
      <c r="J4375" t="s">
        <v>10634</v>
      </c>
      <c r="K4375" s="5">
        <v>0</v>
      </c>
      <c r="L4375" t="s">
        <v>967</v>
      </c>
      <c r="M4375" t="s">
        <v>985</v>
      </c>
      <c r="N4375" t="s">
        <v>10635</v>
      </c>
      <c r="O4375" t="s">
        <v>796</v>
      </c>
      <c r="P4375" t="s">
        <v>10885</v>
      </c>
      <c r="Q4375" t="s">
        <v>10671</v>
      </c>
      <c r="R4375" t="s">
        <v>755</v>
      </c>
      <c r="S4375" t="s">
        <v>829</v>
      </c>
      <c r="T4375" t="s">
        <v>17785</v>
      </c>
      <c r="U4375" t="s">
        <v>965</v>
      </c>
      <c r="V4375" t="s">
        <v>10638</v>
      </c>
      <c r="W4375" t="s">
        <v>970</v>
      </c>
      <c r="X4375" t="s">
        <v>17786</v>
      </c>
    </row>
    <row r="4376" spans="2:24" ht="11" outlineLevel="1" x14ac:dyDescent="0.15">
      <c r="B4376" t="s">
        <v>3382</v>
      </c>
      <c r="C4376" t="s">
        <v>3383</v>
      </c>
      <c r="D4376" t="s">
        <v>295</v>
      </c>
      <c r="E4376" t="s">
        <v>10649</v>
      </c>
      <c r="F4376" t="s">
        <v>12674</v>
      </c>
      <c r="G4376" t="s">
        <v>1299</v>
      </c>
      <c r="H4376" s="17">
        <v>45776</v>
      </c>
      <c r="I4376" s="15">
        <v>2025</v>
      </c>
      <c r="J4376" t="s">
        <v>10634</v>
      </c>
      <c r="K4376" s="5">
        <v>248636</v>
      </c>
      <c r="L4376" t="s">
        <v>967</v>
      </c>
      <c r="M4376" t="s">
        <v>985</v>
      </c>
      <c r="N4376" t="s">
        <v>10635</v>
      </c>
      <c r="O4376" t="s">
        <v>796</v>
      </c>
      <c r="P4376" t="s">
        <v>10885</v>
      </c>
      <c r="Q4376" t="s">
        <v>10671</v>
      </c>
      <c r="R4376" t="s">
        <v>755</v>
      </c>
      <c r="S4376" t="s">
        <v>829</v>
      </c>
      <c r="T4376" t="s">
        <v>17785</v>
      </c>
      <c r="U4376" t="s">
        <v>965</v>
      </c>
      <c r="V4376" t="s">
        <v>10638</v>
      </c>
      <c r="W4376" t="s">
        <v>970</v>
      </c>
      <c r="X4376" t="s">
        <v>17787</v>
      </c>
    </row>
    <row r="4377" spans="2:24" ht="11" outlineLevel="1" x14ac:dyDescent="0.15">
      <c r="B4377" t="s">
        <v>3382</v>
      </c>
      <c r="C4377" t="s">
        <v>3383</v>
      </c>
      <c r="D4377" t="s">
        <v>295</v>
      </c>
      <c r="E4377" t="s">
        <v>10664</v>
      </c>
      <c r="F4377" t="s">
        <v>12674</v>
      </c>
      <c r="G4377" t="s">
        <v>1299</v>
      </c>
      <c r="H4377" s="17">
        <v>45826</v>
      </c>
      <c r="I4377" s="15">
        <v>2025</v>
      </c>
      <c r="J4377" t="s">
        <v>10634</v>
      </c>
      <c r="K4377" s="5">
        <v>56659.5</v>
      </c>
      <c r="L4377" t="s">
        <v>967</v>
      </c>
      <c r="M4377" t="s">
        <v>985</v>
      </c>
      <c r="N4377" t="s">
        <v>10635</v>
      </c>
      <c r="O4377" t="s">
        <v>796</v>
      </c>
      <c r="P4377" t="s">
        <v>10885</v>
      </c>
      <c r="Q4377" t="s">
        <v>10671</v>
      </c>
      <c r="R4377" t="s">
        <v>755</v>
      </c>
      <c r="S4377" t="s">
        <v>829</v>
      </c>
      <c r="T4377" t="s">
        <v>17785</v>
      </c>
      <c r="U4377" t="s">
        <v>965</v>
      </c>
      <c r="V4377" t="s">
        <v>10638</v>
      </c>
      <c r="W4377" t="s">
        <v>970</v>
      </c>
      <c r="X4377" t="s">
        <v>17788</v>
      </c>
    </row>
    <row r="4378" spans="2:24" ht="11" outlineLevel="1" x14ac:dyDescent="0.15">
      <c r="B4378" t="s">
        <v>3386</v>
      </c>
      <c r="C4378" t="s">
        <v>3387</v>
      </c>
      <c r="D4378" t="s">
        <v>237</v>
      </c>
      <c r="E4378" t="s">
        <v>10649</v>
      </c>
      <c r="F4378" t="s">
        <v>14208</v>
      </c>
      <c r="G4378" t="s">
        <v>1702</v>
      </c>
      <c r="H4378" s="17">
        <v>44264</v>
      </c>
      <c r="I4378" s="15">
        <v>2021</v>
      </c>
      <c r="J4378" t="s">
        <v>10634</v>
      </c>
      <c r="K4378" s="5">
        <v>72475</v>
      </c>
      <c r="L4378" t="s">
        <v>967</v>
      </c>
      <c r="M4378" t="s">
        <v>985</v>
      </c>
      <c r="N4378" t="s">
        <v>10635</v>
      </c>
      <c r="O4378" t="s">
        <v>825</v>
      </c>
      <c r="P4378" t="s">
        <v>13376</v>
      </c>
      <c r="R4378" t="s">
        <v>740</v>
      </c>
      <c r="S4378" t="s">
        <v>795</v>
      </c>
      <c r="T4378" t="s">
        <v>17789</v>
      </c>
      <c r="U4378" t="s">
        <v>965</v>
      </c>
      <c r="V4378" t="s">
        <v>10638</v>
      </c>
      <c r="W4378" t="s">
        <v>970</v>
      </c>
      <c r="X4378" t="s">
        <v>17790</v>
      </c>
    </row>
    <row r="4379" spans="2:24" ht="11" outlineLevel="1" x14ac:dyDescent="0.15">
      <c r="B4379" t="s">
        <v>3386</v>
      </c>
      <c r="C4379" t="s">
        <v>3387</v>
      </c>
      <c r="D4379" t="s">
        <v>237</v>
      </c>
      <c r="E4379" t="s">
        <v>10652</v>
      </c>
      <c r="F4379" t="s">
        <v>14208</v>
      </c>
      <c r="G4379" t="s">
        <v>1702</v>
      </c>
      <c r="H4379" s="17">
        <v>44308</v>
      </c>
      <c r="I4379" s="15">
        <v>2021</v>
      </c>
      <c r="J4379" t="s">
        <v>10634</v>
      </c>
      <c r="K4379" s="5">
        <v>156540</v>
      </c>
      <c r="L4379" t="s">
        <v>967</v>
      </c>
      <c r="M4379" t="s">
        <v>985</v>
      </c>
      <c r="N4379" t="s">
        <v>10635</v>
      </c>
      <c r="O4379" t="s">
        <v>825</v>
      </c>
      <c r="P4379" t="s">
        <v>13376</v>
      </c>
      <c r="R4379" t="s">
        <v>740</v>
      </c>
      <c r="S4379" t="s">
        <v>795</v>
      </c>
      <c r="T4379" t="s">
        <v>17791</v>
      </c>
      <c r="U4379" t="s">
        <v>965</v>
      </c>
      <c r="V4379" t="s">
        <v>10638</v>
      </c>
      <c r="W4379" t="s">
        <v>970</v>
      </c>
      <c r="X4379" t="s">
        <v>17792</v>
      </c>
    </row>
    <row r="4380" spans="2:24" ht="11" outlineLevel="1" x14ac:dyDescent="0.15">
      <c r="B4380" t="s">
        <v>3386</v>
      </c>
      <c r="C4380" t="s">
        <v>3387</v>
      </c>
      <c r="D4380" t="s">
        <v>237</v>
      </c>
      <c r="E4380" t="s">
        <v>10664</v>
      </c>
      <c r="F4380" t="s">
        <v>14208</v>
      </c>
      <c r="G4380" t="s">
        <v>1702</v>
      </c>
      <c r="H4380" s="17">
        <v>44341</v>
      </c>
      <c r="I4380" s="15">
        <v>2021</v>
      </c>
      <c r="J4380" t="s">
        <v>10634</v>
      </c>
      <c r="K4380" s="5">
        <v>75986</v>
      </c>
      <c r="L4380" t="s">
        <v>967</v>
      </c>
      <c r="M4380" t="s">
        <v>985</v>
      </c>
      <c r="N4380" t="s">
        <v>10635</v>
      </c>
      <c r="O4380" t="s">
        <v>825</v>
      </c>
      <c r="P4380" t="s">
        <v>13376</v>
      </c>
      <c r="R4380" t="s">
        <v>740</v>
      </c>
      <c r="S4380" t="s">
        <v>795</v>
      </c>
      <c r="T4380" t="s">
        <v>17793</v>
      </c>
      <c r="U4380" t="s">
        <v>965</v>
      </c>
      <c r="V4380" t="s">
        <v>10638</v>
      </c>
      <c r="W4380" t="s">
        <v>970</v>
      </c>
      <c r="X4380" t="s">
        <v>17794</v>
      </c>
    </row>
    <row r="4381" spans="2:24" ht="11" outlineLevel="1" x14ac:dyDescent="0.15">
      <c r="B4381" t="s">
        <v>3389</v>
      </c>
      <c r="C4381" t="s">
        <v>3390</v>
      </c>
      <c r="E4381" t="s">
        <v>10649</v>
      </c>
      <c r="F4381" t="s">
        <v>3391</v>
      </c>
      <c r="G4381" t="s">
        <v>3392</v>
      </c>
      <c r="H4381" s="17">
        <v>43693</v>
      </c>
      <c r="I4381" s="15">
        <v>2019</v>
      </c>
      <c r="J4381" t="s">
        <v>10634</v>
      </c>
      <c r="K4381" s="5">
        <v>305000</v>
      </c>
      <c r="L4381" t="s">
        <v>967</v>
      </c>
      <c r="R4381" t="s">
        <v>738</v>
      </c>
      <c r="S4381" t="s">
        <v>887</v>
      </c>
      <c r="T4381" t="s">
        <v>17795</v>
      </c>
      <c r="U4381" t="s">
        <v>1340</v>
      </c>
      <c r="V4381" t="s">
        <v>12795</v>
      </c>
      <c r="W4381" t="s">
        <v>970</v>
      </c>
      <c r="X4381" t="s">
        <v>17796</v>
      </c>
    </row>
    <row r="4382" spans="2:24" ht="11" outlineLevel="1" x14ac:dyDescent="0.15">
      <c r="B4382" t="s">
        <v>3395</v>
      </c>
      <c r="C4382" t="s">
        <v>3396</v>
      </c>
      <c r="D4382" t="s">
        <v>294</v>
      </c>
      <c r="E4382" t="s">
        <v>10632</v>
      </c>
      <c r="F4382" t="s">
        <v>619</v>
      </c>
      <c r="G4382" t="s">
        <v>1890</v>
      </c>
      <c r="H4382" s="17">
        <v>45674</v>
      </c>
      <c r="I4382" s="15">
        <v>2025</v>
      </c>
      <c r="J4382" t="s">
        <v>10634</v>
      </c>
      <c r="K4382" s="5">
        <v>89819.14</v>
      </c>
      <c r="L4382" t="s">
        <v>967</v>
      </c>
      <c r="M4382" t="s">
        <v>985</v>
      </c>
      <c r="N4382" t="s">
        <v>10635</v>
      </c>
      <c r="O4382" t="s">
        <v>796</v>
      </c>
      <c r="P4382" t="s">
        <v>10885</v>
      </c>
      <c r="Q4382" t="s">
        <v>10671</v>
      </c>
      <c r="R4382" t="s">
        <v>740</v>
      </c>
      <c r="S4382" t="s">
        <v>829</v>
      </c>
      <c r="T4382" t="s">
        <v>17797</v>
      </c>
      <c r="U4382" t="s">
        <v>965</v>
      </c>
      <c r="V4382" t="s">
        <v>10638</v>
      </c>
      <c r="W4382" t="s">
        <v>970</v>
      </c>
      <c r="X4382" t="s">
        <v>17798</v>
      </c>
    </row>
    <row r="4383" spans="2:24" ht="11" outlineLevel="1" x14ac:dyDescent="0.15">
      <c r="B4383" t="s">
        <v>3395</v>
      </c>
      <c r="C4383" t="s">
        <v>3396</v>
      </c>
      <c r="D4383" t="s">
        <v>294</v>
      </c>
      <c r="E4383" t="s">
        <v>10649</v>
      </c>
      <c r="F4383" t="s">
        <v>619</v>
      </c>
      <c r="G4383" t="s">
        <v>1890</v>
      </c>
      <c r="H4383" s="17">
        <v>45426</v>
      </c>
      <c r="I4383" s="15">
        <v>2024</v>
      </c>
      <c r="J4383" t="s">
        <v>10634</v>
      </c>
      <c r="K4383" s="5">
        <v>120708.05</v>
      </c>
      <c r="L4383" t="s">
        <v>967</v>
      </c>
      <c r="M4383" t="s">
        <v>985</v>
      </c>
      <c r="N4383" t="s">
        <v>10635</v>
      </c>
      <c r="O4383" t="s">
        <v>796</v>
      </c>
      <c r="P4383" t="s">
        <v>10885</v>
      </c>
      <c r="Q4383" t="s">
        <v>10671</v>
      </c>
      <c r="R4383" t="s">
        <v>740</v>
      </c>
      <c r="S4383" t="s">
        <v>829</v>
      </c>
      <c r="T4383" t="s">
        <v>17799</v>
      </c>
      <c r="U4383" t="s">
        <v>965</v>
      </c>
      <c r="V4383" t="s">
        <v>10638</v>
      </c>
      <c r="W4383" t="s">
        <v>970</v>
      </c>
      <c r="X4383" t="s">
        <v>17800</v>
      </c>
    </row>
    <row r="4384" spans="2:24" ht="11" outlineLevel="1" x14ac:dyDescent="0.15">
      <c r="B4384" t="s">
        <v>3395</v>
      </c>
      <c r="C4384" t="s">
        <v>3396</v>
      </c>
      <c r="D4384" t="s">
        <v>294</v>
      </c>
      <c r="E4384" t="s">
        <v>10664</v>
      </c>
      <c r="F4384" t="s">
        <v>619</v>
      </c>
      <c r="G4384" t="s">
        <v>1890</v>
      </c>
      <c r="H4384" s="17">
        <v>45551</v>
      </c>
      <c r="I4384" s="15">
        <v>2024</v>
      </c>
      <c r="J4384" t="s">
        <v>10634</v>
      </c>
      <c r="K4384" s="5">
        <v>128918.82</v>
      </c>
      <c r="L4384" t="s">
        <v>967</v>
      </c>
      <c r="M4384" t="s">
        <v>985</v>
      </c>
      <c r="N4384" t="s">
        <v>10635</v>
      </c>
      <c r="O4384" t="s">
        <v>796</v>
      </c>
      <c r="P4384" t="s">
        <v>10885</v>
      </c>
      <c r="Q4384" t="s">
        <v>10671</v>
      </c>
      <c r="R4384" t="s">
        <v>740</v>
      </c>
      <c r="S4384" t="s">
        <v>829</v>
      </c>
      <c r="T4384" t="s">
        <v>17797</v>
      </c>
      <c r="U4384" t="s">
        <v>965</v>
      </c>
      <c r="V4384" t="s">
        <v>10638</v>
      </c>
      <c r="W4384" t="s">
        <v>970</v>
      </c>
      <c r="X4384" t="s">
        <v>17801</v>
      </c>
    </row>
    <row r="4385" spans="2:24" ht="11" outlineLevel="1" x14ac:dyDescent="0.15">
      <c r="B4385" t="s">
        <v>3395</v>
      </c>
      <c r="C4385" t="s">
        <v>3396</v>
      </c>
      <c r="D4385" t="s">
        <v>294</v>
      </c>
      <c r="E4385" t="s">
        <v>10667</v>
      </c>
      <c r="F4385" t="s">
        <v>619</v>
      </c>
      <c r="G4385" t="s">
        <v>1890</v>
      </c>
      <c r="H4385" s="17">
        <v>45778</v>
      </c>
      <c r="I4385" s="15">
        <v>2025</v>
      </c>
      <c r="J4385" t="s">
        <v>10634</v>
      </c>
      <c r="K4385" s="5">
        <v>0</v>
      </c>
      <c r="L4385" t="s">
        <v>967</v>
      </c>
      <c r="M4385" t="s">
        <v>985</v>
      </c>
      <c r="N4385" t="s">
        <v>10635</v>
      </c>
      <c r="O4385" t="s">
        <v>796</v>
      </c>
      <c r="P4385" t="s">
        <v>10885</v>
      </c>
      <c r="Q4385" t="s">
        <v>10671</v>
      </c>
      <c r="R4385" t="s">
        <v>740</v>
      </c>
      <c r="S4385" t="s">
        <v>829</v>
      </c>
      <c r="T4385" t="s">
        <v>17802</v>
      </c>
      <c r="U4385" t="s">
        <v>965</v>
      </c>
      <c r="V4385" t="s">
        <v>10638</v>
      </c>
      <c r="W4385" t="s">
        <v>970</v>
      </c>
      <c r="X4385" t="s">
        <v>17803</v>
      </c>
    </row>
    <row r="4386" spans="2:24" ht="11" outlineLevel="1" x14ac:dyDescent="0.15">
      <c r="B4386" t="s">
        <v>3395</v>
      </c>
      <c r="C4386" t="s">
        <v>3396</v>
      </c>
      <c r="D4386" t="s">
        <v>294</v>
      </c>
      <c r="E4386" t="s">
        <v>10661</v>
      </c>
      <c r="F4386" t="s">
        <v>619</v>
      </c>
      <c r="G4386" t="s">
        <v>1890</v>
      </c>
      <c r="H4386" s="17">
        <v>45916</v>
      </c>
      <c r="I4386" s="15">
        <v>2025</v>
      </c>
      <c r="J4386" t="s">
        <v>10634</v>
      </c>
      <c r="K4386" s="5">
        <v>-34678.61</v>
      </c>
      <c r="L4386" t="s">
        <v>967</v>
      </c>
      <c r="M4386" t="s">
        <v>985</v>
      </c>
      <c r="N4386" t="s">
        <v>10635</v>
      </c>
      <c r="O4386" t="s">
        <v>796</v>
      </c>
      <c r="P4386" t="s">
        <v>10885</v>
      </c>
      <c r="Q4386" t="s">
        <v>10671</v>
      </c>
      <c r="R4386" t="s">
        <v>740</v>
      </c>
      <c r="S4386" t="s">
        <v>829</v>
      </c>
      <c r="T4386" t="s">
        <v>17804</v>
      </c>
      <c r="U4386" t="s">
        <v>965</v>
      </c>
      <c r="V4386" t="s">
        <v>10638</v>
      </c>
      <c r="W4386" t="s">
        <v>970</v>
      </c>
      <c r="X4386" t="s">
        <v>17805</v>
      </c>
    </row>
    <row r="4387" spans="2:24" ht="11" outlineLevel="1" x14ac:dyDescent="0.15">
      <c r="B4387" t="s">
        <v>3395</v>
      </c>
      <c r="C4387" t="s">
        <v>3396</v>
      </c>
      <c r="D4387" t="s">
        <v>294</v>
      </c>
      <c r="E4387" t="s">
        <v>10652</v>
      </c>
      <c r="F4387" t="s">
        <v>619</v>
      </c>
      <c r="G4387" t="s">
        <v>1890</v>
      </c>
      <c r="H4387" s="17">
        <v>45461</v>
      </c>
      <c r="I4387" s="15">
        <v>2024</v>
      </c>
      <c r="J4387" t="s">
        <v>10634</v>
      </c>
      <c r="K4387" s="5">
        <v>0</v>
      </c>
      <c r="L4387" t="s">
        <v>967</v>
      </c>
      <c r="M4387" t="s">
        <v>985</v>
      </c>
      <c r="N4387" t="s">
        <v>10635</v>
      </c>
      <c r="O4387" t="s">
        <v>796</v>
      </c>
      <c r="P4387" t="s">
        <v>10885</v>
      </c>
      <c r="Q4387" t="s">
        <v>10671</v>
      </c>
      <c r="R4387" t="s">
        <v>740</v>
      </c>
      <c r="S4387" t="s">
        <v>829</v>
      </c>
      <c r="T4387" t="s">
        <v>17797</v>
      </c>
      <c r="U4387" t="s">
        <v>965</v>
      </c>
      <c r="V4387" t="s">
        <v>10638</v>
      </c>
      <c r="W4387" t="s">
        <v>970</v>
      </c>
      <c r="X4387" t="s">
        <v>17806</v>
      </c>
    </row>
    <row r="4388" spans="2:24" ht="11" outlineLevel="1" x14ac:dyDescent="0.15">
      <c r="B4388" t="s">
        <v>3395</v>
      </c>
      <c r="C4388" t="s">
        <v>3396</v>
      </c>
      <c r="D4388" t="s">
        <v>294</v>
      </c>
      <c r="E4388" t="s">
        <v>10658</v>
      </c>
      <c r="F4388" t="s">
        <v>619</v>
      </c>
      <c r="G4388" t="s">
        <v>1890</v>
      </c>
      <c r="H4388" s="17">
        <v>45785</v>
      </c>
      <c r="I4388" s="15">
        <v>2025</v>
      </c>
      <c r="J4388" t="s">
        <v>10634</v>
      </c>
      <c r="K4388" s="5">
        <v>0</v>
      </c>
      <c r="L4388" t="s">
        <v>967</v>
      </c>
      <c r="M4388" t="s">
        <v>985</v>
      </c>
      <c r="N4388" t="s">
        <v>10635</v>
      </c>
      <c r="O4388" t="s">
        <v>796</v>
      </c>
      <c r="P4388" t="s">
        <v>10885</v>
      </c>
      <c r="Q4388" t="s">
        <v>10671</v>
      </c>
      <c r="R4388" t="s">
        <v>740</v>
      </c>
      <c r="S4388" t="s">
        <v>829</v>
      </c>
      <c r="T4388" t="s">
        <v>17807</v>
      </c>
      <c r="U4388" t="s">
        <v>965</v>
      </c>
      <c r="V4388" t="s">
        <v>10638</v>
      </c>
      <c r="W4388" t="s">
        <v>970</v>
      </c>
      <c r="X4388" t="s">
        <v>17808</v>
      </c>
    </row>
    <row r="4389" spans="2:24" ht="11" outlineLevel="1" x14ac:dyDescent="0.15">
      <c r="B4389" t="s">
        <v>3395</v>
      </c>
      <c r="C4389" t="s">
        <v>3396</v>
      </c>
      <c r="D4389" t="s">
        <v>294</v>
      </c>
      <c r="E4389" t="s">
        <v>10643</v>
      </c>
      <c r="F4389" t="s">
        <v>619</v>
      </c>
      <c r="G4389" t="s">
        <v>1890</v>
      </c>
      <c r="H4389" s="17">
        <v>45622</v>
      </c>
      <c r="I4389" s="15">
        <v>2025</v>
      </c>
      <c r="J4389" t="s">
        <v>10634</v>
      </c>
      <c r="K4389" s="5">
        <v>0</v>
      </c>
      <c r="L4389" t="s">
        <v>967</v>
      </c>
      <c r="M4389" t="s">
        <v>985</v>
      </c>
      <c r="N4389" t="s">
        <v>10635</v>
      </c>
      <c r="O4389" t="s">
        <v>796</v>
      </c>
      <c r="P4389" t="s">
        <v>10885</v>
      </c>
      <c r="Q4389" t="s">
        <v>10671</v>
      </c>
      <c r="R4389" t="s">
        <v>740</v>
      </c>
      <c r="S4389" t="s">
        <v>829</v>
      </c>
      <c r="T4389" t="s">
        <v>17809</v>
      </c>
      <c r="U4389" t="s">
        <v>965</v>
      </c>
      <c r="V4389" t="s">
        <v>10638</v>
      </c>
      <c r="W4389" t="s">
        <v>970</v>
      </c>
      <c r="X4389" t="s">
        <v>17810</v>
      </c>
    </row>
    <row r="4390" spans="2:24" ht="11" outlineLevel="1" x14ac:dyDescent="0.15">
      <c r="B4390" t="s">
        <v>3398</v>
      </c>
      <c r="C4390" t="s">
        <v>3399</v>
      </c>
      <c r="D4390" t="s">
        <v>309</v>
      </c>
      <c r="E4390" t="s">
        <v>10649</v>
      </c>
      <c r="F4390" t="s">
        <v>16693</v>
      </c>
      <c r="G4390" t="s">
        <v>2727</v>
      </c>
      <c r="H4390" s="17">
        <v>44867</v>
      </c>
      <c r="I4390" s="15">
        <v>2023</v>
      </c>
      <c r="J4390" t="s">
        <v>10634</v>
      </c>
      <c r="K4390" s="5">
        <v>303022.08000000002</v>
      </c>
      <c r="L4390" t="s">
        <v>967</v>
      </c>
      <c r="M4390" t="s">
        <v>985</v>
      </c>
      <c r="N4390" t="s">
        <v>10635</v>
      </c>
      <c r="O4390" t="s">
        <v>825</v>
      </c>
      <c r="P4390" t="s">
        <v>12086</v>
      </c>
      <c r="R4390" t="s">
        <v>740</v>
      </c>
      <c r="S4390" t="s">
        <v>795</v>
      </c>
      <c r="T4390" t="s">
        <v>17811</v>
      </c>
      <c r="U4390" t="s">
        <v>965</v>
      </c>
      <c r="V4390" t="s">
        <v>10638</v>
      </c>
      <c r="W4390" t="s">
        <v>970</v>
      </c>
      <c r="X4390" t="s">
        <v>17812</v>
      </c>
    </row>
    <row r="4391" spans="2:24" ht="11" outlineLevel="1" x14ac:dyDescent="0.15">
      <c r="B4391" t="s">
        <v>3401</v>
      </c>
      <c r="C4391" t="s">
        <v>3402</v>
      </c>
      <c r="E4391" t="s">
        <v>10649</v>
      </c>
      <c r="F4391" t="s">
        <v>600</v>
      </c>
      <c r="G4391" t="s">
        <v>973</v>
      </c>
      <c r="H4391" s="17">
        <v>43711</v>
      </c>
      <c r="I4391" s="15">
        <v>2019</v>
      </c>
      <c r="J4391" t="s">
        <v>10634</v>
      </c>
      <c r="K4391" s="5">
        <v>302871.03999999998</v>
      </c>
      <c r="L4391" t="s">
        <v>967</v>
      </c>
      <c r="M4391" t="s">
        <v>956</v>
      </c>
      <c r="N4391" t="s">
        <v>10635</v>
      </c>
      <c r="O4391" t="s">
        <v>804</v>
      </c>
      <c r="P4391" t="s">
        <v>10671</v>
      </c>
      <c r="Q4391" t="s">
        <v>10685</v>
      </c>
      <c r="R4391" t="s">
        <v>736</v>
      </c>
      <c r="S4391" t="s">
        <v>803</v>
      </c>
      <c r="T4391" t="s">
        <v>17813</v>
      </c>
      <c r="U4391" t="s">
        <v>965</v>
      </c>
      <c r="V4391" t="s">
        <v>10638</v>
      </c>
      <c r="W4391" t="s">
        <v>970</v>
      </c>
      <c r="X4391" t="s">
        <v>17814</v>
      </c>
    </row>
    <row r="4392" spans="2:24" ht="11" outlineLevel="1" x14ac:dyDescent="0.15">
      <c r="B4392" t="s">
        <v>3404</v>
      </c>
      <c r="C4392" t="s">
        <v>3405</v>
      </c>
      <c r="D4392" t="s">
        <v>251</v>
      </c>
      <c r="E4392" t="s">
        <v>10664</v>
      </c>
      <c r="F4392" t="s">
        <v>14804</v>
      </c>
      <c r="G4392" t="s">
        <v>1904</v>
      </c>
      <c r="H4392" s="17">
        <v>44874</v>
      </c>
      <c r="I4392" s="15">
        <v>2023</v>
      </c>
      <c r="J4392" t="s">
        <v>10634</v>
      </c>
      <c r="K4392" s="5">
        <v>9240</v>
      </c>
      <c r="L4392" t="s">
        <v>967</v>
      </c>
      <c r="M4392" t="s">
        <v>1903</v>
      </c>
      <c r="N4392" t="s">
        <v>10635</v>
      </c>
      <c r="O4392" t="s">
        <v>826</v>
      </c>
      <c r="P4392" t="s">
        <v>11475</v>
      </c>
      <c r="R4392" t="s">
        <v>740</v>
      </c>
      <c r="S4392" t="s">
        <v>795</v>
      </c>
      <c r="T4392" t="s">
        <v>17815</v>
      </c>
      <c r="U4392" t="s">
        <v>965</v>
      </c>
      <c r="V4392" t="s">
        <v>10638</v>
      </c>
      <c r="W4392" t="s">
        <v>970</v>
      </c>
      <c r="X4392" t="s">
        <v>17816</v>
      </c>
    </row>
    <row r="4393" spans="2:24" ht="11" outlineLevel="1" x14ac:dyDescent="0.15">
      <c r="B4393" t="s">
        <v>3404</v>
      </c>
      <c r="C4393" t="s">
        <v>3405</v>
      </c>
      <c r="D4393" t="s">
        <v>251</v>
      </c>
      <c r="E4393" t="s">
        <v>10649</v>
      </c>
      <c r="F4393" t="s">
        <v>14804</v>
      </c>
      <c r="G4393" t="s">
        <v>1904</v>
      </c>
      <c r="H4393" s="17">
        <v>44749</v>
      </c>
      <c r="I4393" s="15">
        <v>2022</v>
      </c>
      <c r="J4393" t="s">
        <v>10634</v>
      </c>
      <c r="K4393" s="5">
        <v>210000</v>
      </c>
      <c r="L4393" t="s">
        <v>967</v>
      </c>
      <c r="M4393" t="s">
        <v>1903</v>
      </c>
      <c r="N4393" t="s">
        <v>10635</v>
      </c>
      <c r="O4393" t="s">
        <v>826</v>
      </c>
      <c r="P4393" t="s">
        <v>11475</v>
      </c>
      <c r="R4393" t="s">
        <v>740</v>
      </c>
      <c r="S4393" t="s">
        <v>795</v>
      </c>
      <c r="T4393" t="s">
        <v>17815</v>
      </c>
      <c r="U4393" t="s">
        <v>965</v>
      </c>
      <c r="V4393" t="s">
        <v>10638</v>
      </c>
      <c r="W4393" t="s">
        <v>970</v>
      </c>
      <c r="X4393" t="s">
        <v>17817</v>
      </c>
    </row>
    <row r="4394" spans="2:24" ht="11" outlineLevel="1" x14ac:dyDescent="0.15">
      <c r="B4394" t="s">
        <v>3404</v>
      </c>
      <c r="C4394" t="s">
        <v>3405</v>
      </c>
      <c r="D4394" t="s">
        <v>251</v>
      </c>
      <c r="E4394" t="s">
        <v>10652</v>
      </c>
      <c r="F4394" t="s">
        <v>14804</v>
      </c>
      <c r="G4394" t="s">
        <v>1904</v>
      </c>
      <c r="H4394" s="17">
        <v>44811</v>
      </c>
      <c r="I4394" s="15">
        <v>2022</v>
      </c>
      <c r="J4394" t="s">
        <v>10634</v>
      </c>
      <c r="K4394" s="5">
        <v>83053.52</v>
      </c>
      <c r="L4394" t="s">
        <v>967</v>
      </c>
      <c r="M4394" t="s">
        <v>1903</v>
      </c>
      <c r="N4394" t="s">
        <v>10635</v>
      </c>
      <c r="O4394" t="s">
        <v>826</v>
      </c>
      <c r="P4394" t="s">
        <v>11475</v>
      </c>
      <c r="R4394" t="s">
        <v>740</v>
      </c>
      <c r="S4394" t="s">
        <v>795</v>
      </c>
      <c r="T4394" t="s">
        <v>17815</v>
      </c>
      <c r="U4394" t="s">
        <v>965</v>
      </c>
      <c r="V4394" t="s">
        <v>10638</v>
      </c>
      <c r="W4394" t="s">
        <v>970</v>
      </c>
      <c r="X4394" t="s">
        <v>17818</v>
      </c>
    </row>
    <row r="4395" spans="2:24" ht="11" outlineLevel="1" x14ac:dyDescent="0.15">
      <c r="B4395" t="s">
        <v>3407</v>
      </c>
      <c r="C4395" t="s">
        <v>3408</v>
      </c>
      <c r="E4395" t="s">
        <v>10658</v>
      </c>
      <c r="F4395" t="s">
        <v>642</v>
      </c>
      <c r="G4395" t="s">
        <v>1062</v>
      </c>
      <c r="H4395" s="17">
        <v>42425</v>
      </c>
      <c r="I4395" s="15">
        <v>2016</v>
      </c>
      <c r="J4395" t="s">
        <v>10634</v>
      </c>
      <c r="K4395" s="5">
        <v>0</v>
      </c>
      <c r="L4395" t="s">
        <v>967</v>
      </c>
      <c r="M4395" t="s">
        <v>1141</v>
      </c>
      <c r="N4395" t="s">
        <v>10635</v>
      </c>
      <c r="O4395" t="s">
        <v>825</v>
      </c>
      <c r="P4395" t="s">
        <v>11434</v>
      </c>
      <c r="Q4395" t="s">
        <v>11434</v>
      </c>
      <c r="R4395" t="s">
        <v>748</v>
      </c>
      <c r="S4395" t="s">
        <v>795</v>
      </c>
      <c r="T4395" t="s">
        <v>17819</v>
      </c>
      <c r="U4395" t="s">
        <v>965</v>
      </c>
      <c r="V4395" t="s">
        <v>10638</v>
      </c>
      <c r="W4395" t="s">
        <v>970</v>
      </c>
      <c r="X4395" t="s">
        <v>17820</v>
      </c>
    </row>
    <row r="4396" spans="2:24" ht="11" outlineLevel="1" x14ac:dyDescent="0.15">
      <c r="B4396" t="s">
        <v>3410</v>
      </c>
      <c r="C4396" t="s">
        <v>1271</v>
      </c>
      <c r="D4396" t="s">
        <v>327</v>
      </c>
      <c r="E4396" t="s">
        <v>10950</v>
      </c>
      <c r="F4396" t="s">
        <v>15404</v>
      </c>
      <c r="G4396" t="s">
        <v>2130</v>
      </c>
      <c r="H4396" s="17">
        <v>42459</v>
      </c>
      <c r="I4396" s="15">
        <v>2016</v>
      </c>
      <c r="J4396" t="s">
        <v>10634</v>
      </c>
      <c r="K4396" s="5">
        <v>0</v>
      </c>
      <c r="L4396" t="s">
        <v>967</v>
      </c>
      <c r="M4396" t="s">
        <v>985</v>
      </c>
      <c r="N4396" t="s">
        <v>10635</v>
      </c>
      <c r="O4396" t="s">
        <v>796</v>
      </c>
      <c r="P4396" t="s">
        <v>10636</v>
      </c>
      <c r="Q4396" t="s">
        <v>10636</v>
      </c>
      <c r="R4396" t="s">
        <v>740</v>
      </c>
      <c r="S4396" t="s">
        <v>795</v>
      </c>
      <c r="T4396" t="s">
        <v>17821</v>
      </c>
      <c r="U4396" t="s">
        <v>965</v>
      </c>
      <c r="V4396" t="s">
        <v>10638</v>
      </c>
      <c r="W4396" t="s">
        <v>970</v>
      </c>
      <c r="X4396" t="s">
        <v>17822</v>
      </c>
    </row>
    <row r="4397" spans="2:24" ht="11" outlineLevel="1" x14ac:dyDescent="0.15">
      <c r="B4397" t="s">
        <v>3410</v>
      </c>
      <c r="C4397" t="s">
        <v>1271</v>
      </c>
      <c r="D4397" t="s">
        <v>327</v>
      </c>
      <c r="E4397" t="s">
        <v>10889</v>
      </c>
      <c r="F4397" t="s">
        <v>15404</v>
      </c>
      <c r="G4397" t="s">
        <v>2130</v>
      </c>
      <c r="H4397" s="17">
        <v>42829</v>
      </c>
      <c r="I4397" s="15">
        <v>2017</v>
      </c>
      <c r="J4397" t="s">
        <v>10634</v>
      </c>
      <c r="K4397" s="5">
        <v>-227568</v>
      </c>
      <c r="L4397" t="s">
        <v>967</v>
      </c>
      <c r="M4397" t="s">
        <v>985</v>
      </c>
      <c r="N4397" t="s">
        <v>10635</v>
      </c>
      <c r="O4397" t="s">
        <v>796</v>
      </c>
      <c r="P4397" t="s">
        <v>10636</v>
      </c>
      <c r="R4397" t="s">
        <v>740</v>
      </c>
      <c r="S4397" t="s">
        <v>795</v>
      </c>
      <c r="T4397" t="s">
        <v>17823</v>
      </c>
      <c r="U4397" t="s">
        <v>965</v>
      </c>
      <c r="V4397" t="s">
        <v>10638</v>
      </c>
      <c r="W4397" t="s">
        <v>970</v>
      </c>
      <c r="X4397" t="s">
        <v>17824</v>
      </c>
    </row>
    <row r="4398" spans="2:24" ht="11" outlineLevel="1" x14ac:dyDescent="0.15">
      <c r="B4398" t="s">
        <v>3410</v>
      </c>
      <c r="C4398" t="s">
        <v>1271</v>
      </c>
      <c r="D4398" t="s">
        <v>327</v>
      </c>
      <c r="E4398" t="s">
        <v>10649</v>
      </c>
      <c r="F4398" t="s">
        <v>15404</v>
      </c>
      <c r="G4398" t="s">
        <v>2130</v>
      </c>
      <c r="H4398" s="17">
        <v>42433</v>
      </c>
      <c r="I4398" s="15">
        <v>2016</v>
      </c>
      <c r="J4398" t="s">
        <v>10634</v>
      </c>
      <c r="K4398" s="5">
        <v>454170</v>
      </c>
      <c r="L4398" t="s">
        <v>967</v>
      </c>
      <c r="M4398" t="s">
        <v>985</v>
      </c>
      <c r="N4398" t="s">
        <v>10635</v>
      </c>
      <c r="O4398" t="s">
        <v>796</v>
      </c>
      <c r="P4398" t="s">
        <v>10636</v>
      </c>
      <c r="Q4398" t="s">
        <v>10636</v>
      </c>
      <c r="R4398" t="s">
        <v>740</v>
      </c>
      <c r="S4398" t="s">
        <v>795</v>
      </c>
      <c r="T4398" t="s">
        <v>17825</v>
      </c>
      <c r="U4398" t="s">
        <v>965</v>
      </c>
      <c r="V4398" t="s">
        <v>10638</v>
      </c>
      <c r="W4398" t="s">
        <v>970</v>
      </c>
      <c r="X4398" t="s">
        <v>17826</v>
      </c>
    </row>
    <row r="4399" spans="2:24" ht="11" outlineLevel="1" x14ac:dyDescent="0.15">
      <c r="B4399" t="s">
        <v>3410</v>
      </c>
      <c r="C4399" t="s">
        <v>1271</v>
      </c>
      <c r="D4399" t="s">
        <v>327</v>
      </c>
      <c r="E4399" t="s">
        <v>10956</v>
      </c>
      <c r="F4399" t="s">
        <v>15404</v>
      </c>
      <c r="G4399" t="s">
        <v>2130</v>
      </c>
      <c r="H4399" s="17">
        <v>42655</v>
      </c>
      <c r="I4399" s="15">
        <v>2017</v>
      </c>
      <c r="J4399" t="s">
        <v>10634</v>
      </c>
      <c r="K4399" s="5">
        <v>56952</v>
      </c>
      <c r="L4399" t="s">
        <v>967</v>
      </c>
      <c r="M4399" t="s">
        <v>985</v>
      </c>
      <c r="N4399" t="s">
        <v>10635</v>
      </c>
      <c r="O4399" t="s">
        <v>796</v>
      </c>
      <c r="P4399" t="s">
        <v>10636</v>
      </c>
      <c r="R4399" t="s">
        <v>740</v>
      </c>
      <c r="S4399" t="s">
        <v>795</v>
      </c>
      <c r="T4399" t="s">
        <v>17821</v>
      </c>
      <c r="U4399" t="s">
        <v>965</v>
      </c>
      <c r="V4399" t="s">
        <v>10638</v>
      </c>
      <c r="W4399" t="s">
        <v>970</v>
      </c>
      <c r="X4399" t="s">
        <v>17827</v>
      </c>
    </row>
    <row r="4400" spans="2:24" ht="11" outlineLevel="1" x14ac:dyDescent="0.15">
      <c r="B4400" t="s">
        <v>3410</v>
      </c>
      <c r="C4400" t="s">
        <v>1271</v>
      </c>
      <c r="D4400" t="s">
        <v>327</v>
      </c>
      <c r="E4400" t="s">
        <v>10989</v>
      </c>
      <c r="F4400" t="s">
        <v>15404</v>
      </c>
      <c r="G4400" t="s">
        <v>2130</v>
      </c>
      <c r="H4400" s="17">
        <v>42443</v>
      </c>
      <c r="I4400" s="15">
        <v>2016</v>
      </c>
      <c r="J4400" t="s">
        <v>10634</v>
      </c>
      <c r="K4400" s="5">
        <v>0</v>
      </c>
      <c r="L4400" t="s">
        <v>967</v>
      </c>
      <c r="M4400" t="s">
        <v>985</v>
      </c>
      <c r="N4400" t="s">
        <v>10635</v>
      </c>
      <c r="O4400" t="s">
        <v>796</v>
      </c>
      <c r="P4400" t="s">
        <v>10636</v>
      </c>
      <c r="Q4400" t="s">
        <v>10636</v>
      </c>
      <c r="R4400" t="s">
        <v>740</v>
      </c>
      <c r="S4400" t="s">
        <v>795</v>
      </c>
      <c r="T4400" t="s">
        <v>17821</v>
      </c>
      <c r="U4400" t="s">
        <v>965</v>
      </c>
      <c r="V4400" t="s">
        <v>10638</v>
      </c>
      <c r="W4400" t="s">
        <v>970</v>
      </c>
      <c r="X4400" t="s">
        <v>17828</v>
      </c>
    </row>
    <row r="4401" spans="2:24" ht="11" outlineLevel="1" x14ac:dyDescent="0.15">
      <c r="B4401" t="s">
        <v>3410</v>
      </c>
      <c r="C4401" t="s">
        <v>1271</v>
      </c>
      <c r="D4401" t="s">
        <v>327</v>
      </c>
      <c r="E4401" t="s">
        <v>10923</v>
      </c>
      <c r="F4401" t="s">
        <v>15404</v>
      </c>
      <c r="G4401" t="s">
        <v>2130</v>
      </c>
      <c r="H4401" s="17">
        <v>42762</v>
      </c>
      <c r="I4401" s="15">
        <v>2017</v>
      </c>
      <c r="J4401" t="s">
        <v>10634</v>
      </c>
      <c r="K4401" s="5">
        <v>18276.25</v>
      </c>
      <c r="L4401" t="s">
        <v>967</v>
      </c>
      <c r="M4401" t="s">
        <v>985</v>
      </c>
      <c r="N4401" t="s">
        <v>10635</v>
      </c>
      <c r="O4401" t="s">
        <v>796</v>
      </c>
      <c r="P4401" t="s">
        <v>10636</v>
      </c>
      <c r="R4401" t="s">
        <v>740</v>
      </c>
      <c r="S4401" t="s">
        <v>795</v>
      </c>
      <c r="T4401" t="s">
        <v>17823</v>
      </c>
      <c r="U4401" t="s">
        <v>965</v>
      </c>
      <c r="V4401" t="s">
        <v>10638</v>
      </c>
      <c r="W4401" t="s">
        <v>970</v>
      </c>
      <c r="X4401" t="s">
        <v>17829</v>
      </c>
    </row>
    <row r="4402" spans="2:24" ht="11" outlineLevel="1" x14ac:dyDescent="0.15">
      <c r="B4402" t="s">
        <v>3412</v>
      </c>
      <c r="C4402" t="s">
        <v>3413</v>
      </c>
      <c r="E4402" t="s">
        <v>10652</v>
      </c>
      <c r="F4402" t="s">
        <v>17830</v>
      </c>
      <c r="G4402" t="s">
        <v>2173</v>
      </c>
      <c r="H4402" s="17">
        <v>43573</v>
      </c>
      <c r="I4402" s="15">
        <v>2019</v>
      </c>
      <c r="J4402" t="s">
        <v>10634</v>
      </c>
      <c r="K4402" s="5">
        <v>-68457.5</v>
      </c>
      <c r="L4402" t="s">
        <v>967</v>
      </c>
      <c r="M4402" t="s">
        <v>956</v>
      </c>
      <c r="N4402" t="s">
        <v>10635</v>
      </c>
      <c r="O4402" t="s">
        <v>826</v>
      </c>
      <c r="P4402" t="s">
        <v>15012</v>
      </c>
      <c r="Q4402" t="s">
        <v>15012</v>
      </c>
      <c r="R4402" t="s">
        <v>740</v>
      </c>
      <c r="S4402" t="s">
        <v>795</v>
      </c>
      <c r="T4402" t="s">
        <v>17831</v>
      </c>
      <c r="U4402" t="s">
        <v>965</v>
      </c>
      <c r="V4402" t="s">
        <v>10638</v>
      </c>
      <c r="W4402" t="s">
        <v>970</v>
      </c>
      <c r="X4402" t="s">
        <v>17832</v>
      </c>
    </row>
    <row r="4403" spans="2:24" ht="11" outlineLevel="1" x14ac:dyDescent="0.15">
      <c r="B4403" t="s">
        <v>3412</v>
      </c>
      <c r="C4403" t="s">
        <v>3413</v>
      </c>
      <c r="E4403" t="s">
        <v>10649</v>
      </c>
      <c r="F4403" t="s">
        <v>17830</v>
      </c>
      <c r="G4403" t="s">
        <v>2173</v>
      </c>
      <c r="H4403" s="17">
        <v>43412</v>
      </c>
      <c r="I4403" s="15">
        <v>2019</v>
      </c>
      <c r="J4403" t="s">
        <v>10634</v>
      </c>
      <c r="K4403" s="5">
        <v>367534</v>
      </c>
      <c r="L4403" t="s">
        <v>967</v>
      </c>
      <c r="M4403" t="s">
        <v>956</v>
      </c>
      <c r="N4403" t="s">
        <v>10635</v>
      </c>
      <c r="O4403" t="s">
        <v>826</v>
      </c>
      <c r="P4403" t="s">
        <v>15012</v>
      </c>
      <c r="Q4403" t="s">
        <v>15012</v>
      </c>
      <c r="R4403" t="s">
        <v>740</v>
      </c>
      <c r="S4403" t="s">
        <v>795</v>
      </c>
      <c r="T4403" t="s">
        <v>17833</v>
      </c>
      <c r="U4403" t="s">
        <v>965</v>
      </c>
      <c r="V4403" t="s">
        <v>10638</v>
      </c>
      <c r="W4403" t="s">
        <v>970</v>
      </c>
      <c r="X4403" t="s">
        <v>17834</v>
      </c>
    </row>
    <row r="4404" spans="2:24" ht="11" outlineLevel="1" x14ac:dyDescent="0.15">
      <c r="B4404" t="s">
        <v>3415</v>
      </c>
      <c r="C4404" t="s">
        <v>3416</v>
      </c>
      <c r="E4404" t="s">
        <v>10652</v>
      </c>
      <c r="F4404" t="s">
        <v>3417</v>
      </c>
      <c r="G4404" t="s">
        <v>3418</v>
      </c>
      <c r="H4404" s="17">
        <v>42688</v>
      </c>
      <c r="I4404" s="15">
        <v>2017</v>
      </c>
      <c r="J4404" t="s">
        <v>10634</v>
      </c>
      <c r="K4404" s="5">
        <v>0</v>
      </c>
      <c r="L4404" t="s">
        <v>967</v>
      </c>
      <c r="M4404" t="s">
        <v>956</v>
      </c>
      <c r="N4404" t="s">
        <v>10635</v>
      </c>
      <c r="O4404" t="s">
        <v>826</v>
      </c>
      <c r="P4404" t="s">
        <v>11434</v>
      </c>
      <c r="R4404" t="s">
        <v>750</v>
      </c>
      <c r="S4404" t="s">
        <v>880</v>
      </c>
      <c r="T4404" t="s">
        <v>17835</v>
      </c>
      <c r="U4404" t="s">
        <v>965</v>
      </c>
      <c r="V4404" t="s">
        <v>10638</v>
      </c>
      <c r="W4404" t="s">
        <v>970</v>
      </c>
      <c r="X4404" t="s">
        <v>17836</v>
      </c>
    </row>
    <row r="4405" spans="2:24" ht="11" outlineLevel="1" x14ac:dyDescent="0.15">
      <c r="B4405" t="s">
        <v>3415</v>
      </c>
      <c r="C4405" t="s">
        <v>3416</v>
      </c>
      <c r="E4405" t="s">
        <v>10649</v>
      </c>
      <c r="F4405" t="s">
        <v>3417</v>
      </c>
      <c r="G4405" t="s">
        <v>3418</v>
      </c>
      <c r="H4405" s="17">
        <v>42562</v>
      </c>
      <c r="I4405" s="15">
        <v>2016</v>
      </c>
      <c r="J4405" t="s">
        <v>10634</v>
      </c>
      <c r="K4405" s="5">
        <v>298971.59999999998</v>
      </c>
      <c r="L4405" t="s">
        <v>967</v>
      </c>
      <c r="M4405" t="s">
        <v>956</v>
      </c>
      <c r="N4405" t="s">
        <v>10635</v>
      </c>
      <c r="O4405" t="s">
        <v>826</v>
      </c>
      <c r="P4405" t="s">
        <v>11434</v>
      </c>
      <c r="Q4405" t="s">
        <v>11434</v>
      </c>
      <c r="R4405" t="s">
        <v>750</v>
      </c>
      <c r="S4405" t="s">
        <v>880</v>
      </c>
      <c r="T4405" t="s">
        <v>17837</v>
      </c>
      <c r="U4405" t="s">
        <v>965</v>
      </c>
      <c r="V4405" t="s">
        <v>10638</v>
      </c>
      <c r="W4405" t="s">
        <v>970</v>
      </c>
      <c r="X4405" t="s">
        <v>17838</v>
      </c>
    </row>
    <row r="4406" spans="2:24" ht="11" outlineLevel="1" x14ac:dyDescent="0.15">
      <c r="B4406" t="s">
        <v>3420</v>
      </c>
      <c r="C4406" t="s">
        <v>3421</v>
      </c>
      <c r="E4406" t="s">
        <v>10649</v>
      </c>
      <c r="F4406" t="s">
        <v>3422</v>
      </c>
      <c r="G4406" t="s">
        <v>3423</v>
      </c>
      <c r="H4406" s="17">
        <v>45197</v>
      </c>
      <c r="I4406" s="15">
        <v>2023</v>
      </c>
      <c r="J4406" t="s">
        <v>10634</v>
      </c>
      <c r="K4406" s="5">
        <v>298530</v>
      </c>
      <c r="L4406" t="s">
        <v>967</v>
      </c>
      <c r="R4406" t="s">
        <v>737</v>
      </c>
      <c r="S4406" t="s">
        <v>803</v>
      </c>
      <c r="T4406" t="s">
        <v>17839</v>
      </c>
      <c r="U4406" t="s">
        <v>1340</v>
      </c>
      <c r="V4406" t="s">
        <v>12795</v>
      </c>
      <c r="W4406" t="s">
        <v>970</v>
      </c>
      <c r="X4406" t="s">
        <v>17840</v>
      </c>
    </row>
    <row r="4407" spans="2:24" ht="11" outlineLevel="1" x14ac:dyDescent="0.15">
      <c r="B4407" t="s">
        <v>3426</v>
      </c>
      <c r="C4407" t="s">
        <v>3427</v>
      </c>
      <c r="D4407" t="s">
        <v>163</v>
      </c>
      <c r="E4407" t="s">
        <v>10649</v>
      </c>
      <c r="F4407" t="s">
        <v>600</v>
      </c>
      <c r="G4407" t="s">
        <v>973</v>
      </c>
      <c r="H4407" s="17">
        <v>44823</v>
      </c>
      <c r="I4407" s="15">
        <v>2022</v>
      </c>
      <c r="J4407" t="s">
        <v>10634</v>
      </c>
      <c r="K4407" s="5">
        <v>297583.2</v>
      </c>
      <c r="L4407" t="s">
        <v>967</v>
      </c>
      <c r="M4407" t="s">
        <v>985</v>
      </c>
      <c r="N4407" t="s">
        <v>10635</v>
      </c>
      <c r="O4407" t="s">
        <v>804</v>
      </c>
      <c r="P4407" t="s">
        <v>10671</v>
      </c>
      <c r="Q4407" t="s">
        <v>10685</v>
      </c>
      <c r="R4407" t="s">
        <v>737</v>
      </c>
      <c r="S4407" t="s">
        <v>803</v>
      </c>
      <c r="T4407" t="s">
        <v>17841</v>
      </c>
      <c r="U4407" t="s">
        <v>965</v>
      </c>
      <c r="V4407" t="s">
        <v>10638</v>
      </c>
      <c r="W4407" t="s">
        <v>970</v>
      </c>
      <c r="X4407" t="s">
        <v>17842</v>
      </c>
    </row>
    <row r="4408" spans="2:24" ht="11" outlineLevel="1" x14ac:dyDescent="0.15">
      <c r="B4408" t="s">
        <v>3429</v>
      </c>
      <c r="C4408" t="s">
        <v>3430</v>
      </c>
      <c r="E4408" t="s">
        <v>10664</v>
      </c>
      <c r="F4408" t="s">
        <v>12674</v>
      </c>
      <c r="G4408" t="s">
        <v>1299</v>
      </c>
      <c r="H4408" s="17">
        <v>44901</v>
      </c>
      <c r="I4408" s="15">
        <v>2023</v>
      </c>
      <c r="J4408" t="s">
        <v>10634</v>
      </c>
      <c r="K4408" s="5">
        <v>47562</v>
      </c>
      <c r="L4408" t="s">
        <v>967</v>
      </c>
      <c r="M4408" t="s">
        <v>1141</v>
      </c>
      <c r="N4408" t="s">
        <v>10635</v>
      </c>
      <c r="O4408" t="s">
        <v>825</v>
      </c>
      <c r="P4408" t="s">
        <v>13507</v>
      </c>
      <c r="R4408" t="s">
        <v>740</v>
      </c>
      <c r="S4408" t="s">
        <v>795</v>
      </c>
      <c r="T4408" t="s">
        <v>17843</v>
      </c>
      <c r="U4408" t="s">
        <v>965</v>
      </c>
      <c r="V4408" t="s">
        <v>10638</v>
      </c>
      <c r="W4408" t="s">
        <v>970</v>
      </c>
      <c r="X4408" t="s">
        <v>17844</v>
      </c>
    </row>
    <row r="4409" spans="2:24" ht="11" outlineLevel="1" x14ac:dyDescent="0.15">
      <c r="B4409" t="s">
        <v>3429</v>
      </c>
      <c r="C4409" t="s">
        <v>3430</v>
      </c>
      <c r="E4409" t="s">
        <v>10652</v>
      </c>
      <c r="F4409" t="s">
        <v>12674</v>
      </c>
      <c r="G4409" t="s">
        <v>1299</v>
      </c>
      <c r="H4409" s="17">
        <v>44882</v>
      </c>
      <c r="I4409" s="15">
        <v>2023</v>
      </c>
      <c r="J4409" t="s">
        <v>10634</v>
      </c>
      <c r="K4409" s="5">
        <v>42388</v>
      </c>
      <c r="L4409" t="s">
        <v>967</v>
      </c>
      <c r="M4409" t="s">
        <v>1141</v>
      </c>
      <c r="N4409" t="s">
        <v>10635</v>
      </c>
      <c r="O4409" t="s">
        <v>825</v>
      </c>
      <c r="P4409" t="s">
        <v>13507</v>
      </c>
      <c r="R4409" t="s">
        <v>740</v>
      </c>
      <c r="S4409" t="s">
        <v>795</v>
      </c>
      <c r="T4409" t="s">
        <v>17845</v>
      </c>
      <c r="U4409" t="s">
        <v>965</v>
      </c>
      <c r="V4409" t="s">
        <v>10638</v>
      </c>
      <c r="W4409" t="s">
        <v>970</v>
      </c>
      <c r="X4409" t="s">
        <v>17846</v>
      </c>
    </row>
    <row r="4410" spans="2:24" ht="11" outlineLevel="1" x14ac:dyDescent="0.15">
      <c r="B4410" t="s">
        <v>3429</v>
      </c>
      <c r="C4410" t="s">
        <v>3430</v>
      </c>
      <c r="E4410" t="s">
        <v>10649</v>
      </c>
      <c r="F4410" t="s">
        <v>12674</v>
      </c>
      <c r="G4410" t="s">
        <v>1299</v>
      </c>
      <c r="H4410" s="17">
        <v>44833</v>
      </c>
      <c r="I4410" s="15">
        <v>2022</v>
      </c>
      <c r="J4410" t="s">
        <v>10634</v>
      </c>
      <c r="K4410" s="5">
        <v>207340</v>
      </c>
      <c r="L4410" t="s">
        <v>967</v>
      </c>
      <c r="M4410" t="s">
        <v>1141</v>
      </c>
      <c r="N4410" t="s">
        <v>10635</v>
      </c>
      <c r="O4410" t="s">
        <v>825</v>
      </c>
      <c r="P4410" t="s">
        <v>13507</v>
      </c>
      <c r="R4410" t="s">
        <v>740</v>
      </c>
      <c r="S4410" t="s">
        <v>795</v>
      </c>
      <c r="T4410" t="s">
        <v>17847</v>
      </c>
      <c r="U4410" t="s">
        <v>965</v>
      </c>
      <c r="V4410" t="s">
        <v>10638</v>
      </c>
      <c r="W4410" t="s">
        <v>970</v>
      </c>
      <c r="X4410" t="s">
        <v>17848</v>
      </c>
    </row>
    <row r="4411" spans="2:24" ht="11" outlineLevel="1" x14ac:dyDescent="0.15">
      <c r="B4411" t="s">
        <v>3432</v>
      </c>
      <c r="C4411" t="s">
        <v>1149</v>
      </c>
      <c r="D4411" t="s">
        <v>3433</v>
      </c>
      <c r="E4411" t="s">
        <v>10649</v>
      </c>
      <c r="F4411" t="s">
        <v>3434</v>
      </c>
      <c r="G4411" t="s">
        <v>3435</v>
      </c>
      <c r="H4411" s="17">
        <v>43054</v>
      </c>
      <c r="I4411" s="15">
        <v>2018</v>
      </c>
      <c r="J4411" t="s">
        <v>10634</v>
      </c>
      <c r="K4411" s="5">
        <v>264331.96000000002</v>
      </c>
      <c r="L4411" t="s">
        <v>967</v>
      </c>
      <c r="R4411" t="s">
        <v>739</v>
      </c>
      <c r="S4411" t="s">
        <v>795</v>
      </c>
      <c r="T4411" t="s">
        <v>15911</v>
      </c>
      <c r="U4411" t="s">
        <v>1340</v>
      </c>
      <c r="V4411" t="s">
        <v>12795</v>
      </c>
      <c r="W4411" t="s">
        <v>970</v>
      </c>
      <c r="X4411" t="s">
        <v>17849</v>
      </c>
    </row>
    <row r="4412" spans="2:24" ht="11" outlineLevel="1" x14ac:dyDescent="0.15">
      <c r="B4412" t="s">
        <v>3432</v>
      </c>
      <c r="C4412" t="s">
        <v>1149</v>
      </c>
      <c r="D4412" t="s">
        <v>3433</v>
      </c>
      <c r="E4412" t="s">
        <v>10989</v>
      </c>
      <c r="F4412" t="s">
        <v>3434</v>
      </c>
      <c r="G4412" t="s">
        <v>3435</v>
      </c>
      <c r="H4412" s="17">
        <v>43087</v>
      </c>
      <c r="I4412" s="15">
        <v>2018</v>
      </c>
      <c r="J4412" t="s">
        <v>10634</v>
      </c>
      <c r="K4412" s="5">
        <v>32730.46</v>
      </c>
      <c r="L4412" t="s">
        <v>967</v>
      </c>
      <c r="M4412" t="s">
        <v>12797</v>
      </c>
      <c r="R4412" t="s">
        <v>739</v>
      </c>
      <c r="S4412" t="s">
        <v>795</v>
      </c>
      <c r="T4412" t="s">
        <v>17850</v>
      </c>
      <c r="U4412" t="s">
        <v>1340</v>
      </c>
      <c r="V4412" t="s">
        <v>12795</v>
      </c>
      <c r="W4412" t="s">
        <v>970</v>
      </c>
      <c r="X4412" t="s">
        <v>17851</v>
      </c>
    </row>
    <row r="4413" spans="2:24" ht="11" outlineLevel="1" x14ac:dyDescent="0.15">
      <c r="B4413" t="s">
        <v>3432</v>
      </c>
      <c r="C4413" t="s">
        <v>1149</v>
      </c>
      <c r="D4413" t="s">
        <v>3433</v>
      </c>
      <c r="E4413" t="s">
        <v>10950</v>
      </c>
      <c r="F4413" t="s">
        <v>3434</v>
      </c>
      <c r="G4413" t="s">
        <v>3435</v>
      </c>
      <c r="H4413" s="17">
        <v>43140</v>
      </c>
      <c r="I4413" s="15">
        <v>2018</v>
      </c>
      <c r="J4413" t="s">
        <v>10634</v>
      </c>
      <c r="K4413" s="5">
        <v>0</v>
      </c>
      <c r="L4413" t="s">
        <v>967</v>
      </c>
      <c r="M4413" t="s">
        <v>12797</v>
      </c>
      <c r="R4413" t="s">
        <v>739</v>
      </c>
      <c r="S4413" t="s">
        <v>795</v>
      </c>
      <c r="T4413" t="s">
        <v>15911</v>
      </c>
      <c r="U4413" t="s">
        <v>1340</v>
      </c>
      <c r="V4413" t="s">
        <v>12795</v>
      </c>
      <c r="W4413" t="s">
        <v>970</v>
      </c>
      <c r="X4413" t="s">
        <v>17852</v>
      </c>
    </row>
    <row r="4414" spans="2:24" ht="11" outlineLevel="1" x14ac:dyDescent="0.15">
      <c r="B4414" t="s">
        <v>3432</v>
      </c>
      <c r="C4414" t="s">
        <v>1149</v>
      </c>
      <c r="D4414" t="s">
        <v>3433</v>
      </c>
      <c r="E4414" t="s">
        <v>10956</v>
      </c>
      <c r="F4414" t="s">
        <v>3434</v>
      </c>
      <c r="G4414" t="s">
        <v>3435</v>
      </c>
      <c r="H4414" s="17">
        <v>43145</v>
      </c>
      <c r="I4414" s="15">
        <v>2018</v>
      </c>
      <c r="J4414" t="s">
        <v>10634</v>
      </c>
      <c r="K4414" s="5">
        <v>0</v>
      </c>
      <c r="L4414" t="s">
        <v>967</v>
      </c>
      <c r="M4414" t="s">
        <v>12797</v>
      </c>
      <c r="R4414" t="s">
        <v>739</v>
      </c>
      <c r="S4414" t="s">
        <v>795</v>
      </c>
      <c r="T4414" t="s">
        <v>15911</v>
      </c>
      <c r="U4414" t="s">
        <v>1340</v>
      </c>
      <c r="V4414" t="s">
        <v>12795</v>
      </c>
      <c r="W4414" t="s">
        <v>970</v>
      </c>
      <c r="X4414" t="s">
        <v>17853</v>
      </c>
    </row>
    <row r="4415" spans="2:24" ht="11" outlineLevel="1" x14ac:dyDescent="0.15">
      <c r="B4415" t="s">
        <v>3437</v>
      </c>
      <c r="C4415" t="s">
        <v>3438</v>
      </c>
      <c r="E4415" t="s">
        <v>10649</v>
      </c>
      <c r="F4415" t="s">
        <v>3439</v>
      </c>
      <c r="G4415" t="s">
        <v>3440</v>
      </c>
      <c r="H4415" s="17">
        <v>45867</v>
      </c>
      <c r="I4415" s="15">
        <v>2025</v>
      </c>
      <c r="J4415" t="s">
        <v>10634</v>
      </c>
      <c r="K4415" s="5">
        <v>296350</v>
      </c>
      <c r="L4415" t="s">
        <v>967</v>
      </c>
      <c r="R4415" t="s">
        <v>748</v>
      </c>
      <c r="S4415" t="s">
        <v>795</v>
      </c>
      <c r="T4415" t="s">
        <v>17854</v>
      </c>
      <c r="U4415" t="s">
        <v>1340</v>
      </c>
      <c r="V4415" t="s">
        <v>12795</v>
      </c>
      <c r="W4415" t="s">
        <v>970</v>
      </c>
      <c r="X4415" t="s">
        <v>17855</v>
      </c>
    </row>
    <row r="4416" spans="2:24" ht="11" outlineLevel="1" x14ac:dyDescent="0.15">
      <c r="B4416" t="s">
        <v>3442</v>
      </c>
      <c r="C4416" t="s">
        <v>3443</v>
      </c>
      <c r="D4416" t="s">
        <v>3444</v>
      </c>
      <c r="E4416" t="s">
        <v>10649</v>
      </c>
      <c r="F4416" t="s">
        <v>3445</v>
      </c>
      <c r="G4416" t="s">
        <v>3446</v>
      </c>
      <c r="H4416" s="17">
        <v>45078</v>
      </c>
      <c r="I4416" s="15">
        <v>2023</v>
      </c>
      <c r="J4416" t="s">
        <v>10634</v>
      </c>
      <c r="K4416" s="5">
        <v>295965.31</v>
      </c>
      <c r="L4416" t="s">
        <v>967</v>
      </c>
      <c r="R4416" t="s">
        <v>3448</v>
      </c>
      <c r="S4416" t="s">
        <v>824</v>
      </c>
      <c r="T4416" t="s">
        <v>17856</v>
      </c>
      <c r="U4416" t="s">
        <v>1340</v>
      </c>
      <c r="V4416" t="s">
        <v>12795</v>
      </c>
      <c r="W4416" t="s">
        <v>970</v>
      </c>
      <c r="X4416" t="s">
        <v>17857</v>
      </c>
    </row>
    <row r="4417" spans="2:24" ht="11" outlineLevel="1" x14ac:dyDescent="0.15">
      <c r="B4417" t="s">
        <v>3442</v>
      </c>
      <c r="C4417" t="s">
        <v>3443</v>
      </c>
      <c r="D4417" t="s">
        <v>3444</v>
      </c>
      <c r="E4417" t="s">
        <v>10652</v>
      </c>
      <c r="F4417" t="s">
        <v>3445</v>
      </c>
      <c r="G4417" t="s">
        <v>3446</v>
      </c>
      <c r="H4417" s="17">
        <v>45602</v>
      </c>
      <c r="I4417" s="15">
        <v>2025</v>
      </c>
      <c r="J4417" t="s">
        <v>10634</v>
      </c>
      <c r="K4417" s="5">
        <v>0</v>
      </c>
      <c r="L4417" t="s">
        <v>967</v>
      </c>
      <c r="M4417" t="s">
        <v>15907</v>
      </c>
      <c r="R4417" t="s">
        <v>3448</v>
      </c>
      <c r="S4417" t="s">
        <v>824</v>
      </c>
      <c r="T4417" t="s">
        <v>17858</v>
      </c>
      <c r="U4417" t="s">
        <v>1340</v>
      </c>
      <c r="V4417" t="s">
        <v>12795</v>
      </c>
      <c r="W4417" t="s">
        <v>970</v>
      </c>
      <c r="X4417" t="s">
        <v>17859</v>
      </c>
    </row>
    <row r="4418" spans="2:24" ht="11" outlineLevel="1" x14ac:dyDescent="0.15">
      <c r="B4418" t="s">
        <v>3451</v>
      </c>
      <c r="C4418" t="s">
        <v>3452</v>
      </c>
      <c r="E4418" t="s">
        <v>10664</v>
      </c>
      <c r="F4418" t="s">
        <v>12669</v>
      </c>
      <c r="G4418" t="s">
        <v>1074</v>
      </c>
      <c r="H4418" s="17">
        <v>43014</v>
      </c>
      <c r="I4418" s="15">
        <v>2018</v>
      </c>
      <c r="J4418" t="s">
        <v>10634</v>
      </c>
      <c r="K4418" s="5">
        <v>29799</v>
      </c>
      <c r="L4418" t="s">
        <v>967</v>
      </c>
      <c r="M4418" t="s">
        <v>1141</v>
      </c>
      <c r="N4418" t="s">
        <v>10635</v>
      </c>
      <c r="O4418" t="s">
        <v>825</v>
      </c>
      <c r="P4418" t="s">
        <v>14299</v>
      </c>
      <c r="Q4418" t="s">
        <v>14299</v>
      </c>
      <c r="R4418" t="s">
        <v>748</v>
      </c>
      <c r="S4418" t="s">
        <v>795</v>
      </c>
      <c r="T4418" t="s">
        <v>17860</v>
      </c>
      <c r="U4418" t="s">
        <v>965</v>
      </c>
      <c r="V4418" t="s">
        <v>10638</v>
      </c>
      <c r="W4418" t="s">
        <v>970</v>
      </c>
      <c r="X4418" t="s">
        <v>17861</v>
      </c>
    </row>
    <row r="4419" spans="2:24" ht="11" outlineLevel="1" x14ac:dyDescent="0.15">
      <c r="B4419" t="s">
        <v>3451</v>
      </c>
      <c r="C4419" t="s">
        <v>3452</v>
      </c>
      <c r="E4419" t="s">
        <v>10652</v>
      </c>
      <c r="F4419" t="s">
        <v>12669</v>
      </c>
      <c r="G4419" t="s">
        <v>1074</v>
      </c>
      <c r="H4419" s="17">
        <v>42990</v>
      </c>
      <c r="I4419" s="15">
        <v>2017</v>
      </c>
      <c r="J4419" t="s">
        <v>10634</v>
      </c>
      <c r="K4419" s="5">
        <v>12000</v>
      </c>
      <c r="L4419" t="s">
        <v>967</v>
      </c>
      <c r="M4419" t="s">
        <v>1141</v>
      </c>
      <c r="N4419" t="s">
        <v>10635</v>
      </c>
      <c r="O4419" t="s">
        <v>825</v>
      </c>
      <c r="P4419" t="s">
        <v>14299</v>
      </c>
      <c r="R4419" t="s">
        <v>748</v>
      </c>
      <c r="S4419" t="s">
        <v>795</v>
      </c>
      <c r="T4419" t="s">
        <v>17862</v>
      </c>
      <c r="U4419" t="s">
        <v>965</v>
      </c>
      <c r="V4419" t="s">
        <v>10638</v>
      </c>
      <c r="W4419" t="s">
        <v>970</v>
      </c>
      <c r="X4419" t="s">
        <v>17863</v>
      </c>
    </row>
    <row r="4420" spans="2:24" ht="11" outlineLevel="1" x14ac:dyDescent="0.15">
      <c r="B4420" t="s">
        <v>3451</v>
      </c>
      <c r="C4420" t="s">
        <v>3452</v>
      </c>
      <c r="E4420" t="s">
        <v>10649</v>
      </c>
      <c r="F4420" t="s">
        <v>12669</v>
      </c>
      <c r="G4420" t="s">
        <v>1074</v>
      </c>
      <c r="H4420" s="17">
        <v>42954</v>
      </c>
      <c r="I4420" s="15">
        <v>2017</v>
      </c>
      <c r="J4420" t="s">
        <v>10634</v>
      </c>
      <c r="K4420" s="5">
        <v>254069</v>
      </c>
      <c r="L4420" t="s">
        <v>967</v>
      </c>
      <c r="M4420" t="s">
        <v>1141</v>
      </c>
      <c r="N4420" t="s">
        <v>10635</v>
      </c>
      <c r="O4420" t="s">
        <v>825</v>
      </c>
      <c r="P4420" t="s">
        <v>14299</v>
      </c>
      <c r="R4420" t="s">
        <v>748</v>
      </c>
      <c r="S4420" t="s">
        <v>795</v>
      </c>
      <c r="T4420" t="s">
        <v>17864</v>
      </c>
      <c r="U4420" t="s">
        <v>965</v>
      </c>
      <c r="V4420" t="s">
        <v>10638</v>
      </c>
      <c r="W4420" t="s">
        <v>970</v>
      </c>
      <c r="X4420" t="s">
        <v>17865</v>
      </c>
    </row>
    <row r="4421" spans="2:24" ht="11" outlineLevel="1" x14ac:dyDescent="0.15">
      <c r="B4421" t="s">
        <v>3454</v>
      </c>
      <c r="C4421" t="s">
        <v>3455</v>
      </c>
      <c r="D4421" t="s">
        <v>3456</v>
      </c>
      <c r="E4421" t="s">
        <v>10649</v>
      </c>
      <c r="F4421" t="s">
        <v>3457</v>
      </c>
      <c r="G4421" t="s">
        <v>3458</v>
      </c>
      <c r="H4421" s="17">
        <v>42853</v>
      </c>
      <c r="I4421" s="15">
        <v>2017</v>
      </c>
      <c r="J4421" t="s">
        <v>10634</v>
      </c>
      <c r="K4421" s="5">
        <v>294251</v>
      </c>
      <c r="L4421" t="s">
        <v>967</v>
      </c>
      <c r="R4421" t="s">
        <v>3461</v>
      </c>
      <c r="S4421" t="s">
        <v>3459</v>
      </c>
      <c r="T4421" t="s">
        <v>17866</v>
      </c>
      <c r="U4421" t="s">
        <v>1340</v>
      </c>
      <c r="V4421" t="s">
        <v>12795</v>
      </c>
      <c r="W4421" t="s">
        <v>970</v>
      </c>
      <c r="X4421" t="s">
        <v>17867</v>
      </c>
    </row>
    <row r="4422" spans="2:24" ht="11" outlineLevel="1" x14ac:dyDescent="0.15">
      <c r="B4422" t="s">
        <v>3466</v>
      </c>
      <c r="C4422" t="s">
        <v>3467</v>
      </c>
      <c r="E4422" t="s">
        <v>10649</v>
      </c>
      <c r="F4422" t="s">
        <v>677</v>
      </c>
      <c r="G4422" t="s">
        <v>2104</v>
      </c>
      <c r="H4422" s="17">
        <v>45923</v>
      </c>
      <c r="I4422" s="15">
        <v>2025</v>
      </c>
      <c r="J4422" t="s">
        <v>10634</v>
      </c>
      <c r="K4422" s="5">
        <v>259715</v>
      </c>
      <c r="L4422" t="s">
        <v>967</v>
      </c>
      <c r="M4422" t="s">
        <v>1141</v>
      </c>
      <c r="N4422" t="s">
        <v>10635</v>
      </c>
      <c r="O4422" t="s">
        <v>825</v>
      </c>
      <c r="P4422" t="s">
        <v>14531</v>
      </c>
      <c r="Q4422" t="s">
        <v>14531</v>
      </c>
      <c r="R4422" t="s">
        <v>740</v>
      </c>
      <c r="S4422" t="s">
        <v>795</v>
      </c>
      <c r="T4422" t="s">
        <v>17868</v>
      </c>
      <c r="U4422" t="s">
        <v>965</v>
      </c>
      <c r="V4422" t="s">
        <v>10638</v>
      </c>
      <c r="W4422" t="s">
        <v>970</v>
      </c>
      <c r="X4422" t="s">
        <v>17869</v>
      </c>
    </row>
    <row r="4423" spans="2:24" ht="11" outlineLevel="1" x14ac:dyDescent="0.15">
      <c r="B4423" t="s">
        <v>3466</v>
      </c>
      <c r="C4423" t="s">
        <v>3467</v>
      </c>
      <c r="E4423" t="s">
        <v>10652</v>
      </c>
      <c r="F4423" t="s">
        <v>677</v>
      </c>
      <c r="G4423" t="s">
        <v>2104</v>
      </c>
      <c r="H4423" s="17">
        <v>45980</v>
      </c>
      <c r="I4423" s="15">
        <v>2026</v>
      </c>
      <c r="J4423" t="s">
        <v>10634</v>
      </c>
      <c r="K4423" s="5">
        <v>34237</v>
      </c>
      <c r="L4423" t="s">
        <v>967</v>
      </c>
      <c r="M4423" t="s">
        <v>1141</v>
      </c>
      <c r="N4423" t="s">
        <v>10635</v>
      </c>
      <c r="O4423" t="s">
        <v>825</v>
      </c>
      <c r="P4423" t="s">
        <v>14531</v>
      </c>
      <c r="Q4423" t="s">
        <v>14531</v>
      </c>
      <c r="R4423" t="s">
        <v>740</v>
      </c>
      <c r="S4423" t="s">
        <v>795</v>
      </c>
      <c r="T4423" t="s">
        <v>17868</v>
      </c>
      <c r="U4423" t="s">
        <v>965</v>
      </c>
      <c r="V4423" t="s">
        <v>10638</v>
      </c>
      <c r="W4423" t="s">
        <v>970</v>
      </c>
      <c r="X4423" t="s">
        <v>17870</v>
      </c>
    </row>
    <row r="4424" spans="2:24" ht="11" outlineLevel="1" x14ac:dyDescent="0.15">
      <c r="B4424" t="s">
        <v>3466</v>
      </c>
      <c r="C4424" t="s">
        <v>3467</v>
      </c>
      <c r="E4424" t="s">
        <v>10664</v>
      </c>
      <c r="F4424" t="s">
        <v>677</v>
      </c>
      <c r="G4424" t="s">
        <v>2104</v>
      </c>
      <c r="H4424" s="17">
        <v>46030</v>
      </c>
      <c r="I4424" s="15">
        <v>2026</v>
      </c>
      <c r="J4424" t="s">
        <v>10634</v>
      </c>
      <c r="K4424" s="5">
        <v>0</v>
      </c>
      <c r="L4424" t="s">
        <v>967</v>
      </c>
      <c r="M4424" t="s">
        <v>1141</v>
      </c>
      <c r="N4424" t="s">
        <v>10635</v>
      </c>
      <c r="O4424" t="s">
        <v>825</v>
      </c>
      <c r="P4424" t="s">
        <v>14531</v>
      </c>
      <c r="Q4424" t="s">
        <v>14531</v>
      </c>
      <c r="R4424" t="s">
        <v>740</v>
      </c>
      <c r="S4424" t="s">
        <v>795</v>
      </c>
      <c r="T4424" t="s">
        <v>17868</v>
      </c>
      <c r="U4424" t="s">
        <v>965</v>
      </c>
      <c r="V4424" t="s">
        <v>10638</v>
      </c>
      <c r="W4424" t="s">
        <v>970</v>
      </c>
      <c r="X4424" t="s">
        <v>17871</v>
      </c>
    </row>
    <row r="4425" spans="2:24" ht="11" outlineLevel="1" x14ac:dyDescent="0.15">
      <c r="B4425" t="s">
        <v>3466</v>
      </c>
      <c r="C4425" t="s">
        <v>3467</v>
      </c>
      <c r="E4425" t="s">
        <v>10643</v>
      </c>
      <c r="F4425" t="s">
        <v>677</v>
      </c>
      <c r="G4425" t="s">
        <v>2104</v>
      </c>
      <c r="H4425" s="17">
        <v>46051</v>
      </c>
      <c r="I4425" s="15">
        <v>2026</v>
      </c>
      <c r="J4425" t="s">
        <v>10634</v>
      </c>
      <c r="K4425" s="5">
        <v>0</v>
      </c>
      <c r="L4425" t="s">
        <v>967</v>
      </c>
      <c r="M4425" t="s">
        <v>1141</v>
      </c>
      <c r="N4425" t="s">
        <v>10635</v>
      </c>
      <c r="O4425" t="s">
        <v>825</v>
      </c>
      <c r="P4425" t="s">
        <v>14531</v>
      </c>
      <c r="Q4425" t="s">
        <v>14531</v>
      </c>
      <c r="R4425" t="s">
        <v>740</v>
      </c>
      <c r="S4425" t="s">
        <v>795</v>
      </c>
      <c r="T4425" t="s">
        <v>17872</v>
      </c>
      <c r="U4425" t="s">
        <v>965</v>
      </c>
      <c r="V4425" t="s">
        <v>10638</v>
      </c>
      <c r="W4425" t="s">
        <v>970</v>
      </c>
      <c r="X4425" t="s">
        <v>17873</v>
      </c>
    </row>
    <row r="4426" spans="2:24" ht="11" outlineLevel="1" x14ac:dyDescent="0.15">
      <c r="B4426" t="s">
        <v>3469</v>
      </c>
      <c r="C4426" t="s">
        <v>902</v>
      </c>
      <c r="E4426" t="s">
        <v>10632</v>
      </c>
      <c r="F4426" t="s">
        <v>685</v>
      </c>
      <c r="G4426" t="s">
        <v>2058</v>
      </c>
      <c r="H4426" s="17">
        <v>42761</v>
      </c>
      <c r="I4426" s="15">
        <v>2017</v>
      </c>
      <c r="J4426" t="s">
        <v>10634</v>
      </c>
      <c r="K4426" s="5">
        <v>0</v>
      </c>
      <c r="L4426" t="s">
        <v>967</v>
      </c>
      <c r="M4426" t="s">
        <v>1141</v>
      </c>
      <c r="N4426" t="s">
        <v>10635</v>
      </c>
      <c r="O4426" t="s">
        <v>825</v>
      </c>
      <c r="P4426" t="s">
        <v>14616</v>
      </c>
      <c r="R4426" t="s">
        <v>740</v>
      </c>
      <c r="S4426" t="s">
        <v>795</v>
      </c>
      <c r="T4426" t="s">
        <v>17874</v>
      </c>
      <c r="U4426" t="s">
        <v>965</v>
      </c>
      <c r="V4426" t="s">
        <v>10638</v>
      </c>
      <c r="W4426" t="s">
        <v>970</v>
      </c>
      <c r="X4426" t="s">
        <v>17875</v>
      </c>
    </row>
    <row r="4427" spans="2:24" ht="11" outlineLevel="1" x14ac:dyDescent="0.15">
      <c r="B4427" t="s">
        <v>3469</v>
      </c>
      <c r="C4427" t="s">
        <v>902</v>
      </c>
      <c r="E4427" t="s">
        <v>10667</v>
      </c>
      <c r="F4427" t="s">
        <v>685</v>
      </c>
      <c r="G4427" t="s">
        <v>2058</v>
      </c>
      <c r="H4427" s="17">
        <v>42772</v>
      </c>
      <c r="I4427" s="15">
        <v>2017</v>
      </c>
      <c r="J4427" t="s">
        <v>10634</v>
      </c>
      <c r="K4427" s="5">
        <v>5950</v>
      </c>
      <c r="L4427" t="s">
        <v>967</v>
      </c>
      <c r="M4427" t="s">
        <v>1141</v>
      </c>
      <c r="N4427" t="s">
        <v>10635</v>
      </c>
      <c r="O4427" t="s">
        <v>825</v>
      </c>
      <c r="P4427" t="s">
        <v>14616</v>
      </c>
      <c r="R4427" t="s">
        <v>740</v>
      </c>
      <c r="S4427" t="s">
        <v>795</v>
      </c>
      <c r="T4427" t="s">
        <v>17876</v>
      </c>
      <c r="U4427" t="s">
        <v>965</v>
      </c>
      <c r="V4427" t="s">
        <v>10638</v>
      </c>
      <c r="W4427" t="s">
        <v>970</v>
      </c>
      <c r="X4427" t="s">
        <v>17877</v>
      </c>
    </row>
    <row r="4428" spans="2:24" ht="11" outlineLevel="1" x14ac:dyDescent="0.15">
      <c r="B4428" t="s">
        <v>3469</v>
      </c>
      <c r="C4428" t="s">
        <v>902</v>
      </c>
      <c r="E4428" t="s">
        <v>10664</v>
      </c>
      <c r="F4428" t="s">
        <v>685</v>
      </c>
      <c r="G4428" t="s">
        <v>2058</v>
      </c>
      <c r="H4428" s="17">
        <v>42744</v>
      </c>
      <c r="I4428" s="15">
        <v>2017</v>
      </c>
      <c r="J4428" t="s">
        <v>10634</v>
      </c>
      <c r="K4428" s="5">
        <v>185820</v>
      </c>
      <c r="L4428" t="s">
        <v>967</v>
      </c>
      <c r="M4428" t="s">
        <v>1141</v>
      </c>
      <c r="N4428" t="s">
        <v>10635</v>
      </c>
      <c r="O4428" t="s">
        <v>825</v>
      </c>
      <c r="P4428" t="s">
        <v>14616</v>
      </c>
      <c r="R4428" t="s">
        <v>740</v>
      </c>
      <c r="S4428" t="s">
        <v>795</v>
      </c>
      <c r="T4428" t="s">
        <v>17878</v>
      </c>
      <c r="U4428" t="s">
        <v>965</v>
      </c>
      <c r="V4428" t="s">
        <v>10638</v>
      </c>
      <c r="W4428" t="s">
        <v>970</v>
      </c>
      <c r="X4428" t="s">
        <v>17879</v>
      </c>
    </row>
    <row r="4429" spans="2:24" ht="11" outlineLevel="1" x14ac:dyDescent="0.15">
      <c r="B4429" t="s">
        <v>3469</v>
      </c>
      <c r="C4429" t="s">
        <v>902</v>
      </c>
      <c r="E4429" t="s">
        <v>10649</v>
      </c>
      <c r="F4429" t="s">
        <v>685</v>
      </c>
      <c r="G4429" t="s">
        <v>2058</v>
      </c>
      <c r="H4429" s="17">
        <v>42720</v>
      </c>
      <c r="I4429" s="15">
        <v>2017</v>
      </c>
      <c r="J4429" t="s">
        <v>10634</v>
      </c>
      <c r="K4429" s="5">
        <v>78130</v>
      </c>
      <c r="L4429" t="s">
        <v>967</v>
      </c>
      <c r="M4429" t="s">
        <v>1141</v>
      </c>
      <c r="N4429" t="s">
        <v>10635</v>
      </c>
      <c r="O4429" t="s">
        <v>825</v>
      </c>
      <c r="P4429" t="s">
        <v>14616</v>
      </c>
      <c r="R4429" t="s">
        <v>740</v>
      </c>
      <c r="S4429" t="s">
        <v>795</v>
      </c>
      <c r="T4429" t="s">
        <v>17878</v>
      </c>
      <c r="U4429" t="s">
        <v>965</v>
      </c>
      <c r="V4429" t="s">
        <v>10638</v>
      </c>
      <c r="W4429" t="s">
        <v>970</v>
      </c>
      <c r="X4429" t="s">
        <v>17880</v>
      </c>
    </row>
    <row r="4430" spans="2:24" ht="11" outlineLevel="1" x14ac:dyDescent="0.15">
      <c r="B4430" t="s">
        <v>3469</v>
      </c>
      <c r="C4430" t="s">
        <v>902</v>
      </c>
      <c r="E4430" t="s">
        <v>10658</v>
      </c>
      <c r="F4430" t="s">
        <v>685</v>
      </c>
      <c r="G4430" t="s">
        <v>2058</v>
      </c>
      <c r="H4430" s="17">
        <v>42775</v>
      </c>
      <c r="I4430" s="15">
        <v>2017</v>
      </c>
      <c r="J4430" t="s">
        <v>10634</v>
      </c>
      <c r="K4430" s="5">
        <v>-600</v>
      </c>
      <c r="L4430" t="s">
        <v>967</v>
      </c>
      <c r="M4430" t="s">
        <v>1141</v>
      </c>
      <c r="N4430" t="s">
        <v>10635</v>
      </c>
      <c r="O4430" t="s">
        <v>825</v>
      </c>
      <c r="P4430" t="s">
        <v>14616</v>
      </c>
      <c r="R4430" t="s">
        <v>740</v>
      </c>
      <c r="S4430" t="s">
        <v>795</v>
      </c>
      <c r="T4430" t="s">
        <v>17881</v>
      </c>
      <c r="U4430" t="s">
        <v>965</v>
      </c>
      <c r="V4430" t="s">
        <v>10638</v>
      </c>
      <c r="W4430" t="s">
        <v>970</v>
      </c>
      <c r="X4430" t="s">
        <v>17882</v>
      </c>
    </row>
    <row r="4431" spans="2:24" ht="11" outlineLevel="1" x14ac:dyDescent="0.15">
      <c r="B4431" t="s">
        <v>3469</v>
      </c>
      <c r="C4431" t="s">
        <v>902</v>
      </c>
      <c r="E4431" t="s">
        <v>10652</v>
      </c>
      <c r="F4431" t="s">
        <v>685</v>
      </c>
      <c r="G4431" t="s">
        <v>2058</v>
      </c>
      <c r="H4431" s="17">
        <v>42726</v>
      </c>
      <c r="I4431" s="15">
        <v>2017</v>
      </c>
      <c r="J4431" t="s">
        <v>10634</v>
      </c>
      <c r="K4431" s="5">
        <v>5300</v>
      </c>
      <c r="L4431" t="s">
        <v>967</v>
      </c>
      <c r="M4431" t="s">
        <v>1141</v>
      </c>
      <c r="N4431" t="s">
        <v>10635</v>
      </c>
      <c r="O4431" t="s">
        <v>825</v>
      </c>
      <c r="P4431" t="s">
        <v>14616</v>
      </c>
      <c r="R4431" t="s">
        <v>740</v>
      </c>
      <c r="S4431" t="s">
        <v>795</v>
      </c>
      <c r="T4431" t="s">
        <v>17878</v>
      </c>
      <c r="U4431" t="s">
        <v>965</v>
      </c>
      <c r="V4431" t="s">
        <v>10638</v>
      </c>
      <c r="W4431" t="s">
        <v>970</v>
      </c>
      <c r="X4431" t="s">
        <v>17883</v>
      </c>
    </row>
    <row r="4432" spans="2:24" ht="11" outlineLevel="1" x14ac:dyDescent="0.15">
      <c r="B4432" t="s">
        <v>3469</v>
      </c>
      <c r="C4432" t="s">
        <v>902</v>
      </c>
      <c r="E4432" t="s">
        <v>10643</v>
      </c>
      <c r="F4432" t="s">
        <v>685</v>
      </c>
      <c r="G4432" t="s">
        <v>2058</v>
      </c>
      <c r="H4432" s="17">
        <v>42758</v>
      </c>
      <c r="I4432" s="15">
        <v>2017</v>
      </c>
      <c r="J4432" t="s">
        <v>10634</v>
      </c>
      <c r="K4432" s="5">
        <v>18237</v>
      </c>
      <c r="L4432" t="s">
        <v>967</v>
      </c>
      <c r="M4432" t="s">
        <v>1141</v>
      </c>
      <c r="N4432" t="s">
        <v>10635</v>
      </c>
      <c r="O4432" t="s">
        <v>825</v>
      </c>
      <c r="P4432" t="s">
        <v>14616</v>
      </c>
      <c r="R4432" t="s">
        <v>740</v>
      </c>
      <c r="S4432" t="s">
        <v>795</v>
      </c>
      <c r="T4432" t="s">
        <v>17876</v>
      </c>
      <c r="U4432" t="s">
        <v>965</v>
      </c>
      <c r="V4432" t="s">
        <v>10638</v>
      </c>
      <c r="W4432" t="s">
        <v>970</v>
      </c>
      <c r="X4432" t="s">
        <v>17884</v>
      </c>
    </row>
    <row r="4433" spans="2:24" ht="11" outlineLevel="1" x14ac:dyDescent="0.15">
      <c r="B4433" t="s">
        <v>3471</v>
      </c>
      <c r="C4433" t="s">
        <v>3472</v>
      </c>
      <c r="D4433" t="s">
        <v>3473</v>
      </c>
      <c r="E4433" t="s">
        <v>10643</v>
      </c>
      <c r="F4433" t="s">
        <v>3474</v>
      </c>
      <c r="G4433" t="s">
        <v>3475</v>
      </c>
      <c r="H4433" s="17">
        <v>45020</v>
      </c>
      <c r="I4433" s="15">
        <v>2023</v>
      </c>
      <c r="J4433" t="s">
        <v>10634</v>
      </c>
      <c r="K4433" s="5">
        <v>-1065</v>
      </c>
      <c r="L4433" t="s">
        <v>967</v>
      </c>
      <c r="M4433" t="s">
        <v>1903</v>
      </c>
      <c r="N4433" t="s">
        <v>10635</v>
      </c>
      <c r="O4433" t="s">
        <v>825</v>
      </c>
      <c r="P4433" t="s">
        <v>14904</v>
      </c>
      <c r="R4433" t="s">
        <v>1356</v>
      </c>
      <c r="S4433" t="s">
        <v>795</v>
      </c>
      <c r="T4433" t="s">
        <v>17885</v>
      </c>
      <c r="U4433" t="s">
        <v>965</v>
      </c>
      <c r="V4433" t="s">
        <v>10638</v>
      </c>
      <c r="W4433" t="s">
        <v>970</v>
      </c>
      <c r="X4433" t="s">
        <v>17886</v>
      </c>
    </row>
    <row r="4434" spans="2:24" ht="11" outlineLevel="1" x14ac:dyDescent="0.15">
      <c r="B4434" t="s">
        <v>3471</v>
      </c>
      <c r="C4434" t="s">
        <v>3472</v>
      </c>
      <c r="D4434" t="s">
        <v>3473</v>
      </c>
      <c r="E4434" t="s">
        <v>10652</v>
      </c>
      <c r="F4434" t="s">
        <v>3474</v>
      </c>
      <c r="G4434" t="s">
        <v>3475</v>
      </c>
      <c r="H4434" s="17">
        <v>43761</v>
      </c>
      <c r="I4434" s="15">
        <v>2020</v>
      </c>
      <c r="J4434" t="s">
        <v>10634</v>
      </c>
      <c r="K4434" s="5">
        <v>64293.58</v>
      </c>
      <c r="L4434" t="s">
        <v>967</v>
      </c>
      <c r="M4434" t="s">
        <v>1903</v>
      </c>
      <c r="N4434" t="s">
        <v>10635</v>
      </c>
      <c r="O4434" t="s">
        <v>825</v>
      </c>
      <c r="P4434" t="s">
        <v>14904</v>
      </c>
      <c r="Q4434" t="s">
        <v>14904</v>
      </c>
      <c r="R4434" t="s">
        <v>1356</v>
      </c>
      <c r="S4434" t="s">
        <v>795</v>
      </c>
      <c r="T4434" t="s">
        <v>17887</v>
      </c>
      <c r="U4434" t="s">
        <v>965</v>
      </c>
      <c r="V4434" t="s">
        <v>10638</v>
      </c>
      <c r="W4434" t="s">
        <v>970</v>
      </c>
      <c r="X4434" t="s">
        <v>17888</v>
      </c>
    </row>
    <row r="4435" spans="2:24" ht="11" outlineLevel="1" x14ac:dyDescent="0.15">
      <c r="B4435" t="s">
        <v>3471</v>
      </c>
      <c r="C4435" t="s">
        <v>3472</v>
      </c>
      <c r="D4435" t="s">
        <v>3473</v>
      </c>
      <c r="E4435" t="s">
        <v>10649</v>
      </c>
      <c r="F4435" t="s">
        <v>3474</v>
      </c>
      <c r="G4435" t="s">
        <v>3475</v>
      </c>
      <c r="H4435" s="17">
        <v>43727</v>
      </c>
      <c r="I4435" s="15">
        <v>2019</v>
      </c>
      <c r="J4435" t="s">
        <v>10634</v>
      </c>
      <c r="K4435" s="5">
        <v>226445.47</v>
      </c>
      <c r="L4435" t="s">
        <v>967</v>
      </c>
      <c r="M4435" t="s">
        <v>1903</v>
      </c>
      <c r="N4435" t="s">
        <v>10635</v>
      </c>
      <c r="O4435" t="s">
        <v>825</v>
      </c>
      <c r="P4435" t="s">
        <v>14904</v>
      </c>
      <c r="Q4435" t="s">
        <v>14904</v>
      </c>
      <c r="R4435" t="s">
        <v>1356</v>
      </c>
      <c r="S4435" t="s">
        <v>795</v>
      </c>
      <c r="T4435" t="s">
        <v>17889</v>
      </c>
      <c r="U4435" t="s">
        <v>965</v>
      </c>
      <c r="V4435" t="s">
        <v>10638</v>
      </c>
      <c r="W4435" t="s">
        <v>970</v>
      </c>
      <c r="X4435" t="s">
        <v>17890</v>
      </c>
    </row>
    <row r="4436" spans="2:24" ht="11" outlineLevel="1" x14ac:dyDescent="0.15">
      <c r="B4436" t="s">
        <v>3471</v>
      </c>
      <c r="C4436" t="s">
        <v>3472</v>
      </c>
      <c r="D4436" t="s">
        <v>3473</v>
      </c>
      <c r="E4436" t="s">
        <v>10664</v>
      </c>
      <c r="F4436" t="s">
        <v>3474</v>
      </c>
      <c r="G4436" t="s">
        <v>3475</v>
      </c>
      <c r="H4436" s="17">
        <v>43984</v>
      </c>
      <c r="I4436" s="15">
        <v>2020</v>
      </c>
      <c r="J4436" t="s">
        <v>10634</v>
      </c>
      <c r="K4436" s="5">
        <v>0</v>
      </c>
      <c r="L4436" t="s">
        <v>967</v>
      </c>
      <c r="M4436" t="s">
        <v>1903</v>
      </c>
      <c r="N4436" t="s">
        <v>10635</v>
      </c>
      <c r="O4436" t="s">
        <v>825</v>
      </c>
      <c r="P4436" t="s">
        <v>14904</v>
      </c>
      <c r="Q4436" t="s">
        <v>11435</v>
      </c>
      <c r="R4436" t="s">
        <v>1356</v>
      </c>
      <c r="S4436" t="s">
        <v>795</v>
      </c>
      <c r="T4436" t="s">
        <v>17885</v>
      </c>
      <c r="U4436" t="s">
        <v>965</v>
      </c>
      <c r="V4436" t="s">
        <v>10638</v>
      </c>
      <c r="W4436" t="s">
        <v>970</v>
      </c>
      <c r="X4436" t="s">
        <v>17891</v>
      </c>
    </row>
    <row r="4437" spans="2:24" ht="11" outlineLevel="1" x14ac:dyDescent="0.15">
      <c r="B4437" t="s">
        <v>3477</v>
      </c>
      <c r="C4437" t="s">
        <v>1149</v>
      </c>
      <c r="D4437" t="s">
        <v>332</v>
      </c>
      <c r="E4437" t="s">
        <v>10989</v>
      </c>
      <c r="F4437" t="s">
        <v>700</v>
      </c>
      <c r="G4437" t="s">
        <v>2413</v>
      </c>
      <c r="H4437" s="17">
        <v>42915</v>
      </c>
      <c r="I4437" s="15">
        <v>2017</v>
      </c>
      <c r="J4437" t="s">
        <v>10634</v>
      </c>
      <c r="K4437" s="5">
        <v>-2923.79</v>
      </c>
      <c r="L4437" t="s">
        <v>967</v>
      </c>
      <c r="M4437" t="s">
        <v>985</v>
      </c>
      <c r="N4437" t="s">
        <v>10635</v>
      </c>
      <c r="O4437" t="s">
        <v>796</v>
      </c>
      <c r="P4437" t="s">
        <v>17250</v>
      </c>
      <c r="Q4437" t="s">
        <v>14861</v>
      </c>
      <c r="R4437" t="s">
        <v>737</v>
      </c>
      <c r="S4437" t="s">
        <v>803</v>
      </c>
      <c r="T4437" t="s">
        <v>17892</v>
      </c>
      <c r="U4437" t="s">
        <v>965</v>
      </c>
      <c r="V4437" t="s">
        <v>10638</v>
      </c>
      <c r="W4437" t="s">
        <v>970</v>
      </c>
      <c r="X4437" t="s">
        <v>17893</v>
      </c>
    </row>
    <row r="4438" spans="2:24" ht="11" outlineLevel="1" x14ac:dyDescent="0.15">
      <c r="B4438" t="s">
        <v>3479</v>
      </c>
      <c r="C4438" t="s">
        <v>3480</v>
      </c>
      <c r="E4438" t="s">
        <v>10649</v>
      </c>
      <c r="F4438" t="s">
        <v>3481</v>
      </c>
      <c r="G4438" t="s">
        <v>3482</v>
      </c>
      <c r="H4438" s="17">
        <v>45349</v>
      </c>
      <c r="I4438" s="15">
        <v>2024</v>
      </c>
      <c r="J4438" t="s">
        <v>10634</v>
      </c>
      <c r="K4438" s="5">
        <v>268500</v>
      </c>
      <c r="L4438" t="s">
        <v>967</v>
      </c>
      <c r="R4438" t="s">
        <v>750</v>
      </c>
      <c r="S4438" t="s">
        <v>2719</v>
      </c>
      <c r="T4438" t="s">
        <v>17894</v>
      </c>
      <c r="U4438" t="s">
        <v>1340</v>
      </c>
      <c r="V4438" t="s">
        <v>12795</v>
      </c>
      <c r="W4438" t="s">
        <v>970</v>
      </c>
      <c r="X4438" t="s">
        <v>17895</v>
      </c>
    </row>
    <row r="4439" spans="2:24" ht="11" outlineLevel="1" x14ac:dyDescent="0.15">
      <c r="B4439" t="s">
        <v>3479</v>
      </c>
      <c r="C4439" t="s">
        <v>3480</v>
      </c>
      <c r="E4439" t="s">
        <v>10652</v>
      </c>
      <c r="F4439" t="s">
        <v>3481</v>
      </c>
      <c r="G4439" t="s">
        <v>3482</v>
      </c>
      <c r="H4439" s="17">
        <v>45527</v>
      </c>
      <c r="I4439" s="15">
        <v>2024</v>
      </c>
      <c r="J4439" t="s">
        <v>10634</v>
      </c>
      <c r="K4439" s="5">
        <v>0</v>
      </c>
      <c r="L4439" t="s">
        <v>967</v>
      </c>
      <c r="M4439" t="s">
        <v>15907</v>
      </c>
      <c r="R4439" t="s">
        <v>750</v>
      </c>
      <c r="S4439" t="s">
        <v>2719</v>
      </c>
      <c r="T4439" t="s">
        <v>17894</v>
      </c>
      <c r="U4439" t="s">
        <v>1340</v>
      </c>
      <c r="V4439" t="s">
        <v>12795</v>
      </c>
      <c r="W4439" t="s">
        <v>970</v>
      </c>
      <c r="X4439" t="s">
        <v>17896</v>
      </c>
    </row>
    <row r="4440" spans="2:24" ht="11" outlineLevel="1" x14ac:dyDescent="0.15">
      <c r="B4440" t="s">
        <v>3479</v>
      </c>
      <c r="C4440" t="s">
        <v>3480</v>
      </c>
      <c r="E4440" t="s">
        <v>10664</v>
      </c>
      <c r="F4440" t="s">
        <v>3481</v>
      </c>
      <c r="G4440" t="s">
        <v>3482</v>
      </c>
      <c r="H4440" s="17">
        <v>45600</v>
      </c>
      <c r="I4440" s="15">
        <v>2025</v>
      </c>
      <c r="J4440" t="s">
        <v>10634</v>
      </c>
      <c r="K4440" s="5">
        <v>19872.91</v>
      </c>
      <c r="L4440" t="s">
        <v>967</v>
      </c>
      <c r="M4440" t="s">
        <v>15907</v>
      </c>
      <c r="R4440" t="s">
        <v>750</v>
      </c>
      <c r="S4440" t="s">
        <v>2719</v>
      </c>
      <c r="T4440" t="s">
        <v>17897</v>
      </c>
      <c r="U4440" t="s">
        <v>1340</v>
      </c>
      <c r="V4440" t="s">
        <v>12795</v>
      </c>
      <c r="W4440" t="s">
        <v>970</v>
      </c>
      <c r="X4440" t="s">
        <v>17898</v>
      </c>
    </row>
    <row r="4441" spans="2:24" ht="11" outlineLevel="1" x14ac:dyDescent="0.15">
      <c r="B4441" t="s">
        <v>3484</v>
      </c>
      <c r="C4441" t="s">
        <v>3485</v>
      </c>
      <c r="E4441" t="s">
        <v>10649</v>
      </c>
      <c r="F4441" t="s">
        <v>3486</v>
      </c>
      <c r="G4441" t="s">
        <v>3487</v>
      </c>
      <c r="H4441" s="17">
        <v>44468</v>
      </c>
      <c r="I4441" s="15">
        <v>2021</v>
      </c>
      <c r="J4441" t="s">
        <v>10634</v>
      </c>
      <c r="K4441" s="5">
        <v>286543.5</v>
      </c>
      <c r="L4441" t="s">
        <v>967</v>
      </c>
      <c r="R4441" t="s">
        <v>750</v>
      </c>
      <c r="S4441" t="s">
        <v>3488</v>
      </c>
      <c r="T4441" t="s">
        <v>17899</v>
      </c>
      <c r="U4441" t="s">
        <v>1340</v>
      </c>
      <c r="V4441" t="s">
        <v>12795</v>
      </c>
      <c r="W4441" t="s">
        <v>970</v>
      </c>
      <c r="X4441" t="s">
        <v>17900</v>
      </c>
    </row>
    <row r="4442" spans="2:24" ht="11" outlineLevel="1" x14ac:dyDescent="0.15">
      <c r="B4442" t="s">
        <v>3491</v>
      </c>
      <c r="C4442" t="s">
        <v>3492</v>
      </c>
      <c r="E4442" t="s">
        <v>10649</v>
      </c>
      <c r="F4442" t="s">
        <v>3493</v>
      </c>
      <c r="G4442" t="s">
        <v>3494</v>
      </c>
      <c r="H4442" s="17">
        <v>41031</v>
      </c>
      <c r="I4442" s="15">
        <v>2012</v>
      </c>
      <c r="J4442" t="s">
        <v>10634</v>
      </c>
      <c r="K4442" s="5">
        <v>162845</v>
      </c>
      <c r="L4442" t="s">
        <v>967</v>
      </c>
      <c r="R4442" t="s">
        <v>746</v>
      </c>
      <c r="S4442" t="s">
        <v>795</v>
      </c>
      <c r="T4442" t="s">
        <v>17901</v>
      </c>
      <c r="U4442" t="s">
        <v>1340</v>
      </c>
      <c r="V4442" t="s">
        <v>12795</v>
      </c>
      <c r="W4442" t="s">
        <v>970</v>
      </c>
      <c r="X4442" t="s">
        <v>17902</v>
      </c>
    </row>
    <row r="4443" spans="2:24" ht="11" outlineLevel="1" x14ac:dyDescent="0.15">
      <c r="B4443" t="s">
        <v>3491</v>
      </c>
      <c r="C4443" t="s">
        <v>3492</v>
      </c>
      <c r="E4443" t="s">
        <v>10652</v>
      </c>
      <c r="F4443" t="s">
        <v>3493</v>
      </c>
      <c r="G4443" t="s">
        <v>3494</v>
      </c>
      <c r="H4443" s="17">
        <v>41331</v>
      </c>
      <c r="I4443" s="15">
        <v>2013</v>
      </c>
      <c r="J4443" t="s">
        <v>10634</v>
      </c>
      <c r="K4443" s="5">
        <v>5300</v>
      </c>
      <c r="L4443" t="s">
        <v>967</v>
      </c>
      <c r="M4443" t="s">
        <v>17518</v>
      </c>
      <c r="R4443" t="s">
        <v>746</v>
      </c>
      <c r="S4443" t="s">
        <v>795</v>
      </c>
      <c r="T4443" t="s">
        <v>13998</v>
      </c>
      <c r="U4443" t="s">
        <v>1340</v>
      </c>
      <c r="V4443" t="s">
        <v>12795</v>
      </c>
      <c r="W4443" t="s">
        <v>970</v>
      </c>
      <c r="X4443" t="s">
        <v>17903</v>
      </c>
    </row>
    <row r="4444" spans="2:24" ht="11" outlineLevel="1" x14ac:dyDescent="0.15">
      <c r="B4444" t="s">
        <v>3491</v>
      </c>
      <c r="C4444" t="s">
        <v>3492</v>
      </c>
      <c r="E4444" t="s">
        <v>10664</v>
      </c>
      <c r="F4444" t="s">
        <v>3493</v>
      </c>
      <c r="G4444" t="s">
        <v>3494</v>
      </c>
      <c r="H4444" s="17">
        <v>41592</v>
      </c>
      <c r="I4444" s="15">
        <v>2014</v>
      </c>
      <c r="J4444" t="s">
        <v>10634</v>
      </c>
      <c r="K4444" s="5">
        <v>9125</v>
      </c>
      <c r="L4444" t="s">
        <v>967</v>
      </c>
      <c r="M4444" t="s">
        <v>17518</v>
      </c>
      <c r="R4444" t="s">
        <v>746</v>
      </c>
      <c r="S4444" t="s">
        <v>795</v>
      </c>
      <c r="T4444" t="s">
        <v>12398</v>
      </c>
      <c r="U4444" t="s">
        <v>1340</v>
      </c>
      <c r="V4444" t="s">
        <v>12795</v>
      </c>
      <c r="W4444" t="s">
        <v>970</v>
      </c>
      <c r="X4444" t="s">
        <v>17904</v>
      </c>
    </row>
    <row r="4445" spans="2:24" ht="11" outlineLevel="1" x14ac:dyDescent="0.15">
      <c r="B4445" t="s">
        <v>3491</v>
      </c>
      <c r="C4445" t="s">
        <v>3492</v>
      </c>
      <c r="E4445" t="s">
        <v>10643</v>
      </c>
      <c r="F4445" t="s">
        <v>3493</v>
      </c>
      <c r="G4445" t="s">
        <v>3494</v>
      </c>
      <c r="H4445" s="17">
        <v>42803</v>
      </c>
      <c r="I4445" s="15">
        <v>2017</v>
      </c>
      <c r="J4445" t="s">
        <v>10634</v>
      </c>
      <c r="K4445" s="5">
        <v>0</v>
      </c>
      <c r="L4445" t="s">
        <v>967</v>
      </c>
      <c r="M4445" t="s">
        <v>15907</v>
      </c>
      <c r="R4445" t="s">
        <v>746</v>
      </c>
      <c r="S4445" t="s">
        <v>795</v>
      </c>
      <c r="T4445" t="s">
        <v>17905</v>
      </c>
      <c r="U4445" t="s">
        <v>1340</v>
      </c>
      <c r="V4445" t="s">
        <v>12795</v>
      </c>
      <c r="W4445" t="s">
        <v>970</v>
      </c>
      <c r="X4445" t="s">
        <v>17906</v>
      </c>
    </row>
    <row r="4446" spans="2:24" ht="11" outlineLevel="1" x14ac:dyDescent="0.15">
      <c r="B4446" t="s">
        <v>3491</v>
      </c>
      <c r="C4446" t="s">
        <v>3492</v>
      </c>
      <c r="E4446" t="s">
        <v>10632</v>
      </c>
      <c r="F4446" t="s">
        <v>3493</v>
      </c>
      <c r="G4446" t="s">
        <v>3494</v>
      </c>
      <c r="H4446" s="17">
        <v>42818</v>
      </c>
      <c r="I4446" s="15">
        <v>2017</v>
      </c>
      <c r="J4446" t="s">
        <v>10634</v>
      </c>
      <c r="K4446" s="5">
        <v>154080</v>
      </c>
      <c r="L4446" t="s">
        <v>967</v>
      </c>
      <c r="M4446" t="s">
        <v>15907</v>
      </c>
      <c r="R4446" t="s">
        <v>746</v>
      </c>
      <c r="S4446" t="s">
        <v>795</v>
      </c>
      <c r="T4446" t="s">
        <v>17907</v>
      </c>
      <c r="U4446" t="s">
        <v>1340</v>
      </c>
      <c r="V4446" t="s">
        <v>12795</v>
      </c>
      <c r="W4446" t="s">
        <v>970</v>
      </c>
      <c r="X4446" t="s">
        <v>17908</v>
      </c>
    </row>
    <row r="4447" spans="2:24" ht="11" outlineLevel="1" x14ac:dyDescent="0.15">
      <c r="B4447" t="s">
        <v>3491</v>
      </c>
      <c r="C4447" t="s">
        <v>3492</v>
      </c>
      <c r="E4447" t="s">
        <v>10667</v>
      </c>
      <c r="F4447" t="s">
        <v>3493</v>
      </c>
      <c r="G4447" t="s">
        <v>3494</v>
      </c>
      <c r="H4447" s="17">
        <v>44095</v>
      </c>
      <c r="I4447" s="15">
        <v>2020</v>
      </c>
      <c r="J4447" t="s">
        <v>10634</v>
      </c>
      <c r="K4447" s="5">
        <v>-44843</v>
      </c>
      <c r="L4447" t="s">
        <v>967</v>
      </c>
      <c r="M4447" t="s">
        <v>15907</v>
      </c>
      <c r="R4447" t="s">
        <v>746</v>
      </c>
      <c r="S4447" t="s">
        <v>795</v>
      </c>
      <c r="T4447" t="s">
        <v>17909</v>
      </c>
      <c r="U4447" t="s">
        <v>1340</v>
      </c>
      <c r="V4447" t="s">
        <v>12795</v>
      </c>
      <c r="W4447" t="s">
        <v>970</v>
      </c>
      <c r="X4447" t="s">
        <v>17910</v>
      </c>
    </row>
    <row r="4448" spans="2:24" ht="11" outlineLevel="1" x14ac:dyDescent="0.15">
      <c r="B4448" t="s">
        <v>3496</v>
      </c>
      <c r="C4448" t="s">
        <v>3497</v>
      </c>
      <c r="E4448" t="s">
        <v>10652</v>
      </c>
      <c r="F4448" t="s">
        <v>12674</v>
      </c>
      <c r="G4448" t="s">
        <v>1299</v>
      </c>
      <c r="H4448" s="17">
        <v>45001</v>
      </c>
      <c r="I4448" s="15">
        <v>2023</v>
      </c>
      <c r="J4448" t="s">
        <v>10634</v>
      </c>
      <c r="K4448" s="5">
        <v>80895</v>
      </c>
      <c r="L4448" t="s">
        <v>967</v>
      </c>
      <c r="M4448" t="s">
        <v>1141</v>
      </c>
      <c r="N4448" t="s">
        <v>10635</v>
      </c>
      <c r="O4448" t="s">
        <v>826</v>
      </c>
      <c r="P4448" t="s">
        <v>13507</v>
      </c>
      <c r="R4448" t="s">
        <v>740</v>
      </c>
      <c r="S4448" t="s">
        <v>795</v>
      </c>
      <c r="T4448" t="s">
        <v>17911</v>
      </c>
      <c r="U4448" t="s">
        <v>965</v>
      </c>
      <c r="V4448" t="s">
        <v>10638</v>
      </c>
      <c r="W4448" t="s">
        <v>970</v>
      </c>
      <c r="X4448" t="s">
        <v>17912</v>
      </c>
    </row>
    <row r="4449" spans="2:24" ht="11" outlineLevel="1" x14ac:dyDescent="0.15">
      <c r="B4449" t="s">
        <v>3496</v>
      </c>
      <c r="C4449" t="s">
        <v>3497</v>
      </c>
      <c r="E4449" t="s">
        <v>10649</v>
      </c>
      <c r="F4449" t="s">
        <v>12674</v>
      </c>
      <c r="G4449" t="s">
        <v>1299</v>
      </c>
      <c r="H4449" s="17">
        <v>44972</v>
      </c>
      <c r="I4449" s="15">
        <v>2023</v>
      </c>
      <c r="J4449" t="s">
        <v>10634</v>
      </c>
      <c r="K4449" s="5">
        <v>183767</v>
      </c>
      <c r="L4449" t="s">
        <v>967</v>
      </c>
      <c r="M4449" t="s">
        <v>1141</v>
      </c>
      <c r="N4449" t="s">
        <v>10635</v>
      </c>
      <c r="O4449" t="s">
        <v>826</v>
      </c>
      <c r="P4449" t="s">
        <v>13507</v>
      </c>
      <c r="R4449" t="s">
        <v>740</v>
      </c>
      <c r="S4449" t="s">
        <v>795</v>
      </c>
      <c r="T4449" t="s">
        <v>17913</v>
      </c>
      <c r="U4449" t="s">
        <v>965</v>
      </c>
      <c r="V4449" t="s">
        <v>10638</v>
      </c>
      <c r="W4449" t="s">
        <v>970</v>
      </c>
      <c r="X4449" t="s">
        <v>17914</v>
      </c>
    </row>
    <row r="4450" spans="2:24" ht="11" outlineLevel="1" x14ac:dyDescent="0.15">
      <c r="B4450" t="s">
        <v>3496</v>
      </c>
      <c r="C4450" t="s">
        <v>3497</v>
      </c>
      <c r="E4450" t="s">
        <v>10664</v>
      </c>
      <c r="F4450" t="s">
        <v>12674</v>
      </c>
      <c r="G4450" t="s">
        <v>1299</v>
      </c>
      <c r="H4450" s="17">
        <v>45030</v>
      </c>
      <c r="I4450" s="15">
        <v>2023</v>
      </c>
      <c r="J4450" t="s">
        <v>10634</v>
      </c>
      <c r="K4450" s="5">
        <v>15702</v>
      </c>
      <c r="L4450" t="s">
        <v>967</v>
      </c>
      <c r="M4450" t="s">
        <v>1141</v>
      </c>
      <c r="N4450" t="s">
        <v>10635</v>
      </c>
      <c r="O4450" t="s">
        <v>826</v>
      </c>
      <c r="P4450" t="s">
        <v>13507</v>
      </c>
      <c r="R4450" t="s">
        <v>740</v>
      </c>
      <c r="S4450" t="s">
        <v>795</v>
      </c>
      <c r="T4450" t="s">
        <v>17915</v>
      </c>
      <c r="U4450" t="s">
        <v>965</v>
      </c>
      <c r="V4450" t="s">
        <v>10638</v>
      </c>
      <c r="W4450" t="s">
        <v>970</v>
      </c>
      <c r="X4450" t="s">
        <v>17916</v>
      </c>
    </row>
    <row r="4451" spans="2:24" ht="11" outlineLevel="1" x14ac:dyDescent="0.15">
      <c r="B4451" t="s">
        <v>3496</v>
      </c>
      <c r="C4451" t="s">
        <v>3497</v>
      </c>
      <c r="E4451" t="s">
        <v>10643</v>
      </c>
      <c r="F4451" t="s">
        <v>12674</v>
      </c>
      <c r="G4451" t="s">
        <v>1299</v>
      </c>
      <c r="H4451" s="17">
        <v>45098</v>
      </c>
      <c r="I4451" s="15">
        <v>2023</v>
      </c>
      <c r="J4451" t="s">
        <v>10634</v>
      </c>
      <c r="K4451" s="5">
        <v>4910</v>
      </c>
      <c r="L4451" t="s">
        <v>967</v>
      </c>
      <c r="M4451" t="s">
        <v>1141</v>
      </c>
      <c r="N4451" t="s">
        <v>10635</v>
      </c>
      <c r="O4451" t="s">
        <v>826</v>
      </c>
      <c r="P4451" t="s">
        <v>13507</v>
      </c>
      <c r="Q4451" t="s">
        <v>11435</v>
      </c>
      <c r="R4451" t="s">
        <v>740</v>
      </c>
      <c r="S4451" t="s">
        <v>795</v>
      </c>
      <c r="T4451" t="s">
        <v>17917</v>
      </c>
      <c r="U4451" t="s">
        <v>965</v>
      </c>
      <c r="V4451" t="s">
        <v>10638</v>
      </c>
      <c r="W4451" t="s">
        <v>970</v>
      </c>
      <c r="X4451" t="s">
        <v>17918</v>
      </c>
    </row>
    <row r="4452" spans="2:24" ht="11" outlineLevel="1" x14ac:dyDescent="0.15">
      <c r="B4452" t="s">
        <v>3499</v>
      </c>
      <c r="C4452" t="s">
        <v>3500</v>
      </c>
      <c r="D4452" t="s">
        <v>309</v>
      </c>
      <c r="E4452" t="s">
        <v>10649</v>
      </c>
      <c r="F4452" t="s">
        <v>16693</v>
      </c>
      <c r="G4452" t="s">
        <v>2727</v>
      </c>
      <c r="H4452" s="17">
        <v>45978</v>
      </c>
      <c r="I4452" s="15">
        <v>2026</v>
      </c>
      <c r="J4452" t="s">
        <v>10634</v>
      </c>
      <c r="K4452" s="5">
        <v>281036</v>
      </c>
      <c r="L4452" t="s">
        <v>967</v>
      </c>
      <c r="M4452" t="s">
        <v>985</v>
      </c>
      <c r="N4452" t="s">
        <v>10635</v>
      </c>
      <c r="O4452" t="s">
        <v>825</v>
      </c>
      <c r="P4452" t="s">
        <v>12086</v>
      </c>
      <c r="Q4452" t="s">
        <v>12086</v>
      </c>
      <c r="R4452" t="s">
        <v>740</v>
      </c>
      <c r="S4452" t="s">
        <v>795</v>
      </c>
      <c r="T4452" t="s">
        <v>17919</v>
      </c>
      <c r="U4452" t="s">
        <v>965</v>
      </c>
      <c r="V4452" t="s">
        <v>10638</v>
      </c>
      <c r="W4452" t="s">
        <v>970</v>
      </c>
      <c r="X4452" t="s">
        <v>17920</v>
      </c>
    </row>
    <row r="4453" spans="2:24" ht="11" outlineLevel="1" x14ac:dyDescent="0.15">
      <c r="B4453" t="s">
        <v>3502</v>
      </c>
      <c r="C4453" t="s">
        <v>3503</v>
      </c>
      <c r="E4453" t="s">
        <v>10649</v>
      </c>
      <c r="F4453" t="s">
        <v>3504</v>
      </c>
      <c r="G4453" t="s">
        <v>3505</v>
      </c>
      <c r="H4453" s="17">
        <v>41688</v>
      </c>
      <c r="I4453" s="15">
        <v>2014</v>
      </c>
      <c r="J4453" t="s">
        <v>10634</v>
      </c>
      <c r="K4453" s="5">
        <v>279747.34000000003</v>
      </c>
      <c r="L4453" t="s">
        <v>967</v>
      </c>
      <c r="R4453" t="s">
        <v>748</v>
      </c>
      <c r="S4453" t="s">
        <v>795</v>
      </c>
      <c r="T4453" t="s">
        <v>17921</v>
      </c>
      <c r="U4453" t="s">
        <v>1340</v>
      </c>
      <c r="V4453" t="s">
        <v>12795</v>
      </c>
      <c r="W4453" t="s">
        <v>970</v>
      </c>
      <c r="X4453" t="s">
        <v>17922</v>
      </c>
    </row>
    <row r="4454" spans="2:24" ht="11" outlineLevel="1" x14ac:dyDescent="0.15">
      <c r="B4454" t="s">
        <v>3502</v>
      </c>
      <c r="C4454" t="s">
        <v>3503</v>
      </c>
      <c r="E4454" t="s">
        <v>10652</v>
      </c>
      <c r="F4454" t="s">
        <v>3504</v>
      </c>
      <c r="G4454" t="s">
        <v>3505</v>
      </c>
      <c r="H4454" s="17">
        <v>41901</v>
      </c>
      <c r="I4454" s="15">
        <v>2014</v>
      </c>
      <c r="J4454" t="s">
        <v>10634</v>
      </c>
      <c r="K4454" s="5">
        <v>0</v>
      </c>
      <c r="L4454" t="s">
        <v>967</v>
      </c>
      <c r="M4454" t="s">
        <v>15907</v>
      </c>
      <c r="R4454" t="s">
        <v>748</v>
      </c>
      <c r="S4454" t="s">
        <v>795</v>
      </c>
      <c r="T4454" t="s">
        <v>17923</v>
      </c>
      <c r="U4454" t="s">
        <v>1340</v>
      </c>
      <c r="V4454" t="s">
        <v>12795</v>
      </c>
      <c r="W4454" t="s">
        <v>970</v>
      </c>
      <c r="X4454" t="s">
        <v>17924</v>
      </c>
    </row>
    <row r="4455" spans="2:24" ht="11" outlineLevel="1" x14ac:dyDescent="0.15">
      <c r="B4455" t="s">
        <v>3502</v>
      </c>
      <c r="C4455" t="s">
        <v>3503</v>
      </c>
      <c r="E4455" t="s">
        <v>10664</v>
      </c>
      <c r="F4455" t="s">
        <v>3504</v>
      </c>
      <c r="G4455" t="s">
        <v>3505</v>
      </c>
      <c r="H4455" s="17">
        <v>41915</v>
      </c>
      <c r="I4455" s="15">
        <v>2015</v>
      </c>
      <c r="J4455" t="s">
        <v>10634</v>
      </c>
      <c r="K4455" s="5">
        <v>7085.34</v>
      </c>
      <c r="L4455" t="s">
        <v>967</v>
      </c>
      <c r="M4455" t="s">
        <v>15907</v>
      </c>
      <c r="R4455" t="s">
        <v>748</v>
      </c>
      <c r="S4455" t="s">
        <v>795</v>
      </c>
      <c r="T4455" t="s">
        <v>17925</v>
      </c>
      <c r="U4455" t="s">
        <v>1340</v>
      </c>
      <c r="V4455" t="s">
        <v>12795</v>
      </c>
      <c r="W4455" t="s">
        <v>970</v>
      </c>
      <c r="X4455" t="s">
        <v>17926</v>
      </c>
    </row>
    <row r="4456" spans="2:24" ht="11" outlineLevel="1" x14ac:dyDescent="0.15">
      <c r="B4456" t="s">
        <v>3502</v>
      </c>
      <c r="C4456" t="s">
        <v>3503</v>
      </c>
      <c r="E4456" t="s">
        <v>10643</v>
      </c>
      <c r="F4456" t="s">
        <v>3504</v>
      </c>
      <c r="G4456" t="s">
        <v>3505</v>
      </c>
      <c r="H4456" s="17">
        <v>42016</v>
      </c>
      <c r="I4456" s="15">
        <v>2015</v>
      </c>
      <c r="J4456" t="s">
        <v>10634</v>
      </c>
      <c r="K4456" s="5">
        <v>152335</v>
      </c>
      <c r="L4456" t="s">
        <v>967</v>
      </c>
      <c r="M4456" t="s">
        <v>15907</v>
      </c>
      <c r="R4456" t="s">
        <v>748</v>
      </c>
      <c r="S4456" t="s">
        <v>795</v>
      </c>
      <c r="T4456" t="s">
        <v>17925</v>
      </c>
      <c r="U4456" t="s">
        <v>1340</v>
      </c>
      <c r="V4456" t="s">
        <v>12795</v>
      </c>
      <c r="W4456" t="s">
        <v>970</v>
      </c>
      <c r="X4456" t="s">
        <v>17927</v>
      </c>
    </row>
    <row r="4457" spans="2:24" ht="11" outlineLevel="1" x14ac:dyDescent="0.15">
      <c r="B4457" t="s">
        <v>3502</v>
      </c>
      <c r="C4457" t="s">
        <v>3503</v>
      </c>
      <c r="E4457" t="s">
        <v>10632</v>
      </c>
      <c r="F4457" t="s">
        <v>3504</v>
      </c>
      <c r="G4457" t="s">
        <v>3505</v>
      </c>
      <c r="H4457" s="17">
        <v>42267</v>
      </c>
      <c r="I4457" s="15">
        <v>2015</v>
      </c>
      <c r="J4457" t="s">
        <v>10634</v>
      </c>
      <c r="K4457" s="5">
        <v>-158258</v>
      </c>
      <c r="L4457" t="s">
        <v>967</v>
      </c>
      <c r="M4457" t="s">
        <v>15907</v>
      </c>
      <c r="R4457" t="s">
        <v>748</v>
      </c>
      <c r="S4457" t="s">
        <v>795</v>
      </c>
      <c r="T4457" t="s">
        <v>17928</v>
      </c>
      <c r="U4457" t="s">
        <v>1340</v>
      </c>
      <c r="V4457" t="s">
        <v>12795</v>
      </c>
      <c r="W4457" t="s">
        <v>970</v>
      </c>
      <c r="X4457" t="s">
        <v>17929</v>
      </c>
    </row>
    <row r="4458" spans="2:24" ht="11" outlineLevel="1" x14ac:dyDescent="0.15">
      <c r="B4458" t="s">
        <v>3508</v>
      </c>
      <c r="C4458" t="s">
        <v>3509</v>
      </c>
      <c r="E4458" t="s">
        <v>10649</v>
      </c>
      <c r="F4458" t="s">
        <v>3510</v>
      </c>
      <c r="G4458" t="s">
        <v>3511</v>
      </c>
      <c r="H4458" s="17">
        <v>42717</v>
      </c>
      <c r="I4458" s="15">
        <v>2017</v>
      </c>
      <c r="J4458" t="s">
        <v>10634</v>
      </c>
      <c r="K4458" s="5">
        <v>144143.5</v>
      </c>
      <c r="L4458" t="s">
        <v>967</v>
      </c>
      <c r="R4458" t="s">
        <v>748</v>
      </c>
      <c r="S4458" t="s">
        <v>795</v>
      </c>
      <c r="T4458" t="s">
        <v>17930</v>
      </c>
      <c r="U4458" t="s">
        <v>1340</v>
      </c>
      <c r="V4458" t="s">
        <v>12795</v>
      </c>
      <c r="W4458" t="s">
        <v>970</v>
      </c>
      <c r="X4458" t="s">
        <v>17931</v>
      </c>
    </row>
    <row r="4459" spans="2:24" ht="11" outlineLevel="1" x14ac:dyDescent="0.15">
      <c r="B4459" t="s">
        <v>3508</v>
      </c>
      <c r="C4459" t="s">
        <v>3509</v>
      </c>
      <c r="E4459" t="s">
        <v>10652</v>
      </c>
      <c r="F4459" t="s">
        <v>3510</v>
      </c>
      <c r="G4459" t="s">
        <v>3511</v>
      </c>
      <c r="H4459" s="17">
        <v>42779</v>
      </c>
      <c r="I4459" s="15">
        <v>2017</v>
      </c>
      <c r="J4459" t="s">
        <v>10634</v>
      </c>
      <c r="K4459" s="5">
        <v>1560</v>
      </c>
      <c r="L4459" t="s">
        <v>967</v>
      </c>
      <c r="M4459" t="s">
        <v>16080</v>
      </c>
      <c r="R4459" t="s">
        <v>748</v>
      </c>
      <c r="S4459" t="s">
        <v>795</v>
      </c>
      <c r="T4459" t="s">
        <v>17932</v>
      </c>
      <c r="U4459" t="s">
        <v>1340</v>
      </c>
      <c r="V4459" t="s">
        <v>12795</v>
      </c>
      <c r="W4459" t="s">
        <v>970</v>
      </c>
      <c r="X4459" t="s">
        <v>17933</v>
      </c>
    </row>
    <row r="4460" spans="2:24" ht="11" outlineLevel="1" x14ac:dyDescent="0.15">
      <c r="B4460" t="s">
        <v>3508</v>
      </c>
      <c r="C4460" t="s">
        <v>3509</v>
      </c>
      <c r="E4460" t="s">
        <v>12852</v>
      </c>
      <c r="F4460" t="s">
        <v>3510</v>
      </c>
      <c r="G4460" t="s">
        <v>3511</v>
      </c>
      <c r="H4460" s="17">
        <v>42789</v>
      </c>
      <c r="I4460" s="15">
        <v>2017</v>
      </c>
      <c r="J4460" t="s">
        <v>10634</v>
      </c>
      <c r="K4460" s="5">
        <v>0</v>
      </c>
      <c r="L4460" t="s">
        <v>967</v>
      </c>
      <c r="M4460" t="s">
        <v>12797</v>
      </c>
      <c r="R4460" t="s">
        <v>748</v>
      </c>
      <c r="S4460" t="s">
        <v>795</v>
      </c>
      <c r="T4460" t="s">
        <v>17932</v>
      </c>
      <c r="U4460" t="s">
        <v>1340</v>
      </c>
      <c r="V4460" t="s">
        <v>12795</v>
      </c>
      <c r="W4460" t="s">
        <v>970</v>
      </c>
      <c r="X4460" t="s">
        <v>17934</v>
      </c>
    </row>
    <row r="4461" spans="2:24" ht="11" outlineLevel="1" x14ac:dyDescent="0.15">
      <c r="B4461" t="s">
        <v>3508</v>
      </c>
      <c r="C4461" t="s">
        <v>3509</v>
      </c>
      <c r="E4461" t="s">
        <v>10664</v>
      </c>
      <c r="F4461" t="s">
        <v>3510</v>
      </c>
      <c r="G4461" t="s">
        <v>3511</v>
      </c>
      <c r="H4461" s="17">
        <v>42797</v>
      </c>
      <c r="I4461" s="15">
        <v>2017</v>
      </c>
      <c r="J4461" t="s">
        <v>10634</v>
      </c>
      <c r="K4461" s="5">
        <v>62339.23</v>
      </c>
      <c r="L4461" t="s">
        <v>967</v>
      </c>
      <c r="M4461" t="s">
        <v>15907</v>
      </c>
      <c r="R4461" t="s">
        <v>748</v>
      </c>
      <c r="S4461" t="s">
        <v>795</v>
      </c>
      <c r="T4461" t="s">
        <v>17935</v>
      </c>
      <c r="U4461" t="s">
        <v>1340</v>
      </c>
      <c r="V4461" t="s">
        <v>12795</v>
      </c>
      <c r="W4461" t="s">
        <v>970</v>
      </c>
      <c r="X4461" t="s">
        <v>17936</v>
      </c>
    </row>
    <row r="4462" spans="2:24" ht="11" outlineLevel="1" x14ac:dyDescent="0.15">
      <c r="B4462" t="s">
        <v>3508</v>
      </c>
      <c r="C4462" t="s">
        <v>3509</v>
      </c>
      <c r="E4462" t="s">
        <v>10643</v>
      </c>
      <c r="F4462" t="s">
        <v>3510</v>
      </c>
      <c r="G4462" t="s">
        <v>3511</v>
      </c>
      <c r="H4462" s="17">
        <v>42807</v>
      </c>
      <c r="I4462" s="15">
        <v>2017</v>
      </c>
      <c r="J4462" t="s">
        <v>10634</v>
      </c>
      <c r="K4462" s="5">
        <v>11168.75</v>
      </c>
      <c r="L4462" t="s">
        <v>967</v>
      </c>
      <c r="M4462" t="s">
        <v>15907</v>
      </c>
      <c r="R4462" t="s">
        <v>748</v>
      </c>
      <c r="S4462" t="s">
        <v>795</v>
      </c>
      <c r="T4462" t="s">
        <v>17937</v>
      </c>
      <c r="U4462" t="s">
        <v>1340</v>
      </c>
      <c r="V4462" t="s">
        <v>12795</v>
      </c>
      <c r="W4462" t="s">
        <v>970</v>
      </c>
      <c r="X4462" t="s">
        <v>17938</v>
      </c>
    </row>
    <row r="4463" spans="2:24" ht="11" outlineLevel="1" x14ac:dyDescent="0.15">
      <c r="B4463" t="s">
        <v>3508</v>
      </c>
      <c r="C4463" t="s">
        <v>3509</v>
      </c>
      <c r="E4463" t="s">
        <v>10632</v>
      </c>
      <c r="F4463" t="s">
        <v>3510</v>
      </c>
      <c r="G4463" t="s">
        <v>3511</v>
      </c>
      <c r="H4463" s="17">
        <v>42824</v>
      </c>
      <c r="I4463" s="15">
        <v>2017</v>
      </c>
      <c r="J4463" t="s">
        <v>10634</v>
      </c>
      <c r="K4463" s="5">
        <v>28555</v>
      </c>
      <c r="L4463" t="s">
        <v>967</v>
      </c>
      <c r="M4463" t="s">
        <v>15907</v>
      </c>
      <c r="R4463" t="s">
        <v>748</v>
      </c>
      <c r="S4463" t="s">
        <v>795</v>
      </c>
      <c r="T4463" t="s">
        <v>17939</v>
      </c>
      <c r="U4463" t="s">
        <v>1340</v>
      </c>
      <c r="V4463" t="s">
        <v>12795</v>
      </c>
      <c r="W4463" t="s">
        <v>970</v>
      </c>
      <c r="X4463" t="s">
        <v>17940</v>
      </c>
    </row>
    <row r="4464" spans="2:24" ht="11" outlineLevel="1" x14ac:dyDescent="0.15">
      <c r="B4464" t="s">
        <v>3508</v>
      </c>
      <c r="C4464" t="s">
        <v>3509</v>
      </c>
      <c r="E4464" t="s">
        <v>10667</v>
      </c>
      <c r="F4464" t="s">
        <v>3510</v>
      </c>
      <c r="G4464" t="s">
        <v>3511</v>
      </c>
      <c r="H4464" s="17">
        <v>42831</v>
      </c>
      <c r="I4464" s="15">
        <v>2017</v>
      </c>
      <c r="J4464" t="s">
        <v>10634</v>
      </c>
      <c r="K4464" s="5">
        <v>7710</v>
      </c>
      <c r="L4464" t="s">
        <v>967</v>
      </c>
      <c r="M4464" t="s">
        <v>15907</v>
      </c>
      <c r="R4464" t="s">
        <v>748</v>
      </c>
      <c r="S4464" t="s">
        <v>795</v>
      </c>
      <c r="T4464" t="s">
        <v>17937</v>
      </c>
      <c r="U4464" t="s">
        <v>1340</v>
      </c>
      <c r="V4464" t="s">
        <v>12795</v>
      </c>
      <c r="W4464" t="s">
        <v>970</v>
      </c>
      <c r="X4464" t="s">
        <v>17941</v>
      </c>
    </row>
    <row r="4465" spans="2:24" ht="11" outlineLevel="1" x14ac:dyDescent="0.15">
      <c r="B4465" t="s">
        <v>3508</v>
      </c>
      <c r="C4465" t="s">
        <v>3509</v>
      </c>
      <c r="E4465" t="s">
        <v>10658</v>
      </c>
      <c r="F4465" t="s">
        <v>3510</v>
      </c>
      <c r="G4465" t="s">
        <v>3511</v>
      </c>
      <c r="H4465" s="17">
        <v>42839</v>
      </c>
      <c r="I4465" s="15">
        <v>2017</v>
      </c>
      <c r="J4465" t="s">
        <v>10634</v>
      </c>
      <c r="K4465" s="5">
        <v>19854</v>
      </c>
      <c r="L4465" t="s">
        <v>967</v>
      </c>
      <c r="M4465" t="s">
        <v>16080</v>
      </c>
      <c r="R4465" t="s">
        <v>748</v>
      </c>
      <c r="S4465" t="s">
        <v>795</v>
      </c>
      <c r="T4465" t="s">
        <v>17942</v>
      </c>
      <c r="U4465" t="s">
        <v>1340</v>
      </c>
      <c r="V4465" t="s">
        <v>12795</v>
      </c>
      <c r="W4465" t="s">
        <v>970</v>
      </c>
      <c r="X4465" t="s">
        <v>17943</v>
      </c>
    </row>
    <row r="4466" spans="2:24" ht="11" outlineLevel="1" x14ac:dyDescent="0.15">
      <c r="B4466" t="s">
        <v>3508</v>
      </c>
      <c r="C4466" t="s">
        <v>3509</v>
      </c>
      <c r="E4466" t="s">
        <v>10661</v>
      </c>
      <c r="F4466" t="s">
        <v>3510</v>
      </c>
      <c r="G4466" t="s">
        <v>3511</v>
      </c>
      <c r="H4466" s="17">
        <v>42885</v>
      </c>
      <c r="I4466" s="15">
        <v>2017</v>
      </c>
      <c r="J4466" t="s">
        <v>10634</v>
      </c>
      <c r="K4466" s="5">
        <v>4125</v>
      </c>
      <c r="L4466" t="s">
        <v>967</v>
      </c>
      <c r="M4466" t="s">
        <v>15907</v>
      </c>
      <c r="R4466" t="s">
        <v>748</v>
      </c>
      <c r="S4466" t="s">
        <v>795</v>
      </c>
      <c r="T4466" t="s">
        <v>17944</v>
      </c>
      <c r="U4466" t="s">
        <v>1340</v>
      </c>
      <c r="V4466" t="s">
        <v>12795</v>
      </c>
      <c r="W4466" t="s">
        <v>970</v>
      </c>
      <c r="X4466" t="s">
        <v>17945</v>
      </c>
    </row>
    <row r="4467" spans="2:24" ht="11" outlineLevel="1" x14ac:dyDescent="0.15">
      <c r="B4467" t="s">
        <v>3513</v>
      </c>
      <c r="C4467" t="s">
        <v>3514</v>
      </c>
      <c r="E4467" t="s">
        <v>10649</v>
      </c>
      <c r="F4467" t="s">
        <v>2717</v>
      </c>
      <c r="G4467" t="s">
        <v>2718</v>
      </c>
      <c r="H4467" s="17">
        <v>43735</v>
      </c>
      <c r="I4467" s="15">
        <v>2019</v>
      </c>
      <c r="J4467" t="s">
        <v>10634</v>
      </c>
      <c r="K4467" s="5">
        <v>278668</v>
      </c>
      <c r="L4467" t="s">
        <v>967</v>
      </c>
      <c r="R4467" t="s">
        <v>750</v>
      </c>
      <c r="S4467" t="s">
        <v>2719</v>
      </c>
      <c r="T4467" t="s">
        <v>17946</v>
      </c>
      <c r="U4467" t="s">
        <v>1340</v>
      </c>
      <c r="V4467" t="s">
        <v>12795</v>
      </c>
      <c r="W4467" t="s">
        <v>970</v>
      </c>
      <c r="X4467" t="s">
        <v>17947</v>
      </c>
    </row>
    <row r="4468" spans="2:24" ht="11" outlineLevel="1" x14ac:dyDescent="0.15">
      <c r="B4468" t="s">
        <v>3513</v>
      </c>
      <c r="C4468" t="s">
        <v>3514</v>
      </c>
      <c r="E4468" t="s">
        <v>10664</v>
      </c>
      <c r="F4468" t="s">
        <v>2717</v>
      </c>
      <c r="G4468" t="s">
        <v>2718</v>
      </c>
      <c r="H4468" s="17">
        <v>43787</v>
      </c>
      <c r="I4468" s="15">
        <v>2020</v>
      </c>
      <c r="J4468" t="s">
        <v>10634</v>
      </c>
      <c r="K4468" s="5">
        <v>0</v>
      </c>
      <c r="L4468" t="s">
        <v>967</v>
      </c>
      <c r="M4468" t="s">
        <v>15907</v>
      </c>
      <c r="R4468" t="s">
        <v>750</v>
      </c>
      <c r="S4468" t="s">
        <v>2719</v>
      </c>
      <c r="T4468" t="s">
        <v>17946</v>
      </c>
      <c r="U4468" t="s">
        <v>1340</v>
      </c>
      <c r="V4468" t="s">
        <v>12795</v>
      </c>
      <c r="W4468" t="s">
        <v>970</v>
      </c>
      <c r="X4468" t="s">
        <v>17948</v>
      </c>
    </row>
    <row r="4469" spans="2:24" ht="11" outlineLevel="1" x14ac:dyDescent="0.15">
      <c r="B4469" t="s">
        <v>3513</v>
      </c>
      <c r="C4469" t="s">
        <v>3514</v>
      </c>
      <c r="E4469" t="s">
        <v>10643</v>
      </c>
      <c r="F4469" t="s">
        <v>2717</v>
      </c>
      <c r="G4469" t="s">
        <v>2718</v>
      </c>
      <c r="H4469" s="17">
        <v>43920</v>
      </c>
      <c r="I4469" s="15">
        <v>2020</v>
      </c>
      <c r="J4469" t="s">
        <v>10634</v>
      </c>
      <c r="K4469" s="5">
        <v>0</v>
      </c>
      <c r="L4469" t="s">
        <v>967</v>
      </c>
      <c r="M4469" t="s">
        <v>15907</v>
      </c>
      <c r="R4469" t="s">
        <v>750</v>
      </c>
      <c r="S4469" t="s">
        <v>2719</v>
      </c>
      <c r="T4469" t="s">
        <v>17949</v>
      </c>
      <c r="U4469" t="s">
        <v>1340</v>
      </c>
      <c r="V4469" t="s">
        <v>12795</v>
      </c>
      <c r="W4469" t="s">
        <v>970</v>
      </c>
      <c r="X4469" t="s">
        <v>17950</v>
      </c>
    </row>
    <row r="4470" spans="2:24" ht="11" outlineLevel="1" x14ac:dyDescent="0.15">
      <c r="B4470" t="s">
        <v>3516</v>
      </c>
      <c r="C4470" t="s">
        <v>1641</v>
      </c>
      <c r="D4470" t="s">
        <v>200</v>
      </c>
      <c r="E4470" t="s">
        <v>10649</v>
      </c>
      <c r="F4470" t="s">
        <v>609</v>
      </c>
      <c r="G4470" t="s">
        <v>1547</v>
      </c>
      <c r="H4470" s="17">
        <v>42822</v>
      </c>
      <c r="I4470" s="15">
        <v>2017</v>
      </c>
      <c r="J4470" t="s">
        <v>10634</v>
      </c>
      <c r="K4470" s="5">
        <v>278611.20000000001</v>
      </c>
      <c r="L4470" t="s">
        <v>967</v>
      </c>
      <c r="M4470" t="s">
        <v>985</v>
      </c>
      <c r="N4470" t="s">
        <v>10635</v>
      </c>
      <c r="O4470" t="s">
        <v>796</v>
      </c>
      <c r="P4470" t="s">
        <v>10671</v>
      </c>
      <c r="Q4470" t="s">
        <v>10671</v>
      </c>
      <c r="R4470" t="s">
        <v>737</v>
      </c>
      <c r="S4470" t="s">
        <v>803</v>
      </c>
      <c r="T4470" t="s">
        <v>17951</v>
      </c>
      <c r="U4470" t="s">
        <v>965</v>
      </c>
      <c r="V4470" t="s">
        <v>10638</v>
      </c>
      <c r="W4470" t="s">
        <v>970</v>
      </c>
      <c r="X4470" t="s">
        <v>17952</v>
      </c>
    </row>
    <row r="4471" spans="2:24" ht="11" outlineLevel="1" x14ac:dyDescent="0.15">
      <c r="B4471" t="s">
        <v>3518</v>
      </c>
      <c r="C4471" t="s">
        <v>3519</v>
      </c>
      <c r="E4471" t="s">
        <v>10649</v>
      </c>
      <c r="F4471" t="s">
        <v>3520</v>
      </c>
      <c r="G4471" t="s">
        <v>3521</v>
      </c>
      <c r="H4471" s="17">
        <v>44784</v>
      </c>
      <c r="I4471" s="15">
        <v>2022</v>
      </c>
      <c r="J4471" t="s">
        <v>10634</v>
      </c>
      <c r="K4471" s="5">
        <v>241000</v>
      </c>
      <c r="L4471" t="s">
        <v>967</v>
      </c>
      <c r="R4471" t="s">
        <v>748</v>
      </c>
      <c r="S4471" t="s">
        <v>795</v>
      </c>
      <c r="T4471" t="s">
        <v>17953</v>
      </c>
      <c r="U4471" t="s">
        <v>1340</v>
      </c>
      <c r="V4471" t="s">
        <v>12795</v>
      </c>
      <c r="W4471" t="s">
        <v>970</v>
      </c>
      <c r="X4471" t="s">
        <v>17954</v>
      </c>
    </row>
    <row r="4472" spans="2:24" ht="11" outlineLevel="1" x14ac:dyDescent="0.15">
      <c r="B4472" t="s">
        <v>3518</v>
      </c>
      <c r="C4472" t="s">
        <v>3519</v>
      </c>
      <c r="E4472" t="s">
        <v>10652</v>
      </c>
      <c r="F4472" t="s">
        <v>3520</v>
      </c>
      <c r="G4472" t="s">
        <v>3521</v>
      </c>
      <c r="H4472" s="17">
        <v>44868</v>
      </c>
      <c r="I4472" s="15">
        <v>2023</v>
      </c>
      <c r="J4472" t="s">
        <v>10634</v>
      </c>
      <c r="K4472" s="5">
        <v>13500</v>
      </c>
      <c r="L4472" t="s">
        <v>967</v>
      </c>
      <c r="M4472" t="s">
        <v>15907</v>
      </c>
      <c r="R4472" t="s">
        <v>748</v>
      </c>
      <c r="S4472" t="s">
        <v>795</v>
      </c>
      <c r="T4472" t="s">
        <v>17953</v>
      </c>
      <c r="U4472" t="s">
        <v>1340</v>
      </c>
      <c r="V4472" t="s">
        <v>12795</v>
      </c>
      <c r="W4472" t="s">
        <v>970</v>
      </c>
      <c r="X4472" t="s">
        <v>17955</v>
      </c>
    </row>
    <row r="4473" spans="2:24" ht="11" outlineLevel="1" x14ac:dyDescent="0.15">
      <c r="B4473" t="s">
        <v>3518</v>
      </c>
      <c r="C4473" t="s">
        <v>3519</v>
      </c>
      <c r="E4473" t="s">
        <v>10664</v>
      </c>
      <c r="F4473" t="s">
        <v>3520</v>
      </c>
      <c r="G4473" t="s">
        <v>3521</v>
      </c>
      <c r="H4473" s="17">
        <v>45019</v>
      </c>
      <c r="I4473" s="15">
        <v>2023</v>
      </c>
      <c r="J4473" t="s">
        <v>10634</v>
      </c>
      <c r="K4473" s="5">
        <v>23655</v>
      </c>
      <c r="L4473" t="s">
        <v>967</v>
      </c>
      <c r="M4473" t="s">
        <v>15907</v>
      </c>
      <c r="R4473" t="s">
        <v>748</v>
      </c>
      <c r="S4473" t="s">
        <v>795</v>
      </c>
      <c r="T4473" t="s">
        <v>17953</v>
      </c>
      <c r="U4473" t="s">
        <v>1340</v>
      </c>
      <c r="V4473" t="s">
        <v>12795</v>
      </c>
      <c r="W4473" t="s">
        <v>970</v>
      </c>
      <c r="X4473" t="s">
        <v>17956</v>
      </c>
    </row>
    <row r="4474" spans="2:24" ht="11" outlineLevel="1" x14ac:dyDescent="0.15">
      <c r="B4474" t="s">
        <v>3523</v>
      </c>
      <c r="C4474" t="s">
        <v>3524</v>
      </c>
      <c r="E4474" t="s">
        <v>10649</v>
      </c>
      <c r="F4474" t="s">
        <v>2712</v>
      </c>
      <c r="G4474" t="s">
        <v>2713</v>
      </c>
      <c r="H4474" s="17">
        <v>45049</v>
      </c>
      <c r="I4474" s="15">
        <v>2023</v>
      </c>
      <c r="J4474" t="s">
        <v>10634</v>
      </c>
      <c r="K4474" s="5">
        <v>277953.02</v>
      </c>
      <c r="L4474" t="s">
        <v>967</v>
      </c>
      <c r="M4474" t="s">
        <v>956</v>
      </c>
      <c r="N4474" t="s">
        <v>10635</v>
      </c>
      <c r="O4474" t="s">
        <v>804</v>
      </c>
      <c r="P4474" t="s">
        <v>13376</v>
      </c>
      <c r="R4474" t="s">
        <v>750</v>
      </c>
      <c r="S4474" t="s">
        <v>795</v>
      </c>
      <c r="T4474" t="s">
        <v>17957</v>
      </c>
      <c r="U4474" t="s">
        <v>965</v>
      </c>
      <c r="V4474" t="s">
        <v>10638</v>
      </c>
      <c r="W4474" t="s">
        <v>970</v>
      </c>
      <c r="X4474" t="s">
        <v>17958</v>
      </c>
    </row>
    <row r="4475" spans="2:24" ht="11" outlineLevel="1" x14ac:dyDescent="0.15">
      <c r="B4475" t="s">
        <v>3526</v>
      </c>
      <c r="C4475" t="s">
        <v>3527</v>
      </c>
      <c r="E4475" t="s">
        <v>10649</v>
      </c>
      <c r="F4475" t="s">
        <v>2712</v>
      </c>
      <c r="G4475" t="s">
        <v>2713</v>
      </c>
      <c r="H4475" s="17">
        <v>45365</v>
      </c>
      <c r="I4475" s="15">
        <v>2024</v>
      </c>
      <c r="J4475" t="s">
        <v>10634</v>
      </c>
      <c r="K4475" s="5">
        <v>160306.25</v>
      </c>
      <c r="L4475" t="s">
        <v>967</v>
      </c>
      <c r="M4475" t="s">
        <v>1141</v>
      </c>
      <c r="N4475" t="s">
        <v>10635</v>
      </c>
      <c r="O4475" t="s">
        <v>804</v>
      </c>
      <c r="P4475" t="s">
        <v>13376</v>
      </c>
      <c r="Q4475" t="s">
        <v>11435</v>
      </c>
      <c r="R4475" t="s">
        <v>750</v>
      </c>
      <c r="S4475" t="s">
        <v>795</v>
      </c>
      <c r="T4475" t="s">
        <v>17959</v>
      </c>
      <c r="U4475" t="s">
        <v>965</v>
      </c>
      <c r="V4475" t="s">
        <v>10638</v>
      </c>
      <c r="W4475" t="s">
        <v>970</v>
      </c>
      <c r="X4475" t="s">
        <v>17960</v>
      </c>
    </row>
    <row r="4476" spans="2:24" ht="11" outlineLevel="1" x14ac:dyDescent="0.15">
      <c r="B4476" t="s">
        <v>3526</v>
      </c>
      <c r="C4476" t="s">
        <v>3527</v>
      </c>
      <c r="E4476" t="s">
        <v>10652</v>
      </c>
      <c r="F4476" t="s">
        <v>2712</v>
      </c>
      <c r="G4476" t="s">
        <v>2713</v>
      </c>
      <c r="H4476" s="17">
        <v>45406</v>
      </c>
      <c r="I4476" s="15">
        <v>2024</v>
      </c>
      <c r="J4476" t="s">
        <v>10634</v>
      </c>
      <c r="K4476" s="5">
        <v>43450</v>
      </c>
      <c r="L4476" t="s">
        <v>967</v>
      </c>
      <c r="M4476" t="s">
        <v>1141</v>
      </c>
      <c r="N4476" t="s">
        <v>10635</v>
      </c>
      <c r="O4476" t="s">
        <v>804</v>
      </c>
      <c r="P4476" t="s">
        <v>13376</v>
      </c>
      <c r="Q4476" t="s">
        <v>11435</v>
      </c>
      <c r="R4476" t="s">
        <v>750</v>
      </c>
      <c r="S4476" t="s">
        <v>795</v>
      </c>
      <c r="T4476" t="s">
        <v>17961</v>
      </c>
      <c r="U4476" t="s">
        <v>965</v>
      </c>
      <c r="V4476" t="s">
        <v>10638</v>
      </c>
      <c r="W4476" t="s">
        <v>970</v>
      </c>
      <c r="X4476" t="s">
        <v>17962</v>
      </c>
    </row>
    <row r="4477" spans="2:24" ht="11" outlineLevel="1" x14ac:dyDescent="0.15">
      <c r="B4477" t="s">
        <v>3526</v>
      </c>
      <c r="C4477" t="s">
        <v>3527</v>
      </c>
      <c r="E4477" t="s">
        <v>10664</v>
      </c>
      <c r="F4477" t="s">
        <v>2712</v>
      </c>
      <c r="G4477" t="s">
        <v>2713</v>
      </c>
      <c r="H4477" s="17">
        <v>45413</v>
      </c>
      <c r="I4477" s="15">
        <v>2024</v>
      </c>
      <c r="J4477" t="s">
        <v>10634</v>
      </c>
      <c r="K4477" s="5">
        <v>29770</v>
      </c>
      <c r="L4477" t="s">
        <v>967</v>
      </c>
      <c r="M4477" t="s">
        <v>1141</v>
      </c>
      <c r="N4477" t="s">
        <v>10635</v>
      </c>
      <c r="O4477" t="s">
        <v>804</v>
      </c>
      <c r="P4477" t="s">
        <v>13376</v>
      </c>
      <c r="Q4477" t="s">
        <v>11435</v>
      </c>
      <c r="R4477" t="s">
        <v>750</v>
      </c>
      <c r="S4477" t="s">
        <v>795</v>
      </c>
      <c r="T4477" t="s">
        <v>17963</v>
      </c>
      <c r="U4477" t="s">
        <v>965</v>
      </c>
      <c r="V4477" t="s">
        <v>10638</v>
      </c>
      <c r="W4477" t="s">
        <v>970</v>
      </c>
      <c r="X4477" t="s">
        <v>17964</v>
      </c>
    </row>
    <row r="4478" spans="2:24" ht="11" outlineLevel="1" x14ac:dyDescent="0.15">
      <c r="B4478" t="s">
        <v>3526</v>
      </c>
      <c r="C4478" t="s">
        <v>3527</v>
      </c>
      <c r="E4478" t="s">
        <v>10643</v>
      </c>
      <c r="F4478" t="s">
        <v>2712</v>
      </c>
      <c r="G4478" t="s">
        <v>2713</v>
      </c>
      <c r="H4478" s="17">
        <v>45554</v>
      </c>
      <c r="I4478" s="15">
        <v>2024</v>
      </c>
      <c r="J4478" t="s">
        <v>10634</v>
      </c>
      <c r="K4478" s="5">
        <v>44252</v>
      </c>
      <c r="L4478" t="s">
        <v>967</v>
      </c>
      <c r="M4478" t="s">
        <v>1141</v>
      </c>
      <c r="N4478" t="s">
        <v>10635</v>
      </c>
      <c r="O4478" t="s">
        <v>804</v>
      </c>
      <c r="P4478" t="s">
        <v>13376</v>
      </c>
      <c r="Q4478" t="s">
        <v>11435</v>
      </c>
      <c r="R4478" t="s">
        <v>750</v>
      </c>
      <c r="S4478" t="s">
        <v>795</v>
      </c>
      <c r="T4478" t="s">
        <v>17965</v>
      </c>
      <c r="U4478" t="s">
        <v>965</v>
      </c>
      <c r="V4478" t="s">
        <v>10638</v>
      </c>
      <c r="W4478" t="s">
        <v>970</v>
      </c>
      <c r="X4478" t="s">
        <v>17966</v>
      </c>
    </row>
    <row r="4479" spans="2:24" ht="11" outlineLevel="1" x14ac:dyDescent="0.15">
      <c r="B4479" t="s">
        <v>3529</v>
      </c>
      <c r="C4479" t="s">
        <v>3530</v>
      </c>
      <c r="E4479" t="s">
        <v>10649</v>
      </c>
      <c r="F4479" t="s">
        <v>2441</v>
      </c>
      <c r="G4479" t="s">
        <v>2442</v>
      </c>
      <c r="H4479" s="17">
        <v>45391</v>
      </c>
      <c r="I4479" s="15">
        <v>2024</v>
      </c>
      <c r="J4479" t="s">
        <v>10634</v>
      </c>
      <c r="K4479" s="5">
        <v>16325</v>
      </c>
      <c r="L4479" t="s">
        <v>967</v>
      </c>
      <c r="M4479" t="s">
        <v>1141</v>
      </c>
      <c r="N4479" t="s">
        <v>10635</v>
      </c>
      <c r="O4479" t="s">
        <v>826</v>
      </c>
      <c r="P4479" t="s">
        <v>15012</v>
      </c>
      <c r="Q4479" t="s">
        <v>11435</v>
      </c>
      <c r="R4479" t="s">
        <v>748</v>
      </c>
      <c r="S4479" t="s">
        <v>795</v>
      </c>
      <c r="T4479" t="s">
        <v>17967</v>
      </c>
      <c r="U4479" t="s">
        <v>965</v>
      </c>
      <c r="V4479" t="s">
        <v>10638</v>
      </c>
      <c r="W4479" t="s">
        <v>970</v>
      </c>
      <c r="X4479" t="s">
        <v>17968</v>
      </c>
    </row>
    <row r="4480" spans="2:24" ht="11" outlineLevel="1" x14ac:dyDescent="0.15">
      <c r="B4480" t="s">
        <v>3529</v>
      </c>
      <c r="C4480" t="s">
        <v>3530</v>
      </c>
      <c r="E4480" t="s">
        <v>10664</v>
      </c>
      <c r="F4480" t="s">
        <v>2441</v>
      </c>
      <c r="G4480" t="s">
        <v>2442</v>
      </c>
      <c r="H4480" s="17">
        <v>45469</v>
      </c>
      <c r="I4480" s="15">
        <v>2024</v>
      </c>
      <c r="J4480" t="s">
        <v>10634</v>
      </c>
      <c r="K4480" s="5">
        <v>41046.199999999997</v>
      </c>
      <c r="L4480" t="s">
        <v>967</v>
      </c>
      <c r="M4480" t="s">
        <v>1141</v>
      </c>
      <c r="N4480" t="s">
        <v>10635</v>
      </c>
      <c r="O4480" t="s">
        <v>826</v>
      </c>
      <c r="P4480" t="s">
        <v>15012</v>
      </c>
      <c r="Q4480" t="s">
        <v>11435</v>
      </c>
      <c r="R4480" t="s">
        <v>748</v>
      </c>
      <c r="S4480" t="s">
        <v>795</v>
      </c>
      <c r="T4480" t="s">
        <v>17969</v>
      </c>
      <c r="U4480" t="s">
        <v>965</v>
      </c>
      <c r="V4480" t="s">
        <v>10638</v>
      </c>
      <c r="W4480" t="s">
        <v>970</v>
      </c>
      <c r="X4480" t="s">
        <v>17970</v>
      </c>
    </row>
    <row r="4481" spans="2:24" ht="11" outlineLevel="1" x14ac:dyDescent="0.15">
      <c r="B4481" t="s">
        <v>3529</v>
      </c>
      <c r="C4481" t="s">
        <v>3530</v>
      </c>
      <c r="E4481" t="s">
        <v>10652</v>
      </c>
      <c r="F4481" t="s">
        <v>2441</v>
      </c>
      <c r="G4481" t="s">
        <v>2442</v>
      </c>
      <c r="H4481" s="17">
        <v>45450</v>
      </c>
      <c r="I4481" s="15">
        <v>2024</v>
      </c>
      <c r="J4481" t="s">
        <v>10634</v>
      </c>
      <c r="K4481" s="5">
        <v>230148.51</v>
      </c>
      <c r="L4481" t="s">
        <v>967</v>
      </c>
      <c r="M4481" t="s">
        <v>1141</v>
      </c>
      <c r="N4481" t="s">
        <v>10635</v>
      </c>
      <c r="O4481" t="s">
        <v>826</v>
      </c>
      <c r="P4481" t="s">
        <v>15012</v>
      </c>
      <c r="Q4481" t="s">
        <v>11435</v>
      </c>
      <c r="R4481" t="s">
        <v>748</v>
      </c>
      <c r="S4481" t="s">
        <v>795</v>
      </c>
      <c r="T4481" t="s">
        <v>17971</v>
      </c>
      <c r="U4481" t="s">
        <v>965</v>
      </c>
      <c r="V4481" t="s">
        <v>10638</v>
      </c>
      <c r="W4481" t="s">
        <v>970</v>
      </c>
      <c r="X4481" t="s">
        <v>17972</v>
      </c>
    </row>
    <row r="4482" spans="2:24" ht="11" outlineLevel="1" x14ac:dyDescent="0.15">
      <c r="B4482" t="s">
        <v>3529</v>
      </c>
      <c r="C4482" t="s">
        <v>3530</v>
      </c>
      <c r="E4482" t="s">
        <v>10643</v>
      </c>
      <c r="F4482" t="s">
        <v>2441</v>
      </c>
      <c r="G4482" t="s">
        <v>2442</v>
      </c>
      <c r="H4482" s="17">
        <v>45701</v>
      </c>
      <c r="I4482" s="15">
        <v>2025</v>
      </c>
      <c r="J4482" t="s">
        <v>10634</v>
      </c>
      <c r="K4482" s="5">
        <v>-10371.4</v>
      </c>
      <c r="L4482" t="s">
        <v>967</v>
      </c>
      <c r="M4482" t="s">
        <v>1141</v>
      </c>
      <c r="N4482" t="s">
        <v>10635</v>
      </c>
      <c r="O4482" t="s">
        <v>826</v>
      </c>
      <c r="P4482" t="s">
        <v>15012</v>
      </c>
      <c r="Q4482" t="s">
        <v>11435</v>
      </c>
      <c r="R4482" t="s">
        <v>748</v>
      </c>
      <c r="S4482" t="s">
        <v>795</v>
      </c>
      <c r="T4482" t="s">
        <v>17973</v>
      </c>
      <c r="U4482" t="s">
        <v>965</v>
      </c>
      <c r="V4482" t="s">
        <v>10638</v>
      </c>
      <c r="W4482" t="s">
        <v>970</v>
      </c>
      <c r="X4482" t="s">
        <v>17974</v>
      </c>
    </row>
    <row r="4483" spans="2:24" ht="11" outlineLevel="1" x14ac:dyDescent="0.15">
      <c r="B4483" t="s">
        <v>3532</v>
      </c>
      <c r="C4483" t="s">
        <v>3533</v>
      </c>
      <c r="E4483" t="s">
        <v>10649</v>
      </c>
      <c r="F4483" t="s">
        <v>3534</v>
      </c>
      <c r="G4483" t="s">
        <v>3535</v>
      </c>
      <c r="H4483" s="17">
        <v>42809</v>
      </c>
      <c r="I4483" s="15">
        <v>2017</v>
      </c>
      <c r="J4483" t="s">
        <v>10634</v>
      </c>
      <c r="K4483" s="5">
        <v>277085.55</v>
      </c>
      <c r="L4483" t="s">
        <v>967</v>
      </c>
      <c r="R4483" t="s">
        <v>750</v>
      </c>
      <c r="S4483" t="s">
        <v>3537</v>
      </c>
      <c r="T4483" t="s">
        <v>17975</v>
      </c>
      <c r="U4483" t="s">
        <v>1340</v>
      </c>
      <c r="V4483" t="s">
        <v>12795</v>
      </c>
      <c r="W4483" t="s">
        <v>970</v>
      </c>
      <c r="X4483" t="s">
        <v>17976</v>
      </c>
    </row>
    <row r="4484" spans="2:24" ht="11" outlineLevel="1" x14ac:dyDescent="0.15">
      <c r="B4484" t="s">
        <v>3532</v>
      </c>
      <c r="C4484" t="s">
        <v>3533</v>
      </c>
      <c r="E4484" t="s">
        <v>10652</v>
      </c>
      <c r="F4484" t="s">
        <v>3534</v>
      </c>
      <c r="G4484" t="s">
        <v>3535</v>
      </c>
      <c r="H4484" s="17">
        <v>43123</v>
      </c>
      <c r="I4484" s="15">
        <v>2018</v>
      </c>
      <c r="J4484" t="s">
        <v>10634</v>
      </c>
      <c r="K4484" s="5">
        <v>0</v>
      </c>
      <c r="L4484" t="s">
        <v>967</v>
      </c>
      <c r="M4484" t="s">
        <v>12797</v>
      </c>
      <c r="R4484" t="s">
        <v>750</v>
      </c>
      <c r="S4484" t="s">
        <v>3537</v>
      </c>
      <c r="T4484" t="s">
        <v>17975</v>
      </c>
      <c r="U4484" t="s">
        <v>1340</v>
      </c>
      <c r="V4484" t="s">
        <v>12795</v>
      </c>
      <c r="W4484" t="s">
        <v>970</v>
      </c>
      <c r="X4484" t="s">
        <v>17977</v>
      </c>
    </row>
    <row r="4485" spans="2:24" ht="11" outlineLevel="1" x14ac:dyDescent="0.15">
      <c r="B4485" t="s">
        <v>3532</v>
      </c>
      <c r="C4485" t="s">
        <v>3533</v>
      </c>
      <c r="E4485" t="s">
        <v>10664</v>
      </c>
      <c r="F4485" t="s">
        <v>3534</v>
      </c>
      <c r="G4485" t="s">
        <v>3535</v>
      </c>
      <c r="H4485" s="17">
        <v>43124</v>
      </c>
      <c r="I4485" s="15">
        <v>2018</v>
      </c>
      <c r="J4485" t="s">
        <v>10634</v>
      </c>
      <c r="K4485" s="5">
        <v>0</v>
      </c>
      <c r="L4485" t="s">
        <v>967</v>
      </c>
      <c r="M4485" t="s">
        <v>12797</v>
      </c>
      <c r="R4485" t="s">
        <v>750</v>
      </c>
      <c r="S4485" t="s">
        <v>3537</v>
      </c>
      <c r="T4485" t="s">
        <v>17975</v>
      </c>
      <c r="U4485" t="s">
        <v>1340</v>
      </c>
      <c r="V4485" t="s">
        <v>12795</v>
      </c>
      <c r="W4485" t="s">
        <v>970</v>
      </c>
      <c r="X4485" t="s">
        <v>17978</v>
      </c>
    </row>
    <row r="4486" spans="2:24" ht="11" outlineLevel="1" x14ac:dyDescent="0.15">
      <c r="B4486" t="s">
        <v>3540</v>
      </c>
      <c r="C4486" t="s">
        <v>3541</v>
      </c>
      <c r="E4486" t="s">
        <v>10649</v>
      </c>
      <c r="F4486" t="s">
        <v>3542</v>
      </c>
      <c r="G4486" t="s">
        <v>3543</v>
      </c>
      <c r="H4486" s="17">
        <v>45813</v>
      </c>
      <c r="I4486" s="15">
        <v>2025</v>
      </c>
      <c r="J4486" t="s">
        <v>10634</v>
      </c>
      <c r="K4486" s="5">
        <v>275260</v>
      </c>
      <c r="L4486" t="s">
        <v>967</v>
      </c>
      <c r="R4486" t="s">
        <v>750</v>
      </c>
      <c r="S4486" t="s">
        <v>3544</v>
      </c>
      <c r="T4486" t="s">
        <v>17979</v>
      </c>
      <c r="U4486" t="s">
        <v>1340</v>
      </c>
      <c r="V4486" t="s">
        <v>12795</v>
      </c>
      <c r="W4486" t="s">
        <v>970</v>
      </c>
      <c r="X4486" t="s">
        <v>17980</v>
      </c>
    </row>
    <row r="4487" spans="2:24" ht="11" outlineLevel="1" x14ac:dyDescent="0.15">
      <c r="B4487" t="s">
        <v>3547</v>
      </c>
      <c r="C4487" t="s">
        <v>3548</v>
      </c>
      <c r="E4487" t="s">
        <v>10649</v>
      </c>
      <c r="F4487" t="s">
        <v>2712</v>
      </c>
      <c r="G4487" t="s">
        <v>2713</v>
      </c>
      <c r="H4487" s="17">
        <v>44644</v>
      </c>
      <c r="I4487" s="15">
        <v>2022</v>
      </c>
      <c r="J4487" t="s">
        <v>10634</v>
      </c>
      <c r="K4487" s="5">
        <v>273563</v>
      </c>
      <c r="L4487" t="s">
        <v>967</v>
      </c>
      <c r="M4487" t="s">
        <v>1141</v>
      </c>
      <c r="N4487" t="s">
        <v>10635</v>
      </c>
      <c r="O4487" t="s">
        <v>826</v>
      </c>
      <c r="P4487" t="s">
        <v>13376</v>
      </c>
      <c r="R4487" t="s">
        <v>3549</v>
      </c>
      <c r="S4487" t="s">
        <v>795</v>
      </c>
      <c r="T4487" t="s">
        <v>17981</v>
      </c>
      <c r="U4487" t="s">
        <v>965</v>
      </c>
      <c r="V4487" t="s">
        <v>10638</v>
      </c>
      <c r="W4487" t="s">
        <v>970</v>
      </c>
      <c r="X4487" t="s">
        <v>17982</v>
      </c>
    </row>
    <row r="4488" spans="2:24" ht="11" outlineLevel="1" x14ac:dyDescent="0.15">
      <c r="B4488" t="s">
        <v>3552</v>
      </c>
      <c r="C4488" t="s">
        <v>2080</v>
      </c>
      <c r="D4488" t="s">
        <v>358</v>
      </c>
      <c r="E4488" t="s">
        <v>10959</v>
      </c>
      <c r="F4488" t="s">
        <v>625</v>
      </c>
      <c r="G4488" t="s">
        <v>2594</v>
      </c>
      <c r="H4488" s="17">
        <v>42087</v>
      </c>
      <c r="I4488" s="15">
        <v>2015</v>
      </c>
      <c r="J4488" t="s">
        <v>10634</v>
      </c>
      <c r="K4488" s="5">
        <v>0</v>
      </c>
      <c r="L4488" t="s">
        <v>967</v>
      </c>
      <c r="M4488" t="s">
        <v>985</v>
      </c>
      <c r="N4488" t="s">
        <v>10635</v>
      </c>
      <c r="O4488" t="s">
        <v>818</v>
      </c>
      <c r="P4488" t="s">
        <v>11052</v>
      </c>
      <c r="Q4488" t="s">
        <v>10671</v>
      </c>
      <c r="R4488" t="s">
        <v>739</v>
      </c>
      <c r="S4488" t="s">
        <v>795</v>
      </c>
      <c r="T4488" t="s">
        <v>17983</v>
      </c>
      <c r="U4488" t="s">
        <v>965</v>
      </c>
      <c r="V4488" t="s">
        <v>10638</v>
      </c>
      <c r="W4488" t="s">
        <v>970</v>
      </c>
      <c r="X4488" t="s">
        <v>17984</v>
      </c>
    </row>
    <row r="4489" spans="2:24" ht="11" outlineLevel="1" x14ac:dyDescent="0.15">
      <c r="B4489" t="s">
        <v>3552</v>
      </c>
      <c r="C4489" t="s">
        <v>2080</v>
      </c>
      <c r="D4489" t="s">
        <v>358</v>
      </c>
      <c r="E4489" t="s">
        <v>10889</v>
      </c>
      <c r="F4489" t="s">
        <v>625</v>
      </c>
      <c r="G4489" t="s">
        <v>2594</v>
      </c>
      <c r="H4489" s="17">
        <v>42044</v>
      </c>
      <c r="I4489" s="15">
        <v>2015</v>
      </c>
      <c r="J4489" t="s">
        <v>10634</v>
      </c>
      <c r="K4489" s="5">
        <v>0</v>
      </c>
      <c r="L4489" t="s">
        <v>967</v>
      </c>
      <c r="M4489" t="s">
        <v>985</v>
      </c>
      <c r="N4489" t="s">
        <v>10635</v>
      </c>
      <c r="O4489" t="s">
        <v>818</v>
      </c>
      <c r="P4489" t="s">
        <v>11052</v>
      </c>
      <c r="Q4489" t="s">
        <v>10671</v>
      </c>
      <c r="R4489" t="s">
        <v>739</v>
      </c>
      <c r="S4489" t="s">
        <v>795</v>
      </c>
      <c r="T4489" t="s">
        <v>17983</v>
      </c>
      <c r="U4489" t="s">
        <v>965</v>
      </c>
      <c r="V4489" t="s">
        <v>10638</v>
      </c>
      <c r="W4489" t="s">
        <v>970</v>
      </c>
      <c r="X4489" t="s">
        <v>17985</v>
      </c>
    </row>
    <row r="4490" spans="2:24" ht="11" outlineLevel="1" x14ac:dyDescent="0.15">
      <c r="B4490" t="s">
        <v>3552</v>
      </c>
      <c r="C4490" t="s">
        <v>2080</v>
      </c>
      <c r="D4490" t="s">
        <v>358</v>
      </c>
      <c r="E4490" t="s">
        <v>10926</v>
      </c>
      <c r="F4490" t="s">
        <v>625</v>
      </c>
      <c r="G4490" t="s">
        <v>2594</v>
      </c>
      <c r="H4490" s="17">
        <v>42068</v>
      </c>
      <c r="I4490" s="15">
        <v>2015</v>
      </c>
      <c r="J4490" t="s">
        <v>10634</v>
      </c>
      <c r="K4490" s="5">
        <v>0</v>
      </c>
      <c r="L4490" t="s">
        <v>967</v>
      </c>
      <c r="M4490" t="s">
        <v>985</v>
      </c>
      <c r="N4490" t="s">
        <v>10635</v>
      </c>
      <c r="O4490" t="s">
        <v>818</v>
      </c>
      <c r="P4490" t="s">
        <v>11052</v>
      </c>
      <c r="Q4490" t="s">
        <v>10671</v>
      </c>
      <c r="R4490" t="s">
        <v>739</v>
      </c>
      <c r="S4490" t="s">
        <v>795</v>
      </c>
      <c r="T4490" t="s">
        <v>17983</v>
      </c>
      <c r="U4490" t="s">
        <v>965</v>
      </c>
      <c r="V4490" t="s">
        <v>10638</v>
      </c>
      <c r="W4490" t="s">
        <v>970</v>
      </c>
      <c r="X4490" t="s">
        <v>17986</v>
      </c>
    </row>
    <row r="4491" spans="2:24" ht="11" outlineLevel="1" x14ac:dyDescent="0.15">
      <c r="B4491" t="s">
        <v>3552</v>
      </c>
      <c r="C4491" t="s">
        <v>2080</v>
      </c>
      <c r="D4491" t="s">
        <v>358</v>
      </c>
      <c r="E4491" t="s">
        <v>10923</v>
      </c>
      <c r="F4491" t="s">
        <v>625</v>
      </c>
      <c r="G4491" t="s">
        <v>2594</v>
      </c>
      <c r="H4491" s="17">
        <v>42039</v>
      </c>
      <c r="I4491" s="15">
        <v>2015</v>
      </c>
      <c r="J4491" t="s">
        <v>10634</v>
      </c>
      <c r="K4491" s="5">
        <v>0</v>
      </c>
      <c r="L4491" t="s">
        <v>967</v>
      </c>
      <c r="M4491" t="s">
        <v>985</v>
      </c>
      <c r="N4491" t="s">
        <v>10635</v>
      </c>
      <c r="O4491" t="s">
        <v>818</v>
      </c>
      <c r="P4491" t="s">
        <v>11052</v>
      </c>
      <c r="Q4491" t="s">
        <v>10671</v>
      </c>
      <c r="R4491" t="s">
        <v>739</v>
      </c>
      <c r="S4491" t="s">
        <v>795</v>
      </c>
      <c r="T4491" t="s">
        <v>17983</v>
      </c>
      <c r="U4491" t="s">
        <v>965</v>
      </c>
      <c r="V4491" t="s">
        <v>10638</v>
      </c>
      <c r="W4491" t="s">
        <v>970</v>
      </c>
      <c r="X4491" t="s">
        <v>17987</v>
      </c>
    </row>
    <row r="4492" spans="2:24" ht="11" outlineLevel="1" x14ac:dyDescent="0.15">
      <c r="B4492" t="s">
        <v>3552</v>
      </c>
      <c r="C4492" t="s">
        <v>2080</v>
      </c>
      <c r="D4492" t="s">
        <v>358</v>
      </c>
      <c r="E4492" t="s">
        <v>10935</v>
      </c>
      <c r="F4492" t="s">
        <v>625</v>
      </c>
      <c r="G4492" t="s">
        <v>2594</v>
      </c>
      <c r="H4492" s="17">
        <v>42089</v>
      </c>
      <c r="I4492" s="15">
        <v>2015</v>
      </c>
      <c r="J4492" t="s">
        <v>10634</v>
      </c>
      <c r="K4492" s="5">
        <v>-124050.29</v>
      </c>
      <c r="L4492" t="s">
        <v>967</v>
      </c>
      <c r="M4492" t="s">
        <v>985</v>
      </c>
      <c r="N4492" t="s">
        <v>10635</v>
      </c>
      <c r="O4492" t="s">
        <v>818</v>
      </c>
      <c r="P4492" t="s">
        <v>11052</v>
      </c>
      <c r="Q4492" t="s">
        <v>10671</v>
      </c>
      <c r="R4492" t="s">
        <v>739</v>
      </c>
      <c r="S4492" t="s">
        <v>795</v>
      </c>
      <c r="T4492" t="s">
        <v>17983</v>
      </c>
      <c r="U4492" t="s">
        <v>965</v>
      </c>
      <c r="V4492" t="s">
        <v>10638</v>
      </c>
      <c r="W4492" t="s">
        <v>970</v>
      </c>
      <c r="X4492" t="s">
        <v>17988</v>
      </c>
    </row>
    <row r="4493" spans="2:24" ht="11" outlineLevel="1" x14ac:dyDescent="0.15">
      <c r="B4493" t="s">
        <v>3552</v>
      </c>
      <c r="C4493" t="s">
        <v>2080</v>
      </c>
      <c r="D4493" t="s">
        <v>358</v>
      </c>
      <c r="E4493" t="s">
        <v>10905</v>
      </c>
      <c r="F4493" t="s">
        <v>625</v>
      </c>
      <c r="G4493" t="s">
        <v>2594</v>
      </c>
      <c r="H4493" s="17">
        <v>42075</v>
      </c>
      <c r="I4493" s="15">
        <v>2015</v>
      </c>
      <c r="J4493" t="s">
        <v>10634</v>
      </c>
      <c r="K4493" s="5">
        <v>0</v>
      </c>
      <c r="L4493" t="s">
        <v>967</v>
      </c>
      <c r="M4493" t="s">
        <v>985</v>
      </c>
      <c r="N4493" t="s">
        <v>10635</v>
      </c>
      <c r="O4493" t="s">
        <v>818</v>
      </c>
      <c r="P4493" t="s">
        <v>11052</v>
      </c>
      <c r="Q4493" t="s">
        <v>10671</v>
      </c>
      <c r="R4493" t="s">
        <v>739</v>
      </c>
      <c r="S4493" t="s">
        <v>795</v>
      </c>
      <c r="T4493" t="s">
        <v>17983</v>
      </c>
      <c r="U4493" t="s">
        <v>965</v>
      </c>
      <c r="V4493" t="s">
        <v>10638</v>
      </c>
      <c r="W4493" t="s">
        <v>970</v>
      </c>
      <c r="X4493" t="s">
        <v>17989</v>
      </c>
    </row>
    <row r="4494" spans="2:24" ht="11" outlineLevel="1" x14ac:dyDescent="0.15">
      <c r="B4494" t="s">
        <v>3552</v>
      </c>
      <c r="C4494" t="s">
        <v>2080</v>
      </c>
      <c r="D4494" t="s">
        <v>358</v>
      </c>
      <c r="E4494" t="s">
        <v>10956</v>
      </c>
      <c r="F4494" t="s">
        <v>625</v>
      </c>
      <c r="G4494" t="s">
        <v>2594</v>
      </c>
      <c r="H4494" s="17">
        <v>42010</v>
      </c>
      <c r="I4494" s="15">
        <v>2015</v>
      </c>
      <c r="J4494" t="s">
        <v>10634</v>
      </c>
      <c r="K4494" s="5">
        <v>0</v>
      </c>
      <c r="L4494" t="s">
        <v>967</v>
      </c>
      <c r="M4494" t="s">
        <v>985</v>
      </c>
      <c r="N4494" t="s">
        <v>10635</v>
      </c>
      <c r="O4494" t="s">
        <v>818</v>
      </c>
      <c r="P4494" t="s">
        <v>11052</v>
      </c>
      <c r="Q4494" t="s">
        <v>10671</v>
      </c>
      <c r="R4494" t="s">
        <v>739</v>
      </c>
      <c r="S4494" t="s">
        <v>795</v>
      </c>
      <c r="T4494" t="s">
        <v>17983</v>
      </c>
      <c r="U4494" t="s">
        <v>965</v>
      </c>
      <c r="V4494" t="s">
        <v>10638</v>
      </c>
      <c r="W4494" t="s">
        <v>970</v>
      </c>
      <c r="X4494" t="s">
        <v>17990</v>
      </c>
    </row>
    <row r="4495" spans="2:24" ht="11" outlineLevel="1" x14ac:dyDescent="0.15">
      <c r="B4495" t="s">
        <v>3554</v>
      </c>
      <c r="C4495" t="s">
        <v>2156</v>
      </c>
      <c r="D4495" t="s">
        <v>200</v>
      </c>
      <c r="E4495" t="s">
        <v>10649</v>
      </c>
      <c r="F4495" t="s">
        <v>609</v>
      </c>
      <c r="G4495" t="s">
        <v>1547</v>
      </c>
      <c r="H4495" s="17">
        <v>42731</v>
      </c>
      <c r="I4495" s="15">
        <v>2017</v>
      </c>
      <c r="J4495" t="s">
        <v>10634</v>
      </c>
      <c r="K4495" s="5">
        <v>273318.48</v>
      </c>
      <c r="L4495" t="s">
        <v>967</v>
      </c>
      <c r="M4495" t="s">
        <v>985</v>
      </c>
      <c r="N4495" t="s">
        <v>10635</v>
      </c>
      <c r="O4495" t="s">
        <v>796</v>
      </c>
      <c r="P4495" t="s">
        <v>10671</v>
      </c>
      <c r="Q4495" t="s">
        <v>10685</v>
      </c>
      <c r="R4495" t="s">
        <v>737</v>
      </c>
      <c r="S4495" t="s">
        <v>803</v>
      </c>
      <c r="T4495" t="s">
        <v>17991</v>
      </c>
      <c r="U4495" t="s">
        <v>965</v>
      </c>
      <c r="V4495" t="s">
        <v>10638</v>
      </c>
      <c r="W4495" t="s">
        <v>970</v>
      </c>
      <c r="X4495" t="s">
        <v>17992</v>
      </c>
    </row>
    <row r="4496" spans="2:24" ht="11" outlineLevel="1" x14ac:dyDescent="0.15">
      <c r="B4496" t="s">
        <v>3556</v>
      </c>
      <c r="C4496" t="s">
        <v>879</v>
      </c>
      <c r="E4496" t="s">
        <v>10652</v>
      </c>
      <c r="F4496" t="s">
        <v>649</v>
      </c>
      <c r="G4496" t="s">
        <v>1161</v>
      </c>
      <c r="H4496" s="17">
        <v>43434</v>
      </c>
      <c r="I4496" s="15">
        <v>2019</v>
      </c>
      <c r="J4496" t="s">
        <v>10634</v>
      </c>
      <c r="K4496" s="5">
        <v>41989</v>
      </c>
      <c r="L4496" t="s">
        <v>967</v>
      </c>
      <c r="M4496" t="s">
        <v>956</v>
      </c>
      <c r="N4496" t="s">
        <v>10635</v>
      </c>
      <c r="O4496" t="s">
        <v>796</v>
      </c>
      <c r="P4496" t="s">
        <v>11434</v>
      </c>
      <c r="Q4496" t="s">
        <v>11434</v>
      </c>
      <c r="R4496" t="s">
        <v>748</v>
      </c>
      <c r="S4496" t="s">
        <v>795</v>
      </c>
      <c r="T4496" t="s">
        <v>17993</v>
      </c>
      <c r="U4496" t="s">
        <v>965</v>
      </c>
      <c r="V4496" t="s">
        <v>10638</v>
      </c>
      <c r="W4496" t="s">
        <v>970</v>
      </c>
      <c r="X4496" t="s">
        <v>17994</v>
      </c>
    </row>
    <row r="4497" spans="2:24" ht="11" outlineLevel="1" x14ac:dyDescent="0.15">
      <c r="B4497" t="s">
        <v>3556</v>
      </c>
      <c r="C4497" t="s">
        <v>879</v>
      </c>
      <c r="E4497" t="s">
        <v>10664</v>
      </c>
      <c r="F4497" t="s">
        <v>649</v>
      </c>
      <c r="G4497" t="s">
        <v>1161</v>
      </c>
      <c r="H4497" s="17">
        <v>43460</v>
      </c>
      <c r="I4497" s="15">
        <v>2019</v>
      </c>
      <c r="J4497" t="s">
        <v>10634</v>
      </c>
      <c r="K4497" s="5">
        <v>-66158</v>
      </c>
      <c r="L4497" t="s">
        <v>967</v>
      </c>
      <c r="M4497" t="s">
        <v>956</v>
      </c>
      <c r="N4497" t="s">
        <v>10635</v>
      </c>
      <c r="O4497" t="s">
        <v>796</v>
      </c>
      <c r="P4497" t="s">
        <v>11434</v>
      </c>
      <c r="Q4497" t="s">
        <v>11434</v>
      </c>
      <c r="R4497" t="s">
        <v>748</v>
      </c>
      <c r="S4497" t="s">
        <v>795</v>
      </c>
      <c r="T4497" t="s">
        <v>17995</v>
      </c>
      <c r="U4497" t="s">
        <v>965</v>
      </c>
      <c r="V4497" t="s">
        <v>10638</v>
      </c>
      <c r="W4497" t="s">
        <v>970</v>
      </c>
      <c r="X4497" t="s">
        <v>17996</v>
      </c>
    </row>
    <row r="4498" spans="2:24" ht="11" outlineLevel="1" x14ac:dyDescent="0.15">
      <c r="B4498" t="s">
        <v>3556</v>
      </c>
      <c r="C4498" t="s">
        <v>879</v>
      </c>
      <c r="E4498" t="s">
        <v>10649</v>
      </c>
      <c r="F4498" t="s">
        <v>649</v>
      </c>
      <c r="G4498" t="s">
        <v>1161</v>
      </c>
      <c r="H4498" s="17">
        <v>43404</v>
      </c>
      <c r="I4498" s="15">
        <v>2019</v>
      </c>
      <c r="J4498" t="s">
        <v>10634</v>
      </c>
      <c r="K4498" s="5">
        <v>295582</v>
      </c>
      <c r="L4498" t="s">
        <v>967</v>
      </c>
      <c r="M4498" t="s">
        <v>956</v>
      </c>
      <c r="N4498" t="s">
        <v>10635</v>
      </c>
      <c r="O4498" t="s">
        <v>796</v>
      </c>
      <c r="P4498" t="s">
        <v>11434</v>
      </c>
      <c r="Q4498" t="s">
        <v>11434</v>
      </c>
      <c r="R4498" t="s">
        <v>748</v>
      </c>
      <c r="S4498" t="s">
        <v>795</v>
      </c>
      <c r="T4498" t="s">
        <v>17997</v>
      </c>
      <c r="U4498" t="s">
        <v>965</v>
      </c>
      <c r="V4498" t="s">
        <v>10638</v>
      </c>
      <c r="W4498" t="s">
        <v>970</v>
      </c>
      <c r="X4498" t="s">
        <v>17998</v>
      </c>
    </row>
    <row r="4499" spans="2:24" ht="11" outlineLevel="1" x14ac:dyDescent="0.15">
      <c r="B4499" t="s">
        <v>3558</v>
      </c>
      <c r="C4499" t="s">
        <v>3559</v>
      </c>
      <c r="E4499" t="s">
        <v>10649</v>
      </c>
      <c r="F4499" t="s">
        <v>3417</v>
      </c>
      <c r="G4499" t="s">
        <v>3418</v>
      </c>
      <c r="H4499" s="17">
        <v>46045</v>
      </c>
      <c r="I4499" s="15">
        <v>2026</v>
      </c>
      <c r="J4499" t="s">
        <v>10634</v>
      </c>
      <c r="K4499" s="5">
        <v>265975</v>
      </c>
      <c r="L4499" t="s">
        <v>967</v>
      </c>
      <c r="M4499" t="s">
        <v>956</v>
      </c>
      <c r="N4499" t="s">
        <v>10635</v>
      </c>
      <c r="O4499" t="s">
        <v>826</v>
      </c>
      <c r="P4499" t="s">
        <v>11434</v>
      </c>
      <c r="Q4499" t="s">
        <v>11434</v>
      </c>
      <c r="R4499" t="s">
        <v>748</v>
      </c>
      <c r="S4499" t="s">
        <v>795</v>
      </c>
      <c r="T4499" t="s">
        <v>17999</v>
      </c>
      <c r="U4499" t="s">
        <v>965</v>
      </c>
      <c r="V4499" t="s">
        <v>10638</v>
      </c>
      <c r="W4499" t="s">
        <v>970</v>
      </c>
      <c r="X4499" t="s">
        <v>18000</v>
      </c>
    </row>
    <row r="4500" spans="2:24" ht="11" outlineLevel="1" x14ac:dyDescent="0.15">
      <c r="B4500" t="s">
        <v>3561</v>
      </c>
      <c r="C4500" t="s">
        <v>3562</v>
      </c>
      <c r="E4500" t="s">
        <v>10664</v>
      </c>
      <c r="F4500" t="s">
        <v>682</v>
      </c>
      <c r="G4500" t="s">
        <v>1729</v>
      </c>
      <c r="H4500" s="17">
        <v>45736</v>
      </c>
      <c r="I4500" s="15">
        <v>2025</v>
      </c>
      <c r="J4500" t="s">
        <v>10634</v>
      </c>
      <c r="K4500" s="5">
        <v>16315</v>
      </c>
      <c r="L4500" t="s">
        <v>967</v>
      </c>
      <c r="M4500" t="s">
        <v>1141</v>
      </c>
      <c r="N4500" t="s">
        <v>10635</v>
      </c>
      <c r="O4500" t="s">
        <v>825</v>
      </c>
      <c r="P4500" t="s">
        <v>12376</v>
      </c>
      <c r="Q4500" t="s">
        <v>11435</v>
      </c>
      <c r="R4500" t="s">
        <v>740</v>
      </c>
      <c r="S4500" t="s">
        <v>795</v>
      </c>
      <c r="T4500" t="s">
        <v>18001</v>
      </c>
      <c r="U4500" t="s">
        <v>965</v>
      </c>
      <c r="V4500" t="s">
        <v>10638</v>
      </c>
      <c r="W4500" t="s">
        <v>970</v>
      </c>
      <c r="X4500" t="s">
        <v>18002</v>
      </c>
    </row>
    <row r="4501" spans="2:24" ht="11" outlineLevel="1" x14ac:dyDescent="0.15">
      <c r="B4501" t="s">
        <v>3561</v>
      </c>
      <c r="C4501" t="s">
        <v>3562</v>
      </c>
      <c r="E4501" t="s">
        <v>10649</v>
      </c>
      <c r="F4501" t="s">
        <v>682</v>
      </c>
      <c r="G4501" t="s">
        <v>1729</v>
      </c>
      <c r="H4501" s="17">
        <v>45553</v>
      </c>
      <c r="I4501" s="15">
        <v>2024</v>
      </c>
      <c r="J4501" t="s">
        <v>10634</v>
      </c>
      <c r="K4501" s="5">
        <v>249528</v>
      </c>
      <c r="L4501" t="s">
        <v>967</v>
      </c>
      <c r="M4501" t="s">
        <v>1141</v>
      </c>
      <c r="N4501" t="s">
        <v>10635</v>
      </c>
      <c r="O4501" t="s">
        <v>825</v>
      </c>
      <c r="P4501" t="s">
        <v>12376</v>
      </c>
      <c r="Q4501" t="s">
        <v>11435</v>
      </c>
      <c r="R4501" t="s">
        <v>740</v>
      </c>
      <c r="S4501" t="s">
        <v>795</v>
      </c>
      <c r="T4501" t="s">
        <v>18003</v>
      </c>
      <c r="U4501" t="s">
        <v>965</v>
      </c>
      <c r="V4501" t="s">
        <v>10638</v>
      </c>
      <c r="W4501" t="s">
        <v>970</v>
      </c>
      <c r="X4501" t="s">
        <v>18004</v>
      </c>
    </row>
    <row r="4502" spans="2:24" ht="11" outlineLevel="1" x14ac:dyDescent="0.15">
      <c r="B4502" t="s">
        <v>3561</v>
      </c>
      <c r="C4502" t="s">
        <v>3562</v>
      </c>
      <c r="E4502" t="s">
        <v>10652</v>
      </c>
      <c r="F4502" t="s">
        <v>682</v>
      </c>
      <c r="G4502" t="s">
        <v>1729</v>
      </c>
      <c r="H4502" s="17">
        <v>45672</v>
      </c>
      <c r="I4502" s="15">
        <v>2025</v>
      </c>
      <c r="J4502" t="s">
        <v>10634</v>
      </c>
      <c r="K4502" s="5">
        <v>0</v>
      </c>
      <c r="L4502" t="s">
        <v>967</v>
      </c>
      <c r="M4502" t="s">
        <v>1141</v>
      </c>
      <c r="N4502" t="s">
        <v>10635</v>
      </c>
      <c r="O4502" t="s">
        <v>825</v>
      </c>
      <c r="P4502" t="s">
        <v>12376</v>
      </c>
      <c r="Q4502" t="s">
        <v>11435</v>
      </c>
      <c r="R4502" t="s">
        <v>740</v>
      </c>
      <c r="S4502" t="s">
        <v>795</v>
      </c>
      <c r="T4502" t="s">
        <v>18005</v>
      </c>
      <c r="U4502" t="s">
        <v>965</v>
      </c>
      <c r="V4502" t="s">
        <v>10638</v>
      </c>
      <c r="W4502" t="s">
        <v>970</v>
      </c>
      <c r="X4502" t="s">
        <v>18006</v>
      </c>
    </row>
    <row r="4503" spans="2:24" ht="11" outlineLevel="1" x14ac:dyDescent="0.15">
      <c r="B4503" t="s">
        <v>3564</v>
      </c>
      <c r="C4503" t="s">
        <v>3565</v>
      </c>
      <c r="D4503" t="s">
        <v>237</v>
      </c>
      <c r="E4503" t="s">
        <v>10652</v>
      </c>
      <c r="F4503" t="s">
        <v>14208</v>
      </c>
      <c r="G4503" t="s">
        <v>1702</v>
      </c>
      <c r="H4503" s="17">
        <v>43223</v>
      </c>
      <c r="I4503" s="15">
        <v>2018</v>
      </c>
      <c r="J4503" t="s">
        <v>10634</v>
      </c>
      <c r="K4503" s="5">
        <v>195294</v>
      </c>
      <c r="L4503" t="s">
        <v>967</v>
      </c>
      <c r="M4503" t="s">
        <v>985</v>
      </c>
      <c r="N4503" t="s">
        <v>10635</v>
      </c>
      <c r="O4503" t="s">
        <v>825</v>
      </c>
      <c r="P4503" t="s">
        <v>13376</v>
      </c>
      <c r="Q4503" t="s">
        <v>13376</v>
      </c>
      <c r="R4503" t="s">
        <v>740</v>
      </c>
      <c r="S4503" t="s">
        <v>795</v>
      </c>
      <c r="T4503" t="s">
        <v>18007</v>
      </c>
      <c r="U4503" t="s">
        <v>965</v>
      </c>
      <c r="V4503" t="s">
        <v>10638</v>
      </c>
      <c r="W4503" t="s">
        <v>970</v>
      </c>
      <c r="X4503" t="s">
        <v>18008</v>
      </c>
    </row>
    <row r="4504" spans="2:24" ht="11" outlineLevel="1" x14ac:dyDescent="0.15">
      <c r="B4504" t="s">
        <v>3564</v>
      </c>
      <c r="C4504" t="s">
        <v>3565</v>
      </c>
      <c r="D4504" t="s">
        <v>237</v>
      </c>
      <c r="E4504" t="s">
        <v>10643</v>
      </c>
      <c r="F4504" t="s">
        <v>14208</v>
      </c>
      <c r="G4504" t="s">
        <v>1702</v>
      </c>
      <c r="H4504" s="17">
        <v>43308</v>
      </c>
      <c r="I4504" s="15">
        <v>2018</v>
      </c>
      <c r="J4504" t="s">
        <v>10634</v>
      </c>
      <c r="K4504" s="5">
        <v>35438</v>
      </c>
      <c r="L4504" t="s">
        <v>967</v>
      </c>
      <c r="M4504" t="s">
        <v>985</v>
      </c>
      <c r="N4504" t="s">
        <v>10635</v>
      </c>
      <c r="O4504" t="s">
        <v>825</v>
      </c>
      <c r="P4504" t="s">
        <v>13376</v>
      </c>
      <c r="Q4504" t="s">
        <v>13376</v>
      </c>
      <c r="R4504" t="s">
        <v>740</v>
      </c>
      <c r="S4504" t="s">
        <v>795</v>
      </c>
      <c r="T4504" t="s">
        <v>18009</v>
      </c>
      <c r="U4504" t="s">
        <v>965</v>
      </c>
      <c r="V4504" t="s">
        <v>10638</v>
      </c>
      <c r="W4504" t="s">
        <v>970</v>
      </c>
      <c r="X4504" t="s">
        <v>18010</v>
      </c>
    </row>
    <row r="4505" spans="2:24" ht="11" outlineLevel="1" x14ac:dyDescent="0.15">
      <c r="B4505" t="s">
        <v>3564</v>
      </c>
      <c r="C4505" t="s">
        <v>3565</v>
      </c>
      <c r="D4505" t="s">
        <v>237</v>
      </c>
      <c r="E4505" t="s">
        <v>10664</v>
      </c>
      <c r="F4505" t="s">
        <v>14208</v>
      </c>
      <c r="G4505" t="s">
        <v>1702</v>
      </c>
      <c r="H4505" s="17">
        <v>43252</v>
      </c>
      <c r="I4505" s="15">
        <v>2018</v>
      </c>
      <c r="J4505" t="s">
        <v>10634</v>
      </c>
      <c r="K4505" s="5">
        <v>27425</v>
      </c>
      <c r="L4505" t="s">
        <v>967</v>
      </c>
      <c r="M4505" t="s">
        <v>985</v>
      </c>
      <c r="N4505" t="s">
        <v>10635</v>
      </c>
      <c r="O4505" t="s">
        <v>825</v>
      </c>
      <c r="P4505" t="s">
        <v>13376</v>
      </c>
      <c r="Q4505" t="s">
        <v>13376</v>
      </c>
      <c r="R4505" t="s">
        <v>740</v>
      </c>
      <c r="S4505" t="s">
        <v>795</v>
      </c>
      <c r="T4505" t="s">
        <v>17206</v>
      </c>
      <c r="U4505" t="s">
        <v>965</v>
      </c>
      <c r="V4505" t="s">
        <v>10638</v>
      </c>
      <c r="W4505" t="s">
        <v>970</v>
      </c>
      <c r="X4505" t="s">
        <v>18011</v>
      </c>
    </row>
    <row r="4506" spans="2:24" ht="11" outlineLevel="1" x14ac:dyDescent="0.15">
      <c r="B4506" t="s">
        <v>3564</v>
      </c>
      <c r="C4506" t="s">
        <v>3565</v>
      </c>
      <c r="D4506" t="s">
        <v>237</v>
      </c>
      <c r="E4506" t="s">
        <v>10649</v>
      </c>
      <c r="F4506" t="s">
        <v>14208</v>
      </c>
      <c r="G4506" t="s">
        <v>1702</v>
      </c>
      <c r="H4506" s="17">
        <v>43166</v>
      </c>
      <c r="I4506" s="15">
        <v>2018</v>
      </c>
      <c r="J4506" t="s">
        <v>10634</v>
      </c>
      <c r="K4506" s="5">
        <v>7570</v>
      </c>
      <c r="L4506" t="s">
        <v>967</v>
      </c>
      <c r="M4506" t="s">
        <v>985</v>
      </c>
      <c r="N4506" t="s">
        <v>10635</v>
      </c>
      <c r="O4506" t="s">
        <v>825</v>
      </c>
      <c r="P4506" t="s">
        <v>13376</v>
      </c>
      <c r="Q4506" t="s">
        <v>13376</v>
      </c>
      <c r="R4506" t="s">
        <v>740</v>
      </c>
      <c r="S4506" t="s">
        <v>795</v>
      </c>
      <c r="T4506" t="s">
        <v>18012</v>
      </c>
      <c r="U4506" t="s">
        <v>965</v>
      </c>
      <c r="V4506" t="s">
        <v>10638</v>
      </c>
      <c r="W4506" t="s">
        <v>970</v>
      </c>
      <c r="X4506" t="s">
        <v>18013</v>
      </c>
    </row>
    <row r="4507" spans="2:24" ht="11" outlineLevel="1" x14ac:dyDescent="0.15">
      <c r="B4507" t="s">
        <v>3567</v>
      </c>
      <c r="C4507" t="s">
        <v>3568</v>
      </c>
      <c r="E4507" t="s">
        <v>10664</v>
      </c>
      <c r="F4507" t="s">
        <v>2913</v>
      </c>
      <c r="G4507" t="s">
        <v>2914</v>
      </c>
      <c r="H4507" s="17">
        <v>44532</v>
      </c>
      <c r="I4507" s="15">
        <v>2022</v>
      </c>
      <c r="J4507" t="s">
        <v>10634</v>
      </c>
      <c r="K4507" s="5">
        <v>22711.85</v>
      </c>
      <c r="L4507" t="s">
        <v>967</v>
      </c>
      <c r="M4507" t="s">
        <v>1141</v>
      </c>
      <c r="N4507" t="s">
        <v>10635</v>
      </c>
      <c r="O4507" t="s">
        <v>825</v>
      </c>
      <c r="P4507" t="s">
        <v>11969</v>
      </c>
      <c r="R4507" t="s">
        <v>740</v>
      </c>
      <c r="S4507" t="s">
        <v>795</v>
      </c>
      <c r="T4507" t="s">
        <v>18014</v>
      </c>
      <c r="U4507" t="s">
        <v>965</v>
      </c>
      <c r="V4507" t="s">
        <v>10638</v>
      </c>
      <c r="W4507" t="s">
        <v>970</v>
      </c>
      <c r="X4507" t="s">
        <v>18015</v>
      </c>
    </row>
    <row r="4508" spans="2:24" ht="11" outlineLevel="1" x14ac:dyDescent="0.15">
      <c r="B4508" t="s">
        <v>3567</v>
      </c>
      <c r="C4508" t="s">
        <v>3568</v>
      </c>
      <c r="E4508" t="s">
        <v>10643</v>
      </c>
      <c r="F4508" t="s">
        <v>2913</v>
      </c>
      <c r="G4508" t="s">
        <v>2914</v>
      </c>
      <c r="H4508" s="17">
        <v>44537</v>
      </c>
      <c r="I4508" s="15">
        <v>2022</v>
      </c>
      <c r="J4508" t="s">
        <v>10634</v>
      </c>
      <c r="K4508" s="5">
        <v>0</v>
      </c>
      <c r="L4508" t="s">
        <v>967</v>
      </c>
      <c r="M4508" t="s">
        <v>1141</v>
      </c>
      <c r="N4508" t="s">
        <v>10635</v>
      </c>
      <c r="O4508" t="s">
        <v>825</v>
      </c>
      <c r="P4508" t="s">
        <v>11969</v>
      </c>
      <c r="R4508" t="s">
        <v>740</v>
      </c>
      <c r="S4508" t="s">
        <v>795</v>
      </c>
      <c r="T4508" t="s">
        <v>18014</v>
      </c>
      <c r="U4508" t="s">
        <v>965</v>
      </c>
      <c r="V4508" t="s">
        <v>10638</v>
      </c>
      <c r="W4508" t="s">
        <v>970</v>
      </c>
      <c r="X4508" t="s">
        <v>18016</v>
      </c>
    </row>
    <row r="4509" spans="2:24" ht="11" outlineLevel="1" x14ac:dyDescent="0.15">
      <c r="B4509" t="s">
        <v>3567</v>
      </c>
      <c r="C4509" t="s">
        <v>3568</v>
      </c>
      <c r="E4509" t="s">
        <v>10649</v>
      </c>
      <c r="F4509" t="s">
        <v>2913</v>
      </c>
      <c r="G4509" t="s">
        <v>2914</v>
      </c>
      <c r="H4509" s="17">
        <v>44316</v>
      </c>
      <c r="I4509" s="15">
        <v>2021</v>
      </c>
      <c r="J4509" t="s">
        <v>10634</v>
      </c>
      <c r="K4509" s="5">
        <v>222310</v>
      </c>
      <c r="L4509" t="s">
        <v>967</v>
      </c>
      <c r="M4509" t="s">
        <v>1141</v>
      </c>
      <c r="N4509" t="s">
        <v>10635</v>
      </c>
      <c r="O4509" t="s">
        <v>825</v>
      </c>
      <c r="P4509" t="s">
        <v>11969</v>
      </c>
      <c r="R4509" t="s">
        <v>740</v>
      </c>
      <c r="S4509" t="s">
        <v>795</v>
      </c>
      <c r="T4509" t="s">
        <v>18014</v>
      </c>
      <c r="U4509" t="s">
        <v>965</v>
      </c>
      <c r="V4509" t="s">
        <v>10638</v>
      </c>
      <c r="W4509" t="s">
        <v>970</v>
      </c>
      <c r="X4509" t="s">
        <v>18017</v>
      </c>
    </row>
    <row r="4510" spans="2:24" ht="11" outlineLevel="1" x14ac:dyDescent="0.15">
      <c r="B4510" t="s">
        <v>3567</v>
      </c>
      <c r="C4510" t="s">
        <v>3568</v>
      </c>
      <c r="E4510" t="s">
        <v>10652</v>
      </c>
      <c r="F4510" t="s">
        <v>2913</v>
      </c>
      <c r="G4510" t="s">
        <v>2914</v>
      </c>
      <c r="H4510" s="17">
        <v>44517</v>
      </c>
      <c r="I4510" s="15">
        <v>2022</v>
      </c>
      <c r="J4510" t="s">
        <v>10634</v>
      </c>
      <c r="K4510" s="5">
        <v>19560</v>
      </c>
      <c r="L4510" t="s">
        <v>967</v>
      </c>
      <c r="M4510" t="s">
        <v>1141</v>
      </c>
      <c r="N4510" t="s">
        <v>10635</v>
      </c>
      <c r="O4510" t="s">
        <v>825</v>
      </c>
      <c r="P4510" t="s">
        <v>11969</v>
      </c>
      <c r="R4510" t="s">
        <v>740</v>
      </c>
      <c r="S4510" t="s">
        <v>795</v>
      </c>
      <c r="T4510" t="s">
        <v>18014</v>
      </c>
      <c r="U4510" t="s">
        <v>965</v>
      </c>
      <c r="V4510" t="s">
        <v>10638</v>
      </c>
      <c r="W4510" t="s">
        <v>970</v>
      </c>
      <c r="X4510" t="s">
        <v>18018</v>
      </c>
    </row>
    <row r="4511" spans="2:24" ht="11" outlineLevel="1" x14ac:dyDescent="0.15">
      <c r="B4511" t="s">
        <v>3570</v>
      </c>
      <c r="C4511" t="s">
        <v>3571</v>
      </c>
      <c r="E4511" t="s">
        <v>10664</v>
      </c>
      <c r="F4511" t="s">
        <v>16693</v>
      </c>
      <c r="G4511" t="s">
        <v>2727</v>
      </c>
      <c r="H4511" s="17">
        <v>44286</v>
      </c>
      <c r="I4511" s="15">
        <v>2021</v>
      </c>
      <c r="J4511" t="s">
        <v>10634</v>
      </c>
      <c r="K4511" s="5">
        <v>47400</v>
      </c>
      <c r="L4511" t="s">
        <v>967</v>
      </c>
      <c r="M4511" t="s">
        <v>1141</v>
      </c>
      <c r="N4511" t="s">
        <v>10635</v>
      </c>
      <c r="O4511" t="s">
        <v>825</v>
      </c>
      <c r="P4511" t="s">
        <v>12086</v>
      </c>
      <c r="R4511" t="s">
        <v>740</v>
      </c>
      <c r="S4511" t="s">
        <v>795</v>
      </c>
      <c r="T4511" t="s">
        <v>18019</v>
      </c>
      <c r="U4511" t="s">
        <v>965</v>
      </c>
      <c r="V4511" t="s">
        <v>10638</v>
      </c>
      <c r="W4511" t="s">
        <v>970</v>
      </c>
      <c r="X4511" t="s">
        <v>18020</v>
      </c>
    </row>
    <row r="4512" spans="2:24" ht="11" outlineLevel="1" x14ac:dyDescent="0.15">
      <c r="B4512" t="s">
        <v>3570</v>
      </c>
      <c r="C4512" t="s">
        <v>3571</v>
      </c>
      <c r="E4512" t="s">
        <v>10652</v>
      </c>
      <c r="F4512" t="s">
        <v>16693</v>
      </c>
      <c r="G4512" t="s">
        <v>2727</v>
      </c>
      <c r="H4512" s="17">
        <v>44231</v>
      </c>
      <c r="I4512" s="15">
        <v>2021</v>
      </c>
      <c r="J4512" t="s">
        <v>10634</v>
      </c>
      <c r="K4512" s="5">
        <v>55151.23</v>
      </c>
      <c r="L4512" t="s">
        <v>967</v>
      </c>
      <c r="M4512" t="s">
        <v>1141</v>
      </c>
      <c r="N4512" t="s">
        <v>10635</v>
      </c>
      <c r="O4512" t="s">
        <v>825</v>
      </c>
      <c r="P4512" t="s">
        <v>12086</v>
      </c>
      <c r="R4512" t="s">
        <v>740</v>
      </c>
      <c r="S4512" t="s">
        <v>795</v>
      </c>
      <c r="T4512" t="s">
        <v>18021</v>
      </c>
      <c r="U4512" t="s">
        <v>965</v>
      </c>
      <c r="V4512" t="s">
        <v>10638</v>
      </c>
      <c r="W4512" t="s">
        <v>970</v>
      </c>
      <c r="X4512" t="s">
        <v>18022</v>
      </c>
    </row>
    <row r="4513" spans="2:24" ht="11" outlineLevel="1" x14ac:dyDescent="0.15">
      <c r="B4513" t="s">
        <v>3570</v>
      </c>
      <c r="C4513" t="s">
        <v>3571</v>
      </c>
      <c r="E4513" t="s">
        <v>10649</v>
      </c>
      <c r="F4513" t="s">
        <v>16693</v>
      </c>
      <c r="G4513" t="s">
        <v>2727</v>
      </c>
      <c r="H4513" s="17">
        <v>44124</v>
      </c>
      <c r="I4513" s="15">
        <v>2021</v>
      </c>
      <c r="J4513" t="s">
        <v>10634</v>
      </c>
      <c r="K4513" s="5">
        <v>162000</v>
      </c>
      <c r="L4513" t="s">
        <v>967</v>
      </c>
      <c r="M4513" t="s">
        <v>1141</v>
      </c>
      <c r="N4513" t="s">
        <v>10635</v>
      </c>
      <c r="O4513" t="s">
        <v>825</v>
      </c>
      <c r="P4513" t="s">
        <v>12086</v>
      </c>
      <c r="R4513" t="s">
        <v>740</v>
      </c>
      <c r="S4513" t="s">
        <v>795</v>
      </c>
      <c r="T4513" t="s">
        <v>18023</v>
      </c>
      <c r="U4513" t="s">
        <v>965</v>
      </c>
      <c r="V4513" t="s">
        <v>10638</v>
      </c>
      <c r="W4513" t="s">
        <v>970</v>
      </c>
      <c r="X4513" t="s">
        <v>18024</v>
      </c>
    </row>
    <row r="4514" spans="2:24" ht="11" outlineLevel="1" x14ac:dyDescent="0.15">
      <c r="B4514" t="s">
        <v>3573</v>
      </c>
      <c r="C4514" t="s">
        <v>3574</v>
      </c>
      <c r="E4514" t="s">
        <v>10649</v>
      </c>
      <c r="F4514" t="s">
        <v>3575</v>
      </c>
      <c r="G4514" t="s">
        <v>3576</v>
      </c>
      <c r="H4514" s="17">
        <v>45492</v>
      </c>
      <c r="I4514" s="15">
        <v>2024</v>
      </c>
      <c r="J4514" t="s">
        <v>10634</v>
      </c>
      <c r="K4514" s="5">
        <v>206887</v>
      </c>
      <c r="L4514" t="s">
        <v>967</v>
      </c>
      <c r="R4514" t="s">
        <v>748</v>
      </c>
      <c r="S4514" t="s">
        <v>795</v>
      </c>
      <c r="T4514" t="s">
        <v>18025</v>
      </c>
      <c r="U4514" t="s">
        <v>1340</v>
      </c>
      <c r="V4514" t="s">
        <v>12795</v>
      </c>
      <c r="W4514" t="s">
        <v>970</v>
      </c>
      <c r="X4514" t="s">
        <v>18026</v>
      </c>
    </row>
    <row r="4515" spans="2:24" ht="11" outlineLevel="1" x14ac:dyDescent="0.15">
      <c r="B4515" t="s">
        <v>3573</v>
      </c>
      <c r="C4515" t="s">
        <v>3574</v>
      </c>
      <c r="E4515" t="s">
        <v>10652</v>
      </c>
      <c r="F4515" t="s">
        <v>3575</v>
      </c>
      <c r="G4515" t="s">
        <v>3576</v>
      </c>
      <c r="H4515" s="17">
        <v>45631</v>
      </c>
      <c r="I4515" s="15">
        <v>2025</v>
      </c>
      <c r="J4515" t="s">
        <v>10634</v>
      </c>
      <c r="K4515" s="5">
        <v>55889.440000000002</v>
      </c>
      <c r="L4515" t="s">
        <v>967</v>
      </c>
      <c r="M4515" t="s">
        <v>15907</v>
      </c>
      <c r="R4515" t="s">
        <v>748</v>
      </c>
      <c r="S4515" t="s">
        <v>795</v>
      </c>
      <c r="T4515" t="s">
        <v>18027</v>
      </c>
      <c r="U4515" t="s">
        <v>1340</v>
      </c>
      <c r="V4515" t="s">
        <v>12795</v>
      </c>
      <c r="W4515" t="s">
        <v>970</v>
      </c>
      <c r="X4515" t="s">
        <v>18028</v>
      </c>
    </row>
    <row r="4516" spans="2:24" ht="11" outlineLevel="1" x14ac:dyDescent="0.15">
      <c r="B4516" t="s">
        <v>3573</v>
      </c>
      <c r="C4516" t="s">
        <v>3574</v>
      </c>
      <c r="E4516" t="s">
        <v>10664</v>
      </c>
      <c r="F4516" t="s">
        <v>3575</v>
      </c>
      <c r="G4516" t="s">
        <v>3576</v>
      </c>
      <c r="H4516" s="17">
        <v>45649</v>
      </c>
      <c r="I4516" s="15">
        <v>2025</v>
      </c>
      <c r="J4516" t="s">
        <v>10634</v>
      </c>
      <c r="K4516" s="5">
        <v>1329.9</v>
      </c>
      <c r="L4516" t="s">
        <v>967</v>
      </c>
      <c r="M4516" t="s">
        <v>15907</v>
      </c>
      <c r="R4516" t="s">
        <v>748</v>
      </c>
      <c r="S4516" t="s">
        <v>795</v>
      </c>
      <c r="T4516" t="s">
        <v>18029</v>
      </c>
      <c r="U4516" t="s">
        <v>1340</v>
      </c>
      <c r="V4516" t="s">
        <v>12795</v>
      </c>
      <c r="W4516" t="s">
        <v>970</v>
      </c>
      <c r="X4516" t="s">
        <v>18030</v>
      </c>
    </row>
    <row r="4517" spans="2:24" ht="11" outlineLevel="1" x14ac:dyDescent="0.15">
      <c r="B4517" t="s">
        <v>3578</v>
      </c>
      <c r="C4517" t="s">
        <v>1199</v>
      </c>
      <c r="D4517" t="s">
        <v>234</v>
      </c>
      <c r="E4517" t="s">
        <v>10649</v>
      </c>
      <c r="F4517" t="s">
        <v>608</v>
      </c>
      <c r="G4517" t="s">
        <v>1184</v>
      </c>
      <c r="H4517" s="17">
        <v>42146</v>
      </c>
      <c r="I4517" s="15">
        <v>2015</v>
      </c>
      <c r="J4517" t="s">
        <v>10634</v>
      </c>
      <c r="K4517" s="5">
        <v>263361</v>
      </c>
      <c r="L4517" t="s">
        <v>967</v>
      </c>
      <c r="M4517" t="s">
        <v>985</v>
      </c>
      <c r="N4517" t="s">
        <v>10635</v>
      </c>
      <c r="O4517" t="s">
        <v>796</v>
      </c>
      <c r="P4517" t="s">
        <v>11969</v>
      </c>
      <c r="Q4517" t="s">
        <v>11969</v>
      </c>
      <c r="R4517" t="s">
        <v>744</v>
      </c>
      <c r="S4517" t="s">
        <v>795</v>
      </c>
      <c r="T4517" t="s">
        <v>18031</v>
      </c>
      <c r="U4517" t="s">
        <v>965</v>
      </c>
      <c r="V4517" t="s">
        <v>10638</v>
      </c>
      <c r="W4517" t="s">
        <v>970</v>
      </c>
      <c r="X4517" t="s">
        <v>18032</v>
      </c>
    </row>
    <row r="4518" spans="2:24" ht="11" outlineLevel="1" x14ac:dyDescent="0.15">
      <c r="B4518" t="s">
        <v>3580</v>
      </c>
      <c r="C4518" t="s">
        <v>1519</v>
      </c>
      <c r="D4518" t="s">
        <v>358</v>
      </c>
      <c r="E4518" t="s">
        <v>10889</v>
      </c>
      <c r="F4518" t="s">
        <v>625</v>
      </c>
      <c r="G4518" t="s">
        <v>2594</v>
      </c>
      <c r="H4518" s="17">
        <v>42083</v>
      </c>
      <c r="I4518" s="15">
        <v>2015</v>
      </c>
      <c r="J4518" t="s">
        <v>10634</v>
      </c>
      <c r="K4518" s="5">
        <v>0</v>
      </c>
      <c r="L4518" t="s">
        <v>967</v>
      </c>
      <c r="M4518" t="s">
        <v>985</v>
      </c>
      <c r="N4518" t="s">
        <v>10635</v>
      </c>
      <c r="O4518" t="s">
        <v>818</v>
      </c>
      <c r="P4518" t="s">
        <v>11052</v>
      </c>
      <c r="Q4518" t="s">
        <v>10671</v>
      </c>
      <c r="R4518" t="s">
        <v>739</v>
      </c>
      <c r="S4518" t="s">
        <v>795</v>
      </c>
      <c r="T4518" t="s">
        <v>18033</v>
      </c>
      <c r="U4518" t="s">
        <v>965</v>
      </c>
      <c r="V4518" t="s">
        <v>10638</v>
      </c>
      <c r="W4518" t="s">
        <v>970</v>
      </c>
      <c r="X4518" t="s">
        <v>18034</v>
      </c>
    </row>
    <row r="4519" spans="2:24" ht="11" outlineLevel="1" x14ac:dyDescent="0.15">
      <c r="B4519" t="s">
        <v>3580</v>
      </c>
      <c r="C4519" t="s">
        <v>1519</v>
      </c>
      <c r="D4519" t="s">
        <v>358</v>
      </c>
      <c r="E4519" t="s">
        <v>10956</v>
      </c>
      <c r="F4519" t="s">
        <v>625</v>
      </c>
      <c r="G4519" t="s">
        <v>2594</v>
      </c>
      <c r="H4519" s="17">
        <v>42059</v>
      </c>
      <c r="I4519" s="15">
        <v>2015</v>
      </c>
      <c r="J4519" t="s">
        <v>10634</v>
      </c>
      <c r="K4519" s="5">
        <v>0</v>
      </c>
      <c r="L4519" t="s">
        <v>967</v>
      </c>
      <c r="M4519" t="s">
        <v>985</v>
      </c>
      <c r="N4519" t="s">
        <v>10635</v>
      </c>
      <c r="O4519" t="s">
        <v>818</v>
      </c>
      <c r="P4519" t="s">
        <v>11052</v>
      </c>
      <c r="Q4519" t="s">
        <v>10671</v>
      </c>
      <c r="R4519" t="s">
        <v>739</v>
      </c>
      <c r="S4519" t="s">
        <v>795</v>
      </c>
      <c r="T4519" t="s">
        <v>18033</v>
      </c>
      <c r="U4519" t="s">
        <v>965</v>
      </c>
      <c r="V4519" t="s">
        <v>10638</v>
      </c>
      <c r="W4519" t="s">
        <v>970</v>
      </c>
      <c r="X4519" t="s">
        <v>18035</v>
      </c>
    </row>
    <row r="4520" spans="2:24" ht="11" outlineLevel="1" x14ac:dyDescent="0.15">
      <c r="B4520" t="s">
        <v>3580</v>
      </c>
      <c r="C4520" t="s">
        <v>1519</v>
      </c>
      <c r="D4520" t="s">
        <v>358</v>
      </c>
      <c r="E4520" t="s">
        <v>10923</v>
      </c>
      <c r="F4520" t="s">
        <v>625</v>
      </c>
      <c r="G4520" t="s">
        <v>2594</v>
      </c>
      <c r="H4520" s="17">
        <v>42073</v>
      </c>
      <c r="I4520" s="15">
        <v>2015</v>
      </c>
      <c r="J4520" t="s">
        <v>10634</v>
      </c>
      <c r="K4520" s="5">
        <v>0</v>
      </c>
      <c r="L4520" t="s">
        <v>967</v>
      </c>
      <c r="M4520" t="s">
        <v>985</v>
      </c>
      <c r="N4520" t="s">
        <v>10635</v>
      </c>
      <c r="O4520" t="s">
        <v>818</v>
      </c>
      <c r="P4520" t="s">
        <v>11052</v>
      </c>
      <c r="Q4520" t="s">
        <v>10671</v>
      </c>
      <c r="R4520" t="s">
        <v>739</v>
      </c>
      <c r="S4520" t="s">
        <v>795</v>
      </c>
      <c r="T4520" t="s">
        <v>18033</v>
      </c>
      <c r="U4520" t="s">
        <v>965</v>
      </c>
      <c r="V4520" t="s">
        <v>10638</v>
      </c>
      <c r="W4520" t="s">
        <v>970</v>
      </c>
      <c r="X4520" t="s">
        <v>18036</v>
      </c>
    </row>
    <row r="4521" spans="2:24" ht="11" outlineLevel="1" x14ac:dyDescent="0.15">
      <c r="B4521" t="s">
        <v>3580</v>
      </c>
      <c r="C4521" t="s">
        <v>1519</v>
      </c>
      <c r="D4521" t="s">
        <v>358</v>
      </c>
      <c r="E4521" t="s">
        <v>10905</v>
      </c>
      <c r="F4521" t="s">
        <v>625</v>
      </c>
      <c r="G4521" t="s">
        <v>2594</v>
      </c>
      <c r="H4521" s="17">
        <v>42100</v>
      </c>
      <c r="I4521" s="15">
        <v>2015</v>
      </c>
      <c r="J4521" t="s">
        <v>10634</v>
      </c>
      <c r="K4521" s="5">
        <v>0</v>
      </c>
      <c r="L4521" t="s">
        <v>967</v>
      </c>
      <c r="M4521" t="s">
        <v>985</v>
      </c>
      <c r="N4521" t="s">
        <v>10635</v>
      </c>
      <c r="O4521" t="s">
        <v>818</v>
      </c>
      <c r="P4521" t="s">
        <v>11052</v>
      </c>
      <c r="Q4521" t="s">
        <v>10671</v>
      </c>
      <c r="R4521" t="s">
        <v>739</v>
      </c>
      <c r="S4521" t="s">
        <v>795</v>
      </c>
      <c r="T4521" t="s">
        <v>18033</v>
      </c>
      <c r="U4521" t="s">
        <v>965</v>
      </c>
      <c r="V4521" t="s">
        <v>10638</v>
      </c>
      <c r="W4521" t="s">
        <v>970</v>
      </c>
      <c r="X4521" t="s">
        <v>18037</v>
      </c>
    </row>
    <row r="4522" spans="2:24" ht="11" outlineLevel="1" x14ac:dyDescent="0.15">
      <c r="B4522" t="s">
        <v>3580</v>
      </c>
      <c r="C4522" t="s">
        <v>1519</v>
      </c>
      <c r="D4522" t="s">
        <v>358</v>
      </c>
      <c r="E4522" t="s">
        <v>10926</v>
      </c>
      <c r="F4522" t="s">
        <v>625</v>
      </c>
      <c r="G4522" t="s">
        <v>2594</v>
      </c>
      <c r="H4522" s="17">
        <v>42090</v>
      </c>
      <c r="I4522" s="15">
        <v>2015</v>
      </c>
      <c r="J4522" t="s">
        <v>10634</v>
      </c>
      <c r="K4522" s="5">
        <v>-132037.99</v>
      </c>
      <c r="L4522" t="s">
        <v>967</v>
      </c>
      <c r="M4522" t="s">
        <v>985</v>
      </c>
      <c r="N4522" t="s">
        <v>10635</v>
      </c>
      <c r="O4522" t="s">
        <v>818</v>
      </c>
      <c r="P4522" t="s">
        <v>11052</v>
      </c>
      <c r="Q4522" t="s">
        <v>10671</v>
      </c>
      <c r="R4522" t="s">
        <v>739</v>
      </c>
      <c r="S4522" t="s">
        <v>795</v>
      </c>
      <c r="T4522" t="s">
        <v>18033</v>
      </c>
      <c r="U4522" t="s">
        <v>965</v>
      </c>
      <c r="V4522" t="s">
        <v>10638</v>
      </c>
      <c r="W4522" t="s">
        <v>970</v>
      </c>
      <c r="X4522" t="s">
        <v>18038</v>
      </c>
    </row>
    <row r="4523" spans="2:24" ht="11" outlineLevel="1" x14ac:dyDescent="0.15">
      <c r="B4523" t="s">
        <v>3580</v>
      </c>
      <c r="C4523" t="s">
        <v>1519</v>
      </c>
      <c r="D4523" t="s">
        <v>358</v>
      </c>
      <c r="E4523" t="s">
        <v>10950</v>
      </c>
      <c r="F4523" t="s">
        <v>625</v>
      </c>
      <c r="G4523" t="s">
        <v>2594</v>
      </c>
      <c r="H4523" s="17">
        <v>42029</v>
      </c>
      <c r="I4523" s="15">
        <v>2015</v>
      </c>
      <c r="J4523" t="s">
        <v>10634</v>
      </c>
      <c r="K4523" s="5">
        <v>0</v>
      </c>
      <c r="L4523" t="s">
        <v>967</v>
      </c>
      <c r="M4523" t="s">
        <v>985</v>
      </c>
      <c r="N4523" t="s">
        <v>10635</v>
      </c>
      <c r="O4523" t="s">
        <v>818</v>
      </c>
      <c r="P4523" t="s">
        <v>11052</v>
      </c>
      <c r="Q4523" t="s">
        <v>10671</v>
      </c>
      <c r="R4523" t="s">
        <v>739</v>
      </c>
      <c r="S4523" t="s">
        <v>795</v>
      </c>
      <c r="T4523" t="s">
        <v>18033</v>
      </c>
      <c r="U4523" t="s">
        <v>965</v>
      </c>
      <c r="V4523" t="s">
        <v>10638</v>
      </c>
      <c r="W4523" t="s">
        <v>970</v>
      </c>
      <c r="X4523" t="s">
        <v>18039</v>
      </c>
    </row>
    <row r="4524" spans="2:24" ht="11" outlineLevel="1" x14ac:dyDescent="0.15">
      <c r="B4524" t="s">
        <v>3582</v>
      </c>
      <c r="C4524" t="s">
        <v>3583</v>
      </c>
      <c r="E4524" t="s">
        <v>10632</v>
      </c>
      <c r="F4524" t="s">
        <v>11297</v>
      </c>
      <c r="G4524" t="s">
        <v>1022</v>
      </c>
      <c r="H4524" s="17">
        <v>42437</v>
      </c>
      <c r="I4524" s="15">
        <v>2016</v>
      </c>
      <c r="J4524" t="s">
        <v>10634</v>
      </c>
      <c r="K4524" s="5">
        <v>-26443.25</v>
      </c>
      <c r="L4524" t="s">
        <v>967</v>
      </c>
      <c r="M4524" t="s">
        <v>956</v>
      </c>
      <c r="N4524" t="s">
        <v>10635</v>
      </c>
      <c r="O4524" t="s">
        <v>818</v>
      </c>
      <c r="P4524" t="s">
        <v>15206</v>
      </c>
      <c r="Q4524" t="s">
        <v>15206</v>
      </c>
      <c r="R4524" t="s">
        <v>738</v>
      </c>
      <c r="S4524" t="s">
        <v>795</v>
      </c>
      <c r="T4524" t="s">
        <v>18040</v>
      </c>
      <c r="U4524" t="s">
        <v>965</v>
      </c>
      <c r="V4524" t="s">
        <v>10638</v>
      </c>
      <c r="W4524" t="s">
        <v>970</v>
      </c>
      <c r="X4524" t="s">
        <v>18041</v>
      </c>
    </row>
    <row r="4525" spans="2:24" ht="11" outlineLevel="1" x14ac:dyDescent="0.15">
      <c r="B4525" t="s">
        <v>3585</v>
      </c>
      <c r="C4525" t="s">
        <v>3586</v>
      </c>
      <c r="D4525" t="s">
        <v>339</v>
      </c>
      <c r="E4525" t="s">
        <v>10652</v>
      </c>
      <c r="F4525" t="s">
        <v>17105</v>
      </c>
      <c r="G4525" t="s">
        <v>2918</v>
      </c>
      <c r="H4525" s="17">
        <v>44130</v>
      </c>
      <c r="I4525" s="15">
        <v>2021</v>
      </c>
      <c r="J4525" t="s">
        <v>10634</v>
      </c>
      <c r="K4525" s="5">
        <v>35074.879999999997</v>
      </c>
      <c r="L4525" t="s">
        <v>967</v>
      </c>
      <c r="M4525" t="s">
        <v>985</v>
      </c>
      <c r="N4525" t="s">
        <v>10635</v>
      </c>
      <c r="O4525" t="s">
        <v>796</v>
      </c>
      <c r="P4525" t="s">
        <v>15206</v>
      </c>
      <c r="R4525" t="s">
        <v>738</v>
      </c>
      <c r="S4525" t="s">
        <v>803</v>
      </c>
      <c r="T4525" t="s">
        <v>18042</v>
      </c>
      <c r="U4525" t="s">
        <v>965</v>
      </c>
      <c r="V4525" t="s">
        <v>10638</v>
      </c>
      <c r="W4525" t="s">
        <v>970</v>
      </c>
      <c r="X4525" t="s">
        <v>18043</v>
      </c>
    </row>
    <row r="4526" spans="2:24" ht="11" outlineLevel="1" x14ac:dyDescent="0.15">
      <c r="B4526" t="s">
        <v>3585</v>
      </c>
      <c r="C4526" t="s">
        <v>3586</v>
      </c>
      <c r="D4526" t="s">
        <v>339</v>
      </c>
      <c r="E4526" t="s">
        <v>10649</v>
      </c>
      <c r="F4526" t="s">
        <v>17105</v>
      </c>
      <c r="G4526" t="s">
        <v>2918</v>
      </c>
      <c r="H4526" s="17">
        <v>44039</v>
      </c>
      <c r="I4526" s="15">
        <v>2020</v>
      </c>
      <c r="J4526" t="s">
        <v>10634</v>
      </c>
      <c r="K4526" s="5">
        <v>226075.81</v>
      </c>
      <c r="L4526" t="s">
        <v>967</v>
      </c>
      <c r="M4526" t="s">
        <v>985</v>
      </c>
      <c r="N4526" t="s">
        <v>10635</v>
      </c>
      <c r="O4526" t="s">
        <v>796</v>
      </c>
      <c r="P4526" t="s">
        <v>15206</v>
      </c>
      <c r="R4526" t="s">
        <v>738</v>
      </c>
      <c r="S4526" t="s">
        <v>803</v>
      </c>
      <c r="T4526" t="s">
        <v>18042</v>
      </c>
      <c r="U4526" t="s">
        <v>965</v>
      </c>
      <c r="V4526" t="s">
        <v>10638</v>
      </c>
      <c r="W4526" t="s">
        <v>970</v>
      </c>
      <c r="X4526" t="s">
        <v>18044</v>
      </c>
    </row>
    <row r="4527" spans="2:24" ht="11" outlineLevel="1" x14ac:dyDescent="0.15">
      <c r="B4527" t="s">
        <v>3588</v>
      </c>
      <c r="C4527" t="s">
        <v>3589</v>
      </c>
      <c r="E4527" t="s">
        <v>10649</v>
      </c>
      <c r="F4527" t="s">
        <v>3126</v>
      </c>
      <c r="G4527" t="s">
        <v>3127</v>
      </c>
      <c r="H4527" s="17">
        <v>43964</v>
      </c>
      <c r="I4527" s="15">
        <v>2020</v>
      </c>
      <c r="J4527" t="s">
        <v>10634</v>
      </c>
      <c r="K4527" s="5">
        <v>261127</v>
      </c>
      <c r="L4527" t="s">
        <v>967</v>
      </c>
      <c r="R4527" t="s">
        <v>755</v>
      </c>
      <c r="S4527" t="s">
        <v>795</v>
      </c>
      <c r="T4527" t="s">
        <v>18045</v>
      </c>
      <c r="U4527" t="s">
        <v>1340</v>
      </c>
      <c r="V4527" t="s">
        <v>12795</v>
      </c>
      <c r="W4527" t="s">
        <v>970</v>
      </c>
      <c r="X4527" t="s">
        <v>18046</v>
      </c>
    </row>
    <row r="4528" spans="2:24" ht="11" outlineLevel="1" x14ac:dyDescent="0.15">
      <c r="B4528" t="s">
        <v>3588</v>
      </c>
      <c r="C4528" t="s">
        <v>3589</v>
      </c>
      <c r="E4528" t="s">
        <v>10652</v>
      </c>
      <c r="F4528" t="s">
        <v>3126</v>
      </c>
      <c r="G4528" t="s">
        <v>3127</v>
      </c>
      <c r="H4528" s="17">
        <v>44001</v>
      </c>
      <c r="I4528" s="15">
        <v>2020</v>
      </c>
      <c r="J4528" t="s">
        <v>10634</v>
      </c>
      <c r="K4528" s="5">
        <v>0</v>
      </c>
      <c r="L4528" t="s">
        <v>967</v>
      </c>
      <c r="M4528" t="s">
        <v>12797</v>
      </c>
      <c r="R4528" t="s">
        <v>755</v>
      </c>
      <c r="S4528" t="s">
        <v>795</v>
      </c>
      <c r="T4528" t="s">
        <v>18047</v>
      </c>
      <c r="U4528" t="s">
        <v>1340</v>
      </c>
      <c r="V4528" t="s">
        <v>12795</v>
      </c>
      <c r="W4528" t="s">
        <v>970</v>
      </c>
      <c r="X4528" t="s">
        <v>18048</v>
      </c>
    </row>
    <row r="4529" spans="2:24" ht="11" outlineLevel="1" x14ac:dyDescent="0.15">
      <c r="B4529" t="s">
        <v>3588</v>
      </c>
      <c r="C4529" t="s">
        <v>3589</v>
      </c>
      <c r="E4529" t="s">
        <v>10664</v>
      </c>
      <c r="F4529" t="s">
        <v>3126</v>
      </c>
      <c r="G4529" t="s">
        <v>3127</v>
      </c>
      <c r="H4529" s="17">
        <v>44305</v>
      </c>
      <c r="I4529" s="15">
        <v>2021</v>
      </c>
      <c r="J4529" t="s">
        <v>10634</v>
      </c>
      <c r="K4529" s="5">
        <v>0</v>
      </c>
      <c r="L4529" t="s">
        <v>967</v>
      </c>
      <c r="M4529" t="s">
        <v>15907</v>
      </c>
      <c r="R4529" t="s">
        <v>755</v>
      </c>
      <c r="S4529" t="s">
        <v>795</v>
      </c>
      <c r="T4529" t="s">
        <v>18049</v>
      </c>
      <c r="U4529" t="s">
        <v>1340</v>
      </c>
      <c r="V4529" t="s">
        <v>12795</v>
      </c>
      <c r="W4529" t="s">
        <v>970</v>
      </c>
      <c r="X4529" t="s">
        <v>18050</v>
      </c>
    </row>
    <row r="4530" spans="2:24" ht="11" outlineLevel="1" x14ac:dyDescent="0.15">
      <c r="B4530" t="s">
        <v>3591</v>
      </c>
      <c r="C4530" t="s">
        <v>3592</v>
      </c>
      <c r="E4530" t="s">
        <v>10632</v>
      </c>
      <c r="F4530" t="s">
        <v>685</v>
      </c>
      <c r="G4530" t="s">
        <v>2058</v>
      </c>
      <c r="H4530" s="17">
        <v>44413</v>
      </c>
      <c r="I4530" s="15">
        <v>2021</v>
      </c>
      <c r="J4530" t="s">
        <v>10634</v>
      </c>
      <c r="K4530" s="5">
        <v>0</v>
      </c>
      <c r="L4530" t="s">
        <v>967</v>
      </c>
      <c r="M4530" t="s">
        <v>1141</v>
      </c>
      <c r="N4530" t="s">
        <v>10635</v>
      </c>
      <c r="O4530" t="s">
        <v>825</v>
      </c>
      <c r="P4530" t="s">
        <v>12376</v>
      </c>
      <c r="R4530" t="s">
        <v>740</v>
      </c>
      <c r="S4530" t="s">
        <v>795</v>
      </c>
      <c r="T4530" t="s">
        <v>18051</v>
      </c>
      <c r="U4530" t="s">
        <v>965</v>
      </c>
      <c r="V4530" t="s">
        <v>10638</v>
      </c>
      <c r="W4530" t="s">
        <v>970</v>
      </c>
      <c r="X4530" t="s">
        <v>18052</v>
      </c>
    </row>
    <row r="4531" spans="2:24" ht="11" outlineLevel="1" x14ac:dyDescent="0.15">
      <c r="B4531" t="s">
        <v>3591</v>
      </c>
      <c r="C4531" t="s">
        <v>3592</v>
      </c>
      <c r="E4531" t="s">
        <v>10649</v>
      </c>
      <c r="F4531" t="s">
        <v>685</v>
      </c>
      <c r="G4531" t="s">
        <v>2058</v>
      </c>
      <c r="H4531" s="17">
        <v>44305</v>
      </c>
      <c r="I4531" s="15">
        <v>2021</v>
      </c>
      <c r="J4531" t="s">
        <v>10634</v>
      </c>
      <c r="K4531" s="5">
        <v>113640</v>
      </c>
      <c r="L4531" t="s">
        <v>967</v>
      </c>
      <c r="M4531" t="s">
        <v>1141</v>
      </c>
      <c r="N4531" t="s">
        <v>10635</v>
      </c>
      <c r="O4531" t="s">
        <v>825</v>
      </c>
      <c r="P4531" t="s">
        <v>12376</v>
      </c>
      <c r="R4531" t="s">
        <v>740</v>
      </c>
      <c r="S4531" t="s">
        <v>795</v>
      </c>
      <c r="T4531" t="s">
        <v>18053</v>
      </c>
      <c r="U4531" t="s">
        <v>965</v>
      </c>
      <c r="V4531" t="s">
        <v>10638</v>
      </c>
      <c r="W4531" t="s">
        <v>970</v>
      </c>
      <c r="X4531" t="s">
        <v>18054</v>
      </c>
    </row>
    <row r="4532" spans="2:24" ht="11" outlineLevel="1" x14ac:dyDescent="0.15">
      <c r="B4532" t="s">
        <v>3591</v>
      </c>
      <c r="C4532" t="s">
        <v>3592</v>
      </c>
      <c r="E4532" t="s">
        <v>10643</v>
      </c>
      <c r="F4532" t="s">
        <v>685</v>
      </c>
      <c r="G4532" t="s">
        <v>2058</v>
      </c>
      <c r="H4532" s="17">
        <v>44404</v>
      </c>
      <c r="I4532" s="15">
        <v>2021</v>
      </c>
      <c r="J4532" t="s">
        <v>10634</v>
      </c>
      <c r="K4532" s="5">
        <v>0</v>
      </c>
      <c r="L4532" t="s">
        <v>967</v>
      </c>
      <c r="M4532" t="s">
        <v>1141</v>
      </c>
      <c r="N4532" t="s">
        <v>10635</v>
      </c>
      <c r="O4532" t="s">
        <v>825</v>
      </c>
      <c r="P4532" t="s">
        <v>12376</v>
      </c>
      <c r="R4532" t="s">
        <v>740</v>
      </c>
      <c r="S4532" t="s">
        <v>795</v>
      </c>
      <c r="T4532" t="s">
        <v>18055</v>
      </c>
      <c r="U4532" t="s">
        <v>965</v>
      </c>
      <c r="V4532" t="s">
        <v>10638</v>
      </c>
      <c r="W4532" t="s">
        <v>970</v>
      </c>
      <c r="X4532" t="s">
        <v>18056</v>
      </c>
    </row>
    <row r="4533" spans="2:24" ht="11" outlineLevel="1" x14ac:dyDescent="0.15">
      <c r="B4533" t="s">
        <v>3591</v>
      </c>
      <c r="C4533" t="s">
        <v>3592</v>
      </c>
      <c r="E4533" t="s">
        <v>10667</v>
      </c>
      <c r="F4533" t="s">
        <v>685</v>
      </c>
      <c r="G4533" t="s">
        <v>2058</v>
      </c>
      <c r="H4533" s="17">
        <v>44425</v>
      </c>
      <c r="I4533" s="15">
        <v>2021</v>
      </c>
      <c r="J4533" t="s">
        <v>10634</v>
      </c>
      <c r="K4533" s="5">
        <v>0</v>
      </c>
      <c r="L4533" t="s">
        <v>967</v>
      </c>
      <c r="M4533" t="s">
        <v>1141</v>
      </c>
      <c r="N4533" t="s">
        <v>10635</v>
      </c>
      <c r="O4533" t="s">
        <v>825</v>
      </c>
      <c r="P4533" t="s">
        <v>12376</v>
      </c>
      <c r="R4533" t="s">
        <v>740</v>
      </c>
      <c r="S4533" t="s">
        <v>795</v>
      </c>
      <c r="T4533" t="s">
        <v>18057</v>
      </c>
      <c r="U4533" t="s">
        <v>965</v>
      </c>
      <c r="V4533" t="s">
        <v>10638</v>
      </c>
      <c r="W4533" t="s">
        <v>970</v>
      </c>
      <c r="X4533" t="s">
        <v>18058</v>
      </c>
    </row>
    <row r="4534" spans="2:24" ht="11" outlineLevel="1" x14ac:dyDescent="0.15">
      <c r="B4534" t="s">
        <v>3591</v>
      </c>
      <c r="C4534" t="s">
        <v>3592</v>
      </c>
      <c r="E4534" t="s">
        <v>10661</v>
      </c>
      <c r="F4534" t="s">
        <v>685</v>
      </c>
      <c r="G4534" t="s">
        <v>2058</v>
      </c>
      <c r="H4534" s="17">
        <v>44490</v>
      </c>
      <c r="I4534" s="15">
        <v>2022</v>
      </c>
      <c r="J4534" t="s">
        <v>10634</v>
      </c>
      <c r="K4534" s="5">
        <v>0</v>
      </c>
      <c r="L4534" t="s">
        <v>967</v>
      </c>
      <c r="M4534" t="s">
        <v>1141</v>
      </c>
      <c r="N4534" t="s">
        <v>10635</v>
      </c>
      <c r="O4534" t="s">
        <v>825</v>
      </c>
      <c r="P4534" t="s">
        <v>12376</v>
      </c>
      <c r="R4534" t="s">
        <v>740</v>
      </c>
      <c r="S4534" t="s">
        <v>795</v>
      </c>
      <c r="T4534" t="s">
        <v>18059</v>
      </c>
      <c r="U4534" t="s">
        <v>965</v>
      </c>
      <c r="V4534" t="s">
        <v>10638</v>
      </c>
      <c r="W4534" t="s">
        <v>970</v>
      </c>
      <c r="X4534" t="s">
        <v>18060</v>
      </c>
    </row>
    <row r="4535" spans="2:24" ht="11" outlineLevel="1" x14ac:dyDescent="0.15">
      <c r="B4535" t="s">
        <v>3591</v>
      </c>
      <c r="C4535" t="s">
        <v>3592</v>
      </c>
      <c r="E4535" t="s">
        <v>10652</v>
      </c>
      <c r="F4535" t="s">
        <v>685</v>
      </c>
      <c r="G4535" t="s">
        <v>2058</v>
      </c>
      <c r="H4535" s="17">
        <v>44349</v>
      </c>
      <c r="I4535" s="15">
        <v>2021</v>
      </c>
      <c r="J4535" t="s">
        <v>10634</v>
      </c>
      <c r="K4535" s="5">
        <v>89332</v>
      </c>
      <c r="L4535" t="s">
        <v>967</v>
      </c>
      <c r="M4535" t="s">
        <v>1141</v>
      </c>
      <c r="N4535" t="s">
        <v>10635</v>
      </c>
      <c r="O4535" t="s">
        <v>825</v>
      </c>
      <c r="P4535" t="s">
        <v>12376</v>
      </c>
      <c r="R4535" t="s">
        <v>740</v>
      </c>
      <c r="S4535" t="s">
        <v>795</v>
      </c>
      <c r="T4535" t="s">
        <v>18053</v>
      </c>
      <c r="U4535" t="s">
        <v>965</v>
      </c>
      <c r="V4535" t="s">
        <v>10638</v>
      </c>
      <c r="W4535" t="s">
        <v>970</v>
      </c>
      <c r="X4535" t="s">
        <v>18061</v>
      </c>
    </row>
    <row r="4536" spans="2:24" ht="11" outlineLevel="1" x14ac:dyDescent="0.15">
      <c r="B4536" t="s">
        <v>3591</v>
      </c>
      <c r="C4536" t="s">
        <v>3592</v>
      </c>
      <c r="E4536" t="s">
        <v>10664</v>
      </c>
      <c r="F4536" t="s">
        <v>685</v>
      </c>
      <c r="G4536" t="s">
        <v>2058</v>
      </c>
      <c r="H4536" s="17">
        <v>44385</v>
      </c>
      <c r="I4536" s="15">
        <v>2021</v>
      </c>
      <c r="J4536" t="s">
        <v>10634</v>
      </c>
      <c r="K4536" s="5">
        <v>0</v>
      </c>
      <c r="L4536" t="s">
        <v>967</v>
      </c>
      <c r="M4536" t="s">
        <v>1141</v>
      </c>
      <c r="N4536" t="s">
        <v>10635</v>
      </c>
      <c r="O4536" t="s">
        <v>825</v>
      </c>
      <c r="P4536" t="s">
        <v>12376</v>
      </c>
      <c r="R4536" t="s">
        <v>740</v>
      </c>
      <c r="S4536" t="s">
        <v>795</v>
      </c>
      <c r="T4536" t="s">
        <v>18053</v>
      </c>
      <c r="U4536" t="s">
        <v>965</v>
      </c>
      <c r="V4536" t="s">
        <v>10638</v>
      </c>
      <c r="W4536" t="s">
        <v>970</v>
      </c>
      <c r="X4536" t="s">
        <v>18062</v>
      </c>
    </row>
    <row r="4537" spans="2:24" ht="11" outlineLevel="1" x14ac:dyDescent="0.15">
      <c r="B4537" t="s">
        <v>3591</v>
      </c>
      <c r="C4537" t="s">
        <v>3592</v>
      </c>
      <c r="E4537" t="s">
        <v>10658</v>
      </c>
      <c r="F4537" t="s">
        <v>685</v>
      </c>
      <c r="G4537" t="s">
        <v>2058</v>
      </c>
      <c r="H4537" s="17">
        <v>44440</v>
      </c>
      <c r="I4537" s="15">
        <v>2021</v>
      </c>
      <c r="J4537" t="s">
        <v>10634</v>
      </c>
      <c r="K4537" s="5">
        <v>56877</v>
      </c>
      <c r="L4537" t="s">
        <v>967</v>
      </c>
      <c r="M4537" t="s">
        <v>1141</v>
      </c>
      <c r="N4537" t="s">
        <v>10635</v>
      </c>
      <c r="O4537" t="s">
        <v>825</v>
      </c>
      <c r="P4537" t="s">
        <v>12376</v>
      </c>
      <c r="R4537" t="s">
        <v>740</v>
      </c>
      <c r="S4537" t="s">
        <v>795</v>
      </c>
      <c r="T4537" t="s">
        <v>18063</v>
      </c>
      <c r="U4537" t="s">
        <v>965</v>
      </c>
      <c r="V4537" t="s">
        <v>10638</v>
      </c>
      <c r="W4537" t="s">
        <v>970</v>
      </c>
      <c r="X4537" t="s">
        <v>18064</v>
      </c>
    </row>
    <row r="4538" spans="2:24" ht="11" outlineLevel="1" x14ac:dyDescent="0.15">
      <c r="B4538" t="s">
        <v>3594</v>
      </c>
      <c r="C4538" t="s">
        <v>3595</v>
      </c>
      <c r="E4538" t="s">
        <v>10652</v>
      </c>
      <c r="F4538" t="s">
        <v>18065</v>
      </c>
      <c r="G4538" t="s">
        <v>1907</v>
      </c>
      <c r="H4538" s="17">
        <v>44029</v>
      </c>
      <c r="I4538" s="15">
        <v>2020</v>
      </c>
      <c r="J4538" t="s">
        <v>10634</v>
      </c>
      <c r="K4538" s="5">
        <v>14797.06</v>
      </c>
      <c r="L4538" t="s">
        <v>967</v>
      </c>
      <c r="M4538" t="s">
        <v>1141</v>
      </c>
      <c r="N4538" t="s">
        <v>10635</v>
      </c>
      <c r="O4538" t="s">
        <v>825</v>
      </c>
      <c r="P4538" t="s">
        <v>12118</v>
      </c>
      <c r="R4538" t="s">
        <v>3596</v>
      </c>
      <c r="S4538" t="s">
        <v>795</v>
      </c>
      <c r="T4538" t="s">
        <v>18066</v>
      </c>
      <c r="U4538" t="s">
        <v>965</v>
      </c>
      <c r="V4538" t="s">
        <v>10638</v>
      </c>
      <c r="W4538" t="s">
        <v>970</v>
      </c>
      <c r="X4538" t="s">
        <v>18067</v>
      </c>
    </row>
    <row r="4539" spans="2:24" ht="11" outlineLevel="1" x14ac:dyDescent="0.15">
      <c r="B4539" t="s">
        <v>3594</v>
      </c>
      <c r="C4539" t="s">
        <v>3595</v>
      </c>
      <c r="E4539" t="s">
        <v>10664</v>
      </c>
      <c r="F4539" t="s">
        <v>18065</v>
      </c>
      <c r="G4539" t="s">
        <v>1907</v>
      </c>
      <c r="H4539" s="17">
        <v>44035</v>
      </c>
      <c r="I4539" s="15">
        <v>2020</v>
      </c>
      <c r="J4539" t="s">
        <v>10634</v>
      </c>
      <c r="K4539" s="5">
        <v>12733.84</v>
      </c>
      <c r="L4539" t="s">
        <v>967</v>
      </c>
      <c r="M4539" t="s">
        <v>1141</v>
      </c>
      <c r="N4539" t="s">
        <v>10635</v>
      </c>
      <c r="O4539" t="s">
        <v>825</v>
      </c>
      <c r="P4539" t="s">
        <v>12118</v>
      </c>
      <c r="R4539" t="s">
        <v>3596</v>
      </c>
      <c r="S4539" t="s">
        <v>795</v>
      </c>
      <c r="T4539" t="s">
        <v>18066</v>
      </c>
      <c r="U4539" t="s">
        <v>965</v>
      </c>
      <c r="V4539" t="s">
        <v>10638</v>
      </c>
      <c r="W4539" t="s">
        <v>970</v>
      </c>
      <c r="X4539" t="s">
        <v>18068</v>
      </c>
    </row>
    <row r="4540" spans="2:24" ht="11" outlineLevel="1" x14ac:dyDescent="0.15">
      <c r="B4540" t="s">
        <v>3594</v>
      </c>
      <c r="C4540" t="s">
        <v>3595</v>
      </c>
      <c r="E4540" t="s">
        <v>10649</v>
      </c>
      <c r="F4540" t="s">
        <v>18065</v>
      </c>
      <c r="G4540" t="s">
        <v>1907</v>
      </c>
      <c r="H4540" s="17">
        <v>44018</v>
      </c>
      <c r="I4540" s="15">
        <v>2020</v>
      </c>
      <c r="J4540" t="s">
        <v>10634</v>
      </c>
      <c r="K4540" s="5">
        <v>229583.8</v>
      </c>
      <c r="L4540" t="s">
        <v>967</v>
      </c>
      <c r="M4540" t="s">
        <v>1141</v>
      </c>
      <c r="N4540" t="s">
        <v>10635</v>
      </c>
      <c r="O4540" t="s">
        <v>825</v>
      </c>
      <c r="P4540" t="s">
        <v>12118</v>
      </c>
      <c r="R4540" t="s">
        <v>3596</v>
      </c>
      <c r="S4540" t="s">
        <v>795</v>
      </c>
      <c r="T4540" t="s">
        <v>18066</v>
      </c>
      <c r="U4540" t="s">
        <v>965</v>
      </c>
      <c r="V4540" t="s">
        <v>10638</v>
      </c>
      <c r="W4540" t="s">
        <v>970</v>
      </c>
      <c r="X4540" t="s">
        <v>18069</v>
      </c>
    </row>
    <row r="4541" spans="2:24" ht="11" outlineLevel="1" x14ac:dyDescent="0.15">
      <c r="B4541" t="s">
        <v>3599</v>
      </c>
      <c r="C4541" t="s">
        <v>3600</v>
      </c>
      <c r="E4541" t="s">
        <v>10664</v>
      </c>
      <c r="F4541" t="s">
        <v>2913</v>
      </c>
      <c r="G4541" t="s">
        <v>2914</v>
      </c>
      <c r="H4541" s="17">
        <v>45715</v>
      </c>
      <c r="I4541" s="15">
        <v>2025</v>
      </c>
      <c r="J4541" t="s">
        <v>10634</v>
      </c>
      <c r="K4541" s="5">
        <v>11885.35</v>
      </c>
      <c r="L4541" t="s">
        <v>967</v>
      </c>
      <c r="M4541" t="s">
        <v>1141</v>
      </c>
      <c r="N4541" t="s">
        <v>10635</v>
      </c>
      <c r="O4541" t="s">
        <v>825</v>
      </c>
      <c r="P4541" t="s">
        <v>11969</v>
      </c>
      <c r="Q4541" t="s">
        <v>11435</v>
      </c>
      <c r="R4541" t="s">
        <v>740</v>
      </c>
      <c r="S4541" t="s">
        <v>795</v>
      </c>
      <c r="T4541" t="s">
        <v>18070</v>
      </c>
      <c r="U4541" t="s">
        <v>965</v>
      </c>
      <c r="V4541" t="s">
        <v>10638</v>
      </c>
      <c r="W4541" t="s">
        <v>970</v>
      </c>
      <c r="X4541" t="s">
        <v>18071</v>
      </c>
    </row>
    <row r="4542" spans="2:24" ht="11" outlineLevel="1" x14ac:dyDescent="0.15">
      <c r="B4542" t="s">
        <v>3599</v>
      </c>
      <c r="C4542" t="s">
        <v>3600</v>
      </c>
      <c r="E4542" t="s">
        <v>10649</v>
      </c>
      <c r="F4542" t="s">
        <v>2913</v>
      </c>
      <c r="G4542" t="s">
        <v>2914</v>
      </c>
      <c r="H4542" s="17">
        <v>45546</v>
      </c>
      <c r="I4542" s="15">
        <v>2024</v>
      </c>
      <c r="J4542" t="s">
        <v>10634</v>
      </c>
      <c r="K4542" s="5">
        <v>241100</v>
      </c>
      <c r="L4542" t="s">
        <v>967</v>
      </c>
      <c r="M4542" t="s">
        <v>1141</v>
      </c>
      <c r="N4542" t="s">
        <v>10635</v>
      </c>
      <c r="O4542" t="s">
        <v>825</v>
      </c>
      <c r="P4542" t="s">
        <v>11969</v>
      </c>
      <c r="Q4542" t="s">
        <v>11435</v>
      </c>
      <c r="R4542" t="s">
        <v>740</v>
      </c>
      <c r="S4542" t="s">
        <v>795</v>
      </c>
      <c r="T4542" t="s">
        <v>18072</v>
      </c>
      <c r="U4542" t="s">
        <v>965</v>
      </c>
      <c r="V4542" t="s">
        <v>10638</v>
      </c>
      <c r="W4542" t="s">
        <v>970</v>
      </c>
      <c r="X4542" t="s">
        <v>18073</v>
      </c>
    </row>
    <row r="4543" spans="2:24" ht="11" outlineLevel="1" x14ac:dyDescent="0.15">
      <c r="B4543" t="s">
        <v>3599</v>
      </c>
      <c r="C4543" t="s">
        <v>3600</v>
      </c>
      <c r="E4543" t="s">
        <v>10652</v>
      </c>
      <c r="F4543" t="s">
        <v>2913</v>
      </c>
      <c r="G4543" t="s">
        <v>2914</v>
      </c>
      <c r="H4543" s="17">
        <v>45615</v>
      </c>
      <c r="I4543" s="15">
        <v>2025</v>
      </c>
      <c r="J4543" t="s">
        <v>10634</v>
      </c>
      <c r="K4543" s="5">
        <v>18665.75</v>
      </c>
      <c r="L4543" t="s">
        <v>967</v>
      </c>
      <c r="M4543" t="s">
        <v>1141</v>
      </c>
      <c r="N4543" t="s">
        <v>10635</v>
      </c>
      <c r="O4543" t="s">
        <v>825</v>
      </c>
      <c r="P4543" t="s">
        <v>11969</v>
      </c>
      <c r="Q4543" t="s">
        <v>11435</v>
      </c>
      <c r="R4543" t="s">
        <v>740</v>
      </c>
      <c r="S4543" t="s">
        <v>795</v>
      </c>
      <c r="T4543" t="s">
        <v>18074</v>
      </c>
      <c r="U4543" t="s">
        <v>965</v>
      </c>
      <c r="V4543" t="s">
        <v>10638</v>
      </c>
      <c r="W4543" t="s">
        <v>970</v>
      </c>
      <c r="X4543" t="s">
        <v>18075</v>
      </c>
    </row>
    <row r="4544" spans="2:24" ht="11" outlineLevel="1" x14ac:dyDescent="0.15">
      <c r="B4544" t="s">
        <v>3599</v>
      </c>
      <c r="C4544" t="s">
        <v>3600</v>
      </c>
      <c r="E4544" t="s">
        <v>10643</v>
      </c>
      <c r="F4544" t="s">
        <v>2913</v>
      </c>
      <c r="G4544" t="s">
        <v>2914</v>
      </c>
      <c r="H4544" s="17">
        <v>45819</v>
      </c>
      <c r="I4544" s="15">
        <v>2025</v>
      </c>
      <c r="J4544" t="s">
        <v>10634</v>
      </c>
      <c r="K4544" s="5">
        <v>-15427.41</v>
      </c>
      <c r="L4544" t="s">
        <v>967</v>
      </c>
      <c r="M4544" t="s">
        <v>1141</v>
      </c>
      <c r="N4544" t="s">
        <v>10635</v>
      </c>
      <c r="O4544" t="s">
        <v>825</v>
      </c>
      <c r="P4544" t="s">
        <v>11969</v>
      </c>
      <c r="Q4544" t="s">
        <v>11435</v>
      </c>
      <c r="R4544" t="s">
        <v>740</v>
      </c>
      <c r="S4544" t="s">
        <v>795</v>
      </c>
      <c r="T4544" t="s">
        <v>18076</v>
      </c>
      <c r="U4544" t="s">
        <v>965</v>
      </c>
      <c r="V4544" t="s">
        <v>10638</v>
      </c>
      <c r="W4544" t="s">
        <v>970</v>
      </c>
      <c r="X4544" t="s">
        <v>18077</v>
      </c>
    </row>
    <row r="4545" spans="2:24" ht="11" outlineLevel="1" x14ac:dyDescent="0.15">
      <c r="B4545" t="s">
        <v>3602</v>
      </c>
      <c r="C4545" t="s">
        <v>3603</v>
      </c>
      <c r="D4545" t="s">
        <v>3604</v>
      </c>
      <c r="E4545" t="s">
        <v>10652</v>
      </c>
      <c r="F4545" t="s">
        <v>669</v>
      </c>
      <c r="G4545" t="s">
        <v>1498</v>
      </c>
      <c r="H4545" s="17">
        <v>44329</v>
      </c>
      <c r="I4545" s="15">
        <v>2021</v>
      </c>
      <c r="J4545" t="s">
        <v>10634</v>
      </c>
      <c r="K4545" s="5">
        <v>0</v>
      </c>
      <c r="L4545" t="s">
        <v>967</v>
      </c>
      <c r="M4545" t="s">
        <v>985</v>
      </c>
      <c r="N4545" t="s">
        <v>10635</v>
      </c>
      <c r="O4545" t="s">
        <v>825</v>
      </c>
      <c r="P4545" t="s">
        <v>13376</v>
      </c>
      <c r="R4545" t="s">
        <v>740</v>
      </c>
      <c r="S4545" t="s">
        <v>795</v>
      </c>
      <c r="T4545" t="s">
        <v>18078</v>
      </c>
      <c r="U4545" t="s">
        <v>965</v>
      </c>
      <c r="V4545" t="s">
        <v>10638</v>
      </c>
      <c r="W4545" t="s">
        <v>970</v>
      </c>
      <c r="X4545" t="s">
        <v>18079</v>
      </c>
    </row>
    <row r="4546" spans="2:24" ht="11" outlineLevel="1" x14ac:dyDescent="0.15">
      <c r="B4546" t="s">
        <v>3602</v>
      </c>
      <c r="C4546" t="s">
        <v>3603</v>
      </c>
      <c r="D4546" t="s">
        <v>3604</v>
      </c>
      <c r="E4546" t="s">
        <v>10649</v>
      </c>
      <c r="F4546" t="s">
        <v>669</v>
      </c>
      <c r="G4546" t="s">
        <v>1498</v>
      </c>
      <c r="H4546" s="17">
        <v>44204</v>
      </c>
      <c r="I4546" s="15">
        <v>2021</v>
      </c>
      <c r="J4546" t="s">
        <v>10634</v>
      </c>
      <c r="K4546" s="5">
        <v>255211.23</v>
      </c>
      <c r="L4546" t="s">
        <v>967</v>
      </c>
      <c r="M4546" t="s">
        <v>985</v>
      </c>
      <c r="N4546" t="s">
        <v>10635</v>
      </c>
      <c r="O4546" t="s">
        <v>825</v>
      </c>
      <c r="P4546" t="s">
        <v>13376</v>
      </c>
      <c r="R4546" t="s">
        <v>740</v>
      </c>
      <c r="S4546" t="s">
        <v>795</v>
      </c>
      <c r="T4546" t="s">
        <v>18080</v>
      </c>
      <c r="U4546" t="s">
        <v>965</v>
      </c>
      <c r="V4546" t="s">
        <v>10638</v>
      </c>
      <c r="W4546" t="s">
        <v>970</v>
      </c>
      <c r="X4546" t="s">
        <v>18081</v>
      </c>
    </row>
    <row r="4547" spans="2:24" ht="11" outlineLevel="1" x14ac:dyDescent="0.15">
      <c r="B4547" t="s">
        <v>3606</v>
      </c>
      <c r="C4547" t="s">
        <v>3607</v>
      </c>
      <c r="D4547" t="s">
        <v>248</v>
      </c>
      <c r="E4547" t="s">
        <v>10649</v>
      </c>
      <c r="F4547" t="s">
        <v>15827</v>
      </c>
      <c r="G4547" t="s">
        <v>2293</v>
      </c>
      <c r="H4547" s="17">
        <v>43535</v>
      </c>
      <c r="I4547" s="15">
        <v>2019</v>
      </c>
      <c r="J4547" t="s">
        <v>10634</v>
      </c>
      <c r="K4547" s="5">
        <v>254375</v>
      </c>
      <c r="L4547" t="s">
        <v>967</v>
      </c>
      <c r="M4547" t="s">
        <v>985</v>
      </c>
      <c r="N4547" t="s">
        <v>10635</v>
      </c>
      <c r="O4547" t="s">
        <v>818</v>
      </c>
      <c r="P4547" t="s">
        <v>11434</v>
      </c>
      <c r="Q4547" t="s">
        <v>11434</v>
      </c>
      <c r="R4547" t="s">
        <v>740</v>
      </c>
      <c r="S4547" t="s">
        <v>795</v>
      </c>
      <c r="T4547" t="s">
        <v>16491</v>
      </c>
      <c r="U4547" t="s">
        <v>965</v>
      </c>
      <c r="V4547" t="s">
        <v>10638</v>
      </c>
      <c r="W4547" t="s">
        <v>970</v>
      </c>
      <c r="X4547" t="s">
        <v>18082</v>
      </c>
    </row>
    <row r="4548" spans="2:24" ht="11" outlineLevel="1" x14ac:dyDescent="0.15">
      <c r="B4548" t="s">
        <v>3609</v>
      </c>
      <c r="C4548" t="s">
        <v>3610</v>
      </c>
      <c r="D4548" t="s">
        <v>237</v>
      </c>
      <c r="E4548" t="s">
        <v>10649</v>
      </c>
      <c r="F4548" t="s">
        <v>14208</v>
      </c>
      <c r="G4548" t="s">
        <v>1702</v>
      </c>
      <c r="H4548" s="17">
        <v>44055</v>
      </c>
      <c r="I4548" s="15">
        <v>2020</v>
      </c>
      <c r="J4548" t="s">
        <v>10634</v>
      </c>
      <c r="K4548" s="5">
        <v>13332</v>
      </c>
      <c r="L4548" t="s">
        <v>967</v>
      </c>
      <c r="M4548" t="s">
        <v>985</v>
      </c>
      <c r="N4548" t="s">
        <v>10635</v>
      </c>
      <c r="O4548" t="s">
        <v>825</v>
      </c>
      <c r="P4548" t="s">
        <v>13376</v>
      </c>
      <c r="R4548" t="s">
        <v>740</v>
      </c>
      <c r="S4548" t="s">
        <v>795</v>
      </c>
      <c r="T4548" t="s">
        <v>18083</v>
      </c>
      <c r="U4548" t="s">
        <v>965</v>
      </c>
      <c r="V4548" t="s">
        <v>10638</v>
      </c>
      <c r="W4548" t="s">
        <v>970</v>
      </c>
      <c r="X4548" t="s">
        <v>18084</v>
      </c>
    </row>
    <row r="4549" spans="2:24" ht="11" outlineLevel="1" x14ac:dyDescent="0.15">
      <c r="B4549" t="s">
        <v>3609</v>
      </c>
      <c r="C4549" t="s">
        <v>3610</v>
      </c>
      <c r="D4549" t="s">
        <v>237</v>
      </c>
      <c r="E4549" t="s">
        <v>10652</v>
      </c>
      <c r="F4549" t="s">
        <v>14208</v>
      </c>
      <c r="G4549" t="s">
        <v>1702</v>
      </c>
      <c r="H4549" s="17">
        <v>44102</v>
      </c>
      <c r="I4549" s="15">
        <v>2020</v>
      </c>
      <c r="J4549" t="s">
        <v>10634</v>
      </c>
      <c r="K4549" s="5">
        <v>215432</v>
      </c>
      <c r="L4549" t="s">
        <v>967</v>
      </c>
      <c r="M4549" t="s">
        <v>985</v>
      </c>
      <c r="N4549" t="s">
        <v>10635</v>
      </c>
      <c r="O4549" t="s">
        <v>825</v>
      </c>
      <c r="P4549" t="s">
        <v>13376</v>
      </c>
      <c r="R4549" t="s">
        <v>740</v>
      </c>
      <c r="S4549" t="s">
        <v>795</v>
      </c>
      <c r="T4549" t="s">
        <v>18085</v>
      </c>
      <c r="U4549" t="s">
        <v>965</v>
      </c>
      <c r="V4549" t="s">
        <v>10638</v>
      </c>
      <c r="W4549" t="s">
        <v>970</v>
      </c>
      <c r="X4549" t="s">
        <v>18086</v>
      </c>
    </row>
    <row r="4550" spans="2:24" ht="11" outlineLevel="1" x14ac:dyDescent="0.15">
      <c r="B4550" t="s">
        <v>3609</v>
      </c>
      <c r="C4550" t="s">
        <v>3610</v>
      </c>
      <c r="D4550" t="s">
        <v>237</v>
      </c>
      <c r="E4550" t="s">
        <v>10664</v>
      </c>
      <c r="F4550" t="s">
        <v>14208</v>
      </c>
      <c r="G4550" t="s">
        <v>1702</v>
      </c>
      <c r="H4550" s="17">
        <v>44120</v>
      </c>
      <c r="I4550" s="15">
        <v>2021</v>
      </c>
      <c r="J4550" t="s">
        <v>10634</v>
      </c>
      <c r="K4550" s="5">
        <v>25328</v>
      </c>
      <c r="L4550" t="s">
        <v>967</v>
      </c>
      <c r="M4550" t="s">
        <v>985</v>
      </c>
      <c r="N4550" t="s">
        <v>10635</v>
      </c>
      <c r="O4550" t="s">
        <v>825</v>
      </c>
      <c r="P4550" t="s">
        <v>13376</v>
      </c>
      <c r="R4550" t="s">
        <v>740</v>
      </c>
      <c r="S4550" t="s">
        <v>795</v>
      </c>
      <c r="T4550" t="s">
        <v>18087</v>
      </c>
      <c r="U4550" t="s">
        <v>965</v>
      </c>
      <c r="V4550" t="s">
        <v>10638</v>
      </c>
      <c r="W4550" t="s">
        <v>970</v>
      </c>
      <c r="X4550" t="s">
        <v>18088</v>
      </c>
    </row>
    <row r="4551" spans="2:24" ht="11" outlineLevel="1" x14ac:dyDescent="0.15">
      <c r="B4551" t="s">
        <v>3612</v>
      </c>
      <c r="C4551" t="s">
        <v>3613</v>
      </c>
      <c r="E4551" t="s">
        <v>10658</v>
      </c>
      <c r="F4551" t="s">
        <v>2565</v>
      </c>
      <c r="G4551" t="s">
        <v>2566</v>
      </c>
      <c r="H4551" s="17">
        <v>42065</v>
      </c>
      <c r="I4551" s="15">
        <v>2015</v>
      </c>
      <c r="J4551" t="s">
        <v>10634</v>
      </c>
      <c r="K4551" s="5">
        <v>0</v>
      </c>
      <c r="L4551" t="s">
        <v>967</v>
      </c>
      <c r="M4551" t="s">
        <v>956</v>
      </c>
      <c r="N4551" t="s">
        <v>10635</v>
      </c>
      <c r="O4551" t="s">
        <v>825</v>
      </c>
      <c r="P4551" t="s">
        <v>13395</v>
      </c>
      <c r="Q4551" t="s">
        <v>13395</v>
      </c>
      <c r="R4551" t="s">
        <v>740</v>
      </c>
      <c r="S4551" t="s">
        <v>795</v>
      </c>
      <c r="T4551" t="s">
        <v>18089</v>
      </c>
      <c r="U4551" t="s">
        <v>965</v>
      </c>
      <c r="V4551" t="s">
        <v>10638</v>
      </c>
      <c r="W4551" t="s">
        <v>970</v>
      </c>
      <c r="X4551" t="s">
        <v>18090</v>
      </c>
    </row>
    <row r="4552" spans="2:24" ht="11" outlineLevel="1" x14ac:dyDescent="0.15">
      <c r="B4552" t="s">
        <v>3612</v>
      </c>
      <c r="C4552" t="s">
        <v>3613</v>
      </c>
      <c r="E4552" t="s">
        <v>10661</v>
      </c>
      <c r="F4552" t="s">
        <v>2565</v>
      </c>
      <c r="G4552" t="s">
        <v>2566</v>
      </c>
      <c r="H4552" s="17">
        <v>42067</v>
      </c>
      <c r="I4552" s="15">
        <v>2015</v>
      </c>
      <c r="J4552" t="s">
        <v>10634</v>
      </c>
      <c r="K4552" s="5">
        <v>1800</v>
      </c>
      <c r="L4552" t="s">
        <v>967</v>
      </c>
      <c r="M4552" t="s">
        <v>956</v>
      </c>
      <c r="N4552" t="s">
        <v>10635</v>
      </c>
      <c r="O4552" t="s">
        <v>825</v>
      </c>
      <c r="P4552" t="s">
        <v>13395</v>
      </c>
      <c r="Q4552" t="s">
        <v>13395</v>
      </c>
      <c r="R4552" t="s">
        <v>740</v>
      </c>
      <c r="S4552" t="s">
        <v>795</v>
      </c>
      <c r="T4552" t="s">
        <v>18091</v>
      </c>
      <c r="U4552" t="s">
        <v>965</v>
      </c>
      <c r="V4552" t="s">
        <v>10638</v>
      </c>
      <c r="W4552" t="s">
        <v>970</v>
      </c>
      <c r="X4552" t="s">
        <v>18092</v>
      </c>
    </row>
    <row r="4553" spans="2:24" ht="11" outlineLevel="1" x14ac:dyDescent="0.15">
      <c r="B4553" t="s">
        <v>3612</v>
      </c>
      <c r="C4553" t="s">
        <v>3613</v>
      </c>
      <c r="E4553" t="s">
        <v>10632</v>
      </c>
      <c r="F4553" t="s">
        <v>2565</v>
      </c>
      <c r="G4553" t="s">
        <v>2566</v>
      </c>
      <c r="H4553" s="17">
        <v>42033</v>
      </c>
      <c r="I4553" s="15">
        <v>2015</v>
      </c>
      <c r="J4553" t="s">
        <v>10634</v>
      </c>
      <c r="K4553" s="5">
        <v>25940</v>
      </c>
      <c r="L4553" t="s">
        <v>967</v>
      </c>
      <c r="M4553" t="s">
        <v>956</v>
      </c>
      <c r="N4553" t="s">
        <v>10635</v>
      </c>
      <c r="O4553" t="s">
        <v>825</v>
      </c>
      <c r="P4553" t="s">
        <v>13395</v>
      </c>
      <c r="Q4553" t="s">
        <v>13395</v>
      </c>
      <c r="R4553" t="s">
        <v>740</v>
      </c>
      <c r="S4553" t="s">
        <v>795</v>
      </c>
      <c r="T4553" t="s">
        <v>18093</v>
      </c>
      <c r="U4553" t="s">
        <v>965</v>
      </c>
      <c r="V4553" t="s">
        <v>10638</v>
      </c>
      <c r="W4553" t="s">
        <v>970</v>
      </c>
      <c r="X4553" t="s">
        <v>18094</v>
      </c>
    </row>
    <row r="4554" spans="2:24" ht="11" outlineLevel="1" x14ac:dyDescent="0.15">
      <c r="B4554" t="s">
        <v>3612</v>
      </c>
      <c r="C4554" t="s">
        <v>3613</v>
      </c>
      <c r="E4554" t="s">
        <v>10667</v>
      </c>
      <c r="F4554" t="s">
        <v>2565</v>
      </c>
      <c r="G4554" t="s">
        <v>2566</v>
      </c>
      <c r="H4554" s="17">
        <v>42041</v>
      </c>
      <c r="I4554" s="15">
        <v>2015</v>
      </c>
      <c r="J4554" t="s">
        <v>10634</v>
      </c>
      <c r="K4554" s="5">
        <v>3770</v>
      </c>
      <c r="L4554" t="s">
        <v>967</v>
      </c>
      <c r="M4554" t="s">
        <v>956</v>
      </c>
      <c r="N4554" t="s">
        <v>10635</v>
      </c>
      <c r="O4554" t="s">
        <v>825</v>
      </c>
      <c r="P4554" t="s">
        <v>13395</v>
      </c>
      <c r="Q4554" t="s">
        <v>13395</v>
      </c>
      <c r="R4554" t="s">
        <v>740</v>
      </c>
      <c r="S4554" t="s">
        <v>795</v>
      </c>
      <c r="T4554" t="s">
        <v>18095</v>
      </c>
      <c r="U4554" t="s">
        <v>965</v>
      </c>
      <c r="V4554" t="s">
        <v>10638</v>
      </c>
      <c r="W4554" t="s">
        <v>970</v>
      </c>
      <c r="X4554" t="s">
        <v>18096</v>
      </c>
    </row>
    <row r="4555" spans="2:24" ht="11" outlineLevel="1" x14ac:dyDescent="0.15">
      <c r="B4555" t="s">
        <v>3615</v>
      </c>
      <c r="C4555" t="s">
        <v>3616</v>
      </c>
      <c r="E4555" t="s">
        <v>10664</v>
      </c>
      <c r="F4555" t="s">
        <v>618</v>
      </c>
      <c r="G4555" t="s">
        <v>2019</v>
      </c>
      <c r="H4555" s="17">
        <v>45218</v>
      </c>
      <c r="I4555" s="15">
        <v>2024</v>
      </c>
      <c r="J4555" t="s">
        <v>10634</v>
      </c>
      <c r="K4555" s="5">
        <v>51325</v>
      </c>
      <c r="L4555" t="s">
        <v>967</v>
      </c>
      <c r="M4555" t="s">
        <v>1141</v>
      </c>
      <c r="N4555" t="s">
        <v>10635</v>
      </c>
      <c r="O4555" t="s">
        <v>825</v>
      </c>
      <c r="P4555" t="s">
        <v>15083</v>
      </c>
      <c r="Q4555" t="s">
        <v>11435</v>
      </c>
      <c r="R4555" t="s">
        <v>740</v>
      </c>
      <c r="S4555" t="s">
        <v>795</v>
      </c>
      <c r="T4555" t="s">
        <v>18097</v>
      </c>
      <c r="U4555" t="s">
        <v>965</v>
      </c>
      <c r="V4555" t="s">
        <v>10638</v>
      </c>
      <c r="W4555" t="s">
        <v>970</v>
      </c>
      <c r="X4555" t="s">
        <v>18098</v>
      </c>
    </row>
    <row r="4556" spans="2:24" ht="11" outlineLevel="1" x14ac:dyDescent="0.15">
      <c r="B4556" t="s">
        <v>3615</v>
      </c>
      <c r="C4556" t="s">
        <v>3616</v>
      </c>
      <c r="E4556" t="s">
        <v>10649</v>
      </c>
      <c r="F4556" t="s">
        <v>618</v>
      </c>
      <c r="G4556" t="s">
        <v>2019</v>
      </c>
      <c r="H4556" s="17">
        <v>45148</v>
      </c>
      <c r="I4556" s="15">
        <v>2023</v>
      </c>
      <c r="J4556" t="s">
        <v>10634</v>
      </c>
      <c r="K4556" s="5">
        <v>199915</v>
      </c>
      <c r="L4556" t="s">
        <v>967</v>
      </c>
      <c r="M4556" t="s">
        <v>1141</v>
      </c>
      <c r="N4556" t="s">
        <v>10635</v>
      </c>
      <c r="O4556" t="s">
        <v>825</v>
      </c>
      <c r="P4556" t="s">
        <v>15083</v>
      </c>
      <c r="Q4556" t="s">
        <v>11435</v>
      </c>
      <c r="R4556" t="s">
        <v>740</v>
      </c>
      <c r="S4556" t="s">
        <v>795</v>
      </c>
      <c r="T4556" t="s">
        <v>18099</v>
      </c>
      <c r="U4556" t="s">
        <v>965</v>
      </c>
      <c r="V4556" t="s">
        <v>10638</v>
      </c>
      <c r="W4556" t="s">
        <v>970</v>
      </c>
      <c r="X4556" t="s">
        <v>18100</v>
      </c>
    </row>
    <row r="4557" spans="2:24" ht="11" outlineLevel="1" x14ac:dyDescent="0.15">
      <c r="B4557" t="s">
        <v>3615</v>
      </c>
      <c r="C4557" t="s">
        <v>3616</v>
      </c>
      <c r="E4557" t="s">
        <v>10652</v>
      </c>
      <c r="F4557" t="s">
        <v>618</v>
      </c>
      <c r="G4557" t="s">
        <v>2019</v>
      </c>
      <c r="H4557" s="17">
        <v>45194</v>
      </c>
      <c r="I4557" s="15">
        <v>2023</v>
      </c>
      <c r="J4557" t="s">
        <v>10634</v>
      </c>
      <c r="K4557" s="5">
        <v>0</v>
      </c>
      <c r="L4557" t="s">
        <v>967</v>
      </c>
      <c r="M4557" t="s">
        <v>1141</v>
      </c>
      <c r="N4557" t="s">
        <v>10635</v>
      </c>
      <c r="O4557" t="s">
        <v>825</v>
      </c>
      <c r="P4557" t="s">
        <v>15083</v>
      </c>
      <c r="Q4557" t="s">
        <v>11435</v>
      </c>
      <c r="R4557" t="s">
        <v>740</v>
      </c>
      <c r="S4557" t="s">
        <v>795</v>
      </c>
      <c r="T4557" t="s">
        <v>18101</v>
      </c>
      <c r="U4557" t="s">
        <v>965</v>
      </c>
      <c r="V4557" t="s">
        <v>10638</v>
      </c>
      <c r="W4557" t="s">
        <v>970</v>
      </c>
      <c r="X4557" t="s">
        <v>18102</v>
      </c>
    </row>
    <row r="4558" spans="2:24" ht="11" outlineLevel="1" x14ac:dyDescent="0.15">
      <c r="B4558" t="s">
        <v>3618</v>
      </c>
      <c r="C4558" t="s">
        <v>3619</v>
      </c>
      <c r="D4558" t="s">
        <v>832</v>
      </c>
      <c r="E4558" t="s">
        <v>10652</v>
      </c>
      <c r="F4558" t="s">
        <v>18103</v>
      </c>
      <c r="G4558" t="s">
        <v>2397</v>
      </c>
      <c r="H4558" s="17">
        <v>42793</v>
      </c>
      <c r="I4558" s="15">
        <v>2017</v>
      </c>
      <c r="J4558" t="s">
        <v>10634</v>
      </c>
      <c r="K4558" s="5">
        <v>9258</v>
      </c>
      <c r="L4558" t="s">
        <v>967</v>
      </c>
      <c r="M4558" t="s">
        <v>985</v>
      </c>
      <c r="N4558" t="s">
        <v>10635</v>
      </c>
      <c r="O4558" t="s">
        <v>796</v>
      </c>
      <c r="P4558" t="s">
        <v>15083</v>
      </c>
      <c r="R4558" t="s">
        <v>737</v>
      </c>
      <c r="S4558" t="s">
        <v>803</v>
      </c>
      <c r="T4558" t="s">
        <v>18104</v>
      </c>
      <c r="U4558" t="s">
        <v>965</v>
      </c>
      <c r="V4558" t="s">
        <v>10638</v>
      </c>
      <c r="W4558" t="s">
        <v>970</v>
      </c>
      <c r="X4558" t="s">
        <v>18105</v>
      </c>
    </row>
    <row r="4559" spans="2:24" ht="11" outlineLevel="1" x14ac:dyDescent="0.15">
      <c r="B4559" t="s">
        <v>3618</v>
      </c>
      <c r="C4559" t="s">
        <v>3619</v>
      </c>
      <c r="D4559" t="s">
        <v>832</v>
      </c>
      <c r="E4559" t="s">
        <v>10649</v>
      </c>
      <c r="F4559" t="s">
        <v>18103</v>
      </c>
      <c r="G4559" t="s">
        <v>2397</v>
      </c>
      <c r="H4559" s="17">
        <v>42636</v>
      </c>
      <c r="I4559" s="15">
        <v>2016</v>
      </c>
      <c r="J4559" t="s">
        <v>10634</v>
      </c>
      <c r="K4559" s="5">
        <v>241597</v>
      </c>
      <c r="L4559" t="s">
        <v>967</v>
      </c>
      <c r="M4559" t="s">
        <v>985</v>
      </c>
      <c r="N4559" t="s">
        <v>10635</v>
      </c>
      <c r="O4559" t="s">
        <v>796</v>
      </c>
      <c r="P4559" t="s">
        <v>15083</v>
      </c>
      <c r="Q4559" t="s">
        <v>15083</v>
      </c>
      <c r="R4559" t="s">
        <v>737</v>
      </c>
      <c r="S4559" t="s">
        <v>803</v>
      </c>
      <c r="T4559" t="s">
        <v>18106</v>
      </c>
      <c r="U4559" t="s">
        <v>965</v>
      </c>
      <c r="V4559" t="s">
        <v>10638</v>
      </c>
      <c r="W4559" t="s">
        <v>970</v>
      </c>
      <c r="X4559" t="s">
        <v>18107</v>
      </c>
    </row>
    <row r="4560" spans="2:24" ht="11" outlineLevel="1" x14ac:dyDescent="0.15">
      <c r="B4560" t="s">
        <v>3621</v>
      </c>
      <c r="C4560" t="s">
        <v>3622</v>
      </c>
      <c r="D4560" t="s">
        <v>3623</v>
      </c>
      <c r="E4560" t="s">
        <v>10652</v>
      </c>
      <c r="F4560" t="s">
        <v>691</v>
      </c>
      <c r="G4560" t="s">
        <v>1807</v>
      </c>
      <c r="H4560" s="17">
        <v>43188</v>
      </c>
      <c r="I4560" s="15">
        <v>2018</v>
      </c>
      <c r="J4560" t="s">
        <v>10634</v>
      </c>
      <c r="K4560" s="5">
        <v>0</v>
      </c>
      <c r="L4560" t="s">
        <v>967</v>
      </c>
      <c r="M4560" t="s">
        <v>985</v>
      </c>
      <c r="N4560" t="s">
        <v>10635</v>
      </c>
      <c r="O4560" t="s">
        <v>796</v>
      </c>
      <c r="P4560" t="s">
        <v>14904</v>
      </c>
      <c r="Q4560" t="s">
        <v>14904</v>
      </c>
      <c r="R4560" t="s">
        <v>738</v>
      </c>
      <c r="S4560" t="s">
        <v>803</v>
      </c>
      <c r="T4560" t="s">
        <v>18108</v>
      </c>
      <c r="U4560" t="s">
        <v>965</v>
      </c>
      <c r="V4560" t="s">
        <v>10638</v>
      </c>
      <c r="W4560" t="s">
        <v>970</v>
      </c>
      <c r="X4560" t="s">
        <v>18109</v>
      </c>
    </row>
    <row r="4561" spans="2:24" ht="11" outlineLevel="1" x14ac:dyDescent="0.15">
      <c r="B4561" t="s">
        <v>3621</v>
      </c>
      <c r="C4561" t="s">
        <v>3622</v>
      </c>
      <c r="D4561" t="s">
        <v>3623</v>
      </c>
      <c r="E4561" t="s">
        <v>10643</v>
      </c>
      <c r="F4561" t="s">
        <v>691</v>
      </c>
      <c r="G4561" t="s">
        <v>1807</v>
      </c>
      <c r="H4561" s="17">
        <v>43355</v>
      </c>
      <c r="I4561" s="15">
        <v>2018</v>
      </c>
      <c r="J4561" t="s">
        <v>10634</v>
      </c>
      <c r="K4561" s="5">
        <v>0</v>
      </c>
      <c r="L4561" t="s">
        <v>967</v>
      </c>
      <c r="M4561" t="s">
        <v>985</v>
      </c>
      <c r="N4561" t="s">
        <v>10635</v>
      </c>
      <c r="O4561" t="s">
        <v>796</v>
      </c>
      <c r="P4561" t="s">
        <v>14904</v>
      </c>
      <c r="Q4561" t="s">
        <v>14904</v>
      </c>
      <c r="R4561" t="s">
        <v>738</v>
      </c>
      <c r="S4561" t="s">
        <v>803</v>
      </c>
      <c r="T4561" t="s">
        <v>18108</v>
      </c>
      <c r="U4561" t="s">
        <v>965</v>
      </c>
      <c r="V4561" t="s">
        <v>10638</v>
      </c>
      <c r="W4561" t="s">
        <v>970</v>
      </c>
      <c r="X4561" t="s">
        <v>18110</v>
      </c>
    </row>
    <row r="4562" spans="2:24" ht="11" outlineLevel="1" x14ac:dyDescent="0.15">
      <c r="B4562" t="s">
        <v>3621</v>
      </c>
      <c r="C4562" t="s">
        <v>3622</v>
      </c>
      <c r="D4562" t="s">
        <v>3623</v>
      </c>
      <c r="E4562" t="s">
        <v>10664</v>
      </c>
      <c r="F4562" t="s">
        <v>691</v>
      </c>
      <c r="G4562" t="s">
        <v>1807</v>
      </c>
      <c r="H4562" s="17">
        <v>43293</v>
      </c>
      <c r="I4562" s="15">
        <v>2018</v>
      </c>
      <c r="J4562" t="s">
        <v>10634</v>
      </c>
      <c r="K4562" s="5">
        <v>0</v>
      </c>
      <c r="L4562" t="s">
        <v>967</v>
      </c>
      <c r="M4562" t="s">
        <v>985</v>
      </c>
      <c r="N4562" t="s">
        <v>10635</v>
      </c>
      <c r="O4562" t="s">
        <v>796</v>
      </c>
      <c r="P4562" t="s">
        <v>14904</v>
      </c>
      <c r="Q4562" t="s">
        <v>14904</v>
      </c>
      <c r="R4562" t="s">
        <v>738</v>
      </c>
      <c r="S4562" t="s">
        <v>803</v>
      </c>
      <c r="T4562" t="s">
        <v>18111</v>
      </c>
      <c r="U4562" t="s">
        <v>965</v>
      </c>
      <c r="V4562" t="s">
        <v>10638</v>
      </c>
      <c r="W4562" t="s">
        <v>970</v>
      </c>
      <c r="X4562" t="s">
        <v>18112</v>
      </c>
    </row>
    <row r="4563" spans="2:24" ht="11" outlineLevel="1" x14ac:dyDescent="0.15">
      <c r="B4563" t="s">
        <v>3621</v>
      </c>
      <c r="C4563" t="s">
        <v>3622</v>
      </c>
      <c r="D4563" t="s">
        <v>3623</v>
      </c>
      <c r="E4563" t="s">
        <v>10649</v>
      </c>
      <c r="F4563" t="s">
        <v>691</v>
      </c>
      <c r="G4563" t="s">
        <v>1807</v>
      </c>
      <c r="H4563" s="17">
        <v>43003</v>
      </c>
      <c r="I4563" s="15">
        <v>2017</v>
      </c>
      <c r="J4563" t="s">
        <v>10634</v>
      </c>
      <c r="K4563" s="5">
        <v>249985.66</v>
      </c>
      <c r="L4563" t="s">
        <v>967</v>
      </c>
      <c r="M4563" t="s">
        <v>985</v>
      </c>
      <c r="N4563" t="s">
        <v>10635</v>
      </c>
      <c r="O4563" t="s">
        <v>796</v>
      </c>
      <c r="P4563" t="s">
        <v>14904</v>
      </c>
      <c r="R4563" t="s">
        <v>738</v>
      </c>
      <c r="S4563" t="s">
        <v>803</v>
      </c>
      <c r="T4563" t="s">
        <v>18108</v>
      </c>
      <c r="U4563" t="s">
        <v>965</v>
      </c>
      <c r="V4563" t="s">
        <v>10638</v>
      </c>
      <c r="W4563" t="s">
        <v>970</v>
      </c>
      <c r="X4563" t="s">
        <v>18113</v>
      </c>
    </row>
    <row r="4564" spans="2:24" ht="11" outlineLevel="1" x14ac:dyDescent="0.15">
      <c r="B4564" t="s">
        <v>3625</v>
      </c>
      <c r="C4564" t="s">
        <v>3626</v>
      </c>
      <c r="E4564" t="s">
        <v>10652</v>
      </c>
      <c r="F4564" t="s">
        <v>3627</v>
      </c>
      <c r="G4564" t="s">
        <v>3628</v>
      </c>
      <c r="H4564" s="17">
        <v>42368</v>
      </c>
      <c r="I4564" s="15">
        <v>2016</v>
      </c>
      <c r="J4564" t="s">
        <v>10634</v>
      </c>
      <c r="K4564" s="5">
        <v>0</v>
      </c>
      <c r="L4564" t="s">
        <v>967</v>
      </c>
      <c r="M4564" t="s">
        <v>1141</v>
      </c>
      <c r="N4564" t="s">
        <v>10635</v>
      </c>
      <c r="O4564" t="s">
        <v>825</v>
      </c>
      <c r="P4564" t="s">
        <v>18114</v>
      </c>
      <c r="Q4564" t="s">
        <v>18115</v>
      </c>
      <c r="R4564" t="s">
        <v>743</v>
      </c>
      <c r="S4564" t="s">
        <v>803</v>
      </c>
      <c r="T4564" t="s">
        <v>18116</v>
      </c>
      <c r="U4564" t="s">
        <v>965</v>
      </c>
      <c r="V4564" t="s">
        <v>10638</v>
      </c>
      <c r="W4564" t="s">
        <v>970</v>
      </c>
      <c r="X4564" t="s">
        <v>18117</v>
      </c>
    </row>
    <row r="4565" spans="2:24" ht="11" outlineLevel="1" x14ac:dyDescent="0.15">
      <c r="B4565" t="s">
        <v>3625</v>
      </c>
      <c r="C4565" t="s">
        <v>3626</v>
      </c>
      <c r="E4565" t="s">
        <v>10649</v>
      </c>
      <c r="F4565" t="s">
        <v>3627</v>
      </c>
      <c r="G4565" t="s">
        <v>3628</v>
      </c>
      <c r="H4565" s="17">
        <v>42277</v>
      </c>
      <c r="I4565" s="15">
        <v>2015</v>
      </c>
      <c r="J4565" t="s">
        <v>10634</v>
      </c>
      <c r="K4565" s="5">
        <v>249917.85</v>
      </c>
      <c r="L4565" t="s">
        <v>967</v>
      </c>
      <c r="M4565" t="s">
        <v>1141</v>
      </c>
      <c r="N4565" t="s">
        <v>10635</v>
      </c>
      <c r="O4565" t="s">
        <v>825</v>
      </c>
      <c r="P4565" t="s">
        <v>18114</v>
      </c>
      <c r="Q4565" t="s">
        <v>18115</v>
      </c>
      <c r="R4565" t="s">
        <v>743</v>
      </c>
      <c r="S4565" t="s">
        <v>803</v>
      </c>
      <c r="T4565" t="s">
        <v>18116</v>
      </c>
      <c r="U4565" t="s">
        <v>965</v>
      </c>
      <c r="V4565" t="s">
        <v>10638</v>
      </c>
      <c r="W4565" t="s">
        <v>970</v>
      </c>
      <c r="X4565" t="s">
        <v>18118</v>
      </c>
    </row>
    <row r="4566" spans="2:24" ht="11" outlineLevel="1" x14ac:dyDescent="0.15">
      <c r="B4566" t="s">
        <v>3625</v>
      </c>
      <c r="C4566" t="s">
        <v>3626</v>
      </c>
      <c r="E4566" t="s">
        <v>10664</v>
      </c>
      <c r="F4566" t="s">
        <v>3627</v>
      </c>
      <c r="G4566" t="s">
        <v>3628</v>
      </c>
      <c r="H4566" s="17">
        <v>42642</v>
      </c>
      <c r="I4566" s="15">
        <v>2016</v>
      </c>
      <c r="J4566" t="s">
        <v>10634</v>
      </c>
      <c r="K4566" s="5">
        <v>0</v>
      </c>
      <c r="L4566" t="s">
        <v>967</v>
      </c>
      <c r="M4566" t="s">
        <v>1141</v>
      </c>
      <c r="N4566" t="s">
        <v>10635</v>
      </c>
      <c r="O4566" t="s">
        <v>825</v>
      </c>
      <c r="P4566" t="s">
        <v>18114</v>
      </c>
      <c r="Q4566" t="s">
        <v>18115</v>
      </c>
      <c r="R4566" t="s">
        <v>743</v>
      </c>
      <c r="S4566" t="s">
        <v>803</v>
      </c>
      <c r="T4566" t="s">
        <v>18116</v>
      </c>
      <c r="U4566" t="s">
        <v>965</v>
      </c>
      <c r="V4566" t="s">
        <v>10638</v>
      </c>
      <c r="W4566" t="s">
        <v>970</v>
      </c>
      <c r="X4566" t="s">
        <v>18119</v>
      </c>
    </row>
    <row r="4567" spans="2:24" ht="11" outlineLevel="1" x14ac:dyDescent="0.15">
      <c r="B4567" t="s">
        <v>3630</v>
      </c>
      <c r="C4567" t="s">
        <v>3631</v>
      </c>
      <c r="E4567" t="s">
        <v>10649</v>
      </c>
      <c r="F4567" t="s">
        <v>3632</v>
      </c>
      <c r="G4567" t="s">
        <v>3633</v>
      </c>
      <c r="H4567" s="17">
        <v>45175</v>
      </c>
      <c r="I4567" s="15">
        <v>2023</v>
      </c>
      <c r="J4567" t="s">
        <v>10634</v>
      </c>
      <c r="K4567" s="5">
        <v>249795.6</v>
      </c>
      <c r="L4567" t="s">
        <v>967</v>
      </c>
      <c r="R4567" t="s">
        <v>737</v>
      </c>
      <c r="S4567" t="s">
        <v>803</v>
      </c>
      <c r="T4567" t="s">
        <v>18120</v>
      </c>
      <c r="U4567" t="s">
        <v>1340</v>
      </c>
      <c r="V4567" t="s">
        <v>12795</v>
      </c>
      <c r="W4567" t="s">
        <v>970</v>
      </c>
      <c r="X4567" t="s">
        <v>18121</v>
      </c>
    </row>
    <row r="4568" spans="2:24" ht="11" outlineLevel="1" x14ac:dyDescent="0.15">
      <c r="B4568" t="s">
        <v>3630</v>
      </c>
      <c r="C4568" t="s">
        <v>3631</v>
      </c>
      <c r="E4568" t="s">
        <v>10652</v>
      </c>
      <c r="F4568" t="s">
        <v>3632</v>
      </c>
      <c r="G4568" t="s">
        <v>3633</v>
      </c>
      <c r="H4568" s="17">
        <v>45271</v>
      </c>
      <c r="I4568" s="15">
        <v>2024</v>
      </c>
      <c r="J4568" t="s">
        <v>10634</v>
      </c>
      <c r="K4568" s="5">
        <v>0</v>
      </c>
      <c r="L4568" t="s">
        <v>967</v>
      </c>
      <c r="M4568" t="s">
        <v>15907</v>
      </c>
      <c r="R4568" t="s">
        <v>737</v>
      </c>
      <c r="S4568" t="s">
        <v>803</v>
      </c>
      <c r="T4568" t="s">
        <v>18122</v>
      </c>
      <c r="U4568" t="s">
        <v>1340</v>
      </c>
      <c r="V4568" t="s">
        <v>12795</v>
      </c>
      <c r="W4568" t="s">
        <v>970</v>
      </c>
      <c r="X4568" t="s">
        <v>18123</v>
      </c>
    </row>
    <row r="4569" spans="2:24" ht="11" outlineLevel="1" x14ac:dyDescent="0.15">
      <c r="B4569" t="s">
        <v>3630</v>
      </c>
      <c r="C4569" t="s">
        <v>3631</v>
      </c>
      <c r="E4569" t="s">
        <v>10664</v>
      </c>
      <c r="F4569" t="s">
        <v>3632</v>
      </c>
      <c r="G4569" t="s">
        <v>3633</v>
      </c>
      <c r="H4569" s="17">
        <v>45393</v>
      </c>
      <c r="I4569" s="15">
        <v>2024</v>
      </c>
      <c r="J4569" t="s">
        <v>10634</v>
      </c>
      <c r="K4569" s="5">
        <v>0</v>
      </c>
      <c r="L4569" t="s">
        <v>967</v>
      </c>
      <c r="M4569" t="s">
        <v>15907</v>
      </c>
      <c r="R4569" t="s">
        <v>737</v>
      </c>
      <c r="S4569" t="s">
        <v>803</v>
      </c>
      <c r="T4569" t="s">
        <v>18124</v>
      </c>
      <c r="U4569" t="s">
        <v>1340</v>
      </c>
      <c r="V4569" t="s">
        <v>12795</v>
      </c>
      <c r="W4569" t="s">
        <v>970</v>
      </c>
      <c r="X4569" t="s">
        <v>18125</v>
      </c>
    </row>
    <row r="4570" spans="2:24" ht="11" outlineLevel="1" x14ac:dyDescent="0.15">
      <c r="B4570" t="s">
        <v>3635</v>
      </c>
      <c r="C4570" t="s">
        <v>3636</v>
      </c>
      <c r="D4570" t="s">
        <v>177</v>
      </c>
      <c r="E4570" t="s">
        <v>10950</v>
      </c>
      <c r="F4570" t="s">
        <v>11029</v>
      </c>
      <c r="G4570" t="s">
        <v>992</v>
      </c>
      <c r="H4570" s="17">
        <v>42865</v>
      </c>
      <c r="I4570" s="15">
        <v>2017</v>
      </c>
      <c r="J4570" t="s">
        <v>10634</v>
      </c>
      <c r="K4570" s="5">
        <v>0</v>
      </c>
      <c r="L4570" t="s">
        <v>967</v>
      </c>
      <c r="M4570" t="s">
        <v>985</v>
      </c>
      <c r="N4570" t="s">
        <v>10635</v>
      </c>
      <c r="O4570" t="s">
        <v>796</v>
      </c>
      <c r="P4570" t="s">
        <v>10671</v>
      </c>
      <c r="Q4570" t="s">
        <v>10671</v>
      </c>
      <c r="R4570" t="s">
        <v>739</v>
      </c>
      <c r="S4570" t="s">
        <v>795</v>
      </c>
      <c r="T4570" t="s">
        <v>18126</v>
      </c>
      <c r="U4570" t="s">
        <v>965</v>
      </c>
      <c r="V4570" t="s">
        <v>10638</v>
      </c>
      <c r="W4570" t="s">
        <v>970</v>
      </c>
      <c r="X4570" t="s">
        <v>18127</v>
      </c>
    </row>
    <row r="4571" spans="2:24" ht="11" outlineLevel="1" x14ac:dyDescent="0.15">
      <c r="B4571" t="s">
        <v>3635</v>
      </c>
      <c r="C4571" t="s">
        <v>3636</v>
      </c>
      <c r="D4571" t="s">
        <v>177</v>
      </c>
      <c r="E4571" t="s">
        <v>10649</v>
      </c>
      <c r="F4571" t="s">
        <v>11029</v>
      </c>
      <c r="G4571" t="s">
        <v>992</v>
      </c>
      <c r="H4571" s="17">
        <v>42711</v>
      </c>
      <c r="I4571" s="15">
        <v>2017</v>
      </c>
      <c r="J4571" t="s">
        <v>10634</v>
      </c>
      <c r="K4571" s="5">
        <v>249726</v>
      </c>
      <c r="L4571" t="s">
        <v>967</v>
      </c>
      <c r="M4571" t="s">
        <v>985</v>
      </c>
      <c r="N4571" t="s">
        <v>10635</v>
      </c>
      <c r="O4571" t="s">
        <v>796</v>
      </c>
      <c r="P4571" t="s">
        <v>10671</v>
      </c>
      <c r="Q4571" t="s">
        <v>10671</v>
      </c>
      <c r="R4571" t="s">
        <v>739</v>
      </c>
      <c r="S4571" t="s">
        <v>795</v>
      </c>
      <c r="T4571" t="s">
        <v>18128</v>
      </c>
      <c r="U4571" t="s">
        <v>965</v>
      </c>
      <c r="V4571" t="s">
        <v>10638</v>
      </c>
      <c r="W4571" t="s">
        <v>970</v>
      </c>
      <c r="X4571" t="s">
        <v>18129</v>
      </c>
    </row>
    <row r="4572" spans="2:24" ht="11" outlineLevel="1" x14ac:dyDescent="0.15">
      <c r="B4572" t="s">
        <v>3635</v>
      </c>
      <c r="C4572" t="s">
        <v>3636</v>
      </c>
      <c r="D4572" t="s">
        <v>177</v>
      </c>
      <c r="E4572" t="s">
        <v>10989</v>
      </c>
      <c r="F4572" t="s">
        <v>11029</v>
      </c>
      <c r="G4572" t="s">
        <v>992</v>
      </c>
      <c r="H4572" s="17">
        <v>42779</v>
      </c>
      <c r="I4572" s="15">
        <v>2017</v>
      </c>
      <c r="J4572" t="s">
        <v>10634</v>
      </c>
      <c r="K4572" s="5">
        <v>0</v>
      </c>
      <c r="L4572" t="s">
        <v>967</v>
      </c>
      <c r="M4572" t="s">
        <v>985</v>
      </c>
      <c r="N4572" t="s">
        <v>10635</v>
      </c>
      <c r="O4572" t="s">
        <v>796</v>
      </c>
      <c r="P4572" t="s">
        <v>10671</v>
      </c>
      <c r="Q4572" t="s">
        <v>10671</v>
      </c>
      <c r="R4572" t="s">
        <v>739</v>
      </c>
      <c r="S4572" t="s">
        <v>795</v>
      </c>
      <c r="T4572" t="s">
        <v>18130</v>
      </c>
      <c r="U4572" t="s">
        <v>965</v>
      </c>
      <c r="V4572" t="s">
        <v>10638</v>
      </c>
      <c r="W4572" t="s">
        <v>970</v>
      </c>
      <c r="X4572" t="s">
        <v>18131</v>
      </c>
    </row>
    <row r="4573" spans="2:24" ht="11" outlineLevel="1" x14ac:dyDescent="0.15">
      <c r="B4573" t="s">
        <v>3638</v>
      </c>
      <c r="C4573" t="s">
        <v>3639</v>
      </c>
      <c r="E4573" t="s">
        <v>10664</v>
      </c>
      <c r="F4573" t="s">
        <v>13435</v>
      </c>
      <c r="G4573" t="s">
        <v>1513</v>
      </c>
      <c r="H4573" s="17">
        <v>45793</v>
      </c>
      <c r="I4573" s="15">
        <v>2025</v>
      </c>
      <c r="J4573" t="s">
        <v>10634</v>
      </c>
      <c r="K4573" s="5">
        <v>0</v>
      </c>
      <c r="L4573" t="s">
        <v>967</v>
      </c>
      <c r="M4573" t="s">
        <v>1141</v>
      </c>
      <c r="N4573" t="s">
        <v>10635</v>
      </c>
      <c r="O4573" t="s">
        <v>804</v>
      </c>
      <c r="P4573" t="s">
        <v>12118</v>
      </c>
      <c r="Q4573" t="s">
        <v>11435</v>
      </c>
      <c r="R4573" t="s">
        <v>750</v>
      </c>
      <c r="S4573" t="s">
        <v>3640</v>
      </c>
      <c r="T4573" t="s">
        <v>18132</v>
      </c>
      <c r="U4573" t="s">
        <v>965</v>
      </c>
      <c r="V4573" t="s">
        <v>10638</v>
      </c>
      <c r="W4573" t="s">
        <v>970</v>
      </c>
      <c r="X4573" t="s">
        <v>18133</v>
      </c>
    </row>
    <row r="4574" spans="2:24" ht="11" outlineLevel="1" x14ac:dyDescent="0.15">
      <c r="B4574" t="s">
        <v>3638</v>
      </c>
      <c r="C4574" t="s">
        <v>3639</v>
      </c>
      <c r="E4574" t="s">
        <v>10649</v>
      </c>
      <c r="F4574" t="s">
        <v>13435</v>
      </c>
      <c r="G4574" t="s">
        <v>1513</v>
      </c>
      <c r="H4574" s="17">
        <v>45006</v>
      </c>
      <c r="I4574" s="15">
        <v>2023</v>
      </c>
      <c r="J4574" t="s">
        <v>10634</v>
      </c>
      <c r="K4574" s="5">
        <v>249568</v>
      </c>
      <c r="L4574" t="s">
        <v>967</v>
      </c>
      <c r="M4574" t="s">
        <v>1141</v>
      </c>
      <c r="N4574" t="s">
        <v>10635</v>
      </c>
      <c r="O4574" t="s">
        <v>804</v>
      </c>
      <c r="P4574" t="s">
        <v>12118</v>
      </c>
      <c r="Q4574" t="s">
        <v>11435</v>
      </c>
      <c r="R4574" t="s">
        <v>750</v>
      </c>
      <c r="S4574" t="s">
        <v>3640</v>
      </c>
      <c r="T4574" t="s">
        <v>18134</v>
      </c>
      <c r="U4574" t="s">
        <v>965</v>
      </c>
      <c r="V4574" t="s">
        <v>10638</v>
      </c>
      <c r="W4574" t="s">
        <v>970</v>
      </c>
      <c r="X4574" t="s">
        <v>18135</v>
      </c>
    </row>
    <row r="4575" spans="2:24" ht="11" outlineLevel="1" x14ac:dyDescent="0.15">
      <c r="B4575" t="s">
        <v>3638</v>
      </c>
      <c r="C4575" t="s">
        <v>3639</v>
      </c>
      <c r="E4575" t="s">
        <v>10652</v>
      </c>
      <c r="F4575" t="s">
        <v>13435</v>
      </c>
      <c r="G4575" t="s">
        <v>1513</v>
      </c>
      <c r="H4575" s="17">
        <v>45498</v>
      </c>
      <c r="I4575" s="15">
        <v>2024</v>
      </c>
      <c r="J4575" t="s">
        <v>10634</v>
      </c>
      <c r="K4575" s="5">
        <v>0</v>
      </c>
      <c r="L4575" t="s">
        <v>967</v>
      </c>
      <c r="M4575" t="s">
        <v>1141</v>
      </c>
      <c r="N4575" t="s">
        <v>10635</v>
      </c>
      <c r="O4575" t="s">
        <v>804</v>
      </c>
      <c r="P4575" t="s">
        <v>12118</v>
      </c>
      <c r="Q4575" t="s">
        <v>11435</v>
      </c>
      <c r="R4575" t="s">
        <v>750</v>
      </c>
      <c r="S4575" t="s">
        <v>3640</v>
      </c>
      <c r="T4575" t="s">
        <v>18136</v>
      </c>
      <c r="U4575" t="s">
        <v>965</v>
      </c>
      <c r="V4575" t="s">
        <v>10638</v>
      </c>
      <c r="W4575" t="s">
        <v>970</v>
      </c>
      <c r="X4575" t="s">
        <v>18137</v>
      </c>
    </row>
    <row r="4576" spans="2:24" ht="11" outlineLevel="1" x14ac:dyDescent="0.15">
      <c r="B4576" t="s">
        <v>3643</v>
      </c>
      <c r="C4576" t="s">
        <v>3644</v>
      </c>
      <c r="D4576" t="s">
        <v>251</v>
      </c>
      <c r="E4576" t="s">
        <v>10649</v>
      </c>
      <c r="F4576" t="s">
        <v>14804</v>
      </c>
      <c r="G4576" t="s">
        <v>1904</v>
      </c>
      <c r="H4576" s="17">
        <v>44679</v>
      </c>
      <c r="I4576" s="15">
        <v>2022</v>
      </c>
      <c r="J4576" t="s">
        <v>10634</v>
      </c>
      <c r="K4576" s="5">
        <v>255367.58</v>
      </c>
      <c r="L4576" t="s">
        <v>967</v>
      </c>
      <c r="M4576" t="s">
        <v>1903</v>
      </c>
      <c r="N4576" t="s">
        <v>10635</v>
      </c>
      <c r="O4576" t="s">
        <v>826</v>
      </c>
      <c r="P4576" t="s">
        <v>11475</v>
      </c>
      <c r="R4576" t="s">
        <v>740</v>
      </c>
      <c r="S4576" t="s">
        <v>795</v>
      </c>
      <c r="T4576" t="s">
        <v>18138</v>
      </c>
      <c r="U4576" t="s">
        <v>965</v>
      </c>
      <c r="V4576" t="s">
        <v>10638</v>
      </c>
      <c r="W4576" t="s">
        <v>970</v>
      </c>
      <c r="X4576" t="s">
        <v>18139</v>
      </c>
    </row>
    <row r="4577" spans="2:24" ht="11" outlineLevel="1" x14ac:dyDescent="0.15">
      <c r="B4577" t="s">
        <v>3643</v>
      </c>
      <c r="C4577" t="s">
        <v>3644</v>
      </c>
      <c r="D4577" t="s">
        <v>251</v>
      </c>
      <c r="E4577" t="s">
        <v>10652</v>
      </c>
      <c r="F4577" t="s">
        <v>14804</v>
      </c>
      <c r="G4577" t="s">
        <v>1904</v>
      </c>
      <c r="H4577" s="17">
        <v>45237</v>
      </c>
      <c r="I4577" s="15">
        <v>2024</v>
      </c>
      <c r="J4577" t="s">
        <v>10634</v>
      </c>
      <c r="K4577" s="5">
        <v>-5866.06</v>
      </c>
      <c r="L4577" t="s">
        <v>967</v>
      </c>
      <c r="M4577" t="s">
        <v>1903</v>
      </c>
      <c r="N4577" t="s">
        <v>10635</v>
      </c>
      <c r="O4577" t="s">
        <v>826</v>
      </c>
      <c r="P4577" t="s">
        <v>11475</v>
      </c>
      <c r="Q4577" t="s">
        <v>11435</v>
      </c>
      <c r="R4577" t="s">
        <v>740</v>
      </c>
      <c r="S4577" t="s">
        <v>795</v>
      </c>
      <c r="T4577" t="s">
        <v>18140</v>
      </c>
      <c r="U4577" t="s">
        <v>965</v>
      </c>
      <c r="V4577" t="s">
        <v>10638</v>
      </c>
      <c r="W4577" t="s">
        <v>970</v>
      </c>
      <c r="X4577" t="s">
        <v>18141</v>
      </c>
    </row>
    <row r="4578" spans="2:24" ht="11" outlineLevel="1" x14ac:dyDescent="0.15">
      <c r="B4578" t="s">
        <v>3646</v>
      </c>
      <c r="C4578" t="s">
        <v>3647</v>
      </c>
      <c r="E4578" t="s">
        <v>10649</v>
      </c>
      <c r="F4578" t="s">
        <v>3648</v>
      </c>
      <c r="G4578" t="s">
        <v>3649</v>
      </c>
      <c r="H4578" s="17">
        <v>42013</v>
      </c>
      <c r="I4578" s="15">
        <v>2015</v>
      </c>
      <c r="J4578" t="s">
        <v>10634</v>
      </c>
      <c r="K4578" s="5">
        <v>249500</v>
      </c>
      <c r="L4578" t="s">
        <v>967</v>
      </c>
      <c r="R4578" t="s">
        <v>750</v>
      </c>
      <c r="S4578" t="s">
        <v>795</v>
      </c>
      <c r="T4578" t="s">
        <v>18142</v>
      </c>
      <c r="U4578" t="s">
        <v>1340</v>
      </c>
      <c r="V4578" t="s">
        <v>12795</v>
      </c>
      <c r="W4578" t="s">
        <v>970</v>
      </c>
      <c r="X4578" t="s">
        <v>18143</v>
      </c>
    </row>
    <row r="4579" spans="2:24" ht="11" outlineLevel="1" x14ac:dyDescent="0.15">
      <c r="B4579" t="s">
        <v>3651</v>
      </c>
      <c r="C4579" t="s">
        <v>3652</v>
      </c>
      <c r="E4579" t="s">
        <v>10649</v>
      </c>
      <c r="F4579" t="s">
        <v>3653</v>
      </c>
      <c r="G4579" t="s">
        <v>3654</v>
      </c>
      <c r="H4579" s="17">
        <v>42824</v>
      </c>
      <c r="I4579" s="15">
        <v>2017</v>
      </c>
      <c r="J4579" t="s">
        <v>10634</v>
      </c>
      <c r="K4579" s="5">
        <v>249500</v>
      </c>
      <c r="L4579" t="s">
        <v>967</v>
      </c>
      <c r="R4579" t="s">
        <v>738</v>
      </c>
      <c r="S4579" t="s">
        <v>803</v>
      </c>
      <c r="T4579" t="s">
        <v>18144</v>
      </c>
      <c r="U4579" t="s">
        <v>1340</v>
      </c>
      <c r="V4579" t="s">
        <v>12795</v>
      </c>
      <c r="W4579" t="s">
        <v>970</v>
      </c>
      <c r="X4579" t="s">
        <v>18145</v>
      </c>
    </row>
    <row r="4580" spans="2:24" ht="11" outlineLevel="1" x14ac:dyDescent="0.15">
      <c r="B4580" t="s">
        <v>3651</v>
      </c>
      <c r="C4580" t="s">
        <v>3652</v>
      </c>
      <c r="E4580" t="s">
        <v>10652</v>
      </c>
      <c r="F4580" t="s">
        <v>3653</v>
      </c>
      <c r="G4580" t="s">
        <v>3654</v>
      </c>
      <c r="H4580" s="17">
        <v>43151</v>
      </c>
      <c r="I4580" s="15">
        <v>2018</v>
      </c>
      <c r="J4580" t="s">
        <v>10634</v>
      </c>
      <c r="K4580" s="5">
        <v>0</v>
      </c>
      <c r="L4580" t="s">
        <v>967</v>
      </c>
      <c r="M4580" t="s">
        <v>15907</v>
      </c>
      <c r="R4580" t="s">
        <v>738</v>
      </c>
      <c r="S4580" t="s">
        <v>803</v>
      </c>
      <c r="T4580" t="s">
        <v>18146</v>
      </c>
      <c r="U4580" t="s">
        <v>1340</v>
      </c>
      <c r="V4580" t="s">
        <v>12795</v>
      </c>
      <c r="W4580" t="s">
        <v>970</v>
      </c>
      <c r="X4580" t="s">
        <v>18147</v>
      </c>
    </row>
    <row r="4581" spans="2:24" ht="11" outlineLevel="1" x14ac:dyDescent="0.15">
      <c r="B4581" t="s">
        <v>3656</v>
      </c>
      <c r="C4581" t="s">
        <v>3657</v>
      </c>
      <c r="E4581" t="s">
        <v>10649</v>
      </c>
      <c r="F4581" t="s">
        <v>690</v>
      </c>
      <c r="G4581" t="s">
        <v>1800</v>
      </c>
      <c r="H4581" s="17">
        <v>45265</v>
      </c>
      <c r="I4581" s="15">
        <v>2024</v>
      </c>
      <c r="J4581" t="s">
        <v>10634</v>
      </c>
      <c r="K4581" s="5">
        <v>249387.96</v>
      </c>
      <c r="L4581" t="s">
        <v>967</v>
      </c>
      <c r="M4581" t="s">
        <v>1141</v>
      </c>
      <c r="N4581" t="s">
        <v>10635</v>
      </c>
      <c r="O4581" t="s">
        <v>826</v>
      </c>
      <c r="P4581" t="s">
        <v>11969</v>
      </c>
      <c r="Q4581" t="s">
        <v>11435</v>
      </c>
      <c r="R4581" t="s">
        <v>744</v>
      </c>
      <c r="S4581" t="s">
        <v>795</v>
      </c>
      <c r="T4581" t="s">
        <v>18148</v>
      </c>
      <c r="U4581" t="s">
        <v>965</v>
      </c>
      <c r="V4581" t="s">
        <v>10638</v>
      </c>
      <c r="W4581" t="s">
        <v>970</v>
      </c>
      <c r="X4581" t="s">
        <v>18149</v>
      </c>
    </row>
    <row r="4582" spans="2:24" ht="11" outlineLevel="1" x14ac:dyDescent="0.15">
      <c r="B4582" t="s">
        <v>3659</v>
      </c>
      <c r="C4582" t="s">
        <v>3660</v>
      </c>
      <c r="D4582" t="s">
        <v>832</v>
      </c>
      <c r="E4582" t="s">
        <v>10664</v>
      </c>
      <c r="F4582" t="s">
        <v>18103</v>
      </c>
      <c r="G4582" t="s">
        <v>2397</v>
      </c>
      <c r="H4582" s="17">
        <v>43235</v>
      </c>
      <c r="I4582" s="15">
        <v>2018</v>
      </c>
      <c r="J4582" t="s">
        <v>10634</v>
      </c>
      <c r="K4582" s="5">
        <v>25176</v>
      </c>
      <c r="L4582" t="s">
        <v>967</v>
      </c>
      <c r="M4582" t="s">
        <v>985</v>
      </c>
      <c r="N4582" t="s">
        <v>10635</v>
      </c>
      <c r="O4582" t="s">
        <v>796</v>
      </c>
      <c r="P4582" t="s">
        <v>14904</v>
      </c>
      <c r="Q4582" t="s">
        <v>14904</v>
      </c>
      <c r="R4582" t="s">
        <v>743</v>
      </c>
      <c r="S4582" t="s">
        <v>803</v>
      </c>
      <c r="T4582" t="s">
        <v>18150</v>
      </c>
      <c r="U4582" t="s">
        <v>965</v>
      </c>
      <c r="V4582" t="s">
        <v>10638</v>
      </c>
      <c r="W4582" t="s">
        <v>970</v>
      </c>
      <c r="X4582" t="s">
        <v>18151</v>
      </c>
    </row>
    <row r="4583" spans="2:24" ht="11" outlineLevel="1" x14ac:dyDescent="0.15">
      <c r="B4583" t="s">
        <v>3659</v>
      </c>
      <c r="C4583" t="s">
        <v>3660</v>
      </c>
      <c r="D4583" t="s">
        <v>832</v>
      </c>
      <c r="E4583" t="s">
        <v>10643</v>
      </c>
      <c r="F4583" t="s">
        <v>18103</v>
      </c>
      <c r="G4583" t="s">
        <v>2397</v>
      </c>
      <c r="H4583" s="17">
        <v>43299</v>
      </c>
      <c r="I4583" s="15">
        <v>2018</v>
      </c>
      <c r="J4583" t="s">
        <v>10634</v>
      </c>
      <c r="K4583" s="5">
        <v>1137</v>
      </c>
      <c r="L4583" t="s">
        <v>967</v>
      </c>
      <c r="M4583" t="s">
        <v>985</v>
      </c>
      <c r="N4583" t="s">
        <v>10635</v>
      </c>
      <c r="O4583" t="s">
        <v>796</v>
      </c>
      <c r="P4583" t="s">
        <v>14904</v>
      </c>
      <c r="Q4583" t="s">
        <v>14904</v>
      </c>
      <c r="R4583" t="s">
        <v>743</v>
      </c>
      <c r="S4583" t="s">
        <v>803</v>
      </c>
      <c r="T4583" t="s">
        <v>18150</v>
      </c>
      <c r="U4583" t="s">
        <v>965</v>
      </c>
      <c r="V4583" t="s">
        <v>10638</v>
      </c>
      <c r="W4583" t="s">
        <v>970</v>
      </c>
      <c r="X4583" t="s">
        <v>18152</v>
      </c>
    </row>
    <row r="4584" spans="2:24" ht="11" outlineLevel="1" x14ac:dyDescent="0.15">
      <c r="B4584" t="s">
        <v>3659</v>
      </c>
      <c r="C4584" t="s">
        <v>3660</v>
      </c>
      <c r="D4584" t="s">
        <v>832</v>
      </c>
      <c r="E4584" t="s">
        <v>10649</v>
      </c>
      <c r="F4584" t="s">
        <v>18103</v>
      </c>
      <c r="G4584" t="s">
        <v>2397</v>
      </c>
      <c r="H4584" s="17">
        <v>42986</v>
      </c>
      <c r="I4584" s="15">
        <v>2017</v>
      </c>
      <c r="J4584" t="s">
        <v>10634</v>
      </c>
      <c r="K4584" s="5">
        <v>222924</v>
      </c>
      <c r="L4584" t="s">
        <v>967</v>
      </c>
      <c r="M4584" t="s">
        <v>985</v>
      </c>
      <c r="N4584" t="s">
        <v>10635</v>
      </c>
      <c r="O4584" t="s">
        <v>796</v>
      </c>
      <c r="P4584" t="s">
        <v>14904</v>
      </c>
      <c r="R4584" t="s">
        <v>743</v>
      </c>
      <c r="S4584" t="s">
        <v>803</v>
      </c>
      <c r="T4584" t="s">
        <v>18153</v>
      </c>
      <c r="U4584" t="s">
        <v>965</v>
      </c>
      <c r="V4584" t="s">
        <v>10638</v>
      </c>
      <c r="W4584" t="s">
        <v>970</v>
      </c>
      <c r="X4584" t="s">
        <v>18154</v>
      </c>
    </row>
    <row r="4585" spans="2:24" ht="11" outlineLevel="1" x14ac:dyDescent="0.15">
      <c r="B4585" t="s">
        <v>3659</v>
      </c>
      <c r="C4585" t="s">
        <v>3660</v>
      </c>
      <c r="D4585" t="s">
        <v>832</v>
      </c>
      <c r="E4585" t="s">
        <v>10652</v>
      </c>
      <c r="F4585" t="s">
        <v>18103</v>
      </c>
      <c r="G4585" t="s">
        <v>2397</v>
      </c>
      <c r="H4585" s="17">
        <v>43112</v>
      </c>
      <c r="I4585" s="15">
        <v>2018</v>
      </c>
      <c r="J4585" t="s">
        <v>10634</v>
      </c>
      <c r="K4585" s="5">
        <v>0</v>
      </c>
      <c r="L4585" t="s">
        <v>967</v>
      </c>
      <c r="M4585" t="s">
        <v>985</v>
      </c>
      <c r="N4585" t="s">
        <v>10635</v>
      </c>
      <c r="O4585" t="s">
        <v>796</v>
      </c>
      <c r="P4585" t="s">
        <v>14904</v>
      </c>
      <c r="Q4585" t="s">
        <v>14904</v>
      </c>
      <c r="R4585" t="s">
        <v>743</v>
      </c>
      <c r="S4585" t="s">
        <v>803</v>
      </c>
      <c r="T4585" t="s">
        <v>18150</v>
      </c>
      <c r="U4585" t="s">
        <v>965</v>
      </c>
      <c r="V4585" t="s">
        <v>10638</v>
      </c>
      <c r="W4585" t="s">
        <v>970</v>
      </c>
      <c r="X4585" t="s">
        <v>18155</v>
      </c>
    </row>
    <row r="4586" spans="2:24" ht="11" outlineLevel="1" x14ac:dyDescent="0.15">
      <c r="B4586" t="s">
        <v>3662</v>
      </c>
      <c r="C4586" t="s">
        <v>3663</v>
      </c>
      <c r="E4586" t="s">
        <v>10649</v>
      </c>
      <c r="F4586" t="s">
        <v>3664</v>
      </c>
      <c r="G4586" t="s">
        <v>3665</v>
      </c>
      <c r="H4586" s="17">
        <v>45930</v>
      </c>
      <c r="I4586" s="15">
        <v>2025</v>
      </c>
      <c r="J4586" t="s">
        <v>10634</v>
      </c>
      <c r="K4586" s="5">
        <v>248859</v>
      </c>
      <c r="L4586" t="s">
        <v>967</v>
      </c>
      <c r="R4586" t="s">
        <v>750</v>
      </c>
      <c r="S4586" t="s">
        <v>795</v>
      </c>
      <c r="T4586" t="s">
        <v>18156</v>
      </c>
      <c r="U4586" t="s">
        <v>1340</v>
      </c>
      <c r="V4586" t="s">
        <v>12795</v>
      </c>
      <c r="W4586" t="s">
        <v>970</v>
      </c>
      <c r="X4586" t="s">
        <v>18157</v>
      </c>
    </row>
    <row r="4587" spans="2:24" ht="11" outlineLevel="1" x14ac:dyDescent="0.15">
      <c r="B4587" t="s">
        <v>3667</v>
      </c>
      <c r="C4587" t="s">
        <v>3668</v>
      </c>
      <c r="E4587" t="s">
        <v>10649</v>
      </c>
      <c r="F4587" t="s">
        <v>3669</v>
      </c>
      <c r="G4587" t="s">
        <v>3670</v>
      </c>
      <c r="H4587" s="17">
        <v>45883</v>
      </c>
      <c r="I4587" s="15">
        <v>2025</v>
      </c>
      <c r="J4587" t="s">
        <v>10634</v>
      </c>
      <c r="K4587" s="5">
        <v>248035</v>
      </c>
      <c r="L4587" t="s">
        <v>967</v>
      </c>
      <c r="R4587" t="s">
        <v>750</v>
      </c>
      <c r="S4587" t="s">
        <v>795</v>
      </c>
      <c r="T4587" t="s">
        <v>18158</v>
      </c>
      <c r="U4587" t="s">
        <v>1340</v>
      </c>
      <c r="V4587" t="s">
        <v>12795</v>
      </c>
      <c r="W4587" t="s">
        <v>970</v>
      </c>
      <c r="X4587" t="s">
        <v>18159</v>
      </c>
    </row>
    <row r="4588" spans="2:24" ht="11" outlineLevel="1" x14ac:dyDescent="0.15">
      <c r="B4588" t="s">
        <v>3672</v>
      </c>
      <c r="C4588" t="s">
        <v>3673</v>
      </c>
      <c r="E4588" t="s">
        <v>10652</v>
      </c>
      <c r="F4588" t="s">
        <v>2558</v>
      </c>
      <c r="G4588" t="s">
        <v>2559</v>
      </c>
      <c r="H4588" s="17">
        <v>43588</v>
      </c>
      <c r="I4588" s="15">
        <v>2019</v>
      </c>
      <c r="J4588" t="s">
        <v>10634</v>
      </c>
      <c r="K4588" s="5">
        <v>66394.240000000005</v>
      </c>
      <c r="L4588" t="s">
        <v>967</v>
      </c>
      <c r="M4588" t="s">
        <v>1141</v>
      </c>
      <c r="N4588" t="s">
        <v>10635</v>
      </c>
      <c r="O4588" t="s">
        <v>826</v>
      </c>
      <c r="P4588" t="s">
        <v>11434</v>
      </c>
      <c r="Q4588" t="s">
        <v>11434</v>
      </c>
      <c r="R4588" t="s">
        <v>748</v>
      </c>
      <c r="S4588" t="s">
        <v>795</v>
      </c>
      <c r="T4588" t="s">
        <v>18160</v>
      </c>
      <c r="U4588" t="s">
        <v>965</v>
      </c>
      <c r="V4588" t="s">
        <v>10638</v>
      </c>
      <c r="W4588" t="s">
        <v>970</v>
      </c>
      <c r="X4588" t="s">
        <v>18161</v>
      </c>
    </row>
    <row r="4589" spans="2:24" ht="11" outlineLevel="1" x14ac:dyDescent="0.15">
      <c r="B4589" t="s">
        <v>3672</v>
      </c>
      <c r="C4589" t="s">
        <v>3673</v>
      </c>
      <c r="E4589" t="s">
        <v>10643</v>
      </c>
      <c r="F4589" t="s">
        <v>2558</v>
      </c>
      <c r="G4589" t="s">
        <v>2559</v>
      </c>
      <c r="H4589" s="17">
        <v>43649</v>
      </c>
      <c r="I4589" s="15">
        <v>2019</v>
      </c>
      <c r="J4589" t="s">
        <v>10634</v>
      </c>
      <c r="K4589" s="5">
        <v>6392.94</v>
      </c>
      <c r="L4589" t="s">
        <v>967</v>
      </c>
      <c r="M4589" t="s">
        <v>1141</v>
      </c>
      <c r="N4589" t="s">
        <v>10635</v>
      </c>
      <c r="O4589" t="s">
        <v>826</v>
      </c>
      <c r="P4589" t="s">
        <v>11434</v>
      </c>
      <c r="Q4589" t="s">
        <v>11434</v>
      </c>
      <c r="R4589" t="s">
        <v>748</v>
      </c>
      <c r="S4589" t="s">
        <v>795</v>
      </c>
      <c r="T4589" t="s">
        <v>18160</v>
      </c>
      <c r="U4589" t="s">
        <v>965</v>
      </c>
      <c r="V4589" t="s">
        <v>10638</v>
      </c>
      <c r="W4589" t="s">
        <v>970</v>
      </c>
      <c r="X4589" t="s">
        <v>18162</v>
      </c>
    </row>
    <row r="4590" spans="2:24" ht="11" outlineLevel="1" x14ac:dyDescent="0.15">
      <c r="B4590" t="s">
        <v>3672</v>
      </c>
      <c r="C4590" t="s">
        <v>3673</v>
      </c>
      <c r="E4590" t="s">
        <v>10649</v>
      </c>
      <c r="F4590" t="s">
        <v>2558</v>
      </c>
      <c r="G4590" t="s">
        <v>2559</v>
      </c>
      <c r="H4590" s="17">
        <v>43524</v>
      </c>
      <c r="I4590" s="15">
        <v>2019</v>
      </c>
      <c r="J4590" t="s">
        <v>10634</v>
      </c>
      <c r="K4590" s="5">
        <v>169948.05</v>
      </c>
      <c r="L4590" t="s">
        <v>967</v>
      </c>
      <c r="M4590" t="s">
        <v>1141</v>
      </c>
      <c r="N4590" t="s">
        <v>10635</v>
      </c>
      <c r="O4590" t="s">
        <v>826</v>
      </c>
      <c r="P4590" t="s">
        <v>11434</v>
      </c>
      <c r="Q4590" t="s">
        <v>11434</v>
      </c>
      <c r="R4590" t="s">
        <v>748</v>
      </c>
      <c r="S4590" t="s">
        <v>795</v>
      </c>
      <c r="T4590" t="s">
        <v>18160</v>
      </c>
      <c r="U4590" t="s">
        <v>965</v>
      </c>
      <c r="V4590" t="s">
        <v>10638</v>
      </c>
      <c r="W4590" t="s">
        <v>970</v>
      </c>
      <c r="X4590" t="s">
        <v>18163</v>
      </c>
    </row>
    <row r="4591" spans="2:24" ht="11" outlineLevel="1" x14ac:dyDescent="0.15">
      <c r="B4591" t="s">
        <v>3672</v>
      </c>
      <c r="C4591" t="s">
        <v>3673</v>
      </c>
      <c r="E4591" t="s">
        <v>10664</v>
      </c>
      <c r="F4591" t="s">
        <v>2558</v>
      </c>
      <c r="G4591" t="s">
        <v>2559</v>
      </c>
      <c r="H4591" s="17">
        <v>43628</v>
      </c>
      <c r="I4591" s="15">
        <v>2019</v>
      </c>
      <c r="J4591" t="s">
        <v>10634</v>
      </c>
      <c r="K4591" s="5">
        <v>4936.42</v>
      </c>
      <c r="L4591" t="s">
        <v>967</v>
      </c>
      <c r="M4591" t="s">
        <v>1141</v>
      </c>
      <c r="N4591" t="s">
        <v>10635</v>
      </c>
      <c r="O4591" t="s">
        <v>826</v>
      </c>
      <c r="P4591" t="s">
        <v>11434</v>
      </c>
      <c r="Q4591" t="s">
        <v>11434</v>
      </c>
      <c r="R4591" t="s">
        <v>748</v>
      </c>
      <c r="S4591" t="s">
        <v>795</v>
      </c>
      <c r="T4591" t="s">
        <v>18164</v>
      </c>
      <c r="U4591" t="s">
        <v>965</v>
      </c>
      <c r="V4591" t="s">
        <v>10638</v>
      </c>
      <c r="W4591" t="s">
        <v>970</v>
      </c>
      <c r="X4591" t="s">
        <v>18165</v>
      </c>
    </row>
    <row r="4592" spans="2:24" ht="11" outlineLevel="1" x14ac:dyDescent="0.15">
      <c r="B4592" t="s">
        <v>3675</v>
      </c>
      <c r="C4592" t="s">
        <v>3676</v>
      </c>
      <c r="E4592" t="s">
        <v>10649</v>
      </c>
      <c r="F4592" t="s">
        <v>672</v>
      </c>
      <c r="G4592" t="s">
        <v>1513</v>
      </c>
      <c r="H4592" s="17">
        <v>45806</v>
      </c>
      <c r="I4592" s="15">
        <v>2025</v>
      </c>
      <c r="J4592" t="s">
        <v>10634</v>
      </c>
      <c r="K4592" s="5">
        <v>247371</v>
      </c>
      <c r="L4592" t="s">
        <v>967</v>
      </c>
      <c r="M4592" t="s">
        <v>1141</v>
      </c>
      <c r="N4592" t="s">
        <v>10635</v>
      </c>
      <c r="O4592" t="s">
        <v>804</v>
      </c>
      <c r="P4592" t="s">
        <v>12118</v>
      </c>
      <c r="Q4592" t="s">
        <v>11435</v>
      </c>
      <c r="R4592" t="s">
        <v>750</v>
      </c>
      <c r="S4592" t="s">
        <v>3640</v>
      </c>
      <c r="T4592" t="s">
        <v>18166</v>
      </c>
      <c r="U4592" t="s">
        <v>965</v>
      </c>
      <c r="V4592" t="s">
        <v>10638</v>
      </c>
      <c r="W4592" t="s">
        <v>970</v>
      </c>
      <c r="X4592" t="s">
        <v>18167</v>
      </c>
    </row>
    <row r="4593" spans="2:24" ht="11" outlineLevel="1" x14ac:dyDescent="0.15">
      <c r="B4593" t="s">
        <v>3678</v>
      </c>
      <c r="C4593" t="s">
        <v>3679</v>
      </c>
      <c r="D4593" t="s">
        <v>3680</v>
      </c>
      <c r="E4593" t="s">
        <v>10640</v>
      </c>
      <c r="F4593" t="s">
        <v>12651</v>
      </c>
      <c r="G4593" t="s">
        <v>1294</v>
      </c>
      <c r="H4593" s="17">
        <v>45343</v>
      </c>
      <c r="I4593" s="15">
        <v>2024</v>
      </c>
      <c r="J4593" t="s">
        <v>10634</v>
      </c>
      <c r="K4593" s="5">
        <v>0</v>
      </c>
      <c r="L4593" t="s">
        <v>967</v>
      </c>
      <c r="M4593" t="s">
        <v>985</v>
      </c>
      <c r="N4593" t="s">
        <v>10635</v>
      </c>
      <c r="O4593" t="s">
        <v>796</v>
      </c>
      <c r="P4593" t="s">
        <v>10671</v>
      </c>
      <c r="Q4593" t="s">
        <v>10671</v>
      </c>
      <c r="R4593" t="s">
        <v>744</v>
      </c>
      <c r="S4593" t="s">
        <v>829</v>
      </c>
      <c r="T4593" t="s">
        <v>18168</v>
      </c>
      <c r="U4593" t="s">
        <v>965</v>
      </c>
      <c r="V4593" t="s">
        <v>10638</v>
      </c>
      <c r="W4593" t="s">
        <v>970</v>
      </c>
      <c r="X4593" t="s">
        <v>18169</v>
      </c>
    </row>
    <row r="4594" spans="2:24" ht="11" outlineLevel="1" x14ac:dyDescent="0.15">
      <c r="B4594" t="s">
        <v>3678</v>
      </c>
      <c r="C4594" t="s">
        <v>3679</v>
      </c>
      <c r="D4594" t="s">
        <v>3680</v>
      </c>
      <c r="E4594" t="s">
        <v>10652</v>
      </c>
      <c r="F4594" t="s">
        <v>12651</v>
      </c>
      <c r="G4594" t="s">
        <v>1294</v>
      </c>
      <c r="H4594" s="17">
        <v>45230</v>
      </c>
      <c r="I4594" s="15">
        <v>2024</v>
      </c>
      <c r="J4594" t="s">
        <v>10634</v>
      </c>
      <c r="K4594" s="5">
        <v>0</v>
      </c>
      <c r="L4594" t="s">
        <v>967</v>
      </c>
      <c r="M4594" t="s">
        <v>985</v>
      </c>
      <c r="N4594" t="s">
        <v>10635</v>
      </c>
      <c r="O4594" t="s">
        <v>796</v>
      </c>
      <c r="P4594" t="s">
        <v>10671</v>
      </c>
      <c r="Q4594" t="s">
        <v>10671</v>
      </c>
      <c r="R4594" t="s">
        <v>744</v>
      </c>
      <c r="S4594" t="s">
        <v>829</v>
      </c>
      <c r="T4594" t="s">
        <v>18170</v>
      </c>
      <c r="U4594" t="s">
        <v>965</v>
      </c>
      <c r="V4594" t="s">
        <v>10638</v>
      </c>
      <c r="W4594" t="s">
        <v>970</v>
      </c>
      <c r="X4594" t="s">
        <v>18171</v>
      </c>
    </row>
    <row r="4595" spans="2:24" ht="11" outlineLevel="1" x14ac:dyDescent="0.15">
      <c r="B4595" t="s">
        <v>3678</v>
      </c>
      <c r="C4595" t="s">
        <v>3679</v>
      </c>
      <c r="D4595" t="s">
        <v>3680</v>
      </c>
      <c r="E4595" t="s">
        <v>10632</v>
      </c>
      <c r="F4595" t="s">
        <v>12651</v>
      </c>
      <c r="G4595" t="s">
        <v>1294</v>
      </c>
      <c r="H4595" s="17">
        <v>45266</v>
      </c>
      <c r="I4595" s="15">
        <v>2024</v>
      </c>
      <c r="J4595" t="s">
        <v>10634</v>
      </c>
      <c r="K4595" s="5">
        <v>0</v>
      </c>
      <c r="L4595" t="s">
        <v>967</v>
      </c>
      <c r="M4595" t="s">
        <v>985</v>
      </c>
      <c r="N4595" t="s">
        <v>10635</v>
      </c>
      <c r="O4595" t="s">
        <v>796</v>
      </c>
      <c r="P4595" t="s">
        <v>10671</v>
      </c>
      <c r="Q4595" t="s">
        <v>10671</v>
      </c>
      <c r="R4595" t="s">
        <v>744</v>
      </c>
      <c r="S4595" t="s">
        <v>829</v>
      </c>
      <c r="T4595" t="s">
        <v>11604</v>
      </c>
      <c r="U4595" t="s">
        <v>965</v>
      </c>
      <c r="V4595" t="s">
        <v>10638</v>
      </c>
      <c r="W4595" t="s">
        <v>970</v>
      </c>
      <c r="X4595" t="s">
        <v>18172</v>
      </c>
    </row>
    <row r="4596" spans="2:24" ht="11" outlineLevel="1" x14ac:dyDescent="0.15">
      <c r="B4596" t="s">
        <v>3678</v>
      </c>
      <c r="C4596" t="s">
        <v>3679</v>
      </c>
      <c r="D4596" t="s">
        <v>3680</v>
      </c>
      <c r="E4596" t="s">
        <v>10643</v>
      </c>
      <c r="F4596" t="s">
        <v>12651</v>
      </c>
      <c r="G4596" t="s">
        <v>1294</v>
      </c>
      <c r="H4596" s="17">
        <v>45259</v>
      </c>
      <c r="I4596" s="15">
        <v>2024</v>
      </c>
      <c r="J4596" t="s">
        <v>10634</v>
      </c>
      <c r="K4596" s="5">
        <v>0</v>
      </c>
      <c r="L4596" t="s">
        <v>967</v>
      </c>
      <c r="M4596" t="s">
        <v>985</v>
      </c>
      <c r="N4596" t="s">
        <v>10635</v>
      </c>
      <c r="O4596" t="s">
        <v>796</v>
      </c>
      <c r="P4596" t="s">
        <v>10671</v>
      </c>
      <c r="Q4596" t="s">
        <v>10671</v>
      </c>
      <c r="R4596" t="s">
        <v>744</v>
      </c>
      <c r="S4596" t="s">
        <v>829</v>
      </c>
      <c r="T4596" t="s">
        <v>18173</v>
      </c>
      <c r="U4596" t="s">
        <v>965</v>
      </c>
      <c r="V4596" t="s">
        <v>10638</v>
      </c>
      <c r="W4596" t="s">
        <v>970</v>
      </c>
      <c r="X4596" t="s">
        <v>18174</v>
      </c>
    </row>
    <row r="4597" spans="2:24" ht="11" outlineLevel="1" x14ac:dyDescent="0.15">
      <c r="B4597" t="s">
        <v>3678</v>
      </c>
      <c r="C4597" t="s">
        <v>3679</v>
      </c>
      <c r="D4597" t="s">
        <v>3680</v>
      </c>
      <c r="E4597" t="s">
        <v>10649</v>
      </c>
      <c r="F4597" t="s">
        <v>12651</v>
      </c>
      <c r="G4597" t="s">
        <v>1294</v>
      </c>
      <c r="H4597" s="17">
        <v>45161</v>
      </c>
      <c r="I4597" s="15">
        <v>2023</v>
      </c>
      <c r="J4597" t="s">
        <v>10634</v>
      </c>
      <c r="K4597" s="5">
        <v>197655</v>
      </c>
      <c r="L4597" t="s">
        <v>967</v>
      </c>
      <c r="M4597" t="s">
        <v>985</v>
      </c>
      <c r="N4597" t="s">
        <v>10635</v>
      </c>
      <c r="O4597" t="s">
        <v>796</v>
      </c>
      <c r="P4597" t="s">
        <v>10671</v>
      </c>
      <c r="Q4597" t="s">
        <v>10671</v>
      </c>
      <c r="R4597" t="s">
        <v>744</v>
      </c>
      <c r="S4597" t="s">
        <v>829</v>
      </c>
      <c r="T4597" t="s">
        <v>18175</v>
      </c>
      <c r="U4597" t="s">
        <v>965</v>
      </c>
      <c r="V4597" t="s">
        <v>10638</v>
      </c>
      <c r="W4597" t="s">
        <v>970</v>
      </c>
      <c r="X4597" t="s">
        <v>18176</v>
      </c>
    </row>
    <row r="4598" spans="2:24" ht="11" outlineLevel="1" x14ac:dyDescent="0.15">
      <c r="B4598" t="s">
        <v>3678</v>
      </c>
      <c r="C4598" t="s">
        <v>3679</v>
      </c>
      <c r="D4598" t="s">
        <v>3680</v>
      </c>
      <c r="E4598" t="s">
        <v>10664</v>
      </c>
      <c r="F4598" t="s">
        <v>12651</v>
      </c>
      <c r="G4598" t="s">
        <v>1294</v>
      </c>
      <c r="H4598" s="17">
        <v>45246</v>
      </c>
      <c r="I4598" s="15">
        <v>2024</v>
      </c>
      <c r="J4598" t="s">
        <v>10634</v>
      </c>
      <c r="K4598" s="5">
        <v>55000</v>
      </c>
      <c r="L4598" t="s">
        <v>967</v>
      </c>
      <c r="M4598" t="s">
        <v>985</v>
      </c>
      <c r="N4598" t="s">
        <v>10635</v>
      </c>
      <c r="O4598" t="s">
        <v>796</v>
      </c>
      <c r="P4598" t="s">
        <v>10671</v>
      </c>
      <c r="Q4598" t="s">
        <v>10671</v>
      </c>
      <c r="R4598" t="s">
        <v>744</v>
      </c>
      <c r="S4598" t="s">
        <v>829</v>
      </c>
      <c r="T4598" t="s">
        <v>11604</v>
      </c>
      <c r="U4598" t="s">
        <v>965</v>
      </c>
      <c r="V4598" t="s">
        <v>10638</v>
      </c>
      <c r="W4598" t="s">
        <v>970</v>
      </c>
      <c r="X4598" t="s">
        <v>18177</v>
      </c>
    </row>
    <row r="4599" spans="2:24" ht="11" outlineLevel="1" x14ac:dyDescent="0.15">
      <c r="B4599" t="s">
        <v>3678</v>
      </c>
      <c r="C4599" t="s">
        <v>3679</v>
      </c>
      <c r="D4599" t="s">
        <v>3680</v>
      </c>
      <c r="E4599" t="s">
        <v>10767</v>
      </c>
      <c r="F4599" t="s">
        <v>12651</v>
      </c>
      <c r="G4599" t="s">
        <v>1294</v>
      </c>
      <c r="H4599" s="17">
        <v>45393</v>
      </c>
      <c r="I4599" s="15">
        <v>2024</v>
      </c>
      <c r="J4599" t="s">
        <v>10634</v>
      </c>
      <c r="K4599" s="5">
        <v>-5571.14</v>
      </c>
      <c r="L4599" t="s">
        <v>967</v>
      </c>
      <c r="M4599" t="s">
        <v>985</v>
      </c>
      <c r="N4599" t="s">
        <v>10635</v>
      </c>
      <c r="O4599" t="s">
        <v>796</v>
      </c>
      <c r="P4599" t="s">
        <v>10885</v>
      </c>
      <c r="Q4599" t="s">
        <v>10671</v>
      </c>
      <c r="R4599" t="s">
        <v>744</v>
      </c>
      <c r="S4599" t="s">
        <v>829</v>
      </c>
      <c r="T4599" t="s">
        <v>18178</v>
      </c>
      <c r="U4599" t="s">
        <v>965</v>
      </c>
      <c r="V4599" t="s">
        <v>10638</v>
      </c>
      <c r="W4599" t="s">
        <v>970</v>
      </c>
      <c r="X4599" t="s">
        <v>18179</v>
      </c>
    </row>
    <row r="4600" spans="2:24" ht="11" outlineLevel="1" x14ac:dyDescent="0.15">
      <c r="B4600" t="s">
        <v>3678</v>
      </c>
      <c r="C4600" t="s">
        <v>3679</v>
      </c>
      <c r="D4600" t="s">
        <v>3680</v>
      </c>
      <c r="E4600" t="s">
        <v>10655</v>
      </c>
      <c r="F4600" t="s">
        <v>12651</v>
      </c>
      <c r="G4600" t="s">
        <v>1294</v>
      </c>
      <c r="H4600" s="17">
        <v>45322</v>
      </c>
      <c r="I4600" s="15">
        <v>2024</v>
      </c>
      <c r="J4600" t="s">
        <v>10634</v>
      </c>
      <c r="K4600" s="5">
        <v>0</v>
      </c>
      <c r="L4600" t="s">
        <v>967</v>
      </c>
      <c r="M4600" t="s">
        <v>985</v>
      </c>
      <c r="N4600" t="s">
        <v>10635</v>
      </c>
      <c r="O4600" t="s">
        <v>796</v>
      </c>
      <c r="P4600" t="s">
        <v>10671</v>
      </c>
      <c r="Q4600" t="s">
        <v>10671</v>
      </c>
      <c r="R4600" t="s">
        <v>744</v>
      </c>
      <c r="S4600" t="s">
        <v>829</v>
      </c>
      <c r="T4600" t="s">
        <v>15574</v>
      </c>
      <c r="U4600" t="s">
        <v>965</v>
      </c>
      <c r="V4600" t="s">
        <v>10638</v>
      </c>
      <c r="W4600" t="s">
        <v>970</v>
      </c>
      <c r="X4600" t="s">
        <v>18180</v>
      </c>
    </row>
    <row r="4601" spans="2:24" ht="11" outlineLevel="1" x14ac:dyDescent="0.15">
      <c r="B4601" t="s">
        <v>3678</v>
      </c>
      <c r="C4601" t="s">
        <v>3679</v>
      </c>
      <c r="D4601" t="s">
        <v>3680</v>
      </c>
      <c r="E4601" t="s">
        <v>10646</v>
      </c>
      <c r="F4601" t="s">
        <v>12651</v>
      </c>
      <c r="G4601" t="s">
        <v>1294</v>
      </c>
      <c r="H4601" s="17">
        <v>45327</v>
      </c>
      <c r="I4601" s="15">
        <v>2024</v>
      </c>
      <c r="J4601" t="s">
        <v>10634</v>
      </c>
      <c r="K4601" s="5">
        <v>0</v>
      </c>
      <c r="L4601" t="s">
        <v>967</v>
      </c>
      <c r="M4601" t="s">
        <v>985</v>
      </c>
      <c r="N4601" t="s">
        <v>10635</v>
      </c>
      <c r="O4601" t="s">
        <v>796</v>
      </c>
      <c r="P4601" t="s">
        <v>10671</v>
      </c>
      <c r="Q4601" t="s">
        <v>10671</v>
      </c>
      <c r="R4601" t="s">
        <v>744</v>
      </c>
      <c r="S4601" t="s">
        <v>829</v>
      </c>
      <c r="T4601" t="s">
        <v>11604</v>
      </c>
      <c r="U4601" t="s">
        <v>965</v>
      </c>
      <c r="V4601" t="s">
        <v>10638</v>
      </c>
      <c r="W4601" t="s">
        <v>970</v>
      </c>
      <c r="X4601" t="s">
        <v>18181</v>
      </c>
    </row>
    <row r="4602" spans="2:24" ht="11" outlineLevel="1" x14ac:dyDescent="0.15">
      <c r="B4602" t="s">
        <v>3678</v>
      </c>
      <c r="C4602" t="s">
        <v>3679</v>
      </c>
      <c r="D4602" t="s">
        <v>3680</v>
      </c>
      <c r="E4602" t="s">
        <v>10667</v>
      </c>
      <c r="F4602" t="s">
        <v>12651</v>
      </c>
      <c r="G4602" t="s">
        <v>1294</v>
      </c>
      <c r="H4602" s="17">
        <v>45274</v>
      </c>
      <c r="I4602" s="15">
        <v>2024</v>
      </c>
      <c r="J4602" t="s">
        <v>10634</v>
      </c>
      <c r="K4602" s="5">
        <v>0</v>
      </c>
      <c r="L4602" t="s">
        <v>967</v>
      </c>
      <c r="M4602" t="s">
        <v>985</v>
      </c>
      <c r="N4602" t="s">
        <v>10635</v>
      </c>
      <c r="O4602" t="s">
        <v>796</v>
      </c>
      <c r="P4602" t="s">
        <v>10671</v>
      </c>
      <c r="Q4602" t="s">
        <v>10671</v>
      </c>
      <c r="R4602" t="s">
        <v>744</v>
      </c>
      <c r="S4602" t="s">
        <v>829</v>
      </c>
      <c r="T4602" t="s">
        <v>18182</v>
      </c>
      <c r="U4602" t="s">
        <v>965</v>
      </c>
      <c r="V4602" t="s">
        <v>10638</v>
      </c>
      <c r="W4602" t="s">
        <v>970</v>
      </c>
      <c r="X4602" t="s">
        <v>18183</v>
      </c>
    </row>
    <row r="4603" spans="2:24" ht="11" outlineLevel="1" x14ac:dyDescent="0.15">
      <c r="B4603" t="s">
        <v>3678</v>
      </c>
      <c r="C4603" t="s">
        <v>3679</v>
      </c>
      <c r="D4603" t="s">
        <v>3680</v>
      </c>
      <c r="E4603" t="s">
        <v>10658</v>
      </c>
      <c r="F4603" t="s">
        <v>12651</v>
      </c>
      <c r="G4603" t="s">
        <v>1294</v>
      </c>
      <c r="H4603" s="17">
        <v>45302</v>
      </c>
      <c r="I4603" s="15">
        <v>2024</v>
      </c>
      <c r="J4603" t="s">
        <v>10634</v>
      </c>
      <c r="K4603" s="5">
        <v>0</v>
      </c>
      <c r="L4603" t="s">
        <v>967</v>
      </c>
      <c r="M4603" t="s">
        <v>985</v>
      </c>
      <c r="N4603" t="s">
        <v>10635</v>
      </c>
      <c r="O4603" t="s">
        <v>796</v>
      </c>
      <c r="P4603" t="s">
        <v>10671</v>
      </c>
      <c r="Q4603" t="s">
        <v>10671</v>
      </c>
      <c r="R4603" t="s">
        <v>744</v>
      </c>
      <c r="S4603" t="s">
        <v>829</v>
      </c>
      <c r="T4603" t="s">
        <v>11604</v>
      </c>
      <c r="U4603" t="s">
        <v>965</v>
      </c>
      <c r="V4603" t="s">
        <v>10638</v>
      </c>
      <c r="W4603" t="s">
        <v>970</v>
      </c>
      <c r="X4603" t="s">
        <v>18184</v>
      </c>
    </row>
    <row r="4604" spans="2:24" ht="11" outlineLevel="1" x14ac:dyDescent="0.15">
      <c r="B4604" t="s">
        <v>3678</v>
      </c>
      <c r="C4604" t="s">
        <v>3679</v>
      </c>
      <c r="D4604" t="s">
        <v>3680</v>
      </c>
      <c r="E4604" t="s">
        <v>10661</v>
      </c>
      <c r="F4604" t="s">
        <v>12651</v>
      </c>
      <c r="G4604" t="s">
        <v>1294</v>
      </c>
      <c r="H4604" s="17">
        <v>45317</v>
      </c>
      <c r="I4604" s="15">
        <v>2024</v>
      </c>
      <c r="J4604" t="s">
        <v>10634</v>
      </c>
      <c r="K4604" s="5">
        <v>0</v>
      </c>
      <c r="L4604" t="s">
        <v>967</v>
      </c>
      <c r="M4604" t="s">
        <v>985</v>
      </c>
      <c r="N4604" t="s">
        <v>10635</v>
      </c>
      <c r="O4604" t="s">
        <v>796</v>
      </c>
      <c r="P4604" t="s">
        <v>10671</v>
      </c>
      <c r="Q4604" t="s">
        <v>10671</v>
      </c>
      <c r="R4604" t="s">
        <v>744</v>
      </c>
      <c r="S4604" t="s">
        <v>829</v>
      </c>
      <c r="T4604" t="s">
        <v>18185</v>
      </c>
      <c r="U4604" t="s">
        <v>965</v>
      </c>
      <c r="V4604" t="s">
        <v>10638</v>
      </c>
      <c r="W4604" t="s">
        <v>970</v>
      </c>
      <c r="X4604" t="s">
        <v>18186</v>
      </c>
    </row>
    <row r="4605" spans="2:24" ht="11" outlineLevel="1" x14ac:dyDescent="0.15">
      <c r="B4605" t="s">
        <v>3682</v>
      </c>
      <c r="C4605" t="s">
        <v>3683</v>
      </c>
      <c r="E4605" t="s">
        <v>10664</v>
      </c>
      <c r="F4605" t="s">
        <v>14565</v>
      </c>
      <c r="G4605" t="s">
        <v>1807</v>
      </c>
      <c r="H4605" s="17">
        <v>42068</v>
      </c>
      <c r="I4605" s="15">
        <v>2015</v>
      </c>
      <c r="J4605" t="s">
        <v>10634</v>
      </c>
      <c r="K4605" s="5">
        <v>0</v>
      </c>
      <c r="L4605" t="s">
        <v>967</v>
      </c>
      <c r="M4605" t="s">
        <v>1141</v>
      </c>
      <c r="N4605" t="s">
        <v>10635</v>
      </c>
      <c r="O4605" t="s">
        <v>825</v>
      </c>
      <c r="P4605" t="s">
        <v>10636</v>
      </c>
      <c r="Q4605" t="s">
        <v>10636</v>
      </c>
      <c r="R4605" t="s">
        <v>737</v>
      </c>
      <c r="S4605" t="s">
        <v>795</v>
      </c>
      <c r="T4605" t="s">
        <v>18187</v>
      </c>
      <c r="U4605" t="s">
        <v>965</v>
      </c>
      <c r="V4605" t="s">
        <v>10638</v>
      </c>
      <c r="W4605" t="s">
        <v>970</v>
      </c>
      <c r="X4605" t="s">
        <v>18188</v>
      </c>
    </row>
    <row r="4606" spans="2:24" ht="11" outlineLevel="1" x14ac:dyDescent="0.15">
      <c r="B4606" t="s">
        <v>3686</v>
      </c>
      <c r="C4606" t="s">
        <v>3687</v>
      </c>
      <c r="E4606" t="s">
        <v>10649</v>
      </c>
      <c r="F4606" t="s">
        <v>3688</v>
      </c>
      <c r="G4606" t="s">
        <v>3689</v>
      </c>
      <c r="H4606" s="17">
        <v>42266</v>
      </c>
      <c r="I4606" s="15">
        <v>2015</v>
      </c>
      <c r="J4606" t="s">
        <v>10634</v>
      </c>
      <c r="K4606" s="5">
        <v>198101</v>
      </c>
      <c r="L4606" t="s">
        <v>967</v>
      </c>
      <c r="R4606" t="s">
        <v>748</v>
      </c>
      <c r="S4606" t="s">
        <v>795</v>
      </c>
      <c r="T4606" t="s">
        <v>18189</v>
      </c>
      <c r="U4606" t="s">
        <v>1340</v>
      </c>
      <c r="V4606" t="s">
        <v>12795</v>
      </c>
      <c r="W4606" t="s">
        <v>970</v>
      </c>
      <c r="X4606" t="s">
        <v>18190</v>
      </c>
    </row>
    <row r="4607" spans="2:24" ht="11" outlineLevel="1" x14ac:dyDescent="0.15">
      <c r="B4607" t="s">
        <v>3686</v>
      </c>
      <c r="C4607" t="s">
        <v>3687</v>
      </c>
      <c r="E4607" t="s">
        <v>10652</v>
      </c>
      <c r="F4607" t="s">
        <v>3688</v>
      </c>
      <c r="G4607" t="s">
        <v>3689</v>
      </c>
      <c r="H4607" s="17">
        <v>42390</v>
      </c>
      <c r="I4607" s="15">
        <v>2016</v>
      </c>
      <c r="J4607" t="s">
        <v>10634</v>
      </c>
      <c r="K4607" s="5">
        <v>47298.75</v>
      </c>
      <c r="L4607" t="s">
        <v>967</v>
      </c>
      <c r="M4607" t="s">
        <v>15907</v>
      </c>
      <c r="R4607" t="s">
        <v>748</v>
      </c>
      <c r="S4607" t="s">
        <v>795</v>
      </c>
      <c r="T4607" t="s">
        <v>18191</v>
      </c>
      <c r="U4607" t="s">
        <v>1340</v>
      </c>
      <c r="V4607" t="s">
        <v>12795</v>
      </c>
      <c r="W4607" t="s">
        <v>970</v>
      </c>
      <c r="X4607" t="s">
        <v>18192</v>
      </c>
    </row>
    <row r="4608" spans="2:24" ht="11" outlineLevel="1" x14ac:dyDescent="0.15">
      <c r="B4608" t="s">
        <v>3686</v>
      </c>
      <c r="C4608" t="s">
        <v>3687</v>
      </c>
      <c r="E4608" t="s">
        <v>10664</v>
      </c>
      <c r="F4608" t="s">
        <v>3688</v>
      </c>
      <c r="G4608" t="s">
        <v>3689</v>
      </c>
      <c r="H4608" s="17">
        <v>42510</v>
      </c>
      <c r="I4608" s="15">
        <v>2016</v>
      </c>
      <c r="J4608" t="s">
        <v>10634</v>
      </c>
      <c r="K4608" s="5">
        <v>0</v>
      </c>
      <c r="L4608" t="s">
        <v>967</v>
      </c>
      <c r="M4608" t="s">
        <v>14985</v>
      </c>
      <c r="R4608" t="s">
        <v>748</v>
      </c>
      <c r="S4608" t="s">
        <v>795</v>
      </c>
      <c r="T4608" t="s">
        <v>18193</v>
      </c>
      <c r="U4608" t="s">
        <v>1340</v>
      </c>
      <c r="V4608" t="s">
        <v>12795</v>
      </c>
      <c r="W4608" t="s">
        <v>970</v>
      </c>
      <c r="X4608" t="s">
        <v>18194</v>
      </c>
    </row>
    <row r="4609" spans="2:24" ht="11" outlineLevel="1" x14ac:dyDescent="0.15">
      <c r="B4609" t="s">
        <v>3691</v>
      </c>
      <c r="C4609" t="s">
        <v>3692</v>
      </c>
      <c r="E4609" t="s">
        <v>10667</v>
      </c>
      <c r="F4609" t="s">
        <v>2850</v>
      </c>
      <c r="G4609" t="s">
        <v>2851</v>
      </c>
      <c r="H4609" s="17">
        <v>42268</v>
      </c>
      <c r="I4609" s="15">
        <v>2015</v>
      </c>
      <c r="J4609" t="s">
        <v>10634</v>
      </c>
      <c r="K4609" s="5">
        <v>-9500</v>
      </c>
      <c r="L4609" t="s">
        <v>967</v>
      </c>
      <c r="M4609" t="s">
        <v>1141</v>
      </c>
      <c r="N4609" t="s">
        <v>10635</v>
      </c>
      <c r="O4609" t="s">
        <v>825</v>
      </c>
      <c r="P4609" t="s">
        <v>15083</v>
      </c>
      <c r="Q4609" t="s">
        <v>15083</v>
      </c>
      <c r="R4609" t="s">
        <v>762</v>
      </c>
      <c r="S4609" t="s">
        <v>795</v>
      </c>
      <c r="T4609" t="s">
        <v>18195</v>
      </c>
      <c r="U4609" t="s">
        <v>965</v>
      </c>
      <c r="V4609" t="s">
        <v>10638</v>
      </c>
      <c r="W4609" t="s">
        <v>970</v>
      </c>
      <c r="X4609" t="s">
        <v>18196</v>
      </c>
    </row>
    <row r="4610" spans="2:24" ht="11" outlineLevel="1" x14ac:dyDescent="0.15">
      <c r="B4610" t="s">
        <v>3694</v>
      </c>
      <c r="C4610" t="s">
        <v>3695</v>
      </c>
      <c r="E4610" t="s">
        <v>10664</v>
      </c>
      <c r="F4610" t="s">
        <v>2850</v>
      </c>
      <c r="G4610" t="s">
        <v>2851</v>
      </c>
      <c r="H4610" s="17">
        <v>44070</v>
      </c>
      <c r="I4610" s="15">
        <v>2020</v>
      </c>
      <c r="J4610" t="s">
        <v>10634</v>
      </c>
      <c r="K4610" s="5">
        <v>1985</v>
      </c>
      <c r="L4610" t="s">
        <v>967</v>
      </c>
      <c r="M4610" t="s">
        <v>1141</v>
      </c>
      <c r="N4610" t="s">
        <v>10635</v>
      </c>
      <c r="O4610" t="s">
        <v>825</v>
      </c>
      <c r="P4610" t="s">
        <v>15083</v>
      </c>
      <c r="R4610" t="s">
        <v>740</v>
      </c>
      <c r="S4610" t="s">
        <v>795</v>
      </c>
      <c r="T4610" t="s">
        <v>18197</v>
      </c>
      <c r="U4610" t="s">
        <v>965</v>
      </c>
      <c r="V4610" t="s">
        <v>10638</v>
      </c>
      <c r="W4610" t="s">
        <v>970</v>
      </c>
      <c r="X4610" t="s">
        <v>18198</v>
      </c>
    </row>
    <row r="4611" spans="2:24" ht="11" outlineLevel="1" x14ac:dyDescent="0.15">
      <c r="B4611" t="s">
        <v>3694</v>
      </c>
      <c r="C4611" t="s">
        <v>3695</v>
      </c>
      <c r="E4611" t="s">
        <v>10649</v>
      </c>
      <c r="F4611" t="s">
        <v>2850</v>
      </c>
      <c r="G4611" t="s">
        <v>2851</v>
      </c>
      <c r="H4611" s="17">
        <v>44039</v>
      </c>
      <c r="I4611" s="15">
        <v>2020</v>
      </c>
      <c r="J4611" t="s">
        <v>10634</v>
      </c>
      <c r="K4611" s="5">
        <v>229535</v>
      </c>
      <c r="L4611" t="s">
        <v>967</v>
      </c>
      <c r="M4611" t="s">
        <v>1141</v>
      </c>
      <c r="N4611" t="s">
        <v>10635</v>
      </c>
      <c r="O4611" t="s">
        <v>825</v>
      </c>
      <c r="P4611" t="s">
        <v>15083</v>
      </c>
      <c r="R4611" t="s">
        <v>740</v>
      </c>
      <c r="S4611" t="s">
        <v>795</v>
      </c>
      <c r="T4611" t="s">
        <v>18199</v>
      </c>
      <c r="U4611" t="s">
        <v>965</v>
      </c>
      <c r="V4611" t="s">
        <v>10638</v>
      </c>
      <c r="W4611" t="s">
        <v>970</v>
      </c>
      <c r="X4611" t="s">
        <v>18200</v>
      </c>
    </row>
    <row r="4612" spans="2:24" ht="11" outlineLevel="1" x14ac:dyDescent="0.15">
      <c r="B4612" t="s">
        <v>3694</v>
      </c>
      <c r="C4612" t="s">
        <v>3695</v>
      </c>
      <c r="E4612" t="s">
        <v>10652</v>
      </c>
      <c r="F4612" t="s">
        <v>2850</v>
      </c>
      <c r="G4612" t="s">
        <v>2851</v>
      </c>
      <c r="H4612" s="17">
        <v>44049</v>
      </c>
      <c r="I4612" s="15">
        <v>2020</v>
      </c>
      <c r="J4612" t="s">
        <v>10634</v>
      </c>
      <c r="K4612" s="5">
        <v>13839</v>
      </c>
      <c r="L4612" t="s">
        <v>967</v>
      </c>
      <c r="M4612" t="s">
        <v>1141</v>
      </c>
      <c r="N4612" t="s">
        <v>10635</v>
      </c>
      <c r="O4612" t="s">
        <v>825</v>
      </c>
      <c r="P4612" t="s">
        <v>15083</v>
      </c>
      <c r="R4612" t="s">
        <v>740</v>
      </c>
      <c r="S4612" t="s">
        <v>795</v>
      </c>
      <c r="T4612" t="s">
        <v>18201</v>
      </c>
      <c r="U4612" t="s">
        <v>965</v>
      </c>
      <c r="V4612" t="s">
        <v>10638</v>
      </c>
      <c r="W4612" t="s">
        <v>970</v>
      </c>
      <c r="X4612" t="s">
        <v>18202</v>
      </c>
    </row>
    <row r="4613" spans="2:24" ht="11" outlineLevel="1" x14ac:dyDescent="0.15">
      <c r="B4613" t="s">
        <v>3697</v>
      </c>
      <c r="C4613" t="s">
        <v>3698</v>
      </c>
      <c r="E4613" t="s">
        <v>10649</v>
      </c>
      <c r="F4613" t="s">
        <v>15973</v>
      </c>
      <c r="G4613" t="s">
        <v>2386</v>
      </c>
      <c r="H4613" s="17">
        <v>44062</v>
      </c>
      <c r="I4613" s="15">
        <v>2020</v>
      </c>
      <c r="J4613" t="s">
        <v>10634</v>
      </c>
      <c r="K4613" s="5">
        <v>111700</v>
      </c>
      <c r="L4613" t="s">
        <v>967</v>
      </c>
      <c r="M4613" t="s">
        <v>1141</v>
      </c>
      <c r="N4613" t="s">
        <v>10635</v>
      </c>
      <c r="O4613" t="s">
        <v>825</v>
      </c>
      <c r="P4613" t="s">
        <v>14299</v>
      </c>
      <c r="R4613" t="s">
        <v>740</v>
      </c>
      <c r="S4613" t="s">
        <v>795</v>
      </c>
      <c r="T4613" t="s">
        <v>18203</v>
      </c>
      <c r="U4613" t="s">
        <v>965</v>
      </c>
      <c r="V4613" t="s">
        <v>10638</v>
      </c>
      <c r="W4613" t="s">
        <v>970</v>
      </c>
      <c r="X4613" t="s">
        <v>18204</v>
      </c>
    </row>
    <row r="4614" spans="2:24" ht="11" outlineLevel="1" x14ac:dyDescent="0.15">
      <c r="B4614" t="s">
        <v>3697</v>
      </c>
      <c r="C4614" t="s">
        <v>3698</v>
      </c>
      <c r="E4614" t="s">
        <v>10652</v>
      </c>
      <c r="F4614" t="s">
        <v>15973</v>
      </c>
      <c r="G4614" t="s">
        <v>2386</v>
      </c>
      <c r="H4614" s="17">
        <v>44148</v>
      </c>
      <c r="I4614" s="15">
        <v>2021</v>
      </c>
      <c r="J4614" t="s">
        <v>10634</v>
      </c>
      <c r="K4614" s="5">
        <v>131188.9</v>
      </c>
      <c r="L4614" t="s">
        <v>967</v>
      </c>
      <c r="M4614" t="s">
        <v>1141</v>
      </c>
      <c r="N4614" t="s">
        <v>10635</v>
      </c>
      <c r="O4614" t="s">
        <v>825</v>
      </c>
      <c r="P4614" t="s">
        <v>14299</v>
      </c>
      <c r="R4614" t="s">
        <v>740</v>
      </c>
      <c r="S4614" t="s">
        <v>795</v>
      </c>
      <c r="T4614" t="s">
        <v>18205</v>
      </c>
      <c r="U4614" t="s">
        <v>965</v>
      </c>
      <c r="V4614" t="s">
        <v>10638</v>
      </c>
      <c r="W4614" t="s">
        <v>970</v>
      </c>
      <c r="X4614" t="s">
        <v>18206</v>
      </c>
    </row>
    <row r="4615" spans="2:24" ht="11" outlineLevel="1" x14ac:dyDescent="0.15">
      <c r="B4615" t="s">
        <v>3700</v>
      </c>
      <c r="C4615" t="s">
        <v>3701</v>
      </c>
      <c r="D4615" t="s">
        <v>308</v>
      </c>
      <c r="E4615" t="s">
        <v>10649</v>
      </c>
      <c r="F4615" t="s">
        <v>14208</v>
      </c>
      <c r="G4615" t="s">
        <v>1702</v>
      </c>
      <c r="H4615" s="17">
        <v>44721</v>
      </c>
      <c r="I4615" s="15">
        <v>2022</v>
      </c>
      <c r="J4615" t="s">
        <v>10634</v>
      </c>
      <c r="K4615" s="5">
        <v>84130</v>
      </c>
      <c r="L4615" t="s">
        <v>967</v>
      </c>
      <c r="M4615" t="s">
        <v>1903</v>
      </c>
      <c r="N4615" t="s">
        <v>10635</v>
      </c>
      <c r="O4615" t="s">
        <v>825</v>
      </c>
      <c r="P4615" t="s">
        <v>13376</v>
      </c>
      <c r="R4615" t="s">
        <v>740</v>
      </c>
      <c r="S4615" t="s">
        <v>795</v>
      </c>
      <c r="T4615" t="s">
        <v>18207</v>
      </c>
      <c r="U4615" t="s">
        <v>965</v>
      </c>
      <c r="V4615" t="s">
        <v>10638</v>
      </c>
      <c r="W4615" t="s">
        <v>970</v>
      </c>
      <c r="X4615" t="s">
        <v>18208</v>
      </c>
    </row>
    <row r="4616" spans="2:24" ht="11" outlineLevel="1" x14ac:dyDescent="0.15">
      <c r="B4616" t="s">
        <v>3700</v>
      </c>
      <c r="C4616" t="s">
        <v>3701</v>
      </c>
      <c r="D4616" t="s">
        <v>308</v>
      </c>
      <c r="E4616" t="s">
        <v>10652</v>
      </c>
      <c r="F4616" t="s">
        <v>14208</v>
      </c>
      <c r="G4616" t="s">
        <v>1702</v>
      </c>
      <c r="H4616" s="17">
        <v>44823</v>
      </c>
      <c r="I4616" s="15">
        <v>2022</v>
      </c>
      <c r="J4616" t="s">
        <v>10634</v>
      </c>
      <c r="K4616" s="5">
        <v>158209</v>
      </c>
      <c r="L4616" t="s">
        <v>967</v>
      </c>
      <c r="M4616" t="s">
        <v>1903</v>
      </c>
      <c r="N4616" t="s">
        <v>10635</v>
      </c>
      <c r="O4616" t="s">
        <v>825</v>
      </c>
      <c r="P4616" t="s">
        <v>13376</v>
      </c>
      <c r="R4616" t="s">
        <v>740</v>
      </c>
      <c r="S4616" t="s">
        <v>795</v>
      </c>
      <c r="T4616" t="s">
        <v>18207</v>
      </c>
      <c r="U4616" t="s">
        <v>965</v>
      </c>
      <c r="V4616" t="s">
        <v>10638</v>
      </c>
      <c r="W4616" t="s">
        <v>970</v>
      </c>
      <c r="X4616" t="s">
        <v>18209</v>
      </c>
    </row>
    <row r="4617" spans="2:24" ht="11" outlineLevel="1" x14ac:dyDescent="0.15">
      <c r="B4617" t="s">
        <v>3703</v>
      </c>
      <c r="C4617" t="s">
        <v>3704</v>
      </c>
      <c r="E4617" t="s">
        <v>10652</v>
      </c>
      <c r="F4617" t="s">
        <v>13435</v>
      </c>
      <c r="G4617" t="s">
        <v>1513</v>
      </c>
      <c r="H4617" s="17">
        <v>45793</v>
      </c>
      <c r="I4617" s="15">
        <v>2025</v>
      </c>
      <c r="J4617" t="s">
        <v>10634</v>
      </c>
      <c r="K4617" s="5">
        <v>0</v>
      </c>
      <c r="L4617" t="s">
        <v>967</v>
      </c>
      <c r="M4617" t="s">
        <v>1141</v>
      </c>
      <c r="N4617" t="s">
        <v>10635</v>
      </c>
      <c r="O4617" t="s">
        <v>804</v>
      </c>
      <c r="P4617" t="s">
        <v>12118</v>
      </c>
      <c r="Q4617" t="s">
        <v>11435</v>
      </c>
      <c r="R4617" t="s">
        <v>750</v>
      </c>
      <c r="S4617" t="s">
        <v>3640</v>
      </c>
      <c r="T4617" t="s">
        <v>18210</v>
      </c>
      <c r="U4617" t="s">
        <v>965</v>
      </c>
      <c r="V4617" t="s">
        <v>10638</v>
      </c>
      <c r="W4617" t="s">
        <v>970</v>
      </c>
      <c r="X4617" t="s">
        <v>18211</v>
      </c>
    </row>
    <row r="4618" spans="2:24" ht="11" outlineLevel="1" x14ac:dyDescent="0.15">
      <c r="B4618" t="s">
        <v>3703</v>
      </c>
      <c r="C4618" t="s">
        <v>3704</v>
      </c>
      <c r="E4618" t="s">
        <v>10649</v>
      </c>
      <c r="F4618" t="s">
        <v>13435</v>
      </c>
      <c r="G4618" t="s">
        <v>1513</v>
      </c>
      <c r="H4618" s="17">
        <v>45436</v>
      </c>
      <c r="I4618" s="15">
        <v>2024</v>
      </c>
      <c r="J4618" t="s">
        <v>10634</v>
      </c>
      <c r="K4618" s="5">
        <v>241342</v>
      </c>
      <c r="L4618" t="s">
        <v>967</v>
      </c>
      <c r="M4618" t="s">
        <v>1141</v>
      </c>
      <c r="N4618" t="s">
        <v>10635</v>
      </c>
      <c r="O4618" t="s">
        <v>804</v>
      </c>
      <c r="P4618" t="s">
        <v>12118</v>
      </c>
      <c r="Q4618" t="s">
        <v>11435</v>
      </c>
      <c r="R4618" t="s">
        <v>750</v>
      </c>
      <c r="S4618" t="s">
        <v>3640</v>
      </c>
      <c r="T4618" t="s">
        <v>18134</v>
      </c>
      <c r="U4618" t="s">
        <v>965</v>
      </c>
      <c r="V4618" t="s">
        <v>10638</v>
      </c>
      <c r="W4618" t="s">
        <v>970</v>
      </c>
      <c r="X4618" t="s">
        <v>18212</v>
      </c>
    </row>
    <row r="4619" spans="2:24" ht="11" outlineLevel="1" x14ac:dyDescent="0.15">
      <c r="B4619" t="s">
        <v>3706</v>
      </c>
      <c r="C4619" t="s">
        <v>3707</v>
      </c>
      <c r="D4619" t="s">
        <v>889</v>
      </c>
      <c r="E4619" t="s">
        <v>10649</v>
      </c>
      <c r="F4619" t="s">
        <v>685</v>
      </c>
      <c r="G4619" t="s">
        <v>2058</v>
      </c>
      <c r="H4619" s="17">
        <v>45245</v>
      </c>
      <c r="I4619" s="15">
        <v>2024</v>
      </c>
      <c r="J4619" t="s">
        <v>10634</v>
      </c>
      <c r="K4619" s="5">
        <v>164496</v>
      </c>
      <c r="L4619" t="s">
        <v>967</v>
      </c>
      <c r="M4619" t="s">
        <v>1903</v>
      </c>
      <c r="N4619" t="s">
        <v>10635</v>
      </c>
      <c r="O4619" t="s">
        <v>826</v>
      </c>
      <c r="P4619" t="s">
        <v>14616</v>
      </c>
      <c r="Q4619" t="s">
        <v>11435</v>
      </c>
      <c r="R4619" t="s">
        <v>740</v>
      </c>
      <c r="S4619" t="s">
        <v>795</v>
      </c>
      <c r="T4619" t="s">
        <v>18213</v>
      </c>
      <c r="U4619" t="s">
        <v>965</v>
      </c>
      <c r="V4619" t="s">
        <v>10638</v>
      </c>
      <c r="W4619" t="s">
        <v>970</v>
      </c>
      <c r="X4619" t="s">
        <v>18214</v>
      </c>
    </row>
    <row r="4620" spans="2:24" ht="11" outlineLevel="1" x14ac:dyDescent="0.15">
      <c r="B4620" t="s">
        <v>3706</v>
      </c>
      <c r="C4620" t="s">
        <v>3707</v>
      </c>
      <c r="D4620" t="s">
        <v>889</v>
      </c>
      <c r="E4620" t="s">
        <v>10652</v>
      </c>
      <c r="F4620" t="s">
        <v>685</v>
      </c>
      <c r="G4620" t="s">
        <v>2058</v>
      </c>
      <c r="H4620" s="17">
        <v>45293</v>
      </c>
      <c r="I4620" s="15">
        <v>2024</v>
      </c>
      <c r="J4620" t="s">
        <v>10634</v>
      </c>
      <c r="K4620" s="5">
        <v>75728.63</v>
      </c>
      <c r="L4620" t="s">
        <v>967</v>
      </c>
      <c r="M4620" t="s">
        <v>1903</v>
      </c>
      <c r="N4620" t="s">
        <v>10635</v>
      </c>
      <c r="O4620" t="s">
        <v>826</v>
      </c>
      <c r="P4620" t="s">
        <v>14616</v>
      </c>
      <c r="Q4620" t="s">
        <v>11435</v>
      </c>
      <c r="R4620" t="s">
        <v>740</v>
      </c>
      <c r="S4620" t="s">
        <v>795</v>
      </c>
      <c r="T4620" t="s">
        <v>18215</v>
      </c>
      <c r="U4620" t="s">
        <v>965</v>
      </c>
      <c r="V4620" t="s">
        <v>10638</v>
      </c>
      <c r="W4620" t="s">
        <v>970</v>
      </c>
      <c r="X4620" t="s">
        <v>18216</v>
      </c>
    </row>
    <row r="4621" spans="2:24" ht="11" outlineLevel="1" x14ac:dyDescent="0.15">
      <c r="B4621" t="s">
        <v>3709</v>
      </c>
      <c r="C4621" t="s">
        <v>3710</v>
      </c>
      <c r="E4621" t="s">
        <v>10649</v>
      </c>
      <c r="F4621" t="s">
        <v>682</v>
      </c>
      <c r="G4621" t="s">
        <v>1729</v>
      </c>
      <c r="H4621" s="17">
        <v>44455</v>
      </c>
      <c r="I4621" s="15">
        <v>2021</v>
      </c>
      <c r="J4621" t="s">
        <v>10634</v>
      </c>
      <c r="K4621" s="5">
        <v>239358</v>
      </c>
      <c r="L4621" t="s">
        <v>967</v>
      </c>
      <c r="M4621" t="s">
        <v>1141</v>
      </c>
      <c r="N4621" t="s">
        <v>10635</v>
      </c>
      <c r="O4621" t="s">
        <v>825</v>
      </c>
      <c r="P4621" t="s">
        <v>14299</v>
      </c>
      <c r="R4621" t="s">
        <v>740</v>
      </c>
      <c r="S4621" t="s">
        <v>795</v>
      </c>
      <c r="T4621" t="s">
        <v>18217</v>
      </c>
      <c r="U4621" t="s">
        <v>965</v>
      </c>
      <c r="V4621" t="s">
        <v>10638</v>
      </c>
      <c r="W4621" t="s">
        <v>970</v>
      </c>
      <c r="X4621" t="s">
        <v>18218</v>
      </c>
    </row>
    <row r="4622" spans="2:24" ht="11" outlineLevel="1" x14ac:dyDescent="0.15">
      <c r="B4622" t="s">
        <v>3709</v>
      </c>
      <c r="C4622" t="s">
        <v>3710</v>
      </c>
      <c r="E4622" t="s">
        <v>10652</v>
      </c>
      <c r="F4622" t="s">
        <v>682</v>
      </c>
      <c r="G4622" t="s">
        <v>1729</v>
      </c>
      <c r="H4622" s="17">
        <v>44523</v>
      </c>
      <c r="I4622" s="15">
        <v>2022</v>
      </c>
      <c r="J4622" t="s">
        <v>10634</v>
      </c>
      <c r="K4622" s="5">
        <v>0</v>
      </c>
      <c r="L4622" t="s">
        <v>967</v>
      </c>
      <c r="M4622" t="s">
        <v>1141</v>
      </c>
      <c r="N4622" t="s">
        <v>10635</v>
      </c>
      <c r="O4622" t="s">
        <v>825</v>
      </c>
      <c r="P4622" t="s">
        <v>14299</v>
      </c>
      <c r="R4622" t="s">
        <v>740</v>
      </c>
      <c r="S4622" t="s">
        <v>795</v>
      </c>
      <c r="T4622" t="s">
        <v>18219</v>
      </c>
      <c r="U4622" t="s">
        <v>965</v>
      </c>
      <c r="V4622" t="s">
        <v>10638</v>
      </c>
      <c r="W4622" t="s">
        <v>970</v>
      </c>
      <c r="X4622" t="s">
        <v>18220</v>
      </c>
    </row>
    <row r="4623" spans="2:24" ht="11" outlineLevel="1" x14ac:dyDescent="0.15">
      <c r="B4623" t="s">
        <v>3712</v>
      </c>
      <c r="C4623" t="s">
        <v>3713</v>
      </c>
      <c r="D4623" t="s">
        <v>302</v>
      </c>
      <c r="E4623" t="s">
        <v>10649</v>
      </c>
      <c r="F4623" t="s">
        <v>684</v>
      </c>
      <c r="G4623" t="s">
        <v>1950</v>
      </c>
      <c r="H4623" s="17">
        <v>45862</v>
      </c>
      <c r="I4623" s="15">
        <v>2025</v>
      </c>
      <c r="J4623" t="s">
        <v>10634</v>
      </c>
      <c r="K4623" s="5">
        <v>239136.1</v>
      </c>
      <c r="L4623" t="s">
        <v>967</v>
      </c>
      <c r="M4623" t="s">
        <v>1903</v>
      </c>
      <c r="N4623" t="s">
        <v>10635</v>
      </c>
      <c r="O4623" t="s">
        <v>825</v>
      </c>
      <c r="P4623" t="s">
        <v>14904</v>
      </c>
      <c r="Q4623" t="s">
        <v>17132</v>
      </c>
      <c r="R4623" t="s">
        <v>748</v>
      </c>
      <c r="S4623" t="s">
        <v>795</v>
      </c>
      <c r="T4623" t="s">
        <v>18221</v>
      </c>
      <c r="U4623" t="s">
        <v>965</v>
      </c>
      <c r="V4623" t="s">
        <v>10638</v>
      </c>
      <c r="W4623" t="s">
        <v>970</v>
      </c>
      <c r="X4623" t="s">
        <v>18222</v>
      </c>
    </row>
    <row r="4624" spans="2:24" ht="11" outlineLevel="1" x14ac:dyDescent="0.15">
      <c r="B4624" t="s">
        <v>3712</v>
      </c>
      <c r="C4624" t="s">
        <v>3713</v>
      </c>
      <c r="D4624" t="s">
        <v>302</v>
      </c>
      <c r="E4624" t="s">
        <v>10664</v>
      </c>
      <c r="F4624" t="s">
        <v>684</v>
      </c>
      <c r="G4624" t="s">
        <v>1950</v>
      </c>
      <c r="H4624" s="17">
        <v>46065</v>
      </c>
      <c r="I4624" s="15">
        <v>2026</v>
      </c>
      <c r="J4624" t="s">
        <v>10634</v>
      </c>
      <c r="K4624" s="5">
        <v>0</v>
      </c>
      <c r="L4624" t="s">
        <v>967</v>
      </c>
      <c r="M4624" t="s">
        <v>1903</v>
      </c>
      <c r="N4624" t="s">
        <v>10635</v>
      </c>
      <c r="O4624" t="s">
        <v>825</v>
      </c>
      <c r="P4624" t="s">
        <v>14904</v>
      </c>
      <c r="Q4624" t="s">
        <v>17132</v>
      </c>
      <c r="R4624" t="s">
        <v>748</v>
      </c>
      <c r="S4624" t="s">
        <v>795</v>
      </c>
      <c r="T4624" t="s">
        <v>18223</v>
      </c>
      <c r="U4624" t="s">
        <v>965</v>
      </c>
      <c r="V4624" t="s">
        <v>10638</v>
      </c>
      <c r="W4624" t="s">
        <v>970</v>
      </c>
      <c r="X4624" t="s">
        <v>18224</v>
      </c>
    </row>
    <row r="4625" spans="2:24" ht="11" outlineLevel="1" x14ac:dyDescent="0.15">
      <c r="B4625" t="s">
        <v>3712</v>
      </c>
      <c r="C4625" t="s">
        <v>3713</v>
      </c>
      <c r="D4625" t="s">
        <v>302</v>
      </c>
      <c r="E4625" t="s">
        <v>10652</v>
      </c>
      <c r="F4625" t="s">
        <v>684</v>
      </c>
      <c r="G4625" t="s">
        <v>1950</v>
      </c>
      <c r="H4625" s="17">
        <v>45944</v>
      </c>
      <c r="I4625" s="15">
        <v>2026</v>
      </c>
      <c r="J4625" t="s">
        <v>10634</v>
      </c>
      <c r="K4625" s="5">
        <v>0</v>
      </c>
      <c r="L4625" t="s">
        <v>967</v>
      </c>
      <c r="M4625" t="s">
        <v>1903</v>
      </c>
      <c r="N4625" t="s">
        <v>10635</v>
      </c>
      <c r="O4625" t="s">
        <v>825</v>
      </c>
      <c r="P4625" t="s">
        <v>14904</v>
      </c>
      <c r="Q4625" t="s">
        <v>17132</v>
      </c>
      <c r="R4625" t="s">
        <v>748</v>
      </c>
      <c r="S4625" t="s">
        <v>795</v>
      </c>
      <c r="T4625" t="s">
        <v>18225</v>
      </c>
      <c r="U4625" t="s">
        <v>965</v>
      </c>
      <c r="V4625" t="s">
        <v>10638</v>
      </c>
      <c r="W4625" t="s">
        <v>970</v>
      </c>
      <c r="X4625" t="s">
        <v>18226</v>
      </c>
    </row>
    <row r="4626" spans="2:24" ht="11" outlineLevel="1" x14ac:dyDescent="0.15">
      <c r="B4626" t="s">
        <v>3715</v>
      </c>
      <c r="C4626" t="s">
        <v>3716</v>
      </c>
      <c r="E4626" t="s">
        <v>10652</v>
      </c>
      <c r="F4626" t="s">
        <v>2913</v>
      </c>
      <c r="G4626" t="s">
        <v>2914</v>
      </c>
      <c r="H4626" s="17">
        <v>45608</v>
      </c>
      <c r="I4626" s="15">
        <v>2025</v>
      </c>
      <c r="J4626" t="s">
        <v>10634</v>
      </c>
      <c r="K4626" s="5">
        <v>18665.75</v>
      </c>
      <c r="L4626" t="s">
        <v>967</v>
      </c>
      <c r="M4626" t="s">
        <v>1141</v>
      </c>
      <c r="N4626" t="s">
        <v>10635</v>
      </c>
      <c r="O4626" t="s">
        <v>825</v>
      </c>
      <c r="P4626" t="s">
        <v>11969</v>
      </c>
      <c r="Q4626" t="s">
        <v>11435</v>
      </c>
      <c r="R4626" t="s">
        <v>740</v>
      </c>
      <c r="S4626" t="s">
        <v>795</v>
      </c>
      <c r="T4626" t="s">
        <v>18227</v>
      </c>
      <c r="U4626" t="s">
        <v>965</v>
      </c>
      <c r="V4626" t="s">
        <v>10638</v>
      </c>
      <c r="W4626" t="s">
        <v>970</v>
      </c>
      <c r="X4626" t="s">
        <v>18228</v>
      </c>
    </row>
    <row r="4627" spans="2:24" ht="11" outlineLevel="1" x14ac:dyDescent="0.15">
      <c r="B4627" t="s">
        <v>3715</v>
      </c>
      <c r="C4627" t="s">
        <v>3716</v>
      </c>
      <c r="E4627" t="s">
        <v>10649</v>
      </c>
      <c r="F4627" t="s">
        <v>2913</v>
      </c>
      <c r="G4627" t="s">
        <v>2914</v>
      </c>
      <c r="H4627" s="17">
        <v>45546</v>
      </c>
      <c r="I4627" s="15">
        <v>2024</v>
      </c>
      <c r="J4627" t="s">
        <v>10634</v>
      </c>
      <c r="K4627" s="5">
        <v>236790</v>
      </c>
      <c r="L4627" t="s">
        <v>967</v>
      </c>
      <c r="M4627" t="s">
        <v>1141</v>
      </c>
      <c r="N4627" t="s">
        <v>10635</v>
      </c>
      <c r="O4627" t="s">
        <v>825</v>
      </c>
      <c r="P4627" t="s">
        <v>11969</v>
      </c>
      <c r="Q4627" t="s">
        <v>11435</v>
      </c>
      <c r="R4627" t="s">
        <v>740</v>
      </c>
      <c r="S4627" t="s">
        <v>795</v>
      </c>
      <c r="T4627" t="s">
        <v>18227</v>
      </c>
      <c r="U4627" t="s">
        <v>965</v>
      </c>
      <c r="V4627" t="s">
        <v>10638</v>
      </c>
      <c r="W4627" t="s">
        <v>970</v>
      </c>
      <c r="X4627" t="s">
        <v>18229</v>
      </c>
    </row>
    <row r="4628" spans="2:24" ht="11" outlineLevel="1" x14ac:dyDescent="0.15">
      <c r="B4628" t="s">
        <v>3715</v>
      </c>
      <c r="C4628" t="s">
        <v>3716</v>
      </c>
      <c r="E4628" t="s">
        <v>10664</v>
      </c>
      <c r="F4628" t="s">
        <v>2913</v>
      </c>
      <c r="G4628" t="s">
        <v>2914</v>
      </c>
      <c r="H4628" s="17">
        <v>45819</v>
      </c>
      <c r="I4628" s="15">
        <v>2025</v>
      </c>
      <c r="J4628" t="s">
        <v>10634</v>
      </c>
      <c r="K4628" s="5">
        <v>-16389.41</v>
      </c>
      <c r="L4628" t="s">
        <v>967</v>
      </c>
      <c r="M4628" t="s">
        <v>1141</v>
      </c>
      <c r="N4628" t="s">
        <v>10635</v>
      </c>
      <c r="O4628" t="s">
        <v>825</v>
      </c>
      <c r="P4628" t="s">
        <v>11969</v>
      </c>
      <c r="Q4628" t="s">
        <v>11435</v>
      </c>
      <c r="R4628" t="s">
        <v>740</v>
      </c>
      <c r="S4628" t="s">
        <v>795</v>
      </c>
      <c r="T4628" t="s">
        <v>18230</v>
      </c>
      <c r="U4628" t="s">
        <v>965</v>
      </c>
      <c r="V4628" t="s">
        <v>10638</v>
      </c>
      <c r="W4628" t="s">
        <v>970</v>
      </c>
      <c r="X4628" t="s">
        <v>18231</v>
      </c>
    </row>
    <row r="4629" spans="2:24" ht="11" outlineLevel="1" x14ac:dyDescent="0.15">
      <c r="B4629" t="s">
        <v>3718</v>
      </c>
      <c r="C4629" t="s">
        <v>3719</v>
      </c>
      <c r="E4629" t="s">
        <v>10649</v>
      </c>
      <c r="F4629" t="s">
        <v>3720</v>
      </c>
      <c r="G4629" t="s">
        <v>3721</v>
      </c>
      <c r="H4629" s="17">
        <v>42629</v>
      </c>
      <c r="I4629" s="15">
        <v>2016</v>
      </c>
      <c r="J4629" t="s">
        <v>10634</v>
      </c>
      <c r="K4629" s="5">
        <v>238895</v>
      </c>
      <c r="L4629" t="s">
        <v>967</v>
      </c>
      <c r="R4629" t="s">
        <v>750</v>
      </c>
      <c r="S4629" t="s">
        <v>887</v>
      </c>
      <c r="T4629" t="s">
        <v>18232</v>
      </c>
      <c r="U4629" t="s">
        <v>1340</v>
      </c>
      <c r="V4629" t="s">
        <v>12795</v>
      </c>
      <c r="W4629" t="s">
        <v>970</v>
      </c>
      <c r="X4629" t="s">
        <v>18233</v>
      </c>
    </row>
    <row r="4630" spans="2:24" ht="11" outlineLevel="1" x14ac:dyDescent="0.15">
      <c r="B4630" t="s">
        <v>3723</v>
      </c>
      <c r="C4630" t="s">
        <v>3724</v>
      </c>
      <c r="D4630" t="s">
        <v>1410</v>
      </c>
      <c r="E4630" t="s">
        <v>10655</v>
      </c>
      <c r="F4630" t="s">
        <v>12990</v>
      </c>
      <c r="G4630" t="s">
        <v>1412</v>
      </c>
      <c r="H4630" s="17">
        <v>44315</v>
      </c>
      <c r="I4630" s="15">
        <v>2021</v>
      </c>
      <c r="J4630" t="s">
        <v>10634</v>
      </c>
      <c r="K4630" s="5">
        <v>0</v>
      </c>
      <c r="L4630" t="s">
        <v>967</v>
      </c>
      <c r="M4630" t="s">
        <v>985</v>
      </c>
      <c r="N4630" t="s">
        <v>11711</v>
      </c>
      <c r="O4630" t="s">
        <v>796</v>
      </c>
      <c r="P4630" t="s">
        <v>10671</v>
      </c>
      <c r="Q4630" t="s">
        <v>10685</v>
      </c>
      <c r="R4630" t="s">
        <v>752</v>
      </c>
      <c r="S4630" t="s">
        <v>824</v>
      </c>
      <c r="T4630" t="s">
        <v>11604</v>
      </c>
      <c r="U4630" t="s">
        <v>965</v>
      </c>
      <c r="V4630" t="s">
        <v>10638</v>
      </c>
      <c r="W4630" t="s">
        <v>970</v>
      </c>
      <c r="X4630" t="s">
        <v>18234</v>
      </c>
    </row>
    <row r="4631" spans="2:24" ht="11" outlineLevel="1" x14ac:dyDescent="0.15">
      <c r="B4631" t="s">
        <v>3723</v>
      </c>
      <c r="C4631" t="s">
        <v>3724</v>
      </c>
      <c r="D4631" t="s">
        <v>1410</v>
      </c>
      <c r="E4631" t="s">
        <v>10667</v>
      </c>
      <c r="F4631" t="s">
        <v>12990</v>
      </c>
      <c r="G4631" t="s">
        <v>1412</v>
      </c>
      <c r="H4631" s="17">
        <v>44165</v>
      </c>
      <c r="I4631" s="15">
        <v>2021</v>
      </c>
      <c r="J4631" t="s">
        <v>10634</v>
      </c>
      <c r="K4631" s="5">
        <v>0</v>
      </c>
      <c r="L4631" t="s">
        <v>967</v>
      </c>
      <c r="M4631" t="s">
        <v>985</v>
      </c>
      <c r="N4631" t="s">
        <v>11711</v>
      </c>
      <c r="O4631" t="s">
        <v>796</v>
      </c>
      <c r="P4631" t="s">
        <v>10671</v>
      </c>
      <c r="Q4631" t="s">
        <v>10685</v>
      </c>
      <c r="R4631" t="s">
        <v>752</v>
      </c>
      <c r="S4631" t="s">
        <v>824</v>
      </c>
      <c r="T4631" t="s">
        <v>18235</v>
      </c>
      <c r="U4631" t="s">
        <v>965</v>
      </c>
      <c r="V4631" t="s">
        <v>10638</v>
      </c>
      <c r="W4631" t="s">
        <v>970</v>
      </c>
      <c r="X4631" t="s">
        <v>18236</v>
      </c>
    </row>
    <row r="4632" spans="2:24" ht="11" outlineLevel="1" x14ac:dyDescent="0.15">
      <c r="B4632" t="s">
        <v>3723</v>
      </c>
      <c r="C4632" t="s">
        <v>3724</v>
      </c>
      <c r="D4632" t="s">
        <v>1410</v>
      </c>
      <c r="E4632" t="s">
        <v>10652</v>
      </c>
      <c r="F4632" t="s">
        <v>12990</v>
      </c>
      <c r="G4632" t="s">
        <v>1412</v>
      </c>
      <c r="H4632" s="17">
        <v>44043</v>
      </c>
      <c r="I4632" s="15">
        <v>2020</v>
      </c>
      <c r="J4632" t="s">
        <v>10634</v>
      </c>
      <c r="K4632" s="5">
        <v>0</v>
      </c>
      <c r="L4632" t="s">
        <v>967</v>
      </c>
      <c r="M4632" t="s">
        <v>985</v>
      </c>
      <c r="N4632" t="s">
        <v>11711</v>
      </c>
      <c r="O4632" t="s">
        <v>796</v>
      </c>
      <c r="P4632" t="s">
        <v>10671</v>
      </c>
      <c r="Q4632" t="s">
        <v>10685</v>
      </c>
      <c r="R4632" t="s">
        <v>752</v>
      </c>
      <c r="S4632" t="s">
        <v>824</v>
      </c>
      <c r="T4632" t="s">
        <v>18237</v>
      </c>
      <c r="U4632" t="s">
        <v>965</v>
      </c>
      <c r="V4632" t="s">
        <v>10638</v>
      </c>
      <c r="W4632" t="s">
        <v>970</v>
      </c>
      <c r="X4632" t="s">
        <v>18238</v>
      </c>
    </row>
    <row r="4633" spans="2:24" ht="11" outlineLevel="1" x14ac:dyDescent="0.15">
      <c r="B4633" t="s">
        <v>3723</v>
      </c>
      <c r="C4633" t="s">
        <v>3724</v>
      </c>
      <c r="D4633" t="s">
        <v>1410</v>
      </c>
      <c r="E4633" t="s">
        <v>10658</v>
      </c>
      <c r="F4633" t="s">
        <v>12990</v>
      </c>
      <c r="G4633" t="s">
        <v>1412</v>
      </c>
      <c r="H4633" s="17">
        <v>44183</v>
      </c>
      <c r="I4633" s="15">
        <v>2021</v>
      </c>
      <c r="J4633" t="s">
        <v>10634</v>
      </c>
      <c r="K4633" s="5">
        <v>6468.79</v>
      </c>
      <c r="L4633" t="s">
        <v>967</v>
      </c>
      <c r="M4633" t="s">
        <v>985</v>
      </c>
      <c r="N4633" t="s">
        <v>11711</v>
      </c>
      <c r="O4633" t="s">
        <v>796</v>
      </c>
      <c r="P4633" t="s">
        <v>10671</v>
      </c>
      <c r="Q4633" t="s">
        <v>10685</v>
      </c>
      <c r="R4633" t="s">
        <v>752</v>
      </c>
      <c r="S4633" t="s">
        <v>824</v>
      </c>
      <c r="T4633" t="s">
        <v>12999</v>
      </c>
      <c r="U4633" t="s">
        <v>965</v>
      </c>
      <c r="V4633" t="s">
        <v>10638</v>
      </c>
      <c r="W4633" t="s">
        <v>970</v>
      </c>
      <c r="X4633" t="s">
        <v>18239</v>
      </c>
    </row>
    <row r="4634" spans="2:24" ht="11" outlineLevel="1" x14ac:dyDescent="0.15">
      <c r="B4634" t="s">
        <v>3723</v>
      </c>
      <c r="C4634" t="s">
        <v>3724</v>
      </c>
      <c r="D4634" t="s">
        <v>1410</v>
      </c>
      <c r="E4634" t="s">
        <v>10767</v>
      </c>
      <c r="F4634" t="s">
        <v>12990</v>
      </c>
      <c r="G4634" t="s">
        <v>1412</v>
      </c>
      <c r="H4634" s="17">
        <v>45817</v>
      </c>
      <c r="I4634" s="15">
        <v>2025</v>
      </c>
      <c r="J4634" t="s">
        <v>10634</v>
      </c>
      <c r="K4634" s="5">
        <v>-256.73</v>
      </c>
      <c r="L4634" t="s">
        <v>967</v>
      </c>
      <c r="M4634" t="s">
        <v>985</v>
      </c>
      <c r="N4634" t="s">
        <v>11711</v>
      </c>
      <c r="O4634" t="s">
        <v>796</v>
      </c>
      <c r="P4634" t="s">
        <v>10885</v>
      </c>
      <c r="Q4634" t="s">
        <v>10685</v>
      </c>
      <c r="R4634" t="s">
        <v>752</v>
      </c>
      <c r="S4634" t="s">
        <v>824</v>
      </c>
      <c r="T4634" t="s">
        <v>12803</v>
      </c>
      <c r="U4634" t="s">
        <v>965</v>
      </c>
      <c r="V4634" t="s">
        <v>10638</v>
      </c>
      <c r="W4634" t="s">
        <v>970</v>
      </c>
      <c r="X4634" t="s">
        <v>18240</v>
      </c>
    </row>
    <row r="4635" spans="2:24" ht="11" outlineLevel="1" x14ac:dyDescent="0.15">
      <c r="B4635" t="s">
        <v>3723</v>
      </c>
      <c r="C4635" t="s">
        <v>3724</v>
      </c>
      <c r="D4635" t="s">
        <v>1410</v>
      </c>
      <c r="E4635" t="s">
        <v>10664</v>
      </c>
      <c r="F4635" t="s">
        <v>12990</v>
      </c>
      <c r="G4635" t="s">
        <v>1412</v>
      </c>
      <c r="H4635" s="17">
        <v>44057</v>
      </c>
      <c r="I4635" s="15">
        <v>2020</v>
      </c>
      <c r="J4635" t="s">
        <v>10634</v>
      </c>
      <c r="K4635" s="5">
        <v>40000</v>
      </c>
      <c r="L4635" t="s">
        <v>967</v>
      </c>
      <c r="M4635" t="s">
        <v>985</v>
      </c>
      <c r="N4635" t="s">
        <v>11711</v>
      </c>
      <c r="O4635" t="s">
        <v>796</v>
      </c>
      <c r="P4635" t="s">
        <v>10671</v>
      </c>
      <c r="Q4635" t="s">
        <v>10685</v>
      </c>
      <c r="R4635" t="s">
        <v>752</v>
      </c>
      <c r="S4635" t="s">
        <v>824</v>
      </c>
      <c r="T4635" t="s">
        <v>18241</v>
      </c>
      <c r="U4635" t="s">
        <v>965</v>
      </c>
      <c r="V4635" t="s">
        <v>10638</v>
      </c>
      <c r="W4635" t="s">
        <v>970</v>
      </c>
      <c r="X4635" t="s">
        <v>18242</v>
      </c>
    </row>
    <row r="4636" spans="2:24" ht="11" outlineLevel="1" x14ac:dyDescent="0.15">
      <c r="B4636" t="s">
        <v>3723</v>
      </c>
      <c r="C4636" t="s">
        <v>3724</v>
      </c>
      <c r="D4636" t="s">
        <v>1410</v>
      </c>
      <c r="E4636" t="s">
        <v>10632</v>
      </c>
      <c r="F4636" t="s">
        <v>12990</v>
      </c>
      <c r="G4636" t="s">
        <v>1412</v>
      </c>
      <c r="H4636" s="17">
        <v>44134</v>
      </c>
      <c r="I4636" s="15">
        <v>2021</v>
      </c>
      <c r="J4636" t="s">
        <v>10634</v>
      </c>
      <c r="K4636" s="5">
        <v>7954.79</v>
      </c>
      <c r="L4636" t="s">
        <v>967</v>
      </c>
      <c r="M4636" t="s">
        <v>985</v>
      </c>
      <c r="N4636" t="s">
        <v>11711</v>
      </c>
      <c r="O4636" t="s">
        <v>796</v>
      </c>
      <c r="P4636" t="s">
        <v>10671</v>
      </c>
      <c r="Q4636" t="s">
        <v>10685</v>
      </c>
      <c r="R4636" t="s">
        <v>752</v>
      </c>
      <c r="S4636" t="s">
        <v>824</v>
      </c>
      <c r="T4636" t="s">
        <v>18243</v>
      </c>
      <c r="U4636" t="s">
        <v>965</v>
      </c>
      <c r="V4636" t="s">
        <v>10638</v>
      </c>
      <c r="W4636" t="s">
        <v>970</v>
      </c>
      <c r="X4636" t="s">
        <v>18244</v>
      </c>
    </row>
    <row r="4637" spans="2:24" ht="11" outlineLevel="1" x14ac:dyDescent="0.15">
      <c r="B4637" t="s">
        <v>3723</v>
      </c>
      <c r="C4637" t="s">
        <v>3724</v>
      </c>
      <c r="D4637" t="s">
        <v>1410</v>
      </c>
      <c r="E4637" t="s">
        <v>10643</v>
      </c>
      <c r="F4637" t="s">
        <v>12990</v>
      </c>
      <c r="G4637" t="s">
        <v>1412</v>
      </c>
      <c r="H4637" s="17">
        <v>44091</v>
      </c>
      <c r="I4637" s="15">
        <v>2020</v>
      </c>
      <c r="J4637" t="s">
        <v>10634</v>
      </c>
      <c r="K4637" s="5">
        <v>0</v>
      </c>
      <c r="L4637" t="s">
        <v>967</v>
      </c>
      <c r="M4637" t="s">
        <v>985</v>
      </c>
      <c r="N4637" t="s">
        <v>11711</v>
      </c>
      <c r="O4637" t="s">
        <v>796</v>
      </c>
      <c r="P4637" t="s">
        <v>10671</v>
      </c>
      <c r="Q4637" t="s">
        <v>10685</v>
      </c>
      <c r="R4637" t="s">
        <v>752</v>
      </c>
      <c r="S4637" t="s">
        <v>824</v>
      </c>
      <c r="T4637" t="s">
        <v>12999</v>
      </c>
      <c r="U4637" t="s">
        <v>965</v>
      </c>
      <c r="V4637" t="s">
        <v>10638</v>
      </c>
      <c r="W4637" t="s">
        <v>970</v>
      </c>
      <c r="X4637" t="s">
        <v>18245</v>
      </c>
    </row>
    <row r="4638" spans="2:24" ht="11" outlineLevel="1" x14ac:dyDescent="0.15">
      <c r="B4638" t="s">
        <v>3723</v>
      </c>
      <c r="C4638" t="s">
        <v>3724</v>
      </c>
      <c r="D4638" t="s">
        <v>1410</v>
      </c>
      <c r="E4638" t="s">
        <v>10640</v>
      </c>
      <c r="F4638" t="s">
        <v>12990</v>
      </c>
      <c r="G4638" t="s">
        <v>1412</v>
      </c>
      <c r="H4638" s="17">
        <v>44588</v>
      </c>
      <c r="I4638" s="15">
        <v>2022</v>
      </c>
      <c r="J4638" t="s">
        <v>10634</v>
      </c>
      <c r="K4638" s="5">
        <v>-6989.24</v>
      </c>
      <c r="L4638" t="s">
        <v>967</v>
      </c>
      <c r="M4638" t="s">
        <v>985</v>
      </c>
      <c r="N4638" t="s">
        <v>11711</v>
      </c>
      <c r="O4638" t="s">
        <v>796</v>
      </c>
      <c r="P4638" t="s">
        <v>10671</v>
      </c>
      <c r="Q4638" t="s">
        <v>10685</v>
      </c>
      <c r="R4638" t="s">
        <v>752</v>
      </c>
      <c r="S4638" t="s">
        <v>824</v>
      </c>
      <c r="T4638" t="s">
        <v>11607</v>
      </c>
      <c r="U4638" t="s">
        <v>965</v>
      </c>
      <c r="V4638" t="s">
        <v>10638</v>
      </c>
      <c r="W4638" t="s">
        <v>970</v>
      </c>
      <c r="X4638" t="s">
        <v>18246</v>
      </c>
    </row>
    <row r="4639" spans="2:24" ht="11" outlineLevel="1" x14ac:dyDescent="0.15">
      <c r="B4639" t="s">
        <v>3723</v>
      </c>
      <c r="C4639" t="s">
        <v>3724</v>
      </c>
      <c r="D4639" t="s">
        <v>1410</v>
      </c>
      <c r="E4639" t="s">
        <v>10646</v>
      </c>
      <c r="F4639" t="s">
        <v>12990</v>
      </c>
      <c r="G4639" t="s">
        <v>1412</v>
      </c>
      <c r="H4639" s="17">
        <v>44344</v>
      </c>
      <c r="I4639" s="15">
        <v>2021</v>
      </c>
      <c r="J4639" t="s">
        <v>10634</v>
      </c>
      <c r="K4639" s="5">
        <v>0</v>
      </c>
      <c r="L4639" t="s">
        <v>967</v>
      </c>
      <c r="M4639" t="s">
        <v>985</v>
      </c>
      <c r="N4639" t="s">
        <v>11711</v>
      </c>
      <c r="O4639" t="s">
        <v>796</v>
      </c>
      <c r="P4639" t="s">
        <v>10671</v>
      </c>
      <c r="Q4639" t="s">
        <v>10685</v>
      </c>
      <c r="R4639" t="s">
        <v>752</v>
      </c>
      <c r="S4639" t="s">
        <v>824</v>
      </c>
      <c r="T4639" t="s">
        <v>18247</v>
      </c>
      <c r="U4639" t="s">
        <v>965</v>
      </c>
      <c r="V4639" t="s">
        <v>10638</v>
      </c>
      <c r="W4639" t="s">
        <v>970</v>
      </c>
      <c r="X4639" t="s">
        <v>18248</v>
      </c>
    </row>
    <row r="4640" spans="2:24" ht="11" outlineLevel="1" x14ac:dyDescent="0.15">
      <c r="B4640" t="s">
        <v>3723</v>
      </c>
      <c r="C4640" t="s">
        <v>3724</v>
      </c>
      <c r="D4640" t="s">
        <v>1410</v>
      </c>
      <c r="E4640" t="s">
        <v>10711</v>
      </c>
      <c r="F4640" t="s">
        <v>12990</v>
      </c>
      <c r="G4640" t="s">
        <v>1412</v>
      </c>
      <c r="H4640" s="17">
        <v>45847</v>
      </c>
      <c r="I4640" s="15">
        <v>2025</v>
      </c>
      <c r="J4640" t="s">
        <v>10634</v>
      </c>
      <c r="K4640" s="5">
        <v>0</v>
      </c>
      <c r="L4640" t="s">
        <v>967</v>
      </c>
      <c r="M4640" t="s">
        <v>985</v>
      </c>
      <c r="N4640" t="s">
        <v>11711</v>
      </c>
      <c r="O4640" t="s">
        <v>796</v>
      </c>
      <c r="P4640" t="s">
        <v>10885</v>
      </c>
      <c r="Q4640" t="s">
        <v>10685</v>
      </c>
      <c r="R4640" t="s">
        <v>752</v>
      </c>
      <c r="S4640" t="s">
        <v>824</v>
      </c>
      <c r="T4640" t="s">
        <v>18249</v>
      </c>
      <c r="U4640" t="s">
        <v>965</v>
      </c>
      <c r="V4640" t="s">
        <v>10638</v>
      </c>
      <c r="W4640" t="s">
        <v>970</v>
      </c>
      <c r="X4640" t="s">
        <v>18250</v>
      </c>
    </row>
    <row r="4641" spans="2:24" ht="11" outlineLevel="1" x14ac:dyDescent="0.15">
      <c r="B4641" t="s">
        <v>3723</v>
      </c>
      <c r="C4641" t="s">
        <v>3724</v>
      </c>
      <c r="D4641" t="s">
        <v>1410</v>
      </c>
      <c r="E4641" t="s">
        <v>10649</v>
      </c>
      <c r="F4641" t="s">
        <v>12990</v>
      </c>
      <c r="G4641" t="s">
        <v>1412</v>
      </c>
      <c r="H4641" s="17">
        <v>43951</v>
      </c>
      <c r="I4641" s="15">
        <v>2020</v>
      </c>
      <c r="J4641" t="s">
        <v>10634</v>
      </c>
      <c r="K4641" s="5">
        <v>190531.93</v>
      </c>
      <c r="L4641" t="s">
        <v>967</v>
      </c>
      <c r="M4641" t="s">
        <v>985</v>
      </c>
      <c r="N4641" t="s">
        <v>11711</v>
      </c>
      <c r="O4641" t="s">
        <v>796</v>
      </c>
      <c r="P4641" t="s">
        <v>10671</v>
      </c>
      <c r="Q4641" t="s">
        <v>10685</v>
      </c>
      <c r="R4641" t="s">
        <v>752</v>
      </c>
      <c r="S4641" t="s">
        <v>824</v>
      </c>
      <c r="T4641" t="s">
        <v>18251</v>
      </c>
      <c r="U4641" t="s">
        <v>965</v>
      </c>
      <c r="V4641" t="s">
        <v>10638</v>
      </c>
      <c r="W4641" t="s">
        <v>970</v>
      </c>
      <c r="X4641" t="s">
        <v>18252</v>
      </c>
    </row>
    <row r="4642" spans="2:24" ht="11" outlineLevel="1" x14ac:dyDescent="0.15">
      <c r="B4642" t="s">
        <v>3723</v>
      </c>
      <c r="C4642" t="s">
        <v>3724</v>
      </c>
      <c r="D4642" t="s">
        <v>1410</v>
      </c>
      <c r="E4642" t="s">
        <v>10661</v>
      </c>
      <c r="F4642" t="s">
        <v>12990</v>
      </c>
      <c r="G4642" t="s">
        <v>1412</v>
      </c>
      <c r="H4642" s="17">
        <v>44228</v>
      </c>
      <c r="I4642" s="15">
        <v>2021</v>
      </c>
      <c r="J4642" t="s">
        <v>10634</v>
      </c>
      <c r="K4642" s="5">
        <v>0</v>
      </c>
      <c r="L4642" t="s">
        <v>967</v>
      </c>
      <c r="M4642" t="s">
        <v>985</v>
      </c>
      <c r="N4642" t="s">
        <v>11711</v>
      </c>
      <c r="O4642" t="s">
        <v>796</v>
      </c>
      <c r="P4642" t="s">
        <v>10671</v>
      </c>
      <c r="Q4642" t="s">
        <v>10685</v>
      </c>
      <c r="R4642" t="s">
        <v>752</v>
      </c>
      <c r="S4642" t="s">
        <v>824</v>
      </c>
      <c r="T4642" t="s">
        <v>12999</v>
      </c>
      <c r="U4642" t="s">
        <v>965</v>
      </c>
      <c r="V4642" t="s">
        <v>10638</v>
      </c>
      <c r="W4642" t="s">
        <v>970</v>
      </c>
      <c r="X4642" t="s">
        <v>18253</v>
      </c>
    </row>
    <row r="4643" spans="2:24" ht="11" outlineLevel="1" x14ac:dyDescent="0.15">
      <c r="B4643" t="s">
        <v>3726</v>
      </c>
      <c r="C4643" t="s">
        <v>3727</v>
      </c>
      <c r="E4643" t="s">
        <v>10652</v>
      </c>
      <c r="F4643" t="s">
        <v>669</v>
      </c>
      <c r="G4643" t="s">
        <v>1498</v>
      </c>
      <c r="H4643" s="17">
        <v>42614</v>
      </c>
      <c r="I4643" s="15">
        <v>2016</v>
      </c>
      <c r="J4643" t="s">
        <v>10634</v>
      </c>
      <c r="K4643" s="5">
        <v>33196</v>
      </c>
      <c r="L4643" t="s">
        <v>967</v>
      </c>
      <c r="M4643" t="s">
        <v>1141</v>
      </c>
      <c r="N4643" t="s">
        <v>10635</v>
      </c>
      <c r="O4643" t="s">
        <v>825</v>
      </c>
      <c r="P4643" t="s">
        <v>13376</v>
      </c>
      <c r="Q4643" t="s">
        <v>13376</v>
      </c>
      <c r="R4643" t="s">
        <v>739</v>
      </c>
      <c r="S4643" t="s">
        <v>795</v>
      </c>
      <c r="T4643" t="s">
        <v>18254</v>
      </c>
      <c r="U4643" t="s">
        <v>965</v>
      </c>
      <c r="V4643" t="s">
        <v>10638</v>
      </c>
      <c r="W4643" t="s">
        <v>970</v>
      </c>
      <c r="X4643" t="s">
        <v>18255</v>
      </c>
    </row>
    <row r="4644" spans="2:24" ht="11" outlineLevel="1" x14ac:dyDescent="0.15">
      <c r="B4644" t="s">
        <v>3726</v>
      </c>
      <c r="C4644" t="s">
        <v>3727</v>
      </c>
      <c r="E4644" t="s">
        <v>10643</v>
      </c>
      <c r="F4644" t="s">
        <v>669</v>
      </c>
      <c r="G4644" t="s">
        <v>1498</v>
      </c>
      <c r="H4644" s="17">
        <v>42669</v>
      </c>
      <c r="I4644" s="15">
        <v>2017</v>
      </c>
      <c r="J4644" t="s">
        <v>10634</v>
      </c>
      <c r="K4644" s="5">
        <v>43000</v>
      </c>
      <c r="L4644" t="s">
        <v>967</v>
      </c>
      <c r="M4644" t="s">
        <v>1141</v>
      </c>
      <c r="N4644" t="s">
        <v>10635</v>
      </c>
      <c r="O4644" t="s">
        <v>825</v>
      </c>
      <c r="P4644" t="s">
        <v>13376</v>
      </c>
      <c r="R4644" t="s">
        <v>739</v>
      </c>
      <c r="S4644" t="s">
        <v>795</v>
      </c>
      <c r="T4644" t="s">
        <v>18254</v>
      </c>
      <c r="U4644" t="s">
        <v>965</v>
      </c>
      <c r="V4644" t="s">
        <v>10638</v>
      </c>
      <c r="W4644" t="s">
        <v>970</v>
      </c>
      <c r="X4644" t="s">
        <v>18256</v>
      </c>
    </row>
    <row r="4645" spans="2:24" ht="11" outlineLevel="1" x14ac:dyDescent="0.15">
      <c r="B4645" t="s">
        <v>3726</v>
      </c>
      <c r="C4645" t="s">
        <v>3727</v>
      </c>
      <c r="E4645" t="s">
        <v>10649</v>
      </c>
      <c r="F4645" t="s">
        <v>669</v>
      </c>
      <c r="G4645" t="s">
        <v>1498</v>
      </c>
      <c r="H4645" s="17">
        <v>42566</v>
      </c>
      <c r="I4645" s="15">
        <v>2016</v>
      </c>
      <c r="J4645" t="s">
        <v>10634</v>
      </c>
      <c r="K4645" s="5">
        <v>126000</v>
      </c>
      <c r="L4645" t="s">
        <v>967</v>
      </c>
      <c r="M4645" t="s">
        <v>1141</v>
      </c>
      <c r="N4645" t="s">
        <v>10635</v>
      </c>
      <c r="O4645" t="s">
        <v>825</v>
      </c>
      <c r="P4645" t="s">
        <v>13376</v>
      </c>
      <c r="Q4645" t="s">
        <v>13376</v>
      </c>
      <c r="R4645" t="s">
        <v>739</v>
      </c>
      <c r="S4645" t="s">
        <v>795</v>
      </c>
      <c r="T4645" t="s">
        <v>18254</v>
      </c>
      <c r="U4645" t="s">
        <v>965</v>
      </c>
      <c r="V4645" t="s">
        <v>10638</v>
      </c>
      <c r="W4645" t="s">
        <v>970</v>
      </c>
      <c r="X4645" t="s">
        <v>18257</v>
      </c>
    </row>
    <row r="4646" spans="2:24" ht="11" outlineLevel="1" x14ac:dyDescent="0.15">
      <c r="B4646" t="s">
        <v>3726</v>
      </c>
      <c r="C4646" t="s">
        <v>3727</v>
      </c>
      <c r="E4646" t="s">
        <v>10632</v>
      </c>
      <c r="F4646" t="s">
        <v>669</v>
      </c>
      <c r="G4646" t="s">
        <v>1498</v>
      </c>
      <c r="H4646" s="17">
        <v>42863</v>
      </c>
      <c r="I4646" s="15">
        <v>2017</v>
      </c>
      <c r="J4646" t="s">
        <v>10634</v>
      </c>
      <c r="K4646" s="5">
        <v>-8581</v>
      </c>
      <c r="L4646" t="s">
        <v>967</v>
      </c>
      <c r="M4646" t="s">
        <v>1141</v>
      </c>
      <c r="N4646" t="s">
        <v>10635</v>
      </c>
      <c r="O4646" t="s">
        <v>825</v>
      </c>
      <c r="P4646" t="s">
        <v>13376</v>
      </c>
      <c r="R4646" t="s">
        <v>739</v>
      </c>
      <c r="S4646" t="s">
        <v>795</v>
      </c>
      <c r="T4646" t="s">
        <v>18258</v>
      </c>
      <c r="U4646" t="s">
        <v>965</v>
      </c>
      <c r="V4646" t="s">
        <v>10638</v>
      </c>
      <c r="W4646" t="s">
        <v>970</v>
      </c>
      <c r="X4646" t="s">
        <v>18259</v>
      </c>
    </row>
    <row r="4647" spans="2:24" ht="11" outlineLevel="1" x14ac:dyDescent="0.15">
      <c r="B4647" t="s">
        <v>3726</v>
      </c>
      <c r="C4647" t="s">
        <v>3727</v>
      </c>
      <c r="E4647" t="s">
        <v>10664</v>
      </c>
      <c r="F4647" t="s">
        <v>669</v>
      </c>
      <c r="G4647" t="s">
        <v>1498</v>
      </c>
      <c r="H4647" s="17">
        <v>42635</v>
      </c>
      <c r="I4647" s="15">
        <v>2016</v>
      </c>
      <c r="J4647" t="s">
        <v>10634</v>
      </c>
      <c r="K4647" s="5">
        <v>44000</v>
      </c>
      <c r="L4647" t="s">
        <v>967</v>
      </c>
      <c r="M4647" t="s">
        <v>1141</v>
      </c>
      <c r="N4647" t="s">
        <v>10635</v>
      </c>
      <c r="O4647" t="s">
        <v>825</v>
      </c>
      <c r="P4647" t="s">
        <v>13376</v>
      </c>
      <c r="Q4647" t="s">
        <v>13376</v>
      </c>
      <c r="R4647" t="s">
        <v>739</v>
      </c>
      <c r="S4647" t="s">
        <v>795</v>
      </c>
      <c r="T4647" t="s">
        <v>18254</v>
      </c>
      <c r="U4647" t="s">
        <v>965</v>
      </c>
      <c r="V4647" t="s">
        <v>10638</v>
      </c>
      <c r="W4647" t="s">
        <v>970</v>
      </c>
      <c r="X4647" t="s">
        <v>18260</v>
      </c>
    </row>
    <row r="4648" spans="2:24" ht="11" outlineLevel="1" x14ac:dyDescent="0.15">
      <c r="B4648" t="s">
        <v>3729</v>
      </c>
      <c r="C4648" t="s">
        <v>3730</v>
      </c>
      <c r="E4648" t="s">
        <v>10643</v>
      </c>
      <c r="F4648" t="s">
        <v>15973</v>
      </c>
      <c r="G4648" t="s">
        <v>2386</v>
      </c>
      <c r="H4648" s="17">
        <v>43008</v>
      </c>
      <c r="I4648" s="15">
        <v>2017</v>
      </c>
      <c r="J4648" t="s">
        <v>10634</v>
      </c>
      <c r="K4648" s="5">
        <v>97944.8</v>
      </c>
      <c r="L4648" t="s">
        <v>967</v>
      </c>
      <c r="M4648" t="s">
        <v>1141</v>
      </c>
      <c r="N4648" t="s">
        <v>10635</v>
      </c>
      <c r="O4648" t="s">
        <v>825</v>
      </c>
      <c r="P4648" t="s">
        <v>12376</v>
      </c>
      <c r="R4648" t="s">
        <v>750</v>
      </c>
      <c r="S4648" t="s">
        <v>795</v>
      </c>
      <c r="T4648" t="s">
        <v>18261</v>
      </c>
      <c r="U4648" t="s">
        <v>965</v>
      </c>
      <c r="V4648" t="s">
        <v>10638</v>
      </c>
      <c r="W4648" t="s">
        <v>970</v>
      </c>
      <c r="X4648" t="s">
        <v>18262</v>
      </c>
    </row>
    <row r="4649" spans="2:24" ht="11" outlineLevel="1" x14ac:dyDescent="0.15">
      <c r="B4649" t="s">
        <v>3729</v>
      </c>
      <c r="C4649" t="s">
        <v>3730</v>
      </c>
      <c r="E4649" t="s">
        <v>10652</v>
      </c>
      <c r="F4649" t="s">
        <v>15973</v>
      </c>
      <c r="G4649" t="s">
        <v>2386</v>
      </c>
      <c r="H4649" s="17">
        <v>42942</v>
      </c>
      <c r="I4649" s="15">
        <v>2017</v>
      </c>
      <c r="J4649" t="s">
        <v>10634</v>
      </c>
      <c r="K4649" s="5">
        <v>0</v>
      </c>
      <c r="L4649" t="s">
        <v>967</v>
      </c>
      <c r="M4649" t="s">
        <v>1141</v>
      </c>
      <c r="N4649" t="s">
        <v>10635</v>
      </c>
      <c r="O4649" t="s">
        <v>825</v>
      </c>
      <c r="P4649" t="s">
        <v>12376</v>
      </c>
      <c r="R4649" t="s">
        <v>750</v>
      </c>
      <c r="S4649" t="s">
        <v>795</v>
      </c>
      <c r="T4649" t="s">
        <v>18263</v>
      </c>
      <c r="U4649" t="s">
        <v>965</v>
      </c>
      <c r="V4649" t="s">
        <v>10638</v>
      </c>
      <c r="W4649" t="s">
        <v>970</v>
      </c>
      <c r="X4649" t="s">
        <v>18264</v>
      </c>
    </row>
    <row r="4650" spans="2:24" ht="11" outlineLevel="1" x14ac:dyDescent="0.15">
      <c r="B4650" t="s">
        <v>3729</v>
      </c>
      <c r="C4650" t="s">
        <v>3730</v>
      </c>
      <c r="E4650" t="s">
        <v>10632</v>
      </c>
      <c r="F4650" t="s">
        <v>15973</v>
      </c>
      <c r="G4650" t="s">
        <v>2386</v>
      </c>
      <c r="H4650" s="17">
        <v>43034</v>
      </c>
      <c r="I4650" s="15">
        <v>2018</v>
      </c>
      <c r="J4650" t="s">
        <v>10634</v>
      </c>
      <c r="K4650" s="5">
        <v>0</v>
      </c>
      <c r="L4650" t="s">
        <v>967</v>
      </c>
      <c r="M4650" t="s">
        <v>1141</v>
      </c>
      <c r="N4650" t="s">
        <v>10635</v>
      </c>
      <c r="O4650" t="s">
        <v>825</v>
      </c>
      <c r="P4650" t="s">
        <v>12376</v>
      </c>
      <c r="Q4650" t="s">
        <v>12376</v>
      </c>
      <c r="R4650" t="s">
        <v>750</v>
      </c>
      <c r="S4650" t="s">
        <v>795</v>
      </c>
      <c r="T4650" t="s">
        <v>18265</v>
      </c>
      <c r="U4650" t="s">
        <v>965</v>
      </c>
      <c r="V4650" t="s">
        <v>10638</v>
      </c>
      <c r="W4650" t="s">
        <v>970</v>
      </c>
      <c r="X4650" t="s">
        <v>18266</v>
      </c>
    </row>
    <row r="4651" spans="2:24" ht="11" outlineLevel="1" x14ac:dyDescent="0.15">
      <c r="B4651" t="s">
        <v>3729</v>
      </c>
      <c r="C4651" t="s">
        <v>3730</v>
      </c>
      <c r="E4651" t="s">
        <v>10649</v>
      </c>
      <c r="F4651" t="s">
        <v>15973</v>
      </c>
      <c r="G4651" t="s">
        <v>2386</v>
      </c>
      <c r="H4651" s="17">
        <v>42922</v>
      </c>
      <c r="I4651" s="15">
        <v>2017</v>
      </c>
      <c r="J4651" t="s">
        <v>10634</v>
      </c>
      <c r="K4651" s="5">
        <v>138600</v>
      </c>
      <c r="L4651" t="s">
        <v>967</v>
      </c>
      <c r="M4651" t="s">
        <v>1141</v>
      </c>
      <c r="N4651" t="s">
        <v>10635</v>
      </c>
      <c r="O4651" t="s">
        <v>825</v>
      </c>
      <c r="P4651" t="s">
        <v>12376</v>
      </c>
      <c r="R4651" t="s">
        <v>750</v>
      </c>
      <c r="S4651" t="s">
        <v>795</v>
      </c>
      <c r="T4651" t="s">
        <v>18267</v>
      </c>
      <c r="U4651" t="s">
        <v>965</v>
      </c>
      <c r="V4651" t="s">
        <v>10638</v>
      </c>
      <c r="W4651" t="s">
        <v>970</v>
      </c>
      <c r="X4651" t="s">
        <v>18268</v>
      </c>
    </row>
    <row r="4652" spans="2:24" ht="11" outlineLevel="1" x14ac:dyDescent="0.15">
      <c r="B4652" t="s">
        <v>3729</v>
      </c>
      <c r="C4652" t="s">
        <v>3730</v>
      </c>
      <c r="E4652" t="s">
        <v>10664</v>
      </c>
      <c r="F4652" t="s">
        <v>15973</v>
      </c>
      <c r="G4652" t="s">
        <v>2386</v>
      </c>
      <c r="H4652" s="17">
        <v>42998</v>
      </c>
      <c r="I4652" s="15">
        <v>2017</v>
      </c>
      <c r="J4652" t="s">
        <v>10634</v>
      </c>
      <c r="K4652" s="5">
        <v>0</v>
      </c>
      <c r="L4652" t="s">
        <v>967</v>
      </c>
      <c r="M4652" t="s">
        <v>1141</v>
      </c>
      <c r="N4652" t="s">
        <v>10635</v>
      </c>
      <c r="O4652" t="s">
        <v>825</v>
      </c>
      <c r="P4652" t="s">
        <v>12376</v>
      </c>
      <c r="R4652" t="s">
        <v>750</v>
      </c>
      <c r="S4652" t="s">
        <v>795</v>
      </c>
      <c r="T4652" t="s">
        <v>18269</v>
      </c>
      <c r="U4652" t="s">
        <v>965</v>
      </c>
      <c r="V4652" t="s">
        <v>10638</v>
      </c>
      <c r="W4652" t="s">
        <v>970</v>
      </c>
      <c r="X4652" t="s">
        <v>18270</v>
      </c>
    </row>
    <row r="4653" spans="2:24" ht="11" outlineLevel="1" x14ac:dyDescent="0.15">
      <c r="B4653" t="s">
        <v>3729</v>
      </c>
      <c r="C4653" t="s">
        <v>3730</v>
      </c>
      <c r="E4653" t="s">
        <v>10667</v>
      </c>
      <c r="F4653" t="s">
        <v>15973</v>
      </c>
      <c r="G4653" t="s">
        <v>2386</v>
      </c>
      <c r="H4653" s="17">
        <v>43061</v>
      </c>
      <c r="I4653" s="15">
        <v>2018</v>
      </c>
      <c r="J4653" t="s">
        <v>10634</v>
      </c>
      <c r="K4653" s="5">
        <v>0</v>
      </c>
      <c r="L4653" t="s">
        <v>967</v>
      </c>
      <c r="M4653" t="s">
        <v>1141</v>
      </c>
      <c r="N4653" t="s">
        <v>10635</v>
      </c>
      <c r="O4653" t="s">
        <v>825</v>
      </c>
      <c r="P4653" t="s">
        <v>12376</v>
      </c>
      <c r="Q4653" t="s">
        <v>12376</v>
      </c>
      <c r="R4653" t="s">
        <v>750</v>
      </c>
      <c r="S4653" t="s">
        <v>795</v>
      </c>
      <c r="T4653" t="s">
        <v>18271</v>
      </c>
      <c r="U4653" t="s">
        <v>965</v>
      </c>
      <c r="V4653" t="s">
        <v>10638</v>
      </c>
      <c r="W4653" t="s">
        <v>970</v>
      </c>
      <c r="X4653" t="s">
        <v>18272</v>
      </c>
    </row>
    <row r="4654" spans="2:24" ht="11" outlineLevel="1" x14ac:dyDescent="0.15">
      <c r="B4654" t="s">
        <v>3732</v>
      </c>
      <c r="C4654" t="s">
        <v>3733</v>
      </c>
      <c r="E4654" t="s">
        <v>10649</v>
      </c>
      <c r="F4654" t="s">
        <v>3272</v>
      </c>
      <c r="G4654" t="s">
        <v>3273</v>
      </c>
      <c r="H4654" s="17">
        <v>44831</v>
      </c>
      <c r="I4654" s="15">
        <v>2022</v>
      </c>
      <c r="J4654" t="s">
        <v>10634</v>
      </c>
      <c r="K4654" s="5">
        <v>236108</v>
      </c>
      <c r="L4654" t="s">
        <v>967</v>
      </c>
      <c r="R4654" t="s">
        <v>760</v>
      </c>
      <c r="S4654" t="s">
        <v>795</v>
      </c>
      <c r="T4654" t="s">
        <v>18273</v>
      </c>
      <c r="U4654" t="s">
        <v>1340</v>
      </c>
      <c r="V4654" t="s">
        <v>12795</v>
      </c>
      <c r="W4654" t="s">
        <v>970</v>
      </c>
      <c r="X4654" t="s">
        <v>18274</v>
      </c>
    </row>
    <row r="4655" spans="2:24" ht="11" outlineLevel="1" x14ac:dyDescent="0.15">
      <c r="B4655" t="s">
        <v>3732</v>
      </c>
      <c r="C4655" t="s">
        <v>3733</v>
      </c>
      <c r="E4655" t="s">
        <v>10652</v>
      </c>
      <c r="F4655" t="s">
        <v>3272</v>
      </c>
      <c r="G4655" t="s">
        <v>3273</v>
      </c>
      <c r="H4655" s="17">
        <v>45008</v>
      </c>
      <c r="I4655" s="15">
        <v>2023</v>
      </c>
      <c r="J4655" t="s">
        <v>10634</v>
      </c>
      <c r="K4655" s="5">
        <v>0</v>
      </c>
      <c r="L4655" t="s">
        <v>967</v>
      </c>
      <c r="M4655" t="s">
        <v>14985</v>
      </c>
      <c r="R4655" t="s">
        <v>760</v>
      </c>
      <c r="S4655" t="s">
        <v>795</v>
      </c>
      <c r="T4655" t="s">
        <v>18275</v>
      </c>
      <c r="U4655" t="s">
        <v>1340</v>
      </c>
      <c r="V4655" t="s">
        <v>12795</v>
      </c>
      <c r="W4655" t="s">
        <v>970</v>
      </c>
      <c r="X4655" t="s">
        <v>18276</v>
      </c>
    </row>
    <row r="4656" spans="2:24" ht="11" outlineLevel="1" x14ac:dyDescent="0.15">
      <c r="B4656" t="s">
        <v>3735</v>
      </c>
      <c r="C4656" t="s">
        <v>3736</v>
      </c>
      <c r="D4656" t="s">
        <v>3737</v>
      </c>
      <c r="E4656" t="s">
        <v>10649</v>
      </c>
      <c r="F4656" t="s">
        <v>3738</v>
      </c>
      <c r="G4656" t="s">
        <v>3739</v>
      </c>
      <c r="H4656" s="17">
        <v>43684</v>
      </c>
      <c r="I4656" s="15">
        <v>2019</v>
      </c>
      <c r="J4656" t="s">
        <v>10634</v>
      </c>
      <c r="K4656" s="5">
        <v>235880</v>
      </c>
      <c r="L4656" t="s">
        <v>967</v>
      </c>
      <c r="R4656" t="s">
        <v>737</v>
      </c>
      <c r="S4656" t="s">
        <v>795</v>
      </c>
      <c r="T4656" t="s">
        <v>18277</v>
      </c>
      <c r="U4656" t="s">
        <v>1340</v>
      </c>
      <c r="V4656" t="s">
        <v>12795</v>
      </c>
      <c r="W4656" t="s">
        <v>970</v>
      </c>
      <c r="X4656" t="s">
        <v>18278</v>
      </c>
    </row>
    <row r="4657" spans="2:24" ht="11" outlineLevel="1" x14ac:dyDescent="0.15">
      <c r="B4657" t="s">
        <v>3735</v>
      </c>
      <c r="C4657" t="s">
        <v>3736</v>
      </c>
      <c r="D4657" t="s">
        <v>3737</v>
      </c>
      <c r="E4657" t="s">
        <v>10652</v>
      </c>
      <c r="F4657" t="s">
        <v>3738</v>
      </c>
      <c r="G4657" t="s">
        <v>3739</v>
      </c>
      <c r="H4657" s="17">
        <v>43815</v>
      </c>
      <c r="I4657" s="15">
        <v>2020</v>
      </c>
      <c r="J4657" t="s">
        <v>10634</v>
      </c>
      <c r="K4657" s="5">
        <v>0</v>
      </c>
      <c r="L4657" t="s">
        <v>967</v>
      </c>
      <c r="M4657" t="s">
        <v>12797</v>
      </c>
      <c r="R4657" t="s">
        <v>737</v>
      </c>
      <c r="S4657" t="s">
        <v>795</v>
      </c>
      <c r="T4657" t="s">
        <v>18279</v>
      </c>
      <c r="U4657" t="s">
        <v>1340</v>
      </c>
      <c r="V4657" t="s">
        <v>12795</v>
      </c>
      <c r="W4657" t="s">
        <v>970</v>
      </c>
      <c r="X4657" t="s">
        <v>18280</v>
      </c>
    </row>
    <row r="4658" spans="2:24" ht="11" outlineLevel="1" x14ac:dyDescent="0.15">
      <c r="B4658" t="s">
        <v>3741</v>
      </c>
      <c r="C4658" t="s">
        <v>3742</v>
      </c>
      <c r="E4658" t="s">
        <v>10649</v>
      </c>
      <c r="F4658" t="s">
        <v>3688</v>
      </c>
      <c r="G4658" t="s">
        <v>3689</v>
      </c>
      <c r="H4658" s="17">
        <v>42270</v>
      </c>
      <c r="I4658" s="15">
        <v>2015</v>
      </c>
      <c r="J4658" t="s">
        <v>10634</v>
      </c>
      <c r="K4658" s="5">
        <v>235755.92</v>
      </c>
      <c r="L4658" t="s">
        <v>967</v>
      </c>
      <c r="R4658" t="s">
        <v>738</v>
      </c>
      <c r="S4658" t="s">
        <v>803</v>
      </c>
      <c r="T4658" t="s">
        <v>18281</v>
      </c>
      <c r="U4658" t="s">
        <v>1340</v>
      </c>
      <c r="V4658" t="s">
        <v>12795</v>
      </c>
      <c r="W4658" t="s">
        <v>970</v>
      </c>
      <c r="X4658" t="s">
        <v>18282</v>
      </c>
    </row>
    <row r="4659" spans="2:24" ht="11" outlineLevel="1" x14ac:dyDescent="0.15">
      <c r="B4659" t="s">
        <v>3741</v>
      </c>
      <c r="C4659" t="s">
        <v>3742</v>
      </c>
      <c r="E4659" t="s">
        <v>10652</v>
      </c>
      <c r="F4659" t="s">
        <v>3688</v>
      </c>
      <c r="G4659" t="s">
        <v>3689</v>
      </c>
      <c r="H4659" s="17">
        <v>42341</v>
      </c>
      <c r="I4659" s="15">
        <v>2016</v>
      </c>
      <c r="J4659" t="s">
        <v>10634</v>
      </c>
      <c r="K4659" s="5">
        <v>194.08</v>
      </c>
      <c r="L4659" t="s">
        <v>967</v>
      </c>
      <c r="M4659" t="s">
        <v>14985</v>
      </c>
      <c r="R4659" t="s">
        <v>738</v>
      </c>
      <c r="S4659" t="s">
        <v>803</v>
      </c>
      <c r="T4659" t="s">
        <v>18283</v>
      </c>
      <c r="U4659" t="s">
        <v>1340</v>
      </c>
      <c r="V4659" t="s">
        <v>12795</v>
      </c>
      <c r="W4659" t="s">
        <v>970</v>
      </c>
      <c r="X4659" t="s">
        <v>18284</v>
      </c>
    </row>
    <row r="4660" spans="2:24" ht="11" outlineLevel="1" x14ac:dyDescent="0.15">
      <c r="B4660" t="s">
        <v>3741</v>
      </c>
      <c r="C4660" t="s">
        <v>3742</v>
      </c>
      <c r="E4660" t="s">
        <v>10664</v>
      </c>
      <c r="F4660" t="s">
        <v>3688</v>
      </c>
      <c r="G4660" t="s">
        <v>3689</v>
      </c>
      <c r="H4660" s="17">
        <v>42643</v>
      </c>
      <c r="I4660" s="15">
        <v>2016</v>
      </c>
      <c r="J4660" t="s">
        <v>10634</v>
      </c>
      <c r="K4660" s="5">
        <v>-194.06</v>
      </c>
      <c r="L4660" t="s">
        <v>967</v>
      </c>
      <c r="M4660" t="s">
        <v>12802</v>
      </c>
      <c r="R4660" t="s">
        <v>738</v>
      </c>
      <c r="S4660" t="s">
        <v>803</v>
      </c>
      <c r="T4660" t="s">
        <v>18285</v>
      </c>
      <c r="U4660" t="s">
        <v>1340</v>
      </c>
      <c r="V4660" t="s">
        <v>12795</v>
      </c>
      <c r="W4660" t="s">
        <v>970</v>
      </c>
      <c r="X4660" t="s">
        <v>18286</v>
      </c>
    </row>
    <row r="4661" spans="2:24" ht="11" outlineLevel="1" x14ac:dyDescent="0.15">
      <c r="B4661" t="s">
        <v>3744</v>
      </c>
      <c r="C4661" t="s">
        <v>3745</v>
      </c>
      <c r="E4661" t="s">
        <v>10649</v>
      </c>
      <c r="F4661" t="s">
        <v>13435</v>
      </c>
      <c r="G4661" t="s">
        <v>1513</v>
      </c>
      <c r="H4661" s="17">
        <v>45001</v>
      </c>
      <c r="I4661" s="15">
        <v>2023</v>
      </c>
      <c r="J4661" t="s">
        <v>10634</v>
      </c>
      <c r="K4661" s="5">
        <v>235669</v>
      </c>
      <c r="L4661" t="s">
        <v>967</v>
      </c>
      <c r="M4661" t="s">
        <v>1141</v>
      </c>
      <c r="N4661" t="s">
        <v>10635</v>
      </c>
      <c r="O4661" t="s">
        <v>804</v>
      </c>
      <c r="P4661" t="s">
        <v>12118</v>
      </c>
      <c r="Q4661" t="s">
        <v>11435</v>
      </c>
      <c r="R4661" t="s">
        <v>750</v>
      </c>
      <c r="S4661" t="s">
        <v>3640</v>
      </c>
      <c r="T4661" t="s">
        <v>18287</v>
      </c>
      <c r="U4661" t="s">
        <v>965</v>
      </c>
      <c r="V4661" t="s">
        <v>10638</v>
      </c>
      <c r="W4661" t="s">
        <v>970</v>
      </c>
      <c r="X4661" t="s">
        <v>18288</v>
      </c>
    </row>
    <row r="4662" spans="2:24" ht="11" outlineLevel="1" x14ac:dyDescent="0.15">
      <c r="B4662" t="s">
        <v>3744</v>
      </c>
      <c r="C4662" t="s">
        <v>3745</v>
      </c>
      <c r="E4662" t="s">
        <v>10652</v>
      </c>
      <c r="F4662" t="s">
        <v>13435</v>
      </c>
      <c r="G4662" t="s">
        <v>1513</v>
      </c>
      <c r="H4662" s="17">
        <v>45498</v>
      </c>
      <c r="I4662" s="15">
        <v>2024</v>
      </c>
      <c r="J4662" t="s">
        <v>10634</v>
      </c>
      <c r="K4662" s="5">
        <v>0</v>
      </c>
      <c r="L4662" t="s">
        <v>967</v>
      </c>
      <c r="M4662" t="s">
        <v>1141</v>
      </c>
      <c r="N4662" t="s">
        <v>10635</v>
      </c>
      <c r="O4662" t="s">
        <v>804</v>
      </c>
      <c r="P4662" t="s">
        <v>12118</v>
      </c>
      <c r="Q4662" t="s">
        <v>11435</v>
      </c>
      <c r="R4662" t="s">
        <v>750</v>
      </c>
      <c r="S4662" t="s">
        <v>3640</v>
      </c>
      <c r="T4662" t="s">
        <v>18136</v>
      </c>
      <c r="U4662" t="s">
        <v>965</v>
      </c>
      <c r="V4662" t="s">
        <v>10638</v>
      </c>
      <c r="W4662" t="s">
        <v>970</v>
      </c>
      <c r="X4662" t="s">
        <v>18289</v>
      </c>
    </row>
    <row r="4663" spans="2:24" ht="11" outlineLevel="1" x14ac:dyDescent="0.15">
      <c r="B4663" t="s">
        <v>3747</v>
      </c>
      <c r="C4663" t="s">
        <v>3748</v>
      </c>
      <c r="D4663" t="s">
        <v>3749</v>
      </c>
      <c r="E4663" t="s">
        <v>10649</v>
      </c>
      <c r="F4663" t="s">
        <v>685</v>
      </c>
      <c r="G4663" t="s">
        <v>2058</v>
      </c>
      <c r="H4663" s="17">
        <v>45744</v>
      </c>
      <c r="I4663" s="15">
        <v>2025</v>
      </c>
      <c r="J4663" t="s">
        <v>10634</v>
      </c>
      <c r="K4663" s="5">
        <v>235571</v>
      </c>
      <c r="L4663" t="s">
        <v>967</v>
      </c>
      <c r="M4663" t="s">
        <v>1903</v>
      </c>
      <c r="N4663" t="s">
        <v>10635</v>
      </c>
      <c r="O4663" t="s">
        <v>826</v>
      </c>
      <c r="P4663" t="s">
        <v>14616</v>
      </c>
      <c r="Q4663" t="s">
        <v>14617</v>
      </c>
      <c r="R4663" t="s">
        <v>763</v>
      </c>
      <c r="S4663" t="s">
        <v>795</v>
      </c>
      <c r="T4663" t="s">
        <v>18290</v>
      </c>
      <c r="U4663" t="s">
        <v>965</v>
      </c>
      <c r="V4663" t="s">
        <v>10638</v>
      </c>
      <c r="W4663" t="s">
        <v>970</v>
      </c>
      <c r="X4663" t="s">
        <v>18291</v>
      </c>
    </row>
    <row r="4664" spans="2:24" ht="11" outlineLevel="1" x14ac:dyDescent="0.15">
      <c r="B4664" t="s">
        <v>3751</v>
      </c>
      <c r="C4664" t="s">
        <v>3752</v>
      </c>
      <c r="E4664" t="s">
        <v>10664</v>
      </c>
      <c r="F4664" t="s">
        <v>14110</v>
      </c>
      <c r="G4664" t="s">
        <v>1670</v>
      </c>
      <c r="H4664" s="17">
        <v>44707</v>
      </c>
      <c r="I4664" s="15">
        <v>2022</v>
      </c>
      <c r="J4664" t="s">
        <v>10634</v>
      </c>
      <c r="K4664" s="5">
        <v>-95305.43</v>
      </c>
      <c r="L4664" t="s">
        <v>967</v>
      </c>
      <c r="M4664" t="s">
        <v>956</v>
      </c>
      <c r="N4664" t="s">
        <v>10635</v>
      </c>
      <c r="O4664" t="s">
        <v>825</v>
      </c>
      <c r="P4664" t="s">
        <v>14111</v>
      </c>
      <c r="R4664" t="s">
        <v>750</v>
      </c>
      <c r="S4664" t="s">
        <v>795</v>
      </c>
      <c r="T4664" t="s">
        <v>18292</v>
      </c>
      <c r="U4664" t="s">
        <v>965</v>
      </c>
      <c r="V4664" t="s">
        <v>10638</v>
      </c>
      <c r="W4664" t="s">
        <v>970</v>
      </c>
      <c r="X4664" t="s">
        <v>18293</v>
      </c>
    </row>
    <row r="4665" spans="2:24" ht="11" outlineLevel="1" x14ac:dyDescent="0.15">
      <c r="B4665" t="s">
        <v>3751</v>
      </c>
      <c r="C4665" t="s">
        <v>3752</v>
      </c>
      <c r="E4665" t="s">
        <v>10652</v>
      </c>
      <c r="F4665" t="s">
        <v>14110</v>
      </c>
      <c r="G4665" t="s">
        <v>1670</v>
      </c>
      <c r="H4665" s="17">
        <v>44630</v>
      </c>
      <c r="I4665" s="15">
        <v>2022</v>
      </c>
      <c r="J4665" t="s">
        <v>10634</v>
      </c>
      <c r="K4665" s="5">
        <v>63518</v>
      </c>
      <c r="L4665" t="s">
        <v>967</v>
      </c>
      <c r="M4665" t="s">
        <v>956</v>
      </c>
      <c r="N4665" t="s">
        <v>10635</v>
      </c>
      <c r="O4665" t="s">
        <v>825</v>
      </c>
      <c r="P4665" t="s">
        <v>14111</v>
      </c>
      <c r="R4665" t="s">
        <v>750</v>
      </c>
      <c r="S4665" t="s">
        <v>795</v>
      </c>
      <c r="T4665" t="s">
        <v>18292</v>
      </c>
      <c r="U4665" t="s">
        <v>965</v>
      </c>
      <c r="V4665" t="s">
        <v>10638</v>
      </c>
      <c r="W4665" t="s">
        <v>970</v>
      </c>
      <c r="X4665" t="s">
        <v>18294</v>
      </c>
    </row>
    <row r="4666" spans="2:24" ht="11" outlineLevel="1" x14ac:dyDescent="0.15">
      <c r="B4666" t="s">
        <v>3751</v>
      </c>
      <c r="C4666" t="s">
        <v>3752</v>
      </c>
      <c r="E4666" t="s">
        <v>10649</v>
      </c>
      <c r="F4666" t="s">
        <v>14110</v>
      </c>
      <c r="G4666" t="s">
        <v>1670</v>
      </c>
      <c r="H4666" s="17">
        <v>44455</v>
      </c>
      <c r="I4666" s="15">
        <v>2021</v>
      </c>
      <c r="J4666" t="s">
        <v>10634</v>
      </c>
      <c r="K4666" s="5">
        <v>267354</v>
      </c>
      <c r="L4666" t="s">
        <v>967</v>
      </c>
      <c r="M4666" t="s">
        <v>956</v>
      </c>
      <c r="N4666" t="s">
        <v>10635</v>
      </c>
      <c r="O4666" t="s">
        <v>825</v>
      </c>
      <c r="P4666" t="s">
        <v>14111</v>
      </c>
      <c r="R4666" t="s">
        <v>750</v>
      </c>
      <c r="S4666" t="s">
        <v>795</v>
      </c>
      <c r="T4666" t="s">
        <v>18292</v>
      </c>
      <c r="U4666" t="s">
        <v>965</v>
      </c>
      <c r="V4666" t="s">
        <v>10638</v>
      </c>
      <c r="W4666" t="s">
        <v>970</v>
      </c>
      <c r="X4666" t="s">
        <v>18295</v>
      </c>
    </row>
    <row r="4667" spans="2:24" ht="11" outlineLevel="1" x14ac:dyDescent="0.15">
      <c r="B4667" t="s">
        <v>3754</v>
      </c>
      <c r="C4667" t="s">
        <v>3755</v>
      </c>
      <c r="D4667" t="s">
        <v>890</v>
      </c>
      <c r="E4667" t="s">
        <v>10652</v>
      </c>
      <c r="F4667" t="s">
        <v>685</v>
      </c>
      <c r="G4667" t="s">
        <v>2058</v>
      </c>
      <c r="H4667" s="17">
        <v>43676</v>
      </c>
      <c r="I4667" s="15">
        <v>2019</v>
      </c>
      <c r="J4667" t="s">
        <v>10634</v>
      </c>
      <c r="K4667" s="5">
        <v>18370</v>
      </c>
      <c r="L4667" t="s">
        <v>967</v>
      </c>
      <c r="M4667" t="s">
        <v>985</v>
      </c>
      <c r="N4667" t="s">
        <v>10635</v>
      </c>
      <c r="O4667" t="s">
        <v>826</v>
      </c>
      <c r="P4667" t="s">
        <v>13376</v>
      </c>
      <c r="Q4667" t="s">
        <v>13376</v>
      </c>
      <c r="R4667" t="s">
        <v>740</v>
      </c>
      <c r="S4667" t="s">
        <v>795</v>
      </c>
      <c r="T4667" t="s">
        <v>18296</v>
      </c>
      <c r="U4667" t="s">
        <v>965</v>
      </c>
      <c r="V4667" t="s">
        <v>10638</v>
      </c>
      <c r="W4667" t="s">
        <v>970</v>
      </c>
      <c r="X4667" t="s">
        <v>18297</v>
      </c>
    </row>
    <row r="4668" spans="2:24" ht="11" outlineLevel="1" x14ac:dyDescent="0.15">
      <c r="B4668" t="s">
        <v>3754</v>
      </c>
      <c r="C4668" t="s">
        <v>3755</v>
      </c>
      <c r="D4668" t="s">
        <v>890</v>
      </c>
      <c r="E4668" t="s">
        <v>10649</v>
      </c>
      <c r="F4668" t="s">
        <v>685</v>
      </c>
      <c r="G4668" t="s">
        <v>2058</v>
      </c>
      <c r="H4668" s="17">
        <v>43518</v>
      </c>
      <c r="I4668" s="15">
        <v>2019</v>
      </c>
      <c r="J4668" t="s">
        <v>10634</v>
      </c>
      <c r="K4668" s="5">
        <v>217070</v>
      </c>
      <c r="L4668" t="s">
        <v>967</v>
      </c>
      <c r="M4668" t="s">
        <v>985</v>
      </c>
      <c r="N4668" t="s">
        <v>10635</v>
      </c>
      <c r="O4668" t="s">
        <v>826</v>
      </c>
      <c r="P4668" t="s">
        <v>13376</v>
      </c>
      <c r="Q4668" t="s">
        <v>13376</v>
      </c>
      <c r="R4668" t="s">
        <v>740</v>
      </c>
      <c r="S4668" t="s">
        <v>795</v>
      </c>
      <c r="T4668" t="s">
        <v>18296</v>
      </c>
      <c r="U4668" t="s">
        <v>965</v>
      </c>
      <c r="V4668" t="s">
        <v>10638</v>
      </c>
      <c r="W4668" t="s">
        <v>970</v>
      </c>
      <c r="X4668" t="s">
        <v>18298</v>
      </c>
    </row>
    <row r="4669" spans="2:24" ht="11" outlineLevel="1" x14ac:dyDescent="0.15">
      <c r="B4669" t="s">
        <v>3757</v>
      </c>
      <c r="C4669" t="s">
        <v>3758</v>
      </c>
      <c r="D4669" t="s">
        <v>331</v>
      </c>
      <c r="E4669" t="s">
        <v>10643</v>
      </c>
      <c r="F4669" t="s">
        <v>622</v>
      </c>
      <c r="G4669" t="s">
        <v>1959</v>
      </c>
      <c r="H4669" s="17">
        <v>43538</v>
      </c>
      <c r="I4669" s="15">
        <v>2019</v>
      </c>
      <c r="J4669" t="s">
        <v>10634</v>
      </c>
      <c r="K4669" s="5">
        <v>-28013.9</v>
      </c>
      <c r="L4669" t="s">
        <v>967</v>
      </c>
      <c r="M4669" t="s">
        <v>985</v>
      </c>
      <c r="N4669" t="s">
        <v>10635</v>
      </c>
      <c r="O4669" t="s">
        <v>818</v>
      </c>
      <c r="P4669" t="s">
        <v>10671</v>
      </c>
      <c r="Q4669" t="s">
        <v>10671</v>
      </c>
      <c r="R4669" t="s">
        <v>739</v>
      </c>
      <c r="S4669" t="s">
        <v>795</v>
      </c>
      <c r="T4669" t="s">
        <v>18299</v>
      </c>
      <c r="U4669" t="s">
        <v>965</v>
      </c>
      <c r="V4669" t="s">
        <v>10638</v>
      </c>
      <c r="W4669" t="s">
        <v>970</v>
      </c>
      <c r="X4669" t="s">
        <v>18300</v>
      </c>
    </row>
    <row r="4670" spans="2:24" ht="11" outlineLevel="1" x14ac:dyDescent="0.15">
      <c r="B4670" t="s">
        <v>3757</v>
      </c>
      <c r="C4670" t="s">
        <v>3758</v>
      </c>
      <c r="D4670" t="s">
        <v>331</v>
      </c>
      <c r="E4670" t="s">
        <v>10652</v>
      </c>
      <c r="F4670" t="s">
        <v>622</v>
      </c>
      <c r="G4670" t="s">
        <v>1959</v>
      </c>
      <c r="H4670" s="17">
        <v>43480</v>
      </c>
      <c r="I4670" s="15">
        <v>2019</v>
      </c>
      <c r="J4670" t="s">
        <v>10634</v>
      </c>
      <c r="K4670" s="5">
        <v>0</v>
      </c>
      <c r="L4670" t="s">
        <v>967</v>
      </c>
      <c r="M4670" t="s">
        <v>985</v>
      </c>
      <c r="N4670" t="s">
        <v>10635</v>
      </c>
      <c r="O4670" t="s">
        <v>818</v>
      </c>
      <c r="P4670" t="s">
        <v>10671</v>
      </c>
      <c r="Q4670" t="s">
        <v>10671</v>
      </c>
      <c r="R4670" t="s">
        <v>739</v>
      </c>
      <c r="S4670" t="s">
        <v>795</v>
      </c>
      <c r="T4670" t="s">
        <v>18301</v>
      </c>
      <c r="U4670" t="s">
        <v>965</v>
      </c>
      <c r="V4670" t="s">
        <v>10638</v>
      </c>
      <c r="W4670" t="s">
        <v>970</v>
      </c>
      <c r="X4670" t="s">
        <v>18302</v>
      </c>
    </row>
    <row r="4671" spans="2:24" ht="11" outlineLevel="1" x14ac:dyDescent="0.15">
      <c r="B4671" t="s">
        <v>3757</v>
      </c>
      <c r="C4671" t="s">
        <v>3758</v>
      </c>
      <c r="D4671" t="s">
        <v>331</v>
      </c>
      <c r="E4671" t="s">
        <v>10664</v>
      </c>
      <c r="F4671" t="s">
        <v>622</v>
      </c>
      <c r="G4671" t="s">
        <v>1959</v>
      </c>
      <c r="H4671" s="17">
        <v>43537</v>
      </c>
      <c r="I4671" s="15">
        <v>2019</v>
      </c>
      <c r="J4671" t="s">
        <v>10634</v>
      </c>
      <c r="K4671" s="5">
        <v>0</v>
      </c>
      <c r="L4671" t="s">
        <v>967</v>
      </c>
      <c r="M4671" t="s">
        <v>985</v>
      </c>
      <c r="N4671" t="s">
        <v>10635</v>
      </c>
      <c r="O4671" t="s">
        <v>818</v>
      </c>
      <c r="P4671" t="s">
        <v>10671</v>
      </c>
      <c r="Q4671" t="s">
        <v>10671</v>
      </c>
      <c r="R4671" t="s">
        <v>739</v>
      </c>
      <c r="S4671" t="s">
        <v>795</v>
      </c>
      <c r="T4671" t="s">
        <v>18303</v>
      </c>
      <c r="U4671" t="s">
        <v>965</v>
      </c>
      <c r="V4671" t="s">
        <v>10638</v>
      </c>
      <c r="W4671" t="s">
        <v>970</v>
      </c>
      <c r="X4671" t="s">
        <v>18304</v>
      </c>
    </row>
    <row r="4672" spans="2:24" ht="11" outlineLevel="1" x14ac:dyDescent="0.15">
      <c r="B4672" t="s">
        <v>3757</v>
      </c>
      <c r="C4672" t="s">
        <v>3758</v>
      </c>
      <c r="D4672" t="s">
        <v>331</v>
      </c>
      <c r="E4672" t="s">
        <v>10649</v>
      </c>
      <c r="F4672" t="s">
        <v>622</v>
      </c>
      <c r="G4672" t="s">
        <v>1959</v>
      </c>
      <c r="H4672" s="17">
        <v>43434</v>
      </c>
      <c r="I4672" s="15">
        <v>2019</v>
      </c>
      <c r="J4672" t="s">
        <v>10634</v>
      </c>
      <c r="K4672" s="5">
        <v>262600</v>
      </c>
      <c r="L4672" t="s">
        <v>967</v>
      </c>
      <c r="M4672" t="s">
        <v>985</v>
      </c>
      <c r="N4672" t="s">
        <v>10635</v>
      </c>
      <c r="O4672" t="s">
        <v>818</v>
      </c>
      <c r="P4672" t="s">
        <v>10671</v>
      </c>
      <c r="Q4672" t="s">
        <v>10671</v>
      </c>
      <c r="R4672" t="s">
        <v>739</v>
      </c>
      <c r="S4672" t="s">
        <v>795</v>
      </c>
      <c r="T4672" t="s">
        <v>18305</v>
      </c>
      <c r="U4672" t="s">
        <v>965</v>
      </c>
      <c r="V4672" t="s">
        <v>10638</v>
      </c>
      <c r="W4672" t="s">
        <v>970</v>
      </c>
      <c r="X4672" t="s">
        <v>18306</v>
      </c>
    </row>
    <row r="4673" spans="2:24" ht="11" outlineLevel="1" x14ac:dyDescent="0.15">
      <c r="B4673" t="s">
        <v>3760</v>
      </c>
      <c r="C4673" t="s">
        <v>3761</v>
      </c>
      <c r="E4673" t="s">
        <v>10643</v>
      </c>
      <c r="F4673" t="s">
        <v>685</v>
      </c>
      <c r="G4673" t="s">
        <v>2058</v>
      </c>
      <c r="H4673" s="17">
        <v>44327</v>
      </c>
      <c r="I4673" s="15">
        <v>2021</v>
      </c>
      <c r="J4673" t="s">
        <v>10634</v>
      </c>
      <c r="K4673" s="5">
        <v>46250</v>
      </c>
      <c r="L4673" t="s">
        <v>967</v>
      </c>
      <c r="M4673" t="s">
        <v>1141</v>
      </c>
      <c r="N4673" t="s">
        <v>10635</v>
      </c>
      <c r="O4673" t="s">
        <v>825</v>
      </c>
      <c r="P4673" t="s">
        <v>12376</v>
      </c>
      <c r="R4673" t="s">
        <v>740</v>
      </c>
      <c r="S4673" t="s">
        <v>795</v>
      </c>
      <c r="T4673" t="s">
        <v>18307</v>
      </c>
      <c r="U4673" t="s">
        <v>965</v>
      </c>
      <c r="V4673" t="s">
        <v>10638</v>
      </c>
      <c r="W4673" t="s">
        <v>970</v>
      </c>
      <c r="X4673" t="s">
        <v>18308</v>
      </c>
    </row>
    <row r="4674" spans="2:24" ht="11" outlineLevel="1" x14ac:dyDescent="0.15">
      <c r="B4674" t="s">
        <v>3760</v>
      </c>
      <c r="C4674" t="s">
        <v>3761</v>
      </c>
      <c r="E4674" t="s">
        <v>10664</v>
      </c>
      <c r="F4674" t="s">
        <v>685</v>
      </c>
      <c r="G4674" t="s">
        <v>2058</v>
      </c>
      <c r="H4674" s="17">
        <v>44301</v>
      </c>
      <c r="I4674" s="15">
        <v>2021</v>
      </c>
      <c r="J4674" t="s">
        <v>10634</v>
      </c>
      <c r="K4674" s="5">
        <v>14600</v>
      </c>
      <c r="L4674" t="s">
        <v>967</v>
      </c>
      <c r="M4674" t="s">
        <v>1141</v>
      </c>
      <c r="N4674" t="s">
        <v>10635</v>
      </c>
      <c r="O4674" t="s">
        <v>825</v>
      </c>
      <c r="P4674" t="s">
        <v>12376</v>
      </c>
      <c r="R4674" t="s">
        <v>740</v>
      </c>
      <c r="S4674" t="s">
        <v>795</v>
      </c>
      <c r="T4674" t="s">
        <v>18309</v>
      </c>
      <c r="U4674" t="s">
        <v>965</v>
      </c>
      <c r="V4674" t="s">
        <v>10638</v>
      </c>
      <c r="W4674" t="s">
        <v>970</v>
      </c>
      <c r="X4674" t="s">
        <v>18310</v>
      </c>
    </row>
    <row r="4675" spans="2:24" ht="11" outlineLevel="1" x14ac:dyDescent="0.15">
      <c r="B4675" t="s">
        <v>3760</v>
      </c>
      <c r="C4675" t="s">
        <v>3761</v>
      </c>
      <c r="E4675" t="s">
        <v>10652</v>
      </c>
      <c r="F4675" t="s">
        <v>685</v>
      </c>
      <c r="G4675" t="s">
        <v>2058</v>
      </c>
      <c r="H4675" s="17">
        <v>44271</v>
      </c>
      <c r="I4675" s="15">
        <v>2021</v>
      </c>
      <c r="J4675" t="s">
        <v>10634</v>
      </c>
      <c r="K4675" s="5">
        <v>0</v>
      </c>
      <c r="L4675" t="s">
        <v>967</v>
      </c>
      <c r="M4675" t="s">
        <v>1141</v>
      </c>
      <c r="N4675" t="s">
        <v>10635</v>
      </c>
      <c r="O4675" t="s">
        <v>825</v>
      </c>
      <c r="P4675" t="s">
        <v>12376</v>
      </c>
      <c r="R4675" t="s">
        <v>740</v>
      </c>
      <c r="S4675" t="s">
        <v>795</v>
      </c>
      <c r="T4675" t="s">
        <v>18311</v>
      </c>
      <c r="U4675" t="s">
        <v>965</v>
      </c>
      <c r="V4675" t="s">
        <v>10638</v>
      </c>
      <c r="W4675" t="s">
        <v>970</v>
      </c>
      <c r="X4675" t="s">
        <v>18312</v>
      </c>
    </row>
    <row r="4676" spans="2:24" ht="11" outlineLevel="1" x14ac:dyDescent="0.15">
      <c r="B4676" t="s">
        <v>3760</v>
      </c>
      <c r="C4676" t="s">
        <v>3761</v>
      </c>
      <c r="E4676" t="s">
        <v>10658</v>
      </c>
      <c r="F4676" t="s">
        <v>685</v>
      </c>
      <c r="G4676" t="s">
        <v>2058</v>
      </c>
      <c r="H4676" s="17">
        <v>44406</v>
      </c>
      <c r="I4676" s="15">
        <v>2021</v>
      </c>
      <c r="J4676" t="s">
        <v>10634</v>
      </c>
      <c r="K4676" s="5">
        <v>67470</v>
      </c>
      <c r="L4676" t="s">
        <v>967</v>
      </c>
      <c r="M4676" t="s">
        <v>1141</v>
      </c>
      <c r="N4676" t="s">
        <v>10635</v>
      </c>
      <c r="O4676" t="s">
        <v>825</v>
      </c>
      <c r="P4676" t="s">
        <v>12376</v>
      </c>
      <c r="R4676" t="s">
        <v>740</v>
      </c>
      <c r="S4676" t="s">
        <v>795</v>
      </c>
      <c r="T4676" t="s">
        <v>18313</v>
      </c>
      <c r="U4676" t="s">
        <v>965</v>
      </c>
      <c r="V4676" t="s">
        <v>10638</v>
      </c>
      <c r="W4676" t="s">
        <v>970</v>
      </c>
      <c r="X4676" t="s">
        <v>18314</v>
      </c>
    </row>
    <row r="4677" spans="2:24" ht="11" outlineLevel="1" x14ac:dyDescent="0.15">
      <c r="B4677" t="s">
        <v>3760</v>
      </c>
      <c r="C4677" t="s">
        <v>3761</v>
      </c>
      <c r="E4677" t="s">
        <v>10667</v>
      </c>
      <c r="F4677" t="s">
        <v>685</v>
      </c>
      <c r="G4677" t="s">
        <v>2058</v>
      </c>
      <c r="H4677" s="17">
        <v>44392</v>
      </c>
      <c r="I4677" s="15">
        <v>2021</v>
      </c>
      <c r="J4677" t="s">
        <v>10634</v>
      </c>
      <c r="K4677" s="5">
        <v>0</v>
      </c>
      <c r="L4677" t="s">
        <v>967</v>
      </c>
      <c r="M4677" t="s">
        <v>1141</v>
      </c>
      <c r="N4677" t="s">
        <v>10635</v>
      </c>
      <c r="O4677" t="s">
        <v>825</v>
      </c>
      <c r="P4677" t="s">
        <v>12376</v>
      </c>
      <c r="R4677" t="s">
        <v>740</v>
      </c>
      <c r="S4677" t="s">
        <v>795</v>
      </c>
      <c r="T4677" t="s">
        <v>18315</v>
      </c>
      <c r="U4677" t="s">
        <v>965</v>
      </c>
      <c r="V4677" t="s">
        <v>10638</v>
      </c>
      <c r="W4677" t="s">
        <v>970</v>
      </c>
      <c r="X4677" t="s">
        <v>18316</v>
      </c>
    </row>
    <row r="4678" spans="2:24" ht="11" outlineLevel="1" x14ac:dyDescent="0.15">
      <c r="B4678" t="s">
        <v>3760</v>
      </c>
      <c r="C4678" t="s">
        <v>3761</v>
      </c>
      <c r="E4678" t="s">
        <v>10649</v>
      </c>
      <c r="F4678" t="s">
        <v>685</v>
      </c>
      <c r="G4678" t="s">
        <v>2058</v>
      </c>
      <c r="H4678" s="17">
        <v>44270</v>
      </c>
      <c r="I4678" s="15">
        <v>2021</v>
      </c>
      <c r="J4678" t="s">
        <v>10634</v>
      </c>
      <c r="K4678" s="5">
        <v>109433</v>
      </c>
      <c r="L4678" t="s">
        <v>967</v>
      </c>
      <c r="M4678" t="s">
        <v>1141</v>
      </c>
      <c r="N4678" t="s">
        <v>10635</v>
      </c>
      <c r="O4678" t="s">
        <v>825</v>
      </c>
      <c r="P4678" t="s">
        <v>12376</v>
      </c>
      <c r="R4678" t="s">
        <v>740</v>
      </c>
      <c r="S4678" t="s">
        <v>795</v>
      </c>
      <c r="T4678" t="s">
        <v>18315</v>
      </c>
      <c r="U4678" t="s">
        <v>965</v>
      </c>
      <c r="V4678" t="s">
        <v>10638</v>
      </c>
      <c r="W4678" t="s">
        <v>970</v>
      </c>
      <c r="X4678" t="s">
        <v>18317</v>
      </c>
    </row>
    <row r="4679" spans="2:24" ht="11" outlineLevel="1" x14ac:dyDescent="0.15">
      <c r="B4679" t="s">
        <v>3760</v>
      </c>
      <c r="C4679" t="s">
        <v>3761</v>
      </c>
      <c r="E4679" t="s">
        <v>10632</v>
      </c>
      <c r="F4679" t="s">
        <v>685</v>
      </c>
      <c r="G4679" t="s">
        <v>2058</v>
      </c>
      <c r="H4679" s="17">
        <v>44370</v>
      </c>
      <c r="I4679" s="15">
        <v>2021</v>
      </c>
      <c r="J4679" t="s">
        <v>10634</v>
      </c>
      <c r="K4679" s="5">
        <v>0</v>
      </c>
      <c r="L4679" t="s">
        <v>967</v>
      </c>
      <c r="M4679" t="s">
        <v>1141</v>
      </c>
      <c r="N4679" t="s">
        <v>10635</v>
      </c>
      <c r="O4679" t="s">
        <v>825</v>
      </c>
      <c r="P4679" t="s">
        <v>12376</v>
      </c>
      <c r="R4679" t="s">
        <v>740</v>
      </c>
      <c r="S4679" t="s">
        <v>795</v>
      </c>
      <c r="T4679" t="s">
        <v>18318</v>
      </c>
      <c r="U4679" t="s">
        <v>965</v>
      </c>
      <c r="V4679" t="s">
        <v>10638</v>
      </c>
      <c r="W4679" t="s">
        <v>970</v>
      </c>
      <c r="X4679" t="s">
        <v>18319</v>
      </c>
    </row>
    <row r="4680" spans="2:24" ht="11" outlineLevel="1" x14ac:dyDescent="0.15">
      <c r="B4680" t="s">
        <v>3760</v>
      </c>
      <c r="C4680" t="s">
        <v>3761</v>
      </c>
      <c r="E4680" t="s">
        <v>10661</v>
      </c>
      <c r="F4680" t="s">
        <v>685</v>
      </c>
      <c r="G4680" t="s">
        <v>2058</v>
      </c>
      <c r="H4680" s="17">
        <v>44602</v>
      </c>
      <c r="I4680" s="15">
        <v>2022</v>
      </c>
      <c r="J4680" t="s">
        <v>10634</v>
      </c>
      <c r="K4680" s="5">
        <v>-3500</v>
      </c>
      <c r="L4680" t="s">
        <v>967</v>
      </c>
      <c r="M4680" t="s">
        <v>1141</v>
      </c>
      <c r="N4680" t="s">
        <v>10635</v>
      </c>
      <c r="O4680" t="s">
        <v>825</v>
      </c>
      <c r="P4680" t="s">
        <v>12376</v>
      </c>
      <c r="R4680" t="s">
        <v>740</v>
      </c>
      <c r="S4680" t="s">
        <v>795</v>
      </c>
      <c r="T4680" t="s">
        <v>18320</v>
      </c>
      <c r="U4680" t="s">
        <v>965</v>
      </c>
      <c r="V4680" t="s">
        <v>10638</v>
      </c>
      <c r="W4680" t="s">
        <v>970</v>
      </c>
      <c r="X4680" t="s">
        <v>18321</v>
      </c>
    </row>
    <row r="4681" spans="2:24" ht="11" outlineLevel="1" x14ac:dyDescent="0.15">
      <c r="B4681" t="s">
        <v>3763</v>
      </c>
      <c r="C4681" t="s">
        <v>3764</v>
      </c>
      <c r="E4681" t="s">
        <v>10649</v>
      </c>
      <c r="F4681" t="s">
        <v>2712</v>
      </c>
      <c r="G4681" t="s">
        <v>2713</v>
      </c>
      <c r="H4681" s="17">
        <v>45246</v>
      </c>
      <c r="I4681" s="15">
        <v>2024</v>
      </c>
      <c r="J4681" t="s">
        <v>10634</v>
      </c>
      <c r="K4681" s="5">
        <v>233945</v>
      </c>
      <c r="L4681" t="s">
        <v>967</v>
      </c>
      <c r="M4681" t="s">
        <v>1141</v>
      </c>
      <c r="N4681" t="s">
        <v>10635</v>
      </c>
      <c r="O4681" t="s">
        <v>804</v>
      </c>
      <c r="P4681" t="s">
        <v>11475</v>
      </c>
      <c r="Q4681" t="s">
        <v>11435</v>
      </c>
      <c r="R4681" t="s">
        <v>748</v>
      </c>
      <c r="S4681" t="s">
        <v>795</v>
      </c>
      <c r="T4681" t="s">
        <v>18322</v>
      </c>
      <c r="U4681" t="s">
        <v>965</v>
      </c>
      <c r="V4681" t="s">
        <v>10638</v>
      </c>
      <c r="W4681" t="s">
        <v>970</v>
      </c>
      <c r="X4681" t="s">
        <v>18323</v>
      </c>
    </row>
    <row r="4682" spans="2:24" ht="11" outlineLevel="1" x14ac:dyDescent="0.15">
      <c r="B4682" t="s">
        <v>3766</v>
      </c>
      <c r="C4682" t="s">
        <v>3767</v>
      </c>
      <c r="D4682" t="s">
        <v>283</v>
      </c>
      <c r="E4682" t="s">
        <v>10956</v>
      </c>
      <c r="F4682" t="s">
        <v>1722</v>
      </c>
      <c r="G4682" t="s">
        <v>1819</v>
      </c>
      <c r="H4682" s="17">
        <v>42625</v>
      </c>
      <c r="I4682" s="15">
        <v>2016</v>
      </c>
      <c r="J4682" t="s">
        <v>10634</v>
      </c>
      <c r="K4682" s="5">
        <v>-46386.98</v>
      </c>
      <c r="L4682" t="s">
        <v>967</v>
      </c>
      <c r="M4682" t="s">
        <v>985</v>
      </c>
      <c r="N4682" t="s">
        <v>10635</v>
      </c>
      <c r="O4682" t="s">
        <v>796</v>
      </c>
      <c r="P4682" t="s">
        <v>11052</v>
      </c>
      <c r="Q4682" t="s">
        <v>11057</v>
      </c>
      <c r="R4682" t="s">
        <v>744</v>
      </c>
      <c r="S4682" t="s">
        <v>795</v>
      </c>
      <c r="T4682" t="s">
        <v>14125</v>
      </c>
      <c r="U4682" t="s">
        <v>965</v>
      </c>
      <c r="V4682" t="s">
        <v>10638</v>
      </c>
      <c r="W4682" t="s">
        <v>970</v>
      </c>
      <c r="X4682" t="s">
        <v>18324</v>
      </c>
    </row>
    <row r="4683" spans="2:24" ht="11" outlineLevel="1" x14ac:dyDescent="0.15">
      <c r="B4683" t="s">
        <v>3766</v>
      </c>
      <c r="C4683" t="s">
        <v>3767</v>
      </c>
      <c r="D4683" t="s">
        <v>283</v>
      </c>
      <c r="E4683" t="s">
        <v>10950</v>
      </c>
      <c r="F4683" t="s">
        <v>1722</v>
      </c>
      <c r="G4683" t="s">
        <v>1819</v>
      </c>
      <c r="H4683" s="17">
        <v>42159</v>
      </c>
      <c r="I4683" s="15">
        <v>2015</v>
      </c>
      <c r="J4683" t="s">
        <v>10634</v>
      </c>
      <c r="K4683" s="5">
        <v>0</v>
      </c>
      <c r="L4683" t="s">
        <v>967</v>
      </c>
      <c r="M4683" t="s">
        <v>985</v>
      </c>
      <c r="N4683" t="s">
        <v>10635</v>
      </c>
      <c r="O4683" t="s">
        <v>796</v>
      </c>
      <c r="P4683" t="s">
        <v>11052</v>
      </c>
      <c r="Q4683" t="s">
        <v>11057</v>
      </c>
      <c r="R4683" t="s">
        <v>744</v>
      </c>
      <c r="S4683" t="s">
        <v>795</v>
      </c>
      <c r="T4683" t="s">
        <v>13785</v>
      </c>
      <c r="U4683" t="s">
        <v>965</v>
      </c>
      <c r="V4683" t="s">
        <v>10638</v>
      </c>
      <c r="W4683" t="s">
        <v>970</v>
      </c>
      <c r="X4683" t="s">
        <v>18325</v>
      </c>
    </row>
    <row r="4684" spans="2:24" ht="11" outlineLevel="1" x14ac:dyDescent="0.15">
      <c r="B4684" t="s">
        <v>3766</v>
      </c>
      <c r="C4684" t="s">
        <v>3767</v>
      </c>
      <c r="D4684" t="s">
        <v>283</v>
      </c>
      <c r="E4684" t="s">
        <v>10989</v>
      </c>
      <c r="F4684" t="s">
        <v>1722</v>
      </c>
      <c r="G4684" t="s">
        <v>1819</v>
      </c>
      <c r="H4684" s="17">
        <v>42082</v>
      </c>
      <c r="I4684" s="15">
        <v>2015</v>
      </c>
      <c r="J4684" t="s">
        <v>10634</v>
      </c>
      <c r="K4684" s="5">
        <v>0</v>
      </c>
      <c r="L4684" t="s">
        <v>967</v>
      </c>
      <c r="M4684" t="s">
        <v>985</v>
      </c>
      <c r="N4684" t="s">
        <v>10635</v>
      </c>
      <c r="O4684" t="s">
        <v>796</v>
      </c>
      <c r="P4684" t="s">
        <v>11052</v>
      </c>
      <c r="Q4684" t="s">
        <v>11057</v>
      </c>
      <c r="R4684" t="s">
        <v>744</v>
      </c>
      <c r="S4684" t="s">
        <v>795</v>
      </c>
      <c r="T4684" t="s">
        <v>18326</v>
      </c>
      <c r="U4684" t="s">
        <v>965</v>
      </c>
      <c r="V4684" t="s">
        <v>10638</v>
      </c>
      <c r="W4684" t="s">
        <v>970</v>
      </c>
      <c r="X4684" t="s">
        <v>18327</v>
      </c>
    </row>
    <row r="4685" spans="2:24" ht="11" outlineLevel="1" x14ac:dyDescent="0.15">
      <c r="B4685" t="s">
        <v>3769</v>
      </c>
      <c r="C4685" t="s">
        <v>3770</v>
      </c>
      <c r="D4685" t="s">
        <v>3473</v>
      </c>
      <c r="E4685" t="s">
        <v>10632</v>
      </c>
      <c r="F4685" t="s">
        <v>3474</v>
      </c>
      <c r="G4685" t="s">
        <v>3475</v>
      </c>
      <c r="H4685" s="17">
        <v>44635</v>
      </c>
      <c r="I4685" s="15">
        <v>2022</v>
      </c>
      <c r="J4685" t="s">
        <v>10634</v>
      </c>
      <c r="K4685" s="5">
        <v>-25119.73</v>
      </c>
      <c r="L4685" t="s">
        <v>967</v>
      </c>
      <c r="M4685" t="s">
        <v>1903</v>
      </c>
      <c r="N4685" t="s">
        <v>10635</v>
      </c>
      <c r="O4685" t="s">
        <v>825</v>
      </c>
      <c r="P4685" t="s">
        <v>14904</v>
      </c>
      <c r="R4685" t="s">
        <v>740</v>
      </c>
      <c r="S4685" t="s">
        <v>795</v>
      </c>
      <c r="T4685" t="s">
        <v>18328</v>
      </c>
      <c r="U4685" t="s">
        <v>965</v>
      </c>
      <c r="V4685" t="s">
        <v>10638</v>
      </c>
      <c r="W4685" t="s">
        <v>970</v>
      </c>
      <c r="X4685" t="s">
        <v>18329</v>
      </c>
    </row>
    <row r="4686" spans="2:24" ht="11" outlineLevel="1" x14ac:dyDescent="0.15">
      <c r="B4686" t="s">
        <v>3769</v>
      </c>
      <c r="C4686" t="s">
        <v>3770</v>
      </c>
      <c r="D4686" t="s">
        <v>3473</v>
      </c>
      <c r="E4686" t="s">
        <v>10649</v>
      </c>
      <c r="F4686" t="s">
        <v>3474</v>
      </c>
      <c r="G4686" t="s">
        <v>3475</v>
      </c>
      <c r="H4686" s="17">
        <v>43865</v>
      </c>
      <c r="I4686" s="15">
        <v>2020</v>
      </c>
      <c r="J4686" t="s">
        <v>10634</v>
      </c>
      <c r="K4686" s="5">
        <v>101310.6</v>
      </c>
      <c r="L4686" t="s">
        <v>967</v>
      </c>
      <c r="M4686" t="s">
        <v>1903</v>
      </c>
      <c r="N4686" t="s">
        <v>10635</v>
      </c>
      <c r="O4686" t="s">
        <v>825</v>
      </c>
      <c r="P4686" t="s">
        <v>14904</v>
      </c>
      <c r="Q4686" t="s">
        <v>14904</v>
      </c>
      <c r="R4686" t="s">
        <v>740</v>
      </c>
      <c r="S4686" t="s">
        <v>795</v>
      </c>
      <c r="T4686" t="s">
        <v>18330</v>
      </c>
      <c r="U4686" t="s">
        <v>965</v>
      </c>
      <c r="V4686" t="s">
        <v>10638</v>
      </c>
      <c r="W4686" t="s">
        <v>970</v>
      </c>
      <c r="X4686" t="s">
        <v>18331</v>
      </c>
    </row>
    <row r="4687" spans="2:24" ht="11" outlineLevel="1" x14ac:dyDescent="0.15">
      <c r="B4687" t="s">
        <v>3769</v>
      </c>
      <c r="C4687" t="s">
        <v>3770</v>
      </c>
      <c r="D4687" t="s">
        <v>3473</v>
      </c>
      <c r="E4687" t="s">
        <v>10643</v>
      </c>
      <c r="F4687" t="s">
        <v>3474</v>
      </c>
      <c r="G4687" t="s">
        <v>3475</v>
      </c>
      <c r="H4687" s="17">
        <v>44069</v>
      </c>
      <c r="I4687" s="15">
        <v>2020</v>
      </c>
      <c r="J4687" t="s">
        <v>10634</v>
      </c>
      <c r="K4687" s="5">
        <v>46252.41</v>
      </c>
      <c r="L4687" t="s">
        <v>967</v>
      </c>
      <c r="M4687" t="s">
        <v>1903</v>
      </c>
      <c r="N4687" t="s">
        <v>10635</v>
      </c>
      <c r="O4687" t="s">
        <v>825</v>
      </c>
      <c r="P4687" t="s">
        <v>14904</v>
      </c>
      <c r="Q4687" t="s">
        <v>11435</v>
      </c>
      <c r="R4687" t="s">
        <v>740</v>
      </c>
      <c r="S4687" t="s">
        <v>795</v>
      </c>
      <c r="T4687" t="s">
        <v>18332</v>
      </c>
      <c r="U4687" t="s">
        <v>965</v>
      </c>
      <c r="V4687" t="s">
        <v>10638</v>
      </c>
      <c r="W4687" t="s">
        <v>970</v>
      </c>
      <c r="X4687" t="s">
        <v>18333</v>
      </c>
    </row>
    <row r="4688" spans="2:24" ht="11" outlineLevel="1" x14ac:dyDescent="0.15">
      <c r="B4688" t="s">
        <v>3769</v>
      </c>
      <c r="C4688" t="s">
        <v>3770</v>
      </c>
      <c r="D4688" t="s">
        <v>3473</v>
      </c>
      <c r="E4688" t="s">
        <v>10664</v>
      </c>
      <c r="F4688" t="s">
        <v>3474</v>
      </c>
      <c r="G4688" t="s">
        <v>3475</v>
      </c>
      <c r="H4688" s="17">
        <v>43978</v>
      </c>
      <c r="I4688" s="15">
        <v>2020</v>
      </c>
      <c r="J4688" t="s">
        <v>10634</v>
      </c>
      <c r="K4688" s="5">
        <v>0</v>
      </c>
      <c r="L4688" t="s">
        <v>967</v>
      </c>
      <c r="M4688" t="s">
        <v>1903</v>
      </c>
      <c r="N4688" t="s">
        <v>10635</v>
      </c>
      <c r="O4688" t="s">
        <v>825</v>
      </c>
      <c r="P4688" t="s">
        <v>14904</v>
      </c>
      <c r="Q4688" t="s">
        <v>11435</v>
      </c>
      <c r="R4688" t="s">
        <v>740</v>
      </c>
      <c r="S4688" t="s">
        <v>795</v>
      </c>
      <c r="T4688" t="s">
        <v>18328</v>
      </c>
      <c r="U4688" t="s">
        <v>965</v>
      </c>
      <c r="V4688" t="s">
        <v>10638</v>
      </c>
      <c r="W4688" t="s">
        <v>970</v>
      </c>
      <c r="X4688" t="s">
        <v>18334</v>
      </c>
    </row>
    <row r="4689" spans="2:24" ht="11" outlineLevel="1" x14ac:dyDescent="0.15">
      <c r="B4689" t="s">
        <v>3769</v>
      </c>
      <c r="C4689" t="s">
        <v>3770</v>
      </c>
      <c r="D4689" t="s">
        <v>3473</v>
      </c>
      <c r="E4689" t="s">
        <v>10652</v>
      </c>
      <c r="F4689" t="s">
        <v>3474</v>
      </c>
      <c r="G4689" t="s">
        <v>3475</v>
      </c>
      <c r="H4689" s="17">
        <v>43887</v>
      </c>
      <c r="I4689" s="15">
        <v>2020</v>
      </c>
      <c r="J4689" t="s">
        <v>10634</v>
      </c>
      <c r="K4689" s="5">
        <v>111030.67</v>
      </c>
      <c r="L4689" t="s">
        <v>967</v>
      </c>
      <c r="M4689" t="s">
        <v>1903</v>
      </c>
      <c r="N4689" t="s">
        <v>10635</v>
      </c>
      <c r="O4689" t="s">
        <v>825</v>
      </c>
      <c r="P4689" t="s">
        <v>14904</v>
      </c>
      <c r="Q4689" t="s">
        <v>14904</v>
      </c>
      <c r="R4689" t="s">
        <v>740</v>
      </c>
      <c r="S4689" t="s">
        <v>795</v>
      </c>
      <c r="T4689" t="s">
        <v>18335</v>
      </c>
      <c r="U4689" t="s">
        <v>965</v>
      </c>
      <c r="V4689" t="s">
        <v>10638</v>
      </c>
      <c r="W4689" t="s">
        <v>970</v>
      </c>
      <c r="X4689" t="s">
        <v>18336</v>
      </c>
    </row>
    <row r="4690" spans="2:24" ht="11" outlineLevel="1" x14ac:dyDescent="0.15">
      <c r="B4690" t="s">
        <v>3772</v>
      </c>
      <c r="C4690" t="s">
        <v>3773</v>
      </c>
      <c r="D4690" t="s">
        <v>251</v>
      </c>
      <c r="E4690" t="s">
        <v>10652</v>
      </c>
      <c r="F4690" t="s">
        <v>14804</v>
      </c>
      <c r="G4690" t="s">
        <v>1904</v>
      </c>
      <c r="H4690" s="17">
        <v>44326</v>
      </c>
      <c r="I4690" s="15">
        <v>2021</v>
      </c>
      <c r="J4690" t="s">
        <v>10634</v>
      </c>
      <c r="K4690" s="5">
        <v>72153.8</v>
      </c>
      <c r="L4690" t="s">
        <v>967</v>
      </c>
      <c r="M4690" t="s">
        <v>1903</v>
      </c>
      <c r="N4690" t="s">
        <v>10635</v>
      </c>
      <c r="O4690" t="s">
        <v>825</v>
      </c>
      <c r="P4690" t="s">
        <v>11475</v>
      </c>
      <c r="R4690" t="s">
        <v>740</v>
      </c>
      <c r="S4690" t="s">
        <v>795</v>
      </c>
      <c r="T4690" t="s">
        <v>18337</v>
      </c>
      <c r="U4690" t="s">
        <v>965</v>
      </c>
      <c r="V4690" t="s">
        <v>10638</v>
      </c>
      <c r="W4690" t="s">
        <v>970</v>
      </c>
      <c r="X4690" t="s">
        <v>18338</v>
      </c>
    </row>
    <row r="4691" spans="2:24" ht="11" outlineLevel="1" x14ac:dyDescent="0.15">
      <c r="B4691" t="s">
        <v>3772</v>
      </c>
      <c r="C4691" t="s">
        <v>3773</v>
      </c>
      <c r="D4691" t="s">
        <v>251</v>
      </c>
      <c r="E4691" t="s">
        <v>10649</v>
      </c>
      <c r="F4691" t="s">
        <v>14804</v>
      </c>
      <c r="G4691" t="s">
        <v>1904</v>
      </c>
      <c r="H4691" s="17">
        <v>43986</v>
      </c>
      <c r="I4691" s="15">
        <v>2020</v>
      </c>
      <c r="J4691" t="s">
        <v>10634</v>
      </c>
      <c r="K4691" s="5">
        <v>161227.59</v>
      </c>
      <c r="L4691" t="s">
        <v>967</v>
      </c>
      <c r="M4691" t="s">
        <v>1903</v>
      </c>
      <c r="N4691" t="s">
        <v>10635</v>
      </c>
      <c r="O4691" t="s">
        <v>825</v>
      </c>
      <c r="P4691" t="s">
        <v>11475</v>
      </c>
      <c r="Q4691" t="s">
        <v>14841</v>
      </c>
      <c r="R4691" t="s">
        <v>740</v>
      </c>
      <c r="S4691" t="s">
        <v>795</v>
      </c>
      <c r="T4691" t="s">
        <v>18339</v>
      </c>
      <c r="U4691" t="s">
        <v>965</v>
      </c>
      <c r="V4691" t="s">
        <v>10638</v>
      </c>
      <c r="W4691" t="s">
        <v>970</v>
      </c>
      <c r="X4691" t="s">
        <v>18340</v>
      </c>
    </row>
    <row r="4692" spans="2:24" ht="11" outlineLevel="1" x14ac:dyDescent="0.15">
      <c r="B4692" t="s">
        <v>3775</v>
      </c>
      <c r="C4692" t="s">
        <v>3776</v>
      </c>
      <c r="E4692" t="s">
        <v>10652</v>
      </c>
      <c r="F4692" t="s">
        <v>614</v>
      </c>
      <c r="G4692" t="s">
        <v>1600</v>
      </c>
      <c r="H4692" s="17">
        <v>43440</v>
      </c>
      <c r="I4692" s="15">
        <v>2019</v>
      </c>
      <c r="J4692" t="s">
        <v>10634</v>
      </c>
      <c r="K4692" s="5">
        <v>0</v>
      </c>
      <c r="L4692" t="s">
        <v>967</v>
      </c>
      <c r="M4692" t="s">
        <v>956</v>
      </c>
      <c r="N4692" t="s">
        <v>10635</v>
      </c>
      <c r="O4692" t="s">
        <v>825</v>
      </c>
      <c r="P4692" t="s">
        <v>14041</v>
      </c>
      <c r="Q4692" t="s">
        <v>14041</v>
      </c>
      <c r="R4692" t="s">
        <v>738</v>
      </c>
      <c r="S4692" t="s">
        <v>795</v>
      </c>
      <c r="T4692" t="s">
        <v>18341</v>
      </c>
      <c r="U4692" t="s">
        <v>965</v>
      </c>
      <c r="V4692" t="s">
        <v>10638</v>
      </c>
      <c r="W4692" t="s">
        <v>970</v>
      </c>
      <c r="X4692" t="s">
        <v>18342</v>
      </c>
    </row>
    <row r="4693" spans="2:24" ht="11" outlineLevel="1" x14ac:dyDescent="0.15">
      <c r="B4693" t="s">
        <v>3775</v>
      </c>
      <c r="C4693" t="s">
        <v>3776</v>
      </c>
      <c r="E4693" t="s">
        <v>10664</v>
      </c>
      <c r="F4693" t="s">
        <v>614</v>
      </c>
      <c r="G4693" t="s">
        <v>1600</v>
      </c>
      <c r="H4693" s="17">
        <v>43493</v>
      </c>
      <c r="I4693" s="15">
        <v>2019</v>
      </c>
      <c r="J4693" t="s">
        <v>10634</v>
      </c>
      <c r="K4693" s="5">
        <v>0</v>
      </c>
      <c r="L4693" t="s">
        <v>967</v>
      </c>
      <c r="M4693" t="s">
        <v>956</v>
      </c>
      <c r="N4693" t="s">
        <v>10635</v>
      </c>
      <c r="O4693" t="s">
        <v>825</v>
      </c>
      <c r="P4693" t="s">
        <v>14041</v>
      </c>
      <c r="Q4693" t="s">
        <v>14041</v>
      </c>
      <c r="R4693" t="s">
        <v>738</v>
      </c>
      <c r="S4693" t="s">
        <v>795</v>
      </c>
      <c r="T4693" t="s">
        <v>18343</v>
      </c>
      <c r="U4693" t="s">
        <v>965</v>
      </c>
      <c r="V4693" t="s">
        <v>10638</v>
      </c>
      <c r="W4693" t="s">
        <v>970</v>
      </c>
      <c r="X4693" t="s">
        <v>18344</v>
      </c>
    </row>
    <row r="4694" spans="2:24" ht="11" outlineLevel="1" x14ac:dyDescent="0.15">
      <c r="B4694" t="s">
        <v>3775</v>
      </c>
      <c r="C4694" t="s">
        <v>3776</v>
      </c>
      <c r="E4694" t="s">
        <v>10649</v>
      </c>
      <c r="F4694" t="s">
        <v>614</v>
      </c>
      <c r="G4694" t="s">
        <v>1600</v>
      </c>
      <c r="H4694" s="17">
        <v>43342</v>
      </c>
      <c r="I4694" s="15">
        <v>2018</v>
      </c>
      <c r="J4694" t="s">
        <v>10634</v>
      </c>
      <c r="K4694" s="5">
        <v>233100</v>
      </c>
      <c r="L4694" t="s">
        <v>967</v>
      </c>
      <c r="M4694" t="s">
        <v>956</v>
      </c>
      <c r="N4694" t="s">
        <v>10635</v>
      </c>
      <c r="O4694" t="s">
        <v>825</v>
      </c>
      <c r="P4694" t="s">
        <v>14041</v>
      </c>
      <c r="Q4694" t="s">
        <v>14041</v>
      </c>
      <c r="R4694" t="s">
        <v>738</v>
      </c>
      <c r="S4694" t="s">
        <v>795</v>
      </c>
      <c r="T4694" t="s">
        <v>18345</v>
      </c>
      <c r="U4694" t="s">
        <v>965</v>
      </c>
      <c r="V4694" t="s">
        <v>10638</v>
      </c>
      <c r="W4694" t="s">
        <v>970</v>
      </c>
      <c r="X4694" t="s">
        <v>18346</v>
      </c>
    </row>
    <row r="4695" spans="2:24" ht="11" outlineLevel="1" x14ac:dyDescent="0.15">
      <c r="B4695" t="s">
        <v>3778</v>
      </c>
      <c r="C4695" t="s">
        <v>3779</v>
      </c>
      <c r="E4695" t="s">
        <v>10649</v>
      </c>
      <c r="F4695" t="s">
        <v>2712</v>
      </c>
      <c r="G4695" t="s">
        <v>2713</v>
      </c>
      <c r="H4695" s="17">
        <v>43675</v>
      </c>
      <c r="I4695" s="15">
        <v>2019</v>
      </c>
      <c r="J4695" t="s">
        <v>10634</v>
      </c>
      <c r="K4695" s="5">
        <v>232275</v>
      </c>
      <c r="L4695" t="s">
        <v>967</v>
      </c>
      <c r="M4695" t="s">
        <v>1141</v>
      </c>
      <c r="N4695" t="s">
        <v>10635</v>
      </c>
      <c r="O4695" t="s">
        <v>825</v>
      </c>
      <c r="P4695" t="s">
        <v>13376</v>
      </c>
      <c r="Q4695" t="s">
        <v>13376</v>
      </c>
      <c r="R4695" t="s">
        <v>746</v>
      </c>
      <c r="S4695" t="s">
        <v>795</v>
      </c>
      <c r="T4695" t="s">
        <v>18347</v>
      </c>
      <c r="U4695" t="s">
        <v>965</v>
      </c>
      <c r="V4695" t="s">
        <v>10638</v>
      </c>
      <c r="W4695" t="s">
        <v>970</v>
      </c>
      <c r="X4695" t="s">
        <v>18348</v>
      </c>
    </row>
    <row r="4696" spans="2:24" ht="11" outlineLevel="1" x14ac:dyDescent="0.15">
      <c r="B4696" t="s">
        <v>3781</v>
      </c>
      <c r="C4696" t="s">
        <v>2156</v>
      </c>
      <c r="D4696" t="s">
        <v>3782</v>
      </c>
      <c r="E4696" t="s">
        <v>10989</v>
      </c>
      <c r="F4696" t="s">
        <v>15973</v>
      </c>
      <c r="G4696" t="s">
        <v>2386</v>
      </c>
      <c r="H4696" s="17">
        <v>42509</v>
      </c>
      <c r="I4696" s="15">
        <v>2016</v>
      </c>
      <c r="J4696" t="s">
        <v>10634</v>
      </c>
      <c r="K4696" s="5">
        <v>1800</v>
      </c>
      <c r="L4696" t="s">
        <v>967</v>
      </c>
      <c r="M4696" t="s">
        <v>985</v>
      </c>
      <c r="N4696" t="s">
        <v>10635</v>
      </c>
      <c r="O4696" t="s">
        <v>818</v>
      </c>
      <c r="P4696" t="s">
        <v>14299</v>
      </c>
      <c r="Q4696" t="s">
        <v>14299</v>
      </c>
      <c r="R4696" t="s">
        <v>750</v>
      </c>
      <c r="S4696" t="s">
        <v>880</v>
      </c>
      <c r="T4696" t="s">
        <v>18349</v>
      </c>
      <c r="U4696" t="s">
        <v>965</v>
      </c>
      <c r="V4696" t="s">
        <v>10638</v>
      </c>
      <c r="W4696" t="s">
        <v>970</v>
      </c>
      <c r="X4696" t="s">
        <v>18350</v>
      </c>
    </row>
    <row r="4697" spans="2:24" ht="11" outlineLevel="1" x14ac:dyDescent="0.15">
      <c r="B4697" t="s">
        <v>3781</v>
      </c>
      <c r="C4697" t="s">
        <v>2156</v>
      </c>
      <c r="D4697" t="s">
        <v>3782</v>
      </c>
      <c r="E4697" t="s">
        <v>10649</v>
      </c>
      <c r="F4697" t="s">
        <v>15973</v>
      </c>
      <c r="G4697" t="s">
        <v>2386</v>
      </c>
      <c r="H4697" s="17">
        <v>42247</v>
      </c>
      <c r="I4697" s="15">
        <v>2015</v>
      </c>
      <c r="J4697" t="s">
        <v>10634</v>
      </c>
      <c r="K4697" s="5">
        <v>230000</v>
      </c>
      <c r="L4697" t="s">
        <v>967</v>
      </c>
      <c r="M4697" t="s">
        <v>985</v>
      </c>
      <c r="N4697" t="s">
        <v>10635</v>
      </c>
      <c r="O4697" t="s">
        <v>818</v>
      </c>
      <c r="P4697" t="s">
        <v>14299</v>
      </c>
      <c r="Q4697" t="s">
        <v>14299</v>
      </c>
      <c r="R4697" t="s">
        <v>750</v>
      </c>
      <c r="S4697" t="s">
        <v>880</v>
      </c>
      <c r="T4697" t="s">
        <v>18351</v>
      </c>
      <c r="U4697" t="s">
        <v>965</v>
      </c>
      <c r="V4697" t="s">
        <v>10638</v>
      </c>
      <c r="W4697" t="s">
        <v>970</v>
      </c>
      <c r="X4697" t="s">
        <v>18352</v>
      </c>
    </row>
    <row r="4698" spans="2:24" ht="11" outlineLevel="1" x14ac:dyDescent="0.15">
      <c r="B4698" t="s">
        <v>3784</v>
      </c>
      <c r="C4698" t="s">
        <v>3785</v>
      </c>
      <c r="E4698" t="s">
        <v>10652</v>
      </c>
      <c r="F4698" t="s">
        <v>623</v>
      </c>
      <c r="G4698" t="s">
        <v>2397</v>
      </c>
      <c r="H4698" s="17">
        <v>42290</v>
      </c>
      <c r="I4698" s="15">
        <v>2016</v>
      </c>
      <c r="J4698" t="s">
        <v>10634</v>
      </c>
      <c r="K4698" s="5">
        <v>0</v>
      </c>
      <c r="L4698" t="s">
        <v>967</v>
      </c>
      <c r="M4698" t="s">
        <v>956</v>
      </c>
      <c r="N4698" t="s">
        <v>10635</v>
      </c>
      <c r="O4698" t="s">
        <v>825</v>
      </c>
      <c r="P4698" t="s">
        <v>13174</v>
      </c>
      <c r="Q4698" t="s">
        <v>13174</v>
      </c>
      <c r="R4698" t="s">
        <v>737</v>
      </c>
      <c r="S4698" t="s">
        <v>803</v>
      </c>
      <c r="T4698" t="s">
        <v>18353</v>
      </c>
      <c r="U4698" t="s">
        <v>965</v>
      </c>
      <c r="V4698" t="s">
        <v>10638</v>
      </c>
      <c r="W4698" t="s">
        <v>970</v>
      </c>
      <c r="X4698" t="s">
        <v>18354</v>
      </c>
    </row>
    <row r="4699" spans="2:24" ht="11" outlineLevel="1" x14ac:dyDescent="0.15">
      <c r="B4699" t="s">
        <v>3784</v>
      </c>
      <c r="C4699" t="s">
        <v>3785</v>
      </c>
      <c r="E4699" t="s">
        <v>10649</v>
      </c>
      <c r="F4699" t="s">
        <v>623</v>
      </c>
      <c r="G4699" t="s">
        <v>2397</v>
      </c>
      <c r="H4699" s="17">
        <v>42275</v>
      </c>
      <c r="I4699" s="15">
        <v>2015</v>
      </c>
      <c r="J4699" t="s">
        <v>10634</v>
      </c>
      <c r="K4699" s="5">
        <v>231175</v>
      </c>
      <c r="L4699" t="s">
        <v>967</v>
      </c>
      <c r="M4699" t="s">
        <v>956</v>
      </c>
      <c r="N4699" t="s">
        <v>10635</v>
      </c>
      <c r="O4699" t="s">
        <v>825</v>
      </c>
      <c r="P4699" t="s">
        <v>13174</v>
      </c>
      <c r="Q4699" t="s">
        <v>13174</v>
      </c>
      <c r="R4699" t="s">
        <v>737</v>
      </c>
      <c r="S4699" t="s">
        <v>803</v>
      </c>
      <c r="T4699" t="s">
        <v>18355</v>
      </c>
      <c r="U4699" t="s">
        <v>965</v>
      </c>
      <c r="V4699" t="s">
        <v>10638</v>
      </c>
      <c r="W4699" t="s">
        <v>970</v>
      </c>
      <c r="X4699" t="s">
        <v>18356</v>
      </c>
    </row>
    <row r="4700" spans="2:24" ht="11" outlineLevel="1" x14ac:dyDescent="0.15">
      <c r="B4700" t="s">
        <v>3787</v>
      </c>
      <c r="C4700" t="s">
        <v>3788</v>
      </c>
      <c r="E4700" t="s">
        <v>10649</v>
      </c>
      <c r="F4700" t="s">
        <v>2759</v>
      </c>
      <c r="G4700" t="s">
        <v>2760</v>
      </c>
      <c r="H4700" s="17">
        <v>42604</v>
      </c>
      <c r="I4700" s="15">
        <v>2016</v>
      </c>
      <c r="J4700" t="s">
        <v>10634</v>
      </c>
      <c r="K4700" s="5">
        <v>230500</v>
      </c>
      <c r="L4700" t="s">
        <v>967</v>
      </c>
      <c r="R4700" t="s">
        <v>750</v>
      </c>
      <c r="S4700" t="s">
        <v>795</v>
      </c>
      <c r="T4700" t="s">
        <v>18357</v>
      </c>
      <c r="U4700" t="s">
        <v>1340</v>
      </c>
      <c r="V4700" t="s">
        <v>12795</v>
      </c>
      <c r="W4700" t="s">
        <v>970</v>
      </c>
      <c r="X4700" t="s">
        <v>18358</v>
      </c>
    </row>
    <row r="4701" spans="2:24" ht="11" outlineLevel="1" x14ac:dyDescent="0.15">
      <c r="B4701" t="s">
        <v>3790</v>
      </c>
      <c r="C4701" t="s">
        <v>3791</v>
      </c>
      <c r="E4701" t="s">
        <v>10652</v>
      </c>
      <c r="F4701" t="s">
        <v>11297</v>
      </c>
      <c r="G4701" t="s">
        <v>1022</v>
      </c>
      <c r="H4701" s="17">
        <v>42341</v>
      </c>
      <c r="I4701" s="15">
        <v>2016</v>
      </c>
      <c r="J4701" t="s">
        <v>10634</v>
      </c>
      <c r="K4701" s="5">
        <v>0</v>
      </c>
      <c r="L4701" t="s">
        <v>967</v>
      </c>
      <c r="M4701" t="s">
        <v>1141</v>
      </c>
      <c r="N4701" t="s">
        <v>10635</v>
      </c>
      <c r="O4701" t="s">
        <v>825</v>
      </c>
      <c r="P4701" t="s">
        <v>11052</v>
      </c>
      <c r="Q4701" t="s">
        <v>10671</v>
      </c>
      <c r="R4701" t="s">
        <v>739</v>
      </c>
      <c r="S4701" t="s">
        <v>795</v>
      </c>
      <c r="T4701" t="s">
        <v>18359</v>
      </c>
      <c r="U4701" t="s">
        <v>965</v>
      </c>
      <c r="V4701" t="s">
        <v>10638</v>
      </c>
      <c r="W4701" t="s">
        <v>970</v>
      </c>
      <c r="X4701" t="s">
        <v>18360</v>
      </c>
    </row>
    <row r="4702" spans="2:24" ht="11" outlineLevel="1" x14ac:dyDescent="0.15">
      <c r="B4702" t="s">
        <v>3790</v>
      </c>
      <c r="C4702" t="s">
        <v>3791</v>
      </c>
      <c r="E4702" t="s">
        <v>10643</v>
      </c>
      <c r="F4702" t="s">
        <v>11297</v>
      </c>
      <c r="G4702" t="s">
        <v>1022</v>
      </c>
      <c r="H4702" s="17">
        <v>42425</v>
      </c>
      <c r="I4702" s="15">
        <v>2016</v>
      </c>
      <c r="J4702" t="s">
        <v>10634</v>
      </c>
      <c r="K4702" s="5">
        <v>0</v>
      </c>
      <c r="L4702" t="s">
        <v>967</v>
      </c>
      <c r="M4702" t="s">
        <v>1141</v>
      </c>
      <c r="N4702" t="s">
        <v>10635</v>
      </c>
      <c r="O4702" t="s">
        <v>825</v>
      </c>
      <c r="P4702" t="s">
        <v>11052</v>
      </c>
      <c r="Q4702" t="s">
        <v>10671</v>
      </c>
      <c r="R4702" t="s">
        <v>739</v>
      </c>
      <c r="S4702" t="s">
        <v>795</v>
      </c>
      <c r="T4702" t="s">
        <v>18359</v>
      </c>
      <c r="U4702" t="s">
        <v>965</v>
      </c>
      <c r="V4702" t="s">
        <v>10638</v>
      </c>
      <c r="W4702" t="s">
        <v>970</v>
      </c>
      <c r="X4702" t="s">
        <v>18361</v>
      </c>
    </row>
    <row r="4703" spans="2:24" ht="11" outlineLevel="1" x14ac:dyDescent="0.15">
      <c r="B4703" t="s">
        <v>3790</v>
      </c>
      <c r="C4703" t="s">
        <v>3791</v>
      </c>
      <c r="E4703" t="s">
        <v>10649</v>
      </c>
      <c r="F4703" t="s">
        <v>11297</v>
      </c>
      <c r="G4703" t="s">
        <v>1022</v>
      </c>
      <c r="H4703" s="17">
        <v>42270</v>
      </c>
      <c r="I4703" s="15">
        <v>2015</v>
      </c>
      <c r="J4703" t="s">
        <v>10634</v>
      </c>
      <c r="K4703" s="5">
        <v>330558</v>
      </c>
      <c r="L4703" t="s">
        <v>967</v>
      </c>
      <c r="M4703" t="s">
        <v>1141</v>
      </c>
      <c r="N4703" t="s">
        <v>10635</v>
      </c>
      <c r="O4703" t="s">
        <v>825</v>
      </c>
      <c r="P4703" t="s">
        <v>11052</v>
      </c>
      <c r="Q4703" t="s">
        <v>10671</v>
      </c>
      <c r="R4703" t="s">
        <v>739</v>
      </c>
      <c r="S4703" t="s">
        <v>795</v>
      </c>
      <c r="T4703" t="s">
        <v>18359</v>
      </c>
      <c r="U4703" t="s">
        <v>965</v>
      </c>
      <c r="V4703" t="s">
        <v>10638</v>
      </c>
      <c r="W4703" t="s">
        <v>970</v>
      </c>
      <c r="X4703" t="s">
        <v>18362</v>
      </c>
    </row>
    <row r="4704" spans="2:24" ht="11" outlineLevel="1" x14ac:dyDescent="0.15">
      <c r="B4704" t="s">
        <v>3790</v>
      </c>
      <c r="C4704" t="s">
        <v>3791</v>
      </c>
      <c r="E4704" t="s">
        <v>10664</v>
      </c>
      <c r="F4704" t="s">
        <v>11297</v>
      </c>
      <c r="G4704" t="s">
        <v>1022</v>
      </c>
      <c r="H4704" s="17">
        <v>42361</v>
      </c>
      <c r="I4704" s="15">
        <v>2016</v>
      </c>
      <c r="J4704" t="s">
        <v>10634</v>
      </c>
      <c r="K4704" s="5">
        <v>0</v>
      </c>
      <c r="L4704" t="s">
        <v>967</v>
      </c>
      <c r="M4704" t="s">
        <v>1141</v>
      </c>
      <c r="N4704" t="s">
        <v>10635</v>
      </c>
      <c r="O4704" t="s">
        <v>825</v>
      </c>
      <c r="P4704" t="s">
        <v>11052</v>
      </c>
      <c r="Q4704" t="s">
        <v>10671</v>
      </c>
      <c r="R4704" t="s">
        <v>739</v>
      </c>
      <c r="S4704" t="s">
        <v>795</v>
      </c>
      <c r="T4704" t="s">
        <v>18359</v>
      </c>
      <c r="U4704" t="s">
        <v>965</v>
      </c>
      <c r="V4704" t="s">
        <v>10638</v>
      </c>
      <c r="W4704" t="s">
        <v>970</v>
      </c>
      <c r="X4704" t="s">
        <v>18363</v>
      </c>
    </row>
    <row r="4705" spans="2:24" ht="11" outlineLevel="1" x14ac:dyDescent="0.15">
      <c r="B4705" t="s">
        <v>3790</v>
      </c>
      <c r="C4705" t="s">
        <v>3791</v>
      </c>
      <c r="E4705" t="s">
        <v>10632</v>
      </c>
      <c r="F4705" t="s">
        <v>11297</v>
      </c>
      <c r="G4705" t="s">
        <v>1022</v>
      </c>
      <c r="H4705" s="17">
        <v>42852</v>
      </c>
      <c r="I4705" s="15">
        <v>2017</v>
      </c>
      <c r="J4705" t="s">
        <v>10634</v>
      </c>
      <c r="K4705" s="5">
        <v>-100329.5</v>
      </c>
      <c r="L4705" t="s">
        <v>967</v>
      </c>
      <c r="M4705" t="s">
        <v>1141</v>
      </c>
      <c r="N4705" t="s">
        <v>10635</v>
      </c>
      <c r="O4705" t="s">
        <v>825</v>
      </c>
      <c r="P4705" t="s">
        <v>11052</v>
      </c>
      <c r="Q4705" t="s">
        <v>18364</v>
      </c>
      <c r="R4705" t="s">
        <v>739</v>
      </c>
      <c r="S4705" t="s">
        <v>795</v>
      </c>
      <c r="T4705" t="s">
        <v>14125</v>
      </c>
      <c r="U4705" t="s">
        <v>965</v>
      </c>
      <c r="V4705" t="s">
        <v>10638</v>
      </c>
      <c r="W4705" t="s">
        <v>970</v>
      </c>
      <c r="X4705" t="s">
        <v>18365</v>
      </c>
    </row>
    <row r="4706" spans="2:24" ht="11" outlineLevel="1" x14ac:dyDescent="0.15">
      <c r="B4706" t="s">
        <v>3793</v>
      </c>
      <c r="C4706" t="s">
        <v>3794</v>
      </c>
      <c r="E4706" t="s">
        <v>10664</v>
      </c>
      <c r="F4706" t="s">
        <v>18366</v>
      </c>
      <c r="G4706" t="s">
        <v>1800</v>
      </c>
      <c r="H4706" s="17">
        <v>44543</v>
      </c>
      <c r="I4706" s="15">
        <v>2022</v>
      </c>
      <c r="J4706" t="s">
        <v>10634</v>
      </c>
      <c r="K4706" s="5">
        <v>0</v>
      </c>
      <c r="L4706" t="s">
        <v>967</v>
      </c>
      <c r="M4706" t="s">
        <v>1141</v>
      </c>
      <c r="N4706" t="s">
        <v>10635</v>
      </c>
      <c r="O4706" t="s">
        <v>827</v>
      </c>
      <c r="P4706" t="s">
        <v>11434</v>
      </c>
      <c r="R4706" t="s">
        <v>748</v>
      </c>
      <c r="S4706" t="s">
        <v>795</v>
      </c>
      <c r="T4706" t="s">
        <v>18367</v>
      </c>
      <c r="U4706" t="s">
        <v>965</v>
      </c>
      <c r="V4706" t="s">
        <v>10638</v>
      </c>
      <c r="W4706" t="s">
        <v>970</v>
      </c>
      <c r="X4706" t="s">
        <v>18368</v>
      </c>
    </row>
    <row r="4707" spans="2:24" ht="11" outlineLevel="1" x14ac:dyDescent="0.15">
      <c r="B4707" t="s">
        <v>3793</v>
      </c>
      <c r="C4707" t="s">
        <v>3794</v>
      </c>
      <c r="E4707" t="s">
        <v>10649</v>
      </c>
      <c r="F4707" t="s">
        <v>18366</v>
      </c>
      <c r="G4707" t="s">
        <v>1800</v>
      </c>
      <c r="H4707" s="17">
        <v>44186</v>
      </c>
      <c r="I4707" s="15">
        <v>2021</v>
      </c>
      <c r="J4707" t="s">
        <v>10634</v>
      </c>
      <c r="K4707" s="5">
        <v>25600</v>
      </c>
      <c r="L4707" t="s">
        <v>967</v>
      </c>
      <c r="M4707" t="s">
        <v>1141</v>
      </c>
      <c r="N4707" t="s">
        <v>10635</v>
      </c>
      <c r="O4707" t="s">
        <v>827</v>
      </c>
      <c r="P4707" t="s">
        <v>11434</v>
      </c>
      <c r="Q4707" t="s">
        <v>11434</v>
      </c>
      <c r="R4707" t="s">
        <v>748</v>
      </c>
      <c r="S4707" t="s">
        <v>795</v>
      </c>
      <c r="T4707" t="s">
        <v>18369</v>
      </c>
      <c r="U4707" t="s">
        <v>965</v>
      </c>
      <c r="V4707" t="s">
        <v>10638</v>
      </c>
      <c r="W4707" t="s">
        <v>970</v>
      </c>
      <c r="X4707" t="s">
        <v>18370</v>
      </c>
    </row>
    <row r="4708" spans="2:24" ht="11" outlineLevel="1" x14ac:dyDescent="0.15">
      <c r="B4708" t="s">
        <v>3793</v>
      </c>
      <c r="C4708" t="s">
        <v>3794</v>
      </c>
      <c r="E4708" t="s">
        <v>10652</v>
      </c>
      <c r="F4708" t="s">
        <v>18366</v>
      </c>
      <c r="G4708" t="s">
        <v>1800</v>
      </c>
      <c r="H4708" s="17">
        <v>44344</v>
      </c>
      <c r="I4708" s="15">
        <v>2021</v>
      </c>
      <c r="J4708" t="s">
        <v>10634</v>
      </c>
      <c r="K4708" s="5">
        <v>204058.39</v>
      </c>
      <c r="L4708" t="s">
        <v>967</v>
      </c>
      <c r="M4708" t="s">
        <v>1141</v>
      </c>
      <c r="N4708" t="s">
        <v>10635</v>
      </c>
      <c r="O4708" t="s">
        <v>827</v>
      </c>
      <c r="P4708" t="s">
        <v>11434</v>
      </c>
      <c r="R4708" t="s">
        <v>748</v>
      </c>
      <c r="S4708" t="s">
        <v>795</v>
      </c>
      <c r="T4708" t="s">
        <v>18371</v>
      </c>
      <c r="U4708" t="s">
        <v>965</v>
      </c>
      <c r="V4708" t="s">
        <v>10638</v>
      </c>
      <c r="W4708" t="s">
        <v>970</v>
      </c>
      <c r="X4708" t="s">
        <v>18372</v>
      </c>
    </row>
    <row r="4709" spans="2:24" ht="11" outlineLevel="1" x14ac:dyDescent="0.15">
      <c r="B4709" t="s">
        <v>3793</v>
      </c>
      <c r="C4709" t="s">
        <v>3794</v>
      </c>
      <c r="E4709" t="s">
        <v>10643</v>
      </c>
      <c r="F4709" t="s">
        <v>18366</v>
      </c>
      <c r="G4709" t="s">
        <v>1800</v>
      </c>
      <c r="H4709" s="17">
        <v>44718</v>
      </c>
      <c r="I4709" s="15">
        <v>2022</v>
      </c>
      <c r="J4709" t="s">
        <v>10634</v>
      </c>
      <c r="K4709" s="5">
        <v>0</v>
      </c>
      <c r="L4709" t="s">
        <v>967</v>
      </c>
      <c r="M4709" t="s">
        <v>1141</v>
      </c>
      <c r="N4709" t="s">
        <v>10635</v>
      </c>
      <c r="O4709" t="s">
        <v>827</v>
      </c>
      <c r="P4709" t="s">
        <v>11434</v>
      </c>
      <c r="R4709" t="s">
        <v>748</v>
      </c>
      <c r="S4709" t="s">
        <v>795</v>
      </c>
      <c r="T4709" t="s">
        <v>18367</v>
      </c>
      <c r="U4709" t="s">
        <v>965</v>
      </c>
      <c r="V4709" t="s">
        <v>10638</v>
      </c>
      <c r="W4709" t="s">
        <v>970</v>
      </c>
      <c r="X4709" t="s">
        <v>18373</v>
      </c>
    </row>
    <row r="4710" spans="2:24" ht="11" outlineLevel="1" x14ac:dyDescent="0.15">
      <c r="B4710" t="s">
        <v>3796</v>
      </c>
      <c r="C4710" t="s">
        <v>3797</v>
      </c>
      <c r="D4710" t="s">
        <v>334</v>
      </c>
      <c r="E4710" t="s">
        <v>10649</v>
      </c>
      <c r="F4710" t="s">
        <v>16871</v>
      </c>
      <c r="G4710" t="s">
        <v>2830</v>
      </c>
      <c r="H4710" s="17">
        <v>43538</v>
      </c>
      <c r="I4710" s="15">
        <v>2019</v>
      </c>
      <c r="J4710" t="s">
        <v>10634</v>
      </c>
      <c r="K4710" s="5">
        <v>228866.25</v>
      </c>
      <c r="L4710" t="s">
        <v>967</v>
      </c>
      <c r="M4710" t="s">
        <v>985</v>
      </c>
      <c r="N4710" t="s">
        <v>10635</v>
      </c>
      <c r="O4710" t="s">
        <v>825</v>
      </c>
      <c r="P4710" t="s">
        <v>13376</v>
      </c>
      <c r="Q4710" t="s">
        <v>13376</v>
      </c>
      <c r="R4710" t="s">
        <v>3798</v>
      </c>
      <c r="S4710" t="s">
        <v>795</v>
      </c>
      <c r="T4710" t="s">
        <v>18374</v>
      </c>
      <c r="U4710" t="s">
        <v>965</v>
      </c>
      <c r="V4710" t="s">
        <v>10638</v>
      </c>
      <c r="W4710" t="s">
        <v>970</v>
      </c>
      <c r="X4710" t="s">
        <v>18375</v>
      </c>
    </row>
    <row r="4711" spans="2:24" ht="11" outlineLevel="1" x14ac:dyDescent="0.15">
      <c r="B4711" t="s">
        <v>3801</v>
      </c>
      <c r="C4711" t="s">
        <v>3802</v>
      </c>
      <c r="E4711" t="s">
        <v>10649</v>
      </c>
      <c r="F4711" t="s">
        <v>3803</v>
      </c>
      <c r="G4711" t="s">
        <v>3804</v>
      </c>
      <c r="H4711" s="17">
        <v>42195</v>
      </c>
      <c r="I4711" s="15">
        <v>2015</v>
      </c>
      <c r="J4711" t="s">
        <v>10634</v>
      </c>
      <c r="K4711" s="5">
        <v>115540.5</v>
      </c>
      <c r="L4711" t="s">
        <v>967</v>
      </c>
      <c r="R4711" t="s">
        <v>748</v>
      </c>
      <c r="S4711" t="s">
        <v>795</v>
      </c>
      <c r="T4711" t="s">
        <v>18376</v>
      </c>
      <c r="U4711" t="s">
        <v>1340</v>
      </c>
      <c r="V4711" t="s">
        <v>12795</v>
      </c>
      <c r="W4711" t="s">
        <v>970</v>
      </c>
      <c r="X4711" t="s">
        <v>18377</v>
      </c>
    </row>
    <row r="4712" spans="2:24" ht="11" outlineLevel="1" x14ac:dyDescent="0.15">
      <c r="B4712" t="s">
        <v>3801</v>
      </c>
      <c r="C4712" t="s">
        <v>3802</v>
      </c>
      <c r="E4712" t="s">
        <v>10652</v>
      </c>
      <c r="F4712" t="s">
        <v>3803</v>
      </c>
      <c r="G4712" t="s">
        <v>3804</v>
      </c>
      <c r="H4712" s="17">
        <v>42213</v>
      </c>
      <c r="I4712" s="15">
        <v>2015</v>
      </c>
      <c r="J4712" t="s">
        <v>10634</v>
      </c>
      <c r="K4712" s="5">
        <v>30696</v>
      </c>
      <c r="L4712" t="s">
        <v>967</v>
      </c>
      <c r="M4712" t="s">
        <v>15907</v>
      </c>
      <c r="R4712" t="s">
        <v>748</v>
      </c>
      <c r="S4712" t="s">
        <v>795</v>
      </c>
      <c r="T4712" t="s">
        <v>18378</v>
      </c>
      <c r="U4712" t="s">
        <v>1340</v>
      </c>
      <c r="V4712" t="s">
        <v>12795</v>
      </c>
      <c r="W4712" t="s">
        <v>970</v>
      </c>
      <c r="X4712" t="s">
        <v>18379</v>
      </c>
    </row>
    <row r="4713" spans="2:24" ht="11" outlineLevel="1" x14ac:dyDescent="0.15">
      <c r="B4713" t="s">
        <v>3801</v>
      </c>
      <c r="C4713" t="s">
        <v>3802</v>
      </c>
      <c r="E4713" t="s">
        <v>10664</v>
      </c>
      <c r="F4713" t="s">
        <v>3803</v>
      </c>
      <c r="G4713" t="s">
        <v>3804</v>
      </c>
      <c r="H4713" s="17">
        <v>42216</v>
      </c>
      <c r="I4713" s="15">
        <v>2015</v>
      </c>
      <c r="J4713" t="s">
        <v>10634</v>
      </c>
      <c r="K4713" s="5">
        <v>17495.689999999999</v>
      </c>
      <c r="L4713" t="s">
        <v>967</v>
      </c>
      <c r="M4713" t="s">
        <v>15907</v>
      </c>
      <c r="R4713" t="s">
        <v>748</v>
      </c>
      <c r="S4713" t="s">
        <v>795</v>
      </c>
      <c r="T4713" t="s">
        <v>18380</v>
      </c>
      <c r="U4713" t="s">
        <v>1340</v>
      </c>
      <c r="V4713" t="s">
        <v>12795</v>
      </c>
      <c r="W4713" t="s">
        <v>970</v>
      </c>
      <c r="X4713" t="s">
        <v>18381</v>
      </c>
    </row>
    <row r="4714" spans="2:24" ht="11" outlineLevel="1" x14ac:dyDescent="0.15">
      <c r="B4714" t="s">
        <v>3801</v>
      </c>
      <c r="C4714" t="s">
        <v>3802</v>
      </c>
      <c r="E4714" t="s">
        <v>10643</v>
      </c>
      <c r="F4714" t="s">
        <v>3803</v>
      </c>
      <c r="G4714" t="s">
        <v>3804</v>
      </c>
      <c r="H4714" s="17">
        <v>42229</v>
      </c>
      <c r="I4714" s="15">
        <v>2015</v>
      </c>
      <c r="J4714" t="s">
        <v>10634</v>
      </c>
      <c r="K4714" s="5">
        <v>35940.639999999999</v>
      </c>
      <c r="L4714" t="s">
        <v>967</v>
      </c>
      <c r="M4714" t="s">
        <v>15907</v>
      </c>
      <c r="R4714" t="s">
        <v>748</v>
      </c>
      <c r="S4714" t="s">
        <v>795</v>
      </c>
      <c r="T4714" t="s">
        <v>18382</v>
      </c>
      <c r="U4714" t="s">
        <v>1340</v>
      </c>
      <c r="V4714" t="s">
        <v>12795</v>
      </c>
      <c r="W4714" t="s">
        <v>970</v>
      </c>
      <c r="X4714" t="s">
        <v>18383</v>
      </c>
    </row>
    <row r="4715" spans="2:24" ht="11" outlineLevel="1" x14ac:dyDescent="0.15">
      <c r="B4715" t="s">
        <v>3801</v>
      </c>
      <c r="C4715" t="s">
        <v>3802</v>
      </c>
      <c r="E4715" t="s">
        <v>10632</v>
      </c>
      <c r="F4715" t="s">
        <v>3803</v>
      </c>
      <c r="G4715" t="s">
        <v>3804</v>
      </c>
      <c r="H4715" s="17">
        <v>42255</v>
      </c>
      <c r="I4715" s="15">
        <v>2015</v>
      </c>
      <c r="J4715" t="s">
        <v>10634</v>
      </c>
      <c r="K4715" s="5">
        <v>27889.02</v>
      </c>
      <c r="L4715" t="s">
        <v>967</v>
      </c>
      <c r="M4715" t="s">
        <v>15907</v>
      </c>
      <c r="R4715" t="s">
        <v>748</v>
      </c>
      <c r="S4715" t="s">
        <v>795</v>
      </c>
      <c r="T4715" t="s">
        <v>18384</v>
      </c>
      <c r="U4715" t="s">
        <v>1340</v>
      </c>
      <c r="V4715" t="s">
        <v>12795</v>
      </c>
      <c r="W4715" t="s">
        <v>970</v>
      </c>
      <c r="X4715" t="s">
        <v>18385</v>
      </c>
    </row>
    <row r="4716" spans="2:24" ht="11" outlineLevel="1" x14ac:dyDescent="0.15">
      <c r="B4716" t="s">
        <v>3801</v>
      </c>
      <c r="C4716" t="s">
        <v>3802</v>
      </c>
      <c r="E4716" t="s">
        <v>10667</v>
      </c>
      <c r="F4716" t="s">
        <v>3803</v>
      </c>
      <c r="G4716" t="s">
        <v>3804</v>
      </c>
      <c r="H4716" s="17">
        <v>42261</v>
      </c>
      <c r="I4716" s="15">
        <v>2015</v>
      </c>
      <c r="J4716" t="s">
        <v>10634</v>
      </c>
      <c r="K4716" s="5">
        <v>664</v>
      </c>
      <c r="L4716" t="s">
        <v>967</v>
      </c>
      <c r="M4716" t="s">
        <v>15907</v>
      </c>
      <c r="R4716" t="s">
        <v>748</v>
      </c>
      <c r="S4716" t="s">
        <v>795</v>
      </c>
      <c r="T4716" t="s">
        <v>18386</v>
      </c>
      <c r="U4716" t="s">
        <v>1340</v>
      </c>
      <c r="V4716" t="s">
        <v>12795</v>
      </c>
      <c r="W4716" t="s">
        <v>970</v>
      </c>
      <c r="X4716" t="s">
        <v>18387</v>
      </c>
    </row>
    <row r="4717" spans="2:24" ht="11" outlineLevel="1" x14ac:dyDescent="0.15">
      <c r="B4717" t="s">
        <v>3806</v>
      </c>
      <c r="C4717" t="s">
        <v>3807</v>
      </c>
      <c r="E4717" t="s">
        <v>10652</v>
      </c>
      <c r="F4717" t="s">
        <v>694</v>
      </c>
      <c r="G4717" t="s">
        <v>1832</v>
      </c>
      <c r="H4717" s="17">
        <v>42657</v>
      </c>
      <c r="I4717" s="15">
        <v>2017</v>
      </c>
      <c r="J4717" t="s">
        <v>10634</v>
      </c>
      <c r="K4717" s="5">
        <v>-39154.07</v>
      </c>
      <c r="L4717" t="s">
        <v>967</v>
      </c>
      <c r="M4717" t="s">
        <v>956</v>
      </c>
      <c r="N4717" t="s">
        <v>10635</v>
      </c>
      <c r="O4717" t="s">
        <v>796</v>
      </c>
      <c r="P4717" t="s">
        <v>11969</v>
      </c>
      <c r="R4717" t="s">
        <v>750</v>
      </c>
      <c r="S4717" t="s">
        <v>803</v>
      </c>
      <c r="T4717" t="s">
        <v>18388</v>
      </c>
      <c r="U4717" t="s">
        <v>965</v>
      </c>
      <c r="V4717" t="s">
        <v>10638</v>
      </c>
      <c r="W4717" t="s">
        <v>970</v>
      </c>
      <c r="X4717" t="s">
        <v>18389</v>
      </c>
    </row>
    <row r="4718" spans="2:24" ht="11" outlineLevel="1" x14ac:dyDescent="0.15">
      <c r="B4718" t="s">
        <v>3806</v>
      </c>
      <c r="C4718" t="s">
        <v>3807</v>
      </c>
      <c r="E4718" t="s">
        <v>10649</v>
      </c>
      <c r="F4718" t="s">
        <v>694</v>
      </c>
      <c r="G4718" t="s">
        <v>1832</v>
      </c>
      <c r="H4718" s="17">
        <v>42643</v>
      </c>
      <c r="I4718" s="15">
        <v>2016</v>
      </c>
      <c r="J4718" t="s">
        <v>10634</v>
      </c>
      <c r="K4718" s="5">
        <v>267367.07</v>
      </c>
      <c r="L4718" t="s">
        <v>967</v>
      </c>
      <c r="M4718" t="s">
        <v>956</v>
      </c>
      <c r="N4718" t="s">
        <v>10635</v>
      </c>
      <c r="O4718" t="s">
        <v>796</v>
      </c>
      <c r="P4718" t="s">
        <v>11969</v>
      </c>
      <c r="Q4718" t="s">
        <v>11969</v>
      </c>
      <c r="R4718" t="s">
        <v>750</v>
      </c>
      <c r="S4718" t="s">
        <v>803</v>
      </c>
      <c r="T4718" t="s">
        <v>18390</v>
      </c>
      <c r="U4718" t="s">
        <v>965</v>
      </c>
      <c r="V4718" t="s">
        <v>10638</v>
      </c>
      <c r="W4718" t="s">
        <v>970</v>
      </c>
      <c r="X4718" t="s">
        <v>18391</v>
      </c>
    </row>
    <row r="4719" spans="2:24" ht="11" outlineLevel="1" x14ac:dyDescent="0.15">
      <c r="B4719" t="s">
        <v>3806</v>
      </c>
      <c r="C4719" t="s">
        <v>3807</v>
      </c>
      <c r="E4719" t="s">
        <v>10664</v>
      </c>
      <c r="F4719" t="s">
        <v>694</v>
      </c>
      <c r="G4719" t="s">
        <v>1832</v>
      </c>
      <c r="H4719" s="17">
        <v>42793</v>
      </c>
      <c r="I4719" s="15">
        <v>2017</v>
      </c>
      <c r="J4719" t="s">
        <v>10634</v>
      </c>
      <c r="K4719" s="5">
        <v>0</v>
      </c>
      <c r="L4719" t="s">
        <v>967</v>
      </c>
      <c r="M4719" t="s">
        <v>956</v>
      </c>
      <c r="N4719" t="s">
        <v>10635</v>
      </c>
      <c r="O4719" t="s">
        <v>796</v>
      </c>
      <c r="P4719" t="s">
        <v>11969</v>
      </c>
      <c r="R4719" t="s">
        <v>750</v>
      </c>
      <c r="S4719" t="s">
        <v>803</v>
      </c>
      <c r="T4719" t="s">
        <v>18392</v>
      </c>
      <c r="U4719" t="s">
        <v>965</v>
      </c>
      <c r="V4719" t="s">
        <v>10638</v>
      </c>
      <c r="W4719" t="s">
        <v>970</v>
      </c>
      <c r="X4719" t="s">
        <v>18393</v>
      </c>
    </row>
    <row r="4720" spans="2:24" ht="11" outlineLevel="1" x14ac:dyDescent="0.15">
      <c r="B4720" t="s">
        <v>3810</v>
      </c>
      <c r="C4720" t="s">
        <v>3811</v>
      </c>
      <c r="E4720" t="s">
        <v>10649</v>
      </c>
      <c r="F4720" t="s">
        <v>690</v>
      </c>
      <c r="G4720" t="s">
        <v>1800</v>
      </c>
      <c r="H4720" s="17">
        <v>45852</v>
      </c>
      <c r="I4720" s="15">
        <v>2025</v>
      </c>
      <c r="J4720" t="s">
        <v>10634</v>
      </c>
      <c r="K4720" s="5">
        <v>228056.01</v>
      </c>
      <c r="L4720" t="s">
        <v>967</v>
      </c>
      <c r="M4720" t="s">
        <v>1141</v>
      </c>
      <c r="N4720" t="s">
        <v>10635</v>
      </c>
      <c r="O4720" t="s">
        <v>826</v>
      </c>
      <c r="P4720" t="s">
        <v>11969</v>
      </c>
      <c r="Q4720" t="s">
        <v>11435</v>
      </c>
      <c r="R4720" t="s">
        <v>744</v>
      </c>
      <c r="S4720" t="s">
        <v>795</v>
      </c>
      <c r="T4720" t="s">
        <v>18394</v>
      </c>
      <c r="U4720" t="s">
        <v>965</v>
      </c>
      <c r="V4720" t="s">
        <v>10638</v>
      </c>
      <c r="W4720" t="s">
        <v>970</v>
      </c>
      <c r="X4720" t="s">
        <v>18395</v>
      </c>
    </row>
    <row r="4721" spans="2:24" ht="11" outlineLevel="1" x14ac:dyDescent="0.15">
      <c r="B4721" t="s">
        <v>3813</v>
      </c>
      <c r="C4721" t="s">
        <v>3814</v>
      </c>
      <c r="E4721" t="s">
        <v>10649</v>
      </c>
      <c r="F4721" t="s">
        <v>3815</v>
      </c>
      <c r="G4721" t="s">
        <v>3816</v>
      </c>
      <c r="H4721" s="17">
        <v>42174</v>
      </c>
      <c r="I4721" s="15">
        <v>2015</v>
      </c>
      <c r="J4721" t="s">
        <v>10634</v>
      </c>
      <c r="K4721" s="5">
        <v>228000</v>
      </c>
      <c r="L4721" t="s">
        <v>967</v>
      </c>
      <c r="R4721" t="s">
        <v>743</v>
      </c>
      <c r="S4721" t="s">
        <v>803</v>
      </c>
      <c r="T4721" t="s">
        <v>18396</v>
      </c>
      <c r="U4721" t="s">
        <v>1340</v>
      </c>
      <c r="V4721" t="s">
        <v>12795</v>
      </c>
      <c r="W4721" t="s">
        <v>970</v>
      </c>
      <c r="X4721" t="s">
        <v>18397</v>
      </c>
    </row>
    <row r="4722" spans="2:24" ht="11" outlineLevel="1" x14ac:dyDescent="0.15">
      <c r="B4722" t="s">
        <v>3818</v>
      </c>
      <c r="C4722" t="s">
        <v>3819</v>
      </c>
      <c r="E4722" t="s">
        <v>10649</v>
      </c>
      <c r="F4722" t="s">
        <v>3820</v>
      </c>
      <c r="G4722" t="s">
        <v>3821</v>
      </c>
      <c r="H4722" s="17">
        <v>43602</v>
      </c>
      <c r="I4722" s="15">
        <v>2019</v>
      </c>
      <c r="J4722" t="s">
        <v>10634</v>
      </c>
      <c r="K4722" s="5">
        <v>173115</v>
      </c>
      <c r="L4722" t="s">
        <v>967</v>
      </c>
      <c r="R4722" t="s">
        <v>740</v>
      </c>
      <c r="S4722" t="s">
        <v>795</v>
      </c>
      <c r="T4722" t="s">
        <v>18398</v>
      </c>
      <c r="U4722" t="s">
        <v>1340</v>
      </c>
      <c r="V4722" t="s">
        <v>12795</v>
      </c>
      <c r="W4722" t="s">
        <v>970</v>
      </c>
      <c r="X4722" t="s">
        <v>18399</v>
      </c>
    </row>
    <row r="4723" spans="2:24" ht="11" outlineLevel="1" x14ac:dyDescent="0.15">
      <c r="B4723" t="s">
        <v>3818</v>
      </c>
      <c r="C4723" t="s">
        <v>3819</v>
      </c>
      <c r="E4723" t="s">
        <v>10652</v>
      </c>
      <c r="F4723" t="s">
        <v>3820</v>
      </c>
      <c r="G4723" t="s">
        <v>3821</v>
      </c>
      <c r="H4723" s="17">
        <v>43677</v>
      </c>
      <c r="I4723" s="15">
        <v>2019</v>
      </c>
      <c r="J4723" t="s">
        <v>10634</v>
      </c>
      <c r="K4723" s="5">
        <v>54631</v>
      </c>
      <c r="L4723" t="s">
        <v>967</v>
      </c>
      <c r="M4723" t="s">
        <v>15907</v>
      </c>
      <c r="R4723" t="s">
        <v>740</v>
      </c>
      <c r="S4723" t="s">
        <v>795</v>
      </c>
      <c r="T4723" t="s">
        <v>18400</v>
      </c>
      <c r="U4723" t="s">
        <v>1340</v>
      </c>
      <c r="V4723" t="s">
        <v>12795</v>
      </c>
      <c r="W4723" t="s">
        <v>970</v>
      </c>
      <c r="X4723" t="s">
        <v>18401</v>
      </c>
    </row>
    <row r="4724" spans="2:24" ht="11" outlineLevel="1" x14ac:dyDescent="0.15">
      <c r="B4724" t="s">
        <v>3818</v>
      </c>
      <c r="C4724" t="s">
        <v>3819</v>
      </c>
      <c r="E4724" t="s">
        <v>10664</v>
      </c>
      <c r="F4724" t="s">
        <v>3820</v>
      </c>
      <c r="G4724" t="s">
        <v>3821</v>
      </c>
      <c r="H4724" s="17">
        <v>43696</v>
      </c>
      <c r="I4724" s="15">
        <v>2019</v>
      </c>
      <c r="J4724" t="s">
        <v>10634</v>
      </c>
      <c r="K4724" s="5">
        <v>9022.2000000000007</v>
      </c>
      <c r="L4724" t="s">
        <v>967</v>
      </c>
      <c r="M4724" t="s">
        <v>15907</v>
      </c>
      <c r="R4724" t="s">
        <v>740</v>
      </c>
      <c r="S4724" t="s">
        <v>795</v>
      </c>
      <c r="T4724" t="s">
        <v>18402</v>
      </c>
      <c r="U4724" t="s">
        <v>1340</v>
      </c>
      <c r="V4724" t="s">
        <v>12795</v>
      </c>
      <c r="W4724" t="s">
        <v>970</v>
      </c>
      <c r="X4724" t="s">
        <v>18403</v>
      </c>
    </row>
    <row r="4725" spans="2:24" ht="11" outlineLevel="1" x14ac:dyDescent="0.15">
      <c r="B4725" t="s">
        <v>3818</v>
      </c>
      <c r="C4725" t="s">
        <v>3819</v>
      </c>
      <c r="E4725" t="s">
        <v>10643</v>
      </c>
      <c r="F4725" t="s">
        <v>3820</v>
      </c>
      <c r="G4725" t="s">
        <v>3821</v>
      </c>
      <c r="H4725" s="17">
        <v>43977</v>
      </c>
      <c r="I4725" s="15">
        <v>2020</v>
      </c>
      <c r="J4725" t="s">
        <v>10634</v>
      </c>
      <c r="K4725" s="5">
        <v>-9125</v>
      </c>
      <c r="L4725" t="s">
        <v>967</v>
      </c>
      <c r="M4725" t="s">
        <v>15907</v>
      </c>
      <c r="R4725" t="s">
        <v>740</v>
      </c>
      <c r="S4725" t="s">
        <v>795</v>
      </c>
      <c r="T4725" t="s">
        <v>18404</v>
      </c>
      <c r="U4725" t="s">
        <v>1340</v>
      </c>
      <c r="V4725" t="s">
        <v>12795</v>
      </c>
      <c r="W4725" t="s">
        <v>970</v>
      </c>
      <c r="X4725" t="s">
        <v>18405</v>
      </c>
    </row>
    <row r="4726" spans="2:24" ht="11" outlineLevel="1" x14ac:dyDescent="0.15">
      <c r="B4726" t="s">
        <v>3823</v>
      </c>
      <c r="C4726" t="s">
        <v>3824</v>
      </c>
      <c r="E4726" t="s">
        <v>10649</v>
      </c>
      <c r="F4726" t="s">
        <v>3825</v>
      </c>
      <c r="G4726" t="s">
        <v>3826</v>
      </c>
      <c r="H4726" s="17">
        <v>45839</v>
      </c>
      <c r="I4726" s="15">
        <v>2025</v>
      </c>
      <c r="J4726" t="s">
        <v>10634</v>
      </c>
      <c r="K4726" s="5">
        <v>227524</v>
      </c>
      <c r="L4726" t="s">
        <v>967</v>
      </c>
      <c r="R4726" t="s">
        <v>3827</v>
      </c>
      <c r="S4726" t="s">
        <v>795</v>
      </c>
      <c r="T4726" t="s">
        <v>18406</v>
      </c>
      <c r="U4726" t="s">
        <v>1340</v>
      </c>
      <c r="V4726" t="s">
        <v>12795</v>
      </c>
      <c r="W4726" t="s">
        <v>970</v>
      </c>
      <c r="X4726" t="s">
        <v>18407</v>
      </c>
    </row>
    <row r="4727" spans="2:24" ht="11" outlineLevel="1" x14ac:dyDescent="0.15">
      <c r="B4727" t="s">
        <v>3830</v>
      </c>
      <c r="C4727" t="s">
        <v>3831</v>
      </c>
      <c r="E4727" t="s">
        <v>10649</v>
      </c>
      <c r="F4727" t="s">
        <v>3832</v>
      </c>
      <c r="G4727" t="s">
        <v>3833</v>
      </c>
      <c r="H4727" s="17">
        <v>44804</v>
      </c>
      <c r="I4727" s="15">
        <v>2022</v>
      </c>
      <c r="J4727" t="s">
        <v>10634</v>
      </c>
      <c r="K4727" s="5">
        <v>227223</v>
      </c>
      <c r="L4727" t="s">
        <v>967</v>
      </c>
      <c r="R4727" t="s">
        <v>3834</v>
      </c>
      <c r="S4727" t="s">
        <v>795</v>
      </c>
      <c r="T4727" t="s">
        <v>18408</v>
      </c>
      <c r="U4727" t="s">
        <v>1340</v>
      </c>
      <c r="V4727" t="s">
        <v>12795</v>
      </c>
      <c r="W4727" t="s">
        <v>970</v>
      </c>
      <c r="X4727" t="s">
        <v>18409</v>
      </c>
    </row>
    <row r="4728" spans="2:24" ht="11" outlineLevel="1" x14ac:dyDescent="0.15">
      <c r="B4728" t="s">
        <v>3830</v>
      </c>
      <c r="C4728" t="s">
        <v>3831</v>
      </c>
      <c r="E4728" t="s">
        <v>10652</v>
      </c>
      <c r="F4728" t="s">
        <v>3832</v>
      </c>
      <c r="G4728" t="s">
        <v>3833</v>
      </c>
      <c r="H4728" s="17">
        <v>44823</v>
      </c>
      <c r="I4728" s="15">
        <v>2022</v>
      </c>
      <c r="J4728" t="s">
        <v>10634</v>
      </c>
      <c r="K4728" s="5">
        <v>0</v>
      </c>
      <c r="L4728" t="s">
        <v>967</v>
      </c>
      <c r="M4728" t="s">
        <v>12797</v>
      </c>
      <c r="R4728" t="s">
        <v>3834</v>
      </c>
      <c r="S4728" t="s">
        <v>795</v>
      </c>
      <c r="T4728" t="s">
        <v>18410</v>
      </c>
      <c r="U4728" t="s">
        <v>1340</v>
      </c>
      <c r="V4728" t="s">
        <v>12795</v>
      </c>
      <c r="W4728" t="s">
        <v>970</v>
      </c>
      <c r="X4728" t="s">
        <v>18411</v>
      </c>
    </row>
    <row r="4729" spans="2:24" ht="11" outlineLevel="1" x14ac:dyDescent="0.15">
      <c r="B4729" t="s">
        <v>3830</v>
      </c>
      <c r="C4729" t="s">
        <v>3831</v>
      </c>
      <c r="E4729" t="s">
        <v>10664</v>
      </c>
      <c r="F4729" t="s">
        <v>3832</v>
      </c>
      <c r="G4729" t="s">
        <v>3833</v>
      </c>
      <c r="H4729" s="17">
        <v>44869</v>
      </c>
      <c r="I4729" s="15">
        <v>2023</v>
      </c>
      <c r="J4729" t="s">
        <v>10634</v>
      </c>
      <c r="K4729" s="5">
        <v>0</v>
      </c>
      <c r="L4729" t="s">
        <v>967</v>
      </c>
      <c r="M4729" t="s">
        <v>12797</v>
      </c>
      <c r="R4729" t="s">
        <v>3834</v>
      </c>
      <c r="S4729" t="s">
        <v>795</v>
      </c>
      <c r="T4729" t="s">
        <v>18412</v>
      </c>
      <c r="U4729" t="s">
        <v>1340</v>
      </c>
      <c r="V4729" t="s">
        <v>12795</v>
      </c>
      <c r="W4729" t="s">
        <v>970</v>
      </c>
      <c r="X4729" t="s">
        <v>18413</v>
      </c>
    </row>
    <row r="4730" spans="2:24" ht="11" outlineLevel="1" x14ac:dyDescent="0.15">
      <c r="B4730" t="s">
        <v>3837</v>
      </c>
      <c r="C4730" t="s">
        <v>3838</v>
      </c>
      <c r="E4730" t="s">
        <v>10649</v>
      </c>
      <c r="F4730" t="s">
        <v>18366</v>
      </c>
      <c r="G4730" t="s">
        <v>1800</v>
      </c>
      <c r="H4730" s="17">
        <v>43272</v>
      </c>
      <c r="I4730" s="15">
        <v>2018</v>
      </c>
      <c r="J4730" t="s">
        <v>10634</v>
      </c>
      <c r="K4730" s="5">
        <v>26370</v>
      </c>
      <c r="L4730" t="s">
        <v>967</v>
      </c>
      <c r="M4730" t="s">
        <v>956</v>
      </c>
      <c r="N4730" t="s">
        <v>10635</v>
      </c>
      <c r="O4730" t="s">
        <v>826</v>
      </c>
      <c r="P4730" t="s">
        <v>11434</v>
      </c>
      <c r="Q4730" t="s">
        <v>11434</v>
      </c>
      <c r="R4730" t="s">
        <v>748</v>
      </c>
      <c r="S4730" t="s">
        <v>795</v>
      </c>
      <c r="T4730" t="s">
        <v>18414</v>
      </c>
      <c r="U4730" t="s">
        <v>965</v>
      </c>
      <c r="V4730" t="s">
        <v>10638</v>
      </c>
      <c r="W4730" t="s">
        <v>970</v>
      </c>
      <c r="X4730" t="s">
        <v>18415</v>
      </c>
    </row>
    <row r="4731" spans="2:24" ht="11" outlineLevel="1" x14ac:dyDescent="0.15">
      <c r="B4731" t="s">
        <v>3837</v>
      </c>
      <c r="C4731" t="s">
        <v>3838</v>
      </c>
      <c r="E4731" t="s">
        <v>10652</v>
      </c>
      <c r="F4731" t="s">
        <v>18366</v>
      </c>
      <c r="G4731" t="s">
        <v>1800</v>
      </c>
      <c r="H4731" s="17">
        <v>43921</v>
      </c>
      <c r="I4731" s="15">
        <v>2020</v>
      </c>
      <c r="J4731" t="s">
        <v>10634</v>
      </c>
      <c r="K4731" s="5">
        <v>200618.3</v>
      </c>
      <c r="L4731" t="s">
        <v>967</v>
      </c>
      <c r="M4731" t="s">
        <v>956</v>
      </c>
      <c r="N4731" t="s">
        <v>10635</v>
      </c>
      <c r="O4731" t="s">
        <v>826</v>
      </c>
      <c r="P4731" t="s">
        <v>11434</v>
      </c>
      <c r="Q4731" t="s">
        <v>11434</v>
      </c>
      <c r="R4731" t="s">
        <v>748</v>
      </c>
      <c r="S4731" t="s">
        <v>795</v>
      </c>
      <c r="T4731" t="s">
        <v>18416</v>
      </c>
      <c r="U4731" t="s">
        <v>965</v>
      </c>
      <c r="V4731" t="s">
        <v>10638</v>
      </c>
      <c r="W4731" t="s">
        <v>970</v>
      </c>
      <c r="X4731" t="s">
        <v>18417</v>
      </c>
    </row>
    <row r="4732" spans="2:24" ht="11" outlineLevel="1" x14ac:dyDescent="0.15">
      <c r="B4732" t="s">
        <v>3840</v>
      </c>
      <c r="C4732" t="s">
        <v>3841</v>
      </c>
      <c r="D4732" t="s">
        <v>333</v>
      </c>
      <c r="E4732" t="s">
        <v>10649</v>
      </c>
      <c r="F4732" t="s">
        <v>623</v>
      </c>
      <c r="G4732" t="s">
        <v>2397</v>
      </c>
      <c r="H4732" s="17">
        <v>44820</v>
      </c>
      <c r="I4732" s="15">
        <v>2022</v>
      </c>
      <c r="J4732" t="s">
        <v>10634</v>
      </c>
      <c r="K4732" s="5">
        <v>226874</v>
      </c>
      <c r="L4732" t="s">
        <v>967</v>
      </c>
      <c r="M4732" t="s">
        <v>985</v>
      </c>
      <c r="N4732" t="s">
        <v>10635</v>
      </c>
      <c r="O4732" t="s">
        <v>796</v>
      </c>
      <c r="P4732" t="s">
        <v>14299</v>
      </c>
      <c r="R4732" t="s">
        <v>740</v>
      </c>
      <c r="S4732" t="s">
        <v>803</v>
      </c>
      <c r="T4732" t="s">
        <v>18418</v>
      </c>
      <c r="U4732" t="s">
        <v>965</v>
      </c>
      <c r="V4732" t="s">
        <v>10638</v>
      </c>
      <c r="W4732" t="s">
        <v>970</v>
      </c>
      <c r="X4732" t="s">
        <v>18419</v>
      </c>
    </row>
    <row r="4733" spans="2:24" ht="11" outlineLevel="1" x14ac:dyDescent="0.15">
      <c r="B4733" t="s">
        <v>3843</v>
      </c>
      <c r="C4733" t="s">
        <v>3844</v>
      </c>
      <c r="D4733" t="s">
        <v>333</v>
      </c>
      <c r="E4733" t="s">
        <v>10649</v>
      </c>
      <c r="F4733" t="s">
        <v>623</v>
      </c>
      <c r="G4733" t="s">
        <v>2397</v>
      </c>
      <c r="H4733" s="17">
        <v>44811</v>
      </c>
      <c r="I4733" s="15">
        <v>2022</v>
      </c>
      <c r="J4733" t="s">
        <v>10634</v>
      </c>
      <c r="K4733" s="5">
        <v>226874</v>
      </c>
      <c r="L4733" t="s">
        <v>967</v>
      </c>
      <c r="M4733" t="s">
        <v>985</v>
      </c>
      <c r="N4733" t="s">
        <v>10635</v>
      </c>
      <c r="O4733" t="s">
        <v>796</v>
      </c>
      <c r="P4733" t="s">
        <v>14299</v>
      </c>
      <c r="R4733" t="s">
        <v>737</v>
      </c>
      <c r="S4733" t="s">
        <v>803</v>
      </c>
      <c r="T4733" t="s">
        <v>18420</v>
      </c>
      <c r="U4733" t="s">
        <v>965</v>
      </c>
      <c r="V4733" t="s">
        <v>10638</v>
      </c>
      <c r="W4733" t="s">
        <v>970</v>
      </c>
      <c r="X4733" t="s">
        <v>18421</v>
      </c>
    </row>
    <row r="4734" spans="2:24" ht="11" outlineLevel="1" x14ac:dyDescent="0.15">
      <c r="B4734" t="s">
        <v>3846</v>
      </c>
      <c r="C4734" t="s">
        <v>3847</v>
      </c>
      <c r="D4734" t="s">
        <v>161</v>
      </c>
      <c r="E4734" t="s">
        <v>10652</v>
      </c>
      <c r="F4734" t="s">
        <v>597</v>
      </c>
      <c r="G4734" t="s">
        <v>986</v>
      </c>
      <c r="H4734" s="17">
        <v>45559</v>
      </c>
      <c r="I4734" s="15">
        <v>2024</v>
      </c>
      <c r="J4734" t="s">
        <v>10634</v>
      </c>
      <c r="K4734" s="5">
        <v>0</v>
      </c>
      <c r="L4734" t="s">
        <v>967</v>
      </c>
      <c r="M4734" t="s">
        <v>985</v>
      </c>
      <c r="N4734" t="s">
        <v>10635</v>
      </c>
      <c r="O4734" t="s">
        <v>796</v>
      </c>
      <c r="P4734" t="s">
        <v>10885</v>
      </c>
      <c r="Q4734" t="s">
        <v>10886</v>
      </c>
      <c r="R4734" t="s">
        <v>738</v>
      </c>
      <c r="S4734" t="s">
        <v>795</v>
      </c>
      <c r="T4734" t="s">
        <v>11604</v>
      </c>
      <c r="U4734" t="s">
        <v>965</v>
      </c>
      <c r="V4734" t="s">
        <v>10638</v>
      </c>
      <c r="W4734" t="s">
        <v>970</v>
      </c>
      <c r="X4734" t="s">
        <v>18422</v>
      </c>
    </row>
    <row r="4735" spans="2:24" ht="11" outlineLevel="1" x14ac:dyDescent="0.15">
      <c r="B4735" t="s">
        <v>3846</v>
      </c>
      <c r="C4735" t="s">
        <v>3847</v>
      </c>
      <c r="D4735" t="s">
        <v>161</v>
      </c>
      <c r="E4735" t="s">
        <v>10649</v>
      </c>
      <c r="F4735" t="s">
        <v>597</v>
      </c>
      <c r="G4735" t="s">
        <v>986</v>
      </c>
      <c r="H4735" s="17">
        <v>45199</v>
      </c>
      <c r="I4735" s="15">
        <v>2023</v>
      </c>
      <c r="J4735" t="s">
        <v>10634</v>
      </c>
      <c r="K4735" s="5">
        <v>226378.34</v>
      </c>
      <c r="L4735" t="s">
        <v>967</v>
      </c>
      <c r="M4735" t="s">
        <v>985</v>
      </c>
      <c r="N4735" t="s">
        <v>10635</v>
      </c>
      <c r="O4735" t="s">
        <v>796</v>
      </c>
      <c r="P4735" t="s">
        <v>10671</v>
      </c>
      <c r="Q4735" t="s">
        <v>10886</v>
      </c>
      <c r="R4735" t="s">
        <v>738</v>
      </c>
      <c r="S4735" t="s">
        <v>795</v>
      </c>
      <c r="T4735" t="s">
        <v>18423</v>
      </c>
      <c r="U4735" t="s">
        <v>965</v>
      </c>
      <c r="V4735" t="s">
        <v>10638</v>
      </c>
      <c r="W4735" t="s">
        <v>970</v>
      </c>
      <c r="X4735" t="s">
        <v>18424</v>
      </c>
    </row>
    <row r="4736" spans="2:24" ht="11" outlineLevel="1" x14ac:dyDescent="0.15">
      <c r="B4736" t="s">
        <v>3846</v>
      </c>
      <c r="C4736" t="s">
        <v>3847</v>
      </c>
      <c r="D4736" t="s">
        <v>161</v>
      </c>
      <c r="E4736" t="s">
        <v>10664</v>
      </c>
      <c r="F4736" t="s">
        <v>597</v>
      </c>
      <c r="G4736" t="s">
        <v>986</v>
      </c>
      <c r="H4736" s="17">
        <v>45930</v>
      </c>
      <c r="I4736" s="15">
        <v>2025</v>
      </c>
      <c r="J4736" t="s">
        <v>10634</v>
      </c>
      <c r="K4736" s="5">
        <v>0</v>
      </c>
      <c r="L4736" t="s">
        <v>967</v>
      </c>
      <c r="M4736" t="s">
        <v>985</v>
      </c>
      <c r="N4736" t="s">
        <v>10635</v>
      </c>
      <c r="O4736" t="s">
        <v>796</v>
      </c>
      <c r="P4736" t="s">
        <v>10885</v>
      </c>
      <c r="Q4736" t="s">
        <v>10886</v>
      </c>
      <c r="R4736" t="s">
        <v>738</v>
      </c>
      <c r="S4736" t="s">
        <v>795</v>
      </c>
      <c r="T4736" t="s">
        <v>73</v>
      </c>
      <c r="U4736" t="s">
        <v>965</v>
      </c>
      <c r="V4736" t="s">
        <v>10638</v>
      </c>
      <c r="W4736" t="s">
        <v>970</v>
      </c>
      <c r="X4736" t="s">
        <v>18425</v>
      </c>
    </row>
    <row r="4737" spans="2:24" ht="11" outlineLevel="1" x14ac:dyDescent="0.15">
      <c r="B4737" t="s">
        <v>3849</v>
      </c>
      <c r="C4737" t="s">
        <v>3850</v>
      </c>
      <c r="E4737" t="s">
        <v>10649</v>
      </c>
      <c r="F4737" t="s">
        <v>3851</v>
      </c>
      <c r="G4737" t="s">
        <v>3852</v>
      </c>
      <c r="H4737" s="17">
        <v>43655</v>
      </c>
      <c r="I4737" s="15">
        <v>2019</v>
      </c>
      <c r="J4737" t="s">
        <v>10634</v>
      </c>
      <c r="K4737" s="5">
        <v>150098</v>
      </c>
      <c r="L4737" t="s">
        <v>967</v>
      </c>
      <c r="R4737" t="s">
        <v>744</v>
      </c>
      <c r="S4737" t="s">
        <v>795</v>
      </c>
      <c r="T4737" t="s">
        <v>18426</v>
      </c>
      <c r="U4737" t="s">
        <v>1340</v>
      </c>
      <c r="V4737" t="s">
        <v>12795</v>
      </c>
      <c r="W4737" t="s">
        <v>970</v>
      </c>
      <c r="X4737" t="s">
        <v>18427</v>
      </c>
    </row>
    <row r="4738" spans="2:24" ht="11" outlineLevel="1" x14ac:dyDescent="0.15">
      <c r="B4738" t="s">
        <v>3849</v>
      </c>
      <c r="C4738" t="s">
        <v>3850</v>
      </c>
      <c r="E4738" t="s">
        <v>10652</v>
      </c>
      <c r="F4738" t="s">
        <v>3851</v>
      </c>
      <c r="G4738" t="s">
        <v>3852</v>
      </c>
      <c r="H4738" s="17">
        <v>43665</v>
      </c>
      <c r="I4738" s="15">
        <v>2019</v>
      </c>
      <c r="J4738" t="s">
        <v>10634</v>
      </c>
      <c r="K4738" s="5">
        <v>75342.8</v>
      </c>
      <c r="L4738" t="s">
        <v>967</v>
      </c>
      <c r="M4738" t="s">
        <v>15907</v>
      </c>
      <c r="R4738" t="s">
        <v>744</v>
      </c>
      <c r="S4738" t="s">
        <v>795</v>
      </c>
      <c r="T4738" t="s">
        <v>18426</v>
      </c>
      <c r="U4738" t="s">
        <v>1340</v>
      </c>
      <c r="V4738" t="s">
        <v>12795</v>
      </c>
      <c r="W4738" t="s">
        <v>970</v>
      </c>
      <c r="X4738" t="s">
        <v>18428</v>
      </c>
    </row>
    <row r="4739" spans="2:24" ht="11" outlineLevel="1" x14ac:dyDescent="0.15">
      <c r="B4739" t="s">
        <v>3854</v>
      </c>
      <c r="C4739" t="s">
        <v>3855</v>
      </c>
      <c r="D4739" t="s">
        <v>356</v>
      </c>
      <c r="E4739" t="s">
        <v>10664</v>
      </c>
      <c r="F4739" t="s">
        <v>665</v>
      </c>
      <c r="G4739" t="s">
        <v>1904</v>
      </c>
      <c r="H4739" s="17">
        <v>45782</v>
      </c>
      <c r="I4739" s="15">
        <v>2025</v>
      </c>
      <c r="J4739" t="s">
        <v>10634</v>
      </c>
      <c r="K4739" s="5">
        <v>9208.2000000000007</v>
      </c>
      <c r="L4739" t="s">
        <v>967</v>
      </c>
      <c r="M4739" t="s">
        <v>1903</v>
      </c>
      <c r="N4739" t="s">
        <v>10635</v>
      </c>
      <c r="O4739" t="s">
        <v>826</v>
      </c>
      <c r="P4739" t="s">
        <v>11475</v>
      </c>
      <c r="Q4739" t="s">
        <v>14841</v>
      </c>
      <c r="R4739" t="s">
        <v>748</v>
      </c>
      <c r="S4739" t="s">
        <v>795</v>
      </c>
      <c r="T4739" t="s">
        <v>18429</v>
      </c>
      <c r="U4739" t="s">
        <v>965</v>
      </c>
      <c r="V4739" t="s">
        <v>10638</v>
      </c>
      <c r="W4739" t="s">
        <v>970</v>
      </c>
      <c r="X4739" t="s">
        <v>18430</v>
      </c>
    </row>
    <row r="4740" spans="2:24" ht="11" outlineLevel="1" x14ac:dyDescent="0.15">
      <c r="B4740" t="s">
        <v>3854</v>
      </c>
      <c r="C4740" t="s">
        <v>3855</v>
      </c>
      <c r="D4740" t="s">
        <v>356</v>
      </c>
      <c r="E4740" t="s">
        <v>10649</v>
      </c>
      <c r="F4740" t="s">
        <v>665</v>
      </c>
      <c r="G4740" t="s">
        <v>1904</v>
      </c>
      <c r="H4740" s="17">
        <v>45685</v>
      </c>
      <c r="I4740" s="15">
        <v>2025</v>
      </c>
      <c r="J4740" t="s">
        <v>10634</v>
      </c>
      <c r="K4740" s="5">
        <v>206629.69</v>
      </c>
      <c r="L4740" t="s">
        <v>967</v>
      </c>
      <c r="M4740" t="s">
        <v>1903</v>
      </c>
      <c r="N4740" t="s">
        <v>10635</v>
      </c>
      <c r="O4740" t="s">
        <v>826</v>
      </c>
      <c r="P4740" t="s">
        <v>11475</v>
      </c>
      <c r="Q4740" t="s">
        <v>14841</v>
      </c>
      <c r="R4740" t="s">
        <v>748</v>
      </c>
      <c r="S4740" t="s">
        <v>795</v>
      </c>
      <c r="T4740" t="s">
        <v>18429</v>
      </c>
      <c r="U4740" t="s">
        <v>965</v>
      </c>
      <c r="V4740" t="s">
        <v>10638</v>
      </c>
      <c r="W4740" t="s">
        <v>970</v>
      </c>
      <c r="X4740" t="s">
        <v>18431</v>
      </c>
    </row>
    <row r="4741" spans="2:24" ht="11" outlineLevel="1" x14ac:dyDescent="0.15">
      <c r="B4741" t="s">
        <v>3854</v>
      </c>
      <c r="C4741" t="s">
        <v>3855</v>
      </c>
      <c r="D4741" t="s">
        <v>356</v>
      </c>
      <c r="E4741" t="s">
        <v>10652</v>
      </c>
      <c r="F4741" t="s">
        <v>665</v>
      </c>
      <c r="G4741" t="s">
        <v>1904</v>
      </c>
      <c r="H4741" s="17">
        <v>45723</v>
      </c>
      <c r="I4741" s="15">
        <v>2025</v>
      </c>
      <c r="J4741" t="s">
        <v>10634</v>
      </c>
      <c r="K4741" s="5">
        <v>8997.17</v>
      </c>
      <c r="L4741" t="s">
        <v>967</v>
      </c>
      <c r="M4741" t="s">
        <v>1903</v>
      </c>
      <c r="N4741" t="s">
        <v>10635</v>
      </c>
      <c r="O4741" t="s">
        <v>826</v>
      </c>
      <c r="P4741" t="s">
        <v>11475</v>
      </c>
      <c r="Q4741" t="s">
        <v>14841</v>
      </c>
      <c r="R4741" t="s">
        <v>748</v>
      </c>
      <c r="S4741" t="s">
        <v>795</v>
      </c>
      <c r="T4741" t="s">
        <v>18429</v>
      </c>
      <c r="U4741" t="s">
        <v>965</v>
      </c>
      <c r="V4741" t="s">
        <v>10638</v>
      </c>
      <c r="W4741" t="s">
        <v>970</v>
      </c>
      <c r="X4741" t="s">
        <v>18432</v>
      </c>
    </row>
    <row r="4742" spans="2:24" ht="11" outlineLevel="1" x14ac:dyDescent="0.15">
      <c r="B4742" t="s">
        <v>3857</v>
      </c>
      <c r="C4742" t="s">
        <v>3858</v>
      </c>
      <c r="E4742" t="s">
        <v>10649</v>
      </c>
      <c r="F4742" t="s">
        <v>2913</v>
      </c>
      <c r="G4742" t="s">
        <v>2914</v>
      </c>
      <c r="H4742" s="17">
        <v>44316</v>
      </c>
      <c r="I4742" s="15">
        <v>2021</v>
      </c>
      <c r="J4742" t="s">
        <v>10634</v>
      </c>
      <c r="K4742" s="5">
        <v>224297</v>
      </c>
      <c r="L4742" t="s">
        <v>967</v>
      </c>
      <c r="M4742" t="s">
        <v>1141</v>
      </c>
      <c r="N4742" t="s">
        <v>10635</v>
      </c>
      <c r="O4742" t="s">
        <v>825</v>
      </c>
      <c r="P4742" t="s">
        <v>11969</v>
      </c>
      <c r="R4742" t="s">
        <v>740</v>
      </c>
      <c r="S4742" t="s">
        <v>795</v>
      </c>
      <c r="T4742" t="s">
        <v>18433</v>
      </c>
      <c r="U4742" t="s">
        <v>965</v>
      </c>
      <c r="V4742" t="s">
        <v>10638</v>
      </c>
      <c r="W4742" t="s">
        <v>970</v>
      </c>
      <c r="X4742" t="s">
        <v>18434</v>
      </c>
    </row>
    <row r="4743" spans="2:24" ht="11" outlineLevel="1" x14ac:dyDescent="0.15">
      <c r="B4743" t="s">
        <v>3860</v>
      </c>
      <c r="C4743" t="s">
        <v>3861</v>
      </c>
      <c r="D4743" t="s">
        <v>889</v>
      </c>
      <c r="E4743" t="s">
        <v>10649</v>
      </c>
      <c r="F4743" t="s">
        <v>685</v>
      </c>
      <c r="G4743" t="s">
        <v>2058</v>
      </c>
      <c r="H4743" s="17">
        <v>44620</v>
      </c>
      <c r="I4743" s="15">
        <v>2022</v>
      </c>
      <c r="J4743" t="s">
        <v>10634</v>
      </c>
      <c r="K4743" s="5">
        <v>223890</v>
      </c>
      <c r="L4743" t="s">
        <v>967</v>
      </c>
      <c r="M4743" t="s">
        <v>1903</v>
      </c>
      <c r="N4743" t="s">
        <v>10635</v>
      </c>
      <c r="O4743" t="s">
        <v>825</v>
      </c>
      <c r="P4743" t="s">
        <v>14616</v>
      </c>
      <c r="Q4743" t="s">
        <v>11435</v>
      </c>
      <c r="R4743" t="s">
        <v>740</v>
      </c>
      <c r="S4743" t="s">
        <v>795</v>
      </c>
      <c r="T4743" t="s">
        <v>18435</v>
      </c>
      <c r="U4743" t="s">
        <v>965</v>
      </c>
      <c r="V4743" t="s">
        <v>10638</v>
      </c>
      <c r="W4743" t="s">
        <v>970</v>
      </c>
      <c r="X4743" t="s">
        <v>18436</v>
      </c>
    </row>
    <row r="4744" spans="2:24" ht="11" outlineLevel="1" x14ac:dyDescent="0.15">
      <c r="B4744" t="s">
        <v>3863</v>
      </c>
      <c r="C4744" t="s">
        <v>3864</v>
      </c>
      <c r="D4744" t="s">
        <v>333</v>
      </c>
      <c r="E4744" t="s">
        <v>10649</v>
      </c>
      <c r="F4744" t="s">
        <v>623</v>
      </c>
      <c r="G4744" t="s">
        <v>2397</v>
      </c>
      <c r="H4744" s="17">
        <v>45547</v>
      </c>
      <c r="I4744" s="15">
        <v>2024</v>
      </c>
      <c r="J4744" t="s">
        <v>10634</v>
      </c>
      <c r="K4744" s="5">
        <v>223368</v>
      </c>
      <c r="L4744" t="s">
        <v>967</v>
      </c>
      <c r="M4744" t="s">
        <v>985</v>
      </c>
      <c r="N4744" t="s">
        <v>10635</v>
      </c>
      <c r="O4744" t="s">
        <v>796</v>
      </c>
      <c r="P4744" t="s">
        <v>14904</v>
      </c>
      <c r="Q4744" t="s">
        <v>14907</v>
      </c>
      <c r="R4744" t="s">
        <v>743</v>
      </c>
      <c r="S4744" t="s">
        <v>803</v>
      </c>
      <c r="T4744" t="s">
        <v>18437</v>
      </c>
      <c r="U4744" t="s">
        <v>965</v>
      </c>
      <c r="V4744" t="s">
        <v>10638</v>
      </c>
      <c r="W4744" t="s">
        <v>970</v>
      </c>
      <c r="X4744" t="s">
        <v>18438</v>
      </c>
    </row>
    <row r="4745" spans="2:24" ht="11" outlineLevel="1" x14ac:dyDescent="0.15">
      <c r="B4745" t="s">
        <v>3866</v>
      </c>
      <c r="C4745" t="s">
        <v>3867</v>
      </c>
      <c r="E4745" t="s">
        <v>10649</v>
      </c>
      <c r="F4745" t="s">
        <v>682</v>
      </c>
      <c r="G4745" t="s">
        <v>1729</v>
      </c>
      <c r="H4745" s="17">
        <v>45189</v>
      </c>
      <c r="I4745" s="15">
        <v>2023</v>
      </c>
      <c r="J4745" t="s">
        <v>10634</v>
      </c>
      <c r="K4745" s="5">
        <v>222654.5</v>
      </c>
      <c r="L4745" t="s">
        <v>967</v>
      </c>
      <c r="M4745" t="s">
        <v>1141</v>
      </c>
      <c r="N4745" t="s">
        <v>10635</v>
      </c>
      <c r="O4745" t="s">
        <v>825</v>
      </c>
      <c r="P4745" t="s">
        <v>12376</v>
      </c>
      <c r="Q4745" t="s">
        <v>11435</v>
      </c>
      <c r="R4745" t="s">
        <v>738</v>
      </c>
      <c r="S4745" t="s">
        <v>795</v>
      </c>
      <c r="T4745" t="s">
        <v>18439</v>
      </c>
      <c r="U4745" t="s">
        <v>965</v>
      </c>
      <c r="V4745" t="s">
        <v>10638</v>
      </c>
      <c r="W4745" t="s">
        <v>970</v>
      </c>
      <c r="X4745" t="s">
        <v>18440</v>
      </c>
    </row>
    <row r="4746" spans="2:24" ht="11" outlineLevel="1" x14ac:dyDescent="0.15">
      <c r="B4746" t="s">
        <v>3869</v>
      </c>
      <c r="C4746" t="s">
        <v>3870</v>
      </c>
      <c r="E4746" t="s">
        <v>10649</v>
      </c>
      <c r="F4746" t="s">
        <v>3871</v>
      </c>
      <c r="G4746" t="s">
        <v>3872</v>
      </c>
      <c r="H4746" s="17">
        <v>43605</v>
      </c>
      <c r="I4746" s="15">
        <v>2019</v>
      </c>
      <c r="J4746" t="s">
        <v>10634</v>
      </c>
      <c r="K4746" s="5">
        <v>56708</v>
      </c>
      <c r="L4746" t="s">
        <v>967</v>
      </c>
      <c r="R4746" t="s">
        <v>748</v>
      </c>
      <c r="S4746" t="s">
        <v>795</v>
      </c>
      <c r="T4746" t="s">
        <v>18441</v>
      </c>
      <c r="U4746" t="s">
        <v>1340</v>
      </c>
      <c r="V4746" t="s">
        <v>12795</v>
      </c>
      <c r="W4746" t="s">
        <v>970</v>
      </c>
      <c r="X4746" t="s">
        <v>18442</v>
      </c>
    </row>
    <row r="4747" spans="2:24" ht="11" outlineLevel="1" x14ac:dyDescent="0.15">
      <c r="B4747" t="s">
        <v>3869</v>
      </c>
      <c r="C4747" t="s">
        <v>3870</v>
      </c>
      <c r="E4747" t="s">
        <v>10652</v>
      </c>
      <c r="F4747" t="s">
        <v>3871</v>
      </c>
      <c r="G4747" t="s">
        <v>3872</v>
      </c>
      <c r="H4747" s="17">
        <v>43915</v>
      </c>
      <c r="I4747" s="15">
        <v>2020</v>
      </c>
      <c r="J4747" t="s">
        <v>10634</v>
      </c>
      <c r="K4747" s="5">
        <v>29578</v>
      </c>
      <c r="L4747" t="s">
        <v>967</v>
      </c>
      <c r="M4747" t="s">
        <v>16080</v>
      </c>
      <c r="R4747" t="s">
        <v>748</v>
      </c>
      <c r="S4747" t="s">
        <v>795</v>
      </c>
      <c r="T4747" t="s">
        <v>18443</v>
      </c>
      <c r="U4747" t="s">
        <v>1340</v>
      </c>
      <c r="V4747" t="s">
        <v>12795</v>
      </c>
      <c r="W4747" t="s">
        <v>970</v>
      </c>
      <c r="X4747" t="s">
        <v>18444</v>
      </c>
    </row>
    <row r="4748" spans="2:24" ht="11" outlineLevel="1" x14ac:dyDescent="0.15">
      <c r="B4748" t="s">
        <v>3869</v>
      </c>
      <c r="C4748" t="s">
        <v>3870</v>
      </c>
      <c r="E4748" t="s">
        <v>10664</v>
      </c>
      <c r="F4748" t="s">
        <v>3871</v>
      </c>
      <c r="G4748" t="s">
        <v>3872</v>
      </c>
      <c r="H4748" s="17">
        <v>43956</v>
      </c>
      <c r="I4748" s="15">
        <v>2020</v>
      </c>
      <c r="J4748" t="s">
        <v>10634</v>
      </c>
      <c r="K4748" s="5">
        <v>5915</v>
      </c>
      <c r="L4748" t="s">
        <v>967</v>
      </c>
      <c r="M4748" t="s">
        <v>14985</v>
      </c>
      <c r="R4748" t="s">
        <v>748</v>
      </c>
      <c r="S4748" t="s">
        <v>795</v>
      </c>
      <c r="T4748" t="s">
        <v>18445</v>
      </c>
      <c r="U4748" t="s">
        <v>1340</v>
      </c>
      <c r="V4748" t="s">
        <v>12795</v>
      </c>
      <c r="W4748" t="s">
        <v>970</v>
      </c>
      <c r="X4748" t="s">
        <v>18446</v>
      </c>
    </row>
    <row r="4749" spans="2:24" ht="11" outlineLevel="1" x14ac:dyDescent="0.15">
      <c r="B4749" t="s">
        <v>3869</v>
      </c>
      <c r="C4749" t="s">
        <v>3870</v>
      </c>
      <c r="E4749" t="s">
        <v>10643</v>
      </c>
      <c r="F4749" t="s">
        <v>3871</v>
      </c>
      <c r="G4749" t="s">
        <v>3872</v>
      </c>
      <c r="H4749" s="17">
        <v>44266</v>
      </c>
      <c r="I4749" s="15">
        <v>2021</v>
      </c>
      <c r="J4749" t="s">
        <v>10634</v>
      </c>
      <c r="K4749" s="5">
        <v>33658</v>
      </c>
      <c r="L4749" t="s">
        <v>967</v>
      </c>
      <c r="M4749" t="s">
        <v>16080</v>
      </c>
      <c r="R4749" t="s">
        <v>748</v>
      </c>
      <c r="S4749" t="s">
        <v>795</v>
      </c>
      <c r="T4749" t="s">
        <v>18447</v>
      </c>
      <c r="U4749" t="s">
        <v>1340</v>
      </c>
      <c r="V4749" t="s">
        <v>12795</v>
      </c>
      <c r="W4749" t="s">
        <v>970</v>
      </c>
      <c r="X4749" t="s">
        <v>18448</v>
      </c>
    </row>
    <row r="4750" spans="2:24" ht="11" outlineLevel="1" x14ac:dyDescent="0.15">
      <c r="B4750" t="s">
        <v>3869</v>
      </c>
      <c r="C4750" t="s">
        <v>3870</v>
      </c>
      <c r="E4750" t="s">
        <v>10632</v>
      </c>
      <c r="F4750" t="s">
        <v>3871</v>
      </c>
      <c r="G4750" t="s">
        <v>3872</v>
      </c>
      <c r="H4750" s="17">
        <v>44638</v>
      </c>
      <c r="I4750" s="15">
        <v>2022</v>
      </c>
      <c r="J4750" t="s">
        <v>10634</v>
      </c>
      <c r="K4750" s="5">
        <v>27778</v>
      </c>
      <c r="L4750" t="s">
        <v>967</v>
      </c>
      <c r="M4750" t="s">
        <v>16080</v>
      </c>
      <c r="R4750" t="s">
        <v>748</v>
      </c>
      <c r="S4750" t="s">
        <v>795</v>
      </c>
      <c r="T4750" t="s">
        <v>18449</v>
      </c>
      <c r="U4750" t="s">
        <v>1340</v>
      </c>
      <c r="V4750" t="s">
        <v>12795</v>
      </c>
      <c r="W4750" t="s">
        <v>970</v>
      </c>
      <c r="X4750" t="s">
        <v>18450</v>
      </c>
    </row>
    <row r="4751" spans="2:24" ht="11" outlineLevel="1" x14ac:dyDescent="0.15">
      <c r="B4751" t="s">
        <v>3869</v>
      </c>
      <c r="C4751" t="s">
        <v>3870</v>
      </c>
      <c r="E4751" t="s">
        <v>10667</v>
      </c>
      <c r="F4751" t="s">
        <v>3871</v>
      </c>
      <c r="G4751" t="s">
        <v>3872</v>
      </c>
      <c r="H4751" s="17">
        <v>44991</v>
      </c>
      <c r="I4751" s="15">
        <v>2023</v>
      </c>
      <c r="J4751" t="s">
        <v>10634</v>
      </c>
      <c r="K4751" s="5">
        <v>33658</v>
      </c>
      <c r="L4751" t="s">
        <v>967</v>
      </c>
      <c r="M4751" t="s">
        <v>16080</v>
      </c>
      <c r="R4751" t="s">
        <v>748</v>
      </c>
      <c r="S4751" t="s">
        <v>795</v>
      </c>
      <c r="T4751" t="s">
        <v>18451</v>
      </c>
      <c r="U4751" t="s">
        <v>1340</v>
      </c>
      <c r="V4751" t="s">
        <v>12795</v>
      </c>
      <c r="W4751" t="s">
        <v>970</v>
      </c>
      <c r="X4751" t="s">
        <v>18452</v>
      </c>
    </row>
    <row r="4752" spans="2:24" ht="11" outlineLevel="1" x14ac:dyDescent="0.15">
      <c r="B4752" t="s">
        <v>3869</v>
      </c>
      <c r="C4752" t="s">
        <v>3870</v>
      </c>
      <c r="E4752" t="s">
        <v>10658</v>
      </c>
      <c r="F4752" t="s">
        <v>3871</v>
      </c>
      <c r="G4752" t="s">
        <v>3872</v>
      </c>
      <c r="H4752" s="17">
        <v>45028</v>
      </c>
      <c r="I4752" s="15">
        <v>2023</v>
      </c>
      <c r="J4752" t="s">
        <v>10634</v>
      </c>
      <c r="K4752" s="5">
        <v>35086</v>
      </c>
      <c r="L4752" t="s">
        <v>967</v>
      </c>
      <c r="M4752" t="s">
        <v>14985</v>
      </c>
      <c r="R4752" t="s">
        <v>748</v>
      </c>
      <c r="S4752" t="s">
        <v>795</v>
      </c>
      <c r="T4752" t="s">
        <v>18453</v>
      </c>
      <c r="U4752" t="s">
        <v>1340</v>
      </c>
      <c r="V4752" t="s">
        <v>12795</v>
      </c>
      <c r="W4752" t="s">
        <v>970</v>
      </c>
      <c r="X4752" t="s">
        <v>18454</v>
      </c>
    </row>
    <row r="4753" spans="2:24" ht="11" outlineLevel="1" x14ac:dyDescent="0.15">
      <c r="B4753" t="s">
        <v>3874</v>
      </c>
      <c r="C4753" t="s">
        <v>3875</v>
      </c>
      <c r="D4753" t="s">
        <v>177</v>
      </c>
      <c r="E4753" t="s">
        <v>10649</v>
      </c>
      <c r="F4753" t="s">
        <v>11029</v>
      </c>
      <c r="G4753" t="s">
        <v>992</v>
      </c>
      <c r="H4753" s="17">
        <v>42544</v>
      </c>
      <c r="I4753" s="15">
        <v>2016</v>
      </c>
      <c r="J4753" t="s">
        <v>10634</v>
      </c>
      <c r="K4753" s="5">
        <v>226442</v>
      </c>
      <c r="L4753" t="s">
        <v>967</v>
      </c>
      <c r="M4753" t="s">
        <v>985</v>
      </c>
      <c r="N4753" t="s">
        <v>10635</v>
      </c>
      <c r="O4753" t="s">
        <v>796</v>
      </c>
      <c r="P4753" t="s">
        <v>10671</v>
      </c>
      <c r="Q4753" t="s">
        <v>11052</v>
      </c>
      <c r="R4753" t="s">
        <v>739</v>
      </c>
      <c r="S4753" t="s">
        <v>795</v>
      </c>
      <c r="T4753" t="s">
        <v>18455</v>
      </c>
      <c r="U4753" t="s">
        <v>965</v>
      </c>
      <c r="V4753" t="s">
        <v>10638</v>
      </c>
      <c r="W4753" t="s">
        <v>970</v>
      </c>
      <c r="X4753" t="s">
        <v>18456</v>
      </c>
    </row>
    <row r="4754" spans="2:24" ht="11" outlineLevel="1" x14ac:dyDescent="0.15">
      <c r="B4754" t="s">
        <v>3874</v>
      </c>
      <c r="C4754" t="s">
        <v>3875</v>
      </c>
      <c r="D4754" t="s">
        <v>177</v>
      </c>
      <c r="E4754" t="s">
        <v>10950</v>
      </c>
      <c r="F4754" t="s">
        <v>11029</v>
      </c>
      <c r="G4754" t="s">
        <v>992</v>
      </c>
      <c r="H4754" s="17">
        <v>42753</v>
      </c>
      <c r="I4754" s="15">
        <v>2017</v>
      </c>
      <c r="J4754" t="s">
        <v>10634</v>
      </c>
      <c r="K4754" s="5">
        <v>-4396</v>
      </c>
      <c r="L4754" t="s">
        <v>967</v>
      </c>
      <c r="M4754" t="s">
        <v>985</v>
      </c>
      <c r="N4754" t="s">
        <v>10635</v>
      </c>
      <c r="O4754" t="s">
        <v>796</v>
      </c>
      <c r="P4754" t="s">
        <v>10671</v>
      </c>
      <c r="Q4754" t="s">
        <v>10671</v>
      </c>
      <c r="R4754" t="s">
        <v>739</v>
      </c>
      <c r="S4754" t="s">
        <v>795</v>
      </c>
      <c r="T4754" t="s">
        <v>18457</v>
      </c>
      <c r="U4754" t="s">
        <v>965</v>
      </c>
      <c r="V4754" t="s">
        <v>10638</v>
      </c>
      <c r="W4754" t="s">
        <v>970</v>
      </c>
      <c r="X4754" t="s">
        <v>18458</v>
      </c>
    </row>
    <row r="4755" spans="2:24" ht="11" outlineLevel="1" x14ac:dyDescent="0.15">
      <c r="B4755" t="s">
        <v>3874</v>
      </c>
      <c r="C4755" t="s">
        <v>3875</v>
      </c>
      <c r="D4755" t="s">
        <v>177</v>
      </c>
      <c r="E4755" t="s">
        <v>10989</v>
      </c>
      <c r="F4755" t="s">
        <v>11029</v>
      </c>
      <c r="G4755" t="s">
        <v>992</v>
      </c>
      <c r="H4755" s="17">
        <v>42689</v>
      </c>
      <c r="I4755" s="15">
        <v>2017</v>
      </c>
      <c r="J4755" t="s">
        <v>10634</v>
      </c>
      <c r="K4755" s="5">
        <v>0</v>
      </c>
      <c r="L4755" t="s">
        <v>967</v>
      </c>
      <c r="M4755" t="s">
        <v>985</v>
      </c>
      <c r="N4755" t="s">
        <v>10635</v>
      </c>
      <c r="O4755" t="s">
        <v>796</v>
      </c>
      <c r="P4755" t="s">
        <v>10671</v>
      </c>
      <c r="Q4755" t="s">
        <v>11052</v>
      </c>
      <c r="R4755" t="s">
        <v>739</v>
      </c>
      <c r="S4755" t="s">
        <v>795</v>
      </c>
      <c r="T4755" t="s">
        <v>18459</v>
      </c>
      <c r="U4755" t="s">
        <v>965</v>
      </c>
      <c r="V4755" t="s">
        <v>10638</v>
      </c>
      <c r="W4755" t="s">
        <v>970</v>
      </c>
      <c r="X4755" t="s">
        <v>18460</v>
      </c>
    </row>
    <row r="4756" spans="2:24" ht="11" outlineLevel="1" x14ac:dyDescent="0.15">
      <c r="B4756" t="s">
        <v>3877</v>
      </c>
      <c r="C4756" t="s">
        <v>3878</v>
      </c>
      <c r="E4756" t="s">
        <v>10652</v>
      </c>
      <c r="F4756" t="s">
        <v>623</v>
      </c>
      <c r="G4756" t="s">
        <v>2397</v>
      </c>
      <c r="H4756" s="17">
        <v>45391</v>
      </c>
      <c r="I4756" s="15">
        <v>2024</v>
      </c>
      <c r="J4756" t="s">
        <v>10634</v>
      </c>
      <c r="K4756" s="5">
        <v>-3000</v>
      </c>
      <c r="L4756" t="s">
        <v>967</v>
      </c>
      <c r="M4756" t="s">
        <v>1141</v>
      </c>
      <c r="N4756" t="s">
        <v>10635</v>
      </c>
      <c r="O4756" t="s">
        <v>825</v>
      </c>
      <c r="P4756" t="s">
        <v>15083</v>
      </c>
      <c r="Q4756" t="s">
        <v>18461</v>
      </c>
      <c r="R4756" t="s">
        <v>737</v>
      </c>
      <c r="S4756" t="s">
        <v>803</v>
      </c>
      <c r="T4756" t="s">
        <v>18462</v>
      </c>
      <c r="U4756" t="s">
        <v>965</v>
      </c>
      <c r="V4756" t="s">
        <v>10638</v>
      </c>
      <c r="W4756" t="s">
        <v>970</v>
      </c>
      <c r="X4756" t="s">
        <v>18463</v>
      </c>
    </row>
    <row r="4757" spans="2:24" ht="11" outlineLevel="1" x14ac:dyDescent="0.15">
      <c r="B4757" t="s">
        <v>3877</v>
      </c>
      <c r="C4757" t="s">
        <v>3878</v>
      </c>
      <c r="E4757" t="s">
        <v>10649</v>
      </c>
      <c r="F4757" t="s">
        <v>623</v>
      </c>
      <c r="G4757" t="s">
        <v>2397</v>
      </c>
      <c r="H4757" s="17">
        <v>44530</v>
      </c>
      <c r="I4757" s="15">
        <v>2022</v>
      </c>
      <c r="J4757" t="s">
        <v>10634</v>
      </c>
      <c r="K4757" s="5">
        <v>224997</v>
      </c>
      <c r="L4757" t="s">
        <v>967</v>
      </c>
      <c r="M4757" t="s">
        <v>1141</v>
      </c>
      <c r="N4757" t="s">
        <v>10635</v>
      </c>
      <c r="O4757" t="s">
        <v>825</v>
      </c>
      <c r="P4757" t="s">
        <v>15083</v>
      </c>
      <c r="Q4757" t="s">
        <v>15083</v>
      </c>
      <c r="R4757" t="s">
        <v>737</v>
      </c>
      <c r="S4757" t="s">
        <v>803</v>
      </c>
      <c r="T4757" t="s">
        <v>18462</v>
      </c>
      <c r="U4757" t="s">
        <v>965</v>
      </c>
      <c r="V4757" t="s">
        <v>10638</v>
      </c>
      <c r="W4757" t="s">
        <v>970</v>
      </c>
      <c r="X4757" t="s">
        <v>18464</v>
      </c>
    </row>
    <row r="4758" spans="2:24" ht="11" outlineLevel="1" x14ac:dyDescent="0.15">
      <c r="B4758" t="s">
        <v>3880</v>
      </c>
      <c r="C4758" t="s">
        <v>3881</v>
      </c>
      <c r="D4758" t="s">
        <v>339</v>
      </c>
      <c r="E4758" t="s">
        <v>10649</v>
      </c>
      <c r="F4758" t="s">
        <v>17105</v>
      </c>
      <c r="G4758" t="s">
        <v>2918</v>
      </c>
      <c r="H4758" s="17">
        <v>45107</v>
      </c>
      <c r="I4758" s="15">
        <v>2023</v>
      </c>
      <c r="J4758" t="s">
        <v>10634</v>
      </c>
      <c r="K4758" s="5">
        <v>221698</v>
      </c>
      <c r="L4758" t="s">
        <v>967</v>
      </c>
      <c r="M4758" t="s">
        <v>985</v>
      </c>
      <c r="N4758" t="s">
        <v>10635</v>
      </c>
      <c r="O4758" t="s">
        <v>796</v>
      </c>
      <c r="P4758" t="s">
        <v>11969</v>
      </c>
      <c r="Q4758" t="s">
        <v>11435</v>
      </c>
      <c r="R4758" t="s">
        <v>737</v>
      </c>
      <c r="S4758" t="s">
        <v>803</v>
      </c>
      <c r="T4758" t="s">
        <v>18465</v>
      </c>
      <c r="U4758" t="s">
        <v>965</v>
      </c>
      <c r="V4758" t="s">
        <v>10638</v>
      </c>
      <c r="W4758" t="s">
        <v>970</v>
      </c>
      <c r="X4758" t="s">
        <v>18466</v>
      </c>
    </row>
    <row r="4759" spans="2:24" ht="11" outlineLevel="1" x14ac:dyDescent="0.15">
      <c r="B4759" t="s">
        <v>3883</v>
      </c>
      <c r="C4759" t="s">
        <v>3884</v>
      </c>
      <c r="E4759" t="s">
        <v>10652</v>
      </c>
      <c r="F4759" t="s">
        <v>13435</v>
      </c>
      <c r="G4759" t="s">
        <v>1513</v>
      </c>
      <c r="H4759" s="17">
        <v>45793</v>
      </c>
      <c r="I4759" s="15">
        <v>2025</v>
      </c>
      <c r="J4759" t="s">
        <v>10634</v>
      </c>
      <c r="K4759" s="5">
        <v>0</v>
      </c>
      <c r="L4759" t="s">
        <v>967</v>
      </c>
      <c r="M4759" t="s">
        <v>1141</v>
      </c>
      <c r="N4759" t="s">
        <v>10635</v>
      </c>
      <c r="O4759" t="s">
        <v>804</v>
      </c>
      <c r="P4759" t="s">
        <v>12118</v>
      </c>
      <c r="Q4759" t="s">
        <v>11435</v>
      </c>
      <c r="R4759" t="s">
        <v>750</v>
      </c>
      <c r="S4759" t="s">
        <v>3640</v>
      </c>
      <c r="T4759" t="s">
        <v>18467</v>
      </c>
      <c r="U4759" t="s">
        <v>965</v>
      </c>
      <c r="V4759" t="s">
        <v>10638</v>
      </c>
      <c r="W4759" t="s">
        <v>970</v>
      </c>
      <c r="X4759" t="s">
        <v>18468</v>
      </c>
    </row>
    <row r="4760" spans="2:24" ht="11" outlineLevel="1" x14ac:dyDescent="0.15">
      <c r="B4760" t="s">
        <v>3883</v>
      </c>
      <c r="C4760" t="s">
        <v>3884</v>
      </c>
      <c r="E4760" t="s">
        <v>10649</v>
      </c>
      <c r="F4760" t="s">
        <v>13435</v>
      </c>
      <c r="G4760" t="s">
        <v>1513</v>
      </c>
      <c r="H4760" s="17">
        <v>45436</v>
      </c>
      <c r="I4760" s="15">
        <v>2024</v>
      </c>
      <c r="J4760" t="s">
        <v>10634</v>
      </c>
      <c r="K4760" s="5">
        <v>220995</v>
      </c>
      <c r="L4760" t="s">
        <v>967</v>
      </c>
      <c r="M4760" t="s">
        <v>1141</v>
      </c>
      <c r="N4760" t="s">
        <v>10635</v>
      </c>
      <c r="O4760" t="s">
        <v>804</v>
      </c>
      <c r="P4760" t="s">
        <v>12118</v>
      </c>
      <c r="Q4760" t="s">
        <v>11435</v>
      </c>
      <c r="R4760" t="s">
        <v>750</v>
      </c>
      <c r="S4760" t="s">
        <v>3640</v>
      </c>
      <c r="T4760" t="s">
        <v>18469</v>
      </c>
      <c r="U4760" t="s">
        <v>965</v>
      </c>
      <c r="V4760" t="s">
        <v>10638</v>
      </c>
      <c r="W4760" t="s">
        <v>970</v>
      </c>
      <c r="X4760" t="s">
        <v>18470</v>
      </c>
    </row>
    <row r="4761" spans="2:24" ht="11" outlineLevel="1" x14ac:dyDescent="0.15">
      <c r="B4761" t="s">
        <v>3886</v>
      </c>
      <c r="C4761" t="s">
        <v>1519</v>
      </c>
      <c r="D4761" t="s">
        <v>186</v>
      </c>
      <c r="E4761" t="s">
        <v>10889</v>
      </c>
      <c r="F4761" t="s">
        <v>604</v>
      </c>
      <c r="G4761" t="s">
        <v>1088</v>
      </c>
      <c r="H4761" s="17">
        <v>43027</v>
      </c>
      <c r="I4761" s="15">
        <v>2018</v>
      </c>
      <c r="J4761" t="s">
        <v>10634</v>
      </c>
      <c r="K4761" s="5">
        <v>0</v>
      </c>
      <c r="L4761" t="s">
        <v>967</v>
      </c>
      <c r="M4761" t="s">
        <v>985</v>
      </c>
      <c r="N4761" t="s">
        <v>10635</v>
      </c>
      <c r="O4761" t="s">
        <v>818</v>
      </c>
      <c r="P4761" t="s">
        <v>10671</v>
      </c>
      <c r="Q4761" t="s">
        <v>10671</v>
      </c>
      <c r="R4761" t="s">
        <v>739</v>
      </c>
      <c r="S4761" t="s">
        <v>795</v>
      </c>
      <c r="T4761" t="s">
        <v>18471</v>
      </c>
      <c r="U4761" t="s">
        <v>965</v>
      </c>
      <c r="V4761" t="s">
        <v>10638</v>
      </c>
      <c r="W4761" t="s">
        <v>970</v>
      </c>
      <c r="X4761" t="s">
        <v>18472</v>
      </c>
    </row>
    <row r="4762" spans="2:24" ht="11" outlineLevel="1" x14ac:dyDescent="0.15">
      <c r="B4762" t="s">
        <v>3886</v>
      </c>
      <c r="C4762" t="s">
        <v>1519</v>
      </c>
      <c r="D4762" t="s">
        <v>186</v>
      </c>
      <c r="E4762" t="s">
        <v>10926</v>
      </c>
      <c r="F4762" t="s">
        <v>604</v>
      </c>
      <c r="G4762" t="s">
        <v>1088</v>
      </c>
      <c r="H4762" s="17">
        <v>43136</v>
      </c>
      <c r="I4762" s="15">
        <v>2018</v>
      </c>
      <c r="J4762" t="s">
        <v>10634</v>
      </c>
      <c r="K4762" s="5">
        <v>-61022.27</v>
      </c>
      <c r="L4762" t="s">
        <v>967</v>
      </c>
      <c r="M4762" t="s">
        <v>985</v>
      </c>
      <c r="N4762" t="s">
        <v>10635</v>
      </c>
      <c r="O4762" t="s">
        <v>818</v>
      </c>
      <c r="P4762" t="s">
        <v>10671</v>
      </c>
      <c r="Q4762" t="s">
        <v>10671</v>
      </c>
      <c r="R4762" t="s">
        <v>739</v>
      </c>
      <c r="S4762" t="s">
        <v>795</v>
      </c>
      <c r="T4762" t="s">
        <v>18473</v>
      </c>
      <c r="U4762" t="s">
        <v>965</v>
      </c>
      <c r="V4762" t="s">
        <v>10638</v>
      </c>
      <c r="W4762" t="s">
        <v>970</v>
      </c>
      <c r="X4762" t="s">
        <v>18474</v>
      </c>
    </row>
    <row r="4763" spans="2:24" ht="11" outlineLevel="1" x14ac:dyDescent="0.15">
      <c r="B4763" t="s">
        <v>3886</v>
      </c>
      <c r="C4763" t="s">
        <v>1519</v>
      </c>
      <c r="D4763" t="s">
        <v>186</v>
      </c>
      <c r="E4763" t="s">
        <v>10956</v>
      </c>
      <c r="F4763" t="s">
        <v>604</v>
      </c>
      <c r="G4763" t="s">
        <v>1088</v>
      </c>
      <c r="H4763" s="17">
        <v>42726</v>
      </c>
      <c r="I4763" s="15">
        <v>2017</v>
      </c>
      <c r="J4763" t="s">
        <v>10634</v>
      </c>
      <c r="K4763" s="5">
        <v>88790.080000000002</v>
      </c>
      <c r="L4763" t="s">
        <v>967</v>
      </c>
      <c r="M4763" t="s">
        <v>985</v>
      </c>
      <c r="N4763" t="s">
        <v>10635</v>
      </c>
      <c r="O4763" t="s">
        <v>818</v>
      </c>
      <c r="P4763" t="s">
        <v>10671</v>
      </c>
      <c r="Q4763" t="s">
        <v>10671</v>
      </c>
      <c r="R4763" t="s">
        <v>739</v>
      </c>
      <c r="S4763" t="s">
        <v>795</v>
      </c>
      <c r="T4763" t="s">
        <v>18475</v>
      </c>
      <c r="U4763" t="s">
        <v>965</v>
      </c>
      <c r="V4763" t="s">
        <v>10638</v>
      </c>
      <c r="W4763" t="s">
        <v>970</v>
      </c>
      <c r="X4763" t="s">
        <v>18476</v>
      </c>
    </row>
    <row r="4764" spans="2:24" ht="11" outlineLevel="1" x14ac:dyDescent="0.15">
      <c r="B4764" t="s">
        <v>3886</v>
      </c>
      <c r="C4764" t="s">
        <v>1519</v>
      </c>
      <c r="D4764" t="s">
        <v>186</v>
      </c>
      <c r="E4764" t="s">
        <v>10989</v>
      </c>
      <c r="F4764" t="s">
        <v>604</v>
      </c>
      <c r="G4764" t="s">
        <v>1088</v>
      </c>
      <c r="H4764" s="17">
        <v>42654</v>
      </c>
      <c r="I4764" s="15">
        <v>2017</v>
      </c>
      <c r="J4764" t="s">
        <v>10634</v>
      </c>
      <c r="K4764" s="5">
        <v>0</v>
      </c>
      <c r="L4764" t="s">
        <v>967</v>
      </c>
      <c r="M4764" t="s">
        <v>985</v>
      </c>
      <c r="N4764" t="s">
        <v>10635</v>
      </c>
      <c r="O4764" t="s">
        <v>818</v>
      </c>
      <c r="P4764" t="s">
        <v>10671</v>
      </c>
      <c r="Q4764" t="s">
        <v>10671</v>
      </c>
      <c r="R4764" t="s">
        <v>739</v>
      </c>
      <c r="S4764" t="s">
        <v>795</v>
      </c>
      <c r="T4764" t="s">
        <v>18477</v>
      </c>
      <c r="U4764" t="s">
        <v>965</v>
      </c>
      <c r="V4764" t="s">
        <v>10638</v>
      </c>
      <c r="W4764" t="s">
        <v>970</v>
      </c>
      <c r="X4764" t="s">
        <v>18478</v>
      </c>
    </row>
    <row r="4765" spans="2:24" ht="11" outlineLevel="1" x14ac:dyDescent="0.15">
      <c r="B4765" t="s">
        <v>3886</v>
      </c>
      <c r="C4765" t="s">
        <v>1519</v>
      </c>
      <c r="D4765" t="s">
        <v>186</v>
      </c>
      <c r="E4765" t="s">
        <v>10649</v>
      </c>
      <c r="F4765" t="s">
        <v>604</v>
      </c>
      <c r="G4765" t="s">
        <v>1088</v>
      </c>
      <c r="H4765" s="17">
        <v>42606</v>
      </c>
      <c r="I4765" s="15">
        <v>2016</v>
      </c>
      <c r="J4765" t="s">
        <v>10634</v>
      </c>
      <c r="K4765" s="5">
        <v>193144</v>
      </c>
      <c r="L4765" t="s">
        <v>967</v>
      </c>
      <c r="M4765" t="s">
        <v>985</v>
      </c>
      <c r="N4765" t="s">
        <v>10635</v>
      </c>
      <c r="O4765" t="s">
        <v>818</v>
      </c>
      <c r="P4765" t="s">
        <v>10671</v>
      </c>
      <c r="Q4765" t="s">
        <v>10671</v>
      </c>
      <c r="R4765" t="s">
        <v>739</v>
      </c>
      <c r="S4765" t="s">
        <v>795</v>
      </c>
      <c r="T4765" t="s">
        <v>18479</v>
      </c>
      <c r="U4765" t="s">
        <v>965</v>
      </c>
      <c r="V4765" t="s">
        <v>10638</v>
      </c>
      <c r="W4765" t="s">
        <v>970</v>
      </c>
      <c r="X4765" t="s">
        <v>18480</v>
      </c>
    </row>
    <row r="4766" spans="2:24" ht="11" outlineLevel="1" x14ac:dyDescent="0.15">
      <c r="B4766" t="s">
        <v>3886</v>
      </c>
      <c r="C4766" t="s">
        <v>1519</v>
      </c>
      <c r="D4766" t="s">
        <v>186</v>
      </c>
      <c r="E4766" t="s">
        <v>10950</v>
      </c>
      <c r="F4766" t="s">
        <v>604</v>
      </c>
      <c r="G4766" t="s">
        <v>1088</v>
      </c>
      <c r="H4766" s="17">
        <v>42688</v>
      </c>
      <c r="I4766" s="15">
        <v>2017</v>
      </c>
      <c r="J4766" t="s">
        <v>10634</v>
      </c>
      <c r="K4766" s="5">
        <v>0</v>
      </c>
      <c r="L4766" t="s">
        <v>967</v>
      </c>
      <c r="M4766" t="s">
        <v>985</v>
      </c>
      <c r="N4766" t="s">
        <v>10635</v>
      </c>
      <c r="O4766" t="s">
        <v>818</v>
      </c>
      <c r="P4766" t="s">
        <v>10671</v>
      </c>
      <c r="Q4766" t="s">
        <v>10671</v>
      </c>
      <c r="R4766" t="s">
        <v>739</v>
      </c>
      <c r="S4766" t="s">
        <v>795</v>
      </c>
      <c r="T4766" t="s">
        <v>18481</v>
      </c>
      <c r="U4766" t="s">
        <v>965</v>
      </c>
      <c r="V4766" t="s">
        <v>10638</v>
      </c>
      <c r="W4766" t="s">
        <v>970</v>
      </c>
      <c r="X4766" t="s">
        <v>18482</v>
      </c>
    </row>
    <row r="4767" spans="2:24" ht="11" outlineLevel="1" x14ac:dyDescent="0.15">
      <c r="B4767" t="s">
        <v>3886</v>
      </c>
      <c r="C4767" t="s">
        <v>1519</v>
      </c>
      <c r="D4767" t="s">
        <v>186</v>
      </c>
      <c r="E4767" t="s">
        <v>10923</v>
      </c>
      <c r="F4767" t="s">
        <v>604</v>
      </c>
      <c r="G4767" t="s">
        <v>1088</v>
      </c>
      <c r="H4767" s="17">
        <v>42879</v>
      </c>
      <c r="I4767" s="15">
        <v>2017</v>
      </c>
      <c r="J4767" t="s">
        <v>10634</v>
      </c>
      <c r="K4767" s="5">
        <v>0</v>
      </c>
      <c r="L4767" t="s">
        <v>967</v>
      </c>
      <c r="M4767" t="s">
        <v>985</v>
      </c>
      <c r="N4767" t="s">
        <v>10635</v>
      </c>
      <c r="O4767" t="s">
        <v>818</v>
      </c>
      <c r="P4767" t="s">
        <v>10671</v>
      </c>
      <c r="Q4767" t="s">
        <v>10671</v>
      </c>
      <c r="R4767" t="s">
        <v>739</v>
      </c>
      <c r="S4767" t="s">
        <v>795</v>
      </c>
      <c r="T4767" t="s">
        <v>18483</v>
      </c>
      <c r="U4767" t="s">
        <v>965</v>
      </c>
      <c r="V4767" t="s">
        <v>10638</v>
      </c>
      <c r="W4767" t="s">
        <v>970</v>
      </c>
      <c r="X4767" t="s">
        <v>18484</v>
      </c>
    </row>
    <row r="4768" spans="2:24" ht="11" outlineLevel="1" x14ac:dyDescent="0.15">
      <c r="B4768" t="s">
        <v>3888</v>
      </c>
      <c r="C4768" t="s">
        <v>3889</v>
      </c>
      <c r="E4768" t="s">
        <v>10649</v>
      </c>
      <c r="F4768" t="s">
        <v>15973</v>
      </c>
      <c r="G4768" t="s">
        <v>2386</v>
      </c>
      <c r="H4768" s="17">
        <v>44062</v>
      </c>
      <c r="I4768" s="15">
        <v>2020</v>
      </c>
      <c r="J4768" t="s">
        <v>10634</v>
      </c>
      <c r="K4768" s="5">
        <v>163100</v>
      </c>
      <c r="L4768" t="s">
        <v>967</v>
      </c>
      <c r="M4768" t="s">
        <v>1141</v>
      </c>
      <c r="N4768" t="s">
        <v>10635</v>
      </c>
      <c r="O4768" t="s">
        <v>825</v>
      </c>
      <c r="P4768" t="s">
        <v>14299</v>
      </c>
      <c r="R4768" t="s">
        <v>740</v>
      </c>
      <c r="S4768" t="s">
        <v>795</v>
      </c>
      <c r="T4768" t="s">
        <v>18485</v>
      </c>
      <c r="U4768" t="s">
        <v>965</v>
      </c>
      <c r="V4768" t="s">
        <v>10638</v>
      </c>
      <c r="W4768" t="s">
        <v>970</v>
      </c>
      <c r="X4768" t="s">
        <v>18486</v>
      </c>
    </row>
    <row r="4769" spans="2:24" ht="11" outlineLevel="1" x14ac:dyDescent="0.15">
      <c r="B4769" t="s">
        <v>3891</v>
      </c>
      <c r="C4769" t="s">
        <v>888</v>
      </c>
      <c r="E4769" t="s">
        <v>10643</v>
      </c>
      <c r="F4769" t="s">
        <v>14565</v>
      </c>
      <c r="G4769" t="s">
        <v>1807</v>
      </c>
      <c r="H4769" s="17">
        <v>42591</v>
      </c>
      <c r="I4769" s="15">
        <v>2016</v>
      </c>
      <c r="J4769" t="s">
        <v>10634</v>
      </c>
      <c r="K4769" s="5">
        <v>17232</v>
      </c>
      <c r="L4769" t="s">
        <v>967</v>
      </c>
      <c r="M4769" t="s">
        <v>956</v>
      </c>
      <c r="N4769" t="s">
        <v>10635</v>
      </c>
      <c r="O4769" t="s">
        <v>818</v>
      </c>
      <c r="P4769" t="s">
        <v>10636</v>
      </c>
      <c r="Q4769" t="s">
        <v>10636</v>
      </c>
      <c r="R4769" t="s">
        <v>737</v>
      </c>
      <c r="S4769" t="s">
        <v>795</v>
      </c>
      <c r="T4769" t="s">
        <v>18487</v>
      </c>
      <c r="U4769" t="s">
        <v>965</v>
      </c>
      <c r="V4769" t="s">
        <v>10638</v>
      </c>
      <c r="W4769" t="s">
        <v>970</v>
      </c>
      <c r="X4769" t="s">
        <v>18488</v>
      </c>
    </row>
    <row r="4770" spans="2:24" ht="11" outlineLevel="1" x14ac:dyDescent="0.15">
      <c r="B4770" t="s">
        <v>3891</v>
      </c>
      <c r="C4770" t="s">
        <v>888</v>
      </c>
      <c r="E4770" t="s">
        <v>10632</v>
      </c>
      <c r="F4770" t="s">
        <v>14565</v>
      </c>
      <c r="G4770" t="s">
        <v>1807</v>
      </c>
      <c r="H4770" s="17">
        <v>42997</v>
      </c>
      <c r="I4770" s="15">
        <v>2017</v>
      </c>
      <c r="J4770" t="s">
        <v>10634</v>
      </c>
      <c r="K4770" s="5">
        <v>0</v>
      </c>
      <c r="L4770" t="s">
        <v>967</v>
      </c>
      <c r="M4770" t="s">
        <v>956</v>
      </c>
      <c r="N4770" t="s">
        <v>10635</v>
      </c>
      <c r="O4770" t="s">
        <v>818</v>
      </c>
      <c r="P4770" t="s">
        <v>10636</v>
      </c>
      <c r="R4770" t="s">
        <v>737</v>
      </c>
      <c r="S4770" t="s">
        <v>795</v>
      </c>
      <c r="T4770" t="s">
        <v>18487</v>
      </c>
      <c r="U4770" t="s">
        <v>965</v>
      </c>
      <c r="V4770" t="s">
        <v>10638</v>
      </c>
      <c r="W4770" t="s">
        <v>970</v>
      </c>
      <c r="X4770" t="s">
        <v>18489</v>
      </c>
    </row>
    <row r="4771" spans="2:24" ht="11" outlineLevel="1" x14ac:dyDescent="0.15">
      <c r="B4771" t="s">
        <v>3891</v>
      </c>
      <c r="C4771" t="s">
        <v>888</v>
      </c>
      <c r="E4771" t="s">
        <v>10649</v>
      </c>
      <c r="F4771" t="s">
        <v>14565</v>
      </c>
      <c r="G4771" t="s">
        <v>1807</v>
      </c>
      <c r="H4771" s="17">
        <v>42321</v>
      </c>
      <c r="I4771" s="15">
        <v>2016</v>
      </c>
      <c r="J4771" t="s">
        <v>10634</v>
      </c>
      <c r="K4771" s="5">
        <v>201522.95</v>
      </c>
      <c r="L4771" t="s">
        <v>967</v>
      </c>
      <c r="M4771" t="s">
        <v>956</v>
      </c>
      <c r="N4771" t="s">
        <v>10635</v>
      </c>
      <c r="O4771" t="s">
        <v>818</v>
      </c>
      <c r="P4771" t="s">
        <v>10636</v>
      </c>
      <c r="Q4771" t="s">
        <v>10636</v>
      </c>
      <c r="R4771" t="s">
        <v>737</v>
      </c>
      <c r="S4771" t="s">
        <v>795</v>
      </c>
      <c r="T4771" t="s">
        <v>18487</v>
      </c>
      <c r="U4771" t="s">
        <v>965</v>
      </c>
      <c r="V4771" t="s">
        <v>10638</v>
      </c>
      <c r="W4771" t="s">
        <v>970</v>
      </c>
      <c r="X4771" t="s">
        <v>18490</v>
      </c>
    </row>
    <row r="4772" spans="2:24" ht="11" outlineLevel="1" x14ac:dyDescent="0.15">
      <c r="B4772" t="s">
        <v>3891</v>
      </c>
      <c r="C4772" t="s">
        <v>888</v>
      </c>
      <c r="E4772" t="s">
        <v>10664</v>
      </c>
      <c r="F4772" t="s">
        <v>14565</v>
      </c>
      <c r="G4772" t="s">
        <v>1807</v>
      </c>
      <c r="H4772" s="17">
        <v>42431</v>
      </c>
      <c r="I4772" s="15">
        <v>2016</v>
      </c>
      <c r="J4772" t="s">
        <v>10634</v>
      </c>
      <c r="K4772" s="5">
        <v>0</v>
      </c>
      <c r="L4772" t="s">
        <v>967</v>
      </c>
      <c r="M4772" t="s">
        <v>956</v>
      </c>
      <c r="N4772" t="s">
        <v>10635</v>
      </c>
      <c r="O4772" t="s">
        <v>818</v>
      </c>
      <c r="P4772" t="s">
        <v>10636</v>
      </c>
      <c r="Q4772" t="s">
        <v>10636</v>
      </c>
      <c r="R4772" t="s">
        <v>737</v>
      </c>
      <c r="S4772" t="s">
        <v>795</v>
      </c>
      <c r="T4772" t="s">
        <v>18487</v>
      </c>
      <c r="U4772" t="s">
        <v>965</v>
      </c>
      <c r="V4772" t="s">
        <v>10638</v>
      </c>
      <c r="W4772" t="s">
        <v>970</v>
      </c>
      <c r="X4772" t="s">
        <v>18491</v>
      </c>
    </row>
    <row r="4773" spans="2:24" ht="11" outlineLevel="1" x14ac:dyDescent="0.15">
      <c r="B4773" t="s">
        <v>3891</v>
      </c>
      <c r="C4773" t="s">
        <v>888</v>
      </c>
      <c r="E4773" t="s">
        <v>10652</v>
      </c>
      <c r="F4773" t="s">
        <v>14565</v>
      </c>
      <c r="G4773" t="s">
        <v>1807</v>
      </c>
      <c r="H4773" s="17">
        <v>42354</v>
      </c>
      <c r="I4773" s="15">
        <v>2016</v>
      </c>
      <c r="J4773" t="s">
        <v>10634</v>
      </c>
      <c r="K4773" s="5">
        <v>0</v>
      </c>
      <c r="L4773" t="s">
        <v>967</v>
      </c>
      <c r="M4773" t="s">
        <v>956</v>
      </c>
      <c r="N4773" t="s">
        <v>10635</v>
      </c>
      <c r="O4773" t="s">
        <v>818</v>
      </c>
      <c r="P4773" t="s">
        <v>10636</v>
      </c>
      <c r="Q4773" t="s">
        <v>10636</v>
      </c>
      <c r="R4773" t="s">
        <v>737</v>
      </c>
      <c r="S4773" t="s">
        <v>795</v>
      </c>
      <c r="T4773" t="s">
        <v>18487</v>
      </c>
      <c r="U4773" t="s">
        <v>965</v>
      </c>
      <c r="V4773" t="s">
        <v>10638</v>
      </c>
      <c r="W4773" t="s">
        <v>970</v>
      </c>
      <c r="X4773" t="s">
        <v>18492</v>
      </c>
    </row>
    <row r="4774" spans="2:24" ht="11" outlineLevel="1" x14ac:dyDescent="0.15">
      <c r="B4774" t="s">
        <v>3893</v>
      </c>
      <c r="C4774" t="s">
        <v>3894</v>
      </c>
      <c r="E4774" t="s">
        <v>10649</v>
      </c>
      <c r="F4774" t="s">
        <v>3895</v>
      </c>
      <c r="G4774" t="s">
        <v>3896</v>
      </c>
      <c r="H4774" s="17">
        <v>43476</v>
      </c>
      <c r="I4774" s="15">
        <v>2019</v>
      </c>
      <c r="J4774" t="s">
        <v>10634</v>
      </c>
      <c r="K4774" s="5">
        <v>91614.02</v>
      </c>
      <c r="L4774" t="s">
        <v>967</v>
      </c>
      <c r="R4774" t="s">
        <v>750</v>
      </c>
      <c r="S4774" t="s">
        <v>2535</v>
      </c>
      <c r="T4774" t="s">
        <v>18493</v>
      </c>
      <c r="U4774" t="s">
        <v>1340</v>
      </c>
      <c r="V4774" t="s">
        <v>12795</v>
      </c>
      <c r="W4774" t="s">
        <v>970</v>
      </c>
      <c r="X4774" t="s">
        <v>18494</v>
      </c>
    </row>
    <row r="4775" spans="2:24" ht="11" outlineLevel="1" x14ac:dyDescent="0.15">
      <c r="B4775" t="s">
        <v>3893</v>
      </c>
      <c r="C4775" t="s">
        <v>3894</v>
      </c>
      <c r="E4775" t="s">
        <v>10652</v>
      </c>
      <c r="F4775" t="s">
        <v>3895</v>
      </c>
      <c r="G4775" t="s">
        <v>3896</v>
      </c>
      <c r="H4775" s="17">
        <v>44104</v>
      </c>
      <c r="I4775" s="15">
        <v>2020</v>
      </c>
      <c r="J4775" t="s">
        <v>10634</v>
      </c>
      <c r="K4775" s="5">
        <v>126183.74</v>
      </c>
      <c r="L4775" t="s">
        <v>967</v>
      </c>
      <c r="M4775" t="s">
        <v>15907</v>
      </c>
      <c r="R4775" t="s">
        <v>750</v>
      </c>
      <c r="S4775" t="s">
        <v>2535</v>
      </c>
      <c r="T4775" t="s">
        <v>18495</v>
      </c>
      <c r="U4775" t="s">
        <v>1340</v>
      </c>
      <c r="V4775" t="s">
        <v>12795</v>
      </c>
      <c r="W4775" t="s">
        <v>970</v>
      </c>
      <c r="X4775" t="s">
        <v>18496</v>
      </c>
    </row>
    <row r="4776" spans="2:24" ht="11" outlineLevel="1" x14ac:dyDescent="0.15">
      <c r="B4776" t="s">
        <v>3898</v>
      </c>
      <c r="C4776" t="s">
        <v>3899</v>
      </c>
      <c r="E4776" t="s">
        <v>10649</v>
      </c>
      <c r="F4776" t="s">
        <v>3376</v>
      </c>
      <c r="G4776" t="s">
        <v>3377</v>
      </c>
      <c r="H4776" s="17">
        <v>42167</v>
      </c>
      <c r="I4776" s="15">
        <v>2015</v>
      </c>
      <c r="J4776" t="s">
        <v>10634</v>
      </c>
      <c r="K4776" s="5">
        <v>217533.74</v>
      </c>
      <c r="L4776" t="s">
        <v>967</v>
      </c>
      <c r="R4776" t="s">
        <v>750</v>
      </c>
      <c r="S4776" t="s">
        <v>3900</v>
      </c>
      <c r="T4776" t="s">
        <v>18497</v>
      </c>
      <c r="U4776" t="s">
        <v>1340</v>
      </c>
      <c r="V4776" t="s">
        <v>12795</v>
      </c>
      <c r="W4776" t="s">
        <v>970</v>
      </c>
      <c r="X4776" t="s">
        <v>18498</v>
      </c>
    </row>
    <row r="4777" spans="2:24" ht="11" outlineLevel="1" x14ac:dyDescent="0.15">
      <c r="B4777" t="s">
        <v>3903</v>
      </c>
      <c r="C4777" t="s">
        <v>3904</v>
      </c>
      <c r="E4777" t="s">
        <v>18499</v>
      </c>
      <c r="F4777" t="s">
        <v>623</v>
      </c>
      <c r="G4777" t="s">
        <v>2397</v>
      </c>
      <c r="H4777" s="17">
        <v>45748</v>
      </c>
      <c r="I4777" s="15">
        <v>2025</v>
      </c>
      <c r="J4777" t="s">
        <v>10634</v>
      </c>
      <c r="K4777" s="5">
        <v>0</v>
      </c>
      <c r="L4777" t="s">
        <v>967</v>
      </c>
      <c r="M4777" t="s">
        <v>1141</v>
      </c>
      <c r="N4777" t="s">
        <v>10635</v>
      </c>
      <c r="O4777" t="s">
        <v>825</v>
      </c>
      <c r="P4777" t="s">
        <v>15980</v>
      </c>
      <c r="Q4777" t="s">
        <v>11435</v>
      </c>
      <c r="R4777" t="s">
        <v>737</v>
      </c>
      <c r="S4777" t="s">
        <v>803</v>
      </c>
      <c r="T4777" t="s">
        <v>18500</v>
      </c>
      <c r="U4777" t="s">
        <v>965</v>
      </c>
      <c r="V4777" t="s">
        <v>10638</v>
      </c>
      <c r="W4777" t="s">
        <v>970</v>
      </c>
      <c r="X4777" t="s">
        <v>18501</v>
      </c>
    </row>
    <row r="4778" spans="2:24" ht="11" outlineLevel="1" x14ac:dyDescent="0.15">
      <c r="B4778" t="s">
        <v>3903</v>
      </c>
      <c r="C4778" t="s">
        <v>3904</v>
      </c>
      <c r="E4778" t="s">
        <v>10652</v>
      </c>
      <c r="F4778" t="s">
        <v>623</v>
      </c>
      <c r="G4778" t="s">
        <v>2397</v>
      </c>
      <c r="H4778" s="17">
        <v>45120</v>
      </c>
      <c r="I4778" s="15">
        <v>2023</v>
      </c>
      <c r="J4778" t="s">
        <v>10634</v>
      </c>
      <c r="K4778" s="5">
        <v>0</v>
      </c>
      <c r="L4778" t="s">
        <v>967</v>
      </c>
      <c r="M4778" t="s">
        <v>1141</v>
      </c>
      <c r="N4778" t="s">
        <v>10635</v>
      </c>
      <c r="O4778" t="s">
        <v>825</v>
      </c>
      <c r="P4778" t="s">
        <v>15980</v>
      </c>
      <c r="Q4778" t="s">
        <v>11435</v>
      </c>
      <c r="R4778" t="s">
        <v>737</v>
      </c>
      <c r="S4778" t="s">
        <v>803</v>
      </c>
      <c r="T4778" t="s">
        <v>14669</v>
      </c>
      <c r="U4778" t="s">
        <v>965</v>
      </c>
      <c r="V4778" t="s">
        <v>10638</v>
      </c>
      <c r="W4778" t="s">
        <v>970</v>
      </c>
      <c r="X4778" t="s">
        <v>18502</v>
      </c>
    </row>
    <row r="4779" spans="2:24" ht="11" outlineLevel="1" x14ac:dyDescent="0.15">
      <c r="B4779" t="s">
        <v>3903</v>
      </c>
      <c r="C4779" t="s">
        <v>3904</v>
      </c>
      <c r="E4779" t="s">
        <v>10649</v>
      </c>
      <c r="F4779" t="s">
        <v>623</v>
      </c>
      <c r="G4779" t="s">
        <v>2397</v>
      </c>
      <c r="H4779" s="17">
        <v>45114</v>
      </c>
      <c r="I4779" s="15">
        <v>2023</v>
      </c>
      <c r="J4779" t="s">
        <v>10634</v>
      </c>
      <c r="K4779" s="5">
        <v>216693</v>
      </c>
      <c r="L4779" t="s">
        <v>967</v>
      </c>
      <c r="M4779" t="s">
        <v>1141</v>
      </c>
      <c r="N4779" t="s">
        <v>10635</v>
      </c>
      <c r="O4779" t="s">
        <v>825</v>
      </c>
      <c r="P4779" t="s">
        <v>15980</v>
      </c>
      <c r="Q4779" t="s">
        <v>11435</v>
      </c>
      <c r="R4779" t="s">
        <v>737</v>
      </c>
      <c r="S4779" t="s">
        <v>803</v>
      </c>
      <c r="T4779" t="s">
        <v>14669</v>
      </c>
      <c r="U4779" t="s">
        <v>965</v>
      </c>
      <c r="V4779" t="s">
        <v>10638</v>
      </c>
      <c r="W4779" t="s">
        <v>970</v>
      </c>
      <c r="X4779" t="s">
        <v>18503</v>
      </c>
    </row>
    <row r="4780" spans="2:24" ht="11" outlineLevel="1" x14ac:dyDescent="0.15">
      <c r="B4780" t="s">
        <v>3906</v>
      </c>
      <c r="C4780" t="s">
        <v>1519</v>
      </c>
      <c r="D4780" t="s">
        <v>3907</v>
      </c>
      <c r="E4780" t="s">
        <v>10959</v>
      </c>
      <c r="F4780" t="s">
        <v>3148</v>
      </c>
      <c r="G4780" t="s">
        <v>3149</v>
      </c>
      <c r="H4780" s="17">
        <v>42086</v>
      </c>
      <c r="I4780" s="15">
        <v>2015</v>
      </c>
      <c r="J4780" t="s">
        <v>10634</v>
      </c>
      <c r="K4780" s="5">
        <v>-10366.75</v>
      </c>
      <c r="L4780" t="s">
        <v>967</v>
      </c>
      <c r="M4780" t="s">
        <v>985</v>
      </c>
      <c r="N4780" t="s">
        <v>10635</v>
      </c>
      <c r="O4780" t="s">
        <v>796</v>
      </c>
      <c r="P4780" t="s">
        <v>13376</v>
      </c>
      <c r="Q4780" t="s">
        <v>13376</v>
      </c>
      <c r="R4780" t="s">
        <v>740</v>
      </c>
      <c r="S4780" t="s">
        <v>795</v>
      </c>
      <c r="T4780" t="s">
        <v>18504</v>
      </c>
      <c r="U4780" t="s">
        <v>965</v>
      </c>
      <c r="V4780" t="s">
        <v>10638</v>
      </c>
      <c r="W4780" t="s">
        <v>970</v>
      </c>
      <c r="X4780" t="s">
        <v>18505</v>
      </c>
    </row>
    <row r="4781" spans="2:24" ht="11" outlineLevel="1" x14ac:dyDescent="0.15">
      <c r="B4781" t="s">
        <v>3909</v>
      </c>
      <c r="C4781" t="s">
        <v>3910</v>
      </c>
      <c r="E4781" t="s">
        <v>10643</v>
      </c>
      <c r="F4781" t="s">
        <v>15973</v>
      </c>
      <c r="G4781" t="s">
        <v>2386</v>
      </c>
      <c r="H4781" s="17">
        <v>42720</v>
      </c>
      <c r="I4781" s="15">
        <v>2017</v>
      </c>
      <c r="J4781" t="s">
        <v>10634</v>
      </c>
      <c r="K4781" s="5">
        <v>33807.800000000003</v>
      </c>
      <c r="L4781" t="s">
        <v>967</v>
      </c>
      <c r="M4781" t="s">
        <v>1141</v>
      </c>
      <c r="N4781" t="s">
        <v>10635</v>
      </c>
      <c r="O4781" t="s">
        <v>825</v>
      </c>
      <c r="P4781" t="s">
        <v>16493</v>
      </c>
      <c r="R4781" t="s">
        <v>760</v>
      </c>
      <c r="S4781" t="s">
        <v>795</v>
      </c>
      <c r="T4781" t="s">
        <v>18506</v>
      </c>
      <c r="U4781" t="s">
        <v>965</v>
      </c>
      <c r="V4781" t="s">
        <v>10638</v>
      </c>
      <c r="W4781" t="s">
        <v>970</v>
      </c>
      <c r="X4781" t="s">
        <v>18507</v>
      </c>
    </row>
    <row r="4782" spans="2:24" ht="11" outlineLevel="1" x14ac:dyDescent="0.15">
      <c r="B4782" t="s">
        <v>3909</v>
      </c>
      <c r="C4782" t="s">
        <v>3910</v>
      </c>
      <c r="E4782" t="s">
        <v>10652</v>
      </c>
      <c r="F4782" t="s">
        <v>15973</v>
      </c>
      <c r="G4782" t="s">
        <v>2386</v>
      </c>
      <c r="H4782" s="17">
        <v>42692</v>
      </c>
      <c r="I4782" s="15">
        <v>2017</v>
      </c>
      <c r="J4782" t="s">
        <v>10634</v>
      </c>
      <c r="K4782" s="5">
        <v>17641.580000000002</v>
      </c>
      <c r="L4782" t="s">
        <v>967</v>
      </c>
      <c r="M4782" t="s">
        <v>1141</v>
      </c>
      <c r="N4782" t="s">
        <v>10635</v>
      </c>
      <c r="O4782" t="s">
        <v>825</v>
      </c>
      <c r="P4782" t="s">
        <v>16493</v>
      </c>
      <c r="R4782" t="s">
        <v>760</v>
      </c>
      <c r="S4782" t="s">
        <v>795</v>
      </c>
      <c r="T4782" t="s">
        <v>18508</v>
      </c>
      <c r="U4782" t="s">
        <v>965</v>
      </c>
      <c r="V4782" t="s">
        <v>10638</v>
      </c>
      <c r="W4782" t="s">
        <v>970</v>
      </c>
      <c r="X4782" t="s">
        <v>18509</v>
      </c>
    </row>
    <row r="4783" spans="2:24" ht="11" outlineLevel="1" x14ac:dyDescent="0.15">
      <c r="B4783" t="s">
        <v>3909</v>
      </c>
      <c r="C4783" t="s">
        <v>3910</v>
      </c>
      <c r="E4783" t="s">
        <v>10664</v>
      </c>
      <c r="F4783" t="s">
        <v>15973</v>
      </c>
      <c r="G4783" t="s">
        <v>2386</v>
      </c>
      <c r="H4783" s="17">
        <v>42711</v>
      </c>
      <c r="I4783" s="15">
        <v>2017</v>
      </c>
      <c r="J4783" t="s">
        <v>10634</v>
      </c>
      <c r="K4783" s="5">
        <v>10142.959999999999</v>
      </c>
      <c r="L4783" t="s">
        <v>967</v>
      </c>
      <c r="M4783" t="s">
        <v>1141</v>
      </c>
      <c r="N4783" t="s">
        <v>10635</v>
      </c>
      <c r="O4783" t="s">
        <v>825</v>
      </c>
      <c r="P4783" t="s">
        <v>16493</v>
      </c>
      <c r="R4783" t="s">
        <v>760</v>
      </c>
      <c r="S4783" t="s">
        <v>795</v>
      </c>
      <c r="T4783" t="s">
        <v>18510</v>
      </c>
      <c r="U4783" t="s">
        <v>965</v>
      </c>
      <c r="V4783" t="s">
        <v>10638</v>
      </c>
      <c r="W4783" t="s">
        <v>970</v>
      </c>
      <c r="X4783" t="s">
        <v>18511</v>
      </c>
    </row>
    <row r="4784" spans="2:24" ht="11" outlineLevel="1" x14ac:dyDescent="0.15">
      <c r="B4784" t="s">
        <v>3909</v>
      </c>
      <c r="C4784" t="s">
        <v>3910</v>
      </c>
      <c r="E4784" t="s">
        <v>10649</v>
      </c>
      <c r="F4784" t="s">
        <v>15973</v>
      </c>
      <c r="G4784" t="s">
        <v>2386</v>
      </c>
      <c r="H4784" s="17">
        <v>42627</v>
      </c>
      <c r="I4784" s="15">
        <v>2016</v>
      </c>
      <c r="J4784" t="s">
        <v>10634</v>
      </c>
      <c r="K4784" s="5">
        <v>153387.57999999999</v>
      </c>
      <c r="L4784" t="s">
        <v>967</v>
      </c>
      <c r="M4784" t="s">
        <v>1141</v>
      </c>
      <c r="N4784" t="s">
        <v>10635</v>
      </c>
      <c r="O4784" t="s">
        <v>825</v>
      </c>
      <c r="P4784" t="s">
        <v>16493</v>
      </c>
      <c r="Q4784" t="s">
        <v>16493</v>
      </c>
      <c r="R4784" t="s">
        <v>760</v>
      </c>
      <c r="S4784" t="s">
        <v>795</v>
      </c>
      <c r="T4784" t="s">
        <v>18512</v>
      </c>
      <c r="U4784" t="s">
        <v>965</v>
      </c>
      <c r="V4784" t="s">
        <v>10638</v>
      </c>
      <c r="W4784" t="s">
        <v>970</v>
      </c>
      <c r="X4784" t="s">
        <v>18513</v>
      </c>
    </row>
    <row r="4785" spans="2:24" ht="11" outlineLevel="1" x14ac:dyDescent="0.15">
      <c r="B4785" t="s">
        <v>3912</v>
      </c>
      <c r="C4785" t="s">
        <v>3913</v>
      </c>
      <c r="E4785" t="s">
        <v>10649</v>
      </c>
      <c r="F4785" t="s">
        <v>628</v>
      </c>
      <c r="G4785" t="s">
        <v>2769</v>
      </c>
      <c r="H4785" s="17">
        <v>42181</v>
      </c>
      <c r="I4785" s="15">
        <v>2015</v>
      </c>
      <c r="J4785" t="s">
        <v>10634</v>
      </c>
      <c r="K4785" s="5">
        <v>214538</v>
      </c>
      <c r="L4785" t="s">
        <v>967</v>
      </c>
      <c r="M4785" t="s">
        <v>1141</v>
      </c>
      <c r="N4785" t="s">
        <v>10635</v>
      </c>
      <c r="O4785" t="s">
        <v>796</v>
      </c>
      <c r="P4785" t="s">
        <v>10636</v>
      </c>
      <c r="Q4785" t="s">
        <v>10636</v>
      </c>
      <c r="R4785" t="s">
        <v>743</v>
      </c>
      <c r="S4785" t="s">
        <v>3900</v>
      </c>
      <c r="T4785" t="s">
        <v>18514</v>
      </c>
      <c r="U4785" t="s">
        <v>965</v>
      </c>
      <c r="V4785" t="s">
        <v>10638</v>
      </c>
      <c r="W4785" t="s">
        <v>970</v>
      </c>
      <c r="X4785" t="s">
        <v>18515</v>
      </c>
    </row>
    <row r="4786" spans="2:24" ht="11" outlineLevel="1" x14ac:dyDescent="0.15">
      <c r="B4786" t="s">
        <v>3915</v>
      </c>
      <c r="C4786" t="s">
        <v>3916</v>
      </c>
      <c r="D4786" t="s">
        <v>3240</v>
      </c>
      <c r="E4786" t="s">
        <v>10649</v>
      </c>
      <c r="F4786" t="s">
        <v>3241</v>
      </c>
      <c r="G4786" t="s">
        <v>3242</v>
      </c>
      <c r="H4786" s="17">
        <v>45840</v>
      </c>
      <c r="I4786" s="15">
        <v>2025</v>
      </c>
      <c r="J4786" t="s">
        <v>10634</v>
      </c>
      <c r="K4786" s="5">
        <v>214436.91</v>
      </c>
      <c r="L4786" t="s">
        <v>967</v>
      </c>
      <c r="R4786" t="s">
        <v>3243</v>
      </c>
      <c r="S4786" t="s">
        <v>824</v>
      </c>
      <c r="T4786" t="s">
        <v>18516</v>
      </c>
      <c r="U4786" t="s">
        <v>1340</v>
      </c>
      <c r="V4786" t="s">
        <v>12795</v>
      </c>
      <c r="W4786" t="s">
        <v>970</v>
      </c>
      <c r="X4786" t="s">
        <v>18517</v>
      </c>
    </row>
    <row r="4787" spans="2:24" ht="11" outlineLevel="1" x14ac:dyDescent="0.15">
      <c r="B4787" t="s">
        <v>3915</v>
      </c>
      <c r="C4787" t="s">
        <v>3916</v>
      </c>
      <c r="D4787" t="s">
        <v>3240</v>
      </c>
      <c r="E4787" t="s">
        <v>10652</v>
      </c>
      <c r="F4787" t="s">
        <v>3241</v>
      </c>
      <c r="G4787" t="s">
        <v>3242</v>
      </c>
      <c r="H4787" s="17">
        <v>45887</v>
      </c>
      <c r="I4787" s="15">
        <v>2025</v>
      </c>
      <c r="J4787" t="s">
        <v>10634</v>
      </c>
      <c r="K4787" s="5">
        <v>0</v>
      </c>
      <c r="L4787" t="s">
        <v>967</v>
      </c>
      <c r="M4787" t="s">
        <v>12797</v>
      </c>
      <c r="R4787" t="s">
        <v>3243</v>
      </c>
      <c r="S4787" t="s">
        <v>824</v>
      </c>
      <c r="T4787" t="s">
        <v>18518</v>
      </c>
      <c r="U4787" t="s">
        <v>1340</v>
      </c>
      <c r="V4787" t="s">
        <v>12795</v>
      </c>
      <c r="W4787" t="s">
        <v>970</v>
      </c>
      <c r="X4787" t="s">
        <v>18519</v>
      </c>
    </row>
    <row r="4788" spans="2:24" ht="11" outlineLevel="1" x14ac:dyDescent="0.15">
      <c r="B4788" t="s">
        <v>3918</v>
      </c>
      <c r="C4788" t="s">
        <v>3919</v>
      </c>
      <c r="D4788" t="s">
        <v>356</v>
      </c>
      <c r="E4788" t="s">
        <v>10649</v>
      </c>
      <c r="F4788" t="s">
        <v>665</v>
      </c>
      <c r="G4788" t="s">
        <v>1904</v>
      </c>
      <c r="H4788" s="17">
        <v>45814</v>
      </c>
      <c r="I4788" s="15">
        <v>2025</v>
      </c>
      <c r="J4788" t="s">
        <v>10634</v>
      </c>
      <c r="K4788" s="5">
        <v>214250</v>
      </c>
      <c r="L4788" t="s">
        <v>967</v>
      </c>
      <c r="M4788" t="s">
        <v>1903</v>
      </c>
      <c r="N4788" t="s">
        <v>10635</v>
      </c>
      <c r="O4788" t="s">
        <v>826</v>
      </c>
      <c r="P4788" t="s">
        <v>11475</v>
      </c>
      <c r="Q4788" t="s">
        <v>11435</v>
      </c>
      <c r="R4788" t="s">
        <v>3348</v>
      </c>
      <c r="S4788" t="s">
        <v>795</v>
      </c>
      <c r="T4788" t="s">
        <v>18520</v>
      </c>
      <c r="U4788" t="s">
        <v>965</v>
      </c>
      <c r="V4788" t="s">
        <v>10638</v>
      </c>
      <c r="W4788" t="s">
        <v>970</v>
      </c>
      <c r="X4788" t="s">
        <v>18521</v>
      </c>
    </row>
    <row r="4789" spans="2:24" ht="11" outlineLevel="1" x14ac:dyDescent="0.15">
      <c r="B4789" t="s">
        <v>3921</v>
      </c>
      <c r="C4789" t="s">
        <v>3922</v>
      </c>
      <c r="E4789" t="s">
        <v>10652</v>
      </c>
      <c r="F4789" t="s">
        <v>623</v>
      </c>
      <c r="G4789" t="s">
        <v>2397</v>
      </c>
      <c r="H4789" s="17">
        <v>44592</v>
      </c>
      <c r="I4789" s="15">
        <v>2022</v>
      </c>
      <c r="J4789" t="s">
        <v>10634</v>
      </c>
      <c r="K4789" s="5">
        <v>950</v>
      </c>
      <c r="L4789" t="s">
        <v>967</v>
      </c>
      <c r="M4789" t="s">
        <v>1141</v>
      </c>
      <c r="N4789" t="s">
        <v>10635</v>
      </c>
      <c r="O4789" t="s">
        <v>825</v>
      </c>
      <c r="P4789" t="s">
        <v>15980</v>
      </c>
      <c r="R4789" t="s">
        <v>737</v>
      </c>
      <c r="S4789" t="s">
        <v>803</v>
      </c>
      <c r="T4789" t="s">
        <v>18522</v>
      </c>
      <c r="U4789" t="s">
        <v>965</v>
      </c>
      <c r="V4789" t="s">
        <v>10638</v>
      </c>
      <c r="W4789" t="s">
        <v>970</v>
      </c>
      <c r="X4789" t="s">
        <v>18523</v>
      </c>
    </row>
    <row r="4790" spans="2:24" ht="11" outlineLevel="1" x14ac:dyDescent="0.15">
      <c r="B4790" t="s">
        <v>3921</v>
      </c>
      <c r="C4790" t="s">
        <v>3922</v>
      </c>
      <c r="E4790" t="s">
        <v>10649</v>
      </c>
      <c r="F4790" t="s">
        <v>623</v>
      </c>
      <c r="G4790" t="s">
        <v>2397</v>
      </c>
      <c r="H4790" s="17">
        <v>44518</v>
      </c>
      <c r="I4790" s="15">
        <v>2022</v>
      </c>
      <c r="J4790" t="s">
        <v>10634</v>
      </c>
      <c r="K4790" s="5">
        <v>212846</v>
      </c>
      <c r="L4790" t="s">
        <v>967</v>
      </c>
      <c r="M4790" t="s">
        <v>1141</v>
      </c>
      <c r="N4790" t="s">
        <v>10635</v>
      </c>
      <c r="O4790" t="s">
        <v>825</v>
      </c>
      <c r="P4790" t="s">
        <v>15980</v>
      </c>
      <c r="R4790" t="s">
        <v>737</v>
      </c>
      <c r="S4790" t="s">
        <v>803</v>
      </c>
      <c r="T4790" t="s">
        <v>18524</v>
      </c>
      <c r="U4790" t="s">
        <v>965</v>
      </c>
      <c r="V4790" t="s">
        <v>10638</v>
      </c>
      <c r="W4790" t="s">
        <v>970</v>
      </c>
      <c r="X4790" t="s">
        <v>18525</v>
      </c>
    </row>
    <row r="4791" spans="2:24" ht="11" outlineLevel="1" x14ac:dyDescent="0.15">
      <c r="B4791" t="s">
        <v>3924</v>
      </c>
      <c r="C4791" t="s">
        <v>3925</v>
      </c>
      <c r="D4791" t="s">
        <v>237</v>
      </c>
      <c r="E4791" t="s">
        <v>10649</v>
      </c>
      <c r="F4791" t="s">
        <v>14208</v>
      </c>
      <c r="G4791" t="s">
        <v>1702</v>
      </c>
      <c r="H4791" s="17">
        <v>43951</v>
      </c>
      <c r="I4791" s="15">
        <v>2020</v>
      </c>
      <c r="J4791" t="s">
        <v>10634</v>
      </c>
      <c r="K4791" s="5">
        <v>166634.32999999999</v>
      </c>
      <c r="L4791" t="s">
        <v>967</v>
      </c>
      <c r="M4791" t="s">
        <v>985</v>
      </c>
      <c r="N4791" t="s">
        <v>10635</v>
      </c>
      <c r="O4791" t="s">
        <v>825</v>
      </c>
      <c r="P4791" t="s">
        <v>13376</v>
      </c>
      <c r="Q4791" t="s">
        <v>13376</v>
      </c>
      <c r="R4791" t="s">
        <v>748</v>
      </c>
      <c r="S4791" t="s">
        <v>795</v>
      </c>
      <c r="T4791" t="s">
        <v>18526</v>
      </c>
      <c r="U4791" t="s">
        <v>965</v>
      </c>
      <c r="V4791" t="s">
        <v>10638</v>
      </c>
      <c r="W4791" t="s">
        <v>970</v>
      </c>
      <c r="X4791" t="s">
        <v>18527</v>
      </c>
    </row>
    <row r="4792" spans="2:24" ht="11" outlineLevel="1" x14ac:dyDescent="0.15">
      <c r="B4792" t="s">
        <v>3924</v>
      </c>
      <c r="C4792" t="s">
        <v>3925</v>
      </c>
      <c r="D4792" t="s">
        <v>237</v>
      </c>
      <c r="E4792" t="s">
        <v>10652</v>
      </c>
      <c r="F4792" t="s">
        <v>14208</v>
      </c>
      <c r="G4792" t="s">
        <v>1702</v>
      </c>
      <c r="H4792" s="17">
        <v>43965</v>
      </c>
      <c r="I4792" s="15">
        <v>2020</v>
      </c>
      <c r="J4792" t="s">
        <v>10634</v>
      </c>
      <c r="K4792" s="5">
        <v>46951</v>
      </c>
      <c r="L4792" t="s">
        <v>967</v>
      </c>
      <c r="M4792" t="s">
        <v>985</v>
      </c>
      <c r="N4792" t="s">
        <v>10635</v>
      </c>
      <c r="O4792" t="s">
        <v>825</v>
      </c>
      <c r="P4792" t="s">
        <v>13376</v>
      </c>
      <c r="Q4792" t="s">
        <v>13376</v>
      </c>
      <c r="R4792" t="s">
        <v>748</v>
      </c>
      <c r="S4792" t="s">
        <v>795</v>
      </c>
      <c r="T4792" t="s">
        <v>18526</v>
      </c>
      <c r="U4792" t="s">
        <v>965</v>
      </c>
      <c r="V4792" t="s">
        <v>10638</v>
      </c>
      <c r="W4792" t="s">
        <v>970</v>
      </c>
      <c r="X4792" t="s">
        <v>18528</v>
      </c>
    </row>
    <row r="4793" spans="2:24" ht="11" outlineLevel="1" x14ac:dyDescent="0.15">
      <c r="B4793" t="s">
        <v>3924</v>
      </c>
      <c r="C4793" t="s">
        <v>3925</v>
      </c>
      <c r="D4793" t="s">
        <v>237</v>
      </c>
      <c r="E4793" t="s">
        <v>10664</v>
      </c>
      <c r="F4793" t="s">
        <v>14208</v>
      </c>
      <c r="G4793" t="s">
        <v>1702</v>
      </c>
      <c r="H4793" s="17">
        <v>43969</v>
      </c>
      <c r="I4793" s="15">
        <v>2020</v>
      </c>
      <c r="J4793" t="s">
        <v>10634</v>
      </c>
      <c r="K4793" s="5">
        <v>0</v>
      </c>
      <c r="L4793" t="s">
        <v>967</v>
      </c>
      <c r="M4793" t="s">
        <v>985</v>
      </c>
      <c r="N4793" t="s">
        <v>10635</v>
      </c>
      <c r="O4793" t="s">
        <v>825</v>
      </c>
      <c r="P4793" t="s">
        <v>13376</v>
      </c>
      <c r="Q4793" t="s">
        <v>13376</v>
      </c>
      <c r="R4793" t="s">
        <v>748</v>
      </c>
      <c r="S4793" t="s">
        <v>795</v>
      </c>
      <c r="T4793" t="s">
        <v>18526</v>
      </c>
      <c r="U4793" t="s">
        <v>965</v>
      </c>
      <c r="V4793" t="s">
        <v>10638</v>
      </c>
      <c r="W4793" t="s">
        <v>970</v>
      </c>
      <c r="X4793" t="s">
        <v>18529</v>
      </c>
    </row>
    <row r="4794" spans="2:24" ht="11" outlineLevel="1" x14ac:dyDescent="0.15">
      <c r="B4794" t="s">
        <v>3927</v>
      </c>
      <c r="C4794" t="s">
        <v>3928</v>
      </c>
      <c r="E4794" t="s">
        <v>10664</v>
      </c>
      <c r="F4794" t="s">
        <v>16693</v>
      </c>
      <c r="G4794" t="s">
        <v>2727</v>
      </c>
      <c r="H4794" s="17">
        <v>43125</v>
      </c>
      <c r="I4794" s="15">
        <v>2018</v>
      </c>
      <c r="J4794" t="s">
        <v>10634</v>
      </c>
      <c r="K4794" s="5">
        <v>12205.73</v>
      </c>
      <c r="L4794" t="s">
        <v>967</v>
      </c>
      <c r="M4794" t="s">
        <v>1141</v>
      </c>
      <c r="N4794" t="s">
        <v>10635</v>
      </c>
      <c r="O4794" t="s">
        <v>825</v>
      </c>
      <c r="P4794" t="s">
        <v>12086</v>
      </c>
      <c r="Q4794" t="s">
        <v>12086</v>
      </c>
      <c r="R4794" t="s">
        <v>740</v>
      </c>
      <c r="S4794" t="s">
        <v>795</v>
      </c>
      <c r="T4794" t="s">
        <v>18530</v>
      </c>
      <c r="U4794" t="s">
        <v>965</v>
      </c>
      <c r="V4794" t="s">
        <v>10638</v>
      </c>
      <c r="W4794" t="s">
        <v>970</v>
      </c>
      <c r="X4794" t="s">
        <v>18531</v>
      </c>
    </row>
    <row r="4795" spans="2:24" ht="11" outlineLevel="1" x14ac:dyDescent="0.15">
      <c r="B4795" t="s">
        <v>3927</v>
      </c>
      <c r="C4795" t="s">
        <v>3928</v>
      </c>
      <c r="E4795" t="s">
        <v>10652</v>
      </c>
      <c r="F4795" t="s">
        <v>16693</v>
      </c>
      <c r="G4795" t="s">
        <v>2727</v>
      </c>
      <c r="H4795" s="17">
        <v>43116</v>
      </c>
      <c r="I4795" s="15">
        <v>2018</v>
      </c>
      <c r="J4795" t="s">
        <v>10634</v>
      </c>
      <c r="K4795" s="5">
        <v>87832</v>
      </c>
      <c r="L4795" t="s">
        <v>967</v>
      </c>
      <c r="M4795" t="s">
        <v>1141</v>
      </c>
      <c r="N4795" t="s">
        <v>10635</v>
      </c>
      <c r="O4795" t="s">
        <v>825</v>
      </c>
      <c r="P4795" t="s">
        <v>12086</v>
      </c>
      <c r="Q4795" t="s">
        <v>12086</v>
      </c>
      <c r="R4795" t="s">
        <v>740</v>
      </c>
      <c r="S4795" t="s">
        <v>795</v>
      </c>
      <c r="T4795" t="s">
        <v>18532</v>
      </c>
      <c r="U4795" t="s">
        <v>965</v>
      </c>
      <c r="V4795" t="s">
        <v>10638</v>
      </c>
      <c r="W4795" t="s">
        <v>970</v>
      </c>
      <c r="X4795" t="s">
        <v>18533</v>
      </c>
    </row>
    <row r="4796" spans="2:24" ht="11" outlineLevel="1" x14ac:dyDescent="0.15">
      <c r="B4796" t="s">
        <v>3927</v>
      </c>
      <c r="C4796" t="s">
        <v>3928</v>
      </c>
      <c r="E4796" t="s">
        <v>10649</v>
      </c>
      <c r="F4796" t="s">
        <v>16693</v>
      </c>
      <c r="G4796" t="s">
        <v>2727</v>
      </c>
      <c r="H4796" s="17">
        <v>43068</v>
      </c>
      <c r="I4796" s="15">
        <v>2018</v>
      </c>
      <c r="J4796" t="s">
        <v>10634</v>
      </c>
      <c r="K4796" s="5">
        <v>80298</v>
      </c>
      <c r="L4796" t="s">
        <v>967</v>
      </c>
      <c r="M4796" t="s">
        <v>1141</v>
      </c>
      <c r="N4796" t="s">
        <v>10635</v>
      </c>
      <c r="O4796" t="s">
        <v>825</v>
      </c>
      <c r="P4796" t="s">
        <v>12086</v>
      </c>
      <c r="Q4796" t="s">
        <v>12086</v>
      </c>
      <c r="R4796" t="s">
        <v>740</v>
      </c>
      <c r="S4796" t="s">
        <v>795</v>
      </c>
      <c r="T4796" t="s">
        <v>18534</v>
      </c>
      <c r="U4796" t="s">
        <v>965</v>
      </c>
      <c r="V4796" t="s">
        <v>10638</v>
      </c>
      <c r="W4796" t="s">
        <v>970</v>
      </c>
      <c r="X4796" t="s">
        <v>18535</v>
      </c>
    </row>
    <row r="4797" spans="2:24" ht="11" outlineLevel="1" x14ac:dyDescent="0.15">
      <c r="B4797" t="s">
        <v>3927</v>
      </c>
      <c r="C4797" t="s">
        <v>3928</v>
      </c>
      <c r="E4797" t="s">
        <v>10632</v>
      </c>
      <c r="F4797" t="s">
        <v>16693</v>
      </c>
      <c r="G4797" t="s">
        <v>2727</v>
      </c>
      <c r="H4797" s="17">
        <v>43174</v>
      </c>
      <c r="I4797" s="15">
        <v>2018</v>
      </c>
      <c r="J4797" t="s">
        <v>10634</v>
      </c>
      <c r="K4797" s="5">
        <v>16432.900000000001</v>
      </c>
      <c r="L4797" t="s">
        <v>967</v>
      </c>
      <c r="M4797" t="s">
        <v>1141</v>
      </c>
      <c r="N4797" t="s">
        <v>10635</v>
      </c>
      <c r="O4797" t="s">
        <v>825</v>
      </c>
      <c r="P4797" t="s">
        <v>12086</v>
      </c>
      <c r="Q4797" t="s">
        <v>12086</v>
      </c>
      <c r="R4797" t="s">
        <v>740</v>
      </c>
      <c r="S4797" t="s">
        <v>795</v>
      </c>
      <c r="T4797" t="s">
        <v>18536</v>
      </c>
      <c r="U4797" t="s">
        <v>965</v>
      </c>
      <c r="V4797" t="s">
        <v>10638</v>
      </c>
      <c r="W4797" t="s">
        <v>970</v>
      </c>
      <c r="X4797" t="s">
        <v>18537</v>
      </c>
    </row>
    <row r="4798" spans="2:24" ht="11" outlineLevel="1" x14ac:dyDescent="0.15">
      <c r="B4798" t="s">
        <v>3927</v>
      </c>
      <c r="C4798" t="s">
        <v>3928</v>
      </c>
      <c r="E4798" t="s">
        <v>10643</v>
      </c>
      <c r="F4798" t="s">
        <v>16693</v>
      </c>
      <c r="G4798" t="s">
        <v>2727</v>
      </c>
      <c r="H4798" s="17">
        <v>43167</v>
      </c>
      <c r="I4798" s="15">
        <v>2018</v>
      </c>
      <c r="J4798" t="s">
        <v>10634</v>
      </c>
      <c r="K4798" s="5">
        <v>16714.72</v>
      </c>
      <c r="L4798" t="s">
        <v>967</v>
      </c>
      <c r="M4798" t="s">
        <v>1141</v>
      </c>
      <c r="N4798" t="s">
        <v>10635</v>
      </c>
      <c r="O4798" t="s">
        <v>825</v>
      </c>
      <c r="P4798" t="s">
        <v>12086</v>
      </c>
      <c r="Q4798" t="s">
        <v>12086</v>
      </c>
      <c r="R4798" t="s">
        <v>740</v>
      </c>
      <c r="S4798" t="s">
        <v>795</v>
      </c>
      <c r="T4798" t="s">
        <v>18538</v>
      </c>
      <c r="U4798" t="s">
        <v>965</v>
      </c>
      <c r="V4798" t="s">
        <v>10638</v>
      </c>
      <c r="W4798" t="s">
        <v>970</v>
      </c>
      <c r="X4798" t="s">
        <v>18539</v>
      </c>
    </row>
    <row r="4799" spans="2:24" ht="11" outlineLevel="1" x14ac:dyDescent="0.15">
      <c r="B4799" t="s">
        <v>3930</v>
      </c>
      <c r="C4799" t="s">
        <v>3931</v>
      </c>
      <c r="E4799" t="s">
        <v>10649</v>
      </c>
      <c r="F4799" t="s">
        <v>16693</v>
      </c>
      <c r="G4799" t="s">
        <v>2727</v>
      </c>
      <c r="H4799" s="17">
        <v>43357</v>
      </c>
      <c r="I4799" s="15">
        <v>2018</v>
      </c>
      <c r="J4799" t="s">
        <v>10634</v>
      </c>
      <c r="K4799" s="5">
        <v>103156.22</v>
      </c>
      <c r="L4799" t="s">
        <v>967</v>
      </c>
      <c r="M4799" t="s">
        <v>1141</v>
      </c>
      <c r="N4799" t="s">
        <v>10635</v>
      </c>
      <c r="O4799" t="s">
        <v>825</v>
      </c>
      <c r="P4799" t="s">
        <v>12086</v>
      </c>
      <c r="Q4799" t="s">
        <v>12086</v>
      </c>
      <c r="R4799" t="s">
        <v>740</v>
      </c>
      <c r="S4799" t="s">
        <v>795</v>
      </c>
      <c r="T4799" t="s">
        <v>18540</v>
      </c>
      <c r="U4799" t="s">
        <v>965</v>
      </c>
      <c r="V4799" t="s">
        <v>10638</v>
      </c>
      <c r="W4799" t="s">
        <v>970</v>
      </c>
      <c r="X4799" t="s">
        <v>18541</v>
      </c>
    </row>
    <row r="4800" spans="2:24" ht="11" outlineLevel="1" x14ac:dyDescent="0.15">
      <c r="B4800" t="s">
        <v>3930</v>
      </c>
      <c r="C4800" t="s">
        <v>3931</v>
      </c>
      <c r="E4800" t="s">
        <v>10652</v>
      </c>
      <c r="F4800" t="s">
        <v>16693</v>
      </c>
      <c r="G4800" t="s">
        <v>2727</v>
      </c>
      <c r="H4800" s="17">
        <v>43396</v>
      </c>
      <c r="I4800" s="15">
        <v>2019</v>
      </c>
      <c r="J4800" t="s">
        <v>10634</v>
      </c>
      <c r="K4800" s="5">
        <v>109944</v>
      </c>
      <c r="L4800" t="s">
        <v>967</v>
      </c>
      <c r="M4800" t="s">
        <v>1141</v>
      </c>
      <c r="N4800" t="s">
        <v>10635</v>
      </c>
      <c r="O4800" t="s">
        <v>825</v>
      </c>
      <c r="P4800" t="s">
        <v>12086</v>
      </c>
      <c r="Q4800" t="s">
        <v>12086</v>
      </c>
      <c r="R4800" t="s">
        <v>740</v>
      </c>
      <c r="S4800" t="s">
        <v>795</v>
      </c>
      <c r="T4800" t="s">
        <v>18542</v>
      </c>
      <c r="U4800" t="s">
        <v>965</v>
      </c>
      <c r="V4800" t="s">
        <v>10638</v>
      </c>
      <c r="W4800" t="s">
        <v>970</v>
      </c>
      <c r="X4800" t="s">
        <v>18543</v>
      </c>
    </row>
    <row r="4801" spans="2:24" ht="11" outlineLevel="1" x14ac:dyDescent="0.15">
      <c r="B4801" t="s">
        <v>3933</v>
      </c>
      <c r="C4801" t="s">
        <v>3934</v>
      </c>
      <c r="D4801" t="s">
        <v>237</v>
      </c>
      <c r="E4801" t="s">
        <v>10652</v>
      </c>
      <c r="F4801" t="s">
        <v>14208</v>
      </c>
      <c r="G4801" t="s">
        <v>1702</v>
      </c>
      <c r="H4801" s="17">
        <v>43607</v>
      </c>
      <c r="I4801" s="15">
        <v>2019</v>
      </c>
      <c r="J4801" t="s">
        <v>10634</v>
      </c>
      <c r="K4801" s="5">
        <v>0</v>
      </c>
      <c r="L4801" t="s">
        <v>967</v>
      </c>
      <c r="M4801" t="s">
        <v>985</v>
      </c>
      <c r="N4801" t="s">
        <v>10635</v>
      </c>
      <c r="O4801" t="s">
        <v>825</v>
      </c>
      <c r="P4801" t="s">
        <v>13376</v>
      </c>
      <c r="Q4801" t="s">
        <v>13376</v>
      </c>
      <c r="R4801" t="s">
        <v>740</v>
      </c>
      <c r="S4801" t="s">
        <v>795</v>
      </c>
      <c r="T4801" t="s">
        <v>18544</v>
      </c>
      <c r="U4801" t="s">
        <v>965</v>
      </c>
      <c r="V4801" t="s">
        <v>10638</v>
      </c>
      <c r="W4801" t="s">
        <v>970</v>
      </c>
      <c r="X4801" t="s">
        <v>18545</v>
      </c>
    </row>
    <row r="4802" spans="2:24" ht="11" outlineLevel="1" x14ac:dyDescent="0.15">
      <c r="B4802" t="s">
        <v>3933</v>
      </c>
      <c r="C4802" t="s">
        <v>3934</v>
      </c>
      <c r="D4802" t="s">
        <v>237</v>
      </c>
      <c r="E4802" t="s">
        <v>10664</v>
      </c>
      <c r="F4802" t="s">
        <v>14208</v>
      </c>
      <c r="G4802" t="s">
        <v>1702</v>
      </c>
      <c r="H4802" s="17">
        <v>43692</v>
      </c>
      <c r="I4802" s="15">
        <v>2019</v>
      </c>
      <c r="J4802" t="s">
        <v>10634</v>
      </c>
      <c r="K4802" s="5">
        <v>10200</v>
      </c>
      <c r="L4802" t="s">
        <v>967</v>
      </c>
      <c r="M4802" t="s">
        <v>985</v>
      </c>
      <c r="N4802" t="s">
        <v>10635</v>
      </c>
      <c r="O4802" t="s">
        <v>825</v>
      </c>
      <c r="P4802" t="s">
        <v>13376</v>
      </c>
      <c r="Q4802" t="s">
        <v>13376</v>
      </c>
      <c r="R4802" t="s">
        <v>740</v>
      </c>
      <c r="S4802" t="s">
        <v>795</v>
      </c>
      <c r="T4802" t="s">
        <v>18546</v>
      </c>
      <c r="U4802" t="s">
        <v>965</v>
      </c>
      <c r="V4802" t="s">
        <v>10638</v>
      </c>
      <c r="W4802" t="s">
        <v>970</v>
      </c>
      <c r="X4802" t="s">
        <v>18547</v>
      </c>
    </row>
    <row r="4803" spans="2:24" ht="11" outlineLevel="1" x14ac:dyDescent="0.15">
      <c r="B4803" t="s">
        <v>3933</v>
      </c>
      <c r="C4803" t="s">
        <v>3934</v>
      </c>
      <c r="D4803" t="s">
        <v>237</v>
      </c>
      <c r="E4803" t="s">
        <v>10649</v>
      </c>
      <c r="F4803" t="s">
        <v>14208</v>
      </c>
      <c r="G4803" t="s">
        <v>1702</v>
      </c>
      <c r="H4803" s="17">
        <v>43518</v>
      </c>
      <c r="I4803" s="15">
        <v>2019</v>
      </c>
      <c r="J4803" t="s">
        <v>10634</v>
      </c>
      <c r="K4803" s="5">
        <v>202250</v>
      </c>
      <c r="L4803" t="s">
        <v>967</v>
      </c>
      <c r="M4803" t="s">
        <v>985</v>
      </c>
      <c r="N4803" t="s">
        <v>10635</v>
      </c>
      <c r="O4803" t="s">
        <v>825</v>
      </c>
      <c r="P4803" t="s">
        <v>13376</v>
      </c>
      <c r="Q4803" t="s">
        <v>13376</v>
      </c>
      <c r="R4803" t="s">
        <v>740</v>
      </c>
      <c r="S4803" t="s">
        <v>795</v>
      </c>
      <c r="T4803" t="s">
        <v>14576</v>
      </c>
      <c r="U4803" t="s">
        <v>965</v>
      </c>
      <c r="V4803" t="s">
        <v>10638</v>
      </c>
      <c r="W4803" t="s">
        <v>970</v>
      </c>
      <c r="X4803" t="s">
        <v>18548</v>
      </c>
    </row>
    <row r="4804" spans="2:24" ht="11" outlineLevel="1" x14ac:dyDescent="0.15">
      <c r="B4804" t="s">
        <v>3936</v>
      </c>
      <c r="C4804" t="s">
        <v>3937</v>
      </c>
      <c r="E4804" t="s">
        <v>10649</v>
      </c>
      <c r="F4804" t="s">
        <v>3938</v>
      </c>
      <c r="G4804" t="s">
        <v>3939</v>
      </c>
      <c r="H4804" s="17">
        <v>43689</v>
      </c>
      <c r="I4804" s="15">
        <v>2019</v>
      </c>
      <c r="J4804" t="s">
        <v>10634</v>
      </c>
      <c r="K4804" s="5">
        <v>96500</v>
      </c>
      <c r="L4804" t="s">
        <v>967</v>
      </c>
      <c r="R4804" t="s">
        <v>740</v>
      </c>
      <c r="S4804" t="s">
        <v>795</v>
      </c>
      <c r="T4804" t="s">
        <v>18549</v>
      </c>
      <c r="U4804" t="s">
        <v>1340</v>
      </c>
      <c r="V4804" t="s">
        <v>12795</v>
      </c>
      <c r="W4804" t="s">
        <v>970</v>
      </c>
      <c r="X4804" t="s">
        <v>18550</v>
      </c>
    </row>
    <row r="4805" spans="2:24" ht="11" outlineLevel="1" x14ac:dyDescent="0.15">
      <c r="B4805" t="s">
        <v>3936</v>
      </c>
      <c r="C4805" t="s">
        <v>3937</v>
      </c>
      <c r="E4805" t="s">
        <v>10652</v>
      </c>
      <c r="F4805" t="s">
        <v>3938</v>
      </c>
      <c r="G4805" t="s">
        <v>3939</v>
      </c>
      <c r="H4805" s="17">
        <v>43759</v>
      </c>
      <c r="I4805" s="15">
        <v>2020</v>
      </c>
      <c r="J4805" t="s">
        <v>10634</v>
      </c>
      <c r="K4805" s="5">
        <v>115800</v>
      </c>
      <c r="L4805" t="s">
        <v>967</v>
      </c>
      <c r="M4805" t="s">
        <v>15907</v>
      </c>
      <c r="R4805" t="s">
        <v>740</v>
      </c>
      <c r="S4805" t="s">
        <v>795</v>
      </c>
      <c r="T4805" t="s">
        <v>18551</v>
      </c>
      <c r="U4805" t="s">
        <v>1340</v>
      </c>
      <c r="V4805" t="s">
        <v>12795</v>
      </c>
      <c r="W4805" t="s">
        <v>970</v>
      </c>
      <c r="X4805" t="s">
        <v>18552</v>
      </c>
    </row>
    <row r="4806" spans="2:24" ht="11" outlineLevel="1" x14ac:dyDescent="0.15">
      <c r="B4806" t="s">
        <v>3936</v>
      </c>
      <c r="C4806" t="s">
        <v>3937</v>
      </c>
      <c r="E4806" t="s">
        <v>10664</v>
      </c>
      <c r="F4806" t="s">
        <v>3938</v>
      </c>
      <c r="G4806" t="s">
        <v>3939</v>
      </c>
      <c r="H4806" s="17">
        <v>43844</v>
      </c>
      <c r="I4806" s="15">
        <v>2020</v>
      </c>
      <c r="J4806" t="s">
        <v>10634</v>
      </c>
      <c r="K4806" s="5">
        <v>0</v>
      </c>
      <c r="L4806" t="s">
        <v>967</v>
      </c>
      <c r="M4806" t="s">
        <v>15907</v>
      </c>
      <c r="R4806" t="s">
        <v>740</v>
      </c>
      <c r="S4806" t="s">
        <v>795</v>
      </c>
      <c r="T4806" t="s">
        <v>18553</v>
      </c>
      <c r="U4806" t="s">
        <v>1340</v>
      </c>
      <c r="V4806" t="s">
        <v>12795</v>
      </c>
      <c r="W4806" t="s">
        <v>970</v>
      </c>
      <c r="X4806" t="s">
        <v>18554</v>
      </c>
    </row>
    <row r="4807" spans="2:24" ht="11" outlineLevel="1" x14ac:dyDescent="0.15">
      <c r="B4807" t="s">
        <v>3941</v>
      </c>
      <c r="C4807" t="s">
        <v>3942</v>
      </c>
      <c r="D4807" t="s">
        <v>3943</v>
      </c>
      <c r="E4807" t="s">
        <v>10649</v>
      </c>
      <c r="F4807" t="s">
        <v>3944</v>
      </c>
      <c r="G4807" t="s">
        <v>3945</v>
      </c>
      <c r="H4807" s="17">
        <v>46091</v>
      </c>
      <c r="I4807" s="15">
        <v>2026</v>
      </c>
      <c r="J4807" t="s">
        <v>10634</v>
      </c>
      <c r="K4807" s="5">
        <v>211357.68</v>
      </c>
      <c r="L4807" t="s">
        <v>967</v>
      </c>
      <c r="R4807" t="s">
        <v>755</v>
      </c>
      <c r="S4807" t="s">
        <v>829</v>
      </c>
      <c r="T4807" t="s">
        <v>18555</v>
      </c>
      <c r="U4807" t="s">
        <v>1340</v>
      </c>
      <c r="V4807" t="s">
        <v>12795</v>
      </c>
      <c r="W4807" t="s">
        <v>970</v>
      </c>
      <c r="X4807" t="s">
        <v>18556</v>
      </c>
    </row>
    <row r="4808" spans="2:24" ht="11" outlineLevel="1" x14ac:dyDescent="0.15">
      <c r="B4808" t="s">
        <v>3947</v>
      </c>
      <c r="C4808" t="s">
        <v>3948</v>
      </c>
      <c r="E4808" t="s">
        <v>10649</v>
      </c>
      <c r="F4808" t="s">
        <v>3949</v>
      </c>
      <c r="G4808" t="s">
        <v>3950</v>
      </c>
      <c r="H4808" s="17">
        <v>44431</v>
      </c>
      <c r="I4808" s="15">
        <v>2021</v>
      </c>
      <c r="J4808" t="s">
        <v>10634</v>
      </c>
      <c r="K4808" s="5">
        <v>211000</v>
      </c>
      <c r="L4808" t="s">
        <v>967</v>
      </c>
      <c r="R4808" t="s">
        <v>737</v>
      </c>
      <c r="S4808" t="s">
        <v>803</v>
      </c>
      <c r="T4808" t="s">
        <v>18557</v>
      </c>
      <c r="U4808" t="s">
        <v>1340</v>
      </c>
      <c r="V4808" t="s">
        <v>12795</v>
      </c>
      <c r="W4808" t="s">
        <v>970</v>
      </c>
      <c r="X4808" t="s">
        <v>18558</v>
      </c>
    </row>
    <row r="4809" spans="2:24" ht="11" outlineLevel="1" x14ac:dyDescent="0.15">
      <c r="B4809" t="s">
        <v>3952</v>
      </c>
      <c r="C4809" t="s">
        <v>1199</v>
      </c>
      <c r="D4809" t="s">
        <v>332</v>
      </c>
      <c r="E4809" t="s">
        <v>10989</v>
      </c>
      <c r="F4809" t="s">
        <v>700</v>
      </c>
      <c r="G4809" t="s">
        <v>2413</v>
      </c>
      <c r="H4809" s="17">
        <v>42956</v>
      </c>
      <c r="I4809" s="15">
        <v>2017</v>
      </c>
      <c r="J4809" t="s">
        <v>10634</v>
      </c>
      <c r="K4809" s="5">
        <v>-2114.42</v>
      </c>
      <c r="L4809" t="s">
        <v>967</v>
      </c>
      <c r="M4809" t="s">
        <v>985</v>
      </c>
      <c r="N4809" t="s">
        <v>10635</v>
      </c>
      <c r="O4809" t="s">
        <v>796</v>
      </c>
      <c r="P4809" t="s">
        <v>17250</v>
      </c>
      <c r="Q4809" t="s">
        <v>14861</v>
      </c>
      <c r="R4809" t="s">
        <v>737</v>
      </c>
      <c r="S4809" t="s">
        <v>803</v>
      </c>
      <c r="T4809" t="s">
        <v>18559</v>
      </c>
      <c r="U4809" t="s">
        <v>965</v>
      </c>
      <c r="V4809" t="s">
        <v>10638</v>
      </c>
      <c r="W4809" t="s">
        <v>970</v>
      </c>
      <c r="X4809" t="s">
        <v>18560</v>
      </c>
    </row>
    <row r="4810" spans="2:24" ht="11" outlineLevel="1" x14ac:dyDescent="0.15">
      <c r="B4810" t="s">
        <v>3954</v>
      </c>
      <c r="C4810" t="s">
        <v>3955</v>
      </c>
      <c r="E4810" t="s">
        <v>10649</v>
      </c>
      <c r="F4810" t="s">
        <v>3627</v>
      </c>
      <c r="G4810" t="s">
        <v>3628</v>
      </c>
      <c r="H4810" s="17">
        <v>42266</v>
      </c>
      <c r="I4810" s="15">
        <v>2015</v>
      </c>
      <c r="J4810" t="s">
        <v>10634</v>
      </c>
      <c r="K4810" s="5">
        <v>208727.6</v>
      </c>
      <c r="L4810" t="s">
        <v>967</v>
      </c>
      <c r="M4810" t="s">
        <v>1141</v>
      </c>
      <c r="N4810" t="s">
        <v>10635</v>
      </c>
      <c r="O4810" t="s">
        <v>825</v>
      </c>
      <c r="P4810" t="s">
        <v>11969</v>
      </c>
      <c r="Q4810" t="s">
        <v>11969</v>
      </c>
      <c r="R4810" t="s">
        <v>737</v>
      </c>
      <c r="S4810" t="s">
        <v>803</v>
      </c>
      <c r="T4810" t="s">
        <v>13785</v>
      </c>
      <c r="U4810" t="s">
        <v>965</v>
      </c>
      <c r="V4810" t="s">
        <v>10638</v>
      </c>
      <c r="W4810" t="s">
        <v>970</v>
      </c>
      <c r="X4810" t="s">
        <v>18561</v>
      </c>
    </row>
    <row r="4811" spans="2:24" ht="11" outlineLevel="1" x14ac:dyDescent="0.15">
      <c r="B4811" t="s">
        <v>3957</v>
      </c>
      <c r="C4811" t="s">
        <v>873</v>
      </c>
      <c r="E4811" t="s">
        <v>10649</v>
      </c>
      <c r="F4811" t="s">
        <v>676</v>
      </c>
      <c r="G4811" t="s">
        <v>1579</v>
      </c>
      <c r="H4811" s="17">
        <v>45553</v>
      </c>
      <c r="I4811" s="15">
        <v>2024</v>
      </c>
      <c r="J4811" t="s">
        <v>10634</v>
      </c>
      <c r="K4811" s="5">
        <v>562770</v>
      </c>
      <c r="L4811" t="s">
        <v>967</v>
      </c>
      <c r="M4811" t="s">
        <v>1141</v>
      </c>
      <c r="N4811" t="s">
        <v>10635</v>
      </c>
      <c r="O4811" t="s">
        <v>825</v>
      </c>
      <c r="P4811" t="s">
        <v>18562</v>
      </c>
      <c r="Q4811" t="s">
        <v>18563</v>
      </c>
      <c r="R4811" t="s">
        <v>740</v>
      </c>
      <c r="S4811" t="s">
        <v>795</v>
      </c>
      <c r="T4811" t="s">
        <v>18564</v>
      </c>
      <c r="U4811" t="s">
        <v>965</v>
      </c>
      <c r="V4811" t="s">
        <v>10638</v>
      </c>
      <c r="W4811" t="s">
        <v>970</v>
      </c>
      <c r="X4811" t="s">
        <v>18565</v>
      </c>
    </row>
    <row r="4812" spans="2:24" ht="11" outlineLevel="1" x14ac:dyDescent="0.15">
      <c r="B4812" t="s">
        <v>3957</v>
      </c>
      <c r="C4812" t="s">
        <v>873</v>
      </c>
      <c r="E4812" t="s">
        <v>10652</v>
      </c>
      <c r="F4812" t="s">
        <v>676</v>
      </c>
      <c r="G4812" t="s">
        <v>1579</v>
      </c>
      <c r="H4812" s="17">
        <v>45637</v>
      </c>
      <c r="I4812" s="15">
        <v>2025</v>
      </c>
      <c r="J4812" t="s">
        <v>10634</v>
      </c>
      <c r="K4812" s="5">
        <v>20475</v>
      </c>
      <c r="L4812" t="s">
        <v>967</v>
      </c>
      <c r="M4812" t="s">
        <v>1141</v>
      </c>
      <c r="N4812" t="s">
        <v>10635</v>
      </c>
      <c r="O4812" t="s">
        <v>825</v>
      </c>
      <c r="P4812" t="s">
        <v>18562</v>
      </c>
      <c r="Q4812" t="s">
        <v>18563</v>
      </c>
      <c r="R4812" t="s">
        <v>740</v>
      </c>
      <c r="S4812" t="s">
        <v>795</v>
      </c>
      <c r="T4812" t="s">
        <v>18564</v>
      </c>
      <c r="U4812" t="s">
        <v>965</v>
      </c>
      <c r="V4812" t="s">
        <v>10638</v>
      </c>
      <c r="W4812" t="s">
        <v>970</v>
      </c>
      <c r="X4812" t="s">
        <v>18566</v>
      </c>
    </row>
    <row r="4813" spans="2:24" ht="11" outlineLevel="1" x14ac:dyDescent="0.15">
      <c r="B4813" t="s">
        <v>3957</v>
      </c>
      <c r="C4813" t="s">
        <v>873</v>
      </c>
      <c r="E4813" t="s">
        <v>10664</v>
      </c>
      <c r="F4813" t="s">
        <v>676</v>
      </c>
      <c r="G4813" t="s">
        <v>1579</v>
      </c>
      <c r="H4813" s="17">
        <v>45761</v>
      </c>
      <c r="I4813" s="15">
        <v>2025</v>
      </c>
      <c r="J4813" t="s">
        <v>10634</v>
      </c>
      <c r="K4813" s="5">
        <v>-374594</v>
      </c>
      <c r="L4813" t="s">
        <v>967</v>
      </c>
      <c r="M4813" t="s">
        <v>1141</v>
      </c>
      <c r="N4813" t="s">
        <v>10635</v>
      </c>
      <c r="O4813" t="s">
        <v>825</v>
      </c>
      <c r="P4813" t="s">
        <v>18562</v>
      </c>
      <c r="Q4813" t="s">
        <v>18563</v>
      </c>
      <c r="R4813" t="s">
        <v>740</v>
      </c>
      <c r="S4813" t="s">
        <v>795</v>
      </c>
      <c r="T4813" t="s">
        <v>18567</v>
      </c>
      <c r="U4813" t="s">
        <v>965</v>
      </c>
      <c r="V4813" t="s">
        <v>10638</v>
      </c>
      <c r="W4813" t="s">
        <v>970</v>
      </c>
      <c r="X4813" t="s">
        <v>18568</v>
      </c>
    </row>
    <row r="4814" spans="2:24" ht="11" outlineLevel="1" x14ac:dyDescent="0.15">
      <c r="B4814" t="s">
        <v>3959</v>
      </c>
      <c r="C4814" t="s">
        <v>3960</v>
      </c>
      <c r="D4814" t="s">
        <v>2185</v>
      </c>
      <c r="E4814" t="s">
        <v>10649</v>
      </c>
      <c r="F4814" t="s">
        <v>1411</v>
      </c>
      <c r="G4814" t="s">
        <v>1412</v>
      </c>
      <c r="H4814" s="17">
        <v>45618</v>
      </c>
      <c r="I4814" s="15">
        <v>2025</v>
      </c>
      <c r="J4814" t="s">
        <v>10634</v>
      </c>
      <c r="K4814" s="5">
        <v>208342.7</v>
      </c>
      <c r="L4814" t="s">
        <v>967</v>
      </c>
      <c r="M4814" t="s">
        <v>985</v>
      </c>
      <c r="N4814" t="s">
        <v>11711</v>
      </c>
      <c r="O4814" t="s">
        <v>796</v>
      </c>
      <c r="P4814" t="s">
        <v>10885</v>
      </c>
      <c r="Q4814" t="s">
        <v>10886</v>
      </c>
      <c r="R4814" t="s">
        <v>752</v>
      </c>
      <c r="S4814" t="s">
        <v>824</v>
      </c>
      <c r="T4814" t="s">
        <v>18569</v>
      </c>
      <c r="U4814" t="s">
        <v>965</v>
      </c>
      <c r="V4814" t="s">
        <v>10638</v>
      </c>
      <c r="W4814" t="s">
        <v>970</v>
      </c>
      <c r="X4814" t="s">
        <v>18570</v>
      </c>
    </row>
    <row r="4815" spans="2:24" ht="11" outlineLevel="1" x14ac:dyDescent="0.15">
      <c r="B4815" t="s">
        <v>3959</v>
      </c>
      <c r="C4815" t="s">
        <v>3960</v>
      </c>
      <c r="D4815" t="s">
        <v>2185</v>
      </c>
      <c r="E4815" t="s">
        <v>10652</v>
      </c>
      <c r="F4815" t="s">
        <v>1411</v>
      </c>
      <c r="G4815" t="s">
        <v>1412</v>
      </c>
      <c r="H4815" s="17">
        <v>45687</v>
      </c>
      <c r="I4815" s="15">
        <v>2025</v>
      </c>
      <c r="J4815" t="s">
        <v>10634</v>
      </c>
      <c r="K4815" s="5">
        <v>0</v>
      </c>
      <c r="L4815" t="s">
        <v>967</v>
      </c>
      <c r="M4815" t="s">
        <v>985</v>
      </c>
      <c r="N4815" t="s">
        <v>11711</v>
      </c>
      <c r="O4815" t="s">
        <v>796</v>
      </c>
      <c r="P4815" t="s">
        <v>10885</v>
      </c>
      <c r="Q4815" t="s">
        <v>10886</v>
      </c>
      <c r="R4815" t="s">
        <v>752</v>
      </c>
      <c r="S4815" t="s">
        <v>824</v>
      </c>
      <c r="T4815" t="s">
        <v>18571</v>
      </c>
      <c r="U4815" t="s">
        <v>965</v>
      </c>
      <c r="V4815" t="s">
        <v>10638</v>
      </c>
      <c r="W4815" t="s">
        <v>970</v>
      </c>
      <c r="X4815" t="s">
        <v>18572</v>
      </c>
    </row>
    <row r="4816" spans="2:24" ht="11" outlineLevel="1" x14ac:dyDescent="0.15">
      <c r="B4816" t="s">
        <v>3959</v>
      </c>
      <c r="C4816" t="s">
        <v>3960</v>
      </c>
      <c r="D4816" t="s">
        <v>2185</v>
      </c>
      <c r="E4816" t="s">
        <v>10664</v>
      </c>
      <c r="F4816" t="s">
        <v>1411</v>
      </c>
      <c r="G4816" t="s">
        <v>1412</v>
      </c>
      <c r="H4816" s="17">
        <v>45884</v>
      </c>
      <c r="I4816" s="15">
        <v>2025</v>
      </c>
      <c r="J4816" t="s">
        <v>10634</v>
      </c>
      <c r="K4816" s="5">
        <v>0</v>
      </c>
      <c r="L4816" t="s">
        <v>967</v>
      </c>
      <c r="M4816" t="s">
        <v>985</v>
      </c>
      <c r="N4816" t="s">
        <v>11711</v>
      </c>
      <c r="O4816" t="s">
        <v>796</v>
      </c>
      <c r="P4816" t="s">
        <v>10885</v>
      </c>
      <c r="Q4816" t="s">
        <v>10886</v>
      </c>
      <c r="R4816" t="s">
        <v>752</v>
      </c>
      <c r="S4816" t="s">
        <v>824</v>
      </c>
      <c r="T4816" t="s">
        <v>18573</v>
      </c>
      <c r="U4816" t="s">
        <v>965</v>
      </c>
      <c r="V4816" t="s">
        <v>10638</v>
      </c>
      <c r="W4816" t="s">
        <v>970</v>
      </c>
      <c r="X4816" t="s">
        <v>18574</v>
      </c>
    </row>
    <row r="4817" spans="2:24" ht="11" outlineLevel="1" x14ac:dyDescent="0.15">
      <c r="B4817" t="s">
        <v>3962</v>
      </c>
      <c r="C4817" t="s">
        <v>3963</v>
      </c>
      <c r="D4817" t="s">
        <v>356</v>
      </c>
      <c r="E4817" t="s">
        <v>10649</v>
      </c>
      <c r="F4817" t="s">
        <v>665</v>
      </c>
      <c r="G4817" t="s">
        <v>1904</v>
      </c>
      <c r="H4817" s="17">
        <v>45464</v>
      </c>
      <c r="I4817" s="15">
        <v>2024</v>
      </c>
      <c r="J4817" t="s">
        <v>10634</v>
      </c>
      <c r="K4817" s="5">
        <v>183503.03</v>
      </c>
      <c r="L4817" t="s">
        <v>967</v>
      </c>
      <c r="M4817" t="s">
        <v>1903</v>
      </c>
      <c r="N4817" t="s">
        <v>10635</v>
      </c>
      <c r="O4817" t="s">
        <v>825</v>
      </c>
      <c r="P4817" t="s">
        <v>11475</v>
      </c>
      <c r="Q4817" t="s">
        <v>11435</v>
      </c>
      <c r="R4817" t="s">
        <v>740</v>
      </c>
      <c r="S4817" t="s">
        <v>795</v>
      </c>
      <c r="T4817" t="s">
        <v>18575</v>
      </c>
      <c r="U4817" t="s">
        <v>965</v>
      </c>
      <c r="V4817" t="s">
        <v>10638</v>
      </c>
      <c r="W4817" t="s">
        <v>970</v>
      </c>
      <c r="X4817" t="s">
        <v>18576</v>
      </c>
    </row>
    <row r="4818" spans="2:24" ht="11" outlineLevel="1" x14ac:dyDescent="0.15">
      <c r="B4818" t="s">
        <v>3962</v>
      </c>
      <c r="C4818" t="s">
        <v>3963</v>
      </c>
      <c r="D4818" t="s">
        <v>356</v>
      </c>
      <c r="E4818" t="s">
        <v>10652</v>
      </c>
      <c r="F4818" t="s">
        <v>665</v>
      </c>
      <c r="G4818" t="s">
        <v>1904</v>
      </c>
      <c r="H4818" s="17">
        <v>45608</v>
      </c>
      <c r="I4818" s="15">
        <v>2025</v>
      </c>
      <c r="J4818" t="s">
        <v>10634</v>
      </c>
      <c r="K4818" s="5">
        <v>24173.14</v>
      </c>
      <c r="L4818" t="s">
        <v>967</v>
      </c>
      <c r="M4818" t="s">
        <v>1903</v>
      </c>
      <c r="N4818" t="s">
        <v>10635</v>
      </c>
      <c r="O4818" t="s">
        <v>825</v>
      </c>
      <c r="P4818" t="s">
        <v>11475</v>
      </c>
      <c r="Q4818" t="s">
        <v>11435</v>
      </c>
      <c r="R4818" t="s">
        <v>740</v>
      </c>
      <c r="S4818" t="s">
        <v>795</v>
      </c>
      <c r="T4818" t="s">
        <v>18577</v>
      </c>
      <c r="U4818" t="s">
        <v>965</v>
      </c>
      <c r="V4818" t="s">
        <v>10638</v>
      </c>
      <c r="W4818" t="s">
        <v>970</v>
      </c>
      <c r="X4818" t="s">
        <v>18578</v>
      </c>
    </row>
    <row r="4819" spans="2:24" ht="11" outlineLevel="1" x14ac:dyDescent="0.15">
      <c r="B4819" t="s">
        <v>3965</v>
      </c>
      <c r="C4819" t="s">
        <v>2109</v>
      </c>
      <c r="D4819" t="s">
        <v>261</v>
      </c>
      <c r="E4819" t="s">
        <v>10649</v>
      </c>
      <c r="F4819" t="s">
        <v>669</v>
      </c>
      <c r="G4819" t="s">
        <v>1498</v>
      </c>
      <c r="H4819" s="17">
        <v>42256</v>
      </c>
      <c r="I4819" s="15">
        <v>2015</v>
      </c>
      <c r="J4819" t="s">
        <v>10634</v>
      </c>
      <c r="K4819" s="5">
        <v>207000</v>
      </c>
      <c r="L4819" t="s">
        <v>967</v>
      </c>
      <c r="M4819" t="s">
        <v>985</v>
      </c>
      <c r="N4819" t="s">
        <v>10635</v>
      </c>
      <c r="O4819" t="s">
        <v>825</v>
      </c>
      <c r="P4819" t="s">
        <v>13376</v>
      </c>
      <c r="Q4819" t="s">
        <v>13376</v>
      </c>
      <c r="R4819" t="s">
        <v>740</v>
      </c>
      <c r="S4819" t="s">
        <v>795</v>
      </c>
      <c r="T4819" t="s">
        <v>18579</v>
      </c>
      <c r="U4819" t="s">
        <v>965</v>
      </c>
      <c r="V4819" t="s">
        <v>10638</v>
      </c>
      <c r="W4819" t="s">
        <v>970</v>
      </c>
      <c r="X4819" t="s">
        <v>18580</v>
      </c>
    </row>
    <row r="4820" spans="2:24" ht="11" outlineLevel="1" x14ac:dyDescent="0.15">
      <c r="B4820" t="s">
        <v>3967</v>
      </c>
      <c r="C4820" t="s">
        <v>3968</v>
      </c>
      <c r="D4820" t="s">
        <v>170</v>
      </c>
      <c r="E4820" t="s">
        <v>10649</v>
      </c>
      <c r="F4820" t="s">
        <v>12674</v>
      </c>
      <c r="G4820" t="s">
        <v>1299</v>
      </c>
      <c r="H4820" s="17">
        <v>45905</v>
      </c>
      <c r="I4820" s="15">
        <v>2025</v>
      </c>
      <c r="J4820" t="s">
        <v>10634</v>
      </c>
      <c r="K4820" s="5">
        <v>206500</v>
      </c>
      <c r="L4820" t="s">
        <v>967</v>
      </c>
      <c r="M4820" t="s">
        <v>985</v>
      </c>
      <c r="N4820" t="s">
        <v>10635</v>
      </c>
      <c r="O4820" t="s">
        <v>796</v>
      </c>
      <c r="P4820" t="s">
        <v>10885</v>
      </c>
      <c r="Q4820" t="s">
        <v>10671</v>
      </c>
      <c r="R4820" t="s">
        <v>755</v>
      </c>
      <c r="S4820" t="s">
        <v>795</v>
      </c>
      <c r="T4820" t="s">
        <v>18581</v>
      </c>
      <c r="U4820" t="s">
        <v>965</v>
      </c>
      <c r="V4820" t="s">
        <v>10638</v>
      </c>
      <c r="W4820" t="s">
        <v>970</v>
      </c>
      <c r="X4820" t="s">
        <v>18582</v>
      </c>
    </row>
    <row r="4821" spans="2:24" ht="11" outlineLevel="1" x14ac:dyDescent="0.15">
      <c r="B4821" t="s">
        <v>3967</v>
      </c>
      <c r="C4821" t="s">
        <v>3968</v>
      </c>
      <c r="D4821" t="s">
        <v>170</v>
      </c>
      <c r="E4821" t="s">
        <v>10652</v>
      </c>
      <c r="F4821" t="s">
        <v>12674</v>
      </c>
      <c r="G4821" t="s">
        <v>1299</v>
      </c>
      <c r="H4821" s="17">
        <v>45981</v>
      </c>
      <c r="I4821" s="15">
        <v>2026</v>
      </c>
      <c r="J4821" t="s">
        <v>10634</v>
      </c>
      <c r="K4821" s="5">
        <v>0</v>
      </c>
      <c r="L4821" t="s">
        <v>967</v>
      </c>
      <c r="M4821" t="s">
        <v>985</v>
      </c>
      <c r="N4821" t="s">
        <v>10635</v>
      </c>
      <c r="O4821" t="s">
        <v>796</v>
      </c>
      <c r="P4821" t="s">
        <v>10885</v>
      </c>
      <c r="Q4821" t="s">
        <v>10671</v>
      </c>
      <c r="R4821" t="s">
        <v>755</v>
      </c>
      <c r="S4821" t="s">
        <v>795</v>
      </c>
      <c r="T4821" t="s">
        <v>18581</v>
      </c>
      <c r="U4821" t="s">
        <v>965</v>
      </c>
      <c r="V4821" t="s">
        <v>10638</v>
      </c>
      <c r="W4821" t="s">
        <v>970</v>
      </c>
      <c r="X4821" t="s">
        <v>18583</v>
      </c>
    </row>
    <row r="4822" spans="2:24" ht="11" outlineLevel="1" x14ac:dyDescent="0.15">
      <c r="B4822" t="s">
        <v>3970</v>
      </c>
      <c r="C4822" t="s">
        <v>3971</v>
      </c>
      <c r="E4822" t="s">
        <v>10649</v>
      </c>
      <c r="F4822" t="s">
        <v>3972</v>
      </c>
      <c r="G4822" t="s">
        <v>3973</v>
      </c>
      <c r="H4822" s="17">
        <v>45553</v>
      </c>
      <c r="I4822" s="15">
        <v>2024</v>
      </c>
      <c r="J4822" t="s">
        <v>10634</v>
      </c>
      <c r="K4822" s="5">
        <v>205760</v>
      </c>
      <c r="L4822" t="s">
        <v>967</v>
      </c>
      <c r="R4822" t="s">
        <v>737</v>
      </c>
      <c r="S4822" t="s">
        <v>803</v>
      </c>
      <c r="T4822" t="s">
        <v>18584</v>
      </c>
      <c r="U4822" t="s">
        <v>1340</v>
      </c>
      <c r="V4822" t="s">
        <v>12795</v>
      </c>
      <c r="W4822" t="s">
        <v>970</v>
      </c>
      <c r="X4822" t="s">
        <v>18585</v>
      </c>
    </row>
    <row r="4823" spans="2:24" ht="11" outlineLevel="1" x14ac:dyDescent="0.15">
      <c r="B4823" t="s">
        <v>3975</v>
      </c>
      <c r="C4823" t="s">
        <v>3976</v>
      </c>
      <c r="D4823" t="s">
        <v>163</v>
      </c>
      <c r="E4823" t="s">
        <v>10649</v>
      </c>
      <c r="F4823" t="s">
        <v>600</v>
      </c>
      <c r="G4823" t="s">
        <v>973</v>
      </c>
      <c r="H4823" s="17">
        <v>44776</v>
      </c>
      <c r="I4823" s="15">
        <v>2022</v>
      </c>
      <c r="J4823" t="s">
        <v>10634</v>
      </c>
      <c r="K4823" s="5">
        <v>205616.36</v>
      </c>
      <c r="L4823" t="s">
        <v>967</v>
      </c>
      <c r="M4823" t="s">
        <v>985</v>
      </c>
      <c r="N4823" t="s">
        <v>10635</v>
      </c>
      <c r="O4823" t="s">
        <v>804</v>
      </c>
      <c r="P4823" t="s">
        <v>10671</v>
      </c>
      <c r="Q4823" t="s">
        <v>10685</v>
      </c>
      <c r="R4823" t="s">
        <v>737</v>
      </c>
      <c r="S4823" t="s">
        <v>803</v>
      </c>
      <c r="T4823" t="s">
        <v>18586</v>
      </c>
      <c r="U4823" t="s">
        <v>965</v>
      </c>
      <c r="V4823" t="s">
        <v>10638</v>
      </c>
      <c r="W4823" t="s">
        <v>970</v>
      </c>
      <c r="X4823" t="s">
        <v>18587</v>
      </c>
    </row>
    <row r="4824" spans="2:24" ht="11" outlineLevel="1" x14ac:dyDescent="0.15">
      <c r="B4824" t="s">
        <v>3978</v>
      </c>
      <c r="C4824" t="s">
        <v>1322</v>
      </c>
      <c r="D4824" t="s">
        <v>188</v>
      </c>
      <c r="E4824" t="s">
        <v>10889</v>
      </c>
      <c r="F4824" t="s">
        <v>644</v>
      </c>
      <c r="G4824" t="s">
        <v>1926</v>
      </c>
      <c r="H4824" s="17">
        <v>43164</v>
      </c>
      <c r="I4824" s="15">
        <v>2018</v>
      </c>
      <c r="J4824" t="s">
        <v>10634</v>
      </c>
      <c r="K4824" s="5">
        <v>0</v>
      </c>
      <c r="L4824" t="s">
        <v>967</v>
      </c>
      <c r="M4824" t="s">
        <v>985</v>
      </c>
      <c r="N4824" t="s">
        <v>10635</v>
      </c>
      <c r="O4824" t="s">
        <v>804</v>
      </c>
      <c r="P4824" t="s">
        <v>11712</v>
      </c>
      <c r="Q4824" t="s">
        <v>11712</v>
      </c>
      <c r="R4824" t="s">
        <v>738</v>
      </c>
      <c r="S4824" t="s">
        <v>803</v>
      </c>
      <c r="T4824" t="s">
        <v>18588</v>
      </c>
      <c r="U4824" t="s">
        <v>965</v>
      </c>
      <c r="V4824" t="s">
        <v>10638</v>
      </c>
      <c r="W4824" t="s">
        <v>970</v>
      </c>
      <c r="X4824" t="s">
        <v>18589</v>
      </c>
    </row>
    <row r="4825" spans="2:24" ht="11" outlineLevel="1" x14ac:dyDescent="0.15">
      <c r="B4825" t="s">
        <v>3980</v>
      </c>
      <c r="C4825" t="s">
        <v>3981</v>
      </c>
      <c r="D4825" t="s">
        <v>334</v>
      </c>
      <c r="E4825" t="s">
        <v>10649</v>
      </c>
      <c r="F4825" t="s">
        <v>16871</v>
      </c>
      <c r="G4825" t="s">
        <v>2830</v>
      </c>
      <c r="H4825" s="17">
        <v>43923</v>
      </c>
      <c r="I4825" s="15">
        <v>2020</v>
      </c>
      <c r="J4825" t="s">
        <v>10634</v>
      </c>
      <c r="K4825" s="5">
        <v>131582.10999999999</v>
      </c>
      <c r="L4825" t="s">
        <v>967</v>
      </c>
      <c r="M4825" t="s">
        <v>985</v>
      </c>
      <c r="N4825" t="s">
        <v>10635</v>
      </c>
      <c r="O4825" t="s">
        <v>825</v>
      </c>
      <c r="P4825" t="s">
        <v>13376</v>
      </c>
      <c r="Q4825" t="s">
        <v>13376</v>
      </c>
      <c r="R4825" t="s">
        <v>740</v>
      </c>
      <c r="S4825" t="s">
        <v>795</v>
      </c>
      <c r="T4825" t="s">
        <v>18590</v>
      </c>
      <c r="U4825" t="s">
        <v>965</v>
      </c>
      <c r="V4825" t="s">
        <v>10638</v>
      </c>
      <c r="W4825" t="s">
        <v>970</v>
      </c>
      <c r="X4825" t="s">
        <v>18591</v>
      </c>
    </row>
    <row r="4826" spans="2:24" ht="11" outlineLevel="1" x14ac:dyDescent="0.15">
      <c r="B4826" t="s">
        <v>3980</v>
      </c>
      <c r="C4826" t="s">
        <v>3981</v>
      </c>
      <c r="D4826" t="s">
        <v>334</v>
      </c>
      <c r="E4826" t="s">
        <v>10664</v>
      </c>
      <c r="F4826" t="s">
        <v>16871</v>
      </c>
      <c r="G4826" t="s">
        <v>2830</v>
      </c>
      <c r="H4826" s="17">
        <v>43957</v>
      </c>
      <c r="I4826" s="15">
        <v>2020</v>
      </c>
      <c r="J4826" t="s">
        <v>10634</v>
      </c>
      <c r="K4826" s="5">
        <v>32656.42</v>
      </c>
      <c r="L4826" t="s">
        <v>967</v>
      </c>
      <c r="M4826" t="s">
        <v>985</v>
      </c>
      <c r="N4826" t="s">
        <v>10635</v>
      </c>
      <c r="O4826" t="s">
        <v>825</v>
      </c>
      <c r="P4826" t="s">
        <v>13376</v>
      </c>
      <c r="Q4826" t="s">
        <v>13376</v>
      </c>
      <c r="R4826" t="s">
        <v>740</v>
      </c>
      <c r="S4826" t="s">
        <v>795</v>
      </c>
      <c r="T4826" t="s">
        <v>18590</v>
      </c>
      <c r="U4826" t="s">
        <v>965</v>
      </c>
      <c r="V4826" t="s">
        <v>10638</v>
      </c>
      <c r="W4826" t="s">
        <v>970</v>
      </c>
      <c r="X4826" t="s">
        <v>18592</v>
      </c>
    </row>
    <row r="4827" spans="2:24" ht="11" outlineLevel="1" x14ac:dyDescent="0.15">
      <c r="B4827" t="s">
        <v>3980</v>
      </c>
      <c r="C4827" t="s">
        <v>3981</v>
      </c>
      <c r="D4827" t="s">
        <v>334</v>
      </c>
      <c r="E4827" t="s">
        <v>10652</v>
      </c>
      <c r="F4827" t="s">
        <v>16871</v>
      </c>
      <c r="G4827" t="s">
        <v>2830</v>
      </c>
      <c r="H4827" s="17">
        <v>43945</v>
      </c>
      <c r="I4827" s="15">
        <v>2020</v>
      </c>
      <c r="J4827" t="s">
        <v>10634</v>
      </c>
      <c r="K4827" s="5">
        <v>40584.04</v>
      </c>
      <c r="L4827" t="s">
        <v>967</v>
      </c>
      <c r="M4827" t="s">
        <v>985</v>
      </c>
      <c r="N4827" t="s">
        <v>10635</v>
      </c>
      <c r="O4827" t="s">
        <v>825</v>
      </c>
      <c r="P4827" t="s">
        <v>13376</v>
      </c>
      <c r="Q4827" t="s">
        <v>13376</v>
      </c>
      <c r="R4827" t="s">
        <v>740</v>
      </c>
      <c r="S4827" t="s">
        <v>795</v>
      </c>
      <c r="T4827" t="s">
        <v>18590</v>
      </c>
      <c r="U4827" t="s">
        <v>965</v>
      </c>
      <c r="V4827" t="s">
        <v>10638</v>
      </c>
      <c r="W4827" t="s">
        <v>970</v>
      </c>
      <c r="X4827" t="s">
        <v>18593</v>
      </c>
    </row>
    <row r="4828" spans="2:24" ht="11" outlineLevel="1" x14ac:dyDescent="0.15">
      <c r="B4828" t="s">
        <v>3983</v>
      </c>
      <c r="C4828" t="s">
        <v>3984</v>
      </c>
      <c r="D4828" t="s">
        <v>379</v>
      </c>
      <c r="E4828" t="s">
        <v>10649</v>
      </c>
      <c r="F4828" t="s">
        <v>713</v>
      </c>
      <c r="G4828" t="s">
        <v>3086</v>
      </c>
      <c r="H4828" s="17">
        <v>45985</v>
      </c>
      <c r="I4828" s="15">
        <v>2026</v>
      </c>
      <c r="J4828" t="s">
        <v>10634</v>
      </c>
      <c r="K4828" s="5">
        <v>204434.81</v>
      </c>
      <c r="L4828" t="s">
        <v>967</v>
      </c>
      <c r="M4828" t="s">
        <v>985</v>
      </c>
      <c r="N4828" t="s">
        <v>10635</v>
      </c>
      <c r="O4828" t="s">
        <v>818</v>
      </c>
      <c r="P4828" t="s">
        <v>13554</v>
      </c>
      <c r="Q4828" t="s">
        <v>13557</v>
      </c>
      <c r="R4828" t="s">
        <v>740</v>
      </c>
      <c r="S4828" t="s">
        <v>795</v>
      </c>
      <c r="T4828" t="s">
        <v>18594</v>
      </c>
      <c r="U4828" t="s">
        <v>965</v>
      </c>
      <c r="V4828" t="s">
        <v>10638</v>
      </c>
      <c r="W4828" t="s">
        <v>970</v>
      </c>
      <c r="X4828" t="s">
        <v>18595</v>
      </c>
    </row>
    <row r="4829" spans="2:24" ht="11" outlineLevel="1" x14ac:dyDescent="0.15">
      <c r="B4829" t="s">
        <v>3983</v>
      </c>
      <c r="C4829" t="s">
        <v>3984</v>
      </c>
      <c r="D4829" t="s">
        <v>379</v>
      </c>
      <c r="E4829" t="s">
        <v>10664</v>
      </c>
      <c r="F4829" t="s">
        <v>713</v>
      </c>
      <c r="G4829" t="s">
        <v>3086</v>
      </c>
      <c r="H4829" s="17">
        <v>46062</v>
      </c>
      <c r="I4829" s="15">
        <v>2026</v>
      </c>
      <c r="J4829" t="s">
        <v>10634</v>
      </c>
      <c r="K4829" s="5">
        <v>0</v>
      </c>
      <c r="L4829" t="s">
        <v>967</v>
      </c>
      <c r="M4829" t="s">
        <v>985</v>
      </c>
      <c r="N4829" t="s">
        <v>10635</v>
      </c>
      <c r="O4829" t="s">
        <v>818</v>
      </c>
      <c r="P4829" t="s">
        <v>13554</v>
      </c>
      <c r="Q4829" t="s">
        <v>13557</v>
      </c>
      <c r="R4829" t="s">
        <v>740</v>
      </c>
      <c r="S4829" t="s">
        <v>795</v>
      </c>
      <c r="T4829" t="s">
        <v>18594</v>
      </c>
      <c r="U4829" t="s">
        <v>965</v>
      </c>
      <c r="V4829" t="s">
        <v>10638</v>
      </c>
      <c r="W4829" t="s">
        <v>970</v>
      </c>
      <c r="X4829" t="s">
        <v>18596</v>
      </c>
    </row>
    <row r="4830" spans="2:24" ht="11" outlineLevel="1" x14ac:dyDescent="0.15">
      <c r="B4830" t="s">
        <v>3983</v>
      </c>
      <c r="C4830" t="s">
        <v>3984</v>
      </c>
      <c r="D4830" t="s">
        <v>379</v>
      </c>
      <c r="E4830" t="s">
        <v>10652</v>
      </c>
      <c r="F4830" t="s">
        <v>713</v>
      </c>
      <c r="G4830" t="s">
        <v>3086</v>
      </c>
      <c r="H4830" s="17">
        <v>46014</v>
      </c>
      <c r="I4830" s="15">
        <v>2026</v>
      </c>
      <c r="J4830" t="s">
        <v>10634</v>
      </c>
      <c r="K4830" s="5">
        <v>0</v>
      </c>
      <c r="L4830" t="s">
        <v>967</v>
      </c>
      <c r="M4830" t="s">
        <v>985</v>
      </c>
      <c r="N4830" t="s">
        <v>10635</v>
      </c>
      <c r="O4830" t="s">
        <v>818</v>
      </c>
      <c r="P4830" t="s">
        <v>13554</v>
      </c>
      <c r="Q4830" t="s">
        <v>13557</v>
      </c>
      <c r="R4830" t="s">
        <v>740</v>
      </c>
      <c r="S4830" t="s">
        <v>795</v>
      </c>
      <c r="T4830" t="s">
        <v>18594</v>
      </c>
      <c r="U4830" t="s">
        <v>965</v>
      </c>
      <c r="V4830" t="s">
        <v>10638</v>
      </c>
      <c r="W4830" t="s">
        <v>970</v>
      </c>
      <c r="X4830" t="s">
        <v>18597</v>
      </c>
    </row>
    <row r="4831" spans="2:24" ht="11" outlineLevel="1" x14ac:dyDescent="0.15">
      <c r="B4831" t="s">
        <v>3986</v>
      </c>
      <c r="C4831" t="s">
        <v>3987</v>
      </c>
      <c r="E4831" t="s">
        <v>10649</v>
      </c>
      <c r="F4831" t="s">
        <v>3988</v>
      </c>
      <c r="G4831" t="s">
        <v>3989</v>
      </c>
      <c r="H4831" s="17">
        <v>45541</v>
      </c>
      <c r="I4831" s="15">
        <v>2024</v>
      </c>
      <c r="J4831" t="s">
        <v>10634</v>
      </c>
      <c r="K4831" s="5">
        <v>203364.12</v>
      </c>
      <c r="L4831" t="s">
        <v>967</v>
      </c>
      <c r="R4831" t="s">
        <v>750</v>
      </c>
      <c r="S4831" t="s">
        <v>887</v>
      </c>
      <c r="T4831" t="s">
        <v>18598</v>
      </c>
      <c r="U4831" t="s">
        <v>1340</v>
      </c>
      <c r="V4831" t="s">
        <v>12795</v>
      </c>
      <c r="W4831" t="s">
        <v>970</v>
      </c>
      <c r="X4831" t="s">
        <v>18599</v>
      </c>
    </row>
    <row r="4832" spans="2:24" ht="11" outlineLevel="1" x14ac:dyDescent="0.15">
      <c r="B4832" t="s">
        <v>3991</v>
      </c>
      <c r="C4832" t="s">
        <v>3992</v>
      </c>
      <c r="E4832" t="s">
        <v>10649</v>
      </c>
      <c r="F4832" t="s">
        <v>3993</v>
      </c>
      <c r="G4832" t="s">
        <v>3994</v>
      </c>
      <c r="H4832" s="17">
        <v>44042</v>
      </c>
      <c r="I4832" s="15">
        <v>2020</v>
      </c>
      <c r="J4832" t="s">
        <v>10634</v>
      </c>
      <c r="K4832" s="5">
        <v>196250</v>
      </c>
      <c r="L4832" t="s">
        <v>967</v>
      </c>
      <c r="R4832" t="s">
        <v>737</v>
      </c>
      <c r="S4832" t="s">
        <v>803</v>
      </c>
      <c r="T4832" t="s">
        <v>18600</v>
      </c>
      <c r="U4832" t="s">
        <v>1340</v>
      </c>
      <c r="V4832" t="s">
        <v>12795</v>
      </c>
      <c r="W4832" t="s">
        <v>970</v>
      </c>
      <c r="X4832" t="s">
        <v>18601</v>
      </c>
    </row>
    <row r="4833" spans="2:24" ht="11" outlineLevel="1" x14ac:dyDescent="0.15">
      <c r="B4833" t="s">
        <v>3991</v>
      </c>
      <c r="C4833" t="s">
        <v>3992</v>
      </c>
      <c r="E4833" t="s">
        <v>10652</v>
      </c>
      <c r="F4833" t="s">
        <v>3993</v>
      </c>
      <c r="G4833" t="s">
        <v>3994</v>
      </c>
      <c r="H4833" s="17">
        <v>44099</v>
      </c>
      <c r="I4833" s="15">
        <v>2020</v>
      </c>
      <c r="J4833" t="s">
        <v>10634</v>
      </c>
      <c r="K4833" s="5">
        <v>0</v>
      </c>
      <c r="L4833" t="s">
        <v>967</v>
      </c>
      <c r="M4833" t="s">
        <v>15907</v>
      </c>
      <c r="R4833" t="s">
        <v>737</v>
      </c>
      <c r="S4833" t="s">
        <v>803</v>
      </c>
      <c r="T4833" t="s">
        <v>18602</v>
      </c>
      <c r="U4833" t="s">
        <v>1340</v>
      </c>
      <c r="V4833" t="s">
        <v>12795</v>
      </c>
      <c r="W4833" t="s">
        <v>970</v>
      </c>
      <c r="X4833" t="s">
        <v>18603</v>
      </c>
    </row>
    <row r="4834" spans="2:24" ht="11" outlineLevel="1" x14ac:dyDescent="0.15">
      <c r="B4834" t="s">
        <v>3991</v>
      </c>
      <c r="C4834" t="s">
        <v>3992</v>
      </c>
      <c r="E4834" t="s">
        <v>10664</v>
      </c>
      <c r="F4834" t="s">
        <v>3993</v>
      </c>
      <c r="G4834" t="s">
        <v>3994</v>
      </c>
      <c r="H4834" s="17">
        <v>44228</v>
      </c>
      <c r="I4834" s="15">
        <v>2021</v>
      </c>
      <c r="J4834" t="s">
        <v>10634</v>
      </c>
      <c r="K4834" s="5">
        <v>0</v>
      </c>
      <c r="L4834" t="s">
        <v>967</v>
      </c>
      <c r="M4834" t="s">
        <v>15907</v>
      </c>
      <c r="R4834" t="s">
        <v>737</v>
      </c>
      <c r="S4834" t="s">
        <v>803</v>
      </c>
      <c r="T4834" t="s">
        <v>18604</v>
      </c>
      <c r="U4834" t="s">
        <v>1340</v>
      </c>
      <c r="V4834" t="s">
        <v>12795</v>
      </c>
      <c r="W4834" t="s">
        <v>970</v>
      </c>
      <c r="X4834" t="s">
        <v>18605</v>
      </c>
    </row>
    <row r="4835" spans="2:24" ht="11" outlineLevel="1" x14ac:dyDescent="0.15">
      <c r="B4835" t="s">
        <v>3991</v>
      </c>
      <c r="C4835" t="s">
        <v>3992</v>
      </c>
      <c r="E4835" t="s">
        <v>10643</v>
      </c>
      <c r="F4835" t="s">
        <v>3993</v>
      </c>
      <c r="G4835" t="s">
        <v>3994</v>
      </c>
      <c r="H4835" s="17">
        <v>44260</v>
      </c>
      <c r="I4835" s="15">
        <v>2021</v>
      </c>
      <c r="J4835" t="s">
        <v>10634</v>
      </c>
      <c r="K4835" s="5">
        <v>0</v>
      </c>
      <c r="L4835" t="s">
        <v>967</v>
      </c>
      <c r="M4835" t="s">
        <v>15907</v>
      </c>
      <c r="R4835" t="s">
        <v>737</v>
      </c>
      <c r="S4835" t="s">
        <v>803</v>
      </c>
      <c r="T4835" t="s">
        <v>18606</v>
      </c>
      <c r="U4835" t="s">
        <v>1340</v>
      </c>
      <c r="V4835" t="s">
        <v>12795</v>
      </c>
      <c r="W4835" t="s">
        <v>970</v>
      </c>
      <c r="X4835" t="s">
        <v>18607</v>
      </c>
    </row>
    <row r="4836" spans="2:24" ht="11" outlineLevel="1" x14ac:dyDescent="0.15">
      <c r="B4836" t="s">
        <v>3991</v>
      </c>
      <c r="C4836" t="s">
        <v>3992</v>
      </c>
      <c r="E4836" t="s">
        <v>10632</v>
      </c>
      <c r="F4836" t="s">
        <v>3993</v>
      </c>
      <c r="G4836" t="s">
        <v>3994</v>
      </c>
      <c r="H4836" s="17">
        <v>44270</v>
      </c>
      <c r="I4836" s="15">
        <v>2021</v>
      </c>
      <c r="J4836" t="s">
        <v>10634</v>
      </c>
      <c r="K4836" s="5">
        <v>6078.15</v>
      </c>
      <c r="L4836" t="s">
        <v>967</v>
      </c>
      <c r="M4836" t="s">
        <v>17518</v>
      </c>
      <c r="R4836" t="s">
        <v>737</v>
      </c>
      <c r="S4836" t="s">
        <v>803</v>
      </c>
      <c r="T4836" t="s">
        <v>18608</v>
      </c>
      <c r="U4836" t="s">
        <v>1340</v>
      </c>
      <c r="V4836" t="s">
        <v>12795</v>
      </c>
      <c r="W4836" t="s">
        <v>970</v>
      </c>
      <c r="X4836" t="s">
        <v>18609</v>
      </c>
    </row>
    <row r="4837" spans="2:24" ht="11" outlineLevel="1" x14ac:dyDescent="0.15">
      <c r="B4837" t="s">
        <v>3996</v>
      </c>
      <c r="C4837" t="s">
        <v>3997</v>
      </c>
      <c r="E4837" t="s">
        <v>10664</v>
      </c>
      <c r="F4837" t="s">
        <v>3627</v>
      </c>
      <c r="G4837" t="s">
        <v>3628</v>
      </c>
      <c r="H4837" s="17">
        <v>42888</v>
      </c>
      <c r="I4837" s="15">
        <v>2017</v>
      </c>
      <c r="J4837" t="s">
        <v>10634</v>
      </c>
      <c r="K4837" s="5">
        <v>-495</v>
      </c>
      <c r="L4837" t="s">
        <v>967</v>
      </c>
      <c r="M4837" t="s">
        <v>1141</v>
      </c>
      <c r="N4837" t="s">
        <v>10635</v>
      </c>
      <c r="O4837" t="s">
        <v>825</v>
      </c>
      <c r="P4837" t="s">
        <v>11969</v>
      </c>
      <c r="R4837" t="s">
        <v>737</v>
      </c>
      <c r="S4837" t="s">
        <v>803</v>
      </c>
      <c r="T4837" t="s">
        <v>18610</v>
      </c>
      <c r="U4837" t="s">
        <v>965</v>
      </c>
      <c r="V4837" t="s">
        <v>10638</v>
      </c>
      <c r="W4837" t="s">
        <v>970</v>
      </c>
      <c r="X4837" t="s">
        <v>18611</v>
      </c>
    </row>
    <row r="4838" spans="2:24" ht="11" outlineLevel="1" x14ac:dyDescent="0.15">
      <c r="B4838" t="s">
        <v>3996</v>
      </c>
      <c r="C4838" t="s">
        <v>3997</v>
      </c>
      <c r="E4838" t="s">
        <v>10652</v>
      </c>
      <c r="F4838" t="s">
        <v>3627</v>
      </c>
      <c r="G4838" t="s">
        <v>3628</v>
      </c>
      <c r="H4838" s="17">
        <v>42479</v>
      </c>
      <c r="I4838" s="15">
        <v>2016</v>
      </c>
      <c r="J4838" t="s">
        <v>10634</v>
      </c>
      <c r="K4838" s="5">
        <v>0</v>
      </c>
      <c r="L4838" t="s">
        <v>967</v>
      </c>
      <c r="M4838" t="s">
        <v>1141</v>
      </c>
      <c r="N4838" t="s">
        <v>10635</v>
      </c>
      <c r="O4838" t="s">
        <v>825</v>
      </c>
      <c r="P4838" t="s">
        <v>11969</v>
      </c>
      <c r="Q4838" t="s">
        <v>11969</v>
      </c>
      <c r="R4838" t="s">
        <v>737</v>
      </c>
      <c r="S4838" t="s">
        <v>803</v>
      </c>
      <c r="T4838" t="s">
        <v>13785</v>
      </c>
      <c r="U4838" t="s">
        <v>965</v>
      </c>
      <c r="V4838" t="s">
        <v>10638</v>
      </c>
      <c r="W4838" t="s">
        <v>970</v>
      </c>
      <c r="X4838" t="s">
        <v>18612</v>
      </c>
    </row>
    <row r="4839" spans="2:24" ht="11" outlineLevel="1" x14ac:dyDescent="0.15">
      <c r="B4839" t="s">
        <v>3996</v>
      </c>
      <c r="C4839" t="s">
        <v>3997</v>
      </c>
      <c r="E4839" t="s">
        <v>10649</v>
      </c>
      <c r="F4839" t="s">
        <v>3627</v>
      </c>
      <c r="G4839" t="s">
        <v>3628</v>
      </c>
      <c r="H4839" s="17">
        <v>42266</v>
      </c>
      <c r="I4839" s="15">
        <v>2015</v>
      </c>
      <c r="J4839" t="s">
        <v>10634</v>
      </c>
      <c r="K4839" s="5">
        <v>202435.1</v>
      </c>
      <c r="L4839" t="s">
        <v>967</v>
      </c>
      <c r="M4839" t="s">
        <v>1141</v>
      </c>
      <c r="N4839" t="s">
        <v>10635</v>
      </c>
      <c r="O4839" t="s">
        <v>825</v>
      </c>
      <c r="P4839" t="s">
        <v>11969</v>
      </c>
      <c r="Q4839" t="s">
        <v>11969</v>
      </c>
      <c r="R4839" t="s">
        <v>737</v>
      </c>
      <c r="S4839" t="s">
        <v>803</v>
      </c>
      <c r="T4839" t="s">
        <v>13785</v>
      </c>
      <c r="U4839" t="s">
        <v>965</v>
      </c>
      <c r="V4839" t="s">
        <v>10638</v>
      </c>
      <c r="W4839" t="s">
        <v>970</v>
      </c>
      <c r="X4839" t="s">
        <v>18613</v>
      </c>
    </row>
    <row r="4840" spans="2:24" ht="11" outlineLevel="1" x14ac:dyDescent="0.15">
      <c r="B4840" t="s">
        <v>3999</v>
      </c>
      <c r="C4840" t="s">
        <v>4000</v>
      </c>
      <c r="E4840" t="s">
        <v>10649</v>
      </c>
      <c r="F4840" t="s">
        <v>4001</v>
      </c>
      <c r="G4840" t="s">
        <v>4002</v>
      </c>
      <c r="H4840" s="17">
        <v>42825</v>
      </c>
      <c r="I4840" s="15">
        <v>2017</v>
      </c>
      <c r="J4840" t="s">
        <v>10634</v>
      </c>
      <c r="K4840" s="5">
        <v>109234.71</v>
      </c>
      <c r="L4840" t="s">
        <v>967</v>
      </c>
      <c r="R4840" t="s">
        <v>748</v>
      </c>
      <c r="S4840" t="s">
        <v>795</v>
      </c>
      <c r="T4840" t="s">
        <v>18614</v>
      </c>
      <c r="U4840" t="s">
        <v>1340</v>
      </c>
      <c r="V4840" t="s">
        <v>12795</v>
      </c>
      <c r="W4840" t="s">
        <v>970</v>
      </c>
      <c r="X4840" t="s">
        <v>18615</v>
      </c>
    </row>
    <row r="4841" spans="2:24" ht="11" outlineLevel="1" x14ac:dyDescent="0.15">
      <c r="B4841" t="s">
        <v>3999</v>
      </c>
      <c r="C4841" t="s">
        <v>4000</v>
      </c>
      <c r="E4841" t="s">
        <v>10652</v>
      </c>
      <c r="F4841" t="s">
        <v>4001</v>
      </c>
      <c r="G4841" t="s">
        <v>4002</v>
      </c>
      <c r="H4841" s="17">
        <v>42832</v>
      </c>
      <c r="I4841" s="15">
        <v>2017</v>
      </c>
      <c r="J4841" t="s">
        <v>10634</v>
      </c>
      <c r="K4841" s="5">
        <v>0</v>
      </c>
      <c r="L4841" t="s">
        <v>967</v>
      </c>
      <c r="M4841" t="s">
        <v>15907</v>
      </c>
      <c r="R4841" t="s">
        <v>748</v>
      </c>
      <c r="S4841" t="s">
        <v>795</v>
      </c>
      <c r="T4841" t="s">
        <v>18616</v>
      </c>
      <c r="U4841" t="s">
        <v>1340</v>
      </c>
      <c r="V4841" t="s">
        <v>12795</v>
      </c>
      <c r="W4841" t="s">
        <v>970</v>
      </c>
      <c r="X4841" t="s">
        <v>18617</v>
      </c>
    </row>
    <row r="4842" spans="2:24" ht="11" outlineLevel="1" x14ac:dyDescent="0.15">
      <c r="B4842" t="s">
        <v>3999</v>
      </c>
      <c r="C4842" t="s">
        <v>4000</v>
      </c>
      <c r="E4842" t="s">
        <v>10664</v>
      </c>
      <c r="F4842" t="s">
        <v>4001</v>
      </c>
      <c r="G4842" t="s">
        <v>4002</v>
      </c>
      <c r="H4842" s="17">
        <v>42859</v>
      </c>
      <c r="I4842" s="15">
        <v>2017</v>
      </c>
      <c r="J4842" t="s">
        <v>10634</v>
      </c>
      <c r="K4842" s="5">
        <v>35390</v>
      </c>
      <c r="L4842" t="s">
        <v>967</v>
      </c>
      <c r="M4842" t="s">
        <v>15907</v>
      </c>
      <c r="R4842" t="s">
        <v>748</v>
      </c>
      <c r="S4842" t="s">
        <v>795</v>
      </c>
      <c r="T4842" t="s">
        <v>18618</v>
      </c>
      <c r="U4842" t="s">
        <v>1340</v>
      </c>
      <c r="V4842" t="s">
        <v>12795</v>
      </c>
      <c r="W4842" t="s">
        <v>970</v>
      </c>
      <c r="X4842" t="s">
        <v>18619</v>
      </c>
    </row>
    <row r="4843" spans="2:24" ht="11" outlineLevel="1" x14ac:dyDescent="0.15">
      <c r="B4843" t="s">
        <v>3999</v>
      </c>
      <c r="C4843" t="s">
        <v>4000</v>
      </c>
      <c r="E4843" t="s">
        <v>10643</v>
      </c>
      <c r="F4843" t="s">
        <v>4001</v>
      </c>
      <c r="G4843" t="s">
        <v>4002</v>
      </c>
      <c r="H4843" s="17">
        <v>42879</v>
      </c>
      <c r="I4843" s="15">
        <v>2017</v>
      </c>
      <c r="J4843" t="s">
        <v>10634</v>
      </c>
      <c r="K4843" s="5">
        <v>40945</v>
      </c>
      <c r="L4843" t="s">
        <v>967</v>
      </c>
      <c r="M4843" t="s">
        <v>15907</v>
      </c>
      <c r="R4843" t="s">
        <v>748</v>
      </c>
      <c r="S4843" t="s">
        <v>795</v>
      </c>
      <c r="T4843" t="s">
        <v>18616</v>
      </c>
      <c r="U4843" t="s">
        <v>1340</v>
      </c>
      <c r="V4843" t="s">
        <v>12795</v>
      </c>
      <c r="W4843" t="s">
        <v>970</v>
      </c>
      <c r="X4843" t="s">
        <v>18620</v>
      </c>
    </row>
    <row r="4844" spans="2:24" ht="11" outlineLevel="1" x14ac:dyDescent="0.15">
      <c r="B4844" t="s">
        <v>3999</v>
      </c>
      <c r="C4844" t="s">
        <v>4000</v>
      </c>
      <c r="E4844" t="s">
        <v>10632</v>
      </c>
      <c r="F4844" t="s">
        <v>4001</v>
      </c>
      <c r="G4844" t="s">
        <v>4002</v>
      </c>
      <c r="H4844" s="17">
        <v>42888</v>
      </c>
      <c r="I4844" s="15">
        <v>2017</v>
      </c>
      <c r="J4844" t="s">
        <v>10634</v>
      </c>
      <c r="K4844" s="5">
        <v>16183</v>
      </c>
      <c r="L4844" t="s">
        <v>967</v>
      </c>
      <c r="M4844" t="s">
        <v>15907</v>
      </c>
      <c r="R4844" t="s">
        <v>748</v>
      </c>
      <c r="S4844" t="s">
        <v>795</v>
      </c>
      <c r="T4844" t="s">
        <v>18614</v>
      </c>
      <c r="U4844" t="s">
        <v>1340</v>
      </c>
      <c r="V4844" t="s">
        <v>12795</v>
      </c>
      <c r="W4844" t="s">
        <v>970</v>
      </c>
      <c r="X4844" t="s">
        <v>18621</v>
      </c>
    </row>
    <row r="4845" spans="2:24" ht="11" outlineLevel="1" x14ac:dyDescent="0.15">
      <c r="B4845" t="s">
        <v>4004</v>
      </c>
      <c r="C4845" t="s">
        <v>4005</v>
      </c>
      <c r="D4845" t="s">
        <v>282</v>
      </c>
      <c r="E4845" t="s">
        <v>10643</v>
      </c>
      <c r="F4845" t="s">
        <v>679</v>
      </c>
      <c r="G4845" t="s">
        <v>1677</v>
      </c>
      <c r="H4845" s="17">
        <v>44804</v>
      </c>
      <c r="I4845" s="15">
        <v>2022</v>
      </c>
      <c r="J4845" t="s">
        <v>10634</v>
      </c>
      <c r="K4845" s="5">
        <v>13345</v>
      </c>
      <c r="L4845" t="s">
        <v>967</v>
      </c>
      <c r="M4845" t="s">
        <v>985</v>
      </c>
      <c r="N4845" t="s">
        <v>10635</v>
      </c>
      <c r="O4845" t="s">
        <v>818</v>
      </c>
      <c r="P4845" t="s">
        <v>13554</v>
      </c>
      <c r="R4845" t="s">
        <v>742</v>
      </c>
      <c r="S4845" t="s">
        <v>795</v>
      </c>
      <c r="T4845" t="s">
        <v>18622</v>
      </c>
      <c r="U4845" t="s">
        <v>965</v>
      </c>
      <c r="V4845" t="s">
        <v>10638</v>
      </c>
      <c r="W4845" t="s">
        <v>970</v>
      </c>
      <c r="X4845" t="s">
        <v>18623</v>
      </c>
    </row>
    <row r="4846" spans="2:24" ht="11" outlineLevel="1" x14ac:dyDescent="0.15">
      <c r="B4846" t="s">
        <v>4004</v>
      </c>
      <c r="C4846" t="s">
        <v>4005</v>
      </c>
      <c r="D4846" t="s">
        <v>282</v>
      </c>
      <c r="E4846" t="s">
        <v>10649</v>
      </c>
      <c r="F4846" t="s">
        <v>679</v>
      </c>
      <c r="G4846" t="s">
        <v>1677</v>
      </c>
      <c r="H4846" s="17">
        <v>44599</v>
      </c>
      <c r="I4846" s="15">
        <v>2022</v>
      </c>
      <c r="J4846" t="s">
        <v>10634</v>
      </c>
      <c r="K4846" s="5">
        <v>22167</v>
      </c>
      <c r="L4846" t="s">
        <v>967</v>
      </c>
      <c r="M4846" t="s">
        <v>985</v>
      </c>
      <c r="N4846" t="s">
        <v>10635</v>
      </c>
      <c r="O4846" t="s">
        <v>818</v>
      </c>
      <c r="P4846" t="s">
        <v>13554</v>
      </c>
      <c r="R4846" t="s">
        <v>742</v>
      </c>
      <c r="S4846" t="s">
        <v>795</v>
      </c>
      <c r="T4846" t="s">
        <v>18624</v>
      </c>
      <c r="U4846" t="s">
        <v>965</v>
      </c>
      <c r="V4846" t="s">
        <v>10638</v>
      </c>
      <c r="W4846" t="s">
        <v>970</v>
      </c>
      <c r="X4846" t="s">
        <v>18625</v>
      </c>
    </row>
    <row r="4847" spans="2:24" ht="11" outlineLevel="1" x14ac:dyDescent="0.15">
      <c r="B4847" t="s">
        <v>4004</v>
      </c>
      <c r="C4847" t="s">
        <v>4005</v>
      </c>
      <c r="D4847" t="s">
        <v>282</v>
      </c>
      <c r="E4847" t="s">
        <v>10632</v>
      </c>
      <c r="F4847" t="s">
        <v>679</v>
      </c>
      <c r="G4847" t="s">
        <v>1677</v>
      </c>
      <c r="H4847" s="17">
        <v>44873</v>
      </c>
      <c r="I4847" s="15">
        <v>2023</v>
      </c>
      <c r="J4847" t="s">
        <v>10634</v>
      </c>
      <c r="K4847" s="5">
        <v>123871</v>
      </c>
      <c r="L4847" t="s">
        <v>967</v>
      </c>
      <c r="M4847" t="s">
        <v>985</v>
      </c>
      <c r="N4847" t="s">
        <v>10635</v>
      </c>
      <c r="O4847" t="s">
        <v>818</v>
      </c>
      <c r="P4847" t="s">
        <v>13554</v>
      </c>
      <c r="R4847" t="s">
        <v>742</v>
      </c>
      <c r="S4847" t="s">
        <v>795</v>
      </c>
      <c r="T4847" t="s">
        <v>18626</v>
      </c>
      <c r="U4847" t="s">
        <v>965</v>
      </c>
      <c r="V4847" t="s">
        <v>10638</v>
      </c>
      <c r="W4847" t="s">
        <v>970</v>
      </c>
      <c r="X4847" t="s">
        <v>18627</v>
      </c>
    </row>
    <row r="4848" spans="2:24" ht="11" outlineLevel="1" x14ac:dyDescent="0.15">
      <c r="B4848" t="s">
        <v>4004</v>
      </c>
      <c r="C4848" t="s">
        <v>4005</v>
      </c>
      <c r="D4848" t="s">
        <v>282</v>
      </c>
      <c r="E4848" t="s">
        <v>10652</v>
      </c>
      <c r="F4848" t="s">
        <v>679</v>
      </c>
      <c r="G4848" t="s">
        <v>1677</v>
      </c>
      <c r="H4848" s="17">
        <v>44642</v>
      </c>
      <c r="I4848" s="15">
        <v>2022</v>
      </c>
      <c r="J4848" t="s">
        <v>10634</v>
      </c>
      <c r="K4848" s="5">
        <v>6632</v>
      </c>
      <c r="L4848" t="s">
        <v>967</v>
      </c>
      <c r="M4848" t="s">
        <v>985</v>
      </c>
      <c r="N4848" t="s">
        <v>10635</v>
      </c>
      <c r="O4848" t="s">
        <v>818</v>
      </c>
      <c r="P4848" t="s">
        <v>13554</v>
      </c>
      <c r="R4848" t="s">
        <v>742</v>
      </c>
      <c r="S4848" t="s">
        <v>795</v>
      </c>
      <c r="T4848" t="s">
        <v>18628</v>
      </c>
      <c r="U4848" t="s">
        <v>965</v>
      </c>
      <c r="V4848" t="s">
        <v>10638</v>
      </c>
      <c r="W4848" t="s">
        <v>970</v>
      </c>
      <c r="X4848" t="s">
        <v>18629</v>
      </c>
    </row>
    <row r="4849" spans="2:24" ht="11" outlineLevel="1" x14ac:dyDescent="0.15">
      <c r="B4849" t="s">
        <v>4004</v>
      </c>
      <c r="C4849" t="s">
        <v>4005</v>
      </c>
      <c r="D4849" t="s">
        <v>282</v>
      </c>
      <c r="E4849" t="s">
        <v>10664</v>
      </c>
      <c r="F4849" t="s">
        <v>679</v>
      </c>
      <c r="G4849" t="s">
        <v>1677</v>
      </c>
      <c r="H4849" s="17">
        <v>44693</v>
      </c>
      <c r="I4849" s="15">
        <v>2022</v>
      </c>
      <c r="J4849" t="s">
        <v>10634</v>
      </c>
      <c r="K4849" s="5">
        <v>35649</v>
      </c>
      <c r="L4849" t="s">
        <v>967</v>
      </c>
      <c r="M4849" t="s">
        <v>985</v>
      </c>
      <c r="N4849" t="s">
        <v>10635</v>
      </c>
      <c r="O4849" t="s">
        <v>818</v>
      </c>
      <c r="P4849" t="s">
        <v>13554</v>
      </c>
      <c r="R4849" t="s">
        <v>742</v>
      </c>
      <c r="S4849" t="s">
        <v>795</v>
      </c>
      <c r="T4849" t="s">
        <v>18630</v>
      </c>
      <c r="U4849" t="s">
        <v>965</v>
      </c>
      <c r="V4849" t="s">
        <v>10638</v>
      </c>
      <c r="W4849" t="s">
        <v>970</v>
      </c>
      <c r="X4849" t="s">
        <v>18631</v>
      </c>
    </row>
    <row r="4850" spans="2:24" ht="11" outlineLevel="1" x14ac:dyDescent="0.15">
      <c r="B4850" t="s">
        <v>4007</v>
      </c>
      <c r="C4850" t="s">
        <v>4008</v>
      </c>
      <c r="E4850" t="s">
        <v>10649</v>
      </c>
      <c r="F4850" t="s">
        <v>3575</v>
      </c>
      <c r="G4850" t="s">
        <v>3576</v>
      </c>
      <c r="H4850" s="17">
        <v>43992</v>
      </c>
      <c r="I4850" s="15">
        <v>2020</v>
      </c>
      <c r="J4850" t="s">
        <v>10634</v>
      </c>
      <c r="K4850" s="5">
        <v>165440</v>
      </c>
      <c r="L4850" t="s">
        <v>967</v>
      </c>
      <c r="R4850" t="s">
        <v>760</v>
      </c>
      <c r="S4850" t="s">
        <v>795</v>
      </c>
      <c r="T4850" t="s">
        <v>18632</v>
      </c>
      <c r="U4850" t="s">
        <v>1340</v>
      </c>
      <c r="V4850" t="s">
        <v>12795</v>
      </c>
      <c r="W4850" t="s">
        <v>970</v>
      </c>
      <c r="X4850" t="s">
        <v>18633</v>
      </c>
    </row>
    <row r="4851" spans="2:24" ht="11" outlineLevel="1" x14ac:dyDescent="0.15">
      <c r="B4851" t="s">
        <v>4007</v>
      </c>
      <c r="C4851" t="s">
        <v>4008</v>
      </c>
      <c r="E4851" t="s">
        <v>10652</v>
      </c>
      <c r="F4851" t="s">
        <v>3575</v>
      </c>
      <c r="G4851" t="s">
        <v>3576</v>
      </c>
      <c r="H4851" s="17">
        <v>44091</v>
      </c>
      <c r="I4851" s="15">
        <v>2020</v>
      </c>
      <c r="J4851" t="s">
        <v>10634</v>
      </c>
      <c r="K4851" s="5">
        <v>35660</v>
      </c>
      <c r="L4851" t="s">
        <v>967</v>
      </c>
      <c r="M4851" t="s">
        <v>12802</v>
      </c>
      <c r="R4851" t="s">
        <v>760</v>
      </c>
      <c r="S4851" t="s">
        <v>795</v>
      </c>
      <c r="T4851" t="s">
        <v>18634</v>
      </c>
      <c r="U4851" t="s">
        <v>1340</v>
      </c>
      <c r="V4851" t="s">
        <v>12795</v>
      </c>
      <c r="W4851" t="s">
        <v>970</v>
      </c>
      <c r="X4851" t="s">
        <v>18635</v>
      </c>
    </row>
    <row r="4852" spans="2:24" ht="11" outlineLevel="1" x14ac:dyDescent="0.15">
      <c r="B4852" t="s">
        <v>4010</v>
      </c>
      <c r="C4852" t="s">
        <v>4011</v>
      </c>
      <c r="E4852" t="s">
        <v>10649</v>
      </c>
      <c r="F4852" t="s">
        <v>4012</v>
      </c>
      <c r="G4852" t="s">
        <v>4013</v>
      </c>
      <c r="H4852" s="17">
        <v>41523</v>
      </c>
      <c r="I4852" s="15">
        <v>2013</v>
      </c>
      <c r="J4852" t="s">
        <v>10634</v>
      </c>
      <c r="K4852" s="5">
        <v>35445</v>
      </c>
      <c r="L4852" t="s">
        <v>967</v>
      </c>
      <c r="R4852" t="s">
        <v>748</v>
      </c>
      <c r="S4852" t="s">
        <v>795</v>
      </c>
      <c r="T4852" t="s">
        <v>18636</v>
      </c>
      <c r="U4852" t="s">
        <v>1340</v>
      </c>
      <c r="V4852" t="s">
        <v>12795</v>
      </c>
      <c r="W4852" t="s">
        <v>970</v>
      </c>
      <c r="X4852" t="s">
        <v>18637</v>
      </c>
    </row>
    <row r="4853" spans="2:24" ht="11" outlineLevel="1" x14ac:dyDescent="0.15">
      <c r="B4853" t="s">
        <v>4010</v>
      </c>
      <c r="C4853" t="s">
        <v>4011</v>
      </c>
      <c r="E4853" t="s">
        <v>10652</v>
      </c>
      <c r="F4853" t="s">
        <v>4012</v>
      </c>
      <c r="G4853" t="s">
        <v>4013</v>
      </c>
      <c r="H4853" s="17">
        <v>41544</v>
      </c>
      <c r="I4853" s="15">
        <v>2013</v>
      </c>
      <c r="J4853" t="s">
        <v>10634</v>
      </c>
      <c r="K4853" s="5">
        <v>33650</v>
      </c>
      <c r="L4853" t="s">
        <v>967</v>
      </c>
      <c r="M4853" t="s">
        <v>15907</v>
      </c>
      <c r="R4853" t="s">
        <v>748</v>
      </c>
      <c r="S4853" t="s">
        <v>795</v>
      </c>
      <c r="T4853" t="s">
        <v>18638</v>
      </c>
      <c r="U4853" t="s">
        <v>1340</v>
      </c>
      <c r="V4853" t="s">
        <v>12795</v>
      </c>
      <c r="W4853" t="s">
        <v>970</v>
      </c>
      <c r="X4853" t="s">
        <v>18639</v>
      </c>
    </row>
    <row r="4854" spans="2:24" ht="11" outlineLevel="1" x14ac:dyDescent="0.15">
      <c r="B4854" t="s">
        <v>4010</v>
      </c>
      <c r="C4854" t="s">
        <v>4011</v>
      </c>
      <c r="E4854" t="s">
        <v>10664</v>
      </c>
      <c r="F4854" t="s">
        <v>4012</v>
      </c>
      <c r="G4854" t="s">
        <v>4013</v>
      </c>
      <c r="H4854" s="17">
        <v>41583</v>
      </c>
      <c r="I4854" s="15">
        <v>2014</v>
      </c>
      <c r="J4854" t="s">
        <v>10634</v>
      </c>
      <c r="K4854" s="5">
        <v>7202</v>
      </c>
      <c r="L4854" t="s">
        <v>967</v>
      </c>
      <c r="M4854" t="s">
        <v>15907</v>
      </c>
      <c r="R4854" t="s">
        <v>748</v>
      </c>
      <c r="S4854" t="s">
        <v>795</v>
      </c>
      <c r="T4854" t="s">
        <v>18640</v>
      </c>
      <c r="U4854" t="s">
        <v>1340</v>
      </c>
      <c r="V4854" t="s">
        <v>12795</v>
      </c>
      <c r="W4854" t="s">
        <v>970</v>
      </c>
      <c r="X4854" t="s">
        <v>18641</v>
      </c>
    </row>
    <row r="4855" spans="2:24" ht="11" outlineLevel="1" x14ac:dyDescent="0.15">
      <c r="B4855" t="s">
        <v>4010</v>
      </c>
      <c r="C4855" t="s">
        <v>4011</v>
      </c>
      <c r="E4855" t="s">
        <v>10643</v>
      </c>
      <c r="F4855" t="s">
        <v>4012</v>
      </c>
      <c r="G4855" t="s">
        <v>4013</v>
      </c>
      <c r="H4855" s="17">
        <v>41586</v>
      </c>
      <c r="I4855" s="15">
        <v>2014</v>
      </c>
      <c r="J4855" t="s">
        <v>10634</v>
      </c>
      <c r="K4855" s="5">
        <v>1950.45</v>
      </c>
      <c r="L4855" t="s">
        <v>967</v>
      </c>
      <c r="M4855" t="s">
        <v>15907</v>
      </c>
      <c r="R4855" t="s">
        <v>748</v>
      </c>
      <c r="S4855" t="s">
        <v>795</v>
      </c>
      <c r="T4855" t="s">
        <v>18642</v>
      </c>
      <c r="U4855" t="s">
        <v>1340</v>
      </c>
      <c r="V4855" t="s">
        <v>12795</v>
      </c>
      <c r="W4855" t="s">
        <v>970</v>
      </c>
      <c r="X4855" t="s">
        <v>18643</v>
      </c>
    </row>
    <row r="4856" spans="2:24" ht="11" outlineLevel="1" x14ac:dyDescent="0.15">
      <c r="B4856" t="s">
        <v>4010</v>
      </c>
      <c r="C4856" t="s">
        <v>4011</v>
      </c>
      <c r="E4856" t="s">
        <v>10632</v>
      </c>
      <c r="F4856" t="s">
        <v>4012</v>
      </c>
      <c r="G4856" t="s">
        <v>4013</v>
      </c>
      <c r="H4856" s="17">
        <v>41620</v>
      </c>
      <c r="I4856" s="15">
        <v>2014</v>
      </c>
      <c r="J4856" t="s">
        <v>10634</v>
      </c>
      <c r="K4856" s="5">
        <v>33650</v>
      </c>
      <c r="L4856" t="s">
        <v>967</v>
      </c>
      <c r="M4856" t="s">
        <v>15907</v>
      </c>
      <c r="R4856" t="s">
        <v>748</v>
      </c>
      <c r="S4856" t="s">
        <v>795</v>
      </c>
      <c r="T4856" t="s">
        <v>18644</v>
      </c>
      <c r="U4856" t="s">
        <v>1340</v>
      </c>
      <c r="V4856" t="s">
        <v>12795</v>
      </c>
      <c r="W4856" t="s">
        <v>970</v>
      </c>
      <c r="X4856" t="s">
        <v>18645</v>
      </c>
    </row>
    <row r="4857" spans="2:24" ht="11" outlineLevel="1" x14ac:dyDescent="0.15">
      <c r="B4857" t="s">
        <v>4010</v>
      </c>
      <c r="C4857" t="s">
        <v>4011</v>
      </c>
      <c r="E4857" t="s">
        <v>10667</v>
      </c>
      <c r="F4857" t="s">
        <v>4012</v>
      </c>
      <c r="G4857" t="s">
        <v>4013</v>
      </c>
      <c r="H4857" s="17">
        <v>41647</v>
      </c>
      <c r="I4857" s="15">
        <v>2014</v>
      </c>
      <c r="J4857" t="s">
        <v>10634</v>
      </c>
      <c r="K4857" s="5">
        <v>27830</v>
      </c>
      <c r="L4857" t="s">
        <v>967</v>
      </c>
      <c r="M4857" t="s">
        <v>15907</v>
      </c>
      <c r="R4857" t="s">
        <v>748</v>
      </c>
      <c r="S4857" t="s">
        <v>795</v>
      </c>
      <c r="T4857" t="s">
        <v>18646</v>
      </c>
      <c r="U4857" t="s">
        <v>1340</v>
      </c>
      <c r="V4857" t="s">
        <v>12795</v>
      </c>
      <c r="W4857" t="s">
        <v>970</v>
      </c>
      <c r="X4857" t="s">
        <v>18647</v>
      </c>
    </row>
    <row r="4858" spans="2:24" ht="11" outlineLevel="1" x14ac:dyDescent="0.15">
      <c r="B4858" t="s">
        <v>4010</v>
      </c>
      <c r="C4858" t="s">
        <v>4011</v>
      </c>
      <c r="E4858" t="s">
        <v>10658</v>
      </c>
      <c r="F4858" t="s">
        <v>4012</v>
      </c>
      <c r="G4858" t="s">
        <v>4013</v>
      </c>
      <c r="H4858" s="17">
        <v>41677</v>
      </c>
      <c r="I4858" s="15">
        <v>2014</v>
      </c>
      <c r="J4858" t="s">
        <v>10634</v>
      </c>
      <c r="K4858" s="5">
        <v>312.5</v>
      </c>
      <c r="L4858" t="s">
        <v>967</v>
      </c>
      <c r="M4858" t="s">
        <v>15907</v>
      </c>
      <c r="R4858" t="s">
        <v>748</v>
      </c>
      <c r="S4858" t="s">
        <v>795</v>
      </c>
      <c r="T4858" t="s">
        <v>18648</v>
      </c>
      <c r="U4858" t="s">
        <v>1340</v>
      </c>
      <c r="V4858" t="s">
        <v>12795</v>
      </c>
      <c r="W4858" t="s">
        <v>970</v>
      </c>
      <c r="X4858" t="s">
        <v>18649</v>
      </c>
    </row>
    <row r="4859" spans="2:24" ht="11" outlineLevel="1" x14ac:dyDescent="0.15">
      <c r="B4859" t="s">
        <v>4010</v>
      </c>
      <c r="C4859" t="s">
        <v>4011</v>
      </c>
      <c r="E4859" t="s">
        <v>10661</v>
      </c>
      <c r="F4859" t="s">
        <v>4012</v>
      </c>
      <c r="G4859" t="s">
        <v>4013</v>
      </c>
      <c r="H4859" s="17">
        <v>41716</v>
      </c>
      <c r="I4859" s="15">
        <v>2014</v>
      </c>
      <c r="J4859" t="s">
        <v>10634</v>
      </c>
      <c r="K4859" s="5">
        <v>33650</v>
      </c>
      <c r="L4859" t="s">
        <v>967</v>
      </c>
      <c r="M4859" t="s">
        <v>15907</v>
      </c>
      <c r="R4859" t="s">
        <v>748</v>
      </c>
      <c r="S4859" t="s">
        <v>795</v>
      </c>
      <c r="T4859" t="s">
        <v>18650</v>
      </c>
      <c r="U4859" t="s">
        <v>1340</v>
      </c>
      <c r="V4859" t="s">
        <v>12795</v>
      </c>
      <c r="W4859" t="s">
        <v>970</v>
      </c>
      <c r="X4859" t="s">
        <v>18651</v>
      </c>
    </row>
    <row r="4860" spans="2:24" ht="11" outlineLevel="1" x14ac:dyDescent="0.15">
      <c r="B4860" t="s">
        <v>4010</v>
      </c>
      <c r="C4860" t="s">
        <v>4011</v>
      </c>
      <c r="E4860" t="s">
        <v>10655</v>
      </c>
      <c r="F4860" t="s">
        <v>4012</v>
      </c>
      <c r="G4860" t="s">
        <v>4013</v>
      </c>
      <c r="H4860" s="17">
        <v>41718</v>
      </c>
      <c r="I4860" s="15">
        <v>2014</v>
      </c>
      <c r="J4860" t="s">
        <v>10634</v>
      </c>
      <c r="K4860" s="5">
        <v>27392.5</v>
      </c>
      <c r="L4860" t="s">
        <v>967</v>
      </c>
      <c r="M4860" t="s">
        <v>15907</v>
      </c>
      <c r="R4860" t="s">
        <v>748</v>
      </c>
      <c r="S4860" t="s">
        <v>795</v>
      </c>
      <c r="T4860" t="s">
        <v>18652</v>
      </c>
      <c r="U4860" t="s">
        <v>1340</v>
      </c>
      <c r="V4860" t="s">
        <v>12795</v>
      </c>
      <c r="W4860" t="s">
        <v>970</v>
      </c>
      <c r="X4860" t="s">
        <v>18653</v>
      </c>
    </row>
    <row r="4861" spans="2:24" ht="11" outlineLevel="1" x14ac:dyDescent="0.15">
      <c r="B4861" t="s">
        <v>4010</v>
      </c>
      <c r="C4861" t="s">
        <v>4011</v>
      </c>
      <c r="E4861" t="s">
        <v>10646</v>
      </c>
      <c r="F4861" t="s">
        <v>4012</v>
      </c>
      <c r="G4861" t="s">
        <v>4013</v>
      </c>
      <c r="H4861" s="17">
        <v>42439</v>
      </c>
      <c r="I4861" s="15">
        <v>2016</v>
      </c>
      <c r="J4861" t="s">
        <v>10634</v>
      </c>
      <c r="K4861" s="5">
        <v>0</v>
      </c>
      <c r="L4861" t="s">
        <v>967</v>
      </c>
      <c r="M4861" t="s">
        <v>14189</v>
      </c>
      <c r="R4861" t="s">
        <v>748</v>
      </c>
      <c r="S4861" t="s">
        <v>795</v>
      </c>
      <c r="T4861" t="s">
        <v>18654</v>
      </c>
      <c r="U4861" t="s">
        <v>1340</v>
      </c>
      <c r="V4861" t="s">
        <v>12795</v>
      </c>
      <c r="W4861" t="s">
        <v>970</v>
      </c>
      <c r="X4861" t="s">
        <v>18655</v>
      </c>
    </row>
    <row r="4862" spans="2:24" ht="11" outlineLevel="1" x14ac:dyDescent="0.15">
      <c r="B4862" t="s">
        <v>4015</v>
      </c>
      <c r="C4862" t="s">
        <v>4016</v>
      </c>
      <c r="E4862" t="s">
        <v>10649</v>
      </c>
      <c r="F4862" t="s">
        <v>3720</v>
      </c>
      <c r="G4862" t="s">
        <v>3721</v>
      </c>
      <c r="H4862" s="17">
        <v>45149</v>
      </c>
      <c r="I4862" s="15">
        <v>2023</v>
      </c>
      <c r="J4862" t="s">
        <v>10634</v>
      </c>
      <c r="K4862" s="5">
        <v>200985</v>
      </c>
      <c r="L4862" t="s">
        <v>967</v>
      </c>
      <c r="R4862" t="s">
        <v>737</v>
      </c>
      <c r="S4862" t="s">
        <v>803</v>
      </c>
      <c r="T4862" t="s">
        <v>18656</v>
      </c>
      <c r="U4862" t="s">
        <v>1340</v>
      </c>
      <c r="V4862" t="s">
        <v>12795</v>
      </c>
      <c r="W4862" t="s">
        <v>970</v>
      </c>
      <c r="X4862" t="s">
        <v>18657</v>
      </c>
    </row>
    <row r="4863" spans="2:24" ht="11" outlineLevel="1" x14ac:dyDescent="0.15">
      <c r="B4863" t="s">
        <v>4018</v>
      </c>
      <c r="C4863" t="s">
        <v>1481</v>
      </c>
      <c r="D4863" t="s">
        <v>358</v>
      </c>
      <c r="E4863" t="s">
        <v>10989</v>
      </c>
      <c r="F4863" t="s">
        <v>625</v>
      </c>
      <c r="G4863" t="s">
        <v>2594</v>
      </c>
      <c r="H4863" s="17">
        <v>42360</v>
      </c>
      <c r="I4863" s="15">
        <v>2016</v>
      </c>
      <c r="J4863" t="s">
        <v>10634</v>
      </c>
      <c r="K4863" s="5">
        <v>0</v>
      </c>
      <c r="L4863" t="s">
        <v>967</v>
      </c>
      <c r="M4863" t="s">
        <v>985</v>
      </c>
      <c r="N4863" t="s">
        <v>10635</v>
      </c>
      <c r="O4863" t="s">
        <v>818</v>
      </c>
      <c r="P4863" t="s">
        <v>11052</v>
      </c>
      <c r="Q4863" t="s">
        <v>10671</v>
      </c>
      <c r="R4863" t="s">
        <v>739</v>
      </c>
      <c r="S4863" t="s">
        <v>795</v>
      </c>
      <c r="T4863" t="s">
        <v>18658</v>
      </c>
      <c r="U4863" t="s">
        <v>965</v>
      </c>
      <c r="V4863" t="s">
        <v>10638</v>
      </c>
      <c r="W4863" t="s">
        <v>970</v>
      </c>
      <c r="X4863" t="s">
        <v>18659</v>
      </c>
    </row>
    <row r="4864" spans="2:24" ht="11" outlineLevel="1" x14ac:dyDescent="0.15">
      <c r="B4864" t="s">
        <v>4018</v>
      </c>
      <c r="C4864" t="s">
        <v>1481</v>
      </c>
      <c r="D4864" t="s">
        <v>358</v>
      </c>
      <c r="E4864" t="s">
        <v>10950</v>
      </c>
      <c r="F4864" t="s">
        <v>625</v>
      </c>
      <c r="G4864" t="s">
        <v>2594</v>
      </c>
      <c r="H4864" s="17">
        <v>42411</v>
      </c>
      <c r="I4864" s="15">
        <v>2016</v>
      </c>
      <c r="J4864" t="s">
        <v>10634</v>
      </c>
      <c r="K4864" s="5">
        <v>0</v>
      </c>
      <c r="L4864" t="s">
        <v>967</v>
      </c>
      <c r="M4864" t="s">
        <v>985</v>
      </c>
      <c r="N4864" t="s">
        <v>10635</v>
      </c>
      <c r="O4864" t="s">
        <v>818</v>
      </c>
      <c r="P4864" t="s">
        <v>10671</v>
      </c>
      <c r="Q4864" t="s">
        <v>10675</v>
      </c>
      <c r="R4864" t="s">
        <v>739</v>
      </c>
      <c r="S4864" t="s">
        <v>795</v>
      </c>
      <c r="T4864" t="s">
        <v>18658</v>
      </c>
      <c r="U4864" t="s">
        <v>965</v>
      </c>
      <c r="V4864" t="s">
        <v>10638</v>
      </c>
      <c r="W4864" t="s">
        <v>970</v>
      </c>
      <c r="X4864" t="s">
        <v>18660</v>
      </c>
    </row>
    <row r="4865" spans="2:24" ht="11" outlineLevel="1" x14ac:dyDescent="0.15">
      <c r="B4865" t="s">
        <v>4018</v>
      </c>
      <c r="C4865" t="s">
        <v>1481</v>
      </c>
      <c r="D4865" t="s">
        <v>358</v>
      </c>
      <c r="E4865" t="s">
        <v>10649</v>
      </c>
      <c r="F4865" t="s">
        <v>625</v>
      </c>
      <c r="G4865" t="s">
        <v>2594</v>
      </c>
      <c r="H4865" s="17">
        <v>42347</v>
      </c>
      <c r="I4865" s="15">
        <v>2016</v>
      </c>
      <c r="J4865" t="s">
        <v>10634</v>
      </c>
      <c r="K4865" s="5">
        <v>150700</v>
      </c>
      <c r="L4865" t="s">
        <v>967</v>
      </c>
      <c r="M4865" t="s">
        <v>985</v>
      </c>
      <c r="N4865" t="s">
        <v>10635</v>
      </c>
      <c r="O4865" t="s">
        <v>818</v>
      </c>
      <c r="P4865" t="s">
        <v>11052</v>
      </c>
      <c r="Q4865" t="s">
        <v>11057</v>
      </c>
      <c r="R4865" t="s">
        <v>739</v>
      </c>
      <c r="S4865" t="s">
        <v>795</v>
      </c>
      <c r="T4865" t="s">
        <v>18661</v>
      </c>
      <c r="U4865" t="s">
        <v>965</v>
      </c>
      <c r="V4865" t="s">
        <v>10638</v>
      </c>
      <c r="W4865" t="s">
        <v>970</v>
      </c>
      <c r="X4865" t="s">
        <v>18662</v>
      </c>
    </row>
    <row r="4866" spans="2:24" ht="11" outlineLevel="1" x14ac:dyDescent="0.15">
      <c r="B4866" t="s">
        <v>4018</v>
      </c>
      <c r="C4866" t="s">
        <v>1481</v>
      </c>
      <c r="D4866" t="s">
        <v>358</v>
      </c>
      <c r="E4866" t="s">
        <v>10956</v>
      </c>
      <c r="F4866" t="s">
        <v>625</v>
      </c>
      <c r="G4866" t="s">
        <v>2594</v>
      </c>
      <c r="H4866" s="17">
        <v>42437</v>
      </c>
      <c r="I4866" s="15">
        <v>2016</v>
      </c>
      <c r="J4866" t="s">
        <v>10634</v>
      </c>
      <c r="K4866" s="5">
        <v>0</v>
      </c>
      <c r="L4866" t="s">
        <v>967</v>
      </c>
      <c r="M4866" t="s">
        <v>985</v>
      </c>
      <c r="N4866" t="s">
        <v>10635</v>
      </c>
      <c r="O4866" t="s">
        <v>818</v>
      </c>
      <c r="P4866" t="s">
        <v>10671</v>
      </c>
      <c r="Q4866" t="s">
        <v>10671</v>
      </c>
      <c r="R4866" t="s">
        <v>739</v>
      </c>
      <c r="S4866" t="s">
        <v>795</v>
      </c>
      <c r="T4866" t="s">
        <v>18658</v>
      </c>
      <c r="U4866" t="s">
        <v>965</v>
      </c>
      <c r="V4866" t="s">
        <v>10638</v>
      </c>
      <c r="W4866" t="s">
        <v>970</v>
      </c>
      <c r="X4866" t="s">
        <v>18663</v>
      </c>
    </row>
    <row r="4867" spans="2:24" ht="11" outlineLevel="1" x14ac:dyDescent="0.15">
      <c r="B4867" t="s">
        <v>4018</v>
      </c>
      <c r="C4867" t="s">
        <v>1481</v>
      </c>
      <c r="D4867" t="s">
        <v>358</v>
      </c>
      <c r="E4867" t="s">
        <v>10923</v>
      </c>
      <c r="F4867" t="s">
        <v>625</v>
      </c>
      <c r="G4867" t="s">
        <v>2594</v>
      </c>
      <c r="H4867" s="17">
        <v>42445</v>
      </c>
      <c r="I4867" s="15">
        <v>2016</v>
      </c>
      <c r="J4867" t="s">
        <v>10634</v>
      </c>
      <c r="K4867" s="5">
        <v>32188.81</v>
      </c>
      <c r="L4867" t="s">
        <v>967</v>
      </c>
      <c r="M4867" t="s">
        <v>985</v>
      </c>
      <c r="N4867" t="s">
        <v>10635</v>
      </c>
      <c r="O4867" t="s">
        <v>818</v>
      </c>
      <c r="P4867" t="s">
        <v>10671</v>
      </c>
      <c r="Q4867" t="s">
        <v>13490</v>
      </c>
      <c r="R4867" t="s">
        <v>739</v>
      </c>
      <c r="S4867" t="s">
        <v>795</v>
      </c>
      <c r="T4867" t="s">
        <v>18664</v>
      </c>
      <c r="U4867" t="s">
        <v>965</v>
      </c>
      <c r="V4867" t="s">
        <v>10638</v>
      </c>
      <c r="W4867" t="s">
        <v>970</v>
      </c>
      <c r="X4867" t="s">
        <v>18665</v>
      </c>
    </row>
    <row r="4868" spans="2:24" ht="11" outlineLevel="1" x14ac:dyDescent="0.15">
      <c r="B4868" t="s">
        <v>4018</v>
      </c>
      <c r="C4868" t="s">
        <v>1481</v>
      </c>
      <c r="D4868" t="s">
        <v>358</v>
      </c>
      <c r="E4868" t="s">
        <v>10889</v>
      </c>
      <c r="F4868" t="s">
        <v>625</v>
      </c>
      <c r="G4868" t="s">
        <v>2594</v>
      </c>
      <c r="H4868" s="17">
        <v>42467</v>
      </c>
      <c r="I4868" s="15">
        <v>2016</v>
      </c>
      <c r="J4868" t="s">
        <v>10634</v>
      </c>
      <c r="K4868" s="5">
        <v>0</v>
      </c>
      <c r="L4868" t="s">
        <v>967</v>
      </c>
      <c r="M4868" t="s">
        <v>985</v>
      </c>
      <c r="N4868" t="s">
        <v>10635</v>
      </c>
      <c r="O4868" t="s">
        <v>818</v>
      </c>
      <c r="P4868" t="s">
        <v>10671</v>
      </c>
      <c r="Q4868" t="s">
        <v>13490</v>
      </c>
      <c r="R4868" t="s">
        <v>739</v>
      </c>
      <c r="S4868" t="s">
        <v>795</v>
      </c>
      <c r="T4868" t="s">
        <v>18658</v>
      </c>
      <c r="U4868" t="s">
        <v>965</v>
      </c>
      <c r="V4868" t="s">
        <v>10638</v>
      </c>
      <c r="W4868" t="s">
        <v>970</v>
      </c>
      <c r="X4868" t="s">
        <v>18666</v>
      </c>
    </row>
    <row r="4869" spans="2:24" ht="11" outlineLevel="1" x14ac:dyDescent="0.15">
      <c r="B4869" t="s">
        <v>4018</v>
      </c>
      <c r="C4869" t="s">
        <v>1481</v>
      </c>
      <c r="D4869" t="s">
        <v>358</v>
      </c>
      <c r="E4869" t="s">
        <v>10926</v>
      </c>
      <c r="F4869" t="s">
        <v>625</v>
      </c>
      <c r="G4869" t="s">
        <v>2594</v>
      </c>
      <c r="H4869" s="17">
        <v>42488</v>
      </c>
      <c r="I4869" s="15">
        <v>2016</v>
      </c>
      <c r="J4869" t="s">
        <v>10634</v>
      </c>
      <c r="K4869" s="5">
        <v>18064.7</v>
      </c>
      <c r="L4869" t="s">
        <v>967</v>
      </c>
      <c r="M4869" t="s">
        <v>985</v>
      </c>
      <c r="N4869" t="s">
        <v>10635</v>
      </c>
      <c r="O4869" t="s">
        <v>818</v>
      </c>
      <c r="P4869" t="s">
        <v>10671</v>
      </c>
      <c r="Q4869" t="s">
        <v>13490</v>
      </c>
      <c r="R4869" t="s">
        <v>739</v>
      </c>
      <c r="S4869" t="s">
        <v>795</v>
      </c>
      <c r="T4869" t="s">
        <v>18664</v>
      </c>
      <c r="U4869" t="s">
        <v>965</v>
      </c>
      <c r="V4869" t="s">
        <v>10638</v>
      </c>
      <c r="W4869" t="s">
        <v>970</v>
      </c>
      <c r="X4869" t="s">
        <v>18667</v>
      </c>
    </row>
    <row r="4870" spans="2:24" ht="11" outlineLevel="1" x14ac:dyDescent="0.15">
      <c r="B4870" t="s">
        <v>4020</v>
      </c>
      <c r="C4870" t="s">
        <v>4021</v>
      </c>
      <c r="E4870" t="s">
        <v>10649</v>
      </c>
      <c r="F4870" t="s">
        <v>4022</v>
      </c>
      <c r="G4870" t="s">
        <v>4023</v>
      </c>
      <c r="H4870" s="17">
        <v>43368</v>
      </c>
      <c r="I4870" s="15">
        <v>2018</v>
      </c>
      <c r="J4870" t="s">
        <v>10634</v>
      </c>
      <c r="K4870" s="5">
        <v>200699</v>
      </c>
      <c r="L4870" t="s">
        <v>967</v>
      </c>
      <c r="R4870" t="s">
        <v>738</v>
      </c>
      <c r="S4870" t="s">
        <v>887</v>
      </c>
      <c r="T4870" t="s">
        <v>18668</v>
      </c>
      <c r="U4870" t="s">
        <v>1340</v>
      </c>
      <c r="V4870" t="s">
        <v>12795</v>
      </c>
      <c r="W4870" t="s">
        <v>970</v>
      </c>
      <c r="X4870" t="s">
        <v>18669</v>
      </c>
    </row>
    <row r="4871" spans="2:24" ht="11" outlineLevel="1" x14ac:dyDescent="0.15">
      <c r="B4871" t="s">
        <v>4020</v>
      </c>
      <c r="C4871" t="s">
        <v>4021</v>
      </c>
      <c r="E4871" t="s">
        <v>10652</v>
      </c>
      <c r="F4871" t="s">
        <v>4022</v>
      </c>
      <c r="G4871" t="s">
        <v>4023</v>
      </c>
      <c r="H4871" s="17">
        <v>43571</v>
      </c>
      <c r="I4871" s="15">
        <v>2019</v>
      </c>
      <c r="J4871" t="s">
        <v>10634</v>
      </c>
      <c r="K4871" s="5">
        <v>0</v>
      </c>
      <c r="L4871" t="s">
        <v>967</v>
      </c>
      <c r="M4871" t="s">
        <v>15907</v>
      </c>
      <c r="R4871" t="s">
        <v>738</v>
      </c>
      <c r="S4871" t="s">
        <v>887</v>
      </c>
      <c r="T4871" t="s">
        <v>18668</v>
      </c>
      <c r="U4871" t="s">
        <v>1340</v>
      </c>
      <c r="V4871" t="s">
        <v>12795</v>
      </c>
      <c r="W4871" t="s">
        <v>970</v>
      </c>
      <c r="X4871" t="s">
        <v>18670</v>
      </c>
    </row>
    <row r="4872" spans="2:24" ht="11" outlineLevel="1" x14ac:dyDescent="0.15">
      <c r="B4872" t="s">
        <v>4020</v>
      </c>
      <c r="C4872" t="s">
        <v>4021</v>
      </c>
      <c r="E4872" t="s">
        <v>10664</v>
      </c>
      <c r="F4872" t="s">
        <v>4022</v>
      </c>
      <c r="G4872" t="s">
        <v>4023</v>
      </c>
      <c r="H4872" s="17">
        <v>43621</v>
      </c>
      <c r="I4872" s="15">
        <v>2019</v>
      </c>
      <c r="J4872" t="s">
        <v>10634</v>
      </c>
      <c r="K4872" s="5">
        <v>0</v>
      </c>
      <c r="L4872" t="s">
        <v>967</v>
      </c>
      <c r="M4872" t="s">
        <v>15907</v>
      </c>
      <c r="R4872" t="s">
        <v>738</v>
      </c>
      <c r="S4872" t="s">
        <v>887</v>
      </c>
      <c r="T4872" t="s">
        <v>18668</v>
      </c>
      <c r="U4872" t="s">
        <v>1340</v>
      </c>
      <c r="V4872" t="s">
        <v>12795</v>
      </c>
      <c r="W4872" t="s">
        <v>970</v>
      </c>
      <c r="X4872" t="s">
        <v>18671</v>
      </c>
    </row>
    <row r="4873" spans="2:24" ht="11" outlineLevel="1" x14ac:dyDescent="0.15">
      <c r="B4873" t="s">
        <v>4025</v>
      </c>
      <c r="C4873" t="s">
        <v>4026</v>
      </c>
      <c r="E4873" t="s">
        <v>10649</v>
      </c>
      <c r="F4873" t="s">
        <v>4027</v>
      </c>
      <c r="G4873" t="s">
        <v>4028</v>
      </c>
      <c r="H4873" s="17">
        <v>42177</v>
      </c>
      <c r="I4873" s="15">
        <v>2015</v>
      </c>
      <c r="J4873" t="s">
        <v>10634</v>
      </c>
      <c r="K4873" s="5">
        <v>161732</v>
      </c>
      <c r="L4873" t="s">
        <v>967</v>
      </c>
      <c r="R4873" t="s">
        <v>740</v>
      </c>
      <c r="S4873" t="s">
        <v>795</v>
      </c>
      <c r="T4873" t="s">
        <v>18672</v>
      </c>
      <c r="U4873" t="s">
        <v>1340</v>
      </c>
      <c r="V4873" t="s">
        <v>12795</v>
      </c>
      <c r="W4873" t="s">
        <v>970</v>
      </c>
      <c r="X4873" t="s">
        <v>18673</v>
      </c>
    </row>
    <row r="4874" spans="2:24" ht="11" outlineLevel="1" x14ac:dyDescent="0.15">
      <c r="B4874" t="s">
        <v>4025</v>
      </c>
      <c r="C4874" t="s">
        <v>4026</v>
      </c>
      <c r="E4874" t="s">
        <v>10652</v>
      </c>
      <c r="F4874" t="s">
        <v>4027</v>
      </c>
      <c r="G4874" t="s">
        <v>4028</v>
      </c>
      <c r="H4874" s="17">
        <v>42227</v>
      </c>
      <c r="I4874" s="15">
        <v>2015</v>
      </c>
      <c r="J4874" t="s">
        <v>10634</v>
      </c>
      <c r="K4874" s="5">
        <v>38765</v>
      </c>
      <c r="L4874" t="s">
        <v>967</v>
      </c>
      <c r="M4874" t="s">
        <v>15907</v>
      </c>
      <c r="R4874" t="s">
        <v>740</v>
      </c>
      <c r="S4874" t="s">
        <v>795</v>
      </c>
      <c r="T4874" t="s">
        <v>18674</v>
      </c>
      <c r="U4874" t="s">
        <v>1340</v>
      </c>
      <c r="V4874" t="s">
        <v>12795</v>
      </c>
      <c r="W4874" t="s">
        <v>970</v>
      </c>
      <c r="X4874" t="s">
        <v>18675</v>
      </c>
    </row>
    <row r="4875" spans="2:24" ht="11" outlineLevel="1" x14ac:dyDescent="0.15">
      <c r="B4875" t="s">
        <v>4030</v>
      </c>
      <c r="C4875" t="s">
        <v>4031</v>
      </c>
      <c r="E4875" t="s">
        <v>10649</v>
      </c>
      <c r="F4875" t="s">
        <v>3720</v>
      </c>
      <c r="G4875" t="s">
        <v>3721</v>
      </c>
      <c r="H4875" s="17">
        <v>43369</v>
      </c>
      <c r="I4875" s="15">
        <v>2018</v>
      </c>
      <c r="J4875" t="s">
        <v>10634</v>
      </c>
      <c r="K4875" s="5">
        <v>200000</v>
      </c>
      <c r="L4875" t="s">
        <v>967</v>
      </c>
      <c r="R4875" t="s">
        <v>750</v>
      </c>
      <c r="S4875" t="s">
        <v>4032</v>
      </c>
      <c r="T4875" t="s">
        <v>18676</v>
      </c>
      <c r="U4875" t="s">
        <v>1340</v>
      </c>
      <c r="V4875" t="s">
        <v>12795</v>
      </c>
      <c r="W4875" t="s">
        <v>970</v>
      </c>
      <c r="X4875" t="s">
        <v>18677</v>
      </c>
    </row>
    <row r="4876" spans="2:24" ht="11" outlineLevel="1" x14ac:dyDescent="0.15">
      <c r="B4876" t="s">
        <v>4035</v>
      </c>
      <c r="C4876" t="s">
        <v>4036</v>
      </c>
      <c r="D4876" t="s">
        <v>3749</v>
      </c>
      <c r="E4876" t="s">
        <v>10649</v>
      </c>
      <c r="F4876" t="s">
        <v>685</v>
      </c>
      <c r="G4876" t="s">
        <v>2058</v>
      </c>
      <c r="H4876" s="17">
        <v>45643</v>
      </c>
      <c r="I4876" s="15">
        <v>2025</v>
      </c>
      <c r="J4876" t="s">
        <v>10634</v>
      </c>
      <c r="K4876" s="5">
        <v>199693</v>
      </c>
      <c r="L4876" t="s">
        <v>967</v>
      </c>
      <c r="M4876" t="s">
        <v>1903</v>
      </c>
      <c r="N4876" t="s">
        <v>10635</v>
      </c>
      <c r="O4876" t="s">
        <v>826</v>
      </c>
      <c r="P4876" t="s">
        <v>14616</v>
      </c>
      <c r="Q4876" t="s">
        <v>11435</v>
      </c>
      <c r="R4876" t="s">
        <v>740</v>
      </c>
      <c r="S4876" t="s">
        <v>795</v>
      </c>
      <c r="T4876" t="s">
        <v>18678</v>
      </c>
      <c r="U4876" t="s">
        <v>965</v>
      </c>
      <c r="V4876" t="s">
        <v>10638</v>
      </c>
      <c r="W4876" t="s">
        <v>970</v>
      </c>
      <c r="X4876" t="s">
        <v>18679</v>
      </c>
    </row>
    <row r="4877" spans="2:24" ht="11" outlineLevel="1" x14ac:dyDescent="0.15">
      <c r="B4877" t="s">
        <v>4038</v>
      </c>
      <c r="C4877" t="s">
        <v>4039</v>
      </c>
      <c r="E4877" t="s">
        <v>10652</v>
      </c>
      <c r="F4877" t="s">
        <v>15237</v>
      </c>
      <c r="G4877" t="s">
        <v>1644</v>
      </c>
      <c r="H4877" s="17">
        <v>44048</v>
      </c>
      <c r="I4877" s="15">
        <v>2020</v>
      </c>
      <c r="J4877" t="s">
        <v>10634</v>
      </c>
      <c r="K4877" s="5">
        <v>64225</v>
      </c>
      <c r="L4877" t="s">
        <v>967</v>
      </c>
      <c r="M4877" t="s">
        <v>956</v>
      </c>
      <c r="N4877" t="s">
        <v>10635</v>
      </c>
      <c r="O4877" t="s">
        <v>804</v>
      </c>
      <c r="P4877" t="s">
        <v>11434</v>
      </c>
      <c r="Q4877" t="s">
        <v>11434</v>
      </c>
      <c r="R4877" t="s">
        <v>748</v>
      </c>
      <c r="S4877" t="s">
        <v>795</v>
      </c>
      <c r="T4877" t="s">
        <v>18680</v>
      </c>
      <c r="U4877" t="s">
        <v>965</v>
      </c>
      <c r="V4877" t="s">
        <v>10638</v>
      </c>
      <c r="W4877" t="s">
        <v>970</v>
      </c>
      <c r="X4877" t="s">
        <v>18681</v>
      </c>
    </row>
    <row r="4878" spans="2:24" ht="11" outlineLevel="1" x14ac:dyDescent="0.15">
      <c r="B4878" t="s">
        <v>4038</v>
      </c>
      <c r="C4878" t="s">
        <v>4039</v>
      </c>
      <c r="E4878" t="s">
        <v>10649</v>
      </c>
      <c r="F4878" t="s">
        <v>15237</v>
      </c>
      <c r="G4878" t="s">
        <v>1644</v>
      </c>
      <c r="H4878" s="17">
        <v>44039</v>
      </c>
      <c r="I4878" s="15">
        <v>2020</v>
      </c>
      <c r="J4878" t="s">
        <v>10634</v>
      </c>
      <c r="K4878" s="5">
        <v>205852.5</v>
      </c>
      <c r="L4878" t="s">
        <v>967</v>
      </c>
      <c r="M4878" t="s">
        <v>956</v>
      </c>
      <c r="N4878" t="s">
        <v>10635</v>
      </c>
      <c r="O4878" t="s">
        <v>804</v>
      </c>
      <c r="P4878" t="s">
        <v>11434</v>
      </c>
      <c r="Q4878" t="s">
        <v>11434</v>
      </c>
      <c r="R4878" t="s">
        <v>748</v>
      </c>
      <c r="S4878" t="s">
        <v>795</v>
      </c>
      <c r="T4878" t="s">
        <v>18680</v>
      </c>
      <c r="U4878" t="s">
        <v>965</v>
      </c>
      <c r="V4878" t="s">
        <v>10638</v>
      </c>
      <c r="W4878" t="s">
        <v>970</v>
      </c>
      <c r="X4878" t="s">
        <v>18682</v>
      </c>
    </row>
    <row r="4879" spans="2:24" ht="11" outlineLevel="1" x14ac:dyDescent="0.15">
      <c r="B4879" t="s">
        <v>4038</v>
      </c>
      <c r="C4879" t="s">
        <v>4039</v>
      </c>
      <c r="E4879" t="s">
        <v>10664</v>
      </c>
      <c r="F4879" t="s">
        <v>15237</v>
      </c>
      <c r="G4879" t="s">
        <v>1644</v>
      </c>
      <c r="H4879" s="17">
        <v>44083</v>
      </c>
      <c r="I4879" s="15">
        <v>2020</v>
      </c>
      <c r="J4879" t="s">
        <v>10634</v>
      </c>
      <c r="K4879" s="5">
        <v>-71358.33</v>
      </c>
      <c r="L4879" t="s">
        <v>967</v>
      </c>
      <c r="M4879" t="s">
        <v>956</v>
      </c>
      <c r="N4879" t="s">
        <v>10635</v>
      </c>
      <c r="O4879" t="s">
        <v>804</v>
      </c>
      <c r="P4879" t="s">
        <v>11434</v>
      </c>
      <c r="Q4879" t="s">
        <v>11434</v>
      </c>
      <c r="R4879" t="s">
        <v>748</v>
      </c>
      <c r="S4879" t="s">
        <v>795</v>
      </c>
      <c r="T4879" t="s">
        <v>18680</v>
      </c>
      <c r="U4879" t="s">
        <v>965</v>
      </c>
      <c r="V4879" t="s">
        <v>10638</v>
      </c>
      <c r="W4879" t="s">
        <v>970</v>
      </c>
      <c r="X4879" t="s">
        <v>18683</v>
      </c>
    </row>
    <row r="4880" spans="2:24" ht="11" outlineLevel="1" x14ac:dyDescent="0.15">
      <c r="B4880" t="s">
        <v>4041</v>
      </c>
      <c r="C4880" t="s">
        <v>4042</v>
      </c>
      <c r="E4880" t="s">
        <v>10649</v>
      </c>
      <c r="F4880" t="s">
        <v>4043</v>
      </c>
      <c r="G4880" t="s">
        <v>4044</v>
      </c>
      <c r="H4880" s="17">
        <v>41911</v>
      </c>
      <c r="I4880" s="15">
        <v>2014</v>
      </c>
      <c r="J4880" t="s">
        <v>10634</v>
      </c>
      <c r="K4880" s="5">
        <v>194606.38</v>
      </c>
      <c r="L4880" t="s">
        <v>967</v>
      </c>
      <c r="R4880" t="s">
        <v>740</v>
      </c>
      <c r="S4880" t="s">
        <v>803</v>
      </c>
      <c r="T4880" t="s">
        <v>13785</v>
      </c>
      <c r="U4880" t="s">
        <v>1340</v>
      </c>
      <c r="V4880" t="s">
        <v>12795</v>
      </c>
      <c r="W4880" t="s">
        <v>970</v>
      </c>
      <c r="X4880" t="s">
        <v>18684</v>
      </c>
    </row>
    <row r="4881" spans="2:24" ht="11" outlineLevel="1" x14ac:dyDescent="0.15">
      <c r="B4881" t="s">
        <v>4041</v>
      </c>
      <c r="C4881" t="s">
        <v>4042</v>
      </c>
      <c r="E4881" t="s">
        <v>10652</v>
      </c>
      <c r="F4881" t="s">
        <v>4043</v>
      </c>
      <c r="G4881" t="s">
        <v>4044</v>
      </c>
      <c r="H4881" s="17">
        <v>42211</v>
      </c>
      <c r="I4881" s="15">
        <v>2015</v>
      </c>
      <c r="J4881" t="s">
        <v>10634</v>
      </c>
      <c r="K4881" s="5">
        <v>3950.1</v>
      </c>
      <c r="L4881" t="s">
        <v>967</v>
      </c>
      <c r="M4881" t="s">
        <v>12802</v>
      </c>
      <c r="R4881" t="s">
        <v>740</v>
      </c>
      <c r="S4881" t="s">
        <v>803</v>
      </c>
      <c r="T4881" t="s">
        <v>13785</v>
      </c>
      <c r="U4881" t="s">
        <v>1340</v>
      </c>
      <c r="V4881" t="s">
        <v>12795</v>
      </c>
      <c r="W4881" t="s">
        <v>970</v>
      </c>
      <c r="X4881" t="s">
        <v>18685</v>
      </c>
    </row>
    <row r="4882" spans="2:24" ht="11" outlineLevel="1" x14ac:dyDescent="0.15">
      <c r="B4882" t="s">
        <v>4046</v>
      </c>
      <c r="C4882" t="s">
        <v>4047</v>
      </c>
      <c r="E4882" t="s">
        <v>10649</v>
      </c>
      <c r="F4882" t="s">
        <v>3316</v>
      </c>
      <c r="G4882" t="s">
        <v>3317</v>
      </c>
      <c r="H4882" s="17">
        <v>42802</v>
      </c>
      <c r="I4882" s="15">
        <v>2017</v>
      </c>
      <c r="J4882" t="s">
        <v>10634</v>
      </c>
      <c r="K4882" s="5">
        <v>98706.02</v>
      </c>
      <c r="L4882" t="s">
        <v>967</v>
      </c>
      <c r="R4882" t="s">
        <v>740</v>
      </c>
      <c r="S4882" t="s">
        <v>795</v>
      </c>
      <c r="T4882" t="s">
        <v>18686</v>
      </c>
      <c r="U4882" t="s">
        <v>1340</v>
      </c>
      <c r="V4882" t="s">
        <v>12795</v>
      </c>
      <c r="W4882" t="s">
        <v>970</v>
      </c>
      <c r="X4882" t="s">
        <v>18687</v>
      </c>
    </row>
    <row r="4883" spans="2:24" ht="11" outlineLevel="1" x14ac:dyDescent="0.15">
      <c r="B4883" t="s">
        <v>4046</v>
      </c>
      <c r="C4883" t="s">
        <v>4047</v>
      </c>
      <c r="E4883" t="s">
        <v>10652</v>
      </c>
      <c r="F4883" t="s">
        <v>3316</v>
      </c>
      <c r="G4883" t="s">
        <v>3317</v>
      </c>
      <c r="H4883" s="17">
        <v>42961</v>
      </c>
      <c r="I4883" s="15">
        <v>2017</v>
      </c>
      <c r="J4883" t="s">
        <v>10634</v>
      </c>
      <c r="K4883" s="5">
        <v>18152.22</v>
      </c>
      <c r="L4883" t="s">
        <v>967</v>
      </c>
      <c r="M4883" t="s">
        <v>15907</v>
      </c>
      <c r="R4883" t="s">
        <v>740</v>
      </c>
      <c r="S4883" t="s">
        <v>795</v>
      </c>
      <c r="T4883" t="s">
        <v>18686</v>
      </c>
      <c r="U4883" t="s">
        <v>1340</v>
      </c>
      <c r="V4883" t="s">
        <v>12795</v>
      </c>
      <c r="W4883" t="s">
        <v>970</v>
      </c>
      <c r="X4883" t="s">
        <v>18688</v>
      </c>
    </row>
    <row r="4884" spans="2:24" ht="11" outlineLevel="1" x14ac:dyDescent="0.15">
      <c r="B4884" t="s">
        <v>4046</v>
      </c>
      <c r="C4884" t="s">
        <v>4047</v>
      </c>
      <c r="E4884" t="s">
        <v>10664</v>
      </c>
      <c r="F4884" t="s">
        <v>3316</v>
      </c>
      <c r="G4884" t="s">
        <v>3317</v>
      </c>
      <c r="H4884" s="17">
        <v>43008</v>
      </c>
      <c r="I4884" s="15">
        <v>2017</v>
      </c>
      <c r="J4884" t="s">
        <v>10634</v>
      </c>
      <c r="K4884" s="5">
        <v>81222</v>
      </c>
      <c r="L4884" t="s">
        <v>967</v>
      </c>
      <c r="M4884" t="s">
        <v>15907</v>
      </c>
      <c r="R4884" t="s">
        <v>740</v>
      </c>
      <c r="S4884" t="s">
        <v>795</v>
      </c>
      <c r="T4884" t="s">
        <v>18686</v>
      </c>
      <c r="U4884" t="s">
        <v>1340</v>
      </c>
      <c r="V4884" t="s">
        <v>12795</v>
      </c>
      <c r="W4884" t="s">
        <v>970</v>
      </c>
      <c r="X4884" t="s">
        <v>18689</v>
      </c>
    </row>
    <row r="4885" spans="2:24" ht="11" outlineLevel="1" x14ac:dyDescent="0.15">
      <c r="B4885" t="s">
        <v>4049</v>
      </c>
      <c r="C4885" t="s">
        <v>864</v>
      </c>
      <c r="E4885" t="s">
        <v>10652</v>
      </c>
      <c r="F4885" t="s">
        <v>15336</v>
      </c>
      <c r="G4885" t="s">
        <v>2104</v>
      </c>
      <c r="H4885" s="17">
        <v>42228</v>
      </c>
      <c r="I4885" s="15">
        <v>2015</v>
      </c>
      <c r="J4885" t="s">
        <v>10634</v>
      </c>
      <c r="K4885" s="5">
        <v>0</v>
      </c>
      <c r="L4885" t="s">
        <v>967</v>
      </c>
      <c r="M4885" t="s">
        <v>1141</v>
      </c>
      <c r="N4885" t="s">
        <v>10635</v>
      </c>
      <c r="O4885" t="s">
        <v>825</v>
      </c>
      <c r="P4885" t="s">
        <v>14531</v>
      </c>
      <c r="Q4885" t="s">
        <v>14531</v>
      </c>
      <c r="R4885" t="s">
        <v>740</v>
      </c>
      <c r="S4885" t="s">
        <v>795</v>
      </c>
      <c r="T4885" t="s">
        <v>18690</v>
      </c>
      <c r="U4885" t="s">
        <v>965</v>
      </c>
      <c r="V4885" t="s">
        <v>10638</v>
      </c>
      <c r="W4885" t="s">
        <v>970</v>
      </c>
      <c r="X4885" t="s">
        <v>18691</v>
      </c>
    </row>
    <row r="4886" spans="2:24" ht="11" outlineLevel="1" x14ac:dyDescent="0.15">
      <c r="B4886" t="s">
        <v>4049</v>
      </c>
      <c r="C4886" t="s">
        <v>864</v>
      </c>
      <c r="E4886" t="s">
        <v>10649</v>
      </c>
      <c r="F4886" t="s">
        <v>15336</v>
      </c>
      <c r="G4886" t="s">
        <v>2104</v>
      </c>
      <c r="H4886" s="17">
        <v>42178</v>
      </c>
      <c r="I4886" s="15">
        <v>2015</v>
      </c>
      <c r="J4886" t="s">
        <v>10634</v>
      </c>
      <c r="K4886" s="5">
        <v>197518</v>
      </c>
      <c r="L4886" t="s">
        <v>967</v>
      </c>
      <c r="M4886" t="s">
        <v>1141</v>
      </c>
      <c r="N4886" t="s">
        <v>10635</v>
      </c>
      <c r="O4886" t="s">
        <v>825</v>
      </c>
      <c r="P4886" t="s">
        <v>14531</v>
      </c>
      <c r="Q4886" t="s">
        <v>14531</v>
      </c>
      <c r="R4886" t="s">
        <v>740</v>
      </c>
      <c r="S4886" t="s">
        <v>795</v>
      </c>
      <c r="T4886" t="s">
        <v>18692</v>
      </c>
      <c r="U4886" t="s">
        <v>965</v>
      </c>
      <c r="V4886" t="s">
        <v>10638</v>
      </c>
      <c r="W4886" t="s">
        <v>970</v>
      </c>
      <c r="X4886" t="s">
        <v>18693</v>
      </c>
    </row>
    <row r="4887" spans="2:24" ht="11" outlineLevel="1" x14ac:dyDescent="0.15">
      <c r="B4887" t="s">
        <v>4051</v>
      </c>
      <c r="C4887" t="s">
        <v>4052</v>
      </c>
      <c r="E4887" t="s">
        <v>10664</v>
      </c>
      <c r="F4887" t="s">
        <v>3627</v>
      </c>
      <c r="G4887" t="s">
        <v>3628</v>
      </c>
      <c r="H4887" s="17">
        <v>42093</v>
      </c>
      <c r="I4887" s="15">
        <v>2015</v>
      </c>
      <c r="J4887" t="s">
        <v>10634</v>
      </c>
      <c r="K4887" s="5">
        <v>0</v>
      </c>
      <c r="L4887" t="s">
        <v>967</v>
      </c>
      <c r="M4887" t="s">
        <v>1141</v>
      </c>
      <c r="N4887" t="s">
        <v>10635</v>
      </c>
      <c r="O4887" t="s">
        <v>818</v>
      </c>
      <c r="P4887" t="s">
        <v>14299</v>
      </c>
      <c r="Q4887" t="s">
        <v>14299</v>
      </c>
      <c r="R4887" t="s">
        <v>738</v>
      </c>
      <c r="S4887" t="s">
        <v>803</v>
      </c>
      <c r="T4887" t="s">
        <v>18694</v>
      </c>
      <c r="U4887" t="s">
        <v>965</v>
      </c>
      <c r="V4887" t="s">
        <v>10638</v>
      </c>
      <c r="W4887" t="s">
        <v>970</v>
      </c>
      <c r="X4887" t="s">
        <v>18695</v>
      </c>
    </row>
    <row r="4888" spans="2:24" ht="11" outlineLevel="1" x14ac:dyDescent="0.15">
      <c r="B4888" t="s">
        <v>4054</v>
      </c>
      <c r="C4888" t="s">
        <v>1271</v>
      </c>
      <c r="D4888" t="s">
        <v>3782</v>
      </c>
      <c r="E4888" t="s">
        <v>10989</v>
      </c>
      <c r="F4888" t="s">
        <v>15973</v>
      </c>
      <c r="G4888" t="s">
        <v>2386</v>
      </c>
      <c r="H4888" s="17">
        <v>42243</v>
      </c>
      <c r="I4888" s="15">
        <v>2015</v>
      </c>
      <c r="J4888" t="s">
        <v>10634</v>
      </c>
      <c r="K4888" s="5">
        <v>0</v>
      </c>
      <c r="L4888" t="s">
        <v>967</v>
      </c>
      <c r="M4888" t="s">
        <v>985</v>
      </c>
      <c r="N4888" t="s">
        <v>10635</v>
      </c>
      <c r="O4888" t="s">
        <v>818</v>
      </c>
      <c r="P4888" t="s">
        <v>14299</v>
      </c>
      <c r="Q4888" t="s">
        <v>14299</v>
      </c>
      <c r="R4888" t="s">
        <v>750</v>
      </c>
      <c r="S4888" t="s">
        <v>880</v>
      </c>
      <c r="T4888" t="s">
        <v>18696</v>
      </c>
      <c r="U4888" t="s">
        <v>965</v>
      </c>
      <c r="V4888" t="s">
        <v>10638</v>
      </c>
      <c r="W4888" t="s">
        <v>970</v>
      </c>
      <c r="X4888" t="s">
        <v>18697</v>
      </c>
    </row>
    <row r="4889" spans="2:24" ht="11" outlineLevel="1" x14ac:dyDescent="0.15">
      <c r="B4889" t="s">
        <v>4054</v>
      </c>
      <c r="C4889" t="s">
        <v>1271</v>
      </c>
      <c r="D4889" t="s">
        <v>3782</v>
      </c>
      <c r="E4889" t="s">
        <v>10649</v>
      </c>
      <c r="F4889" t="s">
        <v>15973</v>
      </c>
      <c r="G4889" t="s">
        <v>2386</v>
      </c>
      <c r="H4889" s="17">
        <v>42202</v>
      </c>
      <c r="I4889" s="15">
        <v>2015</v>
      </c>
      <c r="J4889" t="s">
        <v>10634</v>
      </c>
      <c r="K4889" s="5">
        <v>134700</v>
      </c>
      <c r="L4889" t="s">
        <v>967</v>
      </c>
      <c r="M4889" t="s">
        <v>985</v>
      </c>
      <c r="N4889" t="s">
        <v>10635</v>
      </c>
      <c r="O4889" t="s">
        <v>818</v>
      </c>
      <c r="P4889" t="s">
        <v>14299</v>
      </c>
      <c r="Q4889" t="s">
        <v>14299</v>
      </c>
      <c r="R4889" t="s">
        <v>750</v>
      </c>
      <c r="S4889" t="s">
        <v>880</v>
      </c>
      <c r="T4889" t="s">
        <v>18698</v>
      </c>
      <c r="U4889" t="s">
        <v>965</v>
      </c>
      <c r="V4889" t="s">
        <v>10638</v>
      </c>
      <c r="W4889" t="s">
        <v>970</v>
      </c>
      <c r="X4889" t="s">
        <v>18699</v>
      </c>
    </row>
    <row r="4890" spans="2:24" ht="11" outlineLevel="1" x14ac:dyDescent="0.15">
      <c r="B4890" t="s">
        <v>4054</v>
      </c>
      <c r="C4890" t="s">
        <v>1271</v>
      </c>
      <c r="D4890" t="s">
        <v>3782</v>
      </c>
      <c r="E4890" t="s">
        <v>10923</v>
      </c>
      <c r="F4890" t="s">
        <v>15973</v>
      </c>
      <c r="G4890" t="s">
        <v>2386</v>
      </c>
      <c r="H4890" s="17">
        <v>42304</v>
      </c>
      <c r="I4890" s="15">
        <v>2016</v>
      </c>
      <c r="J4890" t="s">
        <v>10634</v>
      </c>
      <c r="K4890" s="5">
        <v>0</v>
      </c>
      <c r="L4890" t="s">
        <v>967</v>
      </c>
      <c r="M4890" t="s">
        <v>985</v>
      </c>
      <c r="N4890" t="s">
        <v>10635</v>
      </c>
      <c r="O4890" t="s">
        <v>818</v>
      </c>
      <c r="P4890" t="s">
        <v>14299</v>
      </c>
      <c r="Q4890" t="s">
        <v>14299</v>
      </c>
      <c r="R4890" t="s">
        <v>750</v>
      </c>
      <c r="S4890" t="s">
        <v>880</v>
      </c>
      <c r="T4890" t="s">
        <v>18700</v>
      </c>
      <c r="U4890" t="s">
        <v>965</v>
      </c>
      <c r="V4890" t="s">
        <v>10638</v>
      </c>
      <c r="W4890" t="s">
        <v>970</v>
      </c>
      <c r="X4890" t="s">
        <v>18701</v>
      </c>
    </row>
    <row r="4891" spans="2:24" ht="11" outlineLevel="1" x14ac:dyDescent="0.15">
      <c r="B4891" t="s">
        <v>4054</v>
      </c>
      <c r="C4891" t="s">
        <v>1271</v>
      </c>
      <c r="D4891" t="s">
        <v>3782</v>
      </c>
      <c r="E4891" t="s">
        <v>10889</v>
      </c>
      <c r="F4891" t="s">
        <v>15973</v>
      </c>
      <c r="G4891" t="s">
        <v>2386</v>
      </c>
      <c r="H4891" s="17">
        <v>42313</v>
      </c>
      <c r="I4891" s="15">
        <v>2016</v>
      </c>
      <c r="J4891" t="s">
        <v>10634</v>
      </c>
      <c r="K4891" s="5">
        <v>0</v>
      </c>
      <c r="L4891" t="s">
        <v>967</v>
      </c>
      <c r="M4891" t="s">
        <v>985</v>
      </c>
      <c r="N4891" t="s">
        <v>10635</v>
      </c>
      <c r="O4891" t="s">
        <v>818</v>
      </c>
      <c r="P4891" t="s">
        <v>14299</v>
      </c>
      <c r="Q4891" t="s">
        <v>14299</v>
      </c>
      <c r="R4891" t="s">
        <v>750</v>
      </c>
      <c r="S4891" t="s">
        <v>880</v>
      </c>
      <c r="T4891" t="s">
        <v>18700</v>
      </c>
      <c r="U4891" t="s">
        <v>965</v>
      </c>
      <c r="V4891" t="s">
        <v>10638</v>
      </c>
      <c r="W4891" t="s">
        <v>970</v>
      </c>
      <c r="X4891" t="s">
        <v>18702</v>
      </c>
    </row>
    <row r="4892" spans="2:24" ht="11" outlineLevel="1" x14ac:dyDescent="0.15">
      <c r="B4892" t="s">
        <v>4054</v>
      </c>
      <c r="C4892" t="s">
        <v>1271</v>
      </c>
      <c r="D4892" t="s">
        <v>3782</v>
      </c>
      <c r="E4892" t="s">
        <v>10950</v>
      </c>
      <c r="F4892" t="s">
        <v>15973</v>
      </c>
      <c r="G4892" t="s">
        <v>2386</v>
      </c>
      <c r="H4892" s="17">
        <v>42270</v>
      </c>
      <c r="I4892" s="15">
        <v>2015</v>
      </c>
      <c r="J4892" t="s">
        <v>10634</v>
      </c>
      <c r="K4892" s="5">
        <v>29206</v>
      </c>
      <c r="L4892" t="s">
        <v>967</v>
      </c>
      <c r="M4892" t="s">
        <v>985</v>
      </c>
      <c r="N4892" t="s">
        <v>10635</v>
      </c>
      <c r="O4892" t="s">
        <v>818</v>
      </c>
      <c r="P4892" t="s">
        <v>14299</v>
      </c>
      <c r="Q4892" t="s">
        <v>14299</v>
      </c>
      <c r="R4892" t="s">
        <v>750</v>
      </c>
      <c r="S4892" t="s">
        <v>880</v>
      </c>
      <c r="T4892" t="s">
        <v>18698</v>
      </c>
      <c r="U4892" t="s">
        <v>965</v>
      </c>
      <c r="V4892" t="s">
        <v>10638</v>
      </c>
      <c r="W4892" t="s">
        <v>970</v>
      </c>
      <c r="X4892" t="s">
        <v>18703</v>
      </c>
    </row>
    <row r="4893" spans="2:24" ht="11" outlineLevel="1" x14ac:dyDescent="0.15">
      <c r="B4893" t="s">
        <v>4054</v>
      </c>
      <c r="C4893" t="s">
        <v>1271</v>
      </c>
      <c r="D4893" t="s">
        <v>3782</v>
      </c>
      <c r="E4893" t="s">
        <v>10956</v>
      </c>
      <c r="F4893" t="s">
        <v>15973</v>
      </c>
      <c r="G4893" t="s">
        <v>2386</v>
      </c>
      <c r="H4893" s="17">
        <v>42276</v>
      </c>
      <c r="I4893" s="15">
        <v>2015</v>
      </c>
      <c r="J4893" t="s">
        <v>10634</v>
      </c>
      <c r="K4893" s="5">
        <v>33220</v>
      </c>
      <c r="L4893" t="s">
        <v>967</v>
      </c>
      <c r="M4893" t="s">
        <v>985</v>
      </c>
      <c r="N4893" t="s">
        <v>10635</v>
      </c>
      <c r="O4893" t="s">
        <v>818</v>
      </c>
      <c r="P4893" t="s">
        <v>14299</v>
      </c>
      <c r="Q4893" t="s">
        <v>14299</v>
      </c>
      <c r="R4893" t="s">
        <v>750</v>
      </c>
      <c r="S4893" t="s">
        <v>880</v>
      </c>
      <c r="T4893" t="s">
        <v>18698</v>
      </c>
      <c r="U4893" t="s">
        <v>965</v>
      </c>
      <c r="V4893" t="s">
        <v>10638</v>
      </c>
      <c r="W4893" t="s">
        <v>970</v>
      </c>
      <c r="X4893" t="s">
        <v>18704</v>
      </c>
    </row>
    <row r="4894" spans="2:24" ht="11" outlineLevel="1" x14ac:dyDescent="0.15">
      <c r="B4894" t="s">
        <v>4056</v>
      </c>
      <c r="C4894" t="s">
        <v>4057</v>
      </c>
      <c r="E4894" t="s">
        <v>10649</v>
      </c>
      <c r="F4894" t="s">
        <v>4058</v>
      </c>
      <c r="G4894" t="s">
        <v>4059</v>
      </c>
      <c r="H4894" s="17">
        <v>44875</v>
      </c>
      <c r="I4894" s="15">
        <v>2023</v>
      </c>
      <c r="J4894" t="s">
        <v>10634</v>
      </c>
      <c r="K4894" s="5">
        <v>196999.37</v>
      </c>
      <c r="L4894" t="s">
        <v>967</v>
      </c>
      <c r="R4894" t="s">
        <v>748</v>
      </c>
      <c r="S4894" t="s">
        <v>795</v>
      </c>
      <c r="T4894" t="s">
        <v>17081</v>
      </c>
      <c r="U4894" t="s">
        <v>1340</v>
      </c>
      <c r="V4894" t="s">
        <v>12795</v>
      </c>
      <c r="W4894" t="s">
        <v>970</v>
      </c>
      <c r="X4894" t="s">
        <v>18705</v>
      </c>
    </row>
    <row r="4895" spans="2:24" ht="11" outlineLevel="1" x14ac:dyDescent="0.15">
      <c r="B4895" t="s">
        <v>4062</v>
      </c>
      <c r="C4895" t="s">
        <v>4063</v>
      </c>
      <c r="E4895" t="s">
        <v>10664</v>
      </c>
      <c r="F4895" t="s">
        <v>2393</v>
      </c>
      <c r="G4895" t="s">
        <v>2392</v>
      </c>
      <c r="H4895" s="17">
        <v>43490</v>
      </c>
      <c r="I4895" s="15">
        <v>2019</v>
      </c>
      <c r="J4895" t="s">
        <v>10634</v>
      </c>
      <c r="K4895" s="5">
        <v>0</v>
      </c>
      <c r="L4895" t="s">
        <v>967</v>
      </c>
      <c r="M4895" t="s">
        <v>1141</v>
      </c>
      <c r="N4895" t="s">
        <v>10635</v>
      </c>
      <c r="O4895" t="s">
        <v>804</v>
      </c>
      <c r="P4895" t="s">
        <v>11434</v>
      </c>
      <c r="Q4895" t="s">
        <v>11434</v>
      </c>
      <c r="R4895" t="s">
        <v>748</v>
      </c>
      <c r="S4895" t="s">
        <v>795</v>
      </c>
      <c r="T4895" t="s">
        <v>18706</v>
      </c>
      <c r="U4895" t="s">
        <v>965</v>
      </c>
      <c r="V4895" t="s">
        <v>10638</v>
      </c>
      <c r="W4895" t="s">
        <v>970</v>
      </c>
      <c r="X4895" t="s">
        <v>18707</v>
      </c>
    </row>
    <row r="4896" spans="2:24" ht="11" outlineLevel="1" x14ac:dyDescent="0.15">
      <c r="B4896" t="s">
        <v>4062</v>
      </c>
      <c r="C4896" t="s">
        <v>4063</v>
      </c>
      <c r="E4896" t="s">
        <v>10652</v>
      </c>
      <c r="F4896" t="s">
        <v>2393</v>
      </c>
      <c r="G4896" t="s">
        <v>2392</v>
      </c>
      <c r="H4896" s="17">
        <v>43370</v>
      </c>
      <c r="I4896" s="15">
        <v>2018</v>
      </c>
      <c r="J4896" t="s">
        <v>10634</v>
      </c>
      <c r="K4896" s="5">
        <v>13000</v>
      </c>
      <c r="L4896" t="s">
        <v>967</v>
      </c>
      <c r="M4896" t="s">
        <v>1141</v>
      </c>
      <c r="N4896" t="s">
        <v>10635</v>
      </c>
      <c r="O4896" t="s">
        <v>804</v>
      </c>
      <c r="P4896" t="s">
        <v>11434</v>
      </c>
      <c r="Q4896" t="s">
        <v>11434</v>
      </c>
      <c r="R4896" t="s">
        <v>748</v>
      </c>
      <c r="S4896" t="s">
        <v>795</v>
      </c>
      <c r="T4896" t="s">
        <v>18708</v>
      </c>
      <c r="U4896" t="s">
        <v>965</v>
      </c>
      <c r="V4896" t="s">
        <v>10638</v>
      </c>
      <c r="W4896" t="s">
        <v>970</v>
      </c>
      <c r="X4896" t="s">
        <v>18709</v>
      </c>
    </row>
    <row r="4897" spans="2:24" ht="11" outlineLevel="1" x14ac:dyDescent="0.15">
      <c r="B4897" t="s">
        <v>4062</v>
      </c>
      <c r="C4897" t="s">
        <v>4063</v>
      </c>
      <c r="E4897" t="s">
        <v>10643</v>
      </c>
      <c r="F4897" t="s">
        <v>2393</v>
      </c>
      <c r="G4897" t="s">
        <v>2392</v>
      </c>
      <c r="H4897" s="17">
        <v>43591</v>
      </c>
      <c r="I4897" s="15">
        <v>2019</v>
      </c>
      <c r="J4897" t="s">
        <v>10634</v>
      </c>
      <c r="K4897" s="5">
        <v>11250</v>
      </c>
      <c r="L4897" t="s">
        <v>967</v>
      </c>
      <c r="M4897" t="s">
        <v>1141</v>
      </c>
      <c r="N4897" t="s">
        <v>10635</v>
      </c>
      <c r="O4897" t="s">
        <v>804</v>
      </c>
      <c r="P4897" t="s">
        <v>11434</v>
      </c>
      <c r="Q4897" t="s">
        <v>11434</v>
      </c>
      <c r="R4897" t="s">
        <v>748</v>
      </c>
      <c r="S4897" t="s">
        <v>795</v>
      </c>
      <c r="T4897" t="s">
        <v>18706</v>
      </c>
      <c r="U4897" t="s">
        <v>965</v>
      </c>
      <c r="V4897" t="s">
        <v>10638</v>
      </c>
      <c r="W4897" t="s">
        <v>970</v>
      </c>
      <c r="X4897" t="s">
        <v>18710</v>
      </c>
    </row>
    <row r="4898" spans="2:24" ht="11" outlineLevel="1" x14ac:dyDescent="0.15">
      <c r="B4898" t="s">
        <v>4062</v>
      </c>
      <c r="C4898" t="s">
        <v>4063</v>
      </c>
      <c r="E4898" t="s">
        <v>10649</v>
      </c>
      <c r="F4898" t="s">
        <v>2393</v>
      </c>
      <c r="G4898" t="s">
        <v>2392</v>
      </c>
      <c r="H4898" s="17">
        <v>43284</v>
      </c>
      <c r="I4898" s="15">
        <v>2018</v>
      </c>
      <c r="J4898" t="s">
        <v>10634</v>
      </c>
      <c r="K4898" s="5">
        <v>172562</v>
      </c>
      <c r="L4898" t="s">
        <v>967</v>
      </c>
      <c r="M4898" t="s">
        <v>1141</v>
      </c>
      <c r="N4898" t="s">
        <v>10635</v>
      </c>
      <c r="O4898" t="s">
        <v>804</v>
      </c>
      <c r="P4898" t="s">
        <v>11434</v>
      </c>
      <c r="Q4898" t="s">
        <v>11434</v>
      </c>
      <c r="R4898" t="s">
        <v>748</v>
      </c>
      <c r="S4898" t="s">
        <v>795</v>
      </c>
      <c r="T4898" t="s">
        <v>18711</v>
      </c>
      <c r="U4898" t="s">
        <v>965</v>
      </c>
      <c r="V4898" t="s">
        <v>10638</v>
      </c>
      <c r="W4898" t="s">
        <v>970</v>
      </c>
      <c r="X4898" t="s">
        <v>18712</v>
      </c>
    </row>
    <row r="4899" spans="2:24" ht="11" outlineLevel="1" x14ac:dyDescent="0.15">
      <c r="B4899" t="s">
        <v>4065</v>
      </c>
      <c r="C4899" t="s">
        <v>4066</v>
      </c>
      <c r="E4899" t="s">
        <v>10649</v>
      </c>
      <c r="F4899" t="s">
        <v>4067</v>
      </c>
      <c r="G4899" t="s">
        <v>4068</v>
      </c>
      <c r="H4899" s="17">
        <v>45233</v>
      </c>
      <c r="I4899" s="15">
        <v>2024</v>
      </c>
      <c r="J4899" t="s">
        <v>10634</v>
      </c>
      <c r="K4899" s="5">
        <v>196526.2</v>
      </c>
      <c r="L4899" t="s">
        <v>967</v>
      </c>
      <c r="R4899" t="s">
        <v>757</v>
      </c>
      <c r="S4899" t="s">
        <v>803</v>
      </c>
      <c r="T4899" t="s">
        <v>18713</v>
      </c>
      <c r="U4899" t="s">
        <v>1340</v>
      </c>
      <c r="V4899" t="s">
        <v>12795</v>
      </c>
      <c r="W4899" t="s">
        <v>970</v>
      </c>
      <c r="X4899" t="s">
        <v>18714</v>
      </c>
    </row>
    <row r="4900" spans="2:24" ht="11" outlineLevel="1" x14ac:dyDescent="0.15">
      <c r="B4900" t="s">
        <v>4065</v>
      </c>
      <c r="C4900" t="s">
        <v>4066</v>
      </c>
      <c r="E4900" t="s">
        <v>10652</v>
      </c>
      <c r="F4900" t="s">
        <v>4067</v>
      </c>
      <c r="G4900" t="s">
        <v>4068</v>
      </c>
      <c r="H4900" s="17">
        <v>45251</v>
      </c>
      <c r="I4900" s="15">
        <v>2024</v>
      </c>
      <c r="J4900" t="s">
        <v>10634</v>
      </c>
      <c r="K4900" s="5">
        <v>0</v>
      </c>
      <c r="L4900" t="s">
        <v>967</v>
      </c>
      <c r="M4900" t="s">
        <v>12797</v>
      </c>
      <c r="R4900" t="s">
        <v>757</v>
      </c>
      <c r="S4900" t="s">
        <v>803</v>
      </c>
      <c r="T4900" t="s">
        <v>18715</v>
      </c>
      <c r="U4900" t="s">
        <v>1340</v>
      </c>
      <c r="V4900" t="s">
        <v>12795</v>
      </c>
      <c r="W4900" t="s">
        <v>970</v>
      </c>
      <c r="X4900" t="s">
        <v>18716</v>
      </c>
    </row>
    <row r="4901" spans="2:24" ht="11" outlineLevel="1" x14ac:dyDescent="0.15">
      <c r="B4901" t="s">
        <v>4071</v>
      </c>
      <c r="C4901" t="s">
        <v>4072</v>
      </c>
      <c r="D4901" t="s">
        <v>4073</v>
      </c>
      <c r="E4901" t="s">
        <v>10649</v>
      </c>
      <c r="F4901" t="s">
        <v>4074</v>
      </c>
      <c r="G4901" t="s">
        <v>4075</v>
      </c>
      <c r="H4901" s="17">
        <v>44102</v>
      </c>
      <c r="I4901" s="15">
        <v>2020</v>
      </c>
      <c r="J4901" t="s">
        <v>10634</v>
      </c>
      <c r="K4901" s="5">
        <v>206600</v>
      </c>
      <c r="L4901" t="s">
        <v>967</v>
      </c>
      <c r="R4901" t="s">
        <v>743</v>
      </c>
      <c r="S4901" t="s">
        <v>2560</v>
      </c>
      <c r="T4901" t="s">
        <v>18717</v>
      </c>
      <c r="U4901" t="s">
        <v>1340</v>
      </c>
      <c r="V4901" t="s">
        <v>12795</v>
      </c>
      <c r="W4901" t="s">
        <v>970</v>
      </c>
      <c r="X4901" t="s">
        <v>18718</v>
      </c>
    </row>
    <row r="4902" spans="2:24" ht="11" outlineLevel="1" x14ac:dyDescent="0.15">
      <c r="B4902" t="s">
        <v>4071</v>
      </c>
      <c r="C4902" t="s">
        <v>4072</v>
      </c>
      <c r="D4902" t="s">
        <v>4073</v>
      </c>
      <c r="E4902" t="s">
        <v>10652</v>
      </c>
      <c r="F4902" t="s">
        <v>4074</v>
      </c>
      <c r="G4902" t="s">
        <v>4075</v>
      </c>
      <c r="H4902" s="17">
        <v>44127</v>
      </c>
      <c r="I4902" s="15">
        <v>2021</v>
      </c>
      <c r="J4902" t="s">
        <v>10634</v>
      </c>
      <c r="K4902" s="5">
        <v>0</v>
      </c>
      <c r="L4902" t="s">
        <v>967</v>
      </c>
      <c r="M4902" t="s">
        <v>12797</v>
      </c>
      <c r="R4902" t="s">
        <v>743</v>
      </c>
      <c r="S4902" t="s">
        <v>2560</v>
      </c>
      <c r="T4902" t="s">
        <v>18719</v>
      </c>
      <c r="U4902" t="s">
        <v>1340</v>
      </c>
      <c r="V4902" t="s">
        <v>12795</v>
      </c>
      <c r="W4902" t="s">
        <v>970</v>
      </c>
      <c r="X4902" t="s">
        <v>18720</v>
      </c>
    </row>
    <row r="4903" spans="2:24" ht="11" outlineLevel="1" x14ac:dyDescent="0.15">
      <c r="B4903" t="s">
        <v>4071</v>
      </c>
      <c r="C4903" t="s">
        <v>4072</v>
      </c>
      <c r="D4903" t="s">
        <v>4073</v>
      </c>
      <c r="E4903" t="s">
        <v>10664</v>
      </c>
      <c r="F4903" t="s">
        <v>4074</v>
      </c>
      <c r="G4903" t="s">
        <v>4075</v>
      </c>
      <c r="H4903" s="17">
        <v>45344</v>
      </c>
      <c r="I4903" s="15">
        <v>2024</v>
      </c>
      <c r="J4903" t="s">
        <v>10634</v>
      </c>
      <c r="K4903" s="5">
        <v>-10200</v>
      </c>
      <c r="L4903" t="s">
        <v>967</v>
      </c>
      <c r="M4903" t="s">
        <v>12802</v>
      </c>
      <c r="R4903" t="s">
        <v>743</v>
      </c>
      <c r="S4903" t="s">
        <v>2560</v>
      </c>
      <c r="T4903" t="s">
        <v>18721</v>
      </c>
      <c r="U4903" t="s">
        <v>1340</v>
      </c>
      <c r="V4903" t="s">
        <v>12795</v>
      </c>
      <c r="W4903" t="s">
        <v>970</v>
      </c>
      <c r="X4903" t="s">
        <v>18722</v>
      </c>
    </row>
    <row r="4904" spans="2:24" ht="11" outlineLevel="1" x14ac:dyDescent="0.15">
      <c r="B4904" t="s">
        <v>4077</v>
      </c>
      <c r="C4904" t="s">
        <v>4078</v>
      </c>
      <c r="E4904" t="s">
        <v>10649</v>
      </c>
      <c r="F4904" t="s">
        <v>4058</v>
      </c>
      <c r="G4904" t="s">
        <v>4059</v>
      </c>
      <c r="H4904" s="17">
        <v>44734</v>
      </c>
      <c r="I4904" s="15">
        <v>2022</v>
      </c>
      <c r="J4904" t="s">
        <v>10634</v>
      </c>
      <c r="K4904" s="5">
        <v>195999.37</v>
      </c>
      <c r="L4904" t="s">
        <v>967</v>
      </c>
      <c r="R4904" t="s">
        <v>748</v>
      </c>
      <c r="S4904" t="s">
        <v>795</v>
      </c>
      <c r="T4904" t="s">
        <v>18723</v>
      </c>
      <c r="U4904" t="s">
        <v>1340</v>
      </c>
      <c r="V4904" t="s">
        <v>12795</v>
      </c>
      <c r="W4904" t="s">
        <v>970</v>
      </c>
      <c r="X4904" t="s">
        <v>18724</v>
      </c>
    </row>
    <row r="4905" spans="2:24" ht="11" outlineLevel="1" x14ac:dyDescent="0.15">
      <c r="B4905" t="s">
        <v>4080</v>
      </c>
      <c r="C4905" t="s">
        <v>4081</v>
      </c>
      <c r="E4905" t="s">
        <v>10652</v>
      </c>
      <c r="F4905" t="s">
        <v>2712</v>
      </c>
      <c r="G4905" t="s">
        <v>2713</v>
      </c>
      <c r="H4905" s="17">
        <v>44300</v>
      </c>
      <c r="I4905" s="15">
        <v>2021</v>
      </c>
      <c r="J4905" t="s">
        <v>10634</v>
      </c>
      <c r="K4905" s="5">
        <v>6165</v>
      </c>
      <c r="L4905" t="s">
        <v>967</v>
      </c>
      <c r="M4905" t="s">
        <v>1141</v>
      </c>
      <c r="N4905" t="s">
        <v>10635</v>
      </c>
      <c r="O4905" t="s">
        <v>804</v>
      </c>
      <c r="P4905" t="s">
        <v>13376</v>
      </c>
      <c r="R4905" t="s">
        <v>4082</v>
      </c>
      <c r="S4905" t="s">
        <v>795</v>
      </c>
      <c r="T4905" t="s">
        <v>18725</v>
      </c>
      <c r="U4905" t="s">
        <v>965</v>
      </c>
      <c r="V4905" t="s">
        <v>10638</v>
      </c>
      <c r="W4905" t="s">
        <v>970</v>
      </c>
      <c r="X4905" t="s">
        <v>18726</v>
      </c>
    </row>
    <row r="4906" spans="2:24" ht="11" outlineLevel="1" x14ac:dyDescent="0.15">
      <c r="B4906" t="s">
        <v>4080</v>
      </c>
      <c r="C4906" t="s">
        <v>4081</v>
      </c>
      <c r="E4906" t="s">
        <v>10649</v>
      </c>
      <c r="F4906" t="s">
        <v>2712</v>
      </c>
      <c r="G4906" t="s">
        <v>2713</v>
      </c>
      <c r="H4906" s="17">
        <v>44173</v>
      </c>
      <c r="I4906" s="15">
        <v>2021</v>
      </c>
      <c r="J4906" t="s">
        <v>10634</v>
      </c>
      <c r="K4906" s="5">
        <v>189695.7</v>
      </c>
      <c r="L4906" t="s">
        <v>967</v>
      </c>
      <c r="M4906" t="s">
        <v>1141</v>
      </c>
      <c r="N4906" t="s">
        <v>10635</v>
      </c>
      <c r="O4906" t="s">
        <v>804</v>
      </c>
      <c r="P4906" t="s">
        <v>13376</v>
      </c>
      <c r="R4906" t="s">
        <v>4082</v>
      </c>
      <c r="S4906" t="s">
        <v>795</v>
      </c>
      <c r="T4906" t="s">
        <v>18725</v>
      </c>
      <c r="U4906" t="s">
        <v>965</v>
      </c>
      <c r="V4906" t="s">
        <v>10638</v>
      </c>
      <c r="W4906" t="s">
        <v>970</v>
      </c>
      <c r="X4906" t="s">
        <v>18727</v>
      </c>
    </row>
    <row r="4907" spans="2:24" ht="11" outlineLevel="1" x14ac:dyDescent="0.15">
      <c r="B4907" t="s">
        <v>4085</v>
      </c>
      <c r="C4907" t="s">
        <v>4086</v>
      </c>
      <c r="E4907" t="s">
        <v>10649</v>
      </c>
      <c r="F4907" t="s">
        <v>4087</v>
      </c>
      <c r="G4907" t="s">
        <v>4088</v>
      </c>
      <c r="H4907" s="17">
        <v>42088</v>
      </c>
      <c r="I4907" s="15">
        <v>2015</v>
      </c>
      <c r="J4907" t="s">
        <v>10634</v>
      </c>
      <c r="K4907" s="5">
        <v>195745</v>
      </c>
      <c r="L4907" t="s">
        <v>967</v>
      </c>
      <c r="R4907" t="s">
        <v>750</v>
      </c>
      <c r="S4907" t="s">
        <v>4089</v>
      </c>
      <c r="T4907" t="s">
        <v>18728</v>
      </c>
      <c r="U4907" t="s">
        <v>1340</v>
      </c>
      <c r="V4907" t="s">
        <v>12795</v>
      </c>
      <c r="W4907" t="s">
        <v>970</v>
      </c>
      <c r="X4907" t="s">
        <v>18729</v>
      </c>
    </row>
    <row r="4908" spans="2:24" ht="11" outlineLevel="1" x14ac:dyDescent="0.15">
      <c r="B4908" t="s">
        <v>4092</v>
      </c>
      <c r="C4908" t="s">
        <v>882</v>
      </c>
      <c r="E4908" t="s">
        <v>10664</v>
      </c>
      <c r="F4908" t="s">
        <v>11744</v>
      </c>
      <c r="G4908" t="s">
        <v>1044</v>
      </c>
      <c r="H4908" s="17">
        <v>43985</v>
      </c>
      <c r="I4908" s="15">
        <v>2020</v>
      </c>
      <c r="J4908" t="s">
        <v>10634</v>
      </c>
      <c r="K4908" s="5">
        <v>4150</v>
      </c>
      <c r="L4908" t="s">
        <v>967</v>
      </c>
      <c r="M4908" t="s">
        <v>1141</v>
      </c>
      <c r="N4908" t="s">
        <v>10635</v>
      </c>
      <c r="O4908" t="s">
        <v>826</v>
      </c>
      <c r="P4908" t="s">
        <v>11475</v>
      </c>
      <c r="R4908" t="s">
        <v>740</v>
      </c>
      <c r="S4908" t="s">
        <v>795</v>
      </c>
      <c r="T4908" t="s">
        <v>18730</v>
      </c>
      <c r="U4908" t="s">
        <v>965</v>
      </c>
      <c r="V4908" t="s">
        <v>10638</v>
      </c>
      <c r="W4908" t="s">
        <v>970</v>
      </c>
      <c r="X4908" t="s">
        <v>18731</v>
      </c>
    </row>
    <row r="4909" spans="2:24" ht="11" outlineLevel="1" x14ac:dyDescent="0.15">
      <c r="B4909" t="s">
        <v>4092</v>
      </c>
      <c r="C4909" t="s">
        <v>882</v>
      </c>
      <c r="E4909" t="s">
        <v>10643</v>
      </c>
      <c r="F4909" t="s">
        <v>11744</v>
      </c>
      <c r="G4909" t="s">
        <v>1044</v>
      </c>
      <c r="H4909" s="17">
        <v>44202</v>
      </c>
      <c r="I4909" s="15">
        <v>2021</v>
      </c>
      <c r="J4909" t="s">
        <v>10634</v>
      </c>
      <c r="K4909" s="5">
        <v>-70207</v>
      </c>
      <c r="L4909" t="s">
        <v>967</v>
      </c>
      <c r="M4909" t="s">
        <v>1141</v>
      </c>
      <c r="N4909" t="s">
        <v>10635</v>
      </c>
      <c r="O4909" t="s">
        <v>826</v>
      </c>
      <c r="P4909" t="s">
        <v>11475</v>
      </c>
      <c r="R4909" t="s">
        <v>740</v>
      </c>
      <c r="S4909" t="s">
        <v>795</v>
      </c>
      <c r="T4909" t="s">
        <v>18730</v>
      </c>
      <c r="U4909" t="s">
        <v>965</v>
      </c>
      <c r="V4909" t="s">
        <v>10638</v>
      </c>
      <c r="W4909" t="s">
        <v>970</v>
      </c>
      <c r="X4909" t="s">
        <v>18732</v>
      </c>
    </row>
    <row r="4910" spans="2:24" ht="11" outlineLevel="1" x14ac:dyDescent="0.15">
      <c r="B4910" t="s">
        <v>4092</v>
      </c>
      <c r="C4910" t="s">
        <v>882</v>
      </c>
      <c r="E4910" t="s">
        <v>10649</v>
      </c>
      <c r="F4910" t="s">
        <v>11744</v>
      </c>
      <c r="G4910" t="s">
        <v>1044</v>
      </c>
      <c r="H4910" s="17">
        <v>43822</v>
      </c>
      <c r="I4910" s="15">
        <v>2020</v>
      </c>
      <c r="J4910" t="s">
        <v>10634</v>
      </c>
      <c r="K4910" s="5">
        <v>223138.4</v>
      </c>
      <c r="L4910" t="s">
        <v>967</v>
      </c>
      <c r="M4910" t="s">
        <v>1141</v>
      </c>
      <c r="N4910" t="s">
        <v>10635</v>
      </c>
      <c r="O4910" t="s">
        <v>826</v>
      </c>
      <c r="P4910" t="s">
        <v>11475</v>
      </c>
      <c r="Q4910" t="s">
        <v>14841</v>
      </c>
      <c r="R4910" t="s">
        <v>740</v>
      </c>
      <c r="S4910" t="s">
        <v>795</v>
      </c>
      <c r="T4910" t="s">
        <v>18730</v>
      </c>
      <c r="U4910" t="s">
        <v>965</v>
      </c>
      <c r="V4910" t="s">
        <v>10638</v>
      </c>
      <c r="W4910" t="s">
        <v>970</v>
      </c>
      <c r="X4910" t="s">
        <v>18733</v>
      </c>
    </row>
    <row r="4911" spans="2:24" ht="11" outlineLevel="1" x14ac:dyDescent="0.15">
      <c r="B4911" t="s">
        <v>4092</v>
      </c>
      <c r="C4911" t="s">
        <v>882</v>
      </c>
      <c r="E4911" t="s">
        <v>10652</v>
      </c>
      <c r="F4911" t="s">
        <v>11744</v>
      </c>
      <c r="G4911" t="s">
        <v>1044</v>
      </c>
      <c r="H4911" s="17">
        <v>43857</v>
      </c>
      <c r="I4911" s="15">
        <v>2020</v>
      </c>
      <c r="J4911" t="s">
        <v>10634</v>
      </c>
      <c r="K4911" s="5">
        <v>38181.4</v>
      </c>
      <c r="L4911" t="s">
        <v>967</v>
      </c>
      <c r="M4911" t="s">
        <v>1141</v>
      </c>
      <c r="N4911" t="s">
        <v>10635</v>
      </c>
      <c r="O4911" t="s">
        <v>826</v>
      </c>
      <c r="P4911" t="s">
        <v>11475</v>
      </c>
      <c r="Q4911" t="s">
        <v>14841</v>
      </c>
      <c r="R4911" t="s">
        <v>740</v>
      </c>
      <c r="S4911" t="s">
        <v>795</v>
      </c>
      <c r="T4911" t="s">
        <v>18730</v>
      </c>
      <c r="U4911" t="s">
        <v>965</v>
      </c>
      <c r="V4911" t="s">
        <v>10638</v>
      </c>
      <c r="W4911" t="s">
        <v>970</v>
      </c>
      <c r="X4911" t="s">
        <v>18734</v>
      </c>
    </row>
    <row r="4912" spans="2:24" ht="11" outlineLevel="1" x14ac:dyDescent="0.15">
      <c r="B4912" t="s">
        <v>4094</v>
      </c>
      <c r="C4912" t="s">
        <v>4095</v>
      </c>
      <c r="D4912" t="s">
        <v>177</v>
      </c>
      <c r="E4912" t="s">
        <v>10649</v>
      </c>
      <c r="F4912" t="s">
        <v>11029</v>
      </c>
      <c r="G4912" t="s">
        <v>992</v>
      </c>
      <c r="H4912" s="17">
        <v>43971</v>
      </c>
      <c r="I4912" s="15">
        <v>2020</v>
      </c>
      <c r="J4912" t="s">
        <v>10634</v>
      </c>
      <c r="K4912" s="5">
        <v>234690</v>
      </c>
      <c r="L4912" t="s">
        <v>967</v>
      </c>
      <c r="M4912" t="s">
        <v>985</v>
      </c>
      <c r="N4912" t="s">
        <v>10635</v>
      </c>
      <c r="O4912" t="s">
        <v>796</v>
      </c>
      <c r="P4912" t="s">
        <v>10671</v>
      </c>
      <c r="Q4912" t="s">
        <v>10671</v>
      </c>
      <c r="R4912" t="s">
        <v>744</v>
      </c>
      <c r="S4912" t="s">
        <v>795</v>
      </c>
      <c r="T4912" t="s">
        <v>18735</v>
      </c>
      <c r="U4912" t="s">
        <v>965</v>
      </c>
      <c r="V4912" t="s">
        <v>10638</v>
      </c>
      <c r="W4912" t="s">
        <v>970</v>
      </c>
      <c r="X4912" t="s">
        <v>18736</v>
      </c>
    </row>
    <row r="4913" spans="2:24" ht="11" outlineLevel="1" x14ac:dyDescent="0.15">
      <c r="B4913" t="s">
        <v>4094</v>
      </c>
      <c r="C4913" t="s">
        <v>4095</v>
      </c>
      <c r="D4913" t="s">
        <v>177</v>
      </c>
      <c r="E4913" t="s">
        <v>10664</v>
      </c>
      <c r="F4913" t="s">
        <v>11029</v>
      </c>
      <c r="G4913" t="s">
        <v>992</v>
      </c>
      <c r="H4913" s="17">
        <v>44068</v>
      </c>
      <c r="I4913" s="15">
        <v>2020</v>
      </c>
      <c r="J4913" t="s">
        <v>10634</v>
      </c>
      <c r="K4913" s="5">
        <v>-40000</v>
      </c>
      <c r="L4913" t="s">
        <v>967</v>
      </c>
      <c r="M4913" t="s">
        <v>985</v>
      </c>
      <c r="N4913" t="s">
        <v>10635</v>
      </c>
      <c r="O4913" t="s">
        <v>796</v>
      </c>
      <c r="P4913" t="s">
        <v>10671</v>
      </c>
      <c r="Q4913" t="s">
        <v>10671</v>
      </c>
      <c r="R4913" t="s">
        <v>744</v>
      </c>
      <c r="S4913" t="s">
        <v>795</v>
      </c>
      <c r="T4913" t="s">
        <v>18735</v>
      </c>
      <c r="U4913" t="s">
        <v>965</v>
      </c>
      <c r="V4913" t="s">
        <v>10638</v>
      </c>
      <c r="W4913" t="s">
        <v>970</v>
      </c>
      <c r="X4913" t="s">
        <v>18737</v>
      </c>
    </row>
    <row r="4914" spans="2:24" ht="11" outlineLevel="1" x14ac:dyDescent="0.15">
      <c r="B4914" t="s">
        <v>4094</v>
      </c>
      <c r="C4914" t="s">
        <v>4095</v>
      </c>
      <c r="D4914" t="s">
        <v>177</v>
      </c>
      <c r="E4914" t="s">
        <v>10652</v>
      </c>
      <c r="F4914" t="s">
        <v>11029</v>
      </c>
      <c r="G4914" t="s">
        <v>992</v>
      </c>
      <c r="H4914" s="17">
        <v>44029</v>
      </c>
      <c r="I4914" s="15">
        <v>2020</v>
      </c>
      <c r="J4914" t="s">
        <v>10634</v>
      </c>
      <c r="K4914" s="5">
        <v>0</v>
      </c>
      <c r="L4914" t="s">
        <v>967</v>
      </c>
      <c r="M4914" t="s">
        <v>985</v>
      </c>
      <c r="N4914" t="s">
        <v>10635</v>
      </c>
      <c r="O4914" t="s">
        <v>796</v>
      </c>
      <c r="P4914" t="s">
        <v>10671</v>
      </c>
      <c r="Q4914" t="s">
        <v>10671</v>
      </c>
      <c r="R4914" t="s">
        <v>744</v>
      </c>
      <c r="S4914" t="s">
        <v>795</v>
      </c>
      <c r="T4914" t="s">
        <v>18735</v>
      </c>
      <c r="U4914" t="s">
        <v>965</v>
      </c>
      <c r="V4914" t="s">
        <v>10638</v>
      </c>
      <c r="W4914" t="s">
        <v>970</v>
      </c>
      <c r="X4914" t="s">
        <v>18738</v>
      </c>
    </row>
    <row r="4915" spans="2:24" ht="11" outlineLevel="1" x14ac:dyDescent="0.15">
      <c r="B4915" t="s">
        <v>4097</v>
      </c>
      <c r="C4915" t="s">
        <v>4098</v>
      </c>
      <c r="E4915" t="s">
        <v>10649</v>
      </c>
      <c r="F4915" t="s">
        <v>4099</v>
      </c>
      <c r="G4915" t="s">
        <v>4100</v>
      </c>
      <c r="H4915" s="17">
        <v>42635</v>
      </c>
      <c r="I4915" s="15">
        <v>2016</v>
      </c>
      <c r="J4915" t="s">
        <v>10634</v>
      </c>
      <c r="K4915" s="5">
        <v>194329.68</v>
      </c>
      <c r="L4915" t="s">
        <v>967</v>
      </c>
      <c r="R4915" t="s">
        <v>750</v>
      </c>
      <c r="S4915" t="s">
        <v>887</v>
      </c>
      <c r="T4915" t="s">
        <v>18739</v>
      </c>
      <c r="U4915" t="s">
        <v>1340</v>
      </c>
      <c r="V4915" t="s">
        <v>12795</v>
      </c>
      <c r="W4915" t="s">
        <v>970</v>
      </c>
      <c r="X4915" t="s">
        <v>18740</v>
      </c>
    </row>
    <row r="4916" spans="2:24" ht="11" outlineLevel="1" x14ac:dyDescent="0.15">
      <c r="B4916" t="s">
        <v>4103</v>
      </c>
      <c r="C4916" t="s">
        <v>4104</v>
      </c>
      <c r="E4916" t="s">
        <v>10649</v>
      </c>
      <c r="F4916" t="s">
        <v>4105</v>
      </c>
      <c r="G4916" t="s">
        <v>4106</v>
      </c>
      <c r="H4916" s="17">
        <v>42237</v>
      </c>
      <c r="I4916" s="15">
        <v>2015</v>
      </c>
      <c r="J4916" t="s">
        <v>10634</v>
      </c>
      <c r="K4916" s="5">
        <v>194000</v>
      </c>
      <c r="L4916" t="s">
        <v>967</v>
      </c>
      <c r="R4916" t="s">
        <v>750</v>
      </c>
      <c r="S4916" t="s">
        <v>2535</v>
      </c>
      <c r="T4916" t="s">
        <v>18741</v>
      </c>
      <c r="U4916" t="s">
        <v>1340</v>
      </c>
      <c r="V4916" t="s">
        <v>12795</v>
      </c>
      <c r="W4916" t="s">
        <v>970</v>
      </c>
      <c r="X4916" t="s">
        <v>18742</v>
      </c>
    </row>
    <row r="4917" spans="2:24" ht="11" outlineLevel="1" x14ac:dyDescent="0.15">
      <c r="B4917" t="s">
        <v>4103</v>
      </c>
      <c r="C4917" t="s">
        <v>4104</v>
      </c>
      <c r="E4917" t="s">
        <v>10652</v>
      </c>
      <c r="F4917" t="s">
        <v>4105</v>
      </c>
      <c r="G4917" t="s">
        <v>4106</v>
      </c>
      <c r="H4917" s="17">
        <v>42249</v>
      </c>
      <c r="I4917" s="15">
        <v>2015</v>
      </c>
      <c r="J4917" t="s">
        <v>10634</v>
      </c>
      <c r="K4917" s="5">
        <v>0</v>
      </c>
      <c r="L4917" t="s">
        <v>967</v>
      </c>
      <c r="M4917" t="s">
        <v>15907</v>
      </c>
      <c r="R4917" t="s">
        <v>750</v>
      </c>
      <c r="S4917" t="s">
        <v>2535</v>
      </c>
      <c r="T4917" t="s">
        <v>18741</v>
      </c>
      <c r="U4917" t="s">
        <v>1340</v>
      </c>
      <c r="V4917" t="s">
        <v>12795</v>
      </c>
      <c r="W4917" t="s">
        <v>970</v>
      </c>
      <c r="X4917" t="s">
        <v>18743</v>
      </c>
    </row>
    <row r="4918" spans="2:24" ht="11" outlineLevel="1" x14ac:dyDescent="0.15">
      <c r="B4918" t="s">
        <v>4108</v>
      </c>
      <c r="C4918" t="s">
        <v>4109</v>
      </c>
      <c r="D4918" t="s">
        <v>251</v>
      </c>
      <c r="E4918" t="s">
        <v>10652</v>
      </c>
      <c r="F4918" t="s">
        <v>14804</v>
      </c>
      <c r="G4918" t="s">
        <v>1904</v>
      </c>
      <c r="H4918" s="17">
        <v>45371</v>
      </c>
      <c r="I4918" s="15">
        <v>2024</v>
      </c>
      <c r="J4918" t="s">
        <v>10634</v>
      </c>
      <c r="K4918" s="5">
        <v>-64635.29</v>
      </c>
      <c r="L4918" t="s">
        <v>967</v>
      </c>
      <c r="M4918" t="s">
        <v>1903</v>
      </c>
      <c r="N4918" t="s">
        <v>10635</v>
      </c>
      <c r="O4918" t="s">
        <v>825</v>
      </c>
      <c r="P4918" t="s">
        <v>11475</v>
      </c>
      <c r="Q4918" t="s">
        <v>11435</v>
      </c>
      <c r="R4918" t="s">
        <v>740</v>
      </c>
      <c r="S4918" t="s">
        <v>795</v>
      </c>
      <c r="T4918" t="s">
        <v>18744</v>
      </c>
      <c r="U4918" t="s">
        <v>965</v>
      </c>
      <c r="V4918" t="s">
        <v>10638</v>
      </c>
      <c r="W4918" t="s">
        <v>970</v>
      </c>
      <c r="X4918" t="s">
        <v>18745</v>
      </c>
    </row>
    <row r="4919" spans="2:24" ht="11" outlineLevel="1" x14ac:dyDescent="0.15">
      <c r="B4919" t="s">
        <v>4108</v>
      </c>
      <c r="C4919" t="s">
        <v>4109</v>
      </c>
      <c r="D4919" t="s">
        <v>251</v>
      </c>
      <c r="E4919" t="s">
        <v>10649</v>
      </c>
      <c r="F4919" t="s">
        <v>14804</v>
      </c>
      <c r="G4919" t="s">
        <v>1904</v>
      </c>
      <c r="H4919" s="17">
        <v>44585</v>
      </c>
      <c r="I4919" s="15">
        <v>2022</v>
      </c>
      <c r="J4919" t="s">
        <v>10634</v>
      </c>
      <c r="K4919" s="5">
        <v>258541.16</v>
      </c>
      <c r="L4919" t="s">
        <v>967</v>
      </c>
      <c r="M4919" t="s">
        <v>1903</v>
      </c>
      <c r="N4919" t="s">
        <v>10635</v>
      </c>
      <c r="O4919" t="s">
        <v>825</v>
      </c>
      <c r="P4919" t="s">
        <v>11475</v>
      </c>
      <c r="R4919" t="s">
        <v>740</v>
      </c>
      <c r="S4919" t="s">
        <v>795</v>
      </c>
      <c r="T4919" t="s">
        <v>18746</v>
      </c>
      <c r="U4919" t="s">
        <v>965</v>
      </c>
      <c r="V4919" t="s">
        <v>10638</v>
      </c>
      <c r="W4919" t="s">
        <v>970</v>
      </c>
      <c r="X4919" t="s">
        <v>18747</v>
      </c>
    </row>
    <row r="4920" spans="2:24" ht="11" outlineLevel="1" x14ac:dyDescent="0.15">
      <c r="B4920" t="s">
        <v>4111</v>
      </c>
      <c r="C4920" t="s">
        <v>982</v>
      </c>
      <c r="D4920" t="s">
        <v>332</v>
      </c>
      <c r="E4920" t="s">
        <v>10649</v>
      </c>
      <c r="F4920" t="s">
        <v>700</v>
      </c>
      <c r="G4920" t="s">
        <v>2413</v>
      </c>
      <c r="H4920" s="17">
        <v>41180</v>
      </c>
      <c r="I4920" s="15">
        <v>2012</v>
      </c>
      <c r="J4920" t="s">
        <v>10634</v>
      </c>
      <c r="K4920" s="5">
        <v>194919.2</v>
      </c>
      <c r="L4920" t="s">
        <v>967</v>
      </c>
      <c r="R4920" t="s">
        <v>737</v>
      </c>
      <c r="S4920" t="s">
        <v>803</v>
      </c>
      <c r="T4920" t="s">
        <v>18748</v>
      </c>
      <c r="U4920" t="s">
        <v>1340</v>
      </c>
      <c r="V4920" t="s">
        <v>12795</v>
      </c>
      <c r="W4920" t="s">
        <v>970</v>
      </c>
      <c r="X4920" t="s">
        <v>18749</v>
      </c>
    </row>
    <row r="4921" spans="2:24" ht="11" outlineLevel="1" x14ac:dyDescent="0.15">
      <c r="B4921" t="s">
        <v>4111</v>
      </c>
      <c r="C4921" t="s">
        <v>982</v>
      </c>
      <c r="D4921" t="s">
        <v>332</v>
      </c>
      <c r="E4921" t="s">
        <v>10989</v>
      </c>
      <c r="F4921" t="s">
        <v>700</v>
      </c>
      <c r="G4921" t="s">
        <v>2413</v>
      </c>
      <c r="H4921" s="17">
        <v>42915</v>
      </c>
      <c r="I4921" s="15">
        <v>2017</v>
      </c>
      <c r="J4921" t="s">
        <v>10634</v>
      </c>
      <c r="K4921" s="5">
        <v>-1949.19</v>
      </c>
      <c r="L4921" t="s">
        <v>967</v>
      </c>
      <c r="M4921" t="s">
        <v>12802</v>
      </c>
      <c r="R4921" t="s">
        <v>737</v>
      </c>
      <c r="S4921" t="s">
        <v>803</v>
      </c>
      <c r="T4921" t="s">
        <v>18750</v>
      </c>
      <c r="U4921" t="s">
        <v>1340</v>
      </c>
      <c r="V4921" t="s">
        <v>12795</v>
      </c>
      <c r="W4921" t="s">
        <v>970</v>
      </c>
      <c r="X4921" t="s">
        <v>18751</v>
      </c>
    </row>
    <row r="4922" spans="2:24" ht="11" outlineLevel="1" x14ac:dyDescent="0.15">
      <c r="B4922" t="s">
        <v>4113</v>
      </c>
      <c r="C4922" t="s">
        <v>4114</v>
      </c>
      <c r="E4922" t="s">
        <v>10649</v>
      </c>
      <c r="F4922" t="s">
        <v>4115</v>
      </c>
      <c r="G4922" t="s">
        <v>4116</v>
      </c>
      <c r="H4922" s="17">
        <v>42627</v>
      </c>
      <c r="I4922" s="15">
        <v>2016</v>
      </c>
      <c r="J4922" t="s">
        <v>10634</v>
      </c>
      <c r="K4922" s="5">
        <v>192582.6</v>
      </c>
      <c r="L4922" t="s">
        <v>967</v>
      </c>
      <c r="R4922" t="s">
        <v>750</v>
      </c>
      <c r="S4922" t="s">
        <v>4117</v>
      </c>
      <c r="T4922" t="s">
        <v>18752</v>
      </c>
      <c r="U4922" t="s">
        <v>1340</v>
      </c>
      <c r="V4922" t="s">
        <v>12795</v>
      </c>
      <c r="W4922" t="s">
        <v>970</v>
      </c>
      <c r="X4922" t="s">
        <v>18753</v>
      </c>
    </row>
    <row r="4923" spans="2:24" ht="11" outlineLevel="1" x14ac:dyDescent="0.15">
      <c r="B4923" t="s">
        <v>4120</v>
      </c>
      <c r="C4923" t="s">
        <v>1199</v>
      </c>
      <c r="D4923" t="s">
        <v>275</v>
      </c>
      <c r="E4923" t="s">
        <v>10956</v>
      </c>
      <c r="F4923" t="s">
        <v>14392</v>
      </c>
      <c r="G4923" t="s">
        <v>1756</v>
      </c>
      <c r="H4923" s="17">
        <v>42983</v>
      </c>
      <c r="I4923" s="15">
        <v>2017</v>
      </c>
      <c r="J4923" t="s">
        <v>10634</v>
      </c>
      <c r="K4923" s="5">
        <v>0</v>
      </c>
      <c r="L4923" t="s">
        <v>967</v>
      </c>
      <c r="M4923" t="s">
        <v>985</v>
      </c>
      <c r="N4923" t="s">
        <v>10635</v>
      </c>
      <c r="O4923" t="s">
        <v>818</v>
      </c>
      <c r="P4923" t="s">
        <v>11712</v>
      </c>
      <c r="Q4923" t="s">
        <v>11712</v>
      </c>
      <c r="R4923" t="s">
        <v>738</v>
      </c>
      <c r="S4923" t="s">
        <v>803</v>
      </c>
      <c r="T4923" t="s">
        <v>18754</v>
      </c>
      <c r="U4923" t="s">
        <v>965</v>
      </c>
      <c r="V4923" t="s">
        <v>10638</v>
      </c>
      <c r="W4923" t="s">
        <v>970</v>
      </c>
      <c r="X4923" t="s">
        <v>18755</v>
      </c>
    </row>
    <row r="4924" spans="2:24" ht="11" outlineLevel="1" x14ac:dyDescent="0.15">
      <c r="B4924" t="s">
        <v>4120</v>
      </c>
      <c r="C4924" t="s">
        <v>1199</v>
      </c>
      <c r="D4924" t="s">
        <v>275</v>
      </c>
      <c r="E4924" t="s">
        <v>10950</v>
      </c>
      <c r="F4924" t="s">
        <v>14392</v>
      </c>
      <c r="G4924" t="s">
        <v>1756</v>
      </c>
      <c r="H4924" s="17">
        <v>42037</v>
      </c>
      <c r="I4924" s="15">
        <v>2015</v>
      </c>
      <c r="J4924" t="s">
        <v>10634</v>
      </c>
      <c r="K4924" s="5">
        <v>0</v>
      </c>
      <c r="L4924" t="s">
        <v>967</v>
      </c>
      <c r="M4924" t="s">
        <v>985</v>
      </c>
      <c r="N4924" t="s">
        <v>10635</v>
      </c>
      <c r="O4924" t="s">
        <v>818</v>
      </c>
      <c r="P4924" t="s">
        <v>11712</v>
      </c>
      <c r="Q4924" t="s">
        <v>11712</v>
      </c>
      <c r="R4924" t="s">
        <v>738</v>
      </c>
      <c r="S4924" t="s">
        <v>803</v>
      </c>
      <c r="T4924" t="s">
        <v>18756</v>
      </c>
      <c r="U4924" t="s">
        <v>965</v>
      </c>
      <c r="V4924" t="s">
        <v>10638</v>
      </c>
      <c r="W4924" t="s">
        <v>970</v>
      </c>
      <c r="X4924" t="s">
        <v>18757</v>
      </c>
    </row>
    <row r="4925" spans="2:24" ht="11" outlineLevel="1" x14ac:dyDescent="0.15">
      <c r="B4925" t="s">
        <v>4122</v>
      </c>
      <c r="C4925" t="s">
        <v>2080</v>
      </c>
      <c r="D4925" t="s">
        <v>4123</v>
      </c>
      <c r="E4925" t="s">
        <v>10649</v>
      </c>
      <c r="F4925" t="s">
        <v>4124</v>
      </c>
      <c r="G4925" t="s">
        <v>4125</v>
      </c>
      <c r="H4925" s="17">
        <v>41229</v>
      </c>
      <c r="I4925" s="15">
        <v>2013</v>
      </c>
      <c r="J4925" t="s">
        <v>10634</v>
      </c>
      <c r="K4925" s="5">
        <v>55224.49</v>
      </c>
      <c r="L4925" t="s">
        <v>967</v>
      </c>
      <c r="R4925" t="s">
        <v>740</v>
      </c>
      <c r="S4925" t="s">
        <v>795</v>
      </c>
      <c r="T4925" t="s">
        <v>18758</v>
      </c>
      <c r="U4925" t="s">
        <v>1340</v>
      </c>
      <c r="V4925" t="s">
        <v>12795</v>
      </c>
      <c r="W4925" t="s">
        <v>970</v>
      </c>
      <c r="X4925" t="s">
        <v>18759</v>
      </c>
    </row>
    <row r="4926" spans="2:24" ht="11" outlineLevel="1" x14ac:dyDescent="0.15">
      <c r="B4926" t="s">
        <v>4122</v>
      </c>
      <c r="C4926" t="s">
        <v>2080</v>
      </c>
      <c r="D4926" t="s">
        <v>4123</v>
      </c>
      <c r="E4926" t="s">
        <v>10989</v>
      </c>
      <c r="F4926" t="s">
        <v>4124</v>
      </c>
      <c r="G4926" t="s">
        <v>4125</v>
      </c>
      <c r="H4926" s="17">
        <v>41283</v>
      </c>
      <c r="I4926" s="15">
        <v>2013</v>
      </c>
      <c r="J4926" t="s">
        <v>10634</v>
      </c>
      <c r="K4926" s="5">
        <v>33162</v>
      </c>
      <c r="L4926" t="s">
        <v>967</v>
      </c>
      <c r="M4926" t="s">
        <v>17518</v>
      </c>
      <c r="R4926" t="s">
        <v>740</v>
      </c>
      <c r="S4926" t="s">
        <v>795</v>
      </c>
      <c r="T4926" t="s">
        <v>18760</v>
      </c>
      <c r="U4926" t="s">
        <v>1340</v>
      </c>
      <c r="V4926" t="s">
        <v>12795</v>
      </c>
      <c r="W4926" t="s">
        <v>970</v>
      </c>
      <c r="X4926" t="s">
        <v>18761</v>
      </c>
    </row>
    <row r="4927" spans="2:24" ht="11" outlineLevel="1" x14ac:dyDescent="0.15">
      <c r="B4927" t="s">
        <v>4122</v>
      </c>
      <c r="C4927" t="s">
        <v>2080</v>
      </c>
      <c r="D4927" t="s">
        <v>4123</v>
      </c>
      <c r="E4927" t="s">
        <v>10950</v>
      </c>
      <c r="F4927" t="s">
        <v>4124</v>
      </c>
      <c r="G4927" t="s">
        <v>4125</v>
      </c>
      <c r="H4927" s="17">
        <v>41311</v>
      </c>
      <c r="I4927" s="15">
        <v>2013</v>
      </c>
      <c r="J4927" t="s">
        <v>10634</v>
      </c>
      <c r="K4927" s="5">
        <v>20190</v>
      </c>
      <c r="L4927" t="s">
        <v>967</v>
      </c>
      <c r="M4927" t="s">
        <v>15907</v>
      </c>
      <c r="R4927" t="s">
        <v>740</v>
      </c>
      <c r="S4927" t="s">
        <v>795</v>
      </c>
      <c r="T4927" t="s">
        <v>18760</v>
      </c>
      <c r="U4927" t="s">
        <v>1340</v>
      </c>
      <c r="V4927" t="s">
        <v>12795</v>
      </c>
      <c r="W4927" t="s">
        <v>970</v>
      </c>
      <c r="X4927" t="s">
        <v>18762</v>
      </c>
    </row>
    <row r="4928" spans="2:24" ht="11" outlineLevel="1" x14ac:dyDescent="0.15">
      <c r="B4928" t="s">
        <v>4122</v>
      </c>
      <c r="C4928" t="s">
        <v>2080</v>
      </c>
      <c r="D4928" t="s">
        <v>4123</v>
      </c>
      <c r="E4928" t="s">
        <v>10956</v>
      </c>
      <c r="F4928" t="s">
        <v>4124</v>
      </c>
      <c r="G4928" t="s">
        <v>4125</v>
      </c>
      <c r="H4928" s="17">
        <v>41340</v>
      </c>
      <c r="I4928" s="15">
        <v>2013</v>
      </c>
      <c r="J4928" t="s">
        <v>10634</v>
      </c>
      <c r="K4928" s="5">
        <v>48533.58</v>
      </c>
      <c r="L4928" t="s">
        <v>967</v>
      </c>
      <c r="M4928" t="s">
        <v>15907</v>
      </c>
      <c r="R4928" t="s">
        <v>740</v>
      </c>
      <c r="S4928" t="s">
        <v>795</v>
      </c>
      <c r="T4928" t="s">
        <v>18763</v>
      </c>
      <c r="U4928" t="s">
        <v>1340</v>
      </c>
      <c r="V4928" t="s">
        <v>12795</v>
      </c>
      <c r="W4928" t="s">
        <v>970</v>
      </c>
      <c r="X4928" t="s">
        <v>18764</v>
      </c>
    </row>
    <row r="4929" spans="2:24" ht="11" outlineLevel="1" x14ac:dyDescent="0.15">
      <c r="B4929" t="s">
        <v>4122</v>
      </c>
      <c r="C4929" t="s">
        <v>2080</v>
      </c>
      <c r="D4929" t="s">
        <v>4123</v>
      </c>
      <c r="E4929" t="s">
        <v>10923</v>
      </c>
      <c r="F4929" t="s">
        <v>4124</v>
      </c>
      <c r="G4929" t="s">
        <v>4125</v>
      </c>
      <c r="H4929" s="17">
        <v>41410</v>
      </c>
      <c r="I4929" s="15">
        <v>2013</v>
      </c>
      <c r="J4929" t="s">
        <v>10634</v>
      </c>
      <c r="K4929" s="5">
        <v>0</v>
      </c>
      <c r="L4929" t="s">
        <v>967</v>
      </c>
      <c r="M4929" t="s">
        <v>15907</v>
      </c>
      <c r="R4929" t="s">
        <v>740</v>
      </c>
      <c r="S4929" t="s">
        <v>795</v>
      </c>
      <c r="T4929" t="s">
        <v>18763</v>
      </c>
      <c r="U4929" t="s">
        <v>1340</v>
      </c>
      <c r="V4929" t="s">
        <v>12795</v>
      </c>
      <c r="W4929" t="s">
        <v>970</v>
      </c>
      <c r="X4929" t="s">
        <v>18765</v>
      </c>
    </row>
    <row r="4930" spans="2:24" ht="11" outlineLevel="1" x14ac:dyDescent="0.15">
      <c r="B4930" t="s">
        <v>4122</v>
      </c>
      <c r="C4930" t="s">
        <v>2080</v>
      </c>
      <c r="D4930" t="s">
        <v>4123</v>
      </c>
      <c r="E4930" t="s">
        <v>10889</v>
      </c>
      <c r="F4930" t="s">
        <v>4124</v>
      </c>
      <c r="G4930" t="s">
        <v>4125</v>
      </c>
      <c r="H4930" s="17">
        <v>41471</v>
      </c>
      <c r="I4930" s="15">
        <v>2013</v>
      </c>
      <c r="J4930" t="s">
        <v>10634</v>
      </c>
      <c r="K4930" s="5">
        <v>23652</v>
      </c>
      <c r="L4930" t="s">
        <v>967</v>
      </c>
      <c r="M4930" t="s">
        <v>15907</v>
      </c>
      <c r="R4930" t="s">
        <v>740</v>
      </c>
      <c r="S4930" t="s">
        <v>795</v>
      </c>
      <c r="T4930" t="s">
        <v>18760</v>
      </c>
      <c r="U4930" t="s">
        <v>1340</v>
      </c>
      <c r="V4930" t="s">
        <v>12795</v>
      </c>
      <c r="W4930" t="s">
        <v>970</v>
      </c>
      <c r="X4930" t="s">
        <v>18766</v>
      </c>
    </row>
    <row r="4931" spans="2:24" ht="11" outlineLevel="1" x14ac:dyDescent="0.15">
      <c r="B4931" t="s">
        <v>4122</v>
      </c>
      <c r="C4931" t="s">
        <v>2080</v>
      </c>
      <c r="D4931" t="s">
        <v>4123</v>
      </c>
      <c r="E4931" t="s">
        <v>10905</v>
      </c>
      <c r="F4931" t="s">
        <v>4124</v>
      </c>
      <c r="G4931" t="s">
        <v>4125</v>
      </c>
      <c r="H4931" s="17">
        <v>41592</v>
      </c>
      <c r="I4931" s="15">
        <v>2014</v>
      </c>
      <c r="J4931" t="s">
        <v>10634</v>
      </c>
      <c r="K4931" s="5">
        <v>0</v>
      </c>
      <c r="L4931" t="s">
        <v>967</v>
      </c>
      <c r="M4931" t="s">
        <v>15907</v>
      </c>
      <c r="R4931" t="s">
        <v>740</v>
      </c>
      <c r="S4931" t="s">
        <v>795</v>
      </c>
      <c r="T4931" t="s">
        <v>18760</v>
      </c>
      <c r="U4931" t="s">
        <v>1340</v>
      </c>
      <c r="V4931" t="s">
        <v>12795</v>
      </c>
      <c r="W4931" t="s">
        <v>970</v>
      </c>
      <c r="X4931" t="s">
        <v>18767</v>
      </c>
    </row>
    <row r="4932" spans="2:24" ht="11" outlineLevel="1" x14ac:dyDescent="0.15">
      <c r="B4932" t="s">
        <v>4122</v>
      </c>
      <c r="C4932" t="s">
        <v>2080</v>
      </c>
      <c r="D4932" t="s">
        <v>4123</v>
      </c>
      <c r="E4932" t="s">
        <v>10959</v>
      </c>
      <c r="F4932" t="s">
        <v>4124</v>
      </c>
      <c r="G4932" t="s">
        <v>4125</v>
      </c>
      <c r="H4932" s="17">
        <v>41696</v>
      </c>
      <c r="I4932" s="15">
        <v>2014</v>
      </c>
      <c r="J4932" t="s">
        <v>10634</v>
      </c>
      <c r="K4932" s="5">
        <v>0</v>
      </c>
      <c r="L4932" t="s">
        <v>967</v>
      </c>
      <c r="M4932" t="s">
        <v>15907</v>
      </c>
      <c r="R4932" t="s">
        <v>740</v>
      </c>
      <c r="S4932" t="s">
        <v>795</v>
      </c>
      <c r="T4932" t="s">
        <v>18760</v>
      </c>
      <c r="U4932" t="s">
        <v>1340</v>
      </c>
      <c r="V4932" t="s">
        <v>12795</v>
      </c>
      <c r="W4932" t="s">
        <v>970</v>
      </c>
      <c r="X4932" t="s">
        <v>18768</v>
      </c>
    </row>
    <row r="4933" spans="2:24" ht="11" outlineLevel="1" x14ac:dyDescent="0.15">
      <c r="B4933" t="s">
        <v>4122</v>
      </c>
      <c r="C4933" t="s">
        <v>2080</v>
      </c>
      <c r="D4933" t="s">
        <v>4123</v>
      </c>
      <c r="E4933" t="s">
        <v>10935</v>
      </c>
      <c r="F4933" t="s">
        <v>4124</v>
      </c>
      <c r="G4933" t="s">
        <v>4125</v>
      </c>
      <c r="H4933" s="17">
        <v>41788</v>
      </c>
      <c r="I4933" s="15">
        <v>2014</v>
      </c>
      <c r="J4933" t="s">
        <v>10634</v>
      </c>
      <c r="K4933" s="5">
        <v>13707.5</v>
      </c>
      <c r="L4933" t="s">
        <v>967</v>
      </c>
      <c r="M4933" t="s">
        <v>15907</v>
      </c>
      <c r="R4933" t="s">
        <v>740</v>
      </c>
      <c r="S4933" t="s">
        <v>795</v>
      </c>
      <c r="T4933" t="s">
        <v>18769</v>
      </c>
      <c r="U4933" t="s">
        <v>1340</v>
      </c>
      <c r="V4933" t="s">
        <v>12795</v>
      </c>
      <c r="W4933" t="s">
        <v>970</v>
      </c>
      <c r="X4933" t="s">
        <v>18770</v>
      </c>
    </row>
    <row r="4934" spans="2:24" ht="11" outlineLevel="1" x14ac:dyDescent="0.15">
      <c r="B4934" t="s">
        <v>4122</v>
      </c>
      <c r="C4934" t="s">
        <v>2080</v>
      </c>
      <c r="D4934" t="s">
        <v>4123</v>
      </c>
      <c r="E4934" t="s">
        <v>10908</v>
      </c>
      <c r="F4934" t="s">
        <v>4124</v>
      </c>
      <c r="G4934" t="s">
        <v>4125</v>
      </c>
      <c r="H4934" s="17">
        <v>42147</v>
      </c>
      <c r="I4934" s="15">
        <v>2015</v>
      </c>
      <c r="J4934" t="s">
        <v>10634</v>
      </c>
      <c r="K4934" s="5">
        <v>-3069.08</v>
      </c>
      <c r="L4934" t="s">
        <v>967</v>
      </c>
      <c r="M4934" t="s">
        <v>15907</v>
      </c>
      <c r="R4934" t="s">
        <v>740</v>
      </c>
      <c r="S4934" t="s">
        <v>795</v>
      </c>
      <c r="T4934" t="s">
        <v>18771</v>
      </c>
      <c r="U4934" t="s">
        <v>1340</v>
      </c>
      <c r="V4934" t="s">
        <v>12795</v>
      </c>
      <c r="W4934" t="s">
        <v>970</v>
      </c>
      <c r="X4934" t="s">
        <v>18772</v>
      </c>
    </row>
    <row r="4935" spans="2:24" ht="11" outlineLevel="1" x14ac:dyDescent="0.15">
      <c r="B4935" t="s">
        <v>4127</v>
      </c>
      <c r="C4935" t="s">
        <v>4128</v>
      </c>
      <c r="D4935" t="s">
        <v>3147</v>
      </c>
      <c r="E4935" t="s">
        <v>10664</v>
      </c>
      <c r="F4935" t="s">
        <v>3148</v>
      </c>
      <c r="G4935" t="s">
        <v>3149</v>
      </c>
      <c r="H4935" s="17">
        <v>43980</v>
      </c>
      <c r="I4935" s="15">
        <v>2020</v>
      </c>
      <c r="J4935" t="s">
        <v>10634</v>
      </c>
      <c r="K4935" s="5">
        <v>3550</v>
      </c>
      <c r="L4935" t="s">
        <v>967</v>
      </c>
      <c r="M4935" t="s">
        <v>985</v>
      </c>
      <c r="N4935" t="s">
        <v>10635</v>
      </c>
      <c r="O4935" t="s">
        <v>825</v>
      </c>
      <c r="P4935" t="s">
        <v>13376</v>
      </c>
      <c r="Q4935" t="s">
        <v>13376</v>
      </c>
      <c r="R4935" t="s">
        <v>740</v>
      </c>
      <c r="S4935" t="s">
        <v>795</v>
      </c>
      <c r="T4935" t="s">
        <v>18773</v>
      </c>
      <c r="U4935" t="s">
        <v>965</v>
      </c>
      <c r="V4935" t="s">
        <v>10638</v>
      </c>
      <c r="W4935" t="s">
        <v>970</v>
      </c>
      <c r="X4935" t="s">
        <v>18774</v>
      </c>
    </row>
    <row r="4936" spans="2:24" ht="11" outlineLevel="1" x14ac:dyDescent="0.15">
      <c r="B4936" t="s">
        <v>4127</v>
      </c>
      <c r="C4936" t="s">
        <v>4128</v>
      </c>
      <c r="D4936" t="s">
        <v>3147</v>
      </c>
      <c r="E4936" t="s">
        <v>10652</v>
      </c>
      <c r="F4936" t="s">
        <v>3148</v>
      </c>
      <c r="G4936" t="s">
        <v>3149</v>
      </c>
      <c r="H4936" s="17">
        <v>43902</v>
      </c>
      <c r="I4936" s="15">
        <v>2020</v>
      </c>
      <c r="J4936" t="s">
        <v>10634</v>
      </c>
      <c r="K4936" s="5">
        <v>43058</v>
      </c>
      <c r="L4936" t="s">
        <v>967</v>
      </c>
      <c r="M4936" t="s">
        <v>985</v>
      </c>
      <c r="N4936" t="s">
        <v>10635</v>
      </c>
      <c r="O4936" t="s">
        <v>825</v>
      </c>
      <c r="P4936" t="s">
        <v>13376</v>
      </c>
      <c r="Q4936" t="s">
        <v>13376</v>
      </c>
      <c r="R4936" t="s">
        <v>740</v>
      </c>
      <c r="S4936" t="s">
        <v>795</v>
      </c>
      <c r="T4936" t="s">
        <v>18773</v>
      </c>
      <c r="U4936" t="s">
        <v>965</v>
      </c>
      <c r="V4936" t="s">
        <v>10638</v>
      </c>
      <c r="W4936" t="s">
        <v>970</v>
      </c>
      <c r="X4936" t="s">
        <v>18775</v>
      </c>
    </row>
    <row r="4937" spans="2:24" ht="11" outlineLevel="1" x14ac:dyDescent="0.15">
      <c r="B4937" t="s">
        <v>4127</v>
      </c>
      <c r="C4937" t="s">
        <v>4128</v>
      </c>
      <c r="D4937" t="s">
        <v>3147</v>
      </c>
      <c r="E4937" t="s">
        <v>10649</v>
      </c>
      <c r="F4937" t="s">
        <v>3148</v>
      </c>
      <c r="G4937" t="s">
        <v>3149</v>
      </c>
      <c r="H4937" s="17">
        <v>43873</v>
      </c>
      <c r="I4937" s="15">
        <v>2020</v>
      </c>
      <c r="J4937" t="s">
        <v>10634</v>
      </c>
      <c r="K4937" s="5">
        <v>144320</v>
      </c>
      <c r="L4937" t="s">
        <v>967</v>
      </c>
      <c r="M4937" t="s">
        <v>985</v>
      </c>
      <c r="N4937" t="s">
        <v>10635</v>
      </c>
      <c r="O4937" t="s">
        <v>825</v>
      </c>
      <c r="P4937" t="s">
        <v>13376</v>
      </c>
      <c r="Q4937" t="s">
        <v>13376</v>
      </c>
      <c r="R4937" t="s">
        <v>740</v>
      </c>
      <c r="S4937" t="s">
        <v>795</v>
      </c>
      <c r="T4937" t="s">
        <v>18776</v>
      </c>
      <c r="U4937" t="s">
        <v>965</v>
      </c>
      <c r="V4937" t="s">
        <v>10638</v>
      </c>
      <c r="W4937" t="s">
        <v>970</v>
      </c>
      <c r="X4937" t="s">
        <v>18777</v>
      </c>
    </row>
    <row r="4938" spans="2:24" ht="11" outlineLevel="1" x14ac:dyDescent="0.15">
      <c r="B4938" t="s">
        <v>4130</v>
      </c>
      <c r="C4938" t="s">
        <v>1519</v>
      </c>
      <c r="D4938" t="s">
        <v>4131</v>
      </c>
      <c r="E4938" t="s">
        <v>10649</v>
      </c>
      <c r="F4938" t="s">
        <v>4132</v>
      </c>
      <c r="G4938" t="s">
        <v>4133</v>
      </c>
      <c r="H4938" s="17">
        <v>42774</v>
      </c>
      <c r="I4938" s="15">
        <v>2017</v>
      </c>
      <c r="J4938" t="s">
        <v>10634</v>
      </c>
      <c r="K4938" s="5">
        <v>190506.1</v>
      </c>
      <c r="L4938" t="s">
        <v>967</v>
      </c>
      <c r="R4938" t="s">
        <v>740</v>
      </c>
      <c r="S4938" t="s">
        <v>795</v>
      </c>
      <c r="T4938" t="s">
        <v>18778</v>
      </c>
      <c r="U4938" t="s">
        <v>1340</v>
      </c>
      <c r="V4938" t="s">
        <v>12795</v>
      </c>
      <c r="W4938" t="s">
        <v>970</v>
      </c>
      <c r="X4938" t="s">
        <v>18779</v>
      </c>
    </row>
    <row r="4939" spans="2:24" ht="11" outlineLevel="1" x14ac:dyDescent="0.15">
      <c r="B4939" t="s">
        <v>4130</v>
      </c>
      <c r="C4939" t="s">
        <v>1519</v>
      </c>
      <c r="D4939" t="s">
        <v>4131</v>
      </c>
      <c r="E4939" t="s">
        <v>10989</v>
      </c>
      <c r="F4939" t="s">
        <v>4132</v>
      </c>
      <c r="G4939" t="s">
        <v>4133</v>
      </c>
      <c r="H4939" s="17">
        <v>42801</v>
      </c>
      <c r="I4939" s="15">
        <v>2017</v>
      </c>
      <c r="J4939" t="s">
        <v>10634</v>
      </c>
      <c r="K4939" s="5">
        <v>0</v>
      </c>
      <c r="L4939" t="s">
        <v>967</v>
      </c>
      <c r="M4939" t="s">
        <v>15907</v>
      </c>
      <c r="R4939" t="s">
        <v>740</v>
      </c>
      <c r="S4939" t="s">
        <v>795</v>
      </c>
      <c r="T4939" t="s">
        <v>18780</v>
      </c>
      <c r="U4939" t="s">
        <v>1340</v>
      </c>
      <c r="V4939" t="s">
        <v>12795</v>
      </c>
      <c r="W4939" t="s">
        <v>970</v>
      </c>
      <c r="X4939" t="s">
        <v>18781</v>
      </c>
    </row>
    <row r="4940" spans="2:24" ht="11" outlineLevel="1" x14ac:dyDescent="0.15">
      <c r="B4940" t="s">
        <v>4135</v>
      </c>
      <c r="C4940" t="s">
        <v>4136</v>
      </c>
      <c r="E4940" t="s">
        <v>10649</v>
      </c>
      <c r="F4940" t="s">
        <v>4137</v>
      </c>
      <c r="G4940" t="s">
        <v>4138</v>
      </c>
      <c r="H4940" s="17">
        <v>43962</v>
      </c>
      <c r="I4940" s="15">
        <v>2020</v>
      </c>
      <c r="J4940" t="s">
        <v>10634</v>
      </c>
      <c r="K4940" s="5">
        <v>82600</v>
      </c>
      <c r="L4940" t="s">
        <v>967</v>
      </c>
      <c r="R4940" t="s">
        <v>740</v>
      </c>
      <c r="S4940" t="s">
        <v>795</v>
      </c>
      <c r="T4940" t="s">
        <v>18782</v>
      </c>
      <c r="U4940" t="s">
        <v>1340</v>
      </c>
      <c r="V4940" t="s">
        <v>12795</v>
      </c>
      <c r="W4940" t="s">
        <v>970</v>
      </c>
      <c r="X4940" t="s">
        <v>18783</v>
      </c>
    </row>
    <row r="4941" spans="2:24" ht="11" outlineLevel="1" x14ac:dyDescent="0.15">
      <c r="B4941" t="s">
        <v>4135</v>
      </c>
      <c r="C4941" t="s">
        <v>4136</v>
      </c>
      <c r="E4941" t="s">
        <v>10652</v>
      </c>
      <c r="F4941" t="s">
        <v>4137</v>
      </c>
      <c r="G4941" t="s">
        <v>4138</v>
      </c>
      <c r="H4941" s="17">
        <v>43978</v>
      </c>
      <c r="I4941" s="15">
        <v>2020</v>
      </c>
      <c r="J4941" t="s">
        <v>10634</v>
      </c>
      <c r="K4941" s="5">
        <v>17000</v>
      </c>
      <c r="L4941" t="s">
        <v>967</v>
      </c>
      <c r="M4941" t="s">
        <v>15907</v>
      </c>
      <c r="R4941" t="s">
        <v>740</v>
      </c>
      <c r="S4941" t="s">
        <v>795</v>
      </c>
      <c r="T4941" t="s">
        <v>18782</v>
      </c>
      <c r="U4941" t="s">
        <v>1340</v>
      </c>
      <c r="V4941" t="s">
        <v>12795</v>
      </c>
      <c r="W4941" t="s">
        <v>970</v>
      </c>
      <c r="X4941" t="s">
        <v>18784</v>
      </c>
    </row>
    <row r="4942" spans="2:24" ht="11" outlineLevel="1" x14ac:dyDescent="0.15">
      <c r="B4942" t="s">
        <v>4135</v>
      </c>
      <c r="C4942" t="s">
        <v>4136</v>
      </c>
      <c r="E4942" t="s">
        <v>10664</v>
      </c>
      <c r="F4942" t="s">
        <v>4137</v>
      </c>
      <c r="G4942" t="s">
        <v>4138</v>
      </c>
      <c r="H4942" s="17">
        <v>44166</v>
      </c>
      <c r="I4942" s="15">
        <v>2021</v>
      </c>
      <c r="J4942" t="s">
        <v>10634</v>
      </c>
      <c r="K4942" s="5">
        <v>89107.8</v>
      </c>
      <c r="L4942" t="s">
        <v>967</v>
      </c>
      <c r="M4942" t="s">
        <v>15907</v>
      </c>
      <c r="R4942" t="s">
        <v>740</v>
      </c>
      <c r="S4942" t="s">
        <v>795</v>
      </c>
      <c r="T4942" t="s">
        <v>18782</v>
      </c>
      <c r="U4942" t="s">
        <v>1340</v>
      </c>
      <c r="V4942" t="s">
        <v>12795</v>
      </c>
      <c r="W4942" t="s">
        <v>970</v>
      </c>
      <c r="X4942" t="s">
        <v>18785</v>
      </c>
    </row>
    <row r="4943" spans="2:24" ht="11" outlineLevel="1" x14ac:dyDescent="0.15">
      <c r="B4943" t="s">
        <v>4140</v>
      </c>
      <c r="C4943" t="s">
        <v>845</v>
      </c>
      <c r="E4943" t="s">
        <v>10649</v>
      </c>
      <c r="F4943" t="s">
        <v>649</v>
      </c>
      <c r="G4943" t="s">
        <v>1161</v>
      </c>
      <c r="H4943" s="17">
        <v>42640</v>
      </c>
      <c r="I4943" s="15">
        <v>2016</v>
      </c>
      <c r="J4943" t="s">
        <v>10634</v>
      </c>
      <c r="K4943" s="5">
        <v>146040</v>
      </c>
      <c r="L4943" t="s">
        <v>967</v>
      </c>
      <c r="M4943" t="s">
        <v>956</v>
      </c>
      <c r="N4943" t="s">
        <v>10635</v>
      </c>
      <c r="O4943" t="s">
        <v>825</v>
      </c>
      <c r="P4943" t="s">
        <v>11434</v>
      </c>
      <c r="Q4943" t="s">
        <v>11434</v>
      </c>
      <c r="R4943" t="s">
        <v>748</v>
      </c>
      <c r="S4943" t="s">
        <v>795</v>
      </c>
      <c r="T4943" t="s">
        <v>18786</v>
      </c>
      <c r="U4943" t="s">
        <v>965</v>
      </c>
      <c r="V4943" t="s">
        <v>10638</v>
      </c>
      <c r="W4943" t="s">
        <v>970</v>
      </c>
      <c r="X4943" t="s">
        <v>18787</v>
      </c>
    </row>
    <row r="4944" spans="2:24" ht="11" outlineLevel="1" x14ac:dyDescent="0.15">
      <c r="B4944" t="s">
        <v>4140</v>
      </c>
      <c r="C4944" t="s">
        <v>845</v>
      </c>
      <c r="E4944" t="s">
        <v>10652</v>
      </c>
      <c r="F4944" t="s">
        <v>649</v>
      </c>
      <c r="G4944" t="s">
        <v>1161</v>
      </c>
      <c r="H4944" s="17">
        <v>42677</v>
      </c>
      <c r="I4944" s="15">
        <v>2017</v>
      </c>
      <c r="J4944" t="s">
        <v>10634</v>
      </c>
      <c r="K4944" s="5">
        <v>42181</v>
      </c>
      <c r="L4944" t="s">
        <v>967</v>
      </c>
      <c r="M4944" t="s">
        <v>956</v>
      </c>
      <c r="N4944" t="s">
        <v>10635</v>
      </c>
      <c r="O4944" t="s">
        <v>825</v>
      </c>
      <c r="P4944" t="s">
        <v>11434</v>
      </c>
      <c r="R4944" t="s">
        <v>748</v>
      </c>
      <c r="S4944" t="s">
        <v>795</v>
      </c>
      <c r="T4944" t="s">
        <v>18786</v>
      </c>
      <c r="U4944" t="s">
        <v>965</v>
      </c>
      <c r="V4944" t="s">
        <v>10638</v>
      </c>
      <c r="W4944" t="s">
        <v>970</v>
      </c>
      <c r="X4944" t="s">
        <v>18788</v>
      </c>
    </row>
    <row r="4945" spans="2:24" ht="11" outlineLevel="1" x14ac:dyDescent="0.15">
      <c r="B4945" t="s">
        <v>4142</v>
      </c>
      <c r="C4945" t="s">
        <v>4143</v>
      </c>
      <c r="E4945" t="s">
        <v>10649</v>
      </c>
      <c r="F4945" t="s">
        <v>4058</v>
      </c>
      <c r="G4945" t="s">
        <v>4059</v>
      </c>
      <c r="H4945" s="17">
        <v>43899</v>
      </c>
      <c r="I4945" s="15">
        <v>2020</v>
      </c>
      <c r="J4945" t="s">
        <v>10634</v>
      </c>
      <c r="K4945" s="5">
        <v>184200</v>
      </c>
      <c r="L4945" t="s">
        <v>967</v>
      </c>
      <c r="R4945" t="s">
        <v>748</v>
      </c>
      <c r="S4945" t="s">
        <v>795</v>
      </c>
      <c r="T4945" t="s">
        <v>18789</v>
      </c>
      <c r="U4945" t="s">
        <v>1340</v>
      </c>
      <c r="V4945" t="s">
        <v>12795</v>
      </c>
      <c r="W4945" t="s">
        <v>970</v>
      </c>
      <c r="X4945" t="s">
        <v>18790</v>
      </c>
    </row>
    <row r="4946" spans="2:24" ht="11" outlineLevel="1" x14ac:dyDescent="0.15">
      <c r="B4946" t="s">
        <v>4142</v>
      </c>
      <c r="C4946" t="s">
        <v>4143</v>
      </c>
      <c r="E4946" t="s">
        <v>10652</v>
      </c>
      <c r="F4946" t="s">
        <v>4058</v>
      </c>
      <c r="G4946" t="s">
        <v>4059</v>
      </c>
      <c r="H4946" s="17">
        <v>43980</v>
      </c>
      <c r="I4946" s="15">
        <v>2020</v>
      </c>
      <c r="J4946" t="s">
        <v>10634</v>
      </c>
      <c r="K4946" s="5">
        <v>3400</v>
      </c>
      <c r="L4946" t="s">
        <v>967</v>
      </c>
      <c r="M4946" t="s">
        <v>15907</v>
      </c>
      <c r="R4946" t="s">
        <v>748</v>
      </c>
      <c r="S4946" t="s">
        <v>795</v>
      </c>
      <c r="T4946" t="s">
        <v>18789</v>
      </c>
      <c r="U4946" t="s">
        <v>1340</v>
      </c>
      <c r="V4946" t="s">
        <v>12795</v>
      </c>
      <c r="W4946" t="s">
        <v>970</v>
      </c>
      <c r="X4946" t="s">
        <v>18791</v>
      </c>
    </row>
    <row r="4947" spans="2:24" ht="11" outlineLevel="1" x14ac:dyDescent="0.15">
      <c r="B4947" t="s">
        <v>4142</v>
      </c>
      <c r="C4947" t="s">
        <v>4143</v>
      </c>
      <c r="E4947" t="s">
        <v>10664</v>
      </c>
      <c r="F4947" t="s">
        <v>4058</v>
      </c>
      <c r="G4947" t="s">
        <v>4059</v>
      </c>
      <c r="H4947" s="17">
        <v>44074</v>
      </c>
      <c r="I4947" s="15">
        <v>2020</v>
      </c>
      <c r="J4947" t="s">
        <v>10634</v>
      </c>
      <c r="K4947" s="5">
        <v>0</v>
      </c>
      <c r="L4947" t="s">
        <v>967</v>
      </c>
      <c r="M4947" t="s">
        <v>15907</v>
      </c>
      <c r="R4947" t="s">
        <v>748</v>
      </c>
      <c r="S4947" t="s">
        <v>795</v>
      </c>
      <c r="T4947" t="s">
        <v>18789</v>
      </c>
      <c r="U4947" t="s">
        <v>1340</v>
      </c>
      <c r="V4947" t="s">
        <v>12795</v>
      </c>
      <c r="W4947" t="s">
        <v>970</v>
      </c>
      <c r="X4947" t="s">
        <v>18792</v>
      </c>
    </row>
    <row r="4948" spans="2:24" ht="11" outlineLevel="1" x14ac:dyDescent="0.15">
      <c r="B4948" t="s">
        <v>4145</v>
      </c>
      <c r="C4948" t="s">
        <v>4146</v>
      </c>
      <c r="E4948" t="s">
        <v>10649</v>
      </c>
      <c r="F4948" t="s">
        <v>14565</v>
      </c>
      <c r="G4948" t="s">
        <v>1807</v>
      </c>
      <c r="H4948" s="17">
        <v>43620</v>
      </c>
      <c r="I4948" s="15">
        <v>2019</v>
      </c>
      <c r="J4948" t="s">
        <v>10634</v>
      </c>
      <c r="K4948" s="5">
        <v>187468</v>
      </c>
      <c r="L4948" t="s">
        <v>967</v>
      </c>
      <c r="M4948" t="s">
        <v>1141</v>
      </c>
      <c r="N4948" t="s">
        <v>10635</v>
      </c>
      <c r="O4948" t="s">
        <v>825</v>
      </c>
      <c r="P4948" t="s">
        <v>11475</v>
      </c>
      <c r="Q4948" t="s">
        <v>14841</v>
      </c>
      <c r="R4948" t="s">
        <v>4147</v>
      </c>
      <c r="S4948" t="s">
        <v>803</v>
      </c>
      <c r="T4948" t="s">
        <v>18793</v>
      </c>
      <c r="U4948" t="s">
        <v>965</v>
      </c>
      <c r="V4948" t="s">
        <v>10638</v>
      </c>
      <c r="W4948" t="s">
        <v>970</v>
      </c>
      <c r="X4948" t="s">
        <v>18794</v>
      </c>
    </row>
    <row r="4949" spans="2:24" ht="11" outlineLevel="1" x14ac:dyDescent="0.15">
      <c r="B4949" t="s">
        <v>4150</v>
      </c>
      <c r="C4949" t="s">
        <v>4151</v>
      </c>
      <c r="E4949" t="s">
        <v>10649</v>
      </c>
      <c r="F4949" t="s">
        <v>4152</v>
      </c>
      <c r="G4949" t="s">
        <v>4153</v>
      </c>
      <c r="H4949" s="17">
        <v>43588</v>
      </c>
      <c r="I4949" s="15">
        <v>2019</v>
      </c>
      <c r="J4949" t="s">
        <v>10634</v>
      </c>
      <c r="K4949" s="5">
        <v>186943.02</v>
      </c>
      <c r="L4949" t="s">
        <v>967</v>
      </c>
      <c r="R4949" t="s">
        <v>750</v>
      </c>
      <c r="S4949" t="s">
        <v>2535</v>
      </c>
      <c r="T4949" t="s">
        <v>18795</v>
      </c>
      <c r="U4949" t="s">
        <v>1340</v>
      </c>
      <c r="V4949" t="s">
        <v>12795</v>
      </c>
      <c r="W4949" t="s">
        <v>970</v>
      </c>
      <c r="X4949" t="s">
        <v>18796</v>
      </c>
    </row>
    <row r="4950" spans="2:24" ht="11" outlineLevel="1" x14ac:dyDescent="0.15">
      <c r="B4950" t="s">
        <v>4155</v>
      </c>
      <c r="C4950" t="s">
        <v>4156</v>
      </c>
      <c r="E4950" t="s">
        <v>10649</v>
      </c>
      <c r="F4950" t="s">
        <v>4157</v>
      </c>
      <c r="G4950" t="s">
        <v>4158</v>
      </c>
      <c r="H4950" s="17">
        <v>44349</v>
      </c>
      <c r="I4950" s="15">
        <v>2021</v>
      </c>
      <c r="J4950" t="s">
        <v>10634</v>
      </c>
      <c r="K4950" s="5">
        <v>186170</v>
      </c>
      <c r="L4950" t="s">
        <v>967</v>
      </c>
      <c r="R4950" t="s">
        <v>750</v>
      </c>
      <c r="S4950" t="s">
        <v>887</v>
      </c>
      <c r="T4950" t="s">
        <v>18797</v>
      </c>
      <c r="U4950" t="s">
        <v>1340</v>
      </c>
      <c r="V4950" t="s">
        <v>12795</v>
      </c>
      <c r="W4950" t="s">
        <v>970</v>
      </c>
      <c r="X4950" t="s">
        <v>18798</v>
      </c>
    </row>
    <row r="4951" spans="2:24" ht="11" outlineLevel="1" x14ac:dyDescent="0.15">
      <c r="B4951" t="s">
        <v>4160</v>
      </c>
      <c r="C4951" t="s">
        <v>4161</v>
      </c>
      <c r="E4951" t="s">
        <v>10649</v>
      </c>
      <c r="F4951" t="s">
        <v>4162</v>
      </c>
      <c r="G4951" t="s">
        <v>4163</v>
      </c>
      <c r="H4951" s="17">
        <v>42542</v>
      </c>
      <c r="I4951" s="15">
        <v>2016</v>
      </c>
      <c r="J4951" t="s">
        <v>10634</v>
      </c>
      <c r="K4951" s="5">
        <v>78710</v>
      </c>
      <c r="L4951" t="s">
        <v>967</v>
      </c>
      <c r="R4951" t="s">
        <v>740</v>
      </c>
      <c r="S4951" t="s">
        <v>795</v>
      </c>
      <c r="T4951" t="s">
        <v>18799</v>
      </c>
      <c r="U4951" t="s">
        <v>1340</v>
      </c>
      <c r="V4951" t="s">
        <v>12795</v>
      </c>
      <c r="W4951" t="s">
        <v>970</v>
      </c>
      <c r="X4951" t="s">
        <v>18800</v>
      </c>
    </row>
    <row r="4952" spans="2:24" ht="11" outlineLevel="1" x14ac:dyDescent="0.15">
      <c r="B4952" t="s">
        <v>4160</v>
      </c>
      <c r="C4952" t="s">
        <v>4161</v>
      </c>
      <c r="E4952" t="s">
        <v>10652</v>
      </c>
      <c r="F4952" t="s">
        <v>4162</v>
      </c>
      <c r="G4952" t="s">
        <v>4163</v>
      </c>
      <c r="H4952" s="17">
        <v>42586</v>
      </c>
      <c r="I4952" s="15">
        <v>2016</v>
      </c>
      <c r="J4952" t="s">
        <v>10634</v>
      </c>
      <c r="K4952" s="5">
        <v>0</v>
      </c>
      <c r="L4952" t="s">
        <v>967</v>
      </c>
      <c r="M4952" t="s">
        <v>18801</v>
      </c>
      <c r="R4952" t="s">
        <v>740</v>
      </c>
      <c r="S4952" t="s">
        <v>795</v>
      </c>
      <c r="T4952" t="s">
        <v>18799</v>
      </c>
      <c r="U4952" t="s">
        <v>1340</v>
      </c>
      <c r="V4952" t="s">
        <v>12795</v>
      </c>
      <c r="W4952" t="s">
        <v>970</v>
      </c>
      <c r="X4952" t="s">
        <v>18802</v>
      </c>
    </row>
    <row r="4953" spans="2:24" ht="11" outlineLevel="1" x14ac:dyDescent="0.15">
      <c r="B4953" t="s">
        <v>4160</v>
      </c>
      <c r="C4953" t="s">
        <v>4161</v>
      </c>
      <c r="E4953" t="s">
        <v>10664</v>
      </c>
      <c r="F4953" t="s">
        <v>4162</v>
      </c>
      <c r="G4953" t="s">
        <v>4163</v>
      </c>
      <c r="H4953" s="17">
        <v>42600</v>
      </c>
      <c r="I4953" s="15">
        <v>2016</v>
      </c>
      <c r="J4953" t="s">
        <v>10634</v>
      </c>
      <c r="K4953" s="5">
        <v>106180</v>
      </c>
      <c r="L4953" t="s">
        <v>967</v>
      </c>
      <c r="M4953" t="s">
        <v>14985</v>
      </c>
      <c r="R4953" t="s">
        <v>740</v>
      </c>
      <c r="S4953" t="s">
        <v>795</v>
      </c>
      <c r="T4953" t="s">
        <v>18803</v>
      </c>
      <c r="U4953" t="s">
        <v>1340</v>
      </c>
      <c r="V4953" t="s">
        <v>12795</v>
      </c>
      <c r="W4953" t="s">
        <v>970</v>
      </c>
      <c r="X4953" t="s">
        <v>18804</v>
      </c>
    </row>
    <row r="4954" spans="2:24" ht="11" outlineLevel="1" x14ac:dyDescent="0.15">
      <c r="B4954" t="s">
        <v>4160</v>
      </c>
      <c r="C4954" t="s">
        <v>4161</v>
      </c>
      <c r="E4954" t="s">
        <v>10643</v>
      </c>
      <c r="F4954" t="s">
        <v>4162</v>
      </c>
      <c r="G4954" t="s">
        <v>4163</v>
      </c>
      <c r="H4954" s="17">
        <v>42641</v>
      </c>
      <c r="I4954" s="15">
        <v>2016</v>
      </c>
      <c r="J4954" t="s">
        <v>10634</v>
      </c>
      <c r="K4954" s="5">
        <v>0</v>
      </c>
      <c r="L4954" t="s">
        <v>967</v>
      </c>
      <c r="M4954" t="s">
        <v>15907</v>
      </c>
      <c r="R4954" t="s">
        <v>740</v>
      </c>
      <c r="S4954" t="s">
        <v>795</v>
      </c>
      <c r="T4954" t="s">
        <v>18799</v>
      </c>
      <c r="U4954" t="s">
        <v>1340</v>
      </c>
      <c r="V4954" t="s">
        <v>12795</v>
      </c>
      <c r="W4954" t="s">
        <v>970</v>
      </c>
      <c r="X4954" t="s">
        <v>18805</v>
      </c>
    </row>
    <row r="4955" spans="2:24" ht="11" outlineLevel="1" x14ac:dyDescent="0.15">
      <c r="B4955" t="s">
        <v>4165</v>
      </c>
      <c r="C4955" t="s">
        <v>982</v>
      </c>
      <c r="D4955" t="s">
        <v>4166</v>
      </c>
      <c r="E4955" t="s">
        <v>10649</v>
      </c>
      <c r="F4955" t="s">
        <v>4167</v>
      </c>
      <c r="G4955" t="s">
        <v>4168</v>
      </c>
      <c r="H4955" s="17">
        <v>43005</v>
      </c>
      <c r="I4955" s="15">
        <v>2017</v>
      </c>
      <c r="J4955" t="s">
        <v>10634</v>
      </c>
      <c r="K4955" s="5">
        <v>3227208.11</v>
      </c>
      <c r="L4955" t="s">
        <v>967</v>
      </c>
      <c r="R4955" t="s">
        <v>1356</v>
      </c>
      <c r="S4955" t="s">
        <v>829</v>
      </c>
      <c r="T4955" t="s">
        <v>18806</v>
      </c>
      <c r="U4955" t="s">
        <v>1340</v>
      </c>
      <c r="V4955" t="s">
        <v>12795</v>
      </c>
      <c r="W4955" t="s">
        <v>970</v>
      </c>
      <c r="X4955" t="s">
        <v>18807</v>
      </c>
    </row>
    <row r="4956" spans="2:24" ht="11" outlineLevel="1" x14ac:dyDescent="0.15">
      <c r="B4956" t="s">
        <v>4165</v>
      </c>
      <c r="C4956" t="s">
        <v>982</v>
      </c>
      <c r="D4956" t="s">
        <v>4166</v>
      </c>
      <c r="E4956" t="s">
        <v>13448</v>
      </c>
      <c r="F4956" t="s">
        <v>4167</v>
      </c>
      <c r="G4956" t="s">
        <v>4168</v>
      </c>
      <c r="H4956" s="17">
        <v>43161</v>
      </c>
      <c r="I4956" s="15">
        <v>2018</v>
      </c>
      <c r="J4956" t="s">
        <v>10634</v>
      </c>
      <c r="K4956" s="5">
        <v>0</v>
      </c>
      <c r="L4956" t="s">
        <v>967</v>
      </c>
      <c r="M4956" t="s">
        <v>12797</v>
      </c>
      <c r="R4956" t="s">
        <v>1356</v>
      </c>
      <c r="S4956" t="s">
        <v>829</v>
      </c>
      <c r="T4956" t="s">
        <v>18806</v>
      </c>
      <c r="U4956" t="s">
        <v>1340</v>
      </c>
      <c r="V4956" t="s">
        <v>12795</v>
      </c>
      <c r="W4956" t="s">
        <v>970</v>
      </c>
      <c r="X4956" t="s">
        <v>18808</v>
      </c>
    </row>
    <row r="4957" spans="2:24" ht="11" outlineLevel="1" x14ac:dyDescent="0.15">
      <c r="B4957" t="s">
        <v>4165</v>
      </c>
      <c r="C4957" t="s">
        <v>982</v>
      </c>
      <c r="D4957" t="s">
        <v>4166</v>
      </c>
      <c r="E4957" t="s">
        <v>10989</v>
      </c>
      <c r="F4957" t="s">
        <v>4167</v>
      </c>
      <c r="G4957" t="s">
        <v>4168</v>
      </c>
      <c r="H4957" s="17">
        <v>43171</v>
      </c>
      <c r="I4957" s="15">
        <v>2018</v>
      </c>
      <c r="J4957" t="s">
        <v>10634</v>
      </c>
      <c r="K4957" s="5">
        <v>0</v>
      </c>
      <c r="L4957" t="s">
        <v>967</v>
      </c>
      <c r="M4957" t="s">
        <v>12797</v>
      </c>
      <c r="R4957" t="s">
        <v>1356</v>
      </c>
      <c r="S4957" t="s">
        <v>829</v>
      </c>
      <c r="T4957" t="s">
        <v>18809</v>
      </c>
      <c r="U4957" t="s">
        <v>1340</v>
      </c>
      <c r="V4957" t="s">
        <v>12795</v>
      </c>
      <c r="W4957" t="s">
        <v>970</v>
      </c>
      <c r="X4957" t="s">
        <v>18810</v>
      </c>
    </row>
    <row r="4958" spans="2:24" ht="11" outlineLevel="1" x14ac:dyDescent="0.15">
      <c r="B4958" t="s">
        <v>4165</v>
      </c>
      <c r="C4958" t="s">
        <v>982</v>
      </c>
      <c r="D4958" t="s">
        <v>4166</v>
      </c>
      <c r="E4958" t="s">
        <v>10950</v>
      </c>
      <c r="F4958" t="s">
        <v>4167</v>
      </c>
      <c r="G4958" t="s">
        <v>4168</v>
      </c>
      <c r="H4958" s="17">
        <v>43325</v>
      </c>
      <c r="I4958" s="15">
        <v>2018</v>
      </c>
      <c r="J4958" t="s">
        <v>10634</v>
      </c>
      <c r="K4958" s="5">
        <v>-3000000</v>
      </c>
      <c r="L4958" t="s">
        <v>967</v>
      </c>
      <c r="M4958" t="s">
        <v>14985</v>
      </c>
      <c r="R4958" t="s">
        <v>1356</v>
      </c>
      <c r="S4958" t="s">
        <v>829</v>
      </c>
      <c r="T4958" t="s">
        <v>13710</v>
      </c>
      <c r="U4958" t="s">
        <v>1340</v>
      </c>
      <c r="V4958" t="s">
        <v>12795</v>
      </c>
      <c r="W4958" t="s">
        <v>970</v>
      </c>
      <c r="X4958" t="s">
        <v>18811</v>
      </c>
    </row>
    <row r="4959" spans="2:24" ht="11" outlineLevel="1" x14ac:dyDescent="0.15">
      <c r="B4959" t="s">
        <v>4165</v>
      </c>
      <c r="C4959" t="s">
        <v>982</v>
      </c>
      <c r="D4959" t="s">
        <v>4166</v>
      </c>
      <c r="E4959" t="s">
        <v>10956</v>
      </c>
      <c r="F4959" t="s">
        <v>4167</v>
      </c>
      <c r="G4959" t="s">
        <v>4168</v>
      </c>
      <c r="H4959" s="17">
        <v>43326</v>
      </c>
      <c r="I4959" s="15">
        <v>2018</v>
      </c>
      <c r="J4959" t="s">
        <v>10634</v>
      </c>
      <c r="K4959" s="5">
        <v>-227208.11</v>
      </c>
      <c r="L4959" t="s">
        <v>967</v>
      </c>
      <c r="M4959" t="s">
        <v>14985</v>
      </c>
      <c r="R4959" t="s">
        <v>1356</v>
      </c>
      <c r="S4959" t="s">
        <v>829</v>
      </c>
      <c r="T4959" t="s">
        <v>18812</v>
      </c>
      <c r="U4959" t="s">
        <v>1340</v>
      </c>
      <c r="V4959" t="s">
        <v>12795</v>
      </c>
      <c r="W4959" t="s">
        <v>970</v>
      </c>
      <c r="X4959" t="s">
        <v>18813</v>
      </c>
    </row>
    <row r="4960" spans="2:24" ht="11" outlineLevel="1" x14ac:dyDescent="0.15">
      <c r="B4960" t="s">
        <v>4165</v>
      </c>
      <c r="C4960" t="s">
        <v>982</v>
      </c>
      <c r="D4960" t="s">
        <v>4166</v>
      </c>
      <c r="E4960" t="s">
        <v>10923</v>
      </c>
      <c r="F4960" t="s">
        <v>4167</v>
      </c>
      <c r="G4960" t="s">
        <v>4168</v>
      </c>
      <c r="H4960" s="17">
        <v>43326</v>
      </c>
      <c r="I4960" s="15">
        <v>2018</v>
      </c>
      <c r="J4960" t="s">
        <v>10634</v>
      </c>
      <c r="K4960" s="5">
        <v>200000</v>
      </c>
      <c r="L4960" t="s">
        <v>967</v>
      </c>
      <c r="M4960" t="s">
        <v>14985</v>
      </c>
      <c r="R4960" t="s">
        <v>1356</v>
      </c>
      <c r="S4960" t="s">
        <v>829</v>
      </c>
      <c r="T4960" t="s">
        <v>18814</v>
      </c>
      <c r="U4960" t="s">
        <v>1340</v>
      </c>
      <c r="V4960" t="s">
        <v>12795</v>
      </c>
      <c r="W4960" t="s">
        <v>970</v>
      </c>
      <c r="X4960" t="s">
        <v>18815</v>
      </c>
    </row>
    <row r="4961" spans="2:24" ht="11" outlineLevel="1" x14ac:dyDescent="0.15">
      <c r="B4961" t="s">
        <v>4165</v>
      </c>
      <c r="C4961" t="s">
        <v>982</v>
      </c>
      <c r="D4961" t="s">
        <v>4166</v>
      </c>
      <c r="E4961" t="s">
        <v>10889</v>
      </c>
      <c r="F4961" t="s">
        <v>4167</v>
      </c>
      <c r="G4961" t="s">
        <v>4168</v>
      </c>
      <c r="H4961" s="17">
        <v>43679</v>
      </c>
      <c r="I4961" s="15">
        <v>2019</v>
      </c>
      <c r="J4961" t="s">
        <v>10634</v>
      </c>
      <c r="K4961" s="5">
        <v>-15178.61</v>
      </c>
      <c r="L4961" t="s">
        <v>967</v>
      </c>
      <c r="M4961" t="s">
        <v>18816</v>
      </c>
      <c r="R4961" t="s">
        <v>1356</v>
      </c>
      <c r="S4961" t="s">
        <v>829</v>
      </c>
      <c r="T4961" t="s">
        <v>18817</v>
      </c>
      <c r="U4961" t="s">
        <v>1340</v>
      </c>
      <c r="V4961" t="s">
        <v>12795</v>
      </c>
      <c r="W4961" t="s">
        <v>970</v>
      </c>
      <c r="X4961" t="s">
        <v>18818</v>
      </c>
    </row>
    <row r="4962" spans="2:24" ht="11" outlineLevel="1" x14ac:dyDescent="0.15">
      <c r="B4962" t="s">
        <v>4170</v>
      </c>
      <c r="C4962" t="s">
        <v>4171</v>
      </c>
      <c r="E4962" t="s">
        <v>10649</v>
      </c>
      <c r="F4962" t="s">
        <v>4172</v>
      </c>
      <c r="G4962" t="s">
        <v>4173</v>
      </c>
      <c r="H4962" s="17">
        <v>42172</v>
      </c>
      <c r="I4962" s="15">
        <v>2015</v>
      </c>
      <c r="J4962" t="s">
        <v>10634</v>
      </c>
      <c r="K4962" s="5">
        <v>184500</v>
      </c>
      <c r="L4962" t="s">
        <v>967</v>
      </c>
      <c r="R4962" t="s">
        <v>4174</v>
      </c>
      <c r="S4962" t="s">
        <v>795</v>
      </c>
      <c r="T4962" t="s">
        <v>18819</v>
      </c>
      <c r="U4962" t="s">
        <v>1340</v>
      </c>
      <c r="V4962" t="s">
        <v>12795</v>
      </c>
      <c r="W4962" t="s">
        <v>970</v>
      </c>
      <c r="X4962" t="s">
        <v>18820</v>
      </c>
    </row>
    <row r="4963" spans="2:24" ht="11" outlineLevel="1" x14ac:dyDescent="0.15">
      <c r="B4963" t="s">
        <v>4177</v>
      </c>
      <c r="C4963" t="s">
        <v>4178</v>
      </c>
      <c r="E4963" t="s">
        <v>10649</v>
      </c>
      <c r="F4963" t="s">
        <v>4179</v>
      </c>
      <c r="G4963" t="s">
        <v>4180</v>
      </c>
      <c r="H4963" s="17">
        <v>45761</v>
      </c>
      <c r="I4963" s="15">
        <v>2025</v>
      </c>
      <c r="J4963" t="s">
        <v>10634</v>
      </c>
      <c r="K4963" s="5">
        <v>183828</v>
      </c>
      <c r="L4963" t="s">
        <v>967</v>
      </c>
      <c r="R4963" t="s">
        <v>4181</v>
      </c>
      <c r="S4963" t="s">
        <v>795</v>
      </c>
      <c r="T4963" t="s">
        <v>18821</v>
      </c>
      <c r="U4963" t="s">
        <v>1340</v>
      </c>
      <c r="V4963" t="s">
        <v>12795</v>
      </c>
      <c r="W4963" t="s">
        <v>970</v>
      </c>
      <c r="X4963" t="s">
        <v>18822</v>
      </c>
    </row>
    <row r="4964" spans="2:24" ht="11" outlineLevel="1" x14ac:dyDescent="0.15">
      <c r="B4964" t="s">
        <v>4184</v>
      </c>
      <c r="C4964" t="s">
        <v>1271</v>
      </c>
      <c r="D4964" t="s">
        <v>301</v>
      </c>
      <c r="E4964" t="s">
        <v>10989</v>
      </c>
      <c r="F4964" t="s">
        <v>608</v>
      </c>
      <c r="G4964" t="s">
        <v>1184</v>
      </c>
      <c r="H4964" s="17">
        <v>42425</v>
      </c>
      <c r="I4964" s="15">
        <v>2016</v>
      </c>
      <c r="J4964" t="s">
        <v>10634</v>
      </c>
      <c r="K4964" s="5">
        <v>-3743</v>
      </c>
      <c r="L4964" t="s">
        <v>967</v>
      </c>
      <c r="M4964" t="s">
        <v>985</v>
      </c>
      <c r="N4964" t="s">
        <v>10635</v>
      </c>
      <c r="O4964" t="s">
        <v>796</v>
      </c>
      <c r="P4964" t="s">
        <v>11969</v>
      </c>
      <c r="Q4964" t="s">
        <v>11969</v>
      </c>
      <c r="R4964" t="s">
        <v>744</v>
      </c>
      <c r="S4964" t="s">
        <v>795</v>
      </c>
      <c r="T4964" t="s">
        <v>18823</v>
      </c>
      <c r="U4964" t="s">
        <v>965</v>
      </c>
      <c r="V4964" t="s">
        <v>10638</v>
      </c>
      <c r="W4964" t="s">
        <v>970</v>
      </c>
      <c r="X4964" t="s">
        <v>18824</v>
      </c>
    </row>
    <row r="4965" spans="2:24" ht="11" outlineLevel="1" x14ac:dyDescent="0.15">
      <c r="B4965" t="s">
        <v>4186</v>
      </c>
      <c r="C4965" t="s">
        <v>1546</v>
      </c>
      <c r="D4965" t="s">
        <v>301</v>
      </c>
      <c r="E4965" t="s">
        <v>10989</v>
      </c>
      <c r="F4965" t="s">
        <v>608</v>
      </c>
      <c r="G4965" t="s">
        <v>1184</v>
      </c>
      <c r="H4965" s="17">
        <v>42425</v>
      </c>
      <c r="I4965" s="15">
        <v>2016</v>
      </c>
      <c r="J4965" t="s">
        <v>10634</v>
      </c>
      <c r="K4965" s="5">
        <v>-8869</v>
      </c>
      <c r="L4965" t="s">
        <v>967</v>
      </c>
      <c r="M4965" t="s">
        <v>985</v>
      </c>
      <c r="N4965" t="s">
        <v>10635</v>
      </c>
      <c r="O4965" t="s">
        <v>796</v>
      </c>
      <c r="P4965" t="s">
        <v>11969</v>
      </c>
      <c r="Q4965" t="s">
        <v>11969</v>
      </c>
      <c r="R4965" t="s">
        <v>744</v>
      </c>
      <c r="S4965" t="s">
        <v>795</v>
      </c>
      <c r="T4965" t="s">
        <v>18825</v>
      </c>
      <c r="U4965" t="s">
        <v>965</v>
      </c>
      <c r="V4965" t="s">
        <v>10638</v>
      </c>
      <c r="W4965" t="s">
        <v>970</v>
      </c>
      <c r="X4965" t="s">
        <v>18826</v>
      </c>
    </row>
    <row r="4966" spans="2:24" ht="11" outlineLevel="1" x14ac:dyDescent="0.15">
      <c r="B4966" t="s">
        <v>4188</v>
      </c>
      <c r="C4966" t="s">
        <v>4189</v>
      </c>
      <c r="E4966" t="s">
        <v>10649</v>
      </c>
      <c r="F4966" t="s">
        <v>4190</v>
      </c>
      <c r="G4966" t="s">
        <v>4191</v>
      </c>
      <c r="H4966" s="17">
        <v>45070</v>
      </c>
      <c r="I4966" s="15">
        <v>2023</v>
      </c>
      <c r="J4966" t="s">
        <v>10634</v>
      </c>
      <c r="K4966" s="5">
        <v>183282.79</v>
      </c>
      <c r="L4966" t="s">
        <v>967</v>
      </c>
      <c r="R4966" t="s">
        <v>750</v>
      </c>
      <c r="S4966" t="s">
        <v>4192</v>
      </c>
      <c r="T4966" t="s">
        <v>18827</v>
      </c>
      <c r="U4966" t="s">
        <v>1340</v>
      </c>
      <c r="V4966" t="s">
        <v>12795</v>
      </c>
      <c r="W4966" t="s">
        <v>970</v>
      </c>
      <c r="X4966" t="s">
        <v>18828</v>
      </c>
    </row>
    <row r="4967" spans="2:24" ht="11" outlineLevel="1" x14ac:dyDescent="0.15">
      <c r="B4967" t="s">
        <v>4195</v>
      </c>
      <c r="C4967" t="s">
        <v>4196</v>
      </c>
      <c r="E4967" t="s">
        <v>10649</v>
      </c>
      <c r="F4967" t="s">
        <v>4197</v>
      </c>
      <c r="G4967" t="s">
        <v>4198</v>
      </c>
      <c r="H4967" s="17">
        <v>42587</v>
      </c>
      <c r="I4967" s="15">
        <v>2016</v>
      </c>
      <c r="J4967" t="s">
        <v>10634</v>
      </c>
      <c r="K4967" s="5">
        <v>164445.5</v>
      </c>
      <c r="L4967" t="s">
        <v>967</v>
      </c>
      <c r="R4967" t="s">
        <v>740</v>
      </c>
      <c r="S4967" t="s">
        <v>795</v>
      </c>
      <c r="T4967" t="s">
        <v>18829</v>
      </c>
      <c r="U4967" t="s">
        <v>1340</v>
      </c>
      <c r="V4967" t="s">
        <v>12795</v>
      </c>
      <c r="W4967" t="s">
        <v>970</v>
      </c>
      <c r="X4967" t="s">
        <v>18830</v>
      </c>
    </row>
    <row r="4968" spans="2:24" ht="11" outlineLevel="1" x14ac:dyDescent="0.15">
      <c r="B4968" t="s">
        <v>4195</v>
      </c>
      <c r="C4968" t="s">
        <v>4196</v>
      </c>
      <c r="E4968" t="s">
        <v>10652</v>
      </c>
      <c r="F4968" t="s">
        <v>4197</v>
      </c>
      <c r="G4968" t="s">
        <v>4198</v>
      </c>
      <c r="H4968" s="17">
        <v>42692</v>
      </c>
      <c r="I4968" s="15">
        <v>2017</v>
      </c>
      <c r="J4968" t="s">
        <v>10634</v>
      </c>
      <c r="K4968" s="5">
        <v>13020</v>
      </c>
      <c r="L4968" t="s">
        <v>967</v>
      </c>
      <c r="M4968" t="s">
        <v>15907</v>
      </c>
      <c r="R4968" t="s">
        <v>740</v>
      </c>
      <c r="S4968" t="s">
        <v>795</v>
      </c>
      <c r="T4968" t="s">
        <v>18829</v>
      </c>
      <c r="U4968" t="s">
        <v>1340</v>
      </c>
      <c r="V4968" t="s">
        <v>12795</v>
      </c>
      <c r="W4968" t="s">
        <v>970</v>
      </c>
      <c r="X4968" t="s">
        <v>18831</v>
      </c>
    </row>
    <row r="4969" spans="2:24" ht="11" outlineLevel="1" x14ac:dyDescent="0.15">
      <c r="B4969" t="s">
        <v>4195</v>
      </c>
      <c r="C4969" t="s">
        <v>4196</v>
      </c>
      <c r="E4969" t="s">
        <v>10664</v>
      </c>
      <c r="F4969" t="s">
        <v>4197</v>
      </c>
      <c r="G4969" t="s">
        <v>4198</v>
      </c>
      <c r="H4969" s="17">
        <v>42762</v>
      </c>
      <c r="I4969" s="15">
        <v>2017</v>
      </c>
      <c r="J4969" t="s">
        <v>10634</v>
      </c>
      <c r="K4969" s="5">
        <v>29616</v>
      </c>
      <c r="L4969" t="s">
        <v>967</v>
      </c>
      <c r="M4969" t="s">
        <v>15907</v>
      </c>
      <c r="R4969" t="s">
        <v>740</v>
      </c>
      <c r="S4969" t="s">
        <v>795</v>
      </c>
      <c r="T4969" t="s">
        <v>18829</v>
      </c>
      <c r="U4969" t="s">
        <v>1340</v>
      </c>
      <c r="V4969" t="s">
        <v>12795</v>
      </c>
      <c r="W4969" t="s">
        <v>970</v>
      </c>
      <c r="X4969" t="s">
        <v>18832</v>
      </c>
    </row>
    <row r="4970" spans="2:24" ht="11" outlineLevel="1" x14ac:dyDescent="0.15">
      <c r="B4970" t="s">
        <v>4195</v>
      </c>
      <c r="C4970" t="s">
        <v>4196</v>
      </c>
      <c r="E4970" t="s">
        <v>10643</v>
      </c>
      <c r="F4970" t="s">
        <v>4197</v>
      </c>
      <c r="G4970" t="s">
        <v>4198</v>
      </c>
      <c r="H4970" s="17">
        <v>42775</v>
      </c>
      <c r="I4970" s="15">
        <v>2017</v>
      </c>
      <c r="J4970" t="s">
        <v>10634</v>
      </c>
      <c r="K4970" s="5">
        <v>0</v>
      </c>
      <c r="L4970" t="s">
        <v>967</v>
      </c>
      <c r="M4970" t="s">
        <v>14985</v>
      </c>
      <c r="R4970" t="s">
        <v>740</v>
      </c>
      <c r="S4970" t="s">
        <v>795</v>
      </c>
      <c r="T4970" t="s">
        <v>18829</v>
      </c>
      <c r="U4970" t="s">
        <v>1340</v>
      </c>
      <c r="V4970" t="s">
        <v>12795</v>
      </c>
      <c r="W4970" t="s">
        <v>970</v>
      </c>
      <c r="X4970" t="s">
        <v>18833</v>
      </c>
    </row>
    <row r="4971" spans="2:24" ht="11" outlineLevel="1" x14ac:dyDescent="0.15">
      <c r="B4971" t="s">
        <v>4195</v>
      </c>
      <c r="C4971" t="s">
        <v>4196</v>
      </c>
      <c r="E4971" t="s">
        <v>10632</v>
      </c>
      <c r="F4971" t="s">
        <v>4197</v>
      </c>
      <c r="G4971" t="s">
        <v>4198</v>
      </c>
      <c r="H4971" s="17">
        <v>42934</v>
      </c>
      <c r="I4971" s="15">
        <v>2017</v>
      </c>
      <c r="J4971" t="s">
        <v>10634</v>
      </c>
      <c r="K4971" s="5">
        <v>0</v>
      </c>
      <c r="L4971" t="s">
        <v>967</v>
      </c>
      <c r="M4971" t="s">
        <v>15907</v>
      </c>
      <c r="R4971" t="s">
        <v>740</v>
      </c>
      <c r="S4971" t="s">
        <v>795</v>
      </c>
      <c r="T4971" t="s">
        <v>18834</v>
      </c>
      <c r="U4971" t="s">
        <v>1340</v>
      </c>
      <c r="V4971" t="s">
        <v>12795</v>
      </c>
      <c r="W4971" t="s">
        <v>970</v>
      </c>
      <c r="X4971" t="s">
        <v>18835</v>
      </c>
    </row>
    <row r="4972" spans="2:24" ht="11" outlineLevel="1" x14ac:dyDescent="0.15">
      <c r="B4972" t="s">
        <v>4195</v>
      </c>
      <c r="C4972" t="s">
        <v>4196</v>
      </c>
      <c r="E4972" t="s">
        <v>10667</v>
      </c>
      <c r="F4972" t="s">
        <v>4197</v>
      </c>
      <c r="G4972" t="s">
        <v>4198</v>
      </c>
      <c r="H4972" s="17">
        <v>43032</v>
      </c>
      <c r="I4972" s="15">
        <v>2018</v>
      </c>
      <c r="J4972" t="s">
        <v>10634</v>
      </c>
      <c r="K4972" s="5">
        <v>0</v>
      </c>
      <c r="L4972" t="s">
        <v>967</v>
      </c>
      <c r="M4972" t="s">
        <v>15907</v>
      </c>
      <c r="R4972" t="s">
        <v>740</v>
      </c>
      <c r="S4972" t="s">
        <v>795</v>
      </c>
      <c r="T4972" t="s">
        <v>18834</v>
      </c>
      <c r="U4972" t="s">
        <v>1340</v>
      </c>
      <c r="V4972" t="s">
        <v>12795</v>
      </c>
      <c r="W4972" t="s">
        <v>970</v>
      </c>
      <c r="X4972" t="s">
        <v>18836</v>
      </c>
    </row>
    <row r="4973" spans="2:24" ht="11" outlineLevel="1" x14ac:dyDescent="0.15">
      <c r="B4973" t="s">
        <v>4195</v>
      </c>
      <c r="C4973" t="s">
        <v>4196</v>
      </c>
      <c r="E4973" t="s">
        <v>10658</v>
      </c>
      <c r="F4973" t="s">
        <v>4197</v>
      </c>
      <c r="G4973" t="s">
        <v>4198</v>
      </c>
      <c r="H4973" s="17">
        <v>43080</v>
      </c>
      <c r="I4973" s="15">
        <v>2018</v>
      </c>
      <c r="J4973" t="s">
        <v>10634</v>
      </c>
      <c r="K4973" s="5">
        <v>0</v>
      </c>
      <c r="L4973" t="s">
        <v>967</v>
      </c>
      <c r="M4973" t="s">
        <v>15907</v>
      </c>
      <c r="R4973" t="s">
        <v>740</v>
      </c>
      <c r="S4973" t="s">
        <v>795</v>
      </c>
      <c r="T4973" t="s">
        <v>18834</v>
      </c>
      <c r="U4973" t="s">
        <v>1340</v>
      </c>
      <c r="V4973" t="s">
        <v>12795</v>
      </c>
      <c r="W4973" t="s">
        <v>970</v>
      </c>
      <c r="X4973" t="s">
        <v>18837</v>
      </c>
    </row>
    <row r="4974" spans="2:24" ht="11" outlineLevel="1" x14ac:dyDescent="0.15">
      <c r="B4974" t="s">
        <v>4195</v>
      </c>
      <c r="C4974" t="s">
        <v>4196</v>
      </c>
      <c r="E4974" t="s">
        <v>10661</v>
      </c>
      <c r="F4974" t="s">
        <v>4197</v>
      </c>
      <c r="G4974" t="s">
        <v>4198</v>
      </c>
      <c r="H4974" s="17">
        <v>43139</v>
      </c>
      <c r="I4974" s="15">
        <v>2018</v>
      </c>
      <c r="J4974" t="s">
        <v>10634</v>
      </c>
      <c r="K4974" s="5">
        <v>0</v>
      </c>
      <c r="L4974" t="s">
        <v>967</v>
      </c>
      <c r="M4974" t="s">
        <v>15907</v>
      </c>
      <c r="R4974" t="s">
        <v>740</v>
      </c>
      <c r="S4974" t="s">
        <v>795</v>
      </c>
      <c r="T4974" t="s">
        <v>18834</v>
      </c>
      <c r="U4974" t="s">
        <v>1340</v>
      </c>
      <c r="V4974" t="s">
        <v>12795</v>
      </c>
      <c r="W4974" t="s">
        <v>970</v>
      </c>
      <c r="X4974" t="s">
        <v>18838</v>
      </c>
    </row>
    <row r="4975" spans="2:24" ht="11" outlineLevel="1" x14ac:dyDescent="0.15">
      <c r="B4975" t="s">
        <v>4195</v>
      </c>
      <c r="C4975" t="s">
        <v>4196</v>
      </c>
      <c r="E4975" t="s">
        <v>10655</v>
      </c>
      <c r="F4975" t="s">
        <v>4197</v>
      </c>
      <c r="G4975" t="s">
        <v>4198</v>
      </c>
      <c r="H4975" s="17">
        <v>43287</v>
      </c>
      <c r="I4975" s="15">
        <v>2018</v>
      </c>
      <c r="J4975" t="s">
        <v>10634</v>
      </c>
      <c r="K4975" s="5">
        <v>0</v>
      </c>
      <c r="L4975" t="s">
        <v>967</v>
      </c>
      <c r="M4975" t="s">
        <v>15907</v>
      </c>
      <c r="R4975" t="s">
        <v>740</v>
      </c>
      <c r="S4975" t="s">
        <v>795</v>
      </c>
      <c r="T4975" t="s">
        <v>18834</v>
      </c>
      <c r="U4975" t="s">
        <v>1340</v>
      </c>
      <c r="V4975" t="s">
        <v>12795</v>
      </c>
      <c r="W4975" t="s">
        <v>970</v>
      </c>
      <c r="X4975" t="s">
        <v>18839</v>
      </c>
    </row>
    <row r="4976" spans="2:24" ht="11" outlineLevel="1" x14ac:dyDescent="0.15">
      <c r="B4976" t="s">
        <v>4195</v>
      </c>
      <c r="C4976" t="s">
        <v>4196</v>
      </c>
      <c r="E4976" t="s">
        <v>10646</v>
      </c>
      <c r="F4976" t="s">
        <v>4197</v>
      </c>
      <c r="G4976" t="s">
        <v>4198</v>
      </c>
      <c r="H4976" s="17">
        <v>43844</v>
      </c>
      <c r="I4976" s="15">
        <v>2020</v>
      </c>
      <c r="J4976" t="s">
        <v>10634</v>
      </c>
      <c r="K4976" s="5">
        <v>-23802.35</v>
      </c>
      <c r="L4976" t="s">
        <v>967</v>
      </c>
      <c r="M4976" t="s">
        <v>12797</v>
      </c>
      <c r="R4976" t="s">
        <v>740</v>
      </c>
      <c r="S4976" t="s">
        <v>795</v>
      </c>
      <c r="T4976" t="s">
        <v>18840</v>
      </c>
      <c r="U4976" t="s">
        <v>1340</v>
      </c>
      <c r="V4976" t="s">
        <v>12795</v>
      </c>
      <c r="W4976" t="s">
        <v>970</v>
      </c>
      <c r="X4976" t="s">
        <v>18841</v>
      </c>
    </row>
    <row r="4977" spans="2:24" ht="11" outlineLevel="1" x14ac:dyDescent="0.15">
      <c r="B4977" t="s">
        <v>4200</v>
      </c>
      <c r="C4977" t="s">
        <v>4201</v>
      </c>
      <c r="E4977" t="s">
        <v>10649</v>
      </c>
      <c r="F4977" t="s">
        <v>4202</v>
      </c>
      <c r="G4977" t="s">
        <v>4203</v>
      </c>
      <c r="H4977" s="17">
        <v>44035</v>
      </c>
      <c r="I4977" s="15">
        <v>2020</v>
      </c>
      <c r="J4977" t="s">
        <v>10634</v>
      </c>
      <c r="K4977" s="5">
        <v>183265</v>
      </c>
      <c r="L4977" t="s">
        <v>967</v>
      </c>
      <c r="R4977" t="s">
        <v>748</v>
      </c>
      <c r="S4977" t="s">
        <v>795</v>
      </c>
      <c r="T4977" t="s">
        <v>18842</v>
      </c>
      <c r="U4977" t="s">
        <v>1340</v>
      </c>
      <c r="V4977" t="s">
        <v>12795</v>
      </c>
      <c r="W4977" t="s">
        <v>970</v>
      </c>
      <c r="X4977" t="s">
        <v>18843</v>
      </c>
    </row>
    <row r="4978" spans="2:24" ht="11" outlineLevel="1" x14ac:dyDescent="0.15">
      <c r="B4978" t="s">
        <v>4200</v>
      </c>
      <c r="C4978" t="s">
        <v>4201</v>
      </c>
      <c r="E4978" t="s">
        <v>10652</v>
      </c>
      <c r="F4978" t="s">
        <v>4202</v>
      </c>
      <c r="G4978" t="s">
        <v>4203</v>
      </c>
      <c r="H4978" s="17">
        <v>44162</v>
      </c>
      <c r="I4978" s="15">
        <v>2021</v>
      </c>
      <c r="J4978" t="s">
        <v>10634</v>
      </c>
      <c r="K4978" s="5">
        <v>0</v>
      </c>
      <c r="L4978" t="s">
        <v>967</v>
      </c>
      <c r="M4978" t="s">
        <v>12797</v>
      </c>
      <c r="R4978" t="s">
        <v>748</v>
      </c>
      <c r="S4978" t="s">
        <v>795</v>
      </c>
      <c r="T4978" t="s">
        <v>18842</v>
      </c>
      <c r="U4978" t="s">
        <v>1340</v>
      </c>
      <c r="V4978" t="s">
        <v>12795</v>
      </c>
      <c r="W4978" t="s">
        <v>970</v>
      </c>
      <c r="X4978" t="s">
        <v>18844</v>
      </c>
    </row>
    <row r="4979" spans="2:24" ht="11" outlineLevel="1" x14ac:dyDescent="0.15">
      <c r="B4979" t="s">
        <v>4205</v>
      </c>
      <c r="C4979" t="s">
        <v>4206</v>
      </c>
      <c r="D4979" t="s">
        <v>333</v>
      </c>
      <c r="E4979" t="s">
        <v>10649</v>
      </c>
      <c r="F4979" t="s">
        <v>623</v>
      </c>
      <c r="G4979" t="s">
        <v>2397</v>
      </c>
      <c r="H4979" s="17">
        <v>44826</v>
      </c>
      <c r="I4979" s="15">
        <v>2022</v>
      </c>
      <c r="J4979" t="s">
        <v>10634</v>
      </c>
      <c r="K4979" s="5">
        <v>183007</v>
      </c>
      <c r="L4979" t="s">
        <v>967</v>
      </c>
      <c r="M4979" t="s">
        <v>985</v>
      </c>
      <c r="N4979" t="s">
        <v>10635</v>
      </c>
      <c r="O4979" t="s">
        <v>796</v>
      </c>
      <c r="P4979" t="s">
        <v>18845</v>
      </c>
      <c r="R4979" t="s">
        <v>737</v>
      </c>
      <c r="S4979" t="s">
        <v>803</v>
      </c>
      <c r="T4979" t="s">
        <v>18846</v>
      </c>
      <c r="U4979" t="s">
        <v>965</v>
      </c>
      <c r="V4979" t="s">
        <v>10638</v>
      </c>
      <c r="W4979" t="s">
        <v>970</v>
      </c>
      <c r="X4979" t="s">
        <v>18847</v>
      </c>
    </row>
    <row r="4980" spans="2:24" ht="11" outlineLevel="1" x14ac:dyDescent="0.15">
      <c r="B4980" t="s">
        <v>4208</v>
      </c>
      <c r="C4980" t="s">
        <v>4209</v>
      </c>
      <c r="D4980" t="s">
        <v>251</v>
      </c>
      <c r="E4980" t="s">
        <v>10649</v>
      </c>
      <c r="F4980" t="s">
        <v>14804</v>
      </c>
      <c r="G4980" t="s">
        <v>1904</v>
      </c>
      <c r="H4980" s="17">
        <v>44375</v>
      </c>
      <c r="I4980" s="15">
        <v>2021</v>
      </c>
      <c r="J4980" t="s">
        <v>10634</v>
      </c>
      <c r="K4980" s="5">
        <v>183000</v>
      </c>
      <c r="L4980" t="s">
        <v>967</v>
      </c>
      <c r="M4980" t="s">
        <v>1903</v>
      </c>
      <c r="N4980" t="s">
        <v>10635</v>
      </c>
      <c r="O4980" t="s">
        <v>826</v>
      </c>
      <c r="P4980" t="s">
        <v>11475</v>
      </c>
      <c r="R4980" t="s">
        <v>740</v>
      </c>
      <c r="S4980" t="s">
        <v>795</v>
      </c>
      <c r="T4980" t="s">
        <v>18213</v>
      </c>
      <c r="U4980" t="s">
        <v>965</v>
      </c>
      <c r="V4980" t="s">
        <v>10638</v>
      </c>
      <c r="W4980" t="s">
        <v>970</v>
      </c>
      <c r="X4980" t="s">
        <v>18848</v>
      </c>
    </row>
    <row r="4981" spans="2:24" ht="11" outlineLevel="1" x14ac:dyDescent="0.15">
      <c r="B4981" t="s">
        <v>4211</v>
      </c>
      <c r="C4981" t="s">
        <v>4212</v>
      </c>
      <c r="D4981" t="s">
        <v>4213</v>
      </c>
      <c r="E4981" t="s">
        <v>10649</v>
      </c>
      <c r="F4981" t="s">
        <v>4214</v>
      </c>
      <c r="G4981" t="s">
        <v>4215</v>
      </c>
      <c r="H4981" s="17">
        <v>44327</v>
      </c>
      <c r="I4981" s="15">
        <v>2021</v>
      </c>
      <c r="J4981" t="s">
        <v>10634</v>
      </c>
      <c r="K4981" s="5">
        <v>104820</v>
      </c>
      <c r="L4981" t="s">
        <v>967</v>
      </c>
      <c r="R4981" t="s">
        <v>740</v>
      </c>
      <c r="S4981" t="s">
        <v>795</v>
      </c>
      <c r="T4981" t="s">
        <v>18849</v>
      </c>
      <c r="U4981" t="s">
        <v>1340</v>
      </c>
      <c r="V4981" t="s">
        <v>12795</v>
      </c>
      <c r="W4981" t="s">
        <v>970</v>
      </c>
      <c r="X4981" t="s">
        <v>18850</v>
      </c>
    </row>
    <row r="4982" spans="2:24" ht="11" outlineLevel="1" x14ac:dyDescent="0.15">
      <c r="B4982" t="s">
        <v>4211</v>
      </c>
      <c r="C4982" t="s">
        <v>4212</v>
      </c>
      <c r="D4982" t="s">
        <v>4213</v>
      </c>
      <c r="E4982" t="s">
        <v>10652</v>
      </c>
      <c r="F4982" t="s">
        <v>4214</v>
      </c>
      <c r="G4982" t="s">
        <v>4215</v>
      </c>
      <c r="H4982" s="17">
        <v>44358</v>
      </c>
      <c r="I4982" s="15">
        <v>2021</v>
      </c>
      <c r="J4982" t="s">
        <v>10634</v>
      </c>
      <c r="K4982" s="5">
        <v>95927.93</v>
      </c>
      <c r="L4982" t="s">
        <v>967</v>
      </c>
      <c r="M4982" t="s">
        <v>14985</v>
      </c>
      <c r="R4982" t="s">
        <v>740</v>
      </c>
      <c r="S4982" t="s">
        <v>795</v>
      </c>
      <c r="T4982" t="s">
        <v>18851</v>
      </c>
      <c r="U4982" t="s">
        <v>1340</v>
      </c>
      <c r="V4982" t="s">
        <v>12795</v>
      </c>
      <c r="W4982" t="s">
        <v>970</v>
      </c>
      <c r="X4982" t="s">
        <v>18852</v>
      </c>
    </row>
    <row r="4983" spans="2:24" ht="11" outlineLevel="1" x14ac:dyDescent="0.15">
      <c r="B4983" t="s">
        <v>4211</v>
      </c>
      <c r="C4983" t="s">
        <v>4212</v>
      </c>
      <c r="D4983" t="s">
        <v>4213</v>
      </c>
      <c r="E4983" t="s">
        <v>10664</v>
      </c>
      <c r="F4983" t="s">
        <v>4214</v>
      </c>
      <c r="G4983" t="s">
        <v>4215</v>
      </c>
      <c r="H4983" s="17">
        <v>44518</v>
      </c>
      <c r="I4983" s="15">
        <v>2022</v>
      </c>
      <c r="J4983" t="s">
        <v>10634</v>
      </c>
      <c r="K4983" s="5">
        <v>-17897.96</v>
      </c>
      <c r="L4983" t="s">
        <v>967</v>
      </c>
      <c r="M4983" t="s">
        <v>14189</v>
      </c>
      <c r="R4983" t="s">
        <v>740</v>
      </c>
      <c r="S4983" t="s">
        <v>795</v>
      </c>
      <c r="T4983" t="s">
        <v>18849</v>
      </c>
      <c r="U4983" t="s">
        <v>1340</v>
      </c>
      <c r="V4983" t="s">
        <v>12795</v>
      </c>
      <c r="W4983" t="s">
        <v>970</v>
      </c>
      <c r="X4983" t="s">
        <v>18853</v>
      </c>
    </row>
    <row r="4984" spans="2:24" ht="11" outlineLevel="1" x14ac:dyDescent="0.15">
      <c r="B4984" t="s">
        <v>4217</v>
      </c>
      <c r="C4984" t="s">
        <v>4218</v>
      </c>
      <c r="E4984" t="s">
        <v>10649</v>
      </c>
      <c r="F4984" t="s">
        <v>18854</v>
      </c>
      <c r="G4984" t="s">
        <v>4220</v>
      </c>
      <c r="H4984" s="17">
        <v>45559</v>
      </c>
      <c r="I4984" s="15">
        <v>2024</v>
      </c>
      <c r="J4984" t="s">
        <v>10634</v>
      </c>
      <c r="K4984" s="5">
        <v>182200</v>
      </c>
      <c r="L4984" t="s">
        <v>967</v>
      </c>
      <c r="M4984" t="s">
        <v>1141</v>
      </c>
      <c r="N4984" t="s">
        <v>10635</v>
      </c>
      <c r="O4984" t="s">
        <v>825</v>
      </c>
      <c r="P4984" t="s">
        <v>12118</v>
      </c>
      <c r="Q4984" t="s">
        <v>11435</v>
      </c>
      <c r="R4984" t="s">
        <v>738</v>
      </c>
      <c r="S4984" t="s">
        <v>803</v>
      </c>
      <c r="T4984" t="s">
        <v>18855</v>
      </c>
      <c r="U4984" t="s">
        <v>965</v>
      </c>
      <c r="V4984" t="s">
        <v>10638</v>
      </c>
      <c r="W4984" t="s">
        <v>970</v>
      </c>
      <c r="X4984" t="s">
        <v>18856</v>
      </c>
    </row>
    <row r="4985" spans="2:24" ht="11" outlineLevel="1" x14ac:dyDescent="0.15">
      <c r="B4985" t="s">
        <v>4222</v>
      </c>
      <c r="C4985" t="s">
        <v>4223</v>
      </c>
      <c r="D4985" t="s">
        <v>3337</v>
      </c>
      <c r="E4985" t="s">
        <v>10649</v>
      </c>
      <c r="F4985" t="s">
        <v>3338</v>
      </c>
      <c r="G4985" t="s">
        <v>3339</v>
      </c>
      <c r="H4985" s="17">
        <v>45637</v>
      </c>
      <c r="I4985" s="15">
        <v>2025</v>
      </c>
      <c r="J4985" t="s">
        <v>10634</v>
      </c>
      <c r="K4985" s="5">
        <v>181465.08</v>
      </c>
      <c r="L4985" t="s">
        <v>967</v>
      </c>
      <c r="R4985" t="s">
        <v>737</v>
      </c>
      <c r="S4985" t="s">
        <v>3341</v>
      </c>
      <c r="T4985" t="s">
        <v>18857</v>
      </c>
      <c r="U4985" t="s">
        <v>1340</v>
      </c>
      <c r="V4985" t="s">
        <v>12795</v>
      </c>
      <c r="W4985" t="s">
        <v>970</v>
      </c>
      <c r="X4985" t="s">
        <v>18858</v>
      </c>
    </row>
    <row r="4986" spans="2:24" ht="11" outlineLevel="1" x14ac:dyDescent="0.15">
      <c r="B4986" t="s">
        <v>4225</v>
      </c>
      <c r="C4986" t="s">
        <v>4226</v>
      </c>
      <c r="D4986" t="s">
        <v>3337</v>
      </c>
      <c r="E4986" t="s">
        <v>10649</v>
      </c>
      <c r="F4986" t="s">
        <v>3338</v>
      </c>
      <c r="G4986" t="s">
        <v>3339</v>
      </c>
      <c r="H4986" s="17">
        <v>45548</v>
      </c>
      <c r="I4986" s="15">
        <v>2024</v>
      </c>
      <c r="J4986" t="s">
        <v>10634</v>
      </c>
      <c r="K4986" s="5">
        <v>181465.08</v>
      </c>
      <c r="L4986" t="s">
        <v>967</v>
      </c>
      <c r="R4986" t="s">
        <v>738</v>
      </c>
      <c r="S4986" t="s">
        <v>3341</v>
      </c>
      <c r="T4986" t="s">
        <v>18859</v>
      </c>
      <c r="U4986" t="s">
        <v>1340</v>
      </c>
      <c r="V4986" t="s">
        <v>12795</v>
      </c>
      <c r="W4986" t="s">
        <v>970</v>
      </c>
      <c r="X4986" t="s">
        <v>18860</v>
      </c>
    </row>
    <row r="4987" spans="2:24" ht="11" outlineLevel="1" x14ac:dyDescent="0.15">
      <c r="B4987" t="s">
        <v>4228</v>
      </c>
      <c r="C4987" t="s">
        <v>4229</v>
      </c>
      <c r="E4987" t="s">
        <v>10649</v>
      </c>
      <c r="F4987" t="s">
        <v>4230</v>
      </c>
      <c r="G4987" t="s">
        <v>4231</v>
      </c>
      <c r="H4987" s="17">
        <v>43735</v>
      </c>
      <c r="I4987" s="15">
        <v>2019</v>
      </c>
      <c r="J4987" t="s">
        <v>10634</v>
      </c>
      <c r="K4987" s="5">
        <v>181296.15</v>
      </c>
      <c r="L4987" t="s">
        <v>967</v>
      </c>
      <c r="R4987" t="s">
        <v>750</v>
      </c>
      <c r="S4987" t="s">
        <v>861</v>
      </c>
      <c r="T4987" t="s">
        <v>18861</v>
      </c>
      <c r="U4987" t="s">
        <v>1340</v>
      </c>
      <c r="V4987" t="s">
        <v>12795</v>
      </c>
      <c r="W4987" t="s">
        <v>970</v>
      </c>
      <c r="X4987" t="s">
        <v>18862</v>
      </c>
    </row>
    <row r="4988" spans="2:24" ht="11" outlineLevel="1" x14ac:dyDescent="0.15">
      <c r="B4988" t="s">
        <v>4233</v>
      </c>
      <c r="C4988" t="s">
        <v>4234</v>
      </c>
      <c r="E4988" t="s">
        <v>10649</v>
      </c>
      <c r="F4988" t="s">
        <v>4190</v>
      </c>
      <c r="G4988" t="s">
        <v>4191</v>
      </c>
      <c r="H4988" s="17">
        <v>45043</v>
      </c>
      <c r="I4988" s="15">
        <v>2023</v>
      </c>
      <c r="J4988" t="s">
        <v>10634</v>
      </c>
      <c r="K4988" s="5">
        <v>181104.3</v>
      </c>
      <c r="L4988" t="s">
        <v>967</v>
      </c>
      <c r="R4988" t="s">
        <v>750</v>
      </c>
      <c r="S4988" t="s">
        <v>4192</v>
      </c>
      <c r="T4988" t="s">
        <v>18863</v>
      </c>
      <c r="U4988" t="s">
        <v>1340</v>
      </c>
      <c r="V4988" t="s">
        <v>12795</v>
      </c>
      <c r="W4988" t="s">
        <v>970</v>
      </c>
      <c r="X4988" t="s">
        <v>18864</v>
      </c>
    </row>
    <row r="4989" spans="2:24" ht="11" outlineLevel="1" x14ac:dyDescent="0.15">
      <c r="B4989" t="s">
        <v>4236</v>
      </c>
      <c r="C4989" t="s">
        <v>2410</v>
      </c>
      <c r="D4989" t="s">
        <v>304</v>
      </c>
      <c r="E4989" t="s">
        <v>10956</v>
      </c>
      <c r="F4989" t="s">
        <v>14208</v>
      </c>
      <c r="G4989" t="s">
        <v>1702</v>
      </c>
      <c r="H4989" s="17">
        <v>42528</v>
      </c>
      <c r="I4989" s="15">
        <v>2016</v>
      </c>
      <c r="J4989" t="s">
        <v>10634</v>
      </c>
      <c r="K4989" s="5">
        <v>34538</v>
      </c>
      <c r="L4989" t="s">
        <v>967</v>
      </c>
      <c r="M4989" t="s">
        <v>985</v>
      </c>
      <c r="N4989" t="s">
        <v>10635</v>
      </c>
      <c r="O4989" t="s">
        <v>825</v>
      </c>
      <c r="P4989" t="s">
        <v>13376</v>
      </c>
      <c r="Q4989" t="s">
        <v>13376</v>
      </c>
      <c r="R4989" t="s">
        <v>740</v>
      </c>
      <c r="S4989" t="s">
        <v>795</v>
      </c>
      <c r="T4989" t="s">
        <v>18865</v>
      </c>
      <c r="U4989" t="s">
        <v>965</v>
      </c>
      <c r="V4989" t="s">
        <v>10638</v>
      </c>
      <c r="W4989" t="s">
        <v>970</v>
      </c>
      <c r="X4989" t="s">
        <v>18866</v>
      </c>
    </row>
    <row r="4990" spans="2:24" ht="11" outlineLevel="1" x14ac:dyDescent="0.15">
      <c r="B4990" t="s">
        <v>4236</v>
      </c>
      <c r="C4990" t="s">
        <v>2410</v>
      </c>
      <c r="D4990" t="s">
        <v>304</v>
      </c>
      <c r="E4990" t="s">
        <v>10649</v>
      </c>
      <c r="F4990" t="s">
        <v>14208</v>
      </c>
      <c r="G4990" t="s">
        <v>1702</v>
      </c>
      <c r="H4990" s="17">
        <v>42481</v>
      </c>
      <c r="I4990" s="15">
        <v>2016</v>
      </c>
      <c r="J4990" t="s">
        <v>10634</v>
      </c>
      <c r="K4990" s="5">
        <v>46447</v>
      </c>
      <c r="L4990" t="s">
        <v>967</v>
      </c>
      <c r="M4990" t="s">
        <v>985</v>
      </c>
      <c r="N4990" t="s">
        <v>10635</v>
      </c>
      <c r="O4990" t="s">
        <v>825</v>
      </c>
      <c r="P4990" t="s">
        <v>13376</v>
      </c>
      <c r="Q4990" t="s">
        <v>13376</v>
      </c>
      <c r="R4990" t="s">
        <v>740</v>
      </c>
      <c r="S4990" t="s">
        <v>795</v>
      </c>
      <c r="T4990" t="s">
        <v>18865</v>
      </c>
      <c r="U4990" t="s">
        <v>965</v>
      </c>
      <c r="V4990" t="s">
        <v>10638</v>
      </c>
      <c r="W4990" t="s">
        <v>970</v>
      </c>
      <c r="X4990" t="s">
        <v>18867</v>
      </c>
    </row>
    <row r="4991" spans="2:24" ht="11" outlineLevel="1" x14ac:dyDescent="0.15">
      <c r="B4991" t="s">
        <v>4236</v>
      </c>
      <c r="C4991" t="s">
        <v>2410</v>
      </c>
      <c r="D4991" t="s">
        <v>304</v>
      </c>
      <c r="E4991" t="s">
        <v>10950</v>
      </c>
      <c r="F4991" t="s">
        <v>14208</v>
      </c>
      <c r="G4991" t="s">
        <v>1702</v>
      </c>
      <c r="H4991" s="17">
        <v>42510</v>
      </c>
      <c r="I4991" s="15">
        <v>2016</v>
      </c>
      <c r="J4991" t="s">
        <v>10634</v>
      </c>
      <c r="K4991" s="5">
        <v>42972</v>
      </c>
      <c r="L4991" t="s">
        <v>967</v>
      </c>
      <c r="M4991" t="s">
        <v>985</v>
      </c>
      <c r="N4991" t="s">
        <v>10635</v>
      </c>
      <c r="O4991" t="s">
        <v>825</v>
      </c>
      <c r="P4991" t="s">
        <v>13376</v>
      </c>
      <c r="Q4991" t="s">
        <v>13376</v>
      </c>
      <c r="R4991" t="s">
        <v>740</v>
      </c>
      <c r="S4991" t="s">
        <v>795</v>
      </c>
      <c r="T4991" t="s">
        <v>18865</v>
      </c>
      <c r="U4991" t="s">
        <v>965</v>
      </c>
      <c r="V4991" t="s">
        <v>10638</v>
      </c>
      <c r="W4991" t="s">
        <v>970</v>
      </c>
      <c r="X4991" t="s">
        <v>18868</v>
      </c>
    </row>
    <row r="4992" spans="2:24" ht="11" outlineLevel="1" x14ac:dyDescent="0.15">
      <c r="B4992" t="s">
        <v>4236</v>
      </c>
      <c r="C4992" t="s">
        <v>2410</v>
      </c>
      <c r="D4992" t="s">
        <v>304</v>
      </c>
      <c r="E4992" t="s">
        <v>10923</v>
      </c>
      <c r="F4992" t="s">
        <v>14208</v>
      </c>
      <c r="G4992" t="s">
        <v>1702</v>
      </c>
      <c r="H4992" s="17">
        <v>42538</v>
      </c>
      <c r="I4992" s="15">
        <v>2016</v>
      </c>
      <c r="J4992" t="s">
        <v>10634</v>
      </c>
      <c r="K4992" s="5">
        <v>5760</v>
      </c>
      <c r="L4992" t="s">
        <v>967</v>
      </c>
      <c r="M4992" t="s">
        <v>985</v>
      </c>
      <c r="N4992" t="s">
        <v>10635</v>
      </c>
      <c r="O4992" t="s">
        <v>825</v>
      </c>
      <c r="P4992" t="s">
        <v>13376</v>
      </c>
      <c r="Q4992" t="s">
        <v>13376</v>
      </c>
      <c r="R4992" t="s">
        <v>740</v>
      </c>
      <c r="S4992" t="s">
        <v>795</v>
      </c>
      <c r="T4992" t="s">
        <v>18865</v>
      </c>
      <c r="U4992" t="s">
        <v>965</v>
      </c>
      <c r="V4992" t="s">
        <v>10638</v>
      </c>
      <c r="W4992" t="s">
        <v>970</v>
      </c>
      <c r="X4992" t="s">
        <v>18869</v>
      </c>
    </row>
    <row r="4993" spans="2:24" ht="11" outlineLevel="1" x14ac:dyDescent="0.15">
      <c r="B4993" t="s">
        <v>4236</v>
      </c>
      <c r="C4993" t="s">
        <v>2410</v>
      </c>
      <c r="D4993" t="s">
        <v>304</v>
      </c>
      <c r="E4993" t="s">
        <v>10926</v>
      </c>
      <c r="F4993" t="s">
        <v>14208</v>
      </c>
      <c r="G4993" t="s">
        <v>1702</v>
      </c>
      <c r="H4993" s="17">
        <v>42801</v>
      </c>
      <c r="I4993" s="15">
        <v>2017</v>
      </c>
      <c r="J4993" t="s">
        <v>10634</v>
      </c>
      <c r="K4993" s="5">
        <v>-7299.82</v>
      </c>
      <c r="L4993" t="s">
        <v>967</v>
      </c>
      <c r="M4993" t="s">
        <v>985</v>
      </c>
      <c r="N4993" t="s">
        <v>10635</v>
      </c>
      <c r="O4993" t="s">
        <v>825</v>
      </c>
      <c r="P4993" t="s">
        <v>13376</v>
      </c>
      <c r="R4993" t="s">
        <v>740</v>
      </c>
      <c r="S4993" t="s">
        <v>795</v>
      </c>
      <c r="T4993" t="s">
        <v>18870</v>
      </c>
      <c r="U4993" t="s">
        <v>965</v>
      </c>
      <c r="V4993" t="s">
        <v>10638</v>
      </c>
      <c r="W4993" t="s">
        <v>970</v>
      </c>
      <c r="X4993" t="s">
        <v>18871</v>
      </c>
    </row>
    <row r="4994" spans="2:24" ht="11" outlineLevel="1" x14ac:dyDescent="0.15">
      <c r="B4994" t="s">
        <v>4236</v>
      </c>
      <c r="C4994" t="s">
        <v>2410</v>
      </c>
      <c r="D4994" t="s">
        <v>304</v>
      </c>
      <c r="E4994" t="s">
        <v>10889</v>
      </c>
      <c r="F4994" t="s">
        <v>14208</v>
      </c>
      <c r="G4994" t="s">
        <v>1702</v>
      </c>
      <c r="H4994" s="17">
        <v>42558</v>
      </c>
      <c r="I4994" s="15">
        <v>2016</v>
      </c>
      <c r="J4994" t="s">
        <v>10634</v>
      </c>
      <c r="K4994" s="5">
        <v>50910</v>
      </c>
      <c r="L4994" t="s">
        <v>967</v>
      </c>
      <c r="M4994" t="s">
        <v>985</v>
      </c>
      <c r="N4994" t="s">
        <v>10635</v>
      </c>
      <c r="O4994" t="s">
        <v>825</v>
      </c>
      <c r="P4994" t="s">
        <v>13376</v>
      </c>
      <c r="Q4994" t="s">
        <v>13376</v>
      </c>
      <c r="R4994" t="s">
        <v>740</v>
      </c>
      <c r="S4994" t="s">
        <v>795</v>
      </c>
      <c r="T4994" t="s">
        <v>18872</v>
      </c>
      <c r="U4994" t="s">
        <v>965</v>
      </c>
      <c r="V4994" t="s">
        <v>10638</v>
      </c>
      <c r="W4994" t="s">
        <v>970</v>
      </c>
      <c r="X4994" t="s">
        <v>18873</v>
      </c>
    </row>
    <row r="4995" spans="2:24" ht="11" outlineLevel="1" x14ac:dyDescent="0.15">
      <c r="B4995" t="s">
        <v>4236</v>
      </c>
      <c r="C4995" t="s">
        <v>2410</v>
      </c>
      <c r="D4995" t="s">
        <v>304</v>
      </c>
      <c r="E4995" t="s">
        <v>10989</v>
      </c>
      <c r="F4995" t="s">
        <v>14208</v>
      </c>
      <c r="G4995" t="s">
        <v>1702</v>
      </c>
      <c r="H4995" s="17">
        <v>42510</v>
      </c>
      <c r="I4995" s="15">
        <v>2016</v>
      </c>
      <c r="J4995" t="s">
        <v>10634</v>
      </c>
      <c r="K4995" s="5">
        <v>7038</v>
      </c>
      <c r="L4995" t="s">
        <v>967</v>
      </c>
      <c r="M4995" t="s">
        <v>985</v>
      </c>
      <c r="N4995" t="s">
        <v>10635</v>
      </c>
      <c r="O4995" t="s">
        <v>825</v>
      </c>
      <c r="P4995" t="s">
        <v>13376</v>
      </c>
      <c r="Q4995" t="s">
        <v>13376</v>
      </c>
      <c r="R4995" t="s">
        <v>740</v>
      </c>
      <c r="S4995" t="s">
        <v>795</v>
      </c>
      <c r="T4995" t="s">
        <v>18865</v>
      </c>
      <c r="U4995" t="s">
        <v>965</v>
      </c>
      <c r="V4995" t="s">
        <v>10638</v>
      </c>
      <c r="W4995" t="s">
        <v>970</v>
      </c>
      <c r="X4995" t="s">
        <v>18874</v>
      </c>
    </row>
    <row r="4996" spans="2:24" ht="11" outlineLevel="1" x14ac:dyDescent="0.15">
      <c r="B4996" t="s">
        <v>4238</v>
      </c>
      <c r="C4996" t="s">
        <v>4239</v>
      </c>
      <c r="E4996" t="s">
        <v>10649</v>
      </c>
      <c r="F4996" t="s">
        <v>3575</v>
      </c>
      <c r="G4996" t="s">
        <v>3576</v>
      </c>
      <c r="H4996" s="17">
        <v>45987</v>
      </c>
      <c r="I4996" s="15">
        <v>2026</v>
      </c>
      <c r="J4996" t="s">
        <v>10634</v>
      </c>
      <c r="K4996" s="5">
        <v>179805.94</v>
      </c>
      <c r="L4996" t="s">
        <v>967</v>
      </c>
      <c r="R4996" t="s">
        <v>2658</v>
      </c>
      <c r="S4996" t="s">
        <v>795</v>
      </c>
      <c r="T4996" t="s">
        <v>18875</v>
      </c>
      <c r="U4996" t="s">
        <v>1340</v>
      </c>
      <c r="V4996" t="s">
        <v>12795</v>
      </c>
      <c r="W4996" t="s">
        <v>970</v>
      </c>
      <c r="X4996" t="s">
        <v>18876</v>
      </c>
    </row>
    <row r="4997" spans="2:24" ht="11" outlineLevel="1" x14ac:dyDescent="0.15">
      <c r="B4997" t="s">
        <v>4241</v>
      </c>
      <c r="C4997" t="s">
        <v>4242</v>
      </c>
      <c r="E4997" t="s">
        <v>10649</v>
      </c>
      <c r="F4997" t="s">
        <v>685</v>
      </c>
      <c r="G4997" t="s">
        <v>2058</v>
      </c>
      <c r="H4997" s="17">
        <v>45799</v>
      </c>
      <c r="I4997" s="15">
        <v>2025</v>
      </c>
      <c r="J4997" t="s">
        <v>10634</v>
      </c>
      <c r="K4997" s="5">
        <v>179381.55</v>
      </c>
      <c r="L4997" t="s">
        <v>967</v>
      </c>
      <c r="M4997" t="s">
        <v>956</v>
      </c>
      <c r="N4997" t="s">
        <v>10635</v>
      </c>
      <c r="O4997" t="s">
        <v>804</v>
      </c>
      <c r="P4997" t="s">
        <v>14041</v>
      </c>
      <c r="Q4997" t="s">
        <v>14041</v>
      </c>
      <c r="R4997" t="s">
        <v>748</v>
      </c>
      <c r="S4997" t="s">
        <v>795</v>
      </c>
      <c r="T4997" t="s">
        <v>18877</v>
      </c>
      <c r="U4997" t="s">
        <v>965</v>
      </c>
      <c r="V4997" t="s">
        <v>10638</v>
      </c>
      <c r="W4997" t="s">
        <v>970</v>
      </c>
      <c r="X4997" t="s">
        <v>18878</v>
      </c>
    </row>
    <row r="4998" spans="2:24" ht="11" outlineLevel="1" x14ac:dyDescent="0.15">
      <c r="B4998" t="s">
        <v>4244</v>
      </c>
      <c r="C4998" t="s">
        <v>4245</v>
      </c>
      <c r="E4998" t="s">
        <v>10649</v>
      </c>
      <c r="F4998" t="s">
        <v>4246</v>
      </c>
      <c r="G4998" t="s">
        <v>4247</v>
      </c>
      <c r="H4998" s="17">
        <v>44707</v>
      </c>
      <c r="I4998" s="15">
        <v>2022</v>
      </c>
      <c r="J4998" t="s">
        <v>10634</v>
      </c>
      <c r="K4998" s="5">
        <v>88045</v>
      </c>
      <c r="L4998" t="s">
        <v>967</v>
      </c>
      <c r="R4998" t="s">
        <v>740</v>
      </c>
      <c r="S4998" t="s">
        <v>795</v>
      </c>
      <c r="T4998" t="s">
        <v>18879</v>
      </c>
      <c r="U4998" t="s">
        <v>1340</v>
      </c>
      <c r="V4998" t="s">
        <v>12795</v>
      </c>
      <c r="W4998" t="s">
        <v>970</v>
      </c>
      <c r="X4998" t="s">
        <v>18880</v>
      </c>
    </row>
    <row r="4999" spans="2:24" ht="11" outlineLevel="1" x14ac:dyDescent="0.15">
      <c r="B4999" t="s">
        <v>4244</v>
      </c>
      <c r="C4999" t="s">
        <v>4245</v>
      </c>
      <c r="E4999" t="s">
        <v>10652</v>
      </c>
      <c r="F4999" t="s">
        <v>4246</v>
      </c>
      <c r="G4999" t="s">
        <v>4247</v>
      </c>
      <c r="H4999" s="17">
        <v>44740</v>
      </c>
      <c r="I4999" s="15">
        <v>2022</v>
      </c>
      <c r="J4999" t="s">
        <v>10634</v>
      </c>
      <c r="K4999" s="5">
        <v>97241.25</v>
      </c>
      <c r="L4999" t="s">
        <v>967</v>
      </c>
      <c r="M4999" t="s">
        <v>14985</v>
      </c>
      <c r="R4999" t="s">
        <v>740</v>
      </c>
      <c r="S4999" t="s">
        <v>795</v>
      </c>
      <c r="T4999" t="s">
        <v>18881</v>
      </c>
      <c r="U4999" t="s">
        <v>1340</v>
      </c>
      <c r="V4999" t="s">
        <v>12795</v>
      </c>
      <c r="W4999" t="s">
        <v>970</v>
      </c>
      <c r="X4999" t="s">
        <v>18882</v>
      </c>
    </row>
    <row r="5000" spans="2:24" ht="11" outlineLevel="1" x14ac:dyDescent="0.15">
      <c r="B5000" t="s">
        <v>4244</v>
      </c>
      <c r="C5000" t="s">
        <v>4245</v>
      </c>
      <c r="E5000" t="s">
        <v>10664</v>
      </c>
      <c r="F5000" t="s">
        <v>4246</v>
      </c>
      <c r="G5000" t="s">
        <v>4247</v>
      </c>
      <c r="H5000" s="17">
        <v>44750</v>
      </c>
      <c r="I5000" s="15">
        <v>2022</v>
      </c>
      <c r="J5000" t="s">
        <v>10634</v>
      </c>
      <c r="K5000" s="5">
        <v>8932.2000000000007</v>
      </c>
      <c r="L5000" t="s">
        <v>967</v>
      </c>
      <c r="M5000" t="s">
        <v>14985</v>
      </c>
      <c r="R5000" t="s">
        <v>740</v>
      </c>
      <c r="S5000" t="s">
        <v>795</v>
      </c>
      <c r="T5000" t="s">
        <v>18883</v>
      </c>
      <c r="U5000" t="s">
        <v>1340</v>
      </c>
      <c r="V5000" t="s">
        <v>12795</v>
      </c>
      <c r="W5000" t="s">
        <v>970</v>
      </c>
      <c r="X5000" t="s">
        <v>18884</v>
      </c>
    </row>
    <row r="5001" spans="2:24" ht="11" outlineLevel="1" x14ac:dyDescent="0.15">
      <c r="B5001" t="s">
        <v>4244</v>
      </c>
      <c r="C5001" t="s">
        <v>4245</v>
      </c>
      <c r="E5001" t="s">
        <v>10643</v>
      </c>
      <c r="F5001" t="s">
        <v>4246</v>
      </c>
      <c r="G5001" t="s">
        <v>4247</v>
      </c>
      <c r="H5001" s="17">
        <v>44760</v>
      </c>
      <c r="I5001" s="15">
        <v>2022</v>
      </c>
      <c r="J5001" t="s">
        <v>10634</v>
      </c>
      <c r="K5001" s="5">
        <v>0</v>
      </c>
      <c r="L5001" t="s">
        <v>967</v>
      </c>
      <c r="M5001" t="s">
        <v>14985</v>
      </c>
      <c r="R5001" t="s">
        <v>740</v>
      </c>
      <c r="S5001" t="s">
        <v>795</v>
      </c>
      <c r="T5001" t="s">
        <v>11604</v>
      </c>
      <c r="U5001" t="s">
        <v>1340</v>
      </c>
      <c r="V5001" t="s">
        <v>12795</v>
      </c>
      <c r="W5001" t="s">
        <v>970</v>
      </c>
      <c r="X5001" t="s">
        <v>18885</v>
      </c>
    </row>
    <row r="5002" spans="2:24" ht="11" outlineLevel="1" x14ac:dyDescent="0.15">
      <c r="B5002" t="s">
        <v>4244</v>
      </c>
      <c r="C5002" t="s">
        <v>4245</v>
      </c>
      <c r="E5002" t="s">
        <v>10632</v>
      </c>
      <c r="F5002" t="s">
        <v>4246</v>
      </c>
      <c r="G5002" t="s">
        <v>4247</v>
      </c>
      <c r="H5002" s="17">
        <v>44825</v>
      </c>
      <c r="I5002" s="15">
        <v>2022</v>
      </c>
      <c r="J5002" t="s">
        <v>10634</v>
      </c>
      <c r="K5002" s="5">
        <v>-15000</v>
      </c>
      <c r="L5002" t="s">
        <v>967</v>
      </c>
      <c r="M5002" t="s">
        <v>14189</v>
      </c>
      <c r="R5002" t="s">
        <v>740</v>
      </c>
      <c r="S5002" t="s">
        <v>795</v>
      </c>
      <c r="T5002" t="s">
        <v>18886</v>
      </c>
      <c r="U5002" t="s">
        <v>1340</v>
      </c>
      <c r="V5002" t="s">
        <v>12795</v>
      </c>
      <c r="W5002" t="s">
        <v>970</v>
      </c>
      <c r="X5002" t="s">
        <v>18887</v>
      </c>
    </row>
    <row r="5003" spans="2:24" ht="11" outlineLevel="1" x14ac:dyDescent="0.15">
      <c r="B5003" t="s">
        <v>4249</v>
      </c>
      <c r="C5003" t="s">
        <v>4250</v>
      </c>
      <c r="D5003" t="s">
        <v>4251</v>
      </c>
      <c r="E5003" t="s">
        <v>10649</v>
      </c>
      <c r="F5003" t="s">
        <v>4252</v>
      </c>
      <c r="G5003" t="s">
        <v>4253</v>
      </c>
      <c r="H5003" s="17">
        <v>45552</v>
      </c>
      <c r="I5003" s="15">
        <v>2024</v>
      </c>
      <c r="J5003" t="s">
        <v>10634</v>
      </c>
      <c r="K5003" s="5">
        <v>178995.28</v>
      </c>
      <c r="L5003" t="s">
        <v>967</v>
      </c>
      <c r="R5003" t="s">
        <v>757</v>
      </c>
      <c r="S5003" t="s">
        <v>803</v>
      </c>
      <c r="T5003" t="s">
        <v>18888</v>
      </c>
      <c r="U5003" t="s">
        <v>1340</v>
      </c>
      <c r="V5003" t="s">
        <v>12795</v>
      </c>
      <c r="W5003" t="s">
        <v>970</v>
      </c>
      <c r="X5003" t="s">
        <v>18889</v>
      </c>
    </row>
    <row r="5004" spans="2:24" ht="11" outlineLevel="1" x14ac:dyDescent="0.15">
      <c r="B5004" t="s">
        <v>4255</v>
      </c>
      <c r="C5004" t="s">
        <v>4256</v>
      </c>
      <c r="D5004" t="s">
        <v>177</v>
      </c>
      <c r="E5004" t="s">
        <v>10652</v>
      </c>
      <c r="F5004" t="s">
        <v>11029</v>
      </c>
      <c r="G5004" t="s">
        <v>992</v>
      </c>
      <c r="H5004" s="17">
        <v>44001</v>
      </c>
      <c r="I5004" s="15">
        <v>2020</v>
      </c>
      <c r="J5004" t="s">
        <v>10634</v>
      </c>
      <c r="K5004" s="5">
        <v>0</v>
      </c>
      <c r="L5004" t="s">
        <v>967</v>
      </c>
      <c r="M5004" t="s">
        <v>985</v>
      </c>
      <c r="N5004" t="s">
        <v>10635</v>
      </c>
      <c r="O5004" t="s">
        <v>796</v>
      </c>
      <c r="P5004" t="s">
        <v>10671</v>
      </c>
      <c r="Q5004" t="s">
        <v>10671</v>
      </c>
      <c r="R5004" t="s">
        <v>744</v>
      </c>
      <c r="S5004" t="s">
        <v>795</v>
      </c>
      <c r="T5004" t="s">
        <v>18890</v>
      </c>
      <c r="U5004" t="s">
        <v>965</v>
      </c>
      <c r="V5004" t="s">
        <v>10638</v>
      </c>
      <c r="W5004" t="s">
        <v>970</v>
      </c>
      <c r="X5004" t="s">
        <v>18891</v>
      </c>
    </row>
    <row r="5005" spans="2:24" ht="11" outlineLevel="1" x14ac:dyDescent="0.15">
      <c r="B5005" t="s">
        <v>4255</v>
      </c>
      <c r="C5005" t="s">
        <v>4256</v>
      </c>
      <c r="D5005" t="s">
        <v>177</v>
      </c>
      <c r="E5005" t="s">
        <v>10664</v>
      </c>
      <c r="F5005" t="s">
        <v>11029</v>
      </c>
      <c r="G5005" t="s">
        <v>992</v>
      </c>
      <c r="H5005" s="17">
        <v>44039</v>
      </c>
      <c r="I5005" s="15">
        <v>2020</v>
      </c>
      <c r="J5005" t="s">
        <v>10634</v>
      </c>
      <c r="K5005" s="5">
        <v>-3668.41</v>
      </c>
      <c r="L5005" t="s">
        <v>967</v>
      </c>
      <c r="M5005" t="s">
        <v>985</v>
      </c>
      <c r="N5005" t="s">
        <v>10635</v>
      </c>
      <c r="O5005" t="s">
        <v>796</v>
      </c>
      <c r="P5005" t="s">
        <v>10671</v>
      </c>
      <c r="Q5005" t="s">
        <v>10671</v>
      </c>
      <c r="R5005" t="s">
        <v>744</v>
      </c>
      <c r="S5005" t="s">
        <v>795</v>
      </c>
      <c r="T5005" t="s">
        <v>18890</v>
      </c>
      <c r="U5005" t="s">
        <v>965</v>
      </c>
      <c r="V5005" t="s">
        <v>10638</v>
      </c>
      <c r="W5005" t="s">
        <v>970</v>
      </c>
      <c r="X5005" t="s">
        <v>18892</v>
      </c>
    </row>
    <row r="5006" spans="2:24" ht="11" outlineLevel="1" x14ac:dyDescent="0.15">
      <c r="B5006" t="s">
        <v>4255</v>
      </c>
      <c r="C5006" t="s">
        <v>4256</v>
      </c>
      <c r="D5006" t="s">
        <v>177</v>
      </c>
      <c r="E5006" t="s">
        <v>10649</v>
      </c>
      <c r="F5006" t="s">
        <v>11029</v>
      </c>
      <c r="G5006" t="s">
        <v>992</v>
      </c>
      <c r="H5006" s="17">
        <v>43968</v>
      </c>
      <c r="I5006" s="15">
        <v>2020</v>
      </c>
      <c r="J5006" t="s">
        <v>10634</v>
      </c>
      <c r="K5006" s="5">
        <v>182351</v>
      </c>
      <c r="L5006" t="s">
        <v>967</v>
      </c>
      <c r="M5006" t="s">
        <v>985</v>
      </c>
      <c r="N5006" t="s">
        <v>10635</v>
      </c>
      <c r="O5006" t="s">
        <v>796</v>
      </c>
      <c r="P5006" t="s">
        <v>10671</v>
      </c>
      <c r="Q5006" t="s">
        <v>10671</v>
      </c>
      <c r="R5006" t="s">
        <v>744</v>
      </c>
      <c r="S5006" t="s">
        <v>795</v>
      </c>
      <c r="T5006" t="s">
        <v>18890</v>
      </c>
      <c r="U5006" t="s">
        <v>965</v>
      </c>
      <c r="V5006" t="s">
        <v>10638</v>
      </c>
      <c r="W5006" t="s">
        <v>970</v>
      </c>
      <c r="X5006" t="s">
        <v>18893</v>
      </c>
    </row>
    <row r="5007" spans="2:24" ht="11" outlineLevel="1" x14ac:dyDescent="0.15">
      <c r="B5007" t="s">
        <v>4258</v>
      </c>
      <c r="C5007" t="s">
        <v>4259</v>
      </c>
      <c r="E5007" t="s">
        <v>10649</v>
      </c>
      <c r="F5007" t="s">
        <v>4260</v>
      </c>
      <c r="G5007" t="s">
        <v>4261</v>
      </c>
      <c r="H5007" s="17">
        <v>45237</v>
      </c>
      <c r="I5007" s="15">
        <v>2024</v>
      </c>
      <c r="J5007" t="s">
        <v>10634</v>
      </c>
      <c r="K5007" s="5">
        <v>137935</v>
      </c>
      <c r="L5007" t="s">
        <v>967</v>
      </c>
      <c r="R5007" t="s">
        <v>750</v>
      </c>
      <c r="S5007" t="s">
        <v>795</v>
      </c>
      <c r="T5007" t="s">
        <v>18894</v>
      </c>
      <c r="U5007" t="s">
        <v>1340</v>
      </c>
      <c r="V5007" t="s">
        <v>12795</v>
      </c>
      <c r="W5007" t="s">
        <v>970</v>
      </c>
      <c r="X5007" t="s">
        <v>18895</v>
      </c>
    </row>
    <row r="5008" spans="2:24" ht="11" outlineLevel="1" x14ac:dyDescent="0.15">
      <c r="B5008" t="s">
        <v>4258</v>
      </c>
      <c r="C5008" t="s">
        <v>4259</v>
      </c>
      <c r="E5008" t="s">
        <v>10652</v>
      </c>
      <c r="F5008" t="s">
        <v>4260</v>
      </c>
      <c r="G5008" t="s">
        <v>4261</v>
      </c>
      <c r="H5008" s="17">
        <v>45331</v>
      </c>
      <c r="I5008" s="15">
        <v>2024</v>
      </c>
      <c r="J5008" t="s">
        <v>10634</v>
      </c>
      <c r="K5008" s="5">
        <v>6625</v>
      </c>
      <c r="L5008" t="s">
        <v>967</v>
      </c>
      <c r="M5008" t="s">
        <v>15907</v>
      </c>
      <c r="R5008" t="s">
        <v>750</v>
      </c>
      <c r="S5008" t="s">
        <v>795</v>
      </c>
      <c r="T5008" t="s">
        <v>18896</v>
      </c>
      <c r="U5008" t="s">
        <v>1340</v>
      </c>
      <c r="V5008" t="s">
        <v>12795</v>
      </c>
      <c r="W5008" t="s">
        <v>970</v>
      </c>
      <c r="X5008" t="s">
        <v>18897</v>
      </c>
    </row>
    <row r="5009" spans="2:24" ht="11" outlineLevel="1" x14ac:dyDescent="0.15">
      <c r="B5009" t="s">
        <v>4258</v>
      </c>
      <c r="C5009" t="s">
        <v>4259</v>
      </c>
      <c r="E5009" t="s">
        <v>10664</v>
      </c>
      <c r="F5009" t="s">
        <v>4260</v>
      </c>
      <c r="G5009" t="s">
        <v>4261</v>
      </c>
      <c r="H5009" s="17">
        <v>45506</v>
      </c>
      <c r="I5009" s="15">
        <v>2024</v>
      </c>
      <c r="J5009" t="s">
        <v>10634</v>
      </c>
      <c r="K5009" s="5">
        <v>33850</v>
      </c>
      <c r="L5009" t="s">
        <v>967</v>
      </c>
      <c r="M5009" t="s">
        <v>15907</v>
      </c>
      <c r="R5009" t="s">
        <v>750</v>
      </c>
      <c r="S5009" t="s">
        <v>795</v>
      </c>
      <c r="T5009" t="s">
        <v>18896</v>
      </c>
      <c r="U5009" t="s">
        <v>1340</v>
      </c>
      <c r="V5009" t="s">
        <v>12795</v>
      </c>
      <c r="W5009" t="s">
        <v>970</v>
      </c>
      <c r="X5009" t="s">
        <v>18898</v>
      </c>
    </row>
    <row r="5010" spans="2:24" ht="11" outlineLevel="1" x14ac:dyDescent="0.15">
      <c r="B5010" t="s">
        <v>4258</v>
      </c>
      <c r="C5010" t="s">
        <v>4259</v>
      </c>
      <c r="E5010" t="s">
        <v>10643</v>
      </c>
      <c r="F5010" t="s">
        <v>4260</v>
      </c>
      <c r="G5010" t="s">
        <v>4261</v>
      </c>
      <c r="H5010" s="17">
        <v>45826</v>
      </c>
      <c r="I5010" s="15">
        <v>2025</v>
      </c>
      <c r="J5010" t="s">
        <v>10634</v>
      </c>
      <c r="K5010" s="5">
        <v>-504.13</v>
      </c>
      <c r="L5010" t="s">
        <v>967</v>
      </c>
      <c r="M5010" t="s">
        <v>12797</v>
      </c>
      <c r="R5010" t="s">
        <v>750</v>
      </c>
      <c r="S5010" t="s">
        <v>795</v>
      </c>
      <c r="T5010" t="s">
        <v>18896</v>
      </c>
      <c r="U5010" t="s">
        <v>1340</v>
      </c>
      <c r="V5010" t="s">
        <v>12795</v>
      </c>
      <c r="W5010" t="s">
        <v>970</v>
      </c>
      <c r="X5010" t="s">
        <v>18899</v>
      </c>
    </row>
    <row r="5011" spans="2:24" ht="11" outlineLevel="1" x14ac:dyDescent="0.15">
      <c r="B5011" t="s">
        <v>4263</v>
      </c>
      <c r="C5011" t="s">
        <v>1149</v>
      </c>
      <c r="D5011" t="s">
        <v>4264</v>
      </c>
      <c r="E5011" t="s">
        <v>10989</v>
      </c>
      <c r="F5011" t="s">
        <v>3091</v>
      </c>
      <c r="G5011" t="s">
        <v>3092</v>
      </c>
      <c r="H5011" s="17">
        <v>42047</v>
      </c>
      <c r="I5011" s="15">
        <v>2015</v>
      </c>
      <c r="J5011" t="s">
        <v>10634</v>
      </c>
      <c r="K5011" s="5">
        <v>85043</v>
      </c>
      <c r="L5011" t="s">
        <v>967</v>
      </c>
      <c r="M5011" t="s">
        <v>985</v>
      </c>
      <c r="N5011" t="s">
        <v>10635</v>
      </c>
      <c r="O5011" t="s">
        <v>818</v>
      </c>
      <c r="P5011" t="s">
        <v>14904</v>
      </c>
      <c r="Q5011" t="s">
        <v>14904</v>
      </c>
      <c r="R5011" t="s">
        <v>740</v>
      </c>
      <c r="S5011" t="s">
        <v>795</v>
      </c>
      <c r="T5011" t="s">
        <v>18900</v>
      </c>
      <c r="U5011" t="s">
        <v>965</v>
      </c>
      <c r="V5011" t="s">
        <v>10638</v>
      </c>
      <c r="W5011" t="s">
        <v>970</v>
      </c>
      <c r="X5011" t="s">
        <v>18901</v>
      </c>
    </row>
    <row r="5012" spans="2:24" ht="11" outlineLevel="1" x14ac:dyDescent="0.15">
      <c r="B5012" t="s">
        <v>4263</v>
      </c>
      <c r="C5012" t="s">
        <v>1149</v>
      </c>
      <c r="D5012" t="s">
        <v>4264</v>
      </c>
      <c r="E5012" t="s">
        <v>10950</v>
      </c>
      <c r="F5012" t="s">
        <v>3091</v>
      </c>
      <c r="G5012" t="s">
        <v>3092</v>
      </c>
      <c r="H5012" s="17">
        <v>42062</v>
      </c>
      <c r="I5012" s="15">
        <v>2015</v>
      </c>
      <c r="J5012" t="s">
        <v>10634</v>
      </c>
      <c r="K5012" s="5">
        <v>0</v>
      </c>
      <c r="L5012" t="s">
        <v>967</v>
      </c>
      <c r="M5012" t="s">
        <v>985</v>
      </c>
      <c r="N5012" t="s">
        <v>10635</v>
      </c>
      <c r="O5012" t="s">
        <v>818</v>
      </c>
      <c r="P5012" t="s">
        <v>14904</v>
      </c>
      <c r="Q5012" t="s">
        <v>14904</v>
      </c>
      <c r="R5012" t="s">
        <v>740</v>
      </c>
      <c r="S5012" t="s">
        <v>795</v>
      </c>
      <c r="T5012" t="s">
        <v>18902</v>
      </c>
      <c r="U5012" t="s">
        <v>965</v>
      </c>
      <c r="V5012" t="s">
        <v>10638</v>
      </c>
      <c r="W5012" t="s">
        <v>970</v>
      </c>
      <c r="X5012" t="s">
        <v>18903</v>
      </c>
    </row>
    <row r="5013" spans="2:24" ht="11" outlineLevel="1" x14ac:dyDescent="0.15">
      <c r="B5013" t="s">
        <v>4263</v>
      </c>
      <c r="C5013" t="s">
        <v>1149</v>
      </c>
      <c r="D5013" t="s">
        <v>4264</v>
      </c>
      <c r="E5013" t="s">
        <v>10956</v>
      </c>
      <c r="F5013" t="s">
        <v>3091</v>
      </c>
      <c r="G5013" t="s">
        <v>3092</v>
      </c>
      <c r="H5013" s="17">
        <v>44343</v>
      </c>
      <c r="I5013" s="15">
        <v>2021</v>
      </c>
      <c r="J5013" t="s">
        <v>10634</v>
      </c>
      <c r="K5013" s="5">
        <v>-8974.8700000000008</v>
      </c>
      <c r="L5013" t="s">
        <v>967</v>
      </c>
      <c r="M5013" t="s">
        <v>985</v>
      </c>
      <c r="N5013" t="s">
        <v>10635</v>
      </c>
      <c r="O5013" t="s">
        <v>818</v>
      </c>
      <c r="P5013" t="s">
        <v>14904</v>
      </c>
      <c r="Q5013" t="s">
        <v>14904</v>
      </c>
      <c r="R5013" t="s">
        <v>740</v>
      </c>
      <c r="S5013" t="s">
        <v>795</v>
      </c>
      <c r="T5013" t="s">
        <v>18904</v>
      </c>
      <c r="U5013" t="s">
        <v>965</v>
      </c>
      <c r="V5013" t="s">
        <v>10638</v>
      </c>
      <c r="W5013" t="s">
        <v>970</v>
      </c>
      <c r="X5013" t="s">
        <v>18905</v>
      </c>
    </row>
    <row r="5014" spans="2:24" ht="11" outlineLevel="1" x14ac:dyDescent="0.15">
      <c r="B5014" t="s">
        <v>4266</v>
      </c>
      <c r="C5014" t="s">
        <v>4267</v>
      </c>
      <c r="D5014" t="s">
        <v>833</v>
      </c>
      <c r="E5014" t="s">
        <v>10652</v>
      </c>
      <c r="F5014" t="s">
        <v>18906</v>
      </c>
      <c r="G5014" t="s">
        <v>2918</v>
      </c>
      <c r="H5014" s="17">
        <v>42606</v>
      </c>
      <c r="I5014" s="15">
        <v>2016</v>
      </c>
      <c r="J5014" t="s">
        <v>10634</v>
      </c>
      <c r="K5014" s="5">
        <v>0</v>
      </c>
      <c r="L5014" t="s">
        <v>967</v>
      </c>
      <c r="M5014" t="s">
        <v>985</v>
      </c>
      <c r="N5014" t="s">
        <v>10635</v>
      </c>
      <c r="O5014" t="s">
        <v>796</v>
      </c>
      <c r="P5014" t="s">
        <v>18907</v>
      </c>
      <c r="Q5014" t="s">
        <v>18908</v>
      </c>
      <c r="R5014" t="s">
        <v>737</v>
      </c>
      <c r="S5014" t="s">
        <v>803</v>
      </c>
      <c r="T5014" t="s">
        <v>18909</v>
      </c>
      <c r="U5014" t="s">
        <v>965</v>
      </c>
      <c r="V5014" t="s">
        <v>10638</v>
      </c>
      <c r="W5014" t="s">
        <v>970</v>
      </c>
      <c r="X5014" t="s">
        <v>18910</v>
      </c>
    </row>
    <row r="5015" spans="2:24" ht="11" outlineLevel="1" x14ac:dyDescent="0.15">
      <c r="B5015" t="s">
        <v>4266</v>
      </c>
      <c r="C5015" t="s">
        <v>4267</v>
      </c>
      <c r="D5015" t="s">
        <v>833</v>
      </c>
      <c r="E5015" t="s">
        <v>10649</v>
      </c>
      <c r="F5015" t="s">
        <v>18906</v>
      </c>
      <c r="G5015" t="s">
        <v>2918</v>
      </c>
      <c r="H5015" s="17">
        <v>42605</v>
      </c>
      <c r="I5015" s="15">
        <v>2016</v>
      </c>
      <c r="J5015" t="s">
        <v>10634</v>
      </c>
      <c r="K5015" s="5">
        <v>178166.48</v>
      </c>
      <c r="L5015" t="s">
        <v>967</v>
      </c>
      <c r="M5015" t="s">
        <v>985</v>
      </c>
      <c r="N5015" t="s">
        <v>10635</v>
      </c>
      <c r="O5015" t="s">
        <v>796</v>
      </c>
      <c r="P5015" t="s">
        <v>18907</v>
      </c>
      <c r="Q5015" t="s">
        <v>18908</v>
      </c>
      <c r="R5015" t="s">
        <v>737</v>
      </c>
      <c r="S5015" t="s">
        <v>803</v>
      </c>
      <c r="T5015" t="s">
        <v>18909</v>
      </c>
      <c r="U5015" t="s">
        <v>965</v>
      </c>
      <c r="V5015" t="s">
        <v>10638</v>
      </c>
      <c r="W5015" t="s">
        <v>970</v>
      </c>
      <c r="X5015" t="s">
        <v>18911</v>
      </c>
    </row>
    <row r="5016" spans="2:24" ht="11" outlineLevel="1" x14ac:dyDescent="0.15">
      <c r="B5016" t="s">
        <v>4266</v>
      </c>
      <c r="C5016" t="s">
        <v>4267</v>
      </c>
      <c r="D5016" t="s">
        <v>833</v>
      </c>
      <c r="E5016" t="s">
        <v>10664</v>
      </c>
      <c r="F5016" t="s">
        <v>18906</v>
      </c>
      <c r="G5016" t="s">
        <v>2918</v>
      </c>
      <c r="H5016" s="17">
        <v>42797</v>
      </c>
      <c r="I5016" s="15">
        <v>2017</v>
      </c>
      <c r="J5016" t="s">
        <v>10634</v>
      </c>
      <c r="K5016" s="5">
        <v>-500</v>
      </c>
      <c r="L5016" t="s">
        <v>967</v>
      </c>
      <c r="M5016" t="s">
        <v>985</v>
      </c>
      <c r="N5016" t="s">
        <v>10635</v>
      </c>
      <c r="O5016" t="s">
        <v>796</v>
      </c>
      <c r="P5016" t="s">
        <v>18907</v>
      </c>
      <c r="Q5016" t="s">
        <v>18908</v>
      </c>
      <c r="R5016" t="s">
        <v>737</v>
      </c>
      <c r="S5016" t="s">
        <v>803</v>
      </c>
      <c r="T5016" t="s">
        <v>18909</v>
      </c>
      <c r="U5016" t="s">
        <v>965</v>
      </c>
      <c r="V5016" t="s">
        <v>10638</v>
      </c>
      <c r="W5016" t="s">
        <v>970</v>
      </c>
      <c r="X5016" t="s">
        <v>18912</v>
      </c>
    </row>
    <row r="5017" spans="2:24" ht="11" outlineLevel="1" x14ac:dyDescent="0.15">
      <c r="B5017" t="s">
        <v>4269</v>
      </c>
      <c r="C5017" t="s">
        <v>1629</v>
      </c>
      <c r="D5017" t="s">
        <v>188</v>
      </c>
      <c r="E5017" t="s">
        <v>10950</v>
      </c>
      <c r="F5017" t="s">
        <v>644</v>
      </c>
      <c r="G5017" t="s">
        <v>1926</v>
      </c>
      <c r="H5017" s="17">
        <v>42076</v>
      </c>
      <c r="I5017" s="15">
        <v>2015</v>
      </c>
      <c r="J5017" t="s">
        <v>10634</v>
      </c>
      <c r="K5017" s="5">
        <v>0</v>
      </c>
      <c r="L5017" t="s">
        <v>967</v>
      </c>
      <c r="M5017" t="s">
        <v>985</v>
      </c>
      <c r="N5017" t="s">
        <v>10635</v>
      </c>
      <c r="O5017" t="s">
        <v>804</v>
      </c>
      <c r="P5017" t="s">
        <v>11712</v>
      </c>
      <c r="Q5017" t="s">
        <v>14861</v>
      </c>
      <c r="R5017" t="s">
        <v>738</v>
      </c>
      <c r="S5017" t="s">
        <v>803</v>
      </c>
      <c r="T5017" t="s">
        <v>18913</v>
      </c>
      <c r="U5017" t="s">
        <v>965</v>
      </c>
      <c r="V5017" t="s">
        <v>10638</v>
      </c>
      <c r="W5017" t="s">
        <v>970</v>
      </c>
      <c r="X5017" t="s">
        <v>18914</v>
      </c>
    </row>
    <row r="5018" spans="2:24" ht="11" outlineLevel="1" x14ac:dyDescent="0.15">
      <c r="B5018" t="s">
        <v>4269</v>
      </c>
      <c r="C5018" t="s">
        <v>1629</v>
      </c>
      <c r="D5018" t="s">
        <v>188</v>
      </c>
      <c r="E5018" t="s">
        <v>10956</v>
      </c>
      <c r="F5018" t="s">
        <v>644</v>
      </c>
      <c r="G5018" t="s">
        <v>1926</v>
      </c>
      <c r="H5018" s="17">
        <v>42193</v>
      </c>
      <c r="I5018" s="15">
        <v>2015</v>
      </c>
      <c r="J5018" t="s">
        <v>10634</v>
      </c>
      <c r="K5018" s="5">
        <v>0</v>
      </c>
      <c r="L5018" t="s">
        <v>967</v>
      </c>
      <c r="M5018" t="s">
        <v>985</v>
      </c>
      <c r="N5018" t="s">
        <v>10635</v>
      </c>
      <c r="O5018" t="s">
        <v>804</v>
      </c>
      <c r="P5018" t="s">
        <v>11712</v>
      </c>
      <c r="Q5018" t="s">
        <v>11712</v>
      </c>
      <c r="R5018" t="s">
        <v>738</v>
      </c>
      <c r="S5018" t="s">
        <v>803</v>
      </c>
      <c r="T5018" t="s">
        <v>13785</v>
      </c>
      <c r="U5018" t="s">
        <v>965</v>
      </c>
      <c r="V5018" t="s">
        <v>10638</v>
      </c>
      <c r="W5018" t="s">
        <v>970</v>
      </c>
      <c r="X5018" t="s">
        <v>18915</v>
      </c>
    </row>
    <row r="5019" spans="2:24" ht="11" outlineLevel="1" x14ac:dyDescent="0.15">
      <c r="B5019" t="s">
        <v>4269</v>
      </c>
      <c r="C5019" t="s">
        <v>1629</v>
      </c>
      <c r="D5019" t="s">
        <v>188</v>
      </c>
      <c r="E5019" t="s">
        <v>10923</v>
      </c>
      <c r="F5019" t="s">
        <v>644</v>
      </c>
      <c r="G5019" t="s">
        <v>1926</v>
      </c>
      <c r="H5019" s="17">
        <v>42262</v>
      </c>
      <c r="I5019" s="15">
        <v>2015</v>
      </c>
      <c r="J5019" t="s">
        <v>10634</v>
      </c>
      <c r="K5019" s="5">
        <v>0</v>
      </c>
      <c r="L5019" t="s">
        <v>967</v>
      </c>
      <c r="M5019" t="s">
        <v>985</v>
      </c>
      <c r="N5019" t="s">
        <v>10635</v>
      </c>
      <c r="O5019" t="s">
        <v>804</v>
      </c>
      <c r="P5019" t="s">
        <v>11712</v>
      </c>
      <c r="Q5019" t="s">
        <v>14861</v>
      </c>
      <c r="R5019" t="s">
        <v>738</v>
      </c>
      <c r="S5019" t="s">
        <v>803</v>
      </c>
      <c r="T5019" t="s">
        <v>13785</v>
      </c>
      <c r="U5019" t="s">
        <v>965</v>
      </c>
      <c r="V5019" t="s">
        <v>10638</v>
      </c>
      <c r="W5019" t="s">
        <v>970</v>
      </c>
      <c r="X5019" t="s">
        <v>18916</v>
      </c>
    </row>
    <row r="5020" spans="2:24" ht="11" outlineLevel="1" x14ac:dyDescent="0.15">
      <c r="B5020" t="s">
        <v>4271</v>
      </c>
      <c r="C5020" t="s">
        <v>4272</v>
      </c>
      <c r="E5020" t="s">
        <v>10649</v>
      </c>
      <c r="F5020" t="s">
        <v>3669</v>
      </c>
      <c r="G5020" t="s">
        <v>3670</v>
      </c>
      <c r="H5020" s="17">
        <v>44812</v>
      </c>
      <c r="I5020" s="15">
        <v>2022</v>
      </c>
      <c r="J5020" t="s">
        <v>10634</v>
      </c>
      <c r="K5020" s="5">
        <v>176364</v>
      </c>
      <c r="L5020" t="s">
        <v>967</v>
      </c>
      <c r="R5020" t="s">
        <v>4273</v>
      </c>
      <c r="S5020" t="s">
        <v>795</v>
      </c>
      <c r="T5020" t="s">
        <v>18917</v>
      </c>
      <c r="U5020" t="s">
        <v>1340</v>
      </c>
      <c r="V5020" t="s">
        <v>12795</v>
      </c>
      <c r="W5020" t="s">
        <v>970</v>
      </c>
      <c r="X5020" t="s">
        <v>18918</v>
      </c>
    </row>
    <row r="5021" spans="2:24" ht="11" outlineLevel="1" x14ac:dyDescent="0.15">
      <c r="B5021" t="s">
        <v>4271</v>
      </c>
      <c r="C5021" t="s">
        <v>4272</v>
      </c>
      <c r="E5021" t="s">
        <v>10652</v>
      </c>
      <c r="F5021" t="s">
        <v>3669</v>
      </c>
      <c r="G5021" t="s">
        <v>3670</v>
      </c>
      <c r="H5021" s="17">
        <v>45169</v>
      </c>
      <c r="I5021" s="15">
        <v>2023</v>
      </c>
      <c r="J5021" t="s">
        <v>10634</v>
      </c>
      <c r="K5021" s="5">
        <v>0</v>
      </c>
      <c r="L5021" t="s">
        <v>967</v>
      </c>
      <c r="M5021" t="s">
        <v>12797</v>
      </c>
      <c r="R5021" t="s">
        <v>4273</v>
      </c>
      <c r="S5021" t="s">
        <v>795</v>
      </c>
      <c r="T5021" t="s">
        <v>18919</v>
      </c>
      <c r="U5021" t="s">
        <v>1340</v>
      </c>
      <c r="V5021" t="s">
        <v>12795</v>
      </c>
      <c r="W5021" t="s">
        <v>970</v>
      </c>
      <c r="X5021" t="s">
        <v>18920</v>
      </c>
    </row>
    <row r="5022" spans="2:24" ht="11" outlineLevel="1" x14ac:dyDescent="0.15">
      <c r="B5022" t="s">
        <v>4271</v>
      </c>
      <c r="C5022" t="s">
        <v>4272</v>
      </c>
      <c r="E5022" t="s">
        <v>10664</v>
      </c>
      <c r="F5022" t="s">
        <v>3669</v>
      </c>
      <c r="G5022" t="s">
        <v>3670</v>
      </c>
      <c r="H5022" s="17">
        <v>45194</v>
      </c>
      <c r="I5022" s="15">
        <v>2023</v>
      </c>
      <c r="J5022" t="s">
        <v>10634</v>
      </c>
      <c r="K5022" s="5">
        <v>0</v>
      </c>
      <c r="L5022" t="s">
        <v>967</v>
      </c>
      <c r="M5022" t="s">
        <v>12797</v>
      </c>
      <c r="R5022" t="s">
        <v>4273</v>
      </c>
      <c r="S5022" t="s">
        <v>795</v>
      </c>
      <c r="T5022" t="s">
        <v>18921</v>
      </c>
      <c r="U5022" t="s">
        <v>1340</v>
      </c>
      <c r="V5022" t="s">
        <v>12795</v>
      </c>
      <c r="W5022" t="s">
        <v>970</v>
      </c>
      <c r="X5022" t="s">
        <v>18922</v>
      </c>
    </row>
    <row r="5023" spans="2:24" ht="11" outlineLevel="1" x14ac:dyDescent="0.15">
      <c r="B5023" t="s">
        <v>4276</v>
      </c>
      <c r="C5023" t="s">
        <v>4277</v>
      </c>
      <c r="E5023" t="s">
        <v>10652</v>
      </c>
      <c r="F5023" t="s">
        <v>17830</v>
      </c>
      <c r="G5023" t="s">
        <v>2173</v>
      </c>
      <c r="H5023" s="17">
        <v>44789</v>
      </c>
      <c r="I5023" s="15">
        <v>2022</v>
      </c>
      <c r="J5023" t="s">
        <v>10634</v>
      </c>
      <c r="K5023" s="5">
        <v>3530.1</v>
      </c>
      <c r="L5023" t="s">
        <v>967</v>
      </c>
      <c r="M5023" t="s">
        <v>1141</v>
      </c>
      <c r="N5023" t="s">
        <v>10635</v>
      </c>
      <c r="O5023" t="s">
        <v>825</v>
      </c>
      <c r="P5023" t="s">
        <v>15012</v>
      </c>
      <c r="R5023" t="s">
        <v>740</v>
      </c>
      <c r="S5023" t="s">
        <v>795</v>
      </c>
      <c r="T5023" t="s">
        <v>18923</v>
      </c>
      <c r="U5023" t="s">
        <v>965</v>
      </c>
      <c r="V5023" t="s">
        <v>10638</v>
      </c>
      <c r="W5023" t="s">
        <v>970</v>
      </c>
      <c r="X5023" t="s">
        <v>18924</v>
      </c>
    </row>
    <row r="5024" spans="2:24" ht="11" outlineLevel="1" x14ac:dyDescent="0.15">
      <c r="B5024" t="s">
        <v>4276</v>
      </c>
      <c r="C5024" t="s">
        <v>4277</v>
      </c>
      <c r="E5024" t="s">
        <v>10649</v>
      </c>
      <c r="F5024" t="s">
        <v>17830</v>
      </c>
      <c r="G5024" t="s">
        <v>2173</v>
      </c>
      <c r="H5024" s="17">
        <v>44659</v>
      </c>
      <c r="I5024" s="15">
        <v>2022</v>
      </c>
      <c r="J5024" t="s">
        <v>10634</v>
      </c>
      <c r="K5024" s="5">
        <v>172659.11</v>
      </c>
      <c r="L5024" t="s">
        <v>967</v>
      </c>
      <c r="M5024" t="s">
        <v>1141</v>
      </c>
      <c r="N5024" t="s">
        <v>10635</v>
      </c>
      <c r="O5024" t="s">
        <v>825</v>
      </c>
      <c r="P5024" t="s">
        <v>15012</v>
      </c>
      <c r="R5024" t="s">
        <v>740</v>
      </c>
      <c r="S5024" t="s">
        <v>795</v>
      </c>
      <c r="T5024" t="s">
        <v>18925</v>
      </c>
      <c r="U5024" t="s">
        <v>965</v>
      </c>
      <c r="V5024" t="s">
        <v>10638</v>
      </c>
      <c r="W5024" t="s">
        <v>970</v>
      </c>
      <c r="X5024" t="s">
        <v>18926</v>
      </c>
    </row>
    <row r="5025" spans="2:24" ht="11" outlineLevel="1" x14ac:dyDescent="0.15">
      <c r="B5025" t="s">
        <v>4279</v>
      </c>
      <c r="C5025" t="s">
        <v>4280</v>
      </c>
      <c r="D5025" t="s">
        <v>3473</v>
      </c>
      <c r="E5025" t="s">
        <v>10632</v>
      </c>
      <c r="F5025" t="s">
        <v>3474</v>
      </c>
      <c r="G5025" t="s">
        <v>3475</v>
      </c>
      <c r="H5025" s="17">
        <v>44509</v>
      </c>
      <c r="I5025" s="15">
        <v>2022</v>
      </c>
      <c r="J5025" t="s">
        <v>10634</v>
      </c>
      <c r="K5025" s="5">
        <v>-3416</v>
      </c>
      <c r="L5025" t="s">
        <v>967</v>
      </c>
      <c r="M5025" t="s">
        <v>1903</v>
      </c>
      <c r="N5025" t="s">
        <v>10635</v>
      </c>
      <c r="O5025" t="s">
        <v>825</v>
      </c>
      <c r="P5025" t="s">
        <v>14904</v>
      </c>
      <c r="R5025" t="s">
        <v>740</v>
      </c>
      <c r="S5025" t="s">
        <v>795</v>
      </c>
      <c r="T5025" t="s">
        <v>18927</v>
      </c>
      <c r="U5025" t="s">
        <v>965</v>
      </c>
      <c r="V5025" t="s">
        <v>10638</v>
      </c>
      <c r="W5025" t="s">
        <v>970</v>
      </c>
      <c r="X5025" t="s">
        <v>18928</v>
      </c>
    </row>
    <row r="5026" spans="2:24" ht="11" outlineLevel="1" x14ac:dyDescent="0.15">
      <c r="B5026" t="s">
        <v>4279</v>
      </c>
      <c r="C5026" t="s">
        <v>4280</v>
      </c>
      <c r="D5026" t="s">
        <v>3473</v>
      </c>
      <c r="E5026" t="s">
        <v>10643</v>
      </c>
      <c r="F5026" t="s">
        <v>3474</v>
      </c>
      <c r="G5026" t="s">
        <v>3475</v>
      </c>
      <c r="H5026" s="17">
        <v>44019</v>
      </c>
      <c r="I5026" s="15">
        <v>2020</v>
      </c>
      <c r="J5026" t="s">
        <v>10634</v>
      </c>
      <c r="K5026" s="5">
        <v>80570.960000000006</v>
      </c>
      <c r="L5026" t="s">
        <v>967</v>
      </c>
      <c r="M5026" t="s">
        <v>1903</v>
      </c>
      <c r="N5026" t="s">
        <v>10635</v>
      </c>
      <c r="O5026" t="s">
        <v>825</v>
      </c>
      <c r="P5026" t="s">
        <v>14904</v>
      </c>
      <c r="R5026" t="s">
        <v>740</v>
      </c>
      <c r="S5026" t="s">
        <v>795</v>
      </c>
      <c r="T5026" t="s">
        <v>18927</v>
      </c>
      <c r="U5026" t="s">
        <v>965</v>
      </c>
      <c r="V5026" t="s">
        <v>10638</v>
      </c>
      <c r="W5026" t="s">
        <v>970</v>
      </c>
      <c r="X5026" t="s">
        <v>18929</v>
      </c>
    </row>
    <row r="5027" spans="2:24" ht="11" outlineLevel="1" x14ac:dyDescent="0.15">
      <c r="B5027" t="s">
        <v>4279</v>
      </c>
      <c r="C5027" t="s">
        <v>4280</v>
      </c>
      <c r="D5027" t="s">
        <v>3473</v>
      </c>
      <c r="E5027" t="s">
        <v>10649</v>
      </c>
      <c r="F5027" t="s">
        <v>3474</v>
      </c>
      <c r="G5027" t="s">
        <v>3475</v>
      </c>
      <c r="H5027" s="17">
        <v>43971</v>
      </c>
      <c r="I5027" s="15">
        <v>2020</v>
      </c>
      <c r="J5027" t="s">
        <v>10634</v>
      </c>
      <c r="K5027" s="5">
        <v>53392.14</v>
      </c>
      <c r="L5027" t="s">
        <v>967</v>
      </c>
      <c r="M5027" t="s">
        <v>1903</v>
      </c>
      <c r="N5027" t="s">
        <v>10635</v>
      </c>
      <c r="O5027" t="s">
        <v>825</v>
      </c>
      <c r="P5027" t="s">
        <v>14904</v>
      </c>
      <c r="Q5027" t="s">
        <v>14904</v>
      </c>
      <c r="R5027" t="s">
        <v>740</v>
      </c>
      <c r="S5027" t="s">
        <v>795</v>
      </c>
      <c r="T5027" t="s">
        <v>18927</v>
      </c>
      <c r="U5027" t="s">
        <v>965</v>
      </c>
      <c r="V5027" t="s">
        <v>10638</v>
      </c>
      <c r="W5027" t="s">
        <v>970</v>
      </c>
      <c r="X5027" t="s">
        <v>18930</v>
      </c>
    </row>
    <row r="5028" spans="2:24" ht="11" outlineLevel="1" x14ac:dyDescent="0.15">
      <c r="B5028" t="s">
        <v>4279</v>
      </c>
      <c r="C5028" t="s">
        <v>4280</v>
      </c>
      <c r="D5028" t="s">
        <v>3473</v>
      </c>
      <c r="E5028" t="s">
        <v>10652</v>
      </c>
      <c r="F5028" t="s">
        <v>3474</v>
      </c>
      <c r="G5028" t="s">
        <v>3475</v>
      </c>
      <c r="H5028" s="17">
        <v>43987</v>
      </c>
      <c r="I5028" s="15">
        <v>2020</v>
      </c>
      <c r="J5028" t="s">
        <v>10634</v>
      </c>
      <c r="K5028" s="5">
        <v>45369.96</v>
      </c>
      <c r="L5028" t="s">
        <v>967</v>
      </c>
      <c r="M5028" t="s">
        <v>1903</v>
      </c>
      <c r="N5028" t="s">
        <v>10635</v>
      </c>
      <c r="O5028" t="s">
        <v>825</v>
      </c>
      <c r="P5028" t="s">
        <v>14904</v>
      </c>
      <c r="R5028" t="s">
        <v>740</v>
      </c>
      <c r="S5028" t="s">
        <v>795</v>
      </c>
      <c r="T5028" t="s">
        <v>18931</v>
      </c>
      <c r="U5028" t="s">
        <v>965</v>
      </c>
      <c r="V5028" t="s">
        <v>10638</v>
      </c>
      <c r="W5028" t="s">
        <v>970</v>
      </c>
      <c r="X5028" t="s">
        <v>18932</v>
      </c>
    </row>
    <row r="5029" spans="2:24" ht="11" outlineLevel="1" x14ac:dyDescent="0.15">
      <c r="B5029" t="s">
        <v>4282</v>
      </c>
      <c r="C5029" t="s">
        <v>4283</v>
      </c>
      <c r="D5029" t="s">
        <v>310</v>
      </c>
      <c r="E5029" t="s">
        <v>10649</v>
      </c>
      <c r="F5029" t="s">
        <v>16818</v>
      </c>
      <c r="G5029" t="s">
        <v>2790</v>
      </c>
      <c r="H5029" s="17">
        <v>45106</v>
      </c>
      <c r="I5029" s="15">
        <v>2023</v>
      </c>
      <c r="J5029" t="s">
        <v>10634</v>
      </c>
      <c r="K5029" s="5">
        <v>175761.88</v>
      </c>
      <c r="L5029" t="s">
        <v>967</v>
      </c>
      <c r="M5029" t="s">
        <v>1903</v>
      </c>
      <c r="N5029" t="s">
        <v>10635</v>
      </c>
      <c r="O5029" t="s">
        <v>825</v>
      </c>
      <c r="P5029" t="s">
        <v>13376</v>
      </c>
      <c r="Q5029" t="s">
        <v>11435</v>
      </c>
      <c r="R5029" t="s">
        <v>740</v>
      </c>
      <c r="S5029" t="s">
        <v>795</v>
      </c>
      <c r="T5029" t="s">
        <v>18933</v>
      </c>
      <c r="U5029" t="s">
        <v>965</v>
      </c>
      <c r="V5029" t="s">
        <v>10638</v>
      </c>
      <c r="W5029" t="s">
        <v>970</v>
      </c>
      <c r="X5029" t="s">
        <v>18934</v>
      </c>
    </row>
    <row r="5030" spans="2:24" ht="11" outlineLevel="1" x14ac:dyDescent="0.15">
      <c r="B5030" t="s">
        <v>4285</v>
      </c>
      <c r="C5030" t="s">
        <v>4286</v>
      </c>
      <c r="D5030" t="s">
        <v>177</v>
      </c>
      <c r="E5030" t="s">
        <v>10649</v>
      </c>
      <c r="F5030" t="s">
        <v>11029</v>
      </c>
      <c r="G5030" t="s">
        <v>992</v>
      </c>
      <c r="H5030" s="17">
        <v>42499</v>
      </c>
      <c r="I5030" s="15">
        <v>2016</v>
      </c>
      <c r="J5030" t="s">
        <v>10634</v>
      </c>
      <c r="K5030" s="5">
        <v>196912</v>
      </c>
      <c r="L5030" t="s">
        <v>967</v>
      </c>
      <c r="M5030" t="s">
        <v>985</v>
      </c>
      <c r="N5030" t="s">
        <v>10635</v>
      </c>
      <c r="O5030" t="s">
        <v>796</v>
      </c>
      <c r="P5030" t="s">
        <v>10671</v>
      </c>
      <c r="Q5030" t="s">
        <v>10671</v>
      </c>
      <c r="R5030" t="s">
        <v>739</v>
      </c>
      <c r="S5030" t="s">
        <v>795</v>
      </c>
      <c r="T5030" t="s">
        <v>18935</v>
      </c>
      <c r="U5030" t="s">
        <v>965</v>
      </c>
      <c r="V5030" t="s">
        <v>10638</v>
      </c>
      <c r="W5030" t="s">
        <v>970</v>
      </c>
      <c r="X5030" t="s">
        <v>18936</v>
      </c>
    </row>
    <row r="5031" spans="2:24" ht="11" outlineLevel="1" x14ac:dyDescent="0.15">
      <c r="B5031" t="s">
        <v>4285</v>
      </c>
      <c r="C5031" t="s">
        <v>4286</v>
      </c>
      <c r="D5031" t="s">
        <v>177</v>
      </c>
      <c r="E5031" t="s">
        <v>10950</v>
      </c>
      <c r="F5031" t="s">
        <v>11029</v>
      </c>
      <c r="G5031" t="s">
        <v>992</v>
      </c>
      <c r="H5031" s="17">
        <v>42649</v>
      </c>
      <c r="I5031" s="15">
        <v>2017</v>
      </c>
      <c r="J5031" t="s">
        <v>10634</v>
      </c>
      <c r="K5031" s="5">
        <v>-21292</v>
      </c>
      <c r="L5031" t="s">
        <v>967</v>
      </c>
      <c r="M5031" t="s">
        <v>985</v>
      </c>
      <c r="N5031" t="s">
        <v>10635</v>
      </c>
      <c r="O5031" t="s">
        <v>796</v>
      </c>
      <c r="P5031" t="s">
        <v>10671</v>
      </c>
      <c r="Q5031" t="s">
        <v>10671</v>
      </c>
      <c r="R5031" t="s">
        <v>739</v>
      </c>
      <c r="S5031" t="s">
        <v>795</v>
      </c>
      <c r="T5031" t="s">
        <v>18937</v>
      </c>
      <c r="U5031" t="s">
        <v>965</v>
      </c>
      <c r="V5031" t="s">
        <v>10638</v>
      </c>
      <c r="W5031" t="s">
        <v>970</v>
      </c>
      <c r="X5031" t="s">
        <v>18938</v>
      </c>
    </row>
    <row r="5032" spans="2:24" ht="11" outlineLevel="1" x14ac:dyDescent="0.15">
      <c r="B5032" t="s">
        <v>4285</v>
      </c>
      <c r="C5032" t="s">
        <v>4286</v>
      </c>
      <c r="D5032" t="s">
        <v>177</v>
      </c>
      <c r="E5032" t="s">
        <v>10989</v>
      </c>
      <c r="F5032" t="s">
        <v>11029</v>
      </c>
      <c r="G5032" t="s">
        <v>992</v>
      </c>
      <c r="H5032" s="17">
        <v>42556</v>
      </c>
      <c r="I5032" s="15">
        <v>2016</v>
      </c>
      <c r="J5032" t="s">
        <v>10634</v>
      </c>
      <c r="K5032" s="5">
        <v>0</v>
      </c>
      <c r="L5032" t="s">
        <v>967</v>
      </c>
      <c r="M5032" t="s">
        <v>985</v>
      </c>
      <c r="N5032" t="s">
        <v>10635</v>
      </c>
      <c r="O5032" t="s">
        <v>796</v>
      </c>
      <c r="P5032" t="s">
        <v>10671</v>
      </c>
      <c r="Q5032" t="s">
        <v>10671</v>
      </c>
      <c r="R5032" t="s">
        <v>739</v>
      </c>
      <c r="S5032" t="s">
        <v>795</v>
      </c>
      <c r="T5032" t="s">
        <v>18939</v>
      </c>
      <c r="U5032" t="s">
        <v>965</v>
      </c>
      <c r="V5032" t="s">
        <v>10638</v>
      </c>
      <c r="W5032" t="s">
        <v>970</v>
      </c>
      <c r="X5032" t="s">
        <v>18940</v>
      </c>
    </row>
    <row r="5033" spans="2:24" ht="11" outlineLevel="1" x14ac:dyDescent="0.15">
      <c r="B5033" t="s">
        <v>4288</v>
      </c>
      <c r="C5033" t="s">
        <v>4289</v>
      </c>
      <c r="D5033" t="s">
        <v>179</v>
      </c>
      <c r="E5033" t="s">
        <v>10643</v>
      </c>
      <c r="F5033" t="s">
        <v>12674</v>
      </c>
      <c r="G5033" t="s">
        <v>1299</v>
      </c>
      <c r="H5033" s="17">
        <v>43791</v>
      </c>
      <c r="I5033" s="15">
        <v>2020</v>
      </c>
      <c r="J5033" t="s">
        <v>10634</v>
      </c>
      <c r="K5033" s="5">
        <v>-18958.78</v>
      </c>
      <c r="L5033" t="s">
        <v>967</v>
      </c>
      <c r="M5033" t="s">
        <v>985</v>
      </c>
      <c r="N5033" t="s">
        <v>10635</v>
      </c>
      <c r="O5033" t="s">
        <v>818</v>
      </c>
      <c r="P5033" t="s">
        <v>10671</v>
      </c>
      <c r="Q5033" t="s">
        <v>10671</v>
      </c>
      <c r="R5033" t="s">
        <v>739</v>
      </c>
      <c r="S5033" t="s">
        <v>795</v>
      </c>
      <c r="T5033" t="s">
        <v>18941</v>
      </c>
      <c r="U5033" t="s">
        <v>965</v>
      </c>
      <c r="V5033" t="s">
        <v>10638</v>
      </c>
      <c r="W5033" t="s">
        <v>970</v>
      </c>
      <c r="X5033" t="s">
        <v>18942</v>
      </c>
    </row>
    <row r="5034" spans="2:24" ht="11" outlineLevel="1" x14ac:dyDescent="0.15">
      <c r="B5034" t="s">
        <v>4288</v>
      </c>
      <c r="C5034" t="s">
        <v>4289</v>
      </c>
      <c r="D5034" t="s">
        <v>179</v>
      </c>
      <c r="E5034" t="s">
        <v>10649</v>
      </c>
      <c r="F5034" t="s">
        <v>12674</v>
      </c>
      <c r="G5034" t="s">
        <v>1299</v>
      </c>
      <c r="H5034" s="17">
        <v>43643</v>
      </c>
      <c r="I5034" s="15">
        <v>2019</v>
      </c>
      <c r="J5034" t="s">
        <v>10634</v>
      </c>
      <c r="K5034" s="5">
        <v>194500</v>
      </c>
      <c r="L5034" t="s">
        <v>967</v>
      </c>
      <c r="M5034" t="s">
        <v>985</v>
      </c>
      <c r="N5034" t="s">
        <v>10635</v>
      </c>
      <c r="O5034" t="s">
        <v>818</v>
      </c>
      <c r="P5034" t="s">
        <v>10671</v>
      </c>
      <c r="Q5034" t="s">
        <v>10671</v>
      </c>
      <c r="R5034" t="s">
        <v>739</v>
      </c>
      <c r="S5034" t="s">
        <v>795</v>
      </c>
      <c r="T5034" t="s">
        <v>18941</v>
      </c>
      <c r="U5034" t="s">
        <v>965</v>
      </c>
      <c r="V5034" t="s">
        <v>10638</v>
      </c>
      <c r="W5034" t="s">
        <v>970</v>
      </c>
      <c r="X5034" t="s">
        <v>18943</v>
      </c>
    </row>
    <row r="5035" spans="2:24" ht="11" outlineLevel="1" x14ac:dyDescent="0.15">
      <c r="B5035" t="s">
        <v>4288</v>
      </c>
      <c r="C5035" t="s">
        <v>4289</v>
      </c>
      <c r="D5035" t="s">
        <v>179</v>
      </c>
      <c r="E5035" t="s">
        <v>10652</v>
      </c>
      <c r="F5035" t="s">
        <v>12674</v>
      </c>
      <c r="G5035" t="s">
        <v>1299</v>
      </c>
      <c r="H5035" s="17">
        <v>43691</v>
      </c>
      <c r="I5035" s="15">
        <v>2019</v>
      </c>
      <c r="J5035" t="s">
        <v>10634</v>
      </c>
      <c r="K5035" s="5">
        <v>0</v>
      </c>
      <c r="L5035" t="s">
        <v>967</v>
      </c>
      <c r="M5035" t="s">
        <v>985</v>
      </c>
      <c r="N5035" t="s">
        <v>10635</v>
      </c>
      <c r="O5035" t="s">
        <v>818</v>
      </c>
      <c r="P5035" t="s">
        <v>10671</v>
      </c>
      <c r="Q5035" t="s">
        <v>10671</v>
      </c>
      <c r="R5035" t="s">
        <v>739</v>
      </c>
      <c r="S5035" t="s">
        <v>795</v>
      </c>
      <c r="T5035" t="s">
        <v>18941</v>
      </c>
      <c r="U5035" t="s">
        <v>965</v>
      </c>
      <c r="V5035" t="s">
        <v>10638</v>
      </c>
      <c r="W5035" t="s">
        <v>970</v>
      </c>
      <c r="X5035" t="s">
        <v>18944</v>
      </c>
    </row>
    <row r="5036" spans="2:24" ht="11" outlineLevel="1" x14ac:dyDescent="0.15">
      <c r="B5036" t="s">
        <v>4288</v>
      </c>
      <c r="C5036" t="s">
        <v>4289</v>
      </c>
      <c r="D5036" t="s">
        <v>179</v>
      </c>
      <c r="E5036" t="s">
        <v>10664</v>
      </c>
      <c r="F5036" t="s">
        <v>12674</v>
      </c>
      <c r="G5036" t="s">
        <v>1299</v>
      </c>
      <c r="H5036" s="17">
        <v>43754</v>
      </c>
      <c r="I5036" s="15">
        <v>2020</v>
      </c>
      <c r="J5036" t="s">
        <v>10634</v>
      </c>
      <c r="K5036" s="5">
        <v>0</v>
      </c>
      <c r="L5036" t="s">
        <v>967</v>
      </c>
      <c r="M5036" t="s">
        <v>985</v>
      </c>
      <c r="N5036" t="s">
        <v>10635</v>
      </c>
      <c r="O5036" t="s">
        <v>818</v>
      </c>
      <c r="P5036" t="s">
        <v>10671</v>
      </c>
      <c r="Q5036" t="s">
        <v>10671</v>
      </c>
      <c r="R5036" t="s">
        <v>739</v>
      </c>
      <c r="S5036" t="s">
        <v>795</v>
      </c>
      <c r="T5036" t="s">
        <v>18941</v>
      </c>
      <c r="U5036" t="s">
        <v>965</v>
      </c>
      <c r="V5036" t="s">
        <v>10638</v>
      </c>
      <c r="W5036" t="s">
        <v>970</v>
      </c>
      <c r="X5036" t="s">
        <v>18945</v>
      </c>
    </row>
    <row r="5037" spans="2:24" ht="11" outlineLevel="1" x14ac:dyDescent="0.15">
      <c r="B5037" t="s">
        <v>4291</v>
      </c>
      <c r="C5037" t="s">
        <v>4292</v>
      </c>
      <c r="E5037" t="s">
        <v>10658</v>
      </c>
      <c r="F5037" t="s">
        <v>2565</v>
      </c>
      <c r="G5037" t="s">
        <v>2566</v>
      </c>
      <c r="H5037" s="17">
        <v>42916</v>
      </c>
      <c r="I5037" s="15">
        <v>2017</v>
      </c>
      <c r="J5037" t="s">
        <v>10634</v>
      </c>
      <c r="K5037" s="5">
        <v>0</v>
      </c>
      <c r="L5037" t="s">
        <v>967</v>
      </c>
      <c r="M5037" t="s">
        <v>1141</v>
      </c>
      <c r="N5037" t="s">
        <v>10635</v>
      </c>
      <c r="O5037" t="s">
        <v>825</v>
      </c>
      <c r="P5037" t="s">
        <v>13395</v>
      </c>
      <c r="R5037" t="s">
        <v>740</v>
      </c>
      <c r="S5037" t="s">
        <v>795</v>
      </c>
      <c r="T5037" t="s">
        <v>18946</v>
      </c>
      <c r="U5037" t="s">
        <v>965</v>
      </c>
      <c r="V5037" t="s">
        <v>10638</v>
      </c>
      <c r="W5037" t="s">
        <v>970</v>
      </c>
      <c r="X5037" t="s">
        <v>18947</v>
      </c>
    </row>
    <row r="5038" spans="2:24" ht="11" outlineLevel="1" x14ac:dyDescent="0.15">
      <c r="B5038" t="s">
        <v>4291</v>
      </c>
      <c r="C5038" t="s">
        <v>4292</v>
      </c>
      <c r="E5038" t="s">
        <v>10632</v>
      </c>
      <c r="F5038" t="s">
        <v>2565</v>
      </c>
      <c r="G5038" t="s">
        <v>2566</v>
      </c>
      <c r="H5038" s="17">
        <v>42901</v>
      </c>
      <c r="I5038" s="15">
        <v>2017</v>
      </c>
      <c r="J5038" t="s">
        <v>10634</v>
      </c>
      <c r="K5038" s="5">
        <v>0</v>
      </c>
      <c r="L5038" t="s">
        <v>967</v>
      </c>
      <c r="M5038" t="s">
        <v>1141</v>
      </c>
      <c r="N5038" t="s">
        <v>10635</v>
      </c>
      <c r="O5038" t="s">
        <v>825</v>
      </c>
      <c r="P5038" t="s">
        <v>13395</v>
      </c>
      <c r="R5038" t="s">
        <v>740</v>
      </c>
      <c r="S5038" t="s">
        <v>795</v>
      </c>
      <c r="T5038" t="s">
        <v>18948</v>
      </c>
      <c r="U5038" t="s">
        <v>965</v>
      </c>
      <c r="V5038" t="s">
        <v>10638</v>
      </c>
      <c r="W5038" t="s">
        <v>970</v>
      </c>
      <c r="X5038" t="s">
        <v>18949</v>
      </c>
    </row>
    <row r="5039" spans="2:24" ht="11" outlineLevel="1" x14ac:dyDescent="0.15">
      <c r="B5039" t="s">
        <v>4291</v>
      </c>
      <c r="C5039" t="s">
        <v>4292</v>
      </c>
      <c r="E5039" t="s">
        <v>10661</v>
      </c>
      <c r="F5039" t="s">
        <v>2565</v>
      </c>
      <c r="G5039" t="s">
        <v>2566</v>
      </c>
      <c r="H5039" s="17">
        <v>42993</v>
      </c>
      <c r="I5039" s="15">
        <v>2017</v>
      </c>
      <c r="J5039" t="s">
        <v>10634</v>
      </c>
      <c r="K5039" s="5">
        <v>-2876.5</v>
      </c>
      <c r="L5039" t="s">
        <v>967</v>
      </c>
      <c r="M5039" t="s">
        <v>1141</v>
      </c>
      <c r="N5039" t="s">
        <v>10635</v>
      </c>
      <c r="O5039" t="s">
        <v>825</v>
      </c>
      <c r="P5039" t="s">
        <v>13395</v>
      </c>
      <c r="R5039" t="s">
        <v>740</v>
      </c>
      <c r="S5039" t="s">
        <v>795</v>
      </c>
      <c r="T5039" t="s">
        <v>18950</v>
      </c>
      <c r="U5039" t="s">
        <v>965</v>
      </c>
      <c r="V5039" t="s">
        <v>10638</v>
      </c>
      <c r="W5039" t="s">
        <v>970</v>
      </c>
      <c r="X5039" t="s">
        <v>18951</v>
      </c>
    </row>
    <row r="5040" spans="2:24" ht="11" outlineLevel="1" x14ac:dyDescent="0.15">
      <c r="B5040" t="s">
        <v>4291</v>
      </c>
      <c r="C5040" t="s">
        <v>4292</v>
      </c>
      <c r="E5040" t="s">
        <v>10664</v>
      </c>
      <c r="F5040" t="s">
        <v>2565</v>
      </c>
      <c r="G5040" t="s">
        <v>2566</v>
      </c>
      <c r="H5040" s="17">
        <v>42867</v>
      </c>
      <c r="I5040" s="15">
        <v>2017</v>
      </c>
      <c r="J5040" t="s">
        <v>10634</v>
      </c>
      <c r="K5040" s="5">
        <v>56616.24</v>
      </c>
      <c r="L5040" t="s">
        <v>967</v>
      </c>
      <c r="M5040" t="s">
        <v>1141</v>
      </c>
      <c r="N5040" t="s">
        <v>10635</v>
      </c>
      <c r="O5040" t="s">
        <v>825</v>
      </c>
      <c r="P5040" t="s">
        <v>13395</v>
      </c>
      <c r="R5040" t="s">
        <v>740</v>
      </c>
      <c r="S5040" t="s">
        <v>795</v>
      </c>
      <c r="T5040" t="s">
        <v>18948</v>
      </c>
      <c r="U5040" t="s">
        <v>965</v>
      </c>
      <c r="V5040" t="s">
        <v>10638</v>
      </c>
      <c r="W5040" t="s">
        <v>970</v>
      </c>
      <c r="X5040" t="s">
        <v>18952</v>
      </c>
    </row>
    <row r="5041" spans="2:24" ht="11" outlineLevel="1" x14ac:dyDescent="0.15">
      <c r="B5041" t="s">
        <v>4291</v>
      </c>
      <c r="C5041" t="s">
        <v>4292</v>
      </c>
      <c r="E5041" t="s">
        <v>10643</v>
      </c>
      <c r="F5041" t="s">
        <v>2565</v>
      </c>
      <c r="G5041" t="s">
        <v>2566</v>
      </c>
      <c r="H5041" s="17">
        <v>42888</v>
      </c>
      <c r="I5041" s="15">
        <v>2017</v>
      </c>
      <c r="J5041" t="s">
        <v>10634</v>
      </c>
      <c r="K5041" s="5">
        <v>0</v>
      </c>
      <c r="L5041" t="s">
        <v>967</v>
      </c>
      <c r="M5041" t="s">
        <v>1141</v>
      </c>
      <c r="N5041" t="s">
        <v>10635</v>
      </c>
      <c r="O5041" t="s">
        <v>825</v>
      </c>
      <c r="P5041" t="s">
        <v>13395</v>
      </c>
      <c r="R5041" t="s">
        <v>740</v>
      </c>
      <c r="S5041" t="s">
        <v>795</v>
      </c>
      <c r="T5041" t="s">
        <v>18948</v>
      </c>
      <c r="U5041" t="s">
        <v>965</v>
      </c>
      <c r="V5041" t="s">
        <v>10638</v>
      </c>
      <c r="W5041" t="s">
        <v>970</v>
      </c>
      <c r="X5041" t="s">
        <v>18953</v>
      </c>
    </row>
    <row r="5042" spans="2:24" ht="11" outlineLevel="1" x14ac:dyDescent="0.15">
      <c r="B5042" t="s">
        <v>4291</v>
      </c>
      <c r="C5042" t="s">
        <v>4292</v>
      </c>
      <c r="E5042" t="s">
        <v>10649</v>
      </c>
      <c r="F5042" t="s">
        <v>2565</v>
      </c>
      <c r="G5042" t="s">
        <v>2566</v>
      </c>
      <c r="H5042" s="17">
        <v>42803</v>
      </c>
      <c r="I5042" s="15">
        <v>2017</v>
      </c>
      <c r="J5042" t="s">
        <v>10634</v>
      </c>
      <c r="K5042" s="5">
        <v>90530</v>
      </c>
      <c r="L5042" t="s">
        <v>967</v>
      </c>
      <c r="M5042" t="s">
        <v>1141</v>
      </c>
      <c r="N5042" t="s">
        <v>10635</v>
      </c>
      <c r="O5042" t="s">
        <v>825</v>
      </c>
      <c r="P5042" t="s">
        <v>13395</v>
      </c>
      <c r="R5042" t="s">
        <v>740</v>
      </c>
      <c r="S5042" t="s">
        <v>795</v>
      </c>
      <c r="T5042" t="s">
        <v>18948</v>
      </c>
      <c r="U5042" t="s">
        <v>965</v>
      </c>
      <c r="V5042" t="s">
        <v>10638</v>
      </c>
      <c r="W5042" t="s">
        <v>970</v>
      </c>
      <c r="X5042" t="s">
        <v>18954</v>
      </c>
    </row>
    <row r="5043" spans="2:24" ht="11" outlineLevel="1" x14ac:dyDescent="0.15">
      <c r="B5043" t="s">
        <v>4291</v>
      </c>
      <c r="C5043" t="s">
        <v>4292</v>
      </c>
      <c r="E5043" t="s">
        <v>10652</v>
      </c>
      <c r="F5043" t="s">
        <v>2565</v>
      </c>
      <c r="G5043" t="s">
        <v>2566</v>
      </c>
      <c r="H5043" s="17">
        <v>42831</v>
      </c>
      <c r="I5043" s="15">
        <v>2017</v>
      </c>
      <c r="J5043" t="s">
        <v>10634</v>
      </c>
      <c r="K5043" s="5">
        <v>17814</v>
      </c>
      <c r="L5043" t="s">
        <v>967</v>
      </c>
      <c r="M5043" t="s">
        <v>1141</v>
      </c>
      <c r="N5043" t="s">
        <v>10635</v>
      </c>
      <c r="O5043" t="s">
        <v>825</v>
      </c>
      <c r="P5043" t="s">
        <v>13395</v>
      </c>
      <c r="R5043" t="s">
        <v>740</v>
      </c>
      <c r="S5043" t="s">
        <v>795</v>
      </c>
      <c r="T5043" t="s">
        <v>18955</v>
      </c>
      <c r="U5043" t="s">
        <v>965</v>
      </c>
      <c r="V5043" t="s">
        <v>10638</v>
      </c>
      <c r="W5043" t="s">
        <v>970</v>
      </c>
      <c r="X5043" t="s">
        <v>18956</v>
      </c>
    </row>
    <row r="5044" spans="2:24" ht="11" outlineLevel="1" x14ac:dyDescent="0.15">
      <c r="B5044" t="s">
        <v>4291</v>
      </c>
      <c r="C5044" t="s">
        <v>4292</v>
      </c>
      <c r="E5044" t="s">
        <v>10667</v>
      </c>
      <c r="F5044" t="s">
        <v>2565</v>
      </c>
      <c r="G5044" t="s">
        <v>2566</v>
      </c>
      <c r="H5044" s="17">
        <v>42908</v>
      </c>
      <c r="I5044" s="15">
        <v>2017</v>
      </c>
      <c r="J5044" t="s">
        <v>10634</v>
      </c>
      <c r="K5044" s="5">
        <v>13189.8</v>
      </c>
      <c r="L5044" t="s">
        <v>967</v>
      </c>
      <c r="M5044" t="s">
        <v>1141</v>
      </c>
      <c r="N5044" t="s">
        <v>10635</v>
      </c>
      <c r="O5044" t="s">
        <v>825</v>
      </c>
      <c r="P5044" t="s">
        <v>13395</v>
      </c>
      <c r="R5044" t="s">
        <v>740</v>
      </c>
      <c r="S5044" t="s">
        <v>795</v>
      </c>
      <c r="T5044" t="s">
        <v>18946</v>
      </c>
      <c r="U5044" t="s">
        <v>965</v>
      </c>
      <c r="V5044" t="s">
        <v>10638</v>
      </c>
      <c r="W5044" t="s">
        <v>970</v>
      </c>
      <c r="X5044" t="s">
        <v>18957</v>
      </c>
    </row>
    <row r="5045" spans="2:24" ht="11" outlineLevel="1" x14ac:dyDescent="0.15">
      <c r="B5045" t="s">
        <v>4294</v>
      </c>
      <c r="C5045" t="s">
        <v>4295</v>
      </c>
      <c r="E5045" t="s">
        <v>10649</v>
      </c>
      <c r="F5045" t="s">
        <v>4296</v>
      </c>
      <c r="G5045" t="s">
        <v>4297</v>
      </c>
      <c r="H5045" s="17">
        <v>44064</v>
      </c>
      <c r="I5045" s="15">
        <v>2020</v>
      </c>
      <c r="J5045" t="s">
        <v>10634</v>
      </c>
      <c r="K5045" s="5">
        <v>175007.3</v>
      </c>
      <c r="L5045" t="s">
        <v>967</v>
      </c>
      <c r="R5045" t="s">
        <v>739</v>
      </c>
      <c r="S5045" t="s">
        <v>803</v>
      </c>
      <c r="T5045" t="s">
        <v>18958</v>
      </c>
      <c r="U5045" t="s">
        <v>1340</v>
      </c>
      <c r="V5045" t="s">
        <v>12795</v>
      </c>
      <c r="W5045" t="s">
        <v>970</v>
      </c>
      <c r="X5045" t="s">
        <v>18959</v>
      </c>
    </row>
    <row r="5046" spans="2:24" ht="11" outlineLevel="1" x14ac:dyDescent="0.15">
      <c r="B5046" t="s">
        <v>4299</v>
      </c>
      <c r="C5046" t="s">
        <v>4300</v>
      </c>
      <c r="E5046" t="s">
        <v>10664</v>
      </c>
      <c r="F5046" t="s">
        <v>2198</v>
      </c>
      <c r="G5046" t="s">
        <v>2199</v>
      </c>
      <c r="H5046" s="17">
        <v>42193</v>
      </c>
      <c r="I5046" s="15">
        <v>2015</v>
      </c>
      <c r="J5046" t="s">
        <v>10634</v>
      </c>
      <c r="K5046" s="5">
        <v>41613</v>
      </c>
      <c r="L5046" t="s">
        <v>967</v>
      </c>
      <c r="M5046" t="s">
        <v>1141</v>
      </c>
      <c r="N5046" t="s">
        <v>10635</v>
      </c>
      <c r="O5046" t="s">
        <v>825</v>
      </c>
      <c r="P5046" t="s">
        <v>11475</v>
      </c>
      <c r="Q5046" t="s">
        <v>14841</v>
      </c>
      <c r="R5046" t="s">
        <v>740</v>
      </c>
      <c r="S5046" t="s">
        <v>795</v>
      </c>
      <c r="T5046" t="s">
        <v>18960</v>
      </c>
      <c r="U5046" t="s">
        <v>965</v>
      </c>
      <c r="V5046" t="s">
        <v>10638</v>
      </c>
      <c r="W5046" t="s">
        <v>970</v>
      </c>
      <c r="X5046" t="s">
        <v>18961</v>
      </c>
    </row>
    <row r="5047" spans="2:24" ht="11" outlineLevel="1" x14ac:dyDescent="0.15">
      <c r="B5047" t="s">
        <v>4299</v>
      </c>
      <c r="C5047" t="s">
        <v>4300</v>
      </c>
      <c r="E5047" t="s">
        <v>10649</v>
      </c>
      <c r="F5047" t="s">
        <v>2198</v>
      </c>
      <c r="G5047" t="s">
        <v>2199</v>
      </c>
      <c r="H5047" s="17">
        <v>42170</v>
      </c>
      <c r="I5047" s="15">
        <v>2015</v>
      </c>
      <c r="J5047" t="s">
        <v>10634</v>
      </c>
      <c r="K5047" s="5">
        <v>122016</v>
      </c>
      <c r="L5047" t="s">
        <v>967</v>
      </c>
      <c r="M5047" t="s">
        <v>1141</v>
      </c>
      <c r="N5047" t="s">
        <v>10635</v>
      </c>
      <c r="O5047" t="s">
        <v>825</v>
      </c>
      <c r="P5047" t="s">
        <v>11475</v>
      </c>
      <c r="Q5047" t="s">
        <v>14841</v>
      </c>
      <c r="R5047" t="s">
        <v>740</v>
      </c>
      <c r="S5047" t="s">
        <v>795</v>
      </c>
      <c r="T5047" t="s">
        <v>18960</v>
      </c>
      <c r="U5047" t="s">
        <v>965</v>
      </c>
      <c r="V5047" t="s">
        <v>10638</v>
      </c>
      <c r="W5047" t="s">
        <v>970</v>
      </c>
      <c r="X5047" t="s">
        <v>18962</v>
      </c>
    </row>
    <row r="5048" spans="2:24" ht="11" outlineLevel="1" x14ac:dyDescent="0.15">
      <c r="B5048" t="s">
        <v>4299</v>
      </c>
      <c r="C5048" t="s">
        <v>4300</v>
      </c>
      <c r="E5048" t="s">
        <v>10652</v>
      </c>
      <c r="F5048" t="s">
        <v>2198</v>
      </c>
      <c r="G5048" t="s">
        <v>2199</v>
      </c>
      <c r="H5048" s="17">
        <v>42185</v>
      </c>
      <c r="I5048" s="15">
        <v>2015</v>
      </c>
      <c r="J5048" t="s">
        <v>10634</v>
      </c>
      <c r="K5048" s="5">
        <v>9355</v>
      </c>
      <c r="L5048" t="s">
        <v>967</v>
      </c>
      <c r="M5048" t="s">
        <v>1141</v>
      </c>
      <c r="N5048" t="s">
        <v>10635</v>
      </c>
      <c r="O5048" t="s">
        <v>825</v>
      </c>
      <c r="P5048" t="s">
        <v>11475</v>
      </c>
      <c r="Q5048" t="s">
        <v>14841</v>
      </c>
      <c r="R5048" t="s">
        <v>740</v>
      </c>
      <c r="S5048" t="s">
        <v>795</v>
      </c>
      <c r="T5048" t="s">
        <v>18960</v>
      </c>
      <c r="U5048" t="s">
        <v>965</v>
      </c>
      <c r="V5048" t="s">
        <v>10638</v>
      </c>
      <c r="W5048" t="s">
        <v>970</v>
      </c>
      <c r="X5048" t="s">
        <v>18963</v>
      </c>
    </row>
    <row r="5049" spans="2:24" ht="11" outlineLevel="1" x14ac:dyDescent="0.15">
      <c r="B5049" t="s">
        <v>4302</v>
      </c>
      <c r="C5049" t="s">
        <v>4303</v>
      </c>
      <c r="E5049" t="s">
        <v>10649</v>
      </c>
      <c r="F5049" t="s">
        <v>13435</v>
      </c>
      <c r="G5049" t="s">
        <v>1513</v>
      </c>
      <c r="H5049" s="17">
        <v>44547</v>
      </c>
      <c r="I5049" s="15">
        <v>2022</v>
      </c>
      <c r="J5049" t="s">
        <v>10634</v>
      </c>
      <c r="K5049" s="5">
        <v>172172</v>
      </c>
      <c r="L5049" t="s">
        <v>967</v>
      </c>
      <c r="M5049" t="s">
        <v>1141</v>
      </c>
      <c r="N5049" t="s">
        <v>10635</v>
      </c>
      <c r="O5049" t="s">
        <v>826</v>
      </c>
      <c r="P5049" t="s">
        <v>13507</v>
      </c>
      <c r="R5049" t="s">
        <v>750</v>
      </c>
      <c r="S5049" t="s">
        <v>3640</v>
      </c>
      <c r="T5049" t="s">
        <v>18964</v>
      </c>
      <c r="U5049" t="s">
        <v>965</v>
      </c>
      <c r="V5049" t="s">
        <v>10638</v>
      </c>
      <c r="W5049" t="s">
        <v>970</v>
      </c>
      <c r="X5049" t="s">
        <v>18965</v>
      </c>
    </row>
    <row r="5050" spans="2:24" ht="11" outlineLevel="1" x14ac:dyDescent="0.15">
      <c r="B5050" t="s">
        <v>4305</v>
      </c>
      <c r="C5050" t="s">
        <v>4306</v>
      </c>
      <c r="E5050" t="s">
        <v>10649</v>
      </c>
      <c r="F5050" t="s">
        <v>682</v>
      </c>
      <c r="G5050" t="s">
        <v>1729</v>
      </c>
      <c r="H5050" s="17">
        <v>44210</v>
      </c>
      <c r="I5050" s="15">
        <v>2021</v>
      </c>
      <c r="J5050" t="s">
        <v>10634</v>
      </c>
      <c r="K5050" s="5">
        <v>171870</v>
      </c>
      <c r="L5050" t="s">
        <v>967</v>
      </c>
      <c r="M5050" t="s">
        <v>1141</v>
      </c>
      <c r="N5050" t="s">
        <v>10635</v>
      </c>
      <c r="O5050" t="s">
        <v>825</v>
      </c>
      <c r="P5050" t="s">
        <v>14299</v>
      </c>
      <c r="R5050" t="s">
        <v>740</v>
      </c>
      <c r="S5050" t="s">
        <v>795</v>
      </c>
      <c r="T5050" t="s">
        <v>18966</v>
      </c>
      <c r="U5050" t="s">
        <v>965</v>
      </c>
      <c r="V5050" t="s">
        <v>10638</v>
      </c>
      <c r="W5050" t="s">
        <v>970</v>
      </c>
      <c r="X5050" t="s">
        <v>18967</v>
      </c>
    </row>
    <row r="5051" spans="2:24" ht="11" outlineLevel="1" x14ac:dyDescent="0.15">
      <c r="B5051" t="s">
        <v>4308</v>
      </c>
      <c r="C5051" t="s">
        <v>4309</v>
      </c>
      <c r="E5051" t="s">
        <v>10649</v>
      </c>
      <c r="F5051" t="s">
        <v>2656</v>
      </c>
      <c r="G5051" t="s">
        <v>2657</v>
      </c>
      <c r="H5051" s="17">
        <v>43549</v>
      </c>
      <c r="I5051" s="15">
        <v>2019</v>
      </c>
      <c r="J5051" t="s">
        <v>10634</v>
      </c>
      <c r="K5051" s="5">
        <v>170800</v>
      </c>
      <c r="L5051" t="s">
        <v>967</v>
      </c>
      <c r="M5051" t="s">
        <v>1141</v>
      </c>
      <c r="N5051" t="s">
        <v>10635</v>
      </c>
      <c r="O5051" t="s">
        <v>825</v>
      </c>
      <c r="P5051" t="s">
        <v>10636</v>
      </c>
      <c r="Q5051" t="s">
        <v>10636</v>
      </c>
      <c r="R5051" t="s">
        <v>748</v>
      </c>
      <c r="S5051" t="s">
        <v>795</v>
      </c>
      <c r="T5051" t="s">
        <v>18968</v>
      </c>
      <c r="U5051" t="s">
        <v>965</v>
      </c>
      <c r="V5051" t="s">
        <v>10638</v>
      </c>
      <c r="W5051" t="s">
        <v>970</v>
      </c>
      <c r="X5051" t="s">
        <v>18969</v>
      </c>
    </row>
    <row r="5052" spans="2:24" ht="11" outlineLevel="1" x14ac:dyDescent="0.15">
      <c r="B5052" t="s">
        <v>4311</v>
      </c>
      <c r="C5052" t="s">
        <v>4312</v>
      </c>
      <c r="E5052" t="s">
        <v>10652</v>
      </c>
      <c r="F5052" t="s">
        <v>642</v>
      </c>
      <c r="G5052" t="s">
        <v>1062</v>
      </c>
      <c r="H5052" s="17">
        <v>43951</v>
      </c>
      <c r="I5052" s="15">
        <v>2020</v>
      </c>
      <c r="J5052" t="s">
        <v>10634</v>
      </c>
      <c r="K5052" s="5">
        <v>62726.64</v>
      </c>
      <c r="L5052" t="s">
        <v>967</v>
      </c>
      <c r="M5052" t="s">
        <v>1141</v>
      </c>
      <c r="N5052" t="s">
        <v>10635</v>
      </c>
      <c r="O5052" t="s">
        <v>825</v>
      </c>
      <c r="P5052" t="s">
        <v>12118</v>
      </c>
      <c r="Q5052" t="s">
        <v>12118</v>
      </c>
      <c r="R5052" t="s">
        <v>740</v>
      </c>
      <c r="S5052" t="s">
        <v>795</v>
      </c>
      <c r="T5052" t="s">
        <v>18970</v>
      </c>
      <c r="U5052" t="s">
        <v>965</v>
      </c>
      <c r="V5052" t="s">
        <v>10638</v>
      </c>
      <c r="W5052" t="s">
        <v>970</v>
      </c>
      <c r="X5052" t="s">
        <v>18971</v>
      </c>
    </row>
    <row r="5053" spans="2:24" ht="11" outlineLevel="1" x14ac:dyDescent="0.15">
      <c r="B5053" t="s">
        <v>4311</v>
      </c>
      <c r="C5053" t="s">
        <v>4312</v>
      </c>
      <c r="E5053" t="s">
        <v>10649</v>
      </c>
      <c r="F5053" t="s">
        <v>642</v>
      </c>
      <c r="G5053" t="s">
        <v>1062</v>
      </c>
      <c r="H5053" s="17">
        <v>43913</v>
      </c>
      <c r="I5053" s="15">
        <v>2020</v>
      </c>
      <c r="J5053" t="s">
        <v>10634</v>
      </c>
      <c r="K5053" s="5">
        <v>107830</v>
      </c>
      <c r="L5053" t="s">
        <v>967</v>
      </c>
      <c r="M5053" t="s">
        <v>1141</v>
      </c>
      <c r="N5053" t="s">
        <v>10635</v>
      </c>
      <c r="O5053" t="s">
        <v>825</v>
      </c>
      <c r="P5053" t="s">
        <v>12118</v>
      </c>
      <c r="Q5053" t="s">
        <v>12118</v>
      </c>
      <c r="R5053" t="s">
        <v>740</v>
      </c>
      <c r="S5053" t="s">
        <v>795</v>
      </c>
      <c r="T5053" t="s">
        <v>18970</v>
      </c>
      <c r="U5053" t="s">
        <v>965</v>
      </c>
      <c r="V5053" t="s">
        <v>10638</v>
      </c>
      <c r="W5053" t="s">
        <v>970</v>
      </c>
      <c r="X5053" t="s">
        <v>18972</v>
      </c>
    </row>
    <row r="5054" spans="2:24" ht="11" outlineLevel="1" x14ac:dyDescent="0.15">
      <c r="B5054" t="s">
        <v>4314</v>
      </c>
      <c r="C5054" t="s">
        <v>2109</v>
      </c>
      <c r="D5054" t="s">
        <v>209</v>
      </c>
      <c r="E5054" t="s">
        <v>10950</v>
      </c>
      <c r="F5054" t="s">
        <v>12674</v>
      </c>
      <c r="G5054" t="s">
        <v>1299</v>
      </c>
      <c r="H5054" s="17">
        <v>42173</v>
      </c>
      <c r="I5054" s="15">
        <v>2015</v>
      </c>
      <c r="J5054" t="s">
        <v>10634</v>
      </c>
      <c r="K5054" s="5">
        <v>0</v>
      </c>
      <c r="L5054" t="s">
        <v>967</v>
      </c>
      <c r="M5054" t="s">
        <v>985</v>
      </c>
      <c r="N5054" t="s">
        <v>10635</v>
      </c>
      <c r="O5054" t="s">
        <v>818</v>
      </c>
      <c r="P5054" t="s">
        <v>11052</v>
      </c>
      <c r="Q5054" t="s">
        <v>10671</v>
      </c>
      <c r="R5054" t="s">
        <v>739</v>
      </c>
      <c r="S5054" t="s">
        <v>795</v>
      </c>
      <c r="T5054" t="s">
        <v>18973</v>
      </c>
      <c r="U5054" t="s">
        <v>965</v>
      </c>
      <c r="V5054" t="s">
        <v>10638</v>
      </c>
      <c r="W5054" t="s">
        <v>970</v>
      </c>
      <c r="X5054" t="s">
        <v>18974</v>
      </c>
    </row>
    <row r="5055" spans="2:24" ht="11" outlineLevel="1" x14ac:dyDescent="0.15">
      <c r="B5055" t="s">
        <v>4314</v>
      </c>
      <c r="C5055" t="s">
        <v>2109</v>
      </c>
      <c r="D5055" t="s">
        <v>209</v>
      </c>
      <c r="E5055" t="s">
        <v>10649</v>
      </c>
      <c r="F5055" t="s">
        <v>12674</v>
      </c>
      <c r="G5055" t="s">
        <v>1299</v>
      </c>
      <c r="H5055" s="17">
        <v>42079</v>
      </c>
      <c r="I5055" s="15">
        <v>2015</v>
      </c>
      <c r="J5055" t="s">
        <v>10634</v>
      </c>
      <c r="K5055" s="5">
        <v>169345</v>
      </c>
      <c r="L5055" t="s">
        <v>967</v>
      </c>
      <c r="M5055" t="s">
        <v>985</v>
      </c>
      <c r="N5055" t="s">
        <v>10635</v>
      </c>
      <c r="O5055" t="s">
        <v>818</v>
      </c>
      <c r="P5055" t="s">
        <v>11052</v>
      </c>
      <c r="Q5055" t="s">
        <v>10671</v>
      </c>
      <c r="R5055" t="s">
        <v>739</v>
      </c>
      <c r="S5055" t="s">
        <v>795</v>
      </c>
      <c r="T5055" t="s">
        <v>18973</v>
      </c>
      <c r="U5055" t="s">
        <v>965</v>
      </c>
      <c r="V5055" t="s">
        <v>10638</v>
      </c>
      <c r="W5055" t="s">
        <v>970</v>
      </c>
      <c r="X5055" t="s">
        <v>18975</v>
      </c>
    </row>
    <row r="5056" spans="2:24" ht="11" outlineLevel="1" x14ac:dyDescent="0.15">
      <c r="B5056" t="s">
        <v>4314</v>
      </c>
      <c r="C5056" t="s">
        <v>2109</v>
      </c>
      <c r="D5056" t="s">
        <v>209</v>
      </c>
      <c r="E5056" t="s">
        <v>10989</v>
      </c>
      <c r="F5056" t="s">
        <v>12674</v>
      </c>
      <c r="G5056" t="s">
        <v>1299</v>
      </c>
      <c r="H5056" s="17">
        <v>42104</v>
      </c>
      <c r="I5056" s="15">
        <v>2015</v>
      </c>
      <c r="J5056" t="s">
        <v>10634</v>
      </c>
      <c r="K5056" s="5">
        <v>0</v>
      </c>
      <c r="L5056" t="s">
        <v>967</v>
      </c>
      <c r="M5056" t="s">
        <v>985</v>
      </c>
      <c r="N5056" t="s">
        <v>10635</v>
      </c>
      <c r="O5056" t="s">
        <v>818</v>
      </c>
      <c r="P5056" t="s">
        <v>11052</v>
      </c>
      <c r="Q5056" t="s">
        <v>10671</v>
      </c>
      <c r="R5056" t="s">
        <v>739</v>
      </c>
      <c r="S5056" t="s">
        <v>795</v>
      </c>
      <c r="T5056" t="s">
        <v>18973</v>
      </c>
      <c r="U5056" t="s">
        <v>965</v>
      </c>
      <c r="V5056" t="s">
        <v>10638</v>
      </c>
      <c r="W5056" t="s">
        <v>970</v>
      </c>
      <c r="X5056" t="s">
        <v>18976</v>
      </c>
    </row>
    <row r="5057" spans="2:24" ht="11" outlineLevel="1" x14ac:dyDescent="0.15">
      <c r="B5057" t="s">
        <v>4316</v>
      </c>
      <c r="C5057" t="s">
        <v>4317</v>
      </c>
      <c r="D5057" t="s">
        <v>2185</v>
      </c>
      <c r="E5057" t="s">
        <v>10649</v>
      </c>
      <c r="F5057" t="s">
        <v>1411</v>
      </c>
      <c r="G5057" t="s">
        <v>1412</v>
      </c>
      <c r="H5057" s="17">
        <v>45253</v>
      </c>
      <c r="I5057" s="15">
        <v>2024</v>
      </c>
      <c r="J5057" t="s">
        <v>10634</v>
      </c>
      <c r="K5057" s="5">
        <v>203313.99</v>
      </c>
      <c r="L5057" t="s">
        <v>967</v>
      </c>
      <c r="M5057" t="s">
        <v>985</v>
      </c>
      <c r="N5057" t="s">
        <v>11711</v>
      </c>
      <c r="O5057" t="s">
        <v>796</v>
      </c>
      <c r="P5057" t="s">
        <v>10671</v>
      </c>
      <c r="Q5057" t="s">
        <v>10886</v>
      </c>
      <c r="R5057" t="s">
        <v>752</v>
      </c>
      <c r="S5057" t="s">
        <v>824</v>
      </c>
      <c r="T5057" t="s">
        <v>18977</v>
      </c>
      <c r="U5057" t="s">
        <v>965</v>
      </c>
      <c r="V5057" t="s">
        <v>10638</v>
      </c>
      <c r="W5057" t="s">
        <v>970</v>
      </c>
      <c r="X5057" t="s">
        <v>18978</v>
      </c>
    </row>
    <row r="5058" spans="2:24" ht="11" outlineLevel="1" x14ac:dyDescent="0.15">
      <c r="B5058" t="s">
        <v>4316</v>
      </c>
      <c r="C5058" t="s">
        <v>4317</v>
      </c>
      <c r="D5058" t="s">
        <v>2185</v>
      </c>
      <c r="E5058" t="s">
        <v>10664</v>
      </c>
      <c r="F5058" t="s">
        <v>1411</v>
      </c>
      <c r="G5058" t="s">
        <v>1412</v>
      </c>
      <c r="H5058" s="17">
        <v>45596</v>
      </c>
      <c r="I5058" s="15">
        <v>2025</v>
      </c>
      <c r="J5058" t="s">
        <v>10634</v>
      </c>
      <c r="K5058" s="5">
        <v>0</v>
      </c>
      <c r="L5058" t="s">
        <v>967</v>
      </c>
      <c r="M5058" t="s">
        <v>985</v>
      </c>
      <c r="N5058" t="s">
        <v>11711</v>
      </c>
      <c r="O5058" t="s">
        <v>796</v>
      </c>
      <c r="P5058" t="s">
        <v>10885</v>
      </c>
      <c r="Q5058" t="s">
        <v>10886</v>
      </c>
      <c r="R5058" t="s">
        <v>752</v>
      </c>
      <c r="S5058" t="s">
        <v>824</v>
      </c>
      <c r="T5058" t="s">
        <v>18979</v>
      </c>
      <c r="U5058" t="s">
        <v>965</v>
      </c>
      <c r="V5058" t="s">
        <v>10638</v>
      </c>
      <c r="W5058" t="s">
        <v>970</v>
      </c>
      <c r="X5058" t="s">
        <v>18980</v>
      </c>
    </row>
    <row r="5059" spans="2:24" ht="11" outlineLevel="1" x14ac:dyDescent="0.15">
      <c r="B5059" t="s">
        <v>4316</v>
      </c>
      <c r="C5059" t="s">
        <v>4317</v>
      </c>
      <c r="D5059" t="s">
        <v>2185</v>
      </c>
      <c r="E5059" t="s">
        <v>10632</v>
      </c>
      <c r="F5059" t="s">
        <v>1411</v>
      </c>
      <c r="G5059" t="s">
        <v>1412</v>
      </c>
      <c r="H5059" s="17">
        <v>45880</v>
      </c>
      <c r="I5059" s="15">
        <v>2025</v>
      </c>
      <c r="J5059" t="s">
        <v>10634</v>
      </c>
      <c r="K5059" s="5">
        <v>-34529.47</v>
      </c>
      <c r="L5059" t="s">
        <v>967</v>
      </c>
      <c r="M5059" t="s">
        <v>985</v>
      </c>
      <c r="N5059" t="s">
        <v>11711</v>
      </c>
      <c r="O5059" t="s">
        <v>796</v>
      </c>
      <c r="P5059" t="s">
        <v>10885</v>
      </c>
      <c r="Q5059" t="s">
        <v>10886</v>
      </c>
      <c r="R5059" t="s">
        <v>752</v>
      </c>
      <c r="S5059" t="s">
        <v>824</v>
      </c>
      <c r="T5059" t="s">
        <v>18981</v>
      </c>
      <c r="U5059" t="s">
        <v>965</v>
      </c>
      <c r="V5059" t="s">
        <v>10638</v>
      </c>
      <c r="W5059" t="s">
        <v>970</v>
      </c>
      <c r="X5059" t="s">
        <v>18982</v>
      </c>
    </row>
    <row r="5060" spans="2:24" ht="11" outlineLevel="1" x14ac:dyDescent="0.15">
      <c r="B5060" t="s">
        <v>4316</v>
      </c>
      <c r="C5060" t="s">
        <v>4317</v>
      </c>
      <c r="D5060" t="s">
        <v>2185</v>
      </c>
      <c r="E5060" t="s">
        <v>10652</v>
      </c>
      <c r="F5060" t="s">
        <v>1411</v>
      </c>
      <c r="G5060" t="s">
        <v>1412</v>
      </c>
      <c r="H5060" s="17">
        <v>45401</v>
      </c>
      <c r="I5060" s="15">
        <v>2024</v>
      </c>
      <c r="J5060" t="s">
        <v>10634</v>
      </c>
      <c r="K5060" s="5">
        <v>0</v>
      </c>
      <c r="L5060" t="s">
        <v>967</v>
      </c>
      <c r="M5060" t="s">
        <v>985</v>
      </c>
      <c r="N5060" t="s">
        <v>11711</v>
      </c>
      <c r="O5060" t="s">
        <v>796</v>
      </c>
      <c r="P5060" t="s">
        <v>10885</v>
      </c>
      <c r="Q5060" t="s">
        <v>10886</v>
      </c>
      <c r="R5060" t="s">
        <v>752</v>
      </c>
      <c r="S5060" t="s">
        <v>824</v>
      </c>
      <c r="T5060" t="s">
        <v>18979</v>
      </c>
      <c r="U5060" t="s">
        <v>965</v>
      </c>
      <c r="V5060" t="s">
        <v>10638</v>
      </c>
      <c r="W5060" t="s">
        <v>970</v>
      </c>
      <c r="X5060" t="s">
        <v>18983</v>
      </c>
    </row>
    <row r="5061" spans="2:24" ht="11" outlineLevel="1" x14ac:dyDescent="0.15">
      <c r="B5061" t="s">
        <v>4316</v>
      </c>
      <c r="C5061" t="s">
        <v>4317</v>
      </c>
      <c r="D5061" t="s">
        <v>2185</v>
      </c>
      <c r="E5061" t="s">
        <v>10643</v>
      </c>
      <c r="F5061" t="s">
        <v>1411</v>
      </c>
      <c r="G5061" t="s">
        <v>1412</v>
      </c>
      <c r="H5061" s="17">
        <v>45687</v>
      </c>
      <c r="I5061" s="15">
        <v>2025</v>
      </c>
      <c r="J5061" t="s">
        <v>10634</v>
      </c>
      <c r="K5061" s="5">
        <v>0</v>
      </c>
      <c r="L5061" t="s">
        <v>967</v>
      </c>
      <c r="M5061" t="s">
        <v>985</v>
      </c>
      <c r="N5061" t="s">
        <v>11711</v>
      </c>
      <c r="O5061" t="s">
        <v>796</v>
      </c>
      <c r="P5061" t="s">
        <v>10885</v>
      </c>
      <c r="Q5061" t="s">
        <v>10886</v>
      </c>
      <c r="R5061" t="s">
        <v>752</v>
      </c>
      <c r="S5061" t="s">
        <v>824</v>
      </c>
      <c r="T5061" t="s">
        <v>18981</v>
      </c>
      <c r="U5061" t="s">
        <v>965</v>
      </c>
      <c r="V5061" t="s">
        <v>10638</v>
      </c>
      <c r="W5061" t="s">
        <v>970</v>
      </c>
      <c r="X5061" t="s">
        <v>18984</v>
      </c>
    </row>
    <row r="5062" spans="2:24" ht="11" outlineLevel="1" x14ac:dyDescent="0.15">
      <c r="B5062" t="s">
        <v>4319</v>
      </c>
      <c r="C5062" t="s">
        <v>4320</v>
      </c>
      <c r="E5062" t="s">
        <v>10649</v>
      </c>
      <c r="F5062" t="s">
        <v>4321</v>
      </c>
      <c r="G5062" t="s">
        <v>4322</v>
      </c>
      <c r="H5062" s="17">
        <v>45916</v>
      </c>
      <c r="I5062" s="15">
        <v>2025</v>
      </c>
      <c r="J5062" t="s">
        <v>10634</v>
      </c>
      <c r="K5062" s="5">
        <v>52500</v>
      </c>
      <c r="L5062" t="s">
        <v>967</v>
      </c>
      <c r="R5062" t="s">
        <v>755</v>
      </c>
      <c r="S5062" t="s">
        <v>795</v>
      </c>
      <c r="T5062" t="s">
        <v>18985</v>
      </c>
      <c r="U5062" t="s">
        <v>1340</v>
      </c>
      <c r="V5062" t="s">
        <v>12795</v>
      </c>
      <c r="W5062" t="s">
        <v>970</v>
      </c>
      <c r="X5062" t="s">
        <v>18986</v>
      </c>
    </row>
    <row r="5063" spans="2:24" ht="11" outlineLevel="1" x14ac:dyDescent="0.15">
      <c r="B5063" t="s">
        <v>4319</v>
      </c>
      <c r="C5063" t="s">
        <v>4320</v>
      </c>
      <c r="E5063" t="s">
        <v>10652</v>
      </c>
      <c r="F5063" t="s">
        <v>4321</v>
      </c>
      <c r="G5063" t="s">
        <v>4322</v>
      </c>
      <c r="H5063" s="17">
        <v>45925</v>
      </c>
      <c r="I5063" s="15">
        <v>2025</v>
      </c>
      <c r="J5063" t="s">
        <v>10634</v>
      </c>
      <c r="K5063" s="5">
        <v>2400</v>
      </c>
      <c r="L5063" t="s">
        <v>967</v>
      </c>
      <c r="M5063" t="s">
        <v>14985</v>
      </c>
      <c r="R5063" t="s">
        <v>755</v>
      </c>
      <c r="S5063" t="s">
        <v>795</v>
      </c>
      <c r="T5063" t="s">
        <v>18985</v>
      </c>
      <c r="U5063" t="s">
        <v>1340</v>
      </c>
      <c r="V5063" t="s">
        <v>12795</v>
      </c>
      <c r="W5063" t="s">
        <v>970</v>
      </c>
      <c r="X5063" t="s">
        <v>18987</v>
      </c>
    </row>
    <row r="5064" spans="2:24" ht="11" outlineLevel="1" x14ac:dyDescent="0.15">
      <c r="B5064" t="s">
        <v>4319</v>
      </c>
      <c r="C5064" t="s">
        <v>4320</v>
      </c>
      <c r="E5064" t="s">
        <v>10664</v>
      </c>
      <c r="F5064" t="s">
        <v>4321</v>
      </c>
      <c r="G5064" t="s">
        <v>4322</v>
      </c>
      <c r="H5064" s="17">
        <v>45938</v>
      </c>
      <c r="I5064" s="15">
        <v>2026</v>
      </c>
      <c r="J5064" t="s">
        <v>10634</v>
      </c>
      <c r="K5064" s="5">
        <v>51500</v>
      </c>
      <c r="L5064" t="s">
        <v>967</v>
      </c>
      <c r="M5064" t="s">
        <v>14985</v>
      </c>
      <c r="R5064" t="s">
        <v>755</v>
      </c>
      <c r="S5064" t="s">
        <v>795</v>
      </c>
      <c r="T5064" t="s">
        <v>18985</v>
      </c>
      <c r="U5064" t="s">
        <v>1340</v>
      </c>
      <c r="V5064" t="s">
        <v>12795</v>
      </c>
      <c r="W5064" t="s">
        <v>970</v>
      </c>
      <c r="X5064" t="s">
        <v>18988</v>
      </c>
    </row>
    <row r="5065" spans="2:24" ht="11" outlineLevel="1" x14ac:dyDescent="0.15">
      <c r="B5065" t="s">
        <v>4319</v>
      </c>
      <c r="C5065" t="s">
        <v>4320</v>
      </c>
      <c r="E5065" t="s">
        <v>10643</v>
      </c>
      <c r="F5065" t="s">
        <v>4321</v>
      </c>
      <c r="G5065" t="s">
        <v>4322</v>
      </c>
      <c r="H5065" s="17">
        <v>45981</v>
      </c>
      <c r="I5065" s="15">
        <v>2026</v>
      </c>
      <c r="J5065" t="s">
        <v>10634</v>
      </c>
      <c r="K5065" s="5">
        <v>62250</v>
      </c>
      <c r="L5065" t="s">
        <v>967</v>
      </c>
      <c r="M5065" t="s">
        <v>14985</v>
      </c>
      <c r="R5065" t="s">
        <v>755</v>
      </c>
      <c r="S5065" t="s">
        <v>795</v>
      </c>
      <c r="T5065" t="s">
        <v>18985</v>
      </c>
      <c r="U5065" t="s">
        <v>1340</v>
      </c>
      <c r="V5065" t="s">
        <v>12795</v>
      </c>
      <c r="W5065" t="s">
        <v>970</v>
      </c>
      <c r="X5065" t="s">
        <v>18989</v>
      </c>
    </row>
    <row r="5066" spans="2:24" ht="11" outlineLevel="1" x14ac:dyDescent="0.15">
      <c r="B5066" t="s">
        <v>4324</v>
      </c>
      <c r="C5066" t="s">
        <v>1149</v>
      </c>
      <c r="D5066" t="s">
        <v>200</v>
      </c>
      <c r="E5066" t="s">
        <v>10989</v>
      </c>
      <c r="F5066" t="s">
        <v>609</v>
      </c>
      <c r="G5066" t="s">
        <v>1547</v>
      </c>
      <c r="H5066" s="17">
        <v>42489</v>
      </c>
      <c r="I5066" s="15">
        <v>2016</v>
      </c>
      <c r="J5066" t="s">
        <v>10634</v>
      </c>
      <c r="K5066" s="5">
        <v>0</v>
      </c>
      <c r="L5066" t="s">
        <v>967</v>
      </c>
      <c r="M5066" t="s">
        <v>985</v>
      </c>
      <c r="N5066" t="s">
        <v>10635</v>
      </c>
      <c r="O5066" t="s">
        <v>796</v>
      </c>
      <c r="P5066" t="s">
        <v>10671</v>
      </c>
      <c r="Q5066" t="s">
        <v>10685</v>
      </c>
      <c r="R5066" t="s">
        <v>737</v>
      </c>
      <c r="S5066" t="s">
        <v>803</v>
      </c>
      <c r="T5066" t="s">
        <v>18990</v>
      </c>
      <c r="U5066" t="s">
        <v>965</v>
      </c>
      <c r="V5066" t="s">
        <v>10638</v>
      </c>
      <c r="W5066" t="s">
        <v>970</v>
      </c>
      <c r="X5066" t="s">
        <v>18991</v>
      </c>
    </row>
    <row r="5067" spans="2:24" ht="11" outlineLevel="1" x14ac:dyDescent="0.15">
      <c r="B5067" t="s">
        <v>4326</v>
      </c>
      <c r="C5067" t="s">
        <v>2156</v>
      </c>
      <c r="D5067" t="s">
        <v>297</v>
      </c>
      <c r="E5067" t="s">
        <v>10989</v>
      </c>
      <c r="F5067" t="s">
        <v>15827</v>
      </c>
      <c r="G5067" t="s">
        <v>2293</v>
      </c>
      <c r="H5067" s="17">
        <v>42247</v>
      </c>
      <c r="I5067" s="15">
        <v>2015</v>
      </c>
      <c r="J5067" t="s">
        <v>10634</v>
      </c>
      <c r="K5067" s="5">
        <v>-0.12</v>
      </c>
      <c r="L5067" t="s">
        <v>967</v>
      </c>
      <c r="M5067" t="s">
        <v>985</v>
      </c>
      <c r="N5067" t="s">
        <v>10635</v>
      </c>
      <c r="O5067" t="s">
        <v>818</v>
      </c>
      <c r="P5067" t="s">
        <v>11434</v>
      </c>
      <c r="Q5067" t="s">
        <v>11434</v>
      </c>
      <c r="R5067" t="s">
        <v>740</v>
      </c>
      <c r="S5067" t="s">
        <v>795</v>
      </c>
      <c r="T5067" t="s">
        <v>18992</v>
      </c>
      <c r="U5067" t="s">
        <v>965</v>
      </c>
      <c r="V5067" t="s">
        <v>10638</v>
      </c>
      <c r="W5067" t="s">
        <v>970</v>
      </c>
      <c r="X5067" t="s">
        <v>18993</v>
      </c>
    </row>
    <row r="5068" spans="2:24" ht="11" outlineLevel="1" x14ac:dyDescent="0.15">
      <c r="B5068" t="s">
        <v>4328</v>
      </c>
      <c r="C5068" t="s">
        <v>4329</v>
      </c>
      <c r="E5068" t="s">
        <v>10649</v>
      </c>
      <c r="F5068" t="s">
        <v>4330</v>
      </c>
      <c r="G5068" t="s">
        <v>4331</v>
      </c>
      <c r="H5068" s="17">
        <v>44307</v>
      </c>
      <c r="I5068" s="15">
        <v>2021</v>
      </c>
      <c r="J5068" t="s">
        <v>10634</v>
      </c>
      <c r="K5068" s="5">
        <v>168000</v>
      </c>
      <c r="L5068" t="s">
        <v>967</v>
      </c>
      <c r="R5068" t="s">
        <v>737</v>
      </c>
      <c r="S5068" t="s">
        <v>803</v>
      </c>
      <c r="T5068" t="s">
        <v>18994</v>
      </c>
      <c r="U5068" t="s">
        <v>1340</v>
      </c>
      <c r="V5068" t="s">
        <v>12795</v>
      </c>
      <c r="W5068" t="s">
        <v>970</v>
      </c>
      <c r="X5068" t="s">
        <v>18995</v>
      </c>
    </row>
    <row r="5069" spans="2:24" ht="11" outlineLevel="1" x14ac:dyDescent="0.15">
      <c r="B5069" t="s">
        <v>4328</v>
      </c>
      <c r="C5069" t="s">
        <v>4329</v>
      </c>
      <c r="E5069" t="s">
        <v>10652</v>
      </c>
      <c r="F5069" t="s">
        <v>4330</v>
      </c>
      <c r="G5069" t="s">
        <v>4331</v>
      </c>
      <c r="H5069" s="17">
        <v>44453</v>
      </c>
      <c r="I5069" s="15">
        <v>2021</v>
      </c>
      <c r="J5069" t="s">
        <v>10634</v>
      </c>
      <c r="K5069" s="5">
        <v>0</v>
      </c>
      <c r="L5069" t="s">
        <v>967</v>
      </c>
      <c r="M5069" t="s">
        <v>12797</v>
      </c>
      <c r="R5069" t="s">
        <v>737</v>
      </c>
      <c r="S5069" t="s">
        <v>803</v>
      </c>
      <c r="T5069" t="s">
        <v>18996</v>
      </c>
      <c r="U5069" t="s">
        <v>1340</v>
      </c>
      <c r="V5069" t="s">
        <v>12795</v>
      </c>
      <c r="W5069" t="s">
        <v>970</v>
      </c>
      <c r="X5069" t="s">
        <v>18997</v>
      </c>
    </row>
    <row r="5070" spans="2:24" ht="11" outlineLevel="1" x14ac:dyDescent="0.15">
      <c r="B5070" t="s">
        <v>4333</v>
      </c>
      <c r="C5070" t="s">
        <v>4334</v>
      </c>
      <c r="D5070" t="s">
        <v>4335</v>
      </c>
      <c r="E5070" t="s">
        <v>10649</v>
      </c>
      <c r="F5070" t="s">
        <v>3417</v>
      </c>
      <c r="G5070" t="s">
        <v>3418</v>
      </c>
      <c r="H5070" s="17">
        <v>45502</v>
      </c>
      <c r="I5070" s="15">
        <v>2024</v>
      </c>
      <c r="J5070" t="s">
        <v>10634</v>
      </c>
      <c r="K5070" s="5">
        <v>166182</v>
      </c>
      <c r="L5070" t="s">
        <v>967</v>
      </c>
      <c r="M5070" t="s">
        <v>1903</v>
      </c>
      <c r="N5070" t="s">
        <v>10635</v>
      </c>
      <c r="O5070" t="s">
        <v>825</v>
      </c>
      <c r="P5070" t="s">
        <v>11434</v>
      </c>
      <c r="Q5070" t="s">
        <v>11435</v>
      </c>
      <c r="R5070" t="s">
        <v>740</v>
      </c>
      <c r="S5070" t="s">
        <v>795</v>
      </c>
      <c r="T5070" t="s">
        <v>18998</v>
      </c>
      <c r="U5070" t="s">
        <v>965</v>
      </c>
      <c r="V5070" t="s">
        <v>10638</v>
      </c>
      <c r="W5070" t="s">
        <v>970</v>
      </c>
      <c r="X5070" t="s">
        <v>18999</v>
      </c>
    </row>
    <row r="5071" spans="2:24" ht="11" outlineLevel="1" x14ac:dyDescent="0.15">
      <c r="B5071" t="s">
        <v>4337</v>
      </c>
      <c r="C5071" t="s">
        <v>4338</v>
      </c>
      <c r="D5071" t="s">
        <v>237</v>
      </c>
      <c r="E5071" t="s">
        <v>10649</v>
      </c>
      <c r="F5071" t="s">
        <v>14208</v>
      </c>
      <c r="G5071" t="s">
        <v>1702</v>
      </c>
      <c r="H5071" s="17">
        <v>43880</v>
      </c>
      <c r="I5071" s="15">
        <v>2020</v>
      </c>
      <c r="J5071" t="s">
        <v>10634</v>
      </c>
      <c r="K5071" s="5">
        <v>116572</v>
      </c>
      <c r="L5071" t="s">
        <v>967</v>
      </c>
      <c r="M5071" t="s">
        <v>985</v>
      </c>
      <c r="N5071" t="s">
        <v>10635</v>
      </c>
      <c r="O5071" t="s">
        <v>825</v>
      </c>
      <c r="P5071" t="s">
        <v>13376</v>
      </c>
      <c r="Q5071" t="s">
        <v>13376</v>
      </c>
      <c r="R5071" t="s">
        <v>740</v>
      </c>
      <c r="S5071" t="s">
        <v>795</v>
      </c>
      <c r="T5071" t="s">
        <v>19000</v>
      </c>
      <c r="U5071" t="s">
        <v>965</v>
      </c>
      <c r="V5071" t="s">
        <v>10638</v>
      </c>
      <c r="W5071" t="s">
        <v>970</v>
      </c>
      <c r="X5071" t="s">
        <v>19001</v>
      </c>
    </row>
    <row r="5072" spans="2:24" ht="11" outlineLevel="1" x14ac:dyDescent="0.15">
      <c r="B5072" t="s">
        <v>4337</v>
      </c>
      <c r="C5072" t="s">
        <v>4338</v>
      </c>
      <c r="D5072" t="s">
        <v>237</v>
      </c>
      <c r="E5072" t="s">
        <v>10652</v>
      </c>
      <c r="F5072" t="s">
        <v>14208</v>
      </c>
      <c r="G5072" t="s">
        <v>1702</v>
      </c>
      <c r="H5072" s="17">
        <v>43945</v>
      </c>
      <c r="I5072" s="15">
        <v>2020</v>
      </c>
      <c r="J5072" t="s">
        <v>10634</v>
      </c>
      <c r="K5072" s="5">
        <v>49165</v>
      </c>
      <c r="L5072" t="s">
        <v>967</v>
      </c>
      <c r="M5072" t="s">
        <v>985</v>
      </c>
      <c r="N5072" t="s">
        <v>10635</v>
      </c>
      <c r="O5072" t="s">
        <v>825</v>
      </c>
      <c r="P5072" t="s">
        <v>13376</v>
      </c>
      <c r="Q5072" t="s">
        <v>13376</v>
      </c>
      <c r="R5072" t="s">
        <v>740</v>
      </c>
      <c r="S5072" t="s">
        <v>795</v>
      </c>
      <c r="T5072" t="s">
        <v>19000</v>
      </c>
      <c r="U5072" t="s">
        <v>965</v>
      </c>
      <c r="V5072" t="s">
        <v>10638</v>
      </c>
      <c r="W5072" t="s">
        <v>970</v>
      </c>
      <c r="X5072" t="s">
        <v>19002</v>
      </c>
    </row>
    <row r="5073" spans="2:24" ht="11" outlineLevel="1" x14ac:dyDescent="0.15">
      <c r="B5073" t="s">
        <v>4337</v>
      </c>
      <c r="C5073" t="s">
        <v>4338</v>
      </c>
      <c r="D5073" t="s">
        <v>237</v>
      </c>
      <c r="E5073" t="s">
        <v>10664</v>
      </c>
      <c r="F5073" t="s">
        <v>14208</v>
      </c>
      <c r="G5073" t="s">
        <v>1702</v>
      </c>
      <c r="H5073" s="17">
        <v>44341</v>
      </c>
      <c r="I5073" s="15">
        <v>2021</v>
      </c>
      <c r="J5073" t="s">
        <v>10634</v>
      </c>
      <c r="K5073" s="5">
        <v>0</v>
      </c>
      <c r="L5073" t="s">
        <v>967</v>
      </c>
      <c r="M5073" t="s">
        <v>985</v>
      </c>
      <c r="N5073" t="s">
        <v>10635</v>
      </c>
      <c r="O5073" t="s">
        <v>825</v>
      </c>
      <c r="P5073" t="s">
        <v>13376</v>
      </c>
      <c r="R5073" t="s">
        <v>740</v>
      </c>
      <c r="S5073" t="s">
        <v>795</v>
      </c>
      <c r="T5073" t="s">
        <v>19003</v>
      </c>
      <c r="U5073" t="s">
        <v>965</v>
      </c>
      <c r="V5073" t="s">
        <v>10638</v>
      </c>
      <c r="W5073" t="s">
        <v>970</v>
      </c>
      <c r="X5073" t="s">
        <v>19004</v>
      </c>
    </row>
    <row r="5074" spans="2:24" ht="11" outlineLevel="1" x14ac:dyDescent="0.15">
      <c r="B5074" t="s">
        <v>4340</v>
      </c>
      <c r="C5074" t="s">
        <v>4341</v>
      </c>
      <c r="E5074" t="s">
        <v>10652</v>
      </c>
      <c r="F5074" t="s">
        <v>620</v>
      </c>
      <c r="G5074" t="s">
        <v>2023</v>
      </c>
      <c r="H5074" s="17">
        <v>45057</v>
      </c>
      <c r="I5074" s="15">
        <v>2023</v>
      </c>
      <c r="J5074" t="s">
        <v>10634</v>
      </c>
      <c r="K5074" s="5">
        <v>0</v>
      </c>
      <c r="L5074" t="s">
        <v>967</v>
      </c>
      <c r="M5074" t="s">
        <v>956</v>
      </c>
      <c r="N5074" t="s">
        <v>10635</v>
      </c>
      <c r="O5074" t="s">
        <v>825</v>
      </c>
      <c r="P5074" t="s">
        <v>10636</v>
      </c>
      <c r="Q5074" t="s">
        <v>10636</v>
      </c>
      <c r="R5074" t="s">
        <v>740</v>
      </c>
      <c r="S5074" t="s">
        <v>795</v>
      </c>
      <c r="T5074" t="s">
        <v>19005</v>
      </c>
      <c r="U5074" t="s">
        <v>965</v>
      </c>
      <c r="V5074" t="s">
        <v>10638</v>
      </c>
      <c r="W5074" t="s">
        <v>970</v>
      </c>
      <c r="X5074" t="s">
        <v>19006</v>
      </c>
    </row>
    <row r="5075" spans="2:24" ht="11" outlineLevel="1" x14ac:dyDescent="0.15">
      <c r="B5075" t="s">
        <v>4340</v>
      </c>
      <c r="C5075" t="s">
        <v>4341</v>
      </c>
      <c r="E5075" t="s">
        <v>10664</v>
      </c>
      <c r="F5075" t="s">
        <v>620</v>
      </c>
      <c r="G5075" t="s">
        <v>2023</v>
      </c>
      <c r="H5075" s="17">
        <v>45169</v>
      </c>
      <c r="I5075" s="15">
        <v>2023</v>
      </c>
      <c r="J5075" t="s">
        <v>10634</v>
      </c>
      <c r="K5075" s="5">
        <v>61666.75</v>
      </c>
      <c r="L5075" t="s">
        <v>967</v>
      </c>
      <c r="M5075" t="s">
        <v>956</v>
      </c>
      <c r="N5075" t="s">
        <v>10635</v>
      </c>
      <c r="O5075" t="s">
        <v>825</v>
      </c>
      <c r="P5075" t="s">
        <v>10636</v>
      </c>
      <c r="Q5075" t="s">
        <v>10636</v>
      </c>
      <c r="R5075" t="s">
        <v>740</v>
      </c>
      <c r="S5075" t="s">
        <v>795</v>
      </c>
      <c r="T5075" t="s">
        <v>19005</v>
      </c>
      <c r="U5075" t="s">
        <v>965</v>
      </c>
      <c r="V5075" t="s">
        <v>10638</v>
      </c>
      <c r="W5075" t="s">
        <v>970</v>
      </c>
      <c r="X5075" t="s">
        <v>19007</v>
      </c>
    </row>
    <row r="5076" spans="2:24" ht="11" outlineLevel="1" x14ac:dyDescent="0.15">
      <c r="B5076" t="s">
        <v>4340</v>
      </c>
      <c r="C5076" t="s">
        <v>4341</v>
      </c>
      <c r="E5076" t="s">
        <v>10649</v>
      </c>
      <c r="F5076" t="s">
        <v>620</v>
      </c>
      <c r="G5076" t="s">
        <v>2023</v>
      </c>
      <c r="H5076" s="17">
        <v>45029</v>
      </c>
      <c r="I5076" s="15">
        <v>2023</v>
      </c>
      <c r="J5076" t="s">
        <v>10634</v>
      </c>
      <c r="K5076" s="5">
        <v>103844</v>
      </c>
      <c r="L5076" t="s">
        <v>967</v>
      </c>
      <c r="M5076" t="s">
        <v>956</v>
      </c>
      <c r="N5076" t="s">
        <v>10635</v>
      </c>
      <c r="O5076" t="s">
        <v>825</v>
      </c>
      <c r="P5076" t="s">
        <v>10636</v>
      </c>
      <c r="Q5076" t="s">
        <v>10636</v>
      </c>
      <c r="R5076" t="s">
        <v>740</v>
      </c>
      <c r="S5076" t="s">
        <v>795</v>
      </c>
      <c r="T5076" t="s">
        <v>19005</v>
      </c>
      <c r="U5076" t="s">
        <v>965</v>
      </c>
      <c r="V5076" t="s">
        <v>10638</v>
      </c>
      <c r="W5076" t="s">
        <v>970</v>
      </c>
      <c r="X5076" t="s">
        <v>19008</v>
      </c>
    </row>
    <row r="5077" spans="2:24" ht="11" outlineLevel="1" x14ac:dyDescent="0.15">
      <c r="B5077" t="s">
        <v>4343</v>
      </c>
      <c r="C5077" t="s">
        <v>4344</v>
      </c>
      <c r="E5077" t="s">
        <v>10649</v>
      </c>
      <c r="F5077" t="s">
        <v>4124</v>
      </c>
      <c r="G5077" t="s">
        <v>4125</v>
      </c>
      <c r="H5077" s="17">
        <v>42095</v>
      </c>
      <c r="I5077" s="15">
        <v>2015</v>
      </c>
      <c r="J5077" t="s">
        <v>10634</v>
      </c>
      <c r="K5077" s="5">
        <v>91130.4</v>
      </c>
      <c r="L5077" t="s">
        <v>967</v>
      </c>
      <c r="R5077" t="s">
        <v>740</v>
      </c>
      <c r="S5077" t="s">
        <v>795</v>
      </c>
      <c r="T5077" t="s">
        <v>19009</v>
      </c>
      <c r="U5077" t="s">
        <v>1340</v>
      </c>
      <c r="V5077" t="s">
        <v>12795</v>
      </c>
      <c r="W5077" t="s">
        <v>970</v>
      </c>
      <c r="X5077" t="s">
        <v>19010</v>
      </c>
    </row>
    <row r="5078" spans="2:24" ht="11" outlineLevel="1" x14ac:dyDescent="0.15">
      <c r="B5078" t="s">
        <v>4343</v>
      </c>
      <c r="C5078" t="s">
        <v>4344</v>
      </c>
      <c r="E5078" t="s">
        <v>10652</v>
      </c>
      <c r="F5078" t="s">
        <v>4124</v>
      </c>
      <c r="G5078" t="s">
        <v>4125</v>
      </c>
      <c r="H5078" s="17">
        <v>42166</v>
      </c>
      <c r="I5078" s="15">
        <v>2015</v>
      </c>
      <c r="J5078" t="s">
        <v>10634</v>
      </c>
      <c r="K5078" s="5">
        <v>13126.56</v>
      </c>
      <c r="L5078" t="s">
        <v>967</v>
      </c>
      <c r="M5078" t="s">
        <v>15907</v>
      </c>
      <c r="R5078" t="s">
        <v>740</v>
      </c>
      <c r="S5078" t="s">
        <v>795</v>
      </c>
      <c r="T5078" t="s">
        <v>19011</v>
      </c>
      <c r="U5078" t="s">
        <v>1340</v>
      </c>
      <c r="V5078" t="s">
        <v>12795</v>
      </c>
      <c r="W5078" t="s">
        <v>970</v>
      </c>
      <c r="X5078" t="s">
        <v>19012</v>
      </c>
    </row>
    <row r="5079" spans="2:24" ht="11" outlineLevel="1" x14ac:dyDescent="0.15">
      <c r="B5079" t="s">
        <v>4343</v>
      </c>
      <c r="C5079" t="s">
        <v>4344</v>
      </c>
      <c r="E5079" t="s">
        <v>10664</v>
      </c>
      <c r="F5079" t="s">
        <v>4124</v>
      </c>
      <c r="G5079" t="s">
        <v>4125</v>
      </c>
      <c r="H5079" s="17">
        <v>42277</v>
      </c>
      <c r="I5079" s="15">
        <v>2015</v>
      </c>
      <c r="J5079" t="s">
        <v>10634</v>
      </c>
      <c r="K5079" s="5">
        <v>43269</v>
      </c>
      <c r="L5079" t="s">
        <v>967</v>
      </c>
      <c r="M5079" t="s">
        <v>15907</v>
      </c>
      <c r="R5079" t="s">
        <v>740</v>
      </c>
      <c r="S5079" t="s">
        <v>795</v>
      </c>
      <c r="T5079" t="s">
        <v>19013</v>
      </c>
      <c r="U5079" t="s">
        <v>1340</v>
      </c>
      <c r="V5079" t="s">
        <v>12795</v>
      </c>
      <c r="W5079" t="s">
        <v>970</v>
      </c>
      <c r="X5079" t="s">
        <v>19014</v>
      </c>
    </row>
    <row r="5080" spans="2:24" ht="11" outlineLevel="1" x14ac:dyDescent="0.15">
      <c r="B5080" t="s">
        <v>4343</v>
      </c>
      <c r="C5080" t="s">
        <v>4344</v>
      </c>
      <c r="E5080" t="s">
        <v>10643</v>
      </c>
      <c r="F5080" t="s">
        <v>4124</v>
      </c>
      <c r="G5080" t="s">
        <v>4125</v>
      </c>
      <c r="H5080" s="17">
        <v>42366</v>
      </c>
      <c r="I5080" s="15">
        <v>2016</v>
      </c>
      <c r="J5080" t="s">
        <v>10634</v>
      </c>
      <c r="K5080" s="5">
        <v>18274</v>
      </c>
      <c r="L5080" t="s">
        <v>967</v>
      </c>
      <c r="M5080" t="s">
        <v>15907</v>
      </c>
      <c r="R5080" t="s">
        <v>740</v>
      </c>
      <c r="S5080" t="s">
        <v>795</v>
      </c>
      <c r="T5080" t="s">
        <v>14125</v>
      </c>
      <c r="U5080" t="s">
        <v>1340</v>
      </c>
      <c r="V5080" t="s">
        <v>12795</v>
      </c>
      <c r="W5080" t="s">
        <v>970</v>
      </c>
      <c r="X5080" t="s">
        <v>19015</v>
      </c>
    </row>
    <row r="5081" spans="2:24" ht="11" outlineLevel="1" x14ac:dyDescent="0.15">
      <c r="B5081" t="s">
        <v>4343</v>
      </c>
      <c r="C5081" t="s">
        <v>4344</v>
      </c>
      <c r="E5081" t="s">
        <v>10632</v>
      </c>
      <c r="F5081" t="s">
        <v>4124</v>
      </c>
      <c r="G5081" t="s">
        <v>4125</v>
      </c>
      <c r="H5081" s="17">
        <v>42530</v>
      </c>
      <c r="I5081" s="15">
        <v>2016</v>
      </c>
      <c r="J5081" t="s">
        <v>10634</v>
      </c>
      <c r="K5081" s="5">
        <v>0</v>
      </c>
      <c r="L5081" t="s">
        <v>967</v>
      </c>
      <c r="M5081" t="s">
        <v>15907</v>
      </c>
      <c r="R5081" t="s">
        <v>740</v>
      </c>
      <c r="S5081" t="s">
        <v>795</v>
      </c>
      <c r="T5081" t="s">
        <v>19011</v>
      </c>
      <c r="U5081" t="s">
        <v>1340</v>
      </c>
      <c r="V5081" t="s">
        <v>12795</v>
      </c>
      <c r="W5081" t="s">
        <v>970</v>
      </c>
      <c r="X5081" t="s">
        <v>19016</v>
      </c>
    </row>
    <row r="5082" spans="2:24" ht="11" outlineLevel="1" x14ac:dyDescent="0.15">
      <c r="B5082" t="s">
        <v>4343</v>
      </c>
      <c r="C5082" t="s">
        <v>4344</v>
      </c>
      <c r="E5082" t="s">
        <v>10667</v>
      </c>
      <c r="F5082" t="s">
        <v>4124</v>
      </c>
      <c r="G5082" t="s">
        <v>4125</v>
      </c>
      <c r="H5082" s="17">
        <v>42768</v>
      </c>
      <c r="I5082" s="15">
        <v>2017</v>
      </c>
      <c r="J5082" t="s">
        <v>10634</v>
      </c>
      <c r="K5082" s="5">
        <v>-1007</v>
      </c>
      <c r="L5082" t="s">
        <v>967</v>
      </c>
      <c r="M5082" t="s">
        <v>12802</v>
      </c>
      <c r="R5082" t="s">
        <v>740</v>
      </c>
      <c r="S5082" t="s">
        <v>795</v>
      </c>
      <c r="T5082" t="s">
        <v>19017</v>
      </c>
      <c r="U5082" t="s">
        <v>1340</v>
      </c>
      <c r="V5082" t="s">
        <v>12795</v>
      </c>
      <c r="W5082" t="s">
        <v>970</v>
      </c>
      <c r="X5082" t="s">
        <v>19018</v>
      </c>
    </row>
    <row r="5083" spans="2:24" ht="11" outlineLevel="1" x14ac:dyDescent="0.15">
      <c r="B5083" t="s">
        <v>4346</v>
      </c>
      <c r="C5083" t="s">
        <v>4347</v>
      </c>
      <c r="D5083" t="s">
        <v>3240</v>
      </c>
      <c r="E5083" t="s">
        <v>10649</v>
      </c>
      <c r="F5083" t="s">
        <v>3241</v>
      </c>
      <c r="G5083" t="s">
        <v>3242</v>
      </c>
      <c r="H5083" s="17">
        <v>45899</v>
      </c>
      <c r="I5083" s="15">
        <v>2025</v>
      </c>
      <c r="J5083" t="s">
        <v>10634</v>
      </c>
      <c r="K5083" s="5">
        <v>163905.21</v>
      </c>
      <c r="L5083" t="s">
        <v>967</v>
      </c>
      <c r="R5083" t="s">
        <v>3243</v>
      </c>
      <c r="S5083" t="s">
        <v>824</v>
      </c>
      <c r="T5083" t="s">
        <v>19019</v>
      </c>
      <c r="U5083" t="s">
        <v>1340</v>
      </c>
      <c r="V5083" t="s">
        <v>12795</v>
      </c>
      <c r="W5083" t="s">
        <v>970</v>
      </c>
      <c r="X5083" t="s">
        <v>19020</v>
      </c>
    </row>
    <row r="5084" spans="2:24" ht="11" outlineLevel="1" x14ac:dyDescent="0.15">
      <c r="B5084" t="s">
        <v>4349</v>
      </c>
      <c r="C5084" t="s">
        <v>4350</v>
      </c>
      <c r="E5084" t="s">
        <v>10649</v>
      </c>
      <c r="F5084" t="s">
        <v>623</v>
      </c>
      <c r="G5084" t="s">
        <v>2397</v>
      </c>
      <c r="H5084" s="17">
        <v>44320</v>
      </c>
      <c r="I5084" s="15">
        <v>2021</v>
      </c>
      <c r="J5084" t="s">
        <v>10634</v>
      </c>
      <c r="K5084" s="5">
        <v>162861</v>
      </c>
      <c r="L5084" t="s">
        <v>967</v>
      </c>
      <c r="M5084" t="s">
        <v>1141</v>
      </c>
      <c r="N5084" t="s">
        <v>10635</v>
      </c>
      <c r="O5084" t="s">
        <v>825</v>
      </c>
      <c r="P5084" t="s">
        <v>15083</v>
      </c>
      <c r="R5084" t="s">
        <v>737</v>
      </c>
      <c r="S5084" t="s">
        <v>803</v>
      </c>
      <c r="T5084" t="s">
        <v>19021</v>
      </c>
      <c r="U5084" t="s">
        <v>965</v>
      </c>
      <c r="V5084" t="s">
        <v>10638</v>
      </c>
      <c r="W5084" t="s">
        <v>970</v>
      </c>
      <c r="X5084" t="s">
        <v>19022</v>
      </c>
    </row>
    <row r="5085" spans="2:24" ht="11" outlineLevel="1" x14ac:dyDescent="0.15">
      <c r="B5085" t="s">
        <v>4349</v>
      </c>
      <c r="C5085" t="s">
        <v>4350</v>
      </c>
      <c r="E5085" t="s">
        <v>10652</v>
      </c>
      <c r="F5085" t="s">
        <v>623</v>
      </c>
      <c r="G5085" t="s">
        <v>2397</v>
      </c>
      <c r="H5085" s="17">
        <v>44552</v>
      </c>
      <c r="I5085" s="15">
        <v>2022</v>
      </c>
      <c r="J5085" t="s">
        <v>10634</v>
      </c>
      <c r="K5085" s="5">
        <v>0</v>
      </c>
      <c r="L5085" t="s">
        <v>967</v>
      </c>
      <c r="M5085" t="s">
        <v>1141</v>
      </c>
      <c r="N5085" t="s">
        <v>10635</v>
      </c>
      <c r="O5085" t="s">
        <v>825</v>
      </c>
      <c r="P5085" t="s">
        <v>15083</v>
      </c>
      <c r="R5085" t="s">
        <v>737</v>
      </c>
      <c r="S5085" t="s">
        <v>803</v>
      </c>
      <c r="T5085" t="s">
        <v>19023</v>
      </c>
      <c r="U5085" t="s">
        <v>965</v>
      </c>
      <c r="V5085" t="s">
        <v>10638</v>
      </c>
      <c r="W5085" t="s">
        <v>970</v>
      </c>
      <c r="X5085" t="s">
        <v>19024</v>
      </c>
    </row>
    <row r="5086" spans="2:24" ht="11" outlineLevel="1" x14ac:dyDescent="0.15">
      <c r="B5086" t="s">
        <v>4352</v>
      </c>
      <c r="C5086" t="s">
        <v>4353</v>
      </c>
      <c r="E5086" t="s">
        <v>10652</v>
      </c>
      <c r="F5086" t="s">
        <v>18366</v>
      </c>
      <c r="G5086" t="s">
        <v>1800</v>
      </c>
      <c r="H5086" s="17">
        <v>42612</v>
      </c>
      <c r="I5086" s="15">
        <v>2016</v>
      </c>
      <c r="J5086" t="s">
        <v>10634</v>
      </c>
      <c r="K5086" s="5">
        <v>139790.5</v>
      </c>
      <c r="L5086" t="s">
        <v>967</v>
      </c>
      <c r="M5086" t="s">
        <v>956</v>
      </c>
      <c r="N5086" t="s">
        <v>10635</v>
      </c>
      <c r="O5086" t="s">
        <v>827</v>
      </c>
      <c r="P5086" t="s">
        <v>11434</v>
      </c>
      <c r="Q5086" t="s">
        <v>11434</v>
      </c>
      <c r="R5086" t="s">
        <v>748</v>
      </c>
      <c r="S5086" t="s">
        <v>795</v>
      </c>
      <c r="T5086" t="s">
        <v>19025</v>
      </c>
      <c r="U5086" t="s">
        <v>965</v>
      </c>
      <c r="V5086" t="s">
        <v>10638</v>
      </c>
      <c r="W5086" t="s">
        <v>970</v>
      </c>
      <c r="X5086" t="s">
        <v>19026</v>
      </c>
    </row>
    <row r="5087" spans="2:24" ht="11" outlineLevel="1" x14ac:dyDescent="0.15">
      <c r="B5087" t="s">
        <v>4352</v>
      </c>
      <c r="C5087" t="s">
        <v>4353</v>
      </c>
      <c r="E5087" t="s">
        <v>10649</v>
      </c>
      <c r="F5087" t="s">
        <v>18366</v>
      </c>
      <c r="G5087" t="s">
        <v>1800</v>
      </c>
      <c r="H5087" s="17">
        <v>42270</v>
      </c>
      <c r="I5087" s="15">
        <v>2015</v>
      </c>
      <c r="J5087" t="s">
        <v>10634</v>
      </c>
      <c r="K5087" s="5">
        <v>22200</v>
      </c>
      <c r="L5087" t="s">
        <v>967</v>
      </c>
      <c r="M5087" t="s">
        <v>956</v>
      </c>
      <c r="N5087" t="s">
        <v>10635</v>
      </c>
      <c r="O5087" t="s">
        <v>827</v>
      </c>
      <c r="P5087" t="s">
        <v>11434</v>
      </c>
      <c r="Q5087" t="s">
        <v>11434</v>
      </c>
      <c r="R5087" t="s">
        <v>748</v>
      </c>
      <c r="S5087" t="s">
        <v>795</v>
      </c>
      <c r="T5087" t="s">
        <v>19027</v>
      </c>
      <c r="U5087" t="s">
        <v>965</v>
      </c>
      <c r="V5087" t="s">
        <v>10638</v>
      </c>
      <c r="W5087" t="s">
        <v>970</v>
      </c>
      <c r="X5087" t="s">
        <v>19028</v>
      </c>
    </row>
    <row r="5088" spans="2:24" ht="11" outlineLevel="1" x14ac:dyDescent="0.15">
      <c r="B5088" t="s">
        <v>4355</v>
      </c>
      <c r="C5088" t="s">
        <v>4356</v>
      </c>
      <c r="D5088" t="s">
        <v>283</v>
      </c>
      <c r="E5088" t="s">
        <v>10956</v>
      </c>
      <c r="F5088" t="s">
        <v>1722</v>
      </c>
      <c r="G5088" t="s">
        <v>1819</v>
      </c>
      <c r="H5088" s="17">
        <v>42489</v>
      </c>
      <c r="I5088" s="15">
        <v>2016</v>
      </c>
      <c r="J5088" t="s">
        <v>10634</v>
      </c>
      <c r="K5088" s="5">
        <v>0</v>
      </c>
      <c r="L5088" t="s">
        <v>967</v>
      </c>
      <c r="M5088" t="s">
        <v>985</v>
      </c>
      <c r="N5088" t="s">
        <v>10635</v>
      </c>
      <c r="O5088" t="s">
        <v>796</v>
      </c>
      <c r="P5088" t="s">
        <v>10671</v>
      </c>
      <c r="Q5088" t="s">
        <v>10671</v>
      </c>
      <c r="R5088" t="s">
        <v>744</v>
      </c>
      <c r="S5088" t="s">
        <v>795</v>
      </c>
      <c r="T5088" t="s">
        <v>19029</v>
      </c>
      <c r="U5088" t="s">
        <v>965</v>
      </c>
      <c r="V5088" t="s">
        <v>10638</v>
      </c>
      <c r="W5088" t="s">
        <v>970</v>
      </c>
      <c r="X5088" t="s">
        <v>19030</v>
      </c>
    </row>
    <row r="5089" spans="2:24" ht="11" outlineLevel="1" x14ac:dyDescent="0.15">
      <c r="B5089" t="s">
        <v>4355</v>
      </c>
      <c r="C5089" t="s">
        <v>4356</v>
      </c>
      <c r="D5089" t="s">
        <v>283</v>
      </c>
      <c r="E5089" t="s">
        <v>10923</v>
      </c>
      <c r="F5089" t="s">
        <v>1722</v>
      </c>
      <c r="G5089" t="s">
        <v>1819</v>
      </c>
      <c r="H5089" s="17">
        <v>42531</v>
      </c>
      <c r="I5089" s="15">
        <v>2016</v>
      </c>
      <c r="J5089" t="s">
        <v>10634</v>
      </c>
      <c r="K5089" s="5">
        <v>511.99</v>
      </c>
      <c r="L5089" t="s">
        <v>967</v>
      </c>
      <c r="M5089" t="s">
        <v>985</v>
      </c>
      <c r="N5089" t="s">
        <v>10635</v>
      </c>
      <c r="O5089" t="s">
        <v>796</v>
      </c>
      <c r="P5089" t="s">
        <v>10671</v>
      </c>
      <c r="Q5089" t="s">
        <v>10671</v>
      </c>
      <c r="R5089" t="s">
        <v>744</v>
      </c>
      <c r="S5089" t="s">
        <v>795</v>
      </c>
      <c r="T5089" t="s">
        <v>19029</v>
      </c>
      <c r="U5089" t="s">
        <v>965</v>
      </c>
      <c r="V5089" t="s">
        <v>10638</v>
      </c>
      <c r="W5089" t="s">
        <v>970</v>
      </c>
      <c r="X5089" t="s">
        <v>19031</v>
      </c>
    </row>
    <row r="5090" spans="2:24" ht="11" outlineLevel="1" x14ac:dyDescent="0.15">
      <c r="B5090" t="s">
        <v>4355</v>
      </c>
      <c r="C5090" t="s">
        <v>4356</v>
      </c>
      <c r="D5090" t="s">
        <v>283</v>
      </c>
      <c r="E5090" t="s">
        <v>10889</v>
      </c>
      <c r="F5090" t="s">
        <v>1722</v>
      </c>
      <c r="G5090" t="s">
        <v>1819</v>
      </c>
      <c r="H5090" s="17">
        <v>42745</v>
      </c>
      <c r="I5090" s="15">
        <v>2017</v>
      </c>
      <c r="J5090" t="s">
        <v>10634</v>
      </c>
      <c r="K5090" s="5">
        <v>0</v>
      </c>
      <c r="L5090" t="s">
        <v>967</v>
      </c>
      <c r="M5090" t="s">
        <v>985</v>
      </c>
      <c r="N5090" t="s">
        <v>10635</v>
      </c>
      <c r="O5090" t="s">
        <v>796</v>
      </c>
      <c r="P5090" t="s">
        <v>10671</v>
      </c>
      <c r="Q5090" t="s">
        <v>10671</v>
      </c>
      <c r="R5090" t="s">
        <v>744</v>
      </c>
      <c r="S5090" t="s">
        <v>795</v>
      </c>
      <c r="T5090" t="s">
        <v>19029</v>
      </c>
      <c r="U5090" t="s">
        <v>965</v>
      </c>
      <c r="V5090" t="s">
        <v>10638</v>
      </c>
      <c r="W5090" t="s">
        <v>970</v>
      </c>
      <c r="X5090" t="s">
        <v>19032</v>
      </c>
    </row>
    <row r="5091" spans="2:24" ht="11" outlineLevel="1" x14ac:dyDescent="0.15">
      <c r="B5091" t="s">
        <v>4358</v>
      </c>
      <c r="C5091" t="s">
        <v>4359</v>
      </c>
      <c r="E5091" t="s">
        <v>10649</v>
      </c>
      <c r="F5091" t="s">
        <v>3575</v>
      </c>
      <c r="G5091" t="s">
        <v>3576</v>
      </c>
      <c r="H5091" s="17">
        <v>45895</v>
      </c>
      <c r="I5091" s="15">
        <v>2025</v>
      </c>
      <c r="J5091" t="s">
        <v>10634</v>
      </c>
      <c r="K5091" s="5">
        <v>125838.71</v>
      </c>
      <c r="L5091" t="s">
        <v>967</v>
      </c>
      <c r="R5091" t="s">
        <v>755</v>
      </c>
      <c r="S5091" t="s">
        <v>795</v>
      </c>
      <c r="T5091" t="s">
        <v>19033</v>
      </c>
      <c r="U5091" t="s">
        <v>1340</v>
      </c>
      <c r="V5091" t="s">
        <v>12795</v>
      </c>
      <c r="W5091" t="s">
        <v>970</v>
      </c>
      <c r="X5091" t="s">
        <v>19034</v>
      </c>
    </row>
    <row r="5092" spans="2:24" ht="11" outlineLevel="1" x14ac:dyDescent="0.15">
      <c r="B5092" t="s">
        <v>4358</v>
      </c>
      <c r="C5092" t="s">
        <v>4359</v>
      </c>
      <c r="E5092" t="s">
        <v>10652</v>
      </c>
      <c r="F5092" t="s">
        <v>3575</v>
      </c>
      <c r="G5092" t="s">
        <v>3576</v>
      </c>
      <c r="H5092" s="17">
        <v>46001</v>
      </c>
      <c r="I5092" s="15">
        <v>2026</v>
      </c>
      <c r="J5092" t="s">
        <v>10634</v>
      </c>
      <c r="K5092" s="5">
        <v>34931.980000000003</v>
      </c>
      <c r="L5092" t="s">
        <v>967</v>
      </c>
      <c r="M5092" t="s">
        <v>14985</v>
      </c>
      <c r="R5092" t="s">
        <v>755</v>
      </c>
      <c r="S5092" t="s">
        <v>795</v>
      </c>
      <c r="T5092" t="s">
        <v>19033</v>
      </c>
      <c r="U5092" t="s">
        <v>1340</v>
      </c>
      <c r="V5092" t="s">
        <v>12795</v>
      </c>
      <c r="W5092" t="s">
        <v>970</v>
      </c>
      <c r="X5092" t="s">
        <v>19035</v>
      </c>
    </row>
    <row r="5093" spans="2:24" ht="11" outlineLevel="1" x14ac:dyDescent="0.15">
      <c r="B5093" t="s">
        <v>4361</v>
      </c>
      <c r="C5093" t="s">
        <v>4362</v>
      </c>
      <c r="E5093" t="s">
        <v>10649</v>
      </c>
      <c r="F5093" t="s">
        <v>4363</v>
      </c>
      <c r="G5093" t="s">
        <v>4364</v>
      </c>
      <c r="H5093" s="17">
        <v>42879</v>
      </c>
      <c r="I5093" s="15">
        <v>2017</v>
      </c>
      <c r="J5093" t="s">
        <v>10634</v>
      </c>
      <c r="K5093" s="5">
        <v>160663</v>
      </c>
      <c r="L5093" t="s">
        <v>967</v>
      </c>
      <c r="R5093" t="s">
        <v>743</v>
      </c>
      <c r="S5093" t="s">
        <v>795</v>
      </c>
      <c r="T5093" t="s">
        <v>13785</v>
      </c>
      <c r="U5093" t="s">
        <v>1340</v>
      </c>
      <c r="V5093" t="s">
        <v>12795</v>
      </c>
      <c r="W5093" t="s">
        <v>970</v>
      </c>
      <c r="X5093" t="s">
        <v>19036</v>
      </c>
    </row>
    <row r="5094" spans="2:24" ht="11" outlineLevel="1" x14ac:dyDescent="0.15">
      <c r="B5094" t="s">
        <v>4361</v>
      </c>
      <c r="C5094" t="s">
        <v>4362</v>
      </c>
      <c r="E5094" t="s">
        <v>10652</v>
      </c>
      <c r="F5094" t="s">
        <v>4363</v>
      </c>
      <c r="G5094" t="s">
        <v>4364</v>
      </c>
      <c r="H5094" s="17">
        <v>43059</v>
      </c>
      <c r="I5094" s="15">
        <v>2018</v>
      </c>
      <c r="J5094" t="s">
        <v>10634</v>
      </c>
      <c r="K5094" s="5">
        <v>0</v>
      </c>
      <c r="L5094" t="s">
        <v>967</v>
      </c>
      <c r="M5094" t="s">
        <v>12797</v>
      </c>
      <c r="R5094" t="s">
        <v>743</v>
      </c>
      <c r="S5094" t="s">
        <v>795</v>
      </c>
      <c r="T5094" t="s">
        <v>19037</v>
      </c>
      <c r="U5094" t="s">
        <v>1340</v>
      </c>
      <c r="V5094" t="s">
        <v>12795</v>
      </c>
      <c r="W5094" t="s">
        <v>970</v>
      </c>
      <c r="X5094" t="s">
        <v>19038</v>
      </c>
    </row>
    <row r="5095" spans="2:24" ht="11" outlineLevel="1" x14ac:dyDescent="0.15">
      <c r="B5095" t="s">
        <v>4366</v>
      </c>
      <c r="C5095" t="s">
        <v>4367</v>
      </c>
      <c r="E5095" t="s">
        <v>10649</v>
      </c>
      <c r="F5095" t="s">
        <v>16536</v>
      </c>
      <c r="G5095" t="s">
        <v>2657</v>
      </c>
      <c r="H5095" s="17">
        <v>42277</v>
      </c>
      <c r="I5095" s="15">
        <v>2015</v>
      </c>
      <c r="J5095" t="s">
        <v>10634</v>
      </c>
      <c r="K5095" s="5">
        <v>159800</v>
      </c>
      <c r="L5095" t="s">
        <v>967</v>
      </c>
      <c r="M5095" t="s">
        <v>1141</v>
      </c>
      <c r="N5095" t="s">
        <v>10635</v>
      </c>
      <c r="O5095" t="s">
        <v>825</v>
      </c>
      <c r="P5095" t="s">
        <v>10636</v>
      </c>
      <c r="Q5095" t="s">
        <v>10636</v>
      </c>
      <c r="R5095" t="s">
        <v>2658</v>
      </c>
      <c r="S5095" t="s">
        <v>795</v>
      </c>
      <c r="T5095" t="s">
        <v>19039</v>
      </c>
      <c r="U5095" t="s">
        <v>965</v>
      </c>
      <c r="V5095" t="s">
        <v>10638</v>
      </c>
      <c r="W5095" t="s">
        <v>970</v>
      </c>
      <c r="X5095" t="s">
        <v>19040</v>
      </c>
    </row>
    <row r="5096" spans="2:24" ht="11" outlineLevel="1" x14ac:dyDescent="0.15">
      <c r="B5096" t="s">
        <v>4369</v>
      </c>
      <c r="C5096" t="s">
        <v>4370</v>
      </c>
      <c r="D5096" t="s">
        <v>3737</v>
      </c>
      <c r="E5096" t="s">
        <v>10649</v>
      </c>
      <c r="F5096" t="s">
        <v>3738</v>
      </c>
      <c r="G5096" t="s">
        <v>3739</v>
      </c>
      <c r="H5096" s="17">
        <v>42642</v>
      </c>
      <c r="I5096" s="15">
        <v>2016</v>
      </c>
      <c r="J5096" t="s">
        <v>10634</v>
      </c>
      <c r="K5096" s="5">
        <v>159488</v>
      </c>
      <c r="L5096" t="s">
        <v>967</v>
      </c>
      <c r="R5096" t="s">
        <v>737</v>
      </c>
      <c r="S5096" t="s">
        <v>795</v>
      </c>
      <c r="T5096" t="s">
        <v>19041</v>
      </c>
      <c r="U5096" t="s">
        <v>1340</v>
      </c>
      <c r="V5096" t="s">
        <v>12795</v>
      </c>
      <c r="W5096" t="s">
        <v>970</v>
      </c>
      <c r="X5096" t="s">
        <v>19042</v>
      </c>
    </row>
    <row r="5097" spans="2:24" ht="11" outlineLevel="1" x14ac:dyDescent="0.15">
      <c r="B5097" t="s">
        <v>4372</v>
      </c>
      <c r="C5097" t="s">
        <v>4373</v>
      </c>
      <c r="D5097" t="s">
        <v>4374</v>
      </c>
      <c r="E5097" t="s">
        <v>10649</v>
      </c>
      <c r="F5097" t="s">
        <v>4375</v>
      </c>
      <c r="G5097" t="s">
        <v>4376</v>
      </c>
      <c r="H5097" s="17">
        <v>44831</v>
      </c>
      <c r="I5097" s="15">
        <v>2022</v>
      </c>
      <c r="J5097" t="s">
        <v>10634</v>
      </c>
      <c r="K5097" s="5">
        <v>158590</v>
      </c>
      <c r="L5097" t="s">
        <v>967</v>
      </c>
      <c r="R5097" t="s">
        <v>748</v>
      </c>
      <c r="S5097" t="s">
        <v>795</v>
      </c>
      <c r="T5097" t="s">
        <v>19043</v>
      </c>
      <c r="U5097" t="s">
        <v>1340</v>
      </c>
      <c r="V5097" t="s">
        <v>12795</v>
      </c>
      <c r="W5097" t="s">
        <v>970</v>
      </c>
      <c r="X5097" t="s">
        <v>19044</v>
      </c>
    </row>
    <row r="5098" spans="2:24" ht="11" outlineLevel="1" x14ac:dyDescent="0.15">
      <c r="B5098" t="s">
        <v>4372</v>
      </c>
      <c r="C5098" t="s">
        <v>4373</v>
      </c>
      <c r="D5098" t="s">
        <v>4374</v>
      </c>
      <c r="E5098" t="s">
        <v>10652</v>
      </c>
      <c r="F5098" t="s">
        <v>4375</v>
      </c>
      <c r="G5098" t="s">
        <v>4376</v>
      </c>
      <c r="H5098" s="17">
        <v>44953</v>
      </c>
      <c r="I5098" s="15">
        <v>2023</v>
      </c>
      <c r="J5098" t="s">
        <v>10634</v>
      </c>
      <c r="K5098" s="5">
        <v>778</v>
      </c>
      <c r="L5098" t="s">
        <v>967</v>
      </c>
      <c r="M5098" t="s">
        <v>15907</v>
      </c>
      <c r="R5098" t="s">
        <v>748</v>
      </c>
      <c r="S5098" t="s">
        <v>795</v>
      </c>
      <c r="T5098" t="s">
        <v>19043</v>
      </c>
      <c r="U5098" t="s">
        <v>1340</v>
      </c>
      <c r="V5098" t="s">
        <v>12795</v>
      </c>
      <c r="W5098" t="s">
        <v>970</v>
      </c>
      <c r="X5098" t="s">
        <v>19045</v>
      </c>
    </row>
    <row r="5099" spans="2:24" ht="11" outlineLevel="1" x14ac:dyDescent="0.15">
      <c r="B5099" t="s">
        <v>4378</v>
      </c>
      <c r="C5099" t="s">
        <v>4379</v>
      </c>
      <c r="D5099" t="s">
        <v>4380</v>
      </c>
      <c r="E5099" t="s">
        <v>10649</v>
      </c>
      <c r="F5099" t="s">
        <v>4381</v>
      </c>
      <c r="G5099" t="s">
        <v>4382</v>
      </c>
      <c r="H5099" s="17">
        <v>45511</v>
      </c>
      <c r="I5099" s="15">
        <v>2024</v>
      </c>
      <c r="J5099" t="s">
        <v>10634</v>
      </c>
      <c r="K5099" s="5">
        <v>159360.22</v>
      </c>
      <c r="L5099" t="s">
        <v>967</v>
      </c>
      <c r="M5099" t="s">
        <v>985</v>
      </c>
      <c r="N5099" t="s">
        <v>10635</v>
      </c>
      <c r="O5099" t="s">
        <v>796</v>
      </c>
      <c r="P5099" t="s">
        <v>13174</v>
      </c>
      <c r="Q5099" t="s">
        <v>11435</v>
      </c>
      <c r="R5099" t="s">
        <v>737</v>
      </c>
      <c r="S5099" t="s">
        <v>795</v>
      </c>
      <c r="T5099" t="s">
        <v>19046</v>
      </c>
      <c r="U5099" t="s">
        <v>965</v>
      </c>
      <c r="V5099" t="s">
        <v>10638</v>
      </c>
      <c r="W5099" t="s">
        <v>970</v>
      </c>
      <c r="X5099" t="s">
        <v>19047</v>
      </c>
    </row>
    <row r="5100" spans="2:24" ht="11" outlineLevel="1" x14ac:dyDescent="0.15">
      <c r="B5100" t="s">
        <v>4384</v>
      </c>
      <c r="C5100" t="s">
        <v>4385</v>
      </c>
      <c r="E5100" t="s">
        <v>10649</v>
      </c>
      <c r="F5100" t="s">
        <v>4386</v>
      </c>
      <c r="G5100" t="s">
        <v>4387</v>
      </c>
      <c r="H5100" s="17">
        <v>45700</v>
      </c>
      <c r="I5100" s="15">
        <v>2025</v>
      </c>
      <c r="J5100" t="s">
        <v>10634</v>
      </c>
      <c r="K5100" s="5">
        <v>159300</v>
      </c>
      <c r="L5100" t="s">
        <v>967</v>
      </c>
      <c r="R5100" t="s">
        <v>750</v>
      </c>
      <c r="S5100" t="s">
        <v>4388</v>
      </c>
      <c r="T5100" t="s">
        <v>19048</v>
      </c>
      <c r="U5100" t="s">
        <v>1340</v>
      </c>
      <c r="V5100" t="s">
        <v>12795</v>
      </c>
      <c r="W5100" t="s">
        <v>970</v>
      </c>
      <c r="X5100" t="s">
        <v>19049</v>
      </c>
    </row>
    <row r="5101" spans="2:24" ht="11" outlineLevel="1" x14ac:dyDescent="0.15">
      <c r="B5101" t="s">
        <v>4391</v>
      </c>
      <c r="C5101" t="s">
        <v>982</v>
      </c>
      <c r="D5101" t="s">
        <v>200</v>
      </c>
      <c r="E5101" t="s">
        <v>10889</v>
      </c>
      <c r="F5101" t="s">
        <v>609</v>
      </c>
      <c r="G5101" t="s">
        <v>1547</v>
      </c>
      <c r="H5101" s="17">
        <v>42208</v>
      </c>
      <c r="I5101" s="15">
        <v>2015</v>
      </c>
      <c r="J5101" t="s">
        <v>10634</v>
      </c>
      <c r="K5101" s="5">
        <v>0</v>
      </c>
      <c r="L5101" t="s">
        <v>967</v>
      </c>
      <c r="M5101" t="s">
        <v>985</v>
      </c>
      <c r="N5101" t="s">
        <v>10635</v>
      </c>
      <c r="O5101" t="s">
        <v>796</v>
      </c>
      <c r="P5101" t="s">
        <v>10671</v>
      </c>
      <c r="Q5101" t="s">
        <v>10685</v>
      </c>
      <c r="R5101" t="s">
        <v>737</v>
      </c>
      <c r="S5101" t="s">
        <v>803</v>
      </c>
      <c r="T5101" t="s">
        <v>19050</v>
      </c>
      <c r="U5101" t="s">
        <v>965</v>
      </c>
      <c r="V5101" t="s">
        <v>10638</v>
      </c>
      <c r="W5101" t="s">
        <v>970</v>
      </c>
      <c r="X5101" t="s">
        <v>19051</v>
      </c>
    </row>
    <row r="5102" spans="2:24" ht="11" outlineLevel="1" x14ac:dyDescent="0.15">
      <c r="B5102" t="s">
        <v>4391</v>
      </c>
      <c r="C5102" t="s">
        <v>982</v>
      </c>
      <c r="D5102" t="s">
        <v>200</v>
      </c>
      <c r="E5102" t="s">
        <v>10905</v>
      </c>
      <c r="F5102" t="s">
        <v>609</v>
      </c>
      <c r="G5102" t="s">
        <v>1547</v>
      </c>
      <c r="H5102" s="17">
        <v>42486</v>
      </c>
      <c r="I5102" s="15">
        <v>2016</v>
      </c>
      <c r="J5102" t="s">
        <v>10634</v>
      </c>
      <c r="K5102" s="5">
        <v>0</v>
      </c>
      <c r="L5102" t="s">
        <v>967</v>
      </c>
      <c r="M5102" t="s">
        <v>985</v>
      </c>
      <c r="N5102" t="s">
        <v>10635</v>
      </c>
      <c r="O5102" t="s">
        <v>796</v>
      </c>
      <c r="P5102" t="s">
        <v>10671</v>
      </c>
      <c r="Q5102" t="s">
        <v>10685</v>
      </c>
      <c r="R5102" t="s">
        <v>737</v>
      </c>
      <c r="S5102" t="s">
        <v>803</v>
      </c>
      <c r="T5102" t="s">
        <v>19052</v>
      </c>
      <c r="U5102" t="s">
        <v>965</v>
      </c>
      <c r="V5102" t="s">
        <v>10638</v>
      </c>
      <c r="W5102" t="s">
        <v>970</v>
      </c>
      <c r="X5102" t="s">
        <v>19053</v>
      </c>
    </row>
    <row r="5103" spans="2:24" ht="11" outlineLevel="1" x14ac:dyDescent="0.15">
      <c r="B5103" t="s">
        <v>4391</v>
      </c>
      <c r="C5103" t="s">
        <v>982</v>
      </c>
      <c r="D5103" t="s">
        <v>200</v>
      </c>
      <c r="E5103" t="s">
        <v>10926</v>
      </c>
      <c r="F5103" t="s">
        <v>609</v>
      </c>
      <c r="G5103" t="s">
        <v>1547</v>
      </c>
      <c r="H5103" s="17">
        <v>42346</v>
      </c>
      <c r="I5103" s="15">
        <v>2016</v>
      </c>
      <c r="J5103" t="s">
        <v>10634</v>
      </c>
      <c r="K5103" s="5">
        <v>0</v>
      </c>
      <c r="L5103" t="s">
        <v>967</v>
      </c>
      <c r="M5103" t="s">
        <v>985</v>
      </c>
      <c r="N5103" t="s">
        <v>10635</v>
      </c>
      <c r="O5103" t="s">
        <v>796</v>
      </c>
      <c r="P5103" t="s">
        <v>10671</v>
      </c>
      <c r="Q5103" t="s">
        <v>10685</v>
      </c>
      <c r="R5103" t="s">
        <v>737</v>
      </c>
      <c r="S5103" t="s">
        <v>803</v>
      </c>
      <c r="T5103" t="s">
        <v>19054</v>
      </c>
      <c r="U5103" t="s">
        <v>965</v>
      </c>
      <c r="V5103" t="s">
        <v>10638</v>
      </c>
      <c r="W5103" t="s">
        <v>970</v>
      </c>
      <c r="X5103" t="s">
        <v>19055</v>
      </c>
    </row>
    <row r="5104" spans="2:24" ht="11" outlineLevel="1" x14ac:dyDescent="0.15">
      <c r="B5104" t="s">
        <v>4393</v>
      </c>
      <c r="C5104" t="s">
        <v>4394</v>
      </c>
      <c r="D5104" t="s">
        <v>4395</v>
      </c>
      <c r="E5104" t="s">
        <v>10649</v>
      </c>
      <c r="F5104" t="s">
        <v>3627</v>
      </c>
      <c r="G5104" t="s">
        <v>3628</v>
      </c>
      <c r="H5104" s="17">
        <v>45349</v>
      </c>
      <c r="I5104" s="15">
        <v>2024</v>
      </c>
      <c r="J5104" t="s">
        <v>10634</v>
      </c>
      <c r="K5104" s="5">
        <v>158907.51999999999</v>
      </c>
      <c r="L5104" t="s">
        <v>967</v>
      </c>
      <c r="M5104" t="s">
        <v>985</v>
      </c>
      <c r="N5104" t="s">
        <v>10635</v>
      </c>
      <c r="O5104" t="s">
        <v>796</v>
      </c>
      <c r="P5104" t="s">
        <v>15012</v>
      </c>
      <c r="Q5104" t="s">
        <v>11435</v>
      </c>
      <c r="R5104" t="s">
        <v>757</v>
      </c>
      <c r="S5104" t="s">
        <v>803</v>
      </c>
      <c r="T5104" t="s">
        <v>19056</v>
      </c>
      <c r="U5104" t="s">
        <v>965</v>
      </c>
      <c r="V5104" t="s">
        <v>10638</v>
      </c>
      <c r="W5104" t="s">
        <v>970</v>
      </c>
      <c r="X5104" t="s">
        <v>19057</v>
      </c>
    </row>
    <row r="5105" spans="2:24" ht="11" outlineLevel="1" x14ac:dyDescent="0.15">
      <c r="B5105" t="s">
        <v>4397</v>
      </c>
      <c r="C5105" t="s">
        <v>4398</v>
      </c>
      <c r="E5105" t="s">
        <v>10649</v>
      </c>
      <c r="F5105" t="s">
        <v>3205</v>
      </c>
      <c r="G5105" t="s">
        <v>3206</v>
      </c>
      <c r="H5105" s="17">
        <v>43372</v>
      </c>
      <c r="I5105" s="15">
        <v>2018</v>
      </c>
      <c r="J5105" t="s">
        <v>10634</v>
      </c>
      <c r="K5105" s="5">
        <v>158417.62</v>
      </c>
      <c r="L5105" t="s">
        <v>967</v>
      </c>
      <c r="R5105" t="s">
        <v>740</v>
      </c>
      <c r="S5105" t="s">
        <v>795</v>
      </c>
      <c r="T5105" t="s">
        <v>19058</v>
      </c>
      <c r="U5105" t="s">
        <v>1340</v>
      </c>
      <c r="V5105" t="s">
        <v>12795</v>
      </c>
      <c r="W5105" t="s">
        <v>970</v>
      </c>
      <c r="X5105" t="s">
        <v>19059</v>
      </c>
    </row>
    <row r="5106" spans="2:24" ht="11" outlineLevel="1" x14ac:dyDescent="0.15">
      <c r="B5106" t="s">
        <v>4400</v>
      </c>
      <c r="C5106" t="s">
        <v>4401</v>
      </c>
      <c r="E5106" t="s">
        <v>10649</v>
      </c>
      <c r="F5106" t="s">
        <v>4402</v>
      </c>
      <c r="G5106" t="s">
        <v>4403</v>
      </c>
      <c r="H5106" s="17">
        <v>43262</v>
      </c>
      <c r="I5106" s="15">
        <v>2018</v>
      </c>
      <c r="J5106" t="s">
        <v>10634</v>
      </c>
      <c r="K5106" s="5">
        <v>157912</v>
      </c>
      <c r="L5106" t="s">
        <v>967</v>
      </c>
      <c r="R5106" t="s">
        <v>737</v>
      </c>
      <c r="S5106" t="s">
        <v>803</v>
      </c>
      <c r="T5106" t="s">
        <v>19060</v>
      </c>
      <c r="U5106" t="s">
        <v>1340</v>
      </c>
      <c r="V5106" t="s">
        <v>12795</v>
      </c>
      <c r="W5106" t="s">
        <v>970</v>
      </c>
      <c r="X5106" t="s">
        <v>19061</v>
      </c>
    </row>
    <row r="5107" spans="2:24" ht="11" outlineLevel="1" x14ac:dyDescent="0.15">
      <c r="B5107" t="s">
        <v>4400</v>
      </c>
      <c r="C5107" t="s">
        <v>4401</v>
      </c>
      <c r="E5107" t="s">
        <v>10652</v>
      </c>
      <c r="F5107" t="s">
        <v>4402</v>
      </c>
      <c r="G5107" t="s">
        <v>4403</v>
      </c>
      <c r="H5107" s="17">
        <v>43441</v>
      </c>
      <c r="I5107" s="15">
        <v>2019</v>
      </c>
      <c r="J5107" t="s">
        <v>10634</v>
      </c>
      <c r="K5107" s="5">
        <v>0</v>
      </c>
      <c r="L5107" t="s">
        <v>967</v>
      </c>
      <c r="M5107" t="s">
        <v>14985</v>
      </c>
      <c r="R5107" t="s">
        <v>737</v>
      </c>
      <c r="S5107" t="s">
        <v>803</v>
      </c>
      <c r="T5107" t="s">
        <v>19062</v>
      </c>
      <c r="U5107" t="s">
        <v>1340</v>
      </c>
      <c r="V5107" t="s">
        <v>12795</v>
      </c>
      <c r="W5107" t="s">
        <v>970</v>
      </c>
      <c r="X5107" t="s">
        <v>19063</v>
      </c>
    </row>
    <row r="5108" spans="2:24" ht="11" outlineLevel="1" x14ac:dyDescent="0.15">
      <c r="B5108" t="s">
        <v>4405</v>
      </c>
      <c r="C5108" t="s">
        <v>4406</v>
      </c>
      <c r="E5108" t="s">
        <v>10649</v>
      </c>
      <c r="F5108" t="s">
        <v>604</v>
      </c>
      <c r="G5108" t="s">
        <v>1088</v>
      </c>
      <c r="H5108" s="17">
        <v>42130</v>
      </c>
      <c r="I5108" s="15">
        <v>2015</v>
      </c>
      <c r="J5108" t="s">
        <v>10634</v>
      </c>
      <c r="K5108" s="5">
        <v>116602.2</v>
      </c>
      <c r="L5108" t="s">
        <v>967</v>
      </c>
      <c r="M5108" t="s">
        <v>1141</v>
      </c>
      <c r="N5108" t="s">
        <v>10635</v>
      </c>
      <c r="O5108" t="s">
        <v>825</v>
      </c>
      <c r="P5108" t="s">
        <v>10636</v>
      </c>
      <c r="Q5108" t="s">
        <v>10636</v>
      </c>
      <c r="R5108" t="s">
        <v>748</v>
      </c>
      <c r="S5108" t="s">
        <v>795</v>
      </c>
      <c r="T5108" t="s">
        <v>19064</v>
      </c>
      <c r="U5108" t="s">
        <v>965</v>
      </c>
      <c r="V5108" t="s">
        <v>10638</v>
      </c>
      <c r="W5108" t="s">
        <v>970</v>
      </c>
      <c r="X5108" t="s">
        <v>19065</v>
      </c>
    </row>
    <row r="5109" spans="2:24" ht="11" outlineLevel="1" x14ac:dyDescent="0.15">
      <c r="B5109" t="s">
        <v>4405</v>
      </c>
      <c r="C5109" t="s">
        <v>4406</v>
      </c>
      <c r="E5109" t="s">
        <v>10652</v>
      </c>
      <c r="F5109" t="s">
        <v>604</v>
      </c>
      <c r="G5109" t="s">
        <v>1088</v>
      </c>
      <c r="H5109" s="17">
        <v>42130</v>
      </c>
      <c r="I5109" s="15">
        <v>2015</v>
      </c>
      <c r="J5109" t="s">
        <v>10634</v>
      </c>
      <c r="K5109" s="5">
        <v>23013.8</v>
      </c>
      <c r="L5109" t="s">
        <v>967</v>
      </c>
      <c r="M5109" t="s">
        <v>1141</v>
      </c>
      <c r="N5109" t="s">
        <v>10635</v>
      </c>
      <c r="O5109" t="s">
        <v>825</v>
      </c>
      <c r="P5109" t="s">
        <v>10636</v>
      </c>
      <c r="Q5109" t="s">
        <v>10636</v>
      </c>
      <c r="R5109" t="s">
        <v>748</v>
      </c>
      <c r="S5109" t="s">
        <v>795</v>
      </c>
      <c r="T5109" t="s">
        <v>19066</v>
      </c>
      <c r="U5109" t="s">
        <v>965</v>
      </c>
      <c r="V5109" t="s">
        <v>10638</v>
      </c>
      <c r="W5109" t="s">
        <v>970</v>
      </c>
      <c r="X5109" t="s">
        <v>19067</v>
      </c>
    </row>
    <row r="5110" spans="2:24" ht="11" outlineLevel="1" x14ac:dyDescent="0.15">
      <c r="B5110" t="s">
        <v>4405</v>
      </c>
      <c r="C5110" t="s">
        <v>4406</v>
      </c>
      <c r="E5110" t="s">
        <v>10664</v>
      </c>
      <c r="F5110" t="s">
        <v>604</v>
      </c>
      <c r="G5110" t="s">
        <v>1088</v>
      </c>
      <c r="H5110" s="17">
        <v>42167</v>
      </c>
      <c r="I5110" s="15">
        <v>2015</v>
      </c>
      <c r="J5110" t="s">
        <v>10634</v>
      </c>
      <c r="K5110" s="5">
        <v>17852</v>
      </c>
      <c r="L5110" t="s">
        <v>967</v>
      </c>
      <c r="M5110" t="s">
        <v>1141</v>
      </c>
      <c r="N5110" t="s">
        <v>10635</v>
      </c>
      <c r="O5110" t="s">
        <v>825</v>
      </c>
      <c r="P5110" t="s">
        <v>10636</v>
      </c>
      <c r="Q5110" t="s">
        <v>10636</v>
      </c>
      <c r="R5110" t="s">
        <v>748</v>
      </c>
      <c r="S5110" t="s">
        <v>795</v>
      </c>
      <c r="T5110" t="s">
        <v>19068</v>
      </c>
      <c r="U5110" t="s">
        <v>965</v>
      </c>
      <c r="V5110" t="s">
        <v>10638</v>
      </c>
      <c r="W5110" t="s">
        <v>970</v>
      </c>
      <c r="X5110" t="s">
        <v>19069</v>
      </c>
    </row>
    <row r="5111" spans="2:24" ht="11" outlineLevel="1" x14ac:dyDescent="0.15">
      <c r="B5111" t="s">
        <v>4408</v>
      </c>
      <c r="C5111" t="s">
        <v>4409</v>
      </c>
      <c r="E5111" t="s">
        <v>10649</v>
      </c>
      <c r="F5111" t="s">
        <v>12669</v>
      </c>
      <c r="G5111" t="s">
        <v>1074</v>
      </c>
      <c r="H5111" s="17">
        <v>45057</v>
      </c>
      <c r="I5111" s="15">
        <v>2023</v>
      </c>
      <c r="J5111" t="s">
        <v>10634</v>
      </c>
      <c r="K5111" s="5">
        <v>135436</v>
      </c>
      <c r="L5111" t="s">
        <v>967</v>
      </c>
      <c r="M5111" t="s">
        <v>1141</v>
      </c>
      <c r="N5111" t="s">
        <v>10635</v>
      </c>
      <c r="O5111" t="s">
        <v>825</v>
      </c>
      <c r="P5111" t="s">
        <v>14299</v>
      </c>
      <c r="R5111" t="s">
        <v>740</v>
      </c>
      <c r="S5111" t="s">
        <v>795</v>
      </c>
      <c r="T5111" t="s">
        <v>19070</v>
      </c>
      <c r="U5111" t="s">
        <v>965</v>
      </c>
      <c r="V5111" t="s">
        <v>10638</v>
      </c>
      <c r="W5111" t="s">
        <v>970</v>
      </c>
      <c r="X5111" t="s">
        <v>19071</v>
      </c>
    </row>
    <row r="5112" spans="2:24" ht="11" outlineLevel="1" x14ac:dyDescent="0.15">
      <c r="B5112" t="s">
        <v>4408</v>
      </c>
      <c r="C5112" t="s">
        <v>4409</v>
      </c>
      <c r="E5112" t="s">
        <v>10652</v>
      </c>
      <c r="F5112" t="s">
        <v>12669</v>
      </c>
      <c r="G5112" t="s">
        <v>1074</v>
      </c>
      <c r="H5112" s="17">
        <v>45068</v>
      </c>
      <c r="I5112" s="15">
        <v>2023</v>
      </c>
      <c r="J5112" t="s">
        <v>10634</v>
      </c>
      <c r="K5112" s="5">
        <v>21564</v>
      </c>
      <c r="L5112" t="s">
        <v>967</v>
      </c>
      <c r="M5112" t="s">
        <v>1141</v>
      </c>
      <c r="N5112" t="s">
        <v>10635</v>
      </c>
      <c r="O5112" t="s">
        <v>825</v>
      </c>
      <c r="P5112" t="s">
        <v>14299</v>
      </c>
      <c r="R5112" t="s">
        <v>740</v>
      </c>
      <c r="S5112" t="s">
        <v>795</v>
      </c>
      <c r="T5112" t="s">
        <v>19072</v>
      </c>
      <c r="U5112" t="s">
        <v>965</v>
      </c>
      <c r="V5112" t="s">
        <v>10638</v>
      </c>
      <c r="W5112" t="s">
        <v>970</v>
      </c>
      <c r="X5112" t="s">
        <v>19073</v>
      </c>
    </row>
    <row r="5113" spans="2:24" ht="11" outlineLevel="1" x14ac:dyDescent="0.15">
      <c r="B5113" t="s">
        <v>4411</v>
      </c>
      <c r="C5113" t="s">
        <v>4412</v>
      </c>
      <c r="E5113" t="s">
        <v>10652</v>
      </c>
      <c r="F5113" t="s">
        <v>623</v>
      </c>
      <c r="G5113" t="s">
        <v>2397</v>
      </c>
      <c r="H5113" s="17">
        <v>42115</v>
      </c>
      <c r="I5113" s="15">
        <v>2015</v>
      </c>
      <c r="J5113" t="s">
        <v>10634</v>
      </c>
      <c r="K5113" s="5">
        <v>2466</v>
      </c>
      <c r="L5113" t="s">
        <v>967</v>
      </c>
      <c r="M5113" t="s">
        <v>1141</v>
      </c>
      <c r="N5113" t="s">
        <v>10635</v>
      </c>
      <c r="O5113" t="s">
        <v>825</v>
      </c>
      <c r="P5113" t="s">
        <v>19074</v>
      </c>
      <c r="Q5113" t="s">
        <v>19074</v>
      </c>
      <c r="R5113" t="s">
        <v>737</v>
      </c>
      <c r="S5113" t="s">
        <v>803</v>
      </c>
      <c r="T5113" t="s">
        <v>19075</v>
      </c>
      <c r="U5113" t="s">
        <v>965</v>
      </c>
      <c r="V5113" t="s">
        <v>10638</v>
      </c>
      <c r="W5113" t="s">
        <v>970</v>
      </c>
      <c r="X5113" t="s">
        <v>19076</v>
      </c>
    </row>
    <row r="5114" spans="2:24" ht="11" outlineLevel="1" x14ac:dyDescent="0.15">
      <c r="B5114" t="s">
        <v>4414</v>
      </c>
      <c r="C5114" t="s">
        <v>4415</v>
      </c>
      <c r="D5114" t="s">
        <v>171</v>
      </c>
      <c r="E5114" t="s">
        <v>10658</v>
      </c>
      <c r="F5114" t="s">
        <v>604</v>
      </c>
      <c r="G5114" t="s">
        <v>1088</v>
      </c>
      <c r="H5114" s="17">
        <v>45533</v>
      </c>
      <c r="I5114" s="15">
        <v>2024</v>
      </c>
      <c r="J5114" t="s">
        <v>10634</v>
      </c>
      <c r="K5114" s="5">
        <v>-34992.660000000003</v>
      </c>
      <c r="L5114" t="s">
        <v>967</v>
      </c>
      <c r="M5114" t="s">
        <v>985</v>
      </c>
      <c r="N5114" t="s">
        <v>10635</v>
      </c>
      <c r="O5114" t="s">
        <v>796</v>
      </c>
      <c r="P5114" t="s">
        <v>10885</v>
      </c>
      <c r="Q5114" t="s">
        <v>10671</v>
      </c>
      <c r="R5114" t="s">
        <v>755</v>
      </c>
      <c r="S5114" t="s">
        <v>795</v>
      </c>
      <c r="T5114" t="s">
        <v>19077</v>
      </c>
      <c r="U5114" t="s">
        <v>965</v>
      </c>
      <c r="V5114" t="s">
        <v>10638</v>
      </c>
      <c r="W5114" t="s">
        <v>970</v>
      </c>
      <c r="X5114" t="s">
        <v>19078</v>
      </c>
    </row>
    <row r="5115" spans="2:24" ht="11" outlineLevel="1" x14ac:dyDescent="0.15">
      <c r="B5115" t="s">
        <v>4414</v>
      </c>
      <c r="C5115" t="s">
        <v>4415</v>
      </c>
      <c r="D5115" t="s">
        <v>171</v>
      </c>
      <c r="E5115" t="s">
        <v>10652</v>
      </c>
      <c r="F5115" t="s">
        <v>604</v>
      </c>
      <c r="G5115" t="s">
        <v>1088</v>
      </c>
      <c r="H5115" s="17">
        <v>45274</v>
      </c>
      <c r="I5115" s="15">
        <v>2024</v>
      </c>
      <c r="J5115" t="s">
        <v>10634</v>
      </c>
      <c r="K5115" s="5">
        <v>0</v>
      </c>
      <c r="L5115" t="s">
        <v>967</v>
      </c>
      <c r="M5115" t="s">
        <v>985</v>
      </c>
      <c r="N5115" t="s">
        <v>10635</v>
      </c>
      <c r="O5115" t="s">
        <v>796</v>
      </c>
      <c r="P5115" t="s">
        <v>10671</v>
      </c>
      <c r="Q5115" t="s">
        <v>10671</v>
      </c>
      <c r="R5115" t="s">
        <v>755</v>
      </c>
      <c r="S5115" t="s">
        <v>795</v>
      </c>
      <c r="T5115" t="s">
        <v>19077</v>
      </c>
      <c r="U5115" t="s">
        <v>965</v>
      </c>
      <c r="V5115" t="s">
        <v>10638</v>
      </c>
      <c r="W5115" t="s">
        <v>970</v>
      </c>
      <c r="X5115" t="s">
        <v>19079</v>
      </c>
    </row>
    <row r="5116" spans="2:24" ht="11" outlineLevel="1" x14ac:dyDescent="0.15">
      <c r="B5116" t="s">
        <v>4414</v>
      </c>
      <c r="C5116" t="s">
        <v>4415</v>
      </c>
      <c r="D5116" t="s">
        <v>171</v>
      </c>
      <c r="E5116" t="s">
        <v>10632</v>
      </c>
      <c r="F5116" t="s">
        <v>604</v>
      </c>
      <c r="G5116" t="s">
        <v>1088</v>
      </c>
      <c r="H5116" s="17">
        <v>45322</v>
      </c>
      <c r="I5116" s="15">
        <v>2024</v>
      </c>
      <c r="J5116" t="s">
        <v>10634</v>
      </c>
      <c r="K5116" s="5">
        <v>0</v>
      </c>
      <c r="L5116" t="s">
        <v>967</v>
      </c>
      <c r="M5116" t="s">
        <v>985</v>
      </c>
      <c r="N5116" t="s">
        <v>10635</v>
      </c>
      <c r="O5116" t="s">
        <v>796</v>
      </c>
      <c r="P5116" t="s">
        <v>10671</v>
      </c>
      <c r="Q5116" t="s">
        <v>10671</v>
      </c>
      <c r="R5116" t="s">
        <v>755</v>
      </c>
      <c r="S5116" t="s">
        <v>795</v>
      </c>
      <c r="T5116" t="s">
        <v>19077</v>
      </c>
      <c r="U5116" t="s">
        <v>965</v>
      </c>
      <c r="V5116" t="s">
        <v>10638</v>
      </c>
      <c r="W5116" t="s">
        <v>970</v>
      </c>
      <c r="X5116" t="s">
        <v>19080</v>
      </c>
    </row>
    <row r="5117" spans="2:24" ht="11" outlineLevel="1" x14ac:dyDescent="0.15">
      <c r="B5117" t="s">
        <v>4414</v>
      </c>
      <c r="C5117" t="s">
        <v>4415</v>
      </c>
      <c r="D5117" t="s">
        <v>171</v>
      </c>
      <c r="E5117" t="s">
        <v>10664</v>
      </c>
      <c r="F5117" t="s">
        <v>604</v>
      </c>
      <c r="G5117" t="s">
        <v>1088</v>
      </c>
      <c r="H5117" s="17">
        <v>45300</v>
      </c>
      <c r="I5117" s="15">
        <v>2024</v>
      </c>
      <c r="J5117" t="s">
        <v>10634</v>
      </c>
      <c r="K5117" s="5">
        <v>0</v>
      </c>
      <c r="L5117" t="s">
        <v>967</v>
      </c>
      <c r="M5117" t="s">
        <v>985</v>
      </c>
      <c r="N5117" t="s">
        <v>10635</v>
      </c>
      <c r="O5117" t="s">
        <v>796</v>
      </c>
      <c r="P5117" t="s">
        <v>10671</v>
      </c>
      <c r="Q5117" t="s">
        <v>10671</v>
      </c>
      <c r="R5117" t="s">
        <v>755</v>
      </c>
      <c r="S5117" t="s">
        <v>795</v>
      </c>
      <c r="T5117" t="s">
        <v>19077</v>
      </c>
      <c r="U5117" t="s">
        <v>965</v>
      </c>
      <c r="V5117" t="s">
        <v>10638</v>
      </c>
      <c r="W5117" t="s">
        <v>970</v>
      </c>
      <c r="X5117" t="s">
        <v>19081</v>
      </c>
    </row>
    <row r="5118" spans="2:24" ht="11" outlineLevel="1" x14ac:dyDescent="0.15">
      <c r="B5118" t="s">
        <v>4414</v>
      </c>
      <c r="C5118" t="s">
        <v>4415</v>
      </c>
      <c r="D5118" t="s">
        <v>171</v>
      </c>
      <c r="E5118" t="s">
        <v>10643</v>
      </c>
      <c r="F5118" t="s">
        <v>604</v>
      </c>
      <c r="G5118" t="s">
        <v>1088</v>
      </c>
      <c r="H5118" s="17">
        <v>45309</v>
      </c>
      <c r="I5118" s="15">
        <v>2024</v>
      </c>
      <c r="J5118" t="s">
        <v>10634</v>
      </c>
      <c r="K5118" s="5">
        <v>0</v>
      </c>
      <c r="L5118" t="s">
        <v>967</v>
      </c>
      <c r="M5118" t="s">
        <v>985</v>
      </c>
      <c r="N5118" t="s">
        <v>10635</v>
      </c>
      <c r="O5118" t="s">
        <v>796</v>
      </c>
      <c r="P5118" t="s">
        <v>10671</v>
      </c>
      <c r="Q5118" t="s">
        <v>10671</v>
      </c>
      <c r="R5118" t="s">
        <v>755</v>
      </c>
      <c r="S5118" t="s">
        <v>795</v>
      </c>
      <c r="T5118" t="s">
        <v>19077</v>
      </c>
      <c r="U5118" t="s">
        <v>965</v>
      </c>
      <c r="V5118" t="s">
        <v>10638</v>
      </c>
      <c r="W5118" t="s">
        <v>970</v>
      </c>
      <c r="X5118" t="s">
        <v>19082</v>
      </c>
    </row>
    <row r="5119" spans="2:24" ht="11" outlineLevel="1" x14ac:dyDescent="0.15">
      <c r="B5119" t="s">
        <v>4414</v>
      </c>
      <c r="C5119" t="s">
        <v>4415</v>
      </c>
      <c r="D5119" t="s">
        <v>171</v>
      </c>
      <c r="E5119" t="s">
        <v>10667</v>
      </c>
      <c r="F5119" t="s">
        <v>604</v>
      </c>
      <c r="G5119" t="s">
        <v>1088</v>
      </c>
      <c r="H5119" s="17">
        <v>45345</v>
      </c>
      <c r="I5119" s="15">
        <v>2024</v>
      </c>
      <c r="J5119" t="s">
        <v>10634</v>
      </c>
      <c r="K5119" s="5">
        <v>0</v>
      </c>
      <c r="L5119" t="s">
        <v>967</v>
      </c>
      <c r="M5119" t="s">
        <v>985</v>
      </c>
      <c r="N5119" t="s">
        <v>10635</v>
      </c>
      <c r="O5119" t="s">
        <v>796</v>
      </c>
      <c r="P5119" t="s">
        <v>10671</v>
      </c>
      <c r="Q5119" t="s">
        <v>10671</v>
      </c>
      <c r="R5119" t="s">
        <v>755</v>
      </c>
      <c r="S5119" t="s">
        <v>795</v>
      </c>
      <c r="T5119" t="s">
        <v>19077</v>
      </c>
      <c r="U5119" t="s">
        <v>965</v>
      </c>
      <c r="V5119" t="s">
        <v>10638</v>
      </c>
      <c r="W5119" t="s">
        <v>970</v>
      </c>
      <c r="X5119" t="s">
        <v>19083</v>
      </c>
    </row>
    <row r="5120" spans="2:24" ht="11" outlineLevel="1" x14ac:dyDescent="0.15">
      <c r="B5120" t="s">
        <v>4414</v>
      </c>
      <c r="C5120" t="s">
        <v>4415</v>
      </c>
      <c r="D5120" t="s">
        <v>171</v>
      </c>
      <c r="E5120" t="s">
        <v>10649</v>
      </c>
      <c r="F5120" t="s">
        <v>604</v>
      </c>
      <c r="G5120" t="s">
        <v>1088</v>
      </c>
      <c r="H5120" s="17">
        <v>45246</v>
      </c>
      <c r="I5120" s="15">
        <v>2024</v>
      </c>
      <c r="J5120" t="s">
        <v>10634</v>
      </c>
      <c r="K5120" s="5">
        <v>190675</v>
      </c>
      <c r="L5120" t="s">
        <v>967</v>
      </c>
      <c r="M5120" t="s">
        <v>985</v>
      </c>
      <c r="N5120" t="s">
        <v>10635</v>
      </c>
      <c r="O5120" t="s">
        <v>796</v>
      </c>
      <c r="P5120" t="s">
        <v>10671</v>
      </c>
      <c r="Q5120" t="s">
        <v>10671</v>
      </c>
      <c r="R5120" t="s">
        <v>755</v>
      </c>
      <c r="S5120" t="s">
        <v>795</v>
      </c>
      <c r="T5120" t="s">
        <v>19077</v>
      </c>
      <c r="U5120" t="s">
        <v>965</v>
      </c>
      <c r="V5120" t="s">
        <v>10638</v>
      </c>
      <c r="W5120" t="s">
        <v>970</v>
      </c>
      <c r="X5120" t="s">
        <v>19084</v>
      </c>
    </row>
    <row r="5121" spans="2:24" ht="11" outlineLevel="1" x14ac:dyDescent="0.15">
      <c r="B5121" t="s">
        <v>4417</v>
      </c>
      <c r="C5121" t="s">
        <v>4418</v>
      </c>
      <c r="E5121" t="s">
        <v>10649</v>
      </c>
      <c r="F5121" t="s">
        <v>4419</v>
      </c>
      <c r="G5121" t="s">
        <v>4420</v>
      </c>
      <c r="H5121" s="17">
        <v>45404</v>
      </c>
      <c r="I5121" s="15">
        <v>2024</v>
      </c>
      <c r="J5121" t="s">
        <v>10634</v>
      </c>
      <c r="K5121" s="5">
        <v>69350</v>
      </c>
      <c r="L5121" t="s">
        <v>967</v>
      </c>
      <c r="R5121" t="s">
        <v>4421</v>
      </c>
      <c r="S5121" t="s">
        <v>803</v>
      </c>
      <c r="T5121" t="s">
        <v>19085</v>
      </c>
      <c r="U5121" t="s">
        <v>1340</v>
      </c>
      <c r="V5121" t="s">
        <v>12795</v>
      </c>
      <c r="W5121" t="s">
        <v>970</v>
      </c>
      <c r="X5121" t="s">
        <v>19086</v>
      </c>
    </row>
    <row r="5122" spans="2:24" ht="11" outlineLevel="1" x14ac:dyDescent="0.15">
      <c r="B5122" t="s">
        <v>4417</v>
      </c>
      <c r="C5122" t="s">
        <v>4418</v>
      </c>
      <c r="E5122" t="s">
        <v>10652</v>
      </c>
      <c r="F5122" t="s">
        <v>4419</v>
      </c>
      <c r="G5122" t="s">
        <v>4420</v>
      </c>
      <c r="H5122" s="17">
        <v>45504</v>
      </c>
      <c r="I5122" s="15">
        <v>2024</v>
      </c>
      <c r="J5122" t="s">
        <v>10634</v>
      </c>
      <c r="K5122" s="5">
        <v>0</v>
      </c>
      <c r="L5122" t="s">
        <v>967</v>
      </c>
      <c r="M5122" t="s">
        <v>12797</v>
      </c>
      <c r="R5122" t="s">
        <v>4421</v>
      </c>
      <c r="S5122" t="s">
        <v>803</v>
      </c>
      <c r="T5122" t="s">
        <v>19087</v>
      </c>
      <c r="U5122" t="s">
        <v>1340</v>
      </c>
      <c r="V5122" t="s">
        <v>12795</v>
      </c>
      <c r="W5122" t="s">
        <v>970</v>
      </c>
      <c r="X5122" t="s">
        <v>19088</v>
      </c>
    </row>
    <row r="5123" spans="2:24" ht="11" outlineLevel="1" x14ac:dyDescent="0.15">
      <c r="B5123" t="s">
        <v>4417</v>
      </c>
      <c r="C5123" t="s">
        <v>4418</v>
      </c>
      <c r="E5123" t="s">
        <v>10664</v>
      </c>
      <c r="F5123" t="s">
        <v>4419</v>
      </c>
      <c r="G5123" t="s">
        <v>4420</v>
      </c>
      <c r="H5123" s="17">
        <v>45519</v>
      </c>
      <c r="I5123" s="15">
        <v>2024</v>
      </c>
      <c r="J5123" t="s">
        <v>10634</v>
      </c>
      <c r="K5123" s="5">
        <v>86100</v>
      </c>
      <c r="L5123" t="s">
        <v>967</v>
      </c>
      <c r="M5123" t="s">
        <v>16080</v>
      </c>
      <c r="R5123" t="s">
        <v>4421</v>
      </c>
      <c r="S5123" t="s">
        <v>803</v>
      </c>
      <c r="T5123" t="s">
        <v>19089</v>
      </c>
      <c r="U5123" t="s">
        <v>1340</v>
      </c>
      <c r="V5123" t="s">
        <v>12795</v>
      </c>
      <c r="W5123" t="s">
        <v>970</v>
      </c>
      <c r="X5123" t="s">
        <v>19090</v>
      </c>
    </row>
    <row r="5124" spans="2:24" ht="11" outlineLevel="1" x14ac:dyDescent="0.15">
      <c r="B5124" t="s">
        <v>4426</v>
      </c>
      <c r="C5124" t="s">
        <v>4427</v>
      </c>
      <c r="D5124" t="s">
        <v>295</v>
      </c>
      <c r="E5124" t="s">
        <v>10652</v>
      </c>
      <c r="F5124" t="s">
        <v>12674</v>
      </c>
      <c r="G5124" t="s">
        <v>1299</v>
      </c>
      <c r="H5124" s="17">
        <v>44624</v>
      </c>
      <c r="I5124" s="15">
        <v>2022</v>
      </c>
      <c r="J5124" t="s">
        <v>10634</v>
      </c>
      <c r="K5124" s="5">
        <v>53513.65</v>
      </c>
      <c r="L5124" t="s">
        <v>967</v>
      </c>
      <c r="M5124" t="s">
        <v>985</v>
      </c>
      <c r="N5124" t="s">
        <v>10635</v>
      </c>
      <c r="O5124" t="s">
        <v>796</v>
      </c>
      <c r="P5124" t="s">
        <v>10671</v>
      </c>
      <c r="Q5124" t="s">
        <v>10671</v>
      </c>
      <c r="R5124" t="s">
        <v>740</v>
      </c>
      <c r="S5124" t="s">
        <v>829</v>
      </c>
      <c r="T5124" t="s">
        <v>19091</v>
      </c>
      <c r="U5124" t="s">
        <v>965</v>
      </c>
      <c r="V5124" t="s">
        <v>10638</v>
      </c>
      <c r="W5124" t="s">
        <v>970</v>
      </c>
      <c r="X5124" t="s">
        <v>19092</v>
      </c>
    </row>
    <row r="5125" spans="2:24" ht="11" outlineLevel="1" x14ac:dyDescent="0.15">
      <c r="B5125" t="s">
        <v>4426</v>
      </c>
      <c r="C5125" t="s">
        <v>4427</v>
      </c>
      <c r="D5125" t="s">
        <v>295</v>
      </c>
      <c r="E5125" t="s">
        <v>10649</v>
      </c>
      <c r="F5125" t="s">
        <v>12674</v>
      </c>
      <c r="G5125" t="s">
        <v>1299</v>
      </c>
      <c r="H5125" s="17">
        <v>44596</v>
      </c>
      <c r="I5125" s="15">
        <v>2022</v>
      </c>
      <c r="J5125" t="s">
        <v>10634</v>
      </c>
      <c r="K5125" s="5">
        <v>98000</v>
      </c>
      <c r="L5125" t="s">
        <v>967</v>
      </c>
      <c r="M5125" t="s">
        <v>985</v>
      </c>
      <c r="N5125" t="s">
        <v>10635</v>
      </c>
      <c r="O5125" t="s">
        <v>796</v>
      </c>
      <c r="P5125" t="s">
        <v>10671</v>
      </c>
      <c r="Q5125" t="s">
        <v>10671</v>
      </c>
      <c r="R5125" t="s">
        <v>740</v>
      </c>
      <c r="S5125" t="s">
        <v>829</v>
      </c>
      <c r="T5125" t="s">
        <v>19091</v>
      </c>
      <c r="U5125" t="s">
        <v>965</v>
      </c>
      <c r="V5125" t="s">
        <v>10638</v>
      </c>
      <c r="W5125" t="s">
        <v>970</v>
      </c>
      <c r="X5125" t="s">
        <v>19093</v>
      </c>
    </row>
    <row r="5126" spans="2:24" ht="11" outlineLevel="1" x14ac:dyDescent="0.15">
      <c r="B5126" t="s">
        <v>4426</v>
      </c>
      <c r="C5126" t="s">
        <v>4427</v>
      </c>
      <c r="D5126" t="s">
        <v>295</v>
      </c>
      <c r="E5126" t="s">
        <v>10664</v>
      </c>
      <c r="F5126" t="s">
        <v>12674</v>
      </c>
      <c r="G5126" t="s">
        <v>1299</v>
      </c>
      <c r="H5126" s="17">
        <v>44697</v>
      </c>
      <c r="I5126" s="15">
        <v>2022</v>
      </c>
      <c r="J5126" t="s">
        <v>10634</v>
      </c>
      <c r="K5126" s="5">
        <v>2899.52</v>
      </c>
      <c r="L5126" t="s">
        <v>967</v>
      </c>
      <c r="M5126" t="s">
        <v>985</v>
      </c>
      <c r="N5126" t="s">
        <v>10635</v>
      </c>
      <c r="O5126" t="s">
        <v>796</v>
      </c>
      <c r="P5126" t="s">
        <v>10671</v>
      </c>
      <c r="Q5126" t="s">
        <v>10671</v>
      </c>
      <c r="R5126" t="s">
        <v>740</v>
      </c>
      <c r="S5126" t="s">
        <v>829</v>
      </c>
      <c r="T5126" t="s">
        <v>19094</v>
      </c>
      <c r="U5126" t="s">
        <v>965</v>
      </c>
      <c r="V5126" t="s">
        <v>10638</v>
      </c>
      <c r="W5126" t="s">
        <v>970</v>
      </c>
      <c r="X5126" t="s">
        <v>19095</v>
      </c>
    </row>
    <row r="5127" spans="2:24" ht="11" outlineLevel="1" x14ac:dyDescent="0.15">
      <c r="B5127" t="s">
        <v>4429</v>
      </c>
      <c r="C5127" t="s">
        <v>4430</v>
      </c>
      <c r="E5127" t="s">
        <v>10649</v>
      </c>
      <c r="F5127" t="s">
        <v>4431</v>
      </c>
      <c r="G5127" t="s">
        <v>4432</v>
      </c>
      <c r="H5127" s="17">
        <v>44463</v>
      </c>
      <c r="I5127" s="15">
        <v>2021</v>
      </c>
      <c r="J5127" t="s">
        <v>10634</v>
      </c>
      <c r="K5127" s="5">
        <v>153935.56</v>
      </c>
      <c r="L5127" t="s">
        <v>967</v>
      </c>
      <c r="R5127" t="s">
        <v>737</v>
      </c>
      <c r="S5127" t="s">
        <v>803</v>
      </c>
      <c r="T5127" t="s">
        <v>19096</v>
      </c>
      <c r="U5127" t="s">
        <v>1340</v>
      </c>
      <c r="V5127" t="s">
        <v>12795</v>
      </c>
      <c r="W5127" t="s">
        <v>970</v>
      </c>
      <c r="X5127" t="s">
        <v>19097</v>
      </c>
    </row>
    <row r="5128" spans="2:24" ht="11" outlineLevel="1" x14ac:dyDescent="0.15">
      <c r="B5128" t="s">
        <v>4429</v>
      </c>
      <c r="C5128" t="s">
        <v>4430</v>
      </c>
      <c r="E5128" t="s">
        <v>10652</v>
      </c>
      <c r="F5128" t="s">
        <v>4431</v>
      </c>
      <c r="G5128" t="s">
        <v>4432</v>
      </c>
      <c r="H5128" s="17">
        <v>44642</v>
      </c>
      <c r="I5128" s="15">
        <v>2022</v>
      </c>
      <c r="J5128" t="s">
        <v>10634</v>
      </c>
      <c r="K5128" s="5">
        <v>0</v>
      </c>
      <c r="L5128" t="s">
        <v>967</v>
      </c>
      <c r="M5128" t="s">
        <v>15907</v>
      </c>
      <c r="R5128" t="s">
        <v>737</v>
      </c>
      <c r="S5128" t="s">
        <v>803</v>
      </c>
      <c r="T5128" t="s">
        <v>19096</v>
      </c>
      <c r="U5128" t="s">
        <v>1340</v>
      </c>
      <c r="V5128" t="s">
        <v>12795</v>
      </c>
      <c r="W5128" t="s">
        <v>970</v>
      </c>
      <c r="X5128" t="s">
        <v>19098</v>
      </c>
    </row>
    <row r="5129" spans="2:24" ht="11" outlineLevel="1" x14ac:dyDescent="0.15">
      <c r="B5129" t="s">
        <v>4429</v>
      </c>
      <c r="C5129" t="s">
        <v>4430</v>
      </c>
      <c r="E5129" t="s">
        <v>10664</v>
      </c>
      <c r="F5129" t="s">
        <v>4431</v>
      </c>
      <c r="G5129" t="s">
        <v>4432</v>
      </c>
      <c r="H5129" s="17">
        <v>44677</v>
      </c>
      <c r="I5129" s="15">
        <v>2022</v>
      </c>
      <c r="J5129" t="s">
        <v>10634</v>
      </c>
      <c r="K5129" s="5">
        <v>0</v>
      </c>
      <c r="L5129" t="s">
        <v>967</v>
      </c>
      <c r="M5129" t="s">
        <v>15907</v>
      </c>
      <c r="R5129" t="s">
        <v>737</v>
      </c>
      <c r="S5129" t="s">
        <v>803</v>
      </c>
      <c r="T5129" t="s">
        <v>19096</v>
      </c>
      <c r="U5129" t="s">
        <v>1340</v>
      </c>
      <c r="V5129" t="s">
        <v>12795</v>
      </c>
      <c r="W5129" t="s">
        <v>970</v>
      </c>
      <c r="X5129" t="s">
        <v>19099</v>
      </c>
    </row>
    <row r="5130" spans="2:24" ht="11" outlineLevel="1" x14ac:dyDescent="0.15">
      <c r="B5130" t="s">
        <v>4434</v>
      </c>
      <c r="C5130" t="s">
        <v>4435</v>
      </c>
      <c r="E5130" t="s">
        <v>10643</v>
      </c>
      <c r="F5130" t="s">
        <v>2565</v>
      </c>
      <c r="G5130" t="s">
        <v>2566</v>
      </c>
      <c r="H5130" s="17">
        <v>43201</v>
      </c>
      <c r="I5130" s="15">
        <v>2018</v>
      </c>
      <c r="J5130" t="s">
        <v>10634</v>
      </c>
      <c r="K5130" s="5">
        <v>8790</v>
      </c>
      <c r="L5130" t="s">
        <v>967</v>
      </c>
      <c r="M5130" t="s">
        <v>1141</v>
      </c>
      <c r="N5130" t="s">
        <v>10635</v>
      </c>
      <c r="O5130" t="s">
        <v>825</v>
      </c>
      <c r="P5130" t="s">
        <v>11434</v>
      </c>
      <c r="Q5130" t="s">
        <v>11434</v>
      </c>
      <c r="R5130" t="s">
        <v>748</v>
      </c>
      <c r="S5130" t="s">
        <v>795</v>
      </c>
      <c r="T5130" t="s">
        <v>19100</v>
      </c>
      <c r="U5130" t="s">
        <v>965</v>
      </c>
      <c r="V5130" t="s">
        <v>10638</v>
      </c>
      <c r="W5130" t="s">
        <v>970</v>
      </c>
      <c r="X5130" t="s">
        <v>19101</v>
      </c>
    </row>
    <row r="5131" spans="2:24" ht="11" outlineLevel="1" x14ac:dyDescent="0.15">
      <c r="B5131" t="s">
        <v>4434</v>
      </c>
      <c r="C5131" t="s">
        <v>4435</v>
      </c>
      <c r="E5131" t="s">
        <v>10767</v>
      </c>
      <c r="F5131" t="s">
        <v>2565</v>
      </c>
      <c r="G5131" t="s">
        <v>2566</v>
      </c>
      <c r="H5131" s="17">
        <v>43727</v>
      </c>
      <c r="I5131" s="15">
        <v>2019</v>
      </c>
      <c r="J5131" t="s">
        <v>10634</v>
      </c>
      <c r="K5131" s="5">
        <v>-22993.49</v>
      </c>
      <c r="L5131" t="s">
        <v>967</v>
      </c>
      <c r="M5131" t="s">
        <v>1141</v>
      </c>
      <c r="N5131" t="s">
        <v>10635</v>
      </c>
      <c r="O5131" t="s">
        <v>825</v>
      </c>
      <c r="P5131" t="s">
        <v>11434</v>
      </c>
      <c r="Q5131" t="s">
        <v>11434</v>
      </c>
      <c r="R5131" t="s">
        <v>748</v>
      </c>
      <c r="S5131" t="s">
        <v>795</v>
      </c>
      <c r="T5131" t="s">
        <v>19102</v>
      </c>
      <c r="U5131" t="s">
        <v>965</v>
      </c>
      <c r="V5131" t="s">
        <v>10638</v>
      </c>
      <c r="W5131" t="s">
        <v>970</v>
      </c>
      <c r="X5131" t="s">
        <v>19103</v>
      </c>
    </row>
    <row r="5132" spans="2:24" ht="11" outlineLevel="1" x14ac:dyDescent="0.15">
      <c r="B5132" t="s">
        <v>4434</v>
      </c>
      <c r="C5132" t="s">
        <v>4435</v>
      </c>
      <c r="E5132" t="s">
        <v>10655</v>
      </c>
      <c r="F5132" t="s">
        <v>2565</v>
      </c>
      <c r="G5132" t="s">
        <v>2566</v>
      </c>
      <c r="H5132" s="17">
        <v>43276</v>
      </c>
      <c r="I5132" s="15">
        <v>2018</v>
      </c>
      <c r="J5132" t="s">
        <v>10634</v>
      </c>
      <c r="K5132" s="5">
        <v>0</v>
      </c>
      <c r="L5132" t="s">
        <v>967</v>
      </c>
      <c r="M5132" t="s">
        <v>1141</v>
      </c>
      <c r="N5132" t="s">
        <v>10635</v>
      </c>
      <c r="O5132" t="s">
        <v>825</v>
      </c>
      <c r="P5132" t="s">
        <v>11434</v>
      </c>
      <c r="Q5132" t="s">
        <v>11434</v>
      </c>
      <c r="R5132" t="s">
        <v>748</v>
      </c>
      <c r="S5132" t="s">
        <v>795</v>
      </c>
      <c r="T5132" t="s">
        <v>19104</v>
      </c>
      <c r="U5132" t="s">
        <v>965</v>
      </c>
      <c r="V5132" t="s">
        <v>10638</v>
      </c>
      <c r="W5132" t="s">
        <v>970</v>
      </c>
      <c r="X5132" t="s">
        <v>19105</v>
      </c>
    </row>
    <row r="5133" spans="2:24" ht="11" outlineLevel="1" x14ac:dyDescent="0.15">
      <c r="B5133" t="s">
        <v>4434</v>
      </c>
      <c r="C5133" t="s">
        <v>4435</v>
      </c>
      <c r="E5133" t="s">
        <v>10640</v>
      </c>
      <c r="F5133" t="s">
        <v>2565</v>
      </c>
      <c r="G5133" t="s">
        <v>2566</v>
      </c>
      <c r="H5133" s="17">
        <v>43300</v>
      </c>
      <c r="I5133" s="15">
        <v>2018</v>
      </c>
      <c r="J5133" t="s">
        <v>10634</v>
      </c>
      <c r="K5133" s="5">
        <v>0</v>
      </c>
      <c r="L5133" t="s">
        <v>967</v>
      </c>
      <c r="M5133" t="s">
        <v>1141</v>
      </c>
      <c r="N5133" t="s">
        <v>10635</v>
      </c>
      <c r="O5133" t="s">
        <v>825</v>
      </c>
      <c r="P5133" t="s">
        <v>11434</v>
      </c>
      <c r="Q5133" t="s">
        <v>11434</v>
      </c>
      <c r="R5133" t="s">
        <v>748</v>
      </c>
      <c r="S5133" t="s">
        <v>795</v>
      </c>
      <c r="T5133" t="s">
        <v>19106</v>
      </c>
      <c r="U5133" t="s">
        <v>965</v>
      </c>
      <c r="V5133" t="s">
        <v>10638</v>
      </c>
      <c r="W5133" t="s">
        <v>970</v>
      </c>
      <c r="X5133" t="s">
        <v>19107</v>
      </c>
    </row>
    <row r="5134" spans="2:24" ht="11" outlineLevel="1" x14ac:dyDescent="0.15">
      <c r="B5134" t="s">
        <v>4434</v>
      </c>
      <c r="C5134" t="s">
        <v>4435</v>
      </c>
      <c r="E5134" t="s">
        <v>10667</v>
      </c>
      <c r="F5134" t="s">
        <v>2565</v>
      </c>
      <c r="G5134" t="s">
        <v>2566</v>
      </c>
      <c r="H5134" s="17">
        <v>43241</v>
      </c>
      <c r="I5134" s="15">
        <v>2018</v>
      </c>
      <c r="J5134" t="s">
        <v>10634</v>
      </c>
      <c r="K5134" s="5">
        <v>12522</v>
      </c>
      <c r="L5134" t="s">
        <v>967</v>
      </c>
      <c r="M5134" t="s">
        <v>1141</v>
      </c>
      <c r="N5134" t="s">
        <v>10635</v>
      </c>
      <c r="O5134" t="s">
        <v>825</v>
      </c>
      <c r="P5134" t="s">
        <v>11434</v>
      </c>
      <c r="Q5134" t="s">
        <v>11434</v>
      </c>
      <c r="R5134" t="s">
        <v>748</v>
      </c>
      <c r="S5134" t="s">
        <v>795</v>
      </c>
      <c r="T5134" t="s">
        <v>19108</v>
      </c>
      <c r="U5134" t="s">
        <v>965</v>
      </c>
      <c r="V5134" t="s">
        <v>10638</v>
      </c>
      <c r="W5134" t="s">
        <v>970</v>
      </c>
      <c r="X5134" t="s">
        <v>19109</v>
      </c>
    </row>
    <row r="5135" spans="2:24" ht="11" outlineLevel="1" x14ac:dyDescent="0.15">
      <c r="B5135" t="s">
        <v>4434</v>
      </c>
      <c r="C5135" t="s">
        <v>4435</v>
      </c>
      <c r="E5135" t="s">
        <v>10661</v>
      </c>
      <c r="F5135" t="s">
        <v>2565</v>
      </c>
      <c r="G5135" t="s">
        <v>2566</v>
      </c>
      <c r="H5135" s="17">
        <v>43269</v>
      </c>
      <c r="I5135" s="15">
        <v>2018</v>
      </c>
      <c r="J5135" t="s">
        <v>10634</v>
      </c>
      <c r="K5135" s="5">
        <v>6792</v>
      </c>
      <c r="L5135" t="s">
        <v>967</v>
      </c>
      <c r="M5135" t="s">
        <v>1141</v>
      </c>
      <c r="N5135" t="s">
        <v>10635</v>
      </c>
      <c r="O5135" t="s">
        <v>825</v>
      </c>
      <c r="P5135" t="s">
        <v>11434</v>
      </c>
      <c r="Q5135" t="s">
        <v>11434</v>
      </c>
      <c r="R5135" t="s">
        <v>748</v>
      </c>
      <c r="S5135" t="s">
        <v>795</v>
      </c>
      <c r="T5135" t="s">
        <v>19110</v>
      </c>
      <c r="U5135" t="s">
        <v>965</v>
      </c>
      <c r="V5135" t="s">
        <v>10638</v>
      </c>
      <c r="W5135" t="s">
        <v>970</v>
      </c>
      <c r="X5135" t="s">
        <v>19111</v>
      </c>
    </row>
    <row r="5136" spans="2:24" ht="11" outlineLevel="1" x14ac:dyDescent="0.15">
      <c r="B5136" t="s">
        <v>4434</v>
      </c>
      <c r="C5136" t="s">
        <v>4435</v>
      </c>
      <c r="E5136" t="s">
        <v>10711</v>
      </c>
      <c r="F5136" t="s">
        <v>2565</v>
      </c>
      <c r="G5136" t="s">
        <v>2566</v>
      </c>
      <c r="H5136" s="17">
        <v>43788</v>
      </c>
      <c r="I5136" s="15">
        <v>2020</v>
      </c>
      <c r="J5136" t="s">
        <v>10634</v>
      </c>
      <c r="K5136" s="5">
        <v>0.09</v>
      </c>
      <c r="L5136" t="s">
        <v>967</v>
      </c>
      <c r="M5136" t="s">
        <v>1141</v>
      </c>
      <c r="N5136" t="s">
        <v>10635</v>
      </c>
      <c r="O5136" t="s">
        <v>825</v>
      </c>
      <c r="P5136" t="s">
        <v>11434</v>
      </c>
      <c r="Q5136" t="s">
        <v>11434</v>
      </c>
      <c r="R5136" t="s">
        <v>748</v>
      </c>
      <c r="S5136" t="s">
        <v>795</v>
      </c>
      <c r="T5136" t="s">
        <v>19112</v>
      </c>
      <c r="U5136" t="s">
        <v>965</v>
      </c>
      <c r="V5136" t="s">
        <v>10638</v>
      </c>
      <c r="W5136" t="s">
        <v>970</v>
      </c>
      <c r="X5136" t="s">
        <v>19113</v>
      </c>
    </row>
    <row r="5137" spans="2:24" ht="11" outlineLevel="1" x14ac:dyDescent="0.15">
      <c r="B5137" t="s">
        <v>4434</v>
      </c>
      <c r="C5137" t="s">
        <v>4435</v>
      </c>
      <c r="E5137" t="s">
        <v>10649</v>
      </c>
      <c r="F5137" t="s">
        <v>2565</v>
      </c>
      <c r="G5137" t="s">
        <v>2566</v>
      </c>
      <c r="H5137" s="17">
        <v>43147</v>
      </c>
      <c r="I5137" s="15">
        <v>2018</v>
      </c>
      <c r="J5137" t="s">
        <v>10634</v>
      </c>
      <c r="K5137" s="5">
        <v>101934</v>
      </c>
      <c r="L5137" t="s">
        <v>967</v>
      </c>
      <c r="M5137" t="s">
        <v>1141</v>
      </c>
      <c r="N5137" t="s">
        <v>10635</v>
      </c>
      <c r="O5137" t="s">
        <v>825</v>
      </c>
      <c r="P5137" t="s">
        <v>11434</v>
      </c>
      <c r="Q5137" t="s">
        <v>11434</v>
      </c>
      <c r="R5137" t="s">
        <v>748</v>
      </c>
      <c r="S5137" t="s">
        <v>795</v>
      </c>
      <c r="T5137" t="s">
        <v>19114</v>
      </c>
      <c r="U5137" t="s">
        <v>965</v>
      </c>
      <c r="V5137" t="s">
        <v>10638</v>
      </c>
      <c r="W5137" t="s">
        <v>970</v>
      </c>
      <c r="X5137" t="s">
        <v>19115</v>
      </c>
    </row>
    <row r="5138" spans="2:24" ht="11" outlineLevel="1" x14ac:dyDescent="0.15">
      <c r="B5138" t="s">
        <v>4434</v>
      </c>
      <c r="C5138" t="s">
        <v>4435</v>
      </c>
      <c r="E5138" t="s">
        <v>10658</v>
      </c>
      <c r="F5138" t="s">
        <v>2565</v>
      </c>
      <c r="G5138" t="s">
        <v>2566</v>
      </c>
      <c r="H5138" s="17">
        <v>43263</v>
      </c>
      <c r="I5138" s="15">
        <v>2018</v>
      </c>
      <c r="J5138" t="s">
        <v>10634</v>
      </c>
      <c r="K5138" s="5">
        <v>0</v>
      </c>
      <c r="L5138" t="s">
        <v>967</v>
      </c>
      <c r="M5138" t="s">
        <v>1141</v>
      </c>
      <c r="N5138" t="s">
        <v>10635</v>
      </c>
      <c r="O5138" t="s">
        <v>825</v>
      </c>
      <c r="P5138" t="s">
        <v>11434</v>
      </c>
      <c r="Q5138" t="s">
        <v>11434</v>
      </c>
      <c r="R5138" t="s">
        <v>748</v>
      </c>
      <c r="S5138" t="s">
        <v>795</v>
      </c>
      <c r="T5138" t="s">
        <v>19116</v>
      </c>
      <c r="U5138" t="s">
        <v>965</v>
      </c>
      <c r="V5138" t="s">
        <v>10638</v>
      </c>
      <c r="W5138" t="s">
        <v>970</v>
      </c>
      <c r="X5138" t="s">
        <v>19117</v>
      </c>
    </row>
    <row r="5139" spans="2:24" ht="11" outlineLevel="1" x14ac:dyDescent="0.15">
      <c r="B5139" t="s">
        <v>4434</v>
      </c>
      <c r="C5139" t="s">
        <v>4435</v>
      </c>
      <c r="E5139" t="s">
        <v>10664</v>
      </c>
      <c r="F5139" t="s">
        <v>2565</v>
      </c>
      <c r="G5139" t="s">
        <v>2566</v>
      </c>
      <c r="H5139" s="17">
        <v>43199</v>
      </c>
      <c r="I5139" s="15">
        <v>2018</v>
      </c>
      <c r="J5139" t="s">
        <v>10634</v>
      </c>
      <c r="K5139" s="5">
        <v>21060</v>
      </c>
      <c r="L5139" t="s">
        <v>967</v>
      </c>
      <c r="M5139" t="s">
        <v>1141</v>
      </c>
      <c r="N5139" t="s">
        <v>10635</v>
      </c>
      <c r="O5139" t="s">
        <v>825</v>
      </c>
      <c r="P5139" t="s">
        <v>11434</v>
      </c>
      <c r="Q5139" t="s">
        <v>11434</v>
      </c>
      <c r="R5139" t="s">
        <v>748</v>
      </c>
      <c r="S5139" t="s">
        <v>795</v>
      </c>
      <c r="T5139" t="s">
        <v>19118</v>
      </c>
      <c r="U5139" t="s">
        <v>965</v>
      </c>
      <c r="V5139" t="s">
        <v>10638</v>
      </c>
      <c r="W5139" t="s">
        <v>970</v>
      </c>
      <c r="X5139" t="s">
        <v>19119</v>
      </c>
    </row>
    <row r="5140" spans="2:24" ht="11" outlineLevel="1" x14ac:dyDescent="0.15">
      <c r="B5140" t="s">
        <v>4434</v>
      </c>
      <c r="C5140" t="s">
        <v>4435</v>
      </c>
      <c r="E5140" t="s">
        <v>10646</v>
      </c>
      <c r="F5140" t="s">
        <v>2565</v>
      </c>
      <c r="G5140" t="s">
        <v>2566</v>
      </c>
      <c r="H5140" s="17">
        <v>43280</v>
      </c>
      <c r="I5140" s="15">
        <v>2018</v>
      </c>
      <c r="J5140" t="s">
        <v>10634</v>
      </c>
      <c r="K5140" s="5">
        <v>11726</v>
      </c>
      <c r="L5140" t="s">
        <v>967</v>
      </c>
      <c r="M5140" t="s">
        <v>1141</v>
      </c>
      <c r="N5140" t="s">
        <v>10635</v>
      </c>
      <c r="O5140" t="s">
        <v>825</v>
      </c>
      <c r="P5140" t="s">
        <v>11434</v>
      </c>
      <c r="Q5140" t="s">
        <v>11434</v>
      </c>
      <c r="R5140" t="s">
        <v>748</v>
      </c>
      <c r="S5140" t="s">
        <v>795</v>
      </c>
      <c r="T5140" t="s">
        <v>19120</v>
      </c>
      <c r="U5140" t="s">
        <v>965</v>
      </c>
      <c r="V5140" t="s">
        <v>10638</v>
      </c>
      <c r="W5140" t="s">
        <v>970</v>
      </c>
      <c r="X5140" t="s">
        <v>19121</v>
      </c>
    </row>
    <row r="5141" spans="2:24" ht="11" outlineLevel="1" x14ac:dyDescent="0.15">
      <c r="B5141" t="s">
        <v>4434</v>
      </c>
      <c r="C5141" t="s">
        <v>4435</v>
      </c>
      <c r="E5141" t="s">
        <v>10652</v>
      </c>
      <c r="F5141" t="s">
        <v>2565</v>
      </c>
      <c r="G5141" t="s">
        <v>2566</v>
      </c>
      <c r="H5141" s="17">
        <v>43175</v>
      </c>
      <c r="I5141" s="15">
        <v>2018</v>
      </c>
      <c r="J5141" t="s">
        <v>10634</v>
      </c>
      <c r="K5141" s="5">
        <v>6562</v>
      </c>
      <c r="L5141" t="s">
        <v>967</v>
      </c>
      <c r="M5141" t="s">
        <v>1141</v>
      </c>
      <c r="N5141" t="s">
        <v>10635</v>
      </c>
      <c r="O5141" t="s">
        <v>825</v>
      </c>
      <c r="P5141" t="s">
        <v>11434</v>
      </c>
      <c r="Q5141" t="s">
        <v>11434</v>
      </c>
      <c r="R5141" t="s">
        <v>748</v>
      </c>
      <c r="S5141" t="s">
        <v>795</v>
      </c>
      <c r="T5141" t="s">
        <v>19122</v>
      </c>
      <c r="U5141" t="s">
        <v>965</v>
      </c>
      <c r="V5141" t="s">
        <v>10638</v>
      </c>
      <c r="W5141" t="s">
        <v>970</v>
      </c>
      <c r="X5141" t="s">
        <v>19123</v>
      </c>
    </row>
    <row r="5142" spans="2:24" ht="11" outlineLevel="1" x14ac:dyDescent="0.15">
      <c r="B5142" t="s">
        <v>4434</v>
      </c>
      <c r="C5142" t="s">
        <v>4435</v>
      </c>
      <c r="E5142" t="s">
        <v>10632</v>
      </c>
      <c r="F5142" t="s">
        <v>2565</v>
      </c>
      <c r="G5142" t="s">
        <v>2566</v>
      </c>
      <c r="H5142" s="17">
        <v>43220</v>
      </c>
      <c r="I5142" s="15">
        <v>2018</v>
      </c>
      <c r="J5142" t="s">
        <v>10634</v>
      </c>
      <c r="K5142" s="5">
        <v>7111</v>
      </c>
      <c r="L5142" t="s">
        <v>967</v>
      </c>
      <c r="M5142" t="s">
        <v>1141</v>
      </c>
      <c r="N5142" t="s">
        <v>10635</v>
      </c>
      <c r="O5142" t="s">
        <v>825</v>
      </c>
      <c r="P5142" t="s">
        <v>11434</v>
      </c>
      <c r="Q5142" t="s">
        <v>11434</v>
      </c>
      <c r="R5142" t="s">
        <v>748</v>
      </c>
      <c r="S5142" t="s">
        <v>795</v>
      </c>
      <c r="T5142" t="s">
        <v>19124</v>
      </c>
      <c r="U5142" t="s">
        <v>965</v>
      </c>
      <c r="V5142" t="s">
        <v>10638</v>
      </c>
      <c r="W5142" t="s">
        <v>970</v>
      </c>
      <c r="X5142" t="s">
        <v>19125</v>
      </c>
    </row>
    <row r="5143" spans="2:24" ht="11" outlineLevel="1" x14ac:dyDescent="0.15">
      <c r="B5143" t="s">
        <v>4437</v>
      </c>
      <c r="C5143" t="s">
        <v>4438</v>
      </c>
      <c r="E5143" t="s">
        <v>10649</v>
      </c>
      <c r="F5143" t="s">
        <v>3439</v>
      </c>
      <c r="G5143" t="s">
        <v>3440</v>
      </c>
      <c r="H5143" s="17">
        <v>43528</v>
      </c>
      <c r="I5143" s="15">
        <v>2019</v>
      </c>
      <c r="J5143" t="s">
        <v>10634</v>
      </c>
      <c r="K5143" s="5">
        <v>153014.74</v>
      </c>
      <c r="L5143" t="s">
        <v>967</v>
      </c>
      <c r="R5143" t="s">
        <v>757</v>
      </c>
      <c r="S5143" t="s">
        <v>795</v>
      </c>
      <c r="T5143" t="s">
        <v>19126</v>
      </c>
      <c r="U5143" t="s">
        <v>1340</v>
      </c>
      <c r="V5143" t="s">
        <v>12795</v>
      </c>
      <c r="W5143" t="s">
        <v>970</v>
      </c>
      <c r="X5143" t="s">
        <v>19127</v>
      </c>
    </row>
    <row r="5144" spans="2:24" ht="11" outlineLevel="1" x14ac:dyDescent="0.15">
      <c r="B5144" t="s">
        <v>4440</v>
      </c>
      <c r="C5144" t="s">
        <v>4441</v>
      </c>
      <c r="D5144" t="s">
        <v>179</v>
      </c>
      <c r="E5144" t="s">
        <v>10649</v>
      </c>
      <c r="F5144" t="s">
        <v>12674</v>
      </c>
      <c r="G5144" t="s">
        <v>1299</v>
      </c>
      <c r="H5144" s="17">
        <v>44092</v>
      </c>
      <c r="I5144" s="15">
        <v>2020</v>
      </c>
      <c r="J5144" t="s">
        <v>10634</v>
      </c>
      <c r="K5144" s="5">
        <v>181424</v>
      </c>
      <c r="L5144" t="s">
        <v>967</v>
      </c>
      <c r="M5144" t="s">
        <v>985</v>
      </c>
      <c r="N5144" t="s">
        <v>10635</v>
      </c>
      <c r="O5144" t="s">
        <v>818</v>
      </c>
      <c r="P5144" t="s">
        <v>10671</v>
      </c>
      <c r="Q5144" t="s">
        <v>10671</v>
      </c>
      <c r="R5144" t="s">
        <v>744</v>
      </c>
      <c r="S5144" t="s">
        <v>795</v>
      </c>
      <c r="T5144" t="s">
        <v>18941</v>
      </c>
      <c r="U5144" t="s">
        <v>965</v>
      </c>
      <c r="V5144" t="s">
        <v>10638</v>
      </c>
      <c r="W5144" t="s">
        <v>970</v>
      </c>
      <c r="X5144" t="s">
        <v>19128</v>
      </c>
    </row>
    <row r="5145" spans="2:24" ht="11" outlineLevel="1" x14ac:dyDescent="0.15">
      <c r="B5145" t="s">
        <v>4440</v>
      </c>
      <c r="C5145" t="s">
        <v>4441</v>
      </c>
      <c r="D5145" t="s">
        <v>179</v>
      </c>
      <c r="E5145" t="s">
        <v>10652</v>
      </c>
      <c r="F5145" t="s">
        <v>12674</v>
      </c>
      <c r="G5145" t="s">
        <v>1299</v>
      </c>
      <c r="H5145" s="17">
        <v>44120</v>
      </c>
      <c r="I5145" s="15">
        <v>2021</v>
      </c>
      <c r="J5145" t="s">
        <v>10634</v>
      </c>
      <c r="K5145" s="5">
        <v>0</v>
      </c>
      <c r="L5145" t="s">
        <v>967</v>
      </c>
      <c r="M5145" t="s">
        <v>985</v>
      </c>
      <c r="N5145" t="s">
        <v>10635</v>
      </c>
      <c r="O5145" t="s">
        <v>818</v>
      </c>
      <c r="P5145" t="s">
        <v>10671</v>
      </c>
      <c r="Q5145" t="s">
        <v>10671</v>
      </c>
      <c r="R5145" t="s">
        <v>744</v>
      </c>
      <c r="S5145" t="s">
        <v>795</v>
      </c>
      <c r="T5145" t="s">
        <v>18941</v>
      </c>
      <c r="U5145" t="s">
        <v>965</v>
      </c>
      <c r="V5145" t="s">
        <v>10638</v>
      </c>
      <c r="W5145" t="s">
        <v>970</v>
      </c>
      <c r="X5145" t="s">
        <v>19129</v>
      </c>
    </row>
    <row r="5146" spans="2:24" ht="11" outlineLevel="1" x14ac:dyDescent="0.15">
      <c r="B5146" t="s">
        <v>4440</v>
      </c>
      <c r="C5146" t="s">
        <v>4441</v>
      </c>
      <c r="D5146" t="s">
        <v>179</v>
      </c>
      <c r="E5146" t="s">
        <v>10664</v>
      </c>
      <c r="F5146" t="s">
        <v>12674</v>
      </c>
      <c r="G5146" t="s">
        <v>1299</v>
      </c>
      <c r="H5146" s="17">
        <v>44154</v>
      </c>
      <c r="I5146" s="15">
        <v>2021</v>
      </c>
      <c r="J5146" t="s">
        <v>10634</v>
      </c>
      <c r="K5146" s="5">
        <v>-29049.03</v>
      </c>
      <c r="L5146" t="s">
        <v>967</v>
      </c>
      <c r="M5146" t="s">
        <v>985</v>
      </c>
      <c r="N5146" t="s">
        <v>10635</v>
      </c>
      <c r="O5146" t="s">
        <v>818</v>
      </c>
      <c r="P5146" t="s">
        <v>10671</v>
      </c>
      <c r="Q5146" t="s">
        <v>10671</v>
      </c>
      <c r="R5146" t="s">
        <v>744</v>
      </c>
      <c r="S5146" t="s">
        <v>795</v>
      </c>
      <c r="T5146" t="s">
        <v>18941</v>
      </c>
      <c r="U5146" t="s">
        <v>965</v>
      </c>
      <c r="V5146" t="s">
        <v>10638</v>
      </c>
      <c r="W5146" t="s">
        <v>970</v>
      </c>
      <c r="X5146" t="s">
        <v>19130</v>
      </c>
    </row>
    <row r="5147" spans="2:24" ht="11" outlineLevel="1" x14ac:dyDescent="0.15">
      <c r="B5147" t="s">
        <v>4440</v>
      </c>
      <c r="C5147" t="s">
        <v>4441</v>
      </c>
      <c r="D5147" t="s">
        <v>179</v>
      </c>
      <c r="E5147" t="s">
        <v>10643</v>
      </c>
      <c r="F5147" t="s">
        <v>12674</v>
      </c>
      <c r="G5147" t="s">
        <v>1299</v>
      </c>
      <c r="H5147" s="17">
        <v>45789</v>
      </c>
      <c r="I5147" s="15">
        <v>2025</v>
      </c>
      <c r="J5147" t="s">
        <v>10634</v>
      </c>
      <c r="K5147" s="5">
        <v>-10</v>
      </c>
      <c r="L5147" t="s">
        <v>967</v>
      </c>
      <c r="M5147" t="s">
        <v>985</v>
      </c>
      <c r="N5147" t="s">
        <v>10635</v>
      </c>
      <c r="O5147" t="s">
        <v>818</v>
      </c>
      <c r="P5147" t="s">
        <v>10885</v>
      </c>
      <c r="Q5147" t="s">
        <v>10671</v>
      </c>
      <c r="R5147" t="s">
        <v>744</v>
      </c>
      <c r="S5147" t="s">
        <v>795</v>
      </c>
      <c r="T5147" t="s">
        <v>19131</v>
      </c>
      <c r="U5147" t="s">
        <v>965</v>
      </c>
      <c r="V5147" t="s">
        <v>10638</v>
      </c>
      <c r="W5147" t="s">
        <v>970</v>
      </c>
      <c r="X5147" t="s">
        <v>19132</v>
      </c>
    </row>
    <row r="5148" spans="2:24" ht="11" outlineLevel="1" x14ac:dyDescent="0.15">
      <c r="B5148" t="s">
        <v>4443</v>
      </c>
      <c r="C5148" t="s">
        <v>4444</v>
      </c>
      <c r="D5148" t="s">
        <v>379</v>
      </c>
      <c r="E5148" t="s">
        <v>10649</v>
      </c>
      <c r="F5148" t="s">
        <v>713</v>
      </c>
      <c r="G5148" t="s">
        <v>3086</v>
      </c>
      <c r="H5148" s="17">
        <v>45362</v>
      </c>
      <c r="I5148" s="15">
        <v>2024</v>
      </c>
      <c r="J5148" t="s">
        <v>10634</v>
      </c>
      <c r="K5148" s="5">
        <v>152358.73000000001</v>
      </c>
      <c r="L5148" t="s">
        <v>967</v>
      </c>
      <c r="M5148" t="s">
        <v>985</v>
      </c>
      <c r="N5148" t="s">
        <v>10635</v>
      </c>
      <c r="O5148" t="s">
        <v>818</v>
      </c>
      <c r="P5148" t="s">
        <v>13554</v>
      </c>
      <c r="Q5148" t="s">
        <v>13554</v>
      </c>
      <c r="R5148" t="s">
        <v>740</v>
      </c>
      <c r="S5148" t="s">
        <v>795</v>
      </c>
      <c r="T5148" t="s">
        <v>19133</v>
      </c>
      <c r="U5148" t="s">
        <v>965</v>
      </c>
      <c r="V5148" t="s">
        <v>10638</v>
      </c>
      <c r="W5148" t="s">
        <v>970</v>
      </c>
      <c r="X5148" t="s">
        <v>19134</v>
      </c>
    </row>
    <row r="5149" spans="2:24" ht="11" outlineLevel="1" x14ac:dyDescent="0.15">
      <c r="B5149" t="s">
        <v>4443</v>
      </c>
      <c r="C5149" t="s">
        <v>4444</v>
      </c>
      <c r="D5149" t="s">
        <v>379</v>
      </c>
      <c r="E5149" t="s">
        <v>10652</v>
      </c>
      <c r="F5149" t="s">
        <v>713</v>
      </c>
      <c r="G5149" t="s">
        <v>3086</v>
      </c>
      <c r="H5149" s="17">
        <v>45392</v>
      </c>
      <c r="I5149" s="15">
        <v>2024</v>
      </c>
      <c r="J5149" t="s">
        <v>10634</v>
      </c>
      <c r="K5149" s="5">
        <v>0</v>
      </c>
      <c r="L5149" t="s">
        <v>967</v>
      </c>
      <c r="M5149" t="s">
        <v>985</v>
      </c>
      <c r="N5149" t="s">
        <v>10635</v>
      </c>
      <c r="O5149" t="s">
        <v>818</v>
      </c>
      <c r="P5149" t="s">
        <v>13554</v>
      </c>
      <c r="Q5149" t="s">
        <v>13554</v>
      </c>
      <c r="R5149" t="s">
        <v>740</v>
      </c>
      <c r="S5149" t="s">
        <v>795</v>
      </c>
      <c r="T5149" t="s">
        <v>19135</v>
      </c>
      <c r="U5149" t="s">
        <v>965</v>
      </c>
      <c r="V5149" t="s">
        <v>10638</v>
      </c>
      <c r="W5149" t="s">
        <v>970</v>
      </c>
      <c r="X5149" t="s">
        <v>19136</v>
      </c>
    </row>
    <row r="5150" spans="2:24" ht="11" outlineLevel="1" x14ac:dyDescent="0.15">
      <c r="B5150" t="s">
        <v>4446</v>
      </c>
      <c r="C5150" t="s">
        <v>4447</v>
      </c>
      <c r="D5150" t="s">
        <v>4448</v>
      </c>
      <c r="E5150" t="s">
        <v>10649</v>
      </c>
      <c r="F5150" t="s">
        <v>4124</v>
      </c>
      <c r="G5150" t="s">
        <v>4125</v>
      </c>
      <c r="H5150" s="17">
        <v>44245</v>
      </c>
      <c r="I5150" s="15">
        <v>2021</v>
      </c>
      <c r="J5150" t="s">
        <v>10634</v>
      </c>
      <c r="K5150" s="5">
        <v>121452</v>
      </c>
      <c r="L5150" t="s">
        <v>967</v>
      </c>
      <c r="R5150" t="s">
        <v>740</v>
      </c>
      <c r="S5150" t="s">
        <v>795</v>
      </c>
      <c r="T5150" t="s">
        <v>19137</v>
      </c>
      <c r="U5150" t="s">
        <v>1340</v>
      </c>
      <c r="V5150" t="s">
        <v>12795</v>
      </c>
      <c r="W5150" t="s">
        <v>970</v>
      </c>
      <c r="X5150" t="s">
        <v>19138</v>
      </c>
    </row>
    <row r="5151" spans="2:24" ht="11" outlineLevel="1" x14ac:dyDescent="0.15">
      <c r="B5151" t="s">
        <v>4446</v>
      </c>
      <c r="C5151" t="s">
        <v>4447</v>
      </c>
      <c r="D5151" t="s">
        <v>4448</v>
      </c>
      <c r="E5151" t="s">
        <v>10652</v>
      </c>
      <c r="F5151" t="s">
        <v>4124</v>
      </c>
      <c r="G5151" t="s">
        <v>4125</v>
      </c>
      <c r="H5151" s="17">
        <v>44301</v>
      </c>
      <c r="I5151" s="15">
        <v>2021</v>
      </c>
      <c r="J5151" t="s">
        <v>10634</v>
      </c>
      <c r="K5151" s="5">
        <v>36275</v>
      </c>
      <c r="L5151" t="s">
        <v>967</v>
      </c>
      <c r="M5151" t="s">
        <v>17518</v>
      </c>
      <c r="R5151" t="s">
        <v>740</v>
      </c>
      <c r="S5151" t="s">
        <v>795</v>
      </c>
      <c r="T5151" t="s">
        <v>19137</v>
      </c>
      <c r="U5151" t="s">
        <v>1340</v>
      </c>
      <c r="V5151" t="s">
        <v>12795</v>
      </c>
      <c r="W5151" t="s">
        <v>970</v>
      </c>
      <c r="X5151" t="s">
        <v>19139</v>
      </c>
    </row>
    <row r="5152" spans="2:24" ht="11" outlineLevel="1" x14ac:dyDescent="0.15">
      <c r="B5152" t="s">
        <v>4446</v>
      </c>
      <c r="C5152" t="s">
        <v>4447</v>
      </c>
      <c r="D5152" t="s">
        <v>4448</v>
      </c>
      <c r="E5152" t="s">
        <v>10664</v>
      </c>
      <c r="F5152" t="s">
        <v>4124</v>
      </c>
      <c r="G5152" t="s">
        <v>4125</v>
      </c>
      <c r="H5152" s="17">
        <v>44665</v>
      </c>
      <c r="I5152" s="15">
        <v>2022</v>
      </c>
      <c r="J5152" t="s">
        <v>10634</v>
      </c>
      <c r="K5152" s="5">
        <v>-5508</v>
      </c>
      <c r="L5152" t="s">
        <v>967</v>
      </c>
      <c r="M5152" t="s">
        <v>14189</v>
      </c>
      <c r="R5152" t="s">
        <v>740</v>
      </c>
      <c r="S5152" t="s">
        <v>795</v>
      </c>
      <c r="T5152" t="s">
        <v>19137</v>
      </c>
      <c r="U5152" t="s">
        <v>1340</v>
      </c>
      <c r="V5152" t="s">
        <v>12795</v>
      </c>
      <c r="W5152" t="s">
        <v>970</v>
      </c>
      <c r="X5152" t="s">
        <v>19140</v>
      </c>
    </row>
    <row r="5153" spans="2:24" ht="11" outlineLevel="1" x14ac:dyDescent="0.15">
      <c r="B5153" t="s">
        <v>4450</v>
      </c>
      <c r="C5153" t="s">
        <v>4451</v>
      </c>
      <c r="D5153" t="s">
        <v>303</v>
      </c>
      <c r="E5153" t="s">
        <v>10652</v>
      </c>
      <c r="F5153" t="s">
        <v>685</v>
      </c>
      <c r="G5153" t="s">
        <v>2058</v>
      </c>
      <c r="H5153" s="17">
        <v>45400</v>
      </c>
      <c r="I5153" s="15">
        <v>2024</v>
      </c>
      <c r="J5153" t="s">
        <v>10634</v>
      </c>
      <c r="K5153" s="5">
        <v>97750</v>
      </c>
      <c r="L5153" t="s">
        <v>967</v>
      </c>
      <c r="M5153" t="s">
        <v>1903</v>
      </c>
      <c r="N5153" t="s">
        <v>10635</v>
      </c>
      <c r="O5153" t="s">
        <v>825</v>
      </c>
      <c r="P5153" t="s">
        <v>13376</v>
      </c>
      <c r="Q5153" t="s">
        <v>11435</v>
      </c>
      <c r="R5153" t="s">
        <v>740</v>
      </c>
      <c r="S5153" t="s">
        <v>795</v>
      </c>
      <c r="T5153" t="s">
        <v>19141</v>
      </c>
      <c r="U5153" t="s">
        <v>965</v>
      </c>
      <c r="V5153" t="s">
        <v>10638</v>
      </c>
      <c r="W5153" t="s">
        <v>970</v>
      </c>
      <c r="X5153" t="s">
        <v>19142</v>
      </c>
    </row>
    <row r="5154" spans="2:24" ht="11" outlineLevel="1" x14ac:dyDescent="0.15">
      <c r="B5154" t="s">
        <v>4450</v>
      </c>
      <c r="C5154" t="s">
        <v>4451</v>
      </c>
      <c r="D5154" t="s">
        <v>303</v>
      </c>
      <c r="E5154" t="s">
        <v>10649</v>
      </c>
      <c r="F5154" t="s">
        <v>685</v>
      </c>
      <c r="G5154" t="s">
        <v>2058</v>
      </c>
      <c r="H5154" s="17">
        <v>45350</v>
      </c>
      <c r="I5154" s="15">
        <v>2024</v>
      </c>
      <c r="J5154" t="s">
        <v>10634</v>
      </c>
      <c r="K5154" s="5">
        <v>54300</v>
      </c>
      <c r="L5154" t="s">
        <v>967</v>
      </c>
      <c r="M5154" t="s">
        <v>1903</v>
      </c>
      <c r="N5154" t="s">
        <v>10635</v>
      </c>
      <c r="O5154" t="s">
        <v>825</v>
      </c>
      <c r="P5154" t="s">
        <v>13376</v>
      </c>
      <c r="Q5154" t="s">
        <v>11435</v>
      </c>
      <c r="R5154" t="s">
        <v>740</v>
      </c>
      <c r="S5154" t="s">
        <v>795</v>
      </c>
      <c r="T5154" t="s">
        <v>19141</v>
      </c>
      <c r="U5154" t="s">
        <v>965</v>
      </c>
      <c r="V5154" t="s">
        <v>10638</v>
      </c>
      <c r="W5154" t="s">
        <v>970</v>
      </c>
      <c r="X5154" t="s">
        <v>19143</v>
      </c>
    </row>
    <row r="5155" spans="2:24" ht="11" outlineLevel="1" x14ac:dyDescent="0.15">
      <c r="B5155" t="s">
        <v>4453</v>
      </c>
      <c r="C5155" t="s">
        <v>4454</v>
      </c>
      <c r="E5155" t="s">
        <v>10649</v>
      </c>
      <c r="F5155" t="s">
        <v>4179</v>
      </c>
      <c r="G5155" t="s">
        <v>4180</v>
      </c>
      <c r="H5155" s="17">
        <v>44818</v>
      </c>
      <c r="I5155" s="15">
        <v>2022</v>
      </c>
      <c r="J5155" t="s">
        <v>10634</v>
      </c>
      <c r="K5155" s="5">
        <v>151777</v>
      </c>
      <c r="L5155" t="s">
        <v>967</v>
      </c>
      <c r="R5155" t="s">
        <v>744</v>
      </c>
      <c r="S5155" t="s">
        <v>795</v>
      </c>
      <c r="T5155" t="s">
        <v>19144</v>
      </c>
      <c r="U5155" t="s">
        <v>1340</v>
      </c>
      <c r="V5155" t="s">
        <v>12795</v>
      </c>
      <c r="W5155" t="s">
        <v>970</v>
      </c>
      <c r="X5155" t="s">
        <v>19145</v>
      </c>
    </row>
    <row r="5156" spans="2:24" ht="11" outlineLevel="1" x14ac:dyDescent="0.15">
      <c r="B5156" t="s">
        <v>4456</v>
      </c>
      <c r="C5156" t="s">
        <v>4457</v>
      </c>
      <c r="E5156" t="s">
        <v>10649</v>
      </c>
      <c r="F5156" t="s">
        <v>4458</v>
      </c>
      <c r="G5156" t="s">
        <v>4459</v>
      </c>
      <c r="H5156" s="17">
        <v>42909</v>
      </c>
      <c r="I5156" s="15">
        <v>2017</v>
      </c>
      <c r="J5156" t="s">
        <v>10634</v>
      </c>
      <c r="K5156" s="5">
        <v>94803</v>
      </c>
      <c r="L5156" t="s">
        <v>967</v>
      </c>
      <c r="R5156" t="s">
        <v>738</v>
      </c>
      <c r="S5156" t="s">
        <v>795</v>
      </c>
      <c r="T5156" t="s">
        <v>19146</v>
      </c>
      <c r="U5156" t="s">
        <v>1340</v>
      </c>
      <c r="V5156" t="s">
        <v>12795</v>
      </c>
      <c r="W5156" t="s">
        <v>970</v>
      </c>
      <c r="X5156" t="s">
        <v>19147</v>
      </c>
    </row>
    <row r="5157" spans="2:24" ht="11" outlineLevel="1" x14ac:dyDescent="0.15">
      <c r="B5157" t="s">
        <v>4456</v>
      </c>
      <c r="C5157" t="s">
        <v>4457</v>
      </c>
      <c r="E5157" t="s">
        <v>10652</v>
      </c>
      <c r="F5157" t="s">
        <v>4458</v>
      </c>
      <c r="G5157" t="s">
        <v>4459</v>
      </c>
      <c r="H5157" s="17">
        <v>43102</v>
      </c>
      <c r="I5157" s="15">
        <v>2018</v>
      </c>
      <c r="J5157" t="s">
        <v>10634</v>
      </c>
      <c r="K5157" s="5">
        <v>56371.43</v>
      </c>
      <c r="L5157" t="s">
        <v>967</v>
      </c>
      <c r="M5157" t="s">
        <v>14985</v>
      </c>
      <c r="R5157" t="s">
        <v>738</v>
      </c>
      <c r="S5157" t="s">
        <v>795</v>
      </c>
      <c r="T5157" t="s">
        <v>19148</v>
      </c>
      <c r="U5157" t="s">
        <v>1340</v>
      </c>
      <c r="V5157" t="s">
        <v>12795</v>
      </c>
      <c r="W5157" t="s">
        <v>970</v>
      </c>
      <c r="X5157" t="s">
        <v>19149</v>
      </c>
    </row>
    <row r="5158" spans="2:24" ht="11" outlineLevel="1" x14ac:dyDescent="0.15">
      <c r="B5158" t="s">
        <v>4462</v>
      </c>
      <c r="C5158" t="s">
        <v>4463</v>
      </c>
      <c r="D5158" t="s">
        <v>900</v>
      </c>
      <c r="E5158" t="s">
        <v>10664</v>
      </c>
      <c r="F5158" t="s">
        <v>715</v>
      </c>
      <c r="G5158" t="s">
        <v>2134</v>
      </c>
      <c r="H5158" s="17">
        <v>46091</v>
      </c>
      <c r="I5158" s="15">
        <v>2026</v>
      </c>
      <c r="J5158" t="s">
        <v>10634</v>
      </c>
      <c r="K5158" s="5">
        <v>413.6</v>
      </c>
      <c r="L5158" t="s">
        <v>967</v>
      </c>
      <c r="M5158" t="s">
        <v>985</v>
      </c>
      <c r="N5158" t="s">
        <v>10635</v>
      </c>
      <c r="O5158" t="s">
        <v>804</v>
      </c>
      <c r="P5158" t="s">
        <v>11969</v>
      </c>
      <c r="Q5158" t="s">
        <v>11969</v>
      </c>
      <c r="R5158" t="s">
        <v>744</v>
      </c>
      <c r="S5158" t="s">
        <v>795</v>
      </c>
      <c r="T5158" t="s">
        <v>19150</v>
      </c>
      <c r="U5158" t="s">
        <v>965</v>
      </c>
      <c r="V5158" t="s">
        <v>10638</v>
      </c>
      <c r="W5158" t="s">
        <v>970</v>
      </c>
      <c r="X5158" t="s">
        <v>19151</v>
      </c>
    </row>
    <row r="5159" spans="2:24" ht="11" outlineLevel="1" x14ac:dyDescent="0.15">
      <c r="B5159" t="s">
        <v>4462</v>
      </c>
      <c r="C5159" t="s">
        <v>4463</v>
      </c>
      <c r="D5159" t="s">
        <v>900</v>
      </c>
      <c r="E5159" t="s">
        <v>10649</v>
      </c>
      <c r="F5159" t="s">
        <v>715</v>
      </c>
      <c r="G5159" t="s">
        <v>2134</v>
      </c>
      <c r="H5159" s="17">
        <v>45915</v>
      </c>
      <c r="I5159" s="15">
        <v>2025</v>
      </c>
      <c r="J5159" t="s">
        <v>10634</v>
      </c>
      <c r="K5159" s="5">
        <v>66715.399999999994</v>
      </c>
      <c r="L5159" t="s">
        <v>967</v>
      </c>
      <c r="M5159" t="s">
        <v>985</v>
      </c>
      <c r="N5159" t="s">
        <v>10635</v>
      </c>
      <c r="O5159" t="s">
        <v>804</v>
      </c>
      <c r="P5159" t="s">
        <v>11969</v>
      </c>
      <c r="Q5159" t="s">
        <v>11435</v>
      </c>
      <c r="R5159" t="s">
        <v>744</v>
      </c>
      <c r="S5159" t="s">
        <v>795</v>
      </c>
      <c r="T5159" t="s">
        <v>19150</v>
      </c>
      <c r="U5159" t="s">
        <v>965</v>
      </c>
      <c r="V5159" t="s">
        <v>10638</v>
      </c>
      <c r="W5159" t="s">
        <v>970</v>
      </c>
      <c r="X5159" t="s">
        <v>19152</v>
      </c>
    </row>
    <row r="5160" spans="2:24" ht="11" outlineLevel="1" x14ac:dyDescent="0.15">
      <c r="B5160" t="s">
        <v>4462</v>
      </c>
      <c r="C5160" t="s">
        <v>4463</v>
      </c>
      <c r="D5160" t="s">
        <v>900</v>
      </c>
      <c r="E5160" t="s">
        <v>10652</v>
      </c>
      <c r="F5160" t="s">
        <v>715</v>
      </c>
      <c r="G5160" t="s">
        <v>2134</v>
      </c>
      <c r="H5160" s="17">
        <v>46007</v>
      </c>
      <c r="I5160" s="15">
        <v>2026</v>
      </c>
      <c r="J5160" t="s">
        <v>10634</v>
      </c>
      <c r="K5160" s="5">
        <v>84014.56</v>
      </c>
      <c r="L5160" t="s">
        <v>967</v>
      </c>
      <c r="M5160" t="s">
        <v>985</v>
      </c>
      <c r="N5160" t="s">
        <v>10635</v>
      </c>
      <c r="O5160" t="s">
        <v>804</v>
      </c>
      <c r="P5160" t="s">
        <v>11969</v>
      </c>
      <c r="Q5160" t="s">
        <v>11969</v>
      </c>
      <c r="R5160" t="s">
        <v>744</v>
      </c>
      <c r="S5160" t="s">
        <v>795</v>
      </c>
      <c r="T5160" t="s">
        <v>19150</v>
      </c>
      <c r="U5160" t="s">
        <v>965</v>
      </c>
      <c r="V5160" t="s">
        <v>10638</v>
      </c>
      <c r="W5160" t="s">
        <v>970</v>
      </c>
      <c r="X5160" t="s">
        <v>19153</v>
      </c>
    </row>
    <row r="5161" spans="2:24" ht="11" outlineLevel="1" x14ac:dyDescent="0.15">
      <c r="B5161" t="s">
        <v>4465</v>
      </c>
      <c r="C5161" t="s">
        <v>4466</v>
      </c>
      <c r="E5161" t="s">
        <v>10649</v>
      </c>
      <c r="F5161" t="s">
        <v>4467</v>
      </c>
      <c r="G5161" t="s">
        <v>4468</v>
      </c>
      <c r="H5161" s="17">
        <v>44804</v>
      </c>
      <c r="I5161" s="15">
        <v>2022</v>
      </c>
      <c r="J5161" t="s">
        <v>10634</v>
      </c>
      <c r="K5161" s="5">
        <v>151054</v>
      </c>
      <c r="L5161" t="s">
        <v>967</v>
      </c>
      <c r="M5161" t="s">
        <v>1141</v>
      </c>
      <c r="N5161" t="s">
        <v>10635</v>
      </c>
      <c r="O5161" t="s">
        <v>825</v>
      </c>
      <c r="P5161" t="s">
        <v>19074</v>
      </c>
      <c r="Q5161" t="s">
        <v>19074</v>
      </c>
      <c r="R5161" t="s">
        <v>737</v>
      </c>
      <c r="S5161" t="s">
        <v>795</v>
      </c>
      <c r="T5161" t="s">
        <v>19154</v>
      </c>
      <c r="U5161" t="s">
        <v>965</v>
      </c>
      <c r="V5161" t="s">
        <v>10638</v>
      </c>
      <c r="W5161" t="s">
        <v>970</v>
      </c>
      <c r="X5161" t="s">
        <v>19155</v>
      </c>
    </row>
    <row r="5162" spans="2:24" ht="11" outlineLevel="1" x14ac:dyDescent="0.15">
      <c r="B5162" t="s">
        <v>4470</v>
      </c>
      <c r="C5162" t="s">
        <v>2093</v>
      </c>
      <c r="D5162" t="s">
        <v>304</v>
      </c>
      <c r="E5162" t="s">
        <v>10649</v>
      </c>
      <c r="F5162" t="s">
        <v>14208</v>
      </c>
      <c r="G5162" t="s">
        <v>1702</v>
      </c>
      <c r="H5162" s="17">
        <v>42608</v>
      </c>
      <c r="I5162" s="15">
        <v>2016</v>
      </c>
      <c r="J5162" t="s">
        <v>10634</v>
      </c>
      <c r="K5162" s="5">
        <v>158300</v>
      </c>
      <c r="L5162" t="s">
        <v>967</v>
      </c>
      <c r="M5162" t="s">
        <v>985</v>
      </c>
      <c r="N5162" t="s">
        <v>10635</v>
      </c>
      <c r="O5162" t="s">
        <v>825</v>
      </c>
      <c r="P5162" t="s">
        <v>13376</v>
      </c>
      <c r="Q5162" t="s">
        <v>13376</v>
      </c>
      <c r="R5162" t="s">
        <v>740</v>
      </c>
      <c r="S5162" t="s">
        <v>795</v>
      </c>
      <c r="T5162" t="s">
        <v>19156</v>
      </c>
      <c r="U5162" t="s">
        <v>965</v>
      </c>
      <c r="V5162" t="s">
        <v>10638</v>
      </c>
      <c r="W5162" t="s">
        <v>970</v>
      </c>
      <c r="X5162" t="s">
        <v>19157</v>
      </c>
    </row>
    <row r="5163" spans="2:24" ht="11" outlineLevel="1" x14ac:dyDescent="0.15">
      <c r="B5163" t="s">
        <v>4470</v>
      </c>
      <c r="C5163" t="s">
        <v>2093</v>
      </c>
      <c r="D5163" t="s">
        <v>304</v>
      </c>
      <c r="E5163" t="s">
        <v>10989</v>
      </c>
      <c r="F5163" t="s">
        <v>14208</v>
      </c>
      <c r="G5163" t="s">
        <v>1702</v>
      </c>
      <c r="H5163" s="17">
        <v>42858</v>
      </c>
      <c r="I5163" s="15">
        <v>2017</v>
      </c>
      <c r="J5163" t="s">
        <v>10634</v>
      </c>
      <c r="K5163" s="5">
        <v>-7258</v>
      </c>
      <c r="L5163" t="s">
        <v>967</v>
      </c>
      <c r="M5163" t="s">
        <v>985</v>
      </c>
      <c r="N5163" t="s">
        <v>10635</v>
      </c>
      <c r="O5163" t="s">
        <v>825</v>
      </c>
      <c r="P5163" t="s">
        <v>13376</v>
      </c>
      <c r="R5163" t="s">
        <v>740</v>
      </c>
      <c r="S5163" t="s">
        <v>795</v>
      </c>
      <c r="T5163" t="s">
        <v>19156</v>
      </c>
      <c r="U5163" t="s">
        <v>965</v>
      </c>
      <c r="V5163" t="s">
        <v>10638</v>
      </c>
      <c r="W5163" t="s">
        <v>970</v>
      </c>
      <c r="X5163" t="s">
        <v>19158</v>
      </c>
    </row>
    <row r="5164" spans="2:24" ht="11" outlineLevel="1" x14ac:dyDescent="0.15">
      <c r="B5164" t="s">
        <v>4472</v>
      </c>
      <c r="C5164" t="s">
        <v>4473</v>
      </c>
      <c r="E5164" t="s">
        <v>10664</v>
      </c>
      <c r="F5164" t="s">
        <v>15973</v>
      </c>
      <c r="G5164" t="s">
        <v>2386</v>
      </c>
      <c r="H5164" s="17">
        <v>43098</v>
      </c>
      <c r="I5164" s="15">
        <v>2018</v>
      </c>
      <c r="J5164" t="s">
        <v>10634</v>
      </c>
      <c r="K5164" s="5">
        <v>0</v>
      </c>
      <c r="L5164" t="s">
        <v>967</v>
      </c>
      <c r="M5164" t="s">
        <v>1141</v>
      </c>
      <c r="N5164" t="s">
        <v>10635</v>
      </c>
      <c r="O5164" t="s">
        <v>825</v>
      </c>
      <c r="P5164" t="s">
        <v>14299</v>
      </c>
      <c r="Q5164" t="s">
        <v>14299</v>
      </c>
      <c r="R5164" t="s">
        <v>740</v>
      </c>
      <c r="S5164" t="s">
        <v>795</v>
      </c>
      <c r="T5164" t="s">
        <v>19159</v>
      </c>
      <c r="U5164" t="s">
        <v>965</v>
      </c>
      <c r="V5164" t="s">
        <v>10638</v>
      </c>
      <c r="W5164" t="s">
        <v>970</v>
      </c>
      <c r="X5164" t="s">
        <v>19160</v>
      </c>
    </row>
    <row r="5165" spans="2:24" ht="11" outlineLevel="1" x14ac:dyDescent="0.15">
      <c r="B5165" t="s">
        <v>4472</v>
      </c>
      <c r="C5165" t="s">
        <v>4473</v>
      </c>
      <c r="E5165" t="s">
        <v>10652</v>
      </c>
      <c r="F5165" t="s">
        <v>15973</v>
      </c>
      <c r="G5165" t="s">
        <v>2386</v>
      </c>
      <c r="H5165" s="17">
        <v>43083</v>
      </c>
      <c r="I5165" s="15">
        <v>2018</v>
      </c>
      <c r="J5165" t="s">
        <v>10634</v>
      </c>
      <c r="K5165" s="5">
        <v>58138.51</v>
      </c>
      <c r="L5165" t="s">
        <v>967</v>
      </c>
      <c r="M5165" t="s">
        <v>1141</v>
      </c>
      <c r="N5165" t="s">
        <v>10635</v>
      </c>
      <c r="O5165" t="s">
        <v>825</v>
      </c>
      <c r="P5165" t="s">
        <v>14299</v>
      </c>
      <c r="Q5165" t="s">
        <v>14299</v>
      </c>
      <c r="R5165" t="s">
        <v>740</v>
      </c>
      <c r="S5165" t="s">
        <v>795</v>
      </c>
      <c r="T5165" t="s">
        <v>19161</v>
      </c>
      <c r="U5165" t="s">
        <v>965</v>
      </c>
      <c r="V5165" t="s">
        <v>10638</v>
      </c>
      <c r="W5165" t="s">
        <v>970</v>
      </c>
      <c r="X5165" t="s">
        <v>19162</v>
      </c>
    </row>
    <row r="5166" spans="2:24" ht="11" outlineLevel="1" x14ac:dyDescent="0.15">
      <c r="B5166" t="s">
        <v>4472</v>
      </c>
      <c r="C5166" t="s">
        <v>4473</v>
      </c>
      <c r="E5166" t="s">
        <v>10649</v>
      </c>
      <c r="F5166" t="s">
        <v>15973</v>
      </c>
      <c r="G5166" t="s">
        <v>2386</v>
      </c>
      <c r="H5166" s="17">
        <v>42997</v>
      </c>
      <c r="I5166" s="15">
        <v>2017</v>
      </c>
      <c r="J5166" t="s">
        <v>10634</v>
      </c>
      <c r="K5166" s="5">
        <v>92860</v>
      </c>
      <c r="L5166" t="s">
        <v>967</v>
      </c>
      <c r="M5166" t="s">
        <v>1141</v>
      </c>
      <c r="N5166" t="s">
        <v>10635</v>
      </c>
      <c r="O5166" t="s">
        <v>825</v>
      </c>
      <c r="P5166" t="s">
        <v>14299</v>
      </c>
      <c r="R5166" t="s">
        <v>740</v>
      </c>
      <c r="S5166" t="s">
        <v>795</v>
      </c>
      <c r="T5166" t="s">
        <v>19161</v>
      </c>
      <c r="U5166" t="s">
        <v>965</v>
      </c>
      <c r="V5166" t="s">
        <v>10638</v>
      </c>
      <c r="W5166" t="s">
        <v>970</v>
      </c>
      <c r="X5166" t="s">
        <v>19163</v>
      </c>
    </row>
    <row r="5167" spans="2:24" ht="11" outlineLevel="1" x14ac:dyDescent="0.15">
      <c r="B5167" t="s">
        <v>4472</v>
      </c>
      <c r="C5167" t="s">
        <v>4473</v>
      </c>
      <c r="E5167" t="s">
        <v>10643</v>
      </c>
      <c r="F5167" t="s">
        <v>15973</v>
      </c>
      <c r="G5167" t="s">
        <v>2386</v>
      </c>
      <c r="H5167" s="17">
        <v>43157</v>
      </c>
      <c r="I5167" s="15">
        <v>2018</v>
      </c>
      <c r="J5167" t="s">
        <v>10634</v>
      </c>
      <c r="K5167" s="5">
        <v>0</v>
      </c>
      <c r="L5167" t="s">
        <v>967</v>
      </c>
      <c r="M5167" t="s">
        <v>1141</v>
      </c>
      <c r="N5167" t="s">
        <v>10635</v>
      </c>
      <c r="O5167" t="s">
        <v>825</v>
      </c>
      <c r="P5167" t="s">
        <v>14299</v>
      </c>
      <c r="Q5167" t="s">
        <v>14299</v>
      </c>
      <c r="R5167" t="s">
        <v>740</v>
      </c>
      <c r="S5167" t="s">
        <v>795</v>
      </c>
      <c r="T5167" t="s">
        <v>19164</v>
      </c>
      <c r="U5167" t="s">
        <v>965</v>
      </c>
      <c r="V5167" t="s">
        <v>10638</v>
      </c>
      <c r="W5167" t="s">
        <v>970</v>
      </c>
      <c r="X5167" t="s">
        <v>19165</v>
      </c>
    </row>
    <row r="5168" spans="2:24" ht="11" outlineLevel="1" x14ac:dyDescent="0.15">
      <c r="B5168" t="s">
        <v>4475</v>
      </c>
      <c r="C5168" t="s">
        <v>4476</v>
      </c>
      <c r="E5168" t="s">
        <v>10632</v>
      </c>
      <c r="F5168" t="s">
        <v>712</v>
      </c>
      <c r="G5168" t="s">
        <v>2068</v>
      </c>
      <c r="H5168" s="17">
        <v>43717</v>
      </c>
      <c r="I5168" s="15">
        <v>2019</v>
      </c>
      <c r="J5168" t="s">
        <v>10634</v>
      </c>
      <c r="K5168" s="5">
        <v>4665.97</v>
      </c>
      <c r="L5168" t="s">
        <v>967</v>
      </c>
      <c r="M5168" t="s">
        <v>1141</v>
      </c>
      <c r="N5168" t="s">
        <v>10635</v>
      </c>
      <c r="O5168" t="s">
        <v>826</v>
      </c>
      <c r="P5168" t="s">
        <v>11434</v>
      </c>
      <c r="Q5168" t="s">
        <v>11434</v>
      </c>
      <c r="R5168" t="s">
        <v>4273</v>
      </c>
      <c r="S5168" t="s">
        <v>795</v>
      </c>
      <c r="T5168" t="s">
        <v>19166</v>
      </c>
      <c r="U5168" t="s">
        <v>965</v>
      </c>
      <c r="V5168" t="s">
        <v>10638</v>
      </c>
      <c r="W5168" t="s">
        <v>970</v>
      </c>
      <c r="X5168" t="s">
        <v>19167</v>
      </c>
    </row>
    <row r="5169" spans="2:24" ht="11" outlineLevel="1" x14ac:dyDescent="0.15">
      <c r="B5169" t="s">
        <v>4475</v>
      </c>
      <c r="C5169" t="s">
        <v>4476</v>
      </c>
      <c r="E5169" t="s">
        <v>10649</v>
      </c>
      <c r="F5169" t="s">
        <v>712</v>
      </c>
      <c r="G5169" t="s">
        <v>2068</v>
      </c>
      <c r="H5169" s="17">
        <v>43608</v>
      </c>
      <c r="I5169" s="15">
        <v>2019</v>
      </c>
      <c r="J5169" t="s">
        <v>10634</v>
      </c>
      <c r="K5169" s="5">
        <v>1.24</v>
      </c>
      <c r="L5169" t="s">
        <v>967</v>
      </c>
      <c r="M5169" t="s">
        <v>1141</v>
      </c>
      <c r="N5169" t="s">
        <v>10635</v>
      </c>
      <c r="O5169" t="s">
        <v>826</v>
      </c>
      <c r="P5169" t="s">
        <v>11434</v>
      </c>
      <c r="Q5169" t="s">
        <v>11434</v>
      </c>
      <c r="R5169" t="s">
        <v>4273</v>
      </c>
      <c r="S5169" t="s">
        <v>795</v>
      </c>
      <c r="T5169" t="s">
        <v>19168</v>
      </c>
      <c r="U5169" t="s">
        <v>965</v>
      </c>
      <c r="V5169" t="s">
        <v>10638</v>
      </c>
      <c r="W5169" t="s">
        <v>970</v>
      </c>
      <c r="X5169" t="s">
        <v>19169</v>
      </c>
    </row>
    <row r="5170" spans="2:24" ht="11" outlineLevel="1" x14ac:dyDescent="0.15">
      <c r="B5170" t="s">
        <v>4475</v>
      </c>
      <c r="C5170" t="s">
        <v>4476</v>
      </c>
      <c r="E5170" t="s">
        <v>10643</v>
      </c>
      <c r="F5170" t="s">
        <v>712</v>
      </c>
      <c r="G5170" t="s">
        <v>2068</v>
      </c>
      <c r="H5170" s="17">
        <v>43714</v>
      </c>
      <c r="I5170" s="15">
        <v>2019</v>
      </c>
      <c r="J5170" t="s">
        <v>10634</v>
      </c>
      <c r="K5170" s="5">
        <v>5126.0200000000004</v>
      </c>
      <c r="L5170" t="s">
        <v>967</v>
      </c>
      <c r="M5170" t="s">
        <v>1141</v>
      </c>
      <c r="N5170" t="s">
        <v>10635</v>
      </c>
      <c r="O5170" t="s">
        <v>826</v>
      </c>
      <c r="P5170" t="s">
        <v>11434</v>
      </c>
      <c r="Q5170" t="s">
        <v>11434</v>
      </c>
      <c r="R5170" t="s">
        <v>4273</v>
      </c>
      <c r="S5170" t="s">
        <v>795</v>
      </c>
      <c r="T5170" t="s">
        <v>19170</v>
      </c>
      <c r="U5170" t="s">
        <v>965</v>
      </c>
      <c r="V5170" t="s">
        <v>10638</v>
      </c>
      <c r="W5170" t="s">
        <v>970</v>
      </c>
      <c r="X5170" t="s">
        <v>19171</v>
      </c>
    </row>
    <row r="5171" spans="2:24" ht="11" outlineLevel="1" x14ac:dyDescent="0.15">
      <c r="B5171" t="s">
        <v>4475</v>
      </c>
      <c r="C5171" t="s">
        <v>4476</v>
      </c>
      <c r="E5171" t="s">
        <v>10664</v>
      </c>
      <c r="F5171" t="s">
        <v>712</v>
      </c>
      <c r="G5171" t="s">
        <v>2068</v>
      </c>
      <c r="H5171" s="17">
        <v>43678</v>
      </c>
      <c r="I5171" s="15">
        <v>2019</v>
      </c>
      <c r="J5171" t="s">
        <v>10634</v>
      </c>
      <c r="K5171" s="5">
        <v>16233.49</v>
      </c>
      <c r="L5171" t="s">
        <v>967</v>
      </c>
      <c r="M5171" t="s">
        <v>1141</v>
      </c>
      <c r="N5171" t="s">
        <v>10635</v>
      </c>
      <c r="O5171" t="s">
        <v>826</v>
      </c>
      <c r="P5171" t="s">
        <v>11434</v>
      </c>
      <c r="Q5171" t="s">
        <v>11434</v>
      </c>
      <c r="R5171" t="s">
        <v>4273</v>
      </c>
      <c r="S5171" t="s">
        <v>795</v>
      </c>
      <c r="T5171" t="s">
        <v>19172</v>
      </c>
      <c r="U5171" t="s">
        <v>965</v>
      </c>
      <c r="V5171" t="s">
        <v>10638</v>
      </c>
      <c r="W5171" t="s">
        <v>970</v>
      </c>
      <c r="X5171" t="s">
        <v>19173</v>
      </c>
    </row>
    <row r="5172" spans="2:24" ht="11" outlineLevel="1" x14ac:dyDescent="0.15">
      <c r="B5172" t="s">
        <v>4475</v>
      </c>
      <c r="C5172" t="s">
        <v>4476</v>
      </c>
      <c r="E5172" t="s">
        <v>10652</v>
      </c>
      <c r="F5172" t="s">
        <v>712</v>
      </c>
      <c r="G5172" t="s">
        <v>2068</v>
      </c>
      <c r="H5172" s="17">
        <v>43608</v>
      </c>
      <c r="I5172" s="15">
        <v>2019</v>
      </c>
      <c r="J5172" t="s">
        <v>10634</v>
      </c>
      <c r="K5172" s="5">
        <v>124436.76</v>
      </c>
      <c r="L5172" t="s">
        <v>967</v>
      </c>
      <c r="M5172" t="s">
        <v>1141</v>
      </c>
      <c r="N5172" t="s">
        <v>10635</v>
      </c>
      <c r="O5172" t="s">
        <v>826</v>
      </c>
      <c r="P5172" t="s">
        <v>11434</v>
      </c>
      <c r="Q5172" t="s">
        <v>11434</v>
      </c>
      <c r="R5172" t="s">
        <v>4273</v>
      </c>
      <c r="S5172" t="s">
        <v>795</v>
      </c>
      <c r="T5172" t="s">
        <v>19172</v>
      </c>
      <c r="U5172" t="s">
        <v>965</v>
      </c>
      <c r="V5172" t="s">
        <v>10638</v>
      </c>
      <c r="W5172" t="s">
        <v>970</v>
      </c>
      <c r="X5172" t="s">
        <v>19174</v>
      </c>
    </row>
    <row r="5173" spans="2:24" ht="11" outlineLevel="1" x14ac:dyDescent="0.15">
      <c r="B5173" t="s">
        <v>4478</v>
      </c>
      <c r="C5173" t="s">
        <v>4479</v>
      </c>
      <c r="D5173" t="s">
        <v>889</v>
      </c>
      <c r="E5173" t="s">
        <v>10649</v>
      </c>
      <c r="F5173" t="s">
        <v>685</v>
      </c>
      <c r="G5173" t="s">
        <v>2058</v>
      </c>
      <c r="H5173" s="17">
        <v>43854</v>
      </c>
      <c r="I5173" s="15">
        <v>2020</v>
      </c>
      <c r="J5173" t="s">
        <v>10634</v>
      </c>
      <c r="K5173" s="5">
        <v>159658.88</v>
      </c>
      <c r="L5173" t="s">
        <v>967</v>
      </c>
      <c r="M5173" t="s">
        <v>1903</v>
      </c>
      <c r="N5173" t="s">
        <v>10635</v>
      </c>
      <c r="O5173" t="s">
        <v>825</v>
      </c>
      <c r="P5173" t="s">
        <v>14616</v>
      </c>
      <c r="Q5173" t="s">
        <v>14616</v>
      </c>
      <c r="R5173" t="s">
        <v>740</v>
      </c>
      <c r="S5173" t="s">
        <v>795</v>
      </c>
      <c r="T5173" t="s">
        <v>19175</v>
      </c>
      <c r="U5173" t="s">
        <v>965</v>
      </c>
      <c r="V5173" t="s">
        <v>10638</v>
      </c>
      <c r="W5173" t="s">
        <v>970</v>
      </c>
      <c r="X5173" t="s">
        <v>19176</v>
      </c>
    </row>
    <row r="5174" spans="2:24" ht="11" outlineLevel="1" x14ac:dyDescent="0.15">
      <c r="B5174" t="s">
        <v>4478</v>
      </c>
      <c r="C5174" t="s">
        <v>4479</v>
      </c>
      <c r="D5174" t="s">
        <v>889</v>
      </c>
      <c r="E5174" t="s">
        <v>10652</v>
      </c>
      <c r="F5174" t="s">
        <v>685</v>
      </c>
      <c r="G5174" t="s">
        <v>2058</v>
      </c>
      <c r="H5174" s="17">
        <v>44461</v>
      </c>
      <c r="I5174" s="15">
        <v>2021</v>
      </c>
      <c r="J5174" t="s">
        <v>10634</v>
      </c>
      <c r="K5174" s="5">
        <v>-9260</v>
      </c>
      <c r="L5174" t="s">
        <v>967</v>
      </c>
      <c r="M5174" t="s">
        <v>1903</v>
      </c>
      <c r="N5174" t="s">
        <v>10635</v>
      </c>
      <c r="O5174" t="s">
        <v>825</v>
      </c>
      <c r="P5174" t="s">
        <v>14616</v>
      </c>
      <c r="Q5174" t="s">
        <v>14145</v>
      </c>
      <c r="R5174" t="s">
        <v>740</v>
      </c>
      <c r="S5174" t="s">
        <v>795</v>
      </c>
      <c r="T5174" t="s">
        <v>19177</v>
      </c>
      <c r="U5174" t="s">
        <v>965</v>
      </c>
      <c r="V5174" t="s">
        <v>10638</v>
      </c>
      <c r="W5174" t="s">
        <v>970</v>
      </c>
      <c r="X5174" t="s">
        <v>19178</v>
      </c>
    </row>
    <row r="5175" spans="2:24" ht="11" outlineLevel="1" x14ac:dyDescent="0.15">
      <c r="B5175" t="s">
        <v>4481</v>
      </c>
      <c r="C5175" t="s">
        <v>4482</v>
      </c>
      <c r="E5175" t="s">
        <v>10649</v>
      </c>
      <c r="F5175" t="s">
        <v>4483</v>
      </c>
      <c r="G5175" t="s">
        <v>4484</v>
      </c>
      <c r="H5175" s="17">
        <v>44088</v>
      </c>
      <c r="I5175" s="15">
        <v>2020</v>
      </c>
      <c r="J5175" t="s">
        <v>10634</v>
      </c>
      <c r="K5175" s="5">
        <v>150000</v>
      </c>
      <c r="L5175" t="s">
        <v>967</v>
      </c>
      <c r="R5175" t="s">
        <v>739</v>
      </c>
      <c r="S5175" t="s">
        <v>4485</v>
      </c>
      <c r="T5175" t="s">
        <v>19179</v>
      </c>
      <c r="U5175" t="s">
        <v>1340</v>
      </c>
      <c r="V5175" t="s">
        <v>12795</v>
      </c>
      <c r="W5175" t="s">
        <v>970</v>
      </c>
      <c r="X5175" t="s">
        <v>19180</v>
      </c>
    </row>
    <row r="5176" spans="2:24" ht="11" outlineLevel="1" x14ac:dyDescent="0.15">
      <c r="B5176" t="s">
        <v>4481</v>
      </c>
      <c r="C5176" t="s">
        <v>4482</v>
      </c>
      <c r="E5176" t="s">
        <v>10652</v>
      </c>
      <c r="F5176" t="s">
        <v>4483</v>
      </c>
      <c r="G5176" t="s">
        <v>4484</v>
      </c>
      <c r="H5176" s="17">
        <v>44132</v>
      </c>
      <c r="I5176" s="15">
        <v>2021</v>
      </c>
      <c r="J5176" t="s">
        <v>10634</v>
      </c>
      <c r="K5176" s="5">
        <v>0</v>
      </c>
      <c r="L5176" t="s">
        <v>967</v>
      </c>
      <c r="M5176" t="s">
        <v>12797</v>
      </c>
      <c r="R5176" t="s">
        <v>739</v>
      </c>
      <c r="S5176" t="s">
        <v>4485</v>
      </c>
      <c r="T5176" t="s">
        <v>19181</v>
      </c>
      <c r="U5176" t="s">
        <v>1340</v>
      </c>
      <c r="V5176" t="s">
        <v>12795</v>
      </c>
      <c r="W5176" t="s">
        <v>970</v>
      </c>
      <c r="X5176" t="s">
        <v>19182</v>
      </c>
    </row>
    <row r="5177" spans="2:24" ht="11" outlineLevel="1" x14ac:dyDescent="0.15">
      <c r="B5177" t="s">
        <v>4481</v>
      </c>
      <c r="C5177" t="s">
        <v>4482</v>
      </c>
      <c r="E5177" t="s">
        <v>10664</v>
      </c>
      <c r="F5177" t="s">
        <v>4483</v>
      </c>
      <c r="G5177" t="s">
        <v>4484</v>
      </c>
      <c r="H5177" s="17">
        <v>44209</v>
      </c>
      <c r="I5177" s="15">
        <v>2021</v>
      </c>
      <c r="J5177" t="s">
        <v>10634</v>
      </c>
      <c r="K5177" s="5">
        <v>0</v>
      </c>
      <c r="L5177" t="s">
        <v>967</v>
      </c>
      <c r="M5177" t="s">
        <v>12797</v>
      </c>
      <c r="R5177" t="s">
        <v>739</v>
      </c>
      <c r="S5177" t="s">
        <v>4485</v>
      </c>
      <c r="T5177" t="s">
        <v>19183</v>
      </c>
      <c r="U5177" t="s">
        <v>1340</v>
      </c>
      <c r="V5177" t="s">
        <v>12795</v>
      </c>
      <c r="W5177" t="s">
        <v>970</v>
      </c>
      <c r="X5177" t="s">
        <v>19184</v>
      </c>
    </row>
    <row r="5178" spans="2:24" ht="11" outlineLevel="1" x14ac:dyDescent="0.15">
      <c r="B5178" t="s">
        <v>4488</v>
      </c>
      <c r="C5178" t="s">
        <v>4489</v>
      </c>
      <c r="D5178" t="s">
        <v>231</v>
      </c>
      <c r="E5178" t="s">
        <v>10649</v>
      </c>
      <c r="F5178" t="s">
        <v>608</v>
      </c>
      <c r="G5178" t="s">
        <v>1184</v>
      </c>
      <c r="H5178" s="17">
        <v>43123</v>
      </c>
      <c r="I5178" s="15">
        <v>2018</v>
      </c>
      <c r="J5178" t="s">
        <v>10634</v>
      </c>
      <c r="K5178" s="5">
        <v>149958</v>
      </c>
      <c r="L5178" t="s">
        <v>967</v>
      </c>
      <c r="M5178" t="s">
        <v>985</v>
      </c>
      <c r="N5178" t="s">
        <v>10635</v>
      </c>
      <c r="O5178" t="s">
        <v>796</v>
      </c>
      <c r="P5178" t="s">
        <v>11969</v>
      </c>
      <c r="Q5178" t="s">
        <v>11969</v>
      </c>
      <c r="R5178" t="s">
        <v>744</v>
      </c>
      <c r="S5178" t="s">
        <v>795</v>
      </c>
      <c r="T5178" t="s">
        <v>19185</v>
      </c>
      <c r="U5178" t="s">
        <v>965</v>
      </c>
      <c r="V5178" t="s">
        <v>10638</v>
      </c>
      <c r="W5178" t="s">
        <v>970</v>
      </c>
      <c r="X5178" t="s">
        <v>19186</v>
      </c>
    </row>
    <row r="5179" spans="2:24" ht="11" outlineLevel="1" x14ac:dyDescent="0.15">
      <c r="B5179" t="s">
        <v>4491</v>
      </c>
      <c r="C5179" t="s">
        <v>4492</v>
      </c>
      <c r="D5179" t="s">
        <v>231</v>
      </c>
      <c r="E5179" t="s">
        <v>10649</v>
      </c>
      <c r="F5179" t="s">
        <v>608</v>
      </c>
      <c r="G5179" t="s">
        <v>1184</v>
      </c>
      <c r="H5179" s="17">
        <v>43129</v>
      </c>
      <c r="I5179" s="15">
        <v>2018</v>
      </c>
      <c r="J5179" t="s">
        <v>10634</v>
      </c>
      <c r="K5179" s="5">
        <v>149931</v>
      </c>
      <c r="L5179" t="s">
        <v>967</v>
      </c>
      <c r="M5179" t="s">
        <v>985</v>
      </c>
      <c r="N5179" t="s">
        <v>10635</v>
      </c>
      <c r="O5179" t="s">
        <v>796</v>
      </c>
      <c r="P5179" t="s">
        <v>11969</v>
      </c>
      <c r="Q5179" t="s">
        <v>11969</v>
      </c>
      <c r="R5179" t="s">
        <v>744</v>
      </c>
      <c r="S5179" t="s">
        <v>795</v>
      </c>
      <c r="T5179" t="s">
        <v>19187</v>
      </c>
      <c r="U5179" t="s">
        <v>965</v>
      </c>
      <c r="V5179" t="s">
        <v>10638</v>
      </c>
      <c r="W5179" t="s">
        <v>970</v>
      </c>
      <c r="X5179" t="s">
        <v>19188</v>
      </c>
    </row>
    <row r="5180" spans="2:24" ht="11" outlineLevel="1" x14ac:dyDescent="0.15">
      <c r="B5180" t="s">
        <v>4494</v>
      </c>
      <c r="C5180" t="s">
        <v>4495</v>
      </c>
      <c r="D5180" t="s">
        <v>4496</v>
      </c>
      <c r="E5180" t="s">
        <v>10649</v>
      </c>
      <c r="F5180" t="s">
        <v>4497</v>
      </c>
      <c r="G5180" t="s">
        <v>4498</v>
      </c>
      <c r="H5180" s="17">
        <v>45361</v>
      </c>
      <c r="I5180" s="15">
        <v>2024</v>
      </c>
      <c r="J5180" t="s">
        <v>10634</v>
      </c>
      <c r="K5180" s="5">
        <v>149866</v>
      </c>
      <c r="L5180" t="s">
        <v>967</v>
      </c>
      <c r="R5180" t="s">
        <v>748</v>
      </c>
      <c r="S5180" t="s">
        <v>795</v>
      </c>
      <c r="T5180" t="s">
        <v>17953</v>
      </c>
      <c r="U5180" t="s">
        <v>1340</v>
      </c>
      <c r="V5180" t="s">
        <v>12795</v>
      </c>
      <c r="W5180" t="s">
        <v>970</v>
      </c>
      <c r="X5180" t="s">
        <v>19189</v>
      </c>
    </row>
    <row r="5181" spans="2:24" ht="11" outlineLevel="1" x14ac:dyDescent="0.15">
      <c r="B5181" t="s">
        <v>4500</v>
      </c>
      <c r="C5181" t="s">
        <v>4501</v>
      </c>
      <c r="E5181" t="s">
        <v>10649</v>
      </c>
      <c r="F5181" t="s">
        <v>644</v>
      </c>
      <c r="G5181" t="s">
        <v>1926</v>
      </c>
      <c r="H5181" s="17">
        <v>42971</v>
      </c>
      <c r="I5181" s="15">
        <v>2017</v>
      </c>
      <c r="J5181" t="s">
        <v>10634</v>
      </c>
      <c r="K5181" s="5">
        <v>149764</v>
      </c>
      <c r="L5181" t="s">
        <v>967</v>
      </c>
      <c r="M5181" t="s">
        <v>1141</v>
      </c>
      <c r="N5181" t="s">
        <v>10635</v>
      </c>
      <c r="O5181" t="s">
        <v>826</v>
      </c>
      <c r="P5181" t="s">
        <v>10636</v>
      </c>
      <c r="R5181" t="s">
        <v>750</v>
      </c>
      <c r="S5181" t="s">
        <v>803</v>
      </c>
      <c r="T5181" t="s">
        <v>19190</v>
      </c>
      <c r="U5181" t="s">
        <v>965</v>
      </c>
      <c r="V5181" t="s">
        <v>10638</v>
      </c>
      <c r="W5181" t="s">
        <v>970</v>
      </c>
      <c r="X5181" t="s">
        <v>19191</v>
      </c>
    </row>
    <row r="5182" spans="2:24" ht="11" outlineLevel="1" x14ac:dyDescent="0.15">
      <c r="B5182" t="s">
        <v>4500</v>
      </c>
      <c r="C5182" t="s">
        <v>4501</v>
      </c>
      <c r="E5182" t="s">
        <v>10652</v>
      </c>
      <c r="F5182" t="s">
        <v>644</v>
      </c>
      <c r="G5182" t="s">
        <v>1926</v>
      </c>
      <c r="H5182" s="17">
        <v>43002</v>
      </c>
      <c r="I5182" s="15">
        <v>2017</v>
      </c>
      <c r="J5182" t="s">
        <v>10634</v>
      </c>
      <c r="K5182" s="5">
        <v>0</v>
      </c>
      <c r="L5182" t="s">
        <v>967</v>
      </c>
      <c r="M5182" t="s">
        <v>1141</v>
      </c>
      <c r="N5182" t="s">
        <v>10635</v>
      </c>
      <c r="O5182" t="s">
        <v>826</v>
      </c>
      <c r="P5182" t="s">
        <v>10636</v>
      </c>
      <c r="R5182" t="s">
        <v>750</v>
      </c>
      <c r="S5182" t="s">
        <v>803</v>
      </c>
      <c r="T5182" t="s">
        <v>19192</v>
      </c>
      <c r="U5182" t="s">
        <v>965</v>
      </c>
      <c r="V5182" t="s">
        <v>10638</v>
      </c>
      <c r="W5182" t="s">
        <v>970</v>
      </c>
      <c r="X5182" t="s">
        <v>19193</v>
      </c>
    </row>
    <row r="5183" spans="2:24" ht="11" outlineLevel="1" x14ac:dyDescent="0.15">
      <c r="B5183" t="s">
        <v>4503</v>
      </c>
      <c r="C5183" t="s">
        <v>4504</v>
      </c>
      <c r="E5183" t="s">
        <v>10649</v>
      </c>
      <c r="F5183" t="s">
        <v>4179</v>
      </c>
      <c r="G5183" t="s">
        <v>4180</v>
      </c>
      <c r="H5183" s="17">
        <v>42923</v>
      </c>
      <c r="I5183" s="15">
        <v>2017</v>
      </c>
      <c r="J5183" t="s">
        <v>10634</v>
      </c>
      <c r="K5183" s="5">
        <v>143341</v>
      </c>
      <c r="L5183" t="s">
        <v>967</v>
      </c>
      <c r="R5183" t="s">
        <v>750</v>
      </c>
      <c r="S5183" t="s">
        <v>2535</v>
      </c>
      <c r="T5183" t="s">
        <v>19194</v>
      </c>
      <c r="U5183" t="s">
        <v>1340</v>
      </c>
      <c r="V5183" t="s">
        <v>12795</v>
      </c>
      <c r="W5183" t="s">
        <v>970</v>
      </c>
      <c r="X5183" t="s">
        <v>19195</v>
      </c>
    </row>
    <row r="5184" spans="2:24" ht="11" outlineLevel="1" x14ac:dyDescent="0.15">
      <c r="B5184" t="s">
        <v>4503</v>
      </c>
      <c r="C5184" t="s">
        <v>4504</v>
      </c>
      <c r="E5184" t="s">
        <v>10652</v>
      </c>
      <c r="F5184" t="s">
        <v>4179</v>
      </c>
      <c r="G5184" t="s">
        <v>4180</v>
      </c>
      <c r="H5184" s="17">
        <v>43122</v>
      </c>
      <c r="I5184" s="15">
        <v>2018</v>
      </c>
      <c r="J5184" t="s">
        <v>10634</v>
      </c>
      <c r="K5184" s="5">
        <v>5957.27</v>
      </c>
      <c r="L5184" t="s">
        <v>967</v>
      </c>
      <c r="M5184" t="s">
        <v>15907</v>
      </c>
      <c r="R5184" t="s">
        <v>750</v>
      </c>
      <c r="S5184" t="s">
        <v>2535</v>
      </c>
      <c r="T5184" t="s">
        <v>19196</v>
      </c>
      <c r="U5184" t="s">
        <v>1340</v>
      </c>
      <c r="V5184" t="s">
        <v>12795</v>
      </c>
      <c r="W5184" t="s">
        <v>970</v>
      </c>
      <c r="X5184" t="s">
        <v>19197</v>
      </c>
    </row>
    <row r="5185" spans="2:24" ht="11" outlineLevel="1" x14ac:dyDescent="0.15">
      <c r="B5185" t="s">
        <v>4506</v>
      </c>
      <c r="C5185" t="s">
        <v>4507</v>
      </c>
      <c r="D5185" t="s">
        <v>231</v>
      </c>
      <c r="E5185" t="s">
        <v>10649</v>
      </c>
      <c r="F5185" t="s">
        <v>608</v>
      </c>
      <c r="G5185" t="s">
        <v>1184</v>
      </c>
      <c r="H5185" s="17">
        <v>43152</v>
      </c>
      <c r="I5185" s="15">
        <v>2018</v>
      </c>
      <c r="J5185" t="s">
        <v>10634</v>
      </c>
      <c r="K5185" s="5">
        <v>149083</v>
      </c>
      <c r="L5185" t="s">
        <v>967</v>
      </c>
      <c r="M5185" t="s">
        <v>985</v>
      </c>
      <c r="N5185" t="s">
        <v>10635</v>
      </c>
      <c r="O5185" t="s">
        <v>796</v>
      </c>
      <c r="P5185" t="s">
        <v>11969</v>
      </c>
      <c r="Q5185" t="s">
        <v>11969</v>
      </c>
      <c r="R5185" t="s">
        <v>744</v>
      </c>
      <c r="S5185" t="s">
        <v>795</v>
      </c>
      <c r="T5185" t="s">
        <v>19198</v>
      </c>
      <c r="U5185" t="s">
        <v>965</v>
      </c>
      <c r="V5185" t="s">
        <v>10638</v>
      </c>
      <c r="W5185" t="s">
        <v>970</v>
      </c>
      <c r="X5185" t="s">
        <v>19199</v>
      </c>
    </row>
    <row r="5186" spans="2:24" ht="11" outlineLevel="1" x14ac:dyDescent="0.15">
      <c r="B5186" t="s">
        <v>4509</v>
      </c>
      <c r="C5186" t="s">
        <v>4510</v>
      </c>
      <c r="D5186" t="s">
        <v>231</v>
      </c>
      <c r="E5186" t="s">
        <v>10649</v>
      </c>
      <c r="F5186" t="s">
        <v>608</v>
      </c>
      <c r="G5186" t="s">
        <v>1184</v>
      </c>
      <c r="H5186" s="17">
        <v>43112</v>
      </c>
      <c r="I5186" s="15">
        <v>2018</v>
      </c>
      <c r="J5186" t="s">
        <v>10634</v>
      </c>
      <c r="K5186" s="5">
        <v>149074</v>
      </c>
      <c r="L5186" t="s">
        <v>967</v>
      </c>
      <c r="M5186" t="s">
        <v>985</v>
      </c>
      <c r="N5186" t="s">
        <v>10635</v>
      </c>
      <c r="O5186" t="s">
        <v>796</v>
      </c>
      <c r="P5186" t="s">
        <v>11969</v>
      </c>
      <c r="Q5186" t="s">
        <v>11969</v>
      </c>
      <c r="R5186" t="s">
        <v>744</v>
      </c>
      <c r="S5186" t="s">
        <v>795</v>
      </c>
      <c r="T5186" t="s">
        <v>19200</v>
      </c>
      <c r="U5186" t="s">
        <v>965</v>
      </c>
      <c r="V5186" t="s">
        <v>10638</v>
      </c>
      <c r="W5186" t="s">
        <v>970</v>
      </c>
      <c r="X5186" t="s">
        <v>19201</v>
      </c>
    </row>
    <row r="5187" spans="2:24" ht="11" outlineLevel="1" x14ac:dyDescent="0.15">
      <c r="B5187" t="s">
        <v>4512</v>
      </c>
      <c r="C5187" t="s">
        <v>4513</v>
      </c>
      <c r="E5187" t="s">
        <v>10649</v>
      </c>
      <c r="F5187" t="s">
        <v>4514</v>
      </c>
      <c r="G5187" t="s">
        <v>4515</v>
      </c>
      <c r="H5187" s="17">
        <v>43189</v>
      </c>
      <c r="I5187" s="15">
        <v>2018</v>
      </c>
      <c r="J5187" t="s">
        <v>10634</v>
      </c>
      <c r="K5187" s="5">
        <v>148937</v>
      </c>
      <c r="L5187" t="s">
        <v>967</v>
      </c>
      <c r="R5187" t="s">
        <v>737</v>
      </c>
      <c r="S5187" t="s">
        <v>803</v>
      </c>
      <c r="T5187" t="s">
        <v>19202</v>
      </c>
      <c r="U5187" t="s">
        <v>1340</v>
      </c>
      <c r="V5187" t="s">
        <v>12795</v>
      </c>
      <c r="W5187" t="s">
        <v>970</v>
      </c>
      <c r="X5187" t="s">
        <v>19203</v>
      </c>
    </row>
    <row r="5188" spans="2:24" ht="11" outlineLevel="1" x14ac:dyDescent="0.15">
      <c r="B5188" t="s">
        <v>4517</v>
      </c>
      <c r="C5188" t="s">
        <v>4518</v>
      </c>
      <c r="E5188" t="s">
        <v>10649</v>
      </c>
      <c r="F5188" t="s">
        <v>3434</v>
      </c>
      <c r="G5188" t="s">
        <v>3435</v>
      </c>
      <c r="H5188" s="17">
        <v>42160</v>
      </c>
      <c r="I5188" s="15">
        <v>2015</v>
      </c>
      <c r="J5188" t="s">
        <v>10634</v>
      </c>
      <c r="K5188" s="5">
        <v>167219.96</v>
      </c>
      <c r="L5188" t="s">
        <v>967</v>
      </c>
      <c r="R5188" t="s">
        <v>739</v>
      </c>
      <c r="S5188" t="s">
        <v>795</v>
      </c>
      <c r="T5188" t="s">
        <v>19204</v>
      </c>
      <c r="U5188" t="s">
        <v>1340</v>
      </c>
      <c r="V5188" t="s">
        <v>12795</v>
      </c>
      <c r="W5188" t="s">
        <v>970</v>
      </c>
      <c r="X5188" t="s">
        <v>19205</v>
      </c>
    </row>
    <row r="5189" spans="2:24" ht="11" outlineLevel="1" x14ac:dyDescent="0.15">
      <c r="B5189" t="s">
        <v>4517</v>
      </c>
      <c r="C5189" t="s">
        <v>4518</v>
      </c>
      <c r="E5189" t="s">
        <v>10652</v>
      </c>
      <c r="F5189" t="s">
        <v>3434</v>
      </c>
      <c r="G5189" t="s">
        <v>3435</v>
      </c>
      <c r="H5189" s="17">
        <v>42263</v>
      </c>
      <c r="I5189" s="15">
        <v>2015</v>
      </c>
      <c r="J5189" t="s">
        <v>10634</v>
      </c>
      <c r="K5189" s="5">
        <v>0</v>
      </c>
      <c r="L5189" t="s">
        <v>967</v>
      </c>
      <c r="M5189" t="s">
        <v>15907</v>
      </c>
      <c r="R5189" t="s">
        <v>739</v>
      </c>
      <c r="S5189" t="s">
        <v>795</v>
      </c>
      <c r="T5189" t="s">
        <v>19204</v>
      </c>
      <c r="U5189" t="s">
        <v>1340</v>
      </c>
      <c r="V5189" t="s">
        <v>12795</v>
      </c>
      <c r="W5189" t="s">
        <v>970</v>
      </c>
      <c r="X5189" t="s">
        <v>19206</v>
      </c>
    </row>
    <row r="5190" spans="2:24" ht="11" outlineLevel="1" x14ac:dyDescent="0.15">
      <c r="B5190" t="s">
        <v>4517</v>
      </c>
      <c r="C5190" t="s">
        <v>4518</v>
      </c>
      <c r="E5190" t="s">
        <v>10664</v>
      </c>
      <c r="F5190" t="s">
        <v>3434</v>
      </c>
      <c r="G5190" t="s">
        <v>3435</v>
      </c>
      <c r="H5190" s="17">
        <v>42277</v>
      </c>
      <c r="I5190" s="15">
        <v>2015</v>
      </c>
      <c r="J5190" t="s">
        <v>10634</v>
      </c>
      <c r="K5190" s="5">
        <v>0</v>
      </c>
      <c r="L5190" t="s">
        <v>967</v>
      </c>
      <c r="M5190" t="s">
        <v>12797</v>
      </c>
      <c r="R5190" t="s">
        <v>739</v>
      </c>
      <c r="S5190" t="s">
        <v>795</v>
      </c>
      <c r="T5190" t="s">
        <v>19204</v>
      </c>
      <c r="U5190" t="s">
        <v>1340</v>
      </c>
      <c r="V5190" t="s">
        <v>12795</v>
      </c>
      <c r="W5190" t="s">
        <v>970</v>
      </c>
      <c r="X5190" t="s">
        <v>19207</v>
      </c>
    </row>
    <row r="5191" spans="2:24" ht="11" outlineLevel="1" x14ac:dyDescent="0.15">
      <c r="B5191" t="s">
        <v>4517</v>
      </c>
      <c r="C5191" t="s">
        <v>4518</v>
      </c>
      <c r="E5191" t="s">
        <v>10643</v>
      </c>
      <c r="F5191" t="s">
        <v>3434</v>
      </c>
      <c r="G5191" t="s">
        <v>3435</v>
      </c>
      <c r="H5191" s="17">
        <v>42326</v>
      </c>
      <c r="I5191" s="15">
        <v>2016</v>
      </c>
      <c r="J5191" t="s">
        <v>10634</v>
      </c>
      <c r="K5191" s="5">
        <v>0</v>
      </c>
      <c r="L5191" t="s">
        <v>967</v>
      </c>
      <c r="M5191" t="s">
        <v>15907</v>
      </c>
      <c r="R5191" t="s">
        <v>739</v>
      </c>
      <c r="S5191" t="s">
        <v>795</v>
      </c>
      <c r="T5191" t="s">
        <v>19204</v>
      </c>
      <c r="U5191" t="s">
        <v>1340</v>
      </c>
      <c r="V5191" t="s">
        <v>12795</v>
      </c>
      <c r="W5191" t="s">
        <v>970</v>
      </c>
      <c r="X5191" t="s">
        <v>19208</v>
      </c>
    </row>
    <row r="5192" spans="2:24" ht="11" outlineLevel="1" x14ac:dyDescent="0.15">
      <c r="B5192" t="s">
        <v>4517</v>
      </c>
      <c r="C5192" t="s">
        <v>4518</v>
      </c>
      <c r="E5192" t="s">
        <v>10632</v>
      </c>
      <c r="F5192" t="s">
        <v>3434</v>
      </c>
      <c r="G5192" t="s">
        <v>3435</v>
      </c>
      <c r="H5192" s="17">
        <v>42395</v>
      </c>
      <c r="I5192" s="15">
        <v>2016</v>
      </c>
      <c r="J5192" t="s">
        <v>10634</v>
      </c>
      <c r="K5192" s="5">
        <v>-18844.599999999999</v>
      </c>
      <c r="L5192" t="s">
        <v>967</v>
      </c>
      <c r="M5192" t="s">
        <v>12802</v>
      </c>
      <c r="R5192" t="s">
        <v>739</v>
      </c>
      <c r="S5192" t="s">
        <v>795</v>
      </c>
      <c r="T5192" t="s">
        <v>19204</v>
      </c>
      <c r="U5192" t="s">
        <v>1340</v>
      </c>
      <c r="V5192" t="s">
        <v>12795</v>
      </c>
      <c r="W5192" t="s">
        <v>970</v>
      </c>
      <c r="X5192" t="s">
        <v>19209</v>
      </c>
    </row>
    <row r="5193" spans="2:24" ht="11" outlineLevel="1" x14ac:dyDescent="0.15">
      <c r="B5193" t="s">
        <v>4520</v>
      </c>
      <c r="C5193" t="s">
        <v>4521</v>
      </c>
      <c r="E5193" t="s">
        <v>10649</v>
      </c>
      <c r="F5193" t="s">
        <v>4497</v>
      </c>
      <c r="G5193" t="s">
        <v>4498</v>
      </c>
      <c r="H5193" s="17">
        <v>44463</v>
      </c>
      <c r="I5193" s="15">
        <v>2021</v>
      </c>
      <c r="J5193" t="s">
        <v>10634</v>
      </c>
      <c r="K5193" s="5">
        <v>133075</v>
      </c>
      <c r="L5193" t="s">
        <v>967</v>
      </c>
      <c r="R5193" t="s">
        <v>748</v>
      </c>
      <c r="S5193" t="s">
        <v>795</v>
      </c>
      <c r="T5193" t="s">
        <v>19210</v>
      </c>
      <c r="U5193" t="s">
        <v>1340</v>
      </c>
      <c r="V5193" t="s">
        <v>12795</v>
      </c>
      <c r="W5193" t="s">
        <v>970</v>
      </c>
      <c r="X5193" t="s">
        <v>19211</v>
      </c>
    </row>
    <row r="5194" spans="2:24" ht="11" outlineLevel="1" x14ac:dyDescent="0.15">
      <c r="B5194" t="s">
        <v>4520</v>
      </c>
      <c r="C5194" t="s">
        <v>4521</v>
      </c>
      <c r="E5194" t="s">
        <v>10652</v>
      </c>
      <c r="F5194" t="s">
        <v>4497</v>
      </c>
      <c r="G5194" t="s">
        <v>4498</v>
      </c>
      <c r="H5194" s="17">
        <v>44490</v>
      </c>
      <c r="I5194" s="15">
        <v>2022</v>
      </c>
      <c r="J5194" t="s">
        <v>10634</v>
      </c>
      <c r="K5194" s="5">
        <v>0</v>
      </c>
      <c r="L5194" t="s">
        <v>967</v>
      </c>
      <c r="M5194" t="s">
        <v>14985</v>
      </c>
      <c r="R5194" t="s">
        <v>748</v>
      </c>
      <c r="S5194" t="s">
        <v>795</v>
      </c>
      <c r="T5194" t="s">
        <v>19212</v>
      </c>
      <c r="U5194" t="s">
        <v>1340</v>
      </c>
      <c r="V5194" t="s">
        <v>12795</v>
      </c>
      <c r="W5194" t="s">
        <v>970</v>
      </c>
      <c r="X5194" t="s">
        <v>19213</v>
      </c>
    </row>
    <row r="5195" spans="2:24" ht="11" outlineLevel="1" x14ac:dyDescent="0.15">
      <c r="B5195" t="s">
        <v>4520</v>
      </c>
      <c r="C5195" t="s">
        <v>4521</v>
      </c>
      <c r="E5195" t="s">
        <v>10664</v>
      </c>
      <c r="F5195" t="s">
        <v>4497</v>
      </c>
      <c r="G5195" t="s">
        <v>4498</v>
      </c>
      <c r="H5195" s="17">
        <v>44595</v>
      </c>
      <c r="I5195" s="15">
        <v>2022</v>
      </c>
      <c r="J5195" t="s">
        <v>10634</v>
      </c>
      <c r="K5195" s="5">
        <v>0</v>
      </c>
      <c r="L5195" t="s">
        <v>967</v>
      </c>
      <c r="M5195" t="s">
        <v>14985</v>
      </c>
      <c r="R5195" t="s">
        <v>748</v>
      </c>
      <c r="S5195" t="s">
        <v>795</v>
      </c>
      <c r="T5195" t="s">
        <v>19210</v>
      </c>
      <c r="U5195" t="s">
        <v>1340</v>
      </c>
      <c r="V5195" t="s">
        <v>12795</v>
      </c>
      <c r="W5195" t="s">
        <v>970</v>
      </c>
      <c r="X5195" t="s">
        <v>19214</v>
      </c>
    </row>
    <row r="5196" spans="2:24" ht="11" outlineLevel="1" x14ac:dyDescent="0.15">
      <c r="B5196" t="s">
        <v>4520</v>
      </c>
      <c r="C5196" t="s">
        <v>4521</v>
      </c>
      <c r="E5196" t="s">
        <v>10643</v>
      </c>
      <c r="F5196" t="s">
        <v>4497</v>
      </c>
      <c r="G5196" t="s">
        <v>4498</v>
      </c>
      <c r="H5196" s="17">
        <v>44664</v>
      </c>
      <c r="I5196" s="15">
        <v>2022</v>
      </c>
      <c r="J5196" t="s">
        <v>10634</v>
      </c>
      <c r="K5196" s="5">
        <v>15300</v>
      </c>
      <c r="L5196" t="s">
        <v>967</v>
      </c>
      <c r="M5196" t="s">
        <v>14985</v>
      </c>
      <c r="R5196" t="s">
        <v>748</v>
      </c>
      <c r="S5196" t="s">
        <v>795</v>
      </c>
      <c r="T5196" t="s">
        <v>19215</v>
      </c>
      <c r="U5196" t="s">
        <v>1340</v>
      </c>
      <c r="V5196" t="s">
        <v>12795</v>
      </c>
      <c r="W5196" t="s">
        <v>970</v>
      </c>
      <c r="X5196" t="s">
        <v>19216</v>
      </c>
    </row>
    <row r="5197" spans="2:24" ht="11" outlineLevel="1" x14ac:dyDescent="0.15">
      <c r="B5197" t="s">
        <v>4520</v>
      </c>
      <c r="C5197" t="s">
        <v>4521</v>
      </c>
      <c r="E5197" t="s">
        <v>10632</v>
      </c>
      <c r="F5197" t="s">
        <v>4497</v>
      </c>
      <c r="G5197" t="s">
        <v>4498</v>
      </c>
      <c r="H5197" s="17">
        <v>44680</v>
      </c>
      <c r="I5197" s="15">
        <v>2022</v>
      </c>
      <c r="J5197" t="s">
        <v>10634</v>
      </c>
      <c r="K5197" s="5">
        <v>0</v>
      </c>
      <c r="L5197" t="s">
        <v>967</v>
      </c>
      <c r="M5197" t="s">
        <v>14985</v>
      </c>
      <c r="R5197" t="s">
        <v>748</v>
      </c>
      <c r="S5197" t="s">
        <v>795</v>
      </c>
      <c r="T5197" t="s">
        <v>19217</v>
      </c>
      <c r="U5197" t="s">
        <v>1340</v>
      </c>
      <c r="V5197" t="s">
        <v>12795</v>
      </c>
      <c r="W5197" t="s">
        <v>970</v>
      </c>
      <c r="X5197" t="s">
        <v>19218</v>
      </c>
    </row>
    <row r="5198" spans="2:24" ht="11" outlineLevel="1" x14ac:dyDescent="0.15">
      <c r="B5198" t="s">
        <v>4523</v>
      </c>
      <c r="C5198" t="s">
        <v>4524</v>
      </c>
      <c r="D5198" t="s">
        <v>832</v>
      </c>
      <c r="E5198" t="s">
        <v>10649</v>
      </c>
      <c r="F5198" t="s">
        <v>18103</v>
      </c>
      <c r="G5198" t="s">
        <v>2397</v>
      </c>
      <c r="H5198" s="17">
        <v>42261</v>
      </c>
      <c r="I5198" s="15">
        <v>2015</v>
      </c>
      <c r="J5198" t="s">
        <v>10634</v>
      </c>
      <c r="K5198" s="5">
        <v>148269</v>
      </c>
      <c r="L5198" t="s">
        <v>967</v>
      </c>
      <c r="M5198" t="s">
        <v>985</v>
      </c>
      <c r="N5198" t="s">
        <v>10635</v>
      </c>
      <c r="O5198" t="s">
        <v>796</v>
      </c>
      <c r="P5198" t="s">
        <v>19219</v>
      </c>
      <c r="Q5198" t="s">
        <v>19220</v>
      </c>
      <c r="R5198" t="s">
        <v>738</v>
      </c>
      <c r="S5198" t="s">
        <v>803</v>
      </c>
      <c r="T5198" t="s">
        <v>19221</v>
      </c>
      <c r="U5198" t="s">
        <v>965</v>
      </c>
      <c r="V5198" t="s">
        <v>10638</v>
      </c>
      <c r="W5198" t="s">
        <v>970</v>
      </c>
      <c r="X5198" t="s">
        <v>19222</v>
      </c>
    </row>
    <row r="5199" spans="2:24" ht="11" outlineLevel="1" x14ac:dyDescent="0.15">
      <c r="B5199" t="s">
        <v>4523</v>
      </c>
      <c r="C5199" t="s">
        <v>4524</v>
      </c>
      <c r="D5199" t="s">
        <v>832</v>
      </c>
      <c r="E5199" t="s">
        <v>10652</v>
      </c>
      <c r="F5199" t="s">
        <v>18103</v>
      </c>
      <c r="G5199" t="s">
        <v>2397</v>
      </c>
      <c r="H5199" s="17">
        <v>42312</v>
      </c>
      <c r="I5199" s="15">
        <v>2016</v>
      </c>
      <c r="J5199" t="s">
        <v>10634</v>
      </c>
      <c r="K5199" s="5">
        <v>0</v>
      </c>
      <c r="L5199" t="s">
        <v>967</v>
      </c>
      <c r="M5199" t="s">
        <v>985</v>
      </c>
      <c r="N5199" t="s">
        <v>10635</v>
      </c>
      <c r="O5199" t="s">
        <v>796</v>
      </c>
      <c r="P5199" t="s">
        <v>19219</v>
      </c>
      <c r="Q5199" t="s">
        <v>19220</v>
      </c>
      <c r="R5199" t="s">
        <v>738</v>
      </c>
      <c r="S5199" t="s">
        <v>803</v>
      </c>
      <c r="T5199" t="s">
        <v>19223</v>
      </c>
      <c r="U5199" t="s">
        <v>965</v>
      </c>
      <c r="V5199" t="s">
        <v>10638</v>
      </c>
      <c r="W5199" t="s">
        <v>970</v>
      </c>
      <c r="X5199" t="s">
        <v>19224</v>
      </c>
    </row>
    <row r="5200" spans="2:24" ht="11" outlineLevel="1" x14ac:dyDescent="0.15">
      <c r="B5200" t="s">
        <v>4526</v>
      </c>
      <c r="C5200" t="s">
        <v>4527</v>
      </c>
      <c r="E5200" t="s">
        <v>10649</v>
      </c>
      <c r="F5200" t="s">
        <v>4497</v>
      </c>
      <c r="G5200" t="s">
        <v>4498</v>
      </c>
      <c r="H5200" s="17">
        <v>43977</v>
      </c>
      <c r="I5200" s="15">
        <v>2020</v>
      </c>
      <c r="J5200" t="s">
        <v>10634</v>
      </c>
      <c r="K5200" s="5">
        <v>125972</v>
      </c>
      <c r="L5200" t="s">
        <v>967</v>
      </c>
      <c r="R5200" t="s">
        <v>740</v>
      </c>
      <c r="S5200" t="s">
        <v>795</v>
      </c>
      <c r="T5200" t="s">
        <v>19225</v>
      </c>
      <c r="U5200" t="s">
        <v>1340</v>
      </c>
      <c r="V5200" t="s">
        <v>12795</v>
      </c>
      <c r="W5200" t="s">
        <v>970</v>
      </c>
      <c r="X5200" t="s">
        <v>19226</v>
      </c>
    </row>
    <row r="5201" spans="2:24" ht="11" outlineLevel="1" x14ac:dyDescent="0.15">
      <c r="B5201" t="s">
        <v>4526</v>
      </c>
      <c r="C5201" t="s">
        <v>4527</v>
      </c>
      <c r="E5201" t="s">
        <v>10652</v>
      </c>
      <c r="F5201" t="s">
        <v>4497</v>
      </c>
      <c r="G5201" t="s">
        <v>4498</v>
      </c>
      <c r="H5201" s="17">
        <v>44027</v>
      </c>
      <c r="I5201" s="15">
        <v>2020</v>
      </c>
      <c r="J5201" t="s">
        <v>10634</v>
      </c>
      <c r="K5201" s="5">
        <v>3250</v>
      </c>
      <c r="L5201" t="s">
        <v>967</v>
      </c>
      <c r="M5201" t="s">
        <v>12802</v>
      </c>
      <c r="R5201" t="s">
        <v>740</v>
      </c>
      <c r="S5201" t="s">
        <v>795</v>
      </c>
      <c r="T5201" t="s">
        <v>19227</v>
      </c>
      <c r="U5201" t="s">
        <v>1340</v>
      </c>
      <c r="V5201" t="s">
        <v>12795</v>
      </c>
      <c r="W5201" t="s">
        <v>970</v>
      </c>
      <c r="X5201" t="s">
        <v>19228</v>
      </c>
    </row>
    <row r="5202" spans="2:24" ht="11" outlineLevel="1" x14ac:dyDescent="0.15">
      <c r="B5202" t="s">
        <v>4526</v>
      </c>
      <c r="C5202" t="s">
        <v>4527</v>
      </c>
      <c r="E5202" t="s">
        <v>10664</v>
      </c>
      <c r="F5202" t="s">
        <v>4497</v>
      </c>
      <c r="G5202" t="s">
        <v>4498</v>
      </c>
      <c r="H5202" s="17">
        <v>44084</v>
      </c>
      <c r="I5202" s="15">
        <v>2020</v>
      </c>
      <c r="J5202" t="s">
        <v>10634</v>
      </c>
      <c r="K5202" s="5">
        <v>10895</v>
      </c>
      <c r="L5202" t="s">
        <v>967</v>
      </c>
      <c r="M5202" t="s">
        <v>15907</v>
      </c>
      <c r="R5202" t="s">
        <v>740</v>
      </c>
      <c r="S5202" t="s">
        <v>795</v>
      </c>
      <c r="T5202" t="s">
        <v>19229</v>
      </c>
      <c r="U5202" t="s">
        <v>1340</v>
      </c>
      <c r="V5202" t="s">
        <v>12795</v>
      </c>
      <c r="W5202" t="s">
        <v>970</v>
      </c>
      <c r="X5202" t="s">
        <v>19230</v>
      </c>
    </row>
    <row r="5203" spans="2:24" ht="11" outlineLevel="1" x14ac:dyDescent="0.15">
      <c r="B5203" t="s">
        <v>4526</v>
      </c>
      <c r="C5203" t="s">
        <v>4527</v>
      </c>
      <c r="E5203" t="s">
        <v>10643</v>
      </c>
      <c r="F5203" t="s">
        <v>4497</v>
      </c>
      <c r="G5203" t="s">
        <v>4498</v>
      </c>
      <c r="H5203" s="17">
        <v>44355</v>
      </c>
      <c r="I5203" s="15">
        <v>2021</v>
      </c>
      <c r="J5203" t="s">
        <v>10634</v>
      </c>
      <c r="K5203" s="5">
        <v>0</v>
      </c>
      <c r="L5203" t="s">
        <v>967</v>
      </c>
      <c r="M5203" t="s">
        <v>15907</v>
      </c>
      <c r="R5203" t="s">
        <v>740</v>
      </c>
      <c r="S5203" t="s">
        <v>795</v>
      </c>
      <c r="T5203" t="s">
        <v>19231</v>
      </c>
      <c r="U5203" t="s">
        <v>1340</v>
      </c>
      <c r="V5203" t="s">
        <v>12795</v>
      </c>
      <c r="W5203" t="s">
        <v>970</v>
      </c>
      <c r="X5203" t="s">
        <v>19232</v>
      </c>
    </row>
    <row r="5204" spans="2:24" ht="11" outlineLevel="1" x14ac:dyDescent="0.15">
      <c r="B5204" t="s">
        <v>4526</v>
      </c>
      <c r="C5204" t="s">
        <v>4527</v>
      </c>
      <c r="E5204" t="s">
        <v>10632</v>
      </c>
      <c r="F5204" t="s">
        <v>4497</v>
      </c>
      <c r="G5204" t="s">
        <v>4498</v>
      </c>
      <c r="H5204" s="17">
        <v>45033</v>
      </c>
      <c r="I5204" s="15">
        <v>2023</v>
      </c>
      <c r="J5204" t="s">
        <v>10634</v>
      </c>
      <c r="K5204" s="5">
        <v>7390</v>
      </c>
      <c r="L5204" t="s">
        <v>967</v>
      </c>
      <c r="M5204" t="s">
        <v>15907</v>
      </c>
      <c r="R5204" t="s">
        <v>740</v>
      </c>
      <c r="S5204" t="s">
        <v>795</v>
      </c>
      <c r="T5204" t="s">
        <v>19225</v>
      </c>
      <c r="U5204" t="s">
        <v>1340</v>
      </c>
      <c r="V5204" t="s">
        <v>12795</v>
      </c>
      <c r="W5204" t="s">
        <v>970</v>
      </c>
      <c r="X5204" t="s">
        <v>19233</v>
      </c>
    </row>
    <row r="5205" spans="2:24" ht="11" outlineLevel="1" x14ac:dyDescent="0.15">
      <c r="B5205" t="s">
        <v>4529</v>
      </c>
      <c r="C5205" t="s">
        <v>4530</v>
      </c>
      <c r="E5205" t="s">
        <v>10649</v>
      </c>
      <c r="F5205" t="s">
        <v>4531</v>
      </c>
      <c r="G5205" t="s">
        <v>4532</v>
      </c>
      <c r="H5205" s="17">
        <v>45252</v>
      </c>
      <c r="I5205" s="15">
        <v>2024</v>
      </c>
      <c r="J5205" t="s">
        <v>10634</v>
      </c>
      <c r="K5205" s="5">
        <v>147500</v>
      </c>
      <c r="L5205" t="s">
        <v>967</v>
      </c>
      <c r="R5205" t="s">
        <v>4533</v>
      </c>
      <c r="S5205" t="s">
        <v>795</v>
      </c>
      <c r="T5205" t="s">
        <v>19234</v>
      </c>
      <c r="U5205" t="s">
        <v>1340</v>
      </c>
      <c r="V5205" t="s">
        <v>12795</v>
      </c>
      <c r="W5205" t="s">
        <v>970</v>
      </c>
      <c r="X5205" t="s">
        <v>19235</v>
      </c>
    </row>
    <row r="5206" spans="2:24" ht="11" outlineLevel="1" x14ac:dyDescent="0.15">
      <c r="B5206" t="s">
        <v>4536</v>
      </c>
      <c r="C5206" t="s">
        <v>4537</v>
      </c>
      <c r="D5206" t="s">
        <v>4538</v>
      </c>
      <c r="E5206" t="s">
        <v>10649</v>
      </c>
      <c r="F5206" t="s">
        <v>19236</v>
      </c>
      <c r="G5206" t="s">
        <v>4220</v>
      </c>
      <c r="H5206" s="17">
        <v>45182</v>
      </c>
      <c r="I5206" s="15">
        <v>2023</v>
      </c>
      <c r="J5206" t="s">
        <v>10634</v>
      </c>
      <c r="K5206" s="5">
        <v>147500</v>
      </c>
      <c r="L5206" t="s">
        <v>967</v>
      </c>
      <c r="M5206" t="s">
        <v>985</v>
      </c>
      <c r="N5206" t="s">
        <v>10635</v>
      </c>
      <c r="O5206" t="s">
        <v>796</v>
      </c>
      <c r="P5206" t="s">
        <v>19219</v>
      </c>
      <c r="Q5206" t="s">
        <v>11435</v>
      </c>
      <c r="R5206" t="s">
        <v>737</v>
      </c>
      <c r="S5206" t="s">
        <v>803</v>
      </c>
      <c r="T5206" t="s">
        <v>19237</v>
      </c>
      <c r="U5206" t="s">
        <v>965</v>
      </c>
      <c r="V5206" t="s">
        <v>10638</v>
      </c>
      <c r="W5206" t="s">
        <v>970</v>
      </c>
      <c r="X5206" t="s">
        <v>19238</v>
      </c>
    </row>
    <row r="5207" spans="2:24" ht="11" outlineLevel="1" x14ac:dyDescent="0.15">
      <c r="B5207" t="s">
        <v>4540</v>
      </c>
      <c r="C5207" t="s">
        <v>4541</v>
      </c>
      <c r="D5207" t="s">
        <v>4542</v>
      </c>
      <c r="E5207" t="s">
        <v>10649</v>
      </c>
      <c r="F5207" t="s">
        <v>4543</v>
      </c>
      <c r="G5207" t="s">
        <v>4544</v>
      </c>
      <c r="H5207" s="17">
        <v>46009</v>
      </c>
      <c r="I5207" s="15">
        <v>2026</v>
      </c>
      <c r="J5207" t="s">
        <v>10634</v>
      </c>
      <c r="K5207" s="5">
        <v>147000</v>
      </c>
      <c r="L5207" t="s">
        <v>967</v>
      </c>
      <c r="R5207" t="s">
        <v>740</v>
      </c>
      <c r="S5207" t="s">
        <v>795</v>
      </c>
      <c r="T5207" t="s">
        <v>19239</v>
      </c>
      <c r="U5207" t="s">
        <v>1340</v>
      </c>
      <c r="V5207" t="s">
        <v>12795</v>
      </c>
      <c r="W5207" t="s">
        <v>970</v>
      </c>
      <c r="X5207" t="s">
        <v>19240</v>
      </c>
    </row>
    <row r="5208" spans="2:24" ht="11" outlineLevel="1" x14ac:dyDescent="0.15">
      <c r="B5208" t="s">
        <v>4547</v>
      </c>
      <c r="C5208" t="s">
        <v>4548</v>
      </c>
      <c r="E5208" t="s">
        <v>10649</v>
      </c>
      <c r="F5208" t="s">
        <v>4549</v>
      </c>
      <c r="G5208" t="s">
        <v>4550</v>
      </c>
      <c r="H5208" s="17">
        <v>45359</v>
      </c>
      <c r="I5208" s="15">
        <v>2024</v>
      </c>
      <c r="J5208" t="s">
        <v>10634</v>
      </c>
      <c r="K5208" s="5">
        <v>146981</v>
      </c>
      <c r="L5208" t="s">
        <v>967</v>
      </c>
      <c r="R5208" t="s">
        <v>737</v>
      </c>
      <c r="S5208" t="s">
        <v>803</v>
      </c>
      <c r="T5208" t="s">
        <v>19241</v>
      </c>
      <c r="U5208" t="s">
        <v>1340</v>
      </c>
      <c r="V5208" t="s">
        <v>12795</v>
      </c>
      <c r="W5208" t="s">
        <v>970</v>
      </c>
      <c r="X5208" t="s">
        <v>19242</v>
      </c>
    </row>
    <row r="5209" spans="2:24" ht="11" outlineLevel="1" x14ac:dyDescent="0.15">
      <c r="B5209" t="s">
        <v>4547</v>
      </c>
      <c r="C5209" t="s">
        <v>4548</v>
      </c>
      <c r="E5209" t="s">
        <v>10652</v>
      </c>
      <c r="F5209" t="s">
        <v>4549</v>
      </c>
      <c r="G5209" t="s">
        <v>4550</v>
      </c>
      <c r="H5209" s="17">
        <v>45476</v>
      </c>
      <c r="I5209" s="15">
        <v>2024</v>
      </c>
      <c r="J5209" t="s">
        <v>10634</v>
      </c>
      <c r="K5209" s="5">
        <v>0</v>
      </c>
      <c r="L5209" t="s">
        <v>967</v>
      </c>
      <c r="M5209" t="s">
        <v>14985</v>
      </c>
      <c r="R5209" t="s">
        <v>737</v>
      </c>
      <c r="S5209" t="s">
        <v>803</v>
      </c>
      <c r="T5209" t="s">
        <v>19243</v>
      </c>
      <c r="U5209" t="s">
        <v>1340</v>
      </c>
      <c r="V5209" t="s">
        <v>12795</v>
      </c>
      <c r="W5209" t="s">
        <v>970</v>
      </c>
      <c r="X5209" t="s">
        <v>19244</v>
      </c>
    </row>
    <row r="5210" spans="2:24" ht="11" outlineLevel="1" x14ac:dyDescent="0.15">
      <c r="B5210" t="s">
        <v>4552</v>
      </c>
      <c r="C5210" t="s">
        <v>1546</v>
      </c>
      <c r="D5210" t="s">
        <v>297</v>
      </c>
      <c r="E5210" t="s">
        <v>10989</v>
      </c>
      <c r="F5210" t="s">
        <v>15827</v>
      </c>
      <c r="G5210" t="s">
        <v>2293</v>
      </c>
      <c r="H5210" s="17">
        <v>42851</v>
      </c>
      <c r="I5210" s="15">
        <v>2017</v>
      </c>
      <c r="J5210" t="s">
        <v>10634</v>
      </c>
      <c r="K5210" s="5">
        <v>-2957.76</v>
      </c>
      <c r="L5210" t="s">
        <v>967</v>
      </c>
      <c r="M5210" t="s">
        <v>985</v>
      </c>
      <c r="N5210" t="s">
        <v>10635</v>
      </c>
      <c r="O5210" t="s">
        <v>818</v>
      </c>
      <c r="P5210" t="s">
        <v>11434</v>
      </c>
      <c r="R5210" t="s">
        <v>740</v>
      </c>
      <c r="S5210" t="s">
        <v>795</v>
      </c>
      <c r="T5210" t="s">
        <v>19245</v>
      </c>
      <c r="U5210" t="s">
        <v>965</v>
      </c>
      <c r="V5210" t="s">
        <v>10638</v>
      </c>
      <c r="W5210" t="s">
        <v>970</v>
      </c>
      <c r="X5210" t="s">
        <v>19246</v>
      </c>
    </row>
    <row r="5211" spans="2:24" ht="11" outlineLevel="1" x14ac:dyDescent="0.15">
      <c r="B5211" t="s">
        <v>4554</v>
      </c>
      <c r="C5211" t="s">
        <v>4555</v>
      </c>
      <c r="E5211" t="s">
        <v>10649</v>
      </c>
      <c r="F5211" t="s">
        <v>14110</v>
      </c>
      <c r="G5211" t="s">
        <v>1670</v>
      </c>
      <c r="H5211" s="17">
        <v>42093</v>
      </c>
      <c r="I5211" s="15">
        <v>2015</v>
      </c>
      <c r="J5211" t="s">
        <v>10634</v>
      </c>
      <c r="K5211" s="5">
        <v>146350</v>
      </c>
      <c r="L5211" t="s">
        <v>967</v>
      </c>
      <c r="M5211" t="s">
        <v>1141</v>
      </c>
      <c r="N5211" t="s">
        <v>10635</v>
      </c>
      <c r="O5211" t="s">
        <v>825</v>
      </c>
      <c r="P5211" t="s">
        <v>15012</v>
      </c>
      <c r="Q5211" t="s">
        <v>15012</v>
      </c>
      <c r="R5211" t="s">
        <v>759</v>
      </c>
      <c r="S5211" t="s">
        <v>795</v>
      </c>
      <c r="T5211" t="s">
        <v>19247</v>
      </c>
      <c r="U5211" t="s">
        <v>965</v>
      </c>
      <c r="V5211" t="s">
        <v>10638</v>
      </c>
      <c r="W5211" t="s">
        <v>970</v>
      </c>
      <c r="X5211" t="s">
        <v>19248</v>
      </c>
    </row>
    <row r="5212" spans="2:24" ht="11" outlineLevel="1" x14ac:dyDescent="0.15">
      <c r="B5212" t="s">
        <v>4557</v>
      </c>
      <c r="C5212" t="s">
        <v>4558</v>
      </c>
      <c r="E5212" t="s">
        <v>10649</v>
      </c>
      <c r="F5212" t="s">
        <v>4559</v>
      </c>
      <c r="G5212" t="s">
        <v>4560</v>
      </c>
      <c r="H5212" s="17">
        <v>44672</v>
      </c>
      <c r="I5212" s="15">
        <v>2022</v>
      </c>
      <c r="J5212" t="s">
        <v>10634</v>
      </c>
      <c r="K5212" s="5">
        <v>138460</v>
      </c>
      <c r="L5212" t="s">
        <v>967</v>
      </c>
      <c r="R5212" t="s">
        <v>737</v>
      </c>
      <c r="S5212" t="s">
        <v>803</v>
      </c>
      <c r="T5212" t="s">
        <v>19249</v>
      </c>
      <c r="U5212" t="s">
        <v>1340</v>
      </c>
      <c r="V5212" t="s">
        <v>12795</v>
      </c>
      <c r="W5212" t="s">
        <v>970</v>
      </c>
      <c r="X5212" t="s">
        <v>19250</v>
      </c>
    </row>
    <row r="5213" spans="2:24" ht="11" outlineLevel="1" x14ac:dyDescent="0.15">
      <c r="B5213" t="s">
        <v>4557</v>
      </c>
      <c r="C5213" t="s">
        <v>4558</v>
      </c>
      <c r="E5213" t="s">
        <v>10652</v>
      </c>
      <c r="F5213" t="s">
        <v>4559</v>
      </c>
      <c r="G5213" t="s">
        <v>4560</v>
      </c>
      <c r="H5213" s="17">
        <v>44679</v>
      </c>
      <c r="I5213" s="15">
        <v>2022</v>
      </c>
      <c r="J5213" t="s">
        <v>10634</v>
      </c>
      <c r="K5213" s="5">
        <v>7875</v>
      </c>
      <c r="L5213" t="s">
        <v>967</v>
      </c>
      <c r="M5213" t="s">
        <v>12797</v>
      </c>
      <c r="R5213" t="s">
        <v>737</v>
      </c>
      <c r="S5213" t="s">
        <v>803</v>
      </c>
      <c r="T5213" t="s">
        <v>19249</v>
      </c>
      <c r="U5213" t="s">
        <v>1340</v>
      </c>
      <c r="V5213" t="s">
        <v>12795</v>
      </c>
      <c r="W5213" t="s">
        <v>970</v>
      </c>
      <c r="X5213" t="s">
        <v>19251</v>
      </c>
    </row>
    <row r="5214" spans="2:24" ht="11" outlineLevel="1" x14ac:dyDescent="0.15">
      <c r="B5214" t="s">
        <v>4562</v>
      </c>
      <c r="C5214" t="s">
        <v>4563</v>
      </c>
      <c r="E5214" t="s">
        <v>10649</v>
      </c>
      <c r="F5214" t="s">
        <v>14392</v>
      </c>
      <c r="G5214" t="s">
        <v>1756</v>
      </c>
      <c r="H5214" s="17">
        <v>43735</v>
      </c>
      <c r="I5214" s="15">
        <v>2019</v>
      </c>
      <c r="J5214" t="s">
        <v>10634</v>
      </c>
      <c r="K5214" s="5">
        <v>145980</v>
      </c>
      <c r="L5214" t="s">
        <v>967</v>
      </c>
      <c r="M5214" t="s">
        <v>1141</v>
      </c>
      <c r="N5214" t="s">
        <v>10635</v>
      </c>
      <c r="O5214" t="s">
        <v>825</v>
      </c>
      <c r="P5214" t="s">
        <v>12376</v>
      </c>
      <c r="Q5214" t="s">
        <v>12376</v>
      </c>
      <c r="R5214" t="s">
        <v>737</v>
      </c>
      <c r="S5214" t="s">
        <v>803</v>
      </c>
      <c r="T5214" t="s">
        <v>19252</v>
      </c>
      <c r="U5214" t="s">
        <v>965</v>
      </c>
      <c r="V5214" t="s">
        <v>10638</v>
      </c>
      <c r="W5214" t="s">
        <v>970</v>
      </c>
      <c r="X5214" t="s">
        <v>19253</v>
      </c>
    </row>
    <row r="5215" spans="2:24" ht="11" outlineLevel="1" x14ac:dyDescent="0.15">
      <c r="B5215" t="s">
        <v>4562</v>
      </c>
      <c r="C5215" t="s">
        <v>4563</v>
      </c>
      <c r="E5215" t="s">
        <v>10652</v>
      </c>
      <c r="F5215" t="s">
        <v>14392</v>
      </c>
      <c r="G5215" t="s">
        <v>1756</v>
      </c>
      <c r="H5215" s="17">
        <v>43914</v>
      </c>
      <c r="I5215" s="15">
        <v>2020</v>
      </c>
      <c r="J5215" t="s">
        <v>10634</v>
      </c>
      <c r="K5215" s="5">
        <v>0</v>
      </c>
      <c r="L5215" t="s">
        <v>967</v>
      </c>
      <c r="M5215" t="s">
        <v>1141</v>
      </c>
      <c r="N5215" t="s">
        <v>10635</v>
      </c>
      <c r="O5215" t="s">
        <v>825</v>
      </c>
      <c r="P5215" t="s">
        <v>12376</v>
      </c>
      <c r="Q5215" t="s">
        <v>12376</v>
      </c>
      <c r="R5215" t="s">
        <v>737</v>
      </c>
      <c r="S5215" t="s">
        <v>803</v>
      </c>
      <c r="T5215" t="s">
        <v>19254</v>
      </c>
      <c r="U5215" t="s">
        <v>965</v>
      </c>
      <c r="V5215" t="s">
        <v>10638</v>
      </c>
      <c r="W5215" t="s">
        <v>970</v>
      </c>
      <c r="X5215" t="s">
        <v>19255</v>
      </c>
    </row>
    <row r="5216" spans="2:24" ht="11" outlineLevel="1" x14ac:dyDescent="0.15">
      <c r="B5216" t="s">
        <v>4565</v>
      </c>
      <c r="C5216" t="s">
        <v>4566</v>
      </c>
      <c r="E5216" t="s">
        <v>10649</v>
      </c>
      <c r="F5216" t="s">
        <v>4567</v>
      </c>
      <c r="G5216" t="s">
        <v>4568</v>
      </c>
      <c r="H5216" s="17">
        <v>42527</v>
      </c>
      <c r="I5216" s="15">
        <v>2016</v>
      </c>
      <c r="J5216" t="s">
        <v>10634</v>
      </c>
      <c r="K5216" s="5">
        <v>72500</v>
      </c>
      <c r="L5216" t="s">
        <v>967</v>
      </c>
      <c r="R5216" t="s">
        <v>750</v>
      </c>
      <c r="S5216" t="s">
        <v>4569</v>
      </c>
      <c r="T5216" t="s">
        <v>19256</v>
      </c>
      <c r="U5216" t="s">
        <v>1340</v>
      </c>
      <c r="V5216" t="s">
        <v>12795</v>
      </c>
      <c r="W5216" t="s">
        <v>970</v>
      </c>
      <c r="X5216" t="s">
        <v>19257</v>
      </c>
    </row>
    <row r="5217" spans="2:24" ht="11" outlineLevel="1" x14ac:dyDescent="0.15">
      <c r="B5217" t="s">
        <v>4565</v>
      </c>
      <c r="C5217" t="s">
        <v>4566</v>
      </c>
      <c r="E5217" t="s">
        <v>10652</v>
      </c>
      <c r="F5217" t="s">
        <v>4567</v>
      </c>
      <c r="G5217" t="s">
        <v>4568</v>
      </c>
      <c r="H5217" s="17">
        <v>42597</v>
      </c>
      <c r="I5217" s="15">
        <v>2016</v>
      </c>
      <c r="J5217" t="s">
        <v>10634</v>
      </c>
      <c r="K5217" s="5">
        <v>72500</v>
      </c>
      <c r="L5217" t="s">
        <v>967</v>
      </c>
      <c r="M5217" t="s">
        <v>16080</v>
      </c>
      <c r="R5217" t="s">
        <v>750</v>
      </c>
      <c r="S5217" t="s">
        <v>4569</v>
      </c>
      <c r="T5217" t="s">
        <v>19256</v>
      </c>
      <c r="U5217" t="s">
        <v>1340</v>
      </c>
      <c r="V5217" t="s">
        <v>12795</v>
      </c>
      <c r="W5217" t="s">
        <v>970</v>
      </c>
      <c r="X5217" t="s">
        <v>19258</v>
      </c>
    </row>
    <row r="5218" spans="2:24" ht="11" outlineLevel="1" x14ac:dyDescent="0.15">
      <c r="B5218" t="s">
        <v>4572</v>
      </c>
      <c r="C5218" t="s">
        <v>4573</v>
      </c>
      <c r="D5218" t="s">
        <v>280</v>
      </c>
      <c r="E5218" t="s">
        <v>10664</v>
      </c>
      <c r="F5218" t="s">
        <v>15336</v>
      </c>
      <c r="G5218" t="s">
        <v>2104</v>
      </c>
      <c r="H5218" s="17">
        <v>44209</v>
      </c>
      <c r="I5218" s="15">
        <v>2021</v>
      </c>
      <c r="J5218" t="s">
        <v>10634</v>
      </c>
      <c r="K5218" s="5">
        <v>20000</v>
      </c>
      <c r="L5218" t="s">
        <v>967</v>
      </c>
      <c r="M5218" t="s">
        <v>985</v>
      </c>
      <c r="N5218" t="s">
        <v>10635</v>
      </c>
      <c r="O5218" t="s">
        <v>825</v>
      </c>
      <c r="P5218" t="s">
        <v>10636</v>
      </c>
      <c r="Q5218" t="s">
        <v>10636</v>
      </c>
      <c r="R5218" t="s">
        <v>4574</v>
      </c>
      <c r="S5218" t="s">
        <v>795</v>
      </c>
      <c r="T5218" t="s">
        <v>19259</v>
      </c>
      <c r="U5218" t="s">
        <v>965</v>
      </c>
      <c r="V5218" t="s">
        <v>10638</v>
      </c>
      <c r="W5218" t="s">
        <v>970</v>
      </c>
      <c r="X5218" t="s">
        <v>19260</v>
      </c>
    </row>
    <row r="5219" spans="2:24" ht="11" outlineLevel="1" x14ac:dyDescent="0.15">
      <c r="B5219" t="s">
        <v>4572</v>
      </c>
      <c r="C5219" t="s">
        <v>4573</v>
      </c>
      <c r="D5219" t="s">
        <v>280</v>
      </c>
      <c r="E5219" t="s">
        <v>10649</v>
      </c>
      <c r="F5219" t="s">
        <v>15336</v>
      </c>
      <c r="G5219" t="s">
        <v>2104</v>
      </c>
      <c r="H5219" s="17">
        <v>44131</v>
      </c>
      <c r="I5219" s="15">
        <v>2021</v>
      </c>
      <c r="J5219" t="s">
        <v>10634</v>
      </c>
      <c r="K5219" s="5">
        <v>106644</v>
      </c>
      <c r="L5219" t="s">
        <v>967</v>
      </c>
      <c r="M5219" t="s">
        <v>985</v>
      </c>
      <c r="N5219" t="s">
        <v>10635</v>
      </c>
      <c r="O5219" t="s">
        <v>825</v>
      </c>
      <c r="P5219" t="s">
        <v>10636</v>
      </c>
      <c r="Q5219" t="s">
        <v>10636</v>
      </c>
      <c r="R5219" t="s">
        <v>4574</v>
      </c>
      <c r="S5219" t="s">
        <v>795</v>
      </c>
      <c r="T5219" t="s">
        <v>19261</v>
      </c>
      <c r="U5219" t="s">
        <v>965</v>
      </c>
      <c r="V5219" t="s">
        <v>10638</v>
      </c>
      <c r="W5219" t="s">
        <v>970</v>
      </c>
      <c r="X5219" t="s">
        <v>19262</v>
      </c>
    </row>
    <row r="5220" spans="2:24" ht="11" outlineLevel="1" x14ac:dyDescent="0.15">
      <c r="B5220" t="s">
        <v>4572</v>
      </c>
      <c r="C5220" t="s">
        <v>4573</v>
      </c>
      <c r="D5220" t="s">
        <v>280</v>
      </c>
      <c r="E5220" t="s">
        <v>10652</v>
      </c>
      <c r="F5220" t="s">
        <v>15336</v>
      </c>
      <c r="G5220" t="s">
        <v>2104</v>
      </c>
      <c r="H5220" s="17">
        <v>44193</v>
      </c>
      <c r="I5220" s="15">
        <v>2021</v>
      </c>
      <c r="J5220" t="s">
        <v>10634</v>
      </c>
      <c r="K5220" s="5">
        <v>18120</v>
      </c>
      <c r="L5220" t="s">
        <v>967</v>
      </c>
      <c r="M5220" t="s">
        <v>985</v>
      </c>
      <c r="N5220" t="s">
        <v>10635</v>
      </c>
      <c r="O5220" t="s">
        <v>825</v>
      </c>
      <c r="P5220" t="s">
        <v>10636</v>
      </c>
      <c r="Q5220" t="s">
        <v>10636</v>
      </c>
      <c r="R5220" t="s">
        <v>4574</v>
      </c>
      <c r="S5220" t="s">
        <v>795</v>
      </c>
      <c r="T5220" t="s">
        <v>19263</v>
      </c>
      <c r="U5220" t="s">
        <v>965</v>
      </c>
      <c r="V5220" t="s">
        <v>10638</v>
      </c>
      <c r="W5220" t="s">
        <v>970</v>
      </c>
      <c r="X5220" t="s">
        <v>19264</v>
      </c>
    </row>
    <row r="5221" spans="2:24" ht="11" outlineLevel="1" x14ac:dyDescent="0.15">
      <c r="B5221" t="s">
        <v>4577</v>
      </c>
      <c r="C5221" t="s">
        <v>4578</v>
      </c>
      <c r="D5221" t="s">
        <v>4579</v>
      </c>
      <c r="E5221" t="s">
        <v>10649</v>
      </c>
      <c r="F5221" t="s">
        <v>4467</v>
      </c>
      <c r="G5221" t="s">
        <v>4468</v>
      </c>
      <c r="H5221" s="17">
        <v>43319</v>
      </c>
      <c r="I5221" s="15">
        <v>2018</v>
      </c>
      <c r="J5221" t="s">
        <v>10634</v>
      </c>
      <c r="K5221" s="5">
        <v>144709.78</v>
      </c>
      <c r="L5221" t="s">
        <v>967</v>
      </c>
      <c r="M5221" t="s">
        <v>985</v>
      </c>
      <c r="N5221" t="s">
        <v>10635</v>
      </c>
      <c r="O5221" t="s">
        <v>796</v>
      </c>
      <c r="P5221" t="s">
        <v>15012</v>
      </c>
      <c r="Q5221" t="s">
        <v>15012</v>
      </c>
      <c r="R5221" t="s">
        <v>757</v>
      </c>
      <c r="S5221" t="s">
        <v>803</v>
      </c>
      <c r="T5221" t="s">
        <v>19265</v>
      </c>
      <c r="U5221" t="s">
        <v>965</v>
      </c>
      <c r="V5221" t="s">
        <v>10638</v>
      </c>
      <c r="W5221" t="s">
        <v>970</v>
      </c>
      <c r="X5221" t="s">
        <v>19266</v>
      </c>
    </row>
    <row r="5222" spans="2:24" ht="11" outlineLevel="1" x14ac:dyDescent="0.15">
      <c r="B5222" t="s">
        <v>4581</v>
      </c>
      <c r="C5222" t="s">
        <v>4582</v>
      </c>
      <c r="D5222" t="s">
        <v>237</v>
      </c>
      <c r="E5222" t="s">
        <v>10649</v>
      </c>
      <c r="F5222" t="s">
        <v>14208</v>
      </c>
      <c r="G5222" t="s">
        <v>1702</v>
      </c>
      <c r="H5222" s="17">
        <v>43182</v>
      </c>
      <c r="I5222" s="15">
        <v>2018</v>
      </c>
      <c r="J5222" t="s">
        <v>10634</v>
      </c>
      <c r="K5222" s="5">
        <v>74320</v>
      </c>
      <c r="L5222" t="s">
        <v>967</v>
      </c>
      <c r="M5222" t="s">
        <v>985</v>
      </c>
      <c r="N5222" t="s">
        <v>10635</v>
      </c>
      <c r="O5222" t="s">
        <v>825</v>
      </c>
      <c r="P5222" t="s">
        <v>13376</v>
      </c>
      <c r="Q5222" t="s">
        <v>13376</v>
      </c>
      <c r="R5222" t="s">
        <v>740</v>
      </c>
      <c r="S5222" t="s">
        <v>795</v>
      </c>
      <c r="T5222" t="s">
        <v>19267</v>
      </c>
      <c r="U5222" t="s">
        <v>965</v>
      </c>
      <c r="V5222" t="s">
        <v>10638</v>
      </c>
      <c r="W5222" t="s">
        <v>970</v>
      </c>
      <c r="X5222" t="s">
        <v>19268</v>
      </c>
    </row>
    <row r="5223" spans="2:24" ht="11" outlineLevel="1" x14ac:dyDescent="0.15">
      <c r="B5223" t="s">
        <v>4581</v>
      </c>
      <c r="C5223" t="s">
        <v>4582</v>
      </c>
      <c r="D5223" t="s">
        <v>237</v>
      </c>
      <c r="E5223" t="s">
        <v>10664</v>
      </c>
      <c r="F5223" t="s">
        <v>14208</v>
      </c>
      <c r="G5223" t="s">
        <v>1702</v>
      </c>
      <c r="H5223" s="17">
        <v>43258</v>
      </c>
      <c r="I5223" s="15">
        <v>2018</v>
      </c>
      <c r="J5223" t="s">
        <v>10634</v>
      </c>
      <c r="K5223" s="5">
        <v>49749.5</v>
      </c>
      <c r="L5223" t="s">
        <v>967</v>
      </c>
      <c r="M5223" t="s">
        <v>985</v>
      </c>
      <c r="N5223" t="s">
        <v>10635</v>
      </c>
      <c r="O5223" t="s">
        <v>825</v>
      </c>
      <c r="P5223" t="s">
        <v>13376</v>
      </c>
      <c r="Q5223" t="s">
        <v>13376</v>
      </c>
      <c r="R5223" t="s">
        <v>740</v>
      </c>
      <c r="S5223" t="s">
        <v>795</v>
      </c>
      <c r="T5223" t="s">
        <v>19269</v>
      </c>
      <c r="U5223" t="s">
        <v>965</v>
      </c>
      <c r="V5223" t="s">
        <v>10638</v>
      </c>
      <c r="W5223" t="s">
        <v>970</v>
      </c>
      <c r="X5223" t="s">
        <v>19270</v>
      </c>
    </row>
    <row r="5224" spans="2:24" ht="11" outlineLevel="1" x14ac:dyDescent="0.15">
      <c r="B5224" t="s">
        <v>4581</v>
      </c>
      <c r="C5224" t="s">
        <v>4582</v>
      </c>
      <c r="D5224" t="s">
        <v>237</v>
      </c>
      <c r="E5224" t="s">
        <v>10652</v>
      </c>
      <c r="F5224" t="s">
        <v>14208</v>
      </c>
      <c r="G5224" t="s">
        <v>1702</v>
      </c>
      <c r="H5224" s="17">
        <v>43221</v>
      </c>
      <c r="I5224" s="15">
        <v>2018</v>
      </c>
      <c r="J5224" t="s">
        <v>10634</v>
      </c>
      <c r="K5224" s="5">
        <v>19126</v>
      </c>
      <c r="L5224" t="s">
        <v>967</v>
      </c>
      <c r="M5224" t="s">
        <v>985</v>
      </c>
      <c r="N5224" t="s">
        <v>10635</v>
      </c>
      <c r="O5224" t="s">
        <v>825</v>
      </c>
      <c r="P5224" t="s">
        <v>13376</v>
      </c>
      <c r="Q5224" t="s">
        <v>13376</v>
      </c>
      <c r="R5224" t="s">
        <v>740</v>
      </c>
      <c r="S5224" t="s">
        <v>795</v>
      </c>
      <c r="T5224" t="s">
        <v>19269</v>
      </c>
      <c r="U5224" t="s">
        <v>965</v>
      </c>
      <c r="V5224" t="s">
        <v>10638</v>
      </c>
      <c r="W5224" t="s">
        <v>970</v>
      </c>
      <c r="X5224" t="s">
        <v>19271</v>
      </c>
    </row>
    <row r="5225" spans="2:24" ht="11" outlineLevel="1" x14ac:dyDescent="0.15">
      <c r="B5225" t="s">
        <v>4584</v>
      </c>
      <c r="C5225" t="s">
        <v>4585</v>
      </c>
      <c r="D5225" t="s">
        <v>177</v>
      </c>
      <c r="E5225" t="s">
        <v>10956</v>
      </c>
      <c r="F5225" t="s">
        <v>11029</v>
      </c>
      <c r="G5225" t="s">
        <v>992</v>
      </c>
      <c r="H5225" s="17">
        <v>42795</v>
      </c>
      <c r="I5225" s="15">
        <v>2017</v>
      </c>
      <c r="J5225" t="s">
        <v>10634</v>
      </c>
      <c r="K5225" s="5">
        <v>-58082.75</v>
      </c>
      <c r="L5225" t="s">
        <v>967</v>
      </c>
      <c r="M5225" t="s">
        <v>985</v>
      </c>
      <c r="N5225" t="s">
        <v>10635</v>
      </c>
      <c r="O5225" t="s">
        <v>796</v>
      </c>
      <c r="P5225" t="s">
        <v>10671</v>
      </c>
      <c r="Q5225" t="s">
        <v>10671</v>
      </c>
      <c r="R5225" t="s">
        <v>739</v>
      </c>
      <c r="S5225" t="s">
        <v>795</v>
      </c>
      <c r="T5225" t="s">
        <v>19272</v>
      </c>
      <c r="U5225" t="s">
        <v>965</v>
      </c>
      <c r="V5225" t="s">
        <v>10638</v>
      </c>
      <c r="W5225" t="s">
        <v>970</v>
      </c>
      <c r="X5225" t="s">
        <v>19273</v>
      </c>
    </row>
    <row r="5226" spans="2:24" ht="11" outlineLevel="1" x14ac:dyDescent="0.15">
      <c r="B5226" t="s">
        <v>4584</v>
      </c>
      <c r="C5226" t="s">
        <v>4585</v>
      </c>
      <c r="D5226" t="s">
        <v>177</v>
      </c>
      <c r="E5226" t="s">
        <v>10649</v>
      </c>
      <c r="F5226" t="s">
        <v>11029</v>
      </c>
      <c r="G5226" t="s">
        <v>992</v>
      </c>
      <c r="H5226" s="17">
        <v>42671</v>
      </c>
      <c r="I5226" s="15">
        <v>2017</v>
      </c>
      <c r="J5226" t="s">
        <v>10634</v>
      </c>
      <c r="K5226" s="5">
        <v>200688</v>
      </c>
      <c r="L5226" t="s">
        <v>967</v>
      </c>
      <c r="M5226" t="s">
        <v>985</v>
      </c>
      <c r="N5226" t="s">
        <v>10635</v>
      </c>
      <c r="O5226" t="s">
        <v>796</v>
      </c>
      <c r="P5226" t="s">
        <v>10671</v>
      </c>
      <c r="Q5226" t="s">
        <v>10671</v>
      </c>
      <c r="R5226" t="s">
        <v>739</v>
      </c>
      <c r="S5226" t="s">
        <v>795</v>
      </c>
      <c r="T5226" t="s">
        <v>19274</v>
      </c>
      <c r="U5226" t="s">
        <v>965</v>
      </c>
      <c r="V5226" t="s">
        <v>10638</v>
      </c>
      <c r="W5226" t="s">
        <v>970</v>
      </c>
      <c r="X5226" t="s">
        <v>19275</v>
      </c>
    </row>
    <row r="5227" spans="2:24" ht="11" outlineLevel="1" x14ac:dyDescent="0.15">
      <c r="B5227" t="s">
        <v>4584</v>
      </c>
      <c r="C5227" t="s">
        <v>4585</v>
      </c>
      <c r="D5227" t="s">
        <v>177</v>
      </c>
      <c r="E5227" t="s">
        <v>10950</v>
      </c>
      <c r="F5227" t="s">
        <v>11029</v>
      </c>
      <c r="G5227" t="s">
        <v>992</v>
      </c>
      <c r="H5227" s="17">
        <v>42719</v>
      </c>
      <c r="I5227" s="15">
        <v>2017</v>
      </c>
      <c r="J5227" t="s">
        <v>10634</v>
      </c>
      <c r="K5227" s="5">
        <v>0</v>
      </c>
      <c r="L5227" t="s">
        <v>967</v>
      </c>
      <c r="M5227" t="s">
        <v>985</v>
      </c>
      <c r="N5227" t="s">
        <v>10635</v>
      </c>
      <c r="O5227" t="s">
        <v>796</v>
      </c>
      <c r="P5227" t="s">
        <v>10671</v>
      </c>
      <c r="Q5227" t="s">
        <v>10671</v>
      </c>
      <c r="R5227" t="s">
        <v>739</v>
      </c>
      <c r="S5227" t="s">
        <v>795</v>
      </c>
      <c r="T5227" t="s">
        <v>19276</v>
      </c>
      <c r="U5227" t="s">
        <v>965</v>
      </c>
      <c r="V5227" t="s">
        <v>10638</v>
      </c>
      <c r="W5227" t="s">
        <v>970</v>
      </c>
      <c r="X5227" t="s">
        <v>19277</v>
      </c>
    </row>
    <row r="5228" spans="2:24" ht="11" outlineLevel="1" x14ac:dyDescent="0.15">
      <c r="B5228" t="s">
        <v>4584</v>
      </c>
      <c r="C5228" t="s">
        <v>4585</v>
      </c>
      <c r="D5228" t="s">
        <v>177</v>
      </c>
      <c r="E5228" t="s">
        <v>10989</v>
      </c>
      <c r="F5228" t="s">
        <v>11029</v>
      </c>
      <c r="G5228" t="s">
        <v>992</v>
      </c>
      <c r="H5228" s="17">
        <v>42689</v>
      </c>
      <c r="I5228" s="15">
        <v>2017</v>
      </c>
      <c r="J5228" t="s">
        <v>10634</v>
      </c>
      <c r="K5228" s="5">
        <v>0</v>
      </c>
      <c r="L5228" t="s">
        <v>967</v>
      </c>
      <c r="M5228" t="s">
        <v>985</v>
      </c>
      <c r="N5228" t="s">
        <v>10635</v>
      </c>
      <c r="O5228" t="s">
        <v>796</v>
      </c>
      <c r="P5228" t="s">
        <v>10671</v>
      </c>
      <c r="Q5228" t="s">
        <v>10671</v>
      </c>
      <c r="R5228" t="s">
        <v>739</v>
      </c>
      <c r="S5228" t="s">
        <v>795</v>
      </c>
      <c r="T5228" t="s">
        <v>19278</v>
      </c>
      <c r="U5228" t="s">
        <v>965</v>
      </c>
      <c r="V5228" t="s">
        <v>10638</v>
      </c>
      <c r="W5228" t="s">
        <v>970</v>
      </c>
      <c r="X5228" t="s">
        <v>19279</v>
      </c>
    </row>
    <row r="5229" spans="2:24" ht="11" outlineLevel="1" x14ac:dyDescent="0.15">
      <c r="B5229" t="s">
        <v>4587</v>
      </c>
      <c r="C5229" t="s">
        <v>4588</v>
      </c>
      <c r="D5229" t="s">
        <v>177</v>
      </c>
      <c r="E5229" t="s">
        <v>10649</v>
      </c>
      <c r="F5229" t="s">
        <v>11029</v>
      </c>
      <c r="G5229" t="s">
        <v>992</v>
      </c>
      <c r="H5229" s="17">
        <v>42984</v>
      </c>
      <c r="I5229" s="15">
        <v>2017</v>
      </c>
      <c r="J5229" t="s">
        <v>10634</v>
      </c>
      <c r="K5229" s="5">
        <v>43500</v>
      </c>
      <c r="L5229" t="s">
        <v>967</v>
      </c>
      <c r="M5229" t="s">
        <v>985</v>
      </c>
      <c r="N5229" t="s">
        <v>10635</v>
      </c>
      <c r="O5229" t="s">
        <v>796</v>
      </c>
      <c r="P5229" t="s">
        <v>10671</v>
      </c>
      <c r="Q5229" t="s">
        <v>10671</v>
      </c>
      <c r="R5229" t="s">
        <v>739</v>
      </c>
      <c r="S5229" t="s">
        <v>795</v>
      </c>
      <c r="T5229" t="s">
        <v>19280</v>
      </c>
      <c r="U5229" t="s">
        <v>965</v>
      </c>
      <c r="V5229" t="s">
        <v>10638</v>
      </c>
      <c r="W5229" t="s">
        <v>970</v>
      </c>
      <c r="X5229" t="s">
        <v>19281</v>
      </c>
    </row>
    <row r="5230" spans="2:24" ht="11" outlineLevel="1" x14ac:dyDescent="0.15">
      <c r="B5230" t="s">
        <v>4587</v>
      </c>
      <c r="C5230" t="s">
        <v>4588</v>
      </c>
      <c r="D5230" t="s">
        <v>177</v>
      </c>
      <c r="E5230" t="s">
        <v>10989</v>
      </c>
      <c r="F5230" t="s">
        <v>11029</v>
      </c>
      <c r="G5230" t="s">
        <v>992</v>
      </c>
      <c r="H5230" s="17">
        <v>43003</v>
      </c>
      <c r="I5230" s="15">
        <v>2017</v>
      </c>
      <c r="J5230" t="s">
        <v>10634</v>
      </c>
      <c r="K5230" s="5">
        <v>0</v>
      </c>
      <c r="L5230" t="s">
        <v>967</v>
      </c>
      <c r="M5230" t="s">
        <v>985</v>
      </c>
      <c r="N5230" t="s">
        <v>10635</v>
      </c>
      <c r="O5230" t="s">
        <v>796</v>
      </c>
      <c r="P5230" t="s">
        <v>10671</v>
      </c>
      <c r="Q5230" t="s">
        <v>10671</v>
      </c>
      <c r="R5230" t="s">
        <v>739</v>
      </c>
      <c r="S5230" t="s">
        <v>795</v>
      </c>
      <c r="T5230" t="s">
        <v>19282</v>
      </c>
      <c r="U5230" t="s">
        <v>965</v>
      </c>
      <c r="V5230" t="s">
        <v>10638</v>
      </c>
      <c r="W5230" t="s">
        <v>970</v>
      </c>
      <c r="X5230" t="s">
        <v>19283</v>
      </c>
    </row>
    <row r="5231" spans="2:24" ht="11" outlineLevel="1" x14ac:dyDescent="0.15">
      <c r="B5231" t="s">
        <v>4587</v>
      </c>
      <c r="C5231" t="s">
        <v>4588</v>
      </c>
      <c r="D5231" t="s">
        <v>177</v>
      </c>
      <c r="E5231" t="s">
        <v>10950</v>
      </c>
      <c r="F5231" t="s">
        <v>11029</v>
      </c>
      <c r="G5231" t="s">
        <v>992</v>
      </c>
      <c r="H5231" s="17">
        <v>43006</v>
      </c>
      <c r="I5231" s="15">
        <v>2017</v>
      </c>
      <c r="J5231" t="s">
        <v>10634</v>
      </c>
      <c r="K5231" s="5">
        <v>85815</v>
      </c>
      <c r="L5231" t="s">
        <v>967</v>
      </c>
      <c r="M5231" t="s">
        <v>985</v>
      </c>
      <c r="N5231" t="s">
        <v>10635</v>
      </c>
      <c r="O5231" t="s">
        <v>796</v>
      </c>
      <c r="P5231" t="s">
        <v>10671</v>
      </c>
      <c r="Q5231" t="s">
        <v>10671</v>
      </c>
      <c r="R5231" t="s">
        <v>739</v>
      </c>
      <c r="S5231" t="s">
        <v>795</v>
      </c>
      <c r="T5231" t="s">
        <v>19284</v>
      </c>
      <c r="U5231" t="s">
        <v>965</v>
      </c>
      <c r="V5231" t="s">
        <v>10638</v>
      </c>
      <c r="W5231" t="s">
        <v>970</v>
      </c>
      <c r="X5231" t="s">
        <v>19285</v>
      </c>
    </row>
    <row r="5232" spans="2:24" ht="11" outlineLevel="1" x14ac:dyDescent="0.15">
      <c r="B5232" t="s">
        <v>4587</v>
      </c>
      <c r="C5232" t="s">
        <v>4588</v>
      </c>
      <c r="D5232" t="s">
        <v>177</v>
      </c>
      <c r="E5232" t="s">
        <v>10923</v>
      </c>
      <c r="F5232" t="s">
        <v>11029</v>
      </c>
      <c r="G5232" t="s">
        <v>992</v>
      </c>
      <c r="H5232" s="17">
        <v>43193</v>
      </c>
      <c r="I5232" s="15">
        <v>2018</v>
      </c>
      <c r="J5232" t="s">
        <v>10634</v>
      </c>
      <c r="K5232" s="5">
        <v>-2891.39</v>
      </c>
      <c r="L5232" t="s">
        <v>967</v>
      </c>
      <c r="M5232" t="s">
        <v>985</v>
      </c>
      <c r="N5232" t="s">
        <v>10635</v>
      </c>
      <c r="O5232" t="s">
        <v>796</v>
      </c>
      <c r="P5232" t="s">
        <v>10671</v>
      </c>
      <c r="Q5232" t="s">
        <v>10671</v>
      </c>
      <c r="R5232" t="s">
        <v>739</v>
      </c>
      <c r="S5232" t="s">
        <v>795</v>
      </c>
      <c r="T5232" t="s">
        <v>19286</v>
      </c>
      <c r="U5232" t="s">
        <v>965</v>
      </c>
      <c r="V5232" t="s">
        <v>10638</v>
      </c>
      <c r="W5232" t="s">
        <v>970</v>
      </c>
      <c r="X5232" t="s">
        <v>19287</v>
      </c>
    </row>
    <row r="5233" spans="2:24" ht="11" outlineLevel="1" x14ac:dyDescent="0.15">
      <c r="B5233" t="s">
        <v>4587</v>
      </c>
      <c r="C5233" t="s">
        <v>4588</v>
      </c>
      <c r="D5233" t="s">
        <v>177</v>
      </c>
      <c r="E5233" t="s">
        <v>10956</v>
      </c>
      <c r="F5233" t="s">
        <v>11029</v>
      </c>
      <c r="G5233" t="s">
        <v>992</v>
      </c>
      <c r="H5233" s="17">
        <v>43038</v>
      </c>
      <c r="I5233" s="15">
        <v>2018</v>
      </c>
      <c r="J5233" t="s">
        <v>10634</v>
      </c>
      <c r="K5233" s="5">
        <v>15701.18</v>
      </c>
      <c r="L5233" t="s">
        <v>967</v>
      </c>
      <c r="M5233" t="s">
        <v>985</v>
      </c>
      <c r="N5233" t="s">
        <v>10635</v>
      </c>
      <c r="O5233" t="s">
        <v>796</v>
      </c>
      <c r="P5233" t="s">
        <v>10671</v>
      </c>
      <c r="Q5233" t="s">
        <v>10671</v>
      </c>
      <c r="R5233" t="s">
        <v>739</v>
      </c>
      <c r="S5233" t="s">
        <v>795</v>
      </c>
      <c r="T5233" t="s">
        <v>19286</v>
      </c>
      <c r="U5233" t="s">
        <v>965</v>
      </c>
      <c r="V5233" t="s">
        <v>10638</v>
      </c>
      <c r="W5233" t="s">
        <v>970</v>
      </c>
      <c r="X5233" t="s">
        <v>19288</v>
      </c>
    </row>
    <row r="5234" spans="2:24" ht="11" outlineLevel="1" x14ac:dyDescent="0.15">
      <c r="B5234" t="s">
        <v>4590</v>
      </c>
      <c r="C5234" t="s">
        <v>4591</v>
      </c>
      <c r="E5234" t="s">
        <v>10649</v>
      </c>
      <c r="F5234" t="s">
        <v>4592</v>
      </c>
      <c r="G5234" t="s">
        <v>4593</v>
      </c>
      <c r="H5234" s="17">
        <v>42567</v>
      </c>
      <c r="I5234" s="15">
        <v>2016</v>
      </c>
      <c r="J5234" t="s">
        <v>10634</v>
      </c>
      <c r="K5234" s="5">
        <v>142096</v>
      </c>
      <c r="L5234" t="s">
        <v>967</v>
      </c>
      <c r="R5234" t="s">
        <v>750</v>
      </c>
      <c r="S5234" t="s">
        <v>3256</v>
      </c>
      <c r="T5234" t="s">
        <v>19289</v>
      </c>
      <c r="U5234" t="s">
        <v>1340</v>
      </c>
      <c r="V5234" t="s">
        <v>12795</v>
      </c>
      <c r="W5234" t="s">
        <v>970</v>
      </c>
      <c r="X5234" t="s">
        <v>19290</v>
      </c>
    </row>
    <row r="5235" spans="2:24" ht="11" outlineLevel="1" x14ac:dyDescent="0.15">
      <c r="B5235" t="s">
        <v>4595</v>
      </c>
      <c r="C5235" t="s">
        <v>4596</v>
      </c>
      <c r="E5235" t="s">
        <v>10649</v>
      </c>
      <c r="F5235" t="s">
        <v>3738</v>
      </c>
      <c r="G5235" t="s">
        <v>3739</v>
      </c>
      <c r="H5235" s="17">
        <v>45196</v>
      </c>
      <c r="I5235" s="15">
        <v>2023</v>
      </c>
      <c r="J5235" t="s">
        <v>10634</v>
      </c>
      <c r="K5235" s="5">
        <v>141610</v>
      </c>
      <c r="L5235" t="s">
        <v>967</v>
      </c>
      <c r="R5235" t="s">
        <v>737</v>
      </c>
      <c r="S5235" t="s">
        <v>795</v>
      </c>
      <c r="T5235" t="s">
        <v>19291</v>
      </c>
      <c r="U5235" t="s">
        <v>1340</v>
      </c>
      <c r="V5235" t="s">
        <v>12795</v>
      </c>
      <c r="W5235" t="s">
        <v>970</v>
      </c>
      <c r="X5235" t="s">
        <v>19292</v>
      </c>
    </row>
    <row r="5236" spans="2:24" ht="11" outlineLevel="1" x14ac:dyDescent="0.15">
      <c r="B5236" t="s">
        <v>4595</v>
      </c>
      <c r="C5236" t="s">
        <v>4596</v>
      </c>
      <c r="E5236" t="s">
        <v>10652</v>
      </c>
      <c r="F5236" t="s">
        <v>3738</v>
      </c>
      <c r="G5236" t="s">
        <v>3739</v>
      </c>
      <c r="H5236" s="17">
        <v>45503</v>
      </c>
      <c r="I5236" s="15">
        <v>2024</v>
      </c>
      <c r="J5236" t="s">
        <v>10634</v>
      </c>
      <c r="K5236" s="5">
        <v>0</v>
      </c>
      <c r="L5236" t="s">
        <v>967</v>
      </c>
      <c r="M5236" t="s">
        <v>12797</v>
      </c>
      <c r="R5236" t="s">
        <v>737</v>
      </c>
      <c r="S5236" t="s">
        <v>795</v>
      </c>
      <c r="T5236" t="s">
        <v>19293</v>
      </c>
      <c r="U5236" t="s">
        <v>1340</v>
      </c>
      <c r="V5236" t="s">
        <v>12795</v>
      </c>
      <c r="W5236" t="s">
        <v>970</v>
      </c>
      <c r="X5236" t="s">
        <v>19294</v>
      </c>
    </row>
    <row r="5237" spans="2:24" ht="11" outlineLevel="1" x14ac:dyDescent="0.15">
      <c r="B5237" t="s">
        <v>4598</v>
      </c>
      <c r="C5237" t="s">
        <v>4599</v>
      </c>
      <c r="E5237" t="s">
        <v>10652</v>
      </c>
      <c r="F5237" t="s">
        <v>16415</v>
      </c>
      <c r="G5237" t="s">
        <v>2594</v>
      </c>
      <c r="H5237" s="17">
        <v>43390</v>
      </c>
      <c r="I5237" s="15">
        <v>2019</v>
      </c>
      <c r="J5237" t="s">
        <v>10634</v>
      </c>
      <c r="K5237" s="5">
        <v>22808</v>
      </c>
      <c r="L5237" t="s">
        <v>967</v>
      </c>
      <c r="M5237" t="s">
        <v>1141</v>
      </c>
      <c r="N5237" t="s">
        <v>10635</v>
      </c>
      <c r="O5237" t="s">
        <v>825</v>
      </c>
      <c r="P5237" t="s">
        <v>14662</v>
      </c>
      <c r="Q5237" t="s">
        <v>14662</v>
      </c>
      <c r="R5237" t="s">
        <v>740</v>
      </c>
      <c r="S5237" t="s">
        <v>795</v>
      </c>
      <c r="T5237" t="s">
        <v>19295</v>
      </c>
      <c r="U5237" t="s">
        <v>965</v>
      </c>
      <c r="V5237" t="s">
        <v>10638</v>
      </c>
      <c r="W5237" t="s">
        <v>970</v>
      </c>
      <c r="X5237" t="s">
        <v>19296</v>
      </c>
    </row>
    <row r="5238" spans="2:24" ht="11" outlineLevel="1" x14ac:dyDescent="0.15">
      <c r="B5238" t="s">
        <v>4598</v>
      </c>
      <c r="C5238" t="s">
        <v>4599</v>
      </c>
      <c r="E5238" t="s">
        <v>10649</v>
      </c>
      <c r="F5238" t="s">
        <v>16415</v>
      </c>
      <c r="G5238" t="s">
        <v>2594</v>
      </c>
      <c r="H5238" s="17">
        <v>43350</v>
      </c>
      <c r="I5238" s="15">
        <v>2018</v>
      </c>
      <c r="J5238" t="s">
        <v>10634</v>
      </c>
      <c r="K5238" s="5">
        <v>118638.25</v>
      </c>
      <c r="L5238" t="s">
        <v>967</v>
      </c>
      <c r="M5238" t="s">
        <v>1141</v>
      </c>
      <c r="N5238" t="s">
        <v>10635</v>
      </c>
      <c r="O5238" t="s">
        <v>825</v>
      </c>
      <c r="P5238" t="s">
        <v>14662</v>
      </c>
      <c r="Q5238" t="s">
        <v>14662</v>
      </c>
      <c r="R5238" t="s">
        <v>740</v>
      </c>
      <c r="S5238" t="s">
        <v>795</v>
      </c>
      <c r="T5238" t="s">
        <v>19297</v>
      </c>
      <c r="U5238" t="s">
        <v>965</v>
      </c>
      <c r="V5238" t="s">
        <v>10638</v>
      </c>
      <c r="W5238" t="s">
        <v>970</v>
      </c>
      <c r="X5238" t="s">
        <v>19298</v>
      </c>
    </row>
    <row r="5239" spans="2:24" ht="11" outlineLevel="1" x14ac:dyDescent="0.15">
      <c r="B5239" t="s">
        <v>4601</v>
      </c>
      <c r="C5239" t="s">
        <v>4602</v>
      </c>
      <c r="D5239" t="s">
        <v>832</v>
      </c>
      <c r="E5239" t="s">
        <v>10649</v>
      </c>
      <c r="F5239" t="s">
        <v>18103</v>
      </c>
      <c r="G5239" t="s">
        <v>2397</v>
      </c>
      <c r="H5239" s="17">
        <v>43725</v>
      </c>
      <c r="I5239" s="15">
        <v>2019</v>
      </c>
      <c r="J5239" t="s">
        <v>10634</v>
      </c>
      <c r="K5239" s="5">
        <v>140806</v>
      </c>
      <c r="L5239" t="s">
        <v>967</v>
      </c>
      <c r="M5239" t="s">
        <v>985</v>
      </c>
      <c r="N5239" t="s">
        <v>10635</v>
      </c>
      <c r="O5239" t="s">
        <v>796</v>
      </c>
      <c r="P5239" t="s">
        <v>14299</v>
      </c>
      <c r="Q5239" t="s">
        <v>14299</v>
      </c>
      <c r="R5239" t="s">
        <v>737</v>
      </c>
      <c r="S5239" t="s">
        <v>803</v>
      </c>
      <c r="T5239" t="s">
        <v>19299</v>
      </c>
      <c r="U5239" t="s">
        <v>965</v>
      </c>
      <c r="V5239" t="s">
        <v>10638</v>
      </c>
      <c r="W5239" t="s">
        <v>970</v>
      </c>
      <c r="X5239" t="s">
        <v>19300</v>
      </c>
    </row>
    <row r="5240" spans="2:24" ht="11" outlineLevel="1" x14ac:dyDescent="0.15">
      <c r="B5240" t="s">
        <v>4604</v>
      </c>
      <c r="C5240" t="s">
        <v>4605</v>
      </c>
      <c r="D5240" t="s">
        <v>177</v>
      </c>
      <c r="E5240" t="s">
        <v>10643</v>
      </c>
      <c r="F5240" t="s">
        <v>11029</v>
      </c>
      <c r="G5240" t="s">
        <v>992</v>
      </c>
      <c r="H5240" s="17">
        <v>43319</v>
      </c>
      <c r="I5240" s="15">
        <v>2018</v>
      </c>
      <c r="J5240" t="s">
        <v>10634</v>
      </c>
      <c r="K5240" s="5">
        <v>-17899.599999999999</v>
      </c>
      <c r="L5240" t="s">
        <v>967</v>
      </c>
      <c r="M5240" t="s">
        <v>985</v>
      </c>
      <c r="N5240" t="s">
        <v>10635</v>
      </c>
      <c r="O5240" t="s">
        <v>796</v>
      </c>
      <c r="P5240" t="s">
        <v>10671</v>
      </c>
      <c r="Q5240" t="s">
        <v>10671</v>
      </c>
      <c r="R5240" t="s">
        <v>739</v>
      </c>
      <c r="S5240" t="s">
        <v>795</v>
      </c>
      <c r="T5240" t="s">
        <v>19301</v>
      </c>
      <c r="U5240" t="s">
        <v>965</v>
      </c>
      <c r="V5240" t="s">
        <v>10638</v>
      </c>
      <c r="W5240" t="s">
        <v>970</v>
      </c>
      <c r="X5240" t="s">
        <v>19302</v>
      </c>
    </row>
    <row r="5241" spans="2:24" ht="11" outlineLevel="1" x14ac:dyDescent="0.15">
      <c r="B5241" t="s">
        <v>4604</v>
      </c>
      <c r="C5241" t="s">
        <v>4605</v>
      </c>
      <c r="D5241" t="s">
        <v>177</v>
      </c>
      <c r="E5241" t="s">
        <v>10664</v>
      </c>
      <c r="F5241" t="s">
        <v>11029</v>
      </c>
      <c r="G5241" t="s">
        <v>992</v>
      </c>
      <c r="H5241" s="17">
        <v>43249</v>
      </c>
      <c r="I5241" s="15">
        <v>2018</v>
      </c>
      <c r="J5241" t="s">
        <v>10634</v>
      </c>
      <c r="K5241" s="5">
        <v>0</v>
      </c>
      <c r="L5241" t="s">
        <v>967</v>
      </c>
      <c r="M5241" t="s">
        <v>985</v>
      </c>
      <c r="N5241" t="s">
        <v>10635</v>
      </c>
      <c r="O5241" t="s">
        <v>796</v>
      </c>
      <c r="P5241" t="s">
        <v>10671</v>
      </c>
      <c r="Q5241" t="s">
        <v>10671</v>
      </c>
      <c r="R5241" t="s">
        <v>739</v>
      </c>
      <c r="S5241" t="s">
        <v>795</v>
      </c>
      <c r="T5241" t="s">
        <v>19301</v>
      </c>
      <c r="U5241" t="s">
        <v>965</v>
      </c>
      <c r="V5241" t="s">
        <v>10638</v>
      </c>
      <c r="W5241" t="s">
        <v>970</v>
      </c>
      <c r="X5241" t="s">
        <v>19303</v>
      </c>
    </row>
    <row r="5242" spans="2:24" ht="11" outlineLevel="1" x14ac:dyDescent="0.15">
      <c r="B5242" t="s">
        <v>4604</v>
      </c>
      <c r="C5242" t="s">
        <v>4605</v>
      </c>
      <c r="D5242" t="s">
        <v>177</v>
      </c>
      <c r="E5242" t="s">
        <v>10649</v>
      </c>
      <c r="F5242" t="s">
        <v>11029</v>
      </c>
      <c r="G5242" t="s">
        <v>992</v>
      </c>
      <c r="H5242" s="17">
        <v>43179</v>
      </c>
      <c r="I5242" s="15">
        <v>2018</v>
      </c>
      <c r="J5242" t="s">
        <v>10634</v>
      </c>
      <c r="K5242" s="5">
        <v>158463</v>
      </c>
      <c r="L5242" t="s">
        <v>967</v>
      </c>
      <c r="M5242" t="s">
        <v>985</v>
      </c>
      <c r="N5242" t="s">
        <v>10635</v>
      </c>
      <c r="O5242" t="s">
        <v>796</v>
      </c>
      <c r="P5242" t="s">
        <v>10671</v>
      </c>
      <c r="Q5242" t="s">
        <v>10671</v>
      </c>
      <c r="R5242" t="s">
        <v>739</v>
      </c>
      <c r="S5242" t="s">
        <v>795</v>
      </c>
      <c r="T5242" t="s">
        <v>19301</v>
      </c>
      <c r="U5242" t="s">
        <v>965</v>
      </c>
      <c r="V5242" t="s">
        <v>10638</v>
      </c>
      <c r="W5242" t="s">
        <v>970</v>
      </c>
      <c r="X5242" t="s">
        <v>19304</v>
      </c>
    </row>
    <row r="5243" spans="2:24" ht="11" outlineLevel="1" x14ac:dyDescent="0.15">
      <c r="B5243" t="s">
        <v>4604</v>
      </c>
      <c r="C5243" t="s">
        <v>4605</v>
      </c>
      <c r="D5243" t="s">
        <v>177</v>
      </c>
      <c r="E5243" t="s">
        <v>10652</v>
      </c>
      <c r="F5243" t="s">
        <v>11029</v>
      </c>
      <c r="G5243" t="s">
        <v>992</v>
      </c>
      <c r="H5243" s="17">
        <v>43238</v>
      </c>
      <c r="I5243" s="15">
        <v>2018</v>
      </c>
      <c r="J5243" t="s">
        <v>10634</v>
      </c>
      <c r="K5243" s="5">
        <v>0</v>
      </c>
      <c r="L5243" t="s">
        <v>967</v>
      </c>
      <c r="M5243" t="s">
        <v>985</v>
      </c>
      <c r="N5243" t="s">
        <v>10635</v>
      </c>
      <c r="O5243" t="s">
        <v>796</v>
      </c>
      <c r="P5243" t="s">
        <v>10671</v>
      </c>
      <c r="Q5243" t="s">
        <v>10671</v>
      </c>
      <c r="R5243" t="s">
        <v>739</v>
      </c>
      <c r="S5243" t="s">
        <v>795</v>
      </c>
      <c r="T5243" t="s">
        <v>19301</v>
      </c>
      <c r="U5243" t="s">
        <v>965</v>
      </c>
      <c r="V5243" t="s">
        <v>10638</v>
      </c>
      <c r="W5243" t="s">
        <v>970</v>
      </c>
      <c r="X5243" t="s">
        <v>19305</v>
      </c>
    </row>
    <row r="5244" spans="2:24" ht="11" outlineLevel="1" x14ac:dyDescent="0.15">
      <c r="B5244" t="s">
        <v>4607</v>
      </c>
      <c r="C5244" t="s">
        <v>4608</v>
      </c>
      <c r="D5244" t="s">
        <v>251</v>
      </c>
      <c r="E5244" t="s">
        <v>10649</v>
      </c>
      <c r="F5244" t="s">
        <v>14804</v>
      </c>
      <c r="G5244" t="s">
        <v>1904</v>
      </c>
      <c r="H5244" s="17">
        <v>44201</v>
      </c>
      <c r="I5244" s="15">
        <v>2021</v>
      </c>
      <c r="J5244" t="s">
        <v>10634</v>
      </c>
      <c r="K5244" s="5">
        <v>140000</v>
      </c>
      <c r="L5244" t="s">
        <v>967</v>
      </c>
      <c r="M5244" t="s">
        <v>1903</v>
      </c>
      <c r="N5244" t="s">
        <v>10635</v>
      </c>
      <c r="O5244" t="s">
        <v>826</v>
      </c>
      <c r="P5244" t="s">
        <v>11475</v>
      </c>
      <c r="R5244" t="s">
        <v>748</v>
      </c>
      <c r="S5244" t="s">
        <v>795</v>
      </c>
      <c r="T5244" t="s">
        <v>19306</v>
      </c>
      <c r="U5244" t="s">
        <v>965</v>
      </c>
      <c r="V5244" t="s">
        <v>10638</v>
      </c>
      <c r="W5244" t="s">
        <v>970</v>
      </c>
      <c r="X5244" t="s">
        <v>19307</v>
      </c>
    </row>
    <row r="5245" spans="2:24" ht="11" outlineLevel="1" x14ac:dyDescent="0.15">
      <c r="B5245" t="s">
        <v>4610</v>
      </c>
      <c r="C5245" t="s">
        <v>4611</v>
      </c>
      <c r="E5245" t="s">
        <v>10649</v>
      </c>
      <c r="F5245" t="s">
        <v>4067</v>
      </c>
      <c r="G5245" t="s">
        <v>4068</v>
      </c>
      <c r="H5245" s="17">
        <v>45511</v>
      </c>
      <c r="I5245" s="15">
        <v>2024</v>
      </c>
      <c r="J5245" t="s">
        <v>10634</v>
      </c>
      <c r="K5245" s="5">
        <v>139996</v>
      </c>
      <c r="L5245" t="s">
        <v>967</v>
      </c>
      <c r="R5245" t="s">
        <v>750</v>
      </c>
      <c r="S5245" t="s">
        <v>795</v>
      </c>
      <c r="T5245" t="s">
        <v>19308</v>
      </c>
      <c r="U5245" t="s">
        <v>1340</v>
      </c>
      <c r="V5245" t="s">
        <v>12795</v>
      </c>
      <c r="W5245" t="s">
        <v>970</v>
      </c>
      <c r="X5245" t="s">
        <v>19309</v>
      </c>
    </row>
    <row r="5246" spans="2:24" ht="11" outlineLevel="1" x14ac:dyDescent="0.15">
      <c r="B5246" t="s">
        <v>4614</v>
      </c>
      <c r="C5246" t="s">
        <v>4615</v>
      </c>
      <c r="D5246" t="s">
        <v>4616</v>
      </c>
      <c r="E5246" t="s">
        <v>10649</v>
      </c>
      <c r="F5246" t="s">
        <v>4617</v>
      </c>
      <c r="G5246" t="s">
        <v>4618</v>
      </c>
      <c r="H5246" s="17">
        <v>42549</v>
      </c>
      <c r="I5246" s="15">
        <v>2016</v>
      </c>
      <c r="J5246" t="s">
        <v>10634</v>
      </c>
      <c r="K5246" s="5">
        <v>139915</v>
      </c>
      <c r="L5246" t="s">
        <v>967</v>
      </c>
      <c r="R5246" t="s">
        <v>750</v>
      </c>
      <c r="S5246" t="s">
        <v>4619</v>
      </c>
      <c r="T5246" t="s">
        <v>19310</v>
      </c>
      <c r="U5246" t="s">
        <v>1340</v>
      </c>
      <c r="V5246" t="s">
        <v>12795</v>
      </c>
      <c r="W5246" t="s">
        <v>970</v>
      </c>
      <c r="X5246" t="s">
        <v>19311</v>
      </c>
    </row>
    <row r="5247" spans="2:24" ht="11" outlineLevel="1" x14ac:dyDescent="0.15">
      <c r="B5247" t="s">
        <v>4622</v>
      </c>
      <c r="C5247" t="s">
        <v>4623</v>
      </c>
      <c r="E5247" t="s">
        <v>10649</v>
      </c>
      <c r="F5247" t="s">
        <v>16693</v>
      </c>
      <c r="G5247" t="s">
        <v>2727</v>
      </c>
      <c r="H5247" s="17">
        <v>44488</v>
      </c>
      <c r="I5247" s="15">
        <v>2022</v>
      </c>
      <c r="J5247" t="s">
        <v>10634</v>
      </c>
      <c r="K5247" s="5">
        <v>128160</v>
      </c>
      <c r="L5247" t="s">
        <v>967</v>
      </c>
      <c r="M5247" t="s">
        <v>1141</v>
      </c>
      <c r="N5247" t="s">
        <v>10635</v>
      </c>
      <c r="O5247" t="s">
        <v>825</v>
      </c>
      <c r="P5247" t="s">
        <v>12086</v>
      </c>
      <c r="R5247" t="s">
        <v>740</v>
      </c>
      <c r="S5247" t="s">
        <v>795</v>
      </c>
      <c r="T5247" t="s">
        <v>19312</v>
      </c>
      <c r="U5247" t="s">
        <v>965</v>
      </c>
      <c r="V5247" t="s">
        <v>10638</v>
      </c>
      <c r="W5247" t="s">
        <v>970</v>
      </c>
      <c r="X5247" t="s">
        <v>19313</v>
      </c>
    </row>
    <row r="5248" spans="2:24" ht="11" outlineLevel="1" x14ac:dyDescent="0.15">
      <c r="B5248" t="s">
        <v>4622</v>
      </c>
      <c r="C5248" t="s">
        <v>4623</v>
      </c>
      <c r="E5248" t="s">
        <v>10652</v>
      </c>
      <c r="F5248" t="s">
        <v>16693</v>
      </c>
      <c r="G5248" t="s">
        <v>2727</v>
      </c>
      <c r="H5248" s="17">
        <v>44580</v>
      </c>
      <c r="I5248" s="15">
        <v>2022</v>
      </c>
      <c r="J5248" t="s">
        <v>10634</v>
      </c>
      <c r="K5248" s="5">
        <v>3275</v>
      </c>
      <c r="L5248" t="s">
        <v>967</v>
      </c>
      <c r="M5248" t="s">
        <v>1141</v>
      </c>
      <c r="N5248" t="s">
        <v>10635</v>
      </c>
      <c r="O5248" t="s">
        <v>825</v>
      </c>
      <c r="P5248" t="s">
        <v>12086</v>
      </c>
      <c r="R5248" t="s">
        <v>740</v>
      </c>
      <c r="S5248" t="s">
        <v>795</v>
      </c>
      <c r="T5248" t="s">
        <v>19312</v>
      </c>
      <c r="U5248" t="s">
        <v>965</v>
      </c>
      <c r="V5248" t="s">
        <v>10638</v>
      </c>
      <c r="W5248" t="s">
        <v>970</v>
      </c>
      <c r="X5248" t="s">
        <v>19314</v>
      </c>
    </row>
    <row r="5249" spans="2:24" ht="11" outlineLevel="1" x14ac:dyDescent="0.15">
      <c r="B5249" t="s">
        <v>4622</v>
      </c>
      <c r="C5249" t="s">
        <v>4623</v>
      </c>
      <c r="E5249" t="s">
        <v>10664</v>
      </c>
      <c r="F5249" t="s">
        <v>16693</v>
      </c>
      <c r="G5249" t="s">
        <v>2727</v>
      </c>
      <c r="H5249" s="17">
        <v>44679</v>
      </c>
      <c r="I5249" s="15">
        <v>2022</v>
      </c>
      <c r="J5249" t="s">
        <v>10634</v>
      </c>
      <c r="K5249" s="5">
        <v>7952</v>
      </c>
      <c r="L5249" t="s">
        <v>967</v>
      </c>
      <c r="M5249" t="s">
        <v>1141</v>
      </c>
      <c r="N5249" t="s">
        <v>10635</v>
      </c>
      <c r="O5249" t="s">
        <v>825</v>
      </c>
      <c r="P5249" t="s">
        <v>12086</v>
      </c>
      <c r="R5249" t="s">
        <v>740</v>
      </c>
      <c r="S5249" t="s">
        <v>795</v>
      </c>
      <c r="T5249" t="s">
        <v>19312</v>
      </c>
      <c r="U5249" t="s">
        <v>965</v>
      </c>
      <c r="V5249" t="s">
        <v>10638</v>
      </c>
      <c r="W5249" t="s">
        <v>970</v>
      </c>
      <c r="X5249" t="s">
        <v>19315</v>
      </c>
    </row>
    <row r="5250" spans="2:24" ht="11" outlineLevel="1" x14ac:dyDescent="0.15">
      <c r="B5250" t="s">
        <v>4625</v>
      </c>
      <c r="C5250" t="s">
        <v>4626</v>
      </c>
      <c r="D5250" t="s">
        <v>177</v>
      </c>
      <c r="E5250" t="s">
        <v>10923</v>
      </c>
      <c r="F5250" t="s">
        <v>11029</v>
      </c>
      <c r="G5250" t="s">
        <v>992</v>
      </c>
      <c r="H5250" s="17">
        <v>42668</v>
      </c>
      <c r="I5250" s="15">
        <v>2017</v>
      </c>
      <c r="J5250" t="s">
        <v>10634</v>
      </c>
      <c r="K5250" s="5">
        <v>-90561.05</v>
      </c>
      <c r="L5250" t="s">
        <v>967</v>
      </c>
      <c r="M5250" t="s">
        <v>985</v>
      </c>
      <c r="N5250" t="s">
        <v>10635</v>
      </c>
      <c r="O5250" t="s">
        <v>796</v>
      </c>
      <c r="P5250" t="s">
        <v>10671</v>
      </c>
      <c r="Q5250" t="s">
        <v>10671</v>
      </c>
      <c r="R5250" t="s">
        <v>739</v>
      </c>
      <c r="S5250" t="s">
        <v>795</v>
      </c>
      <c r="T5250" t="s">
        <v>19316</v>
      </c>
      <c r="U5250" t="s">
        <v>965</v>
      </c>
      <c r="V5250" t="s">
        <v>10638</v>
      </c>
      <c r="W5250" t="s">
        <v>970</v>
      </c>
      <c r="X5250" t="s">
        <v>19317</v>
      </c>
    </row>
    <row r="5251" spans="2:24" ht="11" outlineLevel="1" x14ac:dyDescent="0.15">
      <c r="B5251" t="s">
        <v>4625</v>
      </c>
      <c r="C5251" t="s">
        <v>4626</v>
      </c>
      <c r="D5251" t="s">
        <v>177</v>
      </c>
      <c r="E5251" t="s">
        <v>10989</v>
      </c>
      <c r="F5251" t="s">
        <v>11029</v>
      </c>
      <c r="G5251" t="s">
        <v>992</v>
      </c>
      <c r="H5251" s="17">
        <v>42579</v>
      </c>
      <c r="I5251" s="15">
        <v>2016</v>
      </c>
      <c r="J5251" t="s">
        <v>10634</v>
      </c>
      <c r="K5251" s="5">
        <v>0</v>
      </c>
      <c r="L5251" t="s">
        <v>967</v>
      </c>
      <c r="M5251" t="s">
        <v>985</v>
      </c>
      <c r="N5251" t="s">
        <v>10635</v>
      </c>
      <c r="O5251" t="s">
        <v>796</v>
      </c>
      <c r="P5251" t="s">
        <v>10671</v>
      </c>
      <c r="Q5251" t="s">
        <v>10671</v>
      </c>
      <c r="R5251" t="s">
        <v>739</v>
      </c>
      <c r="S5251" t="s">
        <v>795</v>
      </c>
      <c r="T5251" t="s">
        <v>19318</v>
      </c>
      <c r="U5251" t="s">
        <v>965</v>
      </c>
      <c r="V5251" t="s">
        <v>10638</v>
      </c>
      <c r="W5251" t="s">
        <v>970</v>
      </c>
      <c r="X5251" t="s">
        <v>19319</v>
      </c>
    </row>
    <row r="5252" spans="2:24" ht="11" outlineLevel="1" x14ac:dyDescent="0.15">
      <c r="B5252" t="s">
        <v>4625</v>
      </c>
      <c r="C5252" t="s">
        <v>4626</v>
      </c>
      <c r="D5252" t="s">
        <v>177</v>
      </c>
      <c r="E5252" t="s">
        <v>10956</v>
      </c>
      <c r="F5252" t="s">
        <v>11029</v>
      </c>
      <c r="G5252" t="s">
        <v>992</v>
      </c>
      <c r="H5252" s="17">
        <v>42641</v>
      </c>
      <c r="I5252" s="15">
        <v>2016</v>
      </c>
      <c r="J5252" t="s">
        <v>10634</v>
      </c>
      <c r="K5252" s="5">
        <v>0</v>
      </c>
      <c r="L5252" t="s">
        <v>967</v>
      </c>
      <c r="M5252" t="s">
        <v>985</v>
      </c>
      <c r="N5252" t="s">
        <v>10635</v>
      </c>
      <c r="O5252" t="s">
        <v>796</v>
      </c>
      <c r="P5252" t="s">
        <v>10671</v>
      </c>
      <c r="Q5252" t="s">
        <v>10671</v>
      </c>
      <c r="R5252" t="s">
        <v>739</v>
      </c>
      <c r="S5252" t="s">
        <v>795</v>
      </c>
      <c r="T5252" t="s">
        <v>19320</v>
      </c>
      <c r="U5252" t="s">
        <v>965</v>
      </c>
      <c r="V5252" t="s">
        <v>10638</v>
      </c>
      <c r="W5252" t="s">
        <v>970</v>
      </c>
      <c r="X5252" t="s">
        <v>19321</v>
      </c>
    </row>
    <row r="5253" spans="2:24" ht="11" outlineLevel="1" x14ac:dyDescent="0.15">
      <c r="B5253" t="s">
        <v>4625</v>
      </c>
      <c r="C5253" t="s">
        <v>4626</v>
      </c>
      <c r="D5253" t="s">
        <v>177</v>
      </c>
      <c r="E5253" t="s">
        <v>10950</v>
      </c>
      <c r="F5253" t="s">
        <v>11029</v>
      </c>
      <c r="G5253" t="s">
        <v>992</v>
      </c>
      <c r="H5253" s="17">
        <v>42614</v>
      </c>
      <c r="I5253" s="15">
        <v>2016</v>
      </c>
      <c r="J5253" t="s">
        <v>10634</v>
      </c>
      <c r="K5253" s="5">
        <v>0</v>
      </c>
      <c r="L5253" t="s">
        <v>967</v>
      </c>
      <c r="M5253" t="s">
        <v>985</v>
      </c>
      <c r="N5253" t="s">
        <v>10635</v>
      </c>
      <c r="O5253" t="s">
        <v>796</v>
      </c>
      <c r="P5253" t="s">
        <v>10671</v>
      </c>
      <c r="Q5253" t="s">
        <v>10671</v>
      </c>
      <c r="R5253" t="s">
        <v>739</v>
      </c>
      <c r="S5253" t="s">
        <v>795</v>
      </c>
      <c r="T5253" t="s">
        <v>19322</v>
      </c>
      <c r="U5253" t="s">
        <v>965</v>
      </c>
      <c r="V5253" t="s">
        <v>10638</v>
      </c>
      <c r="W5253" t="s">
        <v>970</v>
      </c>
      <c r="X5253" t="s">
        <v>19323</v>
      </c>
    </row>
    <row r="5254" spans="2:24" ht="11" outlineLevel="1" x14ac:dyDescent="0.15">
      <c r="B5254" t="s">
        <v>4625</v>
      </c>
      <c r="C5254" t="s">
        <v>4626</v>
      </c>
      <c r="D5254" t="s">
        <v>177</v>
      </c>
      <c r="E5254" t="s">
        <v>10649</v>
      </c>
      <c r="F5254" t="s">
        <v>11029</v>
      </c>
      <c r="G5254" t="s">
        <v>992</v>
      </c>
      <c r="H5254" s="17">
        <v>42579</v>
      </c>
      <c r="I5254" s="15">
        <v>2016</v>
      </c>
      <c r="J5254" t="s">
        <v>10634</v>
      </c>
      <c r="K5254" s="5">
        <v>229757</v>
      </c>
      <c r="L5254" t="s">
        <v>967</v>
      </c>
      <c r="M5254" t="s">
        <v>985</v>
      </c>
      <c r="N5254" t="s">
        <v>10635</v>
      </c>
      <c r="O5254" t="s">
        <v>796</v>
      </c>
      <c r="P5254" t="s">
        <v>10671</v>
      </c>
      <c r="Q5254" t="s">
        <v>11052</v>
      </c>
      <c r="R5254" t="s">
        <v>739</v>
      </c>
      <c r="S5254" t="s">
        <v>795</v>
      </c>
      <c r="T5254" t="s">
        <v>19324</v>
      </c>
      <c r="U5254" t="s">
        <v>965</v>
      </c>
      <c r="V5254" t="s">
        <v>10638</v>
      </c>
      <c r="W5254" t="s">
        <v>970</v>
      </c>
      <c r="X5254" t="s">
        <v>19325</v>
      </c>
    </row>
    <row r="5255" spans="2:24" ht="11" outlineLevel="1" x14ac:dyDescent="0.15">
      <c r="B5255" t="s">
        <v>4628</v>
      </c>
      <c r="C5255" t="s">
        <v>4629</v>
      </c>
      <c r="E5255" t="s">
        <v>10658</v>
      </c>
      <c r="F5255" t="s">
        <v>624</v>
      </c>
      <c r="G5255" t="s">
        <v>2918</v>
      </c>
      <c r="H5255" s="17">
        <v>43969</v>
      </c>
      <c r="I5255" s="15">
        <v>2020</v>
      </c>
      <c r="J5255" t="s">
        <v>10634</v>
      </c>
      <c r="K5255" s="5">
        <v>0</v>
      </c>
      <c r="L5255" t="s">
        <v>967</v>
      </c>
      <c r="M5255" t="s">
        <v>1141</v>
      </c>
      <c r="N5255" t="s">
        <v>10635</v>
      </c>
      <c r="O5255" t="s">
        <v>825</v>
      </c>
      <c r="P5255" t="s">
        <v>15980</v>
      </c>
      <c r="Q5255" t="s">
        <v>15980</v>
      </c>
      <c r="R5255" t="s">
        <v>737</v>
      </c>
      <c r="S5255" t="s">
        <v>803</v>
      </c>
      <c r="T5255" t="s">
        <v>19326</v>
      </c>
      <c r="U5255" t="s">
        <v>965</v>
      </c>
      <c r="V5255" t="s">
        <v>10638</v>
      </c>
      <c r="W5255" t="s">
        <v>970</v>
      </c>
      <c r="X5255" t="s">
        <v>19327</v>
      </c>
    </row>
    <row r="5256" spans="2:24" ht="11" outlineLevel="1" x14ac:dyDescent="0.15">
      <c r="B5256" t="s">
        <v>4628</v>
      </c>
      <c r="C5256" t="s">
        <v>4629</v>
      </c>
      <c r="E5256" t="s">
        <v>10649</v>
      </c>
      <c r="F5256" t="s">
        <v>624</v>
      </c>
      <c r="G5256" t="s">
        <v>2918</v>
      </c>
      <c r="H5256" s="17">
        <v>43734</v>
      </c>
      <c r="I5256" s="15">
        <v>2019</v>
      </c>
      <c r="J5256" t="s">
        <v>10634</v>
      </c>
      <c r="K5256" s="5">
        <v>139029.46</v>
      </c>
      <c r="L5256" t="s">
        <v>967</v>
      </c>
      <c r="M5256" t="s">
        <v>1141</v>
      </c>
      <c r="N5256" t="s">
        <v>10635</v>
      </c>
      <c r="O5256" t="s">
        <v>825</v>
      </c>
      <c r="P5256" t="s">
        <v>15980</v>
      </c>
      <c r="Q5256" t="s">
        <v>15980</v>
      </c>
      <c r="R5256" t="s">
        <v>737</v>
      </c>
      <c r="S5256" t="s">
        <v>803</v>
      </c>
      <c r="T5256" t="s">
        <v>19328</v>
      </c>
      <c r="U5256" t="s">
        <v>965</v>
      </c>
      <c r="V5256" t="s">
        <v>10638</v>
      </c>
      <c r="W5256" t="s">
        <v>970</v>
      </c>
      <c r="X5256" t="s">
        <v>19329</v>
      </c>
    </row>
    <row r="5257" spans="2:24" ht="11" outlineLevel="1" x14ac:dyDescent="0.15">
      <c r="B5257" t="s">
        <v>4628</v>
      </c>
      <c r="C5257" t="s">
        <v>4629</v>
      </c>
      <c r="E5257" t="s">
        <v>10652</v>
      </c>
      <c r="F5257" t="s">
        <v>624</v>
      </c>
      <c r="G5257" t="s">
        <v>2918</v>
      </c>
      <c r="H5257" s="17">
        <v>43921</v>
      </c>
      <c r="I5257" s="15">
        <v>2020</v>
      </c>
      <c r="J5257" t="s">
        <v>10634</v>
      </c>
      <c r="K5257" s="5">
        <v>0</v>
      </c>
      <c r="L5257" t="s">
        <v>967</v>
      </c>
      <c r="M5257" t="s">
        <v>1141</v>
      </c>
      <c r="N5257" t="s">
        <v>10635</v>
      </c>
      <c r="O5257" t="s">
        <v>825</v>
      </c>
      <c r="P5257" t="s">
        <v>15980</v>
      </c>
      <c r="Q5257" t="s">
        <v>15980</v>
      </c>
      <c r="R5257" t="s">
        <v>737</v>
      </c>
      <c r="S5257" t="s">
        <v>803</v>
      </c>
      <c r="T5257" t="s">
        <v>19326</v>
      </c>
      <c r="U5257" t="s">
        <v>965</v>
      </c>
      <c r="V5257" t="s">
        <v>10638</v>
      </c>
      <c r="W5257" t="s">
        <v>970</v>
      </c>
      <c r="X5257" t="s">
        <v>19330</v>
      </c>
    </row>
    <row r="5258" spans="2:24" ht="11" outlineLevel="1" x14ac:dyDescent="0.15">
      <c r="B5258" t="s">
        <v>4631</v>
      </c>
      <c r="C5258" t="s">
        <v>4632</v>
      </c>
      <c r="D5258" t="s">
        <v>4538</v>
      </c>
      <c r="E5258" t="s">
        <v>10649</v>
      </c>
      <c r="F5258" t="s">
        <v>19236</v>
      </c>
      <c r="G5258" t="s">
        <v>4220</v>
      </c>
      <c r="H5258" s="17">
        <v>45894</v>
      </c>
      <c r="I5258" s="15">
        <v>2025</v>
      </c>
      <c r="J5258" t="s">
        <v>10634</v>
      </c>
      <c r="K5258" s="5">
        <v>138500</v>
      </c>
      <c r="L5258" t="s">
        <v>967</v>
      </c>
      <c r="M5258" t="s">
        <v>985</v>
      </c>
      <c r="N5258" t="s">
        <v>10635</v>
      </c>
      <c r="O5258" t="s">
        <v>796</v>
      </c>
      <c r="P5258" t="s">
        <v>11475</v>
      </c>
      <c r="Q5258" t="s">
        <v>14841</v>
      </c>
      <c r="R5258" t="s">
        <v>738</v>
      </c>
      <c r="S5258" t="s">
        <v>803</v>
      </c>
      <c r="T5258" t="s">
        <v>19331</v>
      </c>
      <c r="U5258" t="s">
        <v>965</v>
      </c>
      <c r="V5258" t="s">
        <v>10638</v>
      </c>
      <c r="W5258" t="s">
        <v>970</v>
      </c>
      <c r="X5258" t="s">
        <v>19332</v>
      </c>
    </row>
    <row r="5259" spans="2:24" ht="11" outlineLevel="1" x14ac:dyDescent="0.15">
      <c r="B5259" t="s">
        <v>4634</v>
      </c>
      <c r="C5259" t="s">
        <v>4635</v>
      </c>
      <c r="D5259" t="s">
        <v>237</v>
      </c>
      <c r="E5259" t="s">
        <v>10649</v>
      </c>
      <c r="F5259" t="s">
        <v>14208</v>
      </c>
      <c r="G5259" t="s">
        <v>1702</v>
      </c>
      <c r="H5259" s="17">
        <v>44036</v>
      </c>
      <c r="I5259" s="15">
        <v>2020</v>
      </c>
      <c r="J5259" t="s">
        <v>10634</v>
      </c>
      <c r="K5259" s="5">
        <v>59525</v>
      </c>
      <c r="L5259" t="s">
        <v>967</v>
      </c>
      <c r="M5259" t="s">
        <v>985</v>
      </c>
      <c r="N5259" t="s">
        <v>10635</v>
      </c>
      <c r="O5259" t="s">
        <v>825</v>
      </c>
      <c r="P5259" t="s">
        <v>13376</v>
      </c>
      <c r="R5259" t="s">
        <v>740</v>
      </c>
      <c r="S5259" t="s">
        <v>795</v>
      </c>
      <c r="T5259" t="s">
        <v>19333</v>
      </c>
      <c r="U5259" t="s">
        <v>965</v>
      </c>
      <c r="V5259" t="s">
        <v>10638</v>
      </c>
      <c r="W5259" t="s">
        <v>970</v>
      </c>
      <c r="X5259" t="s">
        <v>19334</v>
      </c>
    </row>
    <row r="5260" spans="2:24" ht="11" outlineLevel="1" x14ac:dyDescent="0.15">
      <c r="B5260" t="s">
        <v>4634</v>
      </c>
      <c r="C5260" t="s">
        <v>4635</v>
      </c>
      <c r="D5260" t="s">
        <v>237</v>
      </c>
      <c r="E5260" t="s">
        <v>10664</v>
      </c>
      <c r="F5260" t="s">
        <v>14208</v>
      </c>
      <c r="G5260" t="s">
        <v>1702</v>
      </c>
      <c r="H5260" s="17">
        <v>44127</v>
      </c>
      <c r="I5260" s="15">
        <v>2021</v>
      </c>
      <c r="J5260" t="s">
        <v>10634</v>
      </c>
      <c r="K5260" s="5">
        <v>0</v>
      </c>
      <c r="L5260" t="s">
        <v>967</v>
      </c>
      <c r="M5260" t="s">
        <v>985</v>
      </c>
      <c r="N5260" t="s">
        <v>10635</v>
      </c>
      <c r="O5260" t="s">
        <v>825</v>
      </c>
      <c r="P5260" t="s">
        <v>13376</v>
      </c>
      <c r="R5260" t="s">
        <v>740</v>
      </c>
      <c r="S5260" t="s">
        <v>795</v>
      </c>
      <c r="T5260" t="s">
        <v>19335</v>
      </c>
      <c r="U5260" t="s">
        <v>965</v>
      </c>
      <c r="V5260" t="s">
        <v>10638</v>
      </c>
      <c r="W5260" t="s">
        <v>970</v>
      </c>
      <c r="X5260" t="s">
        <v>19336</v>
      </c>
    </row>
    <row r="5261" spans="2:24" ht="11" outlineLevel="1" x14ac:dyDescent="0.15">
      <c r="B5261" t="s">
        <v>4634</v>
      </c>
      <c r="C5261" t="s">
        <v>4635</v>
      </c>
      <c r="D5261" t="s">
        <v>237</v>
      </c>
      <c r="E5261" t="s">
        <v>10652</v>
      </c>
      <c r="F5261" t="s">
        <v>14208</v>
      </c>
      <c r="G5261" t="s">
        <v>1702</v>
      </c>
      <c r="H5261" s="17">
        <v>44055</v>
      </c>
      <c r="I5261" s="15">
        <v>2020</v>
      </c>
      <c r="J5261" t="s">
        <v>10634</v>
      </c>
      <c r="K5261" s="5">
        <v>78645</v>
      </c>
      <c r="L5261" t="s">
        <v>967</v>
      </c>
      <c r="M5261" t="s">
        <v>985</v>
      </c>
      <c r="N5261" t="s">
        <v>10635</v>
      </c>
      <c r="O5261" t="s">
        <v>825</v>
      </c>
      <c r="P5261" t="s">
        <v>13376</v>
      </c>
      <c r="R5261" t="s">
        <v>740</v>
      </c>
      <c r="S5261" t="s">
        <v>795</v>
      </c>
      <c r="T5261" t="s">
        <v>19333</v>
      </c>
      <c r="U5261" t="s">
        <v>965</v>
      </c>
      <c r="V5261" t="s">
        <v>10638</v>
      </c>
      <c r="W5261" t="s">
        <v>970</v>
      </c>
      <c r="X5261" t="s">
        <v>19337</v>
      </c>
    </row>
    <row r="5262" spans="2:24" ht="11" outlineLevel="1" x14ac:dyDescent="0.15">
      <c r="B5262" t="s">
        <v>4637</v>
      </c>
      <c r="C5262" t="s">
        <v>4638</v>
      </c>
      <c r="E5262" t="s">
        <v>10649</v>
      </c>
      <c r="F5262" t="s">
        <v>4514</v>
      </c>
      <c r="G5262" t="s">
        <v>4515</v>
      </c>
      <c r="H5262" s="17">
        <v>42526</v>
      </c>
      <c r="I5262" s="15">
        <v>2016</v>
      </c>
      <c r="J5262" t="s">
        <v>10634</v>
      </c>
      <c r="K5262" s="5">
        <v>134428</v>
      </c>
      <c r="L5262" t="s">
        <v>967</v>
      </c>
      <c r="R5262" t="s">
        <v>737</v>
      </c>
      <c r="S5262" t="s">
        <v>795</v>
      </c>
      <c r="T5262" t="s">
        <v>19338</v>
      </c>
      <c r="U5262" t="s">
        <v>1340</v>
      </c>
      <c r="V5262" t="s">
        <v>12795</v>
      </c>
      <c r="W5262" t="s">
        <v>970</v>
      </c>
      <c r="X5262" t="s">
        <v>19339</v>
      </c>
    </row>
    <row r="5263" spans="2:24" ht="11" outlineLevel="1" x14ac:dyDescent="0.15">
      <c r="B5263" t="s">
        <v>4637</v>
      </c>
      <c r="C5263" t="s">
        <v>4638</v>
      </c>
      <c r="E5263" t="s">
        <v>10652</v>
      </c>
      <c r="F5263" t="s">
        <v>4514</v>
      </c>
      <c r="G5263" t="s">
        <v>4515</v>
      </c>
      <c r="H5263" s="17">
        <v>42662</v>
      </c>
      <c r="I5263" s="15">
        <v>2017</v>
      </c>
      <c r="J5263" t="s">
        <v>10634</v>
      </c>
      <c r="K5263" s="5">
        <v>2700</v>
      </c>
      <c r="L5263" t="s">
        <v>967</v>
      </c>
      <c r="M5263" t="s">
        <v>15907</v>
      </c>
      <c r="R5263" t="s">
        <v>737</v>
      </c>
      <c r="S5263" t="s">
        <v>795</v>
      </c>
      <c r="T5263" t="s">
        <v>19340</v>
      </c>
      <c r="U5263" t="s">
        <v>1340</v>
      </c>
      <c r="V5263" t="s">
        <v>12795</v>
      </c>
      <c r="W5263" t="s">
        <v>970</v>
      </c>
      <c r="X5263" t="s">
        <v>19341</v>
      </c>
    </row>
    <row r="5264" spans="2:24" ht="11" outlineLevel="1" x14ac:dyDescent="0.15">
      <c r="B5264" t="s">
        <v>4640</v>
      </c>
      <c r="C5264" t="s">
        <v>4641</v>
      </c>
      <c r="E5264" t="s">
        <v>10649</v>
      </c>
      <c r="F5264" t="s">
        <v>3369</v>
      </c>
      <c r="G5264" t="s">
        <v>3370</v>
      </c>
      <c r="H5264" s="17">
        <v>44360</v>
      </c>
      <c r="I5264" s="15">
        <v>2021</v>
      </c>
      <c r="J5264" t="s">
        <v>10634</v>
      </c>
      <c r="K5264" s="5">
        <v>99000</v>
      </c>
      <c r="L5264" t="s">
        <v>967</v>
      </c>
      <c r="R5264" t="s">
        <v>748</v>
      </c>
      <c r="S5264" t="s">
        <v>795</v>
      </c>
      <c r="T5264" t="s">
        <v>19342</v>
      </c>
      <c r="U5264" t="s">
        <v>1340</v>
      </c>
      <c r="V5264" t="s">
        <v>12795</v>
      </c>
      <c r="W5264" t="s">
        <v>970</v>
      </c>
      <c r="X5264" t="s">
        <v>19343</v>
      </c>
    </row>
    <row r="5265" spans="2:24" ht="11" outlineLevel="1" x14ac:dyDescent="0.15">
      <c r="B5265" t="s">
        <v>4640</v>
      </c>
      <c r="C5265" t="s">
        <v>4641</v>
      </c>
      <c r="E5265" t="s">
        <v>10652</v>
      </c>
      <c r="F5265" t="s">
        <v>3369</v>
      </c>
      <c r="G5265" t="s">
        <v>3370</v>
      </c>
      <c r="H5265" s="17">
        <v>44411</v>
      </c>
      <c r="I5265" s="15">
        <v>2021</v>
      </c>
      <c r="J5265" t="s">
        <v>10634</v>
      </c>
      <c r="K5265" s="5">
        <v>8533.15</v>
      </c>
      <c r="L5265" t="s">
        <v>967</v>
      </c>
      <c r="M5265" t="s">
        <v>15907</v>
      </c>
      <c r="R5265" t="s">
        <v>748</v>
      </c>
      <c r="S5265" t="s">
        <v>795</v>
      </c>
      <c r="T5265" t="s">
        <v>19342</v>
      </c>
      <c r="U5265" t="s">
        <v>1340</v>
      </c>
      <c r="V5265" t="s">
        <v>12795</v>
      </c>
      <c r="W5265" t="s">
        <v>970</v>
      </c>
      <c r="X5265" t="s">
        <v>19344</v>
      </c>
    </row>
    <row r="5266" spans="2:24" ht="11" outlineLevel="1" x14ac:dyDescent="0.15">
      <c r="B5266" t="s">
        <v>4640</v>
      </c>
      <c r="C5266" t="s">
        <v>4641</v>
      </c>
      <c r="E5266" t="s">
        <v>10664</v>
      </c>
      <c r="F5266" t="s">
        <v>3369</v>
      </c>
      <c r="G5266" t="s">
        <v>3370</v>
      </c>
      <c r="H5266" s="17">
        <v>44463</v>
      </c>
      <c r="I5266" s="15">
        <v>2021</v>
      </c>
      <c r="J5266" t="s">
        <v>10634</v>
      </c>
      <c r="K5266" s="5">
        <v>29279.15</v>
      </c>
      <c r="L5266" t="s">
        <v>967</v>
      </c>
      <c r="M5266" t="s">
        <v>15907</v>
      </c>
      <c r="R5266" t="s">
        <v>748</v>
      </c>
      <c r="S5266" t="s">
        <v>795</v>
      </c>
      <c r="T5266" t="s">
        <v>19342</v>
      </c>
      <c r="U5266" t="s">
        <v>1340</v>
      </c>
      <c r="V5266" t="s">
        <v>12795</v>
      </c>
      <c r="W5266" t="s">
        <v>970</v>
      </c>
      <c r="X5266" t="s">
        <v>19345</v>
      </c>
    </row>
    <row r="5267" spans="2:24" ht="11" outlineLevel="1" x14ac:dyDescent="0.15">
      <c r="B5267" t="s">
        <v>4643</v>
      </c>
      <c r="C5267" t="s">
        <v>4644</v>
      </c>
      <c r="D5267" t="s">
        <v>4645</v>
      </c>
      <c r="E5267" t="s">
        <v>10649</v>
      </c>
      <c r="F5267" t="s">
        <v>4646</v>
      </c>
      <c r="G5267" t="s">
        <v>4647</v>
      </c>
      <c r="H5267" s="17">
        <v>45874</v>
      </c>
      <c r="I5267" s="15">
        <v>2025</v>
      </c>
      <c r="J5267" t="s">
        <v>10634</v>
      </c>
      <c r="K5267" s="5">
        <v>120134.05</v>
      </c>
      <c r="L5267" t="s">
        <v>967</v>
      </c>
      <c r="R5267" t="s">
        <v>740</v>
      </c>
      <c r="S5267" t="s">
        <v>795</v>
      </c>
      <c r="T5267" t="s">
        <v>19346</v>
      </c>
      <c r="U5267" t="s">
        <v>1340</v>
      </c>
      <c r="V5267" t="s">
        <v>12795</v>
      </c>
      <c r="W5267" t="s">
        <v>970</v>
      </c>
      <c r="X5267" t="s">
        <v>19347</v>
      </c>
    </row>
    <row r="5268" spans="2:24" ht="11" outlineLevel="1" x14ac:dyDescent="0.15">
      <c r="B5268" t="s">
        <v>4643</v>
      </c>
      <c r="C5268" t="s">
        <v>4644</v>
      </c>
      <c r="D5268" t="s">
        <v>4645</v>
      </c>
      <c r="E5268" t="s">
        <v>10652</v>
      </c>
      <c r="F5268" t="s">
        <v>4646</v>
      </c>
      <c r="G5268" t="s">
        <v>4647</v>
      </c>
      <c r="H5268" s="17">
        <v>46087</v>
      </c>
      <c r="I5268" s="15">
        <v>2026</v>
      </c>
      <c r="J5268" t="s">
        <v>10634</v>
      </c>
      <c r="K5268" s="5">
        <v>16098.9</v>
      </c>
      <c r="L5268" t="s">
        <v>967</v>
      </c>
      <c r="M5268" t="s">
        <v>17518</v>
      </c>
      <c r="R5268" t="s">
        <v>740</v>
      </c>
      <c r="S5268" t="s">
        <v>795</v>
      </c>
      <c r="T5268" t="s">
        <v>19348</v>
      </c>
      <c r="U5268" t="s">
        <v>1340</v>
      </c>
      <c r="V5268" t="s">
        <v>12795</v>
      </c>
      <c r="W5268" t="s">
        <v>970</v>
      </c>
      <c r="X5268" t="s">
        <v>19349</v>
      </c>
    </row>
    <row r="5269" spans="2:24" ht="11" outlineLevel="1" x14ac:dyDescent="0.15">
      <c r="B5269" t="s">
        <v>4649</v>
      </c>
      <c r="C5269" t="s">
        <v>4650</v>
      </c>
      <c r="E5269" t="s">
        <v>10649</v>
      </c>
      <c r="F5269" t="s">
        <v>18366</v>
      </c>
      <c r="G5269" t="s">
        <v>1800</v>
      </c>
      <c r="H5269" s="17">
        <v>43724</v>
      </c>
      <c r="I5269" s="15">
        <v>2019</v>
      </c>
      <c r="J5269" t="s">
        <v>10634</v>
      </c>
      <c r="K5269" s="5">
        <v>136224</v>
      </c>
      <c r="L5269" t="s">
        <v>967</v>
      </c>
      <c r="M5269" t="s">
        <v>1141</v>
      </c>
      <c r="N5269" t="s">
        <v>10635</v>
      </c>
      <c r="O5269" t="s">
        <v>826</v>
      </c>
      <c r="P5269" t="s">
        <v>11969</v>
      </c>
      <c r="Q5269" t="s">
        <v>11969</v>
      </c>
      <c r="R5269" t="s">
        <v>750</v>
      </c>
      <c r="S5269" t="s">
        <v>795</v>
      </c>
      <c r="T5269" t="s">
        <v>19350</v>
      </c>
      <c r="U5269" t="s">
        <v>965</v>
      </c>
      <c r="V5269" t="s">
        <v>10638</v>
      </c>
      <c r="W5269" t="s">
        <v>970</v>
      </c>
      <c r="X5269" t="s">
        <v>19351</v>
      </c>
    </row>
    <row r="5270" spans="2:24" ht="11" outlineLevel="1" x14ac:dyDescent="0.15">
      <c r="B5270" t="s">
        <v>4652</v>
      </c>
      <c r="C5270" t="s">
        <v>4653</v>
      </c>
      <c r="D5270" t="s">
        <v>231</v>
      </c>
      <c r="E5270" t="s">
        <v>10649</v>
      </c>
      <c r="F5270" t="s">
        <v>608</v>
      </c>
      <c r="G5270" t="s">
        <v>1184</v>
      </c>
      <c r="H5270" s="17">
        <v>43102</v>
      </c>
      <c r="I5270" s="15">
        <v>2018</v>
      </c>
      <c r="J5270" t="s">
        <v>10634</v>
      </c>
      <c r="K5270" s="5">
        <v>136012</v>
      </c>
      <c r="L5270" t="s">
        <v>967</v>
      </c>
      <c r="M5270" t="s">
        <v>985</v>
      </c>
      <c r="N5270" t="s">
        <v>10635</v>
      </c>
      <c r="O5270" t="s">
        <v>796</v>
      </c>
      <c r="P5270" t="s">
        <v>11969</v>
      </c>
      <c r="Q5270" t="s">
        <v>11969</v>
      </c>
      <c r="R5270" t="s">
        <v>744</v>
      </c>
      <c r="S5270" t="s">
        <v>795</v>
      </c>
      <c r="T5270" t="s">
        <v>19352</v>
      </c>
      <c r="U5270" t="s">
        <v>965</v>
      </c>
      <c r="V5270" t="s">
        <v>10638</v>
      </c>
      <c r="W5270" t="s">
        <v>970</v>
      </c>
      <c r="X5270" t="s">
        <v>19353</v>
      </c>
    </row>
    <row r="5271" spans="2:24" ht="11" outlineLevel="1" x14ac:dyDescent="0.15">
      <c r="B5271" t="s">
        <v>4655</v>
      </c>
      <c r="C5271" t="s">
        <v>4656</v>
      </c>
      <c r="E5271" t="s">
        <v>10649</v>
      </c>
      <c r="F5271" t="s">
        <v>4657</v>
      </c>
      <c r="G5271" t="s">
        <v>4658</v>
      </c>
      <c r="H5271" s="17">
        <v>43428</v>
      </c>
      <c r="I5271" s="15">
        <v>2019</v>
      </c>
      <c r="J5271" t="s">
        <v>10634</v>
      </c>
      <c r="K5271" s="5">
        <v>136000</v>
      </c>
      <c r="L5271" t="s">
        <v>967</v>
      </c>
      <c r="R5271" t="s">
        <v>737</v>
      </c>
      <c r="S5271" t="s">
        <v>803</v>
      </c>
      <c r="T5271" t="s">
        <v>19354</v>
      </c>
      <c r="U5271" t="s">
        <v>1340</v>
      </c>
      <c r="V5271" t="s">
        <v>12795</v>
      </c>
      <c r="W5271" t="s">
        <v>970</v>
      </c>
      <c r="X5271" t="s">
        <v>19355</v>
      </c>
    </row>
    <row r="5272" spans="2:24" ht="11" outlineLevel="1" x14ac:dyDescent="0.15">
      <c r="B5272" t="s">
        <v>4662</v>
      </c>
      <c r="C5272" t="s">
        <v>4663</v>
      </c>
      <c r="D5272" t="s">
        <v>177</v>
      </c>
      <c r="E5272" t="s">
        <v>10649</v>
      </c>
      <c r="F5272" t="s">
        <v>11029</v>
      </c>
      <c r="G5272" t="s">
        <v>992</v>
      </c>
      <c r="H5272" s="17">
        <v>42523</v>
      </c>
      <c r="I5272" s="15">
        <v>2016</v>
      </c>
      <c r="J5272" t="s">
        <v>10634</v>
      </c>
      <c r="K5272" s="5">
        <v>171300</v>
      </c>
      <c r="L5272" t="s">
        <v>967</v>
      </c>
      <c r="M5272" t="s">
        <v>985</v>
      </c>
      <c r="N5272" t="s">
        <v>10635</v>
      </c>
      <c r="O5272" t="s">
        <v>796</v>
      </c>
      <c r="P5272" t="s">
        <v>10671</v>
      </c>
      <c r="Q5272" t="s">
        <v>10671</v>
      </c>
      <c r="R5272" t="s">
        <v>739</v>
      </c>
      <c r="S5272" t="s">
        <v>795</v>
      </c>
      <c r="T5272" t="s">
        <v>19356</v>
      </c>
      <c r="U5272" t="s">
        <v>965</v>
      </c>
      <c r="V5272" t="s">
        <v>10638</v>
      </c>
      <c r="W5272" t="s">
        <v>970</v>
      </c>
      <c r="X5272" t="s">
        <v>19357</v>
      </c>
    </row>
    <row r="5273" spans="2:24" ht="11" outlineLevel="1" x14ac:dyDescent="0.15">
      <c r="B5273" t="s">
        <v>4662</v>
      </c>
      <c r="C5273" t="s">
        <v>4663</v>
      </c>
      <c r="D5273" t="s">
        <v>177</v>
      </c>
      <c r="E5273" t="s">
        <v>10989</v>
      </c>
      <c r="F5273" t="s">
        <v>11029</v>
      </c>
      <c r="G5273" t="s">
        <v>992</v>
      </c>
      <c r="H5273" s="17">
        <v>42565</v>
      </c>
      <c r="I5273" s="15">
        <v>2016</v>
      </c>
      <c r="J5273" t="s">
        <v>10634</v>
      </c>
      <c r="K5273" s="5">
        <v>0</v>
      </c>
      <c r="L5273" t="s">
        <v>967</v>
      </c>
      <c r="M5273" t="s">
        <v>985</v>
      </c>
      <c r="N5273" t="s">
        <v>10635</v>
      </c>
      <c r="O5273" t="s">
        <v>796</v>
      </c>
      <c r="P5273" t="s">
        <v>10671</v>
      </c>
      <c r="Q5273" t="s">
        <v>10671</v>
      </c>
      <c r="R5273" t="s">
        <v>739</v>
      </c>
      <c r="S5273" t="s">
        <v>795</v>
      </c>
      <c r="T5273" t="s">
        <v>19358</v>
      </c>
      <c r="U5273" t="s">
        <v>965</v>
      </c>
      <c r="V5273" t="s">
        <v>10638</v>
      </c>
      <c r="W5273" t="s">
        <v>970</v>
      </c>
      <c r="X5273" t="s">
        <v>19359</v>
      </c>
    </row>
    <row r="5274" spans="2:24" ht="11" outlineLevel="1" x14ac:dyDescent="0.15">
      <c r="B5274" t="s">
        <v>4662</v>
      </c>
      <c r="C5274" t="s">
        <v>4663</v>
      </c>
      <c r="D5274" t="s">
        <v>177</v>
      </c>
      <c r="E5274" t="s">
        <v>10956</v>
      </c>
      <c r="F5274" t="s">
        <v>11029</v>
      </c>
      <c r="G5274" t="s">
        <v>992</v>
      </c>
      <c r="H5274" s="17">
        <v>42662</v>
      </c>
      <c r="I5274" s="15">
        <v>2017</v>
      </c>
      <c r="J5274" t="s">
        <v>10634</v>
      </c>
      <c r="K5274" s="5">
        <v>-35304.879999999997</v>
      </c>
      <c r="L5274" t="s">
        <v>967</v>
      </c>
      <c r="M5274" t="s">
        <v>985</v>
      </c>
      <c r="N5274" t="s">
        <v>10635</v>
      </c>
      <c r="O5274" t="s">
        <v>796</v>
      </c>
      <c r="P5274" t="s">
        <v>10671</v>
      </c>
      <c r="Q5274" t="s">
        <v>10671</v>
      </c>
      <c r="R5274" t="s">
        <v>739</v>
      </c>
      <c r="S5274" t="s">
        <v>795</v>
      </c>
      <c r="T5274" t="s">
        <v>19360</v>
      </c>
      <c r="U5274" t="s">
        <v>965</v>
      </c>
      <c r="V5274" t="s">
        <v>10638</v>
      </c>
      <c r="W5274" t="s">
        <v>970</v>
      </c>
      <c r="X5274" t="s">
        <v>19361</v>
      </c>
    </row>
    <row r="5275" spans="2:24" ht="11" outlineLevel="1" x14ac:dyDescent="0.15">
      <c r="B5275" t="s">
        <v>4662</v>
      </c>
      <c r="C5275" t="s">
        <v>4663</v>
      </c>
      <c r="D5275" t="s">
        <v>177</v>
      </c>
      <c r="E5275" t="s">
        <v>10950</v>
      </c>
      <c r="F5275" t="s">
        <v>11029</v>
      </c>
      <c r="G5275" t="s">
        <v>992</v>
      </c>
      <c r="H5275" s="17">
        <v>42611</v>
      </c>
      <c r="I5275" s="15">
        <v>2016</v>
      </c>
      <c r="J5275" t="s">
        <v>10634</v>
      </c>
      <c r="K5275" s="5">
        <v>0</v>
      </c>
      <c r="L5275" t="s">
        <v>967</v>
      </c>
      <c r="M5275" t="s">
        <v>985</v>
      </c>
      <c r="N5275" t="s">
        <v>10635</v>
      </c>
      <c r="O5275" t="s">
        <v>796</v>
      </c>
      <c r="P5275" t="s">
        <v>10671</v>
      </c>
      <c r="Q5275" t="s">
        <v>10671</v>
      </c>
      <c r="R5275" t="s">
        <v>739</v>
      </c>
      <c r="S5275" t="s">
        <v>795</v>
      </c>
      <c r="T5275" t="s">
        <v>19362</v>
      </c>
      <c r="U5275" t="s">
        <v>965</v>
      </c>
      <c r="V5275" t="s">
        <v>10638</v>
      </c>
      <c r="W5275" t="s">
        <v>970</v>
      </c>
      <c r="X5275" t="s">
        <v>19363</v>
      </c>
    </row>
    <row r="5276" spans="2:24" ht="11" outlineLevel="1" x14ac:dyDescent="0.15">
      <c r="B5276" t="s">
        <v>4665</v>
      </c>
      <c r="C5276" t="s">
        <v>1383</v>
      </c>
      <c r="D5276" t="s">
        <v>4264</v>
      </c>
      <c r="E5276" t="s">
        <v>10950</v>
      </c>
      <c r="F5276" t="s">
        <v>3091</v>
      </c>
      <c r="G5276" t="s">
        <v>3092</v>
      </c>
      <c r="H5276" s="17">
        <v>42438</v>
      </c>
      <c r="I5276" s="15">
        <v>2016</v>
      </c>
      <c r="J5276" t="s">
        <v>10634</v>
      </c>
      <c r="K5276" s="5">
        <v>-8144.42</v>
      </c>
      <c r="L5276" t="s">
        <v>967</v>
      </c>
      <c r="M5276" t="s">
        <v>985</v>
      </c>
      <c r="N5276" t="s">
        <v>10635</v>
      </c>
      <c r="O5276" t="s">
        <v>818</v>
      </c>
      <c r="P5276" t="s">
        <v>14904</v>
      </c>
      <c r="Q5276" t="s">
        <v>14904</v>
      </c>
      <c r="R5276" t="s">
        <v>740</v>
      </c>
      <c r="S5276" t="s">
        <v>795</v>
      </c>
      <c r="T5276" t="s">
        <v>19364</v>
      </c>
      <c r="U5276" t="s">
        <v>965</v>
      </c>
      <c r="V5276" t="s">
        <v>10638</v>
      </c>
      <c r="W5276" t="s">
        <v>970</v>
      </c>
      <c r="X5276" t="s">
        <v>19365</v>
      </c>
    </row>
    <row r="5277" spans="2:24" ht="11" outlineLevel="1" x14ac:dyDescent="0.15">
      <c r="B5277" t="s">
        <v>4665</v>
      </c>
      <c r="C5277" t="s">
        <v>1383</v>
      </c>
      <c r="D5277" t="s">
        <v>4264</v>
      </c>
      <c r="E5277" t="s">
        <v>10989</v>
      </c>
      <c r="F5277" t="s">
        <v>3091</v>
      </c>
      <c r="G5277" t="s">
        <v>3092</v>
      </c>
      <c r="H5277" s="17">
        <v>42039</v>
      </c>
      <c r="I5277" s="15">
        <v>2015</v>
      </c>
      <c r="J5277" t="s">
        <v>10634</v>
      </c>
      <c r="K5277" s="5">
        <v>50082.5</v>
      </c>
      <c r="L5277" t="s">
        <v>967</v>
      </c>
      <c r="M5277" t="s">
        <v>985</v>
      </c>
      <c r="N5277" t="s">
        <v>10635</v>
      </c>
      <c r="O5277" t="s">
        <v>818</v>
      </c>
      <c r="P5277" t="s">
        <v>14904</v>
      </c>
      <c r="Q5277" t="s">
        <v>14904</v>
      </c>
      <c r="R5277" t="s">
        <v>740</v>
      </c>
      <c r="S5277" t="s">
        <v>795</v>
      </c>
      <c r="T5277" t="s">
        <v>19366</v>
      </c>
      <c r="U5277" t="s">
        <v>965</v>
      </c>
      <c r="V5277" t="s">
        <v>10638</v>
      </c>
      <c r="W5277" t="s">
        <v>970</v>
      </c>
      <c r="X5277" t="s">
        <v>19367</v>
      </c>
    </row>
    <row r="5278" spans="2:24" ht="11" outlineLevel="1" x14ac:dyDescent="0.15">
      <c r="B5278" t="s">
        <v>4667</v>
      </c>
      <c r="C5278" t="s">
        <v>4668</v>
      </c>
      <c r="D5278" t="s">
        <v>166</v>
      </c>
      <c r="E5278" t="s">
        <v>10649</v>
      </c>
      <c r="F5278" t="s">
        <v>637</v>
      </c>
      <c r="G5278" t="s">
        <v>1053</v>
      </c>
      <c r="H5278" s="17">
        <v>45107</v>
      </c>
      <c r="I5278" s="15">
        <v>2023</v>
      </c>
      <c r="J5278" t="s">
        <v>10634</v>
      </c>
      <c r="K5278" s="5">
        <v>147757</v>
      </c>
      <c r="L5278" t="s">
        <v>967</v>
      </c>
      <c r="R5278" t="s">
        <v>740</v>
      </c>
      <c r="S5278" t="s">
        <v>795</v>
      </c>
      <c r="T5278" t="s">
        <v>19368</v>
      </c>
      <c r="U5278" t="s">
        <v>1340</v>
      </c>
      <c r="V5278" t="s">
        <v>12795</v>
      </c>
      <c r="W5278" t="s">
        <v>970</v>
      </c>
      <c r="X5278" t="s">
        <v>19369</v>
      </c>
    </row>
    <row r="5279" spans="2:24" ht="11" outlineLevel="1" x14ac:dyDescent="0.15">
      <c r="B5279" t="s">
        <v>4667</v>
      </c>
      <c r="C5279" t="s">
        <v>4668</v>
      </c>
      <c r="D5279" t="s">
        <v>166</v>
      </c>
      <c r="E5279" t="s">
        <v>10652</v>
      </c>
      <c r="F5279" t="s">
        <v>637</v>
      </c>
      <c r="G5279" t="s">
        <v>1053</v>
      </c>
      <c r="H5279" s="17">
        <v>45421</v>
      </c>
      <c r="I5279" s="15">
        <v>2024</v>
      </c>
      <c r="J5279" t="s">
        <v>10634</v>
      </c>
      <c r="K5279" s="5">
        <v>-12482.12</v>
      </c>
      <c r="L5279" t="s">
        <v>967</v>
      </c>
      <c r="M5279" t="s">
        <v>12802</v>
      </c>
      <c r="R5279" t="s">
        <v>740</v>
      </c>
      <c r="S5279" t="s">
        <v>795</v>
      </c>
      <c r="T5279" t="s">
        <v>19370</v>
      </c>
      <c r="U5279" t="s">
        <v>1340</v>
      </c>
      <c r="V5279" t="s">
        <v>12795</v>
      </c>
      <c r="W5279" t="s">
        <v>970</v>
      </c>
      <c r="X5279" t="s">
        <v>19371</v>
      </c>
    </row>
    <row r="5280" spans="2:24" ht="11" outlineLevel="1" x14ac:dyDescent="0.15">
      <c r="B5280" t="s">
        <v>4670</v>
      </c>
      <c r="C5280" t="s">
        <v>4671</v>
      </c>
      <c r="D5280" t="s">
        <v>3147</v>
      </c>
      <c r="E5280" t="s">
        <v>10649</v>
      </c>
      <c r="F5280" t="s">
        <v>3148</v>
      </c>
      <c r="G5280" t="s">
        <v>3149</v>
      </c>
      <c r="H5280" s="17">
        <v>43424</v>
      </c>
      <c r="I5280" s="15">
        <v>2019</v>
      </c>
      <c r="J5280" t="s">
        <v>10634</v>
      </c>
      <c r="K5280" s="5">
        <v>7110</v>
      </c>
      <c r="L5280" t="s">
        <v>967</v>
      </c>
      <c r="M5280" t="s">
        <v>985</v>
      </c>
      <c r="N5280" t="s">
        <v>10635</v>
      </c>
      <c r="O5280" t="s">
        <v>825</v>
      </c>
      <c r="P5280" t="s">
        <v>13376</v>
      </c>
      <c r="Q5280" t="s">
        <v>13376</v>
      </c>
      <c r="R5280" t="s">
        <v>740</v>
      </c>
      <c r="S5280" t="s">
        <v>795</v>
      </c>
      <c r="T5280" t="s">
        <v>19372</v>
      </c>
      <c r="U5280" t="s">
        <v>965</v>
      </c>
      <c r="V5280" t="s">
        <v>10638</v>
      </c>
      <c r="W5280" t="s">
        <v>970</v>
      </c>
      <c r="X5280" t="s">
        <v>19373</v>
      </c>
    </row>
    <row r="5281" spans="2:24" ht="11" outlineLevel="1" x14ac:dyDescent="0.15">
      <c r="B5281" t="s">
        <v>4670</v>
      </c>
      <c r="C5281" t="s">
        <v>4671</v>
      </c>
      <c r="D5281" t="s">
        <v>3147</v>
      </c>
      <c r="E5281" t="s">
        <v>10664</v>
      </c>
      <c r="F5281" t="s">
        <v>3148</v>
      </c>
      <c r="G5281" t="s">
        <v>3149</v>
      </c>
      <c r="H5281" s="17">
        <v>43488</v>
      </c>
      <c r="I5281" s="15">
        <v>2019</v>
      </c>
      <c r="J5281" t="s">
        <v>10634</v>
      </c>
      <c r="K5281" s="5">
        <v>23050</v>
      </c>
      <c r="L5281" t="s">
        <v>967</v>
      </c>
      <c r="M5281" t="s">
        <v>985</v>
      </c>
      <c r="N5281" t="s">
        <v>10635</v>
      </c>
      <c r="O5281" t="s">
        <v>825</v>
      </c>
      <c r="P5281" t="s">
        <v>13376</v>
      </c>
      <c r="Q5281" t="s">
        <v>13376</v>
      </c>
      <c r="R5281" t="s">
        <v>740</v>
      </c>
      <c r="S5281" t="s">
        <v>795</v>
      </c>
      <c r="T5281" t="s">
        <v>19374</v>
      </c>
      <c r="U5281" t="s">
        <v>965</v>
      </c>
      <c r="V5281" t="s">
        <v>10638</v>
      </c>
      <c r="W5281" t="s">
        <v>970</v>
      </c>
      <c r="X5281" t="s">
        <v>19375</v>
      </c>
    </row>
    <row r="5282" spans="2:24" ht="11" outlineLevel="1" x14ac:dyDescent="0.15">
      <c r="B5282" t="s">
        <v>4670</v>
      </c>
      <c r="C5282" t="s">
        <v>4671</v>
      </c>
      <c r="D5282" t="s">
        <v>3147</v>
      </c>
      <c r="E5282" t="s">
        <v>10652</v>
      </c>
      <c r="F5282" t="s">
        <v>3148</v>
      </c>
      <c r="G5282" t="s">
        <v>3149</v>
      </c>
      <c r="H5282" s="17">
        <v>43473</v>
      </c>
      <c r="I5282" s="15">
        <v>2019</v>
      </c>
      <c r="J5282" t="s">
        <v>10634</v>
      </c>
      <c r="K5282" s="5">
        <v>65000</v>
      </c>
      <c r="L5282" t="s">
        <v>967</v>
      </c>
      <c r="M5282" t="s">
        <v>985</v>
      </c>
      <c r="N5282" t="s">
        <v>10635</v>
      </c>
      <c r="O5282" t="s">
        <v>825</v>
      </c>
      <c r="P5282" t="s">
        <v>13376</v>
      </c>
      <c r="Q5282" t="s">
        <v>13376</v>
      </c>
      <c r="R5282" t="s">
        <v>740</v>
      </c>
      <c r="S5282" t="s">
        <v>795</v>
      </c>
      <c r="T5282" t="s">
        <v>19372</v>
      </c>
      <c r="U5282" t="s">
        <v>965</v>
      </c>
      <c r="V5282" t="s">
        <v>10638</v>
      </c>
      <c r="W5282" t="s">
        <v>970</v>
      </c>
      <c r="X5282" t="s">
        <v>19376</v>
      </c>
    </row>
    <row r="5283" spans="2:24" ht="11" outlineLevel="1" x14ac:dyDescent="0.15">
      <c r="B5283" t="s">
        <v>4670</v>
      </c>
      <c r="C5283" t="s">
        <v>4671</v>
      </c>
      <c r="D5283" t="s">
        <v>3147</v>
      </c>
      <c r="E5283" t="s">
        <v>10643</v>
      </c>
      <c r="F5283" t="s">
        <v>3148</v>
      </c>
      <c r="G5283" t="s">
        <v>3149</v>
      </c>
      <c r="H5283" s="17">
        <v>43515</v>
      </c>
      <c r="I5283" s="15">
        <v>2019</v>
      </c>
      <c r="J5283" t="s">
        <v>10634</v>
      </c>
      <c r="K5283" s="5">
        <v>1800</v>
      </c>
      <c r="L5283" t="s">
        <v>967</v>
      </c>
      <c r="M5283" t="s">
        <v>985</v>
      </c>
      <c r="N5283" t="s">
        <v>10635</v>
      </c>
      <c r="O5283" t="s">
        <v>825</v>
      </c>
      <c r="P5283" t="s">
        <v>13376</v>
      </c>
      <c r="Q5283" t="s">
        <v>13376</v>
      </c>
      <c r="R5283" t="s">
        <v>740</v>
      </c>
      <c r="S5283" t="s">
        <v>795</v>
      </c>
      <c r="T5283" t="s">
        <v>19374</v>
      </c>
      <c r="U5283" t="s">
        <v>965</v>
      </c>
      <c r="V5283" t="s">
        <v>10638</v>
      </c>
      <c r="W5283" t="s">
        <v>970</v>
      </c>
      <c r="X5283" t="s">
        <v>19377</v>
      </c>
    </row>
    <row r="5284" spans="2:24" ht="11" outlineLevel="1" x14ac:dyDescent="0.15">
      <c r="B5284" t="s">
        <v>4670</v>
      </c>
      <c r="C5284" t="s">
        <v>4671</v>
      </c>
      <c r="D5284" t="s">
        <v>3147</v>
      </c>
      <c r="E5284" t="s">
        <v>10632</v>
      </c>
      <c r="F5284" t="s">
        <v>3148</v>
      </c>
      <c r="G5284" t="s">
        <v>3149</v>
      </c>
      <c r="H5284" s="17">
        <v>43539</v>
      </c>
      <c r="I5284" s="15">
        <v>2019</v>
      </c>
      <c r="J5284" t="s">
        <v>10634</v>
      </c>
      <c r="K5284" s="5">
        <v>38200</v>
      </c>
      <c r="L5284" t="s">
        <v>967</v>
      </c>
      <c r="M5284" t="s">
        <v>985</v>
      </c>
      <c r="N5284" t="s">
        <v>10635</v>
      </c>
      <c r="O5284" t="s">
        <v>825</v>
      </c>
      <c r="P5284" t="s">
        <v>13376</v>
      </c>
      <c r="Q5284" t="s">
        <v>13376</v>
      </c>
      <c r="R5284" t="s">
        <v>740</v>
      </c>
      <c r="S5284" t="s">
        <v>795</v>
      </c>
      <c r="T5284" t="s">
        <v>19374</v>
      </c>
      <c r="U5284" t="s">
        <v>965</v>
      </c>
      <c r="V5284" t="s">
        <v>10638</v>
      </c>
      <c r="W5284" t="s">
        <v>970</v>
      </c>
      <c r="X5284" t="s">
        <v>19378</v>
      </c>
    </row>
    <row r="5285" spans="2:24" ht="11" outlineLevel="1" x14ac:dyDescent="0.15">
      <c r="B5285" t="s">
        <v>4673</v>
      </c>
      <c r="C5285" t="s">
        <v>4674</v>
      </c>
      <c r="D5285" t="s">
        <v>231</v>
      </c>
      <c r="E5285" t="s">
        <v>10649</v>
      </c>
      <c r="F5285" t="s">
        <v>608</v>
      </c>
      <c r="G5285" t="s">
        <v>1184</v>
      </c>
      <c r="H5285" s="17">
        <v>43145</v>
      </c>
      <c r="I5285" s="15">
        <v>2018</v>
      </c>
      <c r="J5285" t="s">
        <v>10634</v>
      </c>
      <c r="K5285" s="5">
        <v>135090</v>
      </c>
      <c r="L5285" t="s">
        <v>967</v>
      </c>
      <c r="M5285" t="s">
        <v>985</v>
      </c>
      <c r="N5285" t="s">
        <v>10635</v>
      </c>
      <c r="O5285" t="s">
        <v>796</v>
      </c>
      <c r="P5285" t="s">
        <v>11969</v>
      </c>
      <c r="Q5285" t="s">
        <v>11969</v>
      </c>
      <c r="R5285" t="s">
        <v>744</v>
      </c>
      <c r="S5285" t="s">
        <v>795</v>
      </c>
      <c r="T5285" t="s">
        <v>19379</v>
      </c>
      <c r="U5285" t="s">
        <v>965</v>
      </c>
      <c r="V5285" t="s">
        <v>10638</v>
      </c>
      <c r="W5285" t="s">
        <v>970</v>
      </c>
      <c r="X5285" t="s">
        <v>19380</v>
      </c>
    </row>
    <row r="5286" spans="2:24" ht="11" outlineLevel="1" x14ac:dyDescent="0.15">
      <c r="B5286" t="s">
        <v>4676</v>
      </c>
      <c r="C5286" t="s">
        <v>4677</v>
      </c>
      <c r="E5286" t="s">
        <v>10649</v>
      </c>
      <c r="F5286" t="s">
        <v>4001</v>
      </c>
      <c r="G5286" t="s">
        <v>4002</v>
      </c>
      <c r="H5286" s="17">
        <v>42929</v>
      </c>
      <c r="I5286" s="15">
        <v>2017</v>
      </c>
      <c r="J5286" t="s">
        <v>10634</v>
      </c>
      <c r="K5286" s="5">
        <v>100001</v>
      </c>
      <c r="L5286" t="s">
        <v>967</v>
      </c>
      <c r="R5286" t="s">
        <v>740</v>
      </c>
      <c r="S5286" t="s">
        <v>795</v>
      </c>
      <c r="T5286" t="s">
        <v>19381</v>
      </c>
      <c r="U5286" t="s">
        <v>1340</v>
      </c>
      <c r="V5286" t="s">
        <v>12795</v>
      </c>
      <c r="W5286" t="s">
        <v>970</v>
      </c>
      <c r="X5286" t="s">
        <v>19382</v>
      </c>
    </row>
    <row r="5287" spans="2:24" ht="11" outlineLevel="1" x14ac:dyDescent="0.15">
      <c r="B5287" t="s">
        <v>4676</v>
      </c>
      <c r="C5287" t="s">
        <v>4677</v>
      </c>
      <c r="E5287" t="s">
        <v>10652</v>
      </c>
      <c r="F5287" t="s">
        <v>4001</v>
      </c>
      <c r="G5287" t="s">
        <v>4002</v>
      </c>
      <c r="H5287" s="17">
        <v>42944</v>
      </c>
      <c r="I5287" s="15">
        <v>2017</v>
      </c>
      <c r="J5287" t="s">
        <v>10634</v>
      </c>
      <c r="K5287" s="5">
        <v>0</v>
      </c>
      <c r="L5287" t="s">
        <v>967</v>
      </c>
      <c r="M5287" t="s">
        <v>12797</v>
      </c>
      <c r="R5287" t="s">
        <v>740</v>
      </c>
      <c r="S5287" t="s">
        <v>795</v>
      </c>
      <c r="T5287" t="s">
        <v>19383</v>
      </c>
      <c r="U5287" t="s">
        <v>1340</v>
      </c>
      <c r="V5287" t="s">
        <v>12795</v>
      </c>
      <c r="W5287" t="s">
        <v>970</v>
      </c>
      <c r="X5287" t="s">
        <v>19384</v>
      </c>
    </row>
    <row r="5288" spans="2:24" ht="11" outlineLevel="1" x14ac:dyDescent="0.15">
      <c r="B5288" t="s">
        <v>4676</v>
      </c>
      <c r="C5288" t="s">
        <v>4677</v>
      </c>
      <c r="E5288" t="s">
        <v>10664</v>
      </c>
      <c r="F5288" t="s">
        <v>4001</v>
      </c>
      <c r="G5288" t="s">
        <v>4002</v>
      </c>
      <c r="H5288" s="17">
        <v>42962</v>
      </c>
      <c r="I5288" s="15">
        <v>2017</v>
      </c>
      <c r="J5288" t="s">
        <v>10634</v>
      </c>
      <c r="K5288" s="5">
        <v>30302</v>
      </c>
      <c r="L5288" t="s">
        <v>967</v>
      </c>
      <c r="M5288" t="s">
        <v>15907</v>
      </c>
      <c r="R5288" t="s">
        <v>740</v>
      </c>
      <c r="S5288" t="s">
        <v>795</v>
      </c>
      <c r="T5288" t="s">
        <v>19385</v>
      </c>
      <c r="U5288" t="s">
        <v>1340</v>
      </c>
      <c r="V5288" t="s">
        <v>12795</v>
      </c>
      <c r="W5288" t="s">
        <v>970</v>
      </c>
      <c r="X5288" t="s">
        <v>19386</v>
      </c>
    </row>
    <row r="5289" spans="2:24" ht="11" outlineLevel="1" x14ac:dyDescent="0.15">
      <c r="B5289" t="s">
        <v>4676</v>
      </c>
      <c r="C5289" t="s">
        <v>4677</v>
      </c>
      <c r="E5289" t="s">
        <v>10643</v>
      </c>
      <c r="F5289" t="s">
        <v>4001</v>
      </c>
      <c r="G5289" t="s">
        <v>4002</v>
      </c>
      <c r="H5289" s="17">
        <v>42975</v>
      </c>
      <c r="I5289" s="15">
        <v>2017</v>
      </c>
      <c r="J5289" t="s">
        <v>10634</v>
      </c>
      <c r="K5289" s="5">
        <v>4140</v>
      </c>
      <c r="L5289" t="s">
        <v>967</v>
      </c>
      <c r="M5289" t="s">
        <v>12802</v>
      </c>
      <c r="R5289" t="s">
        <v>740</v>
      </c>
      <c r="S5289" t="s">
        <v>795</v>
      </c>
      <c r="T5289" t="s">
        <v>19387</v>
      </c>
      <c r="U5289" t="s">
        <v>1340</v>
      </c>
      <c r="V5289" t="s">
        <v>12795</v>
      </c>
      <c r="W5289" t="s">
        <v>970</v>
      </c>
      <c r="X5289" t="s">
        <v>19388</v>
      </c>
    </row>
    <row r="5290" spans="2:24" ht="11" outlineLevel="1" x14ac:dyDescent="0.15">
      <c r="B5290" t="s">
        <v>4679</v>
      </c>
      <c r="C5290" t="s">
        <v>4680</v>
      </c>
      <c r="E5290" t="s">
        <v>10649</v>
      </c>
      <c r="F5290" t="s">
        <v>3575</v>
      </c>
      <c r="G5290" t="s">
        <v>3576</v>
      </c>
      <c r="H5290" s="17">
        <v>43733</v>
      </c>
      <c r="I5290" s="15">
        <v>2019</v>
      </c>
      <c r="J5290" t="s">
        <v>10634</v>
      </c>
      <c r="K5290" s="5">
        <v>133759</v>
      </c>
      <c r="L5290" t="s">
        <v>967</v>
      </c>
      <c r="R5290" t="s">
        <v>748</v>
      </c>
      <c r="S5290" t="s">
        <v>795</v>
      </c>
      <c r="T5290" t="s">
        <v>19389</v>
      </c>
      <c r="U5290" t="s">
        <v>1340</v>
      </c>
      <c r="V5290" t="s">
        <v>12795</v>
      </c>
      <c r="W5290" t="s">
        <v>970</v>
      </c>
      <c r="X5290" t="s">
        <v>19390</v>
      </c>
    </row>
    <row r="5291" spans="2:24" ht="11" outlineLevel="1" x14ac:dyDescent="0.15">
      <c r="B5291" t="s">
        <v>4679</v>
      </c>
      <c r="C5291" t="s">
        <v>4680</v>
      </c>
      <c r="E5291" t="s">
        <v>10652</v>
      </c>
      <c r="F5291" t="s">
        <v>3575</v>
      </c>
      <c r="G5291" t="s">
        <v>3576</v>
      </c>
      <c r="H5291" s="17">
        <v>43766</v>
      </c>
      <c r="I5291" s="15">
        <v>2020</v>
      </c>
      <c r="J5291" t="s">
        <v>10634</v>
      </c>
      <c r="K5291" s="5">
        <v>50000</v>
      </c>
      <c r="L5291" t="s">
        <v>967</v>
      </c>
      <c r="M5291" t="s">
        <v>14985</v>
      </c>
      <c r="R5291" t="s">
        <v>748</v>
      </c>
      <c r="S5291" t="s">
        <v>795</v>
      </c>
      <c r="T5291" t="s">
        <v>19391</v>
      </c>
      <c r="U5291" t="s">
        <v>1340</v>
      </c>
      <c r="V5291" t="s">
        <v>12795</v>
      </c>
      <c r="W5291" t="s">
        <v>970</v>
      </c>
      <c r="X5291" t="s">
        <v>19392</v>
      </c>
    </row>
    <row r="5292" spans="2:24" ht="11" outlineLevel="1" x14ac:dyDescent="0.15">
      <c r="B5292" t="s">
        <v>4679</v>
      </c>
      <c r="C5292" t="s">
        <v>4680</v>
      </c>
      <c r="E5292" t="s">
        <v>10664</v>
      </c>
      <c r="F5292" t="s">
        <v>3575</v>
      </c>
      <c r="G5292" t="s">
        <v>3576</v>
      </c>
      <c r="H5292" s="17">
        <v>44071</v>
      </c>
      <c r="I5292" s="15">
        <v>2020</v>
      </c>
      <c r="J5292" t="s">
        <v>10634</v>
      </c>
      <c r="K5292" s="5">
        <v>-49648.3</v>
      </c>
      <c r="L5292" t="s">
        <v>967</v>
      </c>
      <c r="M5292" t="s">
        <v>12802</v>
      </c>
      <c r="R5292" t="s">
        <v>748</v>
      </c>
      <c r="S5292" t="s">
        <v>795</v>
      </c>
      <c r="T5292" t="s">
        <v>19393</v>
      </c>
      <c r="U5292" t="s">
        <v>1340</v>
      </c>
      <c r="V5292" t="s">
        <v>12795</v>
      </c>
      <c r="W5292" t="s">
        <v>970</v>
      </c>
      <c r="X5292" t="s">
        <v>19394</v>
      </c>
    </row>
    <row r="5293" spans="2:24" ht="11" outlineLevel="1" x14ac:dyDescent="0.15">
      <c r="B5293" t="s">
        <v>4682</v>
      </c>
      <c r="C5293" t="s">
        <v>4683</v>
      </c>
      <c r="E5293" t="s">
        <v>10664</v>
      </c>
      <c r="F5293" t="s">
        <v>715</v>
      </c>
      <c r="G5293" t="s">
        <v>2134</v>
      </c>
      <c r="H5293" s="17">
        <v>44645</v>
      </c>
      <c r="I5293" s="15">
        <v>2022</v>
      </c>
      <c r="J5293" t="s">
        <v>10634</v>
      </c>
      <c r="K5293" s="5">
        <v>24390.42</v>
      </c>
      <c r="L5293" t="s">
        <v>967</v>
      </c>
      <c r="M5293" t="s">
        <v>1141</v>
      </c>
      <c r="N5293" t="s">
        <v>10635</v>
      </c>
      <c r="O5293" t="s">
        <v>804</v>
      </c>
      <c r="P5293" t="s">
        <v>11969</v>
      </c>
      <c r="R5293" t="s">
        <v>748</v>
      </c>
      <c r="S5293" t="s">
        <v>795</v>
      </c>
      <c r="T5293" t="s">
        <v>19395</v>
      </c>
      <c r="U5293" t="s">
        <v>965</v>
      </c>
      <c r="V5293" t="s">
        <v>10638</v>
      </c>
      <c r="W5293" t="s">
        <v>970</v>
      </c>
      <c r="X5293" t="s">
        <v>19396</v>
      </c>
    </row>
    <row r="5294" spans="2:24" ht="11" outlineLevel="1" x14ac:dyDescent="0.15">
      <c r="B5294" t="s">
        <v>4682</v>
      </c>
      <c r="C5294" t="s">
        <v>4683</v>
      </c>
      <c r="E5294" t="s">
        <v>10652</v>
      </c>
      <c r="F5294" t="s">
        <v>715</v>
      </c>
      <c r="G5294" t="s">
        <v>2134</v>
      </c>
      <c r="H5294" s="17">
        <v>44630</v>
      </c>
      <c r="I5294" s="15">
        <v>2022</v>
      </c>
      <c r="J5294" t="s">
        <v>10634</v>
      </c>
      <c r="K5294" s="5">
        <v>55425.85</v>
      </c>
      <c r="L5294" t="s">
        <v>967</v>
      </c>
      <c r="M5294" t="s">
        <v>1141</v>
      </c>
      <c r="N5294" t="s">
        <v>10635</v>
      </c>
      <c r="O5294" t="s">
        <v>804</v>
      </c>
      <c r="P5294" t="s">
        <v>11969</v>
      </c>
      <c r="R5294" t="s">
        <v>748</v>
      </c>
      <c r="S5294" t="s">
        <v>795</v>
      </c>
      <c r="T5294" t="s">
        <v>19395</v>
      </c>
      <c r="U5294" t="s">
        <v>965</v>
      </c>
      <c r="V5294" t="s">
        <v>10638</v>
      </c>
      <c r="W5294" t="s">
        <v>970</v>
      </c>
      <c r="X5294" t="s">
        <v>19397</v>
      </c>
    </row>
    <row r="5295" spans="2:24" ht="11" outlineLevel="1" x14ac:dyDescent="0.15">
      <c r="B5295" t="s">
        <v>4682</v>
      </c>
      <c r="C5295" t="s">
        <v>4683</v>
      </c>
      <c r="E5295" t="s">
        <v>10649</v>
      </c>
      <c r="F5295" t="s">
        <v>715</v>
      </c>
      <c r="G5295" t="s">
        <v>2134</v>
      </c>
      <c r="H5295" s="17">
        <v>44620</v>
      </c>
      <c r="I5295" s="15">
        <v>2022</v>
      </c>
      <c r="J5295" t="s">
        <v>10634</v>
      </c>
      <c r="K5295" s="5">
        <v>53955.02</v>
      </c>
      <c r="L5295" t="s">
        <v>967</v>
      </c>
      <c r="M5295" t="s">
        <v>1141</v>
      </c>
      <c r="N5295" t="s">
        <v>10635</v>
      </c>
      <c r="O5295" t="s">
        <v>804</v>
      </c>
      <c r="P5295" t="s">
        <v>11969</v>
      </c>
      <c r="R5295" t="s">
        <v>748</v>
      </c>
      <c r="S5295" t="s">
        <v>795</v>
      </c>
      <c r="T5295" t="s">
        <v>19395</v>
      </c>
      <c r="U5295" t="s">
        <v>965</v>
      </c>
      <c r="V5295" t="s">
        <v>10638</v>
      </c>
      <c r="W5295" t="s">
        <v>970</v>
      </c>
      <c r="X5295" t="s">
        <v>19398</v>
      </c>
    </row>
    <row r="5296" spans="2:24" ht="11" outlineLevel="1" x14ac:dyDescent="0.15">
      <c r="B5296" t="s">
        <v>4686</v>
      </c>
      <c r="C5296" t="s">
        <v>4687</v>
      </c>
      <c r="E5296" t="s">
        <v>10649</v>
      </c>
      <c r="F5296" t="s">
        <v>4012</v>
      </c>
      <c r="G5296" t="s">
        <v>4013</v>
      </c>
      <c r="H5296" s="17">
        <v>42817</v>
      </c>
      <c r="I5296" s="15">
        <v>2017</v>
      </c>
      <c r="J5296" t="s">
        <v>10634</v>
      </c>
      <c r="K5296" s="5">
        <v>123043</v>
      </c>
      <c r="L5296" t="s">
        <v>967</v>
      </c>
      <c r="R5296" t="s">
        <v>740</v>
      </c>
      <c r="S5296" t="s">
        <v>795</v>
      </c>
      <c r="T5296" t="s">
        <v>19399</v>
      </c>
      <c r="U5296" t="s">
        <v>1340</v>
      </c>
      <c r="V5296" t="s">
        <v>12795</v>
      </c>
      <c r="W5296" t="s">
        <v>970</v>
      </c>
      <c r="X5296" t="s">
        <v>19400</v>
      </c>
    </row>
    <row r="5297" spans="2:24" ht="11" outlineLevel="1" x14ac:dyDescent="0.15">
      <c r="B5297" t="s">
        <v>4686</v>
      </c>
      <c r="C5297" t="s">
        <v>4687</v>
      </c>
      <c r="E5297" t="s">
        <v>10652</v>
      </c>
      <c r="F5297" t="s">
        <v>4012</v>
      </c>
      <c r="G5297" t="s">
        <v>4013</v>
      </c>
      <c r="H5297" s="17">
        <v>42956</v>
      </c>
      <c r="I5297" s="15">
        <v>2017</v>
      </c>
      <c r="J5297" t="s">
        <v>10634</v>
      </c>
      <c r="K5297" s="5">
        <v>10597</v>
      </c>
      <c r="L5297" t="s">
        <v>967</v>
      </c>
      <c r="M5297" t="s">
        <v>12797</v>
      </c>
      <c r="R5297" t="s">
        <v>740</v>
      </c>
      <c r="S5297" t="s">
        <v>795</v>
      </c>
      <c r="T5297" t="s">
        <v>19401</v>
      </c>
      <c r="U5297" t="s">
        <v>1340</v>
      </c>
      <c r="V5297" t="s">
        <v>12795</v>
      </c>
      <c r="W5297" t="s">
        <v>970</v>
      </c>
      <c r="X5297" t="s">
        <v>19402</v>
      </c>
    </row>
    <row r="5298" spans="2:24" ht="11" outlineLevel="1" x14ac:dyDescent="0.15">
      <c r="B5298" t="s">
        <v>4689</v>
      </c>
      <c r="C5298" t="s">
        <v>4690</v>
      </c>
      <c r="E5298" t="s">
        <v>10649</v>
      </c>
      <c r="F5298" t="s">
        <v>4431</v>
      </c>
      <c r="G5298" t="s">
        <v>4432</v>
      </c>
      <c r="H5298" s="17">
        <v>43985</v>
      </c>
      <c r="I5298" s="15">
        <v>2020</v>
      </c>
      <c r="J5298" t="s">
        <v>10634</v>
      </c>
      <c r="K5298" s="5">
        <v>133327</v>
      </c>
      <c r="L5298" t="s">
        <v>967</v>
      </c>
      <c r="R5298" t="s">
        <v>4273</v>
      </c>
      <c r="S5298" t="s">
        <v>803</v>
      </c>
      <c r="T5298" t="s">
        <v>19403</v>
      </c>
      <c r="U5298" t="s">
        <v>1340</v>
      </c>
      <c r="V5298" t="s">
        <v>12795</v>
      </c>
      <c r="W5298" t="s">
        <v>970</v>
      </c>
      <c r="X5298" t="s">
        <v>19404</v>
      </c>
    </row>
    <row r="5299" spans="2:24" ht="11" outlineLevel="1" x14ac:dyDescent="0.15">
      <c r="B5299" t="s">
        <v>4692</v>
      </c>
      <c r="C5299" t="s">
        <v>4693</v>
      </c>
      <c r="E5299" t="s">
        <v>10649</v>
      </c>
      <c r="F5299" t="s">
        <v>11744</v>
      </c>
      <c r="G5299" t="s">
        <v>1044</v>
      </c>
      <c r="H5299" s="17">
        <v>44754</v>
      </c>
      <c r="I5299" s="15">
        <v>2022</v>
      </c>
      <c r="J5299" t="s">
        <v>10634</v>
      </c>
      <c r="K5299" s="5">
        <v>88904</v>
      </c>
      <c r="L5299" t="s">
        <v>967</v>
      </c>
      <c r="M5299" t="s">
        <v>1141</v>
      </c>
      <c r="N5299" t="s">
        <v>10635</v>
      </c>
      <c r="O5299" t="s">
        <v>825</v>
      </c>
      <c r="P5299" t="s">
        <v>11475</v>
      </c>
      <c r="R5299" t="s">
        <v>740</v>
      </c>
      <c r="S5299" t="s">
        <v>795</v>
      </c>
      <c r="T5299" t="s">
        <v>19405</v>
      </c>
      <c r="U5299" t="s">
        <v>965</v>
      </c>
      <c r="V5299" t="s">
        <v>10638</v>
      </c>
      <c r="W5299" t="s">
        <v>970</v>
      </c>
      <c r="X5299" t="s">
        <v>19406</v>
      </c>
    </row>
    <row r="5300" spans="2:24" ht="11" outlineLevel="1" x14ac:dyDescent="0.15">
      <c r="B5300" t="s">
        <v>4692</v>
      </c>
      <c r="C5300" t="s">
        <v>4693</v>
      </c>
      <c r="E5300" t="s">
        <v>10652</v>
      </c>
      <c r="F5300" t="s">
        <v>11744</v>
      </c>
      <c r="G5300" t="s">
        <v>1044</v>
      </c>
      <c r="H5300" s="17">
        <v>44904</v>
      </c>
      <c r="I5300" s="15">
        <v>2023</v>
      </c>
      <c r="J5300" t="s">
        <v>10634</v>
      </c>
      <c r="K5300" s="5">
        <v>6045</v>
      </c>
      <c r="L5300" t="s">
        <v>967</v>
      </c>
      <c r="M5300" t="s">
        <v>1141</v>
      </c>
      <c r="N5300" t="s">
        <v>10635</v>
      </c>
      <c r="O5300" t="s">
        <v>825</v>
      </c>
      <c r="P5300" t="s">
        <v>11475</v>
      </c>
      <c r="R5300" t="s">
        <v>740</v>
      </c>
      <c r="S5300" t="s">
        <v>795</v>
      </c>
      <c r="T5300" t="s">
        <v>19405</v>
      </c>
      <c r="U5300" t="s">
        <v>965</v>
      </c>
      <c r="V5300" t="s">
        <v>10638</v>
      </c>
      <c r="W5300" t="s">
        <v>970</v>
      </c>
      <c r="X5300" t="s">
        <v>19407</v>
      </c>
    </row>
    <row r="5301" spans="2:24" ht="11" outlineLevel="1" x14ac:dyDescent="0.15">
      <c r="B5301" t="s">
        <v>4692</v>
      </c>
      <c r="C5301" t="s">
        <v>4693</v>
      </c>
      <c r="E5301" t="s">
        <v>10664</v>
      </c>
      <c r="F5301" t="s">
        <v>11744</v>
      </c>
      <c r="G5301" t="s">
        <v>1044</v>
      </c>
      <c r="H5301" s="17">
        <v>44914</v>
      </c>
      <c r="I5301" s="15">
        <v>2023</v>
      </c>
      <c r="J5301" t="s">
        <v>10634</v>
      </c>
      <c r="K5301" s="5">
        <v>21731</v>
      </c>
      <c r="L5301" t="s">
        <v>967</v>
      </c>
      <c r="M5301" t="s">
        <v>1141</v>
      </c>
      <c r="N5301" t="s">
        <v>10635</v>
      </c>
      <c r="O5301" t="s">
        <v>825</v>
      </c>
      <c r="P5301" t="s">
        <v>11475</v>
      </c>
      <c r="R5301" t="s">
        <v>740</v>
      </c>
      <c r="S5301" t="s">
        <v>795</v>
      </c>
      <c r="T5301" t="s">
        <v>19405</v>
      </c>
      <c r="U5301" t="s">
        <v>965</v>
      </c>
      <c r="V5301" t="s">
        <v>10638</v>
      </c>
      <c r="W5301" t="s">
        <v>970</v>
      </c>
      <c r="X5301" t="s">
        <v>19408</v>
      </c>
    </row>
    <row r="5302" spans="2:24" ht="11" outlineLevel="1" x14ac:dyDescent="0.15">
      <c r="B5302" t="s">
        <v>4692</v>
      </c>
      <c r="C5302" t="s">
        <v>4693</v>
      </c>
      <c r="E5302" t="s">
        <v>10643</v>
      </c>
      <c r="F5302" t="s">
        <v>11744</v>
      </c>
      <c r="G5302" t="s">
        <v>1044</v>
      </c>
      <c r="H5302" s="17">
        <v>44974</v>
      </c>
      <c r="I5302" s="15">
        <v>2023</v>
      </c>
      <c r="J5302" t="s">
        <v>10634</v>
      </c>
      <c r="K5302" s="5">
        <v>16450</v>
      </c>
      <c r="L5302" t="s">
        <v>967</v>
      </c>
      <c r="M5302" t="s">
        <v>1141</v>
      </c>
      <c r="N5302" t="s">
        <v>10635</v>
      </c>
      <c r="O5302" t="s">
        <v>825</v>
      </c>
      <c r="P5302" t="s">
        <v>11475</v>
      </c>
      <c r="R5302" t="s">
        <v>740</v>
      </c>
      <c r="S5302" t="s">
        <v>795</v>
      </c>
      <c r="T5302" t="s">
        <v>19405</v>
      </c>
      <c r="U5302" t="s">
        <v>965</v>
      </c>
      <c r="V5302" t="s">
        <v>10638</v>
      </c>
      <c r="W5302" t="s">
        <v>970</v>
      </c>
      <c r="X5302" t="s">
        <v>19409</v>
      </c>
    </row>
    <row r="5303" spans="2:24" ht="11" outlineLevel="1" x14ac:dyDescent="0.15">
      <c r="B5303" t="s">
        <v>4695</v>
      </c>
      <c r="C5303" t="s">
        <v>4696</v>
      </c>
      <c r="E5303" t="s">
        <v>10649</v>
      </c>
      <c r="F5303" t="s">
        <v>4697</v>
      </c>
      <c r="G5303" t="s">
        <v>4698</v>
      </c>
      <c r="H5303" s="17">
        <v>45126</v>
      </c>
      <c r="I5303" s="15">
        <v>2023</v>
      </c>
      <c r="J5303" t="s">
        <v>10634</v>
      </c>
      <c r="K5303" s="5">
        <v>132692</v>
      </c>
      <c r="L5303" t="s">
        <v>967</v>
      </c>
      <c r="R5303" t="s">
        <v>4273</v>
      </c>
      <c r="S5303" t="s">
        <v>795</v>
      </c>
      <c r="T5303" t="s">
        <v>19410</v>
      </c>
      <c r="U5303" t="s">
        <v>1340</v>
      </c>
      <c r="V5303" t="s">
        <v>12795</v>
      </c>
      <c r="W5303" t="s">
        <v>970</v>
      </c>
      <c r="X5303" t="s">
        <v>19411</v>
      </c>
    </row>
    <row r="5304" spans="2:24" ht="11" outlineLevel="1" x14ac:dyDescent="0.15">
      <c r="B5304" t="s">
        <v>4701</v>
      </c>
      <c r="C5304" t="s">
        <v>4702</v>
      </c>
      <c r="E5304" t="s">
        <v>10649</v>
      </c>
      <c r="F5304" t="s">
        <v>682</v>
      </c>
      <c r="G5304" t="s">
        <v>1729</v>
      </c>
      <c r="H5304" s="17">
        <v>42159</v>
      </c>
      <c r="I5304" s="15">
        <v>2015</v>
      </c>
      <c r="J5304" t="s">
        <v>10634</v>
      </c>
      <c r="K5304" s="5">
        <v>134875</v>
      </c>
      <c r="L5304" t="s">
        <v>967</v>
      </c>
      <c r="M5304" t="s">
        <v>1141</v>
      </c>
      <c r="N5304" t="s">
        <v>10635</v>
      </c>
      <c r="O5304" t="s">
        <v>825</v>
      </c>
      <c r="P5304" t="s">
        <v>12376</v>
      </c>
      <c r="Q5304" t="s">
        <v>12376</v>
      </c>
      <c r="R5304" t="s">
        <v>740</v>
      </c>
      <c r="S5304" t="s">
        <v>795</v>
      </c>
      <c r="T5304" t="s">
        <v>19412</v>
      </c>
      <c r="U5304" t="s">
        <v>965</v>
      </c>
      <c r="V5304" t="s">
        <v>10638</v>
      </c>
      <c r="W5304" t="s">
        <v>970</v>
      </c>
      <c r="X5304" t="s">
        <v>19413</v>
      </c>
    </row>
    <row r="5305" spans="2:24" ht="11" outlineLevel="1" x14ac:dyDescent="0.15">
      <c r="B5305" t="s">
        <v>4701</v>
      </c>
      <c r="C5305" t="s">
        <v>4702</v>
      </c>
      <c r="E5305" t="s">
        <v>10664</v>
      </c>
      <c r="F5305" t="s">
        <v>682</v>
      </c>
      <c r="G5305" t="s">
        <v>1729</v>
      </c>
      <c r="H5305" s="17">
        <v>42195</v>
      </c>
      <c r="I5305" s="15">
        <v>2015</v>
      </c>
      <c r="J5305" t="s">
        <v>10634</v>
      </c>
      <c r="K5305" s="5">
        <v>0</v>
      </c>
      <c r="L5305" t="s">
        <v>967</v>
      </c>
      <c r="M5305" t="s">
        <v>1141</v>
      </c>
      <c r="N5305" t="s">
        <v>10635</v>
      </c>
      <c r="O5305" t="s">
        <v>825</v>
      </c>
      <c r="P5305" t="s">
        <v>12376</v>
      </c>
      <c r="Q5305" t="s">
        <v>12376</v>
      </c>
      <c r="R5305" t="s">
        <v>740</v>
      </c>
      <c r="S5305" t="s">
        <v>795</v>
      </c>
      <c r="T5305" t="s">
        <v>19414</v>
      </c>
      <c r="U5305" t="s">
        <v>965</v>
      </c>
      <c r="V5305" t="s">
        <v>10638</v>
      </c>
      <c r="W5305" t="s">
        <v>970</v>
      </c>
      <c r="X5305" t="s">
        <v>19415</v>
      </c>
    </row>
    <row r="5306" spans="2:24" ht="11" outlineLevel="1" x14ac:dyDescent="0.15">
      <c r="B5306" t="s">
        <v>4701</v>
      </c>
      <c r="C5306" t="s">
        <v>4702</v>
      </c>
      <c r="E5306" t="s">
        <v>10643</v>
      </c>
      <c r="F5306" t="s">
        <v>682</v>
      </c>
      <c r="G5306" t="s">
        <v>1729</v>
      </c>
      <c r="H5306" s="17">
        <v>42236</v>
      </c>
      <c r="I5306" s="15">
        <v>2015</v>
      </c>
      <c r="J5306" t="s">
        <v>10634</v>
      </c>
      <c r="K5306" s="5">
        <v>-2200</v>
      </c>
      <c r="L5306" t="s">
        <v>967</v>
      </c>
      <c r="M5306" t="s">
        <v>1141</v>
      </c>
      <c r="N5306" t="s">
        <v>10635</v>
      </c>
      <c r="O5306" t="s">
        <v>825</v>
      </c>
      <c r="P5306" t="s">
        <v>12376</v>
      </c>
      <c r="Q5306" t="s">
        <v>12376</v>
      </c>
      <c r="R5306" t="s">
        <v>740</v>
      </c>
      <c r="S5306" t="s">
        <v>795</v>
      </c>
      <c r="T5306" t="s">
        <v>19416</v>
      </c>
      <c r="U5306" t="s">
        <v>965</v>
      </c>
      <c r="V5306" t="s">
        <v>10638</v>
      </c>
      <c r="W5306" t="s">
        <v>970</v>
      </c>
      <c r="X5306" t="s">
        <v>19417</v>
      </c>
    </row>
    <row r="5307" spans="2:24" ht="11" outlineLevel="1" x14ac:dyDescent="0.15">
      <c r="B5307" t="s">
        <v>4701</v>
      </c>
      <c r="C5307" t="s">
        <v>4702</v>
      </c>
      <c r="E5307" t="s">
        <v>10652</v>
      </c>
      <c r="F5307" t="s">
        <v>682</v>
      </c>
      <c r="G5307" t="s">
        <v>1729</v>
      </c>
      <c r="H5307" s="17">
        <v>42173</v>
      </c>
      <c r="I5307" s="15">
        <v>2015</v>
      </c>
      <c r="J5307" t="s">
        <v>10634</v>
      </c>
      <c r="K5307" s="5">
        <v>0</v>
      </c>
      <c r="L5307" t="s">
        <v>967</v>
      </c>
      <c r="M5307" t="s">
        <v>1141</v>
      </c>
      <c r="N5307" t="s">
        <v>10635</v>
      </c>
      <c r="O5307" t="s">
        <v>825</v>
      </c>
      <c r="P5307" t="s">
        <v>12376</v>
      </c>
      <c r="Q5307" t="s">
        <v>12376</v>
      </c>
      <c r="R5307" t="s">
        <v>740</v>
      </c>
      <c r="S5307" t="s">
        <v>795</v>
      </c>
      <c r="T5307" t="s">
        <v>19418</v>
      </c>
      <c r="U5307" t="s">
        <v>965</v>
      </c>
      <c r="V5307" t="s">
        <v>10638</v>
      </c>
      <c r="W5307" t="s">
        <v>970</v>
      </c>
      <c r="X5307" t="s">
        <v>19419</v>
      </c>
    </row>
    <row r="5308" spans="2:24" ht="11" outlineLevel="1" x14ac:dyDescent="0.15">
      <c r="B5308" t="s">
        <v>4704</v>
      </c>
      <c r="C5308" t="s">
        <v>982</v>
      </c>
      <c r="D5308" t="s">
        <v>237</v>
      </c>
      <c r="E5308" t="s">
        <v>10649</v>
      </c>
      <c r="F5308" t="s">
        <v>14208</v>
      </c>
      <c r="G5308" t="s">
        <v>1702</v>
      </c>
      <c r="H5308" s="17">
        <v>42867</v>
      </c>
      <c r="I5308" s="15">
        <v>2017</v>
      </c>
      <c r="J5308" t="s">
        <v>10634</v>
      </c>
      <c r="K5308" s="5">
        <v>132287.75</v>
      </c>
      <c r="L5308" t="s">
        <v>967</v>
      </c>
      <c r="M5308" t="s">
        <v>985</v>
      </c>
      <c r="N5308" t="s">
        <v>10635</v>
      </c>
      <c r="O5308" t="s">
        <v>796</v>
      </c>
      <c r="P5308" t="s">
        <v>13376</v>
      </c>
      <c r="R5308" t="s">
        <v>740</v>
      </c>
      <c r="S5308" t="s">
        <v>795</v>
      </c>
      <c r="T5308" t="s">
        <v>19420</v>
      </c>
      <c r="U5308" t="s">
        <v>965</v>
      </c>
      <c r="V5308" t="s">
        <v>10638</v>
      </c>
      <c r="W5308" t="s">
        <v>970</v>
      </c>
      <c r="X5308" t="s">
        <v>19421</v>
      </c>
    </row>
    <row r="5309" spans="2:24" ht="11" outlineLevel="1" x14ac:dyDescent="0.15">
      <c r="B5309" t="s">
        <v>4706</v>
      </c>
      <c r="C5309" t="s">
        <v>4707</v>
      </c>
      <c r="D5309" t="s">
        <v>177</v>
      </c>
      <c r="E5309" t="s">
        <v>10632</v>
      </c>
      <c r="F5309" t="s">
        <v>11029</v>
      </c>
      <c r="G5309" t="s">
        <v>992</v>
      </c>
      <c r="H5309" s="17">
        <v>43272</v>
      </c>
      <c r="I5309" s="15">
        <v>2018</v>
      </c>
      <c r="J5309" t="s">
        <v>10634</v>
      </c>
      <c r="K5309" s="5">
        <v>-43582.45</v>
      </c>
      <c r="L5309" t="s">
        <v>967</v>
      </c>
      <c r="M5309" t="s">
        <v>985</v>
      </c>
      <c r="N5309" t="s">
        <v>10635</v>
      </c>
      <c r="O5309" t="s">
        <v>796</v>
      </c>
      <c r="P5309" t="s">
        <v>10671</v>
      </c>
      <c r="Q5309" t="s">
        <v>10671</v>
      </c>
      <c r="R5309" t="s">
        <v>739</v>
      </c>
      <c r="S5309" t="s">
        <v>795</v>
      </c>
      <c r="T5309" t="s">
        <v>19422</v>
      </c>
      <c r="U5309" t="s">
        <v>965</v>
      </c>
      <c r="V5309" t="s">
        <v>10638</v>
      </c>
      <c r="W5309" t="s">
        <v>970</v>
      </c>
      <c r="X5309" t="s">
        <v>19423</v>
      </c>
    </row>
    <row r="5310" spans="2:24" ht="11" outlineLevel="1" x14ac:dyDescent="0.15">
      <c r="B5310" t="s">
        <v>4706</v>
      </c>
      <c r="C5310" t="s">
        <v>4707</v>
      </c>
      <c r="D5310" t="s">
        <v>177</v>
      </c>
      <c r="E5310" t="s">
        <v>10652</v>
      </c>
      <c r="F5310" t="s">
        <v>11029</v>
      </c>
      <c r="G5310" t="s">
        <v>992</v>
      </c>
      <c r="H5310" s="17">
        <v>43164</v>
      </c>
      <c r="I5310" s="15">
        <v>2018</v>
      </c>
      <c r="J5310" t="s">
        <v>10634</v>
      </c>
      <c r="K5310" s="5">
        <v>0</v>
      </c>
      <c r="L5310" t="s">
        <v>967</v>
      </c>
      <c r="M5310" t="s">
        <v>985</v>
      </c>
      <c r="N5310" t="s">
        <v>10635</v>
      </c>
      <c r="O5310" t="s">
        <v>796</v>
      </c>
      <c r="P5310" t="s">
        <v>10671</v>
      </c>
      <c r="Q5310" t="s">
        <v>10671</v>
      </c>
      <c r="R5310" t="s">
        <v>739</v>
      </c>
      <c r="S5310" t="s">
        <v>795</v>
      </c>
      <c r="T5310" t="s">
        <v>19424</v>
      </c>
      <c r="U5310" t="s">
        <v>965</v>
      </c>
      <c r="V5310" t="s">
        <v>10638</v>
      </c>
      <c r="W5310" t="s">
        <v>970</v>
      </c>
      <c r="X5310" t="s">
        <v>19425</v>
      </c>
    </row>
    <row r="5311" spans="2:24" ht="11" outlineLevel="1" x14ac:dyDescent="0.15">
      <c r="B5311" t="s">
        <v>4706</v>
      </c>
      <c r="C5311" t="s">
        <v>4707</v>
      </c>
      <c r="D5311" t="s">
        <v>177</v>
      </c>
      <c r="E5311" t="s">
        <v>10643</v>
      </c>
      <c r="F5311" t="s">
        <v>11029</v>
      </c>
      <c r="G5311" t="s">
        <v>992</v>
      </c>
      <c r="H5311" s="17">
        <v>43195</v>
      </c>
      <c r="I5311" s="15">
        <v>2018</v>
      </c>
      <c r="J5311" t="s">
        <v>10634</v>
      </c>
      <c r="K5311" s="5">
        <v>0</v>
      </c>
      <c r="L5311" t="s">
        <v>967</v>
      </c>
      <c r="M5311" t="s">
        <v>985</v>
      </c>
      <c r="N5311" t="s">
        <v>10635</v>
      </c>
      <c r="O5311" t="s">
        <v>796</v>
      </c>
      <c r="P5311" t="s">
        <v>10671</v>
      </c>
      <c r="Q5311" t="s">
        <v>10671</v>
      </c>
      <c r="R5311" t="s">
        <v>739</v>
      </c>
      <c r="S5311" t="s">
        <v>795</v>
      </c>
      <c r="T5311" t="s">
        <v>19424</v>
      </c>
      <c r="U5311" t="s">
        <v>965</v>
      </c>
      <c r="V5311" t="s">
        <v>10638</v>
      </c>
      <c r="W5311" t="s">
        <v>970</v>
      </c>
      <c r="X5311" t="s">
        <v>19426</v>
      </c>
    </row>
    <row r="5312" spans="2:24" ht="11" outlineLevel="1" x14ac:dyDescent="0.15">
      <c r="B5312" t="s">
        <v>4706</v>
      </c>
      <c r="C5312" t="s">
        <v>4707</v>
      </c>
      <c r="D5312" t="s">
        <v>177</v>
      </c>
      <c r="E5312" t="s">
        <v>10649</v>
      </c>
      <c r="F5312" t="s">
        <v>11029</v>
      </c>
      <c r="G5312" t="s">
        <v>992</v>
      </c>
      <c r="H5312" s="17">
        <v>43158</v>
      </c>
      <c r="I5312" s="15">
        <v>2018</v>
      </c>
      <c r="J5312" t="s">
        <v>10634</v>
      </c>
      <c r="K5312" s="5">
        <v>174667</v>
      </c>
      <c r="L5312" t="s">
        <v>967</v>
      </c>
      <c r="M5312" t="s">
        <v>985</v>
      </c>
      <c r="N5312" t="s">
        <v>10635</v>
      </c>
      <c r="O5312" t="s">
        <v>796</v>
      </c>
      <c r="P5312" t="s">
        <v>10671</v>
      </c>
      <c r="Q5312" t="s">
        <v>10671</v>
      </c>
      <c r="R5312" t="s">
        <v>739</v>
      </c>
      <c r="S5312" t="s">
        <v>795</v>
      </c>
      <c r="T5312" t="s">
        <v>19424</v>
      </c>
      <c r="U5312" t="s">
        <v>965</v>
      </c>
      <c r="V5312" t="s">
        <v>10638</v>
      </c>
      <c r="W5312" t="s">
        <v>970</v>
      </c>
      <c r="X5312" t="s">
        <v>19427</v>
      </c>
    </row>
    <row r="5313" spans="2:24" ht="11" outlineLevel="1" x14ac:dyDescent="0.15">
      <c r="B5313" t="s">
        <v>4706</v>
      </c>
      <c r="C5313" t="s">
        <v>4707</v>
      </c>
      <c r="D5313" t="s">
        <v>177</v>
      </c>
      <c r="E5313" t="s">
        <v>10664</v>
      </c>
      <c r="F5313" t="s">
        <v>11029</v>
      </c>
      <c r="G5313" t="s">
        <v>992</v>
      </c>
      <c r="H5313" s="17">
        <v>43186</v>
      </c>
      <c r="I5313" s="15">
        <v>2018</v>
      </c>
      <c r="J5313" t="s">
        <v>10634</v>
      </c>
      <c r="K5313" s="5">
        <v>0</v>
      </c>
      <c r="L5313" t="s">
        <v>967</v>
      </c>
      <c r="M5313" t="s">
        <v>985</v>
      </c>
      <c r="N5313" t="s">
        <v>10635</v>
      </c>
      <c r="O5313" t="s">
        <v>796</v>
      </c>
      <c r="P5313" t="s">
        <v>10671</v>
      </c>
      <c r="Q5313" t="s">
        <v>10671</v>
      </c>
      <c r="R5313" t="s">
        <v>739</v>
      </c>
      <c r="S5313" t="s">
        <v>795</v>
      </c>
      <c r="T5313" t="s">
        <v>19424</v>
      </c>
      <c r="U5313" t="s">
        <v>965</v>
      </c>
      <c r="V5313" t="s">
        <v>10638</v>
      </c>
      <c r="W5313" t="s">
        <v>970</v>
      </c>
      <c r="X5313" t="s">
        <v>19428</v>
      </c>
    </row>
    <row r="5314" spans="2:24" ht="11" outlineLevel="1" x14ac:dyDescent="0.15">
      <c r="B5314" t="s">
        <v>4709</v>
      </c>
      <c r="C5314" t="s">
        <v>4710</v>
      </c>
      <c r="E5314" t="s">
        <v>10649</v>
      </c>
      <c r="F5314" t="s">
        <v>665</v>
      </c>
      <c r="G5314" t="s">
        <v>1904</v>
      </c>
      <c r="H5314" s="17">
        <v>45042</v>
      </c>
      <c r="I5314" s="15">
        <v>2023</v>
      </c>
      <c r="J5314" t="s">
        <v>10634</v>
      </c>
      <c r="K5314" s="5">
        <v>153149</v>
      </c>
      <c r="L5314" t="s">
        <v>967</v>
      </c>
      <c r="M5314" t="s">
        <v>1141</v>
      </c>
      <c r="N5314" t="s">
        <v>10635</v>
      </c>
      <c r="O5314" t="s">
        <v>825</v>
      </c>
      <c r="P5314" t="s">
        <v>11475</v>
      </c>
      <c r="R5314" t="s">
        <v>740</v>
      </c>
      <c r="S5314" t="s">
        <v>795</v>
      </c>
      <c r="T5314" t="s">
        <v>19429</v>
      </c>
      <c r="U5314" t="s">
        <v>965</v>
      </c>
      <c r="V5314" t="s">
        <v>10638</v>
      </c>
      <c r="W5314" t="s">
        <v>970</v>
      </c>
      <c r="X5314" t="s">
        <v>19430</v>
      </c>
    </row>
    <row r="5315" spans="2:24" ht="11" outlineLevel="1" x14ac:dyDescent="0.15">
      <c r="B5315" t="s">
        <v>4709</v>
      </c>
      <c r="C5315" t="s">
        <v>4710</v>
      </c>
      <c r="E5315" t="s">
        <v>10652</v>
      </c>
      <c r="F5315" t="s">
        <v>665</v>
      </c>
      <c r="G5315" t="s">
        <v>1904</v>
      </c>
      <c r="H5315" s="17">
        <v>45485</v>
      </c>
      <c r="I5315" s="15">
        <v>2024</v>
      </c>
      <c r="J5315" t="s">
        <v>10634</v>
      </c>
      <c r="K5315" s="5">
        <v>-22333.360000000001</v>
      </c>
      <c r="L5315" t="s">
        <v>967</v>
      </c>
      <c r="M5315" t="s">
        <v>1141</v>
      </c>
      <c r="N5315" t="s">
        <v>10635</v>
      </c>
      <c r="O5315" t="s">
        <v>825</v>
      </c>
      <c r="P5315" t="s">
        <v>11475</v>
      </c>
      <c r="Q5315" t="s">
        <v>11435</v>
      </c>
      <c r="R5315" t="s">
        <v>740</v>
      </c>
      <c r="S5315" t="s">
        <v>795</v>
      </c>
      <c r="T5315" t="s">
        <v>19429</v>
      </c>
      <c r="U5315" t="s">
        <v>965</v>
      </c>
      <c r="V5315" t="s">
        <v>10638</v>
      </c>
      <c r="W5315" t="s">
        <v>970</v>
      </c>
      <c r="X5315" t="s">
        <v>19431</v>
      </c>
    </row>
    <row r="5316" spans="2:24" ht="11" outlineLevel="1" x14ac:dyDescent="0.15">
      <c r="B5316" t="s">
        <v>4712</v>
      </c>
      <c r="C5316" t="s">
        <v>4713</v>
      </c>
      <c r="E5316" t="s">
        <v>10649</v>
      </c>
      <c r="F5316" t="s">
        <v>4714</v>
      </c>
      <c r="G5316" t="s">
        <v>4715</v>
      </c>
      <c r="H5316" s="17">
        <v>41474</v>
      </c>
      <c r="I5316" s="15">
        <v>2013</v>
      </c>
      <c r="J5316" t="s">
        <v>10634</v>
      </c>
      <c r="K5316" s="5">
        <v>150200</v>
      </c>
      <c r="L5316" t="s">
        <v>967</v>
      </c>
      <c r="R5316" t="s">
        <v>748</v>
      </c>
      <c r="S5316" t="s">
        <v>795</v>
      </c>
      <c r="T5316" t="s">
        <v>19432</v>
      </c>
      <c r="U5316" t="s">
        <v>1340</v>
      </c>
      <c r="V5316" t="s">
        <v>12795</v>
      </c>
      <c r="W5316" t="s">
        <v>970</v>
      </c>
      <c r="X5316" t="s">
        <v>19433</v>
      </c>
    </row>
    <row r="5317" spans="2:24" ht="11" outlineLevel="1" x14ac:dyDescent="0.15">
      <c r="B5317" t="s">
        <v>4712</v>
      </c>
      <c r="C5317" t="s">
        <v>4713</v>
      </c>
      <c r="E5317" t="s">
        <v>12852</v>
      </c>
      <c r="F5317" t="s">
        <v>4714</v>
      </c>
      <c r="G5317" t="s">
        <v>4715</v>
      </c>
      <c r="H5317" s="17">
        <v>41500</v>
      </c>
      <c r="I5317" s="15">
        <v>2013</v>
      </c>
      <c r="J5317" t="s">
        <v>10634</v>
      </c>
      <c r="K5317" s="5">
        <v>0</v>
      </c>
      <c r="L5317" t="s">
        <v>967</v>
      </c>
      <c r="M5317" t="s">
        <v>12797</v>
      </c>
      <c r="R5317" t="s">
        <v>748</v>
      </c>
      <c r="S5317" t="s">
        <v>795</v>
      </c>
      <c r="T5317" t="s">
        <v>19432</v>
      </c>
      <c r="U5317" t="s">
        <v>1340</v>
      </c>
      <c r="V5317" t="s">
        <v>12795</v>
      </c>
      <c r="W5317" t="s">
        <v>970</v>
      </c>
      <c r="X5317" t="s">
        <v>19434</v>
      </c>
    </row>
    <row r="5318" spans="2:24" ht="11" outlineLevel="1" x14ac:dyDescent="0.15">
      <c r="B5318" t="s">
        <v>4712</v>
      </c>
      <c r="C5318" t="s">
        <v>4713</v>
      </c>
      <c r="E5318" t="s">
        <v>10652</v>
      </c>
      <c r="F5318" t="s">
        <v>4714</v>
      </c>
      <c r="G5318" t="s">
        <v>4715</v>
      </c>
      <c r="H5318" s="17">
        <v>43928</v>
      </c>
      <c r="I5318" s="15">
        <v>2020</v>
      </c>
      <c r="J5318" t="s">
        <v>10634</v>
      </c>
      <c r="K5318" s="5">
        <v>-19600</v>
      </c>
      <c r="L5318" t="s">
        <v>967</v>
      </c>
      <c r="M5318" t="s">
        <v>12797</v>
      </c>
      <c r="R5318" t="s">
        <v>748</v>
      </c>
      <c r="S5318" t="s">
        <v>795</v>
      </c>
      <c r="T5318" t="s">
        <v>19432</v>
      </c>
      <c r="U5318" t="s">
        <v>1340</v>
      </c>
      <c r="V5318" t="s">
        <v>12795</v>
      </c>
      <c r="W5318" t="s">
        <v>970</v>
      </c>
      <c r="X5318" t="s">
        <v>19435</v>
      </c>
    </row>
    <row r="5319" spans="2:24" ht="11" outlineLevel="1" x14ac:dyDescent="0.15">
      <c r="B5319" t="s">
        <v>4717</v>
      </c>
      <c r="C5319" t="s">
        <v>4718</v>
      </c>
      <c r="E5319" t="s">
        <v>10664</v>
      </c>
      <c r="F5319" t="s">
        <v>14565</v>
      </c>
      <c r="G5319" t="s">
        <v>1807</v>
      </c>
      <c r="H5319" s="17">
        <v>43020</v>
      </c>
      <c r="I5319" s="15">
        <v>2018</v>
      </c>
      <c r="J5319" t="s">
        <v>10634</v>
      </c>
      <c r="K5319" s="5">
        <v>0</v>
      </c>
      <c r="L5319" t="s">
        <v>967</v>
      </c>
      <c r="M5319" t="s">
        <v>1141</v>
      </c>
      <c r="N5319" t="s">
        <v>10635</v>
      </c>
      <c r="O5319" t="s">
        <v>825</v>
      </c>
      <c r="P5319" t="s">
        <v>13395</v>
      </c>
      <c r="Q5319" t="s">
        <v>13395</v>
      </c>
      <c r="R5319" t="s">
        <v>740</v>
      </c>
      <c r="S5319" t="s">
        <v>795</v>
      </c>
      <c r="T5319" t="s">
        <v>19436</v>
      </c>
      <c r="U5319" t="s">
        <v>965</v>
      </c>
      <c r="V5319" t="s">
        <v>10638</v>
      </c>
      <c r="W5319" t="s">
        <v>970</v>
      </c>
      <c r="X5319" t="s">
        <v>19437</v>
      </c>
    </row>
    <row r="5320" spans="2:24" ht="11" outlineLevel="1" x14ac:dyDescent="0.15">
      <c r="B5320" t="s">
        <v>4717</v>
      </c>
      <c r="C5320" t="s">
        <v>4718</v>
      </c>
      <c r="E5320" t="s">
        <v>10649</v>
      </c>
      <c r="F5320" t="s">
        <v>14565</v>
      </c>
      <c r="G5320" t="s">
        <v>1807</v>
      </c>
      <c r="H5320" s="17">
        <v>42921</v>
      </c>
      <c r="I5320" s="15">
        <v>2017</v>
      </c>
      <c r="J5320" t="s">
        <v>10634</v>
      </c>
      <c r="K5320" s="5">
        <v>145981.64000000001</v>
      </c>
      <c r="L5320" t="s">
        <v>967</v>
      </c>
      <c r="M5320" t="s">
        <v>1141</v>
      </c>
      <c r="N5320" t="s">
        <v>10635</v>
      </c>
      <c r="O5320" t="s">
        <v>825</v>
      </c>
      <c r="P5320" t="s">
        <v>13395</v>
      </c>
      <c r="R5320" t="s">
        <v>740</v>
      </c>
      <c r="S5320" t="s">
        <v>795</v>
      </c>
      <c r="T5320" t="s">
        <v>19438</v>
      </c>
      <c r="U5320" t="s">
        <v>965</v>
      </c>
      <c r="V5320" t="s">
        <v>10638</v>
      </c>
      <c r="W5320" t="s">
        <v>970</v>
      </c>
      <c r="X5320" t="s">
        <v>19439</v>
      </c>
    </row>
    <row r="5321" spans="2:24" ht="11" outlineLevel="1" x14ac:dyDescent="0.15">
      <c r="B5321" t="s">
        <v>4717</v>
      </c>
      <c r="C5321" t="s">
        <v>4718</v>
      </c>
      <c r="E5321" t="s">
        <v>10652</v>
      </c>
      <c r="F5321" t="s">
        <v>14565</v>
      </c>
      <c r="G5321" t="s">
        <v>1807</v>
      </c>
      <c r="H5321" s="17">
        <v>42984</v>
      </c>
      <c r="I5321" s="15">
        <v>2017</v>
      </c>
      <c r="J5321" t="s">
        <v>10634</v>
      </c>
      <c r="K5321" s="5">
        <v>0</v>
      </c>
      <c r="L5321" t="s">
        <v>967</v>
      </c>
      <c r="M5321" t="s">
        <v>1141</v>
      </c>
      <c r="N5321" t="s">
        <v>10635</v>
      </c>
      <c r="O5321" t="s">
        <v>825</v>
      </c>
      <c r="P5321" t="s">
        <v>13395</v>
      </c>
      <c r="R5321" t="s">
        <v>740</v>
      </c>
      <c r="S5321" t="s">
        <v>795</v>
      </c>
      <c r="T5321" t="s">
        <v>19440</v>
      </c>
      <c r="U5321" t="s">
        <v>965</v>
      </c>
      <c r="V5321" t="s">
        <v>10638</v>
      </c>
      <c r="W5321" t="s">
        <v>970</v>
      </c>
      <c r="X5321" t="s">
        <v>19441</v>
      </c>
    </row>
    <row r="5322" spans="2:24" ht="11" outlineLevel="1" x14ac:dyDescent="0.15">
      <c r="B5322" t="s">
        <v>4717</v>
      </c>
      <c r="C5322" t="s">
        <v>4718</v>
      </c>
      <c r="E5322" t="s">
        <v>10667</v>
      </c>
      <c r="F5322" t="s">
        <v>14565</v>
      </c>
      <c r="G5322" t="s">
        <v>1807</v>
      </c>
      <c r="H5322" s="17">
        <v>43608</v>
      </c>
      <c r="I5322" s="15">
        <v>2019</v>
      </c>
      <c r="J5322" t="s">
        <v>10634</v>
      </c>
      <c r="K5322" s="5">
        <v>-15827.5</v>
      </c>
      <c r="L5322" t="s">
        <v>967</v>
      </c>
      <c r="M5322" t="s">
        <v>1141</v>
      </c>
      <c r="N5322" t="s">
        <v>10635</v>
      </c>
      <c r="O5322" t="s">
        <v>825</v>
      </c>
      <c r="P5322" t="s">
        <v>13395</v>
      </c>
      <c r="Q5322" t="s">
        <v>13395</v>
      </c>
      <c r="R5322" t="s">
        <v>740</v>
      </c>
      <c r="S5322" t="s">
        <v>795</v>
      </c>
      <c r="T5322" t="s">
        <v>19442</v>
      </c>
      <c r="U5322" t="s">
        <v>965</v>
      </c>
      <c r="V5322" t="s">
        <v>10638</v>
      </c>
      <c r="W5322" t="s">
        <v>970</v>
      </c>
      <c r="X5322" t="s">
        <v>19443</v>
      </c>
    </row>
    <row r="5323" spans="2:24" ht="11" outlineLevel="1" x14ac:dyDescent="0.15">
      <c r="B5323" t="s">
        <v>4717</v>
      </c>
      <c r="C5323" t="s">
        <v>4718</v>
      </c>
      <c r="E5323" t="s">
        <v>10643</v>
      </c>
      <c r="F5323" t="s">
        <v>14565</v>
      </c>
      <c r="G5323" t="s">
        <v>1807</v>
      </c>
      <c r="H5323" s="17">
        <v>43069</v>
      </c>
      <c r="I5323" s="15">
        <v>2018</v>
      </c>
      <c r="J5323" t="s">
        <v>10634</v>
      </c>
      <c r="K5323" s="5">
        <v>0</v>
      </c>
      <c r="L5323" t="s">
        <v>967</v>
      </c>
      <c r="M5323" t="s">
        <v>1141</v>
      </c>
      <c r="N5323" t="s">
        <v>10635</v>
      </c>
      <c r="O5323" t="s">
        <v>825</v>
      </c>
      <c r="P5323" t="s">
        <v>13395</v>
      </c>
      <c r="Q5323" t="s">
        <v>13395</v>
      </c>
      <c r="R5323" t="s">
        <v>740</v>
      </c>
      <c r="S5323" t="s">
        <v>795</v>
      </c>
      <c r="T5323" t="s">
        <v>19442</v>
      </c>
      <c r="U5323" t="s">
        <v>965</v>
      </c>
      <c r="V5323" t="s">
        <v>10638</v>
      </c>
      <c r="W5323" t="s">
        <v>970</v>
      </c>
      <c r="X5323" t="s">
        <v>19444</v>
      </c>
    </row>
    <row r="5324" spans="2:24" ht="11" outlineLevel="1" x14ac:dyDescent="0.15">
      <c r="B5324" t="s">
        <v>4717</v>
      </c>
      <c r="C5324" t="s">
        <v>4718</v>
      </c>
      <c r="E5324" t="s">
        <v>10632</v>
      </c>
      <c r="F5324" t="s">
        <v>14565</v>
      </c>
      <c r="G5324" t="s">
        <v>1807</v>
      </c>
      <c r="H5324" s="17">
        <v>43348</v>
      </c>
      <c r="I5324" s="15">
        <v>2018</v>
      </c>
      <c r="J5324" t="s">
        <v>10634</v>
      </c>
      <c r="K5324" s="5">
        <v>0</v>
      </c>
      <c r="L5324" t="s">
        <v>967</v>
      </c>
      <c r="M5324" t="s">
        <v>1141</v>
      </c>
      <c r="N5324" t="s">
        <v>10635</v>
      </c>
      <c r="O5324" t="s">
        <v>825</v>
      </c>
      <c r="P5324" t="s">
        <v>13395</v>
      </c>
      <c r="Q5324" t="s">
        <v>13395</v>
      </c>
      <c r="R5324" t="s">
        <v>740</v>
      </c>
      <c r="S5324" t="s">
        <v>795</v>
      </c>
      <c r="T5324" t="s">
        <v>19445</v>
      </c>
      <c r="U5324" t="s">
        <v>965</v>
      </c>
      <c r="V5324" t="s">
        <v>10638</v>
      </c>
      <c r="W5324" t="s">
        <v>970</v>
      </c>
      <c r="X5324" t="s">
        <v>19446</v>
      </c>
    </row>
    <row r="5325" spans="2:24" ht="11" outlineLevel="1" x14ac:dyDescent="0.15">
      <c r="B5325" t="s">
        <v>4720</v>
      </c>
      <c r="C5325" t="s">
        <v>4721</v>
      </c>
      <c r="D5325" t="s">
        <v>4538</v>
      </c>
      <c r="E5325" t="s">
        <v>10649</v>
      </c>
      <c r="F5325" t="s">
        <v>19236</v>
      </c>
      <c r="G5325" t="s">
        <v>4220</v>
      </c>
      <c r="H5325" s="17">
        <v>45090</v>
      </c>
      <c r="I5325" s="15">
        <v>2023</v>
      </c>
      <c r="J5325" t="s">
        <v>10634</v>
      </c>
      <c r="K5325" s="5">
        <v>129200</v>
      </c>
      <c r="L5325" t="s">
        <v>967</v>
      </c>
      <c r="M5325" t="s">
        <v>985</v>
      </c>
      <c r="N5325" t="s">
        <v>10635</v>
      </c>
      <c r="O5325" t="s">
        <v>796</v>
      </c>
      <c r="P5325" t="s">
        <v>19219</v>
      </c>
      <c r="Q5325" t="s">
        <v>11435</v>
      </c>
      <c r="R5325" t="s">
        <v>737</v>
      </c>
      <c r="S5325" t="s">
        <v>803</v>
      </c>
      <c r="T5325" t="s">
        <v>19447</v>
      </c>
      <c r="U5325" t="s">
        <v>965</v>
      </c>
      <c r="V5325" t="s">
        <v>10638</v>
      </c>
      <c r="W5325" t="s">
        <v>970</v>
      </c>
      <c r="X5325" t="s">
        <v>19448</v>
      </c>
    </row>
    <row r="5326" spans="2:24" ht="11" outlineLevel="1" x14ac:dyDescent="0.15">
      <c r="B5326" t="s">
        <v>4723</v>
      </c>
      <c r="C5326" t="s">
        <v>4724</v>
      </c>
      <c r="D5326" t="s">
        <v>177</v>
      </c>
      <c r="E5326" t="s">
        <v>10664</v>
      </c>
      <c r="F5326" t="s">
        <v>11029</v>
      </c>
      <c r="G5326" t="s">
        <v>992</v>
      </c>
      <c r="H5326" s="17">
        <v>44113</v>
      </c>
      <c r="I5326" s="15">
        <v>2021</v>
      </c>
      <c r="J5326" t="s">
        <v>10634</v>
      </c>
      <c r="K5326" s="5">
        <v>-9690.25</v>
      </c>
      <c r="L5326" t="s">
        <v>967</v>
      </c>
      <c r="M5326" t="s">
        <v>985</v>
      </c>
      <c r="N5326" t="s">
        <v>10635</v>
      </c>
      <c r="O5326" t="s">
        <v>796</v>
      </c>
      <c r="P5326" t="s">
        <v>10671</v>
      </c>
      <c r="Q5326" t="s">
        <v>10671</v>
      </c>
      <c r="R5326" t="s">
        <v>744</v>
      </c>
      <c r="S5326" t="s">
        <v>795</v>
      </c>
      <c r="T5326" t="s">
        <v>18890</v>
      </c>
      <c r="U5326" t="s">
        <v>965</v>
      </c>
      <c r="V5326" t="s">
        <v>10638</v>
      </c>
      <c r="W5326" t="s">
        <v>970</v>
      </c>
      <c r="X5326" t="s">
        <v>19449</v>
      </c>
    </row>
    <row r="5327" spans="2:24" ht="11" outlineLevel="1" x14ac:dyDescent="0.15">
      <c r="B5327" t="s">
        <v>4723</v>
      </c>
      <c r="C5327" t="s">
        <v>4724</v>
      </c>
      <c r="D5327" t="s">
        <v>177</v>
      </c>
      <c r="E5327" t="s">
        <v>10649</v>
      </c>
      <c r="F5327" t="s">
        <v>11029</v>
      </c>
      <c r="G5327" t="s">
        <v>992</v>
      </c>
      <c r="H5327" s="17">
        <v>44055</v>
      </c>
      <c r="I5327" s="15">
        <v>2020</v>
      </c>
      <c r="J5327" t="s">
        <v>10634</v>
      </c>
      <c r="K5327" s="5">
        <v>138750</v>
      </c>
      <c r="L5327" t="s">
        <v>967</v>
      </c>
      <c r="M5327" t="s">
        <v>985</v>
      </c>
      <c r="N5327" t="s">
        <v>10635</v>
      </c>
      <c r="O5327" t="s">
        <v>796</v>
      </c>
      <c r="P5327" t="s">
        <v>10671</v>
      </c>
      <c r="Q5327" t="s">
        <v>10671</v>
      </c>
      <c r="R5327" t="s">
        <v>744</v>
      </c>
      <c r="S5327" t="s">
        <v>795</v>
      </c>
      <c r="T5327" t="s">
        <v>18890</v>
      </c>
      <c r="U5327" t="s">
        <v>965</v>
      </c>
      <c r="V5327" t="s">
        <v>10638</v>
      </c>
      <c r="W5327" t="s">
        <v>970</v>
      </c>
      <c r="X5327" t="s">
        <v>19450</v>
      </c>
    </row>
    <row r="5328" spans="2:24" ht="11" outlineLevel="1" x14ac:dyDescent="0.15">
      <c r="B5328" t="s">
        <v>4723</v>
      </c>
      <c r="C5328" t="s">
        <v>4724</v>
      </c>
      <c r="D5328" t="s">
        <v>177</v>
      </c>
      <c r="E5328" t="s">
        <v>10652</v>
      </c>
      <c r="F5328" t="s">
        <v>11029</v>
      </c>
      <c r="G5328" t="s">
        <v>992</v>
      </c>
      <c r="H5328" s="17">
        <v>44084</v>
      </c>
      <c r="I5328" s="15">
        <v>2020</v>
      </c>
      <c r="J5328" t="s">
        <v>10634</v>
      </c>
      <c r="K5328" s="5">
        <v>0</v>
      </c>
      <c r="L5328" t="s">
        <v>967</v>
      </c>
      <c r="M5328" t="s">
        <v>985</v>
      </c>
      <c r="N5328" t="s">
        <v>10635</v>
      </c>
      <c r="O5328" t="s">
        <v>796</v>
      </c>
      <c r="P5328" t="s">
        <v>10671</v>
      </c>
      <c r="Q5328" t="s">
        <v>10671</v>
      </c>
      <c r="R5328" t="s">
        <v>744</v>
      </c>
      <c r="S5328" t="s">
        <v>795</v>
      </c>
      <c r="T5328" t="s">
        <v>18890</v>
      </c>
      <c r="U5328" t="s">
        <v>965</v>
      </c>
      <c r="V5328" t="s">
        <v>10638</v>
      </c>
      <c r="W5328" t="s">
        <v>970</v>
      </c>
      <c r="X5328" t="s">
        <v>19451</v>
      </c>
    </row>
    <row r="5329" spans="2:24" ht="11" outlineLevel="1" x14ac:dyDescent="0.15">
      <c r="B5329" t="s">
        <v>4726</v>
      </c>
      <c r="C5329" t="s">
        <v>4727</v>
      </c>
      <c r="E5329" t="s">
        <v>10649</v>
      </c>
      <c r="F5329" t="s">
        <v>4728</v>
      </c>
      <c r="G5329" t="s">
        <v>4729</v>
      </c>
      <c r="H5329" s="17">
        <v>42628</v>
      </c>
      <c r="I5329" s="15">
        <v>2016</v>
      </c>
      <c r="J5329" t="s">
        <v>10634</v>
      </c>
      <c r="K5329" s="5">
        <v>128823.67999999999</v>
      </c>
      <c r="L5329" t="s">
        <v>967</v>
      </c>
      <c r="R5329" t="s">
        <v>750</v>
      </c>
      <c r="S5329" t="s">
        <v>887</v>
      </c>
      <c r="T5329" t="s">
        <v>13785</v>
      </c>
      <c r="U5329" t="s">
        <v>1340</v>
      </c>
      <c r="V5329" t="s">
        <v>12795</v>
      </c>
      <c r="W5329" t="s">
        <v>970</v>
      </c>
      <c r="X5329" t="s">
        <v>19452</v>
      </c>
    </row>
    <row r="5330" spans="2:24" ht="11" outlineLevel="1" x14ac:dyDescent="0.15">
      <c r="B5330" t="s">
        <v>4731</v>
      </c>
      <c r="C5330" t="s">
        <v>1519</v>
      </c>
      <c r="D5330" t="s">
        <v>234</v>
      </c>
      <c r="E5330" t="s">
        <v>10649</v>
      </c>
      <c r="F5330" t="s">
        <v>608</v>
      </c>
      <c r="G5330" t="s">
        <v>1184</v>
      </c>
      <c r="H5330" s="17">
        <v>42138</v>
      </c>
      <c r="I5330" s="15">
        <v>2015</v>
      </c>
      <c r="J5330" t="s">
        <v>10634</v>
      </c>
      <c r="K5330" s="5">
        <v>81666</v>
      </c>
      <c r="L5330" t="s">
        <v>967</v>
      </c>
      <c r="M5330" t="s">
        <v>985</v>
      </c>
      <c r="N5330" t="s">
        <v>10635</v>
      </c>
      <c r="O5330" t="s">
        <v>796</v>
      </c>
      <c r="P5330" t="s">
        <v>11969</v>
      </c>
      <c r="Q5330" t="s">
        <v>11969</v>
      </c>
      <c r="R5330" t="s">
        <v>744</v>
      </c>
      <c r="S5330" t="s">
        <v>795</v>
      </c>
      <c r="T5330" t="s">
        <v>19453</v>
      </c>
      <c r="U5330" t="s">
        <v>965</v>
      </c>
      <c r="V5330" t="s">
        <v>10638</v>
      </c>
      <c r="W5330" t="s">
        <v>970</v>
      </c>
      <c r="X5330" t="s">
        <v>19454</v>
      </c>
    </row>
    <row r="5331" spans="2:24" ht="11" outlineLevel="1" x14ac:dyDescent="0.15">
      <c r="B5331" t="s">
        <v>4731</v>
      </c>
      <c r="C5331" t="s">
        <v>1519</v>
      </c>
      <c r="D5331" t="s">
        <v>234</v>
      </c>
      <c r="E5331" t="s">
        <v>10989</v>
      </c>
      <c r="F5331" t="s">
        <v>608</v>
      </c>
      <c r="G5331" t="s">
        <v>1184</v>
      </c>
      <c r="H5331" s="17">
        <v>42221</v>
      </c>
      <c r="I5331" s="15">
        <v>2015</v>
      </c>
      <c r="J5331" t="s">
        <v>10634</v>
      </c>
      <c r="K5331" s="5">
        <v>47087</v>
      </c>
      <c r="L5331" t="s">
        <v>967</v>
      </c>
      <c r="M5331" t="s">
        <v>985</v>
      </c>
      <c r="N5331" t="s">
        <v>10635</v>
      </c>
      <c r="O5331" t="s">
        <v>796</v>
      </c>
      <c r="P5331" t="s">
        <v>11969</v>
      </c>
      <c r="Q5331" t="s">
        <v>11969</v>
      </c>
      <c r="R5331" t="s">
        <v>744</v>
      </c>
      <c r="S5331" t="s">
        <v>795</v>
      </c>
      <c r="T5331" t="s">
        <v>19455</v>
      </c>
      <c r="U5331" t="s">
        <v>965</v>
      </c>
      <c r="V5331" t="s">
        <v>10638</v>
      </c>
      <c r="W5331" t="s">
        <v>970</v>
      </c>
      <c r="X5331" t="s">
        <v>19456</v>
      </c>
    </row>
    <row r="5332" spans="2:24" ht="11" outlineLevel="1" x14ac:dyDescent="0.15">
      <c r="B5332" t="s">
        <v>4733</v>
      </c>
      <c r="C5332" t="s">
        <v>4734</v>
      </c>
      <c r="E5332" t="s">
        <v>10649</v>
      </c>
      <c r="F5332" t="s">
        <v>712</v>
      </c>
      <c r="G5332" t="s">
        <v>2068</v>
      </c>
      <c r="H5332" s="17">
        <v>45399</v>
      </c>
      <c r="I5332" s="15">
        <v>2024</v>
      </c>
      <c r="J5332" t="s">
        <v>10634</v>
      </c>
      <c r="K5332" s="5">
        <v>128650</v>
      </c>
      <c r="L5332" t="s">
        <v>967</v>
      </c>
      <c r="M5332" t="s">
        <v>1141</v>
      </c>
      <c r="N5332" t="s">
        <v>10635</v>
      </c>
      <c r="O5332" t="s">
        <v>826</v>
      </c>
      <c r="P5332" t="s">
        <v>12118</v>
      </c>
      <c r="Q5332" t="s">
        <v>11435</v>
      </c>
      <c r="R5332" t="s">
        <v>740</v>
      </c>
      <c r="S5332" t="s">
        <v>795</v>
      </c>
      <c r="T5332" t="s">
        <v>19457</v>
      </c>
      <c r="U5332" t="s">
        <v>965</v>
      </c>
      <c r="V5332" t="s">
        <v>10638</v>
      </c>
      <c r="W5332" t="s">
        <v>970</v>
      </c>
      <c r="X5332" t="s">
        <v>19458</v>
      </c>
    </row>
    <row r="5333" spans="2:24" ht="11" outlineLevel="1" x14ac:dyDescent="0.15">
      <c r="B5333" t="s">
        <v>4736</v>
      </c>
      <c r="C5333" t="s">
        <v>4737</v>
      </c>
      <c r="D5333" t="s">
        <v>4738</v>
      </c>
      <c r="E5333" t="s">
        <v>10649</v>
      </c>
      <c r="F5333" t="s">
        <v>19459</v>
      </c>
      <c r="G5333" t="s">
        <v>1926</v>
      </c>
      <c r="H5333" s="17">
        <v>43371</v>
      </c>
      <c r="I5333" s="15">
        <v>2018</v>
      </c>
      <c r="J5333" t="s">
        <v>10634</v>
      </c>
      <c r="K5333" s="5">
        <v>127404</v>
      </c>
      <c r="L5333" t="s">
        <v>967</v>
      </c>
      <c r="M5333" t="s">
        <v>985</v>
      </c>
      <c r="N5333" t="s">
        <v>10635</v>
      </c>
      <c r="O5333" t="s">
        <v>796</v>
      </c>
      <c r="P5333" t="s">
        <v>16858</v>
      </c>
      <c r="Q5333" t="s">
        <v>16858</v>
      </c>
      <c r="R5333" t="s">
        <v>737</v>
      </c>
      <c r="S5333" t="s">
        <v>803</v>
      </c>
      <c r="T5333" t="s">
        <v>19460</v>
      </c>
      <c r="U5333" t="s">
        <v>965</v>
      </c>
      <c r="V5333" t="s">
        <v>10638</v>
      </c>
      <c r="W5333" t="s">
        <v>970</v>
      </c>
      <c r="X5333" t="s">
        <v>19461</v>
      </c>
    </row>
    <row r="5334" spans="2:24" ht="11" outlineLevel="1" x14ac:dyDescent="0.15">
      <c r="B5334" t="s">
        <v>4740</v>
      </c>
      <c r="C5334" t="s">
        <v>4741</v>
      </c>
      <c r="E5334" t="s">
        <v>10649</v>
      </c>
      <c r="F5334" t="s">
        <v>2656</v>
      </c>
      <c r="G5334" t="s">
        <v>2657</v>
      </c>
      <c r="H5334" s="17">
        <v>42493</v>
      </c>
      <c r="I5334" s="15">
        <v>2016</v>
      </c>
      <c r="J5334" t="s">
        <v>10634</v>
      </c>
      <c r="K5334" s="5">
        <v>127100</v>
      </c>
      <c r="L5334" t="s">
        <v>967</v>
      </c>
      <c r="M5334" t="s">
        <v>1141</v>
      </c>
      <c r="N5334" t="s">
        <v>10635</v>
      </c>
      <c r="O5334" t="s">
        <v>825</v>
      </c>
      <c r="P5334" t="s">
        <v>10636</v>
      </c>
      <c r="Q5334" t="s">
        <v>10636</v>
      </c>
      <c r="R5334" t="s">
        <v>750</v>
      </c>
      <c r="S5334" t="s">
        <v>4742</v>
      </c>
      <c r="T5334" t="s">
        <v>19462</v>
      </c>
      <c r="U5334" t="s">
        <v>965</v>
      </c>
      <c r="V5334" t="s">
        <v>10638</v>
      </c>
      <c r="W5334" t="s">
        <v>970</v>
      </c>
      <c r="X5334" t="s">
        <v>19463</v>
      </c>
    </row>
    <row r="5335" spans="2:24" ht="11" outlineLevel="1" x14ac:dyDescent="0.15">
      <c r="B5335" t="s">
        <v>4745</v>
      </c>
      <c r="C5335" t="s">
        <v>4746</v>
      </c>
      <c r="D5335" t="s">
        <v>4747</v>
      </c>
      <c r="E5335" t="s">
        <v>10649</v>
      </c>
      <c r="F5335" t="s">
        <v>3288</v>
      </c>
      <c r="G5335" t="s">
        <v>3289</v>
      </c>
      <c r="H5335" s="17">
        <v>43210</v>
      </c>
      <c r="I5335" s="15">
        <v>2018</v>
      </c>
      <c r="J5335" t="s">
        <v>10634</v>
      </c>
      <c r="K5335" s="5">
        <v>126849.58</v>
      </c>
      <c r="L5335" t="s">
        <v>967</v>
      </c>
      <c r="R5335" t="s">
        <v>737</v>
      </c>
      <c r="S5335" t="s">
        <v>803</v>
      </c>
      <c r="T5335" t="s">
        <v>19464</v>
      </c>
      <c r="U5335" t="s">
        <v>1340</v>
      </c>
      <c r="V5335" t="s">
        <v>12795</v>
      </c>
      <c r="W5335" t="s">
        <v>970</v>
      </c>
      <c r="X5335" t="s">
        <v>19465</v>
      </c>
    </row>
    <row r="5336" spans="2:24" ht="11" outlineLevel="1" x14ac:dyDescent="0.15">
      <c r="B5336" t="s">
        <v>4749</v>
      </c>
      <c r="C5336" t="s">
        <v>1337</v>
      </c>
      <c r="D5336" t="s">
        <v>234</v>
      </c>
      <c r="E5336" t="s">
        <v>10649</v>
      </c>
      <c r="F5336" t="s">
        <v>608</v>
      </c>
      <c r="G5336" t="s">
        <v>1184</v>
      </c>
      <c r="H5336" s="17">
        <v>42171</v>
      </c>
      <c r="I5336" s="15">
        <v>2015</v>
      </c>
      <c r="J5336" t="s">
        <v>10634</v>
      </c>
      <c r="K5336" s="5">
        <v>90015</v>
      </c>
      <c r="L5336" t="s">
        <v>967</v>
      </c>
      <c r="M5336" t="s">
        <v>985</v>
      </c>
      <c r="N5336" t="s">
        <v>10635</v>
      </c>
      <c r="O5336" t="s">
        <v>796</v>
      </c>
      <c r="P5336" t="s">
        <v>11969</v>
      </c>
      <c r="Q5336" t="s">
        <v>11969</v>
      </c>
      <c r="R5336" t="s">
        <v>744</v>
      </c>
      <c r="S5336" t="s">
        <v>795</v>
      </c>
      <c r="T5336" t="s">
        <v>19466</v>
      </c>
      <c r="U5336" t="s">
        <v>965</v>
      </c>
      <c r="V5336" t="s">
        <v>10638</v>
      </c>
      <c r="W5336" t="s">
        <v>970</v>
      </c>
      <c r="X5336" t="s">
        <v>19467</v>
      </c>
    </row>
    <row r="5337" spans="2:24" ht="11" outlineLevel="1" x14ac:dyDescent="0.15">
      <c r="B5337" t="s">
        <v>4749</v>
      </c>
      <c r="C5337" t="s">
        <v>1337</v>
      </c>
      <c r="D5337" t="s">
        <v>234</v>
      </c>
      <c r="E5337" t="s">
        <v>10989</v>
      </c>
      <c r="F5337" t="s">
        <v>608</v>
      </c>
      <c r="G5337" t="s">
        <v>1184</v>
      </c>
      <c r="H5337" s="17">
        <v>42208</v>
      </c>
      <c r="I5337" s="15">
        <v>2015</v>
      </c>
      <c r="J5337" t="s">
        <v>10634</v>
      </c>
      <c r="K5337" s="5">
        <v>36340</v>
      </c>
      <c r="L5337" t="s">
        <v>967</v>
      </c>
      <c r="M5337" t="s">
        <v>985</v>
      </c>
      <c r="N5337" t="s">
        <v>10635</v>
      </c>
      <c r="O5337" t="s">
        <v>796</v>
      </c>
      <c r="P5337" t="s">
        <v>11969</v>
      </c>
      <c r="Q5337" t="s">
        <v>11969</v>
      </c>
      <c r="R5337" t="s">
        <v>744</v>
      </c>
      <c r="S5337" t="s">
        <v>795</v>
      </c>
      <c r="T5337" t="s">
        <v>19468</v>
      </c>
      <c r="U5337" t="s">
        <v>965</v>
      </c>
      <c r="V5337" t="s">
        <v>10638</v>
      </c>
      <c r="W5337" t="s">
        <v>970</v>
      </c>
      <c r="X5337" t="s">
        <v>19469</v>
      </c>
    </row>
    <row r="5338" spans="2:24" ht="11" outlineLevel="1" x14ac:dyDescent="0.15">
      <c r="B5338" t="s">
        <v>4751</v>
      </c>
      <c r="C5338" t="s">
        <v>4752</v>
      </c>
      <c r="D5338" t="s">
        <v>251</v>
      </c>
      <c r="E5338" t="s">
        <v>10652</v>
      </c>
      <c r="F5338" t="s">
        <v>14804</v>
      </c>
      <c r="G5338" t="s">
        <v>1904</v>
      </c>
      <c r="H5338" s="17">
        <v>45225</v>
      </c>
      <c r="I5338" s="15">
        <v>2024</v>
      </c>
      <c r="J5338" t="s">
        <v>10634</v>
      </c>
      <c r="K5338" s="5">
        <v>-56529.79</v>
      </c>
      <c r="L5338" t="s">
        <v>967</v>
      </c>
      <c r="M5338" t="s">
        <v>1903</v>
      </c>
      <c r="N5338" t="s">
        <v>10635</v>
      </c>
      <c r="O5338" t="s">
        <v>826</v>
      </c>
      <c r="P5338" t="s">
        <v>11475</v>
      </c>
      <c r="Q5338" t="s">
        <v>11435</v>
      </c>
      <c r="R5338" t="s">
        <v>740</v>
      </c>
      <c r="S5338" t="s">
        <v>795</v>
      </c>
      <c r="T5338" t="s">
        <v>19470</v>
      </c>
      <c r="U5338" t="s">
        <v>965</v>
      </c>
      <c r="V5338" t="s">
        <v>10638</v>
      </c>
      <c r="W5338" t="s">
        <v>970</v>
      </c>
      <c r="X5338" t="s">
        <v>19471</v>
      </c>
    </row>
    <row r="5339" spans="2:24" ht="11" outlineLevel="1" x14ac:dyDescent="0.15">
      <c r="B5339" t="s">
        <v>4751</v>
      </c>
      <c r="C5339" t="s">
        <v>4752</v>
      </c>
      <c r="D5339" t="s">
        <v>251</v>
      </c>
      <c r="E5339" t="s">
        <v>10649</v>
      </c>
      <c r="F5339" t="s">
        <v>14804</v>
      </c>
      <c r="G5339" t="s">
        <v>1904</v>
      </c>
      <c r="H5339" s="17">
        <v>44351</v>
      </c>
      <c r="I5339" s="15">
        <v>2021</v>
      </c>
      <c r="J5339" t="s">
        <v>10634</v>
      </c>
      <c r="K5339" s="5">
        <v>182367.35999999999</v>
      </c>
      <c r="L5339" t="s">
        <v>967</v>
      </c>
      <c r="M5339" t="s">
        <v>1903</v>
      </c>
      <c r="N5339" t="s">
        <v>10635</v>
      </c>
      <c r="O5339" t="s">
        <v>826</v>
      </c>
      <c r="P5339" t="s">
        <v>11475</v>
      </c>
      <c r="R5339" t="s">
        <v>740</v>
      </c>
      <c r="S5339" t="s">
        <v>795</v>
      </c>
      <c r="T5339" t="s">
        <v>19472</v>
      </c>
      <c r="U5339" t="s">
        <v>965</v>
      </c>
      <c r="V5339" t="s">
        <v>10638</v>
      </c>
      <c r="W5339" t="s">
        <v>970</v>
      </c>
      <c r="X5339" t="s">
        <v>19473</v>
      </c>
    </row>
    <row r="5340" spans="2:24" ht="11" outlineLevel="1" x14ac:dyDescent="0.15">
      <c r="B5340" t="s">
        <v>4754</v>
      </c>
      <c r="C5340" t="s">
        <v>1698</v>
      </c>
      <c r="D5340" t="s">
        <v>4755</v>
      </c>
      <c r="E5340" t="s">
        <v>10649</v>
      </c>
      <c r="F5340" t="s">
        <v>16415</v>
      </c>
      <c r="G5340" t="s">
        <v>2594</v>
      </c>
      <c r="H5340" s="17">
        <v>42824</v>
      </c>
      <c r="I5340" s="15">
        <v>2017</v>
      </c>
      <c r="J5340" t="s">
        <v>10634</v>
      </c>
      <c r="K5340" s="5">
        <v>125744.17</v>
      </c>
      <c r="L5340" t="s">
        <v>967</v>
      </c>
      <c r="M5340" t="s">
        <v>1903</v>
      </c>
      <c r="N5340" t="s">
        <v>10635</v>
      </c>
      <c r="O5340" t="s">
        <v>825</v>
      </c>
      <c r="P5340" t="s">
        <v>14662</v>
      </c>
      <c r="R5340" t="s">
        <v>740</v>
      </c>
      <c r="S5340" t="s">
        <v>795</v>
      </c>
      <c r="T5340" t="s">
        <v>19474</v>
      </c>
      <c r="U5340" t="s">
        <v>965</v>
      </c>
      <c r="V5340" t="s">
        <v>10638</v>
      </c>
      <c r="W5340" t="s">
        <v>970</v>
      </c>
      <c r="X5340" t="s">
        <v>19475</v>
      </c>
    </row>
    <row r="5341" spans="2:24" ht="11" outlineLevel="1" x14ac:dyDescent="0.15">
      <c r="B5341" t="s">
        <v>4757</v>
      </c>
      <c r="C5341" t="s">
        <v>4758</v>
      </c>
      <c r="D5341" t="s">
        <v>4738</v>
      </c>
      <c r="E5341" t="s">
        <v>10652</v>
      </c>
      <c r="F5341" t="s">
        <v>19459</v>
      </c>
      <c r="G5341" t="s">
        <v>1926</v>
      </c>
      <c r="H5341" s="17">
        <v>42244</v>
      </c>
      <c r="I5341" s="15">
        <v>2015</v>
      </c>
      <c r="J5341" t="s">
        <v>10634</v>
      </c>
      <c r="K5341" s="5">
        <v>0</v>
      </c>
      <c r="L5341" t="s">
        <v>967</v>
      </c>
      <c r="M5341" t="s">
        <v>985</v>
      </c>
      <c r="N5341" t="s">
        <v>10635</v>
      </c>
      <c r="O5341" t="s">
        <v>796</v>
      </c>
      <c r="P5341" t="s">
        <v>13376</v>
      </c>
      <c r="Q5341" t="s">
        <v>13376</v>
      </c>
      <c r="R5341" t="s">
        <v>738</v>
      </c>
      <c r="S5341" t="s">
        <v>803</v>
      </c>
      <c r="T5341" t="s">
        <v>19476</v>
      </c>
      <c r="U5341" t="s">
        <v>965</v>
      </c>
      <c r="V5341" t="s">
        <v>10638</v>
      </c>
      <c r="W5341" t="s">
        <v>970</v>
      </c>
      <c r="X5341" t="s">
        <v>19477</v>
      </c>
    </row>
    <row r="5342" spans="2:24" ht="11" outlineLevel="1" x14ac:dyDescent="0.15">
      <c r="B5342" t="s">
        <v>4757</v>
      </c>
      <c r="C5342" t="s">
        <v>4758</v>
      </c>
      <c r="D5342" t="s">
        <v>4738</v>
      </c>
      <c r="E5342" t="s">
        <v>10649</v>
      </c>
      <c r="F5342" t="s">
        <v>19459</v>
      </c>
      <c r="G5342" t="s">
        <v>1926</v>
      </c>
      <c r="H5342" s="17">
        <v>42172</v>
      </c>
      <c r="I5342" s="15">
        <v>2015</v>
      </c>
      <c r="J5342" t="s">
        <v>10634</v>
      </c>
      <c r="K5342" s="5">
        <v>125632</v>
      </c>
      <c r="L5342" t="s">
        <v>967</v>
      </c>
      <c r="M5342" t="s">
        <v>985</v>
      </c>
      <c r="N5342" t="s">
        <v>10635</v>
      </c>
      <c r="O5342" t="s">
        <v>796</v>
      </c>
      <c r="P5342" t="s">
        <v>13376</v>
      </c>
      <c r="Q5342" t="s">
        <v>13376</v>
      </c>
      <c r="R5342" t="s">
        <v>738</v>
      </c>
      <c r="S5342" t="s">
        <v>803</v>
      </c>
      <c r="T5342" t="s">
        <v>19478</v>
      </c>
      <c r="U5342" t="s">
        <v>965</v>
      </c>
      <c r="V5342" t="s">
        <v>10638</v>
      </c>
      <c r="W5342" t="s">
        <v>970</v>
      </c>
      <c r="X5342" t="s">
        <v>19479</v>
      </c>
    </row>
    <row r="5343" spans="2:24" ht="11" outlineLevel="1" x14ac:dyDescent="0.15">
      <c r="B5343" t="s">
        <v>4760</v>
      </c>
      <c r="C5343" t="s">
        <v>4761</v>
      </c>
      <c r="E5343" t="s">
        <v>10652</v>
      </c>
      <c r="F5343" t="s">
        <v>625</v>
      </c>
      <c r="G5343" t="s">
        <v>2594</v>
      </c>
      <c r="H5343" s="17">
        <v>42097</v>
      </c>
      <c r="I5343" s="15">
        <v>2015</v>
      </c>
      <c r="J5343" t="s">
        <v>10634</v>
      </c>
      <c r="K5343" s="5">
        <v>30266</v>
      </c>
      <c r="L5343" t="s">
        <v>967</v>
      </c>
      <c r="M5343" t="s">
        <v>1141</v>
      </c>
      <c r="N5343" t="s">
        <v>10635</v>
      </c>
      <c r="O5343" t="s">
        <v>825</v>
      </c>
      <c r="P5343" t="s">
        <v>10636</v>
      </c>
      <c r="Q5343" t="s">
        <v>10636</v>
      </c>
      <c r="R5343" t="s">
        <v>740</v>
      </c>
      <c r="S5343" t="s">
        <v>795</v>
      </c>
      <c r="T5343" t="s">
        <v>19480</v>
      </c>
      <c r="U5343" t="s">
        <v>965</v>
      </c>
      <c r="V5343" t="s">
        <v>10638</v>
      </c>
      <c r="W5343" t="s">
        <v>970</v>
      </c>
      <c r="X5343" t="s">
        <v>19481</v>
      </c>
    </row>
    <row r="5344" spans="2:24" ht="11" outlineLevel="1" x14ac:dyDescent="0.15">
      <c r="B5344" t="s">
        <v>4763</v>
      </c>
      <c r="C5344" t="s">
        <v>4764</v>
      </c>
      <c r="E5344" t="s">
        <v>10649</v>
      </c>
      <c r="F5344" t="s">
        <v>2385</v>
      </c>
      <c r="G5344" t="s">
        <v>2386</v>
      </c>
      <c r="H5344" s="17">
        <v>43202</v>
      </c>
      <c r="I5344" s="15">
        <v>2018</v>
      </c>
      <c r="J5344" t="s">
        <v>10634</v>
      </c>
      <c r="K5344" s="5">
        <v>125000</v>
      </c>
      <c r="L5344" t="s">
        <v>967</v>
      </c>
      <c r="R5344" t="s">
        <v>740</v>
      </c>
      <c r="S5344" t="s">
        <v>795</v>
      </c>
      <c r="T5344" t="s">
        <v>19482</v>
      </c>
      <c r="U5344" t="s">
        <v>1340</v>
      </c>
      <c r="V5344" t="s">
        <v>12795</v>
      </c>
      <c r="W5344" t="s">
        <v>970</v>
      </c>
      <c r="X5344" t="s">
        <v>19483</v>
      </c>
    </row>
    <row r="5345" spans="2:24" ht="11" outlineLevel="1" x14ac:dyDescent="0.15">
      <c r="B5345" t="s">
        <v>4766</v>
      </c>
      <c r="C5345" t="s">
        <v>4767</v>
      </c>
      <c r="E5345" t="s">
        <v>10649</v>
      </c>
      <c r="F5345" t="s">
        <v>12669</v>
      </c>
      <c r="G5345" t="s">
        <v>1074</v>
      </c>
      <c r="H5345" s="17">
        <v>42830</v>
      </c>
      <c r="I5345" s="15">
        <v>2017</v>
      </c>
      <c r="J5345" t="s">
        <v>10634</v>
      </c>
      <c r="K5345" s="5">
        <v>88420</v>
      </c>
      <c r="L5345" t="s">
        <v>967</v>
      </c>
      <c r="M5345" t="s">
        <v>1141</v>
      </c>
      <c r="N5345" t="s">
        <v>10635</v>
      </c>
      <c r="O5345" t="s">
        <v>825</v>
      </c>
      <c r="P5345" t="s">
        <v>14299</v>
      </c>
      <c r="R5345" t="s">
        <v>748</v>
      </c>
      <c r="S5345" t="s">
        <v>795</v>
      </c>
      <c r="T5345" t="s">
        <v>19484</v>
      </c>
      <c r="U5345" t="s">
        <v>965</v>
      </c>
      <c r="V5345" t="s">
        <v>10638</v>
      </c>
      <c r="W5345" t="s">
        <v>970</v>
      </c>
      <c r="X5345" t="s">
        <v>19485</v>
      </c>
    </row>
    <row r="5346" spans="2:24" ht="11" outlineLevel="1" x14ac:dyDescent="0.15">
      <c r="B5346" t="s">
        <v>4766</v>
      </c>
      <c r="C5346" t="s">
        <v>4767</v>
      </c>
      <c r="E5346" t="s">
        <v>10643</v>
      </c>
      <c r="F5346" t="s">
        <v>12669</v>
      </c>
      <c r="G5346" t="s">
        <v>1074</v>
      </c>
      <c r="H5346" s="17">
        <v>42955</v>
      </c>
      <c r="I5346" s="15">
        <v>2017</v>
      </c>
      <c r="J5346" t="s">
        <v>10634</v>
      </c>
      <c r="K5346" s="5">
        <v>5035</v>
      </c>
      <c r="L5346" t="s">
        <v>967</v>
      </c>
      <c r="M5346" t="s">
        <v>1141</v>
      </c>
      <c r="N5346" t="s">
        <v>10635</v>
      </c>
      <c r="O5346" t="s">
        <v>825</v>
      </c>
      <c r="P5346" t="s">
        <v>14299</v>
      </c>
      <c r="R5346" t="s">
        <v>748</v>
      </c>
      <c r="S5346" t="s">
        <v>795</v>
      </c>
      <c r="T5346" t="s">
        <v>19486</v>
      </c>
      <c r="U5346" t="s">
        <v>965</v>
      </c>
      <c r="V5346" t="s">
        <v>10638</v>
      </c>
      <c r="W5346" t="s">
        <v>970</v>
      </c>
      <c r="X5346" t="s">
        <v>19487</v>
      </c>
    </row>
    <row r="5347" spans="2:24" ht="11" outlineLevel="1" x14ac:dyDescent="0.15">
      <c r="B5347" t="s">
        <v>4766</v>
      </c>
      <c r="C5347" t="s">
        <v>4767</v>
      </c>
      <c r="E5347" t="s">
        <v>10664</v>
      </c>
      <c r="F5347" t="s">
        <v>12669</v>
      </c>
      <c r="G5347" t="s">
        <v>1074</v>
      </c>
      <c r="H5347" s="17">
        <v>42914</v>
      </c>
      <c r="I5347" s="15">
        <v>2017</v>
      </c>
      <c r="J5347" t="s">
        <v>10634</v>
      </c>
      <c r="K5347" s="5">
        <v>32950</v>
      </c>
      <c r="L5347" t="s">
        <v>967</v>
      </c>
      <c r="M5347" t="s">
        <v>1141</v>
      </c>
      <c r="N5347" t="s">
        <v>10635</v>
      </c>
      <c r="O5347" t="s">
        <v>825</v>
      </c>
      <c r="P5347" t="s">
        <v>14299</v>
      </c>
      <c r="R5347" t="s">
        <v>748</v>
      </c>
      <c r="S5347" t="s">
        <v>795</v>
      </c>
      <c r="T5347" t="s">
        <v>19488</v>
      </c>
      <c r="U5347" t="s">
        <v>965</v>
      </c>
      <c r="V5347" t="s">
        <v>10638</v>
      </c>
      <c r="W5347" t="s">
        <v>970</v>
      </c>
      <c r="X5347" t="s">
        <v>19489</v>
      </c>
    </row>
    <row r="5348" spans="2:24" ht="11" outlineLevel="1" x14ac:dyDescent="0.15">
      <c r="B5348" t="s">
        <v>4766</v>
      </c>
      <c r="C5348" t="s">
        <v>4767</v>
      </c>
      <c r="E5348" t="s">
        <v>10652</v>
      </c>
      <c r="F5348" t="s">
        <v>12669</v>
      </c>
      <c r="G5348" t="s">
        <v>1074</v>
      </c>
      <c r="H5348" s="17">
        <v>42866</v>
      </c>
      <c r="I5348" s="15">
        <v>2017</v>
      </c>
      <c r="J5348" t="s">
        <v>10634</v>
      </c>
      <c r="K5348" s="5">
        <v>0</v>
      </c>
      <c r="L5348" t="s">
        <v>967</v>
      </c>
      <c r="M5348" t="s">
        <v>1141</v>
      </c>
      <c r="N5348" t="s">
        <v>10635</v>
      </c>
      <c r="O5348" t="s">
        <v>825</v>
      </c>
      <c r="P5348" t="s">
        <v>14299</v>
      </c>
      <c r="R5348" t="s">
        <v>748</v>
      </c>
      <c r="S5348" t="s">
        <v>795</v>
      </c>
      <c r="T5348" t="s">
        <v>19490</v>
      </c>
      <c r="U5348" t="s">
        <v>965</v>
      </c>
      <c r="V5348" t="s">
        <v>10638</v>
      </c>
      <c r="W5348" t="s">
        <v>970</v>
      </c>
      <c r="X5348" t="s">
        <v>19491</v>
      </c>
    </row>
    <row r="5349" spans="2:24" ht="11" outlineLevel="1" x14ac:dyDescent="0.15">
      <c r="B5349" t="s">
        <v>4766</v>
      </c>
      <c r="C5349" t="s">
        <v>4767</v>
      </c>
      <c r="E5349" t="s">
        <v>10632</v>
      </c>
      <c r="F5349" t="s">
        <v>12669</v>
      </c>
      <c r="G5349" t="s">
        <v>1074</v>
      </c>
      <c r="H5349" s="17">
        <v>43020</v>
      </c>
      <c r="I5349" s="15">
        <v>2018</v>
      </c>
      <c r="J5349" t="s">
        <v>10634</v>
      </c>
      <c r="K5349" s="5">
        <v>-1810.24</v>
      </c>
      <c r="L5349" t="s">
        <v>967</v>
      </c>
      <c r="M5349" t="s">
        <v>1141</v>
      </c>
      <c r="N5349" t="s">
        <v>10635</v>
      </c>
      <c r="O5349" t="s">
        <v>825</v>
      </c>
      <c r="P5349" t="s">
        <v>14299</v>
      </c>
      <c r="Q5349" t="s">
        <v>14299</v>
      </c>
      <c r="R5349" t="s">
        <v>748</v>
      </c>
      <c r="S5349" t="s">
        <v>795</v>
      </c>
      <c r="T5349" t="s">
        <v>19492</v>
      </c>
      <c r="U5349" t="s">
        <v>965</v>
      </c>
      <c r="V5349" t="s">
        <v>10638</v>
      </c>
      <c r="W5349" t="s">
        <v>970</v>
      </c>
      <c r="X5349" t="s">
        <v>19493</v>
      </c>
    </row>
    <row r="5350" spans="2:24" ht="11" outlineLevel="1" x14ac:dyDescent="0.15">
      <c r="B5350" t="s">
        <v>4769</v>
      </c>
      <c r="C5350" t="s">
        <v>4770</v>
      </c>
      <c r="E5350" t="s">
        <v>10649</v>
      </c>
      <c r="F5350" t="s">
        <v>624</v>
      </c>
      <c r="G5350" t="s">
        <v>2918</v>
      </c>
      <c r="H5350" s="17">
        <v>44102</v>
      </c>
      <c r="I5350" s="15">
        <v>2020</v>
      </c>
      <c r="J5350" t="s">
        <v>10634</v>
      </c>
      <c r="K5350" s="5">
        <v>124382.41</v>
      </c>
      <c r="L5350" t="s">
        <v>967</v>
      </c>
      <c r="M5350" t="s">
        <v>1141</v>
      </c>
      <c r="N5350" t="s">
        <v>10635</v>
      </c>
      <c r="O5350" t="s">
        <v>825</v>
      </c>
      <c r="P5350" t="s">
        <v>15083</v>
      </c>
      <c r="Q5350" t="s">
        <v>15083</v>
      </c>
      <c r="R5350" t="s">
        <v>737</v>
      </c>
      <c r="S5350" t="s">
        <v>803</v>
      </c>
      <c r="T5350" t="s">
        <v>19494</v>
      </c>
      <c r="U5350" t="s">
        <v>965</v>
      </c>
      <c r="V5350" t="s">
        <v>10638</v>
      </c>
      <c r="W5350" t="s">
        <v>970</v>
      </c>
      <c r="X5350" t="s">
        <v>19495</v>
      </c>
    </row>
    <row r="5351" spans="2:24" ht="11" outlineLevel="1" x14ac:dyDescent="0.15">
      <c r="B5351" t="s">
        <v>4769</v>
      </c>
      <c r="C5351" t="s">
        <v>4770</v>
      </c>
      <c r="E5351" t="s">
        <v>10652</v>
      </c>
      <c r="F5351" t="s">
        <v>624</v>
      </c>
      <c r="G5351" t="s">
        <v>2918</v>
      </c>
      <c r="H5351" s="17">
        <v>44166</v>
      </c>
      <c r="I5351" s="15">
        <v>2021</v>
      </c>
      <c r="J5351" t="s">
        <v>10634</v>
      </c>
      <c r="K5351" s="5">
        <v>0</v>
      </c>
      <c r="L5351" t="s">
        <v>967</v>
      </c>
      <c r="M5351" t="s">
        <v>1141</v>
      </c>
      <c r="N5351" t="s">
        <v>10635</v>
      </c>
      <c r="O5351" t="s">
        <v>825</v>
      </c>
      <c r="P5351" t="s">
        <v>15083</v>
      </c>
      <c r="Q5351" t="s">
        <v>15083</v>
      </c>
      <c r="R5351" t="s">
        <v>737</v>
      </c>
      <c r="S5351" t="s">
        <v>803</v>
      </c>
      <c r="T5351" t="s">
        <v>19496</v>
      </c>
      <c r="U5351" t="s">
        <v>965</v>
      </c>
      <c r="V5351" t="s">
        <v>10638</v>
      </c>
      <c r="W5351" t="s">
        <v>970</v>
      </c>
      <c r="X5351" t="s">
        <v>19497</v>
      </c>
    </row>
    <row r="5352" spans="2:24" ht="11" outlineLevel="1" x14ac:dyDescent="0.15">
      <c r="B5352" t="s">
        <v>4772</v>
      </c>
      <c r="C5352" t="s">
        <v>4773</v>
      </c>
      <c r="D5352" t="s">
        <v>4448</v>
      </c>
      <c r="E5352" t="s">
        <v>10649</v>
      </c>
      <c r="F5352" t="s">
        <v>4124</v>
      </c>
      <c r="G5352" t="s">
        <v>4125</v>
      </c>
      <c r="H5352" s="17">
        <v>43130</v>
      </c>
      <c r="I5352" s="15">
        <v>2018</v>
      </c>
      <c r="J5352" t="s">
        <v>10634</v>
      </c>
      <c r="K5352" s="5">
        <v>49077</v>
      </c>
      <c r="L5352" t="s">
        <v>967</v>
      </c>
      <c r="R5352" t="s">
        <v>740</v>
      </c>
      <c r="S5352" t="s">
        <v>795</v>
      </c>
      <c r="T5352" t="s">
        <v>19498</v>
      </c>
      <c r="U5352" t="s">
        <v>1340</v>
      </c>
      <c r="V5352" t="s">
        <v>12795</v>
      </c>
      <c r="W5352" t="s">
        <v>970</v>
      </c>
      <c r="X5352" t="s">
        <v>19499</v>
      </c>
    </row>
    <row r="5353" spans="2:24" ht="11" outlineLevel="1" x14ac:dyDescent="0.15">
      <c r="B5353" t="s">
        <v>4772</v>
      </c>
      <c r="C5353" t="s">
        <v>4773</v>
      </c>
      <c r="D5353" t="s">
        <v>4448</v>
      </c>
      <c r="E5353" t="s">
        <v>10652</v>
      </c>
      <c r="F5353" t="s">
        <v>4124</v>
      </c>
      <c r="G5353" t="s">
        <v>4125</v>
      </c>
      <c r="H5353" s="17">
        <v>43201</v>
      </c>
      <c r="I5353" s="15">
        <v>2018</v>
      </c>
      <c r="J5353" t="s">
        <v>10634</v>
      </c>
      <c r="K5353" s="5">
        <v>75288.5</v>
      </c>
      <c r="L5353" t="s">
        <v>967</v>
      </c>
      <c r="M5353" t="s">
        <v>17518</v>
      </c>
      <c r="R5353" t="s">
        <v>740</v>
      </c>
      <c r="S5353" t="s">
        <v>795</v>
      </c>
      <c r="T5353" t="s">
        <v>19498</v>
      </c>
      <c r="U5353" t="s">
        <v>1340</v>
      </c>
      <c r="V5353" t="s">
        <v>12795</v>
      </c>
      <c r="W5353" t="s">
        <v>970</v>
      </c>
      <c r="X5353" t="s">
        <v>19500</v>
      </c>
    </row>
    <row r="5354" spans="2:24" ht="11" outlineLevel="1" x14ac:dyDescent="0.15">
      <c r="B5354" t="s">
        <v>4772</v>
      </c>
      <c r="C5354" t="s">
        <v>4773</v>
      </c>
      <c r="D5354" t="s">
        <v>4448</v>
      </c>
      <c r="E5354" t="s">
        <v>10664</v>
      </c>
      <c r="F5354" t="s">
        <v>4124</v>
      </c>
      <c r="G5354" t="s">
        <v>4125</v>
      </c>
      <c r="H5354" s="17">
        <v>43250</v>
      </c>
      <c r="I5354" s="15">
        <v>2018</v>
      </c>
      <c r="J5354" t="s">
        <v>10634</v>
      </c>
      <c r="K5354" s="5">
        <v>0</v>
      </c>
      <c r="L5354" t="s">
        <v>967</v>
      </c>
      <c r="M5354" t="s">
        <v>15907</v>
      </c>
      <c r="R5354" t="s">
        <v>740</v>
      </c>
      <c r="S5354" t="s">
        <v>795</v>
      </c>
      <c r="T5354" t="s">
        <v>19501</v>
      </c>
      <c r="U5354" t="s">
        <v>1340</v>
      </c>
      <c r="V5354" t="s">
        <v>12795</v>
      </c>
      <c r="W5354" t="s">
        <v>970</v>
      </c>
      <c r="X5354" t="s">
        <v>19502</v>
      </c>
    </row>
    <row r="5355" spans="2:24" ht="11" outlineLevel="1" x14ac:dyDescent="0.15">
      <c r="B5355" t="s">
        <v>4772</v>
      </c>
      <c r="C5355" t="s">
        <v>4773</v>
      </c>
      <c r="D5355" t="s">
        <v>4448</v>
      </c>
      <c r="E5355" t="s">
        <v>10643</v>
      </c>
      <c r="F5355" t="s">
        <v>4124</v>
      </c>
      <c r="G5355" t="s">
        <v>4125</v>
      </c>
      <c r="H5355" s="17">
        <v>43264</v>
      </c>
      <c r="I5355" s="15">
        <v>2018</v>
      </c>
      <c r="J5355" t="s">
        <v>10634</v>
      </c>
      <c r="K5355" s="5">
        <v>1110.3</v>
      </c>
      <c r="L5355" t="s">
        <v>967</v>
      </c>
      <c r="M5355" t="s">
        <v>15907</v>
      </c>
      <c r="R5355" t="s">
        <v>740</v>
      </c>
      <c r="S5355" t="s">
        <v>795</v>
      </c>
      <c r="T5355" t="s">
        <v>19503</v>
      </c>
      <c r="U5355" t="s">
        <v>1340</v>
      </c>
      <c r="V5355" t="s">
        <v>12795</v>
      </c>
      <c r="W5355" t="s">
        <v>970</v>
      </c>
      <c r="X5355" t="s">
        <v>19504</v>
      </c>
    </row>
    <row r="5356" spans="2:24" ht="11" outlineLevel="1" x14ac:dyDescent="0.15">
      <c r="B5356" t="s">
        <v>4772</v>
      </c>
      <c r="C5356" t="s">
        <v>4773</v>
      </c>
      <c r="D5356" t="s">
        <v>4448</v>
      </c>
      <c r="E5356" t="s">
        <v>10632</v>
      </c>
      <c r="F5356" t="s">
        <v>4124</v>
      </c>
      <c r="G5356" t="s">
        <v>4125</v>
      </c>
      <c r="H5356" s="17">
        <v>43539</v>
      </c>
      <c r="I5356" s="15">
        <v>2019</v>
      </c>
      <c r="J5356" t="s">
        <v>10634</v>
      </c>
      <c r="K5356" s="5">
        <v>-1110.3</v>
      </c>
      <c r="L5356" t="s">
        <v>967</v>
      </c>
      <c r="M5356" t="s">
        <v>14189</v>
      </c>
      <c r="R5356" t="s">
        <v>740</v>
      </c>
      <c r="S5356" t="s">
        <v>795</v>
      </c>
      <c r="T5356" t="s">
        <v>19498</v>
      </c>
      <c r="U5356" t="s">
        <v>1340</v>
      </c>
      <c r="V5356" t="s">
        <v>12795</v>
      </c>
      <c r="W5356" t="s">
        <v>970</v>
      </c>
      <c r="X5356" t="s">
        <v>19505</v>
      </c>
    </row>
    <row r="5357" spans="2:24" ht="11" outlineLevel="1" x14ac:dyDescent="0.15">
      <c r="B5357" t="s">
        <v>4775</v>
      </c>
      <c r="C5357" t="s">
        <v>4776</v>
      </c>
      <c r="D5357" t="s">
        <v>4538</v>
      </c>
      <c r="E5357" t="s">
        <v>10649</v>
      </c>
      <c r="F5357" t="s">
        <v>19236</v>
      </c>
      <c r="G5357" t="s">
        <v>4220</v>
      </c>
      <c r="H5357" s="17">
        <v>45873</v>
      </c>
      <c r="I5357" s="15">
        <v>2025</v>
      </c>
      <c r="J5357" t="s">
        <v>10634</v>
      </c>
      <c r="K5357" s="5">
        <v>124300</v>
      </c>
      <c r="L5357" t="s">
        <v>967</v>
      </c>
      <c r="M5357" t="s">
        <v>985</v>
      </c>
      <c r="N5357" t="s">
        <v>10635</v>
      </c>
      <c r="O5357" t="s">
        <v>796</v>
      </c>
      <c r="P5357" t="s">
        <v>11475</v>
      </c>
      <c r="Q5357" t="s">
        <v>14841</v>
      </c>
      <c r="R5357" t="s">
        <v>738</v>
      </c>
      <c r="S5357" t="s">
        <v>803</v>
      </c>
      <c r="T5357" t="s">
        <v>19506</v>
      </c>
      <c r="U5357" t="s">
        <v>965</v>
      </c>
      <c r="V5357" t="s">
        <v>10638</v>
      </c>
      <c r="W5357" t="s">
        <v>970</v>
      </c>
      <c r="X5357" t="s">
        <v>19507</v>
      </c>
    </row>
    <row r="5358" spans="2:24" ht="11" outlineLevel="1" x14ac:dyDescent="0.15">
      <c r="B5358" t="s">
        <v>4778</v>
      </c>
      <c r="C5358" t="s">
        <v>1481</v>
      </c>
      <c r="D5358" t="s">
        <v>275</v>
      </c>
      <c r="E5358" t="s">
        <v>10989</v>
      </c>
      <c r="F5358" t="s">
        <v>14392</v>
      </c>
      <c r="G5358" t="s">
        <v>1756</v>
      </c>
      <c r="H5358" s="17">
        <v>43031</v>
      </c>
      <c r="I5358" s="15">
        <v>2018</v>
      </c>
      <c r="J5358" t="s">
        <v>10634</v>
      </c>
      <c r="K5358" s="5">
        <v>0</v>
      </c>
      <c r="L5358" t="s">
        <v>967</v>
      </c>
      <c r="M5358" t="s">
        <v>985</v>
      </c>
      <c r="N5358" t="s">
        <v>10635</v>
      </c>
      <c r="O5358" t="s">
        <v>818</v>
      </c>
      <c r="P5358" t="s">
        <v>11712</v>
      </c>
      <c r="Q5358" t="s">
        <v>11712</v>
      </c>
      <c r="R5358" t="s">
        <v>738</v>
      </c>
      <c r="S5358" t="s">
        <v>803</v>
      </c>
      <c r="T5358" t="s">
        <v>19508</v>
      </c>
      <c r="U5358" t="s">
        <v>965</v>
      </c>
      <c r="V5358" t="s">
        <v>10638</v>
      </c>
      <c r="W5358" t="s">
        <v>970</v>
      </c>
      <c r="X5358" t="s">
        <v>19509</v>
      </c>
    </row>
    <row r="5359" spans="2:24" ht="11" outlineLevel="1" x14ac:dyDescent="0.15">
      <c r="B5359" t="s">
        <v>4780</v>
      </c>
      <c r="C5359" t="s">
        <v>4781</v>
      </c>
      <c r="D5359" t="s">
        <v>302</v>
      </c>
      <c r="E5359" t="s">
        <v>10649</v>
      </c>
      <c r="F5359" t="s">
        <v>684</v>
      </c>
      <c r="G5359" t="s">
        <v>1950</v>
      </c>
      <c r="H5359" s="17">
        <v>46042</v>
      </c>
      <c r="I5359" s="15">
        <v>2026</v>
      </c>
      <c r="J5359" t="s">
        <v>10634</v>
      </c>
      <c r="K5359" s="5">
        <v>123327.64</v>
      </c>
      <c r="L5359" t="s">
        <v>967</v>
      </c>
      <c r="M5359" t="s">
        <v>1903</v>
      </c>
      <c r="N5359" t="s">
        <v>10635</v>
      </c>
      <c r="O5359" t="s">
        <v>825</v>
      </c>
      <c r="P5359" t="s">
        <v>14904</v>
      </c>
      <c r="Q5359" t="s">
        <v>17132</v>
      </c>
      <c r="R5359" t="s">
        <v>748</v>
      </c>
      <c r="S5359" t="s">
        <v>795</v>
      </c>
      <c r="T5359" t="s">
        <v>19510</v>
      </c>
      <c r="U5359" t="s">
        <v>965</v>
      </c>
      <c r="V5359" t="s">
        <v>10638</v>
      </c>
      <c r="W5359" t="s">
        <v>970</v>
      </c>
      <c r="X5359" t="s">
        <v>19511</v>
      </c>
    </row>
    <row r="5360" spans="2:24" ht="11" outlineLevel="1" x14ac:dyDescent="0.15">
      <c r="B5360" t="s">
        <v>4783</v>
      </c>
      <c r="C5360" t="s">
        <v>4784</v>
      </c>
      <c r="D5360" t="s">
        <v>3163</v>
      </c>
      <c r="E5360" t="s">
        <v>10649</v>
      </c>
      <c r="F5360" t="s">
        <v>17468</v>
      </c>
      <c r="G5360" t="s">
        <v>2594</v>
      </c>
      <c r="H5360" s="17">
        <v>43006</v>
      </c>
      <c r="I5360" s="15">
        <v>2017</v>
      </c>
      <c r="J5360" t="s">
        <v>10634</v>
      </c>
      <c r="K5360" s="5">
        <v>123293</v>
      </c>
      <c r="L5360" t="s">
        <v>967</v>
      </c>
      <c r="M5360" t="s">
        <v>985</v>
      </c>
      <c r="N5360" t="s">
        <v>10635</v>
      </c>
      <c r="O5360" t="s">
        <v>818</v>
      </c>
      <c r="P5360" t="s">
        <v>10636</v>
      </c>
      <c r="R5360" t="s">
        <v>740</v>
      </c>
      <c r="S5360" t="s">
        <v>795</v>
      </c>
      <c r="T5360" t="s">
        <v>19512</v>
      </c>
      <c r="U5360" t="s">
        <v>965</v>
      </c>
      <c r="V5360" t="s">
        <v>10638</v>
      </c>
      <c r="W5360" t="s">
        <v>970</v>
      </c>
      <c r="X5360" t="s">
        <v>19513</v>
      </c>
    </row>
    <row r="5361" spans="2:24" ht="11" outlineLevel="1" x14ac:dyDescent="0.15">
      <c r="B5361" t="s">
        <v>4786</v>
      </c>
      <c r="C5361" t="s">
        <v>4787</v>
      </c>
      <c r="E5361" t="s">
        <v>10649</v>
      </c>
      <c r="F5361" t="s">
        <v>4788</v>
      </c>
      <c r="G5361" t="s">
        <v>4789</v>
      </c>
      <c r="H5361" s="17">
        <v>45449</v>
      </c>
      <c r="I5361" s="15">
        <v>2024</v>
      </c>
      <c r="J5361" t="s">
        <v>10634</v>
      </c>
      <c r="K5361" s="5">
        <v>87784</v>
      </c>
      <c r="L5361" t="s">
        <v>967</v>
      </c>
      <c r="R5361" t="s">
        <v>740</v>
      </c>
      <c r="S5361" t="s">
        <v>795</v>
      </c>
      <c r="T5361" t="s">
        <v>19514</v>
      </c>
      <c r="U5361" t="s">
        <v>1340</v>
      </c>
      <c r="V5361" t="s">
        <v>12795</v>
      </c>
      <c r="W5361" t="s">
        <v>970</v>
      </c>
      <c r="X5361" t="s">
        <v>19515</v>
      </c>
    </row>
    <row r="5362" spans="2:24" ht="11" outlineLevel="1" x14ac:dyDescent="0.15">
      <c r="B5362" t="s">
        <v>4786</v>
      </c>
      <c r="C5362" t="s">
        <v>4787</v>
      </c>
      <c r="E5362" t="s">
        <v>10652</v>
      </c>
      <c r="F5362" t="s">
        <v>4788</v>
      </c>
      <c r="G5362" t="s">
        <v>4789</v>
      </c>
      <c r="H5362" s="17">
        <v>45471</v>
      </c>
      <c r="I5362" s="15">
        <v>2024</v>
      </c>
      <c r="J5362" t="s">
        <v>10634</v>
      </c>
      <c r="K5362" s="5">
        <v>22365.63</v>
      </c>
      <c r="L5362" t="s">
        <v>967</v>
      </c>
      <c r="M5362" t="s">
        <v>12802</v>
      </c>
      <c r="R5362" t="s">
        <v>740</v>
      </c>
      <c r="S5362" t="s">
        <v>795</v>
      </c>
      <c r="T5362" t="s">
        <v>19516</v>
      </c>
      <c r="U5362" t="s">
        <v>1340</v>
      </c>
      <c r="V5362" t="s">
        <v>12795</v>
      </c>
      <c r="W5362" t="s">
        <v>970</v>
      </c>
      <c r="X5362" t="s">
        <v>19517</v>
      </c>
    </row>
    <row r="5363" spans="2:24" ht="11" outlineLevel="1" x14ac:dyDescent="0.15">
      <c r="B5363" t="s">
        <v>4786</v>
      </c>
      <c r="C5363" t="s">
        <v>4787</v>
      </c>
      <c r="E5363" t="s">
        <v>10664</v>
      </c>
      <c r="F5363" t="s">
        <v>4788</v>
      </c>
      <c r="G5363" t="s">
        <v>4789</v>
      </c>
      <c r="H5363" s="17">
        <v>45603</v>
      </c>
      <c r="I5363" s="15">
        <v>2025</v>
      </c>
      <c r="J5363" t="s">
        <v>10634</v>
      </c>
      <c r="K5363" s="5">
        <v>28380</v>
      </c>
      <c r="L5363" t="s">
        <v>967</v>
      </c>
      <c r="M5363" t="s">
        <v>17518</v>
      </c>
      <c r="R5363" t="s">
        <v>740</v>
      </c>
      <c r="S5363" t="s">
        <v>795</v>
      </c>
      <c r="T5363" t="s">
        <v>19518</v>
      </c>
      <c r="U5363" t="s">
        <v>1340</v>
      </c>
      <c r="V5363" t="s">
        <v>12795</v>
      </c>
      <c r="W5363" t="s">
        <v>970</v>
      </c>
      <c r="X5363" t="s">
        <v>19519</v>
      </c>
    </row>
    <row r="5364" spans="2:24" ht="11" outlineLevel="1" x14ac:dyDescent="0.15">
      <c r="B5364" t="s">
        <v>4786</v>
      </c>
      <c r="C5364" t="s">
        <v>4787</v>
      </c>
      <c r="E5364" t="s">
        <v>10643</v>
      </c>
      <c r="F5364" t="s">
        <v>4788</v>
      </c>
      <c r="G5364" t="s">
        <v>4789</v>
      </c>
      <c r="H5364" s="17">
        <v>45643</v>
      </c>
      <c r="I5364" s="15">
        <v>2025</v>
      </c>
      <c r="J5364" t="s">
        <v>10634</v>
      </c>
      <c r="K5364" s="5">
        <v>-15394.27</v>
      </c>
      <c r="L5364" t="s">
        <v>967</v>
      </c>
      <c r="M5364" t="s">
        <v>14189</v>
      </c>
      <c r="R5364" t="s">
        <v>740</v>
      </c>
      <c r="S5364" t="s">
        <v>795</v>
      </c>
      <c r="T5364" t="s">
        <v>11679</v>
      </c>
      <c r="U5364" t="s">
        <v>1340</v>
      </c>
      <c r="V5364" t="s">
        <v>12795</v>
      </c>
      <c r="W5364" t="s">
        <v>970</v>
      </c>
      <c r="X5364" t="s">
        <v>19520</v>
      </c>
    </row>
    <row r="5365" spans="2:24" ht="11" outlineLevel="1" x14ac:dyDescent="0.15">
      <c r="B5365" t="s">
        <v>4791</v>
      </c>
      <c r="C5365" t="s">
        <v>1649</v>
      </c>
      <c r="D5365" t="s">
        <v>231</v>
      </c>
      <c r="E5365" t="s">
        <v>10649</v>
      </c>
      <c r="F5365" t="s">
        <v>608</v>
      </c>
      <c r="G5365" t="s">
        <v>1184</v>
      </c>
      <c r="H5365" s="17">
        <v>42754</v>
      </c>
      <c r="I5365" s="15">
        <v>2017</v>
      </c>
      <c r="J5365" t="s">
        <v>10634</v>
      </c>
      <c r="K5365" s="5">
        <v>121992</v>
      </c>
      <c r="L5365" t="s">
        <v>967</v>
      </c>
      <c r="M5365" t="s">
        <v>985</v>
      </c>
      <c r="N5365" t="s">
        <v>10635</v>
      </c>
      <c r="O5365" t="s">
        <v>796</v>
      </c>
      <c r="P5365" t="s">
        <v>11969</v>
      </c>
      <c r="Q5365" t="s">
        <v>11969</v>
      </c>
      <c r="R5365" t="s">
        <v>744</v>
      </c>
      <c r="S5365" t="s">
        <v>795</v>
      </c>
      <c r="T5365" t="s">
        <v>16963</v>
      </c>
      <c r="U5365" t="s">
        <v>965</v>
      </c>
      <c r="V5365" t="s">
        <v>10638</v>
      </c>
      <c r="W5365" t="s">
        <v>970</v>
      </c>
      <c r="X5365" t="s">
        <v>19521</v>
      </c>
    </row>
    <row r="5366" spans="2:24" ht="11" outlineLevel="1" x14ac:dyDescent="0.15">
      <c r="B5366" t="s">
        <v>4793</v>
      </c>
      <c r="C5366" t="s">
        <v>4794</v>
      </c>
      <c r="E5366" t="s">
        <v>10649</v>
      </c>
      <c r="F5366" t="s">
        <v>644</v>
      </c>
      <c r="G5366" t="s">
        <v>1926</v>
      </c>
      <c r="H5366" s="17">
        <v>42262</v>
      </c>
      <c r="I5366" s="15">
        <v>2015</v>
      </c>
      <c r="J5366" t="s">
        <v>10634</v>
      </c>
      <c r="K5366" s="5">
        <v>121826</v>
      </c>
      <c r="L5366" t="s">
        <v>967</v>
      </c>
      <c r="M5366" t="s">
        <v>1141</v>
      </c>
      <c r="N5366" t="s">
        <v>10635</v>
      </c>
      <c r="O5366" t="s">
        <v>825</v>
      </c>
      <c r="P5366" t="s">
        <v>16858</v>
      </c>
      <c r="Q5366" t="s">
        <v>16858</v>
      </c>
      <c r="R5366" t="s">
        <v>737</v>
      </c>
      <c r="S5366" t="s">
        <v>803</v>
      </c>
      <c r="T5366" t="s">
        <v>19522</v>
      </c>
      <c r="U5366" t="s">
        <v>965</v>
      </c>
      <c r="V5366" t="s">
        <v>10638</v>
      </c>
      <c r="W5366" t="s">
        <v>970</v>
      </c>
      <c r="X5366" t="s">
        <v>19523</v>
      </c>
    </row>
    <row r="5367" spans="2:24" ht="11" outlineLevel="1" x14ac:dyDescent="0.15">
      <c r="B5367" t="s">
        <v>4796</v>
      </c>
      <c r="C5367" t="s">
        <v>4797</v>
      </c>
      <c r="E5367" t="s">
        <v>10649</v>
      </c>
      <c r="F5367" t="s">
        <v>4798</v>
      </c>
      <c r="G5367" t="s">
        <v>4799</v>
      </c>
      <c r="H5367" s="17">
        <v>42542</v>
      </c>
      <c r="I5367" s="15">
        <v>2016</v>
      </c>
      <c r="J5367" t="s">
        <v>10634</v>
      </c>
      <c r="K5367" s="5">
        <v>89731</v>
      </c>
      <c r="L5367" t="s">
        <v>967</v>
      </c>
      <c r="R5367" t="s">
        <v>750</v>
      </c>
      <c r="S5367" t="s">
        <v>795</v>
      </c>
      <c r="T5367" t="s">
        <v>19524</v>
      </c>
      <c r="U5367" t="s">
        <v>1340</v>
      </c>
      <c r="V5367" t="s">
        <v>12795</v>
      </c>
      <c r="W5367" t="s">
        <v>970</v>
      </c>
      <c r="X5367" t="s">
        <v>19525</v>
      </c>
    </row>
    <row r="5368" spans="2:24" ht="11" outlineLevel="1" x14ac:dyDescent="0.15">
      <c r="B5368" t="s">
        <v>4796</v>
      </c>
      <c r="C5368" t="s">
        <v>4797</v>
      </c>
      <c r="E5368" t="s">
        <v>10652</v>
      </c>
      <c r="F5368" t="s">
        <v>4798</v>
      </c>
      <c r="G5368" t="s">
        <v>4799</v>
      </c>
      <c r="H5368" s="17">
        <v>42577</v>
      </c>
      <c r="I5368" s="15">
        <v>2016</v>
      </c>
      <c r="J5368" t="s">
        <v>10634</v>
      </c>
      <c r="K5368" s="5">
        <v>0</v>
      </c>
      <c r="L5368" t="s">
        <v>967</v>
      </c>
      <c r="M5368" t="s">
        <v>12797</v>
      </c>
      <c r="R5368" t="s">
        <v>750</v>
      </c>
      <c r="S5368" t="s">
        <v>795</v>
      </c>
      <c r="T5368" t="s">
        <v>19526</v>
      </c>
      <c r="U5368" t="s">
        <v>1340</v>
      </c>
      <c r="V5368" t="s">
        <v>12795</v>
      </c>
      <c r="W5368" t="s">
        <v>970</v>
      </c>
      <c r="X5368" t="s">
        <v>19527</v>
      </c>
    </row>
    <row r="5369" spans="2:24" ht="11" outlineLevel="1" x14ac:dyDescent="0.15">
      <c r="B5369" t="s">
        <v>4796</v>
      </c>
      <c r="C5369" t="s">
        <v>4797</v>
      </c>
      <c r="E5369" t="s">
        <v>10664</v>
      </c>
      <c r="F5369" t="s">
        <v>4798</v>
      </c>
      <c r="G5369" t="s">
        <v>4799</v>
      </c>
      <c r="H5369" s="17">
        <v>42606</v>
      </c>
      <c r="I5369" s="15">
        <v>2016</v>
      </c>
      <c r="J5369" t="s">
        <v>10634</v>
      </c>
      <c r="K5369" s="5">
        <v>20787</v>
      </c>
      <c r="L5369" t="s">
        <v>967</v>
      </c>
      <c r="M5369" t="s">
        <v>14985</v>
      </c>
      <c r="R5369" t="s">
        <v>750</v>
      </c>
      <c r="S5369" t="s">
        <v>795</v>
      </c>
      <c r="T5369" t="s">
        <v>19528</v>
      </c>
      <c r="U5369" t="s">
        <v>1340</v>
      </c>
      <c r="V5369" t="s">
        <v>12795</v>
      </c>
      <c r="W5369" t="s">
        <v>970</v>
      </c>
      <c r="X5369" t="s">
        <v>19529</v>
      </c>
    </row>
    <row r="5370" spans="2:24" ht="11" outlineLevel="1" x14ac:dyDescent="0.15">
      <c r="B5370" t="s">
        <v>4796</v>
      </c>
      <c r="C5370" t="s">
        <v>4797</v>
      </c>
      <c r="E5370" t="s">
        <v>10643</v>
      </c>
      <c r="F5370" t="s">
        <v>4798</v>
      </c>
      <c r="G5370" t="s">
        <v>4799</v>
      </c>
      <c r="H5370" s="17">
        <v>42627</v>
      </c>
      <c r="I5370" s="15">
        <v>2016</v>
      </c>
      <c r="J5370" t="s">
        <v>10634</v>
      </c>
      <c r="K5370" s="5">
        <v>11200</v>
      </c>
      <c r="L5370" t="s">
        <v>967</v>
      </c>
      <c r="M5370" t="s">
        <v>16080</v>
      </c>
      <c r="R5370" t="s">
        <v>750</v>
      </c>
      <c r="S5370" t="s">
        <v>795</v>
      </c>
      <c r="T5370" t="s">
        <v>19530</v>
      </c>
      <c r="U5370" t="s">
        <v>1340</v>
      </c>
      <c r="V5370" t="s">
        <v>12795</v>
      </c>
      <c r="W5370" t="s">
        <v>970</v>
      </c>
      <c r="X5370" t="s">
        <v>19531</v>
      </c>
    </row>
    <row r="5371" spans="2:24" ht="11" outlineLevel="1" x14ac:dyDescent="0.15">
      <c r="B5371" t="s">
        <v>4796</v>
      </c>
      <c r="C5371" t="s">
        <v>4797</v>
      </c>
      <c r="E5371" t="s">
        <v>10632</v>
      </c>
      <c r="F5371" t="s">
        <v>4798</v>
      </c>
      <c r="G5371" t="s">
        <v>4799</v>
      </c>
      <c r="H5371" s="17">
        <v>42636</v>
      </c>
      <c r="I5371" s="15">
        <v>2016</v>
      </c>
      <c r="J5371" t="s">
        <v>10634</v>
      </c>
      <c r="K5371" s="5">
        <v>0</v>
      </c>
      <c r="L5371" t="s">
        <v>967</v>
      </c>
      <c r="M5371" t="s">
        <v>12797</v>
      </c>
      <c r="R5371" t="s">
        <v>750</v>
      </c>
      <c r="S5371" t="s">
        <v>795</v>
      </c>
      <c r="T5371" t="s">
        <v>19528</v>
      </c>
      <c r="U5371" t="s">
        <v>1340</v>
      </c>
      <c r="V5371" t="s">
        <v>12795</v>
      </c>
      <c r="W5371" t="s">
        <v>970</v>
      </c>
      <c r="X5371" t="s">
        <v>19532</v>
      </c>
    </row>
    <row r="5372" spans="2:24" ht="11" outlineLevel="1" x14ac:dyDescent="0.15">
      <c r="B5372" t="s">
        <v>4796</v>
      </c>
      <c r="C5372" t="s">
        <v>4797</v>
      </c>
      <c r="E5372" t="s">
        <v>10667</v>
      </c>
      <c r="F5372" t="s">
        <v>4798</v>
      </c>
      <c r="G5372" t="s">
        <v>4799</v>
      </c>
      <c r="H5372" s="17">
        <v>42641</v>
      </c>
      <c r="I5372" s="15">
        <v>2016</v>
      </c>
      <c r="J5372" t="s">
        <v>10634</v>
      </c>
      <c r="K5372" s="5">
        <v>0</v>
      </c>
      <c r="L5372" t="s">
        <v>967</v>
      </c>
      <c r="M5372" t="s">
        <v>14985</v>
      </c>
      <c r="R5372" t="s">
        <v>750</v>
      </c>
      <c r="S5372" t="s">
        <v>795</v>
      </c>
      <c r="T5372" t="s">
        <v>19533</v>
      </c>
      <c r="U5372" t="s">
        <v>1340</v>
      </c>
      <c r="V5372" t="s">
        <v>12795</v>
      </c>
      <c r="W5372" t="s">
        <v>970</v>
      </c>
      <c r="X5372" t="s">
        <v>19534</v>
      </c>
    </row>
    <row r="5373" spans="2:24" ht="11" outlineLevel="1" x14ac:dyDescent="0.15">
      <c r="B5373" t="s">
        <v>4801</v>
      </c>
      <c r="C5373" t="s">
        <v>4802</v>
      </c>
      <c r="E5373" t="s">
        <v>10649</v>
      </c>
      <c r="F5373" t="s">
        <v>712</v>
      </c>
      <c r="G5373" t="s">
        <v>2068</v>
      </c>
      <c r="H5373" s="17">
        <v>43942</v>
      </c>
      <c r="I5373" s="15">
        <v>2020</v>
      </c>
      <c r="J5373" t="s">
        <v>10634</v>
      </c>
      <c r="K5373" s="5">
        <v>121378</v>
      </c>
      <c r="L5373" t="s">
        <v>967</v>
      </c>
      <c r="M5373" t="s">
        <v>1141</v>
      </c>
      <c r="N5373" t="s">
        <v>10635</v>
      </c>
      <c r="O5373" t="s">
        <v>826</v>
      </c>
      <c r="P5373" t="s">
        <v>11434</v>
      </c>
      <c r="Q5373" t="s">
        <v>11434</v>
      </c>
      <c r="R5373" t="s">
        <v>748</v>
      </c>
      <c r="S5373" t="s">
        <v>795</v>
      </c>
      <c r="T5373" t="s">
        <v>19535</v>
      </c>
      <c r="U5373" t="s">
        <v>965</v>
      </c>
      <c r="V5373" t="s">
        <v>10638</v>
      </c>
      <c r="W5373" t="s">
        <v>970</v>
      </c>
      <c r="X5373" t="s">
        <v>19536</v>
      </c>
    </row>
    <row r="5374" spans="2:24" ht="11" outlineLevel="1" x14ac:dyDescent="0.15">
      <c r="B5374" t="s">
        <v>4804</v>
      </c>
      <c r="C5374" t="s">
        <v>4805</v>
      </c>
      <c r="D5374" t="s">
        <v>309</v>
      </c>
      <c r="E5374" t="s">
        <v>10649</v>
      </c>
      <c r="F5374" t="s">
        <v>16693</v>
      </c>
      <c r="G5374" t="s">
        <v>2727</v>
      </c>
      <c r="H5374" s="17">
        <v>45905</v>
      </c>
      <c r="I5374" s="15">
        <v>2025</v>
      </c>
      <c r="J5374" t="s">
        <v>10634</v>
      </c>
      <c r="K5374" s="5">
        <v>50972.82</v>
      </c>
      <c r="L5374" t="s">
        <v>967</v>
      </c>
      <c r="M5374" t="s">
        <v>985</v>
      </c>
      <c r="N5374" t="s">
        <v>10635</v>
      </c>
      <c r="O5374" t="s">
        <v>825</v>
      </c>
      <c r="P5374" t="s">
        <v>12086</v>
      </c>
      <c r="Q5374" t="s">
        <v>12086</v>
      </c>
      <c r="R5374" t="s">
        <v>740</v>
      </c>
      <c r="S5374" t="s">
        <v>795</v>
      </c>
      <c r="T5374" t="s">
        <v>19537</v>
      </c>
      <c r="U5374" t="s">
        <v>965</v>
      </c>
      <c r="V5374" t="s">
        <v>10638</v>
      </c>
      <c r="W5374" t="s">
        <v>970</v>
      </c>
      <c r="X5374" t="s">
        <v>19538</v>
      </c>
    </row>
    <row r="5375" spans="2:24" ht="11" outlineLevel="1" x14ac:dyDescent="0.15">
      <c r="B5375" t="s">
        <v>4804</v>
      </c>
      <c r="C5375" t="s">
        <v>4805</v>
      </c>
      <c r="D5375" t="s">
        <v>309</v>
      </c>
      <c r="E5375" t="s">
        <v>10652</v>
      </c>
      <c r="F5375" t="s">
        <v>16693</v>
      </c>
      <c r="G5375" t="s">
        <v>2727</v>
      </c>
      <c r="H5375" s="17">
        <v>46073</v>
      </c>
      <c r="I5375" s="15">
        <v>2026</v>
      </c>
      <c r="J5375" t="s">
        <v>10634</v>
      </c>
      <c r="K5375" s="5">
        <v>70290</v>
      </c>
      <c r="L5375" t="s">
        <v>967</v>
      </c>
      <c r="M5375" t="s">
        <v>985</v>
      </c>
      <c r="N5375" t="s">
        <v>10635</v>
      </c>
      <c r="O5375" t="s">
        <v>825</v>
      </c>
      <c r="P5375" t="s">
        <v>12086</v>
      </c>
      <c r="Q5375" t="s">
        <v>12086</v>
      </c>
      <c r="R5375" t="s">
        <v>740</v>
      </c>
      <c r="S5375" t="s">
        <v>795</v>
      </c>
      <c r="T5375" t="s">
        <v>19537</v>
      </c>
      <c r="U5375" t="s">
        <v>965</v>
      </c>
      <c r="V5375" t="s">
        <v>10638</v>
      </c>
      <c r="W5375" t="s">
        <v>970</v>
      </c>
      <c r="X5375" t="s">
        <v>19539</v>
      </c>
    </row>
    <row r="5376" spans="2:24" ht="11" outlineLevel="1" x14ac:dyDescent="0.15">
      <c r="B5376" t="s">
        <v>4807</v>
      </c>
      <c r="C5376" t="s">
        <v>4808</v>
      </c>
      <c r="E5376" t="s">
        <v>10649</v>
      </c>
      <c r="F5376" t="s">
        <v>12674</v>
      </c>
      <c r="G5376" t="s">
        <v>1299</v>
      </c>
      <c r="H5376" s="17">
        <v>42429</v>
      </c>
      <c r="I5376" s="15">
        <v>2016</v>
      </c>
      <c r="J5376" t="s">
        <v>10634</v>
      </c>
      <c r="K5376" s="5">
        <v>141722</v>
      </c>
      <c r="L5376" t="s">
        <v>967</v>
      </c>
      <c r="M5376" t="s">
        <v>1141</v>
      </c>
      <c r="N5376" t="s">
        <v>10635</v>
      </c>
      <c r="O5376" t="s">
        <v>804</v>
      </c>
      <c r="P5376" t="s">
        <v>10671</v>
      </c>
      <c r="Q5376" t="s">
        <v>10671</v>
      </c>
      <c r="R5376" t="s">
        <v>739</v>
      </c>
      <c r="S5376" t="s">
        <v>795</v>
      </c>
      <c r="T5376" t="s">
        <v>19540</v>
      </c>
      <c r="U5376" t="s">
        <v>965</v>
      </c>
      <c r="V5376" t="s">
        <v>10638</v>
      </c>
      <c r="W5376" t="s">
        <v>970</v>
      </c>
      <c r="X5376" t="s">
        <v>19541</v>
      </c>
    </row>
    <row r="5377" spans="2:24" ht="11" outlineLevel="1" x14ac:dyDescent="0.15">
      <c r="B5377" t="s">
        <v>4807</v>
      </c>
      <c r="C5377" t="s">
        <v>4808</v>
      </c>
      <c r="E5377" t="s">
        <v>10652</v>
      </c>
      <c r="F5377" t="s">
        <v>12674</v>
      </c>
      <c r="G5377" t="s">
        <v>1299</v>
      </c>
      <c r="H5377" s="17">
        <v>42467</v>
      </c>
      <c r="I5377" s="15">
        <v>2016</v>
      </c>
      <c r="J5377" t="s">
        <v>10634</v>
      </c>
      <c r="K5377" s="5">
        <v>-20600</v>
      </c>
      <c r="L5377" t="s">
        <v>967</v>
      </c>
      <c r="M5377" t="s">
        <v>1141</v>
      </c>
      <c r="N5377" t="s">
        <v>10635</v>
      </c>
      <c r="O5377" t="s">
        <v>804</v>
      </c>
      <c r="P5377" t="s">
        <v>10671</v>
      </c>
      <c r="Q5377" t="s">
        <v>10671</v>
      </c>
      <c r="R5377" t="s">
        <v>739</v>
      </c>
      <c r="S5377" t="s">
        <v>795</v>
      </c>
      <c r="T5377" t="s">
        <v>19542</v>
      </c>
      <c r="U5377" t="s">
        <v>965</v>
      </c>
      <c r="V5377" t="s">
        <v>10638</v>
      </c>
      <c r="W5377" t="s">
        <v>970</v>
      </c>
      <c r="X5377" t="s">
        <v>19543</v>
      </c>
    </row>
    <row r="5378" spans="2:24" ht="11" outlineLevel="1" x14ac:dyDescent="0.15">
      <c r="B5378" t="s">
        <v>4810</v>
      </c>
      <c r="C5378" t="s">
        <v>1481</v>
      </c>
      <c r="D5378" t="s">
        <v>234</v>
      </c>
      <c r="E5378" t="s">
        <v>10649</v>
      </c>
      <c r="F5378" t="s">
        <v>608</v>
      </c>
      <c r="G5378" t="s">
        <v>1184</v>
      </c>
      <c r="H5378" s="17">
        <v>42158</v>
      </c>
      <c r="I5378" s="15">
        <v>2015</v>
      </c>
      <c r="J5378" t="s">
        <v>10634</v>
      </c>
      <c r="K5378" s="5">
        <v>109138</v>
      </c>
      <c r="L5378" t="s">
        <v>967</v>
      </c>
      <c r="M5378" t="s">
        <v>985</v>
      </c>
      <c r="N5378" t="s">
        <v>10635</v>
      </c>
      <c r="O5378" t="s">
        <v>796</v>
      </c>
      <c r="P5378" t="s">
        <v>11969</v>
      </c>
      <c r="Q5378" t="s">
        <v>11969</v>
      </c>
      <c r="R5378" t="s">
        <v>744</v>
      </c>
      <c r="S5378" t="s">
        <v>795</v>
      </c>
      <c r="T5378" t="s">
        <v>19544</v>
      </c>
      <c r="U5378" t="s">
        <v>965</v>
      </c>
      <c r="V5378" t="s">
        <v>10638</v>
      </c>
      <c r="W5378" t="s">
        <v>970</v>
      </c>
      <c r="X5378" t="s">
        <v>19545</v>
      </c>
    </row>
    <row r="5379" spans="2:24" ht="11" outlineLevel="1" x14ac:dyDescent="0.15">
      <c r="B5379" t="s">
        <v>4810</v>
      </c>
      <c r="C5379" t="s">
        <v>1481</v>
      </c>
      <c r="D5379" t="s">
        <v>234</v>
      </c>
      <c r="E5379" t="s">
        <v>10989</v>
      </c>
      <c r="F5379" t="s">
        <v>608</v>
      </c>
      <c r="G5379" t="s">
        <v>1184</v>
      </c>
      <c r="H5379" s="17">
        <v>42208</v>
      </c>
      <c r="I5379" s="15">
        <v>2015</v>
      </c>
      <c r="J5379" t="s">
        <v>10634</v>
      </c>
      <c r="K5379" s="5">
        <v>11781</v>
      </c>
      <c r="L5379" t="s">
        <v>967</v>
      </c>
      <c r="M5379" t="s">
        <v>985</v>
      </c>
      <c r="N5379" t="s">
        <v>10635</v>
      </c>
      <c r="O5379" t="s">
        <v>796</v>
      </c>
      <c r="P5379" t="s">
        <v>11969</v>
      </c>
      <c r="Q5379" t="s">
        <v>11969</v>
      </c>
      <c r="R5379" t="s">
        <v>744</v>
      </c>
      <c r="S5379" t="s">
        <v>795</v>
      </c>
      <c r="T5379" t="s">
        <v>19546</v>
      </c>
      <c r="U5379" t="s">
        <v>965</v>
      </c>
      <c r="V5379" t="s">
        <v>10638</v>
      </c>
      <c r="W5379" t="s">
        <v>970</v>
      </c>
      <c r="X5379" t="s">
        <v>19547</v>
      </c>
    </row>
    <row r="5380" spans="2:24" ht="11" outlineLevel="1" x14ac:dyDescent="0.15">
      <c r="B5380" t="s">
        <v>4812</v>
      </c>
      <c r="C5380" t="s">
        <v>4813</v>
      </c>
      <c r="E5380" t="s">
        <v>10649</v>
      </c>
      <c r="F5380" t="s">
        <v>3126</v>
      </c>
      <c r="G5380" t="s">
        <v>3127</v>
      </c>
      <c r="H5380" s="17">
        <v>45167</v>
      </c>
      <c r="I5380" s="15">
        <v>2023</v>
      </c>
      <c r="J5380" t="s">
        <v>10634</v>
      </c>
      <c r="K5380" s="5">
        <v>120842</v>
      </c>
      <c r="L5380" t="s">
        <v>967</v>
      </c>
      <c r="R5380" t="s">
        <v>748</v>
      </c>
      <c r="S5380" t="s">
        <v>795</v>
      </c>
      <c r="T5380" t="s">
        <v>19548</v>
      </c>
      <c r="U5380" t="s">
        <v>1340</v>
      </c>
      <c r="V5380" t="s">
        <v>12795</v>
      </c>
      <c r="W5380" t="s">
        <v>970</v>
      </c>
      <c r="X5380" t="s">
        <v>19549</v>
      </c>
    </row>
    <row r="5381" spans="2:24" ht="11" outlineLevel="1" x14ac:dyDescent="0.15">
      <c r="B5381" t="s">
        <v>4812</v>
      </c>
      <c r="C5381" t="s">
        <v>4813</v>
      </c>
      <c r="E5381" t="s">
        <v>10652</v>
      </c>
      <c r="F5381" t="s">
        <v>3126</v>
      </c>
      <c r="G5381" t="s">
        <v>3127</v>
      </c>
      <c r="H5381" s="17">
        <v>45194</v>
      </c>
      <c r="I5381" s="15">
        <v>2023</v>
      </c>
      <c r="J5381" t="s">
        <v>10634</v>
      </c>
      <c r="K5381" s="5">
        <v>0</v>
      </c>
      <c r="L5381" t="s">
        <v>967</v>
      </c>
      <c r="M5381" t="s">
        <v>14985</v>
      </c>
      <c r="R5381" t="s">
        <v>748</v>
      </c>
      <c r="S5381" t="s">
        <v>795</v>
      </c>
      <c r="T5381" t="s">
        <v>19548</v>
      </c>
      <c r="U5381" t="s">
        <v>1340</v>
      </c>
      <c r="V5381" t="s">
        <v>12795</v>
      </c>
      <c r="W5381" t="s">
        <v>970</v>
      </c>
      <c r="X5381" t="s">
        <v>19550</v>
      </c>
    </row>
    <row r="5382" spans="2:24" ht="11" outlineLevel="1" x14ac:dyDescent="0.15">
      <c r="B5382" t="s">
        <v>4815</v>
      </c>
      <c r="C5382" t="s">
        <v>4816</v>
      </c>
      <c r="E5382" t="s">
        <v>10649</v>
      </c>
      <c r="F5382" t="s">
        <v>3078</v>
      </c>
      <c r="G5382" t="s">
        <v>3079</v>
      </c>
      <c r="H5382" s="17">
        <v>42263</v>
      </c>
      <c r="I5382" s="15">
        <v>2015</v>
      </c>
      <c r="J5382" t="s">
        <v>10634</v>
      </c>
      <c r="K5382" s="5">
        <v>120500</v>
      </c>
      <c r="L5382" t="s">
        <v>967</v>
      </c>
      <c r="R5382" t="s">
        <v>750</v>
      </c>
      <c r="S5382" t="s">
        <v>887</v>
      </c>
      <c r="T5382" t="s">
        <v>19551</v>
      </c>
      <c r="U5382" t="s">
        <v>1340</v>
      </c>
      <c r="V5382" t="s">
        <v>12795</v>
      </c>
      <c r="W5382" t="s">
        <v>970</v>
      </c>
      <c r="X5382" t="s">
        <v>19552</v>
      </c>
    </row>
    <row r="5383" spans="2:24" ht="11" outlineLevel="1" x14ac:dyDescent="0.15">
      <c r="B5383" t="s">
        <v>4818</v>
      </c>
      <c r="C5383" t="s">
        <v>1337</v>
      </c>
      <c r="D5383" t="s">
        <v>231</v>
      </c>
      <c r="E5383" t="s">
        <v>10649</v>
      </c>
      <c r="F5383" t="s">
        <v>608</v>
      </c>
      <c r="G5383" t="s">
        <v>1184</v>
      </c>
      <c r="H5383" s="17">
        <v>42767</v>
      </c>
      <c r="I5383" s="15">
        <v>2017</v>
      </c>
      <c r="J5383" t="s">
        <v>10634</v>
      </c>
      <c r="K5383" s="5">
        <v>120290</v>
      </c>
      <c r="L5383" t="s">
        <v>967</v>
      </c>
      <c r="M5383" t="s">
        <v>985</v>
      </c>
      <c r="N5383" t="s">
        <v>10635</v>
      </c>
      <c r="O5383" t="s">
        <v>796</v>
      </c>
      <c r="P5383" t="s">
        <v>11969</v>
      </c>
      <c r="Q5383" t="s">
        <v>11969</v>
      </c>
      <c r="R5383" t="s">
        <v>744</v>
      </c>
      <c r="S5383" t="s">
        <v>795</v>
      </c>
      <c r="T5383" t="s">
        <v>16963</v>
      </c>
      <c r="U5383" t="s">
        <v>965</v>
      </c>
      <c r="V5383" t="s">
        <v>10638</v>
      </c>
      <c r="W5383" t="s">
        <v>970</v>
      </c>
      <c r="X5383" t="s">
        <v>19553</v>
      </c>
    </row>
    <row r="5384" spans="2:24" ht="11" outlineLevel="1" x14ac:dyDescent="0.15">
      <c r="B5384" t="s">
        <v>4820</v>
      </c>
      <c r="C5384" t="s">
        <v>4821</v>
      </c>
      <c r="E5384" t="s">
        <v>10649</v>
      </c>
      <c r="F5384" t="s">
        <v>4822</v>
      </c>
      <c r="G5384" t="s">
        <v>4823</v>
      </c>
      <c r="H5384" s="17">
        <v>43707</v>
      </c>
      <c r="I5384" s="15">
        <v>2019</v>
      </c>
      <c r="J5384" t="s">
        <v>10634</v>
      </c>
      <c r="K5384" s="5">
        <v>119998</v>
      </c>
      <c r="L5384" t="s">
        <v>967</v>
      </c>
      <c r="R5384" t="s">
        <v>740</v>
      </c>
      <c r="S5384" t="s">
        <v>795</v>
      </c>
      <c r="T5384" t="s">
        <v>19554</v>
      </c>
      <c r="U5384" t="s">
        <v>1340</v>
      </c>
      <c r="V5384" t="s">
        <v>12795</v>
      </c>
      <c r="W5384" t="s">
        <v>970</v>
      </c>
      <c r="X5384" t="s">
        <v>19555</v>
      </c>
    </row>
    <row r="5385" spans="2:24" ht="11" outlineLevel="1" x14ac:dyDescent="0.15">
      <c r="B5385" t="s">
        <v>4825</v>
      </c>
      <c r="C5385" t="s">
        <v>4826</v>
      </c>
      <c r="E5385" t="s">
        <v>10649</v>
      </c>
      <c r="F5385" t="s">
        <v>2391</v>
      </c>
      <c r="G5385" t="s">
        <v>2392</v>
      </c>
      <c r="H5385" s="17">
        <v>44978</v>
      </c>
      <c r="I5385" s="15">
        <v>2023</v>
      </c>
      <c r="J5385" t="s">
        <v>10634</v>
      </c>
      <c r="K5385" s="5">
        <v>119958</v>
      </c>
      <c r="L5385" t="s">
        <v>967</v>
      </c>
      <c r="M5385" t="s">
        <v>1141</v>
      </c>
      <c r="N5385" t="s">
        <v>10635</v>
      </c>
      <c r="O5385" t="s">
        <v>804</v>
      </c>
      <c r="P5385" t="s">
        <v>11969</v>
      </c>
      <c r="R5385" t="s">
        <v>748</v>
      </c>
      <c r="S5385" t="s">
        <v>795</v>
      </c>
      <c r="T5385" t="s">
        <v>19556</v>
      </c>
      <c r="U5385" t="s">
        <v>965</v>
      </c>
      <c r="V5385" t="s">
        <v>10638</v>
      </c>
      <c r="W5385" t="s">
        <v>970</v>
      </c>
      <c r="X5385" t="s">
        <v>19557</v>
      </c>
    </row>
    <row r="5386" spans="2:24" ht="11" outlineLevel="1" x14ac:dyDescent="0.15">
      <c r="B5386" t="s">
        <v>4828</v>
      </c>
      <c r="C5386" t="s">
        <v>1383</v>
      </c>
      <c r="D5386" t="s">
        <v>4131</v>
      </c>
      <c r="E5386" t="s">
        <v>10649</v>
      </c>
      <c r="F5386" t="s">
        <v>4132</v>
      </c>
      <c r="G5386" t="s">
        <v>4133</v>
      </c>
      <c r="H5386" s="17">
        <v>42662</v>
      </c>
      <c r="I5386" s="15">
        <v>2017</v>
      </c>
      <c r="J5386" t="s">
        <v>10634</v>
      </c>
      <c r="K5386" s="5">
        <v>112048.74</v>
      </c>
      <c r="L5386" t="s">
        <v>967</v>
      </c>
      <c r="R5386" t="s">
        <v>740</v>
      </c>
      <c r="S5386" t="s">
        <v>795</v>
      </c>
      <c r="T5386" t="s">
        <v>19558</v>
      </c>
      <c r="U5386" t="s">
        <v>1340</v>
      </c>
      <c r="V5386" t="s">
        <v>12795</v>
      </c>
      <c r="W5386" t="s">
        <v>970</v>
      </c>
      <c r="X5386" t="s">
        <v>19559</v>
      </c>
    </row>
    <row r="5387" spans="2:24" ht="11" outlineLevel="1" x14ac:dyDescent="0.15">
      <c r="B5387" t="s">
        <v>4828</v>
      </c>
      <c r="C5387" t="s">
        <v>1383</v>
      </c>
      <c r="D5387" t="s">
        <v>4131</v>
      </c>
      <c r="E5387" t="s">
        <v>10989</v>
      </c>
      <c r="F5387" t="s">
        <v>4132</v>
      </c>
      <c r="G5387" t="s">
        <v>4133</v>
      </c>
      <c r="H5387" s="17">
        <v>42740</v>
      </c>
      <c r="I5387" s="15">
        <v>2017</v>
      </c>
      <c r="J5387" t="s">
        <v>10634</v>
      </c>
      <c r="K5387" s="5">
        <v>7061.41</v>
      </c>
      <c r="L5387" t="s">
        <v>967</v>
      </c>
      <c r="M5387" t="s">
        <v>15907</v>
      </c>
      <c r="R5387" t="s">
        <v>740</v>
      </c>
      <c r="S5387" t="s">
        <v>795</v>
      </c>
      <c r="T5387" t="s">
        <v>19560</v>
      </c>
      <c r="U5387" t="s">
        <v>1340</v>
      </c>
      <c r="V5387" t="s">
        <v>12795</v>
      </c>
      <c r="W5387" t="s">
        <v>970</v>
      </c>
      <c r="X5387" t="s">
        <v>19561</v>
      </c>
    </row>
    <row r="5388" spans="2:24" ht="11" outlineLevel="1" x14ac:dyDescent="0.15">
      <c r="B5388" t="s">
        <v>4830</v>
      </c>
      <c r="C5388" t="s">
        <v>4831</v>
      </c>
      <c r="E5388" t="s">
        <v>10649</v>
      </c>
      <c r="F5388" t="s">
        <v>3627</v>
      </c>
      <c r="G5388" t="s">
        <v>3628</v>
      </c>
      <c r="H5388" s="17">
        <v>42642</v>
      </c>
      <c r="I5388" s="15">
        <v>2016</v>
      </c>
      <c r="J5388" t="s">
        <v>10634</v>
      </c>
      <c r="K5388" s="5">
        <v>119012.85</v>
      </c>
      <c r="L5388" t="s">
        <v>967</v>
      </c>
      <c r="M5388" t="s">
        <v>1141</v>
      </c>
      <c r="N5388" t="s">
        <v>10635</v>
      </c>
      <c r="O5388" t="s">
        <v>825</v>
      </c>
      <c r="P5388" t="s">
        <v>11969</v>
      </c>
      <c r="Q5388" t="s">
        <v>11969</v>
      </c>
      <c r="R5388" t="s">
        <v>737</v>
      </c>
      <c r="S5388" t="s">
        <v>803</v>
      </c>
      <c r="T5388" t="s">
        <v>19562</v>
      </c>
      <c r="U5388" t="s">
        <v>965</v>
      </c>
      <c r="V5388" t="s">
        <v>10638</v>
      </c>
      <c r="W5388" t="s">
        <v>970</v>
      </c>
      <c r="X5388" t="s">
        <v>19563</v>
      </c>
    </row>
    <row r="5389" spans="2:24" ht="11" outlineLevel="1" x14ac:dyDescent="0.15">
      <c r="B5389" t="s">
        <v>4833</v>
      </c>
      <c r="C5389" t="s">
        <v>4834</v>
      </c>
      <c r="E5389" t="s">
        <v>10649</v>
      </c>
      <c r="F5389" t="s">
        <v>4835</v>
      </c>
      <c r="G5389" t="s">
        <v>4836</v>
      </c>
      <c r="H5389" s="17">
        <v>45084</v>
      </c>
      <c r="I5389" s="15">
        <v>2023</v>
      </c>
      <c r="J5389" t="s">
        <v>10634</v>
      </c>
      <c r="K5389" s="5">
        <v>119000</v>
      </c>
      <c r="L5389" t="s">
        <v>967</v>
      </c>
      <c r="R5389" t="s">
        <v>738</v>
      </c>
      <c r="S5389" t="s">
        <v>803</v>
      </c>
      <c r="T5389" t="s">
        <v>19564</v>
      </c>
      <c r="U5389" t="s">
        <v>1340</v>
      </c>
      <c r="V5389" t="s">
        <v>12795</v>
      </c>
      <c r="W5389" t="s">
        <v>970</v>
      </c>
      <c r="X5389" t="s">
        <v>19565</v>
      </c>
    </row>
    <row r="5390" spans="2:24" ht="11" outlineLevel="1" x14ac:dyDescent="0.15">
      <c r="B5390" t="s">
        <v>4838</v>
      </c>
      <c r="C5390" t="s">
        <v>4839</v>
      </c>
      <c r="E5390" t="s">
        <v>10649</v>
      </c>
      <c r="F5390" t="s">
        <v>3738</v>
      </c>
      <c r="G5390" t="s">
        <v>3739</v>
      </c>
      <c r="H5390" s="17">
        <v>44057</v>
      </c>
      <c r="I5390" s="15">
        <v>2020</v>
      </c>
      <c r="J5390" t="s">
        <v>10634</v>
      </c>
      <c r="K5390" s="5">
        <v>118850</v>
      </c>
      <c r="L5390" t="s">
        <v>967</v>
      </c>
      <c r="R5390" t="s">
        <v>737</v>
      </c>
      <c r="S5390" t="s">
        <v>803</v>
      </c>
      <c r="T5390" t="s">
        <v>19566</v>
      </c>
      <c r="U5390" t="s">
        <v>1340</v>
      </c>
      <c r="V5390" t="s">
        <v>12795</v>
      </c>
      <c r="W5390" t="s">
        <v>970</v>
      </c>
      <c r="X5390" t="s">
        <v>19567</v>
      </c>
    </row>
    <row r="5391" spans="2:24" ht="11" outlineLevel="1" x14ac:dyDescent="0.15">
      <c r="B5391" t="s">
        <v>4838</v>
      </c>
      <c r="C5391" t="s">
        <v>4839</v>
      </c>
      <c r="E5391" t="s">
        <v>10652</v>
      </c>
      <c r="F5391" t="s">
        <v>3738</v>
      </c>
      <c r="G5391" t="s">
        <v>3739</v>
      </c>
      <c r="H5391" s="17">
        <v>44097</v>
      </c>
      <c r="I5391" s="15">
        <v>2020</v>
      </c>
      <c r="J5391" t="s">
        <v>10634</v>
      </c>
      <c r="K5391" s="5">
        <v>0</v>
      </c>
      <c r="L5391" t="s">
        <v>967</v>
      </c>
      <c r="M5391" t="s">
        <v>14985</v>
      </c>
      <c r="R5391" t="s">
        <v>737</v>
      </c>
      <c r="S5391" t="s">
        <v>803</v>
      </c>
      <c r="T5391" t="s">
        <v>19568</v>
      </c>
      <c r="U5391" t="s">
        <v>1340</v>
      </c>
      <c r="V5391" t="s">
        <v>12795</v>
      </c>
      <c r="W5391" t="s">
        <v>970</v>
      </c>
      <c r="X5391" t="s">
        <v>19569</v>
      </c>
    </row>
    <row r="5392" spans="2:24" ht="11" outlineLevel="1" x14ac:dyDescent="0.15">
      <c r="B5392" t="s">
        <v>4841</v>
      </c>
      <c r="C5392" t="s">
        <v>4842</v>
      </c>
      <c r="D5392" t="s">
        <v>4538</v>
      </c>
      <c r="E5392" t="s">
        <v>10649</v>
      </c>
      <c r="F5392" t="s">
        <v>19236</v>
      </c>
      <c r="G5392" t="s">
        <v>4220</v>
      </c>
      <c r="H5392" s="17">
        <v>44830</v>
      </c>
      <c r="I5392" s="15">
        <v>2022</v>
      </c>
      <c r="J5392" t="s">
        <v>10634</v>
      </c>
      <c r="K5392" s="5">
        <v>118800</v>
      </c>
      <c r="L5392" t="s">
        <v>967</v>
      </c>
      <c r="M5392" t="s">
        <v>985</v>
      </c>
      <c r="N5392" t="s">
        <v>10635</v>
      </c>
      <c r="O5392" t="s">
        <v>796</v>
      </c>
      <c r="P5392" t="s">
        <v>19219</v>
      </c>
      <c r="R5392" t="s">
        <v>737</v>
      </c>
      <c r="S5392" t="s">
        <v>803</v>
      </c>
      <c r="T5392" t="s">
        <v>19570</v>
      </c>
      <c r="U5392" t="s">
        <v>965</v>
      </c>
      <c r="V5392" t="s">
        <v>10638</v>
      </c>
      <c r="W5392" t="s">
        <v>970</v>
      </c>
      <c r="X5392" t="s">
        <v>19571</v>
      </c>
    </row>
    <row r="5393" spans="2:24" ht="11" outlineLevel="1" x14ac:dyDescent="0.15">
      <c r="B5393" t="s">
        <v>4844</v>
      </c>
      <c r="C5393" t="s">
        <v>4845</v>
      </c>
      <c r="D5393" t="s">
        <v>379</v>
      </c>
      <c r="E5393" t="s">
        <v>10649</v>
      </c>
      <c r="F5393" t="s">
        <v>713</v>
      </c>
      <c r="G5393" t="s">
        <v>3086</v>
      </c>
      <c r="H5393" s="17">
        <v>45588</v>
      </c>
      <c r="I5393" s="15">
        <v>2025</v>
      </c>
      <c r="J5393" t="s">
        <v>10634</v>
      </c>
      <c r="K5393" s="5">
        <v>118169.82</v>
      </c>
      <c r="L5393" t="s">
        <v>967</v>
      </c>
      <c r="M5393" t="s">
        <v>985</v>
      </c>
      <c r="N5393" t="s">
        <v>10635</v>
      </c>
      <c r="O5393" t="s">
        <v>818</v>
      </c>
      <c r="P5393" t="s">
        <v>13554</v>
      </c>
      <c r="Q5393" t="s">
        <v>13554</v>
      </c>
      <c r="R5393" t="s">
        <v>740</v>
      </c>
      <c r="S5393" t="s">
        <v>795</v>
      </c>
      <c r="T5393" t="s">
        <v>19572</v>
      </c>
      <c r="U5393" t="s">
        <v>965</v>
      </c>
      <c r="V5393" t="s">
        <v>10638</v>
      </c>
      <c r="W5393" t="s">
        <v>970</v>
      </c>
      <c r="X5393" t="s">
        <v>19573</v>
      </c>
    </row>
    <row r="5394" spans="2:24" ht="11" outlineLevel="1" x14ac:dyDescent="0.15">
      <c r="B5394" t="s">
        <v>4847</v>
      </c>
      <c r="C5394" t="s">
        <v>4848</v>
      </c>
      <c r="E5394" t="s">
        <v>10649</v>
      </c>
      <c r="F5394" t="s">
        <v>2391</v>
      </c>
      <c r="G5394" t="s">
        <v>2392</v>
      </c>
      <c r="H5394" s="17">
        <v>45261</v>
      </c>
      <c r="I5394" s="15">
        <v>2024</v>
      </c>
      <c r="J5394" t="s">
        <v>10634</v>
      </c>
      <c r="K5394" s="5">
        <v>117900</v>
      </c>
      <c r="L5394" t="s">
        <v>967</v>
      </c>
      <c r="M5394" t="s">
        <v>1141</v>
      </c>
      <c r="N5394" t="s">
        <v>10635</v>
      </c>
      <c r="O5394" t="s">
        <v>826</v>
      </c>
      <c r="P5394" t="s">
        <v>11434</v>
      </c>
      <c r="Q5394" t="s">
        <v>11435</v>
      </c>
      <c r="R5394" t="s">
        <v>738</v>
      </c>
      <c r="S5394" t="s">
        <v>4849</v>
      </c>
      <c r="T5394" t="s">
        <v>19574</v>
      </c>
      <c r="U5394" t="s">
        <v>965</v>
      </c>
      <c r="V5394" t="s">
        <v>10638</v>
      </c>
      <c r="W5394" t="s">
        <v>970</v>
      </c>
      <c r="X5394" t="s">
        <v>19575</v>
      </c>
    </row>
    <row r="5395" spans="2:24" ht="11" outlineLevel="1" x14ac:dyDescent="0.15">
      <c r="B5395" t="s">
        <v>4852</v>
      </c>
      <c r="C5395" t="s">
        <v>4853</v>
      </c>
      <c r="E5395" t="s">
        <v>10649</v>
      </c>
      <c r="F5395" t="s">
        <v>4202</v>
      </c>
      <c r="G5395" t="s">
        <v>4203</v>
      </c>
      <c r="H5395" s="17">
        <v>43734</v>
      </c>
      <c r="I5395" s="15">
        <v>2019</v>
      </c>
      <c r="J5395" t="s">
        <v>10634</v>
      </c>
      <c r="K5395" s="5">
        <v>117636.76</v>
      </c>
      <c r="L5395" t="s">
        <v>967</v>
      </c>
      <c r="R5395" t="s">
        <v>748</v>
      </c>
      <c r="S5395" t="s">
        <v>795</v>
      </c>
      <c r="T5395" t="s">
        <v>19576</v>
      </c>
      <c r="U5395" t="s">
        <v>1340</v>
      </c>
      <c r="V5395" t="s">
        <v>12795</v>
      </c>
      <c r="W5395" t="s">
        <v>970</v>
      </c>
      <c r="X5395" t="s">
        <v>19577</v>
      </c>
    </row>
    <row r="5396" spans="2:24" ht="11" outlineLevel="1" x14ac:dyDescent="0.15">
      <c r="B5396" t="s">
        <v>4855</v>
      </c>
      <c r="C5396" t="s">
        <v>4856</v>
      </c>
      <c r="D5396" t="s">
        <v>356</v>
      </c>
      <c r="E5396" t="s">
        <v>10649</v>
      </c>
      <c r="F5396" t="s">
        <v>665</v>
      </c>
      <c r="G5396" t="s">
        <v>1904</v>
      </c>
      <c r="H5396" s="17">
        <v>45509</v>
      </c>
      <c r="I5396" s="15">
        <v>2024</v>
      </c>
      <c r="J5396" t="s">
        <v>10634</v>
      </c>
      <c r="K5396" s="5">
        <v>117268.75</v>
      </c>
      <c r="L5396" t="s">
        <v>967</v>
      </c>
      <c r="M5396" t="s">
        <v>1903</v>
      </c>
      <c r="N5396" t="s">
        <v>10635</v>
      </c>
      <c r="O5396" t="s">
        <v>826</v>
      </c>
      <c r="P5396" t="s">
        <v>11475</v>
      </c>
      <c r="Q5396" t="s">
        <v>11435</v>
      </c>
      <c r="R5396" t="s">
        <v>748</v>
      </c>
      <c r="S5396" t="s">
        <v>795</v>
      </c>
      <c r="T5396" t="s">
        <v>19578</v>
      </c>
      <c r="U5396" t="s">
        <v>965</v>
      </c>
      <c r="V5396" t="s">
        <v>10638</v>
      </c>
      <c r="W5396" t="s">
        <v>970</v>
      </c>
      <c r="X5396" t="s">
        <v>19579</v>
      </c>
    </row>
    <row r="5397" spans="2:24" ht="11" outlineLevel="1" x14ac:dyDescent="0.15">
      <c r="B5397" t="s">
        <v>4855</v>
      </c>
      <c r="C5397" t="s">
        <v>4856</v>
      </c>
      <c r="D5397" t="s">
        <v>356</v>
      </c>
      <c r="E5397" t="s">
        <v>10652</v>
      </c>
      <c r="F5397" t="s">
        <v>665</v>
      </c>
      <c r="G5397" t="s">
        <v>1904</v>
      </c>
      <c r="H5397" s="17">
        <v>45621</v>
      </c>
      <c r="I5397" s="15">
        <v>2025</v>
      </c>
      <c r="J5397" t="s">
        <v>10634</v>
      </c>
      <c r="K5397" s="5">
        <v>0</v>
      </c>
      <c r="L5397" t="s">
        <v>967</v>
      </c>
      <c r="M5397" t="s">
        <v>1903</v>
      </c>
      <c r="N5397" t="s">
        <v>10635</v>
      </c>
      <c r="O5397" t="s">
        <v>826</v>
      </c>
      <c r="P5397" t="s">
        <v>11475</v>
      </c>
      <c r="Q5397" t="s">
        <v>11435</v>
      </c>
      <c r="R5397" t="s">
        <v>748</v>
      </c>
      <c r="S5397" t="s">
        <v>795</v>
      </c>
      <c r="T5397" t="s">
        <v>19578</v>
      </c>
      <c r="U5397" t="s">
        <v>965</v>
      </c>
      <c r="V5397" t="s">
        <v>10638</v>
      </c>
      <c r="W5397" t="s">
        <v>970</v>
      </c>
      <c r="X5397" t="s">
        <v>19580</v>
      </c>
    </row>
    <row r="5398" spans="2:24" ht="11" outlineLevel="1" x14ac:dyDescent="0.15">
      <c r="B5398" t="s">
        <v>4858</v>
      </c>
      <c r="C5398" t="s">
        <v>4859</v>
      </c>
      <c r="D5398" t="s">
        <v>177</v>
      </c>
      <c r="E5398" t="s">
        <v>10950</v>
      </c>
      <c r="F5398" t="s">
        <v>11029</v>
      </c>
      <c r="G5398" t="s">
        <v>992</v>
      </c>
      <c r="H5398" s="17">
        <v>42565</v>
      </c>
      <c r="I5398" s="15">
        <v>2016</v>
      </c>
      <c r="J5398" t="s">
        <v>10634</v>
      </c>
      <c r="K5398" s="5">
        <v>0</v>
      </c>
      <c r="L5398" t="s">
        <v>967</v>
      </c>
      <c r="M5398" t="s">
        <v>985</v>
      </c>
      <c r="N5398" t="s">
        <v>10635</v>
      </c>
      <c r="O5398" t="s">
        <v>796</v>
      </c>
      <c r="P5398" t="s">
        <v>10671</v>
      </c>
      <c r="Q5398" t="s">
        <v>10671</v>
      </c>
      <c r="R5398" t="s">
        <v>739</v>
      </c>
      <c r="S5398" t="s">
        <v>795</v>
      </c>
      <c r="T5398" t="s">
        <v>19581</v>
      </c>
      <c r="U5398" t="s">
        <v>965</v>
      </c>
      <c r="V5398" t="s">
        <v>10638</v>
      </c>
      <c r="W5398" t="s">
        <v>970</v>
      </c>
      <c r="X5398" t="s">
        <v>19582</v>
      </c>
    </row>
    <row r="5399" spans="2:24" ht="11" outlineLevel="1" x14ac:dyDescent="0.15">
      <c r="B5399" t="s">
        <v>4858</v>
      </c>
      <c r="C5399" t="s">
        <v>4859</v>
      </c>
      <c r="D5399" t="s">
        <v>177</v>
      </c>
      <c r="E5399" t="s">
        <v>10989</v>
      </c>
      <c r="F5399" t="s">
        <v>11029</v>
      </c>
      <c r="G5399" t="s">
        <v>992</v>
      </c>
      <c r="H5399" s="17">
        <v>42523</v>
      </c>
      <c r="I5399" s="15">
        <v>2016</v>
      </c>
      <c r="J5399" t="s">
        <v>10634</v>
      </c>
      <c r="K5399" s="5">
        <v>0</v>
      </c>
      <c r="L5399" t="s">
        <v>967</v>
      </c>
      <c r="M5399" t="s">
        <v>985</v>
      </c>
      <c r="N5399" t="s">
        <v>10635</v>
      </c>
      <c r="O5399" t="s">
        <v>796</v>
      </c>
      <c r="P5399" t="s">
        <v>10671</v>
      </c>
      <c r="Q5399" t="s">
        <v>10671</v>
      </c>
      <c r="R5399" t="s">
        <v>739</v>
      </c>
      <c r="S5399" t="s">
        <v>795</v>
      </c>
      <c r="T5399" t="s">
        <v>19583</v>
      </c>
      <c r="U5399" t="s">
        <v>965</v>
      </c>
      <c r="V5399" t="s">
        <v>10638</v>
      </c>
      <c r="W5399" t="s">
        <v>970</v>
      </c>
      <c r="X5399" t="s">
        <v>19584</v>
      </c>
    </row>
    <row r="5400" spans="2:24" ht="11" outlineLevel="1" x14ac:dyDescent="0.15">
      <c r="B5400" t="s">
        <v>4858</v>
      </c>
      <c r="C5400" t="s">
        <v>4859</v>
      </c>
      <c r="D5400" t="s">
        <v>177</v>
      </c>
      <c r="E5400" t="s">
        <v>10956</v>
      </c>
      <c r="F5400" t="s">
        <v>11029</v>
      </c>
      <c r="G5400" t="s">
        <v>992</v>
      </c>
      <c r="H5400" s="17">
        <v>42641</v>
      </c>
      <c r="I5400" s="15">
        <v>2016</v>
      </c>
      <c r="J5400" t="s">
        <v>10634</v>
      </c>
      <c r="K5400" s="5">
        <v>-20314.32</v>
      </c>
      <c r="L5400" t="s">
        <v>967</v>
      </c>
      <c r="M5400" t="s">
        <v>985</v>
      </c>
      <c r="N5400" t="s">
        <v>10635</v>
      </c>
      <c r="O5400" t="s">
        <v>796</v>
      </c>
      <c r="P5400" t="s">
        <v>10671</v>
      </c>
      <c r="Q5400" t="s">
        <v>10671</v>
      </c>
      <c r="R5400" t="s">
        <v>739</v>
      </c>
      <c r="S5400" t="s">
        <v>795</v>
      </c>
      <c r="T5400" t="s">
        <v>19585</v>
      </c>
      <c r="U5400" t="s">
        <v>965</v>
      </c>
      <c r="V5400" t="s">
        <v>10638</v>
      </c>
      <c r="W5400" t="s">
        <v>970</v>
      </c>
      <c r="X5400" t="s">
        <v>19586</v>
      </c>
    </row>
    <row r="5401" spans="2:24" ht="11" outlineLevel="1" x14ac:dyDescent="0.15">
      <c r="B5401" t="s">
        <v>4858</v>
      </c>
      <c r="C5401" t="s">
        <v>4859</v>
      </c>
      <c r="D5401" t="s">
        <v>177</v>
      </c>
      <c r="E5401" t="s">
        <v>10649</v>
      </c>
      <c r="F5401" t="s">
        <v>11029</v>
      </c>
      <c r="G5401" t="s">
        <v>992</v>
      </c>
      <c r="H5401" s="17">
        <v>42467</v>
      </c>
      <c r="I5401" s="15">
        <v>2016</v>
      </c>
      <c r="J5401" t="s">
        <v>10634</v>
      </c>
      <c r="K5401" s="5">
        <v>137192</v>
      </c>
      <c r="L5401" t="s">
        <v>967</v>
      </c>
      <c r="M5401" t="s">
        <v>985</v>
      </c>
      <c r="N5401" t="s">
        <v>10635</v>
      </c>
      <c r="O5401" t="s">
        <v>796</v>
      </c>
      <c r="P5401" t="s">
        <v>10671</v>
      </c>
      <c r="Q5401" t="s">
        <v>10671</v>
      </c>
      <c r="R5401" t="s">
        <v>739</v>
      </c>
      <c r="S5401" t="s">
        <v>795</v>
      </c>
      <c r="T5401" t="s">
        <v>19587</v>
      </c>
      <c r="U5401" t="s">
        <v>965</v>
      </c>
      <c r="V5401" t="s">
        <v>10638</v>
      </c>
      <c r="W5401" t="s">
        <v>970</v>
      </c>
      <c r="X5401" t="s">
        <v>19588</v>
      </c>
    </row>
    <row r="5402" spans="2:24" ht="11" outlineLevel="1" x14ac:dyDescent="0.15">
      <c r="B5402" t="s">
        <v>4861</v>
      </c>
      <c r="C5402" t="s">
        <v>4862</v>
      </c>
      <c r="D5402" t="s">
        <v>3473</v>
      </c>
      <c r="E5402" t="s">
        <v>10649</v>
      </c>
      <c r="F5402" t="s">
        <v>3474</v>
      </c>
      <c r="G5402" t="s">
        <v>3475</v>
      </c>
      <c r="H5402" s="17">
        <v>43235</v>
      </c>
      <c r="I5402" s="15">
        <v>2018</v>
      </c>
      <c r="J5402" t="s">
        <v>10634</v>
      </c>
      <c r="K5402" s="5">
        <v>101894.39999999999</v>
      </c>
      <c r="L5402" t="s">
        <v>967</v>
      </c>
      <c r="M5402" t="s">
        <v>1903</v>
      </c>
      <c r="N5402" t="s">
        <v>10635</v>
      </c>
      <c r="O5402" t="s">
        <v>825</v>
      </c>
      <c r="P5402" t="s">
        <v>14904</v>
      </c>
      <c r="Q5402" t="s">
        <v>14904</v>
      </c>
      <c r="R5402" t="s">
        <v>740</v>
      </c>
      <c r="S5402" t="s">
        <v>795</v>
      </c>
      <c r="T5402" t="s">
        <v>19589</v>
      </c>
      <c r="U5402" t="s">
        <v>965</v>
      </c>
      <c r="V5402" t="s">
        <v>10638</v>
      </c>
      <c r="W5402" t="s">
        <v>970</v>
      </c>
      <c r="X5402" t="s">
        <v>19590</v>
      </c>
    </row>
    <row r="5403" spans="2:24" ht="11" outlineLevel="1" x14ac:dyDescent="0.15">
      <c r="B5403" t="s">
        <v>4861</v>
      </c>
      <c r="C5403" t="s">
        <v>4862</v>
      </c>
      <c r="D5403" t="s">
        <v>3473</v>
      </c>
      <c r="E5403" t="s">
        <v>10652</v>
      </c>
      <c r="F5403" t="s">
        <v>3474</v>
      </c>
      <c r="G5403" t="s">
        <v>3475</v>
      </c>
      <c r="H5403" s="17">
        <v>43326</v>
      </c>
      <c r="I5403" s="15">
        <v>2018</v>
      </c>
      <c r="J5403" t="s">
        <v>10634</v>
      </c>
      <c r="K5403" s="5">
        <v>0</v>
      </c>
      <c r="L5403" t="s">
        <v>967</v>
      </c>
      <c r="M5403" t="s">
        <v>1903</v>
      </c>
      <c r="N5403" t="s">
        <v>10635</v>
      </c>
      <c r="O5403" t="s">
        <v>825</v>
      </c>
      <c r="P5403" t="s">
        <v>14904</v>
      </c>
      <c r="Q5403" t="s">
        <v>14904</v>
      </c>
      <c r="R5403" t="s">
        <v>740</v>
      </c>
      <c r="S5403" t="s">
        <v>795</v>
      </c>
      <c r="T5403" t="s">
        <v>19591</v>
      </c>
      <c r="U5403" t="s">
        <v>965</v>
      </c>
      <c r="V5403" t="s">
        <v>10638</v>
      </c>
      <c r="W5403" t="s">
        <v>970</v>
      </c>
      <c r="X5403" t="s">
        <v>19592</v>
      </c>
    </row>
    <row r="5404" spans="2:24" ht="11" outlineLevel="1" x14ac:dyDescent="0.15">
      <c r="B5404" t="s">
        <v>4861</v>
      </c>
      <c r="C5404" t="s">
        <v>4862</v>
      </c>
      <c r="D5404" t="s">
        <v>3473</v>
      </c>
      <c r="E5404" t="s">
        <v>10664</v>
      </c>
      <c r="F5404" t="s">
        <v>3474</v>
      </c>
      <c r="G5404" t="s">
        <v>3475</v>
      </c>
      <c r="H5404" s="17">
        <v>43353</v>
      </c>
      <c r="I5404" s="15">
        <v>2018</v>
      </c>
      <c r="J5404" t="s">
        <v>10634</v>
      </c>
      <c r="K5404" s="5">
        <v>14012</v>
      </c>
      <c r="L5404" t="s">
        <v>967</v>
      </c>
      <c r="M5404" t="s">
        <v>1903</v>
      </c>
      <c r="N5404" t="s">
        <v>10635</v>
      </c>
      <c r="O5404" t="s">
        <v>825</v>
      </c>
      <c r="P5404" t="s">
        <v>14904</v>
      </c>
      <c r="Q5404" t="s">
        <v>14904</v>
      </c>
      <c r="R5404" t="s">
        <v>740</v>
      </c>
      <c r="S5404" t="s">
        <v>795</v>
      </c>
      <c r="T5404" t="s">
        <v>19593</v>
      </c>
      <c r="U5404" t="s">
        <v>965</v>
      </c>
      <c r="V5404" t="s">
        <v>10638</v>
      </c>
      <c r="W5404" t="s">
        <v>970</v>
      </c>
      <c r="X5404" t="s">
        <v>19594</v>
      </c>
    </row>
    <row r="5405" spans="2:24" ht="11" outlineLevel="1" x14ac:dyDescent="0.15">
      <c r="B5405" t="s">
        <v>4864</v>
      </c>
      <c r="C5405" t="s">
        <v>1497</v>
      </c>
      <c r="D5405" t="s">
        <v>234</v>
      </c>
      <c r="E5405" t="s">
        <v>10649</v>
      </c>
      <c r="F5405" t="s">
        <v>608</v>
      </c>
      <c r="G5405" t="s">
        <v>1184</v>
      </c>
      <c r="H5405" s="17">
        <v>42193</v>
      </c>
      <c r="I5405" s="15">
        <v>2015</v>
      </c>
      <c r="J5405" t="s">
        <v>10634</v>
      </c>
      <c r="K5405" s="5">
        <v>115651</v>
      </c>
      <c r="L5405" t="s">
        <v>967</v>
      </c>
      <c r="M5405" t="s">
        <v>985</v>
      </c>
      <c r="N5405" t="s">
        <v>10635</v>
      </c>
      <c r="O5405" t="s">
        <v>796</v>
      </c>
      <c r="P5405" t="s">
        <v>11969</v>
      </c>
      <c r="Q5405" t="s">
        <v>11969</v>
      </c>
      <c r="R5405" t="s">
        <v>744</v>
      </c>
      <c r="S5405" t="s">
        <v>795</v>
      </c>
      <c r="T5405" t="s">
        <v>19595</v>
      </c>
      <c r="U5405" t="s">
        <v>965</v>
      </c>
      <c r="V5405" t="s">
        <v>10638</v>
      </c>
      <c r="W5405" t="s">
        <v>970</v>
      </c>
      <c r="X5405" t="s">
        <v>19596</v>
      </c>
    </row>
    <row r="5406" spans="2:24" ht="11" outlineLevel="1" x14ac:dyDescent="0.15">
      <c r="B5406" t="s">
        <v>4866</v>
      </c>
      <c r="C5406" t="s">
        <v>1649</v>
      </c>
      <c r="D5406" t="s">
        <v>318</v>
      </c>
      <c r="E5406" t="s">
        <v>10905</v>
      </c>
      <c r="F5406" t="s">
        <v>12651</v>
      </c>
      <c r="G5406" t="s">
        <v>1294</v>
      </c>
      <c r="H5406" s="17">
        <v>42502</v>
      </c>
      <c r="I5406" s="15">
        <v>2016</v>
      </c>
      <c r="J5406" t="s">
        <v>10634</v>
      </c>
      <c r="K5406" s="5">
        <v>-6397.7</v>
      </c>
      <c r="L5406" t="s">
        <v>967</v>
      </c>
      <c r="M5406" t="s">
        <v>985</v>
      </c>
      <c r="N5406" t="s">
        <v>10635</v>
      </c>
      <c r="O5406" t="s">
        <v>818</v>
      </c>
      <c r="P5406" t="s">
        <v>11052</v>
      </c>
      <c r="Q5406" t="s">
        <v>11052</v>
      </c>
      <c r="R5406" t="s">
        <v>743</v>
      </c>
      <c r="S5406" t="s">
        <v>795</v>
      </c>
      <c r="T5406" t="s">
        <v>19597</v>
      </c>
      <c r="U5406" t="s">
        <v>965</v>
      </c>
      <c r="V5406" t="s">
        <v>10638</v>
      </c>
      <c r="W5406" t="s">
        <v>970</v>
      </c>
      <c r="X5406" t="s">
        <v>19598</v>
      </c>
    </row>
    <row r="5407" spans="2:24" ht="11" outlineLevel="1" x14ac:dyDescent="0.15">
      <c r="B5407" t="s">
        <v>4866</v>
      </c>
      <c r="C5407" t="s">
        <v>1649</v>
      </c>
      <c r="D5407" t="s">
        <v>318</v>
      </c>
      <c r="E5407" t="s">
        <v>10923</v>
      </c>
      <c r="F5407" t="s">
        <v>12651</v>
      </c>
      <c r="G5407" t="s">
        <v>1294</v>
      </c>
      <c r="H5407" s="17">
        <v>42341</v>
      </c>
      <c r="I5407" s="15">
        <v>2016</v>
      </c>
      <c r="J5407" t="s">
        <v>10634</v>
      </c>
      <c r="K5407" s="5">
        <v>10408.57</v>
      </c>
      <c r="L5407" t="s">
        <v>967</v>
      </c>
      <c r="M5407" t="s">
        <v>985</v>
      </c>
      <c r="N5407" t="s">
        <v>10635</v>
      </c>
      <c r="O5407" t="s">
        <v>818</v>
      </c>
      <c r="P5407" t="s">
        <v>11052</v>
      </c>
      <c r="Q5407" t="s">
        <v>10671</v>
      </c>
      <c r="R5407" t="s">
        <v>743</v>
      </c>
      <c r="S5407" t="s">
        <v>795</v>
      </c>
      <c r="T5407" t="s">
        <v>19597</v>
      </c>
      <c r="U5407" t="s">
        <v>965</v>
      </c>
      <c r="V5407" t="s">
        <v>10638</v>
      </c>
      <c r="W5407" t="s">
        <v>970</v>
      </c>
      <c r="X5407" t="s">
        <v>19599</v>
      </c>
    </row>
    <row r="5408" spans="2:24" ht="11" outlineLevel="1" x14ac:dyDescent="0.15">
      <c r="B5408" t="s">
        <v>4866</v>
      </c>
      <c r="C5408" t="s">
        <v>1649</v>
      </c>
      <c r="D5408" t="s">
        <v>318</v>
      </c>
      <c r="E5408" t="s">
        <v>10989</v>
      </c>
      <c r="F5408" t="s">
        <v>12651</v>
      </c>
      <c r="G5408" t="s">
        <v>1294</v>
      </c>
      <c r="H5408" s="17">
        <v>42271</v>
      </c>
      <c r="I5408" s="15">
        <v>2015</v>
      </c>
      <c r="J5408" t="s">
        <v>10634</v>
      </c>
      <c r="K5408" s="5">
        <v>0</v>
      </c>
      <c r="L5408" t="s">
        <v>967</v>
      </c>
      <c r="M5408" t="s">
        <v>985</v>
      </c>
      <c r="N5408" t="s">
        <v>10635</v>
      </c>
      <c r="O5408" t="s">
        <v>818</v>
      </c>
      <c r="P5408" t="s">
        <v>11052</v>
      </c>
      <c r="Q5408" t="s">
        <v>11052</v>
      </c>
      <c r="R5408" t="s">
        <v>743</v>
      </c>
      <c r="S5408" t="s">
        <v>795</v>
      </c>
      <c r="T5408" t="s">
        <v>19597</v>
      </c>
      <c r="U5408" t="s">
        <v>965</v>
      </c>
      <c r="V5408" t="s">
        <v>10638</v>
      </c>
      <c r="W5408" t="s">
        <v>970</v>
      </c>
      <c r="X5408" t="s">
        <v>19600</v>
      </c>
    </row>
    <row r="5409" spans="2:24" ht="11" outlineLevel="1" x14ac:dyDescent="0.15">
      <c r="B5409" t="s">
        <v>4866</v>
      </c>
      <c r="C5409" t="s">
        <v>1649</v>
      </c>
      <c r="D5409" t="s">
        <v>318</v>
      </c>
      <c r="E5409" t="s">
        <v>10649</v>
      </c>
      <c r="F5409" t="s">
        <v>12651</v>
      </c>
      <c r="G5409" t="s">
        <v>1294</v>
      </c>
      <c r="H5409" s="17">
        <v>42243</v>
      </c>
      <c r="I5409" s="15">
        <v>2015</v>
      </c>
      <c r="J5409" t="s">
        <v>10634</v>
      </c>
      <c r="K5409" s="5">
        <v>68404</v>
      </c>
      <c r="L5409" t="s">
        <v>967</v>
      </c>
      <c r="M5409" t="s">
        <v>985</v>
      </c>
      <c r="N5409" t="s">
        <v>10635</v>
      </c>
      <c r="O5409" t="s">
        <v>818</v>
      </c>
      <c r="P5409" t="s">
        <v>11052</v>
      </c>
      <c r="Q5409" t="s">
        <v>10671</v>
      </c>
      <c r="R5409" t="s">
        <v>743</v>
      </c>
      <c r="S5409" t="s">
        <v>795</v>
      </c>
      <c r="T5409" t="s">
        <v>19597</v>
      </c>
      <c r="U5409" t="s">
        <v>965</v>
      </c>
      <c r="V5409" t="s">
        <v>10638</v>
      </c>
      <c r="W5409" t="s">
        <v>970</v>
      </c>
      <c r="X5409" t="s">
        <v>19601</v>
      </c>
    </row>
    <row r="5410" spans="2:24" ht="11" outlineLevel="1" x14ac:dyDescent="0.15">
      <c r="B5410" t="s">
        <v>4866</v>
      </c>
      <c r="C5410" t="s">
        <v>1649</v>
      </c>
      <c r="D5410" t="s">
        <v>318</v>
      </c>
      <c r="E5410" t="s">
        <v>10950</v>
      </c>
      <c r="F5410" t="s">
        <v>12651</v>
      </c>
      <c r="G5410" t="s">
        <v>1294</v>
      </c>
      <c r="H5410" s="17">
        <v>42292</v>
      </c>
      <c r="I5410" s="15">
        <v>2016</v>
      </c>
      <c r="J5410" t="s">
        <v>10634</v>
      </c>
      <c r="K5410" s="5">
        <v>0</v>
      </c>
      <c r="L5410" t="s">
        <v>967</v>
      </c>
      <c r="M5410" t="s">
        <v>985</v>
      </c>
      <c r="N5410" t="s">
        <v>10635</v>
      </c>
      <c r="O5410" t="s">
        <v>818</v>
      </c>
      <c r="P5410" t="s">
        <v>11052</v>
      </c>
      <c r="Q5410" t="s">
        <v>10671</v>
      </c>
      <c r="R5410" t="s">
        <v>743</v>
      </c>
      <c r="S5410" t="s">
        <v>795</v>
      </c>
      <c r="T5410" t="s">
        <v>19597</v>
      </c>
      <c r="U5410" t="s">
        <v>965</v>
      </c>
      <c r="V5410" t="s">
        <v>10638</v>
      </c>
      <c r="W5410" t="s">
        <v>970</v>
      </c>
      <c r="X5410" t="s">
        <v>19602</v>
      </c>
    </row>
    <row r="5411" spans="2:24" ht="11" outlineLevel="1" x14ac:dyDescent="0.15">
      <c r="B5411" t="s">
        <v>4866</v>
      </c>
      <c r="C5411" t="s">
        <v>1649</v>
      </c>
      <c r="D5411" t="s">
        <v>318</v>
      </c>
      <c r="E5411" t="s">
        <v>10956</v>
      </c>
      <c r="F5411" t="s">
        <v>12651</v>
      </c>
      <c r="G5411" t="s">
        <v>1294</v>
      </c>
      <c r="H5411" s="17">
        <v>42317</v>
      </c>
      <c r="I5411" s="15">
        <v>2016</v>
      </c>
      <c r="J5411" t="s">
        <v>10634</v>
      </c>
      <c r="K5411" s="5">
        <v>36167.050000000003</v>
      </c>
      <c r="L5411" t="s">
        <v>967</v>
      </c>
      <c r="M5411" t="s">
        <v>985</v>
      </c>
      <c r="N5411" t="s">
        <v>10635</v>
      </c>
      <c r="O5411" t="s">
        <v>818</v>
      </c>
      <c r="P5411" t="s">
        <v>11052</v>
      </c>
      <c r="Q5411" t="s">
        <v>10671</v>
      </c>
      <c r="R5411" t="s">
        <v>743</v>
      </c>
      <c r="S5411" t="s">
        <v>795</v>
      </c>
      <c r="T5411" t="s">
        <v>19597</v>
      </c>
      <c r="U5411" t="s">
        <v>965</v>
      </c>
      <c r="V5411" t="s">
        <v>10638</v>
      </c>
      <c r="W5411" t="s">
        <v>970</v>
      </c>
      <c r="X5411" t="s">
        <v>19603</v>
      </c>
    </row>
    <row r="5412" spans="2:24" ht="11" outlineLevel="1" x14ac:dyDescent="0.15">
      <c r="B5412" t="s">
        <v>4866</v>
      </c>
      <c r="C5412" t="s">
        <v>1649</v>
      </c>
      <c r="D5412" t="s">
        <v>318</v>
      </c>
      <c r="E5412" t="s">
        <v>10889</v>
      </c>
      <c r="F5412" t="s">
        <v>12651</v>
      </c>
      <c r="G5412" t="s">
        <v>1294</v>
      </c>
      <c r="H5412" s="17">
        <v>42413</v>
      </c>
      <c r="I5412" s="15">
        <v>2016</v>
      </c>
      <c r="J5412" t="s">
        <v>10634</v>
      </c>
      <c r="K5412" s="5">
        <v>0</v>
      </c>
      <c r="L5412" t="s">
        <v>967</v>
      </c>
      <c r="M5412" t="s">
        <v>985</v>
      </c>
      <c r="N5412" t="s">
        <v>10635</v>
      </c>
      <c r="O5412" t="s">
        <v>818</v>
      </c>
      <c r="P5412" t="s">
        <v>11052</v>
      </c>
      <c r="Q5412" t="s">
        <v>11052</v>
      </c>
      <c r="R5412" t="s">
        <v>743</v>
      </c>
      <c r="S5412" t="s">
        <v>795</v>
      </c>
      <c r="T5412" t="s">
        <v>19597</v>
      </c>
      <c r="U5412" t="s">
        <v>965</v>
      </c>
      <c r="V5412" t="s">
        <v>10638</v>
      </c>
      <c r="W5412" t="s">
        <v>970</v>
      </c>
      <c r="X5412" t="s">
        <v>19604</v>
      </c>
    </row>
    <row r="5413" spans="2:24" ht="11" outlineLevel="1" x14ac:dyDescent="0.15">
      <c r="B5413" t="s">
        <v>4866</v>
      </c>
      <c r="C5413" t="s">
        <v>1649</v>
      </c>
      <c r="D5413" t="s">
        <v>318</v>
      </c>
      <c r="E5413" t="s">
        <v>10926</v>
      </c>
      <c r="F5413" t="s">
        <v>12651</v>
      </c>
      <c r="G5413" t="s">
        <v>1294</v>
      </c>
      <c r="H5413" s="17">
        <v>42431</v>
      </c>
      <c r="I5413" s="15">
        <v>2016</v>
      </c>
      <c r="J5413" t="s">
        <v>10634</v>
      </c>
      <c r="K5413" s="5">
        <v>6463.6</v>
      </c>
      <c r="L5413" t="s">
        <v>967</v>
      </c>
      <c r="M5413" t="s">
        <v>985</v>
      </c>
      <c r="N5413" t="s">
        <v>10635</v>
      </c>
      <c r="O5413" t="s">
        <v>818</v>
      </c>
      <c r="P5413" t="s">
        <v>11052</v>
      </c>
      <c r="Q5413" t="s">
        <v>10671</v>
      </c>
      <c r="R5413" t="s">
        <v>743</v>
      </c>
      <c r="S5413" t="s">
        <v>795</v>
      </c>
      <c r="T5413" t="s">
        <v>12685</v>
      </c>
      <c r="U5413" t="s">
        <v>965</v>
      </c>
      <c r="V5413" t="s">
        <v>10638</v>
      </c>
      <c r="W5413" t="s">
        <v>970</v>
      </c>
      <c r="X5413" t="s">
        <v>19605</v>
      </c>
    </row>
    <row r="5414" spans="2:24" ht="11" outlineLevel="1" x14ac:dyDescent="0.15">
      <c r="B5414" t="s">
        <v>4868</v>
      </c>
      <c r="C5414" t="s">
        <v>4869</v>
      </c>
      <c r="D5414" t="s">
        <v>4870</v>
      </c>
      <c r="E5414" t="s">
        <v>10649</v>
      </c>
      <c r="F5414" t="s">
        <v>3091</v>
      </c>
      <c r="G5414" t="s">
        <v>3092</v>
      </c>
      <c r="H5414" s="17">
        <v>44595</v>
      </c>
      <c r="I5414" s="15">
        <v>2022</v>
      </c>
      <c r="J5414" t="s">
        <v>10634</v>
      </c>
      <c r="K5414" s="5">
        <v>110505.26</v>
      </c>
      <c r="L5414" t="s">
        <v>967</v>
      </c>
      <c r="M5414" t="s">
        <v>1903</v>
      </c>
      <c r="N5414" t="s">
        <v>10635</v>
      </c>
      <c r="O5414" t="s">
        <v>825</v>
      </c>
      <c r="P5414" t="s">
        <v>14904</v>
      </c>
      <c r="R5414" t="s">
        <v>740</v>
      </c>
      <c r="S5414" t="s">
        <v>795</v>
      </c>
      <c r="T5414" t="s">
        <v>19606</v>
      </c>
      <c r="U5414" t="s">
        <v>965</v>
      </c>
      <c r="V5414" t="s">
        <v>10638</v>
      </c>
      <c r="W5414" t="s">
        <v>970</v>
      </c>
      <c r="X5414" t="s">
        <v>19607</v>
      </c>
    </row>
    <row r="5415" spans="2:24" ht="11" outlineLevel="1" x14ac:dyDescent="0.15">
      <c r="B5415" t="s">
        <v>4868</v>
      </c>
      <c r="C5415" t="s">
        <v>4869</v>
      </c>
      <c r="D5415" t="s">
        <v>4870</v>
      </c>
      <c r="E5415" t="s">
        <v>10652</v>
      </c>
      <c r="F5415" t="s">
        <v>3091</v>
      </c>
      <c r="G5415" t="s">
        <v>3092</v>
      </c>
      <c r="H5415" s="17">
        <v>44641</v>
      </c>
      <c r="I5415" s="15">
        <v>2022</v>
      </c>
      <c r="J5415" t="s">
        <v>10634</v>
      </c>
      <c r="K5415" s="5">
        <v>7154.15</v>
      </c>
      <c r="L5415" t="s">
        <v>967</v>
      </c>
      <c r="M5415" t="s">
        <v>1903</v>
      </c>
      <c r="N5415" t="s">
        <v>10635</v>
      </c>
      <c r="O5415" t="s">
        <v>825</v>
      </c>
      <c r="P5415" t="s">
        <v>14904</v>
      </c>
      <c r="R5415" t="s">
        <v>740</v>
      </c>
      <c r="S5415" t="s">
        <v>795</v>
      </c>
      <c r="T5415" t="s">
        <v>19608</v>
      </c>
      <c r="U5415" t="s">
        <v>965</v>
      </c>
      <c r="V5415" t="s">
        <v>10638</v>
      </c>
      <c r="W5415" t="s">
        <v>970</v>
      </c>
      <c r="X5415" t="s">
        <v>19609</v>
      </c>
    </row>
    <row r="5416" spans="2:24" ht="11" outlineLevel="1" x14ac:dyDescent="0.15">
      <c r="B5416" t="s">
        <v>4868</v>
      </c>
      <c r="C5416" t="s">
        <v>4869</v>
      </c>
      <c r="D5416" t="s">
        <v>4870</v>
      </c>
      <c r="E5416" t="s">
        <v>10664</v>
      </c>
      <c r="F5416" t="s">
        <v>3091</v>
      </c>
      <c r="G5416" t="s">
        <v>3092</v>
      </c>
      <c r="H5416" s="17">
        <v>45210</v>
      </c>
      <c r="I5416" s="15">
        <v>2024</v>
      </c>
      <c r="J5416" t="s">
        <v>10634</v>
      </c>
      <c r="K5416" s="5">
        <v>-2694.04</v>
      </c>
      <c r="L5416" t="s">
        <v>967</v>
      </c>
      <c r="M5416" t="s">
        <v>1903</v>
      </c>
      <c r="N5416" t="s">
        <v>10635</v>
      </c>
      <c r="O5416" t="s">
        <v>825</v>
      </c>
      <c r="P5416" t="s">
        <v>14904</v>
      </c>
      <c r="Q5416" t="s">
        <v>14907</v>
      </c>
      <c r="R5416" t="s">
        <v>740</v>
      </c>
      <c r="S5416" t="s">
        <v>795</v>
      </c>
      <c r="T5416" t="s">
        <v>19610</v>
      </c>
      <c r="U5416" t="s">
        <v>965</v>
      </c>
      <c r="V5416" t="s">
        <v>10638</v>
      </c>
      <c r="W5416" t="s">
        <v>970</v>
      </c>
      <c r="X5416" t="s">
        <v>19611</v>
      </c>
    </row>
    <row r="5417" spans="2:24" ht="11" outlineLevel="1" x14ac:dyDescent="0.15">
      <c r="B5417" t="s">
        <v>4872</v>
      </c>
      <c r="C5417" t="s">
        <v>4873</v>
      </c>
      <c r="D5417" t="s">
        <v>1410</v>
      </c>
      <c r="E5417" t="s">
        <v>10652</v>
      </c>
      <c r="F5417" t="s">
        <v>12990</v>
      </c>
      <c r="G5417" t="s">
        <v>1412</v>
      </c>
      <c r="H5417" s="17">
        <v>44676</v>
      </c>
      <c r="I5417" s="15">
        <v>2022</v>
      </c>
      <c r="J5417" t="s">
        <v>10634</v>
      </c>
      <c r="K5417" s="5">
        <v>37361.5</v>
      </c>
      <c r="L5417" t="s">
        <v>967</v>
      </c>
      <c r="M5417" t="s">
        <v>985</v>
      </c>
      <c r="N5417" t="s">
        <v>11711</v>
      </c>
      <c r="O5417" t="s">
        <v>796</v>
      </c>
      <c r="P5417" t="s">
        <v>10671</v>
      </c>
      <c r="Q5417" t="s">
        <v>10685</v>
      </c>
      <c r="R5417" t="s">
        <v>752</v>
      </c>
      <c r="S5417" t="s">
        <v>824</v>
      </c>
      <c r="T5417" t="s">
        <v>19612</v>
      </c>
      <c r="U5417" t="s">
        <v>965</v>
      </c>
      <c r="V5417" t="s">
        <v>10638</v>
      </c>
      <c r="W5417" t="s">
        <v>970</v>
      </c>
      <c r="X5417" t="s">
        <v>19613</v>
      </c>
    </row>
    <row r="5418" spans="2:24" ht="11" outlineLevel="1" x14ac:dyDescent="0.15">
      <c r="B5418" t="s">
        <v>4872</v>
      </c>
      <c r="C5418" t="s">
        <v>4873</v>
      </c>
      <c r="D5418" t="s">
        <v>1410</v>
      </c>
      <c r="E5418" t="s">
        <v>10664</v>
      </c>
      <c r="F5418" t="s">
        <v>12990</v>
      </c>
      <c r="G5418" t="s">
        <v>1412</v>
      </c>
      <c r="H5418" s="17">
        <v>44895</v>
      </c>
      <c r="I5418" s="15">
        <v>2023</v>
      </c>
      <c r="J5418" t="s">
        <v>10634</v>
      </c>
      <c r="K5418" s="5">
        <v>71505.97</v>
      </c>
      <c r="L5418" t="s">
        <v>967</v>
      </c>
      <c r="M5418" t="s">
        <v>985</v>
      </c>
      <c r="N5418" t="s">
        <v>11711</v>
      </c>
      <c r="O5418" t="s">
        <v>796</v>
      </c>
      <c r="P5418" t="s">
        <v>10671</v>
      </c>
      <c r="Q5418" t="s">
        <v>10685</v>
      </c>
      <c r="R5418" t="s">
        <v>752</v>
      </c>
      <c r="S5418" t="s">
        <v>824</v>
      </c>
      <c r="T5418" t="s">
        <v>14453</v>
      </c>
      <c r="U5418" t="s">
        <v>965</v>
      </c>
      <c r="V5418" t="s">
        <v>10638</v>
      </c>
      <c r="W5418" t="s">
        <v>970</v>
      </c>
      <c r="X5418" t="s">
        <v>19614</v>
      </c>
    </row>
    <row r="5419" spans="2:24" ht="11" outlineLevel="1" x14ac:dyDescent="0.15">
      <c r="B5419" t="s">
        <v>4872</v>
      </c>
      <c r="C5419" t="s">
        <v>4873</v>
      </c>
      <c r="D5419" t="s">
        <v>1410</v>
      </c>
      <c r="E5419" t="s">
        <v>10643</v>
      </c>
      <c r="F5419" t="s">
        <v>12990</v>
      </c>
      <c r="G5419" t="s">
        <v>1412</v>
      </c>
      <c r="H5419" s="17">
        <v>45670</v>
      </c>
      <c r="I5419" s="15">
        <v>2025</v>
      </c>
      <c r="J5419" t="s">
        <v>10634</v>
      </c>
      <c r="K5419" s="5">
        <v>-108661.82</v>
      </c>
      <c r="L5419" t="s">
        <v>967</v>
      </c>
      <c r="M5419" t="s">
        <v>985</v>
      </c>
      <c r="N5419" t="s">
        <v>11711</v>
      </c>
      <c r="O5419" t="s">
        <v>796</v>
      </c>
      <c r="P5419" t="s">
        <v>10885</v>
      </c>
      <c r="Q5419" t="s">
        <v>10886</v>
      </c>
      <c r="R5419" t="s">
        <v>752</v>
      </c>
      <c r="S5419" t="s">
        <v>824</v>
      </c>
      <c r="T5419" t="s">
        <v>19615</v>
      </c>
      <c r="U5419" t="s">
        <v>965</v>
      </c>
      <c r="V5419" t="s">
        <v>10638</v>
      </c>
      <c r="W5419" t="s">
        <v>970</v>
      </c>
      <c r="X5419" t="s">
        <v>19616</v>
      </c>
    </row>
    <row r="5420" spans="2:24" ht="11" outlineLevel="1" x14ac:dyDescent="0.15">
      <c r="B5420" t="s">
        <v>4872</v>
      </c>
      <c r="C5420" t="s">
        <v>4873</v>
      </c>
      <c r="D5420" t="s">
        <v>1410</v>
      </c>
      <c r="E5420" t="s">
        <v>10649</v>
      </c>
      <c r="F5420" t="s">
        <v>12990</v>
      </c>
      <c r="G5420" t="s">
        <v>1412</v>
      </c>
      <c r="H5420" s="17">
        <v>44546</v>
      </c>
      <c r="I5420" s="15">
        <v>2022</v>
      </c>
      <c r="J5420" t="s">
        <v>10634</v>
      </c>
      <c r="K5420" s="5">
        <v>114614.76</v>
      </c>
      <c r="L5420" t="s">
        <v>967</v>
      </c>
      <c r="M5420" t="s">
        <v>985</v>
      </c>
      <c r="N5420" t="s">
        <v>11711</v>
      </c>
      <c r="O5420" t="s">
        <v>796</v>
      </c>
      <c r="P5420" t="s">
        <v>10671</v>
      </c>
      <c r="Q5420" t="s">
        <v>10685</v>
      </c>
      <c r="R5420" t="s">
        <v>752</v>
      </c>
      <c r="S5420" t="s">
        <v>824</v>
      </c>
      <c r="T5420" t="s">
        <v>19617</v>
      </c>
      <c r="U5420" t="s">
        <v>965</v>
      </c>
      <c r="V5420" t="s">
        <v>10638</v>
      </c>
      <c r="W5420" t="s">
        <v>970</v>
      </c>
      <c r="X5420" t="s">
        <v>19618</v>
      </c>
    </row>
    <row r="5421" spans="2:24" ht="11" outlineLevel="1" x14ac:dyDescent="0.15">
      <c r="B5421" t="s">
        <v>4875</v>
      </c>
      <c r="C5421" t="s">
        <v>4876</v>
      </c>
      <c r="E5421" t="s">
        <v>10649</v>
      </c>
      <c r="F5421" t="s">
        <v>4877</v>
      </c>
      <c r="G5421" t="s">
        <v>4878</v>
      </c>
      <c r="H5421" s="17">
        <v>45432</v>
      </c>
      <c r="I5421" s="15">
        <v>2024</v>
      </c>
      <c r="J5421" t="s">
        <v>10634</v>
      </c>
      <c r="K5421" s="5">
        <v>102375</v>
      </c>
      <c r="L5421" t="s">
        <v>967</v>
      </c>
      <c r="R5421" t="s">
        <v>4879</v>
      </c>
      <c r="S5421" t="s">
        <v>803</v>
      </c>
      <c r="T5421" t="s">
        <v>19619</v>
      </c>
      <c r="U5421" t="s">
        <v>1340</v>
      </c>
      <c r="V5421" t="s">
        <v>12795</v>
      </c>
      <c r="W5421" t="s">
        <v>970</v>
      </c>
      <c r="X5421" t="s">
        <v>19620</v>
      </c>
    </row>
    <row r="5422" spans="2:24" ht="11" outlineLevel="1" x14ac:dyDescent="0.15">
      <c r="B5422" t="s">
        <v>4875</v>
      </c>
      <c r="C5422" t="s">
        <v>4876</v>
      </c>
      <c r="E5422" t="s">
        <v>10652</v>
      </c>
      <c r="F5422" t="s">
        <v>4877</v>
      </c>
      <c r="G5422" t="s">
        <v>4878</v>
      </c>
      <c r="H5422" s="17">
        <v>45664</v>
      </c>
      <c r="I5422" s="15">
        <v>2025</v>
      </c>
      <c r="J5422" t="s">
        <v>10634</v>
      </c>
      <c r="K5422" s="5">
        <v>12420</v>
      </c>
      <c r="L5422" t="s">
        <v>967</v>
      </c>
      <c r="M5422" t="s">
        <v>15907</v>
      </c>
      <c r="R5422" t="s">
        <v>4879</v>
      </c>
      <c r="S5422" t="s">
        <v>803</v>
      </c>
      <c r="T5422" t="s">
        <v>19621</v>
      </c>
      <c r="U5422" t="s">
        <v>1340</v>
      </c>
      <c r="V5422" t="s">
        <v>12795</v>
      </c>
      <c r="W5422" t="s">
        <v>970</v>
      </c>
      <c r="X5422" t="s">
        <v>19622</v>
      </c>
    </row>
    <row r="5423" spans="2:24" ht="11" outlineLevel="1" x14ac:dyDescent="0.15">
      <c r="B5423" t="s">
        <v>4875</v>
      </c>
      <c r="C5423" t="s">
        <v>4876</v>
      </c>
      <c r="E5423" t="s">
        <v>18499</v>
      </c>
      <c r="F5423" t="s">
        <v>4877</v>
      </c>
      <c r="G5423" t="s">
        <v>4878</v>
      </c>
      <c r="H5423" s="17">
        <v>45750</v>
      </c>
      <c r="I5423" s="15">
        <v>2025</v>
      </c>
      <c r="J5423" t="s">
        <v>10634</v>
      </c>
      <c r="K5423" s="5">
        <v>0</v>
      </c>
      <c r="L5423" t="s">
        <v>967</v>
      </c>
      <c r="M5423" t="s">
        <v>12797</v>
      </c>
      <c r="R5423" t="s">
        <v>4879</v>
      </c>
      <c r="S5423" t="s">
        <v>803</v>
      </c>
      <c r="T5423" t="s">
        <v>19623</v>
      </c>
      <c r="U5423" t="s">
        <v>1340</v>
      </c>
      <c r="V5423" t="s">
        <v>12795</v>
      </c>
      <c r="W5423" t="s">
        <v>970</v>
      </c>
      <c r="X5423" t="s">
        <v>19624</v>
      </c>
    </row>
    <row r="5424" spans="2:24" ht="11" outlineLevel="1" x14ac:dyDescent="0.15">
      <c r="B5424" t="s">
        <v>4882</v>
      </c>
      <c r="C5424" t="s">
        <v>4883</v>
      </c>
      <c r="D5424" t="s">
        <v>4884</v>
      </c>
      <c r="E5424" t="s">
        <v>10649</v>
      </c>
      <c r="F5424" t="s">
        <v>19625</v>
      </c>
      <c r="G5424" t="s">
        <v>1756</v>
      </c>
      <c r="H5424" s="17">
        <v>44102</v>
      </c>
      <c r="I5424" s="15">
        <v>2020</v>
      </c>
      <c r="J5424" t="s">
        <v>10634</v>
      </c>
      <c r="K5424" s="5">
        <v>114772</v>
      </c>
      <c r="L5424" t="s">
        <v>967</v>
      </c>
      <c r="M5424" t="s">
        <v>985</v>
      </c>
      <c r="N5424" t="s">
        <v>10635</v>
      </c>
      <c r="O5424" t="s">
        <v>796</v>
      </c>
      <c r="P5424" t="s">
        <v>19219</v>
      </c>
      <c r="R5424" t="s">
        <v>737</v>
      </c>
      <c r="S5424" t="s">
        <v>795</v>
      </c>
      <c r="T5424" t="s">
        <v>19626</v>
      </c>
      <c r="U5424" t="s">
        <v>965</v>
      </c>
      <c r="V5424" t="s">
        <v>10638</v>
      </c>
      <c r="W5424" t="s">
        <v>970</v>
      </c>
      <c r="X5424" t="s">
        <v>19627</v>
      </c>
    </row>
    <row r="5425" spans="2:24" ht="11" outlineLevel="1" x14ac:dyDescent="0.15">
      <c r="B5425" t="s">
        <v>4882</v>
      </c>
      <c r="C5425" t="s">
        <v>4883</v>
      </c>
      <c r="D5425" t="s">
        <v>4884</v>
      </c>
      <c r="E5425" t="s">
        <v>10652</v>
      </c>
      <c r="F5425" t="s">
        <v>19625</v>
      </c>
      <c r="G5425" t="s">
        <v>1756</v>
      </c>
      <c r="H5425" s="17">
        <v>44319</v>
      </c>
      <c r="I5425" s="15">
        <v>2021</v>
      </c>
      <c r="J5425" t="s">
        <v>10634</v>
      </c>
      <c r="K5425" s="5">
        <v>0</v>
      </c>
      <c r="L5425" t="s">
        <v>967</v>
      </c>
      <c r="M5425" t="s">
        <v>985</v>
      </c>
      <c r="N5425" t="s">
        <v>10635</v>
      </c>
      <c r="O5425" t="s">
        <v>796</v>
      </c>
      <c r="P5425" t="s">
        <v>19219</v>
      </c>
      <c r="R5425" t="s">
        <v>737</v>
      </c>
      <c r="S5425" t="s">
        <v>795</v>
      </c>
      <c r="T5425" t="s">
        <v>19626</v>
      </c>
      <c r="U5425" t="s">
        <v>965</v>
      </c>
      <c r="V5425" t="s">
        <v>10638</v>
      </c>
      <c r="W5425" t="s">
        <v>970</v>
      </c>
      <c r="X5425" t="s">
        <v>19628</v>
      </c>
    </row>
    <row r="5426" spans="2:24" ht="11" outlineLevel="1" x14ac:dyDescent="0.15">
      <c r="B5426" t="s">
        <v>4886</v>
      </c>
      <c r="C5426" t="s">
        <v>4887</v>
      </c>
      <c r="E5426" t="s">
        <v>10643</v>
      </c>
      <c r="F5426" t="s">
        <v>17692</v>
      </c>
      <c r="G5426" t="s">
        <v>2173</v>
      </c>
      <c r="H5426" s="17">
        <v>42808</v>
      </c>
      <c r="I5426" s="15">
        <v>2017</v>
      </c>
      <c r="J5426" t="s">
        <v>10634</v>
      </c>
      <c r="K5426" s="5">
        <v>27435</v>
      </c>
      <c r="L5426" t="s">
        <v>967</v>
      </c>
      <c r="M5426" t="s">
        <v>1141</v>
      </c>
      <c r="N5426" t="s">
        <v>10635</v>
      </c>
      <c r="O5426" t="s">
        <v>826</v>
      </c>
      <c r="P5426" t="s">
        <v>15012</v>
      </c>
      <c r="R5426" t="s">
        <v>740</v>
      </c>
      <c r="S5426" t="s">
        <v>795</v>
      </c>
      <c r="T5426" t="s">
        <v>19629</v>
      </c>
      <c r="U5426" t="s">
        <v>965</v>
      </c>
      <c r="V5426" t="s">
        <v>10638</v>
      </c>
      <c r="W5426" t="s">
        <v>970</v>
      </c>
      <c r="X5426" t="s">
        <v>19630</v>
      </c>
    </row>
    <row r="5427" spans="2:24" ht="11" outlineLevel="1" x14ac:dyDescent="0.15">
      <c r="B5427" t="s">
        <v>4886</v>
      </c>
      <c r="C5427" t="s">
        <v>4887</v>
      </c>
      <c r="E5427" t="s">
        <v>10652</v>
      </c>
      <c r="F5427" t="s">
        <v>17692</v>
      </c>
      <c r="G5427" t="s">
        <v>2173</v>
      </c>
      <c r="H5427" s="17">
        <v>42781</v>
      </c>
      <c r="I5427" s="15">
        <v>2017</v>
      </c>
      <c r="J5427" t="s">
        <v>10634</v>
      </c>
      <c r="K5427" s="5">
        <v>3480</v>
      </c>
      <c r="L5427" t="s">
        <v>967</v>
      </c>
      <c r="M5427" t="s">
        <v>1141</v>
      </c>
      <c r="N5427" t="s">
        <v>10635</v>
      </c>
      <c r="O5427" t="s">
        <v>826</v>
      </c>
      <c r="P5427" t="s">
        <v>15012</v>
      </c>
      <c r="R5427" t="s">
        <v>740</v>
      </c>
      <c r="S5427" t="s">
        <v>795</v>
      </c>
      <c r="T5427" t="s">
        <v>19631</v>
      </c>
      <c r="U5427" t="s">
        <v>965</v>
      </c>
      <c r="V5427" t="s">
        <v>10638</v>
      </c>
      <c r="W5427" t="s">
        <v>970</v>
      </c>
      <c r="X5427" t="s">
        <v>19632</v>
      </c>
    </row>
    <row r="5428" spans="2:24" ht="11" outlineLevel="1" x14ac:dyDescent="0.15">
      <c r="B5428" t="s">
        <v>4886</v>
      </c>
      <c r="C5428" t="s">
        <v>4887</v>
      </c>
      <c r="E5428" t="s">
        <v>10632</v>
      </c>
      <c r="F5428" t="s">
        <v>17692</v>
      </c>
      <c r="G5428" t="s">
        <v>2173</v>
      </c>
      <c r="H5428" s="17">
        <v>42829</v>
      </c>
      <c r="I5428" s="15">
        <v>2017</v>
      </c>
      <c r="J5428" t="s">
        <v>10634</v>
      </c>
      <c r="K5428" s="5">
        <v>0</v>
      </c>
      <c r="L5428" t="s">
        <v>967</v>
      </c>
      <c r="M5428" t="s">
        <v>1141</v>
      </c>
      <c r="N5428" t="s">
        <v>10635</v>
      </c>
      <c r="O5428" t="s">
        <v>826</v>
      </c>
      <c r="P5428" t="s">
        <v>15012</v>
      </c>
      <c r="R5428" t="s">
        <v>740</v>
      </c>
      <c r="S5428" t="s">
        <v>795</v>
      </c>
      <c r="T5428" t="s">
        <v>19633</v>
      </c>
      <c r="U5428" t="s">
        <v>965</v>
      </c>
      <c r="V5428" t="s">
        <v>10638</v>
      </c>
      <c r="W5428" t="s">
        <v>970</v>
      </c>
      <c r="X5428" t="s">
        <v>19634</v>
      </c>
    </row>
    <row r="5429" spans="2:24" ht="11" outlineLevel="1" x14ac:dyDescent="0.15">
      <c r="B5429" t="s">
        <v>4886</v>
      </c>
      <c r="C5429" t="s">
        <v>4887</v>
      </c>
      <c r="E5429" t="s">
        <v>10649</v>
      </c>
      <c r="F5429" t="s">
        <v>17692</v>
      </c>
      <c r="G5429" t="s">
        <v>2173</v>
      </c>
      <c r="H5429" s="17">
        <v>42772</v>
      </c>
      <c r="I5429" s="15">
        <v>2017</v>
      </c>
      <c r="J5429" t="s">
        <v>10634</v>
      </c>
      <c r="K5429" s="5">
        <v>5445</v>
      </c>
      <c r="L5429" t="s">
        <v>967</v>
      </c>
      <c r="M5429" t="s">
        <v>1141</v>
      </c>
      <c r="N5429" t="s">
        <v>10635</v>
      </c>
      <c r="O5429" t="s">
        <v>826</v>
      </c>
      <c r="P5429" t="s">
        <v>15012</v>
      </c>
      <c r="R5429" t="s">
        <v>740</v>
      </c>
      <c r="S5429" t="s">
        <v>795</v>
      </c>
      <c r="T5429" t="s">
        <v>19635</v>
      </c>
      <c r="U5429" t="s">
        <v>965</v>
      </c>
      <c r="V5429" t="s">
        <v>10638</v>
      </c>
      <c r="W5429" t="s">
        <v>970</v>
      </c>
      <c r="X5429" t="s">
        <v>19636</v>
      </c>
    </row>
    <row r="5430" spans="2:24" ht="11" outlineLevel="1" x14ac:dyDescent="0.15">
      <c r="B5430" t="s">
        <v>4886</v>
      </c>
      <c r="C5430" t="s">
        <v>4887</v>
      </c>
      <c r="E5430" t="s">
        <v>10664</v>
      </c>
      <c r="F5430" t="s">
        <v>17692</v>
      </c>
      <c r="G5430" t="s">
        <v>2173</v>
      </c>
      <c r="H5430" s="17">
        <v>42794</v>
      </c>
      <c r="I5430" s="15">
        <v>2017</v>
      </c>
      <c r="J5430" t="s">
        <v>10634</v>
      </c>
      <c r="K5430" s="5">
        <v>79885</v>
      </c>
      <c r="L5430" t="s">
        <v>967</v>
      </c>
      <c r="M5430" t="s">
        <v>1141</v>
      </c>
      <c r="N5430" t="s">
        <v>10635</v>
      </c>
      <c r="O5430" t="s">
        <v>826</v>
      </c>
      <c r="P5430" t="s">
        <v>15012</v>
      </c>
      <c r="R5430" t="s">
        <v>740</v>
      </c>
      <c r="S5430" t="s">
        <v>795</v>
      </c>
      <c r="T5430" t="s">
        <v>19637</v>
      </c>
      <c r="U5430" t="s">
        <v>965</v>
      </c>
      <c r="V5430" t="s">
        <v>10638</v>
      </c>
      <c r="W5430" t="s">
        <v>970</v>
      </c>
      <c r="X5430" t="s">
        <v>19638</v>
      </c>
    </row>
    <row r="5431" spans="2:24" ht="11" outlineLevel="1" x14ac:dyDescent="0.15">
      <c r="B5431" t="s">
        <v>4886</v>
      </c>
      <c r="C5431" t="s">
        <v>4887</v>
      </c>
      <c r="E5431" t="s">
        <v>10667</v>
      </c>
      <c r="F5431" t="s">
        <v>17692</v>
      </c>
      <c r="G5431" t="s">
        <v>2173</v>
      </c>
      <c r="H5431" s="17">
        <v>42892</v>
      </c>
      <c r="I5431" s="15">
        <v>2017</v>
      </c>
      <c r="J5431" t="s">
        <v>10634</v>
      </c>
      <c r="K5431" s="5">
        <v>-1500</v>
      </c>
      <c r="L5431" t="s">
        <v>967</v>
      </c>
      <c r="M5431" t="s">
        <v>1141</v>
      </c>
      <c r="N5431" t="s">
        <v>10635</v>
      </c>
      <c r="O5431" t="s">
        <v>826</v>
      </c>
      <c r="P5431" t="s">
        <v>15012</v>
      </c>
      <c r="R5431" t="s">
        <v>740</v>
      </c>
      <c r="S5431" t="s">
        <v>795</v>
      </c>
      <c r="T5431" t="s">
        <v>19639</v>
      </c>
      <c r="U5431" t="s">
        <v>965</v>
      </c>
      <c r="V5431" t="s">
        <v>10638</v>
      </c>
      <c r="W5431" t="s">
        <v>970</v>
      </c>
      <c r="X5431" t="s">
        <v>19640</v>
      </c>
    </row>
    <row r="5432" spans="2:24" ht="11" outlineLevel="1" x14ac:dyDescent="0.15">
      <c r="B5432" t="s">
        <v>4889</v>
      </c>
      <c r="C5432" t="s">
        <v>4890</v>
      </c>
      <c r="E5432" t="s">
        <v>10649</v>
      </c>
      <c r="F5432" t="s">
        <v>4891</v>
      </c>
      <c r="G5432" t="s">
        <v>4892</v>
      </c>
      <c r="H5432" s="17">
        <v>43692</v>
      </c>
      <c r="I5432" s="15">
        <v>2019</v>
      </c>
      <c r="J5432" t="s">
        <v>10634</v>
      </c>
      <c r="K5432" s="5">
        <v>109003.68</v>
      </c>
      <c r="L5432" t="s">
        <v>967</v>
      </c>
      <c r="R5432" t="s">
        <v>750</v>
      </c>
      <c r="S5432" t="s">
        <v>2535</v>
      </c>
      <c r="T5432" t="s">
        <v>19641</v>
      </c>
      <c r="U5432" t="s">
        <v>1340</v>
      </c>
      <c r="V5432" t="s">
        <v>12795</v>
      </c>
      <c r="W5432" t="s">
        <v>970</v>
      </c>
      <c r="X5432" t="s">
        <v>19642</v>
      </c>
    </row>
    <row r="5433" spans="2:24" ht="11" outlineLevel="1" x14ac:dyDescent="0.15">
      <c r="B5433" t="s">
        <v>4889</v>
      </c>
      <c r="C5433" t="s">
        <v>4890</v>
      </c>
      <c r="E5433" t="s">
        <v>10652</v>
      </c>
      <c r="F5433" t="s">
        <v>4891</v>
      </c>
      <c r="G5433" t="s">
        <v>4892</v>
      </c>
      <c r="H5433" s="17">
        <v>43733</v>
      </c>
      <c r="I5433" s="15">
        <v>2019</v>
      </c>
      <c r="J5433" t="s">
        <v>10634</v>
      </c>
      <c r="K5433" s="5">
        <v>5689.48</v>
      </c>
      <c r="L5433" t="s">
        <v>967</v>
      </c>
      <c r="M5433" t="s">
        <v>14985</v>
      </c>
      <c r="R5433" t="s">
        <v>750</v>
      </c>
      <c r="S5433" t="s">
        <v>2535</v>
      </c>
      <c r="T5433" t="s">
        <v>19641</v>
      </c>
      <c r="U5433" t="s">
        <v>1340</v>
      </c>
      <c r="V5433" t="s">
        <v>12795</v>
      </c>
      <c r="W5433" t="s">
        <v>970</v>
      </c>
      <c r="X5433" t="s">
        <v>19643</v>
      </c>
    </row>
    <row r="5434" spans="2:24" ht="11" outlineLevel="1" x14ac:dyDescent="0.15">
      <c r="B5434" t="s">
        <v>4894</v>
      </c>
      <c r="C5434" t="s">
        <v>4895</v>
      </c>
      <c r="D5434" t="s">
        <v>4579</v>
      </c>
      <c r="E5434" t="s">
        <v>10649</v>
      </c>
      <c r="F5434" t="s">
        <v>4467</v>
      </c>
      <c r="G5434" t="s">
        <v>4468</v>
      </c>
      <c r="H5434" s="17">
        <v>44995</v>
      </c>
      <c r="I5434" s="15">
        <v>2023</v>
      </c>
      <c r="J5434" t="s">
        <v>10634</v>
      </c>
      <c r="K5434" s="5">
        <v>114645</v>
      </c>
      <c r="L5434" t="s">
        <v>967</v>
      </c>
      <c r="M5434" t="s">
        <v>985</v>
      </c>
      <c r="N5434" t="s">
        <v>10635</v>
      </c>
      <c r="O5434" t="s">
        <v>796</v>
      </c>
      <c r="P5434" t="s">
        <v>13376</v>
      </c>
      <c r="R5434" t="s">
        <v>4896</v>
      </c>
      <c r="S5434" t="s">
        <v>803</v>
      </c>
      <c r="T5434" t="s">
        <v>19644</v>
      </c>
      <c r="U5434" t="s">
        <v>965</v>
      </c>
      <c r="V5434" t="s">
        <v>10638</v>
      </c>
      <c r="W5434" t="s">
        <v>970</v>
      </c>
      <c r="X5434" t="s">
        <v>19645</v>
      </c>
    </row>
    <row r="5435" spans="2:24" ht="11" outlineLevel="1" x14ac:dyDescent="0.15">
      <c r="B5435" t="s">
        <v>4899</v>
      </c>
      <c r="C5435" t="s">
        <v>4900</v>
      </c>
      <c r="E5435" t="s">
        <v>10652</v>
      </c>
      <c r="F5435" t="s">
        <v>3417</v>
      </c>
      <c r="G5435" t="s">
        <v>3418</v>
      </c>
      <c r="H5435" s="17">
        <v>45441</v>
      </c>
      <c r="I5435" s="15">
        <v>2024</v>
      </c>
      <c r="J5435" t="s">
        <v>10634</v>
      </c>
      <c r="K5435" s="5">
        <v>0</v>
      </c>
      <c r="L5435" t="s">
        <v>967</v>
      </c>
      <c r="M5435" t="s">
        <v>1141</v>
      </c>
      <c r="N5435" t="s">
        <v>10635</v>
      </c>
      <c r="O5435" t="s">
        <v>826</v>
      </c>
      <c r="P5435" t="s">
        <v>11434</v>
      </c>
      <c r="Q5435" t="s">
        <v>11435</v>
      </c>
      <c r="R5435" t="s">
        <v>4901</v>
      </c>
      <c r="S5435" t="s">
        <v>795</v>
      </c>
      <c r="T5435" t="s">
        <v>19646</v>
      </c>
      <c r="U5435" t="s">
        <v>965</v>
      </c>
      <c r="V5435" t="s">
        <v>10638</v>
      </c>
      <c r="W5435" t="s">
        <v>970</v>
      </c>
      <c r="X5435" t="s">
        <v>19647</v>
      </c>
    </row>
    <row r="5436" spans="2:24" ht="11" outlineLevel="1" x14ac:dyDescent="0.15">
      <c r="B5436" t="s">
        <v>4899</v>
      </c>
      <c r="C5436" t="s">
        <v>4900</v>
      </c>
      <c r="E5436" t="s">
        <v>10664</v>
      </c>
      <c r="F5436" t="s">
        <v>3417</v>
      </c>
      <c r="G5436" t="s">
        <v>3418</v>
      </c>
      <c r="H5436" s="17">
        <v>45559</v>
      </c>
      <c r="I5436" s="15">
        <v>2024</v>
      </c>
      <c r="J5436" t="s">
        <v>10634</v>
      </c>
      <c r="K5436" s="5">
        <v>0</v>
      </c>
      <c r="L5436" t="s">
        <v>967</v>
      </c>
      <c r="M5436" t="s">
        <v>1141</v>
      </c>
      <c r="N5436" t="s">
        <v>10635</v>
      </c>
      <c r="O5436" t="s">
        <v>826</v>
      </c>
      <c r="P5436" t="s">
        <v>11434</v>
      </c>
      <c r="Q5436" t="s">
        <v>11435</v>
      </c>
      <c r="R5436" t="s">
        <v>4901</v>
      </c>
      <c r="S5436" t="s">
        <v>795</v>
      </c>
      <c r="T5436" t="s">
        <v>19648</v>
      </c>
      <c r="U5436" t="s">
        <v>965</v>
      </c>
      <c r="V5436" t="s">
        <v>10638</v>
      </c>
      <c r="W5436" t="s">
        <v>970</v>
      </c>
      <c r="X5436" t="s">
        <v>19649</v>
      </c>
    </row>
    <row r="5437" spans="2:24" ht="11" outlineLevel="1" x14ac:dyDescent="0.15">
      <c r="B5437" t="s">
        <v>4899</v>
      </c>
      <c r="C5437" t="s">
        <v>4900</v>
      </c>
      <c r="E5437" t="s">
        <v>10643</v>
      </c>
      <c r="F5437" t="s">
        <v>3417</v>
      </c>
      <c r="G5437" t="s">
        <v>3418</v>
      </c>
      <c r="H5437" s="17">
        <v>45610</v>
      </c>
      <c r="I5437" s="15">
        <v>2025</v>
      </c>
      <c r="J5437" t="s">
        <v>10634</v>
      </c>
      <c r="K5437" s="5">
        <v>3740</v>
      </c>
      <c r="L5437" t="s">
        <v>967</v>
      </c>
      <c r="M5437" t="s">
        <v>1141</v>
      </c>
      <c r="N5437" t="s">
        <v>10635</v>
      </c>
      <c r="O5437" t="s">
        <v>826</v>
      </c>
      <c r="P5437" t="s">
        <v>11434</v>
      </c>
      <c r="Q5437" t="s">
        <v>11435</v>
      </c>
      <c r="R5437" t="s">
        <v>4901</v>
      </c>
      <c r="S5437" t="s">
        <v>795</v>
      </c>
      <c r="T5437" t="s">
        <v>19650</v>
      </c>
      <c r="U5437" t="s">
        <v>965</v>
      </c>
      <c r="V5437" t="s">
        <v>10638</v>
      </c>
      <c r="W5437" t="s">
        <v>970</v>
      </c>
      <c r="X5437" t="s">
        <v>19651</v>
      </c>
    </row>
    <row r="5438" spans="2:24" ht="11" outlineLevel="1" x14ac:dyDescent="0.15">
      <c r="B5438" t="s">
        <v>4899</v>
      </c>
      <c r="C5438" t="s">
        <v>4900</v>
      </c>
      <c r="E5438" t="s">
        <v>10649</v>
      </c>
      <c r="F5438" t="s">
        <v>3417</v>
      </c>
      <c r="G5438" t="s">
        <v>3418</v>
      </c>
      <c r="H5438" s="17">
        <v>45077</v>
      </c>
      <c r="I5438" s="15">
        <v>2023</v>
      </c>
      <c r="J5438" t="s">
        <v>10634</v>
      </c>
      <c r="K5438" s="5">
        <v>110625</v>
      </c>
      <c r="L5438" t="s">
        <v>967</v>
      </c>
      <c r="M5438" t="s">
        <v>1141</v>
      </c>
      <c r="N5438" t="s">
        <v>10635</v>
      </c>
      <c r="O5438" t="s">
        <v>826</v>
      </c>
      <c r="P5438" t="s">
        <v>11434</v>
      </c>
      <c r="Q5438" t="s">
        <v>11435</v>
      </c>
      <c r="R5438" t="s">
        <v>4901</v>
      </c>
      <c r="S5438" t="s">
        <v>795</v>
      </c>
      <c r="T5438" t="s">
        <v>19652</v>
      </c>
      <c r="U5438" t="s">
        <v>965</v>
      </c>
      <c r="V5438" t="s">
        <v>10638</v>
      </c>
      <c r="W5438" t="s">
        <v>970</v>
      </c>
      <c r="X5438" t="s">
        <v>19653</v>
      </c>
    </row>
    <row r="5439" spans="2:24" ht="11" outlineLevel="1" x14ac:dyDescent="0.15">
      <c r="B5439" t="s">
        <v>4904</v>
      </c>
      <c r="C5439" t="s">
        <v>4905</v>
      </c>
      <c r="D5439" t="s">
        <v>302</v>
      </c>
      <c r="E5439" t="s">
        <v>10649</v>
      </c>
      <c r="F5439" t="s">
        <v>684</v>
      </c>
      <c r="G5439" t="s">
        <v>1950</v>
      </c>
      <c r="H5439" s="17">
        <v>46091</v>
      </c>
      <c r="I5439" s="15">
        <v>2026</v>
      </c>
      <c r="J5439" t="s">
        <v>10634</v>
      </c>
      <c r="K5439" s="5">
        <v>113188.7</v>
      </c>
      <c r="L5439" t="s">
        <v>967</v>
      </c>
      <c r="M5439" t="s">
        <v>1903</v>
      </c>
      <c r="N5439" t="s">
        <v>10635</v>
      </c>
      <c r="O5439" t="s">
        <v>825</v>
      </c>
      <c r="P5439" t="s">
        <v>14904</v>
      </c>
      <c r="Q5439" t="s">
        <v>17132</v>
      </c>
      <c r="R5439" t="s">
        <v>748</v>
      </c>
      <c r="S5439" t="s">
        <v>795</v>
      </c>
      <c r="T5439" t="s">
        <v>19654</v>
      </c>
      <c r="U5439" t="s">
        <v>965</v>
      </c>
      <c r="V5439" t="s">
        <v>10638</v>
      </c>
      <c r="W5439" t="s">
        <v>970</v>
      </c>
      <c r="X5439" t="s">
        <v>19655</v>
      </c>
    </row>
    <row r="5440" spans="2:24" ht="11" outlineLevel="1" x14ac:dyDescent="0.15">
      <c r="B5440" t="s">
        <v>4907</v>
      </c>
      <c r="C5440" t="s">
        <v>4908</v>
      </c>
      <c r="D5440" t="s">
        <v>832</v>
      </c>
      <c r="E5440" t="s">
        <v>10649</v>
      </c>
      <c r="F5440" t="s">
        <v>18103</v>
      </c>
      <c r="G5440" t="s">
        <v>2397</v>
      </c>
      <c r="H5440" s="17">
        <v>43959</v>
      </c>
      <c r="I5440" s="15">
        <v>2020</v>
      </c>
      <c r="J5440" t="s">
        <v>10634</v>
      </c>
      <c r="K5440" s="5">
        <v>113150</v>
      </c>
      <c r="L5440" t="s">
        <v>967</v>
      </c>
      <c r="M5440" t="s">
        <v>985</v>
      </c>
      <c r="N5440" t="s">
        <v>10635</v>
      </c>
      <c r="O5440" t="s">
        <v>796</v>
      </c>
      <c r="P5440" t="s">
        <v>14299</v>
      </c>
      <c r="Q5440" t="s">
        <v>14299</v>
      </c>
      <c r="R5440" t="s">
        <v>737</v>
      </c>
      <c r="S5440" t="s">
        <v>803</v>
      </c>
      <c r="T5440" t="s">
        <v>19656</v>
      </c>
      <c r="U5440" t="s">
        <v>965</v>
      </c>
      <c r="V5440" t="s">
        <v>10638</v>
      </c>
      <c r="W5440" t="s">
        <v>970</v>
      </c>
      <c r="X5440" t="s">
        <v>19657</v>
      </c>
    </row>
    <row r="5441" spans="2:24" ht="11" outlineLevel="1" x14ac:dyDescent="0.15">
      <c r="B5441" t="s">
        <v>4907</v>
      </c>
      <c r="C5441" t="s">
        <v>4908</v>
      </c>
      <c r="D5441" t="s">
        <v>832</v>
      </c>
      <c r="E5441" t="s">
        <v>10652</v>
      </c>
      <c r="F5441" t="s">
        <v>18103</v>
      </c>
      <c r="G5441" t="s">
        <v>2397</v>
      </c>
      <c r="H5441" s="17">
        <v>44103</v>
      </c>
      <c r="I5441" s="15">
        <v>2020</v>
      </c>
      <c r="J5441" t="s">
        <v>10634</v>
      </c>
      <c r="K5441" s="5">
        <v>0</v>
      </c>
      <c r="L5441" t="s">
        <v>967</v>
      </c>
      <c r="M5441" t="s">
        <v>985</v>
      </c>
      <c r="N5441" t="s">
        <v>10635</v>
      </c>
      <c r="O5441" t="s">
        <v>796</v>
      </c>
      <c r="P5441" t="s">
        <v>14299</v>
      </c>
      <c r="R5441" t="s">
        <v>737</v>
      </c>
      <c r="S5441" t="s">
        <v>803</v>
      </c>
      <c r="T5441" t="s">
        <v>19658</v>
      </c>
      <c r="U5441" t="s">
        <v>965</v>
      </c>
      <c r="V5441" t="s">
        <v>10638</v>
      </c>
      <c r="W5441" t="s">
        <v>970</v>
      </c>
      <c r="X5441" t="s">
        <v>19659</v>
      </c>
    </row>
    <row r="5442" spans="2:24" ht="11" outlineLevel="1" x14ac:dyDescent="0.15">
      <c r="B5442" t="s">
        <v>4910</v>
      </c>
      <c r="C5442" t="s">
        <v>1519</v>
      </c>
      <c r="D5442" t="s">
        <v>332</v>
      </c>
      <c r="E5442" t="s">
        <v>10649</v>
      </c>
      <c r="F5442" t="s">
        <v>700</v>
      </c>
      <c r="G5442" t="s">
        <v>2413</v>
      </c>
      <c r="H5442" s="17">
        <v>41718</v>
      </c>
      <c r="I5442" s="15">
        <v>2014</v>
      </c>
      <c r="J5442" t="s">
        <v>10634</v>
      </c>
      <c r="K5442" s="5">
        <v>113981.58</v>
      </c>
      <c r="L5442" t="s">
        <v>967</v>
      </c>
      <c r="R5442" t="s">
        <v>737</v>
      </c>
      <c r="S5442" t="s">
        <v>803</v>
      </c>
      <c r="T5442" t="s">
        <v>19660</v>
      </c>
      <c r="U5442" t="s">
        <v>1340</v>
      </c>
      <c r="V5442" t="s">
        <v>12795</v>
      </c>
      <c r="W5442" t="s">
        <v>970</v>
      </c>
      <c r="X5442" t="s">
        <v>19661</v>
      </c>
    </row>
    <row r="5443" spans="2:24" ht="11" outlineLevel="1" x14ac:dyDescent="0.15">
      <c r="B5443" t="s">
        <v>4910</v>
      </c>
      <c r="C5443" t="s">
        <v>1519</v>
      </c>
      <c r="D5443" t="s">
        <v>332</v>
      </c>
      <c r="E5443" t="s">
        <v>10989</v>
      </c>
      <c r="F5443" t="s">
        <v>700</v>
      </c>
      <c r="G5443" t="s">
        <v>2413</v>
      </c>
      <c r="H5443" s="17">
        <v>42956</v>
      </c>
      <c r="I5443" s="15">
        <v>2017</v>
      </c>
      <c r="J5443" t="s">
        <v>10634</v>
      </c>
      <c r="K5443" s="5">
        <v>-1139.82</v>
      </c>
      <c r="L5443" t="s">
        <v>967</v>
      </c>
      <c r="M5443" t="s">
        <v>12797</v>
      </c>
      <c r="R5443" t="s">
        <v>737</v>
      </c>
      <c r="S5443" t="s">
        <v>803</v>
      </c>
      <c r="T5443" t="s">
        <v>19662</v>
      </c>
      <c r="U5443" t="s">
        <v>1340</v>
      </c>
      <c r="V5443" t="s">
        <v>12795</v>
      </c>
      <c r="W5443" t="s">
        <v>970</v>
      </c>
      <c r="X5443" t="s">
        <v>19663</v>
      </c>
    </row>
    <row r="5444" spans="2:24" ht="11" outlineLevel="1" x14ac:dyDescent="0.15">
      <c r="B5444" t="s">
        <v>4912</v>
      </c>
      <c r="C5444" t="s">
        <v>4913</v>
      </c>
      <c r="D5444" t="s">
        <v>3737</v>
      </c>
      <c r="E5444" t="s">
        <v>10649</v>
      </c>
      <c r="F5444" t="s">
        <v>3738</v>
      </c>
      <c r="G5444" t="s">
        <v>3739</v>
      </c>
      <c r="H5444" s="17">
        <v>44091</v>
      </c>
      <c r="I5444" s="15">
        <v>2020</v>
      </c>
      <c r="J5444" t="s">
        <v>10634</v>
      </c>
      <c r="K5444" s="5">
        <v>112820</v>
      </c>
      <c r="L5444" t="s">
        <v>967</v>
      </c>
      <c r="R5444" t="s">
        <v>737</v>
      </c>
      <c r="S5444" t="s">
        <v>795</v>
      </c>
      <c r="T5444" t="s">
        <v>19664</v>
      </c>
      <c r="U5444" t="s">
        <v>1340</v>
      </c>
      <c r="V5444" t="s">
        <v>12795</v>
      </c>
      <c r="W5444" t="s">
        <v>970</v>
      </c>
      <c r="X5444" t="s">
        <v>19665</v>
      </c>
    </row>
    <row r="5445" spans="2:24" ht="11" outlineLevel="1" x14ac:dyDescent="0.15">
      <c r="B5445" t="s">
        <v>4915</v>
      </c>
      <c r="C5445" t="s">
        <v>4916</v>
      </c>
      <c r="E5445" t="s">
        <v>10649</v>
      </c>
      <c r="F5445" t="s">
        <v>2913</v>
      </c>
      <c r="G5445" t="s">
        <v>2914</v>
      </c>
      <c r="H5445" s="17">
        <v>44077</v>
      </c>
      <c r="I5445" s="15">
        <v>2020</v>
      </c>
      <c r="J5445" t="s">
        <v>10634</v>
      </c>
      <c r="K5445" s="5">
        <v>97965.24</v>
      </c>
      <c r="L5445" t="s">
        <v>967</v>
      </c>
      <c r="M5445" t="s">
        <v>1141</v>
      </c>
      <c r="N5445" t="s">
        <v>10635</v>
      </c>
      <c r="O5445" t="s">
        <v>825</v>
      </c>
      <c r="P5445" t="s">
        <v>15083</v>
      </c>
      <c r="R5445" t="s">
        <v>740</v>
      </c>
      <c r="S5445" t="s">
        <v>795</v>
      </c>
      <c r="T5445" t="s">
        <v>19666</v>
      </c>
      <c r="U5445" t="s">
        <v>965</v>
      </c>
      <c r="V5445" t="s">
        <v>10638</v>
      </c>
      <c r="W5445" t="s">
        <v>970</v>
      </c>
      <c r="X5445" t="s">
        <v>19667</v>
      </c>
    </row>
    <row r="5446" spans="2:24" ht="11" outlineLevel="1" x14ac:dyDescent="0.15">
      <c r="B5446" t="s">
        <v>4915</v>
      </c>
      <c r="C5446" t="s">
        <v>4916</v>
      </c>
      <c r="E5446" t="s">
        <v>10652</v>
      </c>
      <c r="F5446" t="s">
        <v>2913</v>
      </c>
      <c r="G5446" t="s">
        <v>2914</v>
      </c>
      <c r="H5446" s="17">
        <v>44119</v>
      </c>
      <c r="I5446" s="15">
        <v>2021</v>
      </c>
      <c r="J5446" t="s">
        <v>10634</v>
      </c>
      <c r="K5446" s="5">
        <v>14666.7</v>
      </c>
      <c r="L5446" t="s">
        <v>967</v>
      </c>
      <c r="M5446" t="s">
        <v>1141</v>
      </c>
      <c r="N5446" t="s">
        <v>10635</v>
      </c>
      <c r="O5446" t="s">
        <v>825</v>
      </c>
      <c r="P5446" t="s">
        <v>15083</v>
      </c>
      <c r="R5446" t="s">
        <v>740</v>
      </c>
      <c r="S5446" t="s">
        <v>795</v>
      </c>
      <c r="T5446" t="s">
        <v>19668</v>
      </c>
      <c r="U5446" t="s">
        <v>965</v>
      </c>
      <c r="V5446" t="s">
        <v>10638</v>
      </c>
      <c r="W5446" t="s">
        <v>970</v>
      </c>
      <c r="X5446" t="s">
        <v>19669</v>
      </c>
    </row>
    <row r="5447" spans="2:24" ht="11" outlineLevel="1" x14ac:dyDescent="0.15">
      <c r="B5447" t="s">
        <v>4918</v>
      </c>
      <c r="C5447" t="s">
        <v>4919</v>
      </c>
      <c r="D5447" t="s">
        <v>177</v>
      </c>
      <c r="E5447" t="s">
        <v>10632</v>
      </c>
      <c r="F5447" t="s">
        <v>11029</v>
      </c>
      <c r="G5447" t="s">
        <v>992</v>
      </c>
      <c r="H5447" s="17">
        <v>43600</v>
      </c>
      <c r="I5447" s="15">
        <v>2019</v>
      </c>
      <c r="J5447" t="s">
        <v>10634</v>
      </c>
      <c r="K5447" s="5">
        <v>-3091.28</v>
      </c>
      <c r="L5447" t="s">
        <v>967</v>
      </c>
      <c r="M5447" t="s">
        <v>985</v>
      </c>
      <c r="N5447" t="s">
        <v>10635</v>
      </c>
      <c r="O5447" t="s">
        <v>796</v>
      </c>
      <c r="P5447" t="s">
        <v>10671</v>
      </c>
      <c r="Q5447" t="s">
        <v>10671</v>
      </c>
      <c r="R5447" t="s">
        <v>739</v>
      </c>
      <c r="S5447" t="s">
        <v>795</v>
      </c>
      <c r="T5447" t="s">
        <v>19670</v>
      </c>
      <c r="U5447" t="s">
        <v>965</v>
      </c>
      <c r="V5447" t="s">
        <v>10638</v>
      </c>
      <c r="W5447" t="s">
        <v>970</v>
      </c>
      <c r="X5447" t="s">
        <v>19671</v>
      </c>
    </row>
    <row r="5448" spans="2:24" ht="11" outlineLevel="1" x14ac:dyDescent="0.15">
      <c r="B5448" t="s">
        <v>4918</v>
      </c>
      <c r="C5448" t="s">
        <v>4919</v>
      </c>
      <c r="D5448" t="s">
        <v>177</v>
      </c>
      <c r="E5448" t="s">
        <v>10649</v>
      </c>
      <c r="F5448" t="s">
        <v>11029</v>
      </c>
      <c r="G5448" t="s">
        <v>992</v>
      </c>
      <c r="H5448" s="17">
        <v>43515</v>
      </c>
      <c r="I5448" s="15">
        <v>2019</v>
      </c>
      <c r="J5448" t="s">
        <v>10634</v>
      </c>
      <c r="K5448" s="5">
        <v>115619</v>
      </c>
      <c r="L5448" t="s">
        <v>967</v>
      </c>
      <c r="M5448" t="s">
        <v>985</v>
      </c>
      <c r="N5448" t="s">
        <v>10635</v>
      </c>
      <c r="O5448" t="s">
        <v>796</v>
      </c>
      <c r="P5448" t="s">
        <v>10671</v>
      </c>
      <c r="Q5448" t="s">
        <v>10671</v>
      </c>
      <c r="R5448" t="s">
        <v>739</v>
      </c>
      <c r="S5448" t="s">
        <v>795</v>
      </c>
      <c r="T5448" t="s">
        <v>19670</v>
      </c>
      <c r="U5448" t="s">
        <v>965</v>
      </c>
      <c r="V5448" t="s">
        <v>10638</v>
      </c>
      <c r="W5448" t="s">
        <v>970</v>
      </c>
      <c r="X5448" t="s">
        <v>19672</v>
      </c>
    </row>
    <row r="5449" spans="2:24" ht="11" outlineLevel="1" x14ac:dyDescent="0.15">
      <c r="B5449" t="s">
        <v>4918</v>
      </c>
      <c r="C5449" t="s">
        <v>4919</v>
      </c>
      <c r="D5449" t="s">
        <v>177</v>
      </c>
      <c r="E5449" t="s">
        <v>10652</v>
      </c>
      <c r="F5449" t="s">
        <v>11029</v>
      </c>
      <c r="G5449" t="s">
        <v>992</v>
      </c>
      <c r="H5449" s="17">
        <v>43537</v>
      </c>
      <c r="I5449" s="15">
        <v>2019</v>
      </c>
      <c r="J5449" t="s">
        <v>10634</v>
      </c>
      <c r="K5449" s="5">
        <v>0</v>
      </c>
      <c r="L5449" t="s">
        <v>967</v>
      </c>
      <c r="M5449" t="s">
        <v>985</v>
      </c>
      <c r="N5449" t="s">
        <v>10635</v>
      </c>
      <c r="O5449" t="s">
        <v>796</v>
      </c>
      <c r="P5449" t="s">
        <v>10671</v>
      </c>
      <c r="Q5449" t="s">
        <v>10671</v>
      </c>
      <c r="R5449" t="s">
        <v>739</v>
      </c>
      <c r="S5449" t="s">
        <v>795</v>
      </c>
      <c r="T5449" t="s">
        <v>19670</v>
      </c>
      <c r="U5449" t="s">
        <v>965</v>
      </c>
      <c r="V5449" t="s">
        <v>10638</v>
      </c>
      <c r="W5449" t="s">
        <v>970</v>
      </c>
      <c r="X5449" t="s">
        <v>19673</v>
      </c>
    </row>
    <row r="5450" spans="2:24" ht="11" outlineLevel="1" x14ac:dyDescent="0.15">
      <c r="B5450" t="s">
        <v>4918</v>
      </c>
      <c r="C5450" t="s">
        <v>4919</v>
      </c>
      <c r="D5450" t="s">
        <v>177</v>
      </c>
      <c r="E5450" t="s">
        <v>10664</v>
      </c>
      <c r="F5450" t="s">
        <v>11029</v>
      </c>
      <c r="G5450" t="s">
        <v>992</v>
      </c>
      <c r="H5450" s="17">
        <v>43565</v>
      </c>
      <c r="I5450" s="15">
        <v>2019</v>
      </c>
      <c r="J5450" t="s">
        <v>10634</v>
      </c>
      <c r="K5450" s="5">
        <v>0</v>
      </c>
      <c r="L5450" t="s">
        <v>967</v>
      </c>
      <c r="M5450" t="s">
        <v>985</v>
      </c>
      <c r="N5450" t="s">
        <v>10635</v>
      </c>
      <c r="O5450" t="s">
        <v>796</v>
      </c>
      <c r="P5450" t="s">
        <v>10671</v>
      </c>
      <c r="Q5450" t="s">
        <v>10671</v>
      </c>
      <c r="R5450" t="s">
        <v>739</v>
      </c>
      <c r="S5450" t="s">
        <v>795</v>
      </c>
      <c r="T5450" t="s">
        <v>19670</v>
      </c>
      <c r="U5450" t="s">
        <v>965</v>
      </c>
      <c r="V5450" t="s">
        <v>10638</v>
      </c>
      <c r="W5450" t="s">
        <v>970</v>
      </c>
      <c r="X5450" t="s">
        <v>19674</v>
      </c>
    </row>
    <row r="5451" spans="2:24" ht="11" outlineLevel="1" x14ac:dyDescent="0.15">
      <c r="B5451" t="s">
        <v>4918</v>
      </c>
      <c r="C5451" t="s">
        <v>4919</v>
      </c>
      <c r="D5451" t="s">
        <v>177</v>
      </c>
      <c r="E5451" t="s">
        <v>10643</v>
      </c>
      <c r="F5451" t="s">
        <v>11029</v>
      </c>
      <c r="G5451" t="s">
        <v>992</v>
      </c>
      <c r="H5451" s="17">
        <v>43578</v>
      </c>
      <c r="I5451" s="15">
        <v>2019</v>
      </c>
      <c r="J5451" t="s">
        <v>10634</v>
      </c>
      <c r="K5451" s="5">
        <v>0</v>
      </c>
      <c r="L5451" t="s">
        <v>967</v>
      </c>
      <c r="M5451" t="s">
        <v>985</v>
      </c>
      <c r="N5451" t="s">
        <v>10635</v>
      </c>
      <c r="O5451" t="s">
        <v>796</v>
      </c>
      <c r="P5451" t="s">
        <v>10671</v>
      </c>
      <c r="Q5451" t="s">
        <v>10671</v>
      </c>
      <c r="R5451" t="s">
        <v>739</v>
      </c>
      <c r="S5451" t="s">
        <v>795</v>
      </c>
      <c r="T5451" t="s">
        <v>19670</v>
      </c>
      <c r="U5451" t="s">
        <v>965</v>
      </c>
      <c r="V5451" t="s">
        <v>10638</v>
      </c>
      <c r="W5451" t="s">
        <v>970</v>
      </c>
      <c r="X5451" t="s">
        <v>19675</v>
      </c>
    </row>
    <row r="5452" spans="2:24" ht="11" outlineLevel="1" x14ac:dyDescent="0.15">
      <c r="B5452" t="s">
        <v>4921</v>
      </c>
      <c r="C5452" t="s">
        <v>4922</v>
      </c>
      <c r="E5452" t="s">
        <v>10664</v>
      </c>
      <c r="F5452" t="s">
        <v>13435</v>
      </c>
      <c r="G5452" t="s">
        <v>1513</v>
      </c>
      <c r="H5452" s="17">
        <v>45793</v>
      </c>
      <c r="I5452" s="15">
        <v>2025</v>
      </c>
      <c r="J5452" t="s">
        <v>10634</v>
      </c>
      <c r="K5452" s="5">
        <v>0</v>
      </c>
      <c r="L5452" t="s">
        <v>967</v>
      </c>
      <c r="M5452" t="s">
        <v>1141</v>
      </c>
      <c r="N5452" t="s">
        <v>10635</v>
      </c>
      <c r="O5452" t="s">
        <v>825</v>
      </c>
      <c r="P5452" t="s">
        <v>12118</v>
      </c>
      <c r="Q5452" t="s">
        <v>11435</v>
      </c>
      <c r="R5452" t="s">
        <v>750</v>
      </c>
      <c r="S5452" t="s">
        <v>4923</v>
      </c>
      <c r="T5452" t="s">
        <v>18132</v>
      </c>
      <c r="U5452" t="s">
        <v>965</v>
      </c>
      <c r="V5452" t="s">
        <v>10638</v>
      </c>
      <c r="W5452" t="s">
        <v>970</v>
      </c>
      <c r="X5452" t="s">
        <v>19676</v>
      </c>
    </row>
    <row r="5453" spans="2:24" ht="11" outlineLevel="1" x14ac:dyDescent="0.15">
      <c r="B5453" t="s">
        <v>4921</v>
      </c>
      <c r="C5453" t="s">
        <v>4922</v>
      </c>
      <c r="E5453" t="s">
        <v>10649</v>
      </c>
      <c r="F5453" t="s">
        <v>13435</v>
      </c>
      <c r="G5453" t="s">
        <v>1513</v>
      </c>
      <c r="H5453" s="17">
        <v>45296</v>
      </c>
      <c r="I5453" s="15">
        <v>2024</v>
      </c>
      <c r="J5453" t="s">
        <v>10634</v>
      </c>
      <c r="K5453" s="5">
        <v>112491</v>
      </c>
      <c r="L5453" t="s">
        <v>967</v>
      </c>
      <c r="M5453" t="s">
        <v>1141</v>
      </c>
      <c r="N5453" t="s">
        <v>10635</v>
      </c>
      <c r="O5453" t="s">
        <v>825</v>
      </c>
      <c r="P5453" t="s">
        <v>12118</v>
      </c>
      <c r="Q5453" t="s">
        <v>11435</v>
      </c>
      <c r="R5453" t="s">
        <v>750</v>
      </c>
      <c r="S5453" t="s">
        <v>4923</v>
      </c>
      <c r="T5453" t="s">
        <v>19677</v>
      </c>
      <c r="U5453" t="s">
        <v>965</v>
      </c>
      <c r="V5453" t="s">
        <v>10638</v>
      </c>
      <c r="W5453" t="s">
        <v>970</v>
      </c>
      <c r="X5453" t="s">
        <v>19678</v>
      </c>
    </row>
    <row r="5454" spans="2:24" ht="11" outlineLevel="1" x14ac:dyDescent="0.15">
      <c r="B5454" t="s">
        <v>4921</v>
      </c>
      <c r="C5454" t="s">
        <v>4922</v>
      </c>
      <c r="E5454" t="s">
        <v>10652</v>
      </c>
      <c r="F5454" t="s">
        <v>13435</v>
      </c>
      <c r="G5454" t="s">
        <v>1513</v>
      </c>
      <c r="H5454" s="17">
        <v>45789</v>
      </c>
      <c r="I5454" s="15">
        <v>2025</v>
      </c>
      <c r="J5454" t="s">
        <v>10634</v>
      </c>
      <c r="K5454" s="5">
        <v>0</v>
      </c>
      <c r="L5454" t="s">
        <v>967</v>
      </c>
      <c r="M5454" t="s">
        <v>1141</v>
      </c>
      <c r="N5454" t="s">
        <v>10635</v>
      </c>
      <c r="O5454" t="s">
        <v>825</v>
      </c>
      <c r="P5454" t="s">
        <v>12118</v>
      </c>
      <c r="Q5454" t="s">
        <v>11435</v>
      </c>
      <c r="R5454" t="s">
        <v>750</v>
      </c>
      <c r="S5454" t="s">
        <v>4923</v>
      </c>
      <c r="T5454" t="s">
        <v>15076</v>
      </c>
      <c r="U5454" t="s">
        <v>965</v>
      </c>
      <c r="V5454" t="s">
        <v>10638</v>
      </c>
      <c r="W5454" t="s">
        <v>970</v>
      </c>
      <c r="X5454" t="s">
        <v>19679</v>
      </c>
    </row>
    <row r="5455" spans="2:24" ht="11" outlineLevel="1" x14ac:dyDescent="0.15">
      <c r="B5455" t="s">
        <v>4926</v>
      </c>
      <c r="C5455" t="s">
        <v>2190</v>
      </c>
      <c r="D5455" t="s">
        <v>3163</v>
      </c>
      <c r="E5455" t="s">
        <v>10649</v>
      </c>
      <c r="F5455" t="s">
        <v>17468</v>
      </c>
      <c r="G5455" t="s">
        <v>2594</v>
      </c>
      <c r="H5455" s="17">
        <v>42823</v>
      </c>
      <c r="I5455" s="15">
        <v>2017</v>
      </c>
      <c r="J5455" t="s">
        <v>10634</v>
      </c>
      <c r="K5455" s="5">
        <v>112292</v>
      </c>
      <c r="L5455" t="s">
        <v>967</v>
      </c>
      <c r="M5455" t="s">
        <v>985</v>
      </c>
      <c r="N5455" t="s">
        <v>10635</v>
      </c>
      <c r="O5455" t="s">
        <v>818</v>
      </c>
      <c r="P5455" t="s">
        <v>10636</v>
      </c>
      <c r="R5455" t="s">
        <v>740</v>
      </c>
      <c r="S5455" t="s">
        <v>795</v>
      </c>
      <c r="T5455" t="s">
        <v>19680</v>
      </c>
      <c r="U5455" t="s">
        <v>965</v>
      </c>
      <c r="V5455" t="s">
        <v>10638</v>
      </c>
      <c r="W5455" t="s">
        <v>970</v>
      </c>
      <c r="X5455" t="s">
        <v>19681</v>
      </c>
    </row>
    <row r="5456" spans="2:24" ht="11" outlineLevel="1" x14ac:dyDescent="0.15">
      <c r="B5456" t="s">
        <v>4928</v>
      </c>
      <c r="C5456" t="s">
        <v>4929</v>
      </c>
      <c r="E5456" t="s">
        <v>10649</v>
      </c>
      <c r="F5456" t="s">
        <v>4930</v>
      </c>
      <c r="G5456" t="s">
        <v>4931</v>
      </c>
      <c r="H5456" s="17">
        <v>44596</v>
      </c>
      <c r="I5456" s="15">
        <v>2022</v>
      </c>
      <c r="J5456" t="s">
        <v>10634</v>
      </c>
      <c r="K5456" s="5">
        <v>112104.61</v>
      </c>
      <c r="L5456" t="s">
        <v>967</v>
      </c>
      <c r="R5456" t="s">
        <v>740</v>
      </c>
      <c r="S5456" t="s">
        <v>795</v>
      </c>
      <c r="T5456" t="s">
        <v>19682</v>
      </c>
      <c r="U5456" t="s">
        <v>1340</v>
      </c>
      <c r="V5456" t="s">
        <v>12795</v>
      </c>
      <c r="W5456" t="s">
        <v>970</v>
      </c>
      <c r="X5456" t="s">
        <v>19683</v>
      </c>
    </row>
    <row r="5457" spans="2:24" ht="11" outlineLevel="1" x14ac:dyDescent="0.15">
      <c r="B5457" t="s">
        <v>4933</v>
      </c>
      <c r="C5457" t="s">
        <v>4934</v>
      </c>
      <c r="E5457" t="s">
        <v>10649</v>
      </c>
      <c r="F5457" t="s">
        <v>618</v>
      </c>
      <c r="G5457" t="s">
        <v>2019</v>
      </c>
      <c r="H5457" s="17">
        <v>45140</v>
      </c>
      <c r="I5457" s="15">
        <v>2023</v>
      </c>
      <c r="J5457" t="s">
        <v>10634</v>
      </c>
      <c r="K5457" s="5">
        <v>112040.5</v>
      </c>
      <c r="L5457" t="s">
        <v>967</v>
      </c>
      <c r="M5457" t="s">
        <v>1141</v>
      </c>
      <c r="N5457" t="s">
        <v>10635</v>
      </c>
      <c r="O5457" t="s">
        <v>825</v>
      </c>
      <c r="P5457" t="s">
        <v>15083</v>
      </c>
      <c r="Q5457" t="s">
        <v>11435</v>
      </c>
      <c r="R5457" t="s">
        <v>740</v>
      </c>
      <c r="S5457" t="s">
        <v>795</v>
      </c>
      <c r="T5457" t="s">
        <v>19684</v>
      </c>
      <c r="U5457" t="s">
        <v>965</v>
      </c>
      <c r="V5457" t="s">
        <v>10638</v>
      </c>
      <c r="W5457" t="s">
        <v>970</v>
      </c>
      <c r="X5457" t="s">
        <v>19685</v>
      </c>
    </row>
    <row r="5458" spans="2:24" ht="11" outlineLevel="1" x14ac:dyDescent="0.15">
      <c r="B5458" t="s">
        <v>4936</v>
      </c>
      <c r="C5458" t="s">
        <v>4937</v>
      </c>
      <c r="E5458" t="s">
        <v>10649</v>
      </c>
      <c r="F5458" t="s">
        <v>4179</v>
      </c>
      <c r="G5458" t="s">
        <v>4180</v>
      </c>
      <c r="H5458" s="17">
        <v>44454</v>
      </c>
      <c r="I5458" s="15">
        <v>2021</v>
      </c>
      <c r="J5458" t="s">
        <v>10634</v>
      </c>
      <c r="K5458" s="5">
        <v>111677</v>
      </c>
      <c r="L5458" t="s">
        <v>967</v>
      </c>
      <c r="R5458" t="s">
        <v>750</v>
      </c>
      <c r="S5458" t="s">
        <v>795</v>
      </c>
      <c r="T5458" t="s">
        <v>19686</v>
      </c>
      <c r="U5458" t="s">
        <v>1340</v>
      </c>
      <c r="V5458" t="s">
        <v>12795</v>
      </c>
      <c r="W5458" t="s">
        <v>970</v>
      </c>
      <c r="X5458" t="s">
        <v>19687</v>
      </c>
    </row>
    <row r="5459" spans="2:24" ht="11" outlineLevel="1" x14ac:dyDescent="0.15">
      <c r="B5459" t="s">
        <v>4939</v>
      </c>
      <c r="C5459" t="s">
        <v>4940</v>
      </c>
      <c r="D5459" t="s">
        <v>309</v>
      </c>
      <c r="E5459" t="s">
        <v>10649</v>
      </c>
      <c r="F5459" t="s">
        <v>16693</v>
      </c>
      <c r="G5459" t="s">
        <v>2727</v>
      </c>
      <c r="H5459" s="17">
        <v>45588</v>
      </c>
      <c r="I5459" s="15">
        <v>2025</v>
      </c>
      <c r="J5459" t="s">
        <v>10634</v>
      </c>
      <c r="K5459" s="5">
        <v>89246</v>
      </c>
      <c r="L5459" t="s">
        <v>967</v>
      </c>
      <c r="M5459" t="s">
        <v>985</v>
      </c>
      <c r="N5459" t="s">
        <v>10635</v>
      </c>
      <c r="O5459" t="s">
        <v>825</v>
      </c>
      <c r="P5459" t="s">
        <v>12086</v>
      </c>
      <c r="Q5459" t="s">
        <v>11435</v>
      </c>
      <c r="R5459" t="s">
        <v>740</v>
      </c>
      <c r="S5459" t="s">
        <v>795</v>
      </c>
      <c r="T5459" t="s">
        <v>19688</v>
      </c>
      <c r="U5459" t="s">
        <v>965</v>
      </c>
      <c r="V5459" t="s">
        <v>10638</v>
      </c>
      <c r="W5459" t="s">
        <v>970</v>
      </c>
      <c r="X5459" t="s">
        <v>19689</v>
      </c>
    </row>
    <row r="5460" spans="2:24" ht="11" outlineLevel="1" x14ac:dyDescent="0.15">
      <c r="B5460" t="s">
        <v>4939</v>
      </c>
      <c r="C5460" t="s">
        <v>4940</v>
      </c>
      <c r="D5460" t="s">
        <v>309</v>
      </c>
      <c r="E5460" t="s">
        <v>10652</v>
      </c>
      <c r="F5460" t="s">
        <v>16693</v>
      </c>
      <c r="G5460" t="s">
        <v>2727</v>
      </c>
      <c r="H5460" s="17">
        <v>45637</v>
      </c>
      <c r="I5460" s="15">
        <v>2025</v>
      </c>
      <c r="J5460" t="s">
        <v>10634</v>
      </c>
      <c r="K5460" s="5">
        <v>22369.599999999999</v>
      </c>
      <c r="L5460" t="s">
        <v>967</v>
      </c>
      <c r="M5460" t="s">
        <v>985</v>
      </c>
      <c r="N5460" t="s">
        <v>10635</v>
      </c>
      <c r="O5460" t="s">
        <v>825</v>
      </c>
      <c r="P5460" t="s">
        <v>12086</v>
      </c>
      <c r="Q5460" t="s">
        <v>11435</v>
      </c>
      <c r="R5460" t="s">
        <v>740</v>
      </c>
      <c r="S5460" t="s">
        <v>795</v>
      </c>
      <c r="T5460" t="s">
        <v>19690</v>
      </c>
      <c r="U5460" t="s">
        <v>965</v>
      </c>
      <c r="V5460" t="s">
        <v>10638</v>
      </c>
      <c r="W5460" t="s">
        <v>970</v>
      </c>
      <c r="X5460" t="s">
        <v>19691</v>
      </c>
    </row>
    <row r="5461" spans="2:24" ht="11" outlineLevel="1" x14ac:dyDescent="0.15">
      <c r="B5461" t="s">
        <v>4942</v>
      </c>
      <c r="C5461" t="s">
        <v>4943</v>
      </c>
      <c r="E5461" t="s">
        <v>10649</v>
      </c>
      <c r="F5461" t="s">
        <v>4944</v>
      </c>
      <c r="G5461" t="s">
        <v>4945</v>
      </c>
      <c r="H5461" s="17">
        <v>45436</v>
      </c>
      <c r="I5461" s="15">
        <v>2024</v>
      </c>
      <c r="J5461" t="s">
        <v>10634</v>
      </c>
      <c r="K5461" s="5">
        <v>69275</v>
      </c>
      <c r="L5461" t="s">
        <v>967</v>
      </c>
      <c r="R5461" t="s">
        <v>748</v>
      </c>
      <c r="S5461" t="s">
        <v>795</v>
      </c>
      <c r="T5461" t="s">
        <v>18441</v>
      </c>
      <c r="U5461" t="s">
        <v>1340</v>
      </c>
      <c r="V5461" t="s">
        <v>12795</v>
      </c>
      <c r="W5461" t="s">
        <v>970</v>
      </c>
      <c r="X5461" t="s">
        <v>19692</v>
      </c>
    </row>
    <row r="5462" spans="2:24" ht="11" outlineLevel="1" x14ac:dyDescent="0.15">
      <c r="B5462" t="s">
        <v>4942</v>
      </c>
      <c r="C5462" t="s">
        <v>4943</v>
      </c>
      <c r="E5462" t="s">
        <v>10652</v>
      </c>
      <c r="F5462" t="s">
        <v>4944</v>
      </c>
      <c r="G5462" t="s">
        <v>4945</v>
      </c>
      <c r="H5462" s="17">
        <v>45811</v>
      </c>
      <c r="I5462" s="15">
        <v>2025</v>
      </c>
      <c r="J5462" t="s">
        <v>10634</v>
      </c>
      <c r="K5462" s="5">
        <v>41125</v>
      </c>
      <c r="L5462" t="s">
        <v>967</v>
      </c>
      <c r="M5462" t="s">
        <v>16080</v>
      </c>
      <c r="R5462" t="s">
        <v>748</v>
      </c>
      <c r="S5462" t="s">
        <v>795</v>
      </c>
      <c r="T5462" t="s">
        <v>19693</v>
      </c>
      <c r="U5462" t="s">
        <v>1340</v>
      </c>
      <c r="V5462" t="s">
        <v>12795</v>
      </c>
      <c r="W5462" t="s">
        <v>970</v>
      </c>
      <c r="X5462" t="s">
        <v>19694</v>
      </c>
    </row>
    <row r="5463" spans="2:24" ht="11" outlineLevel="1" x14ac:dyDescent="0.15">
      <c r="B5463" t="s">
        <v>4947</v>
      </c>
      <c r="C5463" t="s">
        <v>4948</v>
      </c>
      <c r="E5463" t="s">
        <v>10649</v>
      </c>
      <c r="F5463" t="s">
        <v>682</v>
      </c>
      <c r="G5463" t="s">
        <v>1729</v>
      </c>
      <c r="H5463" s="17">
        <v>44812</v>
      </c>
      <c r="I5463" s="15">
        <v>2022</v>
      </c>
      <c r="J5463" t="s">
        <v>10634</v>
      </c>
      <c r="K5463" s="5">
        <v>110000</v>
      </c>
      <c r="L5463" t="s">
        <v>967</v>
      </c>
      <c r="M5463" t="s">
        <v>1141</v>
      </c>
      <c r="N5463" t="s">
        <v>10635</v>
      </c>
      <c r="O5463" t="s">
        <v>825</v>
      </c>
      <c r="P5463" t="s">
        <v>14299</v>
      </c>
      <c r="R5463" t="s">
        <v>740</v>
      </c>
      <c r="S5463" t="s">
        <v>795</v>
      </c>
      <c r="T5463" t="s">
        <v>19695</v>
      </c>
      <c r="U5463" t="s">
        <v>965</v>
      </c>
      <c r="V5463" t="s">
        <v>10638</v>
      </c>
      <c r="W5463" t="s">
        <v>970</v>
      </c>
      <c r="X5463" t="s">
        <v>19696</v>
      </c>
    </row>
    <row r="5464" spans="2:24" ht="11" outlineLevel="1" x14ac:dyDescent="0.15">
      <c r="B5464" t="s">
        <v>4950</v>
      </c>
      <c r="C5464" t="s">
        <v>4951</v>
      </c>
      <c r="E5464" t="s">
        <v>10649</v>
      </c>
      <c r="F5464" t="s">
        <v>4952</v>
      </c>
      <c r="G5464" t="s">
        <v>4953</v>
      </c>
      <c r="H5464" s="17">
        <v>43599</v>
      </c>
      <c r="I5464" s="15">
        <v>2019</v>
      </c>
      <c r="J5464" t="s">
        <v>10634</v>
      </c>
      <c r="K5464" s="5">
        <v>109835</v>
      </c>
      <c r="L5464" t="s">
        <v>967</v>
      </c>
      <c r="R5464" t="s">
        <v>750</v>
      </c>
      <c r="S5464" t="s">
        <v>887</v>
      </c>
      <c r="T5464" t="s">
        <v>19697</v>
      </c>
      <c r="U5464" t="s">
        <v>1340</v>
      </c>
      <c r="V5464" t="s">
        <v>12795</v>
      </c>
      <c r="W5464" t="s">
        <v>970</v>
      </c>
      <c r="X5464" t="s">
        <v>19698</v>
      </c>
    </row>
    <row r="5465" spans="2:24" ht="11" outlineLevel="1" x14ac:dyDescent="0.15">
      <c r="B5465" t="s">
        <v>4956</v>
      </c>
      <c r="C5465" t="s">
        <v>4957</v>
      </c>
      <c r="E5465" t="s">
        <v>10649</v>
      </c>
      <c r="F5465" t="s">
        <v>2940</v>
      </c>
      <c r="G5465" t="s">
        <v>2941</v>
      </c>
      <c r="H5465" s="17">
        <v>43369</v>
      </c>
      <c r="I5465" s="15">
        <v>2018</v>
      </c>
      <c r="J5465" t="s">
        <v>10634</v>
      </c>
      <c r="K5465" s="5">
        <v>109560</v>
      </c>
      <c r="L5465" t="s">
        <v>967</v>
      </c>
      <c r="R5465" t="s">
        <v>750</v>
      </c>
      <c r="S5465" t="s">
        <v>795</v>
      </c>
      <c r="T5465" t="s">
        <v>19699</v>
      </c>
      <c r="U5465" t="s">
        <v>1340</v>
      </c>
      <c r="V5465" t="s">
        <v>12795</v>
      </c>
      <c r="W5465" t="s">
        <v>970</v>
      </c>
      <c r="X5465" t="s">
        <v>19700</v>
      </c>
    </row>
    <row r="5466" spans="2:24" ht="11" outlineLevel="1" x14ac:dyDescent="0.15">
      <c r="B5466" t="s">
        <v>4959</v>
      </c>
      <c r="C5466" t="s">
        <v>4960</v>
      </c>
      <c r="D5466" t="s">
        <v>4961</v>
      </c>
      <c r="E5466" t="s">
        <v>10649</v>
      </c>
      <c r="F5466" t="s">
        <v>15108</v>
      </c>
      <c r="G5466" t="s">
        <v>2023</v>
      </c>
      <c r="H5466" s="17">
        <v>45222</v>
      </c>
      <c r="I5466" s="15">
        <v>2024</v>
      </c>
      <c r="J5466" t="s">
        <v>10634</v>
      </c>
      <c r="K5466" s="5">
        <v>139693</v>
      </c>
      <c r="L5466" t="s">
        <v>967</v>
      </c>
      <c r="M5466" t="s">
        <v>985</v>
      </c>
      <c r="N5466" t="s">
        <v>10635</v>
      </c>
      <c r="O5466" t="s">
        <v>825</v>
      </c>
      <c r="P5466" t="s">
        <v>10636</v>
      </c>
      <c r="Q5466" t="s">
        <v>10636</v>
      </c>
      <c r="R5466" t="s">
        <v>740</v>
      </c>
      <c r="S5466" t="s">
        <v>795</v>
      </c>
      <c r="T5466" t="s">
        <v>19701</v>
      </c>
      <c r="U5466" t="s">
        <v>965</v>
      </c>
      <c r="V5466" t="s">
        <v>10638</v>
      </c>
      <c r="W5466" t="s">
        <v>970</v>
      </c>
      <c r="X5466" t="s">
        <v>19702</v>
      </c>
    </row>
    <row r="5467" spans="2:24" ht="11" outlineLevel="1" x14ac:dyDescent="0.15">
      <c r="B5467" t="s">
        <v>4959</v>
      </c>
      <c r="C5467" t="s">
        <v>4960</v>
      </c>
      <c r="D5467" t="s">
        <v>4961</v>
      </c>
      <c r="E5467" t="s">
        <v>10652</v>
      </c>
      <c r="F5467" t="s">
        <v>15108</v>
      </c>
      <c r="G5467" t="s">
        <v>2023</v>
      </c>
      <c r="H5467" s="17">
        <v>45757</v>
      </c>
      <c r="I5467" s="15">
        <v>2025</v>
      </c>
      <c r="J5467" t="s">
        <v>10634</v>
      </c>
      <c r="K5467" s="5">
        <v>-30160</v>
      </c>
      <c r="L5467" t="s">
        <v>967</v>
      </c>
      <c r="M5467" t="s">
        <v>985</v>
      </c>
      <c r="N5467" t="s">
        <v>10635</v>
      </c>
      <c r="O5467" t="s">
        <v>825</v>
      </c>
      <c r="P5467" t="s">
        <v>10636</v>
      </c>
      <c r="Q5467" t="s">
        <v>10636</v>
      </c>
      <c r="R5467" t="s">
        <v>740</v>
      </c>
      <c r="S5467" t="s">
        <v>795</v>
      </c>
      <c r="T5467" t="s">
        <v>19701</v>
      </c>
      <c r="U5467" t="s">
        <v>965</v>
      </c>
      <c r="V5467" t="s">
        <v>10638</v>
      </c>
      <c r="W5467" t="s">
        <v>970</v>
      </c>
      <c r="X5467" t="s">
        <v>19703</v>
      </c>
    </row>
    <row r="5468" spans="2:24" ht="11" outlineLevel="1" x14ac:dyDescent="0.15">
      <c r="B5468" t="s">
        <v>4963</v>
      </c>
      <c r="C5468" t="s">
        <v>4964</v>
      </c>
      <c r="D5468" t="s">
        <v>179</v>
      </c>
      <c r="E5468" t="s">
        <v>10652</v>
      </c>
      <c r="F5468" t="s">
        <v>12674</v>
      </c>
      <c r="G5468" t="s">
        <v>1299</v>
      </c>
      <c r="H5468" s="17">
        <v>44039</v>
      </c>
      <c r="I5468" s="15">
        <v>2020</v>
      </c>
      <c r="J5468" t="s">
        <v>10634</v>
      </c>
      <c r="K5468" s="5">
        <v>0</v>
      </c>
      <c r="L5468" t="s">
        <v>967</v>
      </c>
      <c r="M5468" t="s">
        <v>985</v>
      </c>
      <c r="N5468" t="s">
        <v>10635</v>
      </c>
      <c r="O5468" t="s">
        <v>818</v>
      </c>
      <c r="P5468" t="s">
        <v>10671</v>
      </c>
      <c r="Q5468" t="s">
        <v>10671</v>
      </c>
      <c r="R5468" t="s">
        <v>744</v>
      </c>
      <c r="S5468" t="s">
        <v>795</v>
      </c>
      <c r="T5468" t="s">
        <v>19704</v>
      </c>
      <c r="U5468" t="s">
        <v>965</v>
      </c>
      <c r="V5468" t="s">
        <v>10638</v>
      </c>
      <c r="W5468" t="s">
        <v>970</v>
      </c>
      <c r="X5468" t="s">
        <v>19705</v>
      </c>
    </row>
    <row r="5469" spans="2:24" ht="11" outlineLevel="1" x14ac:dyDescent="0.15">
      <c r="B5469" t="s">
        <v>4963</v>
      </c>
      <c r="C5469" t="s">
        <v>4964</v>
      </c>
      <c r="D5469" t="s">
        <v>179</v>
      </c>
      <c r="E5469" t="s">
        <v>10664</v>
      </c>
      <c r="F5469" t="s">
        <v>12674</v>
      </c>
      <c r="G5469" t="s">
        <v>1299</v>
      </c>
      <c r="H5469" s="17">
        <v>44112</v>
      </c>
      <c r="I5469" s="15">
        <v>2021</v>
      </c>
      <c r="J5469" t="s">
        <v>10634</v>
      </c>
      <c r="K5469" s="5">
        <v>-4985.32</v>
      </c>
      <c r="L5469" t="s">
        <v>967</v>
      </c>
      <c r="M5469" t="s">
        <v>985</v>
      </c>
      <c r="N5469" t="s">
        <v>10635</v>
      </c>
      <c r="O5469" t="s">
        <v>818</v>
      </c>
      <c r="P5469" t="s">
        <v>10671</v>
      </c>
      <c r="Q5469" t="s">
        <v>10671</v>
      </c>
      <c r="R5469" t="s">
        <v>744</v>
      </c>
      <c r="S5469" t="s">
        <v>795</v>
      </c>
      <c r="T5469" t="s">
        <v>19704</v>
      </c>
      <c r="U5469" t="s">
        <v>965</v>
      </c>
      <c r="V5469" t="s">
        <v>10638</v>
      </c>
      <c r="W5469" t="s">
        <v>970</v>
      </c>
      <c r="X5469" t="s">
        <v>19706</v>
      </c>
    </row>
    <row r="5470" spans="2:24" ht="11" outlineLevel="1" x14ac:dyDescent="0.15">
      <c r="B5470" t="s">
        <v>4963</v>
      </c>
      <c r="C5470" t="s">
        <v>4964</v>
      </c>
      <c r="D5470" t="s">
        <v>179</v>
      </c>
      <c r="E5470" t="s">
        <v>10649</v>
      </c>
      <c r="F5470" t="s">
        <v>12674</v>
      </c>
      <c r="G5470" t="s">
        <v>1299</v>
      </c>
      <c r="H5470" s="17">
        <v>43973</v>
      </c>
      <c r="I5470" s="15">
        <v>2020</v>
      </c>
      <c r="J5470" t="s">
        <v>10634</v>
      </c>
      <c r="K5470" s="5">
        <v>114502</v>
      </c>
      <c r="L5470" t="s">
        <v>967</v>
      </c>
      <c r="M5470" t="s">
        <v>985</v>
      </c>
      <c r="N5470" t="s">
        <v>10635</v>
      </c>
      <c r="O5470" t="s">
        <v>818</v>
      </c>
      <c r="P5470" t="s">
        <v>10671</v>
      </c>
      <c r="Q5470" t="s">
        <v>11057</v>
      </c>
      <c r="R5470" t="s">
        <v>744</v>
      </c>
      <c r="S5470" t="s">
        <v>795</v>
      </c>
      <c r="T5470" t="s">
        <v>19707</v>
      </c>
      <c r="U5470" t="s">
        <v>965</v>
      </c>
      <c r="V5470" t="s">
        <v>10638</v>
      </c>
      <c r="W5470" t="s">
        <v>970</v>
      </c>
      <c r="X5470" t="s">
        <v>19708</v>
      </c>
    </row>
    <row r="5471" spans="2:24" ht="11" outlineLevel="1" x14ac:dyDescent="0.15">
      <c r="B5471" t="s">
        <v>4966</v>
      </c>
      <c r="C5471" t="s">
        <v>4967</v>
      </c>
      <c r="E5471" t="s">
        <v>10652</v>
      </c>
      <c r="F5471" t="s">
        <v>2558</v>
      </c>
      <c r="G5471" t="s">
        <v>2559</v>
      </c>
      <c r="H5471" s="17">
        <v>43371</v>
      </c>
      <c r="I5471" s="15">
        <v>2018</v>
      </c>
      <c r="J5471" t="s">
        <v>10634</v>
      </c>
      <c r="K5471" s="5">
        <v>12050</v>
      </c>
      <c r="L5471" t="s">
        <v>967</v>
      </c>
      <c r="M5471" t="s">
        <v>1141</v>
      </c>
      <c r="N5471" t="s">
        <v>10635</v>
      </c>
      <c r="O5471" t="s">
        <v>826</v>
      </c>
      <c r="P5471" t="s">
        <v>11434</v>
      </c>
      <c r="Q5471" t="s">
        <v>11434</v>
      </c>
      <c r="R5471" t="s">
        <v>748</v>
      </c>
      <c r="S5471" t="s">
        <v>795</v>
      </c>
      <c r="T5471" t="s">
        <v>19709</v>
      </c>
      <c r="U5471" t="s">
        <v>965</v>
      </c>
      <c r="V5471" t="s">
        <v>10638</v>
      </c>
      <c r="W5471" t="s">
        <v>970</v>
      </c>
      <c r="X5471" t="s">
        <v>19710</v>
      </c>
    </row>
    <row r="5472" spans="2:24" ht="11" outlineLevel="1" x14ac:dyDescent="0.15">
      <c r="B5472" t="s">
        <v>4966</v>
      </c>
      <c r="C5472" t="s">
        <v>4967</v>
      </c>
      <c r="E5472" t="s">
        <v>10643</v>
      </c>
      <c r="F5472" t="s">
        <v>2558</v>
      </c>
      <c r="G5472" t="s">
        <v>2559</v>
      </c>
      <c r="H5472" s="17">
        <v>43657</v>
      </c>
      <c r="I5472" s="15">
        <v>2019</v>
      </c>
      <c r="J5472" t="s">
        <v>10634</v>
      </c>
      <c r="K5472" s="5">
        <v>-8727.51</v>
      </c>
      <c r="L5472" t="s">
        <v>967</v>
      </c>
      <c r="M5472" t="s">
        <v>1141</v>
      </c>
      <c r="N5472" t="s">
        <v>10635</v>
      </c>
      <c r="O5472" t="s">
        <v>826</v>
      </c>
      <c r="P5472" t="s">
        <v>11434</v>
      </c>
      <c r="Q5472" t="s">
        <v>11434</v>
      </c>
      <c r="R5472" t="s">
        <v>748</v>
      </c>
      <c r="S5472" t="s">
        <v>795</v>
      </c>
      <c r="T5472" t="s">
        <v>19711</v>
      </c>
      <c r="U5472" t="s">
        <v>965</v>
      </c>
      <c r="V5472" t="s">
        <v>10638</v>
      </c>
      <c r="W5472" t="s">
        <v>970</v>
      </c>
      <c r="X5472" t="s">
        <v>19712</v>
      </c>
    </row>
    <row r="5473" spans="2:24" ht="11" outlineLevel="1" x14ac:dyDescent="0.15">
      <c r="B5473" t="s">
        <v>4966</v>
      </c>
      <c r="C5473" t="s">
        <v>4967</v>
      </c>
      <c r="E5473" t="s">
        <v>10664</v>
      </c>
      <c r="F5473" t="s">
        <v>2558</v>
      </c>
      <c r="G5473" t="s">
        <v>2559</v>
      </c>
      <c r="H5473" s="17">
        <v>43409</v>
      </c>
      <c r="I5473" s="15">
        <v>2019</v>
      </c>
      <c r="J5473" t="s">
        <v>10634</v>
      </c>
      <c r="K5473" s="5">
        <v>10778.5</v>
      </c>
      <c r="L5473" t="s">
        <v>967</v>
      </c>
      <c r="M5473" t="s">
        <v>1141</v>
      </c>
      <c r="N5473" t="s">
        <v>10635</v>
      </c>
      <c r="O5473" t="s">
        <v>826</v>
      </c>
      <c r="P5473" t="s">
        <v>11434</v>
      </c>
      <c r="Q5473" t="s">
        <v>11434</v>
      </c>
      <c r="R5473" t="s">
        <v>748</v>
      </c>
      <c r="S5473" t="s">
        <v>795</v>
      </c>
      <c r="T5473" t="s">
        <v>19713</v>
      </c>
      <c r="U5473" t="s">
        <v>965</v>
      </c>
      <c r="V5473" t="s">
        <v>10638</v>
      </c>
      <c r="W5473" t="s">
        <v>970</v>
      </c>
      <c r="X5473" t="s">
        <v>19714</v>
      </c>
    </row>
    <row r="5474" spans="2:24" ht="11" outlineLevel="1" x14ac:dyDescent="0.15">
      <c r="B5474" t="s">
        <v>4966</v>
      </c>
      <c r="C5474" t="s">
        <v>4967</v>
      </c>
      <c r="E5474" t="s">
        <v>10649</v>
      </c>
      <c r="F5474" t="s">
        <v>2558</v>
      </c>
      <c r="G5474" t="s">
        <v>2559</v>
      </c>
      <c r="H5474" s="17">
        <v>43343</v>
      </c>
      <c r="I5474" s="15">
        <v>2018</v>
      </c>
      <c r="J5474" t="s">
        <v>10634</v>
      </c>
      <c r="K5474" s="5">
        <v>95357.06</v>
      </c>
      <c r="L5474" t="s">
        <v>967</v>
      </c>
      <c r="M5474" t="s">
        <v>1141</v>
      </c>
      <c r="N5474" t="s">
        <v>10635</v>
      </c>
      <c r="O5474" t="s">
        <v>826</v>
      </c>
      <c r="P5474" t="s">
        <v>11434</v>
      </c>
      <c r="Q5474" t="s">
        <v>11434</v>
      </c>
      <c r="R5474" t="s">
        <v>748</v>
      </c>
      <c r="S5474" t="s">
        <v>795</v>
      </c>
      <c r="T5474" t="s">
        <v>19715</v>
      </c>
      <c r="U5474" t="s">
        <v>965</v>
      </c>
      <c r="V5474" t="s">
        <v>10638</v>
      </c>
      <c r="W5474" t="s">
        <v>970</v>
      </c>
      <c r="X5474" t="s">
        <v>19716</v>
      </c>
    </row>
    <row r="5475" spans="2:24" ht="11" outlineLevel="1" x14ac:dyDescent="0.15">
      <c r="B5475" t="s">
        <v>4969</v>
      </c>
      <c r="C5475" t="s">
        <v>4970</v>
      </c>
      <c r="D5475" t="s">
        <v>177</v>
      </c>
      <c r="E5475" t="s">
        <v>10989</v>
      </c>
      <c r="F5475" t="s">
        <v>11029</v>
      </c>
      <c r="G5475" t="s">
        <v>992</v>
      </c>
      <c r="H5475" s="17">
        <v>42747</v>
      </c>
      <c r="I5475" s="15">
        <v>2017</v>
      </c>
      <c r="J5475" t="s">
        <v>10634</v>
      </c>
      <c r="K5475" s="5">
        <v>0</v>
      </c>
      <c r="L5475" t="s">
        <v>967</v>
      </c>
      <c r="M5475" t="s">
        <v>985</v>
      </c>
      <c r="N5475" t="s">
        <v>10635</v>
      </c>
      <c r="O5475" t="s">
        <v>796</v>
      </c>
      <c r="P5475" t="s">
        <v>10671</v>
      </c>
      <c r="Q5475" t="s">
        <v>10671</v>
      </c>
      <c r="R5475" t="s">
        <v>739</v>
      </c>
      <c r="S5475" t="s">
        <v>795</v>
      </c>
      <c r="T5475" t="s">
        <v>19717</v>
      </c>
      <c r="U5475" t="s">
        <v>965</v>
      </c>
      <c r="V5475" t="s">
        <v>10638</v>
      </c>
      <c r="W5475" t="s">
        <v>970</v>
      </c>
      <c r="X5475" t="s">
        <v>19718</v>
      </c>
    </row>
    <row r="5476" spans="2:24" ht="11" outlineLevel="1" x14ac:dyDescent="0.15">
      <c r="B5476" t="s">
        <v>4969</v>
      </c>
      <c r="C5476" t="s">
        <v>4970</v>
      </c>
      <c r="D5476" t="s">
        <v>177</v>
      </c>
      <c r="E5476" t="s">
        <v>10950</v>
      </c>
      <c r="F5476" t="s">
        <v>11029</v>
      </c>
      <c r="G5476" t="s">
        <v>992</v>
      </c>
      <c r="H5476" s="17">
        <v>42821</v>
      </c>
      <c r="I5476" s="15">
        <v>2017</v>
      </c>
      <c r="J5476" t="s">
        <v>10634</v>
      </c>
      <c r="K5476" s="5">
        <v>0</v>
      </c>
      <c r="L5476" t="s">
        <v>967</v>
      </c>
      <c r="M5476" t="s">
        <v>985</v>
      </c>
      <c r="N5476" t="s">
        <v>10635</v>
      </c>
      <c r="O5476" t="s">
        <v>796</v>
      </c>
      <c r="P5476" t="s">
        <v>10671</v>
      </c>
      <c r="Q5476" t="s">
        <v>10671</v>
      </c>
      <c r="R5476" t="s">
        <v>739</v>
      </c>
      <c r="S5476" t="s">
        <v>795</v>
      </c>
      <c r="T5476" t="s">
        <v>19719</v>
      </c>
      <c r="U5476" t="s">
        <v>965</v>
      </c>
      <c r="V5476" t="s">
        <v>10638</v>
      </c>
      <c r="W5476" t="s">
        <v>970</v>
      </c>
      <c r="X5476" t="s">
        <v>19720</v>
      </c>
    </row>
    <row r="5477" spans="2:24" ht="11" outlineLevel="1" x14ac:dyDescent="0.15">
      <c r="B5477" t="s">
        <v>4969</v>
      </c>
      <c r="C5477" t="s">
        <v>4970</v>
      </c>
      <c r="D5477" t="s">
        <v>177</v>
      </c>
      <c r="E5477" t="s">
        <v>10956</v>
      </c>
      <c r="F5477" t="s">
        <v>11029</v>
      </c>
      <c r="G5477" t="s">
        <v>992</v>
      </c>
      <c r="H5477" s="17">
        <v>42877</v>
      </c>
      <c r="I5477" s="15">
        <v>2017</v>
      </c>
      <c r="J5477" t="s">
        <v>10634</v>
      </c>
      <c r="K5477" s="5">
        <v>-1231.21</v>
      </c>
      <c r="L5477" t="s">
        <v>967</v>
      </c>
      <c r="M5477" t="s">
        <v>985</v>
      </c>
      <c r="N5477" t="s">
        <v>10635</v>
      </c>
      <c r="O5477" t="s">
        <v>796</v>
      </c>
      <c r="P5477" t="s">
        <v>10671</v>
      </c>
      <c r="Q5477" t="s">
        <v>10671</v>
      </c>
      <c r="R5477" t="s">
        <v>739</v>
      </c>
      <c r="S5477" t="s">
        <v>795</v>
      </c>
      <c r="T5477" t="s">
        <v>19721</v>
      </c>
      <c r="U5477" t="s">
        <v>965</v>
      </c>
      <c r="V5477" t="s">
        <v>10638</v>
      </c>
      <c r="W5477" t="s">
        <v>970</v>
      </c>
      <c r="X5477" t="s">
        <v>19722</v>
      </c>
    </row>
    <row r="5478" spans="2:24" ht="11" outlineLevel="1" x14ac:dyDescent="0.15">
      <c r="B5478" t="s">
        <v>4969</v>
      </c>
      <c r="C5478" t="s">
        <v>4970</v>
      </c>
      <c r="D5478" t="s">
        <v>177</v>
      </c>
      <c r="E5478" t="s">
        <v>10649</v>
      </c>
      <c r="F5478" t="s">
        <v>11029</v>
      </c>
      <c r="G5478" t="s">
        <v>992</v>
      </c>
      <c r="H5478" s="17">
        <v>42695</v>
      </c>
      <c r="I5478" s="15">
        <v>2017</v>
      </c>
      <c r="J5478" t="s">
        <v>10634</v>
      </c>
      <c r="K5478" s="5">
        <v>110650</v>
      </c>
      <c r="L5478" t="s">
        <v>967</v>
      </c>
      <c r="M5478" t="s">
        <v>985</v>
      </c>
      <c r="N5478" t="s">
        <v>10635</v>
      </c>
      <c r="O5478" t="s">
        <v>796</v>
      </c>
      <c r="P5478" t="s">
        <v>10671</v>
      </c>
      <c r="Q5478" t="s">
        <v>10671</v>
      </c>
      <c r="R5478" t="s">
        <v>739</v>
      </c>
      <c r="S5478" t="s">
        <v>795</v>
      </c>
      <c r="T5478" t="s">
        <v>19723</v>
      </c>
      <c r="U5478" t="s">
        <v>965</v>
      </c>
      <c r="V5478" t="s">
        <v>10638</v>
      </c>
      <c r="W5478" t="s">
        <v>970</v>
      </c>
      <c r="X5478" t="s">
        <v>19724</v>
      </c>
    </row>
    <row r="5479" spans="2:24" ht="11" outlineLevel="1" x14ac:dyDescent="0.15">
      <c r="B5479" t="s">
        <v>4972</v>
      </c>
      <c r="C5479" t="s">
        <v>4973</v>
      </c>
      <c r="D5479" t="s">
        <v>4974</v>
      </c>
      <c r="E5479" t="s">
        <v>10649</v>
      </c>
      <c r="F5479" t="s">
        <v>4975</v>
      </c>
      <c r="G5479" t="s">
        <v>4976</v>
      </c>
      <c r="H5479" s="17">
        <v>43957</v>
      </c>
      <c r="I5479" s="15">
        <v>2020</v>
      </c>
      <c r="J5479" t="s">
        <v>10634</v>
      </c>
      <c r="K5479" s="5">
        <v>104619</v>
      </c>
      <c r="L5479" t="s">
        <v>967</v>
      </c>
      <c r="R5479" t="s">
        <v>737</v>
      </c>
      <c r="S5479" t="s">
        <v>803</v>
      </c>
      <c r="T5479" t="s">
        <v>19725</v>
      </c>
      <c r="U5479" t="s">
        <v>1340</v>
      </c>
      <c r="V5479" t="s">
        <v>12795</v>
      </c>
      <c r="W5479" t="s">
        <v>970</v>
      </c>
      <c r="X5479" t="s">
        <v>19726</v>
      </c>
    </row>
    <row r="5480" spans="2:24" ht="11" outlineLevel="1" x14ac:dyDescent="0.15">
      <c r="B5480" t="s">
        <v>4972</v>
      </c>
      <c r="C5480" t="s">
        <v>4973</v>
      </c>
      <c r="D5480" t="s">
        <v>4974</v>
      </c>
      <c r="E5480" t="s">
        <v>10652</v>
      </c>
      <c r="F5480" t="s">
        <v>4975</v>
      </c>
      <c r="G5480" t="s">
        <v>4976</v>
      </c>
      <c r="H5480" s="17">
        <v>44048</v>
      </c>
      <c r="I5480" s="15">
        <v>2020</v>
      </c>
      <c r="J5480" t="s">
        <v>10634</v>
      </c>
      <c r="K5480" s="5">
        <v>4823</v>
      </c>
      <c r="L5480" t="s">
        <v>967</v>
      </c>
      <c r="M5480" t="s">
        <v>15907</v>
      </c>
      <c r="R5480" t="s">
        <v>737</v>
      </c>
      <c r="S5480" t="s">
        <v>803</v>
      </c>
      <c r="T5480" t="s">
        <v>19727</v>
      </c>
      <c r="U5480" t="s">
        <v>1340</v>
      </c>
      <c r="V5480" t="s">
        <v>12795</v>
      </c>
      <c r="W5480" t="s">
        <v>970</v>
      </c>
      <c r="X5480" t="s">
        <v>19728</v>
      </c>
    </row>
    <row r="5481" spans="2:24" ht="11" outlineLevel="1" x14ac:dyDescent="0.15">
      <c r="B5481" t="s">
        <v>4972</v>
      </c>
      <c r="C5481" t="s">
        <v>4973</v>
      </c>
      <c r="D5481" t="s">
        <v>4974</v>
      </c>
      <c r="E5481" t="s">
        <v>10664</v>
      </c>
      <c r="F5481" t="s">
        <v>4975</v>
      </c>
      <c r="G5481" t="s">
        <v>4976</v>
      </c>
      <c r="H5481" s="17">
        <v>44405</v>
      </c>
      <c r="I5481" s="15">
        <v>2021</v>
      </c>
      <c r="J5481" t="s">
        <v>10634</v>
      </c>
      <c r="K5481" s="5">
        <v>-350</v>
      </c>
      <c r="L5481" t="s">
        <v>967</v>
      </c>
      <c r="M5481" t="s">
        <v>12802</v>
      </c>
      <c r="R5481" t="s">
        <v>737</v>
      </c>
      <c r="S5481" t="s">
        <v>803</v>
      </c>
      <c r="T5481" t="s">
        <v>19729</v>
      </c>
      <c r="U5481" t="s">
        <v>1340</v>
      </c>
      <c r="V5481" t="s">
        <v>12795</v>
      </c>
      <c r="W5481" t="s">
        <v>970</v>
      </c>
      <c r="X5481" t="s">
        <v>19730</v>
      </c>
    </row>
    <row r="5482" spans="2:24" ht="11" outlineLevel="1" x14ac:dyDescent="0.15">
      <c r="B5482" t="s">
        <v>4978</v>
      </c>
      <c r="C5482" t="s">
        <v>4979</v>
      </c>
      <c r="E5482" t="s">
        <v>10649</v>
      </c>
      <c r="F5482" t="s">
        <v>4980</v>
      </c>
      <c r="G5482" t="s">
        <v>4981</v>
      </c>
      <c r="H5482" s="17">
        <v>45233</v>
      </c>
      <c r="I5482" s="15">
        <v>2024</v>
      </c>
      <c r="J5482" t="s">
        <v>10634</v>
      </c>
      <c r="K5482" s="5">
        <v>109060</v>
      </c>
      <c r="L5482" t="s">
        <v>967</v>
      </c>
      <c r="R5482" t="s">
        <v>738</v>
      </c>
      <c r="S5482" t="s">
        <v>803</v>
      </c>
      <c r="T5482" t="s">
        <v>19731</v>
      </c>
      <c r="U5482" t="s">
        <v>1340</v>
      </c>
      <c r="V5482" t="s">
        <v>12795</v>
      </c>
      <c r="W5482" t="s">
        <v>970</v>
      </c>
      <c r="X5482" t="s">
        <v>19732</v>
      </c>
    </row>
    <row r="5483" spans="2:24" ht="11" outlineLevel="1" x14ac:dyDescent="0.15">
      <c r="B5483" t="s">
        <v>4983</v>
      </c>
      <c r="C5483" t="s">
        <v>4984</v>
      </c>
      <c r="E5483" t="s">
        <v>10649</v>
      </c>
      <c r="F5483" t="s">
        <v>4985</v>
      </c>
      <c r="G5483" t="s">
        <v>4986</v>
      </c>
      <c r="H5483" s="17">
        <v>45688</v>
      </c>
      <c r="I5483" s="15">
        <v>2025</v>
      </c>
      <c r="J5483" t="s">
        <v>10634</v>
      </c>
      <c r="K5483" s="5">
        <v>108542.1</v>
      </c>
      <c r="L5483" t="s">
        <v>967</v>
      </c>
      <c r="R5483" t="s">
        <v>737</v>
      </c>
      <c r="S5483" t="s">
        <v>803</v>
      </c>
      <c r="T5483" t="s">
        <v>19733</v>
      </c>
      <c r="U5483" t="s">
        <v>1340</v>
      </c>
      <c r="V5483" t="s">
        <v>12795</v>
      </c>
      <c r="W5483" t="s">
        <v>970</v>
      </c>
      <c r="X5483" t="s">
        <v>19734</v>
      </c>
    </row>
    <row r="5484" spans="2:24" ht="11" outlineLevel="1" x14ac:dyDescent="0.15">
      <c r="B5484" t="s">
        <v>4988</v>
      </c>
      <c r="C5484" t="s">
        <v>4989</v>
      </c>
      <c r="D5484" t="s">
        <v>377</v>
      </c>
      <c r="E5484" t="s">
        <v>10652</v>
      </c>
      <c r="F5484" t="s">
        <v>16821</v>
      </c>
      <c r="G5484" t="s">
        <v>2769</v>
      </c>
      <c r="H5484" s="17">
        <v>43031</v>
      </c>
      <c r="I5484" s="15">
        <v>2018</v>
      </c>
      <c r="J5484" t="s">
        <v>10634</v>
      </c>
      <c r="K5484" s="5">
        <v>0</v>
      </c>
      <c r="L5484" t="s">
        <v>967</v>
      </c>
      <c r="M5484" t="s">
        <v>985</v>
      </c>
      <c r="N5484" t="s">
        <v>10635</v>
      </c>
      <c r="O5484" t="s">
        <v>796</v>
      </c>
      <c r="P5484" t="s">
        <v>13376</v>
      </c>
      <c r="Q5484" t="s">
        <v>13376</v>
      </c>
      <c r="R5484" t="s">
        <v>737</v>
      </c>
      <c r="S5484" t="s">
        <v>803</v>
      </c>
      <c r="T5484" t="s">
        <v>19735</v>
      </c>
      <c r="U5484" t="s">
        <v>965</v>
      </c>
      <c r="V5484" t="s">
        <v>10638</v>
      </c>
      <c r="W5484" t="s">
        <v>970</v>
      </c>
      <c r="X5484" t="s">
        <v>19736</v>
      </c>
    </row>
    <row r="5485" spans="2:24" ht="11" outlineLevel="1" x14ac:dyDescent="0.15">
      <c r="B5485" t="s">
        <v>4988</v>
      </c>
      <c r="C5485" t="s">
        <v>4989</v>
      </c>
      <c r="D5485" t="s">
        <v>377</v>
      </c>
      <c r="E5485" t="s">
        <v>10649</v>
      </c>
      <c r="F5485" t="s">
        <v>16821</v>
      </c>
      <c r="G5485" t="s">
        <v>2769</v>
      </c>
      <c r="H5485" s="17">
        <v>42985</v>
      </c>
      <c r="I5485" s="15">
        <v>2017</v>
      </c>
      <c r="J5485" t="s">
        <v>10634</v>
      </c>
      <c r="K5485" s="5">
        <v>108500</v>
      </c>
      <c r="L5485" t="s">
        <v>967</v>
      </c>
      <c r="M5485" t="s">
        <v>985</v>
      </c>
      <c r="N5485" t="s">
        <v>10635</v>
      </c>
      <c r="O5485" t="s">
        <v>796</v>
      </c>
      <c r="P5485" t="s">
        <v>13376</v>
      </c>
      <c r="R5485" t="s">
        <v>737</v>
      </c>
      <c r="S5485" t="s">
        <v>803</v>
      </c>
      <c r="T5485" t="s">
        <v>19735</v>
      </c>
      <c r="U5485" t="s">
        <v>965</v>
      </c>
      <c r="V5485" t="s">
        <v>10638</v>
      </c>
      <c r="W5485" t="s">
        <v>970</v>
      </c>
      <c r="X5485" t="s">
        <v>19737</v>
      </c>
    </row>
    <row r="5486" spans="2:24" ht="11" outlineLevel="1" x14ac:dyDescent="0.15">
      <c r="B5486" t="s">
        <v>4988</v>
      </c>
      <c r="C5486" t="s">
        <v>4989</v>
      </c>
      <c r="D5486" t="s">
        <v>377</v>
      </c>
      <c r="E5486" t="s">
        <v>10664</v>
      </c>
      <c r="F5486" t="s">
        <v>16821</v>
      </c>
      <c r="G5486" t="s">
        <v>2769</v>
      </c>
      <c r="H5486" s="17">
        <v>43091</v>
      </c>
      <c r="I5486" s="15">
        <v>2018</v>
      </c>
      <c r="J5486" t="s">
        <v>10634</v>
      </c>
      <c r="K5486" s="5">
        <v>0</v>
      </c>
      <c r="L5486" t="s">
        <v>967</v>
      </c>
      <c r="M5486" t="s">
        <v>985</v>
      </c>
      <c r="N5486" t="s">
        <v>10635</v>
      </c>
      <c r="O5486" t="s">
        <v>796</v>
      </c>
      <c r="P5486" t="s">
        <v>13376</v>
      </c>
      <c r="Q5486" t="s">
        <v>13376</v>
      </c>
      <c r="R5486" t="s">
        <v>737</v>
      </c>
      <c r="S5486" t="s">
        <v>803</v>
      </c>
      <c r="T5486" t="s">
        <v>19735</v>
      </c>
      <c r="U5486" t="s">
        <v>965</v>
      </c>
      <c r="V5486" t="s">
        <v>10638</v>
      </c>
      <c r="W5486" t="s">
        <v>970</v>
      </c>
      <c r="X5486" t="s">
        <v>19738</v>
      </c>
    </row>
    <row r="5487" spans="2:24" ht="11" outlineLevel="1" x14ac:dyDescent="0.15">
      <c r="B5487" t="s">
        <v>4991</v>
      </c>
      <c r="C5487" t="s">
        <v>4992</v>
      </c>
      <c r="D5487" t="s">
        <v>4747</v>
      </c>
      <c r="E5487" t="s">
        <v>10649</v>
      </c>
      <c r="F5487" t="s">
        <v>3288</v>
      </c>
      <c r="G5487" t="s">
        <v>3289</v>
      </c>
      <c r="H5487" s="17">
        <v>42600</v>
      </c>
      <c r="I5487" s="15">
        <v>2016</v>
      </c>
      <c r="J5487" t="s">
        <v>10634</v>
      </c>
      <c r="K5487" s="5">
        <v>107688</v>
      </c>
      <c r="L5487" t="s">
        <v>967</v>
      </c>
      <c r="R5487" t="s">
        <v>737</v>
      </c>
      <c r="S5487" t="s">
        <v>803</v>
      </c>
      <c r="T5487" t="s">
        <v>19739</v>
      </c>
      <c r="U5487" t="s">
        <v>1340</v>
      </c>
      <c r="V5487" t="s">
        <v>12795</v>
      </c>
      <c r="W5487" t="s">
        <v>970</v>
      </c>
      <c r="X5487" t="s">
        <v>19740</v>
      </c>
    </row>
    <row r="5488" spans="2:24" ht="11" outlineLevel="1" x14ac:dyDescent="0.15">
      <c r="B5488" t="s">
        <v>4991</v>
      </c>
      <c r="C5488" t="s">
        <v>4992</v>
      </c>
      <c r="D5488" t="s">
        <v>4747</v>
      </c>
      <c r="E5488" t="s">
        <v>10652</v>
      </c>
      <c r="F5488" t="s">
        <v>3288</v>
      </c>
      <c r="G5488" t="s">
        <v>3289</v>
      </c>
      <c r="H5488" s="17">
        <v>42612</v>
      </c>
      <c r="I5488" s="15">
        <v>2016</v>
      </c>
      <c r="J5488" t="s">
        <v>10634</v>
      </c>
      <c r="K5488" s="5">
        <v>0</v>
      </c>
      <c r="L5488" t="s">
        <v>967</v>
      </c>
      <c r="M5488" t="s">
        <v>12797</v>
      </c>
      <c r="R5488" t="s">
        <v>737</v>
      </c>
      <c r="S5488" t="s">
        <v>803</v>
      </c>
      <c r="T5488" t="s">
        <v>19739</v>
      </c>
      <c r="U5488" t="s">
        <v>1340</v>
      </c>
      <c r="V5488" t="s">
        <v>12795</v>
      </c>
      <c r="W5488" t="s">
        <v>970</v>
      </c>
      <c r="X5488" t="s">
        <v>19741</v>
      </c>
    </row>
    <row r="5489" spans="2:24" ht="11" outlineLevel="1" x14ac:dyDescent="0.15">
      <c r="B5489" t="s">
        <v>4994</v>
      </c>
      <c r="C5489" t="s">
        <v>4995</v>
      </c>
      <c r="D5489" t="s">
        <v>177</v>
      </c>
      <c r="E5489" t="s">
        <v>10652</v>
      </c>
      <c r="F5489" t="s">
        <v>11029</v>
      </c>
      <c r="G5489" t="s">
        <v>992</v>
      </c>
      <c r="H5489" s="17">
        <v>43383</v>
      </c>
      <c r="I5489" s="15">
        <v>2019</v>
      </c>
      <c r="J5489" t="s">
        <v>10634</v>
      </c>
      <c r="K5489" s="5">
        <v>0</v>
      </c>
      <c r="L5489" t="s">
        <v>967</v>
      </c>
      <c r="M5489" t="s">
        <v>985</v>
      </c>
      <c r="N5489" t="s">
        <v>10635</v>
      </c>
      <c r="O5489" t="s">
        <v>796</v>
      </c>
      <c r="P5489" t="s">
        <v>10671</v>
      </c>
      <c r="Q5489" t="s">
        <v>10671</v>
      </c>
      <c r="R5489" t="s">
        <v>739</v>
      </c>
      <c r="S5489" t="s">
        <v>795</v>
      </c>
      <c r="T5489" t="s">
        <v>19742</v>
      </c>
      <c r="U5489" t="s">
        <v>965</v>
      </c>
      <c r="V5489" t="s">
        <v>10638</v>
      </c>
      <c r="W5489" t="s">
        <v>970</v>
      </c>
      <c r="X5489" t="s">
        <v>19743</v>
      </c>
    </row>
    <row r="5490" spans="2:24" ht="11" outlineLevel="1" x14ac:dyDescent="0.15">
      <c r="B5490" t="s">
        <v>4994</v>
      </c>
      <c r="C5490" t="s">
        <v>4995</v>
      </c>
      <c r="D5490" t="s">
        <v>177</v>
      </c>
      <c r="E5490" t="s">
        <v>10643</v>
      </c>
      <c r="F5490" t="s">
        <v>11029</v>
      </c>
      <c r="G5490" t="s">
        <v>992</v>
      </c>
      <c r="H5490" s="17">
        <v>43440</v>
      </c>
      <c r="I5490" s="15">
        <v>2019</v>
      </c>
      <c r="J5490" t="s">
        <v>10634</v>
      </c>
      <c r="K5490" s="5">
        <v>0</v>
      </c>
      <c r="L5490" t="s">
        <v>967</v>
      </c>
      <c r="M5490" t="s">
        <v>985</v>
      </c>
      <c r="N5490" t="s">
        <v>10635</v>
      </c>
      <c r="O5490" t="s">
        <v>796</v>
      </c>
      <c r="P5490" t="s">
        <v>10671</v>
      </c>
      <c r="Q5490" t="s">
        <v>10671</v>
      </c>
      <c r="R5490" t="s">
        <v>739</v>
      </c>
      <c r="S5490" t="s">
        <v>795</v>
      </c>
      <c r="T5490" t="s">
        <v>19742</v>
      </c>
      <c r="U5490" t="s">
        <v>965</v>
      </c>
      <c r="V5490" t="s">
        <v>10638</v>
      </c>
      <c r="W5490" t="s">
        <v>970</v>
      </c>
      <c r="X5490" t="s">
        <v>19744</v>
      </c>
    </row>
    <row r="5491" spans="2:24" ht="11" outlineLevel="1" x14ac:dyDescent="0.15">
      <c r="B5491" t="s">
        <v>4994</v>
      </c>
      <c r="C5491" t="s">
        <v>4995</v>
      </c>
      <c r="D5491" t="s">
        <v>177</v>
      </c>
      <c r="E5491" t="s">
        <v>10649</v>
      </c>
      <c r="F5491" t="s">
        <v>11029</v>
      </c>
      <c r="G5491" t="s">
        <v>992</v>
      </c>
      <c r="H5491" s="17">
        <v>43348</v>
      </c>
      <c r="I5491" s="15">
        <v>2018</v>
      </c>
      <c r="J5491" t="s">
        <v>10634</v>
      </c>
      <c r="K5491" s="5">
        <v>267088</v>
      </c>
      <c r="L5491" t="s">
        <v>967</v>
      </c>
      <c r="M5491" t="s">
        <v>985</v>
      </c>
      <c r="N5491" t="s">
        <v>10635</v>
      </c>
      <c r="O5491" t="s">
        <v>796</v>
      </c>
      <c r="P5491" t="s">
        <v>10671</v>
      </c>
      <c r="Q5491" t="s">
        <v>10671</v>
      </c>
      <c r="R5491" t="s">
        <v>739</v>
      </c>
      <c r="S5491" t="s">
        <v>795</v>
      </c>
      <c r="T5491" t="s">
        <v>19742</v>
      </c>
      <c r="U5491" t="s">
        <v>965</v>
      </c>
      <c r="V5491" t="s">
        <v>10638</v>
      </c>
      <c r="W5491" t="s">
        <v>970</v>
      </c>
      <c r="X5491" t="s">
        <v>19745</v>
      </c>
    </row>
    <row r="5492" spans="2:24" ht="11" outlineLevel="1" x14ac:dyDescent="0.15">
      <c r="B5492" t="s">
        <v>4994</v>
      </c>
      <c r="C5492" t="s">
        <v>4995</v>
      </c>
      <c r="D5492" t="s">
        <v>177</v>
      </c>
      <c r="E5492" t="s">
        <v>10664</v>
      </c>
      <c r="F5492" t="s">
        <v>11029</v>
      </c>
      <c r="G5492" t="s">
        <v>992</v>
      </c>
      <c r="H5492" s="17">
        <v>43437</v>
      </c>
      <c r="I5492" s="15">
        <v>2019</v>
      </c>
      <c r="J5492" t="s">
        <v>10634</v>
      </c>
      <c r="K5492" s="5">
        <v>-159772.09</v>
      </c>
      <c r="L5492" t="s">
        <v>967</v>
      </c>
      <c r="M5492" t="s">
        <v>985</v>
      </c>
      <c r="N5492" t="s">
        <v>10635</v>
      </c>
      <c r="O5492" t="s">
        <v>796</v>
      </c>
      <c r="P5492" t="s">
        <v>10671</v>
      </c>
      <c r="Q5492" t="s">
        <v>10671</v>
      </c>
      <c r="R5492" t="s">
        <v>739</v>
      </c>
      <c r="S5492" t="s">
        <v>795</v>
      </c>
      <c r="T5492" t="s">
        <v>19742</v>
      </c>
      <c r="U5492" t="s">
        <v>965</v>
      </c>
      <c r="V5492" t="s">
        <v>10638</v>
      </c>
      <c r="W5492" t="s">
        <v>970</v>
      </c>
      <c r="X5492" t="s">
        <v>19746</v>
      </c>
    </row>
    <row r="5493" spans="2:24" ht="11" outlineLevel="1" x14ac:dyDescent="0.15">
      <c r="B5493" t="s">
        <v>4997</v>
      </c>
      <c r="C5493" t="s">
        <v>4998</v>
      </c>
      <c r="D5493" t="s">
        <v>251</v>
      </c>
      <c r="E5493" t="s">
        <v>10652</v>
      </c>
      <c r="F5493" t="s">
        <v>14804</v>
      </c>
      <c r="G5493" t="s">
        <v>1904</v>
      </c>
      <c r="H5493" s="17">
        <v>45351</v>
      </c>
      <c r="I5493" s="15">
        <v>2024</v>
      </c>
      <c r="J5493" t="s">
        <v>10634</v>
      </c>
      <c r="K5493" s="5">
        <v>-106500</v>
      </c>
      <c r="L5493" t="s">
        <v>967</v>
      </c>
      <c r="M5493" t="s">
        <v>1903</v>
      </c>
      <c r="N5493" t="s">
        <v>10635</v>
      </c>
      <c r="O5493" t="s">
        <v>826</v>
      </c>
      <c r="P5493" t="s">
        <v>11475</v>
      </c>
      <c r="Q5493" t="s">
        <v>11435</v>
      </c>
      <c r="R5493" t="s">
        <v>740</v>
      </c>
      <c r="S5493" t="s">
        <v>795</v>
      </c>
      <c r="T5493" t="s">
        <v>19747</v>
      </c>
      <c r="U5493" t="s">
        <v>965</v>
      </c>
      <c r="V5493" t="s">
        <v>10638</v>
      </c>
      <c r="W5493" t="s">
        <v>970</v>
      </c>
      <c r="X5493" t="s">
        <v>19748</v>
      </c>
    </row>
    <row r="5494" spans="2:24" ht="11" outlineLevel="1" x14ac:dyDescent="0.15">
      <c r="B5494" t="s">
        <v>4997</v>
      </c>
      <c r="C5494" t="s">
        <v>4998</v>
      </c>
      <c r="D5494" t="s">
        <v>251</v>
      </c>
      <c r="E5494" t="s">
        <v>10649</v>
      </c>
      <c r="F5494" t="s">
        <v>14804</v>
      </c>
      <c r="G5494" t="s">
        <v>1904</v>
      </c>
      <c r="H5494" s="17">
        <v>45219</v>
      </c>
      <c r="I5494" s="15">
        <v>2024</v>
      </c>
      <c r="J5494" t="s">
        <v>10634</v>
      </c>
      <c r="K5494" s="5">
        <v>213000</v>
      </c>
      <c r="L5494" t="s">
        <v>967</v>
      </c>
      <c r="M5494" t="s">
        <v>1903</v>
      </c>
      <c r="N5494" t="s">
        <v>10635</v>
      </c>
      <c r="O5494" t="s">
        <v>826</v>
      </c>
      <c r="P5494" t="s">
        <v>11475</v>
      </c>
      <c r="Q5494" t="s">
        <v>11435</v>
      </c>
      <c r="R5494" t="s">
        <v>740</v>
      </c>
      <c r="S5494" t="s">
        <v>795</v>
      </c>
      <c r="T5494" t="s">
        <v>19749</v>
      </c>
      <c r="U5494" t="s">
        <v>965</v>
      </c>
      <c r="V5494" t="s">
        <v>10638</v>
      </c>
      <c r="W5494" t="s">
        <v>970</v>
      </c>
      <c r="X5494" t="s">
        <v>19750</v>
      </c>
    </row>
    <row r="5495" spans="2:24" ht="11" outlineLevel="1" x14ac:dyDescent="0.15">
      <c r="B5495" t="s">
        <v>5000</v>
      </c>
      <c r="C5495" t="s">
        <v>5001</v>
      </c>
      <c r="E5495" t="s">
        <v>10649</v>
      </c>
      <c r="F5495" t="s">
        <v>5002</v>
      </c>
      <c r="G5495" t="s">
        <v>5003</v>
      </c>
      <c r="H5495" s="17">
        <v>44091</v>
      </c>
      <c r="I5495" s="15">
        <v>2020</v>
      </c>
      <c r="J5495" t="s">
        <v>10634</v>
      </c>
      <c r="K5495" s="5">
        <v>106488</v>
      </c>
      <c r="L5495" t="s">
        <v>967</v>
      </c>
      <c r="R5495" t="s">
        <v>2658</v>
      </c>
      <c r="S5495" t="s">
        <v>803</v>
      </c>
      <c r="T5495" t="s">
        <v>19751</v>
      </c>
      <c r="U5495" t="s">
        <v>1340</v>
      </c>
      <c r="V5495" t="s">
        <v>12795</v>
      </c>
      <c r="W5495" t="s">
        <v>970</v>
      </c>
      <c r="X5495" t="s">
        <v>19752</v>
      </c>
    </row>
    <row r="5496" spans="2:24" ht="11" outlineLevel="1" x14ac:dyDescent="0.15">
      <c r="B5496" t="s">
        <v>5005</v>
      </c>
      <c r="C5496" t="s">
        <v>5006</v>
      </c>
      <c r="E5496" t="s">
        <v>10649</v>
      </c>
      <c r="F5496" t="s">
        <v>4467</v>
      </c>
      <c r="G5496" t="s">
        <v>4468</v>
      </c>
      <c r="H5496" s="17">
        <v>45485</v>
      </c>
      <c r="I5496" s="15">
        <v>2024</v>
      </c>
      <c r="J5496" t="s">
        <v>10634</v>
      </c>
      <c r="K5496" s="5">
        <v>106404.28</v>
      </c>
      <c r="L5496" t="s">
        <v>967</v>
      </c>
      <c r="M5496" t="s">
        <v>1141</v>
      </c>
      <c r="N5496" t="s">
        <v>10635</v>
      </c>
      <c r="O5496" t="s">
        <v>825</v>
      </c>
      <c r="P5496" t="s">
        <v>16493</v>
      </c>
      <c r="Q5496" t="s">
        <v>11435</v>
      </c>
      <c r="R5496" t="s">
        <v>2658</v>
      </c>
      <c r="S5496" t="s">
        <v>803</v>
      </c>
      <c r="T5496" t="s">
        <v>19753</v>
      </c>
      <c r="U5496" t="s">
        <v>965</v>
      </c>
      <c r="V5496" t="s">
        <v>10638</v>
      </c>
      <c r="W5496" t="s">
        <v>970</v>
      </c>
      <c r="X5496" t="s">
        <v>19754</v>
      </c>
    </row>
    <row r="5497" spans="2:24" ht="11" outlineLevel="1" x14ac:dyDescent="0.15">
      <c r="B5497" t="s">
        <v>5008</v>
      </c>
      <c r="C5497" t="s">
        <v>5009</v>
      </c>
      <c r="E5497" t="s">
        <v>10649</v>
      </c>
      <c r="F5497" t="s">
        <v>5010</v>
      </c>
      <c r="G5497" t="s">
        <v>5011</v>
      </c>
      <c r="H5497" s="17">
        <v>43738</v>
      </c>
      <c r="I5497" s="15">
        <v>2019</v>
      </c>
      <c r="J5497" t="s">
        <v>10634</v>
      </c>
      <c r="K5497" s="5">
        <v>106396.8</v>
      </c>
      <c r="L5497" t="s">
        <v>967</v>
      </c>
      <c r="R5497" t="s">
        <v>750</v>
      </c>
      <c r="S5497" t="s">
        <v>803</v>
      </c>
      <c r="T5497" t="s">
        <v>19755</v>
      </c>
      <c r="U5497" t="s">
        <v>1340</v>
      </c>
      <c r="V5497" t="s">
        <v>12795</v>
      </c>
      <c r="W5497" t="s">
        <v>970</v>
      </c>
      <c r="X5497" t="s">
        <v>19756</v>
      </c>
    </row>
    <row r="5498" spans="2:24" ht="11" outlineLevel="1" x14ac:dyDescent="0.15">
      <c r="B5498" t="s">
        <v>5013</v>
      </c>
      <c r="C5498" t="s">
        <v>5014</v>
      </c>
      <c r="E5498" t="s">
        <v>10632</v>
      </c>
      <c r="F5498" t="s">
        <v>685</v>
      </c>
      <c r="G5498" t="s">
        <v>2058</v>
      </c>
      <c r="H5498" s="17">
        <v>45670</v>
      </c>
      <c r="I5498" s="15">
        <v>2025</v>
      </c>
      <c r="J5498" t="s">
        <v>10634</v>
      </c>
      <c r="K5498" s="5">
        <v>0</v>
      </c>
      <c r="L5498" t="s">
        <v>967</v>
      </c>
      <c r="M5498" t="s">
        <v>1141</v>
      </c>
      <c r="N5498" t="s">
        <v>10635</v>
      </c>
      <c r="O5498" t="s">
        <v>825</v>
      </c>
      <c r="P5498" t="s">
        <v>14041</v>
      </c>
      <c r="Q5498" t="s">
        <v>11435</v>
      </c>
      <c r="R5498" t="s">
        <v>748</v>
      </c>
      <c r="S5498" t="s">
        <v>795</v>
      </c>
      <c r="T5498" t="s">
        <v>19757</v>
      </c>
      <c r="U5498" t="s">
        <v>965</v>
      </c>
      <c r="V5498" t="s">
        <v>10638</v>
      </c>
      <c r="W5498" t="s">
        <v>970</v>
      </c>
      <c r="X5498" t="s">
        <v>19758</v>
      </c>
    </row>
    <row r="5499" spans="2:24" ht="11" outlineLevel="1" x14ac:dyDescent="0.15">
      <c r="B5499" t="s">
        <v>5013</v>
      </c>
      <c r="C5499" t="s">
        <v>5014</v>
      </c>
      <c r="E5499" t="s">
        <v>10643</v>
      </c>
      <c r="F5499" t="s">
        <v>685</v>
      </c>
      <c r="G5499" t="s">
        <v>2058</v>
      </c>
      <c r="H5499" s="17">
        <v>45621</v>
      </c>
      <c r="I5499" s="15">
        <v>2025</v>
      </c>
      <c r="J5499" t="s">
        <v>10634</v>
      </c>
      <c r="K5499" s="5">
        <v>0</v>
      </c>
      <c r="L5499" t="s">
        <v>967</v>
      </c>
      <c r="M5499" t="s">
        <v>1141</v>
      </c>
      <c r="N5499" t="s">
        <v>10635</v>
      </c>
      <c r="O5499" t="s">
        <v>825</v>
      </c>
      <c r="P5499" t="s">
        <v>14041</v>
      </c>
      <c r="Q5499" t="s">
        <v>11435</v>
      </c>
      <c r="R5499" t="s">
        <v>748</v>
      </c>
      <c r="S5499" t="s">
        <v>795</v>
      </c>
      <c r="T5499" t="s">
        <v>19757</v>
      </c>
      <c r="U5499" t="s">
        <v>965</v>
      </c>
      <c r="V5499" t="s">
        <v>10638</v>
      </c>
      <c r="W5499" t="s">
        <v>970</v>
      </c>
      <c r="X5499" t="s">
        <v>19759</v>
      </c>
    </row>
    <row r="5500" spans="2:24" ht="11" outlineLevel="1" x14ac:dyDescent="0.15">
      <c r="B5500" t="s">
        <v>5013</v>
      </c>
      <c r="C5500" t="s">
        <v>5014</v>
      </c>
      <c r="E5500" t="s">
        <v>10652</v>
      </c>
      <c r="F5500" t="s">
        <v>685</v>
      </c>
      <c r="G5500" t="s">
        <v>2058</v>
      </c>
      <c r="H5500" s="17">
        <v>45464</v>
      </c>
      <c r="I5500" s="15">
        <v>2024</v>
      </c>
      <c r="J5500" t="s">
        <v>10634</v>
      </c>
      <c r="K5500" s="5">
        <v>0</v>
      </c>
      <c r="L5500" t="s">
        <v>967</v>
      </c>
      <c r="M5500" t="s">
        <v>1141</v>
      </c>
      <c r="N5500" t="s">
        <v>10635</v>
      </c>
      <c r="O5500" t="s">
        <v>825</v>
      </c>
      <c r="P5500" t="s">
        <v>14041</v>
      </c>
      <c r="Q5500" t="s">
        <v>11435</v>
      </c>
      <c r="R5500" t="s">
        <v>748</v>
      </c>
      <c r="S5500" t="s">
        <v>795</v>
      </c>
      <c r="T5500" t="s">
        <v>19760</v>
      </c>
      <c r="U5500" t="s">
        <v>965</v>
      </c>
      <c r="V5500" t="s">
        <v>10638</v>
      </c>
      <c r="W5500" t="s">
        <v>970</v>
      </c>
      <c r="X5500" t="s">
        <v>19761</v>
      </c>
    </row>
    <row r="5501" spans="2:24" ht="11" outlineLevel="1" x14ac:dyDescent="0.15">
      <c r="B5501" t="s">
        <v>5013</v>
      </c>
      <c r="C5501" t="s">
        <v>5014</v>
      </c>
      <c r="E5501" t="s">
        <v>10649</v>
      </c>
      <c r="F5501" t="s">
        <v>685</v>
      </c>
      <c r="G5501" t="s">
        <v>2058</v>
      </c>
      <c r="H5501" s="17">
        <v>45460</v>
      </c>
      <c r="I5501" s="15">
        <v>2024</v>
      </c>
      <c r="J5501" t="s">
        <v>10634</v>
      </c>
      <c r="K5501" s="5">
        <v>106140</v>
      </c>
      <c r="L5501" t="s">
        <v>967</v>
      </c>
      <c r="M5501" t="s">
        <v>1141</v>
      </c>
      <c r="N5501" t="s">
        <v>10635</v>
      </c>
      <c r="O5501" t="s">
        <v>825</v>
      </c>
      <c r="P5501" t="s">
        <v>14041</v>
      </c>
      <c r="Q5501" t="s">
        <v>11435</v>
      </c>
      <c r="R5501" t="s">
        <v>748</v>
      </c>
      <c r="S5501" t="s">
        <v>795</v>
      </c>
      <c r="T5501" t="s">
        <v>19762</v>
      </c>
      <c r="U5501" t="s">
        <v>965</v>
      </c>
      <c r="V5501" t="s">
        <v>10638</v>
      </c>
      <c r="W5501" t="s">
        <v>970</v>
      </c>
      <c r="X5501" t="s">
        <v>19763</v>
      </c>
    </row>
    <row r="5502" spans="2:24" ht="11" outlineLevel="1" x14ac:dyDescent="0.15">
      <c r="B5502" t="s">
        <v>5013</v>
      </c>
      <c r="C5502" t="s">
        <v>5014</v>
      </c>
      <c r="E5502" t="s">
        <v>10664</v>
      </c>
      <c r="F5502" t="s">
        <v>685</v>
      </c>
      <c r="G5502" t="s">
        <v>2058</v>
      </c>
      <c r="H5502" s="17">
        <v>45530</v>
      </c>
      <c r="I5502" s="15">
        <v>2024</v>
      </c>
      <c r="J5502" t="s">
        <v>10634</v>
      </c>
      <c r="K5502" s="5">
        <v>0</v>
      </c>
      <c r="L5502" t="s">
        <v>967</v>
      </c>
      <c r="M5502" t="s">
        <v>1141</v>
      </c>
      <c r="N5502" t="s">
        <v>10635</v>
      </c>
      <c r="O5502" t="s">
        <v>825</v>
      </c>
      <c r="P5502" t="s">
        <v>14041</v>
      </c>
      <c r="Q5502" t="s">
        <v>11435</v>
      </c>
      <c r="R5502" t="s">
        <v>748</v>
      </c>
      <c r="S5502" t="s">
        <v>795</v>
      </c>
      <c r="T5502" t="s">
        <v>19764</v>
      </c>
      <c r="U5502" t="s">
        <v>965</v>
      </c>
      <c r="V5502" t="s">
        <v>10638</v>
      </c>
      <c r="W5502" t="s">
        <v>970</v>
      </c>
      <c r="X5502" t="s">
        <v>19765</v>
      </c>
    </row>
    <row r="5503" spans="2:24" ht="11" outlineLevel="1" x14ac:dyDescent="0.15">
      <c r="B5503" t="s">
        <v>5016</v>
      </c>
      <c r="C5503" t="s">
        <v>5017</v>
      </c>
      <c r="E5503" t="s">
        <v>10649</v>
      </c>
      <c r="F5503" t="s">
        <v>608</v>
      </c>
      <c r="G5503" t="s">
        <v>1184</v>
      </c>
      <c r="H5503" s="17">
        <v>43307</v>
      </c>
      <c r="I5503" s="15">
        <v>2018</v>
      </c>
      <c r="J5503" t="s">
        <v>10634</v>
      </c>
      <c r="K5503" s="5">
        <v>105793</v>
      </c>
      <c r="L5503" t="s">
        <v>967</v>
      </c>
      <c r="M5503" t="s">
        <v>1141</v>
      </c>
      <c r="N5503" t="s">
        <v>10635</v>
      </c>
      <c r="O5503" t="s">
        <v>825</v>
      </c>
      <c r="P5503" t="s">
        <v>11969</v>
      </c>
      <c r="Q5503" t="s">
        <v>11969</v>
      </c>
      <c r="R5503" t="s">
        <v>757</v>
      </c>
      <c r="S5503" t="s">
        <v>795</v>
      </c>
      <c r="T5503" t="s">
        <v>19766</v>
      </c>
      <c r="U5503" t="s">
        <v>965</v>
      </c>
      <c r="V5503" t="s">
        <v>10638</v>
      </c>
      <c r="W5503" t="s">
        <v>970</v>
      </c>
      <c r="X5503" t="s">
        <v>19767</v>
      </c>
    </row>
    <row r="5504" spans="2:24" ht="11" outlineLevel="1" x14ac:dyDescent="0.15">
      <c r="B5504" t="s">
        <v>5019</v>
      </c>
      <c r="C5504" t="s">
        <v>5020</v>
      </c>
      <c r="E5504" t="s">
        <v>10652</v>
      </c>
      <c r="F5504" t="s">
        <v>620</v>
      </c>
      <c r="G5504" t="s">
        <v>2023</v>
      </c>
      <c r="H5504" s="17">
        <v>45854</v>
      </c>
      <c r="I5504" s="15">
        <v>2025</v>
      </c>
      <c r="J5504" t="s">
        <v>10634</v>
      </c>
      <c r="K5504" s="5">
        <v>13340</v>
      </c>
      <c r="L5504" t="s">
        <v>967</v>
      </c>
      <c r="M5504" t="s">
        <v>956</v>
      </c>
      <c r="N5504" t="s">
        <v>10635</v>
      </c>
      <c r="O5504" t="s">
        <v>825</v>
      </c>
      <c r="P5504" t="s">
        <v>10636</v>
      </c>
      <c r="Q5504" t="s">
        <v>11331</v>
      </c>
      <c r="R5504" t="s">
        <v>748</v>
      </c>
      <c r="S5504" t="s">
        <v>795</v>
      </c>
      <c r="T5504" t="s">
        <v>19768</v>
      </c>
      <c r="U5504" t="s">
        <v>965</v>
      </c>
      <c r="V5504" t="s">
        <v>10638</v>
      </c>
      <c r="W5504" t="s">
        <v>970</v>
      </c>
      <c r="X5504" t="s">
        <v>19769</v>
      </c>
    </row>
    <row r="5505" spans="2:24" ht="11" outlineLevel="1" x14ac:dyDescent="0.15">
      <c r="B5505" t="s">
        <v>5019</v>
      </c>
      <c r="C5505" t="s">
        <v>5020</v>
      </c>
      <c r="E5505" t="s">
        <v>10649</v>
      </c>
      <c r="F5505" t="s">
        <v>620</v>
      </c>
      <c r="G5505" t="s">
        <v>2023</v>
      </c>
      <c r="H5505" s="17">
        <v>45792</v>
      </c>
      <c r="I5505" s="15">
        <v>2025</v>
      </c>
      <c r="J5505" t="s">
        <v>10634</v>
      </c>
      <c r="K5505" s="5">
        <v>92298</v>
      </c>
      <c r="L5505" t="s">
        <v>967</v>
      </c>
      <c r="M5505" t="s">
        <v>956</v>
      </c>
      <c r="N5505" t="s">
        <v>10635</v>
      </c>
      <c r="O5505" t="s">
        <v>825</v>
      </c>
      <c r="P5505" t="s">
        <v>10636</v>
      </c>
      <c r="Q5505" t="s">
        <v>11331</v>
      </c>
      <c r="R5505" t="s">
        <v>748</v>
      </c>
      <c r="S5505" t="s">
        <v>795</v>
      </c>
      <c r="T5505" t="s">
        <v>19768</v>
      </c>
      <c r="U5505" t="s">
        <v>965</v>
      </c>
      <c r="V5505" t="s">
        <v>10638</v>
      </c>
      <c r="W5505" t="s">
        <v>970</v>
      </c>
      <c r="X5505" t="s">
        <v>19770</v>
      </c>
    </row>
    <row r="5506" spans="2:24" ht="11" outlineLevel="1" x14ac:dyDescent="0.15">
      <c r="B5506" t="s">
        <v>5022</v>
      </c>
      <c r="C5506" t="s">
        <v>5023</v>
      </c>
      <c r="D5506" t="s">
        <v>237</v>
      </c>
      <c r="E5506" t="s">
        <v>10649</v>
      </c>
      <c r="F5506" t="s">
        <v>14208</v>
      </c>
      <c r="G5506" t="s">
        <v>1702</v>
      </c>
      <c r="H5506" s="17">
        <v>44267</v>
      </c>
      <c r="I5506" s="15">
        <v>2021</v>
      </c>
      <c r="J5506" t="s">
        <v>10634</v>
      </c>
      <c r="K5506" s="5">
        <v>105254</v>
      </c>
      <c r="L5506" t="s">
        <v>967</v>
      </c>
      <c r="M5506" t="s">
        <v>985</v>
      </c>
      <c r="N5506" t="s">
        <v>10635</v>
      </c>
      <c r="O5506" t="s">
        <v>825</v>
      </c>
      <c r="P5506" t="s">
        <v>13376</v>
      </c>
      <c r="R5506" t="s">
        <v>740</v>
      </c>
      <c r="S5506" t="s">
        <v>795</v>
      </c>
      <c r="T5506" t="s">
        <v>19771</v>
      </c>
      <c r="U5506" t="s">
        <v>965</v>
      </c>
      <c r="V5506" t="s">
        <v>10638</v>
      </c>
      <c r="W5506" t="s">
        <v>970</v>
      </c>
      <c r="X5506" t="s">
        <v>19772</v>
      </c>
    </row>
    <row r="5507" spans="2:24" ht="11" outlineLevel="1" x14ac:dyDescent="0.15">
      <c r="B5507" t="s">
        <v>5025</v>
      </c>
      <c r="C5507" t="s">
        <v>5026</v>
      </c>
      <c r="E5507" t="s">
        <v>10649</v>
      </c>
      <c r="F5507" t="s">
        <v>3627</v>
      </c>
      <c r="G5507" t="s">
        <v>3628</v>
      </c>
      <c r="H5507" s="17">
        <v>45042</v>
      </c>
      <c r="I5507" s="15">
        <v>2023</v>
      </c>
      <c r="J5507" t="s">
        <v>10634</v>
      </c>
      <c r="K5507" s="5">
        <v>105088.2</v>
      </c>
      <c r="L5507" t="s">
        <v>967</v>
      </c>
      <c r="M5507" t="s">
        <v>1141</v>
      </c>
      <c r="N5507" t="s">
        <v>10635</v>
      </c>
      <c r="O5507" t="s">
        <v>825</v>
      </c>
      <c r="P5507" t="s">
        <v>19074</v>
      </c>
      <c r="Q5507" t="s">
        <v>19074</v>
      </c>
      <c r="R5507" t="s">
        <v>738</v>
      </c>
      <c r="S5507" t="s">
        <v>803</v>
      </c>
      <c r="T5507" t="s">
        <v>19773</v>
      </c>
      <c r="U5507" t="s">
        <v>965</v>
      </c>
      <c r="V5507" t="s">
        <v>10638</v>
      </c>
      <c r="W5507" t="s">
        <v>970</v>
      </c>
      <c r="X5507" t="s">
        <v>19774</v>
      </c>
    </row>
    <row r="5508" spans="2:24" ht="11" outlineLevel="1" x14ac:dyDescent="0.15">
      <c r="B5508" t="s">
        <v>5028</v>
      </c>
      <c r="C5508" t="s">
        <v>5029</v>
      </c>
      <c r="D5508" t="s">
        <v>186</v>
      </c>
      <c r="E5508" t="s">
        <v>10643</v>
      </c>
      <c r="F5508" t="s">
        <v>604</v>
      </c>
      <c r="G5508" t="s">
        <v>1088</v>
      </c>
      <c r="H5508" s="17">
        <v>43713</v>
      </c>
      <c r="I5508" s="15">
        <v>2019</v>
      </c>
      <c r="J5508" t="s">
        <v>10634</v>
      </c>
      <c r="K5508" s="5">
        <v>0</v>
      </c>
      <c r="L5508" t="s">
        <v>967</v>
      </c>
      <c r="M5508" t="s">
        <v>985</v>
      </c>
      <c r="N5508" t="s">
        <v>10635</v>
      </c>
      <c r="O5508" t="s">
        <v>818</v>
      </c>
      <c r="P5508" t="s">
        <v>10671</v>
      </c>
      <c r="Q5508" t="s">
        <v>10671</v>
      </c>
      <c r="R5508" t="s">
        <v>739</v>
      </c>
      <c r="S5508" t="s">
        <v>795</v>
      </c>
      <c r="T5508" t="s">
        <v>19775</v>
      </c>
      <c r="U5508" t="s">
        <v>965</v>
      </c>
      <c r="V5508" t="s">
        <v>10638</v>
      </c>
      <c r="W5508" t="s">
        <v>970</v>
      </c>
      <c r="X5508" t="s">
        <v>19776</v>
      </c>
    </row>
    <row r="5509" spans="2:24" ht="11" outlineLevel="1" x14ac:dyDescent="0.15">
      <c r="B5509" t="s">
        <v>5028</v>
      </c>
      <c r="C5509" t="s">
        <v>5029</v>
      </c>
      <c r="D5509" t="s">
        <v>186</v>
      </c>
      <c r="E5509" t="s">
        <v>10652</v>
      </c>
      <c r="F5509" t="s">
        <v>604</v>
      </c>
      <c r="G5509" t="s">
        <v>1088</v>
      </c>
      <c r="H5509" s="17">
        <v>43637</v>
      </c>
      <c r="I5509" s="15">
        <v>2019</v>
      </c>
      <c r="J5509" t="s">
        <v>10634</v>
      </c>
      <c r="K5509" s="5">
        <v>0</v>
      </c>
      <c r="L5509" t="s">
        <v>967</v>
      </c>
      <c r="M5509" t="s">
        <v>985</v>
      </c>
      <c r="N5509" t="s">
        <v>10635</v>
      </c>
      <c r="O5509" t="s">
        <v>818</v>
      </c>
      <c r="P5509" t="s">
        <v>10671</v>
      </c>
      <c r="Q5509" t="s">
        <v>10671</v>
      </c>
      <c r="R5509" t="s">
        <v>739</v>
      </c>
      <c r="S5509" t="s">
        <v>795</v>
      </c>
      <c r="T5509" t="s">
        <v>19777</v>
      </c>
      <c r="U5509" t="s">
        <v>965</v>
      </c>
      <c r="V5509" t="s">
        <v>10638</v>
      </c>
      <c r="W5509" t="s">
        <v>970</v>
      </c>
      <c r="X5509" t="s">
        <v>19778</v>
      </c>
    </row>
    <row r="5510" spans="2:24" ht="11" outlineLevel="1" x14ac:dyDescent="0.15">
      <c r="B5510" t="s">
        <v>5028</v>
      </c>
      <c r="C5510" t="s">
        <v>5029</v>
      </c>
      <c r="D5510" t="s">
        <v>186</v>
      </c>
      <c r="E5510" t="s">
        <v>10649</v>
      </c>
      <c r="F5510" t="s">
        <v>604</v>
      </c>
      <c r="G5510" t="s">
        <v>1088</v>
      </c>
      <c r="H5510" s="17">
        <v>43588</v>
      </c>
      <c r="I5510" s="15">
        <v>2019</v>
      </c>
      <c r="J5510" t="s">
        <v>10634</v>
      </c>
      <c r="K5510" s="5">
        <v>224944</v>
      </c>
      <c r="L5510" t="s">
        <v>967</v>
      </c>
      <c r="M5510" t="s">
        <v>985</v>
      </c>
      <c r="N5510" t="s">
        <v>10635</v>
      </c>
      <c r="O5510" t="s">
        <v>818</v>
      </c>
      <c r="P5510" t="s">
        <v>10671</v>
      </c>
      <c r="Q5510" t="s">
        <v>10671</v>
      </c>
      <c r="R5510" t="s">
        <v>739</v>
      </c>
      <c r="S5510" t="s">
        <v>795</v>
      </c>
      <c r="T5510" t="s">
        <v>19775</v>
      </c>
      <c r="U5510" t="s">
        <v>965</v>
      </c>
      <c r="V5510" t="s">
        <v>10638</v>
      </c>
      <c r="W5510" t="s">
        <v>970</v>
      </c>
      <c r="X5510" t="s">
        <v>19779</v>
      </c>
    </row>
    <row r="5511" spans="2:24" ht="11" outlineLevel="1" x14ac:dyDescent="0.15">
      <c r="B5511" t="s">
        <v>5028</v>
      </c>
      <c r="C5511" t="s">
        <v>5029</v>
      </c>
      <c r="D5511" t="s">
        <v>186</v>
      </c>
      <c r="E5511" t="s">
        <v>10664</v>
      </c>
      <c r="F5511" t="s">
        <v>604</v>
      </c>
      <c r="G5511" t="s">
        <v>1088</v>
      </c>
      <c r="H5511" s="17">
        <v>43671</v>
      </c>
      <c r="I5511" s="15">
        <v>2019</v>
      </c>
      <c r="J5511" t="s">
        <v>10634</v>
      </c>
      <c r="K5511" s="5">
        <v>0</v>
      </c>
      <c r="L5511" t="s">
        <v>967</v>
      </c>
      <c r="M5511" t="s">
        <v>985</v>
      </c>
      <c r="N5511" t="s">
        <v>10635</v>
      </c>
      <c r="O5511" t="s">
        <v>818</v>
      </c>
      <c r="P5511" t="s">
        <v>10671</v>
      </c>
      <c r="Q5511" t="s">
        <v>10671</v>
      </c>
      <c r="R5511" t="s">
        <v>739</v>
      </c>
      <c r="S5511" t="s">
        <v>795</v>
      </c>
      <c r="T5511" t="s">
        <v>19780</v>
      </c>
      <c r="U5511" t="s">
        <v>965</v>
      </c>
      <c r="V5511" t="s">
        <v>10638</v>
      </c>
      <c r="W5511" t="s">
        <v>970</v>
      </c>
      <c r="X5511" t="s">
        <v>19781</v>
      </c>
    </row>
    <row r="5512" spans="2:24" ht="11" outlineLevel="1" x14ac:dyDescent="0.15">
      <c r="B5512" t="s">
        <v>5028</v>
      </c>
      <c r="C5512" t="s">
        <v>5029</v>
      </c>
      <c r="D5512" t="s">
        <v>186</v>
      </c>
      <c r="E5512" t="s">
        <v>10632</v>
      </c>
      <c r="F5512" t="s">
        <v>604</v>
      </c>
      <c r="G5512" t="s">
        <v>1088</v>
      </c>
      <c r="H5512" s="17">
        <v>43717</v>
      </c>
      <c r="I5512" s="15">
        <v>2019</v>
      </c>
      <c r="J5512" t="s">
        <v>10634</v>
      </c>
      <c r="K5512" s="5">
        <v>-119951.42</v>
      </c>
      <c r="L5512" t="s">
        <v>967</v>
      </c>
      <c r="M5512" t="s">
        <v>985</v>
      </c>
      <c r="N5512" t="s">
        <v>10635</v>
      </c>
      <c r="O5512" t="s">
        <v>818</v>
      </c>
      <c r="P5512" t="s">
        <v>10671</v>
      </c>
      <c r="Q5512" t="s">
        <v>10671</v>
      </c>
      <c r="R5512" t="s">
        <v>739</v>
      </c>
      <c r="S5512" t="s">
        <v>795</v>
      </c>
      <c r="T5512" t="s">
        <v>19782</v>
      </c>
      <c r="U5512" t="s">
        <v>965</v>
      </c>
      <c r="V5512" t="s">
        <v>10638</v>
      </c>
      <c r="W5512" t="s">
        <v>970</v>
      </c>
      <c r="X5512" t="s">
        <v>19783</v>
      </c>
    </row>
    <row r="5513" spans="2:24" ht="11" outlineLevel="1" x14ac:dyDescent="0.15">
      <c r="B5513" t="s">
        <v>5031</v>
      </c>
      <c r="C5513" t="s">
        <v>5032</v>
      </c>
      <c r="E5513" t="s">
        <v>10649</v>
      </c>
      <c r="F5513" t="s">
        <v>2967</v>
      </c>
      <c r="G5513" t="s">
        <v>2968</v>
      </c>
      <c r="H5513" s="17">
        <v>43736</v>
      </c>
      <c r="I5513" s="15">
        <v>2019</v>
      </c>
      <c r="J5513" t="s">
        <v>10634</v>
      </c>
      <c r="K5513" s="5">
        <v>104950</v>
      </c>
      <c r="L5513" t="s">
        <v>967</v>
      </c>
      <c r="R5513" t="s">
        <v>737</v>
      </c>
      <c r="S5513" t="s">
        <v>5033</v>
      </c>
      <c r="T5513" t="s">
        <v>19784</v>
      </c>
      <c r="U5513" t="s">
        <v>1340</v>
      </c>
      <c r="V5513" t="s">
        <v>12795</v>
      </c>
      <c r="W5513" t="s">
        <v>970</v>
      </c>
      <c r="X5513" t="s">
        <v>19785</v>
      </c>
    </row>
    <row r="5514" spans="2:24" ht="11" outlineLevel="1" x14ac:dyDescent="0.15">
      <c r="B5514" t="s">
        <v>5031</v>
      </c>
      <c r="C5514" t="s">
        <v>5032</v>
      </c>
      <c r="E5514" t="s">
        <v>10652</v>
      </c>
      <c r="F5514" t="s">
        <v>2967</v>
      </c>
      <c r="G5514" t="s">
        <v>2968</v>
      </c>
      <c r="H5514" s="17">
        <v>43922</v>
      </c>
      <c r="I5514" s="15">
        <v>2020</v>
      </c>
      <c r="J5514" t="s">
        <v>10634</v>
      </c>
      <c r="K5514" s="5">
        <v>0</v>
      </c>
      <c r="L5514" t="s">
        <v>967</v>
      </c>
      <c r="M5514" t="s">
        <v>14985</v>
      </c>
      <c r="R5514" t="s">
        <v>737</v>
      </c>
      <c r="S5514" t="s">
        <v>5033</v>
      </c>
      <c r="T5514" t="s">
        <v>19786</v>
      </c>
      <c r="U5514" t="s">
        <v>1340</v>
      </c>
      <c r="V5514" t="s">
        <v>12795</v>
      </c>
      <c r="W5514" t="s">
        <v>970</v>
      </c>
      <c r="X5514" t="s">
        <v>19787</v>
      </c>
    </row>
    <row r="5515" spans="2:24" ht="11" outlineLevel="1" x14ac:dyDescent="0.15">
      <c r="B5515" t="s">
        <v>5036</v>
      </c>
      <c r="C5515" t="s">
        <v>5037</v>
      </c>
      <c r="D5515" t="s">
        <v>251</v>
      </c>
      <c r="E5515" t="s">
        <v>10649</v>
      </c>
      <c r="F5515" t="s">
        <v>14804</v>
      </c>
      <c r="G5515" t="s">
        <v>1904</v>
      </c>
      <c r="H5515" s="17">
        <v>43879</v>
      </c>
      <c r="I5515" s="15">
        <v>2020</v>
      </c>
      <c r="J5515" t="s">
        <v>10634</v>
      </c>
      <c r="K5515" s="5">
        <v>110038.7</v>
      </c>
      <c r="L5515" t="s">
        <v>967</v>
      </c>
      <c r="M5515" t="s">
        <v>1903</v>
      </c>
      <c r="N5515" t="s">
        <v>10635</v>
      </c>
      <c r="O5515" t="s">
        <v>826</v>
      </c>
      <c r="P5515" t="s">
        <v>11475</v>
      </c>
      <c r="Q5515" t="s">
        <v>14841</v>
      </c>
      <c r="R5515" t="s">
        <v>740</v>
      </c>
      <c r="S5515" t="s">
        <v>795</v>
      </c>
      <c r="T5515" t="s">
        <v>19788</v>
      </c>
      <c r="U5515" t="s">
        <v>965</v>
      </c>
      <c r="V5515" t="s">
        <v>10638</v>
      </c>
      <c r="W5515" t="s">
        <v>970</v>
      </c>
      <c r="X5515" t="s">
        <v>19789</v>
      </c>
    </row>
    <row r="5516" spans="2:24" ht="11" outlineLevel="1" x14ac:dyDescent="0.15">
      <c r="B5516" t="s">
        <v>5036</v>
      </c>
      <c r="C5516" t="s">
        <v>5037</v>
      </c>
      <c r="D5516" t="s">
        <v>251</v>
      </c>
      <c r="E5516" t="s">
        <v>10652</v>
      </c>
      <c r="F5516" t="s">
        <v>14804</v>
      </c>
      <c r="G5516" t="s">
        <v>1904</v>
      </c>
      <c r="H5516" s="17">
        <v>44133</v>
      </c>
      <c r="I5516" s="15">
        <v>2021</v>
      </c>
      <c r="J5516" t="s">
        <v>10634</v>
      </c>
      <c r="K5516" s="5">
        <v>-5560.8</v>
      </c>
      <c r="L5516" t="s">
        <v>967</v>
      </c>
      <c r="M5516" t="s">
        <v>1903</v>
      </c>
      <c r="N5516" t="s">
        <v>10635</v>
      </c>
      <c r="O5516" t="s">
        <v>826</v>
      </c>
      <c r="P5516" t="s">
        <v>11475</v>
      </c>
      <c r="R5516" t="s">
        <v>740</v>
      </c>
      <c r="S5516" t="s">
        <v>795</v>
      </c>
      <c r="T5516" t="s">
        <v>19788</v>
      </c>
      <c r="U5516" t="s">
        <v>965</v>
      </c>
      <c r="V5516" t="s">
        <v>10638</v>
      </c>
      <c r="W5516" t="s">
        <v>970</v>
      </c>
      <c r="X5516" t="s">
        <v>19790</v>
      </c>
    </row>
    <row r="5517" spans="2:24" ht="11" outlineLevel="1" x14ac:dyDescent="0.15">
      <c r="B5517" t="s">
        <v>5039</v>
      </c>
      <c r="C5517" t="s">
        <v>5040</v>
      </c>
      <c r="E5517" t="s">
        <v>10649</v>
      </c>
      <c r="F5517" t="s">
        <v>5041</v>
      </c>
      <c r="G5517" t="s">
        <v>5042</v>
      </c>
      <c r="H5517" s="17">
        <v>45166</v>
      </c>
      <c r="I5517" s="15">
        <v>2023</v>
      </c>
      <c r="J5517" t="s">
        <v>10634</v>
      </c>
      <c r="K5517" s="5">
        <v>104106</v>
      </c>
      <c r="L5517" t="s">
        <v>967</v>
      </c>
      <c r="R5517" t="s">
        <v>740</v>
      </c>
      <c r="S5517" t="s">
        <v>795</v>
      </c>
      <c r="T5517" t="s">
        <v>19791</v>
      </c>
      <c r="U5517" t="s">
        <v>1340</v>
      </c>
      <c r="V5517" t="s">
        <v>12795</v>
      </c>
      <c r="W5517" t="s">
        <v>970</v>
      </c>
      <c r="X5517" t="s">
        <v>19792</v>
      </c>
    </row>
    <row r="5518" spans="2:24" ht="11" outlineLevel="1" x14ac:dyDescent="0.15">
      <c r="B5518" t="s">
        <v>5045</v>
      </c>
      <c r="C5518" t="s">
        <v>5046</v>
      </c>
      <c r="E5518" t="s">
        <v>10652</v>
      </c>
      <c r="F5518" t="s">
        <v>15108</v>
      </c>
      <c r="G5518" t="s">
        <v>2023</v>
      </c>
      <c r="H5518" s="17">
        <v>44263</v>
      </c>
      <c r="I5518" s="15">
        <v>2021</v>
      </c>
      <c r="J5518" t="s">
        <v>10634</v>
      </c>
      <c r="K5518" s="5">
        <v>0</v>
      </c>
      <c r="L5518" t="s">
        <v>967</v>
      </c>
      <c r="M5518" t="s">
        <v>956</v>
      </c>
      <c r="N5518" t="s">
        <v>10635</v>
      </c>
      <c r="O5518" t="s">
        <v>825</v>
      </c>
      <c r="P5518" t="s">
        <v>10636</v>
      </c>
      <c r="Q5518" t="s">
        <v>10636</v>
      </c>
      <c r="R5518" t="s">
        <v>4574</v>
      </c>
      <c r="S5518" t="s">
        <v>795</v>
      </c>
      <c r="T5518" t="s">
        <v>19793</v>
      </c>
      <c r="U5518" t="s">
        <v>965</v>
      </c>
      <c r="V5518" t="s">
        <v>10638</v>
      </c>
      <c r="W5518" t="s">
        <v>970</v>
      </c>
      <c r="X5518" t="s">
        <v>19794</v>
      </c>
    </row>
    <row r="5519" spans="2:24" ht="11" outlineLevel="1" x14ac:dyDescent="0.15">
      <c r="B5519" t="s">
        <v>5045</v>
      </c>
      <c r="C5519" t="s">
        <v>5046</v>
      </c>
      <c r="E5519" t="s">
        <v>10649</v>
      </c>
      <c r="F5519" t="s">
        <v>15108</v>
      </c>
      <c r="G5519" t="s">
        <v>2023</v>
      </c>
      <c r="H5519" s="17">
        <v>44127</v>
      </c>
      <c r="I5519" s="15">
        <v>2021</v>
      </c>
      <c r="J5519" t="s">
        <v>10634</v>
      </c>
      <c r="K5519" s="5">
        <v>91850</v>
      </c>
      <c r="L5519" t="s">
        <v>967</v>
      </c>
      <c r="M5519" t="s">
        <v>956</v>
      </c>
      <c r="N5519" t="s">
        <v>10635</v>
      </c>
      <c r="O5519" t="s">
        <v>825</v>
      </c>
      <c r="P5519" t="s">
        <v>10636</v>
      </c>
      <c r="Q5519" t="s">
        <v>10636</v>
      </c>
      <c r="R5519" t="s">
        <v>4574</v>
      </c>
      <c r="S5519" t="s">
        <v>795</v>
      </c>
      <c r="T5519" t="s">
        <v>19701</v>
      </c>
      <c r="U5519" t="s">
        <v>965</v>
      </c>
      <c r="V5519" t="s">
        <v>10638</v>
      </c>
      <c r="W5519" t="s">
        <v>970</v>
      </c>
      <c r="X5519" t="s">
        <v>19795</v>
      </c>
    </row>
    <row r="5520" spans="2:24" ht="11" outlineLevel="1" x14ac:dyDescent="0.15">
      <c r="B5520" t="s">
        <v>5045</v>
      </c>
      <c r="C5520" t="s">
        <v>5046</v>
      </c>
      <c r="E5520" t="s">
        <v>10664</v>
      </c>
      <c r="F5520" t="s">
        <v>15108</v>
      </c>
      <c r="G5520" t="s">
        <v>2023</v>
      </c>
      <c r="H5520" s="17">
        <v>44399</v>
      </c>
      <c r="I5520" s="15">
        <v>2021</v>
      </c>
      <c r="J5520" t="s">
        <v>10634</v>
      </c>
      <c r="K5520" s="5">
        <v>14400</v>
      </c>
      <c r="L5520" t="s">
        <v>967</v>
      </c>
      <c r="M5520" t="s">
        <v>956</v>
      </c>
      <c r="N5520" t="s">
        <v>10635</v>
      </c>
      <c r="O5520" t="s">
        <v>825</v>
      </c>
      <c r="P5520" t="s">
        <v>10636</v>
      </c>
      <c r="Q5520" t="s">
        <v>10636</v>
      </c>
      <c r="R5520" t="s">
        <v>4574</v>
      </c>
      <c r="S5520" t="s">
        <v>795</v>
      </c>
      <c r="T5520" t="s">
        <v>19796</v>
      </c>
      <c r="U5520" t="s">
        <v>965</v>
      </c>
      <c r="V5520" t="s">
        <v>10638</v>
      </c>
      <c r="W5520" t="s">
        <v>970</v>
      </c>
      <c r="X5520" t="s">
        <v>19797</v>
      </c>
    </row>
    <row r="5521" spans="2:24" ht="11" outlineLevel="1" x14ac:dyDescent="0.15">
      <c r="B5521" t="s">
        <v>5045</v>
      </c>
      <c r="C5521" t="s">
        <v>5046</v>
      </c>
      <c r="E5521" t="s">
        <v>10643</v>
      </c>
      <c r="F5521" t="s">
        <v>15108</v>
      </c>
      <c r="G5521" t="s">
        <v>2023</v>
      </c>
      <c r="H5521" s="17">
        <v>44510</v>
      </c>
      <c r="I5521" s="15">
        <v>2022</v>
      </c>
      <c r="J5521" t="s">
        <v>10634</v>
      </c>
      <c r="K5521" s="5">
        <v>-2570</v>
      </c>
      <c r="L5521" t="s">
        <v>967</v>
      </c>
      <c r="M5521" t="s">
        <v>956</v>
      </c>
      <c r="N5521" t="s">
        <v>10635</v>
      </c>
      <c r="O5521" t="s">
        <v>825</v>
      </c>
      <c r="P5521" t="s">
        <v>10636</v>
      </c>
      <c r="Q5521" t="s">
        <v>10636</v>
      </c>
      <c r="R5521" t="s">
        <v>4574</v>
      </c>
      <c r="S5521" t="s">
        <v>795</v>
      </c>
      <c r="T5521" t="s">
        <v>19798</v>
      </c>
      <c r="U5521" t="s">
        <v>965</v>
      </c>
      <c r="V5521" t="s">
        <v>10638</v>
      </c>
      <c r="W5521" t="s">
        <v>970</v>
      </c>
      <c r="X5521" t="s">
        <v>19799</v>
      </c>
    </row>
    <row r="5522" spans="2:24" ht="11" outlineLevel="1" x14ac:dyDescent="0.15">
      <c r="B5522" t="s">
        <v>5048</v>
      </c>
      <c r="C5522" t="s">
        <v>5049</v>
      </c>
      <c r="E5522" t="s">
        <v>10649</v>
      </c>
      <c r="F5522" t="s">
        <v>623</v>
      </c>
      <c r="G5522" t="s">
        <v>2397</v>
      </c>
      <c r="H5522" s="17">
        <v>42503</v>
      </c>
      <c r="I5522" s="15">
        <v>2016</v>
      </c>
      <c r="J5522" t="s">
        <v>10634</v>
      </c>
      <c r="K5522" s="5">
        <v>96428</v>
      </c>
      <c r="L5522" t="s">
        <v>967</v>
      </c>
      <c r="M5522" t="s">
        <v>1141</v>
      </c>
      <c r="N5522" t="s">
        <v>10635</v>
      </c>
      <c r="O5522" t="s">
        <v>804</v>
      </c>
      <c r="P5522" t="s">
        <v>19800</v>
      </c>
      <c r="Q5522" t="s">
        <v>19801</v>
      </c>
      <c r="R5522" t="s">
        <v>737</v>
      </c>
      <c r="S5522" t="s">
        <v>803</v>
      </c>
      <c r="T5522" t="s">
        <v>19802</v>
      </c>
      <c r="U5522" t="s">
        <v>965</v>
      </c>
      <c r="V5522" t="s">
        <v>10638</v>
      </c>
      <c r="W5522" t="s">
        <v>970</v>
      </c>
      <c r="X5522" t="s">
        <v>19803</v>
      </c>
    </row>
    <row r="5523" spans="2:24" ht="11" outlineLevel="1" x14ac:dyDescent="0.15">
      <c r="B5523" t="s">
        <v>5048</v>
      </c>
      <c r="C5523" t="s">
        <v>5049</v>
      </c>
      <c r="E5523" t="s">
        <v>10652</v>
      </c>
      <c r="F5523" t="s">
        <v>623</v>
      </c>
      <c r="G5523" t="s">
        <v>2397</v>
      </c>
      <c r="H5523" s="17">
        <v>42559</v>
      </c>
      <c r="I5523" s="15">
        <v>2016</v>
      </c>
      <c r="J5523" t="s">
        <v>10634</v>
      </c>
      <c r="K5523" s="5">
        <v>7061</v>
      </c>
      <c r="L5523" t="s">
        <v>967</v>
      </c>
      <c r="M5523" t="s">
        <v>1141</v>
      </c>
      <c r="N5523" t="s">
        <v>10635</v>
      </c>
      <c r="O5523" t="s">
        <v>804</v>
      </c>
      <c r="P5523" t="s">
        <v>19800</v>
      </c>
      <c r="Q5523" t="s">
        <v>19801</v>
      </c>
      <c r="R5523" t="s">
        <v>737</v>
      </c>
      <c r="S5523" t="s">
        <v>803</v>
      </c>
      <c r="T5523" t="s">
        <v>19802</v>
      </c>
      <c r="U5523" t="s">
        <v>965</v>
      </c>
      <c r="V5523" t="s">
        <v>10638</v>
      </c>
      <c r="W5523" t="s">
        <v>970</v>
      </c>
      <c r="X5523" t="s">
        <v>19804</v>
      </c>
    </row>
    <row r="5524" spans="2:24" ht="11" outlineLevel="1" x14ac:dyDescent="0.15">
      <c r="B5524" t="s">
        <v>5048</v>
      </c>
      <c r="C5524" t="s">
        <v>5049</v>
      </c>
      <c r="E5524" t="s">
        <v>10664</v>
      </c>
      <c r="F5524" t="s">
        <v>623</v>
      </c>
      <c r="G5524" t="s">
        <v>2397</v>
      </c>
      <c r="H5524" s="17">
        <v>42573</v>
      </c>
      <c r="I5524" s="15">
        <v>2016</v>
      </c>
      <c r="J5524" t="s">
        <v>10634</v>
      </c>
      <c r="K5524" s="5">
        <v>0</v>
      </c>
      <c r="L5524" t="s">
        <v>967</v>
      </c>
      <c r="M5524" t="s">
        <v>1141</v>
      </c>
      <c r="N5524" t="s">
        <v>10635</v>
      </c>
      <c r="O5524" t="s">
        <v>804</v>
      </c>
      <c r="P5524" t="s">
        <v>19800</v>
      </c>
      <c r="Q5524" t="s">
        <v>19801</v>
      </c>
      <c r="R5524" t="s">
        <v>737</v>
      </c>
      <c r="S5524" t="s">
        <v>803</v>
      </c>
      <c r="T5524" t="s">
        <v>19802</v>
      </c>
      <c r="U5524" t="s">
        <v>965</v>
      </c>
      <c r="V5524" t="s">
        <v>10638</v>
      </c>
      <c r="W5524" t="s">
        <v>970</v>
      </c>
      <c r="X5524" t="s">
        <v>19805</v>
      </c>
    </row>
    <row r="5525" spans="2:24" ht="11" outlineLevel="1" x14ac:dyDescent="0.15">
      <c r="B5525" t="s">
        <v>5051</v>
      </c>
      <c r="C5525" t="s">
        <v>2016</v>
      </c>
      <c r="D5525" t="s">
        <v>213</v>
      </c>
      <c r="E5525" t="s">
        <v>10649</v>
      </c>
      <c r="F5525" t="s">
        <v>13906</v>
      </c>
      <c r="G5525" t="s">
        <v>992</v>
      </c>
      <c r="H5525" s="17">
        <v>42045</v>
      </c>
      <c r="I5525" s="15">
        <v>2015</v>
      </c>
      <c r="J5525" t="s">
        <v>10634</v>
      </c>
      <c r="K5525" s="5">
        <v>107830</v>
      </c>
      <c r="L5525" t="s">
        <v>967</v>
      </c>
      <c r="M5525" t="s">
        <v>985</v>
      </c>
      <c r="N5525" t="s">
        <v>10635</v>
      </c>
      <c r="O5525" t="s">
        <v>796</v>
      </c>
      <c r="P5525" t="s">
        <v>11052</v>
      </c>
      <c r="Q5525" t="s">
        <v>10671</v>
      </c>
      <c r="R5525" t="s">
        <v>739</v>
      </c>
      <c r="S5525" t="s">
        <v>795</v>
      </c>
      <c r="T5525" t="s">
        <v>19806</v>
      </c>
      <c r="U5525" t="s">
        <v>965</v>
      </c>
      <c r="V5525" t="s">
        <v>10638</v>
      </c>
      <c r="W5525" t="s">
        <v>970</v>
      </c>
      <c r="X5525" t="s">
        <v>19807</v>
      </c>
    </row>
    <row r="5526" spans="2:24" ht="11" outlineLevel="1" x14ac:dyDescent="0.15">
      <c r="B5526" t="s">
        <v>5051</v>
      </c>
      <c r="C5526" t="s">
        <v>2016</v>
      </c>
      <c r="D5526" t="s">
        <v>213</v>
      </c>
      <c r="E5526" t="s">
        <v>10989</v>
      </c>
      <c r="F5526" t="s">
        <v>13906</v>
      </c>
      <c r="G5526" t="s">
        <v>992</v>
      </c>
      <c r="H5526" s="17">
        <v>42080</v>
      </c>
      <c r="I5526" s="15">
        <v>2015</v>
      </c>
      <c r="J5526" t="s">
        <v>10634</v>
      </c>
      <c r="K5526" s="5">
        <v>-4351.3</v>
      </c>
      <c r="L5526" t="s">
        <v>967</v>
      </c>
      <c r="M5526" t="s">
        <v>985</v>
      </c>
      <c r="N5526" t="s">
        <v>10635</v>
      </c>
      <c r="O5526" t="s">
        <v>796</v>
      </c>
      <c r="P5526" t="s">
        <v>11052</v>
      </c>
      <c r="Q5526" t="s">
        <v>10671</v>
      </c>
      <c r="R5526" t="s">
        <v>739</v>
      </c>
      <c r="S5526" t="s">
        <v>795</v>
      </c>
      <c r="T5526" t="s">
        <v>19806</v>
      </c>
      <c r="U5526" t="s">
        <v>965</v>
      </c>
      <c r="V5526" t="s">
        <v>10638</v>
      </c>
      <c r="W5526" t="s">
        <v>970</v>
      </c>
      <c r="X5526" t="s">
        <v>19808</v>
      </c>
    </row>
    <row r="5527" spans="2:24" ht="11" outlineLevel="1" x14ac:dyDescent="0.15">
      <c r="B5527" t="s">
        <v>5053</v>
      </c>
      <c r="C5527" t="s">
        <v>5054</v>
      </c>
      <c r="E5527" t="s">
        <v>10649</v>
      </c>
      <c r="F5527" t="s">
        <v>5055</v>
      </c>
      <c r="G5527" t="s">
        <v>5056</v>
      </c>
      <c r="H5527" s="17">
        <v>45197</v>
      </c>
      <c r="I5527" s="15">
        <v>2023</v>
      </c>
      <c r="J5527" t="s">
        <v>10634</v>
      </c>
      <c r="K5527" s="5">
        <v>103441.35</v>
      </c>
      <c r="L5527" t="s">
        <v>967</v>
      </c>
      <c r="R5527" t="s">
        <v>750</v>
      </c>
      <c r="S5527" t="s">
        <v>795</v>
      </c>
      <c r="T5527" t="s">
        <v>19809</v>
      </c>
      <c r="U5527" t="s">
        <v>1340</v>
      </c>
      <c r="V5527" t="s">
        <v>12795</v>
      </c>
      <c r="W5527" t="s">
        <v>970</v>
      </c>
      <c r="X5527" t="s">
        <v>19810</v>
      </c>
    </row>
    <row r="5528" spans="2:24" ht="11" outlineLevel="1" x14ac:dyDescent="0.15">
      <c r="B5528" t="s">
        <v>5058</v>
      </c>
      <c r="C5528" t="s">
        <v>5059</v>
      </c>
      <c r="D5528" t="s">
        <v>4884</v>
      </c>
      <c r="E5528" t="s">
        <v>10652</v>
      </c>
      <c r="F5528" t="s">
        <v>19625</v>
      </c>
      <c r="G5528" t="s">
        <v>1756</v>
      </c>
      <c r="H5528" s="17">
        <v>42865</v>
      </c>
      <c r="I5528" s="15">
        <v>2017</v>
      </c>
      <c r="J5528" t="s">
        <v>10634</v>
      </c>
      <c r="K5528" s="5">
        <v>9063</v>
      </c>
      <c r="L5528" t="s">
        <v>967</v>
      </c>
      <c r="M5528" t="s">
        <v>985</v>
      </c>
      <c r="N5528" t="s">
        <v>10635</v>
      </c>
      <c r="O5528" t="s">
        <v>796</v>
      </c>
      <c r="P5528" t="s">
        <v>14904</v>
      </c>
      <c r="R5528" t="s">
        <v>738</v>
      </c>
      <c r="S5528" t="s">
        <v>795</v>
      </c>
      <c r="T5528" t="s">
        <v>19811</v>
      </c>
      <c r="U5528" t="s">
        <v>965</v>
      </c>
      <c r="V5528" t="s">
        <v>10638</v>
      </c>
      <c r="W5528" t="s">
        <v>970</v>
      </c>
      <c r="X5528" t="s">
        <v>19812</v>
      </c>
    </row>
    <row r="5529" spans="2:24" ht="11" outlineLevel="1" x14ac:dyDescent="0.15">
      <c r="B5529" t="s">
        <v>5058</v>
      </c>
      <c r="C5529" t="s">
        <v>5059</v>
      </c>
      <c r="D5529" t="s">
        <v>4884</v>
      </c>
      <c r="E5529" t="s">
        <v>10643</v>
      </c>
      <c r="F5529" t="s">
        <v>19625</v>
      </c>
      <c r="G5529" t="s">
        <v>1756</v>
      </c>
      <c r="H5529" s="17">
        <v>43097</v>
      </c>
      <c r="I5529" s="15">
        <v>2018</v>
      </c>
      <c r="J5529" t="s">
        <v>10634</v>
      </c>
      <c r="K5529" s="5">
        <v>0</v>
      </c>
      <c r="L5529" t="s">
        <v>967</v>
      </c>
      <c r="M5529" t="s">
        <v>985</v>
      </c>
      <c r="N5529" t="s">
        <v>10635</v>
      </c>
      <c r="O5529" t="s">
        <v>796</v>
      </c>
      <c r="P5529" t="s">
        <v>14904</v>
      </c>
      <c r="Q5529" t="s">
        <v>14904</v>
      </c>
      <c r="R5529" t="s">
        <v>738</v>
      </c>
      <c r="S5529" t="s">
        <v>795</v>
      </c>
      <c r="T5529" t="s">
        <v>18793</v>
      </c>
      <c r="U5529" t="s">
        <v>965</v>
      </c>
      <c r="V5529" t="s">
        <v>10638</v>
      </c>
      <c r="W5529" t="s">
        <v>970</v>
      </c>
      <c r="X5529" t="s">
        <v>19813</v>
      </c>
    </row>
    <row r="5530" spans="2:24" ht="11" outlineLevel="1" x14ac:dyDescent="0.15">
      <c r="B5530" t="s">
        <v>5058</v>
      </c>
      <c r="C5530" t="s">
        <v>5059</v>
      </c>
      <c r="D5530" t="s">
        <v>4884</v>
      </c>
      <c r="E5530" t="s">
        <v>10649</v>
      </c>
      <c r="F5530" t="s">
        <v>19625</v>
      </c>
      <c r="G5530" t="s">
        <v>1756</v>
      </c>
      <c r="H5530" s="17">
        <v>42803</v>
      </c>
      <c r="I5530" s="15">
        <v>2017</v>
      </c>
      <c r="J5530" t="s">
        <v>10634</v>
      </c>
      <c r="K5530" s="5">
        <v>94028</v>
      </c>
      <c r="L5530" t="s">
        <v>967</v>
      </c>
      <c r="M5530" t="s">
        <v>985</v>
      </c>
      <c r="N5530" t="s">
        <v>10635</v>
      </c>
      <c r="O5530" t="s">
        <v>796</v>
      </c>
      <c r="P5530" t="s">
        <v>14904</v>
      </c>
      <c r="R5530" t="s">
        <v>738</v>
      </c>
      <c r="S5530" t="s">
        <v>795</v>
      </c>
      <c r="T5530" t="s">
        <v>19814</v>
      </c>
      <c r="U5530" t="s">
        <v>965</v>
      </c>
      <c r="V5530" t="s">
        <v>10638</v>
      </c>
      <c r="W5530" t="s">
        <v>970</v>
      </c>
      <c r="X5530" t="s">
        <v>19815</v>
      </c>
    </row>
    <row r="5531" spans="2:24" ht="11" outlineLevel="1" x14ac:dyDescent="0.15">
      <c r="B5531" t="s">
        <v>5058</v>
      </c>
      <c r="C5531" t="s">
        <v>5059</v>
      </c>
      <c r="D5531" t="s">
        <v>4884</v>
      </c>
      <c r="E5531" t="s">
        <v>10664</v>
      </c>
      <c r="F5531" t="s">
        <v>19625</v>
      </c>
      <c r="G5531" t="s">
        <v>1756</v>
      </c>
      <c r="H5531" s="17">
        <v>42907</v>
      </c>
      <c r="I5531" s="15">
        <v>2017</v>
      </c>
      <c r="J5531" t="s">
        <v>10634</v>
      </c>
      <c r="K5531" s="5">
        <v>0</v>
      </c>
      <c r="L5531" t="s">
        <v>967</v>
      </c>
      <c r="M5531" t="s">
        <v>985</v>
      </c>
      <c r="N5531" t="s">
        <v>10635</v>
      </c>
      <c r="O5531" t="s">
        <v>796</v>
      </c>
      <c r="P5531" t="s">
        <v>14904</v>
      </c>
      <c r="R5531" t="s">
        <v>738</v>
      </c>
      <c r="S5531" t="s">
        <v>795</v>
      </c>
      <c r="T5531" t="s">
        <v>18793</v>
      </c>
      <c r="U5531" t="s">
        <v>965</v>
      </c>
      <c r="V5531" t="s">
        <v>10638</v>
      </c>
      <c r="W5531" t="s">
        <v>970</v>
      </c>
      <c r="X5531" t="s">
        <v>19816</v>
      </c>
    </row>
    <row r="5532" spans="2:24" ht="11" outlineLevel="1" x14ac:dyDescent="0.15">
      <c r="B5532" t="s">
        <v>5061</v>
      </c>
      <c r="C5532" t="s">
        <v>5062</v>
      </c>
      <c r="E5532" t="s">
        <v>10649</v>
      </c>
      <c r="F5532" t="s">
        <v>5063</v>
      </c>
      <c r="G5532" t="s">
        <v>5064</v>
      </c>
      <c r="H5532" s="17">
        <v>45181</v>
      </c>
      <c r="I5532" s="15">
        <v>2023</v>
      </c>
      <c r="J5532" t="s">
        <v>10634</v>
      </c>
      <c r="K5532" s="5">
        <v>82445</v>
      </c>
      <c r="L5532" t="s">
        <v>967</v>
      </c>
      <c r="R5532" t="s">
        <v>740</v>
      </c>
      <c r="S5532" t="s">
        <v>795</v>
      </c>
      <c r="T5532" t="s">
        <v>19817</v>
      </c>
      <c r="U5532" t="s">
        <v>1340</v>
      </c>
      <c r="V5532" t="s">
        <v>12795</v>
      </c>
      <c r="W5532" t="s">
        <v>970</v>
      </c>
      <c r="X5532" t="s">
        <v>19818</v>
      </c>
    </row>
    <row r="5533" spans="2:24" ht="11" outlineLevel="1" x14ac:dyDescent="0.15">
      <c r="B5533" t="s">
        <v>5061</v>
      </c>
      <c r="C5533" t="s">
        <v>5062</v>
      </c>
      <c r="E5533" t="s">
        <v>10652</v>
      </c>
      <c r="F5533" t="s">
        <v>5063</v>
      </c>
      <c r="G5533" t="s">
        <v>5064</v>
      </c>
      <c r="H5533" s="17">
        <v>45229</v>
      </c>
      <c r="I5533" s="15">
        <v>2024</v>
      </c>
      <c r="J5533" t="s">
        <v>10634</v>
      </c>
      <c r="K5533" s="5">
        <v>8530.0400000000009</v>
      </c>
      <c r="L5533" t="s">
        <v>967</v>
      </c>
      <c r="M5533" t="s">
        <v>15907</v>
      </c>
      <c r="R5533" t="s">
        <v>740</v>
      </c>
      <c r="S5533" t="s">
        <v>795</v>
      </c>
      <c r="T5533" t="s">
        <v>19819</v>
      </c>
      <c r="U5533" t="s">
        <v>1340</v>
      </c>
      <c r="V5533" t="s">
        <v>12795</v>
      </c>
      <c r="W5533" t="s">
        <v>970</v>
      </c>
      <c r="X5533" t="s">
        <v>19820</v>
      </c>
    </row>
    <row r="5534" spans="2:24" ht="11" outlineLevel="1" x14ac:dyDescent="0.15">
      <c r="B5534" t="s">
        <v>5061</v>
      </c>
      <c r="C5534" t="s">
        <v>5062</v>
      </c>
      <c r="E5534" t="s">
        <v>10664</v>
      </c>
      <c r="F5534" t="s">
        <v>5063</v>
      </c>
      <c r="G5534" t="s">
        <v>5064</v>
      </c>
      <c r="H5534" s="17">
        <v>45314</v>
      </c>
      <c r="I5534" s="15">
        <v>2024</v>
      </c>
      <c r="J5534" t="s">
        <v>10634</v>
      </c>
      <c r="K5534" s="5">
        <v>11997.02</v>
      </c>
      <c r="L5534" t="s">
        <v>967</v>
      </c>
      <c r="M5534" t="s">
        <v>15907</v>
      </c>
      <c r="R5534" t="s">
        <v>740</v>
      </c>
      <c r="S5534" t="s">
        <v>795</v>
      </c>
      <c r="T5534" t="s">
        <v>19821</v>
      </c>
      <c r="U5534" t="s">
        <v>1340</v>
      </c>
      <c r="V5534" t="s">
        <v>12795</v>
      </c>
      <c r="W5534" t="s">
        <v>970</v>
      </c>
      <c r="X5534" t="s">
        <v>19822</v>
      </c>
    </row>
    <row r="5535" spans="2:24" ht="11" outlineLevel="1" x14ac:dyDescent="0.15">
      <c r="B5535" t="s">
        <v>5061</v>
      </c>
      <c r="C5535" t="s">
        <v>5062</v>
      </c>
      <c r="E5535" t="s">
        <v>10643</v>
      </c>
      <c r="F5535" t="s">
        <v>5063</v>
      </c>
      <c r="G5535" t="s">
        <v>5064</v>
      </c>
      <c r="H5535" s="17">
        <v>45344</v>
      </c>
      <c r="I5535" s="15">
        <v>2024</v>
      </c>
      <c r="J5535" t="s">
        <v>10634</v>
      </c>
      <c r="K5535" s="5">
        <v>0</v>
      </c>
      <c r="L5535" t="s">
        <v>967</v>
      </c>
      <c r="M5535" t="s">
        <v>12797</v>
      </c>
      <c r="R5535" t="s">
        <v>740</v>
      </c>
      <c r="S5535" t="s">
        <v>795</v>
      </c>
      <c r="T5535" t="s">
        <v>19823</v>
      </c>
      <c r="U5535" t="s">
        <v>1340</v>
      </c>
      <c r="V5535" t="s">
        <v>12795</v>
      </c>
      <c r="W5535" t="s">
        <v>970</v>
      </c>
      <c r="X5535" t="s">
        <v>19824</v>
      </c>
    </row>
    <row r="5536" spans="2:24" ht="11" outlineLevel="1" x14ac:dyDescent="0.15">
      <c r="B5536" t="s">
        <v>5066</v>
      </c>
      <c r="C5536" t="s">
        <v>5067</v>
      </c>
      <c r="D5536" t="s">
        <v>4380</v>
      </c>
      <c r="E5536" t="s">
        <v>10652</v>
      </c>
      <c r="F5536" t="s">
        <v>19825</v>
      </c>
      <c r="G5536" t="s">
        <v>4382</v>
      </c>
      <c r="H5536" s="17">
        <v>44594</v>
      </c>
      <c r="I5536" s="15">
        <v>2022</v>
      </c>
      <c r="J5536" t="s">
        <v>10634</v>
      </c>
      <c r="K5536" s="5">
        <v>7850</v>
      </c>
      <c r="L5536" t="s">
        <v>967</v>
      </c>
      <c r="M5536" t="s">
        <v>985</v>
      </c>
      <c r="N5536" t="s">
        <v>10635</v>
      </c>
      <c r="O5536" t="s">
        <v>796</v>
      </c>
      <c r="P5536" t="s">
        <v>15012</v>
      </c>
      <c r="R5536" t="s">
        <v>757</v>
      </c>
      <c r="S5536" t="s">
        <v>795</v>
      </c>
      <c r="T5536" t="s">
        <v>19826</v>
      </c>
      <c r="U5536" t="s">
        <v>965</v>
      </c>
      <c r="V5536" t="s">
        <v>10638</v>
      </c>
      <c r="W5536" t="s">
        <v>970</v>
      </c>
      <c r="X5536" t="s">
        <v>19827</v>
      </c>
    </row>
    <row r="5537" spans="2:24" ht="11" outlineLevel="1" x14ac:dyDescent="0.15">
      <c r="B5537" t="s">
        <v>5066</v>
      </c>
      <c r="C5537" t="s">
        <v>5067</v>
      </c>
      <c r="D5537" t="s">
        <v>4380</v>
      </c>
      <c r="E5537" t="s">
        <v>10649</v>
      </c>
      <c r="F5537" t="s">
        <v>19825</v>
      </c>
      <c r="G5537" t="s">
        <v>4382</v>
      </c>
      <c r="H5537" s="17">
        <v>44435</v>
      </c>
      <c r="I5537" s="15">
        <v>2021</v>
      </c>
      <c r="J5537" t="s">
        <v>10634</v>
      </c>
      <c r="K5537" s="5">
        <v>94244.49</v>
      </c>
      <c r="L5537" t="s">
        <v>967</v>
      </c>
      <c r="M5537" t="s">
        <v>985</v>
      </c>
      <c r="N5537" t="s">
        <v>10635</v>
      </c>
      <c r="O5537" t="s">
        <v>796</v>
      </c>
      <c r="P5537" t="s">
        <v>15012</v>
      </c>
      <c r="R5537" t="s">
        <v>757</v>
      </c>
      <c r="S5537" t="s">
        <v>795</v>
      </c>
      <c r="T5537" t="s">
        <v>19828</v>
      </c>
      <c r="U5537" t="s">
        <v>965</v>
      </c>
      <c r="V5537" t="s">
        <v>10638</v>
      </c>
      <c r="W5537" t="s">
        <v>970</v>
      </c>
      <c r="X5537" t="s">
        <v>19829</v>
      </c>
    </row>
    <row r="5538" spans="2:24" ht="11" outlineLevel="1" x14ac:dyDescent="0.15">
      <c r="B5538" t="s">
        <v>5069</v>
      </c>
      <c r="C5538" t="s">
        <v>1383</v>
      </c>
      <c r="D5538" t="s">
        <v>5070</v>
      </c>
      <c r="E5538" t="s">
        <v>10956</v>
      </c>
      <c r="F5538" t="s">
        <v>3474</v>
      </c>
      <c r="G5538" t="s">
        <v>3475</v>
      </c>
      <c r="H5538" s="17">
        <v>42160</v>
      </c>
      <c r="I5538" s="15">
        <v>2015</v>
      </c>
      <c r="J5538" t="s">
        <v>10634</v>
      </c>
      <c r="K5538" s="5">
        <v>-2788.41</v>
      </c>
      <c r="L5538" t="s">
        <v>967</v>
      </c>
      <c r="M5538" t="s">
        <v>985</v>
      </c>
      <c r="N5538" t="s">
        <v>10635</v>
      </c>
      <c r="O5538" t="s">
        <v>818</v>
      </c>
      <c r="P5538" t="s">
        <v>14904</v>
      </c>
      <c r="Q5538" t="s">
        <v>14904</v>
      </c>
      <c r="R5538" t="s">
        <v>740</v>
      </c>
      <c r="S5538" t="s">
        <v>795</v>
      </c>
      <c r="T5538" t="s">
        <v>19830</v>
      </c>
      <c r="U5538" t="s">
        <v>965</v>
      </c>
      <c r="V5538" t="s">
        <v>10638</v>
      </c>
      <c r="W5538" t="s">
        <v>970</v>
      </c>
      <c r="X5538" t="s">
        <v>19831</v>
      </c>
    </row>
    <row r="5539" spans="2:24" ht="11" outlineLevel="1" x14ac:dyDescent="0.15">
      <c r="B5539" t="s">
        <v>5072</v>
      </c>
      <c r="C5539" t="s">
        <v>5073</v>
      </c>
      <c r="D5539" t="s">
        <v>4961</v>
      </c>
      <c r="E5539" t="s">
        <v>10649</v>
      </c>
      <c r="F5539" t="s">
        <v>15108</v>
      </c>
      <c r="G5539" t="s">
        <v>2023</v>
      </c>
      <c r="H5539" s="17">
        <v>43385</v>
      </c>
      <c r="I5539" s="15">
        <v>2019</v>
      </c>
      <c r="J5539" t="s">
        <v>10634</v>
      </c>
      <c r="K5539" s="5">
        <v>101120</v>
      </c>
      <c r="L5539" t="s">
        <v>967</v>
      </c>
      <c r="M5539" t="s">
        <v>985</v>
      </c>
      <c r="N5539" t="s">
        <v>10635</v>
      </c>
      <c r="O5539" t="s">
        <v>825</v>
      </c>
      <c r="P5539" t="s">
        <v>10636</v>
      </c>
      <c r="Q5539" t="s">
        <v>10636</v>
      </c>
      <c r="R5539" t="s">
        <v>740</v>
      </c>
      <c r="S5539" t="s">
        <v>795</v>
      </c>
      <c r="T5539" t="s">
        <v>19832</v>
      </c>
      <c r="U5539" t="s">
        <v>965</v>
      </c>
      <c r="V5539" t="s">
        <v>10638</v>
      </c>
      <c r="W5539" t="s">
        <v>970</v>
      </c>
      <c r="X5539" t="s">
        <v>19833</v>
      </c>
    </row>
    <row r="5540" spans="2:24" ht="11" outlineLevel="1" x14ac:dyDescent="0.15">
      <c r="B5540" t="s">
        <v>5075</v>
      </c>
      <c r="C5540" t="s">
        <v>5076</v>
      </c>
      <c r="D5540" t="s">
        <v>3163</v>
      </c>
      <c r="E5540" t="s">
        <v>10649</v>
      </c>
      <c r="F5540" t="s">
        <v>17468</v>
      </c>
      <c r="G5540" t="s">
        <v>2594</v>
      </c>
      <c r="H5540" s="17">
        <v>43373</v>
      </c>
      <c r="I5540" s="15">
        <v>2018</v>
      </c>
      <c r="J5540" t="s">
        <v>10634</v>
      </c>
      <c r="K5540" s="5">
        <v>101120</v>
      </c>
      <c r="L5540" t="s">
        <v>967</v>
      </c>
      <c r="M5540" t="s">
        <v>985</v>
      </c>
      <c r="N5540" t="s">
        <v>10635</v>
      </c>
      <c r="O5540" t="s">
        <v>818</v>
      </c>
      <c r="P5540" t="s">
        <v>10636</v>
      </c>
      <c r="Q5540" t="s">
        <v>10636</v>
      </c>
      <c r="R5540" t="s">
        <v>740</v>
      </c>
      <c r="S5540" t="s">
        <v>795</v>
      </c>
      <c r="T5540" t="s">
        <v>19832</v>
      </c>
      <c r="U5540" t="s">
        <v>965</v>
      </c>
      <c r="V5540" t="s">
        <v>10638</v>
      </c>
      <c r="W5540" t="s">
        <v>970</v>
      </c>
      <c r="X5540" t="s">
        <v>19834</v>
      </c>
    </row>
    <row r="5541" spans="2:24" ht="11" outlineLevel="1" x14ac:dyDescent="0.15">
      <c r="B5541" t="s">
        <v>5078</v>
      </c>
      <c r="C5541" t="s">
        <v>5079</v>
      </c>
      <c r="E5541" t="s">
        <v>10649</v>
      </c>
      <c r="F5541" t="s">
        <v>2393</v>
      </c>
      <c r="G5541" t="s">
        <v>2392</v>
      </c>
      <c r="H5541" s="17">
        <v>43210</v>
      </c>
      <c r="I5541" s="15">
        <v>2018</v>
      </c>
      <c r="J5541" t="s">
        <v>10634</v>
      </c>
      <c r="K5541" s="5">
        <v>98462.399999999994</v>
      </c>
      <c r="L5541" t="s">
        <v>967</v>
      </c>
      <c r="M5541" t="s">
        <v>1141</v>
      </c>
      <c r="N5541" t="s">
        <v>10635</v>
      </c>
      <c r="O5541" t="s">
        <v>826</v>
      </c>
      <c r="P5541" t="s">
        <v>11969</v>
      </c>
      <c r="Q5541" t="s">
        <v>11969</v>
      </c>
      <c r="R5541" t="s">
        <v>746</v>
      </c>
      <c r="S5541" t="s">
        <v>795</v>
      </c>
      <c r="T5541" t="s">
        <v>19835</v>
      </c>
      <c r="U5541" t="s">
        <v>965</v>
      </c>
      <c r="V5541" t="s">
        <v>10638</v>
      </c>
      <c r="W5541" t="s">
        <v>970</v>
      </c>
      <c r="X5541" t="s">
        <v>19836</v>
      </c>
    </row>
    <row r="5542" spans="2:24" ht="11" outlineLevel="1" x14ac:dyDescent="0.15">
      <c r="B5542" t="s">
        <v>5078</v>
      </c>
      <c r="C5542" t="s">
        <v>5079</v>
      </c>
      <c r="E5542" t="s">
        <v>10652</v>
      </c>
      <c r="F5542" t="s">
        <v>2393</v>
      </c>
      <c r="G5542" t="s">
        <v>2392</v>
      </c>
      <c r="H5542" s="17">
        <v>43516</v>
      </c>
      <c r="I5542" s="15">
        <v>2019</v>
      </c>
      <c r="J5542" t="s">
        <v>10634</v>
      </c>
      <c r="K5542" s="5">
        <v>2081.8000000000002</v>
      </c>
      <c r="L5542" t="s">
        <v>967</v>
      </c>
      <c r="M5542" t="s">
        <v>1141</v>
      </c>
      <c r="N5542" t="s">
        <v>10635</v>
      </c>
      <c r="O5542" t="s">
        <v>826</v>
      </c>
      <c r="P5542" t="s">
        <v>11969</v>
      </c>
      <c r="Q5542" t="s">
        <v>11969</v>
      </c>
      <c r="R5542" t="s">
        <v>746</v>
      </c>
      <c r="S5542" t="s">
        <v>795</v>
      </c>
      <c r="T5542" t="s">
        <v>19835</v>
      </c>
      <c r="U5542" t="s">
        <v>965</v>
      </c>
      <c r="V5542" t="s">
        <v>10638</v>
      </c>
      <c r="W5542" t="s">
        <v>970</v>
      </c>
      <c r="X5542" t="s">
        <v>19837</v>
      </c>
    </row>
    <row r="5543" spans="2:24" ht="11" outlineLevel="1" x14ac:dyDescent="0.15">
      <c r="B5543" t="s">
        <v>5081</v>
      </c>
      <c r="C5543" t="s">
        <v>5082</v>
      </c>
      <c r="E5543" t="s">
        <v>10649</v>
      </c>
      <c r="F5543" t="s">
        <v>18366</v>
      </c>
      <c r="G5543" t="s">
        <v>1800</v>
      </c>
      <c r="H5543" s="17">
        <v>43992</v>
      </c>
      <c r="I5543" s="15">
        <v>2020</v>
      </c>
      <c r="J5543" t="s">
        <v>10634</v>
      </c>
      <c r="K5543" s="5">
        <v>100439.18</v>
      </c>
      <c r="L5543" t="s">
        <v>967</v>
      </c>
      <c r="M5543" t="s">
        <v>1141</v>
      </c>
      <c r="N5543" t="s">
        <v>10635</v>
      </c>
      <c r="O5543" t="s">
        <v>826</v>
      </c>
      <c r="P5543" t="s">
        <v>11969</v>
      </c>
      <c r="R5543" t="s">
        <v>750</v>
      </c>
      <c r="S5543" t="s">
        <v>795</v>
      </c>
      <c r="T5543" t="s">
        <v>19838</v>
      </c>
      <c r="U5543" t="s">
        <v>965</v>
      </c>
      <c r="V5543" t="s">
        <v>10638</v>
      </c>
      <c r="W5543" t="s">
        <v>970</v>
      </c>
      <c r="X5543" t="s">
        <v>19839</v>
      </c>
    </row>
    <row r="5544" spans="2:24" ht="11" outlineLevel="1" x14ac:dyDescent="0.15">
      <c r="B5544" t="s">
        <v>5084</v>
      </c>
      <c r="C5544" t="s">
        <v>5085</v>
      </c>
      <c r="D5544" t="s">
        <v>4738</v>
      </c>
      <c r="E5544" t="s">
        <v>10649</v>
      </c>
      <c r="F5544" t="s">
        <v>19459</v>
      </c>
      <c r="G5544" t="s">
        <v>1926</v>
      </c>
      <c r="H5544" s="17">
        <v>42248</v>
      </c>
      <c r="I5544" s="15">
        <v>2015</v>
      </c>
      <c r="J5544" t="s">
        <v>10634</v>
      </c>
      <c r="K5544" s="5">
        <v>100392</v>
      </c>
      <c r="L5544" t="s">
        <v>967</v>
      </c>
      <c r="M5544" t="s">
        <v>985</v>
      </c>
      <c r="N5544" t="s">
        <v>10635</v>
      </c>
      <c r="O5544" t="s">
        <v>796</v>
      </c>
      <c r="P5544" t="s">
        <v>19840</v>
      </c>
      <c r="Q5544" t="s">
        <v>19840</v>
      </c>
      <c r="R5544" t="s">
        <v>759</v>
      </c>
      <c r="S5544" t="s">
        <v>803</v>
      </c>
      <c r="T5544" t="s">
        <v>19841</v>
      </c>
      <c r="U5544" t="s">
        <v>965</v>
      </c>
      <c r="V5544" t="s">
        <v>10638</v>
      </c>
      <c r="W5544" t="s">
        <v>970</v>
      </c>
      <c r="X5544" t="s">
        <v>19842</v>
      </c>
    </row>
    <row r="5545" spans="2:24" ht="11" outlineLevel="1" x14ac:dyDescent="0.15">
      <c r="B5545" t="s">
        <v>5087</v>
      </c>
      <c r="C5545" t="s">
        <v>5088</v>
      </c>
      <c r="E5545" t="s">
        <v>10649</v>
      </c>
      <c r="F5545" t="s">
        <v>5089</v>
      </c>
      <c r="G5545" t="s">
        <v>5090</v>
      </c>
      <c r="H5545" s="17">
        <v>41911</v>
      </c>
      <c r="I5545" s="15">
        <v>2014</v>
      </c>
      <c r="J5545" t="s">
        <v>10634</v>
      </c>
      <c r="K5545" s="5">
        <v>80000</v>
      </c>
      <c r="L5545" t="s">
        <v>967</v>
      </c>
      <c r="R5545" t="s">
        <v>3219</v>
      </c>
      <c r="S5545" t="s">
        <v>795</v>
      </c>
      <c r="T5545" t="s">
        <v>19843</v>
      </c>
      <c r="U5545" t="s">
        <v>1340</v>
      </c>
      <c r="V5545" t="s">
        <v>12795</v>
      </c>
      <c r="W5545" t="s">
        <v>970</v>
      </c>
      <c r="X5545" t="s">
        <v>19844</v>
      </c>
    </row>
    <row r="5546" spans="2:24" ht="11" outlineLevel="1" x14ac:dyDescent="0.15">
      <c r="B5546" t="s">
        <v>5087</v>
      </c>
      <c r="C5546" t="s">
        <v>5088</v>
      </c>
      <c r="E5546" t="s">
        <v>10652</v>
      </c>
      <c r="F5546" t="s">
        <v>5089</v>
      </c>
      <c r="G5546" t="s">
        <v>5090</v>
      </c>
      <c r="H5546" s="17">
        <v>41947</v>
      </c>
      <c r="I5546" s="15">
        <v>2015</v>
      </c>
      <c r="J5546" t="s">
        <v>10634</v>
      </c>
      <c r="K5546" s="5">
        <v>15555</v>
      </c>
      <c r="L5546" t="s">
        <v>967</v>
      </c>
      <c r="M5546" t="s">
        <v>15907</v>
      </c>
      <c r="R5546" t="s">
        <v>3219</v>
      </c>
      <c r="S5546" t="s">
        <v>795</v>
      </c>
      <c r="T5546" t="s">
        <v>19845</v>
      </c>
      <c r="U5546" t="s">
        <v>1340</v>
      </c>
      <c r="V5546" t="s">
        <v>12795</v>
      </c>
      <c r="W5546" t="s">
        <v>970</v>
      </c>
      <c r="X5546" t="s">
        <v>19846</v>
      </c>
    </row>
    <row r="5547" spans="2:24" ht="11" outlineLevel="1" x14ac:dyDescent="0.15">
      <c r="B5547" t="s">
        <v>5087</v>
      </c>
      <c r="C5547" t="s">
        <v>5088</v>
      </c>
      <c r="E5547" t="s">
        <v>10664</v>
      </c>
      <c r="F5547" t="s">
        <v>5089</v>
      </c>
      <c r="G5547" t="s">
        <v>5090</v>
      </c>
      <c r="H5547" s="17">
        <v>42373</v>
      </c>
      <c r="I5547" s="15">
        <v>2016</v>
      </c>
      <c r="J5547" t="s">
        <v>10634</v>
      </c>
      <c r="K5547" s="5">
        <v>3860</v>
      </c>
      <c r="L5547" t="s">
        <v>967</v>
      </c>
      <c r="M5547" t="s">
        <v>14985</v>
      </c>
      <c r="R5547" t="s">
        <v>3219</v>
      </c>
      <c r="S5547" t="s">
        <v>795</v>
      </c>
      <c r="T5547" t="s">
        <v>19847</v>
      </c>
      <c r="U5547" t="s">
        <v>1340</v>
      </c>
      <c r="V5547" t="s">
        <v>12795</v>
      </c>
      <c r="W5547" t="s">
        <v>970</v>
      </c>
      <c r="X5547" t="s">
        <v>19848</v>
      </c>
    </row>
    <row r="5548" spans="2:24" ht="11" outlineLevel="1" x14ac:dyDescent="0.15">
      <c r="B5548" t="s">
        <v>5092</v>
      </c>
      <c r="C5548" t="s">
        <v>5093</v>
      </c>
      <c r="D5548" t="s">
        <v>282</v>
      </c>
      <c r="E5548" t="s">
        <v>10649</v>
      </c>
      <c r="F5548" t="s">
        <v>679</v>
      </c>
      <c r="G5548" t="s">
        <v>1677</v>
      </c>
      <c r="H5548" s="17">
        <v>44802</v>
      </c>
      <c r="I5548" s="15">
        <v>2022</v>
      </c>
      <c r="J5548" t="s">
        <v>10634</v>
      </c>
      <c r="K5548" s="5">
        <v>28750</v>
      </c>
      <c r="L5548" t="s">
        <v>967</v>
      </c>
      <c r="M5548" t="s">
        <v>985</v>
      </c>
      <c r="N5548" t="s">
        <v>10635</v>
      </c>
      <c r="O5548" t="s">
        <v>818</v>
      </c>
      <c r="P5548" t="s">
        <v>13554</v>
      </c>
      <c r="R5548" t="s">
        <v>742</v>
      </c>
      <c r="S5548" t="s">
        <v>795</v>
      </c>
      <c r="T5548" t="s">
        <v>19849</v>
      </c>
      <c r="U5548" t="s">
        <v>965</v>
      </c>
      <c r="V5548" t="s">
        <v>10638</v>
      </c>
      <c r="W5548" t="s">
        <v>970</v>
      </c>
      <c r="X5548" t="s">
        <v>19850</v>
      </c>
    </row>
    <row r="5549" spans="2:24" ht="11" outlineLevel="1" x14ac:dyDescent="0.15">
      <c r="B5549" t="s">
        <v>5092</v>
      </c>
      <c r="C5549" t="s">
        <v>5093</v>
      </c>
      <c r="D5549" t="s">
        <v>282</v>
      </c>
      <c r="E5549" t="s">
        <v>10664</v>
      </c>
      <c r="F5549" t="s">
        <v>679</v>
      </c>
      <c r="G5549" t="s">
        <v>1677</v>
      </c>
      <c r="H5549" s="17">
        <v>44875</v>
      </c>
      <c r="I5549" s="15">
        <v>2023</v>
      </c>
      <c r="J5549" t="s">
        <v>10634</v>
      </c>
      <c r="K5549" s="5">
        <v>-2000</v>
      </c>
      <c r="L5549" t="s">
        <v>967</v>
      </c>
      <c r="M5549" t="s">
        <v>985</v>
      </c>
      <c r="N5549" t="s">
        <v>10635</v>
      </c>
      <c r="O5549" t="s">
        <v>818</v>
      </c>
      <c r="P5549" t="s">
        <v>13554</v>
      </c>
      <c r="R5549" t="s">
        <v>742</v>
      </c>
      <c r="S5549" t="s">
        <v>795</v>
      </c>
      <c r="T5549" t="s">
        <v>19851</v>
      </c>
      <c r="U5549" t="s">
        <v>965</v>
      </c>
      <c r="V5549" t="s">
        <v>10638</v>
      </c>
      <c r="W5549" t="s">
        <v>970</v>
      </c>
      <c r="X5549" t="s">
        <v>19852</v>
      </c>
    </row>
    <row r="5550" spans="2:24" ht="11" outlineLevel="1" x14ac:dyDescent="0.15">
      <c r="B5550" t="s">
        <v>5092</v>
      </c>
      <c r="C5550" t="s">
        <v>5093</v>
      </c>
      <c r="D5550" t="s">
        <v>282</v>
      </c>
      <c r="E5550" t="s">
        <v>10643</v>
      </c>
      <c r="F5550" t="s">
        <v>679</v>
      </c>
      <c r="G5550" t="s">
        <v>1677</v>
      </c>
      <c r="H5550" s="17">
        <v>44883</v>
      </c>
      <c r="I5550" s="15">
        <v>2023</v>
      </c>
      <c r="J5550" t="s">
        <v>10634</v>
      </c>
      <c r="K5550" s="5">
        <v>0</v>
      </c>
      <c r="L5550" t="s">
        <v>967</v>
      </c>
      <c r="M5550" t="s">
        <v>985</v>
      </c>
      <c r="N5550" t="s">
        <v>10635</v>
      </c>
      <c r="O5550" t="s">
        <v>818</v>
      </c>
      <c r="P5550" t="s">
        <v>13554</v>
      </c>
      <c r="R5550" t="s">
        <v>742</v>
      </c>
      <c r="S5550" t="s">
        <v>795</v>
      </c>
      <c r="T5550" t="s">
        <v>19853</v>
      </c>
      <c r="U5550" t="s">
        <v>965</v>
      </c>
      <c r="V5550" t="s">
        <v>10638</v>
      </c>
      <c r="W5550" t="s">
        <v>970</v>
      </c>
      <c r="X5550" t="s">
        <v>19854</v>
      </c>
    </row>
    <row r="5551" spans="2:24" ht="11" outlineLevel="1" x14ac:dyDescent="0.15">
      <c r="B5551" t="s">
        <v>5092</v>
      </c>
      <c r="C5551" t="s">
        <v>5093</v>
      </c>
      <c r="D5551" t="s">
        <v>282</v>
      </c>
      <c r="E5551" t="s">
        <v>10652</v>
      </c>
      <c r="F5551" t="s">
        <v>679</v>
      </c>
      <c r="G5551" t="s">
        <v>1677</v>
      </c>
      <c r="H5551" s="17">
        <v>44832</v>
      </c>
      <c r="I5551" s="15">
        <v>2022</v>
      </c>
      <c r="J5551" t="s">
        <v>10634</v>
      </c>
      <c r="K5551" s="5">
        <v>72533</v>
      </c>
      <c r="L5551" t="s">
        <v>967</v>
      </c>
      <c r="M5551" t="s">
        <v>985</v>
      </c>
      <c r="N5551" t="s">
        <v>10635</v>
      </c>
      <c r="O5551" t="s">
        <v>818</v>
      </c>
      <c r="P5551" t="s">
        <v>13554</v>
      </c>
      <c r="R5551" t="s">
        <v>742</v>
      </c>
      <c r="S5551" t="s">
        <v>795</v>
      </c>
      <c r="T5551" t="s">
        <v>19855</v>
      </c>
      <c r="U5551" t="s">
        <v>965</v>
      </c>
      <c r="V5551" t="s">
        <v>10638</v>
      </c>
      <c r="W5551" t="s">
        <v>970</v>
      </c>
      <c r="X5551" t="s">
        <v>19856</v>
      </c>
    </row>
    <row r="5552" spans="2:24" ht="11" outlineLevel="1" x14ac:dyDescent="0.15">
      <c r="B5552" t="s">
        <v>5095</v>
      </c>
      <c r="C5552" t="s">
        <v>5096</v>
      </c>
      <c r="D5552" t="s">
        <v>251</v>
      </c>
      <c r="E5552" t="s">
        <v>10652</v>
      </c>
      <c r="F5552" t="s">
        <v>14804</v>
      </c>
      <c r="G5552" t="s">
        <v>1904</v>
      </c>
      <c r="H5552" s="17">
        <v>44118</v>
      </c>
      <c r="I5552" s="15">
        <v>2021</v>
      </c>
      <c r="J5552" t="s">
        <v>10634</v>
      </c>
      <c r="K5552" s="5">
        <v>-72100.710000000006</v>
      </c>
      <c r="L5552" t="s">
        <v>967</v>
      </c>
      <c r="M5552" t="s">
        <v>1903</v>
      </c>
      <c r="N5552" t="s">
        <v>10635</v>
      </c>
      <c r="O5552" t="s">
        <v>826</v>
      </c>
      <c r="P5552" t="s">
        <v>11475</v>
      </c>
      <c r="R5552" t="s">
        <v>740</v>
      </c>
      <c r="S5552" t="s">
        <v>795</v>
      </c>
      <c r="T5552" t="s">
        <v>19857</v>
      </c>
      <c r="U5552" t="s">
        <v>965</v>
      </c>
      <c r="V5552" t="s">
        <v>10638</v>
      </c>
      <c r="W5552" t="s">
        <v>970</v>
      </c>
      <c r="X5552" t="s">
        <v>19858</v>
      </c>
    </row>
    <row r="5553" spans="2:24" ht="11" outlineLevel="1" x14ac:dyDescent="0.15">
      <c r="B5553" t="s">
        <v>5095</v>
      </c>
      <c r="C5553" t="s">
        <v>5096</v>
      </c>
      <c r="D5553" t="s">
        <v>251</v>
      </c>
      <c r="E5553" t="s">
        <v>10649</v>
      </c>
      <c r="F5553" t="s">
        <v>14804</v>
      </c>
      <c r="G5553" t="s">
        <v>1904</v>
      </c>
      <c r="H5553" s="17">
        <v>43882</v>
      </c>
      <c r="I5553" s="15">
        <v>2020</v>
      </c>
      <c r="J5553" t="s">
        <v>10634</v>
      </c>
      <c r="K5553" s="5">
        <v>171241.3</v>
      </c>
      <c r="L5553" t="s">
        <v>967</v>
      </c>
      <c r="M5553" t="s">
        <v>1903</v>
      </c>
      <c r="N5553" t="s">
        <v>10635</v>
      </c>
      <c r="O5553" t="s">
        <v>826</v>
      </c>
      <c r="P5553" t="s">
        <v>11475</v>
      </c>
      <c r="Q5553" t="s">
        <v>11475</v>
      </c>
      <c r="R5553" t="s">
        <v>740</v>
      </c>
      <c r="S5553" t="s">
        <v>795</v>
      </c>
      <c r="T5553" t="s">
        <v>19857</v>
      </c>
      <c r="U5553" t="s">
        <v>965</v>
      </c>
      <c r="V5553" t="s">
        <v>10638</v>
      </c>
      <c r="W5553" t="s">
        <v>970</v>
      </c>
      <c r="X5553" t="s">
        <v>19859</v>
      </c>
    </row>
    <row r="5554" spans="2:24" ht="11" outlineLevel="1" x14ac:dyDescent="0.15">
      <c r="B5554" t="s">
        <v>5098</v>
      </c>
      <c r="C5554" t="s">
        <v>5099</v>
      </c>
      <c r="E5554" t="s">
        <v>10649</v>
      </c>
      <c r="F5554" t="s">
        <v>3434</v>
      </c>
      <c r="G5554" t="s">
        <v>3435</v>
      </c>
      <c r="H5554" s="17">
        <v>42032</v>
      </c>
      <c r="I5554" s="15">
        <v>2015</v>
      </c>
      <c r="J5554" t="s">
        <v>10634</v>
      </c>
      <c r="K5554" s="5">
        <v>176716.07</v>
      </c>
      <c r="L5554" t="s">
        <v>967</v>
      </c>
      <c r="R5554" t="s">
        <v>739</v>
      </c>
      <c r="S5554" t="s">
        <v>795</v>
      </c>
      <c r="T5554" t="s">
        <v>19860</v>
      </c>
      <c r="U5554" t="s">
        <v>1340</v>
      </c>
      <c r="V5554" t="s">
        <v>12795</v>
      </c>
      <c r="W5554" t="s">
        <v>970</v>
      </c>
      <c r="X5554" t="s">
        <v>19861</v>
      </c>
    </row>
    <row r="5555" spans="2:24" ht="11" outlineLevel="1" x14ac:dyDescent="0.15">
      <c r="B5555" t="s">
        <v>5098</v>
      </c>
      <c r="C5555" t="s">
        <v>5099</v>
      </c>
      <c r="E5555" t="s">
        <v>10652</v>
      </c>
      <c r="F5555" t="s">
        <v>3434</v>
      </c>
      <c r="G5555" t="s">
        <v>3435</v>
      </c>
      <c r="H5555" s="17">
        <v>42047</v>
      </c>
      <c r="I5555" s="15">
        <v>2015</v>
      </c>
      <c r="J5555" t="s">
        <v>10634</v>
      </c>
      <c r="K5555" s="5">
        <v>0</v>
      </c>
      <c r="L5555" t="s">
        <v>967</v>
      </c>
      <c r="M5555" t="s">
        <v>15907</v>
      </c>
      <c r="R5555" t="s">
        <v>739</v>
      </c>
      <c r="S5555" t="s">
        <v>795</v>
      </c>
      <c r="T5555" t="s">
        <v>19860</v>
      </c>
      <c r="U5555" t="s">
        <v>1340</v>
      </c>
      <c r="V5555" t="s">
        <v>12795</v>
      </c>
      <c r="W5555" t="s">
        <v>970</v>
      </c>
      <c r="X5555" t="s">
        <v>19862</v>
      </c>
    </row>
    <row r="5556" spans="2:24" ht="11" outlineLevel="1" x14ac:dyDescent="0.15">
      <c r="B5556" t="s">
        <v>5098</v>
      </c>
      <c r="C5556" t="s">
        <v>5099</v>
      </c>
      <c r="E5556" t="s">
        <v>10664</v>
      </c>
      <c r="F5556" t="s">
        <v>3434</v>
      </c>
      <c r="G5556" t="s">
        <v>3435</v>
      </c>
      <c r="H5556" s="17">
        <v>42060</v>
      </c>
      <c r="I5556" s="15">
        <v>2015</v>
      </c>
      <c r="J5556" t="s">
        <v>10634</v>
      </c>
      <c r="K5556" s="5">
        <v>0</v>
      </c>
      <c r="L5556" t="s">
        <v>967</v>
      </c>
      <c r="M5556" t="s">
        <v>15907</v>
      </c>
      <c r="R5556" t="s">
        <v>739</v>
      </c>
      <c r="S5556" t="s">
        <v>795</v>
      </c>
      <c r="T5556" t="s">
        <v>19860</v>
      </c>
      <c r="U5556" t="s">
        <v>1340</v>
      </c>
      <c r="V5556" t="s">
        <v>12795</v>
      </c>
      <c r="W5556" t="s">
        <v>970</v>
      </c>
      <c r="X5556" t="s">
        <v>19863</v>
      </c>
    </row>
    <row r="5557" spans="2:24" ht="11" outlineLevel="1" x14ac:dyDescent="0.15">
      <c r="B5557" t="s">
        <v>5098</v>
      </c>
      <c r="C5557" t="s">
        <v>5099</v>
      </c>
      <c r="E5557" t="s">
        <v>10643</v>
      </c>
      <c r="F5557" t="s">
        <v>3434</v>
      </c>
      <c r="G5557" t="s">
        <v>3435</v>
      </c>
      <c r="H5557" s="17">
        <v>42069</v>
      </c>
      <c r="I5557" s="15">
        <v>2015</v>
      </c>
      <c r="J5557" t="s">
        <v>10634</v>
      </c>
      <c r="K5557" s="5">
        <v>-77623.58</v>
      </c>
      <c r="L5557" t="s">
        <v>967</v>
      </c>
      <c r="M5557" t="s">
        <v>15907</v>
      </c>
      <c r="R5557" t="s">
        <v>739</v>
      </c>
      <c r="S5557" t="s">
        <v>795</v>
      </c>
      <c r="T5557" t="s">
        <v>19860</v>
      </c>
      <c r="U5557" t="s">
        <v>1340</v>
      </c>
      <c r="V5557" t="s">
        <v>12795</v>
      </c>
      <c r="W5557" t="s">
        <v>970</v>
      </c>
      <c r="X5557" t="s">
        <v>19864</v>
      </c>
    </row>
    <row r="5558" spans="2:24" ht="11" outlineLevel="1" x14ac:dyDescent="0.15">
      <c r="B5558" t="s">
        <v>5101</v>
      </c>
      <c r="C5558" t="s">
        <v>5102</v>
      </c>
      <c r="E5558" t="s">
        <v>10649</v>
      </c>
      <c r="F5558" t="s">
        <v>5103</v>
      </c>
      <c r="G5558" t="s">
        <v>5104</v>
      </c>
      <c r="H5558" s="17">
        <v>45917</v>
      </c>
      <c r="I5558" s="15">
        <v>2025</v>
      </c>
      <c r="J5558" t="s">
        <v>10634</v>
      </c>
      <c r="K5558" s="5">
        <v>99038</v>
      </c>
      <c r="L5558" t="s">
        <v>967</v>
      </c>
      <c r="R5558" t="s">
        <v>737</v>
      </c>
      <c r="S5558" t="s">
        <v>803</v>
      </c>
      <c r="T5558" t="s">
        <v>19865</v>
      </c>
      <c r="U5558" t="s">
        <v>1340</v>
      </c>
      <c r="V5558" t="s">
        <v>12795</v>
      </c>
      <c r="W5558" t="s">
        <v>970</v>
      </c>
      <c r="X5558" t="s">
        <v>19866</v>
      </c>
    </row>
    <row r="5559" spans="2:24" ht="11" outlineLevel="1" x14ac:dyDescent="0.15">
      <c r="B5559" t="s">
        <v>5106</v>
      </c>
      <c r="C5559" t="s">
        <v>5107</v>
      </c>
      <c r="E5559" t="s">
        <v>10649</v>
      </c>
      <c r="F5559" t="s">
        <v>5108</v>
      </c>
      <c r="G5559" t="s">
        <v>5109</v>
      </c>
      <c r="H5559" s="17">
        <v>45861</v>
      </c>
      <c r="I5559" s="15">
        <v>2025</v>
      </c>
      <c r="J5559" t="s">
        <v>10634</v>
      </c>
      <c r="K5559" s="5">
        <v>99000</v>
      </c>
      <c r="L5559" t="s">
        <v>967</v>
      </c>
      <c r="R5559" t="s">
        <v>5110</v>
      </c>
      <c r="S5559" t="s">
        <v>795</v>
      </c>
      <c r="T5559" t="s">
        <v>19867</v>
      </c>
      <c r="U5559" t="s">
        <v>1340</v>
      </c>
      <c r="V5559" t="s">
        <v>12795</v>
      </c>
      <c r="W5559" t="s">
        <v>970</v>
      </c>
      <c r="X5559" t="s">
        <v>19868</v>
      </c>
    </row>
    <row r="5560" spans="2:24" ht="11" outlineLevel="1" x14ac:dyDescent="0.15">
      <c r="B5560" t="s">
        <v>5113</v>
      </c>
      <c r="C5560" t="s">
        <v>5114</v>
      </c>
      <c r="D5560" t="s">
        <v>310</v>
      </c>
      <c r="E5560" t="s">
        <v>10649</v>
      </c>
      <c r="F5560" t="s">
        <v>16818</v>
      </c>
      <c r="G5560" t="s">
        <v>2790</v>
      </c>
      <c r="H5560" s="17">
        <v>45981</v>
      </c>
      <c r="I5560" s="15">
        <v>2026</v>
      </c>
      <c r="J5560" t="s">
        <v>10634</v>
      </c>
      <c r="K5560" s="5">
        <v>98964</v>
      </c>
      <c r="L5560" t="s">
        <v>967</v>
      </c>
      <c r="M5560" t="s">
        <v>1903</v>
      </c>
      <c r="N5560" t="s">
        <v>10635</v>
      </c>
      <c r="O5560" t="s">
        <v>825</v>
      </c>
      <c r="P5560" t="s">
        <v>13376</v>
      </c>
      <c r="Q5560" t="s">
        <v>15617</v>
      </c>
      <c r="R5560" t="s">
        <v>740</v>
      </c>
      <c r="S5560" t="s">
        <v>795</v>
      </c>
      <c r="T5560" t="s">
        <v>19869</v>
      </c>
      <c r="U5560" t="s">
        <v>965</v>
      </c>
      <c r="V5560" t="s">
        <v>10638</v>
      </c>
      <c r="W5560" t="s">
        <v>970</v>
      </c>
      <c r="X5560" t="s">
        <v>19870</v>
      </c>
    </row>
    <row r="5561" spans="2:24" ht="11" outlineLevel="1" x14ac:dyDescent="0.15">
      <c r="B5561" t="s">
        <v>5116</v>
      </c>
      <c r="C5561" t="s">
        <v>5117</v>
      </c>
      <c r="E5561" t="s">
        <v>10649</v>
      </c>
      <c r="F5561" t="s">
        <v>618</v>
      </c>
      <c r="G5561" t="s">
        <v>2019</v>
      </c>
      <c r="H5561" s="17">
        <v>46079</v>
      </c>
      <c r="I5561" s="15">
        <v>2026</v>
      </c>
      <c r="J5561" t="s">
        <v>10634</v>
      </c>
      <c r="K5561" s="5">
        <v>98954.77</v>
      </c>
      <c r="L5561" t="s">
        <v>967</v>
      </c>
      <c r="M5561" t="s">
        <v>1141</v>
      </c>
      <c r="N5561" t="s">
        <v>10635</v>
      </c>
      <c r="O5561" t="s">
        <v>826</v>
      </c>
      <c r="P5561" t="s">
        <v>15083</v>
      </c>
      <c r="Q5561" t="s">
        <v>15083</v>
      </c>
      <c r="R5561" t="s">
        <v>740</v>
      </c>
      <c r="S5561" t="s">
        <v>795</v>
      </c>
      <c r="T5561" t="s">
        <v>19871</v>
      </c>
      <c r="U5561" t="s">
        <v>965</v>
      </c>
      <c r="V5561" t="s">
        <v>10638</v>
      </c>
      <c r="W5561" t="s">
        <v>970</v>
      </c>
      <c r="X5561" t="s">
        <v>19872</v>
      </c>
    </row>
    <row r="5562" spans="2:24" ht="11" outlineLevel="1" x14ac:dyDescent="0.15">
      <c r="B5562" t="s">
        <v>5119</v>
      </c>
      <c r="C5562" t="s">
        <v>5120</v>
      </c>
      <c r="E5562" t="s">
        <v>10664</v>
      </c>
      <c r="F5562" t="s">
        <v>17692</v>
      </c>
      <c r="G5562" t="s">
        <v>2173</v>
      </c>
      <c r="H5562" s="17">
        <v>42136</v>
      </c>
      <c r="I5562" s="15">
        <v>2015</v>
      </c>
      <c r="J5562" t="s">
        <v>10634</v>
      </c>
      <c r="K5562" s="5">
        <v>16000</v>
      </c>
      <c r="L5562" t="s">
        <v>967</v>
      </c>
      <c r="M5562" t="s">
        <v>1141</v>
      </c>
      <c r="N5562" t="s">
        <v>10635</v>
      </c>
      <c r="O5562" t="s">
        <v>825</v>
      </c>
      <c r="P5562" t="s">
        <v>15012</v>
      </c>
      <c r="Q5562" t="s">
        <v>15012</v>
      </c>
      <c r="R5562" t="s">
        <v>740</v>
      </c>
      <c r="S5562" t="s">
        <v>795</v>
      </c>
      <c r="T5562" t="s">
        <v>19873</v>
      </c>
      <c r="U5562" t="s">
        <v>965</v>
      </c>
      <c r="V5562" t="s">
        <v>10638</v>
      </c>
      <c r="W5562" t="s">
        <v>970</v>
      </c>
      <c r="X5562" t="s">
        <v>19874</v>
      </c>
    </row>
    <row r="5563" spans="2:24" ht="11" outlineLevel="1" x14ac:dyDescent="0.15">
      <c r="B5563" t="s">
        <v>5119</v>
      </c>
      <c r="C5563" t="s">
        <v>5120</v>
      </c>
      <c r="E5563" t="s">
        <v>10649</v>
      </c>
      <c r="F5563" t="s">
        <v>17692</v>
      </c>
      <c r="G5563" t="s">
        <v>2173</v>
      </c>
      <c r="H5563" s="17">
        <v>42061</v>
      </c>
      <c r="I5563" s="15">
        <v>2015</v>
      </c>
      <c r="J5563" t="s">
        <v>10634</v>
      </c>
      <c r="K5563" s="5">
        <v>40150</v>
      </c>
      <c r="L5563" t="s">
        <v>967</v>
      </c>
      <c r="M5563" t="s">
        <v>1141</v>
      </c>
      <c r="N5563" t="s">
        <v>10635</v>
      </c>
      <c r="O5563" t="s">
        <v>825</v>
      </c>
      <c r="P5563" t="s">
        <v>15012</v>
      </c>
      <c r="Q5563" t="s">
        <v>15012</v>
      </c>
      <c r="R5563" t="s">
        <v>740</v>
      </c>
      <c r="S5563" t="s">
        <v>795</v>
      </c>
      <c r="T5563" t="s">
        <v>19875</v>
      </c>
      <c r="U5563" t="s">
        <v>965</v>
      </c>
      <c r="V5563" t="s">
        <v>10638</v>
      </c>
      <c r="W5563" t="s">
        <v>970</v>
      </c>
      <c r="X5563" t="s">
        <v>19876</v>
      </c>
    </row>
    <row r="5564" spans="2:24" ht="11" outlineLevel="1" x14ac:dyDescent="0.15">
      <c r="B5564" t="s">
        <v>5119</v>
      </c>
      <c r="C5564" t="s">
        <v>5120</v>
      </c>
      <c r="E5564" t="s">
        <v>10652</v>
      </c>
      <c r="F5564" t="s">
        <v>17692</v>
      </c>
      <c r="G5564" t="s">
        <v>2173</v>
      </c>
      <c r="H5564" s="17">
        <v>42114</v>
      </c>
      <c r="I5564" s="15">
        <v>2015</v>
      </c>
      <c r="J5564" t="s">
        <v>10634</v>
      </c>
      <c r="K5564" s="5">
        <v>42750</v>
      </c>
      <c r="L5564" t="s">
        <v>967</v>
      </c>
      <c r="M5564" t="s">
        <v>1141</v>
      </c>
      <c r="N5564" t="s">
        <v>10635</v>
      </c>
      <c r="O5564" t="s">
        <v>825</v>
      </c>
      <c r="P5564" t="s">
        <v>15012</v>
      </c>
      <c r="Q5564" t="s">
        <v>15012</v>
      </c>
      <c r="R5564" t="s">
        <v>740</v>
      </c>
      <c r="S5564" t="s">
        <v>795</v>
      </c>
      <c r="T5564" t="s">
        <v>19877</v>
      </c>
      <c r="U5564" t="s">
        <v>965</v>
      </c>
      <c r="V5564" t="s">
        <v>10638</v>
      </c>
      <c r="W5564" t="s">
        <v>970</v>
      </c>
      <c r="X5564" t="s">
        <v>19878</v>
      </c>
    </row>
    <row r="5565" spans="2:24" ht="11" outlineLevel="1" x14ac:dyDescent="0.15">
      <c r="B5565" t="s">
        <v>5122</v>
      </c>
      <c r="C5565" t="s">
        <v>5123</v>
      </c>
      <c r="E5565" t="s">
        <v>10649</v>
      </c>
      <c r="F5565" t="s">
        <v>5124</v>
      </c>
      <c r="G5565" t="s">
        <v>5125</v>
      </c>
      <c r="H5565" s="17">
        <v>44097</v>
      </c>
      <c r="I5565" s="15">
        <v>2020</v>
      </c>
      <c r="J5565" t="s">
        <v>10634</v>
      </c>
      <c r="K5565" s="5">
        <v>98793</v>
      </c>
      <c r="L5565" t="s">
        <v>967</v>
      </c>
      <c r="R5565" t="s">
        <v>750</v>
      </c>
      <c r="S5565" t="s">
        <v>880</v>
      </c>
      <c r="T5565" t="s">
        <v>19879</v>
      </c>
      <c r="U5565" t="s">
        <v>1340</v>
      </c>
      <c r="V5565" t="s">
        <v>12795</v>
      </c>
      <c r="W5565" t="s">
        <v>970</v>
      </c>
      <c r="X5565" t="s">
        <v>19880</v>
      </c>
    </row>
    <row r="5566" spans="2:24" ht="11" outlineLevel="1" x14ac:dyDescent="0.15">
      <c r="B5566" t="s">
        <v>5129</v>
      </c>
      <c r="C5566" t="s">
        <v>5130</v>
      </c>
      <c r="D5566" t="s">
        <v>5131</v>
      </c>
      <c r="E5566" t="s">
        <v>10649</v>
      </c>
      <c r="F5566" t="s">
        <v>5132</v>
      </c>
      <c r="G5566" t="s">
        <v>5133</v>
      </c>
      <c r="H5566" s="17">
        <v>42608</v>
      </c>
      <c r="I5566" s="15">
        <v>2016</v>
      </c>
      <c r="J5566" t="s">
        <v>10634</v>
      </c>
      <c r="K5566" s="5">
        <v>98664</v>
      </c>
      <c r="L5566" t="s">
        <v>967</v>
      </c>
      <c r="R5566" t="s">
        <v>5134</v>
      </c>
      <c r="S5566" t="s">
        <v>795</v>
      </c>
      <c r="T5566" t="s">
        <v>19881</v>
      </c>
      <c r="U5566" t="s">
        <v>1340</v>
      </c>
      <c r="V5566" t="s">
        <v>12795</v>
      </c>
      <c r="W5566" t="s">
        <v>970</v>
      </c>
      <c r="X5566" t="s">
        <v>19882</v>
      </c>
    </row>
    <row r="5567" spans="2:24" ht="11" outlineLevel="1" x14ac:dyDescent="0.15">
      <c r="B5567" t="s">
        <v>5137</v>
      </c>
      <c r="C5567" t="s">
        <v>5138</v>
      </c>
      <c r="D5567" t="s">
        <v>5139</v>
      </c>
      <c r="E5567" t="s">
        <v>10649</v>
      </c>
      <c r="F5567" t="s">
        <v>5140</v>
      </c>
      <c r="G5567" t="s">
        <v>5141</v>
      </c>
      <c r="H5567" s="17">
        <v>45980</v>
      </c>
      <c r="I5567" s="15">
        <v>2026</v>
      </c>
      <c r="J5567" t="s">
        <v>10634</v>
      </c>
      <c r="K5567" s="5">
        <v>98564.58</v>
      </c>
      <c r="L5567" t="s">
        <v>967</v>
      </c>
      <c r="R5567" t="s">
        <v>737</v>
      </c>
      <c r="S5567" t="s">
        <v>795</v>
      </c>
      <c r="T5567" t="s">
        <v>19883</v>
      </c>
      <c r="U5567" t="s">
        <v>1340</v>
      </c>
      <c r="V5567" t="s">
        <v>12795</v>
      </c>
      <c r="W5567" t="s">
        <v>970</v>
      </c>
      <c r="X5567" t="s">
        <v>19884</v>
      </c>
    </row>
    <row r="5568" spans="2:24" ht="11" outlineLevel="1" x14ac:dyDescent="0.15">
      <c r="B5568" t="s">
        <v>5143</v>
      </c>
      <c r="C5568" t="s">
        <v>5144</v>
      </c>
      <c r="E5568" t="s">
        <v>10664</v>
      </c>
      <c r="F5568" t="s">
        <v>644</v>
      </c>
      <c r="G5568" t="s">
        <v>1926</v>
      </c>
      <c r="H5568" s="17">
        <v>43759</v>
      </c>
      <c r="I5568" s="15">
        <v>2020</v>
      </c>
      <c r="J5568" t="s">
        <v>10634</v>
      </c>
      <c r="K5568" s="5">
        <v>0</v>
      </c>
      <c r="L5568" t="s">
        <v>967</v>
      </c>
      <c r="M5568" t="s">
        <v>1141</v>
      </c>
      <c r="N5568" t="s">
        <v>10635</v>
      </c>
      <c r="O5568" t="s">
        <v>825</v>
      </c>
      <c r="P5568" t="s">
        <v>13395</v>
      </c>
      <c r="Q5568" t="s">
        <v>13395</v>
      </c>
      <c r="R5568" t="s">
        <v>737</v>
      </c>
      <c r="S5568" t="s">
        <v>803</v>
      </c>
      <c r="T5568" t="s">
        <v>19885</v>
      </c>
      <c r="U5568" t="s">
        <v>965</v>
      </c>
      <c r="V5568" t="s">
        <v>10638</v>
      </c>
      <c r="W5568" t="s">
        <v>970</v>
      </c>
      <c r="X5568" t="s">
        <v>19886</v>
      </c>
    </row>
    <row r="5569" spans="2:24" ht="11" outlineLevel="1" x14ac:dyDescent="0.15">
      <c r="B5569" t="s">
        <v>5143</v>
      </c>
      <c r="C5569" t="s">
        <v>5144</v>
      </c>
      <c r="E5569" t="s">
        <v>10649</v>
      </c>
      <c r="F5569" t="s">
        <v>644</v>
      </c>
      <c r="G5569" t="s">
        <v>1926</v>
      </c>
      <c r="H5569" s="17">
        <v>43738</v>
      </c>
      <c r="I5569" s="15">
        <v>2019</v>
      </c>
      <c r="J5569" t="s">
        <v>10634</v>
      </c>
      <c r="K5569" s="5">
        <v>98551</v>
      </c>
      <c r="L5569" t="s">
        <v>967</v>
      </c>
      <c r="M5569" t="s">
        <v>1141</v>
      </c>
      <c r="N5569" t="s">
        <v>10635</v>
      </c>
      <c r="O5569" t="s">
        <v>825</v>
      </c>
      <c r="P5569" t="s">
        <v>13395</v>
      </c>
      <c r="Q5569" t="s">
        <v>13395</v>
      </c>
      <c r="R5569" t="s">
        <v>737</v>
      </c>
      <c r="S5569" t="s">
        <v>803</v>
      </c>
      <c r="T5569" t="s">
        <v>19887</v>
      </c>
      <c r="U5569" t="s">
        <v>965</v>
      </c>
      <c r="V5569" t="s">
        <v>10638</v>
      </c>
      <c r="W5569" t="s">
        <v>970</v>
      </c>
      <c r="X5569" t="s">
        <v>19888</v>
      </c>
    </row>
    <row r="5570" spans="2:24" ht="11" outlineLevel="1" x14ac:dyDescent="0.15">
      <c r="B5570" t="s">
        <v>5143</v>
      </c>
      <c r="C5570" t="s">
        <v>5144</v>
      </c>
      <c r="E5570" t="s">
        <v>10652</v>
      </c>
      <c r="F5570" t="s">
        <v>644</v>
      </c>
      <c r="G5570" t="s">
        <v>1926</v>
      </c>
      <c r="H5570" s="17">
        <v>43748</v>
      </c>
      <c r="I5570" s="15">
        <v>2020</v>
      </c>
      <c r="J5570" t="s">
        <v>10634</v>
      </c>
      <c r="K5570" s="5">
        <v>0</v>
      </c>
      <c r="L5570" t="s">
        <v>967</v>
      </c>
      <c r="M5570" t="s">
        <v>1141</v>
      </c>
      <c r="N5570" t="s">
        <v>10635</v>
      </c>
      <c r="O5570" t="s">
        <v>825</v>
      </c>
      <c r="P5570" t="s">
        <v>13395</v>
      </c>
      <c r="Q5570" t="s">
        <v>13395</v>
      </c>
      <c r="R5570" t="s">
        <v>737</v>
      </c>
      <c r="S5570" t="s">
        <v>803</v>
      </c>
      <c r="T5570" t="s">
        <v>19889</v>
      </c>
      <c r="U5570" t="s">
        <v>965</v>
      </c>
      <c r="V5570" t="s">
        <v>10638</v>
      </c>
      <c r="W5570" t="s">
        <v>970</v>
      </c>
      <c r="X5570" t="s">
        <v>19890</v>
      </c>
    </row>
    <row r="5571" spans="2:24" ht="11" outlineLevel="1" x14ac:dyDescent="0.15">
      <c r="B5571" t="s">
        <v>5146</v>
      </c>
      <c r="C5571" t="s">
        <v>5147</v>
      </c>
      <c r="E5571" t="s">
        <v>10649</v>
      </c>
      <c r="F5571" t="s">
        <v>5148</v>
      </c>
      <c r="G5571" t="s">
        <v>5149</v>
      </c>
      <c r="H5571" s="17">
        <v>42898</v>
      </c>
      <c r="I5571" s="15">
        <v>2017</v>
      </c>
      <c r="J5571" t="s">
        <v>10634</v>
      </c>
      <c r="K5571" s="5">
        <v>98640</v>
      </c>
      <c r="L5571" t="s">
        <v>967</v>
      </c>
      <c r="R5571" t="s">
        <v>750</v>
      </c>
      <c r="S5571" t="s">
        <v>2803</v>
      </c>
      <c r="T5571" t="s">
        <v>19891</v>
      </c>
      <c r="U5571" t="s">
        <v>1340</v>
      </c>
      <c r="V5571" t="s">
        <v>12795</v>
      </c>
      <c r="W5571" t="s">
        <v>970</v>
      </c>
      <c r="X5571" t="s">
        <v>19892</v>
      </c>
    </row>
    <row r="5572" spans="2:24" ht="11" outlineLevel="1" x14ac:dyDescent="0.15">
      <c r="B5572" t="s">
        <v>5146</v>
      </c>
      <c r="C5572" t="s">
        <v>5147</v>
      </c>
      <c r="E5572" t="s">
        <v>10652</v>
      </c>
      <c r="F5572" t="s">
        <v>5148</v>
      </c>
      <c r="G5572" t="s">
        <v>5149</v>
      </c>
      <c r="H5572" s="17">
        <v>42933</v>
      </c>
      <c r="I5572" s="15">
        <v>2017</v>
      </c>
      <c r="J5572" t="s">
        <v>10634</v>
      </c>
      <c r="K5572" s="5">
        <v>0</v>
      </c>
      <c r="L5572" t="s">
        <v>967</v>
      </c>
      <c r="M5572" t="s">
        <v>15907</v>
      </c>
      <c r="R5572" t="s">
        <v>750</v>
      </c>
      <c r="S5572" t="s">
        <v>2803</v>
      </c>
      <c r="T5572" t="s">
        <v>19891</v>
      </c>
      <c r="U5572" t="s">
        <v>1340</v>
      </c>
      <c r="V5572" t="s">
        <v>12795</v>
      </c>
      <c r="W5572" t="s">
        <v>970</v>
      </c>
      <c r="X5572" t="s">
        <v>19893</v>
      </c>
    </row>
    <row r="5573" spans="2:24" ht="11" outlineLevel="1" x14ac:dyDescent="0.15">
      <c r="B5573" t="s">
        <v>5146</v>
      </c>
      <c r="C5573" t="s">
        <v>5147</v>
      </c>
      <c r="E5573" t="s">
        <v>10664</v>
      </c>
      <c r="F5573" t="s">
        <v>5148</v>
      </c>
      <c r="G5573" t="s">
        <v>5149</v>
      </c>
      <c r="H5573" s="17">
        <v>43041</v>
      </c>
      <c r="I5573" s="15">
        <v>2018</v>
      </c>
      <c r="J5573" t="s">
        <v>10634</v>
      </c>
      <c r="K5573" s="5">
        <v>-200</v>
      </c>
      <c r="L5573" t="s">
        <v>967</v>
      </c>
      <c r="M5573" t="s">
        <v>15907</v>
      </c>
      <c r="R5573" t="s">
        <v>750</v>
      </c>
      <c r="S5573" t="s">
        <v>2803</v>
      </c>
      <c r="T5573" t="s">
        <v>19891</v>
      </c>
      <c r="U5573" t="s">
        <v>1340</v>
      </c>
      <c r="V5573" t="s">
        <v>12795</v>
      </c>
      <c r="W5573" t="s">
        <v>970</v>
      </c>
      <c r="X5573" t="s">
        <v>19894</v>
      </c>
    </row>
    <row r="5574" spans="2:24" ht="11" outlineLevel="1" x14ac:dyDescent="0.15">
      <c r="B5574" t="s">
        <v>5151</v>
      </c>
      <c r="C5574" t="s">
        <v>5152</v>
      </c>
      <c r="E5574" t="s">
        <v>10649</v>
      </c>
      <c r="F5574" t="s">
        <v>12805</v>
      </c>
      <c r="G5574" t="s">
        <v>1343</v>
      </c>
      <c r="H5574" s="17">
        <v>44158</v>
      </c>
      <c r="I5574" s="15">
        <v>2021</v>
      </c>
      <c r="J5574" t="s">
        <v>10634</v>
      </c>
      <c r="K5574" s="5">
        <v>96810.91</v>
      </c>
      <c r="L5574" t="s">
        <v>967</v>
      </c>
      <c r="M5574" t="s">
        <v>1141</v>
      </c>
      <c r="N5574" t="s">
        <v>10635</v>
      </c>
      <c r="O5574" t="s">
        <v>796</v>
      </c>
      <c r="P5574" t="s">
        <v>13554</v>
      </c>
      <c r="Q5574" t="s">
        <v>13554</v>
      </c>
      <c r="R5574" t="s">
        <v>745</v>
      </c>
      <c r="S5574" t="s">
        <v>795</v>
      </c>
      <c r="T5574" t="s">
        <v>19895</v>
      </c>
      <c r="U5574" t="s">
        <v>965</v>
      </c>
      <c r="V5574" t="s">
        <v>10638</v>
      </c>
      <c r="W5574" t="s">
        <v>970</v>
      </c>
      <c r="X5574" t="s">
        <v>19896</v>
      </c>
    </row>
    <row r="5575" spans="2:24" ht="11" outlineLevel="1" x14ac:dyDescent="0.15">
      <c r="B5575" t="s">
        <v>5151</v>
      </c>
      <c r="C5575" t="s">
        <v>5152</v>
      </c>
      <c r="E5575" t="s">
        <v>10652</v>
      </c>
      <c r="F5575" t="s">
        <v>12805</v>
      </c>
      <c r="G5575" t="s">
        <v>1343</v>
      </c>
      <c r="H5575" s="17">
        <v>44224</v>
      </c>
      <c r="I5575" s="15">
        <v>2021</v>
      </c>
      <c r="J5575" t="s">
        <v>10634</v>
      </c>
      <c r="K5575" s="5">
        <v>1379.9</v>
      </c>
      <c r="L5575" t="s">
        <v>967</v>
      </c>
      <c r="M5575" t="s">
        <v>1141</v>
      </c>
      <c r="N5575" t="s">
        <v>10635</v>
      </c>
      <c r="O5575" t="s">
        <v>796</v>
      </c>
      <c r="P5575" t="s">
        <v>13554</v>
      </c>
      <c r="Q5575" t="s">
        <v>13554</v>
      </c>
      <c r="R5575" t="s">
        <v>745</v>
      </c>
      <c r="S5575" t="s">
        <v>795</v>
      </c>
      <c r="T5575" t="s">
        <v>19897</v>
      </c>
      <c r="U5575" t="s">
        <v>965</v>
      </c>
      <c r="V5575" t="s">
        <v>10638</v>
      </c>
      <c r="W5575" t="s">
        <v>970</v>
      </c>
      <c r="X5575" t="s">
        <v>19898</v>
      </c>
    </row>
    <row r="5576" spans="2:24" ht="11" outlineLevel="1" x14ac:dyDescent="0.15">
      <c r="B5576" t="s">
        <v>5154</v>
      </c>
      <c r="C5576" t="s">
        <v>5155</v>
      </c>
      <c r="E5576" t="s">
        <v>10649</v>
      </c>
      <c r="F5576" t="s">
        <v>5156</v>
      </c>
      <c r="G5576" t="s">
        <v>5157</v>
      </c>
      <c r="H5576" s="17">
        <v>43542</v>
      </c>
      <c r="I5576" s="15">
        <v>2019</v>
      </c>
      <c r="J5576" t="s">
        <v>10634</v>
      </c>
      <c r="K5576" s="5">
        <v>98124</v>
      </c>
      <c r="L5576" t="s">
        <v>967</v>
      </c>
      <c r="R5576" t="s">
        <v>750</v>
      </c>
      <c r="S5576" t="s">
        <v>2620</v>
      </c>
      <c r="T5576" t="s">
        <v>19899</v>
      </c>
      <c r="U5576" t="s">
        <v>1340</v>
      </c>
      <c r="V5576" t="s">
        <v>12795</v>
      </c>
      <c r="W5576" t="s">
        <v>970</v>
      </c>
      <c r="X5576" t="s">
        <v>19900</v>
      </c>
    </row>
    <row r="5577" spans="2:24" ht="11" outlineLevel="1" x14ac:dyDescent="0.15">
      <c r="B5577" t="s">
        <v>5154</v>
      </c>
      <c r="C5577" t="s">
        <v>5155</v>
      </c>
      <c r="E5577" t="s">
        <v>10652</v>
      </c>
      <c r="F5577" t="s">
        <v>5156</v>
      </c>
      <c r="G5577" t="s">
        <v>5157</v>
      </c>
      <c r="H5577" s="17">
        <v>43563</v>
      </c>
      <c r="I5577" s="15">
        <v>2019</v>
      </c>
      <c r="J5577" t="s">
        <v>10634</v>
      </c>
      <c r="K5577" s="5">
        <v>0</v>
      </c>
      <c r="L5577" t="s">
        <v>967</v>
      </c>
      <c r="M5577" t="s">
        <v>15907</v>
      </c>
      <c r="R5577" t="s">
        <v>750</v>
      </c>
      <c r="S5577" t="s">
        <v>2620</v>
      </c>
      <c r="T5577" t="s">
        <v>19901</v>
      </c>
      <c r="U5577" t="s">
        <v>1340</v>
      </c>
      <c r="V5577" t="s">
        <v>12795</v>
      </c>
      <c r="W5577" t="s">
        <v>970</v>
      </c>
      <c r="X5577" t="s">
        <v>19902</v>
      </c>
    </row>
    <row r="5578" spans="2:24" ht="11" outlineLevel="1" x14ac:dyDescent="0.15">
      <c r="B5578" t="s">
        <v>5159</v>
      </c>
      <c r="C5578" t="s">
        <v>5160</v>
      </c>
      <c r="E5578" t="s">
        <v>10649</v>
      </c>
      <c r="F5578" t="s">
        <v>5161</v>
      </c>
      <c r="G5578" t="s">
        <v>5162</v>
      </c>
      <c r="H5578" s="17">
        <v>42909</v>
      </c>
      <c r="I5578" s="15">
        <v>2017</v>
      </c>
      <c r="J5578" t="s">
        <v>10634</v>
      </c>
      <c r="K5578" s="5">
        <v>98092.94</v>
      </c>
      <c r="L5578" t="s">
        <v>967</v>
      </c>
      <c r="R5578" t="s">
        <v>750</v>
      </c>
      <c r="S5578" t="s">
        <v>887</v>
      </c>
      <c r="T5578" t="s">
        <v>19903</v>
      </c>
      <c r="U5578" t="s">
        <v>1340</v>
      </c>
      <c r="V5578" t="s">
        <v>12795</v>
      </c>
      <c r="W5578" t="s">
        <v>970</v>
      </c>
      <c r="X5578" t="s">
        <v>19904</v>
      </c>
    </row>
    <row r="5579" spans="2:24" ht="11" outlineLevel="1" x14ac:dyDescent="0.15">
      <c r="B5579" t="s">
        <v>5164</v>
      </c>
      <c r="C5579" t="s">
        <v>1337</v>
      </c>
      <c r="D5579" t="s">
        <v>179</v>
      </c>
      <c r="E5579" t="s">
        <v>10950</v>
      </c>
      <c r="F5579" t="s">
        <v>12674</v>
      </c>
      <c r="G5579" t="s">
        <v>1299</v>
      </c>
      <c r="H5579" s="17">
        <v>42997</v>
      </c>
      <c r="I5579" s="15">
        <v>2017</v>
      </c>
      <c r="J5579" t="s">
        <v>10634</v>
      </c>
      <c r="K5579" s="5">
        <v>0</v>
      </c>
      <c r="L5579" t="s">
        <v>967</v>
      </c>
      <c r="M5579" t="s">
        <v>985</v>
      </c>
      <c r="N5579" t="s">
        <v>10635</v>
      </c>
      <c r="O5579" t="s">
        <v>818</v>
      </c>
      <c r="P5579" t="s">
        <v>10671</v>
      </c>
      <c r="Q5579" t="s">
        <v>10671</v>
      </c>
      <c r="R5579" t="s">
        <v>739</v>
      </c>
      <c r="S5579" t="s">
        <v>795</v>
      </c>
      <c r="T5579" t="s">
        <v>19905</v>
      </c>
      <c r="U5579" t="s">
        <v>965</v>
      </c>
      <c r="V5579" t="s">
        <v>10638</v>
      </c>
      <c r="W5579" t="s">
        <v>970</v>
      </c>
      <c r="X5579" t="s">
        <v>19906</v>
      </c>
    </row>
    <row r="5580" spans="2:24" ht="11" outlineLevel="1" x14ac:dyDescent="0.15">
      <c r="B5580" t="s">
        <v>5164</v>
      </c>
      <c r="C5580" t="s">
        <v>1337</v>
      </c>
      <c r="D5580" t="s">
        <v>179</v>
      </c>
      <c r="E5580" t="s">
        <v>10649</v>
      </c>
      <c r="F5580" t="s">
        <v>12674</v>
      </c>
      <c r="G5580" t="s">
        <v>1299</v>
      </c>
      <c r="H5580" s="17">
        <v>42944</v>
      </c>
      <c r="I5580" s="15">
        <v>2017</v>
      </c>
      <c r="J5580" t="s">
        <v>10634</v>
      </c>
      <c r="K5580" s="5">
        <v>97356</v>
      </c>
      <c r="L5580" t="s">
        <v>967</v>
      </c>
      <c r="M5580" t="s">
        <v>985</v>
      </c>
      <c r="N5580" t="s">
        <v>10635</v>
      </c>
      <c r="O5580" t="s">
        <v>818</v>
      </c>
      <c r="P5580" t="s">
        <v>10671</v>
      </c>
      <c r="Q5580" t="s">
        <v>10671</v>
      </c>
      <c r="R5580" t="s">
        <v>739</v>
      </c>
      <c r="S5580" t="s">
        <v>795</v>
      </c>
      <c r="T5580" t="s">
        <v>19907</v>
      </c>
      <c r="U5580" t="s">
        <v>965</v>
      </c>
      <c r="V5580" t="s">
        <v>10638</v>
      </c>
      <c r="W5580" t="s">
        <v>970</v>
      </c>
      <c r="X5580" t="s">
        <v>19908</v>
      </c>
    </row>
    <row r="5581" spans="2:24" ht="11" outlineLevel="1" x14ac:dyDescent="0.15">
      <c r="B5581" t="s">
        <v>5164</v>
      </c>
      <c r="C5581" t="s">
        <v>1337</v>
      </c>
      <c r="D5581" t="s">
        <v>179</v>
      </c>
      <c r="E5581" t="s">
        <v>10989</v>
      </c>
      <c r="F5581" t="s">
        <v>12674</v>
      </c>
      <c r="G5581" t="s">
        <v>1299</v>
      </c>
      <c r="H5581" s="17">
        <v>42996</v>
      </c>
      <c r="I5581" s="15">
        <v>2017</v>
      </c>
      <c r="J5581" t="s">
        <v>10634</v>
      </c>
      <c r="K5581" s="5">
        <v>0</v>
      </c>
      <c r="L5581" t="s">
        <v>967</v>
      </c>
      <c r="M5581" t="s">
        <v>985</v>
      </c>
      <c r="N5581" t="s">
        <v>10635</v>
      </c>
      <c r="O5581" t="s">
        <v>818</v>
      </c>
      <c r="P5581" t="s">
        <v>10671</v>
      </c>
      <c r="Q5581" t="s">
        <v>10671</v>
      </c>
      <c r="R5581" t="s">
        <v>739</v>
      </c>
      <c r="S5581" t="s">
        <v>795</v>
      </c>
      <c r="T5581" t="s">
        <v>19909</v>
      </c>
      <c r="U5581" t="s">
        <v>965</v>
      </c>
      <c r="V5581" t="s">
        <v>10638</v>
      </c>
      <c r="W5581" t="s">
        <v>970</v>
      </c>
      <c r="X5581" t="s">
        <v>19910</v>
      </c>
    </row>
    <row r="5582" spans="2:24" ht="11" outlineLevel="1" x14ac:dyDescent="0.15">
      <c r="B5582" t="s">
        <v>5166</v>
      </c>
      <c r="C5582" t="s">
        <v>5167</v>
      </c>
      <c r="E5582" t="s">
        <v>10649</v>
      </c>
      <c r="F5582" t="s">
        <v>3542</v>
      </c>
      <c r="G5582" t="s">
        <v>3543</v>
      </c>
      <c r="H5582" s="17">
        <v>43112</v>
      </c>
      <c r="I5582" s="15">
        <v>2018</v>
      </c>
      <c r="J5582" t="s">
        <v>10634</v>
      </c>
      <c r="K5582" s="5">
        <v>95250</v>
      </c>
      <c r="L5582" t="s">
        <v>967</v>
      </c>
      <c r="R5582" t="s">
        <v>5168</v>
      </c>
      <c r="S5582" t="s">
        <v>795</v>
      </c>
      <c r="T5582" t="s">
        <v>19911</v>
      </c>
      <c r="U5582" t="s">
        <v>1340</v>
      </c>
      <c r="V5582" t="s">
        <v>12795</v>
      </c>
      <c r="W5582" t="s">
        <v>970</v>
      </c>
      <c r="X5582" t="s">
        <v>19912</v>
      </c>
    </row>
    <row r="5583" spans="2:24" ht="11" outlineLevel="1" x14ac:dyDescent="0.15">
      <c r="B5583" t="s">
        <v>5166</v>
      </c>
      <c r="C5583" t="s">
        <v>5167</v>
      </c>
      <c r="E5583" t="s">
        <v>10652</v>
      </c>
      <c r="F5583" t="s">
        <v>3542</v>
      </c>
      <c r="G5583" t="s">
        <v>3543</v>
      </c>
      <c r="H5583" s="17">
        <v>43165</v>
      </c>
      <c r="I5583" s="15">
        <v>2018</v>
      </c>
      <c r="J5583" t="s">
        <v>10634</v>
      </c>
      <c r="K5583" s="5">
        <v>1975</v>
      </c>
      <c r="L5583" t="s">
        <v>967</v>
      </c>
      <c r="M5583" t="s">
        <v>14985</v>
      </c>
      <c r="R5583" t="s">
        <v>5168</v>
      </c>
      <c r="S5583" t="s">
        <v>795</v>
      </c>
      <c r="T5583" t="s">
        <v>19913</v>
      </c>
      <c r="U5583" t="s">
        <v>1340</v>
      </c>
      <c r="V5583" t="s">
        <v>12795</v>
      </c>
      <c r="W5583" t="s">
        <v>970</v>
      </c>
      <c r="X5583" t="s">
        <v>19914</v>
      </c>
    </row>
    <row r="5584" spans="2:24" ht="11" outlineLevel="1" x14ac:dyDescent="0.15">
      <c r="B5584" t="s">
        <v>5171</v>
      </c>
      <c r="C5584" t="s">
        <v>5172</v>
      </c>
      <c r="E5584" t="s">
        <v>10649</v>
      </c>
      <c r="F5584" t="s">
        <v>19825</v>
      </c>
      <c r="G5584" t="s">
        <v>4382</v>
      </c>
      <c r="H5584" s="17">
        <v>44083</v>
      </c>
      <c r="I5584" s="15">
        <v>2020</v>
      </c>
      <c r="J5584" t="s">
        <v>10634</v>
      </c>
      <c r="K5584" s="5">
        <v>96988.93</v>
      </c>
      <c r="L5584" t="s">
        <v>967</v>
      </c>
      <c r="M5584" t="s">
        <v>1141</v>
      </c>
      <c r="N5584" t="s">
        <v>10635</v>
      </c>
      <c r="O5584" t="s">
        <v>825</v>
      </c>
      <c r="P5584" t="s">
        <v>13174</v>
      </c>
      <c r="R5584" t="s">
        <v>737</v>
      </c>
      <c r="S5584" t="s">
        <v>803</v>
      </c>
      <c r="T5584" t="s">
        <v>19915</v>
      </c>
      <c r="U5584" t="s">
        <v>965</v>
      </c>
      <c r="V5584" t="s">
        <v>10638</v>
      </c>
      <c r="W5584" t="s">
        <v>970</v>
      </c>
      <c r="X5584" t="s">
        <v>19916</v>
      </c>
    </row>
    <row r="5585" spans="2:24" ht="11" outlineLevel="1" x14ac:dyDescent="0.15">
      <c r="B5585" t="s">
        <v>5171</v>
      </c>
      <c r="C5585" t="s">
        <v>5172</v>
      </c>
      <c r="E5585" t="s">
        <v>10652</v>
      </c>
      <c r="F5585" t="s">
        <v>19825</v>
      </c>
      <c r="G5585" t="s">
        <v>4382</v>
      </c>
      <c r="H5585" s="17">
        <v>44172</v>
      </c>
      <c r="I5585" s="15">
        <v>2021</v>
      </c>
      <c r="J5585" t="s">
        <v>10634</v>
      </c>
      <c r="K5585" s="5">
        <v>0</v>
      </c>
      <c r="L5585" t="s">
        <v>967</v>
      </c>
      <c r="M5585" t="s">
        <v>1141</v>
      </c>
      <c r="N5585" t="s">
        <v>10635</v>
      </c>
      <c r="O5585" t="s">
        <v>825</v>
      </c>
      <c r="P5585" t="s">
        <v>13174</v>
      </c>
      <c r="R5585" t="s">
        <v>737</v>
      </c>
      <c r="S5585" t="s">
        <v>803</v>
      </c>
      <c r="T5585" t="s">
        <v>19917</v>
      </c>
      <c r="U5585" t="s">
        <v>965</v>
      </c>
      <c r="V5585" t="s">
        <v>10638</v>
      </c>
      <c r="W5585" t="s">
        <v>970</v>
      </c>
      <c r="X5585" t="s">
        <v>19918</v>
      </c>
    </row>
    <row r="5586" spans="2:24" ht="11" outlineLevel="1" x14ac:dyDescent="0.15">
      <c r="B5586" t="s">
        <v>5174</v>
      </c>
      <c r="C5586" t="s">
        <v>5175</v>
      </c>
      <c r="D5586" t="s">
        <v>5176</v>
      </c>
      <c r="E5586" t="s">
        <v>10649</v>
      </c>
      <c r="F5586" t="s">
        <v>5177</v>
      </c>
      <c r="G5586" t="s">
        <v>5178</v>
      </c>
      <c r="H5586" s="17">
        <v>42246</v>
      </c>
      <c r="I5586" s="15">
        <v>2015</v>
      </c>
      <c r="J5586" t="s">
        <v>10634</v>
      </c>
      <c r="K5586" s="5">
        <v>96940</v>
      </c>
      <c r="L5586" t="s">
        <v>967</v>
      </c>
      <c r="R5586" t="s">
        <v>750</v>
      </c>
      <c r="S5586" t="s">
        <v>5179</v>
      </c>
      <c r="T5586" t="s">
        <v>19919</v>
      </c>
      <c r="U5586" t="s">
        <v>1340</v>
      </c>
      <c r="V5586" t="s">
        <v>12795</v>
      </c>
      <c r="W5586" t="s">
        <v>970</v>
      </c>
      <c r="X5586" t="s">
        <v>19920</v>
      </c>
    </row>
    <row r="5587" spans="2:24" ht="11" outlineLevel="1" x14ac:dyDescent="0.15">
      <c r="B5587" t="s">
        <v>5182</v>
      </c>
      <c r="C5587" t="s">
        <v>5183</v>
      </c>
      <c r="E5587" t="s">
        <v>10649</v>
      </c>
      <c r="F5587" t="s">
        <v>655</v>
      </c>
      <c r="G5587" t="s">
        <v>1208</v>
      </c>
      <c r="H5587" s="17">
        <v>42167</v>
      </c>
      <c r="I5587" s="15">
        <v>2015</v>
      </c>
      <c r="J5587" t="s">
        <v>10634</v>
      </c>
      <c r="K5587" s="5">
        <v>58494.75</v>
      </c>
      <c r="L5587" t="s">
        <v>967</v>
      </c>
      <c r="M5587" t="s">
        <v>1141</v>
      </c>
      <c r="N5587" t="s">
        <v>10635</v>
      </c>
      <c r="O5587" t="s">
        <v>825</v>
      </c>
      <c r="P5587" t="s">
        <v>13395</v>
      </c>
      <c r="Q5587" t="s">
        <v>13395</v>
      </c>
      <c r="R5587" t="s">
        <v>740</v>
      </c>
      <c r="S5587" t="s">
        <v>795</v>
      </c>
      <c r="T5587" t="s">
        <v>19921</v>
      </c>
      <c r="U5587" t="s">
        <v>965</v>
      </c>
      <c r="V5587" t="s">
        <v>10638</v>
      </c>
      <c r="W5587" t="s">
        <v>970</v>
      </c>
      <c r="X5587" t="s">
        <v>19922</v>
      </c>
    </row>
    <row r="5588" spans="2:24" ht="11" outlineLevel="1" x14ac:dyDescent="0.15">
      <c r="B5588" t="s">
        <v>5182</v>
      </c>
      <c r="C5588" t="s">
        <v>5183</v>
      </c>
      <c r="E5588" t="s">
        <v>10664</v>
      </c>
      <c r="F5588" t="s">
        <v>655</v>
      </c>
      <c r="G5588" t="s">
        <v>1208</v>
      </c>
      <c r="H5588" s="17">
        <v>42193</v>
      </c>
      <c r="I5588" s="15">
        <v>2015</v>
      </c>
      <c r="J5588" t="s">
        <v>10634</v>
      </c>
      <c r="K5588" s="5">
        <v>38295.56</v>
      </c>
      <c r="L5588" t="s">
        <v>967</v>
      </c>
      <c r="M5588" t="s">
        <v>1141</v>
      </c>
      <c r="N5588" t="s">
        <v>10635</v>
      </c>
      <c r="O5588" t="s">
        <v>825</v>
      </c>
      <c r="P5588" t="s">
        <v>13395</v>
      </c>
      <c r="Q5588" t="s">
        <v>13395</v>
      </c>
      <c r="R5588" t="s">
        <v>740</v>
      </c>
      <c r="S5588" t="s">
        <v>795</v>
      </c>
      <c r="T5588" t="s">
        <v>19923</v>
      </c>
      <c r="U5588" t="s">
        <v>965</v>
      </c>
      <c r="V5588" t="s">
        <v>10638</v>
      </c>
      <c r="W5588" t="s">
        <v>970</v>
      </c>
      <c r="X5588" t="s">
        <v>19924</v>
      </c>
    </row>
    <row r="5589" spans="2:24" ht="11" outlineLevel="1" x14ac:dyDescent="0.15">
      <c r="B5589" t="s">
        <v>5182</v>
      </c>
      <c r="C5589" t="s">
        <v>5183</v>
      </c>
      <c r="E5589" t="s">
        <v>10643</v>
      </c>
      <c r="F5589" t="s">
        <v>655</v>
      </c>
      <c r="G5589" t="s">
        <v>1208</v>
      </c>
      <c r="H5589" s="17">
        <v>42220</v>
      </c>
      <c r="I5589" s="15">
        <v>2015</v>
      </c>
      <c r="J5589" t="s">
        <v>10634</v>
      </c>
      <c r="K5589" s="5">
        <v>0</v>
      </c>
      <c r="L5589" t="s">
        <v>967</v>
      </c>
      <c r="M5589" t="s">
        <v>1141</v>
      </c>
      <c r="N5589" t="s">
        <v>10635</v>
      </c>
      <c r="O5589" t="s">
        <v>825</v>
      </c>
      <c r="P5589" t="s">
        <v>13395</v>
      </c>
      <c r="Q5589" t="s">
        <v>13395</v>
      </c>
      <c r="R5589" t="s">
        <v>740</v>
      </c>
      <c r="S5589" t="s">
        <v>795</v>
      </c>
      <c r="T5589" t="s">
        <v>19925</v>
      </c>
      <c r="U5589" t="s">
        <v>965</v>
      </c>
      <c r="V5589" t="s">
        <v>10638</v>
      </c>
      <c r="W5589" t="s">
        <v>970</v>
      </c>
      <c r="X5589" t="s">
        <v>19926</v>
      </c>
    </row>
    <row r="5590" spans="2:24" ht="11" outlineLevel="1" x14ac:dyDescent="0.15">
      <c r="B5590" t="s">
        <v>5182</v>
      </c>
      <c r="C5590" t="s">
        <v>5183</v>
      </c>
      <c r="E5590" t="s">
        <v>10652</v>
      </c>
      <c r="F5590" t="s">
        <v>655</v>
      </c>
      <c r="G5590" t="s">
        <v>1208</v>
      </c>
      <c r="H5590" s="17">
        <v>42184</v>
      </c>
      <c r="I5590" s="15">
        <v>2015</v>
      </c>
      <c r="J5590" t="s">
        <v>10634</v>
      </c>
      <c r="K5590" s="5">
        <v>0</v>
      </c>
      <c r="L5590" t="s">
        <v>967</v>
      </c>
      <c r="M5590" t="s">
        <v>1141</v>
      </c>
      <c r="N5590" t="s">
        <v>10635</v>
      </c>
      <c r="O5590" t="s">
        <v>825</v>
      </c>
      <c r="P5590" t="s">
        <v>13395</v>
      </c>
      <c r="Q5590" t="s">
        <v>13395</v>
      </c>
      <c r="R5590" t="s">
        <v>740</v>
      </c>
      <c r="S5590" t="s">
        <v>795</v>
      </c>
      <c r="T5590" t="s">
        <v>19927</v>
      </c>
      <c r="U5590" t="s">
        <v>965</v>
      </c>
      <c r="V5590" t="s">
        <v>10638</v>
      </c>
      <c r="W5590" t="s">
        <v>970</v>
      </c>
      <c r="X5590" t="s">
        <v>19928</v>
      </c>
    </row>
    <row r="5591" spans="2:24" ht="11" outlineLevel="1" x14ac:dyDescent="0.15">
      <c r="B5591" t="s">
        <v>5185</v>
      </c>
      <c r="C5591" t="s">
        <v>2080</v>
      </c>
      <c r="D5591" t="s">
        <v>332</v>
      </c>
      <c r="E5591" t="s">
        <v>10649</v>
      </c>
      <c r="F5591" t="s">
        <v>700</v>
      </c>
      <c r="G5591" t="s">
        <v>2413</v>
      </c>
      <c r="H5591" s="17">
        <v>41631</v>
      </c>
      <c r="I5591" s="15">
        <v>2014</v>
      </c>
      <c r="J5591" t="s">
        <v>10634</v>
      </c>
      <c r="K5591" s="5">
        <v>97459.6</v>
      </c>
      <c r="L5591" t="s">
        <v>967</v>
      </c>
      <c r="R5591" t="s">
        <v>737</v>
      </c>
      <c r="S5591" t="s">
        <v>803</v>
      </c>
      <c r="T5591" t="s">
        <v>17466</v>
      </c>
      <c r="U5591" t="s">
        <v>1340</v>
      </c>
      <c r="V5591" t="s">
        <v>12795</v>
      </c>
      <c r="W5591" t="s">
        <v>970</v>
      </c>
      <c r="X5591" t="s">
        <v>19929</v>
      </c>
    </row>
    <row r="5592" spans="2:24" ht="11" outlineLevel="1" x14ac:dyDescent="0.15">
      <c r="B5592" t="s">
        <v>5185</v>
      </c>
      <c r="C5592" t="s">
        <v>2080</v>
      </c>
      <c r="D5592" t="s">
        <v>332</v>
      </c>
      <c r="E5592" t="s">
        <v>10989</v>
      </c>
      <c r="F5592" t="s">
        <v>700</v>
      </c>
      <c r="G5592" t="s">
        <v>2413</v>
      </c>
      <c r="H5592" s="17">
        <v>42945</v>
      </c>
      <c r="I5592" s="15">
        <v>2017</v>
      </c>
      <c r="J5592" t="s">
        <v>10634</v>
      </c>
      <c r="K5592" s="5">
        <v>-974.6</v>
      </c>
      <c r="L5592" t="s">
        <v>967</v>
      </c>
      <c r="M5592" t="s">
        <v>14189</v>
      </c>
      <c r="R5592" t="s">
        <v>737</v>
      </c>
      <c r="S5592" t="s">
        <v>803</v>
      </c>
      <c r="T5592" t="s">
        <v>19930</v>
      </c>
      <c r="U5592" t="s">
        <v>1340</v>
      </c>
      <c r="V5592" t="s">
        <v>12795</v>
      </c>
      <c r="W5592" t="s">
        <v>970</v>
      </c>
      <c r="X5592" t="s">
        <v>19931</v>
      </c>
    </row>
    <row r="5593" spans="2:24" ht="11" outlineLevel="1" x14ac:dyDescent="0.15">
      <c r="B5593" t="s">
        <v>5187</v>
      </c>
      <c r="C5593" t="s">
        <v>5188</v>
      </c>
      <c r="D5593" t="s">
        <v>4579</v>
      </c>
      <c r="E5593" t="s">
        <v>10652</v>
      </c>
      <c r="F5593" t="s">
        <v>4467</v>
      </c>
      <c r="G5593" t="s">
        <v>4468</v>
      </c>
      <c r="H5593" s="17">
        <v>43167</v>
      </c>
      <c r="I5593" s="15">
        <v>2018</v>
      </c>
      <c r="J5593" t="s">
        <v>10634</v>
      </c>
      <c r="K5593" s="5">
        <v>0</v>
      </c>
      <c r="L5593" t="s">
        <v>967</v>
      </c>
      <c r="M5593" t="s">
        <v>985</v>
      </c>
      <c r="N5593" t="s">
        <v>10635</v>
      </c>
      <c r="O5593" t="s">
        <v>796</v>
      </c>
      <c r="P5593" t="s">
        <v>15012</v>
      </c>
      <c r="Q5593" t="s">
        <v>15012</v>
      </c>
      <c r="R5593" t="s">
        <v>757</v>
      </c>
      <c r="S5593" t="s">
        <v>803</v>
      </c>
      <c r="T5593" t="s">
        <v>19932</v>
      </c>
      <c r="U5593" t="s">
        <v>965</v>
      </c>
      <c r="V5593" t="s">
        <v>10638</v>
      </c>
      <c r="W5593" t="s">
        <v>970</v>
      </c>
      <c r="X5593" t="s">
        <v>19933</v>
      </c>
    </row>
    <row r="5594" spans="2:24" ht="11" outlineLevel="1" x14ac:dyDescent="0.15">
      <c r="B5594" t="s">
        <v>5187</v>
      </c>
      <c r="C5594" t="s">
        <v>5188</v>
      </c>
      <c r="D5594" t="s">
        <v>4579</v>
      </c>
      <c r="E5594" t="s">
        <v>10643</v>
      </c>
      <c r="F5594" t="s">
        <v>4467</v>
      </c>
      <c r="G5594" t="s">
        <v>4468</v>
      </c>
      <c r="H5594" s="17">
        <v>43200</v>
      </c>
      <c r="I5594" s="15">
        <v>2018</v>
      </c>
      <c r="J5594" t="s">
        <v>10634</v>
      </c>
      <c r="K5594" s="5">
        <v>-500</v>
      </c>
      <c r="L5594" t="s">
        <v>967</v>
      </c>
      <c r="M5594" t="s">
        <v>985</v>
      </c>
      <c r="N5594" t="s">
        <v>10635</v>
      </c>
      <c r="O5594" t="s">
        <v>796</v>
      </c>
      <c r="P5594" t="s">
        <v>15012</v>
      </c>
      <c r="Q5594" t="s">
        <v>15012</v>
      </c>
      <c r="R5594" t="s">
        <v>757</v>
      </c>
      <c r="S5594" t="s">
        <v>803</v>
      </c>
      <c r="T5594" t="s">
        <v>19934</v>
      </c>
      <c r="U5594" t="s">
        <v>965</v>
      </c>
      <c r="V5594" t="s">
        <v>10638</v>
      </c>
      <c r="W5594" t="s">
        <v>970</v>
      </c>
      <c r="X5594" t="s">
        <v>19935</v>
      </c>
    </row>
    <row r="5595" spans="2:24" ht="11" outlineLevel="1" x14ac:dyDescent="0.15">
      <c r="B5595" t="s">
        <v>5187</v>
      </c>
      <c r="C5595" t="s">
        <v>5188</v>
      </c>
      <c r="D5595" t="s">
        <v>4579</v>
      </c>
      <c r="E5595" t="s">
        <v>10664</v>
      </c>
      <c r="F5595" t="s">
        <v>4467</v>
      </c>
      <c r="G5595" t="s">
        <v>4468</v>
      </c>
      <c r="H5595" s="17">
        <v>43186</v>
      </c>
      <c r="I5595" s="15">
        <v>2018</v>
      </c>
      <c r="J5595" t="s">
        <v>10634</v>
      </c>
      <c r="K5595" s="5">
        <v>3600</v>
      </c>
      <c r="L5595" t="s">
        <v>967</v>
      </c>
      <c r="M5595" t="s">
        <v>985</v>
      </c>
      <c r="N5595" t="s">
        <v>10635</v>
      </c>
      <c r="O5595" t="s">
        <v>796</v>
      </c>
      <c r="P5595" t="s">
        <v>15012</v>
      </c>
      <c r="Q5595" t="s">
        <v>15012</v>
      </c>
      <c r="R5595" t="s">
        <v>757</v>
      </c>
      <c r="S5595" t="s">
        <v>803</v>
      </c>
      <c r="T5595" t="s">
        <v>19936</v>
      </c>
      <c r="U5595" t="s">
        <v>965</v>
      </c>
      <c r="V5595" t="s">
        <v>10638</v>
      </c>
      <c r="W5595" t="s">
        <v>970</v>
      </c>
      <c r="X5595" t="s">
        <v>19937</v>
      </c>
    </row>
    <row r="5596" spans="2:24" ht="11" outlineLevel="1" x14ac:dyDescent="0.15">
      <c r="B5596" t="s">
        <v>5187</v>
      </c>
      <c r="C5596" t="s">
        <v>5188</v>
      </c>
      <c r="D5596" t="s">
        <v>4579</v>
      </c>
      <c r="E5596" t="s">
        <v>10649</v>
      </c>
      <c r="F5596" t="s">
        <v>4467</v>
      </c>
      <c r="G5596" t="s">
        <v>4468</v>
      </c>
      <c r="H5596" s="17">
        <v>43161</v>
      </c>
      <c r="I5596" s="15">
        <v>2018</v>
      </c>
      <c r="J5596" t="s">
        <v>10634</v>
      </c>
      <c r="K5596" s="5">
        <v>92786.52</v>
      </c>
      <c r="L5596" t="s">
        <v>967</v>
      </c>
      <c r="M5596" t="s">
        <v>985</v>
      </c>
      <c r="N5596" t="s">
        <v>10635</v>
      </c>
      <c r="O5596" t="s">
        <v>796</v>
      </c>
      <c r="P5596" t="s">
        <v>15012</v>
      </c>
      <c r="Q5596" t="s">
        <v>15012</v>
      </c>
      <c r="R5596" t="s">
        <v>757</v>
      </c>
      <c r="S5596" t="s">
        <v>803</v>
      </c>
      <c r="T5596" t="s">
        <v>19938</v>
      </c>
      <c r="U5596" t="s">
        <v>965</v>
      </c>
      <c r="V5596" t="s">
        <v>10638</v>
      </c>
      <c r="W5596" t="s">
        <v>970</v>
      </c>
      <c r="X5596" t="s">
        <v>19939</v>
      </c>
    </row>
    <row r="5597" spans="2:24" ht="11" outlineLevel="1" x14ac:dyDescent="0.15">
      <c r="B5597" t="s">
        <v>5190</v>
      </c>
      <c r="C5597" t="s">
        <v>5191</v>
      </c>
      <c r="D5597" t="s">
        <v>5192</v>
      </c>
      <c r="E5597" t="s">
        <v>10649</v>
      </c>
      <c r="F5597" t="s">
        <v>2967</v>
      </c>
      <c r="G5597" t="s">
        <v>2968</v>
      </c>
      <c r="H5597" s="17">
        <v>44076</v>
      </c>
      <c r="I5597" s="15">
        <v>2020</v>
      </c>
      <c r="J5597" t="s">
        <v>10634</v>
      </c>
      <c r="K5597" s="5">
        <v>95840</v>
      </c>
      <c r="L5597" t="s">
        <v>967</v>
      </c>
      <c r="R5597" t="s">
        <v>737</v>
      </c>
      <c r="S5597" t="s">
        <v>2719</v>
      </c>
      <c r="T5597" t="s">
        <v>19940</v>
      </c>
      <c r="U5597" t="s">
        <v>1340</v>
      </c>
      <c r="V5597" t="s">
        <v>12795</v>
      </c>
      <c r="W5597" t="s">
        <v>970</v>
      </c>
      <c r="X5597" t="s">
        <v>19941</v>
      </c>
    </row>
    <row r="5598" spans="2:24" ht="11" outlineLevel="1" x14ac:dyDescent="0.15">
      <c r="B5598" t="s">
        <v>5194</v>
      </c>
      <c r="C5598" t="s">
        <v>5195</v>
      </c>
      <c r="E5598" t="s">
        <v>10649</v>
      </c>
      <c r="F5598" t="s">
        <v>4381</v>
      </c>
      <c r="G5598" t="s">
        <v>4382</v>
      </c>
      <c r="H5598" s="17">
        <v>44988</v>
      </c>
      <c r="I5598" s="15">
        <v>2023</v>
      </c>
      <c r="J5598" t="s">
        <v>10634</v>
      </c>
      <c r="K5598" s="5">
        <v>95766.11</v>
      </c>
      <c r="L5598" t="s">
        <v>967</v>
      </c>
      <c r="M5598" t="s">
        <v>1141</v>
      </c>
      <c r="N5598" t="s">
        <v>10635</v>
      </c>
      <c r="O5598" t="s">
        <v>825</v>
      </c>
      <c r="P5598" t="s">
        <v>13174</v>
      </c>
      <c r="R5598" t="s">
        <v>737</v>
      </c>
      <c r="S5598" t="s">
        <v>803</v>
      </c>
      <c r="T5598" t="s">
        <v>19942</v>
      </c>
      <c r="U5598" t="s">
        <v>965</v>
      </c>
      <c r="V5598" t="s">
        <v>10638</v>
      </c>
      <c r="W5598" t="s">
        <v>970</v>
      </c>
      <c r="X5598" t="s">
        <v>19943</v>
      </c>
    </row>
    <row r="5599" spans="2:24" ht="11" outlineLevel="1" x14ac:dyDescent="0.15">
      <c r="B5599" t="s">
        <v>5197</v>
      </c>
      <c r="C5599" t="s">
        <v>5198</v>
      </c>
      <c r="D5599" t="s">
        <v>251</v>
      </c>
      <c r="E5599" t="s">
        <v>10649</v>
      </c>
      <c r="F5599" t="s">
        <v>14804</v>
      </c>
      <c r="G5599" t="s">
        <v>1904</v>
      </c>
      <c r="H5599" s="17">
        <v>45006</v>
      </c>
      <c r="I5599" s="15">
        <v>2023</v>
      </c>
      <c r="J5599" t="s">
        <v>10634</v>
      </c>
      <c r="K5599" s="5">
        <v>145600</v>
      </c>
      <c r="L5599" t="s">
        <v>967</v>
      </c>
      <c r="M5599" t="s">
        <v>1903</v>
      </c>
      <c r="N5599" t="s">
        <v>10635</v>
      </c>
      <c r="O5599" t="s">
        <v>826</v>
      </c>
      <c r="P5599" t="s">
        <v>11475</v>
      </c>
      <c r="R5599" t="s">
        <v>740</v>
      </c>
      <c r="S5599" t="s">
        <v>795</v>
      </c>
      <c r="T5599" t="s">
        <v>19944</v>
      </c>
      <c r="U5599" t="s">
        <v>965</v>
      </c>
      <c r="V5599" t="s">
        <v>10638</v>
      </c>
      <c r="W5599" t="s">
        <v>970</v>
      </c>
      <c r="X5599" t="s">
        <v>19945</v>
      </c>
    </row>
    <row r="5600" spans="2:24" ht="11" outlineLevel="1" x14ac:dyDescent="0.15">
      <c r="B5600" t="s">
        <v>5197</v>
      </c>
      <c r="C5600" t="s">
        <v>5198</v>
      </c>
      <c r="D5600" t="s">
        <v>251</v>
      </c>
      <c r="E5600" t="s">
        <v>10652</v>
      </c>
      <c r="F5600" t="s">
        <v>14804</v>
      </c>
      <c r="G5600" t="s">
        <v>1904</v>
      </c>
      <c r="H5600" s="17">
        <v>45364</v>
      </c>
      <c r="I5600" s="15">
        <v>2024</v>
      </c>
      <c r="J5600" t="s">
        <v>10634</v>
      </c>
      <c r="K5600" s="5">
        <v>-50000</v>
      </c>
      <c r="L5600" t="s">
        <v>967</v>
      </c>
      <c r="M5600" t="s">
        <v>1903</v>
      </c>
      <c r="N5600" t="s">
        <v>10635</v>
      </c>
      <c r="O5600" t="s">
        <v>826</v>
      </c>
      <c r="P5600" t="s">
        <v>11475</v>
      </c>
      <c r="Q5600" t="s">
        <v>11435</v>
      </c>
      <c r="R5600" t="s">
        <v>740</v>
      </c>
      <c r="S5600" t="s">
        <v>795</v>
      </c>
      <c r="T5600" t="s">
        <v>19944</v>
      </c>
      <c r="U5600" t="s">
        <v>965</v>
      </c>
      <c r="V5600" t="s">
        <v>10638</v>
      </c>
      <c r="W5600" t="s">
        <v>970</v>
      </c>
      <c r="X5600" t="s">
        <v>19946</v>
      </c>
    </row>
    <row r="5601" spans="2:24" ht="11" outlineLevel="1" x14ac:dyDescent="0.15">
      <c r="B5601" t="s">
        <v>5200</v>
      </c>
      <c r="C5601" t="s">
        <v>5201</v>
      </c>
      <c r="E5601" t="s">
        <v>10649</v>
      </c>
      <c r="F5601" t="s">
        <v>5202</v>
      </c>
      <c r="G5601" t="s">
        <v>5203</v>
      </c>
      <c r="H5601" s="17">
        <v>41934</v>
      </c>
      <c r="I5601" s="15">
        <v>2015</v>
      </c>
      <c r="J5601" t="s">
        <v>10634</v>
      </c>
      <c r="K5601" s="5">
        <v>70210</v>
      </c>
      <c r="L5601" t="s">
        <v>967</v>
      </c>
      <c r="R5601" t="s">
        <v>743</v>
      </c>
      <c r="S5601" t="s">
        <v>852</v>
      </c>
      <c r="T5601" t="s">
        <v>19947</v>
      </c>
      <c r="U5601" t="s">
        <v>1340</v>
      </c>
      <c r="V5601" t="s">
        <v>12795</v>
      </c>
      <c r="W5601" t="s">
        <v>970</v>
      </c>
      <c r="X5601" t="s">
        <v>19948</v>
      </c>
    </row>
    <row r="5602" spans="2:24" ht="11" outlineLevel="1" x14ac:dyDescent="0.15">
      <c r="B5602" t="s">
        <v>5200</v>
      </c>
      <c r="C5602" t="s">
        <v>5201</v>
      </c>
      <c r="E5602" t="s">
        <v>10652</v>
      </c>
      <c r="F5602" t="s">
        <v>5202</v>
      </c>
      <c r="G5602" t="s">
        <v>5203</v>
      </c>
      <c r="H5602" s="17">
        <v>41978</v>
      </c>
      <c r="I5602" s="15">
        <v>2015</v>
      </c>
      <c r="J5602" t="s">
        <v>10634</v>
      </c>
      <c r="K5602" s="5">
        <v>3627.29</v>
      </c>
      <c r="L5602" t="s">
        <v>967</v>
      </c>
      <c r="M5602" t="s">
        <v>15907</v>
      </c>
      <c r="R5602" t="s">
        <v>743</v>
      </c>
      <c r="S5602" t="s">
        <v>852</v>
      </c>
      <c r="T5602" t="s">
        <v>19949</v>
      </c>
      <c r="U5602" t="s">
        <v>1340</v>
      </c>
      <c r="V5602" t="s">
        <v>12795</v>
      </c>
      <c r="W5602" t="s">
        <v>970</v>
      </c>
      <c r="X5602" t="s">
        <v>19950</v>
      </c>
    </row>
    <row r="5603" spans="2:24" ht="11" outlineLevel="1" x14ac:dyDescent="0.15">
      <c r="B5603" t="s">
        <v>5200</v>
      </c>
      <c r="C5603" t="s">
        <v>5201</v>
      </c>
      <c r="E5603" t="s">
        <v>10664</v>
      </c>
      <c r="F5603" t="s">
        <v>5202</v>
      </c>
      <c r="G5603" t="s">
        <v>5203</v>
      </c>
      <c r="H5603" s="17">
        <v>42031</v>
      </c>
      <c r="I5603" s="15">
        <v>2015</v>
      </c>
      <c r="J5603" t="s">
        <v>10634</v>
      </c>
      <c r="K5603" s="5">
        <v>21350</v>
      </c>
      <c r="L5603" t="s">
        <v>967</v>
      </c>
      <c r="M5603" t="s">
        <v>16080</v>
      </c>
      <c r="R5603" t="s">
        <v>743</v>
      </c>
      <c r="S5603" t="s">
        <v>852</v>
      </c>
      <c r="T5603" t="s">
        <v>19951</v>
      </c>
      <c r="U5603" t="s">
        <v>1340</v>
      </c>
      <c r="V5603" t="s">
        <v>12795</v>
      </c>
      <c r="W5603" t="s">
        <v>970</v>
      </c>
      <c r="X5603" t="s">
        <v>19952</v>
      </c>
    </row>
    <row r="5604" spans="2:24" ht="11" outlineLevel="1" x14ac:dyDescent="0.15">
      <c r="B5604" t="s">
        <v>5205</v>
      </c>
      <c r="C5604" t="s">
        <v>5206</v>
      </c>
      <c r="E5604" t="s">
        <v>10649</v>
      </c>
      <c r="F5604" t="s">
        <v>15108</v>
      </c>
      <c r="G5604" t="s">
        <v>2023</v>
      </c>
      <c r="H5604" s="17">
        <v>43327</v>
      </c>
      <c r="I5604" s="15">
        <v>2018</v>
      </c>
      <c r="J5604" t="s">
        <v>10634</v>
      </c>
      <c r="K5604" s="5">
        <v>95187</v>
      </c>
      <c r="L5604" t="s">
        <v>967</v>
      </c>
      <c r="M5604" t="s">
        <v>956</v>
      </c>
      <c r="N5604" t="s">
        <v>10635</v>
      </c>
      <c r="O5604" t="s">
        <v>825</v>
      </c>
      <c r="P5604" t="s">
        <v>10636</v>
      </c>
      <c r="Q5604" t="s">
        <v>11435</v>
      </c>
      <c r="R5604" t="s">
        <v>740</v>
      </c>
      <c r="S5604" t="s">
        <v>795</v>
      </c>
      <c r="T5604" t="s">
        <v>19953</v>
      </c>
      <c r="U5604" t="s">
        <v>965</v>
      </c>
      <c r="V5604" t="s">
        <v>10638</v>
      </c>
      <c r="W5604" t="s">
        <v>970</v>
      </c>
      <c r="X5604" t="s">
        <v>19954</v>
      </c>
    </row>
    <row r="5605" spans="2:24" ht="11" outlineLevel="1" x14ac:dyDescent="0.15">
      <c r="B5605" t="s">
        <v>5205</v>
      </c>
      <c r="C5605" t="s">
        <v>5206</v>
      </c>
      <c r="E5605" t="s">
        <v>10652</v>
      </c>
      <c r="F5605" t="s">
        <v>15108</v>
      </c>
      <c r="G5605" t="s">
        <v>2023</v>
      </c>
      <c r="H5605" s="17">
        <v>44167</v>
      </c>
      <c r="I5605" s="15">
        <v>2021</v>
      </c>
      <c r="J5605" t="s">
        <v>10634</v>
      </c>
      <c r="K5605" s="5">
        <v>0</v>
      </c>
      <c r="L5605" t="s">
        <v>967</v>
      </c>
      <c r="M5605" t="s">
        <v>956</v>
      </c>
      <c r="N5605" t="s">
        <v>10635</v>
      </c>
      <c r="O5605" t="s">
        <v>825</v>
      </c>
      <c r="P5605" t="s">
        <v>10636</v>
      </c>
      <c r="Q5605" t="s">
        <v>10636</v>
      </c>
      <c r="R5605" t="s">
        <v>740</v>
      </c>
      <c r="S5605" t="s">
        <v>795</v>
      </c>
      <c r="T5605" t="s">
        <v>18883</v>
      </c>
      <c r="U5605" t="s">
        <v>965</v>
      </c>
      <c r="V5605" t="s">
        <v>10638</v>
      </c>
      <c r="W5605" t="s">
        <v>970</v>
      </c>
      <c r="X5605" t="s">
        <v>19955</v>
      </c>
    </row>
    <row r="5606" spans="2:24" ht="11" outlineLevel="1" x14ac:dyDescent="0.15">
      <c r="B5606" t="s">
        <v>5208</v>
      </c>
      <c r="C5606" t="s">
        <v>5209</v>
      </c>
      <c r="D5606" t="s">
        <v>186</v>
      </c>
      <c r="E5606" t="s">
        <v>10652</v>
      </c>
      <c r="F5606" t="s">
        <v>604</v>
      </c>
      <c r="G5606" t="s">
        <v>1088</v>
      </c>
      <c r="H5606" s="17">
        <v>43272</v>
      </c>
      <c r="I5606" s="15">
        <v>2018</v>
      </c>
      <c r="J5606" t="s">
        <v>10634</v>
      </c>
      <c r="K5606" s="5">
        <v>0</v>
      </c>
      <c r="L5606" t="s">
        <v>967</v>
      </c>
      <c r="M5606" t="s">
        <v>985</v>
      </c>
      <c r="N5606" t="s">
        <v>10635</v>
      </c>
      <c r="O5606" t="s">
        <v>818</v>
      </c>
      <c r="P5606" t="s">
        <v>10671</v>
      </c>
      <c r="Q5606" t="s">
        <v>10671</v>
      </c>
      <c r="R5606" t="s">
        <v>739</v>
      </c>
      <c r="S5606" t="s">
        <v>795</v>
      </c>
      <c r="T5606" t="s">
        <v>19956</v>
      </c>
      <c r="U5606" t="s">
        <v>965</v>
      </c>
      <c r="V5606" t="s">
        <v>10638</v>
      </c>
      <c r="W5606" t="s">
        <v>970</v>
      </c>
      <c r="X5606" t="s">
        <v>19957</v>
      </c>
    </row>
    <row r="5607" spans="2:24" ht="11" outlineLevel="1" x14ac:dyDescent="0.15">
      <c r="B5607" t="s">
        <v>5208</v>
      </c>
      <c r="C5607" t="s">
        <v>5209</v>
      </c>
      <c r="D5607" t="s">
        <v>186</v>
      </c>
      <c r="E5607" t="s">
        <v>10649</v>
      </c>
      <c r="F5607" t="s">
        <v>604</v>
      </c>
      <c r="G5607" t="s">
        <v>1088</v>
      </c>
      <c r="H5607" s="17">
        <v>43258</v>
      </c>
      <c r="I5607" s="15">
        <v>2018</v>
      </c>
      <c r="J5607" t="s">
        <v>10634</v>
      </c>
      <c r="K5607" s="5">
        <v>61346</v>
      </c>
      <c r="L5607" t="s">
        <v>967</v>
      </c>
      <c r="M5607" t="s">
        <v>985</v>
      </c>
      <c r="N5607" t="s">
        <v>10635</v>
      </c>
      <c r="O5607" t="s">
        <v>818</v>
      </c>
      <c r="P5607" t="s">
        <v>10671</v>
      </c>
      <c r="Q5607" t="s">
        <v>10671</v>
      </c>
      <c r="R5607" t="s">
        <v>739</v>
      </c>
      <c r="S5607" t="s">
        <v>795</v>
      </c>
      <c r="T5607" t="s">
        <v>19956</v>
      </c>
      <c r="U5607" t="s">
        <v>965</v>
      </c>
      <c r="V5607" t="s">
        <v>10638</v>
      </c>
      <c r="W5607" t="s">
        <v>970</v>
      </c>
      <c r="X5607" t="s">
        <v>19958</v>
      </c>
    </row>
    <row r="5608" spans="2:24" ht="11" outlineLevel="1" x14ac:dyDescent="0.15">
      <c r="B5608" t="s">
        <v>5208</v>
      </c>
      <c r="C5608" t="s">
        <v>5209</v>
      </c>
      <c r="D5608" t="s">
        <v>186</v>
      </c>
      <c r="E5608" t="s">
        <v>10664</v>
      </c>
      <c r="F5608" t="s">
        <v>604</v>
      </c>
      <c r="G5608" t="s">
        <v>1088</v>
      </c>
      <c r="H5608" s="17">
        <v>43299</v>
      </c>
      <c r="I5608" s="15">
        <v>2018</v>
      </c>
      <c r="J5608" t="s">
        <v>10634</v>
      </c>
      <c r="K5608" s="5">
        <v>18990.099999999999</v>
      </c>
      <c r="L5608" t="s">
        <v>967</v>
      </c>
      <c r="M5608" t="s">
        <v>985</v>
      </c>
      <c r="N5608" t="s">
        <v>10635</v>
      </c>
      <c r="O5608" t="s">
        <v>818</v>
      </c>
      <c r="P5608" t="s">
        <v>10671</v>
      </c>
      <c r="Q5608" t="s">
        <v>10671</v>
      </c>
      <c r="R5608" t="s">
        <v>739</v>
      </c>
      <c r="S5608" t="s">
        <v>795</v>
      </c>
      <c r="T5608" t="s">
        <v>19956</v>
      </c>
      <c r="U5608" t="s">
        <v>965</v>
      </c>
      <c r="V5608" t="s">
        <v>10638</v>
      </c>
      <c r="W5608" t="s">
        <v>970</v>
      </c>
      <c r="X5608" t="s">
        <v>19959</v>
      </c>
    </row>
    <row r="5609" spans="2:24" ht="11" outlineLevel="1" x14ac:dyDescent="0.15">
      <c r="B5609" t="s">
        <v>5208</v>
      </c>
      <c r="C5609" t="s">
        <v>5209</v>
      </c>
      <c r="D5609" t="s">
        <v>186</v>
      </c>
      <c r="E5609" t="s">
        <v>10667</v>
      </c>
      <c r="F5609" t="s">
        <v>604</v>
      </c>
      <c r="G5609" t="s">
        <v>1088</v>
      </c>
      <c r="H5609" s="17">
        <v>43378</v>
      </c>
      <c r="I5609" s="15">
        <v>2019</v>
      </c>
      <c r="J5609" t="s">
        <v>10634</v>
      </c>
      <c r="K5609" s="5">
        <v>0</v>
      </c>
      <c r="L5609" t="s">
        <v>967</v>
      </c>
      <c r="M5609" t="s">
        <v>985</v>
      </c>
      <c r="N5609" t="s">
        <v>10635</v>
      </c>
      <c r="O5609" t="s">
        <v>818</v>
      </c>
      <c r="P5609" t="s">
        <v>10671</v>
      </c>
      <c r="Q5609" t="s">
        <v>10671</v>
      </c>
      <c r="R5609" t="s">
        <v>739</v>
      </c>
      <c r="S5609" t="s">
        <v>795</v>
      </c>
      <c r="T5609" t="s">
        <v>19956</v>
      </c>
      <c r="U5609" t="s">
        <v>965</v>
      </c>
      <c r="V5609" t="s">
        <v>10638</v>
      </c>
      <c r="W5609" t="s">
        <v>970</v>
      </c>
      <c r="X5609" t="s">
        <v>19960</v>
      </c>
    </row>
    <row r="5610" spans="2:24" ht="11" outlineLevel="1" x14ac:dyDescent="0.15">
      <c r="B5610" t="s">
        <v>5208</v>
      </c>
      <c r="C5610" t="s">
        <v>5209</v>
      </c>
      <c r="D5610" t="s">
        <v>186</v>
      </c>
      <c r="E5610" t="s">
        <v>10632</v>
      </c>
      <c r="F5610" t="s">
        <v>604</v>
      </c>
      <c r="G5610" t="s">
        <v>1088</v>
      </c>
      <c r="H5610" s="17">
        <v>43367</v>
      </c>
      <c r="I5610" s="15">
        <v>2018</v>
      </c>
      <c r="J5610" t="s">
        <v>10634</v>
      </c>
      <c r="K5610" s="5">
        <v>14693.74</v>
      </c>
      <c r="L5610" t="s">
        <v>967</v>
      </c>
      <c r="M5610" t="s">
        <v>985</v>
      </c>
      <c r="N5610" t="s">
        <v>10635</v>
      </c>
      <c r="O5610" t="s">
        <v>818</v>
      </c>
      <c r="P5610" t="s">
        <v>10671</v>
      </c>
      <c r="Q5610" t="s">
        <v>10671</v>
      </c>
      <c r="R5610" t="s">
        <v>739</v>
      </c>
      <c r="S5610" t="s">
        <v>795</v>
      </c>
      <c r="T5610" t="s">
        <v>19956</v>
      </c>
      <c r="U5610" t="s">
        <v>965</v>
      </c>
      <c r="V5610" t="s">
        <v>10638</v>
      </c>
      <c r="W5610" t="s">
        <v>970</v>
      </c>
      <c r="X5610" t="s">
        <v>19961</v>
      </c>
    </row>
    <row r="5611" spans="2:24" ht="11" outlineLevel="1" x14ac:dyDescent="0.15">
      <c r="B5611" t="s">
        <v>5208</v>
      </c>
      <c r="C5611" t="s">
        <v>5209</v>
      </c>
      <c r="D5611" t="s">
        <v>186</v>
      </c>
      <c r="E5611" t="s">
        <v>10643</v>
      </c>
      <c r="F5611" t="s">
        <v>604</v>
      </c>
      <c r="G5611" t="s">
        <v>1088</v>
      </c>
      <c r="H5611" s="17">
        <v>43312</v>
      </c>
      <c r="I5611" s="15">
        <v>2018</v>
      </c>
      <c r="J5611" t="s">
        <v>10634</v>
      </c>
      <c r="K5611" s="5">
        <v>0</v>
      </c>
      <c r="L5611" t="s">
        <v>967</v>
      </c>
      <c r="M5611" t="s">
        <v>985</v>
      </c>
      <c r="N5611" t="s">
        <v>10635</v>
      </c>
      <c r="O5611" t="s">
        <v>818</v>
      </c>
      <c r="P5611" t="s">
        <v>10671</v>
      </c>
      <c r="Q5611" t="s">
        <v>10671</v>
      </c>
      <c r="R5611" t="s">
        <v>739</v>
      </c>
      <c r="S5611" t="s">
        <v>795</v>
      </c>
      <c r="T5611" t="s">
        <v>19956</v>
      </c>
      <c r="U5611" t="s">
        <v>965</v>
      </c>
      <c r="V5611" t="s">
        <v>10638</v>
      </c>
      <c r="W5611" t="s">
        <v>970</v>
      </c>
      <c r="X5611" t="s">
        <v>19962</v>
      </c>
    </row>
    <row r="5612" spans="2:24" ht="11" outlineLevel="1" x14ac:dyDescent="0.15">
      <c r="B5612" t="s">
        <v>5211</v>
      </c>
      <c r="C5612" t="s">
        <v>5212</v>
      </c>
      <c r="E5612" t="s">
        <v>10649</v>
      </c>
      <c r="F5612" t="s">
        <v>5213</v>
      </c>
      <c r="G5612" t="s">
        <v>5214</v>
      </c>
      <c r="H5612" s="17">
        <v>45181</v>
      </c>
      <c r="I5612" s="15">
        <v>2023</v>
      </c>
      <c r="J5612" t="s">
        <v>10634</v>
      </c>
      <c r="K5612" s="5">
        <v>94967</v>
      </c>
      <c r="L5612" t="s">
        <v>967</v>
      </c>
      <c r="R5612" t="s">
        <v>740</v>
      </c>
      <c r="S5612" t="s">
        <v>795</v>
      </c>
      <c r="T5612" t="s">
        <v>19963</v>
      </c>
      <c r="U5612" t="s">
        <v>1340</v>
      </c>
      <c r="V5612" t="s">
        <v>12795</v>
      </c>
      <c r="W5612" t="s">
        <v>970</v>
      </c>
      <c r="X5612" t="s">
        <v>19964</v>
      </c>
    </row>
    <row r="5613" spans="2:24" ht="11" outlineLevel="1" x14ac:dyDescent="0.15">
      <c r="B5613" t="s">
        <v>5217</v>
      </c>
      <c r="C5613" t="s">
        <v>5218</v>
      </c>
      <c r="D5613" t="s">
        <v>5219</v>
      </c>
      <c r="E5613" t="s">
        <v>10664</v>
      </c>
      <c r="F5613" t="s">
        <v>15082</v>
      </c>
      <c r="G5613" t="s">
        <v>2019</v>
      </c>
      <c r="H5613" s="17">
        <v>43454</v>
      </c>
      <c r="I5613" s="15">
        <v>2019</v>
      </c>
      <c r="J5613" t="s">
        <v>10634</v>
      </c>
      <c r="K5613" s="5">
        <v>6102.21</v>
      </c>
      <c r="L5613" t="s">
        <v>967</v>
      </c>
      <c r="M5613" t="s">
        <v>985</v>
      </c>
      <c r="N5613" t="s">
        <v>10635</v>
      </c>
      <c r="O5613" t="s">
        <v>825</v>
      </c>
      <c r="P5613" t="s">
        <v>13376</v>
      </c>
      <c r="Q5613" t="s">
        <v>13376</v>
      </c>
      <c r="R5613" t="s">
        <v>740</v>
      </c>
      <c r="S5613" t="s">
        <v>795</v>
      </c>
      <c r="T5613" t="s">
        <v>19965</v>
      </c>
      <c r="U5613" t="s">
        <v>965</v>
      </c>
      <c r="V5613" t="s">
        <v>10638</v>
      </c>
      <c r="W5613" t="s">
        <v>970</v>
      </c>
      <c r="X5613" t="s">
        <v>19966</v>
      </c>
    </row>
    <row r="5614" spans="2:24" ht="11" outlineLevel="1" x14ac:dyDescent="0.15">
      <c r="B5614" t="s">
        <v>5217</v>
      </c>
      <c r="C5614" t="s">
        <v>5218</v>
      </c>
      <c r="D5614" t="s">
        <v>5219</v>
      </c>
      <c r="E5614" t="s">
        <v>10643</v>
      </c>
      <c r="F5614" t="s">
        <v>15082</v>
      </c>
      <c r="G5614" t="s">
        <v>2019</v>
      </c>
      <c r="H5614" s="17">
        <v>43501</v>
      </c>
      <c r="I5614" s="15">
        <v>2019</v>
      </c>
      <c r="J5614" t="s">
        <v>10634</v>
      </c>
      <c r="K5614" s="5">
        <v>19409.34</v>
      </c>
      <c r="L5614" t="s">
        <v>967</v>
      </c>
      <c r="M5614" t="s">
        <v>985</v>
      </c>
      <c r="N5614" t="s">
        <v>10635</v>
      </c>
      <c r="O5614" t="s">
        <v>825</v>
      </c>
      <c r="P5614" t="s">
        <v>13376</v>
      </c>
      <c r="Q5614" t="s">
        <v>13376</v>
      </c>
      <c r="R5614" t="s">
        <v>740</v>
      </c>
      <c r="S5614" t="s">
        <v>795</v>
      </c>
      <c r="T5614" t="s">
        <v>19965</v>
      </c>
      <c r="U5614" t="s">
        <v>965</v>
      </c>
      <c r="V5614" t="s">
        <v>10638</v>
      </c>
      <c r="W5614" t="s">
        <v>970</v>
      </c>
      <c r="X5614" t="s">
        <v>19967</v>
      </c>
    </row>
    <row r="5615" spans="2:24" ht="11" outlineLevel="1" x14ac:dyDescent="0.15">
      <c r="B5615" t="s">
        <v>5217</v>
      </c>
      <c r="C5615" t="s">
        <v>5218</v>
      </c>
      <c r="D5615" t="s">
        <v>5219</v>
      </c>
      <c r="E5615" t="s">
        <v>10652</v>
      </c>
      <c r="F5615" t="s">
        <v>15082</v>
      </c>
      <c r="G5615" t="s">
        <v>2019</v>
      </c>
      <c r="H5615" s="17">
        <v>43431</v>
      </c>
      <c r="I5615" s="15">
        <v>2019</v>
      </c>
      <c r="J5615" t="s">
        <v>10634</v>
      </c>
      <c r="K5615" s="5">
        <v>62837.75</v>
      </c>
      <c r="L5615" t="s">
        <v>967</v>
      </c>
      <c r="M5615" t="s">
        <v>985</v>
      </c>
      <c r="N5615" t="s">
        <v>10635</v>
      </c>
      <c r="O5615" t="s">
        <v>825</v>
      </c>
      <c r="P5615" t="s">
        <v>13376</v>
      </c>
      <c r="Q5615" t="s">
        <v>13376</v>
      </c>
      <c r="R5615" t="s">
        <v>740</v>
      </c>
      <c r="S5615" t="s">
        <v>795</v>
      </c>
      <c r="T5615" t="s">
        <v>19965</v>
      </c>
      <c r="U5615" t="s">
        <v>965</v>
      </c>
      <c r="V5615" t="s">
        <v>10638</v>
      </c>
      <c r="W5615" t="s">
        <v>970</v>
      </c>
      <c r="X5615" t="s">
        <v>19968</v>
      </c>
    </row>
    <row r="5616" spans="2:24" ht="11" outlineLevel="1" x14ac:dyDescent="0.15">
      <c r="B5616" t="s">
        <v>5217</v>
      </c>
      <c r="C5616" t="s">
        <v>5218</v>
      </c>
      <c r="D5616" t="s">
        <v>5219</v>
      </c>
      <c r="E5616" t="s">
        <v>10649</v>
      </c>
      <c r="F5616" t="s">
        <v>15082</v>
      </c>
      <c r="G5616" t="s">
        <v>2019</v>
      </c>
      <c r="H5616" s="17">
        <v>43341</v>
      </c>
      <c r="I5616" s="15">
        <v>2018</v>
      </c>
      <c r="J5616" t="s">
        <v>10634</v>
      </c>
      <c r="K5616" s="5">
        <v>6120</v>
      </c>
      <c r="L5616" t="s">
        <v>967</v>
      </c>
      <c r="M5616" t="s">
        <v>985</v>
      </c>
      <c r="N5616" t="s">
        <v>10635</v>
      </c>
      <c r="O5616" t="s">
        <v>825</v>
      </c>
      <c r="P5616" t="s">
        <v>13376</v>
      </c>
      <c r="Q5616" t="s">
        <v>13376</v>
      </c>
      <c r="R5616" t="s">
        <v>740</v>
      </c>
      <c r="S5616" t="s">
        <v>795</v>
      </c>
      <c r="T5616" t="s">
        <v>19969</v>
      </c>
      <c r="U5616" t="s">
        <v>965</v>
      </c>
      <c r="V5616" t="s">
        <v>10638</v>
      </c>
      <c r="W5616" t="s">
        <v>970</v>
      </c>
      <c r="X5616" t="s">
        <v>19970</v>
      </c>
    </row>
    <row r="5617" spans="2:24" ht="11" outlineLevel="1" x14ac:dyDescent="0.15">
      <c r="B5617" t="s">
        <v>5221</v>
      </c>
      <c r="C5617" t="s">
        <v>5222</v>
      </c>
      <c r="E5617" t="s">
        <v>10649</v>
      </c>
      <c r="F5617" t="s">
        <v>3669</v>
      </c>
      <c r="G5617" t="s">
        <v>3670</v>
      </c>
      <c r="H5617" s="17">
        <v>45163</v>
      </c>
      <c r="I5617" s="15">
        <v>2023</v>
      </c>
      <c r="J5617" t="s">
        <v>10634</v>
      </c>
      <c r="K5617" s="5">
        <v>94297.66</v>
      </c>
      <c r="L5617" t="s">
        <v>967</v>
      </c>
      <c r="R5617" t="s">
        <v>4273</v>
      </c>
      <c r="S5617" t="s">
        <v>795</v>
      </c>
      <c r="T5617" t="s">
        <v>19971</v>
      </c>
      <c r="U5617" t="s">
        <v>1340</v>
      </c>
      <c r="V5617" t="s">
        <v>12795</v>
      </c>
      <c r="W5617" t="s">
        <v>970</v>
      </c>
      <c r="X5617" t="s">
        <v>19972</v>
      </c>
    </row>
    <row r="5618" spans="2:24" ht="11" outlineLevel="1" x14ac:dyDescent="0.15">
      <c r="B5618" t="s">
        <v>5221</v>
      </c>
      <c r="C5618" t="s">
        <v>5222</v>
      </c>
      <c r="E5618" t="s">
        <v>10652</v>
      </c>
      <c r="F5618" t="s">
        <v>3669</v>
      </c>
      <c r="G5618" t="s">
        <v>3670</v>
      </c>
      <c r="H5618" s="17">
        <v>45212</v>
      </c>
      <c r="I5618" s="15">
        <v>2024</v>
      </c>
      <c r="J5618" t="s">
        <v>10634</v>
      </c>
      <c r="K5618" s="5">
        <v>0</v>
      </c>
      <c r="L5618" t="s">
        <v>967</v>
      </c>
      <c r="M5618" t="s">
        <v>12797</v>
      </c>
      <c r="R5618" t="s">
        <v>4273</v>
      </c>
      <c r="S5618" t="s">
        <v>795</v>
      </c>
      <c r="T5618" t="s">
        <v>18921</v>
      </c>
      <c r="U5618" t="s">
        <v>1340</v>
      </c>
      <c r="V5618" t="s">
        <v>12795</v>
      </c>
      <c r="W5618" t="s">
        <v>970</v>
      </c>
      <c r="X5618" t="s">
        <v>19973</v>
      </c>
    </row>
    <row r="5619" spans="2:24" ht="11" outlineLevel="1" x14ac:dyDescent="0.15">
      <c r="B5619" t="s">
        <v>5224</v>
      </c>
      <c r="C5619" t="s">
        <v>5225</v>
      </c>
      <c r="E5619" t="s">
        <v>10649</v>
      </c>
      <c r="F5619" t="s">
        <v>5226</v>
      </c>
      <c r="G5619" t="s">
        <v>5227</v>
      </c>
      <c r="H5619" s="17">
        <v>43628</v>
      </c>
      <c r="I5619" s="15">
        <v>2019</v>
      </c>
      <c r="J5619" t="s">
        <v>10634</v>
      </c>
      <c r="K5619" s="5">
        <v>94250</v>
      </c>
      <c r="L5619" t="s">
        <v>967</v>
      </c>
      <c r="R5619" t="s">
        <v>3596</v>
      </c>
      <c r="S5619" t="s">
        <v>795</v>
      </c>
      <c r="T5619" t="s">
        <v>19974</v>
      </c>
      <c r="U5619" t="s">
        <v>1340</v>
      </c>
      <c r="V5619" t="s">
        <v>12795</v>
      </c>
      <c r="W5619" t="s">
        <v>970</v>
      </c>
      <c r="X5619" t="s">
        <v>19975</v>
      </c>
    </row>
    <row r="5620" spans="2:24" ht="11" outlineLevel="1" x14ac:dyDescent="0.15">
      <c r="B5620" t="s">
        <v>5229</v>
      </c>
      <c r="C5620" t="s">
        <v>5230</v>
      </c>
      <c r="D5620" t="s">
        <v>177</v>
      </c>
      <c r="E5620" t="s">
        <v>10664</v>
      </c>
      <c r="F5620" t="s">
        <v>11029</v>
      </c>
      <c r="G5620" t="s">
        <v>992</v>
      </c>
      <c r="H5620" s="17">
        <v>43815</v>
      </c>
      <c r="I5620" s="15">
        <v>2020</v>
      </c>
      <c r="J5620" t="s">
        <v>10634</v>
      </c>
      <c r="K5620" s="5">
        <v>0</v>
      </c>
      <c r="L5620" t="s">
        <v>967</v>
      </c>
      <c r="M5620" t="s">
        <v>985</v>
      </c>
      <c r="N5620" t="s">
        <v>10635</v>
      </c>
      <c r="O5620" t="s">
        <v>796</v>
      </c>
      <c r="P5620" t="s">
        <v>10671</v>
      </c>
      <c r="Q5620" t="s">
        <v>10671</v>
      </c>
      <c r="R5620" t="s">
        <v>739</v>
      </c>
      <c r="S5620" t="s">
        <v>795</v>
      </c>
      <c r="T5620" t="s">
        <v>19976</v>
      </c>
      <c r="U5620" t="s">
        <v>965</v>
      </c>
      <c r="V5620" t="s">
        <v>10638</v>
      </c>
      <c r="W5620" t="s">
        <v>970</v>
      </c>
      <c r="X5620" t="s">
        <v>19977</v>
      </c>
    </row>
    <row r="5621" spans="2:24" ht="11" outlineLevel="1" x14ac:dyDescent="0.15">
      <c r="B5621" t="s">
        <v>5229</v>
      </c>
      <c r="C5621" t="s">
        <v>5230</v>
      </c>
      <c r="D5621" t="s">
        <v>177</v>
      </c>
      <c r="E5621" t="s">
        <v>10649</v>
      </c>
      <c r="F5621" t="s">
        <v>11029</v>
      </c>
      <c r="G5621" t="s">
        <v>992</v>
      </c>
      <c r="H5621" s="17">
        <v>43732</v>
      </c>
      <c r="I5621" s="15">
        <v>2019</v>
      </c>
      <c r="J5621" t="s">
        <v>10634</v>
      </c>
      <c r="K5621" s="5">
        <v>114100</v>
      </c>
      <c r="L5621" t="s">
        <v>967</v>
      </c>
      <c r="M5621" t="s">
        <v>985</v>
      </c>
      <c r="N5621" t="s">
        <v>10635</v>
      </c>
      <c r="O5621" t="s">
        <v>796</v>
      </c>
      <c r="P5621" t="s">
        <v>10671</v>
      </c>
      <c r="Q5621" t="s">
        <v>10671</v>
      </c>
      <c r="R5621" t="s">
        <v>739</v>
      </c>
      <c r="S5621" t="s">
        <v>795</v>
      </c>
      <c r="T5621" t="s">
        <v>19976</v>
      </c>
      <c r="U5621" t="s">
        <v>965</v>
      </c>
      <c r="V5621" t="s">
        <v>10638</v>
      </c>
      <c r="W5621" t="s">
        <v>970</v>
      </c>
      <c r="X5621" t="s">
        <v>19978</v>
      </c>
    </row>
    <row r="5622" spans="2:24" ht="11" outlineLevel="1" x14ac:dyDescent="0.15">
      <c r="B5622" t="s">
        <v>5229</v>
      </c>
      <c r="C5622" t="s">
        <v>5230</v>
      </c>
      <c r="D5622" t="s">
        <v>177</v>
      </c>
      <c r="E5622" t="s">
        <v>10643</v>
      </c>
      <c r="F5622" t="s">
        <v>11029</v>
      </c>
      <c r="G5622" t="s">
        <v>992</v>
      </c>
      <c r="H5622" s="17">
        <v>43851</v>
      </c>
      <c r="I5622" s="15">
        <v>2020</v>
      </c>
      <c r="J5622" t="s">
        <v>10634</v>
      </c>
      <c r="K5622" s="5">
        <v>0</v>
      </c>
      <c r="L5622" t="s">
        <v>967</v>
      </c>
      <c r="M5622" t="s">
        <v>985</v>
      </c>
      <c r="N5622" t="s">
        <v>10635</v>
      </c>
      <c r="O5622" t="s">
        <v>796</v>
      </c>
      <c r="P5622" t="s">
        <v>10671</v>
      </c>
      <c r="Q5622" t="s">
        <v>10671</v>
      </c>
      <c r="R5622" t="s">
        <v>739</v>
      </c>
      <c r="S5622" t="s">
        <v>795</v>
      </c>
      <c r="T5622" t="s">
        <v>19976</v>
      </c>
      <c r="U5622" t="s">
        <v>965</v>
      </c>
      <c r="V5622" t="s">
        <v>10638</v>
      </c>
      <c r="W5622" t="s">
        <v>970</v>
      </c>
      <c r="X5622" t="s">
        <v>19979</v>
      </c>
    </row>
    <row r="5623" spans="2:24" ht="11" outlineLevel="1" x14ac:dyDescent="0.15">
      <c r="B5623" t="s">
        <v>5229</v>
      </c>
      <c r="C5623" t="s">
        <v>5230</v>
      </c>
      <c r="D5623" t="s">
        <v>177</v>
      </c>
      <c r="E5623" t="s">
        <v>10632</v>
      </c>
      <c r="F5623" t="s">
        <v>11029</v>
      </c>
      <c r="G5623" t="s">
        <v>992</v>
      </c>
      <c r="H5623" s="17">
        <v>43874</v>
      </c>
      <c r="I5623" s="15">
        <v>2020</v>
      </c>
      <c r="J5623" t="s">
        <v>10634</v>
      </c>
      <c r="K5623" s="5">
        <v>0</v>
      </c>
      <c r="L5623" t="s">
        <v>967</v>
      </c>
      <c r="M5623" t="s">
        <v>985</v>
      </c>
      <c r="N5623" t="s">
        <v>10635</v>
      </c>
      <c r="O5623" t="s">
        <v>796</v>
      </c>
      <c r="P5623" t="s">
        <v>10671</v>
      </c>
      <c r="Q5623" t="s">
        <v>10671</v>
      </c>
      <c r="R5623" t="s">
        <v>739</v>
      </c>
      <c r="S5623" t="s">
        <v>795</v>
      </c>
      <c r="T5623" t="s">
        <v>19976</v>
      </c>
      <c r="U5623" t="s">
        <v>965</v>
      </c>
      <c r="V5623" t="s">
        <v>10638</v>
      </c>
      <c r="W5623" t="s">
        <v>970</v>
      </c>
      <c r="X5623" t="s">
        <v>19980</v>
      </c>
    </row>
    <row r="5624" spans="2:24" ht="11" outlineLevel="1" x14ac:dyDescent="0.15">
      <c r="B5624" t="s">
        <v>5229</v>
      </c>
      <c r="C5624" t="s">
        <v>5230</v>
      </c>
      <c r="D5624" t="s">
        <v>177</v>
      </c>
      <c r="E5624" t="s">
        <v>10667</v>
      </c>
      <c r="F5624" t="s">
        <v>11029</v>
      </c>
      <c r="G5624" t="s">
        <v>992</v>
      </c>
      <c r="H5624" s="17">
        <v>44129</v>
      </c>
      <c r="I5624" s="15">
        <v>2021</v>
      </c>
      <c r="J5624" t="s">
        <v>10634</v>
      </c>
      <c r="K5624" s="5">
        <v>-19945.599999999999</v>
      </c>
      <c r="L5624" t="s">
        <v>967</v>
      </c>
      <c r="M5624" t="s">
        <v>985</v>
      </c>
      <c r="N5624" t="s">
        <v>10635</v>
      </c>
      <c r="O5624" t="s">
        <v>796</v>
      </c>
      <c r="P5624" t="s">
        <v>10671</v>
      </c>
      <c r="Q5624" t="s">
        <v>10671</v>
      </c>
      <c r="R5624" t="s">
        <v>739</v>
      </c>
      <c r="S5624" t="s">
        <v>795</v>
      </c>
      <c r="T5624" t="s">
        <v>19976</v>
      </c>
      <c r="U5624" t="s">
        <v>965</v>
      </c>
      <c r="V5624" t="s">
        <v>10638</v>
      </c>
      <c r="W5624" t="s">
        <v>970</v>
      </c>
      <c r="X5624" t="s">
        <v>19981</v>
      </c>
    </row>
    <row r="5625" spans="2:24" ht="11" outlineLevel="1" x14ac:dyDescent="0.15">
      <c r="B5625" t="s">
        <v>5229</v>
      </c>
      <c r="C5625" t="s">
        <v>5230</v>
      </c>
      <c r="D5625" t="s">
        <v>177</v>
      </c>
      <c r="E5625" t="s">
        <v>10652</v>
      </c>
      <c r="F5625" t="s">
        <v>11029</v>
      </c>
      <c r="G5625" t="s">
        <v>992</v>
      </c>
      <c r="H5625" s="17">
        <v>43739</v>
      </c>
      <c r="I5625" s="15">
        <v>2020</v>
      </c>
      <c r="J5625" t="s">
        <v>10634</v>
      </c>
      <c r="K5625" s="5">
        <v>0</v>
      </c>
      <c r="L5625" t="s">
        <v>967</v>
      </c>
      <c r="M5625" t="s">
        <v>985</v>
      </c>
      <c r="N5625" t="s">
        <v>10635</v>
      </c>
      <c r="O5625" t="s">
        <v>796</v>
      </c>
      <c r="P5625" t="s">
        <v>10671</v>
      </c>
      <c r="Q5625" t="s">
        <v>10671</v>
      </c>
      <c r="R5625" t="s">
        <v>739</v>
      </c>
      <c r="S5625" t="s">
        <v>795</v>
      </c>
      <c r="T5625" t="s">
        <v>19976</v>
      </c>
      <c r="U5625" t="s">
        <v>965</v>
      </c>
      <c r="V5625" t="s">
        <v>10638</v>
      </c>
      <c r="W5625" t="s">
        <v>970</v>
      </c>
      <c r="X5625" t="s">
        <v>19982</v>
      </c>
    </row>
    <row r="5626" spans="2:24" ht="11" outlineLevel="1" x14ac:dyDescent="0.15">
      <c r="B5626" t="s">
        <v>5232</v>
      </c>
      <c r="C5626" t="s">
        <v>5233</v>
      </c>
      <c r="E5626" t="s">
        <v>10649</v>
      </c>
      <c r="F5626" t="s">
        <v>715</v>
      </c>
      <c r="G5626" t="s">
        <v>5234</v>
      </c>
      <c r="H5626" s="17">
        <v>43145</v>
      </c>
      <c r="I5626" s="15">
        <v>2018</v>
      </c>
      <c r="J5626" t="s">
        <v>10634</v>
      </c>
      <c r="K5626" s="5">
        <v>101335.45</v>
      </c>
      <c r="L5626" t="s">
        <v>967</v>
      </c>
      <c r="R5626" t="s">
        <v>4273</v>
      </c>
      <c r="S5626" t="s">
        <v>795</v>
      </c>
      <c r="T5626" t="s">
        <v>19983</v>
      </c>
      <c r="U5626" t="s">
        <v>1340</v>
      </c>
      <c r="V5626" t="s">
        <v>12795</v>
      </c>
      <c r="W5626" t="s">
        <v>970</v>
      </c>
      <c r="X5626" t="s">
        <v>19984</v>
      </c>
    </row>
    <row r="5627" spans="2:24" ht="11" outlineLevel="1" x14ac:dyDescent="0.15">
      <c r="B5627" t="s">
        <v>5232</v>
      </c>
      <c r="C5627" t="s">
        <v>5233</v>
      </c>
      <c r="E5627" t="s">
        <v>10652</v>
      </c>
      <c r="F5627" t="s">
        <v>715</v>
      </c>
      <c r="G5627" t="s">
        <v>5234</v>
      </c>
      <c r="H5627" s="17">
        <v>43732</v>
      </c>
      <c r="I5627" s="15">
        <v>2019</v>
      </c>
      <c r="J5627" t="s">
        <v>10634</v>
      </c>
      <c r="K5627" s="5">
        <v>-7392</v>
      </c>
      <c r="L5627" t="s">
        <v>967</v>
      </c>
      <c r="M5627" t="s">
        <v>12802</v>
      </c>
      <c r="R5627" t="s">
        <v>4273</v>
      </c>
      <c r="S5627" t="s">
        <v>795</v>
      </c>
      <c r="T5627" t="s">
        <v>19983</v>
      </c>
      <c r="U5627" t="s">
        <v>1340</v>
      </c>
      <c r="V5627" t="s">
        <v>12795</v>
      </c>
      <c r="W5627" t="s">
        <v>970</v>
      </c>
      <c r="X5627" t="s">
        <v>19985</v>
      </c>
    </row>
    <row r="5628" spans="2:24" ht="11" outlineLevel="1" x14ac:dyDescent="0.15">
      <c r="B5628" t="s">
        <v>5236</v>
      </c>
      <c r="C5628" t="s">
        <v>5237</v>
      </c>
      <c r="D5628" t="s">
        <v>309</v>
      </c>
      <c r="E5628" t="s">
        <v>10649</v>
      </c>
      <c r="F5628" t="s">
        <v>16693</v>
      </c>
      <c r="G5628" t="s">
        <v>2727</v>
      </c>
      <c r="H5628" s="17">
        <v>45917</v>
      </c>
      <c r="I5628" s="15">
        <v>2025</v>
      </c>
      <c r="J5628" t="s">
        <v>10634</v>
      </c>
      <c r="K5628" s="5">
        <v>93230</v>
      </c>
      <c r="L5628" t="s">
        <v>967</v>
      </c>
      <c r="M5628" t="s">
        <v>985</v>
      </c>
      <c r="N5628" t="s">
        <v>10635</v>
      </c>
      <c r="O5628" t="s">
        <v>825</v>
      </c>
      <c r="P5628" t="s">
        <v>12086</v>
      </c>
      <c r="Q5628" t="s">
        <v>12086</v>
      </c>
      <c r="R5628" t="s">
        <v>740</v>
      </c>
      <c r="S5628" t="s">
        <v>795</v>
      </c>
      <c r="T5628" t="s">
        <v>19986</v>
      </c>
      <c r="U5628" t="s">
        <v>965</v>
      </c>
      <c r="V5628" t="s">
        <v>10638</v>
      </c>
      <c r="W5628" t="s">
        <v>970</v>
      </c>
      <c r="X5628" t="s">
        <v>19987</v>
      </c>
    </row>
    <row r="5629" spans="2:24" ht="11" outlineLevel="1" x14ac:dyDescent="0.15">
      <c r="B5629" t="s">
        <v>5239</v>
      </c>
      <c r="C5629" t="s">
        <v>5240</v>
      </c>
      <c r="E5629" t="s">
        <v>10649</v>
      </c>
      <c r="F5629" t="s">
        <v>5241</v>
      </c>
      <c r="G5629" t="s">
        <v>5242</v>
      </c>
      <c r="H5629" s="17">
        <v>45904</v>
      </c>
      <c r="I5629" s="15">
        <v>2025</v>
      </c>
      <c r="J5629" t="s">
        <v>10634</v>
      </c>
      <c r="K5629" s="5">
        <v>93000</v>
      </c>
      <c r="L5629" t="s">
        <v>967</v>
      </c>
      <c r="R5629" t="s">
        <v>738</v>
      </c>
      <c r="S5629" t="s">
        <v>803</v>
      </c>
      <c r="T5629" t="s">
        <v>19988</v>
      </c>
      <c r="U5629" t="s">
        <v>1340</v>
      </c>
      <c r="V5629" t="s">
        <v>12795</v>
      </c>
      <c r="W5629" t="s">
        <v>970</v>
      </c>
      <c r="X5629" t="s">
        <v>19989</v>
      </c>
    </row>
    <row r="5630" spans="2:24" ht="11" outlineLevel="1" x14ac:dyDescent="0.15">
      <c r="B5630" t="s">
        <v>5239</v>
      </c>
      <c r="C5630" t="s">
        <v>5240</v>
      </c>
      <c r="E5630" t="s">
        <v>10652</v>
      </c>
      <c r="F5630" t="s">
        <v>5241</v>
      </c>
      <c r="G5630" t="s">
        <v>5242</v>
      </c>
      <c r="H5630" s="17">
        <v>46055</v>
      </c>
      <c r="I5630" s="15">
        <v>2026</v>
      </c>
      <c r="J5630" t="s">
        <v>10634</v>
      </c>
      <c r="K5630" s="5">
        <v>0</v>
      </c>
      <c r="L5630" t="s">
        <v>967</v>
      </c>
      <c r="M5630" t="s">
        <v>12797</v>
      </c>
      <c r="R5630" t="s">
        <v>738</v>
      </c>
      <c r="S5630" t="s">
        <v>803</v>
      </c>
      <c r="T5630" t="s">
        <v>19988</v>
      </c>
      <c r="U5630" t="s">
        <v>1340</v>
      </c>
      <c r="V5630" t="s">
        <v>12795</v>
      </c>
      <c r="W5630" t="s">
        <v>970</v>
      </c>
      <c r="X5630" t="s">
        <v>19990</v>
      </c>
    </row>
    <row r="5631" spans="2:24" ht="11" outlineLevel="1" x14ac:dyDescent="0.15">
      <c r="B5631" t="s">
        <v>5244</v>
      </c>
      <c r="C5631" t="s">
        <v>5245</v>
      </c>
      <c r="D5631" t="s">
        <v>237</v>
      </c>
      <c r="E5631" t="s">
        <v>10649</v>
      </c>
      <c r="F5631" t="s">
        <v>14208</v>
      </c>
      <c r="G5631" t="s">
        <v>1702</v>
      </c>
      <c r="H5631" s="17">
        <v>43209</v>
      </c>
      <c r="I5631" s="15">
        <v>2018</v>
      </c>
      <c r="J5631" t="s">
        <v>10634</v>
      </c>
      <c r="K5631" s="5">
        <v>92918</v>
      </c>
      <c r="L5631" t="s">
        <v>967</v>
      </c>
      <c r="M5631" t="s">
        <v>985</v>
      </c>
      <c r="N5631" t="s">
        <v>10635</v>
      </c>
      <c r="O5631" t="s">
        <v>825</v>
      </c>
      <c r="P5631" t="s">
        <v>13376</v>
      </c>
      <c r="Q5631" t="s">
        <v>13376</v>
      </c>
      <c r="R5631" t="s">
        <v>740</v>
      </c>
      <c r="S5631" t="s">
        <v>795</v>
      </c>
      <c r="T5631" t="s">
        <v>19991</v>
      </c>
      <c r="U5631" t="s">
        <v>965</v>
      </c>
      <c r="V5631" t="s">
        <v>10638</v>
      </c>
      <c r="W5631" t="s">
        <v>970</v>
      </c>
      <c r="X5631" t="s">
        <v>19992</v>
      </c>
    </row>
    <row r="5632" spans="2:24" ht="11" outlineLevel="1" x14ac:dyDescent="0.15">
      <c r="B5632" t="s">
        <v>5247</v>
      </c>
      <c r="C5632" t="s">
        <v>5248</v>
      </c>
      <c r="E5632" t="s">
        <v>10649</v>
      </c>
      <c r="F5632" t="s">
        <v>5249</v>
      </c>
      <c r="G5632" t="s">
        <v>5250</v>
      </c>
      <c r="H5632" s="17">
        <v>43715</v>
      </c>
      <c r="I5632" s="15">
        <v>2019</v>
      </c>
      <c r="J5632" t="s">
        <v>10634</v>
      </c>
      <c r="K5632" s="5">
        <v>92600</v>
      </c>
      <c r="L5632" t="s">
        <v>967</v>
      </c>
      <c r="R5632" t="s">
        <v>737</v>
      </c>
      <c r="S5632" t="s">
        <v>795</v>
      </c>
      <c r="T5632" t="s">
        <v>19993</v>
      </c>
      <c r="U5632" t="s">
        <v>1340</v>
      </c>
      <c r="V5632" t="s">
        <v>12795</v>
      </c>
      <c r="W5632" t="s">
        <v>970</v>
      </c>
      <c r="X5632" t="s">
        <v>19994</v>
      </c>
    </row>
    <row r="5633" spans="2:24" ht="11" outlineLevel="1" x14ac:dyDescent="0.15">
      <c r="B5633" t="s">
        <v>5252</v>
      </c>
      <c r="C5633" t="s">
        <v>5253</v>
      </c>
      <c r="D5633" t="s">
        <v>5254</v>
      </c>
      <c r="E5633" t="s">
        <v>10649</v>
      </c>
      <c r="F5633" t="s">
        <v>5255</v>
      </c>
      <c r="G5633" t="s">
        <v>5256</v>
      </c>
      <c r="H5633" s="17">
        <v>43552</v>
      </c>
      <c r="I5633" s="15">
        <v>2019</v>
      </c>
      <c r="J5633" t="s">
        <v>10634</v>
      </c>
      <c r="K5633" s="5">
        <v>92452.800000000003</v>
      </c>
      <c r="L5633" t="s">
        <v>967</v>
      </c>
      <c r="R5633" t="s">
        <v>750</v>
      </c>
      <c r="S5633" t="s">
        <v>3488</v>
      </c>
      <c r="T5633" t="s">
        <v>19995</v>
      </c>
      <c r="U5633" t="s">
        <v>1340</v>
      </c>
      <c r="V5633" t="s">
        <v>12795</v>
      </c>
      <c r="W5633" t="s">
        <v>970</v>
      </c>
      <c r="X5633" t="s">
        <v>19996</v>
      </c>
    </row>
    <row r="5634" spans="2:24" ht="11" outlineLevel="1" x14ac:dyDescent="0.15">
      <c r="B5634" t="s">
        <v>5258</v>
      </c>
      <c r="C5634" t="s">
        <v>5259</v>
      </c>
      <c r="D5634" t="s">
        <v>4579</v>
      </c>
      <c r="E5634" t="s">
        <v>10649</v>
      </c>
      <c r="F5634" t="s">
        <v>4467</v>
      </c>
      <c r="G5634" t="s">
        <v>4468</v>
      </c>
      <c r="H5634" s="17">
        <v>45792</v>
      </c>
      <c r="I5634" s="15">
        <v>2025</v>
      </c>
      <c r="J5634" t="s">
        <v>10634</v>
      </c>
      <c r="K5634" s="5">
        <v>92431</v>
      </c>
      <c r="L5634" t="s">
        <v>967</v>
      </c>
      <c r="M5634" t="s">
        <v>985</v>
      </c>
      <c r="N5634" t="s">
        <v>10635</v>
      </c>
      <c r="O5634" t="s">
        <v>796</v>
      </c>
      <c r="P5634" t="s">
        <v>19997</v>
      </c>
      <c r="Q5634" t="s">
        <v>11435</v>
      </c>
      <c r="R5634" t="s">
        <v>759</v>
      </c>
      <c r="S5634" t="s">
        <v>803</v>
      </c>
      <c r="T5634" t="s">
        <v>19998</v>
      </c>
      <c r="U5634" t="s">
        <v>965</v>
      </c>
      <c r="V5634" t="s">
        <v>10638</v>
      </c>
      <c r="W5634" t="s">
        <v>970</v>
      </c>
      <c r="X5634" t="s">
        <v>19999</v>
      </c>
    </row>
    <row r="5635" spans="2:24" ht="11" outlineLevel="1" x14ac:dyDescent="0.15">
      <c r="B5635" t="s">
        <v>5261</v>
      </c>
      <c r="C5635" t="s">
        <v>899</v>
      </c>
      <c r="E5635" t="s">
        <v>10649</v>
      </c>
      <c r="F5635" t="s">
        <v>715</v>
      </c>
      <c r="G5635" t="s">
        <v>2134</v>
      </c>
      <c r="H5635" s="17">
        <v>44547</v>
      </c>
      <c r="I5635" s="15">
        <v>2022</v>
      </c>
      <c r="J5635" t="s">
        <v>10634</v>
      </c>
      <c r="K5635" s="5">
        <v>84076.72</v>
      </c>
      <c r="L5635" t="s">
        <v>967</v>
      </c>
      <c r="M5635" t="s">
        <v>1141</v>
      </c>
      <c r="N5635" t="s">
        <v>10635</v>
      </c>
      <c r="O5635" t="s">
        <v>804</v>
      </c>
      <c r="P5635" t="s">
        <v>11969</v>
      </c>
      <c r="R5635" t="s">
        <v>744</v>
      </c>
      <c r="S5635" t="s">
        <v>795</v>
      </c>
      <c r="T5635" t="s">
        <v>20000</v>
      </c>
      <c r="U5635" t="s">
        <v>965</v>
      </c>
      <c r="V5635" t="s">
        <v>10638</v>
      </c>
      <c r="W5635" t="s">
        <v>970</v>
      </c>
      <c r="X5635" t="s">
        <v>20001</v>
      </c>
    </row>
    <row r="5636" spans="2:24" ht="11" outlineLevel="1" x14ac:dyDescent="0.15">
      <c r="B5636" t="s">
        <v>5261</v>
      </c>
      <c r="C5636" t="s">
        <v>899</v>
      </c>
      <c r="E5636" t="s">
        <v>10664</v>
      </c>
      <c r="F5636" t="s">
        <v>715</v>
      </c>
      <c r="G5636" t="s">
        <v>2134</v>
      </c>
      <c r="H5636" s="17">
        <v>44628</v>
      </c>
      <c r="I5636" s="15">
        <v>2022</v>
      </c>
      <c r="J5636" t="s">
        <v>10634</v>
      </c>
      <c r="K5636" s="5">
        <v>8327.7099999999991</v>
      </c>
      <c r="L5636" t="s">
        <v>967</v>
      </c>
      <c r="M5636" t="s">
        <v>1141</v>
      </c>
      <c r="N5636" t="s">
        <v>10635</v>
      </c>
      <c r="O5636" t="s">
        <v>804</v>
      </c>
      <c r="P5636" t="s">
        <v>11969</v>
      </c>
      <c r="R5636" t="s">
        <v>744</v>
      </c>
      <c r="S5636" t="s">
        <v>795</v>
      </c>
      <c r="T5636" t="s">
        <v>20000</v>
      </c>
      <c r="U5636" t="s">
        <v>965</v>
      </c>
      <c r="V5636" t="s">
        <v>10638</v>
      </c>
      <c r="W5636" t="s">
        <v>970</v>
      </c>
      <c r="X5636" t="s">
        <v>20002</v>
      </c>
    </row>
    <row r="5637" spans="2:24" ht="11" outlineLevel="1" x14ac:dyDescent="0.15">
      <c r="B5637" t="s">
        <v>5261</v>
      </c>
      <c r="C5637" t="s">
        <v>899</v>
      </c>
      <c r="E5637" t="s">
        <v>10652</v>
      </c>
      <c r="F5637" t="s">
        <v>715</v>
      </c>
      <c r="G5637" t="s">
        <v>2134</v>
      </c>
      <c r="H5637" s="17">
        <v>44614</v>
      </c>
      <c r="I5637" s="15">
        <v>2022</v>
      </c>
      <c r="J5637" t="s">
        <v>10634</v>
      </c>
      <c r="K5637" s="5">
        <v>0</v>
      </c>
      <c r="L5637" t="s">
        <v>967</v>
      </c>
      <c r="M5637" t="s">
        <v>1141</v>
      </c>
      <c r="N5637" t="s">
        <v>10635</v>
      </c>
      <c r="O5637" t="s">
        <v>804</v>
      </c>
      <c r="P5637" t="s">
        <v>11969</v>
      </c>
      <c r="R5637" t="s">
        <v>744</v>
      </c>
      <c r="S5637" t="s">
        <v>795</v>
      </c>
      <c r="T5637" t="s">
        <v>20000</v>
      </c>
      <c r="U5637" t="s">
        <v>965</v>
      </c>
      <c r="V5637" t="s">
        <v>10638</v>
      </c>
      <c r="W5637" t="s">
        <v>970</v>
      </c>
      <c r="X5637" t="s">
        <v>20003</v>
      </c>
    </row>
    <row r="5638" spans="2:24" ht="11" outlineLevel="1" x14ac:dyDescent="0.15">
      <c r="B5638" t="s">
        <v>5263</v>
      </c>
      <c r="C5638" t="s">
        <v>5264</v>
      </c>
      <c r="D5638" t="s">
        <v>5265</v>
      </c>
      <c r="E5638" t="s">
        <v>10649</v>
      </c>
      <c r="F5638" t="s">
        <v>5266</v>
      </c>
      <c r="G5638" t="s">
        <v>5267</v>
      </c>
      <c r="H5638" s="17">
        <v>41702</v>
      </c>
      <c r="I5638" s="15">
        <v>2014</v>
      </c>
      <c r="J5638" t="s">
        <v>10634</v>
      </c>
      <c r="K5638" s="5">
        <v>62990.51</v>
      </c>
      <c r="L5638" t="s">
        <v>967</v>
      </c>
      <c r="R5638" t="s">
        <v>750</v>
      </c>
      <c r="S5638" t="s">
        <v>5268</v>
      </c>
      <c r="T5638" t="s">
        <v>20004</v>
      </c>
      <c r="U5638" t="s">
        <v>1340</v>
      </c>
      <c r="V5638" t="s">
        <v>12795</v>
      </c>
      <c r="W5638" t="s">
        <v>970</v>
      </c>
      <c r="X5638" t="s">
        <v>20005</v>
      </c>
    </row>
    <row r="5639" spans="2:24" ht="11" outlineLevel="1" x14ac:dyDescent="0.15">
      <c r="B5639" t="s">
        <v>5263</v>
      </c>
      <c r="C5639" t="s">
        <v>5264</v>
      </c>
      <c r="D5639" t="s">
        <v>5265</v>
      </c>
      <c r="E5639" t="s">
        <v>10652</v>
      </c>
      <c r="F5639" t="s">
        <v>5266</v>
      </c>
      <c r="G5639" t="s">
        <v>5267</v>
      </c>
      <c r="H5639" s="17">
        <v>41761</v>
      </c>
      <c r="I5639" s="15">
        <v>2014</v>
      </c>
      <c r="J5639" t="s">
        <v>10634</v>
      </c>
      <c r="K5639" s="5">
        <v>40000.07</v>
      </c>
      <c r="L5639" t="s">
        <v>967</v>
      </c>
      <c r="M5639" t="s">
        <v>12802</v>
      </c>
      <c r="R5639" t="s">
        <v>750</v>
      </c>
      <c r="S5639" t="s">
        <v>5268</v>
      </c>
      <c r="T5639" t="s">
        <v>20004</v>
      </c>
      <c r="U5639" t="s">
        <v>1340</v>
      </c>
      <c r="V5639" t="s">
        <v>12795</v>
      </c>
      <c r="W5639" t="s">
        <v>970</v>
      </c>
      <c r="X5639" t="s">
        <v>20006</v>
      </c>
    </row>
    <row r="5640" spans="2:24" ht="11" outlineLevel="1" x14ac:dyDescent="0.15">
      <c r="B5640" t="s">
        <v>5263</v>
      </c>
      <c r="C5640" t="s">
        <v>5264</v>
      </c>
      <c r="D5640" t="s">
        <v>5265</v>
      </c>
      <c r="E5640" t="s">
        <v>10664</v>
      </c>
      <c r="F5640" t="s">
        <v>5266</v>
      </c>
      <c r="G5640" t="s">
        <v>5267</v>
      </c>
      <c r="H5640" s="17">
        <v>42089</v>
      </c>
      <c r="I5640" s="15">
        <v>2015</v>
      </c>
      <c r="J5640" t="s">
        <v>10634</v>
      </c>
      <c r="K5640" s="5">
        <v>0</v>
      </c>
      <c r="L5640" t="s">
        <v>967</v>
      </c>
      <c r="M5640" t="s">
        <v>12797</v>
      </c>
      <c r="R5640" t="s">
        <v>750</v>
      </c>
      <c r="S5640" t="s">
        <v>5268</v>
      </c>
      <c r="T5640" t="s">
        <v>20004</v>
      </c>
      <c r="U5640" t="s">
        <v>1340</v>
      </c>
      <c r="V5640" t="s">
        <v>12795</v>
      </c>
      <c r="W5640" t="s">
        <v>970</v>
      </c>
      <c r="X5640" t="s">
        <v>20007</v>
      </c>
    </row>
    <row r="5641" spans="2:24" ht="11" outlineLevel="1" x14ac:dyDescent="0.15">
      <c r="B5641" t="s">
        <v>5263</v>
      </c>
      <c r="C5641" t="s">
        <v>5264</v>
      </c>
      <c r="D5641" t="s">
        <v>5265</v>
      </c>
      <c r="E5641" t="s">
        <v>10643</v>
      </c>
      <c r="F5641" t="s">
        <v>5266</v>
      </c>
      <c r="G5641" t="s">
        <v>5267</v>
      </c>
      <c r="H5641" s="17">
        <v>42279</v>
      </c>
      <c r="I5641" s="15">
        <v>2016</v>
      </c>
      <c r="J5641" t="s">
        <v>10634</v>
      </c>
      <c r="K5641" s="5">
        <v>-10598.86</v>
      </c>
      <c r="L5641" t="s">
        <v>967</v>
      </c>
      <c r="M5641" t="s">
        <v>12802</v>
      </c>
      <c r="R5641" t="s">
        <v>750</v>
      </c>
      <c r="S5641" t="s">
        <v>5268</v>
      </c>
      <c r="T5641" t="s">
        <v>20004</v>
      </c>
      <c r="U5641" t="s">
        <v>1340</v>
      </c>
      <c r="V5641" t="s">
        <v>12795</v>
      </c>
      <c r="W5641" t="s">
        <v>970</v>
      </c>
      <c r="X5641" t="s">
        <v>20008</v>
      </c>
    </row>
    <row r="5642" spans="2:24" ht="11" outlineLevel="1" x14ac:dyDescent="0.15">
      <c r="B5642" t="s">
        <v>5271</v>
      </c>
      <c r="C5642" t="s">
        <v>5272</v>
      </c>
      <c r="E5642" t="s">
        <v>10649</v>
      </c>
      <c r="F5642" t="s">
        <v>4483</v>
      </c>
      <c r="G5642" t="s">
        <v>4484</v>
      </c>
      <c r="H5642" s="17">
        <v>42530</v>
      </c>
      <c r="I5642" s="15">
        <v>2016</v>
      </c>
      <c r="J5642" t="s">
        <v>10634</v>
      </c>
      <c r="K5642" s="5">
        <v>92299.199999999997</v>
      </c>
      <c r="L5642" t="s">
        <v>967</v>
      </c>
      <c r="R5642" t="s">
        <v>743</v>
      </c>
      <c r="S5642" t="s">
        <v>795</v>
      </c>
      <c r="T5642" t="s">
        <v>13785</v>
      </c>
      <c r="U5642" t="s">
        <v>1340</v>
      </c>
      <c r="V5642" t="s">
        <v>12795</v>
      </c>
      <c r="W5642" t="s">
        <v>970</v>
      </c>
      <c r="X5642" t="s">
        <v>20009</v>
      </c>
    </row>
    <row r="5643" spans="2:24" ht="11" outlineLevel="1" x14ac:dyDescent="0.15">
      <c r="B5643" t="s">
        <v>5274</v>
      </c>
      <c r="C5643" t="s">
        <v>5275</v>
      </c>
      <c r="E5643" t="s">
        <v>10649</v>
      </c>
      <c r="F5643" t="s">
        <v>4179</v>
      </c>
      <c r="G5643" t="s">
        <v>4180</v>
      </c>
      <c r="H5643" s="17">
        <v>45320</v>
      </c>
      <c r="I5643" s="15">
        <v>2024</v>
      </c>
      <c r="J5643" t="s">
        <v>10634</v>
      </c>
      <c r="K5643" s="5">
        <v>92008</v>
      </c>
      <c r="L5643" t="s">
        <v>967</v>
      </c>
      <c r="R5643" t="s">
        <v>4181</v>
      </c>
      <c r="S5643" t="s">
        <v>795</v>
      </c>
      <c r="T5643" t="s">
        <v>20010</v>
      </c>
      <c r="U5643" t="s">
        <v>1340</v>
      </c>
      <c r="V5643" t="s">
        <v>12795</v>
      </c>
      <c r="W5643" t="s">
        <v>970</v>
      </c>
      <c r="X5643" t="s">
        <v>20011</v>
      </c>
    </row>
    <row r="5644" spans="2:24" ht="11" outlineLevel="1" x14ac:dyDescent="0.15">
      <c r="B5644" t="s">
        <v>5277</v>
      </c>
      <c r="C5644" t="s">
        <v>5278</v>
      </c>
      <c r="E5644" t="s">
        <v>10649</v>
      </c>
      <c r="F5644" t="s">
        <v>3988</v>
      </c>
      <c r="G5644" t="s">
        <v>3989</v>
      </c>
      <c r="H5644" s="17">
        <v>45496</v>
      </c>
      <c r="I5644" s="15">
        <v>2024</v>
      </c>
      <c r="J5644" t="s">
        <v>10634</v>
      </c>
      <c r="K5644" s="5">
        <v>91281</v>
      </c>
      <c r="L5644" t="s">
        <v>967</v>
      </c>
      <c r="R5644" t="s">
        <v>750</v>
      </c>
      <c r="S5644" t="s">
        <v>887</v>
      </c>
      <c r="T5644" t="s">
        <v>20012</v>
      </c>
      <c r="U5644" t="s">
        <v>1340</v>
      </c>
      <c r="V5644" t="s">
        <v>12795</v>
      </c>
      <c r="W5644" t="s">
        <v>970</v>
      </c>
      <c r="X5644" t="s">
        <v>20013</v>
      </c>
    </row>
    <row r="5645" spans="2:24" ht="11" outlineLevel="1" x14ac:dyDescent="0.15">
      <c r="B5645" t="s">
        <v>5280</v>
      </c>
      <c r="C5645" t="s">
        <v>5281</v>
      </c>
      <c r="D5645" t="s">
        <v>5282</v>
      </c>
      <c r="E5645" t="s">
        <v>10649</v>
      </c>
      <c r="F5645" t="s">
        <v>4190</v>
      </c>
      <c r="G5645" t="s">
        <v>4191</v>
      </c>
      <c r="H5645" s="17">
        <v>44074</v>
      </c>
      <c r="I5645" s="15">
        <v>2020</v>
      </c>
      <c r="J5645" t="s">
        <v>10634</v>
      </c>
      <c r="K5645" s="5">
        <v>91081.600000000006</v>
      </c>
      <c r="L5645" t="s">
        <v>967</v>
      </c>
      <c r="R5645" t="s">
        <v>750</v>
      </c>
      <c r="S5645" t="s">
        <v>2719</v>
      </c>
      <c r="T5645" t="s">
        <v>20014</v>
      </c>
      <c r="U5645" t="s">
        <v>1340</v>
      </c>
      <c r="V5645" t="s">
        <v>12795</v>
      </c>
      <c r="W5645" t="s">
        <v>970</v>
      </c>
      <c r="X5645" t="s">
        <v>20015</v>
      </c>
    </row>
    <row r="5646" spans="2:24" ht="11" outlineLevel="1" x14ac:dyDescent="0.15">
      <c r="B5646" t="s">
        <v>5284</v>
      </c>
      <c r="C5646" t="s">
        <v>5285</v>
      </c>
      <c r="E5646" t="s">
        <v>10649</v>
      </c>
      <c r="F5646" t="s">
        <v>5286</v>
      </c>
      <c r="G5646" t="s">
        <v>5287</v>
      </c>
      <c r="H5646" s="17">
        <v>44098</v>
      </c>
      <c r="I5646" s="15">
        <v>2020</v>
      </c>
      <c r="J5646" t="s">
        <v>10634</v>
      </c>
      <c r="K5646" s="5">
        <v>90115.42</v>
      </c>
      <c r="L5646" t="s">
        <v>967</v>
      </c>
      <c r="R5646" t="s">
        <v>5288</v>
      </c>
      <c r="S5646" t="s">
        <v>803</v>
      </c>
      <c r="T5646" t="s">
        <v>20016</v>
      </c>
      <c r="U5646" t="s">
        <v>1340</v>
      </c>
      <c r="V5646" t="s">
        <v>12795</v>
      </c>
      <c r="W5646" t="s">
        <v>970</v>
      </c>
      <c r="X5646" t="s">
        <v>20017</v>
      </c>
    </row>
    <row r="5647" spans="2:24" ht="11" outlineLevel="1" x14ac:dyDescent="0.15">
      <c r="B5647" t="s">
        <v>5284</v>
      </c>
      <c r="C5647" t="s">
        <v>5285</v>
      </c>
      <c r="E5647" t="s">
        <v>10652</v>
      </c>
      <c r="F5647" t="s">
        <v>5286</v>
      </c>
      <c r="G5647" t="s">
        <v>5287</v>
      </c>
      <c r="H5647" s="17">
        <v>44140</v>
      </c>
      <c r="I5647" s="15">
        <v>2021</v>
      </c>
      <c r="J5647" t="s">
        <v>10634</v>
      </c>
      <c r="K5647" s="5">
        <v>0</v>
      </c>
      <c r="L5647" t="s">
        <v>967</v>
      </c>
      <c r="M5647" t="s">
        <v>12797</v>
      </c>
      <c r="R5647" t="s">
        <v>5288</v>
      </c>
      <c r="S5647" t="s">
        <v>803</v>
      </c>
      <c r="T5647" t="s">
        <v>20016</v>
      </c>
      <c r="U5647" t="s">
        <v>1340</v>
      </c>
      <c r="V5647" t="s">
        <v>12795</v>
      </c>
      <c r="W5647" t="s">
        <v>970</v>
      </c>
      <c r="X5647" t="s">
        <v>20018</v>
      </c>
    </row>
    <row r="5648" spans="2:24" ht="11" outlineLevel="1" x14ac:dyDescent="0.15">
      <c r="B5648" t="s">
        <v>5291</v>
      </c>
      <c r="C5648" t="s">
        <v>5292</v>
      </c>
      <c r="E5648" t="s">
        <v>10649</v>
      </c>
      <c r="F5648" t="s">
        <v>4419</v>
      </c>
      <c r="G5648" t="s">
        <v>4420</v>
      </c>
      <c r="H5648" s="17">
        <v>44434</v>
      </c>
      <c r="I5648" s="15">
        <v>2021</v>
      </c>
      <c r="J5648" t="s">
        <v>10634</v>
      </c>
      <c r="K5648" s="5">
        <v>89940</v>
      </c>
      <c r="L5648" t="s">
        <v>967</v>
      </c>
      <c r="R5648" t="s">
        <v>737</v>
      </c>
      <c r="S5648" t="s">
        <v>803</v>
      </c>
      <c r="T5648" t="s">
        <v>20019</v>
      </c>
      <c r="U5648" t="s">
        <v>1340</v>
      </c>
      <c r="V5648" t="s">
        <v>12795</v>
      </c>
      <c r="W5648" t="s">
        <v>970</v>
      </c>
      <c r="X5648" t="s">
        <v>20020</v>
      </c>
    </row>
    <row r="5649" spans="2:24" ht="11" outlineLevel="1" x14ac:dyDescent="0.15">
      <c r="B5649" t="s">
        <v>5294</v>
      </c>
      <c r="C5649" t="s">
        <v>5295</v>
      </c>
      <c r="E5649" t="s">
        <v>10649</v>
      </c>
      <c r="F5649" t="s">
        <v>5296</v>
      </c>
      <c r="G5649" t="s">
        <v>5297</v>
      </c>
      <c r="H5649" s="17">
        <v>42983</v>
      </c>
      <c r="I5649" s="15">
        <v>2017</v>
      </c>
      <c r="J5649" t="s">
        <v>10634</v>
      </c>
      <c r="K5649" s="5">
        <v>89900</v>
      </c>
      <c r="L5649" t="s">
        <v>967</v>
      </c>
      <c r="R5649" t="s">
        <v>2658</v>
      </c>
      <c r="S5649" t="s">
        <v>795</v>
      </c>
      <c r="T5649" t="s">
        <v>20021</v>
      </c>
      <c r="U5649" t="s">
        <v>1340</v>
      </c>
      <c r="V5649" t="s">
        <v>12795</v>
      </c>
      <c r="W5649" t="s">
        <v>970</v>
      </c>
      <c r="X5649" t="s">
        <v>20022</v>
      </c>
    </row>
    <row r="5650" spans="2:24" ht="11" outlineLevel="1" x14ac:dyDescent="0.15">
      <c r="B5650" t="s">
        <v>5300</v>
      </c>
      <c r="C5650" t="s">
        <v>5301</v>
      </c>
      <c r="D5650" t="s">
        <v>4380</v>
      </c>
      <c r="E5650" t="s">
        <v>10649</v>
      </c>
      <c r="F5650" t="s">
        <v>19825</v>
      </c>
      <c r="G5650" t="s">
        <v>4382</v>
      </c>
      <c r="H5650" s="17">
        <v>44601</v>
      </c>
      <c r="I5650" s="15">
        <v>2022</v>
      </c>
      <c r="J5650" t="s">
        <v>10634</v>
      </c>
      <c r="K5650" s="5">
        <v>89797.62</v>
      </c>
      <c r="L5650" t="s">
        <v>967</v>
      </c>
      <c r="M5650" t="s">
        <v>985</v>
      </c>
      <c r="N5650" t="s">
        <v>10635</v>
      </c>
      <c r="O5650" t="s">
        <v>796</v>
      </c>
      <c r="P5650" t="s">
        <v>15012</v>
      </c>
      <c r="R5650" t="s">
        <v>757</v>
      </c>
      <c r="S5650" t="s">
        <v>795</v>
      </c>
      <c r="T5650" t="s">
        <v>20023</v>
      </c>
      <c r="U5650" t="s">
        <v>965</v>
      </c>
      <c r="V5650" t="s">
        <v>10638</v>
      </c>
      <c r="W5650" t="s">
        <v>970</v>
      </c>
      <c r="X5650" t="s">
        <v>20024</v>
      </c>
    </row>
    <row r="5651" spans="2:24" ht="11" outlineLevel="1" x14ac:dyDescent="0.15">
      <c r="B5651" t="s">
        <v>5303</v>
      </c>
      <c r="C5651" t="s">
        <v>5304</v>
      </c>
      <c r="E5651" t="s">
        <v>10649</v>
      </c>
      <c r="F5651" t="s">
        <v>5305</v>
      </c>
      <c r="G5651" t="s">
        <v>5306</v>
      </c>
      <c r="H5651" s="17">
        <v>45533</v>
      </c>
      <c r="I5651" s="15">
        <v>2024</v>
      </c>
      <c r="J5651" t="s">
        <v>10634</v>
      </c>
      <c r="K5651" s="5">
        <v>89672.83</v>
      </c>
      <c r="L5651" t="s">
        <v>967</v>
      </c>
      <c r="R5651" t="s">
        <v>743</v>
      </c>
      <c r="S5651" t="s">
        <v>803</v>
      </c>
      <c r="T5651" t="s">
        <v>20025</v>
      </c>
      <c r="U5651" t="s">
        <v>1340</v>
      </c>
      <c r="V5651" t="s">
        <v>12795</v>
      </c>
      <c r="W5651" t="s">
        <v>970</v>
      </c>
      <c r="X5651" t="s">
        <v>20026</v>
      </c>
    </row>
    <row r="5652" spans="2:24" ht="11" outlineLevel="1" x14ac:dyDescent="0.15">
      <c r="B5652" t="s">
        <v>5308</v>
      </c>
      <c r="C5652" t="s">
        <v>5309</v>
      </c>
      <c r="E5652" t="s">
        <v>10649</v>
      </c>
      <c r="F5652" t="s">
        <v>3993</v>
      </c>
      <c r="G5652" t="s">
        <v>3994</v>
      </c>
      <c r="H5652" s="17">
        <v>44819</v>
      </c>
      <c r="I5652" s="15">
        <v>2022</v>
      </c>
      <c r="J5652" t="s">
        <v>10634</v>
      </c>
      <c r="K5652" s="5">
        <v>89540</v>
      </c>
      <c r="L5652" t="s">
        <v>967</v>
      </c>
      <c r="R5652" t="s">
        <v>737</v>
      </c>
      <c r="S5652" t="s">
        <v>803</v>
      </c>
      <c r="T5652" t="s">
        <v>20027</v>
      </c>
      <c r="U5652" t="s">
        <v>1340</v>
      </c>
      <c r="V5652" t="s">
        <v>12795</v>
      </c>
      <c r="W5652" t="s">
        <v>970</v>
      </c>
      <c r="X5652" t="s">
        <v>20028</v>
      </c>
    </row>
    <row r="5653" spans="2:24" ht="11" outlineLevel="1" x14ac:dyDescent="0.15">
      <c r="B5653" t="s">
        <v>5311</v>
      </c>
      <c r="C5653" t="s">
        <v>1519</v>
      </c>
      <c r="D5653" t="s">
        <v>5312</v>
      </c>
      <c r="E5653" t="s">
        <v>10649</v>
      </c>
      <c r="F5653" t="s">
        <v>5313</v>
      </c>
      <c r="G5653" t="s">
        <v>5314</v>
      </c>
      <c r="H5653" s="17">
        <v>42410</v>
      </c>
      <c r="I5653" s="15">
        <v>2016</v>
      </c>
      <c r="J5653" t="s">
        <v>10634</v>
      </c>
      <c r="K5653" s="5">
        <v>104884</v>
      </c>
      <c r="L5653" t="s">
        <v>967</v>
      </c>
      <c r="R5653" t="s">
        <v>743</v>
      </c>
      <c r="S5653" t="s">
        <v>795</v>
      </c>
      <c r="T5653" t="s">
        <v>13785</v>
      </c>
      <c r="U5653" t="s">
        <v>1340</v>
      </c>
      <c r="V5653" t="s">
        <v>12795</v>
      </c>
      <c r="W5653" t="s">
        <v>970</v>
      </c>
      <c r="X5653" t="s">
        <v>20029</v>
      </c>
    </row>
    <row r="5654" spans="2:24" ht="11" outlineLevel="1" x14ac:dyDescent="0.15">
      <c r="B5654" t="s">
        <v>5311</v>
      </c>
      <c r="C5654" t="s">
        <v>1519</v>
      </c>
      <c r="D5654" t="s">
        <v>5312</v>
      </c>
      <c r="E5654" t="s">
        <v>10989</v>
      </c>
      <c r="F5654" t="s">
        <v>5313</v>
      </c>
      <c r="G5654" t="s">
        <v>5314</v>
      </c>
      <c r="H5654" s="17">
        <v>42432</v>
      </c>
      <c r="I5654" s="15">
        <v>2016</v>
      </c>
      <c r="J5654" t="s">
        <v>10634</v>
      </c>
      <c r="K5654" s="5">
        <v>0</v>
      </c>
      <c r="L5654" t="s">
        <v>967</v>
      </c>
      <c r="M5654" t="s">
        <v>12797</v>
      </c>
      <c r="R5654" t="s">
        <v>743</v>
      </c>
      <c r="S5654" t="s">
        <v>795</v>
      </c>
      <c r="T5654" t="s">
        <v>13785</v>
      </c>
      <c r="U5654" t="s">
        <v>1340</v>
      </c>
      <c r="V5654" t="s">
        <v>12795</v>
      </c>
      <c r="W5654" t="s">
        <v>970</v>
      </c>
      <c r="X5654" t="s">
        <v>20030</v>
      </c>
    </row>
    <row r="5655" spans="2:24" ht="11" outlineLevel="1" x14ac:dyDescent="0.15">
      <c r="B5655" t="s">
        <v>5311</v>
      </c>
      <c r="C5655" t="s">
        <v>1519</v>
      </c>
      <c r="D5655" t="s">
        <v>5312</v>
      </c>
      <c r="E5655" t="s">
        <v>10950</v>
      </c>
      <c r="F5655" t="s">
        <v>5313</v>
      </c>
      <c r="G5655" t="s">
        <v>5314</v>
      </c>
      <c r="H5655" s="17">
        <v>42548</v>
      </c>
      <c r="I5655" s="15">
        <v>2016</v>
      </c>
      <c r="J5655" t="s">
        <v>10634</v>
      </c>
      <c r="K5655" s="5">
        <v>-15379.6</v>
      </c>
      <c r="L5655" t="s">
        <v>967</v>
      </c>
      <c r="M5655" t="s">
        <v>14985</v>
      </c>
      <c r="R5655" t="s">
        <v>743</v>
      </c>
      <c r="S5655" t="s">
        <v>795</v>
      </c>
      <c r="T5655" t="s">
        <v>13785</v>
      </c>
      <c r="U5655" t="s">
        <v>1340</v>
      </c>
      <c r="V5655" t="s">
        <v>12795</v>
      </c>
      <c r="W5655" t="s">
        <v>970</v>
      </c>
      <c r="X5655" t="s">
        <v>20031</v>
      </c>
    </row>
    <row r="5656" spans="2:24" ht="11" outlineLevel="1" x14ac:dyDescent="0.15">
      <c r="B5656" t="s">
        <v>5317</v>
      </c>
      <c r="C5656" t="s">
        <v>5318</v>
      </c>
      <c r="D5656" t="s">
        <v>377</v>
      </c>
      <c r="E5656" t="s">
        <v>10652</v>
      </c>
      <c r="F5656" t="s">
        <v>16821</v>
      </c>
      <c r="G5656" t="s">
        <v>2769</v>
      </c>
      <c r="H5656" s="17">
        <v>42600</v>
      </c>
      <c r="I5656" s="15">
        <v>2016</v>
      </c>
      <c r="J5656" t="s">
        <v>10634</v>
      </c>
      <c r="K5656" s="5">
        <v>0</v>
      </c>
      <c r="L5656" t="s">
        <v>967</v>
      </c>
      <c r="M5656" t="s">
        <v>985</v>
      </c>
      <c r="N5656" t="s">
        <v>10635</v>
      </c>
      <c r="O5656" t="s">
        <v>796</v>
      </c>
      <c r="P5656" t="s">
        <v>11052</v>
      </c>
      <c r="Q5656" t="s">
        <v>14153</v>
      </c>
      <c r="R5656" t="s">
        <v>757</v>
      </c>
      <c r="S5656" t="s">
        <v>803</v>
      </c>
      <c r="T5656" t="s">
        <v>20032</v>
      </c>
      <c r="U5656" t="s">
        <v>965</v>
      </c>
      <c r="V5656" t="s">
        <v>10638</v>
      </c>
      <c r="W5656" t="s">
        <v>970</v>
      </c>
      <c r="X5656" t="s">
        <v>20033</v>
      </c>
    </row>
    <row r="5657" spans="2:24" ht="11" outlineLevel="1" x14ac:dyDescent="0.15">
      <c r="B5657" t="s">
        <v>5317</v>
      </c>
      <c r="C5657" t="s">
        <v>5318</v>
      </c>
      <c r="D5657" t="s">
        <v>377</v>
      </c>
      <c r="E5657" t="s">
        <v>10649</v>
      </c>
      <c r="F5657" t="s">
        <v>16821</v>
      </c>
      <c r="G5657" t="s">
        <v>2769</v>
      </c>
      <c r="H5657" s="17">
        <v>42598</v>
      </c>
      <c r="I5657" s="15">
        <v>2016</v>
      </c>
      <c r="J5657" t="s">
        <v>10634</v>
      </c>
      <c r="K5657" s="5">
        <v>89140</v>
      </c>
      <c r="L5657" t="s">
        <v>967</v>
      </c>
      <c r="M5657" t="s">
        <v>985</v>
      </c>
      <c r="N5657" t="s">
        <v>10635</v>
      </c>
      <c r="O5657" t="s">
        <v>796</v>
      </c>
      <c r="P5657" t="s">
        <v>11052</v>
      </c>
      <c r="Q5657" t="s">
        <v>14153</v>
      </c>
      <c r="R5657" t="s">
        <v>757</v>
      </c>
      <c r="S5657" t="s">
        <v>803</v>
      </c>
      <c r="T5657" t="s">
        <v>20034</v>
      </c>
      <c r="U5657" t="s">
        <v>965</v>
      </c>
      <c r="V5657" t="s">
        <v>10638</v>
      </c>
      <c r="W5657" t="s">
        <v>970</v>
      </c>
      <c r="X5657" t="s">
        <v>20035</v>
      </c>
    </row>
    <row r="5658" spans="2:24" ht="11" outlineLevel="1" x14ac:dyDescent="0.15">
      <c r="B5658" t="s">
        <v>5320</v>
      </c>
      <c r="C5658" t="s">
        <v>5321</v>
      </c>
      <c r="E5658" t="s">
        <v>10649</v>
      </c>
      <c r="F5658" t="s">
        <v>4179</v>
      </c>
      <c r="G5658" t="s">
        <v>4180</v>
      </c>
      <c r="H5658" s="17">
        <v>42628</v>
      </c>
      <c r="I5658" s="15">
        <v>2016</v>
      </c>
      <c r="J5658" t="s">
        <v>10634</v>
      </c>
      <c r="K5658" s="5">
        <v>89000</v>
      </c>
      <c r="L5658" t="s">
        <v>967</v>
      </c>
      <c r="R5658" t="s">
        <v>750</v>
      </c>
      <c r="S5658" t="s">
        <v>4619</v>
      </c>
      <c r="T5658" t="s">
        <v>20036</v>
      </c>
      <c r="U5658" t="s">
        <v>1340</v>
      </c>
      <c r="V5658" t="s">
        <v>12795</v>
      </c>
      <c r="W5658" t="s">
        <v>970</v>
      </c>
      <c r="X5658" t="s">
        <v>20037</v>
      </c>
    </row>
    <row r="5659" spans="2:24" ht="11" outlineLevel="1" x14ac:dyDescent="0.15">
      <c r="B5659" t="s">
        <v>5320</v>
      </c>
      <c r="C5659" t="s">
        <v>5321</v>
      </c>
      <c r="E5659" t="s">
        <v>10652</v>
      </c>
      <c r="F5659" t="s">
        <v>4179</v>
      </c>
      <c r="G5659" t="s">
        <v>4180</v>
      </c>
      <c r="H5659" s="17">
        <v>42871</v>
      </c>
      <c r="I5659" s="15">
        <v>2017</v>
      </c>
      <c r="J5659" t="s">
        <v>10634</v>
      </c>
      <c r="K5659" s="5">
        <v>0</v>
      </c>
      <c r="L5659" t="s">
        <v>967</v>
      </c>
      <c r="M5659" t="s">
        <v>14985</v>
      </c>
      <c r="R5659" t="s">
        <v>750</v>
      </c>
      <c r="S5659" t="s">
        <v>4619</v>
      </c>
      <c r="T5659" t="s">
        <v>20036</v>
      </c>
      <c r="U5659" t="s">
        <v>1340</v>
      </c>
      <c r="V5659" t="s">
        <v>12795</v>
      </c>
      <c r="W5659" t="s">
        <v>970</v>
      </c>
      <c r="X5659" t="s">
        <v>20038</v>
      </c>
    </row>
    <row r="5660" spans="2:24" ht="11" outlineLevel="1" x14ac:dyDescent="0.15">
      <c r="B5660" t="s">
        <v>5323</v>
      </c>
      <c r="C5660" t="s">
        <v>5324</v>
      </c>
      <c r="E5660" t="s">
        <v>10649</v>
      </c>
      <c r="F5660" t="s">
        <v>660</v>
      </c>
      <c r="G5660" t="s">
        <v>1702</v>
      </c>
      <c r="H5660" s="17">
        <v>45714</v>
      </c>
      <c r="I5660" s="15">
        <v>2025</v>
      </c>
      <c r="J5660" t="s">
        <v>10634</v>
      </c>
      <c r="K5660" s="5">
        <v>88780</v>
      </c>
      <c r="L5660" t="s">
        <v>967</v>
      </c>
      <c r="M5660" t="s">
        <v>956</v>
      </c>
      <c r="N5660" t="s">
        <v>10635</v>
      </c>
      <c r="O5660" t="s">
        <v>804</v>
      </c>
      <c r="P5660" t="s">
        <v>15012</v>
      </c>
      <c r="Q5660" t="s">
        <v>11435</v>
      </c>
      <c r="R5660" t="s">
        <v>747</v>
      </c>
      <c r="S5660" t="s">
        <v>795</v>
      </c>
      <c r="T5660" t="s">
        <v>20039</v>
      </c>
      <c r="U5660" t="s">
        <v>965</v>
      </c>
      <c r="V5660" t="s">
        <v>10638</v>
      </c>
      <c r="W5660" t="s">
        <v>970</v>
      </c>
      <c r="X5660" t="s">
        <v>20040</v>
      </c>
    </row>
    <row r="5661" spans="2:24" ht="11" outlineLevel="1" x14ac:dyDescent="0.15">
      <c r="B5661" t="s">
        <v>5326</v>
      </c>
      <c r="C5661" t="s">
        <v>5327</v>
      </c>
      <c r="E5661" t="s">
        <v>10649</v>
      </c>
      <c r="F5661" t="s">
        <v>5328</v>
      </c>
      <c r="G5661" t="s">
        <v>5329</v>
      </c>
      <c r="H5661" s="17">
        <v>42836</v>
      </c>
      <c r="I5661" s="15">
        <v>2017</v>
      </c>
      <c r="J5661" t="s">
        <v>10634</v>
      </c>
      <c r="K5661" s="5">
        <v>88740</v>
      </c>
      <c r="L5661" t="s">
        <v>967</v>
      </c>
      <c r="R5661" t="s">
        <v>743</v>
      </c>
      <c r="S5661" t="s">
        <v>803</v>
      </c>
      <c r="T5661" t="s">
        <v>20041</v>
      </c>
      <c r="U5661" t="s">
        <v>1340</v>
      </c>
      <c r="V5661" t="s">
        <v>12795</v>
      </c>
      <c r="W5661" t="s">
        <v>970</v>
      </c>
      <c r="X5661" t="s">
        <v>20042</v>
      </c>
    </row>
    <row r="5662" spans="2:24" ht="11" outlineLevel="1" x14ac:dyDescent="0.15">
      <c r="B5662" t="s">
        <v>5331</v>
      </c>
      <c r="C5662" t="s">
        <v>5332</v>
      </c>
      <c r="E5662" t="s">
        <v>10649</v>
      </c>
      <c r="F5662" t="s">
        <v>5333</v>
      </c>
      <c r="G5662" t="s">
        <v>5334</v>
      </c>
      <c r="H5662" s="17">
        <v>44447</v>
      </c>
      <c r="I5662" s="15">
        <v>2021</v>
      </c>
      <c r="J5662" t="s">
        <v>10634</v>
      </c>
      <c r="K5662" s="5">
        <v>88499.86</v>
      </c>
      <c r="L5662" t="s">
        <v>967</v>
      </c>
      <c r="R5662" t="s">
        <v>750</v>
      </c>
      <c r="S5662" t="s">
        <v>4923</v>
      </c>
      <c r="T5662" t="s">
        <v>20043</v>
      </c>
      <c r="U5662" t="s">
        <v>1340</v>
      </c>
      <c r="V5662" t="s">
        <v>12795</v>
      </c>
      <c r="W5662" t="s">
        <v>970</v>
      </c>
      <c r="X5662" t="s">
        <v>20044</v>
      </c>
    </row>
    <row r="5663" spans="2:24" ht="11" outlineLevel="1" x14ac:dyDescent="0.15">
      <c r="B5663" t="s">
        <v>5336</v>
      </c>
      <c r="C5663" t="s">
        <v>5337</v>
      </c>
      <c r="E5663" t="s">
        <v>10649</v>
      </c>
      <c r="F5663" t="s">
        <v>5338</v>
      </c>
      <c r="G5663" t="s">
        <v>5339</v>
      </c>
      <c r="H5663" s="17">
        <v>44825</v>
      </c>
      <c r="I5663" s="15">
        <v>2022</v>
      </c>
      <c r="J5663" t="s">
        <v>10634</v>
      </c>
      <c r="K5663" s="5">
        <v>88494.55</v>
      </c>
      <c r="L5663" t="s">
        <v>967</v>
      </c>
      <c r="R5663" t="s">
        <v>737</v>
      </c>
      <c r="S5663" t="s">
        <v>887</v>
      </c>
      <c r="T5663" t="s">
        <v>20045</v>
      </c>
      <c r="U5663" t="s">
        <v>1340</v>
      </c>
      <c r="V5663" t="s">
        <v>12795</v>
      </c>
      <c r="W5663" t="s">
        <v>970</v>
      </c>
      <c r="X5663" t="s">
        <v>20046</v>
      </c>
    </row>
    <row r="5664" spans="2:24" ht="11" outlineLevel="1" x14ac:dyDescent="0.15">
      <c r="B5664" t="s">
        <v>5343</v>
      </c>
      <c r="C5664" t="s">
        <v>5344</v>
      </c>
      <c r="D5664" t="s">
        <v>4380</v>
      </c>
      <c r="E5664" t="s">
        <v>10649</v>
      </c>
      <c r="F5664" t="s">
        <v>19825</v>
      </c>
      <c r="G5664" t="s">
        <v>4382</v>
      </c>
      <c r="H5664" s="17">
        <v>44601</v>
      </c>
      <c r="I5664" s="15">
        <v>2022</v>
      </c>
      <c r="J5664" t="s">
        <v>10634</v>
      </c>
      <c r="K5664" s="5">
        <v>88002.66</v>
      </c>
      <c r="L5664" t="s">
        <v>967</v>
      </c>
      <c r="M5664" t="s">
        <v>985</v>
      </c>
      <c r="N5664" t="s">
        <v>10635</v>
      </c>
      <c r="O5664" t="s">
        <v>796</v>
      </c>
      <c r="P5664" t="s">
        <v>15012</v>
      </c>
      <c r="R5664" t="s">
        <v>757</v>
      </c>
      <c r="S5664" t="s">
        <v>795</v>
      </c>
      <c r="T5664" t="s">
        <v>20047</v>
      </c>
      <c r="U5664" t="s">
        <v>965</v>
      </c>
      <c r="V5664" t="s">
        <v>10638</v>
      </c>
      <c r="W5664" t="s">
        <v>970</v>
      </c>
      <c r="X5664" t="s">
        <v>20048</v>
      </c>
    </row>
    <row r="5665" spans="2:24" ht="11" outlineLevel="1" x14ac:dyDescent="0.15">
      <c r="B5665" t="s">
        <v>5346</v>
      </c>
      <c r="C5665" t="s">
        <v>5347</v>
      </c>
      <c r="E5665" t="s">
        <v>10649</v>
      </c>
      <c r="F5665" t="s">
        <v>5348</v>
      </c>
      <c r="G5665" t="s">
        <v>5349</v>
      </c>
      <c r="H5665" s="17">
        <v>43207</v>
      </c>
      <c r="I5665" s="15">
        <v>2018</v>
      </c>
      <c r="J5665" t="s">
        <v>10634</v>
      </c>
      <c r="K5665" s="5">
        <v>79078</v>
      </c>
      <c r="L5665" t="s">
        <v>967</v>
      </c>
      <c r="R5665" t="s">
        <v>750</v>
      </c>
      <c r="S5665" t="s">
        <v>5350</v>
      </c>
      <c r="T5665" t="s">
        <v>20049</v>
      </c>
      <c r="U5665" t="s">
        <v>1340</v>
      </c>
      <c r="V5665" t="s">
        <v>12795</v>
      </c>
      <c r="W5665" t="s">
        <v>970</v>
      </c>
      <c r="X5665" t="s">
        <v>20050</v>
      </c>
    </row>
    <row r="5666" spans="2:24" ht="11" outlineLevel="1" x14ac:dyDescent="0.15">
      <c r="B5666" t="s">
        <v>5346</v>
      </c>
      <c r="C5666" t="s">
        <v>5347</v>
      </c>
      <c r="E5666" t="s">
        <v>10664</v>
      </c>
      <c r="F5666" t="s">
        <v>5348</v>
      </c>
      <c r="G5666" t="s">
        <v>5349</v>
      </c>
      <c r="H5666" s="17">
        <v>43251</v>
      </c>
      <c r="I5666" s="15">
        <v>2018</v>
      </c>
      <c r="J5666" t="s">
        <v>10634</v>
      </c>
      <c r="K5666" s="5">
        <v>8873.75</v>
      </c>
      <c r="L5666" t="s">
        <v>967</v>
      </c>
      <c r="M5666" t="s">
        <v>15907</v>
      </c>
      <c r="R5666" t="s">
        <v>750</v>
      </c>
      <c r="S5666" t="s">
        <v>5350</v>
      </c>
      <c r="T5666" t="s">
        <v>20051</v>
      </c>
      <c r="U5666" t="s">
        <v>1340</v>
      </c>
      <c r="V5666" t="s">
        <v>12795</v>
      </c>
      <c r="W5666" t="s">
        <v>970</v>
      </c>
      <c r="X5666" t="s">
        <v>20052</v>
      </c>
    </row>
    <row r="5667" spans="2:24" ht="11" outlineLevel="1" x14ac:dyDescent="0.15">
      <c r="B5667" t="s">
        <v>5353</v>
      </c>
      <c r="C5667" t="s">
        <v>5354</v>
      </c>
      <c r="D5667" t="s">
        <v>163</v>
      </c>
      <c r="E5667" t="s">
        <v>10649</v>
      </c>
      <c r="F5667" t="s">
        <v>600</v>
      </c>
      <c r="G5667" t="s">
        <v>973</v>
      </c>
      <c r="H5667" s="17">
        <v>44522</v>
      </c>
      <c r="I5667" s="15">
        <v>2022</v>
      </c>
      <c r="J5667" t="s">
        <v>10634</v>
      </c>
      <c r="K5667" s="5">
        <v>87951.72</v>
      </c>
      <c r="L5667" t="s">
        <v>967</v>
      </c>
      <c r="M5667" t="s">
        <v>985</v>
      </c>
      <c r="N5667" t="s">
        <v>10635</v>
      </c>
      <c r="O5667" t="s">
        <v>804</v>
      </c>
      <c r="P5667" t="s">
        <v>10671</v>
      </c>
      <c r="Q5667" t="s">
        <v>10685</v>
      </c>
      <c r="R5667" t="s">
        <v>737</v>
      </c>
      <c r="S5667" t="s">
        <v>803</v>
      </c>
      <c r="T5667" t="s">
        <v>20053</v>
      </c>
      <c r="U5667" t="s">
        <v>965</v>
      </c>
      <c r="V5667" t="s">
        <v>10638</v>
      </c>
      <c r="W5667" t="s">
        <v>970</v>
      </c>
      <c r="X5667" t="s">
        <v>20054</v>
      </c>
    </row>
    <row r="5668" spans="2:24" ht="11" outlineLevel="1" x14ac:dyDescent="0.15">
      <c r="B5668" t="s">
        <v>5356</v>
      </c>
      <c r="C5668" t="s">
        <v>5357</v>
      </c>
      <c r="E5668" t="s">
        <v>10649</v>
      </c>
      <c r="F5668" t="s">
        <v>5358</v>
      </c>
      <c r="G5668" t="s">
        <v>5359</v>
      </c>
      <c r="H5668" s="17">
        <v>46001</v>
      </c>
      <c r="I5668" s="15">
        <v>2026</v>
      </c>
      <c r="J5668" t="s">
        <v>10634</v>
      </c>
      <c r="K5668" s="5">
        <v>87835.64</v>
      </c>
      <c r="L5668" t="s">
        <v>967</v>
      </c>
      <c r="R5668" t="s">
        <v>748</v>
      </c>
      <c r="S5668" t="s">
        <v>795</v>
      </c>
      <c r="T5668" t="s">
        <v>20055</v>
      </c>
      <c r="U5668" t="s">
        <v>1340</v>
      </c>
      <c r="V5668" t="s">
        <v>12795</v>
      </c>
      <c r="W5668" t="s">
        <v>970</v>
      </c>
      <c r="X5668" t="s">
        <v>20056</v>
      </c>
    </row>
    <row r="5669" spans="2:24" ht="11" outlineLevel="1" x14ac:dyDescent="0.15">
      <c r="B5669" t="s">
        <v>5356</v>
      </c>
      <c r="C5669" t="s">
        <v>5357</v>
      </c>
      <c r="E5669" t="s">
        <v>10652</v>
      </c>
      <c r="F5669" t="s">
        <v>5358</v>
      </c>
      <c r="G5669" t="s">
        <v>5359</v>
      </c>
      <c r="H5669" s="17">
        <v>46099</v>
      </c>
      <c r="I5669" s="15">
        <v>2026</v>
      </c>
      <c r="J5669" t="s">
        <v>10634</v>
      </c>
      <c r="K5669" s="5">
        <v>0</v>
      </c>
      <c r="L5669" t="s">
        <v>967</v>
      </c>
      <c r="M5669" t="s">
        <v>15907</v>
      </c>
      <c r="R5669" t="s">
        <v>748</v>
      </c>
      <c r="S5669" t="s">
        <v>795</v>
      </c>
      <c r="T5669" t="s">
        <v>20055</v>
      </c>
      <c r="U5669" t="s">
        <v>1340</v>
      </c>
      <c r="V5669" t="s">
        <v>12795</v>
      </c>
      <c r="W5669" t="s">
        <v>970</v>
      </c>
      <c r="X5669" t="s">
        <v>20057</v>
      </c>
    </row>
    <row r="5670" spans="2:24" ht="11" outlineLevel="1" x14ac:dyDescent="0.15">
      <c r="B5670" t="s">
        <v>5361</v>
      </c>
      <c r="C5670" t="s">
        <v>5362</v>
      </c>
      <c r="E5670" t="s">
        <v>10649</v>
      </c>
      <c r="F5670" t="s">
        <v>5363</v>
      </c>
      <c r="G5670" t="s">
        <v>5364</v>
      </c>
      <c r="H5670" s="17">
        <v>42430</v>
      </c>
      <c r="I5670" s="15">
        <v>2016</v>
      </c>
      <c r="J5670" t="s">
        <v>10634</v>
      </c>
      <c r="K5670" s="5">
        <v>64700</v>
      </c>
      <c r="L5670" t="s">
        <v>967</v>
      </c>
      <c r="R5670" t="s">
        <v>748</v>
      </c>
      <c r="S5670" t="s">
        <v>795</v>
      </c>
      <c r="T5670" t="s">
        <v>20058</v>
      </c>
      <c r="U5670" t="s">
        <v>1340</v>
      </c>
      <c r="V5670" t="s">
        <v>12795</v>
      </c>
      <c r="W5670" t="s">
        <v>970</v>
      </c>
      <c r="X5670" t="s">
        <v>20059</v>
      </c>
    </row>
    <row r="5671" spans="2:24" ht="11" outlineLevel="1" x14ac:dyDescent="0.15">
      <c r="B5671" t="s">
        <v>5361</v>
      </c>
      <c r="C5671" t="s">
        <v>5362</v>
      </c>
      <c r="E5671" t="s">
        <v>10652</v>
      </c>
      <c r="F5671" t="s">
        <v>5363</v>
      </c>
      <c r="G5671" t="s">
        <v>5364</v>
      </c>
      <c r="H5671" s="17">
        <v>42537</v>
      </c>
      <c r="I5671" s="15">
        <v>2016</v>
      </c>
      <c r="J5671" t="s">
        <v>10634</v>
      </c>
      <c r="K5671" s="5">
        <v>23120</v>
      </c>
      <c r="L5671" t="s">
        <v>967</v>
      </c>
      <c r="M5671" t="s">
        <v>15907</v>
      </c>
      <c r="R5671" t="s">
        <v>748</v>
      </c>
      <c r="S5671" t="s">
        <v>795</v>
      </c>
      <c r="T5671" t="s">
        <v>20060</v>
      </c>
      <c r="U5671" t="s">
        <v>1340</v>
      </c>
      <c r="V5671" t="s">
        <v>12795</v>
      </c>
      <c r="W5671" t="s">
        <v>970</v>
      </c>
      <c r="X5671" t="s">
        <v>20061</v>
      </c>
    </row>
    <row r="5672" spans="2:24" ht="11" outlineLevel="1" x14ac:dyDescent="0.15">
      <c r="B5672" t="s">
        <v>5366</v>
      </c>
      <c r="C5672" t="s">
        <v>5367</v>
      </c>
      <c r="E5672" t="s">
        <v>10649</v>
      </c>
      <c r="F5672" t="s">
        <v>5368</v>
      </c>
      <c r="G5672" t="s">
        <v>5369</v>
      </c>
      <c r="H5672" s="17">
        <v>41444</v>
      </c>
      <c r="I5672" s="15">
        <v>2013</v>
      </c>
      <c r="J5672" t="s">
        <v>10634</v>
      </c>
      <c r="K5672" s="5">
        <v>298275</v>
      </c>
      <c r="L5672" t="s">
        <v>967</v>
      </c>
      <c r="R5672" t="s">
        <v>743</v>
      </c>
      <c r="S5672" t="s">
        <v>5371</v>
      </c>
      <c r="T5672" t="s">
        <v>20062</v>
      </c>
      <c r="U5672" t="s">
        <v>1340</v>
      </c>
      <c r="V5672" t="s">
        <v>12795</v>
      </c>
      <c r="W5672" t="s">
        <v>970</v>
      </c>
      <c r="X5672" t="s">
        <v>20063</v>
      </c>
    </row>
    <row r="5673" spans="2:24" ht="11" outlineLevel="1" x14ac:dyDescent="0.15">
      <c r="B5673" t="s">
        <v>5366</v>
      </c>
      <c r="C5673" t="s">
        <v>5367</v>
      </c>
      <c r="E5673" t="s">
        <v>10652</v>
      </c>
      <c r="F5673" t="s">
        <v>5368</v>
      </c>
      <c r="G5673" t="s">
        <v>5369</v>
      </c>
      <c r="H5673" s="17">
        <v>42523</v>
      </c>
      <c r="I5673" s="15">
        <v>2016</v>
      </c>
      <c r="J5673" t="s">
        <v>10634</v>
      </c>
      <c r="K5673" s="5">
        <v>-210638.46</v>
      </c>
      <c r="L5673" t="s">
        <v>967</v>
      </c>
      <c r="M5673" t="s">
        <v>12797</v>
      </c>
      <c r="R5673" t="s">
        <v>743</v>
      </c>
      <c r="S5673" t="s">
        <v>5371</v>
      </c>
      <c r="T5673" t="s">
        <v>20064</v>
      </c>
      <c r="U5673" t="s">
        <v>1340</v>
      </c>
      <c r="V5673" t="s">
        <v>12795</v>
      </c>
      <c r="W5673" t="s">
        <v>970</v>
      </c>
      <c r="X5673" t="s">
        <v>20065</v>
      </c>
    </row>
    <row r="5674" spans="2:24" ht="11" outlineLevel="1" x14ac:dyDescent="0.15">
      <c r="B5674" t="s">
        <v>5374</v>
      </c>
      <c r="C5674" t="s">
        <v>5375</v>
      </c>
      <c r="D5674" t="s">
        <v>379</v>
      </c>
      <c r="E5674" t="s">
        <v>10649</v>
      </c>
      <c r="F5674" t="s">
        <v>713</v>
      </c>
      <c r="G5674" t="s">
        <v>3086</v>
      </c>
      <c r="H5674" s="17">
        <v>45905</v>
      </c>
      <c r="I5674" s="15">
        <v>2025</v>
      </c>
      <c r="J5674" t="s">
        <v>10634</v>
      </c>
      <c r="K5674" s="5">
        <v>87607.24</v>
      </c>
      <c r="L5674" t="s">
        <v>967</v>
      </c>
      <c r="M5674" t="s">
        <v>985</v>
      </c>
      <c r="N5674" t="s">
        <v>10635</v>
      </c>
      <c r="O5674" t="s">
        <v>818</v>
      </c>
      <c r="P5674" t="s">
        <v>13554</v>
      </c>
      <c r="Q5674" t="s">
        <v>13557</v>
      </c>
      <c r="R5674" t="s">
        <v>740</v>
      </c>
      <c r="S5674" t="s">
        <v>795</v>
      </c>
      <c r="T5674" t="s">
        <v>20066</v>
      </c>
      <c r="U5674" t="s">
        <v>965</v>
      </c>
      <c r="V5674" t="s">
        <v>10638</v>
      </c>
      <c r="W5674" t="s">
        <v>970</v>
      </c>
      <c r="X5674" t="s">
        <v>20067</v>
      </c>
    </row>
    <row r="5675" spans="2:24" ht="11" outlineLevel="1" x14ac:dyDescent="0.15">
      <c r="B5675" t="s">
        <v>5377</v>
      </c>
      <c r="C5675" t="s">
        <v>5378</v>
      </c>
      <c r="D5675" t="s">
        <v>4870</v>
      </c>
      <c r="E5675" t="s">
        <v>10649</v>
      </c>
      <c r="F5675" t="s">
        <v>3091</v>
      </c>
      <c r="G5675" t="s">
        <v>3092</v>
      </c>
      <c r="H5675" s="17">
        <v>43180</v>
      </c>
      <c r="I5675" s="15">
        <v>2018</v>
      </c>
      <c r="J5675" t="s">
        <v>10634</v>
      </c>
      <c r="K5675" s="5">
        <v>87500</v>
      </c>
      <c r="L5675" t="s">
        <v>967</v>
      </c>
      <c r="M5675" t="s">
        <v>1903</v>
      </c>
      <c r="N5675" t="s">
        <v>10635</v>
      </c>
      <c r="O5675" t="s">
        <v>825</v>
      </c>
      <c r="P5675" t="s">
        <v>14904</v>
      </c>
      <c r="Q5675" t="s">
        <v>14904</v>
      </c>
      <c r="R5675" t="s">
        <v>740</v>
      </c>
      <c r="S5675" t="s">
        <v>795</v>
      </c>
      <c r="T5675" t="s">
        <v>20068</v>
      </c>
      <c r="U5675" t="s">
        <v>965</v>
      </c>
      <c r="V5675" t="s">
        <v>10638</v>
      </c>
      <c r="W5675" t="s">
        <v>970</v>
      </c>
      <c r="X5675" t="s">
        <v>20069</v>
      </c>
    </row>
    <row r="5676" spans="2:24" ht="11" outlineLevel="1" x14ac:dyDescent="0.15">
      <c r="B5676" t="s">
        <v>5380</v>
      </c>
      <c r="C5676" t="s">
        <v>5381</v>
      </c>
      <c r="D5676" t="s">
        <v>5382</v>
      </c>
      <c r="E5676" t="s">
        <v>10649</v>
      </c>
      <c r="F5676" t="s">
        <v>5383</v>
      </c>
      <c r="G5676" t="s">
        <v>5384</v>
      </c>
      <c r="H5676" s="17">
        <v>43880</v>
      </c>
      <c r="I5676" s="15">
        <v>2020</v>
      </c>
      <c r="J5676" t="s">
        <v>10634</v>
      </c>
      <c r="K5676" s="5">
        <v>87443</v>
      </c>
      <c r="L5676" t="s">
        <v>967</v>
      </c>
      <c r="R5676" t="s">
        <v>5385</v>
      </c>
      <c r="S5676" t="s">
        <v>803</v>
      </c>
      <c r="T5676" t="s">
        <v>20070</v>
      </c>
      <c r="U5676" t="s">
        <v>1340</v>
      </c>
      <c r="V5676" t="s">
        <v>12795</v>
      </c>
      <c r="W5676" t="s">
        <v>970</v>
      </c>
      <c r="X5676" t="s">
        <v>20071</v>
      </c>
    </row>
    <row r="5677" spans="2:24" ht="11" outlineLevel="1" x14ac:dyDescent="0.15">
      <c r="B5677" t="s">
        <v>5388</v>
      </c>
      <c r="C5677" t="s">
        <v>863</v>
      </c>
      <c r="E5677" t="s">
        <v>10643</v>
      </c>
      <c r="F5677" t="s">
        <v>20072</v>
      </c>
      <c r="G5677" t="s">
        <v>1579</v>
      </c>
      <c r="H5677" s="17">
        <v>44636</v>
      </c>
      <c r="I5677" s="15">
        <v>2022</v>
      </c>
      <c r="J5677" t="s">
        <v>10634</v>
      </c>
      <c r="K5677" s="5">
        <v>2250</v>
      </c>
      <c r="L5677" t="s">
        <v>967</v>
      </c>
      <c r="M5677" t="s">
        <v>1141</v>
      </c>
      <c r="N5677" t="s">
        <v>10635</v>
      </c>
      <c r="O5677" t="s">
        <v>825</v>
      </c>
      <c r="P5677" t="s">
        <v>14662</v>
      </c>
      <c r="Q5677" t="s">
        <v>14662</v>
      </c>
      <c r="R5677" t="s">
        <v>755</v>
      </c>
      <c r="S5677" t="s">
        <v>795</v>
      </c>
      <c r="T5677" t="s">
        <v>20073</v>
      </c>
      <c r="U5677" t="s">
        <v>965</v>
      </c>
      <c r="V5677" t="s">
        <v>10638</v>
      </c>
      <c r="W5677" t="s">
        <v>970</v>
      </c>
      <c r="X5677" t="s">
        <v>20074</v>
      </c>
    </row>
    <row r="5678" spans="2:24" ht="11" outlineLevel="1" x14ac:dyDescent="0.15">
      <c r="B5678" t="s">
        <v>5388</v>
      </c>
      <c r="C5678" t="s">
        <v>863</v>
      </c>
      <c r="E5678" t="s">
        <v>10649</v>
      </c>
      <c r="F5678" t="s">
        <v>20072</v>
      </c>
      <c r="G5678" t="s">
        <v>1579</v>
      </c>
      <c r="H5678" s="17">
        <v>44580</v>
      </c>
      <c r="I5678" s="15">
        <v>2022</v>
      </c>
      <c r="J5678" t="s">
        <v>10634</v>
      </c>
      <c r="K5678" s="5">
        <v>57700</v>
      </c>
      <c r="L5678" t="s">
        <v>967</v>
      </c>
      <c r="M5678" t="s">
        <v>1141</v>
      </c>
      <c r="N5678" t="s">
        <v>10635</v>
      </c>
      <c r="O5678" t="s">
        <v>825</v>
      </c>
      <c r="P5678" t="s">
        <v>14662</v>
      </c>
      <c r="Q5678" t="s">
        <v>14662</v>
      </c>
      <c r="R5678" t="s">
        <v>755</v>
      </c>
      <c r="S5678" t="s">
        <v>795</v>
      </c>
      <c r="T5678" t="s">
        <v>20075</v>
      </c>
      <c r="U5678" t="s">
        <v>965</v>
      </c>
      <c r="V5678" t="s">
        <v>10638</v>
      </c>
      <c r="W5678" t="s">
        <v>970</v>
      </c>
      <c r="X5678" t="s">
        <v>20076</v>
      </c>
    </row>
    <row r="5679" spans="2:24" ht="11" outlineLevel="1" x14ac:dyDescent="0.15">
      <c r="B5679" t="s">
        <v>5388</v>
      </c>
      <c r="C5679" t="s">
        <v>863</v>
      </c>
      <c r="E5679" t="s">
        <v>10664</v>
      </c>
      <c r="F5679" t="s">
        <v>20072</v>
      </c>
      <c r="G5679" t="s">
        <v>1579</v>
      </c>
      <c r="H5679" s="17">
        <v>44607</v>
      </c>
      <c r="I5679" s="15">
        <v>2022</v>
      </c>
      <c r="J5679" t="s">
        <v>10634</v>
      </c>
      <c r="K5679" s="5">
        <v>19452</v>
      </c>
      <c r="L5679" t="s">
        <v>967</v>
      </c>
      <c r="M5679" t="s">
        <v>1141</v>
      </c>
      <c r="N5679" t="s">
        <v>10635</v>
      </c>
      <c r="O5679" t="s">
        <v>825</v>
      </c>
      <c r="P5679" t="s">
        <v>14662</v>
      </c>
      <c r="Q5679" t="s">
        <v>14662</v>
      </c>
      <c r="R5679" t="s">
        <v>755</v>
      </c>
      <c r="S5679" t="s">
        <v>795</v>
      </c>
      <c r="T5679" t="s">
        <v>20077</v>
      </c>
      <c r="U5679" t="s">
        <v>965</v>
      </c>
      <c r="V5679" t="s">
        <v>10638</v>
      </c>
      <c r="W5679" t="s">
        <v>970</v>
      </c>
      <c r="X5679" t="s">
        <v>20078</v>
      </c>
    </row>
    <row r="5680" spans="2:24" ht="11" outlineLevel="1" x14ac:dyDescent="0.15">
      <c r="B5680" t="s">
        <v>5388</v>
      </c>
      <c r="C5680" t="s">
        <v>863</v>
      </c>
      <c r="E5680" t="s">
        <v>10652</v>
      </c>
      <c r="F5680" t="s">
        <v>20072</v>
      </c>
      <c r="G5680" t="s">
        <v>1579</v>
      </c>
      <c r="H5680" s="17">
        <v>44593</v>
      </c>
      <c r="I5680" s="15">
        <v>2022</v>
      </c>
      <c r="J5680" t="s">
        <v>10634</v>
      </c>
      <c r="K5680" s="5">
        <v>7845.32</v>
      </c>
      <c r="L5680" t="s">
        <v>967</v>
      </c>
      <c r="M5680" t="s">
        <v>1141</v>
      </c>
      <c r="N5680" t="s">
        <v>10635</v>
      </c>
      <c r="O5680" t="s">
        <v>825</v>
      </c>
      <c r="P5680" t="s">
        <v>14662</v>
      </c>
      <c r="Q5680" t="s">
        <v>14662</v>
      </c>
      <c r="R5680" t="s">
        <v>755</v>
      </c>
      <c r="S5680" t="s">
        <v>795</v>
      </c>
      <c r="T5680" t="s">
        <v>20079</v>
      </c>
      <c r="U5680" t="s">
        <v>965</v>
      </c>
      <c r="V5680" t="s">
        <v>10638</v>
      </c>
      <c r="W5680" t="s">
        <v>970</v>
      </c>
      <c r="X5680" t="s">
        <v>20080</v>
      </c>
    </row>
    <row r="5681" spans="2:24" ht="11" outlineLevel="1" x14ac:dyDescent="0.15">
      <c r="B5681" t="s">
        <v>5390</v>
      </c>
      <c r="C5681" t="s">
        <v>848</v>
      </c>
      <c r="E5681" t="s">
        <v>10652</v>
      </c>
      <c r="F5681" t="s">
        <v>11744</v>
      </c>
      <c r="G5681" t="s">
        <v>1044</v>
      </c>
      <c r="H5681" s="17">
        <v>44398</v>
      </c>
      <c r="I5681" s="15">
        <v>2021</v>
      </c>
      <c r="J5681" t="s">
        <v>10634</v>
      </c>
      <c r="K5681" s="5">
        <v>7800</v>
      </c>
      <c r="L5681" t="s">
        <v>967</v>
      </c>
      <c r="M5681" t="s">
        <v>1141</v>
      </c>
      <c r="N5681" t="s">
        <v>10635</v>
      </c>
      <c r="O5681" t="s">
        <v>826</v>
      </c>
      <c r="P5681" t="s">
        <v>11475</v>
      </c>
      <c r="R5681" t="s">
        <v>740</v>
      </c>
      <c r="S5681" t="s">
        <v>795</v>
      </c>
      <c r="T5681" t="s">
        <v>20081</v>
      </c>
      <c r="U5681" t="s">
        <v>965</v>
      </c>
      <c r="V5681" t="s">
        <v>10638</v>
      </c>
      <c r="W5681" t="s">
        <v>970</v>
      </c>
      <c r="X5681" t="s">
        <v>20082</v>
      </c>
    </row>
    <row r="5682" spans="2:24" ht="11" outlineLevel="1" x14ac:dyDescent="0.15">
      <c r="B5682" t="s">
        <v>5390</v>
      </c>
      <c r="C5682" t="s">
        <v>848</v>
      </c>
      <c r="E5682" t="s">
        <v>10649</v>
      </c>
      <c r="F5682" t="s">
        <v>11744</v>
      </c>
      <c r="G5682" t="s">
        <v>1044</v>
      </c>
      <c r="H5682" s="17">
        <v>44384</v>
      </c>
      <c r="I5682" s="15">
        <v>2021</v>
      </c>
      <c r="J5682" t="s">
        <v>10634</v>
      </c>
      <c r="K5682" s="5">
        <v>79400</v>
      </c>
      <c r="L5682" t="s">
        <v>967</v>
      </c>
      <c r="M5682" t="s">
        <v>1141</v>
      </c>
      <c r="N5682" t="s">
        <v>10635</v>
      </c>
      <c r="O5682" t="s">
        <v>826</v>
      </c>
      <c r="P5682" t="s">
        <v>11475</v>
      </c>
      <c r="R5682" t="s">
        <v>740</v>
      </c>
      <c r="S5682" t="s">
        <v>795</v>
      </c>
      <c r="T5682" t="s">
        <v>20081</v>
      </c>
      <c r="U5682" t="s">
        <v>965</v>
      </c>
      <c r="V5682" t="s">
        <v>10638</v>
      </c>
      <c r="W5682" t="s">
        <v>970</v>
      </c>
      <c r="X5682" t="s">
        <v>20083</v>
      </c>
    </row>
    <row r="5683" spans="2:24" ht="11" outlineLevel="1" x14ac:dyDescent="0.15">
      <c r="B5683" t="s">
        <v>5392</v>
      </c>
      <c r="C5683" t="s">
        <v>5393</v>
      </c>
      <c r="D5683" t="s">
        <v>4380</v>
      </c>
      <c r="E5683" t="s">
        <v>10649</v>
      </c>
      <c r="F5683" t="s">
        <v>19825</v>
      </c>
      <c r="G5683" t="s">
        <v>4382</v>
      </c>
      <c r="H5683" s="17">
        <v>44378</v>
      </c>
      <c r="I5683" s="15">
        <v>2021</v>
      </c>
      <c r="J5683" t="s">
        <v>10634</v>
      </c>
      <c r="K5683" s="5">
        <v>87019.03</v>
      </c>
      <c r="L5683" t="s">
        <v>967</v>
      </c>
      <c r="M5683" t="s">
        <v>985</v>
      </c>
      <c r="N5683" t="s">
        <v>10635</v>
      </c>
      <c r="O5683" t="s">
        <v>796</v>
      </c>
      <c r="P5683" t="s">
        <v>13174</v>
      </c>
      <c r="R5683" t="s">
        <v>737</v>
      </c>
      <c r="S5683" t="s">
        <v>795</v>
      </c>
      <c r="T5683" t="s">
        <v>20084</v>
      </c>
      <c r="U5683" t="s">
        <v>965</v>
      </c>
      <c r="V5683" t="s">
        <v>10638</v>
      </c>
      <c r="W5683" t="s">
        <v>970</v>
      </c>
      <c r="X5683" t="s">
        <v>20085</v>
      </c>
    </row>
    <row r="5684" spans="2:24" ht="11" outlineLevel="1" x14ac:dyDescent="0.15">
      <c r="B5684" t="s">
        <v>5395</v>
      </c>
      <c r="C5684" t="s">
        <v>5396</v>
      </c>
      <c r="D5684" t="s">
        <v>4579</v>
      </c>
      <c r="E5684" t="s">
        <v>10649</v>
      </c>
      <c r="F5684" t="s">
        <v>4467</v>
      </c>
      <c r="G5684" t="s">
        <v>4468</v>
      </c>
      <c r="H5684" s="17">
        <v>43535</v>
      </c>
      <c r="I5684" s="15">
        <v>2019</v>
      </c>
      <c r="J5684" t="s">
        <v>10634</v>
      </c>
      <c r="K5684" s="5">
        <v>86980</v>
      </c>
      <c r="L5684" t="s">
        <v>967</v>
      </c>
      <c r="M5684" t="s">
        <v>985</v>
      </c>
      <c r="N5684" t="s">
        <v>10635</v>
      </c>
      <c r="O5684" t="s">
        <v>796</v>
      </c>
      <c r="P5684" t="s">
        <v>15012</v>
      </c>
      <c r="Q5684" t="s">
        <v>15012</v>
      </c>
      <c r="R5684" t="s">
        <v>743</v>
      </c>
      <c r="S5684" t="s">
        <v>803</v>
      </c>
      <c r="T5684" t="s">
        <v>20086</v>
      </c>
      <c r="U5684" t="s">
        <v>965</v>
      </c>
      <c r="V5684" t="s">
        <v>10638</v>
      </c>
      <c r="W5684" t="s">
        <v>970</v>
      </c>
      <c r="X5684" t="s">
        <v>20087</v>
      </c>
    </row>
    <row r="5685" spans="2:24" ht="11" outlineLevel="1" x14ac:dyDescent="0.15">
      <c r="B5685" t="s">
        <v>5398</v>
      </c>
      <c r="C5685" t="s">
        <v>5399</v>
      </c>
      <c r="D5685" t="s">
        <v>3090</v>
      </c>
      <c r="E5685" t="s">
        <v>10649</v>
      </c>
      <c r="F5685" t="s">
        <v>3091</v>
      </c>
      <c r="G5685" t="s">
        <v>3092</v>
      </c>
      <c r="H5685" s="17">
        <v>44760</v>
      </c>
      <c r="I5685" s="15">
        <v>2022</v>
      </c>
      <c r="J5685" t="s">
        <v>10634</v>
      </c>
      <c r="K5685" s="5">
        <v>86781.4</v>
      </c>
      <c r="L5685" t="s">
        <v>967</v>
      </c>
      <c r="M5685" t="s">
        <v>1903</v>
      </c>
      <c r="N5685" t="s">
        <v>10635</v>
      </c>
      <c r="O5685" t="s">
        <v>826</v>
      </c>
      <c r="P5685" t="s">
        <v>14904</v>
      </c>
      <c r="R5685" t="s">
        <v>748</v>
      </c>
      <c r="S5685" t="s">
        <v>795</v>
      </c>
      <c r="T5685" t="s">
        <v>20088</v>
      </c>
      <c r="U5685" t="s">
        <v>965</v>
      </c>
      <c r="V5685" t="s">
        <v>10638</v>
      </c>
      <c r="W5685" t="s">
        <v>970</v>
      </c>
      <c r="X5685" t="s">
        <v>20089</v>
      </c>
    </row>
    <row r="5686" spans="2:24" ht="11" outlineLevel="1" x14ac:dyDescent="0.15">
      <c r="B5686" t="s">
        <v>5401</v>
      </c>
      <c r="C5686" t="s">
        <v>5402</v>
      </c>
      <c r="D5686" t="s">
        <v>339</v>
      </c>
      <c r="E5686" t="s">
        <v>10649</v>
      </c>
      <c r="F5686" t="s">
        <v>17105</v>
      </c>
      <c r="G5686" t="s">
        <v>2918</v>
      </c>
      <c r="H5686" s="17">
        <v>44053</v>
      </c>
      <c r="I5686" s="15">
        <v>2020</v>
      </c>
      <c r="J5686" t="s">
        <v>10634</v>
      </c>
      <c r="K5686" s="5">
        <v>86759.8</v>
      </c>
      <c r="L5686" t="s">
        <v>967</v>
      </c>
      <c r="M5686" t="s">
        <v>985</v>
      </c>
      <c r="N5686" t="s">
        <v>10635</v>
      </c>
      <c r="O5686" t="s">
        <v>796</v>
      </c>
      <c r="P5686" t="s">
        <v>14616</v>
      </c>
      <c r="R5686" t="s">
        <v>737</v>
      </c>
      <c r="S5686" t="s">
        <v>803</v>
      </c>
      <c r="T5686" t="s">
        <v>20090</v>
      </c>
      <c r="U5686" t="s">
        <v>965</v>
      </c>
      <c r="V5686" t="s">
        <v>10638</v>
      </c>
      <c r="W5686" t="s">
        <v>970</v>
      </c>
      <c r="X5686" t="s">
        <v>20091</v>
      </c>
    </row>
    <row r="5687" spans="2:24" ht="11" outlineLevel="1" x14ac:dyDescent="0.15">
      <c r="B5687" t="s">
        <v>5404</v>
      </c>
      <c r="C5687" t="s">
        <v>5405</v>
      </c>
      <c r="D5687" t="s">
        <v>309</v>
      </c>
      <c r="E5687" t="s">
        <v>10664</v>
      </c>
      <c r="F5687" t="s">
        <v>16693</v>
      </c>
      <c r="G5687" t="s">
        <v>2727</v>
      </c>
      <c r="H5687" s="17">
        <v>45986</v>
      </c>
      <c r="I5687" s="15">
        <v>2026</v>
      </c>
      <c r="J5687" t="s">
        <v>10634</v>
      </c>
      <c r="K5687" s="5">
        <v>-49596</v>
      </c>
      <c r="L5687" t="s">
        <v>967</v>
      </c>
      <c r="M5687" t="s">
        <v>985</v>
      </c>
      <c r="N5687" t="s">
        <v>10635</v>
      </c>
      <c r="O5687" t="s">
        <v>825</v>
      </c>
      <c r="P5687" t="s">
        <v>12086</v>
      </c>
      <c r="Q5687" t="s">
        <v>11435</v>
      </c>
      <c r="R5687" t="s">
        <v>740</v>
      </c>
      <c r="S5687" t="s">
        <v>795</v>
      </c>
      <c r="T5687" t="s">
        <v>20092</v>
      </c>
      <c r="U5687" t="s">
        <v>965</v>
      </c>
      <c r="V5687" t="s">
        <v>10638</v>
      </c>
      <c r="W5687" t="s">
        <v>970</v>
      </c>
      <c r="X5687" t="s">
        <v>20093</v>
      </c>
    </row>
    <row r="5688" spans="2:24" ht="11" outlineLevel="1" x14ac:dyDescent="0.15">
      <c r="B5688" t="s">
        <v>5404</v>
      </c>
      <c r="C5688" t="s">
        <v>5405</v>
      </c>
      <c r="D5688" t="s">
        <v>309</v>
      </c>
      <c r="E5688" t="s">
        <v>10649</v>
      </c>
      <c r="F5688" t="s">
        <v>16693</v>
      </c>
      <c r="G5688" t="s">
        <v>2727</v>
      </c>
      <c r="H5688" s="17">
        <v>45737</v>
      </c>
      <c r="I5688" s="15">
        <v>2025</v>
      </c>
      <c r="J5688" t="s">
        <v>10634</v>
      </c>
      <c r="K5688" s="5">
        <v>85678</v>
      </c>
      <c r="L5688" t="s">
        <v>967</v>
      </c>
      <c r="M5688" t="s">
        <v>985</v>
      </c>
      <c r="N5688" t="s">
        <v>10635</v>
      </c>
      <c r="O5688" t="s">
        <v>825</v>
      </c>
      <c r="P5688" t="s">
        <v>12086</v>
      </c>
      <c r="Q5688" t="s">
        <v>11435</v>
      </c>
      <c r="R5688" t="s">
        <v>740</v>
      </c>
      <c r="S5688" t="s">
        <v>795</v>
      </c>
      <c r="T5688" t="s">
        <v>20094</v>
      </c>
      <c r="U5688" t="s">
        <v>965</v>
      </c>
      <c r="V5688" t="s">
        <v>10638</v>
      </c>
      <c r="W5688" t="s">
        <v>970</v>
      </c>
      <c r="X5688" t="s">
        <v>20095</v>
      </c>
    </row>
    <row r="5689" spans="2:24" ht="11" outlineLevel="1" x14ac:dyDescent="0.15">
      <c r="B5689" t="s">
        <v>5404</v>
      </c>
      <c r="C5689" t="s">
        <v>5405</v>
      </c>
      <c r="D5689" t="s">
        <v>309</v>
      </c>
      <c r="E5689" t="s">
        <v>10652</v>
      </c>
      <c r="F5689" t="s">
        <v>16693</v>
      </c>
      <c r="G5689" t="s">
        <v>2727</v>
      </c>
      <c r="H5689" s="17">
        <v>45763</v>
      </c>
      <c r="I5689" s="15">
        <v>2025</v>
      </c>
      <c r="J5689" t="s">
        <v>10634</v>
      </c>
      <c r="K5689" s="5">
        <v>49596</v>
      </c>
      <c r="L5689" t="s">
        <v>967</v>
      </c>
      <c r="M5689" t="s">
        <v>985</v>
      </c>
      <c r="N5689" t="s">
        <v>10635</v>
      </c>
      <c r="O5689" t="s">
        <v>825</v>
      </c>
      <c r="P5689" t="s">
        <v>12086</v>
      </c>
      <c r="Q5689" t="s">
        <v>11435</v>
      </c>
      <c r="R5689" t="s">
        <v>740</v>
      </c>
      <c r="S5689" t="s">
        <v>795</v>
      </c>
      <c r="T5689" t="s">
        <v>20096</v>
      </c>
      <c r="U5689" t="s">
        <v>965</v>
      </c>
      <c r="V5689" t="s">
        <v>10638</v>
      </c>
      <c r="W5689" t="s">
        <v>970</v>
      </c>
      <c r="X5689" t="s">
        <v>20097</v>
      </c>
    </row>
    <row r="5690" spans="2:24" ht="11" outlineLevel="1" x14ac:dyDescent="0.15">
      <c r="B5690" t="s">
        <v>5407</v>
      </c>
      <c r="C5690" t="s">
        <v>5408</v>
      </c>
      <c r="E5690" t="s">
        <v>10649</v>
      </c>
      <c r="F5690" t="s">
        <v>5409</v>
      </c>
      <c r="G5690" t="s">
        <v>5410</v>
      </c>
      <c r="H5690" s="17">
        <v>43350</v>
      </c>
      <c r="I5690" s="15">
        <v>2018</v>
      </c>
      <c r="J5690" t="s">
        <v>10634</v>
      </c>
      <c r="K5690" s="5">
        <v>85648</v>
      </c>
      <c r="L5690" t="s">
        <v>967</v>
      </c>
      <c r="R5690" t="s">
        <v>737</v>
      </c>
      <c r="S5690" t="s">
        <v>803</v>
      </c>
      <c r="T5690" t="s">
        <v>20098</v>
      </c>
      <c r="U5690" t="s">
        <v>1340</v>
      </c>
      <c r="V5690" t="s">
        <v>12795</v>
      </c>
      <c r="W5690" t="s">
        <v>970</v>
      </c>
      <c r="X5690" t="s">
        <v>20099</v>
      </c>
    </row>
    <row r="5691" spans="2:24" ht="11" outlineLevel="1" x14ac:dyDescent="0.15">
      <c r="B5691" t="s">
        <v>5412</v>
      </c>
      <c r="C5691" t="s">
        <v>5413</v>
      </c>
      <c r="D5691" t="s">
        <v>5414</v>
      </c>
      <c r="E5691" t="s">
        <v>10649</v>
      </c>
      <c r="F5691" t="s">
        <v>5415</v>
      </c>
      <c r="G5691" t="s">
        <v>5416</v>
      </c>
      <c r="H5691" s="17">
        <v>42901</v>
      </c>
      <c r="I5691" s="15">
        <v>2017</v>
      </c>
      <c r="J5691" t="s">
        <v>10634</v>
      </c>
      <c r="K5691" s="5">
        <v>85362</v>
      </c>
      <c r="L5691" t="s">
        <v>967</v>
      </c>
      <c r="R5691" t="s">
        <v>738</v>
      </c>
      <c r="S5691" t="s">
        <v>803</v>
      </c>
      <c r="T5691" t="s">
        <v>20100</v>
      </c>
      <c r="U5691" t="s">
        <v>1340</v>
      </c>
      <c r="V5691" t="s">
        <v>12795</v>
      </c>
      <c r="W5691" t="s">
        <v>970</v>
      </c>
      <c r="X5691" t="s">
        <v>20101</v>
      </c>
    </row>
    <row r="5692" spans="2:24" ht="11" outlineLevel="1" x14ac:dyDescent="0.15">
      <c r="B5692" t="s">
        <v>5418</v>
      </c>
      <c r="C5692" t="s">
        <v>5419</v>
      </c>
      <c r="E5692" t="s">
        <v>10649</v>
      </c>
      <c r="F5692" t="s">
        <v>5420</v>
      </c>
      <c r="G5692" t="s">
        <v>5421</v>
      </c>
      <c r="H5692" s="17">
        <v>45561</v>
      </c>
      <c r="I5692" s="15">
        <v>2024</v>
      </c>
      <c r="J5692" t="s">
        <v>10634</v>
      </c>
      <c r="K5692" s="5">
        <v>85300</v>
      </c>
      <c r="L5692" t="s">
        <v>967</v>
      </c>
      <c r="R5692" t="s">
        <v>757</v>
      </c>
      <c r="S5692" t="s">
        <v>795</v>
      </c>
      <c r="T5692" t="s">
        <v>20102</v>
      </c>
      <c r="U5692" t="s">
        <v>1340</v>
      </c>
      <c r="V5692" t="s">
        <v>12795</v>
      </c>
      <c r="W5692" t="s">
        <v>970</v>
      </c>
      <c r="X5692" t="s">
        <v>20103</v>
      </c>
    </row>
    <row r="5693" spans="2:24" ht="11" outlineLevel="1" x14ac:dyDescent="0.15">
      <c r="B5693" t="s">
        <v>5423</v>
      </c>
      <c r="C5693" t="s">
        <v>5424</v>
      </c>
      <c r="D5693" t="s">
        <v>4380</v>
      </c>
      <c r="E5693" t="s">
        <v>10649</v>
      </c>
      <c r="F5693" t="s">
        <v>19825</v>
      </c>
      <c r="G5693" t="s">
        <v>4382</v>
      </c>
      <c r="H5693" s="17">
        <v>43290</v>
      </c>
      <c r="I5693" s="15">
        <v>2018</v>
      </c>
      <c r="J5693" t="s">
        <v>10634</v>
      </c>
      <c r="K5693" s="5">
        <v>85034.82</v>
      </c>
      <c r="L5693" t="s">
        <v>967</v>
      </c>
      <c r="M5693" t="s">
        <v>985</v>
      </c>
      <c r="N5693" t="s">
        <v>10635</v>
      </c>
      <c r="O5693" t="s">
        <v>796</v>
      </c>
      <c r="P5693" t="s">
        <v>15012</v>
      </c>
      <c r="Q5693" t="s">
        <v>15012</v>
      </c>
      <c r="R5693" t="s">
        <v>743</v>
      </c>
      <c r="S5693" t="s">
        <v>795</v>
      </c>
      <c r="T5693" t="s">
        <v>20104</v>
      </c>
      <c r="U5693" t="s">
        <v>965</v>
      </c>
      <c r="V5693" t="s">
        <v>10638</v>
      </c>
      <c r="W5693" t="s">
        <v>970</v>
      </c>
      <c r="X5693" t="s">
        <v>20105</v>
      </c>
    </row>
    <row r="5694" spans="2:24" ht="11" outlineLevel="1" x14ac:dyDescent="0.15">
      <c r="B5694" t="s">
        <v>5423</v>
      </c>
      <c r="C5694" t="s">
        <v>5424</v>
      </c>
      <c r="D5694" t="s">
        <v>4380</v>
      </c>
      <c r="E5694" t="s">
        <v>10652</v>
      </c>
      <c r="F5694" t="s">
        <v>19825</v>
      </c>
      <c r="G5694" t="s">
        <v>4382</v>
      </c>
      <c r="H5694" s="17">
        <v>43294</v>
      </c>
      <c r="I5694" s="15">
        <v>2018</v>
      </c>
      <c r="J5694" t="s">
        <v>10634</v>
      </c>
      <c r="K5694" s="5">
        <v>0</v>
      </c>
      <c r="L5694" t="s">
        <v>967</v>
      </c>
      <c r="M5694" t="s">
        <v>985</v>
      </c>
      <c r="N5694" t="s">
        <v>10635</v>
      </c>
      <c r="O5694" t="s">
        <v>796</v>
      </c>
      <c r="P5694" t="s">
        <v>15012</v>
      </c>
      <c r="Q5694" t="s">
        <v>15012</v>
      </c>
      <c r="R5694" t="s">
        <v>743</v>
      </c>
      <c r="S5694" t="s">
        <v>795</v>
      </c>
      <c r="T5694" t="s">
        <v>20106</v>
      </c>
      <c r="U5694" t="s">
        <v>965</v>
      </c>
      <c r="V5694" t="s">
        <v>10638</v>
      </c>
      <c r="W5694" t="s">
        <v>970</v>
      </c>
      <c r="X5694" t="s">
        <v>20107</v>
      </c>
    </row>
    <row r="5695" spans="2:24" ht="11" outlineLevel="1" x14ac:dyDescent="0.15">
      <c r="B5695" t="s">
        <v>5423</v>
      </c>
      <c r="C5695" t="s">
        <v>5424</v>
      </c>
      <c r="D5695" t="s">
        <v>4380</v>
      </c>
      <c r="E5695" t="s">
        <v>10643</v>
      </c>
      <c r="F5695" t="s">
        <v>19825</v>
      </c>
      <c r="G5695" t="s">
        <v>4382</v>
      </c>
      <c r="H5695" s="17">
        <v>43370</v>
      </c>
      <c r="I5695" s="15">
        <v>2018</v>
      </c>
      <c r="J5695" t="s">
        <v>10634</v>
      </c>
      <c r="K5695" s="5">
        <v>0</v>
      </c>
      <c r="L5695" t="s">
        <v>967</v>
      </c>
      <c r="M5695" t="s">
        <v>985</v>
      </c>
      <c r="N5695" t="s">
        <v>10635</v>
      </c>
      <c r="O5695" t="s">
        <v>796</v>
      </c>
      <c r="P5695" t="s">
        <v>15012</v>
      </c>
      <c r="Q5695" t="s">
        <v>15012</v>
      </c>
      <c r="R5695" t="s">
        <v>743</v>
      </c>
      <c r="S5695" t="s">
        <v>795</v>
      </c>
      <c r="T5695" t="s">
        <v>20108</v>
      </c>
      <c r="U5695" t="s">
        <v>965</v>
      </c>
      <c r="V5695" t="s">
        <v>10638</v>
      </c>
      <c r="W5695" t="s">
        <v>970</v>
      </c>
      <c r="X5695" t="s">
        <v>20109</v>
      </c>
    </row>
    <row r="5696" spans="2:24" ht="11" outlineLevel="1" x14ac:dyDescent="0.15">
      <c r="B5696" t="s">
        <v>5423</v>
      </c>
      <c r="C5696" t="s">
        <v>5424</v>
      </c>
      <c r="D5696" t="s">
        <v>4380</v>
      </c>
      <c r="E5696" t="s">
        <v>10664</v>
      </c>
      <c r="F5696" t="s">
        <v>19825</v>
      </c>
      <c r="G5696" t="s">
        <v>4382</v>
      </c>
      <c r="H5696" s="17">
        <v>43334</v>
      </c>
      <c r="I5696" s="15">
        <v>2018</v>
      </c>
      <c r="J5696" t="s">
        <v>10634</v>
      </c>
      <c r="K5696" s="5">
        <v>250</v>
      </c>
      <c r="L5696" t="s">
        <v>967</v>
      </c>
      <c r="M5696" t="s">
        <v>985</v>
      </c>
      <c r="N5696" t="s">
        <v>10635</v>
      </c>
      <c r="O5696" t="s">
        <v>796</v>
      </c>
      <c r="P5696" t="s">
        <v>15012</v>
      </c>
      <c r="Q5696" t="s">
        <v>15012</v>
      </c>
      <c r="R5696" t="s">
        <v>743</v>
      </c>
      <c r="S5696" t="s">
        <v>795</v>
      </c>
      <c r="T5696" t="s">
        <v>20110</v>
      </c>
      <c r="U5696" t="s">
        <v>965</v>
      </c>
      <c r="V5696" t="s">
        <v>10638</v>
      </c>
      <c r="W5696" t="s">
        <v>970</v>
      </c>
      <c r="X5696" t="s">
        <v>20111</v>
      </c>
    </row>
    <row r="5697" spans="2:24" ht="11" outlineLevel="1" x14ac:dyDescent="0.15">
      <c r="B5697" t="s">
        <v>5426</v>
      </c>
      <c r="C5697" t="s">
        <v>5427</v>
      </c>
      <c r="E5697" t="s">
        <v>10664</v>
      </c>
      <c r="F5697" t="s">
        <v>4467</v>
      </c>
      <c r="G5697" t="s">
        <v>4468</v>
      </c>
      <c r="H5697" s="17">
        <v>45211</v>
      </c>
      <c r="I5697" s="15">
        <v>2024</v>
      </c>
      <c r="J5697" t="s">
        <v>10634</v>
      </c>
      <c r="K5697" s="5">
        <v>0</v>
      </c>
      <c r="L5697" t="s">
        <v>967</v>
      </c>
      <c r="M5697" t="s">
        <v>1141</v>
      </c>
      <c r="N5697" t="s">
        <v>10635</v>
      </c>
      <c r="O5697" t="s">
        <v>825</v>
      </c>
      <c r="P5697" t="s">
        <v>16493</v>
      </c>
      <c r="Q5697" t="s">
        <v>11435</v>
      </c>
      <c r="R5697" t="s">
        <v>759</v>
      </c>
      <c r="S5697" t="s">
        <v>803</v>
      </c>
      <c r="T5697" t="s">
        <v>20112</v>
      </c>
      <c r="U5697" t="s">
        <v>965</v>
      </c>
      <c r="V5697" t="s">
        <v>10638</v>
      </c>
      <c r="W5697" t="s">
        <v>970</v>
      </c>
      <c r="X5697" t="s">
        <v>20113</v>
      </c>
    </row>
    <row r="5698" spans="2:24" ht="11" outlineLevel="1" x14ac:dyDescent="0.15">
      <c r="B5698" t="s">
        <v>5426</v>
      </c>
      <c r="C5698" t="s">
        <v>5427</v>
      </c>
      <c r="E5698" t="s">
        <v>10652</v>
      </c>
      <c r="F5698" t="s">
        <v>4467</v>
      </c>
      <c r="G5698" t="s">
        <v>4468</v>
      </c>
      <c r="H5698" s="17">
        <v>45184</v>
      </c>
      <c r="I5698" s="15">
        <v>2023</v>
      </c>
      <c r="J5698" t="s">
        <v>10634</v>
      </c>
      <c r="K5698" s="5">
        <v>0</v>
      </c>
      <c r="L5698" t="s">
        <v>967</v>
      </c>
      <c r="M5698" t="s">
        <v>1141</v>
      </c>
      <c r="N5698" t="s">
        <v>10635</v>
      </c>
      <c r="O5698" t="s">
        <v>825</v>
      </c>
      <c r="P5698" t="s">
        <v>16493</v>
      </c>
      <c r="Q5698" t="s">
        <v>11435</v>
      </c>
      <c r="R5698" t="s">
        <v>759</v>
      </c>
      <c r="S5698" t="s">
        <v>803</v>
      </c>
      <c r="T5698" t="s">
        <v>20112</v>
      </c>
      <c r="U5698" t="s">
        <v>965</v>
      </c>
      <c r="V5698" t="s">
        <v>10638</v>
      </c>
      <c r="W5698" t="s">
        <v>970</v>
      </c>
      <c r="X5698" t="s">
        <v>20114</v>
      </c>
    </row>
    <row r="5699" spans="2:24" ht="11" outlineLevel="1" x14ac:dyDescent="0.15">
      <c r="B5699" t="s">
        <v>5426</v>
      </c>
      <c r="C5699" t="s">
        <v>5427</v>
      </c>
      <c r="E5699" t="s">
        <v>10649</v>
      </c>
      <c r="F5699" t="s">
        <v>4467</v>
      </c>
      <c r="G5699" t="s">
        <v>4468</v>
      </c>
      <c r="H5699" s="17">
        <v>45092</v>
      </c>
      <c r="I5699" s="15">
        <v>2023</v>
      </c>
      <c r="J5699" t="s">
        <v>10634</v>
      </c>
      <c r="K5699" s="5">
        <v>84934.92</v>
      </c>
      <c r="L5699" t="s">
        <v>967</v>
      </c>
      <c r="M5699" t="s">
        <v>1141</v>
      </c>
      <c r="N5699" t="s">
        <v>10635</v>
      </c>
      <c r="O5699" t="s">
        <v>825</v>
      </c>
      <c r="P5699" t="s">
        <v>16493</v>
      </c>
      <c r="Q5699" t="s">
        <v>11435</v>
      </c>
      <c r="R5699" t="s">
        <v>759</v>
      </c>
      <c r="S5699" t="s">
        <v>803</v>
      </c>
      <c r="T5699" t="s">
        <v>20115</v>
      </c>
      <c r="U5699" t="s">
        <v>965</v>
      </c>
      <c r="V5699" t="s">
        <v>10638</v>
      </c>
      <c r="W5699" t="s">
        <v>970</v>
      </c>
      <c r="X5699" t="s">
        <v>20116</v>
      </c>
    </row>
    <row r="5700" spans="2:24" ht="11" outlineLevel="1" x14ac:dyDescent="0.15">
      <c r="B5700" t="s">
        <v>5429</v>
      </c>
      <c r="C5700" t="s">
        <v>5430</v>
      </c>
      <c r="E5700" t="s">
        <v>10649</v>
      </c>
      <c r="F5700" t="s">
        <v>5431</v>
      </c>
      <c r="G5700" t="s">
        <v>5432</v>
      </c>
      <c r="H5700" s="17">
        <v>43566</v>
      </c>
      <c r="I5700" s="15">
        <v>2019</v>
      </c>
      <c r="J5700" t="s">
        <v>10634</v>
      </c>
      <c r="K5700" s="5">
        <v>84853.24</v>
      </c>
      <c r="L5700" t="s">
        <v>967</v>
      </c>
      <c r="R5700" t="s">
        <v>740</v>
      </c>
      <c r="S5700" t="s">
        <v>795</v>
      </c>
      <c r="T5700" t="s">
        <v>20117</v>
      </c>
      <c r="U5700" t="s">
        <v>1340</v>
      </c>
      <c r="V5700" t="s">
        <v>12795</v>
      </c>
      <c r="W5700" t="s">
        <v>970</v>
      </c>
      <c r="X5700" t="s">
        <v>20118</v>
      </c>
    </row>
    <row r="5701" spans="2:24" ht="11" outlineLevel="1" x14ac:dyDescent="0.15">
      <c r="B5701" t="s">
        <v>5434</v>
      </c>
      <c r="C5701" t="s">
        <v>5435</v>
      </c>
      <c r="E5701" t="s">
        <v>10649</v>
      </c>
      <c r="F5701" t="s">
        <v>5436</v>
      </c>
      <c r="G5701" t="s">
        <v>5437</v>
      </c>
      <c r="H5701" s="17">
        <v>42515</v>
      </c>
      <c r="I5701" s="15">
        <v>2016</v>
      </c>
      <c r="J5701" t="s">
        <v>10634</v>
      </c>
      <c r="K5701" s="5">
        <v>84778.27</v>
      </c>
      <c r="L5701" t="s">
        <v>967</v>
      </c>
      <c r="R5701" t="s">
        <v>750</v>
      </c>
      <c r="S5701" t="s">
        <v>3488</v>
      </c>
      <c r="T5701" t="s">
        <v>20119</v>
      </c>
      <c r="U5701" t="s">
        <v>1340</v>
      </c>
      <c r="V5701" t="s">
        <v>12795</v>
      </c>
      <c r="W5701" t="s">
        <v>970</v>
      </c>
      <c r="X5701" t="s">
        <v>20120</v>
      </c>
    </row>
    <row r="5702" spans="2:24" ht="11" outlineLevel="1" x14ac:dyDescent="0.15">
      <c r="B5702" t="s">
        <v>5439</v>
      </c>
      <c r="C5702" t="s">
        <v>5440</v>
      </c>
      <c r="E5702" t="s">
        <v>10649</v>
      </c>
      <c r="F5702" t="s">
        <v>5441</v>
      </c>
      <c r="G5702" t="s">
        <v>5442</v>
      </c>
      <c r="H5702" s="17">
        <v>44354</v>
      </c>
      <c r="I5702" s="15">
        <v>2021</v>
      </c>
      <c r="J5702" t="s">
        <v>10634</v>
      </c>
      <c r="K5702" s="5">
        <v>84307.62</v>
      </c>
      <c r="L5702" t="s">
        <v>967</v>
      </c>
      <c r="R5702" t="s">
        <v>5443</v>
      </c>
      <c r="S5702" t="s">
        <v>803</v>
      </c>
      <c r="T5702" t="s">
        <v>20121</v>
      </c>
      <c r="U5702" t="s">
        <v>1340</v>
      </c>
      <c r="V5702" t="s">
        <v>12795</v>
      </c>
      <c r="W5702" t="s">
        <v>970</v>
      </c>
      <c r="X5702" t="s">
        <v>20122</v>
      </c>
    </row>
    <row r="5703" spans="2:24" ht="11" outlineLevel="1" x14ac:dyDescent="0.15">
      <c r="B5703" t="s">
        <v>5446</v>
      </c>
      <c r="C5703" t="s">
        <v>5447</v>
      </c>
      <c r="D5703" t="s">
        <v>4870</v>
      </c>
      <c r="E5703" t="s">
        <v>10652</v>
      </c>
      <c r="F5703" t="s">
        <v>3091</v>
      </c>
      <c r="G5703" t="s">
        <v>3092</v>
      </c>
      <c r="H5703" s="17">
        <v>43985</v>
      </c>
      <c r="I5703" s="15">
        <v>2020</v>
      </c>
      <c r="J5703" t="s">
        <v>10634</v>
      </c>
      <c r="K5703" s="5">
        <v>0</v>
      </c>
      <c r="L5703" t="s">
        <v>967</v>
      </c>
      <c r="M5703" t="s">
        <v>1903</v>
      </c>
      <c r="N5703" t="s">
        <v>10635</v>
      </c>
      <c r="O5703" t="s">
        <v>825</v>
      </c>
      <c r="P5703" t="s">
        <v>14904</v>
      </c>
      <c r="Q5703" t="s">
        <v>11435</v>
      </c>
      <c r="R5703" t="s">
        <v>740</v>
      </c>
      <c r="S5703" t="s">
        <v>795</v>
      </c>
      <c r="T5703" t="s">
        <v>19606</v>
      </c>
      <c r="U5703" t="s">
        <v>965</v>
      </c>
      <c r="V5703" t="s">
        <v>10638</v>
      </c>
      <c r="W5703" t="s">
        <v>970</v>
      </c>
      <c r="X5703" t="s">
        <v>20123</v>
      </c>
    </row>
    <row r="5704" spans="2:24" ht="11" outlineLevel="1" x14ac:dyDescent="0.15">
      <c r="B5704" t="s">
        <v>5446</v>
      </c>
      <c r="C5704" t="s">
        <v>5447</v>
      </c>
      <c r="D5704" t="s">
        <v>4870</v>
      </c>
      <c r="E5704" t="s">
        <v>10643</v>
      </c>
      <c r="F5704" t="s">
        <v>3091</v>
      </c>
      <c r="G5704" t="s">
        <v>3092</v>
      </c>
      <c r="H5704" s="17">
        <v>44726</v>
      </c>
      <c r="I5704" s="15">
        <v>2022</v>
      </c>
      <c r="J5704" t="s">
        <v>10634</v>
      </c>
      <c r="K5704" s="5">
        <v>-5987.45</v>
      </c>
      <c r="L5704" t="s">
        <v>967</v>
      </c>
      <c r="M5704" t="s">
        <v>1903</v>
      </c>
      <c r="N5704" t="s">
        <v>10635</v>
      </c>
      <c r="O5704" t="s">
        <v>825</v>
      </c>
      <c r="P5704" t="s">
        <v>14904</v>
      </c>
      <c r="Q5704" t="s">
        <v>11435</v>
      </c>
      <c r="R5704" t="s">
        <v>740</v>
      </c>
      <c r="S5704" t="s">
        <v>795</v>
      </c>
      <c r="T5704" t="s">
        <v>19606</v>
      </c>
      <c r="U5704" t="s">
        <v>965</v>
      </c>
      <c r="V5704" t="s">
        <v>10638</v>
      </c>
      <c r="W5704" t="s">
        <v>970</v>
      </c>
      <c r="X5704" t="s">
        <v>20124</v>
      </c>
    </row>
    <row r="5705" spans="2:24" ht="11" outlineLevel="1" x14ac:dyDescent="0.15">
      <c r="B5705" t="s">
        <v>5446</v>
      </c>
      <c r="C5705" t="s">
        <v>5447</v>
      </c>
      <c r="D5705" t="s">
        <v>4870</v>
      </c>
      <c r="E5705" t="s">
        <v>10649</v>
      </c>
      <c r="F5705" t="s">
        <v>3091</v>
      </c>
      <c r="G5705" t="s">
        <v>3092</v>
      </c>
      <c r="H5705" s="17">
        <v>43927</v>
      </c>
      <c r="I5705" s="15">
        <v>2020</v>
      </c>
      <c r="J5705" t="s">
        <v>10634</v>
      </c>
      <c r="K5705" s="5">
        <v>67169.539999999994</v>
      </c>
      <c r="L5705" t="s">
        <v>967</v>
      </c>
      <c r="M5705" t="s">
        <v>1903</v>
      </c>
      <c r="N5705" t="s">
        <v>10635</v>
      </c>
      <c r="O5705" t="s">
        <v>825</v>
      </c>
      <c r="P5705" t="s">
        <v>14904</v>
      </c>
      <c r="Q5705" t="s">
        <v>11435</v>
      </c>
      <c r="R5705" t="s">
        <v>740</v>
      </c>
      <c r="S5705" t="s">
        <v>795</v>
      </c>
      <c r="T5705" t="s">
        <v>20125</v>
      </c>
      <c r="U5705" t="s">
        <v>965</v>
      </c>
      <c r="V5705" t="s">
        <v>10638</v>
      </c>
      <c r="W5705" t="s">
        <v>970</v>
      </c>
      <c r="X5705" t="s">
        <v>20126</v>
      </c>
    </row>
    <row r="5706" spans="2:24" ht="11" outlineLevel="1" x14ac:dyDescent="0.15">
      <c r="B5706" t="s">
        <v>5446</v>
      </c>
      <c r="C5706" t="s">
        <v>5447</v>
      </c>
      <c r="D5706" t="s">
        <v>4870</v>
      </c>
      <c r="E5706" t="s">
        <v>10664</v>
      </c>
      <c r="F5706" t="s">
        <v>3091</v>
      </c>
      <c r="G5706" t="s">
        <v>3092</v>
      </c>
      <c r="H5706" s="17">
        <v>44033</v>
      </c>
      <c r="I5706" s="15">
        <v>2020</v>
      </c>
      <c r="J5706" t="s">
        <v>10634</v>
      </c>
      <c r="K5706" s="5">
        <v>23047.62</v>
      </c>
      <c r="L5706" t="s">
        <v>967</v>
      </c>
      <c r="M5706" t="s">
        <v>1903</v>
      </c>
      <c r="N5706" t="s">
        <v>10635</v>
      </c>
      <c r="O5706" t="s">
        <v>825</v>
      </c>
      <c r="P5706" t="s">
        <v>14904</v>
      </c>
      <c r="Q5706" t="s">
        <v>11435</v>
      </c>
      <c r="R5706" t="s">
        <v>740</v>
      </c>
      <c r="S5706" t="s">
        <v>795</v>
      </c>
      <c r="T5706" t="s">
        <v>20127</v>
      </c>
      <c r="U5706" t="s">
        <v>965</v>
      </c>
      <c r="V5706" t="s">
        <v>10638</v>
      </c>
      <c r="W5706" t="s">
        <v>970</v>
      </c>
      <c r="X5706" t="s">
        <v>20128</v>
      </c>
    </row>
    <row r="5707" spans="2:24" ht="11" outlineLevel="1" x14ac:dyDescent="0.15">
      <c r="B5707" t="s">
        <v>5449</v>
      </c>
      <c r="C5707" t="s">
        <v>5450</v>
      </c>
      <c r="D5707" t="s">
        <v>309</v>
      </c>
      <c r="E5707" t="s">
        <v>10649</v>
      </c>
      <c r="F5707" t="s">
        <v>16693</v>
      </c>
      <c r="G5707" t="s">
        <v>2727</v>
      </c>
      <c r="H5707" s="17">
        <v>44634</v>
      </c>
      <c r="I5707" s="15">
        <v>2022</v>
      </c>
      <c r="J5707" t="s">
        <v>10634</v>
      </c>
      <c r="K5707" s="5">
        <v>84074.240000000005</v>
      </c>
      <c r="L5707" t="s">
        <v>967</v>
      </c>
      <c r="M5707" t="s">
        <v>985</v>
      </c>
      <c r="N5707" t="s">
        <v>10635</v>
      </c>
      <c r="O5707" t="s">
        <v>804</v>
      </c>
      <c r="P5707" t="s">
        <v>12086</v>
      </c>
      <c r="R5707" t="s">
        <v>740</v>
      </c>
      <c r="S5707" t="s">
        <v>795</v>
      </c>
      <c r="T5707" t="s">
        <v>20129</v>
      </c>
      <c r="U5707" t="s">
        <v>965</v>
      </c>
      <c r="V5707" t="s">
        <v>10638</v>
      </c>
      <c r="W5707" t="s">
        <v>970</v>
      </c>
      <c r="X5707" t="s">
        <v>20130</v>
      </c>
    </row>
    <row r="5708" spans="2:24" ht="11" outlineLevel="1" x14ac:dyDescent="0.15">
      <c r="B5708" t="s">
        <v>5452</v>
      </c>
      <c r="C5708" t="s">
        <v>5453</v>
      </c>
      <c r="E5708" t="s">
        <v>10649</v>
      </c>
      <c r="F5708" t="s">
        <v>2441</v>
      </c>
      <c r="G5708" t="s">
        <v>2442</v>
      </c>
      <c r="H5708" s="17">
        <v>45819</v>
      </c>
      <c r="I5708" s="15">
        <v>2025</v>
      </c>
      <c r="J5708" t="s">
        <v>10634</v>
      </c>
      <c r="K5708" s="5">
        <v>83891.5</v>
      </c>
      <c r="L5708" t="s">
        <v>967</v>
      </c>
      <c r="M5708" t="s">
        <v>1141</v>
      </c>
      <c r="N5708" t="s">
        <v>10635</v>
      </c>
      <c r="O5708" t="s">
        <v>826</v>
      </c>
      <c r="P5708" t="s">
        <v>15012</v>
      </c>
      <c r="Q5708" t="s">
        <v>11435</v>
      </c>
      <c r="R5708" t="s">
        <v>748</v>
      </c>
      <c r="S5708" t="s">
        <v>795</v>
      </c>
      <c r="T5708" t="s">
        <v>20131</v>
      </c>
      <c r="U5708" t="s">
        <v>965</v>
      </c>
      <c r="V5708" t="s">
        <v>10638</v>
      </c>
      <c r="W5708" t="s">
        <v>970</v>
      </c>
      <c r="X5708" t="s">
        <v>20132</v>
      </c>
    </row>
    <row r="5709" spans="2:24" ht="11" outlineLevel="1" x14ac:dyDescent="0.15">
      <c r="B5709" t="s">
        <v>5455</v>
      </c>
      <c r="C5709" t="s">
        <v>5456</v>
      </c>
      <c r="D5709" t="s">
        <v>4538</v>
      </c>
      <c r="E5709" t="s">
        <v>10649</v>
      </c>
      <c r="F5709" t="s">
        <v>19236</v>
      </c>
      <c r="G5709" t="s">
        <v>4220</v>
      </c>
      <c r="H5709" s="17">
        <v>44335</v>
      </c>
      <c r="I5709" s="15">
        <v>2021</v>
      </c>
      <c r="J5709" t="s">
        <v>10634</v>
      </c>
      <c r="K5709" s="5">
        <v>83000</v>
      </c>
      <c r="L5709" t="s">
        <v>967</v>
      </c>
      <c r="M5709" t="s">
        <v>985</v>
      </c>
      <c r="N5709" t="s">
        <v>10635</v>
      </c>
      <c r="O5709" t="s">
        <v>796</v>
      </c>
      <c r="P5709" t="s">
        <v>11434</v>
      </c>
      <c r="R5709" t="s">
        <v>737</v>
      </c>
      <c r="S5709" t="s">
        <v>803</v>
      </c>
      <c r="T5709" t="s">
        <v>20133</v>
      </c>
      <c r="U5709" t="s">
        <v>965</v>
      </c>
      <c r="V5709" t="s">
        <v>10638</v>
      </c>
      <c r="W5709" t="s">
        <v>970</v>
      </c>
      <c r="X5709" t="s">
        <v>20134</v>
      </c>
    </row>
    <row r="5710" spans="2:24" ht="11" outlineLevel="1" x14ac:dyDescent="0.15">
      <c r="B5710" t="s">
        <v>5458</v>
      </c>
      <c r="C5710" t="s">
        <v>5459</v>
      </c>
      <c r="E5710" t="s">
        <v>10649</v>
      </c>
      <c r="F5710" t="s">
        <v>2172</v>
      </c>
      <c r="G5710" t="s">
        <v>2173</v>
      </c>
      <c r="H5710" s="17">
        <v>45630</v>
      </c>
      <c r="I5710" s="15">
        <v>2025</v>
      </c>
      <c r="J5710" t="s">
        <v>10634</v>
      </c>
      <c r="K5710" s="5">
        <v>85116.94</v>
      </c>
      <c r="L5710" t="s">
        <v>967</v>
      </c>
      <c r="M5710" t="s">
        <v>956</v>
      </c>
      <c r="N5710" t="s">
        <v>10635</v>
      </c>
      <c r="O5710" t="s">
        <v>826</v>
      </c>
      <c r="P5710" t="s">
        <v>15012</v>
      </c>
      <c r="Q5710" t="s">
        <v>11435</v>
      </c>
      <c r="R5710" t="s">
        <v>763</v>
      </c>
      <c r="S5710" t="s">
        <v>795</v>
      </c>
      <c r="T5710" t="s">
        <v>20135</v>
      </c>
      <c r="U5710" t="s">
        <v>965</v>
      </c>
      <c r="V5710" t="s">
        <v>10638</v>
      </c>
      <c r="W5710" t="s">
        <v>970</v>
      </c>
      <c r="X5710" t="s">
        <v>20136</v>
      </c>
    </row>
    <row r="5711" spans="2:24" ht="11" outlineLevel="1" x14ac:dyDescent="0.15">
      <c r="B5711" t="s">
        <v>5458</v>
      </c>
      <c r="C5711" t="s">
        <v>5459</v>
      </c>
      <c r="E5711" t="s">
        <v>10652</v>
      </c>
      <c r="F5711" t="s">
        <v>2172</v>
      </c>
      <c r="G5711" t="s">
        <v>2173</v>
      </c>
      <c r="H5711" s="17">
        <v>45884</v>
      </c>
      <c r="I5711" s="15">
        <v>2025</v>
      </c>
      <c r="J5711" t="s">
        <v>10634</v>
      </c>
      <c r="K5711" s="5">
        <v>-2210.69</v>
      </c>
      <c r="L5711" t="s">
        <v>967</v>
      </c>
      <c r="M5711" t="s">
        <v>956</v>
      </c>
      <c r="N5711" t="s">
        <v>10635</v>
      </c>
      <c r="O5711" t="s">
        <v>826</v>
      </c>
      <c r="P5711" t="s">
        <v>15012</v>
      </c>
      <c r="Q5711" t="s">
        <v>11435</v>
      </c>
      <c r="R5711" t="s">
        <v>763</v>
      </c>
      <c r="S5711" t="s">
        <v>795</v>
      </c>
      <c r="T5711" t="s">
        <v>20137</v>
      </c>
      <c r="U5711" t="s">
        <v>965</v>
      </c>
      <c r="V5711" t="s">
        <v>10638</v>
      </c>
      <c r="W5711" t="s">
        <v>970</v>
      </c>
      <c r="X5711" t="s">
        <v>20138</v>
      </c>
    </row>
    <row r="5712" spans="2:24" ht="11" outlineLevel="1" x14ac:dyDescent="0.15">
      <c r="B5712" t="s">
        <v>5461</v>
      </c>
      <c r="C5712" t="s">
        <v>5462</v>
      </c>
      <c r="D5712" t="s">
        <v>891</v>
      </c>
      <c r="E5712" t="s">
        <v>10649</v>
      </c>
      <c r="F5712" t="s">
        <v>712</v>
      </c>
      <c r="G5712" t="s">
        <v>2068</v>
      </c>
      <c r="H5712" s="17">
        <v>45678</v>
      </c>
      <c r="I5712" s="15">
        <v>2025</v>
      </c>
      <c r="J5712" t="s">
        <v>10634</v>
      </c>
      <c r="K5712" s="5">
        <v>82696.399999999994</v>
      </c>
      <c r="L5712" t="s">
        <v>967</v>
      </c>
      <c r="M5712" t="s">
        <v>1903</v>
      </c>
      <c r="N5712" t="s">
        <v>10635</v>
      </c>
      <c r="O5712" t="s">
        <v>826</v>
      </c>
      <c r="P5712" t="s">
        <v>11434</v>
      </c>
      <c r="Q5712" t="s">
        <v>11435</v>
      </c>
      <c r="R5712" t="s">
        <v>748</v>
      </c>
      <c r="S5712" t="s">
        <v>795</v>
      </c>
      <c r="T5712" t="s">
        <v>20139</v>
      </c>
      <c r="U5712" t="s">
        <v>965</v>
      </c>
      <c r="V5712" t="s">
        <v>10638</v>
      </c>
      <c r="W5712" t="s">
        <v>970</v>
      </c>
      <c r="X5712" t="s">
        <v>20140</v>
      </c>
    </row>
    <row r="5713" spans="2:24" ht="11" outlineLevel="1" x14ac:dyDescent="0.15">
      <c r="B5713" t="s">
        <v>5464</v>
      </c>
      <c r="C5713" t="s">
        <v>5465</v>
      </c>
      <c r="E5713" t="s">
        <v>10649</v>
      </c>
      <c r="F5713" t="s">
        <v>4381</v>
      </c>
      <c r="G5713" t="s">
        <v>4382</v>
      </c>
      <c r="H5713" s="17">
        <v>46051</v>
      </c>
      <c r="I5713" s="15">
        <v>2026</v>
      </c>
      <c r="J5713" t="s">
        <v>10634</v>
      </c>
      <c r="K5713" s="5">
        <v>82608.759999999995</v>
      </c>
      <c r="L5713" t="s">
        <v>967</v>
      </c>
      <c r="M5713" t="s">
        <v>1141</v>
      </c>
      <c r="N5713" t="s">
        <v>10635</v>
      </c>
      <c r="O5713" t="s">
        <v>825</v>
      </c>
      <c r="P5713" t="s">
        <v>13174</v>
      </c>
      <c r="Q5713" t="s">
        <v>13174</v>
      </c>
      <c r="R5713" t="s">
        <v>737</v>
      </c>
      <c r="S5713" t="s">
        <v>803</v>
      </c>
      <c r="T5713" t="s">
        <v>20141</v>
      </c>
      <c r="U5713" t="s">
        <v>965</v>
      </c>
      <c r="V5713" t="s">
        <v>10638</v>
      </c>
      <c r="W5713" t="s">
        <v>970</v>
      </c>
      <c r="X5713" t="s">
        <v>20142</v>
      </c>
    </row>
    <row r="5714" spans="2:24" ht="11" outlineLevel="1" x14ac:dyDescent="0.15">
      <c r="B5714" t="s">
        <v>5467</v>
      </c>
      <c r="C5714" t="s">
        <v>5468</v>
      </c>
      <c r="D5714" t="s">
        <v>5469</v>
      </c>
      <c r="E5714" t="s">
        <v>10649</v>
      </c>
      <c r="F5714" t="s">
        <v>5470</v>
      </c>
      <c r="G5714" t="s">
        <v>5471</v>
      </c>
      <c r="H5714" s="17">
        <v>45343</v>
      </c>
      <c r="I5714" s="15">
        <v>2024</v>
      </c>
      <c r="J5714" t="s">
        <v>10634</v>
      </c>
      <c r="K5714" s="5">
        <v>82601</v>
      </c>
      <c r="L5714" t="s">
        <v>967</v>
      </c>
      <c r="R5714" t="s">
        <v>750</v>
      </c>
      <c r="S5714" t="s">
        <v>5472</v>
      </c>
      <c r="T5714" t="s">
        <v>20143</v>
      </c>
      <c r="U5714" t="s">
        <v>1340</v>
      </c>
      <c r="V5714" t="s">
        <v>12795</v>
      </c>
      <c r="W5714" t="s">
        <v>970</v>
      </c>
      <c r="X5714" t="s">
        <v>20144</v>
      </c>
    </row>
    <row r="5715" spans="2:24" ht="11" outlineLevel="1" x14ac:dyDescent="0.15">
      <c r="B5715" t="s">
        <v>5475</v>
      </c>
      <c r="C5715" t="s">
        <v>5476</v>
      </c>
      <c r="E5715" t="s">
        <v>10649</v>
      </c>
      <c r="F5715" t="s">
        <v>5477</v>
      </c>
      <c r="G5715" t="s">
        <v>5478</v>
      </c>
      <c r="H5715" s="17">
        <v>43277</v>
      </c>
      <c r="I5715" s="15">
        <v>2018</v>
      </c>
      <c r="J5715" t="s">
        <v>10634</v>
      </c>
      <c r="K5715" s="5">
        <v>69955.13</v>
      </c>
      <c r="L5715" t="s">
        <v>967</v>
      </c>
      <c r="R5715" t="s">
        <v>748</v>
      </c>
      <c r="S5715" t="s">
        <v>795</v>
      </c>
      <c r="T5715" t="s">
        <v>20145</v>
      </c>
      <c r="U5715" t="s">
        <v>1340</v>
      </c>
      <c r="V5715" t="s">
        <v>12795</v>
      </c>
      <c r="W5715" t="s">
        <v>970</v>
      </c>
      <c r="X5715" t="s">
        <v>20146</v>
      </c>
    </row>
    <row r="5716" spans="2:24" ht="11" outlineLevel="1" x14ac:dyDescent="0.15">
      <c r="B5716" t="s">
        <v>5475</v>
      </c>
      <c r="C5716" t="s">
        <v>5476</v>
      </c>
      <c r="E5716" t="s">
        <v>10652</v>
      </c>
      <c r="F5716" t="s">
        <v>5477</v>
      </c>
      <c r="G5716" t="s">
        <v>5478</v>
      </c>
      <c r="H5716" s="17">
        <v>43315</v>
      </c>
      <c r="I5716" s="15">
        <v>2018</v>
      </c>
      <c r="J5716" t="s">
        <v>10634</v>
      </c>
      <c r="K5716" s="5">
        <v>2911.25</v>
      </c>
      <c r="L5716" t="s">
        <v>967</v>
      </c>
      <c r="M5716" t="s">
        <v>16080</v>
      </c>
      <c r="R5716" t="s">
        <v>748</v>
      </c>
      <c r="S5716" t="s">
        <v>795</v>
      </c>
      <c r="T5716" t="s">
        <v>20147</v>
      </c>
      <c r="U5716" t="s">
        <v>1340</v>
      </c>
      <c r="V5716" t="s">
        <v>12795</v>
      </c>
      <c r="W5716" t="s">
        <v>970</v>
      </c>
      <c r="X5716" t="s">
        <v>20148</v>
      </c>
    </row>
    <row r="5717" spans="2:24" ht="11" outlineLevel="1" x14ac:dyDescent="0.15">
      <c r="B5717" t="s">
        <v>5475</v>
      </c>
      <c r="C5717" t="s">
        <v>5476</v>
      </c>
      <c r="E5717" t="s">
        <v>10664</v>
      </c>
      <c r="F5717" t="s">
        <v>5477</v>
      </c>
      <c r="G5717" t="s">
        <v>5478</v>
      </c>
      <c r="H5717" s="17">
        <v>43353</v>
      </c>
      <c r="I5717" s="15">
        <v>2018</v>
      </c>
      <c r="J5717" t="s">
        <v>10634</v>
      </c>
      <c r="K5717" s="5">
        <v>9527.4</v>
      </c>
      <c r="L5717" t="s">
        <v>967</v>
      </c>
      <c r="M5717" t="s">
        <v>15907</v>
      </c>
      <c r="R5717" t="s">
        <v>748</v>
      </c>
      <c r="S5717" t="s">
        <v>795</v>
      </c>
      <c r="T5717" t="s">
        <v>20149</v>
      </c>
      <c r="U5717" t="s">
        <v>1340</v>
      </c>
      <c r="V5717" t="s">
        <v>12795</v>
      </c>
      <c r="W5717" t="s">
        <v>970</v>
      </c>
      <c r="X5717" t="s">
        <v>20150</v>
      </c>
    </row>
    <row r="5718" spans="2:24" ht="11" outlineLevel="1" x14ac:dyDescent="0.15">
      <c r="B5718" t="s">
        <v>5480</v>
      </c>
      <c r="C5718" t="s">
        <v>1271</v>
      </c>
      <c r="D5718" t="s">
        <v>200</v>
      </c>
      <c r="E5718" t="s">
        <v>10649</v>
      </c>
      <c r="F5718" t="s">
        <v>609</v>
      </c>
      <c r="G5718" t="s">
        <v>1547</v>
      </c>
      <c r="H5718" s="17">
        <v>42620</v>
      </c>
      <c r="I5718" s="15">
        <v>2016</v>
      </c>
      <c r="J5718" t="s">
        <v>10634</v>
      </c>
      <c r="K5718" s="5">
        <v>82141.77</v>
      </c>
      <c r="L5718" t="s">
        <v>967</v>
      </c>
      <c r="M5718" t="s">
        <v>985</v>
      </c>
      <c r="N5718" t="s">
        <v>10635</v>
      </c>
      <c r="O5718" t="s">
        <v>796</v>
      </c>
      <c r="P5718" t="s">
        <v>10671</v>
      </c>
      <c r="Q5718" t="s">
        <v>10685</v>
      </c>
      <c r="R5718" t="s">
        <v>737</v>
      </c>
      <c r="S5718" t="s">
        <v>803</v>
      </c>
      <c r="T5718" t="s">
        <v>20151</v>
      </c>
      <c r="U5718" t="s">
        <v>965</v>
      </c>
      <c r="V5718" t="s">
        <v>10638</v>
      </c>
      <c r="W5718" t="s">
        <v>970</v>
      </c>
      <c r="X5718" t="s">
        <v>20152</v>
      </c>
    </row>
    <row r="5719" spans="2:24" ht="11" outlineLevel="1" x14ac:dyDescent="0.15">
      <c r="B5719" t="s">
        <v>5482</v>
      </c>
      <c r="C5719" t="s">
        <v>5483</v>
      </c>
      <c r="E5719" t="s">
        <v>10649</v>
      </c>
      <c r="F5719" t="s">
        <v>3669</v>
      </c>
      <c r="G5719" t="s">
        <v>3670</v>
      </c>
      <c r="H5719" s="17">
        <v>44797</v>
      </c>
      <c r="I5719" s="15">
        <v>2022</v>
      </c>
      <c r="J5719" t="s">
        <v>10634</v>
      </c>
      <c r="K5719" s="5">
        <v>81840</v>
      </c>
      <c r="L5719" t="s">
        <v>967</v>
      </c>
      <c r="R5719" t="s">
        <v>4273</v>
      </c>
      <c r="S5719" t="s">
        <v>795</v>
      </c>
      <c r="T5719" t="s">
        <v>20153</v>
      </c>
      <c r="U5719" t="s">
        <v>1340</v>
      </c>
      <c r="V5719" t="s">
        <v>12795</v>
      </c>
      <c r="W5719" t="s">
        <v>970</v>
      </c>
      <c r="X5719" t="s">
        <v>20154</v>
      </c>
    </row>
    <row r="5720" spans="2:24" ht="11" outlineLevel="1" x14ac:dyDescent="0.15">
      <c r="B5720" t="s">
        <v>5485</v>
      </c>
      <c r="C5720" t="s">
        <v>5486</v>
      </c>
      <c r="D5720" t="s">
        <v>5487</v>
      </c>
      <c r="E5720" t="s">
        <v>10658</v>
      </c>
      <c r="F5720" t="s">
        <v>20155</v>
      </c>
      <c r="G5720" t="s">
        <v>3086</v>
      </c>
      <c r="H5720" s="17">
        <v>43845</v>
      </c>
      <c r="I5720" s="15">
        <v>2020</v>
      </c>
      <c r="J5720" t="s">
        <v>10634</v>
      </c>
      <c r="K5720" s="5">
        <v>0</v>
      </c>
      <c r="L5720" t="s">
        <v>967</v>
      </c>
      <c r="M5720" t="s">
        <v>985</v>
      </c>
      <c r="N5720" t="s">
        <v>10635</v>
      </c>
      <c r="O5720" t="s">
        <v>818</v>
      </c>
      <c r="P5720" t="s">
        <v>10671</v>
      </c>
      <c r="Q5720" t="s">
        <v>10671</v>
      </c>
      <c r="R5720" t="s">
        <v>739</v>
      </c>
      <c r="S5720" t="s">
        <v>795</v>
      </c>
      <c r="T5720" t="s">
        <v>20156</v>
      </c>
      <c r="U5720" t="s">
        <v>965</v>
      </c>
      <c r="V5720" t="s">
        <v>10638</v>
      </c>
      <c r="W5720" t="s">
        <v>970</v>
      </c>
      <c r="X5720" t="s">
        <v>20157</v>
      </c>
    </row>
    <row r="5721" spans="2:24" ht="11" outlineLevel="1" x14ac:dyDescent="0.15">
      <c r="B5721" t="s">
        <v>5485</v>
      </c>
      <c r="C5721" t="s">
        <v>5486</v>
      </c>
      <c r="D5721" t="s">
        <v>5487</v>
      </c>
      <c r="E5721" t="s">
        <v>10661</v>
      </c>
      <c r="F5721" t="s">
        <v>20155</v>
      </c>
      <c r="G5721" t="s">
        <v>3086</v>
      </c>
      <c r="H5721" s="17">
        <v>43957</v>
      </c>
      <c r="I5721" s="15">
        <v>2020</v>
      </c>
      <c r="J5721" t="s">
        <v>10634</v>
      </c>
      <c r="K5721" s="5">
        <v>-450.5</v>
      </c>
      <c r="L5721" t="s">
        <v>967</v>
      </c>
      <c r="M5721" t="s">
        <v>985</v>
      </c>
      <c r="N5721" t="s">
        <v>10635</v>
      </c>
      <c r="O5721" t="s">
        <v>818</v>
      </c>
      <c r="P5721" t="s">
        <v>10671</v>
      </c>
      <c r="Q5721" t="s">
        <v>10671</v>
      </c>
      <c r="R5721" t="s">
        <v>739</v>
      </c>
      <c r="S5721" t="s">
        <v>795</v>
      </c>
      <c r="T5721" t="s">
        <v>20156</v>
      </c>
      <c r="U5721" t="s">
        <v>965</v>
      </c>
      <c r="V5721" t="s">
        <v>10638</v>
      </c>
      <c r="W5721" t="s">
        <v>970</v>
      </c>
      <c r="X5721" t="s">
        <v>20158</v>
      </c>
    </row>
    <row r="5722" spans="2:24" ht="11" outlineLevel="1" x14ac:dyDescent="0.15">
      <c r="B5722" t="s">
        <v>5485</v>
      </c>
      <c r="C5722" t="s">
        <v>5486</v>
      </c>
      <c r="D5722" t="s">
        <v>5487</v>
      </c>
      <c r="E5722" t="s">
        <v>10649</v>
      </c>
      <c r="F5722" t="s">
        <v>20155</v>
      </c>
      <c r="G5722" t="s">
        <v>3086</v>
      </c>
      <c r="H5722" s="17">
        <v>43683</v>
      </c>
      <c r="I5722" s="15">
        <v>2019</v>
      </c>
      <c r="J5722" t="s">
        <v>10634</v>
      </c>
      <c r="K5722" s="5">
        <v>66945.919999999998</v>
      </c>
      <c r="L5722" t="s">
        <v>967</v>
      </c>
      <c r="M5722" t="s">
        <v>985</v>
      </c>
      <c r="N5722" t="s">
        <v>10635</v>
      </c>
      <c r="O5722" t="s">
        <v>818</v>
      </c>
      <c r="P5722" t="s">
        <v>10671</v>
      </c>
      <c r="Q5722" t="s">
        <v>10671</v>
      </c>
      <c r="R5722" t="s">
        <v>739</v>
      </c>
      <c r="S5722" t="s">
        <v>795</v>
      </c>
      <c r="T5722" t="s">
        <v>20156</v>
      </c>
      <c r="U5722" t="s">
        <v>965</v>
      </c>
      <c r="V5722" t="s">
        <v>10638</v>
      </c>
      <c r="W5722" t="s">
        <v>970</v>
      </c>
      <c r="X5722" t="s">
        <v>20159</v>
      </c>
    </row>
    <row r="5723" spans="2:24" ht="11" outlineLevel="1" x14ac:dyDescent="0.15">
      <c r="B5723" t="s">
        <v>5485</v>
      </c>
      <c r="C5723" t="s">
        <v>5486</v>
      </c>
      <c r="D5723" t="s">
        <v>5487</v>
      </c>
      <c r="E5723" t="s">
        <v>10643</v>
      </c>
      <c r="F5723" t="s">
        <v>20155</v>
      </c>
      <c r="G5723" t="s">
        <v>3086</v>
      </c>
      <c r="H5723" s="17">
        <v>43775</v>
      </c>
      <c r="I5723" s="15">
        <v>2020</v>
      </c>
      <c r="J5723" t="s">
        <v>10634</v>
      </c>
      <c r="K5723" s="5">
        <v>0</v>
      </c>
      <c r="L5723" t="s">
        <v>967</v>
      </c>
      <c r="M5723" t="s">
        <v>985</v>
      </c>
      <c r="N5723" t="s">
        <v>10635</v>
      </c>
      <c r="O5723" t="s">
        <v>818</v>
      </c>
      <c r="P5723" t="s">
        <v>10671</v>
      </c>
      <c r="Q5723" t="s">
        <v>10671</v>
      </c>
      <c r="R5723" t="s">
        <v>739</v>
      </c>
      <c r="S5723" t="s">
        <v>795</v>
      </c>
      <c r="T5723" t="s">
        <v>20156</v>
      </c>
      <c r="U5723" t="s">
        <v>965</v>
      </c>
      <c r="V5723" t="s">
        <v>10638</v>
      </c>
      <c r="W5723" t="s">
        <v>970</v>
      </c>
      <c r="X5723" t="s">
        <v>20160</v>
      </c>
    </row>
    <row r="5724" spans="2:24" ht="11" outlineLevel="1" x14ac:dyDescent="0.15">
      <c r="B5724" t="s">
        <v>5485</v>
      </c>
      <c r="C5724" t="s">
        <v>5486</v>
      </c>
      <c r="D5724" t="s">
        <v>5487</v>
      </c>
      <c r="E5724" t="s">
        <v>10652</v>
      </c>
      <c r="F5724" t="s">
        <v>20155</v>
      </c>
      <c r="G5724" t="s">
        <v>3086</v>
      </c>
      <c r="H5724" s="17">
        <v>43720</v>
      </c>
      <c r="I5724" s="15">
        <v>2019</v>
      </c>
      <c r="J5724" t="s">
        <v>10634</v>
      </c>
      <c r="K5724" s="5">
        <v>15000</v>
      </c>
      <c r="L5724" t="s">
        <v>967</v>
      </c>
      <c r="M5724" t="s">
        <v>985</v>
      </c>
      <c r="N5724" t="s">
        <v>10635</v>
      </c>
      <c r="O5724" t="s">
        <v>818</v>
      </c>
      <c r="P5724" t="s">
        <v>10671</v>
      </c>
      <c r="Q5724" t="s">
        <v>10671</v>
      </c>
      <c r="R5724" t="s">
        <v>739</v>
      </c>
      <c r="S5724" t="s">
        <v>795</v>
      </c>
      <c r="T5724" t="s">
        <v>20156</v>
      </c>
      <c r="U5724" t="s">
        <v>965</v>
      </c>
      <c r="V5724" t="s">
        <v>10638</v>
      </c>
      <c r="W5724" t="s">
        <v>970</v>
      </c>
      <c r="X5724" t="s">
        <v>20161</v>
      </c>
    </row>
    <row r="5725" spans="2:24" ht="11" outlineLevel="1" x14ac:dyDescent="0.15">
      <c r="B5725" t="s">
        <v>5485</v>
      </c>
      <c r="C5725" t="s">
        <v>5486</v>
      </c>
      <c r="D5725" t="s">
        <v>5487</v>
      </c>
      <c r="E5725" t="s">
        <v>10664</v>
      </c>
      <c r="F5725" t="s">
        <v>20155</v>
      </c>
      <c r="G5725" t="s">
        <v>3086</v>
      </c>
      <c r="H5725" s="17">
        <v>43745</v>
      </c>
      <c r="I5725" s="15">
        <v>2020</v>
      </c>
      <c r="J5725" t="s">
        <v>10634</v>
      </c>
      <c r="K5725" s="5">
        <v>0</v>
      </c>
      <c r="L5725" t="s">
        <v>967</v>
      </c>
      <c r="M5725" t="s">
        <v>985</v>
      </c>
      <c r="N5725" t="s">
        <v>10635</v>
      </c>
      <c r="O5725" t="s">
        <v>818</v>
      </c>
      <c r="P5725" t="s">
        <v>10671</v>
      </c>
      <c r="Q5725" t="s">
        <v>10671</v>
      </c>
      <c r="R5725" t="s">
        <v>739</v>
      </c>
      <c r="S5725" t="s">
        <v>795</v>
      </c>
      <c r="T5725" t="s">
        <v>20156</v>
      </c>
      <c r="U5725" t="s">
        <v>965</v>
      </c>
      <c r="V5725" t="s">
        <v>10638</v>
      </c>
      <c r="W5725" t="s">
        <v>970</v>
      </c>
      <c r="X5725" t="s">
        <v>20162</v>
      </c>
    </row>
    <row r="5726" spans="2:24" ht="11" outlineLevel="1" x14ac:dyDescent="0.15">
      <c r="B5726" t="s">
        <v>5485</v>
      </c>
      <c r="C5726" t="s">
        <v>5486</v>
      </c>
      <c r="D5726" t="s">
        <v>5487</v>
      </c>
      <c r="E5726" t="s">
        <v>10632</v>
      </c>
      <c r="F5726" t="s">
        <v>20155</v>
      </c>
      <c r="G5726" t="s">
        <v>3086</v>
      </c>
      <c r="H5726" s="17">
        <v>43784</v>
      </c>
      <c r="I5726" s="15">
        <v>2020</v>
      </c>
      <c r="J5726" t="s">
        <v>10634</v>
      </c>
      <c r="K5726" s="5">
        <v>0</v>
      </c>
      <c r="L5726" t="s">
        <v>967</v>
      </c>
      <c r="M5726" t="s">
        <v>985</v>
      </c>
      <c r="N5726" t="s">
        <v>10635</v>
      </c>
      <c r="O5726" t="s">
        <v>818</v>
      </c>
      <c r="P5726" t="s">
        <v>10671</v>
      </c>
      <c r="Q5726" t="s">
        <v>10671</v>
      </c>
      <c r="R5726" t="s">
        <v>739</v>
      </c>
      <c r="S5726" t="s">
        <v>795</v>
      </c>
      <c r="T5726" t="s">
        <v>20156</v>
      </c>
      <c r="U5726" t="s">
        <v>965</v>
      </c>
      <c r="V5726" t="s">
        <v>10638</v>
      </c>
      <c r="W5726" t="s">
        <v>970</v>
      </c>
      <c r="X5726" t="s">
        <v>20163</v>
      </c>
    </row>
    <row r="5727" spans="2:24" ht="11" outlineLevel="1" x14ac:dyDescent="0.15">
      <c r="B5727" t="s">
        <v>5485</v>
      </c>
      <c r="C5727" t="s">
        <v>5486</v>
      </c>
      <c r="D5727" t="s">
        <v>5487</v>
      </c>
      <c r="E5727" t="s">
        <v>10667</v>
      </c>
      <c r="F5727" t="s">
        <v>20155</v>
      </c>
      <c r="G5727" t="s">
        <v>3086</v>
      </c>
      <c r="H5727" s="17">
        <v>43815</v>
      </c>
      <c r="I5727" s="15">
        <v>2020</v>
      </c>
      <c r="J5727" t="s">
        <v>10634</v>
      </c>
      <c r="K5727" s="5">
        <v>0</v>
      </c>
      <c r="L5727" t="s">
        <v>967</v>
      </c>
      <c r="M5727" t="s">
        <v>985</v>
      </c>
      <c r="N5727" t="s">
        <v>10635</v>
      </c>
      <c r="O5727" t="s">
        <v>818</v>
      </c>
      <c r="P5727" t="s">
        <v>10671</v>
      </c>
      <c r="Q5727" t="s">
        <v>10671</v>
      </c>
      <c r="R5727" t="s">
        <v>739</v>
      </c>
      <c r="S5727" t="s">
        <v>795</v>
      </c>
      <c r="T5727" t="s">
        <v>20156</v>
      </c>
      <c r="U5727" t="s">
        <v>965</v>
      </c>
      <c r="V5727" t="s">
        <v>10638</v>
      </c>
      <c r="W5727" t="s">
        <v>970</v>
      </c>
      <c r="X5727" t="s">
        <v>20164</v>
      </c>
    </row>
    <row r="5728" spans="2:24" ht="11" outlineLevel="1" x14ac:dyDescent="0.15">
      <c r="B5728" t="s">
        <v>5489</v>
      </c>
      <c r="C5728" t="s">
        <v>5490</v>
      </c>
      <c r="D5728" t="s">
        <v>5192</v>
      </c>
      <c r="E5728" t="s">
        <v>10649</v>
      </c>
      <c r="F5728" t="s">
        <v>2967</v>
      </c>
      <c r="G5728" t="s">
        <v>2968</v>
      </c>
      <c r="H5728" s="17">
        <v>44343</v>
      </c>
      <c r="I5728" s="15">
        <v>2021</v>
      </c>
      <c r="J5728" t="s">
        <v>10634</v>
      </c>
      <c r="K5728" s="5">
        <v>81467</v>
      </c>
      <c r="L5728" t="s">
        <v>967</v>
      </c>
      <c r="R5728" t="s">
        <v>737</v>
      </c>
      <c r="S5728" t="s">
        <v>2719</v>
      </c>
      <c r="T5728" t="s">
        <v>20165</v>
      </c>
      <c r="U5728" t="s">
        <v>1340</v>
      </c>
      <c r="V5728" t="s">
        <v>12795</v>
      </c>
      <c r="W5728" t="s">
        <v>970</v>
      </c>
      <c r="X5728" t="s">
        <v>20166</v>
      </c>
    </row>
    <row r="5729" spans="2:24" ht="11" outlineLevel="1" x14ac:dyDescent="0.15">
      <c r="B5729" t="s">
        <v>5492</v>
      </c>
      <c r="C5729" t="s">
        <v>1698</v>
      </c>
      <c r="D5729" t="s">
        <v>3163</v>
      </c>
      <c r="E5729" t="s">
        <v>10649</v>
      </c>
      <c r="F5729" t="s">
        <v>17468</v>
      </c>
      <c r="G5729" t="s">
        <v>2594</v>
      </c>
      <c r="H5729" s="17">
        <v>42235</v>
      </c>
      <c r="I5729" s="15">
        <v>2015</v>
      </c>
      <c r="J5729" t="s">
        <v>10634</v>
      </c>
      <c r="K5729" s="5">
        <v>66284</v>
      </c>
      <c r="L5729" t="s">
        <v>967</v>
      </c>
      <c r="M5729" t="s">
        <v>985</v>
      </c>
      <c r="N5729" t="s">
        <v>10635</v>
      </c>
      <c r="O5729" t="s">
        <v>818</v>
      </c>
      <c r="P5729" t="s">
        <v>10636</v>
      </c>
      <c r="Q5729" t="s">
        <v>10636</v>
      </c>
      <c r="R5729" t="s">
        <v>740</v>
      </c>
      <c r="S5729" t="s">
        <v>795</v>
      </c>
      <c r="T5729" t="s">
        <v>20167</v>
      </c>
      <c r="U5729" t="s">
        <v>965</v>
      </c>
      <c r="V5729" t="s">
        <v>10638</v>
      </c>
      <c r="W5729" t="s">
        <v>970</v>
      </c>
      <c r="X5729" t="s">
        <v>20168</v>
      </c>
    </row>
    <row r="5730" spans="2:24" ht="11" outlineLevel="1" x14ac:dyDescent="0.15">
      <c r="B5730" t="s">
        <v>5492</v>
      </c>
      <c r="C5730" t="s">
        <v>1698</v>
      </c>
      <c r="D5730" t="s">
        <v>3163</v>
      </c>
      <c r="E5730" t="s">
        <v>10989</v>
      </c>
      <c r="F5730" t="s">
        <v>17468</v>
      </c>
      <c r="G5730" t="s">
        <v>2594</v>
      </c>
      <c r="H5730" s="17">
        <v>42305</v>
      </c>
      <c r="I5730" s="15">
        <v>2016</v>
      </c>
      <c r="J5730" t="s">
        <v>10634</v>
      </c>
      <c r="K5730" s="5">
        <v>15135</v>
      </c>
      <c r="L5730" t="s">
        <v>967</v>
      </c>
      <c r="M5730" t="s">
        <v>985</v>
      </c>
      <c r="N5730" t="s">
        <v>10635</v>
      </c>
      <c r="O5730" t="s">
        <v>818</v>
      </c>
      <c r="P5730" t="s">
        <v>10636</v>
      </c>
      <c r="Q5730" t="s">
        <v>10636</v>
      </c>
      <c r="R5730" t="s">
        <v>740</v>
      </c>
      <c r="S5730" t="s">
        <v>795</v>
      </c>
      <c r="T5730" t="s">
        <v>20169</v>
      </c>
      <c r="U5730" t="s">
        <v>965</v>
      </c>
      <c r="V5730" t="s">
        <v>10638</v>
      </c>
      <c r="W5730" t="s">
        <v>970</v>
      </c>
      <c r="X5730" t="s">
        <v>20170</v>
      </c>
    </row>
    <row r="5731" spans="2:24" ht="11" outlineLevel="1" x14ac:dyDescent="0.15">
      <c r="B5731" t="s">
        <v>5494</v>
      </c>
      <c r="C5731" t="s">
        <v>1546</v>
      </c>
      <c r="D5731" t="s">
        <v>184</v>
      </c>
      <c r="E5731" t="s">
        <v>10889</v>
      </c>
      <c r="F5731" t="s">
        <v>13217</v>
      </c>
      <c r="G5731" t="s">
        <v>1053</v>
      </c>
      <c r="H5731" s="17">
        <v>42817</v>
      </c>
      <c r="I5731" s="15">
        <v>2017</v>
      </c>
      <c r="J5731" t="s">
        <v>10634</v>
      </c>
      <c r="K5731" s="5">
        <v>0</v>
      </c>
      <c r="L5731" t="s">
        <v>967</v>
      </c>
      <c r="M5731" t="s">
        <v>985</v>
      </c>
      <c r="N5731" t="s">
        <v>10635</v>
      </c>
      <c r="O5731" t="s">
        <v>796</v>
      </c>
      <c r="P5731" t="s">
        <v>10671</v>
      </c>
      <c r="Q5731" t="s">
        <v>10671</v>
      </c>
      <c r="R5731" t="s">
        <v>744</v>
      </c>
      <c r="S5731" t="s">
        <v>795</v>
      </c>
      <c r="T5731" t="s">
        <v>20171</v>
      </c>
      <c r="U5731" t="s">
        <v>965</v>
      </c>
      <c r="V5731" t="s">
        <v>10638</v>
      </c>
      <c r="W5731" t="s">
        <v>970</v>
      </c>
      <c r="X5731" t="s">
        <v>20172</v>
      </c>
    </row>
    <row r="5732" spans="2:24" ht="11" outlineLevel="1" x14ac:dyDescent="0.15">
      <c r="B5732" t="s">
        <v>5494</v>
      </c>
      <c r="C5732" t="s">
        <v>1546</v>
      </c>
      <c r="D5732" t="s">
        <v>184</v>
      </c>
      <c r="E5732" t="s">
        <v>10926</v>
      </c>
      <c r="F5732" t="s">
        <v>13217</v>
      </c>
      <c r="G5732" t="s">
        <v>1053</v>
      </c>
      <c r="H5732" s="17">
        <v>42825</v>
      </c>
      <c r="I5732" s="15">
        <v>2017</v>
      </c>
      <c r="J5732" t="s">
        <v>10634</v>
      </c>
      <c r="K5732" s="5">
        <v>0</v>
      </c>
      <c r="L5732" t="s">
        <v>967</v>
      </c>
      <c r="M5732" t="s">
        <v>985</v>
      </c>
      <c r="N5732" t="s">
        <v>10635</v>
      </c>
      <c r="O5732" t="s">
        <v>796</v>
      </c>
      <c r="P5732" t="s">
        <v>10671</v>
      </c>
      <c r="Q5732" t="s">
        <v>10671</v>
      </c>
      <c r="R5732" t="s">
        <v>744</v>
      </c>
      <c r="S5732" t="s">
        <v>795</v>
      </c>
      <c r="T5732" t="s">
        <v>20173</v>
      </c>
      <c r="U5732" t="s">
        <v>965</v>
      </c>
      <c r="V5732" t="s">
        <v>10638</v>
      </c>
      <c r="W5732" t="s">
        <v>970</v>
      </c>
      <c r="X5732" t="s">
        <v>20174</v>
      </c>
    </row>
    <row r="5733" spans="2:24" ht="11" outlineLevel="1" x14ac:dyDescent="0.15">
      <c r="B5733" t="s">
        <v>5494</v>
      </c>
      <c r="C5733" t="s">
        <v>1546</v>
      </c>
      <c r="D5733" t="s">
        <v>184</v>
      </c>
      <c r="E5733" t="s">
        <v>10956</v>
      </c>
      <c r="F5733" t="s">
        <v>13217</v>
      </c>
      <c r="G5733" t="s">
        <v>1053</v>
      </c>
      <c r="H5733" s="17">
        <v>42788</v>
      </c>
      <c r="I5733" s="15">
        <v>2017</v>
      </c>
      <c r="J5733" t="s">
        <v>10634</v>
      </c>
      <c r="K5733" s="5">
        <v>0</v>
      </c>
      <c r="L5733" t="s">
        <v>967</v>
      </c>
      <c r="M5733" t="s">
        <v>985</v>
      </c>
      <c r="N5733" t="s">
        <v>10635</v>
      </c>
      <c r="O5733" t="s">
        <v>796</v>
      </c>
      <c r="P5733" t="s">
        <v>10671</v>
      </c>
      <c r="Q5733" t="s">
        <v>10671</v>
      </c>
      <c r="R5733" t="s">
        <v>744</v>
      </c>
      <c r="S5733" t="s">
        <v>795</v>
      </c>
      <c r="T5733" t="s">
        <v>20175</v>
      </c>
      <c r="U5733" t="s">
        <v>965</v>
      </c>
      <c r="V5733" t="s">
        <v>10638</v>
      </c>
      <c r="W5733" t="s">
        <v>970</v>
      </c>
      <c r="X5733" t="s">
        <v>20176</v>
      </c>
    </row>
    <row r="5734" spans="2:24" ht="11" outlineLevel="1" x14ac:dyDescent="0.15">
      <c r="B5734" t="s">
        <v>5494</v>
      </c>
      <c r="C5734" t="s">
        <v>1546</v>
      </c>
      <c r="D5734" t="s">
        <v>184</v>
      </c>
      <c r="E5734" t="s">
        <v>10989</v>
      </c>
      <c r="F5734" t="s">
        <v>13217</v>
      </c>
      <c r="G5734" t="s">
        <v>1053</v>
      </c>
      <c r="H5734" s="17">
        <v>42639</v>
      </c>
      <c r="I5734" s="15">
        <v>2016</v>
      </c>
      <c r="J5734" t="s">
        <v>10634</v>
      </c>
      <c r="K5734" s="5">
        <v>4924.8999999999996</v>
      </c>
      <c r="L5734" t="s">
        <v>967</v>
      </c>
      <c r="M5734" t="s">
        <v>985</v>
      </c>
      <c r="N5734" t="s">
        <v>10635</v>
      </c>
      <c r="O5734" t="s">
        <v>796</v>
      </c>
      <c r="P5734" t="s">
        <v>10671</v>
      </c>
      <c r="Q5734" t="s">
        <v>10671</v>
      </c>
      <c r="R5734" t="s">
        <v>744</v>
      </c>
      <c r="S5734" t="s">
        <v>795</v>
      </c>
      <c r="T5734" t="s">
        <v>20177</v>
      </c>
      <c r="U5734" t="s">
        <v>965</v>
      </c>
      <c r="V5734" t="s">
        <v>10638</v>
      </c>
      <c r="W5734" t="s">
        <v>970</v>
      </c>
      <c r="X5734" t="s">
        <v>20178</v>
      </c>
    </row>
    <row r="5735" spans="2:24" ht="11" outlineLevel="1" x14ac:dyDescent="0.15">
      <c r="B5735" t="s">
        <v>5494</v>
      </c>
      <c r="C5735" t="s">
        <v>1546</v>
      </c>
      <c r="D5735" t="s">
        <v>184</v>
      </c>
      <c r="E5735" t="s">
        <v>10923</v>
      </c>
      <c r="F5735" t="s">
        <v>13217</v>
      </c>
      <c r="G5735" t="s">
        <v>1053</v>
      </c>
      <c r="H5735" s="17">
        <v>42807</v>
      </c>
      <c r="I5735" s="15">
        <v>2017</v>
      </c>
      <c r="J5735" t="s">
        <v>10634</v>
      </c>
      <c r="K5735" s="5">
        <v>0</v>
      </c>
      <c r="L5735" t="s">
        <v>967</v>
      </c>
      <c r="M5735" t="s">
        <v>985</v>
      </c>
      <c r="N5735" t="s">
        <v>10635</v>
      </c>
      <c r="O5735" t="s">
        <v>796</v>
      </c>
      <c r="P5735" t="s">
        <v>10671</v>
      </c>
      <c r="Q5735" t="s">
        <v>10671</v>
      </c>
      <c r="R5735" t="s">
        <v>744</v>
      </c>
      <c r="S5735" t="s">
        <v>795</v>
      </c>
      <c r="T5735" t="s">
        <v>20179</v>
      </c>
      <c r="U5735" t="s">
        <v>965</v>
      </c>
      <c r="V5735" t="s">
        <v>10638</v>
      </c>
      <c r="W5735" t="s">
        <v>970</v>
      </c>
      <c r="X5735" t="s">
        <v>20180</v>
      </c>
    </row>
    <row r="5736" spans="2:24" ht="11" outlineLevel="1" x14ac:dyDescent="0.15">
      <c r="B5736" t="s">
        <v>5494</v>
      </c>
      <c r="C5736" t="s">
        <v>1546</v>
      </c>
      <c r="D5736" t="s">
        <v>184</v>
      </c>
      <c r="E5736" t="s">
        <v>10950</v>
      </c>
      <c r="F5736" t="s">
        <v>13217</v>
      </c>
      <c r="G5736" t="s">
        <v>1053</v>
      </c>
      <c r="H5736" s="17">
        <v>42765</v>
      </c>
      <c r="I5736" s="15">
        <v>2017</v>
      </c>
      <c r="J5736" t="s">
        <v>10634</v>
      </c>
      <c r="K5736" s="5">
        <v>0</v>
      </c>
      <c r="L5736" t="s">
        <v>967</v>
      </c>
      <c r="M5736" t="s">
        <v>985</v>
      </c>
      <c r="N5736" t="s">
        <v>10635</v>
      </c>
      <c r="O5736" t="s">
        <v>796</v>
      </c>
      <c r="P5736" t="s">
        <v>10671</v>
      </c>
      <c r="Q5736" t="s">
        <v>10671</v>
      </c>
      <c r="R5736" t="s">
        <v>744</v>
      </c>
      <c r="S5736" t="s">
        <v>795</v>
      </c>
      <c r="T5736" t="s">
        <v>20181</v>
      </c>
      <c r="U5736" t="s">
        <v>965</v>
      </c>
      <c r="V5736" t="s">
        <v>10638</v>
      </c>
      <c r="W5736" t="s">
        <v>970</v>
      </c>
      <c r="X5736" t="s">
        <v>20182</v>
      </c>
    </row>
    <row r="5737" spans="2:24" ht="11" outlineLevel="1" x14ac:dyDescent="0.15">
      <c r="B5737" t="s">
        <v>5496</v>
      </c>
      <c r="C5737" t="s">
        <v>5497</v>
      </c>
      <c r="E5737" t="s">
        <v>10649</v>
      </c>
      <c r="F5737" t="s">
        <v>4467</v>
      </c>
      <c r="G5737" t="s">
        <v>4468</v>
      </c>
      <c r="H5737" s="17">
        <v>42845</v>
      </c>
      <c r="I5737" s="15">
        <v>2017</v>
      </c>
      <c r="J5737" t="s">
        <v>10634</v>
      </c>
      <c r="K5737" s="5">
        <v>81206</v>
      </c>
      <c r="L5737" t="s">
        <v>967</v>
      </c>
      <c r="M5737" t="s">
        <v>1141</v>
      </c>
      <c r="N5737" t="s">
        <v>10635</v>
      </c>
      <c r="O5737" t="s">
        <v>825</v>
      </c>
      <c r="P5737" t="s">
        <v>14111</v>
      </c>
      <c r="R5737" t="s">
        <v>759</v>
      </c>
      <c r="S5737" t="s">
        <v>803</v>
      </c>
      <c r="T5737" t="s">
        <v>20183</v>
      </c>
      <c r="U5737" t="s">
        <v>965</v>
      </c>
      <c r="V5737" t="s">
        <v>10638</v>
      </c>
      <c r="W5737" t="s">
        <v>970</v>
      </c>
      <c r="X5737" t="s">
        <v>20184</v>
      </c>
    </row>
    <row r="5738" spans="2:24" ht="11" outlineLevel="1" x14ac:dyDescent="0.15">
      <c r="B5738" t="s">
        <v>5499</v>
      </c>
      <c r="C5738" t="s">
        <v>5500</v>
      </c>
      <c r="E5738" t="s">
        <v>10649</v>
      </c>
      <c r="F5738" t="s">
        <v>4531</v>
      </c>
      <c r="G5738" t="s">
        <v>4532</v>
      </c>
      <c r="H5738" s="17">
        <v>42275</v>
      </c>
      <c r="I5738" s="15">
        <v>2015</v>
      </c>
      <c r="J5738" t="s">
        <v>10634</v>
      </c>
      <c r="K5738" s="5">
        <v>81000</v>
      </c>
      <c r="L5738" t="s">
        <v>967</v>
      </c>
      <c r="R5738" t="s">
        <v>750</v>
      </c>
      <c r="S5738" t="s">
        <v>2535</v>
      </c>
      <c r="T5738" t="s">
        <v>20185</v>
      </c>
      <c r="U5738" t="s">
        <v>1340</v>
      </c>
      <c r="V5738" t="s">
        <v>12795</v>
      </c>
      <c r="W5738" t="s">
        <v>970</v>
      </c>
      <c r="X5738" t="s">
        <v>20186</v>
      </c>
    </row>
    <row r="5739" spans="2:24" ht="11" outlineLevel="1" x14ac:dyDescent="0.15">
      <c r="B5739" t="s">
        <v>5502</v>
      </c>
      <c r="C5739" t="s">
        <v>5503</v>
      </c>
      <c r="D5739" t="s">
        <v>3240</v>
      </c>
      <c r="E5739" t="s">
        <v>10649</v>
      </c>
      <c r="F5739" t="s">
        <v>3241</v>
      </c>
      <c r="G5739" t="s">
        <v>3242</v>
      </c>
      <c r="H5739" s="17">
        <v>45874</v>
      </c>
      <c r="I5739" s="15">
        <v>2025</v>
      </c>
      <c r="J5739" t="s">
        <v>10634</v>
      </c>
      <c r="K5739" s="5">
        <v>80884.350000000006</v>
      </c>
      <c r="L5739" t="s">
        <v>967</v>
      </c>
      <c r="R5739" t="s">
        <v>3243</v>
      </c>
      <c r="S5739" t="s">
        <v>824</v>
      </c>
      <c r="T5739" t="s">
        <v>20187</v>
      </c>
      <c r="U5739" t="s">
        <v>1340</v>
      </c>
      <c r="V5739" t="s">
        <v>12795</v>
      </c>
      <c r="W5739" t="s">
        <v>970</v>
      </c>
      <c r="X5739" t="s">
        <v>20188</v>
      </c>
    </row>
    <row r="5740" spans="2:24" ht="11" outlineLevel="1" x14ac:dyDescent="0.15">
      <c r="B5740" t="s">
        <v>5505</v>
      </c>
      <c r="C5740" t="s">
        <v>5506</v>
      </c>
      <c r="E5740" t="s">
        <v>10649</v>
      </c>
      <c r="F5740" t="s">
        <v>2731</v>
      </c>
      <c r="G5740" t="s">
        <v>2732</v>
      </c>
      <c r="H5740" s="17">
        <v>45091</v>
      </c>
      <c r="I5740" s="15">
        <v>2023</v>
      </c>
      <c r="J5740" t="s">
        <v>10634</v>
      </c>
      <c r="K5740" s="5">
        <v>80869</v>
      </c>
      <c r="L5740" t="s">
        <v>967</v>
      </c>
      <c r="M5740" t="s">
        <v>1141</v>
      </c>
      <c r="N5740" t="s">
        <v>10635</v>
      </c>
      <c r="O5740" t="s">
        <v>804</v>
      </c>
      <c r="P5740" t="s">
        <v>17250</v>
      </c>
      <c r="Q5740" t="s">
        <v>14861</v>
      </c>
      <c r="R5740" t="s">
        <v>740</v>
      </c>
      <c r="S5740" t="s">
        <v>795</v>
      </c>
      <c r="T5740" t="s">
        <v>20189</v>
      </c>
      <c r="U5740" t="s">
        <v>965</v>
      </c>
      <c r="V5740" t="s">
        <v>10638</v>
      </c>
      <c r="W5740" t="s">
        <v>970</v>
      </c>
      <c r="X5740" t="s">
        <v>20190</v>
      </c>
    </row>
    <row r="5741" spans="2:24" ht="11" outlineLevel="1" x14ac:dyDescent="0.15">
      <c r="B5741" t="s">
        <v>5508</v>
      </c>
      <c r="C5741" t="s">
        <v>5509</v>
      </c>
      <c r="E5741" t="s">
        <v>10649</v>
      </c>
      <c r="F5741" t="s">
        <v>3434</v>
      </c>
      <c r="G5741" t="s">
        <v>3435</v>
      </c>
      <c r="H5741" s="17">
        <v>45370</v>
      </c>
      <c r="I5741" s="15">
        <v>2024</v>
      </c>
      <c r="J5741" t="s">
        <v>10634</v>
      </c>
      <c r="K5741" s="5">
        <v>76104.98</v>
      </c>
      <c r="L5741" t="s">
        <v>967</v>
      </c>
      <c r="R5741" t="s">
        <v>748</v>
      </c>
      <c r="S5741" t="s">
        <v>795</v>
      </c>
      <c r="T5741" t="s">
        <v>20191</v>
      </c>
      <c r="U5741" t="s">
        <v>1340</v>
      </c>
      <c r="V5741" t="s">
        <v>12795</v>
      </c>
      <c r="W5741" t="s">
        <v>970</v>
      </c>
      <c r="X5741" t="s">
        <v>20192</v>
      </c>
    </row>
    <row r="5742" spans="2:24" ht="11" outlineLevel="1" x14ac:dyDescent="0.15">
      <c r="B5742" t="s">
        <v>5508</v>
      </c>
      <c r="C5742" t="s">
        <v>5509</v>
      </c>
      <c r="E5742" t="s">
        <v>10652</v>
      </c>
      <c r="F5742" t="s">
        <v>3434</v>
      </c>
      <c r="G5742" t="s">
        <v>3435</v>
      </c>
      <c r="H5742" s="17">
        <v>45511</v>
      </c>
      <c r="I5742" s="15">
        <v>2024</v>
      </c>
      <c r="J5742" t="s">
        <v>10634</v>
      </c>
      <c r="K5742" s="5">
        <v>4640.2</v>
      </c>
      <c r="L5742" t="s">
        <v>967</v>
      </c>
      <c r="M5742" t="s">
        <v>14985</v>
      </c>
      <c r="R5742" t="s">
        <v>748</v>
      </c>
      <c r="S5742" t="s">
        <v>795</v>
      </c>
      <c r="T5742" t="s">
        <v>20193</v>
      </c>
      <c r="U5742" t="s">
        <v>1340</v>
      </c>
      <c r="V5742" t="s">
        <v>12795</v>
      </c>
      <c r="W5742" t="s">
        <v>970</v>
      </c>
      <c r="X5742" t="s">
        <v>20194</v>
      </c>
    </row>
    <row r="5743" spans="2:24" ht="11" outlineLevel="1" x14ac:dyDescent="0.15">
      <c r="B5743" t="s">
        <v>5511</v>
      </c>
      <c r="C5743" t="s">
        <v>5512</v>
      </c>
      <c r="E5743" t="s">
        <v>10649</v>
      </c>
      <c r="F5743" t="s">
        <v>20195</v>
      </c>
      <c r="G5743" t="s">
        <v>2732</v>
      </c>
      <c r="H5743" s="17">
        <v>44798</v>
      </c>
      <c r="I5743" s="15">
        <v>2022</v>
      </c>
      <c r="J5743" t="s">
        <v>10634</v>
      </c>
      <c r="K5743" s="5">
        <v>80608.95</v>
      </c>
      <c r="L5743" t="s">
        <v>967</v>
      </c>
      <c r="M5743" t="s">
        <v>1141</v>
      </c>
      <c r="N5743" t="s">
        <v>10635</v>
      </c>
      <c r="O5743" t="s">
        <v>804</v>
      </c>
      <c r="P5743" t="s">
        <v>17250</v>
      </c>
      <c r="Q5743" t="s">
        <v>14861</v>
      </c>
      <c r="R5743" t="s">
        <v>740</v>
      </c>
      <c r="S5743" t="s">
        <v>795</v>
      </c>
      <c r="T5743" t="s">
        <v>20196</v>
      </c>
      <c r="U5743" t="s">
        <v>965</v>
      </c>
      <c r="V5743" t="s">
        <v>10638</v>
      </c>
      <c r="W5743" t="s">
        <v>970</v>
      </c>
      <c r="X5743" t="s">
        <v>20197</v>
      </c>
    </row>
    <row r="5744" spans="2:24" ht="11" outlineLevel="1" x14ac:dyDescent="0.15">
      <c r="B5744" t="s">
        <v>5511</v>
      </c>
      <c r="C5744" t="s">
        <v>5512</v>
      </c>
      <c r="E5744" t="s">
        <v>10664</v>
      </c>
      <c r="F5744" t="s">
        <v>20195</v>
      </c>
      <c r="G5744" t="s">
        <v>2732</v>
      </c>
      <c r="H5744" s="17">
        <v>44901</v>
      </c>
      <c r="I5744" s="15">
        <v>2023</v>
      </c>
      <c r="J5744" t="s">
        <v>10634</v>
      </c>
      <c r="K5744" s="5">
        <v>0</v>
      </c>
      <c r="L5744" t="s">
        <v>967</v>
      </c>
      <c r="M5744" t="s">
        <v>1141</v>
      </c>
      <c r="N5744" t="s">
        <v>10635</v>
      </c>
      <c r="O5744" t="s">
        <v>804</v>
      </c>
      <c r="P5744" t="s">
        <v>17250</v>
      </c>
      <c r="Q5744" t="s">
        <v>14861</v>
      </c>
      <c r="R5744" t="s">
        <v>740</v>
      </c>
      <c r="S5744" t="s">
        <v>795</v>
      </c>
      <c r="T5744" t="s">
        <v>20198</v>
      </c>
      <c r="U5744" t="s">
        <v>965</v>
      </c>
      <c r="V5744" t="s">
        <v>10638</v>
      </c>
      <c r="W5744" t="s">
        <v>970</v>
      </c>
      <c r="X5744" t="s">
        <v>20199</v>
      </c>
    </row>
    <row r="5745" spans="2:24" ht="11" outlineLevel="1" x14ac:dyDescent="0.15">
      <c r="B5745" t="s">
        <v>5511</v>
      </c>
      <c r="C5745" t="s">
        <v>5512</v>
      </c>
      <c r="E5745" t="s">
        <v>10652</v>
      </c>
      <c r="F5745" t="s">
        <v>20195</v>
      </c>
      <c r="G5745" t="s">
        <v>2732</v>
      </c>
      <c r="H5745" s="17">
        <v>44819</v>
      </c>
      <c r="I5745" s="15">
        <v>2022</v>
      </c>
      <c r="J5745" t="s">
        <v>10634</v>
      </c>
      <c r="K5745" s="5">
        <v>0</v>
      </c>
      <c r="L5745" t="s">
        <v>967</v>
      </c>
      <c r="M5745" t="s">
        <v>1141</v>
      </c>
      <c r="N5745" t="s">
        <v>10635</v>
      </c>
      <c r="O5745" t="s">
        <v>804</v>
      </c>
      <c r="P5745" t="s">
        <v>17250</v>
      </c>
      <c r="Q5745" t="s">
        <v>14861</v>
      </c>
      <c r="R5745" t="s">
        <v>740</v>
      </c>
      <c r="S5745" t="s">
        <v>795</v>
      </c>
      <c r="T5745" t="s">
        <v>20198</v>
      </c>
      <c r="U5745" t="s">
        <v>965</v>
      </c>
      <c r="V5745" t="s">
        <v>10638</v>
      </c>
      <c r="W5745" t="s">
        <v>970</v>
      </c>
      <c r="X5745" t="s">
        <v>20200</v>
      </c>
    </row>
    <row r="5746" spans="2:24" ht="11" outlineLevel="1" x14ac:dyDescent="0.15">
      <c r="B5746" t="s">
        <v>5514</v>
      </c>
      <c r="C5746" t="s">
        <v>5515</v>
      </c>
      <c r="D5746" t="s">
        <v>5516</v>
      </c>
      <c r="E5746" t="s">
        <v>10649</v>
      </c>
      <c r="F5746" t="s">
        <v>5517</v>
      </c>
      <c r="G5746" t="s">
        <v>5518</v>
      </c>
      <c r="H5746" s="17">
        <v>43696</v>
      </c>
      <c r="I5746" s="15">
        <v>2019</v>
      </c>
      <c r="J5746" t="s">
        <v>10634</v>
      </c>
      <c r="K5746" s="5">
        <v>100000</v>
      </c>
      <c r="L5746" t="s">
        <v>967</v>
      </c>
      <c r="R5746" t="s">
        <v>750</v>
      </c>
      <c r="S5746" t="s">
        <v>5520</v>
      </c>
      <c r="T5746" t="s">
        <v>20201</v>
      </c>
      <c r="U5746" t="s">
        <v>1340</v>
      </c>
      <c r="V5746" t="s">
        <v>12795</v>
      </c>
      <c r="W5746" t="s">
        <v>970</v>
      </c>
      <c r="X5746" t="s">
        <v>20202</v>
      </c>
    </row>
    <row r="5747" spans="2:24" ht="11" outlineLevel="1" x14ac:dyDescent="0.15">
      <c r="B5747" t="s">
        <v>5514</v>
      </c>
      <c r="C5747" t="s">
        <v>5515</v>
      </c>
      <c r="D5747" t="s">
        <v>5516</v>
      </c>
      <c r="E5747" t="s">
        <v>10652</v>
      </c>
      <c r="F5747" t="s">
        <v>5517</v>
      </c>
      <c r="G5747" t="s">
        <v>5518</v>
      </c>
      <c r="H5747" s="17">
        <v>44052</v>
      </c>
      <c r="I5747" s="15">
        <v>2020</v>
      </c>
      <c r="J5747" t="s">
        <v>10634</v>
      </c>
      <c r="K5747" s="5">
        <v>0</v>
      </c>
      <c r="L5747" t="s">
        <v>967</v>
      </c>
      <c r="M5747" t="s">
        <v>12797</v>
      </c>
      <c r="R5747" t="s">
        <v>750</v>
      </c>
      <c r="S5747" t="s">
        <v>5520</v>
      </c>
      <c r="T5747" t="s">
        <v>20203</v>
      </c>
      <c r="U5747" t="s">
        <v>1340</v>
      </c>
      <c r="V5747" t="s">
        <v>12795</v>
      </c>
      <c r="W5747" t="s">
        <v>970</v>
      </c>
      <c r="X5747" t="s">
        <v>20204</v>
      </c>
    </row>
    <row r="5748" spans="2:24" ht="11" outlineLevel="1" x14ac:dyDescent="0.15">
      <c r="B5748" t="s">
        <v>5514</v>
      </c>
      <c r="C5748" t="s">
        <v>5515</v>
      </c>
      <c r="D5748" t="s">
        <v>5516</v>
      </c>
      <c r="E5748" t="s">
        <v>10664</v>
      </c>
      <c r="F5748" t="s">
        <v>5517</v>
      </c>
      <c r="G5748" t="s">
        <v>5518</v>
      </c>
      <c r="H5748" s="17">
        <v>45019</v>
      </c>
      <c r="I5748" s="15">
        <v>2023</v>
      </c>
      <c r="J5748" t="s">
        <v>10634</v>
      </c>
      <c r="K5748" s="5">
        <v>-19502.48</v>
      </c>
      <c r="L5748" t="s">
        <v>967</v>
      </c>
      <c r="M5748" t="s">
        <v>12802</v>
      </c>
      <c r="R5748" t="s">
        <v>750</v>
      </c>
      <c r="S5748" t="s">
        <v>5520</v>
      </c>
      <c r="T5748" t="s">
        <v>20205</v>
      </c>
      <c r="U5748" t="s">
        <v>1340</v>
      </c>
      <c r="V5748" t="s">
        <v>12795</v>
      </c>
      <c r="W5748" t="s">
        <v>970</v>
      </c>
      <c r="X5748" t="s">
        <v>20206</v>
      </c>
    </row>
    <row r="5749" spans="2:24" ht="11" outlineLevel="1" x14ac:dyDescent="0.15">
      <c r="B5749" t="s">
        <v>5523</v>
      </c>
      <c r="C5749" t="s">
        <v>5524</v>
      </c>
      <c r="E5749" t="s">
        <v>10649</v>
      </c>
      <c r="F5749" t="s">
        <v>5525</v>
      </c>
      <c r="G5749" t="s">
        <v>5526</v>
      </c>
      <c r="H5749" s="17">
        <v>44327</v>
      </c>
      <c r="I5749" s="15">
        <v>2021</v>
      </c>
      <c r="J5749" t="s">
        <v>10634</v>
      </c>
      <c r="K5749" s="5">
        <v>80195</v>
      </c>
      <c r="L5749" t="s">
        <v>967</v>
      </c>
      <c r="R5749" t="s">
        <v>748</v>
      </c>
      <c r="S5749" t="s">
        <v>795</v>
      </c>
      <c r="T5749" t="s">
        <v>20207</v>
      </c>
      <c r="U5749" t="s">
        <v>1340</v>
      </c>
      <c r="V5749" t="s">
        <v>12795</v>
      </c>
      <c r="W5749" t="s">
        <v>970</v>
      </c>
      <c r="X5749" t="s">
        <v>20208</v>
      </c>
    </row>
    <row r="5750" spans="2:24" ht="11" outlineLevel="1" x14ac:dyDescent="0.15">
      <c r="B5750" t="s">
        <v>5528</v>
      </c>
      <c r="C5750" t="s">
        <v>5529</v>
      </c>
      <c r="E5750" t="s">
        <v>10649</v>
      </c>
      <c r="F5750" t="s">
        <v>2656</v>
      </c>
      <c r="G5750" t="s">
        <v>2657</v>
      </c>
      <c r="H5750" s="17">
        <v>43340</v>
      </c>
      <c r="I5750" s="15">
        <v>2018</v>
      </c>
      <c r="J5750" t="s">
        <v>10634</v>
      </c>
      <c r="K5750" s="5">
        <v>4320</v>
      </c>
      <c r="L5750" t="s">
        <v>967</v>
      </c>
      <c r="M5750" t="s">
        <v>1141</v>
      </c>
      <c r="N5750" t="s">
        <v>10635</v>
      </c>
      <c r="O5750" t="s">
        <v>825</v>
      </c>
      <c r="P5750" t="s">
        <v>10636</v>
      </c>
      <c r="Q5750" t="s">
        <v>10636</v>
      </c>
      <c r="R5750" t="s">
        <v>750</v>
      </c>
      <c r="S5750" t="s">
        <v>4742</v>
      </c>
      <c r="T5750" t="s">
        <v>20209</v>
      </c>
      <c r="U5750" t="s">
        <v>965</v>
      </c>
      <c r="V5750" t="s">
        <v>10638</v>
      </c>
      <c r="W5750" t="s">
        <v>970</v>
      </c>
      <c r="X5750" t="s">
        <v>20210</v>
      </c>
    </row>
    <row r="5751" spans="2:24" ht="11" outlineLevel="1" x14ac:dyDescent="0.15">
      <c r="B5751" t="s">
        <v>5528</v>
      </c>
      <c r="C5751" t="s">
        <v>5529</v>
      </c>
      <c r="E5751" t="s">
        <v>10652</v>
      </c>
      <c r="F5751" t="s">
        <v>2656</v>
      </c>
      <c r="G5751" t="s">
        <v>2657</v>
      </c>
      <c r="H5751" s="17">
        <v>43530</v>
      </c>
      <c r="I5751" s="15">
        <v>2019</v>
      </c>
      <c r="J5751" t="s">
        <v>10634</v>
      </c>
      <c r="K5751" s="5">
        <v>75680.960000000006</v>
      </c>
      <c r="L5751" t="s">
        <v>967</v>
      </c>
      <c r="M5751" t="s">
        <v>1141</v>
      </c>
      <c r="N5751" t="s">
        <v>10635</v>
      </c>
      <c r="O5751" t="s">
        <v>825</v>
      </c>
      <c r="P5751" t="s">
        <v>10636</v>
      </c>
      <c r="Q5751" t="s">
        <v>10636</v>
      </c>
      <c r="R5751" t="s">
        <v>750</v>
      </c>
      <c r="S5751" t="s">
        <v>4742</v>
      </c>
      <c r="T5751" t="s">
        <v>20211</v>
      </c>
      <c r="U5751" t="s">
        <v>965</v>
      </c>
      <c r="V5751" t="s">
        <v>10638</v>
      </c>
      <c r="W5751" t="s">
        <v>970</v>
      </c>
      <c r="X5751" t="s">
        <v>20212</v>
      </c>
    </row>
    <row r="5752" spans="2:24" ht="11" outlineLevel="1" x14ac:dyDescent="0.15">
      <c r="B5752" t="s">
        <v>5531</v>
      </c>
      <c r="C5752" t="s">
        <v>5532</v>
      </c>
      <c r="E5752" t="s">
        <v>10649</v>
      </c>
      <c r="F5752" t="s">
        <v>5533</v>
      </c>
      <c r="G5752" t="s">
        <v>5534</v>
      </c>
      <c r="H5752" s="17">
        <v>42489</v>
      </c>
      <c r="I5752" s="15">
        <v>2016</v>
      </c>
      <c r="J5752" t="s">
        <v>10634</v>
      </c>
      <c r="K5752" s="5">
        <v>80000</v>
      </c>
      <c r="L5752" t="s">
        <v>967</v>
      </c>
      <c r="R5752" t="s">
        <v>743</v>
      </c>
      <c r="S5752" t="s">
        <v>5535</v>
      </c>
      <c r="T5752" t="s">
        <v>20213</v>
      </c>
      <c r="U5752" t="s">
        <v>1340</v>
      </c>
      <c r="V5752" t="s">
        <v>12795</v>
      </c>
      <c r="W5752" t="s">
        <v>970</v>
      </c>
      <c r="X5752" t="s">
        <v>20214</v>
      </c>
    </row>
    <row r="5753" spans="2:24" ht="11" outlineLevel="1" x14ac:dyDescent="0.15">
      <c r="B5753" t="s">
        <v>5538</v>
      </c>
      <c r="C5753" t="s">
        <v>5539</v>
      </c>
      <c r="E5753" t="s">
        <v>10652</v>
      </c>
      <c r="F5753" t="s">
        <v>16693</v>
      </c>
      <c r="G5753" t="s">
        <v>2727</v>
      </c>
      <c r="H5753" s="17">
        <v>42111</v>
      </c>
      <c r="I5753" s="15">
        <v>2015</v>
      </c>
      <c r="J5753" t="s">
        <v>10634</v>
      </c>
      <c r="K5753" s="5">
        <v>0</v>
      </c>
      <c r="L5753" t="s">
        <v>967</v>
      </c>
      <c r="M5753" t="s">
        <v>1141</v>
      </c>
      <c r="N5753" t="s">
        <v>10635</v>
      </c>
      <c r="O5753" t="s">
        <v>825</v>
      </c>
      <c r="P5753" t="s">
        <v>12086</v>
      </c>
      <c r="Q5753" t="s">
        <v>12086</v>
      </c>
      <c r="R5753" t="s">
        <v>740</v>
      </c>
      <c r="S5753" t="s">
        <v>795</v>
      </c>
      <c r="T5753" t="s">
        <v>20215</v>
      </c>
      <c r="U5753" t="s">
        <v>965</v>
      </c>
      <c r="V5753" t="s">
        <v>10638</v>
      </c>
      <c r="W5753" t="s">
        <v>970</v>
      </c>
      <c r="X5753" t="s">
        <v>20216</v>
      </c>
    </row>
    <row r="5754" spans="2:24" ht="11" outlineLevel="1" x14ac:dyDescent="0.15">
      <c r="B5754" t="s">
        <v>5538</v>
      </c>
      <c r="C5754" t="s">
        <v>5539</v>
      </c>
      <c r="E5754" t="s">
        <v>10649</v>
      </c>
      <c r="F5754" t="s">
        <v>16693</v>
      </c>
      <c r="G5754" t="s">
        <v>2727</v>
      </c>
      <c r="H5754" s="17">
        <v>42090</v>
      </c>
      <c r="I5754" s="15">
        <v>2015</v>
      </c>
      <c r="J5754" t="s">
        <v>10634</v>
      </c>
      <c r="K5754" s="5">
        <v>79769.39</v>
      </c>
      <c r="L5754" t="s">
        <v>967</v>
      </c>
      <c r="M5754" t="s">
        <v>1141</v>
      </c>
      <c r="N5754" t="s">
        <v>10635</v>
      </c>
      <c r="O5754" t="s">
        <v>825</v>
      </c>
      <c r="P5754" t="s">
        <v>12086</v>
      </c>
      <c r="Q5754" t="s">
        <v>12086</v>
      </c>
      <c r="R5754" t="s">
        <v>740</v>
      </c>
      <c r="S5754" t="s">
        <v>795</v>
      </c>
      <c r="T5754" t="s">
        <v>20217</v>
      </c>
      <c r="U5754" t="s">
        <v>965</v>
      </c>
      <c r="V5754" t="s">
        <v>10638</v>
      </c>
      <c r="W5754" t="s">
        <v>970</v>
      </c>
      <c r="X5754" t="s">
        <v>20218</v>
      </c>
    </row>
    <row r="5755" spans="2:24" ht="11" outlineLevel="1" x14ac:dyDescent="0.15">
      <c r="B5755" t="s">
        <v>5541</v>
      </c>
      <c r="C5755" t="s">
        <v>5542</v>
      </c>
      <c r="E5755" t="s">
        <v>10649</v>
      </c>
      <c r="F5755" t="s">
        <v>5543</v>
      </c>
      <c r="G5755" t="s">
        <v>5544</v>
      </c>
      <c r="H5755" s="17">
        <v>43137</v>
      </c>
      <c r="I5755" s="15">
        <v>2018</v>
      </c>
      <c r="J5755" t="s">
        <v>10634</v>
      </c>
      <c r="K5755" s="5">
        <v>73816.69</v>
      </c>
      <c r="L5755" t="s">
        <v>967</v>
      </c>
      <c r="R5755" t="s">
        <v>740</v>
      </c>
      <c r="S5755" t="s">
        <v>795</v>
      </c>
      <c r="T5755" t="s">
        <v>20219</v>
      </c>
      <c r="U5755" t="s">
        <v>1340</v>
      </c>
      <c r="V5755" t="s">
        <v>12795</v>
      </c>
      <c r="W5755" t="s">
        <v>970</v>
      </c>
      <c r="X5755" t="s">
        <v>20220</v>
      </c>
    </row>
    <row r="5756" spans="2:24" ht="11" outlineLevel="1" x14ac:dyDescent="0.15">
      <c r="B5756" t="s">
        <v>5541</v>
      </c>
      <c r="C5756" t="s">
        <v>5542</v>
      </c>
      <c r="E5756" t="s">
        <v>10652</v>
      </c>
      <c r="F5756" t="s">
        <v>5543</v>
      </c>
      <c r="G5756" t="s">
        <v>5544</v>
      </c>
      <c r="H5756" s="17">
        <v>43179</v>
      </c>
      <c r="I5756" s="15">
        <v>2018</v>
      </c>
      <c r="J5756" t="s">
        <v>10634</v>
      </c>
      <c r="K5756" s="5">
        <v>5939.63</v>
      </c>
      <c r="L5756" t="s">
        <v>967</v>
      </c>
      <c r="M5756" t="s">
        <v>14985</v>
      </c>
      <c r="R5756" t="s">
        <v>740</v>
      </c>
      <c r="S5756" t="s">
        <v>795</v>
      </c>
      <c r="T5756" t="s">
        <v>20221</v>
      </c>
      <c r="U5756" t="s">
        <v>1340</v>
      </c>
      <c r="V5756" t="s">
        <v>12795</v>
      </c>
      <c r="W5756" t="s">
        <v>970</v>
      </c>
      <c r="X5756" t="s">
        <v>20222</v>
      </c>
    </row>
    <row r="5757" spans="2:24" ht="11" outlineLevel="1" x14ac:dyDescent="0.15">
      <c r="B5757" t="s">
        <v>5541</v>
      </c>
      <c r="C5757" t="s">
        <v>5542</v>
      </c>
      <c r="E5757" t="s">
        <v>10664</v>
      </c>
      <c r="F5757" t="s">
        <v>5543</v>
      </c>
      <c r="G5757" t="s">
        <v>5544</v>
      </c>
      <c r="H5757" s="17">
        <v>43196</v>
      </c>
      <c r="I5757" s="15">
        <v>2018</v>
      </c>
      <c r="J5757" t="s">
        <v>10634</v>
      </c>
      <c r="K5757" s="5">
        <v>0</v>
      </c>
      <c r="L5757" t="s">
        <v>967</v>
      </c>
      <c r="M5757" t="s">
        <v>14985</v>
      </c>
      <c r="R5757" t="s">
        <v>740</v>
      </c>
      <c r="S5757" t="s">
        <v>795</v>
      </c>
      <c r="T5757" t="s">
        <v>20223</v>
      </c>
      <c r="U5757" t="s">
        <v>1340</v>
      </c>
      <c r="V5757" t="s">
        <v>12795</v>
      </c>
      <c r="W5757" t="s">
        <v>970</v>
      </c>
      <c r="X5757" t="s">
        <v>20224</v>
      </c>
    </row>
    <row r="5758" spans="2:24" ht="11" outlineLevel="1" x14ac:dyDescent="0.15">
      <c r="B5758" t="s">
        <v>5541</v>
      </c>
      <c r="C5758" t="s">
        <v>5542</v>
      </c>
      <c r="E5758" t="s">
        <v>10643</v>
      </c>
      <c r="F5758" t="s">
        <v>5543</v>
      </c>
      <c r="G5758" t="s">
        <v>5544</v>
      </c>
      <c r="H5758" s="17">
        <v>44022</v>
      </c>
      <c r="I5758" s="15">
        <v>2020</v>
      </c>
      <c r="J5758" t="s">
        <v>10634</v>
      </c>
      <c r="K5758" s="5">
        <v>0</v>
      </c>
      <c r="L5758" t="s">
        <v>967</v>
      </c>
      <c r="M5758" t="s">
        <v>12797</v>
      </c>
      <c r="R5758" t="s">
        <v>740</v>
      </c>
      <c r="S5758" t="s">
        <v>795</v>
      </c>
      <c r="T5758" t="s">
        <v>20225</v>
      </c>
      <c r="U5758" t="s">
        <v>1340</v>
      </c>
      <c r="V5758" t="s">
        <v>12795</v>
      </c>
      <c r="W5758" t="s">
        <v>970</v>
      </c>
      <c r="X5758" t="s">
        <v>20226</v>
      </c>
    </row>
    <row r="5759" spans="2:24" ht="11" outlineLevel="1" x14ac:dyDescent="0.15">
      <c r="B5759" t="s">
        <v>5546</v>
      </c>
      <c r="C5759" t="s">
        <v>5547</v>
      </c>
      <c r="E5759" t="s">
        <v>10652</v>
      </c>
      <c r="F5759" t="s">
        <v>20195</v>
      </c>
      <c r="G5759" t="s">
        <v>2732</v>
      </c>
      <c r="H5759" s="17">
        <v>44819</v>
      </c>
      <c r="I5759" s="15">
        <v>2022</v>
      </c>
      <c r="J5759" t="s">
        <v>10634</v>
      </c>
      <c r="K5759" s="5">
        <v>0</v>
      </c>
      <c r="L5759" t="s">
        <v>967</v>
      </c>
      <c r="M5759" t="s">
        <v>1141</v>
      </c>
      <c r="N5759" t="s">
        <v>10635</v>
      </c>
      <c r="O5759" t="s">
        <v>804</v>
      </c>
      <c r="P5759" t="s">
        <v>17250</v>
      </c>
      <c r="Q5759" t="s">
        <v>14861</v>
      </c>
      <c r="R5759" t="s">
        <v>740</v>
      </c>
      <c r="S5759" t="s">
        <v>795</v>
      </c>
      <c r="T5759" t="s">
        <v>20198</v>
      </c>
      <c r="U5759" t="s">
        <v>965</v>
      </c>
      <c r="V5759" t="s">
        <v>10638</v>
      </c>
      <c r="W5759" t="s">
        <v>970</v>
      </c>
      <c r="X5759" t="s">
        <v>20227</v>
      </c>
    </row>
    <row r="5760" spans="2:24" ht="11" outlineLevel="1" x14ac:dyDescent="0.15">
      <c r="B5760" t="s">
        <v>5546</v>
      </c>
      <c r="C5760" t="s">
        <v>5547</v>
      </c>
      <c r="E5760" t="s">
        <v>10649</v>
      </c>
      <c r="F5760" t="s">
        <v>20195</v>
      </c>
      <c r="G5760" t="s">
        <v>2732</v>
      </c>
      <c r="H5760" s="17">
        <v>44797</v>
      </c>
      <c r="I5760" s="15">
        <v>2022</v>
      </c>
      <c r="J5760" t="s">
        <v>10634</v>
      </c>
      <c r="K5760" s="5">
        <v>38571</v>
      </c>
      <c r="L5760" t="s">
        <v>967</v>
      </c>
      <c r="M5760" t="s">
        <v>1141</v>
      </c>
      <c r="N5760" t="s">
        <v>10635</v>
      </c>
      <c r="O5760" t="s">
        <v>804</v>
      </c>
      <c r="P5760" t="s">
        <v>17250</v>
      </c>
      <c r="Q5760" t="s">
        <v>14861</v>
      </c>
      <c r="R5760" t="s">
        <v>740</v>
      </c>
      <c r="S5760" t="s">
        <v>795</v>
      </c>
      <c r="T5760" t="s">
        <v>20228</v>
      </c>
      <c r="U5760" t="s">
        <v>965</v>
      </c>
      <c r="V5760" t="s">
        <v>10638</v>
      </c>
      <c r="W5760" t="s">
        <v>970</v>
      </c>
      <c r="X5760" t="s">
        <v>20229</v>
      </c>
    </row>
    <row r="5761" spans="2:24" ht="11" outlineLevel="1" x14ac:dyDescent="0.15">
      <c r="B5761" t="s">
        <v>5546</v>
      </c>
      <c r="C5761" t="s">
        <v>5547</v>
      </c>
      <c r="E5761" t="s">
        <v>10643</v>
      </c>
      <c r="F5761" t="s">
        <v>20195</v>
      </c>
      <c r="G5761" t="s">
        <v>2732</v>
      </c>
      <c r="H5761" s="17">
        <v>44903</v>
      </c>
      <c r="I5761" s="15">
        <v>2023</v>
      </c>
      <c r="J5761" t="s">
        <v>10634</v>
      </c>
      <c r="K5761" s="5">
        <v>0</v>
      </c>
      <c r="L5761" t="s">
        <v>967</v>
      </c>
      <c r="M5761" t="s">
        <v>1141</v>
      </c>
      <c r="N5761" t="s">
        <v>10635</v>
      </c>
      <c r="O5761" t="s">
        <v>804</v>
      </c>
      <c r="P5761" t="s">
        <v>17250</v>
      </c>
      <c r="Q5761" t="s">
        <v>14861</v>
      </c>
      <c r="R5761" t="s">
        <v>740</v>
      </c>
      <c r="S5761" t="s">
        <v>795</v>
      </c>
      <c r="T5761" t="s">
        <v>20198</v>
      </c>
      <c r="U5761" t="s">
        <v>965</v>
      </c>
      <c r="V5761" t="s">
        <v>10638</v>
      </c>
      <c r="W5761" t="s">
        <v>970</v>
      </c>
      <c r="X5761" t="s">
        <v>20230</v>
      </c>
    </row>
    <row r="5762" spans="2:24" ht="11" outlineLevel="1" x14ac:dyDescent="0.15">
      <c r="B5762" t="s">
        <v>5546</v>
      </c>
      <c r="C5762" t="s">
        <v>5547</v>
      </c>
      <c r="E5762" t="s">
        <v>10664</v>
      </c>
      <c r="F5762" t="s">
        <v>20195</v>
      </c>
      <c r="G5762" t="s">
        <v>2732</v>
      </c>
      <c r="H5762" s="17">
        <v>44895</v>
      </c>
      <c r="I5762" s="15">
        <v>2023</v>
      </c>
      <c r="J5762" t="s">
        <v>10634</v>
      </c>
      <c r="K5762" s="5">
        <v>40963.5</v>
      </c>
      <c r="L5762" t="s">
        <v>967</v>
      </c>
      <c r="M5762" t="s">
        <v>1141</v>
      </c>
      <c r="N5762" t="s">
        <v>10635</v>
      </c>
      <c r="O5762" t="s">
        <v>804</v>
      </c>
      <c r="P5762" t="s">
        <v>17250</v>
      </c>
      <c r="Q5762" t="s">
        <v>14861</v>
      </c>
      <c r="R5762" t="s">
        <v>740</v>
      </c>
      <c r="S5762" t="s">
        <v>795</v>
      </c>
      <c r="T5762" t="s">
        <v>20231</v>
      </c>
      <c r="U5762" t="s">
        <v>965</v>
      </c>
      <c r="V5762" t="s">
        <v>10638</v>
      </c>
      <c r="W5762" t="s">
        <v>970</v>
      </c>
      <c r="X5762" t="s">
        <v>20232</v>
      </c>
    </row>
    <row r="5763" spans="2:24" ht="11" outlineLevel="1" x14ac:dyDescent="0.15">
      <c r="B5763" t="s">
        <v>5549</v>
      </c>
      <c r="C5763" t="s">
        <v>5550</v>
      </c>
      <c r="E5763" t="s">
        <v>10652</v>
      </c>
      <c r="F5763" t="s">
        <v>16445</v>
      </c>
      <c r="G5763" t="s">
        <v>1670</v>
      </c>
      <c r="H5763" s="17">
        <v>45784</v>
      </c>
      <c r="I5763" s="15">
        <v>2025</v>
      </c>
      <c r="J5763" t="s">
        <v>10634</v>
      </c>
      <c r="K5763" s="5">
        <v>11046</v>
      </c>
      <c r="L5763" t="s">
        <v>967</v>
      </c>
      <c r="M5763" t="s">
        <v>956</v>
      </c>
      <c r="N5763" t="s">
        <v>10635</v>
      </c>
      <c r="O5763" t="s">
        <v>825</v>
      </c>
      <c r="P5763" t="s">
        <v>14111</v>
      </c>
      <c r="Q5763" t="s">
        <v>14111</v>
      </c>
      <c r="R5763" t="s">
        <v>740</v>
      </c>
      <c r="S5763" t="s">
        <v>795</v>
      </c>
      <c r="T5763" t="s">
        <v>20233</v>
      </c>
      <c r="U5763" t="s">
        <v>965</v>
      </c>
      <c r="V5763" t="s">
        <v>10638</v>
      </c>
      <c r="W5763" t="s">
        <v>970</v>
      </c>
      <c r="X5763" t="s">
        <v>20234</v>
      </c>
    </row>
    <row r="5764" spans="2:24" ht="11" outlineLevel="1" x14ac:dyDescent="0.15">
      <c r="B5764" t="s">
        <v>5549</v>
      </c>
      <c r="C5764" t="s">
        <v>5550</v>
      </c>
      <c r="E5764" t="s">
        <v>10664</v>
      </c>
      <c r="F5764" t="s">
        <v>16445</v>
      </c>
      <c r="G5764" t="s">
        <v>1670</v>
      </c>
      <c r="H5764" s="17">
        <v>45967</v>
      </c>
      <c r="I5764" s="15">
        <v>2026</v>
      </c>
      <c r="J5764" t="s">
        <v>10634</v>
      </c>
      <c r="K5764" s="5">
        <v>-46293.35</v>
      </c>
      <c r="L5764" t="s">
        <v>967</v>
      </c>
      <c r="M5764" t="s">
        <v>956</v>
      </c>
      <c r="N5764" t="s">
        <v>10635</v>
      </c>
      <c r="O5764" t="s">
        <v>825</v>
      </c>
      <c r="P5764" t="s">
        <v>14111</v>
      </c>
      <c r="Q5764" t="s">
        <v>14111</v>
      </c>
      <c r="R5764" t="s">
        <v>740</v>
      </c>
      <c r="S5764" t="s">
        <v>795</v>
      </c>
      <c r="T5764" t="s">
        <v>20233</v>
      </c>
      <c r="U5764" t="s">
        <v>965</v>
      </c>
      <c r="V5764" t="s">
        <v>10638</v>
      </c>
      <c r="W5764" t="s">
        <v>970</v>
      </c>
      <c r="X5764" t="s">
        <v>20235</v>
      </c>
    </row>
    <row r="5765" spans="2:24" ht="11" outlineLevel="1" x14ac:dyDescent="0.15">
      <c r="B5765" t="s">
        <v>5549</v>
      </c>
      <c r="C5765" t="s">
        <v>5550</v>
      </c>
      <c r="E5765" t="s">
        <v>10649</v>
      </c>
      <c r="F5765" t="s">
        <v>16445</v>
      </c>
      <c r="G5765" t="s">
        <v>1670</v>
      </c>
      <c r="H5765" s="17">
        <v>45723</v>
      </c>
      <c r="I5765" s="15">
        <v>2025</v>
      </c>
      <c r="J5765" t="s">
        <v>10634</v>
      </c>
      <c r="K5765" s="5">
        <v>114658.58</v>
      </c>
      <c r="L5765" t="s">
        <v>967</v>
      </c>
      <c r="M5765" t="s">
        <v>956</v>
      </c>
      <c r="N5765" t="s">
        <v>10635</v>
      </c>
      <c r="O5765" t="s">
        <v>825</v>
      </c>
      <c r="P5765" t="s">
        <v>14111</v>
      </c>
      <c r="Q5765" t="s">
        <v>11435</v>
      </c>
      <c r="R5765" t="s">
        <v>740</v>
      </c>
      <c r="S5765" t="s">
        <v>795</v>
      </c>
      <c r="T5765" t="s">
        <v>20233</v>
      </c>
      <c r="U5765" t="s">
        <v>965</v>
      </c>
      <c r="V5765" t="s">
        <v>10638</v>
      </c>
      <c r="W5765" t="s">
        <v>970</v>
      </c>
      <c r="X5765" t="s">
        <v>20236</v>
      </c>
    </row>
    <row r="5766" spans="2:24" ht="11" outlineLevel="1" x14ac:dyDescent="0.15">
      <c r="B5766" t="s">
        <v>5552</v>
      </c>
      <c r="C5766" t="s">
        <v>5553</v>
      </c>
      <c r="E5766" t="s">
        <v>10649</v>
      </c>
      <c r="F5766" t="s">
        <v>5554</v>
      </c>
      <c r="G5766" t="s">
        <v>5555</v>
      </c>
      <c r="H5766" s="17">
        <v>42642</v>
      </c>
      <c r="I5766" s="15">
        <v>2016</v>
      </c>
      <c r="J5766" t="s">
        <v>10634</v>
      </c>
      <c r="K5766" s="5">
        <v>79296.7</v>
      </c>
      <c r="L5766" t="s">
        <v>967</v>
      </c>
      <c r="R5766" t="s">
        <v>737</v>
      </c>
      <c r="S5766" t="s">
        <v>795</v>
      </c>
      <c r="T5766" t="s">
        <v>20237</v>
      </c>
      <c r="U5766" t="s">
        <v>1340</v>
      </c>
      <c r="V5766" t="s">
        <v>12795</v>
      </c>
      <c r="W5766" t="s">
        <v>970</v>
      </c>
      <c r="X5766" t="s">
        <v>20238</v>
      </c>
    </row>
    <row r="5767" spans="2:24" ht="11" outlineLevel="1" x14ac:dyDescent="0.15">
      <c r="B5767" t="s">
        <v>5557</v>
      </c>
      <c r="C5767" t="s">
        <v>5558</v>
      </c>
      <c r="D5767" t="s">
        <v>4961</v>
      </c>
      <c r="E5767" t="s">
        <v>10649</v>
      </c>
      <c r="F5767" t="s">
        <v>15108</v>
      </c>
      <c r="G5767" t="s">
        <v>2023</v>
      </c>
      <c r="H5767" s="17">
        <v>43410</v>
      </c>
      <c r="I5767" s="15">
        <v>2019</v>
      </c>
      <c r="J5767" t="s">
        <v>10634</v>
      </c>
      <c r="K5767" s="5">
        <v>79125</v>
      </c>
      <c r="L5767" t="s">
        <v>967</v>
      </c>
      <c r="M5767" t="s">
        <v>985</v>
      </c>
      <c r="N5767" t="s">
        <v>10635</v>
      </c>
      <c r="O5767" t="s">
        <v>825</v>
      </c>
      <c r="P5767" t="s">
        <v>10636</v>
      </c>
      <c r="Q5767" t="s">
        <v>10636</v>
      </c>
      <c r="R5767" t="s">
        <v>740</v>
      </c>
      <c r="S5767" t="s">
        <v>795</v>
      </c>
      <c r="T5767" t="s">
        <v>20239</v>
      </c>
      <c r="U5767" t="s">
        <v>965</v>
      </c>
      <c r="V5767" t="s">
        <v>10638</v>
      </c>
      <c r="W5767" t="s">
        <v>970</v>
      </c>
      <c r="X5767" t="s">
        <v>20240</v>
      </c>
    </row>
    <row r="5768" spans="2:24" ht="11" outlineLevel="1" x14ac:dyDescent="0.15">
      <c r="B5768" t="s">
        <v>5560</v>
      </c>
      <c r="C5768" t="s">
        <v>5561</v>
      </c>
      <c r="E5768" t="s">
        <v>10649</v>
      </c>
      <c r="F5768" t="s">
        <v>4835</v>
      </c>
      <c r="G5768" t="s">
        <v>4836</v>
      </c>
      <c r="H5768" s="17">
        <v>45148</v>
      </c>
      <c r="I5768" s="15">
        <v>2023</v>
      </c>
      <c r="J5768" t="s">
        <v>10634</v>
      </c>
      <c r="K5768" s="5">
        <v>79000</v>
      </c>
      <c r="L5768" t="s">
        <v>967</v>
      </c>
      <c r="R5768" t="s">
        <v>737</v>
      </c>
      <c r="S5768" t="s">
        <v>803</v>
      </c>
      <c r="T5768" t="s">
        <v>20241</v>
      </c>
      <c r="U5768" t="s">
        <v>1340</v>
      </c>
      <c r="V5768" t="s">
        <v>12795</v>
      </c>
      <c r="W5768" t="s">
        <v>970</v>
      </c>
      <c r="X5768" t="s">
        <v>20242</v>
      </c>
    </row>
    <row r="5769" spans="2:24" ht="11" outlineLevel="1" x14ac:dyDescent="0.15">
      <c r="B5769" t="s">
        <v>5563</v>
      </c>
      <c r="C5769" t="s">
        <v>5564</v>
      </c>
      <c r="E5769" t="s">
        <v>10649</v>
      </c>
      <c r="F5769" t="s">
        <v>5565</v>
      </c>
      <c r="G5769" t="s">
        <v>5566</v>
      </c>
      <c r="H5769" s="17">
        <v>41170</v>
      </c>
      <c r="I5769" s="15">
        <v>2012</v>
      </c>
      <c r="J5769" t="s">
        <v>10634</v>
      </c>
      <c r="K5769" s="5">
        <v>101580</v>
      </c>
      <c r="L5769" t="s">
        <v>967</v>
      </c>
      <c r="R5769" t="s">
        <v>743</v>
      </c>
      <c r="S5769" t="s">
        <v>5371</v>
      </c>
      <c r="T5769" t="s">
        <v>20243</v>
      </c>
      <c r="U5769" t="s">
        <v>1340</v>
      </c>
      <c r="V5769" t="s">
        <v>12795</v>
      </c>
      <c r="W5769" t="s">
        <v>970</v>
      </c>
      <c r="X5769" t="s">
        <v>20244</v>
      </c>
    </row>
    <row r="5770" spans="2:24" ht="11" outlineLevel="1" x14ac:dyDescent="0.15">
      <c r="B5770" t="s">
        <v>5563</v>
      </c>
      <c r="C5770" t="s">
        <v>5564</v>
      </c>
      <c r="E5770" t="s">
        <v>10652</v>
      </c>
      <c r="F5770" t="s">
        <v>5565</v>
      </c>
      <c r="G5770" t="s">
        <v>5566</v>
      </c>
      <c r="H5770" s="17">
        <v>42458</v>
      </c>
      <c r="I5770" s="15">
        <v>2016</v>
      </c>
      <c r="J5770" t="s">
        <v>10634</v>
      </c>
      <c r="K5770" s="5">
        <v>-22700</v>
      </c>
      <c r="L5770" t="s">
        <v>967</v>
      </c>
      <c r="M5770" t="s">
        <v>14189</v>
      </c>
      <c r="R5770" t="s">
        <v>743</v>
      </c>
      <c r="S5770" t="s">
        <v>5371</v>
      </c>
      <c r="T5770" t="s">
        <v>20245</v>
      </c>
      <c r="U5770" t="s">
        <v>1340</v>
      </c>
      <c r="V5770" t="s">
        <v>12795</v>
      </c>
      <c r="W5770" t="s">
        <v>970</v>
      </c>
      <c r="X5770" t="s">
        <v>20246</v>
      </c>
    </row>
    <row r="5771" spans="2:24" ht="11" outlineLevel="1" x14ac:dyDescent="0.15">
      <c r="B5771" t="s">
        <v>5568</v>
      </c>
      <c r="C5771" t="s">
        <v>5569</v>
      </c>
      <c r="E5771" t="s">
        <v>10649</v>
      </c>
      <c r="F5771" t="s">
        <v>5570</v>
      </c>
      <c r="G5771" t="s">
        <v>5571</v>
      </c>
      <c r="H5771" s="17">
        <v>42590</v>
      </c>
      <c r="I5771" s="15">
        <v>2016</v>
      </c>
      <c r="J5771" t="s">
        <v>10634</v>
      </c>
      <c r="K5771" s="5">
        <v>78752</v>
      </c>
      <c r="L5771" t="s">
        <v>967</v>
      </c>
      <c r="R5771" t="s">
        <v>750</v>
      </c>
      <c r="S5771" t="s">
        <v>5572</v>
      </c>
      <c r="T5771" t="s">
        <v>20247</v>
      </c>
      <c r="U5771" t="s">
        <v>1340</v>
      </c>
      <c r="V5771" t="s">
        <v>12795</v>
      </c>
      <c r="W5771" t="s">
        <v>970</v>
      </c>
      <c r="X5771" t="s">
        <v>20248</v>
      </c>
    </row>
    <row r="5772" spans="2:24" ht="11" outlineLevel="1" x14ac:dyDescent="0.15">
      <c r="B5772" t="s">
        <v>5575</v>
      </c>
      <c r="C5772" t="s">
        <v>1322</v>
      </c>
      <c r="D5772" t="s">
        <v>301</v>
      </c>
      <c r="E5772" t="s">
        <v>10989</v>
      </c>
      <c r="F5772" t="s">
        <v>608</v>
      </c>
      <c r="G5772" t="s">
        <v>1184</v>
      </c>
      <c r="H5772" s="17">
        <v>42235</v>
      </c>
      <c r="I5772" s="15">
        <v>2015</v>
      </c>
      <c r="J5772" t="s">
        <v>10634</v>
      </c>
      <c r="K5772" s="5">
        <v>-11816</v>
      </c>
      <c r="L5772" t="s">
        <v>967</v>
      </c>
      <c r="M5772" t="s">
        <v>985</v>
      </c>
      <c r="N5772" t="s">
        <v>10635</v>
      </c>
      <c r="O5772" t="s">
        <v>796</v>
      </c>
      <c r="P5772" t="s">
        <v>11969</v>
      </c>
      <c r="Q5772" t="s">
        <v>11969</v>
      </c>
      <c r="R5772" t="s">
        <v>744</v>
      </c>
      <c r="S5772" t="s">
        <v>795</v>
      </c>
      <c r="T5772" t="s">
        <v>20249</v>
      </c>
      <c r="U5772" t="s">
        <v>965</v>
      </c>
      <c r="V5772" t="s">
        <v>10638</v>
      </c>
      <c r="W5772" t="s">
        <v>970</v>
      </c>
      <c r="X5772" t="s">
        <v>20250</v>
      </c>
    </row>
    <row r="5773" spans="2:24" ht="11" outlineLevel="1" x14ac:dyDescent="0.15">
      <c r="B5773" t="s">
        <v>5577</v>
      </c>
      <c r="C5773" t="s">
        <v>5578</v>
      </c>
      <c r="D5773" t="s">
        <v>5579</v>
      </c>
      <c r="E5773" t="s">
        <v>10649</v>
      </c>
      <c r="F5773" t="s">
        <v>20251</v>
      </c>
      <c r="G5773" t="s">
        <v>4468</v>
      </c>
      <c r="H5773" s="17">
        <v>42187</v>
      </c>
      <c r="I5773" s="15">
        <v>2015</v>
      </c>
      <c r="J5773" t="s">
        <v>10634</v>
      </c>
      <c r="K5773" s="5">
        <v>78655.240000000005</v>
      </c>
      <c r="L5773" t="s">
        <v>967</v>
      </c>
      <c r="M5773" t="s">
        <v>985</v>
      </c>
      <c r="N5773" t="s">
        <v>10635</v>
      </c>
      <c r="O5773" t="s">
        <v>796</v>
      </c>
      <c r="P5773" t="s">
        <v>20252</v>
      </c>
      <c r="Q5773" t="s">
        <v>20252</v>
      </c>
      <c r="R5773" t="s">
        <v>759</v>
      </c>
      <c r="S5773" t="s">
        <v>803</v>
      </c>
      <c r="T5773" t="s">
        <v>20253</v>
      </c>
      <c r="U5773" t="s">
        <v>965</v>
      </c>
      <c r="V5773" t="s">
        <v>10638</v>
      </c>
      <c r="W5773" t="s">
        <v>970</v>
      </c>
      <c r="X5773" t="s">
        <v>20254</v>
      </c>
    </row>
    <row r="5774" spans="2:24" ht="11" outlineLevel="1" x14ac:dyDescent="0.15">
      <c r="B5774" t="s">
        <v>5577</v>
      </c>
      <c r="C5774" t="s">
        <v>5578</v>
      </c>
      <c r="D5774" t="s">
        <v>5579</v>
      </c>
      <c r="E5774" t="s">
        <v>10652</v>
      </c>
      <c r="F5774" t="s">
        <v>20251</v>
      </c>
      <c r="G5774" t="s">
        <v>4468</v>
      </c>
      <c r="H5774" s="17">
        <v>42310</v>
      </c>
      <c r="I5774" s="15">
        <v>2016</v>
      </c>
      <c r="J5774" t="s">
        <v>10634</v>
      </c>
      <c r="K5774" s="5">
        <v>0</v>
      </c>
      <c r="L5774" t="s">
        <v>967</v>
      </c>
      <c r="M5774" t="s">
        <v>985</v>
      </c>
      <c r="N5774" t="s">
        <v>10635</v>
      </c>
      <c r="O5774" t="s">
        <v>796</v>
      </c>
      <c r="P5774" t="s">
        <v>20252</v>
      </c>
      <c r="Q5774" t="s">
        <v>20252</v>
      </c>
      <c r="R5774" t="s">
        <v>759</v>
      </c>
      <c r="S5774" t="s">
        <v>803</v>
      </c>
      <c r="T5774" t="s">
        <v>20255</v>
      </c>
      <c r="U5774" t="s">
        <v>965</v>
      </c>
      <c r="V5774" t="s">
        <v>10638</v>
      </c>
      <c r="W5774" t="s">
        <v>970</v>
      </c>
      <c r="X5774" t="s">
        <v>20256</v>
      </c>
    </row>
    <row r="5775" spans="2:24" ht="11" outlineLevel="1" x14ac:dyDescent="0.15">
      <c r="B5775" t="s">
        <v>5581</v>
      </c>
      <c r="C5775" t="s">
        <v>5582</v>
      </c>
      <c r="E5775" t="s">
        <v>10649</v>
      </c>
      <c r="F5775" t="s">
        <v>5583</v>
      </c>
      <c r="G5775" t="s">
        <v>5584</v>
      </c>
      <c r="H5775" s="17">
        <v>44762</v>
      </c>
      <c r="I5775" s="15">
        <v>2022</v>
      </c>
      <c r="J5775" t="s">
        <v>10634</v>
      </c>
      <c r="K5775" s="5">
        <v>78441.86</v>
      </c>
      <c r="L5775" t="s">
        <v>967</v>
      </c>
      <c r="R5775" t="s">
        <v>4147</v>
      </c>
      <c r="S5775" t="s">
        <v>803</v>
      </c>
      <c r="T5775" t="s">
        <v>20257</v>
      </c>
      <c r="U5775" t="s">
        <v>1340</v>
      </c>
      <c r="V5775" t="s">
        <v>12795</v>
      </c>
      <c r="W5775" t="s">
        <v>970</v>
      </c>
      <c r="X5775" t="s">
        <v>20258</v>
      </c>
    </row>
    <row r="5776" spans="2:24" ht="11" outlineLevel="1" x14ac:dyDescent="0.15">
      <c r="B5776" t="s">
        <v>5581</v>
      </c>
      <c r="C5776" t="s">
        <v>5582</v>
      </c>
      <c r="E5776" t="s">
        <v>10652</v>
      </c>
      <c r="F5776" t="s">
        <v>5583</v>
      </c>
      <c r="G5776" t="s">
        <v>5584</v>
      </c>
      <c r="H5776" s="17">
        <v>44789</v>
      </c>
      <c r="I5776" s="15">
        <v>2022</v>
      </c>
      <c r="J5776" t="s">
        <v>10634</v>
      </c>
      <c r="K5776" s="5">
        <v>0</v>
      </c>
      <c r="L5776" t="s">
        <v>967</v>
      </c>
      <c r="M5776" t="s">
        <v>12797</v>
      </c>
      <c r="R5776" t="s">
        <v>4147</v>
      </c>
      <c r="S5776" t="s">
        <v>803</v>
      </c>
      <c r="T5776" t="s">
        <v>20259</v>
      </c>
      <c r="U5776" t="s">
        <v>1340</v>
      </c>
      <c r="V5776" t="s">
        <v>12795</v>
      </c>
      <c r="W5776" t="s">
        <v>970</v>
      </c>
      <c r="X5776" t="s">
        <v>20260</v>
      </c>
    </row>
    <row r="5777" spans="2:24" ht="11" outlineLevel="1" x14ac:dyDescent="0.15">
      <c r="B5777" t="s">
        <v>5581</v>
      </c>
      <c r="C5777" t="s">
        <v>5582</v>
      </c>
      <c r="E5777" t="s">
        <v>10664</v>
      </c>
      <c r="F5777" t="s">
        <v>5583</v>
      </c>
      <c r="G5777" t="s">
        <v>5584</v>
      </c>
      <c r="H5777" s="17">
        <v>44894</v>
      </c>
      <c r="I5777" s="15">
        <v>2023</v>
      </c>
      <c r="J5777" t="s">
        <v>10634</v>
      </c>
      <c r="K5777" s="5">
        <v>0</v>
      </c>
      <c r="L5777" t="s">
        <v>967</v>
      </c>
      <c r="M5777" t="s">
        <v>15907</v>
      </c>
      <c r="R5777" t="s">
        <v>4147</v>
      </c>
      <c r="S5777" t="s">
        <v>803</v>
      </c>
      <c r="T5777" t="s">
        <v>20261</v>
      </c>
      <c r="U5777" t="s">
        <v>1340</v>
      </c>
      <c r="V5777" t="s">
        <v>12795</v>
      </c>
      <c r="W5777" t="s">
        <v>970</v>
      </c>
      <c r="X5777" t="s">
        <v>20262</v>
      </c>
    </row>
    <row r="5778" spans="2:24" ht="11" outlineLevel="1" x14ac:dyDescent="0.15">
      <c r="B5778" t="s">
        <v>5581</v>
      </c>
      <c r="C5778" t="s">
        <v>5582</v>
      </c>
      <c r="E5778" t="s">
        <v>10643</v>
      </c>
      <c r="F5778" t="s">
        <v>5583</v>
      </c>
      <c r="G5778" t="s">
        <v>5584</v>
      </c>
      <c r="H5778" s="17">
        <v>44935</v>
      </c>
      <c r="I5778" s="15">
        <v>2023</v>
      </c>
      <c r="J5778" t="s">
        <v>10634</v>
      </c>
      <c r="K5778" s="5">
        <v>0</v>
      </c>
      <c r="L5778" t="s">
        <v>967</v>
      </c>
      <c r="M5778" t="s">
        <v>12797</v>
      </c>
      <c r="R5778" t="s">
        <v>4147</v>
      </c>
      <c r="S5778" t="s">
        <v>803</v>
      </c>
      <c r="T5778" t="s">
        <v>20259</v>
      </c>
      <c r="U5778" t="s">
        <v>1340</v>
      </c>
      <c r="V5778" t="s">
        <v>12795</v>
      </c>
      <c r="W5778" t="s">
        <v>970</v>
      </c>
      <c r="X5778" t="s">
        <v>20263</v>
      </c>
    </row>
    <row r="5779" spans="2:24" ht="11" outlineLevel="1" x14ac:dyDescent="0.15">
      <c r="B5779" t="s">
        <v>5586</v>
      </c>
      <c r="C5779" t="s">
        <v>5587</v>
      </c>
      <c r="D5779" t="s">
        <v>309</v>
      </c>
      <c r="E5779" t="s">
        <v>10652</v>
      </c>
      <c r="F5779" t="s">
        <v>16693</v>
      </c>
      <c r="G5779" t="s">
        <v>2727</v>
      </c>
      <c r="H5779" s="17">
        <v>45730</v>
      </c>
      <c r="I5779" s="15">
        <v>2025</v>
      </c>
      <c r="J5779" t="s">
        <v>10634</v>
      </c>
      <c r="K5779" s="5">
        <v>35909</v>
      </c>
      <c r="L5779" t="s">
        <v>967</v>
      </c>
      <c r="M5779" t="s">
        <v>985</v>
      </c>
      <c r="N5779" t="s">
        <v>10635</v>
      </c>
      <c r="O5779" t="s">
        <v>825</v>
      </c>
      <c r="P5779" t="s">
        <v>12086</v>
      </c>
      <c r="Q5779" t="s">
        <v>11435</v>
      </c>
      <c r="R5779" t="s">
        <v>740</v>
      </c>
      <c r="S5779" t="s">
        <v>795</v>
      </c>
      <c r="T5779" t="s">
        <v>20264</v>
      </c>
      <c r="U5779" t="s">
        <v>965</v>
      </c>
      <c r="V5779" t="s">
        <v>10638</v>
      </c>
      <c r="W5779" t="s">
        <v>970</v>
      </c>
      <c r="X5779" t="s">
        <v>20265</v>
      </c>
    </row>
    <row r="5780" spans="2:24" ht="11" outlineLevel="1" x14ac:dyDescent="0.15">
      <c r="B5780" t="s">
        <v>5586</v>
      </c>
      <c r="C5780" t="s">
        <v>5587</v>
      </c>
      <c r="D5780" t="s">
        <v>309</v>
      </c>
      <c r="E5780" t="s">
        <v>10649</v>
      </c>
      <c r="F5780" t="s">
        <v>16693</v>
      </c>
      <c r="G5780" t="s">
        <v>2727</v>
      </c>
      <c r="H5780" s="17">
        <v>45621</v>
      </c>
      <c r="I5780" s="15">
        <v>2025</v>
      </c>
      <c r="J5780" t="s">
        <v>10634</v>
      </c>
      <c r="K5780" s="5">
        <v>42375.26</v>
      </c>
      <c r="L5780" t="s">
        <v>967</v>
      </c>
      <c r="M5780" t="s">
        <v>985</v>
      </c>
      <c r="N5780" t="s">
        <v>10635</v>
      </c>
      <c r="O5780" t="s">
        <v>825</v>
      </c>
      <c r="P5780" t="s">
        <v>12086</v>
      </c>
      <c r="Q5780" t="s">
        <v>11435</v>
      </c>
      <c r="R5780" t="s">
        <v>740</v>
      </c>
      <c r="S5780" t="s">
        <v>795</v>
      </c>
      <c r="T5780" t="s">
        <v>20266</v>
      </c>
      <c r="U5780" t="s">
        <v>965</v>
      </c>
      <c r="V5780" t="s">
        <v>10638</v>
      </c>
      <c r="W5780" t="s">
        <v>970</v>
      </c>
      <c r="X5780" t="s">
        <v>20267</v>
      </c>
    </row>
    <row r="5781" spans="2:24" ht="11" outlineLevel="1" x14ac:dyDescent="0.15">
      <c r="B5781" t="s">
        <v>5589</v>
      </c>
      <c r="C5781" t="s">
        <v>5590</v>
      </c>
      <c r="E5781" t="s">
        <v>10652</v>
      </c>
      <c r="F5781" t="s">
        <v>685</v>
      </c>
      <c r="G5781" t="s">
        <v>2058</v>
      </c>
      <c r="H5781" s="17">
        <v>45929</v>
      </c>
      <c r="I5781" s="15">
        <v>2025</v>
      </c>
      <c r="J5781" t="s">
        <v>10634</v>
      </c>
      <c r="K5781" s="5">
        <v>47280</v>
      </c>
      <c r="L5781" t="s">
        <v>967</v>
      </c>
      <c r="M5781" t="s">
        <v>1141</v>
      </c>
      <c r="N5781" t="s">
        <v>10635</v>
      </c>
      <c r="O5781" t="s">
        <v>825</v>
      </c>
      <c r="P5781" t="s">
        <v>14299</v>
      </c>
      <c r="Q5781" t="s">
        <v>14299</v>
      </c>
      <c r="R5781" t="s">
        <v>748</v>
      </c>
      <c r="S5781" t="s">
        <v>795</v>
      </c>
      <c r="T5781" t="s">
        <v>20268</v>
      </c>
      <c r="U5781" t="s">
        <v>965</v>
      </c>
      <c r="V5781" t="s">
        <v>10638</v>
      </c>
      <c r="W5781" t="s">
        <v>970</v>
      </c>
      <c r="X5781" t="s">
        <v>20269</v>
      </c>
    </row>
    <row r="5782" spans="2:24" ht="11" outlineLevel="1" x14ac:dyDescent="0.15">
      <c r="B5782" t="s">
        <v>5589</v>
      </c>
      <c r="C5782" t="s">
        <v>5590</v>
      </c>
      <c r="E5782" t="s">
        <v>10649</v>
      </c>
      <c r="F5782" t="s">
        <v>685</v>
      </c>
      <c r="G5782" t="s">
        <v>2058</v>
      </c>
      <c r="H5782" s="17">
        <v>45894</v>
      </c>
      <c r="I5782" s="15">
        <v>2025</v>
      </c>
      <c r="J5782" t="s">
        <v>10634</v>
      </c>
      <c r="K5782" s="5">
        <v>30157.5</v>
      </c>
      <c r="L5782" t="s">
        <v>967</v>
      </c>
      <c r="M5782" t="s">
        <v>1141</v>
      </c>
      <c r="N5782" t="s">
        <v>10635</v>
      </c>
      <c r="O5782" t="s">
        <v>825</v>
      </c>
      <c r="P5782" t="s">
        <v>14299</v>
      </c>
      <c r="Q5782" t="s">
        <v>14299</v>
      </c>
      <c r="R5782" t="s">
        <v>748</v>
      </c>
      <c r="S5782" t="s">
        <v>795</v>
      </c>
      <c r="T5782" t="s">
        <v>20268</v>
      </c>
      <c r="U5782" t="s">
        <v>965</v>
      </c>
      <c r="V5782" t="s">
        <v>10638</v>
      </c>
      <c r="W5782" t="s">
        <v>970</v>
      </c>
      <c r="X5782" t="s">
        <v>20270</v>
      </c>
    </row>
    <row r="5783" spans="2:24" ht="11" outlineLevel="1" x14ac:dyDescent="0.15">
      <c r="B5783" t="s">
        <v>5592</v>
      </c>
      <c r="C5783" t="s">
        <v>5593</v>
      </c>
      <c r="E5783" t="s">
        <v>10649</v>
      </c>
      <c r="F5783" t="s">
        <v>5594</v>
      </c>
      <c r="G5783" t="s">
        <v>5595</v>
      </c>
      <c r="H5783" s="17">
        <v>43004</v>
      </c>
      <c r="I5783" s="15">
        <v>2017</v>
      </c>
      <c r="J5783" t="s">
        <v>10634</v>
      </c>
      <c r="K5783" s="5">
        <v>77270</v>
      </c>
      <c r="L5783" t="s">
        <v>967</v>
      </c>
      <c r="R5783" t="s">
        <v>737</v>
      </c>
      <c r="S5783" t="s">
        <v>803</v>
      </c>
      <c r="T5783" t="s">
        <v>20271</v>
      </c>
      <c r="U5783" t="s">
        <v>1340</v>
      </c>
      <c r="V5783" t="s">
        <v>12795</v>
      </c>
      <c r="W5783" t="s">
        <v>970</v>
      </c>
      <c r="X5783" t="s">
        <v>20272</v>
      </c>
    </row>
    <row r="5784" spans="2:24" ht="11" outlineLevel="1" x14ac:dyDescent="0.15">
      <c r="B5784" t="s">
        <v>5597</v>
      </c>
      <c r="C5784" t="s">
        <v>5598</v>
      </c>
      <c r="D5784" t="s">
        <v>3749</v>
      </c>
      <c r="E5784" t="s">
        <v>10649</v>
      </c>
      <c r="F5784" t="s">
        <v>685</v>
      </c>
      <c r="G5784" t="s">
        <v>2058</v>
      </c>
      <c r="H5784" s="17">
        <v>45565</v>
      </c>
      <c r="I5784" s="15">
        <v>2024</v>
      </c>
      <c r="J5784" t="s">
        <v>10634</v>
      </c>
      <c r="K5784" s="5">
        <v>76792.5</v>
      </c>
      <c r="L5784" t="s">
        <v>967</v>
      </c>
      <c r="M5784" t="s">
        <v>1903</v>
      </c>
      <c r="N5784" t="s">
        <v>10635</v>
      </c>
      <c r="O5784" t="s">
        <v>826</v>
      </c>
      <c r="P5784" t="s">
        <v>14616</v>
      </c>
      <c r="Q5784" t="s">
        <v>11435</v>
      </c>
      <c r="R5784" t="s">
        <v>757</v>
      </c>
      <c r="S5784" t="s">
        <v>795</v>
      </c>
      <c r="T5784" t="s">
        <v>20273</v>
      </c>
      <c r="U5784" t="s">
        <v>965</v>
      </c>
      <c r="V5784" t="s">
        <v>10638</v>
      </c>
      <c r="W5784" t="s">
        <v>970</v>
      </c>
      <c r="X5784" t="s">
        <v>20274</v>
      </c>
    </row>
    <row r="5785" spans="2:24" ht="11" outlineLevel="1" x14ac:dyDescent="0.15">
      <c r="B5785" t="s">
        <v>5600</v>
      </c>
      <c r="C5785" t="s">
        <v>5601</v>
      </c>
      <c r="E5785" t="s">
        <v>10649</v>
      </c>
      <c r="F5785" t="s">
        <v>18366</v>
      </c>
      <c r="G5785" t="s">
        <v>1800</v>
      </c>
      <c r="H5785" s="17">
        <v>43763</v>
      </c>
      <c r="I5785" s="15">
        <v>2020</v>
      </c>
      <c r="J5785" t="s">
        <v>10634</v>
      </c>
      <c r="K5785" s="5">
        <v>76619.490000000005</v>
      </c>
      <c r="L5785" t="s">
        <v>967</v>
      </c>
      <c r="M5785" t="s">
        <v>1141</v>
      </c>
      <c r="N5785" t="s">
        <v>10635</v>
      </c>
      <c r="O5785" t="s">
        <v>826</v>
      </c>
      <c r="P5785" t="s">
        <v>11969</v>
      </c>
      <c r="Q5785" t="s">
        <v>11969</v>
      </c>
      <c r="R5785" t="s">
        <v>750</v>
      </c>
      <c r="S5785" t="s">
        <v>795</v>
      </c>
      <c r="T5785" t="s">
        <v>20275</v>
      </c>
      <c r="U5785" t="s">
        <v>965</v>
      </c>
      <c r="V5785" t="s">
        <v>10638</v>
      </c>
      <c r="W5785" t="s">
        <v>970</v>
      </c>
      <c r="X5785" t="s">
        <v>20276</v>
      </c>
    </row>
    <row r="5786" spans="2:24" ht="11" outlineLevel="1" x14ac:dyDescent="0.15">
      <c r="B5786" t="s">
        <v>5603</v>
      </c>
      <c r="C5786" t="s">
        <v>5604</v>
      </c>
      <c r="D5786" t="s">
        <v>309</v>
      </c>
      <c r="E5786" t="s">
        <v>10649</v>
      </c>
      <c r="F5786" t="s">
        <v>16693</v>
      </c>
      <c r="G5786" t="s">
        <v>2727</v>
      </c>
      <c r="H5786" s="17">
        <v>45245</v>
      </c>
      <c r="I5786" s="15">
        <v>2024</v>
      </c>
      <c r="J5786" t="s">
        <v>10634</v>
      </c>
      <c r="K5786" s="5">
        <v>82950.16</v>
      </c>
      <c r="L5786" t="s">
        <v>967</v>
      </c>
      <c r="M5786" t="s">
        <v>985</v>
      </c>
      <c r="N5786" t="s">
        <v>10635</v>
      </c>
      <c r="O5786" t="s">
        <v>796</v>
      </c>
      <c r="P5786" t="s">
        <v>12086</v>
      </c>
      <c r="Q5786" t="s">
        <v>11435</v>
      </c>
      <c r="R5786" t="s">
        <v>740</v>
      </c>
      <c r="S5786" t="s">
        <v>795</v>
      </c>
      <c r="T5786" t="s">
        <v>20277</v>
      </c>
      <c r="U5786" t="s">
        <v>965</v>
      </c>
      <c r="V5786" t="s">
        <v>10638</v>
      </c>
      <c r="W5786" t="s">
        <v>970</v>
      </c>
      <c r="X5786" t="s">
        <v>20278</v>
      </c>
    </row>
    <row r="5787" spans="2:24" ht="11" outlineLevel="1" x14ac:dyDescent="0.15">
      <c r="B5787" t="s">
        <v>5603</v>
      </c>
      <c r="C5787" t="s">
        <v>5604</v>
      </c>
      <c r="D5787" t="s">
        <v>309</v>
      </c>
      <c r="E5787" t="s">
        <v>10652</v>
      </c>
      <c r="F5787" t="s">
        <v>16693</v>
      </c>
      <c r="G5787" t="s">
        <v>2727</v>
      </c>
      <c r="H5787" s="17">
        <v>45925</v>
      </c>
      <c r="I5787" s="15">
        <v>2025</v>
      </c>
      <c r="J5787" t="s">
        <v>10634</v>
      </c>
      <c r="K5787" s="5">
        <v>-6376</v>
      </c>
      <c r="L5787" t="s">
        <v>967</v>
      </c>
      <c r="M5787" t="s">
        <v>985</v>
      </c>
      <c r="N5787" t="s">
        <v>10635</v>
      </c>
      <c r="O5787" t="s">
        <v>796</v>
      </c>
      <c r="P5787" t="s">
        <v>12086</v>
      </c>
      <c r="Q5787" t="s">
        <v>11435</v>
      </c>
      <c r="R5787" t="s">
        <v>740</v>
      </c>
      <c r="S5787" t="s">
        <v>795</v>
      </c>
      <c r="T5787" t="s">
        <v>20279</v>
      </c>
      <c r="U5787" t="s">
        <v>965</v>
      </c>
      <c r="V5787" t="s">
        <v>10638</v>
      </c>
      <c r="W5787" t="s">
        <v>970</v>
      </c>
      <c r="X5787" t="s">
        <v>20280</v>
      </c>
    </row>
    <row r="5788" spans="2:24" ht="11" outlineLevel="1" x14ac:dyDescent="0.15">
      <c r="B5788" t="s">
        <v>5606</v>
      </c>
      <c r="C5788" t="s">
        <v>5607</v>
      </c>
      <c r="E5788" t="s">
        <v>10649</v>
      </c>
      <c r="F5788" t="s">
        <v>5608</v>
      </c>
      <c r="G5788" t="s">
        <v>5609</v>
      </c>
      <c r="H5788" s="17">
        <v>44102</v>
      </c>
      <c r="I5788" s="15">
        <v>2020</v>
      </c>
      <c r="J5788" t="s">
        <v>10634</v>
      </c>
      <c r="K5788" s="5">
        <v>76523.839999999997</v>
      </c>
      <c r="L5788" t="s">
        <v>967</v>
      </c>
      <c r="R5788" t="s">
        <v>5611</v>
      </c>
      <c r="S5788" t="s">
        <v>795</v>
      </c>
      <c r="T5788" t="s">
        <v>20281</v>
      </c>
      <c r="U5788" t="s">
        <v>1340</v>
      </c>
      <c r="V5788" t="s">
        <v>12795</v>
      </c>
      <c r="W5788" t="s">
        <v>970</v>
      </c>
      <c r="X5788" t="s">
        <v>20282</v>
      </c>
    </row>
    <row r="5789" spans="2:24" ht="11" outlineLevel="1" x14ac:dyDescent="0.15">
      <c r="B5789" t="s">
        <v>5614</v>
      </c>
      <c r="C5789" t="s">
        <v>894</v>
      </c>
      <c r="E5789" t="s">
        <v>10649</v>
      </c>
      <c r="F5789" t="s">
        <v>713</v>
      </c>
      <c r="G5789" t="s">
        <v>3086</v>
      </c>
      <c r="H5789" s="17">
        <v>43817</v>
      </c>
      <c r="I5789" s="15">
        <v>2020</v>
      </c>
      <c r="J5789" t="s">
        <v>10634</v>
      </c>
      <c r="K5789" s="5">
        <v>16429.330000000002</v>
      </c>
      <c r="L5789" t="s">
        <v>967</v>
      </c>
      <c r="M5789" t="s">
        <v>1141</v>
      </c>
      <c r="N5789" t="s">
        <v>10635</v>
      </c>
      <c r="O5789" t="s">
        <v>825</v>
      </c>
      <c r="P5789" t="s">
        <v>13554</v>
      </c>
      <c r="Q5789" t="s">
        <v>13554</v>
      </c>
      <c r="R5789" t="s">
        <v>740</v>
      </c>
      <c r="S5789" t="s">
        <v>795</v>
      </c>
      <c r="T5789" t="s">
        <v>20283</v>
      </c>
      <c r="U5789" t="s">
        <v>965</v>
      </c>
      <c r="V5789" t="s">
        <v>10638</v>
      </c>
      <c r="W5789" t="s">
        <v>970</v>
      </c>
      <c r="X5789" t="s">
        <v>20284</v>
      </c>
    </row>
    <row r="5790" spans="2:24" ht="11" outlineLevel="1" x14ac:dyDescent="0.15">
      <c r="B5790" t="s">
        <v>5614</v>
      </c>
      <c r="C5790" t="s">
        <v>894</v>
      </c>
      <c r="E5790" t="s">
        <v>10667</v>
      </c>
      <c r="F5790" t="s">
        <v>713</v>
      </c>
      <c r="G5790" t="s">
        <v>3086</v>
      </c>
      <c r="H5790" s="17">
        <v>43886</v>
      </c>
      <c r="I5790" s="15">
        <v>2020</v>
      </c>
      <c r="J5790" t="s">
        <v>10634</v>
      </c>
      <c r="K5790" s="5">
        <v>5427.51</v>
      </c>
      <c r="L5790" t="s">
        <v>967</v>
      </c>
      <c r="M5790" t="s">
        <v>1141</v>
      </c>
      <c r="N5790" t="s">
        <v>10635</v>
      </c>
      <c r="O5790" t="s">
        <v>825</v>
      </c>
      <c r="P5790" t="s">
        <v>13554</v>
      </c>
      <c r="Q5790" t="s">
        <v>13554</v>
      </c>
      <c r="R5790" t="s">
        <v>740</v>
      </c>
      <c r="S5790" t="s">
        <v>795</v>
      </c>
      <c r="T5790" t="s">
        <v>20285</v>
      </c>
      <c r="U5790" t="s">
        <v>965</v>
      </c>
      <c r="V5790" t="s">
        <v>10638</v>
      </c>
      <c r="W5790" t="s">
        <v>970</v>
      </c>
      <c r="X5790" t="s">
        <v>20286</v>
      </c>
    </row>
    <row r="5791" spans="2:24" ht="11" outlineLevel="1" x14ac:dyDescent="0.15">
      <c r="B5791" t="s">
        <v>5614</v>
      </c>
      <c r="C5791" t="s">
        <v>894</v>
      </c>
      <c r="E5791" t="s">
        <v>10652</v>
      </c>
      <c r="F5791" t="s">
        <v>713</v>
      </c>
      <c r="G5791" t="s">
        <v>3086</v>
      </c>
      <c r="H5791" s="17">
        <v>43819</v>
      </c>
      <c r="I5791" s="15">
        <v>2020</v>
      </c>
      <c r="J5791" t="s">
        <v>10634</v>
      </c>
      <c r="K5791" s="5">
        <v>0</v>
      </c>
      <c r="L5791" t="s">
        <v>967</v>
      </c>
      <c r="M5791" t="s">
        <v>1141</v>
      </c>
      <c r="N5791" t="s">
        <v>10635</v>
      </c>
      <c r="O5791" t="s">
        <v>825</v>
      </c>
      <c r="P5791" t="s">
        <v>13554</v>
      </c>
      <c r="Q5791" t="s">
        <v>13554</v>
      </c>
      <c r="R5791" t="s">
        <v>740</v>
      </c>
      <c r="S5791" t="s">
        <v>795</v>
      </c>
      <c r="T5791" t="s">
        <v>20287</v>
      </c>
      <c r="U5791" t="s">
        <v>965</v>
      </c>
      <c r="V5791" t="s">
        <v>10638</v>
      </c>
      <c r="W5791" t="s">
        <v>970</v>
      </c>
      <c r="X5791" t="s">
        <v>20288</v>
      </c>
    </row>
    <row r="5792" spans="2:24" ht="11" outlineLevel="1" x14ac:dyDescent="0.15">
      <c r="B5792" t="s">
        <v>5614</v>
      </c>
      <c r="C5792" t="s">
        <v>894</v>
      </c>
      <c r="E5792" t="s">
        <v>10664</v>
      </c>
      <c r="F5792" t="s">
        <v>713</v>
      </c>
      <c r="G5792" t="s">
        <v>3086</v>
      </c>
      <c r="H5792" s="17">
        <v>43840</v>
      </c>
      <c r="I5792" s="15">
        <v>2020</v>
      </c>
      <c r="J5792" t="s">
        <v>10634</v>
      </c>
      <c r="K5792" s="5">
        <v>0</v>
      </c>
      <c r="L5792" t="s">
        <v>967</v>
      </c>
      <c r="M5792" t="s">
        <v>1141</v>
      </c>
      <c r="N5792" t="s">
        <v>10635</v>
      </c>
      <c r="O5792" t="s">
        <v>825</v>
      </c>
      <c r="P5792" t="s">
        <v>13554</v>
      </c>
      <c r="Q5792" t="s">
        <v>13554</v>
      </c>
      <c r="R5792" t="s">
        <v>740</v>
      </c>
      <c r="S5792" t="s">
        <v>795</v>
      </c>
      <c r="T5792" t="s">
        <v>20289</v>
      </c>
      <c r="U5792" t="s">
        <v>965</v>
      </c>
      <c r="V5792" t="s">
        <v>10638</v>
      </c>
      <c r="W5792" t="s">
        <v>970</v>
      </c>
      <c r="X5792" t="s">
        <v>20290</v>
      </c>
    </row>
    <row r="5793" spans="2:24" ht="11" outlineLevel="1" x14ac:dyDescent="0.15">
      <c r="B5793" t="s">
        <v>5616</v>
      </c>
      <c r="C5793" t="s">
        <v>5617</v>
      </c>
      <c r="E5793" t="s">
        <v>10649</v>
      </c>
      <c r="F5793" t="s">
        <v>5618</v>
      </c>
      <c r="G5793" t="s">
        <v>5619</v>
      </c>
      <c r="H5793" s="17">
        <v>45114</v>
      </c>
      <c r="I5793" s="15">
        <v>2023</v>
      </c>
      <c r="J5793" t="s">
        <v>10634</v>
      </c>
      <c r="K5793" s="5">
        <v>76261</v>
      </c>
      <c r="L5793" t="s">
        <v>967</v>
      </c>
      <c r="R5793" t="s">
        <v>748</v>
      </c>
      <c r="S5793" t="s">
        <v>795</v>
      </c>
      <c r="T5793" t="s">
        <v>20291</v>
      </c>
      <c r="U5793" t="s">
        <v>1340</v>
      </c>
      <c r="V5793" t="s">
        <v>12795</v>
      </c>
      <c r="W5793" t="s">
        <v>970</v>
      </c>
      <c r="X5793" t="s">
        <v>20292</v>
      </c>
    </row>
    <row r="5794" spans="2:24" ht="11" outlineLevel="1" x14ac:dyDescent="0.15">
      <c r="B5794" t="s">
        <v>5616</v>
      </c>
      <c r="C5794" t="s">
        <v>5617</v>
      </c>
      <c r="E5794" t="s">
        <v>10652</v>
      </c>
      <c r="F5794" t="s">
        <v>5618</v>
      </c>
      <c r="G5794" t="s">
        <v>5619</v>
      </c>
      <c r="H5794" s="17">
        <v>45371</v>
      </c>
      <c r="I5794" s="15">
        <v>2024</v>
      </c>
      <c r="J5794" t="s">
        <v>10634</v>
      </c>
      <c r="K5794" s="5">
        <v>-0.71</v>
      </c>
      <c r="L5794" t="s">
        <v>967</v>
      </c>
      <c r="M5794" t="s">
        <v>12802</v>
      </c>
      <c r="R5794" t="s">
        <v>748</v>
      </c>
      <c r="S5794" t="s">
        <v>795</v>
      </c>
      <c r="T5794" t="s">
        <v>20293</v>
      </c>
      <c r="U5794" t="s">
        <v>1340</v>
      </c>
      <c r="V5794" t="s">
        <v>12795</v>
      </c>
      <c r="W5794" t="s">
        <v>970</v>
      </c>
      <c r="X5794" t="s">
        <v>20294</v>
      </c>
    </row>
    <row r="5795" spans="2:24" ht="11" outlineLevel="1" x14ac:dyDescent="0.15">
      <c r="B5795" t="s">
        <v>5621</v>
      </c>
      <c r="C5795" t="s">
        <v>5622</v>
      </c>
      <c r="D5795" t="s">
        <v>889</v>
      </c>
      <c r="E5795" t="s">
        <v>10649</v>
      </c>
      <c r="F5795" t="s">
        <v>685</v>
      </c>
      <c r="G5795" t="s">
        <v>2058</v>
      </c>
      <c r="H5795" s="17">
        <v>44469</v>
      </c>
      <c r="I5795" s="15">
        <v>2021</v>
      </c>
      <c r="J5795" t="s">
        <v>10634</v>
      </c>
      <c r="K5795" s="5">
        <v>76052.5</v>
      </c>
      <c r="L5795" t="s">
        <v>967</v>
      </c>
      <c r="M5795" t="s">
        <v>1903</v>
      </c>
      <c r="N5795" t="s">
        <v>10635</v>
      </c>
      <c r="O5795" t="s">
        <v>825</v>
      </c>
      <c r="P5795" t="s">
        <v>14616</v>
      </c>
      <c r="Q5795" t="s">
        <v>11435</v>
      </c>
      <c r="R5795" t="s">
        <v>740</v>
      </c>
      <c r="S5795" t="s">
        <v>795</v>
      </c>
      <c r="T5795" t="s">
        <v>20295</v>
      </c>
      <c r="U5795" t="s">
        <v>965</v>
      </c>
      <c r="V5795" t="s">
        <v>10638</v>
      </c>
      <c r="W5795" t="s">
        <v>970</v>
      </c>
      <c r="X5795" t="s">
        <v>20296</v>
      </c>
    </row>
    <row r="5796" spans="2:24" ht="11" outlineLevel="1" x14ac:dyDescent="0.15">
      <c r="B5796" t="s">
        <v>5624</v>
      </c>
      <c r="C5796" t="s">
        <v>5625</v>
      </c>
      <c r="D5796" t="s">
        <v>5626</v>
      </c>
      <c r="E5796" t="s">
        <v>10649</v>
      </c>
      <c r="F5796" t="s">
        <v>4431</v>
      </c>
      <c r="G5796" t="s">
        <v>4432</v>
      </c>
      <c r="H5796" s="17">
        <v>43551</v>
      </c>
      <c r="I5796" s="15">
        <v>2019</v>
      </c>
      <c r="J5796" t="s">
        <v>10634</v>
      </c>
      <c r="K5796" s="5">
        <v>75946</v>
      </c>
      <c r="L5796" t="s">
        <v>967</v>
      </c>
      <c r="R5796" t="s">
        <v>4273</v>
      </c>
      <c r="S5796" t="s">
        <v>803</v>
      </c>
      <c r="T5796" t="s">
        <v>20297</v>
      </c>
      <c r="U5796" t="s">
        <v>1340</v>
      </c>
      <c r="V5796" t="s">
        <v>12795</v>
      </c>
      <c r="W5796" t="s">
        <v>970</v>
      </c>
      <c r="X5796" t="s">
        <v>20298</v>
      </c>
    </row>
    <row r="5797" spans="2:24" ht="11" outlineLevel="1" x14ac:dyDescent="0.15">
      <c r="B5797" t="s">
        <v>5624</v>
      </c>
      <c r="C5797" t="s">
        <v>5625</v>
      </c>
      <c r="D5797" t="s">
        <v>5626</v>
      </c>
      <c r="E5797" t="s">
        <v>10652</v>
      </c>
      <c r="F5797" t="s">
        <v>4431</v>
      </c>
      <c r="G5797" t="s">
        <v>4432</v>
      </c>
      <c r="H5797" s="17">
        <v>43594</v>
      </c>
      <c r="I5797" s="15">
        <v>2019</v>
      </c>
      <c r="J5797" t="s">
        <v>10634</v>
      </c>
      <c r="K5797" s="5">
        <v>0</v>
      </c>
      <c r="L5797" t="s">
        <v>967</v>
      </c>
      <c r="M5797" t="s">
        <v>12797</v>
      </c>
      <c r="R5797" t="s">
        <v>4273</v>
      </c>
      <c r="S5797" t="s">
        <v>803</v>
      </c>
      <c r="T5797" t="s">
        <v>20297</v>
      </c>
      <c r="U5797" t="s">
        <v>1340</v>
      </c>
      <c r="V5797" t="s">
        <v>12795</v>
      </c>
      <c r="W5797" t="s">
        <v>970</v>
      </c>
      <c r="X5797" t="s">
        <v>20299</v>
      </c>
    </row>
    <row r="5798" spans="2:24" ht="11" outlineLevel="1" x14ac:dyDescent="0.15">
      <c r="B5798" t="s">
        <v>5628</v>
      </c>
      <c r="C5798" t="s">
        <v>982</v>
      </c>
      <c r="D5798" t="s">
        <v>4755</v>
      </c>
      <c r="E5798" t="s">
        <v>10649</v>
      </c>
      <c r="F5798" t="s">
        <v>16415</v>
      </c>
      <c r="G5798" t="s">
        <v>2594</v>
      </c>
      <c r="H5798" s="17">
        <v>42671</v>
      </c>
      <c r="I5798" s="15">
        <v>2017</v>
      </c>
      <c r="J5798" t="s">
        <v>10634</v>
      </c>
      <c r="K5798" s="5">
        <v>75413</v>
      </c>
      <c r="L5798" t="s">
        <v>967</v>
      </c>
      <c r="M5798" t="s">
        <v>1903</v>
      </c>
      <c r="N5798" t="s">
        <v>10635</v>
      </c>
      <c r="O5798" t="s">
        <v>825</v>
      </c>
      <c r="P5798" t="s">
        <v>14662</v>
      </c>
      <c r="R5798" t="s">
        <v>740</v>
      </c>
      <c r="S5798" t="s">
        <v>795</v>
      </c>
      <c r="T5798" t="s">
        <v>20300</v>
      </c>
      <c r="U5798" t="s">
        <v>965</v>
      </c>
      <c r="V5798" t="s">
        <v>10638</v>
      </c>
      <c r="W5798" t="s">
        <v>970</v>
      </c>
      <c r="X5798" t="s">
        <v>20301</v>
      </c>
    </row>
    <row r="5799" spans="2:24" ht="11" outlineLevel="1" x14ac:dyDescent="0.15">
      <c r="B5799" t="s">
        <v>5630</v>
      </c>
      <c r="C5799" t="s">
        <v>5631</v>
      </c>
      <c r="E5799" t="s">
        <v>10649</v>
      </c>
      <c r="F5799" t="s">
        <v>20195</v>
      </c>
      <c r="G5799" t="s">
        <v>2732</v>
      </c>
      <c r="H5799" s="17">
        <v>42908</v>
      </c>
      <c r="I5799" s="15">
        <v>2017</v>
      </c>
      <c r="J5799" t="s">
        <v>10634</v>
      </c>
      <c r="K5799" s="5">
        <v>75286.179999999993</v>
      </c>
      <c r="L5799" t="s">
        <v>967</v>
      </c>
      <c r="M5799" t="s">
        <v>1141</v>
      </c>
      <c r="N5799" t="s">
        <v>10635</v>
      </c>
      <c r="O5799" t="s">
        <v>804</v>
      </c>
      <c r="P5799" t="s">
        <v>17250</v>
      </c>
      <c r="Q5799" t="s">
        <v>14861</v>
      </c>
      <c r="R5799" t="s">
        <v>739</v>
      </c>
      <c r="S5799" t="s">
        <v>795</v>
      </c>
      <c r="T5799" t="s">
        <v>20302</v>
      </c>
      <c r="U5799" t="s">
        <v>965</v>
      </c>
      <c r="V5799" t="s">
        <v>10638</v>
      </c>
      <c r="W5799" t="s">
        <v>970</v>
      </c>
      <c r="X5799" t="s">
        <v>20303</v>
      </c>
    </row>
    <row r="5800" spans="2:24" ht="11" outlineLevel="1" x14ac:dyDescent="0.15">
      <c r="B5800" t="s">
        <v>5633</v>
      </c>
      <c r="C5800" t="s">
        <v>5634</v>
      </c>
      <c r="E5800" t="s">
        <v>10649</v>
      </c>
      <c r="F5800" t="s">
        <v>5635</v>
      </c>
      <c r="G5800" t="s">
        <v>5636</v>
      </c>
      <c r="H5800" s="17">
        <v>43571</v>
      </c>
      <c r="I5800" s="15">
        <v>2019</v>
      </c>
      <c r="J5800" t="s">
        <v>10634</v>
      </c>
      <c r="K5800" s="5">
        <v>54725</v>
      </c>
      <c r="L5800" t="s">
        <v>967</v>
      </c>
      <c r="R5800" t="s">
        <v>2658</v>
      </c>
      <c r="S5800" t="s">
        <v>803</v>
      </c>
      <c r="T5800" t="s">
        <v>20304</v>
      </c>
      <c r="U5800" t="s">
        <v>1340</v>
      </c>
      <c r="V5800" t="s">
        <v>12795</v>
      </c>
      <c r="W5800" t="s">
        <v>970</v>
      </c>
      <c r="X5800" t="s">
        <v>20305</v>
      </c>
    </row>
    <row r="5801" spans="2:24" ht="11" outlineLevel="1" x14ac:dyDescent="0.15">
      <c r="B5801" t="s">
        <v>5633</v>
      </c>
      <c r="C5801" t="s">
        <v>5634</v>
      </c>
      <c r="E5801" t="s">
        <v>10652</v>
      </c>
      <c r="F5801" t="s">
        <v>5635</v>
      </c>
      <c r="G5801" t="s">
        <v>5636</v>
      </c>
      <c r="H5801" s="17">
        <v>43621</v>
      </c>
      <c r="I5801" s="15">
        <v>2019</v>
      </c>
      <c r="J5801" t="s">
        <v>10634</v>
      </c>
      <c r="K5801" s="5">
        <v>20310</v>
      </c>
      <c r="L5801" t="s">
        <v>967</v>
      </c>
      <c r="M5801" t="s">
        <v>12802</v>
      </c>
      <c r="R5801" t="s">
        <v>2658</v>
      </c>
      <c r="S5801" t="s">
        <v>803</v>
      </c>
      <c r="T5801" t="s">
        <v>20304</v>
      </c>
      <c r="U5801" t="s">
        <v>1340</v>
      </c>
      <c r="V5801" t="s">
        <v>12795</v>
      </c>
      <c r="W5801" t="s">
        <v>970</v>
      </c>
      <c r="X5801" t="s">
        <v>20306</v>
      </c>
    </row>
    <row r="5802" spans="2:24" ht="11" outlineLevel="1" x14ac:dyDescent="0.15">
      <c r="B5802" t="s">
        <v>5639</v>
      </c>
      <c r="C5802" t="s">
        <v>5640</v>
      </c>
      <c r="E5802" t="s">
        <v>10649</v>
      </c>
      <c r="F5802" t="s">
        <v>5010</v>
      </c>
      <c r="G5802" t="s">
        <v>5011</v>
      </c>
      <c r="H5802" s="17">
        <v>42606</v>
      </c>
      <c r="I5802" s="15">
        <v>2016</v>
      </c>
      <c r="J5802" t="s">
        <v>10634</v>
      </c>
      <c r="K5802" s="5">
        <v>74999.98</v>
      </c>
      <c r="L5802" t="s">
        <v>967</v>
      </c>
      <c r="R5802" t="s">
        <v>737</v>
      </c>
      <c r="S5802" t="s">
        <v>803</v>
      </c>
      <c r="T5802" t="s">
        <v>20307</v>
      </c>
      <c r="U5802" t="s">
        <v>1340</v>
      </c>
      <c r="V5802" t="s">
        <v>12795</v>
      </c>
      <c r="W5802" t="s">
        <v>970</v>
      </c>
      <c r="X5802" t="s">
        <v>20308</v>
      </c>
    </row>
    <row r="5803" spans="2:24" ht="11" outlineLevel="1" x14ac:dyDescent="0.15">
      <c r="B5803" t="s">
        <v>5642</v>
      </c>
      <c r="C5803" t="s">
        <v>1337</v>
      </c>
      <c r="D5803" t="s">
        <v>3782</v>
      </c>
      <c r="E5803" t="s">
        <v>10649</v>
      </c>
      <c r="F5803" t="s">
        <v>15973</v>
      </c>
      <c r="G5803" t="s">
        <v>2386</v>
      </c>
      <c r="H5803" s="17">
        <v>42139</v>
      </c>
      <c r="I5803" s="15">
        <v>2015</v>
      </c>
      <c r="J5803" t="s">
        <v>10634</v>
      </c>
      <c r="K5803" s="5">
        <v>29350</v>
      </c>
      <c r="L5803" t="s">
        <v>967</v>
      </c>
      <c r="M5803" t="s">
        <v>985</v>
      </c>
      <c r="N5803" t="s">
        <v>10635</v>
      </c>
      <c r="O5803" t="s">
        <v>818</v>
      </c>
      <c r="P5803" t="s">
        <v>14299</v>
      </c>
      <c r="Q5803" t="s">
        <v>14299</v>
      </c>
      <c r="R5803" t="s">
        <v>750</v>
      </c>
      <c r="S5803" t="s">
        <v>880</v>
      </c>
      <c r="T5803" t="s">
        <v>20309</v>
      </c>
      <c r="U5803" t="s">
        <v>965</v>
      </c>
      <c r="V5803" t="s">
        <v>10638</v>
      </c>
      <c r="W5803" t="s">
        <v>970</v>
      </c>
      <c r="X5803" t="s">
        <v>20310</v>
      </c>
    </row>
    <row r="5804" spans="2:24" ht="11" outlineLevel="1" x14ac:dyDescent="0.15">
      <c r="B5804" t="s">
        <v>5642</v>
      </c>
      <c r="C5804" t="s">
        <v>1337</v>
      </c>
      <c r="D5804" t="s">
        <v>3782</v>
      </c>
      <c r="E5804" t="s">
        <v>10950</v>
      </c>
      <c r="F5804" t="s">
        <v>15973</v>
      </c>
      <c r="G5804" t="s">
        <v>2386</v>
      </c>
      <c r="H5804" s="17">
        <v>42213</v>
      </c>
      <c r="I5804" s="15">
        <v>2015</v>
      </c>
      <c r="J5804" t="s">
        <v>10634</v>
      </c>
      <c r="K5804" s="5">
        <v>2055.98</v>
      </c>
      <c r="L5804" t="s">
        <v>967</v>
      </c>
      <c r="M5804" t="s">
        <v>985</v>
      </c>
      <c r="N5804" t="s">
        <v>10635</v>
      </c>
      <c r="O5804" t="s">
        <v>818</v>
      </c>
      <c r="P5804" t="s">
        <v>14299</v>
      </c>
      <c r="Q5804" t="s">
        <v>14299</v>
      </c>
      <c r="R5804" t="s">
        <v>750</v>
      </c>
      <c r="S5804" t="s">
        <v>880</v>
      </c>
      <c r="T5804" t="s">
        <v>20309</v>
      </c>
      <c r="U5804" t="s">
        <v>965</v>
      </c>
      <c r="V5804" t="s">
        <v>10638</v>
      </c>
      <c r="W5804" t="s">
        <v>970</v>
      </c>
      <c r="X5804" t="s">
        <v>20311</v>
      </c>
    </row>
    <row r="5805" spans="2:24" ht="11" outlineLevel="1" x14ac:dyDescent="0.15">
      <c r="B5805" t="s">
        <v>5642</v>
      </c>
      <c r="C5805" t="s">
        <v>1337</v>
      </c>
      <c r="D5805" t="s">
        <v>3782</v>
      </c>
      <c r="E5805" t="s">
        <v>10989</v>
      </c>
      <c r="F5805" t="s">
        <v>15973</v>
      </c>
      <c r="G5805" t="s">
        <v>2386</v>
      </c>
      <c r="H5805" s="17">
        <v>42191</v>
      </c>
      <c r="I5805" s="15">
        <v>2015</v>
      </c>
      <c r="J5805" t="s">
        <v>10634</v>
      </c>
      <c r="K5805" s="5">
        <v>43415</v>
      </c>
      <c r="L5805" t="s">
        <v>967</v>
      </c>
      <c r="M5805" t="s">
        <v>985</v>
      </c>
      <c r="N5805" t="s">
        <v>10635</v>
      </c>
      <c r="O5805" t="s">
        <v>818</v>
      </c>
      <c r="P5805" t="s">
        <v>14299</v>
      </c>
      <c r="Q5805" t="s">
        <v>14299</v>
      </c>
      <c r="R5805" t="s">
        <v>750</v>
      </c>
      <c r="S5805" t="s">
        <v>880</v>
      </c>
      <c r="T5805" t="s">
        <v>20309</v>
      </c>
      <c r="U5805" t="s">
        <v>965</v>
      </c>
      <c r="V5805" t="s">
        <v>10638</v>
      </c>
      <c r="W5805" t="s">
        <v>970</v>
      </c>
      <c r="X5805" t="s">
        <v>20312</v>
      </c>
    </row>
    <row r="5806" spans="2:24" ht="11" outlineLevel="1" x14ac:dyDescent="0.15">
      <c r="B5806" t="s">
        <v>5644</v>
      </c>
      <c r="C5806" t="s">
        <v>5645</v>
      </c>
      <c r="E5806" t="s">
        <v>10649</v>
      </c>
      <c r="F5806" t="s">
        <v>2393</v>
      </c>
      <c r="G5806" t="s">
        <v>2392</v>
      </c>
      <c r="H5806" s="17">
        <v>43341</v>
      </c>
      <c r="I5806" s="15">
        <v>2018</v>
      </c>
      <c r="J5806" t="s">
        <v>10634</v>
      </c>
      <c r="K5806" s="5">
        <v>72234</v>
      </c>
      <c r="L5806" t="s">
        <v>967</v>
      </c>
      <c r="M5806" t="s">
        <v>1141</v>
      </c>
      <c r="N5806" t="s">
        <v>10635</v>
      </c>
      <c r="O5806" t="s">
        <v>804</v>
      </c>
      <c r="P5806" t="s">
        <v>11969</v>
      </c>
      <c r="Q5806" t="s">
        <v>11969</v>
      </c>
      <c r="R5806" t="s">
        <v>4273</v>
      </c>
      <c r="S5806" t="s">
        <v>795</v>
      </c>
      <c r="T5806" t="s">
        <v>20313</v>
      </c>
      <c r="U5806" t="s">
        <v>965</v>
      </c>
      <c r="V5806" t="s">
        <v>10638</v>
      </c>
      <c r="W5806" t="s">
        <v>970</v>
      </c>
      <c r="X5806" t="s">
        <v>20314</v>
      </c>
    </row>
    <row r="5807" spans="2:24" ht="11" outlineLevel="1" x14ac:dyDescent="0.15">
      <c r="B5807" t="s">
        <v>5644</v>
      </c>
      <c r="C5807" t="s">
        <v>5645</v>
      </c>
      <c r="E5807" t="s">
        <v>10652</v>
      </c>
      <c r="F5807" t="s">
        <v>2393</v>
      </c>
      <c r="G5807" t="s">
        <v>2392</v>
      </c>
      <c r="H5807" s="17">
        <v>43356</v>
      </c>
      <c r="I5807" s="15">
        <v>2018</v>
      </c>
      <c r="J5807" t="s">
        <v>10634</v>
      </c>
      <c r="K5807" s="5">
        <v>2500</v>
      </c>
      <c r="L5807" t="s">
        <v>967</v>
      </c>
      <c r="M5807" t="s">
        <v>1141</v>
      </c>
      <c r="N5807" t="s">
        <v>10635</v>
      </c>
      <c r="O5807" t="s">
        <v>804</v>
      </c>
      <c r="P5807" t="s">
        <v>11969</v>
      </c>
      <c r="Q5807" t="s">
        <v>11969</v>
      </c>
      <c r="R5807" t="s">
        <v>4273</v>
      </c>
      <c r="S5807" t="s">
        <v>795</v>
      </c>
      <c r="T5807" t="s">
        <v>20313</v>
      </c>
      <c r="U5807" t="s">
        <v>965</v>
      </c>
      <c r="V5807" t="s">
        <v>10638</v>
      </c>
      <c r="W5807" t="s">
        <v>970</v>
      </c>
      <c r="X5807" t="s">
        <v>20315</v>
      </c>
    </row>
    <row r="5808" spans="2:24" ht="11" outlineLevel="1" x14ac:dyDescent="0.15">
      <c r="B5808" t="s">
        <v>5647</v>
      </c>
      <c r="C5808" t="s">
        <v>5648</v>
      </c>
      <c r="E5808" t="s">
        <v>10649</v>
      </c>
      <c r="F5808" t="s">
        <v>4074</v>
      </c>
      <c r="G5808" t="s">
        <v>4075</v>
      </c>
      <c r="H5808" s="17">
        <v>45170</v>
      </c>
      <c r="I5808" s="15">
        <v>2023</v>
      </c>
      <c r="J5808" t="s">
        <v>10634</v>
      </c>
      <c r="K5808" s="5">
        <v>74488</v>
      </c>
      <c r="L5808" t="s">
        <v>967</v>
      </c>
      <c r="R5808" t="s">
        <v>738</v>
      </c>
      <c r="S5808" t="s">
        <v>2560</v>
      </c>
      <c r="T5808" t="s">
        <v>20316</v>
      </c>
      <c r="U5808" t="s">
        <v>1340</v>
      </c>
      <c r="V5808" t="s">
        <v>12795</v>
      </c>
      <c r="W5808" t="s">
        <v>970</v>
      </c>
      <c r="X5808" t="s">
        <v>20317</v>
      </c>
    </row>
    <row r="5809" spans="2:24" ht="11" outlineLevel="1" x14ac:dyDescent="0.15">
      <c r="B5809" t="s">
        <v>5650</v>
      </c>
      <c r="C5809" t="s">
        <v>5651</v>
      </c>
      <c r="E5809" t="s">
        <v>10649</v>
      </c>
      <c r="F5809" t="s">
        <v>4157</v>
      </c>
      <c r="G5809" t="s">
        <v>4158</v>
      </c>
      <c r="H5809" s="17">
        <v>44970</v>
      </c>
      <c r="I5809" s="15">
        <v>2023</v>
      </c>
      <c r="J5809" t="s">
        <v>10634</v>
      </c>
      <c r="K5809" s="5">
        <v>74480</v>
      </c>
      <c r="L5809" t="s">
        <v>967</v>
      </c>
      <c r="R5809" t="s">
        <v>750</v>
      </c>
      <c r="S5809" t="s">
        <v>5653</v>
      </c>
      <c r="T5809" t="s">
        <v>20318</v>
      </c>
      <c r="U5809" t="s">
        <v>1340</v>
      </c>
      <c r="V5809" t="s">
        <v>12795</v>
      </c>
      <c r="W5809" t="s">
        <v>970</v>
      </c>
      <c r="X5809" t="s">
        <v>20319</v>
      </c>
    </row>
    <row r="5810" spans="2:24" ht="11" outlineLevel="1" x14ac:dyDescent="0.15">
      <c r="B5810" t="s">
        <v>5656</v>
      </c>
      <c r="C5810" t="s">
        <v>5657</v>
      </c>
      <c r="E5810" t="s">
        <v>10649</v>
      </c>
      <c r="F5810" t="s">
        <v>5658</v>
      </c>
      <c r="G5810" t="s">
        <v>5659</v>
      </c>
      <c r="H5810" s="17">
        <v>45926</v>
      </c>
      <c r="I5810" s="15">
        <v>2025</v>
      </c>
      <c r="J5810" t="s">
        <v>10634</v>
      </c>
      <c r="K5810" s="5">
        <v>74322</v>
      </c>
      <c r="L5810" t="s">
        <v>967</v>
      </c>
      <c r="R5810" t="s">
        <v>737</v>
      </c>
      <c r="S5810" t="s">
        <v>803</v>
      </c>
      <c r="T5810" t="s">
        <v>20320</v>
      </c>
      <c r="U5810" t="s">
        <v>1340</v>
      </c>
      <c r="V5810" t="s">
        <v>12795</v>
      </c>
      <c r="W5810" t="s">
        <v>970</v>
      </c>
      <c r="X5810" t="s">
        <v>20321</v>
      </c>
    </row>
    <row r="5811" spans="2:24" ht="11" outlineLevel="1" x14ac:dyDescent="0.15">
      <c r="B5811" t="s">
        <v>5661</v>
      </c>
      <c r="C5811" t="s">
        <v>5662</v>
      </c>
      <c r="E5811" t="s">
        <v>10649</v>
      </c>
      <c r="F5811" t="s">
        <v>4246</v>
      </c>
      <c r="G5811" t="s">
        <v>4247</v>
      </c>
      <c r="H5811" s="17">
        <v>45246</v>
      </c>
      <c r="I5811" s="15">
        <v>2024</v>
      </c>
      <c r="J5811" t="s">
        <v>10634</v>
      </c>
      <c r="K5811" s="5">
        <v>48390.95</v>
      </c>
      <c r="L5811" t="s">
        <v>967</v>
      </c>
      <c r="R5811" t="s">
        <v>740</v>
      </c>
      <c r="S5811" t="s">
        <v>795</v>
      </c>
      <c r="T5811" t="s">
        <v>20322</v>
      </c>
      <c r="U5811" t="s">
        <v>1340</v>
      </c>
      <c r="V5811" t="s">
        <v>12795</v>
      </c>
      <c r="W5811" t="s">
        <v>970</v>
      </c>
      <c r="X5811" t="s">
        <v>20323</v>
      </c>
    </row>
    <row r="5812" spans="2:24" ht="11" outlineLevel="1" x14ac:dyDescent="0.15">
      <c r="B5812" t="s">
        <v>5661</v>
      </c>
      <c r="C5812" t="s">
        <v>5662</v>
      </c>
      <c r="E5812" t="s">
        <v>10652</v>
      </c>
      <c r="F5812" t="s">
        <v>4246</v>
      </c>
      <c r="G5812" t="s">
        <v>4247</v>
      </c>
      <c r="H5812" s="17">
        <v>45265</v>
      </c>
      <c r="I5812" s="15">
        <v>2024</v>
      </c>
      <c r="J5812" t="s">
        <v>10634</v>
      </c>
      <c r="K5812" s="5">
        <v>17068.12</v>
      </c>
      <c r="L5812" t="s">
        <v>967</v>
      </c>
      <c r="M5812" t="s">
        <v>15907</v>
      </c>
      <c r="R5812" t="s">
        <v>740</v>
      </c>
      <c r="S5812" t="s">
        <v>795</v>
      </c>
      <c r="T5812" t="s">
        <v>20322</v>
      </c>
      <c r="U5812" t="s">
        <v>1340</v>
      </c>
      <c r="V5812" t="s">
        <v>12795</v>
      </c>
      <c r="W5812" t="s">
        <v>970</v>
      </c>
      <c r="X5812" t="s">
        <v>20324</v>
      </c>
    </row>
    <row r="5813" spans="2:24" ht="11" outlineLevel="1" x14ac:dyDescent="0.15">
      <c r="B5813" t="s">
        <v>5661</v>
      </c>
      <c r="C5813" t="s">
        <v>5662</v>
      </c>
      <c r="E5813" t="s">
        <v>10664</v>
      </c>
      <c r="F5813" t="s">
        <v>4246</v>
      </c>
      <c r="G5813" t="s">
        <v>4247</v>
      </c>
      <c r="H5813" s="17">
        <v>45299</v>
      </c>
      <c r="I5813" s="15">
        <v>2024</v>
      </c>
      <c r="J5813" t="s">
        <v>10634</v>
      </c>
      <c r="K5813" s="5">
        <v>23792</v>
      </c>
      <c r="L5813" t="s">
        <v>967</v>
      </c>
      <c r="M5813" t="s">
        <v>15907</v>
      </c>
      <c r="R5813" t="s">
        <v>740</v>
      </c>
      <c r="S5813" t="s">
        <v>795</v>
      </c>
      <c r="T5813" t="s">
        <v>20322</v>
      </c>
      <c r="U5813" t="s">
        <v>1340</v>
      </c>
      <c r="V5813" t="s">
        <v>12795</v>
      </c>
      <c r="W5813" t="s">
        <v>970</v>
      </c>
      <c r="X5813" t="s">
        <v>20325</v>
      </c>
    </row>
    <row r="5814" spans="2:24" ht="11" outlineLevel="1" x14ac:dyDescent="0.15">
      <c r="B5814" t="s">
        <v>5661</v>
      </c>
      <c r="C5814" t="s">
        <v>5662</v>
      </c>
      <c r="E5814" t="s">
        <v>10643</v>
      </c>
      <c r="F5814" t="s">
        <v>4246</v>
      </c>
      <c r="G5814" t="s">
        <v>4247</v>
      </c>
      <c r="H5814" s="17">
        <v>45310</v>
      </c>
      <c r="I5814" s="15">
        <v>2024</v>
      </c>
      <c r="J5814" t="s">
        <v>10634</v>
      </c>
      <c r="K5814" s="5">
        <v>0</v>
      </c>
      <c r="L5814" t="s">
        <v>967</v>
      </c>
      <c r="M5814" t="s">
        <v>12797</v>
      </c>
      <c r="R5814" t="s">
        <v>740</v>
      </c>
      <c r="S5814" t="s">
        <v>795</v>
      </c>
      <c r="T5814" t="s">
        <v>20322</v>
      </c>
      <c r="U5814" t="s">
        <v>1340</v>
      </c>
      <c r="V5814" t="s">
        <v>12795</v>
      </c>
      <c r="W5814" t="s">
        <v>970</v>
      </c>
      <c r="X5814" t="s">
        <v>20326</v>
      </c>
    </row>
    <row r="5815" spans="2:24" ht="11" outlineLevel="1" x14ac:dyDescent="0.15">
      <c r="B5815" t="s">
        <v>5661</v>
      </c>
      <c r="C5815" t="s">
        <v>5662</v>
      </c>
      <c r="E5815" t="s">
        <v>10632</v>
      </c>
      <c r="F5815" t="s">
        <v>4246</v>
      </c>
      <c r="G5815" t="s">
        <v>4247</v>
      </c>
      <c r="H5815" s="17">
        <v>45447</v>
      </c>
      <c r="I5815" s="15">
        <v>2024</v>
      </c>
      <c r="J5815" t="s">
        <v>10634</v>
      </c>
      <c r="K5815" s="5">
        <v>-15000</v>
      </c>
      <c r="L5815" t="s">
        <v>967</v>
      </c>
      <c r="M5815" t="s">
        <v>14189</v>
      </c>
      <c r="R5815" t="s">
        <v>740</v>
      </c>
      <c r="S5815" t="s">
        <v>795</v>
      </c>
      <c r="T5815" t="s">
        <v>20322</v>
      </c>
      <c r="U5815" t="s">
        <v>1340</v>
      </c>
      <c r="V5815" t="s">
        <v>12795</v>
      </c>
      <c r="W5815" t="s">
        <v>970</v>
      </c>
      <c r="X5815" t="s">
        <v>20327</v>
      </c>
    </row>
    <row r="5816" spans="2:24" ht="11" outlineLevel="1" x14ac:dyDescent="0.15">
      <c r="B5816" t="s">
        <v>5664</v>
      </c>
      <c r="C5816" t="s">
        <v>1149</v>
      </c>
      <c r="D5816" t="s">
        <v>4131</v>
      </c>
      <c r="E5816" t="s">
        <v>10649</v>
      </c>
      <c r="F5816" t="s">
        <v>4132</v>
      </c>
      <c r="G5816" t="s">
        <v>4133</v>
      </c>
      <c r="H5816" s="17">
        <v>42513</v>
      </c>
      <c r="I5816" s="15">
        <v>2016</v>
      </c>
      <c r="J5816" t="s">
        <v>10634</v>
      </c>
      <c r="K5816" s="5">
        <v>74153.81</v>
      </c>
      <c r="L5816" t="s">
        <v>967</v>
      </c>
      <c r="R5816" t="s">
        <v>740</v>
      </c>
      <c r="S5816" t="s">
        <v>795</v>
      </c>
      <c r="T5816" t="s">
        <v>20328</v>
      </c>
      <c r="U5816" t="s">
        <v>1340</v>
      </c>
      <c r="V5816" t="s">
        <v>12795</v>
      </c>
      <c r="W5816" t="s">
        <v>970</v>
      </c>
      <c r="X5816" t="s">
        <v>20329</v>
      </c>
    </row>
    <row r="5817" spans="2:24" ht="11" outlineLevel="1" x14ac:dyDescent="0.15">
      <c r="B5817" t="s">
        <v>5664</v>
      </c>
      <c r="C5817" t="s">
        <v>1149</v>
      </c>
      <c r="D5817" t="s">
        <v>4131</v>
      </c>
      <c r="E5817" t="s">
        <v>10989</v>
      </c>
      <c r="F5817" t="s">
        <v>4132</v>
      </c>
      <c r="G5817" t="s">
        <v>4133</v>
      </c>
      <c r="H5817" s="17">
        <v>42527</v>
      </c>
      <c r="I5817" s="15">
        <v>2016</v>
      </c>
      <c r="J5817" t="s">
        <v>10634</v>
      </c>
      <c r="K5817" s="5">
        <v>0</v>
      </c>
      <c r="L5817" t="s">
        <v>967</v>
      </c>
      <c r="M5817" t="s">
        <v>15907</v>
      </c>
      <c r="R5817" t="s">
        <v>740</v>
      </c>
      <c r="S5817" t="s">
        <v>795</v>
      </c>
      <c r="T5817" t="s">
        <v>20330</v>
      </c>
      <c r="U5817" t="s">
        <v>1340</v>
      </c>
      <c r="V5817" t="s">
        <v>12795</v>
      </c>
      <c r="W5817" t="s">
        <v>970</v>
      </c>
      <c r="X5817" t="s">
        <v>20331</v>
      </c>
    </row>
    <row r="5818" spans="2:24" ht="11" outlineLevel="1" x14ac:dyDescent="0.15">
      <c r="B5818" t="s">
        <v>5666</v>
      </c>
      <c r="C5818" t="s">
        <v>5667</v>
      </c>
      <c r="D5818" t="s">
        <v>5626</v>
      </c>
      <c r="E5818" t="s">
        <v>10649</v>
      </c>
      <c r="F5818" t="s">
        <v>4431</v>
      </c>
      <c r="G5818" t="s">
        <v>4432</v>
      </c>
      <c r="H5818" s="17">
        <v>43542</v>
      </c>
      <c r="I5818" s="15">
        <v>2019</v>
      </c>
      <c r="J5818" t="s">
        <v>10634</v>
      </c>
      <c r="K5818" s="5">
        <v>74114.89</v>
      </c>
      <c r="L5818" t="s">
        <v>967</v>
      </c>
      <c r="R5818" t="s">
        <v>4273</v>
      </c>
      <c r="S5818" t="s">
        <v>803</v>
      </c>
      <c r="T5818" t="s">
        <v>20332</v>
      </c>
      <c r="U5818" t="s">
        <v>1340</v>
      </c>
      <c r="V5818" t="s">
        <v>12795</v>
      </c>
      <c r="W5818" t="s">
        <v>970</v>
      </c>
      <c r="X5818" t="s">
        <v>20333</v>
      </c>
    </row>
    <row r="5819" spans="2:24" ht="11" outlineLevel="1" x14ac:dyDescent="0.15">
      <c r="B5819" t="s">
        <v>5666</v>
      </c>
      <c r="C5819" t="s">
        <v>5667</v>
      </c>
      <c r="D5819" t="s">
        <v>5626</v>
      </c>
      <c r="E5819" t="s">
        <v>10652</v>
      </c>
      <c r="F5819" t="s">
        <v>4431</v>
      </c>
      <c r="G5819" t="s">
        <v>4432</v>
      </c>
      <c r="H5819" s="17">
        <v>43594</v>
      </c>
      <c r="I5819" s="15">
        <v>2019</v>
      </c>
      <c r="J5819" t="s">
        <v>10634</v>
      </c>
      <c r="K5819" s="5">
        <v>0</v>
      </c>
      <c r="L5819" t="s">
        <v>967</v>
      </c>
      <c r="M5819" t="s">
        <v>12797</v>
      </c>
      <c r="R5819" t="s">
        <v>4273</v>
      </c>
      <c r="S5819" t="s">
        <v>803</v>
      </c>
      <c r="T5819" t="s">
        <v>20332</v>
      </c>
      <c r="U5819" t="s">
        <v>1340</v>
      </c>
      <c r="V5819" t="s">
        <v>12795</v>
      </c>
      <c r="W5819" t="s">
        <v>970</v>
      </c>
      <c r="X5819" t="s">
        <v>20334</v>
      </c>
    </row>
    <row r="5820" spans="2:24" ht="11" outlineLevel="1" x14ac:dyDescent="0.15">
      <c r="B5820" t="s">
        <v>5666</v>
      </c>
      <c r="C5820" t="s">
        <v>5667</v>
      </c>
      <c r="D5820" t="s">
        <v>5626</v>
      </c>
      <c r="E5820" t="s">
        <v>10664</v>
      </c>
      <c r="F5820" t="s">
        <v>4431</v>
      </c>
      <c r="G5820" t="s">
        <v>4432</v>
      </c>
      <c r="H5820" s="17">
        <v>43693</v>
      </c>
      <c r="I5820" s="15">
        <v>2019</v>
      </c>
      <c r="J5820" t="s">
        <v>10634</v>
      </c>
      <c r="K5820" s="5">
        <v>0</v>
      </c>
      <c r="L5820" t="s">
        <v>967</v>
      </c>
      <c r="M5820" t="s">
        <v>12797</v>
      </c>
      <c r="R5820" t="s">
        <v>4273</v>
      </c>
      <c r="S5820" t="s">
        <v>803</v>
      </c>
      <c r="T5820" t="s">
        <v>20332</v>
      </c>
      <c r="U5820" t="s">
        <v>1340</v>
      </c>
      <c r="V5820" t="s">
        <v>12795</v>
      </c>
      <c r="W5820" t="s">
        <v>970</v>
      </c>
      <c r="X5820" t="s">
        <v>20335</v>
      </c>
    </row>
    <row r="5821" spans="2:24" ht="11" outlineLevel="1" x14ac:dyDescent="0.15">
      <c r="B5821" t="s">
        <v>5669</v>
      </c>
      <c r="C5821" t="s">
        <v>5670</v>
      </c>
      <c r="E5821" t="s">
        <v>10649</v>
      </c>
      <c r="F5821" t="s">
        <v>3669</v>
      </c>
      <c r="G5821" t="s">
        <v>3670</v>
      </c>
      <c r="H5821" s="17">
        <v>44820</v>
      </c>
      <c r="I5821" s="15">
        <v>2022</v>
      </c>
      <c r="J5821" t="s">
        <v>10634</v>
      </c>
      <c r="K5821" s="5">
        <v>73526.36</v>
      </c>
      <c r="L5821" t="s">
        <v>967</v>
      </c>
      <c r="R5821" t="s">
        <v>4273</v>
      </c>
      <c r="S5821" t="s">
        <v>795</v>
      </c>
      <c r="T5821" t="s">
        <v>20336</v>
      </c>
      <c r="U5821" t="s">
        <v>1340</v>
      </c>
      <c r="V5821" t="s">
        <v>12795</v>
      </c>
      <c r="W5821" t="s">
        <v>970</v>
      </c>
      <c r="X5821" t="s">
        <v>20337</v>
      </c>
    </row>
    <row r="5822" spans="2:24" ht="11" outlineLevel="1" x14ac:dyDescent="0.15">
      <c r="B5822" t="s">
        <v>5672</v>
      </c>
      <c r="C5822" t="s">
        <v>5673</v>
      </c>
      <c r="E5822" t="s">
        <v>10649</v>
      </c>
      <c r="F5822" t="s">
        <v>4567</v>
      </c>
      <c r="G5822" t="s">
        <v>4568</v>
      </c>
      <c r="H5822" s="17">
        <v>42151</v>
      </c>
      <c r="I5822" s="15">
        <v>2015</v>
      </c>
      <c r="J5822" t="s">
        <v>10634</v>
      </c>
      <c r="K5822" s="5">
        <v>73387.5</v>
      </c>
      <c r="L5822" t="s">
        <v>967</v>
      </c>
      <c r="R5822" t="s">
        <v>750</v>
      </c>
      <c r="S5822" t="s">
        <v>4569</v>
      </c>
      <c r="T5822" t="s">
        <v>20338</v>
      </c>
      <c r="U5822" t="s">
        <v>1340</v>
      </c>
      <c r="V5822" t="s">
        <v>12795</v>
      </c>
      <c r="W5822" t="s">
        <v>970</v>
      </c>
      <c r="X5822" t="s">
        <v>20339</v>
      </c>
    </row>
    <row r="5823" spans="2:24" ht="11" outlineLevel="1" x14ac:dyDescent="0.15">
      <c r="B5823" t="s">
        <v>5672</v>
      </c>
      <c r="C5823" t="s">
        <v>5673</v>
      </c>
      <c r="E5823" t="s">
        <v>10652</v>
      </c>
      <c r="F5823" t="s">
        <v>4567</v>
      </c>
      <c r="G5823" t="s">
        <v>4568</v>
      </c>
      <c r="H5823" s="17">
        <v>42201</v>
      </c>
      <c r="I5823" s="15">
        <v>2015</v>
      </c>
      <c r="J5823" t="s">
        <v>10634</v>
      </c>
      <c r="K5823" s="5">
        <v>0</v>
      </c>
      <c r="L5823" t="s">
        <v>967</v>
      </c>
      <c r="M5823" t="s">
        <v>12797</v>
      </c>
      <c r="R5823" t="s">
        <v>750</v>
      </c>
      <c r="S5823" t="s">
        <v>4569</v>
      </c>
      <c r="T5823" t="s">
        <v>20338</v>
      </c>
      <c r="U5823" t="s">
        <v>1340</v>
      </c>
      <c r="V5823" t="s">
        <v>12795</v>
      </c>
      <c r="W5823" t="s">
        <v>970</v>
      </c>
      <c r="X5823" t="s">
        <v>20340</v>
      </c>
    </row>
    <row r="5824" spans="2:24" ht="11" outlineLevel="1" x14ac:dyDescent="0.15">
      <c r="B5824" t="s">
        <v>5675</v>
      </c>
      <c r="C5824" t="s">
        <v>892</v>
      </c>
      <c r="E5824" t="s">
        <v>10652</v>
      </c>
      <c r="F5824" t="s">
        <v>601</v>
      </c>
      <c r="G5824" t="s">
        <v>1022</v>
      </c>
      <c r="H5824" s="17">
        <v>45953</v>
      </c>
      <c r="I5824" s="15">
        <v>2026</v>
      </c>
      <c r="J5824" t="s">
        <v>10634</v>
      </c>
      <c r="K5824" s="5">
        <v>-12675</v>
      </c>
      <c r="L5824" t="s">
        <v>967</v>
      </c>
      <c r="M5824" t="s">
        <v>1141</v>
      </c>
      <c r="N5824" t="s">
        <v>10635</v>
      </c>
      <c r="O5824" t="s">
        <v>826</v>
      </c>
      <c r="P5824" t="s">
        <v>15206</v>
      </c>
      <c r="Q5824" t="s">
        <v>11435</v>
      </c>
      <c r="R5824" t="s">
        <v>740</v>
      </c>
      <c r="S5824" t="s">
        <v>795</v>
      </c>
      <c r="T5824" t="s">
        <v>20341</v>
      </c>
      <c r="U5824" t="s">
        <v>965</v>
      </c>
      <c r="V5824" t="s">
        <v>10638</v>
      </c>
      <c r="W5824" t="s">
        <v>970</v>
      </c>
      <c r="X5824" t="s">
        <v>20342</v>
      </c>
    </row>
    <row r="5825" spans="2:24" ht="11" outlineLevel="1" x14ac:dyDescent="0.15">
      <c r="B5825" t="s">
        <v>5675</v>
      </c>
      <c r="C5825" t="s">
        <v>892</v>
      </c>
      <c r="E5825" t="s">
        <v>10649</v>
      </c>
      <c r="F5825" t="s">
        <v>601</v>
      </c>
      <c r="G5825" t="s">
        <v>1022</v>
      </c>
      <c r="H5825" s="17">
        <v>45768</v>
      </c>
      <c r="I5825" s="15">
        <v>2025</v>
      </c>
      <c r="J5825" t="s">
        <v>10634</v>
      </c>
      <c r="K5825" s="5">
        <v>86061</v>
      </c>
      <c r="L5825" t="s">
        <v>967</v>
      </c>
      <c r="M5825" t="s">
        <v>1141</v>
      </c>
      <c r="N5825" t="s">
        <v>10635</v>
      </c>
      <c r="O5825" t="s">
        <v>826</v>
      </c>
      <c r="P5825" t="s">
        <v>15206</v>
      </c>
      <c r="Q5825" t="s">
        <v>11435</v>
      </c>
      <c r="R5825" t="s">
        <v>740</v>
      </c>
      <c r="S5825" t="s">
        <v>795</v>
      </c>
      <c r="T5825" t="s">
        <v>20343</v>
      </c>
      <c r="U5825" t="s">
        <v>965</v>
      </c>
      <c r="V5825" t="s">
        <v>10638</v>
      </c>
      <c r="W5825" t="s">
        <v>970</v>
      </c>
      <c r="X5825" t="s">
        <v>20344</v>
      </c>
    </row>
    <row r="5826" spans="2:24" ht="11" outlineLevel="1" x14ac:dyDescent="0.15">
      <c r="B5826" t="s">
        <v>5677</v>
      </c>
      <c r="C5826" t="s">
        <v>5678</v>
      </c>
      <c r="E5826" t="s">
        <v>10649</v>
      </c>
      <c r="F5826" t="s">
        <v>17692</v>
      </c>
      <c r="G5826" t="s">
        <v>2173</v>
      </c>
      <c r="H5826" s="17">
        <v>42159</v>
      </c>
      <c r="I5826" s="15">
        <v>2015</v>
      </c>
      <c r="J5826" t="s">
        <v>10634</v>
      </c>
      <c r="K5826" s="5">
        <v>27000</v>
      </c>
      <c r="L5826" t="s">
        <v>967</v>
      </c>
      <c r="M5826" t="s">
        <v>1141</v>
      </c>
      <c r="N5826" t="s">
        <v>10635</v>
      </c>
      <c r="O5826" t="s">
        <v>825</v>
      </c>
      <c r="P5826" t="s">
        <v>15012</v>
      </c>
      <c r="Q5826" t="s">
        <v>15012</v>
      </c>
      <c r="R5826" t="s">
        <v>740</v>
      </c>
      <c r="S5826" t="s">
        <v>795</v>
      </c>
      <c r="T5826" t="s">
        <v>20345</v>
      </c>
      <c r="U5826" t="s">
        <v>965</v>
      </c>
      <c r="V5826" t="s">
        <v>10638</v>
      </c>
      <c r="W5826" t="s">
        <v>970</v>
      </c>
      <c r="X5826" t="s">
        <v>20346</v>
      </c>
    </row>
    <row r="5827" spans="2:24" ht="11" outlineLevel="1" x14ac:dyDescent="0.15">
      <c r="B5827" t="s">
        <v>5677</v>
      </c>
      <c r="C5827" t="s">
        <v>5678</v>
      </c>
      <c r="E5827" t="s">
        <v>10652</v>
      </c>
      <c r="F5827" t="s">
        <v>17692</v>
      </c>
      <c r="G5827" t="s">
        <v>2173</v>
      </c>
      <c r="H5827" s="17">
        <v>42199</v>
      </c>
      <c r="I5827" s="15">
        <v>2015</v>
      </c>
      <c r="J5827" t="s">
        <v>10634</v>
      </c>
      <c r="K5827" s="5">
        <v>0</v>
      </c>
      <c r="L5827" t="s">
        <v>967</v>
      </c>
      <c r="M5827" t="s">
        <v>1141</v>
      </c>
      <c r="N5827" t="s">
        <v>10635</v>
      </c>
      <c r="O5827" t="s">
        <v>825</v>
      </c>
      <c r="P5827" t="s">
        <v>15012</v>
      </c>
      <c r="Q5827" t="s">
        <v>15012</v>
      </c>
      <c r="R5827" t="s">
        <v>740</v>
      </c>
      <c r="S5827" t="s">
        <v>795</v>
      </c>
      <c r="T5827" t="s">
        <v>20347</v>
      </c>
      <c r="U5827" t="s">
        <v>965</v>
      </c>
      <c r="V5827" t="s">
        <v>10638</v>
      </c>
      <c r="W5827" t="s">
        <v>970</v>
      </c>
      <c r="X5827" t="s">
        <v>20348</v>
      </c>
    </row>
    <row r="5828" spans="2:24" ht="11" outlineLevel="1" x14ac:dyDescent="0.15">
      <c r="B5828" t="s">
        <v>5677</v>
      </c>
      <c r="C5828" t="s">
        <v>5678</v>
      </c>
      <c r="E5828" t="s">
        <v>10664</v>
      </c>
      <c r="F5828" t="s">
        <v>17692</v>
      </c>
      <c r="G5828" t="s">
        <v>2173</v>
      </c>
      <c r="H5828" s="17">
        <v>42222</v>
      </c>
      <c r="I5828" s="15">
        <v>2015</v>
      </c>
      <c r="J5828" t="s">
        <v>10634</v>
      </c>
      <c r="K5828" s="5">
        <v>46250</v>
      </c>
      <c r="L5828" t="s">
        <v>967</v>
      </c>
      <c r="M5828" t="s">
        <v>1141</v>
      </c>
      <c r="N5828" t="s">
        <v>10635</v>
      </c>
      <c r="O5828" t="s">
        <v>825</v>
      </c>
      <c r="P5828" t="s">
        <v>15012</v>
      </c>
      <c r="Q5828" t="s">
        <v>15012</v>
      </c>
      <c r="R5828" t="s">
        <v>740</v>
      </c>
      <c r="S5828" t="s">
        <v>795</v>
      </c>
      <c r="T5828" t="s">
        <v>20349</v>
      </c>
      <c r="U5828" t="s">
        <v>965</v>
      </c>
      <c r="V5828" t="s">
        <v>10638</v>
      </c>
      <c r="W5828" t="s">
        <v>970</v>
      </c>
      <c r="X5828" t="s">
        <v>20350</v>
      </c>
    </row>
    <row r="5829" spans="2:24" ht="11" outlineLevel="1" x14ac:dyDescent="0.15">
      <c r="B5829" t="s">
        <v>5680</v>
      </c>
      <c r="C5829" t="s">
        <v>5681</v>
      </c>
      <c r="E5829" t="s">
        <v>10649</v>
      </c>
      <c r="F5829" t="s">
        <v>5682</v>
      </c>
      <c r="G5829" t="s">
        <v>5683</v>
      </c>
      <c r="H5829" s="17">
        <v>44581</v>
      </c>
      <c r="I5829" s="15">
        <v>2022</v>
      </c>
      <c r="J5829" t="s">
        <v>10634</v>
      </c>
      <c r="K5829" s="5">
        <v>73100</v>
      </c>
      <c r="L5829" t="s">
        <v>967</v>
      </c>
      <c r="R5829" t="s">
        <v>750</v>
      </c>
      <c r="S5829" t="s">
        <v>4388</v>
      </c>
      <c r="T5829" t="s">
        <v>20351</v>
      </c>
      <c r="U5829" t="s">
        <v>1340</v>
      </c>
      <c r="V5829" t="s">
        <v>12795</v>
      </c>
      <c r="W5829" t="s">
        <v>970</v>
      </c>
      <c r="X5829" t="s">
        <v>20352</v>
      </c>
    </row>
    <row r="5830" spans="2:24" ht="11" outlineLevel="1" x14ac:dyDescent="0.15">
      <c r="B5830" t="s">
        <v>5685</v>
      </c>
      <c r="C5830" t="s">
        <v>5686</v>
      </c>
      <c r="E5830" t="s">
        <v>10664</v>
      </c>
      <c r="F5830" t="s">
        <v>2172</v>
      </c>
      <c r="G5830" t="s">
        <v>2173</v>
      </c>
      <c r="H5830" s="17">
        <v>45869</v>
      </c>
      <c r="I5830" s="15">
        <v>2025</v>
      </c>
      <c r="J5830" t="s">
        <v>10634</v>
      </c>
      <c r="K5830" s="5">
        <v>62374.93</v>
      </c>
      <c r="L5830" t="s">
        <v>967</v>
      </c>
      <c r="M5830" t="s">
        <v>1141</v>
      </c>
      <c r="N5830" t="s">
        <v>12859</v>
      </c>
      <c r="O5830" t="s">
        <v>825</v>
      </c>
      <c r="P5830" t="s">
        <v>15012</v>
      </c>
      <c r="Q5830" t="s">
        <v>11435</v>
      </c>
      <c r="R5830" t="s">
        <v>5687</v>
      </c>
      <c r="S5830" t="s">
        <v>795</v>
      </c>
      <c r="T5830" t="s">
        <v>20353</v>
      </c>
      <c r="U5830" t="s">
        <v>965</v>
      </c>
      <c r="V5830" t="s">
        <v>10638</v>
      </c>
      <c r="W5830" t="s">
        <v>970</v>
      </c>
      <c r="X5830" t="s">
        <v>20354</v>
      </c>
    </row>
    <row r="5831" spans="2:24" ht="11" outlineLevel="1" x14ac:dyDescent="0.15">
      <c r="B5831" t="s">
        <v>5685</v>
      </c>
      <c r="C5831" t="s">
        <v>5686</v>
      </c>
      <c r="E5831" t="s">
        <v>10643</v>
      </c>
      <c r="F5831" t="s">
        <v>2172</v>
      </c>
      <c r="G5831" t="s">
        <v>2173</v>
      </c>
      <c r="H5831" s="17">
        <v>46059</v>
      </c>
      <c r="I5831" s="15">
        <v>2026</v>
      </c>
      <c r="J5831" t="s">
        <v>10634</v>
      </c>
      <c r="K5831" s="5">
        <v>-51035.22</v>
      </c>
      <c r="L5831" t="s">
        <v>967</v>
      </c>
      <c r="M5831" t="s">
        <v>1141</v>
      </c>
      <c r="N5831" t="s">
        <v>12859</v>
      </c>
      <c r="O5831" t="s">
        <v>825</v>
      </c>
      <c r="P5831" t="s">
        <v>15012</v>
      </c>
      <c r="Q5831" t="s">
        <v>11435</v>
      </c>
      <c r="R5831" t="s">
        <v>5687</v>
      </c>
      <c r="S5831" t="s">
        <v>795</v>
      </c>
      <c r="T5831" t="s">
        <v>20355</v>
      </c>
      <c r="U5831" t="s">
        <v>965</v>
      </c>
      <c r="V5831" t="s">
        <v>10638</v>
      </c>
      <c r="W5831" t="s">
        <v>970</v>
      </c>
      <c r="X5831" t="s">
        <v>20356</v>
      </c>
    </row>
    <row r="5832" spans="2:24" ht="11" outlineLevel="1" x14ac:dyDescent="0.15">
      <c r="B5832" t="s">
        <v>5685</v>
      </c>
      <c r="C5832" t="s">
        <v>5686</v>
      </c>
      <c r="E5832" t="s">
        <v>10649</v>
      </c>
      <c r="F5832" t="s">
        <v>2172</v>
      </c>
      <c r="G5832" t="s">
        <v>2173</v>
      </c>
      <c r="H5832" s="17">
        <v>45506</v>
      </c>
      <c r="I5832" s="15">
        <v>2024</v>
      </c>
      <c r="J5832" t="s">
        <v>10634</v>
      </c>
      <c r="K5832" s="5">
        <v>61623.71</v>
      </c>
      <c r="L5832" t="s">
        <v>967</v>
      </c>
      <c r="M5832" t="s">
        <v>1141</v>
      </c>
      <c r="N5832" t="s">
        <v>12859</v>
      </c>
      <c r="O5832" t="s">
        <v>825</v>
      </c>
      <c r="P5832" t="s">
        <v>15012</v>
      </c>
      <c r="Q5832" t="s">
        <v>11435</v>
      </c>
      <c r="R5832" t="s">
        <v>5687</v>
      </c>
      <c r="S5832" t="s">
        <v>795</v>
      </c>
      <c r="T5832" t="s">
        <v>20355</v>
      </c>
      <c r="U5832" t="s">
        <v>965</v>
      </c>
      <c r="V5832" t="s">
        <v>10638</v>
      </c>
      <c r="W5832" t="s">
        <v>970</v>
      </c>
      <c r="X5832" t="s">
        <v>20357</v>
      </c>
    </row>
    <row r="5833" spans="2:24" ht="11" outlineLevel="1" x14ac:dyDescent="0.15">
      <c r="B5833" t="s">
        <v>5685</v>
      </c>
      <c r="C5833" t="s">
        <v>5686</v>
      </c>
      <c r="E5833" t="s">
        <v>10652</v>
      </c>
      <c r="F5833" t="s">
        <v>2172</v>
      </c>
      <c r="G5833" t="s">
        <v>2173</v>
      </c>
      <c r="H5833" s="17">
        <v>45569</v>
      </c>
      <c r="I5833" s="15">
        <v>2025</v>
      </c>
      <c r="J5833" t="s">
        <v>10634</v>
      </c>
      <c r="K5833" s="5">
        <v>0</v>
      </c>
      <c r="L5833" t="s">
        <v>967</v>
      </c>
      <c r="M5833" t="s">
        <v>1141</v>
      </c>
      <c r="N5833" t="s">
        <v>12859</v>
      </c>
      <c r="O5833" t="s">
        <v>825</v>
      </c>
      <c r="P5833" t="s">
        <v>15012</v>
      </c>
      <c r="Q5833" t="s">
        <v>11435</v>
      </c>
      <c r="R5833" t="s">
        <v>5687</v>
      </c>
      <c r="S5833" t="s">
        <v>795</v>
      </c>
      <c r="T5833" t="s">
        <v>20358</v>
      </c>
      <c r="U5833" t="s">
        <v>965</v>
      </c>
      <c r="V5833" t="s">
        <v>10638</v>
      </c>
      <c r="W5833" t="s">
        <v>970</v>
      </c>
      <c r="X5833" t="s">
        <v>20359</v>
      </c>
    </row>
    <row r="5834" spans="2:24" ht="11" outlineLevel="1" x14ac:dyDescent="0.15">
      <c r="B5834" t="s">
        <v>5690</v>
      </c>
      <c r="C5834" t="s">
        <v>5691</v>
      </c>
      <c r="E5834" t="s">
        <v>10649</v>
      </c>
      <c r="F5834" t="s">
        <v>5692</v>
      </c>
      <c r="G5834" t="s">
        <v>5693</v>
      </c>
      <c r="H5834" s="17">
        <v>43360</v>
      </c>
      <c r="I5834" s="15">
        <v>2018</v>
      </c>
      <c r="J5834" t="s">
        <v>10634</v>
      </c>
      <c r="K5834" s="5">
        <v>72905</v>
      </c>
      <c r="L5834" t="s">
        <v>967</v>
      </c>
      <c r="R5834" t="s">
        <v>737</v>
      </c>
      <c r="S5834" t="s">
        <v>803</v>
      </c>
      <c r="T5834" t="s">
        <v>20360</v>
      </c>
      <c r="U5834" t="s">
        <v>1340</v>
      </c>
      <c r="V5834" t="s">
        <v>12795</v>
      </c>
      <c r="W5834" t="s">
        <v>970</v>
      </c>
      <c r="X5834" t="s">
        <v>20361</v>
      </c>
    </row>
    <row r="5835" spans="2:24" ht="11" outlineLevel="1" x14ac:dyDescent="0.15">
      <c r="B5835" t="s">
        <v>5696</v>
      </c>
      <c r="C5835" t="s">
        <v>5697</v>
      </c>
      <c r="E5835" t="s">
        <v>10649</v>
      </c>
      <c r="F5835" t="s">
        <v>5698</v>
      </c>
      <c r="G5835" t="s">
        <v>5699</v>
      </c>
      <c r="H5835" s="17">
        <v>44748</v>
      </c>
      <c r="I5835" s="15">
        <v>2022</v>
      </c>
      <c r="J5835" t="s">
        <v>10634</v>
      </c>
      <c r="K5835" s="5">
        <v>72695</v>
      </c>
      <c r="L5835" t="s">
        <v>967</v>
      </c>
      <c r="R5835" t="s">
        <v>750</v>
      </c>
      <c r="S5835" t="s">
        <v>5700</v>
      </c>
      <c r="T5835" t="s">
        <v>20362</v>
      </c>
      <c r="U5835" t="s">
        <v>1340</v>
      </c>
      <c r="V5835" t="s">
        <v>12795</v>
      </c>
      <c r="W5835" t="s">
        <v>970</v>
      </c>
      <c r="X5835" t="s">
        <v>20363</v>
      </c>
    </row>
    <row r="5836" spans="2:24" ht="11" outlineLevel="1" x14ac:dyDescent="0.15">
      <c r="B5836" t="s">
        <v>5703</v>
      </c>
      <c r="C5836" t="s">
        <v>5704</v>
      </c>
      <c r="E5836" t="s">
        <v>10649</v>
      </c>
      <c r="F5836" t="s">
        <v>5705</v>
      </c>
      <c r="G5836" t="s">
        <v>5706</v>
      </c>
      <c r="H5836" s="17">
        <v>44335</v>
      </c>
      <c r="I5836" s="15">
        <v>2021</v>
      </c>
      <c r="J5836" t="s">
        <v>10634</v>
      </c>
      <c r="K5836" s="5">
        <v>72580</v>
      </c>
      <c r="L5836" t="s">
        <v>967</v>
      </c>
      <c r="R5836" t="s">
        <v>748</v>
      </c>
      <c r="S5836" t="s">
        <v>795</v>
      </c>
      <c r="T5836" t="s">
        <v>20364</v>
      </c>
      <c r="U5836" t="s">
        <v>1340</v>
      </c>
      <c r="V5836" t="s">
        <v>12795</v>
      </c>
      <c r="W5836" t="s">
        <v>970</v>
      </c>
      <c r="X5836" t="s">
        <v>20365</v>
      </c>
    </row>
    <row r="5837" spans="2:24" ht="11" outlineLevel="1" x14ac:dyDescent="0.15">
      <c r="B5837" t="s">
        <v>5708</v>
      </c>
      <c r="C5837" t="s">
        <v>5709</v>
      </c>
      <c r="E5837" t="s">
        <v>10649</v>
      </c>
      <c r="F5837" t="s">
        <v>5710</v>
      </c>
      <c r="G5837" t="s">
        <v>5711</v>
      </c>
      <c r="H5837" s="17">
        <v>45140</v>
      </c>
      <c r="I5837" s="15">
        <v>2023</v>
      </c>
      <c r="J5837" t="s">
        <v>10634</v>
      </c>
      <c r="K5837" s="5">
        <v>72450</v>
      </c>
      <c r="L5837" t="s">
        <v>967</v>
      </c>
      <c r="R5837" t="s">
        <v>737</v>
      </c>
      <c r="S5837" t="s">
        <v>887</v>
      </c>
      <c r="T5837" t="s">
        <v>20366</v>
      </c>
      <c r="U5837" t="s">
        <v>1340</v>
      </c>
      <c r="V5837" t="s">
        <v>12795</v>
      </c>
      <c r="W5837" t="s">
        <v>970</v>
      </c>
      <c r="X5837" t="s">
        <v>20367</v>
      </c>
    </row>
    <row r="5838" spans="2:24" ht="11" outlineLevel="1" x14ac:dyDescent="0.15">
      <c r="B5838" t="s">
        <v>5714</v>
      </c>
      <c r="C5838" t="s">
        <v>5715</v>
      </c>
      <c r="E5838" t="s">
        <v>10649</v>
      </c>
      <c r="F5838" t="s">
        <v>4246</v>
      </c>
      <c r="G5838" t="s">
        <v>4247</v>
      </c>
      <c r="H5838" s="17">
        <v>43936</v>
      </c>
      <c r="I5838" s="15">
        <v>2020</v>
      </c>
      <c r="J5838" t="s">
        <v>10634</v>
      </c>
      <c r="K5838" s="5">
        <v>77391.240000000005</v>
      </c>
      <c r="L5838" t="s">
        <v>967</v>
      </c>
      <c r="R5838" t="s">
        <v>740</v>
      </c>
      <c r="S5838" t="s">
        <v>795</v>
      </c>
      <c r="T5838" t="s">
        <v>20368</v>
      </c>
      <c r="U5838" t="s">
        <v>1340</v>
      </c>
      <c r="V5838" t="s">
        <v>12795</v>
      </c>
      <c r="W5838" t="s">
        <v>970</v>
      </c>
      <c r="X5838" t="s">
        <v>20369</v>
      </c>
    </row>
    <row r="5839" spans="2:24" ht="11" outlineLevel="1" x14ac:dyDescent="0.15">
      <c r="B5839" t="s">
        <v>5714</v>
      </c>
      <c r="C5839" t="s">
        <v>5715</v>
      </c>
      <c r="E5839" t="s">
        <v>10652</v>
      </c>
      <c r="F5839" t="s">
        <v>4246</v>
      </c>
      <c r="G5839" t="s">
        <v>4247</v>
      </c>
      <c r="H5839" s="17">
        <v>44390</v>
      </c>
      <c r="I5839" s="15">
        <v>2021</v>
      </c>
      <c r="J5839" t="s">
        <v>10634</v>
      </c>
      <c r="K5839" s="5">
        <v>-5195</v>
      </c>
      <c r="L5839" t="s">
        <v>967</v>
      </c>
      <c r="M5839" t="s">
        <v>14189</v>
      </c>
      <c r="R5839" t="s">
        <v>740</v>
      </c>
      <c r="S5839" t="s">
        <v>795</v>
      </c>
      <c r="T5839" t="s">
        <v>20370</v>
      </c>
      <c r="U5839" t="s">
        <v>1340</v>
      </c>
      <c r="V5839" t="s">
        <v>12795</v>
      </c>
      <c r="W5839" t="s">
        <v>970</v>
      </c>
      <c r="X5839" t="s">
        <v>20371</v>
      </c>
    </row>
    <row r="5840" spans="2:24" ht="11" outlineLevel="1" x14ac:dyDescent="0.15">
      <c r="B5840" t="s">
        <v>5717</v>
      </c>
      <c r="C5840" t="s">
        <v>5718</v>
      </c>
      <c r="E5840" t="s">
        <v>10649</v>
      </c>
      <c r="F5840" t="s">
        <v>5719</v>
      </c>
      <c r="G5840" t="s">
        <v>5720</v>
      </c>
      <c r="H5840" s="17">
        <v>43626</v>
      </c>
      <c r="I5840" s="15">
        <v>2019</v>
      </c>
      <c r="J5840" t="s">
        <v>10634</v>
      </c>
      <c r="K5840" s="5">
        <v>179372.6</v>
      </c>
      <c r="L5840" t="s">
        <v>967</v>
      </c>
      <c r="R5840" t="s">
        <v>748</v>
      </c>
      <c r="S5840" t="s">
        <v>795</v>
      </c>
      <c r="T5840" t="s">
        <v>20372</v>
      </c>
      <c r="U5840" t="s">
        <v>1340</v>
      </c>
      <c r="V5840" t="s">
        <v>12795</v>
      </c>
      <c r="W5840" t="s">
        <v>970</v>
      </c>
      <c r="X5840" t="s">
        <v>20373</v>
      </c>
    </row>
    <row r="5841" spans="2:24" ht="11" outlineLevel="1" x14ac:dyDescent="0.15">
      <c r="B5841" t="s">
        <v>5717</v>
      </c>
      <c r="C5841" t="s">
        <v>5718</v>
      </c>
      <c r="E5841" t="s">
        <v>10652</v>
      </c>
      <c r="F5841" t="s">
        <v>5719</v>
      </c>
      <c r="G5841" t="s">
        <v>5720</v>
      </c>
      <c r="H5841" s="17">
        <v>43661</v>
      </c>
      <c r="I5841" s="15">
        <v>2019</v>
      </c>
      <c r="J5841" t="s">
        <v>10634</v>
      </c>
      <c r="K5841" s="5">
        <v>-107264.3</v>
      </c>
      <c r="L5841" t="s">
        <v>967</v>
      </c>
      <c r="M5841" t="s">
        <v>17518</v>
      </c>
      <c r="R5841" t="s">
        <v>748</v>
      </c>
      <c r="S5841" t="s">
        <v>795</v>
      </c>
      <c r="T5841" t="s">
        <v>20374</v>
      </c>
      <c r="U5841" t="s">
        <v>1340</v>
      </c>
      <c r="V5841" t="s">
        <v>12795</v>
      </c>
      <c r="W5841" t="s">
        <v>970</v>
      </c>
      <c r="X5841" t="s">
        <v>20375</v>
      </c>
    </row>
    <row r="5842" spans="2:24" ht="11" outlineLevel="1" x14ac:dyDescent="0.15">
      <c r="B5842" t="s">
        <v>5722</v>
      </c>
      <c r="C5842" t="s">
        <v>5723</v>
      </c>
      <c r="D5842" t="s">
        <v>268</v>
      </c>
      <c r="E5842" t="s">
        <v>10649</v>
      </c>
      <c r="F5842" t="s">
        <v>614</v>
      </c>
      <c r="G5842" t="s">
        <v>1600</v>
      </c>
      <c r="H5842" s="17">
        <v>43518</v>
      </c>
      <c r="I5842" s="15">
        <v>2019</v>
      </c>
      <c r="J5842" t="s">
        <v>10634</v>
      </c>
      <c r="K5842" s="5">
        <v>72040</v>
      </c>
      <c r="L5842" t="s">
        <v>967</v>
      </c>
      <c r="M5842" t="s">
        <v>985</v>
      </c>
      <c r="N5842" t="s">
        <v>10635</v>
      </c>
      <c r="O5842" t="s">
        <v>796</v>
      </c>
      <c r="P5842" t="s">
        <v>14111</v>
      </c>
      <c r="Q5842" t="s">
        <v>14111</v>
      </c>
      <c r="R5842" t="s">
        <v>737</v>
      </c>
      <c r="S5842" t="s">
        <v>803</v>
      </c>
      <c r="T5842" t="s">
        <v>20376</v>
      </c>
      <c r="U5842" t="s">
        <v>965</v>
      </c>
      <c r="V5842" t="s">
        <v>10638</v>
      </c>
      <c r="W5842" t="s">
        <v>970</v>
      </c>
      <c r="X5842" t="s">
        <v>20377</v>
      </c>
    </row>
    <row r="5843" spans="2:24" ht="11" outlineLevel="1" x14ac:dyDescent="0.15">
      <c r="B5843" t="s">
        <v>5725</v>
      </c>
      <c r="C5843" t="s">
        <v>5726</v>
      </c>
      <c r="D5843" t="s">
        <v>251</v>
      </c>
      <c r="E5843" t="s">
        <v>10652</v>
      </c>
      <c r="F5843" t="s">
        <v>14804</v>
      </c>
      <c r="G5843" t="s">
        <v>1904</v>
      </c>
      <c r="H5843" s="17">
        <v>45365</v>
      </c>
      <c r="I5843" s="15">
        <v>2024</v>
      </c>
      <c r="J5843" t="s">
        <v>10634</v>
      </c>
      <c r="K5843" s="5">
        <v>-25000</v>
      </c>
      <c r="L5843" t="s">
        <v>967</v>
      </c>
      <c r="M5843" t="s">
        <v>1903</v>
      </c>
      <c r="N5843" t="s">
        <v>10635</v>
      </c>
      <c r="O5843" t="s">
        <v>826</v>
      </c>
      <c r="P5843" t="s">
        <v>11475</v>
      </c>
      <c r="Q5843" t="s">
        <v>11435</v>
      </c>
      <c r="R5843" t="s">
        <v>748</v>
      </c>
      <c r="S5843" t="s">
        <v>795</v>
      </c>
      <c r="T5843" t="s">
        <v>20378</v>
      </c>
      <c r="U5843" t="s">
        <v>965</v>
      </c>
      <c r="V5843" t="s">
        <v>10638</v>
      </c>
      <c r="W5843" t="s">
        <v>970</v>
      </c>
      <c r="X5843" t="s">
        <v>20379</v>
      </c>
    </row>
    <row r="5844" spans="2:24" ht="11" outlineLevel="1" x14ac:dyDescent="0.15">
      <c r="B5844" t="s">
        <v>5725</v>
      </c>
      <c r="C5844" t="s">
        <v>5726</v>
      </c>
      <c r="D5844" t="s">
        <v>251</v>
      </c>
      <c r="E5844" t="s">
        <v>10649</v>
      </c>
      <c r="F5844" t="s">
        <v>14804</v>
      </c>
      <c r="G5844" t="s">
        <v>1904</v>
      </c>
      <c r="H5844" s="17">
        <v>44792</v>
      </c>
      <c r="I5844" s="15">
        <v>2022</v>
      </c>
      <c r="J5844" t="s">
        <v>10634</v>
      </c>
      <c r="K5844" s="5">
        <v>97020.07</v>
      </c>
      <c r="L5844" t="s">
        <v>967</v>
      </c>
      <c r="M5844" t="s">
        <v>1903</v>
      </c>
      <c r="N5844" t="s">
        <v>10635</v>
      </c>
      <c r="O5844" t="s">
        <v>826</v>
      </c>
      <c r="P5844" t="s">
        <v>11475</v>
      </c>
      <c r="R5844" t="s">
        <v>748</v>
      </c>
      <c r="S5844" t="s">
        <v>795</v>
      </c>
      <c r="T5844" t="s">
        <v>20380</v>
      </c>
      <c r="U5844" t="s">
        <v>965</v>
      </c>
      <c r="V5844" t="s">
        <v>10638</v>
      </c>
      <c r="W5844" t="s">
        <v>970</v>
      </c>
      <c r="X5844" t="s">
        <v>20381</v>
      </c>
    </row>
    <row r="5845" spans="2:24" ht="11" outlineLevel="1" x14ac:dyDescent="0.15">
      <c r="B5845" t="s">
        <v>5728</v>
      </c>
      <c r="C5845" t="s">
        <v>5729</v>
      </c>
      <c r="E5845" t="s">
        <v>10649</v>
      </c>
      <c r="F5845" t="s">
        <v>5730</v>
      </c>
      <c r="G5845" t="s">
        <v>5731</v>
      </c>
      <c r="H5845" s="17">
        <v>43998</v>
      </c>
      <c r="I5845" s="15">
        <v>2020</v>
      </c>
      <c r="J5845" t="s">
        <v>10634</v>
      </c>
      <c r="K5845" s="5">
        <v>71600</v>
      </c>
      <c r="L5845" t="s">
        <v>967</v>
      </c>
      <c r="R5845" t="s">
        <v>750</v>
      </c>
      <c r="S5845" t="s">
        <v>2535</v>
      </c>
      <c r="T5845" t="s">
        <v>20382</v>
      </c>
      <c r="U5845" t="s">
        <v>1340</v>
      </c>
      <c r="V5845" t="s">
        <v>12795</v>
      </c>
      <c r="W5845" t="s">
        <v>970</v>
      </c>
      <c r="X5845" t="s">
        <v>20383</v>
      </c>
    </row>
    <row r="5846" spans="2:24" ht="11" outlineLevel="1" x14ac:dyDescent="0.15">
      <c r="B5846" t="s">
        <v>5733</v>
      </c>
      <c r="C5846" t="s">
        <v>5734</v>
      </c>
      <c r="D5846" t="s">
        <v>251</v>
      </c>
      <c r="E5846" t="s">
        <v>10649</v>
      </c>
      <c r="F5846" t="s">
        <v>14804</v>
      </c>
      <c r="G5846" t="s">
        <v>1904</v>
      </c>
      <c r="H5846" s="17">
        <v>45156</v>
      </c>
      <c r="I5846" s="15">
        <v>2023</v>
      </c>
      <c r="J5846" t="s">
        <v>10634</v>
      </c>
      <c r="K5846" s="5">
        <v>137440.5</v>
      </c>
      <c r="L5846" t="s">
        <v>967</v>
      </c>
      <c r="M5846" t="s">
        <v>1903</v>
      </c>
      <c r="N5846" t="s">
        <v>10635</v>
      </c>
      <c r="O5846" t="s">
        <v>826</v>
      </c>
      <c r="P5846" t="s">
        <v>11475</v>
      </c>
      <c r="Q5846" t="s">
        <v>11435</v>
      </c>
      <c r="R5846" t="s">
        <v>740</v>
      </c>
      <c r="S5846" t="s">
        <v>795</v>
      </c>
      <c r="T5846" t="s">
        <v>20384</v>
      </c>
      <c r="U5846" t="s">
        <v>965</v>
      </c>
      <c r="V5846" t="s">
        <v>10638</v>
      </c>
      <c r="W5846" t="s">
        <v>970</v>
      </c>
      <c r="X5846" t="s">
        <v>20385</v>
      </c>
    </row>
    <row r="5847" spans="2:24" ht="11" outlineLevel="1" x14ac:dyDescent="0.15">
      <c r="B5847" t="s">
        <v>5733</v>
      </c>
      <c r="C5847" t="s">
        <v>5734</v>
      </c>
      <c r="D5847" t="s">
        <v>251</v>
      </c>
      <c r="E5847" t="s">
        <v>10652</v>
      </c>
      <c r="F5847" t="s">
        <v>14804</v>
      </c>
      <c r="G5847" t="s">
        <v>1904</v>
      </c>
      <c r="H5847" s="17">
        <v>45372</v>
      </c>
      <c r="I5847" s="15">
        <v>2024</v>
      </c>
      <c r="J5847" t="s">
        <v>10634</v>
      </c>
      <c r="K5847" s="5">
        <v>-65846.210000000006</v>
      </c>
      <c r="L5847" t="s">
        <v>967</v>
      </c>
      <c r="M5847" t="s">
        <v>1903</v>
      </c>
      <c r="N5847" t="s">
        <v>10635</v>
      </c>
      <c r="O5847" t="s">
        <v>826</v>
      </c>
      <c r="P5847" t="s">
        <v>11475</v>
      </c>
      <c r="Q5847" t="s">
        <v>11435</v>
      </c>
      <c r="R5847" t="s">
        <v>740</v>
      </c>
      <c r="S5847" t="s">
        <v>795</v>
      </c>
      <c r="T5847" t="s">
        <v>20386</v>
      </c>
      <c r="U5847" t="s">
        <v>965</v>
      </c>
      <c r="V5847" t="s">
        <v>10638</v>
      </c>
      <c r="W5847" t="s">
        <v>970</v>
      </c>
      <c r="X5847" t="s">
        <v>20387</v>
      </c>
    </row>
    <row r="5848" spans="2:24" ht="11" outlineLevel="1" x14ac:dyDescent="0.15">
      <c r="B5848" t="s">
        <v>5736</v>
      </c>
      <c r="C5848" t="s">
        <v>5737</v>
      </c>
      <c r="E5848" t="s">
        <v>10649</v>
      </c>
      <c r="F5848" t="s">
        <v>682</v>
      </c>
      <c r="G5848" t="s">
        <v>1729</v>
      </c>
      <c r="H5848" s="17">
        <v>44306</v>
      </c>
      <c r="I5848" s="15">
        <v>2021</v>
      </c>
      <c r="J5848" t="s">
        <v>10634</v>
      </c>
      <c r="K5848" s="5">
        <v>71590</v>
      </c>
      <c r="L5848" t="s">
        <v>967</v>
      </c>
      <c r="M5848" t="s">
        <v>1141</v>
      </c>
      <c r="N5848" t="s">
        <v>10635</v>
      </c>
      <c r="O5848" t="s">
        <v>825</v>
      </c>
      <c r="P5848" t="s">
        <v>14299</v>
      </c>
      <c r="R5848" t="s">
        <v>740</v>
      </c>
      <c r="S5848" t="s">
        <v>795</v>
      </c>
      <c r="T5848" t="s">
        <v>20388</v>
      </c>
      <c r="U5848" t="s">
        <v>965</v>
      </c>
      <c r="V5848" t="s">
        <v>10638</v>
      </c>
      <c r="W5848" t="s">
        <v>970</v>
      </c>
      <c r="X5848" t="s">
        <v>20389</v>
      </c>
    </row>
    <row r="5849" spans="2:24" ht="11" outlineLevel="1" x14ac:dyDescent="0.15">
      <c r="B5849" t="s">
        <v>5739</v>
      </c>
      <c r="C5849" t="s">
        <v>5740</v>
      </c>
      <c r="D5849" t="s">
        <v>310</v>
      </c>
      <c r="E5849" t="s">
        <v>10652</v>
      </c>
      <c r="F5849" t="s">
        <v>16818</v>
      </c>
      <c r="G5849" t="s">
        <v>2790</v>
      </c>
      <c r="H5849" s="17">
        <v>44790</v>
      </c>
      <c r="I5849" s="15">
        <v>2022</v>
      </c>
      <c r="J5849" t="s">
        <v>10634</v>
      </c>
      <c r="K5849" s="5">
        <v>-167921.61</v>
      </c>
      <c r="L5849" t="s">
        <v>967</v>
      </c>
      <c r="M5849" t="s">
        <v>1903</v>
      </c>
      <c r="N5849" t="s">
        <v>10635</v>
      </c>
      <c r="O5849" t="s">
        <v>826</v>
      </c>
      <c r="P5849" t="s">
        <v>13376</v>
      </c>
      <c r="R5849" t="s">
        <v>740</v>
      </c>
      <c r="S5849" t="s">
        <v>795</v>
      </c>
      <c r="T5849" t="s">
        <v>20390</v>
      </c>
      <c r="U5849" t="s">
        <v>965</v>
      </c>
      <c r="V5849" t="s">
        <v>10638</v>
      </c>
      <c r="W5849" t="s">
        <v>970</v>
      </c>
      <c r="X5849" t="s">
        <v>20391</v>
      </c>
    </row>
    <row r="5850" spans="2:24" ht="11" outlineLevel="1" x14ac:dyDescent="0.15">
      <c r="B5850" t="s">
        <v>5739</v>
      </c>
      <c r="C5850" t="s">
        <v>5740</v>
      </c>
      <c r="D5850" t="s">
        <v>310</v>
      </c>
      <c r="E5850" t="s">
        <v>10664</v>
      </c>
      <c r="F5850" t="s">
        <v>16818</v>
      </c>
      <c r="G5850" t="s">
        <v>2790</v>
      </c>
      <c r="H5850" s="17">
        <v>44894</v>
      </c>
      <c r="I5850" s="15">
        <v>2023</v>
      </c>
      <c r="J5850" t="s">
        <v>10634</v>
      </c>
      <c r="K5850" s="5">
        <v>13081.4</v>
      </c>
      <c r="L5850" t="s">
        <v>967</v>
      </c>
      <c r="M5850" t="s">
        <v>1903</v>
      </c>
      <c r="N5850" t="s">
        <v>10635</v>
      </c>
      <c r="O5850" t="s">
        <v>826</v>
      </c>
      <c r="P5850" t="s">
        <v>13376</v>
      </c>
      <c r="R5850" t="s">
        <v>740</v>
      </c>
      <c r="S5850" t="s">
        <v>795</v>
      </c>
      <c r="T5850" t="s">
        <v>20392</v>
      </c>
      <c r="U5850" t="s">
        <v>965</v>
      </c>
      <c r="V5850" t="s">
        <v>10638</v>
      </c>
      <c r="W5850" t="s">
        <v>970</v>
      </c>
      <c r="X5850" t="s">
        <v>20393</v>
      </c>
    </row>
    <row r="5851" spans="2:24" ht="11" outlineLevel="1" x14ac:dyDescent="0.15">
      <c r="B5851" t="s">
        <v>5739</v>
      </c>
      <c r="C5851" t="s">
        <v>5740</v>
      </c>
      <c r="D5851" t="s">
        <v>310</v>
      </c>
      <c r="E5851" t="s">
        <v>10643</v>
      </c>
      <c r="F5851" t="s">
        <v>16818</v>
      </c>
      <c r="G5851" t="s">
        <v>2790</v>
      </c>
      <c r="H5851" s="17">
        <v>45855</v>
      </c>
      <c r="I5851" s="15">
        <v>2025</v>
      </c>
      <c r="J5851" t="s">
        <v>10634</v>
      </c>
      <c r="K5851" s="5">
        <v>-1179.79</v>
      </c>
      <c r="L5851" t="s">
        <v>967</v>
      </c>
      <c r="M5851" t="s">
        <v>1903</v>
      </c>
      <c r="N5851" t="s">
        <v>10635</v>
      </c>
      <c r="O5851" t="s">
        <v>826</v>
      </c>
      <c r="P5851" t="s">
        <v>13376</v>
      </c>
      <c r="Q5851" t="s">
        <v>11435</v>
      </c>
      <c r="R5851" t="s">
        <v>740</v>
      </c>
      <c r="S5851" t="s">
        <v>795</v>
      </c>
      <c r="T5851" t="s">
        <v>20392</v>
      </c>
      <c r="U5851" t="s">
        <v>965</v>
      </c>
      <c r="V5851" t="s">
        <v>10638</v>
      </c>
      <c r="W5851" t="s">
        <v>970</v>
      </c>
      <c r="X5851" t="s">
        <v>20394</v>
      </c>
    </row>
    <row r="5852" spans="2:24" ht="11" outlineLevel="1" x14ac:dyDescent="0.15">
      <c r="B5852" t="s">
        <v>5739</v>
      </c>
      <c r="C5852" t="s">
        <v>5740</v>
      </c>
      <c r="D5852" t="s">
        <v>310</v>
      </c>
      <c r="E5852" t="s">
        <v>10649</v>
      </c>
      <c r="F5852" t="s">
        <v>16818</v>
      </c>
      <c r="G5852" t="s">
        <v>2790</v>
      </c>
      <c r="H5852" s="17">
        <v>44754</v>
      </c>
      <c r="I5852" s="15">
        <v>2022</v>
      </c>
      <c r="J5852" t="s">
        <v>10634</v>
      </c>
      <c r="K5852" s="5">
        <v>227370</v>
      </c>
      <c r="L5852" t="s">
        <v>967</v>
      </c>
      <c r="M5852" t="s">
        <v>1903</v>
      </c>
      <c r="N5852" t="s">
        <v>10635</v>
      </c>
      <c r="O5852" t="s">
        <v>826</v>
      </c>
      <c r="P5852" t="s">
        <v>13376</v>
      </c>
      <c r="R5852" t="s">
        <v>740</v>
      </c>
      <c r="S5852" t="s">
        <v>795</v>
      </c>
      <c r="T5852" t="s">
        <v>20392</v>
      </c>
      <c r="U5852" t="s">
        <v>965</v>
      </c>
      <c r="V5852" t="s">
        <v>10638</v>
      </c>
      <c r="W5852" t="s">
        <v>970</v>
      </c>
      <c r="X5852" t="s">
        <v>20395</v>
      </c>
    </row>
    <row r="5853" spans="2:24" ht="11" outlineLevel="1" x14ac:dyDescent="0.15">
      <c r="B5853" t="s">
        <v>5742</v>
      </c>
      <c r="C5853" t="s">
        <v>982</v>
      </c>
      <c r="D5853" t="s">
        <v>4131</v>
      </c>
      <c r="E5853" t="s">
        <v>10649</v>
      </c>
      <c r="F5853" t="s">
        <v>4132</v>
      </c>
      <c r="G5853" t="s">
        <v>4133</v>
      </c>
      <c r="H5853" s="17">
        <v>42213</v>
      </c>
      <c r="I5853" s="15">
        <v>2015</v>
      </c>
      <c r="J5853" t="s">
        <v>10634</v>
      </c>
      <c r="K5853" s="5">
        <v>80775.899999999994</v>
      </c>
      <c r="L5853" t="s">
        <v>967</v>
      </c>
      <c r="R5853" t="s">
        <v>740</v>
      </c>
      <c r="S5853" t="s">
        <v>795</v>
      </c>
      <c r="T5853" t="s">
        <v>20396</v>
      </c>
      <c r="U5853" t="s">
        <v>1340</v>
      </c>
      <c r="V5853" t="s">
        <v>12795</v>
      </c>
      <c r="W5853" t="s">
        <v>970</v>
      </c>
      <c r="X5853" t="s">
        <v>20397</v>
      </c>
    </row>
    <row r="5854" spans="2:24" ht="11" outlineLevel="1" x14ac:dyDescent="0.15">
      <c r="B5854" t="s">
        <v>5742</v>
      </c>
      <c r="C5854" t="s">
        <v>982</v>
      </c>
      <c r="D5854" t="s">
        <v>4131</v>
      </c>
      <c r="E5854" t="s">
        <v>10989</v>
      </c>
      <c r="F5854" t="s">
        <v>4132</v>
      </c>
      <c r="G5854" t="s">
        <v>4133</v>
      </c>
      <c r="H5854" s="17">
        <v>42277</v>
      </c>
      <c r="I5854" s="15">
        <v>2015</v>
      </c>
      <c r="J5854" t="s">
        <v>10634</v>
      </c>
      <c r="K5854" s="5">
        <v>-9666.92</v>
      </c>
      <c r="L5854" t="s">
        <v>967</v>
      </c>
      <c r="M5854" t="s">
        <v>14189</v>
      </c>
      <c r="R5854" t="s">
        <v>740</v>
      </c>
      <c r="S5854" t="s">
        <v>795</v>
      </c>
      <c r="T5854" t="s">
        <v>20398</v>
      </c>
      <c r="U5854" t="s">
        <v>1340</v>
      </c>
      <c r="V5854" t="s">
        <v>12795</v>
      </c>
      <c r="W5854" t="s">
        <v>970</v>
      </c>
      <c r="X5854" t="s">
        <v>20399</v>
      </c>
    </row>
    <row r="5855" spans="2:24" ht="11" outlineLevel="1" x14ac:dyDescent="0.15">
      <c r="B5855" t="s">
        <v>5744</v>
      </c>
      <c r="C5855" t="s">
        <v>5745</v>
      </c>
      <c r="E5855" t="s">
        <v>10652</v>
      </c>
      <c r="F5855" t="s">
        <v>15336</v>
      </c>
      <c r="G5855" t="s">
        <v>2104</v>
      </c>
      <c r="H5855" s="17">
        <v>42333</v>
      </c>
      <c r="I5855" s="15">
        <v>2016</v>
      </c>
      <c r="J5855" t="s">
        <v>10634</v>
      </c>
      <c r="K5855" s="5">
        <v>-18000</v>
      </c>
      <c r="L5855" t="s">
        <v>967</v>
      </c>
      <c r="M5855" t="s">
        <v>1141</v>
      </c>
      <c r="N5855" t="s">
        <v>10635</v>
      </c>
      <c r="O5855" t="s">
        <v>825</v>
      </c>
      <c r="P5855" t="s">
        <v>14531</v>
      </c>
      <c r="Q5855" t="s">
        <v>14531</v>
      </c>
      <c r="R5855" t="s">
        <v>5746</v>
      </c>
      <c r="S5855" t="s">
        <v>795</v>
      </c>
      <c r="T5855" t="s">
        <v>20400</v>
      </c>
      <c r="U5855" t="s">
        <v>965</v>
      </c>
      <c r="V5855" t="s">
        <v>10638</v>
      </c>
      <c r="W5855" t="s">
        <v>970</v>
      </c>
      <c r="X5855" t="s">
        <v>20401</v>
      </c>
    </row>
    <row r="5856" spans="2:24" ht="11" outlineLevel="1" x14ac:dyDescent="0.15">
      <c r="B5856" t="s">
        <v>5744</v>
      </c>
      <c r="C5856" t="s">
        <v>5745</v>
      </c>
      <c r="E5856" t="s">
        <v>10664</v>
      </c>
      <c r="F5856" t="s">
        <v>15336</v>
      </c>
      <c r="G5856" t="s">
        <v>2104</v>
      </c>
      <c r="H5856" s="17">
        <v>42367</v>
      </c>
      <c r="I5856" s="15">
        <v>2016</v>
      </c>
      <c r="J5856" t="s">
        <v>10634</v>
      </c>
      <c r="K5856" s="5">
        <v>88000</v>
      </c>
      <c r="L5856" t="s">
        <v>967</v>
      </c>
      <c r="M5856" t="s">
        <v>1141</v>
      </c>
      <c r="N5856" t="s">
        <v>10635</v>
      </c>
      <c r="O5856" t="s">
        <v>825</v>
      </c>
      <c r="P5856" t="s">
        <v>14531</v>
      </c>
      <c r="Q5856" t="s">
        <v>14531</v>
      </c>
      <c r="R5856" t="s">
        <v>5746</v>
      </c>
      <c r="S5856" t="s">
        <v>795</v>
      </c>
      <c r="T5856" t="s">
        <v>20400</v>
      </c>
      <c r="U5856" t="s">
        <v>965</v>
      </c>
      <c r="V5856" t="s">
        <v>10638</v>
      </c>
      <c r="W5856" t="s">
        <v>970</v>
      </c>
      <c r="X5856" t="s">
        <v>20402</v>
      </c>
    </row>
    <row r="5857" spans="2:24" ht="11" outlineLevel="1" x14ac:dyDescent="0.15">
      <c r="B5857" t="s">
        <v>5744</v>
      </c>
      <c r="C5857" t="s">
        <v>5745</v>
      </c>
      <c r="E5857" t="s">
        <v>10643</v>
      </c>
      <c r="F5857" t="s">
        <v>15336</v>
      </c>
      <c r="G5857" t="s">
        <v>2104</v>
      </c>
      <c r="H5857" s="17">
        <v>42964</v>
      </c>
      <c r="I5857" s="15">
        <v>2017</v>
      </c>
      <c r="J5857" t="s">
        <v>10634</v>
      </c>
      <c r="K5857" s="5">
        <v>-140429.62</v>
      </c>
      <c r="L5857" t="s">
        <v>967</v>
      </c>
      <c r="M5857" t="s">
        <v>1141</v>
      </c>
      <c r="N5857" t="s">
        <v>10635</v>
      </c>
      <c r="O5857" t="s">
        <v>825</v>
      </c>
      <c r="P5857" t="s">
        <v>14531</v>
      </c>
      <c r="R5857" t="s">
        <v>5746</v>
      </c>
      <c r="S5857" t="s">
        <v>795</v>
      </c>
      <c r="T5857" t="s">
        <v>20403</v>
      </c>
      <c r="U5857" t="s">
        <v>965</v>
      </c>
      <c r="V5857" t="s">
        <v>10638</v>
      </c>
      <c r="W5857" t="s">
        <v>970</v>
      </c>
      <c r="X5857" t="s">
        <v>20404</v>
      </c>
    </row>
    <row r="5858" spans="2:24" ht="11" outlineLevel="1" x14ac:dyDescent="0.15">
      <c r="B5858" t="s">
        <v>5744</v>
      </c>
      <c r="C5858" t="s">
        <v>5745</v>
      </c>
      <c r="E5858" t="s">
        <v>10649</v>
      </c>
      <c r="F5858" t="s">
        <v>15336</v>
      </c>
      <c r="G5858" t="s">
        <v>2104</v>
      </c>
      <c r="H5858" s="17">
        <v>42236</v>
      </c>
      <c r="I5858" s="15">
        <v>2015</v>
      </c>
      <c r="J5858" t="s">
        <v>10634</v>
      </c>
      <c r="K5858" s="5">
        <v>141404</v>
      </c>
      <c r="L5858" t="s">
        <v>967</v>
      </c>
      <c r="M5858" t="s">
        <v>1141</v>
      </c>
      <c r="N5858" t="s">
        <v>10635</v>
      </c>
      <c r="O5858" t="s">
        <v>825</v>
      </c>
      <c r="P5858" t="s">
        <v>14531</v>
      </c>
      <c r="Q5858" t="s">
        <v>14531</v>
      </c>
      <c r="R5858" t="s">
        <v>5746</v>
      </c>
      <c r="S5858" t="s">
        <v>795</v>
      </c>
      <c r="T5858" t="s">
        <v>20405</v>
      </c>
      <c r="U5858" t="s">
        <v>965</v>
      </c>
      <c r="V5858" t="s">
        <v>10638</v>
      </c>
      <c r="W5858" t="s">
        <v>970</v>
      </c>
      <c r="X5858" t="s">
        <v>20406</v>
      </c>
    </row>
    <row r="5859" spans="2:24" ht="11" outlineLevel="1" x14ac:dyDescent="0.15">
      <c r="B5859" t="s">
        <v>5749</v>
      </c>
      <c r="C5859" t="s">
        <v>5750</v>
      </c>
      <c r="E5859" t="s">
        <v>10649</v>
      </c>
      <c r="F5859" t="s">
        <v>2391</v>
      </c>
      <c r="G5859" t="s">
        <v>2392</v>
      </c>
      <c r="H5859" s="17">
        <v>45329</v>
      </c>
      <c r="I5859" s="15">
        <v>2024</v>
      </c>
      <c r="J5859" t="s">
        <v>10634</v>
      </c>
      <c r="K5859" s="5">
        <v>70896</v>
      </c>
      <c r="L5859" t="s">
        <v>967</v>
      </c>
      <c r="M5859" t="s">
        <v>1141</v>
      </c>
      <c r="N5859" t="s">
        <v>10635</v>
      </c>
      <c r="O5859" t="s">
        <v>804</v>
      </c>
      <c r="P5859" t="s">
        <v>11969</v>
      </c>
      <c r="Q5859" t="s">
        <v>11435</v>
      </c>
      <c r="R5859" t="s">
        <v>4181</v>
      </c>
      <c r="S5859" t="s">
        <v>795</v>
      </c>
      <c r="T5859" t="s">
        <v>20407</v>
      </c>
      <c r="U5859" t="s">
        <v>965</v>
      </c>
      <c r="V5859" t="s">
        <v>10638</v>
      </c>
      <c r="W5859" t="s">
        <v>970</v>
      </c>
      <c r="X5859" t="s">
        <v>20408</v>
      </c>
    </row>
    <row r="5860" spans="2:24" ht="11" outlineLevel="1" x14ac:dyDescent="0.15">
      <c r="B5860" t="s">
        <v>5752</v>
      </c>
      <c r="C5860" t="s">
        <v>5753</v>
      </c>
      <c r="E5860" t="s">
        <v>10649</v>
      </c>
      <c r="F5860" t="s">
        <v>620</v>
      </c>
      <c r="G5860" t="s">
        <v>2023</v>
      </c>
      <c r="H5860" s="17">
        <v>44803</v>
      </c>
      <c r="I5860" s="15">
        <v>2022</v>
      </c>
      <c r="J5860" t="s">
        <v>10634</v>
      </c>
      <c r="K5860" s="5">
        <v>90055</v>
      </c>
      <c r="L5860" t="s">
        <v>967</v>
      </c>
      <c r="M5860" t="s">
        <v>1141</v>
      </c>
      <c r="N5860" t="s">
        <v>10635</v>
      </c>
      <c r="O5860" t="s">
        <v>825</v>
      </c>
      <c r="P5860" t="s">
        <v>10636</v>
      </c>
      <c r="Q5860" t="s">
        <v>10636</v>
      </c>
      <c r="R5860" t="s">
        <v>740</v>
      </c>
      <c r="S5860" t="s">
        <v>795</v>
      </c>
      <c r="T5860" t="s">
        <v>20409</v>
      </c>
      <c r="U5860" t="s">
        <v>965</v>
      </c>
      <c r="V5860" t="s">
        <v>10638</v>
      </c>
      <c r="W5860" t="s">
        <v>970</v>
      </c>
      <c r="X5860" t="s">
        <v>20410</v>
      </c>
    </row>
    <row r="5861" spans="2:24" ht="11" outlineLevel="1" x14ac:dyDescent="0.15">
      <c r="B5861" t="s">
        <v>5752</v>
      </c>
      <c r="C5861" t="s">
        <v>5753</v>
      </c>
      <c r="E5861" t="s">
        <v>10652</v>
      </c>
      <c r="F5861" t="s">
        <v>620</v>
      </c>
      <c r="G5861" t="s">
        <v>2023</v>
      </c>
      <c r="H5861" s="17">
        <v>45212</v>
      </c>
      <c r="I5861" s="15">
        <v>2024</v>
      </c>
      <c r="J5861" t="s">
        <v>10634</v>
      </c>
      <c r="K5861" s="5">
        <v>-19333</v>
      </c>
      <c r="L5861" t="s">
        <v>967</v>
      </c>
      <c r="M5861" t="s">
        <v>1141</v>
      </c>
      <c r="N5861" t="s">
        <v>10635</v>
      </c>
      <c r="O5861" t="s">
        <v>825</v>
      </c>
      <c r="P5861" t="s">
        <v>10636</v>
      </c>
      <c r="Q5861" t="s">
        <v>10636</v>
      </c>
      <c r="R5861" t="s">
        <v>740</v>
      </c>
      <c r="S5861" t="s">
        <v>795</v>
      </c>
      <c r="T5861" t="s">
        <v>20409</v>
      </c>
      <c r="U5861" t="s">
        <v>965</v>
      </c>
      <c r="V5861" t="s">
        <v>10638</v>
      </c>
      <c r="W5861" t="s">
        <v>970</v>
      </c>
      <c r="X5861" t="s">
        <v>20411</v>
      </c>
    </row>
    <row r="5862" spans="2:24" ht="11" outlineLevel="1" x14ac:dyDescent="0.15">
      <c r="B5862" t="s">
        <v>5755</v>
      </c>
      <c r="C5862" t="s">
        <v>5756</v>
      </c>
      <c r="E5862" t="s">
        <v>10649</v>
      </c>
      <c r="F5862" t="s">
        <v>5757</v>
      </c>
      <c r="G5862" t="s">
        <v>5758</v>
      </c>
      <c r="H5862" s="17">
        <v>43371</v>
      </c>
      <c r="I5862" s="15">
        <v>2018</v>
      </c>
      <c r="J5862" t="s">
        <v>10634</v>
      </c>
      <c r="K5862" s="5">
        <v>70491.75</v>
      </c>
      <c r="L5862" t="s">
        <v>967</v>
      </c>
      <c r="R5862" t="s">
        <v>737</v>
      </c>
      <c r="S5862" t="s">
        <v>803</v>
      </c>
      <c r="T5862" t="s">
        <v>20412</v>
      </c>
      <c r="U5862" t="s">
        <v>1340</v>
      </c>
      <c r="V5862" t="s">
        <v>12795</v>
      </c>
      <c r="W5862" t="s">
        <v>970</v>
      </c>
      <c r="X5862" t="s">
        <v>20413</v>
      </c>
    </row>
    <row r="5863" spans="2:24" ht="11" outlineLevel="1" x14ac:dyDescent="0.15">
      <c r="B5863" t="s">
        <v>5760</v>
      </c>
      <c r="C5863" t="s">
        <v>5761</v>
      </c>
      <c r="D5863" t="s">
        <v>177</v>
      </c>
      <c r="E5863" t="s">
        <v>10652</v>
      </c>
      <c r="F5863" t="s">
        <v>11029</v>
      </c>
      <c r="G5863" t="s">
        <v>992</v>
      </c>
      <c r="H5863" s="17">
        <v>43950</v>
      </c>
      <c r="I5863" s="15">
        <v>2020</v>
      </c>
      <c r="J5863" t="s">
        <v>10634</v>
      </c>
      <c r="K5863" s="5">
        <v>15188.05</v>
      </c>
      <c r="L5863" t="s">
        <v>967</v>
      </c>
      <c r="M5863" t="s">
        <v>985</v>
      </c>
      <c r="N5863" t="s">
        <v>10635</v>
      </c>
      <c r="O5863" t="s">
        <v>796</v>
      </c>
      <c r="P5863" t="s">
        <v>10671</v>
      </c>
      <c r="Q5863" t="s">
        <v>10671</v>
      </c>
      <c r="R5863" t="s">
        <v>739</v>
      </c>
      <c r="S5863" t="s">
        <v>795</v>
      </c>
      <c r="T5863" t="s">
        <v>18890</v>
      </c>
      <c r="U5863" t="s">
        <v>965</v>
      </c>
      <c r="V5863" t="s">
        <v>10638</v>
      </c>
      <c r="W5863" t="s">
        <v>970</v>
      </c>
      <c r="X5863" t="s">
        <v>20414</v>
      </c>
    </row>
    <row r="5864" spans="2:24" ht="11" outlineLevel="1" x14ac:dyDescent="0.15">
      <c r="B5864" t="s">
        <v>5760</v>
      </c>
      <c r="C5864" t="s">
        <v>5761</v>
      </c>
      <c r="D5864" t="s">
        <v>177</v>
      </c>
      <c r="E5864" t="s">
        <v>10664</v>
      </c>
      <c r="F5864" t="s">
        <v>11029</v>
      </c>
      <c r="G5864" t="s">
        <v>992</v>
      </c>
      <c r="H5864" s="17">
        <v>44039</v>
      </c>
      <c r="I5864" s="15">
        <v>2020</v>
      </c>
      <c r="J5864" t="s">
        <v>10634</v>
      </c>
      <c r="K5864" s="5">
        <v>-18792.16</v>
      </c>
      <c r="L5864" t="s">
        <v>967</v>
      </c>
      <c r="M5864" t="s">
        <v>985</v>
      </c>
      <c r="N5864" t="s">
        <v>10635</v>
      </c>
      <c r="O5864" t="s">
        <v>796</v>
      </c>
      <c r="P5864" t="s">
        <v>10671</v>
      </c>
      <c r="Q5864" t="s">
        <v>10671</v>
      </c>
      <c r="R5864" t="s">
        <v>739</v>
      </c>
      <c r="S5864" t="s">
        <v>795</v>
      </c>
      <c r="T5864" t="s">
        <v>18890</v>
      </c>
      <c r="U5864" t="s">
        <v>965</v>
      </c>
      <c r="V5864" t="s">
        <v>10638</v>
      </c>
      <c r="W5864" t="s">
        <v>970</v>
      </c>
      <c r="X5864" t="s">
        <v>20415</v>
      </c>
    </row>
    <row r="5865" spans="2:24" ht="11" outlineLevel="1" x14ac:dyDescent="0.15">
      <c r="B5865" t="s">
        <v>5760</v>
      </c>
      <c r="C5865" t="s">
        <v>5761</v>
      </c>
      <c r="D5865" t="s">
        <v>177</v>
      </c>
      <c r="E5865" t="s">
        <v>10649</v>
      </c>
      <c r="F5865" t="s">
        <v>11029</v>
      </c>
      <c r="G5865" t="s">
        <v>992</v>
      </c>
      <c r="H5865" s="17">
        <v>43936</v>
      </c>
      <c r="I5865" s="15">
        <v>2020</v>
      </c>
      <c r="J5865" t="s">
        <v>10634</v>
      </c>
      <c r="K5865" s="5">
        <v>74030</v>
      </c>
      <c r="L5865" t="s">
        <v>967</v>
      </c>
      <c r="M5865" t="s">
        <v>985</v>
      </c>
      <c r="N5865" t="s">
        <v>10635</v>
      </c>
      <c r="O5865" t="s">
        <v>796</v>
      </c>
      <c r="P5865" t="s">
        <v>10671</v>
      </c>
      <c r="Q5865" t="s">
        <v>10671</v>
      </c>
      <c r="R5865" t="s">
        <v>739</v>
      </c>
      <c r="S5865" t="s">
        <v>795</v>
      </c>
      <c r="T5865" t="s">
        <v>18890</v>
      </c>
      <c r="U5865" t="s">
        <v>965</v>
      </c>
      <c r="V5865" t="s">
        <v>10638</v>
      </c>
      <c r="W5865" t="s">
        <v>970</v>
      </c>
      <c r="X5865" t="s">
        <v>20416</v>
      </c>
    </row>
    <row r="5866" spans="2:24" ht="11" outlineLevel="1" x14ac:dyDescent="0.15">
      <c r="B5866" t="s">
        <v>5763</v>
      </c>
      <c r="C5866" t="s">
        <v>5764</v>
      </c>
      <c r="D5866" t="s">
        <v>177</v>
      </c>
      <c r="E5866" t="s">
        <v>10989</v>
      </c>
      <c r="F5866" t="s">
        <v>11029</v>
      </c>
      <c r="G5866" t="s">
        <v>992</v>
      </c>
      <c r="H5866" s="17">
        <v>42276</v>
      </c>
      <c r="I5866" s="15">
        <v>2015</v>
      </c>
      <c r="J5866" t="s">
        <v>10634</v>
      </c>
      <c r="K5866" s="5">
        <v>0</v>
      </c>
      <c r="L5866" t="s">
        <v>967</v>
      </c>
      <c r="M5866" t="s">
        <v>985</v>
      </c>
      <c r="N5866" t="s">
        <v>10635</v>
      </c>
      <c r="O5866" t="s">
        <v>796</v>
      </c>
      <c r="P5866" t="s">
        <v>10671</v>
      </c>
      <c r="Q5866" t="s">
        <v>10671</v>
      </c>
      <c r="R5866" t="s">
        <v>739</v>
      </c>
      <c r="S5866" t="s">
        <v>795</v>
      </c>
      <c r="T5866" t="s">
        <v>20417</v>
      </c>
      <c r="U5866" t="s">
        <v>965</v>
      </c>
      <c r="V5866" t="s">
        <v>10638</v>
      </c>
      <c r="W5866" t="s">
        <v>970</v>
      </c>
      <c r="X5866" t="s">
        <v>20418</v>
      </c>
    </row>
    <row r="5867" spans="2:24" ht="11" outlineLevel="1" x14ac:dyDescent="0.15">
      <c r="B5867" t="s">
        <v>5763</v>
      </c>
      <c r="C5867" t="s">
        <v>5764</v>
      </c>
      <c r="D5867" t="s">
        <v>177</v>
      </c>
      <c r="E5867" t="s">
        <v>10956</v>
      </c>
      <c r="F5867" t="s">
        <v>11029</v>
      </c>
      <c r="G5867" t="s">
        <v>992</v>
      </c>
      <c r="H5867" s="17">
        <v>42408</v>
      </c>
      <c r="I5867" s="15">
        <v>2016</v>
      </c>
      <c r="J5867" t="s">
        <v>10634</v>
      </c>
      <c r="K5867" s="5">
        <v>0</v>
      </c>
      <c r="L5867" t="s">
        <v>967</v>
      </c>
      <c r="M5867" t="s">
        <v>985</v>
      </c>
      <c r="N5867" t="s">
        <v>10635</v>
      </c>
      <c r="O5867" t="s">
        <v>796</v>
      </c>
      <c r="P5867" t="s">
        <v>10671</v>
      </c>
      <c r="Q5867" t="s">
        <v>10671</v>
      </c>
      <c r="R5867" t="s">
        <v>739</v>
      </c>
      <c r="S5867" t="s">
        <v>795</v>
      </c>
      <c r="T5867" t="s">
        <v>20419</v>
      </c>
      <c r="U5867" t="s">
        <v>965</v>
      </c>
      <c r="V5867" t="s">
        <v>10638</v>
      </c>
      <c r="W5867" t="s">
        <v>970</v>
      </c>
      <c r="X5867" t="s">
        <v>20420</v>
      </c>
    </row>
    <row r="5868" spans="2:24" ht="11" outlineLevel="1" x14ac:dyDescent="0.15">
      <c r="B5868" t="s">
        <v>5763</v>
      </c>
      <c r="C5868" t="s">
        <v>5764</v>
      </c>
      <c r="D5868" t="s">
        <v>177</v>
      </c>
      <c r="E5868" t="s">
        <v>10923</v>
      </c>
      <c r="F5868" t="s">
        <v>11029</v>
      </c>
      <c r="G5868" t="s">
        <v>992</v>
      </c>
      <c r="H5868" s="17">
        <v>42437</v>
      </c>
      <c r="I5868" s="15">
        <v>2016</v>
      </c>
      <c r="J5868" t="s">
        <v>10634</v>
      </c>
      <c r="K5868" s="5">
        <v>-24590</v>
      </c>
      <c r="L5868" t="s">
        <v>967</v>
      </c>
      <c r="M5868" t="s">
        <v>985</v>
      </c>
      <c r="N5868" t="s">
        <v>10635</v>
      </c>
      <c r="O5868" t="s">
        <v>796</v>
      </c>
      <c r="P5868" t="s">
        <v>10671</v>
      </c>
      <c r="Q5868" t="s">
        <v>10671</v>
      </c>
      <c r="R5868" t="s">
        <v>739</v>
      </c>
      <c r="S5868" t="s">
        <v>795</v>
      </c>
      <c r="T5868" t="s">
        <v>20421</v>
      </c>
      <c r="U5868" t="s">
        <v>965</v>
      </c>
      <c r="V5868" t="s">
        <v>10638</v>
      </c>
      <c r="W5868" t="s">
        <v>970</v>
      </c>
      <c r="X5868" t="s">
        <v>20422</v>
      </c>
    </row>
    <row r="5869" spans="2:24" ht="11" outlineLevel="1" x14ac:dyDescent="0.15">
      <c r="B5869" t="s">
        <v>5763</v>
      </c>
      <c r="C5869" t="s">
        <v>5764</v>
      </c>
      <c r="D5869" t="s">
        <v>177</v>
      </c>
      <c r="E5869" t="s">
        <v>10950</v>
      </c>
      <c r="F5869" t="s">
        <v>11029</v>
      </c>
      <c r="G5869" t="s">
        <v>992</v>
      </c>
      <c r="H5869" s="17">
        <v>42355</v>
      </c>
      <c r="I5869" s="15">
        <v>2016</v>
      </c>
      <c r="J5869" t="s">
        <v>10634</v>
      </c>
      <c r="K5869" s="5">
        <v>0</v>
      </c>
      <c r="L5869" t="s">
        <v>967</v>
      </c>
      <c r="M5869" t="s">
        <v>985</v>
      </c>
      <c r="N5869" t="s">
        <v>10635</v>
      </c>
      <c r="O5869" t="s">
        <v>796</v>
      </c>
      <c r="P5869" t="s">
        <v>10671</v>
      </c>
      <c r="Q5869" t="s">
        <v>10671</v>
      </c>
      <c r="R5869" t="s">
        <v>739</v>
      </c>
      <c r="S5869" t="s">
        <v>795</v>
      </c>
      <c r="T5869" t="s">
        <v>20423</v>
      </c>
      <c r="U5869" t="s">
        <v>965</v>
      </c>
      <c r="V5869" t="s">
        <v>10638</v>
      </c>
      <c r="W5869" t="s">
        <v>970</v>
      </c>
      <c r="X5869" t="s">
        <v>20424</v>
      </c>
    </row>
    <row r="5870" spans="2:24" ht="11" outlineLevel="1" x14ac:dyDescent="0.15">
      <c r="B5870" t="s">
        <v>5763</v>
      </c>
      <c r="C5870" t="s">
        <v>5764</v>
      </c>
      <c r="D5870" t="s">
        <v>177</v>
      </c>
      <c r="E5870" t="s">
        <v>10649</v>
      </c>
      <c r="F5870" t="s">
        <v>11029</v>
      </c>
      <c r="G5870" t="s">
        <v>992</v>
      </c>
      <c r="H5870" s="17">
        <v>42270</v>
      </c>
      <c r="I5870" s="15">
        <v>2015</v>
      </c>
      <c r="J5870" t="s">
        <v>10634</v>
      </c>
      <c r="K5870" s="5">
        <v>95000</v>
      </c>
      <c r="L5870" t="s">
        <v>967</v>
      </c>
      <c r="M5870" t="s">
        <v>985</v>
      </c>
      <c r="N5870" t="s">
        <v>10635</v>
      </c>
      <c r="O5870" t="s">
        <v>796</v>
      </c>
      <c r="P5870" t="s">
        <v>10671</v>
      </c>
      <c r="Q5870" t="s">
        <v>10671</v>
      </c>
      <c r="R5870" t="s">
        <v>739</v>
      </c>
      <c r="S5870" t="s">
        <v>795</v>
      </c>
      <c r="T5870" t="s">
        <v>13012</v>
      </c>
      <c r="U5870" t="s">
        <v>965</v>
      </c>
      <c r="V5870" t="s">
        <v>10638</v>
      </c>
      <c r="W5870" t="s">
        <v>970</v>
      </c>
      <c r="X5870" t="s">
        <v>20425</v>
      </c>
    </row>
    <row r="5871" spans="2:24" ht="11" outlineLevel="1" x14ac:dyDescent="0.15">
      <c r="B5871" t="s">
        <v>5766</v>
      </c>
      <c r="C5871" t="s">
        <v>5767</v>
      </c>
      <c r="D5871" t="s">
        <v>251</v>
      </c>
      <c r="E5871" t="s">
        <v>10649</v>
      </c>
      <c r="F5871" t="s">
        <v>14804</v>
      </c>
      <c r="G5871" t="s">
        <v>1904</v>
      </c>
      <c r="H5871" s="17">
        <v>44245</v>
      </c>
      <c r="I5871" s="15">
        <v>2021</v>
      </c>
      <c r="J5871" t="s">
        <v>10634</v>
      </c>
      <c r="K5871" s="5">
        <v>70000</v>
      </c>
      <c r="L5871" t="s">
        <v>967</v>
      </c>
      <c r="M5871" t="s">
        <v>1903</v>
      </c>
      <c r="N5871" t="s">
        <v>10635</v>
      </c>
      <c r="O5871" t="s">
        <v>826</v>
      </c>
      <c r="P5871" t="s">
        <v>11475</v>
      </c>
      <c r="R5871" t="s">
        <v>740</v>
      </c>
      <c r="S5871" t="s">
        <v>795</v>
      </c>
      <c r="T5871" t="s">
        <v>20426</v>
      </c>
      <c r="U5871" t="s">
        <v>965</v>
      </c>
      <c r="V5871" t="s">
        <v>10638</v>
      </c>
      <c r="W5871" t="s">
        <v>970</v>
      </c>
      <c r="X5871" t="s">
        <v>20427</v>
      </c>
    </row>
    <row r="5872" spans="2:24" ht="11" outlineLevel="1" x14ac:dyDescent="0.15">
      <c r="B5872" t="s">
        <v>5769</v>
      </c>
      <c r="C5872" t="s">
        <v>5770</v>
      </c>
      <c r="E5872" t="s">
        <v>10649</v>
      </c>
      <c r="F5872" t="s">
        <v>18366</v>
      </c>
      <c r="G5872" t="s">
        <v>1800</v>
      </c>
      <c r="H5872" s="17">
        <v>42243</v>
      </c>
      <c r="I5872" s="15">
        <v>2015</v>
      </c>
      <c r="J5872" t="s">
        <v>10634</v>
      </c>
      <c r="K5872" s="5">
        <v>69754</v>
      </c>
      <c r="L5872" t="s">
        <v>967</v>
      </c>
      <c r="M5872" t="s">
        <v>1141</v>
      </c>
      <c r="N5872" t="s">
        <v>10635</v>
      </c>
      <c r="O5872" t="s">
        <v>804</v>
      </c>
      <c r="P5872" t="s">
        <v>11969</v>
      </c>
      <c r="Q5872" t="s">
        <v>11969</v>
      </c>
      <c r="R5872" t="s">
        <v>757</v>
      </c>
      <c r="S5872" t="s">
        <v>795</v>
      </c>
      <c r="T5872" t="s">
        <v>20428</v>
      </c>
      <c r="U5872" t="s">
        <v>965</v>
      </c>
      <c r="V5872" t="s">
        <v>10638</v>
      </c>
      <c r="W5872" t="s">
        <v>970</v>
      </c>
      <c r="X5872" t="s">
        <v>20429</v>
      </c>
    </row>
    <row r="5873" spans="2:24" ht="11" outlineLevel="1" x14ac:dyDescent="0.15">
      <c r="B5873" t="s">
        <v>5772</v>
      </c>
      <c r="C5873" t="s">
        <v>5773</v>
      </c>
      <c r="D5873" t="s">
        <v>251</v>
      </c>
      <c r="E5873" t="s">
        <v>10652</v>
      </c>
      <c r="F5873" t="s">
        <v>14804</v>
      </c>
      <c r="G5873" t="s">
        <v>1904</v>
      </c>
      <c r="H5873" s="17">
        <v>45131</v>
      </c>
      <c r="I5873" s="15">
        <v>2023</v>
      </c>
      <c r="J5873" t="s">
        <v>10634</v>
      </c>
      <c r="K5873" s="5">
        <v>-30000</v>
      </c>
      <c r="L5873" t="s">
        <v>967</v>
      </c>
      <c r="M5873" t="s">
        <v>1903</v>
      </c>
      <c r="N5873" t="s">
        <v>10635</v>
      </c>
      <c r="O5873" t="s">
        <v>826</v>
      </c>
      <c r="P5873" t="s">
        <v>11475</v>
      </c>
      <c r="Q5873" t="s">
        <v>11435</v>
      </c>
      <c r="R5873" t="s">
        <v>748</v>
      </c>
      <c r="S5873" t="s">
        <v>795</v>
      </c>
      <c r="T5873" t="s">
        <v>20430</v>
      </c>
      <c r="U5873" t="s">
        <v>965</v>
      </c>
      <c r="V5873" t="s">
        <v>10638</v>
      </c>
      <c r="W5873" t="s">
        <v>970</v>
      </c>
      <c r="X5873" t="s">
        <v>20431</v>
      </c>
    </row>
    <row r="5874" spans="2:24" ht="11" outlineLevel="1" x14ac:dyDescent="0.15">
      <c r="B5874" t="s">
        <v>5772</v>
      </c>
      <c r="C5874" t="s">
        <v>5773</v>
      </c>
      <c r="D5874" t="s">
        <v>251</v>
      </c>
      <c r="E5874" t="s">
        <v>10649</v>
      </c>
      <c r="F5874" t="s">
        <v>14804</v>
      </c>
      <c r="G5874" t="s">
        <v>1904</v>
      </c>
      <c r="H5874" s="17">
        <v>44503</v>
      </c>
      <c r="I5874" s="15">
        <v>2022</v>
      </c>
      <c r="J5874" t="s">
        <v>10634</v>
      </c>
      <c r="K5874" s="5">
        <v>99750</v>
      </c>
      <c r="L5874" t="s">
        <v>967</v>
      </c>
      <c r="M5874" t="s">
        <v>1903</v>
      </c>
      <c r="N5874" t="s">
        <v>10635</v>
      </c>
      <c r="O5874" t="s">
        <v>826</v>
      </c>
      <c r="P5874" t="s">
        <v>11475</v>
      </c>
      <c r="R5874" t="s">
        <v>748</v>
      </c>
      <c r="S5874" t="s">
        <v>795</v>
      </c>
      <c r="T5874" t="s">
        <v>20430</v>
      </c>
      <c r="U5874" t="s">
        <v>965</v>
      </c>
      <c r="V5874" t="s">
        <v>10638</v>
      </c>
      <c r="W5874" t="s">
        <v>970</v>
      </c>
      <c r="X5874" t="s">
        <v>20432</v>
      </c>
    </row>
    <row r="5875" spans="2:24" ht="11" outlineLevel="1" x14ac:dyDescent="0.15">
      <c r="B5875" t="s">
        <v>5775</v>
      </c>
      <c r="C5875" t="s">
        <v>5776</v>
      </c>
      <c r="D5875" t="s">
        <v>177</v>
      </c>
      <c r="E5875" t="s">
        <v>10643</v>
      </c>
      <c r="F5875" t="s">
        <v>11029</v>
      </c>
      <c r="G5875" t="s">
        <v>992</v>
      </c>
      <c r="H5875" s="17">
        <v>43300</v>
      </c>
      <c r="I5875" s="15">
        <v>2018</v>
      </c>
      <c r="J5875" t="s">
        <v>10634</v>
      </c>
      <c r="K5875" s="5">
        <v>-22620</v>
      </c>
      <c r="L5875" t="s">
        <v>967</v>
      </c>
      <c r="M5875" t="s">
        <v>985</v>
      </c>
      <c r="N5875" t="s">
        <v>10635</v>
      </c>
      <c r="O5875" t="s">
        <v>796</v>
      </c>
      <c r="P5875" t="s">
        <v>10671</v>
      </c>
      <c r="Q5875" t="s">
        <v>10671</v>
      </c>
      <c r="R5875" t="s">
        <v>739</v>
      </c>
      <c r="S5875" t="s">
        <v>795</v>
      </c>
      <c r="T5875" t="s">
        <v>20433</v>
      </c>
      <c r="U5875" t="s">
        <v>965</v>
      </c>
      <c r="V5875" t="s">
        <v>10638</v>
      </c>
      <c r="W5875" t="s">
        <v>970</v>
      </c>
      <c r="X5875" t="s">
        <v>20434</v>
      </c>
    </row>
    <row r="5876" spans="2:24" ht="11" outlineLevel="1" x14ac:dyDescent="0.15">
      <c r="B5876" t="s">
        <v>5775</v>
      </c>
      <c r="C5876" t="s">
        <v>5776</v>
      </c>
      <c r="D5876" t="s">
        <v>177</v>
      </c>
      <c r="E5876" t="s">
        <v>10652</v>
      </c>
      <c r="F5876" t="s">
        <v>11029</v>
      </c>
      <c r="G5876" t="s">
        <v>992</v>
      </c>
      <c r="H5876" s="17">
        <v>43249</v>
      </c>
      <c r="I5876" s="15">
        <v>2018</v>
      </c>
      <c r="J5876" t="s">
        <v>10634</v>
      </c>
      <c r="K5876" s="5">
        <v>0</v>
      </c>
      <c r="L5876" t="s">
        <v>967</v>
      </c>
      <c r="M5876" t="s">
        <v>985</v>
      </c>
      <c r="N5876" t="s">
        <v>10635</v>
      </c>
      <c r="O5876" t="s">
        <v>796</v>
      </c>
      <c r="P5876" t="s">
        <v>10671</v>
      </c>
      <c r="Q5876" t="s">
        <v>10671</v>
      </c>
      <c r="R5876" t="s">
        <v>739</v>
      </c>
      <c r="S5876" t="s">
        <v>795</v>
      </c>
      <c r="T5876" t="s">
        <v>20435</v>
      </c>
      <c r="U5876" t="s">
        <v>965</v>
      </c>
      <c r="V5876" t="s">
        <v>10638</v>
      </c>
      <c r="W5876" t="s">
        <v>970</v>
      </c>
      <c r="X5876" t="s">
        <v>20436</v>
      </c>
    </row>
    <row r="5877" spans="2:24" ht="11" outlineLevel="1" x14ac:dyDescent="0.15">
      <c r="B5877" t="s">
        <v>5775</v>
      </c>
      <c r="C5877" t="s">
        <v>5776</v>
      </c>
      <c r="D5877" t="s">
        <v>177</v>
      </c>
      <c r="E5877" t="s">
        <v>10664</v>
      </c>
      <c r="F5877" t="s">
        <v>11029</v>
      </c>
      <c r="G5877" t="s">
        <v>992</v>
      </c>
      <c r="H5877" s="17">
        <v>43283</v>
      </c>
      <c r="I5877" s="15">
        <v>2018</v>
      </c>
      <c r="J5877" t="s">
        <v>10634</v>
      </c>
      <c r="K5877" s="5">
        <v>0</v>
      </c>
      <c r="L5877" t="s">
        <v>967</v>
      </c>
      <c r="M5877" t="s">
        <v>985</v>
      </c>
      <c r="N5877" t="s">
        <v>10635</v>
      </c>
      <c r="O5877" t="s">
        <v>796</v>
      </c>
      <c r="P5877" t="s">
        <v>10671</v>
      </c>
      <c r="Q5877" t="s">
        <v>10671</v>
      </c>
      <c r="R5877" t="s">
        <v>739</v>
      </c>
      <c r="S5877" t="s">
        <v>795</v>
      </c>
      <c r="T5877" t="s">
        <v>20437</v>
      </c>
      <c r="U5877" t="s">
        <v>965</v>
      </c>
      <c r="V5877" t="s">
        <v>10638</v>
      </c>
      <c r="W5877" t="s">
        <v>970</v>
      </c>
      <c r="X5877" t="s">
        <v>20438</v>
      </c>
    </row>
    <row r="5878" spans="2:24" ht="11" outlineLevel="1" x14ac:dyDescent="0.15">
      <c r="B5878" t="s">
        <v>5775</v>
      </c>
      <c r="C5878" t="s">
        <v>5776</v>
      </c>
      <c r="D5878" t="s">
        <v>177</v>
      </c>
      <c r="E5878" t="s">
        <v>10649</v>
      </c>
      <c r="F5878" t="s">
        <v>11029</v>
      </c>
      <c r="G5878" t="s">
        <v>992</v>
      </c>
      <c r="H5878" s="17">
        <v>43213</v>
      </c>
      <c r="I5878" s="15">
        <v>2018</v>
      </c>
      <c r="J5878" t="s">
        <v>10634</v>
      </c>
      <c r="K5878" s="5">
        <v>92278</v>
      </c>
      <c r="L5878" t="s">
        <v>967</v>
      </c>
      <c r="M5878" t="s">
        <v>985</v>
      </c>
      <c r="N5878" t="s">
        <v>10635</v>
      </c>
      <c r="O5878" t="s">
        <v>796</v>
      </c>
      <c r="P5878" t="s">
        <v>10671</v>
      </c>
      <c r="Q5878" t="s">
        <v>10671</v>
      </c>
      <c r="R5878" t="s">
        <v>739</v>
      </c>
      <c r="S5878" t="s">
        <v>795</v>
      </c>
      <c r="T5878" t="s">
        <v>20433</v>
      </c>
      <c r="U5878" t="s">
        <v>965</v>
      </c>
      <c r="V5878" t="s">
        <v>10638</v>
      </c>
      <c r="W5878" t="s">
        <v>970</v>
      </c>
      <c r="X5878" t="s">
        <v>20439</v>
      </c>
    </row>
    <row r="5879" spans="2:24" ht="11" outlineLevel="1" x14ac:dyDescent="0.15">
      <c r="B5879" t="s">
        <v>5778</v>
      </c>
      <c r="C5879" t="s">
        <v>5779</v>
      </c>
      <c r="D5879" t="s">
        <v>4448</v>
      </c>
      <c r="E5879" t="s">
        <v>10649</v>
      </c>
      <c r="F5879" t="s">
        <v>4124</v>
      </c>
      <c r="G5879" t="s">
        <v>4125</v>
      </c>
      <c r="H5879" s="17">
        <v>43178</v>
      </c>
      <c r="I5879" s="15">
        <v>2018</v>
      </c>
      <c r="J5879" t="s">
        <v>10634</v>
      </c>
      <c r="K5879" s="5">
        <v>64609</v>
      </c>
      <c r="L5879" t="s">
        <v>967</v>
      </c>
      <c r="R5879" t="s">
        <v>740</v>
      </c>
      <c r="S5879" t="s">
        <v>795</v>
      </c>
      <c r="T5879" t="s">
        <v>20440</v>
      </c>
      <c r="U5879" t="s">
        <v>1340</v>
      </c>
      <c r="V5879" t="s">
        <v>12795</v>
      </c>
      <c r="W5879" t="s">
        <v>970</v>
      </c>
      <c r="X5879" t="s">
        <v>20441</v>
      </c>
    </row>
    <row r="5880" spans="2:24" ht="11" outlineLevel="1" x14ac:dyDescent="0.15">
      <c r="B5880" t="s">
        <v>5778</v>
      </c>
      <c r="C5880" t="s">
        <v>5779</v>
      </c>
      <c r="D5880" t="s">
        <v>4448</v>
      </c>
      <c r="E5880" t="s">
        <v>10652</v>
      </c>
      <c r="F5880" t="s">
        <v>4124</v>
      </c>
      <c r="G5880" t="s">
        <v>4125</v>
      </c>
      <c r="H5880" s="17">
        <v>43224</v>
      </c>
      <c r="I5880" s="15">
        <v>2018</v>
      </c>
      <c r="J5880" t="s">
        <v>10634</v>
      </c>
      <c r="K5880" s="5">
        <v>4976</v>
      </c>
      <c r="L5880" t="s">
        <v>967</v>
      </c>
      <c r="M5880" t="s">
        <v>15907</v>
      </c>
      <c r="R5880" t="s">
        <v>740</v>
      </c>
      <c r="S5880" t="s">
        <v>795</v>
      </c>
      <c r="T5880" t="s">
        <v>20442</v>
      </c>
      <c r="U5880" t="s">
        <v>1340</v>
      </c>
      <c r="V5880" t="s">
        <v>12795</v>
      </c>
      <c r="W5880" t="s">
        <v>970</v>
      </c>
      <c r="X5880" t="s">
        <v>20443</v>
      </c>
    </row>
    <row r="5881" spans="2:24" ht="11" outlineLevel="1" x14ac:dyDescent="0.15">
      <c r="B5881" t="s">
        <v>5781</v>
      </c>
      <c r="C5881" t="s">
        <v>5782</v>
      </c>
      <c r="E5881" t="s">
        <v>10649</v>
      </c>
      <c r="F5881" t="s">
        <v>18366</v>
      </c>
      <c r="G5881" t="s">
        <v>1800</v>
      </c>
      <c r="H5881" s="17">
        <v>43192</v>
      </c>
      <c r="I5881" s="15">
        <v>2018</v>
      </c>
      <c r="J5881" t="s">
        <v>10634</v>
      </c>
      <c r="K5881" s="5">
        <v>69351</v>
      </c>
      <c r="L5881" t="s">
        <v>967</v>
      </c>
      <c r="M5881" t="s">
        <v>1141</v>
      </c>
      <c r="N5881" t="s">
        <v>10635</v>
      </c>
      <c r="O5881" t="s">
        <v>826</v>
      </c>
      <c r="P5881" t="s">
        <v>11969</v>
      </c>
      <c r="Q5881" t="s">
        <v>11969</v>
      </c>
      <c r="R5881" t="s">
        <v>748</v>
      </c>
      <c r="S5881" t="s">
        <v>795</v>
      </c>
      <c r="T5881" t="s">
        <v>20444</v>
      </c>
      <c r="U5881" t="s">
        <v>965</v>
      </c>
      <c r="V5881" t="s">
        <v>10638</v>
      </c>
      <c r="W5881" t="s">
        <v>970</v>
      </c>
      <c r="X5881" t="s">
        <v>20445</v>
      </c>
    </row>
    <row r="5882" spans="2:24" ht="11" outlineLevel="1" x14ac:dyDescent="0.15">
      <c r="B5882" t="s">
        <v>5784</v>
      </c>
      <c r="C5882" t="s">
        <v>5785</v>
      </c>
      <c r="D5882" t="s">
        <v>334</v>
      </c>
      <c r="E5882" t="s">
        <v>10649</v>
      </c>
      <c r="F5882" t="s">
        <v>16871</v>
      </c>
      <c r="G5882" t="s">
        <v>2830</v>
      </c>
      <c r="H5882" s="17">
        <v>44466</v>
      </c>
      <c r="I5882" s="15">
        <v>2021</v>
      </c>
      <c r="J5882" t="s">
        <v>10634</v>
      </c>
      <c r="K5882" s="5">
        <v>29146.79</v>
      </c>
      <c r="L5882" t="s">
        <v>967</v>
      </c>
      <c r="M5882" t="s">
        <v>985</v>
      </c>
      <c r="N5882" t="s">
        <v>10635</v>
      </c>
      <c r="O5882" t="s">
        <v>825</v>
      </c>
      <c r="P5882" t="s">
        <v>13376</v>
      </c>
      <c r="R5882" t="s">
        <v>740</v>
      </c>
      <c r="S5882" t="s">
        <v>795</v>
      </c>
      <c r="T5882" t="s">
        <v>20446</v>
      </c>
      <c r="U5882" t="s">
        <v>965</v>
      </c>
      <c r="V5882" t="s">
        <v>10638</v>
      </c>
      <c r="W5882" t="s">
        <v>970</v>
      </c>
      <c r="X5882" t="s">
        <v>20447</v>
      </c>
    </row>
    <row r="5883" spans="2:24" ht="11" outlineLevel="1" x14ac:dyDescent="0.15">
      <c r="B5883" t="s">
        <v>5784</v>
      </c>
      <c r="C5883" t="s">
        <v>5785</v>
      </c>
      <c r="D5883" t="s">
        <v>334</v>
      </c>
      <c r="E5883" t="s">
        <v>10652</v>
      </c>
      <c r="F5883" t="s">
        <v>16871</v>
      </c>
      <c r="G5883" t="s">
        <v>2830</v>
      </c>
      <c r="H5883" s="17">
        <v>44516</v>
      </c>
      <c r="I5883" s="15">
        <v>2022</v>
      </c>
      <c r="J5883" t="s">
        <v>10634</v>
      </c>
      <c r="K5883" s="5">
        <v>40000</v>
      </c>
      <c r="L5883" t="s">
        <v>967</v>
      </c>
      <c r="M5883" t="s">
        <v>985</v>
      </c>
      <c r="N5883" t="s">
        <v>10635</v>
      </c>
      <c r="O5883" t="s">
        <v>825</v>
      </c>
      <c r="P5883" t="s">
        <v>13376</v>
      </c>
      <c r="R5883" t="s">
        <v>740</v>
      </c>
      <c r="S5883" t="s">
        <v>795</v>
      </c>
      <c r="T5883" t="s">
        <v>20448</v>
      </c>
      <c r="U5883" t="s">
        <v>965</v>
      </c>
      <c r="V5883" t="s">
        <v>10638</v>
      </c>
      <c r="W5883" t="s">
        <v>970</v>
      </c>
      <c r="X5883" t="s">
        <v>20449</v>
      </c>
    </row>
    <row r="5884" spans="2:24" ht="11" outlineLevel="1" x14ac:dyDescent="0.15">
      <c r="B5884" t="s">
        <v>5787</v>
      </c>
      <c r="C5884" t="s">
        <v>5788</v>
      </c>
      <c r="E5884" t="s">
        <v>10649</v>
      </c>
      <c r="F5884" t="s">
        <v>4246</v>
      </c>
      <c r="G5884" t="s">
        <v>4247</v>
      </c>
      <c r="H5884" s="17">
        <v>44308</v>
      </c>
      <c r="I5884" s="15">
        <v>2021</v>
      </c>
      <c r="J5884" t="s">
        <v>10634</v>
      </c>
      <c r="K5884" s="5">
        <v>51904.15</v>
      </c>
      <c r="L5884" t="s">
        <v>967</v>
      </c>
      <c r="R5884" t="s">
        <v>740</v>
      </c>
      <c r="S5884" t="s">
        <v>795</v>
      </c>
      <c r="T5884" t="s">
        <v>20450</v>
      </c>
      <c r="U5884" t="s">
        <v>1340</v>
      </c>
      <c r="V5884" t="s">
        <v>12795</v>
      </c>
      <c r="W5884" t="s">
        <v>970</v>
      </c>
      <c r="X5884" t="s">
        <v>20451</v>
      </c>
    </row>
    <row r="5885" spans="2:24" ht="11" outlineLevel="1" x14ac:dyDescent="0.15">
      <c r="B5885" t="s">
        <v>5787</v>
      </c>
      <c r="C5885" t="s">
        <v>5788</v>
      </c>
      <c r="E5885" t="s">
        <v>10652</v>
      </c>
      <c r="F5885" t="s">
        <v>4246</v>
      </c>
      <c r="G5885" t="s">
        <v>4247</v>
      </c>
      <c r="H5885" s="17">
        <v>44321</v>
      </c>
      <c r="I5885" s="15">
        <v>2021</v>
      </c>
      <c r="J5885" t="s">
        <v>10634</v>
      </c>
      <c r="K5885" s="5">
        <v>9819.25</v>
      </c>
      <c r="L5885" t="s">
        <v>967</v>
      </c>
      <c r="M5885" t="s">
        <v>14985</v>
      </c>
      <c r="R5885" t="s">
        <v>740</v>
      </c>
      <c r="S5885" t="s">
        <v>795</v>
      </c>
      <c r="T5885" t="s">
        <v>20450</v>
      </c>
      <c r="U5885" t="s">
        <v>1340</v>
      </c>
      <c r="V5885" t="s">
        <v>12795</v>
      </c>
      <c r="W5885" t="s">
        <v>970</v>
      </c>
      <c r="X5885" t="s">
        <v>20452</v>
      </c>
    </row>
    <row r="5886" spans="2:24" ht="11" outlineLevel="1" x14ac:dyDescent="0.15">
      <c r="B5886" t="s">
        <v>5787</v>
      </c>
      <c r="C5886" t="s">
        <v>5788</v>
      </c>
      <c r="E5886" t="s">
        <v>10664</v>
      </c>
      <c r="F5886" t="s">
        <v>4246</v>
      </c>
      <c r="G5886" t="s">
        <v>4247</v>
      </c>
      <c r="H5886" s="17">
        <v>44329</v>
      </c>
      <c r="I5886" s="15">
        <v>2021</v>
      </c>
      <c r="J5886" t="s">
        <v>10634</v>
      </c>
      <c r="K5886" s="5">
        <v>12949.64</v>
      </c>
      <c r="L5886" t="s">
        <v>967</v>
      </c>
      <c r="M5886" t="s">
        <v>16080</v>
      </c>
      <c r="R5886" t="s">
        <v>740</v>
      </c>
      <c r="S5886" t="s">
        <v>795</v>
      </c>
      <c r="T5886" t="s">
        <v>20450</v>
      </c>
      <c r="U5886" t="s">
        <v>1340</v>
      </c>
      <c r="V5886" t="s">
        <v>12795</v>
      </c>
      <c r="W5886" t="s">
        <v>970</v>
      </c>
      <c r="X5886" t="s">
        <v>20453</v>
      </c>
    </row>
    <row r="5887" spans="2:24" ht="11" outlineLevel="1" x14ac:dyDescent="0.15">
      <c r="B5887" t="s">
        <v>5787</v>
      </c>
      <c r="C5887" t="s">
        <v>5788</v>
      </c>
      <c r="E5887" t="s">
        <v>10643</v>
      </c>
      <c r="F5887" t="s">
        <v>4246</v>
      </c>
      <c r="G5887" t="s">
        <v>4247</v>
      </c>
      <c r="H5887" s="17">
        <v>44341</v>
      </c>
      <c r="I5887" s="15">
        <v>2021</v>
      </c>
      <c r="J5887" t="s">
        <v>10634</v>
      </c>
      <c r="K5887" s="5">
        <v>0</v>
      </c>
      <c r="L5887" t="s">
        <v>967</v>
      </c>
      <c r="M5887" t="s">
        <v>15907</v>
      </c>
      <c r="R5887" t="s">
        <v>740</v>
      </c>
      <c r="S5887" t="s">
        <v>795</v>
      </c>
      <c r="T5887" t="s">
        <v>20450</v>
      </c>
      <c r="U5887" t="s">
        <v>1340</v>
      </c>
      <c r="V5887" t="s">
        <v>12795</v>
      </c>
      <c r="W5887" t="s">
        <v>970</v>
      </c>
      <c r="X5887" t="s">
        <v>20454</v>
      </c>
    </row>
    <row r="5888" spans="2:24" ht="11" outlineLevel="1" x14ac:dyDescent="0.15">
      <c r="B5888" t="s">
        <v>5787</v>
      </c>
      <c r="C5888" t="s">
        <v>5788</v>
      </c>
      <c r="E5888" t="s">
        <v>10632</v>
      </c>
      <c r="F5888" t="s">
        <v>4246</v>
      </c>
      <c r="G5888" t="s">
        <v>4247</v>
      </c>
      <c r="H5888" s="17">
        <v>44792</v>
      </c>
      <c r="I5888" s="15">
        <v>2022</v>
      </c>
      <c r="J5888" t="s">
        <v>10634</v>
      </c>
      <c r="K5888" s="5">
        <v>-5685.8</v>
      </c>
      <c r="L5888" t="s">
        <v>967</v>
      </c>
      <c r="M5888" t="s">
        <v>14189</v>
      </c>
      <c r="R5888" t="s">
        <v>740</v>
      </c>
      <c r="S5888" t="s">
        <v>795</v>
      </c>
      <c r="T5888" t="s">
        <v>18886</v>
      </c>
      <c r="U5888" t="s">
        <v>1340</v>
      </c>
      <c r="V5888" t="s">
        <v>12795</v>
      </c>
      <c r="W5888" t="s">
        <v>970</v>
      </c>
      <c r="X5888" t="s">
        <v>20455</v>
      </c>
    </row>
    <row r="5889" spans="2:24" ht="11" outlineLevel="1" x14ac:dyDescent="0.15">
      <c r="B5889" t="s">
        <v>5790</v>
      </c>
      <c r="C5889" t="s">
        <v>5791</v>
      </c>
      <c r="E5889" t="s">
        <v>10649</v>
      </c>
      <c r="F5889" t="s">
        <v>5698</v>
      </c>
      <c r="G5889" t="s">
        <v>5699</v>
      </c>
      <c r="H5889" s="17">
        <v>45433</v>
      </c>
      <c r="I5889" s="15">
        <v>2024</v>
      </c>
      <c r="J5889" t="s">
        <v>10634</v>
      </c>
      <c r="K5889" s="5">
        <v>68979</v>
      </c>
      <c r="L5889" t="s">
        <v>967</v>
      </c>
      <c r="R5889" t="s">
        <v>2658</v>
      </c>
      <c r="S5889" t="s">
        <v>803</v>
      </c>
      <c r="T5889" t="s">
        <v>20456</v>
      </c>
      <c r="U5889" t="s">
        <v>1340</v>
      </c>
      <c r="V5889" t="s">
        <v>12795</v>
      </c>
      <c r="W5889" t="s">
        <v>970</v>
      </c>
      <c r="X5889" t="s">
        <v>20457</v>
      </c>
    </row>
    <row r="5890" spans="2:24" ht="11" outlineLevel="1" x14ac:dyDescent="0.15">
      <c r="B5890" t="s">
        <v>5793</v>
      </c>
      <c r="C5890" t="s">
        <v>5794</v>
      </c>
      <c r="E5890" t="s">
        <v>10649</v>
      </c>
      <c r="F5890" t="s">
        <v>5348</v>
      </c>
      <c r="G5890" t="s">
        <v>5349</v>
      </c>
      <c r="H5890" s="17">
        <v>42767</v>
      </c>
      <c r="I5890" s="15">
        <v>2017</v>
      </c>
      <c r="J5890" t="s">
        <v>10634</v>
      </c>
      <c r="K5890" s="5">
        <v>68780</v>
      </c>
      <c r="L5890" t="s">
        <v>967</v>
      </c>
      <c r="R5890" t="s">
        <v>750</v>
      </c>
      <c r="S5890" t="s">
        <v>1690</v>
      </c>
      <c r="T5890" t="s">
        <v>20458</v>
      </c>
      <c r="U5890" t="s">
        <v>1340</v>
      </c>
      <c r="V5890" t="s">
        <v>12795</v>
      </c>
      <c r="W5890" t="s">
        <v>970</v>
      </c>
      <c r="X5890" t="s">
        <v>20459</v>
      </c>
    </row>
    <row r="5891" spans="2:24" ht="11" outlineLevel="1" x14ac:dyDescent="0.15">
      <c r="B5891" t="s">
        <v>5796</v>
      </c>
      <c r="C5891" t="s">
        <v>5797</v>
      </c>
      <c r="E5891" t="s">
        <v>10649</v>
      </c>
      <c r="F5891" t="s">
        <v>3091</v>
      </c>
      <c r="G5891" t="s">
        <v>3092</v>
      </c>
      <c r="H5891" s="17">
        <v>42880</v>
      </c>
      <c r="I5891" s="15">
        <v>2017</v>
      </c>
      <c r="J5891" t="s">
        <v>10634</v>
      </c>
      <c r="K5891" s="5">
        <v>17785</v>
      </c>
      <c r="L5891" t="s">
        <v>967</v>
      </c>
      <c r="M5891" t="s">
        <v>1141</v>
      </c>
      <c r="N5891" t="s">
        <v>10635</v>
      </c>
      <c r="O5891" t="s">
        <v>825</v>
      </c>
      <c r="P5891" t="s">
        <v>15356</v>
      </c>
      <c r="R5891" t="s">
        <v>748</v>
      </c>
      <c r="S5891" t="s">
        <v>795</v>
      </c>
      <c r="T5891" t="s">
        <v>20460</v>
      </c>
      <c r="U5891" t="s">
        <v>965</v>
      </c>
      <c r="V5891" t="s">
        <v>10638</v>
      </c>
      <c r="W5891" t="s">
        <v>970</v>
      </c>
      <c r="X5891" t="s">
        <v>20461</v>
      </c>
    </row>
    <row r="5892" spans="2:24" ht="11" outlineLevel="1" x14ac:dyDescent="0.15">
      <c r="B5892" t="s">
        <v>5796</v>
      </c>
      <c r="C5892" t="s">
        <v>5797</v>
      </c>
      <c r="E5892" t="s">
        <v>10658</v>
      </c>
      <c r="F5892" t="s">
        <v>3091</v>
      </c>
      <c r="G5892" t="s">
        <v>3092</v>
      </c>
      <c r="H5892" s="17">
        <v>43075</v>
      </c>
      <c r="I5892" s="15">
        <v>2018</v>
      </c>
      <c r="J5892" t="s">
        <v>10634</v>
      </c>
      <c r="K5892" s="5">
        <v>1950</v>
      </c>
      <c r="L5892" t="s">
        <v>967</v>
      </c>
      <c r="M5892" t="s">
        <v>1141</v>
      </c>
      <c r="N5892" t="s">
        <v>10635</v>
      </c>
      <c r="O5892" t="s">
        <v>825</v>
      </c>
      <c r="P5892" t="s">
        <v>15356</v>
      </c>
      <c r="Q5892" t="s">
        <v>15356</v>
      </c>
      <c r="R5892" t="s">
        <v>748</v>
      </c>
      <c r="S5892" t="s">
        <v>795</v>
      </c>
      <c r="T5892" t="s">
        <v>20462</v>
      </c>
      <c r="U5892" t="s">
        <v>965</v>
      </c>
      <c r="V5892" t="s">
        <v>10638</v>
      </c>
      <c r="W5892" t="s">
        <v>970</v>
      </c>
      <c r="X5892" t="s">
        <v>20463</v>
      </c>
    </row>
    <row r="5893" spans="2:24" ht="11" outlineLevel="1" x14ac:dyDescent="0.15">
      <c r="B5893" t="s">
        <v>5796</v>
      </c>
      <c r="C5893" t="s">
        <v>5797</v>
      </c>
      <c r="E5893" t="s">
        <v>10652</v>
      </c>
      <c r="F5893" t="s">
        <v>3091</v>
      </c>
      <c r="G5893" t="s">
        <v>3092</v>
      </c>
      <c r="H5893" s="17">
        <v>42909</v>
      </c>
      <c r="I5893" s="15">
        <v>2017</v>
      </c>
      <c r="J5893" t="s">
        <v>10634</v>
      </c>
      <c r="K5893" s="5">
        <v>0</v>
      </c>
      <c r="L5893" t="s">
        <v>967</v>
      </c>
      <c r="M5893" t="s">
        <v>1141</v>
      </c>
      <c r="N5893" t="s">
        <v>10635</v>
      </c>
      <c r="O5893" t="s">
        <v>825</v>
      </c>
      <c r="P5893" t="s">
        <v>15356</v>
      </c>
      <c r="R5893" t="s">
        <v>748</v>
      </c>
      <c r="S5893" t="s">
        <v>795</v>
      </c>
      <c r="T5893" t="s">
        <v>20464</v>
      </c>
      <c r="U5893" t="s">
        <v>965</v>
      </c>
      <c r="V5893" t="s">
        <v>10638</v>
      </c>
      <c r="W5893" t="s">
        <v>970</v>
      </c>
      <c r="X5893" t="s">
        <v>20465</v>
      </c>
    </row>
    <row r="5894" spans="2:24" ht="11" outlineLevel="1" x14ac:dyDescent="0.15">
      <c r="B5894" t="s">
        <v>5796</v>
      </c>
      <c r="C5894" t="s">
        <v>5797</v>
      </c>
      <c r="E5894" t="s">
        <v>10667</v>
      </c>
      <c r="F5894" t="s">
        <v>3091</v>
      </c>
      <c r="G5894" t="s">
        <v>3092</v>
      </c>
      <c r="H5894" s="17">
        <v>43033</v>
      </c>
      <c r="I5894" s="15">
        <v>2018</v>
      </c>
      <c r="J5894" t="s">
        <v>10634</v>
      </c>
      <c r="K5894" s="5">
        <v>46871.92</v>
      </c>
      <c r="L5894" t="s">
        <v>967</v>
      </c>
      <c r="M5894" t="s">
        <v>1141</v>
      </c>
      <c r="N5894" t="s">
        <v>10635</v>
      </c>
      <c r="O5894" t="s">
        <v>825</v>
      </c>
      <c r="P5894" t="s">
        <v>15356</v>
      </c>
      <c r="Q5894" t="s">
        <v>15356</v>
      </c>
      <c r="R5894" t="s">
        <v>748</v>
      </c>
      <c r="S5894" t="s">
        <v>795</v>
      </c>
      <c r="T5894" t="s">
        <v>20466</v>
      </c>
      <c r="U5894" t="s">
        <v>965</v>
      </c>
      <c r="V5894" t="s">
        <v>10638</v>
      </c>
      <c r="W5894" t="s">
        <v>970</v>
      </c>
      <c r="X5894" t="s">
        <v>20467</v>
      </c>
    </row>
    <row r="5895" spans="2:24" ht="11" outlineLevel="1" x14ac:dyDescent="0.15">
      <c r="B5895" t="s">
        <v>5796</v>
      </c>
      <c r="C5895" t="s">
        <v>5797</v>
      </c>
      <c r="E5895" t="s">
        <v>10661</v>
      </c>
      <c r="F5895" t="s">
        <v>3091</v>
      </c>
      <c r="G5895" t="s">
        <v>3092</v>
      </c>
      <c r="H5895" s="17">
        <v>43089</v>
      </c>
      <c r="I5895" s="15">
        <v>2018</v>
      </c>
      <c r="J5895" t="s">
        <v>10634</v>
      </c>
      <c r="K5895" s="5">
        <v>0</v>
      </c>
      <c r="L5895" t="s">
        <v>967</v>
      </c>
      <c r="M5895" t="s">
        <v>1141</v>
      </c>
      <c r="N5895" t="s">
        <v>10635</v>
      </c>
      <c r="O5895" t="s">
        <v>825</v>
      </c>
      <c r="P5895" t="s">
        <v>15356</v>
      </c>
      <c r="Q5895" t="s">
        <v>15356</v>
      </c>
      <c r="R5895" t="s">
        <v>748</v>
      </c>
      <c r="S5895" t="s">
        <v>795</v>
      </c>
      <c r="T5895" t="s">
        <v>20468</v>
      </c>
      <c r="U5895" t="s">
        <v>965</v>
      </c>
      <c r="V5895" t="s">
        <v>10638</v>
      </c>
      <c r="W5895" t="s">
        <v>970</v>
      </c>
      <c r="X5895" t="s">
        <v>20469</v>
      </c>
    </row>
    <row r="5896" spans="2:24" ht="11" outlineLevel="1" x14ac:dyDescent="0.15">
      <c r="B5896" t="s">
        <v>5796</v>
      </c>
      <c r="C5896" t="s">
        <v>5797</v>
      </c>
      <c r="E5896" t="s">
        <v>10664</v>
      </c>
      <c r="F5896" t="s">
        <v>3091</v>
      </c>
      <c r="G5896" t="s">
        <v>3092</v>
      </c>
      <c r="H5896" s="17">
        <v>42936</v>
      </c>
      <c r="I5896" s="15">
        <v>2017</v>
      </c>
      <c r="J5896" t="s">
        <v>10634</v>
      </c>
      <c r="K5896" s="5">
        <v>2140</v>
      </c>
      <c r="L5896" t="s">
        <v>967</v>
      </c>
      <c r="M5896" t="s">
        <v>1141</v>
      </c>
      <c r="N5896" t="s">
        <v>10635</v>
      </c>
      <c r="O5896" t="s">
        <v>825</v>
      </c>
      <c r="P5896" t="s">
        <v>15356</v>
      </c>
      <c r="R5896" t="s">
        <v>748</v>
      </c>
      <c r="S5896" t="s">
        <v>795</v>
      </c>
      <c r="T5896" t="s">
        <v>20470</v>
      </c>
      <c r="U5896" t="s">
        <v>965</v>
      </c>
      <c r="V5896" t="s">
        <v>10638</v>
      </c>
      <c r="W5896" t="s">
        <v>970</v>
      </c>
      <c r="X5896" t="s">
        <v>20471</v>
      </c>
    </row>
    <row r="5897" spans="2:24" ht="11" outlineLevel="1" x14ac:dyDescent="0.15">
      <c r="B5897" t="s">
        <v>5796</v>
      </c>
      <c r="C5897" t="s">
        <v>5797</v>
      </c>
      <c r="E5897" t="s">
        <v>10655</v>
      </c>
      <c r="F5897" t="s">
        <v>3091</v>
      </c>
      <c r="G5897" t="s">
        <v>3092</v>
      </c>
      <c r="H5897" s="17">
        <v>43132</v>
      </c>
      <c r="I5897" s="15">
        <v>2018</v>
      </c>
      <c r="J5897" t="s">
        <v>10634</v>
      </c>
      <c r="K5897" s="5">
        <v>0</v>
      </c>
      <c r="L5897" t="s">
        <v>967</v>
      </c>
      <c r="M5897" t="s">
        <v>1141</v>
      </c>
      <c r="N5897" t="s">
        <v>10635</v>
      </c>
      <c r="O5897" t="s">
        <v>825</v>
      </c>
      <c r="P5897" t="s">
        <v>15356</v>
      </c>
      <c r="Q5897" t="s">
        <v>15356</v>
      </c>
      <c r="R5897" t="s">
        <v>748</v>
      </c>
      <c r="S5897" t="s">
        <v>795</v>
      </c>
      <c r="T5897" t="s">
        <v>20472</v>
      </c>
      <c r="U5897" t="s">
        <v>965</v>
      </c>
      <c r="V5897" t="s">
        <v>10638</v>
      </c>
      <c r="W5897" t="s">
        <v>970</v>
      </c>
      <c r="X5897" t="s">
        <v>20473</v>
      </c>
    </row>
    <row r="5898" spans="2:24" ht="11" outlineLevel="1" x14ac:dyDescent="0.15">
      <c r="B5898" t="s">
        <v>5796</v>
      </c>
      <c r="C5898" t="s">
        <v>5797</v>
      </c>
      <c r="E5898" t="s">
        <v>10643</v>
      </c>
      <c r="F5898" t="s">
        <v>3091</v>
      </c>
      <c r="G5898" t="s">
        <v>3092</v>
      </c>
      <c r="H5898" s="17">
        <v>42954</v>
      </c>
      <c r="I5898" s="15">
        <v>2017</v>
      </c>
      <c r="J5898" t="s">
        <v>10634</v>
      </c>
      <c r="K5898" s="5">
        <v>0</v>
      </c>
      <c r="L5898" t="s">
        <v>967</v>
      </c>
      <c r="M5898" t="s">
        <v>1141</v>
      </c>
      <c r="N5898" t="s">
        <v>10635</v>
      </c>
      <c r="O5898" t="s">
        <v>825</v>
      </c>
      <c r="P5898" t="s">
        <v>15356</v>
      </c>
      <c r="R5898" t="s">
        <v>748</v>
      </c>
      <c r="S5898" t="s">
        <v>795</v>
      </c>
      <c r="T5898" t="s">
        <v>20474</v>
      </c>
      <c r="U5898" t="s">
        <v>965</v>
      </c>
      <c r="V5898" t="s">
        <v>10638</v>
      </c>
      <c r="W5898" t="s">
        <v>970</v>
      </c>
      <c r="X5898" t="s">
        <v>20475</v>
      </c>
    </row>
    <row r="5899" spans="2:24" ht="11" outlineLevel="1" x14ac:dyDescent="0.15">
      <c r="B5899" t="s">
        <v>5796</v>
      </c>
      <c r="C5899" t="s">
        <v>5797</v>
      </c>
      <c r="E5899" t="s">
        <v>10632</v>
      </c>
      <c r="F5899" t="s">
        <v>3091</v>
      </c>
      <c r="G5899" t="s">
        <v>3092</v>
      </c>
      <c r="H5899" s="17">
        <v>42984</v>
      </c>
      <c r="I5899" s="15">
        <v>2017</v>
      </c>
      <c r="J5899" t="s">
        <v>10634</v>
      </c>
      <c r="K5899" s="5">
        <v>0</v>
      </c>
      <c r="L5899" t="s">
        <v>967</v>
      </c>
      <c r="M5899" t="s">
        <v>1141</v>
      </c>
      <c r="N5899" t="s">
        <v>10635</v>
      </c>
      <c r="O5899" t="s">
        <v>825</v>
      </c>
      <c r="P5899" t="s">
        <v>15356</v>
      </c>
      <c r="R5899" t="s">
        <v>748</v>
      </c>
      <c r="S5899" t="s">
        <v>795</v>
      </c>
      <c r="T5899" t="s">
        <v>20476</v>
      </c>
      <c r="U5899" t="s">
        <v>965</v>
      </c>
      <c r="V5899" t="s">
        <v>10638</v>
      </c>
      <c r="W5899" t="s">
        <v>970</v>
      </c>
      <c r="X5899" t="s">
        <v>20477</v>
      </c>
    </row>
    <row r="5900" spans="2:24" ht="11" outlineLevel="1" x14ac:dyDescent="0.15">
      <c r="B5900" t="s">
        <v>5799</v>
      </c>
      <c r="C5900" t="s">
        <v>5800</v>
      </c>
      <c r="E5900" t="s">
        <v>10649</v>
      </c>
      <c r="F5900" t="s">
        <v>5801</v>
      </c>
      <c r="G5900" t="s">
        <v>5802</v>
      </c>
      <c r="H5900" s="17">
        <v>44095</v>
      </c>
      <c r="I5900" s="15">
        <v>2020</v>
      </c>
      <c r="J5900" t="s">
        <v>10634</v>
      </c>
      <c r="K5900" s="5">
        <v>68700</v>
      </c>
      <c r="L5900" t="s">
        <v>967</v>
      </c>
      <c r="R5900" t="s">
        <v>737</v>
      </c>
      <c r="S5900" t="s">
        <v>803</v>
      </c>
      <c r="T5900" t="s">
        <v>20478</v>
      </c>
      <c r="U5900" t="s">
        <v>1340</v>
      </c>
      <c r="V5900" t="s">
        <v>12795</v>
      </c>
      <c r="W5900" t="s">
        <v>970</v>
      </c>
      <c r="X5900" t="s">
        <v>20479</v>
      </c>
    </row>
    <row r="5901" spans="2:24" ht="11" outlineLevel="1" x14ac:dyDescent="0.15">
      <c r="B5901" t="s">
        <v>5804</v>
      </c>
      <c r="C5901" t="s">
        <v>5805</v>
      </c>
      <c r="E5901" t="s">
        <v>10649</v>
      </c>
      <c r="F5901" t="s">
        <v>5806</v>
      </c>
      <c r="G5901" t="s">
        <v>5807</v>
      </c>
      <c r="H5901" s="17">
        <v>42779</v>
      </c>
      <c r="I5901" s="15">
        <v>2017</v>
      </c>
      <c r="J5901" t="s">
        <v>10634</v>
      </c>
      <c r="K5901" s="5">
        <v>71307.570000000007</v>
      </c>
      <c r="L5901" t="s">
        <v>967</v>
      </c>
      <c r="R5901" t="s">
        <v>750</v>
      </c>
      <c r="S5901" t="s">
        <v>4485</v>
      </c>
      <c r="T5901" t="s">
        <v>20480</v>
      </c>
      <c r="U5901" t="s">
        <v>1340</v>
      </c>
      <c r="V5901" t="s">
        <v>12795</v>
      </c>
      <c r="W5901" t="s">
        <v>970</v>
      </c>
      <c r="X5901" t="s">
        <v>20481</v>
      </c>
    </row>
    <row r="5902" spans="2:24" ht="11" outlineLevel="1" x14ac:dyDescent="0.15">
      <c r="B5902" t="s">
        <v>5804</v>
      </c>
      <c r="C5902" t="s">
        <v>5805</v>
      </c>
      <c r="E5902" t="s">
        <v>10652</v>
      </c>
      <c r="F5902" t="s">
        <v>5806</v>
      </c>
      <c r="G5902" t="s">
        <v>5807</v>
      </c>
      <c r="H5902" s="17">
        <v>42856</v>
      </c>
      <c r="I5902" s="15">
        <v>2017</v>
      </c>
      <c r="J5902" t="s">
        <v>10634</v>
      </c>
      <c r="K5902" s="5">
        <v>4531.97</v>
      </c>
      <c r="L5902" t="s">
        <v>967</v>
      </c>
      <c r="M5902" t="s">
        <v>15907</v>
      </c>
      <c r="R5902" t="s">
        <v>750</v>
      </c>
      <c r="S5902" t="s">
        <v>4485</v>
      </c>
      <c r="T5902" t="s">
        <v>20482</v>
      </c>
      <c r="U5902" t="s">
        <v>1340</v>
      </c>
      <c r="V5902" t="s">
        <v>12795</v>
      </c>
      <c r="W5902" t="s">
        <v>970</v>
      </c>
      <c r="X5902" t="s">
        <v>20483</v>
      </c>
    </row>
    <row r="5903" spans="2:24" ht="11" outlineLevel="1" x14ac:dyDescent="0.15">
      <c r="B5903" t="s">
        <v>5804</v>
      </c>
      <c r="C5903" t="s">
        <v>5805</v>
      </c>
      <c r="E5903" t="s">
        <v>10664</v>
      </c>
      <c r="F5903" t="s">
        <v>5806</v>
      </c>
      <c r="G5903" t="s">
        <v>5807</v>
      </c>
      <c r="H5903" s="17">
        <v>43552</v>
      </c>
      <c r="I5903" s="15">
        <v>2019</v>
      </c>
      <c r="J5903" t="s">
        <v>10634</v>
      </c>
      <c r="K5903" s="5">
        <v>-7309.81</v>
      </c>
      <c r="L5903" t="s">
        <v>967</v>
      </c>
      <c r="M5903" t="s">
        <v>14189</v>
      </c>
      <c r="R5903" t="s">
        <v>750</v>
      </c>
      <c r="S5903" t="s">
        <v>4485</v>
      </c>
      <c r="T5903" t="s">
        <v>20484</v>
      </c>
      <c r="U5903" t="s">
        <v>1340</v>
      </c>
      <c r="V5903" t="s">
        <v>12795</v>
      </c>
      <c r="W5903" t="s">
        <v>970</v>
      </c>
      <c r="X5903" t="s">
        <v>20485</v>
      </c>
    </row>
    <row r="5904" spans="2:24" ht="11" outlineLevel="1" x14ac:dyDescent="0.15">
      <c r="B5904" t="s">
        <v>5810</v>
      </c>
      <c r="C5904" t="s">
        <v>5811</v>
      </c>
      <c r="E5904" t="s">
        <v>10649</v>
      </c>
      <c r="F5904" t="s">
        <v>5812</v>
      </c>
      <c r="G5904" t="s">
        <v>5813</v>
      </c>
      <c r="H5904" s="17">
        <v>44118</v>
      </c>
      <c r="I5904" s="15">
        <v>2021</v>
      </c>
      <c r="J5904" t="s">
        <v>10634</v>
      </c>
      <c r="K5904" s="5">
        <v>68484.5</v>
      </c>
      <c r="L5904" t="s">
        <v>967</v>
      </c>
      <c r="R5904" t="s">
        <v>740</v>
      </c>
      <c r="S5904" t="s">
        <v>795</v>
      </c>
      <c r="T5904" t="s">
        <v>20486</v>
      </c>
      <c r="U5904" t="s">
        <v>1340</v>
      </c>
      <c r="V5904" t="s">
        <v>12795</v>
      </c>
      <c r="W5904" t="s">
        <v>970</v>
      </c>
      <c r="X5904" t="s">
        <v>20487</v>
      </c>
    </row>
    <row r="5905" spans="2:24" ht="11" outlineLevel="1" x14ac:dyDescent="0.15">
      <c r="B5905" t="s">
        <v>5815</v>
      </c>
      <c r="C5905" t="s">
        <v>5816</v>
      </c>
      <c r="E5905" t="s">
        <v>10649</v>
      </c>
      <c r="F5905" t="s">
        <v>5817</v>
      </c>
      <c r="G5905" t="s">
        <v>5818</v>
      </c>
      <c r="H5905" s="17">
        <v>42272</v>
      </c>
      <c r="I5905" s="15">
        <v>2015</v>
      </c>
      <c r="J5905" t="s">
        <v>10634</v>
      </c>
      <c r="K5905" s="5">
        <v>68278.080000000002</v>
      </c>
      <c r="L5905" t="s">
        <v>967</v>
      </c>
      <c r="R5905" t="s">
        <v>750</v>
      </c>
      <c r="S5905" t="s">
        <v>865</v>
      </c>
      <c r="T5905" t="s">
        <v>20488</v>
      </c>
      <c r="U5905" t="s">
        <v>1340</v>
      </c>
      <c r="V5905" t="s">
        <v>12795</v>
      </c>
      <c r="W5905" t="s">
        <v>970</v>
      </c>
      <c r="X5905" t="s">
        <v>20489</v>
      </c>
    </row>
    <row r="5906" spans="2:24" ht="11" outlineLevel="1" x14ac:dyDescent="0.15">
      <c r="B5906" t="s">
        <v>5820</v>
      </c>
      <c r="C5906" t="s">
        <v>5821</v>
      </c>
      <c r="E5906" t="s">
        <v>10649</v>
      </c>
      <c r="F5906" t="s">
        <v>5822</v>
      </c>
      <c r="G5906" t="s">
        <v>5823</v>
      </c>
      <c r="H5906" s="17">
        <v>45174</v>
      </c>
      <c r="I5906" s="15">
        <v>2023</v>
      </c>
      <c r="J5906" t="s">
        <v>10634</v>
      </c>
      <c r="K5906" s="5">
        <v>68265.31</v>
      </c>
      <c r="L5906" t="s">
        <v>967</v>
      </c>
      <c r="R5906" t="s">
        <v>757</v>
      </c>
      <c r="S5906" t="s">
        <v>803</v>
      </c>
      <c r="T5906" t="s">
        <v>20490</v>
      </c>
      <c r="U5906" t="s">
        <v>1340</v>
      </c>
      <c r="V5906" t="s">
        <v>12795</v>
      </c>
      <c r="W5906" t="s">
        <v>970</v>
      </c>
      <c r="X5906" t="s">
        <v>20491</v>
      </c>
    </row>
    <row r="5907" spans="2:24" ht="11" outlineLevel="1" x14ac:dyDescent="0.15">
      <c r="B5907" t="s">
        <v>5825</v>
      </c>
      <c r="C5907" t="s">
        <v>5826</v>
      </c>
      <c r="E5907" t="s">
        <v>10652</v>
      </c>
      <c r="F5907" t="s">
        <v>682</v>
      </c>
      <c r="G5907" t="s">
        <v>1729</v>
      </c>
      <c r="H5907" s="17">
        <v>45152</v>
      </c>
      <c r="I5907" s="15">
        <v>2023</v>
      </c>
      <c r="J5907" t="s">
        <v>10634</v>
      </c>
      <c r="K5907" s="5">
        <v>0</v>
      </c>
      <c r="L5907" t="s">
        <v>967</v>
      </c>
      <c r="M5907" t="s">
        <v>1141</v>
      </c>
      <c r="N5907" t="s">
        <v>10635</v>
      </c>
      <c r="O5907" t="s">
        <v>804</v>
      </c>
      <c r="P5907" t="s">
        <v>12376</v>
      </c>
      <c r="Q5907" t="s">
        <v>11435</v>
      </c>
      <c r="R5907" t="s">
        <v>740</v>
      </c>
      <c r="S5907" t="s">
        <v>795</v>
      </c>
      <c r="T5907" t="s">
        <v>20492</v>
      </c>
      <c r="U5907" t="s">
        <v>965</v>
      </c>
      <c r="V5907" t="s">
        <v>10638</v>
      </c>
      <c r="W5907" t="s">
        <v>970</v>
      </c>
      <c r="X5907" t="s">
        <v>20493</v>
      </c>
    </row>
    <row r="5908" spans="2:24" ht="11" outlineLevel="1" x14ac:dyDescent="0.15">
      <c r="B5908" t="s">
        <v>5825</v>
      </c>
      <c r="C5908" t="s">
        <v>5826</v>
      </c>
      <c r="E5908" t="s">
        <v>10649</v>
      </c>
      <c r="F5908" t="s">
        <v>682</v>
      </c>
      <c r="G5908" t="s">
        <v>1729</v>
      </c>
      <c r="H5908" s="17">
        <v>45124</v>
      </c>
      <c r="I5908" s="15">
        <v>2023</v>
      </c>
      <c r="J5908" t="s">
        <v>10634</v>
      </c>
      <c r="K5908" s="5">
        <v>68050</v>
      </c>
      <c r="L5908" t="s">
        <v>967</v>
      </c>
      <c r="M5908" t="s">
        <v>1141</v>
      </c>
      <c r="N5908" t="s">
        <v>10635</v>
      </c>
      <c r="O5908" t="s">
        <v>804</v>
      </c>
      <c r="P5908" t="s">
        <v>12376</v>
      </c>
      <c r="Q5908" t="s">
        <v>11435</v>
      </c>
      <c r="R5908" t="s">
        <v>740</v>
      </c>
      <c r="S5908" t="s">
        <v>795</v>
      </c>
      <c r="T5908" t="s">
        <v>20494</v>
      </c>
      <c r="U5908" t="s">
        <v>965</v>
      </c>
      <c r="V5908" t="s">
        <v>10638</v>
      </c>
      <c r="W5908" t="s">
        <v>970</v>
      </c>
      <c r="X5908" t="s">
        <v>20495</v>
      </c>
    </row>
    <row r="5909" spans="2:24" ht="11" outlineLevel="1" x14ac:dyDescent="0.15">
      <c r="B5909" t="s">
        <v>5825</v>
      </c>
      <c r="C5909" t="s">
        <v>5826</v>
      </c>
      <c r="E5909" t="s">
        <v>10664</v>
      </c>
      <c r="F5909" t="s">
        <v>682</v>
      </c>
      <c r="G5909" t="s">
        <v>1729</v>
      </c>
      <c r="H5909" s="17">
        <v>45175</v>
      </c>
      <c r="I5909" s="15">
        <v>2023</v>
      </c>
      <c r="J5909" t="s">
        <v>10634</v>
      </c>
      <c r="K5909" s="5">
        <v>0</v>
      </c>
      <c r="L5909" t="s">
        <v>967</v>
      </c>
      <c r="M5909" t="s">
        <v>1141</v>
      </c>
      <c r="N5909" t="s">
        <v>10635</v>
      </c>
      <c r="O5909" t="s">
        <v>804</v>
      </c>
      <c r="P5909" t="s">
        <v>12376</v>
      </c>
      <c r="Q5909" t="s">
        <v>11435</v>
      </c>
      <c r="R5909" t="s">
        <v>740</v>
      </c>
      <c r="S5909" t="s">
        <v>795</v>
      </c>
      <c r="T5909" t="s">
        <v>20496</v>
      </c>
      <c r="U5909" t="s">
        <v>965</v>
      </c>
      <c r="V5909" t="s">
        <v>10638</v>
      </c>
      <c r="W5909" t="s">
        <v>970</v>
      </c>
      <c r="X5909" t="s">
        <v>20497</v>
      </c>
    </row>
    <row r="5910" spans="2:24" ht="11" outlineLevel="1" x14ac:dyDescent="0.15">
      <c r="B5910" t="s">
        <v>5828</v>
      </c>
      <c r="C5910" t="s">
        <v>5829</v>
      </c>
      <c r="D5910" t="s">
        <v>5830</v>
      </c>
      <c r="E5910" t="s">
        <v>10649</v>
      </c>
      <c r="F5910" t="s">
        <v>5831</v>
      </c>
      <c r="G5910" t="s">
        <v>5832</v>
      </c>
      <c r="H5910" s="17">
        <v>43132</v>
      </c>
      <c r="I5910" s="15">
        <v>2018</v>
      </c>
      <c r="J5910" t="s">
        <v>10634</v>
      </c>
      <c r="K5910" s="5">
        <v>68019</v>
      </c>
      <c r="L5910" t="s">
        <v>967</v>
      </c>
      <c r="R5910" t="s">
        <v>5833</v>
      </c>
      <c r="S5910" t="s">
        <v>795</v>
      </c>
      <c r="T5910" t="s">
        <v>20498</v>
      </c>
      <c r="U5910" t="s">
        <v>1340</v>
      </c>
      <c r="V5910" t="s">
        <v>12795</v>
      </c>
      <c r="W5910" t="s">
        <v>970</v>
      </c>
      <c r="X5910" t="s">
        <v>20499</v>
      </c>
    </row>
    <row r="5911" spans="2:24" ht="11" outlineLevel="1" x14ac:dyDescent="0.15">
      <c r="B5911" t="s">
        <v>5836</v>
      </c>
      <c r="C5911" t="s">
        <v>5837</v>
      </c>
      <c r="E5911" t="s">
        <v>10652</v>
      </c>
      <c r="F5911" t="s">
        <v>682</v>
      </c>
      <c r="G5911" t="s">
        <v>1729</v>
      </c>
      <c r="H5911" s="17">
        <v>45043</v>
      </c>
      <c r="I5911" s="15">
        <v>2023</v>
      </c>
      <c r="J5911" t="s">
        <v>10634</v>
      </c>
      <c r="K5911" s="5">
        <v>0</v>
      </c>
      <c r="L5911" t="s">
        <v>967</v>
      </c>
      <c r="M5911" t="s">
        <v>1141</v>
      </c>
      <c r="N5911" t="s">
        <v>10635</v>
      </c>
      <c r="O5911" t="s">
        <v>825</v>
      </c>
      <c r="P5911" t="s">
        <v>14299</v>
      </c>
      <c r="R5911" t="s">
        <v>740</v>
      </c>
      <c r="S5911" t="s">
        <v>795</v>
      </c>
      <c r="T5911" t="s">
        <v>20500</v>
      </c>
      <c r="U5911" t="s">
        <v>965</v>
      </c>
      <c r="V5911" t="s">
        <v>10638</v>
      </c>
      <c r="W5911" t="s">
        <v>970</v>
      </c>
      <c r="X5911" t="s">
        <v>20501</v>
      </c>
    </row>
    <row r="5912" spans="2:24" ht="11" outlineLevel="1" x14ac:dyDescent="0.15">
      <c r="B5912" t="s">
        <v>5836</v>
      </c>
      <c r="C5912" t="s">
        <v>5837</v>
      </c>
      <c r="E5912" t="s">
        <v>10649</v>
      </c>
      <c r="F5912" t="s">
        <v>682</v>
      </c>
      <c r="G5912" t="s">
        <v>1729</v>
      </c>
      <c r="H5912" s="17">
        <v>44981</v>
      </c>
      <c r="I5912" s="15">
        <v>2023</v>
      </c>
      <c r="J5912" t="s">
        <v>10634</v>
      </c>
      <c r="K5912" s="5">
        <v>68000</v>
      </c>
      <c r="L5912" t="s">
        <v>967</v>
      </c>
      <c r="M5912" t="s">
        <v>1141</v>
      </c>
      <c r="N5912" t="s">
        <v>10635</v>
      </c>
      <c r="O5912" t="s">
        <v>825</v>
      </c>
      <c r="P5912" t="s">
        <v>14299</v>
      </c>
      <c r="R5912" t="s">
        <v>740</v>
      </c>
      <c r="S5912" t="s">
        <v>795</v>
      </c>
      <c r="T5912" t="s">
        <v>20502</v>
      </c>
      <c r="U5912" t="s">
        <v>965</v>
      </c>
      <c r="V5912" t="s">
        <v>10638</v>
      </c>
      <c r="W5912" t="s">
        <v>970</v>
      </c>
      <c r="X5912" t="s">
        <v>20503</v>
      </c>
    </row>
    <row r="5913" spans="2:24" ht="11" outlineLevel="1" x14ac:dyDescent="0.15">
      <c r="B5913" t="s">
        <v>5839</v>
      </c>
      <c r="C5913" t="s">
        <v>5840</v>
      </c>
      <c r="E5913" t="s">
        <v>10649</v>
      </c>
      <c r="F5913" t="s">
        <v>5841</v>
      </c>
      <c r="G5913" t="s">
        <v>5842</v>
      </c>
      <c r="H5913" s="17">
        <v>42978</v>
      </c>
      <c r="I5913" s="15">
        <v>2017</v>
      </c>
      <c r="J5913" t="s">
        <v>10634</v>
      </c>
      <c r="K5913" s="5">
        <v>67961</v>
      </c>
      <c r="L5913" t="s">
        <v>967</v>
      </c>
      <c r="R5913" t="s">
        <v>740</v>
      </c>
      <c r="S5913" t="s">
        <v>795</v>
      </c>
      <c r="T5913" t="s">
        <v>20504</v>
      </c>
      <c r="U5913" t="s">
        <v>1340</v>
      </c>
      <c r="V5913" t="s">
        <v>12795</v>
      </c>
      <c r="W5913" t="s">
        <v>970</v>
      </c>
      <c r="X5913" t="s">
        <v>20505</v>
      </c>
    </row>
    <row r="5914" spans="2:24" ht="11" outlineLevel="1" x14ac:dyDescent="0.15">
      <c r="B5914" t="s">
        <v>5839</v>
      </c>
      <c r="C5914" t="s">
        <v>5840</v>
      </c>
      <c r="E5914" t="s">
        <v>10652</v>
      </c>
      <c r="F5914" t="s">
        <v>5841</v>
      </c>
      <c r="G5914" t="s">
        <v>5842</v>
      </c>
      <c r="H5914" s="17">
        <v>43020</v>
      </c>
      <c r="I5914" s="15">
        <v>2018</v>
      </c>
      <c r="J5914" t="s">
        <v>10634</v>
      </c>
      <c r="K5914" s="5">
        <v>0</v>
      </c>
      <c r="L5914" t="s">
        <v>967</v>
      </c>
      <c r="M5914" t="s">
        <v>12797</v>
      </c>
      <c r="R5914" t="s">
        <v>740</v>
      </c>
      <c r="S5914" t="s">
        <v>795</v>
      </c>
      <c r="T5914" t="s">
        <v>20506</v>
      </c>
      <c r="U5914" t="s">
        <v>1340</v>
      </c>
      <c r="V5914" t="s">
        <v>12795</v>
      </c>
      <c r="W5914" t="s">
        <v>970</v>
      </c>
      <c r="X5914" t="s">
        <v>20507</v>
      </c>
    </row>
    <row r="5915" spans="2:24" ht="11" outlineLevel="1" x14ac:dyDescent="0.15">
      <c r="B5915" t="s">
        <v>5839</v>
      </c>
      <c r="C5915" t="s">
        <v>5840</v>
      </c>
      <c r="E5915" t="s">
        <v>10664</v>
      </c>
      <c r="F5915" t="s">
        <v>5841</v>
      </c>
      <c r="G5915" t="s">
        <v>5842</v>
      </c>
      <c r="H5915" s="17">
        <v>43045</v>
      </c>
      <c r="I5915" s="15">
        <v>2018</v>
      </c>
      <c r="J5915" t="s">
        <v>10634</v>
      </c>
      <c r="K5915" s="5">
        <v>0</v>
      </c>
      <c r="L5915" t="s">
        <v>967</v>
      </c>
      <c r="M5915" t="s">
        <v>15907</v>
      </c>
      <c r="R5915" t="s">
        <v>740</v>
      </c>
      <c r="S5915" t="s">
        <v>795</v>
      </c>
      <c r="T5915" t="s">
        <v>20508</v>
      </c>
      <c r="U5915" t="s">
        <v>1340</v>
      </c>
      <c r="V5915" t="s">
        <v>12795</v>
      </c>
      <c r="W5915" t="s">
        <v>970</v>
      </c>
      <c r="X5915" t="s">
        <v>20509</v>
      </c>
    </row>
    <row r="5916" spans="2:24" ht="11" outlineLevel="1" x14ac:dyDescent="0.15">
      <c r="B5916" t="s">
        <v>5844</v>
      </c>
      <c r="C5916" t="s">
        <v>5845</v>
      </c>
      <c r="D5916" t="s">
        <v>5846</v>
      </c>
      <c r="E5916" t="s">
        <v>10652</v>
      </c>
      <c r="F5916" t="s">
        <v>3148</v>
      </c>
      <c r="G5916" t="s">
        <v>3149</v>
      </c>
      <c r="H5916" s="17">
        <v>45068</v>
      </c>
      <c r="I5916" s="15">
        <v>2023</v>
      </c>
      <c r="J5916" t="s">
        <v>10634</v>
      </c>
      <c r="K5916" s="5">
        <v>60989.41</v>
      </c>
      <c r="L5916" t="s">
        <v>967</v>
      </c>
      <c r="M5916" t="s">
        <v>1903</v>
      </c>
      <c r="N5916" t="s">
        <v>10635</v>
      </c>
      <c r="O5916" t="s">
        <v>825</v>
      </c>
      <c r="P5916" t="s">
        <v>13376</v>
      </c>
      <c r="Q5916" t="s">
        <v>13376</v>
      </c>
      <c r="R5916" t="s">
        <v>740</v>
      </c>
      <c r="S5916" t="s">
        <v>795</v>
      </c>
      <c r="T5916" t="s">
        <v>15257</v>
      </c>
      <c r="U5916" t="s">
        <v>965</v>
      </c>
      <c r="V5916" t="s">
        <v>10638</v>
      </c>
      <c r="W5916" t="s">
        <v>970</v>
      </c>
      <c r="X5916" t="s">
        <v>20510</v>
      </c>
    </row>
    <row r="5917" spans="2:24" ht="11" outlineLevel="1" x14ac:dyDescent="0.15">
      <c r="B5917" t="s">
        <v>5844</v>
      </c>
      <c r="C5917" t="s">
        <v>5845</v>
      </c>
      <c r="D5917" t="s">
        <v>5846</v>
      </c>
      <c r="E5917" t="s">
        <v>10649</v>
      </c>
      <c r="F5917" t="s">
        <v>3148</v>
      </c>
      <c r="G5917" t="s">
        <v>3149</v>
      </c>
      <c r="H5917" s="17">
        <v>45013</v>
      </c>
      <c r="I5917" s="15">
        <v>2023</v>
      </c>
      <c r="J5917" t="s">
        <v>10634</v>
      </c>
      <c r="K5917" s="5">
        <v>6800</v>
      </c>
      <c r="L5917" t="s">
        <v>967</v>
      </c>
      <c r="M5917" t="s">
        <v>1903</v>
      </c>
      <c r="N5917" t="s">
        <v>10635</v>
      </c>
      <c r="O5917" t="s">
        <v>825</v>
      </c>
      <c r="P5917" t="s">
        <v>13376</v>
      </c>
      <c r="Q5917" t="s">
        <v>13376</v>
      </c>
      <c r="R5917" t="s">
        <v>740</v>
      </c>
      <c r="S5917" t="s">
        <v>795</v>
      </c>
      <c r="T5917" t="s">
        <v>20511</v>
      </c>
      <c r="U5917" t="s">
        <v>965</v>
      </c>
      <c r="V5917" t="s">
        <v>10638</v>
      </c>
      <c r="W5917" t="s">
        <v>970</v>
      </c>
      <c r="X5917" t="s">
        <v>20512</v>
      </c>
    </row>
    <row r="5918" spans="2:24" ht="11" outlineLevel="1" x14ac:dyDescent="0.15">
      <c r="B5918" t="s">
        <v>5848</v>
      </c>
      <c r="C5918" t="s">
        <v>5849</v>
      </c>
      <c r="E5918" t="s">
        <v>10652</v>
      </c>
      <c r="F5918" t="s">
        <v>620</v>
      </c>
      <c r="G5918" t="s">
        <v>2023</v>
      </c>
      <c r="H5918" s="17">
        <v>45559</v>
      </c>
      <c r="I5918" s="15">
        <v>2024</v>
      </c>
      <c r="J5918" t="s">
        <v>10634</v>
      </c>
      <c r="K5918" s="5">
        <v>-1</v>
      </c>
      <c r="L5918" t="s">
        <v>967</v>
      </c>
      <c r="M5918" t="s">
        <v>1141</v>
      </c>
      <c r="N5918" t="s">
        <v>10635</v>
      </c>
      <c r="O5918" t="s">
        <v>818</v>
      </c>
      <c r="P5918" t="s">
        <v>10636</v>
      </c>
      <c r="Q5918" t="s">
        <v>10636</v>
      </c>
      <c r="R5918" t="s">
        <v>740</v>
      </c>
      <c r="S5918" t="s">
        <v>795</v>
      </c>
      <c r="T5918" t="s">
        <v>20513</v>
      </c>
      <c r="U5918" t="s">
        <v>965</v>
      </c>
      <c r="V5918" t="s">
        <v>10638</v>
      </c>
      <c r="W5918" t="s">
        <v>970</v>
      </c>
      <c r="X5918" t="s">
        <v>20514</v>
      </c>
    </row>
    <row r="5919" spans="2:24" ht="11" outlineLevel="1" x14ac:dyDescent="0.15">
      <c r="B5919" t="s">
        <v>5848</v>
      </c>
      <c r="C5919" t="s">
        <v>5849</v>
      </c>
      <c r="E5919" t="s">
        <v>10664</v>
      </c>
      <c r="F5919" t="s">
        <v>620</v>
      </c>
      <c r="G5919" t="s">
        <v>2023</v>
      </c>
      <c r="H5919" s="17">
        <v>45916</v>
      </c>
      <c r="I5919" s="15">
        <v>2025</v>
      </c>
      <c r="J5919" t="s">
        <v>10634</v>
      </c>
      <c r="K5919" s="5">
        <v>-2898.41</v>
      </c>
      <c r="L5919" t="s">
        <v>967</v>
      </c>
      <c r="M5919" t="s">
        <v>1141</v>
      </c>
      <c r="N5919" t="s">
        <v>10635</v>
      </c>
      <c r="O5919" t="s">
        <v>818</v>
      </c>
      <c r="P5919" t="s">
        <v>10636</v>
      </c>
      <c r="Q5919" t="s">
        <v>10636</v>
      </c>
      <c r="R5919" t="s">
        <v>740</v>
      </c>
      <c r="S5919" t="s">
        <v>795</v>
      </c>
      <c r="T5919" t="s">
        <v>20515</v>
      </c>
      <c r="U5919" t="s">
        <v>965</v>
      </c>
      <c r="V5919" t="s">
        <v>10638</v>
      </c>
      <c r="W5919" t="s">
        <v>970</v>
      </c>
      <c r="X5919" t="s">
        <v>20516</v>
      </c>
    </row>
    <row r="5920" spans="2:24" ht="11" outlineLevel="1" x14ac:dyDescent="0.15">
      <c r="B5920" t="s">
        <v>5848</v>
      </c>
      <c r="C5920" t="s">
        <v>5849</v>
      </c>
      <c r="E5920" t="s">
        <v>10649</v>
      </c>
      <c r="F5920" t="s">
        <v>620</v>
      </c>
      <c r="G5920" t="s">
        <v>2023</v>
      </c>
      <c r="H5920" s="17">
        <v>45086</v>
      </c>
      <c r="I5920" s="15">
        <v>2023</v>
      </c>
      <c r="J5920" t="s">
        <v>10634</v>
      </c>
      <c r="K5920" s="5">
        <v>70572</v>
      </c>
      <c r="L5920" t="s">
        <v>967</v>
      </c>
      <c r="M5920" t="s">
        <v>1141</v>
      </c>
      <c r="N5920" t="s">
        <v>10635</v>
      </c>
      <c r="O5920" t="s">
        <v>818</v>
      </c>
      <c r="P5920" t="s">
        <v>10636</v>
      </c>
      <c r="Q5920" t="s">
        <v>10636</v>
      </c>
      <c r="R5920" t="s">
        <v>740</v>
      </c>
      <c r="S5920" t="s">
        <v>795</v>
      </c>
      <c r="T5920" t="s">
        <v>20515</v>
      </c>
      <c r="U5920" t="s">
        <v>965</v>
      </c>
      <c r="V5920" t="s">
        <v>10638</v>
      </c>
      <c r="W5920" t="s">
        <v>970</v>
      </c>
      <c r="X5920" t="s">
        <v>20517</v>
      </c>
    </row>
    <row r="5921" spans="2:24" ht="11" outlineLevel="1" x14ac:dyDescent="0.15">
      <c r="B5921" t="s">
        <v>5851</v>
      </c>
      <c r="C5921" t="s">
        <v>844</v>
      </c>
      <c r="E5921" t="s">
        <v>10649</v>
      </c>
      <c r="F5921" t="s">
        <v>646</v>
      </c>
      <c r="G5921" t="s">
        <v>1158</v>
      </c>
      <c r="H5921" s="17">
        <v>44280</v>
      </c>
      <c r="I5921" s="15">
        <v>2021</v>
      </c>
      <c r="J5921" t="s">
        <v>10634</v>
      </c>
      <c r="K5921" s="5">
        <v>67405.62</v>
      </c>
      <c r="L5921" t="s">
        <v>967</v>
      </c>
      <c r="M5921" t="s">
        <v>1141</v>
      </c>
      <c r="N5921" t="s">
        <v>10635</v>
      </c>
      <c r="O5921" t="s">
        <v>825</v>
      </c>
      <c r="P5921" t="s">
        <v>15900</v>
      </c>
      <c r="Q5921" t="s">
        <v>20518</v>
      </c>
      <c r="R5921" t="s">
        <v>748</v>
      </c>
      <c r="S5921" t="s">
        <v>795</v>
      </c>
      <c r="T5921" t="s">
        <v>20519</v>
      </c>
      <c r="U5921" t="s">
        <v>965</v>
      </c>
      <c r="V5921" t="s">
        <v>10638</v>
      </c>
      <c r="W5921" t="s">
        <v>970</v>
      </c>
      <c r="X5921" t="s">
        <v>20520</v>
      </c>
    </row>
    <row r="5922" spans="2:24" ht="11" outlineLevel="1" x14ac:dyDescent="0.15">
      <c r="B5922" t="s">
        <v>5853</v>
      </c>
      <c r="C5922" t="s">
        <v>1271</v>
      </c>
      <c r="D5922" t="s">
        <v>261</v>
      </c>
      <c r="E5922" t="s">
        <v>10950</v>
      </c>
      <c r="F5922" t="s">
        <v>669</v>
      </c>
      <c r="G5922" t="s">
        <v>1498</v>
      </c>
      <c r="H5922" s="17">
        <v>42089</v>
      </c>
      <c r="I5922" s="15">
        <v>2015</v>
      </c>
      <c r="J5922" t="s">
        <v>10634</v>
      </c>
      <c r="K5922" s="5">
        <v>-15112.5</v>
      </c>
      <c r="L5922" t="s">
        <v>967</v>
      </c>
      <c r="M5922" t="s">
        <v>985</v>
      </c>
      <c r="N5922" t="s">
        <v>10635</v>
      </c>
      <c r="O5922" t="s">
        <v>796</v>
      </c>
      <c r="P5922" t="s">
        <v>13376</v>
      </c>
      <c r="Q5922" t="s">
        <v>13376</v>
      </c>
      <c r="R5922" t="s">
        <v>740</v>
      </c>
      <c r="S5922" t="s">
        <v>795</v>
      </c>
      <c r="T5922" t="s">
        <v>20521</v>
      </c>
      <c r="U5922" t="s">
        <v>965</v>
      </c>
      <c r="V5922" t="s">
        <v>10638</v>
      </c>
      <c r="W5922" t="s">
        <v>970</v>
      </c>
      <c r="X5922" t="s">
        <v>20522</v>
      </c>
    </row>
    <row r="5923" spans="2:24" ht="11" outlineLevel="1" x14ac:dyDescent="0.15">
      <c r="B5923" t="s">
        <v>5855</v>
      </c>
      <c r="C5923" t="s">
        <v>5856</v>
      </c>
      <c r="E5923" t="s">
        <v>10649</v>
      </c>
      <c r="F5923" t="s">
        <v>5857</v>
      </c>
      <c r="G5923" t="s">
        <v>5858</v>
      </c>
      <c r="H5923" s="17">
        <v>42250</v>
      </c>
      <c r="I5923" s="15">
        <v>2015</v>
      </c>
      <c r="J5923" t="s">
        <v>10634</v>
      </c>
      <c r="K5923" s="5">
        <v>67087</v>
      </c>
      <c r="L5923" t="s">
        <v>967</v>
      </c>
      <c r="R5923" t="s">
        <v>737</v>
      </c>
      <c r="S5923" t="s">
        <v>795</v>
      </c>
      <c r="T5923" t="s">
        <v>20523</v>
      </c>
      <c r="U5923" t="s">
        <v>1340</v>
      </c>
      <c r="V5923" t="s">
        <v>12795</v>
      </c>
      <c r="W5923" t="s">
        <v>970</v>
      </c>
      <c r="X5923" t="s">
        <v>20524</v>
      </c>
    </row>
    <row r="5924" spans="2:24" ht="11" outlineLevel="1" x14ac:dyDescent="0.15">
      <c r="B5924" t="s">
        <v>5860</v>
      </c>
      <c r="C5924" t="s">
        <v>5861</v>
      </c>
      <c r="E5924" t="s">
        <v>10649</v>
      </c>
      <c r="F5924" t="s">
        <v>4835</v>
      </c>
      <c r="G5924" t="s">
        <v>4836</v>
      </c>
      <c r="H5924" s="17">
        <v>45183</v>
      </c>
      <c r="I5924" s="15">
        <v>2023</v>
      </c>
      <c r="J5924" t="s">
        <v>10634</v>
      </c>
      <c r="K5924" s="5">
        <v>67000</v>
      </c>
      <c r="L5924" t="s">
        <v>967</v>
      </c>
      <c r="R5924" t="s">
        <v>757</v>
      </c>
      <c r="S5924" t="s">
        <v>803</v>
      </c>
      <c r="T5924" t="s">
        <v>20525</v>
      </c>
      <c r="U5924" t="s">
        <v>1340</v>
      </c>
      <c r="V5924" t="s">
        <v>12795</v>
      </c>
      <c r="W5924" t="s">
        <v>970</v>
      </c>
      <c r="X5924" t="s">
        <v>20526</v>
      </c>
    </row>
    <row r="5925" spans="2:24" ht="11" outlineLevel="1" x14ac:dyDescent="0.15">
      <c r="B5925" t="s">
        <v>5863</v>
      </c>
      <c r="C5925" t="s">
        <v>5864</v>
      </c>
      <c r="E5925" t="s">
        <v>10649</v>
      </c>
      <c r="F5925" t="s">
        <v>5865</v>
      </c>
      <c r="G5925" t="s">
        <v>5866</v>
      </c>
      <c r="H5925" s="17">
        <v>42422</v>
      </c>
      <c r="I5925" s="15">
        <v>2016</v>
      </c>
      <c r="J5925" t="s">
        <v>10634</v>
      </c>
      <c r="K5925" s="5">
        <v>10994</v>
      </c>
      <c r="L5925" t="s">
        <v>967</v>
      </c>
      <c r="R5925" t="s">
        <v>750</v>
      </c>
      <c r="S5925" t="s">
        <v>829</v>
      </c>
      <c r="T5925" t="s">
        <v>20527</v>
      </c>
      <c r="U5925" t="s">
        <v>1340</v>
      </c>
      <c r="V5925" t="s">
        <v>12795</v>
      </c>
      <c r="W5925" t="s">
        <v>970</v>
      </c>
      <c r="X5925" t="s">
        <v>20528</v>
      </c>
    </row>
    <row r="5926" spans="2:24" ht="11" outlineLevel="1" x14ac:dyDescent="0.15">
      <c r="B5926" t="s">
        <v>5863</v>
      </c>
      <c r="C5926" t="s">
        <v>5864</v>
      </c>
      <c r="E5926" t="s">
        <v>10652</v>
      </c>
      <c r="F5926" t="s">
        <v>5865</v>
      </c>
      <c r="G5926" t="s">
        <v>5866</v>
      </c>
      <c r="H5926" s="17">
        <v>42769</v>
      </c>
      <c r="I5926" s="15">
        <v>2017</v>
      </c>
      <c r="J5926" t="s">
        <v>10634</v>
      </c>
      <c r="K5926" s="5">
        <v>196</v>
      </c>
      <c r="L5926" t="s">
        <v>967</v>
      </c>
      <c r="M5926" t="s">
        <v>15907</v>
      </c>
      <c r="R5926" t="s">
        <v>750</v>
      </c>
      <c r="S5926" t="s">
        <v>829</v>
      </c>
      <c r="T5926" t="s">
        <v>20529</v>
      </c>
      <c r="U5926" t="s">
        <v>1340</v>
      </c>
      <c r="V5926" t="s">
        <v>12795</v>
      </c>
      <c r="W5926" t="s">
        <v>970</v>
      </c>
      <c r="X5926" t="s">
        <v>20530</v>
      </c>
    </row>
    <row r="5927" spans="2:24" ht="11" outlineLevel="1" x14ac:dyDescent="0.15">
      <c r="B5927" t="s">
        <v>5863</v>
      </c>
      <c r="C5927" t="s">
        <v>5864</v>
      </c>
      <c r="E5927" t="s">
        <v>10664</v>
      </c>
      <c r="F5927" t="s">
        <v>5865</v>
      </c>
      <c r="G5927" t="s">
        <v>5866</v>
      </c>
      <c r="H5927" s="17">
        <v>42787</v>
      </c>
      <c r="I5927" s="15">
        <v>2017</v>
      </c>
      <c r="J5927" t="s">
        <v>10634</v>
      </c>
      <c r="K5927" s="5">
        <v>11680</v>
      </c>
      <c r="L5927" t="s">
        <v>967</v>
      </c>
      <c r="M5927" t="s">
        <v>16080</v>
      </c>
      <c r="R5927" t="s">
        <v>750</v>
      </c>
      <c r="S5927" t="s">
        <v>829</v>
      </c>
      <c r="T5927" t="s">
        <v>20531</v>
      </c>
      <c r="U5927" t="s">
        <v>1340</v>
      </c>
      <c r="V5927" t="s">
        <v>12795</v>
      </c>
      <c r="W5927" t="s">
        <v>970</v>
      </c>
      <c r="X5927" t="s">
        <v>20532</v>
      </c>
    </row>
    <row r="5928" spans="2:24" ht="11" outlineLevel="1" x14ac:dyDescent="0.15">
      <c r="B5928" t="s">
        <v>5863</v>
      </c>
      <c r="C5928" t="s">
        <v>5864</v>
      </c>
      <c r="E5928" t="s">
        <v>10643</v>
      </c>
      <c r="F5928" t="s">
        <v>5865</v>
      </c>
      <c r="G5928" t="s">
        <v>5866</v>
      </c>
      <c r="H5928" s="17">
        <v>43060</v>
      </c>
      <c r="I5928" s="15">
        <v>2018</v>
      </c>
      <c r="J5928" t="s">
        <v>10634</v>
      </c>
      <c r="K5928" s="5">
        <v>3040</v>
      </c>
      <c r="L5928" t="s">
        <v>967</v>
      </c>
      <c r="M5928" t="s">
        <v>16080</v>
      </c>
      <c r="R5928" t="s">
        <v>750</v>
      </c>
      <c r="S5928" t="s">
        <v>829</v>
      </c>
      <c r="T5928" t="s">
        <v>20533</v>
      </c>
      <c r="U5928" t="s">
        <v>1340</v>
      </c>
      <c r="V5928" t="s">
        <v>12795</v>
      </c>
      <c r="W5928" t="s">
        <v>970</v>
      </c>
      <c r="X5928" t="s">
        <v>20534</v>
      </c>
    </row>
    <row r="5929" spans="2:24" ht="11" outlineLevel="1" x14ac:dyDescent="0.15">
      <c r="B5929" t="s">
        <v>5863</v>
      </c>
      <c r="C5929" t="s">
        <v>5864</v>
      </c>
      <c r="E5929" t="s">
        <v>10632</v>
      </c>
      <c r="F5929" t="s">
        <v>5865</v>
      </c>
      <c r="G5929" t="s">
        <v>5866</v>
      </c>
      <c r="H5929" s="17">
        <v>43074</v>
      </c>
      <c r="I5929" s="15">
        <v>2018</v>
      </c>
      <c r="J5929" t="s">
        <v>10634</v>
      </c>
      <c r="K5929" s="5">
        <v>12612</v>
      </c>
      <c r="L5929" t="s">
        <v>967</v>
      </c>
      <c r="M5929" t="s">
        <v>16080</v>
      </c>
      <c r="R5929" t="s">
        <v>750</v>
      </c>
      <c r="S5929" t="s">
        <v>829</v>
      </c>
      <c r="T5929" t="s">
        <v>20535</v>
      </c>
      <c r="U5929" t="s">
        <v>1340</v>
      </c>
      <c r="V5929" t="s">
        <v>12795</v>
      </c>
      <c r="W5929" t="s">
        <v>970</v>
      </c>
      <c r="X5929" t="s">
        <v>20536</v>
      </c>
    </row>
    <row r="5930" spans="2:24" ht="11" outlineLevel="1" x14ac:dyDescent="0.15">
      <c r="B5930" t="s">
        <v>5863</v>
      </c>
      <c r="C5930" t="s">
        <v>5864</v>
      </c>
      <c r="E5930" t="s">
        <v>10667</v>
      </c>
      <c r="F5930" t="s">
        <v>5865</v>
      </c>
      <c r="G5930" t="s">
        <v>5866</v>
      </c>
      <c r="H5930" s="17">
        <v>43076</v>
      </c>
      <c r="I5930" s="15">
        <v>2018</v>
      </c>
      <c r="J5930" t="s">
        <v>10634</v>
      </c>
      <c r="K5930" s="5">
        <v>0</v>
      </c>
      <c r="L5930" t="s">
        <v>967</v>
      </c>
      <c r="M5930" t="s">
        <v>12797</v>
      </c>
      <c r="R5930" t="s">
        <v>750</v>
      </c>
      <c r="S5930" t="s">
        <v>829</v>
      </c>
      <c r="T5930" t="s">
        <v>20537</v>
      </c>
      <c r="U5930" t="s">
        <v>1340</v>
      </c>
      <c r="V5930" t="s">
        <v>12795</v>
      </c>
      <c r="W5930" t="s">
        <v>970</v>
      </c>
      <c r="X5930" t="s">
        <v>20538</v>
      </c>
    </row>
    <row r="5931" spans="2:24" ht="11" outlineLevel="1" x14ac:dyDescent="0.15">
      <c r="B5931" t="s">
        <v>5863</v>
      </c>
      <c r="C5931" t="s">
        <v>5864</v>
      </c>
      <c r="E5931" t="s">
        <v>10658</v>
      </c>
      <c r="F5931" t="s">
        <v>5865</v>
      </c>
      <c r="G5931" t="s">
        <v>5866</v>
      </c>
      <c r="H5931" s="17">
        <v>43108</v>
      </c>
      <c r="I5931" s="15">
        <v>2018</v>
      </c>
      <c r="J5931" t="s">
        <v>10634</v>
      </c>
      <c r="K5931" s="5">
        <v>3040</v>
      </c>
      <c r="L5931" t="s">
        <v>967</v>
      </c>
      <c r="M5931" t="s">
        <v>12802</v>
      </c>
      <c r="R5931" t="s">
        <v>750</v>
      </c>
      <c r="S5931" t="s">
        <v>829</v>
      </c>
      <c r="T5931" t="s">
        <v>20539</v>
      </c>
      <c r="U5931" t="s">
        <v>1340</v>
      </c>
      <c r="V5931" t="s">
        <v>12795</v>
      </c>
      <c r="W5931" t="s">
        <v>970</v>
      </c>
      <c r="X5931" t="s">
        <v>20540</v>
      </c>
    </row>
    <row r="5932" spans="2:24" ht="11" outlineLevel="1" x14ac:dyDescent="0.15">
      <c r="B5932" t="s">
        <v>5863</v>
      </c>
      <c r="C5932" t="s">
        <v>5864</v>
      </c>
      <c r="E5932" t="s">
        <v>10661</v>
      </c>
      <c r="F5932" t="s">
        <v>5865</v>
      </c>
      <c r="G5932" t="s">
        <v>5866</v>
      </c>
      <c r="H5932" s="17">
        <v>43202</v>
      </c>
      <c r="I5932" s="15">
        <v>2018</v>
      </c>
      <c r="J5932" t="s">
        <v>10634</v>
      </c>
      <c r="K5932" s="5">
        <v>2880</v>
      </c>
      <c r="L5932" t="s">
        <v>967</v>
      </c>
      <c r="M5932" t="s">
        <v>15907</v>
      </c>
      <c r="R5932" t="s">
        <v>750</v>
      </c>
      <c r="S5932" t="s">
        <v>829</v>
      </c>
      <c r="T5932" t="s">
        <v>20541</v>
      </c>
      <c r="U5932" t="s">
        <v>1340</v>
      </c>
      <c r="V5932" t="s">
        <v>12795</v>
      </c>
      <c r="W5932" t="s">
        <v>970</v>
      </c>
      <c r="X5932" t="s">
        <v>20542</v>
      </c>
    </row>
    <row r="5933" spans="2:24" ht="11" outlineLevel="1" x14ac:dyDescent="0.15">
      <c r="B5933" t="s">
        <v>5863</v>
      </c>
      <c r="C5933" t="s">
        <v>5864</v>
      </c>
      <c r="E5933" t="s">
        <v>10655</v>
      </c>
      <c r="F5933" t="s">
        <v>5865</v>
      </c>
      <c r="G5933" t="s">
        <v>5866</v>
      </c>
      <c r="H5933" s="17">
        <v>43279</v>
      </c>
      <c r="I5933" s="15">
        <v>2018</v>
      </c>
      <c r="J5933" t="s">
        <v>10634</v>
      </c>
      <c r="K5933" s="5">
        <v>-847.2</v>
      </c>
      <c r="L5933" t="s">
        <v>967</v>
      </c>
      <c r="M5933" t="s">
        <v>12802</v>
      </c>
      <c r="R5933" t="s">
        <v>750</v>
      </c>
      <c r="S5933" t="s">
        <v>829</v>
      </c>
      <c r="T5933" t="s">
        <v>12803</v>
      </c>
      <c r="U5933" t="s">
        <v>1340</v>
      </c>
      <c r="V5933" t="s">
        <v>12795</v>
      </c>
      <c r="W5933" t="s">
        <v>970</v>
      </c>
      <c r="X5933" t="s">
        <v>20543</v>
      </c>
    </row>
    <row r="5934" spans="2:24" ht="11" outlineLevel="1" x14ac:dyDescent="0.15">
      <c r="B5934" t="s">
        <v>5863</v>
      </c>
      <c r="C5934" t="s">
        <v>5864</v>
      </c>
      <c r="E5934" t="s">
        <v>10646</v>
      </c>
      <c r="F5934" t="s">
        <v>5865</v>
      </c>
      <c r="G5934" t="s">
        <v>5866</v>
      </c>
      <c r="H5934" s="17">
        <v>43489</v>
      </c>
      <c r="I5934" s="15">
        <v>2019</v>
      </c>
      <c r="J5934" t="s">
        <v>10634</v>
      </c>
      <c r="K5934" s="5">
        <v>3140</v>
      </c>
      <c r="L5934" t="s">
        <v>967</v>
      </c>
      <c r="M5934" t="s">
        <v>16080</v>
      </c>
      <c r="R5934" t="s">
        <v>750</v>
      </c>
      <c r="S5934" t="s">
        <v>829</v>
      </c>
      <c r="T5934" t="s">
        <v>20544</v>
      </c>
      <c r="U5934" t="s">
        <v>1340</v>
      </c>
      <c r="V5934" t="s">
        <v>12795</v>
      </c>
      <c r="W5934" t="s">
        <v>970</v>
      </c>
      <c r="X5934" t="s">
        <v>20545</v>
      </c>
    </row>
    <row r="5935" spans="2:24" ht="11" outlineLevel="1" x14ac:dyDescent="0.15">
      <c r="B5935" t="s">
        <v>5863</v>
      </c>
      <c r="C5935" t="s">
        <v>5864</v>
      </c>
      <c r="E5935" t="s">
        <v>10640</v>
      </c>
      <c r="F5935" t="s">
        <v>5865</v>
      </c>
      <c r="G5935" t="s">
        <v>5866</v>
      </c>
      <c r="H5935" s="17">
        <v>43521</v>
      </c>
      <c r="I5935" s="15">
        <v>2019</v>
      </c>
      <c r="J5935" t="s">
        <v>10634</v>
      </c>
      <c r="K5935" s="5">
        <v>12808</v>
      </c>
      <c r="L5935" t="s">
        <v>967</v>
      </c>
      <c r="M5935" t="s">
        <v>16080</v>
      </c>
      <c r="R5935" t="s">
        <v>750</v>
      </c>
      <c r="S5935" t="s">
        <v>829</v>
      </c>
      <c r="T5935" t="s">
        <v>20546</v>
      </c>
      <c r="U5935" t="s">
        <v>1340</v>
      </c>
      <c r="V5935" t="s">
        <v>12795</v>
      </c>
      <c r="W5935" t="s">
        <v>970</v>
      </c>
      <c r="X5935" t="s">
        <v>20547</v>
      </c>
    </row>
    <row r="5936" spans="2:24" ht="11" outlineLevel="1" x14ac:dyDescent="0.15">
      <c r="B5936" t="s">
        <v>5863</v>
      </c>
      <c r="C5936" t="s">
        <v>5864</v>
      </c>
      <c r="E5936" t="s">
        <v>10767</v>
      </c>
      <c r="F5936" t="s">
        <v>5865</v>
      </c>
      <c r="G5936" t="s">
        <v>5866</v>
      </c>
      <c r="H5936" s="17">
        <v>43656</v>
      </c>
      <c r="I5936" s="15">
        <v>2019</v>
      </c>
      <c r="J5936" t="s">
        <v>10634</v>
      </c>
      <c r="K5936" s="5">
        <v>0</v>
      </c>
      <c r="L5936" t="s">
        <v>967</v>
      </c>
      <c r="M5936" t="s">
        <v>16080</v>
      </c>
      <c r="R5936" t="s">
        <v>750</v>
      </c>
      <c r="S5936" t="s">
        <v>829</v>
      </c>
      <c r="T5936" t="s">
        <v>20548</v>
      </c>
      <c r="U5936" t="s">
        <v>1340</v>
      </c>
      <c r="V5936" t="s">
        <v>12795</v>
      </c>
      <c r="W5936" t="s">
        <v>970</v>
      </c>
      <c r="X5936" t="s">
        <v>20549</v>
      </c>
    </row>
    <row r="5937" spans="2:24" ht="11" outlineLevel="1" x14ac:dyDescent="0.15">
      <c r="B5937" t="s">
        <v>5863</v>
      </c>
      <c r="C5937" t="s">
        <v>5864</v>
      </c>
      <c r="E5937" t="s">
        <v>10711</v>
      </c>
      <c r="F5937" t="s">
        <v>5865</v>
      </c>
      <c r="G5937" t="s">
        <v>5866</v>
      </c>
      <c r="H5937" s="17">
        <v>43666</v>
      </c>
      <c r="I5937" s="15">
        <v>2019</v>
      </c>
      <c r="J5937" t="s">
        <v>10634</v>
      </c>
      <c r="K5937" s="5">
        <v>-755.2</v>
      </c>
      <c r="L5937" t="s">
        <v>967</v>
      </c>
      <c r="M5937" t="s">
        <v>12802</v>
      </c>
      <c r="R5937" t="s">
        <v>750</v>
      </c>
      <c r="S5937" t="s">
        <v>829</v>
      </c>
      <c r="T5937" t="s">
        <v>20550</v>
      </c>
      <c r="U5937" t="s">
        <v>1340</v>
      </c>
      <c r="V5937" t="s">
        <v>12795</v>
      </c>
      <c r="W5937" t="s">
        <v>970</v>
      </c>
      <c r="X5937" t="s">
        <v>20551</v>
      </c>
    </row>
    <row r="5938" spans="2:24" ht="11" outlineLevel="1" x14ac:dyDescent="0.15">
      <c r="B5938" t="s">
        <v>5863</v>
      </c>
      <c r="C5938" t="s">
        <v>5864</v>
      </c>
      <c r="E5938" t="s">
        <v>10728</v>
      </c>
      <c r="F5938" t="s">
        <v>5865</v>
      </c>
      <c r="G5938" t="s">
        <v>5866</v>
      </c>
      <c r="H5938" s="17">
        <v>43858</v>
      </c>
      <c r="I5938" s="15">
        <v>2020</v>
      </c>
      <c r="J5938" t="s">
        <v>10634</v>
      </c>
      <c r="K5938" s="5">
        <v>13535</v>
      </c>
      <c r="L5938" t="s">
        <v>967</v>
      </c>
      <c r="M5938" t="s">
        <v>16080</v>
      </c>
      <c r="R5938" t="s">
        <v>750</v>
      </c>
      <c r="S5938" t="s">
        <v>829</v>
      </c>
      <c r="T5938" t="s">
        <v>20552</v>
      </c>
      <c r="U5938" t="s">
        <v>1340</v>
      </c>
      <c r="V5938" t="s">
        <v>12795</v>
      </c>
      <c r="W5938" t="s">
        <v>970</v>
      </c>
      <c r="X5938" t="s">
        <v>20553</v>
      </c>
    </row>
    <row r="5939" spans="2:24" ht="11" outlineLevel="1" x14ac:dyDescent="0.15">
      <c r="B5939" t="s">
        <v>5863</v>
      </c>
      <c r="C5939" t="s">
        <v>5864</v>
      </c>
      <c r="E5939" t="s">
        <v>10851</v>
      </c>
      <c r="F5939" t="s">
        <v>5865</v>
      </c>
      <c r="G5939" t="s">
        <v>5866</v>
      </c>
      <c r="H5939" s="17">
        <v>44238</v>
      </c>
      <c r="I5939" s="15">
        <v>2021</v>
      </c>
      <c r="J5939" t="s">
        <v>10634</v>
      </c>
      <c r="K5939" s="5">
        <v>-7299</v>
      </c>
      <c r="L5939" t="s">
        <v>967</v>
      </c>
      <c r="M5939" t="s">
        <v>12802</v>
      </c>
      <c r="R5939" t="s">
        <v>750</v>
      </c>
      <c r="S5939" t="s">
        <v>829</v>
      </c>
      <c r="T5939" t="s">
        <v>20554</v>
      </c>
      <c r="U5939" t="s">
        <v>1340</v>
      </c>
      <c r="V5939" t="s">
        <v>12795</v>
      </c>
      <c r="W5939" t="s">
        <v>970</v>
      </c>
      <c r="X5939" t="s">
        <v>20555</v>
      </c>
    </row>
    <row r="5940" spans="2:24" ht="11" outlineLevel="1" x14ac:dyDescent="0.15">
      <c r="B5940" t="s">
        <v>5863</v>
      </c>
      <c r="C5940" t="s">
        <v>5864</v>
      </c>
      <c r="E5940" t="s">
        <v>10845</v>
      </c>
      <c r="F5940" t="s">
        <v>5865</v>
      </c>
      <c r="G5940" t="s">
        <v>5866</v>
      </c>
      <c r="H5940" s="17">
        <v>44336</v>
      </c>
      <c r="I5940" s="15">
        <v>2021</v>
      </c>
      <c r="J5940" t="s">
        <v>10634</v>
      </c>
      <c r="K5940" s="5">
        <v>-98</v>
      </c>
      <c r="L5940" t="s">
        <v>967</v>
      </c>
      <c r="M5940" t="s">
        <v>12802</v>
      </c>
      <c r="R5940" t="s">
        <v>750</v>
      </c>
      <c r="S5940" t="s">
        <v>829</v>
      </c>
      <c r="T5940" t="s">
        <v>20556</v>
      </c>
      <c r="U5940" t="s">
        <v>1340</v>
      </c>
      <c r="V5940" t="s">
        <v>12795</v>
      </c>
      <c r="W5940" t="s">
        <v>970</v>
      </c>
      <c r="X5940" t="s">
        <v>20557</v>
      </c>
    </row>
    <row r="5941" spans="2:24" ht="11" outlineLevel="1" x14ac:dyDescent="0.15">
      <c r="B5941" t="s">
        <v>5863</v>
      </c>
      <c r="C5941" t="s">
        <v>5864</v>
      </c>
      <c r="E5941" t="s">
        <v>10699</v>
      </c>
      <c r="F5941" t="s">
        <v>5865</v>
      </c>
      <c r="G5941" t="s">
        <v>5866</v>
      </c>
      <c r="H5941" s="17">
        <v>44342</v>
      </c>
      <c r="I5941" s="15">
        <v>2021</v>
      </c>
      <c r="J5941" t="s">
        <v>10634</v>
      </c>
      <c r="K5941" s="5">
        <v>1800</v>
      </c>
      <c r="L5941" t="s">
        <v>967</v>
      </c>
      <c r="M5941" t="s">
        <v>12797</v>
      </c>
      <c r="R5941" t="s">
        <v>750</v>
      </c>
      <c r="S5941" t="s">
        <v>829</v>
      </c>
      <c r="T5941" t="s">
        <v>20558</v>
      </c>
      <c r="U5941" t="s">
        <v>1340</v>
      </c>
      <c r="V5941" t="s">
        <v>12795</v>
      </c>
      <c r="W5941" t="s">
        <v>970</v>
      </c>
      <c r="X5941" t="s">
        <v>20559</v>
      </c>
    </row>
    <row r="5942" spans="2:24" ht="11" outlineLevel="1" x14ac:dyDescent="0.15">
      <c r="B5942" t="s">
        <v>5868</v>
      </c>
      <c r="C5942" t="s">
        <v>5869</v>
      </c>
      <c r="E5942" t="s">
        <v>10649</v>
      </c>
      <c r="F5942" t="s">
        <v>4012</v>
      </c>
      <c r="G5942" t="s">
        <v>4013</v>
      </c>
      <c r="H5942" s="17">
        <v>42480</v>
      </c>
      <c r="I5942" s="15">
        <v>2016</v>
      </c>
      <c r="J5942" t="s">
        <v>10634</v>
      </c>
      <c r="K5942" s="5">
        <v>66617</v>
      </c>
      <c r="L5942" t="s">
        <v>967</v>
      </c>
      <c r="R5942" t="s">
        <v>748</v>
      </c>
      <c r="S5942" t="s">
        <v>795</v>
      </c>
      <c r="T5942" t="s">
        <v>20560</v>
      </c>
      <c r="U5942" t="s">
        <v>1340</v>
      </c>
      <c r="V5942" t="s">
        <v>12795</v>
      </c>
      <c r="W5942" t="s">
        <v>970</v>
      </c>
      <c r="X5942" t="s">
        <v>20561</v>
      </c>
    </row>
    <row r="5943" spans="2:24" ht="11" outlineLevel="1" x14ac:dyDescent="0.15">
      <c r="B5943" t="s">
        <v>5871</v>
      </c>
      <c r="C5943" t="s">
        <v>5872</v>
      </c>
      <c r="E5943" t="s">
        <v>10649</v>
      </c>
      <c r="F5943" t="s">
        <v>4252</v>
      </c>
      <c r="G5943" t="s">
        <v>4253</v>
      </c>
      <c r="H5943" s="17">
        <v>44771</v>
      </c>
      <c r="I5943" s="15">
        <v>2022</v>
      </c>
      <c r="J5943" t="s">
        <v>10634</v>
      </c>
      <c r="K5943" s="5">
        <v>66431</v>
      </c>
      <c r="L5943" t="s">
        <v>967</v>
      </c>
      <c r="R5943" t="s">
        <v>757</v>
      </c>
      <c r="S5943" t="s">
        <v>795</v>
      </c>
      <c r="T5943" t="s">
        <v>20562</v>
      </c>
      <c r="U5943" t="s">
        <v>1340</v>
      </c>
      <c r="V5943" t="s">
        <v>12795</v>
      </c>
      <c r="W5943" t="s">
        <v>970</v>
      </c>
      <c r="X5943" t="s">
        <v>20563</v>
      </c>
    </row>
    <row r="5944" spans="2:24" ht="11" outlineLevel="1" x14ac:dyDescent="0.15">
      <c r="B5944" t="s">
        <v>5874</v>
      </c>
      <c r="C5944" t="s">
        <v>5875</v>
      </c>
      <c r="D5944" t="s">
        <v>3749</v>
      </c>
      <c r="E5944" t="s">
        <v>10649</v>
      </c>
      <c r="F5944" t="s">
        <v>685</v>
      </c>
      <c r="G5944" t="s">
        <v>2058</v>
      </c>
      <c r="H5944" s="17">
        <v>45722</v>
      </c>
      <c r="I5944" s="15">
        <v>2025</v>
      </c>
      <c r="J5944" t="s">
        <v>10634</v>
      </c>
      <c r="K5944" s="5">
        <v>66403</v>
      </c>
      <c r="L5944" t="s">
        <v>967</v>
      </c>
      <c r="M5944" t="s">
        <v>1903</v>
      </c>
      <c r="N5944" t="s">
        <v>10635</v>
      </c>
      <c r="O5944" t="s">
        <v>826</v>
      </c>
      <c r="P5944" t="s">
        <v>14616</v>
      </c>
      <c r="Q5944" t="s">
        <v>11435</v>
      </c>
      <c r="R5944" t="s">
        <v>740</v>
      </c>
      <c r="S5944" t="s">
        <v>795</v>
      </c>
      <c r="T5944" t="s">
        <v>20564</v>
      </c>
      <c r="U5944" t="s">
        <v>965</v>
      </c>
      <c r="V5944" t="s">
        <v>10638</v>
      </c>
      <c r="W5944" t="s">
        <v>970</v>
      </c>
      <c r="X5944" t="s">
        <v>20565</v>
      </c>
    </row>
    <row r="5945" spans="2:24" ht="11" outlineLevel="1" x14ac:dyDescent="0.15">
      <c r="B5945" t="s">
        <v>5877</v>
      </c>
      <c r="C5945" t="s">
        <v>5878</v>
      </c>
      <c r="E5945" t="s">
        <v>10649</v>
      </c>
      <c r="F5945" t="s">
        <v>5879</v>
      </c>
      <c r="G5945" t="s">
        <v>5880</v>
      </c>
      <c r="H5945" s="17">
        <v>42766</v>
      </c>
      <c r="I5945" s="15">
        <v>2017</v>
      </c>
      <c r="J5945" t="s">
        <v>10634</v>
      </c>
      <c r="K5945" s="5">
        <v>66294.8</v>
      </c>
      <c r="L5945" t="s">
        <v>967</v>
      </c>
      <c r="R5945" t="s">
        <v>737</v>
      </c>
      <c r="S5945" t="s">
        <v>803</v>
      </c>
      <c r="T5945" t="s">
        <v>20566</v>
      </c>
      <c r="U5945" t="s">
        <v>1340</v>
      </c>
      <c r="V5945" t="s">
        <v>12795</v>
      </c>
      <c r="W5945" t="s">
        <v>970</v>
      </c>
      <c r="X5945" t="s">
        <v>20567</v>
      </c>
    </row>
    <row r="5946" spans="2:24" ht="11" outlineLevel="1" x14ac:dyDescent="0.15">
      <c r="B5946" t="s">
        <v>5882</v>
      </c>
      <c r="C5946" t="s">
        <v>842</v>
      </c>
      <c r="E5946" t="s">
        <v>10649</v>
      </c>
      <c r="F5946" t="s">
        <v>11845</v>
      </c>
      <c r="G5946" t="s">
        <v>1142</v>
      </c>
      <c r="H5946" s="17">
        <v>43713</v>
      </c>
      <c r="I5946" s="15">
        <v>2019</v>
      </c>
      <c r="J5946" t="s">
        <v>10634</v>
      </c>
      <c r="K5946" s="5">
        <v>66281.919999999998</v>
      </c>
      <c r="L5946" t="s">
        <v>967</v>
      </c>
      <c r="M5946" t="s">
        <v>1141</v>
      </c>
      <c r="N5946" t="s">
        <v>10635</v>
      </c>
      <c r="O5946" t="s">
        <v>825</v>
      </c>
      <c r="P5946" t="s">
        <v>14616</v>
      </c>
      <c r="Q5946" t="s">
        <v>14616</v>
      </c>
      <c r="R5946" t="s">
        <v>759</v>
      </c>
      <c r="S5946" t="s">
        <v>795</v>
      </c>
      <c r="T5946" t="s">
        <v>20568</v>
      </c>
      <c r="U5946" t="s">
        <v>965</v>
      </c>
      <c r="V5946" t="s">
        <v>10638</v>
      </c>
      <c r="W5946" t="s">
        <v>970</v>
      </c>
      <c r="X5946" t="s">
        <v>20569</v>
      </c>
    </row>
    <row r="5947" spans="2:24" ht="11" outlineLevel="1" x14ac:dyDescent="0.15">
      <c r="B5947" t="s">
        <v>5882</v>
      </c>
      <c r="C5947" t="s">
        <v>842</v>
      </c>
      <c r="E5947" t="s">
        <v>10652</v>
      </c>
      <c r="F5947" t="s">
        <v>11845</v>
      </c>
      <c r="G5947" t="s">
        <v>1142</v>
      </c>
      <c r="H5947" s="17">
        <v>43721</v>
      </c>
      <c r="I5947" s="15">
        <v>2019</v>
      </c>
      <c r="J5947" t="s">
        <v>10634</v>
      </c>
      <c r="K5947" s="5">
        <v>0</v>
      </c>
      <c r="L5947" t="s">
        <v>967</v>
      </c>
      <c r="M5947" t="s">
        <v>1141</v>
      </c>
      <c r="N5947" t="s">
        <v>10635</v>
      </c>
      <c r="O5947" t="s">
        <v>825</v>
      </c>
      <c r="P5947" t="s">
        <v>14616</v>
      </c>
      <c r="Q5947" t="s">
        <v>14616</v>
      </c>
      <c r="R5947" t="s">
        <v>759</v>
      </c>
      <c r="S5947" t="s">
        <v>795</v>
      </c>
      <c r="T5947" t="s">
        <v>20570</v>
      </c>
      <c r="U5947" t="s">
        <v>965</v>
      </c>
      <c r="V5947" t="s">
        <v>10638</v>
      </c>
      <c r="W5947" t="s">
        <v>970</v>
      </c>
      <c r="X5947" t="s">
        <v>20571</v>
      </c>
    </row>
    <row r="5948" spans="2:24" ht="11" outlineLevel="1" x14ac:dyDescent="0.15">
      <c r="B5948" t="s">
        <v>5884</v>
      </c>
      <c r="C5948" t="s">
        <v>5885</v>
      </c>
      <c r="E5948" t="s">
        <v>10649</v>
      </c>
      <c r="F5948" t="s">
        <v>5886</v>
      </c>
      <c r="G5948" t="s">
        <v>5887</v>
      </c>
      <c r="H5948" s="17">
        <v>45020</v>
      </c>
      <c r="I5948" s="15">
        <v>2023</v>
      </c>
      <c r="J5948" t="s">
        <v>10634</v>
      </c>
      <c r="K5948" s="5">
        <v>66000</v>
      </c>
      <c r="L5948" t="s">
        <v>967</v>
      </c>
      <c r="R5948" t="s">
        <v>748</v>
      </c>
      <c r="S5948" t="s">
        <v>795</v>
      </c>
      <c r="T5948" t="s">
        <v>20572</v>
      </c>
      <c r="U5948" t="s">
        <v>1340</v>
      </c>
      <c r="V5948" t="s">
        <v>12795</v>
      </c>
      <c r="W5948" t="s">
        <v>970</v>
      </c>
      <c r="X5948" t="s">
        <v>20573</v>
      </c>
    </row>
    <row r="5949" spans="2:24" ht="11" outlineLevel="1" x14ac:dyDescent="0.15">
      <c r="B5949" t="s">
        <v>5889</v>
      </c>
      <c r="C5949" t="s">
        <v>5890</v>
      </c>
      <c r="E5949" t="s">
        <v>10649</v>
      </c>
      <c r="F5949" t="s">
        <v>5891</v>
      </c>
      <c r="G5949" t="s">
        <v>5892</v>
      </c>
      <c r="H5949" s="17">
        <v>44768</v>
      </c>
      <c r="I5949" s="15">
        <v>2022</v>
      </c>
      <c r="J5949" t="s">
        <v>10634</v>
      </c>
      <c r="K5949" s="5">
        <v>65745</v>
      </c>
      <c r="L5949" t="s">
        <v>967</v>
      </c>
      <c r="R5949" t="s">
        <v>5894</v>
      </c>
      <c r="S5949" t="s">
        <v>803</v>
      </c>
      <c r="T5949" t="s">
        <v>20574</v>
      </c>
      <c r="U5949" t="s">
        <v>1340</v>
      </c>
      <c r="V5949" t="s">
        <v>12795</v>
      </c>
      <c r="W5949" t="s">
        <v>970</v>
      </c>
      <c r="X5949" t="s">
        <v>20575</v>
      </c>
    </row>
    <row r="5950" spans="2:24" ht="11" outlineLevel="1" x14ac:dyDescent="0.15">
      <c r="B5950" t="s">
        <v>5897</v>
      </c>
      <c r="C5950" t="s">
        <v>5898</v>
      </c>
      <c r="E5950" t="s">
        <v>10649</v>
      </c>
      <c r="F5950" t="s">
        <v>5899</v>
      </c>
      <c r="G5950" t="s">
        <v>5900</v>
      </c>
      <c r="H5950" s="17">
        <v>45176</v>
      </c>
      <c r="I5950" s="15">
        <v>2023</v>
      </c>
      <c r="J5950" t="s">
        <v>10634</v>
      </c>
      <c r="K5950" s="5">
        <v>65240.21</v>
      </c>
      <c r="L5950" t="s">
        <v>967</v>
      </c>
      <c r="R5950" t="s">
        <v>5902</v>
      </c>
      <c r="S5950" t="s">
        <v>795</v>
      </c>
      <c r="T5950" t="s">
        <v>20576</v>
      </c>
      <c r="U5950" t="s">
        <v>1340</v>
      </c>
      <c r="V5950" t="s">
        <v>12795</v>
      </c>
      <c r="W5950" t="s">
        <v>970</v>
      </c>
      <c r="X5950" t="s">
        <v>20577</v>
      </c>
    </row>
    <row r="5951" spans="2:24" ht="11" outlineLevel="1" x14ac:dyDescent="0.15">
      <c r="B5951" t="s">
        <v>5905</v>
      </c>
      <c r="C5951" t="s">
        <v>5906</v>
      </c>
      <c r="D5951" t="s">
        <v>5907</v>
      </c>
      <c r="E5951" t="s">
        <v>10649</v>
      </c>
      <c r="F5951" t="s">
        <v>4431</v>
      </c>
      <c r="G5951" t="s">
        <v>4432</v>
      </c>
      <c r="H5951" s="17">
        <v>42542</v>
      </c>
      <c r="I5951" s="15">
        <v>2016</v>
      </c>
      <c r="J5951" t="s">
        <v>10634</v>
      </c>
      <c r="K5951" s="5">
        <v>64985</v>
      </c>
      <c r="L5951" t="s">
        <v>967</v>
      </c>
      <c r="R5951" t="s">
        <v>737</v>
      </c>
      <c r="S5951" t="s">
        <v>803</v>
      </c>
      <c r="T5951" t="s">
        <v>20578</v>
      </c>
      <c r="U5951" t="s">
        <v>1340</v>
      </c>
      <c r="V5951" t="s">
        <v>12795</v>
      </c>
      <c r="W5951" t="s">
        <v>970</v>
      </c>
      <c r="X5951" t="s">
        <v>20579</v>
      </c>
    </row>
    <row r="5952" spans="2:24" ht="11" outlineLevel="1" x14ac:dyDescent="0.15">
      <c r="B5952" t="s">
        <v>5905</v>
      </c>
      <c r="C5952" t="s">
        <v>5906</v>
      </c>
      <c r="D5952" t="s">
        <v>5907</v>
      </c>
      <c r="E5952" t="s">
        <v>10652</v>
      </c>
      <c r="F5952" t="s">
        <v>4431</v>
      </c>
      <c r="G5952" t="s">
        <v>4432</v>
      </c>
      <c r="H5952" s="17">
        <v>42642</v>
      </c>
      <c r="I5952" s="15">
        <v>2016</v>
      </c>
      <c r="J5952" t="s">
        <v>10634</v>
      </c>
      <c r="K5952" s="5">
        <v>0</v>
      </c>
      <c r="L5952" t="s">
        <v>967</v>
      </c>
      <c r="M5952" t="s">
        <v>15907</v>
      </c>
      <c r="R5952" t="s">
        <v>737</v>
      </c>
      <c r="S5952" t="s">
        <v>803</v>
      </c>
      <c r="T5952" t="s">
        <v>20580</v>
      </c>
      <c r="U5952" t="s">
        <v>1340</v>
      </c>
      <c r="V5952" t="s">
        <v>12795</v>
      </c>
      <c r="W5952" t="s">
        <v>970</v>
      </c>
      <c r="X5952" t="s">
        <v>20581</v>
      </c>
    </row>
    <row r="5953" spans="2:24" ht="11" outlineLevel="1" x14ac:dyDescent="0.15">
      <c r="B5953" t="s">
        <v>5905</v>
      </c>
      <c r="C5953" t="s">
        <v>5906</v>
      </c>
      <c r="D5953" t="s">
        <v>5907</v>
      </c>
      <c r="E5953" t="s">
        <v>10664</v>
      </c>
      <c r="F5953" t="s">
        <v>4431</v>
      </c>
      <c r="G5953" t="s">
        <v>4432</v>
      </c>
      <c r="H5953" s="17">
        <v>42661</v>
      </c>
      <c r="I5953" s="15">
        <v>2017</v>
      </c>
      <c r="J5953" t="s">
        <v>10634</v>
      </c>
      <c r="K5953" s="5">
        <v>0</v>
      </c>
      <c r="L5953" t="s">
        <v>967</v>
      </c>
      <c r="M5953" t="s">
        <v>15907</v>
      </c>
      <c r="R5953" t="s">
        <v>737</v>
      </c>
      <c r="S5953" t="s">
        <v>803</v>
      </c>
      <c r="T5953" t="s">
        <v>20582</v>
      </c>
      <c r="U5953" t="s">
        <v>1340</v>
      </c>
      <c r="V5953" t="s">
        <v>12795</v>
      </c>
      <c r="W5953" t="s">
        <v>970</v>
      </c>
      <c r="X5953" t="s">
        <v>20583</v>
      </c>
    </row>
    <row r="5954" spans="2:24" ht="11" outlineLevel="1" x14ac:dyDescent="0.15">
      <c r="B5954" t="s">
        <v>5909</v>
      </c>
      <c r="C5954" t="s">
        <v>5910</v>
      </c>
      <c r="E5954" t="s">
        <v>10649</v>
      </c>
      <c r="F5954" t="s">
        <v>5911</v>
      </c>
      <c r="G5954" t="s">
        <v>5912</v>
      </c>
      <c r="H5954" s="17">
        <v>44783</v>
      </c>
      <c r="I5954" s="15">
        <v>2022</v>
      </c>
      <c r="J5954" t="s">
        <v>10634</v>
      </c>
      <c r="K5954" s="5">
        <v>64881.04</v>
      </c>
      <c r="L5954" t="s">
        <v>967</v>
      </c>
      <c r="R5954" t="s">
        <v>5443</v>
      </c>
      <c r="S5954" t="s">
        <v>803</v>
      </c>
      <c r="T5954" t="s">
        <v>20584</v>
      </c>
      <c r="U5954" t="s">
        <v>1340</v>
      </c>
      <c r="V5954" t="s">
        <v>12795</v>
      </c>
      <c r="W5954" t="s">
        <v>970</v>
      </c>
      <c r="X5954" t="s">
        <v>20585</v>
      </c>
    </row>
    <row r="5955" spans="2:24" ht="11" outlineLevel="1" x14ac:dyDescent="0.15">
      <c r="B5955" t="s">
        <v>5914</v>
      </c>
      <c r="C5955" t="s">
        <v>5915</v>
      </c>
      <c r="E5955" t="s">
        <v>10649</v>
      </c>
      <c r="F5955" t="s">
        <v>5899</v>
      </c>
      <c r="G5955" t="s">
        <v>5900</v>
      </c>
      <c r="H5955" s="17">
        <v>45106</v>
      </c>
      <c r="I5955" s="15">
        <v>2023</v>
      </c>
      <c r="J5955" t="s">
        <v>10634</v>
      </c>
      <c r="K5955" s="5">
        <v>64841.54</v>
      </c>
      <c r="L5955" t="s">
        <v>967</v>
      </c>
      <c r="R5955" t="s">
        <v>737</v>
      </c>
      <c r="S5955" t="s">
        <v>795</v>
      </c>
      <c r="T5955" t="s">
        <v>20586</v>
      </c>
      <c r="U5955" t="s">
        <v>1340</v>
      </c>
      <c r="V5955" t="s">
        <v>12795</v>
      </c>
      <c r="W5955" t="s">
        <v>970</v>
      </c>
      <c r="X5955" t="s">
        <v>20587</v>
      </c>
    </row>
    <row r="5956" spans="2:24" ht="11" outlineLevel="1" x14ac:dyDescent="0.15">
      <c r="B5956" t="s">
        <v>5917</v>
      </c>
      <c r="C5956" t="s">
        <v>5918</v>
      </c>
      <c r="E5956" t="s">
        <v>10649</v>
      </c>
      <c r="F5956" t="s">
        <v>5089</v>
      </c>
      <c r="G5956" t="s">
        <v>5090</v>
      </c>
      <c r="H5956" s="17">
        <v>43867</v>
      </c>
      <c r="I5956" s="15">
        <v>2020</v>
      </c>
      <c r="J5956" t="s">
        <v>10634</v>
      </c>
      <c r="K5956" s="5">
        <v>64780</v>
      </c>
      <c r="L5956" t="s">
        <v>967</v>
      </c>
      <c r="R5956" t="s">
        <v>757</v>
      </c>
      <c r="S5956" t="s">
        <v>795</v>
      </c>
      <c r="T5956" t="s">
        <v>20588</v>
      </c>
      <c r="U5956" t="s">
        <v>1340</v>
      </c>
      <c r="V5956" t="s">
        <v>12795</v>
      </c>
      <c r="W5956" t="s">
        <v>970</v>
      </c>
      <c r="X5956" t="s">
        <v>20589</v>
      </c>
    </row>
    <row r="5957" spans="2:24" ht="11" outlineLevel="1" x14ac:dyDescent="0.15">
      <c r="B5957" t="s">
        <v>5917</v>
      </c>
      <c r="C5957" t="s">
        <v>5918</v>
      </c>
      <c r="E5957" t="s">
        <v>10652</v>
      </c>
      <c r="F5957" t="s">
        <v>5089</v>
      </c>
      <c r="G5957" t="s">
        <v>5090</v>
      </c>
      <c r="H5957" s="17">
        <v>43955</v>
      </c>
      <c r="I5957" s="15">
        <v>2020</v>
      </c>
      <c r="J5957" t="s">
        <v>10634</v>
      </c>
      <c r="K5957" s="5">
        <v>0</v>
      </c>
      <c r="L5957" t="s">
        <v>967</v>
      </c>
      <c r="M5957" t="s">
        <v>15907</v>
      </c>
      <c r="R5957" t="s">
        <v>757</v>
      </c>
      <c r="S5957" t="s">
        <v>795</v>
      </c>
      <c r="T5957" t="s">
        <v>20590</v>
      </c>
      <c r="U5957" t="s">
        <v>1340</v>
      </c>
      <c r="V5957" t="s">
        <v>12795</v>
      </c>
      <c r="W5957" t="s">
        <v>970</v>
      </c>
      <c r="X5957" t="s">
        <v>20591</v>
      </c>
    </row>
    <row r="5958" spans="2:24" ht="11" outlineLevel="1" x14ac:dyDescent="0.15">
      <c r="B5958" t="s">
        <v>5920</v>
      </c>
      <c r="C5958" t="s">
        <v>5921</v>
      </c>
      <c r="E5958" t="s">
        <v>10649</v>
      </c>
      <c r="F5958" t="s">
        <v>5922</v>
      </c>
      <c r="G5958" t="s">
        <v>5923</v>
      </c>
      <c r="H5958" s="17">
        <v>42163</v>
      </c>
      <c r="I5958" s="15">
        <v>2015</v>
      </c>
      <c r="J5958" t="s">
        <v>10634</v>
      </c>
      <c r="K5958" s="5">
        <v>64700</v>
      </c>
      <c r="L5958" t="s">
        <v>967</v>
      </c>
      <c r="R5958" t="s">
        <v>748</v>
      </c>
      <c r="S5958" t="s">
        <v>795</v>
      </c>
      <c r="T5958" t="s">
        <v>20592</v>
      </c>
      <c r="U5958" t="s">
        <v>1340</v>
      </c>
      <c r="V5958" t="s">
        <v>12795</v>
      </c>
      <c r="W5958" t="s">
        <v>970</v>
      </c>
      <c r="X5958" t="s">
        <v>20593</v>
      </c>
    </row>
    <row r="5959" spans="2:24" ht="11" outlineLevel="1" x14ac:dyDescent="0.15">
      <c r="B5959" t="s">
        <v>5925</v>
      </c>
      <c r="C5959" t="s">
        <v>5926</v>
      </c>
      <c r="D5959" t="s">
        <v>4538</v>
      </c>
      <c r="E5959" t="s">
        <v>10649</v>
      </c>
      <c r="F5959" t="s">
        <v>19236</v>
      </c>
      <c r="G5959" t="s">
        <v>4220</v>
      </c>
      <c r="H5959" s="17">
        <v>43343</v>
      </c>
      <c r="I5959" s="15">
        <v>2018</v>
      </c>
      <c r="J5959" t="s">
        <v>10634</v>
      </c>
      <c r="K5959" s="5">
        <v>64700</v>
      </c>
      <c r="L5959" t="s">
        <v>967</v>
      </c>
      <c r="M5959" t="s">
        <v>985</v>
      </c>
      <c r="N5959" t="s">
        <v>10635</v>
      </c>
      <c r="O5959" t="s">
        <v>796</v>
      </c>
      <c r="P5959" t="s">
        <v>11475</v>
      </c>
      <c r="Q5959" t="s">
        <v>14841</v>
      </c>
      <c r="R5959" t="s">
        <v>4147</v>
      </c>
      <c r="S5959" t="s">
        <v>803</v>
      </c>
      <c r="T5959" t="s">
        <v>20594</v>
      </c>
      <c r="U5959" t="s">
        <v>965</v>
      </c>
      <c r="V5959" t="s">
        <v>10638</v>
      </c>
      <c r="W5959" t="s">
        <v>970</v>
      </c>
      <c r="X5959" t="s">
        <v>20595</v>
      </c>
    </row>
    <row r="5960" spans="2:24" ht="11" outlineLevel="1" x14ac:dyDescent="0.15">
      <c r="B5960" t="s">
        <v>5928</v>
      </c>
      <c r="C5960" t="s">
        <v>5929</v>
      </c>
      <c r="E5960" t="s">
        <v>10649</v>
      </c>
      <c r="F5960" t="s">
        <v>4419</v>
      </c>
      <c r="G5960" t="s">
        <v>4420</v>
      </c>
      <c r="H5960" s="17">
        <v>45504</v>
      </c>
      <c r="I5960" s="15">
        <v>2024</v>
      </c>
      <c r="J5960" t="s">
        <v>10634</v>
      </c>
      <c r="K5960" s="5">
        <v>64675</v>
      </c>
      <c r="L5960" t="s">
        <v>967</v>
      </c>
      <c r="R5960" t="s">
        <v>4421</v>
      </c>
      <c r="S5960" t="s">
        <v>803</v>
      </c>
      <c r="T5960" t="s">
        <v>20596</v>
      </c>
      <c r="U5960" t="s">
        <v>1340</v>
      </c>
      <c r="V5960" t="s">
        <v>12795</v>
      </c>
      <c r="W5960" t="s">
        <v>970</v>
      </c>
      <c r="X5960" t="s">
        <v>20597</v>
      </c>
    </row>
    <row r="5961" spans="2:24" ht="11" outlineLevel="1" x14ac:dyDescent="0.15">
      <c r="B5961" t="s">
        <v>5931</v>
      </c>
      <c r="C5961" t="s">
        <v>5932</v>
      </c>
      <c r="D5961" t="s">
        <v>4870</v>
      </c>
      <c r="E5961" t="s">
        <v>10649</v>
      </c>
      <c r="F5961" t="s">
        <v>3091</v>
      </c>
      <c r="G5961" t="s">
        <v>3092</v>
      </c>
      <c r="H5961" s="17">
        <v>44348</v>
      </c>
      <c r="I5961" s="15">
        <v>2021</v>
      </c>
      <c r="J5961" t="s">
        <v>10634</v>
      </c>
      <c r="K5961" s="5">
        <v>68900.25</v>
      </c>
      <c r="L5961" t="s">
        <v>967</v>
      </c>
      <c r="M5961" t="s">
        <v>1903</v>
      </c>
      <c r="N5961" t="s">
        <v>10635</v>
      </c>
      <c r="O5961" t="s">
        <v>825</v>
      </c>
      <c r="P5961" t="s">
        <v>14904</v>
      </c>
      <c r="R5961" t="s">
        <v>740</v>
      </c>
      <c r="S5961" t="s">
        <v>795</v>
      </c>
      <c r="T5961" t="s">
        <v>20598</v>
      </c>
      <c r="U5961" t="s">
        <v>965</v>
      </c>
      <c r="V5961" t="s">
        <v>10638</v>
      </c>
      <c r="W5961" t="s">
        <v>970</v>
      </c>
      <c r="X5961" t="s">
        <v>20599</v>
      </c>
    </row>
    <row r="5962" spans="2:24" ht="11" outlineLevel="1" x14ac:dyDescent="0.15">
      <c r="B5962" t="s">
        <v>5931</v>
      </c>
      <c r="C5962" t="s">
        <v>5932</v>
      </c>
      <c r="D5962" t="s">
        <v>4870</v>
      </c>
      <c r="E5962" t="s">
        <v>10652</v>
      </c>
      <c r="F5962" t="s">
        <v>3091</v>
      </c>
      <c r="G5962" t="s">
        <v>3092</v>
      </c>
      <c r="H5962" s="17">
        <v>44768</v>
      </c>
      <c r="I5962" s="15">
        <v>2022</v>
      </c>
      <c r="J5962" t="s">
        <v>10634</v>
      </c>
      <c r="K5962" s="5">
        <v>-4384.55</v>
      </c>
      <c r="L5962" t="s">
        <v>967</v>
      </c>
      <c r="M5962" t="s">
        <v>1903</v>
      </c>
      <c r="N5962" t="s">
        <v>10635</v>
      </c>
      <c r="O5962" t="s">
        <v>825</v>
      </c>
      <c r="P5962" t="s">
        <v>14904</v>
      </c>
      <c r="R5962" t="s">
        <v>740</v>
      </c>
      <c r="S5962" t="s">
        <v>795</v>
      </c>
      <c r="T5962" t="s">
        <v>20600</v>
      </c>
      <c r="U5962" t="s">
        <v>965</v>
      </c>
      <c r="V5962" t="s">
        <v>10638</v>
      </c>
      <c r="W5962" t="s">
        <v>970</v>
      </c>
      <c r="X5962" t="s">
        <v>20601</v>
      </c>
    </row>
    <row r="5963" spans="2:24" ht="11" outlineLevel="1" x14ac:dyDescent="0.15">
      <c r="B5963" t="s">
        <v>5934</v>
      </c>
      <c r="C5963" t="s">
        <v>5935</v>
      </c>
      <c r="D5963" t="s">
        <v>295</v>
      </c>
      <c r="E5963" t="s">
        <v>10649</v>
      </c>
      <c r="F5963" t="s">
        <v>12674</v>
      </c>
      <c r="G5963" t="s">
        <v>1299</v>
      </c>
      <c r="H5963" s="17">
        <v>44608</v>
      </c>
      <c r="I5963" s="15">
        <v>2022</v>
      </c>
      <c r="J5963" t="s">
        <v>10634</v>
      </c>
      <c r="K5963" s="5">
        <v>79175</v>
      </c>
      <c r="L5963" t="s">
        <v>967</v>
      </c>
      <c r="M5963" t="s">
        <v>985</v>
      </c>
      <c r="N5963" t="s">
        <v>10635</v>
      </c>
      <c r="O5963" t="s">
        <v>796</v>
      </c>
      <c r="P5963" t="s">
        <v>10671</v>
      </c>
      <c r="Q5963" t="s">
        <v>10671</v>
      </c>
      <c r="R5963" t="s">
        <v>740</v>
      </c>
      <c r="S5963" t="s">
        <v>829</v>
      </c>
      <c r="T5963" t="s">
        <v>20602</v>
      </c>
      <c r="U5963" t="s">
        <v>965</v>
      </c>
      <c r="V5963" t="s">
        <v>10638</v>
      </c>
      <c r="W5963" t="s">
        <v>970</v>
      </c>
      <c r="X5963" t="s">
        <v>20603</v>
      </c>
    </row>
    <row r="5964" spans="2:24" ht="11" outlineLevel="1" x14ac:dyDescent="0.15">
      <c r="B5964" t="s">
        <v>5934</v>
      </c>
      <c r="C5964" t="s">
        <v>5935</v>
      </c>
      <c r="D5964" t="s">
        <v>295</v>
      </c>
      <c r="E5964" t="s">
        <v>10652</v>
      </c>
      <c r="F5964" t="s">
        <v>12674</v>
      </c>
      <c r="G5964" t="s">
        <v>1299</v>
      </c>
      <c r="H5964" s="17">
        <v>44658</v>
      </c>
      <c r="I5964" s="15">
        <v>2022</v>
      </c>
      <c r="J5964" t="s">
        <v>10634</v>
      </c>
      <c r="K5964" s="5">
        <v>-14744</v>
      </c>
      <c r="L5964" t="s">
        <v>967</v>
      </c>
      <c r="M5964" t="s">
        <v>985</v>
      </c>
      <c r="N5964" t="s">
        <v>10635</v>
      </c>
      <c r="O5964" t="s">
        <v>796</v>
      </c>
      <c r="P5964" t="s">
        <v>10671</v>
      </c>
      <c r="Q5964" t="s">
        <v>10671</v>
      </c>
      <c r="R5964" t="s">
        <v>740</v>
      </c>
      <c r="S5964" t="s">
        <v>829</v>
      </c>
      <c r="T5964" t="s">
        <v>20604</v>
      </c>
      <c r="U5964" t="s">
        <v>965</v>
      </c>
      <c r="V5964" t="s">
        <v>10638</v>
      </c>
      <c r="W5964" t="s">
        <v>970</v>
      </c>
      <c r="X5964" t="s">
        <v>20605</v>
      </c>
    </row>
    <row r="5965" spans="2:24" ht="11" outlineLevel="1" x14ac:dyDescent="0.15">
      <c r="B5965" t="s">
        <v>5937</v>
      </c>
      <c r="C5965" t="s">
        <v>5938</v>
      </c>
      <c r="D5965" t="s">
        <v>309</v>
      </c>
      <c r="E5965" t="s">
        <v>10649</v>
      </c>
      <c r="F5965" t="s">
        <v>16693</v>
      </c>
      <c r="G5965" t="s">
        <v>2727</v>
      </c>
      <c r="H5965" s="17">
        <v>45168</v>
      </c>
      <c r="I5965" s="15">
        <v>2023</v>
      </c>
      <c r="J5965" t="s">
        <v>10634</v>
      </c>
      <c r="K5965" s="5">
        <v>64322</v>
      </c>
      <c r="L5965" t="s">
        <v>967</v>
      </c>
      <c r="M5965" t="s">
        <v>985</v>
      </c>
      <c r="N5965" t="s">
        <v>10635</v>
      </c>
      <c r="O5965" t="s">
        <v>825</v>
      </c>
      <c r="P5965" t="s">
        <v>12086</v>
      </c>
      <c r="Q5965" t="s">
        <v>11435</v>
      </c>
      <c r="R5965" t="s">
        <v>740</v>
      </c>
      <c r="S5965" t="s">
        <v>795</v>
      </c>
      <c r="T5965" t="s">
        <v>20606</v>
      </c>
      <c r="U5965" t="s">
        <v>965</v>
      </c>
      <c r="V5965" t="s">
        <v>10638</v>
      </c>
      <c r="W5965" t="s">
        <v>970</v>
      </c>
      <c r="X5965" t="s">
        <v>20607</v>
      </c>
    </row>
    <row r="5966" spans="2:24" ht="11" outlineLevel="1" x14ac:dyDescent="0.15">
      <c r="B5966" t="s">
        <v>5940</v>
      </c>
      <c r="C5966" t="s">
        <v>5941</v>
      </c>
      <c r="D5966" t="s">
        <v>5942</v>
      </c>
      <c r="E5966" t="s">
        <v>10649</v>
      </c>
      <c r="F5966" t="s">
        <v>5943</v>
      </c>
      <c r="G5966" t="s">
        <v>5944</v>
      </c>
      <c r="H5966" s="17">
        <v>42103</v>
      </c>
      <c r="I5966" s="15">
        <v>2015</v>
      </c>
      <c r="J5966" t="s">
        <v>10634</v>
      </c>
      <c r="K5966" s="5">
        <v>64152</v>
      </c>
      <c r="L5966" t="s">
        <v>967</v>
      </c>
      <c r="R5966" t="s">
        <v>757</v>
      </c>
      <c r="S5966" t="s">
        <v>795</v>
      </c>
      <c r="T5966" t="s">
        <v>20608</v>
      </c>
      <c r="U5966" t="s">
        <v>1340</v>
      </c>
      <c r="V5966" t="s">
        <v>12795</v>
      </c>
      <c r="W5966" t="s">
        <v>970</v>
      </c>
      <c r="X5966" t="s">
        <v>20609</v>
      </c>
    </row>
    <row r="5967" spans="2:24" ht="11" outlineLevel="1" x14ac:dyDescent="0.15">
      <c r="B5967" t="s">
        <v>5946</v>
      </c>
      <c r="C5967" t="s">
        <v>5947</v>
      </c>
      <c r="E5967" t="s">
        <v>10649</v>
      </c>
      <c r="F5967" t="s">
        <v>5948</v>
      </c>
      <c r="G5967" t="s">
        <v>5949</v>
      </c>
      <c r="H5967" s="17">
        <v>42121</v>
      </c>
      <c r="I5967" s="15">
        <v>2015</v>
      </c>
      <c r="J5967" t="s">
        <v>10634</v>
      </c>
      <c r="K5967" s="5">
        <v>64070</v>
      </c>
      <c r="L5967" t="s">
        <v>967</v>
      </c>
      <c r="R5967" t="s">
        <v>748</v>
      </c>
      <c r="S5967" t="s">
        <v>795</v>
      </c>
      <c r="T5967" t="s">
        <v>20610</v>
      </c>
      <c r="U5967" t="s">
        <v>1340</v>
      </c>
      <c r="V5967" t="s">
        <v>12795</v>
      </c>
      <c r="W5967" t="s">
        <v>970</v>
      </c>
      <c r="X5967" t="s">
        <v>20611</v>
      </c>
    </row>
    <row r="5968" spans="2:24" ht="11" outlineLevel="1" x14ac:dyDescent="0.15">
      <c r="B5968" t="s">
        <v>5946</v>
      </c>
      <c r="C5968" t="s">
        <v>5947</v>
      </c>
      <c r="E5968" t="s">
        <v>10652</v>
      </c>
      <c r="F5968" t="s">
        <v>5948</v>
      </c>
      <c r="G5968" t="s">
        <v>5949</v>
      </c>
      <c r="H5968" s="17">
        <v>42143</v>
      </c>
      <c r="I5968" s="15">
        <v>2015</v>
      </c>
      <c r="J5968" t="s">
        <v>10634</v>
      </c>
      <c r="K5968" s="5">
        <v>0</v>
      </c>
      <c r="L5968" t="s">
        <v>967</v>
      </c>
      <c r="M5968" t="s">
        <v>15907</v>
      </c>
      <c r="R5968" t="s">
        <v>748</v>
      </c>
      <c r="S5968" t="s">
        <v>795</v>
      </c>
      <c r="T5968" t="s">
        <v>20612</v>
      </c>
      <c r="U5968" t="s">
        <v>1340</v>
      </c>
      <c r="V5968" t="s">
        <v>12795</v>
      </c>
      <c r="W5968" t="s">
        <v>970</v>
      </c>
      <c r="X5968" t="s">
        <v>20613</v>
      </c>
    </row>
    <row r="5969" spans="2:24" ht="11" outlineLevel="1" x14ac:dyDescent="0.15">
      <c r="B5969" t="s">
        <v>5951</v>
      </c>
      <c r="C5969" t="s">
        <v>5952</v>
      </c>
      <c r="E5969" t="s">
        <v>10649</v>
      </c>
      <c r="F5969" t="s">
        <v>5953</v>
      </c>
      <c r="G5969" t="s">
        <v>5954</v>
      </c>
      <c r="H5969" s="17">
        <v>43392</v>
      </c>
      <c r="I5969" s="15">
        <v>2019</v>
      </c>
      <c r="J5969" t="s">
        <v>10634</v>
      </c>
      <c r="K5969" s="5">
        <v>58879</v>
      </c>
      <c r="L5969" t="s">
        <v>967</v>
      </c>
      <c r="R5969" t="s">
        <v>737</v>
      </c>
      <c r="S5969" t="s">
        <v>803</v>
      </c>
      <c r="T5969" t="s">
        <v>20614</v>
      </c>
      <c r="U5969" t="s">
        <v>1340</v>
      </c>
      <c r="V5969" t="s">
        <v>12795</v>
      </c>
      <c r="W5969" t="s">
        <v>970</v>
      </c>
      <c r="X5969" t="s">
        <v>20615</v>
      </c>
    </row>
    <row r="5970" spans="2:24" ht="11" outlineLevel="1" x14ac:dyDescent="0.15">
      <c r="B5970" t="s">
        <v>5951</v>
      </c>
      <c r="C5970" t="s">
        <v>5952</v>
      </c>
      <c r="E5970" t="s">
        <v>10652</v>
      </c>
      <c r="F5970" t="s">
        <v>5953</v>
      </c>
      <c r="G5970" t="s">
        <v>5954</v>
      </c>
      <c r="H5970" s="17">
        <v>43528</v>
      </c>
      <c r="I5970" s="15">
        <v>2019</v>
      </c>
      <c r="J5970" t="s">
        <v>10634</v>
      </c>
      <c r="K5970" s="5">
        <v>5000</v>
      </c>
      <c r="L5970" t="s">
        <v>967</v>
      </c>
      <c r="M5970" t="s">
        <v>15907</v>
      </c>
      <c r="R5970" t="s">
        <v>737</v>
      </c>
      <c r="S5970" t="s">
        <v>803</v>
      </c>
      <c r="T5970" t="s">
        <v>20616</v>
      </c>
      <c r="U5970" t="s">
        <v>1340</v>
      </c>
      <c r="V5970" t="s">
        <v>12795</v>
      </c>
      <c r="W5970" t="s">
        <v>970</v>
      </c>
      <c r="X5970" t="s">
        <v>20617</v>
      </c>
    </row>
    <row r="5971" spans="2:24" ht="11" outlineLevel="1" x14ac:dyDescent="0.15">
      <c r="B5971" t="s">
        <v>5956</v>
      </c>
      <c r="C5971" t="s">
        <v>5957</v>
      </c>
      <c r="E5971" t="s">
        <v>10649</v>
      </c>
      <c r="F5971" t="s">
        <v>17830</v>
      </c>
      <c r="G5971" t="s">
        <v>2173</v>
      </c>
      <c r="H5971" s="17">
        <v>43978</v>
      </c>
      <c r="I5971" s="15">
        <v>2020</v>
      </c>
      <c r="J5971" t="s">
        <v>10634</v>
      </c>
      <c r="K5971" s="5">
        <v>63787.5</v>
      </c>
      <c r="L5971" t="s">
        <v>967</v>
      </c>
      <c r="M5971" t="s">
        <v>1141</v>
      </c>
      <c r="N5971" t="s">
        <v>10635</v>
      </c>
      <c r="O5971" t="s">
        <v>826</v>
      </c>
      <c r="P5971" t="s">
        <v>15012</v>
      </c>
      <c r="Q5971" t="s">
        <v>15012</v>
      </c>
      <c r="R5971" t="s">
        <v>740</v>
      </c>
      <c r="S5971" t="s">
        <v>795</v>
      </c>
      <c r="T5971" t="s">
        <v>20618</v>
      </c>
      <c r="U5971" t="s">
        <v>965</v>
      </c>
      <c r="V5971" t="s">
        <v>10638</v>
      </c>
      <c r="W5971" t="s">
        <v>970</v>
      </c>
      <c r="X5971" t="s">
        <v>20619</v>
      </c>
    </row>
    <row r="5972" spans="2:24" ht="11" outlineLevel="1" x14ac:dyDescent="0.15">
      <c r="B5972" t="s">
        <v>5959</v>
      </c>
      <c r="C5972" t="s">
        <v>5960</v>
      </c>
      <c r="E5972" t="s">
        <v>10649</v>
      </c>
      <c r="F5972" t="s">
        <v>19825</v>
      </c>
      <c r="G5972" t="s">
        <v>4382</v>
      </c>
      <c r="H5972" s="17">
        <v>42628</v>
      </c>
      <c r="I5972" s="15">
        <v>2016</v>
      </c>
      <c r="J5972" t="s">
        <v>10634</v>
      </c>
      <c r="K5972" s="5">
        <v>63596.84</v>
      </c>
      <c r="L5972" t="s">
        <v>967</v>
      </c>
      <c r="M5972" t="s">
        <v>1141</v>
      </c>
      <c r="N5972" t="s">
        <v>10635</v>
      </c>
      <c r="O5972" t="s">
        <v>825</v>
      </c>
      <c r="P5972" t="s">
        <v>13376</v>
      </c>
      <c r="Q5972" t="s">
        <v>13376</v>
      </c>
      <c r="R5972" t="s">
        <v>737</v>
      </c>
      <c r="S5972" t="s">
        <v>3900</v>
      </c>
      <c r="T5972" t="s">
        <v>20620</v>
      </c>
      <c r="U5972" t="s">
        <v>965</v>
      </c>
      <c r="V5972" t="s">
        <v>10638</v>
      </c>
      <c r="W5972" t="s">
        <v>970</v>
      </c>
      <c r="X5972" t="s">
        <v>20621</v>
      </c>
    </row>
    <row r="5973" spans="2:24" ht="11" outlineLevel="1" x14ac:dyDescent="0.15">
      <c r="B5973" t="s">
        <v>5962</v>
      </c>
      <c r="C5973" t="s">
        <v>5963</v>
      </c>
      <c r="E5973" t="s">
        <v>10649</v>
      </c>
      <c r="F5973" t="s">
        <v>5964</v>
      </c>
      <c r="G5973" t="s">
        <v>5965</v>
      </c>
      <c r="H5973" s="17">
        <v>43294</v>
      </c>
      <c r="I5973" s="15">
        <v>2018</v>
      </c>
      <c r="J5973" t="s">
        <v>10634</v>
      </c>
      <c r="K5973" s="5">
        <v>63328.75</v>
      </c>
      <c r="L5973" t="s">
        <v>967</v>
      </c>
      <c r="R5973" t="s">
        <v>750</v>
      </c>
      <c r="S5973" t="s">
        <v>3900</v>
      </c>
      <c r="T5973" t="s">
        <v>20622</v>
      </c>
      <c r="U5973" t="s">
        <v>1340</v>
      </c>
      <c r="V5973" t="s">
        <v>12795</v>
      </c>
      <c r="W5973" t="s">
        <v>970</v>
      </c>
      <c r="X5973" t="s">
        <v>20623</v>
      </c>
    </row>
    <row r="5974" spans="2:24" ht="11" outlineLevel="1" x14ac:dyDescent="0.15">
      <c r="B5974" t="s">
        <v>5962</v>
      </c>
      <c r="C5974" t="s">
        <v>5963</v>
      </c>
      <c r="E5974" t="s">
        <v>10652</v>
      </c>
      <c r="F5974" t="s">
        <v>5964</v>
      </c>
      <c r="G5974" t="s">
        <v>5965</v>
      </c>
      <c r="H5974" s="17">
        <v>43313</v>
      </c>
      <c r="I5974" s="15">
        <v>2018</v>
      </c>
      <c r="J5974" t="s">
        <v>10634</v>
      </c>
      <c r="K5974" s="5">
        <v>0</v>
      </c>
      <c r="L5974" t="s">
        <v>967</v>
      </c>
      <c r="M5974" t="s">
        <v>14985</v>
      </c>
      <c r="R5974" t="s">
        <v>750</v>
      </c>
      <c r="S5974" t="s">
        <v>3900</v>
      </c>
      <c r="T5974" t="s">
        <v>20624</v>
      </c>
      <c r="U5974" t="s">
        <v>1340</v>
      </c>
      <c r="V5974" t="s">
        <v>12795</v>
      </c>
      <c r="W5974" t="s">
        <v>970</v>
      </c>
      <c r="X5974" t="s">
        <v>20625</v>
      </c>
    </row>
    <row r="5975" spans="2:24" ht="11" outlineLevel="1" x14ac:dyDescent="0.15">
      <c r="B5975" t="s">
        <v>5962</v>
      </c>
      <c r="C5975" t="s">
        <v>5963</v>
      </c>
      <c r="E5975" t="s">
        <v>10664</v>
      </c>
      <c r="F5975" t="s">
        <v>5964</v>
      </c>
      <c r="G5975" t="s">
        <v>5965</v>
      </c>
      <c r="H5975" s="17">
        <v>43375</v>
      </c>
      <c r="I5975" s="15">
        <v>2019</v>
      </c>
      <c r="J5975" t="s">
        <v>10634</v>
      </c>
      <c r="K5975" s="5">
        <v>0</v>
      </c>
      <c r="L5975" t="s">
        <v>967</v>
      </c>
      <c r="M5975" t="s">
        <v>14985</v>
      </c>
      <c r="R5975" t="s">
        <v>750</v>
      </c>
      <c r="S5975" t="s">
        <v>3900</v>
      </c>
      <c r="T5975" t="s">
        <v>20626</v>
      </c>
      <c r="U5975" t="s">
        <v>1340</v>
      </c>
      <c r="V5975" t="s">
        <v>12795</v>
      </c>
      <c r="W5975" t="s">
        <v>970</v>
      </c>
      <c r="X5975" t="s">
        <v>20627</v>
      </c>
    </row>
    <row r="5976" spans="2:24" ht="11" outlineLevel="1" x14ac:dyDescent="0.15">
      <c r="B5976" t="s">
        <v>5967</v>
      </c>
      <c r="C5976" t="s">
        <v>5968</v>
      </c>
      <c r="E5976" t="s">
        <v>10649</v>
      </c>
      <c r="F5976" t="s">
        <v>16693</v>
      </c>
      <c r="G5976" t="s">
        <v>2727</v>
      </c>
      <c r="H5976" s="17">
        <v>42171</v>
      </c>
      <c r="I5976" s="15">
        <v>2015</v>
      </c>
      <c r="J5976" t="s">
        <v>10634</v>
      </c>
      <c r="K5976" s="5">
        <v>70846.009999999995</v>
      </c>
      <c r="L5976" t="s">
        <v>967</v>
      </c>
      <c r="M5976" t="s">
        <v>1141</v>
      </c>
      <c r="N5976" t="s">
        <v>10635</v>
      </c>
      <c r="O5976" t="s">
        <v>825</v>
      </c>
      <c r="P5976" t="s">
        <v>12086</v>
      </c>
      <c r="Q5976" t="s">
        <v>12086</v>
      </c>
      <c r="R5976" t="s">
        <v>740</v>
      </c>
      <c r="S5976" t="s">
        <v>795</v>
      </c>
      <c r="T5976" t="s">
        <v>20628</v>
      </c>
      <c r="U5976" t="s">
        <v>965</v>
      </c>
      <c r="V5976" t="s">
        <v>10638</v>
      </c>
      <c r="W5976" t="s">
        <v>970</v>
      </c>
      <c r="X5976" t="s">
        <v>20629</v>
      </c>
    </row>
    <row r="5977" spans="2:24" ht="11" outlineLevel="1" x14ac:dyDescent="0.15">
      <c r="B5977" t="s">
        <v>5967</v>
      </c>
      <c r="C5977" t="s">
        <v>5968</v>
      </c>
      <c r="E5977" t="s">
        <v>10652</v>
      </c>
      <c r="F5977" t="s">
        <v>16693</v>
      </c>
      <c r="G5977" t="s">
        <v>2727</v>
      </c>
      <c r="H5977" s="17">
        <v>42195</v>
      </c>
      <c r="I5977" s="15">
        <v>2015</v>
      </c>
      <c r="J5977" t="s">
        <v>10634</v>
      </c>
      <c r="K5977" s="5">
        <v>-7519</v>
      </c>
      <c r="L5977" t="s">
        <v>967</v>
      </c>
      <c r="M5977" t="s">
        <v>1141</v>
      </c>
      <c r="N5977" t="s">
        <v>10635</v>
      </c>
      <c r="O5977" t="s">
        <v>825</v>
      </c>
      <c r="P5977" t="s">
        <v>12086</v>
      </c>
      <c r="Q5977" t="s">
        <v>12086</v>
      </c>
      <c r="R5977" t="s">
        <v>740</v>
      </c>
      <c r="S5977" t="s">
        <v>795</v>
      </c>
      <c r="T5977" t="s">
        <v>20630</v>
      </c>
      <c r="U5977" t="s">
        <v>965</v>
      </c>
      <c r="V5977" t="s">
        <v>10638</v>
      </c>
      <c r="W5977" t="s">
        <v>970</v>
      </c>
      <c r="X5977" t="s">
        <v>20631</v>
      </c>
    </row>
    <row r="5978" spans="2:24" ht="11" outlineLevel="1" x14ac:dyDescent="0.15">
      <c r="B5978" t="s">
        <v>5970</v>
      </c>
      <c r="C5978" t="s">
        <v>5971</v>
      </c>
      <c r="E5978" t="s">
        <v>10649</v>
      </c>
      <c r="F5978" t="s">
        <v>2759</v>
      </c>
      <c r="G5978" t="s">
        <v>2760</v>
      </c>
      <c r="H5978" s="17">
        <v>42559</v>
      </c>
      <c r="I5978" s="15">
        <v>2016</v>
      </c>
      <c r="J5978" t="s">
        <v>10634</v>
      </c>
      <c r="K5978" s="5">
        <v>63300</v>
      </c>
      <c r="L5978" t="s">
        <v>967</v>
      </c>
      <c r="R5978" t="s">
        <v>750</v>
      </c>
      <c r="S5978" t="s">
        <v>2535</v>
      </c>
      <c r="T5978" t="s">
        <v>20632</v>
      </c>
      <c r="U5978" t="s">
        <v>1340</v>
      </c>
      <c r="V5978" t="s">
        <v>12795</v>
      </c>
      <c r="W5978" t="s">
        <v>970</v>
      </c>
      <c r="X5978" t="s">
        <v>20633</v>
      </c>
    </row>
    <row r="5979" spans="2:24" ht="11" outlineLevel="1" x14ac:dyDescent="0.15">
      <c r="B5979" t="s">
        <v>5973</v>
      </c>
      <c r="C5979" t="s">
        <v>5974</v>
      </c>
      <c r="E5979" t="s">
        <v>10649</v>
      </c>
      <c r="F5979" t="s">
        <v>5975</v>
      </c>
      <c r="G5979" t="s">
        <v>5976</v>
      </c>
      <c r="H5979" s="17">
        <v>43166</v>
      </c>
      <c r="I5979" s="15">
        <v>2018</v>
      </c>
      <c r="J5979" t="s">
        <v>10634</v>
      </c>
      <c r="K5979" s="5">
        <v>63280.11</v>
      </c>
      <c r="L5979" t="s">
        <v>967</v>
      </c>
      <c r="R5979" t="s">
        <v>743</v>
      </c>
      <c r="S5979" t="s">
        <v>795</v>
      </c>
      <c r="T5979" t="s">
        <v>20634</v>
      </c>
      <c r="U5979" t="s">
        <v>1340</v>
      </c>
      <c r="V5979" t="s">
        <v>12795</v>
      </c>
      <c r="W5979" t="s">
        <v>970</v>
      </c>
      <c r="X5979" t="s">
        <v>20635</v>
      </c>
    </row>
    <row r="5980" spans="2:24" ht="11" outlineLevel="1" x14ac:dyDescent="0.15">
      <c r="B5980" t="s">
        <v>5979</v>
      </c>
      <c r="C5980" t="s">
        <v>5980</v>
      </c>
      <c r="D5980" t="s">
        <v>177</v>
      </c>
      <c r="E5980" t="s">
        <v>10950</v>
      </c>
      <c r="F5980" t="s">
        <v>11029</v>
      </c>
      <c r="G5980" t="s">
        <v>992</v>
      </c>
      <c r="H5980" s="17">
        <v>42808</v>
      </c>
      <c r="I5980" s="15">
        <v>2017</v>
      </c>
      <c r="J5980" t="s">
        <v>10634</v>
      </c>
      <c r="K5980" s="5">
        <v>-2701.01</v>
      </c>
      <c r="L5980" t="s">
        <v>967</v>
      </c>
      <c r="M5980" t="s">
        <v>985</v>
      </c>
      <c r="N5980" t="s">
        <v>10635</v>
      </c>
      <c r="O5980" t="s">
        <v>796</v>
      </c>
      <c r="P5980" t="s">
        <v>10671</v>
      </c>
      <c r="Q5980" t="s">
        <v>10671</v>
      </c>
      <c r="R5980" t="s">
        <v>739</v>
      </c>
      <c r="S5980" t="s">
        <v>795</v>
      </c>
      <c r="T5980" t="s">
        <v>20636</v>
      </c>
      <c r="U5980" t="s">
        <v>965</v>
      </c>
      <c r="V5980" t="s">
        <v>10638</v>
      </c>
      <c r="W5980" t="s">
        <v>970</v>
      </c>
      <c r="X5980" t="s">
        <v>20637</v>
      </c>
    </row>
    <row r="5981" spans="2:24" ht="11" outlineLevel="1" x14ac:dyDescent="0.15">
      <c r="B5981" t="s">
        <v>5979</v>
      </c>
      <c r="C5981" t="s">
        <v>5980</v>
      </c>
      <c r="D5981" t="s">
        <v>177</v>
      </c>
      <c r="E5981" t="s">
        <v>10989</v>
      </c>
      <c r="F5981" t="s">
        <v>11029</v>
      </c>
      <c r="G5981" t="s">
        <v>992</v>
      </c>
      <c r="H5981" s="17">
        <v>42719</v>
      </c>
      <c r="I5981" s="15">
        <v>2017</v>
      </c>
      <c r="J5981" t="s">
        <v>10634</v>
      </c>
      <c r="K5981" s="5">
        <v>0</v>
      </c>
      <c r="L5981" t="s">
        <v>967</v>
      </c>
      <c r="M5981" t="s">
        <v>985</v>
      </c>
      <c r="N5981" t="s">
        <v>10635</v>
      </c>
      <c r="O5981" t="s">
        <v>796</v>
      </c>
      <c r="P5981" t="s">
        <v>10671</v>
      </c>
      <c r="Q5981" t="s">
        <v>10671</v>
      </c>
      <c r="R5981" t="s">
        <v>739</v>
      </c>
      <c r="S5981" t="s">
        <v>795</v>
      </c>
      <c r="T5981" t="s">
        <v>20638</v>
      </c>
      <c r="U5981" t="s">
        <v>965</v>
      </c>
      <c r="V5981" t="s">
        <v>10638</v>
      </c>
      <c r="W5981" t="s">
        <v>970</v>
      </c>
      <c r="X5981" t="s">
        <v>20639</v>
      </c>
    </row>
    <row r="5982" spans="2:24" ht="11" outlineLevel="1" x14ac:dyDescent="0.15">
      <c r="B5982" t="s">
        <v>5979</v>
      </c>
      <c r="C5982" t="s">
        <v>5980</v>
      </c>
      <c r="D5982" t="s">
        <v>177</v>
      </c>
      <c r="E5982" t="s">
        <v>10649</v>
      </c>
      <c r="F5982" t="s">
        <v>11029</v>
      </c>
      <c r="G5982" t="s">
        <v>992</v>
      </c>
      <c r="H5982" s="17">
        <v>42625</v>
      </c>
      <c r="I5982" s="15">
        <v>2016</v>
      </c>
      <c r="J5982" t="s">
        <v>10634</v>
      </c>
      <c r="K5982" s="5">
        <v>65830</v>
      </c>
      <c r="L5982" t="s">
        <v>967</v>
      </c>
      <c r="M5982" t="s">
        <v>985</v>
      </c>
      <c r="N5982" t="s">
        <v>10635</v>
      </c>
      <c r="O5982" t="s">
        <v>796</v>
      </c>
      <c r="P5982" t="s">
        <v>10671</v>
      </c>
      <c r="Q5982" t="s">
        <v>10671</v>
      </c>
      <c r="R5982" t="s">
        <v>739</v>
      </c>
      <c r="S5982" t="s">
        <v>795</v>
      </c>
      <c r="T5982" t="s">
        <v>20640</v>
      </c>
      <c r="U5982" t="s">
        <v>965</v>
      </c>
      <c r="V5982" t="s">
        <v>10638</v>
      </c>
      <c r="W5982" t="s">
        <v>970</v>
      </c>
      <c r="X5982" t="s">
        <v>20641</v>
      </c>
    </row>
    <row r="5983" spans="2:24" ht="11" outlineLevel="1" x14ac:dyDescent="0.15">
      <c r="B5983" t="s">
        <v>5982</v>
      </c>
      <c r="C5983" t="s">
        <v>5983</v>
      </c>
      <c r="D5983" t="s">
        <v>5830</v>
      </c>
      <c r="E5983" t="s">
        <v>10649</v>
      </c>
      <c r="F5983" t="s">
        <v>5831</v>
      </c>
      <c r="G5983" t="s">
        <v>5832</v>
      </c>
      <c r="H5983" s="17">
        <v>43147</v>
      </c>
      <c r="I5983" s="15">
        <v>2018</v>
      </c>
      <c r="J5983" t="s">
        <v>10634</v>
      </c>
      <c r="K5983" s="5">
        <v>62950</v>
      </c>
      <c r="L5983" t="s">
        <v>967</v>
      </c>
      <c r="R5983" t="s">
        <v>740</v>
      </c>
      <c r="S5983" t="s">
        <v>795</v>
      </c>
      <c r="T5983" t="s">
        <v>20642</v>
      </c>
      <c r="U5983" t="s">
        <v>1340</v>
      </c>
      <c r="V5983" t="s">
        <v>12795</v>
      </c>
      <c r="W5983" t="s">
        <v>970</v>
      </c>
      <c r="X5983" t="s">
        <v>20643</v>
      </c>
    </row>
    <row r="5984" spans="2:24" ht="11" outlineLevel="1" x14ac:dyDescent="0.15">
      <c r="B5984" t="s">
        <v>5985</v>
      </c>
      <c r="C5984" t="s">
        <v>5986</v>
      </c>
      <c r="E5984" t="s">
        <v>10649</v>
      </c>
      <c r="F5984" t="s">
        <v>5857</v>
      </c>
      <c r="G5984" t="s">
        <v>5858</v>
      </c>
      <c r="H5984" s="17">
        <v>42859</v>
      </c>
      <c r="I5984" s="15">
        <v>2017</v>
      </c>
      <c r="J5984" t="s">
        <v>10634</v>
      </c>
      <c r="K5984" s="5">
        <v>62938</v>
      </c>
      <c r="L5984" t="s">
        <v>967</v>
      </c>
      <c r="R5984" t="s">
        <v>737</v>
      </c>
      <c r="S5984" t="s">
        <v>803</v>
      </c>
      <c r="T5984" t="s">
        <v>20644</v>
      </c>
      <c r="U5984" t="s">
        <v>1340</v>
      </c>
      <c r="V5984" t="s">
        <v>12795</v>
      </c>
      <c r="W5984" t="s">
        <v>970</v>
      </c>
      <c r="X5984" t="s">
        <v>20645</v>
      </c>
    </row>
    <row r="5985" spans="2:24" ht="11" outlineLevel="1" x14ac:dyDescent="0.15">
      <c r="B5985" t="s">
        <v>5988</v>
      </c>
      <c r="C5985" t="s">
        <v>5989</v>
      </c>
      <c r="D5985" t="s">
        <v>179</v>
      </c>
      <c r="E5985" t="s">
        <v>10652</v>
      </c>
      <c r="F5985" t="s">
        <v>12674</v>
      </c>
      <c r="G5985" t="s">
        <v>1299</v>
      </c>
      <c r="H5985" s="17">
        <v>43556</v>
      </c>
      <c r="I5985" s="15">
        <v>2019</v>
      </c>
      <c r="J5985" t="s">
        <v>10634</v>
      </c>
      <c r="K5985" s="5">
        <v>0</v>
      </c>
      <c r="L5985" t="s">
        <v>967</v>
      </c>
      <c r="M5985" t="s">
        <v>985</v>
      </c>
      <c r="N5985" t="s">
        <v>10635</v>
      </c>
      <c r="O5985" t="s">
        <v>818</v>
      </c>
      <c r="P5985" t="s">
        <v>10671</v>
      </c>
      <c r="Q5985" t="s">
        <v>10671</v>
      </c>
      <c r="R5985" t="s">
        <v>739</v>
      </c>
      <c r="S5985" t="s">
        <v>795</v>
      </c>
      <c r="T5985" t="s">
        <v>20646</v>
      </c>
      <c r="U5985" t="s">
        <v>965</v>
      </c>
      <c r="V5985" t="s">
        <v>10638</v>
      </c>
      <c r="W5985" t="s">
        <v>970</v>
      </c>
      <c r="X5985" t="s">
        <v>20647</v>
      </c>
    </row>
    <row r="5986" spans="2:24" ht="11" outlineLevel="1" x14ac:dyDescent="0.15">
      <c r="B5986" t="s">
        <v>5988</v>
      </c>
      <c r="C5986" t="s">
        <v>5989</v>
      </c>
      <c r="D5986" t="s">
        <v>179</v>
      </c>
      <c r="E5986" t="s">
        <v>10664</v>
      </c>
      <c r="F5986" t="s">
        <v>12674</v>
      </c>
      <c r="G5986" t="s">
        <v>1299</v>
      </c>
      <c r="H5986" s="17">
        <v>43637</v>
      </c>
      <c r="I5986" s="15">
        <v>2019</v>
      </c>
      <c r="J5986" t="s">
        <v>10634</v>
      </c>
      <c r="K5986" s="5">
        <v>0</v>
      </c>
      <c r="L5986" t="s">
        <v>967</v>
      </c>
      <c r="M5986" t="s">
        <v>985</v>
      </c>
      <c r="N5986" t="s">
        <v>10635</v>
      </c>
      <c r="O5986" t="s">
        <v>818</v>
      </c>
      <c r="P5986" t="s">
        <v>10671</v>
      </c>
      <c r="Q5986" t="s">
        <v>10671</v>
      </c>
      <c r="R5986" t="s">
        <v>739</v>
      </c>
      <c r="S5986" t="s">
        <v>795</v>
      </c>
      <c r="T5986" t="s">
        <v>20646</v>
      </c>
      <c r="U5986" t="s">
        <v>965</v>
      </c>
      <c r="V5986" t="s">
        <v>10638</v>
      </c>
      <c r="W5986" t="s">
        <v>970</v>
      </c>
      <c r="X5986" t="s">
        <v>20648</v>
      </c>
    </row>
    <row r="5987" spans="2:24" ht="11" outlineLevel="1" x14ac:dyDescent="0.15">
      <c r="B5987" t="s">
        <v>5988</v>
      </c>
      <c r="C5987" t="s">
        <v>5989</v>
      </c>
      <c r="D5987" t="s">
        <v>179</v>
      </c>
      <c r="E5987" t="s">
        <v>10643</v>
      </c>
      <c r="F5987" t="s">
        <v>12674</v>
      </c>
      <c r="G5987" t="s">
        <v>1299</v>
      </c>
      <c r="H5987" s="17">
        <v>43720</v>
      </c>
      <c r="I5987" s="15">
        <v>2019</v>
      </c>
      <c r="J5987" t="s">
        <v>10634</v>
      </c>
      <c r="K5987" s="5">
        <v>-15707.19</v>
      </c>
      <c r="L5987" t="s">
        <v>967</v>
      </c>
      <c r="M5987" t="s">
        <v>985</v>
      </c>
      <c r="N5987" t="s">
        <v>10635</v>
      </c>
      <c r="O5987" t="s">
        <v>818</v>
      </c>
      <c r="P5987" t="s">
        <v>10671</v>
      </c>
      <c r="Q5987" t="s">
        <v>10671</v>
      </c>
      <c r="R5987" t="s">
        <v>739</v>
      </c>
      <c r="S5987" t="s">
        <v>795</v>
      </c>
      <c r="T5987" t="s">
        <v>20646</v>
      </c>
      <c r="U5987" t="s">
        <v>965</v>
      </c>
      <c r="V5987" t="s">
        <v>10638</v>
      </c>
      <c r="W5987" t="s">
        <v>970</v>
      </c>
      <c r="X5987" t="s">
        <v>20649</v>
      </c>
    </row>
    <row r="5988" spans="2:24" ht="11" outlineLevel="1" x14ac:dyDescent="0.15">
      <c r="B5988" t="s">
        <v>5988</v>
      </c>
      <c r="C5988" t="s">
        <v>5989</v>
      </c>
      <c r="D5988" t="s">
        <v>179</v>
      </c>
      <c r="E5988" t="s">
        <v>10649</v>
      </c>
      <c r="F5988" t="s">
        <v>12674</v>
      </c>
      <c r="G5988" t="s">
        <v>1299</v>
      </c>
      <c r="H5988" s="17">
        <v>43524</v>
      </c>
      <c r="I5988" s="15">
        <v>2019</v>
      </c>
      <c r="J5988" t="s">
        <v>10634</v>
      </c>
      <c r="K5988" s="5">
        <v>78395</v>
      </c>
      <c r="L5988" t="s">
        <v>967</v>
      </c>
      <c r="M5988" t="s">
        <v>985</v>
      </c>
      <c r="N5988" t="s">
        <v>10635</v>
      </c>
      <c r="O5988" t="s">
        <v>818</v>
      </c>
      <c r="P5988" t="s">
        <v>10671</v>
      </c>
      <c r="Q5988" t="s">
        <v>10671</v>
      </c>
      <c r="R5988" t="s">
        <v>739</v>
      </c>
      <c r="S5988" t="s">
        <v>795</v>
      </c>
      <c r="T5988" t="s">
        <v>20646</v>
      </c>
      <c r="U5988" t="s">
        <v>965</v>
      </c>
      <c r="V5988" t="s">
        <v>10638</v>
      </c>
      <c r="W5988" t="s">
        <v>970</v>
      </c>
      <c r="X5988" t="s">
        <v>20650</v>
      </c>
    </row>
    <row r="5989" spans="2:24" ht="11" outlineLevel="1" x14ac:dyDescent="0.15">
      <c r="B5989" t="s">
        <v>5991</v>
      </c>
      <c r="C5989" t="s">
        <v>1497</v>
      </c>
      <c r="D5989" t="s">
        <v>190</v>
      </c>
      <c r="E5989" t="s">
        <v>10956</v>
      </c>
      <c r="F5989" t="s">
        <v>608</v>
      </c>
      <c r="G5989" t="s">
        <v>1184</v>
      </c>
      <c r="H5989" s="17">
        <v>42029</v>
      </c>
      <c r="I5989" s="15">
        <v>2015</v>
      </c>
      <c r="J5989" t="s">
        <v>10634</v>
      </c>
      <c r="K5989" s="5">
        <v>0</v>
      </c>
      <c r="L5989" t="s">
        <v>967</v>
      </c>
      <c r="M5989" t="s">
        <v>985</v>
      </c>
      <c r="N5989" t="s">
        <v>10635</v>
      </c>
      <c r="O5989" t="s">
        <v>796</v>
      </c>
      <c r="P5989" t="s">
        <v>11052</v>
      </c>
      <c r="Q5989" t="s">
        <v>10671</v>
      </c>
      <c r="R5989" t="s">
        <v>743</v>
      </c>
      <c r="S5989" t="s">
        <v>795</v>
      </c>
      <c r="T5989" t="s">
        <v>20651</v>
      </c>
      <c r="U5989" t="s">
        <v>965</v>
      </c>
      <c r="V5989" t="s">
        <v>10638</v>
      </c>
      <c r="W5989" t="s">
        <v>970</v>
      </c>
      <c r="X5989" t="s">
        <v>20652</v>
      </c>
    </row>
    <row r="5990" spans="2:24" ht="11" outlineLevel="1" x14ac:dyDescent="0.15">
      <c r="B5990" t="s">
        <v>5993</v>
      </c>
      <c r="C5990" t="s">
        <v>5994</v>
      </c>
      <c r="E5990" t="s">
        <v>10649</v>
      </c>
      <c r="F5990" t="s">
        <v>3417</v>
      </c>
      <c r="G5990" t="s">
        <v>3418</v>
      </c>
      <c r="H5990" s="17">
        <v>42800</v>
      </c>
      <c r="I5990" s="15">
        <v>2017</v>
      </c>
      <c r="J5990" t="s">
        <v>10634</v>
      </c>
      <c r="K5990" s="5">
        <v>62658</v>
      </c>
      <c r="L5990" t="s">
        <v>967</v>
      </c>
      <c r="M5990" t="s">
        <v>1141</v>
      </c>
      <c r="N5990" t="s">
        <v>10635</v>
      </c>
      <c r="O5990" t="s">
        <v>826</v>
      </c>
      <c r="P5990" t="s">
        <v>11434</v>
      </c>
      <c r="R5990" t="s">
        <v>750</v>
      </c>
      <c r="S5990" t="s">
        <v>795</v>
      </c>
      <c r="T5990" t="s">
        <v>20653</v>
      </c>
      <c r="U5990" t="s">
        <v>965</v>
      </c>
      <c r="V5990" t="s">
        <v>10638</v>
      </c>
      <c r="W5990" t="s">
        <v>970</v>
      </c>
      <c r="X5990" t="s">
        <v>20654</v>
      </c>
    </row>
    <row r="5991" spans="2:24" ht="11" outlineLevel="1" x14ac:dyDescent="0.15">
      <c r="B5991" t="s">
        <v>5996</v>
      </c>
      <c r="C5991" t="s">
        <v>5997</v>
      </c>
      <c r="E5991" t="s">
        <v>10649</v>
      </c>
      <c r="F5991" t="s">
        <v>4467</v>
      </c>
      <c r="G5991" t="s">
        <v>4468</v>
      </c>
      <c r="H5991" s="17">
        <v>44095</v>
      </c>
      <c r="I5991" s="15">
        <v>2020</v>
      </c>
      <c r="J5991" t="s">
        <v>10634</v>
      </c>
      <c r="K5991" s="5">
        <v>62622</v>
      </c>
      <c r="L5991" t="s">
        <v>967</v>
      </c>
      <c r="M5991" t="s">
        <v>1141</v>
      </c>
      <c r="N5991" t="s">
        <v>10635</v>
      </c>
      <c r="O5991" t="s">
        <v>825</v>
      </c>
      <c r="P5991" t="s">
        <v>19840</v>
      </c>
      <c r="R5991" t="s">
        <v>737</v>
      </c>
      <c r="S5991" t="s">
        <v>795</v>
      </c>
      <c r="T5991" t="s">
        <v>20655</v>
      </c>
      <c r="U5991" t="s">
        <v>965</v>
      </c>
      <c r="V5991" t="s">
        <v>10638</v>
      </c>
      <c r="W5991" t="s">
        <v>970</v>
      </c>
      <c r="X5991" t="s">
        <v>20656</v>
      </c>
    </row>
    <row r="5992" spans="2:24" ht="11" outlineLevel="1" x14ac:dyDescent="0.15">
      <c r="B5992" t="s">
        <v>5999</v>
      </c>
      <c r="C5992" t="s">
        <v>6000</v>
      </c>
      <c r="E5992" t="s">
        <v>10649</v>
      </c>
      <c r="F5992" t="s">
        <v>5953</v>
      </c>
      <c r="G5992" t="s">
        <v>5954</v>
      </c>
      <c r="H5992" s="17">
        <v>43004</v>
      </c>
      <c r="I5992" s="15">
        <v>2017</v>
      </c>
      <c r="J5992" t="s">
        <v>10634</v>
      </c>
      <c r="K5992" s="5">
        <v>62300</v>
      </c>
      <c r="L5992" t="s">
        <v>967</v>
      </c>
      <c r="R5992" t="s">
        <v>737</v>
      </c>
      <c r="S5992" t="s">
        <v>803</v>
      </c>
      <c r="T5992" t="s">
        <v>20657</v>
      </c>
      <c r="U5992" t="s">
        <v>1340</v>
      </c>
      <c r="V5992" t="s">
        <v>12795</v>
      </c>
      <c r="W5992" t="s">
        <v>970</v>
      </c>
      <c r="X5992" t="s">
        <v>20658</v>
      </c>
    </row>
    <row r="5993" spans="2:24" ht="11" outlineLevel="1" x14ac:dyDescent="0.15">
      <c r="B5993" t="s">
        <v>6002</v>
      </c>
      <c r="C5993" t="s">
        <v>6003</v>
      </c>
      <c r="E5993" t="s">
        <v>10649</v>
      </c>
      <c r="F5993" t="s">
        <v>6004</v>
      </c>
      <c r="G5993" t="s">
        <v>6005</v>
      </c>
      <c r="H5993" s="17">
        <v>42793</v>
      </c>
      <c r="I5993" s="15">
        <v>2017</v>
      </c>
      <c r="J5993" t="s">
        <v>10634</v>
      </c>
      <c r="K5993" s="5">
        <v>2160</v>
      </c>
      <c r="L5993" t="s">
        <v>967</v>
      </c>
      <c r="R5993" t="s">
        <v>743</v>
      </c>
      <c r="S5993" t="s">
        <v>795</v>
      </c>
      <c r="T5993" t="s">
        <v>20659</v>
      </c>
      <c r="U5993" t="s">
        <v>1340</v>
      </c>
      <c r="V5993" t="s">
        <v>12795</v>
      </c>
      <c r="W5993" t="s">
        <v>970</v>
      </c>
      <c r="X5993" t="s">
        <v>20660</v>
      </c>
    </row>
    <row r="5994" spans="2:24" ht="11" outlineLevel="1" x14ac:dyDescent="0.15">
      <c r="B5994" t="s">
        <v>6002</v>
      </c>
      <c r="C5994" t="s">
        <v>6003</v>
      </c>
      <c r="E5994" t="s">
        <v>10652</v>
      </c>
      <c r="F5994" t="s">
        <v>6004</v>
      </c>
      <c r="G5994" t="s">
        <v>6005</v>
      </c>
      <c r="H5994" s="17">
        <v>42830</v>
      </c>
      <c r="I5994" s="15">
        <v>2017</v>
      </c>
      <c r="J5994" t="s">
        <v>10634</v>
      </c>
      <c r="K5994" s="5">
        <v>58561.599999999999</v>
      </c>
      <c r="L5994" t="s">
        <v>967</v>
      </c>
      <c r="M5994" t="s">
        <v>16080</v>
      </c>
      <c r="R5994" t="s">
        <v>743</v>
      </c>
      <c r="S5994" t="s">
        <v>795</v>
      </c>
      <c r="T5994" t="s">
        <v>20661</v>
      </c>
      <c r="U5994" t="s">
        <v>1340</v>
      </c>
      <c r="V5994" t="s">
        <v>12795</v>
      </c>
      <c r="W5994" t="s">
        <v>970</v>
      </c>
      <c r="X5994" t="s">
        <v>20662</v>
      </c>
    </row>
    <row r="5995" spans="2:24" ht="11" outlineLevel="1" x14ac:dyDescent="0.15">
      <c r="B5995" t="s">
        <v>6002</v>
      </c>
      <c r="C5995" t="s">
        <v>6003</v>
      </c>
      <c r="E5995" t="s">
        <v>10664</v>
      </c>
      <c r="F5995" t="s">
        <v>6004</v>
      </c>
      <c r="G5995" t="s">
        <v>6005</v>
      </c>
      <c r="H5995" s="17">
        <v>42948</v>
      </c>
      <c r="I5995" s="15">
        <v>2017</v>
      </c>
      <c r="J5995" t="s">
        <v>10634</v>
      </c>
      <c r="K5995" s="5">
        <v>1497.99</v>
      </c>
      <c r="L5995" t="s">
        <v>967</v>
      </c>
      <c r="M5995" t="s">
        <v>15907</v>
      </c>
      <c r="R5995" t="s">
        <v>743</v>
      </c>
      <c r="S5995" t="s">
        <v>795</v>
      </c>
      <c r="T5995" t="s">
        <v>20663</v>
      </c>
      <c r="U5995" t="s">
        <v>1340</v>
      </c>
      <c r="V5995" t="s">
        <v>12795</v>
      </c>
      <c r="W5995" t="s">
        <v>970</v>
      </c>
      <c r="X5995" t="s">
        <v>20664</v>
      </c>
    </row>
    <row r="5996" spans="2:24" ht="11" outlineLevel="1" x14ac:dyDescent="0.15">
      <c r="B5996" t="s">
        <v>6007</v>
      </c>
      <c r="C5996" t="s">
        <v>6008</v>
      </c>
      <c r="D5996" t="s">
        <v>186</v>
      </c>
      <c r="E5996" t="s">
        <v>10643</v>
      </c>
      <c r="F5996" t="s">
        <v>604</v>
      </c>
      <c r="G5996" t="s">
        <v>1088</v>
      </c>
      <c r="H5996" s="17">
        <v>43718</v>
      </c>
      <c r="I5996" s="15">
        <v>2019</v>
      </c>
      <c r="J5996" t="s">
        <v>10634</v>
      </c>
      <c r="K5996" s="5">
        <v>-9331.4</v>
      </c>
      <c r="L5996" t="s">
        <v>967</v>
      </c>
      <c r="M5996" t="s">
        <v>985</v>
      </c>
      <c r="N5996" t="s">
        <v>10635</v>
      </c>
      <c r="O5996" t="s">
        <v>818</v>
      </c>
      <c r="P5996" t="s">
        <v>10671</v>
      </c>
      <c r="Q5996" t="s">
        <v>10671</v>
      </c>
      <c r="R5996" t="s">
        <v>739</v>
      </c>
      <c r="S5996" t="s">
        <v>795</v>
      </c>
      <c r="T5996" t="s">
        <v>20665</v>
      </c>
      <c r="U5996" t="s">
        <v>965</v>
      </c>
      <c r="V5996" t="s">
        <v>10638</v>
      </c>
      <c r="W5996" t="s">
        <v>970</v>
      </c>
      <c r="X5996" t="s">
        <v>20666</v>
      </c>
    </row>
    <row r="5997" spans="2:24" ht="11" outlineLevel="1" x14ac:dyDescent="0.15">
      <c r="B5997" t="s">
        <v>6007</v>
      </c>
      <c r="C5997" t="s">
        <v>6008</v>
      </c>
      <c r="D5997" t="s">
        <v>186</v>
      </c>
      <c r="E5997" t="s">
        <v>10664</v>
      </c>
      <c r="F5997" t="s">
        <v>604</v>
      </c>
      <c r="G5997" t="s">
        <v>1088</v>
      </c>
      <c r="H5997" s="17">
        <v>43643</v>
      </c>
      <c r="I5997" s="15">
        <v>2019</v>
      </c>
      <c r="J5997" t="s">
        <v>10634</v>
      </c>
      <c r="K5997" s="5">
        <v>0</v>
      </c>
      <c r="L5997" t="s">
        <v>967</v>
      </c>
      <c r="M5997" t="s">
        <v>985</v>
      </c>
      <c r="N5997" t="s">
        <v>10635</v>
      </c>
      <c r="O5997" t="s">
        <v>818</v>
      </c>
      <c r="P5997" t="s">
        <v>10671</v>
      </c>
      <c r="Q5997" t="s">
        <v>10671</v>
      </c>
      <c r="R5997" t="s">
        <v>739</v>
      </c>
      <c r="S5997" t="s">
        <v>795</v>
      </c>
      <c r="T5997" t="s">
        <v>20665</v>
      </c>
      <c r="U5997" t="s">
        <v>965</v>
      </c>
      <c r="V5997" t="s">
        <v>10638</v>
      </c>
      <c r="W5997" t="s">
        <v>970</v>
      </c>
      <c r="X5997" t="s">
        <v>20667</v>
      </c>
    </row>
    <row r="5998" spans="2:24" ht="11" outlineLevel="1" x14ac:dyDescent="0.15">
      <c r="B5998" t="s">
        <v>6007</v>
      </c>
      <c r="C5998" t="s">
        <v>6008</v>
      </c>
      <c r="D5998" t="s">
        <v>186</v>
      </c>
      <c r="E5998" t="s">
        <v>10652</v>
      </c>
      <c r="F5998" t="s">
        <v>604</v>
      </c>
      <c r="G5998" t="s">
        <v>1088</v>
      </c>
      <c r="H5998" s="17">
        <v>43579</v>
      </c>
      <c r="I5998" s="15">
        <v>2019</v>
      </c>
      <c r="J5998" t="s">
        <v>10634</v>
      </c>
      <c r="K5998" s="5">
        <v>0</v>
      </c>
      <c r="L5998" t="s">
        <v>967</v>
      </c>
      <c r="M5998" t="s">
        <v>985</v>
      </c>
      <c r="N5998" t="s">
        <v>10635</v>
      </c>
      <c r="O5998" t="s">
        <v>818</v>
      </c>
      <c r="P5998" t="s">
        <v>10671</v>
      </c>
      <c r="Q5998" t="s">
        <v>10671</v>
      </c>
      <c r="R5998" t="s">
        <v>739</v>
      </c>
      <c r="S5998" t="s">
        <v>795</v>
      </c>
      <c r="T5998" t="s">
        <v>20665</v>
      </c>
      <c r="U5998" t="s">
        <v>965</v>
      </c>
      <c r="V5998" t="s">
        <v>10638</v>
      </c>
      <c r="W5998" t="s">
        <v>970</v>
      </c>
      <c r="X5998" t="s">
        <v>20668</v>
      </c>
    </row>
    <row r="5999" spans="2:24" ht="11" outlineLevel="1" x14ac:dyDescent="0.15">
      <c r="B5999" t="s">
        <v>6007</v>
      </c>
      <c r="C5999" t="s">
        <v>6008</v>
      </c>
      <c r="D5999" t="s">
        <v>186</v>
      </c>
      <c r="E5999" t="s">
        <v>10649</v>
      </c>
      <c r="F5999" t="s">
        <v>604</v>
      </c>
      <c r="G5999" t="s">
        <v>1088</v>
      </c>
      <c r="H5999" s="17">
        <v>43549</v>
      </c>
      <c r="I5999" s="15">
        <v>2019</v>
      </c>
      <c r="J5999" t="s">
        <v>10634</v>
      </c>
      <c r="K5999" s="5">
        <v>71550</v>
      </c>
      <c r="L5999" t="s">
        <v>967</v>
      </c>
      <c r="M5999" t="s">
        <v>985</v>
      </c>
      <c r="N5999" t="s">
        <v>10635</v>
      </c>
      <c r="O5999" t="s">
        <v>818</v>
      </c>
      <c r="P5999" t="s">
        <v>10671</v>
      </c>
      <c r="Q5999" t="s">
        <v>10671</v>
      </c>
      <c r="R5999" t="s">
        <v>739</v>
      </c>
      <c r="S5999" t="s">
        <v>795</v>
      </c>
      <c r="T5999" t="s">
        <v>20665</v>
      </c>
      <c r="U5999" t="s">
        <v>965</v>
      </c>
      <c r="V5999" t="s">
        <v>10638</v>
      </c>
      <c r="W5999" t="s">
        <v>970</v>
      </c>
      <c r="X5999" t="s">
        <v>20669</v>
      </c>
    </row>
    <row r="6000" spans="2:24" ht="11" outlineLevel="1" x14ac:dyDescent="0.15">
      <c r="B6000" t="s">
        <v>6010</v>
      </c>
      <c r="C6000" t="s">
        <v>6011</v>
      </c>
      <c r="D6000" t="s">
        <v>4335</v>
      </c>
      <c r="E6000" t="s">
        <v>10649</v>
      </c>
      <c r="F6000" t="s">
        <v>3417</v>
      </c>
      <c r="G6000" t="s">
        <v>3418</v>
      </c>
      <c r="H6000" s="17">
        <v>45127</v>
      </c>
      <c r="I6000" s="15">
        <v>2023</v>
      </c>
      <c r="J6000" t="s">
        <v>10634</v>
      </c>
      <c r="K6000" s="5">
        <v>61964</v>
      </c>
      <c r="L6000" t="s">
        <v>967</v>
      </c>
      <c r="M6000" t="s">
        <v>1903</v>
      </c>
      <c r="N6000" t="s">
        <v>10635</v>
      </c>
      <c r="O6000" t="s">
        <v>825</v>
      </c>
      <c r="P6000" t="s">
        <v>11434</v>
      </c>
      <c r="Q6000" t="s">
        <v>11435</v>
      </c>
      <c r="R6000" t="s">
        <v>740</v>
      </c>
      <c r="S6000" t="s">
        <v>795</v>
      </c>
      <c r="T6000" t="s">
        <v>20670</v>
      </c>
      <c r="U6000" t="s">
        <v>965</v>
      </c>
      <c r="V6000" t="s">
        <v>10638</v>
      </c>
      <c r="W6000" t="s">
        <v>970</v>
      </c>
      <c r="X6000" t="s">
        <v>20671</v>
      </c>
    </row>
    <row r="6001" spans="2:24" ht="11" outlineLevel="1" x14ac:dyDescent="0.15">
      <c r="B6001" t="s">
        <v>6013</v>
      </c>
      <c r="C6001" t="s">
        <v>6014</v>
      </c>
      <c r="E6001" t="s">
        <v>10649</v>
      </c>
      <c r="F6001" t="s">
        <v>5953</v>
      </c>
      <c r="G6001" t="s">
        <v>5954</v>
      </c>
      <c r="H6001" s="17">
        <v>42699</v>
      </c>
      <c r="I6001" s="15">
        <v>2017</v>
      </c>
      <c r="J6001" t="s">
        <v>10634</v>
      </c>
      <c r="K6001" s="5">
        <v>61945</v>
      </c>
      <c r="L6001" t="s">
        <v>967</v>
      </c>
      <c r="R6001" t="s">
        <v>737</v>
      </c>
      <c r="S6001" t="s">
        <v>3900</v>
      </c>
      <c r="T6001" t="s">
        <v>20672</v>
      </c>
      <c r="U6001" t="s">
        <v>1340</v>
      </c>
      <c r="V6001" t="s">
        <v>12795</v>
      </c>
      <c r="W6001" t="s">
        <v>970</v>
      </c>
      <c r="X6001" t="s">
        <v>20673</v>
      </c>
    </row>
    <row r="6002" spans="2:24" ht="11" outlineLevel="1" x14ac:dyDescent="0.15">
      <c r="B6002" t="s">
        <v>6016</v>
      </c>
      <c r="C6002" t="s">
        <v>6017</v>
      </c>
      <c r="E6002" t="s">
        <v>10649</v>
      </c>
      <c r="F6002" t="s">
        <v>6018</v>
      </c>
      <c r="G6002" t="s">
        <v>6019</v>
      </c>
      <c r="H6002" s="17">
        <v>45855</v>
      </c>
      <c r="I6002" s="15">
        <v>2025</v>
      </c>
      <c r="J6002" t="s">
        <v>10634</v>
      </c>
      <c r="K6002" s="5">
        <v>61848</v>
      </c>
      <c r="L6002" t="s">
        <v>967</v>
      </c>
      <c r="R6002" t="s">
        <v>757</v>
      </c>
      <c r="S6002" t="s">
        <v>795</v>
      </c>
      <c r="T6002" t="s">
        <v>20674</v>
      </c>
      <c r="U6002" t="s">
        <v>1340</v>
      </c>
      <c r="V6002" t="s">
        <v>12795</v>
      </c>
      <c r="W6002" t="s">
        <v>970</v>
      </c>
      <c r="X6002" t="s">
        <v>20675</v>
      </c>
    </row>
    <row r="6003" spans="2:24" ht="11" outlineLevel="1" x14ac:dyDescent="0.15">
      <c r="B6003" t="s">
        <v>6021</v>
      </c>
      <c r="C6003" t="s">
        <v>6022</v>
      </c>
      <c r="E6003" t="s">
        <v>10649</v>
      </c>
      <c r="F6003" t="s">
        <v>4835</v>
      </c>
      <c r="G6003" t="s">
        <v>4836</v>
      </c>
      <c r="H6003" s="17">
        <v>44104</v>
      </c>
      <c r="I6003" s="15">
        <v>2020</v>
      </c>
      <c r="J6003" t="s">
        <v>10634</v>
      </c>
      <c r="K6003" s="5">
        <v>61800</v>
      </c>
      <c r="L6003" t="s">
        <v>967</v>
      </c>
      <c r="R6003" t="s">
        <v>737</v>
      </c>
      <c r="S6003" t="s">
        <v>803</v>
      </c>
      <c r="T6003" t="s">
        <v>20676</v>
      </c>
      <c r="U6003" t="s">
        <v>1340</v>
      </c>
      <c r="V6003" t="s">
        <v>12795</v>
      </c>
      <c r="W6003" t="s">
        <v>970</v>
      </c>
      <c r="X6003" t="s">
        <v>20677</v>
      </c>
    </row>
    <row r="6004" spans="2:24" ht="11" outlineLevel="1" x14ac:dyDescent="0.15">
      <c r="B6004" t="s">
        <v>6024</v>
      </c>
      <c r="C6004" t="s">
        <v>6025</v>
      </c>
      <c r="D6004" t="s">
        <v>4380</v>
      </c>
      <c r="E6004" t="s">
        <v>10652</v>
      </c>
      <c r="F6004" t="s">
        <v>4381</v>
      </c>
      <c r="G6004" t="s">
        <v>4382</v>
      </c>
      <c r="H6004" s="17">
        <v>45246</v>
      </c>
      <c r="I6004" s="15">
        <v>2024</v>
      </c>
      <c r="J6004" t="s">
        <v>10634</v>
      </c>
      <c r="K6004" s="5">
        <v>0</v>
      </c>
      <c r="L6004" t="s">
        <v>967</v>
      </c>
      <c r="M6004" t="s">
        <v>985</v>
      </c>
      <c r="N6004" t="s">
        <v>10635</v>
      </c>
      <c r="O6004" t="s">
        <v>796</v>
      </c>
      <c r="P6004" t="s">
        <v>15012</v>
      </c>
      <c r="Q6004" t="s">
        <v>11435</v>
      </c>
      <c r="R6004" t="s">
        <v>737</v>
      </c>
      <c r="S6004" t="s">
        <v>795</v>
      </c>
      <c r="T6004" t="s">
        <v>20678</v>
      </c>
      <c r="U6004" t="s">
        <v>965</v>
      </c>
      <c r="V6004" t="s">
        <v>10638</v>
      </c>
      <c r="W6004" t="s">
        <v>970</v>
      </c>
      <c r="X6004" t="s">
        <v>20679</v>
      </c>
    </row>
    <row r="6005" spans="2:24" ht="11" outlineLevel="1" x14ac:dyDescent="0.15">
      <c r="B6005" t="s">
        <v>6024</v>
      </c>
      <c r="C6005" t="s">
        <v>6025</v>
      </c>
      <c r="D6005" t="s">
        <v>4380</v>
      </c>
      <c r="E6005" t="s">
        <v>10649</v>
      </c>
      <c r="F6005" t="s">
        <v>4381</v>
      </c>
      <c r="G6005" t="s">
        <v>4382</v>
      </c>
      <c r="H6005" s="17">
        <v>44827</v>
      </c>
      <c r="I6005" s="15">
        <v>2022</v>
      </c>
      <c r="J6005" t="s">
        <v>10634</v>
      </c>
      <c r="K6005" s="5">
        <v>61771.94</v>
      </c>
      <c r="L6005" t="s">
        <v>967</v>
      </c>
      <c r="M6005" t="s">
        <v>985</v>
      </c>
      <c r="N6005" t="s">
        <v>10635</v>
      </c>
      <c r="O6005" t="s">
        <v>796</v>
      </c>
      <c r="P6005" t="s">
        <v>15012</v>
      </c>
      <c r="R6005" t="s">
        <v>737</v>
      </c>
      <c r="S6005" t="s">
        <v>795</v>
      </c>
      <c r="T6005" t="s">
        <v>20680</v>
      </c>
      <c r="U6005" t="s">
        <v>965</v>
      </c>
      <c r="V6005" t="s">
        <v>10638</v>
      </c>
      <c r="W6005" t="s">
        <v>970</v>
      </c>
      <c r="X6005" t="s">
        <v>20681</v>
      </c>
    </row>
    <row r="6006" spans="2:24" ht="11" outlineLevel="1" x14ac:dyDescent="0.15">
      <c r="B6006" t="s">
        <v>6027</v>
      </c>
      <c r="C6006" t="s">
        <v>6028</v>
      </c>
      <c r="D6006" t="s">
        <v>4380</v>
      </c>
      <c r="E6006" t="s">
        <v>10649</v>
      </c>
      <c r="F6006" t="s">
        <v>19825</v>
      </c>
      <c r="G6006" t="s">
        <v>4382</v>
      </c>
      <c r="H6006" s="17">
        <v>43962</v>
      </c>
      <c r="I6006" s="15">
        <v>2020</v>
      </c>
      <c r="J6006" t="s">
        <v>10634</v>
      </c>
      <c r="K6006" s="5">
        <v>61743.38</v>
      </c>
      <c r="L6006" t="s">
        <v>967</v>
      </c>
      <c r="M6006" t="s">
        <v>985</v>
      </c>
      <c r="N6006" t="s">
        <v>10635</v>
      </c>
      <c r="O6006" t="s">
        <v>796</v>
      </c>
      <c r="P6006" t="s">
        <v>15012</v>
      </c>
      <c r="Q6006" t="s">
        <v>15012</v>
      </c>
      <c r="R6006" t="s">
        <v>757</v>
      </c>
      <c r="S6006" t="s">
        <v>795</v>
      </c>
      <c r="T6006" t="s">
        <v>20682</v>
      </c>
      <c r="U6006" t="s">
        <v>965</v>
      </c>
      <c r="V6006" t="s">
        <v>10638</v>
      </c>
      <c r="W6006" t="s">
        <v>970</v>
      </c>
      <c r="X6006" t="s">
        <v>20683</v>
      </c>
    </row>
    <row r="6007" spans="2:24" ht="11" outlineLevel="1" x14ac:dyDescent="0.15">
      <c r="B6007" t="s">
        <v>6030</v>
      </c>
      <c r="C6007" t="s">
        <v>6031</v>
      </c>
      <c r="E6007" t="s">
        <v>10649</v>
      </c>
      <c r="F6007" t="s">
        <v>6032</v>
      </c>
      <c r="G6007" t="s">
        <v>6033</v>
      </c>
      <c r="H6007" s="17">
        <v>42641</v>
      </c>
      <c r="I6007" s="15">
        <v>2016</v>
      </c>
      <c r="J6007" t="s">
        <v>10634</v>
      </c>
      <c r="K6007" s="5">
        <v>61500</v>
      </c>
      <c r="L6007" t="s">
        <v>967</v>
      </c>
      <c r="R6007" t="s">
        <v>759</v>
      </c>
      <c r="S6007" t="s">
        <v>803</v>
      </c>
      <c r="T6007" t="s">
        <v>20684</v>
      </c>
      <c r="U6007" t="s">
        <v>1340</v>
      </c>
      <c r="V6007" t="s">
        <v>12795</v>
      </c>
      <c r="W6007" t="s">
        <v>970</v>
      </c>
      <c r="X6007" t="s">
        <v>20685</v>
      </c>
    </row>
    <row r="6008" spans="2:24" ht="11" outlineLevel="1" x14ac:dyDescent="0.15">
      <c r="B6008" t="s">
        <v>6035</v>
      </c>
      <c r="C6008" t="s">
        <v>6036</v>
      </c>
      <c r="D6008" t="s">
        <v>177</v>
      </c>
      <c r="E6008" t="s">
        <v>10643</v>
      </c>
      <c r="F6008" t="s">
        <v>11029</v>
      </c>
      <c r="G6008" t="s">
        <v>992</v>
      </c>
      <c r="H6008" s="17">
        <v>43565</v>
      </c>
      <c r="I6008" s="15">
        <v>2019</v>
      </c>
      <c r="J6008" t="s">
        <v>10634</v>
      </c>
      <c r="K6008" s="5">
        <v>-26011.29</v>
      </c>
      <c r="L6008" t="s">
        <v>967</v>
      </c>
      <c r="M6008" t="s">
        <v>985</v>
      </c>
      <c r="N6008" t="s">
        <v>10635</v>
      </c>
      <c r="O6008" t="s">
        <v>796</v>
      </c>
      <c r="P6008" t="s">
        <v>10671</v>
      </c>
      <c r="Q6008" t="s">
        <v>10671</v>
      </c>
      <c r="R6008" t="s">
        <v>739</v>
      </c>
      <c r="S6008" t="s">
        <v>795</v>
      </c>
      <c r="T6008" t="s">
        <v>20686</v>
      </c>
      <c r="U6008" t="s">
        <v>965</v>
      </c>
      <c r="V6008" t="s">
        <v>10638</v>
      </c>
      <c r="W6008" t="s">
        <v>970</v>
      </c>
      <c r="X6008" t="s">
        <v>20687</v>
      </c>
    </row>
    <row r="6009" spans="2:24" ht="11" outlineLevel="1" x14ac:dyDescent="0.15">
      <c r="B6009" t="s">
        <v>6035</v>
      </c>
      <c r="C6009" t="s">
        <v>6036</v>
      </c>
      <c r="D6009" t="s">
        <v>177</v>
      </c>
      <c r="E6009" t="s">
        <v>10664</v>
      </c>
      <c r="F6009" t="s">
        <v>11029</v>
      </c>
      <c r="G6009" t="s">
        <v>992</v>
      </c>
      <c r="H6009" s="17">
        <v>43536</v>
      </c>
      <c r="I6009" s="15">
        <v>2019</v>
      </c>
      <c r="J6009" t="s">
        <v>10634</v>
      </c>
      <c r="K6009" s="5">
        <v>0</v>
      </c>
      <c r="L6009" t="s">
        <v>967</v>
      </c>
      <c r="M6009" t="s">
        <v>985</v>
      </c>
      <c r="N6009" t="s">
        <v>10635</v>
      </c>
      <c r="O6009" t="s">
        <v>796</v>
      </c>
      <c r="P6009" t="s">
        <v>10671</v>
      </c>
      <c r="Q6009" t="s">
        <v>10671</v>
      </c>
      <c r="R6009" t="s">
        <v>739</v>
      </c>
      <c r="S6009" t="s">
        <v>795</v>
      </c>
      <c r="T6009" t="s">
        <v>20686</v>
      </c>
      <c r="U6009" t="s">
        <v>965</v>
      </c>
      <c r="V6009" t="s">
        <v>10638</v>
      </c>
      <c r="W6009" t="s">
        <v>970</v>
      </c>
      <c r="X6009" t="s">
        <v>20688</v>
      </c>
    </row>
    <row r="6010" spans="2:24" ht="11" outlineLevel="1" x14ac:dyDescent="0.15">
      <c r="B6010" t="s">
        <v>6035</v>
      </c>
      <c r="C6010" t="s">
        <v>6036</v>
      </c>
      <c r="D6010" t="s">
        <v>177</v>
      </c>
      <c r="E6010" t="s">
        <v>10652</v>
      </c>
      <c r="F6010" t="s">
        <v>11029</v>
      </c>
      <c r="G6010" t="s">
        <v>992</v>
      </c>
      <c r="H6010" s="17">
        <v>43515</v>
      </c>
      <c r="I6010" s="15">
        <v>2019</v>
      </c>
      <c r="J6010" t="s">
        <v>10634</v>
      </c>
      <c r="K6010" s="5">
        <v>0</v>
      </c>
      <c r="L6010" t="s">
        <v>967</v>
      </c>
      <c r="M6010" t="s">
        <v>985</v>
      </c>
      <c r="N6010" t="s">
        <v>10635</v>
      </c>
      <c r="O6010" t="s">
        <v>796</v>
      </c>
      <c r="P6010" t="s">
        <v>10671</v>
      </c>
      <c r="Q6010" t="s">
        <v>10671</v>
      </c>
      <c r="R6010" t="s">
        <v>739</v>
      </c>
      <c r="S6010" t="s">
        <v>795</v>
      </c>
      <c r="T6010" t="s">
        <v>20686</v>
      </c>
      <c r="U6010" t="s">
        <v>965</v>
      </c>
      <c r="V6010" t="s">
        <v>10638</v>
      </c>
      <c r="W6010" t="s">
        <v>970</v>
      </c>
      <c r="X6010" t="s">
        <v>20689</v>
      </c>
    </row>
    <row r="6011" spans="2:24" ht="11" outlineLevel="1" x14ac:dyDescent="0.15">
      <c r="B6011" t="s">
        <v>6035</v>
      </c>
      <c r="C6011" t="s">
        <v>6036</v>
      </c>
      <c r="D6011" t="s">
        <v>177</v>
      </c>
      <c r="E6011" t="s">
        <v>10649</v>
      </c>
      <c r="F6011" t="s">
        <v>11029</v>
      </c>
      <c r="G6011" t="s">
        <v>992</v>
      </c>
      <c r="H6011" s="17">
        <v>43455</v>
      </c>
      <c r="I6011" s="15">
        <v>2019</v>
      </c>
      <c r="J6011" t="s">
        <v>10634</v>
      </c>
      <c r="K6011" s="5">
        <v>87227</v>
      </c>
      <c r="L6011" t="s">
        <v>967</v>
      </c>
      <c r="M6011" t="s">
        <v>985</v>
      </c>
      <c r="N6011" t="s">
        <v>10635</v>
      </c>
      <c r="O6011" t="s">
        <v>796</v>
      </c>
      <c r="P6011" t="s">
        <v>10671</v>
      </c>
      <c r="Q6011" t="s">
        <v>10671</v>
      </c>
      <c r="R6011" t="s">
        <v>739</v>
      </c>
      <c r="S6011" t="s">
        <v>795</v>
      </c>
      <c r="T6011" t="s">
        <v>20686</v>
      </c>
      <c r="U6011" t="s">
        <v>965</v>
      </c>
      <c r="V6011" t="s">
        <v>10638</v>
      </c>
      <c r="W6011" t="s">
        <v>970</v>
      </c>
      <c r="X6011" t="s">
        <v>20690</v>
      </c>
    </row>
    <row r="6012" spans="2:24" ht="11" outlineLevel="1" x14ac:dyDescent="0.15">
      <c r="B6012" t="s">
        <v>6038</v>
      </c>
      <c r="C6012" t="s">
        <v>6039</v>
      </c>
      <c r="D6012" t="s">
        <v>6040</v>
      </c>
      <c r="E6012" t="s">
        <v>10649</v>
      </c>
      <c r="F6012" t="s">
        <v>6041</v>
      </c>
      <c r="G6012" t="s">
        <v>6042</v>
      </c>
      <c r="H6012" s="17">
        <v>46062</v>
      </c>
      <c r="I6012" s="15">
        <v>2026</v>
      </c>
      <c r="J6012" t="s">
        <v>10634</v>
      </c>
      <c r="K6012" s="5">
        <v>61197.29</v>
      </c>
      <c r="L6012" t="s">
        <v>967</v>
      </c>
      <c r="R6012" t="s">
        <v>3219</v>
      </c>
      <c r="S6012" t="s">
        <v>795</v>
      </c>
      <c r="T6012" t="s">
        <v>20691</v>
      </c>
      <c r="U6012" t="s">
        <v>1340</v>
      </c>
      <c r="V6012" t="s">
        <v>12795</v>
      </c>
      <c r="W6012" t="s">
        <v>970</v>
      </c>
      <c r="X6012" t="s">
        <v>20692</v>
      </c>
    </row>
    <row r="6013" spans="2:24" ht="11" outlineLevel="1" x14ac:dyDescent="0.15">
      <c r="B6013" t="s">
        <v>6044</v>
      </c>
      <c r="C6013" t="s">
        <v>6045</v>
      </c>
      <c r="E6013" t="s">
        <v>10649</v>
      </c>
      <c r="F6013" t="s">
        <v>6046</v>
      </c>
      <c r="G6013" t="s">
        <v>6047</v>
      </c>
      <c r="H6013" s="17">
        <v>42691</v>
      </c>
      <c r="I6013" s="15">
        <v>2017</v>
      </c>
      <c r="J6013" t="s">
        <v>10634</v>
      </c>
      <c r="K6013" s="5">
        <v>60903.27</v>
      </c>
      <c r="L6013" t="s">
        <v>967</v>
      </c>
      <c r="R6013" t="s">
        <v>739</v>
      </c>
      <c r="S6013" t="s">
        <v>6048</v>
      </c>
      <c r="T6013" t="s">
        <v>20693</v>
      </c>
      <c r="U6013" t="s">
        <v>1340</v>
      </c>
      <c r="V6013" t="s">
        <v>12795</v>
      </c>
      <c r="W6013" t="s">
        <v>970</v>
      </c>
      <c r="X6013" t="s">
        <v>20694</v>
      </c>
    </row>
    <row r="6014" spans="2:24" ht="11" outlineLevel="1" x14ac:dyDescent="0.15">
      <c r="B6014" t="s">
        <v>6051</v>
      </c>
      <c r="C6014" t="s">
        <v>6052</v>
      </c>
      <c r="D6014" t="s">
        <v>6053</v>
      </c>
      <c r="E6014" t="s">
        <v>10649</v>
      </c>
      <c r="F6014" t="s">
        <v>4190</v>
      </c>
      <c r="G6014" t="s">
        <v>4191</v>
      </c>
      <c r="H6014" s="17">
        <v>44798</v>
      </c>
      <c r="I6014" s="15">
        <v>2022</v>
      </c>
      <c r="J6014" t="s">
        <v>10634</v>
      </c>
      <c r="K6014" s="5">
        <v>60875.6</v>
      </c>
      <c r="L6014" t="s">
        <v>967</v>
      </c>
      <c r="R6014" t="s">
        <v>5746</v>
      </c>
      <c r="S6014" t="s">
        <v>803</v>
      </c>
      <c r="T6014" t="s">
        <v>20695</v>
      </c>
      <c r="U6014" t="s">
        <v>1340</v>
      </c>
      <c r="V6014" t="s">
        <v>12795</v>
      </c>
      <c r="W6014" t="s">
        <v>970</v>
      </c>
      <c r="X6014" t="s">
        <v>20696</v>
      </c>
    </row>
    <row r="6015" spans="2:24" ht="11" outlineLevel="1" x14ac:dyDescent="0.15">
      <c r="B6015" t="s">
        <v>6055</v>
      </c>
      <c r="C6015" t="s">
        <v>6056</v>
      </c>
      <c r="E6015" t="s">
        <v>10649</v>
      </c>
      <c r="F6015" t="s">
        <v>6057</v>
      </c>
      <c r="G6015" t="s">
        <v>6058</v>
      </c>
      <c r="H6015" s="17">
        <v>42422</v>
      </c>
      <c r="I6015" s="15">
        <v>2016</v>
      </c>
      <c r="J6015" t="s">
        <v>10634</v>
      </c>
      <c r="K6015" s="5">
        <v>60721.69</v>
      </c>
      <c r="L6015" t="s">
        <v>967</v>
      </c>
      <c r="R6015" t="s">
        <v>740</v>
      </c>
      <c r="S6015" t="s">
        <v>795</v>
      </c>
      <c r="T6015" t="s">
        <v>20697</v>
      </c>
      <c r="U6015" t="s">
        <v>1340</v>
      </c>
      <c r="V6015" t="s">
        <v>12795</v>
      </c>
      <c r="W6015" t="s">
        <v>970</v>
      </c>
      <c r="X6015" t="s">
        <v>20698</v>
      </c>
    </row>
    <row r="6016" spans="2:24" ht="11" outlineLevel="1" x14ac:dyDescent="0.15">
      <c r="B6016" t="s">
        <v>6060</v>
      </c>
      <c r="C6016" t="s">
        <v>6061</v>
      </c>
      <c r="D6016" t="s">
        <v>177</v>
      </c>
      <c r="E6016" t="s">
        <v>10989</v>
      </c>
      <c r="F6016" t="s">
        <v>11029</v>
      </c>
      <c r="G6016" t="s">
        <v>992</v>
      </c>
      <c r="H6016" s="17">
        <v>43003</v>
      </c>
      <c r="I6016" s="15">
        <v>2017</v>
      </c>
      <c r="J6016" t="s">
        <v>10634</v>
      </c>
      <c r="K6016" s="5">
        <v>-13500</v>
      </c>
      <c r="L6016" t="s">
        <v>967</v>
      </c>
      <c r="M6016" t="s">
        <v>985</v>
      </c>
      <c r="N6016" t="s">
        <v>10635</v>
      </c>
      <c r="O6016" t="s">
        <v>796</v>
      </c>
      <c r="P6016" t="s">
        <v>10671</v>
      </c>
      <c r="Q6016" t="s">
        <v>10671</v>
      </c>
      <c r="R6016" t="s">
        <v>739</v>
      </c>
      <c r="S6016" t="s">
        <v>795</v>
      </c>
      <c r="T6016" t="s">
        <v>20699</v>
      </c>
      <c r="U6016" t="s">
        <v>965</v>
      </c>
      <c r="V6016" t="s">
        <v>10638</v>
      </c>
      <c r="W6016" t="s">
        <v>970</v>
      </c>
      <c r="X6016" t="s">
        <v>20700</v>
      </c>
    </row>
    <row r="6017" spans="2:24" ht="11" outlineLevel="1" x14ac:dyDescent="0.15">
      <c r="B6017" t="s">
        <v>6060</v>
      </c>
      <c r="C6017" t="s">
        <v>6061</v>
      </c>
      <c r="D6017" t="s">
        <v>177</v>
      </c>
      <c r="E6017" t="s">
        <v>10649</v>
      </c>
      <c r="F6017" t="s">
        <v>11029</v>
      </c>
      <c r="G6017" t="s">
        <v>992</v>
      </c>
      <c r="H6017" s="17">
        <v>42912</v>
      </c>
      <c r="I6017" s="15">
        <v>2017</v>
      </c>
      <c r="J6017" t="s">
        <v>10634</v>
      </c>
      <c r="K6017" s="5">
        <v>74050</v>
      </c>
      <c r="L6017" t="s">
        <v>967</v>
      </c>
      <c r="M6017" t="s">
        <v>985</v>
      </c>
      <c r="N6017" t="s">
        <v>10635</v>
      </c>
      <c r="O6017" t="s">
        <v>796</v>
      </c>
      <c r="P6017" t="s">
        <v>10671</v>
      </c>
      <c r="Q6017" t="s">
        <v>10671</v>
      </c>
      <c r="R6017" t="s">
        <v>739</v>
      </c>
      <c r="S6017" t="s">
        <v>795</v>
      </c>
      <c r="T6017" t="s">
        <v>19723</v>
      </c>
      <c r="U6017" t="s">
        <v>965</v>
      </c>
      <c r="V6017" t="s">
        <v>10638</v>
      </c>
      <c r="W6017" t="s">
        <v>970</v>
      </c>
      <c r="X6017" t="s">
        <v>20701</v>
      </c>
    </row>
    <row r="6018" spans="2:24" ht="11" outlineLevel="1" x14ac:dyDescent="0.15">
      <c r="B6018" t="s">
        <v>6063</v>
      </c>
      <c r="C6018" t="s">
        <v>6064</v>
      </c>
      <c r="E6018" t="s">
        <v>10649</v>
      </c>
      <c r="F6018" t="s">
        <v>6065</v>
      </c>
      <c r="G6018" t="s">
        <v>6066</v>
      </c>
      <c r="H6018" s="17">
        <v>45915</v>
      </c>
      <c r="I6018" s="15">
        <v>2025</v>
      </c>
      <c r="J6018" t="s">
        <v>10634</v>
      </c>
      <c r="K6018" s="5">
        <v>60547.77</v>
      </c>
      <c r="L6018" t="s">
        <v>967</v>
      </c>
      <c r="R6018" t="s">
        <v>750</v>
      </c>
      <c r="S6018" t="s">
        <v>3900</v>
      </c>
      <c r="T6018" t="s">
        <v>20702</v>
      </c>
      <c r="U6018" t="s">
        <v>1340</v>
      </c>
      <c r="V6018" t="s">
        <v>12795</v>
      </c>
      <c r="W6018" t="s">
        <v>970</v>
      </c>
      <c r="X6018" t="s">
        <v>20703</v>
      </c>
    </row>
    <row r="6019" spans="2:24" ht="11" outlineLevel="1" x14ac:dyDescent="0.15">
      <c r="B6019" t="s">
        <v>6068</v>
      </c>
      <c r="C6019" t="s">
        <v>6069</v>
      </c>
      <c r="E6019" t="s">
        <v>10649</v>
      </c>
      <c r="F6019" t="s">
        <v>6070</v>
      </c>
      <c r="G6019" t="s">
        <v>6071</v>
      </c>
      <c r="H6019" s="17">
        <v>43377</v>
      </c>
      <c r="I6019" s="15">
        <v>2019</v>
      </c>
      <c r="J6019" t="s">
        <v>10634</v>
      </c>
      <c r="K6019" s="5">
        <v>60489.599999999999</v>
      </c>
      <c r="L6019" t="s">
        <v>967</v>
      </c>
      <c r="R6019" t="s">
        <v>750</v>
      </c>
      <c r="S6019" t="s">
        <v>5700</v>
      </c>
      <c r="T6019" t="s">
        <v>20704</v>
      </c>
      <c r="U6019" t="s">
        <v>1340</v>
      </c>
      <c r="V6019" t="s">
        <v>12795</v>
      </c>
      <c r="W6019" t="s">
        <v>970</v>
      </c>
      <c r="X6019" t="s">
        <v>20705</v>
      </c>
    </row>
    <row r="6020" spans="2:24" ht="11" outlineLevel="1" x14ac:dyDescent="0.15">
      <c r="B6020" t="s">
        <v>6073</v>
      </c>
      <c r="C6020" t="s">
        <v>6074</v>
      </c>
      <c r="E6020" t="s">
        <v>10649</v>
      </c>
      <c r="F6020" t="s">
        <v>6075</v>
      </c>
      <c r="G6020" t="s">
        <v>6076</v>
      </c>
      <c r="H6020" s="17">
        <v>45912</v>
      </c>
      <c r="I6020" s="15">
        <v>2025</v>
      </c>
      <c r="J6020" t="s">
        <v>10634</v>
      </c>
      <c r="K6020" s="5">
        <v>60028.99</v>
      </c>
      <c r="L6020" t="s">
        <v>967</v>
      </c>
      <c r="R6020" t="s">
        <v>750</v>
      </c>
      <c r="S6020" t="s">
        <v>6077</v>
      </c>
      <c r="T6020" t="s">
        <v>20706</v>
      </c>
      <c r="U6020" t="s">
        <v>1340</v>
      </c>
      <c r="V6020" t="s">
        <v>12795</v>
      </c>
      <c r="W6020" t="s">
        <v>970</v>
      </c>
      <c r="X6020" t="s">
        <v>20707</v>
      </c>
    </row>
    <row r="6021" spans="2:24" ht="11" outlineLevel="1" x14ac:dyDescent="0.15">
      <c r="B6021" t="s">
        <v>6080</v>
      </c>
      <c r="C6021" t="s">
        <v>6081</v>
      </c>
      <c r="E6021" t="s">
        <v>10649</v>
      </c>
      <c r="F6021" t="s">
        <v>6082</v>
      </c>
      <c r="G6021" t="s">
        <v>6083</v>
      </c>
      <c r="H6021" s="17">
        <v>45894</v>
      </c>
      <c r="I6021" s="15">
        <v>2025</v>
      </c>
      <c r="J6021" t="s">
        <v>10634</v>
      </c>
      <c r="K6021" s="5">
        <v>60000</v>
      </c>
      <c r="L6021" t="s">
        <v>967</v>
      </c>
      <c r="R6021" t="s">
        <v>737</v>
      </c>
      <c r="S6021" t="s">
        <v>803</v>
      </c>
      <c r="T6021" t="s">
        <v>20708</v>
      </c>
      <c r="U6021" t="s">
        <v>1340</v>
      </c>
      <c r="V6021" t="s">
        <v>12795</v>
      </c>
      <c r="W6021" t="s">
        <v>970</v>
      </c>
      <c r="X6021" t="s">
        <v>20709</v>
      </c>
    </row>
    <row r="6022" spans="2:24" ht="11" outlineLevel="1" x14ac:dyDescent="0.15">
      <c r="B6022" t="s">
        <v>6080</v>
      </c>
      <c r="C6022" t="s">
        <v>6081</v>
      </c>
      <c r="E6022" t="s">
        <v>10652</v>
      </c>
      <c r="F6022" t="s">
        <v>6082</v>
      </c>
      <c r="G6022" t="s">
        <v>6083</v>
      </c>
      <c r="H6022" s="17">
        <v>45932</v>
      </c>
      <c r="I6022" s="15">
        <v>2026</v>
      </c>
      <c r="J6022" t="s">
        <v>10634</v>
      </c>
      <c r="K6022" s="5">
        <v>0</v>
      </c>
      <c r="L6022" t="s">
        <v>967</v>
      </c>
      <c r="M6022" t="s">
        <v>12797</v>
      </c>
      <c r="R6022" t="s">
        <v>737</v>
      </c>
      <c r="S6022" t="s">
        <v>803</v>
      </c>
      <c r="T6022" t="s">
        <v>20710</v>
      </c>
      <c r="U6022" t="s">
        <v>1340</v>
      </c>
      <c r="V6022" t="s">
        <v>12795</v>
      </c>
      <c r="W6022" t="s">
        <v>970</v>
      </c>
      <c r="X6022" t="s">
        <v>20711</v>
      </c>
    </row>
    <row r="6023" spans="2:24" ht="11" outlineLevel="1" x14ac:dyDescent="0.15">
      <c r="B6023" t="s">
        <v>6080</v>
      </c>
      <c r="C6023" t="s">
        <v>6081</v>
      </c>
      <c r="E6023" t="s">
        <v>10664</v>
      </c>
      <c r="F6023" t="s">
        <v>6082</v>
      </c>
      <c r="G6023" t="s">
        <v>6083</v>
      </c>
      <c r="H6023" s="17">
        <v>45946</v>
      </c>
      <c r="I6023" s="15">
        <v>2026</v>
      </c>
      <c r="J6023" t="s">
        <v>10634</v>
      </c>
      <c r="K6023" s="5">
        <v>0</v>
      </c>
      <c r="L6023" t="s">
        <v>967</v>
      </c>
      <c r="M6023" t="s">
        <v>12797</v>
      </c>
      <c r="R6023" t="s">
        <v>737</v>
      </c>
      <c r="S6023" t="s">
        <v>803</v>
      </c>
      <c r="T6023" t="s">
        <v>20710</v>
      </c>
      <c r="U6023" t="s">
        <v>1340</v>
      </c>
      <c r="V6023" t="s">
        <v>12795</v>
      </c>
      <c r="W6023" t="s">
        <v>970</v>
      </c>
      <c r="X6023" t="s">
        <v>20712</v>
      </c>
    </row>
    <row r="6024" spans="2:24" ht="11" outlineLevel="1" x14ac:dyDescent="0.15">
      <c r="B6024" t="s">
        <v>6085</v>
      </c>
      <c r="C6024" t="s">
        <v>6086</v>
      </c>
      <c r="E6024" t="s">
        <v>10649</v>
      </c>
      <c r="F6024" t="s">
        <v>4835</v>
      </c>
      <c r="G6024" t="s">
        <v>4836</v>
      </c>
      <c r="H6024" s="17">
        <v>45673</v>
      </c>
      <c r="I6024" s="15">
        <v>2025</v>
      </c>
      <c r="J6024" t="s">
        <v>10634</v>
      </c>
      <c r="K6024" s="5">
        <v>60000</v>
      </c>
      <c r="L6024" t="s">
        <v>967</v>
      </c>
      <c r="R6024" t="s">
        <v>737</v>
      </c>
      <c r="S6024" t="s">
        <v>803</v>
      </c>
      <c r="T6024" t="s">
        <v>20713</v>
      </c>
      <c r="U6024" t="s">
        <v>1340</v>
      </c>
      <c r="V6024" t="s">
        <v>12795</v>
      </c>
      <c r="W6024" t="s">
        <v>970</v>
      </c>
      <c r="X6024" t="s">
        <v>20714</v>
      </c>
    </row>
    <row r="6025" spans="2:24" ht="11" outlineLevel="1" x14ac:dyDescent="0.15">
      <c r="B6025" t="s">
        <v>6088</v>
      </c>
      <c r="C6025" t="s">
        <v>6089</v>
      </c>
      <c r="E6025" t="s">
        <v>10649</v>
      </c>
      <c r="F6025" t="s">
        <v>6090</v>
      </c>
      <c r="G6025" t="s">
        <v>6091</v>
      </c>
      <c r="H6025" s="17">
        <v>44224</v>
      </c>
      <c r="I6025" s="15">
        <v>2021</v>
      </c>
      <c r="J6025" t="s">
        <v>10634</v>
      </c>
      <c r="K6025" s="5">
        <v>59995</v>
      </c>
      <c r="L6025" t="s">
        <v>967</v>
      </c>
      <c r="R6025" t="s">
        <v>737</v>
      </c>
      <c r="S6025" t="s">
        <v>803</v>
      </c>
      <c r="T6025" t="s">
        <v>20715</v>
      </c>
      <c r="U6025" t="s">
        <v>1340</v>
      </c>
      <c r="V6025" t="s">
        <v>12795</v>
      </c>
      <c r="W6025" t="s">
        <v>970</v>
      </c>
      <c r="X6025" t="s">
        <v>20716</v>
      </c>
    </row>
    <row r="6026" spans="2:24" ht="11" outlineLevel="1" x14ac:dyDescent="0.15">
      <c r="B6026" t="s">
        <v>6093</v>
      </c>
      <c r="C6026" t="s">
        <v>6094</v>
      </c>
      <c r="D6026" t="s">
        <v>6095</v>
      </c>
      <c r="E6026" t="s">
        <v>10649</v>
      </c>
      <c r="F6026" t="s">
        <v>4252</v>
      </c>
      <c r="G6026" t="s">
        <v>4253</v>
      </c>
      <c r="H6026" s="17">
        <v>43719</v>
      </c>
      <c r="I6026" s="15">
        <v>2019</v>
      </c>
      <c r="J6026" t="s">
        <v>10634</v>
      </c>
      <c r="K6026" s="5">
        <v>59930.7</v>
      </c>
      <c r="L6026" t="s">
        <v>967</v>
      </c>
      <c r="R6026" t="s">
        <v>737</v>
      </c>
      <c r="S6026" t="s">
        <v>4388</v>
      </c>
      <c r="T6026" t="s">
        <v>20717</v>
      </c>
      <c r="U6026" t="s">
        <v>1340</v>
      </c>
      <c r="V6026" t="s">
        <v>12795</v>
      </c>
      <c r="W6026" t="s">
        <v>970</v>
      </c>
      <c r="X6026" t="s">
        <v>20718</v>
      </c>
    </row>
    <row r="6027" spans="2:24" ht="11" outlineLevel="1" x14ac:dyDescent="0.15">
      <c r="B6027" t="s">
        <v>6097</v>
      </c>
      <c r="C6027" t="s">
        <v>6098</v>
      </c>
      <c r="D6027" t="s">
        <v>3737</v>
      </c>
      <c r="E6027" t="s">
        <v>10649</v>
      </c>
      <c r="F6027" t="s">
        <v>3738</v>
      </c>
      <c r="G6027" t="s">
        <v>3739</v>
      </c>
      <c r="H6027" s="17">
        <v>44096</v>
      </c>
      <c r="I6027" s="15">
        <v>2020</v>
      </c>
      <c r="J6027" t="s">
        <v>10634</v>
      </c>
      <c r="K6027" s="5">
        <v>59890</v>
      </c>
      <c r="L6027" t="s">
        <v>967</v>
      </c>
      <c r="R6027" t="s">
        <v>737</v>
      </c>
      <c r="S6027" t="s">
        <v>795</v>
      </c>
      <c r="T6027" t="s">
        <v>20719</v>
      </c>
      <c r="U6027" t="s">
        <v>1340</v>
      </c>
      <c r="V6027" t="s">
        <v>12795</v>
      </c>
      <c r="W6027" t="s">
        <v>970</v>
      </c>
      <c r="X6027" t="s">
        <v>20720</v>
      </c>
    </row>
    <row r="6028" spans="2:24" ht="11" outlineLevel="1" x14ac:dyDescent="0.15">
      <c r="B6028" t="s">
        <v>6100</v>
      </c>
      <c r="C6028" t="s">
        <v>6101</v>
      </c>
      <c r="D6028" t="s">
        <v>4579</v>
      </c>
      <c r="E6028" t="s">
        <v>10649</v>
      </c>
      <c r="F6028" t="s">
        <v>4467</v>
      </c>
      <c r="G6028" t="s">
        <v>4468</v>
      </c>
      <c r="H6028" s="17">
        <v>45545</v>
      </c>
      <c r="I6028" s="15">
        <v>2024</v>
      </c>
      <c r="J6028" t="s">
        <v>10634</v>
      </c>
      <c r="K6028" s="5">
        <v>59519</v>
      </c>
      <c r="L6028" t="s">
        <v>967</v>
      </c>
      <c r="M6028" t="s">
        <v>985</v>
      </c>
      <c r="N6028" t="s">
        <v>10635</v>
      </c>
      <c r="O6028" t="s">
        <v>796</v>
      </c>
      <c r="P6028" t="s">
        <v>15012</v>
      </c>
      <c r="Q6028" t="s">
        <v>11435</v>
      </c>
      <c r="R6028" t="s">
        <v>738</v>
      </c>
      <c r="S6028" t="s">
        <v>803</v>
      </c>
      <c r="T6028" t="s">
        <v>20721</v>
      </c>
      <c r="U6028" t="s">
        <v>965</v>
      </c>
      <c r="V6028" t="s">
        <v>10638</v>
      </c>
      <c r="W6028" t="s">
        <v>970</v>
      </c>
      <c r="X6028" t="s">
        <v>20722</v>
      </c>
    </row>
    <row r="6029" spans="2:24" ht="11" outlineLevel="1" x14ac:dyDescent="0.15">
      <c r="B6029" t="s">
        <v>6100</v>
      </c>
      <c r="C6029" t="s">
        <v>6101</v>
      </c>
      <c r="D6029" t="s">
        <v>4579</v>
      </c>
      <c r="E6029" t="s">
        <v>10652</v>
      </c>
      <c r="F6029" t="s">
        <v>4467</v>
      </c>
      <c r="G6029" t="s">
        <v>4468</v>
      </c>
      <c r="H6029" s="17">
        <v>45636</v>
      </c>
      <c r="I6029" s="15">
        <v>2025</v>
      </c>
      <c r="J6029" t="s">
        <v>10634</v>
      </c>
      <c r="K6029" s="5">
        <v>0</v>
      </c>
      <c r="L6029" t="s">
        <v>967</v>
      </c>
      <c r="M6029" t="s">
        <v>985</v>
      </c>
      <c r="N6029" t="s">
        <v>10635</v>
      </c>
      <c r="O6029" t="s">
        <v>796</v>
      </c>
      <c r="P6029" t="s">
        <v>15012</v>
      </c>
      <c r="Q6029" t="s">
        <v>11435</v>
      </c>
      <c r="R6029" t="s">
        <v>738</v>
      </c>
      <c r="S6029" t="s">
        <v>803</v>
      </c>
      <c r="T6029" t="s">
        <v>20721</v>
      </c>
      <c r="U6029" t="s">
        <v>965</v>
      </c>
      <c r="V6029" t="s">
        <v>10638</v>
      </c>
      <c r="W6029" t="s">
        <v>970</v>
      </c>
      <c r="X6029" t="s">
        <v>20723</v>
      </c>
    </row>
    <row r="6030" spans="2:24" ht="11" outlineLevel="1" x14ac:dyDescent="0.15">
      <c r="B6030" t="s">
        <v>6103</v>
      </c>
      <c r="C6030" t="s">
        <v>6104</v>
      </c>
      <c r="E6030" t="s">
        <v>10649</v>
      </c>
      <c r="F6030" t="s">
        <v>4877</v>
      </c>
      <c r="G6030" t="s">
        <v>4878</v>
      </c>
      <c r="H6030" s="17">
        <v>45743</v>
      </c>
      <c r="I6030" s="15">
        <v>2025</v>
      </c>
      <c r="J6030" t="s">
        <v>10634</v>
      </c>
      <c r="K6030" s="5">
        <v>59430</v>
      </c>
      <c r="L6030" t="s">
        <v>967</v>
      </c>
      <c r="R6030" t="s">
        <v>738</v>
      </c>
      <c r="S6030" t="s">
        <v>803</v>
      </c>
      <c r="T6030" t="s">
        <v>20724</v>
      </c>
      <c r="U6030" t="s">
        <v>1340</v>
      </c>
      <c r="V6030" t="s">
        <v>12795</v>
      </c>
      <c r="W6030" t="s">
        <v>970</v>
      </c>
      <c r="X6030" t="s">
        <v>20725</v>
      </c>
    </row>
    <row r="6031" spans="2:24" ht="11" outlineLevel="1" x14ac:dyDescent="0.15">
      <c r="B6031" t="s">
        <v>6106</v>
      </c>
      <c r="C6031" t="s">
        <v>6107</v>
      </c>
      <c r="E6031" t="s">
        <v>10649</v>
      </c>
      <c r="F6031" t="s">
        <v>3993</v>
      </c>
      <c r="G6031" t="s">
        <v>3994</v>
      </c>
      <c r="H6031" s="17">
        <v>44685</v>
      </c>
      <c r="I6031" s="15">
        <v>2022</v>
      </c>
      <c r="J6031" t="s">
        <v>10634</v>
      </c>
      <c r="K6031" s="5">
        <v>59385</v>
      </c>
      <c r="L6031" t="s">
        <v>967</v>
      </c>
      <c r="R6031" t="s">
        <v>737</v>
      </c>
      <c r="S6031" t="s">
        <v>803</v>
      </c>
      <c r="T6031" t="s">
        <v>20726</v>
      </c>
      <c r="U6031" t="s">
        <v>1340</v>
      </c>
      <c r="V6031" t="s">
        <v>12795</v>
      </c>
      <c r="W6031" t="s">
        <v>970</v>
      </c>
      <c r="X6031" t="s">
        <v>20727</v>
      </c>
    </row>
    <row r="6032" spans="2:24" ht="11" outlineLevel="1" x14ac:dyDescent="0.15">
      <c r="B6032" t="s">
        <v>6106</v>
      </c>
      <c r="C6032" t="s">
        <v>6107</v>
      </c>
      <c r="E6032" t="s">
        <v>10652</v>
      </c>
      <c r="F6032" t="s">
        <v>3993</v>
      </c>
      <c r="G6032" t="s">
        <v>3994</v>
      </c>
      <c r="H6032" s="17">
        <v>44798</v>
      </c>
      <c r="I6032" s="15">
        <v>2022</v>
      </c>
      <c r="J6032" t="s">
        <v>10634</v>
      </c>
      <c r="K6032" s="5">
        <v>0</v>
      </c>
      <c r="L6032" t="s">
        <v>967</v>
      </c>
      <c r="M6032" t="s">
        <v>14985</v>
      </c>
      <c r="R6032" t="s">
        <v>737</v>
      </c>
      <c r="S6032" t="s">
        <v>803</v>
      </c>
      <c r="T6032" t="s">
        <v>20728</v>
      </c>
      <c r="U6032" t="s">
        <v>1340</v>
      </c>
      <c r="V6032" t="s">
        <v>12795</v>
      </c>
      <c r="W6032" t="s">
        <v>970</v>
      </c>
      <c r="X6032" t="s">
        <v>20729</v>
      </c>
    </row>
    <row r="6033" spans="2:24" ht="11" outlineLevel="1" x14ac:dyDescent="0.15">
      <c r="B6033" t="s">
        <v>6109</v>
      </c>
      <c r="C6033" t="s">
        <v>6110</v>
      </c>
      <c r="E6033" t="s">
        <v>10649</v>
      </c>
      <c r="F6033" t="s">
        <v>6111</v>
      </c>
      <c r="G6033" t="s">
        <v>6112</v>
      </c>
      <c r="H6033" s="17">
        <v>43230</v>
      </c>
      <c r="I6033" s="15">
        <v>2018</v>
      </c>
      <c r="J6033" t="s">
        <v>10634</v>
      </c>
      <c r="K6033" s="5">
        <v>59237.5</v>
      </c>
      <c r="L6033" t="s">
        <v>967</v>
      </c>
      <c r="R6033" t="s">
        <v>750</v>
      </c>
      <c r="S6033" t="s">
        <v>3488</v>
      </c>
      <c r="T6033" t="s">
        <v>20730</v>
      </c>
      <c r="U6033" t="s">
        <v>1340</v>
      </c>
      <c r="V6033" t="s">
        <v>12795</v>
      </c>
      <c r="W6033" t="s">
        <v>970</v>
      </c>
      <c r="X6033" t="s">
        <v>20731</v>
      </c>
    </row>
    <row r="6034" spans="2:24" ht="11" outlineLevel="1" x14ac:dyDescent="0.15">
      <c r="B6034" t="s">
        <v>6114</v>
      </c>
      <c r="C6034" t="s">
        <v>6115</v>
      </c>
      <c r="E6034" t="s">
        <v>10649</v>
      </c>
      <c r="F6034" t="s">
        <v>5470</v>
      </c>
      <c r="G6034" t="s">
        <v>5471</v>
      </c>
      <c r="H6034" s="17">
        <v>42803</v>
      </c>
      <c r="I6034" s="15">
        <v>2017</v>
      </c>
      <c r="J6034" t="s">
        <v>10634</v>
      </c>
      <c r="K6034" s="5">
        <v>59052.5</v>
      </c>
      <c r="L6034" t="s">
        <v>967</v>
      </c>
      <c r="R6034" t="s">
        <v>750</v>
      </c>
      <c r="S6034" t="s">
        <v>887</v>
      </c>
      <c r="T6034" t="s">
        <v>13785</v>
      </c>
      <c r="U6034" t="s">
        <v>1340</v>
      </c>
      <c r="V6034" t="s">
        <v>12795</v>
      </c>
      <c r="W6034" t="s">
        <v>970</v>
      </c>
      <c r="X6034" t="s">
        <v>20732</v>
      </c>
    </row>
    <row r="6035" spans="2:24" ht="11" outlineLevel="1" x14ac:dyDescent="0.15">
      <c r="B6035" t="s">
        <v>6117</v>
      </c>
      <c r="C6035" t="s">
        <v>6118</v>
      </c>
      <c r="E6035" t="s">
        <v>10649</v>
      </c>
      <c r="F6035" t="s">
        <v>4179</v>
      </c>
      <c r="G6035" t="s">
        <v>4180</v>
      </c>
      <c r="H6035" s="17">
        <v>43090</v>
      </c>
      <c r="I6035" s="15">
        <v>2018</v>
      </c>
      <c r="J6035" t="s">
        <v>10634</v>
      </c>
      <c r="K6035" s="5">
        <v>58691</v>
      </c>
      <c r="L6035" t="s">
        <v>967</v>
      </c>
      <c r="R6035" t="s">
        <v>750</v>
      </c>
      <c r="S6035" t="s">
        <v>2535</v>
      </c>
      <c r="T6035" t="s">
        <v>20733</v>
      </c>
      <c r="U6035" t="s">
        <v>1340</v>
      </c>
      <c r="V6035" t="s">
        <v>12795</v>
      </c>
      <c r="W6035" t="s">
        <v>970</v>
      </c>
      <c r="X6035" t="s">
        <v>20734</v>
      </c>
    </row>
    <row r="6036" spans="2:24" ht="11" outlineLevel="1" x14ac:dyDescent="0.15">
      <c r="B6036" t="s">
        <v>6120</v>
      </c>
      <c r="C6036" t="s">
        <v>6121</v>
      </c>
      <c r="E6036" t="s">
        <v>10649</v>
      </c>
      <c r="F6036" t="s">
        <v>6122</v>
      </c>
      <c r="G6036" t="s">
        <v>6123</v>
      </c>
      <c r="H6036" s="17">
        <v>44099</v>
      </c>
      <c r="I6036" s="15">
        <v>2020</v>
      </c>
      <c r="J6036" t="s">
        <v>10634</v>
      </c>
      <c r="K6036" s="5">
        <v>58683.22</v>
      </c>
      <c r="L6036" t="s">
        <v>967</v>
      </c>
      <c r="R6036" t="s">
        <v>737</v>
      </c>
      <c r="S6036" t="s">
        <v>803</v>
      </c>
      <c r="T6036" t="s">
        <v>20735</v>
      </c>
      <c r="U6036" t="s">
        <v>1340</v>
      </c>
      <c r="V6036" t="s">
        <v>12795</v>
      </c>
      <c r="W6036" t="s">
        <v>970</v>
      </c>
      <c r="X6036" t="s">
        <v>20736</v>
      </c>
    </row>
    <row r="6037" spans="2:24" ht="11" outlineLevel="1" x14ac:dyDescent="0.15">
      <c r="B6037" t="s">
        <v>6125</v>
      </c>
      <c r="C6037" t="s">
        <v>6126</v>
      </c>
      <c r="D6037" t="s">
        <v>251</v>
      </c>
      <c r="E6037" t="s">
        <v>10652</v>
      </c>
      <c r="F6037" t="s">
        <v>14804</v>
      </c>
      <c r="G6037" t="s">
        <v>1904</v>
      </c>
      <c r="H6037" s="17">
        <v>45275</v>
      </c>
      <c r="I6037" s="15">
        <v>2024</v>
      </c>
      <c r="J6037" t="s">
        <v>10634</v>
      </c>
      <c r="K6037" s="5">
        <v>27542.2</v>
      </c>
      <c r="L6037" t="s">
        <v>967</v>
      </c>
      <c r="M6037" t="s">
        <v>1903</v>
      </c>
      <c r="N6037" t="s">
        <v>10635</v>
      </c>
      <c r="O6037" t="s">
        <v>826</v>
      </c>
      <c r="P6037" t="s">
        <v>11475</v>
      </c>
      <c r="Q6037" t="s">
        <v>11435</v>
      </c>
      <c r="R6037" t="s">
        <v>740</v>
      </c>
      <c r="S6037" t="s">
        <v>795</v>
      </c>
      <c r="T6037" t="s">
        <v>20737</v>
      </c>
      <c r="U6037" t="s">
        <v>965</v>
      </c>
      <c r="V6037" t="s">
        <v>10638</v>
      </c>
      <c r="W6037" t="s">
        <v>970</v>
      </c>
      <c r="X6037" t="s">
        <v>20738</v>
      </c>
    </row>
    <row r="6038" spans="2:24" ht="11" outlineLevel="1" x14ac:dyDescent="0.15">
      <c r="B6038" t="s">
        <v>6125</v>
      </c>
      <c r="C6038" t="s">
        <v>6126</v>
      </c>
      <c r="D6038" t="s">
        <v>251</v>
      </c>
      <c r="E6038" t="s">
        <v>10649</v>
      </c>
      <c r="F6038" t="s">
        <v>14804</v>
      </c>
      <c r="G6038" t="s">
        <v>1904</v>
      </c>
      <c r="H6038" s="17">
        <v>45265</v>
      </c>
      <c r="I6038" s="15">
        <v>2024</v>
      </c>
      <c r="J6038" t="s">
        <v>10634</v>
      </c>
      <c r="K6038" s="5">
        <v>50000</v>
      </c>
      <c r="L6038" t="s">
        <v>967</v>
      </c>
      <c r="M6038" t="s">
        <v>1903</v>
      </c>
      <c r="N6038" t="s">
        <v>10635</v>
      </c>
      <c r="O6038" t="s">
        <v>826</v>
      </c>
      <c r="P6038" t="s">
        <v>11475</v>
      </c>
      <c r="Q6038" t="s">
        <v>11435</v>
      </c>
      <c r="R6038" t="s">
        <v>740</v>
      </c>
      <c r="S6038" t="s">
        <v>795</v>
      </c>
      <c r="T6038" t="s">
        <v>20739</v>
      </c>
      <c r="U6038" t="s">
        <v>965</v>
      </c>
      <c r="V6038" t="s">
        <v>10638</v>
      </c>
      <c r="W6038" t="s">
        <v>970</v>
      </c>
      <c r="X6038" t="s">
        <v>20740</v>
      </c>
    </row>
    <row r="6039" spans="2:24" ht="11" outlineLevel="1" x14ac:dyDescent="0.15">
      <c r="B6039" t="s">
        <v>6125</v>
      </c>
      <c r="C6039" t="s">
        <v>6126</v>
      </c>
      <c r="D6039" t="s">
        <v>251</v>
      </c>
      <c r="E6039" t="s">
        <v>10664</v>
      </c>
      <c r="F6039" t="s">
        <v>14804</v>
      </c>
      <c r="G6039" t="s">
        <v>1904</v>
      </c>
      <c r="H6039" s="17">
        <v>45602</v>
      </c>
      <c r="I6039" s="15">
        <v>2025</v>
      </c>
      <c r="J6039" t="s">
        <v>10634</v>
      </c>
      <c r="K6039" s="5">
        <v>-18883.7</v>
      </c>
      <c r="L6039" t="s">
        <v>967</v>
      </c>
      <c r="M6039" t="s">
        <v>1903</v>
      </c>
      <c r="N6039" t="s">
        <v>10635</v>
      </c>
      <c r="O6039" t="s">
        <v>826</v>
      </c>
      <c r="P6039" t="s">
        <v>11475</v>
      </c>
      <c r="Q6039" t="s">
        <v>11435</v>
      </c>
      <c r="R6039" t="s">
        <v>740</v>
      </c>
      <c r="S6039" t="s">
        <v>795</v>
      </c>
      <c r="T6039" t="s">
        <v>20737</v>
      </c>
      <c r="U6039" t="s">
        <v>965</v>
      </c>
      <c r="V6039" t="s">
        <v>10638</v>
      </c>
      <c r="W6039" t="s">
        <v>970</v>
      </c>
      <c r="X6039" t="s">
        <v>20741</v>
      </c>
    </row>
    <row r="6040" spans="2:24" ht="11" outlineLevel="1" x14ac:dyDescent="0.15">
      <c r="B6040" t="s">
        <v>6128</v>
      </c>
      <c r="C6040" t="s">
        <v>6129</v>
      </c>
      <c r="D6040" t="s">
        <v>295</v>
      </c>
      <c r="E6040" t="s">
        <v>10652</v>
      </c>
      <c r="F6040" t="s">
        <v>12674</v>
      </c>
      <c r="G6040" t="s">
        <v>1299</v>
      </c>
      <c r="H6040" s="17">
        <v>44964</v>
      </c>
      <c r="I6040" s="15">
        <v>2023</v>
      </c>
      <c r="J6040" t="s">
        <v>10634</v>
      </c>
      <c r="K6040" s="5">
        <v>0</v>
      </c>
      <c r="L6040" t="s">
        <v>967</v>
      </c>
      <c r="M6040" t="s">
        <v>985</v>
      </c>
      <c r="N6040" t="s">
        <v>10635</v>
      </c>
      <c r="O6040" t="s">
        <v>796</v>
      </c>
      <c r="P6040" t="s">
        <v>10671</v>
      </c>
      <c r="Q6040" t="s">
        <v>10671</v>
      </c>
      <c r="R6040" t="s">
        <v>755</v>
      </c>
      <c r="S6040" t="s">
        <v>829</v>
      </c>
      <c r="T6040" t="s">
        <v>20742</v>
      </c>
      <c r="U6040" t="s">
        <v>965</v>
      </c>
      <c r="V6040" t="s">
        <v>10638</v>
      </c>
      <c r="W6040" t="s">
        <v>970</v>
      </c>
      <c r="X6040" t="s">
        <v>20743</v>
      </c>
    </row>
    <row r="6041" spans="2:24" ht="11" outlineLevel="1" x14ac:dyDescent="0.15">
      <c r="B6041" t="s">
        <v>6128</v>
      </c>
      <c r="C6041" t="s">
        <v>6129</v>
      </c>
      <c r="D6041" t="s">
        <v>295</v>
      </c>
      <c r="E6041" t="s">
        <v>10649</v>
      </c>
      <c r="F6041" t="s">
        <v>12674</v>
      </c>
      <c r="G6041" t="s">
        <v>1299</v>
      </c>
      <c r="H6041" s="17">
        <v>44943</v>
      </c>
      <c r="I6041" s="15">
        <v>2023</v>
      </c>
      <c r="J6041" t="s">
        <v>10634</v>
      </c>
      <c r="K6041" s="5">
        <v>95770</v>
      </c>
      <c r="L6041" t="s">
        <v>967</v>
      </c>
      <c r="M6041" t="s">
        <v>985</v>
      </c>
      <c r="N6041" t="s">
        <v>10635</v>
      </c>
      <c r="O6041" t="s">
        <v>796</v>
      </c>
      <c r="P6041" t="s">
        <v>10671</v>
      </c>
      <c r="Q6041" t="s">
        <v>10671</v>
      </c>
      <c r="R6041" t="s">
        <v>755</v>
      </c>
      <c r="S6041" t="s">
        <v>829</v>
      </c>
      <c r="T6041" t="s">
        <v>20744</v>
      </c>
      <c r="U6041" t="s">
        <v>965</v>
      </c>
      <c r="V6041" t="s">
        <v>10638</v>
      </c>
      <c r="W6041" t="s">
        <v>970</v>
      </c>
      <c r="X6041" t="s">
        <v>20745</v>
      </c>
    </row>
    <row r="6042" spans="2:24" ht="11" outlineLevel="1" x14ac:dyDescent="0.15">
      <c r="B6042" t="s">
        <v>6128</v>
      </c>
      <c r="C6042" t="s">
        <v>6129</v>
      </c>
      <c r="D6042" t="s">
        <v>295</v>
      </c>
      <c r="E6042" t="s">
        <v>10664</v>
      </c>
      <c r="F6042" t="s">
        <v>12674</v>
      </c>
      <c r="G6042" t="s">
        <v>1299</v>
      </c>
      <c r="H6042" s="17">
        <v>45083</v>
      </c>
      <c r="I6042" s="15">
        <v>2023</v>
      </c>
      <c r="J6042" t="s">
        <v>10634</v>
      </c>
      <c r="K6042" s="5">
        <v>-37115.370000000003</v>
      </c>
      <c r="L6042" t="s">
        <v>967</v>
      </c>
      <c r="M6042" t="s">
        <v>985</v>
      </c>
      <c r="N6042" t="s">
        <v>10635</v>
      </c>
      <c r="O6042" t="s">
        <v>796</v>
      </c>
      <c r="P6042" t="s">
        <v>10671</v>
      </c>
      <c r="Q6042" t="s">
        <v>10671</v>
      </c>
      <c r="R6042" t="s">
        <v>755</v>
      </c>
      <c r="S6042" t="s">
        <v>829</v>
      </c>
      <c r="T6042" t="s">
        <v>20746</v>
      </c>
      <c r="U6042" t="s">
        <v>965</v>
      </c>
      <c r="V6042" t="s">
        <v>10638</v>
      </c>
      <c r="W6042" t="s">
        <v>970</v>
      </c>
      <c r="X6042" t="s">
        <v>20747</v>
      </c>
    </row>
    <row r="6043" spans="2:24" ht="11" outlineLevel="1" x14ac:dyDescent="0.15">
      <c r="B6043" t="s">
        <v>6131</v>
      </c>
      <c r="C6043" t="s">
        <v>6132</v>
      </c>
      <c r="E6043" t="s">
        <v>10649</v>
      </c>
      <c r="F6043" t="s">
        <v>6133</v>
      </c>
      <c r="G6043" t="s">
        <v>6134</v>
      </c>
      <c r="H6043" s="17">
        <v>42613</v>
      </c>
      <c r="I6043" s="15">
        <v>2016</v>
      </c>
      <c r="J6043" t="s">
        <v>10634</v>
      </c>
      <c r="K6043" s="5">
        <v>58535</v>
      </c>
      <c r="L6043" t="s">
        <v>967</v>
      </c>
      <c r="R6043" t="s">
        <v>750</v>
      </c>
      <c r="S6043" t="s">
        <v>6135</v>
      </c>
      <c r="T6043" t="s">
        <v>20748</v>
      </c>
      <c r="U6043" t="s">
        <v>1340</v>
      </c>
      <c r="V6043" t="s">
        <v>12795</v>
      </c>
      <c r="W6043" t="s">
        <v>970</v>
      </c>
      <c r="X6043" t="s">
        <v>20749</v>
      </c>
    </row>
    <row r="6044" spans="2:24" ht="11" outlineLevel="1" x14ac:dyDescent="0.15">
      <c r="B6044" t="s">
        <v>6138</v>
      </c>
      <c r="C6044" t="s">
        <v>6139</v>
      </c>
      <c r="E6044" t="s">
        <v>10649</v>
      </c>
      <c r="F6044" t="s">
        <v>3653</v>
      </c>
      <c r="G6044" t="s">
        <v>3654</v>
      </c>
      <c r="H6044" s="17">
        <v>43370</v>
      </c>
      <c r="I6044" s="15">
        <v>2018</v>
      </c>
      <c r="J6044" t="s">
        <v>10634</v>
      </c>
      <c r="K6044" s="5">
        <v>58320</v>
      </c>
      <c r="L6044" t="s">
        <v>967</v>
      </c>
      <c r="R6044" t="s">
        <v>6140</v>
      </c>
      <c r="S6044" t="s">
        <v>803</v>
      </c>
      <c r="T6044" t="s">
        <v>20750</v>
      </c>
      <c r="U6044" t="s">
        <v>1340</v>
      </c>
      <c r="V6044" t="s">
        <v>12795</v>
      </c>
      <c r="W6044" t="s">
        <v>970</v>
      </c>
      <c r="X6044" t="s">
        <v>20751</v>
      </c>
    </row>
    <row r="6045" spans="2:24" ht="11" outlineLevel="1" x14ac:dyDescent="0.15">
      <c r="B6045" t="s">
        <v>6143</v>
      </c>
      <c r="C6045" t="s">
        <v>6144</v>
      </c>
      <c r="E6045" t="s">
        <v>10664</v>
      </c>
      <c r="F6045" t="s">
        <v>628</v>
      </c>
      <c r="G6045" t="s">
        <v>2769</v>
      </c>
      <c r="H6045" s="17">
        <v>43252</v>
      </c>
      <c r="I6045" s="15">
        <v>2018</v>
      </c>
      <c r="J6045" t="s">
        <v>10634</v>
      </c>
      <c r="K6045" s="5">
        <v>5687.29</v>
      </c>
      <c r="L6045" t="s">
        <v>967</v>
      </c>
      <c r="M6045" t="s">
        <v>1141</v>
      </c>
      <c r="N6045" t="s">
        <v>10635</v>
      </c>
      <c r="O6045" t="s">
        <v>825</v>
      </c>
      <c r="P6045" t="s">
        <v>14616</v>
      </c>
      <c r="Q6045" t="s">
        <v>14616</v>
      </c>
      <c r="R6045" t="s">
        <v>750</v>
      </c>
      <c r="S6045" t="s">
        <v>795</v>
      </c>
      <c r="T6045" t="s">
        <v>20752</v>
      </c>
      <c r="U6045" t="s">
        <v>965</v>
      </c>
      <c r="V6045" t="s">
        <v>10638</v>
      </c>
      <c r="W6045" t="s">
        <v>970</v>
      </c>
      <c r="X6045" t="s">
        <v>20753</v>
      </c>
    </row>
    <row r="6046" spans="2:24" ht="11" outlineLevel="1" x14ac:dyDescent="0.15">
      <c r="B6046" t="s">
        <v>6143</v>
      </c>
      <c r="C6046" t="s">
        <v>6144</v>
      </c>
      <c r="E6046" t="s">
        <v>10643</v>
      </c>
      <c r="F6046" t="s">
        <v>628</v>
      </c>
      <c r="G6046" t="s">
        <v>2769</v>
      </c>
      <c r="H6046" s="17">
        <v>43265</v>
      </c>
      <c r="I6046" s="15">
        <v>2018</v>
      </c>
      <c r="J6046" t="s">
        <v>10634</v>
      </c>
      <c r="K6046" s="5">
        <v>0</v>
      </c>
      <c r="L6046" t="s">
        <v>967</v>
      </c>
      <c r="M6046" t="s">
        <v>1141</v>
      </c>
      <c r="N6046" t="s">
        <v>10635</v>
      </c>
      <c r="O6046" t="s">
        <v>825</v>
      </c>
      <c r="P6046" t="s">
        <v>14616</v>
      </c>
      <c r="Q6046" t="s">
        <v>14616</v>
      </c>
      <c r="R6046" t="s">
        <v>750</v>
      </c>
      <c r="S6046" t="s">
        <v>795</v>
      </c>
      <c r="T6046" t="s">
        <v>20752</v>
      </c>
      <c r="U6046" t="s">
        <v>965</v>
      </c>
      <c r="V6046" t="s">
        <v>10638</v>
      </c>
      <c r="W6046" t="s">
        <v>970</v>
      </c>
      <c r="X6046" t="s">
        <v>20754</v>
      </c>
    </row>
    <row r="6047" spans="2:24" ht="11" outlineLevel="1" x14ac:dyDescent="0.15">
      <c r="B6047" t="s">
        <v>6143</v>
      </c>
      <c r="C6047" t="s">
        <v>6144</v>
      </c>
      <c r="E6047" t="s">
        <v>10649</v>
      </c>
      <c r="F6047" t="s">
        <v>628</v>
      </c>
      <c r="G6047" t="s">
        <v>2769</v>
      </c>
      <c r="H6047" s="17">
        <v>43165</v>
      </c>
      <c r="I6047" s="15">
        <v>2018</v>
      </c>
      <c r="J6047" t="s">
        <v>10634</v>
      </c>
      <c r="K6047" s="5">
        <v>52625</v>
      </c>
      <c r="L6047" t="s">
        <v>967</v>
      </c>
      <c r="M6047" t="s">
        <v>1141</v>
      </c>
      <c r="N6047" t="s">
        <v>10635</v>
      </c>
      <c r="O6047" t="s">
        <v>825</v>
      </c>
      <c r="P6047" t="s">
        <v>14616</v>
      </c>
      <c r="Q6047" t="s">
        <v>14616</v>
      </c>
      <c r="R6047" t="s">
        <v>750</v>
      </c>
      <c r="S6047" t="s">
        <v>795</v>
      </c>
      <c r="T6047" t="s">
        <v>20752</v>
      </c>
      <c r="U6047" t="s">
        <v>965</v>
      </c>
      <c r="V6047" t="s">
        <v>10638</v>
      </c>
      <c r="W6047" t="s">
        <v>970</v>
      </c>
      <c r="X6047" t="s">
        <v>20755</v>
      </c>
    </row>
    <row r="6048" spans="2:24" ht="11" outlineLevel="1" x14ac:dyDescent="0.15">
      <c r="B6048" t="s">
        <v>6146</v>
      </c>
      <c r="C6048" t="s">
        <v>6147</v>
      </c>
      <c r="D6048" t="s">
        <v>6148</v>
      </c>
      <c r="E6048" t="s">
        <v>10649</v>
      </c>
      <c r="F6048" t="s">
        <v>6149</v>
      </c>
      <c r="G6048" t="s">
        <v>6150</v>
      </c>
      <c r="H6048" s="17">
        <v>46077</v>
      </c>
      <c r="I6048" s="15">
        <v>2026</v>
      </c>
      <c r="J6048" t="s">
        <v>10634</v>
      </c>
      <c r="K6048" s="5">
        <v>58300</v>
      </c>
      <c r="L6048" t="s">
        <v>967</v>
      </c>
      <c r="R6048" t="s">
        <v>755</v>
      </c>
      <c r="S6048" t="s">
        <v>829</v>
      </c>
      <c r="T6048" t="s">
        <v>20756</v>
      </c>
      <c r="U6048" t="s">
        <v>1340</v>
      </c>
      <c r="V6048" t="s">
        <v>12795</v>
      </c>
      <c r="W6048" t="s">
        <v>970</v>
      </c>
      <c r="X6048" t="s">
        <v>20757</v>
      </c>
    </row>
    <row r="6049" spans="2:24" ht="11" outlineLevel="1" x14ac:dyDescent="0.15">
      <c r="B6049" t="s">
        <v>6153</v>
      </c>
      <c r="C6049" t="s">
        <v>6154</v>
      </c>
      <c r="E6049" t="s">
        <v>10652</v>
      </c>
      <c r="F6049" t="s">
        <v>4467</v>
      </c>
      <c r="G6049" t="s">
        <v>4468</v>
      </c>
      <c r="H6049" s="17">
        <v>45623</v>
      </c>
      <c r="I6049" s="15">
        <v>2025</v>
      </c>
      <c r="J6049" t="s">
        <v>10634</v>
      </c>
      <c r="K6049" s="5">
        <v>5470</v>
      </c>
      <c r="L6049" t="s">
        <v>967</v>
      </c>
      <c r="M6049" t="s">
        <v>1141</v>
      </c>
      <c r="N6049" t="s">
        <v>10635</v>
      </c>
      <c r="O6049" t="s">
        <v>825</v>
      </c>
      <c r="P6049" t="s">
        <v>12086</v>
      </c>
      <c r="Q6049" t="s">
        <v>11435</v>
      </c>
      <c r="R6049" t="s">
        <v>737</v>
      </c>
      <c r="S6049" t="s">
        <v>803</v>
      </c>
      <c r="T6049" t="s">
        <v>20758</v>
      </c>
      <c r="U6049" t="s">
        <v>965</v>
      </c>
      <c r="V6049" t="s">
        <v>10638</v>
      </c>
      <c r="W6049" t="s">
        <v>970</v>
      </c>
      <c r="X6049" t="s">
        <v>20759</v>
      </c>
    </row>
    <row r="6050" spans="2:24" ht="11" outlineLevel="1" x14ac:dyDescent="0.15">
      <c r="B6050" t="s">
        <v>6153</v>
      </c>
      <c r="C6050" t="s">
        <v>6154</v>
      </c>
      <c r="E6050" t="s">
        <v>10649</v>
      </c>
      <c r="F6050" t="s">
        <v>4467</v>
      </c>
      <c r="G6050" t="s">
        <v>4468</v>
      </c>
      <c r="H6050" s="17">
        <v>45545</v>
      </c>
      <c r="I6050" s="15">
        <v>2024</v>
      </c>
      <c r="J6050" t="s">
        <v>10634</v>
      </c>
      <c r="K6050" s="5">
        <v>52566</v>
      </c>
      <c r="L6050" t="s">
        <v>967</v>
      </c>
      <c r="M6050" t="s">
        <v>1141</v>
      </c>
      <c r="N6050" t="s">
        <v>10635</v>
      </c>
      <c r="O6050" t="s">
        <v>825</v>
      </c>
      <c r="P6050" t="s">
        <v>12086</v>
      </c>
      <c r="Q6050" t="s">
        <v>11435</v>
      </c>
      <c r="R6050" t="s">
        <v>737</v>
      </c>
      <c r="S6050" t="s">
        <v>803</v>
      </c>
      <c r="T6050" t="s">
        <v>20760</v>
      </c>
      <c r="U6050" t="s">
        <v>965</v>
      </c>
      <c r="V6050" t="s">
        <v>10638</v>
      </c>
      <c r="W6050" t="s">
        <v>970</v>
      </c>
      <c r="X6050" t="s">
        <v>20761</v>
      </c>
    </row>
    <row r="6051" spans="2:24" ht="11" outlineLevel="1" x14ac:dyDescent="0.15">
      <c r="B6051" t="s">
        <v>6156</v>
      </c>
      <c r="C6051" t="s">
        <v>6157</v>
      </c>
      <c r="E6051" t="s">
        <v>10649</v>
      </c>
      <c r="F6051" t="s">
        <v>6158</v>
      </c>
      <c r="G6051" t="s">
        <v>6159</v>
      </c>
      <c r="H6051" s="17">
        <v>42495</v>
      </c>
      <c r="I6051" s="15">
        <v>2016</v>
      </c>
      <c r="J6051" t="s">
        <v>10634</v>
      </c>
      <c r="K6051" s="5">
        <v>57240.19</v>
      </c>
      <c r="L6051" t="s">
        <v>967</v>
      </c>
      <c r="R6051" t="s">
        <v>737</v>
      </c>
      <c r="S6051" t="s">
        <v>803</v>
      </c>
      <c r="T6051" t="s">
        <v>20762</v>
      </c>
      <c r="U6051" t="s">
        <v>1340</v>
      </c>
      <c r="V6051" t="s">
        <v>12795</v>
      </c>
      <c r="W6051" t="s">
        <v>970</v>
      </c>
      <c r="X6051" t="s">
        <v>20763</v>
      </c>
    </row>
    <row r="6052" spans="2:24" ht="11" outlineLevel="1" x14ac:dyDescent="0.15">
      <c r="B6052" t="s">
        <v>6156</v>
      </c>
      <c r="C6052" t="s">
        <v>6157</v>
      </c>
      <c r="E6052" t="s">
        <v>10652</v>
      </c>
      <c r="F6052" t="s">
        <v>6158</v>
      </c>
      <c r="G6052" t="s">
        <v>6159</v>
      </c>
      <c r="H6052" s="17">
        <v>42564</v>
      </c>
      <c r="I6052" s="15">
        <v>2016</v>
      </c>
      <c r="J6052" t="s">
        <v>10634</v>
      </c>
      <c r="K6052" s="5">
        <v>742</v>
      </c>
      <c r="L6052" t="s">
        <v>967</v>
      </c>
      <c r="M6052" t="s">
        <v>14985</v>
      </c>
      <c r="R6052" t="s">
        <v>737</v>
      </c>
      <c r="S6052" t="s">
        <v>803</v>
      </c>
      <c r="T6052" t="s">
        <v>20762</v>
      </c>
      <c r="U6052" t="s">
        <v>1340</v>
      </c>
      <c r="V6052" t="s">
        <v>12795</v>
      </c>
      <c r="W6052" t="s">
        <v>970</v>
      </c>
      <c r="X6052" t="s">
        <v>20764</v>
      </c>
    </row>
    <row r="6053" spans="2:24" ht="11" outlineLevel="1" x14ac:dyDescent="0.15">
      <c r="B6053" t="s">
        <v>6161</v>
      </c>
      <c r="C6053" t="s">
        <v>6162</v>
      </c>
      <c r="D6053" t="s">
        <v>251</v>
      </c>
      <c r="E6053" t="s">
        <v>10649</v>
      </c>
      <c r="F6053" t="s">
        <v>14804</v>
      </c>
      <c r="G6053" t="s">
        <v>1904</v>
      </c>
      <c r="H6053" s="17">
        <v>45205</v>
      </c>
      <c r="I6053" s="15">
        <v>2024</v>
      </c>
      <c r="J6053" t="s">
        <v>10634</v>
      </c>
      <c r="K6053" s="5">
        <v>57950</v>
      </c>
      <c r="L6053" t="s">
        <v>967</v>
      </c>
      <c r="M6053" t="s">
        <v>1903</v>
      </c>
      <c r="N6053" t="s">
        <v>10635</v>
      </c>
      <c r="O6053" t="s">
        <v>825</v>
      </c>
      <c r="P6053" t="s">
        <v>11475</v>
      </c>
      <c r="Q6053" t="s">
        <v>11435</v>
      </c>
      <c r="R6053" t="s">
        <v>740</v>
      </c>
      <c r="S6053" t="s">
        <v>795</v>
      </c>
      <c r="T6053" t="s">
        <v>20765</v>
      </c>
      <c r="U6053" t="s">
        <v>965</v>
      </c>
      <c r="V6053" t="s">
        <v>10638</v>
      </c>
      <c r="W6053" t="s">
        <v>970</v>
      </c>
      <c r="X6053" t="s">
        <v>20766</v>
      </c>
    </row>
    <row r="6054" spans="2:24" ht="11" outlineLevel="1" x14ac:dyDescent="0.15">
      <c r="B6054" t="s">
        <v>6164</v>
      </c>
      <c r="C6054" t="s">
        <v>6165</v>
      </c>
      <c r="D6054" t="s">
        <v>379</v>
      </c>
      <c r="E6054" t="s">
        <v>10643</v>
      </c>
      <c r="F6054" t="s">
        <v>713</v>
      </c>
      <c r="G6054" t="s">
        <v>3086</v>
      </c>
      <c r="H6054" s="17">
        <v>45070</v>
      </c>
      <c r="I6054" s="15">
        <v>2023</v>
      </c>
      <c r="J6054" t="s">
        <v>10634</v>
      </c>
      <c r="K6054" s="5">
        <v>-14794.96</v>
      </c>
      <c r="L6054" t="s">
        <v>967</v>
      </c>
      <c r="M6054" t="s">
        <v>985</v>
      </c>
      <c r="N6054" t="s">
        <v>10635</v>
      </c>
      <c r="O6054" t="s">
        <v>818</v>
      </c>
      <c r="P6054" t="s">
        <v>13554</v>
      </c>
      <c r="Q6054" t="s">
        <v>11435</v>
      </c>
      <c r="R6054" t="s">
        <v>740</v>
      </c>
      <c r="S6054" t="s">
        <v>795</v>
      </c>
      <c r="T6054" t="s">
        <v>20767</v>
      </c>
      <c r="U6054" t="s">
        <v>965</v>
      </c>
      <c r="V6054" t="s">
        <v>10638</v>
      </c>
      <c r="W6054" t="s">
        <v>970</v>
      </c>
      <c r="X6054" t="s">
        <v>20768</v>
      </c>
    </row>
    <row r="6055" spans="2:24" ht="11" outlineLevel="1" x14ac:dyDescent="0.15">
      <c r="B6055" t="s">
        <v>6164</v>
      </c>
      <c r="C6055" t="s">
        <v>6165</v>
      </c>
      <c r="D6055" t="s">
        <v>379</v>
      </c>
      <c r="E6055" t="s">
        <v>10649</v>
      </c>
      <c r="F6055" t="s">
        <v>713</v>
      </c>
      <c r="G6055" t="s">
        <v>3086</v>
      </c>
      <c r="H6055" s="17">
        <v>44694</v>
      </c>
      <c r="I6055" s="15">
        <v>2022</v>
      </c>
      <c r="J6055" t="s">
        <v>10634</v>
      </c>
      <c r="K6055" s="5">
        <v>64319.48</v>
      </c>
      <c r="L6055" t="s">
        <v>967</v>
      </c>
      <c r="M6055" t="s">
        <v>985</v>
      </c>
      <c r="N6055" t="s">
        <v>10635</v>
      </c>
      <c r="O6055" t="s">
        <v>818</v>
      </c>
      <c r="P6055" t="s">
        <v>13554</v>
      </c>
      <c r="Q6055" t="s">
        <v>11435</v>
      </c>
      <c r="R6055" t="s">
        <v>740</v>
      </c>
      <c r="S6055" t="s">
        <v>795</v>
      </c>
      <c r="T6055" t="s">
        <v>20769</v>
      </c>
      <c r="U6055" t="s">
        <v>965</v>
      </c>
      <c r="V6055" t="s">
        <v>10638</v>
      </c>
      <c r="W6055" t="s">
        <v>970</v>
      </c>
      <c r="X6055" t="s">
        <v>20770</v>
      </c>
    </row>
    <row r="6056" spans="2:24" ht="11" outlineLevel="1" x14ac:dyDescent="0.15">
      <c r="B6056" t="s">
        <v>6164</v>
      </c>
      <c r="C6056" t="s">
        <v>6165</v>
      </c>
      <c r="D6056" t="s">
        <v>379</v>
      </c>
      <c r="E6056" t="s">
        <v>10664</v>
      </c>
      <c r="F6056" t="s">
        <v>713</v>
      </c>
      <c r="G6056" t="s">
        <v>3086</v>
      </c>
      <c r="H6056" s="17">
        <v>44869</v>
      </c>
      <c r="I6056" s="15">
        <v>2023</v>
      </c>
      <c r="J6056" t="s">
        <v>10634</v>
      </c>
      <c r="K6056" s="5">
        <v>5515.37</v>
      </c>
      <c r="L6056" t="s">
        <v>967</v>
      </c>
      <c r="M6056" t="s">
        <v>985</v>
      </c>
      <c r="N6056" t="s">
        <v>10635</v>
      </c>
      <c r="O6056" t="s">
        <v>818</v>
      </c>
      <c r="P6056" t="s">
        <v>13554</v>
      </c>
      <c r="Q6056" t="s">
        <v>11435</v>
      </c>
      <c r="R6056" t="s">
        <v>740</v>
      </c>
      <c r="S6056" t="s">
        <v>795</v>
      </c>
      <c r="T6056" t="s">
        <v>20767</v>
      </c>
      <c r="U6056" t="s">
        <v>965</v>
      </c>
      <c r="V6056" t="s">
        <v>10638</v>
      </c>
      <c r="W6056" t="s">
        <v>970</v>
      </c>
      <c r="X6056" t="s">
        <v>20771</v>
      </c>
    </row>
    <row r="6057" spans="2:24" ht="11" outlineLevel="1" x14ac:dyDescent="0.15">
      <c r="B6057" t="s">
        <v>6164</v>
      </c>
      <c r="C6057" t="s">
        <v>6165</v>
      </c>
      <c r="D6057" t="s">
        <v>379</v>
      </c>
      <c r="E6057" t="s">
        <v>10652</v>
      </c>
      <c r="F6057" t="s">
        <v>713</v>
      </c>
      <c r="G6057" t="s">
        <v>3086</v>
      </c>
      <c r="H6057" s="17">
        <v>44795</v>
      </c>
      <c r="I6057" s="15">
        <v>2022</v>
      </c>
      <c r="J6057" t="s">
        <v>10634</v>
      </c>
      <c r="K6057" s="5">
        <v>2856.01</v>
      </c>
      <c r="L6057" t="s">
        <v>967</v>
      </c>
      <c r="M6057" t="s">
        <v>985</v>
      </c>
      <c r="N6057" t="s">
        <v>10635</v>
      </c>
      <c r="O6057" t="s">
        <v>818</v>
      </c>
      <c r="P6057" t="s">
        <v>13554</v>
      </c>
      <c r="Q6057" t="s">
        <v>11435</v>
      </c>
      <c r="R6057" t="s">
        <v>740</v>
      </c>
      <c r="S6057" t="s">
        <v>795</v>
      </c>
      <c r="T6057" t="s">
        <v>20772</v>
      </c>
      <c r="U6057" t="s">
        <v>965</v>
      </c>
      <c r="V6057" t="s">
        <v>10638</v>
      </c>
      <c r="W6057" t="s">
        <v>970</v>
      </c>
      <c r="X6057" t="s">
        <v>20773</v>
      </c>
    </row>
    <row r="6058" spans="2:24" ht="11" outlineLevel="1" x14ac:dyDescent="0.15">
      <c r="B6058" t="s">
        <v>6167</v>
      </c>
      <c r="C6058" t="s">
        <v>6168</v>
      </c>
      <c r="E6058" t="s">
        <v>10649</v>
      </c>
      <c r="F6058" t="s">
        <v>6169</v>
      </c>
      <c r="G6058" t="s">
        <v>6170</v>
      </c>
      <c r="H6058" s="17">
        <v>43703</v>
      </c>
      <c r="I6058" s="15">
        <v>2019</v>
      </c>
      <c r="J6058" t="s">
        <v>10634</v>
      </c>
      <c r="K6058" s="5">
        <v>57674.85</v>
      </c>
      <c r="L6058" t="s">
        <v>967</v>
      </c>
      <c r="R6058" t="s">
        <v>5443</v>
      </c>
      <c r="S6058" t="s">
        <v>803</v>
      </c>
      <c r="T6058" t="s">
        <v>20774</v>
      </c>
      <c r="U6058" t="s">
        <v>1340</v>
      </c>
      <c r="V6058" t="s">
        <v>12795</v>
      </c>
      <c r="W6058" t="s">
        <v>970</v>
      </c>
      <c r="X6058" t="s">
        <v>20775</v>
      </c>
    </row>
    <row r="6059" spans="2:24" ht="11" outlineLevel="1" x14ac:dyDescent="0.15">
      <c r="B6059" t="s">
        <v>6172</v>
      </c>
      <c r="C6059" t="s">
        <v>6173</v>
      </c>
      <c r="E6059" t="s">
        <v>10649</v>
      </c>
      <c r="F6059" t="s">
        <v>6174</v>
      </c>
      <c r="G6059" t="s">
        <v>6175</v>
      </c>
      <c r="H6059" s="17">
        <v>43679</v>
      </c>
      <c r="I6059" s="15">
        <v>2019</v>
      </c>
      <c r="J6059" t="s">
        <v>10634</v>
      </c>
      <c r="K6059" s="5">
        <v>57520</v>
      </c>
      <c r="L6059" t="s">
        <v>967</v>
      </c>
      <c r="R6059" t="s">
        <v>737</v>
      </c>
      <c r="S6059" t="s">
        <v>795</v>
      </c>
      <c r="T6059" t="s">
        <v>20776</v>
      </c>
      <c r="U6059" t="s">
        <v>1340</v>
      </c>
      <c r="V6059" t="s">
        <v>12795</v>
      </c>
      <c r="W6059" t="s">
        <v>970</v>
      </c>
      <c r="X6059" t="s">
        <v>20777</v>
      </c>
    </row>
    <row r="6060" spans="2:24" ht="11" outlineLevel="1" x14ac:dyDescent="0.15">
      <c r="B6060" t="s">
        <v>6172</v>
      </c>
      <c r="C6060" t="s">
        <v>6173</v>
      </c>
      <c r="E6060" t="s">
        <v>10652</v>
      </c>
      <c r="F6060" t="s">
        <v>6174</v>
      </c>
      <c r="G6060" t="s">
        <v>6175</v>
      </c>
      <c r="H6060" s="17">
        <v>43691</v>
      </c>
      <c r="I6060" s="15">
        <v>2019</v>
      </c>
      <c r="J6060" t="s">
        <v>10634</v>
      </c>
      <c r="K6060" s="5">
        <v>0</v>
      </c>
      <c r="L6060" t="s">
        <v>967</v>
      </c>
      <c r="M6060" t="s">
        <v>15907</v>
      </c>
      <c r="R6060" t="s">
        <v>737</v>
      </c>
      <c r="S6060" t="s">
        <v>795</v>
      </c>
      <c r="T6060" t="s">
        <v>20778</v>
      </c>
      <c r="U6060" t="s">
        <v>1340</v>
      </c>
      <c r="V6060" t="s">
        <v>12795</v>
      </c>
      <c r="W6060" t="s">
        <v>970</v>
      </c>
      <c r="X6060" t="s">
        <v>20779</v>
      </c>
    </row>
    <row r="6061" spans="2:24" ht="11" outlineLevel="1" x14ac:dyDescent="0.15">
      <c r="B6061" t="s">
        <v>6177</v>
      </c>
      <c r="C6061" t="s">
        <v>6178</v>
      </c>
      <c r="E6061" t="s">
        <v>10664</v>
      </c>
      <c r="F6061" t="s">
        <v>2558</v>
      </c>
      <c r="G6061" t="s">
        <v>2559</v>
      </c>
      <c r="H6061" s="17">
        <v>43816</v>
      </c>
      <c r="I6061" s="15">
        <v>2020</v>
      </c>
      <c r="J6061" t="s">
        <v>10634</v>
      </c>
      <c r="K6061" s="5">
        <v>37033.199999999997</v>
      </c>
      <c r="L6061" t="s">
        <v>967</v>
      </c>
      <c r="M6061" t="s">
        <v>1141</v>
      </c>
      <c r="N6061" t="s">
        <v>10635</v>
      </c>
      <c r="O6061" t="s">
        <v>826</v>
      </c>
      <c r="P6061" t="s">
        <v>11434</v>
      </c>
      <c r="Q6061" t="s">
        <v>11434</v>
      </c>
      <c r="R6061" t="s">
        <v>748</v>
      </c>
      <c r="S6061" t="s">
        <v>795</v>
      </c>
      <c r="T6061" t="s">
        <v>20780</v>
      </c>
      <c r="U6061" t="s">
        <v>965</v>
      </c>
      <c r="V6061" t="s">
        <v>10638</v>
      </c>
      <c r="W6061" t="s">
        <v>970</v>
      </c>
      <c r="X6061" t="s">
        <v>20781</v>
      </c>
    </row>
    <row r="6062" spans="2:24" ht="11" outlineLevel="1" x14ac:dyDescent="0.15">
      <c r="B6062" t="s">
        <v>6177</v>
      </c>
      <c r="C6062" t="s">
        <v>6178</v>
      </c>
      <c r="E6062" t="s">
        <v>10643</v>
      </c>
      <c r="F6062" t="s">
        <v>2558</v>
      </c>
      <c r="G6062" t="s">
        <v>2559</v>
      </c>
      <c r="H6062" s="17">
        <v>43846</v>
      </c>
      <c r="I6062" s="15">
        <v>2020</v>
      </c>
      <c r="J6062" t="s">
        <v>10634</v>
      </c>
      <c r="K6062" s="5">
        <v>6350</v>
      </c>
      <c r="L6062" t="s">
        <v>967</v>
      </c>
      <c r="M6062" t="s">
        <v>1141</v>
      </c>
      <c r="N6062" t="s">
        <v>10635</v>
      </c>
      <c r="O6062" t="s">
        <v>826</v>
      </c>
      <c r="P6062" t="s">
        <v>11434</v>
      </c>
      <c r="Q6062" t="s">
        <v>11434</v>
      </c>
      <c r="R6062" t="s">
        <v>748</v>
      </c>
      <c r="S6062" t="s">
        <v>795</v>
      </c>
      <c r="T6062" t="s">
        <v>20782</v>
      </c>
      <c r="U6062" t="s">
        <v>965</v>
      </c>
      <c r="V6062" t="s">
        <v>10638</v>
      </c>
      <c r="W6062" t="s">
        <v>970</v>
      </c>
      <c r="X6062" t="s">
        <v>20783</v>
      </c>
    </row>
    <row r="6063" spans="2:24" ht="11" outlineLevel="1" x14ac:dyDescent="0.15">
      <c r="B6063" t="s">
        <v>6177</v>
      </c>
      <c r="C6063" t="s">
        <v>6178</v>
      </c>
      <c r="E6063" t="s">
        <v>10652</v>
      </c>
      <c r="F6063" t="s">
        <v>2558</v>
      </c>
      <c r="G6063" t="s">
        <v>2559</v>
      </c>
      <c r="H6063" s="17">
        <v>43788</v>
      </c>
      <c r="I6063" s="15">
        <v>2020</v>
      </c>
      <c r="J6063" t="s">
        <v>10634</v>
      </c>
      <c r="K6063" s="5">
        <v>3450</v>
      </c>
      <c r="L6063" t="s">
        <v>967</v>
      </c>
      <c r="M6063" t="s">
        <v>1141</v>
      </c>
      <c r="N6063" t="s">
        <v>10635</v>
      </c>
      <c r="O6063" t="s">
        <v>826</v>
      </c>
      <c r="P6063" t="s">
        <v>11434</v>
      </c>
      <c r="Q6063" t="s">
        <v>11434</v>
      </c>
      <c r="R6063" t="s">
        <v>748</v>
      </c>
      <c r="S6063" t="s">
        <v>795</v>
      </c>
      <c r="T6063" t="s">
        <v>20784</v>
      </c>
      <c r="U6063" t="s">
        <v>965</v>
      </c>
      <c r="V6063" t="s">
        <v>10638</v>
      </c>
      <c r="W6063" t="s">
        <v>970</v>
      </c>
      <c r="X6063" t="s">
        <v>20785</v>
      </c>
    </row>
    <row r="6064" spans="2:24" ht="11" outlineLevel="1" x14ac:dyDescent="0.15">
      <c r="B6064" t="s">
        <v>6177</v>
      </c>
      <c r="C6064" t="s">
        <v>6178</v>
      </c>
      <c r="E6064" t="s">
        <v>10649</v>
      </c>
      <c r="F6064" t="s">
        <v>2558</v>
      </c>
      <c r="G6064" t="s">
        <v>2559</v>
      </c>
      <c r="H6064" s="17">
        <v>43781</v>
      </c>
      <c r="I6064" s="15">
        <v>2020</v>
      </c>
      <c r="J6064" t="s">
        <v>10634</v>
      </c>
      <c r="K6064" s="5">
        <v>10598</v>
      </c>
      <c r="L6064" t="s">
        <v>967</v>
      </c>
      <c r="M6064" t="s">
        <v>1141</v>
      </c>
      <c r="N6064" t="s">
        <v>10635</v>
      </c>
      <c r="O6064" t="s">
        <v>826</v>
      </c>
      <c r="P6064" t="s">
        <v>11434</v>
      </c>
      <c r="Q6064" t="s">
        <v>11434</v>
      </c>
      <c r="R6064" t="s">
        <v>748</v>
      </c>
      <c r="S6064" t="s">
        <v>795</v>
      </c>
      <c r="T6064" t="s">
        <v>20786</v>
      </c>
      <c r="U6064" t="s">
        <v>965</v>
      </c>
      <c r="V6064" t="s">
        <v>10638</v>
      </c>
      <c r="W6064" t="s">
        <v>970</v>
      </c>
      <c r="X6064" t="s">
        <v>20787</v>
      </c>
    </row>
    <row r="6065" spans="2:24" ht="11" outlineLevel="1" x14ac:dyDescent="0.15">
      <c r="B6065" t="s">
        <v>6180</v>
      </c>
      <c r="C6065" t="s">
        <v>6181</v>
      </c>
      <c r="E6065" t="s">
        <v>10649</v>
      </c>
      <c r="F6065" t="s">
        <v>6182</v>
      </c>
      <c r="G6065" t="s">
        <v>6183</v>
      </c>
      <c r="H6065" s="17">
        <v>43649</v>
      </c>
      <c r="I6065" s="15">
        <v>2019</v>
      </c>
      <c r="J6065" t="s">
        <v>10634</v>
      </c>
      <c r="K6065" s="5">
        <v>56950</v>
      </c>
      <c r="L6065" t="s">
        <v>967</v>
      </c>
      <c r="R6065" t="s">
        <v>2658</v>
      </c>
      <c r="S6065" t="s">
        <v>803</v>
      </c>
      <c r="T6065" t="s">
        <v>20788</v>
      </c>
      <c r="U6065" t="s">
        <v>1340</v>
      </c>
      <c r="V6065" t="s">
        <v>12795</v>
      </c>
      <c r="W6065" t="s">
        <v>970</v>
      </c>
      <c r="X6065" t="s">
        <v>20789</v>
      </c>
    </row>
    <row r="6066" spans="2:24" ht="11" outlineLevel="1" x14ac:dyDescent="0.15">
      <c r="B6066" t="s">
        <v>6185</v>
      </c>
      <c r="C6066" t="s">
        <v>6186</v>
      </c>
      <c r="D6066" t="s">
        <v>889</v>
      </c>
      <c r="E6066" t="s">
        <v>10649</v>
      </c>
      <c r="F6066" t="s">
        <v>685</v>
      </c>
      <c r="G6066" t="s">
        <v>2058</v>
      </c>
      <c r="H6066" s="17">
        <v>44567</v>
      </c>
      <c r="I6066" s="15">
        <v>2022</v>
      </c>
      <c r="J6066" t="s">
        <v>10634</v>
      </c>
      <c r="K6066" s="5">
        <v>50465</v>
      </c>
      <c r="L6066" t="s">
        <v>967</v>
      </c>
      <c r="M6066" t="s">
        <v>1903</v>
      </c>
      <c r="N6066" t="s">
        <v>10635</v>
      </c>
      <c r="O6066" t="s">
        <v>825</v>
      </c>
      <c r="P6066" t="s">
        <v>14616</v>
      </c>
      <c r="Q6066" t="s">
        <v>11435</v>
      </c>
      <c r="R6066" t="s">
        <v>740</v>
      </c>
      <c r="S6066" t="s">
        <v>795</v>
      </c>
      <c r="T6066" t="s">
        <v>20790</v>
      </c>
      <c r="U6066" t="s">
        <v>965</v>
      </c>
      <c r="V6066" t="s">
        <v>10638</v>
      </c>
      <c r="W6066" t="s">
        <v>970</v>
      </c>
      <c r="X6066" t="s">
        <v>20791</v>
      </c>
    </row>
    <row r="6067" spans="2:24" ht="11" outlineLevel="1" x14ac:dyDescent="0.15">
      <c r="B6067" t="s">
        <v>6185</v>
      </c>
      <c r="C6067" t="s">
        <v>6186</v>
      </c>
      <c r="D6067" t="s">
        <v>889</v>
      </c>
      <c r="E6067" t="s">
        <v>10652</v>
      </c>
      <c r="F6067" t="s">
        <v>685</v>
      </c>
      <c r="G6067" t="s">
        <v>2058</v>
      </c>
      <c r="H6067" s="17">
        <v>44624</v>
      </c>
      <c r="I6067" s="15">
        <v>2022</v>
      </c>
      <c r="J6067" t="s">
        <v>10634</v>
      </c>
      <c r="K6067" s="5">
        <v>6450</v>
      </c>
      <c r="L6067" t="s">
        <v>967</v>
      </c>
      <c r="M6067" t="s">
        <v>1903</v>
      </c>
      <c r="N6067" t="s">
        <v>10635</v>
      </c>
      <c r="O6067" t="s">
        <v>825</v>
      </c>
      <c r="P6067" t="s">
        <v>14616</v>
      </c>
      <c r="Q6067" t="s">
        <v>11435</v>
      </c>
      <c r="R6067" t="s">
        <v>740</v>
      </c>
      <c r="S6067" t="s">
        <v>795</v>
      </c>
      <c r="T6067" t="s">
        <v>20792</v>
      </c>
      <c r="U6067" t="s">
        <v>965</v>
      </c>
      <c r="V6067" t="s">
        <v>10638</v>
      </c>
      <c r="W6067" t="s">
        <v>970</v>
      </c>
      <c r="X6067" t="s">
        <v>20793</v>
      </c>
    </row>
    <row r="6068" spans="2:24" ht="11" outlineLevel="1" x14ac:dyDescent="0.15">
      <c r="B6068" t="s">
        <v>6188</v>
      </c>
      <c r="C6068" t="s">
        <v>982</v>
      </c>
      <c r="D6068" t="s">
        <v>369</v>
      </c>
      <c r="E6068" t="s">
        <v>10649</v>
      </c>
      <c r="F6068" t="s">
        <v>685</v>
      </c>
      <c r="G6068" t="s">
        <v>2058</v>
      </c>
      <c r="H6068" s="17">
        <v>42374</v>
      </c>
      <c r="I6068" s="15">
        <v>2016</v>
      </c>
      <c r="J6068" t="s">
        <v>10634</v>
      </c>
      <c r="K6068" s="5">
        <v>51960</v>
      </c>
      <c r="L6068" t="s">
        <v>967</v>
      </c>
      <c r="M6068" t="s">
        <v>985</v>
      </c>
      <c r="N6068" t="s">
        <v>10635</v>
      </c>
      <c r="O6068" t="s">
        <v>796</v>
      </c>
      <c r="P6068" t="s">
        <v>13376</v>
      </c>
      <c r="Q6068" t="s">
        <v>13376</v>
      </c>
      <c r="R6068" t="s">
        <v>740</v>
      </c>
      <c r="S6068" t="s">
        <v>795</v>
      </c>
      <c r="T6068" t="s">
        <v>20794</v>
      </c>
      <c r="U6068" t="s">
        <v>965</v>
      </c>
      <c r="V6068" t="s">
        <v>10638</v>
      </c>
      <c r="W6068" t="s">
        <v>970</v>
      </c>
      <c r="X6068" t="s">
        <v>20795</v>
      </c>
    </row>
    <row r="6069" spans="2:24" ht="11" outlineLevel="1" x14ac:dyDescent="0.15">
      <c r="B6069" t="s">
        <v>6188</v>
      </c>
      <c r="C6069" t="s">
        <v>982</v>
      </c>
      <c r="D6069" t="s">
        <v>369</v>
      </c>
      <c r="E6069" t="s">
        <v>10950</v>
      </c>
      <c r="F6069" t="s">
        <v>685</v>
      </c>
      <c r="G6069" t="s">
        <v>2058</v>
      </c>
      <c r="H6069" s="17">
        <v>42404</v>
      </c>
      <c r="I6069" s="15">
        <v>2016</v>
      </c>
      <c r="J6069" t="s">
        <v>10634</v>
      </c>
      <c r="K6069" s="5">
        <v>16120</v>
      </c>
      <c r="L6069" t="s">
        <v>967</v>
      </c>
      <c r="M6069" t="s">
        <v>985</v>
      </c>
      <c r="N6069" t="s">
        <v>10635</v>
      </c>
      <c r="O6069" t="s">
        <v>796</v>
      </c>
      <c r="P6069" t="s">
        <v>13376</v>
      </c>
      <c r="Q6069" t="s">
        <v>13376</v>
      </c>
      <c r="R6069" t="s">
        <v>740</v>
      </c>
      <c r="S6069" t="s">
        <v>795</v>
      </c>
      <c r="T6069" t="s">
        <v>20794</v>
      </c>
      <c r="U6069" t="s">
        <v>965</v>
      </c>
      <c r="V6069" t="s">
        <v>10638</v>
      </c>
      <c r="W6069" t="s">
        <v>970</v>
      </c>
      <c r="X6069" t="s">
        <v>20796</v>
      </c>
    </row>
    <row r="6070" spans="2:24" ht="11" outlineLevel="1" x14ac:dyDescent="0.15">
      <c r="B6070" t="s">
        <v>6188</v>
      </c>
      <c r="C6070" t="s">
        <v>982</v>
      </c>
      <c r="D6070" t="s">
        <v>369</v>
      </c>
      <c r="E6070" t="s">
        <v>10989</v>
      </c>
      <c r="F6070" t="s">
        <v>685</v>
      </c>
      <c r="G6070" t="s">
        <v>2058</v>
      </c>
      <c r="H6070" s="17">
        <v>42390</v>
      </c>
      <c r="I6070" s="15">
        <v>2016</v>
      </c>
      <c r="J6070" t="s">
        <v>10634</v>
      </c>
      <c r="K6070" s="5">
        <v>-11260</v>
      </c>
      <c r="L6070" t="s">
        <v>967</v>
      </c>
      <c r="M6070" t="s">
        <v>985</v>
      </c>
      <c r="N6070" t="s">
        <v>10635</v>
      </c>
      <c r="O6070" t="s">
        <v>796</v>
      </c>
      <c r="P6070" t="s">
        <v>13376</v>
      </c>
      <c r="Q6070" t="s">
        <v>13376</v>
      </c>
      <c r="R6070" t="s">
        <v>740</v>
      </c>
      <c r="S6070" t="s">
        <v>795</v>
      </c>
      <c r="T6070" t="s">
        <v>20794</v>
      </c>
      <c r="U6070" t="s">
        <v>965</v>
      </c>
      <c r="V6070" t="s">
        <v>10638</v>
      </c>
      <c r="W6070" t="s">
        <v>970</v>
      </c>
      <c r="X6070" t="s">
        <v>20797</v>
      </c>
    </row>
    <row r="6071" spans="2:24" ht="11" outlineLevel="1" x14ac:dyDescent="0.15">
      <c r="B6071" t="s">
        <v>6190</v>
      </c>
      <c r="C6071" t="s">
        <v>6191</v>
      </c>
      <c r="E6071" t="s">
        <v>10652</v>
      </c>
      <c r="F6071" t="s">
        <v>20195</v>
      </c>
      <c r="G6071" t="s">
        <v>2732</v>
      </c>
      <c r="H6071" s="17">
        <v>44819</v>
      </c>
      <c r="I6071" s="15">
        <v>2022</v>
      </c>
      <c r="J6071" t="s">
        <v>10634</v>
      </c>
      <c r="K6071" s="5">
        <v>0</v>
      </c>
      <c r="L6071" t="s">
        <v>967</v>
      </c>
      <c r="M6071" t="s">
        <v>1141</v>
      </c>
      <c r="N6071" t="s">
        <v>10635</v>
      </c>
      <c r="O6071" t="s">
        <v>804</v>
      </c>
      <c r="P6071" t="s">
        <v>17250</v>
      </c>
      <c r="Q6071" t="s">
        <v>14861</v>
      </c>
      <c r="R6071" t="s">
        <v>740</v>
      </c>
      <c r="S6071" t="s">
        <v>795</v>
      </c>
      <c r="T6071" t="s">
        <v>14453</v>
      </c>
      <c r="U6071" t="s">
        <v>965</v>
      </c>
      <c r="V6071" t="s">
        <v>10638</v>
      </c>
      <c r="W6071" t="s">
        <v>970</v>
      </c>
      <c r="X6071" t="s">
        <v>20798</v>
      </c>
    </row>
    <row r="6072" spans="2:24" ht="11" outlineLevel="1" x14ac:dyDescent="0.15">
      <c r="B6072" t="s">
        <v>6190</v>
      </c>
      <c r="C6072" t="s">
        <v>6191</v>
      </c>
      <c r="E6072" t="s">
        <v>10664</v>
      </c>
      <c r="F6072" t="s">
        <v>20195</v>
      </c>
      <c r="G6072" t="s">
        <v>2732</v>
      </c>
      <c r="H6072" s="17">
        <v>44895</v>
      </c>
      <c r="I6072" s="15">
        <v>2023</v>
      </c>
      <c r="J6072" t="s">
        <v>10634</v>
      </c>
      <c r="K6072" s="5">
        <v>19570</v>
      </c>
      <c r="L6072" t="s">
        <v>967</v>
      </c>
      <c r="M6072" t="s">
        <v>1141</v>
      </c>
      <c r="N6072" t="s">
        <v>10635</v>
      </c>
      <c r="O6072" t="s">
        <v>804</v>
      </c>
      <c r="P6072" t="s">
        <v>17250</v>
      </c>
      <c r="Q6072" t="s">
        <v>14861</v>
      </c>
      <c r="R6072" t="s">
        <v>740</v>
      </c>
      <c r="S6072" t="s">
        <v>795</v>
      </c>
      <c r="T6072" t="s">
        <v>20799</v>
      </c>
      <c r="U6072" t="s">
        <v>965</v>
      </c>
      <c r="V6072" t="s">
        <v>10638</v>
      </c>
      <c r="W6072" t="s">
        <v>970</v>
      </c>
      <c r="X6072" t="s">
        <v>20800</v>
      </c>
    </row>
    <row r="6073" spans="2:24" ht="11" outlineLevel="1" x14ac:dyDescent="0.15">
      <c r="B6073" t="s">
        <v>6190</v>
      </c>
      <c r="C6073" t="s">
        <v>6191</v>
      </c>
      <c r="E6073" t="s">
        <v>10643</v>
      </c>
      <c r="F6073" t="s">
        <v>20195</v>
      </c>
      <c r="G6073" t="s">
        <v>2732</v>
      </c>
      <c r="H6073" s="17">
        <v>44938</v>
      </c>
      <c r="I6073" s="15">
        <v>2023</v>
      </c>
      <c r="J6073" t="s">
        <v>10634</v>
      </c>
      <c r="K6073" s="5">
        <v>0</v>
      </c>
      <c r="L6073" t="s">
        <v>967</v>
      </c>
      <c r="M6073" t="s">
        <v>1141</v>
      </c>
      <c r="N6073" t="s">
        <v>10635</v>
      </c>
      <c r="O6073" t="s">
        <v>804</v>
      </c>
      <c r="P6073" t="s">
        <v>17250</v>
      </c>
      <c r="Q6073" t="s">
        <v>14861</v>
      </c>
      <c r="R6073" t="s">
        <v>740</v>
      </c>
      <c r="S6073" t="s">
        <v>795</v>
      </c>
      <c r="T6073" t="s">
        <v>20198</v>
      </c>
      <c r="U6073" t="s">
        <v>965</v>
      </c>
      <c r="V6073" t="s">
        <v>10638</v>
      </c>
      <c r="W6073" t="s">
        <v>970</v>
      </c>
      <c r="X6073" t="s">
        <v>20801</v>
      </c>
    </row>
    <row r="6074" spans="2:24" ht="11" outlineLevel="1" x14ac:dyDescent="0.15">
      <c r="B6074" t="s">
        <v>6190</v>
      </c>
      <c r="C6074" t="s">
        <v>6191</v>
      </c>
      <c r="E6074" t="s">
        <v>10649</v>
      </c>
      <c r="F6074" t="s">
        <v>20195</v>
      </c>
      <c r="G6074" t="s">
        <v>2732</v>
      </c>
      <c r="H6074" s="17">
        <v>44797</v>
      </c>
      <c r="I6074" s="15">
        <v>2022</v>
      </c>
      <c r="J6074" t="s">
        <v>10634</v>
      </c>
      <c r="K6074" s="5">
        <v>37235</v>
      </c>
      <c r="L6074" t="s">
        <v>967</v>
      </c>
      <c r="M6074" t="s">
        <v>1141</v>
      </c>
      <c r="N6074" t="s">
        <v>10635</v>
      </c>
      <c r="O6074" t="s">
        <v>804</v>
      </c>
      <c r="P6074" t="s">
        <v>17250</v>
      </c>
      <c r="Q6074" t="s">
        <v>14861</v>
      </c>
      <c r="R6074" t="s">
        <v>740</v>
      </c>
      <c r="S6074" t="s">
        <v>795</v>
      </c>
      <c r="T6074" t="s">
        <v>20802</v>
      </c>
      <c r="U6074" t="s">
        <v>965</v>
      </c>
      <c r="V6074" t="s">
        <v>10638</v>
      </c>
      <c r="W6074" t="s">
        <v>970</v>
      </c>
      <c r="X6074" t="s">
        <v>20803</v>
      </c>
    </row>
    <row r="6075" spans="2:24" ht="11" outlineLevel="1" x14ac:dyDescent="0.15">
      <c r="B6075" t="s">
        <v>6193</v>
      </c>
      <c r="C6075" t="s">
        <v>6194</v>
      </c>
      <c r="E6075" t="s">
        <v>10649</v>
      </c>
      <c r="F6075" t="s">
        <v>6195</v>
      </c>
      <c r="G6075" t="s">
        <v>6196</v>
      </c>
      <c r="H6075" s="17">
        <v>42381</v>
      </c>
      <c r="I6075" s="15">
        <v>2016</v>
      </c>
      <c r="J6075" t="s">
        <v>10634</v>
      </c>
      <c r="K6075" s="5">
        <v>56664.77</v>
      </c>
      <c r="L6075" t="s">
        <v>967</v>
      </c>
      <c r="R6075" t="s">
        <v>750</v>
      </c>
      <c r="S6075" t="s">
        <v>795</v>
      </c>
      <c r="T6075" t="s">
        <v>20804</v>
      </c>
      <c r="U6075" t="s">
        <v>1340</v>
      </c>
      <c r="V6075" t="s">
        <v>12795</v>
      </c>
      <c r="W6075" t="s">
        <v>970</v>
      </c>
      <c r="X6075" t="s">
        <v>20805</v>
      </c>
    </row>
    <row r="6076" spans="2:24" ht="11" outlineLevel="1" x14ac:dyDescent="0.15">
      <c r="B6076" t="s">
        <v>6198</v>
      </c>
      <c r="C6076" t="s">
        <v>6199</v>
      </c>
      <c r="D6076" t="s">
        <v>6040</v>
      </c>
      <c r="E6076" t="s">
        <v>10649</v>
      </c>
      <c r="F6076" t="s">
        <v>6041</v>
      </c>
      <c r="G6076" t="s">
        <v>6042</v>
      </c>
      <c r="H6076" s="17">
        <v>44915</v>
      </c>
      <c r="I6076" s="15">
        <v>2023</v>
      </c>
      <c r="J6076" t="s">
        <v>10634</v>
      </c>
      <c r="K6076" s="5">
        <v>54040.34</v>
      </c>
      <c r="L6076" t="s">
        <v>967</v>
      </c>
      <c r="R6076" t="s">
        <v>3219</v>
      </c>
      <c r="S6076" t="s">
        <v>795</v>
      </c>
      <c r="T6076" t="s">
        <v>20806</v>
      </c>
      <c r="U6076" t="s">
        <v>1340</v>
      </c>
      <c r="V6076" t="s">
        <v>12795</v>
      </c>
      <c r="W6076" t="s">
        <v>970</v>
      </c>
      <c r="X6076" t="s">
        <v>20807</v>
      </c>
    </row>
    <row r="6077" spans="2:24" ht="11" outlineLevel="1" x14ac:dyDescent="0.15">
      <c r="B6077" t="s">
        <v>6198</v>
      </c>
      <c r="C6077" t="s">
        <v>6199</v>
      </c>
      <c r="D6077" t="s">
        <v>6040</v>
      </c>
      <c r="E6077" t="s">
        <v>10652</v>
      </c>
      <c r="F6077" t="s">
        <v>6041</v>
      </c>
      <c r="G6077" t="s">
        <v>6042</v>
      </c>
      <c r="H6077" s="17">
        <v>45019</v>
      </c>
      <c r="I6077" s="15">
        <v>2023</v>
      </c>
      <c r="J6077" t="s">
        <v>10634</v>
      </c>
      <c r="K6077" s="5">
        <v>2602.67</v>
      </c>
      <c r="L6077" t="s">
        <v>967</v>
      </c>
      <c r="M6077" t="s">
        <v>14985</v>
      </c>
      <c r="R6077" t="s">
        <v>3219</v>
      </c>
      <c r="S6077" t="s">
        <v>795</v>
      </c>
      <c r="T6077" t="s">
        <v>20808</v>
      </c>
      <c r="U6077" t="s">
        <v>1340</v>
      </c>
      <c r="V6077" t="s">
        <v>12795</v>
      </c>
      <c r="W6077" t="s">
        <v>970</v>
      </c>
      <c r="X6077" t="s">
        <v>20809</v>
      </c>
    </row>
    <row r="6078" spans="2:24" ht="11" outlineLevel="1" x14ac:dyDescent="0.15">
      <c r="B6078" t="s">
        <v>6201</v>
      </c>
      <c r="C6078" t="s">
        <v>6202</v>
      </c>
      <c r="E6078" t="s">
        <v>10649</v>
      </c>
      <c r="F6078" t="s">
        <v>4157</v>
      </c>
      <c r="G6078" t="s">
        <v>4158</v>
      </c>
      <c r="H6078" s="17">
        <v>44652</v>
      </c>
      <c r="I6078" s="15">
        <v>2022</v>
      </c>
      <c r="J6078" t="s">
        <v>10634</v>
      </c>
      <c r="K6078" s="5">
        <v>56625</v>
      </c>
      <c r="L6078" t="s">
        <v>967</v>
      </c>
      <c r="R6078" t="s">
        <v>750</v>
      </c>
      <c r="S6078" t="s">
        <v>887</v>
      </c>
      <c r="T6078" t="s">
        <v>20810</v>
      </c>
      <c r="U6078" t="s">
        <v>1340</v>
      </c>
      <c r="V6078" t="s">
        <v>12795</v>
      </c>
      <c r="W6078" t="s">
        <v>970</v>
      </c>
      <c r="X6078" t="s">
        <v>20811</v>
      </c>
    </row>
    <row r="6079" spans="2:24" ht="11" outlineLevel="1" x14ac:dyDescent="0.15">
      <c r="B6079" t="s">
        <v>6204</v>
      </c>
      <c r="C6079" t="s">
        <v>6205</v>
      </c>
      <c r="E6079" t="s">
        <v>10649</v>
      </c>
      <c r="F6079" t="s">
        <v>5682</v>
      </c>
      <c r="G6079" t="s">
        <v>5683</v>
      </c>
      <c r="H6079" s="17">
        <v>42459</v>
      </c>
      <c r="I6079" s="15">
        <v>2016</v>
      </c>
      <c r="J6079" t="s">
        <v>10634</v>
      </c>
      <c r="K6079" s="5">
        <v>56500</v>
      </c>
      <c r="L6079" t="s">
        <v>967</v>
      </c>
      <c r="R6079" t="s">
        <v>3219</v>
      </c>
      <c r="S6079" t="s">
        <v>795</v>
      </c>
      <c r="T6079" t="s">
        <v>20812</v>
      </c>
      <c r="U6079" t="s">
        <v>1340</v>
      </c>
      <c r="V6079" t="s">
        <v>12795</v>
      </c>
      <c r="W6079" t="s">
        <v>970</v>
      </c>
      <c r="X6079" t="s">
        <v>20813</v>
      </c>
    </row>
    <row r="6080" spans="2:24" ht="11" outlineLevel="1" x14ac:dyDescent="0.15">
      <c r="B6080" t="s">
        <v>6207</v>
      </c>
      <c r="C6080" t="s">
        <v>6208</v>
      </c>
      <c r="E6080" t="s">
        <v>10649</v>
      </c>
      <c r="F6080" t="s">
        <v>3653</v>
      </c>
      <c r="G6080" t="s">
        <v>3654</v>
      </c>
      <c r="H6080" s="17">
        <v>45128</v>
      </c>
      <c r="I6080" s="15">
        <v>2023</v>
      </c>
      <c r="J6080" t="s">
        <v>10634</v>
      </c>
      <c r="K6080" s="5">
        <v>56500</v>
      </c>
      <c r="L6080" t="s">
        <v>967</v>
      </c>
      <c r="R6080" t="s">
        <v>737</v>
      </c>
      <c r="S6080" t="s">
        <v>803</v>
      </c>
      <c r="T6080" t="s">
        <v>20814</v>
      </c>
      <c r="U6080" t="s">
        <v>1340</v>
      </c>
      <c r="V6080" t="s">
        <v>12795</v>
      </c>
      <c r="W6080" t="s">
        <v>970</v>
      </c>
      <c r="X6080" t="s">
        <v>20815</v>
      </c>
    </row>
    <row r="6081" spans="2:24" ht="11" outlineLevel="1" x14ac:dyDescent="0.15">
      <c r="B6081" t="s">
        <v>6210</v>
      </c>
      <c r="C6081" t="s">
        <v>6211</v>
      </c>
      <c r="E6081" t="s">
        <v>10649</v>
      </c>
      <c r="F6081" t="s">
        <v>16693</v>
      </c>
      <c r="G6081" t="s">
        <v>2727</v>
      </c>
      <c r="H6081" s="17">
        <v>42313</v>
      </c>
      <c r="I6081" s="15">
        <v>2016</v>
      </c>
      <c r="J6081" t="s">
        <v>10634</v>
      </c>
      <c r="K6081" s="5">
        <v>56426</v>
      </c>
      <c r="L6081" t="s">
        <v>967</v>
      </c>
      <c r="M6081" t="s">
        <v>1141</v>
      </c>
      <c r="N6081" t="s">
        <v>10635</v>
      </c>
      <c r="O6081" t="s">
        <v>825</v>
      </c>
      <c r="P6081" t="s">
        <v>12086</v>
      </c>
      <c r="Q6081" t="s">
        <v>12086</v>
      </c>
      <c r="R6081" t="s">
        <v>740</v>
      </c>
      <c r="S6081" t="s">
        <v>795</v>
      </c>
      <c r="T6081" t="s">
        <v>20816</v>
      </c>
      <c r="U6081" t="s">
        <v>965</v>
      </c>
      <c r="V6081" t="s">
        <v>10638</v>
      </c>
      <c r="W6081" t="s">
        <v>970</v>
      </c>
      <c r="X6081" t="s">
        <v>20817</v>
      </c>
    </row>
    <row r="6082" spans="2:24" ht="11" outlineLevel="1" x14ac:dyDescent="0.15">
      <c r="B6082" t="s">
        <v>6213</v>
      </c>
      <c r="C6082" t="s">
        <v>6214</v>
      </c>
      <c r="E6082" t="s">
        <v>10649</v>
      </c>
      <c r="F6082" t="s">
        <v>6215</v>
      </c>
      <c r="G6082" t="s">
        <v>6216</v>
      </c>
      <c r="H6082" s="17">
        <v>43894</v>
      </c>
      <c r="I6082" s="15">
        <v>2020</v>
      </c>
      <c r="J6082" t="s">
        <v>10634</v>
      </c>
      <c r="K6082" s="5">
        <v>49393</v>
      </c>
      <c r="L6082" t="s">
        <v>967</v>
      </c>
      <c r="R6082" t="s">
        <v>748</v>
      </c>
      <c r="S6082" t="s">
        <v>795</v>
      </c>
      <c r="T6082" t="s">
        <v>20818</v>
      </c>
      <c r="U6082" t="s">
        <v>1340</v>
      </c>
      <c r="V6082" t="s">
        <v>12795</v>
      </c>
      <c r="W6082" t="s">
        <v>970</v>
      </c>
      <c r="X6082" t="s">
        <v>20819</v>
      </c>
    </row>
    <row r="6083" spans="2:24" ht="11" outlineLevel="1" x14ac:dyDescent="0.15">
      <c r="B6083" t="s">
        <v>6213</v>
      </c>
      <c r="C6083" t="s">
        <v>6214</v>
      </c>
      <c r="E6083" t="s">
        <v>10652</v>
      </c>
      <c r="F6083" t="s">
        <v>6215</v>
      </c>
      <c r="G6083" t="s">
        <v>6216</v>
      </c>
      <c r="H6083" s="17">
        <v>43927</v>
      </c>
      <c r="I6083" s="15">
        <v>2020</v>
      </c>
      <c r="J6083" t="s">
        <v>10634</v>
      </c>
      <c r="K6083" s="5">
        <v>6900</v>
      </c>
      <c r="L6083" t="s">
        <v>967</v>
      </c>
      <c r="M6083" t="s">
        <v>15907</v>
      </c>
      <c r="R6083" t="s">
        <v>748</v>
      </c>
      <c r="S6083" t="s">
        <v>795</v>
      </c>
      <c r="T6083" t="s">
        <v>20818</v>
      </c>
      <c r="U6083" t="s">
        <v>1340</v>
      </c>
      <c r="V6083" t="s">
        <v>12795</v>
      </c>
      <c r="W6083" t="s">
        <v>970</v>
      </c>
      <c r="X6083" t="s">
        <v>20820</v>
      </c>
    </row>
    <row r="6084" spans="2:24" ht="11" outlineLevel="1" x14ac:dyDescent="0.15">
      <c r="B6084" t="s">
        <v>6218</v>
      </c>
      <c r="C6084" t="s">
        <v>6219</v>
      </c>
      <c r="D6084" t="s">
        <v>3473</v>
      </c>
      <c r="E6084" t="s">
        <v>10649</v>
      </c>
      <c r="F6084" t="s">
        <v>3474</v>
      </c>
      <c r="G6084" t="s">
        <v>3475</v>
      </c>
      <c r="H6084" s="17">
        <v>43522</v>
      </c>
      <c r="I6084" s="15">
        <v>2019</v>
      </c>
      <c r="J6084" t="s">
        <v>10634</v>
      </c>
      <c r="K6084" s="5">
        <v>15192</v>
      </c>
      <c r="L6084" t="s">
        <v>967</v>
      </c>
      <c r="M6084" t="s">
        <v>1903</v>
      </c>
      <c r="N6084" t="s">
        <v>10635</v>
      </c>
      <c r="O6084" t="s">
        <v>825</v>
      </c>
      <c r="P6084" t="s">
        <v>14904</v>
      </c>
      <c r="Q6084" t="s">
        <v>14904</v>
      </c>
      <c r="R6084" t="s">
        <v>740</v>
      </c>
      <c r="S6084" t="s">
        <v>795</v>
      </c>
      <c r="T6084" t="s">
        <v>20821</v>
      </c>
      <c r="U6084" t="s">
        <v>965</v>
      </c>
      <c r="V6084" t="s">
        <v>10638</v>
      </c>
      <c r="W6084" t="s">
        <v>970</v>
      </c>
      <c r="X6084" t="s">
        <v>20822</v>
      </c>
    </row>
    <row r="6085" spans="2:24" ht="11" outlineLevel="1" x14ac:dyDescent="0.15">
      <c r="B6085" t="s">
        <v>6218</v>
      </c>
      <c r="C6085" t="s">
        <v>6219</v>
      </c>
      <c r="D6085" t="s">
        <v>3473</v>
      </c>
      <c r="E6085" t="s">
        <v>10664</v>
      </c>
      <c r="F6085" t="s">
        <v>3474</v>
      </c>
      <c r="G6085" t="s">
        <v>3475</v>
      </c>
      <c r="H6085" s="17">
        <v>43585</v>
      </c>
      <c r="I6085" s="15">
        <v>2019</v>
      </c>
      <c r="J6085" t="s">
        <v>10634</v>
      </c>
      <c r="K6085" s="5">
        <v>39279</v>
      </c>
      <c r="L6085" t="s">
        <v>967</v>
      </c>
      <c r="M6085" t="s">
        <v>1903</v>
      </c>
      <c r="N6085" t="s">
        <v>10635</v>
      </c>
      <c r="O6085" t="s">
        <v>825</v>
      </c>
      <c r="P6085" t="s">
        <v>14904</v>
      </c>
      <c r="Q6085" t="s">
        <v>14904</v>
      </c>
      <c r="R6085" t="s">
        <v>740</v>
      </c>
      <c r="S6085" t="s">
        <v>795</v>
      </c>
      <c r="T6085" t="s">
        <v>20823</v>
      </c>
      <c r="U6085" t="s">
        <v>965</v>
      </c>
      <c r="V6085" t="s">
        <v>10638</v>
      </c>
      <c r="W6085" t="s">
        <v>970</v>
      </c>
      <c r="X6085" t="s">
        <v>20824</v>
      </c>
    </row>
    <row r="6086" spans="2:24" ht="11" outlineLevel="1" x14ac:dyDescent="0.15">
      <c r="B6086" t="s">
        <v>6218</v>
      </c>
      <c r="C6086" t="s">
        <v>6219</v>
      </c>
      <c r="D6086" t="s">
        <v>3473</v>
      </c>
      <c r="E6086" t="s">
        <v>10652</v>
      </c>
      <c r="F6086" t="s">
        <v>3474</v>
      </c>
      <c r="G6086" t="s">
        <v>3475</v>
      </c>
      <c r="H6086" s="17">
        <v>43538</v>
      </c>
      <c r="I6086" s="15">
        <v>2019</v>
      </c>
      <c r="J6086" t="s">
        <v>10634</v>
      </c>
      <c r="K6086" s="5">
        <v>1685.08</v>
      </c>
      <c r="L6086" t="s">
        <v>967</v>
      </c>
      <c r="M6086" t="s">
        <v>1903</v>
      </c>
      <c r="N6086" t="s">
        <v>10635</v>
      </c>
      <c r="O6086" t="s">
        <v>825</v>
      </c>
      <c r="P6086" t="s">
        <v>14904</v>
      </c>
      <c r="Q6086" t="s">
        <v>14904</v>
      </c>
      <c r="R6086" t="s">
        <v>740</v>
      </c>
      <c r="S6086" t="s">
        <v>795</v>
      </c>
      <c r="T6086" t="s">
        <v>20825</v>
      </c>
      <c r="U6086" t="s">
        <v>965</v>
      </c>
      <c r="V6086" t="s">
        <v>10638</v>
      </c>
      <c r="W6086" t="s">
        <v>970</v>
      </c>
      <c r="X6086" t="s">
        <v>20826</v>
      </c>
    </row>
    <row r="6087" spans="2:24" ht="11" outlineLevel="1" x14ac:dyDescent="0.15">
      <c r="B6087" t="s">
        <v>6221</v>
      </c>
      <c r="C6087" t="s">
        <v>6222</v>
      </c>
      <c r="E6087" t="s">
        <v>10649</v>
      </c>
      <c r="F6087" t="s">
        <v>6223</v>
      </c>
      <c r="G6087" t="s">
        <v>6224</v>
      </c>
      <c r="H6087" s="17">
        <v>44145</v>
      </c>
      <c r="I6087" s="15">
        <v>2021</v>
      </c>
      <c r="J6087" t="s">
        <v>10634</v>
      </c>
      <c r="K6087" s="5">
        <v>56000</v>
      </c>
      <c r="L6087" t="s">
        <v>967</v>
      </c>
      <c r="R6087" t="s">
        <v>750</v>
      </c>
      <c r="S6087" t="s">
        <v>3341</v>
      </c>
      <c r="T6087" t="s">
        <v>20827</v>
      </c>
      <c r="U6087" t="s">
        <v>1340</v>
      </c>
      <c r="V6087" t="s">
        <v>12795</v>
      </c>
      <c r="W6087" t="s">
        <v>970</v>
      </c>
      <c r="X6087" t="s">
        <v>20828</v>
      </c>
    </row>
    <row r="6088" spans="2:24" ht="11" outlineLevel="1" x14ac:dyDescent="0.15">
      <c r="B6088" t="s">
        <v>6226</v>
      </c>
      <c r="C6088" t="s">
        <v>1383</v>
      </c>
      <c r="D6088" t="s">
        <v>200</v>
      </c>
      <c r="E6088" t="s">
        <v>10989</v>
      </c>
      <c r="F6088" t="s">
        <v>609</v>
      </c>
      <c r="G6088" t="s">
        <v>1547</v>
      </c>
      <c r="H6088" s="17">
        <v>42279</v>
      </c>
      <c r="I6088" s="15">
        <v>2016</v>
      </c>
      <c r="J6088" t="s">
        <v>10634</v>
      </c>
      <c r="K6088" s="5">
        <v>0</v>
      </c>
      <c r="L6088" t="s">
        <v>967</v>
      </c>
      <c r="M6088" t="s">
        <v>985</v>
      </c>
      <c r="N6088" t="s">
        <v>10635</v>
      </c>
      <c r="O6088" t="s">
        <v>796</v>
      </c>
      <c r="P6088" t="s">
        <v>10671</v>
      </c>
      <c r="Q6088" t="s">
        <v>10685</v>
      </c>
      <c r="R6088" t="s">
        <v>737</v>
      </c>
      <c r="S6088" t="s">
        <v>803</v>
      </c>
      <c r="T6088" t="s">
        <v>20829</v>
      </c>
      <c r="U6088" t="s">
        <v>965</v>
      </c>
      <c r="V6088" t="s">
        <v>10638</v>
      </c>
      <c r="W6088" t="s">
        <v>970</v>
      </c>
      <c r="X6088" t="s">
        <v>20830</v>
      </c>
    </row>
    <row r="6089" spans="2:24" ht="11" outlineLevel="1" x14ac:dyDescent="0.15">
      <c r="B6089" t="s">
        <v>6228</v>
      </c>
      <c r="C6089" t="s">
        <v>1641</v>
      </c>
      <c r="D6089" t="s">
        <v>261</v>
      </c>
      <c r="E6089" t="s">
        <v>10989</v>
      </c>
      <c r="F6089" t="s">
        <v>669</v>
      </c>
      <c r="G6089" t="s">
        <v>1498</v>
      </c>
      <c r="H6089" s="17">
        <v>42173</v>
      </c>
      <c r="I6089" s="15">
        <v>2015</v>
      </c>
      <c r="J6089" t="s">
        <v>10634</v>
      </c>
      <c r="K6089" s="5">
        <v>33847.839999999997</v>
      </c>
      <c r="L6089" t="s">
        <v>967</v>
      </c>
      <c r="M6089" t="s">
        <v>985</v>
      </c>
      <c r="N6089" t="s">
        <v>10635</v>
      </c>
      <c r="O6089" t="s">
        <v>825</v>
      </c>
      <c r="P6089" t="s">
        <v>13376</v>
      </c>
      <c r="Q6089" t="s">
        <v>13376</v>
      </c>
      <c r="R6089" t="s">
        <v>740</v>
      </c>
      <c r="S6089" t="s">
        <v>795</v>
      </c>
      <c r="T6089" t="s">
        <v>20831</v>
      </c>
      <c r="U6089" t="s">
        <v>965</v>
      </c>
      <c r="V6089" t="s">
        <v>10638</v>
      </c>
      <c r="W6089" t="s">
        <v>970</v>
      </c>
      <c r="X6089" t="s">
        <v>20832</v>
      </c>
    </row>
    <row r="6090" spans="2:24" ht="11" outlineLevel="1" x14ac:dyDescent="0.15">
      <c r="B6090" t="s">
        <v>6228</v>
      </c>
      <c r="C6090" t="s">
        <v>1641</v>
      </c>
      <c r="D6090" t="s">
        <v>261</v>
      </c>
      <c r="E6090" t="s">
        <v>10950</v>
      </c>
      <c r="F6090" t="s">
        <v>669</v>
      </c>
      <c r="G6090" t="s">
        <v>1498</v>
      </c>
      <c r="H6090" s="17">
        <v>42244</v>
      </c>
      <c r="I6090" s="15">
        <v>2015</v>
      </c>
      <c r="J6090" t="s">
        <v>10634</v>
      </c>
      <c r="K6090" s="5">
        <v>9500</v>
      </c>
      <c r="L6090" t="s">
        <v>967</v>
      </c>
      <c r="M6090" t="s">
        <v>985</v>
      </c>
      <c r="N6090" t="s">
        <v>10635</v>
      </c>
      <c r="O6090" t="s">
        <v>825</v>
      </c>
      <c r="P6090" t="s">
        <v>13376</v>
      </c>
      <c r="Q6090" t="s">
        <v>13376</v>
      </c>
      <c r="R6090" t="s">
        <v>740</v>
      </c>
      <c r="S6090" t="s">
        <v>795</v>
      </c>
      <c r="T6090" t="s">
        <v>20833</v>
      </c>
      <c r="U6090" t="s">
        <v>965</v>
      </c>
      <c r="V6090" t="s">
        <v>10638</v>
      </c>
      <c r="W6090" t="s">
        <v>970</v>
      </c>
      <c r="X6090" t="s">
        <v>20834</v>
      </c>
    </row>
    <row r="6091" spans="2:24" ht="11" outlineLevel="1" x14ac:dyDescent="0.15">
      <c r="B6091" t="s">
        <v>6228</v>
      </c>
      <c r="C6091" t="s">
        <v>1641</v>
      </c>
      <c r="D6091" t="s">
        <v>261</v>
      </c>
      <c r="E6091" t="s">
        <v>10649</v>
      </c>
      <c r="F6091" t="s">
        <v>669</v>
      </c>
      <c r="G6091" t="s">
        <v>1498</v>
      </c>
      <c r="H6091" s="17">
        <v>42152</v>
      </c>
      <c r="I6091" s="15">
        <v>2015</v>
      </c>
      <c r="J6091" t="s">
        <v>10634</v>
      </c>
      <c r="K6091" s="5">
        <v>12275</v>
      </c>
      <c r="L6091" t="s">
        <v>967</v>
      </c>
      <c r="M6091" t="s">
        <v>985</v>
      </c>
      <c r="N6091" t="s">
        <v>10635</v>
      </c>
      <c r="O6091" t="s">
        <v>825</v>
      </c>
      <c r="P6091" t="s">
        <v>13376</v>
      </c>
      <c r="Q6091" t="s">
        <v>13376</v>
      </c>
      <c r="R6091" t="s">
        <v>740</v>
      </c>
      <c r="S6091" t="s">
        <v>795</v>
      </c>
      <c r="T6091" t="s">
        <v>20835</v>
      </c>
      <c r="U6091" t="s">
        <v>965</v>
      </c>
      <c r="V6091" t="s">
        <v>10638</v>
      </c>
      <c r="W6091" t="s">
        <v>970</v>
      </c>
      <c r="X6091" t="s">
        <v>20836</v>
      </c>
    </row>
    <row r="6092" spans="2:24" ht="11" outlineLevel="1" x14ac:dyDescent="0.15">
      <c r="B6092" t="s">
        <v>6230</v>
      </c>
      <c r="C6092" t="s">
        <v>6231</v>
      </c>
      <c r="E6092" t="s">
        <v>10649</v>
      </c>
      <c r="F6092" t="s">
        <v>16693</v>
      </c>
      <c r="G6092" t="s">
        <v>2727</v>
      </c>
      <c r="H6092" s="17">
        <v>42256</v>
      </c>
      <c r="I6092" s="15">
        <v>2015</v>
      </c>
      <c r="J6092" t="s">
        <v>10634</v>
      </c>
      <c r="K6092" s="5">
        <v>55266.34</v>
      </c>
      <c r="L6092" t="s">
        <v>967</v>
      </c>
      <c r="M6092" t="s">
        <v>1141</v>
      </c>
      <c r="N6092" t="s">
        <v>10635</v>
      </c>
      <c r="O6092" t="s">
        <v>825</v>
      </c>
      <c r="P6092" t="s">
        <v>12086</v>
      </c>
      <c r="Q6092" t="s">
        <v>12086</v>
      </c>
      <c r="R6092" t="s">
        <v>740</v>
      </c>
      <c r="S6092" t="s">
        <v>795</v>
      </c>
      <c r="T6092" t="s">
        <v>20837</v>
      </c>
      <c r="U6092" t="s">
        <v>965</v>
      </c>
      <c r="V6092" t="s">
        <v>10638</v>
      </c>
      <c r="W6092" t="s">
        <v>970</v>
      </c>
      <c r="X6092" t="s">
        <v>20838</v>
      </c>
    </row>
    <row r="6093" spans="2:24" ht="11" outlineLevel="1" x14ac:dyDescent="0.15">
      <c r="B6093" t="s">
        <v>6230</v>
      </c>
      <c r="C6093" t="s">
        <v>6231</v>
      </c>
      <c r="E6093" t="s">
        <v>10652</v>
      </c>
      <c r="F6093" t="s">
        <v>16693</v>
      </c>
      <c r="G6093" t="s">
        <v>2727</v>
      </c>
      <c r="H6093" s="17">
        <v>42270</v>
      </c>
      <c r="I6093" s="15">
        <v>2015</v>
      </c>
      <c r="J6093" t="s">
        <v>10634</v>
      </c>
      <c r="K6093" s="5">
        <v>0</v>
      </c>
      <c r="L6093" t="s">
        <v>967</v>
      </c>
      <c r="M6093" t="s">
        <v>1141</v>
      </c>
      <c r="N6093" t="s">
        <v>10635</v>
      </c>
      <c r="O6093" t="s">
        <v>825</v>
      </c>
      <c r="P6093" t="s">
        <v>12086</v>
      </c>
      <c r="Q6093" t="s">
        <v>12086</v>
      </c>
      <c r="R6093" t="s">
        <v>740</v>
      </c>
      <c r="S6093" t="s">
        <v>795</v>
      </c>
      <c r="T6093" t="s">
        <v>20839</v>
      </c>
      <c r="U6093" t="s">
        <v>965</v>
      </c>
      <c r="V6093" t="s">
        <v>10638</v>
      </c>
      <c r="W6093" t="s">
        <v>970</v>
      </c>
      <c r="X6093" t="s">
        <v>20840</v>
      </c>
    </row>
    <row r="6094" spans="2:24" ht="11" outlineLevel="1" x14ac:dyDescent="0.15">
      <c r="B6094" t="s">
        <v>6233</v>
      </c>
      <c r="C6094" t="s">
        <v>6234</v>
      </c>
      <c r="E6094" t="s">
        <v>10649</v>
      </c>
      <c r="F6094" t="s">
        <v>4431</v>
      </c>
      <c r="G6094" t="s">
        <v>4432</v>
      </c>
      <c r="H6094" s="17">
        <v>42998</v>
      </c>
      <c r="I6094" s="15">
        <v>2017</v>
      </c>
      <c r="J6094" t="s">
        <v>10634</v>
      </c>
      <c r="K6094" s="5">
        <v>55509</v>
      </c>
      <c r="L6094" t="s">
        <v>967</v>
      </c>
      <c r="R6094" t="s">
        <v>738</v>
      </c>
      <c r="S6094" t="s">
        <v>803</v>
      </c>
      <c r="T6094" t="s">
        <v>20841</v>
      </c>
      <c r="U6094" t="s">
        <v>1340</v>
      </c>
      <c r="V6094" t="s">
        <v>12795</v>
      </c>
      <c r="W6094" t="s">
        <v>970</v>
      </c>
      <c r="X6094" t="s">
        <v>20842</v>
      </c>
    </row>
    <row r="6095" spans="2:24" ht="11" outlineLevel="1" x14ac:dyDescent="0.15">
      <c r="B6095" t="s">
        <v>6233</v>
      </c>
      <c r="C6095" t="s">
        <v>6234</v>
      </c>
      <c r="E6095" t="s">
        <v>10652</v>
      </c>
      <c r="F6095" t="s">
        <v>4431</v>
      </c>
      <c r="G6095" t="s">
        <v>4432</v>
      </c>
      <c r="H6095" s="17">
        <v>43011</v>
      </c>
      <c r="I6095" s="15">
        <v>2018</v>
      </c>
      <c r="J6095" t="s">
        <v>10634</v>
      </c>
      <c r="K6095" s="5">
        <v>-250</v>
      </c>
      <c r="L6095" t="s">
        <v>967</v>
      </c>
      <c r="M6095" t="s">
        <v>15907</v>
      </c>
      <c r="R6095" t="s">
        <v>738</v>
      </c>
      <c r="S6095" t="s">
        <v>803</v>
      </c>
      <c r="T6095" t="s">
        <v>20843</v>
      </c>
      <c r="U6095" t="s">
        <v>1340</v>
      </c>
      <c r="V6095" t="s">
        <v>12795</v>
      </c>
      <c r="W6095" t="s">
        <v>970</v>
      </c>
      <c r="X6095" t="s">
        <v>20844</v>
      </c>
    </row>
    <row r="6096" spans="2:24" ht="11" outlineLevel="1" x14ac:dyDescent="0.15">
      <c r="B6096" t="s">
        <v>6236</v>
      </c>
      <c r="C6096" t="s">
        <v>6237</v>
      </c>
      <c r="E6096" t="s">
        <v>10649</v>
      </c>
      <c r="F6096" t="s">
        <v>4381</v>
      </c>
      <c r="G6096" t="s">
        <v>4382</v>
      </c>
      <c r="H6096" s="17">
        <v>45503</v>
      </c>
      <c r="I6096" s="15">
        <v>2024</v>
      </c>
      <c r="J6096" t="s">
        <v>10634</v>
      </c>
      <c r="K6096" s="5">
        <v>55175.33</v>
      </c>
      <c r="L6096" t="s">
        <v>967</v>
      </c>
      <c r="M6096" t="s">
        <v>1141</v>
      </c>
      <c r="N6096" t="s">
        <v>10635</v>
      </c>
      <c r="O6096" t="s">
        <v>825</v>
      </c>
      <c r="P6096" t="s">
        <v>16493</v>
      </c>
      <c r="Q6096" t="s">
        <v>11435</v>
      </c>
      <c r="R6096" t="s">
        <v>750</v>
      </c>
      <c r="S6096" t="s">
        <v>803</v>
      </c>
      <c r="T6096" t="s">
        <v>20845</v>
      </c>
      <c r="U6096" t="s">
        <v>965</v>
      </c>
      <c r="V6096" t="s">
        <v>10638</v>
      </c>
      <c r="W6096" t="s">
        <v>970</v>
      </c>
      <c r="X6096" t="s">
        <v>20846</v>
      </c>
    </row>
    <row r="6097" spans="2:24" ht="11" outlineLevel="1" x14ac:dyDescent="0.15">
      <c r="B6097" t="s">
        <v>6239</v>
      </c>
      <c r="C6097" t="s">
        <v>6240</v>
      </c>
      <c r="E6097" t="s">
        <v>10649</v>
      </c>
      <c r="F6097" t="s">
        <v>6122</v>
      </c>
      <c r="G6097" t="s">
        <v>6123</v>
      </c>
      <c r="H6097" s="17">
        <v>43644</v>
      </c>
      <c r="I6097" s="15">
        <v>2019</v>
      </c>
      <c r="J6097" t="s">
        <v>10634</v>
      </c>
      <c r="K6097" s="5">
        <v>55145</v>
      </c>
      <c r="L6097" t="s">
        <v>967</v>
      </c>
      <c r="R6097" t="s">
        <v>737</v>
      </c>
      <c r="S6097" t="s">
        <v>795</v>
      </c>
      <c r="T6097" t="s">
        <v>20847</v>
      </c>
      <c r="U6097" t="s">
        <v>1340</v>
      </c>
      <c r="V6097" t="s">
        <v>12795</v>
      </c>
      <c r="W6097" t="s">
        <v>970</v>
      </c>
      <c r="X6097" t="s">
        <v>20848</v>
      </c>
    </row>
    <row r="6098" spans="2:24" ht="11" outlineLevel="1" x14ac:dyDescent="0.15">
      <c r="B6098" t="s">
        <v>6242</v>
      </c>
      <c r="C6098" t="s">
        <v>6243</v>
      </c>
      <c r="D6098" t="s">
        <v>6244</v>
      </c>
      <c r="E6098" t="s">
        <v>10649</v>
      </c>
      <c r="F6098" t="s">
        <v>6245</v>
      </c>
      <c r="G6098" t="s">
        <v>6246</v>
      </c>
      <c r="H6098" s="17">
        <v>42611</v>
      </c>
      <c r="I6098" s="15">
        <v>2016</v>
      </c>
      <c r="J6098" t="s">
        <v>10634</v>
      </c>
      <c r="K6098" s="5">
        <v>55000</v>
      </c>
      <c r="L6098" t="s">
        <v>967</v>
      </c>
      <c r="R6098" t="s">
        <v>737</v>
      </c>
      <c r="S6098" t="s">
        <v>6247</v>
      </c>
      <c r="T6098" t="s">
        <v>20849</v>
      </c>
      <c r="U6098" t="s">
        <v>1340</v>
      </c>
      <c r="V6098" t="s">
        <v>12795</v>
      </c>
      <c r="W6098" t="s">
        <v>970</v>
      </c>
      <c r="X6098" t="s">
        <v>20850</v>
      </c>
    </row>
    <row r="6099" spans="2:24" ht="11" outlineLevel="1" x14ac:dyDescent="0.15">
      <c r="B6099" t="s">
        <v>6250</v>
      </c>
      <c r="C6099" t="s">
        <v>6251</v>
      </c>
      <c r="D6099" t="s">
        <v>5382</v>
      </c>
      <c r="E6099" t="s">
        <v>10649</v>
      </c>
      <c r="F6099" t="s">
        <v>5383</v>
      </c>
      <c r="G6099" t="s">
        <v>5384</v>
      </c>
      <c r="H6099" s="17">
        <v>43367</v>
      </c>
      <c r="I6099" s="15">
        <v>2018</v>
      </c>
      <c r="J6099" t="s">
        <v>10634</v>
      </c>
      <c r="K6099" s="5">
        <v>54919.75</v>
      </c>
      <c r="L6099" t="s">
        <v>967</v>
      </c>
      <c r="R6099" t="s">
        <v>6252</v>
      </c>
      <c r="S6099" t="s">
        <v>803</v>
      </c>
      <c r="T6099" t="s">
        <v>20851</v>
      </c>
      <c r="U6099" t="s">
        <v>1340</v>
      </c>
      <c r="V6099" t="s">
        <v>12795</v>
      </c>
      <c r="W6099" t="s">
        <v>970</v>
      </c>
      <c r="X6099" t="s">
        <v>20852</v>
      </c>
    </row>
    <row r="6100" spans="2:24" ht="11" outlineLevel="1" x14ac:dyDescent="0.15">
      <c r="B6100" t="s">
        <v>6250</v>
      </c>
      <c r="C6100" t="s">
        <v>6251</v>
      </c>
      <c r="D6100" t="s">
        <v>5382</v>
      </c>
      <c r="E6100" t="s">
        <v>10652</v>
      </c>
      <c r="F6100" t="s">
        <v>5383</v>
      </c>
      <c r="G6100" t="s">
        <v>5384</v>
      </c>
      <c r="H6100" s="17">
        <v>43425</v>
      </c>
      <c r="I6100" s="15">
        <v>2019</v>
      </c>
      <c r="J6100" t="s">
        <v>10634</v>
      </c>
      <c r="K6100" s="5">
        <v>0</v>
      </c>
      <c r="L6100" t="s">
        <v>967</v>
      </c>
      <c r="M6100" t="s">
        <v>12797</v>
      </c>
      <c r="R6100" t="s">
        <v>6252</v>
      </c>
      <c r="S6100" t="s">
        <v>803</v>
      </c>
      <c r="T6100" t="s">
        <v>20853</v>
      </c>
      <c r="U6100" t="s">
        <v>1340</v>
      </c>
      <c r="V6100" t="s">
        <v>12795</v>
      </c>
      <c r="W6100" t="s">
        <v>970</v>
      </c>
      <c r="X6100" t="s">
        <v>20854</v>
      </c>
    </row>
    <row r="6101" spans="2:24" ht="11" outlineLevel="1" x14ac:dyDescent="0.15">
      <c r="B6101" t="s">
        <v>6255</v>
      </c>
      <c r="C6101" t="s">
        <v>6256</v>
      </c>
      <c r="D6101" t="s">
        <v>6257</v>
      </c>
      <c r="E6101" t="s">
        <v>10649</v>
      </c>
      <c r="F6101" t="s">
        <v>2345</v>
      </c>
      <c r="G6101" t="s">
        <v>2346</v>
      </c>
      <c r="H6101" s="17">
        <v>43677</v>
      </c>
      <c r="I6101" s="15">
        <v>2019</v>
      </c>
      <c r="J6101" t="s">
        <v>10634</v>
      </c>
      <c r="K6101" s="5">
        <v>48682</v>
      </c>
      <c r="L6101" t="s">
        <v>967</v>
      </c>
      <c r="R6101" t="s">
        <v>740</v>
      </c>
      <c r="S6101" t="s">
        <v>795</v>
      </c>
      <c r="T6101" t="s">
        <v>20855</v>
      </c>
      <c r="U6101" t="s">
        <v>1340</v>
      </c>
      <c r="V6101" t="s">
        <v>12795</v>
      </c>
      <c r="W6101" t="s">
        <v>970</v>
      </c>
      <c r="X6101" t="s">
        <v>20856</v>
      </c>
    </row>
    <row r="6102" spans="2:24" ht="11" outlineLevel="1" x14ac:dyDescent="0.15">
      <c r="B6102" t="s">
        <v>6255</v>
      </c>
      <c r="C6102" t="s">
        <v>6256</v>
      </c>
      <c r="D6102" t="s">
        <v>6257</v>
      </c>
      <c r="E6102" t="s">
        <v>10652</v>
      </c>
      <c r="F6102" t="s">
        <v>2345</v>
      </c>
      <c r="G6102" t="s">
        <v>2346</v>
      </c>
      <c r="H6102" s="17">
        <v>43699</v>
      </c>
      <c r="I6102" s="15">
        <v>2019</v>
      </c>
      <c r="J6102" t="s">
        <v>10634</v>
      </c>
      <c r="K6102" s="5">
        <v>15298.51</v>
      </c>
      <c r="L6102" t="s">
        <v>967</v>
      </c>
      <c r="M6102" t="s">
        <v>14985</v>
      </c>
      <c r="R6102" t="s">
        <v>740</v>
      </c>
      <c r="S6102" t="s">
        <v>795</v>
      </c>
      <c r="T6102" t="s">
        <v>20855</v>
      </c>
      <c r="U6102" t="s">
        <v>1340</v>
      </c>
      <c r="V6102" t="s">
        <v>12795</v>
      </c>
      <c r="W6102" t="s">
        <v>970</v>
      </c>
      <c r="X6102" t="s">
        <v>20857</v>
      </c>
    </row>
    <row r="6103" spans="2:24" ht="11" outlineLevel="1" x14ac:dyDescent="0.15">
      <c r="B6103" t="s">
        <v>6255</v>
      </c>
      <c r="C6103" t="s">
        <v>6256</v>
      </c>
      <c r="D6103" t="s">
        <v>6257</v>
      </c>
      <c r="E6103" t="s">
        <v>10664</v>
      </c>
      <c r="F6103" t="s">
        <v>2345</v>
      </c>
      <c r="G6103" t="s">
        <v>2346</v>
      </c>
      <c r="H6103" s="17">
        <v>44267</v>
      </c>
      <c r="I6103" s="15">
        <v>2021</v>
      </c>
      <c r="J6103" t="s">
        <v>10634</v>
      </c>
      <c r="K6103" s="5">
        <v>-9083</v>
      </c>
      <c r="L6103" t="s">
        <v>967</v>
      </c>
      <c r="M6103" t="s">
        <v>14189</v>
      </c>
      <c r="R6103" t="s">
        <v>740</v>
      </c>
      <c r="S6103" t="s">
        <v>795</v>
      </c>
      <c r="T6103" t="s">
        <v>20858</v>
      </c>
      <c r="U6103" t="s">
        <v>1340</v>
      </c>
      <c r="V6103" t="s">
        <v>12795</v>
      </c>
      <c r="W6103" t="s">
        <v>970</v>
      </c>
      <c r="X6103" t="s">
        <v>20859</v>
      </c>
    </row>
    <row r="6104" spans="2:24" ht="11" outlineLevel="1" x14ac:dyDescent="0.15">
      <c r="B6104" t="s">
        <v>6259</v>
      </c>
      <c r="C6104" t="s">
        <v>6260</v>
      </c>
      <c r="E6104" t="s">
        <v>10649</v>
      </c>
      <c r="F6104" t="s">
        <v>6261</v>
      </c>
      <c r="G6104" t="s">
        <v>6262</v>
      </c>
      <c r="H6104" s="17">
        <v>42053</v>
      </c>
      <c r="I6104" s="15">
        <v>2015</v>
      </c>
      <c r="J6104" t="s">
        <v>10634</v>
      </c>
      <c r="K6104" s="5">
        <v>54855</v>
      </c>
      <c r="L6104" t="s">
        <v>967</v>
      </c>
      <c r="R6104" t="s">
        <v>738</v>
      </c>
      <c r="S6104" t="s">
        <v>6263</v>
      </c>
      <c r="T6104" t="s">
        <v>20860</v>
      </c>
      <c r="U6104" t="s">
        <v>1340</v>
      </c>
      <c r="V6104" t="s">
        <v>12795</v>
      </c>
      <c r="W6104" t="s">
        <v>970</v>
      </c>
      <c r="X6104" t="s">
        <v>20861</v>
      </c>
    </row>
    <row r="6105" spans="2:24" ht="11" outlineLevel="1" x14ac:dyDescent="0.15">
      <c r="B6105" t="s">
        <v>6266</v>
      </c>
      <c r="C6105" t="s">
        <v>6267</v>
      </c>
      <c r="D6105" t="s">
        <v>4579</v>
      </c>
      <c r="E6105" t="s">
        <v>10649</v>
      </c>
      <c r="F6105" t="s">
        <v>4467</v>
      </c>
      <c r="G6105" t="s">
        <v>4468</v>
      </c>
      <c r="H6105" s="17">
        <v>45912</v>
      </c>
      <c r="I6105" s="15">
        <v>2025</v>
      </c>
      <c r="J6105" t="s">
        <v>10634</v>
      </c>
      <c r="K6105" s="5">
        <v>54781.34</v>
      </c>
      <c r="L6105" t="s">
        <v>967</v>
      </c>
      <c r="M6105" t="s">
        <v>985</v>
      </c>
      <c r="N6105" t="s">
        <v>10635</v>
      </c>
      <c r="O6105" t="s">
        <v>796</v>
      </c>
      <c r="P6105" t="s">
        <v>15012</v>
      </c>
      <c r="Q6105" t="s">
        <v>11435</v>
      </c>
      <c r="R6105" t="s">
        <v>757</v>
      </c>
      <c r="S6105" t="s">
        <v>803</v>
      </c>
      <c r="T6105" t="s">
        <v>20862</v>
      </c>
      <c r="U6105" t="s">
        <v>965</v>
      </c>
      <c r="V6105" t="s">
        <v>10638</v>
      </c>
      <c r="W6105" t="s">
        <v>970</v>
      </c>
      <c r="X6105" t="s">
        <v>20863</v>
      </c>
    </row>
    <row r="6106" spans="2:24" ht="11" outlineLevel="1" x14ac:dyDescent="0.15">
      <c r="B6106" t="s">
        <v>6269</v>
      </c>
      <c r="C6106" t="s">
        <v>6270</v>
      </c>
      <c r="E6106" t="s">
        <v>10649</v>
      </c>
      <c r="F6106" t="s">
        <v>2712</v>
      </c>
      <c r="G6106" t="s">
        <v>2713</v>
      </c>
      <c r="H6106" s="17">
        <v>44245</v>
      </c>
      <c r="I6106" s="15">
        <v>2021</v>
      </c>
      <c r="J6106" t="s">
        <v>10634</v>
      </c>
      <c r="K6106" s="5">
        <v>37450</v>
      </c>
      <c r="L6106" t="s">
        <v>967</v>
      </c>
      <c r="M6106" t="s">
        <v>1141</v>
      </c>
      <c r="N6106" t="s">
        <v>10635</v>
      </c>
      <c r="O6106" t="s">
        <v>826</v>
      </c>
      <c r="P6106" t="s">
        <v>11475</v>
      </c>
      <c r="R6106" t="s">
        <v>748</v>
      </c>
      <c r="S6106" t="s">
        <v>795</v>
      </c>
      <c r="T6106" t="s">
        <v>20864</v>
      </c>
      <c r="U6106" t="s">
        <v>965</v>
      </c>
      <c r="V6106" t="s">
        <v>10638</v>
      </c>
      <c r="W6106" t="s">
        <v>970</v>
      </c>
      <c r="X6106" t="s">
        <v>20865</v>
      </c>
    </row>
    <row r="6107" spans="2:24" ht="11" outlineLevel="1" x14ac:dyDescent="0.15">
      <c r="B6107" t="s">
        <v>6269</v>
      </c>
      <c r="C6107" t="s">
        <v>6270</v>
      </c>
      <c r="E6107" t="s">
        <v>10652</v>
      </c>
      <c r="F6107" t="s">
        <v>2712</v>
      </c>
      <c r="G6107" t="s">
        <v>2713</v>
      </c>
      <c r="H6107" s="17">
        <v>44341</v>
      </c>
      <c r="I6107" s="15">
        <v>2021</v>
      </c>
      <c r="J6107" t="s">
        <v>10634</v>
      </c>
      <c r="K6107" s="5">
        <v>17125</v>
      </c>
      <c r="L6107" t="s">
        <v>967</v>
      </c>
      <c r="M6107" t="s">
        <v>1141</v>
      </c>
      <c r="N6107" t="s">
        <v>10635</v>
      </c>
      <c r="O6107" t="s">
        <v>826</v>
      </c>
      <c r="P6107" t="s">
        <v>11475</v>
      </c>
      <c r="R6107" t="s">
        <v>748</v>
      </c>
      <c r="S6107" t="s">
        <v>795</v>
      </c>
      <c r="T6107" t="s">
        <v>20864</v>
      </c>
      <c r="U6107" t="s">
        <v>965</v>
      </c>
      <c r="V6107" t="s">
        <v>10638</v>
      </c>
      <c r="W6107" t="s">
        <v>970</v>
      </c>
      <c r="X6107" t="s">
        <v>20866</v>
      </c>
    </row>
    <row r="6108" spans="2:24" ht="11" outlineLevel="1" x14ac:dyDescent="0.15">
      <c r="B6108" t="s">
        <v>6272</v>
      </c>
      <c r="C6108" t="s">
        <v>6273</v>
      </c>
      <c r="E6108" t="s">
        <v>10649</v>
      </c>
      <c r="F6108" t="s">
        <v>6274</v>
      </c>
      <c r="G6108" t="s">
        <v>6275</v>
      </c>
      <c r="H6108" s="17">
        <v>43172</v>
      </c>
      <c r="I6108" s="15">
        <v>2018</v>
      </c>
      <c r="J6108" t="s">
        <v>10634</v>
      </c>
      <c r="K6108" s="5">
        <v>54489.41</v>
      </c>
      <c r="L6108" t="s">
        <v>967</v>
      </c>
      <c r="R6108" t="s">
        <v>750</v>
      </c>
      <c r="S6108" t="s">
        <v>4192</v>
      </c>
      <c r="T6108" t="s">
        <v>20867</v>
      </c>
      <c r="U6108" t="s">
        <v>1340</v>
      </c>
      <c r="V6108" t="s">
        <v>12795</v>
      </c>
      <c r="W6108" t="s">
        <v>970</v>
      </c>
      <c r="X6108" t="s">
        <v>20868</v>
      </c>
    </row>
    <row r="6109" spans="2:24" ht="11" outlineLevel="1" x14ac:dyDescent="0.15">
      <c r="B6109" t="s">
        <v>6277</v>
      </c>
      <c r="C6109" t="s">
        <v>6278</v>
      </c>
      <c r="E6109" t="s">
        <v>10649</v>
      </c>
      <c r="F6109" t="s">
        <v>6279</v>
      </c>
      <c r="G6109" t="s">
        <v>6280</v>
      </c>
      <c r="H6109" s="17">
        <v>43351</v>
      </c>
      <c r="I6109" s="15">
        <v>2018</v>
      </c>
      <c r="J6109" t="s">
        <v>10634</v>
      </c>
      <c r="K6109" s="5">
        <v>41971.58</v>
      </c>
      <c r="L6109" t="s">
        <v>967</v>
      </c>
      <c r="R6109" t="s">
        <v>750</v>
      </c>
      <c r="S6109" t="s">
        <v>795</v>
      </c>
      <c r="T6109" t="s">
        <v>20869</v>
      </c>
      <c r="U6109" t="s">
        <v>1340</v>
      </c>
      <c r="V6109" t="s">
        <v>12795</v>
      </c>
      <c r="W6109" t="s">
        <v>970</v>
      </c>
      <c r="X6109" t="s">
        <v>20870</v>
      </c>
    </row>
    <row r="6110" spans="2:24" ht="11" outlineLevel="1" x14ac:dyDescent="0.15">
      <c r="B6110" t="s">
        <v>6277</v>
      </c>
      <c r="C6110" t="s">
        <v>6278</v>
      </c>
      <c r="E6110" t="s">
        <v>10652</v>
      </c>
      <c r="F6110" t="s">
        <v>6279</v>
      </c>
      <c r="G6110" t="s">
        <v>6280</v>
      </c>
      <c r="H6110" s="17">
        <v>44052</v>
      </c>
      <c r="I6110" s="15">
        <v>2020</v>
      </c>
      <c r="J6110" t="s">
        <v>10634</v>
      </c>
      <c r="K6110" s="5">
        <v>12421</v>
      </c>
      <c r="L6110" t="s">
        <v>967</v>
      </c>
      <c r="M6110" t="s">
        <v>15907</v>
      </c>
      <c r="R6110" t="s">
        <v>750</v>
      </c>
      <c r="S6110" t="s">
        <v>795</v>
      </c>
      <c r="T6110" t="s">
        <v>20871</v>
      </c>
      <c r="U6110" t="s">
        <v>1340</v>
      </c>
      <c r="V6110" t="s">
        <v>12795</v>
      </c>
      <c r="W6110" t="s">
        <v>970</v>
      </c>
      <c r="X6110" t="s">
        <v>20872</v>
      </c>
    </row>
    <row r="6111" spans="2:24" ht="11" outlineLevel="1" x14ac:dyDescent="0.15">
      <c r="B6111" t="s">
        <v>6282</v>
      </c>
      <c r="C6111" t="s">
        <v>6283</v>
      </c>
      <c r="E6111" t="s">
        <v>10649</v>
      </c>
      <c r="F6111" t="s">
        <v>4252</v>
      </c>
      <c r="G6111" t="s">
        <v>4253</v>
      </c>
      <c r="H6111" s="17">
        <v>44825</v>
      </c>
      <c r="I6111" s="15">
        <v>2022</v>
      </c>
      <c r="J6111" t="s">
        <v>10634</v>
      </c>
      <c r="K6111" s="5">
        <v>54318</v>
      </c>
      <c r="L6111" t="s">
        <v>967</v>
      </c>
      <c r="R6111" t="s">
        <v>757</v>
      </c>
      <c r="S6111" t="s">
        <v>803</v>
      </c>
      <c r="T6111" t="s">
        <v>20873</v>
      </c>
      <c r="U6111" t="s">
        <v>1340</v>
      </c>
      <c r="V6111" t="s">
        <v>12795</v>
      </c>
      <c r="W6111" t="s">
        <v>970</v>
      </c>
      <c r="X6111" t="s">
        <v>20874</v>
      </c>
    </row>
    <row r="6112" spans="2:24" ht="11" outlineLevel="1" x14ac:dyDescent="0.15">
      <c r="B6112" t="s">
        <v>6285</v>
      </c>
      <c r="C6112" t="s">
        <v>6286</v>
      </c>
      <c r="D6112" t="s">
        <v>251</v>
      </c>
      <c r="E6112" t="s">
        <v>10649</v>
      </c>
      <c r="F6112" t="s">
        <v>14804</v>
      </c>
      <c r="G6112" t="s">
        <v>1904</v>
      </c>
      <c r="H6112" s="17">
        <v>45411</v>
      </c>
      <c r="I6112" s="15">
        <v>2024</v>
      </c>
      <c r="J6112" t="s">
        <v>10634</v>
      </c>
      <c r="K6112" s="5">
        <v>46165</v>
      </c>
      <c r="L6112" t="s">
        <v>967</v>
      </c>
      <c r="M6112" t="s">
        <v>1903</v>
      </c>
      <c r="N6112" t="s">
        <v>10635</v>
      </c>
      <c r="O6112" t="s">
        <v>825</v>
      </c>
      <c r="P6112" t="s">
        <v>11475</v>
      </c>
      <c r="Q6112" t="s">
        <v>11435</v>
      </c>
      <c r="R6112" t="s">
        <v>748</v>
      </c>
      <c r="S6112" t="s">
        <v>795</v>
      </c>
      <c r="T6112" t="s">
        <v>20875</v>
      </c>
      <c r="U6112" t="s">
        <v>965</v>
      </c>
      <c r="V6112" t="s">
        <v>10638</v>
      </c>
      <c r="W6112" t="s">
        <v>970</v>
      </c>
      <c r="X6112" t="s">
        <v>20876</v>
      </c>
    </row>
    <row r="6113" spans="2:24" ht="11" outlineLevel="1" x14ac:dyDescent="0.15">
      <c r="B6113" t="s">
        <v>6285</v>
      </c>
      <c r="C6113" t="s">
        <v>6286</v>
      </c>
      <c r="D6113" t="s">
        <v>251</v>
      </c>
      <c r="E6113" t="s">
        <v>10664</v>
      </c>
      <c r="F6113" t="s">
        <v>14804</v>
      </c>
      <c r="G6113" t="s">
        <v>1904</v>
      </c>
      <c r="H6113" s="17">
        <v>45433</v>
      </c>
      <c r="I6113" s="15">
        <v>2024</v>
      </c>
      <c r="J6113" t="s">
        <v>10634</v>
      </c>
      <c r="K6113" s="5">
        <v>10933.95</v>
      </c>
      <c r="L6113" t="s">
        <v>967</v>
      </c>
      <c r="M6113" t="s">
        <v>1903</v>
      </c>
      <c r="N6113" t="s">
        <v>10635</v>
      </c>
      <c r="O6113" t="s">
        <v>825</v>
      </c>
      <c r="P6113" t="s">
        <v>11475</v>
      </c>
      <c r="Q6113" t="s">
        <v>11435</v>
      </c>
      <c r="R6113" t="s">
        <v>748</v>
      </c>
      <c r="S6113" t="s">
        <v>795</v>
      </c>
      <c r="T6113" t="s">
        <v>20877</v>
      </c>
      <c r="U6113" t="s">
        <v>965</v>
      </c>
      <c r="V6113" t="s">
        <v>10638</v>
      </c>
      <c r="W6113" t="s">
        <v>970</v>
      </c>
      <c r="X6113" t="s">
        <v>20878</v>
      </c>
    </row>
    <row r="6114" spans="2:24" ht="11" outlineLevel="1" x14ac:dyDescent="0.15">
      <c r="B6114" t="s">
        <v>6285</v>
      </c>
      <c r="C6114" t="s">
        <v>6286</v>
      </c>
      <c r="D6114" t="s">
        <v>251</v>
      </c>
      <c r="E6114" t="s">
        <v>10643</v>
      </c>
      <c r="F6114" t="s">
        <v>14804</v>
      </c>
      <c r="G6114" t="s">
        <v>1904</v>
      </c>
      <c r="H6114" s="17">
        <v>45882</v>
      </c>
      <c r="I6114" s="15">
        <v>2025</v>
      </c>
      <c r="J6114" t="s">
        <v>10634</v>
      </c>
      <c r="K6114" s="5">
        <v>-13540</v>
      </c>
      <c r="L6114" t="s">
        <v>967</v>
      </c>
      <c r="M6114" t="s">
        <v>1903</v>
      </c>
      <c r="N6114" t="s">
        <v>10635</v>
      </c>
      <c r="O6114" t="s">
        <v>825</v>
      </c>
      <c r="P6114" t="s">
        <v>11475</v>
      </c>
      <c r="Q6114" t="s">
        <v>11435</v>
      </c>
      <c r="R6114" t="s">
        <v>748</v>
      </c>
      <c r="S6114" t="s">
        <v>795</v>
      </c>
      <c r="T6114" t="s">
        <v>20879</v>
      </c>
      <c r="U6114" t="s">
        <v>965</v>
      </c>
      <c r="V6114" t="s">
        <v>10638</v>
      </c>
      <c r="W6114" t="s">
        <v>970</v>
      </c>
      <c r="X6114" t="s">
        <v>20880</v>
      </c>
    </row>
    <row r="6115" spans="2:24" ht="11" outlineLevel="1" x14ac:dyDescent="0.15">
      <c r="B6115" t="s">
        <v>6285</v>
      </c>
      <c r="C6115" t="s">
        <v>6286</v>
      </c>
      <c r="D6115" t="s">
        <v>251</v>
      </c>
      <c r="E6115" t="s">
        <v>10652</v>
      </c>
      <c r="F6115" t="s">
        <v>14804</v>
      </c>
      <c r="G6115" t="s">
        <v>1904</v>
      </c>
      <c r="H6115" s="17">
        <v>45421</v>
      </c>
      <c r="I6115" s="15">
        <v>2024</v>
      </c>
      <c r="J6115" t="s">
        <v>10634</v>
      </c>
      <c r="K6115" s="5">
        <v>10369.5</v>
      </c>
      <c r="L6115" t="s">
        <v>967</v>
      </c>
      <c r="M6115" t="s">
        <v>1903</v>
      </c>
      <c r="N6115" t="s">
        <v>10635</v>
      </c>
      <c r="O6115" t="s">
        <v>825</v>
      </c>
      <c r="P6115" t="s">
        <v>11475</v>
      </c>
      <c r="Q6115" t="s">
        <v>11435</v>
      </c>
      <c r="R6115" t="s">
        <v>748</v>
      </c>
      <c r="S6115" t="s">
        <v>795</v>
      </c>
      <c r="T6115" t="s">
        <v>20881</v>
      </c>
      <c r="U6115" t="s">
        <v>965</v>
      </c>
      <c r="V6115" t="s">
        <v>10638</v>
      </c>
      <c r="W6115" t="s">
        <v>970</v>
      </c>
      <c r="X6115" t="s">
        <v>20882</v>
      </c>
    </row>
    <row r="6116" spans="2:24" ht="11" outlineLevel="1" x14ac:dyDescent="0.15">
      <c r="B6116" t="s">
        <v>6288</v>
      </c>
      <c r="C6116" t="s">
        <v>6289</v>
      </c>
      <c r="E6116" t="s">
        <v>10649</v>
      </c>
      <c r="F6116" t="s">
        <v>5899</v>
      </c>
      <c r="G6116" t="s">
        <v>5900</v>
      </c>
      <c r="H6116" s="17">
        <v>44441</v>
      </c>
      <c r="I6116" s="15">
        <v>2021</v>
      </c>
      <c r="J6116" t="s">
        <v>10634</v>
      </c>
      <c r="K6116" s="5">
        <v>53829</v>
      </c>
      <c r="L6116" t="s">
        <v>967</v>
      </c>
      <c r="R6116" t="s">
        <v>737</v>
      </c>
      <c r="S6116" t="s">
        <v>803</v>
      </c>
      <c r="T6116" t="s">
        <v>20883</v>
      </c>
      <c r="U6116" t="s">
        <v>1340</v>
      </c>
      <c r="V6116" t="s">
        <v>12795</v>
      </c>
      <c r="W6116" t="s">
        <v>970</v>
      </c>
      <c r="X6116" t="s">
        <v>20884</v>
      </c>
    </row>
    <row r="6117" spans="2:24" ht="11" outlineLevel="1" x14ac:dyDescent="0.15">
      <c r="B6117" t="s">
        <v>6292</v>
      </c>
      <c r="C6117" t="s">
        <v>6293</v>
      </c>
      <c r="E6117" t="s">
        <v>10649</v>
      </c>
      <c r="F6117" t="s">
        <v>4252</v>
      </c>
      <c r="G6117" t="s">
        <v>4253</v>
      </c>
      <c r="H6117" s="17">
        <v>45784</v>
      </c>
      <c r="I6117" s="15">
        <v>2025</v>
      </c>
      <c r="J6117" t="s">
        <v>10634</v>
      </c>
      <c r="K6117" s="5">
        <v>53779.61</v>
      </c>
      <c r="L6117" t="s">
        <v>967</v>
      </c>
      <c r="R6117" t="s">
        <v>740</v>
      </c>
      <c r="S6117" t="s">
        <v>795</v>
      </c>
      <c r="T6117" t="s">
        <v>20885</v>
      </c>
      <c r="U6117" t="s">
        <v>1340</v>
      </c>
      <c r="V6117" t="s">
        <v>12795</v>
      </c>
      <c r="W6117" t="s">
        <v>970</v>
      </c>
      <c r="X6117" t="s">
        <v>20886</v>
      </c>
    </row>
    <row r="6118" spans="2:24" ht="11" outlineLevel="1" x14ac:dyDescent="0.15">
      <c r="B6118" t="s">
        <v>6292</v>
      </c>
      <c r="C6118" t="s">
        <v>6293</v>
      </c>
      <c r="E6118" t="s">
        <v>10652</v>
      </c>
      <c r="F6118" t="s">
        <v>4252</v>
      </c>
      <c r="G6118" t="s">
        <v>4253</v>
      </c>
      <c r="H6118" s="17">
        <v>46037</v>
      </c>
      <c r="I6118" s="15">
        <v>2026</v>
      </c>
      <c r="J6118" t="s">
        <v>10634</v>
      </c>
      <c r="K6118" s="5">
        <v>0</v>
      </c>
      <c r="L6118" t="s">
        <v>967</v>
      </c>
      <c r="M6118" t="s">
        <v>14985</v>
      </c>
      <c r="R6118" t="s">
        <v>740</v>
      </c>
      <c r="S6118" t="s">
        <v>795</v>
      </c>
      <c r="T6118" t="s">
        <v>20885</v>
      </c>
      <c r="U6118" t="s">
        <v>1340</v>
      </c>
      <c r="V6118" t="s">
        <v>12795</v>
      </c>
      <c r="W6118" t="s">
        <v>970</v>
      </c>
      <c r="X6118" t="s">
        <v>20887</v>
      </c>
    </row>
    <row r="6119" spans="2:24" ht="11" outlineLevel="1" x14ac:dyDescent="0.15">
      <c r="B6119" t="s">
        <v>6295</v>
      </c>
      <c r="C6119" t="s">
        <v>6296</v>
      </c>
      <c r="D6119" t="s">
        <v>177</v>
      </c>
      <c r="E6119" t="s">
        <v>10950</v>
      </c>
      <c r="F6119" t="s">
        <v>11029</v>
      </c>
      <c r="G6119" t="s">
        <v>992</v>
      </c>
      <c r="H6119" s="17">
        <v>43193</v>
      </c>
      <c r="I6119" s="15">
        <v>2018</v>
      </c>
      <c r="J6119" t="s">
        <v>10634</v>
      </c>
      <c r="K6119" s="5">
        <v>-15620.74</v>
      </c>
      <c r="L6119" t="s">
        <v>967</v>
      </c>
      <c r="M6119" t="s">
        <v>985</v>
      </c>
      <c r="N6119" t="s">
        <v>10635</v>
      </c>
      <c r="O6119" t="s">
        <v>796</v>
      </c>
      <c r="P6119" t="s">
        <v>10671</v>
      </c>
      <c r="Q6119" t="s">
        <v>10671</v>
      </c>
      <c r="R6119" t="s">
        <v>739</v>
      </c>
      <c r="S6119" t="s">
        <v>795</v>
      </c>
      <c r="T6119" t="s">
        <v>19280</v>
      </c>
      <c r="U6119" t="s">
        <v>965</v>
      </c>
      <c r="V6119" t="s">
        <v>10638</v>
      </c>
      <c r="W6119" t="s">
        <v>970</v>
      </c>
      <c r="X6119" t="s">
        <v>20888</v>
      </c>
    </row>
    <row r="6120" spans="2:24" ht="11" outlineLevel="1" x14ac:dyDescent="0.15">
      <c r="B6120" t="s">
        <v>6295</v>
      </c>
      <c r="C6120" t="s">
        <v>6296</v>
      </c>
      <c r="D6120" t="s">
        <v>177</v>
      </c>
      <c r="E6120" t="s">
        <v>10989</v>
      </c>
      <c r="F6120" t="s">
        <v>11029</v>
      </c>
      <c r="G6120" t="s">
        <v>992</v>
      </c>
      <c r="H6120" s="17">
        <v>42908</v>
      </c>
      <c r="I6120" s="15">
        <v>2017</v>
      </c>
      <c r="J6120" t="s">
        <v>10634</v>
      </c>
      <c r="K6120" s="5">
        <v>0</v>
      </c>
      <c r="L6120" t="s">
        <v>967</v>
      </c>
      <c r="M6120" t="s">
        <v>985</v>
      </c>
      <c r="N6120" t="s">
        <v>10635</v>
      </c>
      <c r="O6120" t="s">
        <v>796</v>
      </c>
      <c r="P6120" t="s">
        <v>10671</v>
      </c>
      <c r="Q6120" t="s">
        <v>10671</v>
      </c>
      <c r="R6120" t="s">
        <v>739</v>
      </c>
      <c r="S6120" t="s">
        <v>795</v>
      </c>
      <c r="T6120" t="s">
        <v>20889</v>
      </c>
      <c r="U6120" t="s">
        <v>965</v>
      </c>
      <c r="V6120" t="s">
        <v>10638</v>
      </c>
      <c r="W6120" t="s">
        <v>970</v>
      </c>
      <c r="X6120" t="s">
        <v>20890</v>
      </c>
    </row>
    <row r="6121" spans="2:24" ht="11" outlineLevel="1" x14ac:dyDescent="0.15">
      <c r="B6121" t="s">
        <v>6295</v>
      </c>
      <c r="C6121" t="s">
        <v>6296</v>
      </c>
      <c r="D6121" t="s">
        <v>177</v>
      </c>
      <c r="E6121" t="s">
        <v>10649</v>
      </c>
      <c r="F6121" t="s">
        <v>11029</v>
      </c>
      <c r="G6121" t="s">
        <v>992</v>
      </c>
      <c r="H6121" s="17">
        <v>42824</v>
      </c>
      <c r="I6121" s="15">
        <v>2017</v>
      </c>
      <c r="J6121" t="s">
        <v>10634</v>
      </c>
      <c r="K6121" s="5">
        <v>69300</v>
      </c>
      <c r="L6121" t="s">
        <v>967</v>
      </c>
      <c r="M6121" t="s">
        <v>985</v>
      </c>
      <c r="N6121" t="s">
        <v>10635</v>
      </c>
      <c r="O6121" t="s">
        <v>796</v>
      </c>
      <c r="P6121" t="s">
        <v>10671</v>
      </c>
      <c r="Q6121" t="s">
        <v>10671</v>
      </c>
      <c r="R6121" t="s">
        <v>739</v>
      </c>
      <c r="S6121" t="s">
        <v>795</v>
      </c>
      <c r="T6121" t="s">
        <v>19280</v>
      </c>
      <c r="U6121" t="s">
        <v>965</v>
      </c>
      <c r="V6121" t="s">
        <v>10638</v>
      </c>
      <c r="W6121" t="s">
        <v>970</v>
      </c>
      <c r="X6121" t="s">
        <v>20891</v>
      </c>
    </row>
    <row r="6122" spans="2:24" ht="11" outlineLevel="1" x14ac:dyDescent="0.15">
      <c r="B6122" t="s">
        <v>6298</v>
      </c>
      <c r="C6122" t="s">
        <v>6299</v>
      </c>
      <c r="D6122" t="s">
        <v>6300</v>
      </c>
      <c r="E6122" t="s">
        <v>10649</v>
      </c>
      <c r="F6122" t="s">
        <v>6301</v>
      </c>
      <c r="G6122" t="s">
        <v>6302</v>
      </c>
      <c r="H6122" s="17">
        <v>43206</v>
      </c>
      <c r="I6122" s="15">
        <v>2018</v>
      </c>
      <c r="J6122" t="s">
        <v>10634</v>
      </c>
      <c r="K6122" s="5">
        <v>53620</v>
      </c>
      <c r="L6122" t="s">
        <v>967</v>
      </c>
      <c r="R6122" t="s">
        <v>737</v>
      </c>
      <c r="S6122" t="s">
        <v>795</v>
      </c>
      <c r="T6122" t="s">
        <v>20892</v>
      </c>
      <c r="U6122" t="s">
        <v>1340</v>
      </c>
      <c r="V6122" t="s">
        <v>12795</v>
      </c>
      <c r="W6122" t="s">
        <v>970</v>
      </c>
      <c r="X6122" t="s">
        <v>20893</v>
      </c>
    </row>
    <row r="6123" spans="2:24" ht="11" outlineLevel="1" x14ac:dyDescent="0.15">
      <c r="B6123" t="s">
        <v>6304</v>
      </c>
      <c r="C6123" t="s">
        <v>6305</v>
      </c>
      <c r="E6123" t="s">
        <v>10649</v>
      </c>
      <c r="F6123" t="s">
        <v>6306</v>
      </c>
      <c r="G6123" t="s">
        <v>6307</v>
      </c>
      <c r="H6123" s="17">
        <v>45504</v>
      </c>
      <c r="I6123" s="15">
        <v>2024</v>
      </c>
      <c r="J6123" t="s">
        <v>10634</v>
      </c>
      <c r="K6123" s="5">
        <v>53400</v>
      </c>
      <c r="L6123" t="s">
        <v>967</v>
      </c>
      <c r="R6123" t="s">
        <v>740</v>
      </c>
      <c r="S6123" t="s">
        <v>795</v>
      </c>
      <c r="T6123" t="s">
        <v>20894</v>
      </c>
      <c r="U6123" t="s">
        <v>1340</v>
      </c>
      <c r="V6123" t="s">
        <v>12795</v>
      </c>
      <c r="W6123" t="s">
        <v>970</v>
      </c>
      <c r="X6123" t="s">
        <v>20895</v>
      </c>
    </row>
    <row r="6124" spans="2:24" ht="11" outlineLevel="1" x14ac:dyDescent="0.15">
      <c r="B6124" t="s">
        <v>6309</v>
      </c>
      <c r="C6124" t="s">
        <v>6310</v>
      </c>
      <c r="E6124" t="s">
        <v>10649</v>
      </c>
      <c r="F6124" t="s">
        <v>6182</v>
      </c>
      <c r="G6124" t="s">
        <v>6183</v>
      </c>
      <c r="H6124" s="17">
        <v>43363</v>
      </c>
      <c r="I6124" s="15">
        <v>2018</v>
      </c>
      <c r="J6124" t="s">
        <v>10634</v>
      </c>
      <c r="K6124" s="5">
        <v>53400</v>
      </c>
      <c r="L6124" t="s">
        <v>967</v>
      </c>
      <c r="R6124" t="s">
        <v>750</v>
      </c>
      <c r="S6124" t="s">
        <v>2535</v>
      </c>
      <c r="T6124" t="s">
        <v>20896</v>
      </c>
      <c r="U6124" t="s">
        <v>1340</v>
      </c>
      <c r="V6124" t="s">
        <v>12795</v>
      </c>
      <c r="W6124" t="s">
        <v>970</v>
      </c>
      <c r="X6124" t="s">
        <v>20897</v>
      </c>
    </row>
    <row r="6125" spans="2:24" ht="11" outlineLevel="1" x14ac:dyDescent="0.15">
      <c r="B6125" t="s">
        <v>6312</v>
      </c>
      <c r="C6125" t="s">
        <v>6313</v>
      </c>
      <c r="E6125" t="s">
        <v>10649</v>
      </c>
      <c r="F6125" t="s">
        <v>6314</v>
      </c>
      <c r="G6125" t="s">
        <v>6315</v>
      </c>
      <c r="H6125" s="17">
        <v>42171</v>
      </c>
      <c r="I6125" s="15">
        <v>2015</v>
      </c>
      <c r="J6125" t="s">
        <v>10634</v>
      </c>
      <c r="K6125" s="5">
        <v>53137.7</v>
      </c>
      <c r="L6125" t="s">
        <v>967</v>
      </c>
      <c r="R6125" t="s">
        <v>737</v>
      </c>
      <c r="S6125" t="s">
        <v>803</v>
      </c>
      <c r="T6125" t="s">
        <v>20898</v>
      </c>
      <c r="U6125" t="s">
        <v>1340</v>
      </c>
      <c r="V6125" t="s">
        <v>12795</v>
      </c>
      <c r="W6125" t="s">
        <v>970</v>
      </c>
      <c r="X6125" t="s">
        <v>20899</v>
      </c>
    </row>
    <row r="6126" spans="2:24" ht="11" outlineLevel="1" x14ac:dyDescent="0.15">
      <c r="B6126" t="s">
        <v>6312</v>
      </c>
      <c r="C6126" t="s">
        <v>6313</v>
      </c>
      <c r="E6126" t="s">
        <v>10652</v>
      </c>
      <c r="F6126" t="s">
        <v>6314</v>
      </c>
      <c r="G6126" t="s">
        <v>6315</v>
      </c>
      <c r="H6126" s="17">
        <v>42342</v>
      </c>
      <c r="I6126" s="15">
        <v>2016</v>
      </c>
      <c r="J6126" t="s">
        <v>10634</v>
      </c>
      <c r="K6126" s="5">
        <v>0</v>
      </c>
      <c r="L6126" t="s">
        <v>967</v>
      </c>
      <c r="M6126" t="s">
        <v>12797</v>
      </c>
      <c r="R6126" t="s">
        <v>737</v>
      </c>
      <c r="S6126" t="s">
        <v>803</v>
      </c>
      <c r="T6126" t="s">
        <v>20900</v>
      </c>
      <c r="U6126" t="s">
        <v>1340</v>
      </c>
      <c r="V6126" t="s">
        <v>12795</v>
      </c>
      <c r="W6126" t="s">
        <v>970</v>
      </c>
      <c r="X6126" t="s">
        <v>20901</v>
      </c>
    </row>
    <row r="6127" spans="2:24" ht="11" outlineLevel="1" x14ac:dyDescent="0.15">
      <c r="B6127" t="s">
        <v>6318</v>
      </c>
      <c r="C6127" t="s">
        <v>6319</v>
      </c>
      <c r="E6127" t="s">
        <v>10649</v>
      </c>
      <c r="F6127" t="s">
        <v>4252</v>
      </c>
      <c r="G6127" t="s">
        <v>4253</v>
      </c>
      <c r="H6127" s="17">
        <v>42851</v>
      </c>
      <c r="I6127" s="15">
        <v>2017</v>
      </c>
      <c r="J6127" t="s">
        <v>10634</v>
      </c>
      <c r="K6127" s="5">
        <v>53086.2</v>
      </c>
      <c r="L6127" t="s">
        <v>967</v>
      </c>
      <c r="R6127" t="s">
        <v>757</v>
      </c>
      <c r="S6127" t="s">
        <v>803</v>
      </c>
      <c r="T6127" t="s">
        <v>20902</v>
      </c>
      <c r="U6127" t="s">
        <v>1340</v>
      </c>
      <c r="V6127" t="s">
        <v>12795</v>
      </c>
      <c r="W6127" t="s">
        <v>970</v>
      </c>
      <c r="X6127" t="s">
        <v>20903</v>
      </c>
    </row>
    <row r="6128" spans="2:24" ht="11" outlineLevel="1" x14ac:dyDescent="0.15">
      <c r="B6128" t="s">
        <v>6318</v>
      </c>
      <c r="C6128" t="s">
        <v>6319</v>
      </c>
      <c r="E6128" t="s">
        <v>10652</v>
      </c>
      <c r="F6128" t="s">
        <v>4252</v>
      </c>
      <c r="G6128" t="s">
        <v>4253</v>
      </c>
      <c r="H6128" s="17">
        <v>42857</v>
      </c>
      <c r="I6128" s="15">
        <v>2017</v>
      </c>
      <c r="J6128" t="s">
        <v>10634</v>
      </c>
      <c r="K6128" s="5">
        <v>-9.86</v>
      </c>
      <c r="L6128" t="s">
        <v>967</v>
      </c>
      <c r="M6128" t="s">
        <v>12802</v>
      </c>
      <c r="R6128" t="s">
        <v>757</v>
      </c>
      <c r="S6128" t="s">
        <v>803</v>
      </c>
      <c r="T6128" t="s">
        <v>20902</v>
      </c>
      <c r="U6128" t="s">
        <v>1340</v>
      </c>
      <c r="V6128" t="s">
        <v>12795</v>
      </c>
      <c r="W6128" t="s">
        <v>970</v>
      </c>
      <c r="X6128" t="s">
        <v>20904</v>
      </c>
    </row>
    <row r="6129" spans="2:24" ht="11" outlineLevel="1" x14ac:dyDescent="0.15">
      <c r="B6129" t="s">
        <v>6321</v>
      </c>
      <c r="C6129" t="s">
        <v>6322</v>
      </c>
      <c r="D6129" t="s">
        <v>251</v>
      </c>
      <c r="E6129" t="s">
        <v>10664</v>
      </c>
      <c r="F6129" t="s">
        <v>14804</v>
      </c>
      <c r="G6129" t="s">
        <v>1904</v>
      </c>
      <c r="H6129" s="17">
        <v>44566</v>
      </c>
      <c r="I6129" s="15">
        <v>2022</v>
      </c>
      <c r="J6129" t="s">
        <v>10634</v>
      </c>
      <c r="K6129" s="5">
        <v>-15333.61</v>
      </c>
      <c r="L6129" t="s">
        <v>967</v>
      </c>
      <c r="M6129" t="s">
        <v>1903</v>
      </c>
      <c r="N6129" t="s">
        <v>10635</v>
      </c>
      <c r="O6129" t="s">
        <v>826</v>
      </c>
      <c r="P6129" t="s">
        <v>11475</v>
      </c>
      <c r="R6129" t="s">
        <v>740</v>
      </c>
      <c r="S6129" t="s">
        <v>795</v>
      </c>
      <c r="T6129" t="s">
        <v>20905</v>
      </c>
      <c r="U6129" t="s">
        <v>965</v>
      </c>
      <c r="V6129" t="s">
        <v>10638</v>
      </c>
      <c r="W6129" t="s">
        <v>970</v>
      </c>
      <c r="X6129" t="s">
        <v>20906</v>
      </c>
    </row>
    <row r="6130" spans="2:24" ht="11" outlineLevel="1" x14ac:dyDescent="0.15">
      <c r="B6130" t="s">
        <v>6321</v>
      </c>
      <c r="C6130" t="s">
        <v>6322</v>
      </c>
      <c r="D6130" t="s">
        <v>251</v>
      </c>
      <c r="E6130" t="s">
        <v>10652</v>
      </c>
      <c r="F6130" t="s">
        <v>14804</v>
      </c>
      <c r="G6130" t="s">
        <v>1904</v>
      </c>
      <c r="H6130" s="17">
        <v>44001</v>
      </c>
      <c r="I6130" s="15">
        <v>2020</v>
      </c>
      <c r="J6130" t="s">
        <v>10634</v>
      </c>
      <c r="K6130" s="5">
        <v>0</v>
      </c>
      <c r="L6130" t="s">
        <v>967</v>
      </c>
      <c r="M6130" t="s">
        <v>1903</v>
      </c>
      <c r="N6130" t="s">
        <v>10635</v>
      </c>
      <c r="O6130" t="s">
        <v>826</v>
      </c>
      <c r="P6130" t="s">
        <v>11475</v>
      </c>
      <c r="R6130" t="s">
        <v>740</v>
      </c>
      <c r="S6130" t="s">
        <v>795</v>
      </c>
      <c r="T6130" t="s">
        <v>15621</v>
      </c>
      <c r="U6130" t="s">
        <v>965</v>
      </c>
      <c r="V6130" t="s">
        <v>10638</v>
      </c>
      <c r="W6130" t="s">
        <v>970</v>
      </c>
      <c r="X6130" t="s">
        <v>20907</v>
      </c>
    </row>
    <row r="6131" spans="2:24" ht="11" outlineLevel="1" x14ac:dyDescent="0.15">
      <c r="B6131" t="s">
        <v>6321</v>
      </c>
      <c r="C6131" t="s">
        <v>6322</v>
      </c>
      <c r="D6131" t="s">
        <v>251</v>
      </c>
      <c r="E6131" t="s">
        <v>10649</v>
      </c>
      <c r="F6131" t="s">
        <v>14804</v>
      </c>
      <c r="G6131" t="s">
        <v>1904</v>
      </c>
      <c r="H6131" s="17">
        <v>43943</v>
      </c>
      <c r="I6131" s="15">
        <v>2020</v>
      </c>
      <c r="J6131" t="s">
        <v>10634</v>
      </c>
      <c r="K6131" s="5">
        <v>68310</v>
      </c>
      <c r="L6131" t="s">
        <v>967</v>
      </c>
      <c r="M6131" t="s">
        <v>1903</v>
      </c>
      <c r="N6131" t="s">
        <v>10635</v>
      </c>
      <c r="O6131" t="s">
        <v>826</v>
      </c>
      <c r="P6131" t="s">
        <v>11475</v>
      </c>
      <c r="Q6131" t="s">
        <v>11475</v>
      </c>
      <c r="R6131" t="s">
        <v>740</v>
      </c>
      <c r="S6131" t="s">
        <v>795</v>
      </c>
      <c r="T6131" t="s">
        <v>20908</v>
      </c>
      <c r="U6131" t="s">
        <v>965</v>
      </c>
      <c r="V6131" t="s">
        <v>10638</v>
      </c>
      <c r="W6131" t="s">
        <v>970</v>
      </c>
      <c r="X6131" t="s">
        <v>20909</v>
      </c>
    </row>
    <row r="6132" spans="2:24" ht="11" outlineLevel="1" x14ac:dyDescent="0.15">
      <c r="B6132" t="s">
        <v>6324</v>
      </c>
      <c r="C6132" t="s">
        <v>6325</v>
      </c>
      <c r="E6132" t="s">
        <v>10649</v>
      </c>
      <c r="F6132" t="s">
        <v>4646</v>
      </c>
      <c r="G6132" t="s">
        <v>4647</v>
      </c>
      <c r="H6132" s="17">
        <v>46086</v>
      </c>
      <c r="I6132" s="15">
        <v>2026</v>
      </c>
      <c r="J6132" t="s">
        <v>10634</v>
      </c>
      <c r="K6132" s="5">
        <v>52900.800000000003</v>
      </c>
      <c r="L6132" t="s">
        <v>967</v>
      </c>
      <c r="R6132" t="s">
        <v>6326</v>
      </c>
      <c r="S6132" t="s">
        <v>795</v>
      </c>
      <c r="T6132" t="s">
        <v>20910</v>
      </c>
      <c r="U6132" t="s">
        <v>1340</v>
      </c>
      <c r="V6132" t="s">
        <v>12795</v>
      </c>
      <c r="W6132" t="s">
        <v>970</v>
      </c>
      <c r="X6132" t="s">
        <v>20911</v>
      </c>
    </row>
    <row r="6133" spans="2:24" ht="11" outlineLevel="1" x14ac:dyDescent="0.15">
      <c r="B6133" t="s">
        <v>6329</v>
      </c>
      <c r="C6133" t="s">
        <v>6330</v>
      </c>
      <c r="D6133" t="s">
        <v>251</v>
      </c>
      <c r="E6133" t="s">
        <v>10652</v>
      </c>
      <c r="F6133" t="s">
        <v>14804</v>
      </c>
      <c r="G6133" t="s">
        <v>1904</v>
      </c>
      <c r="H6133" s="17">
        <v>44904</v>
      </c>
      <c r="I6133" s="15">
        <v>2023</v>
      </c>
      <c r="J6133" t="s">
        <v>10634</v>
      </c>
      <c r="K6133" s="5">
        <v>-7451.96</v>
      </c>
      <c r="L6133" t="s">
        <v>967</v>
      </c>
      <c r="M6133" t="s">
        <v>1903</v>
      </c>
      <c r="N6133" t="s">
        <v>10635</v>
      </c>
      <c r="O6133" t="s">
        <v>825</v>
      </c>
      <c r="P6133" t="s">
        <v>11475</v>
      </c>
      <c r="R6133" t="s">
        <v>740</v>
      </c>
      <c r="S6133" t="s">
        <v>795</v>
      </c>
      <c r="T6133" t="s">
        <v>20912</v>
      </c>
      <c r="U6133" t="s">
        <v>965</v>
      </c>
      <c r="V6133" t="s">
        <v>10638</v>
      </c>
      <c r="W6133" t="s">
        <v>970</v>
      </c>
      <c r="X6133" t="s">
        <v>20913</v>
      </c>
    </row>
    <row r="6134" spans="2:24" ht="11" outlineLevel="1" x14ac:dyDescent="0.15">
      <c r="B6134" t="s">
        <v>6329</v>
      </c>
      <c r="C6134" t="s">
        <v>6330</v>
      </c>
      <c r="D6134" t="s">
        <v>251</v>
      </c>
      <c r="E6134" t="s">
        <v>10649</v>
      </c>
      <c r="F6134" t="s">
        <v>14804</v>
      </c>
      <c r="G6134" t="s">
        <v>1904</v>
      </c>
      <c r="H6134" s="17">
        <v>44662</v>
      </c>
      <c r="I6134" s="15">
        <v>2022</v>
      </c>
      <c r="J6134" t="s">
        <v>10634</v>
      </c>
      <c r="K6134" s="5">
        <v>60294.25</v>
      </c>
      <c r="L6134" t="s">
        <v>967</v>
      </c>
      <c r="M6134" t="s">
        <v>1903</v>
      </c>
      <c r="N6134" t="s">
        <v>10635</v>
      </c>
      <c r="O6134" t="s">
        <v>825</v>
      </c>
      <c r="P6134" t="s">
        <v>11475</v>
      </c>
      <c r="R6134" t="s">
        <v>740</v>
      </c>
      <c r="S6134" t="s">
        <v>795</v>
      </c>
      <c r="T6134" t="s">
        <v>20914</v>
      </c>
      <c r="U6134" t="s">
        <v>965</v>
      </c>
      <c r="V6134" t="s">
        <v>10638</v>
      </c>
      <c r="W6134" t="s">
        <v>970</v>
      </c>
      <c r="X6134" t="s">
        <v>20915</v>
      </c>
    </row>
    <row r="6135" spans="2:24" ht="11" outlineLevel="1" x14ac:dyDescent="0.15">
      <c r="B6135" t="s">
        <v>6332</v>
      </c>
      <c r="C6135" t="s">
        <v>6333</v>
      </c>
      <c r="D6135" t="s">
        <v>889</v>
      </c>
      <c r="E6135" t="s">
        <v>10649</v>
      </c>
      <c r="F6135" t="s">
        <v>685</v>
      </c>
      <c r="G6135" t="s">
        <v>2058</v>
      </c>
      <c r="H6135" s="17">
        <v>45069</v>
      </c>
      <c r="I6135" s="15">
        <v>2023</v>
      </c>
      <c r="J6135" t="s">
        <v>10634</v>
      </c>
      <c r="K6135" s="5">
        <v>52797.3</v>
      </c>
      <c r="L6135" t="s">
        <v>967</v>
      </c>
      <c r="M6135" t="s">
        <v>1903</v>
      </c>
      <c r="N6135" t="s">
        <v>10635</v>
      </c>
      <c r="O6135" t="s">
        <v>826</v>
      </c>
      <c r="P6135" t="s">
        <v>14616</v>
      </c>
      <c r="R6135" t="s">
        <v>740</v>
      </c>
      <c r="S6135" t="s">
        <v>795</v>
      </c>
      <c r="T6135" t="s">
        <v>20916</v>
      </c>
      <c r="U6135" t="s">
        <v>965</v>
      </c>
      <c r="V6135" t="s">
        <v>10638</v>
      </c>
      <c r="W6135" t="s">
        <v>970</v>
      </c>
      <c r="X6135" t="s">
        <v>20917</v>
      </c>
    </row>
    <row r="6136" spans="2:24" ht="11" outlineLevel="1" x14ac:dyDescent="0.15">
      <c r="B6136" t="s">
        <v>6335</v>
      </c>
      <c r="C6136" t="s">
        <v>6336</v>
      </c>
      <c r="D6136" t="s">
        <v>5907</v>
      </c>
      <c r="E6136" t="s">
        <v>10649</v>
      </c>
      <c r="F6136" t="s">
        <v>4431</v>
      </c>
      <c r="G6136" t="s">
        <v>4432</v>
      </c>
      <c r="H6136" s="17">
        <v>42256</v>
      </c>
      <c r="I6136" s="15">
        <v>2015</v>
      </c>
      <c r="J6136" t="s">
        <v>10634</v>
      </c>
      <c r="K6136" s="5">
        <v>52775</v>
      </c>
      <c r="L6136" t="s">
        <v>967</v>
      </c>
      <c r="R6136" t="s">
        <v>743</v>
      </c>
      <c r="S6136" t="s">
        <v>803</v>
      </c>
      <c r="T6136" t="s">
        <v>20918</v>
      </c>
      <c r="U6136" t="s">
        <v>1340</v>
      </c>
      <c r="V6136" t="s">
        <v>12795</v>
      </c>
      <c r="W6136" t="s">
        <v>970</v>
      </c>
      <c r="X6136" t="s">
        <v>20919</v>
      </c>
    </row>
    <row r="6137" spans="2:24" ht="11" outlineLevel="1" x14ac:dyDescent="0.15">
      <c r="B6137" t="s">
        <v>6338</v>
      </c>
      <c r="C6137" t="s">
        <v>6339</v>
      </c>
      <c r="D6137" t="s">
        <v>4538</v>
      </c>
      <c r="E6137" t="s">
        <v>10649</v>
      </c>
      <c r="F6137" t="s">
        <v>19236</v>
      </c>
      <c r="G6137" t="s">
        <v>4220</v>
      </c>
      <c r="H6137" s="17">
        <v>43342</v>
      </c>
      <c r="I6137" s="15">
        <v>2018</v>
      </c>
      <c r="J6137" t="s">
        <v>10634</v>
      </c>
      <c r="K6137" s="5">
        <v>52546</v>
      </c>
      <c r="L6137" t="s">
        <v>967</v>
      </c>
      <c r="M6137" t="s">
        <v>985</v>
      </c>
      <c r="N6137" t="s">
        <v>10635</v>
      </c>
      <c r="O6137" t="s">
        <v>796</v>
      </c>
      <c r="P6137" t="s">
        <v>11434</v>
      </c>
      <c r="Q6137" t="s">
        <v>11434</v>
      </c>
      <c r="R6137" t="s">
        <v>737</v>
      </c>
      <c r="S6137" t="s">
        <v>803</v>
      </c>
      <c r="T6137" t="s">
        <v>20920</v>
      </c>
      <c r="U6137" t="s">
        <v>965</v>
      </c>
      <c r="V6137" t="s">
        <v>10638</v>
      </c>
      <c r="W6137" t="s">
        <v>970</v>
      </c>
      <c r="X6137" t="s">
        <v>20921</v>
      </c>
    </row>
    <row r="6138" spans="2:24" ht="11" outlineLevel="1" x14ac:dyDescent="0.15">
      <c r="B6138" t="s">
        <v>6341</v>
      </c>
      <c r="C6138" t="s">
        <v>6342</v>
      </c>
      <c r="E6138" t="s">
        <v>10652</v>
      </c>
      <c r="F6138" t="s">
        <v>628</v>
      </c>
      <c r="G6138" t="s">
        <v>2769</v>
      </c>
      <c r="H6138" s="17">
        <v>45464</v>
      </c>
      <c r="I6138" s="15">
        <v>2024</v>
      </c>
      <c r="J6138" t="s">
        <v>10634</v>
      </c>
      <c r="K6138" s="5">
        <v>6337.17</v>
      </c>
      <c r="L6138" t="s">
        <v>967</v>
      </c>
      <c r="M6138" t="s">
        <v>956</v>
      </c>
      <c r="N6138" t="s">
        <v>10635</v>
      </c>
      <c r="O6138" t="s">
        <v>804</v>
      </c>
      <c r="P6138" t="s">
        <v>10636</v>
      </c>
      <c r="Q6138" t="s">
        <v>10636</v>
      </c>
      <c r="R6138" t="s">
        <v>4147</v>
      </c>
      <c r="S6138" t="s">
        <v>795</v>
      </c>
      <c r="T6138" t="s">
        <v>20922</v>
      </c>
      <c r="U6138" t="s">
        <v>965</v>
      </c>
      <c r="V6138" t="s">
        <v>10638</v>
      </c>
      <c r="W6138" t="s">
        <v>970</v>
      </c>
      <c r="X6138" t="s">
        <v>20923</v>
      </c>
    </row>
    <row r="6139" spans="2:24" ht="11" outlineLevel="1" x14ac:dyDescent="0.15">
      <c r="B6139" t="s">
        <v>6341</v>
      </c>
      <c r="C6139" t="s">
        <v>6342</v>
      </c>
      <c r="E6139" t="s">
        <v>10649</v>
      </c>
      <c r="F6139" t="s">
        <v>628</v>
      </c>
      <c r="G6139" t="s">
        <v>2769</v>
      </c>
      <c r="H6139" s="17">
        <v>45460</v>
      </c>
      <c r="I6139" s="15">
        <v>2024</v>
      </c>
      <c r="J6139" t="s">
        <v>10634</v>
      </c>
      <c r="K6139" s="5">
        <v>46174.48</v>
      </c>
      <c r="L6139" t="s">
        <v>967</v>
      </c>
      <c r="M6139" t="s">
        <v>956</v>
      </c>
      <c r="N6139" t="s">
        <v>10635</v>
      </c>
      <c r="O6139" t="s">
        <v>804</v>
      </c>
      <c r="P6139" t="s">
        <v>10636</v>
      </c>
      <c r="Q6139" t="s">
        <v>10636</v>
      </c>
      <c r="R6139" t="s">
        <v>4147</v>
      </c>
      <c r="S6139" t="s">
        <v>795</v>
      </c>
      <c r="T6139" t="s">
        <v>20924</v>
      </c>
      <c r="U6139" t="s">
        <v>965</v>
      </c>
      <c r="V6139" t="s">
        <v>10638</v>
      </c>
      <c r="W6139" t="s">
        <v>970</v>
      </c>
      <c r="X6139" t="s">
        <v>20925</v>
      </c>
    </row>
    <row r="6140" spans="2:24" ht="11" outlineLevel="1" x14ac:dyDescent="0.15">
      <c r="B6140" t="s">
        <v>6344</v>
      </c>
      <c r="C6140" t="s">
        <v>6345</v>
      </c>
      <c r="D6140" t="s">
        <v>5830</v>
      </c>
      <c r="E6140" t="s">
        <v>10649</v>
      </c>
      <c r="F6140" t="s">
        <v>5831</v>
      </c>
      <c r="G6140" t="s">
        <v>5832</v>
      </c>
      <c r="H6140" s="17">
        <v>43209</v>
      </c>
      <c r="I6140" s="15">
        <v>2018</v>
      </c>
      <c r="J6140" t="s">
        <v>10634</v>
      </c>
      <c r="K6140" s="5">
        <v>18922</v>
      </c>
      <c r="L6140" t="s">
        <v>967</v>
      </c>
      <c r="R6140" t="s">
        <v>740</v>
      </c>
      <c r="S6140" t="s">
        <v>795</v>
      </c>
      <c r="T6140" t="s">
        <v>20926</v>
      </c>
      <c r="U6140" t="s">
        <v>1340</v>
      </c>
      <c r="V6140" t="s">
        <v>12795</v>
      </c>
      <c r="W6140" t="s">
        <v>970</v>
      </c>
      <c r="X6140" t="s">
        <v>20927</v>
      </c>
    </row>
    <row r="6141" spans="2:24" ht="11" outlineLevel="1" x14ac:dyDescent="0.15">
      <c r="B6141" t="s">
        <v>6344</v>
      </c>
      <c r="C6141" t="s">
        <v>6345</v>
      </c>
      <c r="D6141" t="s">
        <v>5830</v>
      </c>
      <c r="E6141" t="s">
        <v>10652</v>
      </c>
      <c r="F6141" t="s">
        <v>5831</v>
      </c>
      <c r="G6141" t="s">
        <v>5832</v>
      </c>
      <c r="H6141" s="17">
        <v>43242</v>
      </c>
      <c r="I6141" s="15">
        <v>2018</v>
      </c>
      <c r="J6141" t="s">
        <v>10634</v>
      </c>
      <c r="K6141" s="5">
        <v>33504</v>
      </c>
      <c r="L6141" t="s">
        <v>967</v>
      </c>
      <c r="M6141" t="s">
        <v>14985</v>
      </c>
      <c r="R6141" t="s">
        <v>740</v>
      </c>
      <c r="S6141" t="s">
        <v>795</v>
      </c>
      <c r="T6141" t="s">
        <v>20928</v>
      </c>
      <c r="U6141" t="s">
        <v>1340</v>
      </c>
      <c r="V6141" t="s">
        <v>12795</v>
      </c>
      <c r="W6141" t="s">
        <v>970</v>
      </c>
      <c r="X6141" t="s">
        <v>20929</v>
      </c>
    </row>
    <row r="6142" spans="2:24" ht="11" outlineLevel="1" x14ac:dyDescent="0.15">
      <c r="B6142" t="s">
        <v>6347</v>
      </c>
      <c r="C6142" t="s">
        <v>6348</v>
      </c>
      <c r="E6142" t="s">
        <v>10649</v>
      </c>
      <c r="F6142" t="s">
        <v>6349</v>
      </c>
      <c r="G6142" t="s">
        <v>6350</v>
      </c>
      <c r="H6142" s="17">
        <v>43893</v>
      </c>
      <c r="I6142" s="15">
        <v>2020</v>
      </c>
      <c r="J6142" t="s">
        <v>10634</v>
      </c>
      <c r="K6142" s="5">
        <v>52418.3</v>
      </c>
      <c r="L6142" t="s">
        <v>967</v>
      </c>
      <c r="R6142" t="s">
        <v>737</v>
      </c>
      <c r="S6142" t="s">
        <v>5033</v>
      </c>
      <c r="T6142" t="s">
        <v>20930</v>
      </c>
      <c r="U6142" t="s">
        <v>1340</v>
      </c>
      <c r="V6142" t="s">
        <v>12795</v>
      </c>
      <c r="W6142" t="s">
        <v>970</v>
      </c>
      <c r="X6142" t="s">
        <v>20931</v>
      </c>
    </row>
    <row r="6143" spans="2:24" ht="11" outlineLevel="1" x14ac:dyDescent="0.15">
      <c r="B6143" t="s">
        <v>6347</v>
      </c>
      <c r="C6143" t="s">
        <v>6348</v>
      </c>
      <c r="E6143" t="s">
        <v>10652</v>
      </c>
      <c r="F6143" t="s">
        <v>6349</v>
      </c>
      <c r="G6143" t="s">
        <v>6350</v>
      </c>
      <c r="H6143" s="17">
        <v>43909</v>
      </c>
      <c r="I6143" s="15">
        <v>2020</v>
      </c>
      <c r="J6143" t="s">
        <v>10634</v>
      </c>
      <c r="K6143" s="5">
        <v>0</v>
      </c>
      <c r="L6143" t="s">
        <v>967</v>
      </c>
      <c r="M6143" t="s">
        <v>15907</v>
      </c>
      <c r="R6143" t="s">
        <v>737</v>
      </c>
      <c r="S6143" t="s">
        <v>5033</v>
      </c>
      <c r="T6143" t="s">
        <v>20932</v>
      </c>
      <c r="U6143" t="s">
        <v>1340</v>
      </c>
      <c r="V6143" t="s">
        <v>12795</v>
      </c>
      <c r="W6143" t="s">
        <v>970</v>
      </c>
      <c r="X6143" t="s">
        <v>20933</v>
      </c>
    </row>
    <row r="6144" spans="2:24" ht="11" outlineLevel="1" x14ac:dyDescent="0.15">
      <c r="B6144" t="s">
        <v>6352</v>
      </c>
      <c r="C6144" t="s">
        <v>6353</v>
      </c>
      <c r="E6144" t="s">
        <v>10649</v>
      </c>
      <c r="F6144" t="s">
        <v>6314</v>
      </c>
      <c r="G6144" t="s">
        <v>6315</v>
      </c>
      <c r="H6144" s="17">
        <v>43322</v>
      </c>
      <c r="I6144" s="15">
        <v>2018</v>
      </c>
      <c r="J6144" t="s">
        <v>10634</v>
      </c>
      <c r="K6144" s="5">
        <v>52384.9</v>
      </c>
      <c r="L6144" t="s">
        <v>967</v>
      </c>
      <c r="R6144" t="s">
        <v>737</v>
      </c>
      <c r="S6144" t="s">
        <v>803</v>
      </c>
      <c r="T6144" t="s">
        <v>20934</v>
      </c>
      <c r="U6144" t="s">
        <v>1340</v>
      </c>
      <c r="V6144" t="s">
        <v>12795</v>
      </c>
      <c r="W6144" t="s">
        <v>970</v>
      </c>
      <c r="X6144" t="s">
        <v>20935</v>
      </c>
    </row>
    <row r="6145" spans="2:24" ht="11" outlineLevel="1" x14ac:dyDescent="0.15">
      <c r="B6145" t="s">
        <v>6352</v>
      </c>
      <c r="C6145" t="s">
        <v>6353</v>
      </c>
      <c r="E6145" t="s">
        <v>10652</v>
      </c>
      <c r="F6145" t="s">
        <v>6314</v>
      </c>
      <c r="G6145" t="s">
        <v>6315</v>
      </c>
      <c r="H6145" s="17">
        <v>43440</v>
      </c>
      <c r="I6145" s="15">
        <v>2019</v>
      </c>
      <c r="J6145" t="s">
        <v>10634</v>
      </c>
      <c r="K6145" s="5">
        <v>0</v>
      </c>
      <c r="L6145" t="s">
        <v>967</v>
      </c>
      <c r="M6145" t="s">
        <v>14985</v>
      </c>
      <c r="R6145" t="s">
        <v>737</v>
      </c>
      <c r="S6145" t="s">
        <v>803</v>
      </c>
      <c r="T6145" t="s">
        <v>20936</v>
      </c>
      <c r="U6145" t="s">
        <v>1340</v>
      </c>
      <c r="V6145" t="s">
        <v>12795</v>
      </c>
      <c r="W6145" t="s">
        <v>970</v>
      </c>
      <c r="X6145" t="s">
        <v>20937</v>
      </c>
    </row>
    <row r="6146" spans="2:24" ht="11" outlineLevel="1" x14ac:dyDescent="0.15">
      <c r="B6146" t="s">
        <v>6356</v>
      </c>
      <c r="C6146" t="s">
        <v>6357</v>
      </c>
      <c r="E6146" t="s">
        <v>10649</v>
      </c>
      <c r="F6146" t="s">
        <v>6358</v>
      </c>
      <c r="G6146" t="s">
        <v>6359</v>
      </c>
      <c r="H6146" s="17">
        <v>45678</v>
      </c>
      <c r="I6146" s="15">
        <v>2025</v>
      </c>
      <c r="J6146" t="s">
        <v>10634</v>
      </c>
      <c r="K6146" s="5">
        <v>27317.360000000001</v>
      </c>
      <c r="L6146" t="s">
        <v>967</v>
      </c>
      <c r="R6146" t="s">
        <v>740</v>
      </c>
      <c r="S6146" t="s">
        <v>795</v>
      </c>
      <c r="T6146" t="s">
        <v>20938</v>
      </c>
      <c r="U6146" t="s">
        <v>1340</v>
      </c>
      <c r="V6146" t="s">
        <v>12795</v>
      </c>
      <c r="W6146" t="s">
        <v>970</v>
      </c>
      <c r="X6146" t="s">
        <v>20939</v>
      </c>
    </row>
    <row r="6147" spans="2:24" ht="11" outlineLevel="1" x14ac:dyDescent="0.15">
      <c r="B6147" t="s">
        <v>6356</v>
      </c>
      <c r="C6147" t="s">
        <v>6357</v>
      </c>
      <c r="E6147" t="s">
        <v>10652</v>
      </c>
      <c r="F6147" t="s">
        <v>6358</v>
      </c>
      <c r="G6147" t="s">
        <v>6359</v>
      </c>
      <c r="H6147" s="17">
        <v>45770</v>
      </c>
      <c r="I6147" s="15">
        <v>2025</v>
      </c>
      <c r="J6147" t="s">
        <v>10634</v>
      </c>
      <c r="K6147" s="5">
        <v>24871.79</v>
      </c>
      <c r="L6147" t="s">
        <v>967</v>
      </c>
      <c r="M6147" t="s">
        <v>15907</v>
      </c>
      <c r="R6147" t="s">
        <v>740</v>
      </c>
      <c r="S6147" t="s">
        <v>795</v>
      </c>
      <c r="T6147" t="s">
        <v>20940</v>
      </c>
      <c r="U6147" t="s">
        <v>1340</v>
      </c>
      <c r="V6147" t="s">
        <v>12795</v>
      </c>
      <c r="W6147" t="s">
        <v>970</v>
      </c>
      <c r="X6147" t="s">
        <v>20941</v>
      </c>
    </row>
    <row r="6148" spans="2:24" ht="11" outlineLevel="1" x14ac:dyDescent="0.15">
      <c r="B6148" t="s">
        <v>6361</v>
      </c>
      <c r="C6148" t="s">
        <v>6362</v>
      </c>
      <c r="E6148" t="s">
        <v>10649</v>
      </c>
      <c r="F6148" t="s">
        <v>6363</v>
      </c>
      <c r="G6148" t="s">
        <v>6364</v>
      </c>
      <c r="H6148" s="17">
        <v>43181</v>
      </c>
      <c r="I6148" s="15">
        <v>2018</v>
      </c>
      <c r="J6148" t="s">
        <v>10634</v>
      </c>
      <c r="K6148" s="5">
        <v>12500</v>
      </c>
      <c r="L6148" t="s">
        <v>967</v>
      </c>
      <c r="R6148" t="s">
        <v>744</v>
      </c>
      <c r="S6148" t="s">
        <v>795</v>
      </c>
      <c r="T6148" t="s">
        <v>20942</v>
      </c>
      <c r="U6148" t="s">
        <v>1340</v>
      </c>
      <c r="V6148" t="s">
        <v>12795</v>
      </c>
      <c r="W6148" t="s">
        <v>970</v>
      </c>
      <c r="X6148" t="s">
        <v>20943</v>
      </c>
    </row>
    <row r="6149" spans="2:24" ht="11" outlineLevel="1" x14ac:dyDescent="0.15">
      <c r="B6149" t="s">
        <v>6361</v>
      </c>
      <c r="C6149" t="s">
        <v>6362</v>
      </c>
      <c r="E6149" t="s">
        <v>10652</v>
      </c>
      <c r="F6149" t="s">
        <v>6363</v>
      </c>
      <c r="G6149" t="s">
        <v>6364</v>
      </c>
      <c r="H6149" s="17">
        <v>43188</v>
      </c>
      <c r="I6149" s="15">
        <v>2018</v>
      </c>
      <c r="J6149" t="s">
        <v>10634</v>
      </c>
      <c r="K6149" s="5">
        <v>39500</v>
      </c>
      <c r="L6149" t="s">
        <v>967</v>
      </c>
      <c r="M6149" t="s">
        <v>15907</v>
      </c>
      <c r="R6149" t="s">
        <v>744</v>
      </c>
      <c r="S6149" t="s">
        <v>795</v>
      </c>
      <c r="T6149" t="s">
        <v>20944</v>
      </c>
      <c r="U6149" t="s">
        <v>1340</v>
      </c>
      <c r="V6149" t="s">
        <v>12795</v>
      </c>
      <c r="W6149" t="s">
        <v>970</v>
      </c>
      <c r="X6149" t="s">
        <v>20945</v>
      </c>
    </row>
    <row r="6150" spans="2:24" ht="11" outlineLevel="1" x14ac:dyDescent="0.15">
      <c r="B6150" t="s">
        <v>6366</v>
      </c>
      <c r="C6150" t="s">
        <v>6367</v>
      </c>
      <c r="E6150" t="s">
        <v>10649</v>
      </c>
      <c r="F6150" t="s">
        <v>6368</v>
      </c>
      <c r="G6150" t="s">
        <v>6369</v>
      </c>
      <c r="H6150" s="17">
        <v>42965</v>
      </c>
      <c r="I6150" s="15">
        <v>2017</v>
      </c>
      <c r="J6150" t="s">
        <v>10634</v>
      </c>
      <c r="K6150" s="5">
        <v>51943.1</v>
      </c>
      <c r="L6150" t="s">
        <v>967</v>
      </c>
      <c r="R6150" t="s">
        <v>757</v>
      </c>
      <c r="S6150" t="s">
        <v>803</v>
      </c>
      <c r="T6150" t="s">
        <v>20946</v>
      </c>
      <c r="U6150" t="s">
        <v>1340</v>
      </c>
      <c r="V6150" t="s">
        <v>12795</v>
      </c>
      <c r="W6150" t="s">
        <v>970</v>
      </c>
      <c r="X6150" t="s">
        <v>20947</v>
      </c>
    </row>
    <row r="6151" spans="2:24" ht="11" outlineLevel="1" x14ac:dyDescent="0.15">
      <c r="B6151" t="s">
        <v>6366</v>
      </c>
      <c r="C6151" t="s">
        <v>6367</v>
      </c>
      <c r="E6151" t="s">
        <v>10652</v>
      </c>
      <c r="F6151" t="s">
        <v>6368</v>
      </c>
      <c r="G6151" t="s">
        <v>6369</v>
      </c>
      <c r="H6151" s="17">
        <v>43105</v>
      </c>
      <c r="I6151" s="15">
        <v>2018</v>
      </c>
      <c r="J6151" t="s">
        <v>10634</v>
      </c>
      <c r="K6151" s="5">
        <v>0</v>
      </c>
      <c r="L6151" t="s">
        <v>967</v>
      </c>
      <c r="M6151" t="s">
        <v>12797</v>
      </c>
      <c r="R6151" t="s">
        <v>757</v>
      </c>
      <c r="S6151" t="s">
        <v>803</v>
      </c>
      <c r="T6151" t="s">
        <v>20946</v>
      </c>
      <c r="U6151" t="s">
        <v>1340</v>
      </c>
      <c r="V6151" t="s">
        <v>12795</v>
      </c>
      <c r="W6151" t="s">
        <v>970</v>
      </c>
      <c r="X6151" t="s">
        <v>20948</v>
      </c>
    </row>
    <row r="6152" spans="2:24" ht="11" outlineLevel="1" x14ac:dyDescent="0.15">
      <c r="B6152" t="s">
        <v>6371</v>
      </c>
      <c r="C6152" t="s">
        <v>6372</v>
      </c>
      <c r="E6152" t="s">
        <v>10649</v>
      </c>
      <c r="F6152" t="s">
        <v>4467</v>
      </c>
      <c r="G6152" t="s">
        <v>4468</v>
      </c>
      <c r="H6152" s="17">
        <v>42634</v>
      </c>
      <c r="I6152" s="15">
        <v>2016</v>
      </c>
      <c r="J6152" t="s">
        <v>10634</v>
      </c>
      <c r="K6152" s="5">
        <v>51877.63</v>
      </c>
      <c r="L6152" t="s">
        <v>967</v>
      </c>
      <c r="M6152" t="s">
        <v>1141</v>
      </c>
      <c r="N6152" t="s">
        <v>10635</v>
      </c>
      <c r="O6152" t="s">
        <v>825</v>
      </c>
      <c r="P6152" t="s">
        <v>14299</v>
      </c>
      <c r="Q6152" t="s">
        <v>14299</v>
      </c>
      <c r="R6152" t="s">
        <v>750</v>
      </c>
      <c r="S6152" t="s">
        <v>803</v>
      </c>
      <c r="T6152" t="s">
        <v>20949</v>
      </c>
      <c r="U6152" t="s">
        <v>965</v>
      </c>
      <c r="V6152" t="s">
        <v>10638</v>
      </c>
      <c r="W6152" t="s">
        <v>970</v>
      </c>
      <c r="X6152" t="s">
        <v>20950</v>
      </c>
    </row>
    <row r="6153" spans="2:24" ht="11" outlineLevel="1" x14ac:dyDescent="0.15">
      <c r="B6153" t="s">
        <v>6374</v>
      </c>
      <c r="C6153" t="s">
        <v>6375</v>
      </c>
      <c r="E6153" t="s">
        <v>10649</v>
      </c>
      <c r="F6153" t="s">
        <v>6376</v>
      </c>
      <c r="G6153" t="s">
        <v>6377</v>
      </c>
      <c r="H6153" s="17">
        <v>45840</v>
      </c>
      <c r="I6153" s="15">
        <v>2025</v>
      </c>
      <c r="J6153" t="s">
        <v>10634</v>
      </c>
      <c r="K6153" s="5">
        <v>51683.96</v>
      </c>
      <c r="L6153" t="s">
        <v>967</v>
      </c>
      <c r="R6153" t="s">
        <v>740</v>
      </c>
      <c r="S6153" t="s">
        <v>803</v>
      </c>
      <c r="T6153" t="s">
        <v>20951</v>
      </c>
      <c r="U6153" t="s">
        <v>1340</v>
      </c>
      <c r="V6153" t="s">
        <v>12795</v>
      </c>
      <c r="W6153" t="s">
        <v>970</v>
      </c>
      <c r="X6153" t="s">
        <v>20952</v>
      </c>
    </row>
    <row r="6154" spans="2:24" ht="11" outlineLevel="1" x14ac:dyDescent="0.15">
      <c r="B6154" t="s">
        <v>6379</v>
      </c>
      <c r="C6154" t="s">
        <v>6380</v>
      </c>
      <c r="E6154" t="s">
        <v>10649</v>
      </c>
      <c r="F6154" t="s">
        <v>2393</v>
      </c>
      <c r="G6154" t="s">
        <v>2392</v>
      </c>
      <c r="H6154" s="17">
        <v>44461</v>
      </c>
      <c r="I6154" s="15">
        <v>2021</v>
      </c>
      <c r="J6154" t="s">
        <v>10634</v>
      </c>
      <c r="K6154" s="5">
        <v>51508</v>
      </c>
      <c r="L6154" t="s">
        <v>967</v>
      </c>
      <c r="M6154" t="s">
        <v>1141</v>
      </c>
      <c r="N6154" t="s">
        <v>10635</v>
      </c>
      <c r="O6154" t="s">
        <v>826</v>
      </c>
      <c r="P6154" t="s">
        <v>11969</v>
      </c>
      <c r="R6154" t="s">
        <v>750</v>
      </c>
      <c r="S6154" t="s">
        <v>795</v>
      </c>
      <c r="T6154" t="s">
        <v>20953</v>
      </c>
      <c r="U6154" t="s">
        <v>965</v>
      </c>
      <c r="V6154" t="s">
        <v>10638</v>
      </c>
      <c r="W6154" t="s">
        <v>970</v>
      </c>
      <c r="X6154" t="s">
        <v>20954</v>
      </c>
    </row>
    <row r="6155" spans="2:24" ht="11" outlineLevel="1" x14ac:dyDescent="0.15">
      <c r="B6155" t="s">
        <v>6382</v>
      </c>
      <c r="C6155" t="s">
        <v>6383</v>
      </c>
      <c r="D6155" t="s">
        <v>177</v>
      </c>
      <c r="E6155" t="s">
        <v>10652</v>
      </c>
      <c r="F6155" t="s">
        <v>11029</v>
      </c>
      <c r="G6155" t="s">
        <v>992</v>
      </c>
      <c r="H6155" s="17">
        <v>43258</v>
      </c>
      <c r="I6155" s="15">
        <v>2018</v>
      </c>
      <c r="J6155" t="s">
        <v>10634</v>
      </c>
      <c r="K6155" s="5">
        <v>0</v>
      </c>
      <c r="L6155" t="s">
        <v>967</v>
      </c>
      <c r="M6155" t="s">
        <v>985</v>
      </c>
      <c r="N6155" t="s">
        <v>10635</v>
      </c>
      <c r="O6155" t="s">
        <v>796</v>
      </c>
      <c r="P6155" t="s">
        <v>10671</v>
      </c>
      <c r="Q6155" t="s">
        <v>10671</v>
      </c>
      <c r="R6155" t="s">
        <v>739</v>
      </c>
      <c r="S6155" t="s">
        <v>795</v>
      </c>
      <c r="T6155" t="s">
        <v>20955</v>
      </c>
      <c r="U6155" t="s">
        <v>965</v>
      </c>
      <c r="V6155" t="s">
        <v>10638</v>
      </c>
      <c r="W6155" t="s">
        <v>970</v>
      </c>
      <c r="X6155" t="s">
        <v>20956</v>
      </c>
    </row>
    <row r="6156" spans="2:24" ht="11" outlineLevel="1" x14ac:dyDescent="0.15">
      <c r="B6156" t="s">
        <v>6382</v>
      </c>
      <c r="C6156" t="s">
        <v>6383</v>
      </c>
      <c r="D6156" t="s">
        <v>177</v>
      </c>
      <c r="E6156" t="s">
        <v>10649</v>
      </c>
      <c r="F6156" t="s">
        <v>11029</v>
      </c>
      <c r="G6156" t="s">
        <v>992</v>
      </c>
      <c r="H6156" s="17">
        <v>43230</v>
      </c>
      <c r="I6156" s="15">
        <v>2018</v>
      </c>
      <c r="J6156" t="s">
        <v>10634</v>
      </c>
      <c r="K6156" s="5">
        <v>71380</v>
      </c>
      <c r="L6156" t="s">
        <v>967</v>
      </c>
      <c r="M6156" t="s">
        <v>985</v>
      </c>
      <c r="N6156" t="s">
        <v>10635</v>
      </c>
      <c r="O6156" t="s">
        <v>796</v>
      </c>
      <c r="P6156" t="s">
        <v>10671</v>
      </c>
      <c r="Q6156" t="s">
        <v>10671</v>
      </c>
      <c r="R6156" t="s">
        <v>739</v>
      </c>
      <c r="S6156" t="s">
        <v>795</v>
      </c>
      <c r="T6156" t="s">
        <v>20955</v>
      </c>
      <c r="U6156" t="s">
        <v>965</v>
      </c>
      <c r="V6156" t="s">
        <v>10638</v>
      </c>
      <c r="W6156" t="s">
        <v>970</v>
      </c>
      <c r="X6156" t="s">
        <v>20957</v>
      </c>
    </row>
    <row r="6157" spans="2:24" ht="11" outlineLevel="1" x14ac:dyDescent="0.15">
      <c r="B6157" t="s">
        <v>6382</v>
      </c>
      <c r="C6157" t="s">
        <v>6383</v>
      </c>
      <c r="D6157" t="s">
        <v>177</v>
      </c>
      <c r="E6157" t="s">
        <v>10664</v>
      </c>
      <c r="F6157" t="s">
        <v>11029</v>
      </c>
      <c r="G6157" t="s">
        <v>992</v>
      </c>
      <c r="H6157" s="17">
        <v>43301</v>
      </c>
      <c r="I6157" s="15">
        <v>2018</v>
      </c>
      <c r="J6157" t="s">
        <v>10634</v>
      </c>
      <c r="K6157" s="5">
        <v>-19925.919999999998</v>
      </c>
      <c r="L6157" t="s">
        <v>967</v>
      </c>
      <c r="M6157" t="s">
        <v>985</v>
      </c>
      <c r="N6157" t="s">
        <v>10635</v>
      </c>
      <c r="O6157" t="s">
        <v>796</v>
      </c>
      <c r="P6157" t="s">
        <v>10671</v>
      </c>
      <c r="Q6157" t="s">
        <v>10671</v>
      </c>
      <c r="R6157" t="s">
        <v>739</v>
      </c>
      <c r="S6157" t="s">
        <v>795</v>
      </c>
      <c r="T6157" t="s">
        <v>20955</v>
      </c>
      <c r="U6157" t="s">
        <v>965</v>
      </c>
      <c r="V6157" t="s">
        <v>10638</v>
      </c>
      <c r="W6157" t="s">
        <v>970</v>
      </c>
      <c r="X6157" t="s">
        <v>20958</v>
      </c>
    </row>
    <row r="6158" spans="2:24" ht="11" outlineLevel="1" x14ac:dyDescent="0.15">
      <c r="B6158" t="s">
        <v>6385</v>
      </c>
      <c r="C6158" t="s">
        <v>6386</v>
      </c>
      <c r="D6158" t="s">
        <v>163</v>
      </c>
      <c r="E6158" t="s">
        <v>10649</v>
      </c>
      <c r="F6158" t="s">
        <v>600</v>
      </c>
      <c r="G6158" t="s">
        <v>973</v>
      </c>
      <c r="H6158" s="17">
        <v>44684</v>
      </c>
      <c r="I6158" s="15">
        <v>2022</v>
      </c>
      <c r="J6158" t="s">
        <v>10634</v>
      </c>
      <c r="K6158" s="5">
        <v>51372.800000000003</v>
      </c>
      <c r="L6158" t="s">
        <v>967</v>
      </c>
      <c r="M6158" t="s">
        <v>985</v>
      </c>
      <c r="N6158" t="s">
        <v>10635</v>
      </c>
      <c r="O6158" t="s">
        <v>804</v>
      </c>
      <c r="P6158" t="s">
        <v>10671</v>
      </c>
      <c r="Q6158" t="s">
        <v>10685</v>
      </c>
      <c r="R6158" t="s">
        <v>737</v>
      </c>
      <c r="S6158" t="s">
        <v>803</v>
      </c>
      <c r="T6158" t="s">
        <v>20959</v>
      </c>
      <c r="U6158" t="s">
        <v>965</v>
      </c>
      <c r="V6158" t="s">
        <v>10638</v>
      </c>
      <c r="W6158" t="s">
        <v>970</v>
      </c>
      <c r="X6158" t="s">
        <v>20960</v>
      </c>
    </row>
    <row r="6159" spans="2:24" ht="11" outlineLevel="1" x14ac:dyDescent="0.15">
      <c r="B6159" t="s">
        <v>6388</v>
      </c>
      <c r="C6159" t="s">
        <v>6389</v>
      </c>
      <c r="D6159" t="s">
        <v>4974</v>
      </c>
      <c r="E6159" t="s">
        <v>10649</v>
      </c>
      <c r="F6159" t="s">
        <v>4975</v>
      </c>
      <c r="G6159" t="s">
        <v>4976</v>
      </c>
      <c r="H6159" s="17">
        <v>43000</v>
      </c>
      <c r="I6159" s="15">
        <v>2017</v>
      </c>
      <c r="J6159" t="s">
        <v>10634</v>
      </c>
      <c r="K6159" s="5">
        <v>51355.64</v>
      </c>
      <c r="L6159" t="s">
        <v>967</v>
      </c>
      <c r="R6159" t="s">
        <v>737</v>
      </c>
      <c r="S6159" t="s">
        <v>803</v>
      </c>
      <c r="T6159" t="s">
        <v>20961</v>
      </c>
      <c r="U6159" t="s">
        <v>1340</v>
      </c>
      <c r="V6159" t="s">
        <v>12795</v>
      </c>
      <c r="W6159" t="s">
        <v>970</v>
      </c>
      <c r="X6159" t="s">
        <v>20962</v>
      </c>
    </row>
    <row r="6160" spans="2:24" ht="11" outlineLevel="1" x14ac:dyDescent="0.15">
      <c r="B6160" t="s">
        <v>6391</v>
      </c>
      <c r="C6160" t="s">
        <v>6392</v>
      </c>
      <c r="D6160" t="s">
        <v>309</v>
      </c>
      <c r="E6160" t="s">
        <v>10652</v>
      </c>
      <c r="F6160" t="s">
        <v>16693</v>
      </c>
      <c r="G6160" t="s">
        <v>2727</v>
      </c>
      <c r="H6160" s="17">
        <v>45930</v>
      </c>
      <c r="I6160" s="15">
        <v>2025</v>
      </c>
      <c r="J6160" t="s">
        <v>10634</v>
      </c>
      <c r="K6160" s="5">
        <v>40406</v>
      </c>
      <c r="L6160" t="s">
        <v>967</v>
      </c>
      <c r="M6160" t="s">
        <v>985</v>
      </c>
      <c r="N6160" t="s">
        <v>10635</v>
      </c>
      <c r="O6160" t="s">
        <v>804</v>
      </c>
      <c r="P6160" t="s">
        <v>12086</v>
      </c>
      <c r="Q6160" t="s">
        <v>11435</v>
      </c>
      <c r="R6160" t="s">
        <v>748</v>
      </c>
      <c r="S6160" t="s">
        <v>795</v>
      </c>
      <c r="T6160" t="s">
        <v>20963</v>
      </c>
      <c r="U6160" t="s">
        <v>965</v>
      </c>
      <c r="V6160" t="s">
        <v>10638</v>
      </c>
      <c r="W6160" t="s">
        <v>970</v>
      </c>
      <c r="X6160" t="s">
        <v>20964</v>
      </c>
    </row>
    <row r="6161" spans="2:24" ht="11" outlineLevel="1" x14ac:dyDescent="0.15">
      <c r="B6161" t="s">
        <v>6391</v>
      </c>
      <c r="C6161" t="s">
        <v>6392</v>
      </c>
      <c r="D6161" t="s">
        <v>309</v>
      </c>
      <c r="E6161" t="s">
        <v>10649</v>
      </c>
      <c r="F6161" t="s">
        <v>16693</v>
      </c>
      <c r="G6161" t="s">
        <v>2727</v>
      </c>
      <c r="H6161" s="17">
        <v>45632</v>
      </c>
      <c r="I6161" s="15">
        <v>2025</v>
      </c>
      <c r="J6161" t="s">
        <v>10634</v>
      </c>
      <c r="K6161" s="5">
        <v>10662.15</v>
      </c>
      <c r="L6161" t="s">
        <v>967</v>
      </c>
      <c r="M6161" t="s">
        <v>985</v>
      </c>
      <c r="N6161" t="s">
        <v>10635</v>
      </c>
      <c r="O6161" t="s">
        <v>804</v>
      </c>
      <c r="P6161" t="s">
        <v>12086</v>
      </c>
      <c r="Q6161" t="s">
        <v>11435</v>
      </c>
      <c r="R6161" t="s">
        <v>748</v>
      </c>
      <c r="S6161" t="s">
        <v>795</v>
      </c>
      <c r="T6161" t="s">
        <v>20965</v>
      </c>
      <c r="U6161" t="s">
        <v>965</v>
      </c>
      <c r="V6161" t="s">
        <v>10638</v>
      </c>
      <c r="W6161" t="s">
        <v>970</v>
      </c>
      <c r="X6161" t="s">
        <v>20966</v>
      </c>
    </row>
    <row r="6162" spans="2:24" ht="11" outlineLevel="1" x14ac:dyDescent="0.15">
      <c r="B6162" t="s">
        <v>6394</v>
      </c>
      <c r="C6162" t="s">
        <v>6395</v>
      </c>
      <c r="E6162" t="s">
        <v>10649</v>
      </c>
      <c r="F6162" t="s">
        <v>6396</v>
      </c>
      <c r="G6162" t="s">
        <v>6397</v>
      </c>
      <c r="H6162" s="17">
        <v>43168</v>
      </c>
      <c r="I6162" s="15">
        <v>2018</v>
      </c>
      <c r="J6162" t="s">
        <v>10634</v>
      </c>
      <c r="K6162" s="5">
        <v>51045</v>
      </c>
      <c r="L6162" t="s">
        <v>967</v>
      </c>
      <c r="R6162" t="s">
        <v>737</v>
      </c>
      <c r="S6162" t="s">
        <v>803</v>
      </c>
      <c r="T6162" t="s">
        <v>20967</v>
      </c>
      <c r="U6162" t="s">
        <v>1340</v>
      </c>
      <c r="V6162" t="s">
        <v>12795</v>
      </c>
      <c r="W6162" t="s">
        <v>970</v>
      </c>
      <c r="X6162" t="s">
        <v>20968</v>
      </c>
    </row>
    <row r="6163" spans="2:24" ht="11" outlineLevel="1" x14ac:dyDescent="0.15">
      <c r="B6163" t="s">
        <v>6399</v>
      </c>
      <c r="C6163" t="s">
        <v>6400</v>
      </c>
      <c r="E6163" t="s">
        <v>10649</v>
      </c>
      <c r="F6163" t="s">
        <v>6401</v>
      </c>
      <c r="G6163" t="s">
        <v>6402</v>
      </c>
      <c r="H6163" s="17">
        <v>42419</v>
      </c>
      <c r="I6163" s="15">
        <v>2016</v>
      </c>
      <c r="J6163" t="s">
        <v>10634</v>
      </c>
      <c r="K6163" s="5">
        <v>51000</v>
      </c>
      <c r="L6163" t="s">
        <v>967</v>
      </c>
      <c r="R6163" t="s">
        <v>750</v>
      </c>
      <c r="S6163" t="s">
        <v>887</v>
      </c>
      <c r="T6163" t="s">
        <v>20969</v>
      </c>
      <c r="U6163" t="s">
        <v>1340</v>
      </c>
      <c r="V6163" t="s">
        <v>12795</v>
      </c>
      <c r="W6163" t="s">
        <v>970</v>
      </c>
      <c r="X6163" t="s">
        <v>20970</v>
      </c>
    </row>
    <row r="6164" spans="2:24" ht="11" outlineLevel="1" x14ac:dyDescent="0.15">
      <c r="B6164" t="s">
        <v>6404</v>
      </c>
      <c r="C6164" t="s">
        <v>6405</v>
      </c>
      <c r="D6164" t="s">
        <v>4579</v>
      </c>
      <c r="E6164" t="s">
        <v>10649</v>
      </c>
      <c r="F6164" t="s">
        <v>4467</v>
      </c>
      <c r="G6164" t="s">
        <v>4468</v>
      </c>
      <c r="H6164" s="17">
        <v>44095</v>
      </c>
      <c r="I6164" s="15">
        <v>2020</v>
      </c>
      <c r="J6164" t="s">
        <v>10634</v>
      </c>
      <c r="K6164" s="5">
        <v>50907</v>
      </c>
      <c r="L6164" t="s">
        <v>967</v>
      </c>
      <c r="M6164" t="s">
        <v>985</v>
      </c>
      <c r="N6164" t="s">
        <v>10635</v>
      </c>
      <c r="O6164" t="s">
        <v>796</v>
      </c>
      <c r="P6164" t="s">
        <v>14616</v>
      </c>
      <c r="R6164" t="s">
        <v>737</v>
      </c>
      <c r="S6164" t="s">
        <v>803</v>
      </c>
      <c r="T6164" t="s">
        <v>20971</v>
      </c>
      <c r="U6164" t="s">
        <v>965</v>
      </c>
      <c r="V6164" t="s">
        <v>10638</v>
      </c>
      <c r="W6164" t="s">
        <v>970</v>
      </c>
      <c r="X6164" t="s">
        <v>20972</v>
      </c>
    </row>
    <row r="6165" spans="2:24" ht="11" outlineLevel="1" x14ac:dyDescent="0.15">
      <c r="B6165" t="s">
        <v>6407</v>
      </c>
      <c r="C6165" t="s">
        <v>6408</v>
      </c>
      <c r="D6165" t="s">
        <v>6409</v>
      </c>
      <c r="E6165" t="s">
        <v>10649</v>
      </c>
      <c r="F6165" t="s">
        <v>4363</v>
      </c>
      <c r="G6165" t="s">
        <v>4364</v>
      </c>
      <c r="H6165" s="17">
        <v>43626</v>
      </c>
      <c r="I6165" s="15">
        <v>2019</v>
      </c>
      <c r="J6165" t="s">
        <v>10634</v>
      </c>
      <c r="K6165" s="5">
        <v>50853.9</v>
      </c>
      <c r="L6165" t="s">
        <v>967</v>
      </c>
      <c r="R6165" t="s">
        <v>740</v>
      </c>
      <c r="S6165" t="s">
        <v>795</v>
      </c>
      <c r="T6165" t="s">
        <v>20973</v>
      </c>
      <c r="U6165" t="s">
        <v>1340</v>
      </c>
      <c r="V6165" t="s">
        <v>12795</v>
      </c>
      <c r="W6165" t="s">
        <v>970</v>
      </c>
      <c r="X6165" t="s">
        <v>20974</v>
      </c>
    </row>
    <row r="6166" spans="2:24" ht="11" outlineLevel="1" x14ac:dyDescent="0.15">
      <c r="B6166" t="s">
        <v>6407</v>
      </c>
      <c r="C6166" t="s">
        <v>6408</v>
      </c>
      <c r="D6166" t="s">
        <v>6409</v>
      </c>
      <c r="E6166" t="s">
        <v>10652</v>
      </c>
      <c r="F6166" t="s">
        <v>4363</v>
      </c>
      <c r="G6166" t="s">
        <v>4364</v>
      </c>
      <c r="H6166" s="17">
        <v>43707</v>
      </c>
      <c r="I6166" s="15">
        <v>2019</v>
      </c>
      <c r="J6166" t="s">
        <v>10634</v>
      </c>
      <c r="K6166" s="5">
        <v>0</v>
      </c>
      <c r="L6166" t="s">
        <v>967</v>
      </c>
      <c r="M6166" t="s">
        <v>15907</v>
      </c>
      <c r="R6166" t="s">
        <v>740</v>
      </c>
      <c r="S6166" t="s">
        <v>795</v>
      </c>
      <c r="T6166" t="s">
        <v>20975</v>
      </c>
      <c r="U6166" t="s">
        <v>1340</v>
      </c>
      <c r="V6166" t="s">
        <v>12795</v>
      </c>
      <c r="W6166" t="s">
        <v>970</v>
      </c>
      <c r="X6166" t="s">
        <v>20976</v>
      </c>
    </row>
    <row r="6167" spans="2:24" ht="11" outlineLevel="1" x14ac:dyDescent="0.15">
      <c r="B6167" t="s">
        <v>6411</v>
      </c>
      <c r="C6167" t="s">
        <v>6412</v>
      </c>
      <c r="E6167" t="s">
        <v>10649</v>
      </c>
      <c r="F6167" t="s">
        <v>6413</v>
      </c>
      <c r="G6167" t="s">
        <v>6414</v>
      </c>
      <c r="H6167" s="17">
        <v>42097</v>
      </c>
      <c r="I6167" s="15">
        <v>2015</v>
      </c>
      <c r="J6167" t="s">
        <v>10634</v>
      </c>
      <c r="K6167" s="5">
        <v>50800</v>
      </c>
      <c r="L6167" t="s">
        <v>967</v>
      </c>
      <c r="R6167" t="s">
        <v>750</v>
      </c>
      <c r="S6167" t="s">
        <v>6415</v>
      </c>
      <c r="T6167" t="s">
        <v>20977</v>
      </c>
      <c r="U6167" t="s">
        <v>1340</v>
      </c>
      <c r="V6167" t="s">
        <v>12795</v>
      </c>
      <c r="W6167" t="s">
        <v>970</v>
      </c>
      <c r="X6167" t="s">
        <v>20978</v>
      </c>
    </row>
    <row r="6168" spans="2:24" ht="11" outlineLevel="1" x14ac:dyDescent="0.15">
      <c r="B6168" t="s">
        <v>6418</v>
      </c>
      <c r="C6168" t="s">
        <v>6419</v>
      </c>
      <c r="E6168" t="s">
        <v>10652</v>
      </c>
      <c r="F6168" t="s">
        <v>604</v>
      </c>
      <c r="G6168" t="s">
        <v>1088</v>
      </c>
      <c r="H6168" s="17">
        <v>42571</v>
      </c>
      <c r="I6168" s="15">
        <v>2016</v>
      </c>
      <c r="J6168" t="s">
        <v>10634</v>
      </c>
      <c r="K6168" s="5">
        <v>0</v>
      </c>
      <c r="L6168" t="s">
        <v>967</v>
      </c>
      <c r="M6168" t="s">
        <v>1141</v>
      </c>
      <c r="N6168" t="s">
        <v>10635</v>
      </c>
      <c r="O6168" t="s">
        <v>826</v>
      </c>
      <c r="P6168" t="s">
        <v>13554</v>
      </c>
      <c r="Q6168" t="s">
        <v>13554</v>
      </c>
      <c r="R6168" t="s">
        <v>740</v>
      </c>
      <c r="S6168" t="s">
        <v>795</v>
      </c>
      <c r="T6168" t="s">
        <v>20979</v>
      </c>
      <c r="U6168" t="s">
        <v>965</v>
      </c>
      <c r="V6168" t="s">
        <v>10638</v>
      </c>
      <c r="W6168" t="s">
        <v>970</v>
      </c>
      <c r="X6168" t="s">
        <v>20980</v>
      </c>
    </row>
    <row r="6169" spans="2:24" ht="11" outlineLevel="1" x14ac:dyDescent="0.15">
      <c r="B6169" t="s">
        <v>6418</v>
      </c>
      <c r="C6169" t="s">
        <v>6419</v>
      </c>
      <c r="E6169" t="s">
        <v>10664</v>
      </c>
      <c r="F6169" t="s">
        <v>604</v>
      </c>
      <c r="G6169" t="s">
        <v>1088</v>
      </c>
      <c r="H6169" s="17">
        <v>42625</v>
      </c>
      <c r="I6169" s="15">
        <v>2016</v>
      </c>
      <c r="J6169" t="s">
        <v>10634</v>
      </c>
      <c r="K6169" s="5">
        <v>32351</v>
      </c>
      <c r="L6169" t="s">
        <v>967</v>
      </c>
      <c r="M6169" t="s">
        <v>1141</v>
      </c>
      <c r="N6169" t="s">
        <v>10635</v>
      </c>
      <c r="O6169" t="s">
        <v>826</v>
      </c>
      <c r="P6169" t="s">
        <v>13554</v>
      </c>
      <c r="Q6169" t="s">
        <v>13554</v>
      </c>
      <c r="R6169" t="s">
        <v>740</v>
      </c>
      <c r="S6169" t="s">
        <v>795</v>
      </c>
      <c r="T6169" t="s">
        <v>20981</v>
      </c>
      <c r="U6169" t="s">
        <v>965</v>
      </c>
      <c r="V6169" t="s">
        <v>10638</v>
      </c>
      <c r="W6169" t="s">
        <v>970</v>
      </c>
      <c r="X6169" t="s">
        <v>20982</v>
      </c>
    </row>
    <row r="6170" spans="2:24" ht="11" outlineLevel="1" x14ac:dyDescent="0.15">
      <c r="B6170" t="s">
        <v>6418</v>
      </c>
      <c r="C6170" t="s">
        <v>6419</v>
      </c>
      <c r="E6170" t="s">
        <v>10643</v>
      </c>
      <c r="F6170" t="s">
        <v>604</v>
      </c>
      <c r="G6170" t="s">
        <v>1088</v>
      </c>
      <c r="H6170" s="17">
        <v>42628</v>
      </c>
      <c r="I6170" s="15">
        <v>2016</v>
      </c>
      <c r="J6170" t="s">
        <v>10634</v>
      </c>
      <c r="K6170" s="5">
        <v>1800</v>
      </c>
      <c r="L6170" t="s">
        <v>967</v>
      </c>
      <c r="M6170" t="s">
        <v>1141</v>
      </c>
      <c r="N6170" t="s">
        <v>10635</v>
      </c>
      <c r="O6170" t="s">
        <v>826</v>
      </c>
      <c r="P6170" t="s">
        <v>13554</v>
      </c>
      <c r="Q6170" t="s">
        <v>13554</v>
      </c>
      <c r="R6170" t="s">
        <v>740</v>
      </c>
      <c r="S6170" t="s">
        <v>795</v>
      </c>
      <c r="T6170" t="s">
        <v>20983</v>
      </c>
      <c r="U6170" t="s">
        <v>965</v>
      </c>
      <c r="V6170" t="s">
        <v>10638</v>
      </c>
      <c r="W6170" t="s">
        <v>970</v>
      </c>
      <c r="X6170" t="s">
        <v>20984</v>
      </c>
    </row>
    <row r="6171" spans="2:24" ht="11" outlineLevel="1" x14ac:dyDescent="0.15">
      <c r="B6171" t="s">
        <v>6418</v>
      </c>
      <c r="C6171" t="s">
        <v>6419</v>
      </c>
      <c r="E6171" t="s">
        <v>10649</v>
      </c>
      <c r="F6171" t="s">
        <v>604</v>
      </c>
      <c r="G6171" t="s">
        <v>1088</v>
      </c>
      <c r="H6171" s="17">
        <v>42571</v>
      </c>
      <c r="I6171" s="15">
        <v>2016</v>
      </c>
      <c r="J6171" t="s">
        <v>10634</v>
      </c>
      <c r="K6171" s="5">
        <v>16601.8</v>
      </c>
      <c r="L6171" t="s">
        <v>967</v>
      </c>
      <c r="M6171" t="s">
        <v>1141</v>
      </c>
      <c r="N6171" t="s">
        <v>10635</v>
      </c>
      <c r="O6171" t="s">
        <v>826</v>
      </c>
      <c r="P6171" t="s">
        <v>13554</v>
      </c>
      <c r="Q6171" t="s">
        <v>13554</v>
      </c>
      <c r="R6171" t="s">
        <v>740</v>
      </c>
      <c r="S6171" t="s">
        <v>795</v>
      </c>
      <c r="T6171" t="s">
        <v>20985</v>
      </c>
      <c r="U6171" t="s">
        <v>965</v>
      </c>
      <c r="V6171" t="s">
        <v>10638</v>
      </c>
      <c r="W6171" t="s">
        <v>970</v>
      </c>
      <c r="X6171" t="s">
        <v>20986</v>
      </c>
    </row>
    <row r="6172" spans="2:24" ht="11" outlineLevel="1" x14ac:dyDescent="0.15">
      <c r="B6172" t="s">
        <v>6421</v>
      </c>
      <c r="C6172" t="s">
        <v>6422</v>
      </c>
      <c r="D6172" t="s">
        <v>334</v>
      </c>
      <c r="E6172" t="s">
        <v>10649</v>
      </c>
      <c r="F6172" t="s">
        <v>16871</v>
      </c>
      <c r="G6172" t="s">
        <v>2830</v>
      </c>
      <c r="H6172" s="17">
        <v>44238</v>
      </c>
      <c r="I6172" s="15">
        <v>2021</v>
      </c>
      <c r="J6172" t="s">
        <v>10634</v>
      </c>
      <c r="K6172" s="5">
        <v>50324</v>
      </c>
      <c r="L6172" t="s">
        <v>967</v>
      </c>
      <c r="M6172" t="s">
        <v>985</v>
      </c>
      <c r="N6172" t="s">
        <v>10635</v>
      </c>
      <c r="O6172" t="s">
        <v>825</v>
      </c>
      <c r="P6172" t="s">
        <v>13376</v>
      </c>
      <c r="R6172" t="s">
        <v>740</v>
      </c>
      <c r="S6172" t="s">
        <v>795</v>
      </c>
      <c r="T6172" t="s">
        <v>20987</v>
      </c>
      <c r="U6172" t="s">
        <v>965</v>
      </c>
      <c r="V6172" t="s">
        <v>10638</v>
      </c>
      <c r="W6172" t="s">
        <v>970</v>
      </c>
      <c r="X6172" t="s">
        <v>20988</v>
      </c>
    </row>
    <row r="6173" spans="2:24" ht="11" outlineLevel="1" x14ac:dyDescent="0.15">
      <c r="B6173" t="s">
        <v>6424</v>
      </c>
      <c r="C6173" t="s">
        <v>6425</v>
      </c>
      <c r="E6173" t="s">
        <v>10649</v>
      </c>
      <c r="F6173" t="s">
        <v>6426</v>
      </c>
      <c r="G6173" t="s">
        <v>6427</v>
      </c>
      <c r="H6173" s="17">
        <v>45629</v>
      </c>
      <c r="I6173" s="15">
        <v>2025</v>
      </c>
      <c r="J6173" t="s">
        <v>10634</v>
      </c>
      <c r="K6173" s="5">
        <v>32280.38</v>
      </c>
      <c r="L6173" t="s">
        <v>967</v>
      </c>
      <c r="R6173" t="s">
        <v>740</v>
      </c>
      <c r="S6173" t="s">
        <v>795</v>
      </c>
      <c r="T6173" t="s">
        <v>20989</v>
      </c>
      <c r="U6173" t="s">
        <v>1340</v>
      </c>
      <c r="V6173" t="s">
        <v>12795</v>
      </c>
      <c r="W6173" t="s">
        <v>970</v>
      </c>
      <c r="X6173" t="s">
        <v>20990</v>
      </c>
    </row>
    <row r="6174" spans="2:24" ht="11" outlineLevel="1" x14ac:dyDescent="0.15">
      <c r="B6174" t="s">
        <v>6424</v>
      </c>
      <c r="C6174" t="s">
        <v>6425</v>
      </c>
      <c r="E6174" t="s">
        <v>10652</v>
      </c>
      <c r="F6174" t="s">
        <v>6426</v>
      </c>
      <c r="G6174" t="s">
        <v>6427</v>
      </c>
      <c r="H6174" s="17">
        <v>45644</v>
      </c>
      <c r="I6174" s="15">
        <v>2025</v>
      </c>
      <c r="J6174" t="s">
        <v>10634</v>
      </c>
      <c r="K6174" s="5">
        <v>17998.599999999999</v>
      </c>
      <c r="L6174" t="s">
        <v>967</v>
      </c>
      <c r="M6174" t="s">
        <v>15907</v>
      </c>
      <c r="R6174" t="s">
        <v>740</v>
      </c>
      <c r="S6174" t="s">
        <v>795</v>
      </c>
      <c r="T6174" t="s">
        <v>20991</v>
      </c>
      <c r="U6174" t="s">
        <v>1340</v>
      </c>
      <c r="V6174" t="s">
        <v>12795</v>
      </c>
      <c r="W6174" t="s">
        <v>970</v>
      </c>
      <c r="X6174" t="s">
        <v>20992</v>
      </c>
    </row>
    <row r="6175" spans="2:24" ht="11" outlineLevel="1" x14ac:dyDescent="0.15">
      <c r="B6175" t="s">
        <v>6429</v>
      </c>
      <c r="C6175" t="s">
        <v>6430</v>
      </c>
      <c r="E6175" t="s">
        <v>10649</v>
      </c>
      <c r="F6175" t="s">
        <v>6431</v>
      </c>
      <c r="G6175" t="s">
        <v>6432</v>
      </c>
      <c r="H6175" s="17">
        <v>42983</v>
      </c>
      <c r="I6175" s="15">
        <v>2017</v>
      </c>
      <c r="J6175" t="s">
        <v>10634</v>
      </c>
      <c r="K6175" s="5">
        <v>37470</v>
      </c>
      <c r="L6175" t="s">
        <v>967</v>
      </c>
      <c r="R6175" t="s">
        <v>748</v>
      </c>
      <c r="S6175" t="s">
        <v>795</v>
      </c>
      <c r="T6175" t="s">
        <v>20993</v>
      </c>
      <c r="U6175" t="s">
        <v>1340</v>
      </c>
      <c r="V6175" t="s">
        <v>12795</v>
      </c>
      <c r="W6175" t="s">
        <v>970</v>
      </c>
      <c r="X6175" t="s">
        <v>20994</v>
      </c>
    </row>
    <row r="6176" spans="2:24" ht="11" outlineLevel="1" x14ac:dyDescent="0.15">
      <c r="B6176" t="s">
        <v>6429</v>
      </c>
      <c r="C6176" t="s">
        <v>6430</v>
      </c>
      <c r="E6176" t="s">
        <v>10652</v>
      </c>
      <c r="F6176" t="s">
        <v>6431</v>
      </c>
      <c r="G6176" t="s">
        <v>6432</v>
      </c>
      <c r="H6176" s="17">
        <v>43067</v>
      </c>
      <c r="I6176" s="15">
        <v>2018</v>
      </c>
      <c r="J6176" t="s">
        <v>10634</v>
      </c>
      <c r="K6176" s="5">
        <v>12690</v>
      </c>
      <c r="L6176" t="s">
        <v>967</v>
      </c>
      <c r="M6176" t="s">
        <v>14985</v>
      </c>
      <c r="R6176" t="s">
        <v>748</v>
      </c>
      <c r="S6176" t="s">
        <v>795</v>
      </c>
      <c r="T6176" t="s">
        <v>14118</v>
      </c>
      <c r="U6176" t="s">
        <v>1340</v>
      </c>
      <c r="V6176" t="s">
        <v>12795</v>
      </c>
      <c r="W6176" t="s">
        <v>970</v>
      </c>
      <c r="X6176" t="s">
        <v>20995</v>
      </c>
    </row>
    <row r="6177" spans="2:24" ht="11" outlineLevel="1" x14ac:dyDescent="0.15">
      <c r="B6177" t="s">
        <v>6434</v>
      </c>
      <c r="C6177" t="s">
        <v>6435</v>
      </c>
      <c r="D6177" t="s">
        <v>4380</v>
      </c>
      <c r="E6177" t="s">
        <v>10649</v>
      </c>
      <c r="F6177" t="s">
        <v>4381</v>
      </c>
      <c r="G6177" t="s">
        <v>4382</v>
      </c>
      <c r="H6177" s="17">
        <v>44830</v>
      </c>
      <c r="I6177" s="15">
        <v>2022</v>
      </c>
      <c r="J6177" t="s">
        <v>10634</v>
      </c>
      <c r="K6177" s="5">
        <v>50009.16</v>
      </c>
      <c r="L6177" t="s">
        <v>967</v>
      </c>
      <c r="M6177" t="s">
        <v>985</v>
      </c>
      <c r="N6177" t="s">
        <v>10635</v>
      </c>
      <c r="O6177" t="s">
        <v>796</v>
      </c>
      <c r="P6177" t="s">
        <v>13174</v>
      </c>
      <c r="R6177" t="s">
        <v>737</v>
      </c>
      <c r="S6177" t="s">
        <v>795</v>
      </c>
      <c r="T6177" t="s">
        <v>20996</v>
      </c>
      <c r="U6177" t="s">
        <v>965</v>
      </c>
      <c r="V6177" t="s">
        <v>10638</v>
      </c>
      <c r="W6177" t="s">
        <v>970</v>
      </c>
      <c r="X6177" t="s">
        <v>20997</v>
      </c>
    </row>
    <row r="6178" spans="2:24" ht="11" outlineLevel="1" x14ac:dyDescent="0.15">
      <c r="B6178" t="s">
        <v>6437</v>
      </c>
      <c r="C6178" t="s">
        <v>6438</v>
      </c>
      <c r="E6178" t="s">
        <v>10649</v>
      </c>
      <c r="F6178" t="s">
        <v>4197</v>
      </c>
      <c r="G6178" t="s">
        <v>4198</v>
      </c>
      <c r="H6178" s="17">
        <v>43518</v>
      </c>
      <c r="I6178" s="15">
        <v>2019</v>
      </c>
      <c r="J6178" t="s">
        <v>10634</v>
      </c>
      <c r="K6178" s="5">
        <v>50000</v>
      </c>
      <c r="L6178" t="s">
        <v>967</v>
      </c>
      <c r="R6178" t="s">
        <v>740</v>
      </c>
      <c r="S6178" t="s">
        <v>795</v>
      </c>
      <c r="T6178" t="s">
        <v>20998</v>
      </c>
      <c r="U6178" t="s">
        <v>1340</v>
      </c>
      <c r="V6178" t="s">
        <v>12795</v>
      </c>
      <c r="W6178" t="s">
        <v>970</v>
      </c>
      <c r="X6178" t="s">
        <v>20999</v>
      </c>
    </row>
    <row r="6179" spans="2:24" ht="11" outlineLevel="1" x14ac:dyDescent="0.15">
      <c r="B6179" t="s">
        <v>6440</v>
      </c>
      <c r="C6179" t="s">
        <v>6441</v>
      </c>
      <c r="E6179" t="s">
        <v>10649</v>
      </c>
      <c r="F6179" t="s">
        <v>6442</v>
      </c>
      <c r="G6179" t="s">
        <v>6443</v>
      </c>
      <c r="H6179" s="17">
        <v>42300</v>
      </c>
      <c r="I6179" s="15">
        <v>2016</v>
      </c>
      <c r="J6179" t="s">
        <v>10634</v>
      </c>
      <c r="K6179" s="5">
        <v>42483</v>
      </c>
      <c r="L6179" t="s">
        <v>967</v>
      </c>
      <c r="R6179" t="s">
        <v>748</v>
      </c>
      <c r="S6179" t="s">
        <v>795</v>
      </c>
      <c r="T6179" t="s">
        <v>21000</v>
      </c>
      <c r="U6179" t="s">
        <v>1340</v>
      </c>
      <c r="V6179" t="s">
        <v>12795</v>
      </c>
      <c r="W6179" t="s">
        <v>970</v>
      </c>
      <c r="X6179" t="s">
        <v>21001</v>
      </c>
    </row>
    <row r="6180" spans="2:24" ht="11" outlineLevel="1" x14ac:dyDescent="0.15">
      <c r="B6180" t="s">
        <v>6440</v>
      </c>
      <c r="C6180" t="s">
        <v>6441</v>
      </c>
      <c r="E6180" t="s">
        <v>10652</v>
      </c>
      <c r="F6180" t="s">
        <v>6442</v>
      </c>
      <c r="G6180" t="s">
        <v>6443</v>
      </c>
      <c r="H6180" s="17">
        <v>42312</v>
      </c>
      <c r="I6180" s="15">
        <v>2016</v>
      </c>
      <c r="J6180" t="s">
        <v>10634</v>
      </c>
      <c r="K6180" s="5">
        <v>7507.84</v>
      </c>
      <c r="L6180" t="s">
        <v>967</v>
      </c>
      <c r="M6180" t="s">
        <v>15907</v>
      </c>
      <c r="R6180" t="s">
        <v>748</v>
      </c>
      <c r="S6180" t="s">
        <v>795</v>
      </c>
      <c r="T6180" t="s">
        <v>21002</v>
      </c>
      <c r="U6180" t="s">
        <v>1340</v>
      </c>
      <c r="V6180" t="s">
        <v>12795</v>
      </c>
      <c r="W6180" t="s">
        <v>970</v>
      </c>
      <c r="X6180" t="s">
        <v>21003</v>
      </c>
    </row>
    <row r="6181" spans="2:24" ht="11" outlineLevel="1" x14ac:dyDescent="0.15">
      <c r="B6181" t="s">
        <v>6446</v>
      </c>
      <c r="C6181" t="s">
        <v>6447</v>
      </c>
      <c r="E6181" t="s">
        <v>10649</v>
      </c>
      <c r="F6181" t="s">
        <v>6448</v>
      </c>
      <c r="G6181" t="s">
        <v>6449</v>
      </c>
      <c r="H6181" s="17">
        <v>42613</v>
      </c>
      <c r="I6181" s="15">
        <v>2016</v>
      </c>
      <c r="J6181" t="s">
        <v>10634</v>
      </c>
      <c r="K6181" s="5">
        <v>47440.87</v>
      </c>
      <c r="L6181" t="s">
        <v>967</v>
      </c>
      <c r="R6181" t="s">
        <v>3219</v>
      </c>
      <c r="S6181" t="s">
        <v>795</v>
      </c>
      <c r="T6181" t="s">
        <v>21004</v>
      </c>
      <c r="U6181" t="s">
        <v>1340</v>
      </c>
      <c r="V6181" t="s">
        <v>12795</v>
      </c>
      <c r="W6181" t="s">
        <v>970</v>
      </c>
      <c r="X6181" t="s">
        <v>21005</v>
      </c>
    </row>
    <row r="6182" spans="2:24" ht="11" outlineLevel="1" x14ac:dyDescent="0.15">
      <c r="B6182" t="s">
        <v>6446</v>
      </c>
      <c r="C6182" t="s">
        <v>6447</v>
      </c>
      <c r="E6182" t="s">
        <v>10652</v>
      </c>
      <c r="F6182" t="s">
        <v>6448</v>
      </c>
      <c r="G6182" t="s">
        <v>6449</v>
      </c>
      <c r="H6182" s="17">
        <v>42663</v>
      </c>
      <c r="I6182" s="15">
        <v>2017</v>
      </c>
      <c r="J6182" t="s">
        <v>10634</v>
      </c>
      <c r="K6182" s="5">
        <v>0</v>
      </c>
      <c r="L6182" t="s">
        <v>967</v>
      </c>
      <c r="M6182" t="s">
        <v>15907</v>
      </c>
      <c r="R6182" t="s">
        <v>3219</v>
      </c>
      <c r="S6182" t="s">
        <v>795</v>
      </c>
      <c r="T6182" t="s">
        <v>21006</v>
      </c>
      <c r="U6182" t="s">
        <v>1340</v>
      </c>
      <c r="V6182" t="s">
        <v>12795</v>
      </c>
      <c r="W6182" t="s">
        <v>970</v>
      </c>
      <c r="X6182" t="s">
        <v>21007</v>
      </c>
    </row>
    <row r="6183" spans="2:24" ht="11" outlineLevel="1" x14ac:dyDescent="0.15">
      <c r="B6183" t="s">
        <v>6446</v>
      </c>
      <c r="C6183" t="s">
        <v>6447</v>
      </c>
      <c r="E6183" t="s">
        <v>10664</v>
      </c>
      <c r="F6183" t="s">
        <v>6448</v>
      </c>
      <c r="G6183" t="s">
        <v>6449</v>
      </c>
      <c r="H6183" s="17">
        <v>42696</v>
      </c>
      <c r="I6183" s="15">
        <v>2017</v>
      </c>
      <c r="J6183" t="s">
        <v>10634</v>
      </c>
      <c r="K6183" s="5">
        <v>2530.42</v>
      </c>
      <c r="L6183" t="s">
        <v>967</v>
      </c>
      <c r="M6183" t="s">
        <v>15907</v>
      </c>
      <c r="R6183" t="s">
        <v>3219</v>
      </c>
      <c r="S6183" t="s">
        <v>795</v>
      </c>
      <c r="T6183" t="s">
        <v>21008</v>
      </c>
      <c r="U6183" t="s">
        <v>1340</v>
      </c>
      <c r="V6183" t="s">
        <v>12795</v>
      </c>
      <c r="W6183" t="s">
        <v>970</v>
      </c>
      <c r="X6183" t="s">
        <v>21009</v>
      </c>
    </row>
    <row r="6184" spans="2:24" ht="11" outlineLevel="1" x14ac:dyDescent="0.15">
      <c r="B6184" t="s">
        <v>6451</v>
      </c>
      <c r="C6184" t="s">
        <v>6452</v>
      </c>
      <c r="E6184" t="s">
        <v>10649</v>
      </c>
      <c r="F6184" t="s">
        <v>685</v>
      </c>
      <c r="G6184" t="s">
        <v>2058</v>
      </c>
      <c r="H6184" s="17">
        <v>43242</v>
      </c>
      <c r="I6184" s="15">
        <v>2018</v>
      </c>
      <c r="J6184" t="s">
        <v>10634</v>
      </c>
      <c r="K6184" s="5">
        <v>23890</v>
      </c>
      <c r="L6184" t="s">
        <v>967</v>
      </c>
      <c r="M6184" t="s">
        <v>1141</v>
      </c>
      <c r="N6184" t="s">
        <v>10635</v>
      </c>
      <c r="O6184" t="s">
        <v>825</v>
      </c>
      <c r="P6184" t="s">
        <v>12376</v>
      </c>
      <c r="Q6184" t="s">
        <v>12376</v>
      </c>
      <c r="R6184" t="s">
        <v>750</v>
      </c>
      <c r="S6184" t="s">
        <v>795</v>
      </c>
      <c r="T6184" t="s">
        <v>21010</v>
      </c>
      <c r="U6184" t="s">
        <v>965</v>
      </c>
      <c r="V6184" t="s">
        <v>10638</v>
      </c>
      <c r="W6184" t="s">
        <v>970</v>
      </c>
      <c r="X6184" t="s">
        <v>21011</v>
      </c>
    </row>
    <row r="6185" spans="2:24" ht="11" outlineLevel="1" x14ac:dyDescent="0.15">
      <c r="B6185" t="s">
        <v>6451</v>
      </c>
      <c r="C6185" t="s">
        <v>6452</v>
      </c>
      <c r="E6185" t="s">
        <v>10664</v>
      </c>
      <c r="F6185" t="s">
        <v>685</v>
      </c>
      <c r="G6185" t="s">
        <v>2058</v>
      </c>
      <c r="H6185" s="17">
        <v>43252</v>
      </c>
      <c r="I6185" s="15">
        <v>2018</v>
      </c>
      <c r="J6185" t="s">
        <v>10634</v>
      </c>
      <c r="K6185" s="5">
        <v>26069.599999999999</v>
      </c>
      <c r="L6185" t="s">
        <v>967</v>
      </c>
      <c r="M6185" t="s">
        <v>1141</v>
      </c>
      <c r="N6185" t="s">
        <v>10635</v>
      </c>
      <c r="O6185" t="s">
        <v>825</v>
      </c>
      <c r="P6185" t="s">
        <v>12376</v>
      </c>
      <c r="Q6185" t="s">
        <v>12376</v>
      </c>
      <c r="R6185" t="s">
        <v>750</v>
      </c>
      <c r="S6185" t="s">
        <v>795</v>
      </c>
      <c r="T6185" t="s">
        <v>21012</v>
      </c>
      <c r="U6185" t="s">
        <v>965</v>
      </c>
      <c r="V6185" t="s">
        <v>10638</v>
      </c>
      <c r="W6185" t="s">
        <v>970</v>
      </c>
      <c r="X6185" t="s">
        <v>21013</v>
      </c>
    </row>
    <row r="6186" spans="2:24" ht="11" outlineLevel="1" x14ac:dyDescent="0.15">
      <c r="B6186" t="s">
        <v>6451</v>
      </c>
      <c r="C6186" t="s">
        <v>6452</v>
      </c>
      <c r="E6186" t="s">
        <v>10652</v>
      </c>
      <c r="F6186" t="s">
        <v>685</v>
      </c>
      <c r="G6186" t="s">
        <v>2058</v>
      </c>
      <c r="H6186" s="17">
        <v>43243</v>
      </c>
      <c r="I6186" s="15">
        <v>2018</v>
      </c>
      <c r="J6186" t="s">
        <v>10634</v>
      </c>
      <c r="K6186" s="5">
        <v>0</v>
      </c>
      <c r="L6186" t="s">
        <v>967</v>
      </c>
      <c r="M6186" t="s">
        <v>1141</v>
      </c>
      <c r="N6186" t="s">
        <v>10635</v>
      </c>
      <c r="O6186" t="s">
        <v>825</v>
      </c>
      <c r="P6186" t="s">
        <v>12376</v>
      </c>
      <c r="Q6186" t="s">
        <v>12376</v>
      </c>
      <c r="R6186" t="s">
        <v>750</v>
      </c>
      <c r="S6186" t="s">
        <v>795</v>
      </c>
      <c r="T6186" t="s">
        <v>21014</v>
      </c>
      <c r="U6186" t="s">
        <v>965</v>
      </c>
      <c r="V6186" t="s">
        <v>10638</v>
      </c>
      <c r="W6186" t="s">
        <v>970</v>
      </c>
      <c r="X6186" t="s">
        <v>21015</v>
      </c>
    </row>
    <row r="6187" spans="2:24" ht="11" outlineLevel="1" x14ac:dyDescent="0.15">
      <c r="B6187" t="s">
        <v>6454</v>
      </c>
      <c r="C6187" t="s">
        <v>6455</v>
      </c>
      <c r="D6187" t="s">
        <v>4579</v>
      </c>
      <c r="E6187" t="s">
        <v>10649</v>
      </c>
      <c r="F6187" t="s">
        <v>4467</v>
      </c>
      <c r="G6187" t="s">
        <v>4468</v>
      </c>
      <c r="H6187" s="17">
        <v>43007</v>
      </c>
      <c r="I6187" s="15">
        <v>2017</v>
      </c>
      <c r="J6187" t="s">
        <v>10634</v>
      </c>
      <c r="K6187" s="5">
        <v>49950</v>
      </c>
      <c r="L6187" t="s">
        <v>967</v>
      </c>
      <c r="M6187" t="s">
        <v>985</v>
      </c>
      <c r="N6187" t="s">
        <v>10635</v>
      </c>
      <c r="O6187" t="s">
        <v>796</v>
      </c>
      <c r="P6187" t="s">
        <v>16493</v>
      </c>
      <c r="R6187" t="s">
        <v>759</v>
      </c>
      <c r="S6187" t="s">
        <v>803</v>
      </c>
      <c r="T6187" t="s">
        <v>21016</v>
      </c>
      <c r="U6187" t="s">
        <v>965</v>
      </c>
      <c r="V6187" t="s">
        <v>10638</v>
      </c>
      <c r="W6187" t="s">
        <v>970</v>
      </c>
      <c r="X6187" t="s">
        <v>21017</v>
      </c>
    </row>
    <row r="6188" spans="2:24" ht="11" outlineLevel="1" x14ac:dyDescent="0.15">
      <c r="B6188" t="s">
        <v>6457</v>
      </c>
      <c r="C6188" t="s">
        <v>6458</v>
      </c>
      <c r="D6188" t="s">
        <v>6459</v>
      </c>
      <c r="E6188" t="s">
        <v>10649</v>
      </c>
      <c r="F6188" t="s">
        <v>6460</v>
      </c>
      <c r="G6188" t="s">
        <v>6461</v>
      </c>
      <c r="H6188" s="17">
        <v>45174</v>
      </c>
      <c r="I6188" s="15">
        <v>2023</v>
      </c>
      <c r="J6188" t="s">
        <v>10634</v>
      </c>
      <c r="K6188" s="5">
        <v>49935</v>
      </c>
      <c r="L6188" t="s">
        <v>967</v>
      </c>
      <c r="R6188" t="s">
        <v>750</v>
      </c>
      <c r="S6188" t="s">
        <v>6462</v>
      </c>
      <c r="T6188" t="s">
        <v>21018</v>
      </c>
      <c r="U6188" t="s">
        <v>1340</v>
      </c>
      <c r="V6188" t="s">
        <v>12795</v>
      </c>
      <c r="W6188" t="s">
        <v>970</v>
      </c>
      <c r="X6188" t="s">
        <v>21019</v>
      </c>
    </row>
    <row r="6189" spans="2:24" ht="11" outlineLevel="1" x14ac:dyDescent="0.15">
      <c r="B6189" t="s">
        <v>6465</v>
      </c>
      <c r="C6189" t="s">
        <v>6466</v>
      </c>
      <c r="E6189" t="s">
        <v>10649</v>
      </c>
      <c r="F6189" t="s">
        <v>6041</v>
      </c>
      <c r="G6189" t="s">
        <v>6042</v>
      </c>
      <c r="H6189" s="17">
        <v>43357</v>
      </c>
      <c r="I6189" s="15">
        <v>2018</v>
      </c>
      <c r="J6189" t="s">
        <v>10634</v>
      </c>
      <c r="K6189" s="5">
        <v>49909</v>
      </c>
      <c r="L6189" t="s">
        <v>967</v>
      </c>
      <c r="R6189" t="s">
        <v>4147</v>
      </c>
      <c r="S6189" t="s">
        <v>803</v>
      </c>
      <c r="T6189" t="s">
        <v>21020</v>
      </c>
      <c r="U6189" t="s">
        <v>1340</v>
      </c>
      <c r="V6189" t="s">
        <v>12795</v>
      </c>
      <c r="W6189" t="s">
        <v>970</v>
      </c>
      <c r="X6189" t="s">
        <v>21021</v>
      </c>
    </row>
    <row r="6190" spans="2:24" ht="11" outlineLevel="1" x14ac:dyDescent="0.15">
      <c r="B6190" t="s">
        <v>6468</v>
      </c>
      <c r="C6190" t="s">
        <v>6469</v>
      </c>
      <c r="E6190" t="s">
        <v>10649</v>
      </c>
      <c r="F6190" t="s">
        <v>6470</v>
      </c>
      <c r="G6190" t="s">
        <v>6471</v>
      </c>
      <c r="H6190" s="17">
        <v>45561</v>
      </c>
      <c r="I6190" s="15">
        <v>2024</v>
      </c>
      <c r="J6190" t="s">
        <v>10634</v>
      </c>
      <c r="K6190" s="5">
        <v>49793</v>
      </c>
      <c r="L6190" t="s">
        <v>967</v>
      </c>
      <c r="R6190" t="s">
        <v>737</v>
      </c>
      <c r="S6190" t="s">
        <v>5033</v>
      </c>
      <c r="T6190" t="s">
        <v>21022</v>
      </c>
      <c r="U6190" t="s">
        <v>1340</v>
      </c>
      <c r="V6190" t="s">
        <v>12795</v>
      </c>
      <c r="W6190" t="s">
        <v>970</v>
      </c>
      <c r="X6190" t="s">
        <v>21023</v>
      </c>
    </row>
    <row r="6191" spans="2:24" ht="11" outlineLevel="1" x14ac:dyDescent="0.15">
      <c r="B6191" t="s">
        <v>6473</v>
      </c>
      <c r="C6191" t="s">
        <v>6474</v>
      </c>
      <c r="E6191" t="s">
        <v>10649</v>
      </c>
      <c r="F6191" t="s">
        <v>4467</v>
      </c>
      <c r="G6191" t="s">
        <v>4468</v>
      </c>
      <c r="H6191" s="17">
        <v>42275</v>
      </c>
      <c r="I6191" s="15">
        <v>2015</v>
      </c>
      <c r="J6191" t="s">
        <v>10634</v>
      </c>
      <c r="K6191" s="5">
        <v>49753.8</v>
      </c>
      <c r="L6191" t="s">
        <v>967</v>
      </c>
      <c r="M6191" t="s">
        <v>1141</v>
      </c>
      <c r="N6191" t="s">
        <v>10635</v>
      </c>
      <c r="O6191" t="s">
        <v>825</v>
      </c>
      <c r="P6191" t="s">
        <v>13174</v>
      </c>
      <c r="Q6191" t="s">
        <v>13174</v>
      </c>
      <c r="R6191" t="s">
        <v>738</v>
      </c>
      <c r="S6191" t="s">
        <v>803</v>
      </c>
      <c r="T6191" t="s">
        <v>21024</v>
      </c>
      <c r="U6191" t="s">
        <v>965</v>
      </c>
      <c r="V6191" t="s">
        <v>10638</v>
      </c>
      <c r="W6191" t="s">
        <v>970</v>
      </c>
      <c r="X6191" t="s">
        <v>21025</v>
      </c>
    </row>
    <row r="6192" spans="2:24" ht="11" outlineLevel="1" x14ac:dyDescent="0.15">
      <c r="B6192" t="s">
        <v>6476</v>
      </c>
      <c r="C6192" t="s">
        <v>6477</v>
      </c>
      <c r="E6192" t="s">
        <v>10649</v>
      </c>
      <c r="F6192" t="s">
        <v>6478</v>
      </c>
      <c r="G6192" t="s">
        <v>6479</v>
      </c>
      <c r="H6192" s="17">
        <v>43202</v>
      </c>
      <c r="I6192" s="15">
        <v>2018</v>
      </c>
      <c r="J6192" t="s">
        <v>10634</v>
      </c>
      <c r="K6192" s="5">
        <v>49650.12</v>
      </c>
      <c r="L6192" t="s">
        <v>967</v>
      </c>
      <c r="R6192" t="s">
        <v>743</v>
      </c>
      <c r="S6192" t="s">
        <v>795</v>
      </c>
      <c r="T6192" t="s">
        <v>21026</v>
      </c>
      <c r="U6192" t="s">
        <v>1340</v>
      </c>
      <c r="V6192" t="s">
        <v>12795</v>
      </c>
      <c r="W6192" t="s">
        <v>970</v>
      </c>
      <c r="X6192" t="s">
        <v>21027</v>
      </c>
    </row>
    <row r="6193" spans="2:24" ht="11" outlineLevel="1" x14ac:dyDescent="0.15">
      <c r="B6193" t="s">
        <v>6481</v>
      </c>
      <c r="C6193" t="s">
        <v>6482</v>
      </c>
      <c r="E6193" t="s">
        <v>10649</v>
      </c>
      <c r="F6193" t="s">
        <v>6483</v>
      </c>
      <c r="G6193" t="s">
        <v>6484</v>
      </c>
      <c r="H6193" s="17">
        <v>43959</v>
      </c>
      <c r="I6193" s="15">
        <v>2020</v>
      </c>
      <c r="J6193" t="s">
        <v>10634</v>
      </c>
      <c r="K6193" s="5">
        <v>49589</v>
      </c>
      <c r="L6193" t="s">
        <v>967</v>
      </c>
      <c r="R6193" t="s">
        <v>737</v>
      </c>
      <c r="S6193" t="s">
        <v>795</v>
      </c>
      <c r="T6193" t="s">
        <v>21028</v>
      </c>
      <c r="U6193" t="s">
        <v>1340</v>
      </c>
      <c r="V6193" t="s">
        <v>12795</v>
      </c>
      <c r="W6193" t="s">
        <v>970</v>
      </c>
      <c r="X6193" t="s">
        <v>21029</v>
      </c>
    </row>
    <row r="6194" spans="2:24" ht="11" outlineLevel="1" x14ac:dyDescent="0.15">
      <c r="B6194" t="s">
        <v>6486</v>
      </c>
      <c r="C6194" t="s">
        <v>6487</v>
      </c>
      <c r="D6194" t="s">
        <v>4380</v>
      </c>
      <c r="E6194" t="s">
        <v>10649</v>
      </c>
      <c r="F6194" t="s">
        <v>19825</v>
      </c>
      <c r="G6194" t="s">
        <v>4382</v>
      </c>
      <c r="H6194" s="17">
        <v>43347</v>
      </c>
      <c r="I6194" s="15">
        <v>2018</v>
      </c>
      <c r="J6194" t="s">
        <v>10634</v>
      </c>
      <c r="K6194" s="5">
        <v>49576.800000000003</v>
      </c>
      <c r="L6194" t="s">
        <v>967</v>
      </c>
      <c r="M6194" t="s">
        <v>985</v>
      </c>
      <c r="N6194" t="s">
        <v>10635</v>
      </c>
      <c r="O6194" t="s">
        <v>796</v>
      </c>
      <c r="P6194" t="s">
        <v>15782</v>
      </c>
      <c r="Q6194" t="s">
        <v>15782</v>
      </c>
      <c r="R6194" t="s">
        <v>737</v>
      </c>
      <c r="S6194" t="s">
        <v>795</v>
      </c>
      <c r="T6194" t="s">
        <v>21030</v>
      </c>
      <c r="U6194" t="s">
        <v>965</v>
      </c>
      <c r="V6194" t="s">
        <v>10638</v>
      </c>
      <c r="W6194" t="s">
        <v>970</v>
      </c>
      <c r="X6194" t="s">
        <v>21031</v>
      </c>
    </row>
    <row r="6195" spans="2:24" ht="11" outlineLevel="1" x14ac:dyDescent="0.15">
      <c r="B6195" t="s">
        <v>6489</v>
      </c>
      <c r="C6195" t="s">
        <v>6490</v>
      </c>
      <c r="E6195" t="s">
        <v>10649</v>
      </c>
      <c r="F6195" t="s">
        <v>3262</v>
      </c>
      <c r="G6195" t="s">
        <v>3263</v>
      </c>
      <c r="H6195" s="17">
        <v>42016</v>
      </c>
      <c r="I6195" s="15">
        <v>2015</v>
      </c>
      <c r="J6195" t="s">
        <v>10634</v>
      </c>
      <c r="K6195" s="5">
        <v>49500</v>
      </c>
      <c r="L6195" t="s">
        <v>967</v>
      </c>
      <c r="R6195" t="s">
        <v>3208</v>
      </c>
      <c r="S6195" t="s">
        <v>795</v>
      </c>
      <c r="T6195" t="s">
        <v>21032</v>
      </c>
      <c r="U6195" t="s">
        <v>1340</v>
      </c>
      <c r="V6195" t="s">
        <v>12795</v>
      </c>
      <c r="W6195" t="s">
        <v>970</v>
      </c>
      <c r="X6195" t="s">
        <v>21033</v>
      </c>
    </row>
    <row r="6196" spans="2:24" ht="11" outlineLevel="1" x14ac:dyDescent="0.15">
      <c r="B6196" t="s">
        <v>6489</v>
      </c>
      <c r="C6196" t="s">
        <v>6490</v>
      </c>
      <c r="E6196" t="s">
        <v>10652</v>
      </c>
      <c r="F6196" t="s">
        <v>3262</v>
      </c>
      <c r="G6196" t="s">
        <v>3263</v>
      </c>
      <c r="H6196" s="17">
        <v>42104</v>
      </c>
      <c r="I6196" s="15">
        <v>2015</v>
      </c>
      <c r="J6196" t="s">
        <v>10634</v>
      </c>
      <c r="K6196" s="5">
        <v>0</v>
      </c>
      <c r="L6196" t="s">
        <v>967</v>
      </c>
      <c r="M6196" t="s">
        <v>12797</v>
      </c>
      <c r="R6196" t="s">
        <v>3208</v>
      </c>
      <c r="S6196" t="s">
        <v>795</v>
      </c>
      <c r="T6196" t="s">
        <v>21034</v>
      </c>
      <c r="U6196" t="s">
        <v>1340</v>
      </c>
      <c r="V6196" t="s">
        <v>12795</v>
      </c>
      <c r="W6196" t="s">
        <v>970</v>
      </c>
      <c r="X6196" t="s">
        <v>21035</v>
      </c>
    </row>
    <row r="6197" spans="2:24" ht="11" outlineLevel="1" x14ac:dyDescent="0.15">
      <c r="B6197" t="s">
        <v>6489</v>
      </c>
      <c r="C6197" t="s">
        <v>6490</v>
      </c>
      <c r="E6197" t="s">
        <v>10664</v>
      </c>
      <c r="F6197" t="s">
        <v>3262</v>
      </c>
      <c r="G6197" t="s">
        <v>3263</v>
      </c>
      <c r="H6197" s="17">
        <v>42220</v>
      </c>
      <c r="I6197" s="15">
        <v>2015</v>
      </c>
      <c r="J6197" t="s">
        <v>10634</v>
      </c>
      <c r="K6197" s="5">
        <v>0</v>
      </c>
      <c r="L6197" t="s">
        <v>967</v>
      </c>
      <c r="M6197" t="s">
        <v>12797</v>
      </c>
      <c r="R6197" t="s">
        <v>3208</v>
      </c>
      <c r="S6197" t="s">
        <v>795</v>
      </c>
      <c r="T6197" t="s">
        <v>21032</v>
      </c>
      <c r="U6197" t="s">
        <v>1340</v>
      </c>
      <c r="V6197" t="s">
        <v>12795</v>
      </c>
      <c r="W6197" t="s">
        <v>970</v>
      </c>
      <c r="X6197" t="s">
        <v>21036</v>
      </c>
    </row>
    <row r="6198" spans="2:24" ht="11" outlineLevel="1" x14ac:dyDescent="0.15">
      <c r="B6198" t="s">
        <v>6492</v>
      </c>
      <c r="C6198" t="s">
        <v>6493</v>
      </c>
      <c r="E6198" t="s">
        <v>10649</v>
      </c>
      <c r="F6198" t="s">
        <v>6494</v>
      </c>
      <c r="G6198" t="s">
        <v>6495</v>
      </c>
      <c r="H6198" s="17">
        <v>42579</v>
      </c>
      <c r="I6198" s="15">
        <v>2016</v>
      </c>
      <c r="J6198" t="s">
        <v>10634</v>
      </c>
      <c r="K6198" s="5">
        <v>49400</v>
      </c>
      <c r="L6198" t="s">
        <v>967</v>
      </c>
      <c r="R6198" t="s">
        <v>3219</v>
      </c>
      <c r="S6198" t="s">
        <v>795</v>
      </c>
      <c r="T6198" t="s">
        <v>21037</v>
      </c>
      <c r="U6198" t="s">
        <v>1340</v>
      </c>
      <c r="V6198" t="s">
        <v>12795</v>
      </c>
      <c r="W6198" t="s">
        <v>970</v>
      </c>
      <c r="X6198" t="s">
        <v>21038</v>
      </c>
    </row>
    <row r="6199" spans="2:24" ht="11" outlineLevel="1" x14ac:dyDescent="0.15">
      <c r="B6199" t="s">
        <v>6498</v>
      </c>
      <c r="C6199" t="s">
        <v>6499</v>
      </c>
      <c r="E6199" t="s">
        <v>10649</v>
      </c>
      <c r="F6199" t="s">
        <v>4157</v>
      </c>
      <c r="G6199" t="s">
        <v>4158</v>
      </c>
      <c r="H6199" s="17">
        <v>44903</v>
      </c>
      <c r="I6199" s="15">
        <v>2023</v>
      </c>
      <c r="J6199" t="s">
        <v>10634</v>
      </c>
      <c r="K6199" s="5">
        <v>49400</v>
      </c>
      <c r="L6199" t="s">
        <v>967</v>
      </c>
      <c r="R6199" t="s">
        <v>750</v>
      </c>
      <c r="S6199" t="s">
        <v>887</v>
      </c>
      <c r="T6199" t="s">
        <v>21039</v>
      </c>
      <c r="U6199" t="s">
        <v>1340</v>
      </c>
      <c r="V6199" t="s">
        <v>12795</v>
      </c>
      <c r="W6199" t="s">
        <v>970</v>
      </c>
      <c r="X6199" t="s">
        <v>21040</v>
      </c>
    </row>
    <row r="6200" spans="2:24" ht="11" outlineLevel="1" x14ac:dyDescent="0.15">
      <c r="B6200" t="s">
        <v>6501</v>
      </c>
      <c r="C6200" t="s">
        <v>6502</v>
      </c>
      <c r="E6200" t="s">
        <v>10649</v>
      </c>
      <c r="F6200" t="s">
        <v>6503</v>
      </c>
      <c r="G6200" t="s">
        <v>6504</v>
      </c>
      <c r="H6200" s="17">
        <v>42530</v>
      </c>
      <c r="I6200" s="15">
        <v>2016</v>
      </c>
      <c r="J6200" t="s">
        <v>10634</v>
      </c>
      <c r="K6200" s="5">
        <v>49293</v>
      </c>
      <c r="L6200" t="s">
        <v>967</v>
      </c>
      <c r="R6200" t="s">
        <v>737</v>
      </c>
      <c r="S6200" t="s">
        <v>803</v>
      </c>
      <c r="T6200" t="s">
        <v>21041</v>
      </c>
      <c r="U6200" t="s">
        <v>1340</v>
      </c>
      <c r="V6200" t="s">
        <v>12795</v>
      </c>
      <c r="W6200" t="s">
        <v>970</v>
      </c>
      <c r="X6200" t="s">
        <v>21042</v>
      </c>
    </row>
    <row r="6201" spans="2:24" ht="11" outlineLevel="1" x14ac:dyDescent="0.15">
      <c r="B6201" t="s">
        <v>6506</v>
      </c>
      <c r="C6201" t="s">
        <v>6507</v>
      </c>
      <c r="E6201" t="s">
        <v>10649</v>
      </c>
      <c r="F6201" t="s">
        <v>3669</v>
      </c>
      <c r="G6201" t="s">
        <v>3670</v>
      </c>
      <c r="H6201" s="17">
        <v>43718</v>
      </c>
      <c r="I6201" s="15">
        <v>2019</v>
      </c>
      <c r="J6201" t="s">
        <v>10634</v>
      </c>
      <c r="K6201" s="5">
        <v>49200</v>
      </c>
      <c r="L6201" t="s">
        <v>967</v>
      </c>
      <c r="R6201" t="s">
        <v>737</v>
      </c>
      <c r="S6201" t="s">
        <v>4388</v>
      </c>
      <c r="T6201" t="s">
        <v>21043</v>
      </c>
      <c r="U6201" t="s">
        <v>1340</v>
      </c>
      <c r="V6201" t="s">
        <v>12795</v>
      </c>
      <c r="W6201" t="s">
        <v>970</v>
      </c>
      <c r="X6201" t="s">
        <v>21044</v>
      </c>
    </row>
    <row r="6202" spans="2:24" ht="11" outlineLevel="1" x14ac:dyDescent="0.15">
      <c r="B6202" t="s">
        <v>6509</v>
      </c>
      <c r="C6202" t="s">
        <v>6510</v>
      </c>
      <c r="D6202" t="s">
        <v>4448</v>
      </c>
      <c r="E6202" t="s">
        <v>10649</v>
      </c>
      <c r="F6202" t="s">
        <v>4124</v>
      </c>
      <c r="G6202" t="s">
        <v>4125</v>
      </c>
      <c r="H6202" s="17">
        <v>43894</v>
      </c>
      <c r="I6202" s="15">
        <v>2020</v>
      </c>
      <c r="J6202" t="s">
        <v>10634</v>
      </c>
      <c r="K6202" s="5">
        <v>38632</v>
      </c>
      <c r="L6202" t="s">
        <v>967</v>
      </c>
      <c r="R6202" t="s">
        <v>740</v>
      </c>
      <c r="S6202" t="s">
        <v>795</v>
      </c>
      <c r="T6202" t="s">
        <v>21045</v>
      </c>
      <c r="U6202" t="s">
        <v>1340</v>
      </c>
      <c r="V6202" t="s">
        <v>12795</v>
      </c>
      <c r="W6202" t="s">
        <v>970</v>
      </c>
      <c r="X6202" t="s">
        <v>21046</v>
      </c>
    </row>
    <row r="6203" spans="2:24" ht="11" outlineLevel="1" x14ac:dyDescent="0.15">
      <c r="B6203" t="s">
        <v>6509</v>
      </c>
      <c r="C6203" t="s">
        <v>6510</v>
      </c>
      <c r="D6203" t="s">
        <v>4448</v>
      </c>
      <c r="E6203" t="s">
        <v>10652</v>
      </c>
      <c r="F6203" t="s">
        <v>4124</v>
      </c>
      <c r="G6203" t="s">
        <v>4125</v>
      </c>
      <c r="H6203" s="17">
        <v>43987</v>
      </c>
      <c r="I6203" s="15">
        <v>2020</v>
      </c>
      <c r="J6203" t="s">
        <v>10634</v>
      </c>
      <c r="K6203" s="5">
        <v>0</v>
      </c>
      <c r="L6203" t="s">
        <v>967</v>
      </c>
      <c r="M6203" t="s">
        <v>14985</v>
      </c>
      <c r="R6203" t="s">
        <v>740</v>
      </c>
      <c r="S6203" t="s">
        <v>795</v>
      </c>
      <c r="T6203" t="s">
        <v>21047</v>
      </c>
      <c r="U6203" t="s">
        <v>1340</v>
      </c>
      <c r="V6203" t="s">
        <v>12795</v>
      </c>
      <c r="W6203" t="s">
        <v>970</v>
      </c>
      <c r="X6203" t="s">
        <v>21048</v>
      </c>
    </row>
    <row r="6204" spans="2:24" ht="11" outlineLevel="1" x14ac:dyDescent="0.15">
      <c r="B6204" t="s">
        <v>6509</v>
      </c>
      <c r="C6204" t="s">
        <v>6510</v>
      </c>
      <c r="D6204" t="s">
        <v>4448</v>
      </c>
      <c r="E6204" t="s">
        <v>10664</v>
      </c>
      <c r="F6204" t="s">
        <v>4124</v>
      </c>
      <c r="G6204" t="s">
        <v>4125</v>
      </c>
      <c r="H6204" s="17">
        <v>44057</v>
      </c>
      <c r="I6204" s="15">
        <v>2020</v>
      </c>
      <c r="J6204" t="s">
        <v>10634</v>
      </c>
      <c r="K6204" s="5">
        <v>0</v>
      </c>
      <c r="L6204" t="s">
        <v>967</v>
      </c>
      <c r="M6204" t="s">
        <v>12797</v>
      </c>
      <c r="R6204" t="s">
        <v>740</v>
      </c>
      <c r="S6204" t="s">
        <v>795</v>
      </c>
      <c r="T6204" t="s">
        <v>21049</v>
      </c>
      <c r="U6204" t="s">
        <v>1340</v>
      </c>
      <c r="V6204" t="s">
        <v>12795</v>
      </c>
      <c r="W6204" t="s">
        <v>970</v>
      </c>
      <c r="X6204" t="s">
        <v>21050</v>
      </c>
    </row>
    <row r="6205" spans="2:24" ht="11" outlineLevel="1" x14ac:dyDescent="0.15">
      <c r="B6205" t="s">
        <v>6509</v>
      </c>
      <c r="C6205" t="s">
        <v>6510</v>
      </c>
      <c r="D6205" t="s">
        <v>4448</v>
      </c>
      <c r="E6205" t="s">
        <v>10643</v>
      </c>
      <c r="F6205" t="s">
        <v>4124</v>
      </c>
      <c r="G6205" t="s">
        <v>4125</v>
      </c>
      <c r="H6205" s="17">
        <v>44117</v>
      </c>
      <c r="I6205" s="15">
        <v>2021</v>
      </c>
      <c r="J6205" t="s">
        <v>10634</v>
      </c>
      <c r="K6205" s="5">
        <v>0</v>
      </c>
      <c r="L6205" t="s">
        <v>967</v>
      </c>
      <c r="M6205" t="s">
        <v>14985</v>
      </c>
      <c r="R6205" t="s">
        <v>740</v>
      </c>
      <c r="S6205" t="s">
        <v>795</v>
      </c>
      <c r="T6205" t="s">
        <v>21047</v>
      </c>
      <c r="U6205" t="s">
        <v>1340</v>
      </c>
      <c r="V6205" t="s">
        <v>12795</v>
      </c>
      <c r="W6205" t="s">
        <v>970</v>
      </c>
      <c r="X6205" t="s">
        <v>21051</v>
      </c>
    </row>
    <row r="6206" spans="2:24" ht="11" outlineLevel="1" x14ac:dyDescent="0.15">
      <c r="B6206" t="s">
        <v>6509</v>
      </c>
      <c r="C6206" t="s">
        <v>6510</v>
      </c>
      <c r="D6206" t="s">
        <v>4448</v>
      </c>
      <c r="E6206" t="s">
        <v>10632</v>
      </c>
      <c r="F6206" t="s">
        <v>4124</v>
      </c>
      <c r="G6206" t="s">
        <v>4125</v>
      </c>
      <c r="H6206" s="17">
        <v>44166</v>
      </c>
      <c r="I6206" s="15">
        <v>2021</v>
      </c>
      <c r="J6206" t="s">
        <v>10634</v>
      </c>
      <c r="K6206" s="5">
        <v>14143</v>
      </c>
      <c r="L6206" t="s">
        <v>967</v>
      </c>
      <c r="M6206" t="s">
        <v>12802</v>
      </c>
      <c r="R6206" t="s">
        <v>740</v>
      </c>
      <c r="S6206" t="s">
        <v>795</v>
      </c>
      <c r="T6206" t="s">
        <v>21052</v>
      </c>
      <c r="U6206" t="s">
        <v>1340</v>
      </c>
      <c r="V6206" t="s">
        <v>12795</v>
      </c>
      <c r="W6206" t="s">
        <v>970</v>
      </c>
      <c r="X6206" t="s">
        <v>21053</v>
      </c>
    </row>
    <row r="6207" spans="2:24" ht="11" outlineLevel="1" x14ac:dyDescent="0.15">
      <c r="B6207" t="s">
        <v>6509</v>
      </c>
      <c r="C6207" t="s">
        <v>6510</v>
      </c>
      <c r="D6207" t="s">
        <v>4448</v>
      </c>
      <c r="E6207" t="s">
        <v>10667</v>
      </c>
      <c r="F6207" t="s">
        <v>4124</v>
      </c>
      <c r="G6207" t="s">
        <v>4125</v>
      </c>
      <c r="H6207" s="17">
        <v>44183</v>
      </c>
      <c r="I6207" s="15">
        <v>2021</v>
      </c>
      <c r="J6207" t="s">
        <v>10634</v>
      </c>
      <c r="K6207" s="5">
        <v>0</v>
      </c>
      <c r="L6207" t="s">
        <v>967</v>
      </c>
      <c r="M6207" t="s">
        <v>15907</v>
      </c>
      <c r="R6207" t="s">
        <v>740</v>
      </c>
      <c r="S6207" t="s">
        <v>795</v>
      </c>
      <c r="T6207" t="s">
        <v>21047</v>
      </c>
      <c r="U6207" t="s">
        <v>1340</v>
      </c>
      <c r="V6207" t="s">
        <v>12795</v>
      </c>
      <c r="W6207" t="s">
        <v>970</v>
      </c>
      <c r="X6207" t="s">
        <v>21054</v>
      </c>
    </row>
    <row r="6208" spans="2:24" ht="11" outlineLevel="1" x14ac:dyDescent="0.15">
      <c r="B6208" t="s">
        <v>6509</v>
      </c>
      <c r="C6208" t="s">
        <v>6510</v>
      </c>
      <c r="D6208" t="s">
        <v>4448</v>
      </c>
      <c r="E6208" t="s">
        <v>10658</v>
      </c>
      <c r="F6208" t="s">
        <v>4124</v>
      </c>
      <c r="G6208" t="s">
        <v>4125</v>
      </c>
      <c r="H6208" s="17">
        <v>44482</v>
      </c>
      <c r="I6208" s="15">
        <v>2022</v>
      </c>
      <c r="J6208" t="s">
        <v>10634</v>
      </c>
      <c r="K6208" s="5">
        <v>-3631.3</v>
      </c>
      <c r="L6208" t="s">
        <v>967</v>
      </c>
      <c r="M6208" t="s">
        <v>12797</v>
      </c>
      <c r="R6208" t="s">
        <v>740</v>
      </c>
      <c r="S6208" t="s">
        <v>795</v>
      </c>
      <c r="T6208" t="s">
        <v>21047</v>
      </c>
      <c r="U6208" t="s">
        <v>1340</v>
      </c>
      <c r="V6208" t="s">
        <v>12795</v>
      </c>
      <c r="W6208" t="s">
        <v>970</v>
      </c>
      <c r="X6208" t="s">
        <v>21055</v>
      </c>
    </row>
    <row r="6209" spans="2:24" ht="11" outlineLevel="1" x14ac:dyDescent="0.15">
      <c r="B6209" t="s">
        <v>6512</v>
      </c>
      <c r="C6209" t="s">
        <v>6513</v>
      </c>
      <c r="E6209" t="s">
        <v>10643</v>
      </c>
      <c r="F6209" t="s">
        <v>679</v>
      </c>
      <c r="G6209" t="s">
        <v>1677</v>
      </c>
      <c r="H6209" s="17">
        <v>43474</v>
      </c>
      <c r="I6209" s="15">
        <v>2019</v>
      </c>
      <c r="J6209" t="s">
        <v>10634</v>
      </c>
      <c r="K6209" s="5">
        <v>0</v>
      </c>
      <c r="L6209" t="s">
        <v>967</v>
      </c>
      <c r="M6209" t="s">
        <v>1141</v>
      </c>
      <c r="N6209" t="s">
        <v>10635</v>
      </c>
      <c r="O6209" t="s">
        <v>804</v>
      </c>
      <c r="P6209" t="s">
        <v>13554</v>
      </c>
      <c r="Q6209" t="s">
        <v>13554</v>
      </c>
      <c r="R6209" t="s">
        <v>6514</v>
      </c>
      <c r="S6209" t="s">
        <v>795</v>
      </c>
      <c r="T6209" t="s">
        <v>21056</v>
      </c>
      <c r="U6209" t="s">
        <v>965</v>
      </c>
      <c r="V6209" t="s">
        <v>10638</v>
      </c>
      <c r="W6209" t="s">
        <v>970</v>
      </c>
      <c r="X6209" t="s">
        <v>21057</v>
      </c>
    </row>
    <row r="6210" spans="2:24" ht="11" outlineLevel="1" x14ac:dyDescent="0.15">
      <c r="B6210" t="s">
        <v>6517</v>
      </c>
      <c r="C6210" t="s">
        <v>6518</v>
      </c>
      <c r="E6210" t="s">
        <v>10649</v>
      </c>
      <c r="F6210" t="s">
        <v>6519</v>
      </c>
      <c r="G6210" t="s">
        <v>6520</v>
      </c>
      <c r="H6210" s="17">
        <v>45313</v>
      </c>
      <c r="I6210" s="15">
        <v>2024</v>
      </c>
      <c r="J6210" t="s">
        <v>10634</v>
      </c>
      <c r="K6210" s="5">
        <v>49114</v>
      </c>
      <c r="L6210" t="s">
        <v>967</v>
      </c>
      <c r="R6210" t="s">
        <v>737</v>
      </c>
      <c r="S6210" t="s">
        <v>803</v>
      </c>
      <c r="T6210" t="s">
        <v>21058</v>
      </c>
      <c r="U6210" t="s">
        <v>1340</v>
      </c>
      <c r="V6210" t="s">
        <v>12795</v>
      </c>
      <c r="W6210" t="s">
        <v>970</v>
      </c>
      <c r="X6210" t="s">
        <v>21059</v>
      </c>
    </row>
    <row r="6211" spans="2:24" ht="11" outlineLevel="1" x14ac:dyDescent="0.15">
      <c r="B6211" t="s">
        <v>6522</v>
      </c>
      <c r="C6211" t="s">
        <v>6523</v>
      </c>
      <c r="D6211" t="s">
        <v>186</v>
      </c>
      <c r="E6211" t="s">
        <v>10667</v>
      </c>
      <c r="F6211" t="s">
        <v>604</v>
      </c>
      <c r="G6211" t="s">
        <v>1088</v>
      </c>
      <c r="H6211" s="17">
        <v>43678</v>
      </c>
      <c r="I6211" s="15">
        <v>2019</v>
      </c>
      <c r="J6211" t="s">
        <v>10634</v>
      </c>
      <c r="K6211" s="5">
        <v>-9688.75</v>
      </c>
      <c r="L6211" t="s">
        <v>967</v>
      </c>
      <c r="M6211" t="s">
        <v>985</v>
      </c>
      <c r="N6211" t="s">
        <v>10635</v>
      </c>
      <c r="O6211" t="s">
        <v>818</v>
      </c>
      <c r="P6211" t="s">
        <v>10671</v>
      </c>
      <c r="Q6211" t="s">
        <v>10671</v>
      </c>
      <c r="R6211" t="s">
        <v>739</v>
      </c>
      <c r="S6211" t="s">
        <v>795</v>
      </c>
      <c r="T6211" t="s">
        <v>21060</v>
      </c>
      <c r="U6211" t="s">
        <v>965</v>
      </c>
      <c r="V6211" t="s">
        <v>10638</v>
      </c>
      <c r="W6211" t="s">
        <v>970</v>
      </c>
      <c r="X6211" t="s">
        <v>21061</v>
      </c>
    </row>
    <row r="6212" spans="2:24" ht="11" outlineLevel="1" x14ac:dyDescent="0.15">
      <c r="B6212" t="s">
        <v>6522</v>
      </c>
      <c r="C6212" t="s">
        <v>6523</v>
      </c>
      <c r="D6212" t="s">
        <v>186</v>
      </c>
      <c r="E6212" t="s">
        <v>10649</v>
      </c>
      <c r="F6212" t="s">
        <v>604</v>
      </c>
      <c r="G6212" t="s">
        <v>1088</v>
      </c>
      <c r="H6212" s="17">
        <v>43549</v>
      </c>
      <c r="I6212" s="15">
        <v>2019</v>
      </c>
      <c r="J6212" t="s">
        <v>10634</v>
      </c>
      <c r="K6212" s="5">
        <v>42242</v>
      </c>
      <c r="L6212" t="s">
        <v>967</v>
      </c>
      <c r="M6212" t="s">
        <v>985</v>
      </c>
      <c r="N6212" t="s">
        <v>10635</v>
      </c>
      <c r="O6212" t="s">
        <v>818</v>
      </c>
      <c r="P6212" t="s">
        <v>10671</v>
      </c>
      <c r="Q6212" t="s">
        <v>10671</v>
      </c>
      <c r="R6212" t="s">
        <v>739</v>
      </c>
      <c r="S6212" t="s">
        <v>795</v>
      </c>
      <c r="T6212" t="s">
        <v>21062</v>
      </c>
      <c r="U6212" t="s">
        <v>965</v>
      </c>
      <c r="V6212" t="s">
        <v>10638</v>
      </c>
      <c r="W6212" t="s">
        <v>970</v>
      </c>
      <c r="X6212" t="s">
        <v>21063</v>
      </c>
    </row>
    <row r="6213" spans="2:24" ht="11" outlineLevel="1" x14ac:dyDescent="0.15">
      <c r="B6213" t="s">
        <v>6522</v>
      </c>
      <c r="C6213" t="s">
        <v>6523</v>
      </c>
      <c r="D6213" t="s">
        <v>186</v>
      </c>
      <c r="E6213" t="s">
        <v>10664</v>
      </c>
      <c r="F6213" t="s">
        <v>604</v>
      </c>
      <c r="G6213" t="s">
        <v>1088</v>
      </c>
      <c r="H6213" s="17">
        <v>43573</v>
      </c>
      <c r="I6213" s="15">
        <v>2019</v>
      </c>
      <c r="J6213" t="s">
        <v>10634</v>
      </c>
      <c r="K6213" s="5">
        <v>0</v>
      </c>
      <c r="L6213" t="s">
        <v>967</v>
      </c>
      <c r="M6213" t="s">
        <v>985</v>
      </c>
      <c r="N6213" t="s">
        <v>10635</v>
      </c>
      <c r="O6213" t="s">
        <v>818</v>
      </c>
      <c r="P6213" t="s">
        <v>10671</v>
      </c>
      <c r="Q6213" t="s">
        <v>10671</v>
      </c>
      <c r="R6213" t="s">
        <v>739</v>
      </c>
      <c r="S6213" t="s">
        <v>795</v>
      </c>
      <c r="T6213" t="s">
        <v>21062</v>
      </c>
      <c r="U6213" t="s">
        <v>965</v>
      </c>
      <c r="V6213" t="s">
        <v>10638</v>
      </c>
      <c r="W6213" t="s">
        <v>970</v>
      </c>
      <c r="X6213" t="s">
        <v>21064</v>
      </c>
    </row>
    <row r="6214" spans="2:24" ht="11" outlineLevel="1" x14ac:dyDescent="0.15">
      <c r="B6214" t="s">
        <v>6522</v>
      </c>
      <c r="C6214" t="s">
        <v>6523</v>
      </c>
      <c r="D6214" t="s">
        <v>186</v>
      </c>
      <c r="E6214" t="s">
        <v>10632</v>
      </c>
      <c r="F6214" t="s">
        <v>604</v>
      </c>
      <c r="G6214" t="s">
        <v>1088</v>
      </c>
      <c r="H6214" s="17">
        <v>43633</v>
      </c>
      <c r="I6214" s="15">
        <v>2019</v>
      </c>
      <c r="J6214" t="s">
        <v>10634</v>
      </c>
      <c r="K6214" s="5">
        <v>10000</v>
      </c>
      <c r="L6214" t="s">
        <v>967</v>
      </c>
      <c r="M6214" t="s">
        <v>985</v>
      </c>
      <c r="N6214" t="s">
        <v>10635</v>
      </c>
      <c r="O6214" t="s">
        <v>818</v>
      </c>
      <c r="P6214" t="s">
        <v>10671</v>
      </c>
      <c r="Q6214" t="s">
        <v>10671</v>
      </c>
      <c r="R6214" t="s">
        <v>739</v>
      </c>
      <c r="S6214" t="s">
        <v>795</v>
      </c>
      <c r="T6214" t="s">
        <v>21065</v>
      </c>
      <c r="U6214" t="s">
        <v>965</v>
      </c>
      <c r="V6214" t="s">
        <v>10638</v>
      </c>
      <c r="W6214" t="s">
        <v>970</v>
      </c>
      <c r="X6214" t="s">
        <v>21066</v>
      </c>
    </row>
    <row r="6215" spans="2:24" ht="11" outlineLevel="1" x14ac:dyDescent="0.15">
      <c r="B6215" t="s">
        <v>6522</v>
      </c>
      <c r="C6215" t="s">
        <v>6523</v>
      </c>
      <c r="D6215" t="s">
        <v>186</v>
      </c>
      <c r="E6215" t="s">
        <v>10652</v>
      </c>
      <c r="F6215" t="s">
        <v>604</v>
      </c>
      <c r="G6215" t="s">
        <v>1088</v>
      </c>
      <c r="H6215" s="17">
        <v>43556</v>
      </c>
      <c r="I6215" s="15">
        <v>2019</v>
      </c>
      <c r="J6215" t="s">
        <v>10634</v>
      </c>
      <c r="K6215" s="5">
        <v>0</v>
      </c>
      <c r="L6215" t="s">
        <v>967</v>
      </c>
      <c r="M6215" t="s">
        <v>985</v>
      </c>
      <c r="N6215" t="s">
        <v>10635</v>
      </c>
      <c r="O6215" t="s">
        <v>818</v>
      </c>
      <c r="P6215" t="s">
        <v>10671</v>
      </c>
      <c r="Q6215" t="s">
        <v>10671</v>
      </c>
      <c r="R6215" t="s">
        <v>739</v>
      </c>
      <c r="S6215" t="s">
        <v>795</v>
      </c>
      <c r="T6215" t="s">
        <v>21062</v>
      </c>
      <c r="U6215" t="s">
        <v>965</v>
      </c>
      <c r="V6215" t="s">
        <v>10638</v>
      </c>
      <c r="W6215" t="s">
        <v>970</v>
      </c>
      <c r="X6215" t="s">
        <v>21067</v>
      </c>
    </row>
    <row r="6216" spans="2:24" ht="11" outlineLevel="1" x14ac:dyDescent="0.15">
      <c r="B6216" t="s">
        <v>6522</v>
      </c>
      <c r="C6216" t="s">
        <v>6523</v>
      </c>
      <c r="D6216" t="s">
        <v>186</v>
      </c>
      <c r="E6216" t="s">
        <v>10643</v>
      </c>
      <c r="F6216" t="s">
        <v>604</v>
      </c>
      <c r="G6216" t="s">
        <v>1088</v>
      </c>
      <c r="H6216" s="17">
        <v>43607</v>
      </c>
      <c r="I6216" s="15">
        <v>2019</v>
      </c>
      <c r="J6216" t="s">
        <v>10634</v>
      </c>
      <c r="K6216" s="5">
        <v>6517.92</v>
      </c>
      <c r="L6216" t="s">
        <v>967</v>
      </c>
      <c r="M6216" t="s">
        <v>985</v>
      </c>
      <c r="N6216" t="s">
        <v>10635</v>
      </c>
      <c r="O6216" t="s">
        <v>818</v>
      </c>
      <c r="P6216" t="s">
        <v>10671</v>
      </c>
      <c r="Q6216" t="s">
        <v>10671</v>
      </c>
      <c r="R6216" t="s">
        <v>739</v>
      </c>
      <c r="S6216" t="s">
        <v>795</v>
      </c>
      <c r="T6216" t="s">
        <v>21068</v>
      </c>
      <c r="U6216" t="s">
        <v>965</v>
      </c>
      <c r="V6216" t="s">
        <v>10638</v>
      </c>
      <c r="W6216" t="s">
        <v>970</v>
      </c>
      <c r="X6216" t="s">
        <v>21069</v>
      </c>
    </row>
    <row r="6217" spans="2:24" ht="11" outlineLevel="1" x14ac:dyDescent="0.15">
      <c r="B6217" t="s">
        <v>6525</v>
      </c>
      <c r="C6217" t="s">
        <v>6526</v>
      </c>
      <c r="E6217" t="s">
        <v>10652</v>
      </c>
      <c r="F6217" t="s">
        <v>700</v>
      </c>
      <c r="G6217" t="s">
        <v>2413</v>
      </c>
      <c r="H6217" s="17">
        <v>42587</v>
      </c>
      <c r="I6217" s="15">
        <v>2016</v>
      </c>
      <c r="J6217" t="s">
        <v>10634</v>
      </c>
      <c r="K6217" s="5">
        <v>4723.62</v>
      </c>
      <c r="L6217" t="s">
        <v>967</v>
      </c>
      <c r="M6217" t="s">
        <v>1141</v>
      </c>
      <c r="N6217" t="s">
        <v>10635</v>
      </c>
      <c r="O6217" t="s">
        <v>804</v>
      </c>
      <c r="P6217" t="s">
        <v>17250</v>
      </c>
      <c r="Q6217" t="s">
        <v>14861</v>
      </c>
      <c r="R6217" t="s">
        <v>750</v>
      </c>
      <c r="S6217" t="s">
        <v>865</v>
      </c>
      <c r="T6217" t="s">
        <v>21070</v>
      </c>
      <c r="U6217" t="s">
        <v>965</v>
      </c>
      <c r="V6217" t="s">
        <v>10638</v>
      </c>
      <c r="W6217" t="s">
        <v>970</v>
      </c>
      <c r="X6217" t="s">
        <v>21071</v>
      </c>
    </row>
    <row r="6218" spans="2:24" ht="11" outlineLevel="1" x14ac:dyDescent="0.15">
      <c r="B6218" t="s">
        <v>6528</v>
      </c>
      <c r="C6218" t="s">
        <v>6529</v>
      </c>
      <c r="E6218" t="s">
        <v>10649</v>
      </c>
      <c r="F6218" t="s">
        <v>5757</v>
      </c>
      <c r="G6218" t="s">
        <v>5758</v>
      </c>
      <c r="H6218" s="17">
        <v>43731</v>
      </c>
      <c r="I6218" s="15">
        <v>2019</v>
      </c>
      <c r="J6218" t="s">
        <v>10634</v>
      </c>
      <c r="K6218" s="5">
        <v>49000</v>
      </c>
      <c r="L6218" t="s">
        <v>967</v>
      </c>
      <c r="R6218" t="s">
        <v>743</v>
      </c>
      <c r="S6218" t="s">
        <v>803</v>
      </c>
      <c r="T6218" t="s">
        <v>21072</v>
      </c>
      <c r="U6218" t="s">
        <v>1340</v>
      </c>
      <c r="V6218" t="s">
        <v>12795</v>
      </c>
      <c r="W6218" t="s">
        <v>970</v>
      </c>
      <c r="X6218" t="s">
        <v>21073</v>
      </c>
    </row>
    <row r="6219" spans="2:24" ht="11" outlineLevel="1" x14ac:dyDescent="0.15">
      <c r="B6219" t="s">
        <v>6531</v>
      </c>
      <c r="C6219" t="s">
        <v>6532</v>
      </c>
      <c r="E6219" t="s">
        <v>10649</v>
      </c>
      <c r="F6219" t="s">
        <v>6533</v>
      </c>
      <c r="G6219" t="s">
        <v>6534</v>
      </c>
      <c r="H6219" s="17">
        <v>42269</v>
      </c>
      <c r="I6219" s="15">
        <v>2015</v>
      </c>
      <c r="J6219" t="s">
        <v>10634</v>
      </c>
      <c r="K6219" s="5">
        <v>48875.040000000001</v>
      </c>
      <c r="L6219" t="s">
        <v>967</v>
      </c>
      <c r="R6219" t="s">
        <v>743</v>
      </c>
      <c r="S6219" t="s">
        <v>803</v>
      </c>
      <c r="T6219" t="s">
        <v>21074</v>
      </c>
      <c r="U6219" t="s">
        <v>1340</v>
      </c>
      <c r="V6219" t="s">
        <v>12795</v>
      </c>
      <c r="W6219" t="s">
        <v>970</v>
      </c>
      <c r="X6219" t="s">
        <v>21075</v>
      </c>
    </row>
    <row r="6220" spans="2:24" ht="11" outlineLevel="1" x14ac:dyDescent="0.15">
      <c r="B6220" t="s">
        <v>6537</v>
      </c>
      <c r="C6220" t="s">
        <v>6538</v>
      </c>
      <c r="D6220" t="s">
        <v>302</v>
      </c>
      <c r="E6220" t="s">
        <v>10649</v>
      </c>
      <c r="F6220" t="s">
        <v>684</v>
      </c>
      <c r="G6220" t="s">
        <v>1950</v>
      </c>
      <c r="H6220" s="17">
        <v>45399</v>
      </c>
      <c r="I6220" s="15">
        <v>2024</v>
      </c>
      <c r="J6220" t="s">
        <v>10634</v>
      </c>
      <c r="K6220" s="5">
        <v>48857.75</v>
      </c>
      <c r="L6220" t="s">
        <v>967</v>
      </c>
      <c r="M6220" t="s">
        <v>1903</v>
      </c>
      <c r="N6220" t="s">
        <v>10635</v>
      </c>
      <c r="O6220" t="s">
        <v>825</v>
      </c>
      <c r="P6220" t="s">
        <v>14904</v>
      </c>
      <c r="Q6220" t="s">
        <v>14907</v>
      </c>
      <c r="R6220" t="s">
        <v>748</v>
      </c>
      <c r="S6220" t="s">
        <v>795</v>
      </c>
      <c r="T6220" t="s">
        <v>21076</v>
      </c>
      <c r="U6220" t="s">
        <v>965</v>
      </c>
      <c r="V6220" t="s">
        <v>10638</v>
      </c>
      <c r="W6220" t="s">
        <v>970</v>
      </c>
      <c r="X6220" t="s">
        <v>21077</v>
      </c>
    </row>
    <row r="6221" spans="2:24" ht="11" outlineLevel="1" x14ac:dyDescent="0.15">
      <c r="B6221" t="s">
        <v>6540</v>
      </c>
      <c r="C6221" t="s">
        <v>6541</v>
      </c>
      <c r="E6221" t="s">
        <v>10649</v>
      </c>
      <c r="F6221" t="s">
        <v>6401</v>
      </c>
      <c r="G6221" t="s">
        <v>6402</v>
      </c>
      <c r="H6221" s="17">
        <v>45831</v>
      </c>
      <c r="I6221" s="15">
        <v>2025</v>
      </c>
      <c r="J6221" t="s">
        <v>10634</v>
      </c>
      <c r="K6221" s="5">
        <v>39260.1</v>
      </c>
      <c r="L6221" t="s">
        <v>967</v>
      </c>
      <c r="R6221" t="s">
        <v>748</v>
      </c>
      <c r="S6221" t="s">
        <v>795</v>
      </c>
      <c r="T6221" t="s">
        <v>21078</v>
      </c>
      <c r="U6221" t="s">
        <v>1340</v>
      </c>
      <c r="V6221" t="s">
        <v>12795</v>
      </c>
      <c r="W6221" t="s">
        <v>970</v>
      </c>
      <c r="X6221" t="s">
        <v>21079</v>
      </c>
    </row>
    <row r="6222" spans="2:24" ht="11" outlineLevel="1" x14ac:dyDescent="0.15">
      <c r="B6222" t="s">
        <v>6540</v>
      </c>
      <c r="C6222" t="s">
        <v>6541</v>
      </c>
      <c r="E6222" t="s">
        <v>10652</v>
      </c>
      <c r="F6222" t="s">
        <v>6401</v>
      </c>
      <c r="G6222" t="s">
        <v>6402</v>
      </c>
      <c r="H6222" s="17">
        <v>45884</v>
      </c>
      <c r="I6222" s="15">
        <v>2025</v>
      </c>
      <c r="J6222" t="s">
        <v>10634</v>
      </c>
      <c r="K6222" s="5">
        <v>9567</v>
      </c>
      <c r="L6222" t="s">
        <v>967</v>
      </c>
      <c r="M6222" t="s">
        <v>14985</v>
      </c>
      <c r="R6222" t="s">
        <v>748</v>
      </c>
      <c r="S6222" t="s">
        <v>795</v>
      </c>
      <c r="T6222" t="s">
        <v>21078</v>
      </c>
      <c r="U6222" t="s">
        <v>1340</v>
      </c>
      <c r="V6222" t="s">
        <v>12795</v>
      </c>
      <c r="W6222" t="s">
        <v>970</v>
      </c>
      <c r="X6222" t="s">
        <v>21080</v>
      </c>
    </row>
    <row r="6223" spans="2:24" ht="11" outlineLevel="1" x14ac:dyDescent="0.15">
      <c r="B6223" t="s">
        <v>6543</v>
      </c>
      <c r="C6223" t="s">
        <v>6544</v>
      </c>
      <c r="D6223" t="s">
        <v>179</v>
      </c>
      <c r="E6223" t="s">
        <v>10649</v>
      </c>
      <c r="F6223" t="s">
        <v>12674</v>
      </c>
      <c r="G6223" t="s">
        <v>1299</v>
      </c>
      <c r="H6223" s="17">
        <v>43609</v>
      </c>
      <c r="I6223" s="15">
        <v>2019</v>
      </c>
      <c r="J6223" t="s">
        <v>10634</v>
      </c>
      <c r="K6223" s="5">
        <v>53820</v>
      </c>
      <c r="L6223" t="s">
        <v>967</v>
      </c>
      <c r="M6223" t="s">
        <v>985</v>
      </c>
      <c r="N6223" t="s">
        <v>10635</v>
      </c>
      <c r="O6223" t="s">
        <v>818</v>
      </c>
      <c r="P6223" t="s">
        <v>10671</v>
      </c>
      <c r="Q6223" t="s">
        <v>10671</v>
      </c>
      <c r="R6223" t="s">
        <v>739</v>
      </c>
      <c r="S6223" t="s">
        <v>795</v>
      </c>
      <c r="T6223" t="s">
        <v>21081</v>
      </c>
      <c r="U6223" t="s">
        <v>965</v>
      </c>
      <c r="V6223" t="s">
        <v>10638</v>
      </c>
      <c r="W6223" t="s">
        <v>970</v>
      </c>
      <c r="X6223" t="s">
        <v>21082</v>
      </c>
    </row>
    <row r="6224" spans="2:24" ht="11" outlineLevel="1" x14ac:dyDescent="0.15">
      <c r="B6224" t="s">
        <v>6543</v>
      </c>
      <c r="C6224" t="s">
        <v>6544</v>
      </c>
      <c r="D6224" t="s">
        <v>179</v>
      </c>
      <c r="E6224" t="s">
        <v>10652</v>
      </c>
      <c r="F6224" t="s">
        <v>12674</v>
      </c>
      <c r="G6224" t="s">
        <v>1299</v>
      </c>
      <c r="H6224" s="17">
        <v>43622</v>
      </c>
      <c r="I6224" s="15">
        <v>2019</v>
      </c>
      <c r="J6224" t="s">
        <v>10634</v>
      </c>
      <c r="K6224" s="5">
        <v>-5000</v>
      </c>
      <c r="L6224" t="s">
        <v>967</v>
      </c>
      <c r="M6224" t="s">
        <v>985</v>
      </c>
      <c r="N6224" t="s">
        <v>10635</v>
      </c>
      <c r="O6224" t="s">
        <v>818</v>
      </c>
      <c r="P6224" t="s">
        <v>10671</v>
      </c>
      <c r="Q6224" t="s">
        <v>10671</v>
      </c>
      <c r="R6224" t="s">
        <v>739</v>
      </c>
      <c r="S6224" t="s">
        <v>795</v>
      </c>
      <c r="T6224" t="s">
        <v>21083</v>
      </c>
      <c r="U6224" t="s">
        <v>965</v>
      </c>
      <c r="V6224" t="s">
        <v>10638</v>
      </c>
      <c r="W6224" t="s">
        <v>970</v>
      </c>
      <c r="X6224" t="s">
        <v>21084</v>
      </c>
    </row>
    <row r="6225" spans="2:24" ht="11" outlineLevel="1" x14ac:dyDescent="0.15">
      <c r="B6225" t="s">
        <v>6546</v>
      </c>
      <c r="C6225" t="s">
        <v>6547</v>
      </c>
      <c r="E6225" t="s">
        <v>10649</v>
      </c>
      <c r="F6225" t="s">
        <v>6548</v>
      </c>
      <c r="G6225" t="s">
        <v>6549</v>
      </c>
      <c r="H6225" s="17">
        <v>43657</v>
      </c>
      <c r="I6225" s="15">
        <v>2019</v>
      </c>
      <c r="J6225" t="s">
        <v>10634</v>
      </c>
      <c r="K6225" s="5">
        <v>48815.62</v>
      </c>
      <c r="L6225" t="s">
        <v>967</v>
      </c>
      <c r="R6225" t="s">
        <v>750</v>
      </c>
      <c r="S6225" t="s">
        <v>795</v>
      </c>
      <c r="T6225" t="s">
        <v>21085</v>
      </c>
      <c r="U6225" t="s">
        <v>1340</v>
      </c>
      <c r="V6225" t="s">
        <v>12795</v>
      </c>
      <c r="W6225" t="s">
        <v>970</v>
      </c>
      <c r="X6225" t="s">
        <v>21086</v>
      </c>
    </row>
    <row r="6226" spans="2:24" ht="11" outlineLevel="1" x14ac:dyDescent="0.15">
      <c r="B6226" t="s">
        <v>6551</v>
      </c>
      <c r="C6226" t="s">
        <v>6552</v>
      </c>
      <c r="D6226" t="s">
        <v>6553</v>
      </c>
      <c r="E6226" t="s">
        <v>10652</v>
      </c>
      <c r="F6226" t="s">
        <v>6554</v>
      </c>
      <c r="G6226" t="s">
        <v>6555</v>
      </c>
      <c r="H6226" s="17">
        <v>43738</v>
      </c>
      <c r="I6226" s="15">
        <v>2019</v>
      </c>
      <c r="J6226" t="s">
        <v>10634</v>
      </c>
      <c r="K6226" s="5">
        <v>1800</v>
      </c>
      <c r="L6226" t="s">
        <v>967</v>
      </c>
      <c r="M6226" t="s">
        <v>12802</v>
      </c>
      <c r="R6226" t="s">
        <v>6557</v>
      </c>
      <c r="S6226" t="s">
        <v>803</v>
      </c>
      <c r="T6226" t="s">
        <v>21087</v>
      </c>
      <c r="U6226" t="s">
        <v>1340</v>
      </c>
      <c r="V6226" t="s">
        <v>12795</v>
      </c>
      <c r="W6226" t="s">
        <v>970</v>
      </c>
      <c r="X6226" t="s">
        <v>21088</v>
      </c>
    </row>
    <row r="6227" spans="2:24" ht="11" outlineLevel="1" x14ac:dyDescent="0.15">
      <c r="B6227" t="s">
        <v>6551</v>
      </c>
      <c r="C6227" t="s">
        <v>6552</v>
      </c>
      <c r="D6227" t="s">
        <v>6553</v>
      </c>
      <c r="E6227" t="s">
        <v>10649</v>
      </c>
      <c r="F6227" t="s">
        <v>6554</v>
      </c>
      <c r="G6227" t="s">
        <v>6555</v>
      </c>
      <c r="H6227" s="17">
        <v>43738</v>
      </c>
      <c r="I6227" s="15">
        <v>2019</v>
      </c>
      <c r="J6227" t="s">
        <v>10634</v>
      </c>
      <c r="K6227" s="5">
        <v>46944</v>
      </c>
      <c r="L6227" t="s">
        <v>967</v>
      </c>
      <c r="R6227" t="s">
        <v>6557</v>
      </c>
      <c r="S6227" t="s">
        <v>803</v>
      </c>
      <c r="T6227" t="s">
        <v>21087</v>
      </c>
      <c r="U6227" t="s">
        <v>1340</v>
      </c>
      <c r="V6227" t="s">
        <v>12795</v>
      </c>
      <c r="W6227" t="s">
        <v>970</v>
      </c>
      <c r="X6227" t="s">
        <v>21089</v>
      </c>
    </row>
    <row r="6228" spans="2:24" ht="11" outlineLevel="1" x14ac:dyDescent="0.15">
      <c r="B6228" t="s">
        <v>6562</v>
      </c>
      <c r="C6228" t="s">
        <v>6563</v>
      </c>
      <c r="D6228" t="s">
        <v>4579</v>
      </c>
      <c r="E6228" t="s">
        <v>10649</v>
      </c>
      <c r="F6228" t="s">
        <v>4467</v>
      </c>
      <c r="G6228" t="s">
        <v>4468</v>
      </c>
      <c r="H6228" s="17">
        <v>44420</v>
      </c>
      <c r="I6228" s="15">
        <v>2021</v>
      </c>
      <c r="J6228" t="s">
        <v>10634</v>
      </c>
      <c r="K6228" s="5">
        <v>48671</v>
      </c>
      <c r="L6228" t="s">
        <v>967</v>
      </c>
      <c r="M6228" t="s">
        <v>985</v>
      </c>
      <c r="N6228" t="s">
        <v>10635</v>
      </c>
      <c r="O6228" t="s">
        <v>796</v>
      </c>
      <c r="P6228" t="s">
        <v>16858</v>
      </c>
      <c r="R6228" t="s">
        <v>737</v>
      </c>
      <c r="S6228" t="s">
        <v>803</v>
      </c>
      <c r="T6228" t="s">
        <v>18283</v>
      </c>
      <c r="U6228" t="s">
        <v>965</v>
      </c>
      <c r="V6228" t="s">
        <v>10638</v>
      </c>
      <c r="W6228" t="s">
        <v>970</v>
      </c>
      <c r="X6228" t="s">
        <v>21090</v>
      </c>
    </row>
    <row r="6229" spans="2:24" ht="11" outlineLevel="1" x14ac:dyDescent="0.15">
      <c r="B6229" t="s">
        <v>6565</v>
      </c>
      <c r="C6229" t="s">
        <v>6566</v>
      </c>
      <c r="D6229" t="s">
        <v>5516</v>
      </c>
      <c r="E6229" t="s">
        <v>10649</v>
      </c>
      <c r="F6229" t="s">
        <v>5517</v>
      </c>
      <c r="G6229" t="s">
        <v>5518</v>
      </c>
      <c r="H6229" s="17">
        <v>43512</v>
      </c>
      <c r="I6229" s="15">
        <v>2019</v>
      </c>
      <c r="J6229" t="s">
        <v>10634</v>
      </c>
      <c r="K6229" s="5">
        <v>50000</v>
      </c>
      <c r="L6229" t="s">
        <v>967</v>
      </c>
      <c r="R6229" t="s">
        <v>750</v>
      </c>
      <c r="S6229" t="s">
        <v>5520</v>
      </c>
      <c r="T6229" t="s">
        <v>21091</v>
      </c>
      <c r="U6229" t="s">
        <v>1340</v>
      </c>
      <c r="V6229" t="s">
        <v>12795</v>
      </c>
      <c r="W6229" t="s">
        <v>970</v>
      </c>
      <c r="X6229" t="s">
        <v>21092</v>
      </c>
    </row>
    <row r="6230" spans="2:24" ht="11" outlineLevel="1" x14ac:dyDescent="0.15">
      <c r="B6230" t="s">
        <v>6565</v>
      </c>
      <c r="C6230" t="s">
        <v>6566</v>
      </c>
      <c r="D6230" t="s">
        <v>5516</v>
      </c>
      <c r="E6230" t="s">
        <v>10652</v>
      </c>
      <c r="F6230" t="s">
        <v>5517</v>
      </c>
      <c r="G6230" t="s">
        <v>5518</v>
      </c>
      <c r="H6230" s="17">
        <v>44043</v>
      </c>
      <c r="I6230" s="15">
        <v>2020</v>
      </c>
      <c r="J6230" t="s">
        <v>10634</v>
      </c>
      <c r="K6230" s="5">
        <v>-1468.67</v>
      </c>
      <c r="L6230" t="s">
        <v>967</v>
      </c>
      <c r="M6230" t="s">
        <v>14189</v>
      </c>
      <c r="R6230" t="s">
        <v>750</v>
      </c>
      <c r="S6230" t="s">
        <v>5520</v>
      </c>
      <c r="T6230" t="s">
        <v>21093</v>
      </c>
      <c r="U6230" t="s">
        <v>1340</v>
      </c>
      <c r="V6230" t="s">
        <v>12795</v>
      </c>
      <c r="W6230" t="s">
        <v>970</v>
      </c>
      <c r="X6230" t="s">
        <v>21094</v>
      </c>
    </row>
    <row r="6231" spans="2:24" ht="11" outlineLevel="1" x14ac:dyDescent="0.15">
      <c r="B6231" t="s">
        <v>6568</v>
      </c>
      <c r="C6231" t="s">
        <v>6569</v>
      </c>
      <c r="E6231" t="s">
        <v>10649</v>
      </c>
      <c r="F6231" t="s">
        <v>6570</v>
      </c>
      <c r="G6231" t="s">
        <v>6571</v>
      </c>
      <c r="H6231" s="17">
        <v>45561</v>
      </c>
      <c r="I6231" s="15">
        <v>2024</v>
      </c>
      <c r="J6231" t="s">
        <v>10634</v>
      </c>
      <c r="K6231" s="5">
        <v>48495.78</v>
      </c>
      <c r="L6231" t="s">
        <v>967</v>
      </c>
      <c r="R6231" t="s">
        <v>737</v>
      </c>
      <c r="S6231" t="s">
        <v>803</v>
      </c>
      <c r="T6231" t="s">
        <v>21095</v>
      </c>
      <c r="U6231" t="s">
        <v>1340</v>
      </c>
      <c r="V6231" t="s">
        <v>12795</v>
      </c>
      <c r="W6231" t="s">
        <v>970</v>
      </c>
      <c r="X6231" t="s">
        <v>21096</v>
      </c>
    </row>
    <row r="6232" spans="2:24" ht="11" outlineLevel="1" x14ac:dyDescent="0.15">
      <c r="B6232" t="s">
        <v>6573</v>
      </c>
      <c r="C6232" t="s">
        <v>6574</v>
      </c>
      <c r="E6232" t="s">
        <v>10649</v>
      </c>
      <c r="F6232" t="s">
        <v>2801</v>
      </c>
      <c r="G6232" t="s">
        <v>2802</v>
      </c>
      <c r="H6232" s="17">
        <v>43347</v>
      </c>
      <c r="I6232" s="15">
        <v>2018</v>
      </c>
      <c r="J6232" t="s">
        <v>10634</v>
      </c>
      <c r="K6232" s="5">
        <v>48372.959999999999</v>
      </c>
      <c r="L6232" t="s">
        <v>967</v>
      </c>
      <c r="R6232" t="s">
        <v>4147</v>
      </c>
      <c r="S6232" t="s">
        <v>803</v>
      </c>
      <c r="T6232" t="s">
        <v>21097</v>
      </c>
      <c r="U6232" t="s">
        <v>1340</v>
      </c>
      <c r="V6232" t="s">
        <v>12795</v>
      </c>
      <c r="W6232" t="s">
        <v>970</v>
      </c>
      <c r="X6232" t="s">
        <v>21098</v>
      </c>
    </row>
    <row r="6233" spans="2:24" ht="11" outlineLevel="1" x14ac:dyDescent="0.15">
      <c r="B6233" t="s">
        <v>6576</v>
      </c>
      <c r="C6233" t="s">
        <v>6577</v>
      </c>
      <c r="E6233" t="s">
        <v>10649</v>
      </c>
      <c r="F6233" t="s">
        <v>6578</v>
      </c>
      <c r="G6233" t="s">
        <v>6579</v>
      </c>
      <c r="H6233" s="17">
        <v>44964</v>
      </c>
      <c r="I6233" s="15">
        <v>2023</v>
      </c>
      <c r="J6233" t="s">
        <v>10634</v>
      </c>
      <c r="K6233" s="5">
        <v>71779.850000000006</v>
      </c>
      <c r="L6233" t="s">
        <v>967</v>
      </c>
      <c r="R6233" t="s">
        <v>748</v>
      </c>
      <c r="S6233" t="s">
        <v>795</v>
      </c>
      <c r="T6233" t="s">
        <v>21099</v>
      </c>
      <c r="U6233" t="s">
        <v>1340</v>
      </c>
      <c r="V6233" t="s">
        <v>12795</v>
      </c>
      <c r="W6233" t="s">
        <v>970</v>
      </c>
      <c r="X6233" t="s">
        <v>21100</v>
      </c>
    </row>
    <row r="6234" spans="2:24" ht="11" outlineLevel="1" x14ac:dyDescent="0.15">
      <c r="B6234" t="s">
        <v>6576</v>
      </c>
      <c r="C6234" t="s">
        <v>6577</v>
      </c>
      <c r="E6234" t="s">
        <v>10652</v>
      </c>
      <c r="F6234" t="s">
        <v>6578</v>
      </c>
      <c r="G6234" t="s">
        <v>6579</v>
      </c>
      <c r="H6234" s="17">
        <v>45904</v>
      </c>
      <c r="I6234" s="15">
        <v>2025</v>
      </c>
      <c r="J6234" t="s">
        <v>10634</v>
      </c>
      <c r="K6234" s="5">
        <v>-23457.26</v>
      </c>
      <c r="L6234" t="s">
        <v>967</v>
      </c>
      <c r="M6234" t="s">
        <v>12802</v>
      </c>
      <c r="R6234" t="s">
        <v>748</v>
      </c>
      <c r="S6234" t="s">
        <v>795</v>
      </c>
      <c r="T6234" t="s">
        <v>21099</v>
      </c>
      <c r="U6234" t="s">
        <v>1340</v>
      </c>
      <c r="V6234" t="s">
        <v>12795</v>
      </c>
      <c r="W6234" t="s">
        <v>970</v>
      </c>
      <c r="X6234" t="s">
        <v>21101</v>
      </c>
    </row>
    <row r="6235" spans="2:24" ht="11" outlineLevel="1" x14ac:dyDescent="0.15">
      <c r="B6235" t="s">
        <v>6581</v>
      </c>
      <c r="C6235" t="s">
        <v>6582</v>
      </c>
      <c r="E6235" t="s">
        <v>10649</v>
      </c>
      <c r="F6235" t="s">
        <v>685</v>
      </c>
      <c r="G6235" t="s">
        <v>2058</v>
      </c>
      <c r="H6235" s="17">
        <v>43207</v>
      </c>
      <c r="I6235" s="15">
        <v>2018</v>
      </c>
      <c r="J6235" t="s">
        <v>10634</v>
      </c>
      <c r="K6235" s="5">
        <v>48140</v>
      </c>
      <c r="L6235" t="s">
        <v>967</v>
      </c>
      <c r="M6235" t="s">
        <v>1141</v>
      </c>
      <c r="N6235" t="s">
        <v>10635</v>
      </c>
      <c r="O6235" t="s">
        <v>825</v>
      </c>
      <c r="P6235" t="s">
        <v>14299</v>
      </c>
      <c r="Q6235" t="s">
        <v>14299</v>
      </c>
      <c r="R6235" t="s">
        <v>740</v>
      </c>
      <c r="S6235" t="s">
        <v>795</v>
      </c>
      <c r="T6235" t="s">
        <v>21102</v>
      </c>
      <c r="U6235" t="s">
        <v>965</v>
      </c>
      <c r="V6235" t="s">
        <v>10638</v>
      </c>
      <c r="W6235" t="s">
        <v>970</v>
      </c>
      <c r="X6235" t="s">
        <v>21103</v>
      </c>
    </row>
    <row r="6236" spans="2:24" ht="11" outlineLevel="1" x14ac:dyDescent="0.15">
      <c r="B6236" t="s">
        <v>6584</v>
      </c>
      <c r="C6236" t="s">
        <v>6585</v>
      </c>
      <c r="E6236" t="s">
        <v>10649</v>
      </c>
      <c r="F6236" t="s">
        <v>6586</v>
      </c>
      <c r="G6236" t="s">
        <v>6587</v>
      </c>
      <c r="H6236" s="17">
        <v>45184</v>
      </c>
      <c r="I6236" s="15">
        <v>2023</v>
      </c>
      <c r="J6236" t="s">
        <v>10634</v>
      </c>
      <c r="K6236" s="5">
        <v>48030</v>
      </c>
      <c r="L6236" t="s">
        <v>967</v>
      </c>
      <c r="R6236" t="s">
        <v>737</v>
      </c>
      <c r="S6236" t="s">
        <v>803</v>
      </c>
      <c r="T6236" t="s">
        <v>21104</v>
      </c>
      <c r="U6236" t="s">
        <v>1340</v>
      </c>
      <c r="V6236" t="s">
        <v>12795</v>
      </c>
      <c r="W6236" t="s">
        <v>970</v>
      </c>
      <c r="X6236" t="s">
        <v>21105</v>
      </c>
    </row>
    <row r="6237" spans="2:24" ht="11" outlineLevel="1" x14ac:dyDescent="0.15">
      <c r="B6237" t="s">
        <v>6589</v>
      </c>
      <c r="C6237" t="s">
        <v>6590</v>
      </c>
      <c r="D6237" t="s">
        <v>4380</v>
      </c>
      <c r="E6237" t="s">
        <v>10649</v>
      </c>
      <c r="F6237" t="s">
        <v>4381</v>
      </c>
      <c r="G6237" t="s">
        <v>4382</v>
      </c>
      <c r="H6237" s="17">
        <v>44833</v>
      </c>
      <c r="I6237" s="15">
        <v>2022</v>
      </c>
      <c r="J6237" t="s">
        <v>10634</v>
      </c>
      <c r="K6237" s="5">
        <v>47986.39</v>
      </c>
      <c r="L6237" t="s">
        <v>967</v>
      </c>
      <c r="M6237" t="s">
        <v>985</v>
      </c>
      <c r="N6237" t="s">
        <v>10635</v>
      </c>
      <c r="O6237" t="s">
        <v>796</v>
      </c>
      <c r="P6237" t="s">
        <v>19997</v>
      </c>
      <c r="R6237" t="s">
        <v>737</v>
      </c>
      <c r="S6237" t="s">
        <v>795</v>
      </c>
      <c r="T6237" t="s">
        <v>21106</v>
      </c>
      <c r="U6237" t="s">
        <v>965</v>
      </c>
      <c r="V6237" t="s">
        <v>10638</v>
      </c>
      <c r="W6237" t="s">
        <v>970</v>
      </c>
      <c r="X6237" t="s">
        <v>21107</v>
      </c>
    </row>
    <row r="6238" spans="2:24" ht="11" outlineLevel="1" x14ac:dyDescent="0.15">
      <c r="B6238" t="s">
        <v>6592</v>
      </c>
      <c r="C6238" t="s">
        <v>6593</v>
      </c>
      <c r="E6238" t="s">
        <v>10649</v>
      </c>
      <c r="F6238" t="s">
        <v>6594</v>
      </c>
      <c r="G6238" t="s">
        <v>6595</v>
      </c>
      <c r="H6238" s="17">
        <v>45867</v>
      </c>
      <c r="I6238" s="15">
        <v>2025</v>
      </c>
      <c r="J6238" t="s">
        <v>10634</v>
      </c>
      <c r="K6238" s="5">
        <v>47609.599999999999</v>
      </c>
      <c r="L6238" t="s">
        <v>967</v>
      </c>
      <c r="R6238" t="s">
        <v>748</v>
      </c>
      <c r="S6238" t="s">
        <v>795</v>
      </c>
      <c r="T6238" t="s">
        <v>21108</v>
      </c>
      <c r="U6238" t="s">
        <v>1340</v>
      </c>
      <c r="V6238" t="s">
        <v>12795</v>
      </c>
      <c r="W6238" t="s">
        <v>970</v>
      </c>
      <c r="X6238" t="s">
        <v>21109</v>
      </c>
    </row>
    <row r="6239" spans="2:24" ht="11" outlineLevel="1" x14ac:dyDescent="0.15">
      <c r="B6239" t="s">
        <v>6592</v>
      </c>
      <c r="C6239" t="s">
        <v>6593</v>
      </c>
      <c r="E6239" t="s">
        <v>10652</v>
      </c>
      <c r="F6239" t="s">
        <v>6594</v>
      </c>
      <c r="G6239" t="s">
        <v>6595</v>
      </c>
      <c r="H6239" s="17">
        <v>45957</v>
      </c>
      <c r="I6239" s="15">
        <v>2026</v>
      </c>
      <c r="J6239" t="s">
        <v>10634</v>
      </c>
      <c r="K6239" s="5">
        <v>0</v>
      </c>
      <c r="L6239" t="s">
        <v>967</v>
      </c>
      <c r="M6239" t="s">
        <v>15907</v>
      </c>
      <c r="R6239" t="s">
        <v>748</v>
      </c>
      <c r="S6239" t="s">
        <v>795</v>
      </c>
      <c r="T6239" t="s">
        <v>21110</v>
      </c>
      <c r="U6239" t="s">
        <v>1340</v>
      </c>
      <c r="V6239" t="s">
        <v>12795</v>
      </c>
      <c r="W6239" t="s">
        <v>970</v>
      </c>
      <c r="X6239" t="s">
        <v>21111</v>
      </c>
    </row>
    <row r="6240" spans="2:24" ht="11" outlineLevel="1" x14ac:dyDescent="0.15">
      <c r="B6240" t="s">
        <v>6597</v>
      </c>
      <c r="C6240" t="s">
        <v>6598</v>
      </c>
      <c r="E6240" t="s">
        <v>10649</v>
      </c>
      <c r="F6240" t="s">
        <v>6599</v>
      </c>
      <c r="G6240" t="s">
        <v>6600</v>
      </c>
      <c r="H6240" s="17">
        <v>40968</v>
      </c>
      <c r="I6240" s="15">
        <v>2012</v>
      </c>
      <c r="J6240" t="s">
        <v>10634</v>
      </c>
      <c r="K6240" s="5">
        <v>8352</v>
      </c>
      <c r="L6240" t="s">
        <v>967</v>
      </c>
      <c r="R6240" t="s">
        <v>738</v>
      </c>
      <c r="S6240" t="s">
        <v>6601</v>
      </c>
      <c r="T6240" t="s">
        <v>21112</v>
      </c>
      <c r="U6240" t="s">
        <v>1340</v>
      </c>
      <c r="V6240" t="s">
        <v>12795</v>
      </c>
      <c r="W6240" t="s">
        <v>970</v>
      </c>
      <c r="X6240" t="s">
        <v>21113</v>
      </c>
    </row>
    <row r="6241" spans="2:24" ht="11" outlineLevel="1" x14ac:dyDescent="0.15">
      <c r="B6241" t="s">
        <v>6597</v>
      </c>
      <c r="C6241" t="s">
        <v>6598</v>
      </c>
      <c r="E6241" t="s">
        <v>10652</v>
      </c>
      <c r="F6241" t="s">
        <v>6599</v>
      </c>
      <c r="G6241" t="s">
        <v>6600</v>
      </c>
      <c r="H6241" s="17">
        <v>41260</v>
      </c>
      <c r="I6241" s="15">
        <v>2013</v>
      </c>
      <c r="J6241" t="s">
        <v>10634</v>
      </c>
      <c r="K6241" s="5">
        <v>8592</v>
      </c>
      <c r="L6241" t="s">
        <v>967</v>
      </c>
      <c r="M6241" t="s">
        <v>16080</v>
      </c>
      <c r="R6241" t="s">
        <v>738</v>
      </c>
      <c r="S6241" t="s">
        <v>6601</v>
      </c>
      <c r="T6241" t="s">
        <v>21114</v>
      </c>
      <c r="U6241" t="s">
        <v>1340</v>
      </c>
      <c r="V6241" t="s">
        <v>12795</v>
      </c>
      <c r="W6241" t="s">
        <v>970</v>
      </c>
      <c r="X6241" t="s">
        <v>21115</v>
      </c>
    </row>
    <row r="6242" spans="2:24" ht="11" outlineLevel="1" x14ac:dyDescent="0.15">
      <c r="B6242" t="s">
        <v>6597</v>
      </c>
      <c r="C6242" t="s">
        <v>6598</v>
      </c>
      <c r="E6242" t="s">
        <v>10664</v>
      </c>
      <c r="F6242" t="s">
        <v>6599</v>
      </c>
      <c r="G6242" t="s">
        <v>6600</v>
      </c>
      <c r="H6242" s="17">
        <v>41698</v>
      </c>
      <c r="I6242" s="15">
        <v>2014</v>
      </c>
      <c r="J6242" t="s">
        <v>10634</v>
      </c>
      <c r="K6242" s="5">
        <v>8868</v>
      </c>
      <c r="L6242" t="s">
        <v>967</v>
      </c>
      <c r="M6242" t="s">
        <v>16080</v>
      </c>
      <c r="R6242" t="s">
        <v>738</v>
      </c>
      <c r="S6242" t="s">
        <v>6601</v>
      </c>
      <c r="T6242" t="s">
        <v>21116</v>
      </c>
      <c r="U6242" t="s">
        <v>1340</v>
      </c>
      <c r="V6242" t="s">
        <v>12795</v>
      </c>
      <c r="W6242" t="s">
        <v>970</v>
      </c>
      <c r="X6242" t="s">
        <v>21117</v>
      </c>
    </row>
    <row r="6243" spans="2:24" ht="11" outlineLevel="1" x14ac:dyDescent="0.15">
      <c r="B6243" t="s">
        <v>6597</v>
      </c>
      <c r="C6243" t="s">
        <v>6598</v>
      </c>
      <c r="E6243" t="s">
        <v>10643</v>
      </c>
      <c r="F6243" t="s">
        <v>6599</v>
      </c>
      <c r="G6243" t="s">
        <v>6600</v>
      </c>
      <c r="H6243" s="17">
        <v>42138</v>
      </c>
      <c r="I6243" s="15">
        <v>2015</v>
      </c>
      <c r="J6243" t="s">
        <v>10634</v>
      </c>
      <c r="K6243" s="5">
        <v>9132</v>
      </c>
      <c r="L6243" t="s">
        <v>967</v>
      </c>
      <c r="M6243" t="s">
        <v>16080</v>
      </c>
      <c r="R6243" t="s">
        <v>738</v>
      </c>
      <c r="S6243" t="s">
        <v>6601</v>
      </c>
      <c r="T6243" t="s">
        <v>21118</v>
      </c>
      <c r="U6243" t="s">
        <v>1340</v>
      </c>
      <c r="V6243" t="s">
        <v>12795</v>
      </c>
      <c r="W6243" t="s">
        <v>970</v>
      </c>
      <c r="X6243" t="s">
        <v>21119</v>
      </c>
    </row>
    <row r="6244" spans="2:24" ht="11" outlineLevel="1" x14ac:dyDescent="0.15">
      <c r="B6244" t="s">
        <v>6597</v>
      </c>
      <c r="C6244" t="s">
        <v>6598</v>
      </c>
      <c r="E6244" t="s">
        <v>10632</v>
      </c>
      <c r="F6244" t="s">
        <v>6599</v>
      </c>
      <c r="G6244" t="s">
        <v>6600</v>
      </c>
      <c r="H6244" s="17">
        <v>42396</v>
      </c>
      <c r="I6244" s="15">
        <v>2016</v>
      </c>
      <c r="J6244" t="s">
        <v>10634</v>
      </c>
      <c r="K6244" s="5">
        <v>9408</v>
      </c>
      <c r="L6244" t="s">
        <v>967</v>
      </c>
      <c r="M6244" t="s">
        <v>16080</v>
      </c>
      <c r="R6244" t="s">
        <v>738</v>
      </c>
      <c r="S6244" t="s">
        <v>6601</v>
      </c>
      <c r="T6244" t="s">
        <v>21120</v>
      </c>
      <c r="U6244" t="s">
        <v>1340</v>
      </c>
      <c r="V6244" t="s">
        <v>12795</v>
      </c>
      <c r="W6244" t="s">
        <v>970</v>
      </c>
      <c r="X6244" t="s">
        <v>21121</v>
      </c>
    </row>
    <row r="6245" spans="2:24" ht="11" outlineLevel="1" x14ac:dyDescent="0.15">
      <c r="B6245" t="s">
        <v>6597</v>
      </c>
      <c r="C6245" t="s">
        <v>6598</v>
      </c>
      <c r="E6245" t="s">
        <v>10667</v>
      </c>
      <c r="F6245" t="s">
        <v>6599</v>
      </c>
      <c r="G6245" t="s">
        <v>6600</v>
      </c>
      <c r="H6245" s="17">
        <v>42793</v>
      </c>
      <c r="I6245" s="15">
        <v>2017</v>
      </c>
      <c r="J6245" t="s">
        <v>10634</v>
      </c>
      <c r="K6245" s="5">
        <v>3136</v>
      </c>
      <c r="L6245" t="s">
        <v>967</v>
      </c>
      <c r="M6245" t="s">
        <v>16080</v>
      </c>
      <c r="R6245" t="s">
        <v>738</v>
      </c>
      <c r="S6245" t="s">
        <v>6601</v>
      </c>
      <c r="T6245" t="s">
        <v>21122</v>
      </c>
      <c r="U6245" t="s">
        <v>1340</v>
      </c>
      <c r="V6245" t="s">
        <v>12795</v>
      </c>
      <c r="W6245" t="s">
        <v>970</v>
      </c>
      <c r="X6245" t="s">
        <v>21123</v>
      </c>
    </row>
    <row r="6246" spans="2:24" ht="11" outlineLevel="1" x14ac:dyDescent="0.15">
      <c r="B6246" t="s">
        <v>6604</v>
      </c>
      <c r="C6246" t="s">
        <v>1383</v>
      </c>
      <c r="D6246" t="s">
        <v>4755</v>
      </c>
      <c r="E6246" t="s">
        <v>10649</v>
      </c>
      <c r="F6246" t="s">
        <v>16415</v>
      </c>
      <c r="G6246" t="s">
        <v>2594</v>
      </c>
      <c r="H6246" s="17">
        <v>42671</v>
      </c>
      <c r="I6246" s="15">
        <v>2017</v>
      </c>
      <c r="J6246" t="s">
        <v>10634</v>
      </c>
      <c r="K6246" s="5">
        <v>47287</v>
      </c>
      <c r="L6246" t="s">
        <v>967</v>
      </c>
      <c r="M6246" t="s">
        <v>1903</v>
      </c>
      <c r="N6246" t="s">
        <v>10635</v>
      </c>
      <c r="O6246" t="s">
        <v>825</v>
      </c>
      <c r="P6246" t="s">
        <v>14662</v>
      </c>
      <c r="R6246" t="s">
        <v>740</v>
      </c>
      <c r="S6246" t="s">
        <v>795</v>
      </c>
      <c r="T6246" t="s">
        <v>21124</v>
      </c>
      <c r="U6246" t="s">
        <v>965</v>
      </c>
      <c r="V6246" t="s">
        <v>10638</v>
      </c>
      <c r="W6246" t="s">
        <v>970</v>
      </c>
      <c r="X6246" t="s">
        <v>21125</v>
      </c>
    </row>
    <row r="6247" spans="2:24" ht="11" outlineLevel="1" x14ac:dyDescent="0.15">
      <c r="B6247" t="s">
        <v>6606</v>
      </c>
      <c r="C6247" t="s">
        <v>6607</v>
      </c>
      <c r="E6247" t="s">
        <v>10649</v>
      </c>
      <c r="F6247" t="s">
        <v>5698</v>
      </c>
      <c r="G6247" t="s">
        <v>5699</v>
      </c>
      <c r="H6247" s="17">
        <v>45554</v>
      </c>
      <c r="I6247" s="15">
        <v>2024</v>
      </c>
      <c r="J6247" t="s">
        <v>10634</v>
      </c>
      <c r="K6247" s="5">
        <v>47200</v>
      </c>
      <c r="L6247" t="s">
        <v>967</v>
      </c>
      <c r="R6247" t="s">
        <v>759</v>
      </c>
      <c r="S6247" t="s">
        <v>795</v>
      </c>
      <c r="T6247" t="s">
        <v>21126</v>
      </c>
      <c r="U6247" t="s">
        <v>1340</v>
      </c>
      <c r="V6247" t="s">
        <v>12795</v>
      </c>
      <c r="W6247" t="s">
        <v>970</v>
      </c>
      <c r="X6247" t="s">
        <v>21127</v>
      </c>
    </row>
    <row r="6248" spans="2:24" ht="11" outlineLevel="1" x14ac:dyDescent="0.15">
      <c r="B6248" t="s">
        <v>6609</v>
      </c>
      <c r="C6248" t="s">
        <v>6610</v>
      </c>
      <c r="E6248" t="s">
        <v>10649</v>
      </c>
      <c r="F6248" t="s">
        <v>4980</v>
      </c>
      <c r="G6248" t="s">
        <v>4981</v>
      </c>
      <c r="H6248" s="17">
        <v>43640</v>
      </c>
      <c r="I6248" s="15">
        <v>2019</v>
      </c>
      <c r="J6248" t="s">
        <v>10634</v>
      </c>
      <c r="K6248" s="5">
        <v>47140</v>
      </c>
      <c r="L6248" t="s">
        <v>967</v>
      </c>
      <c r="R6248" t="s">
        <v>737</v>
      </c>
      <c r="S6248" t="s">
        <v>803</v>
      </c>
      <c r="T6248" t="s">
        <v>21128</v>
      </c>
      <c r="U6248" t="s">
        <v>1340</v>
      </c>
      <c r="V6248" t="s">
        <v>12795</v>
      </c>
      <c r="W6248" t="s">
        <v>970</v>
      </c>
      <c r="X6248" t="s">
        <v>21129</v>
      </c>
    </row>
    <row r="6249" spans="2:24" ht="11" outlineLevel="1" x14ac:dyDescent="0.15">
      <c r="B6249" t="s">
        <v>6612</v>
      </c>
      <c r="C6249" t="s">
        <v>6613</v>
      </c>
      <c r="E6249" t="s">
        <v>10649</v>
      </c>
      <c r="F6249" t="s">
        <v>6215</v>
      </c>
      <c r="G6249" t="s">
        <v>6216</v>
      </c>
      <c r="H6249" s="17">
        <v>43728</v>
      </c>
      <c r="I6249" s="15">
        <v>2019</v>
      </c>
      <c r="J6249" t="s">
        <v>10634</v>
      </c>
      <c r="K6249" s="5">
        <v>42128</v>
      </c>
      <c r="L6249" t="s">
        <v>967</v>
      </c>
      <c r="R6249" t="s">
        <v>744</v>
      </c>
      <c r="S6249" t="s">
        <v>795</v>
      </c>
      <c r="T6249" t="s">
        <v>21130</v>
      </c>
      <c r="U6249" t="s">
        <v>1340</v>
      </c>
      <c r="V6249" t="s">
        <v>12795</v>
      </c>
      <c r="W6249" t="s">
        <v>970</v>
      </c>
      <c r="X6249" t="s">
        <v>21131</v>
      </c>
    </row>
    <row r="6250" spans="2:24" ht="11" outlineLevel="1" x14ac:dyDescent="0.15">
      <c r="B6250" t="s">
        <v>6612</v>
      </c>
      <c r="C6250" t="s">
        <v>6613</v>
      </c>
      <c r="E6250" t="s">
        <v>10652</v>
      </c>
      <c r="F6250" t="s">
        <v>6215</v>
      </c>
      <c r="G6250" t="s">
        <v>6216</v>
      </c>
      <c r="H6250" s="17">
        <v>43832</v>
      </c>
      <c r="I6250" s="15">
        <v>2020</v>
      </c>
      <c r="J6250" t="s">
        <v>10634</v>
      </c>
      <c r="K6250" s="5">
        <v>4913.0600000000004</v>
      </c>
      <c r="L6250" t="s">
        <v>967</v>
      </c>
      <c r="M6250" t="s">
        <v>15907</v>
      </c>
      <c r="R6250" t="s">
        <v>744</v>
      </c>
      <c r="S6250" t="s">
        <v>795</v>
      </c>
      <c r="T6250" t="s">
        <v>21132</v>
      </c>
      <c r="U6250" t="s">
        <v>1340</v>
      </c>
      <c r="V6250" t="s">
        <v>12795</v>
      </c>
      <c r="W6250" t="s">
        <v>970</v>
      </c>
      <c r="X6250" t="s">
        <v>21133</v>
      </c>
    </row>
    <row r="6251" spans="2:24" ht="11" outlineLevel="1" x14ac:dyDescent="0.15">
      <c r="B6251" t="s">
        <v>6615</v>
      </c>
      <c r="C6251" t="s">
        <v>6616</v>
      </c>
      <c r="E6251" t="s">
        <v>10649</v>
      </c>
      <c r="F6251" t="s">
        <v>19236</v>
      </c>
      <c r="G6251" t="s">
        <v>4220</v>
      </c>
      <c r="H6251" s="17">
        <v>43720</v>
      </c>
      <c r="I6251" s="15">
        <v>2019</v>
      </c>
      <c r="J6251" t="s">
        <v>10634</v>
      </c>
      <c r="K6251" s="5">
        <v>47000</v>
      </c>
      <c r="L6251" t="s">
        <v>967</v>
      </c>
      <c r="M6251" t="s">
        <v>1141</v>
      </c>
      <c r="N6251" t="s">
        <v>10635</v>
      </c>
      <c r="O6251" t="s">
        <v>825</v>
      </c>
      <c r="P6251" t="s">
        <v>13376</v>
      </c>
      <c r="Q6251" t="s">
        <v>13376</v>
      </c>
      <c r="R6251" t="s">
        <v>4273</v>
      </c>
      <c r="S6251" t="s">
        <v>803</v>
      </c>
      <c r="T6251" t="s">
        <v>21134</v>
      </c>
      <c r="U6251" t="s">
        <v>965</v>
      </c>
      <c r="V6251" t="s">
        <v>10638</v>
      </c>
      <c r="W6251" t="s">
        <v>970</v>
      </c>
      <c r="X6251" t="s">
        <v>21135</v>
      </c>
    </row>
    <row r="6252" spans="2:24" ht="11" outlineLevel="1" x14ac:dyDescent="0.15">
      <c r="B6252" t="s">
        <v>6618</v>
      </c>
      <c r="C6252" t="s">
        <v>6619</v>
      </c>
      <c r="E6252" t="s">
        <v>10649</v>
      </c>
      <c r="F6252" t="s">
        <v>2731</v>
      </c>
      <c r="G6252" t="s">
        <v>2732</v>
      </c>
      <c r="H6252" s="17">
        <v>42046</v>
      </c>
      <c r="I6252" s="15">
        <v>2015</v>
      </c>
      <c r="J6252" t="s">
        <v>10634</v>
      </c>
      <c r="K6252" s="5">
        <v>46856.81</v>
      </c>
      <c r="L6252" t="s">
        <v>967</v>
      </c>
      <c r="M6252" t="s">
        <v>1141</v>
      </c>
      <c r="N6252" t="s">
        <v>10635</v>
      </c>
      <c r="O6252" t="s">
        <v>804</v>
      </c>
      <c r="P6252" t="s">
        <v>17250</v>
      </c>
      <c r="Q6252" t="s">
        <v>14861</v>
      </c>
      <c r="R6252" t="s">
        <v>6620</v>
      </c>
      <c r="S6252" t="s">
        <v>795</v>
      </c>
      <c r="T6252" t="s">
        <v>21136</v>
      </c>
      <c r="U6252" t="s">
        <v>965</v>
      </c>
      <c r="V6252" t="s">
        <v>10638</v>
      </c>
      <c r="W6252" t="s">
        <v>970</v>
      </c>
      <c r="X6252" t="s">
        <v>21137</v>
      </c>
    </row>
    <row r="6253" spans="2:24" ht="11" outlineLevel="1" x14ac:dyDescent="0.15">
      <c r="B6253" t="s">
        <v>6623</v>
      </c>
      <c r="C6253" t="s">
        <v>6624</v>
      </c>
      <c r="E6253" t="s">
        <v>10649</v>
      </c>
      <c r="F6253" t="s">
        <v>4252</v>
      </c>
      <c r="G6253" t="s">
        <v>4253</v>
      </c>
      <c r="H6253" s="17">
        <v>44021</v>
      </c>
      <c r="I6253" s="15">
        <v>2020</v>
      </c>
      <c r="J6253" t="s">
        <v>10634</v>
      </c>
      <c r="K6253" s="5">
        <v>46610</v>
      </c>
      <c r="L6253" t="s">
        <v>967</v>
      </c>
      <c r="R6253" t="s">
        <v>737</v>
      </c>
      <c r="S6253" t="s">
        <v>4388</v>
      </c>
      <c r="T6253" t="s">
        <v>21138</v>
      </c>
      <c r="U6253" t="s">
        <v>1340</v>
      </c>
      <c r="V6253" t="s">
        <v>12795</v>
      </c>
      <c r="W6253" t="s">
        <v>970</v>
      </c>
      <c r="X6253" t="s">
        <v>21139</v>
      </c>
    </row>
    <row r="6254" spans="2:24" ht="11" outlineLevel="1" x14ac:dyDescent="0.15">
      <c r="B6254" t="s">
        <v>6626</v>
      </c>
      <c r="C6254" t="s">
        <v>6627</v>
      </c>
      <c r="D6254" t="s">
        <v>179</v>
      </c>
      <c r="E6254" t="s">
        <v>10649</v>
      </c>
      <c r="F6254" t="s">
        <v>12674</v>
      </c>
      <c r="G6254" t="s">
        <v>1299</v>
      </c>
      <c r="H6254" s="17">
        <v>44168</v>
      </c>
      <c r="I6254" s="15">
        <v>2021</v>
      </c>
      <c r="J6254" t="s">
        <v>10634</v>
      </c>
      <c r="K6254" s="5">
        <v>51480</v>
      </c>
      <c r="L6254" t="s">
        <v>967</v>
      </c>
      <c r="M6254" t="s">
        <v>985</v>
      </c>
      <c r="N6254" t="s">
        <v>10635</v>
      </c>
      <c r="O6254" t="s">
        <v>818</v>
      </c>
      <c r="P6254" t="s">
        <v>10671</v>
      </c>
      <c r="Q6254" t="s">
        <v>10671</v>
      </c>
      <c r="R6254" t="s">
        <v>755</v>
      </c>
      <c r="S6254" t="s">
        <v>795</v>
      </c>
      <c r="T6254" t="s">
        <v>21140</v>
      </c>
      <c r="U6254" t="s">
        <v>965</v>
      </c>
      <c r="V6254" t="s">
        <v>10638</v>
      </c>
      <c r="W6254" t="s">
        <v>970</v>
      </c>
      <c r="X6254" t="s">
        <v>21141</v>
      </c>
    </row>
    <row r="6255" spans="2:24" ht="11" outlineLevel="1" x14ac:dyDescent="0.15">
      <c r="B6255" t="s">
        <v>6626</v>
      </c>
      <c r="C6255" t="s">
        <v>6627</v>
      </c>
      <c r="D6255" t="s">
        <v>179</v>
      </c>
      <c r="E6255" t="s">
        <v>10652</v>
      </c>
      <c r="F6255" t="s">
        <v>12674</v>
      </c>
      <c r="G6255" t="s">
        <v>1299</v>
      </c>
      <c r="H6255" s="17">
        <v>44301</v>
      </c>
      <c r="I6255" s="15">
        <v>2021</v>
      </c>
      <c r="J6255" t="s">
        <v>10634</v>
      </c>
      <c r="K6255" s="5">
        <v>-5000</v>
      </c>
      <c r="L6255" t="s">
        <v>967</v>
      </c>
      <c r="M6255" t="s">
        <v>985</v>
      </c>
      <c r="N6255" t="s">
        <v>10635</v>
      </c>
      <c r="O6255" t="s">
        <v>818</v>
      </c>
      <c r="P6255" t="s">
        <v>10671</v>
      </c>
      <c r="Q6255" t="s">
        <v>10671</v>
      </c>
      <c r="R6255" t="s">
        <v>755</v>
      </c>
      <c r="S6255" t="s">
        <v>795</v>
      </c>
      <c r="T6255" t="s">
        <v>21140</v>
      </c>
      <c r="U6255" t="s">
        <v>965</v>
      </c>
      <c r="V6255" t="s">
        <v>10638</v>
      </c>
      <c r="W6255" t="s">
        <v>970</v>
      </c>
      <c r="X6255" t="s">
        <v>21142</v>
      </c>
    </row>
    <row r="6256" spans="2:24" ht="11" outlineLevel="1" x14ac:dyDescent="0.15">
      <c r="B6256" t="s">
        <v>6629</v>
      </c>
      <c r="C6256" t="s">
        <v>6630</v>
      </c>
      <c r="E6256" t="s">
        <v>10649</v>
      </c>
      <c r="F6256" t="s">
        <v>3669</v>
      </c>
      <c r="G6256" t="s">
        <v>3670</v>
      </c>
      <c r="H6256" s="17">
        <v>44637</v>
      </c>
      <c r="I6256" s="15">
        <v>2022</v>
      </c>
      <c r="J6256" t="s">
        <v>10634</v>
      </c>
      <c r="K6256" s="5">
        <v>46369.05</v>
      </c>
      <c r="L6256" t="s">
        <v>967</v>
      </c>
      <c r="R6256" t="s">
        <v>750</v>
      </c>
      <c r="S6256" t="s">
        <v>795</v>
      </c>
      <c r="T6256" t="s">
        <v>21143</v>
      </c>
      <c r="U6256" t="s">
        <v>1340</v>
      </c>
      <c r="V6256" t="s">
        <v>12795</v>
      </c>
      <c r="W6256" t="s">
        <v>970</v>
      </c>
      <c r="X6256" t="s">
        <v>21144</v>
      </c>
    </row>
    <row r="6257" spans="2:24" ht="11" outlineLevel="1" x14ac:dyDescent="0.15">
      <c r="B6257" t="s">
        <v>6632</v>
      </c>
      <c r="C6257" t="s">
        <v>6633</v>
      </c>
      <c r="D6257" t="s">
        <v>5516</v>
      </c>
      <c r="E6257" t="s">
        <v>10649</v>
      </c>
      <c r="F6257" t="s">
        <v>5517</v>
      </c>
      <c r="G6257" t="s">
        <v>5518</v>
      </c>
      <c r="H6257" s="17">
        <v>44274</v>
      </c>
      <c r="I6257" s="15">
        <v>2021</v>
      </c>
      <c r="J6257" t="s">
        <v>10634</v>
      </c>
      <c r="K6257" s="5">
        <v>100000</v>
      </c>
      <c r="L6257" t="s">
        <v>967</v>
      </c>
      <c r="R6257" t="s">
        <v>750</v>
      </c>
      <c r="S6257" t="s">
        <v>5520</v>
      </c>
      <c r="T6257" t="s">
        <v>21145</v>
      </c>
      <c r="U6257" t="s">
        <v>1340</v>
      </c>
      <c r="V6257" t="s">
        <v>12795</v>
      </c>
      <c r="W6257" t="s">
        <v>970</v>
      </c>
      <c r="X6257" t="s">
        <v>21146</v>
      </c>
    </row>
    <row r="6258" spans="2:24" ht="11" outlineLevel="1" x14ac:dyDescent="0.15">
      <c r="B6258" t="s">
        <v>6632</v>
      </c>
      <c r="C6258" t="s">
        <v>6633</v>
      </c>
      <c r="D6258" t="s">
        <v>5516</v>
      </c>
      <c r="E6258" t="s">
        <v>10652</v>
      </c>
      <c r="F6258" t="s">
        <v>5517</v>
      </c>
      <c r="G6258" t="s">
        <v>5518</v>
      </c>
      <c r="H6258" s="17">
        <v>44939</v>
      </c>
      <c r="I6258" s="15">
        <v>2023</v>
      </c>
      <c r="J6258" t="s">
        <v>10634</v>
      </c>
      <c r="K6258" s="5">
        <v>-53675</v>
      </c>
      <c r="L6258" t="s">
        <v>967</v>
      </c>
      <c r="M6258" t="s">
        <v>12802</v>
      </c>
      <c r="R6258" t="s">
        <v>750</v>
      </c>
      <c r="S6258" t="s">
        <v>5520</v>
      </c>
      <c r="T6258" t="s">
        <v>21147</v>
      </c>
      <c r="U6258" t="s">
        <v>1340</v>
      </c>
      <c r="V6258" t="s">
        <v>12795</v>
      </c>
      <c r="W6258" t="s">
        <v>970</v>
      </c>
      <c r="X6258" t="s">
        <v>21148</v>
      </c>
    </row>
    <row r="6259" spans="2:24" ht="11" outlineLevel="1" x14ac:dyDescent="0.15">
      <c r="B6259" t="s">
        <v>6635</v>
      </c>
      <c r="C6259" t="s">
        <v>6636</v>
      </c>
      <c r="E6259" t="s">
        <v>10649</v>
      </c>
      <c r="F6259" t="s">
        <v>693</v>
      </c>
      <c r="G6259" t="s">
        <v>6637</v>
      </c>
      <c r="H6259" s="17">
        <v>41668</v>
      </c>
      <c r="I6259" s="15">
        <v>2014</v>
      </c>
      <c r="J6259" t="s">
        <v>10634</v>
      </c>
      <c r="K6259" s="5">
        <v>96200</v>
      </c>
      <c r="L6259" t="s">
        <v>967</v>
      </c>
      <c r="R6259" t="s">
        <v>750</v>
      </c>
      <c r="S6259" t="s">
        <v>2620</v>
      </c>
      <c r="T6259" t="s">
        <v>21149</v>
      </c>
      <c r="U6259" t="s">
        <v>1340</v>
      </c>
      <c r="V6259" t="s">
        <v>12795</v>
      </c>
      <c r="W6259" t="s">
        <v>970</v>
      </c>
      <c r="X6259" t="s">
        <v>21150</v>
      </c>
    </row>
    <row r="6260" spans="2:24" ht="11" outlineLevel="1" x14ac:dyDescent="0.15">
      <c r="B6260" t="s">
        <v>6635</v>
      </c>
      <c r="C6260" t="s">
        <v>6636</v>
      </c>
      <c r="E6260" t="s">
        <v>10652</v>
      </c>
      <c r="F6260" t="s">
        <v>693</v>
      </c>
      <c r="G6260" t="s">
        <v>6637</v>
      </c>
      <c r="H6260" s="17">
        <v>42186</v>
      </c>
      <c r="I6260" s="15">
        <v>2015</v>
      </c>
      <c r="J6260" t="s">
        <v>10634</v>
      </c>
      <c r="K6260" s="5">
        <v>-50000</v>
      </c>
      <c r="L6260" t="s">
        <v>967</v>
      </c>
      <c r="M6260" t="s">
        <v>12797</v>
      </c>
      <c r="R6260" t="s">
        <v>750</v>
      </c>
      <c r="S6260" t="s">
        <v>2620</v>
      </c>
      <c r="T6260" t="s">
        <v>21151</v>
      </c>
      <c r="U6260" t="s">
        <v>1340</v>
      </c>
      <c r="V6260" t="s">
        <v>12795</v>
      </c>
      <c r="W6260" t="s">
        <v>970</v>
      </c>
      <c r="X6260" t="s">
        <v>21152</v>
      </c>
    </row>
    <row r="6261" spans="2:24" ht="11" outlineLevel="1" x14ac:dyDescent="0.15">
      <c r="B6261" t="s">
        <v>6640</v>
      </c>
      <c r="C6261" t="s">
        <v>6641</v>
      </c>
      <c r="E6261" t="s">
        <v>10649</v>
      </c>
      <c r="F6261" t="s">
        <v>6642</v>
      </c>
      <c r="G6261" t="s">
        <v>6643</v>
      </c>
      <c r="H6261" s="17">
        <v>44427</v>
      </c>
      <c r="I6261" s="15">
        <v>2021</v>
      </c>
      <c r="J6261" t="s">
        <v>10634</v>
      </c>
      <c r="K6261" s="5">
        <v>31667.5</v>
      </c>
      <c r="L6261" t="s">
        <v>967</v>
      </c>
      <c r="R6261" t="s">
        <v>748</v>
      </c>
      <c r="S6261" t="s">
        <v>795</v>
      </c>
      <c r="T6261" t="s">
        <v>21153</v>
      </c>
      <c r="U6261" t="s">
        <v>1340</v>
      </c>
      <c r="V6261" t="s">
        <v>12795</v>
      </c>
      <c r="W6261" t="s">
        <v>970</v>
      </c>
      <c r="X6261" t="s">
        <v>21154</v>
      </c>
    </row>
    <row r="6262" spans="2:24" ht="11" outlineLevel="1" x14ac:dyDescent="0.15">
      <c r="B6262" t="s">
        <v>6640</v>
      </c>
      <c r="C6262" t="s">
        <v>6641</v>
      </c>
      <c r="E6262" t="s">
        <v>10652</v>
      </c>
      <c r="F6262" t="s">
        <v>6642</v>
      </c>
      <c r="G6262" t="s">
        <v>6643</v>
      </c>
      <c r="H6262" s="17">
        <v>44462</v>
      </c>
      <c r="I6262" s="15">
        <v>2021</v>
      </c>
      <c r="J6262" t="s">
        <v>10634</v>
      </c>
      <c r="K6262" s="5">
        <v>14408.67</v>
      </c>
      <c r="L6262" t="s">
        <v>967</v>
      </c>
      <c r="M6262" t="s">
        <v>15907</v>
      </c>
      <c r="R6262" t="s">
        <v>748</v>
      </c>
      <c r="S6262" t="s">
        <v>795</v>
      </c>
      <c r="T6262" t="s">
        <v>21155</v>
      </c>
      <c r="U6262" t="s">
        <v>1340</v>
      </c>
      <c r="V6262" t="s">
        <v>12795</v>
      </c>
      <c r="W6262" t="s">
        <v>970</v>
      </c>
      <c r="X6262" t="s">
        <v>21156</v>
      </c>
    </row>
    <row r="6263" spans="2:24" ht="11" outlineLevel="1" x14ac:dyDescent="0.15">
      <c r="B6263" t="s">
        <v>6645</v>
      </c>
      <c r="C6263" t="s">
        <v>6646</v>
      </c>
      <c r="E6263" t="s">
        <v>10649</v>
      </c>
      <c r="F6263" t="s">
        <v>3653</v>
      </c>
      <c r="G6263" t="s">
        <v>3654</v>
      </c>
      <c r="H6263" s="17">
        <v>44448</v>
      </c>
      <c r="I6263" s="15">
        <v>2021</v>
      </c>
      <c r="J6263" t="s">
        <v>10634</v>
      </c>
      <c r="K6263" s="5">
        <v>45995</v>
      </c>
      <c r="L6263" t="s">
        <v>967</v>
      </c>
      <c r="R6263" t="s">
        <v>750</v>
      </c>
      <c r="S6263" t="s">
        <v>803</v>
      </c>
      <c r="T6263" t="s">
        <v>21157</v>
      </c>
      <c r="U6263" t="s">
        <v>1340</v>
      </c>
      <c r="V6263" t="s">
        <v>12795</v>
      </c>
      <c r="W6263" t="s">
        <v>970</v>
      </c>
      <c r="X6263" t="s">
        <v>21158</v>
      </c>
    </row>
    <row r="6264" spans="2:24" ht="11" outlineLevel="1" x14ac:dyDescent="0.15">
      <c r="B6264" t="s">
        <v>6648</v>
      </c>
      <c r="C6264" t="s">
        <v>6649</v>
      </c>
      <c r="D6264" t="s">
        <v>4961</v>
      </c>
      <c r="E6264" t="s">
        <v>10652</v>
      </c>
      <c r="F6264" t="s">
        <v>15108</v>
      </c>
      <c r="G6264" t="s">
        <v>2023</v>
      </c>
      <c r="H6264" s="17">
        <v>43977</v>
      </c>
      <c r="I6264" s="15">
        <v>2020</v>
      </c>
      <c r="J6264" t="s">
        <v>10634</v>
      </c>
      <c r="K6264" s="5">
        <v>-4470.3999999999996</v>
      </c>
      <c r="L6264" t="s">
        <v>967</v>
      </c>
      <c r="M6264" t="s">
        <v>985</v>
      </c>
      <c r="N6264" t="s">
        <v>10635</v>
      </c>
      <c r="O6264" t="s">
        <v>825</v>
      </c>
      <c r="P6264" t="s">
        <v>10636</v>
      </c>
      <c r="Q6264" t="s">
        <v>10636</v>
      </c>
      <c r="R6264" t="s">
        <v>4574</v>
      </c>
      <c r="S6264" t="s">
        <v>795</v>
      </c>
      <c r="T6264" t="s">
        <v>21159</v>
      </c>
      <c r="U6264" t="s">
        <v>965</v>
      </c>
      <c r="V6264" t="s">
        <v>10638</v>
      </c>
      <c r="W6264" t="s">
        <v>970</v>
      </c>
      <c r="X6264" t="s">
        <v>21160</v>
      </c>
    </row>
    <row r="6265" spans="2:24" ht="11" outlineLevel="1" x14ac:dyDescent="0.15">
      <c r="B6265" t="s">
        <v>6648</v>
      </c>
      <c r="C6265" t="s">
        <v>6649</v>
      </c>
      <c r="D6265" t="s">
        <v>4961</v>
      </c>
      <c r="E6265" t="s">
        <v>10649</v>
      </c>
      <c r="F6265" t="s">
        <v>15108</v>
      </c>
      <c r="G6265" t="s">
        <v>2023</v>
      </c>
      <c r="H6265" s="17">
        <v>43746</v>
      </c>
      <c r="I6265" s="15">
        <v>2020</v>
      </c>
      <c r="J6265" t="s">
        <v>10634</v>
      </c>
      <c r="K6265" s="5">
        <v>50270</v>
      </c>
      <c r="L6265" t="s">
        <v>967</v>
      </c>
      <c r="M6265" t="s">
        <v>985</v>
      </c>
      <c r="N6265" t="s">
        <v>10635</v>
      </c>
      <c r="O6265" t="s">
        <v>825</v>
      </c>
      <c r="P6265" t="s">
        <v>10636</v>
      </c>
      <c r="Q6265" t="s">
        <v>10636</v>
      </c>
      <c r="R6265" t="s">
        <v>4574</v>
      </c>
      <c r="S6265" t="s">
        <v>795</v>
      </c>
      <c r="T6265" t="s">
        <v>21161</v>
      </c>
      <c r="U6265" t="s">
        <v>965</v>
      </c>
      <c r="V6265" t="s">
        <v>10638</v>
      </c>
      <c r="W6265" t="s">
        <v>970</v>
      </c>
      <c r="X6265" t="s">
        <v>21162</v>
      </c>
    </row>
    <row r="6266" spans="2:24" ht="11" outlineLevel="1" x14ac:dyDescent="0.15">
      <c r="B6266" t="s">
        <v>6651</v>
      </c>
      <c r="C6266" t="s">
        <v>6652</v>
      </c>
      <c r="E6266" t="s">
        <v>10649</v>
      </c>
      <c r="F6266" t="s">
        <v>6653</v>
      </c>
      <c r="G6266" t="s">
        <v>6654</v>
      </c>
      <c r="H6266" s="17">
        <v>41841</v>
      </c>
      <c r="I6266" s="15">
        <v>2014</v>
      </c>
      <c r="J6266" t="s">
        <v>10634</v>
      </c>
      <c r="K6266" s="5">
        <v>48263.06</v>
      </c>
      <c r="L6266" t="s">
        <v>967</v>
      </c>
      <c r="R6266" t="s">
        <v>6655</v>
      </c>
      <c r="S6266" t="s">
        <v>795</v>
      </c>
      <c r="T6266" t="s">
        <v>21163</v>
      </c>
      <c r="U6266" t="s">
        <v>1340</v>
      </c>
      <c r="V6266" t="s">
        <v>12795</v>
      </c>
      <c r="W6266" t="s">
        <v>970</v>
      </c>
      <c r="X6266" t="s">
        <v>21164</v>
      </c>
    </row>
    <row r="6267" spans="2:24" ht="11" outlineLevel="1" x14ac:dyDescent="0.15">
      <c r="B6267" t="s">
        <v>6651</v>
      </c>
      <c r="C6267" t="s">
        <v>6652</v>
      </c>
      <c r="E6267" t="s">
        <v>10652</v>
      </c>
      <c r="F6267" t="s">
        <v>6653</v>
      </c>
      <c r="G6267" t="s">
        <v>6654</v>
      </c>
      <c r="H6267" s="17">
        <v>42377</v>
      </c>
      <c r="I6267" s="15">
        <v>2016</v>
      </c>
      <c r="J6267" t="s">
        <v>10634</v>
      </c>
      <c r="K6267" s="5">
        <v>-2500</v>
      </c>
      <c r="L6267" t="s">
        <v>967</v>
      </c>
      <c r="M6267" t="s">
        <v>14189</v>
      </c>
      <c r="R6267" t="s">
        <v>6655</v>
      </c>
      <c r="S6267" t="s">
        <v>795</v>
      </c>
      <c r="T6267" t="s">
        <v>21165</v>
      </c>
      <c r="U6267" t="s">
        <v>1340</v>
      </c>
      <c r="V6267" t="s">
        <v>12795</v>
      </c>
      <c r="W6267" t="s">
        <v>970</v>
      </c>
      <c r="X6267" t="s">
        <v>21166</v>
      </c>
    </row>
    <row r="6268" spans="2:24" ht="11" outlineLevel="1" x14ac:dyDescent="0.15">
      <c r="B6268" t="s">
        <v>6658</v>
      </c>
      <c r="C6268" t="s">
        <v>6659</v>
      </c>
      <c r="E6268" t="s">
        <v>10649</v>
      </c>
      <c r="F6268" t="s">
        <v>665</v>
      </c>
      <c r="G6268" t="s">
        <v>1904</v>
      </c>
      <c r="H6268" s="17">
        <v>45117</v>
      </c>
      <c r="I6268" s="15">
        <v>2023</v>
      </c>
      <c r="J6268" t="s">
        <v>10634</v>
      </c>
      <c r="K6268" s="5">
        <v>45500</v>
      </c>
      <c r="L6268" t="s">
        <v>967</v>
      </c>
      <c r="M6268" t="s">
        <v>1141</v>
      </c>
      <c r="N6268" t="s">
        <v>10635</v>
      </c>
      <c r="O6268" t="s">
        <v>826</v>
      </c>
      <c r="P6268" t="s">
        <v>11475</v>
      </c>
      <c r="Q6268" t="s">
        <v>11435</v>
      </c>
      <c r="R6268" t="s">
        <v>2658</v>
      </c>
      <c r="S6268" t="s">
        <v>795</v>
      </c>
      <c r="T6268" t="s">
        <v>21167</v>
      </c>
      <c r="U6268" t="s">
        <v>965</v>
      </c>
      <c r="V6268" t="s">
        <v>10638</v>
      </c>
      <c r="W6268" t="s">
        <v>970</v>
      </c>
      <c r="X6268" t="s">
        <v>21168</v>
      </c>
    </row>
    <row r="6269" spans="2:24" ht="11" outlineLevel="1" x14ac:dyDescent="0.15">
      <c r="B6269" t="s">
        <v>6661</v>
      </c>
      <c r="C6269" t="s">
        <v>6662</v>
      </c>
      <c r="D6269" t="s">
        <v>5579</v>
      </c>
      <c r="E6269" t="s">
        <v>10649</v>
      </c>
      <c r="F6269" t="s">
        <v>20251</v>
      </c>
      <c r="G6269" t="s">
        <v>4468</v>
      </c>
      <c r="H6269" s="17">
        <v>42550</v>
      </c>
      <c r="I6269" s="15">
        <v>2016</v>
      </c>
      <c r="J6269" t="s">
        <v>10634</v>
      </c>
      <c r="K6269" s="5">
        <v>45475</v>
      </c>
      <c r="L6269" t="s">
        <v>967</v>
      </c>
      <c r="M6269" t="s">
        <v>985</v>
      </c>
      <c r="N6269" t="s">
        <v>10635</v>
      </c>
      <c r="O6269" t="s">
        <v>796</v>
      </c>
      <c r="P6269" t="s">
        <v>13174</v>
      </c>
      <c r="Q6269" t="s">
        <v>13174</v>
      </c>
      <c r="R6269" t="s">
        <v>760</v>
      </c>
      <c r="S6269" t="s">
        <v>803</v>
      </c>
      <c r="T6269" t="s">
        <v>21169</v>
      </c>
      <c r="U6269" t="s">
        <v>965</v>
      </c>
      <c r="V6269" t="s">
        <v>10638</v>
      </c>
      <c r="W6269" t="s">
        <v>970</v>
      </c>
      <c r="X6269" t="s">
        <v>21170</v>
      </c>
    </row>
    <row r="6270" spans="2:24" ht="11" outlineLevel="1" x14ac:dyDescent="0.15">
      <c r="B6270" t="s">
        <v>6664</v>
      </c>
      <c r="C6270" t="s">
        <v>6665</v>
      </c>
      <c r="E6270" t="s">
        <v>10649</v>
      </c>
      <c r="F6270" t="s">
        <v>4980</v>
      </c>
      <c r="G6270" t="s">
        <v>4981</v>
      </c>
      <c r="H6270" s="17">
        <v>42992</v>
      </c>
      <c r="I6270" s="15">
        <v>2017</v>
      </c>
      <c r="J6270" t="s">
        <v>10634</v>
      </c>
      <c r="K6270" s="5">
        <v>45384</v>
      </c>
      <c r="L6270" t="s">
        <v>967</v>
      </c>
      <c r="R6270" t="s">
        <v>743</v>
      </c>
      <c r="S6270" t="s">
        <v>803</v>
      </c>
      <c r="T6270" t="s">
        <v>21171</v>
      </c>
      <c r="U6270" t="s">
        <v>1340</v>
      </c>
      <c r="V6270" t="s">
        <v>12795</v>
      </c>
      <c r="W6270" t="s">
        <v>970</v>
      </c>
      <c r="X6270" t="s">
        <v>21172</v>
      </c>
    </row>
    <row r="6271" spans="2:24" ht="11" outlineLevel="1" x14ac:dyDescent="0.15">
      <c r="B6271" t="s">
        <v>6667</v>
      </c>
      <c r="C6271" t="s">
        <v>6668</v>
      </c>
      <c r="D6271" t="s">
        <v>309</v>
      </c>
      <c r="E6271" t="s">
        <v>10649</v>
      </c>
      <c r="F6271" t="s">
        <v>16693</v>
      </c>
      <c r="G6271" t="s">
        <v>2727</v>
      </c>
      <c r="H6271" s="17">
        <v>45723</v>
      </c>
      <c r="I6271" s="15">
        <v>2025</v>
      </c>
      <c r="J6271" t="s">
        <v>10634</v>
      </c>
      <c r="K6271" s="5">
        <v>45334</v>
      </c>
      <c r="L6271" t="s">
        <v>967</v>
      </c>
      <c r="M6271" t="s">
        <v>985</v>
      </c>
      <c r="N6271" t="s">
        <v>10635</v>
      </c>
      <c r="O6271" t="s">
        <v>804</v>
      </c>
      <c r="P6271" t="s">
        <v>12086</v>
      </c>
      <c r="Q6271" t="s">
        <v>11435</v>
      </c>
      <c r="R6271" t="s">
        <v>740</v>
      </c>
      <c r="S6271" t="s">
        <v>795</v>
      </c>
      <c r="T6271" t="s">
        <v>21173</v>
      </c>
      <c r="U6271" t="s">
        <v>965</v>
      </c>
      <c r="V6271" t="s">
        <v>10638</v>
      </c>
      <c r="W6271" t="s">
        <v>970</v>
      </c>
      <c r="X6271" t="s">
        <v>21174</v>
      </c>
    </row>
    <row r="6272" spans="2:24" ht="11" outlineLevel="1" x14ac:dyDescent="0.15">
      <c r="B6272" t="s">
        <v>6670</v>
      </c>
      <c r="C6272" t="s">
        <v>6671</v>
      </c>
      <c r="D6272" t="s">
        <v>6672</v>
      </c>
      <c r="E6272" t="s">
        <v>10649</v>
      </c>
      <c r="F6272" t="s">
        <v>6673</v>
      </c>
      <c r="G6272" t="s">
        <v>6674</v>
      </c>
      <c r="H6272" s="17">
        <v>43377</v>
      </c>
      <c r="I6272" s="15">
        <v>2019</v>
      </c>
      <c r="J6272" t="s">
        <v>10634</v>
      </c>
      <c r="K6272" s="5">
        <v>60600</v>
      </c>
      <c r="L6272" t="s">
        <v>967</v>
      </c>
      <c r="R6272" t="s">
        <v>740</v>
      </c>
      <c r="S6272" t="s">
        <v>795</v>
      </c>
      <c r="T6272" t="s">
        <v>21175</v>
      </c>
      <c r="U6272" t="s">
        <v>1340</v>
      </c>
      <c r="V6272" t="s">
        <v>12795</v>
      </c>
      <c r="W6272" t="s">
        <v>970</v>
      </c>
      <c r="X6272" t="s">
        <v>21176</v>
      </c>
    </row>
    <row r="6273" spans="2:24" ht="11" outlineLevel="1" x14ac:dyDescent="0.15">
      <c r="B6273" t="s">
        <v>6670</v>
      </c>
      <c r="C6273" t="s">
        <v>6671</v>
      </c>
      <c r="D6273" t="s">
        <v>6672</v>
      </c>
      <c r="E6273" t="s">
        <v>10652</v>
      </c>
      <c r="F6273" t="s">
        <v>6673</v>
      </c>
      <c r="G6273" t="s">
        <v>6674</v>
      </c>
      <c r="H6273" s="17">
        <v>43440</v>
      </c>
      <c r="I6273" s="15">
        <v>2019</v>
      </c>
      <c r="J6273" t="s">
        <v>10634</v>
      </c>
      <c r="K6273" s="5">
        <v>28855.5</v>
      </c>
      <c r="L6273" t="s">
        <v>967</v>
      </c>
      <c r="M6273" t="s">
        <v>15907</v>
      </c>
      <c r="R6273" t="s">
        <v>740</v>
      </c>
      <c r="S6273" t="s">
        <v>795</v>
      </c>
      <c r="T6273" t="s">
        <v>21177</v>
      </c>
      <c r="U6273" t="s">
        <v>1340</v>
      </c>
      <c r="V6273" t="s">
        <v>12795</v>
      </c>
      <c r="W6273" t="s">
        <v>970</v>
      </c>
      <c r="X6273" t="s">
        <v>21178</v>
      </c>
    </row>
    <row r="6274" spans="2:24" ht="11" outlineLevel="1" x14ac:dyDescent="0.15">
      <c r="B6274" t="s">
        <v>6670</v>
      </c>
      <c r="C6274" t="s">
        <v>6671</v>
      </c>
      <c r="D6274" t="s">
        <v>6672</v>
      </c>
      <c r="E6274" t="s">
        <v>10664</v>
      </c>
      <c r="F6274" t="s">
        <v>6673</v>
      </c>
      <c r="G6274" t="s">
        <v>6674</v>
      </c>
      <c r="H6274" s="17">
        <v>43525</v>
      </c>
      <c r="I6274" s="15">
        <v>2019</v>
      </c>
      <c r="J6274" t="s">
        <v>10634</v>
      </c>
      <c r="K6274" s="5">
        <v>-44193</v>
      </c>
      <c r="L6274" t="s">
        <v>967</v>
      </c>
      <c r="M6274" t="s">
        <v>12802</v>
      </c>
      <c r="R6274" t="s">
        <v>740</v>
      </c>
      <c r="S6274" t="s">
        <v>795</v>
      </c>
      <c r="T6274" t="s">
        <v>21179</v>
      </c>
      <c r="U6274" t="s">
        <v>1340</v>
      </c>
      <c r="V6274" t="s">
        <v>12795</v>
      </c>
      <c r="W6274" t="s">
        <v>970</v>
      </c>
      <c r="X6274" t="s">
        <v>21180</v>
      </c>
    </row>
    <row r="6275" spans="2:24" ht="11" outlineLevel="1" x14ac:dyDescent="0.15">
      <c r="B6275" t="s">
        <v>6676</v>
      </c>
      <c r="C6275" t="s">
        <v>6677</v>
      </c>
      <c r="D6275" t="s">
        <v>2185</v>
      </c>
      <c r="E6275" t="s">
        <v>10649</v>
      </c>
      <c r="F6275" t="s">
        <v>1411</v>
      </c>
      <c r="G6275" t="s">
        <v>1412</v>
      </c>
      <c r="H6275" s="17">
        <v>45195</v>
      </c>
      <c r="I6275" s="15">
        <v>2023</v>
      </c>
      <c r="J6275" t="s">
        <v>10634</v>
      </c>
      <c r="K6275" s="5">
        <v>59160.62</v>
      </c>
      <c r="L6275" t="s">
        <v>967</v>
      </c>
      <c r="M6275" t="s">
        <v>985</v>
      </c>
      <c r="N6275" t="s">
        <v>11711</v>
      </c>
      <c r="O6275" t="s">
        <v>796</v>
      </c>
      <c r="P6275" t="s">
        <v>10671</v>
      </c>
      <c r="Q6275" t="s">
        <v>10685</v>
      </c>
      <c r="R6275" t="s">
        <v>752</v>
      </c>
      <c r="S6275" t="s">
        <v>824</v>
      </c>
      <c r="T6275" t="s">
        <v>21181</v>
      </c>
      <c r="U6275" t="s">
        <v>965</v>
      </c>
      <c r="V6275" t="s">
        <v>10638</v>
      </c>
      <c r="W6275" t="s">
        <v>970</v>
      </c>
      <c r="X6275" t="s">
        <v>21182</v>
      </c>
    </row>
    <row r="6276" spans="2:24" ht="11" outlineLevel="1" x14ac:dyDescent="0.15">
      <c r="B6276" t="s">
        <v>6676</v>
      </c>
      <c r="C6276" t="s">
        <v>6677</v>
      </c>
      <c r="D6276" t="s">
        <v>2185</v>
      </c>
      <c r="E6276" t="s">
        <v>10643</v>
      </c>
      <c r="F6276" t="s">
        <v>1411</v>
      </c>
      <c r="G6276" t="s">
        <v>1412</v>
      </c>
      <c r="H6276" s="17">
        <v>45663</v>
      </c>
      <c r="I6276" s="15">
        <v>2025</v>
      </c>
      <c r="J6276" t="s">
        <v>10634</v>
      </c>
      <c r="K6276" s="5">
        <v>-13405.28</v>
      </c>
      <c r="L6276" t="s">
        <v>967</v>
      </c>
      <c r="M6276" t="s">
        <v>985</v>
      </c>
      <c r="N6276" t="s">
        <v>11711</v>
      </c>
      <c r="O6276" t="s">
        <v>796</v>
      </c>
      <c r="P6276" t="s">
        <v>10885</v>
      </c>
      <c r="Q6276" t="s">
        <v>10886</v>
      </c>
      <c r="R6276" t="s">
        <v>752</v>
      </c>
      <c r="S6276" t="s">
        <v>824</v>
      </c>
      <c r="T6276" t="s">
        <v>13710</v>
      </c>
      <c r="U6276" t="s">
        <v>965</v>
      </c>
      <c r="V6276" t="s">
        <v>10638</v>
      </c>
      <c r="W6276" t="s">
        <v>970</v>
      </c>
      <c r="X6276" t="s">
        <v>21183</v>
      </c>
    </row>
    <row r="6277" spans="2:24" ht="11" outlineLevel="1" x14ac:dyDescent="0.15">
      <c r="B6277" t="s">
        <v>6676</v>
      </c>
      <c r="C6277" t="s">
        <v>6677</v>
      </c>
      <c r="D6277" t="s">
        <v>2185</v>
      </c>
      <c r="E6277" t="s">
        <v>10664</v>
      </c>
      <c r="F6277" t="s">
        <v>1411</v>
      </c>
      <c r="G6277" t="s">
        <v>1412</v>
      </c>
      <c r="H6277" s="17">
        <v>45250</v>
      </c>
      <c r="I6277" s="15">
        <v>2024</v>
      </c>
      <c r="J6277" t="s">
        <v>10634</v>
      </c>
      <c r="K6277" s="5">
        <v>0</v>
      </c>
      <c r="L6277" t="s">
        <v>967</v>
      </c>
      <c r="M6277" t="s">
        <v>985</v>
      </c>
      <c r="N6277" t="s">
        <v>11711</v>
      </c>
      <c r="O6277" t="s">
        <v>796</v>
      </c>
      <c r="P6277" t="s">
        <v>10671</v>
      </c>
      <c r="Q6277" t="s">
        <v>10886</v>
      </c>
      <c r="R6277" t="s">
        <v>752</v>
      </c>
      <c r="S6277" t="s">
        <v>824</v>
      </c>
      <c r="T6277" t="s">
        <v>21184</v>
      </c>
      <c r="U6277" t="s">
        <v>965</v>
      </c>
      <c r="V6277" t="s">
        <v>10638</v>
      </c>
      <c r="W6277" t="s">
        <v>970</v>
      </c>
      <c r="X6277" t="s">
        <v>21185</v>
      </c>
    </row>
    <row r="6278" spans="2:24" ht="11" outlineLevel="1" x14ac:dyDescent="0.15">
      <c r="B6278" t="s">
        <v>6676</v>
      </c>
      <c r="C6278" t="s">
        <v>6677</v>
      </c>
      <c r="D6278" t="s">
        <v>2185</v>
      </c>
      <c r="E6278" t="s">
        <v>10632</v>
      </c>
      <c r="F6278" t="s">
        <v>1411</v>
      </c>
      <c r="G6278" t="s">
        <v>1412</v>
      </c>
      <c r="H6278" s="17">
        <v>45810</v>
      </c>
      <c r="I6278" s="15">
        <v>2025</v>
      </c>
      <c r="J6278" t="s">
        <v>10634</v>
      </c>
      <c r="K6278" s="5">
        <v>-498.04</v>
      </c>
      <c r="L6278" t="s">
        <v>967</v>
      </c>
      <c r="M6278" t="s">
        <v>985</v>
      </c>
      <c r="N6278" t="s">
        <v>11711</v>
      </c>
      <c r="O6278" t="s">
        <v>796</v>
      </c>
      <c r="P6278" t="s">
        <v>10885</v>
      </c>
      <c r="Q6278" t="s">
        <v>10886</v>
      </c>
      <c r="R6278" t="s">
        <v>752</v>
      </c>
      <c r="S6278" t="s">
        <v>824</v>
      </c>
      <c r="T6278" t="s">
        <v>15518</v>
      </c>
      <c r="U6278" t="s">
        <v>965</v>
      </c>
      <c r="V6278" t="s">
        <v>10638</v>
      </c>
      <c r="W6278" t="s">
        <v>970</v>
      </c>
      <c r="X6278" t="s">
        <v>21186</v>
      </c>
    </row>
    <row r="6279" spans="2:24" ht="11" outlineLevel="1" x14ac:dyDescent="0.15">
      <c r="B6279" t="s">
        <v>6679</v>
      </c>
      <c r="C6279" t="s">
        <v>6680</v>
      </c>
      <c r="D6279" t="s">
        <v>251</v>
      </c>
      <c r="E6279" t="s">
        <v>10649</v>
      </c>
      <c r="F6279" t="s">
        <v>14804</v>
      </c>
      <c r="G6279" t="s">
        <v>1904</v>
      </c>
      <c r="H6279" s="17">
        <v>44545</v>
      </c>
      <c r="I6279" s="15">
        <v>2022</v>
      </c>
      <c r="J6279" t="s">
        <v>10634</v>
      </c>
      <c r="K6279" s="5">
        <v>25422.65</v>
      </c>
      <c r="L6279" t="s">
        <v>967</v>
      </c>
      <c r="M6279" t="s">
        <v>1903</v>
      </c>
      <c r="N6279" t="s">
        <v>10635</v>
      </c>
      <c r="O6279" t="s">
        <v>825</v>
      </c>
      <c r="P6279" t="s">
        <v>11475</v>
      </c>
      <c r="R6279" t="s">
        <v>740</v>
      </c>
      <c r="S6279" t="s">
        <v>795</v>
      </c>
      <c r="T6279" t="s">
        <v>21187</v>
      </c>
      <c r="U6279" t="s">
        <v>965</v>
      </c>
      <c r="V6279" t="s">
        <v>10638</v>
      </c>
      <c r="W6279" t="s">
        <v>970</v>
      </c>
      <c r="X6279" t="s">
        <v>21188</v>
      </c>
    </row>
    <row r="6280" spans="2:24" ht="11" outlineLevel="1" x14ac:dyDescent="0.15">
      <c r="B6280" t="s">
        <v>6679</v>
      </c>
      <c r="C6280" t="s">
        <v>6680</v>
      </c>
      <c r="D6280" t="s">
        <v>251</v>
      </c>
      <c r="E6280" t="s">
        <v>10652</v>
      </c>
      <c r="F6280" t="s">
        <v>14804</v>
      </c>
      <c r="G6280" t="s">
        <v>1904</v>
      </c>
      <c r="H6280" s="17">
        <v>44581</v>
      </c>
      <c r="I6280" s="15">
        <v>2022</v>
      </c>
      <c r="J6280" t="s">
        <v>10634</v>
      </c>
      <c r="K6280" s="5">
        <v>19799.93</v>
      </c>
      <c r="L6280" t="s">
        <v>967</v>
      </c>
      <c r="M6280" t="s">
        <v>1903</v>
      </c>
      <c r="N6280" t="s">
        <v>10635</v>
      </c>
      <c r="O6280" t="s">
        <v>825</v>
      </c>
      <c r="P6280" t="s">
        <v>11475</v>
      </c>
      <c r="R6280" t="s">
        <v>740</v>
      </c>
      <c r="S6280" t="s">
        <v>795</v>
      </c>
      <c r="T6280" t="s">
        <v>21189</v>
      </c>
      <c r="U6280" t="s">
        <v>965</v>
      </c>
      <c r="V6280" t="s">
        <v>10638</v>
      </c>
      <c r="W6280" t="s">
        <v>970</v>
      </c>
      <c r="X6280" t="s">
        <v>21190</v>
      </c>
    </row>
    <row r="6281" spans="2:24" ht="11" outlineLevel="1" x14ac:dyDescent="0.15">
      <c r="B6281" t="s">
        <v>6682</v>
      </c>
      <c r="C6281" t="s">
        <v>6683</v>
      </c>
      <c r="E6281" t="s">
        <v>10649</v>
      </c>
      <c r="F6281" t="s">
        <v>4835</v>
      </c>
      <c r="G6281" t="s">
        <v>4836</v>
      </c>
      <c r="H6281" s="17">
        <v>45196</v>
      </c>
      <c r="I6281" s="15">
        <v>2023</v>
      </c>
      <c r="J6281" t="s">
        <v>10634</v>
      </c>
      <c r="K6281" s="5">
        <v>45049.98</v>
      </c>
      <c r="L6281" t="s">
        <v>967</v>
      </c>
      <c r="R6281" t="s">
        <v>6684</v>
      </c>
      <c r="S6281" t="s">
        <v>803</v>
      </c>
      <c r="T6281" t="s">
        <v>21191</v>
      </c>
      <c r="U6281" t="s">
        <v>1340</v>
      </c>
      <c r="V6281" t="s">
        <v>12795</v>
      </c>
      <c r="W6281" t="s">
        <v>970</v>
      </c>
      <c r="X6281" t="s">
        <v>21192</v>
      </c>
    </row>
    <row r="6282" spans="2:24" ht="11" outlineLevel="1" x14ac:dyDescent="0.15">
      <c r="B6282" t="s">
        <v>6687</v>
      </c>
      <c r="C6282" t="s">
        <v>6688</v>
      </c>
      <c r="D6282" t="s">
        <v>251</v>
      </c>
      <c r="E6282" t="s">
        <v>10649</v>
      </c>
      <c r="F6282" t="s">
        <v>14804</v>
      </c>
      <c r="G6282" t="s">
        <v>1904</v>
      </c>
      <c r="H6282" s="17">
        <v>43713</v>
      </c>
      <c r="I6282" s="15">
        <v>2019</v>
      </c>
      <c r="J6282" t="s">
        <v>10634</v>
      </c>
      <c r="K6282" s="5">
        <v>45000</v>
      </c>
      <c r="L6282" t="s">
        <v>967</v>
      </c>
      <c r="M6282" t="s">
        <v>1903</v>
      </c>
      <c r="N6282" t="s">
        <v>10635</v>
      </c>
      <c r="O6282" t="s">
        <v>826</v>
      </c>
      <c r="P6282" t="s">
        <v>11475</v>
      </c>
      <c r="Q6282" t="s">
        <v>14841</v>
      </c>
      <c r="R6282" t="s">
        <v>740</v>
      </c>
      <c r="S6282" t="s">
        <v>795</v>
      </c>
      <c r="T6282" t="s">
        <v>21193</v>
      </c>
      <c r="U6282" t="s">
        <v>965</v>
      </c>
      <c r="V6282" t="s">
        <v>10638</v>
      </c>
      <c r="W6282" t="s">
        <v>970</v>
      </c>
      <c r="X6282" t="s">
        <v>21194</v>
      </c>
    </row>
    <row r="6283" spans="2:24" ht="11" outlineLevel="1" x14ac:dyDescent="0.15">
      <c r="B6283" t="s">
        <v>6690</v>
      </c>
      <c r="C6283" t="s">
        <v>6691</v>
      </c>
      <c r="E6283" t="s">
        <v>10649</v>
      </c>
      <c r="F6283" t="s">
        <v>5757</v>
      </c>
      <c r="G6283" t="s">
        <v>5758</v>
      </c>
      <c r="H6283" s="17">
        <v>42515</v>
      </c>
      <c r="I6283" s="15">
        <v>2016</v>
      </c>
      <c r="J6283" t="s">
        <v>10634</v>
      </c>
      <c r="K6283" s="5">
        <v>44999</v>
      </c>
      <c r="L6283" t="s">
        <v>967</v>
      </c>
      <c r="R6283" t="s">
        <v>737</v>
      </c>
      <c r="S6283" t="s">
        <v>803</v>
      </c>
      <c r="T6283" t="s">
        <v>21195</v>
      </c>
      <c r="U6283" t="s">
        <v>1340</v>
      </c>
      <c r="V6283" t="s">
        <v>12795</v>
      </c>
      <c r="W6283" t="s">
        <v>970</v>
      </c>
      <c r="X6283" t="s">
        <v>21196</v>
      </c>
    </row>
    <row r="6284" spans="2:24" ht="11" outlineLevel="1" x14ac:dyDescent="0.15">
      <c r="B6284" t="s">
        <v>6693</v>
      </c>
      <c r="C6284" t="s">
        <v>6694</v>
      </c>
      <c r="E6284" t="s">
        <v>10649</v>
      </c>
      <c r="F6284" t="s">
        <v>6695</v>
      </c>
      <c r="G6284" t="s">
        <v>6696</v>
      </c>
      <c r="H6284" s="17">
        <v>43966</v>
      </c>
      <c r="I6284" s="15">
        <v>2020</v>
      </c>
      <c r="J6284" t="s">
        <v>10634</v>
      </c>
      <c r="K6284" s="5">
        <v>44906.879999999997</v>
      </c>
      <c r="L6284" t="s">
        <v>967</v>
      </c>
      <c r="R6284" t="s">
        <v>750</v>
      </c>
      <c r="S6284" t="s">
        <v>3488</v>
      </c>
      <c r="T6284" t="s">
        <v>21197</v>
      </c>
      <c r="U6284" t="s">
        <v>1340</v>
      </c>
      <c r="V6284" t="s">
        <v>12795</v>
      </c>
      <c r="W6284" t="s">
        <v>970</v>
      </c>
      <c r="X6284" t="s">
        <v>21198</v>
      </c>
    </row>
    <row r="6285" spans="2:24" ht="11" outlineLevel="1" x14ac:dyDescent="0.15">
      <c r="B6285" t="s">
        <v>6698</v>
      </c>
      <c r="C6285" t="s">
        <v>6699</v>
      </c>
      <c r="E6285" t="s">
        <v>10649</v>
      </c>
      <c r="F6285" t="s">
        <v>6700</v>
      </c>
      <c r="G6285" t="s">
        <v>6701</v>
      </c>
      <c r="H6285" s="17">
        <v>43731</v>
      </c>
      <c r="I6285" s="15">
        <v>2019</v>
      </c>
      <c r="J6285" t="s">
        <v>10634</v>
      </c>
      <c r="K6285" s="5">
        <v>44860.26</v>
      </c>
      <c r="L6285" t="s">
        <v>967</v>
      </c>
      <c r="R6285" t="s">
        <v>737</v>
      </c>
      <c r="S6285" t="s">
        <v>803</v>
      </c>
      <c r="T6285" t="s">
        <v>21199</v>
      </c>
      <c r="U6285" t="s">
        <v>1340</v>
      </c>
      <c r="V6285" t="s">
        <v>12795</v>
      </c>
      <c r="W6285" t="s">
        <v>970</v>
      </c>
      <c r="X6285" t="s">
        <v>21200</v>
      </c>
    </row>
    <row r="6286" spans="2:24" ht="11" outlineLevel="1" x14ac:dyDescent="0.15">
      <c r="B6286" t="s">
        <v>6703</v>
      </c>
      <c r="C6286" t="s">
        <v>6704</v>
      </c>
      <c r="E6286" t="s">
        <v>10649</v>
      </c>
      <c r="F6286" t="s">
        <v>6705</v>
      </c>
      <c r="G6286" t="s">
        <v>6706</v>
      </c>
      <c r="H6286" s="17">
        <v>43721</v>
      </c>
      <c r="I6286" s="15">
        <v>2019</v>
      </c>
      <c r="J6286" t="s">
        <v>10634</v>
      </c>
      <c r="K6286" s="5">
        <v>44799</v>
      </c>
      <c r="L6286" t="s">
        <v>967</v>
      </c>
      <c r="R6286" t="s">
        <v>738</v>
      </c>
      <c r="S6286" t="s">
        <v>887</v>
      </c>
      <c r="T6286" t="s">
        <v>21201</v>
      </c>
      <c r="U6286" t="s">
        <v>1340</v>
      </c>
      <c r="V6286" t="s">
        <v>12795</v>
      </c>
      <c r="W6286" t="s">
        <v>970</v>
      </c>
      <c r="X6286" t="s">
        <v>21202</v>
      </c>
    </row>
    <row r="6287" spans="2:24" ht="11" outlineLevel="1" x14ac:dyDescent="0.15">
      <c r="B6287" t="s">
        <v>6703</v>
      </c>
      <c r="C6287" t="s">
        <v>6704</v>
      </c>
      <c r="E6287" t="s">
        <v>10652</v>
      </c>
      <c r="F6287" t="s">
        <v>6705</v>
      </c>
      <c r="G6287" t="s">
        <v>6706</v>
      </c>
      <c r="H6287" s="17">
        <v>43767</v>
      </c>
      <c r="I6287" s="15">
        <v>2020</v>
      </c>
      <c r="J6287" t="s">
        <v>10634</v>
      </c>
      <c r="K6287" s="5">
        <v>0</v>
      </c>
      <c r="L6287" t="s">
        <v>967</v>
      </c>
      <c r="M6287" t="s">
        <v>12797</v>
      </c>
      <c r="R6287" t="s">
        <v>738</v>
      </c>
      <c r="S6287" t="s">
        <v>887</v>
      </c>
      <c r="T6287" t="s">
        <v>21203</v>
      </c>
      <c r="U6287" t="s">
        <v>1340</v>
      </c>
      <c r="V6287" t="s">
        <v>12795</v>
      </c>
      <c r="W6287" t="s">
        <v>970</v>
      </c>
      <c r="X6287" t="s">
        <v>21204</v>
      </c>
    </row>
    <row r="6288" spans="2:24" ht="11" outlineLevel="1" x14ac:dyDescent="0.15">
      <c r="B6288" t="s">
        <v>6709</v>
      </c>
      <c r="C6288" t="s">
        <v>2156</v>
      </c>
      <c r="D6288" t="s">
        <v>234</v>
      </c>
      <c r="E6288" t="s">
        <v>10649</v>
      </c>
      <c r="F6288" t="s">
        <v>608</v>
      </c>
      <c r="G6288" t="s">
        <v>1184</v>
      </c>
      <c r="H6288" s="17">
        <v>42285</v>
      </c>
      <c r="I6288" s="15">
        <v>2016</v>
      </c>
      <c r="J6288" t="s">
        <v>10634</v>
      </c>
      <c r="K6288" s="5">
        <v>20350</v>
      </c>
      <c r="L6288" t="s">
        <v>967</v>
      </c>
      <c r="M6288" t="s">
        <v>985</v>
      </c>
      <c r="N6288" t="s">
        <v>10635</v>
      </c>
      <c r="O6288" t="s">
        <v>796</v>
      </c>
      <c r="P6288" t="s">
        <v>11969</v>
      </c>
      <c r="Q6288" t="s">
        <v>11969</v>
      </c>
      <c r="R6288" t="s">
        <v>744</v>
      </c>
      <c r="S6288" t="s">
        <v>795</v>
      </c>
      <c r="T6288" t="s">
        <v>13785</v>
      </c>
      <c r="U6288" t="s">
        <v>965</v>
      </c>
      <c r="V6288" t="s">
        <v>10638</v>
      </c>
      <c r="W6288" t="s">
        <v>970</v>
      </c>
      <c r="X6288" t="s">
        <v>21205</v>
      </c>
    </row>
    <row r="6289" spans="2:24" ht="11" outlineLevel="1" x14ac:dyDescent="0.15">
      <c r="B6289" t="s">
        <v>6709</v>
      </c>
      <c r="C6289" t="s">
        <v>2156</v>
      </c>
      <c r="D6289" t="s">
        <v>234</v>
      </c>
      <c r="E6289" t="s">
        <v>10989</v>
      </c>
      <c r="F6289" t="s">
        <v>608</v>
      </c>
      <c r="G6289" t="s">
        <v>1184</v>
      </c>
      <c r="H6289" s="17">
        <v>42318</v>
      </c>
      <c r="I6289" s="15">
        <v>2016</v>
      </c>
      <c r="J6289" t="s">
        <v>10634</v>
      </c>
      <c r="K6289" s="5">
        <v>24440</v>
      </c>
      <c r="L6289" t="s">
        <v>967</v>
      </c>
      <c r="M6289" t="s">
        <v>985</v>
      </c>
      <c r="N6289" t="s">
        <v>10635</v>
      </c>
      <c r="O6289" t="s">
        <v>796</v>
      </c>
      <c r="P6289" t="s">
        <v>11969</v>
      </c>
      <c r="Q6289" t="s">
        <v>11969</v>
      </c>
      <c r="R6289" t="s">
        <v>744</v>
      </c>
      <c r="S6289" t="s">
        <v>795</v>
      </c>
      <c r="T6289" t="s">
        <v>13785</v>
      </c>
      <c r="U6289" t="s">
        <v>965</v>
      </c>
      <c r="V6289" t="s">
        <v>10638</v>
      </c>
      <c r="W6289" t="s">
        <v>970</v>
      </c>
      <c r="X6289" t="s">
        <v>21206</v>
      </c>
    </row>
    <row r="6290" spans="2:24" ht="11" outlineLevel="1" x14ac:dyDescent="0.15">
      <c r="B6290" t="s">
        <v>6711</v>
      </c>
      <c r="C6290" t="s">
        <v>6712</v>
      </c>
      <c r="E6290" t="s">
        <v>10649</v>
      </c>
      <c r="F6290" t="s">
        <v>6713</v>
      </c>
      <c r="G6290" t="s">
        <v>6714</v>
      </c>
      <c r="H6290" s="17">
        <v>43399</v>
      </c>
      <c r="I6290" s="15">
        <v>2019</v>
      </c>
      <c r="J6290" t="s">
        <v>10634</v>
      </c>
      <c r="K6290" s="5">
        <v>44746</v>
      </c>
      <c r="L6290" t="s">
        <v>967</v>
      </c>
      <c r="R6290" t="s">
        <v>750</v>
      </c>
      <c r="S6290" t="s">
        <v>6715</v>
      </c>
      <c r="T6290" t="s">
        <v>21207</v>
      </c>
      <c r="U6290" t="s">
        <v>1340</v>
      </c>
      <c r="V6290" t="s">
        <v>12795</v>
      </c>
      <c r="W6290" t="s">
        <v>970</v>
      </c>
      <c r="X6290" t="s">
        <v>21208</v>
      </c>
    </row>
    <row r="6291" spans="2:24" ht="11" outlineLevel="1" x14ac:dyDescent="0.15">
      <c r="B6291" t="s">
        <v>6718</v>
      </c>
      <c r="C6291" t="s">
        <v>6719</v>
      </c>
      <c r="D6291" t="s">
        <v>2775</v>
      </c>
      <c r="E6291" t="s">
        <v>10649</v>
      </c>
      <c r="F6291" t="s">
        <v>669</v>
      </c>
      <c r="G6291" t="s">
        <v>1498</v>
      </c>
      <c r="H6291" s="17">
        <v>43594</v>
      </c>
      <c r="I6291" s="15">
        <v>2019</v>
      </c>
      <c r="J6291" t="s">
        <v>10634</v>
      </c>
      <c r="K6291" s="5">
        <v>50000</v>
      </c>
      <c r="L6291" t="s">
        <v>967</v>
      </c>
      <c r="M6291" t="s">
        <v>985</v>
      </c>
      <c r="N6291" t="s">
        <v>10635</v>
      </c>
      <c r="O6291" t="s">
        <v>825</v>
      </c>
      <c r="P6291" t="s">
        <v>13376</v>
      </c>
      <c r="Q6291" t="s">
        <v>13376</v>
      </c>
      <c r="R6291" t="s">
        <v>740</v>
      </c>
      <c r="S6291" t="s">
        <v>795</v>
      </c>
      <c r="T6291" t="s">
        <v>21209</v>
      </c>
      <c r="U6291" t="s">
        <v>965</v>
      </c>
      <c r="V6291" t="s">
        <v>10638</v>
      </c>
      <c r="W6291" t="s">
        <v>970</v>
      </c>
      <c r="X6291" t="s">
        <v>21210</v>
      </c>
    </row>
    <row r="6292" spans="2:24" ht="11" outlineLevel="1" x14ac:dyDescent="0.15">
      <c r="B6292" t="s">
        <v>6718</v>
      </c>
      <c r="C6292" t="s">
        <v>6719</v>
      </c>
      <c r="D6292" t="s">
        <v>2775</v>
      </c>
      <c r="E6292" t="s">
        <v>10652</v>
      </c>
      <c r="F6292" t="s">
        <v>669</v>
      </c>
      <c r="G6292" t="s">
        <v>1498</v>
      </c>
      <c r="H6292" s="17">
        <v>43648</v>
      </c>
      <c r="I6292" s="15">
        <v>2019</v>
      </c>
      <c r="J6292" t="s">
        <v>10634</v>
      </c>
      <c r="K6292" s="5">
        <v>-5374</v>
      </c>
      <c r="L6292" t="s">
        <v>967</v>
      </c>
      <c r="M6292" t="s">
        <v>985</v>
      </c>
      <c r="N6292" t="s">
        <v>10635</v>
      </c>
      <c r="O6292" t="s">
        <v>825</v>
      </c>
      <c r="P6292" t="s">
        <v>13376</v>
      </c>
      <c r="Q6292" t="s">
        <v>13376</v>
      </c>
      <c r="R6292" t="s">
        <v>740</v>
      </c>
      <c r="S6292" t="s">
        <v>795</v>
      </c>
      <c r="T6292" t="s">
        <v>21209</v>
      </c>
      <c r="U6292" t="s">
        <v>965</v>
      </c>
      <c r="V6292" t="s">
        <v>10638</v>
      </c>
      <c r="W6292" t="s">
        <v>970</v>
      </c>
      <c r="X6292" t="s">
        <v>21211</v>
      </c>
    </row>
    <row r="6293" spans="2:24" ht="11" outlineLevel="1" x14ac:dyDescent="0.15">
      <c r="B6293" t="s">
        <v>6721</v>
      </c>
      <c r="C6293" t="s">
        <v>6722</v>
      </c>
      <c r="E6293" t="s">
        <v>10649</v>
      </c>
      <c r="F6293" t="s">
        <v>6723</v>
      </c>
      <c r="G6293" t="s">
        <v>6724</v>
      </c>
      <c r="H6293" s="17">
        <v>43714</v>
      </c>
      <c r="I6293" s="15">
        <v>2019</v>
      </c>
      <c r="J6293" t="s">
        <v>10634</v>
      </c>
      <c r="K6293" s="5">
        <v>44479.9</v>
      </c>
      <c r="L6293" t="s">
        <v>967</v>
      </c>
      <c r="R6293" t="s">
        <v>750</v>
      </c>
      <c r="S6293" t="s">
        <v>887</v>
      </c>
      <c r="T6293" t="s">
        <v>21212</v>
      </c>
      <c r="U6293" t="s">
        <v>1340</v>
      </c>
      <c r="V6293" t="s">
        <v>12795</v>
      </c>
      <c r="W6293" t="s">
        <v>970</v>
      </c>
      <c r="X6293" t="s">
        <v>21213</v>
      </c>
    </row>
    <row r="6294" spans="2:24" ht="11" outlineLevel="1" x14ac:dyDescent="0.15">
      <c r="B6294" t="s">
        <v>6726</v>
      </c>
      <c r="C6294" t="s">
        <v>6727</v>
      </c>
      <c r="E6294" t="s">
        <v>10649</v>
      </c>
      <c r="F6294" t="s">
        <v>4980</v>
      </c>
      <c r="G6294" t="s">
        <v>4981</v>
      </c>
      <c r="H6294" s="17">
        <v>43370</v>
      </c>
      <c r="I6294" s="15">
        <v>2018</v>
      </c>
      <c r="J6294" t="s">
        <v>10634</v>
      </c>
      <c r="K6294" s="5">
        <v>44274</v>
      </c>
      <c r="L6294" t="s">
        <v>967</v>
      </c>
      <c r="R6294" t="s">
        <v>737</v>
      </c>
      <c r="S6294" t="s">
        <v>803</v>
      </c>
      <c r="T6294" t="s">
        <v>21214</v>
      </c>
      <c r="U6294" t="s">
        <v>1340</v>
      </c>
      <c r="V6294" t="s">
        <v>12795</v>
      </c>
      <c r="W6294" t="s">
        <v>970</v>
      </c>
      <c r="X6294" t="s">
        <v>21215</v>
      </c>
    </row>
    <row r="6295" spans="2:24" ht="11" outlineLevel="1" x14ac:dyDescent="0.15">
      <c r="B6295" t="s">
        <v>6726</v>
      </c>
      <c r="C6295" t="s">
        <v>6727</v>
      </c>
      <c r="E6295" t="s">
        <v>10652</v>
      </c>
      <c r="F6295" t="s">
        <v>4980</v>
      </c>
      <c r="G6295" t="s">
        <v>4981</v>
      </c>
      <c r="H6295" s="17">
        <v>43395</v>
      </c>
      <c r="I6295" s="15">
        <v>2019</v>
      </c>
      <c r="J6295" t="s">
        <v>10634</v>
      </c>
      <c r="K6295" s="5">
        <v>0</v>
      </c>
      <c r="L6295" t="s">
        <v>967</v>
      </c>
      <c r="M6295" t="s">
        <v>15907</v>
      </c>
      <c r="R6295" t="s">
        <v>737</v>
      </c>
      <c r="S6295" t="s">
        <v>803</v>
      </c>
      <c r="T6295" t="s">
        <v>21216</v>
      </c>
      <c r="U6295" t="s">
        <v>1340</v>
      </c>
      <c r="V6295" t="s">
        <v>12795</v>
      </c>
      <c r="W6295" t="s">
        <v>970</v>
      </c>
      <c r="X6295" t="s">
        <v>21217</v>
      </c>
    </row>
    <row r="6296" spans="2:24" ht="11" outlineLevel="1" x14ac:dyDescent="0.15">
      <c r="B6296" t="s">
        <v>6726</v>
      </c>
      <c r="C6296" t="s">
        <v>6727</v>
      </c>
      <c r="E6296" t="s">
        <v>10664</v>
      </c>
      <c r="F6296" t="s">
        <v>4980</v>
      </c>
      <c r="G6296" t="s">
        <v>4981</v>
      </c>
      <c r="H6296" s="17">
        <v>43538</v>
      </c>
      <c r="I6296" s="15">
        <v>2019</v>
      </c>
      <c r="J6296" t="s">
        <v>10634</v>
      </c>
      <c r="K6296" s="5">
        <v>0</v>
      </c>
      <c r="L6296" t="s">
        <v>967</v>
      </c>
      <c r="M6296" t="s">
        <v>14985</v>
      </c>
      <c r="R6296" t="s">
        <v>737</v>
      </c>
      <c r="S6296" t="s">
        <v>803</v>
      </c>
      <c r="T6296" t="s">
        <v>21218</v>
      </c>
      <c r="U6296" t="s">
        <v>1340</v>
      </c>
      <c r="V6296" t="s">
        <v>12795</v>
      </c>
      <c r="W6296" t="s">
        <v>970</v>
      </c>
      <c r="X6296" t="s">
        <v>21219</v>
      </c>
    </row>
    <row r="6297" spans="2:24" ht="11" outlineLevel="1" x14ac:dyDescent="0.15">
      <c r="B6297" t="s">
        <v>6729</v>
      </c>
      <c r="C6297" t="s">
        <v>6730</v>
      </c>
      <c r="D6297" t="s">
        <v>6731</v>
      </c>
      <c r="E6297" t="s">
        <v>10649</v>
      </c>
      <c r="F6297" t="s">
        <v>4728</v>
      </c>
      <c r="G6297" t="s">
        <v>4729</v>
      </c>
      <c r="H6297" s="17">
        <v>42635</v>
      </c>
      <c r="I6297" s="15">
        <v>2016</v>
      </c>
      <c r="J6297" t="s">
        <v>10634</v>
      </c>
      <c r="K6297" s="5">
        <v>44245</v>
      </c>
      <c r="L6297" t="s">
        <v>967</v>
      </c>
      <c r="R6297" t="s">
        <v>738</v>
      </c>
      <c r="S6297" t="s">
        <v>6732</v>
      </c>
      <c r="T6297" t="s">
        <v>21220</v>
      </c>
      <c r="U6297" t="s">
        <v>1340</v>
      </c>
      <c r="V6297" t="s">
        <v>12795</v>
      </c>
      <c r="W6297" t="s">
        <v>970</v>
      </c>
      <c r="X6297" t="s">
        <v>21221</v>
      </c>
    </row>
    <row r="6298" spans="2:24" ht="11" outlineLevel="1" x14ac:dyDescent="0.15">
      <c r="B6298" t="s">
        <v>6735</v>
      </c>
      <c r="C6298" t="s">
        <v>6736</v>
      </c>
      <c r="E6298" t="s">
        <v>10649</v>
      </c>
      <c r="F6298" t="s">
        <v>5841</v>
      </c>
      <c r="G6298" t="s">
        <v>5842</v>
      </c>
      <c r="H6298" s="17">
        <v>44812</v>
      </c>
      <c r="I6298" s="15">
        <v>2022</v>
      </c>
      <c r="J6298" t="s">
        <v>10634</v>
      </c>
      <c r="K6298" s="5">
        <v>36480</v>
      </c>
      <c r="L6298" t="s">
        <v>967</v>
      </c>
      <c r="R6298" t="s">
        <v>748</v>
      </c>
      <c r="S6298" t="s">
        <v>795</v>
      </c>
      <c r="T6298" t="s">
        <v>21222</v>
      </c>
      <c r="U6298" t="s">
        <v>1340</v>
      </c>
      <c r="V6298" t="s">
        <v>12795</v>
      </c>
      <c r="W6298" t="s">
        <v>970</v>
      </c>
      <c r="X6298" t="s">
        <v>21223</v>
      </c>
    </row>
    <row r="6299" spans="2:24" ht="11" outlineLevel="1" x14ac:dyDescent="0.15">
      <c r="B6299" t="s">
        <v>6735</v>
      </c>
      <c r="C6299" t="s">
        <v>6736</v>
      </c>
      <c r="E6299" t="s">
        <v>10652</v>
      </c>
      <c r="F6299" t="s">
        <v>5841</v>
      </c>
      <c r="G6299" t="s">
        <v>5842</v>
      </c>
      <c r="H6299" s="17">
        <v>44831</v>
      </c>
      <c r="I6299" s="15">
        <v>2022</v>
      </c>
      <c r="J6299" t="s">
        <v>10634</v>
      </c>
      <c r="K6299" s="5">
        <v>0</v>
      </c>
      <c r="L6299" t="s">
        <v>967</v>
      </c>
      <c r="M6299" t="s">
        <v>14985</v>
      </c>
      <c r="R6299" t="s">
        <v>748</v>
      </c>
      <c r="S6299" t="s">
        <v>795</v>
      </c>
      <c r="T6299" t="s">
        <v>21222</v>
      </c>
      <c r="U6299" t="s">
        <v>1340</v>
      </c>
      <c r="V6299" t="s">
        <v>12795</v>
      </c>
      <c r="W6299" t="s">
        <v>970</v>
      </c>
      <c r="X6299" t="s">
        <v>21224</v>
      </c>
    </row>
    <row r="6300" spans="2:24" ht="11" outlineLevel="1" x14ac:dyDescent="0.15">
      <c r="B6300" t="s">
        <v>6735</v>
      </c>
      <c r="C6300" t="s">
        <v>6736</v>
      </c>
      <c r="E6300" t="s">
        <v>10664</v>
      </c>
      <c r="F6300" t="s">
        <v>5841</v>
      </c>
      <c r="G6300" t="s">
        <v>5842</v>
      </c>
      <c r="H6300" s="17">
        <v>44868</v>
      </c>
      <c r="I6300" s="15">
        <v>2023</v>
      </c>
      <c r="J6300" t="s">
        <v>10634</v>
      </c>
      <c r="K6300" s="5">
        <v>7610.4</v>
      </c>
      <c r="L6300" t="s">
        <v>967</v>
      </c>
      <c r="M6300" t="s">
        <v>14985</v>
      </c>
      <c r="R6300" t="s">
        <v>748</v>
      </c>
      <c r="S6300" t="s">
        <v>795</v>
      </c>
      <c r="T6300" t="s">
        <v>21222</v>
      </c>
      <c r="U6300" t="s">
        <v>1340</v>
      </c>
      <c r="V6300" t="s">
        <v>12795</v>
      </c>
      <c r="W6300" t="s">
        <v>970</v>
      </c>
      <c r="X6300" t="s">
        <v>21225</v>
      </c>
    </row>
    <row r="6301" spans="2:24" ht="11" outlineLevel="1" x14ac:dyDescent="0.15">
      <c r="B6301" t="s">
        <v>6738</v>
      </c>
      <c r="C6301" t="s">
        <v>6739</v>
      </c>
      <c r="E6301" t="s">
        <v>10649</v>
      </c>
      <c r="F6301" t="s">
        <v>6740</v>
      </c>
      <c r="G6301" t="s">
        <v>6741</v>
      </c>
      <c r="H6301" s="17">
        <v>42493</v>
      </c>
      <c r="I6301" s="15">
        <v>2016</v>
      </c>
      <c r="J6301" t="s">
        <v>10634</v>
      </c>
      <c r="K6301" s="5">
        <v>44000</v>
      </c>
      <c r="L6301" t="s">
        <v>967</v>
      </c>
      <c r="R6301" t="s">
        <v>750</v>
      </c>
      <c r="S6301" t="s">
        <v>2620</v>
      </c>
      <c r="T6301" t="s">
        <v>21226</v>
      </c>
      <c r="U6301" t="s">
        <v>1340</v>
      </c>
      <c r="V6301" t="s">
        <v>12795</v>
      </c>
      <c r="W6301" t="s">
        <v>970</v>
      </c>
      <c r="X6301" t="s">
        <v>21227</v>
      </c>
    </row>
    <row r="6302" spans="2:24" ht="11" outlineLevel="1" x14ac:dyDescent="0.15">
      <c r="B6302" t="s">
        <v>6743</v>
      </c>
      <c r="C6302" t="s">
        <v>6744</v>
      </c>
      <c r="E6302" t="s">
        <v>10649</v>
      </c>
      <c r="F6302" t="s">
        <v>14804</v>
      </c>
      <c r="G6302" t="s">
        <v>1904</v>
      </c>
      <c r="H6302" s="17">
        <v>44763</v>
      </c>
      <c r="I6302" s="15">
        <v>2022</v>
      </c>
      <c r="J6302" t="s">
        <v>10634</v>
      </c>
      <c r="K6302" s="5">
        <v>43825</v>
      </c>
      <c r="L6302" t="s">
        <v>967</v>
      </c>
      <c r="M6302" t="s">
        <v>1141</v>
      </c>
      <c r="N6302" t="s">
        <v>10635</v>
      </c>
      <c r="O6302" t="s">
        <v>825</v>
      </c>
      <c r="P6302" t="s">
        <v>11475</v>
      </c>
      <c r="R6302" t="s">
        <v>740</v>
      </c>
      <c r="S6302" t="s">
        <v>795</v>
      </c>
      <c r="T6302" t="s">
        <v>21228</v>
      </c>
      <c r="U6302" t="s">
        <v>965</v>
      </c>
      <c r="V6302" t="s">
        <v>10638</v>
      </c>
      <c r="W6302" t="s">
        <v>970</v>
      </c>
      <c r="X6302" t="s">
        <v>21229</v>
      </c>
    </row>
    <row r="6303" spans="2:24" ht="11" outlineLevel="1" x14ac:dyDescent="0.15">
      <c r="B6303" t="s">
        <v>6746</v>
      </c>
      <c r="C6303" t="s">
        <v>6747</v>
      </c>
      <c r="D6303" t="s">
        <v>6748</v>
      </c>
      <c r="E6303" t="s">
        <v>10649</v>
      </c>
      <c r="F6303" t="s">
        <v>6749</v>
      </c>
      <c r="G6303" t="s">
        <v>6750</v>
      </c>
      <c r="H6303" s="17">
        <v>45882</v>
      </c>
      <c r="I6303" s="15">
        <v>2025</v>
      </c>
      <c r="J6303" t="s">
        <v>10634</v>
      </c>
      <c r="K6303" s="5">
        <v>43740</v>
      </c>
      <c r="L6303" t="s">
        <v>967</v>
      </c>
      <c r="R6303" t="s">
        <v>748</v>
      </c>
      <c r="S6303" t="s">
        <v>795</v>
      </c>
      <c r="T6303" t="s">
        <v>21230</v>
      </c>
      <c r="U6303" t="s">
        <v>1340</v>
      </c>
      <c r="V6303" t="s">
        <v>12795</v>
      </c>
      <c r="W6303" t="s">
        <v>970</v>
      </c>
      <c r="X6303" t="s">
        <v>21231</v>
      </c>
    </row>
    <row r="6304" spans="2:24" ht="11" outlineLevel="1" x14ac:dyDescent="0.15">
      <c r="B6304" t="s">
        <v>6752</v>
      </c>
      <c r="C6304" t="s">
        <v>6753</v>
      </c>
      <c r="E6304" t="s">
        <v>10649</v>
      </c>
      <c r="F6304" t="s">
        <v>6754</v>
      </c>
      <c r="G6304" t="s">
        <v>6755</v>
      </c>
      <c r="H6304" s="17">
        <v>43104</v>
      </c>
      <c r="I6304" s="15">
        <v>2018</v>
      </c>
      <c r="J6304" t="s">
        <v>10634</v>
      </c>
      <c r="K6304" s="5">
        <v>43680</v>
      </c>
      <c r="L6304" t="s">
        <v>967</v>
      </c>
      <c r="R6304" t="s">
        <v>750</v>
      </c>
      <c r="S6304" t="s">
        <v>2803</v>
      </c>
      <c r="T6304" t="s">
        <v>21232</v>
      </c>
      <c r="U6304" t="s">
        <v>1340</v>
      </c>
      <c r="V6304" t="s">
        <v>12795</v>
      </c>
      <c r="W6304" t="s">
        <v>970</v>
      </c>
      <c r="X6304" t="s">
        <v>21233</v>
      </c>
    </row>
    <row r="6305" spans="2:24" ht="11" outlineLevel="1" x14ac:dyDescent="0.15">
      <c r="B6305" t="s">
        <v>6757</v>
      </c>
      <c r="C6305" t="s">
        <v>6758</v>
      </c>
      <c r="E6305" t="s">
        <v>10649</v>
      </c>
      <c r="F6305" t="s">
        <v>6759</v>
      </c>
      <c r="G6305" t="s">
        <v>6760</v>
      </c>
      <c r="H6305" s="17">
        <v>45188</v>
      </c>
      <c r="I6305" s="15">
        <v>2023</v>
      </c>
      <c r="J6305" t="s">
        <v>10634</v>
      </c>
      <c r="K6305" s="5">
        <v>43477.31</v>
      </c>
      <c r="L6305" t="s">
        <v>967</v>
      </c>
      <c r="R6305" t="s">
        <v>740</v>
      </c>
      <c r="S6305" t="s">
        <v>795</v>
      </c>
      <c r="T6305" t="s">
        <v>21234</v>
      </c>
      <c r="U6305" t="s">
        <v>1340</v>
      </c>
      <c r="V6305" t="s">
        <v>12795</v>
      </c>
      <c r="W6305" t="s">
        <v>970</v>
      </c>
      <c r="X6305" t="s">
        <v>21235</v>
      </c>
    </row>
    <row r="6306" spans="2:24" ht="11" outlineLevel="1" x14ac:dyDescent="0.15">
      <c r="B6306" t="s">
        <v>6762</v>
      </c>
      <c r="C6306" t="s">
        <v>6763</v>
      </c>
      <c r="E6306" t="s">
        <v>10649</v>
      </c>
      <c r="F6306" t="s">
        <v>3938</v>
      </c>
      <c r="G6306" t="s">
        <v>3939</v>
      </c>
      <c r="H6306" s="17">
        <v>43891</v>
      </c>
      <c r="I6306" s="15">
        <v>2020</v>
      </c>
      <c r="J6306" t="s">
        <v>10634</v>
      </c>
      <c r="K6306" s="5">
        <v>43316</v>
      </c>
      <c r="L6306" t="s">
        <v>967</v>
      </c>
      <c r="R6306" t="s">
        <v>740</v>
      </c>
      <c r="S6306" t="s">
        <v>795</v>
      </c>
      <c r="T6306" t="s">
        <v>21236</v>
      </c>
      <c r="U6306" t="s">
        <v>1340</v>
      </c>
      <c r="V6306" t="s">
        <v>12795</v>
      </c>
      <c r="W6306" t="s">
        <v>970</v>
      </c>
      <c r="X6306" t="s">
        <v>21237</v>
      </c>
    </row>
    <row r="6307" spans="2:24" ht="11" outlineLevel="1" x14ac:dyDescent="0.15">
      <c r="B6307" t="s">
        <v>6765</v>
      </c>
      <c r="C6307" t="s">
        <v>6766</v>
      </c>
      <c r="E6307" t="s">
        <v>10649</v>
      </c>
      <c r="F6307" t="s">
        <v>4252</v>
      </c>
      <c r="G6307" t="s">
        <v>4253</v>
      </c>
      <c r="H6307" s="17">
        <v>45041</v>
      </c>
      <c r="I6307" s="15">
        <v>2023</v>
      </c>
      <c r="J6307" t="s">
        <v>10634</v>
      </c>
      <c r="K6307" s="5">
        <v>43000</v>
      </c>
      <c r="L6307" t="s">
        <v>967</v>
      </c>
      <c r="R6307" t="s">
        <v>757</v>
      </c>
      <c r="S6307" t="s">
        <v>803</v>
      </c>
      <c r="T6307" t="s">
        <v>21238</v>
      </c>
      <c r="U6307" t="s">
        <v>1340</v>
      </c>
      <c r="V6307" t="s">
        <v>12795</v>
      </c>
      <c r="W6307" t="s">
        <v>970</v>
      </c>
      <c r="X6307" t="s">
        <v>21239</v>
      </c>
    </row>
    <row r="6308" spans="2:24" ht="11" outlineLevel="1" x14ac:dyDescent="0.15">
      <c r="B6308" t="s">
        <v>6768</v>
      </c>
      <c r="C6308" t="s">
        <v>6769</v>
      </c>
      <c r="E6308" t="s">
        <v>10649</v>
      </c>
      <c r="F6308" t="s">
        <v>16693</v>
      </c>
      <c r="G6308" t="s">
        <v>2727</v>
      </c>
      <c r="H6308" s="17">
        <v>43903</v>
      </c>
      <c r="I6308" s="15">
        <v>2020</v>
      </c>
      <c r="J6308" t="s">
        <v>10634</v>
      </c>
      <c r="K6308" s="5">
        <v>42925</v>
      </c>
      <c r="L6308" t="s">
        <v>967</v>
      </c>
      <c r="M6308" t="s">
        <v>1141</v>
      </c>
      <c r="N6308" t="s">
        <v>10635</v>
      </c>
      <c r="O6308" t="s">
        <v>825</v>
      </c>
      <c r="P6308" t="s">
        <v>12086</v>
      </c>
      <c r="Q6308" t="s">
        <v>12086</v>
      </c>
      <c r="R6308" t="s">
        <v>740</v>
      </c>
      <c r="S6308" t="s">
        <v>795</v>
      </c>
      <c r="T6308" t="s">
        <v>21240</v>
      </c>
      <c r="U6308" t="s">
        <v>965</v>
      </c>
      <c r="V6308" t="s">
        <v>10638</v>
      </c>
      <c r="W6308" t="s">
        <v>970</v>
      </c>
      <c r="X6308" t="s">
        <v>21241</v>
      </c>
    </row>
    <row r="6309" spans="2:24" ht="11" outlineLevel="1" x14ac:dyDescent="0.15">
      <c r="B6309" t="s">
        <v>6771</v>
      </c>
      <c r="C6309" t="s">
        <v>6772</v>
      </c>
      <c r="E6309" t="s">
        <v>10649</v>
      </c>
      <c r="F6309" t="s">
        <v>4431</v>
      </c>
      <c r="G6309" t="s">
        <v>4432</v>
      </c>
      <c r="H6309" s="17">
        <v>43371</v>
      </c>
      <c r="I6309" s="15">
        <v>2018</v>
      </c>
      <c r="J6309" t="s">
        <v>10634</v>
      </c>
      <c r="K6309" s="5">
        <v>38346</v>
      </c>
      <c r="L6309" t="s">
        <v>967</v>
      </c>
      <c r="R6309" t="s">
        <v>738</v>
      </c>
      <c r="S6309" t="s">
        <v>803</v>
      </c>
      <c r="T6309" t="s">
        <v>21242</v>
      </c>
      <c r="U6309" t="s">
        <v>1340</v>
      </c>
      <c r="V6309" t="s">
        <v>12795</v>
      </c>
      <c r="W6309" t="s">
        <v>970</v>
      </c>
      <c r="X6309" t="s">
        <v>21243</v>
      </c>
    </row>
    <row r="6310" spans="2:24" ht="11" outlineLevel="1" x14ac:dyDescent="0.15">
      <c r="B6310" t="s">
        <v>6771</v>
      </c>
      <c r="C6310" t="s">
        <v>6772</v>
      </c>
      <c r="E6310" t="s">
        <v>10652</v>
      </c>
      <c r="F6310" t="s">
        <v>4431</v>
      </c>
      <c r="G6310" t="s">
        <v>4432</v>
      </c>
      <c r="H6310" s="17">
        <v>43418</v>
      </c>
      <c r="I6310" s="15">
        <v>2019</v>
      </c>
      <c r="J6310" t="s">
        <v>10634</v>
      </c>
      <c r="K6310" s="5">
        <v>4400</v>
      </c>
      <c r="L6310" t="s">
        <v>967</v>
      </c>
      <c r="M6310" t="s">
        <v>12802</v>
      </c>
      <c r="R6310" t="s">
        <v>738</v>
      </c>
      <c r="S6310" t="s">
        <v>803</v>
      </c>
      <c r="T6310" t="s">
        <v>21244</v>
      </c>
      <c r="U6310" t="s">
        <v>1340</v>
      </c>
      <c r="V6310" t="s">
        <v>12795</v>
      </c>
      <c r="W6310" t="s">
        <v>970</v>
      </c>
      <c r="X6310" t="s">
        <v>21245</v>
      </c>
    </row>
    <row r="6311" spans="2:24" ht="11" outlineLevel="1" x14ac:dyDescent="0.15">
      <c r="B6311" t="s">
        <v>6771</v>
      </c>
      <c r="C6311" t="s">
        <v>6772</v>
      </c>
      <c r="E6311" t="s">
        <v>10664</v>
      </c>
      <c r="F6311" t="s">
        <v>4431</v>
      </c>
      <c r="G6311" t="s">
        <v>4432</v>
      </c>
      <c r="H6311" s="17">
        <v>43432</v>
      </c>
      <c r="I6311" s="15">
        <v>2019</v>
      </c>
      <c r="J6311" t="s">
        <v>10634</v>
      </c>
      <c r="K6311" s="5">
        <v>0</v>
      </c>
      <c r="L6311" t="s">
        <v>967</v>
      </c>
      <c r="M6311" t="s">
        <v>15907</v>
      </c>
      <c r="R6311" t="s">
        <v>738</v>
      </c>
      <c r="S6311" t="s">
        <v>803</v>
      </c>
      <c r="T6311" t="s">
        <v>21246</v>
      </c>
      <c r="U6311" t="s">
        <v>1340</v>
      </c>
      <c r="V6311" t="s">
        <v>12795</v>
      </c>
      <c r="W6311" t="s">
        <v>970</v>
      </c>
      <c r="X6311" t="s">
        <v>21247</v>
      </c>
    </row>
    <row r="6312" spans="2:24" ht="11" outlineLevel="1" x14ac:dyDescent="0.15">
      <c r="B6312" t="s">
        <v>6774</v>
      </c>
      <c r="C6312" t="s">
        <v>2080</v>
      </c>
      <c r="D6312" t="s">
        <v>199</v>
      </c>
      <c r="E6312" t="s">
        <v>10649</v>
      </c>
      <c r="F6312" t="s">
        <v>608</v>
      </c>
      <c r="G6312" t="s">
        <v>1184</v>
      </c>
      <c r="H6312" s="17">
        <v>42901</v>
      </c>
      <c r="I6312" s="15">
        <v>2017</v>
      </c>
      <c r="J6312" t="s">
        <v>10634</v>
      </c>
      <c r="K6312" s="5">
        <v>44710</v>
      </c>
      <c r="L6312" t="s">
        <v>967</v>
      </c>
      <c r="M6312" t="s">
        <v>985</v>
      </c>
      <c r="N6312" t="s">
        <v>10635</v>
      </c>
      <c r="O6312" t="s">
        <v>796</v>
      </c>
      <c r="P6312" t="s">
        <v>10671</v>
      </c>
      <c r="Q6312" t="s">
        <v>11057</v>
      </c>
      <c r="R6312" t="s">
        <v>739</v>
      </c>
      <c r="S6312" t="s">
        <v>795</v>
      </c>
      <c r="T6312" t="s">
        <v>21248</v>
      </c>
      <c r="U6312" t="s">
        <v>965</v>
      </c>
      <c r="V6312" t="s">
        <v>10638</v>
      </c>
      <c r="W6312" t="s">
        <v>970</v>
      </c>
      <c r="X6312" t="s">
        <v>21249</v>
      </c>
    </row>
    <row r="6313" spans="2:24" ht="11" outlineLevel="1" x14ac:dyDescent="0.15">
      <c r="B6313" t="s">
        <v>6774</v>
      </c>
      <c r="C6313" t="s">
        <v>2080</v>
      </c>
      <c r="D6313" t="s">
        <v>199</v>
      </c>
      <c r="E6313" t="s">
        <v>10989</v>
      </c>
      <c r="F6313" t="s">
        <v>608</v>
      </c>
      <c r="G6313" t="s">
        <v>1184</v>
      </c>
      <c r="H6313" s="17">
        <v>42935</v>
      </c>
      <c r="I6313" s="15">
        <v>2017</v>
      </c>
      <c r="J6313" t="s">
        <v>10634</v>
      </c>
      <c r="K6313" s="5">
        <v>-2012.62</v>
      </c>
      <c r="L6313" t="s">
        <v>967</v>
      </c>
      <c r="M6313" t="s">
        <v>985</v>
      </c>
      <c r="N6313" t="s">
        <v>10635</v>
      </c>
      <c r="O6313" t="s">
        <v>796</v>
      </c>
      <c r="P6313" t="s">
        <v>10671</v>
      </c>
      <c r="Q6313" t="s">
        <v>10671</v>
      </c>
      <c r="R6313" t="s">
        <v>739</v>
      </c>
      <c r="S6313" t="s">
        <v>795</v>
      </c>
      <c r="T6313" t="s">
        <v>21248</v>
      </c>
      <c r="U6313" t="s">
        <v>965</v>
      </c>
      <c r="V6313" t="s">
        <v>10638</v>
      </c>
      <c r="W6313" t="s">
        <v>970</v>
      </c>
      <c r="X6313" t="s">
        <v>21250</v>
      </c>
    </row>
    <row r="6314" spans="2:24" ht="11" outlineLevel="1" x14ac:dyDescent="0.15">
      <c r="B6314" t="s">
        <v>6776</v>
      </c>
      <c r="C6314" t="s">
        <v>6777</v>
      </c>
      <c r="E6314" t="s">
        <v>10649</v>
      </c>
      <c r="F6314" t="s">
        <v>6778</v>
      </c>
      <c r="G6314" t="s">
        <v>6779</v>
      </c>
      <c r="H6314" s="17">
        <v>43378</v>
      </c>
      <c r="I6314" s="15">
        <v>2019</v>
      </c>
      <c r="J6314" t="s">
        <v>10634</v>
      </c>
      <c r="K6314" s="5">
        <v>23877.39</v>
      </c>
      <c r="L6314" t="s">
        <v>967</v>
      </c>
      <c r="R6314" t="s">
        <v>740</v>
      </c>
      <c r="S6314" t="s">
        <v>795</v>
      </c>
      <c r="T6314" t="s">
        <v>21251</v>
      </c>
      <c r="U6314" t="s">
        <v>1340</v>
      </c>
      <c r="V6314" t="s">
        <v>12795</v>
      </c>
      <c r="W6314" t="s">
        <v>970</v>
      </c>
      <c r="X6314" t="s">
        <v>21252</v>
      </c>
    </row>
    <row r="6315" spans="2:24" ht="11" outlineLevel="1" x14ac:dyDescent="0.15">
      <c r="B6315" t="s">
        <v>6776</v>
      </c>
      <c r="C6315" t="s">
        <v>6777</v>
      </c>
      <c r="E6315" t="s">
        <v>10652</v>
      </c>
      <c r="F6315" t="s">
        <v>6778</v>
      </c>
      <c r="G6315" t="s">
        <v>6779</v>
      </c>
      <c r="H6315" s="17">
        <v>43413</v>
      </c>
      <c r="I6315" s="15">
        <v>2019</v>
      </c>
      <c r="J6315" t="s">
        <v>10634</v>
      </c>
      <c r="K6315" s="5">
        <v>18760</v>
      </c>
      <c r="L6315" t="s">
        <v>967</v>
      </c>
      <c r="M6315" t="s">
        <v>15907</v>
      </c>
      <c r="R6315" t="s">
        <v>740</v>
      </c>
      <c r="S6315" t="s">
        <v>795</v>
      </c>
      <c r="T6315" t="s">
        <v>21253</v>
      </c>
      <c r="U6315" t="s">
        <v>1340</v>
      </c>
      <c r="V6315" t="s">
        <v>12795</v>
      </c>
      <c r="W6315" t="s">
        <v>970</v>
      </c>
      <c r="X6315" t="s">
        <v>21254</v>
      </c>
    </row>
    <row r="6316" spans="2:24" ht="11" outlineLevel="1" x14ac:dyDescent="0.15">
      <c r="B6316" t="s">
        <v>6781</v>
      </c>
      <c r="C6316" t="s">
        <v>6782</v>
      </c>
      <c r="E6316" t="s">
        <v>10649</v>
      </c>
      <c r="F6316" t="s">
        <v>6783</v>
      </c>
      <c r="G6316" t="s">
        <v>6784</v>
      </c>
      <c r="H6316" s="17">
        <v>42273</v>
      </c>
      <c r="I6316" s="15">
        <v>2015</v>
      </c>
      <c r="J6316" t="s">
        <v>10634</v>
      </c>
      <c r="K6316" s="5">
        <v>42632</v>
      </c>
      <c r="L6316" t="s">
        <v>967</v>
      </c>
      <c r="R6316" t="s">
        <v>737</v>
      </c>
      <c r="S6316" t="s">
        <v>803</v>
      </c>
      <c r="T6316" t="s">
        <v>21255</v>
      </c>
      <c r="U6316" t="s">
        <v>1340</v>
      </c>
      <c r="V6316" t="s">
        <v>12795</v>
      </c>
      <c r="W6316" t="s">
        <v>970</v>
      </c>
      <c r="X6316" t="s">
        <v>21256</v>
      </c>
    </row>
    <row r="6317" spans="2:24" ht="11" outlineLevel="1" x14ac:dyDescent="0.15">
      <c r="B6317" t="s">
        <v>6781</v>
      </c>
      <c r="C6317" t="s">
        <v>6782</v>
      </c>
      <c r="E6317" t="s">
        <v>10652</v>
      </c>
      <c r="F6317" t="s">
        <v>6783</v>
      </c>
      <c r="G6317" t="s">
        <v>6784</v>
      </c>
      <c r="H6317" s="17">
        <v>42369</v>
      </c>
      <c r="I6317" s="15">
        <v>2016</v>
      </c>
      <c r="J6317" t="s">
        <v>10634</v>
      </c>
      <c r="K6317" s="5">
        <v>0</v>
      </c>
      <c r="L6317" t="s">
        <v>967</v>
      </c>
      <c r="M6317" t="s">
        <v>14985</v>
      </c>
      <c r="R6317" t="s">
        <v>737</v>
      </c>
      <c r="S6317" t="s">
        <v>803</v>
      </c>
      <c r="T6317" t="s">
        <v>21257</v>
      </c>
      <c r="U6317" t="s">
        <v>1340</v>
      </c>
      <c r="V6317" t="s">
        <v>12795</v>
      </c>
      <c r="W6317" t="s">
        <v>970</v>
      </c>
      <c r="X6317" t="s">
        <v>21258</v>
      </c>
    </row>
    <row r="6318" spans="2:24" ht="11" outlineLevel="1" x14ac:dyDescent="0.15">
      <c r="B6318" t="s">
        <v>6786</v>
      </c>
      <c r="C6318" t="s">
        <v>6787</v>
      </c>
      <c r="E6318" t="s">
        <v>10649</v>
      </c>
      <c r="F6318" t="s">
        <v>4246</v>
      </c>
      <c r="G6318" t="s">
        <v>4247</v>
      </c>
      <c r="H6318" s="17">
        <v>43775</v>
      </c>
      <c r="I6318" s="15">
        <v>2020</v>
      </c>
      <c r="J6318" t="s">
        <v>10634</v>
      </c>
      <c r="K6318" s="5">
        <v>32003.25</v>
      </c>
      <c r="L6318" t="s">
        <v>967</v>
      </c>
      <c r="R6318" t="s">
        <v>740</v>
      </c>
      <c r="S6318" t="s">
        <v>795</v>
      </c>
      <c r="T6318" t="s">
        <v>21259</v>
      </c>
      <c r="U6318" t="s">
        <v>1340</v>
      </c>
      <c r="V6318" t="s">
        <v>12795</v>
      </c>
      <c r="W6318" t="s">
        <v>970</v>
      </c>
      <c r="X6318" t="s">
        <v>21260</v>
      </c>
    </row>
    <row r="6319" spans="2:24" ht="11" outlineLevel="1" x14ac:dyDescent="0.15">
      <c r="B6319" t="s">
        <v>6786</v>
      </c>
      <c r="C6319" t="s">
        <v>6787</v>
      </c>
      <c r="E6319" t="s">
        <v>10652</v>
      </c>
      <c r="F6319" t="s">
        <v>4246</v>
      </c>
      <c r="G6319" t="s">
        <v>4247</v>
      </c>
      <c r="H6319" s="17">
        <v>43776</v>
      </c>
      <c r="I6319" s="15">
        <v>2020</v>
      </c>
      <c r="J6319" t="s">
        <v>10634</v>
      </c>
      <c r="K6319" s="5">
        <v>0</v>
      </c>
      <c r="L6319" t="s">
        <v>967</v>
      </c>
      <c r="M6319" t="s">
        <v>12797</v>
      </c>
      <c r="R6319" t="s">
        <v>740</v>
      </c>
      <c r="S6319" t="s">
        <v>795</v>
      </c>
      <c r="T6319" t="s">
        <v>21261</v>
      </c>
      <c r="U6319" t="s">
        <v>1340</v>
      </c>
      <c r="V6319" t="s">
        <v>12795</v>
      </c>
      <c r="W6319" t="s">
        <v>970</v>
      </c>
      <c r="X6319" t="s">
        <v>21262</v>
      </c>
    </row>
    <row r="6320" spans="2:24" ht="11" outlineLevel="1" x14ac:dyDescent="0.15">
      <c r="B6320" t="s">
        <v>6786</v>
      </c>
      <c r="C6320" t="s">
        <v>6787</v>
      </c>
      <c r="E6320" t="s">
        <v>10643</v>
      </c>
      <c r="F6320" t="s">
        <v>4246</v>
      </c>
      <c r="G6320" t="s">
        <v>4247</v>
      </c>
      <c r="H6320" s="17">
        <v>43804</v>
      </c>
      <c r="I6320" s="15">
        <v>2020</v>
      </c>
      <c r="J6320" t="s">
        <v>10634</v>
      </c>
      <c r="K6320" s="5">
        <v>2700</v>
      </c>
      <c r="L6320" t="s">
        <v>967</v>
      </c>
      <c r="M6320" t="s">
        <v>15907</v>
      </c>
      <c r="R6320" t="s">
        <v>740</v>
      </c>
      <c r="S6320" t="s">
        <v>795</v>
      </c>
      <c r="T6320" t="s">
        <v>21263</v>
      </c>
      <c r="U6320" t="s">
        <v>1340</v>
      </c>
      <c r="V6320" t="s">
        <v>12795</v>
      </c>
      <c r="W6320" t="s">
        <v>970</v>
      </c>
      <c r="X6320" t="s">
        <v>21264</v>
      </c>
    </row>
    <row r="6321" spans="2:24" ht="11" outlineLevel="1" x14ac:dyDescent="0.15">
      <c r="B6321" t="s">
        <v>6786</v>
      </c>
      <c r="C6321" t="s">
        <v>6787</v>
      </c>
      <c r="E6321" t="s">
        <v>10664</v>
      </c>
      <c r="F6321" t="s">
        <v>4246</v>
      </c>
      <c r="G6321" t="s">
        <v>4247</v>
      </c>
      <c r="H6321" s="17">
        <v>43804</v>
      </c>
      <c r="I6321" s="15">
        <v>2020</v>
      </c>
      <c r="J6321" t="s">
        <v>10634</v>
      </c>
      <c r="K6321" s="5">
        <v>7741</v>
      </c>
      <c r="L6321" t="s">
        <v>967</v>
      </c>
      <c r="M6321" t="s">
        <v>15907</v>
      </c>
      <c r="R6321" t="s">
        <v>740</v>
      </c>
      <c r="S6321" t="s">
        <v>795</v>
      </c>
      <c r="T6321" t="s">
        <v>21263</v>
      </c>
      <c r="U6321" t="s">
        <v>1340</v>
      </c>
      <c r="V6321" t="s">
        <v>12795</v>
      </c>
      <c r="W6321" t="s">
        <v>970</v>
      </c>
      <c r="X6321" t="s">
        <v>21265</v>
      </c>
    </row>
    <row r="6322" spans="2:24" ht="11" outlineLevel="1" x14ac:dyDescent="0.15">
      <c r="B6322" t="s">
        <v>6789</v>
      </c>
      <c r="C6322" t="s">
        <v>6790</v>
      </c>
      <c r="D6322" t="s">
        <v>309</v>
      </c>
      <c r="E6322" t="s">
        <v>10649</v>
      </c>
      <c r="F6322" t="s">
        <v>16693</v>
      </c>
      <c r="G6322" t="s">
        <v>2727</v>
      </c>
      <c r="H6322" s="17">
        <v>45945</v>
      </c>
      <c r="I6322" s="15">
        <v>2026</v>
      </c>
      <c r="J6322" t="s">
        <v>10634</v>
      </c>
      <c r="K6322" s="5">
        <v>42316</v>
      </c>
      <c r="L6322" t="s">
        <v>967</v>
      </c>
      <c r="M6322" t="s">
        <v>985</v>
      </c>
      <c r="N6322" t="s">
        <v>10635</v>
      </c>
      <c r="O6322" t="s">
        <v>825</v>
      </c>
      <c r="P6322" t="s">
        <v>12086</v>
      </c>
      <c r="Q6322" t="s">
        <v>12086</v>
      </c>
      <c r="R6322" t="s">
        <v>740</v>
      </c>
      <c r="S6322" t="s">
        <v>795</v>
      </c>
      <c r="T6322" t="s">
        <v>21266</v>
      </c>
      <c r="U6322" t="s">
        <v>965</v>
      </c>
      <c r="V6322" t="s">
        <v>10638</v>
      </c>
      <c r="W6322" t="s">
        <v>970</v>
      </c>
      <c r="X6322" t="s">
        <v>21267</v>
      </c>
    </row>
    <row r="6323" spans="2:24" ht="11" outlineLevel="1" x14ac:dyDescent="0.15">
      <c r="B6323" t="s">
        <v>6792</v>
      </c>
      <c r="C6323" t="s">
        <v>6793</v>
      </c>
      <c r="E6323" t="s">
        <v>10649</v>
      </c>
      <c r="F6323" t="s">
        <v>4431</v>
      </c>
      <c r="G6323" t="s">
        <v>4432</v>
      </c>
      <c r="H6323" s="17">
        <v>42229</v>
      </c>
      <c r="I6323" s="15">
        <v>2015</v>
      </c>
      <c r="J6323" t="s">
        <v>10634</v>
      </c>
      <c r="K6323" s="5">
        <v>42300</v>
      </c>
      <c r="L6323" t="s">
        <v>967</v>
      </c>
      <c r="R6323" t="s">
        <v>738</v>
      </c>
      <c r="S6323" t="s">
        <v>803</v>
      </c>
      <c r="T6323" t="s">
        <v>21268</v>
      </c>
      <c r="U6323" t="s">
        <v>1340</v>
      </c>
      <c r="V6323" t="s">
        <v>12795</v>
      </c>
      <c r="W6323" t="s">
        <v>970</v>
      </c>
      <c r="X6323" t="s">
        <v>21269</v>
      </c>
    </row>
    <row r="6324" spans="2:24" ht="11" outlineLevel="1" x14ac:dyDescent="0.15">
      <c r="B6324" t="s">
        <v>6792</v>
      </c>
      <c r="C6324" t="s">
        <v>6793</v>
      </c>
      <c r="E6324" t="s">
        <v>10652</v>
      </c>
      <c r="F6324" t="s">
        <v>4431</v>
      </c>
      <c r="G6324" t="s">
        <v>4432</v>
      </c>
      <c r="H6324" s="17">
        <v>42283</v>
      </c>
      <c r="I6324" s="15">
        <v>2016</v>
      </c>
      <c r="J6324" t="s">
        <v>10634</v>
      </c>
      <c r="K6324" s="5">
        <v>0</v>
      </c>
      <c r="L6324" t="s">
        <v>967</v>
      </c>
      <c r="M6324" t="s">
        <v>15907</v>
      </c>
      <c r="R6324" t="s">
        <v>738</v>
      </c>
      <c r="S6324" t="s">
        <v>803</v>
      </c>
      <c r="T6324" t="s">
        <v>21268</v>
      </c>
      <c r="U6324" t="s">
        <v>1340</v>
      </c>
      <c r="V6324" t="s">
        <v>12795</v>
      </c>
      <c r="W6324" t="s">
        <v>970</v>
      </c>
      <c r="X6324" t="s">
        <v>21270</v>
      </c>
    </row>
    <row r="6325" spans="2:24" ht="11" outlineLevel="1" x14ac:dyDescent="0.15">
      <c r="B6325" t="s">
        <v>6795</v>
      </c>
      <c r="C6325" t="s">
        <v>6796</v>
      </c>
      <c r="D6325" t="s">
        <v>6797</v>
      </c>
      <c r="E6325" t="s">
        <v>10649</v>
      </c>
      <c r="F6325" t="s">
        <v>4431</v>
      </c>
      <c r="G6325" t="s">
        <v>4432</v>
      </c>
      <c r="H6325" s="17">
        <v>44834</v>
      </c>
      <c r="I6325" s="15">
        <v>2022</v>
      </c>
      <c r="J6325" t="s">
        <v>10634</v>
      </c>
      <c r="K6325" s="5">
        <v>42287.75</v>
      </c>
      <c r="L6325" t="s">
        <v>967</v>
      </c>
      <c r="R6325" t="s">
        <v>740</v>
      </c>
      <c r="S6325" t="s">
        <v>795</v>
      </c>
      <c r="T6325" t="s">
        <v>21271</v>
      </c>
      <c r="U6325" t="s">
        <v>1340</v>
      </c>
      <c r="V6325" t="s">
        <v>12795</v>
      </c>
      <c r="W6325" t="s">
        <v>970</v>
      </c>
      <c r="X6325" t="s">
        <v>21272</v>
      </c>
    </row>
    <row r="6326" spans="2:24" ht="11" outlineLevel="1" x14ac:dyDescent="0.15">
      <c r="B6326" t="s">
        <v>6799</v>
      </c>
      <c r="C6326" t="s">
        <v>6800</v>
      </c>
      <c r="E6326" t="s">
        <v>10649</v>
      </c>
      <c r="F6326" t="s">
        <v>4980</v>
      </c>
      <c r="G6326" t="s">
        <v>4981</v>
      </c>
      <c r="H6326" s="17">
        <v>42216</v>
      </c>
      <c r="I6326" s="15">
        <v>2015</v>
      </c>
      <c r="J6326" t="s">
        <v>10634</v>
      </c>
      <c r="K6326" s="5">
        <v>42162</v>
      </c>
      <c r="L6326" t="s">
        <v>967</v>
      </c>
      <c r="R6326" t="s">
        <v>737</v>
      </c>
      <c r="S6326" t="s">
        <v>803</v>
      </c>
      <c r="T6326" t="s">
        <v>21273</v>
      </c>
      <c r="U6326" t="s">
        <v>1340</v>
      </c>
      <c r="V6326" t="s">
        <v>12795</v>
      </c>
      <c r="W6326" t="s">
        <v>970</v>
      </c>
      <c r="X6326" t="s">
        <v>21274</v>
      </c>
    </row>
    <row r="6327" spans="2:24" ht="11" outlineLevel="1" x14ac:dyDescent="0.15">
      <c r="B6327" t="s">
        <v>6802</v>
      </c>
      <c r="C6327" t="s">
        <v>6803</v>
      </c>
      <c r="D6327" t="s">
        <v>2185</v>
      </c>
      <c r="E6327" t="s">
        <v>10649</v>
      </c>
      <c r="F6327" t="s">
        <v>1411</v>
      </c>
      <c r="G6327" t="s">
        <v>1412</v>
      </c>
      <c r="H6327" s="17">
        <v>45853</v>
      </c>
      <c r="I6327" s="15">
        <v>2025</v>
      </c>
      <c r="J6327" t="s">
        <v>10634</v>
      </c>
      <c r="K6327" s="5">
        <v>42063.13</v>
      </c>
      <c r="L6327" t="s">
        <v>967</v>
      </c>
      <c r="M6327" t="s">
        <v>985</v>
      </c>
      <c r="N6327" t="s">
        <v>11711</v>
      </c>
      <c r="O6327" t="s">
        <v>796</v>
      </c>
      <c r="P6327" t="s">
        <v>10885</v>
      </c>
      <c r="Q6327" t="s">
        <v>10886</v>
      </c>
      <c r="R6327" t="s">
        <v>752</v>
      </c>
      <c r="S6327" t="s">
        <v>824</v>
      </c>
      <c r="T6327" t="s">
        <v>21275</v>
      </c>
      <c r="U6327" t="s">
        <v>965</v>
      </c>
      <c r="V6327" t="s">
        <v>10638</v>
      </c>
      <c r="W6327" t="s">
        <v>970</v>
      </c>
      <c r="X6327" t="s">
        <v>21276</v>
      </c>
    </row>
    <row r="6328" spans="2:24" ht="11" outlineLevel="1" x14ac:dyDescent="0.15">
      <c r="B6328" t="s">
        <v>6802</v>
      </c>
      <c r="C6328" t="s">
        <v>6803</v>
      </c>
      <c r="D6328" t="s">
        <v>2185</v>
      </c>
      <c r="E6328" t="s">
        <v>10643</v>
      </c>
      <c r="F6328" t="s">
        <v>1411</v>
      </c>
      <c r="G6328" t="s">
        <v>1412</v>
      </c>
      <c r="H6328" s="17">
        <v>46079</v>
      </c>
      <c r="I6328" s="15">
        <v>2026</v>
      </c>
      <c r="J6328" t="s">
        <v>10634</v>
      </c>
      <c r="K6328" s="5">
        <v>0</v>
      </c>
      <c r="L6328" t="s">
        <v>967</v>
      </c>
      <c r="M6328" t="s">
        <v>985</v>
      </c>
      <c r="N6328" t="s">
        <v>11711</v>
      </c>
      <c r="O6328" t="s">
        <v>796</v>
      </c>
      <c r="P6328" t="s">
        <v>10885</v>
      </c>
      <c r="Q6328" t="s">
        <v>10886</v>
      </c>
      <c r="R6328" t="s">
        <v>752</v>
      </c>
      <c r="S6328" t="s">
        <v>824</v>
      </c>
      <c r="T6328" t="s">
        <v>21277</v>
      </c>
      <c r="U6328" t="s">
        <v>965</v>
      </c>
      <c r="V6328" t="s">
        <v>10638</v>
      </c>
      <c r="W6328" t="s">
        <v>970</v>
      </c>
      <c r="X6328" t="s">
        <v>21278</v>
      </c>
    </row>
    <row r="6329" spans="2:24" ht="11" outlineLevel="1" x14ac:dyDescent="0.15">
      <c r="B6329" t="s">
        <v>6802</v>
      </c>
      <c r="C6329" t="s">
        <v>6803</v>
      </c>
      <c r="D6329" t="s">
        <v>2185</v>
      </c>
      <c r="E6329" t="s">
        <v>10664</v>
      </c>
      <c r="F6329" t="s">
        <v>1411</v>
      </c>
      <c r="G6329" t="s">
        <v>1412</v>
      </c>
      <c r="H6329" s="17">
        <v>45995</v>
      </c>
      <c r="I6329" s="15">
        <v>2026</v>
      </c>
      <c r="J6329" t="s">
        <v>10634</v>
      </c>
      <c r="K6329" s="5">
        <v>0</v>
      </c>
      <c r="L6329" t="s">
        <v>967</v>
      </c>
      <c r="M6329" t="s">
        <v>985</v>
      </c>
      <c r="N6329" t="s">
        <v>11711</v>
      </c>
      <c r="O6329" t="s">
        <v>796</v>
      </c>
      <c r="P6329" t="s">
        <v>10885</v>
      </c>
      <c r="Q6329" t="s">
        <v>10886</v>
      </c>
      <c r="R6329" t="s">
        <v>752</v>
      </c>
      <c r="S6329" t="s">
        <v>824</v>
      </c>
      <c r="T6329" t="s">
        <v>21279</v>
      </c>
      <c r="U6329" t="s">
        <v>965</v>
      </c>
      <c r="V6329" t="s">
        <v>10638</v>
      </c>
      <c r="W6329" t="s">
        <v>970</v>
      </c>
      <c r="X6329" t="s">
        <v>21280</v>
      </c>
    </row>
    <row r="6330" spans="2:24" ht="11" outlineLevel="1" x14ac:dyDescent="0.15">
      <c r="B6330" t="s">
        <v>6802</v>
      </c>
      <c r="C6330" t="s">
        <v>6803</v>
      </c>
      <c r="D6330" t="s">
        <v>2185</v>
      </c>
      <c r="E6330" t="s">
        <v>10652</v>
      </c>
      <c r="F6330" t="s">
        <v>1411</v>
      </c>
      <c r="G6330" t="s">
        <v>1412</v>
      </c>
      <c r="H6330" s="17">
        <v>45862</v>
      </c>
      <c r="I6330" s="15">
        <v>2025</v>
      </c>
      <c r="J6330" t="s">
        <v>10634</v>
      </c>
      <c r="K6330" s="5">
        <v>0</v>
      </c>
      <c r="L6330" t="s">
        <v>967</v>
      </c>
      <c r="M6330" t="s">
        <v>985</v>
      </c>
      <c r="N6330" t="s">
        <v>11711</v>
      </c>
      <c r="O6330" t="s">
        <v>796</v>
      </c>
      <c r="P6330" t="s">
        <v>10885</v>
      </c>
      <c r="Q6330" t="s">
        <v>10886</v>
      </c>
      <c r="R6330" t="s">
        <v>752</v>
      </c>
      <c r="S6330" t="s">
        <v>824</v>
      </c>
      <c r="T6330" t="s">
        <v>15518</v>
      </c>
      <c r="U6330" t="s">
        <v>965</v>
      </c>
      <c r="V6330" t="s">
        <v>10638</v>
      </c>
      <c r="W6330" t="s">
        <v>970</v>
      </c>
      <c r="X6330" t="s">
        <v>21281</v>
      </c>
    </row>
    <row r="6331" spans="2:24" ht="11" outlineLevel="1" x14ac:dyDescent="0.15">
      <c r="B6331" t="s">
        <v>6805</v>
      </c>
      <c r="C6331" t="s">
        <v>6806</v>
      </c>
      <c r="D6331" t="s">
        <v>6807</v>
      </c>
      <c r="E6331" t="s">
        <v>10649</v>
      </c>
      <c r="F6331" t="s">
        <v>6808</v>
      </c>
      <c r="G6331" t="s">
        <v>6809</v>
      </c>
      <c r="H6331" s="17">
        <v>45175</v>
      </c>
      <c r="I6331" s="15">
        <v>2023</v>
      </c>
      <c r="J6331" t="s">
        <v>10634</v>
      </c>
      <c r="K6331" s="5">
        <v>42057.56</v>
      </c>
      <c r="L6331" t="s">
        <v>967</v>
      </c>
      <c r="R6331" t="s">
        <v>737</v>
      </c>
      <c r="S6331" t="s">
        <v>6462</v>
      </c>
      <c r="T6331" t="s">
        <v>21282</v>
      </c>
      <c r="U6331" t="s">
        <v>1340</v>
      </c>
      <c r="V6331" t="s">
        <v>12795</v>
      </c>
      <c r="W6331" t="s">
        <v>970</v>
      </c>
      <c r="X6331" t="s">
        <v>21283</v>
      </c>
    </row>
    <row r="6332" spans="2:24" ht="11" outlineLevel="1" x14ac:dyDescent="0.15">
      <c r="B6332" t="s">
        <v>6811</v>
      </c>
      <c r="C6332" t="s">
        <v>6812</v>
      </c>
      <c r="E6332" t="s">
        <v>10649</v>
      </c>
      <c r="F6332" t="s">
        <v>4549</v>
      </c>
      <c r="G6332" t="s">
        <v>4550</v>
      </c>
      <c r="H6332" s="17">
        <v>45526</v>
      </c>
      <c r="I6332" s="15">
        <v>2024</v>
      </c>
      <c r="J6332" t="s">
        <v>10634</v>
      </c>
      <c r="K6332" s="5">
        <v>41890</v>
      </c>
      <c r="L6332" t="s">
        <v>967</v>
      </c>
      <c r="R6332" t="s">
        <v>737</v>
      </c>
      <c r="S6332" t="s">
        <v>803</v>
      </c>
      <c r="T6332" t="s">
        <v>21284</v>
      </c>
      <c r="U6332" t="s">
        <v>1340</v>
      </c>
      <c r="V6332" t="s">
        <v>12795</v>
      </c>
      <c r="W6332" t="s">
        <v>970</v>
      </c>
      <c r="X6332" t="s">
        <v>21285</v>
      </c>
    </row>
    <row r="6333" spans="2:24" ht="11" outlineLevel="1" x14ac:dyDescent="0.15">
      <c r="B6333" t="s">
        <v>6814</v>
      </c>
      <c r="C6333" t="s">
        <v>6815</v>
      </c>
      <c r="D6333" t="s">
        <v>251</v>
      </c>
      <c r="E6333" t="s">
        <v>10649</v>
      </c>
      <c r="F6333" t="s">
        <v>14804</v>
      </c>
      <c r="G6333" t="s">
        <v>1904</v>
      </c>
      <c r="H6333" s="17">
        <v>45309</v>
      </c>
      <c r="I6333" s="15">
        <v>2024</v>
      </c>
      <c r="J6333" t="s">
        <v>10634</v>
      </c>
      <c r="K6333" s="5">
        <v>17049.59</v>
      </c>
      <c r="L6333" t="s">
        <v>967</v>
      </c>
      <c r="M6333" t="s">
        <v>1903</v>
      </c>
      <c r="N6333" t="s">
        <v>10635</v>
      </c>
      <c r="O6333" t="s">
        <v>825</v>
      </c>
      <c r="P6333" t="s">
        <v>11475</v>
      </c>
      <c r="Q6333" t="s">
        <v>11435</v>
      </c>
      <c r="R6333" t="s">
        <v>740</v>
      </c>
      <c r="S6333" t="s">
        <v>795</v>
      </c>
      <c r="T6333" t="s">
        <v>21286</v>
      </c>
      <c r="U6333" t="s">
        <v>965</v>
      </c>
      <c r="V6333" t="s">
        <v>10638</v>
      </c>
      <c r="W6333" t="s">
        <v>970</v>
      </c>
      <c r="X6333" t="s">
        <v>21287</v>
      </c>
    </row>
    <row r="6334" spans="2:24" ht="11" outlineLevel="1" x14ac:dyDescent="0.15">
      <c r="B6334" t="s">
        <v>6814</v>
      </c>
      <c r="C6334" t="s">
        <v>6815</v>
      </c>
      <c r="D6334" t="s">
        <v>251</v>
      </c>
      <c r="E6334" t="s">
        <v>10652</v>
      </c>
      <c r="F6334" t="s">
        <v>14804</v>
      </c>
      <c r="G6334" t="s">
        <v>1904</v>
      </c>
      <c r="H6334" s="17">
        <v>45316</v>
      </c>
      <c r="I6334" s="15">
        <v>2024</v>
      </c>
      <c r="J6334" t="s">
        <v>10634</v>
      </c>
      <c r="K6334" s="5">
        <v>24775.58</v>
      </c>
      <c r="L6334" t="s">
        <v>967</v>
      </c>
      <c r="M6334" t="s">
        <v>1903</v>
      </c>
      <c r="N6334" t="s">
        <v>10635</v>
      </c>
      <c r="O6334" t="s">
        <v>825</v>
      </c>
      <c r="P6334" t="s">
        <v>11475</v>
      </c>
      <c r="Q6334" t="s">
        <v>11435</v>
      </c>
      <c r="R6334" t="s">
        <v>740</v>
      </c>
      <c r="S6334" t="s">
        <v>795</v>
      </c>
      <c r="T6334" t="s">
        <v>21286</v>
      </c>
      <c r="U6334" t="s">
        <v>965</v>
      </c>
      <c r="V6334" t="s">
        <v>10638</v>
      </c>
      <c r="W6334" t="s">
        <v>970</v>
      </c>
      <c r="X6334" t="s">
        <v>21288</v>
      </c>
    </row>
    <row r="6335" spans="2:24" ht="11" outlineLevel="1" x14ac:dyDescent="0.15">
      <c r="B6335" t="s">
        <v>6817</v>
      </c>
      <c r="C6335" t="s">
        <v>6818</v>
      </c>
      <c r="D6335" t="s">
        <v>251</v>
      </c>
      <c r="E6335" t="s">
        <v>10649</v>
      </c>
      <c r="F6335" t="s">
        <v>14804</v>
      </c>
      <c r="G6335" t="s">
        <v>1904</v>
      </c>
      <c r="H6335" s="17">
        <v>44134</v>
      </c>
      <c r="I6335" s="15">
        <v>2021</v>
      </c>
      <c r="J6335" t="s">
        <v>10634</v>
      </c>
      <c r="K6335" s="5">
        <v>41750</v>
      </c>
      <c r="L6335" t="s">
        <v>967</v>
      </c>
      <c r="M6335" t="s">
        <v>1903</v>
      </c>
      <c r="N6335" t="s">
        <v>10635</v>
      </c>
      <c r="O6335" t="s">
        <v>826</v>
      </c>
      <c r="P6335" t="s">
        <v>11475</v>
      </c>
      <c r="R6335" t="s">
        <v>748</v>
      </c>
      <c r="S6335" t="s">
        <v>795</v>
      </c>
      <c r="T6335" t="s">
        <v>21289</v>
      </c>
      <c r="U6335" t="s">
        <v>965</v>
      </c>
      <c r="V6335" t="s">
        <v>10638</v>
      </c>
      <c r="W6335" t="s">
        <v>970</v>
      </c>
      <c r="X6335" t="s">
        <v>21290</v>
      </c>
    </row>
    <row r="6336" spans="2:24" ht="11" outlineLevel="1" x14ac:dyDescent="0.15">
      <c r="B6336" t="s">
        <v>6820</v>
      </c>
      <c r="C6336" t="s">
        <v>6821</v>
      </c>
      <c r="E6336" t="s">
        <v>10649</v>
      </c>
      <c r="F6336" t="s">
        <v>6822</v>
      </c>
      <c r="G6336" t="s">
        <v>6823</v>
      </c>
      <c r="H6336" s="17">
        <v>45035</v>
      </c>
      <c r="I6336" s="15">
        <v>2023</v>
      </c>
      <c r="J6336" t="s">
        <v>10634</v>
      </c>
      <c r="K6336" s="5">
        <v>41509</v>
      </c>
      <c r="L6336" t="s">
        <v>967</v>
      </c>
      <c r="R6336" t="s">
        <v>6824</v>
      </c>
      <c r="S6336" t="s">
        <v>803</v>
      </c>
      <c r="T6336" t="s">
        <v>21291</v>
      </c>
      <c r="U6336" t="s">
        <v>1340</v>
      </c>
      <c r="V6336" t="s">
        <v>12795</v>
      </c>
      <c r="W6336" t="s">
        <v>970</v>
      </c>
      <c r="X6336" t="s">
        <v>21292</v>
      </c>
    </row>
    <row r="6337" spans="2:24" ht="11" outlineLevel="1" x14ac:dyDescent="0.15">
      <c r="B6337" t="s">
        <v>6820</v>
      </c>
      <c r="C6337" t="s">
        <v>6821</v>
      </c>
      <c r="E6337" t="s">
        <v>10652</v>
      </c>
      <c r="F6337" t="s">
        <v>6822</v>
      </c>
      <c r="G6337" t="s">
        <v>6823</v>
      </c>
      <c r="H6337" s="17">
        <v>45065</v>
      </c>
      <c r="I6337" s="15">
        <v>2023</v>
      </c>
      <c r="J6337" t="s">
        <v>10634</v>
      </c>
      <c r="K6337" s="5">
        <v>0</v>
      </c>
      <c r="L6337" t="s">
        <v>967</v>
      </c>
      <c r="M6337" t="s">
        <v>15907</v>
      </c>
      <c r="R6337" t="s">
        <v>6824</v>
      </c>
      <c r="S6337" t="s">
        <v>803</v>
      </c>
      <c r="T6337" t="s">
        <v>21293</v>
      </c>
      <c r="U6337" t="s">
        <v>1340</v>
      </c>
      <c r="V6337" t="s">
        <v>12795</v>
      </c>
      <c r="W6337" t="s">
        <v>970</v>
      </c>
      <c r="X6337" t="s">
        <v>21294</v>
      </c>
    </row>
    <row r="6338" spans="2:24" ht="11" outlineLevel="1" x14ac:dyDescent="0.15">
      <c r="B6338" t="s">
        <v>6827</v>
      </c>
      <c r="C6338" t="s">
        <v>6828</v>
      </c>
      <c r="E6338" t="s">
        <v>10649</v>
      </c>
      <c r="F6338" t="s">
        <v>5415</v>
      </c>
      <c r="G6338" t="s">
        <v>5416</v>
      </c>
      <c r="H6338" s="17">
        <v>42633</v>
      </c>
      <c r="I6338" s="15">
        <v>2016</v>
      </c>
      <c r="J6338" t="s">
        <v>10634</v>
      </c>
      <c r="K6338" s="5">
        <v>41445</v>
      </c>
      <c r="L6338" t="s">
        <v>967</v>
      </c>
      <c r="R6338" t="s">
        <v>738</v>
      </c>
      <c r="S6338" t="s">
        <v>803</v>
      </c>
      <c r="T6338" t="s">
        <v>21268</v>
      </c>
      <c r="U6338" t="s">
        <v>1340</v>
      </c>
      <c r="V6338" t="s">
        <v>12795</v>
      </c>
      <c r="W6338" t="s">
        <v>970</v>
      </c>
      <c r="X6338" t="s">
        <v>21295</v>
      </c>
    </row>
    <row r="6339" spans="2:24" ht="11" outlineLevel="1" x14ac:dyDescent="0.15">
      <c r="B6339" t="s">
        <v>6830</v>
      </c>
      <c r="C6339" t="s">
        <v>6831</v>
      </c>
      <c r="E6339" t="s">
        <v>10649</v>
      </c>
      <c r="F6339" t="s">
        <v>5757</v>
      </c>
      <c r="G6339" t="s">
        <v>5758</v>
      </c>
      <c r="H6339" s="17">
        <v>42543</v>
      </c>
      <c r="I6339" s="15">
        <v>2016</v>
      </c>
      <c r="J6339" t="s">
        <v>10634</v>
      </c>
      <c r="K6339" s="5">
        <v>41426</v>
      </c>
      <c r="L6339" t="s">
        <v>967</v>
      </c>
      <c r="R6339" t="s">
        <v>737</v>
      </c>
      <c r="S6339" t="s">
        <v>803</v>
      </c>
      <c r="T6339" t="s">
        <v>21296</v>
      </c>
      <c r="U6339" t="s">
        <v>1340</v>
      </c>
      <c r="V6339" t="s">
        <v>12795</v>
      </c>
      <c r="W6339" t="s">
        <v>970</v>
      </c>
      <c r="X6339" t="s">
        <v>21297</v>
      </c>
    </row>
    <row r="6340" spans="2:24" ht="11" outlineLevel="1" x14ac:dyDescent="0.15">
      <c r="B6340" t="s">
        <v>6833</v>
      </c>
      <c r="C6340" t="s">
        <v>6834</v>
      </c>
      <c r="E6340" t="s">
        <v>10649</v>
      </c>
      <c r="F6340" t="s">
        <v>6835</v>
      </c>
      <c r="G6340" t="s">
        <v>6836</v>
      </c>
      <c r="H6340" s="17">
        <v>45526</v>
      </c>
      <c r="I6340" s="15">
        <v>2024</v>
      </c>
      <c r="J6340" t="s">
        <v>10634</v>
      </c>
      <c r="K6340" s="5">
        <v>41273.07</v>
      </c>
      <c r="L6340" t="s">
        <v>967</v>
      </c>
      <c r="R6340" t="s">
        <v>737</v>
      </c>
      <c r="S6340" t="s">
        <v>795</v>
      </c>
      <c r="T6340" t="s">
        <v>21298</v>
      </c>
      <c r="U6340" t="s">
        <v>1340</v>
      </c>
      <c r="V6340" t="s">
        <v>12795</v>
      </c>
      <c r="W6340" t="s">
        <v>970</v>
      </c>
      <c r="X6340" t="s">
        <v>21299</v>
      </c>
    </row>
    <row r="6341" spans="2:24" ht="11" outlineLevel="1" x14ac:dyDescent="0.15">
      <c r="B6341" t="s">
        <v>6838</v>
      </c>
      <c r="C6341" t="s">
        <v>6839</v>
      </c>
      <c r="E6341" t="s">
        <v>10649</v>
      </c>
      <c r="F6341" t="s">
        <v>3520</v>
      </c>
      <c r="G6341" t="s">
        <v>3521</v>
      </c>
      <c r="H6341" s="17">
        <v>44559</v>
      </c>
      <c r="I6341" s="15">
        <v>2022</v>
      </c>
      <c r="J6341" t="s">
        <v>10634</v>
      </c>
      <c r="K6341" s="5">
        <v>10150</v>
      </c>
      <c r="L6341" t="s">
        <v>967</v>
      </c>
      <c r="R6341" t="s">
        <v>748</v>
      </c>
      <c r="S6341" t="s">
        <v>795</v>
      </c>
      <c r="T6341" t="s">
        <v>21300</v>
      </c>
      <c r="U6341" t="s">
        <v>1340</v>
      </c>
      <c r="V6341" t="s">
        <v>12795</v>
      </c>
      <c r="W6341" t="s">
        <v>970</v>
      </c>
      <c r="X6341" t="s">
        <v>21301</v>
      </c>
    </row>
    <row r="6342" spans="2:24" ht="11" outlineLevel="1" x14ac:dyDescent="0.15">
      <c r="B6342" t="s">
        <v>6838</v>
      </c>
      <c r="C6342" t="s">
        <v>6839</v>
      </c>
      <c r="E6342" t="s">
        <v>10652</v>
      </c>
      <c r="F6342" t="s">
        <v>3520</v>
      </c>
      <c r="G6342" t="s">
        <v>3521</v>
      </c>
      <c r="H6342" s="17">
        <v>44595</v>
      </c>
      <c r="I6342" s="15">
        <v>2022</v>
      </c>
      <c r="J6342" t="s">
        <v>10634</v>
      </c>
      <c r="K6342" s="5">
        <v>31000</v>
      </c>
      <c r="L6342" t="s">
        <v>967</v>
      </c>
      <c r="M6342" t="s">
        <v>14985</v>
      </c>
      <c r="R6342" t="s">
        <v>748</v>
      </c>
      <c r="S6342" t="s">
        <v>795</v>
      </c>
      <c r="T6342" t="s">
        <v>21302</v>
      </c>
      <c r="U6342" t="s">
        <v>1340</v>
      </c>
      <c r="V6342" t="s">
        <v>12795</v>
      </c>
      <c r="W6342" t="s">
        <v>970</v>
      </c>
      <c r="X6342" t="s">
        <v>21303</v>
      </c>
    </row>
    <row r="6343" spans="2:24" ht="11" outlineLevel="1" x14ac:dyDescent="0.15">
      <c r="B6343" t="s">
        <v>6841</v>
      </c>
      <c r="C6343" t="s">
        <v>6842</v>
      </c>
      <c r="D6343" t="s">
        <v>4380</v>
      </c>
      <c r="E6343" t="s">
        <v>10649</v>
      </c>
      <c r="F6343" t="s">
        <v>19825</v>
      </c>
      <c r="G6343" t="s">
        <v>4382</v>
      </c>
      <c r="H6343" s="17">
        <v>42242</v>
      </c>
      <c r="I6343" s="15">
        <v>2015</v>
      </c>
      <c r="J6343" t="s">
        <v>10634</v>
      </c>
      <c r="K6343" s="5">
        <v>38606.639999999999</v>
      </c>
      <c r="L6343" t="s">
        <v>967</v>
      </c>
      <c r="M6343" t="s">
        <v>985</v>
      </c>
      <c r="N6343" t="s">
        <v>10635</v>
      </c>
      <c r="O6343" t="s">
        <v>796</v>
      </c>
      <c r="P6343" t="s">
        <v>13174</v>
      </c>
      <c r="Q6343" t="s">
        <v>13174</v>
      </c>
      <c r="R6343" t="s">
        <v>737</v>
      </c>
      <c r="S6343" t="s">
        <v>795</v>
      </c>
      <c r="T6343" t="s">
        <v>21304</v>
      </c>
      <c r="U6343" t="s">
        <v>965</v>
      </c>
      <c r="V6343" t="s">
        <v>10638</v>
      </c>
      <c r="W6343" t="s">
        <v>970</v>
      </c>
      <c r="X6343" t="s">
        <v>21305</v>
      </c>
    </row>
    <row r="6344" spans="2:24" ht="11" outlineLevel="1" x14ac:dyDescent="0.15">
      <c r="B6344" t="s">
        <v>6841</v>
      </c>
      <c r="C6344" t="s">
        <v>6842</v>
      </c>
      <c r="D6344" t="s">
        <v>4380</v>
      </c>
      <c r="E6344" t="s">
        <v>10652</v>
      </c>
      <c r="F6344" t="s">
        <v>19825</v>
      </c>
      <c r="G6344" t="s">
        <v>4382</v>
      </c>
      <c r="H6344" s="17">
        <v>42304</v>
      </c>
      <c r="I6344" s="15">
        <v>2016</v>
      </c>
      <c r="J6344" t="s">
        <v>10634</v>
      </c>
      <c r="K6344" s="5">
        <v>2539.04</v>
      </c>
      <c r="L6344" t="s">
        <v>967</v>
      </c>
      <c r="M6344" t="s">
        <v>985</v>
      </c>
      <c r="N6344" t="s">
        <v>10635</v>
      </c>
      <c r="O6344" t="s">
        <v>796</v>
      </c>
      <c r="P6344" t="s">
        <v>13174</v>
      </c>
      <c r="Q6344" t="s">
        <v>13174</v>
      </c>
      <c r="R6344" t="s">
        <v>737</v>
      </c>
      <c r="S6344" t="s">
        <v>795</v>
      </c>
      <c r="T6344" t="s">
        <v>21306</v>
      </c>
      <c r="U6344" t="s">
        <v>965</v>
      </c>
      <c r="V6344" t="s">
        <v>10638</v>
      </c>
      <c r="W6344" t="s">
        <v>970</v>
      </c>
      <c r="X6344" t="s">
        <v>21307</v>
      </c>
    </row>
    <row r="6345" spans="2:24" ht="11" outlineLevel="1" x14ac:dyDescent="0.15">
      <c r="B6345" t="s">
        <v>6844</v>
      </c>
      <c r="C6345" t="s">
        <v>6845</v>
      </c>
      <c r="E6345" t="s">
        <v>10649</v>
      </c>
      <c r="F6345" t="s">
        <v>6846</v>
      </c>
      <c r="G6345" t="s">
        <v>6847</v>
      </c>
      <c r="H6345" s="17">
        <v>42503</v>
      </c>
      <c r="I6345" s="15">
        <v>2016</v>
      </c>
      <c r="J6345" t="s">
        <v>10634</v>
      </c>
      <c r="K6345" s="5">
        <v>40935</v>
      </c>
      <c r="L6345" t="s">
        <v>967</v>
      </c>
      <c r="R6345" t="s">
        <v>737</v>
      </c>
      <c r="S6345" t="s">
        <v>803</v>
      </c>
      <c r="T6345" t="s">
        <v>21308</v>
      </c>
      <c r="U6345" t="s">
        <v>1340</v>
      </c>
      <c r="V6345" t="s">
        <v>12795</v>
      </c>
      <c r="W6345" t="s">
        <v>970</v>
      </c>
      <c r="X6345" t="s">
        <v>21309</v>
      </c>
    </row>
    <row r="6346" spans="2:24" ht="11" outlineLevel="1" x14ac:dyDescent="0.15">
      <c r="B6346" t="s">
        <v>6849</v>
      </c>
      <c r="C6346" t="s">
        <v>6850</v>
      </c>
      <c r="D6346" t="s">
        <v>4870</v>
      </c>
      <c r="E6346" t="s">
        <v>10652</v>
      </c>
      <c r="F6346" t="s">
        <v>3091</v>
      </c>
      <c r="G6346" t="s">
        <v>3092</v>
      </c>
      <c r="H6346" s="17">
        <v>44500</v>
      </c>
      <c r="I6346" s="15">
        <v>2022</v>
      </c>
      <c r="J6346" t="s">
        <v>10634</v>
      </c>
      <c r="K6346" s="5">
        <v>0</v>
      </c>
      <c r="L6346" t="s">
        <v>967</v>
      </c>
      <c r="M6346" t="s">
        <v>1903</v>
      </c>
      <c r="N6346" t="s">
        <v>10635</v>
      </c>
      <c r="O6346" t="s">
        <v>825</v>
      </c>
      <c r="P6346" t="s">
        <v>14904</v>
      </c>
      <c r="R6346" t="s">
        <v>740</v>
      </c>
      <c r="S6346" t="s">
        <v>795</v>
      </c>
      <c r="T6346" t="s">
        <v>21310</v>
      </c>
      <c r="U6346" t="s">
        <v>965</v>
      </c>
      <c r="V6346" t="s">
        <v>10638</v>
      </c>
      <c r="W6346" t="s">
        <v>970</v>
      </c>
      <c r="X6346" t="s">
        <v>21311</v>
      </c>
    </row>
    <row r="6347" spans="2:24" ht="11" outlineLevel="1" x14ac:dyDescent="0.15">
      <c r="B6347" t="s">
        <v>6849</v>
      </c>
      <c r="C6347" t="s">
        <v>6850</v>
      </c>
      <c r="D6347" t="s">
        <v>4870</v>
      </c>
      <c r="E6347" t="s">
        <v>10649</v>
      </c>
      <c r="F6347" t="s">
        <v>3091</v>
      </c>
      <c r="G6347" t="s">
        <v>3092</v>
      </c>
      <c r="H6347" s="17">
        <v>44455</v>
      </c>
      <c r="I6347" s="15">
        <v>2021</v>
      </c>
      <c r="J6347" t="s">
        <v>10634</v>
      </c>
      <c r="K6347" s="5">
        <v>37572.089999999997</v>
      </c>
      <c r="L6347" t="s">
        <v>967</v>
      </c>
      <c r="M6347" t="s">
        <v>1903</v>
      </c>
      <c r="N6347" t="s">
        <v>10635</v>
      </c>
      <c r="O6347" t="s">
        <v>825</v>
      </c>
      <c r="P6347" t="s">
        <v>14904</v>
      </c>
      <c r="R6347" t="s">
        <v>740</v>
      </c>
      <c r="S6347" t="s">
        <v>795</v>
      </c>
      <c r="T6347" t="s">
        <v>21312</v>
      </c>
      <c r="U6347" t="s">
        <v>965</v>
      </c>
      <c r="V6347" t="s">
        <v>10638</v>
      </c>
      <c r="W6347" t="s">
        <v>970</v>
      </c>
      <c r="X6347" t="s">
        <v>21313</v>
      </c>
    </row>
    <row r="6348" spans="2:24" ht="11" outlineLevel="1" x14ac:dyDescent="0.15">
      <c r="B6348" t="s">
        <v>6849</v>
      </c>
      <c r="C6348" t="s">
        <v>6850</v>
      </c>
      <c r="D6348" t="s">
        <v>4870</v>
      </c>
      <c r="E6348" t="s">
        <v>10664</v>
      </c>
      <c r="F6348" t="s">
        <v>3091</v>
      </c>
      <c r="G6348" t="s">
        <v>3092</v>
      </c>
      <c r="H6348" s="17">
        <v>44552</v>
      </c>
      <c r="I6348" s="15">
        <v>2022</v>
      </c>
      <c r="J6348" t="s">
        <v>10634</v>
      </c>
      <c r="K6348" s="5">
        <v>0</v>
      </c>
      <c r="L6348" t="s">
        <v>967</v>
      </c>
      <c r="M6348" t="s">
        <v>1903</v>
      </c>
      <c r="N6348" t="s">
        <v>10635</v>
      </c>
      <c r="O6348" t="s">
        <v>825</v>
      </c>
      <c r="P6348" t="s">
        <v>14904</v>
      </c>
      <c r="R6348" t="s">
        <v>740</v>
      </c>
      <c r="S6348" t="s">
        <v>795</v>
      </c>
      <c r="T6348" t="s">
        <v>21314</v>
      </c>
      <c r="U6348" t="s">
        <v>965</v>
      </c>
      <c r="V6348" t="s">
        <v>10638</v>
      </c>
      <c r="W6348" t="s">
        <v>970</v>
      </c>
      <c r="X6348" t="s">
        <v>21315</v>
      </c>
    </row>
    <row r="6349" spans="2:24" ht="11" outlineLevel="1" x14ac:dyDescent="0.15">
      <c r="B6349" t="s">
        <v>6849</v>
      </c>
      <c r="C6349" t="s">
        <v>6850</v>
      </c>
      <c r="D6349" t="s">
        <v>4870</v>
      </c>
      <c r="E6349" t="s">
        <v>10643</v>
      </c>
      <c r="F6349" t="s">
        <v>3091</v>
      </c>
      <c r="G6349" t="s">
        <v>3092</v>
      </c>
      <c r="H6349" s="17">
        <v>44594</v>
      </c>
      <c r="I6349" s="15">
        <v>2022</v>
      </c>
      <c r="J6349" t="s">
        <v>10634</v>
      </c>
      <c r="K6349" s="5">
        <v>3088.92</v>
      </c>
      <c r="L6349" t="s">
        <v>967</v>
      </c>
      <c r="M6349" t="s">
        <v>1903</v>
      </c>
      <c r="N6349" t="s">
        <v>10635</v>
      </c>
      <c r="O6349" t="s">
        <v>825</v>
      </c>
      <c r="P6349" t="s">
        <v>14904</v>
      </c>
      <c r="R6349" t="s">
        <v>740</v>
      </c>
      <c r="S6349" t="s">
        <v>795</v>
      </c>
      <c r="T6349" t="s">
        <v>21316</v>
      </c>
      <c r="U6349" t="s">
        <v>965</v>
      </c>
      <c r="V6349" t="s">
        <v>10638</v>
      </c>
      <c r="W6349" t="s">
        <v>970</v>
      </c>
      <c r="X6349" t="s">
        <v>21317</v>
      </c>
    </row>
    <row r="6350" spans="2:24" ht="11" outlineLevel="1" x14ac:dyDescent="0.15">
      <c r="B6350" t="s">
        <v>6852</v>
      </c>
      <c r="C6350" t="s">
        <v>6853</v>
      </c>
      <c r="D6350" t="s">
        <v>237</v>
      </c>
      <c r="E6350" t="s">
        <v>10649</v>
      </c>
      <c r="F6350" t="s">
        <v>14208</v>
      </c>
      <c r="G6350" t="s">
        <v>1702</v>
      </c>
      <c r="H6350" s="17">
        <v>43558</v>
      </c>
      <c r="I6350" s="15">
        <v>2019</v>
      </c>
      <c r="J6350" t="s">
        <v>10634</v>
      </c>
      <c r="K6350" s="5">
        <v>40604.400000000001</v>
      </c>
      <c r="L6350" t="s">
        <v>967</v>
      </c>
      <c r="M6350" t="s">
        <v>985</v>
      </c>
      <c r="N6350" t="s">
        <v>10635</v>
      </c>
      <c r="O6350" t="s">
        <v>825</v>
      </c>
      <c r="P6350" t="s">
        <v>13376</v>
      </c>
      <c r="Q6350" t="s">
        <v>13376</v>
      </c>
      <c r="R6350" t="s">
        <v>740</v>
      </c>
      <c r="S6350" t="s">
        <v>795</v>
      </c>
      <c r="T6350" t="s">
        <v>21318</v>
      </c>
      <c r="U6350" t="s">
        <v>965</v>
      </c>
      <c r="V6350" t="s">
        <v>10638</v>
      </c>
      <c r="W6350" t="s">
        <v>970</v>
      </c>
      <c r="X6350" t="s">
        <v>21319</v>
      </c>
    </row>
    <row r="6351" spans="2:24" ht="11" outlineLevel="1" x14ac:dyDescent="0.15">
      <c r="B6351" t="s">
        <v>6855</v>
      </c>
      <c r="C6351" t="s">
        <v>6856</v>
      </c>
      <c r="D6351" t="s">
        <v>6857</v>
      </c>
      <c r="E6351" t="s">
        <v>10649</v>
      </c>
      <c r="F6351" t="s">
        <v>6858</v>
      </c>
      <c r="G6351" t="s">
        <v>6859</v>
      </c>
      <c r="H6351" s="17">
        <v>44441</v>
      </c>
      <c r="I6351" s="15">
        <v>2021</v>
      </c>
      <c r="J6351" t="s">
        <v>10634</v>
      </c>
      <c r="K6351" s="5">
        <v>35674.699999999997</v>
      </c>
      <c r="L6351" t="s">
        <v>967</v>
      </c>
      <c r="R6351" t="s">
        <v>740</v>
      </c>
      <c r="S6351" t="s">
        <v>795</v>
      </c>
      <c r="T6351" t="s">
        <v>21320</v>
      </c>
      <c r="U6351" t="s">
        <v>1340</v>
      </c>
      <c r="V6351" t="s">
        <v>12795</v>
      </c>
      <c r="W6351" t="s">
        <v>970</v>
      </c>
      <c r="X6351" t="s">
        <v>21321</v>
      </c>
    </row>
    <row r="6352" spans="2:24" ht="11" outlineLevel="1" x14ac:dyDescent="0.15">
      <c r="B6352" t="s">
        <v>6855</v>
      </c>
      <c r="C6352" t="s">
        <v>6856</v>
      </c>
      <c r="D6352" t="s">
        <v>6857</v>
      </c>
      <c r="E6352" t="s">
        <v>10652</v>
      </c>
      <c r="F6352" t="s">
        <v>6858</v>
      </c>
      <c r="G6352" t="s">
        <v>6859</v>
      </c>
      <c r="H6352" s="17">
        <v>44601</v>
      </c>
      <c r="I6352" s="15">
        <v>2022</v>
      </c>
      <c r="J6352" t="s">
        <v>10634</v>
      </c>
      <c r="K6352" s="5">
        <v>8942.5</v>
      </c>
      <c r="L6352" t="s">
        <v>967</v>
      </c>
      <c r="M6352" t="s">
        <v>12802</v>
      </c>
      <c r="R6352" t="s">
        <v>740</v>
      </c>
      <c r="S6352" t="s">
        <v>795</v>
      </c>
      <c r="T6352" t="s">
        <v>21322</v>
      </c>
      <c r="U6352" t="s">
        <v>1340</v>
      </c>
      <c r="V6352" t="s">
        <v>12795</v>
      </c>
      <c r="W6352" t="s">
        <v>970</v>
      </c>
      <c r="X6352" t="s">
        <v>21323</v>
      </c>
    </row>
    <row r="6353" spans="2:24" ht="11" outlineLevel="1" x14ac:dyDescent="0.15">
      <c r="B6353" t="s">
        <v>6855</v>
      </c>
      <c r="C6353" t="s">
        <v>6856</v>
      </c>
      <c r="D6353" t="s">
        <v>6857</v>
      </c>
      <c r="E6353" t="s">
        <v>10664</v>
      </c>
      <c r="F6353" t="s">
        <v>6858</v>
      </c>
      <c r="G6353" t="s">
        <v>6859</v>
      </c>
      <c r="H6353" s="17">
        <v>45853</v>
      </c>
      <c r="I6353" s="15">
        <v>2025</v>
      </c>
      <c r="J6353" t="s">
        <v>10634</v>
      </c>
      <c r="K6353" s="5">
        <v>-4159.7</v>
      </c>
      <c r="L6353" t="s">
        <v>967</v>
      </c>
      <c r="M6353" t="s">
        <v>14189</v>
      </c>
      <c r="R6353" t="s">
        <v>740</v>
      </c>
      <c r="S6353" t="s">
        <v>795</v>
      </c>
      <c r="T6353" t="s">
        <v>21320</v>
      </c>
      <c r="U6353" t="s">
        <v>1340</v>
      </c>
      <c r="V6353" t="s">
        <v>12795</v>
      </c>
      <c r="W6353" t="s">
        <v>970</v>
      </c>
      <c r="X6353" t="s">
        <v>21324</v>
      </c>
    </row>
    <row r="6354" spans="2:24" ht="11" outlineLevel="1" x14ac:dyDescent="0.15">
      <c r="B6354" t="s">
        <v>6861</v>
      </c>
      <c r="C6354" t="s">
        <v>6862</v>
      </c>
      <c r="E6354" t="s">
        <v>10649</v>
      </c>
      <c r="F6354" t="s">
        <v>18366</v>
      </c>
      <c r="G6354" t="s">
        <v>1800</v>
      </c>
      <c r="H6354" s="17">
        <v>44104</v>
      </c>
      <c r="I6354" s="15">
        <v>2020</v>
      </c>
      <c r="J6354" t="s">
        <v>10634</v>
      </c>
      <c r="K6354" s="5">
        <v>40399.26</v>
      </c>
      <c r="L6354" t="s">
        <v>967</v>
      </c>
      <c r="M6354" t="s">
        <v>1141</v>
      </c>
      <c r="N6354" t="s">
        <v>10635</v>
      </c>
      <c r="O6354" t="s">
        <v>804</v>
      </c>
      <c r="P6354" t="s">
        <v>11969</v>
      </c>
      <c r="R6354" t="s">
        <v>748</v>
      </c>
      <c r="S6354" t="s">
        <v>795</v>
      </c>
      <c r="T6354" t="s">
        <v>21325</v>
      </c>
      <c r="U6354" t="s">
        <v>965</v>
      </c>
      <c r="V6354" t="s">
        <v>10638</v>
      </c>
      <c r="W6354" t="s">
        <v>970</v>
      </c>
      <c r="X6354" t="s">
        <v>21326</v>
      </c>
    </row>
    <row r="6355" spans="2:24" ht="11" outlineLevel="1" x14ac:dyDescent="0.15">
      <c r="B6355" t="s">
        <v>6864</v>
      </c>
      <c r="C6355" t="s">
        <v>6865</v>
      </c>
      <c r="E6355" t="s">
        <v>10652</v>
      </c>
      <c r="F6355" t="s">
        <v>4467</v>
      </c>
      <c r="G6355" t="s">
        <v>4468</v>
      </c>
      <c r="H6355" s="17">
        <v>43481</v>
      </c>
      <c r="I6355" s="15">
        <v>2019</v>
      </c>
      <c r="J6355" t="s">
        <v>10634</v>
      </c>
      <c r="K6355" s="5">
        <v>-1112.3599999999999</v>
      </c>
      <c r="L6355" t="s">
        <v>967</v>
      </c>
      <c r="M6355" t="s">
        <v>1141</v>
      </c>
      <c r="N6355" t="s">
        <v>10635</v>
      </c>
      <c r="O6355" t="s">
        <v>825</v>
      </c>
      <c r="P6355" t="s">
        <v>13174</v>
      </c>
      <c r="Q6355" t="s">
        <v>13174</v>
      </c>
      <c r="R6355" t="s">
        <v>737</v>
      </c>
      <c r="S6355" t="s">
        <v>803</v>
      </c>
      <c r="T6355" t="s">
        <v>21327</v>
      </c>
      <c r="U6355" t="s">
        <v>965</v>
      </c>
      <c r="V6355" t="s">
        <v>10638</v>
      </c>
      <c r="W6355" t="s">
        <v>970</v>
      </c>
      <c r="X6355" t="s">
        <v>21328</v>
      </c>
    </row>
    <row r="6356" spans="2:24" ht="11" outlineLevel="1" x14ac:dyDescent="0.15">
      <c r="B6356" t="s">
        <v>6864</v>
      </c>
      <c r="C6356" t="s">
        <v>6865</v>
      </c>
      <c r="E6356" t="s">
        <v>10649</v>
      </c>
      <c r="F6356" t="s">
        <v>4467</v>
      </c>
      <c r="G6356" t="s">
        <v>4468</v>
      </c>
      <c r="H6356" s="17">
        <v>43334</v>
      </c>
      <c r="I6356" s="15">
        <v>2018</v>
      </c>
      <c r="J6356" t="s">
        <v>10634</v>
      </c>
      <c r="K6356" s="5">
        <v>41427</v>
      </c>
      <c r="L6356" t="s">
        <v>967</v>
      </c>
      <c r="M6356" t="s">
        <v>1141</v>
      </c>
      <c r="N6356" t="s">
        <v>10635</v>
      </c>
      <c r="O6356" t="s">
        <v>825</v>
      </c>
      <c r="P6356" t="s">
        <v>13174</v>
      </c>
      <c r="Q6356" t="s">
        <v>13174</v>
      </c>
      <c r="R6356" t="s">
        <v>737</v>
      </c>
      <c r="S6356" t="s">
        <v>803</v>
      </c>
      <c r="T6356" t="s">
        <v>21329</v>
      </c>
      <c r="U6356" t="s">
        <v>965</v>
      </c>
      <c r="V6356" t="s">
        <v>10638</v>
      </c>
      <c r="W6356" t="s">
        <v>970</v>
      </c>
      <c r="X6356" t="s">
        <v>21330</v>
      </c>
    </row>
    <row r="6357" spans="2:24" ht="11" outlineLevel="1" x14ac:dyDescent="0.15">
      <c r="B6357" t="s">
        <v>6867</v>
      </c>
      <c r="C6357" t="s">
        <v>839</v>
      </c>
      <c r="E6357" t="s">
        <v>10649</v>
      </c>
      <c r="F6357" t="s">
        <v>604</v>
      </c>
      <c r="G6357" t="s">
        <v>1088</v>
      </c>
      <c r="H6357" s="17">
        <v>43685</v>
      </c>
      <c r="I6357" s="15">
        <v>2019</v>
      </c>
      <c r="J6357" t="s">
        <v>10634</v>
      </c>
      <c r="K6357" s="5">
        <v>40281.449999999997</v>
      </c>
      <c r="L6357" t="s">
        <v>967</v>
      </c>
      <c r="M6357" t="s">
        <v>1141</v>
      </c>
      <c r="N6357" t="s">
        <v>10635</v>
      </c>
      <c r="O6357" t="s">
        <v>826</v>
      </c>
      <c r="P6357" t="s">
        <v>10636</v>
      </c>
      <c r="Q6357" t="s">
        <v>10636</v>
      </c>
      <c r="R6357" t="s">
        <v>740</v>
      </c>
      <c r="S6357" t="s">
        <v>795</v>
      </c>
      <c r="T6357" t="s">
        <v>21331</v>
      </c>
      <c r="U6357" t="s">
        <v>965</v>
      </c>
      <c r="V6357" t="s">
        <v>10638</v>
      </c>
      <c r="W6357" t="s">
        <v>970</v>
      </c>
      <c r="X6357" t="s">
        <v>21332</v>
      </c>
    </row>
    <row r="6358" spans="2:24" ht="11" outlineLevel="1" x14ac:dyDescent="0.15">
      <c r="B6358" t="s">
        <v>6869</v>
      </c>
      <c r="C6358" t="s">
        <v>6870</v>
      </c>
      <c r="D6358" t="s">
        <v>4335</v>
      </c>
      <c r="E6358" t="s">
        <v>10649</v>
      </c>
      <c r="F6358" t="s">
        <v>3417</v>
      </c>
      <c r="G6358" t="s">
        <v>3418</v>
      </c>
      <c r="H6358" s="17">
        <v>45413</v>
      </c>
      <c r="I6358" s="15">
        <v>2024</v>
      </c>
      <c r="J6358" t="s">
        <v>10634</v>
      </c>
      <c r="K6358" s="5">
        <v>40231</v>
      </c>
      <c r="L6358" t="s">
        <v>967</v>
      </c>
      <c r="M6358" t="s">
        <v>1903</v>
      </c>
      <c r="N6358" t="s">
        <v>10635</v>
      </c>
      <c r="O6358" t="s">
        <v>825</v>
      </c>
      <c r="P6358" t="s">
        <v>11434</v>
      </c>
      <c r="Q6358" t="s">
        <v>11435</v>
      </c>
      <c r="R6358" t="s">
        <v>740</v>
      </c>
      <c r="S6358" t="s">
        <v>795</v>
      </c>
      <c r="T6358" t="s">
        <v>21333</v>
      </c>
      <c r="U6358" t="s">
        <v>965</v>
      </c>
      <c r="V6358" t="s">
        <v>10638</v>
      </c>
      <c r="W6358" t="s">
        <v>970</v>
      </c>
      <c r="X6358" t="s">
        <v>21334</v>
      </c>
    </row>
    <row r="6359" spans="2:24" ht="11" outlineLevel="1" x14ac:dyDescent="0.15">
      <c r="B6359" t="s">
        <v>6872</v>
      </c>
      <c r="C6359" t="s">
        <v>6873</v>
      </c>
      <c r="E6359" t="s">
        <v>10649</v>
      </c>
      <c r="F6359" t="s">
        <v>6494</v>
      </c>
      <c r="G6359" t="s">
        <v>6495</v>
      </c>
      <c r="H6359" s="17">
        <v>42995</v>
      </c>
      <c r="I6359" s="15">
        <v>2017</v>
      </c>
      <c r="J6359" t="s">
        <v>10634</v>
      </c>
      <c r="K6359" s="5">
        <v>40200</v>
      </c>
      <c r="L6359" t="s">
        <v>967</v>
      </c>
      <c r="R6359" t="s">
        <v>3219</v>
      </c>
      <c r="S6359" t="s">
        <v>795</v>
      </c>
      <c r="T6359" t="s">
        <v>21335</v>
      </c>
      <c r="U6359" t="s">
        <v>1340</v>
      </c>
      <c r="V6359" t="s">
        <v>12795</v>
      </c>
      <c r="W6359" t="s">
        <v>970</v>
      </c>
      <c r="X6359" t="s">
        <v>21336</v>
      </c>
    </row>
    <row r="6360" spans="2:24" ht="11" outlineLevel="1" x14ac:dyDescent="0.15">
      <c r="B6360" t="s">
        <v>6875</v>
      </c>
      <c r="C6360" t="s">
        <v>6876</v>
      </c>
      <c r="E6360" t="s">
        <v>10649</v>
      </c>
      <c r="F6360" t="s">
        <v>6877</v>
      </c>
      <c r="G6360" t="s">
        <v>6878</v>
      </c>
      <c r="H6360" s="17">
        <v>43651</v>
      </c>
      <c r="I6360" s="15">
        <v>2019</v>
      </c>
      <c r="J6360" t="s">
        <v>10634</v>
      </c>
      <c r="K6360" s="5">
        <v>40165</v>
      </c>
      <c r="L6360" t="s">
        <v>967</v>
      </c>
      <c r="R6360" t="s">
        <v>738</v>
      </c>
      <c r="S6360" t="s">
        <v>803</v>
      </c>
      <c r="T6360" t="s">
        <v>21337</v>
      </c>
      <c r="U6360" t="s">
        <v>1340</v>
      </c>
      <c r="V6360" t="s">
        <v>12795</v>
      </c>
      <c r="W6360" t="s">
        <v>970</v>
      </c>
      <c r="X6360" t="s">
        <v>21338</v>
      </c>
    </row>
    <row r="6361" spans="2:24" ht="11" outlineLevel="1" x14ac:dyDescent="0.15">
      <c r="B6361" t="s">
        <v>6880</v>
      </c>
      <c r="C6361" t="s">
        <v>1149</v>
      </c>
      <c r="D6361" t="s">
        <v>6881</v>
      </c>
      <c r="E6361" t="s">
        <v>10649</v>
      </c>
      <c r="F6361" t="s">
        <v>6882</v>
      </c>
      <c r="G6361" t="s">
        <v>6883</v>
      </c>
      <c r="H6361" s="17">
        <v>42614</v>
      </c>
      <c r="I6361" s="15">
        <v>2016</v>
      </c>
      <c r="J6361" t="s">
        <v>10634</v>
      </c>
      <c r="K6361" s="5">
        <v>40125</v>
      </c>
      <c r="L6361" t="s">
        <v>967</v>
      </c>
      <c r="R6361" t="s">
        <v>3219</v>
      </c>
      <c r="S6361" t="s">
        <v>795</v>
      </c>
      <c r="T6361" t="s">
        <v>21339</v>
      </c>
      <c r="U6361" t="s">
        <v>1340</v>
      </c>
      <c r="V6361" t="s">
        <v>12795</v>
      </c>
      <c r="W6361" t="s">
        <v>970</v>
      </c>
      <c r="X6361" t="s">
        <v>21340</v>
      </c>
    </row>
    <row r="6362" spans="2:24" ht="11" outlineLevel="1" x14ac:dyDescent="0.15">
      <c r="B6362" t="s">
        <v>6885</v>
      </c>
      <c r="C6362" t="s">
        <v>6886</v>
      </c>
      <c r="E6362" t="s">
        <v>10649</v>
      </c>
      <c r="F6362" t="s">
        <v>6887</v>
      </c>
      <c r="G6362" t="s">
        <v>6888</v>
      </c>
      <c r="H6362" s="17">
        <v>43789</v>
      </c>
      <c r="I6362" s="15">
        <v>2020</v>
      </c>
      <c r="J6362" t="s">
        <v>10634</v>
      </c>
      <c r="K6362" s="5">
        <v>40083</v>
      </c>
      <c r="L6362" t="s">
        <v>967</v>
      </c>
      <c r="R6362" t="s">
        <v>750</v>
      </c>
      <c r="S6362" t="s">
        <v>4388</v>
      </c>
      <c r="T6362" t="s">
        <v>21341</v>
      </c>
      <c r="U6362" t="s">
        <v>1340</v>
      </c>
      <c r="V6362" t="s">
        <v>12795</v>
      </c>
      <c r="W6362" t="s">
        <v>970</v>
      </c>
      <c r="X6362" t="s">
        <v>21342</v>
      </c>
    </row>
    <row r="6363" spans="2:24" ht="11" outlineLevel="1" x14ac:dyDescent="0.15">
      <c r="B6363" t="s">
        <v>6890</v>
      </c>
      <c r="C6363" t="s">
        <v>6891</v>
      </c>
      <c r="E6363" t="s">
        <v>10649</v>
      </c>
      <c r="F6363" t="s">
        <v>682</v>
      </c>
      <c r="G6363" t="s">
        <v>1729</v>
      </c>
      <c r="H6363" s="17">
        <v>44596</v>
      </c>
      <c r="I6363" s="15">
        <v>2022</v>
      </c>
      <c r="J6363" t="s">
        <v>10634</v>
      </c>
      <c r="K6363" s="5">
        <v>40000</v>
      </c>
      <c r="L6363" t="s">
        <v>967</v>
      </c>
      <c r="M6363" t="s">
        <v>1141</v>
      </c>
      <c r="N6363" t="s">
        <v>10635</v>
      </c>
      <c r="O6363" t="s">
        <v>825</v>
      </c>
      <c r="P6363" t="s">
        <v>14299</v>
      </c>
      <c r="R6363" t="s">
        <v>740</v>
      </c>
      <c r="S6363" t="s">
        <v>795</v>
      </c>
      <c r="T6363" t="s">
        <v>21343</v>
      </c>
      <c r="U6363" t="s">
        <v>965</v>
      </c>
      <c r="V6363" t="s">
        <v>10638</v>
      </c>
      <c r="W6363" t="s">
        <v>970</v>
      </c>
      <c r="X6363" t="s">
        <v>21344</v>
      </c>
    </row>
    <row r="6364" spans="2:24" ht="11" outlineLevel="1" x14ac:dyDescent="0.15">
      <c r="B6364" t="s">
        <v>6893</v>
      </c>
      <c r="C6364" t="s">
        <v>6894</v>
      </c>
      <c r="E6364" t="s">
        <v>10649</v>
      </c>
      <c r="F6364" t="s">
        <v>6895</v>
      </c>
      <c r="G6364" t="s">
        <v>6896</v>
      </c>
      <c r="H6364" s="17">
        <v>44501</v>
      </c>
      <c r="I6364" s="15">
        <v>2022</v>
      </c>
      <c r="J6364" t="s">
        <v>10634</v>
      </c>
      <c r="K6364" s="5">
        <v>25000</v>
      </c>
      <c r="L6364" t="s">
        <v>967</v>
      </c>
      <c r="R6364" t="s">
        <v>748</v>
      </c>
      <c r="S6364" t="s">
        <v>795</v>
      </c>
      <c r="T6364" t="s">
        <v>21345</v>
      </c>
      <c r="U6364" t="s">
        <v>1340</v>
      </c>
      <c r="V6364" t="s">
        <v>12795</v>
      </c>
      <c r="W6364" t="s">
        <v>970</v>
      </c>
      <c r="X6364" t="s">
        <v>21346</v>
      </c>
    </row>
    <row r="6365" spans="2:24" ht="11" outlineLevel="1" x14ac:dyDescent="0.15">
      <c r="B6365" t="s">
        <v>6893</v>
      </c>
      <c r="C6365" t="s">
        <v>6894</v>
      </c>
      <c r="E6365" t="s">
        <v>10652</v>
      </c>
      <c r="F6365" t="s">
        <v>6895</v>
      </c>
      <c r="G6365" t="s">
        <v>6896</v>
      </c>
      <c r="H6365" s="17">
        <v>44503</v>
      </c>
      <c r="I6365" s="15">
        <v>2022</v>
      </c>
      <c r="J6365" t="s">
        <v>10634</v>
      </c>
      <c r="K6365" s="5">
        <v>14999.44</v>
      </c>
      <c r="L6365" t="s">
        <v>967</v>
      </c>
      <c r="M6365" t="s">
        <v>15907</v>
      </c>
      <c r="R6365" t="s">
        <v>748</v>
      </c>
      <c r="S6365" t="s">
        <v>795</v>
      </c>
      <c r="T6365" t="s">
        <v>21347</v>
      </c>
      <c r="U6365" t="s">
        <v>1340</v>
      </c>
      <c r="V6365" t="s">
        <v>12795</v>
      </c>
      <c r="W6365" t="s">
        <v>970</v>
      </c>
      <c r="X6365" t="s">
        <v>21348</v>
      </c>
    </row>
    <row r="6366" spans="2:24" ht="11" outlineLevel="1" x14ac:dyDescent="0.15">
      <c r="B6366" t="s">
        <v>6899</v>
      </c>
      <c r="C6366" t="s">
        <v>6900</v>
      </c>
      <c r="E6366" t="s">
        <v>10649</v>
      </c>
      <c r="F6366" t="s">
        <v>6901</v>
      </c>
      <c r="G6366" t="s">
        <v>6902</v>
      </c>
      <c r="H6366" s="17">
        <v>44827</v>
      </c>
      <c r="I6366" s="15">
        <v>2022</v>
      </c>
      <c r="J6366" t="s">
        <v>10634</v>
      </c>
      <c r="K6366" s="5">
        <v>39922</v>
      </c>
      <c r="L6366" t="s">
        <v>967</v>
      </c>
      <c r="R6366" t="s">
        <v>6903</v>
      </c>
      <c r="S6366" t="s">
        <v>795</v>
      </c>
      <c r="T6366" t="s">
        <v>21349</v>
      </c>
      <c r="U6366" t="s">
        <v>1340</v>
      </c>
      <c r="V6366" t="s">
        <v>12795</v>
      </c>
      <c r="W6366" t="s">
        <v>970</v>
      </c>
      <c r="X6366" t="s">
        <v>21350</v>
      </c>
    </row>
    <row r="6367" spans="2:24" ht="11" outlineLevel="1" x14ac:dyDescent="0.15">
      <c r="B6367" t="s">
        <v>6906</v>
      </c>
      <c r="C6367" t="s">
        <v>6907</v>
      </c>
      <c r="E6367" t="s">
        <v>10649</v>
      </c>
      <c r="F6367" t="s">
        <v>5822</v>
      </c>
      <c r="G6367" t="s">
        <v>5823</v>
      </c>
      <c r="H6367" s="17">
        <v>45174</v>
      </c>
      <c r="I6367" s="15">
        <v>2023</v>
      </c>
      <c r="J6367" t="s">
        <v>10634</v>
      </c>
      <c r="K6367" s="5">
        <v>39899.11</v>
      </c>
      <c r="L6367" t="s">
        <v>967</v>
      </c>
      <c r="R6367" t="s">
        <v>757</v>
      </c>
      <c r="S6367" t="s">
        <v>803</v>
      </c>
      <c r="T6367" t="s">
        <v>21351</v>
      </c>
      <c r="U6367" t="s">
        <v>1340</v>
      </c>
      <c r="V6367" t="s">
        <v>12795</v>
      </c>
      <c r="W6367" t="s">
        <v>970</v>
      </c>
      <c r="X6367" t="s">
        <v>21352</v>
      </c>
    </row>
    <row r="6368" spans="2:24" ht="11" outlineLevel="1" x14ac:dyDescent="0.15">
      <c r="B6368" t="s">
        <v>6909</v>
      </c>
      <c r="C6368" t="s">
        <v>6910</v>
      </c>
      <c r="D6368" t="s">
        <v>4335</v>
      </c>
      <c r="E6368" t="s">
        <v>10649</v>
      </c>
      <c r="F6368" t="s">
        <v>3417</v>
      </c>
      <c r="G6368" t="s">
        <v>3418</v>
      </c>
      <c r="H6368" s="17">
        <v>45429</v>
      </c>
      <c r="I6368" s="15">
        <v>2024</v>
      </c>
      <c r="J6368" t="s">
        <v>10634</v>
      </c>
      <c r="K6368" s="5">
        <v>39896.69</v>
      </c>
      <c r="L6368" t="s">
        <v>967</v>
      </c>
      <c r="M6368" t="s">
        <v>1903</v>
      </c>
      <c r="N6368" t="s">
        <v>10635</v>
      </c>
      <c r="O6368" t="s">
        <v>826</v>
      </c>
      <c r="P6368" t="s">
        <v>11434</v>
      </c>
      <c r="Q6368" t="s">
        <v>11435</v>
      </c>
      <c r="R6368" t="s">
        <v>740</v>
      </c>
      <c r="S6368" t="s">
        <v>795</v>
      </c>
      <c r="T6368" t="s">
        <v>21353</v>
      </c>
      <c r="U6368" t="s">
        <v>965</v>
      </c>
      <c r="V6368" t="s">
        <v>10638</v>
      </c>
      <c r="W6368" t="s">
        <v>970</v>
      </c>
      <c r="X6368" t="s">
        <v>21354</v>
      </c>
    </row>
    <row r="6369" spans="2:24" ht="11" outlineLevel="1" x14ac:dyDescent="0.15">
      <c r="B6369" t="s">
        <v>6912</v>
      </c>
      <c r="C6369" t="s">
        <v>6913</v>
      </c>
      <c r="E6369" t="s">
        <v>10649</v>
      </c>
      <c r="F6369" t="s">
        <v>6914</v>
      </c>
      <c r="G6369" t="s">
        <v>6915</v>
      </c>
      <c r="H6369" s="17">
        <v>45057</v>
      </c>
      <c r="I6369" s="15">
        <v>2023</v>
      </c>
      <c r="J6369" t="s">
        <v>10634</v>
      </c>
      <c r="K6369" s="5">
        <v>39844</v>
      </c>
      <c r="L6369" t="s">
        <v>967</v>
      </c>
      <c r="R6369" t="s">
        <v>750</v>
      </c>
      <c r="S6369" t="s">
        <v>6916</v>
      </c>
      <c r="T6369" t="s">
        <v>21355</v>
      </c>
      <c r="U6369" t="s">
        <v>1340</v>
      </c>
      <c r="V6369" t="s">
        <v>12795</v>
      </c>
      <c r="W6369" t="s">
        <v>970</v>
      </c>
      <c r="X6369" t="s">
        <v>21356</v>
      </c>
    </row>
    <row r="6370" spans="2:24" ht="11" outlineLevel="1" x14ac:dyDescent="0.15">
      <c r="B6370" t="s">
        <v>6919</v>
      </c>
      <c r="C6370" t="s">
        <v>6920</v>
      </c>
      <c r="E6370" t="s">
        <v>10649</v>
      </c>
      <c r="F6370" t="s">
        <v>6921</v>
      </c>
      <c r="G6370" t="s">
        <v>6922</v>
      </c>
      <c r="H6370" s="17">
        <v>42977</v>
      </c>
      <c r="I6370" s="15">
        <v>2017</v>
      </c>
      <c r="J6370" t="s">
        <v>10634</v>
      </c>
      <c r="K6370" s="5">
        <v>39750</v>
      </c>
      <c r="L6370" t="s">
        <v>967</v>
      </c>
      <c r="R6370" t="s">
        <v>748</v>
      </c>
      <c r="S6370" t="s">
        <v>795</v>
      </c>
      <c r="T6370" t="s">
        <v>21357</v>
      </c>
      <c r="U6370" t="s">
        <v>1340</v>
      </c>
      <c r="V6370" t="s">
        <v>12795</v>
      </c>
      <c r="W6370" t="s">
        <v>970</v>
      </c>
      <c r="X6370" t="s">
        <v>21358</v>
      </c>
    </row>
    <row r="6371" spans="2:24" ht="11" outlineLevel="1" x14ac:dyDescent="0.15">
      <c r="B6371" t="s">
        <v>6924</v>
      </c>
      <c r="C6371" t="s">
        <v>6925</v>
      </c>
      <c r="E6371" t="s">
        <v>10649</v>
      </c>
      <c r="F6371" t="s">
        <v>16693</v>
      </c>
      <c r="G6371" t="s">
        <v>2727</v>
      </c>
      <c r="H6371" s="17">
        <v>43194</v>
      </c>
      <c r="I6371" s="15">
        <v>2018</v>
      </c>
      <c r="J6371" t="s">
        <v>10634</v>
      </c>
      <c r="K6371" s="5">
        <v>39527.86</v>
      </c>
      <c r="L6371" t="s">
        <v>967</v>
      </c>
      <c r="M6371" t="s">
        <v>1141</v>
      </c>
      <c r="N6371" t="s">
        <v>10635</v>
      </c>
      <c r="O6371" t="s">
        <v>825</v>
      </c>
      <c r="P6371" t="s">
        <v>12086</v>
      </c>
      <c r="Q6371" t="s">
        <v>12086</v>
      </c>
      <c r="R6371" t="s">
        <v>740</v>
      </c>
      <c r="S6371" t="s">
        <v>795</v>
      </c>
      <c r="T6371" t="s">
        <v>21359</v>
      </c>
      <c r="U6371" t="s">
        <v>965</v>
      </c>
      <c r="V6371" t="s">
        <v>10638</v>
      </c>
      <c r="W6371" t="s">
        <v>970</v>
      </c>
      <c r="X6371" t="s">
        <v>21360</v>
      </c>
    </row>
    <row r="6372" spans="2:24" ht="11" outlineLevel="1" x14ac:dyDescent="0.15">
      <c r="B6372" t="s">
        <v>6927</v>
      </c>
      <c r="C6372" t="s">
        <v>6928</v>
      </c>
      <c r="D6372" t="s">
        <v>308</v>
      </c>
      <c r="E6372" t="s">
        <v>10649</v>
      </c>
      <c r="F6372" t="s">
        <v>14208</v>
      </c>
      <c r="G6372" t="s">
        <v>1702</v>
      </c>
      <c r="H6372" s="17">
        <v>46097</v>
      </c>
      <c r="I6372" s="15">
        <v>2026</v>
      </c>
      <c r="J6372" t="s">
        <v>10634</v>
      </c>
      <c r="K6372" s="5">
        <v>39470</v>
      </c>
      <c r="L6372" t="s">
        <v>967</v>
      </c>
      <c r="M6372" t="s">
        <v>1903</v>
      </c>
      <c r="N6372" t="s">
        <v>10635</v>
      </c>
      <c r="O6372" t="s">
        <v>825</v>
      </c>
      <c r="P6372" t="s">
        <v>13376</v>
      </c>
      <c r="Q6372" t="s">
        <v>15617</v>
      </c>
      <c r="R6372" t="s">
        <v>740</v>
      </c>
      <c r="S6372" t="s">
        <v>795</v>
      </c>
      <c r="T6372" t="s">
        <v>21361</v>
      </c>
      <c r="U6372" t="s">
        <v>965</v>
      </c>
      <c r="V6372" t="s">
        <v>10638</v>
      </c>
      <c r="W6372" t="s">
        <v>970</v>
      </c>
      <c r="X6372" t="s">
        <v>21362</v>
      </c>
    </row>
    <row r="6373" spans="2:24" ht="11" outlineLevel="1" x14ac:dyDescent="0.15">
      <c r="B6373" t="s">
        <v>6930</v>
      </c>
      <c r="C6373" t="s">
        <v>6931</v>
      </c>
      <c r="E6373" t="s">
        <v>10649</v>
      </c>
      <c r="F6373" t="s">
        <v>4497</v>
      </c>
      <c r="G6373" t="s">
        <v>4498</v>
      </c>
      <c r="H6373" s="17">
        <v>42636</v>
      </c>
      <c r="I6373" s="15">
        <v>2016</v>
      </c>
      <c r="J6373" t="s">
        <v>10634</v>
      </c>
      <c r="K6373" s="5">
        <v>39459.120000000003</v>
      </c>
      <c r="L6373" t="s">
        <v>967</v>
      </c>
      <c r="R6373" t="s">
        <v>6932</v>
      </c>
      <c r="S6373" t="s">
        <v>795</v>
      </c>
      <c r="T6373" t="s">
        <v>21363</v>
      </c>
      <c r="U6373" t="s">
        <v>1340</v>
      </c>
      <c r="V6373" t="s">
        <v>12795</v>
      </c>
      <c r="W6373" t="s">
        <v>970</v>
      </c>
      <c r="X6373" t="s">
        <v>21364</v>
      </c>
    </row>
    <row r="6374" spans="2:24" ht="11" outlineLevel="1" x14ac:dyDescent="0.15">
      <c r="B6374" t="s">
        <v>6935</v>
      </c>
      <c r="C6374" t="s">
        <v>6936</v>
      </c>
      <c r="D6374" t="s">
        <v>4579</v>
      </c>
      <c r="E6374" t="s">
        <v>10649</v>
      </c>
      <c r="F6374" t="s">
        <v>4467</v>
      </c>
      <c r="G6374" t="s">
        <v>4468</v>
      </c>
      <c r="H6374" s="17">
        <v>44076</v>
      </c>
      <c r="I6374" s="15">
        <v>2020</v>
      </c>
      <c r="J6374" t="s">
        <v>10634</v>
      </c>
      <c r="K6374" s="5">
        <v>39403</v>
      </c>
      <c r="L6374" t="s">
        <v>967</v>
      </c>
      <c r="M6374" t="s">
        <v>985</v>
      </c>
      <c r="N6374" t="s">
        <v>10635</v>
      </c>
      <c r="O6374" t="s">
        <v>796</v>
      </c>
      <c r="P6374" t="s">
        <v>15012</v>
      </c>
      <c r="R6374" t="s">
        <v>743</v>
      </c>
      <c r="S6374" t="s">
        <v>803</v>
      </c>
      <c r="T6374" t="s">
        <v>21365</v>
      </c>
      <c r="U6374" t="s">
        <v>965</v>
      </c>
      <c r="V6374" t="s">
        <v>10638</v>
      </c>
      <c r="W6374" t="s">
        <v>970</v>
      </c>
      <c r="X6374" t="s">
        <v>21366</v>
      </c>
    </row>
    <row r="6375" spans="2:24" ht="11" outlineLevel="1" x14ac:dyDescent="0.15">
      <c r="B6375" t="s">
        <v>6938</v>
      </c>
      <c r="C6375" t="s">
        <v>6939</v>
      </c>
      <c r="E6375" t="s">
        <v>10649</v>
      </c>
      <c r="F6375" t="s">
        <v>6940</v>
      </c>
      <c r="G6375" t="s">
        <v>6941</v>
      </c>
      <c r="H6375" s="17">
        <v>42640</v>
      </c>
      <c r="I6375" s="15">
        <v>2016</v>
      </c>
      <c r="J6375" t="s">
        <v>10634</v>
      </c>
      <c r="K6375" s="5">
        <v>39320</v>
      </c>
      <c r="L6375" t="s">
        <v>967</v>
      </c>
      <c r="R6375" t="s">
        <v>737</v>
      </c>
      <c r="S6375" t="s">
        <v>795</v>
      </c>
      <c r="T6375" t="s">
        <v>21367</v>
      </c>
      <c r="U6375" t="s">
        <v>1340</v>
      </c>
      <c r="V6375" t="s">
        <v>12795</v>
      </c>
      <c r="W6375" t="s">
        <v>970</v>
      </c>
      <c r="X6375" t="s">
        <v>21368</v>
      </c>
    </row>
    <row r="6376" spans="2:24" ht="11" outlineLevel="1" x14ac:dyDescent="0.15">
      <c r="B6376" t="s">
        <v>6943</v>
      </c>
      <c r="C6376" t="s">
        <v>6944</v>
      </c>
      <c r="E6376" t="s">
        <v>10649</v>
      </c>
      <c r="F6376" t="s">
        <v>5063</v>
      </c>
      <c r="G6376" t="s">
        <v>5064</v>
      </c>
      <c r="H6376" s="17">
        <v>45783</v>
      </c>
      <c r="I6376" s="15">
        <v>2025</v>
      </c>
      <c r="J6376" t="s">
        <v>10634</v>
      </c>
      <c r="K6376" s="5">
        <v>37662.160000000003</v>
      </c>
      <c r="L6376" t="s">
        <v>967</v>
      </c>
      <c r="R6376" t="s">
        <v>740</v>
      </c>
      <c r="S6376" t="s">
        <v>795</v>
      </c>
      <c r="T6376" t="s">
        <v>21369</v>
      </c>
      <c r="U6376" t="s">
        <v>1340</v>
      </c>
      <c r="V6376" t="s">
        <v>12795</v>
      </c>
      <c r="W6376" t="s">
        <v>970</v>
      </c>
      <c r="X6376" t="s">
        <v>21370</v>
      </c>
    </row>
    <row r="6377" spans="2:24" ht="11" outlineLevel="1" x14ac:dyDescent="0.15">
      <c r="B6377" t="s">
        <v>6943</v>
      </c>
      <c r="C6377" t="s">
        <v>6944</v>
      </c>
      <c r="E6377" t="s">
        <v>10652</v>
      </c>
      <c r="F6377" t="s">
        <v>5063</v>
      </c>
      <c r="G6377" t="s">
        <v>5064</v>
      </c>
      <c r="H6377" s="17">
        <v>45792</v>
      </c>
      <c r="I6377" s="15">
        <v>2025</v>
      </c>
      <c r="J6377" t="s">
        <v>10634</v>
      </c>
      <c r="K6377" s="5">
        <v>7500</v>
      </c>
      <c r="L6377" t="s">
        <v>967</v>
      </c>
      <c r="M6377" t="s">
        <v>12802</v>
      </c>
      <c r="R6377" t="s">
        <v>740</v>
      </c>
      <c r="S6377" t="s">
        <v>795</v>
      </c>
      <c r="T6377" t="s">
        <v>21369</v>
      </c>
      <c r="U6377" t="s">
        <v>1340</v>
      </c>
      <c r="V6377" t="s">
        <v>12795</v>
      </c>
      <c r="W6377" t="s">
        <v>970</v>
      </c>
      <c r="X6377" t="s">
        <v>21371</v>
      </c>
    </row>
    <row r="6378" spans="2:24" ht="11" outlineLevel="1" x14ac:dyDescent="0.15">
      <c r="B6378" t="s">
        <v>6943</v>
      </c>
      <c r="C6378" t="s">
        <v>6944</v>
      </c>
      <c r="E6378" t="s">
        <v>10664</v>
      </c>
      <c r="F6378" t="s">
        <v>5063</v>
      </c>
      <c r="G6378" t="s">
        <v>5064</v>
      </c>
      <c r="H6378" s="17">
        <v>45854</v>
      </c>
      <c r="I6378" s="15">
        <v>2025</v>
      </c>
      <c r="J6378" t="s">
        <v>10634</v>
      </c>
      <c r="K6378" s="5">
        <v>-5867.84</v>
      </c>
      <c r="L6378" t="s">
        <v>967</v>
      </c>
      <c r="M6378" t="s">
        <v>14189</v>
      </c>
      <c r="R6378" t="s">
        <v>740</v>
      </c>
      <c r="S6378" t="s">
        <v>795</v>
      </c>
      <c r="T6378" t="s">
        <v>21369</v>
      </c>
      <c r="U6378" t="s">
        <v>1340</v>
      </c>
      <c r="V6378" t="s">
        <v>12795</v>
      </c>
      <c r="W6378" t="s">
        <v>970</v>
      </c>
      <c r="X6378" t="s">
        <v>21372</v>
      </c>
    </row>
    <row r="6379" spans="2:24" ht="11" outlineLevel="1" x14ac:dyDescent="0.15">
      <c r="B6379" t="s">
        <v>6947</v>
      </c>
      <c r="C6379" t="s">
        <v>6948</v>
      </c>
      <c r="E6379" t="s">
        <v>10649</v>
      </c>
      <c r="F6379" t="s">
        <v>6949</v>
      </c>
      <c r="G6379" t="s">
        <v>6950</v>
      </c>
      <c r="H6379" s="17">
        <v>42004</v>
      </c>
      <c r="I6379" s="15">
        <v>2015</v>
      </c>
      <c r="J6379" t="s">
        <v>10634</v>
      </c>
      <c r="K6379" s="5">
        <v>62875</v>
      </c>
      <c r="L6379" t="s">
        <v>967</v>
      </c>
      <c r="R6379" t="s">
        <v>757</v>
      </c>
      <c r="S6379" t="s">
        <v>795</v>
      </c>
      <c r="T6379" t="s">
        <v>21373</v>
      </c>
      <c r="U6379" t="s">
        <v>1340</v>
      </c>
      <c r="V6379" t="s">
        <v>12795</v>
      </c>
      <c r="W6379" t="s">
        <v>970</v>
      </c>
      <c r="X6379" t="s">
        <v>21374</v>
      </c>
    </row>
    <row r="6380" spans="2:24" ht="11" outlineLevel="1" x14ac:dyDescent="0.15">
      <c r="B6380" t="s">
        <v>6947</v>
      </c>
      <c r="C6380" t="s">
        <v>6948</v>
      </c>
      <c r="E6380" t="s">
        <v>10652</v>
      </c>
      <c r="F6380" t="s">
        <v>6949</v>
      </c>
      <c r="G6380" t="s">
        <v>6950</v>
      </c>
      <c r="H6380" s="17">
        <v>42144</v>
      </c>
      <c r="I6380" s="15">
        <v>2015</v>
      </c>
      <c r="J6380" t="s">
        <v>10634</v>
      </c>
      <c r="K6380" s="5">
        <v>0</v>
      </c>
      <c r="L6380" t="s">
        <v>967</v>
      </c>
      <c r="M6380" t="s">
        <v>12797</v>
      </c>
      <c r="R6380" t="s">
        <v>757</v>
      </c>
      <c r="S6380" t="s">
        <v>795</v>
      </c>
      <c r="T6380" t="s">
        <v>21375</v>
      </c>
      <c r="U6380" t="s">
        <v>1340</v>
      </c>
      <c r="V6380" t="s">
        <v>12795</v>
      </c>
      <c r="W6380" t="s">
        <v>970</v>
      </c>
      <c r="X6380" t="s">
        <v>21376</v>
      </c>
    </row>
    <row r="6381" spans="2:24" ht="11" outlineLevel="1" x14ac:dyDescent="0.15">
      <c r="B6381" t="s">
        <v>6947</v>
      </c>
      <c r="C6381" t="s">
        <v>6948</v>
      </c>
      <c r="E6381" t="s">
        <v>21377</v>
      </c>
      <c r="F6381" t="s">
        <v>6949</v>
      </c>
      <c r="G6381" t="s">
        <v>6950</v>
      </c>
      <c r="H6381" s="17">
        <v>42416</v>
      </c>
      <c r="I6381" s="15">
        <v>2016</v>
      </c>
      <c r="J6381" t="s">
        <v>10634</v>
      </c>
      <c r="K6381" s="5">
        <v>-23629.3</v>
      </c>
      <c r="L6381" t="s">
        <v>967</v>
      </c>
      <c r="M6381" t="s">
        <v>12802</v>
      </c>
      <c r="R6381" t="s">
        <v>757</v>
      </c>
      <c r="S6381" t="s">
        <v>795</v>
      </c>
      <c r="T6381" t="s">
        <v>21378</v>
      </c>
      <c r="U6381" t="s">
        <v>1340</v>
      </c>
      <c r="V6381" t="s">
        <v>12795</v>
      </c>
      <c r="W6381" t="s">
        <v>970</v>
      </c>
      <c r="X6381" t="s">
        <v>21379</v>
      </c>
    </row>
    <row r="6382" spans="2:24" ht="11" outlineLevel="1" x14ac:dyDescent="0.15">
      <c r="B6382" t="s">
        <v>6952</v>
      </c>
      <c r="C6382" t="s">
        <v>6953</v>
      </c>
      <c r="E6382" t="s">
        <v>10652</v>
      </c>
      <c r="F6382" t="s">
        <v>685</v>
      </c>
      <c r="G6382" t="s">
        <v>2058</v>
      </c>
      <c r="H6382" s="17">
        <v>44256</v>
      </c>
      <c r="I6382" s="15">
        <v>2021</v>
      </c>
      <c r="J6382" t="s">
        <v>10634</v>
      </c>
      <c r="K6382" s="5">
        <v>14458.68</v>
      </c>
      <c r="L6382" t="s">
        <v>967</v>
      </c>
      <c r="M6382" t="s">
        <v>1141</v>
      </c>
      <c r="N6382" t="s">
        <v>10635</v>
      </c>
      <c r="O6382" t="s">
        <v>826</v>
      </c>
      <c r="P6382" t="s">
        <v>14616</v>
      </c>
      <c r="Q6382" t="s">
        <v>11435</v>
      </c>
      <c r="R6382" t="s">
        <v>748</v>
      </c>
      <c r="S6382" t="s">
        <v>795</v>
      </c>
      <c r="T6382" t="s">
        <v>21380</v>
      </c>
      <c r="U6382" t="s">
        <v>965</v>
      </c>
      <c r="V6382" t="s">
        <v>10638</v>
      </c>
      <c r="W6382" t="s">
        <v>970</v>
      </c>
      <c r="X6382" t="s">
        <v>21381</v>
      </c>
    </row>
    <row r="6383" spans="2:24" ht="11" outlineLevel="1" x14ac:dyDescent="0.15">
      <c r="B6383" t="s">
        <v>6952</v>
      </c>
      <c r="C6383" t="s">
        <v>6953</v>
      </c>
      <c r="E6383" t="s">
        <v>10649</v>
      </c>
      <c r="F6383" t="s">
        <v>685</v>
      </c>
      <c r="G6383" t="s">
        <v>2058</v>
      </c>
      <c r="H6383" s="17">
        <v>44215</v>
      </c>
      <c r="I6383" s="15">
        <v>2021</v>
      </c>
      <c r="J6383" t="s">
        <v>10634</v>
      </c>
      <c r="K6383" s="5">
        <v>24560</v>
      </c>
      <c r="L6383" t="s">
        <v>967</v>
      </c>
      <c r="M6383" t="s">
        <v>1141</v>
      </c>
      <c r="N6383" t="s">
        <v>10635</v>
      </c>
      <c r="O6383" t="s">
        <v>826</v>
      </c>
      <c r="P6383" t="s">
        <v>14616</v>
      </c>
      <c r="Q6383" t="s">
        <v>11435</v>
      </c>
      <c r="R6383" t="s">
        <v>748</v>
      </c>
      <c r="S6383" t="s">
        <v>795</v>
      </c>
      <c r="T6383" t="s">
        <v>21382</v>
      </c>
      <c r="U6383" t="s">
        <v>965</v>
      </c>
      <c r="V6383" t="s">
        <v>10638</v>
      </c>
      <c r="W6383" t="s">
        <v>970</v>
      </c>
      <c r="X6383" t="s">
        <v>21383</v>
      </c>
    </row>
    <row r="6384" spans="2:24" ht="11" outlineLevel="1" x14ac:dyDescent="0.15">
      <c r="B6384" t="s">
        <v>6955</v>
      </c>
      <c r="C6384" t="s">
        <v>6956</v>
      </c>
      <c r="E6384" t="s">
        <v>10649</v>
      </c>
      <c r="F6384" t="s">
        <v>6957</v>
      </c>
      <c r="G6384" t="s">
        <v>6958</v>
      </c>
      <c r="H6384" s="17">
        <v>46083</v>
      </c>
      <c r="I6384" s="15">
        <v>2026</v>
      </c>
      <c r="J6384" t="s">
        <v>10634</v>
      </c>
      <c r="K6384" s="5">
        <v>39000</v>
      </c>
      <c r="L6384" t="s">
        <v>967</v>
      </c>
      <c r="R6384" t="s">
        <v>2658</v>
      </c>
      <c r="S6384" t="s">
        <v>795</v>
      </c>
      <c r="T6384" t="s">
        <v>21384</v>
      </c>
      <c r="U6384" t="s">
        <v>1340</v>
      </c>
      <c r="V6384" t="s">
        <v>12795</v>
      </c>
      <c r="W6384" t="s">
        <v>970</v>
      </c>
      <c r="X6384" t="s">
        <v>21385</v>
      </c>
    </row>
    <row r="6385" spans="2:24" ht="11" outlineLevel="1" x14ac:dyDescent="0.15">
      <c r="B6385" t="s">
        <v>6955</v>
      </c>
      <c r="C6385" t="s">
        <v>6956</v>
      </c>
      <c r="E6385" t="s">
        <v>10652</v>
      </c>
      <c r="F6385" t="s">
        <v>6957</v>
      </c>
      <c r="G6385" t="s">
        <v>6958</v>
      </c>
      <c r="H6385" s="17">
        <v>46090</v>
      </c>
      <c r="I6385" s="15">
        <v>2026</v>
      </c>
      <c r="J6385" t="s">
        <v>10634</v>
      </c>
      <c r="K6385" s="5">
        <v>0</v>
      </c>
      <c r="L6385" t="s">
        <v>967</v>
      </c>
      <c r="M6385" t="s">
        <v>14985</v>
      </c>
      <c r="R6385" t="s">
        <v>2658</v>
      </c>
      <c r="S6385" t="s">
        <v>795</v>
      </c>
      <c r="T6385" t="s">
        <v>21384</v>
      </c>
      <c r="U6385" t="s">
        <v>1340</v>
      </c>
      <c r="V6385" t="s">
        <v>12795</v>
      </c>
      <c r="W6385" t="s">
        <v>970</v>
      </c>
      <c r="X6385" t="s">
        <v>21386</v>
      </c>
    </row>
    <row r="6386" spans="2:24" ht="11" outlineLevel="1" x14ac:dyDescent="0.15">
      <c r="B6386" t="s">
        <v>6960</v>
      </c>
      <c r="C6386" t="s">
        <v>6961</v>
      </c>
      <c r="E6386" t="s">
        <v>10649</v>
      </c>
      <c r="F6386" t="s">
        <v>4980</v>
      </c>
      <c r="G6386" t="s">
        <v>4981</v>
      </c>
      <c r="H6386" s="17">
        <v>44831</v>
      </c>
      <c r="I6386" s="15">
        <v>2022</v>
      </c>
      <c r="J6386" t="s">
        <v>10634</v>
      </c>
      <c r="K6386" s="5">
        <v>38922</v>
      </c>
      <c r="L6386" t="s">
        <v>967</v>
      </c>
      <c r="R6386" t="s">
        <v>737</v>
      </c>
      <c r="S6386" t="s">
        <v>803</v>
      </c>
      <c r="T6386" t="s">
        <v>21387</v>
      </c>
      <c r="U6386" t="s">
        <v>1340</v>
      </c>
      <c r="V6386" t="s">
        <v>12795</v>
      </c>
      <c r="W6386" t="s">
        <v>970</v>
      </c>
      <c r="X6386" t="s">
        <v>21388</v>
      </c>
    </row>
    <row r="6387" spans="2:24" ht="11" outlineLevel="1" x14ac:dyDescent="0.15">
      <c r="B6387" t="s">
        <v>6963</v>
      </c>
      <c r="C6387" t="s">
        <v>6964</v>
      </c>
      <c r="D6387" t="s">
        <v>849</v>
      </c>
      <c r="E6387" t="s">
        <v>10950</v>
      </c>
      <c r="F6387" t="s">
        <v>13906</v>
      </c>
      <c r="G6387" t="s">
        <v>992</v>
      </c>
      <c r="H6387" s="17">
        <v>42475</v>
      </c>
      <c r="I6387" s="15">
        <v>2016</v>
      </c>
      <c r="J6387" t="s">
        <v>10634</v>
      </c>
      <c r="K6387" s="5">
        <v>0</v>
      </c>
      <c r="L6387" t="s">
        <v>967</v>
      </c>
      <c r="M6387" t="s">
        <v>1903</v>
      </c>
      <c r="N6387" t="s">
        <v>10635</v>
      </c>
      <c r="O6387" t="s">
        <v>825</v>
      </c>
      <c r="P6387" t="s">
        <v>21389</v>
      </c>
      <c r="Q6387" t="s">
        <v>21390</v>
      </c>
      <c r="R6387" t="s">
        <v>739</v>
      </c>
      <c r="S6387" t="s">
        <v>795</v>
      </c>
      <c r="T6387" t="s">
        <v>21391</v>
      </c>
      <c r="U6387" t="s">
        <v>965</v>
      </c>
      <c r="V6387" t="s">
        <v>10638</v>
      </c>
      <c r="W6387" t="s">
        <v>970</v>
      </c>
      <c r="X6387" t="s">
        <v>21392</v>
      </c>
    </row>
    <row r="6388" spans="2:24" ht="11" outlineLevel="1" x14ac:dyDescent="0.15">
      <c r="B6388" t="s">
        <v>6963</v>
      </c>
      <c r="C6388" t="s">
        <v>6964</v>
      </c>
      <c r="D6388" t="s">
        <v>849</v>
      </c>
      <c r="E6388" t="s">
        <v>10649</v>
      </c>
      <c r="F6388" t="s">
        <v>13906</v>
      </c>
      <c r="G6388" t="s">
        <v>992</v>
      </c>
      <c r="H6388" s="17">
        <v>42440</v>
      </c>
      <c r="I6388" s="15">
        <v>2016</v>
      </c>
      <c r="J6388" t="s">
        <v>10634</v>
      </c>
      <c r="K6388" s="5">
        <v>38833.58</v>
      </c>
      <c r="L6388" t="s">
        <v>967</v>
      </c>
      <c r="M6388" t="s">
        <v>1903</v>
      </c>
      <c r="N6388" t="s">
        <v>10635</v>
      </c>
      <c r="O6388" t="s">
        <v>825</v>
      </c>
      <c r="P6388" t="s">
        <v>21389</v>
      </c>
      <c r="Q6388" t="s">
        <v>21390</v>
      </c>
      <c r="R6388" t="s">
        <v>739</v>
      </c>
      <c r="S6388" t="s">
        <v>795</v>
      </c>
      <c r="T6388" t="s">
        <v>21393</v>
      </c>
      <c r="U6388" t="s">
        <v>965</v>
      </c>
      <c r="V6388" t="s">
        <v>10638</v>
      </c>
      <c r="W6388" t="s">
        <v>970</v>
      </c>
      <c r="X6388" t="s">
        <v>21394</v>
      </c>
    </row>
    <row r="6389" spans="2:24" ht="11" outlineLevel="1" x14ac:dyDescent="0.15">
      <c r="B6389" t="s">
        <v>6963</v>
      </c>
      <c r="C6389" t="s">
        <v>6964</v>
      </c>
      <c r="D6389" t="s">
        <v>849</v>
      </c>
      <c r="E6389" t="s">
        <v>10989</v>
      </c>
      <c r="F6389" t="s">
        <v>13906</v>
      </c>
      <c r="G6389" t="s">
        <v>992</v>
      </c>
      <c r="H6389" s="17">
        <v>42441</v>
      </c>
      <c r="I6389" s="15">
        <v>2016</v>
      </c>
      <c r="J6389" t="s">
        <v>10634</v>
      </c>
      <c r="K6389" s="5">
        <v>0</v>
      </c>
      <c r="L6389" t="s">
        <v>967</v>
      </c>
      <c r="M6389" t="s">
        <v>1903</v>
      </c>
      <c r="N6389" t="s">
        <v>10635</v>
      </c>
      <c r="O6389" t="s">
        <v>825</v>
      </c>
      <c r="P6389" t="s">
        <v>21389</v>
      </c>
      <c r="Q6389" t="s">
        <v>21390</v>
      </c>
      <c r="R6389" t="s">
        <v>739</v>
      </c>
      <c r="S6389" t="s">
        <v>795</v>
      </c>
      <c r="T6389" t="s">
        <v>21395</v>
      </c>
      <c r="U6389" t="s">
        <v>965</v>
      </c>
      <c r="V6389" t="s">
        <v>10638</v>
      </c>
      <c r="W6389" t="s">
        <v>970</v>
      </c>
      <c r="X6389" t="s">
        <v>21396</v>
      </c>
    </row>
    <row r="6390" spans="2:24" ht="11" outlineLevel="1" x14ac:dyDescent="0.15">
      <c r="B6390" t="s">
        <v>6966</v>
      </c>
      <c r="C6390" t="s">
        <v>6967</v>
      </c>
      <c r="E6390" t="s">
        <v>10649</v>
      </c>
      <c r="F6390" t="s">
        <v>6968</v>
      </c>
      <c r="G6390" t="s">
        <v>6969</v>
      </c>
      <c r="H6390" s="17">
        <v>44440</v>
      </c>
      <c r="I6390" s="15">
        <v>2021</v>
      </c>
      <c r="J6390" t="s">
        <v>10634</v>
      </c>
      <c r="K6390" s="5">
        <v>38736.22</v>
      </c>
      <c r="L6390" t="s">
        <v>967</v>
      </c>
      <c r="R6390" t="s">
        <v>748</v>
      </c>
      <c r="S6390" t="s">
        <v>795</v>
      </c>
      <c r="T6390" t="s">
        <v>21397</v>
      </c>
      <c r="U6390" t="s">
        <v>1340</v>
      </c>
      <c r="V6390" t="s">
        <v>12795</v>
      </c>
      <c r="W6390" t="s">
        <v>970</v>
      </c>
      <c r="X6390" t="s">
        <v>21398</v>
      </c>
    </row>
    <row r="6391" spans="2:24" ht="11" outlineLevel="1" x14ac:dyDescent="0.15">
      <c r="B6391" t="s">
        <v>6971</v>
      </c>
      <c r="C6391" t="s">
        <v>6972</v>
      </c>
      <c r="E6391" t="s">
        <v>10649</v>
      </c>
      <c r="F6391" t="s">
        <v>690</v>
      </c>
      <c r="G6391" t="s">
        <v>1800</v>
      </c>
      <c r="H6391" s="17">
        <v>45496</v>
      </c>
      <c r="I6391" s="15">
        <v>2024</v>
      </c>
      <c r="J6391" t="s">
        <v>10634</v>
      </c>
      <c r="K6391" s="5">
        <v>38604.379999999997</v>
      </c>
      <c r="L6391" t="s">
        <v>967</v>
      </c>
      <c r="M6391" t="s">
        <v>1141</v>
      </c>
      <c r="N6391" t="s">
        <v>10635</v>
      </c>
      <c r="O6391" t="s">
        <v>826</v>
      </c>
      <c r="P6391" t="s">
        <v>11969</v>
      </c>
      <c r="Q6391" t="s">
        <v>11435</v>
      </c>
      <c r="R6391" t="s">
        <v>746</v>
      </c>
      <c r="S6391" t="s">
        <v>795</v>
      </c>
      <c r="T6391" t="s">
        <v>21399</v>
      </c>
      <c r="U6391" t="s">
        <v>965</v>
      </c>
      <c r="V6391" t="s">
        <v>10638</v>
      </c>
      <c r="W6391" t="s">
        <v>970</v>
      </c>
      <c r="X6391" t="s">
        <v>21400</v>
      </c>
    </row>
    <row r="6392" spans="2:24" ht="11" outlineLevel="1" x14ac:dyDescent="0.15">
      <c r="B6392" t="s">
        <v>6974</v>
      </c>
      <c r="C6392" t="s">
        <v>6975</v>
      </c>
      <c r="E6392" t="s">
        <v>10649</v>
      </c>
      <c r="F6392" t="s">
        <v>6976</v>
      </c>
      <c r="G6392" t="s">
        <v>6977</v>
      </c>
      <c r="H6392" s="17">
        <v>44054</v>
      </c>
      <c r="I6392" s="15">
        <v>2020</v>
      </c>
      <c r="J6392" t="s">
        <v>10634</v>
      </c>
      <c r="K6392" s="5">
        <v>38551</v>
      </c>
      <c r="L6392" t="s">
        <v>967</v>
      </c>
      <c r="R6392" t="s">
        <v>740</v>
      </c>
      <c r="S6392" t="s">
        <v>795</v>
      </c>
      <c r="T6392" t="s">
        <v>21401</v>
      </c>
      <c r="U6392" t="s">
        <v>1340</v>
      </c>
      <c r="V6392" t="s">
        <v>12795</v>
      </c>
      <c r="W6392" t="s">
        <v>970</v>
      </c>
      <c r="X6392" t="s">
        <v>21402</v>
      </c>
    </row>
    <row r="6393" spans="2:24" ht="11" outlineLevel="1" x14ac:dyDescent="0.15">
      <c r="B6393" t="s">
        <v>6979</v>
      </c>
      <c r="C6393" t="s">
        <v>6980</v>
      </c>
      <c r="E6393" t="s">
        <v>10649</v>
      </c>
      <c r="F6393" t="s">
        <v>6981</v>
      </c>
      <c r="G6393" t="s">
        <v>6982</v>
      </c>
      <c r="H6393" s="17">
        <v>44301</v>
      </c>
      <c r="I6393" s="15">
        <v>2021</v>
      </c>
      <c r="J6393" t="s">
        <v>10634</v>
      </c>
      <c r="K6393" s="5">
        <v>38500.019999999997</v>
      </c>
      <c r="L6393" t="s">
        <v>967</v>
      </c>
      <c r="R6393" t="s">
        <v>750</v>
      </c>
      <c r="S6393" t="s">
        <v>795</v>
      </c>
      <c r="T6393" t="s">
        <v>21403</v>
      </c>
      <c r="U6393" t="s">
        <v>1340</v>
      </c>
      <c r="V6393" t="s">
        <v>12795</v>
      </c>
      <c r="W6393" t="s">
        <v>970</v>
      </c>
      <c r="X6393" t="s">
        <v>21404</v>
      </c>
    </row>
    <row r="6394" spans="2:24" ht="11" outlineLevel="1" x14ac:dyDescent="0.15">
      <c r="B6394" t="s">
        <v>6984</v>
      </c>
      <c r="C6394" t="s">
        <v>6985</v>
      </c>
      <c r="D6394" t="s">
        <v>4738</v>
      </c>
      <c r="E6394" t="s">
        <v>10649</v>
      </c>
      <c r="F6394" t="s">
        <v>19459</v>
      </c>
      <c r="G6394" t="s">
        <v>1926</v>
      </c>
      <c r="H6394" s="17">
        <v>43315</v>
      </c>
      <c r="I6394" s="15">
        <v>2018</v>
      </c>
      <c r="J6394" t="s">
        <v>10634</v>
      </c>
      <c r="K6394" s="5">
        <v>38460</v>
      </c>
      <c r="L6394" t="s">
        <v>967</v>
      </c>
      <c r="M6394" t="s">
        <v>985</v>
      </c>
      <c r="N6394" t="s">
        <v>10635</v>
      </c>
      <c r="O6394" t="s">
        <v>796</v>
      </c>
      <c r="P6394" t="s">
        <v>21405</v>
      </c>
      <c r="Q6394" t="s">
        <v>21405</v>
      </c>
      <c r="R6394" t="s">
        <v>737</v>
      </c>
      <c r="S6394" t="s">
        <v>803</v>
      </c>
      <c r="T6394" t="s">
        <v>21406</v>
      </c>
      <c r="U6394" t="s">
        <v>965</v>
      </c>
      <c r="V6394" t="s">
        <v>10638</v>
      </c>
      <c r="W6394" t="s">
        <v>970</v>
      </c>
      <c r="X6394" t="s">
        <v>21407</v>
      </c>
    </row>
    <row r="6395" spans="2:24" ht="11" outlineLevel="1" x14ac:dyDescent="0.15">
      <c r="B6395" t="s">
        <v>6987</v>
      </c>
      <c r="C6395" t="s">
        <v>6988</v>
      </c>
      <c r="E6395" t="s">
        <v>10649</v>
      </c>
      <c r="F6395" t="s">
        <v>655</v>
      </c>
      <c r="G6395" t="s">
        <v>1208</v>
      </c>
      <c r="H6395" s="17">
        <v>42664</v>
      </c>
      <c r="I6395" s="15">
        <v>2017</v>
      </c>
      <c r="J6395" t="s">
        <v>10634</v>
      </c>
      <c r="K6395" s="5">
        <v>38456.92</v>
      </c>
      <c r="L6395" t="s">
        <v>967</v>
      </c>
      <c r="M6395" t="s">
        <v>1141</v>
      </c>
      <c r="N6395" t="s">
        <v>10635</v>
      </c>
      <c r="O6395" t="s">
        <v>825</v>
      </c>
      <c r="P6395" t="s">
        <v>13395</v>
      </c>
      <c r="R6395" t="s">
        <v>740</v>
      </c>
      <c r="S6395" t="s">
        <v>795</v>
      </c>
      <c r="T6395" t="s">
        <v>21408</v>
      </c>
      <c r="U6395" t="s">
        <v>965</v>
      </c>
      <c r="V6395" t="s">
        <v>10638</v>
      </c>
      <c r="W6395" t="s">
        <v>970</v>
      </c>
      <c r="X6395" t="s">
        <v>21409</v>
      </c>
    </row>
    <row r="6396" spans="2:24" ht="11" outlineLevel="1" x14ac:dyDescent="0.15">
      <c r="B6396" t="s">
        <v>6990</v>
      </c>
      <c r="C6396" t="s">
        <v>6991</v>
      </c>
      <c r="E6396" t="s">
        <v>10649</v>
      </c>
      <c r="F6396" t="s">
        <v>19825</v>
      </c>
      <c r="G6396" t="s">
        <v>4382</v>
      </c>
      <c r="H6396" s="17">
        <v>43334</v>
      </c>
      <c r="I6396" s="15">
        <v>2018</v>
      </c>
      <c r="J6396" t="s">
        <v>10634</v>
      </c>
      <c r="K6396" s="5">
        <v>38322.080000000002</v>
      </c>
      <c r="L6396" t="s">
        <v>967</v>
      </c>
      <c r="M6396" t="s">
        <v>1141</v>
      </c>
      <c r="N6396" t="s">
        <v>10635</v>
      </c>
      <c r="O6396" t="s">
        <v>825</v>
      </c>
      <c r="P6396" t="s">
        <v>13174</v>
      </c>
      <c r="Q6396" t="s">
        <v>13174</v>
      </c>
      <c r="R6396" t="s">
        <v>737</v>
      </c>
      <c r="S6396" t="s">
        <v>803</v>
      </c>
      <c r="T6396" t="s">
        <v>21410</v>
      </c>
      <c r="U6396" t="s">
        <v>965</v>
      </c>
      <c r="V6396" t="s">
        <v>10638</v>
      </c>
      <c r="W6396" t="s">
        <v>970</v>
      </c>
      <c r="X6396" t="s">
        <v>21411</v>
      </c>
    </row>
    <row r="6397" spans="2:24" ht="11" outlineLevel="1" x14ac:dyDescent="0.15">
      <c r="B6397" t="s">
        <v>6993</v>
      </c>
      <c r="C6397" t="s">
        <v>6994</v>
      </c>
      <c r="E6397" t="s">
        <v>10649</v>
      </c>
      <c r="F6397" t="s">
        <v>6306</v>
      </c>
      <c r="G6397" t="s">
        <v>6307</v>
      </c>
      <c r="H6397" s="17">
        <v>44085</v>
      </c>
      <c r="I6397" s="15">
        <v>2020</v>
      </c>
      <c r="J6397" t="s">
        <v>10634</v>
      </c>
      <c r="K6397" s="5">
        <v>39900</v>
      </c>
      <c r="L6397" t="s">
        <v>967</v>
      </c>
      <c r="R6397" t="s">
        <v>740</v>
      </c>
      <c r="S6397" t="s">
        <v>795</v>
      </c>
      <c r="T6397" t="s">
        <v>21412</v>
      </c>
      <c r="U6397" t="s">
        <v>1340</v>
      </c>
      <c r="V6397" t="s">
        <v>12795</v>
      </c>
      <c r="W6397" t="s">
        <v>970</v>
      </c>
      <c r="X6397" t="s">
        <v>21413</v>
      </c>
    </row>
    <row r="6398" spans="2:24" ht="11" outlineLevel="1" x14ac:dyDescent="0.15">
      <c r="B6398" t="s">
        <v>6993</v>
      </c>
      <c r="C6398" t="s">
        <v>6994</v>
      </c>
      <c r="E6398" t="s">
        <v>10652</v>
      </c>
      <c r="F6398" t="s">
        <v>6306</v>
      </c>
      <c r="G6398" t="s">
        <v>6307</v>
      </c>
      <c r="H6398" s="17">
        <v>44440</v>
      </c>
      <c r="I6398" s="15">
        <v>2021</v>
      </c>
      <c r="J6398" t="s">
        <v>10634</v>
      </c>
      <c r="K6398" s="5">
        <v>-1597.95</v>
      </c>
      <c r="L6398" t="s">
        <v>967</v>
      </c>
      <c r="M6398" t="s">
        <v>12802</v>
      </c>
      <c r="R6398" t="s">
        <v>740</v>
      </c>
      <c r="S6398" t="s">
        <v>795</v>
      </c>
      <c r="T6398" t="s">
        <v>21414</v>
      </c>
      <c r="U6398" t="s">
        <v>1340</v>
      </c>
      <c r="V6398" t="s">
        <v>12795</v>
      </c>
      <c r="W6398" t="s">
        <v>970</v>
      </c>
      <c r="X6398" t="s">
        <v>21415</v>
      </c>
    </row>
    <row r="6399" spans="2:24" ht="11" outlineLevel="1" x14ac:dyDescent="0.15">
      <c r="B6399" t="s">
        <v>6997</v>
      </c>
      <c r="C6399" t="s">
        <v>6998</v>
      </c>
      <c r="E6399" t="s">
        <v>10649</v>
      </c>
      <c r="F6399" t="s">
        <v>5658</v>
      </c>
      <c r="G6399" t="s">
        <v>5659</v>
      </c>
      <c r="H6399" s="17">
        <v>44791</v>
      </c>
      <c r="I6399" s="15">
        <v>2022</v>
      </c>
      <c r="J6399" t="s">
        <v>10634</v>
      </c>
      <c r="K6399" s="5">
        <v>38110</v>
      </c>
      <c r="L6399" t="s">
        <v>967</v>
      </c>
      <c r="R6399" t="s">
        <v>6999</v>
      </c>
      <c r="S6399" t="s">
        <v>795</v>
      </c>
      <c r="T6399" t="s">
        <v>21416</v>
      </c>
      <c r="U6399" t="s">
        <v>1340</v>
      </c>
      <c r="V6399" t="s">
        <v>12795</v>
      </c>
      <c r="W6399" t="s">
        <v>970</v>
      </c>
      <c r="X6399" t="s">
        <v>21417</v>
      </c>
    </row>
    <row r="6400" spans="2:24" ht="11" outlineLevel="1" x14ac:dyDescent="0.15">
      <c r="B6400" t="s">
        <v>7002</v>
      </c>
      <c r="C6400" t="s">
        <v>7003</v>
      </c>
      <c r="E6400" t="s">
        <v>10649</v>
      </c>
      <c r="F6400" t="s">
        <v>7004</v>
      </c>
      <c r="G6400" t="s">
        <v>7005</v>
      </c>
      <c r="H6400" s="17">
        <v>43482</v>
      </c>
      <c r="I6400" s="15">
        <v>2019</v>
      </c>
      <c r="J6400" t="s">
        <v>10634</v>
      </c>
      <c r="K6400" s="5">
        <v>37850</v>
      </c>
      <c r="L6400" t="s">
        <v>967</v>
      </c>
      <c r="R6400" t="s">
        <v>750</v>
      </c>
      <c r="S6400" t="s">
        <v>865</v>
      </c>
      <c r="T6400" t="s">
        <v>21418</v>
      </c>
      <c r="U6400" t="s">
        <v>1340</v>
      </c>
      <c r="V6400" t="s">
        <v>12795</v>
      </c>
      <c r="W6400" t="s">
        <v>970</v>
      </c>
      <c r="X6400" t="s">
        <v>21419</v>
      </c>
    </row>
    <row r="6401" spans="2:24" ht="11" outlineLevel="1" x14ac:dyDescent="0.15">
      <c r="B6401" t="s">
        <v>7007</v>
      </c>
      <c r="C6401" t="s">
        <v>7008</v>
      </c>
      <c r="E6401" t="s">
        <v>10649</v>
      </c>
      <c r="F6401" t="s">
        <v>7009</v>
      </c>
      <c r="G6401" t="s">
        <v>7010</v>
      </c>
      <c r="H6401" s="17">
        <v>42989</v>
      </c>
      <c r="I6401" s="15">
        <v>2017</v>
      </c>
      <c r="J6401" t="s">
        <v>10634</v>
      </c>
      <c r="K6401" s="5">
        <v>37840.14</v>
      </c>
      <c r="L6401" t="s">
        <v>967</v>
      </c>
      <c r="R6401" t="s">
        <v>737</v>
      </c>
      <c r="S6401" t="s">
        <v>803</v>
      </c>
      <c r="T6401" t="s">
        <v>21420</v>
      </c>
      <c r="U6401" t="s">
        <v>1340</v>
      </c>
      <c r="V6401" t="s">
        <v>12795</v>
      </c>
      <c r="W6401" t="s">
        <v>970</v>
      </c>
      <c r="X6401" t="s">
        <v>21421</v>
      </c>
    </row>
    <row r="6402" spans="2:24" ht="11" outlineLevel="1" x14ac:dyDescent="0.15">
      <c r="B6402" t="s">
        <v>7012</v>
      </c>
      <c r="C6402" t="s">
        <v>7013</v>
      </c>
      <c r="E6402" t="s">
        <v>10649</v>
      </c>
      <c r="F6402" t="s">
        <v>7014</v>
      </c>
      <c r="G6402" t="s">
        <v>7015</v>
      </c>
      <c r="H6402" s="17">
        <v>41906</v>
      </c>
      <c r="I6402" s="15">
        <v>2014</v>
      </c>
      <c r="J6402" t="s">
        <v>10634</v>
      </c>
      <c r="K6402" s="5">
        <v>23837</v>
      </c>
      <c r="L6402" t="s">
        <v>967</v>
      </c>
      <c r="R6402" t="s">
        <v>750</v>
      </c>
      <c r="S6402" t="s">
        <v>5535</v>
      </c>
      <c r="T6402" t="s">
        <v>21422</v>
      </c>
      <c r="U6402" t="s">
        <v>1340</v>
      </c>
      <c r="V6402" t="s">
        <v>12795</v>
      </c>
      <c r="W6402" t="s">
        <v>970</v>
      </c>
      <c r="X6402" t="s">
        <v>21423</v>
      </c>
    </row>
    <row r="6403" spans="2:24" ht="11" outlineLevel="1" x14ac:dyDescent="0.15">
      <c r="B6403" t="s">
        <v>7012</v>
      </c>
      <c r="C6403" t="s">
        <v>7013</v>
      </c>
      <c r="E6403" t="s">
        <v>10652</v>
      </c>
      <c r="F6403" t="s">
        <v>7014</v>
      </c>
      <c r="G6403" t="s">
        <v>7015</v>
      </c>
      <c r="H6403" s="17">
        <v>42121</v>
      </c>
      <c r="I6403" s="15">
        <v>2015</v>
      </c>
      <c r="J6403" t="s">
        <v>10634</v>
      </c>
      <c r="K6403" s="5">
        <v>13998</v>
      </c>
      <c r="L6403" t="s">
        <v>967</v>
      </c>
      <c r="M6403" t="s">
        <v>15907</v>
      </c>
      <c r="R6403" t="s">
        <v>750</v>
      </c>
      <c r="S6403" t="s">
        <v>5535</v>
      </c>
      <c r="T6403" t="s">
        <v>21424</v>
      </c>
      <c r="U6403" t="s">
        <v>1340</v>
      </c>
      <c r="V6403" t="s">
        <v>12795</v>
      </c>
      <c r="W6403" t="s">
        <v>970</v>
      </c>
      <c r="X6403" t="s">
        <v>21425</v>
      </c>
    </row>
    <row r="6404" spans="2:24" ht="11" outlineLevel="1" x14ac:dyDescent="0.15">
      <c r="B6404" t="s">
        <v>7018</v>
      </c>
      <c r="C6404" t="s">
        <v>7019</v>
      </c>
      <c r="E6404" t="s">
        <v>10649</v>
      </c>
      <c r="F6404" t="s">
        <v>682</v>
      </c>
      <c r="G6404" t="s">
        <v>1729</v>
      </c>
      <c r="H6404" s="17">
        <v>45019</v>
      </c>
      <c r="I6404" s="15">
        <v>2023</v>
      </c>
      <c r="J6404" t="s">
        <v>10634</v>
      </c>
      <c r="K6404" s="5">
        <v>37667.5</v>
      </c>
      <c r="L6404" t="s">
        <v>967</v>
      </c>
      <c r="M6404" t="s">
        <v>1141</v>
      </c>
      <c r="N6404" t="s">
        <v>10635</v>
      </c>
      <c r="O6404" t="s">
        <v>804</v>
      </c>
      <c r="P6404" t="s">
        <v>14299</v>
      </c>
      <c r="R6404" t="s">
        <v>740</v>
      </c>
      <c r="S6404" t="s">
        <v>795</v>
      </c>
      <c r="T6404" t="s">
        <v>21426</v>
      </c>
      <c r="U6404" t="s">
        <v>965</v>
      </c>
      <c r="V6404" t="s">
        <v>10638</v>
      </c>
      <c r="W6404" t="s">
        <v>970</v>
      </c>
      <c r="X6404" t="s">
        <v>21427</v>
      </c>
    </row>
    <row r="6405" spans="2:24" ht="11" outlineLevel="1" x14ac:dyDescent="0.15">
      <c r="B6405" t="s">
        <v>7021</v>
      </c>
      <c r="C6405" t="s">
        <v>7022</v>
      </c>
      <c r="D6405" t="s">
        <v>7023</v>
      </c>
      <c r="E6405" t="s">
        <v>10649</v>
      </c>
      <c r="F6405" t="s">
        <v>7024</v>
      </c>
      <c r="G6405" t="s">
        <v>7025</v>
      </c>
      <c r="H6405" s="17">
        <v>43672</v>
      </c>
      <c r="I6405" s="15">
        <v>2019</v>
      </c>
      <c r="J6405" t="s">
        <v>10634</v>
      </c>
      <c r="K6405" s="5">
        <v>41370.89</v>
      </c>
      <c r="L6405" t="s">
        <v>967</v>
      </c>
      <c r="R6405" t="s">
        <v>739</v>
      </c>
      <c r="S6405" t="s">
        <v>7026</v>
      </c>
      <c r="T6405" t="s">
        <v>21428</v>
      </c>
      <c r="U6405" t="s">
        <v>1340</v>
      </c>
      <c r="V6405" t="s">
        <v>12795</v>
      </c>
      <c r="W6405" t="s">
        <v>970</v>
      </c>
      <c r="X6405" t="s">
        <v>21429</v>
      </c>
    </row>
    <row r="6406" spans="2:24" ht="11" outlineLevel="1" x14ac:dyDescent="0.15">
      <c r="B6406" t="s">
        <v>7021</v>
      </c>
      <c r="C6406" t="s">
        <v>7022</v>
      </c>
      <c r="D6406" t="s">
        <v>7023</v>
      </c>
      <c r="E6406" t="s">
        <v>10652</v>
      </c>
      <c r="F6406" t="s">
        <v>7024</v>
      </c>
      <c r="G6406" t="s">
        <v>7025</v>
      </c>
      <c r="H6406" s="17">
        <v>43679</v>
      </c>
      <c r="I6406" s="15">
        <v>2019</v>
      </c>
      <c r="J6406" t="s">
        <v>10634</v>
      </c>
      <c r="K6406" s="5">
        <v>0</v>
      </c>
      <c r="L6406" t="s">
        <v>967</v>
      </c>
      <c r="M6406" t="s">
        <v>12797</v>
      </c>
      <c r="R6406" t="s">
        <v>739</v>
      </c>
      <c r="S6406" t="s">
        <v>7026</v>
      </c>
      <c r="T6406" t="s">
        <v>21430</v>
      </c>
      <c r="U6406" t="s">
        <v>1340</v>
      </c>
      <c r="V6406" t="s">
        <v>12795</v>
      </c>
      <c r="W6406" t="s">
        <v>970</v>
      </c>
      <c r="X6406" t="s">
        <v>21431</v>
      </c>
    </row>
    <row r="6407" spans="2:24" ht="11" outlineLevel="1" x14ac:dyDescent="0.15">
      <c r="B6407" t="s">
        <v>7021</v>
      </c>
      <c r="C6407" t="s">
        <v>7022</v>
      </c>
      <c r="D6407" t="s">
        <v>7023</v>
      </c>
      <c r="E6407" t="s">
        <v>10664</v>
      </c>
      <c r="F6407" t="s">
        <v>7024</v>
      </c>
      <c r="G6407" t="s">
        <v>7025</v>
      </c>
      <c r="H6407" s="17">
        <v>44077</v>
      </c>
      <c r="I6407" s="15">
        <v>2020</v>
      </c>
      <c r="J6407" t="s">
        <v>10634</v>
      </c>
      <c r="K6407" s="5">
        <v>-3796.3</v>
      </c>
      <c r="L6407" t="s">
        <v>967</v>
      </c>
      <c r="M6407" t="s">
        <v>12802</v>
      </c>
      <c r="R6407" t="s">
        <v>739</v>
      </c>
      <c r="S6407" t="s">
        <v>7026</v>
      </c>
      <c r="T6407" t="s">
        <v>21428</v>
      </c>
      <c r="U6407" t="s">
        <v>1340</v>
      </c>
      <c r="V6407" t="s">
        <v>12795</v>
      </c>
      <c r="W6407" t="s">
        <v>970</v>
      </c>
      <c r="X6407" t="s">
        <v>21432</v>
      </c>
    </row>
    <row r="6408" spans="2:24" ht="11" outlineLevel="1" x14ac:dyDescent="0.15">
      <c r="B6408" t="s">
        <v>7029</v>
      </c>
      <c r="C6408" t="s">
        <v>7030</v>
      </c>
      <c r="E6408" t="s">
        <v>10649</v>
      </c>
      <c r="F6408" t="s">
        <v>4381</v>
      </c>
      <c r="G6408" t="s">
        <v>4382</v>
      </c>
      <c r="H6408" s="17">
        <v>44981</v>
      </c>
      <c r="I6408" s="15">
        <v>2023</v>
      </c>
      <c r="J6408" t="s">
        <v>10634</v>
      </c>
      <c r="K6408" s="5">
        <v>37239.449999999997</v>
      </c>
      <c r="L6408" t="s">
        <v>967</v>
      </c>
      <c r="M6408" t="s">
        <v>1141</v>
      </c>
      <c r="N6408" t="s">
        <v>10635</v>
      </c>
      <c r="O6408" t="s">
        <v>826</v>
      </c>
      <c r="P6408" t="s">
        <v>15012</v>
      </c>
      <c r="R6408" t="s">
        <v>750</v>
      </c>
      <c r="S6408" t="s">
        <v>803</v>
      </c>
      <c r="T6408" t="s">
        <v>21433</v>
      </c>
      <c r="U6408" t="s">
        <v>965</v>
      </c>
      <c r="V6408" t="s">
        <v>10638</v>
      </c>
      <c r="W6408" t="s">
        <v>970</v>
      </c>
      <c r="X6408" t="s">
        <v>21434</v>
      </c>
    </row>
    <row r="6409" spans="2:24" ht="11" outlineLevel="1" x14ac:dyDescent="0.15">
      <c r="B6409" t="s">
        <v>7032</v>
      </c>
      <c r="C6409" t="s">
        <v>7033</v>
      </c>
      <c r="E6409" t="s">
        <v>10649</v>
      </c>
      <c r="F6409" t="s">
        <v>3510</v>
      </c>
      <c r="G6409" t="s">
        <v>3511</v>
      </c>
      <c r="H6409" s="17">
        <v>44620</v>
      </c>
      <c r="I6409" s="15">
        <v>2022</v>
      </c>
      <c r="J6409" t="s">
        <v>10634</v>
      </c>
      <c r="K6409" s="5">
        <v>26400</v>
      </c>
      <c r="L6409" t="s">
        <v>967</v>
      </c>
      <c r="R6409" t="s">
        <v>740</v>
      </c>
      <c r="S6409" t="s">
        <v>795</v>
      </c>
      <c r="T6409" t="s">
        <v>21435</v>
      </c>
      <c r="U6409" t="s">
        <v>1340</v>
      </c>
      <c r="V6409" t="s">
        <v>12795</v>
      </c>
      <c r="W6409" t="s">
        <v>970</v>
      </c>
      <c r="X6409" t="s">
        <v>21436</v>
      </c>
    </row>
    <row r="6410" spans="2:24" ht="11" outlineLevel="1" x14ac:dyDescent="0.15">
      <c r="B6410" t="s">
        <v>7032</v>
      </c>
      <c r="C6410" t="s">
        <v>7033</v>
      </c>
      <c r="E6410" t="s">
        <v>10652</v>
      </c>
      <c r="F6410" t="s">
        <v>3510</v>
      </c>
      <c r="G6410" t="s">
        <v>3511</v>
      </c>
      <c r="H6410" s="17">
        <v>45022</v>
      </c>
      <c r="I6410" s="15">
        <v>2023</v>
      </c>
      <c r="J6410" t="s">
        <v>10634</v>
      </c>
      <c r="K6410" s="5">
        <v>10800</v>
      </c>
      <c r="L6410" t="s">
        <v>967</v>
      </c>
      <c r="M6410" t="s">
        <v>17518</v>
      </c>
      <c r="R6410" t="s">
        <v>740</v>
      </c>
      <c r="S6410" t="s">
        <v>795</v>
      </c>
      <c r="T6410" t="s">
        <v>21435</v>
      </c>
      <c r="U6410" t="s">
        <v>1340</v>
      </c>
      <c r="V6410" t="s">
        <v>12795</v>
      </c>
      <c r="W6410" t="s">
        <v>970</v>
      </c>
      <c r="X6410" t="s">
        <v>21437</v>
      </c>
    </row>
    <row r="6411" spans="2:24" ht="11" outlineLevel="1" x14ac:dyDescent="0.15">
      <c r="B6411" t="s">
        <v>7035</v>
      </c>
      <c r="C6411" t="s">
        <v>7036</v>
      </c>
      <c r="D6411" t="s">
        <v>7037</v>
      </c>
      <c r="E6411" t="s">
        <v>10649</v>
      </c>
      <c r="F6411" t="s">
        <v>7038</v>
      </c>
      <c r="G6411" t="s">
        <v>7039</v>
      </c>
      <c r="H6411" s="17">
        <v>43738</v>
      </c>
      <c r="I6411" s="15">
        <v>2019</v>
      </c>
      <c r="J6411" t="s">
        <v>10634</v>
      </c>
      <c r="K6411" s="5">
        <v>37177.94</v>
      </c>
      <c r="L6411" t="s">
        <v>967</v>
      </c>
      <c r="R6411" t="s">
        <v>750</v>
      </c>
      <c r="S6411" t="s">
        <v>7040</v>
      </c>
      <c r="T6411" t="s">
        <v>21438</v>
      </c>
      <c r="U6411" t="s">
        <v>1340</v>
      </c>
      <c r="V6411" t="s">
        <v>12795</v>
      </c>
      <c r="W6411" t="s">
        <v>970</v>
      </c>
      <c r="X6411" t="s">
        <v>21439</v>
      </c>
    </row>
    <row r="6412" spans="2:24" ht="11" outlineLevel="1" x14ac:dyDescent="0.15">
      <c r="B6412" t="s">
        <v>7043</v>
      </c>
      <c r="C6412" t="s">
        <v>7044</v>
      </c>
      <c r="E6412" t="s">
        <v>10649</v>
      </c>
      <c r="F6412" t="s">
        <v>7045</v>
      </c>
      <c r="G6412" t="s">
        <v>7046</v>
      </c>
      <c r="H6412" s="17">
        <v>45082</v>
      </c>
      <c r="I6412" s="15">
        <v>2023</v>
      </c>
      <c r="J6412" t="s">
        <v>10634</v>
      </c>
      <c r="K6412" s="5">
        <v>37132.11</v>
      </c>
      <c r="L6412" t="s">
        <v>967</v>
      </c>
      <c r="R6412" t="s">
        <v>757</v>
      </c>
      <c r="S6412" t="s">
        <v>803</v>
      </c>
      <c r="T6412" t="s">
        <v>21440</v>
      </c>
      <c r="U6412" t="s">
        <v>1340</v>
      </c>
      <c r="V6412" t="s">
        <v>12795</v>
      </c>
      <c r="W6412" t="s">
        <v>970</v>
      </c>
      <c r="X6412" t="s">
        <v>21441</v>
      </c>
    </row>
    <row r="6413" spans="2:24" ht="11" outlineLevel="1" x14ac:dyDescent="0.15">
      <c r="B6413" t="s">
        <v>7048</v>
      </c>
      <c r="C6413" t="s">
        <v>7049</v>
      </c>
      <c r="E6413" t="s">
        <v>10649</v>
      </c>
      <c r="F6413" t="s">
        <v>14392</v>
      </c>
      <c r="G6413" t="s">
        <v>1756</v>
      </c>
      <c r="H6413" s="17">
        <v>43600</v>
      </c>
      <c r="I6413" s="15">
        <v>2019</v>
      </c>
      <c r="J6413" t="s">
        <v>10634</v>
      </c>
      <c r="K6413" s="5">
        <v>37076.67</v>
      </c>
      <c r="L6413" t="s">
        <v>967</v>
      </c>
      <c r="M6413" t="s">
        <v>1141</v>
      </c>
      <c r="N6413" t="s">
        <v>10635</v>
      </c>
      <c r="O6413" t="s">
        <v>825</v>
      </c>
      <c r="P6413" t="s">
        <v>17250</v>
      </c>
      <c r="Q6413" t="s">
        <v>14861</v>
      </c>
      <c r="R6413" t="s">
        <v>4147</v>
      </c>
      <c r="S6413" t="s">
        <v>795</v>
      </c>
      <c r="T6413" t="s">
        <v>21442</v>
      </c>
      <c r="U6413" t="s">
        <v>965</v>
      </c>
      <c r="V6413" t="s">
        <v>10638</v>
      </c>
      <c r="W6413" t="s">
        <v>970</v>
      </c>
      <c r="X6413" t="s">
        <v>21443</v>
      </c>
    </row>
    <row r="6414" spans="2:24" ht="11" outlineLevel="1" x14ac:dyDescent="0.15">
      <c r="B6414" t="s">
        <v>7048</v>
      </c>
      <c r="C6414" t="s">
        <v>7049</v>
      </c>
      <c r="E6414" t="s">
        <v>10652</v>
      </c>
      <c r="F6414" t="s">
        <v>14392</v>
      </c>
      <c r="G6414" t="s">
        <v>1756</v>
      </c>
      <c r="H6414" s="17">
        <v>43606</v>
      </c>
      <c r="I6414" s="15">
        <v>2019</v>
      </c>
      <c r="J6414" t="s">
        <v>10634</v>
      </c>
      <c r="K6414" s="5">
        <v>0</v>
      </c>
      <c r="L6414" t="s">
        <v>967</v>
      </c>
      <c r="M6414" t="s">
        <v>1141</v>
      </c>
      <c r="N6414" t="s">
        <v>10635</v>
      </c>
      <c r="O6414" t="s">
        <v>825</v>
      </c>
      <c r="P6414" t="s">
        <v>17250</v>
      </c>
      <c r="Q6414" t="s">
        <v>14861</v>
      </c>
      <c r="R6414" t="s">
        <v>4147</v>
      </c>
      <c r="S6414" t="s">
        <v>795</v>
      </c>
      <c r="T6414" t="s">
        <v>21442</v>
      </c>
      <c r="U6414" t="s">
        <v>965</v>
      </c>
      <c r="V6414" t="s">
        <v>10638</v>
      </c>
      <c r="W6414" t="s">
        <v>970</v>
      </c>
      <c r="X6414" t="s">
        <v>21444</v>
      </c>
    </row>
    <row r="6415" spans="2:24" ht="11" outlineLevel="1" x14ac:dyDescent="0.15">
      <c r="B6415" t="s">
        <v>7051</v>
      </c>
      <c r="C6415" t="s">
        <v>1584</v>
      </c>
      <c r="D6415" t="s">
        <v>875</v>
      </c>
      <c r="E6415" t="s">
        <v>10950</v>
      </c>
      <c r="F6415" t="s">
        <v>21445</v>
      </c>
      <c r="G6415" t="s">
        <v>2830</v>
      </c>
      <c r="H6415" s="17">
        <v>42296</v>
      </c>
      <c r="I6415" s="15">
        <v>2016</v>
      </c>
      <c r="J6415" t="s">
        <v>10634</v>
      </c>
      <c r="K6415" s="5">
        <v>25184.2</v>
      </c>
      <c r="L6415" t="s">
        <v>967</v>
      </c>
      <c r="M6415" t="s">
        <v>985</v>
      </c>
      <c r="N6415" t="s">
        <v>10635</v>
      </c>
      <c r="O6415" t="s">
        <v>796</v>
      </c>
      <c r="P6415" t="s">
        <v>13376</v>
      </c>
      <c r="Q6415" t="s">
        <v>13376</v>
      </c>
      <c r="R6415" t="s">
        <v>740</v>
      </c>
      <c r="S6415" t="s">
        <v>795</v>
      </c>
      <c r="T6415" t="s">
        <v>21446</v>
      </c>
      <c r="U6415" t="s">
        <v>965</v>
      </c>
      <c r="V6415" t="s">
        <v>10638</v>
      </c>
      <c r="W6415" t="s">
        <v>970</v>
      </c>
      <c r="X6415" t="s">
        <v>21447</v>
      </c>
    </row>
    <row r="6416" spans="2:24" ht="11" outlineLevel="1" x14ac:dyDescent="0.15">
      <c r="B6416" t="s">
        <v>7051</v>
      </c>
      <c r="C6416" t="s">
        <v>1584</v>
      </c>
      <c r="D6416" t="s">
        <v>875</v>
      </c>
      <c r="E6416" t="s">
        <v>10989</v>
      </c>
      <c r="F6416" t="s">
        <v>21445</v>
      </c>
      <c r="G6416" t="s">
        <v>2830</v>
      </c>
      <c r="H6416" s="17">
        <v>42282</v>
      </c>
      <c r="I6416" s="15">
        <v>2016</v>
      </c>
      <c r="J6416" t="s">
        <v>10634</v>
      </c>
      <c r="K6416" s="5">
        <v>5744.08</v>
      </c>
      <c r="L6416" t="s">
        <v>967</v>
      </c>
      <c r="M6416" t="s">
        <v>985</v>
      </c>
      <c r="N6416" t="s">
        <v>10635</v>
      </c>
      <c r="O6416" t="s">
        <v>796</v>
      </c>
      <c r="P6416" t="s">
        <v>13376</v>
      </c>
      <c r="Q6416" t="s">
        <v>13376</v>
      </c>
      <c r="R6416" t="s">
        <v>740</v>
      </c>
      <c r="S6416" t="s">
        <v>795</v>
      </c>
      <c r="T6416" t="s">
        <v>21448</v>
      </c>
      <c r="U6416" t="s">
        <v>965</v>
      </c>
      <c r="V6416" t="s">
        <v>10638</v>
      </c>
      <c r="W6416" t="s">
        <v>970</v>
      </c>
      <c r="X6416" t="s">
        <v>21449</v>
      </c>
    </row>
    <row r="6417" spans="2:24" ht="11" outlineLevel="1" x14ac:dyDescent="0.15">
      <c r="B6417" t="s">
        <v>7051</v>
      </c>
      <c r="C6417" t="s">
        <v>1584</v>
      </c>
      <c r="D6417" t="s">
        <v>875</v>
      </c>
      <c r="E6417" t="s">
        <v>10649</v>
      </c>
      <c r="F6417" t="s">
        <v>21445</v>
      </c>
      <c r="G6417" t="s">
        <v>2830</v>
      </c>
      <c r="H6417" s="17">
        <v>42271</v>
      </c>
      <c r="I6417" s="15">
        <v>2015</v>
      </c>
      <c r="J6417" t="s">
        <v>10634</v>
      </c>
      <c r="K6417" s="5">
        <v>6142.67</v>
      </c>
      <c r="L6417" t="s">
        <v>967</v>
      </c>
      <c r="M6417" t="s">
        <v>985</v>
      </c>
      <c r="N6417" t="s">
        <v>10635</v>
      </c>
      <c r="O6417" t="s">
        <v>796</v>
      </c>
      <c r="P6417" t="s">
        <v>13376</v>
      </c>
      <c r="Q6417" t="s">
        <v>13376</v>
      </c>
      <c r="R6417" t="s">
        <v>740</v>
      </c>
      <c r="S6417" t="s">
        <v>795</v>
      </c>
      <c r="T6417" t="s">
        <v>21448</v>
      </c>
      <c r="U6417" t="s">
        <v>965</v>
      </c>
      <c r="V6417" t="s">
        <v>10638</v>
      </c>
      <c r="W6417" t="s">
        <v>970</v>
      </c>
      <c r="X6417" t="s">
        <v>21450</v>
      </c>
    </row>
    <row r="6418" spans="2:24" ht="11" outlineLevel="1" x14ac:dyDescent="0.15">
      <c r="B6418" t="s">
        <v>7053</v>
      </c>
      <c r="C6418" t="s">
        <v>7054</v>
      </c>
      <c r="E6418" t="s">
        <v>10649</v>
      </c>
      <c r="F6418" t="s">
        <v>7055</v>
      </c>
      <c r="G6418" t="s">
        <v>7056</v>
      </c>
      <c r="H6418" s="17">
        <v>45897</v>
      </c>
      <c r="I6418" s="15">
        <v>2025</v>
      </c>
      <c r="J6418" t="s">
        <v>10634</v>
      </c>
      <c r="K6418" s="5">
        <v>30007.56</v>
      </c>
      <c r="L6418" t="s">
        <v>967</v>
      </c>
      <c r="R6418" t="s">
        <v>740</v>
      </c>
      <c r="S6418" t="s">
        <v>795</v>
      </c>
      <c r="T6418" t="s">
        <v>21451</v>
      </c>
      <c r="U6418" t="s">
        <v>1340</v>
      </c>
      <c r="V6418" t="s">
        <v>12795</v>
      </c>
      <c r="W6418" t="s">
        <v>970</v>
      </c>
      <c r="X6418" t="s">
        <v>21452</v>
      </c>
    </row>
    <row r="6419" spans="2:24" ht="11" outlineLevel="1" x14ac:dyDescent="0.15">
      <c r="B6419" t="s">
        <v>7053</v>
      </c>
      <c r="C6419" t="s">
        <v>7054</v>
      </c>
      <c r="E6419" t="s">
        <v>10652</v>
      </c>
      <c r="F6419" t="s">
        <v>7055</v>
      </c>
      <c r="G6419" t="s">
        <v>7056</v>
      </c>
      <c r="H6419" s="17">
        <v>46084</v>
      </c>
      <c r="I6419" s="15">
        <v>2026</v>
      </c>
      <c r="J6419" t="s">
        <v>10634</v>
      </c>
      <c r="K6419" s="5">
        <v>7000</v>
      </c>
      <c r="L6419" t="s">
        <v>967</v>
      </c>
      <c r="M6419" t="s">
        <v>12802</v>
      </c>
      <c r="R6419" t="s">
        <v>740</v>
      </c>
      <c r="S6419" t="s">
        <v>795</v>
      </c>
      <c r="T6419" t="s">
        <v>21453</v>
      </c>
      <c r="U6419" t="s">
        <v>1340</v>
      </c>
      <c r="V6419" t="s">
        <v>12795</v>
      </c>
      <c r="W6419" t="s">
        <v>970</v>
      </c>
      <c r="X6419" t="s">
        <v>21454</v>
      </c>
    </row>
    <row r="6420" spans="2:24" ht="11" outlineLevel="1" x14ac:dyDescent="0.15">
      <c r="B6420" t="s">
        <v>7059</v>
      </c>
      <c r="C6420" t="s">
        <v>7060</v>
      </c>
      <c r="E6420" t="s">
        <v>10649</v>
      </c>
      <c r="F6420" t="s">
        <v>4822</v>
      </c>
      <c r="G6420" t="s">
        <v>4823</v>
      </c>
      <c r="H6420" s="17">
        <v>43707</v>
      </c>
      <c r="I6420" s="15">
        <v>2019</v>
      </c>
      <c r="J6420" t="s">
        <v>10634</v>
      </c>
      <c r="K6420" s="5">
        <v>36998.959999999999</v>
      </c>
      <c r="L6420" t="s">
        <v>967</v>
      </c>
      <c r="R6420" t="s">
        <v>740</v>
      </c>
      <c r="S6420" t="s">
        <v>795</v>
      </c>
      <c r="T6420" t="s">
        <v>21455</v>
      </c>
      <c r="U6420" t="s">
        <v>1340</v>
      </c>
      <c r="V6420" t="s">
        <v>12795</v>
      </c>
      <c r="W6420" t="s">
        <v>970</v>
      </c>
      <c r="X6420" t="s">
        <v>21456</v>
      </c>
    </row>
    <row r="6421" spans="2:24" ht="11" outlineLevel="1" x14ac:dyDescent="0.15">
      <c r="B6421" t="s">
        <v>7062</v>
      </c>
      <c r="C6421" t="s">
        <v>7063</v>
      </c>
      <c r="E6421" t="s">
        <v>10649</v>
      </c>
      <c r="F6421" t="s">
        <v>4467</v>
      </c>
      <c r="G6421" t="s">
        <v>4468</v>
      </c>
      <c r="H6421" s="17">
        <v>45561</v>
      </c>
      <c r="I6421" s="15">
        <v>2024</v>
      </c>
      <c r="J6421" t="s">
        <v>10634</v>
      </c>
      <c r="K6421" s="5">
        <v>36915</v>
      </c>
      <c r="L6421" t="s">
        <v>967</v>
      </c>
      <c r="M6421" t="s">
        <v>1141</v>
      </c>
      <c r="N6421" t="s">
        <v>10635</v>
      </c>
      <c r="O6421" t="s">
        <v>825</v>
      </c>
      <c r="P6421" t="s">
        <v>12086</v>
      </c>
      <c r="Q6421" t="s">
        <v>11435</v>
      </c>
      <c r="R6421" t="s">
        <v>737</v>
      </c>
      <c r="S6421" t="s">
        <v>803</v>
      </c>
      <c r="T6421" t="s">
        <v>21457</v>
      </c>
      <c r="U6421" t="s">
        <v>965</v>
      </c>
      <c r="V6421" t="s">
        <v>10638</v>
      </c>
      <c r="W6421" t="s">
        <v>970</v>
      </c>
      <c r="X6421" t="s">
        <v>21458</v>
      </c>
    </row>
    <row r="6422" spans="2:24" ht="11" outlineLevel="1" x14ac:dyDescent="0.15">
      <c r="B6422" t="s">
        <v>7065</v>
      </c>
      <c r="C6422" t="s">
        <v>7066</v>
      </c>
      <c r="E6422" t="s">
        <v>10649</v>
      </c>
      <c r="F6422" t="s">
        <v>4252</v>
      </c>
      <c r="G6422" t="s">
        <v>4253</v>
      </c>
      <c r="H6422" s="17">
        <v>44340</v>
      </c>
      <c r="I6422" s="15">
        <v>2021</v>
      </c>
      <c r="J6422" t="s">
        <v>10634</v>
      </c>
      <c r="K6422" s="5">
        <v>38369</v>
      </c>
      <c r="L6422" t="s">
        <v>967</v>
      </c>
      <c r="R6422" t="s">
        <v>7067</v>
      </c>
      <c r="S6422" t="s">
        <v>803</v>
      </c>
      <c r="T6422" t="s">
        <v>21459</v>
      </c>
      <c r="U6422" t="s">
        <v>1340</v>
      </c>
      <c r="V6422" t="s">
        <v>12795</v>
      </c>
      <c r="W6422" t="s">
        <v>970</v>
      </c>
      <c r="X6422" t="s">
        <v>21460</v>
      </c>
    </row>
    <row r="6423" spans="2:24" ht="11" outlineLevel="1" x14ac:dyDescent="0.15">
      <c r="B6423" t="s">
        <v>7065</v>
      </c>
      <c r="C6423" t="s">
        <v>7066</v>
      </c>
      <c r="E6423" t="s">
        <v>10652</v>
      </c>
      <c r="F6423" t="s">
        <v>4252</v>
      </c>
      <c r="G6423" t="s">
        <v>4253</v>
      </c>
      <c r="H6423" s="17">
        <v>44502</v>
      </c>
      <c r="I6423" s="15">
        <v>2022</v>
      </c>
      <c r="J6423" t="s">
        <v>10634</v>
      </c>
      <c r="K6423" s="5">
        <v>-1583</v>
      </c>
      <c r="L6423" t="s">
        <v>967</v>
      </c>
      <c r="M6423" t="s">
        <v>12802</v>
      </c>
      <c r="R6423" t="s">
        <v>7067</v>
      </c>
      <c r="S6423" t="s">
        <v>803</v>
      </c>
      <c r="T6423" t="s">
        <v>21459</v>
      </c>
      <c r="U6423" t="s">
        <v>1340</v>
      </c>
      <c r="V6423" t="s">
        <v>12795</v>
      </c>
      <c r="W6423" t="s">
        <v>970</v>
      </c>
      <c r="X6423" t="s">
        <v>21461</v>
      </c>
    </row>
    <row r="6424" spans="2:24" ht="11" outlineLevel="1" x14ac:dyDescent="0.15">
      <c r="B6424" t="s">
        <v>7070</v>
      </c>
      <c r="C6424" t="s">
        <v>7071</v>
      </c>
      <c r="E6424" t="s">
        <v>10649</v>
      </c>
      <c r="F6424" t="s">
        <v>6032</v>
      </c>
      <c r="G6424" t="s">
        <v>6033</v>
      </c>
      <c r="H6424" s="17">
        <v>42227</v>
      </c>
      <c r="I6424" s="15">
        <v>2015</v>
      </c>
      <c r="J6424" t="s">
        <v>10634</v>
      </c>
      <c r="K6424" s="5">
        <v>36745.25</v>
      </c>
      <c r="L6424" t="s">
        <v>967</v>
      </c>
      <c r="R6424" t="s">
        <v>759</v>
      </c>
      <c r="S6424" t="s">
        <v>803</v>
      </c>
      <c r="T6424" t="s">
        <v>21462</v>
      </c>
      <c r="U6424" t="s">
        <v>1340</v>
      </c>
      <c r="V6424" t="s">
        <v>12795</v>
      </c>
      <c r="W6424" t="s">
        <v>970</v>
      </c>
      <c r="X6424" t="s">
        <v>21463</v>
      </c>
    </row>
    <row r="6425" spans="2:24" ht="11" outlineLevel="1" x14ac:dyDescent="0.15">
      <c r="B6425" t="s">
        <v>7073</v>
      </c>
      <c r="C6425" t="s">
        <v>7074</v>
      </c>
      <c r="E6425" t="s">
        <v>10649</v>
      </c>
      <c r="F6425" t="s">
        <v>7075</v>
      </c>
      <c r="G6425" t="s">
        <v>7076</v>
      </c>
      <c r="H6425" s="17">
        <v>43817</v>
      </c>
      <c r="I6425" s="15">
        <v>2020</v>
      </c>
      <c r="J6425" t="s">
        <v>10634</v>
      </c>
      <c r="K6425" s="5">
        <v>36745</v>
      </c>
      <c r="L6425" t="s">
        <v>967</v>
      </c>
      <c r="R6425" t="s">
        <v>750</v>
      </c>
      <c r="S6425" t="s">
        <v>2620</v>
      </c>
      <c r="T6425" t="s">
        <v>21464</v>
      </c>
      <c r="U6425" t="s">
        <v>1340</v>
      </c>
      <c r="V6425" t="s">
        <v>12795</v>
      </c>
      <c r="W6425" t="s">
        <v>970</v>
      </c>
      <c r="X6425" t="s">
        <v>21465</v>
      </c>
    </row>
    <row r="6426" spans="2:24" ht="11" outlineLevel="1" x14ac:dyDescent="0.15">
      <c r="B6426" t="s">
        <v>7078</v>
      </c>
      <c r="C6426" t="s">
        <v>7079</v>
      </c>
      <c r="D6426" t="s">
        <v>7080</v>
      </c>
      <c r="E6426" t="s">
        <v>10649</v>
      </c>
      <c r="F6426" t="s">
        <v>7081</v>
      </c>
      <c r="G6426" t="s">
        <v>7082</v>
      </c>
      <c r="H6426" s="17">
        <v>43341</v>
      </c>
      <c r="I6426" s="15">
        <v>2018</v>
      </c>
      <c r="J6426" t="s">
        <v>10634</v>
      </c>
      <c r="K6426" s="5">
        <v>36650</v>
      </c>
      <c r="L6426" t="s">
        <v>967</v>
      </c>
      <c r="R6426" t="s">
        <v>7083</v>
      </c>
      <c r="S6426" t="s">
        <v>803</v>
      </c>
      <c r="T6426" t="s">
        <v>21466</v>
      </c>
      <c r="U6426" t="s">
        <v>1340</v>
      </c>
      <c r="V6426" t="s">
        <v>12795</v>
      </c>
      <c r="W6426" t="s">
        <v>970</v>
      </c>
      <c r="X6426" t="s">
        <v>21467</v>
      </c>
    </row>
    <row r="6427" spans="2:24" ht="11" outlineLevel="1" x14ac:dyDescent="0.15">
      <c r="B6427" t="s">
        <v>7078</v>
      </c>
      <c r="C6427" t="s">
        <v>7079</v>
      </c>
      <c r="D6427" t="s">
        <v>7080</v>
      </c>
      <c r="E6427" t="s">
        <v>10652</v>
      </c>
      <c r="F6427" t="s">
        <v>7081</v>
      </c>
      <c r="G6427" t="s">
        <v>7082</v>
      </c>
      <c r="H6427" s="17">
        <v>43347</v>
      </c>
      <c r="I6427" s="15">
        <v>2018</v>
      </c>
      <c r="J6427" t="s">
        <v>10634</v>
      </c>
      <c r="K6427" s="5">
        <v>0</v>
      </c>
      <c r="L6427" t="s">
        <v>967</v>
      </c>
      <c r="M6427" t="s">
        <v>14985</v>
      </c>
      <c r="R6427" t="s">
        <v>7083</v>
      </c>
      <c r="S6427" t="s">
        <v>803</v>
      </c>
      <c r="T6427" t="s">
        <v>21468</v>
      </c>
      <c r="U6427" t="s">
        <v>1340</v>
      </c>
      <c r="V6427" t="s">
        <v>12795</v>
      </c>
      <c r="W6427" t="s">
        <v>970</v>
      </c>
      <c r="X6427" t="s">
        <v>21469</v>
      </c>
    </row>
    <row r="6428" spans="2:24" ht="11" outlineLevel="1" x14ac:dyDescent="0.15">
      <c r="B6428" t="s">
        <v>7086</v>
      </c>
      <c r="C6428" t="s">
        <v>7087</v>
      </c>
      <c r="D6428" t="s">
        <v>7088</v>
      </c>
      <c r="E6428" t="s">
        <v>10649</v>
      </c>
      <c r="F6428" t="s">
        <v>7089</v>
      </c>
      <c r="G6428" t="s">
        <v>7090</v>
      </c>
      <c r="H6428" s="17">
        <v>44296</v>
      </c>
      <c r="I6428" s="15">
        <v>2021</v>
      </c>
      <c r="J6428" t="s">
        <v>10634</v>
      </c>
      <c r="K6428" s="5">
        <v>36638.26</v>
      </c>
      <c r="L6428" t="s">
        <v>967</v>
      </c>
      <c r="R6428" t="s">
        <v>6140</v>
      </c>
      <c r="S6428" t="s">
        <v>795</v>
      </c>
      <c r="T6428" t="s">
        <v>21470</v>
      </c>
      <c r="U6428" t="s">
        <v>1340</v>
      </c>
      <c r="V6428" t="s">
        <v>12795</v>
      </c>
      <c r="W6428" t="s">
        <v>970</v>
      </c>
      <c r="X6428" t="s">
        <v>21471</v>
      </c>
    </row>
    <row r="6429" spans="2:24" ht="11" outlineLevel="1" x14ac:dyDescent="0.15">
      <c r="B6429" t="s">
        <v>7092</v>
      </c>
      <c r="C6429" t="s">
        <v>7093</v>
      </c>
      <c r="E6429" t="s">
        <v>10649</v>
      </c>
      <c r="F6429" t="s">
        <v>7094</v>
      </c>
      <c r="G6429" t="s">
        <v>7095</v>
      </c>
      <c r="H6429" s="17">
        <v>43007</v>
      </c>
      <c r="I6429" s="15">
        <v>2017</v>
      </c>
      <c r="J6429" t="s">
        <v>10634</v>
      </c>
      <c r="K6429" s="5">
        <v>36500</v>
      </c>
      <c r="L6429" t="s">
        <v>967</v>
      </c>
      <c r="R6429" t="s">
        <v>740</v>
      </c>
      <c r="S6429" t="s">
        <v>795</v>
      </c>
      <c r="T6429" t="s">
        <v>21472</v>
      </c>
      <c r="U6429" t="s">
        <v>1340</v>
      </c>
      <c r="V6429" t="s">
        <v>12795</v>
      </c>
      <c r="W6429" t="s">
        <v>970</v>
      </c>
      <c r="X6429" t="s">
        <v>21473</v>
      </c>
    </row>
    <row r="6430" spans="2:24" ht="11" outlineLevel="1" x14ac:dyDescent="0.15">
      <c r="B6430" t="s">
        <v>7097</v>
      </c>
      <c r="C6430" t="s">
        <v>7098</v>
      </c>
      <c r="E6430" t="s">
        <v>10652</v>
      </c>
      <c r="F6430" t="s">
        <v>2731</v>
      </c>
      <c r="G6430" t="s">
        <v>2732</v>
      </c>
      <c r="H6430" s="17">
        <v>45727</v>
      </c>
      <c r="I6430" s="15">
        <v>2025</v>
      </c>
      <c r="J6430" t="s">
        <v>10634</v>
      </c>
      <c r="K6430" s="5">
        <v>-10813.99</v>
      </c>
      <c r="L6430" t="s">
        <v>967</v>
      </c>
      <c r="M6430" t="s">
        <v>1141</v>
      </c>
      <c r="N6430" t="s">
        <v>10635</v>
      </c>
      <c r="O6430" t="s">
        <v>804</v>
      </c>
      <c r="P6430" t="s">
        <v>17250</v>
      </c>
      <c r="Q6430" t="s">
        <v>14861</v>
      </c>
      <c r="R6430" t="s">
        <v>740</v>
      </c>
      <c r="S6430" t="s">
        <v>795</v>
      </c>
      <c r="T6430" t="s">
        <v>21474</v>
      </c>
      <c r="U6430" t="s">
        <v>965</v>
      </c>
      <c r="V6430" t="s">
        <v>10638</v>
      </c>
      <c r="W6430" t="s">
        <v>970</v>
      </c>
      <c r="X6430" t="s">
        <v>21475</v>
      </c>
    </row>
    <row r="6431" spans="2:24" ht="11" outlineLevel="1" x14ac:dyDescent="0.15">
      <c r="B6431" t="s">
        <v>7097</v>
      </c>
      <c r="C6431" t="s">
        <v>7098</v>
      </c>
      <c r="E6431" t="s">
        <v>10649</v>
      </c>
      <c r="F6431" t="s">
        <v>2731</v>
      </c>
      <c r="G6431" t="s">
        <v>2732</v>
      </c>
      <c r="H6431" s="17">
        <v>45509</v>
      </c>
      <c r="I6431" s="15">
        <v>2024</v>
      </c>
      <c r="J6431" t="s">
        <v>10634</v>
      </c>
      <c r="K6431" s="5">
        <v>47286.720000000001</v>
      </c>
      <c r="L6431" t="s">
        <v>967</v>
      </c>
      <c r="M6431" t="s">
        <v>1141</v>
      </c>
      <c r="N6431" t="s">
        <v>10635</v>
      </c>
      <c r="O6431" t="s">
        <v>804</v>
      </c>
      <c r="P6431" t="s">
        <v>17250</v>
      </c>
      <c r="Q6431" t="s">
        <v>14861</v>
      </c>
      <c r="R6431" t="s">
        <v>740</v>
      </c>
      <c r="S6431" t="s">
        <v>795</v>
      </c>
      <c r="T6431" t="s">
        <v>21476</v>
      </c>
      <c r="U6431" t="s">
        <v>965</v>
      </c>
      <c r="V6431" t="s">
        <v>10638</v>
      </c>
      <c r="W6431" t="s">
        <v>970</v>
      </c>
      <c r="X6431" t="s">
        <v>21477</v>
      </c>
    </row>
    <row r="6432" spans="2:24" ht="11" outlineLevel="1" x14ac:dyDescent="0.15">
      <c r="B6432" t="s">
        <v>7100</v>
      </c>
      <c r="C6432" t="s">
        <v>7101</v>
      </c>
      <c r="D6432" t="s">
        <v>237</v>
      </c>
      <c r="E6432" t="s">
        <v>10649</v>
      </c>
      <c r="F6432" t="s">
        <v>14208</v>
      </c>
      <c r="G6432" t="s">
        <v>1702</v>
      </c>
      <c r="H6432" s="17">
        <v>44034</v>
      </c>
      <c r="I6432" s="15">
        <v>2020</v>
      </c>
      <c r="J6432" t="s">
        <v>10634</v>
      </c>
      <c r="K6432" s="5">
        <v>36472</v>
      </c>
      <c r="L6432" t="s">
        <v>967</v>
      </c>
      <c r="M6432" t="s">
        <v>985</v>
      </c>
      <c r="N6432" t="s">
        <v>10635</v>
      </c>
      <c r="O6432" t="s">
        <v>825</v>
      </c>
      <c r="P6432" t="s">
        <v>13376</v>
      </c>
      <c r="R6432" t="s">
        <v>740</v>
      </c>
      <c r="S6432" t="s">
        <v>795</v>
      </c>
      <c r="T6432" t="s">
        <v>21478</v>
      </c>
      <c r="U6432" t="s">
        <v>965</v>
      </c>
      <c r="V6432" t="s">
        <v>10638</v>
      </c>
      <c r="W6432" t="s">
        <v>970</v>
      </c>
      <c r="X6432" t="s">
        <v>21479</v>
      </c>
    </row>
    <row r="6433" spans="2:24" ht="11" outlineLevel="1" x14ac:dyDescent="0.15">
      <c r="B6433" t="s">
        <v>7103</v>
      </c>
      <c r="C6433" t="s">
        <v>7104</v>
      </c>
      <c r="D6433" t="s">
        <v>3473</v>
      </c>
      <c r="E6433" t="s">
        <v>10649</v>
      </c>
      <c r="F6433" t="s">
        <v>3474</v>
      </c>
      <c r="G6433" t="s">
        <v>3475</v>
      </c>
      <c r="H6433" s="17">
        <v>44050</v>
      </c>
      <c r="I6433" s="15">
        <v>2020</v>
      </c>
      <c r="J6433" t="s">
        <v>10634</v>
      </c>
      <c r="K6433" s="5">
        <v>44250.3</v>
      </c>
      <c r="L6433" t="s">
        <v>967</v>
      </c>
      <c r="M6433" t="s">
        <v>1903</v>
      </c>
      <c r="N6433" t="s">
        <v>10635</v>
      </c>
      <c r="O6433" t="s">
        <v>825</v>
      </c>
      <c r="P6433" t="s">
        <v>14904</v>
      </c>
      <c r="Q6433" t="s">
        <v>11435</v>
      </c>
      <c r="R6433" t="s">
        <v>740</v>
      </c>
      <c r="S6433" t="s">
        <v>795</v>
      </c>
      <c r="T6433" t="s">
        <v>21480</v>
      </c>
      <c r="U6433" t="s">
        <v>965</v>
      </c>
      <c r="V6433" t="s">
        <v>10638</v>
      </c>
      <c r="W6433" t="s">
        <v>970</v>
      </c>
      <c r="X6433" t="s">
        <v>21481</v>
      </c>
    </row>
    <row r="6434" spans="2:24" ht="11" outlineLevel="1" x14ac:dyDescent="0.15">
      <c r="B6434" t="s">
        <v>7103</v>
      </c>
      <c r="C6434" t="s">
        <v>7104</v>
      </c>
      <c r="D6434" t="s">
        <v>3473</v>
      </c>
      <c r="E6434" t="s">
        <v>10652</v>
      </c>
      <c r="F6434" t="s">
        <v>3474</v>
      </c>
      <c r="G6434" t="s">
        <v>3475</v>
      </c>
      <c r="H6434" s="17">
        <v>44636</v>
      </c>
      <c r="I6434" s="15">
        <v>2022</v>
      </c>
      <c r="J6434" t="s">
        <v>10634</v>
      </c>
      <c r="K6434" s="5">
        <v>-7847.31</v>
      </c>
      <c r="L6434" t="s">
        <v>967</v>
      </c>
      <c r="M6434" t="s">
        <v>1903</v>
      </c>
      <c r="N6434" t="s">
        <v>10635</v>
      </c>
      <c r="O6434" t="s">
        <v>825</v>
      </c>
      <c r="P6434" t="s">
        <v>14904</v>
      </c>
      <c r="R6434" t="s">
        <v>740</v>
      </c>
      <c r="S6434" t="s">
        <v>795</v>
      </c>
      <c r="T6434" t="s">
        <v>21482</v>
      </c>
      <c r="U6434" t="s">
        <v>965</v>
      </c>
      <c r="V6434" t="s">
        <v>10638</v>
      </c>
      <c r="W6434" t="s">
        <v>970</v>
      </c>
      <c r="X6434" t="s">
        <v>21483</v>
      </c>
    </row>
    <row r="6435" spans="2:24" ht="11" outlineLevel="1" x14ac:dyDescent="0.15">
      <c r="B6435" t="s">
        <v>7106</v>
      </c>
      <c r="C6435" t="s">
        <v>7107</v>
      </c>
      <c r="D6435" t="s">
        <v>4251</v>
      </c>
      <c r="E6435" t="s">
        <v>10649</v>
      </c>
      <c r="F6435" t="s">
        <v>4252</v>
      </c>
      <c r="G6435" t="s">
        <v>4253</v>
      </c>
      <c r="H6435" s="17">
        <v>45511</v>
      </c>
      <c r="I6435" s="15">
        <v>2024</v>
      </c>
      <c r="J6435" t="s">
        <v>10634</v>
      </c>
      <c r="K6435" s="5">
        <v>36379.11</v>
      </c>
      <c r="L6435" t="s">
        <v>967</v>
      </c>
      <c r="R6435" t="s">
        <v>757</v>
      </c>
      <c r="S6435" t="s">
        <v>803</v>
      </c>
      <c r="T6435" t="s">
        <v>21484</v>
      </c>
      <c r="U6435" t="s">
        <v>1340</v>
      </c>
      <c r="V6435" t="s">
        <v>12795</v>
      </c>
      <c r="W6435" t="s">
        <v>970</v>
      </c>
      <c r="X6435" t="s">
        <v>21485</v>
      </c>
    </row>
    <row r="6436" spans="2:24" ht="11" outlineLevel="1" x14ac:dyDescent="0.15">
      <c r="B6436" t="s">
        <v>7109</v>
      </c>
      <c r="C6436" t="s">
        <v>7110</v>
      </c>
      <c r="E6436" t="s">
        <v>10649</v>
      </c>
      <c r="F6436" t="s">
        <v>6877</v>
      </c>
      <c r="G6436" t="s">
        <v>6878</v>
      </c>
      <c r="H6436" s="17">
        <v>42016</v>
      </c>
      <c r="I6436" s="15">
        <v>2015</v>
      </c>
      <c r="J6436" t="s">
        <v>10634</v>
      </c>
      <c r="K6436" s="5">
        <v>36310.949999999997</v>
      </c>
      <c r="L6436" t="s">
        <v>967</v>
      </c>
      <c r="R6436" t="s">
        <v>750</v>
      </c>
      <c r="S6436" t="s">
        <v>803</v>
      </c>
      <c r="T6436" t="s">
        <v>21486</v>
      </c>
      <c r="U6436" t="s">
        <v>1340</v>
      </c>
      <c r="V6436" t="s">
        <v>12795</v>
      </c>
      <c r="W6436" t="s">
        <v>970</v>
      </c>
      <c r="X6436" t="s">
        <v>21487</v>
      </c>
    </row>
    <row r="6437" spans="2:24" ht="11" outlineLevel="1" x14ac:dyDescent="0.15">
      <c r="B6437" t="s">
        <v>7112</v>
      </c>
      <c r="C6437" t="s">
        <v>7113</v>
      </c>
      <c r="E6437" t="s">
        <v>10649</v>
      </c>
      <c r="F6437" t="s">
        <v>4467</v>
      </c>
      <c r="G6437" t="s">
        <v>4468</v>
      </c>
      <c r="H6437" s="17">
        <v>44362</v>
      </c>
      <c r="I6437" s="15">
        <v>2021</v>
      </c>
      <c r="J6437" t="s">
        <v>10634</v>
      </c>
      <c r="K6437" s="5">
        <v>36298</v>
      </c>
      <c r="L6437" t="s">
        <v>967</v>
      </c>
      <c r="M6437" t="s">
        <v>1141</v>
      </c>
      <c r="N6437" t="s">
        <v>10635</v>
      </c>
      <c r="O6437" t="s">
        <v>825</v>
      </c>
      <c r="P6437" t="s">
        <v>21488</v>
      </c>
      <c r="Q6437" t="s">
        <v>11435</v>
      </c>
      <c r="R6437" t="s">
        <v>4147</v>
      </c>
      <c r="S6437" t="s">
        <v>803</v>
      </c>
      <c r="T6437" t="s">
        <v>21489</v>
      </c>
      <c r="U6437" t="s">
        <v>965</v>
      </c>
      <c r="V6437" t="s">
        <v>10638</v>
      </c>
      <c r="W6437" t="s">
        <v>970</v>
      </c>
      <c r="X6437" t="s">
        <v>21490</v>
      </c>
    </row>
    <row r="6438" spans="2:24" ht="11" outlineLevel="1" x14ac:dyDescent="0.15">
      <c r="B6438" t="s">
        <v>7112</v>
      </c>
      <c r="C6438" t="s">
        <v>7113</v>
      </c>
      <c r="E6438" t="s">
        <v>10652</v>
      </c>
      <c r="F6438" t="s">
        <v>4467</v>
      </c>
      <c r="G6438" t="s">
        <v>4468</v>
      </c>
      <c r="H6438" s="17">
        <v>44463</v>
      </c>
      <c r="I6438" s="15">
        <v>2021</v>
      </c>
      <c r="J6438" t="s">
        <v>10634</v>
      </c>
      <c r="K6438" s="5">
        <v>0</v>
      </c>
      <c r="L6438" t="s">
        <v>967</v>
      </c>
      <c r="M6438" t="s">
        <v>1141</v>
      </c>
      <c r="N6438" t="s">
        <v>10635</v>
      </c>
      <c r="O6438" t="s">
        <v>825</v>
      </c>
      <c r="P6438" t="s">
        <v>21488</v>
      </c>
      <c r="Q6438" t="s">
        <v>11435</v>
      </c>
      <c r="R6438" t="s">
        <v>4147</v>
      </c>
      <c r="S6438" t="s">
        <v>803</v>
      </c>
      <c r="T6438" t="s">
        <v>21491</v>
      </c>
      <c r="U6438" t="s">
        <v>965</v>
      </c>
      <c r="V6438" t="s">
        <v>10638</v>
      </c>
      <c r="W6438" t="s">
        <v>970</v>
      </c>
      <c r="X6438" t="s">
        <v>21492</v>
      </c>
    </row>
    <row r="6439" spans="2:24" ht="11" outlineLevel="1" x14ac:dyDescent="0.15">
      <c r="B6439" t="s">
        <v>7115</v>
      </c>
      <c r="C6439" t="s">
        <v>7116</v>
      </c>
      <c r="D6439" t="s">
        <v>163</v>
      </c>
      <c r="E6439" t="s">
        <v>10649</v>
      </c>
      <c r="F6439" t="s">
        <v>600</v>
      </c>
      <c r="G6439" t="s">
        <v>973</v>
      </c>
      <c r="H6439" s="17">
        <v>45195</v>
      </c>
      <c r="I6439" s="15">
        <v>2023</v>
      </c>
      <c r="J6439" t="s">
        <v>10634</v>
      </c>
      <c r="K6439" s="5">
        <v>36292.160000000003</v>
      </c>
      <c r="L6439" t="s">
        <v>967</v>
      </c>
      <c r="M6439" t="s">
        <v>985</v>
      </c>
      <c r="N6439" t="s">
        <v>10635</v>
      </c>
      <c r="O6439" t="s">
        <v>804</v>
      </c>
      <c r="P6439" t="s">
        <v>10671</v>
      </c>
      <c r="Q6439" t="s">
        <v>10685</v>
      </c>
      <c r="R6439" t="s">
        <v>737</v>
      </c>
      <c r="S6439" t="s">
        <v>803</v>
      </c>
      <c r="T6439" t="s">
        <v>21493</v>
      </c>
      <c r="U6439" t="s">
        <v>965</v>
      </c>
      <c r="V6439" t="s">
        <v>10638</v>
      </c>
      <c r="W6439" t="s">
        <v>970</v>
      </c>
      <c r="X6439" t="s">
        <v>21494</v>
      </c>
    </row>
    <row r="6440" spans="2:24" ht="11" outlineLevel="1" x14ac:dyDescent="0.15">
      <c r="B6440" t="s">
        <v>7118</v>
      </c>
      <c r="C6440" t="s">
        <v>7119</v>
      </c>
      <c r="D6440" t="s">
        <v>6053</v>
      </c>
      <c r="E6440" t="s">
        <v>10649</v>
      </c>
      <c r="F6440" t="s">
        <v>4190</v>
      </c>
      <c r="G6440" t="s">
        <v>4191</v>
      </c>
      <c r="H6440" s="17">
        <v>45838</v>
      </c>
      <c r="I6440" s="15">
        <v>2025</v>
      </c>
      <c r="J6440" t="s">
        <v>10634</v>
      </c>
      <c r="K6440" s="5">
        <v>36243.96</v>
      </c>
      <c r="L6440" t="s">
        <v>967</v>
      </c>
      <c r="R6440" t="s">
        <v>5746</v>
      </c>
      <c r="S6440" t="s">
        <v>803</v>
      </c>
      <c r="T6440" t="s">
        <v>21495</v>
      </c>
      <c r="U6440" t="s">
        <v>1340</v>
      </c>
      <c r="V6440" t="s">
        <v>12795</v>
      </c>
      <c r="W6440" t="s">
        <v>970</v>
      </c>
      <c r="X6440" t="s">
        <v>21496</v>
      </c>
    </row>
    <row r="6441" spans="2:24" ht="11" outlineLevel="1" x14ac:dyDescent="0.15">
      <c r="B6441" t="s">
        <v>7121</v>
      </c>
      <c r="C6441" t="s">
        <v>7122</v>
      </c>
      <c r="E6441" t="s">
        <v>10649</v>
      </c>
      <c r="F6441" t="s">
        <v>16693</v>
      </c>
      <c r="G6441" t="s">
        <v>2727</v>
      </c>
      <c r="H6441" s="17">
        <v>43888</v>
      </c>
      <c r="I6441" s="15">
        <v>2020</v>
      </c>
      <c r="J6441" t="s">
        <v>10634</v>
      </c>
      <c r="K6441" s="5">
        <v>36180</v>
      </c>
      <c r="L6441" t="s">
        <v>967</v>
      </c>
      <c r="M6441" t="s">
        <v>1141</v>
      </c>
      <c r="N6441" t="s">
        <v>10635</v>
      </c>
      <c r="O6441" t="s">
        <v>825</v>
      </c>
      <c r="P6441" t="s">
        <v>12086</v>
      </c>
      <c r="Q6441" t="s">
        <v>12086</v>
      </c>
      <c r="R6441" t="s">
        <v>740</v>
      </c>
      <c r="S6441" t="s">
        <v>795</v>
      </c>
      <c r="T6441" t="s">
        <v>21497</v>
      </c>
      <c r="U6441" t="s">
        <v>965</v>
      </c>
      <c r="V6441" t="s">
        <v>10638</v>
      </c>
      <c r="W6441" t="s">
        <v>970</v>
      </c>
      <c r="X6441" t="s">
        <v>21498</v>
      </c>
    </row>
    <row r="6442" spans="2:24" ht="11" outlineLevel="1" x14ac:dyDescent="0.15">
      <c r="B6442" t="s">
        <v>7124</v>
      </c>
      <c r="C6442" t="s">
        <v>7125</v>
      </c>
      <c r="D6442" t="s">
        <v>6053</v>
      </c>
      <c r="E6442" t="s">
        <v>10649</v>
      </c>
      <c r="F6442" t="s">
        <v>4190</v>
      </c>
      <c r="G6442" t="s">
        <v>4191</v>
      </c>
      <c r="H6442" s="17">
        <v>45190</v>
      </c>
      <c r="I6442" s="15">
        <v>2023</v>
      </c>
      <c r="J6442" t="s">
        <v>10634</v>
      </c>
      <c r="K6442" s="5">
        <v>36145</v>
      </c>
      <c r="L6442" t="s">
        <v>967</v>
      </c>
      <c r="R6442" t="s">
        <v>5746</v>
      </c>
      <c r="S6442" t="s">
        <v>803</v>
      </c>
      <c r="T6442" t="s">
        <v>21499</v>
      </c>
      <c r="U6442" t="s">
        <v>1340</v>
      </c>
      <c r="V6442" t="s">
        <v>12795</v>
      </c>
      <c r="W6442" t="s">
        <v>970</v>
      </c>
      <c r="X6442" t="s">
        <v>21500</v>
      </c>
    </row>
    <row r="6443" spans="2:24" ht="11" outlineLevel="1" x14ac:dyDescent="0.15">
      <c r="B6443" t="s">
        <v>7127</v>
      </c>
      <c r="C6443" t="s">
        <v>7128</v>
      </c>
      <c r="D6443" t="s">
        <v>4870</v>
      </c>
      <c r="E6443" t="s">
        <v>10649</v>
      </c>
      <c r="F6443" t="s">
        <v>3091</v>
      </c>
      <c r="G6443" t="s">
        <v>3092</v>
      </c>
      <c r="H6443" s="17">
        <v>44609</v>
      </c>
      <c r="I6443" s="15">
        <v>2022</v>
      </c>
      <c r="J6443" t="s">
        <v>10634</v>
      </c>
      <c r="K6443" s="5">
        <v>38737.68</v>
      </c>
      <c r="L6443" t="s">
        <v>967</v>
      </c>
      <c r="M6443" t="s">
        <v>1903</v>
      </c>
      <c r="N6443" t="s">
        <v>10635</v>
      </c>
      <c r="O6443" t="s">
        <v>825</v>
      </c>
      <c r="P6443" t="s">
        <v>14904</v>
      </c>
      <c r="R6443" t="s">
        <v>740</v>
      </c>
      <c r="S6443" t="s">
        <v>795</v>
      </c>
      <c r="T6443" t="s">
        <v>21501</v>
      </c>
      <c r="U6443" t="s">
        <v>965</v>
      </c>
      <c r="V6443" t="s">
        <v>10638</v>
      </c>
      <c r="W6443" t="s">
        <v>970</v>
      </c>
      <c r="X6443" t="s">
        <v>21502</v>
      </c>
    </row>
    <row r="6444" spans="2:24" ht="11" outlineLevel="1" x14ac:dyDescent="0.15">
      <c r="B6444" t="s">
        <v>7127</v>
      </c>
      <c r="C6444" t="s">
        <v>7128</v>
      </c>
      <c r="D6444" t="s">
        <v>4870</v>
      </c>
      <c r="E6444" t="s">
        <v>10664</v>
      </c>
      <c r="F6444" t="s">
        <v>3091</v>
      </c>
      <c r="G6444" t="s">
        <v>3092</v>
      </c>
      <c r="H6444" s="17">
        <v>45217</v>
      </c>
      <c r="I6444" s="15">
        <v>2024</v>
      </c>
      <c r="J6444" t="s">
        <v>10634</v>
      </c>
      <c r="K6444" s="5">
        <v>-2694.04</v>
      </c>
      <c r="L6444" t="s">
        <v>967</v>
      </c>
      <c r="M6444" t="s">
        <v>1903</v>
      </c>
      <c r="N6444" t="s">
        <v>10635</v>
      </c>
      <c r="O6444" t="s">
        <v>825</v>
      </c>
      <c r="P6444" t="s">
        <v>14904</v>
      </c>
      <c r="Q6444" t="s">
        <v>14907</v>
      </c>
      <c r="R6444" t="s">
        <v>740</v>
      </c>
      <c r="S6444" t="s">
        <v>795</v>
      </c>
      <c r="T6444" t="s">
        <v>19606</v>
      </c>
      <c r="U6444" t="s">
        <v>965</v>
      </c>
      <c r="V6444" t="s">
        <v>10638</v>
      </c>
      <c r="W6444" t="s">
        <v>970</v>
      </c>
      <c r="X6444" t="s">
        <v>21503</v>
      </c>
    </row>
    <row r="6445" spans="2:24" ht="11" outlineLevel="1" x14ac:dyDescent="0.15">
      <c r="B6445" t="s">
        <v>7127</v>
      </c>
      <c r="C6445" t="s">
        <v>7128</v>
      </c>
      <c r="D6445" t="s">
        <v>4870</v>
      </c>
      <c r="E6445" t="s">
        <v>10652</v>
      </c>
      <c r="F6445" t="s">
        <v>3091</v>
      </c>
      <c r="G6445" t="s">
        <v>3092</v>
      </c>
      <c r="H6445" s="17">
        <v>44641</v>
      </c>
      <c r="I6445" s="15">
        <v>2022</v>
      </c>
      <c r="J6445" t="s">
        <v>10634</v>
      </c>
      <c r="K6445" s="5">
        <v>0</v>
      </c>
      <c r="L6445" t="s">
        <v>967</v>
      </c>
      <c r="M6445" t="s">
        <v>1903</v>
      </c>
      <c r="N6445" t="s">
        <v>10635</v>
      </c>
      <c r="O6445" t="s">
        <v>825</v>
      </c>
      <c r="P6445" t="s">
        <v>14904</v>
      </c>
      <c r="R6445" t="s">
        <v>740</v>
      </c>
      <c r="S6445" t="s">
        <v>795</v>
      </c>
      <c r="T6445" t="s">
        <v>19606</v>
      </c>
      <c r="U6445" t="s">
        <v>965</v>
      </c>
      <c r="V6445" t="s">
        <v>10638</v>
      </c>
      <c r="W6445" t="s">
        <v>970</v>
      </c>
      <c r="X6445" t="s">
        <v>21504</v>
      </c>
    </row>
    <row r="6446" spans="2:24" ht="11" outlineLevel="1" x14ac:dyDescent="0.15">
      <c r="B6446" t="s">
        <v>7130</v>
      </c>
      <c r="C6446" t="s">
        <v>7131</v>
      </c>
      <c r="D6446" t="s">
        <v>2682</v>
      </c>
      <c r="E6446" t="s">
        <v>10652</v>
      </c>
      <c r="F6446" t="s">
        <v>660</v>
      </c>
      <c r="G6446" t="s">
        <v>1702</v>
      </c>
      <c r="H6446" s="17">
        <v>46078</v>
      </c>
      <c r="I6446" s="15">
        <v>2026</v>
      </c>
      <c r="J6446" t="s">
        <v>10634</v>
      </c>
      <c r="K6446" s="5">
        <v>0</v>
      </c>
      <c r="L6446" t="s">
        <v>967</v>
      </c>
      <c r="M6446" t="s">
        <v>985</v>
      </c>
      <c r="N6446" t="s">
        <v>10635</v>
      </c>
      <c r="O6446" t="s">
        <v>825</v>
      </c>
      <c r="P6446" t="s">
        <v>12086</v>
      </c>
      <c r="Q6446" t="s">
        <v>12086</v>
      </c>
      <c r="R6446" t="s">
        <v>740</v>
      </c>
      <c r="S6446" t="s">
        <v>795</v>
      </c>
      <c r="T6446" t="s">
        <v>21505</v>
      </c>
      <c r="U6446" t="s">
        <v>965</v>
      </c>
      <c r="V6446" t="s">
        <v>10638</v>
      </c>
      <c r="W6446" t="s">
        <v>970</v>
      </c>
      <c r="X6446" t="s">
        <v>21506</v>
      </c>
    </row>
    <row r="6447" spans="2:24" ht="11" outlineLevel="1" x14ac:dyDescent="0.15">
      <c r="B6447" t="s">
        <v>7130</v>
      </c>
      <c r="C6447" t="s">
        <v>7131</v>
      </c>
      <c r="D6447" t="s">
        <v>2682</v>
      </c>
      <c r="E6447" t="s">
        <v>10664</v>
      </c>
      <c r="F6447" t="s">
        <v>660</v>
      </c>
      <c r="G6447" t="s">
        <v>1702</v>
      </c>
      <c r="H6447" s="17">
        <v>46080</v>
      </c>
      <c r="I6447" s="15">
        <v>2026</v>
      </c>
      <c r="J6447" t="s">
        <v>10634</v>
      </c>
      <c r="K6447" s="5">
        <v>17270</v>
      </c>
      <c r="L6447" t="s">
        <v>967</v>
      </c>
      <c r="M6447" t="s">
        <v>985</v>
      </c>
      <c r="N6447" t="s">
        <v>10635</v>
      </c>
      <c r="O6447" t="s">
        <v>825</v>
      </c>
      <c r="P6447" t="s">
        <v>12086</v>
      </c>
      <c r="Q6447" t="s">
        <v>12086</v>
      </c>
      <c r="R6447" t="s">
        <v>740</v>
      </c>
      <c r="S6447" t="s">
        <v>795</v>
      </c>
      <c r="T6447" t="s">
        <v>21505</v>
      </c>
      <c r="U6447" t="s">
        <v>965</v>
      </c>
      <c r="V6447" t="s">
        <v>10638</v>
      </c>
      <c r="W6447" t="s">
        <v>970</v>
      </c>
      <c r="X6447" t="s">
        <v>21507</v>
      </c>
    </row>
    <row r="6448" spans="2:24" ht="11" outlineLevel="1" x14ac:dyDescent="0.15">
      <c r="B6448" t="s">
        <v>7130</v>
      </c>
      <c r="C6448" t="s">
        <v>7131</v>
      </c>
      <c r="D6448" t="s">
        <v>2682</v>
      </c>
      <c r="E6448" t="s">
        <v>10649</v>
      </c>
      <c r="F6448" t="s">
        <v>660</v>
      </c>
      <c r="G6448" t="s">
        <v>1702</v>
      </c>
      <c r="H6448" s="17">
        <v>46052</v>
      </c>
      <c r="I6448" s="15">
        <v>2026</v>
      </c>
      <c r="J6448" t="s">
        <v>10634</v>
      </c>
      <c r="K6448" s="5">
        <v>18750</v>
      </c>
      <c r="L6448" t="s">
        <v>967</v>
      </c>
      <c r="M6448" t="s">
        <v>985</v>
      </c>
      <c r="N6448" t="s">
        <v>10635</v>
      </c>
      <c r="O6448" t="s">
        <v>825</v>
      </c>
      <c r="P6448" t="s">
        <v>12086</v>
      </c>
      <c r="Q6448" t="s">
        <v>12086</v>
      </c>
      <c r="R6448" t="s">
        <v>740</v>
      </c>
      <c r="S6448" t="s">
        <v>795</v>
      </c>
      <c r="T6448" t="s">
        <v>21505</v>
      </c>
      <c r="U6448" t="s">
        <v>965</v>
      </c>
      <c r="V6448" t="s">
        <v>10638</v>
      </c>
      <c r="W6448" t="s">
        <v>970</v>
      </c>
      <c r="X6448" t="s">
        <v>21508</v>
      </c>
    </row>
    <row r="6449" spans="2:24" ht="11" outlineLevel="1" x14ac:dyDescent="0.15">
      <c r="B6449" t="s">
        <v>7133</v>
      </c>
      <c r="C6449" t="s">
        <v>7134</v>
      </c>
      <c r="E6449" t="s">
        <v>10649</v>
      </c>
      <c r="F6449" t="s">
        <v>6306</v>
      </c>
      <c r="G6449" t="s">
        <v>6307</v>
      </c>
      <c r="H6449" s="17">
        <v>42919</v>
      </c>
      <c r="I6449" s="15">
        <v>2017</v>
      </c>
      <c r="J6449" t="s">
        <v>10634</v>
      </c>
      <c r="K6449" s="5">
        <v>27400</v>
      </c>
      <c r="L6449" t="s">
        <v>967</v>
      </c>
      <c r="R6449" t="s">
        <v>740</v>
      </c>
      <c r="S6449" t="s">
        <v>795</v>
      </c>
      <c r="T6449" t="s">
        <v>21509</v>
      </c>
      <c r="U6449" t="s">
        <v>1340</v>
      </c>
      <c r="V6449" t="s">
        <v>12795</v>
      </c>
      <c r="W6449" t="s">
        <v>970</v>
      </c>
      <c r="X6449" t="s">
        <v>21510</v>
      </c>
    </row>
    <row r="6450" spans="2:24" ht="11" outlineLevel="1" x14ac:dyDescent="0.15">
      <c r="B6450" t="s">
        <v>7133</v>
      </c>
      <c r="C6450" t="s">
        <v>7134</v>
      </c>
      <c r="E6450" t="s">
        <v>10652</v>
      </c>
      <c r="F6450" t="s">
        <v>6306</v>
      </c>
      <c r="G6450" t="s">
        <v>6307</v>
      </c>
      <c r="H6450" s="17">
        <v>42943</v>
      </c>
      <c r="I6450" s="15">
        <v>2017</v>
      </c>
      <c r="J6450" t="s">
        <v>10634</v>
      </c>
      <c r="K6450" s="5">
        <v>12100</v>
      </c>
      <c r="L6450" t="s">
        <v>967</v>
      </c>
      <c r="M6450" t="s">
        <v>15907</v>
      </c>
      <c r="R6450" t="s">
        <v>740</v>
      </c>
      <c r="S6450" t="s">
        <v>795</v>
      </c>
      <c r="T6450" t="s">
        <v>21511</v>
      </c>
      <c r="U6450" t="s">
        <v>1340</v>
      </c>
      <c r="V6450" t="s">
        <v>12795</v>
      </c>
      <c r="W6450" t="s">
        <v>970</v>
      </c>
      <c r="X6450" t="s">
        <v>21512</v>
      </c>
    </row>
    <row r="6451" spans="2:24" ht="11" outlineLevel="1" x14ac:dyDescent="0.15">
      <c r="B6451" t="s">
        <v>7133</v>
      </c>
      <c r="C6451" t="s">
        <v>7134</v>
      </c>
      <c r="E6451" t="s">
        <v>10664</v>
      </c>
      <c r="F6451" t="s">
        <v>6306</v>
      </c>
      <c r="G6451" t="s">
        <v>6307</v>
      </c>
      <c r="H6451" s="17">
        <v>43018</v>
      </c>
      <c r="I6451" s="15">
        <v>2018</v>
      </c>
      <c r="J6451" t="s">
        <v>10634</v>
      </c>
      <c r="K6451" s="5">
        <v>-3518.52</v>
      </c>
      <c r="L6451" t="s">
        <v>967</v>
      </c>
      <c r="M6451" t="s">
        <v>12802</v>
      </c>
      <c r="R6451" t="s">
        <v>740</v>
      </c>
      <c r="S6451" t="s">
        <v>795</v>
      </c>
      <c r="T6451" t="s">
        <v>21513</v>
      </c>
      <c r="U6451" t="s">
        <v>1340</v>
      </c>
      <c r="V6451" t="s">
        <v>12795</v>
      </c>
      <c r="W6451" t="s">
        <v>970</v>
      </c>
      <c r="X6451" t="s">
        <v>21514</v>
      </c>
    </row>
    <row r="6452" spans="2:24" ht="11" outlineLevel="1" x14ac:dyDescent="0.15">
      <c r="B6452" t="s">
        <v>7136</v>
      </c>
      <c r="C6452" t="s">
        <v>7137</v>
      </c>
      <c r="E6452" t="s">
        <v>10649</v>
      </c>
      <c r="F6452" t="s">
        <v>5757</v>
      </c>
      <c r="G6452" t="s">
        <v>5758</v>
      </c>
      <c r="H6452" s="17">
        <v>44323</v>
      </c>
      <c r="I6452" s="15">
        <v>2021</v>
      </c>
      <c r="J6452" t="s">
        <v>10634</v>
      </c>
      <c r="K6452" s="5">
        <v>35911</v>
      </c>
      <c r="L6452" t="s">
        <v>967</v>
      </c>
      <c r="R6452" t="s">
        <v>757</v>
      </c>
      <c r="S6452" t="s">
        <v>795</v>
      </c>
      <c r="T6452" t="s">
        <v>21515</v>
      </c>
      <c r="U6452" t="s">
        <v>1340</v>
      </c>
      <c r="V6452" t="s">
        <v>12795</v>
      </c>
      <c r="W6452" t="s">
        <v>970</v>
      </c>
      <c r="X6452" t="s">
        <v>21516</v>
      </c>
    </row>
    <row r="6453" spans="2:24" ht="11" outlineLevel="1" x14ac:dyDescent="0.15">
      <c r="B6453" t="s">
        <v>7136</v>
      </c>
      <c r="C6453" t="s">
        <v>7137</v>
      </c>
      <c r="E6453" t="s">
        <v>10652</v>
      </c>
      <c r="F6453" t="s">
        <v>5757</v>
      </c>
      <c r="G6453" t="s">
        <v>5758</v>
      </c>
      <c r="H6453" s="17">
        <v>44455</v>
      </c>
      <c r="I6453" s="15">
        <v>2021</v>
      </c>
      <c r="J6453" t="s">
        <v>10634</v>
      </c>
      <c r="K6453" s="5">
        <v>0</v>
      </c>
      <c r="L6453" t="s">
        <v>967</v>
      </c>
      <c r="M6453" t="s">
        <v>14985</v>
      </c>
      <c r="R6453" t="s">
        <v>757</v>
      </c>
      <c r="S6453" t="s">
        <v>795</v>
      </c>
      <c r="T6453" t="s">
        <v>21517</v>
      </c>
      <c r="U6453" t="s">
        <v>1340</v>
      </c>
      <c r="V6453" t="s">
        <v>12795</v>
      </c>
      <c r="W6453" t="s">
        <v>970</v>
      </c>
      <c r="X6453" t="s">
        <v>21518</v>
      </c>
    </row>
    <row r="6454" spans="2:24" ht="11" outlineLevel="1" x14ac:dyDescent="0.15">
      <c r="B6454" t="s">
        <v>7139</v>
      </c>
      <c r="C6454" t="s">
        <v>7140</v>
      </c>
      <c r="E6454" t="s">
        <v>10649</v>
      </c>
      <c r="F6454" t="s">
        <v>7141</v>
      </c>
      <c r="G6454" t="s">
        <v>7142</v>
      </c>
      <c r="H6454" s="17">
        <v>43733</v>
      </c>
      <c r="I6454" s="15">
        <v>2019</v>
      </c>
      <c r="J6454" t="s">
        <v>10634</v>
      </c>
      <c r="K6454" s="5">
        <v>35900</v>
      </c>
      <c r="L6454" t="s">
        <v>967</v>
      </c>
      <c r="R6454" t="s">
        <v>750</v>
      </c>
      <c r="S6454" t="s">
        <v>4388</v>
      </c>
      <c r="T6454" t="s">
        <v>21519</v>
      </c>
      <c r="U6454" t="s">
        <v>1340</v>
      </c>
      <c r="V6454" t="s">
        <v>12795</v>
      </c>
      <c r="W6454" t="s">
        <v>970</v>
      </c>
      <c r="X6454" t="s">
        <v>21520</v>
      </c>
    </row>
    <row r="6455" spans="2:24" ht="11" outlineLevel="1" x14ac:dyDescent="0.15">
      <c r="B6455" t="s">
        <v>7139</v>
      </c>
      <c r="C6455" t="s">
        <v>7140</v>
      </c>
      <c r="E6455" t="s">
        <v>10652</v>
      </c>
      <c r="F6455" t="s">
        <v>7141</v>
      </c>
      <c r="G6455" t="s">
        <v>7142</v>
      </c>
      <c r="H6455" s="17">
        <v>43738</v>
      </c>
      <c r="I6455" s="15">
        <v>2019</v>
      </c>
      <c r="J6455" t="s">
        <v>10634</v>
      </c>
      <c r="K6455" s="5">
        <v>0</v>
      </c>
      <c r="L6455" t="s">
        <v>967</v>
      </c>
      <c r="M6455" t="s">
        <v>14985</v>
      </c>
      <c r="R6455" t="s">
        <v>750</v>
      </c>
      <c r="S6455" t="s">
        <v>4388</v>
      </c>
      <c r="T6455" t="s">
        <v>21519</v>
      </c>
      <c r="U6455" t="s">
        <v>1340</v>
      </c>
      <c r="V6455" t="s">
        <v>12795</v>
      </c>
      <c r="W6455" t="s">
        <v>970</v>
      </c>
      <c r="X6455" t="s">
        <v>21521</v>
      </c>
    </row>
    <row r="6456" spans="2:24" ht="11" outlineLevel="1" x14ac:dyDescent="0.15">
      <c r="B6456" t="s">
        <v>7144</v>
      </c>
      <c r="C6456" t="s">
        <v>7145</v>
      </c>
      <c r="E6456" t="s">
        <v>10643</v>
      </c>
      <c r="F6456" t="s">
        <v>674</v>
      </c>
      <c r="G6456" t="s">
        <v>1531</v>
      </c>
      <c r="H6456" s="17">
        <v>45376</v>
      </c>
      <c r="I6456" s="15">
        <v>2024</v>
      </c>
      <c r="J6456" t="s">
        <v>10634</v>
      </c>
      <c r="K6456" s="5">
        <v>-164108.85</v>
      </c>
      <c r="L6456" t="s">
        <v>967</v>
      </c>
      <c r="M6456" t="s">
        <v>1141</v>
      </c>
      <c r="N6456" t="s">
        <v>10635</v>
      </c>
      <c r="O6456" t="s">
        <v>826</v>
      </c>
      <c r="P6456" t="s">
        <v>11052</v>
      </c>
      <c r="Q6456" t="s">
        <v>13317</v>
      </c>
      <c r="R6456" t="s">
        <v>7146</v>
      </c>
      <c r="S6456" t="s">
        <v>795</v>
      </c>
      <c r="T6456" t="s">
        <v>21522</v>
      </c>
      <c r="U6456" t="s">
        <v>965</v>
      </c>
      <c r="V6456" t="s">
        <v>10638</v>
      </c>
      <c r="W6456" t="s">
        <v>970</v>
      </c>
      <c r="X6456" t="s">
        <v>21523</v>
      </c>
    </row>
    <row r="6457" spans="2:24" ht="11" outlineLevel="1" x14ac:dyDescent="0.15">
      <c r="B6457" t="s">
        <v>7144</v>
      </c>
      <c r="C6457" t="s">
        <v>7145</v>
      </c>
      <c r="E6457" t="s">
        <v>10652</v>
      </c>
      <c r="F6457" t="s">
        <v>674</v>
      </c>
      <c r="G6457" t="s">
        <v>1531</v>
      </c>
      <c r="H6457" s="17">
        <v>45085</v>
      </c>
      <c r="I6457" s="15">
        <v>2023</v>
      </c>
      <c r="J6457" t="s">
        <v>10634</v>
      </c>
      <c r="K6457" s="5">
        <v>102258.44</v>
      </c>
      <c r="L6457" t="s">
        <v>967</v>
      </c>
      <c r="M6457" t="s">
        <v>1141</v>
      </c>
      <c r="N6457" t="s">
        <v>10635</v>
      </c>
      <c r="O6457" t="s">
        <v>826</v>
      </c>
      <c r="P6457" t="s">
        <v>11052</v>
      </c>
      <c r="Q6457" t="s">
        <v>13317</v>
      </c>
      <c r="R6457" t="s">
        <v>7146</v>
      </c>
      <c r="S6457" t="s">
        <v>795</v>
      </c>
      <c r="T6457" t="s">
        <v>21524</v>
      </c>
      <c r="U6457" t="s">
        <v>965</v>
      </c>
      <c r="V6457" t="s">
        <v>10638</v>
      </c>
      <c r="W6457" t="s">
        <v>970</v>
      </c>
      <c r="X6457" t="s">
        <v>21525</v>
      </c>
    </row>
    <row r="6458" spans="2:24" ht="11" outlineLevel="1" x14ac:dyDescent="0.15">
      <c r="B6458" t="s">
        <v>7144</v>
      </c>
      <c r="C6458" t="s">
        <v>7145</v>
      </c>
      <c r="E6458" t="s">
        <v>10664</v>
      </c>
      <c r="F6458" t="s">
        <v>674</v>
      </c>
      <c r="G6458" t="s">
        <v>1531</v>
      </c>
      <c r="H6458" s="17">
        <v>45197</v>
      </c>
      <c r="I6458" s="15">
        <v>2023</v>
      </c>
      <c r="J6458" t="s">
        <v>10634</v>
      </c>
      <c r="K6458" s="5">
        <v>0</v>
      </c>
      <c r="L6458" t="s">
        <v>967</v>
      </c>
      <c r="M6458" t="s">
        <v>1141</v>
      </c>
      <c r="N6458" t="s">
        <v>10635</v>
      </c>
      <c r="O6458" t="s">
        <v>826</v>
      </c>
      <c r="P6458" t="s">
        <v>11052</v>
      </c>
      <c r="Q6458" t="s">
        <v>13317</v>
      </c>
      <c r="R6458" t="s">
        <v>7146</v>
      </c>
      <c r="S6458" t="s">
        <v>795</v>
      </c>
      <c r="T6458" t="s">
        <v>21526</v>
      </c>
      <c r="U6458" t="s">
        <v>965</v>
      </c>
      <c r="V6458" t="s">
        <v>10638</v>
      </c>
      <c r="W6458" t="s">
        <v>970</v>
      </c>
      <c r="X6458" t="s">
        <v>21527</v>
      </c>
    </row>
    <row r="6459" spans="2:24" ht="11" outlineLevel="1" x14ac:dyDescent="0.15">
      <c r="B6459" t="s">
        <v>7144</v>
      </c>
      <c r="C6459" t="s">
        <v>7145</v>
      </c>
      <c r="E6459" t="s">
        <v>10649</v>
      </c>
      <c r="F6459" t="s">
        <v>674</v>
      </c>
      <c r="G6459" t="s">
        <v>1531</v>
      </c>
      <c r="H6459" s="17">
        <v>44757</v>
      </c>
      <c r="I6459" s="15">
        <v>2022</v>
      </c>
      <c r="J6459" t="s">
        <v>10634</v>
      </c>
      <c r="K6459" s="5">
        <v>97658.54</v>
      </c>
      <c r="L6459" t="s">
        <v>967</v>
      </c>
      <c r="M6459" t="s">
        <v>1141</v>
      </c>
      <c r="N6459" t="s">
        <v>10635</v>
      </c>
      <c r="O6459" t="s">
        <v>826</v>
      </c>
      <c r="P6459" t="s">
        <v>11052</v>
      </c>
      <c r="Q6459" t="s">
        <v>13317</v>
      </c>
      <c r="R6459" t="s">
        <v>7146</v>
      </c>
      <c r="S6459" t="s">
        <v>795</v>
      </c>
      <c r="T6459" t="s">
        <v>21528</v>
      </c>
      <c r="U6459" t="s">
        <v>965</v>
      </c>
      <c r="V6459" t="s">
        <v>10638</v>
      </c>
      <c r="W6459" t="s">
        <v>970</v>
      </c>
      <c r="X6459" t="s">
        <v>21529</v>
      </c>
    </row>
    <row r="6460" spans="2:24" ht="11" outlineLevel="1" x14ac:dyDescent="0.15">
      <c r="B6460" t="s">
        <v>7149</v>
      </c>
      <c r="C6460" t="s">
        <v>851</v>
      </c>
      <c r="E6460" t="s">
        <v>10649</v>
      </c>
      <c r="F6460" t="s">
        <v>14208</v>
      </c>
      <c r="G6460" t="s">
        <v>1702</v>
      </c>
      <c r="H6460" s="17">
        <v>44459</v>
      </c>
      <c r="I6460" s="15">
        <v>2021</v>
      </c>
      <c r="J6460" t="s">
        <v>10634</v>
      </c>
      <c r="K6460" s="5">
        <v>35700.01</v>
      </c>
      <c r="L6460" t="s">
        <v>967</v>
      </c>
      <c r="M6460" t="s">
        <v>1141</v>
      </c>
      <c r="N6460" t="s">
        <v>10635</v>
      </c>
      <c r="O6460" t="s">
        <v>826</v>
      </c>
      <c r="P6460" t="s">
        <v>15012</v>
      </c>
      <c r="R6460" t="s">
        <v>748</v>
      </c>
      <c r="S6460" t="s">
        <v>795</v>
      </c>
      <c r="T6460" t="s">
        <v>21530</v>
      </c>
      <c r="U6460" t="s">
        <v>965</v>
      </c>
      <c r="V6460" t="s">
        <v>10638</v>
      </c>
      <c r="W6460" t="s">
        <v>970</v>
      </c>
      <c r="X6460" t="s">
        <v>21531</v>
      </c>
    </row>
    <row r="6461" spans="2:24" ht="11" outlineLevel="1" x14ac:dyDescent="0.15">
      <c r="B6461" t="s">
        <v>7151</v>
      </c>
      <c r="C6461" t="s">
        <v>7152</v>
      </c>
      <c r="E6461" t="s">
        <v>10649</v>
      </c>
      <c r="F6461" t="s">
        <v>7153</v>
      </c>
      <c r="G6461" t="s">
        <v>7154</v>
      </c>
      <c r="H6461" s="17">
        <v>42396</v>
      </c>
      <c r="I6461" s="15">
        <v>2016</v>
      </c>
      <c r="J6461" t="s">
        <v>10634</v>
      </c>
      <c r="K6461" s="5">
        <v>27350</v>
      </c>
      <c r="L6461" t="s">
        <v>967</v>
      </c>
      <c r="R6461" t="s">
        <v>748</v>
      </c>
      <c r="S6461" t="s">
        <v>795</v>
      </c>
      <c r="T6461" t="s">
        <v>21532</v>
      </c>
      <c r="U6461" t="s">
        <v>1340</v>
      </c>
      <c r="V6461" t="s">
        <v>12795</v>
      </c>
      <c r="W6461" t="s">
        <v>970</v>
      </c>
      <c r="X6461" t="s">
        <v>21533</v>
      </c>
    </row>
    <row r="6462" spans="2:24" ht="11" outlineLevel="1" x14ac:dyDescent="0.15">
      <c r="B6462" t="s">
        <v>7151</v>
      </c>
      <c r="C6462" t="s">
        <v>7152</v>
      </c>
      <c r="E6462" t="s">
        <v>10652</v>
      </c>
      <c r="F6462" t="s">
        <v>7153</v>
      </c>
      <c r="G6462" t="s">
        <v>7154</v>
      </c>
      <c r="H6462" s="17">
        <v>42542</v>
      </c>
      <c r="I6462" s="15">
        <v>2016</v>
      </c>
      <c r="J6462" t="s">
        <v>10634</v>
      </c>
      <c r="K6462" s="5">
        <v>8350</v>
      </c>
      <c r="L6462" t="s">
        <v>967</v>
      </c>
      <c r="M6462" t="s">
        <v>15907</v>
      </c>
      <c r="R6462" t="s">
        <v>748</v>
      </c>
      <c r="S6462" t="s">
        <v>795</v>
      </c>
      <c r="T6462" t="s">
        <v>21534</v>
      </c>
      <c r="U6462" t="s">
        <v>1340</v>
      </c>
      <c r="V6462" t="s">
        <v>12795</v>
      </c>
      <c r="W6462" t="s">
        <v>970</v>
      </c>
      <c r="X6462" t="s">
        <v>21535</v>
      </c>
    </row>
    <row r="6463" spans="2:24" ht="11" outlineLevel="1" x14ac:dyDescent="0.15">
      <c r="B6463" t="s">
        <v>7156</v>
      </c>
      <c r="C6463" t="s">
        <v>7157</v>
      </c>
      <c r="D6463" t="s">
        <v>334</v>
      </c>
      <c r="E6463" t="s">
        <v>10649</v>
      </c>
      <c r="F6463" t="s">
        <v>16871</v>
      </c>
      <c r="G6463" t="s">
        <v>2830</v>
      </c>
      <c r="H6463" s="17">
        <v>44341</v>
      </c>
      <c r="I6463" s="15">
        <v>2021</v>
      </c>
      <c r="J6463" t="s">
        <v>10634</v>
      </c>
      <c r="K6463" s="5">
        <v>35619.339999999997</v>
      </c>
      <c r="L6463" t="s">
        <v>967</v>
      </c>
      <c r="M6463" t="s">
        <v>985</v>
      </c>
      <c r="N6463" t="s">
        <v>10635</v>
      </c>
      <c r="O6463" t="s">
        <v>804</v>
      </c>
      <c r="P6463" t="s">
        <v>13376</v>
      </c>
      <c r="R6463" t="s">
        <v>740</v>
      </c>
      <c r="S6463" t="s">
        <v>795</v>
      </c>
      <c r="T6463" t="s">
        <v>21536</v>
      </c>
      <c r="U6463" t="s">
        <v>965</v>
      </c>
      <c r="V6463" t="s">
        <v>10638</v>
      </c>
      <c r="W6463" t="s">
        <v>970</v>
      </c>
      <c r="X6463" t="s">
        <v>21537</v>
      </c>
    </row>
    <row r="6464" spans="2:24" ht="11" outlineLevel="1" x14ac:dyDescent="0.15">
      <c r="B6464" t="s">
        <v>7159</v>
      </c>
      <c r="C6464" t="s">
        <v>7160</v>
      </c>
      <c r="E6464" t="s">
        <v>10649</v>
      </c>
      <c r="F6464" t="s">
        <v>5296</v>
      </c>
      <c r="G6464" t="s">
        <v>5297</v>
      </c>
      <c r="H6464" s="17">
        <v>43838</v>
      </c>
      <c r="I6464" s="15">
        <v>2020</v>
      </c>
      <c r="J6464" t="s">
        <v>10634</v>
      </c>
      <c r="K6464" s="5">
        <v>35550</v>
      </c>
      <c r="L6464" t="s">
        <v>967</v>
      </c>
      <c r="R6464" t="s">
        <v>745</v>
      </c>
      <c r="S6464" t="s">
        <v>795</v>
      </c>
      <c r="T6464" t="s">
        <v>21538</v>
      </c>
      <c r="U6464" t="s">
        <v>1340</v>
      </c>
      <c r="V6464" t="s">
        <v>12795</v>
      </c>
      <c r="W6464" t="s">
        <v>970</v>
      </c>
      <c r="X6464" t="s">
        <v>21539</v>
      </c>
    </row>
    <row r="6465" spans="2:24" ht="11" outlineLevel="1" x14ac:dyDescent="0.15">
      <c r="B6465" t="s">
        <v>7162</v>
      </c>
      <c r="C6465" t="s">
        <v>7163</v>
      </c>
      <c r="E6465" t="s">
        <v>10649</v>
      </c>
      <c r="F6465" t="s">
        <v>7164</v>
      </c>
      <c r="G6465" t="s">
        <v>7165</v>
      </c>
      <c r="H6465" s="17">
        <v>44098</v>
      </c>
      <c r="I6465" s="15">
        <v>2020</v>
      </c>
      <c r="J6465" t="s">
        <v>10634</v>
      </c>
      <c r="K6465" s="5">
        <v>35522.339999999997</v>
      </c>
      <c r="L6465" t="s">
        <v>967</v>
      </c>
      <c r="R6465" t="s">
        <v>5110</v>
      </c>
      <c r="S6465" t="s">
        <v>803</v>
      </c>
      <c r="T6465" t="s">
        <v>21540</v>
      </c>
      <c r="U6465" t="s">
        <v>1340</v>
      </c>
      <c r="V6465" t="s">
        <v>12795</v>
      </c>
      <c r="W6465" t="s">
        <v>970</v>
      </c>
      <c r="X6465" t="s">
        <v>21541</v>
      </c>
    </row>
    <row r="6466" spans="2:24" ht="11" outlineLevel="1" x14ac:dyDescent="0.15">
      <c r="B6466" t="s">
        <v>7167</v>
      </c>
      <c r="C6466" t="s">
        <v>7168</v>
      </c>
      <c r="E6466" t="s">
        <v>10649</v>
      </c>
      <c r="F6466" t="s">
        <v>11297</v>
      </c>
      <c r="G6466" t="s">
        <v>1022</v>
      </c>
      <c r="H6466" s="17">
        <v>42180</v>
      </c>
      <c r="I6466" s="15">
        <v>2015</v>
      </c>
      <c r="J6466" t="s">
        <v>10634</v>
      </c>
      <c r="K6466" s="5">
        <v>35500</v>
      </c>
      <c r="L6466" t="s">
        <v>967</v>
      </c>
      <c r="M6466" t="s">
        <v>1141</v>
      </c>
      <c r="N6466" t="s">
        <v>10635</v>
      </c>
      <c r="O6466" t="s">
        <v>804</v>
      </c>
      <c r="P6466" t="s">
        <v>15206</v>
      </c>
      <c r="Q6466" t="s">
        <v>15206</v>
      </c>
      <c r="R6466" t="s">
        <v>748</v>
      </c>
      <c r="S6466" t="s">
        <v>795</v>
      </c>
      <c r="T6466" t="s">
        <v>21542</v>
      </c>
      <c r="U6466" t="s">
        <v>965</v>
      </c>
      <c r="V6466" t="s">
        <v>10638</v>
      </c>
      <c r="W6466" t="s">
        <v>970</v>
      </c>
      <c r="X6466" t="s">
        <v>21543</v>
      </c>
    </row>
    <row r="6467" spans="2:24" ht="11" outlineLevel="1" x14ac:dyDescent="0.15">
      <c r="B6467" t="s">
        <v>7170</v>
      </c>
      <c r="C6467" t="s">
        <v>7171</v>
      </c>
      <c r="E6467" t="s">
        <v>10649</v>
      </c>
      <c r="F6467" t="s">
        <v>7172</v>
      </c>
      <c r="G6467" t="s">
        <v>7173</v>
      </c>
      <c r="H6467" s="17">
        <v>42388</v>
      </c>
      <c r="I6467" s="15">
        <v>2016</v>
      </c>
      <c r="J6467" t="s">
        <v>10634</v>
      </c>
      <c r="K6467" s="5">
        <v>35500</v>
      </c>
      <c r="L6467" t="s">
        <v>967</v>
      </c>
      <c r="R6467" t="s">
        <v>737</v>
      </c>
      <c r="S6467" t="s">
        <v>803</v>
      </c>
      <c r="T6467" t="s">
        <v>21544</v>
      </c>
      <c r="U6467" t="s">
        <v>1340</v>
      </c>
      <c r="V6467" t="s">
        <v>12795</v>
      </c>
      <c r="W6467" t="s">
        <v>970</v>
      </c>
      <c r="X6467" t="s">
        <v>21545</v>
      </c>
    </row>
    <row r="6468" spans="2:24" ht="11" outlineLevel="1" x14ac:dyDescent="0.15">
      <c r="B6468" t="s">
        <v>7175</v>
      </c>
      <c r="C6468" t="s">
        <v>7176</v>
      </c>
      <c r="D6468" t="s">
        <v>891</v>
      </c>
      <c r="E6468" t="s">
        <v>10649</v>
      </c>
      <c r="F6468" t="s">
        <v>712</v>
      </c>
      <c r="G6468" t="s">
        <v>2068</v>
      </c>
      <c r="H6468" s="17">
        <v>44609</v>
      </c>
      <c r="I6468" s="15">
        <v>2022</v>
      </c>
      <c r="J6468" t="s">
        <v>10634</v>
      </c>
      <c r="K6468" s="5">
        <v>35453.279999999999</v>
      </c>
      <c r="L6468" t="s">
        <v>967</v>
      </c>
      <c r="M6468" t="s">
        <v>1903</v>
      </c>
      <c r="N6468" t="s">
        <v>10635</v>
      </c>
      <c r="O6468" t="s">
        <v>826</v>
      </c>
      <c r="P6468" t="s">
        <v>11434</v>
      </c>
      <c r="R6468" t="s">
        <v>745</v>
      </c>
      <c r="S6468" t="s">
        <v>795</v>
      </c>
      <c r="T6468" t="s">
        <v>21546</v>
      </c>
      <c r="U6468" t="s">
        <v>965</v>
      </c>
      <c r="V6468" t="s">
        <v>10638</v>
      </c>
      <c r="W6468" t="s">
        <v>970</v>
      </c>
      <c r="X6468" t="s">
        <v>21547</v>
      </c>
    </row>
    <row r="6469" spans="2:24" ht="11" outlineLevel="1" x14ac:dyDescent="0.15">
      <c r="B6469" t="s">
        <v>7178</v>
      </c>
      <c r="C6469" t="s">
        <v>2410</v>
      </c>
      <c r="D6469" t="s">
        <v>196</v>
      </c>
      <c r="E6469" t="s">
        <v>10989</v>
      </c>
      <c r="F6469" t="s">
        <v>604</v>
      </c>
      <c r="G6469" t="s">
        <v>1088</v>
      </c>
      <c r="H6469" s="17">
        <v>42143</v>
      </c>
      <c r="I6469" s="15">
        <v>2015</v>
      </c>
      <c r="J6469" t="s">
        <v>10634</v>
      </c>
      <c r="K6469" s="5">
        <v>0</v>
      </c>
      <c r="L6469" t="s">
        <v>967</v>
      </c>
      <c r="M6469" t="s">
        <v>985</v>
      </c>
      <c r="N6469" t="s">
        <v>10635</v>
      </c>
      <c r="O6469" t="s">
        <v>818</v>
      </c>
      <c r="P6469" t="s">
        <v>11052</v>
      </c>
      <c r="Q6469" t="s">
        <v>10671</v>
      </c>
      <c r="R6469" t="s">
        <v>739</v>
      </c>
      <c r="S6469" t="s">
        <v>795</v>
      </c>
      <c r="T6469" t="s">
        <v>21548</v>
      </c>
      <c r="U6469" t="s">
        <v>965</v>
      </c>
      <c r="V6469" t="s">
        <v>10638</v>
      </c>
      <c r="W6469" t="s">
        <v>970</v>
      </c>
      <c r="X6469" t="s">
        <v>21549</v>
      </c>
    </row>
    <row r="6470" spans="2:24" ht="11" outlineLevel="1" x14ac:dyDescent="0.15">
      <c r="B6470" t="s">
        <v>7178</v>
      </c>
      <c r="C6470" t="s">
        <v>2410</v>
      </c>
      <c r="D6470" t="s">
        <v>196</v>
      </c>
      <c r="E6470" t="s">
        <v>10950</v>
      </c>
      <c r="F6470" t="s">
        <v>604</v>
      </c>
      <c r="G6470" t="s">
        <v>1088</v>
      </c>
      <c r="H6470" s="17">
        <v>42164</v>
      </c>
      <c r="I6470" s="15">
        <v>2015</v>
      </c>
      <c r="J6470" t="s">
        <v>10634</v>
      </c>
      <c r="K6470" s="5">
        <v>5443.53</v>
      </c>
      <c r="L6470" t="s">
        <v>967</v>
      </c>
      <c r="M6470" t="s">
        <v>985</v>
      </c>
      <c r="N6470" t="s">
        <v>10635</v>
      </c>
      <c r="O6470" t="s">
        <v>818</v>
      </c>
      <c r="P6470" t="s">
        <v>11052</v>
      </c>
      <c r="Q6470" t="s">
        <v>10671</v>
      </c>
      <c r="R6470" t="s">
        <v>739</v>
      </c>
      <c r="S6470" t="s">
        <v>795</v>
      </c>
      <c r="T6470" t="s">
        <v>21548</v>
      </c>
      <c r="U6470" t="s">
        <v>965</v>
      </c>
      <c r="V6470" t="s">
        <v>10638</v>
      </c>
      <c r="W6470" t="s">
        <v>970</v>
      </c>
      <c r="X6470" t="s">
        <v>21550</v>
      </c>
    </row>
    <row r="6471" spans="2:24" ht="11" outlineLevel="1" x14ac:dyDescent="0.15">
      <c r="B6471" t="s">
        <v>7178</v>
      </c>
      <c r="C6471" t="s">
        <v>2410</v>
      </c>
      <c r="D6471" t="s">
        <v>196</v>
      </c>
      <c r="E6471" t="s">
        <v>10649</v>
      </c>
      <c r="F6471" t="s">
        <v>604</v>
      </c>
      <c r="G6471" t="s">
        <v>1088</v>
      </c>
      <c r="H6471" s="17">
        <v>42128</v>
      </c>
      <c r="I6471" s="15">
        <v>2015</v>
      </c>
      <c r="J6471" t="s">
        <v>10634</v>
      </c>
      <c r="K6471" s="5">
        <v>30000</v>
      </c>
      <c r="L6471" t="s">
        <v>967</v>
      </c>
      <c r="M6471" t="s">
        <v>985</v>
      </c>
      <c r="N6471" t="s">
        <v>10635</v>
      </c>
      <c r="O6471" t="s">
        <v>818</v>
      </c>
      <c r="P6471" t="s">
        <v>11052</v>
      </c>
      <c r="Q6471" t="s">
        <v>10671</v>
      </c>
      <c r="R6471" t="s">
        <v>739</v>
      </c>
      <c r="S6471" t="s">
        <v>795</v>
      </c>
      <c r="T6471" t="s">
        <v>21548</v>
      </c>
      <c r="U6471" t="s">
        <v>965</v>
      </c>
      <c r="V6471" t="s">
        <v>10638</v>
      </c>
      <c r="W6471" t="s">
        <v>970</v>
      </c>
      <c r="X6471" t="s">
        <v>21551</v>
      </c>
    </row>
    <row r="6472" spans="2:24" ht="11" outlineLevel="1" x14ac:dyDescent="0.15">
      <c r="B6472" t="s">
        <v>7180</v>
      </c>
      <c r="C6472" t="s">
        <v>7181</v>
      </c>
      <c r="D6472" t="s">
        <v>238</v>
      </c>
      <c r="E6472" t="s">
        <v>10649</v>
      </c>
      <c r="F6472" t="s">
        <v>15827</v>
      </c>
      <c r="G6472" t="s">
        <v>2293</v>
      </c>
      <c r="H6472" s="17">
        <v>44175</v>
      </c>
      <c r="I6472" s="15">
        <v>2021</v>
      </c>
      <c r="J6472" t="s">
        <v>10634</v>
      </c>
      <c r="K6472" s="5">
        <v>35385.199999999997</v>
      </c>
      <c r="L6472" t="s">
        <v>967</v>
      </c>
      <c r="M6472" t="s">
        <v>985</v>
      </c>
      <c r="N6472" t="s">
        <v>10635</v>
      </c>
      <c r="O6472" t="s">
        <v>818</v>
      </c>
      <c r="P6472" t="s">
        <v>11434</v>
      </c>
      <c r="Q6472" t="s">
        <v>11434</v>
      </c>
      <c r="R6472" t="s">
        <v>740</v>
      </c>
      <c r="S6472" t="s">
        <v>795</v>
      </c>
      <c r="T6472" t="s">
        <v>21552</v>
      </c>
      <c r="U6472" t="s">
        <v>965</v>
      </c>
      <c r="V6472" t="s">
        <v>10638</v>
      </c>
      <c r="W6472" t="s">
        <v>970</v>
      </c>
      <c r="X6472" t="s">
        <v>21553</v>
      </c>
    </row>
    <row r="6473" spans="2:24" ht="11" outlineLevel="1" x14ac:dyDescent="0.15">
      <c r="B6473" t="s">
        <v>7180</v>
      </c>
      <c r="C6473" t="s">
        <v>7181</v>
      </c>
      <c r="D6473" t="s">
        <v>238</v>
      </c>
      <c r="E6473" t="s">
        <v>10652</v>
      </c>
      <c r="F6473" t="s">
        <v>15827</v>
      </c>
      <c r="G6473" t="s">
        <v>2293</v>
      </c>
      <c r="H6473" s="17">
        <v>44175</v>
      </c>
      <c r="I6473" s="15">
        <v>2021</v>
      </c>
      <c r="J6473" t="s">
        <v>10634</v>
      </c>
      <c r="K6473" s="5">
        <v>0</v>
      </c>
      <c r="L6473" t="s">
        <v>967</v>
      </c>
      <c r="M6473" t="s">
        <v>985</v>
      </c>
      <c r="N6473" t="s">
        <v>10635</v>
      </c>
      <c r="O6473" t="s">
        <v>818</v>
      </c>
      <c r="P6473" t="s">
        <v>11434</v>
      </c>
      <c r="R6473" t="s">
        <v>740</v>
      </c>
      <c r="S6473" t="s">
        <v>795</v>
      </c>
      <c r="T6473" t="s">
        <v>21552</v>
      </c>
      <c r="U6473" t="s">
        <v>965</v>
      </c>
      <c r="V6473" t="s">
        <v>10638</v>
      </c>
      <c r="W6473" t="s">
        <v>970</v>
      </c>
      <c r="X6473" t="s">
        <v>21554</v>
      </c>
    </row>
    <row r="6474" spans="2:24" ht="11" outlineLevel="1" x14ac:dyDescent="0.15">
      <c r="B6474" t="s">
        <v>7183</v>
      </c>
      <c r="C6474" t="s">
        <v>7184</v>
      </c>
      <c r="E6474" t="s">
        <v>10649</v>
      </c>
      <c r="F6474" t="s">
        <v>7185</v>
      </c>
      <c r="G6474" t="s">
        <v>7186</v>
      </c>
      <c r="H6474" s="17">
        <v>45838</v>
      </c>
      <c r="I6474" s="15">
        <v>2025</v>
      </c>
      <c r="J6474" t="s">
        <v>10634</v>
      </c>
      <c r="K6474" s="5">
        <v>35359.230000000003</v>
      </c>
      <c r="L6474" t="s">
        <v>967</v>
      </c>
      <c r="R6474" t="s">
        <v>740</v>
      </c>
      <c r="S6474" t="s">
        <v>795</v>
      </c>
      <c r="T6474" t="s">
        <v>21555</v>
      </c>
      <c r="U6474" t="s">
        <v>1340</v>
      </c>
      <c r="V6474" t="s">
        <v>12795</v>
      </c>
      <c r="W6474" t="s">
        <v>970</v>
      </c>
      <c r="X6474" t="s">
        <v>21556</v>
      </c>
    </row>
    <row r="6475" spans="2:24" ht="11" outlineLevel="1" x14ac:dyDescent="0.15">
      <c r="B6475" t="s">
        <v>7188</v>
      </c>
      <c r="C6475" t="s">
        <v>7189</v>
      </c>
      <c r="D6475" t="s">
        <v>7190</v>
      </c>
      <c r="E6475" t="s">
        <v>10649</v>
      </c>
      <c r="F6475" t="s">
        <v>6533</v>
      </c>
      <c r="G6475" t="s">
        <v>6534</v>
      </c>
      <c r="H6475" s="17">
        <v>42962</v>
      </c>
      <c r="I6475" s="15">
        <v>2017</v>
      </c>
      <c r="J6475" t="s">
        <v>10634</v>
      </c>
      <c r="K6475" s="5">
        <v>35172</v>
      </c>
      <c r="L6475" t="s">
        <v>967</v>
      </c>
      <c r="R6475" t="s">
        <v>737</v>
      </c>
      <c r="S6475" t="s">
        <v>5179</v>
      </c>
      <c r="T6475" t="s">
        <v>21557</v>
      </c>
      <c r="U6475" t="s">
        <v>1340</v>
      </c>
      <c r="V6475" t="s">
        <v>12795</v>
      </c>
      <c r="W6475" t="s">
        <v>970</v>
      </c>
      <c r="X6475" t="s">
        <v>21558</v>
      </c>
    </row>
    <row r="6476" spans="2:24" ht="11" outlineLevel="1" x14ac:dyDescent="0.15">
      <c r="B6476" t="s">
        <v>7192</v>
      </c>
      <c r="C6476" t="s">
        <v>1641</v>
      </c>
      <c r="D6476" t="s">
        <v>304</v>
      </c>
      <c r="E6476" t="s">
        <v>10950</v>
      </c>
      <c r="F6476" t="s">
        <v>14208</v>
      </c>
      <c r="G6476" t="s">
        <v>1702</v>
      </c>
      <c r="H6476" s="17">
        <v>42013</v>
      </c>
      <c r="I6476" s="15">
        <v>2015</v>
      </c>
      <c r="J6476" t="s">
        <v>10634</v>
      </c>
      <c r="K6476" s="5">
        <v>8488</v>
      </c>
      <c r="L6476" t="s">
        <v>967</v>
      </c>
      <c r="M6476" t="s">
        <v>985</v>
      </c>
      <c r="N6476" t="s">
        <v>10635</v>
      </c>
      <c r="O6476" t="s">
        <v>796</v>
      </c>
      <c r="P6476" t="s">
        <v>13376</v>
      </c>
      <c r="Q6476" t="s">
        <v>13376</v>
      </c>
      <c r="R6476" t="s">
        <v>740</v>
      </c>
      <c r="S6476" t="s">
        <v>795</v>
      </c>
      <c r="T6476" t="s">
        <v>21559</v>
      </c>
      <c r="U6476" t="s">
        <v>965</v>
      </c>
      <c r="V6476" t="s">
        <v>10638</v>
      </c>
      <c r="W6476" t="s">
        <v>970</v>
      </c>
      <c r="X6476" t="s">
        <v>21560</v>
      </c>
    </row>
    <row r="6477" spans="2:24" ht="11" outlineLevel="1" x14ac:dyDescent="0.15">
      <c r="B6477" t="s">
        <v>7194</v>
      </c>
      <c r="C6477" t="s">
        <v>7195</v>
      </c>
      <c r="D6477" t="s">
        <v>379</v>
      </c>
      <c r="E6477" t="s">
        <v>10649</v>
      </c>
      <c r="F6477" t="s">
        <v>713</v>
      </c>
      <c r="G6477" t="s">
        <v>3086</v>
      </c>
      <c r="H6477" s="17">
        <v>44586</v>
      </c>
      <c r="I6477" s="15">
        <v>2022</v>
      </c>
      <c r="J6477" t="s">
        <v>10634</v>
      </c>
      <c r="K6477" s="5">
        <v>43295.56</v>
      </c>
      <c r="L6477" t="s">
        <v>967</v>
      </c>
      <c r="M6477" t="s">
        <v>985</v>
      </c>
      <c r="N6477" t="s">
        <v>10635</v>
      </c>
      <c r="O6477" t="s">
        <v>818</v>
      </c>
      <c r="P6477" t="s">
        <v>13554</v>
      </c>
      <c r="R6477" t="s">
        <v>740</v>
      </c>
      <c r="S6477" t="s">
        <v>795</v>
      </c>
      <c r="T6477" t="s">
        <v>21561</v>
      </c>
      <c r="U6477" t="s">
        <v>965</v>
      </c>
      <c r="V6477" t="s">
        <v>10638</v>
      </c>
      <c r="W6477" t="s">
        <v>970</v>
      </c>
      <c r="X6477" t="s">
        <v>21562</v>
      </c>
    </row>
    <row r="6478" spans="2:24" ht="11" outlineLevel="1" x14ac:dyDescent="0.15">
      <c r="B6478" t="s">
        <v>7194</v>
      </c>
      <c r="C6478" t="s">
        <v>7195</v>
      </c>
      <c r="D6478" t="s">
        <v>379</v>
      </c>
      <c r="E6478" t="s">
        <v>10664</v>
      </c>
      <c r="F6478" t="s">
        <v>713</v>
      </c>
      <c r="G6478" t="s">
        <v>3086</v>
      </c>
      <c r="H6478" s="17">
        <v>44650</v>
      </c>
      <c r="I6478" s="15">
        <v>2022</v>
      </c>
      <c r="J6478" t="s">
        <v>10634</v>
      </c>
      <c r="K6478" s="5">
        <v>-26581.18</v>
      </c>
      <c r="L6478" t="s">
        <v>967</v>
      </c>
      <c r="M6478" t="s">
        <v>985</v>
      </c>
      <c r="N6478" t="s">
        <v>10635</v>
      </c>
      <c r="O6478" t="s">
        <v>818</v>
      </c>
      <c r="P6478" t="s">
        <v>13554</v>
      </c>
      <c r="R6478" t="s">
        <v>740</v>
      </c>
      <c r="S6478" t="s">
        <v>795</v>
      </c>
      <c r="T6478" t="s">
        <v>21563</v>
      </c>
      <c r="U6478" t="s">
        <v>965</v>
      </c>
      <c r="V6478" t="s">
        <v>10638</v>
      </c>
      <c r="W6478" t="s">
        <v>970</v>
      </c>
      <c r="X6478" t="s">
        <v>21564</v>
      </c>
    </row>
    <row r="6479" spans="2:24" ht="11" outlineLevel="1" x14ac:dyDescent="0.15">
      <c r="B6479" t="s">
        <v>7194</v>
      </c>
      <c r="C6479" t="s">
        <v>7195</v>
      </c>
      <c r="D6479" t="s">
        <v>379</v>
      </c>
      <c r="E6479" t="s">
        <v>10652</v>
      </c>
      <c r="F6479" t="s">
        <v>713</v>
      </c>
      <c r="G6479" t="s">
        <v>3086</v>
      </c>
      <c r="H6479" s="17">
        <v>44603</v>
      </c>
      <c r="I6479" s="15">
        <v>2022</v>
      </c>
      <c r="J6479" t="s">
        <v>10634</v>
      </c>
      <c r="K6479" s="5">
        <v>18305.66</v>
      </c>
      <c r="L6479" t="s">
        <v>967</v>
      </c>
      <c r="M6479" t="s">
        <v>985</v>
      </c>
      <c r="N6479" t="s">
        <v>10635</v>
      </c>
      <c r="O6479" t="s">
        <v>818</v>
      </c>
      <c r="P6479" t="s">
        <v>13554</v>
      </c>
      <c r="R6479" t="s">
        <v>740</v>
      </c>
      <c r="S6479" t="s">
        <v>795</v>
      </c>
      <c r="T6479" t="s">
        <v>21565</v>
      </c>
      <c r="U6479" t="s">
        <v>965</v>
      </c>
      <c r="V6479" t="s">
        <v>10638</v>
      </c>
      <c r="W6479" t="s">
        <v>970</v>
      </c>
      <c r="X6479" t="s">
        <v>21566</v>
      </c>
    </row>
    <row r="6480" spans="2:24" ht="11" outlineLevel="1" x14ac:dyDescent="0.15">
      <c r="B6480" t="s">
        <v>7197</v>
      </c>
      <c r="C6480" t="s">
        <v>7198</v>
      </c>
      <c r="E6480" t="s">
        <v>10649</v>
      </c>
      <c r="F6480" t="s">
        <v>3688</v>
      </c>
      <c r="G6480" t="s">
        <v>3689</v>
      </c>
      <c r="H6480" s="17">
        <v>42108</v>
      </c>
      <c r="I6480" s="15">
        <v>2015</v>
      </c>
      <c r="J6480" t="s">
        <v>10634</v>
      </c>
      <c r="K6480" s="5">
        <v>34988</v>
      </c>
      <c r="L6480" t="s">
        <v>967</v>
      </c>
      <c r="R6480" t="s">
        <v>750</v>
      </c>
      <c r="S6480" t="s">
        <v>887</v>
      </c>
      <c r="T6480" t="s">
        <v>21567</v>
      </c>
      <c r="U6480" t="s">
        <v>1340</v>
      </c>
      <c r="V6480" t="s">
        <v>12795</v>
      </c>
      <c r="W6480" t="s">
        <v>970</v>
      </c>
      <c r="X6480" t="s">
        <v>21568</v>
      </c>
    </row>
    <row r="6481" spans="2:24" ht="11" outlineLevel="1" x14ac:dyDescent="0.15">
      <c r="B6481" t="s">
        <v>7200</v>
      </c>
      <c r="C6481" t="s">
        <v>7201</v>
      </c>
      <c r="D6481" t="s">
        <v>251</v>
      </c>
      <c r="E6481" t="s">
        <v>10649</v>
      </c>
      <c r="F6481" t="s">
        <v>14804</v>
      </c>
      <c r="G6481" t="s">
        <v>1904</v>
      </c>
      <c r="H6481" s="17">
        <v>44552</v>
      </c>
      <c r="I6481" s="15">
        <v>2022</v>
      </c>
      <c r="J6481" t="s">
        <v>10634</v>
      </c>
      <c r="K6481" s="5">
        <v>34855.199999999997</v>
      </c>
      <c r="L6481" t="s">
        <v>967</v>
      </c>
      <c r="M6481" t="s">
        <v>1903</v>
      </c>
      <c r="N6481" t="s">
        <v>10635</v>
      </c>
      <c r="O6481" t="s">
        <v>826</v>
      </c>
      <c r="P6481" t="s">
        <v>11475</v>
      </c>
      <c r="R6481" t="s">
        <v>740</v>
      </c>
      <c r="S6481" t="s">
        <v>795</v>
      </c>
      <c r="T6481" t="s">
        <v>21569</v>
      </c>
      <c r="U6481" t="s">
        <v>965</v>
      </c>
      <c r="V6481" t="s">
        <v>10638</v>
      </c>
      <c r="W6481" t="s">
        <v>970</v>
      </c>
      <c r="X6481" t="s">
        <v>21570</v>
      </c>
    </row>
    <row r="6482" spans="2:24" ht="11" outlineLevel="1" x14ac:dyDescent="0.15">
      <c r="B6482" t="s">
        <v>7203</v>
      </c>
      <c r="C6482" t="s">
        <v>7204</v>
      </c>
      <c r="E6482" t="s">
        <v>10649</v>
      </c>
      <c r="F6482" t="s">
        <v>7205</v>
      </c>
      <c r="G6482" t="s">
        <v>7206</v>
      </c>
      <c r="H6482" s="17">
        <v>40311</v>
      </c>
      <c r="I6482" s="15">
        <v>2010</v>
      </c>
      <c r="J6482" t="s">
        <v>10634</v>
      </c>
      <c r="K6482" s="5">
        <v>34855</v>
      </c>
      <c r="L6482" t="s">
        <v>967</v>
      </c>
      <c r="R6482" t="s">
        <v>755</v>
      </c>
      <c r="S6482" t="s">
        <v>795</v>
      </c>
      <c r="T6482" t="s">
        <v>21571</v>
      </c>
      <c r="U6482" t="s">
        <v>1340</v>
      </c>
      <c r="V6482" t="s">
        <v>12795</v>
      </c>
      <c r="W6482" t="s">
        <v>970</v>
      </c>
      <c r="X6482" t="s">
        <v>21572</v>
      </c>
    </row>
    <row r="6483" spans="2:24" ht="11" outlineLevel="1" x14ac:dyDescent="0.15">
      <c r="B6483" t="s">
        <v>7203</v>
      </c>
      <c r="C6483" t="s">
        <v>7204</v>
      </c>
      <c r="E6483" t="s">
        <v>10652</v>
      </c>
      <c r="F6483" t="s">
        <v>7205</v>
      </c>
      <c r="G6483" t="s">
        <v>7206</v>
      </c>
      <c r="H6483" s="17">
        <v>42320</v>
      </c>
      <c r="I6483" s="15">
        <v>2016</v>
      </c>
      <c r="J6483" t="s">
        <v>10634</v>
      </c>
      <c r="K6483" s="5">
        <v>0</v>
      </c>
      <c r="L6483" t="s">
        <v>967</v>
      </c>
      <c r="M6483" t="s">
        <v>12797</v>
      </c>
      <c r="R6483" t="s">
        <v>755</v>
      </c>
      <c r="S6483" t="s">
        <v>795</v>
      </c>
      <c r="T6483" t="s">
        <v>21573</v>
      </c>
      <c r="U6483" t="s">
        <v>1340</v>
      </c>
      <c r="V6483" t="s">
        <v>12795</v>
      </c>
      <c r="W6483" t="s">
        <v>970</v>
      </c>
      <c r="X6483" t="s">
        <v>21574</v>
      </c>
    </row>
    <row r="6484" spans="2:24" ht="11" outlineLevel="1" x14ac:dyDescent="0.15">
      <c r="B6484" t="s">
        <v>7208</v>
      </c>
      <c r="C6484" t="s">
        <v>7209</v>
      </c>
      <c r="D6484" t="s">
        <v>309</v>
      </c>
      <c r="E6484" t="s">
        <v>10649</v>
      </c>
      <c r="F6484" t="s">
        <v>16693</v>
      </c>
      <c r="G6484" t="s">
        <v>2727</v>
      </c>
      <c r="H6484" s="17">
        <v>44631</v>
      </c>
      <c r="I6484" s="15">
        <v>2022</v>
      </c>
      <c r="J6484" t="s">
        <v>10634</v>
      </c>
      <c r="K6484" s="5">
        <v>34701</v>
      </c>
      <c r="L6484" t="s">
        <v>967</v>
      </c>
      <c r="M6484" t="s">
        <v>985</v>
      </c>
      <c r="N6484" t="s">
        <v>10635</v>
      </c>
      <c r="O6484" t="s">
        <v>825</v>
      </c>
      <c r="P6484" t="s">
        <v>12086</v>
      </c>
      <c r="R6484" t="s">
        <v>740</v>
      </c>
      <c r="S6484" t="s">
        <v>795</v>
      </c>
      <c r="T6484" t="s">
        <v>21575</v>
      </c>
      <c r="U6484" t="s">
        <v>965</v>
      </c>
      <c r="V6484" t="s">
        <v>10638</v>
      </c>
      <c r="W6484" t="s">
        <v>970</v>
      </c>
      <c r="X6484" t="s">
        <v>21576</v>
      </c>
    </row>
    <row r="6485" spans="2:24" ht="11" outlineLevel="1" x14ac:dyDescent="0.15">
      <c r="B6485" t="s">
        <v>7211</v>
      </c>
      <c r="C6485" t="s">
        <v>7212</v>
      </c>
      <c r="E6485" t="s">
        <v>10652</v>
      </c>
      <c r="F6485" t="s">
        <v>655</v>
      </c>
      <c r="G6485" t="s">
        <v>1208</v>
      </c>
      <c r="H6485" s="17">
        <v>42832</v>
      </c>
      <c r="I6485" s="15">
        <v>2017</v>
      </c>
      <c r="J6485" t="s">
        <v>10634</v>
      </c>
      <c r="K6485" s="5">
        <v>20478</v>
      </c>
      <c r="L6485" t="s">
        <v>967</v>
      </c>
      <c r="M6485" t="s">
        <v>1141</v>
      </c>
      <c r="N6485" t="s">
        <v>10635</v>
      </c>
      <c r="O6485" t="s">
        <v>825</v>
      </c>
      <c r="P6485" t="s">
        <v>13395</v>
      </c>
      <c r="R6485" t="s">
        <v>740</v>
      </c>
      <c r="S6485" t="s">
        <v>795</v>
      </c>
      <c r="T6485" t="s">
        <v>21577</v>
      </c>
      <c r="U6485" t="s">
        <v>965</v>
      </c>
      <c r="V6485" t="s">
        <v>10638</v>
      </c>
      <c r="W6485" t="s">
        <v>970</v>
      </c>
      <c r="X6485" t="s">
        <v>21578</v>
      </c>
    </row>
    <row r="6486" spans="2:24" ht="11" outlineLevel="1" x14ac:dyDescent="0.15">
      <c r="B6486" t="s">
        <v>7211</v>
      </c>
      <c r="C6486" t="s">
        <v>7212</v>
      </c>
      <c r="E6486" t="s">
        <v>10649</v>
      </c>
      <c r="F6486" t="s">
        <v>655</v>
      </c>
      <c r="G6486" t="s">
        <v>1208</v>
      </c>
      <c r="H6486" s="17">
        <v>42796</v>
      </c>
      <c r="I6486" s="15">
        <v>2017</v>
      </c>
      <c r="J6486" t="s">
        <v>10634</v>
      </c>
      <c r="K6486" s="5">
        <v>14208</v>
      </c>
      <c r="L6486" t="s">
        <v>967</v>
      </c>
      <c r="M6486" t="s">
        <v>1141</v>
      </c>
      <c r="N6486" t="s">
        <v>10635</v>
      </c>
      <c r="O6486" t="s">
        <v>825</v>
      </c>
      <c r="P6486" t="s">
        <v>13395</v>
      </c>
      <c r="R6486" t="s">
        <v>740</v>
      </c>
      <c r="S6486" t="s">
        <v>795</v>
      </c>
      <c r="T6486" t="s">
        <v>21579</v>
      </c>
      <c r="U6486" t="s">
        <v>965</v>
      </c>
      <c r="V6486" t="s">
        <v>10638</v>
      </c>
      <c r="W6486" t="s">
        <v>970</v>
      </c>
      <c r="X6486" t="s">
        <v>21580</v>
      </c>
    </row>
    <row r="6487" spans="2:24" ht="11" outlineLevel="1" x14ac:dyDescent="0.15">
      <c r="B6487" t="s">
        <v>7214</v>
      </c>
      <c r="C6487" t="s">
        <v>7215</v>
      </c>
      <c r="D6487" t="s">
        <v>5131</v>
      </c>
      <c r="E6487" t="s">
        <v>10649</v>
      </c>
      <c r="F6487" t="s">
        <v>5132</v>
      </c>
      <c r="G6487" t="s">
        <v>5133</v>
      </c>
      <c r="H6487" s="17">
        <v>42562</v>
      </c>
      <c r="I6487" s="15">
        <v>2016</v>
      </c>
      <c r="J6487" t="s">
        <v>10634</v>
      </c>
      <c r="K6487" s="5">
        <v>34660.519999999997</v>
      </c>
      <c r="L6487" t="s">
        <v>967</v>
      </c>
      <c r="R6487" t="s">
        <v>7216</v>
      </c>
      <c r="S6487" t="s">
        <v>795</v>
      </c>
      <c r="T6487" t="s">
        <v>21581</v>
      </c>
      <c r="U6487" t="s">
        <v>1340</v>
      </c>
      <c r="V6487" t="s">
        <v>12795</v>
      </c>
      <c r="W6487" t="s">
        <v>970</v>
      </c>
      <c r="X6487" t="s">
        <v>21582</v>
      </c>
    </row>
    <row r="6488" spans="2:24" ht="11" outlineLevel="1" x14ac:dyDescent="0.15">
      <c r="B6488" t="s">
        <v>7219</v>
      </c>
      <c r="C6488" t="s">
        <v>7220</v>
      </c>
      <c r="E6488" t="s">
        <v>10649</v>
      </c>
      <c r="F6488" t="s">
        <v>7221</v>
      </c>
      <c r="G6488" t="s">
        <v>7222</v>
      </c>
      <c r="H6488" s="17">
        <v>44020</v>
      </c>
      <c r="I6488" s="15">
        <v>2020</v>
      </c>
      <c r="J6488" t="s">
        <v>10634</v>
      </c>
      <c r="K6488" s="5">
        <v>31850</v>
      </c>
      <c r="L6488" t="s">
        <v>967</v>
      </c>
      <c r="R6488" t="s">
        <v>748</v>
      </c>
      <c r="S6488" t="s">
        <v>795</v>
      </c>
      <c r="T6488" t="s">
        <v>21583</v>
      </c>
      <c r="U6488" t="s">
        <v>1340</v>
      </c>
      <c r="V6488" t="s">
        <v>12795</v>
      </c>
      <c r="W6488" t="s">
        <v>970</v>
      </c>
      <c r="X6488" t="s">
        <v>21584</v>
      </c>
    </row>
    <row r="6489" spans="2:24" ht="11" outlineLevel="1" x14ac:dyDescent="0.15">
      <c r="B6489" t="s">
        <v>7219</v>
      </c>
      <c r="C6489" t="s">
        <v>7220</v>
      </c>
      <c r="E6489" t="s">
        <v>10652</v>
      </c>
      <c r="F6489" t="s">
        <v>7221</v>
      </c>
      <c r="G6489" t="s">
        <v>7222</v>
      </c>
      <c r="H6489" s="17">
        <v>44057</v>
      </c>
      <c r="I6489" s="15">
        <v>2020</v>
      </c>
      <c r="J6489" t="s">
        <v>10634</v>
      </c>
      <c r="K6489" s="5">
        <v>2760.1</v>
      </c>
      <c r="L6489" t="s">
        <v>967</v>
      </c>
      <c r="M6489" t="s">
        <v>15907</v>
      </c>
      <c r="R6489" t="s">
        <v>748</v>
      </c>
      <c r="S6489" t="s">
        <v>795</v>
      </c>
      <c r="T6489" t="s">
        <v>21585</v>
      </c>
      <c r="U6489" t="s">
        <v>1340</v>
      </c>
      <c r="V6489" t="s">
        <v>12795</v>
      </c>
      <c r="W6489" t="s">
        <v>970</v>
      </c>
      <c r="X6489" t="s">
        <v>21586</v>
      </c>
    </row>
    <row r="6490" spans="2:24" ht="11" outlineLevel="1" x14ac:dyDescent="0.15">
      <c r="B6490" t="s">
        <v>7224</v>
      </c>
      <c r="C6490" t="s">
        <v>7225</v>
      </c>
      <c r="E6490" t="s">
        <v>10649</v>
      </c>
      <c r="F6490" t="s">
        <v>4980</v>
      </c>
      <c r="G6490" t="s">
        <v>4981</v>
      </c>
      <c r="H6490" s="17">
        <v>43969</v>
      </c>
      <c r="I6490" s="15">
        <v>2020</v>
      </c>
      <c r="J6490" t="s">
        <v>10634</v>
      </c>
      <c r="K6490" s="5">
        <v>34595</v>
      </c>
      <c r="L6490" t="s">
        <v>967</v>
      </c>
      <c r="R6490" t="s">
        <v>738</v>
      </c>
      <c r="S6490" t="s">
        <v>803</v>
      </c>
      <c r="T6490" t="s">
        <v>21387</v>
      </c>
      <c r="U6490" t="s">
        <v>1340</v>
      </c>
      <c r="V6490" t="s">
        <v>12795</v>
      </c>
      <c r="W6490" t="s">
        <v>970</v>
      </c>
      <c r="X6490" t="s">
        <v>21587</v>
      </c>
    </row>
    <row r="6491" spans="2:24" ht="11" outlineLevel="1" x14ac:dyDescent="0.15">
      <c r="B6491" t="s">
        <v>7224</v>
      </c>
      <c r="C6491" t="s">
        <v>7225</v>
      </c>
      <c r="E6491" t="s">
        <v>10652</v>
      </c>
      <c r="F6491" t="s">
        <v>4980</v>
      </c>
      <c r="G6491" t="s">
        <v>4981</v>
      </c>
      <c r="H6491" s="17">
        <v>44095</v>
      </c>
      <c r="I6491" s="15">
        <v>2020</v>
      </c>
      <c r="J6491" t="s">
        <v>10634</v>
      </c>
      <c r="K6491" s="5">
        <v>0</v>
      </c>
      <c r="L6491" t="s">
        <v>967</v>
      </c>
      <c r="M6491" t="s">
        <v>15907</v>
      </c>
      <c r="R6491" t="s">
        <v>738</v>
      </c>
      <c r="S6491" t="s">
        <v>803</v>
      </c>
      <c r="T6491" t="s">
        <v>21387</v>
      </c>
      <c r="U6491" t="s">
        <v>1340</v>
      </c>
      <c r="V6491" t="s">
        <v>12795</v>
      </c>
      <c r="W6491" t="s">
        <v>970</v>
      </c>
      <c r="X6491" t="s">
        <v>21588</v>
      </c>
    </row>
    <row r="6492" spans="2:24" ht="11" outlineLevel="1" x14ac:dyDescent="0.15">
      <c r="B6492" t="s">
        <v>7227</v>
      </c>
      <c r="C6492" t="s">
        <v>7228</v>
      </c>
      <c r="E6492" t="s">
        <v>10649</v>
      </c>
      <c r="F6492" t="s">
        <v>6215</v>
      </c>
      <c r="G6492" t="s">
        <v>6216</v>
      </c>
      <c r="H6492" s="17">
        <v>45432</v>
      </c>
      <c r="I6492" s="15">
        <v>2024</v>
      </c>
      <c r="J6492" t="s">
        <v>10634</v>
      </c>
      <c r="K6492" s="5">
        <v>34565.370000000003</v>
      </c>
      <c r="L6492" t="s">
        <v>967</v>
      </c>
      <c r="R6492" t="s">
        <v>744</v>
      </c>
      <c r="S6492" t="s">
        <v>795</v>
      </c>
      <c r="T6492" t="s">
        <v>21589</v>
      </c>
      <c r="U6492" t="s">
        <v>1340</v>
      </c>
      <c r="V6492" t="s">
        <v>12795</v>
      </c>
      <c r="W6492" t="s">
        <v>970</v>
      </c>
      <c r="X6492" t="s">
        <v>21590</v>
      </c>
    </row>
    <row r="6493" spans="2:24" ht="11" outlineLevel="1" x14ac:dyDescent="0.15">
      <c r="B6493" t="s">
        <v>7230</v>
      </c>
      <c r="C6493" t="s">
        <v>7231</v>
      </c>
      <c r="E6493" t="s">
        <v>10649</v>
      </c>
      <c r="F6493" t="s">
        <v>6533</v>
      </c>
      <c r="G6493" t="s">
        <v>6534</v>
      </c>
      <c r="H6493" s="17">
        <v>43719</v>
      </c>
      <c r="I6493" s="15">
        <v>2019</v>
      </c>
      <c r="J6493" t="s">
        <v>10634</v>
      </c>
      <c r="K6493" s="5">
        <v>34495</v>
      </c>
      <c r="L6493" t="s">
        <v>967</v>
      </c>
      <c r="R6493" t="s">
        <v>6999</v>
      </c>
      <c r="S6493" t="s">
        <v>803</v>
      </c>
      <c r="T6493" t="s">
        <v>21591</v>
      </c>
      <c r="U6493" t="s">
        <v>1340</v>
      </c>
      <c r="V6493" t="s">
        <v>12795</v>
      </c>
      <c r="W6493" t="s">
        <v>970</v>
      </c>
      <c r="X6493" t="s">
        <v>21592</v>
      </c>
    </row>
    <row r="6494" spans="2:24" ht="11" outlineLevel="1" x14ac:dyDescent="0.15">
      <c r="B6494" t="s">
        <v>7233</v>
      </c>
      <c r="C6494" t="s">
        <v>7234</v>
      </c>
      <c r="E6494" t="s">
        <v>10649</v>
      </c>
      <c r="F6494" t="s">
        <v>7235</v>
      </c>
      <c r="G6494" t="s">
        <v>7236</v>
      </c>
      <c r="H6494" s="17">
        <v>45546</v>
      </c>
      <c r="I6494" s="15">
        <v>2024</v>
      </c>
      <c r="J6494" t="s">
        <v>10634</v>
      </c>
      <c r="K6494" s="5">
        <v>34458.75</v>
      </c>
      <c r="L6494" t="s">
        <v>967</v>
      </c>
      <c r="R6494" t="s">
        <v>750</v>
      </c>
      <c r="S6494" t="s">
        <v>795</v>
      </c>
      <c r="T6494" t="s">
        <v>21593</v>
      </c>
      <c r="U6494" t="s">
        <v>1340</v>
      </c>
      <c r="V6494" t="s">
        <v>12795</v>
      </c>
      <c r="W6494" t="s">
        <v>970</v>
      </c>
      <c r="X6494" t="s">
        <v>21594</v>
      </c>
    </row>
    <row r="6495" spans="2:24" ht="11" outlineLevel="1" x14ac:dyDescent="0.15">
      <c r="B6495" t="s">
        <v>7238</v>
      </c>
      <c r="C6495" t="s">
        <v>7239</v>
      </c>
      <c r="D6495" t="s">
        <v>4380</v>
      </c>
      <c r="E6495" t="s">
        <v>10649</v>
      </c>
      <c r="F6495" t="s">
        <v>19825</v>
      </c>
      <c r="G6495" t="s">
        <v>4382</v>
      </c>
      <c r="H6495" s="17">
        <v>43727</v>
      </c>
      <c r="I6495" s="15">
        <v>2019</v>
      </c>
      <c r="J6495" t="s">
        <v>10634</v>
      </c>
      <c r="K6495" s="5">
        <v>34394.879999999997</v>
      </c>
      <c r="L6495" t="s">
        <v>967</v>
      </c>
      <c r="M6495" t="s">
        <v>985</v>
      </c>
      <c r="N6495" t="s">
        <v>10635</v>
      </c>
      <c r="O6495" t="s">
        <v>796</v>
      </c>
      <c r="P6495" t="s">
        <v>15012</v>
      </c>
      <c r="Q6495" t="s">
        <v>15012</v>
      </c>
      <c r="R6495" t="s">
        <v>737</v>
      </c>
      <c r="S6495" t="s">
        <v>795</v>
      </c>
      <c r="T6495" t="s">
        <v>21595</v>
      </c>
      <c r="U6495" t="s">
        <v>965</v>
      </c>
      <c r="V6495" t="s">
        <v>10638</v>
      </c>
      <c r="W6495" t="s">
        <v>970</v>
      </c>
      <c r="X6495" t="s">
        <v>21596</v>
      </c>
    </row>
    <row r="6496" spans="2:24" ht="11" outlineLevel="1" x14ac:dyDescent="0.15">
      <c r="B6496" t="s">
        <v>7241</v>
      </c>
      <c r="C6496" t="s">
        <v>7242</v>
      </c>
      <c r="E6496" t="s">
        <v>10649</v>
      </c>
      <c r="F6496" t="s">
        <v>6578</v>
      </c>
      <c r="G6496" t="s">
        <v>6579</v>
      </c>
      <c r="H6496" s="17">
        <v>44145</v>
      </c>
      <c r="I6496" s="15">
        <v>2021</v>
      </c>
      <c r="J6496" t="s">
        <v>10634</v>
      </c>
      <c r="K6496" s="5">
        <v>34219.5</v>
      </c>
      <c r="L6496" t="s">
        <v>967</v>
      </c>
      <c r="R6496" t="s">
        <v>754</v>
      </c>
      <c r="S6496" t="s">
        <v>795</v>
      </c>
      <c r="T6496" t="s">
        <v>21597</v>
      </c>
      <c r="U6496" t="s">
        <v>1340</v>
      </c>
      <c r="V6496" t="s">
        <v>12795</v>
      </c>
      <c r="W6496" t="s">
        <v>970</v>
      </c>
      <c r="X6496" t="s">
        <v>21598</v>
      </c>
    </row>
    <row r="6497" spans="2:24" ht="11" outlineLevel="1" x14ac:dyDescent="0.15">
      <c r="B6497" t="s">
        <v>7244</v>
      </c>
      <c r="C6497" t="s">
        <v>7245</v>
      </c>
      <c r="E6497" t="s">
        <v>10649</v>
      </c>
      <c r="F6497" t="s">
        <v>12669</v>
      </c>
      <c r="G6497" t="s">
        <v>1074</v>
      </c>
      <c r="H6497" s="17">
        <v>43118</v>
      </c>
      <c r="I6497" s="15">
        <v>2018</v>
      </c>
      <c r="J6497" t="s">
        <v>10634</v>
      </c>
      <c r="K6497" s="5">
        <v>12590</v>
      </c>
      <c r="L6497" t="s">
        <v>967</v>
      </c>
      <c r="M6497" t="s">
        <v>1141</v>
      </c>
      <c r="N6497" t="s">
        <v>10635</v>
      </c>
      <c r="O6497" t="s">
        <v>825</v>
      </c>
      <c r="P6497" t="s">
        <v>14299</v>
      </c>
      <c r="Q6497" t="s">
        <v>14299</v>
      </c>
      <c r="R6497" t="s">
        <v>748</v>
      </c>
      <c r="S6497" t="s">
        <v>795</v>
      </c>
      <c r="T6497" t="s">
        <v>21599</v>
      </c>
      <c r="U6497" t="s">
        <v>965</v>
      </c>
      <c r="V6497" t="s">
        <v>10638</v>
      </c>
      <c r="W6497" t="s">
        <v>970</v>
      </c>
      <c r="X6497" t="s">
        <v>21600</v>
      </c>
    </row>
    <row r="6498" spans="2:24" ht="11" outlineLevel="1" x14ac:dyDescent="0.15">
      <c r="B6498" t="s">
        <v>7244</v>
      </c>
      <c r="C6498" t="s">
        <v>7245</v>
      </c>
      <c r="E6498" t="s">
        <v>10652</v>
      </c>
      <c r="F6498" t="s">
        <v>12669</v>
      </c>
      <c r="G6498" t="s">
        <v>1074</v>
      </c>
      <c r="H6498" s="17">
        <v>43160</v>
      </c>
      <c r="I6498" s="15">
        <v>2018</v>
      </c>
      <c r="J6498" t="s">
        <v>10634</v>
      </c>
      <c r="K6498" s="5">
        <v>21558</v>
      </c>
      <c r="L6498" t="s">
        <v>967</v>
      </c>
      <c r="M6498" t="s">
        <v>1141</v>
      </c>
      <c r="N6498" t="s">
        <v>10635</v>
      </c>
      <c r="O6498" t="s">
        <v>825</v>
      </c>
      <c r="P6498" t="s">
        <v>14299</v>
      </c>
      <c r="Q6498" t="s">
        <v>14299</v>
      </c>
      <c r="R6498" t="s">
        <v>748</v>
      </c>
      <c r="S6498" t="s">
        <v>795</v>
      </c>
      <c r="T6498" t="s">
        <v>21601</v>
      </c>
      <c r="U6498" t="s">
        <v>965</v>
      </c>
      <c r="V6498" t="s">
        <v>10638</v>
      </c>
      <c r="W6498" t="s">
        <v>970</v>
      </c>
      <c r="X6498" t="s">
        <v>21602</v>
      </c>
    </row>
    <row r="6499" spans="2:24" ht="11" outlineLevel="1" x14ac:dyDescent="0.15">
      <c r="B6499" t="s">
        <v>7247</v>
      </c>
      <c r="C6499" t="s">
        <v>1199</v>
      </c>
      <c r="D6499" t="s">
        <v>3907</v>
      </c>
      <c r="E6499" t="s">
        <v>10950</v>
      </c>
      <c r="F6499" t="s">
        <v>3148</v>
      </c>
      <c r="G6499" t="s">
        <v>3149</v>
      </c>
      <c r="H6499" s="17">
        <v>42186</v>
      </c>
      <c r="I6499" s="15">
        <v>2015</v>
      </c>
      <c r="J6499" t="s">
        <v>10634</v>
      </c>
      <c r="K6499" s="5">
        <v>5495.94</v>
      </c>
      <c r="L6499" t="s">
        <v>967</v>
      </c>
      <c r="M6499" t="s">
        <v>985</v>
      </c>
      <c r="N6499" t="s">
        <v>10635</v>
      </c>
      <c r="O6499" t="s">
        <v>796</v>
      </c>
      <c r="P6499" t="s">
        <v>13376</v>
      </c>
      <c r="Q6499" t="s">
        <v>13376</v>
      </c>
      <c r="R6499" t="s">
        <v>740</v>
      </c>
      <c r="S6499" t="s">
        <v>795</v>
      </c>
      <c r="T6499" t="s">
        <v>15462</v>
      </c>
      <c r="U6499" t="s">
        <v>965</v>
      </c>
      <c r="V6499" t="s">
        <v>10638</v>
      </c>
      <c r="W6499" t="s">
        <v>970</v>
      </c>
      <c r="X6499" t="s">
        <v>21603</v>
      </c>
    </row>
    <row r="6500" spans="2:24" ht="11" outlineLevel="1" x14ac:dyDescent="0.15">
      <c r="B6500" t="s">
        <v>7247</v>
      </c>
      <c r="C6500" t="s">
        <v>1199</v>
      </c>
      <c r="D6500" t="s">
        <v>3907</v>
      </c>
      <c r="E6500" t="s">
        <v>10649</v>
      </c>
      <c r="F6500" t="s">
        <v>3148</v>
      </c>
      <c r="G6500" t="s">
        <v>3149</v>
      </c>
      <c r="H6500" s="17">
        <v>42136</v>
      </c>
      <c r="I6500" s="15">
        <v>2015</v>
      </c>
      <c r="J6500" t="s">
        <v>10634</v>
      </c>
      <c r="K6500" s="5">
        <v>6575</v>
      </c>
      <c r="L6500" t="s">
        <v>967</v>
      </c>
      <c r="M6500" t="s">
        <v>985</v>
      </c>
      <c r="N6500" t="s">
        <v>10635</v>
      </c>
      <c r="O6500" t="s">
        <v>796</v>
      </c>
      <c r="P6500" t="s">
        <v>13376</v>
      </c>
      <c r="Q6500" t="s">
        <v>13376</v>
      </c>
      <c r="R6500" t="s">
        <v>740</v>
      </c>
      <c r="S6500" t="s">
        <v>795</v>
      </c>
      <c r="T6500" t="s">
        <v>21604</v>
      </c>
      <c r="U6500" t="s">
        <v>965</v>
      </c>
      <c r="V6500" t="s">
        <v>10638</v>
      </c>
      <c r="W6500" t="s">
        <v>970</v>
      </c>
      <c r="X6500" t="s">
        <v>21605</v>
      </c>
    </row>
    <row r="6501" spans="2:24" ht="11" outlineLevel="1" x14ac:dyDescent="0.15">
      <c r="B6501" t="s">
        <v>7247</v>
      </c>
      <c r="C6501" t="s">
        <v>1199</v>
      </c>
      <c r="D6501" t="s">
        <v>3907</v>
      </c>
      <c r="E6501" t="s">
        <v>10989</v>
      </c>
      <c r="F6501" t="s">
        <v>3148</v>
      </c>
      <c r="G6501" t="s">
        <v>3149</v>
      </c>
      <c r="H6501" s="17">
        <v>42159</v>
      </c>
      <c r="I6501" s="15">
        <v>2015</v>
      </c>
      <c r="J6501" t="s">
        <v>10634</v>
      </c>
      <c r="K6501" s="5">
        <v>22000</v>
      </c>
      <c r="L6501" t="s">
        <v>967</v>
      </c>
      <c r="M6501" t="s">
        <v>985</v>
      </c>
      <c r="N6501" t="s">
        <v>10635</v>
      </c>
      <c r="O6501" t="s">
        <v>796</v>
      </c>
      <c r="P6501" t="s">
        <v>13376</v>
      </c>
      <c r="Q6501" t="s">
        <v>13376</v>
      </c>
      <c r="R6501" t="s">
        <v>740</v>
      </c>
      <c r="S6501" t="s">
        <v>795</v>
      </c>
      <c r="T6501" t="s">
        <v>15462</v>
      </c>
      <c r="U6501" t="s">
        <v>965</v>
      </c>
      <c r="V6501" t="s">
        <v>10638</v>
      </c>
      <c r="W6501" t="s">
        <v>970</v>
      </c>
      <c r="X6501" t="s">
        <v>21606</v>
      </c>
    </row>
    <row r="6502" spans="2:24" ht="11" outlineLevel="1" x14ac:dyDescent="0.15">
      <c r="B6502" t="s">
        <v>7249</v>
      </c>
      <c r="C6502" t="s">
        <v>7250</v>
      </c>
      <c r="E6502" t="s">
        <v>10649</v>
      </c>
      <c r="F6502" t="s">
        <v>2731</v>
      </c>
      <c r="G6502" t="s">
        <v>2732</v>
      </c>
      <c r="H6502" s="17">
        <v>42557</v>
      </c>
      <c r="I6502" s="15">
        <v>2016</v>
      </c>
      <c r="J6502" t="s">
        <v>10634</v>
      </c>
      <c r="K6502" s="5">
        <v>37192.93</v>
      </c>
      <c r="L6502" t="s">
        <v>967</v>
      </c>
      <c r="M6502" t="s">
        <v>1141</v>
      </c>
      <c r="N6502" t="s">
        <v>10635</v>
      </c>
      <c r="O6502" t="s">
        <v>826</v>
      </c>
      <c r="P6502" t="s">
        <v>17250</v>
      </c>
      <c r="Q6502" t="s">
        <v>14861</v>
      </c>
      <c r="R6502" t="s">
        <v>6620</v>
      </c>
      <c r="S6502" t="s">
        <v>795</v>
      </c>
      <c r="T6502" t="s">
        <v>21607</v>
      </c>
      <c r="U6502" t="s">
        <v>965</v>
      </c>
      <c r="V6502" t="s">
        <v>10638</v>
      </c>
      <c r="W6502" t="s">
        <v>970</v>
      </c>
      <c r="X6502" t="s">
        <v>21608</v>
      </c>
    </row>
    <row r="6503" spans="2:24" ht="11" outlineLevel="1" x14ac:dyDescent="0.15">
      <c r="B6503" t="s">
        <v>7249</v>
      </c>
      <c r="C6503" t="s">
        <v>7250</v>
      </c>
      <c r="E6503" t="s">
        <v>10652</v>
      </c>
      <c r="F6503" t="s">
        <v>2731</v>
      </c>
      <c r="G6503" t="s">
        <v>2732</v>
      </c>
      <c r="H6503" s="17">
        <v>43201</v>
      </c>
      <c r="I6503" s="15">
        <v>2018</v>
      </c>
      <c r="J6503" t="s">
        <v>10634</v>
      </c>
      <c r="K6503" s="5">
        <v>-3154.66</v>
      </c>
      <c r="L6503" t="s">
        <v>967</v>
      </c>
      <c r="M6503" t="s">
        <v>1141</v>
      </c>
      <c r="N6503" t="s">
        <v>10635</v>
      </c>
      <c r="O6503" t="s">
        <v>826</v>
      </c>
      <c r="P6503" t="s">
        <v>17250</v>
      </c>
      <c r="Q6503" t="s">
        <v>14861</v>
      </c>
      <c r="R6503" t="s">
        <v>6620</v>
      </c>
      <c r="S6503" t="s">
        <v>795</v>
      </c>
      <c r="T6503" t="s">
        <v>21609</v>
      </c>
      <c r="U6503" t="s">
        <v>965</v>
      </c>
      <c r="V6503" t="s">
        <v>10638</v>
      </c>
      <c r="W6503" t="s">
        <v>970</v>
      </c>
      <c r="X6503" t="s">
        <v>21610</v>
      </c>
    </row>
    <row r="6504" spans="2:24" ht="11" outlineLevel="1" x14ac:dyDescent="0.15">
      <c r="B6504" t="s">
        <v>7252</v>
      </c>
      <c r="C6504" t="s">
        <v>7253</v>
      </c>
      <c r="D6504" t="s">
        <v>2775</v>
      </c>
      <c r="E6504" t="s">
        <v>10652</v>
      </c>
      <c r="F6504" t="s">
        <v>669</v>
      </c>
      <c r="G6504" t="s">
        <v>1498</v>
      </c>
      <c r="H6504" s="17">
        <v>43159</v>
      </c>
      <c r="I6504" s="15">
        <v>2018</v>
      </c>
      <c r="J6504" t="s">
        <v>10634</v>
      </c>
      <c r="K6504" s="5">
        <v>3000</v>
      </c>
      <c r="L6504" t="s">
        <v>967</v>
      </c>
      <c r="M6504" t="s">
        <v>985</v>
      </c>
      <c r="N6504" t="s">
        <v>10635</v>
      </c>
      <c r="O6504" t="s">
        <v>825</v>
      </c>
      <c r="P6504" t="s">
        <v>13376</v>
      </c>
      <c r="Q6504" t="s">
        <v>13376</v>
      </c>
      <c r="R6504" t="s">
        <v>740</v>
      </c>
      <c r="S6504" t="s">
        <v>795</v>
      </c>
      <c r="T6504" t="s">
        <v>21611</v>
      </c>
      <c r="U6504" t="s">
        <v>965</v>
      </c>
      <c r="V6504" t="s">
        <v>10638</v>
      </c>
      <c r="W6504" t="s">
        <v>970</v>
      </c>
      <c r="X6504" t="s">
        <v>21612</v>
      </c>
    </row>
    <row r="6505" spans="2:24" ht="11" outlineLevel="1" x14ac:dyDescent="0.15">
      <c r="B6505" t="s">
        <v>7252</v>
      </c>
      <c r="C6505" t="s">
        <v>7253</v>
      </c>
      <c r="D6505" t="s">
        <v>2775</v>
      </c>
      <c r="E6505" t="s">
        <v>10649</v>
      </c>
      <c r="F6505" t="s">
        <v>669</v>
      </c>
      <c r="G6505" t="s">
        <v>1498</v>
      </c>
      <c r="H6505" s="17">
        <v>42992</v>
      </c>
      <c r="I6505" s="15">
        <v>2017</v>
      </c>
      <c r="J6505" t="s">
        <v>10634</v>
      </c>
      <c r="K6505" s="5">
        <v>31000</v>
      </c>
      <c r="L6505" t="s">
        <v>967</v>
      </c>
      <c r="M6505" t="s">
        <v>985</v>
      </c>
      <c r="N6505" t="s">
        <v>10635</v>
      </c>
      <c r="O6505" t="s">
        <v>825</v>
      </c>
      <c r="P6505" t="s">
        <v>13376</v>
      </c>
      <c r="R6505" t="s">
        <v>740</v>
      </c>
      <c r="S6505" t="s">
        <v>795</v>
      </c>
      <c r="T6505" t="s">
        <v>21613</v>
      </c>
      <c r="U6505" t="s">
        <v>965</v>
      </c>
      <c r="V6505" t="s">
        <v>10638</v>
      </c>
      <c r="W6505" t="s">
        <v>970</v>
      </c>
      <c r="X6505" t="s">
        <v>21614</v>
      </c>
    </row>
    <row r="6506" spans="2:24" ht="11" outlineLevel="1" x14ac:dyDescent="0.15">
      <c r="B6506" t="s">
        <v>7255</v>
      </c>
      <c r="C6506" t="s">
        <v>7256</v>
      </c>
      <c r="E6506" t="s">
        <v>10649</v>
      </c>
      <c r="F6506" t="s">
        <v>7257</v>
      </c>
      <c r="G6506" t="s">
        <v>7258</v>
      </c>
      <c r="H6506" s="17">
        <v>44811</v>
      </c>
      <c r="I6506" s="15">
        <v>2022</v>
      </c>
      <c r="J6506" t="s">
        <v>10634</v>
      </c>
      <c r="K6506" s="5">
        <v>34000</v>
      </c>
      <c r="L6506" t="s">
        <v>967</v>
      </c>
      <c r="R6506" t="s">
        <v>7259</v>
      </c>
      <c r="S6506" t="s">
        <v>795</v>
      </c>
      <c r="T6506" t="s">
        <v>21615</v>
      </c>
      <c r="U6506" t="s">
        <v>1340</v>
      </c>
      <c r="V6506" t="s">
        <v>12795</v>
      </c>
      <c r="W6506" t="s">
        <v>970</v>
      </c>
      <c r="X6506" t="s">
        <v>21616</v>
      </c>
    </row>
    <row r="6507" spans="2:24" ht="11" outlineLevel="1" x14ac:dyDescent="0.15">
      <c r="B6507" t="s">
        <v>7262</v>
      </c>
      <c r="C6507" t="s">
        <v>7263</v>
      </c>
      <c r="E6507" t="s">
        <v>10649</v>
      </c>
      <c r="F6507" t="s">
        <v>7264</v>
      </c>
      <c r="G6507" t="s">
        <v>7265</v>
      </c>
      <c r="H6507" s="17">
        <v>43909</v>
      </c>
      <c r="I6507" s="15">
        <v>2020</v>
      </c>
      <c r="J6507" t="s">
        <v>10634</v>
      </c>
      <c r="K6507" s="5">
        <v>33894.129999999997</v>
      </c>
      <c r="L6507" t="s">
        <v>967</v>
      </c>
      <c r="R6507" t="s">
        <v>757</v>
      </c>
      <c r="S6507" t="s">
        <v>795</v>
      </c>
      <c r="T6507" t="s">
        <v>21617</v>
      </c>
      <c r="U6507" t="s">
        <v>1340</v>
      </c>
      <c r="V6507" t="s">
        <v>12795</v>
      </c>
      <c r="W6507" t="s">
        <v>970</v>
      </c>
      <c r="X6507" t="s">
        <v>21618</v>
      </c>
    </row>
    <row r="6508" spans="2:24" ht="11" outlineLevel="1" x14ac:dyDescent="0.15">
      <c r="B6508" t="s">
        <v>7262</v>
      </c>
      <c r="C6508" t="s">
        <v>7263</v>
      </c>
      <c r="E6508" t="s">
        <v>10652</v>
      </c>
      <c r="F6508" t="s">
        <v>7264</v>
      </c>
      <c r="G6508" t="s">
        <v>7265</v>
      </c>
      <c r="H6508" s="17">
        <v>43915</v>
      </c>
      <c r="I6508" s="15">
        <v>2020</v>
      </c>
      <c r="J6508" t="s">
        <v>10634</v>
      </c>
      <c r="K6508" s="5">
        <v>0</v>
      </c>
      <c r="L6508" t="s">
        <v>967</v>
      </c>
      <c r="M6508" t="s">
        <v>12797</v>
      </c>
      <c r="R6508" t="s">
        <v>757</v>
      </c>
      <c r="S6508" t="s">
        <v>795</v>
      </c>
      <c r="T6508" t="s">
        <v>21619</v>
      </c>
      <c r="U6508" t="s">
        <v>1340</v>
      </c>
      <c r="V6508" t="s">
        <v>12795</v>
      </c>
      <c r="W6508" t="s">
        <v>970</v>
      </c>
      <c r="X6508" t="s">
        <v>21620</v>
      </c>
    </row>
    <row r="6509" spans="2:24" ht="11" outlineLevel="1" x14ac:dyDescent="0.15">
      <c r="B6509" t="s">
        <v>7267</v>
      </c>
      <c r="C6509" t="s">
        <v>7268</v>
      </c>
      <c r="E6509" t="s">
        <v>10649</v>
      </c>
      <c r="F6509" t="s">
        <v>7269</v>
      </c>
      <c r="G6509" t="s">
        <v>7270</v>
      </c>
      <c r="H6509" s="17">
        <v>45268</v>
      </c>
      <c r="I6509" s="15">
        <v>2024</v>
      </c>
      <c r="J6509" t="s">
        <v>10634</v>
      </c>
      <c r="K6509" s="5">
        <v>33888.879999999997</v>
      </c>
      <c r="L6509" t="s">
        <v>967</v>
      </c>
      <c r="R6509" t="s">
        <v>4147</v>
      </c>
      <c r="S6509" t="s">
        <v>803</v>
      </c>
      <c r="T6509" t="s">
        <v>21621</v>
      </c>
      <c r="U6509" t="s">
        <v>1340</v>
      </c>
      <c r="V6509" t="s">
        <v>12795</v>
      </c>
      <c r="W6509" t="s">
        <v>970</v>
      </c>
      <c r="X6509" t="s">
        <v>21622</v>
      </c>
    </row>
    <row r="6510" spans="2:24" ht="11" outlineLevel="1" x14ac:dyDescent="0.15">
      <c r="B6510" t="s">
        <v>7272</v>
      </c>
      <c r="C6510" t="s">
        <v>7273</v>
      </c>
      <c r="E6510" t="s">
        <v>10649</v>
      </c>
      <c r="F6510" t="s">
        <v>7274</v>
      </c>
      <c r="G6510" t="s">
        <v>7275</v>
      </c>
      <c r="H6510" s="17">
        <v>44405</v>
      </c>
      <c r="I6510" s="15">
        <v>2021</v>
      </c>
      <c r="J6510" t="s">
        <v>10634</v>
      </c>
      <c r="K6510" s="5">
        <v>33844.28</v>
      </c>
      <c r="L6510" t="s">
        <v>967</v>
      </c>
      <c r="R6510" t="s">
        <v>738</v>
      </c>
      <c r="S6510" t="s">
        <v>803</v>
      </c>
      <c r="T6510" t="s">
        <v>21623</v>
      </c>
      <c r="U6510" t="s">
        <v>1340</v>
      </c>
      <c r="V6510" t="s">
        <v>12795</v>
      </c>
      <c r="W6510" t="s">
        <v>970</v>
      </c>
      <c r="X6510" t="s">
        <v>21624</v>
      </c>
    </row>
    <row r="6511" spans="2:24" ht="11" outlineLevel="1" x14ac:dyDescent="0.15">
      <c r="B6511" t="s">
        <v>7277</v>
      </c>
      <c r="C6511" t="s">
        <v>7278</v>
      </c>
      <c r="E6511" t="s">
        <v>10652</v>
      </c>
      <c r="F6511" t="s">
        <v>2172</v>
      </c>
      <c r="G6511" t="s">
        <v>2173</v>
      </c>
      <c r="H6511" s="17">
        <v>45043</v>
      </c>
      <c r="I6511" s="15">
        <v>2023</v>
      </c>
      <c r="J6511" t="s">
        <v>10634</v>
      </c>
      <c r="K6511" s="5">
        <v>0</v>
      </c>
      <c r="L6511" t="s">
        <v>967</v>
      </c>
      <c r="M6511" t="s">
        <v>1141</v>
      </c>
      <c r="N6511" t="s">
        <v>10635</v>
      </c>
      <c r="O6511" t="s">
        <v>826</v>
      </c>
      <c r="P6511" t="s">
        <v>15012</v>
      </c>
      <c r="R6511" t="s">
        <v>748</v>
      </c>
      <c r="S6511" t="s">
        <v>795</v>
      </c>
      <c r="T6511" t="s">
        <v>21625</v>
      </c>
      <c r="U6511" t="s">
        <v>965</v>
      </c>
      <c r="V6511" t="s">
        <v>10638</v>
      </c>
      <c r="W6511" t="s">
        <v>970</v>
      </c>
      <c r="X6511" t="s">
        <v>21626</v>
      </c>
    </row>
    <row r="6512" spans="2:24" ht="11" outlineLevel="1" x14ac:dyDescent="0.15">
      <c r="B6512" t="s">
        <v>7277</v>
      </c>
      <c r="C6512" t="s">
        <v>7278</v>
      </c>
      <c r="E6512" t="s">
        <v>10664</v>
      </c>
      <c r="F6512" t="s">
        <v>2172</v>
      </c>
      <c r="G6512" t="s">
        <v>2173</v>
      </c>
      <c r="H6512" s="17">
        <v>45282</v>
      </c>
      <c r="I6512" s="15">
        <v>2024</v>
      </c>
      <c r="J6512" t="s">
        <v>10634</v>
      </c>
      <c r="K6512" s="5">
        <v>0</v>
      </c>
      <c r="L6512" t="s">
        <v>967</v>
      </c>
      <c r="M6512" t="s">
        <v>1141</v>
      </c>
      <c r="N6512" t="s">
        <v>10635</v>
      </c>
      <c r="O6512" t="s">
        <v>826</v>
      </c>
      <c r="P6512" t="s">
        <v>15012</v>
      </c>
      <c r="Q6512" t="s">
        <v>11435</v>
      </c>
      <c r="R6512" t="s">
        <v>748</v>
      </c>
      <c r="S6512" t="s">
        <v>795</v>
      </c>
      <c r="T6512" t="s">
        <v>21625</v>
      </c>
      <c r="U6512" t="s">
        <v>965</v>
      </c>
      <c r="V6512" t="s">
        <v>10638</v>
      </c>
      <c r="W6512" t="s">
        <v>970</v>
      </c>
      <c r="X6512" t="s">
        <v>21627</v>
      </c>
    </row>
    <row r="6513" spans="2:24" ht="11" outlineLevel="1" x14ac:dyDescent="0.15">
      <c r="B6513" t="s">
        <v>7277</v>
      </c>
      <c r="C6513" t="s">
        <v>7278</v>
      </c>
      <c r="E6513" t="s">
        <v>10649</v>
      </c>
      <c r="F6513" t="s">
        <v>2172</v>
      </c>
      <c r="G6513" t="s">
        <v>2173</v>
      </c>
      <c r="H6513" s="17">
        <v>44970</v>
      </c>
      <c r="I6513" s="15">
        <v>2023</v>
      </c>
      <c r="J6513" t="s">
        <v>10634</v>
      </c>
      <c r="K6513" s="5">
        <v>33807.18</v>
      </c>
      <c r="L6513" t="s">
        <v>967</v>
      </c>
      <c r="M6513" t="s">
        <v>1141</v>
      </c>
      <c r="N6513" t="s">
        <v>10635</v>
      </c>
      <c r="O6513" t="s">
        <v>826</v>
      </c>
      <c r="P6513" t="s">
        <v>15012</v>
      </c>
      <c r="R6513" t="s">
        <v>748</v>
      </c>
      <c r="S6513" t="s">
        <v>795</v>
      </c>
      <c r="T6513" t="s">
        <v>21628</v>
      </c>
      <c r="U6513" t="s">
        <v>965</v>
      </c>
      <c r="V6513" t="s">
        <v>10638</v>
      </c>
      <c r="W6513" t="s">
        <v>970</v>
      </c>
      <c r="X6513" t="s">
        <v>21629</v>
      </c>
    </row>
    <row r="6514" spans="2:24" ht="11" outlineLevel="1" x14ac:dyDescent="0.15">
      <c r="B6514" t="s">
        <v>7280</v>
      </c>
      <c r="C6514" t="s">
        <v>7281</v>
      </c>
      <c r="E6514" t="s">
        <v>10649</v>
      </c>
      <c r="F6514" t="s">
        <v>7282</v>
      </c>
      <c r="G6514" t="s">
        <v>7283</v>
      </c>
      <c r="H6514" s="17">
        <v>43307</v>
      </c>
      <c r="I6514" s="15">
        <v>2018</v>
      </c>
      <c r="J6514" t="s">
        <v>10634</v>
      </c>
      <c r="K6514" s="5">
        <v>27600</v>
      </c>
      <c r="L6514" t="s">
        <v>967</v>
      </c>
      <c r="R6514" t="s">
        <v>750</v>
      </c>
      <c r="S6514" t="s">
        <v>7284</v>
      </c>
      <c r="T6514" t="s">
        <v>21630</v>
      </c>
      <c r="U6514" t="s">
        <v>1340</v>
      </c>
      <c r="V6514" t="s">
        <v>12795</v>
      </c>
      <c r="W6514" t="s">
        <v>970</v>
      </c>
      <c r="X6514" t="s">
        <v>21631</v>
      </c>
    </row>
    <row r="6515" spans="2:24" ht="11" outlineLevel="1" x14ac:dyDescent="0.15">
      <c r="B6515" t="s">
        <v>7280</v>
      </c>
      <c r="C6515" t="s">
        <v>7281</v>
      </c>
      <c r="E6515" t="s">
        <v>10652</v>
      </c>
      <c r="F6515" t="s">
        <v>7282</v>
      </c>
      <c r="G6515" t="s">
        <v>7283</v>
      </c>
      <c r="H6515" s="17">
        <v>43398</v>
      </c>
      <c r="I6515" s="15">
        <v>2019</v>
      </c>
      <c r="J6515" t="s">
        <v>10634</v>
      </c>
      <c r="K6515" s="5">
        <v>6180</v>
      </c>
      <c r="L6515" t="s">
        <v>967</v>
      </c>
      <c r="M6515" t="s">
        <v>15907</v>
      </c>
      <c r="R6515" t="s">
        <v>750</v>
      </c>
      <c r="S6515" t="s">
        <v>7284</v>
      </c>
      <c r="T6515" t="s">
        <v>21632</v>
      </c>
      <c r="U6515" t="s">
        <v>1340</v>
      </c>
      <c r="V6515" t="s">
        <v>12795</v>
      </c>
      <c r="W6515" t="s">
        <v>970</v>
      </c>
      <c r="X6515" t="s">
        <v>21633</v>
      </c>
    </row>
    <row r="6516" spans="2:24" ht="11" outlineLevel="1" x14ac:dyDescent="0.15">
      <c r="B6516" t="s">
        <v>7287</v>
      </c>
      <c r="C6516" t="s">
        <v>7288</v>
      </c>
      <c r="E6516" t="s">
        <v>10649</v>
      </c>
      <c r="F6516" t="s">
        <v>7045</v>
      </c>
      <c r="G6516" t="s">
        <v>7046</v>
      </c>
      <c r="H6516" s="17">
        <v>45338</v>
      </c>
      <c r="I6516" s="15">
        <v>2024</v>
      </c>
      <c r="J6516" t="s">
        <v>10634</v>
      </c>
      <c r="K6516" s="5">
        <v>33759.019999999997</v>
      </c>
      <c r="L6516" t="s">
        <v>967</v>
      </c>
      <c r="R6516" t="s">
        <v>757</v>
      </c>
      <c r="S6516" t="s">
        <v>803</v>
      </c>
      <c r="T6516" t="s">
        <v>21634</v>
      </c>
      <c r="U6516" t="s">
        <v>1340</v>
      </c>
      <c r="V6516" t="s">
        <v>12795</v>
      </c>
      <c r="W6516" t="s">
        <v>970</v>
      </c>
      <c r="X6516" t="s">
        <v>21635</v>
      </c>
    </row>
    <row r="6517" spans="2:24" ht="11" outlineLevel="1" x14ac:dyDescent="0.15">
      <c r="B6517" t="s">
        <v>7290</v>
      </c>
      <c r="C6517" t="s">
        <v>7291</v>
      </c>
      <c r="E6517" t="s">
        <v>10649</v>
      </c>
      <c r="F6517" t="s">
        <v>7292</v>
      </c>
      <c r="G6517" t="s">
        <v>7293</v>
      </c>
      <c r="H6517" s="17">
        <v>43370</v>
      </c>
      <c r="I6517" s="15">
        <v>2018</v>
      </c>
      <c r="J6517" t="s">
        <v>10634</v>
      </c>
      <c r="K6517" s="5">
        <v>27556</v>
      </c>
      <c r="L6517" t="s">
        <v>967</v>
      </c>
      <c r="R6517" t="s">
        <v>740</v>
      </c>
      <c r="S6517" t="s">
        <v>795</v>
      </c>
      <c r="T6517" t="s">
        <v>21636</v>
      </c>
      <c r="U6517" t="s">
        <v>1340</v>
      </c>
      <c r="V6517" t="s">
        <v>12795</v>
      </c>
      <c r="W6517" t="s">
        <v>970</v>
      </c>
      <c r="X6517" t="s">
        <v>21637</v>
      </c>
    </row>
    <row r="6518" spans="2:24" ht="11" outlineLevel="1" x14ac:dyDescent="0.15">
      <c r="B6518" t="s">
        <v>7290</v>
      </c>
      <c r="C6518" t="s">
        <v>7291</v>
      </c>
      <c r="E6518" t="s">
        <v>10652</v>
      </c>
      <c r="F6518" t="s">
        <v>7292</v>
      </c>
      <c r="G6518" t="s">
        <v>7293</v>
      </c>
      <c r="H6518" s="17">
        <v>43385</v>
      </c>
      <c r="I6518" s="15">
        <v>2019</v>
      </c>
      <c r="J6518" t="s">
        <v>10634</v>
      </c>
      <c r="K6518" s="5">
        <v>6142.38</v>
      </c>
      <c r="L6518" t="s">
        <v>967</v>
      </c>
      <c r="M6518" t="s">
        <v>14985</v>
      </c>
      <c r="R6518" t="s">
        <v>740</v>
      </c>
      <c r="S6518" t="s">
        <v>795</v>
      </c>
      <c r="T6518" t="s">
        <v>21638</v>
      </c>
      <c r="U6518" t="s">
        <v>1340</v>
      </c>
      <c r="V6518" t="s">
        <v>12795</v>
      </c>
      <c r="W6518" t="s">
        <v>970</v>
      </c>
      <c r="X6518" t="s">
        <v>21639</v>
      </c>
    </row>
    <row r="6519" spans="2:24" ht="11" outlineLevel="1" x14ac:dyDescent="0.15">
      <c r="B6519" t="s">
        <v>7295</v>
      </c>
      <c r="C6519" t="s">
        <v>7296</v>
      </c>
      <c r="E6519" t="s">
        <v>10649</v>
      </c>
      <c r="F6519" t="s">
        <v>6306</v>
      </c>
      <c r="G6519" t="s">
        <v>6307</v>
      </c>
      <c r="H6519" s="17">
        <v>44781</v>
      </c>
      <c r="I6519" s="15">
        <v>2022</v>
      </c>
      <c r="J6519" t="s">
        <v>10634</v>
      </c>
      <c r="K6519" s="5">
        <v>36080</v>
      </c>
      <c r="L6519" t="s">
        <v>967</v>
      </c>
      <c r="R6519" t="s">
        <v>740</v>
      </c>
      <c r="S6519" t="s">
        <v>795</v>
      </c>
      <c r="T6519" t="s">
        <v>21640</v>
      </c>
      <c r="U6519" t="s">
        <v>1340</v>
      </c>
      <c r="V6519" t="s">
        <v>12795</v>
      </c>
      <c r="W6519" t="s">
        <v>970</v>
      </c>
      <c r="X6519" t="s">
        <v>21641</v>
      </c>
    </row>
    <row r="6520" spans="2:24" ht="11" outlineLevel="1" x14ac:dyDescent="0.15">
      <c r="B6520" t="s">
        <v>7295</v>
      </c>
      <c r="C6520" t="s">
        <v>7296</v>
      </c>
      <c r="E6520" t="s">
        <v>10652</v>
      </c>
      <c r="F6520" t="s">
        <v>6306</v>
      </c>
      <c r="G6520" t="s">
        <v>6307</v>
      </c>
      <c r="H6520" s="17">
        <v>45029</v>
      </c>
      <c r="I6520" s="15">
        <v>2023</v>
      </c>
      <c r="J6520" t="s">
        <v>10634</v>
      </c>
      <c r="K6520" s="5">
        <v>-2461.6799999999998</v>
      </c>
      <c r="L6520" t="s">
        <v>967</v>
      </c>
      <c r="M6520" t="s">
        <v>12802</v>
      </c>
      <c r="R6520" t="s">
        <v>740</v>
      </c>
      <c r="S6520" t="s">
        <v>795</v>
      </c>
      <c r="T6520" t="s">
        <v>21642</v>
      </c>
      <c r="U6520" t="s">
        <v>1340</v>
      </c>
      <c r="V6520" t="s">
        <v>12795</v>
      </c>
      <c r="W6520" t="s">
        <v>970</v>
      </c>
      <c r="X6520" t="s">
        <v>21643</v>
      </c>
    </row>
    <row r="6521" spans="2:24" ht="11" outlineLevel="1" x14ac:dyDescent="0.15">
      <c r="B6521" t="s">
        <v>7299</v>
      </c>
      <c r="C6521" t="s">
        <v>982</v>
      </c>
      <c r="D6521" t="s">
        <v>7300</v>
      </c>
      <c r="E6521" t="s">
        <v>10649</v>
      </c>
      <c r="F6521" t="s">
        <v>3434</v>
      </c>
      <c r="G6521" t="s">
        <v>3435</v>
      </c>
      <c r="H6521" s="17">
        <v>42566</v>
      </c>
      <c r="I6521" s="15">
        <v>2016</v>
      </c>
      <c r="J6521" t="s">
        <v>10634</v>
      </c>
      <c r="K6521" s="5">
        <v>33567.050000000003</v>
      </c>
      <c r="L6521" t="s">
        <v>967</v>
      </c>
      <c r="R6521" t="s">
        <v>748</v>
      </c>
      <c r="S6521" t="s">
        <v>795</v>
      </c>
      <c r="T6521" t="s">
        <v>21644</v>
      </c>
      <c r="U6521" t="s">
        <v>1340</v>
      </c>
      <c r="V6521" t="s">
        <v>12795</v>
      </c>
      <c r="W6521" t="s">
        <v>970</v>
      </c>
      <c r="X6521" t="s">
        <v>21645</v>
      </c>
    </row>
    <row r="6522" spans="2:24" ht="11" outlineLevel="1" x14ac:dyDescent="0.15">
      <c r="B6522" t="s">
        <v>7302</v>
      </c>
      <c r="C6522" t="s">
        <v>7303</v>
      </c>
      <c r="E6522" t="s">
        <v>10649</v>
      </c>
      <c r="F6522" t="s">
        <v>7304</v>
      </c>
      <c r="G6522" t="s">
        <v>7305</v>
      </c>
      <c r="H6522" s="17">
        <v>42637</v>
      </c>
      <c r="I6522" s="15">
        <v>2016</v>
      </c>
      <c r="J6522" t="s">
        <v>10634</v>
      </c>
      <c r="K6522" s="5">
        <v>33539</v>
      </c>
      <c r="L6522" t="s">
        <v>967</v>
      </c>
      <c r="R6522" t="s">
        <v>738</v>
      </c>
      <c r="S6522" t="s">
        <v>803</v>
      </c>
      <c r="T6522" t="s">
        <v>21646</v>
      </c>
      <c r="U6522" t="s">
        <v>1340</v>
      </c>
      <c r="V6522" t="s">
        <v>12795</v>
      </c>
      <c r="W6522" t="s">
        <v>970</v>
      </c>
      <c r="X6522" t="s">
        <v>21647</v>
      </c>
    </row>
    <row r="6523" spans="2:24" ht="11" outlineLevel="1" x14ac:dyDescent="0.15">
      <c r="B6523" t="s">
        <v>7302</v>
      </c>
      <c r="C6523" t="s">
        <v>7303</v>
      </c>
      <c r="E6523" t="s">
        <v>10652</v>
      </c>
      <c r="F6523" t="s">
        <v>7304</v>
      </c>
      <c r="G6523" t="s">
        <v>7305</v>
      </c>
      <c r="H6523" s="17">
        <v>42642</v>
      </c>
      <c r="I6523" s="15">
        <v>2016</v>
      </c>
      <c r="J6523" t="s">
        <v>10634</v>
      </c>
      <c r="K6523" s="5">
        <v>0</v>
      </c>
      <c r="L6523" t="s">
        <v>967</v>
      </c>
      <c r="M6523" t="s">
        <v>12797</v>
      </c>
      <c r="R6523" t="s">
        <v>738</v>
      </c>
      <c r="S6523" t="s">
        <v>803</v>
      </c>
      <c r="T6523" t="s">
        <v>21646</v>
      </c>
      <c r="U6523" t="s">
        <v>1340</v>
      </c>
      <c r="V6523" t="s">
        <v>12795</v>
      </c>
      <c r="W6523" t="s">
        <v>970</v>
      </c>
      <c r="X6523" t="s">
        <v>21648</v>
      </c>
    </row>
    <row r="6524" spans="2:24" ht="11" outlineLevel="1" x14ac:dyDescent="0.15">
      <c r="B6524" t="s">
        <v>7307</v>
      </c>
      <c r="C6524" t="s">
        <v>7308</v>
      </c>
      <c r="E6524" t="s">
        <v>10649</v>
      </c>
      <c r="F6524" t="s">
        <v>6158</v>
      </c>
      <c r="G6524" t="s">
        <v>6159</v>
      </c>
      <c r="H6524" s="17">
        <v>42180</v>
      </c>
      <c r="I6524" s="15">
        <v>2015</v>
      </c>
      <c r="J6524" t="s">
        <v>10634</v>
      </c>
      <c r="K6524" s="5">
        <v>33493.54</v>
      </c>
      <c r="L6524" t="s">
        <v>967</v>
      </c>
      <c r="R6524" t="s">
        <v>737</v>
      </c>
      <c r="S6524" t="s">
        <v>803</v>
      </c>
      <c r="T6524" t="s">
        <v>21649</v>
      </c>
      <c r="U6524" t="s">
        <v>1340</v>
      </c>
      <c r="V6524" t="s">
        <v>12795</v>
      </c>
      <c r="W6524" t="s">
        <v>970</v>
      </c>
      <c r="X6524" t="s">
        <v>21650</v>
      </c>
    </row>
    <row r="6525" spans="2:24" ht="11" outlineLevel="1" x14ac:dyDescent="0.15">
      <c r="B6525" t="s">
        <v>7310</v>
      </c>
      <c r="C6525" t="s">
        <v>7311</v>
      </c>
      <c r="D6525" t="s">
        <v>4616</v>
      </c>
      <c r="E6525" t="s">
        <v>10649</v>
      </c>
      <c r="F6525" t="s">
        <v>4617</v>
      </c>
      <c r="G6525" t="s">
        <v>4618</v>
      </c>
      <c r="H6525" s="17">
        <v>42401</v>
      </c>
      <c r="I6525" s="15">
        <v>2016</v>
      </c>
      <c r="J6525" t="s">
        <v>10634</v>
      </c>
      <c r="K6525" s="5">
        <v>33410</v>
      </c>
      <c r="L6525" t="s">
        <v>967</v>
      </c>
      <c r="R6525" t="s">
        <v>750</v>
      </c>
      <c r="S6525" t="s">
        <v>4619</v>
      </c>
      <c r="T6525" t="s">
        <v>21651</v>
      </c>
      <c r="U6525" t="s">
        <v>1340</v>
      </c>
      <c r="V6525" t="s">
        <v>12795</v>
      </c>
      <c r="W6525" t="s">
        <v>970</v>
      </c>
      <c r="X6525" t="s">
        <v>21652</v>
      </c>
    </row>
    <row r="6526" spans="2:24" ht="11" outlineLevel="1" x14ac:dyDescent="0.15">
      <c r="B6526" t="s">
        <v>7313</v>
      </c>
      <c r="C6526" t="s">
        <v>7314</v>
      </c>
      <c r="E6526" t="s">
        <v>10649</v>
      </c>
      <c r="F6526" t="s">
        <v>6578</v>
      </c>
      <c r="G6526" t="s">
        <v>6579</v>
      </c>
      <c r="H6526" s="17">
        <v>42696</v>
      </c>
      <c r="I6526" s="15">
        <v>2017</v>
      </c>
      <c r="J6526" t="s">
        <v>10634</v>
      </c>
      <c r="K6526" s="5">
        <v>33358.17</v>
      </c>
      <c r="L6526" t="s">
        <v>967</v>
      </c>
      <c r="R6526" t="s">
        <v>738</v>
      </c>
      <c r="S6526" t="s">
        <v>1690</v>
      </c>
      <c r="T6526" t="s">
        <v>21653</v>
      </c>
      <c r="U6526" t="s">
        <v>1340</v>
      </c>
      <c r="V6526" t="s">
        <v>12795</v>
      </c>
      <c r="W6526" t="s">
        <v>970</v>
      </c>
      <c r="X6526" t="s">
        <v>21654</v>
      </c>
    </row>
    <row r="6527" spans="2:24" ht="11" outlineLevel="1" x14ac:dyDescent="0.15">
      <c r="B6527" t="s">
        <v>7316</v>
      </c>
      <c r="C6527" t="s">
        <v>7317</v>
      </c>
      <c r="D6527" t="s">
        <v>294</v>
      </c>
      <c r="E6527" t="s">
        <v>10652</v>
      </c>
      <c r="F6527" t="s">
        <v>619</v>
      </c>
      <c r="G6527" t="s">
        <v>1890</v>
      </c>
      <c r="H6527" s="17">
        <v>45923</v>
      </c>
      <c r="I6527" s="15">
        <v>2025</v>
      </c>
      <c r="J6527" t="s">
        <v>10634</v>
      </c>
      <c r="K6527" s="5">
        <v>-4000</v>
      </c>
      <c r="L6527" t="s">
        <v>967</v>
      </c>
      <c r="M6527" t="s">
        <v>985</v>
      </c>
      <c r="N6527" t="s">
        <v>10635</v>
      </c>
      <c r="O6527" t="s">
        <v>796</v>
      </c>
      <c r="P6527" t="s">
        <v>10885</v>
      </c>
      <c r="Q6527" t="s">
        <v>10671</v>
      </c>
      <c r="R6527" t="s">
        <v>740</v>
      </c>
      <c r="S6527" t="s">
        <v>829</v>
      </c>
      <c r="T6527" t="s">
        <v>21655</v>
      </c>
      <c r="U6527" t="s">
        <v>965</v>
      </c>
      <c r="V6527" t="s">
        <v>10638</v>
      </c>
      <c r="W6527" t="s">
        <v>970</v>
      </c>
      <c r="X6527" t="s">
        <v>21656</v>
      </c>
    </row>
    <row r="6528" spans="2:24" ht="11" outlineLevel="1" x14ac:dyDescent="0.15">
      <c r="B6528" t="s">
        <v>7316</v>
      </c>
      <c r="C6528" t="s">
        <v>7317</v>
      </c>
      <c r="D6528" t="s">
        <v>294</v>
      </c>
      <c r="E6528" t="s">
        <v>10649</v>
      </c>
      <c r="F6528" t="s">
        <v>619</v>
      </c>
      <c r="G6528" t="s">
        <v>1890</v>
      </c>
      <c r="H6528" s="17">
        <v>45860</v>
      </c>
      <c r="I6528" s="15">
        <v>2025</v>
      </c>
      <c r="J6528" t="s">
        <v>10634</v>
      </c>
      <c r="K6528" s="5">
        <v>37107.35</v>
      </c>
      <c r="L6528" t="s">
        <v>967</v>
      </c>
      <c r="M6528" t="s">
        <v>985</v>
      </c>
      <c r="N6528" t="s">
        <v>10635</v>
      </c>
      <c r="O6528" t="s">
        <v>796</v>
      </c>
      <c r="P6528" t="s">
        <v>10885</v>
      </c>
      <c r="Q6528" t="s">
        <v>10671</v>
      </c>
      <c r="R6528" t="s">
        <v>740</v>
      </c>
      <c r="S6528" t="s">
        <v>829</v>
      </c>
      <c r="T6528" t="s">
        <v>21655</v>
      </c>
      <c r="U6528" t="s">
        <v>965</v>
      </c>
      <c r="V6528" t="s">
        <v>10638</v>
      </c>
      <c r="W6528" t="s">
        <v>970</v>
      </c>
      <c r="X6528" t="s">
        <v>21657</v>
      </c>
    </row>
    <row r="6529" spans="2:24" ht="11" outlineLevel="1" x14ac:dyDescent="0.15">
      <c r="B6529" t="s">
        <v>7319</v>
      </c>
      <c r="C6529" t="s">
        <v>7320</v>
      </c>
      <c r="E6529" t="s">
        <v>10649</v>
      </c>
      <c r="F6529" t="s">
        <v>6306</v>
      </c>
      <c r="G6529" t="s">
        <v>6307</v>
      </c>
      <c r="H6529" s="17">
        <v>43209</v>
      </c>
      <c r="I6529" s="15">
        <v>2018</v>
      </c>
      <c r="J6529" t="s">
        <v>10634</v>
      </c>
      <c r="K6529" s="5">
        <v>25250</v>
      </c>
      <c r="L6529" t="s">
        <v>967</v>
      </c>
      <c r="R6529" t="s">
        <v>740</v>
      </c>
      <c r="S6529" t="s">
        <v>795</v>
      </c>
      <c r="T6529" t="s">
        <v>21658</v>
      </c>
      <c r="U6529" t="s">
        <v>1340</v>
      </c>
      <c r="V6529" t="s">
        <v>12795</v>
      </c>
      <c r="W6529" t="s">
        <v>970</v>
      </c>
      <c r="X6529" t="s">
        <v>21659</v>
      </c>
    </row>
    <row r="6530" spans="2:24" ht="11" outlineLevel="1" x14ac:dyDescent="0.15">
      <c r="B6530" t="s">
        <v>7319</v>
      </c>
      <c r="C6530" t="s">
        <v>7320</v>
      </c>
      <c r="E6530" t="s">
        <v>10652</v>
      </c>
      <c r="F6530" t="s">
        <v>6306</v>
      </c>
      <c r="G6530" t="s">
        <v>6307</v>
      </c>
      <c r="H6530" s="17">
        <v>43215</v>
      </c>
      <c r="I6530" s="15">
        <v>2018</v>
      </c>
      <c r="J6530" t="s">
        <v>10634</v>
      </c>
      <c r="K6530" s="5">
        <v>10500</v>
      </c>
      <c r="L6530" t="s">
        <v>967</v>
      </c>
      <c r="M6530" t="s">
        <v>14985</v>
      </c>
      <c r="R6530" t="s">
        <v>740</v>
      </c>
      <c r="S6530" t="s">
        <v>795</v>
      </c>
      <c r="T6530" t="s">
        <v>21660</v>
      </c>
      <c r="U6530" t="s">
        <v>1340</v>
      </c>
      <c r="V6530" t="s">
        <v>12795</v>
      </c>
      <c r="W6530" t="s">
        <v>970</v>
      </c>
      <c r="X6530" t="s">
        <v>21661</v>
      </c>
    </row>
    <row r="6531" spans="2:24" ht="11" outlineLevel="1" x14ac:dyDescent="0.15">
      <c r="B6531" t="s">
        <v>7319</v>
      </c>
      <c r="C6531" t="s">
        <v>7320</v>
      </c>
      <c r="E6531" t="s">
        <v>10664</v>
      </c>
      <c r="F6531" t="s">
        <v>6306</v>
      </c>
      <c r="G6531" t="s">
        <v>6307</v>
      </c>
      <c r="H6531" s="17">
        <v>43442</v>
      </c>
      <c r="I6531" s="15">
        <v>2019</v>
      </c>
      <c r="J6531" t="s">
        <v>10634</v>
      </c>
      <c r="K6531" s="5">
        <v>-2661.96</v>
      </c>
      <c r="L6531" t="s">
        <v>967</v>
      </c>
      <c r="M6531" t="s">
        <v>12802</v>
      </c>
      <c r="R6531" t="s">
        <v>740</v>
      </c>
      <c r="S6531" t="s">
        <v>795</v>
      </c>
      <c r="T6531" t="s">
        <v>21662</v>
      </c>
      <c r="U6531" t="s">
        <v>1340</v>
      </c>
      <c r="V6531" t="s">
        <v>12795</v>
      </c>
      <c r="W6531" t="s">
        <v>970</v>
      </c>
      <c r="X6531" t="s">
        <v>21663</v>
      </c>
    </row>
    <row r="6532" spans="2:24" ht="11" outlineLevel="1" x14ac:dyDescent="0.15">
      <c r="B6532" t="s">
        <v>7322</v>
      </c>
      <c r="C6532" t="s">
        <v>7323</v>
      </c>
      <c r="E6532" t="s">
        <v>10649</v>
      </c>
      <c r="F6532" t="s">
        <v>7269</v>
      </c>
      <c r="G6532" t="s">
        <v>7270</v>
      </c>
      <c r="H6532" s="17">
        <v>45545</v>
      </c>
      <c r="I6532" s="15">
        <v>2024</v>
      </c>
      <c r="J6532" t="s">
        <v>10634</v>
      </c>
      <c r="K6532" s="5">
        <v>33072.629999999997</v>
      </c>
      <c r="L6532" t="s">
        <v>967</v>
      </c>
      <c r="R6532" t="s">
        <v>6824</v>
      </c>
      <c r="S6532" t="s">
        <v>803</v>
      </c>
      <c r="T6532" t="s">
        <v>21664</v>
      </c>
      <c r="U6532" t="s">
        <v>1340</v>
      </c>
      <c r="V6532" t="s">
        <v>12795</v>
      </c>
      <c r="W6532" t="s">
        <v>970</v>
      </c>
      <c r="X6532" t="s">
        <v>21665</v>
      </c>
    </row>
    <row r="6533" spans="2:24" ht="11" outlineLevel="1" x14ac:dyDescent="0.15">
      <c r="B6533" t="s">
        <v>7325</v>
      </c>
      <c r="C6533" t="s">
        <v>7326</v>
      </c>
      <c r="E6533" t="s">
        <v>10652</v>
      </c>
      <c r="F6533" t="s">
        <v>2393</v>
      </c>
      <c r="G6533" t="s">
        <v>2392</v>
      </c>
      <c r="H6533" s="17">
        <v>43356</v>
      </c>
      <c r="I6533" s="15">
        <v>2018</v>
      </c>
      <c r="J6533" t="s">
        <v>10634</v>
      </c>
      <c r="K6533" s="5">
        <v>2500</v>
      </c>
      <c r="L6533" t="s">
        <v>967</v>
      </c>
      <c r="M6533" t="s">
        <v>1141</v>
      </c>
      <c r="N6533" t="s">
        <v>10635</v>
      </c>
      <c r="O6533" t="s">
        <v>804</v>
      </c>
      <c r="P6533" t="s">
        <v>11969</v>
      </c>
      <c r="Q6533" t="s">
        <v>11969</v>
      </c>
      <c r="R6533" t="s">
        <v>4273</v>
      </c>
      <c r="S6533" t="s">
        <v>795</v>
      </c>
      <c r="T6533" t="s">
        <v>21666</v>
      </c>
      <c r="U6533" t="s">
        <v>965</v>
      </c>
      <c r="V6533" t="s">
        <v>10638</v>
      </c>
      <c r="W6533" t="s">
        <v>970</v>
      </c>
      <c r="X6533" t="s">
        <v>21667</v>
      </c>
    </row>
    <row r="6534" spans="2:24" ht="11" outlineLevel="1" x14ac:dyDescent="0.15">
      <c r="B6534" t="s">
        <v>7325</v>
      </c>
      <c r="C6534" t="s">
        <v>7326</v>
      </c>
      <c r="E6534" t="s">
        <v>10649</v>
      </c>
      <c r="F6534" t="s">
        <v>2393</v>
      </c>
      <c r="G6534" t="s">
        <v>2392</v>
      </c>
      <c r="H6534" s="17">
        <v>43341</v>
      </c>
      <c r="I6534" s="15">
        <v>2018</v>
      </c>
      <c r="J6534" t="s">
        <v>10634</v>
      </c>
      <c r="K6534" s="5">
        <v>30567</v>
      </c>
      <c r="L6534" t="s">
        <v>967</v>
      </c>
      <c r="M6534" t="s">
        <v>1141</v>
      </c>
      <c r="N6534" t="s">
        <v>10635</v>
      </c>
      <c r="O6534" t="s">
        <v>804</v>
      </c>
      <c r="P6534" t="s">
        <v>11969</v>
      </c>
      <c r="Q6534" t="s">
        <v>11969</v>
      </c>
      <c r="R6534" t="s">
        <v>4273</v>
      </c>
      <c r="S6534" t="s">
        <v>795</v>
      </c>
      <c r="T6534" t="s">
        <v>21666</v>
      </c>
      <c r="U6534" t="s">
        <v>965</v>
      </c>
      <c r="V6534" t="s">
        <v>10638</v>
      </c>
      <c r="W6534" t="s">
        <v>970</v>
      </c>
      <c r="X6534" t="s">
        <v>21668</v>
      </c>
    </row>
    <row r="6535" spans="2:24" ht="11" outlineLevel="1" x14ac:dyDescent="0.15">
      <c r="B6535" t="s">
        <v>7328</v>
      </c>
      <c r="C6535" t="s">
        <v>7329</v>
      </c>
      <c r="E6535" t="s">
        <v>10649</v>
      </c>
      <c r="F6535" t="s">
        <v>2801</v>
      </c>
      <c r="G6535" t="s">
        <v>2802</v>
      </c>
      <c r="H6535" s="17">
        <v>42265</v>
      </c>
      <c r="I6535" s="15">
        <v>2015</v>
      </c>
      <c r="J6535" t="s">
        <v>10634</v>
      </c>
      <c r="K6535" s="5">
        <v>33005.879999999997</v>
      </c>
      <c r="L6535" t="s">
        <v>967</v>
      </c>
      <c r="R6535" t="s">
        <v>750</v>
      </c>
      <c r="S6535" t="s">
        <v>795</v>
      </c>
      <c r="T6535" t="s">
        <v>21669</v>
      </c>
      <c r="U6535" t="s">
        <v>1340</v>
      </c>
      <c r="V6535" t="s">
        <v>12795</v>
      </c>
      <c r="W6535" t="s">
        <v>970</v>
      </c>
      <c r="X6535" t="s">
        <v>21670</v>
      </c>
    </row>
    <row r="6536" spans="2:24" ht="11" outlineLevel="1" x14ac:dyDescent="0.15">
      <c r="B6536" t="s">
        <v>7331</v>
      </c>
      <c r="C6536" t="s">
        <v>7332</v>
      </c>
      <c r="E6536" t="s">
        <v>10649</v>
      </c>
      <c r="F6536" t="s">
        <v>5436</v>
      </c>
      <c r="G6536" t="s">
        <v>7333</v>
      </c>
      <c r="H6536" s="17">
        <v>42138</v>
      </c>
      <c r="I6536" s="15">
        <v>2015</v>
      </c>
      <c r="J6536" t="s">
        <v>10634</v>
      </c>
      <c r="K6536" s="5">
        <v>32960</v>
      </c>
      <c r="L6536" t="s">
        <v>967</v>
      </c>
      <c r="R6536" t="s">
        <v>750</v>
      </c>
      <c r="S6536" t="s">
        <v>7334</v>
      </c>
      <c r="T6536" t="s">
        <v>10996</v>
      </c>
      <c r="U6536" t="s">
        <v>1340</v>
      </c>
      <c r="V6536" t="s">
        <v>12795</v>
      </c>
      <c r="W6536" t="s">
        <v>970</v>
      </c>
      <c r="X6536" t="s">
        <v>21671</v>
      </c>
    </row>
    <row r="6537" spans="2:24" ht="11" outlineLevel="1" x14ac:dyDescent="0.15">
      <c r="B6537" t="s">
        <v>7337</v>
      </c>
      <c r="C6537" t="s">
        <v>7338</v>
      </c>
      <c r="D6537" t="s">
        <v>309</v>
      </c>
      <c r="E6537" t="s">
        <v>10649</v>
      </c>
      <c r="F6537" t="s">
        <v>16693</v>
      </c>
      <c r="G6537" t="s">
        <v>2727</v>
      </c>
      <c r="H6537" s="17">
        <v>45072</v>
      </c>
      <c r="I6537" s="15">
        <v>2023</v>
      </c>
      <c r="J6537" t="s">
        <v>10634</v>
      </c>
      <c r="K6537" s="5">
        <v>32910</v>
      </c>
      <c r="L6537" t="s">
        <v>967</v>
      </c>
      <c r="M6537" t="s">
        <v>985</v>
      </c>
      <c r="N6537" t="s">
        <v>10635</v>
      </c>
      <c r="O6537" t="s">
        <v>825</v>
      </c>
      <c r="P6537" t="s">
        <v>12086</v>
      </c>
      <c r="R6537" t="s">
        <v>7067</v>
      </c>
      <c r="S6537" t="s">
        <v>795</v>
      </c>
      <c r="T6537" t="s">
        <v>21672</v>
      </c>
      <c r="U6537" t="s">
        <v>965</v>
      </c>
      <c r="V6537" t="s">
        <v>10638</v>
      </c>
      <c r="W6537" t="s">
        <v>970</v>
      </c>
      <c r="X6537" t="s">
        <v>21673</v>
      </c>
    </row>
    <row r="6538" spans="2:24" ht="11" outlineLevel="1" x14ac:dyDescent="0.15">
      <c r="B6538" t="s">
        <v>7340</v>
      </c>
      <c r="C6538" t="s">
        <v>7341</v>
      </c>
      <c r="E6538" t="s">
        <v>10649</v>
      </c>
      <c r="F6538" t="s">
        <v>7342</v>
      </c>
      <c r="G6538" t="s">
        <v>7343</v>
      </c>
      <c r="H6538" s="17">
        <v>44130</v>
      </c>
      <c r="I6538" s="15">
        <v>2021</v>
      </c>
      <c r="J6538" t="s">
        <v>10634</v>
      </c>
      <c r="K6538" s="5">
        <v>32900</v>
      </c>
      <c r="L6538" t="s">
        <v>967</v>
      </c>
      <c r="R6538" t="s">
        <v>740</v>
      </c>
      <c r="S6538" t="s">
        <v>795</v>
      </c>
      <c r="T6538" t="s">
        <v>21674</v>
      </c>
      <c r="U6538" t="s">
        <v>1340</v>
      </c>
      <c r="V6538" t="s">
        <v>12795</v>
      </c>
      <c r="W6538" t="s">
        <v>970</v>
      </c>
      <c r="X6538" t="s">
        <v>21675</v>
      </c>
    </row>
    <row r="6539" spans="2:24" ht="11" outlineLevel="1" x14ac:dyDescent="0.15">
      <c r="B6539" t="s">
        <v>7345</v>
      </c>
      <c r="C6539" t="s">
        <v>7346</v>
      </c>
      <c r="E6539" t="s">
        <v>10649</v>
      </c>
      <c r="F6539" t="s">
        <v>7347</v>
      </c>
      <c r="G6539" t="s">
        <v>7348</v>
      </c>
      <c r="H6539" s="17">
        <v>42626</v>
      </c>
      <c r="I6539" s="15">
        <v>2016</v>
      </c>
      <c r="J6539" t="s">
        <v>10634</v>
      </c>
      <c r="K6539" s="5">
        <v>32891.699999999997</v>
      </c>
      <c r="L6539" t="s">
        <v>967</v>
      </c>
      <c r="R6539" t="s">
        <v>750</v>
      </c>
      <c r="S6539" t="s">
        <v>803</v>
      </c>
      <c r="T6539" t="s">
        <v>21676</v>
      </c>
      <c r="U6539" t="s">
        <v>1340</v>
      </c>
      <c r="V6539" t="s">
        <v>12795</v>
      </c>
      <c r="W6539" t="s">
        <v>970</v>
      </c>
      <c r="X6539" t="s">
        <v>21677</v>
      </c>
    </row>
    <row r="6540" spans="2:24" ht="11" outlineLevel="1" x14ac:dyDescent="0.15">
      <c r="B6540" t="s">
        <v>7350</v>
      </c>
      <c r="C6540" t="s">
        <v>7351</v>
      </c>
      <c r="E6540" t="s">
        <v>10649</v>
      </c>
      <c r="F6540" t="s">
        <v>3653</v>
      </c>
      <c r="G6540" t="s">
        <v>3654</v>
      </c>
      <c r="H6540" s="17">
        <v>42264</v>
      </c>
      <c r="I6540" s="15">
        <v>2015</v>
      </c>
      <c r="J6540" t="s">
        <v>10634</v>
      </c>
      <c r="K6540" s="5">
        <v>32834.559999999998</v>
      </c>
      <c r="L6540" t="s">
        <v>967</v>
      </c>
      <c r="R6540" t="s">
        <v>750</v>
      </c>
      <c r="S6540" t="s">
        <v>3900</v>
      </c>
      <c r="T6540" t="s">
        <v>21678</v>
      </c>
      <c r="U6540" t="s">
        <v>1340</v>
      </c>
      <c r="V6540" t="s">
        <v>12795</v>
      </c>
      <c r="W6540" t="s">
        <v>970</v>
      </c>
      <c r="X6540" t="s">
        <v>21679</v>
      </c>
    </row>
    <row r="6541" spans="2:24" ht="11" outlineLevel="1" x14ac:dyDescent="0.15">
      <c r="B6541" t="s">
        <v>7353</v>
      </c>
      <c r="C6541" t="s">
        <v>7354</v>
      </c>
      <c r="E6541" t="s">
        <v>10649</v>
      </c>
      <c r="F6541" t="s">
        <v>4419</v>
      </c>
      <c r="G6541" t="s">
        <v>4420</v>
      </c>
      <c r="H6541" s="17">
        <v>44384</v>
      </c>
      <c r="I6541" s="15">
        <v>2021</v>
      </c>
      <c r="J6541" t="s">
        <v>10634</v>
      </c>
      <c r="K6541" s="5">
        <v>32831</v>
      </c>
      <c r="L6541" t="s">
        <v>967</v>
      </c>
      <c r="R6541" t="s">
        <v>737</v>
      </c>
      <c r="S6541" t="s">
        <v>803</v>
      </c>
      <c r="T6541" t="s">
        <v>21680</v>
      </c>
      <c r="U6541" t="s">
        <v>1340</v>
      </c>
      <c r="V6541" t="s">
        <v>12795</v>
      </c>
      <c r="W6541" t="s">
        <v>970</v>
      </c>
      <c r="X6541" t="s">
        <v>21681</v>
      </c>
    </row>
    <row r="6542" spans="2:24" ht="11" outlineLevel="1" x14ac:dyDescent="0.15">
      <c r="B6542" t="s">
        <v>7356</v>
      </c>
      <c r="C6542" t="s">
        <v>7357</v>
      </c>
      <c r="E6542" t="s">
        <v>10649</v>
      </c>
      <c r="F6542" t="s">
        <v>7358</v>
      </c>
      <c r="G6542" t="s">
        <v>7359</v>
      </c>
      <c r="H6542" s="17">
        <v>44560</v>
      </c>
      <c r="I6542" s="15">
        <v>2022</v>
      </c>
      <c r="J6542" t="s">
        <v>10634</v>
      </c>
      <c r="K6542" s="5">
        <v>25975</v>
      </c>
      <c r="L6542" t="s">
        <v>967</v>
      </c>
      <c r="R6542" t="s">
        <v>744</v>
      </c>
      <c r="S6542" t="s">
        <v>795</v>
      </c>
      <c r="T6542" t="s">
        <v>21682</v>
      </c>
      <c r="U6542" t="s">
        <v>1340</v>
      </c>
      <c r="V6542" t="s">
        <v>12795</v>
      </c>
      <c r="W6542" t="s">
        <v>970</v>
      </c>
      <c r="X6542" t="s">
        <v>21683</v>
      </c>
    </row>
    <row r="6543" spans="2:24" ht="11" outlineLevel="1" x14ac:dyDescent="0.15">
      <c r="B6543" t="s">
        <v>7356</v>
      </c>
      <c r="C6543" t="s">
        <v>7357</v>
      </c>
      <c r="E6543" t="s">
        <v>10652</v>
      </c>
      <c r="F6543" t="s">
        <v>7358</v>
      </c>
      <c r="G6543" t="s">
        <v>7359</v>
      </c>
      <c r="H6543" s="17">
        <v>44614</v>
      </c>
      <c r="I6543" s="15">
        <v>2022</v>
      </c>
      <c r="J6543" t="s">
        <v>10634</v>
      </c>
      <c r="K6543" s="5">
        <v>0</v>
      </c>
      <c r="L6543" t="s">
        <v>967</v>
      </c>
      <c r="M6543" t="s">
        <v>15907</v>
      </c>
      <c r="R6543" t="s">
        <v>744</v>
      </c>
      <c r="S6543" t="s">
        <v>795</v>
      </c>
      <c r="T6543" t="s">
        <v>21682</v>
      </c>
      <c r="U6543" t="s">
        <v>1340</v>
      </c>
      <c r="V6543" t="s">
        <v>12795</v>
      </c>
      <c r="W6543" t="s">
        <v>970</v>
      </c>
      <c r="X6543" t="s">
        <v>21684</v>
      </c>
    </row>
    <row r="6544" spans="2:24" ht="11" outlineLevel="1" x14ac:dyDescent="0.15">
      <c r="B6544" t="s">
        <v>7356</v>
      </c>
      <c r="C6544" t="s">
        <v>7357</v>
      </c>
      <c r="E6544" t="s">
        <v>10664</v>
      </c>
      <c r="F6544" t="s">
        <v>7358</v>
      </c>
      <c r="G6544" t="s">
        <v>7359</v>
      </c>
      <c r="H6544" s="17">
        <v>44624</v>
      </c>
      <c r="I6544" s="15">
        <v>2022</v>
      </c>
      <c r="J6544" t="s">
        <v>10634</v>
      </c>
      <c r="K6544" s="5">
        <v>6788</v>
      </c>
      <c r="L6544" t="s">
        <v>967</v>
      </c>
      <c r="M6544" t="s">
        <v>15907</v>
      </c>
      <c r="R6544" t="s">
        <v>744</v>
      </c>
      <c r="S6544" t="s">
        <v>795</v>
      </c>
      <c r="T6544" t="s">
        <v>21682</v>
      </c>
      <c r="U6544" t="s">
        <v>1340</v>
      </c>
      <c r="V6544" t="s">
        <v>12795</v>
      </c>
      <c r="W6544" t="s">
        <v>970</v>
      </c>
      <c r="X6544" t="s">
        <v>21685</v>
      </c>
    </row>
    <row r="6545" spans="2:24" ht="11" outlineLevel="1" x14ac:dyDescent="0.15">
      <c r="B6545" t="s">
        <v>7356</v>
      </c>
      <c r="C6545" t="s">
        <v>7357</v>
      </c>
      <c r="E6545" t="s">
        <v>10643</v>
      </c>
      <c r="F6545" t="s">
        <v>7358</v>
      </c>
      <c r="G6545" t="s">
        <v>7359</v>
      </c>
      <c r="H6545" s="17">
        <v>45614</v>
      </c>
      <c r="I6545" s="15">
        <v>2025</v>
      </c>
      <c r="J6545" t="s">
        <v>10634</v>
      </c>
      <c r="K6545" s="5">
        <v>-20</v>
      </c>
      <c r="L6545" t="s">
        <v>967</v>
      </c>
      <c r="M6545" t="s">
        <v>12802</v>
      </c>
      <c r="R6545" t="s">
        <v>744</v>
      </c>
      <c r="S6545" t="s">
        <v>795</v>
      </c>
      <c r="T6545" t="s">
        <v>21686</v>
      </c>
      <c r="U6545" t="s">
        <v>1340</v>
      </c>
      <c r="V6545" t="s">
        <v>12795</v>
      </c>
      <c r="W6545" t="s">
        <v>970</v>
      </c>
      <c r="X6545" t="s">
        <v>21687</v>
      </c>
    </row>
    <row r="6546" spans="2:24" ht="11" outlineLevel="1" x14ac:dyDescent="0.15">
      <c r="B6546" t="s">
        <v>7362</v>
      </c>
      <c r="C6546" t="s">
        <v>7363</v>
      </c>
      <c r="E6546" t="s">
        <v>10649</v>
      </c>
      <c r="F6546" t="s">
        <v>7364</v>
      </c>
      <c r="G6546" t="s">
        <v>7365</v>
      </c>
      <c r="H6546" s="17">
        <v>45960</v>
      </c>
      <c r="I6546" s="15">
        <v>2026</v>
      </c>
      <c r="J6546" t="s">
        <v>10634</v>
      </c>
      <c r="K6546" s="5">
        <v>32700.02</v>
      </c>
      <c r="L6546" t="s">
        <v>967</v>
      </c>
      <c r="R6546" t="s">
        <v>737</v>
      </c>
      <c r="S6546" t="s">
        <v>803</v>
      </c>
      <c r="T6546" t="s">
        <v>21688</v>
      </c>
      <c r="U6546" t="s">
        <v>1340</v>
      </c>
      <c r="V6546" t="s">
        <v>12795</v>
      </c>
      <c r="W6546" t="s">
        <v>970</v>
      </c>
      <c r="X6546" t="s">
        <v>21689</v>
      </c>
    </row>
    <row r="6547" spans="2:24" ht="11" outlineLevel="1" x14ac:dyDescent="0.15">
      <c r="B6547" t="s">
        <v>7367</v>
      </c>
      <c r="C6547" t="s">
        <v>2016</v>
      </c>
      <c r="D6547" t="s">
        <v>875</v>
      </c>
      <c r="E6547" t="s">
        <v>10649</v>
      </c>
      <c r="F6547" t="s">
        <v>21445</v>
      </c>
      <c r="G6547" t="s">
        <v>2830</v>
      </c>
      <c r="H6547" s="17">
        <v>42096</v>
      </c>
      <c r="I6547" s="15">
        <v>2015</v>
      </c>
      <c r="J6547" t="s">
        <v>10634</v>
      </c>
      <c r="K6547" s="5">
        <v>32486.65</v>
      </c>
      <c r="L6547" t="s">
        <v>967</v>
      </c>
      <c r="M6547" t="s">
        <v>985</v>
      </c>
      <c r="N6547" t="s">
        <v>10635</v>
      </c>
      <c r="O6547" t="s">
        <v>796</v>
      </c>
      <c r="P6547" t="s">
        <v>13376</v>
      </c>
      <c r="Q6547" t="s">
        <v>13376</v>
      </c>
      <c r="R6547" t="s">
        <v>740</v>
      </c>
      <c r="S6547" t="s">
        <v>795</v>
      </c>
      <c r="T6547" t="s">
        <v>21690</v>
      </c>
      <c r="U6547" t="s">
        <v>965</v>
      </c>
      <c r="V6547" t="s">
        <v>10638</v>
      </c>
      <c r="W6547" t="s">
        <v>970</v>
      </c>
      <c r="X6547" t="s">
        <v>21691</v>
      </c>
    </row>
    <row r="6548" spans="2:24" ht="11" outlineLevel="1" x14ac:dyDescent="0.15">
      <c r="B6548" t="s">
        <v>7369</v>
      </c>
      <c r="C6548" t="s">
        <v>7370</v>
      </c>
      <c r="E6548" t="s">
        <v>10649</v>
      </c>
      <c r="F6548" t="s">
        <v>7371</v>
      </c>
      <c r="G6548" t="s">
        <v>7372</v>
      </c>
      <c r="H6548" s="17">
        <v>44802</v>
      </c>
      <c r="I6548" s="15">
        <v>2022</v>
      </c>
      <c r="J6548" t="s">
        <v>10634</v>
      </c>
      <c r="K6548" s="5">
        <v>32418.880000000001</v>
      </c>
      <c r="L6548" t="s">
        <v>967</v>
      </c>
      <c r="R6548" t="s">
        <v>738</v>
      </c>
      <c r="S6548" t="s">
        <v>887</v>
      </c>
      <c r="T6548" t="s">
        <v>21692</v>
      </c>
      <c r="U6548" t="s">
        <v>1340</v>
      </c>
      <c r="V6548" t="s">
        <v>12795</v>
      </c>
      <c r="W6548" t="s">
        <v>970</v>
      </c>
      <c r="X6548" t="s">
        <v>21693</v>
      </c>
    </row>
    <row r="6549" spans="2:24" ht="11" outlineLevel="1" x14ac:dyDescent="0.15">
      <c r="B6549" t="s">
        <v>7374</v>
      </c>
      <c r="C6549" t="s">
        <v>7375</v>
      </c>
      <c r="D6549" t="s">
        <v>7037</v>
      </c>
      <c r="E6549" t="s">
        <v>10649</v>
      </c>
      <c r="F6549" t="s">
        <v>7038</v>
      </c>
      <c r="G6549" t="s">
        <v>7039</v>
      </c>
      <c r="H6549" s="17">
        <v>43675</v>
      </c>
      <c r="I6549" s="15">
        <v>2019</v>
      </c>
      <c r="J6549" t="s">
        <v>10634</v>
      </c>
      <c r="K6549" s="5">
        <v>32303.25</v>
      </c>
      <c r="L6549" t="s">
        <v>967</v>
      </c>
      <c r="R6549" t="s">
        <v>737</v>
      </c>
      <c r="S6549" t="s">
        <v>7040</v>
      </c>
      <c r="T6549" t="s">
        <v>21694</v>
      </c>
      <c r="U6549" t="s">
        <v>1340</v>
      </c>
      <c r="V6549" t="s">
        <v>12795</v>
      </c>
      <c r="W6549" t="s">
        <v>970</v>
      </c>
      <c r="X6549" t="s">
        <v>21695</v>
      </c>
    </row>
    <row r="6550" spans="2:24" ht="11" outlineLevel="1" x14ac:dyDescent="0.15">
      <c r="B6550" t="s">
        <v>7377</v>
      </c>
      <c r="C6550" t="s">
        <v>7378</v>
      </c>
      <c r="D6550" t="s">
        <v>7379</v>
      </c>
      <c r="E6550" t="s">
        <v>10649</v>
      </c>
      <c r="F6550" t="s">
        <v>7380</v>
      </c>
      <c r="G6550" t="s">
        <v>7381</v>
      </c>
      <c r="H6550" s="17">
        <v>42595</v>
      </c>
      <c r="I6550" s="15">
        <v>2016</v>
      </c>
      <c r="J6550" t="s">
        <v>10634</v>
      </c>
      <c r="K6550" s="5">
        <v>32245.66</v>
      </c>
      <c r="L6550" t="s">
        <v>967</v>
      </c>
      <c r="R6550" t="s">
        <v>737</v>
      </c>
      <c r="S6550" t="s">
        <v>5179</v>
      </c>
      <c r="T6550" t="s">
        <v>21696</v>
      </c>
      <c r="U6550" t="s">
        <v>1340</v>
      </c>
      <c r="V6550" t="s">
        <v>12795</v>
      </c>
      <c r="W6550" t="s">
        <v>970</v>
      </c>
      <c r="X6550" t="s">
        <v>21697</v>
      </c>
    </row>
    <row r="6551" spans="2:24" ht="11" outlineLevel="1" x14ac:dyDescent="0.15">
      <c r="B6551" t="s">
        <v>7383</v>
      </c>
      <c r="C6551" t="s">
        <v>7384</v>
      </c>
      <c r="E6551" t="s">
        <v>10649</v>
      </c>
      <c r="F6551" t="s">
        <v>19825</v>
      </c>
      <c r="G6551" t="s">
        <v>4382</v>
      </c>
      <c r="H6551" s="17">
        <v>43721</v>
      </c>
      <c r="I6551" s="15">
        <v>2019</v>
      </c>
      <c r="J6551" t="s">
        <v>10634</v>
      </c>
      <c r="K6551" s="5">
        <v>32240.5</v>
      </c>
      <c r="L6551" t="s">
        <v>967</v>
      </c>
      <c r="M6551" t="s">
        <v>1141</v>
      </c>
      <c r="N6551" t="s">
        <v>10635</v>
      </c>
      <c r="O6551" t="s">
        <v>825</v>
      </c>
      <c r="P6551" t="s">
        <v>12086</v>
      </c>
      <c r="Q6551" t="s">
        <v>12086</v>
      </c>
      <c r="R6551" t="s">
        <v>738</v>
      </c>
      <c r="S6551" t="s">
        <v>803</v>
      </c>
      <c r="T6551" t="s">
        <v>21698</v>
      </c>
      <c r="U6551" t="s">
        <v>965</v>
      </c>
      <c r="V6551" t="s">
        <v>10638</v>
      </c>
      <c r="W6551" t="s">
        <v>970</v>
      </c>
      <c r="X6551" t="s">
        <v>21699</v>
      </c>
    </row>
    <row r="6552" spans="2:24" ht="11" outlineLevel="1" x14ac:dyDescent="0.15">
      <c r="B6552" t="s">
        <v>7386</v>
      </c>
      <c r="C6552" t="s">
        <v>7387</v>
      </c>
      <c r="E6552" t="s">
        <v>10649</v>
      </c>
      <c r="F6552" t="s">
        <v>7388</v>
      </c>
      <c r="G6552" t="s">
        <v>7389</v>
      </c>
      <c r="H6552" s="17">
        <v>45461</v>
      </c>
      <c r="I6552" s="15">
        <v>2024</v>
      </c>
      <c r="J6552" t="s">
        <v>10634</v>
      </c>
      <c r="K6552" s="5">
        <v>32130</v>
      </c>
      <c r="L6552" t="s">
        <v>967</v>
      </c>
      <c r="R6552" t="s">
        <v>750</v>
      </c>
      <c r="S6552" t="s">
        <v>7391</v>
      </c>
      <c r="T6552" t="s">
        <v>21700</v>
      </c>
      <c r="U6552" t="s">
        <v>1340</v>
      </c>
      <c r="V6552" t="s">
        <v>12795</v>
      </c>
      <c r="W6552" t="s">
        <v>970</v>
      </c>
      <c r="X6552" t="s">
        <v>21701</v>
      </c>
    </row>
    <row r="6553" spans="2:24" ht="11" outlineLevel="1" x14ac:dyDescent="0.15">
      <c r="B6553" t="s">
        <v>7394</v>
      </c>
      <c r="C6553" t="s">
        <v>7395</v>
      </c>
      <c r="E6553" t="s">
        <v>10649</v>
      </c>
      <c r="F6553" t="s">
        <v>7075</v>
      </c>
      <c r="G6553" t="s">
        <v>7076</v>
      </c>
      <c r="H6553" s="17">
        <v>43265</v>
      </c>
      <c r="I6553" s="15">
        <v>2018</v>
      </c>
      <c r="J6553" t="s">
        <v>10634</v>
      </c>
      <c r="K6553" s="5">
        <v>32116</v>
      </c>
      <c r="L6553" t="s">
        <v>967</v>
      </c>
      <c r="R6553" t="s">
        <v>2658</v>
      </c>
      <c r="S6553" t="s">
        <v>795</v>
      </c>
      <c r="T6553" t="s">
        <v>21702</v>
      </c>
      <c r="U6553" t="s">
        <v>1340</v>
      </c>
      <c r="V6553" t="s">
        <v>12795</v>
      </c>
      <c r="W6553" t="s">
        <v>970</v>
      </c>
      <c r="X6553" t="s">
        <v>21703</v>
      </c>
    </row>
    <row r="6554" spans="2:24" ht="11" outlineLevel="1" x14ac:dyDescent="0.15">
      <c r="B6554" t="s">
        <v>7397</v>
      </c>
      <c r="C6554" t="s">
        <v>7398</v>
      </c>
      <c r="D6554" t="s">
        <v>3604</v>
      </c>
      <c r="E6554" t="s">
        <v>10652</v>
      </c>
      <c r="F6554" t="s">
        <v>669</v>
      </c>
      <c r="G6554" t="s">
        <v>1498</v>
      </c>
      <c r="H6554" s="17">
        <v>44293</v>
      </c>
      <c r="I6554" s="15">
        <v>2021</v>
      </c>
      <c r="J6554" t="s">
        <v>10634</v>
      </c>
      <c r="K6554" s="5">
        <v>-68000</v>
      </c>
      <c r="L6554" t="s">
        <v>967</v>
      </c>
      <c r="M6554" t="s">
        <v>985</v>
      </c>
      <c r="N6554" t="s">
        <v>10635</v>
      </c>
      <c r="O6554" t="s">
        <v>825</v>
      </c>
      <c r="P6554" t="s">
        <v>13376</v>
      </c>
      <c r="R6554" t="s">
        <v>740</v>
      </c>
      <c r="S6554" t="s">
        <v>795</v>
      </c>
      <c r="T6554" t="s">
        <v>21704</v>
      </c>
      <c r="U6554" t="s">
        <v>965</v>
      </c>
      <c r="V6554" t="s">
        <v>10638</v>
      </c>
      <c r="W6554" t="s">
        <v>970</v>
      </c>
      <c r="X6554" t="s">
        <v>21705</v>
      </c>
    </row>
    <row r="6555" spans="2:24" ht="11" outlineLevel="1" x14ac:dyDescent="0.15">
      <c r="B6555" t="s">
        <v>7397</v>
      </c>
      <c r="C6555" t="s">
        <v>7398</v>
      </c>
      <c r="D6555" t="s">
        <v>3604</v>
      </c>
      <c r="E6555" t="s">
        <v>10649</v>
      </c>
      <c r="F6555" t="s">
        <v>669</v>
      </c>
      <c r="G6555" t="s">
        <v>1498</v>
      </c>
      <c r="H6555" s="17">
        <v>44278</v>
      </c>
      <c r="I6555" s="15">
        <v>2021</v>
      </c>
      <c r="J6555" t="s">
        <v>10634</v>
      </c>
      <c r="K6555" s="5">
        <v>100000</v>
      </c>
      <c r="L6555" t="s">
        <v>967</v>
      </c>
      <c r="M6555" t="s">
        <v>985</v>
      </c>
      <c r="N6555" t="s">
        <v>10635</v>
      </c>
      <c r="O6555" t="s">
        <v>825</v>
      </c>
      <c r="P6555" t="s">
        <v>13376</v>
      </c>
      <c r="R6555" t="s">
        <v>740</v>
      </c>
      <c r="S6555" t="s">
        <v>795</v>
      </c>
      <c r="T6555" t="s">
        <v>21706</v>
      </c>
      <c r="U6555" t="s">
        <v>965</v>
      </c>
      <c r="V6555" t="s">
        <v>10638</v>
      </c>
      <c r="W6555" t="s">
        <v>970</v>
      </c>
      <c r="X6555" t="s">
        <v>21707</v>
      </c>
    </row>
    <row r="6556" spans="2:24" ht="11" outlineLevel="1" x14ac:dyDescent="0.15">
      <c r="B6556" t="s">
        <v>7400</v>
      </c>
      <c r="C6556" t="s">
        <v>7401</v>
      </c>
      <c r="E6556" t="s">
        <v>10649</v>
      </c>
      <c r="F6556" t="s">
        <v>7402</v>
      </c>
      <c r="G6556" t="s">
        <v>7403</v>
      </c>
      <c r="H6556" s="17">
        <v>41047</v>
      </c>
      <c r="I6556" s="15">
        <v>2012</v>
      </c>
      <c r="J6556" t="s">
        <v>10634</v>
      </c>
      <c r="K6556" s="5">
        <v>8260</v>
      </c>
      <c r="L6556" t="s">
        <v>967</v>
      </c>
      <c r="R6556" t="s">
        <v>748</v>
      </c>
      <c r="S6556" t="s">
        <v>795</v>
      </c>
      <c r="T6556" t="s">
        <v>21708</v>
      </c>
      <c r="U6556" t="s">
        <v>1340</v>
      </c>
      <c r="V6556" t="s">
        <v>12795</v>
      </c>
      <c r="W6556" t="s">
        <v>970</v>
      </c>
      <c r="X6556" t="s">
        <v>21709</v>
      </c>
    </row>
    <row r="6557" spans="2:24" ht="11" outlineLevel="1" x14ac:dyDescent="0.15">
      <c r="B6557" t="s">
        <v>7400</v>
      </c>
      <c r="C6557" t="s">
        <v>7401</v>
      </c>
      <c r="E6557" t="s">
        <v>10652</v>
      </c>
      <c r="F6557" t="s">
        <v>7402</v>
      </c>
      <c r="G6557" t="s">
        <v>7403</v>
      </c>
      <c r="H6557" s="17">
        <v>41060</v>
      </c>
      <c r="I6557" s="15">
        <v>2012</v>
      </c>
      <c r="J6557" t="s">
        <v>10634</v>
      </c>
      <c r="K6557" s="5">
        <v>5451</v>
      </c>
      <c r="L6557" t="s">
        <v>967</v>
      </c>
      <c r="M6557" t="s">
        <v>14985</v>
      </c>
      <c r="R6557" t="s">
        <v>748</v>
      </c>
      <c r="S6557" t="s">
        <v>795</v>
      </c>
      <c r="T6557" t="s">
        <v>21710</v>
      </c>
      <c r="U6557" t="s">
        <v>1340</v>
      </c>
      <c r="V6557" t="s">
        <v>12795</v>
      </c>
      <c r="W6557" t="s">
        <v>970</v>
      </c>
      <c r="X6557" t="s">
        <v>21711</v>
      </c>
    </row>
    <row r="6558" spans="2:24" ht="11" outlineLevel="1" x14ac:dyDescent="0.15">
      <c r="B6558" t="s">
        <v>7400</v>
      </c>
      <c r="C6558" t="s">
        <v>7401</v>
      </c>
      <c r="E6558" t="s">
        <v>10664</v>
      </c>
      <c r="F6558" t="s">
        <v>7402</v>
      </c>
      <c r="G6558" t="s">
        <v>7403</v>
      </c>
      <c r="H6558" s="17">
        <v>41096</v>
      </c>
      <c r="I6558" s="15">
        <v>2012</v>
      </c>
      <c r="J6558" t="s">
        <v>10634</v>
      </c>
      <c r="K6558" s="5">
        <v>876.62</v>
      </c>
      <c r="L6558" t="s">
        <v>967</v>
      </c>
      <c r="M6558" t="s">
        <v>14985</v>
      </c>
      <c r="R6558" t="s">
        <v>748</v>
      </c>
      <c r="S6558" t="s">
        <v>795</v>
      </c>
      <c r="T6558" t="s">
        <v>21712</v>
      </c>
      <c r="U6558" t="s">
        <v>1340</v>
      </c>
      <c r="V6558" t="s">
        <v>12795</v>
      </c>
      <c r="W6558" t="s">
        <v>970</v>
      </c>
      <c r="X6558" t="s">
        <v>21713</v>
      </c>
    </row>
    <row r="6559" spans="2:24" ht="11" outlineLevel="1" x14ac:dyDescent="0.15">
      <c r="B6559" t="s">
        <v>7400</v>
      </c>
      <c r="C6559" t="s">
        <v>7401</v>
      </c>
      <c r="E6559" t="s">
        <v>10643</v>
      </c>
      <c r="F6559" t="s">
        <v>7402</v>
      </c>
      <c r="G6559" t="s">
        <v>7403</v>
      </c>
      <c r="H6559" s="17">
        <v>41108</v>
      </c>
      <c r="I6559" s="15">
        <v>2012</v>
      </c>
      <c r="J6559" t="s">
        <v>10634</v>
      </c>
      <c r="K6559" s="5">
        <v>14561.81</v>
      </c>
      <c r="L6559" t="s">
        <v>967</v>
      </c>
      <c r="M6559" t="s">
        <v>14985</v>
      </c>
      <c r="R6559" t="s">
        <v>748</v>
      </c>
      <c r="S6559" t="s">
        <v>795</v>
      </c>
      <c r="T6559" t="s">
        <v>21714</v>
      </c>
      <c r="U6559" t="s">
        <v>1340</v>
      </c>
      <c r="V6559" t="s">
        <v>12795</v>
      </c>
      <c r="W6559" t="s">
        <v>970</v>
      </c>
      <c r="X6559" t="s">
        <v>21715</v>
      </c>
    </row>
    <row r="6560" spans="2:24" ht="11" outlineLevel="1" x14ac:dyDescent="0.15">
      <c r="B6560" t="s">
        <v>7400</v>
      </c>
      <c r="C6560" t="s">
        <v>7401</v>
      </c>
      <c r="E6560" t="s">
        <v>10632</v>
      </c>
      <c r="F6560" t="s">
        <v>7402</v>
      </c>
      <c r="G6560" t="s">
        <v>7403</v>
      </c>
      <c r="H6560" s="17">
        <v>41144</v>
      </c>
      <c r="I6560" s="15">
        <v>2012</v>
      </c>
      <c r="J6560" t="s">
        <v>10634</v>
      </c>
      <c r="K6560" s="5">
        <v>5850.57</v>
      </c>
      <c r="L6560" t="s">
        <v>967</v>
      </c>
      <c r="M6560" t="s">
        <v>14985</v>
      </c>
      <c r="R6560" t="s">
        <v>748</v>
      </c>
      <c r="S6560" t="s">
        <v>795</v>
      </c>
      <c r="T6560" t="s">
        <v>21716</v>
      </c>
      <c r="U6560" t="s">
        <v>1340</v>
      </c>
      <c r="V6560" t="s">
        <v>12795</v>
      </c>
      <c r="W6560" t="s">
        <v>970</v>
      </c>
      <c r="X6560" t="s">
        <v>21717</v>
      </c>
    </row>
    <row r="6561" spans="2:24" ht="11" outlineLevel="1" x14ac:dyDescent="0.15">
      <c r="B6561" t="s">
        <v>7400</v>
      </c>
      <c r="C6561" t="s">
        <v>7401</v>
      </c>
      <c r="E6561" t="s">
        <v>10667</v>
      </c>
      <c r="F6561" t="s">
        <v>7402</v>
      </c>
      <c r="G6561" t="s">
        <v>7403</v>
      </c>
      <c r="H6561" s="17">
        <v>42630</v>
      </c>
      <c r="I6561" s="15">
        <v>2016</v>
      </c>
      <c r="J6561" t="s">
        <v>10634</v>
      </c>
      <c r="K6561" s="5">
        <v>-3029.18</v>
      </c>
      <c r="L6561" t="s">
        <v>967</v>
      </c>
      <c r="M6561" t="s">
        <v>14189</v>
      </c>
      <c r="R6561" t="s">
        <v>748</v>
      </c>
      <c r="S6561" t="s">
        <v>795</v>
      </c>
      <c r="T6561" t="s">
        <v>21718</v>
      </c>
      <c r="U6561" t="s">
        <v>1340</v>
      </c>
      <c r="V6561" t="s">
        <v>12795</v>
      </c>
      <c r="W6561" t="s">
        <v>970</v>
      </c>
      <c r="X6561" t="s">
        <v>21719</v>
      </c>
    </row>
    <row r="6562" spans="2:24" ht="11" outlineLevel="1" x14ac:dyDescent="0.15">
      <c r="B6562" t="s">
        <v>7406</v>
      </c>
      <c r="C6562" t="s">
        <v>7407</v>
      </c>
      <c r="E6562" t="s">
        <v>10649</v>
      </c>
      <c r="F6562" t="s">
        <v>7408</v>
      </c>
      <c r="G6562" t="s">
        <v>7409</v>
      </c>
      <c r="H6562" s="17">
        <v>45559</v>
      </c>
      <c r="I6562" s="15">
        <v>2024</v>
      </c>
      <c r="J6562" t="s">
        <v>10634</v>
      </c>
      <c r="K6562" s="5">
        <v>31962</v>
      </c>
      <c r="L6562" t="s">
        <v>967</v>
      </c>
      <c r="R6562" t="s">
        <v>737</v>
      </c>
      <c r="S6562" t="s">
        <v>803</v>
      </c>
      <c r="T6562" t="s">
        <v>21720</v>
      </c>
      <c r="U6562" t="s">
        <v>1340</v>
      </c>
      <c r="V6562" t="s">
        <v>12795</v>
      </c>
      <c r="W6562" t="s">
        <v>970</v>
      </c>
      <c r="X6562" t="s">
        <v>21721</v>
      </c>
    </row>
    <row r="6563" spans="2:24" ht="11" outlineLevel="1" x14ac:dyDescent="0.15">
      <c r="B6563" t="s">
        <v>7411</v>
      </c>
      <c r="C6563" t="s">
        <v>7412</v>
      </c>
      <c r="E6563" t="s">
        <v>10649</v>
      </c>
      <c r="F6563" t="s">
        <v>6306</v>
      </c>
      <c r="G6563" t="s">
        <v>6307</v>
      </c>
      <c r="H6563" s="17">
        <v>43545</v>
      </c>
      <c r="I6563" s="15">
        <v>2019</v>
      </c>
      <c r="J6563" t="s">
        <v>10634</v>
      </c>
      <c r="K6563" s="5">
        <v>29100</v>
      </c>
      <c r="L6563" t="s">
        <v>967</v>
      </c>
      <c r="R6563" t="s">
        <v>740</v>
      </c>
      <c r="S6563" t="s">
        <v>795</v>
      </c>
      <c r="T6563" t="s">
        <v>21722</v>
      </c>
      <c r="U6563" t="s">
        <v>1340</v>
      </c>
      <c r="V6563" t="s">
        <v>12795</v>
      </c>
      <c r="W6563" t="s">
        <v>970</v>
      </c>
      <c r="X6563" t="s">
        <v>21723</v>
      </c>
    </row>
    <row r="6564" spans="2:24" ht="11" outlineLevel="1" x14ac:dyDescent="0.15">
      <c r="B6564" t="s">
        <v>7411</v>
      </c>
      <c r="C6564" t="s">
        <v>7412</v>
      </c>
      <c r="E6564" t="s">
        <v>10652</v>
      </c>
      <c r="F6564" t="s">
        <v>6306</v>
      </c>
      <c r="G6564" t="s">
        <v>6307</v>
      </c>
      <c r="H6564" s="17">
        <v>43563</v>
      </c>
      <c r="I6564" s="15">
        <v>2019</v>
      </c>
      <c r="J6564" t="s">
        <v>10634</v>
      </c>
      <c r="K6564" s="5">
        <v>5000</v>
      </c>
      <c r="L6564" t="s">
        <v>967</v>
      </c>
      <c r="M6564" t="s">
        <v>15907</v>
      </c>
      <c r="R6564" t="s">
        <v>740</v>
      </c>
      <c r="S6564" t="s">
        <v>795</v>
      </c>
      <c r="T6564" t="s">
        <v>21724</v>
      </c>
      <c r="U6564" t="s">
        <v>1340</v>
      </c>
      <c r="V6564" t="s">
        <v>12795</v>
      </c>
      <c r="W6564" t="s">
        <v>970</v>
      </c>
      <c r="X6564" t="s">
        <v>21725</v>
      </c>
    </row>
    <row r="6565" spans="2:24" ht="11" outlineLevel="1" x14ac:dyDescent="0.15">
      <c r="B6565" t="s">
        <v>7411</v>
      </c>
      <c r="C6565" t="s">
        <v>7412</v>
      </c>
      <c r="E6565" t="s">
        <v>10664</v>
      </c>
      <c r="F6565" t="s">
        <v>6306</v>
      </c>
      <c r="G6565" t="s">
        <v>6307</v>
      </c>
      <c r="H6565" s="17">
        <v>43843</v>
      </c>
      <c r="I6565" s="15">
        <v>2020</v>
      </c>
      <c r="J6565" t="s">
        <v>10634</v>
      </c>
      <c r="K6565" s="5">
        <v>-2218.79</v>
      </c>
      <c r="L6565" t="s">
        <v>967</v>
      </c>
      <c r="M6565" t="s">
        <v>12802</v>
      </c>
      <c r="R6565" t="s">
        <v>740</v>
      </c>
      <c r="S6565" t="s">
        <v>795</v>
      </c>
      <c r="T6565" t="s">
        <v>21726</v>
      </c>
      <c r="U6565" t="s">
        <v>1340</v>
      </c>
      <c r="V6565" t="s">
        <v>12795</v>
      </c>
      <c r="W6565" t="s">
        <v>970</v>
      </c>
      <c r="X6565" t="s">
        <v>21727</v>
      </c>
    </row>
    <row r="6566" spans="2:24" ht="11" outlineLevel="1" x14ac:dyDescent="0.15">
      <c r="B6566" t="s">
        <v>7414</v>
      </c>
      <c r="C6566" t="s">
        <v>7415</v>
      </c>
      <c r="D6566" t="s">
        <v>7416</v>
      </c>
      <c r="E6566" t="s">
        <v>10649</v>
      </c>
      <c r="F6566" t="s">
        <v>7417</v>
      </c>
      <c r="G6566" t="s">
        <v>7418</v>
      </c>
      <c r="H6566" s="17">
        <v>43252</v>
      </c>
      <c r="I6566" s="15">
        <v>2018</v>
      </c>
      <c r="J6566" t="s">
        <v>10634</v>
      </c>
      <c r="K6566" s="5">
        <v>31820</v>
      </c>
      <c r="L6566" t="s">
        <v>967</v>
      </c>
      <c r="R6566" t="s">
        <v>750</v>
      </c>
      <c r="S6566" t="s">
        <v>2803</v>
      </c>
      <c r="T6566" t="s">
        <v>21728</v>
      </c>
      <c r="U6566" t="s">
        <v>1340</v>
      </c>
      <c r="V6566" t="s">
        <v>12795</v>
      </c>
      <c r="W6566" t="s">
        <v>970</v>
      </c>
      <c r="X6566" t="s">
        <v>21729</v>
      </c>
    </row>
    <row r="6567" spans="2:24" ht="11" outlineLevel="1" x14ac:dyDescent="0.15">
      <c r="B6567" t="s">
        <v>7420</v>
      </c>
      <c r="C6567" t="s">
        <v>1698</v>
      </c>
      <c r="D6567" t="s">
        <v>261</v>
      </c>
      <c r="E6567" t="s">
        <v>10649</v>
      </c>
      <c r="F6567" t="s">
        <v>669</v>
      </c>
      <c r="G6567" t="s">
        <v>1498</v>
      </c>
      <c r="H6567" s="17">
        <v>42171</v>
      </c>
      <c r="I6567" s="15">
        <v>2015</v>
      </c>
      <c r="J6567" t="s">
        <v>10634</v>
      </c>
      <c r="K6567" s="5">
        <v>12897.87</v>
      </c>
      <c r="L6567" t="s">
        <v>967</v>
      </c>
      <c r="M6567" t="s">
        <v>985</v>
      </c>
      <c r="N6567" t="s">
        <v>10635</v>
      </c>
      <c r="O6567" t="s">
        <v>825</v>
      </c>
      <c r="P6567" t="s">
        <v>13376</v>
      </c>
      <c r="Q6567" t="s">
        <v>13376</v>
      </c>
      <c r="R6567" t="s">
        <v>740</v>
      </c>
      <c r="S6567" t="s">
        <v>795</v>
      </c>
      <c r="T6567" t="s">
        <v>21730</v>
      </c>
      <c r="U6567" t="s">
        <v>965</v>
      </c>
      <c r="V6567" t="s">
        <v>10638</v>
      </c>
      <c r="W6567" t="s">
        <v>970</v>
      </c>
      <c r="X6567" t="s">
        <v>21731</v>
      </c>
    </row>
    <row r="6568" spans="2:24" ht="11" outlineLevel="1" x14ac:dyDescent="0.15">
      <c r="B6568" t="s">
        <v>7420</v>
      </c>
      <c r="C6568" t="s">
        <v>1698</v>
      </c>
      <c r="D6568" t="s">
        <v>261</v>
      </c>
      <c r="E6568" t="s">
        <v>10950</v>
      </c>
      <c r="F6568" t="s">
        <v>669</v>
      </c>
      <c r="G6568" t="s">
        <v>1498</v>
      </c>
      <c r="H6568" s="17">
        <v>42195</v>
      </c>
      <c r="I6568" s="15">
        <v>2015</v>
      </c>
      <c r="J6568" t="s">
        <v>10634</v>
      </c>
      <c r="K6568" s="5">
        <v>12059.71</v>
      </c>
      <c r="L6568" t="s">
        <v>967</v>
      </c>
      <c r="M6568" t="s">
        <v>985</v>
      </c>
      <c r="N6568" t="s">
        <v>10635</v>
      </c>
      <c r="O6568" t="s">
        <v>825</v>
      </c>
      <c r="P6568" t="s">
        <v>13376</v>
      </c>
      <c r="Q6568" t="s">
        <v>13376</v>
      </c>
      <c r="R6568" t="s">
        <v>740</v>
      </c>
      <c r="S6568" t="s">
        <v>795</v>
      </c>
      <c r="T6568" t="s">
        <v>21730</v>
      </c>
      <c r="U6568" t="s">
        <v>965</v>
      </c>
      <c r="V6568" t="s">
        <v>10638</v>
      </c>
      <c r="W6568" t="s">
        <v>970</v>
      </c>
      <c r="X6568" t="s">
        <v>21732</v>
      </c>
    </row>
    <row r="6569" spans="2:24" ht="11" outlineLevel="1" x14ac:dyDescent="0.15">
      <c r="B6569" t="s">
        <v>7420</v>
      </c>
      <c r="C6569" t="s">
        <v>1698</v>
      </c>
      <c r="D6569" t="s">
        <v>261</v>
      </c>
      <c r="E6569" t="s">
        <v>10989</v>
      </c>
      <c r="F6569" t="s">
        <v>669</v>
      </c>
      <c r="G6569" t="s">
        <v>1498</v>
      </c>
      <c r="H6569" s="17">
        <v>42194</v>
      </c>
      <c r="I6569" s="15">
        <v>2015</v>
      </c>
      <c r="J6569" t="s">
        <v>10634</v>
      </c>
      <c r="K6569" s="5">
        <v>6842.06</v>
      </c>
      <c r="L6569" t="s">
        <v>967</v>
      </c>
      <c r="M6569" t="s">
        <v>985</v>
      </c>
      <c r="N6569" t="s">
        <v>10635</v>
      </c>
      <c r="O6569" t="s">
        <v>825</v>
      </c>
      <c r="P6569" t="s">
        <v>13376</v>
      </c>
      <c r="Q6569" t="s">
        <v>13376</v>
      </c>
      <c r="R6569" t="s">
        <v>740</v>
      </c>
      <c r="S6569" t="s">
        <v>795</v>
      </c>
      <c r="T6569" t="s">
        <v>21730</v>
      </c>
      <c r="U6569" t="s">
        <v>965</v>
      </c>
      <c r="V6569" t="s">
        <v>10638</v>
      </c>
      <c r="W6569" t="s">
        <v>970</v>
      </c>
      <c r="X6569" t="s">
        <v>21733</v>
      </c>
    </row>
    <row r="6570" spans="2:24" ht="11" outlineLevel="1" x14ac:dyDescent="0.15">
      <c r="B6570" t="s">
        <v>7422</v>
      </c>
      <c r="C6570" t="s">
        <v>7423</v>
      </c>
      <c r="D6570" t="s">
        <v>372</v>
      </c>
      <c r="E6570" t="s">
        <v>10652</v>
      </c>
      <c r="F6570" t="s">
        <v>16254</v>
      </c>
      <c r="G6570" t="s">
        <v>2520</v>
      </c>
      <c r="H6570" s="17">
        <v>43417</v>
      </c>
      <c r="I6570" s="15">
        <v>2019</v>
      </c>
      <c r="J6570" t="s">
        <v>10634</v>
      </c>
      <c r="K6570" s="5">
        <v>0</v>
      </c>
      <c r="L6570" t="s">
        <v>967</v>
      </c>
      <c r="M6570" t="s">
        <v>985</v>
      </c>
      <c r="N6570" t="s">
        <v>10635</v>
      </c>
      <c r="O6570" t="s">
        <v>796</v>
      </c>
      <c r="P6570" t="s">
        <v>10671</v>
      </c>
      <c r="Q6570" t="s">
        <v>10671</v>
      </c>
      <c r="R6570" t="s">
        <v>739</v>
      </c>
      <c r="S6570" t="s">
        <v>795</v>
      </c>
      <c r="T6570" t="s">
        <v>21734</v>
      </c>
      <c r="U6570" t="s">
        <v>965</v>
      </c>
      <c r="V6570" t="s">
        <v>10638</v>
      </c>
      <c r="W6570" t="s">
        <v>970</v>
      </c>
      <c r="X6570" t="s">
        <v>21735</v>
      </c>
    </row>
    <row r="6571" spans="2:24" ht="11" outlineLevel="1" x14ac:dyDescent="0.15">
      <c r="B6571" t="s">
        <v>7422</v>
      </c>
      <c r="C6571" t="s">
        <v>7423</v>
      </c>
      <c r="D6571" t="s">
        <v>372</v>
      </c>
      <c r="E6571" t="s">
        <v>10649</v>
      </c>
      <c r="F6571" t="s">
        <v>16254</v>
      </c>
      <c r="G6571" t="s">
        <v>2520</v>
      </c>
      <c r="H6571" s="17">
        <v>43370</v>
      </c>
      <c r="I6571" s="15">
        <v>2018</v>
      </c>
      <c r="J6571" t="s">
        <v>10634</v>
      </c>
      <c r="K6571" s="5">
        <v>69649.62</v>
      </c>
      <c r="L6571" t="s">
        <v>967</v>
      </c>
      <c r="M6571" t="s">
        <v>985</v>
      </c>
      <c r="N6571" t="s">
        <v>10635</v>
      </c>
      <c r="O6571" t="s">
        <v>796</v>
      </c>
      <c r="P6571" t="s">
        <v>10671</v>
      </c>
      <c r="Q6571" t="s">
        <v>10671</v>
      </c>
      <c r="R6571" t="s">
        <v>739</v>
      </c>
      <c r="S6571" t="s">
        <v>795</v>
      </c>
      <c r="T6571" t="s">
        <v>21734</v>
      </c>
      <c r="U6571" t="s">
        <v>965</v>
      </c>
      <c r="V6571" t="s">
        <v>10638</v>
      </c>
      <c r="W6571" t="s">
        <v>970</v>
      </c>
      <c r="X6571" t="s">
        <v>21736</v>
      </c>
    </row>
    <row r="6572" spans="2:24" ht="11" outlineLevel="1" x14ac:dyDescent="0.15">
      <c r="B6572" t="s">
        <v>7422</v>
      </c>
      <c r="C6572" t="s">
        <v>7423</v>
      </c>
      <c r="D6572" t="s">
        <v>372</v>
      </c>
      <c r="E6572" t="s">
        <v>10664</v>
      </c>
      <c r="F6572" t="s">
        <v>16254</v>
      </c>
      <c r="G6572" t="s">
        <v>2520</v>
      </c>
      <c r="H6572" s="17">
        <v>43552</v>
      </c>
      <c r="I6572" s="15">
        <v>2019</v>
      </c>
      <c r="J6572" t="s">
        <v>10634</v>
      </c>
      <c r="K6572" s="5">
        <v>-37886.74</v>
      </c>
      <c r="L6572" t="s">
        <v>967</v>
      </c>
      <c r="M6572" t="s">
        <v>985</v>
      </c>
      <c r="N6572" t="s">
        <v>10635</v>
      </c>
      <c r="O6572" t="s">
        <v>796</v>
      </c>
      <c r="P6572" t="s">
        <v>10671</v>
      </c>
      <c r="Q6572" t="s">
        <v>10671</v>
      </c>
      <c r="R6572" t="s">
        <v>739</v>
      </c>
      <c r="S6572" t="s">
        <v>795</v>
      </c>
      <c r="T6572" t="s">
        <v>21734</v>
      </c>
      <c r="U6572" t="s">
        <v>965</v>
      </c>
      <c r="V6572" t="s">
        <v>10638</v>
      </c>
      <c r="W6572" t="s">
        <v>970</v>
      </c>
      <c r="X6572" t="s">
        <v>21737</v>
      </c>
    </row>
    <row r="6573" spans="2:24" ht="11" outlineLevel="1" x14ac:dyDescent="0.15">
      <c r="B6573" t="s">
        <v>7425</v>
      </c>
      <c r="C6573" t="s">
        <v>7426</v>
      </c>
      <c r="E6573" t="s">
        <v>10649</v>
      </c>
      <c r="F6573" t="s">
        <v>7427</v>
      </c>
      <c r="G6573" t="s">
        <v>7428</v>
      </c>
      <c r="H6573" s="17">
        <v>43175</v>
      </c>
      <c r="I6573" s="15">
        <v>2018</v>
      </c>
      <c r="J6573" t="s">
        <v>10634</v>
      </c>
      <c r="K6573" s="5">
        <v>24819.8</v>
      </c>
      <c r="L6573" t="s">
        <v>967</v>
      </c>
      <c r="R6573" t="s">
        <v>750</v>
      </c>
      <c r="S6573" t="s">
        <v>7429</v>
      </c>
      <c r="T6573" t="s">
        <v>21738</v>
      </c>
      <c r="U6573" t="s">
        <v>1340</v>
      </c>
      <c r="V6573" t="s">
        <v>12795</v>
      </c>
      <c r="W6573" t="s">
        <v>970</v>
      </c>
      <c r="X6573" t="s">
        <v>21739</v>
      </c>
    </row>
    <row r="6574" spans="2:24" ht="11" outlineLevel="1" x14ac:dyDescent="0.15">
      <c r="B6574" t="s">
        <v>7425</v>
      </c>
      <c r="C6574" t="s">
        <v>7426</v>
      </c>
      <c r="E6574" t="s">
        <v>10652</v>
      </c>
      <c r="F6574" t="s">
        <v>7427</v>
      </c>
      <c r="G6574" t="s">
        <v>7428</v>
      </c>
      <c r="H6574" s="17">
        <v>43230</v>
      </c>
      <c r="I6574" s="15">
        <v>2018</v>
      </c>
      <c r="J6574" t="s">
        <v>10634</v>
      </c>
      <c r="K6574" s="5">
        <v>10320</v>
      </c>
      <c r="L6574" t="s">
        <v>967</v>
      </c>
      <c r="M6574" t="s">
        <v>14985</v>
      </c>
      <c r="R6574" t="s">
        <v>750</v>
      </c>
      <c r="S6574" t="s">
        <v>7429</v>
      </c>
      <c r="T6574" t="s">
        <v>21740</v>
      </c>
      <c r="U6574" t="s">
        <v>1340</v>
      </c>
      <c r="V6574" t="s">
        <v>12795</v>
      </c>
      <c r="W6574" t="s">
        <v>970</v>
      </c>
      <c r="X6574" t="s">
        <v>21741</v>
      </c>
    </row>
    <row r="6575" spans="2:24" ht="11" outlineLevel="1" x14ac:dyDescent="0.15">
      <c r="B6575" t="s">
        <v>7425</v>
      </c>
      <c r="C6575" t="s">
        <v>7426</v>
      </c>
      <c r="E6575" t="s">
        <v>10664</v>
      </c>
      <c r="F6575" t="s">
        <v>7427</v>
      </c>
      <c r="G6575" t="s">
        <v>7428</v>
      </c>
      <c r="H6575" s="17">
        <v>44027</v>
      </c>
      <c r="I6575" s="15">
        <v>2020</v>
      </c>
      <c r="J6575" t="s">
        <v>10634</v>
      </c>
      <c r="K6575" s="5">
        <v>-3404.3</v>
      </c>
      <c r="L6575" t="s">
        <v>967</v>
      </c>
      <c r="M6575" t="s">
        <v>12797</v>
      </c>
      <c r="R6575" t="s">
        <v>750</v>
      </c>
      <c r="S6575" t="s">
        <v>7429</v>
      </c>
      <c r="T6575" t="s">
        <v>21742</v>
      </c>
      <c r="U6575" t="s">
        <v>1340</v>
      </c>
      <c r="V6575" t="s">
        <v>12795</v>
      </c>
      <c r="W6575" t="s">
        <v>970</v>
      </c>
      <c r="X6575" t="s">
        <v>21743</v>
      </c>
    </row>
    <row r="6576" spans="2:24" ht="11" outlineLevel="1" x14ac:dyDescent="0.15">
      <c r="B6576" t="s">
        <v>7432</v>
      </c>
      <c r="C6576" t="s">
        <v>7433</v>
      </c>
      <c r="E6576" t="s">
        <v>10649</v>
      </c>
      <c r="F6576" t="s">
        <v>5328</v>
      </c>
      <c r="G6576" t="s">
        <v>5329</v>
      </c>
      <c r="H6576" s="17">
        <v>42478</v>
      </c>
      <c r="I6576" s="15">
        <v>2016</v>
      </c>
      <c r="J6576" t="s">
        <v>10634</v>
      </c>
      <c r="K6576" s="5">
        <v>31675</v>
      </c>
      <c r="L6576" t="s">
        <v>967</v>
      </c>
      <c r="R6576" t="s">
        <v>750</v>
      </c>
      <c r="S6576" t="s">
        <v>795</v>
      </c>
      <c r="T6576" t="s">
        <v>21744</v>
      </c>
      <c r="U6576" t="s">
        <v>1340</v>
      </c>
      <c r="V6576" t="s">
        <v>12795</v>
      </c>
      <c r="W6576" t="s">
        <v>970</v>
      </c>
      <c r="X6576" t="s">
        <v>21745</v>
      </c>
    </row>
    <row r="6577" spans="2:24" ht="11" outlineLevel="1" x14ac:dyDescent="0.15">
      <c r="B6577" t="s">
        <v>7435</v>
      </c>
      <c r="C6577" t="s">
        <v>7436</v>
      </c>
      <c r="D6577" t="s">
        <v>6409</v>
      </c>
      <c r="E6577" t="s">
        <v>10649</v>
      </c>
      <c r="F6577" t="s">
        <v>4363</v>
      </c>
      <c r="G6577" t="s">
        <v>4364</v>
      </c>
      <c r="H6577" s="17">
        <v>43542</v>
      </c>
      <c r="I6577" s="15">
        <v>2019</v>
      </c>
      <c r="J6577" t="s">
        <v>10634</v>
      </c>
      <c r="K6577" s="5">
        <v>37412.78</v>
      </c>
      <c r="L6577" t="s">
        <v>967</v>
      </c>
      <c r="R6577" t="s">
        <v>740</v>
      </c>
      <c r="S6577" t="s">
        <v>795</v>
      </c>
      <c r="T6577" t="s">
        <v>21746</v>
      </c>
      <c r="U6577" t="s">
        <v>1340</v>
      </c>
      <c r="V6577" t="s">
        <v>12795</v>
      </c>
      <c r="W6577" t="s">
        <v>970</v>
      </c>
      <c r="X6577" t="s">
        <v>21747</v>
      </c>
    </row>
    <row r="6578" spans="2:24" ht="11" outlineLevel="1" x14ac:dyDescent="0.15">
      <c r="B6578" t="s">
        <v>7435</v>
      </c>
      <c r="C6578" t="s">
        <v>7436</v>
      </c>
      <c r="D6578" t="s">
        <v>6409</v>
      </c>
      <c r="E6578" t="s">
        <v>10652</v>
      </c>
      <c r="F6578" t="s">
        <v>4363</v>
      </c>
      <c r="G6578" t="s">
        <v>4364</v>
      </c>
      <c r="H6578" s="17">
        <v>43634</v>
      </c>
      <c r="I6578" s="15">
        <v>2019</v>
      </c>
      <c r="J6578" t="s">
        <v>10634</v>
      </c>
      <c r="K6578" s="5">
        <v>0</v>
      </c>
      <c r="L6578" t="s">
        <v>967</v>
      </c>
      <c r="M6578" t="s">
        <v>15907</v>
      </c>
      <c r="R6578" t="s">
        <v>740</v>
      </c>
      <c r="S6578" t="s">
        <v>795</v>
      </c>
      <c r="T6578" t="s">
        <v>21748</v>
      </c>
      <c r="U6578" t="s">
        <v>1340</v>
      </c>
      <c r="V6578" t="s">
        <v>12795</v>
      </c>
      <c r="W6578" t="s">
        <v>970</v>
      </c>
      <c r="X6578" t="s">
        <v>21749</v>
      </c>
    </row>
    <row r="6579" spans="2:24" ht="11" outlineLevel="1" x14ac:dyDescent="0.15">
      <c r="B6579" t="s">
        <v>7435</v>
      </c>
      <c r="C6579" t="s">
        <v>7436</v>
      </c>
      <c r="D6579" t="s">
        <v>6409</v>
      </c>
      <c r="E6579" t="s">
        <v>10664</v>
      </c>
      <c r="F6579" t="s">
        <v>4363</v>
      </c>
      <c r="G6579" t="s">
        <v>4364</v>
      </c>
      <c r="H6579" s="17">
        <v>43642</v>
      </c>
      <c r="I6579" s="15">
        <v>2019</v>
      </c>
      <c r="J6579" t="s">
        <v>10634</v>
      </c>
      <c r="K6579" s="5">
        <v>0</v>
      </c>
      <c r="L6579" t="s">
        <v>967</v>
      </c>
      <c r="M6579" t="s">
        <v>15907</v>
      </c>
      <c r="R6579" t="s">
        <v>740</v>
      </c>
      <c r="S6579" t="s">
        <v>795</v>
      </c>
      <c r="T6579" t="s">
        <v>21750</v>
      </c>
      <c r="U6579" t="s">
        <v>1340</v>
      </c>
      <c r="V6579" t="s">
        <v>12795</v>
      </c>
      <c r="W6579" t="s">
        <v>970</v>
      </c>
      <c r="X6579" t="s">
        <v>21751</v>
      </c>
    </row>
    <row r="6580" spans="2:24" ht="11" outlineLevel="1" x14ac:dyDescent="0.15">
      <c r="B6580" t="s">
        <v>7435</v>
      </c>
      <c r="C6580" t="s">
        <v>7436</v>
      </c>
      <c r="D6580" t="s">
        <v>6409</v>
      </c>
      <c r="E6580" t="s">
        <v>10643</v>
      </c>
      <c r="F6580" t="s">
        <v>4363</v>
      </c>
      <c r="G6580" t="s">
        <v>4364</v>
      </c>
      <c r="H6580" s="17">
        <v>44125</v>
      </c>
      <c r="I6580" s="15">
        <v>2021</v>
      </c>
      <c r="J6580" t="s">
        <v>10634</v>
      </c>
      <c r="K6580" s="5">
        <v>-5793.28</v>
      </c>
      <c r="L6580" t="s">
        <v>967</v>
      </c>
      <c r="M6580" t="s">
        <v>12802</v>
      </c>
      <c r="R6580" t="s">
        <v>740</v>
      </c>
      <c r="S6580" t="s">
        <v>795</v>
      </c>
      <c r="T6580" t="s">
        <v>21746</v>
      </c>
      <c r="U6580" t="s">
        <v>1340</v>
      </c>
      <c r="V6580" t="s">
        <v>12795</v>
      </c>
      <c r="W6580" t="s">
        <v>970</v>
      </c>
      <c r="X6580" t="s">
        <v>21752</v>
      </c>
    </row>
    <row r="6581" spans="2:24" ht="11" outlineLevel="1" x14ac:dyDescent="0.15">
      <c r="B6581" t="s">
        <v>7438</v>
      </c>
      <c r="C6581" t="s">
        <v>7439</v>
      </c>
      <c r="E6581" t="s">
        <v>10649</v>
      </c>
      <c r="F6581" t="s">
        <v>7440</v>
      </c>
      <c r="G6581" t="s">
        <v>7441</v>
      </c>
      <c r="H6581" s="17">
        <v>43139</v>
      </c>
      <c r="I6581" s="15">
        <v>2018</v>
      </c>
      <c r="J6581" t="s">
        <v>10634</v>
      </c>
      <c r="K6581" s="5">
        <v>30572.87</v>
      </c>
      <c r="L6581" t="s">
        <v>967</v>
      </c>
      <c r="R6581" t="s">
        <v>748</v>
      </c>
      <c r="S6581" t="s">
        <v>795</v>
      </c>
      <c r="T6581" t="s">
        <v>21753</v>
      </c>
      <c r="U6581" t="s">
        <v>1340</v>
      </c>
      <c r="V6581" t="s">
        <v>12795</v>
      </c>
      <c r="W6581" t="s">
        <v>970</v>
      </c>
      <c r="X6581" t="s">
        <v>21754</v>
      </c>
    </row>
    <row r="6582" spans="2:24" ht="11" outlineLevel="1" x14ac:dyDescent="0.15">
      <c r="B6582" t="s">
        <v>7438</v>
      </c>
      <c r="C6582" t="s">
        <v>7439</v>
      </c>
      <c r="E6582" t="s">
        <v>10652</v>
      </c>
      <c r="F6582" t="s">
        <v>7440</v>
      </c>
      <c r="G6582" t="s">
        <v>7441</v>
      </c>
      <c r="H6582" s="17">
        <v>43164</v>
      </c>
      <c r="I6582" s="15">
        <v>2018</v>
      </c>
      <c r="J6582" t="s">
        <v>10634</v>
      </c>
      <c r="K6582" s="5">
        <v>862.13</v>
      </c>
      <c r="L6582" t="s">
        <v>967</v>
      </c>
      <c r="M6582" t="s">
        <v>12802</v>
      </c>
      <c r="R6582" t="s">
        <v>748</v>
      </c>
      <c r="S6582" t="s">
        <v>795</v>
      </c>
      <c r="T6582" t="s">
        <v>21755</v>
      </c>
      <c r="U6582" t="s">
        <v>1340</v>
      </c>
      <c r="V6582" t="s">
        <v>12795</v>
      </c>
      <c r="W6582" t="s">
        <v>970</v>
      </c>
      <c r="X6582" t="s">
        <v>21756</v>
      </c>
    </row>
    <row r="6583" spans="2:24" ht="11" outlineLevel="1" x14ac:dyDescent="0.15">
      <c r="B6583" t="s">
        <v>7443</v>
      </c>
      <c r="C6583" t="s">
        <v>1497</v>
      </c>
      <c r="D6583" t="s">
        <v>3782</v>
      </c>
      <c r="E6583" t="s">
        <v>10649</v>
      </c>
      <c r="F6583" t="s">
        <v>15973</v>
      </c>
      <c r="G6583" t="s">
        <v>2386</v>
      </c>
      <c r="H6583" s="17">
        <v>42244</v>
      </c>
      <c r="I6583" s="15">
        <v>2015</v>
      </c>
      <c r="J6583" t="s">
        <v>10634</v>
      </c>
      <c r="K6583" s="5">
        <v>31384.5</v>
      </c>
      <c r="L6583" t="s">
        <v>967</v>
      </c>
      <c r="M6583" t="s">
        <v>985</v>
      </c>
      <c r="N6583" t="s">
        <v>10635</v>
      </c>
      <c r="O6583" t="s">
        <v>818</v>
      </c>
      <c r="P6583" t="s">
        <v>14299</v>
      </c>
      <c r="Q6583" t="s">
        <v>14299</v>
      </c>
      <c r="R6583" t="s">
        <v>750</v>
      </c>
      <c r="S6583" t="s">
        <v>880</v>
      </c>
      <c r="T6583" t="s">
        <v>21757</v>
      </c>
      <c r="U6583" t="s">
        <v>965</v>
      </c>
      <c r="V6583" t="s">
        <v>10638</v>
      </c>
      <c r="W6583" t="s">
        <v>970</v>
      </c>
      <c r="X6583" t="s">
        <v>21758</v>
      </c>
    </row>
    <row r="6584" spans="2:24" ht="11" outlineLevel="1" x14ac:dyDescent="0.15">
      <c r="B6584" t="s">
        <v>7445</v>
      </c>
      <c r="C6584" t="s">
        <v>7446</v>
      </c>
      <c r="D6584" t="s">
        <v>4579</v>
      </c>
      <c r="E6584" t="s">
        <v>10652</v>
      </c>
      <c r="F6584" t="s">
        <v>4467</v>
      </c>
      <c r="G6584" t="s">
        <v>4468</v>
      </c>
      <c r="H6584" s="17">
        <v>44459</v>
      </c>
      <c r="I6584" s="15">
        <v>2021</v>
      </c>
      <c r="J6584" t="s">
        <v>10634</v>
      </c>
      <c r="K6584" s="5">
        <v>800</v>
      </c>
      <c r="L6584" t="s">
        <v>967</v>
      </c>
      <c r="M6584" t="s">
        <v>985</v>
      </c>
      <c r="N6584" t="s">
        <v>10635</v>
      </c>
      <c r="O6584" t="s">
        <v>796</v>
      </c>
      <c r="P6584" t="s">
        <v>12376</v>
      </c>
      <c r="R6584" t="s">
        <v>737</v>
      </c>
      <c r="S6584" t="s">
        <v>803</v>
      </c>
      <c r="T6584" t="s">
        <v>21759</v>
      </c>
      <c r="U6584" t="s">
        <v>965</v>
      </c>
      <c r="V6584" t="s">
        <v>10638</v>
      </c>
      <c r="W6584" t="s">
        <v>970</v>
      </c>
      <c r="X6584" t="s">
        <v>21760</v>
      </c>
    </row>
    <row r="6585" spans="2:24" ht="11" outlineLevel="1" x14ac:dyDescent="0.15">
      <c r="B6585" t="s">
        <v>7445</v>
      </c>
      <c r="C6585" t="s">
        <v>7446</v>
      </c>
      <c r="D6585" t="s">
        <v>4579</v>
      </c>
      <c r="E6585" t="s">
        <v>10649</v>
      </c>
      <c r="F6585" t="s">
        <v>4467</v>
      </c>
      <c r="G6585" t="s">
        <v>4468</v>
      </c>
      <c r="H6585" s="17">
        <v>44390</v>
      </c>
      <c r="I6585" s="15">
        <v>2021</v>
      </c>
      <c r="J6585" t="s">
        <v>10634</v>
      </c>
      <c r="K6585" s="5">
        <v>30549</v>
      </c>
      <c r="L6585" t="s">
        <v>967</v>
      </c>
      <c r="M6585" t="s">
        <v>985</v>
      </c>
      <c r="N6585" t="s">
        <v>10635</v>
      </c>
      <c r="O6585" t="s">
        <v>796</v>
      </c>
      <c r="P6585" t="s">
        <v>12376</v>
      </c>
      <c r="R6585" t="s">
        <v>737</v>
      </c>
      <c r="S6585" t="s">
        <v>803</v>
      </c>
      <c r="T6585" t="s">
        <v>21761</v>
      </c>
      <c r="U6585" t="s">
        <v>965</v>
      </c>
      <c r="V6585" t="s">
        <v>10638</v>
      </c>
      <c r="W6585" t="s">
        <v>970</v>
      </c>
      <c r="X6585" t="s">
        <v>21762</v>
      </c>
    </row>
    <row r="6586" spans="2:24" ht="11" outlineLevel="1" x14ac:dyDescent="0.15">
      <c r="B6586" t="s">
        <v>7448</v>
      </c>
      <c r="C6586" t="s">
        <v>2093</v>
      </c>
      <c r="D6586" t="s">
        <v>213</v>
      </c>
      <c r="E6586" t="s">
        <v>10989</v>
      </c>
      <c r="F6586" t="s">
        <v>13906</v>
      </c>
      <c r="G6586" t="s">
        <v>992</v>
      </c>
      <c r="H6586" s="17">
        <v>42025</v>
      </c>
      <c r="I6586" s="15">
        <v>2015</v>
      </c>
      <c r="J6586" t="s">
        <v>10634</v>
      </c>
      <c r="K6586" s="5">
        <v>0</v>
      </c>
      <c r="L6586" t="s">
        <v>967</v>
      </c>
      <c r="M6586" t="s">
        <v>985</v>
      </c>
      <c r="N6586" t="s">
        <v>10635</v>
      </c>
      <c r="O6586" t="s">
        <v>796</v>
      </c>
      <c r="P6586" t="s">
        <v>11052</v>
      </c>
      <c r="Q6586" t="s">
        <v>10671</v>
      </c>
      <c r="R6586" t="s">
        <v>739</v>
      </c>
      <c r="S6586" t="s">
        <v>795</v>
      </c>
      <c r="T6586" t="s">
        <v>21763</v>
      </c>
      <c r="U6586" t="s">
        <v>965</v>
      </c>
      <c r="V6586" t="s">
        <v>10638</v>
      </c>
      <c r="W6586" t="s">
        <v>970</v>
      </c>
      <c r="X6586" t="s">
        <v>21764</v>
      </c>
    </row>
    <row r="6587" spans="2:24" ht="11" outlineLevel="1" x14ac:dyDescent="0.15">
      <c r="B6587" t="s">
        <v>7448</v>
      </c>
      <c r="C6587" t="s">
        <v>2093</v>
      </c>
      <c r="D6587" t="s">
        <v>213</v>
      </c>
      <c r="E6587" t="s">
        <v>10950</v>
      </c>
      <c r="F6587" t="s">
        <v>13906</v>
      </c>
      <c r="G6587" t="s">
        <v>992</v>
      </c>
      <c r="H6587" s="17">
        <v>42043</v>
      </c>
      <c r="I6587" s="15">
        <v>2015</v>
      </c>
      <c r="J6587" t="s">
        <v>10634</v>
      </c>
      <c r="K6587" s="5">
        <v>-5560.25</v>
      </c>
      <c r="L6587" t="s">
        <v>967</v>
      </c>
      <c r="M6587" t="s">
        <v>985</v>
      </c>
      <c r="N6587" t="s">
        <v>10635</v>
      </c>
      <c r="O6587" t="s">
        <v>796</v>
      </c>
      <c r="P6587" t="s">
        <v>11052</v>
      </c>
      <c r="Q6587" t="s">
        <v>11057</v>
      </c>
      <c r="R6587" t="s">
        <v>739</v>
      </c>
      <c r="S6587" t="s">
        <v>795</v>
      </c>
      <c r="T6587" t="s">
        <v>21763</v>
      </c>
      <c r="U6587" t="s">
        <v>965</v>
      </c>
      <c r="V6587" t="s">
        <v>10638</v>
      </c>
      <c r="W6587" t="s">
        <v>970</v>
      </c>
      <c r="X6587" t="s">
        <v>21765</v>
      </c>
    </row>
    <row r="6588" spans="2:24" ht="11" outlineLevel="1" x14ac:dyDescent="0.15">
      <c r="B6588" t="s">
        <v>7450</v>
      </c>
      <c r="C6588" t="s">
        <v>7451</v>
      </c>
      <c r="D6588" t="s">
        <v>6095</v>
      </c>
      <c r="E6588" t="s">
        <v>10649</v>
      </c>
      <c r="F6588" t="s">
        <v>4252</v>
      </c>
      <c r="G6588" t="s">
        <v>4253</v>
      </c>
      <c r="H6588" s="17">
        <v>43272</v>
      </c>
      <c r="I6588" s="15">
        <v>2018</v>
      </c>
      <c r="J6588" t="s">
        <v>10634</v>
      </c>
      <c r="K6588" s="5">
        <v>31339.08</v>
      </c>
      <c r="L6588" t="s">
        <v>967</v>
      </c>
      <c r="R6588" t="s">
        <v>750</v>
      </c>
      <c r="S6588" t="s">
        <v>4388</v>
      </c>
      <c r="T6588" t="s">
        <v>21766</v>
      </c>
      <c r="U6588" t="s">
        <v>1340</v>
      </c>
      <c r="V6588" t="s">
        <v>12795</v>
      </c>
      <c r="W6588" t="s">
        <v>970</v>
      </c>
      <c r="X6588" t="s">
        <v>21767</v>
      </c>
    </row>
    <row r="6589" spans="2:24" ht="11" outlineLevel="1" x14ac:dyDescent="0.15">
      <c r="B6589" t="s">
        <v>7453</v>
      </c>
      <c r="C6589" t="s">
        <v>7454</v>
      </c>
      <c r="E6589" t="s">
        <v>10649</v>
      </c>
      <c r="F6589" t="s">
        <v>2449</v>
      </c>
      <c r="G6589" t="s">
        <v>2450</v>
      </c>
      <c r="H6589" s="17">
        <v>45841</v>
      </c>
      <c r="I6589" s="15">
        <v>2025</v>
      </c>
      <c r="J6589" t="s">
        <v>10634</v>
      </c>
      <c r="K6589" s="5">
        <v>41304.85</v>
      </c>
      <c r="L6589" t="s">
        <v>967</v>
      </c>
      <c r="R6589" t="s">
        <v>740</v>
      </c>
      <c r="S6589" t="s">
        <v>795</v>
      </c>
      <c r="T6589" t="s">
        <v>21768</v>
      </c>
      <c r="U6589" t="s">
        <v>1340</v>
      </c>
      <c r="V6589" t="s">
        <v>12795</v>
      </c>
      <c r="W6589" t="s">
        <v>970</v>
      </c>
      <c r="X6589" t="s">
        <v>21769</v>
      </c>
    </row>
    <row r="6590" spans="2:24" ht="11" outlineLevel="1" x14ac:dyDescent="0.15">
      <c r="B6590" t="s">
        <v>7453</v>
      </c>
      <c r="C6590" t="s">
        <v>7454</v>
      </c>
      <c r="E6590" t="s">
        <v>10652</v>
      </c>
      <c r="F6590" t="s">
        <v>2449</v>
      </c>
      <c r="G6590" t="s">
        <v>2450</v>
      </c>
      <c r="H6590" s="17">
        <v>45891</v>
      </c>
      <c r="I6590" s="15">
        <v>2025</v>
      </c>
      <c r="J6590" t="s">
        <v>10634</v>
      </c>
      <c r="K6590" s="5">
        <v>-10000</v>
      </c>
      <c r="L6590" t="s">
        <v>967</v>
      </c>
      <c r="M6590" t="s">
        <v>12802</v>
      </c>
      <c r="R6590" t="s">
        <v>740</v>
      </c>
      <c r="S6590" t="s">
        <v>795</v>
      </c>
      <c r="T6590" t="s">
        <v>21768</v>
      </c>
      <c r="U6590" t="s">
        <v>1340</v>
      </c>
      <c r="V6590" t="s">
        <v>12795</v>
      </c>
      <c r="W6590" t="s">
        <v>970</v>
      </c>
      <c r="X6590" t="s">
        <v>21770</v>
      </c>
    </row>
    <row r="6591" spans="2:24" ht="11" outlineLevel="1" x14ac:dyDescent="0.15">
      <c r="B6591" t="s">
        <v>7456</v>
      </c>
      <c r="C6591" t="s">
        <v>7457</v>
      </c>
      <c r="E6591" t="s">
        <v>10649</v>
      </c>
      <c r="F6591" t="s">
        <v>6182</v>
      </c>
      <c r="G6591" t="s">
        <v>6183</v>
      </c>
      <c r="H6591" s="17">
        <v>42615</v>
      </c>
      <c r="I6591" s="15">
        <v>2016</v>
      </c>
      <c r="J6591" t="s">
        <v>10634</v>
      </c>
      <c r="K6591" s="5">
        <v>31200</v>
      </c>
      <c r="L6591" t="s">
        <v>967</v>
      </c>
      <c r="R6591" t="s">
        <v>750</v>
      </c>
      <c r="S6591" t="s">
        <v>2535</v>
      </c>
      <c r="T6591" t="s">
        <v>21771</v>
      </c>
      <c r="U6591" t="s">
        <v>1340</v>
      </c>
      <c r="V6591" t="s">
        <v>12795</v>
      </c>
      <c r="W6591" t="s">
        <v>970</v>
      </c>
      <c r="X6591" t="s">
        <v>21772</v>
      </c>
    </row>
    <row r="6592" spans="2:24" ht="11" outlineLevel="1" x14ac:dyDescent="0.15">
      <c r="B6592" t="s">
        <v>7459</v>
      </c>
      <c r="C6592" t="s">
        <v>7460</v>
      </c>
      <c r="D6592" t="s">
        <v>251</v>
      </c>
      <c r="E6592" t="s">
        <v>10649</v>
      </c>
      <c r="F6592" t="s">
        <v>14804</v>
      </c>
      <c r="G6592" t="s">
        <v>1904</v>
      </c>
      <c r="H6592" s="17">
        <v>43924</v>
      </c>
      <c r="I6592" s="15">
        <v>2020</v>
      </c>
      <c r="J6592" t="s">
        <v>10634</v>
      </c>
      <c r="K6592" s="5">
        <v>65747.070000000007</v>
      </c>
      <c r="L6592" t="s">
        <v>967</v>
      </c>
      <c r="M6592" t="s">
        <v>1903</v>
      </c>
      <c r="N6592" t="s">
        <v>10635</v>
      </c>
      <c r="O6592" t="s">
        <v>826</v>
      </c>
      <c r="P6592" t="s">
        <v>11475</v>
      </c>
      <c r="Q6592" t="s">
        <v>11475</v>
      </c>
      <c r="R6592" t="s">
        <v>740</v>
      </c>
      <c r="S6592" t="s">
        <v>795</v>
      </c>
      <c r="T6592" t="s">
        <v>21773</v>
      </c>
      <c r="U6592" t="s">
        <v>965</v>
      </c>
      <c r="V6592" t="s">
        <v>10638</v>
      </c>
      <c r="W6592" t="s">
        <v>970</v>
      </c>
      <c r="X6592" t="s">
        <v>21774</v>
      </c>
    </row>
    <row r="6593" spans="2:24" ht="11" outlineLevel="1" x14ac:dyDescent="0.15">
      <c r="B6593" t="s">
        <v>7459</v>
      </c>
      <c r="C6593" t="s">
        <v>7460</v>
      </c>
      <c r="D6593" t="s">
        <v>251</v>
      </c>
      <c r="E6593" t="s">
        <v>10652</v>
      </c>
      <c r="F6593" t="s">
        <v>14804</v>
      </c>
      <c r="G6593" t="s">
        <v>1904</v>
      </c>
      <c r="H6593" s="17">
        <v>45986</v>
      </c>
      <c r="I6593" s="15">
        <v>2026</v>
      </c>
      <c r="J6593" t="s">
        <v>10634</v>
      </c>
      <c r="K6593" s="5">
        <v>-34641.050000000003</v>
      </c>
      <c r="L6593" t="s">
        <v>967</v>
      </c>
      <c r="M6593" t="s">
        <v>1903</v>
      </c>
      <c r="N6593" t="s">
        <v>10635</v>
      </c>
      <c r="O6593" t="s">
        <v>826</v>
      </c>
      <c r="P6593" t="s">
        <v>11475</v>
      </c>
      <c r="Q6593" t="s">
        <v>11435</v>
      </c>
      <c r="R6593" t="s">
        <v>740</v>
      </c>
      <c r="S6593" t="s">
        <v>795</v>
      </c>
      <c r="T6593" t="s">
        <v>21775</v>
      </c>
      <c r="U6593" t="s">
        <v>965</v>
      </c>
      <c r="V6593" t="s">
        <v>10638</v>
      </c>
      <c r="W6593" t="s">
        <v>970</v>
      </c>
      <c r="X6593" t="s">
        <v>21776</v>
      </c>
    </row>
    <row r="6594" spans="2:24" ht="11" outlineLevel="1" x14ac:dyDescent="0.15">
      <c r="B6594" t="s">
        <v>7462</v>
      </c>
      <c r="C6594" t="s">
        <v>7463</v>
      </c>
      <c r="E6594" t="s">
        <v>10649</v>
      </c>
      <c r="F6594" t="s">
        <v>7464</v>
      </c>
      <c r="G6594" t="s">
        <v>7465</v>
      </c>
      <c r="H6594" s="17">
        <v>42586</v>
      </c>
      <c r="I6594" s="15">
        <v>2016</v>
      </c>
      <c r="J6594" t="s">
        <v>10634</v>
      </c>
      <c r="K6594" s="5">
        <v>31078.16</v>
      </c>
      <c r="L6594" t="s">
        <v>967</v>
      </c>
      <c r="R6594" t="s">
        <v>757</v>
      </c>
      <c r="S6594" t="s">
        <v>803</v>
      </c>
      <c r="T6594" t="s">
        <v>21777</v>
      </c>
      <c r="U6594" t="s">
        <v>1340</v>
      </c>
      <c r="V6594" t="s">
        <v>12795</v>
      </c>
      <c r="W6594" t="s">
        <v>970</v>
      </c>
      <c r="X6594" t="s">
        <v>21778</v>
      </c>
    </row>
    <row r="6595" spans="2:24" ht="11" outlineLevel="1" x14ac:dyDescent="0.15">
      <c r="B6595" t="s">
        <v>7467</v>
      </c>
      <c r="C6595" t="s">
        <v>7468</v>
      </c>
      <c r="E6595" t="s">
        <v>10649</v>
      </c>
      <c r="F6595" t="s">
        <v>6494</v>
      </c>
      <c r="G6595" t="s">
        <v>6495</v>
      </c>
      <c r="H6595" s="17">
        <v>43053</v>
      </c>
      <c r="I6595" s="15">
        <v>2018</v>
      </c>
      <c r="J6595" t="s">
        <v>10634</v>
      </c>
      <c r="K6595" s="5">
        <v>31050</v>
      </c>
      <c r="L6595" t="s">
        <v>967</v>
      </c>
      <c r="R6595" t="s">
        <v>3219</v>
      </c>
      <c r="S6595" t="s">
        <v>795</v>
      </c>
      <c r="T6595" t="s">
        <v>21779</v>
      </c>
      <c r="U6595" t="s">
        <v>1340</v>
      </c>
      <c r="V6595" t="s">
        <v>12795</v>
      </c>
      <c r="W6595" t="s">
        <v>970</v>
      </c>
      <c r="X6595" t="s">
        <v>21780</v>
      </c>
    </row>
    <row r="6596" spans="2:24" ht="11" outlineLevel="1" x14ac:dyDescent="0.15">
      <c r="B6596" t="s">
        <v>7470</v>
      </c>
      <c r="C6596" t="s">
        <v>7471</v>
      </c>
      <c r="E6596" t="s">
        <v>10649</v>
      </c>
      <c r="F6596" t="s">
        <v>2558</v>
      </c>
      <c r="G6596" t="s">
        <v>2559</v>
      </c>
      <c r="H6596" s="17">
        <v>42907</v>
      </c>
      <c r="I6596" s="15">
        <v>2017</v>
      </c>
      <c r="J6596" t="s">
        <v>10634</v>
      </c>
      <c r="K6596" s="5">
        <v>30936.78</v>
      </c>
      <c r="L6596" t="s">
        <v>967</v>
      </c>
      <c r="M6596" t="s">
        <v>1141</v>
      </c>
      <c r="N6596" t="s">
        <v>10635</v>
      </c>
      <c r="O6596" t="s">
        <v>826</v>
      </c>
      <c r="P6596" t="s">
        <v>11434</v>
      </c>
      <c r="R6596" t="s">
        <v>738</v>
      </c>
      <c r="S6596" t="s">
        <v>803</v>
      </c>
      <c r="T6596" t="s">
        <v>21781</v>
      </c>
      <c r="U6596" t="s">
        <v>965</v>
      </c>
      <c r="V6596" t="s">
        <v>10638</v>
      </c>
      <c r="W6596" t="s">
        <v>970</v>
      </c>
      <c r="X6596" t="s">
        <v>21782</v>
      </c>
    </row>
    <row r="6597" spans="2:24" ht="11" outlineLevel="1" x14ac:dyDescent="0.15">
      <c r="B6597" t="s">
        <v>7473</v>
      </c>
      <c r="C6597" t="s">
        <v>7474</v>
      </c>
      <c r="E6597" t="s">
        <v>10649</v>
      </c>
      <c r="F6597" t="s">
        <v>2542</v>
      </c>
      <c r="G6597" t="s">
        <v>2543</v>
      </c>
      <c r="H6597" s="17">
        <v>43411</v>
      </c>
      <c r="I6597" s="15">
        <v>2019</v>
      </c>
      <c r="J6597" t="s">
        <v>10634</v>
      </c>
      <c r="K6597" s="5">
        <v>17660</v>
      </c>
      <c r="L6597" t="s">
        <v>967</v>
      </c>
      <c r="R6597" t="s">
        <v>750</v>
      </c>
      <c r="S6597" t="s">
        <v>795</v>
      </c>
      <c r="T6597" t="s">
        <v>21783</v>
      </c>
      <c r="U6597" t="s">
        <v>1340</v>
      </c>
      <c r="V6597" t="s">
        <v>12795</v>
      </c>
      <c r="W6597" t="s">
        <v>970</v>
      </c>
      <c r="X6597" t="s">
        <v>21784</v>
      </c>
    </row>
    <row r="6598" spans="2:24" ht="11" outlineLevel="1" x14ac:dyDescent="0.15">
      <c r="B6598" t="s">
        <v>7473</v>
      </c>
      <c r="C6598" t="s">
        <v>7474</v>
      </c>
      <c r="E6598" t="s">
        <v>10652</v>
      </c>
      <c r="F6598" t="s">
        <v>2542</v>
      </c>
      <c r="G6598" t="s">
        <v>2543</v>
      </c>
      <c r="H6598" s="17">
        <v>43413</v>
      </c>
      <c r="I6598" s="15">
        <v>2019</v>
      </c>
      <c r="J6598" t="s">
        <v>10634</v>
      </c>
      <c r="K6598" s="5">
        <v>13225</v>
      </c>
      <c r="L6598" t="s">
        <v>967</v>
      </c>
      <c r="M6598" t="s">
        <v>15907</v>
      </c>
      <c r="R6598" t="s">
        <v>750</v>
      </c>
      <c r="S6598" t="s">
        <v>795</v>
      </c>
      <c r="T6598" t="s">
        <v>21783</v>
      </c>
      <c r="U6598" t="s">
        <v>1340</v>
      </c>
      <c r="V6598" t="s">
        <v>12795</v>
      </c>
      <c r="W6598" t="s">
        <v>970</v>
      </c>
      <c r="X6598" t="s">
        <v>21785</v>
      </c>
    </row>
    <row r="6599" spans="2:24" ht="11" outlineLevel="1" x14ac:dyDescent="0.15">
      <c r="B6599" t="s">
        <v>7476</v>
      </c>
      <c r="C6599" t="s">
        <v>7477</v>
      </c>
      <c r="D6599" t="s">
        <v>7478</v>
      </c>
      <c r="E6599" t="s">
        <v>10649</v>
      </c>
      <c r="F6599" t="s">
        <v>7479</v>
      </c>
      <c r="G6599" t="s">
        <v>7480</v>
      </c>
      <c r="H6599" s="17">
        <v>43350</v>
      </c>
      <c r="I6599" s="15">
        <v>2018</v>
      </c>
      <c r="J6599" t="s">
        <v>10634</v>
      </c>
      <c r="K6599" s="5">
        <v>30777</v>
      </c>
      <c r="L6599" t="s">
        <v>967</v>
      </c>
      <c r="R6599" t="s">
        <v>750</v>
      </c>
      <c r="S6599" t="s">
        <v>6415</v>
      </c>
      <c r="T6599" t="s">
        <v>21786</v>
      </c>
      <c r="U6599" t="s">
        <v>1340</v>
      </c>
      <c r="V6599" t="s">
        <v>12795</v>
      </c>
      <c r="W6599" t="s">
        <v>970</v>
      </c>
      <c r="X6599" t="s">
        <v>21787</v>
      </c>
    </row>
    <row r="6600" spans="2:24" ht="11" outlineLevel="1" x14ac:dyDescent="0.15">
      <c r="B6600" t="s">
        <v>7483</v>
      </c>
      <c r="C6600" t="s">
        <v>7484</v>
      </c>
      <c r="E6600" t="s">
        <v>10649</v>
      </c>
      <c r="F6600" t="s">
        <v>4190</v>
      </c>
      <c r="G6600" t="s">
        <v>4191</v>
      </c>
      <c r="H6600" s="17">
        <v>44824</v>
      </c>
      <c r="I6600" s="15">
        <v>2022</v>
      </c>
      <c r="J6600" t="s">
        <v>10634</v>
      </c>
      <c r="K6600" s="5">
        <v>30739.1</v>
      </c>
      <c r="L6600" t="s">
        <v>967</v>
      </c>
      <c r="R6600" t="s">
        <v>743</v>
      </c>
      <c r="S6600" t="s">
        <v>803</v>
      </c>
      <c r="T6600" t="s">
        <v>21788</v>
      </c>
      <c r="U6600" t="s">
        <v>1340</v>
      </c>
      <c r="V6600" t="s">
        <v>12795</v>
      </c>
      <c r="W6600" t="s">
        <v>970</v>
      </c>
      <c r="X6600" t="s">
        <v>21789</v>
      </c>
    </row>
    <row r="6601" spans="2:24" ht="11" outlineLevel="1" x14ac:dyDescent="0.15">
      <c r="B6601" t="s">
        <v>7486</v>
      </c>
      <c r="C6601" t="s">
        <v>7487</v>
      </c>
      <c r="E6601" t="s">
        <v>10649</v>
      </c>
      <c r="F6601" t="s">
        <v>6358</v>
      </c>
      <c r="G6601" t="s">
        <v>6359</v>
      </c>
      <c r="H6601" s="17">
        <v>44797</v>
      </c>
      <c r="I6601" s="15">
        <v>2022</v>
      </c>
      <c r="J6601" t="s">
        <v>10634</v>
      </c>
      <c r="K6601" s="5">
        <v>33888.25</v>
      </c>
      <c r="L6601" t="s">
        <v>967</v>
      </c>
      <c r="R6601" t="s">
        <v>740</v>
      </c>
      <c r="S6601" t="s">
        <v>795</v>
      </c>
      <c r="T6601" t="s">
        <v>21790</v>
      </c>
      <c r="U6601" t="s">
        <v>1340</v>
      </c>
      <c r="V6601" t="s">
        <v>12795</v>
      </c>
      <c r="W6601" t="s">
        <v>970</v>
      </c>
      <c r="X6601" t="s">
        <v>21791</v>
      </c>
    </row>
    <row r="6602" spans="2:24" ht="11" outlineLevel="1" x14ac:dyDescent="0.15">
      <c r="B6602" t="s">
        <v>7486</v>
      </c>
      <c r="C6602" t="s">
        <v>7487</v>
      </c>
      <c r="E6602" t="s">
        <v>10652</v>
      </c>
      <c r="F6602" t="s">
        <v>6358</v>
      </c>
      <c r="G6602" t="s">
        <v>6359</v>
      </c>
      <c r="H6602" s="17">
        <v>44964</v>
      </c>
      <c r="I6602" s="15">
        <v>2023</v>
      </c>
      <c r="J6602" t="s">
        <v>10634</v>
      </c>
      <c r="K6602" s="5">
        <v>-3152.35</v>
      </c>
      <c r="L6602" t="s">
        <v>967</v>
      </c>
      <c r="M6602" t="s">
        <v>14189</v>
      </c>
      <c r="R6602" t="s">
        <v>740</v>
      </c>
      <c r="S6602" t="s">
        <v>795</v>
      </c>
      <c r="T6602" t="s">
        <v>21790</v>
      </c>
      <c r="U6602" t="s">
        <v>1340</v>
      </c>
      <c r="V6602" t="s">
        <v>12795</v>
      </c>
      <c r="W6602" t="s">
        <v>970</v>
      </c>
      <c r="X6602" t="s">
        <v>21792</v>
      </c>
    </row>
    <row r="6603" spans="2:24" ht="11" outlineLevel="1" x14ac:dyDescent="0.15">
      <c r="B6603" t="s">
        <v>7489</v>
      </c>
      <c r="C6603" t="s">
        <v>7490</v>
      </c>
      <c r="E6603" t="s">
        <v>10649</v>
      </c>
      <c r="F6603" t="s">
        <v>7491</v>
      </c>
      <c r="G6603" t="s">
        <v>7492</v>
      </c>
      <c r="H6603" s="17">
        <v>45856</v>
      </c>
      <c r="I6603" s="15">
        <v>2025</v>
      </c>
      <c r="J6603" t="s">
        <v>10634</v>
      </c>
      <c r="K6603" s="5">
        <v>30532.959999999999</v>
      </c>
      <c r="L6603" t="s">
        <v>967</v>
      </c>
      <c r="R6603" t="s">
        <v>748</v>
      </c>
      <c r="S6603" t="s">
        <v>795</v>
      </c>
      <c r="T6603" t="s">
        <v>21793</v>
      </c>
      <c r="U6603" t="s">
        <v>1340</v>
      </c>
      <c r="V6603" t="s">
        <v>12795</v>
      </c>
      <c r="W6603" t="s">
        <v>970</v>
      </c>
      <c r="X6603" t="s">
        <v>21794</v>
      </c>
    </row>
    <row r="6604" spans="2:24" ht="11" outlineLevel="1" x14ac:dyDescent="0.15">
      <c r="B6604" t="s">
        <v>7494</v>
      </c>
      <c r="C6604" t="s">
        <v>7495</v>
      </c>
      <c r="E6604" t="s">
        <v>10649</v>
      </c>
      <c r="F6604" t="s">
        <v>7496</v>
      </c>
      <c r="G6604" t="s">
        <v>7497</v>
      </c>
      <c r="H6604" s="17">
        <v>42275</v>
      </c>
      <c r="I6604" s="15">
        <v>2015</v>
      </c>
      <c r="J6604" t="s">
        <v>10634</v>
      </c>
      <c r="K6604" s="5">
        <v>30507</v>
      </c>
      <c r="L6604" t="s">
        <v>967</v>
      </c>
      <c r="R6604" t="s">
        <v>737</v>
      </c>
      <c r="S6604" t="s">
        <v>803</v>
      </c>
      <c r="T6604" t="s">
        <v>21795</v>
      </c>
      <c r="U6604" t="s">
        <v>1340</v>
      </c>
      <c r="V6604" t="s">
        <v>12795</v>
      </c>
      <c r="W6604" t="s">
        <v>970</v>
      </c>
      <c r="X6604" t="s">
        <v>21796</v>
      </c>
    </row>
    <row r="6605" spans="2:24" ht="11" outlineLevel="1" x14ac:dyDescent="0.15">
      <c r="B6605" t="s">
        <v>7499</v>
      </c>
      <c r="C6605" t="s">
        <v>7500</v>
      </c>
      <c r="E6605" t="s">
        <v>10649</v>
      </c>
      <c r="F6605" t="s">
        <v>7501</v>
      </c>
      <c r="G6605" t="s">
        <v>7502</v>
      </c>
      <c r="H6605" s="17">
        <v>42055</v>
      </c>
      <c r="I6605" s="15">
        <v>2015</v>
      </c>
      <c r="J6605" t="s">
        <v>10634</v>
      </c>
      <c r="K6605" s="5">
        <v>30500</v>
      </c>
      <c r="L6605" t="s">
        <v>967</v>
      </c>
      <c r="R6605" t="s">
        <v>750</v>
      </c>
      <c r="S6605" t="s">
        <v>7503</v>
      </c>
      <c r="T6605" t="s">
        <v>21797</v>
      </c>
      <c r="U6605" t="s">
        <v>1340</v>
      </c>
      <c r="V6605" t="s">
        <v>12795</v>
      </c>
      <c r="W6605" t="s">
        <v>970</v>
      </c>
      <c r="X6605" t="s">
        <v>21798</v>
      </c>
    </row>
    <row r="6606" spans="2:24" ht="11" outlineLevel="1" x14ac:dyDescent="0.15">
      <c r="B6606" t="s">
        <v>7506</v>
      </c>
      <c r="C6606" t="s">
        <v>7507</v>
      </c>
      <c r="D6606" t="s">
        <v>5131</v>
      </c>
      <c r="E6606" t="s">
        <v>10649</v>
      </c>
      <c r="F6606" t="s">
        <v>5132</v>
      </c>
      <c r="G6606" t="s">
        <v>5133</v>
      </c>
      <c r="H6606" s="17">
        <v>42636</v>
      </c>
      <c r="I6606" s="15">
        <v>2016</v>
      </c>
      <c r="J6606" t="s">
        <v>10634</v>
      </c>
      <c r="K6606" s="5">
        <v>30403.3</v>
      </c>
      <c r="L6606" t="s">
        <v>967</v>
      </c>
      <c r="R6606" t="s">
        <v>7508</v>
      </c>
      <c r="S6606" t="s">
        <v>795</v>
      </c>
      <c r="T6606" t="s">
        <v>21799</v>
      </c>
      <c r="U6606" t="s">
        <v>1340</v>
      </c>
      <c r="V6606" t="s">
        <v>12795</v>
      </c>
      <c r="W6606" t="s">
        <v>970</v>
      </c>
      <c r="X6606" t="s">
        <v>21800</v>
      </c>
    </row>
    <row r="6607" spans="2:24" ht="11" outlineLevel="1" x14ac:dyDescent="0.15">
      <c r="B6607" t="s">
        <v>7511</v>
      </c>
      <c r="C6607" t="s">
        <v>7512</v>
      </c>
      <c r="E6607" t="s">
        <v>10664</v>
      </c>
      <c r="F6607" t="s">
        <v>700</v>
      </c>
      <c r="G6607" t="s">
        <v>2413</v>
      </c>
      <c r="H6607" s="17">
        <v>42331</v>
      </c>
      <c r="I6607" s="15">
        <v>2016</v>
      </c>
      <c r="J6607" t="s">
        <v>10634</v>
      </c>
      <c r="K6607" s="5">
        <v>7600</v>
      </c>
      <c r="L6607" t="s">
        <v>967</v>
      </c>
      <c r="M6607" t="s">
        <v>1141</v>
      </c>
      <c r="N6607" t="s">
        <v>10635</v>
      </c>
      <c r="O6607" t="s">
        <v>796</v>
      </c>
      <c r="P6607" t="s">
        <v>21389</v>
      </c>
      <c r="Q6607" t="s">
        <v>21801</v>
      </c>
      <c r="R6607" t="s">
        <v>738</v>
      </c>
      <c r="S6607" t="s">
        <v>7513</v>
      </c>
      <c r="T6607" t="s">
        <v>21802</v>
      </c>
      <c r="U6607" t="s">
        <v>965</v>
      </c>
      <c r="V6607" t="s">
        <v>10638</v>
      </c>
      <c r="W6607" t="s">
        <v>970</v>
      </c>
      <c r="X6607" t="s">
        <v>21803</v>
      </c>
    </row>
    <row r="6608" spans="2:24" ht="11" outlineLevel="1" x14ac:dyDescent="0.15">
      <c r="B6608" t="s">
        <v>7516</v>
      </c>
      <c r="C6608" t="s">
        <v>7517</v>
      </c>
      <c r="D6608" t="s">
        <v>4395</v>
      </c>
      <c r="E6608" t="s">
        <v>10649</v>
      </c>
      <c r="F6608" t="s">
        <v>3627</v>
      </c>
      <c r="G6608" t="s">
        <v>3628</v>
      </c>
      <c r="H6608" s="17">
        <v>46099</v>
      </c>
      <c r="I6608" s="15">
        <v>2026</v>
      </c>
      <c r="J6608" t="s">
        <v>10634</v>
      </c>
      <c r="K6608" s="5">
        <v>30392.17</v>
      </c>
      <c r="L6608" t="s">
        <v>967</v>
      </c>
      <c r="M6608" t="s">
        <v>985</v>
      </c>
      <c r="N6608" t="s">
        <v>10635</v>
      </c>
      <c r="O6608" t="s">
        <v>796</v>
      </c>
      <c r="P6608" t="s">
        <v>11969</v>
      </c>
      <c r="Q6608" t="s">
        <v>11969</v>
      </c>
      <c r="R6608" t="s">
        <v>750</v>
      </c>
      <c r="S6608" t="s">
        <v>803</v>
      </c>
      <c r="T6608" t="s">
        <v>21804</v>
      </c>
      <c r="U6608" t="s">
        <v>965</v>
      </c>
      <c r="V6608" t="s">
        <v>10638</v>
      </c>
      <c r="W6608" t="s">
        <v>970</v>
      </c>
      <c r="X6608" t="s">
        <v>21805</v>
      </c>
    </row>
    <row r="6609" spans="2:24" ht="11" outlineLevel="1" x14ac:dyDescent="0.15">
      <c r="B6609" t="s">
        <v>7519</v>
      </c>
      <c r="C6609" t="s">
        <v>7520</v>
      </c>
      <c r="E6609" t="s">
        <v>10649</v>
      </c>
      <c r="F6609" t="s">
        <v>628</v>
      </c>
      <c r="G6609" t="s">
        <v>2769</v>
      </c>
      <c r="H6609" s="17">
        <v>42852</v>
      </c>
      <c r="I6609" s="15">
        <v>2017</v>
      </c>
      <c r="J6609" t="s">
        <v>10634</v>
      </c>
      <c r="K6609" s="5">
        <v>28174.6</v>
      </c>
      <c r="L6609" t="s">
        <v>967</v>
      </c>
      <c r="M6609" t="s">
        <v>1141</v>
      </c>
      <c r="N6609" t="s">
        <v>10635</v>
      </c>
      <c r="O6609" t="s">
        <v>825</v>
      </c>
      <c r="P6609" t="s">
        <v>12376</v>
      </c>
      <c r="R6609" t="s">
        <v>740</v>
      </c>
      <c r="S6609" t="s">
        <v>795</v>
      </c>
      <c r="T6609" t="s">
        <v>21806</v>
      </c>
      <c r="U6609" t="s">
        <v>965</v>
      </c>
      <c r="V6609" t="s">
        <v>10638</v>
      </c>
      <c r="W6609" t="s">
        <v>970</v>
      </c>
      <c r="X6609" t="s">
        <v>21807</v>
      </c>
    </row>
    <row r="6610" spans="2:24" ht="11" outlineLevel="1" x14ac:dyDescent="0.15">
      <c r="B6610" t="s">
        <v>7519</v>
      </c>
      <c r="C6610" t="s">
        <v>7520</v>
      </c>
      <c r="E6610" t="s">
        <v>10652</v>
      </c>
      <c r="F6610" t="s">
        <v>628</v>
      </c>
      <c r="G6610" t="s">
        <v>2769</v>
      </c>
      <c r="H6610" s="17">
        <v>42888</v>
      </c>
      <c r="I6610" s="15">
        <v>2017</v>
      </c>
      <c r="J6610" t="s">
        <v>10634</v>
      </c>
      <c r="K6610" s="5">
        <v>2198.4</v>
      </c>
      <c r="L6610" t="s">
        <v>967</v>
      </c>
      <c r="M6610" t="s">
        <v>1141</v>
      </c>
      <c r="N6610" t="s">
        <v>10635</v>
      </c>
      <c r="O6610" t="s">
        <v>825</v>
      </c>
      <c r="P6610" t="s">
        <v>12376</v>
      </c>
      <c r="R6610" t="s">
        <v>740</v>
      </c>
      <c r="S6610" t="s">
        <v>795</v>
      </c>
      <c r="T6610" t="s">
        <v>21808</v>
      </c>
      <c r="U6610" t="s">
        <v>965</v>
      </c>
      <c r="V6610" t="s">
        <v>10638</v>
      </c>
      <c r="W6610" t="s">
        <v>970</v>
      </c>
      <c r="X6610" t="s">
        <v>21809</v>
      </c>
    </row>
    <row r="6611" spans="2:24" ht="11" outlineLevel="1" x14ac:dyDescent="0.15">
      <c r="B6611" t="s">
        <v>7522</v>
      </c>
      <c r="C6611" t="s">
        <v>7523</v>
      </c>
      <c r="E6611" t="s">
        <v>10649</v>
      </c>
      <c r="F6611" t="s">
        <v>2172</v>
      </c>
      <c r="G6611" t="s">
        <v>2173</v>
      </c>
      <c r="H6611" s="17">
        <v>46087</v>
      </c>
      <c r="I6611" s="15">
        <v>2026</v>
      </c>
      <c r="J6611" t="s">
        <v>10634</v>
      </c>
      <c r="K6611" s="5">
        <v>30355.5</v>
      </c>
      <c r="L6611" t="s">
        <v>967</v>
      </c>
      <c r="M6611" t="s">
        <v>1141</v>
      </c>
      <c r="N6611" t="s">
        <v>10635</v>
      </c>
      <c r="O6611" t="s">
        <v>826</v>
      </c>
      <c r="P6611" t="s">
        <v>15012</v>
      </c>
      <c r="Q6611" t="s">
        <v>11435</v>
      </c>
      <c r="R6611" t="s">
        <v>748</v>
      </c>
      <c r="S6611" t="s">
        <v>795</v>
      </c>
      <c r="T6611" t="s">
        <v>21810</v>
      </c>
      <c r="U6611" t="s">
        <v>965</v>
      </c>
      <c r="V6611" t="s">
        <v>10638</v>
      </c>
      <c r="W6611" t="s">
        <v>970</v>
      </c>
      <c r="X6611" t="s">
        <v>21811</v>
      </c>
    </row>
    <row r="6612" spans="2:24" ht="11" outlineLevel="1" x14ac:dyDescent="0.15">
      <c r="B6612" t="s">
        <v>7525</v>
      </c>
      <c r="C6612" t="s">
        <v>7526</v>
      </c>
      <c r="D6612" t="s">
        <v>4870</v>
      </c>
      <c r="E6612" t="s">
        <v>10652</v>
      </c>
      <c r="F6612" t="s">
        <v>3091</v>
      </c>
      <c r="G6612" t="s">
        <v>3092</v>
      </c>
      <c r="H6612" s="17">
        <v>45210</v>
      </c>
      <c r="I6612" s="15">
        <v>2024</v>
      </c>
      <c r="J6612" t="s">
        <v>10634</v>
      </c>
      <c r="K6612" s="5">
        <v>-1693</v>
      </c>
      <c r="L6612" t="s">
        <v>967</v>
      </c>
      <c r="M6612" t="s">
        <v>1903</v>
      </c>
      <c r="N6612" t="s">
        <v>10635</v>
      </c>
      <c r="O6612" t="s">
        <v>825</v>
      </c>
      <c r="P6612" t="s">
        <v>14904</v>
      </c>
      <c r="Q6612" t="s">
        <v>14907</v>
      </c>
      <c r="R6612" t="s">
        <v>740</v>
      </c>
      <c r="S6612" t="s">
        <v>795</v>
      </c>
      <c r="T6612" t="s">
        <v>20600</v>
      </c>
      <c r="U6612" t="s">
        <v>965</v>
      </c>
      <c r="V6612" t="s">
        <v>10638</v>
      </c>
      <c r="W6612" t="s">
        <v>970</v>
      </c>
      <c r="X6612" t="s">
        <v>21812</v>
      </c>
    </row>
    <row r="6613" spans="2:24" ht="11" outlineLevel="1" x14ac:dyDescent="0.15">
      <c r="B6613" t="s">
        <v>7525</v>
      </c>
      <c r="C6613" t="s">
        <v>7526</v>
      </c>
      <c r="D6613" t="s">
        <v>4870</v>
      </c>
      <c r="E6613" t="s">
        <v>10649</v>
      </c>
      <c r="F6613" t="s">
        <v>3091</v>
      </c>
      <c r="G6613" t="s">
        <v>3092</v>
      </c>
      <c r="H6613" s="17">
        <v>44452</v>
      </c>
      <c r="I6613" s="15">
        <v>2021</v>
      </c>
      <c r="J6613" t="s">
        <v>10634</v>
      </c>
      <c r="K6613" s="5">
        <v>31997.3</v>
      </c>
      <c r="L6613" t="s">
        <v>967</v>
      </c>
      <c r="M6613" t="s">
        <v>1903</v>
      </c>
      <c r="N6613" t="s">
        <v>10635</v>
      </c>
      <c r="O6613" t="s">
        <v>825</v>
      </c>
      <c r="P6613" t="s">
        <v>14904</v>
      </c>
      <c r="R6613" t="s">
        <v>740</v>
      </c>
      <c r="S6613" t="s">
        <v>795</v>
      </c>
      <c r="T6613" t="s">
        <v>21813</v>
      </c>
      <c r="U6613" t="s">
        <v>965</v>
      </c>
      <c r="V6613" t="s">
        <v>10638</v>
      </c>
      <c r="W6613" t="s">
        <v>970</v>
      </c>
      <c r="X6613" t="s">
        <v>21814</v>
      </c>
    </row>
    <row r="6614" spans="2:24" ht="11" outlineLevel="1" x14ac:dyDescent="0.15">
      <c r="B6614" t="s">
        <v>7528</v>
      </c>
      <c r="C6614" t="s">
        <v>7529</v>
      </c>
      <c r="E6614" t="s">
        <v>10649</v>
      </c>
      <c r="F6614" t="s">
        <v>5286</v>
      </c>
      <c r="G6614" t="s">
        <v>5287</v>
      </c>
      <c r="H6614" s="17">
        <v>45148</v>
      </c>
      <c r="I6614" s="15">
        <v>2023</v>
      </c>
      <c r="J6614" t="s">
        <v>10634</v>
      </c>
      <c r="K6614" s="5">
        <v>30264.14</v>
      </c>
      <c r="L6614" t="s">
        <v>967</v>
      </c>
      <c r="R6614" t="s">
        <v>748</v>
      </c>
      <c r="S6614" t="s">
        <v>795</v>
      </c>
      <c r="T6614" t="s">
        <v>21815</v>
      </c>
      <c r="U6614" t="s">
        <v>1340</v>
      </c>
      <c r="V6614" t="s">
        <v>12795</v>
      </c>
      <c r="W6614" t="s">
        <v>970</v>
      </c>
      <c r="X6614" t="s">
        <v>21816</v>
      </c>
    </row>
    <row r="6615" spans="2:24" ht="11" outlineLevel="1" x14ac:dyDescent="0.15">
      <c r="B6615" t="s">
        <v>7531</v>
      </c>
      <c r="C6615" t="s">
        <v>7532</v>
      </c>
      <c r="E6615" t="s">
        <v>10649</v>
      </c>
      <c r="F6615" t="s">
        <v>7533</v>
      </c>
      <c r="G6615" t="s">
        <v>7534</v>
      </c>
      <c r="H6615" s="17">
        <v>45930</v>
      </c>
      <c r="I6615" s="15">
        <v>2025</v>
      </c>
      <c r="J6615" t="s">
        <v>10634</v>
      </c>
      <c r="K6615" s="5">
        <v>30249.99</v>
      </c>
      <c r="L6615" t="s">
        <v>967</v>
      </c>
      <c r="R6615" t="s">
        <v>750</v>
      </c>
      <c r="S6615" t="s">
        <v>4388</v>
      </c>
      <c r="T6615" t="s">
        <v>21817</v>
      </c>
      <c r="U6615" t="s">
        <v>1340</v>
      </c>
      <c r="V6615" t="s">
        <v>12795</v>
      </c>
      <c r="W6615" t="s">
        <v>970</v>
      </c>
      <c r="X6615" t="s">
        <v>21818</v>
      </c>
    </row>
    <row r="6616" spans="2:24" ht="11" outlineLevel="1" x14ac:dyDescent="0.15">
      <c r="B6616" t="s">
        <v>7536</v>
      </c>
      <c r="C6616" t="s">
        <v>7537</v>
      </c>
      <c r="E6616" t="s">
        <v>10649</v>
      </c>
      <c r="F6616" t="s">
        <v>3653</v>
      </c>
      <c r="G6616" t="s">
        <v>3654</v>
      </c>
      <c r="H6616" s="17">
        <v>42640</v>
      </c>
      <c r="I6616" s="15">
        <v>2016</v>
      </c>
      <c r="J6616" t="s">
        <v>10634</v>
      </c>
      <c r="K6616" s="5">
        <v>30236.12</v>
      </c>
      <c r="L6616" t="s">
        <v>967</v>
      </c>
      <c r="R6616" t="s">
        <v>737</v>
      </c>
      <c r="S6616" t="s">
        <v>803</v>
      </c>
      <c r="T6616" t="s">
        <v>21819</v>
      </c>
      <c r="U6616" t="s">
        <v>1340</v>
      </c>
      <c r="V6616" t="s">
        <v>12795</v>
      </c>
      <c r="W6616" t="s">
        <v>970</v>
      </c>
      <c r="X6616" t="s">
        <v>21820</v>
      </c>
    </row>
    <row r="6617" spans="2:24" ht="11" outlineLevel="1" x14ac:dyDescent="0.15">
      <c r="B6617" t="s">
        <v>7539</v>
      </c>
      <c r="C6617" t="s">
        <v>7540</v>
      </c>
      <c r="E6617" t="s">
        <v>10649</v>
      </c>
      <c r="F6617" t="s">
        <v>4012</v>
      </c>
      <c r="G6617" t="s">
        <v>4013</v>
      </c>
      <c r="H6617" s="17">
        <v>43372</v>
      </c>
      <c r="I6617" s="15">
        <v>2018</v>
      </c>
      <c r="J6617" t="s">
        <v>10634</v>
      </c>
      <c r="K6617" s="5">
        <v>30100</v>
      </c>
      <c r="L6617" t="s">
        <v>967</v>
      </c>
      <c r="R6617" t="s">
        <v>748</v>
      </c>
      <c r="S6617" t="s">
        <v>795</v>
      </c>
      <c r="T6617" t="s">
        <v>21821</v>
      </c>
      <c r="U6617" t="s">
        <v>1340</v>
      </c>
      <c r="V6617" t="s">
        <v>12795</v>
      </c>
      <c r="W6617" t="s">
        <v>970</v>
      </c>
      <c r="X6617" t="s">
        <v>21822</v>
      </c>
    </row>
    <row r="6618" spans="2:24" ht="11" outlineLevel="1" x14ac:dyDescent="0.15">
      <c r="B6618" t="s">
        <v>7542</v>
      </c>
      <c r="C6618" t="s">
        <v>7543</v>
      </c>
      <c r="E6618" t="s">
        <v>10649</v>
      </c>
      <c r="F6618" t="s">
        <v>6306</v>
      </c>
      <c r="G6618" t="s">
        <v>6307</v>
      </c>
      <c r="H6618" s="17">
        <v>43284</v>
      </c>
      <c r="I6618" s="15">
        <v>2018</v>
      </c>
      <c r="J6618" t="s">
        <v>10634</v>
      </c>
      <c r="K6618" s="5">
        <v>26600</v>
      </c>
      <c r="L6618" t="s">
        <v>967</v>
      </c>
      <c r="R6618" t="s">
        <v>740</v>
      </c>
      <c r="S6618" t="s">
        <v>795</v>
      </c>
      <c r="T6618" t="s">
        <v>21823</v>
      </c>
      <c r="U6618" t="s">
        <v>1340</v>
      </c>
      <c r="V6618" t="s">
        <v>12795</v>
      </c>
      <c r="W6618" t="s">
        <v>970</v>
      </c>
      <c r="X6618" t="s">
        <v>21824</v>
      </c>
    </row>
    <row r="6619" spans="2:24" ht="11" outlineLevel="1" x14ac:dyDescent="0.15">
      <c r="B6619" t="s">
        <v>7542</v>
      </c>
      <c r="C6619" t="s">
        <v>7543</v>
      </c>
      <c r="E6619" t="s">
        <v>10652</v>
      </c>
      <c r="F6619" t="s">
        <v>6306</v>
      </c>
      <c r="G6619" t="s">
        <v>6307</v>
      </c>
      <c r="H6619" s="17">
        <v>43297</v>
      </c>
      <c r="I6619" s="15">
        <v>2018</v>
      </c>
      <c r="J6619" t="s">
        <v>10634</v>
      </c>
      <c r="K6619" s="5">
        <v>10000</v>
      </c>
      <c r="L6619" t="s">
        <v>967</v>
      </c>
      <c r="M6619" t="s">
        <v>14985</v>
      </c>
      <c r="R6619" t="s">
        <v>740</v>
      </c>
      <c r="S6619" t="s">
        <v>795</v>
      </c>
      <c r="T6619" t="s">
        <v>21825</v>
      </c>
      <c r="U6619" t="s">
        <v>1340</v>
      </c>
      <c r="V6619" t="s">
        <v>12795</v>
      </c>
      <c r="W6619" t="s">
        <v>970</v>
      </c>
      <c r="X6619" t="s">
        <v>21826</v>
      </c>
    </row>
    <row r="6620" spans="2:24" ht="11" outlineLevel="1" x14ac:dyDescent="0.15">
      <c r="B6620" t="s">
        <v>7542</v>
      </c>
      <c r="C6620" t="s">
        <v>7543</v>
      </c>
      <c r="E6620" t="s">
        <v>10664</v>
      </c>
      <c r="F6620" t="s">
        <v>6306</v>
      </c>
      <c r="G6620" t="s">
        <v>6307</v>
      </c>
      <c r="H6620" s="17">
        <v>43495</v>
      </c>
      <c r="I6620" s="15">
        <v>2019</v>
      </c>
      <c r="J6620" t="s">
        <v>10634</v>
      </c>
      <c r="K6620" s="5">
        <v>-6538.99</v>
      </c>
      <c r="L6620" t="s">
        <v>967</v>
      </c>
      <c r="M6620" t="s">
        <v>12802</v>
      </c>
      <c r="R6620" t="s">
        <v>740</v>
      </c>
      <c r="S6620" t="s">
        <v>795</v>
      </c>
      <c r="T6620" t="s">
        <v>21827</v>
      </c>
      <c r="U6620" t="s">
        <v>1340</v>
      </c>
      <c r="V6620" t="s">
        <v>12795</v>
      </c>
      <c r="W6620" t="s">
        <v>970</v>
      </c>
      <c r="X6620" t="s">
        <v>21828</v>
      </c>
    </row>
    <row r="6621" spans="2:24" ht="11" outlineLevel="1" x14ac:dyDescent="0.15">
      <c r="B6621" t="s">
        <v>7545</v>
      </c>
      <c r="C6621" t="s">
        <v>7546</v>
      </c>
      <c r="E6621" t="s">
        <v>10649</v>
      </c>
      <c r="F6621" t="s">
        <v>7547</v>
      </c>
      <c r="G6621" t="s">
        <v>7548</v>
      </c>
      <c r="H6621" s="17">
        <v>44103</v>
      </c>
      <c r="I6621" s="15">
        <v>2020</v>
      </c>
      <c r="J6621" t="s">
        <v>10634</v>
      </c>
      <c r="K6621" s="5">
        <v>29950</v>
      </c>
      <c r="L6621" t="s">
        <v>967</v>
      </c>
      <c r="R6621" t="s">
        <v>737</v>
      </c>
      <c r="S6621" t="s">
        <v>803</v>
      </c>
      <c r="T6621" t="s">
        <v>21829</v>
      </c>
      <c r="U6621" t="s">
        <v>1340</v>
      </c>
      <c r="V6621" t="s">
        <v>12795</v>
      </c>
      <c r="W6621" t="s">
        <v>970</v>
      </c>
      <c r="X6621" t="s">
        <v>21830</v>
      </c>
    </row>
    <row r="6622" spans="2:24" ht="11" outlineLevel="1" x14ac:dyDescent="0.15">
      <c r="B6622" t="s">
        <v>7550</v>
      </c>
      <c r="C6622" t="s">
        <v>7551</v>
      </c>
      <c r="D6622" t="s">
        <v>294</v>
      </c>
      <c r="E6622" t="s">
        <v>10652</v>
      </c>
      <c r="F6622" t="s">
        <v>619</v>
      </c>
      <c r="G6622" t="s">
        <v>1890</v>
      </c>
      <c r="H6622" s="17">
        <v>44544</v>
      </c>
      <c r="I6622" s="15">
        <v>2022</v>
      </c>
      <c r="J6622" t="s">
        <v>10634</v>
      </c>
      <c r="K6622" s="5">
        <v>0</v>
      </c>
      <c r="L6622" t="s">
        <v>967</v>
      </c>
      <c r="M6622" t="s">
        <v>985</v>
      </c>
      <c r="N6622" t="s">
        <v>10635</v>
      </c>
      <c r="O6622" t="s">
        <v>796</v>
      </c>
      <c r="P6622" t="s">
        <v>10671</v>
      </c>
      <c r="Q6622" t="s">
        <v>10671</v>
      </c>
      <c r="R6622" t="s">
        <v>744</v>
      </c>
      <c r="S6622" t="s">
        <v>829</v>
      </c>
      <c r="T6622" t="s">
        <v>21831</v>
      </c>
      <c r="U6622" t="s">
        <v>965</v>
      </c>
      <c r="V6622" t="s">
        <v>10638</v>
      </c>
      <c r="W6622" t="s">
        <v>970</v>
      </c>
      <c r="X6622" t="s">
        <v>21832</v>
      </c>
    </row>
    <row r="6623" spans="2:24" ht="11" outlineLevel="1" x14ac:dyDescent="0.15">
      <c r="B6623" t="s">
        <v>7550</v>
      </c>
      <c r="C6623" t="s">
        <v>7551</v>
      </c>
      <c r="D6623" t="s">
        <v>294</v>
      </c>
      <c r="E6623" t="s">
        <v>10649</v>
      </c>
      <c r="F6623" t="s">
        <v>619</v>
      </c>
      <c r="G6623" t="s">
        <v>1890</v>
      </c>
      <c r="H6623" s="17">
        <v>44463</v>
      </c>
      <c r="I6623" s="15">
        <v>2021</v>
      </c>
      <c r="J6623" t="s">
        <v>10634</v>
      </c>
      <c r="K6623" s="5">
        <v>32236.13</v>
      </c>
      <c r="L6623" t="s">
        <v>967</v>
      </c>
      <c r="M6623" t="s">
        <v>985</v>
      </c>
      <c r="N6623" t="s">
        <v>10635</v>
      </c>
      <c r="O6623" t="s">
        <v>796</v>
      </c>
      <c r="P6623" t="s">
        <v>10671</v>
      </c>
      <c r="Q6623" t="s">
        <v>10671</v>
      </c>
      <c r="R6623" t="s">
        <v>744</v>
      </c>
      <c r="S6623" t="s">
        <v>829</v>
      </c>
      <c r="T6623" t="s">
        <v>21831</v>
      </c>
      <c r="U6623" t="s">
        <v>965</v>
      </c>
      <c r="V6623" t="s">
        <v>10638</v>
      </c>
      <c r="W6623" t="s">
        <v>970</v>
      </c>
      <c r="X6623" t="s">
        <v>21833</v>
      </c>
    </row>
    <row r="6624" spans="2:24" ht="11" outlineLevel="1" x14ac:dyDescent="0.15">
      <c r="B6624" t="s">
        <v>7550</v>
      </c>
      <c r="C6624" t="s">
        <v>7551</v>
      </c>
      <c r="D6624" t="s">
        <v>294</v>
      </c>
      <c r="E6624" t="s">
        <v>10664</v>
      </c>
      <c r="F6624" t="s">
        <v>619</v>
      </c>
      <c r="G6624" t="s">
        <v>1890</v>
      </c>
      <c r="H6624" s="17">
        <v>44663</v>
      </c>
      <c r="I6624" s="15">
        <v>2022</v>
      </c>
      <c r="J6624" t="s">
        <v>10634</v>
      </c>
      <c r="K6624" s="5">
        <v>-2296.83</v>
      </c>
      <c r="L6624" t="s">
        <v>967</v>
      </c>
      <c r="M6624" t="s">
        <v>985</v>
      </c>
      <c r="N6624" t="s">
        <v>10635</v>
      </c>
      <c r="O6624" t="s">
        <v>796</v>
      </c>
      <c r="P6624" t="s">
        <v>10671</v>
      </c>
      <c r="Q6624" t="s">
        <v>10671</v>
      </c>
      <c r="R6624" t="s">
        <v>744</v>
      </c>
      <c r="S6624" t="s">
        <v>829</v>
      </c>
      <c r="T6624" t="s">
        <v>21834</v>
      </c>
      <c r="U6624" t="s">
        <v>965</v>
      </c>
      <c r="V6624" t="s">
        <v>10638</v>
      </c>
      <c r="W6624" t="s">
        <v>970</v>
      </c>
      <c r="X6624" t="s">
        <v>21835</v>
      </c>
    </row>
    <row r="6625" spans="2:24" ht="11" outlineLevel="1" x14ac:dyDescent="0.15">
      <c r="B6625" t="s">
        <v>7553</v>
      </c>
      <c r="C6625" t="s">
        <v>7554</v>
      </c>
      <c r="E6625" t="s">
        <v>10649</v>
      </c>
      <c r="F6625" t="s">
        <v>5808</v>
      </c>
      <c r="G6625" t="s">
        <v>7555</v>
      </c>
      <c r="H6625" s="17">
        <v>45506</v>
      </c>
      <c r="I6625" s="15">
        <v>2024</v>
      </c>
      <c r="J6625" t="s">
        <v>10634</v>
      </c>
      <c r="K6625" s="5">
        <v>29929.79</v>
      </c>
      <c r="L6625" t="s">
        <v>967</v>
      </c>
      <c r="R6625" t="s">
        <v>740</v>
      </c>
      <c r="S6625" t="s">
        <v>795</v>
      </c>
      <c r="T6625" t="s">
        <v>21836</v>
      </c>
      <c r="U6625" t="s">
        <v>1340</v>
      </c>
      <c r="V6625" t="s">
        <v>12795</v>
      </c>
      <c r="W6625" t="s">
        <v>970</v>
      </c>
      <c r="X6625" t="s">
        <v>21837</v>
      </c>
    </row>
    <row r="6626" spans="2:24" ht="11" outlineLevel="1" x14ac:dyDescent="0.15">
      <c r="B6626" t="s">
        <v>7557</v>
      </c>
      <c r="C6626" t="s">
        <v>7558</v>
      </c>
      <c r="E6626" t="s">
        <v>10652</v>
      </c>
      <c r="F6626" t="s">
        <v>15973</v>
      </c>
      <c r="G6626" t="s">
        <v>2386</v>
      </c>
      <c r="H6626" s="17">
        <v>43042</v>
      </c>
      <c r="I6626" s="15">
        <v>2018</v>
      </c>
      <c r="J6626" t="s">
        <v>10634</v>
      </c>
      <c r="K6626" s="5">
        <v>5264</v>
      </c>
      <c r="L6626" t="s">
        <v>967</v>
      </c>
      <c r="M6626" t="s">
        <v>1141</v>
      </c>
      <c r="N6626" t="s">
        <v>10635</v>
      </c>
      <c r="O6626" t="s">
        <v>825</v>
      </c>
      <c r="P6626" t="s">
        <v>14299</v>
      </c>
      <c r="Q6626" t="s">
        <v>14299</v>
      </c>
      <c r="R6626" t="s">
        <v>748</v>
      </c>
      <c r="S6626" t="s">
        <v>795</v>
      </c>
      <c r="T6626" t="s">
        <v>21838</v>
      </c>
      <c r="U6626" t="s">
        <v>965</v>
      </c>
      <c r="V6626" t="s">
        <v>10638</v>
      </c>
      <c r="W6626" t="s">
        <v>970</v>
      </c>
      <c r="X6626" t="s">
        <v>21839</v>
      </c>
    </row>
    <row r="6627" spans="2:24" ht="11" outlineLevel="1" x14ac:dyDescent="0.15">
      <c r="B6627" t="s">
        <v>7557</v>
      </c>
      <c r="C6627" t="s">
        <v>7558</v>
      </c>
      <c r="E6627" t="s">
        <v>10649</v>
      </c>
      <c r="F6627" t="s">
        <v>15973</v>
      </c>
      <c r="G6627" t="s">
        <v>2386</v>
      </c>
      <c r="H6627" s="17">
        <v>42993</v>
      </c>
      <c r="I6627" s="15">
        <v>2017</v>
      </c>
      <c r="J6627" t="s">
        <v>10634</v>
      </c>
      <c r="K6627" s="5">
        <v>24647.599999999999</v>
      </c>
      <c r="L6627" t="s">
        <v>967</v>
      </c>
      <c r="M6627" t="s">
        <v>1141</v>
      </c>
      <c r="N6627" t="s">
        <v>10635</v>
      </c>
      <c r="O6627" t="s">
        <v>825</v>
      </c>
      <c r="P6627" t="s">
        <v>14299</v>
      </c>
      <c r="R6627" t="s">
        <v>748</v>
      </c>
      <c r="S6627" t="s">
        <v>795</v>
      </c>
      <c r="T6627" t="s">
        <v>21840</v>
      </c>
      <c r="U6627" t="s">
        <v>965</v>
      </c>
      <c r="V6627" t="s">
        <v>10638</v>
      </c>
      <c r="W6627" t="s">
        <v>970</v>
      </c>
      <c r="X6627" t="s">
        <v>21841</v>
      </c>
    </row>
    <row r="6628" spans="2:24" ht="11" outlineLevel="1" x14ac:dyDescent="0.15">
      <c r="B6628" t="s">
        <v>7560</v>
      </c>
      <c r="C6628" t="s">
        <v>7561</v>
      </c>
      <c r="E6628" t="s">
        <v>10649</v>
      </c>
      <c r="F6628" t="s">
        <v>3669</v>
      </c>
      <c r="G6628" t="s">
        <v>3670</v>
      </c>
      <c r="H6628" s="17">
        <v>45528</v>
      </c>
      <c r="I6628" s="15">
        <v>2024</v>
      </c>
      <c r="J6628" t="s">
        <v>10634</v>
      </c>
      <c r="K6628" s="5">
        <v>29775.5</v>
      </c>
      <c r="L6628" t="s">
        <v>967</v>
      </c>
      <c r="R6628" t="s">
        <v>4273</v>
      </c>
      <c r="S6628" t="s">
        <v>795</v>
      </c>
      <c r="T6628" t="s">
        <v>21842</v>
      </c>
      <c r="U6628" t="s">
        <v>1340</v>
      </c>
      <c r="V6628" t="s">
        <v>12795</v>
      </c>
      <c r="W6628" t="s">
        <v>970</v>
      </c>
      <c r="X6628" t="s">
        <v>21843</v>
      </c>
    </row>
    <row r="6629" spans="2:24" ht="11" outlineLevel="1" x14ac:dyDescent="0.15">
      <c r="B6629" t="s">
        <v>7563</v>
      </c>
      <c r="C6629" t="s">
        <v>7564</v>
      </c>
      <c r="E6629" t="s">
        <v>10649</v>
      </c>
      <c r="F6629" t="s">
        <v>5415</v>
      </c>
      <c r="G6629" t="s">
        <v>5416</v>
      </c>
      <c r="H6629" s="17">
        <v>43348</v>
      </c>
      <c r="I6629" s="15">
        <v>2018</v>
      </c>
      <c r="J6629" t="s">
        <v>10634</v>
      </c>
      <c r="K6629" s="5">
        <v>29659.119999999999</v>
      </c>
      <c r="L6629" t="s">
        <v>967</v>
      </c>
      <c r="R6629" t="s">
        <v>757</v>
      </c>
      <c r="S6629" t="s">
        <v>803</v>
      </c>
      <c r="T6629" t="s">
        <v>21844</v>
      </c>
      <c r="U6629" t="s">
        <v>1340</v>
      </c>
      <c r="V6629" t="s">
        <v>12795</v>
      </c>
      <c r="W6629" t="s">
        <v>970</v>
      </c>
      <c r="X6629" t="s">
        <v>21845</v>
      </c>
    </row>
    <row r="6630" spans="2:24" ht="11" outlineLevel="1" x14ac:dyDescent="0.15">
      <c r="B6630" t="s">
        <v>7566</v>
      </c>
      <c r="C6630" t="s">
        <v>7567</v>
      </c>
      <c r="D6630" t="s">
        <v>6857</v>
      </c>
      <c r="E6630" t="s">
        <v>10649</v>
      </c>
      <c r="F6630" t="s">
        <v>6858</v>
      </c>
      <c r="G6630" t="s">
        <v>6859</v>
      </c>
      <c r="H6630" s="17">
        <v>45118</v>
      </c>
      <c r="I6630" s="15">
        <v>2023</v>
      </c>
      <c r="J6630" t="s">
        <v>10634</v>
      </c>
      <c r="K6630" s="5">
        <v>29471.29</v>
      </c>
      <c r="L6630" t="s">
        <v>967</v>
      </c>
      <c r="R6630" t="s">
        <v>740</v>
      </c>
      <c r="S6630" t="s">
        <v>795</v>
      </c>
      <c r="T6630" t="s">
        <v>21846</v>
      </c>
      <c r="U6630" t="s">
        <v>1340</v>
      </c>
      <c r="V6630" t="s">
        <v>12795</v>
      </c>
      <c r="W6630" t="s">
        <v>970</v>
      </c>
      <c r="X6630" t="s">
        <v>21847</v>
      </c>
    </row>
    <row r="6631" spans="2:24" ht="11" outlineLevel="1" x14ac:dyDescent="0.15">
      <c r="B6631" t="s">
        <v>7569</v>
      </c>
      <c r="C6631" t="s">
        <v>7570</v>
      </c>
      <c r="E6631" t="s">
        <v>10649</v>
      </c>
      <c r="F6631" t="s">
        <v>4980</v>
      </c>
      <c r="G6631" t="s">
        <v>4981</v>
      </c>
      <c r="H6631" s="17">
        <v>42275</v>
      </c>
      <c r="I6631" s="15">
        <v>2015</v>
      </c>
      <c r="J6631" t="s">
        <v>10634</v>
      </c>
      <c r="K6631" s="5">
        <v>29350.799999999999</v>
      </c>
      <c r="L6631" t="s">
        <v>967</v>
      </c>
      <c r="R6631" t="s">
        <v>738</v>
      </c>
      <c r="S6631" t="s">
        <v>803</v>
      </c>
      <c r="T6631" t="s">
        <v>21848</v>
      </c>
      <c r="U6631" t="s">
        <v>1340</v>
      </c>
      <c r="V6631" t="s">
        <v>12795</v>
      </c>
      <c r="W6631" t="s">
        <v>970</v>
      </c>
      <c r="X6631" t="s">
        <v>21849</v>
      </c>
    </row>
    <row r="6632" spans="2:24" ht="11" outlineLevel="1" x14ac:dyDescent="0.15">
      <c r="B6632" t="s">
        <v>7572</v>
      </c>
      <c r="C6632" t="s">
        <v>7573</v>
      </c>
      <c r="E6632" t="s">
        <v>10649</v>
      </c>
      <c r="F6632" t="s">
        <v>3720</v>
      </c>
      <c r="G6632" t="s">
        <v>3721</v>
      </c>
      <c r="H6632" s="17">
        <v>43368</v>
      </c>
      <c r="I6632" s="15">
        <v>2018</v>
      </c>
      <c r="J6632" t="s">
        <v>10634</v>
      </c>
      <c r="K6632" s="5">
        <v>195550</v>
      </c>
      <c r="L6632" t="s">
        <v>967</v>
      </c>
      <c r="R6632" t="s">
        <v>750</v>
      </c>
      <c r="S6632" t="s">
        <v>887</v>
      </c>
      <c r="T6632" t="s">
        <v>21850</v>
      </c>
      <c r="U6632" t="s">
        <v>1340</v>
      </c>
      <c r="V6632" t="s">
        <v>12795</v>
      </c>
      <c r="W6632" t="s">
        <v>970</v>
      </c>
      <c r="X6632" t="s">
        <v>21851</v>
      </c>
    </row>
    <row r="6633" spans="2:24" ht="11" outlineLevel="1" x14ac:dyDescent="0.15">
      <c r="B6633" t="s">
        <v>7572</v>
      </c>
      <c r="C6633" t="s">
        <v>7573</v>
      </c>
      <c r="E6633" t="s">
        <v>10652</v>
      </c>
      <c r="F6633" t="s">
        <v>3720</v>
      </c>
      <c r="G6633" t="s">
        <v>3721</v>
      </c>
      <c r="H6633" s="17">
        <v>43482</v>
      </c>
      <c r="I6633" s="15">
        <v>2019</v>
      </c>
      <c r="J6633" t="s">
        <v>10634</v>
      </c>
      <c r="K6633" s="5">
        <v>-166217.5</v>
      </c>
      <c r="L6633" t="s">
        <v>967</v>
      </c>
      <c r="M6633" t="s">
        <v>18816</v>
      </c>
      <c r="R6633" t="s">
        <v>750</v>
      </c>
      <c r="S6633" t="s">
        <v>887</v>
      </c>
      <c r="T6633" t="s">
        <v>21852</v>
      </c>
      <c r="U6633" t="s">
        <v>1340</v>
      </c>
      <c r="V6633" t="s">
        <v>12795</v>
      </c>
      <c r="W6633" t="s">
        <v>970</v>
      </c>
      <c r="X6633" t="s">
        <v>21853</v>
      </c>
    </row>
    <row r="6634" spans="2:24" ht="11" outlineLevel="1" x14ac:dyDescent="0.15">
      <c r="B6634" t="s">
        <v>7575</v>
      </c>
      <c r="C6634" t="s">
        <v>7576</v>
      </c>
      <c r="E6634" t="s">
        <v>10649</v>
      </c>
      <c r="F6634" t="s">
        <v>5698</v>
      </c>
      <c r="G6634" t="s">
        <v>5699</v>
      </c>
      <c r="H6634" s="17">
        <v>42076</v>
      </c>
      <c r="I6634" s="15">
        <v>2015</v>
      </c>
      <c r="J6634" t="s">
        <v>10634</v>
      </c>
      <c r="K6634" s="5">
        <v>29307</v>
      </c>
      <c r="L6634" t="s">
        <v>967</v>
      </c>
      <c r="R6634" t="s">
        <v>7577</v>
      </c>
      <c r="S6634" t="s">
        <v>795</v>
      </c>
      <c r="T6634" t="s">
        <v>21854</v>
      </c>
      <c r="U6634" t="s">
        <v>1340</v>
      </c>
      <c r="V6634" t="s">
        <v>12795</v>
      </c>
      <c r="W6634" t="s">
        <v>970</v>
      </c>
      <c r="X6634" t="s">
        <v>21855</v>
      </c>
    </row>
    <row r="6635" spans="2:24" ht="11" outlineLevel="1" x14ac:dyDescent="0.15">
      <c r="B6635" t="s">
        <v>7580</v>
      </c>
      <c r="C6635" t="s">
        <v>7581</v>
      </c>
      <c r="D6635" t="s">
        <v>7582</v>
      </c>
      <c r="E6635" t="s">
        <v>10649</v>
      </c>
      <c r="F6635" t="s">
        <v>7583</v>
      </c>
      <c r="G6635" t="s">
        <v>7584</v>
      </c>
      <c r="H6635" s="17">
        <v>45791</v>
      </c>
      <c r="I6635" s="15">
        <v>2025</v>
      </c>
      <c r="J6635" t="s">
        <v>10634</v>
      </c>
      <c r="K6635" s="5">
        <v>29280</v>
      </c>
      <c r="L6635" t="s">
        <v>967</v>
      </c>
      <c r="R6635" t="s">
        <v>750</v>
      </c>
      <c r="S6635" t="s">
        <v>6462</v>
      </c>
      <c r="T6635" t="s">
        <v>21856</v>
      </c>
      <c r="U6635" t="s">
        <v>1340</v>
      </c>
      <c r="V6635" t="s">
        <v>12795</v>
      </c>
      <c r="W6635" t="s">
        <v>970</v>
      </c>
      <c r="X6635" t="s">
        <v>21857</v>
      </c>
    </row>
    <row r="6636" spans="2:24" ht="11" outlineLevel="1" x14ac:dyDescent="0.15">
      <c r="B6636" t="s">
        <v>7586</v>
      </c>
      <c r="C6636" t="s">
        <v>7587</v>
      </c>
      <c r="E6636" t="s">
        <v>10649</v>
      </c>
      <c r="F6636" t="s">
        <v>7588</v>
      </c>
      <c r="G6636" t="s">
        <v>7589</v>
      </c>
      <c r="H6636" s="17">
        <v>42194</v>
      </c>
      <c r="I6636" s="15">
        <v>2015</v>
      </c>
      <c r="J6636" t="s">
        <v>10634</v>
      </c>
      <c r="K6636" s="5">
        <v>29279.98</v>
      </c>
      <c r="L6636" t="s">
        <v>967</v>
      </c>
      <c r="R6636" t="s">
        <v>750</v>
      </c>
      <c r="S6636" t="s">
        <v>7590</v>
      </c>
      <c r="T6636" t="s">
        <v>21858</v>
      </c>
      <c r="U6636" t="s">
        <v>1340</v>
      </c>
      <c r="V6636" t="s">
        <v>12795</v>
      </c>
      <c r="W6636" t="s">
        <v>970</v>
      </c>
      <c r="X6636" t="s">
        <v>21859</v>
      </c>
    </row>
    <row r="6637" spans="2:24" ht="11" outlineLevel="1" x14ac:dyDescent="0.15">
      <c r="B6637" t="s">
        <v>7593</v>
      </c>
      <c r="C6637" t="s">
        <v>7594</v>
      </c>
      <c r="D6637" t="s">
        <v>7595</v>
      </c>
      <c r="E6637" t="s">
        <v>10649</v>
      </c>
      <c r="F6637" t="s">
        <v>4363</v>
      </c>
      <c r="G6637" t="s">
        <v>4364</v>
      </c>
      <c r="H6637" s="17">
        <v>43881</v>
      </c>
      <c r="I6637" s="15">
        <v>2020</v>
      </c>
      <c r="J6637" t="s">
        <v>10634</v>
      </c>
      <c r="K6637" s="5">
        <v>29039.41</v>
      </c>
      <c r="L6637" t="s">
        <v>967</v>
      </c>
      <c r="R6637" t="s">
        <v>740</v>
      </c>
      <c r="S6637" t="s">
        <v>795</v>
      </c>
      <c r="T6637" t="s">
        <v>21860</v>
      </c>
      <c r="U6637" t="s">
        <v>1340</v>
      </c>
      <c r="V6637" t="s">
        <v>12795</v>
      </c>
      <c r="W6637" t="s">
        <v>970</v>
      </c>
      <c r="X6637" t="s">
        <v>21861</v>
      </c>
    </row>
    <row r="6638" spans="2:24" ht="11" outlineLevel="1" x14ac:dyDescent="0.15">
      <c r="B6638" t="s">
        <v>7597</v>
      </c>
      <c r="C6638" t="s">
        <v>7598</v>
      </c>
      <c r="E6638" t="s">
        <v>10649</v>
      </c>
      <c r="F6638" t="s">
        <v>3871</v>
      </c>
      <c r="G6638" t="s">
        <v>3872</v>
      </c>
      <c r="H6638" s="17">
        <v>42034</v>
      </c>
      <c r="I6638" s="15">
        <v>2015</v>
      </c>
      <c r="J6638" t="s">
        <v>10634</v>
      </c>
      <c r="K6638" s="5">
        <v>26025</v>
      </c>
      <c r="L6638" t="s">
        <v>967</v>
      </c>
      <c r="R6638" t="s">
        <v>6620</v>
      </c>
      <c r="S6638" t="s">
        <v>795</v>
      </c>
      <c r="T6638" t="s">
        <v>21862</v>
      </c>
      <c r="U6638" t="s">
        <v>1340</v>
      </c>
      <c r="V6638" t="s">
        <v>12795</v>
      </c>
      <c r="W6638" t="s">
        <v>970</v>
      </c>
      <c r="X6638" t="s">
        <v>21863</v>
      </c>
    </row>
    <row r="6639" spans="2:24" ht="11" outlineLevel="1" x14ac:dyDescent="0.15">
      <c r="B6639" t="s">
        <v>7597</v>
      </c>
      <c r="C6639" t="s">
        <v>7598</v>
      </c>
      <c r="E6639" t="s">
        <v>10652</v>
      </c>
      <c r="F6639" t="s">
        <v>3871</v>
      </c>
      <c r="G6639" t="s">
        <v>3872</v>
      </c>
      <c r="H6639" s="17">
        <v>42074</v>
      </c>
      <c r="I6639" s="15">
        <v>2015</v>
      </c>
      <c r="J6639" t="s">
        <v>10634</v>
      </c>
      <c r="K6639" s="5">
        <v>560</v>
      </c>
      <c r="L6639" t="s">
        <v>967</v>
      </c>
      <c r="M6639" t="s">
        <v>15907</v>
      </c>
      <c r="R6639" t="s">
        <v>6620</v>
      </c>
      <c r="S6639" t="s">
        <v>795</v>
      </c>
      <c r="T6639" t="s">
        <v>21864</v>
      </c>
      <c r="U6639" t="s">
        <v>1340</v>
      </c>
      <c r="V6639" t="s">
        <v>12795</v>
      </c>
      <c r="W6639" t="s">
        <v>970</v>
      </c>
      <c r="X6639" t="s">
        <v>21865</v>
      </c>
    </row>
    <row r="6640" spans="2:24" ht="11" outlineLevel="1" x14ac:dyDescent="0.15">
      <c r="B6640" t="s">
        <v>7597</v>
      </c>
      <c r="C6640" t="s">
        <v>7598</v>
      </c>
      <c r="E6640" t="s">
        <v>10664</v>
      </c>
      <c r="F6640" t="s">
        <v>3871</v>
      </c>
      <c r="G6640" t="s">
        <v>3872</v>
      </c>
      <c r="H6640" s="17">
        <v>42198</v>
      </c>
      <c r="I6640" s="15">
        <v>2015</v>
      </c>
      <c r="J6640" t="s">
        <v>10634</v>
      </c>
      <c r="K6640" s="5">
        <v>2407.92</v>
      </c>
      <c r="L6640" t="s">
        <v>967</v>
      </c>
      <c r="M6640" t="s">
        <v>15907</v>
      </c>
      <c r="R6640" t="s">
        <v>6620</v>
      </c>
      <c r="S6640" t="s">
        <v>795</v>
      </c>
      <c r="T6640" t="s">
        <v>21866</v>
      </c>
      <c r="U6640" t="s">
        <v>1340</v>
      </c>
      <c r="V6640" t="s">
        <v>12795</v>
      </c>
      <c r="W6640" t="s">
        <v>970</v>
      </c>
      <c r="X6640" t="s">
        <v>21867</v>
      </c>
    </row>
    <row r="6641" spans="2:24" ht="11" outlineLevel="1" x14ac:dyDescent="0.15">
      <c r="B6641" t="s">
        <v>7600</v>
      </c>
      <c r="C6641" t="s">
        <v>7601</v>
      </c>
      <c r="E6641" t="s">
        <v>10652</v>
      </c>
      <c r="F6641" t="s">
        <v>614</v>
      </c>
      <c r="G6641" t="s">
        <v>1600</v>
      </c>
      <c r="H6641" s="17">
        <v>45903</v>
      </c>
      <c r="I6641" s="15">
        <v>2025</v>
      </c>
      <c r="J6641" t="s">
        <v>10634</v>
      </c>
      <c r="K6641" s="5">
        <v>8684</v>
      </c>
      <c r="L6641" t="s">
        <v>967</v>
      </c>
      <c r="M6641" t="s">
        <v>956</v>
      </c>
      <c r="N6641" t="s">
        <v>10635</v>
      </c>
      <c r="O6641" t="s">
        <v>825</v>
      </c>
      <c r="P6641" t="s">
        <v>10636</v>
      </c>
      <c r="Q6641" t="s">
        <v>11331</v>
      </c>
      <c r="R6641" t="s">
        <v>748</v>
      </c>
      <c r="S6641" t="s">
        <v>795</v>
      </c>
      <c r="T6641" t="s">
        <v>21868</v>
      </c>
      <c r="U6641" t="s">
        <v>965</v>
      </c>
      <c r="V6641" t="s">
        <v>10638</v>
      </c>
      <c r="W6641" t="s">
        <v>970</v>
      </c>
      <c r="X6641" t="s">
        <v>21869</v>
      </c>
    </row>
    <row r="6642" spans="2:24" ht="11" outlineLevel="1" x14ac:dyDescent="0.15">
      <c r="B6642" t="s">
        <v>7600</v>
      </c>
      <c r="C6642" t="s">
        <v>7601</v>
      </c>
      <c r="E6642" t="s">
        <v>10649</v>
      </c>
      <c r="F6642" t="s">
        <v>614</v>
      </c>
      <c r="G6642" t="s">
        <v>1600</v>
      </c>
      <c r="H6642" s="17">
        <v>45840</v>
      </c>
      <c r="I6642" s="15">
        <v>2025</v>
      </c>
      <c r="J6642" t="s">
        <v>10634</v>
      </c>
      <c r="K6642" s="5">
        <v>20263</v>
      </c>
      <c r="L6642" t="s">
        <v>967</v>
      </c>
      <c r="M6642" t="s">
        <v>956</v>
      </c>
      <c r="N6642" t="s">
        <v>10635</v>
      </c>
      <c r="O6642" t="s">
        <v>825</v>
      </c>
      <c r="P6642" t="s">
        <v>10636</v>
      </c>
      <c r="Q6642" t="s">
        <v>11331</v>
      </c>
      <c r="R6642" t="s">
        <v>748</v>
      </c>
      <c r="S6642" t="s">
        <v>795</v>
      </c>
      <c r="T6642" t="s">
        <v>21868</v>
      </c>
      <c r="U6642" t="s">
        <v>965</v>
      </c>
      <c r="V6642" t="s">
        <v>10638</v>
      </c>
      <c r="W6642" t="s">
        <v>970</v>
      </c>
      <c r="X6642" t="s">
        <v>21870</v>
      </c>
    </row>
    <row r="6643" spans="2:24" ht="11" outlineLevel="1" x14ac:dyDescent="0.15">
      <c r="B6643" t="s">
        <v>7603</v>
      </c>
      <c r="C6643" t="s">
        <v>7604</v>
      </c>
      <c r="E6643" t="s">
        <v>10649</v>
      </c>
      <c r="F6643" t="s">
        <v>6306</v>
      </c>
      <c r="G6643" t="s">
        <v>6307</v>
      </c>
      <c r="H6643" s="17">
        <v>43679</v>
      </c>
      <c r="I6643" s="15">
        <v>2019</v>
      </c>
      <c r="J6643" t="s">
        <v>10634</v>
      </c>
      <c r="K6643" s="5">
        <v>32950</v>
      </c>
      <c r="L6643" t="s">
        <v>967</v>
      </c>
      <c r="R6643" t="s">
        <v>740</v>
      </c>
      <c r="S6643" t="s">
        <v>795</v>
      </c>
      <c r="T6643" t="s">
        <v>21871</v>
      </c>
      <c r="U6643" t="s">
        <v>1340</v>
      </c>
      <c r="V6643" t="s">
        <v>12795</v>
      </c>
      <c r="W6643" t="s">
        <v>970</v>
      </c>
      <c r="X6643" t="s">
        <v>21872</v>
      </c>
    </row>
    <row r="6644" spans="2:24" ht="11" outlineLevel="1" x14ac:dyDescent="0.15">
      <c r="B6644" t="s">
        <v>7603</v>
      </c>
      <c r="C6644" t="s">
        <v>7604</v>
      </c>
      <c r="E6644" t="s">
        <v>10652</v>
      </c>
      <c r="F6644" t="s">
        <v>6306</v>
      </c>
      <c r="G6644" t="s">
        <v>6307</v>
      </c>
      <c r="H6644" s="17">
        <v>43808</v>
      </c>
      <c r="I6644" s="15">
        <v>2020</v>
      </c>
      <c r="J6644" t="s">
        <v>10634</v>
      </c>
      <c r="K6644" s="5">
        <v>-4035.69</v>
      </c>
      <c r="L6644" t="s">
        <v>967</v>
      </c>
      <c r="M6644" t="s">
        <v>12802</v>
      </c>
      <c r="R6644" t="s">
        <v>740</v>
      </c>
      <c r="S6644" t="s">
        <v>795</v>
      </c>
      <c r="T6644" t="s">
        <v>21742</v>
      </c>
      <c r="U6644" t="s">
        <v>1340</v>
      </c>
      <c r="V6644" t="s">
        <v>12795</v>
      </c>
      <c r="W6644" t="s">
        <v>970</v>
      </c>
      <c r="X6644" t="s">
        <v>21873</v>
      </c>
    </row>
    <row r="6645" spans="2:24" ht="11" outlineLevel="1" x14ac:dyDescent="0.15">
      <c r="B6645" t="s">
        <v>7606</v>
      </c>
      <c r="C6645" t="s">
        <v>7607</v>
      </c>
      <c r="E6645" t="s">
        <v>10649</v>
      </c>
      <c r="F6645" t="s">
        <v>7608</v>
      </c>
      <c r="G6645" t="s">
        <v>7609</v>
      </c>
      <c r="H6645" s="17">
        <v>42095</v>
      </c>
      <c r="I6645" s="15">
        <v>2015</v>
      </c>
      <c r="J6645" t="s">
        <v>10634</v>
      </c>
      <c r="K6645" s="5">
        <v>28906.85</v>
      </c>
      <c r="L6645" t="s">
        <v>967</v>
      </c>
      <c r="R6645" t="s">
        <v>737</v>
      </c>
      <c r="S6645" t="s">
        <v>865</v>
      </c>
      <c r="T6645" t="s">
        <v>21874</v>
      </c>
      <c r="U6645" t="s">
        <v>1340</v>
      </c>
      <c r="V6645" t="s">
        <v>12795</v>
      </c>
      <c r="W6645" t="s">
        <v>970</v>
      </c>
      <c r="X6645" t="s">
        <v>21875</v>
      </c>
    </row>
    <row r="6646" spans="2:24" ht="11" outlineLevel="1" x14ac:dyDescent="0.15">
      <c r="B6646" t="s">
        <v>7611</v>
      </c>
      <c r="C6646" t="s">
        <v>2924</v>
      </c>
      <c r="D6646" t="s">
        <v>213</v>
      </c>
      <c r="E6646" t="s">
        <v>10649</v>
      </c>
      <c r="F6646" t="s">
        <v>13906</v>
      </c>
      <c r="G6646" t="s">
        <v>992</v>
      </c>
      <c r="H6646" s="17">
        <v>42095</v>
      </c>
      <c r="I6646" s="15">
        <v>2015</v>
      </c>
      <c r="J6646" t="s">
        <v>10634</v>
      </c>
      <c r="K6646" s="5">
        <v>70407</v>
      </c>
      <c r="L6646" t="s">
        <v>967</v>
      </c>
      <c r="M6646" t="s">
        <v>985</v>
      </c>
      <c r="N6646" t="s">
        <v>10635</v>
      </c>
      <c r="O6646" t="s">
        <v>796</v>
      </c>
      <c r="P6646" t="s">
        <v>11052</v>
      </c>
      <c r="Q6646" t="s">
        <v>10671</v>
      </c>
      <c r="R6646" t="s">
        <v>739</v>
      </c>
      <c r="S6646" t="s">
        <v>795</v>
      </c>
      <c r="T6646" t="s">
        <v>13012</v>
      </c>
      <c r="U6646" t="s">
        <v>965</v>
      </c>
      <c r="V6646" t="s">
        <v>10638</v>
      </c>
      <c r="W6646" t="s">
        <v>970</v>
      </c>
      <c r="X6646" t="s">
        <v>21876</v>
      </c>
    </row>
    <row r="6647" spans="2:24" ht="11" outlineLevel="1" x14ac:dyDescent="0.15">
      <c r="B6647" t="s">
        <v>7611</v>
      </c>
      <c r="C6647" t="s">
        <v>2924</v>
      </c>
      <c r="D6647" t="s">
        <v>213</v>
      </c>
      <c r="E6647" t="s">
        <v>10989</v>
      </c>
      <c r="F6647" t="s">
        <v>13906</v>
      </c>
      <c r="G6647" t="s">
        <v>992</v>
      </c>
      <c r="H6647" s="17">
        <v>42114</v>
      </c>
      <c r="I6647" s="15">
        <v>2015</v>
      </c>
      <c r="J6647" t="s">
        <v>10634</v>
      </c>
      <c r="K6647" s="5">
        <v>0</v>
      </c>
      <c r="L6647" t="s">
        <v>967</v>
      </c>
      <c r="M6647" t="s">
        <v>985</v>
      </c>
      <c r="N6647" t="s">
        <v>10635</v>
      </c>
      <c r="O6647" t="s">
        <v>796</v>
      </c>
      <c r="P6647" t="s">
        <v>11052</v>
      </c>
      <c r="Q6647" t="s">
        <v>10671</v>
      </c>
      <c r="R6647" t="s">
        <v>739</v>
      </c>
      <c r="S6647" t="s">
        <v>795</v>
      </c>
      <c r="T6647" t="s">
        <v>21877</v>
      </c>
      <c r="U6647" t="s">
        <v>965</v>
      </c>
      <c r="V6647" t="s">
        <v>10638</v>
      </c>
      <c r="W6647" t="s">
        <v>970</v>
      </c>
      <c r="X6647" t="s">
        <v>21878</v>
      </c>
    </row>
    <row r="6648" spans="2:24" ht="11" outlineLevel="1" x14ac:dyDescent="0.15">
      <c r="B6648" t="s">
        <v>7611</v>
      </c>
      <c r="C6648" t="s">
        <v>2924</v>
      </c>
      <c r="D6648" t="s">
        <v>213</v>
      </c>
      <c r="E6648" t="s">
        <v>10956</v>
      </c>
      <c r="F6648" t="s">
        <v>13906</v>
      </c>
      <c r="G6648" t="s">
        <v>992</v>
      </c>
      <c r="H6648" s="17">
        <v>42185</v>
      </c>
      <c r="I6648" s="15">
        <v>2015</v>
      </c>
      <c r="J6648" t="s">
        <v>10634</v>
      </c>
      <c r="K6648" s="5">
        <v>-41503.5</v>
      </c>
      <c r="L6648" t="s">
        <v>967</v>
      </c>
      <c r="M6648" t="s">
        <v>985</v>
      </c>
      <c r="N6648" t="s">
        <v>10635</v>
      </c>
      <c r="O6648" t="s">
        <v>796</v>
      </c>
      <c r="P6648" t="s">
        <v>11052</v>
      </c>
      <c r="Q6648" t="s">
        <v>10671</v>
      </c>
      <c r="R6648" t="s">
        <v>739</v>
      </c>
      <c r="S6648" t="s">
        <v>795</v>
      </c>
      <c r="T6648" t="s">
        <v>21877</v>
      </c>
      <c r="U6648" t="s">
        <v>965</v>
      </c>
      <c r="V6648" t="s">
        <v>10638</v>
      </c>
      <c r="W6648" t="s">
        <v>970</v>
      </c>
      <c r="X6648" t="s">
        <v>21879</v>
      </c>
    </row>
    <row r="6649" spans="2:24" ht="11" outlineLevel="1" x14ac:dyDescent="0.15">
      <c r="B6649" t="s">
        <v>7613</v>
      </c>
      <c r="C6649" t="s">
        <v>7614</v>
      </c>
      <c r="E6649" t="s">
        <v>10649</v>
      </c>
      <c r="F6649" t="s">
        <v>7615</v>
      </c>
      <c r="G6649" t="s">
        <v>7616</v>
      </c>
      <c r="H6649" s="17">
        <v>46076</v>
      </c>
      <c r="I6649" s="15">
        <v>2026</v>
      </c>
      <c r="J6649" t="s">
        <v>10634</v>
      </c>
      <c r="K6649" s="5">
        <v>12822</v>
      </c>
      <c r="L6649" t="s">
        <v>967</v>
      </c>
      <c r="R6649" t="s">
        <v>748</v>
      </c>
      <c r="S6649" t="s">
        <v>795</v>
      </c>
      <c r="T6649" t="s">
        <v>21880</v>
      </c>
      <c r="U6649" t="s">
        <v>1340</v>
      </c>
      <c r="V6649" t="s">
        <v>12795</v>
      </c>
      <c r="W6649" t="s">
        <v>970</v>
      </c>
      <c r="X6649" t="s">
        <v>21881</v>
      </c>
    </row>
    <row r="6650" spans="2:24" ht="11" outlineLevel="1" x14ac:dyDescent="0.15">
      <c r="B6650" t="s">
        <v>7613</v>
      </c>
      <c r="C6650" t="s">
        <v>7614</v>
      </c>
      <c r="E6650" t="s">
        <v>10652</v>
      </c>
      <c r="F6650" t="s">
        <v>7615</v>
      </c>
      <c r="G6650" t="s">
        <v>7616</v>
      </c>
      <c r="H6650" s="17">
        <v>46086</v>
      </c>
      <c r="I6650" s="15">
        <v>2026</v>
      </c>
      <c r="J6650" t="s">
        <v>10634</v>
      </c>
      <c r="K6650" s="5">
        <v>15978</v>
      </c>
      <c r="L6650" t="s">
        <v>967</v>
      </c>
      <c r="M6650" t="s">
        <v>14985</v>
      </c>
      <c r="R6650" t="s">
        <v>748</v>
      </c>
      <c r="S6650" t="s">
        <v>795</v>
      </c>
      <c r="T6650" t="s">
        <v>21880</v>
      </c>
      <c r="U6650" t="s">
        <v>1340</v>
      </c>
      <c r="V6650" t="s">
        <v>12795</v>
      </c>
      <c r="W6650" t="s">
        <v>970</v>
      </c>
      <c r="X6650" t="s">
        <v>21882</v>
      </c>
    </row>
    <row r="6651" spans="2:24" ht="11" outlineLevel="1" x14ac:dyDescent="0.15">
      <c r="B6651" t="s">
        <v>7618</v>
      </c>
      <c r="C6651" t="s">
        <v>7619</v>
      </c>
      <c r="E6651" t="s">
        <v>10649</v>
      </c>
      <c r="F6651" t="s">
        <v>12669</v>
      </c>
      <c r="G6651" t="s">
        <v>1074</v>
      </c>
      <c r="H6651" s="17">
        <v>43882</v>
      </c>
      <c r="I6651" s="15">
        <v>2020</v>
      </c>
      <c r="J6651" t="s">
        <v>10634</v>
      </c>
      <c r="K6651" s="5">
        <v>28780</v>
      </c>
      <c r="L6651" t="s">
        <v>967</v>
      </c>
      <c r="M6651" t="s">
        <v>1141</v>
      </c>
      <c r="N6651" t="s">
        <v>10635</v>
      </c>
      <c r="O6651" t="s">
        <v>825</v>
      </c>
      <c r="P6651" t="s">
        <v>14299</v>
      </c>
      <c r="Q6651" t="s">
        <v>14299</v>
      </c>
      <c r="R6651" t="s">
        <v>740</v>
      </c>
      <c r="S6651" t="s">
        <v>795</v>
      </c>
      <c r="T6651" t="s">
        <v>21883</v>
      </c>
      <c r="U6651" t="s">
        <v>965</v>
      </c>
      <c r="V6651" t="s">
        <v>10638</v>
      </c>
      <c r="W6651" t="s">
        <v>970</v>
      </c>
      <c r="X6651" t="s">
        <v>21884</v>
      </c>
    </row>
    <row r="6652" spans="2:24" ht="11" outlineLevel="1" x14ac:dyDescent="0.15">
      <c r="B6652" t="s">
        <v>7621</v>
      </c>
      <c r="C6652" t="s">
        <v>7622</v>
      </c>
      <c r="E6652" t="s">
        <v>10649</v>
      </c>
      <c r="F6652" t="s">
        <v>7623</v>
      </c>
      <c r="G6652" t="s">
        <v>7624</v>
      </c>
      <c r="H6652" s="17">
        <v>42073</v>
      </c>
      <c r="I6652" s="15">
        <v>2015</v>
      </c>
      <c r="J6652" t="s">
        <v>10634</v>
      </c>
      <c r="K6652" s="5">
        <v>28634.05</v>
      </c>
      <c r="L6652" t="s">
        <v>967</v>
      </c>
      <c r="R6652" t="s">
        <v>750</v>
      </c>
      <c r="S6652" t="s">
        <v>7625</v>
      </c>
      <c r="T6652" t="s">
        <v>21885</v>
      </c>
      <c r="U6652" t="s">
        <v>1340</v>
      </c>
      <c r="V6652" t="s">
        <v>12795</v>
      </c>
      <c r="W6652" t="s">
        <v>970</v>
      </c>
      <c r="X6652" t="s">
        <v>21886</v>
      </c>
    </row>
    <row r="6653" spans="2:24" ht="11" outlineLevel="1" x14ac:dyDescent="0.15">
      <c r="B6653" t="s">
        <v>7628</v>
      </c>
      <c r="C6653" t="s">
        <v>7629</v>
      </c>
      <c r="E6653" t="s">
        <v>10649</v>
      </c>
      <c r="F6653" t="s">
        <v>4012</v>
      </c>
      <c r="G6653" t="s">
        <v>4013</v>
      </c>
      <c r="H6653" s="17">
        <v>42152</v>
      </c>
      <c r="I6653" s="15">
        <v>2015</v>
      </c>
      <c r="J6653" t="s">
        <v>10634</v>
      </c>
      <c r="K6653" s="5">
        <v>28603</v>
      </c>
      <c r="L6653" t="s">
        <v>967</v>
      </c>
      <c r="R6653" t="s">
        <v>748</v>
      </c>
      <c r="S6653" t="s">
        <v>795</v>
      </c>
      <c r="T6653" t="s">
        <v>21887</v>
      </c>
      <c r="U6653" t="s">
        <v>1340</v>
      </c>
      <c r="V6653" t="s">
        <v>12795</v>
      </c>
      <c r="W6653" t="s">
        <v>970</v>
      </c>
      <c r="X6653" t="s">
        <v>21888</v>
      </c>
    </row>
    <row r="6654" spans="2:24" ht="11" outlineLevel="1" x14ac:dyDescent="0.15">
      <c r="B6654" t="s">
        <v>7628</v>
      </c>
      <c r="C6654" t="s">
        <v>7629</v>
      </c>
      <c r="E6654" t="s">
        <v>10652</v>
      </c>
      <c r="F6654" t="s">
        <v>4012</v>
      </c>
      <c r="G6654" t="s">
        <v>4013</v>
      </c>
      <c r="H6654" s="17">
        <v>42174</v>
      </c>
      <c r="I6654" s="15">
        <v>2015</v>
      </c>
      <c r="J6654" t="s">
        <v>10634</v>
      </c>
      <c r="K6654" s="5">
        <v>0</v>
      </c>
      <c r="L6654" t="s">
        <v>967</v>
      </c>
      <c r="M6654" t="s">
        <v>12797</v>
      </c>
      <c r="R6654" t="s">
        <v>748</v>
      </c>
      <c r="S6654" t="s">
        <v>795</v>
      </c>
      <c r="T6654" t="s">
        <v>21889</v>
      </c>
      <c r="U6654" t="s">
        <v>1340</v>
      </c>
      <c r="V6654" t="s">
        <v>12795</v>
      </c>
      <c r="W6654" t="s">
        <v>970</v>
      </c>
      <c r="X6654" t="s">
        <v>21890</v>
      </c>
    </row>
    <row r="6655" spans="2:24" ht="11" outlineLevel="1" x14ac:dyDescent="0.15">
      <c r="B6655" t="s">
        <v>7631</v>
      </c>
      <c r="C6655" t="s">
        <v>7632</v>
      </c>
      <c r="E6655" t="s">
        <v>10649</v>
      </c>
      <c r="F6655" t="s">
        <v>7633</v>
      </c>
      <c r="G6655" t="s">
        <v>7634</v>
      </c>
      <c r="H6655" s="17">
        <v>42821</v>
      </c>
      <c r="I6655" s="15">
        <v>2017</v>
      </c>
      <c r="J6655" t="s">
        <v>10634</v>
      </c>
      <c r="K6655" s="5">
        <v>28549.46</v>
      </c>
      <c r="L6655" t="s">
        <v>967</v>
      </c>
      <c r="R6655" t="s">
        <v>750</v>
      </c>
      <c r="S6655" t="s">
        <v>3537</v>
      </c>
      <c r="T6655" t="s">
        <v>21891</v>
      </c>
      <c r="U6655" t="s">
        <v>1340</v>
      </c>
      <c r="V6655" t="s">
        <v>12795</v>
      </c>
      <c r="W6655" t="s">
        <v>970</v>
      </c>
      <c r="X6655" t="s">
        <v>21892</v>
      </c>
    </row>
    <row r="6656" spans="2:24" ht="11" outlineLevel="1" x14ac:dyDescent="0.15">
      <c r="B6656" t="s">
        <v>7637</v>
      </c>
      <c r="C6656" t="s">
        <v>7638</v>
      </c>
      <c r="E6656" t="s">
        <v>10649</v>
      </c>
      <c r="F6656" t="s">
        <v>7274</v>
      </c>
      <c r="G6656" t="s">
        <v>7275</v>
      </c>
      <c r="H6656" s="17">
        <v>42272</v>
      </c>
      <c r="I6656" s="15">
        <v>2015</v>
      </c>
      <c r="J6656" t="s">
        <v>10634</v>
      </c>
      <c r="K6656" s="5">
        <v>28489.97</v>
      </c>
      <c r="L6656" t="s">
        <v>967</v>
      </c>
      <c r="R6656" t="s">
        <v>2658</v>
      </c>
      <c r="S6656" t="s">
        <v>803</v>
      </c>
      <c r="T6656" t="s">
        <v>14669</v>
      </c>
      <c r="U6656" t="s">
        <v>1340</v>
      </c>
      <c r="V6656" t="s">
        <v>12795</v>
      </c>
      <c r="W6656" t="s">
        <v>970</v>
      </c>
      <c r="X6656" t="s">
        <v>21893</v>
      </c>
    </row>
    <row r="6657" spans="2:24" ht="11" outlineLevel="1" x14ac:dyDescent="0.15">
      <c r="B6657" t="s">
        <v>7640</v>
      </c>
      <c r="C6657" t="s">
        <v>7641</v>
      </c>
      <c r="E6657" t="s">
        <v>10649</v>
      </c>
      <c r="F6657" t="s">
        <v>6306</v>
      </c>
      <c r="G6657" t="s">
        <v>6307</v>
      </c>
      <c r="H6657" s="17">
        <v>43794</v>
      </c>
      <c r="I6657" s="15">
        <v>2020</v>
      </c>
      <c r="J6657" t="s">
        <v>10634</v>
      </c>
      <c r="K6657" s="5">
        <v>36450</v>
      </c>
      <c r="L6657" t="s">
        <v>967</v>
      </c>
      <c r="R6657" t="s">
        <v>740</v>
      </c>
      <c r="S6657" t="s">
        <v>795</v>
      </c>
      <c r="T6657" t="s">
        <v>21894</v>
      </c>
      <c r="U6657" t="s">
        <v>1340</v>
      </c>
      <c r="V6657" t="s">
        <v>12795</v>
      </c>
      <c r="W6657" t="s">
        <v>970</v>
      </c>
      <c r="X6657" t="s">
        <v>21895</v>
      </c>
    </row>
    <row r="6658" spans="2:24" ht="11" outlineLevel="1" x14ac:dyDescent="0.15">
      <c r="B6658" t="s">
        <v>7640</v>
      </c>
      <c r="C6658" t="s">
        <v>7641</v>
      </c>
      <c r="E6658" t="s">
        <v>10652</v>
      </c>
      <c r="F6658" t="s">
        <v>6306</v>
      </c>
      <c r="G6658" t="s">
        <v>6307</v>
      </c>
      <c r="H6658" s="17">
        <v>44046</v>
      </c>
      <c r="I6658" s="15">
        <v>2020</v>
      </c>
      <c r="J6658" t="s">
        <v>10634</v>
      </c>
      <c r="K6658" s="5">
        <v>-7982.26</v>
      </c>
      <c r="L6658" t="s">
        <v>967</v>
      </c>
      <c r="M6658" t="s">
        <v>12802</v>
      </c>
      <c r="R6658" t="s">
        <v>740</v>
      </c>
      <c r="S6658" t="s">
        <v>795</v>
      </c>
      <c r="T6658" t="s">
        <v>21896</v>
      </c>
      <c r="U6658" t="s">
        <v>1340</v>
      </c>
      <c r="V6658" t="s">
        <v>12795</v>
      </c>
      <c r="W6658" t="s">
        <v>970</v>
      </c>
      <c r="X6658" t="s">
        <v>21897</v>
      </c>
    </row>
    <row r="6659" spans="2:24" ht="11" outlineLevel="1" x14ac:dyDescent="0.15">
      <c r="B6659" t="s">
        <v>7643</v>
      </c>
      <c r="C6659" t="s">
        <v>2125</v>
      </c>
      <c r="D6659" t="s">
        <v>213</v>
      </c>
      <c r="E6659" t="s">
        <v>10989</v>
      </c>
      <c r="F6659" t="s">
        <v>13906</v>
      </c>
      <c r="G6659" t="s">
        <v>992</v>
      </c>
      <c r="H6659" s="17">
        <v>42159</v>
      </c>
      <c r="I6659" s="15">
        <v>2015</v>
      </c>
      <c r="J6659" t="s">
        <v>10634</v>
      </c>
      <c r="K6659" s="5">
        <v>-154856</v>
      </c>
      <c r="L6659" t="s">
        <v>967</v>
      </c>
      <c r="M6659" t="s">
        <v>985</v>
      </c>
      <c r="N6659" t="s">
        <v>10635</v>
      </c>
      <c r="O6659" t="s">
        <v>796</v>
      </c>
      <c r="P6659" t="s">
        <v>11052</v>
      </c>
      <c r="Q6659" t="s">
        <v>10671</v>
      </c>
      <c r="R6659" t="s">
        <v>739</v>
      </c>
      <c r="S6659" t="s">
        <v>795</v>
      </c>
      <c r="T6659" t="s">
        <v>19806</v>
      </c>
      <c r="U6659" t="s">
        <v>965</v>
      </c>
      <c r="V6659" t="s">
        <v>10638</v>
      </c>
      <c r="W6659" t="s">
        <v>970</v>
      </c>
      <c r="X6659" t="s">
        <v>21898</v>
      </c>
    </row>
    <row r="6660" spans="2:24" ht="11" outlineLevel="1" x14ac:dyDescent="0.15">
      <c r="B6660" t="s">
        <v>7643</v>
      </c>
      <c r="C6660" t="s">
        <v>2125</v>
      </c>
      <c r="D6660" t="s">
        <v>213</v>
      </c>
      <c r="E6660" t="s">
        <v>10649</v>
      </c>
      <c r="F6660" t="s">
        <v>13906</v>
      </c>
      <c r="G6660" t="s">
        <v>992</v>
      </c>
      <c r="H6660" s="17">
        <v>42117</v>
      </c>
      <c r="I6660" s="15">
        <v>2015</v>
      </c>
      <c r="J6660" t="s">
        <v>10634</v>
      </c>
      <c r="K6660" s="5">
        <v>183300</v>
      </c>
      <c r="L6660" t="s">
        <v>967</v>
      </c>
      <c r="M6660" t="s">
        <v>985</v>
      </c>
      <c r="N6660" t="s">
        <v>10635</v>
      </c>
      <c r="O6660" t="s">
        <v>796</v>
      </c>
      <c r="P6660" t="s">
        <v>11052</v>
      </c>
      <c r="Q6660" t="s">
        <v>10671</v>
      </c>
      <c r="R6660" t="s">
        <v>739</v>
      </c>
      <c r="S6660" t="s">
        <v>795</v>
      </c>
      <c r="T6660" t="s">
        <v>19806</v>
      </c>
      <c r="U6660" t="s">
        <v>965</v>
      </c>
      <c r="V6660" t="s">
        <v>10638</v>
      </c>
      <c r="W6660" t="s">
        <v>970</v>
      </c>
      <c r="X6660" t="s">
        <v>21899</v>
      </c>
    </row>
    <row r="6661" spans="2:24" ht="11" outlineLevel="1" x14ac:dyDescent="0.15">
      <c r="B6661" t="s">
        <v>7645</v>
      </c>
      <c r="C6661" t="s">
        <v>7646</v>
      </c>
      <c r="E6661" t="s">
        <v>10649</v>
      </c>
      <c r="F6661" t="s">
        <v>4252</v>
      </c>
      <c r="G6661" t="s">
        <v>4253</v>
      </c>
      <c r="H6661" s="17">
        <v>45720</v>
      </c>
      <c r="I6661" s="15">
        <v>2025</v>
      </c>
      <c r="J6661" t="s">
        <v>10634</v>
      </c>
      <c r="K6661" s="5">
        <v>28344</v>
      </c>
      <c r="L6661" t="s">
        <v>967</v>
      </c>
      <c r="R6661" t="s">
        <v>750</v>
      </c>
      <c r="S6661" t="s">
        <v>4388</v>
      </c>
      <c r="T6661" t="s">
        <v>21900</v>
      </c>
      <c r="U6661" t="s">
        <v>1340</v>
      </c>
      <c r="V6661" t="s">
        <v>12795</v>
      </c>
      <c r="W6661" t="s">
        <v>970</v>
      </c>
      <c r="X6661" t="s">
        <v>21901</v>
      </c>
    </row>
    <row r="6662" spans="2:24" ht="11" outlineLevel="1" x14ac:dyDescent="0.15">
      <c r="B6662" t="s">
        <v>7648</v>
      </c>
      <c r="C6662" t="s">
        <v>7649</v>
      </c>
      <c r="E6662" t="s">
        <v>10649</v>
      </c>
      <c r="F6662" t="s">
        <v>4124</v>
      </c>
      <c r="G6662" t="s">
        <v>4125</v>
      </c>
      <c r="H6662" s="17">
        <v>42153</v>
      </c>
      <c r="I6662" s="15">
        <v>2015</v>
      </c>
      <c r="J6662" t="s">
        <v>10634</v>
      </c>
      <c r="K6662" s="5">
        <v>28294.84</v>
      </c>
      <c r="L6662" t="s">
        <v>967</v>
      </c>
      <c r="R6662" t="s">
        <v>740</v>
      </c>
      <c r="S6662" t="s">
        <v>795</v>
      </c>
      <c r="T6662" t="s">
        <v>21902</v>
      </c>
      <c r="U6662" t="s">
        <v>1340</v>
      </c>
      <c r="V6662" t="s">
        <v>12795</v>
      </c>
      <c r="W6662" t="s">
        <v>970</v>
      </c>
      <c r="X6662" t="s">
        <v>21903</v>
      </c>
    </row>
    <row r="6663" spans="2:24" ht="11" outlineLevel="1" x14ac:dyDescent="0.15">
      <c r="B6663" t="s">
        <v>7651</v>
      </c>
      <c r="C6663" t="s">
        <v>7652</v>
      </c>
      <c r="D6663" t="s">
        <v>177</v>
      </c>
      <c r="E6663" t="s">
        <v>10652</v>
      </c>
      <c r="F6663" t="s">
        <v>11029</v>
      </c>
      <c r="G6663" t="s">
        <v>992</v>
      </c>
      <c r="H6663" s="17">
        <v>43394</v>
      </c>
      <c r="I6663" s="15">
        <v>2019</v>
      </c>
      <c r="J6663" t="s">
        <v>10634</v>
      </c>
      <c r="K6663" s="5">
        <v>0</v>
      </c>
      <c r="L6663" t="s">
        <v>967</v>
      </c>
      <c r="M6663" t="s">
        <v>985</v>
      </c>
      <c r="N6663" t="s">
        <v>10635</v>
      </c>
      <c r="O6663" t="s">
        <v>796</v>
      </c>
      <c r="P6663" t="s">
        <v>10671</v>
      </c>
      <c r="Q6663" t="s">
        <v>10671</v>
      </c>
      <c r="R6663" t="s">
        <v>739</v>
      </c>
      <c r="S6663" t="s">
        <v>795</v>
      </c>
      <c r="T6663" t="s">
        <v>21904</v>
      </c>
      <c r="U6663" t="s">
        <v>965</v>
      </c>
      <c r="V6663" t="s">
        <v>10638</v>
      </c>
      <c r="W6663" t="s">
        <v>970</v>
      </c>
      <c r="X6663" t="s">
        <v>21905</v>
      </c>
    </row>
    <row r="6664" spans="2:24" ht="11" outlineLevel="1" x14ac:dyDescent="0.15">
      <c r="B6664" t="s">
        <v>7651</v>
      </c>
      <c r="C6664" t="s">
        <v>7652</v>
      </c>
      <c r="D6664" t="s">
        <v>177</v>
      </c>
      <c r="E6664" t="s">
        <v>10649</v>
      </c>
      <c r="F6664" t="s">
        <v>11029</v>
      </c>
      <c r="G6664" t="s">
        <v>992</v>
      </c>
      <c r="H6664" s="17">
        <v>43362</v>
      </c>
      <c r="I6664" s="15">
        <v>2018</v>
      </c>
      <c r="J6664" t="s">
        <v>10634</v>
      </c>
      <c r="K6664" s="5">
        <v>39370</v>
      </c>
      <c r="L6664" t="s">
        <v>967</v>
      </c>
      <c r="M6664" t="s">
        <v>985</v>
      </c>
      <c r="N6664" t="s">
        <v>10635</v>
      </c>
      <c r="O6664" t="s">
        <v>796</v>
      </c>
      <c r="P6664" t="s">
        <v>10671</v>
      </c>
      <c r="Q6664" t="s">
        <v>10671</v>
      </c>
      <c r="R6664" t="s">
        <v>739</v>
      </c>
      <c r="S6664" t="s">
        <v>795</v>
      </c>
      <c r="T6664" t="s">
        <v>21904</v>
      </c>
      <c r="U6664" t="s">
        <v>965</v>
      </c>
      <c r="V6664" t="s">
        <v>10638</v>
      </c>
      <c r="W6664" t="s">
        <v>970</v>
      </c>
      <c r="X6664" t="s">
        <v>21906</v>
      </c>
    </row>
    <row r="6665" spans="2:24" ht="11" outlineLevel="1" x14ac:dyDescent="0.15">
      <c r="B6665" t="s">
        <v>7651</v>
      </c>
      <c r="C6665" t="s">
        <v>7652</v>
      </c>
      <c r="D6665" t="s">
        <v>177</v>
      </c>
      <c r="E6665" t="s">
        <v>10664</v>
      </c>
      <c r="F6665" t="s">
        <v>11029</v>
      </c>
      <c r="G6665" t="s">
        <v>992</v>
      </c>
      <c r="H6665" s="17">
        <v>43437</v>
      </c>
      <c r="I6665" s="15">
        <v>2019</v>
      </c>
      <c r="J6665" t="s">
        <v>10634</v>
      </c>
      <c r="K6665" s="5">
        <v>-11127.31</v>
      </c>
      <c r="L6665" t="s">
        <v>967</v>
      </c>
      <c r="M6665" t="s">
        <v>985</v>
      </c>
      <c r="N6665" t="s">
        <v>10635</v>
      </c>
      <c r="O6665" t="s">
        <v>796</v>
      </c>
      <c r="P6665" t="s">
        <v>10671</v>
      </c>
      <c r="Q6665" t="s">
        <v>10671</v>
      </c>
      <c r="R6665" t="s">
        <v>739</v>
      </c>
      <c r="S6665" t="s">
        <v>795</v>
      </c>
      <c r="T6665" t="s">
        <v>21904</v>
      </c>
      <c r="U6665" t="s">
        <v>965</v>
      </c>
      <c r="V6665" t="s">
        <v>10638</v>
      </c>
      <c r="W6665" t="s">
        <v>970</v>
      </c>
      <c r="X6665" t="s">
        <v>21907</v>
      </c>
    </row>
    <row r="6666" spans="2:24" ht="11" outlineLevel="1" x14ac:dyDescent="0.15">
      <c r="B6666" t="s">
        <v>7654</v>
      </c>
      <c r="C6666" t="s">
        <v>7655</v>
      </c>
      <c r="E6666" t="s">
        <v>10649</v>
      </c>
      <c r="F6666" t="s">
        <v>6306</v>
      </c>
      <c r="G6666" t="s">
        <v>6307</v>
      </c>
      <c r="H6666" s="17">
        <v>42611</v>
      </c>
      <c r="I6666" s="15">
        <v>2016</v>
      </c>
      <c r="J6666" t="s">
        <v>10634</v>
      </c>
      <c r="K6666" s="5">
        <v>25200</v>
      </c>
      <c r="L6666" t="s">
        <v>967</v>
      </c>
      <c r="R6666" t="s">
        <v>740</v>
      </c>
      <c r="S6666" t="s">
        <v>795</v>
      </c>
      <c r="T6666" t="s">
        <v>21908</v>
      </c>
      <c r="U6666" t="s">
        <v>1340</v>
      </c>
      <c r="V6666" t="s">
        <v>12795</v>
      </c>
      <c r="W6666" t="s">
        <v>970</v>
      </c>
      <c r="X6666" t="s">
        <v>21909</v>
      </c>
    </row>
    <row r="6667" spans="2:24" ht="11" outlineLevel="1" x14ac:dyDescent="0.15">
      <c r="B6667" t="s">
        <v>7654</v>
      </c>
      <c r="C6667" t="s">
        <v>7655</v>
      </c>
      <c r="E6667" t="s">
        <v>10652</v>
      </c>
      <c r="F6667" t="s">
        <v>6306</v>
      </c>
      <c r="G6667" t="s">
        <v>6307</v>
      </c>
      <c r="H6667" s="17">
        <v>42639</v>
      </c>
      <c r="I6667" s="15">
        <v>2016</v>
      </c>
      <c r="J6667" t="s">
        <v>10634</v>
      </c>
      <c r="K6667" s="5">
        <v>8750</v>
      </c>
      <c r="L6667" t="s">
        <v>967</v>
      </c>
      <c r="M6667" t="s">
        <v>14985</v>
      </c>
      <c r="R6667" t="s">
        <v>740</v>
      </c>
      <c r="S6667" t="s">
        <v>795</v>
      </c>
      <c r="T6667" t="s">
        <v>21910</v>
      </c>
      <c r="U6667" t="s">
        <v>1340</v>
      </c>
      <c r="V6667" t="s">
        <v>12795</v>
      </c>
      <c r="W6667" t="s">
        <v>970</v>
      </c>
      <c r="X6667" t="s">
        <v>21911</v>
      </c>
    </row>
    <row r="6668" spans="2:24" ht="11" outlineLevel="1" x14ac:dyDescent="0.15">
      <c r="B6668" t="s">
        <v>7654</v>
      </c>
      <c r="C6668" t="s">
        <v>7655</v>
      </c>
      <c r="E6668" t="s">
        <v>10664</v>
      </c>
      <c r="F6668" t="s">
        <v>6306</v>
      </c>
      <c r="G6668" t="s">
        <v>6307</v>
      </c>
      <c r="H6668" s="17">
        <v>42796</v>
      </c>
      <c r="I6668" s="15">
        <v>2017</v>
      </c>
      <c r="J6668" t="s">
        <v>10634</v>
      </c>
      <c r="K6668" s="5">
        <v>-5725.82</v>
      </c>
      <c r="L6668" t="s">
        <v>967</v>
      </c>
      <c r="M6668" t="s">
        <v>12802</v>
      </c>
      <c r="R6668" t="s">
        <v>740</v>
      </c>
      <c r="S6668" t="s">
        <v>795</v>
      </c>
      <c r="T6668" t="s">
        <v>21912</v>
      </c>
      <c r="U6668" t="s">
        <v>1340</v>
      </c>
      <c r="V6668" t="s">
        <v>12795</v>
      </c>
      <c r="W6668" t="s">
        <v>970</v>
      </c>
      <c r="X6668" t="s">
        <v>21913</v>
      </c>
    </row>
    <row r="6669" spans="2:24" ht="11" outlineLevel="1" x14ac:dyDescent="0.15">
      <c r="B6669" t="s">
        <v>7657</v>
      </c>
      <c r="C6669" t="s">
        <v>7658</v>
      </c>
      <c r="D6669" t="s">
        <v>309</v>
      </c>
      <c r="E6669" t="s">
        <v>10649</v>
      </c>
      <c r="F6669" t="s">
        <v>16693</v>
      </c>
      <c r="G6669" t="s">
        <v>2727</v>
      </c>
      <c r="H6669" s="17">
        <v>44627</v>
      </c>
      <c r="I6669" s="15">
        <v>2022</v>
      </c>
      <c r="J6669" t="s">
        <v>10634</v>
      </c>
      <c r="K6669" s="5">
        <v>28207</v>
      </c>
      <c r="L6669" t="s">
        <v>967</v>
      </c>
      <c r="M6669" t="s">
        <v>985</v>
      </c>
      <c r="N6669" t="s">
        <v>10635</v>
      </c>
      <c r="O6669" t="s">
        <v>825</v>
      </c>
      <c r="P6669" t="s">
        <v>12086</v>
      </c>
      <c r="R6669" t="s">
        <v>740</v>
      </c>
      <c r="S6669" t="s">
        <v>795</v>
      </c>
      <c r="T6669" t="s">
        <v>21914</v>
      </c>
      <c r="U6669" t="s">
        <v>965</v>
      </c>
      <c r="V6669" t="s">
        <v>10638</v>
      </c>
      <c r="W6669" t="s">
        <v>970</v>
      </c>
      <c r="X6669" t="s">
        <v>21915</v>
      </c>
    </row>
    <row r="6670" spans="2:24" ht="11" outlineLevel="1" x14ac:dyDescent="0.15">
      <c r="B6670" t="s">
        <v>7660</v>
      </c>
      <c r="C6670" t="s">
        <v>7661</v>
      </c>
      <c r="D6670" t="s">
        <v>7662</v>
      </c>
      <c r="E6670" t="s">
        <v>10649</v>
      </c>
      <c r="F6670" t="s">
        <v>7663</v>
      </c>
      <c r="G6670" t="s">
        <v>7664</v>
      </c>
      <c r="H6670" s="17">
        <v>45175</v>
      </c>
      <c r="I6670" s="15">
        <v>2023</v>
      </c>
      <c r="J6670" t="s">
        <v>10634</v>
      </c>
      <c r="K6670" s="5">
        <v>28169.200000000001</v>
      </c>
      <c r="L6670" t="s">
        <v>967</v>
      </c>
      <c r="R6670" t="s">
        <v>5746</v>
      </c>
      <c r="S6670" t="s">
        <v>803</v>
      </c>
      <c r="T6670" t="s">
        <v>5747</v>
      </c>
      <c r="U6670" t="s">
        <v>1340</v>
      </c>
      <c r="V6670" t="s">
        <v>12795</v>
      </c>
      <c r="W6670" t="s">
        <v>970</v>
      </c>
      <c r="X6670" t="s">
        <v>21916</v>
      </c>
    </row>
    <row r="6671" spans="2:24" ht="11" outlineLevel="1" x14ac:dyDescent="0.15">
      <c r="B6671" t="s">
        <v>7666</v>
      </c>
      <c r="C6671" t="s">
        <v>7667</v>
      </c>
      <c r="D6671" t="s">
        <v>5131</v>
      </c>
      <c r="E6671" t="s">
        <v>10649</v>
      </c>
      <c r="F6671" t="s">
        <v>5132</v>
      </c>
      <c r="G6671" t="s">
        <v>5133</v>
      </c>
      <c r="H6671" s="17">
        <v>42220</v>
      </c>
      <c r="I6671" s="15">
        <v>2015</v>
      </c>
      <c r="J6671" t="s">
        <v>10634</v>
      </c>
      <c r="K6671" s="5">
        <v>28140.63</v>
      </c>
      <c r="L6671" t="s">
        <v>967</v>
      </c>
      <c r="R6671" t="s">
        <v>7668</v>
      </c>
      <c r="S6671" t="s">
        <v>795</v>
      </c>
      <c r="T6671" t="s">
        <v>21917</v>
      </c>
      <c r="U6671" t="s">
        <v>1340</v>
      </c>
      <c r="V6671" t="s">
        <v>12795</v>
      </c>
      <c r="W6671" t="s">
        <v>970</v>
      </c>
      <c r="X6671" t="s">
        <v>21918</v>
      </c>
    </row>
    <row r="6672" spans="2:24" ht="11" outlineLevel="1" x14ac:dyDescent="0.15">
      <c r="B6672" t="s">
        <v>7671</v>
      </c>
      <c r="C6672" t="s">
        <v>7672</v>
      </c>
      <c r="D6672" t="s">
        <v>4538</v>
      </c>
      <c r="E6672" t="s">
        <v>10649</v>
      </c>
      <c r="F6672" t="s">
        <v>19236</v>
      </c>
      <c r="G6672" t="s">
        <v>4220</v>
      </c>
      <c r="H6672" s="17">
        <v>43703</v>
      </c>
      <c r="I6672" s="15">
        <v>2019</v>
      </c>
      <c r="J6672" t="s">
        <v>10634</v>
      </c>
      <c r="K6672" s="5">
        <v>31300</v>
      </c>
      <c r="L6672" t="s">
        <v>967</v>
      </c>
      <c r="M6672" t="s">
        <v>985</v>
      </c>
      <c r="N6672" t="s">
        <v>10635</v>
      </c>
      <c r="O6672" t="s">
        <v>796</v>
      </c>
      <c r="P6672" t="s">
        <v>21488</v>
      </c>
      <c r="Q6672" t="s">
        <v>21488</v>
      </c>
      <c r="R6672" t="s">
        <v>4147</v>
      </c>
      <c r="S6672" t="s">
        <v>803</v>
      </c>
      <c r="T6672" t="s">
        <v>21919</v>
      </c>
      <c r="U6672" t="s">
        <v>965</v>
      </c>
      <c r="V6672" t="s">
        <v>10638</v>
      </c>
      <c r="W6672" t="s">
        <v>970</v>
      </c>
      <c r="X6672" t="s">
        <v>21920</v>
      </c>
    </row>
    <row r="6673" spans="2:24" ht="11" outlineLevel="1" x14ac:dyDescent="0.15">
      <c r="B6673" t="s">
        <v>7671</v>
      </c>
      <c r="C6673" t="s">
        <v>7672</v>
      </c>
      <c r="D6673" t="s">
        <v>4538</v>
      </c>
      <c r="E6673" t="s">
        <v>10652</v>
      </c>
      <c r="F6673" t="s">
        <v>19236</v>
      </c>
      <c r="G6673" t="s">
        <v>4220</v>
      </c>
      <c r="H6673" s="17">
        <v>43766</v>
      </c>
      <c r="I6673" s="15">
        <v>2020</v>
      </c>
      <c r="J6673" t="s">
        <v>10634</v>
      </c>
      <c r="K6673" s="5">
        <v>-3200</v>
      </c>
      <c r="L6673" t="s">
        <v>967</v>
      </c>
      <c r="M6673" t="s">
        <v>985</v>
      </c>
      <c r="N6673" t="s">
        <v>10635</v>
      </c>
      <c r="O6673" t="s">
        <v>796</v>
      </c>
      <c r="P6673" t="s">
        <v>21488</v>
      </c>
      <c r="Q6673" t="s">
        <v>21488</v>
      </c>
      <c r="R6673" t="s">
        <v>4147</v>
      </c>
      <c r="S6673" t="s">
        <v>803</v>
      </c>
      <c r="T6673" t="s">
        <v>21919</v>
      </c>
      <c r="U6673" t="s">
        <v>965</v>
      </c>
      <c r="V6673" t="s">
        <v>10638</v>
      </c>
      <c r="W6673" t="s">
        <v>970</v>
      </c>
      <c r="X6673" t="s">
        <v>21921</v>
      </c>
    </row>
    <row r="6674" spans="2:24" ht="11" outlineLevel="1" x14ac:dyDescent="0.15">
      <c r="B6674" t="s">
        <v>7674</v>
      </c>
      <c r="C6674" t="s">
        <v>7675</v>
      </c>
      <c r="E6674" t="s">
        <v>10649</v>
      </c>
      <c r="F6674" t="s">
        <v>7172</v>
      </c>
      <c r="G6674" t="s">
        <v>7173</v>
      </c>
      <c r="H6674" s="17">
        <v>42271</v>
      </c>
      <c r="I6674" s="15">
        <v>2015</v>
      </c>
      <c r="J6674" t="s">
        <v>10634</v>
      </c>
      <c r="K6674" s="5">
        <v>28100</v>
      </c>
      <c r="L6674" t="s">
        <v>967</v>
      </c>
      <c r="R6674" t="s">
        <v>737</v>
      </c>
      <c r="S6674" t="s">
        <v>803</v>
      </c>
      <c r="T6674" t="s">
        <v>21922</v>
      </c>
      <c r="U6674" t="s">
        <v>1340</v>
      </c>
      <c r="V6674" t="s">
        <v>12795</v>
      </c>
      <c r="W6674" t="s">
        <v>970</v>
      </c>
      <c r="X6674" t="s">
        <v>21923</v>
      </c>
    </row>
    <row r="6675" spans="2:24" ht="11" outlineLevel="1" x14ac:dyDescent="0.15">
      <c r="B6675" t="s">
        <v>7677</v>
      </c>
      <c r="C6675" t="s">
        <v>7678</v>
      </c>
      <c r="D6675" t="s">
        <v>7679</v>
      </c>
      <c r="E6675" t="s">
        <v>10649</v>
      </c>
      <c r="F6675" t="s">
        <v>5441</v>
      </c>
      <c r="G6675" t="s">
        <v>5442</v>
      </c>
      <c r="H6675" s="17">
        <v>45394</v>
      </c>
      <c r="I6675" s="15">
        <v>2024</v>
      </c>
      <c r="J6675" t="s">
        <v>10634</v>
      </c>
      <c r="K6675" s="5">
        <v>28001.599999999999</v>
      </c>
      <c r="L6675" t="s">
        <v>967</v>
      </c>
      <c r="R6675" t="s">
        <v>737</v>
      </c>
      <c r="S6675" t="s">
        <v>5179</v>
      </c>
      <c r="T6675" t="s">
        <v>21924</v>
      </c>
      <c r="U6675" t="s">
        <v>1340</v>
      </c>
      <c r="V6675" t="s">
        <v>12795</v>
      </c>
      <c r="W6675" t="s">
        <v>970</v>
      </c>
      <c r="X6675" t="s">
        <v>21925</v>
      </c>
    </row>
    <row r="6676" spans="2:24" ht="11" outlineLevel="1" x14ac:dyDescent="0.15">
      <c r="B6676" t="s">
        <v>7681</v>
      </c>
      <c r="C6676" t="s">
        <v>7682</v>
      </c>
      <c r="D6676" t="s">
        <v>7683</v>
      </c>
      <c r="E6676" t="s">
        <v>10649</v>
      </c>
      <c r="F6676" t="s">
        <v>18065</v>
      </c>
      <c r="G6676" t="s">
        <v>1907</v>
      </c>
      <c r="H6676" s="17">
        <v>45412</v>
      </c>
      <c r="I6676" s="15">
        <v>2024</v>
      </c>
      <c r="J6676" t="s">
        <v>10634</v>
      </c>
      <c r="K6676" s="5">
        <v>26685</v>
      </c>
      <c r="L6676" t="s">
        <v>967</v>
      </c>
      <c r="M6676" t="s">
        <v>1903</v>
      </c>
      <c r="N6676" t="s">
        <v>10635</v>
      </c>
      <c r="O6676" t="s">
        <v>825</v>
      </c>
      <c r="P6676" t="s">
        <v>13376</v>
      </c>
      <c r="Q6676" t="s">
        <v>11435</v>
      </c>
      <c r="R6676" t="s">
        <v>740</v>
      </c>
      <c r="S6676" t="s">
        <v>795</v>
      </c>
      <c r="T6676" t="s">
        <v>21926</v>
      </c>
      <c r="U6676" t="s">
        <v>965</v>
      </c>
      <c r="V6676" t="s">
        <v>10638</v>
      </c>
      <c r="W6676" t="s">
        <v>970</v>
      </c>
      <c r="X6676" t="s">
        <v>21927</v>
      </c>
    </row>
    <row r="6677" spans="2:24" ht="11" outlineLevel="1" x14ac:dyDescent="0.15">
      <c r="B6677" t="s">
        <v>7681</v>
      </c>
      <c r="C6677" t="s">
        <v>7682</v>
      </c>
      <c r="D6677" t="s">
        <v>7683</v>
      </c>
      <c r="E6677" t="s">
        <v>10652</v>
      </c>
      <c r="F6677" t="s">
        <v>18065</v>
      </c>
      <c r="G6677" t="s">
        <v>1907</v>
      </c>
      <c r="H6677" s="17">
        <v>45450</v>
      </c>
      <c r="I6677" s="15">
        <v>2024</v>
      </c>
      <c r="J6677" t="s">
        <v>10634</v>
      </c>
      <c r="K6677" s="5">
        <v>1201.22</v>
      </c>
      <c r="L6677" t="s">
        <v>967</v>
      </c>
      <c r="M6677" t="s">
        <v>1903</v>
      </c>
      <c r="N6677" t="s">
        <v>10635</v>
      </c>
      <c r="O6677" t="s">
        <v>825</v>
      </c>
      <c r="P6677" t="s">
        <v>13376</v>
      </c>
      <c r="Q6677" t="s">
        <v>11435</v>
      </c>
      <c r="R6677" t="s">
        <v>740</v>
      </c>
      <c r="S6677" t="s">
        <v>795</v>
      </c>
      <c r="T6677" t="s">
        <v>21926</v>
      </c>
      <c r="U6677" t="s">
        <v>965</v>
      </c>
      <c r="V6677" t="s">
        <v>10638</v>
      </c>
      <c r="W6677" t="s">
        <v>970</v>
      </c>
      <c r="X6677" t="s">
        <v>21928</v>
      </c>
    </row>
    <row r="6678" spans="2:24" ht="11" outlineLevel="1" x14ac:dyDescent="0.15">
      <c r="B6678" t="s">
        <v>7685</v>
      </c>
      <c r="C6678" t="s">
        <v>7686</v>
      </c>
      <c r="E6678" t="s">
        <v>10649</v>
      </c>
      <c r="F6678" t="s">
        <v>7687</v>
      </c>
      <c r="G6678" t="s">
        <v>7688</v>
      </c>
      <c r="H6678" s="17">
        <v>44834</v>
      </c>
      <c r="I6678" s="15">
        <v>2022</v>
      </c>
      <c r="J6678" t="s">
        <v>10634</v>
      </c>
      <c r="K6678" s="5">
        <v>27875</v>
      </c>
      <c r="L6678" t="s">
        <v>967</v>
      </c>
      <c r="R6678" t="s">
        <v>759</v>
      </c>
      <c r="S6678" t="s">
        <v>803</v>
      </c>
      <c r="T6678" t="s">
        <v>21929</v>
      </c>
      <c r="U6678" t="s">
        <v>1340</v>
      </c>
      <c r="V6678" t="s">
        <v>12795</v>
      </c>
      <c r="W6678" t="s">
        <v>970</v>
      </c>
      <c r="X6678" t="s">
        <v>21930</v>
      </c>
    </row>
    <row r="6679" spans="2:24" ht="11" outlineLevel="1" x14ac:dyDescent="0.15">
      <c r="B6679" t="s">
        <v>7690</v>
      </c>
      <c r="C6679" t="s">
        <v>7691</v>
      </c>
      <c r="E6679" t="s">
        <v>10649</v>
      </c>
      <c r="F6679" t="s">
        <v>7692</v>
      </c>
      <c r="G6679" t="s">
        <v>7693</v>
      </c>
      <c r="H6679" s="17">
        <v>45861</v>
      </c>
      <c r="I6679" s="15">
        <v>2025</v>
      </c>
      <c r="J6679" t="s">
        <v>10634</v>
      </c>
      <c r="K6679" s="5">
        <v>27750.86</v>
      </c>
      <c r="L6679" t="s">
        <v>967</v>
      </c>
      <c r="R6679" t="s">
        <v>7259</v>
      </c>
      <c r="S6679" t="s">
        <v>795</v>
      </c>
      <c r="T6679" t="s">
        <v>21931</v>
      </c>
      <c r="U6679" t="s">
        <v>1340</v>
      </c>
      <c r="V6679" t="s">
        <v>12795</v>
      </c>
      <c r="W6679" t="s">
        <v>970</v>
      </c>
      <c r="X6679" t="s">
        <v>21932</v>
      </c>
    </row>
    <row r="6680" spans="2:24" ht="11" outlineLevel="1" x14ac:dyDescent="0.15">
      <c r="B6680" t="s">
        <v>7695</v>
      </c>
      <c r="C6680" t="s">
        <v>7696</v>
      </c>
      <c r="E6680" t="s">
        <v>10649</v>
      </c>
      <c r="F6680" t="s">
        <v>15973</v>
      </c>
      <c r="G6680" t="s">
        <v>2386</v>
      </c>
      <c r="H6680" s="17">
        <v>44763</v>
      </c>
      <c r="I6680" s="15">
        <v>2022</v>
      </c>
      <c r="J6680" t="s">
        <v>10634</v>
      </c>
      <c r="K6680" s="5">
        <v>170000</v>
      </c>
      <c r="L6680" t="s">
        <v>967</v>
      </c>
      <c r="M6680" t="s">
        <v>1141</v>
      </c>
      <c r="N6680" t="s">
        <v>10635</v>
      </c>
      <c r="O6680" t="s">
        <v>825</v>
      </c>
      <c r="P6680" t="s">
        <v>14299</v>
      </c>
      <c r="R6680" t="s">
        <v>740</v>
      </c>
      <c r="S6680" t="s">
        <v>795</v>
      </c>
      <c r="T6680" t="s">
        <v>21933</v>
      </c>
      <c r="U6680" t="s">
        <v>965</v>
      </c>
      <c r="V6680" t="s">
        <v>10638</v>
      </c>
      <c r="W6680" t="s">
        <v>970</v>
      </c>
      <c r="X6680" t="s">
        <v>21934</v>
      </c>
    </row>
    <row r="6681" spans="2:24" ht="11" outlineLevel="1" x14ac:dyDescent="0.15">
      <c r="B6681" t="s">
        <v>7695</v>
      </c>
      <c r="C6681" t="s">
        <v>7696</v>
      </c>
      <c r="E6681" t="s">
        <v>10664</v>
      </c>
      <c r="F6681" t="s">
        <v>15973</v>
      </c>
      <c r="G6681" t="s">
        <v>2386</v>
      </c>
      <c r="H6681" s="17">
        <v>44917</v>
      </c>
      <c r="I6681" s="15">
        <v>2023</v>
      </c>
      <c r="J6681" t="s">
        <v>10634</v>
      </c>
      <c r="K6681" s="5">
        <v>0</v>
      </c>
      <c r="L6681" t="s">
        <v>967</v>
      </c>
      <c r="M6681" t="s">
        <v>1141</v>
      </c>
      <c r="N6681" t="s">
        <v>10635</v>
      </c>
      <c r="O6681" t="s">
        <v>825</v>
      </c>
      <c r="P6681" t="s">
        <v>14299</v>
      </c>
      <c r="R6681" t="s">
        <v>740</v>
      </c>
      <c r="S6681" t="s">
        <v>795</v>
      </c>
      <c r="T6681" t="s">
        <v>21935</v>
      </c>
      <c r="U6681" t="s">
        <v>965</v>
      </c>
      <c r="V6681" t="s">
        <v>10638</v>
      </c>
      <c r="W6681" t="s">
        <v>970</v>
      </c>
      <c r="X6681" t="s">
        <v>21936</v>
      </c>
    </row>
    <row r="6682" spans="2:24" ht="11" outlineLevel="1" x14ac:dyDescent="0.15">
      <c r="B6682" t="s">
        <v>7695</v>
      </c>
      <c r="C6682" t="s">
        <v>7696</v>
      </c>
      <c r="E6682" t="s">
        <v>10643</v>
      </c>
      <c r="F6682" t="s">
        <v>15973</v>
      </c>
      <c r="G6682" t="s">
        <v>2386</v>
      </c>
      <c r="H6682" s="17">
        <v>45014</v>
      </c>
      <c r="I6682" s="15">
        <v>2023</v>
      </c>
      <c r="J6682" t="s">
        <v>10634</v>
      </c>
      <c r="K6682" s="5">
        <v>0</v>
      </c>
      <c r="L6682" t="s">
        <v>967</v>
      </c>
      <c r="M6682" t="s">
        <v>1141</v>
      </c>
      <c r="N6682" t="s">
        <v>10635</v>
      </c>
      <c r="O6682" t="s">
        <v>825</v>
      </c>
      <c r="P6682" t="s">
        <v>14299</v>
      </c>
      <c r="R6682" t="s">
        <v>740</v>
      </c>
      <c r="S6682" t="s">
        <v>795</v>
      </c>
      <c r="T6682" t="s">
        <v>21937</v>
      </c>
      <c r="U6682" t="s">
        <v>965</v>
      </c>
      <c r="V6682" t="s">
        <v>10638</v>
      </c>
      <c r="W6682" t="s">
        <v>970</v>
      </c>
      <c r="X6682" t="s">
        <v>21938</v>
      </c>
    </row>
    <row r="6683" spans="2:24" ht="11" outlineLevel="1" x14ac:dyDescent="0.15">
      <c r="B6683" t="s">
        <v>7695</v>
      </c>
      <c r="C6683" t="s">
        <v>7696</v>
      </c>
      <c r="E6683" t="s">
        <v>10652</v>
      </c>
      <c r="F6683" t="s">
        <v>15973</v>
      </c>
      <c r="G6683" t="s">
        <v>2386</v>
      </c>
      <c r="H6683" s="17">
        <v>44853</v>
      </c>
      <c r="I6683" s="15">
        <v>2023</v>
      </c>
      <c r="J6683" t="s">
        <v>10634</v>
      </c>
      <c r="K6683" s="5">
        <v>0</v>
      </c>
      <c r="L6683" t="s">
        <v>967</v>
      </c>
      <c r="M6683" t="s">
        <v>1141</v>
      </c>
      <c r="N6683" t="s">
        <v>10635</v>
      </c>
      <c r="O6683" t="s">
        <v>825</v>
      </c>
      <c r="P6683" t="s">
        <v>14299</v>
      </c>
      <c r="R6683" t="s">
        <v>740</v>
      </c>
      <c r="S6683" t="s">
        <v>795</v>
      </c>
      <c r="T6683" t="s">
        <v>21939</v>
      </c>
      <c r="U6683" t="s">
        <v>965</v>
      </c>
      <c r="V6683" t="s">
        <v>10638</v>
      </c>
      <c r="W6683" t="s">
        <v>970</v>
      </c>
      <c r="X6683" t="s">
        <v>21940</v>
      </c>
    </row>
    <row r="6684" spans="2:24" ht="11" outlineLevel="1" x14ac:dyDescent="0.15">
      <c r="B6684" t="s">
        <v>7695</v>
      </c>
      <c r="C6684" t="s">
        <v>7696</v>
      </c>
      <c r="E6684" t="s">
        <v>10632</v>
      </c>
      <c r="F6684" t="s">
        <v>15973</v>
      </c>
      <c r="G6684" t="s">
        <v>2386</v>
      </c>
      <c r="H6684" s="17">
        <v>45076</v>
      </c>
      <c r="I6684" s="15">
        <v>2023</v>
      </c>
      <c r="J6684" t="s">
        <v>10634</v>
      </c>
      <c r="K6684" s="5">
        <v>-142400</v>
      </c>
      <c r="L6684" t="s">
        <v>967</v>
      </c>
      <c r="M6684" t="s">
        <v>1141</v>
      </c>
      <c r="N6684" t="s">
        <v>10635</v>
      </c>
      <c r="O6684" t="s">
        <v>825</v>
      </c>
      <c r="P6684" t="s">
        <v>14299</v>
      </c>
      <c r="Q6684" t="s">
        <v>11435</v>
      </c>
      <c r="R6684" t="s">
        <v>740</v>
      </c>
      <c r="S6684" t="s">
        <v>795</v>
      </c>
      <c r="T6684" t="s">
        <v>21941</v>
      </c>
      <c r="U6684" t="s">
        <v>965</v>
      </c>
      <c r="V6684" t="s">
        <v>10638</v>
      </c>
      <c r="W6684" t="s">
        <v>970</v>
      </c>
      <c r="X6684" t="s">
        <v>21942</v>
      </c>
    </row>
    <row r="6685" spans="2:24" ht="11" outlineLevel="1" x14ac:dyDescent="0.15">
      <c r="B6685" t="s">
        <v>7698</v>
      </c>
      <c r="C6685" t="s">
        <v>7699</v>
      </c>
      <c r="E6685" t="s">
        <v>10649</v>
      </c>
      <c r="F6685" t="s">
        <v>7700</v>
      </c>
      <c r="G6685" t="s">
        <v>7701</v>
      </c>
      <c r="H6685" s="17">
        <v>45334</v>
      </c>
      <c r="I6685" s="15">
        <v>2024</v>
      </c>
      <c r="J6685" t="s">
        <v>10634</v>
      </c>
      <c r="K6685" s="5">
        <v>27493.75</v>
      </c>
      <c r="L6685" t="s">
        <v>967</v>
      </c>
      <c r="R6685" t="s">
        <v>5385</v>
      </c>
      <c r="S6685" t="s">
        <v>803</v>
      </c>
      <c r="T6685" t="s">
        <v>21943</v>
      </c>
      <c r="U6685" t="s">
        <v>1340</v>
      </c>
      <c r="V6685" t="s">
        <v>12795</v>
      </c>
      <c r="W6685" t="s">
        <v>970</v>
      </c>
      <c r="X6685" t="s">
        <v>21944</v>
      </c>
    </row>
    <row r="6686" spans="2:24" ht="11" outlineLevel="1" x14ac:dyDescent="0.15">
      <c r="B6686" t="s">
        <v>7698</v>
      </c>
      <c r="C6686" t="s">
        <v>7699</v>
      </c>
      <c r="E6686" t="s">
        <v>10652</v>
      </c>
      <c r="F6686" t="s">
        <v>7700</v>
      </c>
      <c r="G6686" t="s">
        <v>7701</v>
      </c>
      <c r="H6686" s="17">
        <v>45337</v>
      </c>
      <c r="I6686" s="15">
        <v>2024</v>
      </c>
      <c r="J6686" t="s">
        <v>10634</v>
      </c>
      <c r="K6686" s="5">
        <v>0</v>
      </c>
      <c r="L6686" t="s">
        <v>967</v>
      </c>
      <c r="M6686" t="s">
        <v>12797</v>
      </c>
      <c r="R6686" t="s">
        <v>5385</v>
      </c>
      <c r="S6686" t="s">
        <v>803</v>
      </c>
      <c r="T6686" t="s">
        <v>21945</v>
      </c>
      <c r="U6686" t="s">
        <v>1340</v>
      </c>
      <c r="V6686" t="s">
        <v>12795</v>
      </c>
      <c r="W6686" t="s">
        <v>970</v>
      </c>
      <c r="X6686" t="s">
        <v>21946</v>
      </c>
    </row>
    <row r="6687" spans="2:24" ht="11" outlineLevel="1" x14ac:dyDescent="0.15">
      <c r="B6687" t="s">
        <v>7703</v>
      </c>
      <c r="C6687" t="s">
        <v>7704</v>
      </c>
      <c r="D6687" t="s">
        <v>379</v>
      </c>
      <c r="E6687" t="s">
        <v>10649</v>
      </c>
      <c r="F6687" t="s">
        <v>713</v>
      </c>
      <c r="G6687" t="s">
        <v>3086</v>
      </c>
      <c r="H6687" s="17">
        <v>45474</v>
      </c>
      <c r="I6687" s="15">
        <v>2024</v>
      </c>
      <c r="J6687" t="s">
        <v>10634</v>
      </c>
      <c r="K6687" s="5">
        <v>27367</v>
      </c>
      <c r="L6687" t="s">
        <v>967</v>
      </c>
      <c r="M6687" t="s">
        <v>985</v>
      </c>
      <c r="N6687" t="s">
        <v>10635</v>
      </c>
      <c r="O6687" t="s">
        <v>818</v>
      </c>
      <c r="P6687" t="s">
        <v>13554</v>
      </c>
      <c r="Q6687" t="s">
        <v>13554</v>
      </c>
      <c r="R6687" t="s">
        <v>740</v>
      </c>
      <c r="S6687" t="s">
        <v>795</v>
      </c>
      <c r="T6687" t="s">
        <v>21947</v>
      </c>
      <c r="U6687" t="s">
        <v>965</v>
      </c>
      <c r="V6687" t="s">
        <v>10638</v>
      </c>
      <c r="W6687" t="s">
        <v>970</v>
      </c>
      <c r="X6687" t="s">
        <v>21948</v>
      </c>
    </row>
    <row r="6688" spans="2:24" ht="11" outlineLevel="1" x14ac:dyDescent="0.15">
      <c r="B6688" t="s">
        <v>7706</v>
      </c>
      <c r="C6688" t="s">
        <v>2045</v>
      </c>
      <c r="D6688" t="s">
        <v>196</v>
      </c>
      <c r="E6688" t="s">
        <v>10649</v>
      </c>
      <c r="F6688" t="s">
        <v>604</v>
      </c>
      <c r="G6688" t="s">
        <v>1088</v>
      </c>
      <c r="H6688" s="17">
        <v>42207</v>
      </c>
      <c r="I6688" s="15">
        <v>2015</v>
      </c>
      <c r="J6688" t="s">
        <v>10634</v>
      </c>
      <c r="K6688" s="5">
        <v>27314</v>
      </c>
      <c r="L6688" t="s">
        <v>967</v>
      </c>
      <c r="M6688" t="s">
        <v>985</v>
      </c>
      <c r="N6688" t="s">
        <v>10635</v>
      </c>
      <c r="O6688" t="s">
        <v>818</v>
      </c>
      <c r="P6688" t="s">
        <v>11052</v>
      </c>
      <c r="Q6688" t="s">
        <v>10671</v>
      </c>
      <c r="R6688" t="s">
        <v>743</v>
      </c>
      <c r="S6688" t="s">
        <v>795</v>
      </c>
      <c r="T6688" t="s">
        <v>14158</v>
      </c>
      <c r="U6688" t="s">
        <v>965</v>
      </c>
      <c r="V6688" t="s">
        <v>10638</v>
      </c>
      <c r="W6688" t="s">
        <v>970</v>
      </c>
      <c r="X6688" t="s">
        <v>21949</v>
      </c>
    </row>
    <row r="6689" spans="2:24" ht="11" outlineLevel="1" x14ac:dyDescent="0.15">
      <c r="B6689" t="s">
        <v>7706</v>
      </c>
      <c r="C6689" t="s">
        <v>2045</v>
      </c>
      <c r="D6689" t="s">
        <v>196</v>
      </c>
      <c r="E6689" t="s">
        <v>10989</v>
      </c>
      <c r="F6689" t="s">
        <v>604</v>
      </c>
      <c r="G6689" t="s">
        <v>1088</v>
      </c>
      <c r="H6689" s="17">
        <v>42234</v>
      </c>
      <c r="I6689" s="15">
        <v>2015</v>
      </c>
      <c r="J6689" t="s">
        <v>10634</v>
      </c>
      <c r="K6689" s="5">
        <v>0</v>
      </c>
      <c r="L6689" t="s">
        <v>967</v>
      </c>
      <c r="M6689" t="s">
        <v>985</v>
      </c>
      <c r="N6689" t="s">
        <v>10635</v>
      </c>
      <c r="O6689" t="s">
        <v>818</v>
      </c>
      <c r="P6689" t="s">
        <v>11052</v>
      </c>
      <c r="Q6689" t="s">
        <v>11052</v>
      </c>
      <c r="R6689" t="s">
        <v>743</v>
      </c>
      <c r="S6689" t="s">
        <v>795</v>
      </c>
      <c r="T6689" t="s">
        <v>14158</v>
      </c>
      <c r="U6689" t="s">
        <v>965</v>
      </c>
      <c r="V6689" t="s">
        <v>10638</v>
      </c>
      <c r="W6689" t="s">
        <v>970</v>
      </c>
      <c r="X6689" t="s">
        <v>21950</v>
      </c>
    </row>
    <row r="6690" spans="2:24" ht="11" outlineLevel="1" x14ac:dyDescent="0.15">
      <c r="B6690" t="s">
        <v>7708</v>
      </c>
      <c r="C6690" t="s">
        <v>7709</v>
      </c>
      <c r="D6690" t="s">
        <v>7710</v>
      </c>
      <c r="E6690" t="s">
        <v>10649</v>
      </c>
      <c r="F6690" t="s">
        <v>7711</v>
      </c>
      <c r="G6690" t="s">
        <v>7712</v>
      </c>
      <c r="H6690" s="17">
        <v>45917</v>
      </c>
      <c r="I6690" s="15">
        <v>2025</v>
      </c>
      <c r="J6690" t="s">
        <v>10634</v>
      </c>
      <c r="K6690" s="5">
        <v>27271.29</v>
      </c>
      <c r="L6690" t="s">
        <v>967</v>
      </c>
      <c r="R6690" t="s">
        <v>737</v>
      </c>
      <c r="S6690" t="s">
        <v>6247</v>
      </c>
      <c r="T6690" t="s">
        <v>21951</v>
      </c>
      <c r="U6690" t="s">
        <v>1340</v>
      </c>
      <c r="V6690" t="s">
        <v>12795</v>
      </c>
      <c r="W6690" t="s">
        <v>970</v>
      </c>
      <c r="X6690" t="s">
        <v>21952</v>
      </c>
    </row>
    <row r="6691" spans="2:24" ht="11" outlineLevel="1" x14ac:dyDescent="0.15">
      <c r="B6691" t="s">
        <v>7714</v>
      </c>
      <c r="C6691" t="s">
        <v>7715</v>
      </c>
      <c r="E6691" t="s">
        <v>10649</v>
      </c>
      <c r="F6691" t="s">
        <v>7716</v>
      </c>
      <c r="G6691" t="s">
        <v>7717</v>
      </c>
      <c r="H6691" s="17">
        <v>43006</v>
      </c>
      <c r="I6691" s="15">
        <v>2017</v>
      </c>
      <c r="J6691" t="s">
        <v>10634</v>
      </c>
      <c r="K6691" s="5">
        <v>27250</v>
      </c>
      <c r="L6691" t="s">
        <v>967</v>
      </c>
      <c r="R6691" t="s">
        <v>737</v>
      </c>
      <c r="S6691" t="s">
        <v>803</v>
      </c>
      <c r="T6691" t="s">
        <v>21953</v>
      </c>
      <c r="U6691" t="s">
        <v>1340</v>
      </c>
      <c r="V6691" t="s">
        <v>12795</v>
      </c>
      <c r="W6691" t="s">
        <v>970</v>
      </c>
      <c r="X6691" t="s">
        <v>21954</v>
      </c>
    </row>
    <row r="6692" spans="2:24" ht="11" outlineLevel="1" x14ac:dyDescent="0.15">
      <c r="B6692" t="s">
        <v>7719</v>
      </c>
      <c r="C6692" t="s">
        <v>7720</v>
      </c>
      <c r="E6692" t="s">
        <v>10649</v>
      </c>
      <c r="F6692" t="s">
        <v>6306</v>
      </c>
      <c r="G6692" t="s">
        <v>6307</v>
      </c>
      <c r="H6692" s="17">
        <v>45317</v>
      </c>
      <c r="I6692" s="15">
        <v>2024</v>
      </c>
      <c r="J6692" t="s">
        <v>10634</v>
      </c>
      <c r="K6692" s="5">
        <v>27210</v>
      </c>
      <c r="L6692" t="s">
        <v>967</v>
      </c>
      <c r="R6692" t="s">
        <v>740</v>
      </c>
      <c r="S6692" t="s">
        <v>795</v>
      </c>
      <c r="T6692" t="s">
        <v>21955</v>
      </c>
      <c r="U6692" t="s">
        <v>1340</v>
      </c>
      <c r="V6692" t="s">
        <v>12795</v>
      </c>
      <c r="W6692" t="s">
        <v>970</v>
      </c>
      <c r="X6692" t="s">
        <v>21956</v>
      </c>
    </row>
    <row r="6693" spans="2:24" ht="11" outlineLevel="1" x14ac:dyDescent="0.15">
      <c r="B6693" t="s">
        <v>7722</v>
      </c>
      <c r="C6693" t="s">
        <v>7723</v>
      </c>
      <c r="E6693" t="s">
        <v>10649</v>
      </c>
      <c r="F6693" t="s">
        <v>6306</v>
      </c>
      <c r="G6693" t="s">
        <v>6307</v>
      </c>
      <c r="H6693" s="17">
        <v>45224</v>
      </c>
      <c r="I6693" s="15">
        <v>2024</v>
      </c>
      <c r="J6693" t="s">
        <v>10634</v>
      </c>
      <c r="K6693" s="5">
        <v>27210</v>
      </c>
      <c r="L6693" t="s">
        <v>967</v>
      </c>
      <c r="R6693" t="s">
        <v>740</v>
      </c>
      <c r="S6693" t="s">
        <v>795</v>
      </c>
      <c r="T6693" t="s">
        <v>21957</v>
      </c>
      <c r="U6693" t="s">
        <v>1340</v>
      </c>
      <c r="V6693" t="s">
        <v>12795</v>
      </c>
      <c r="W6693" t="s">
        <v>970</v>
      </c>
      <c r="X6693" t="s">
        <v>21958</v>
      </c>
    </row>
    <row r="6694" spans="2:24" ht="11" outlineLevel="1" x14ac:dyDescent="0.15">
      <c r="B6694" t="s">
        <v>7722</v>
      </c>
      <c r="C6694" t="s">
        <v>7723</v>
      </c>
      <c r="E6694" t="s">
        <v>10652</v>
      </c>
      <c r="F6694" t="s">
        <v>6306</v>
      </c>
      <c r="G6694" t="s">
        <v>6307</v>
      </c>
      <c r="H6694" s="17">
        <v>45232</v>
      </c>
      <c r="I6694" s="15">
        <v>2024</v>
      </c>
      <c r="J6694" t="s">
        <v>10634</v>
      </c>
      <c r="K6694" s="5">
        <v>0</v>
      </c>
      <c r="L6694" t="s">
        <v>967</v>
      </c>
      <c r="M6694" t="s">
        <v>12797</v>
      </c>
      <c r="R6694" t="s">
        <v>740</v>
      </c>
      <c r="S6694" t="s">
        <v>795</v>
      </c>
      <c r="T6694" t="s">
        <v>21959</v>
      </c>
      <c r="U6694" t="s">
        <v>1340</v>
      </c>
      <c r="V6694" t="s">
        <v>12795</v>
      </c>
      <c r="W6694" t="s">
        <v>970</v>
      </c>
      <c r="X6694" t="s">
        <v>21960</v>
      </c>
    </row>
    <row r="6695" spans="2:24" ht="11" outlineLevel="1" x14ac:dyDescent="0.15">
      <c r="B6695" t="s">
        <v>7725</v>
      </c>
      <c r="C6695" t="s">
        <v>7726</v>
      </c>
      <c r="E6695" t="s">
        <v>10649</v>
      </c>
      <c r="F6695" t="s">
        <v>6306</v>
      </c>
      <c r="G6695" t="s">
        <v>6307</v>
      </c>
      <c r="H6695" s="17">
        <v>45089</v>
      </c>
      <c r="I6695" s="15">
        <v>2023</v>
      </c>
      <c r="J6695" t="s">
        <v>10634</v>
      </c>
      <c r="K6695" s="5">
        <v>27210</v>
      </c>
      <c r="L6695" t="s">
        <v>967</v>
      </c>
      <c r="R6695" t="s">
        <v>740</v>
      </c>
      <c r="S6695" t="s">
        <v>795</v>
      </c>
      <c r="T6695" t="s">
        <v>21961</v>
      </c>
      <c r="U6695" t="s">
        <v>1340</v>
      </c>
      <c r="V6695" t="s">
        <v>12795</v>
      </c>
      <c r="W6695" t="s">
        <v>970</v>
      </c>
      <c r="X6695" t="s">
        <v>21962</v>
      </c>
    </row>
    <row r="6696" spans="2:24" ht="11" outlineLevel="1" x14ac:dyDescent="0.15">
      <c r="B6696" t="s">
        <v>7728</v>
      </c>
      <c r="C6696" t="s">
        <v>7729</v>
      </c>
      <c r="E6696" t="s">
        <v>10649</v>
      </c>
      <c r="F6696" t="s">
        <v>7730</v>
      </c>
      <c r="G6696" t="s">
        <v>7731</v>
      </c>
      <c r="H6696" s="17">
        <v>43339</v>
      </c>
      <c r="I6696" s="15">
        <v>2018</v>
      </c>
      <c r="J6696" t="s">
        <v>10634</v>
      </c>
      <c r="K6696" s="5">
        <v>14936.64</v>
      </c>
      <c r="L6696" t="s">
        <v>967</v>
      </c>
      <c r="R6696" t="s">
        <v>740</v>
      </c>
      <c r="S6696" t="s">
        <v>795</v>
      </c>
      <c r="T6696" t="s">
        <v>21963</v>
      </c>
      <c r="U6696" t="s">
        <v>1340</v>
      </c>
      <c r="V6696" t="s">
        <v>12795</v>
      </c>
      <c r="W6696" t="s">
        <v>970</v>
      </c>
      <c r="X6696" t="s">
        <v>21964</v>
      </c>
    </row>
    <row r="6697" spans="2:24" ht="11" outlineLevel="1" x14ac:dyDescent="0.15">
      <c r="B6697" t="s">
        <v>7728</v>
      </c>
      <c r="C6697" t="s">
        <v>7729</v>
      </c>
      <c r="E6697" t="s">
        <v>10652</v>
      </c>
      <c r="F6697" t="s">
        <v>7730</v>
      </c>
      <c r="G6697" t="s">
        <v>7731</v>
      </c>
      <c r="H6697" s="17">
        <v>43370</v>
      </c>
      <c r="I6697" s="15">
        <v>2018</v>
      </c>
      <c r="J6697" t="s">
        <v>10634</v>
      </c>
      <c r="K6697" s="5">
        <v>13063.36</v>
      </c>
      <c r="L6697" t="s">
        <v>967</v>
      </c>
      <c r="M6697" t="s">
        <v>15907</v>
      </c>
      <c r="R6697" t="s">
        <v>740</v>
      </c>
      <c r="S6697" t="s">
        <v>795</v>
      </c>
      <c r="T6697" t="s">
        <v>21965</v>
      </c>
      <c r="U6697" t="s">
        <v>1340</v>
      </c>
      <c r="V6697" t="s">
        <v>12795</v>
      </c>
      <c r="W6697" t="s">
        <v>970</v>
      </c>
      <c r="X6697" t="s">
        <v>21966</v>
      </c>
    </row>
    <row r="6698" spans="2:24" ht="11" outlineLevel="1" x14ac:dyDescent="0.15">
      <c r="B6698" t="s">
        <v>7728</v>
      </c>
      <c r="C6698" t="s">
        <v>7729</v>
      </c>
      <c r="E6698" t="s">
        <v>10664</v>
      </c>
      <c r="F6698" t="s">
        <v>7730</v>
      </c>
      <c r="G6698" t="s">
        <v>7731</v>
      </c>
      <c r="H6698" s="17">
        <v>44209</v>
      </c>
      <c r="I6698" s="15">
        <v>2021</v>
      </c>
      <c r="J6698" t="s">
        <v>10634</v>
      </c>
      <c r="K6698" s="5">
        <v>-875</v>
      </c>
      <c r="L6698" t="s">
        <v>967</v>
      </c>
      <c r="M6698" t="s">
        <v>14189</v>
      </c>
      <c r="R6698" t="s">
        <v>740</v>
      </c>
      <c r="S6698" t="s">
        <v>795</v>
      </c>
      <c r="T6698" t="s">
        <v>21965</v>
      </c>
      <c r="U6698" t="s">
        <v>1340</v>
      </c>
      <c r="V6698" t="s">
        <v>12795</v>
      </c>
      <c r="W6698" t="s">
        <v>970</v>
      </c>
      <c r="X6698" t="s">
        <v>21967</v>
      </c>
    </row>
    <row r="6699" spans="2:24" ht="11" outlineLevel="1" x14ac:dyDescent="0.15">
      <c r="B6699" t="s">
        <v>7734</v>
      </c>
      <c r="C6699" t="s">
        <v>7735</v>
      </c>
      <c r="E6699" t="s">
        <v>10649</v>
      </c>
      <c r="F6699" t="s">
        <v>4137</v>
      </c>
      <c r="G6699" t="s">
        <v>4138</v>
      </c>
      <c r="H6699" s="17">
        <v>44330</v>
      </c>
      <c r="I6699" s="15">
        <v>2021</v>
      </c>
      <c r="J6699" t="s">
        <v>10634</v>
      </c>
      <c r="K6699" s="5">
        <v>27104</v>
      </c>
      <c r="L6699" t="s">
        <v>967</v>
      </c>
      <c r="R6699" t="s">
        <v>7736</v>
      </c>
      <c r="S6699" t="s">
        <v>795</v>
      </c>
      <c r="T6699" t="s">
        <v>21968</v>
      </c>
      <c r="U6699" t="s">
        <v>1340</v>
      </c>
      <c r="V6699" t="s">
        <v>12795</v>
      </c>
      <c r="W6699" t="s">
        <v>970</v>
      </c>
      <c r="X6699" t="s">
        <v>21969</v>
      </c>
    </row>
    <row r="6700" spans="2:24" ht="11" outlineLevel="1" x14ac:dyDescent="0.15">
      <c r="B6700" t="s">
        <v>7739</v>
      </c>
      <c r="C6700" t="s">
        <v>7740</v>
      </c>
      <c r="E6700" t="s">
        <v>10649</v>
      </c>
      <c r="F6700" t="s">
        <v>7741</v>
      </c>
      <c r="G6700" t="s">
        <v>7742</v>
      </c>
      <c r="H6700" s="17">
        <v>42598</v>
      </c>
      <c r="I6700" s="15">
        <v>2016</v>
      </c>
      <c r="J6700" t="s">
        <v>10634</v>
      </c>
      <c r="K6700" s="5">
        <v>27020</v>
      </c>
      <c r="L6700" t="s">
        <v>967</v>
      </c>
      <c r="R6700" t="s">
        <v>737</v>
      </c>
      <c r="S6700" t="s">
        <v>803</v>
      </c>
      <c r="T6700" t="s">
        <v>21970</v>
      </c>
      <c r="U6700" t="s">
        <v>1340</v>
      </c>
      <c r="V6700" t="s">
        <v>12795</v>
      </c>
      <c r="W6700" t="s">
        <v>970</v>
      </c>
      <c r="X6700" t="s">
        <v>21971</v>
      </c>
    </row>
    <row r="6701" spans="2:24" ht="11" outlineLevel="1" x14ac:dyDescent="0.15">
      <c r="B6701" t="s">
        <v>7739</v>
      </c>
      <c r="C6701" t="s">
        <v>7740</v>
      </c>
      <c r="E6701" t="s">
        <v>10652</v>
      </c>
      <c r="F6701" t="s">
        <v>7741</v>
      </c>
      <c r="G6701" t="s">
        <v>7742</v>
      </c>
      <c r="H6701" s="17">
        <v>42657</v>
      </c>
      <c r="I6701" s="15">
        <v>2017</v>
      </c>
      <c r="J6701" t="s">
        <v>10634</v>
      </c>
      <c r="K6701" s="5">
        <v>0</v>
      </c>
      <c r="L6701" t="s">
        <v>967</v>
      </c>
      <c r="M6701" t="s">
        <v>12797</v>
      </c>
      <c r="R6701" t="s">
        <v>737</v>
      </c>
      <c r="S6701" t="s">
        <v>803</v>
      </c>
      <c r="T6701" t="s">
        <v>21970</v>
      </c>
      <c r="U6701" t="s">
        <v>1340</v>
      </c>
      <c r="V6701" t="s">
        <v>12795</v>
      </c>
      <c r="W6701" t="s">
        <v>970</v>
      </c>
      <c r="X6701" t="s">
        <v>21972</v>
      </c>
    </row>
    <row r="6702" spans="2:24" ht="11" outlineLevel="1" x14ac:dyDescent="0.15">
      <c r="B6702" t="s">
        <v>7744</v>
      </c>
      <c r="C6702" t="s">
        <v>7745</v>
      </c>
      <c r="E6702" t="s">
        <v>10649</v>
      </c>
      <c r="F6702" t="s">
        <v>7746</v>
      </c>
      <c r="G6702" t="s">
        <v>7747</v>
      </c>
      <c r="H6702" s="17">
        <v>42473</v>
      </c>
      <c r="I6702" s="15">
        <v>2016</v>
      </c>
      <c r="J6702" t="s">
        <v>10634</v>
      </c>
      <c r="K6702" s="5">
        <v>27000</v>
      </c>
      <c r="L6702" t="s">
        <v>967</v>
      </c>
      <c r="R6702" t="s">
        <v>738</v>
      </c>
      <c r="S6702" t="s">
        <v>4485</v>
      </c>
      <c r="T6702" t="s">
        <v>21973</v>
      </c>
      <c r="U6702" t="s">
        <v>1340</v>
      </c>
      <c r="V6702" t="s">
        <v>12795</v>
      </c>
      <c r="W6702" t="s">
        <v>970</v>
      </c>
      <c r="X6702" t="s">
        <v>21974</v>
      </c>
    </row>
    <row r="6703" spans="2:24" ht="11" outlineLevel="1" x14ac:dyDescent="0.15">
      <c r="B6703" t="s">
        <v>7744</v>
      </c>
      <c r="C6703" t="s">
        <v>7745</v>
      </c>
      <c r="E6703" t="s">
        <v>10652</v>
      </c>
      <c r="F6703" t="s">
        <v>7746</v>
      </c>
      <c r="G6703" t="s">
        <v>7747</v>
      </c>
      <c r="H6703" s="17">
        <v>42500</v>
      </c>
      <c r="I6703" s="15">
        <v>2016</v>
      </c>
      <c r="J6703" t="s">
        <v>10634</v>
      </c>
      <c r="K6703" s="5">
        <v>0</v>
      </c>
      <c r="L6703" t="s">
        <v>967</v>
      </c>
      <c r="M6703" t="s">
        <v>12797</v>
      </c>
      <c r="R6703" t="s">
        <v>738</v>
      </c>
      <c r="S6703" t="s">
        <v>4485</v>
      </c>
      <c r="T6703" t="s">
        <v>21973</v>
      </c>
      <c r="U6703" t="s">
        <v>1340</v>
      </c>
      <c r="V6703" t="s">
        <v>12795</v>
      </c>
      <c r="W6703" t="s">
        <v>970</v>
      </c>
      <c r="X6703" t="s">
        <v>21975</v>
      </c>
    </row>
    <row r="6704" spans="2:24" ht="11" outlineLevel="1" x14ac:dyDescent="0.15">
      <c r="B6704" t="s">
        <v>7749</v>
      </c>
      <c r="C6704" t="s">
        <v>7750</v>
      </c>
      <c r="E6704" t="s">
        <v>10649</v>
      </c>
      <c r="F6704" t="s">
        <v>7751</v>
      </c>
      <c r="G6704" t="s">
        <v>7752</v>
      </c>
      <c r="H6704" s="17">
        <v>43116</v>
      </c>
      <c r="I6704" s="15">
        <v>2018</v>
      </c>
      <c r="J6704" t="s">
        <v>10634</v>
      </c>
      <c r="K6704" s="5">
        <v>26252</v>
      </c>
      <c r="L6704" t="s">
        <v>967</v>
      </c>
      <c r="R6704" t="s">
        <v>750</v>
      </c>
      <c r="S6704" t="s">
        <v>3544</v>
      </c>
      <c r="T6704" t="s">
        <v>21976</v>
      </c>
      <c r="U6704" t="s">
        <v>1340</v>
      </c>
      <c r="V6704" t="s">
        <v>12795</v>
      </c>
      <c r="W6704" t="s">
        <v>970</v>
      </c>
      <c r="X6704" t="s">
        <v>21977</v>
      </c>
    </row>
    <row r="6705" spans="2:24" ht="11" outlineLevel="1" x14ac:dyDescent="0.15">
      <c r="B6705" t="s">
        <v>7749</v>
      </c>
      <c r="C6705" t="s">
        <v>7750</v>
      </c>
      <c r="E6705" t="s">
        <v>10652</v>
      </c>
      <c r="F6705" t="s">
        <v>7751</v>
      </c>
      <c r="G6705" t="s">
        <v>7752</v>
      </c>
      <c r="H6705" s="17">
        <v>43175</v>
      </c>
      <c r="I6705" s="15">
        <v>2018</v>
      </c>
      <c r="J6705" t="s">
        <v>10634</v>
      </c>
      <c r="K6705" s="5">
        <v>703.2</v>
      </c>
      <c r="L6705" t="s">
        <v>967</v>
      </c>
      <c r="M6705" t="s">
        <v>15907</v>
      </c>
      <c r="R6705" t="s">
        <v>750</v>
      </c>
      <c r="S6705" t="s">
        <v>3544</v>
      </c>
      <c r="T6705" t="s">
        <v>21978</v>
      </c>
      <c r="U6705" t="s">
        <v>1340</v>
      </c>
      <c r="V6705" t="s">
        <v>12795</v>
      </c>
      <c r="W6705" t="s">
        <v>970</v>
      </c>
      <c r="X6705" t="s">
        <v>21979</v>
      </c>
    </row>
    <row r="6706" spans="2:24" ht="11" outlineLevel="1" x14ac:dyDescent="0.15">
      <c r="B6706" t="s">
        <v>7754</v>
      </c>
      <c r="C6706" t="s">
        <v>7755</v>
      </c>
      <c r="E6706" t="s">
        <v>10649</v>
      </c>
      <c r="F6706" t="s">
        <v>7756</v>
      </c>
      <c r="G6706" t="s">
        <v>7757</v>
      </c>
      <c r="H6706" s="17">
        <v>45671</v>
      </c>
      <c r="I6706" s="15">
        <v>2025</v>
      </c>
      <c r="J6706" t="s">
        <v>10634</v>
      </c>
      <c r="K6706" s="5">
        <v>26916.25</v>
      </c>
      <c r="L6706" t="s">
        <v>967</v>
      </c>
      <c r="R6706" t="s">
        <v>748</v>
      </c>
      <c r="S6706" t="s">
        <v>795</v>
      </c>
      <c r="T6706" t="s">
        <v>21980</v>
      </c>
      <c r="U6706" t="s">
        <v>1340</v>
      </c>
      <c r="V6706" t="s">
        <v>12795</v>
      </c>
      <c r="W6706" t="s">
        <v>970</v>
      </c>
      <c r="X6706" t="s">
        <v>21981</v>
      </c>
    </row>
    <row r="6707" spans="2:24" ht="11" outlineLevel="1" x14ac:dyDescent="0.15">
      <c r="B6707" t="s">
        <v>7759</v>
      </c>
      <c r="C6707" t="s">
        <v>7760</v>
      </c>
      <c r="E6707" t="s">
        <v>10649</v>
      </c>
      <c r="F6707" t="s">
        <v>5241</v>
      </c>
      <c r="G6707" t="s">
        <v>5242</v>
      </c>
      <c r="H6707" s="17">
        <v>45553</v>
      </c>
      <c r="I6707" s="15">
        <v>2024</v>
      </c>
      <c r="J6707" t="s">
        <v>10634</v>
      </c>
      <c r="K6707" s="5">
        <v>26812.61</v>
      </c>
      <c r="L6707" t="s">
        <v>967</v>
      </c>
      <c r="R6707" t="s">
        <v>750</v>
      </c>
      <c r="S6707" t="s">
        <v>803</v>
      </c>
      <c r="T6707" t="s">
        <v>21982</v>
      </c>
      <c r="U6707" t="s">
        <v>1340</v>
      </c>
      <c r="V6707" t="s">
        <v>12795</v>
      </c>
      <c r="W6707" t="s">
        <v>970</v>
      </c>
      <c r="X6707" t="s">
        <v>21983</v>
      </c>
    </row>
    <row r="6708" spans="2:24" ht="11" outlineLevel="1" x14ac:dyDescent="0.15">
      <c r="B6708" t="s">
        <v>7762</v>
      </c>
      <c r="C6708" t="s">
        <v>7763</v>
      </c>
      <c r="D6708" t="s">
        <v>7764</v>
      </c>
      <c r="E6708" t="s">
        <v>10649</v>
      </c>
      <c r="F6708" t="s">
        <v>7765</v>
      </c>
      <c r="G6708" t="s">
        <v>7766</v>
      </c>
      <c r="H6708" s="17">
        <v>43373</v>
      </c>
      <c r="I6708" s="15">
        <v>2018</v>
      </c>
      <c r="J6708" t="s">
        <v>10634</v>
      </c>
      <c r="K6708" s="5">
        <v>26498.67</v>
      </c>
      <c r="L6708" t="s">
        <v>967</v>
      </c>
      <c r="R6708" t="s">
        <v>740</v>
      </c>
      <c r="S6708" t="s">
        <v>795</v>
      </c>
      <c r="T6708" t="s">
        <v>21984</v>
      </c>
      <c r="U6708" t="s">
        <v>1340</v>
      </c>
      <c r="V6708" t="s">
        <v>12795</v>
      </c>
      <c r="W6708" t="s">
        <v>970</v>
      </c>
      <c r="X6708" t="s">
        <v>21985</v>
      </c>
    </row>
    <row r="6709" spans="2:24" ht="11" outlineLevel="1" x14ac:dyDescent="0.15">
      <c r="B6709" t="s">
        <v>7762</v>
      </c>
      <c r="C6709" t="s">
        <v>7763</v>
      </c>
      <c r="D6709" t="s">
        <v>7764</v>
      </c>
      <c r="E6709" t="s">
        <v>10652</v>
      </c>
      <c r="F6709" t="s">
        <v>7765</v>
      </c>
      <c r="G6709" t="s">
        <v>7766</v>
      </c>
      <c r="H6709" s="17">
        <v>43423</v>
      </c>
      <c r="I6709" s="15">
        <v>2019</v>
      </c>
      <c r="J6709" t="s">
        <v>10634</v>
      </c>
      <c r="K6709" s="5">
        <v>0</v>
      </c>
      <c r="L6709" t="s">
        <v>967</v>
      </c>
      <c r="M6709" t="s">
        <v>12797</v>
      </c>
      <c r="R6709" t="s">
        <v>740</v>
      </c>
      <c r="S6709" t="s">
        <v>795</v>
      </c>
      <c r="T6709" t="s">
        <v>21986</v>
      </c>
      <c r="U6709" t="s">
        <v>1340</v>
      </c>
      <c r="V6709" t="s">
        <v>12795</v>
      </c>
      <c r="W6709" t="s">
        <v>970</v>
      </c>
      <c r="X6709" t="s">
        <v>21987</v>
      </c>
    </row>
    <row r="6710" spans="2:24" ht="11" outlineLevel="1" x14ac:dyDescent="0.15">
      <c r="B6710" t="s">
        <v>7762</v>
      </c>
      <c r="C6710" t="s">
        <v>7763</v>
      </c>
      <c r="D6710" t="s">
        <v>7764</v>
      </c>
      <c r="E6710" t="s">
        <v>10664</v>
      </c>
      <c r="F6710" t="s">
        <v>7765</v>
      </c>
      <c r="G6710" t="s">
        <v>7766</v>
      </c>
      <c r="H6710" s="17">
        <v>43438</v>
      </c>
      <c r="I6710" s="15">
        <v>2019</v>
      </c>
      <c r="J6710" t="s">
        <v>10634</v>
      </c>
      <c r="K6710" s="5">
        <v>0</v>
      </c>
      <c r="L6710" t="s">
        <v>967</v>
      </c>
      <c r="M6710" t="s">
        <v>16080</v>
      </c>
      <c r="R6710" t="s">
        <v>740</v>
      </c>
      <c r="S6710" t="s">
        <v>795</v>
      </c>
      <c r="T6710" t="s">
        <v>21986</v>
      </c>
      <c r="U6710" t="s">
        <v>1340</v>
      </c>
      <c r="V6710" t="s">
        <v>12795</v>
      </c>
      <c r="W6710" t="s">
        <v>970</v>
      </c>
      <c r="X6710" t="s">
        <v>21988</v>
      </c>
    </row>
    <row r="6711" spans="2:24" ht="11" outlineLevel="1" x14ac:dyDescent="0.15">
      <c r="B6711" t="s">
        <v>7762</v>
      </c>
      <c r="C6711" t="s">
        <v>7763</v>
      </c>
      <c r="D6711" t="s">
        <v>7764</v>
      </c>
      <c r="E6711" t="s">
        <v>10643</v>
      </c>
      <c r="F6711" t="s">
        <v>7765</v>
      </c>
      <c r="G6711" t="s">
        <v>7766</v>
      </c>
      <c r="H6711" s="17">
        <v>43440</v>
      </c>
      <c r="I6711" s="15">
        <v>2019</v>
      </c>
      <c r="J6711" t="s">
        <v>10634</v>
      </c>
      <c r="K6711" s="5">
        <v>0</v>
      </c>
      <c r="L6711" t="s">
        <v>967</v>
      </c>
      <c r="M6711" t="s">
        <v>14985</v>
      </c>
      <c r="R6711" t="s">
        <v>740</v>
      </c>
      <c r="S6711" t="s">
        <v>795</v>
      </c>
      <c r="T6711" t="s">
        <v>21986</v>
      </c>
      <c r="U6711" t="s">
        <v>1340</v>
      </c>
      <c r="V6711" t="s">
        <v>12795</v>
      </c>
      <c r="W6711" t="s">
        <v>970</v>
      </c>
      <c r="X6711" t="s">
        <v>21989</v>
      </c>
    </row>
    <row r="6712" spans="2:24" ht="11" outlineLevel="1" x14ac:dyDescent="0.15">
      <c r="B6712" t="s">
        <v>7762</v>
      </c>
      <c r="C6712" t="s">
        <v>7763</v>
      </c>
      <c r="D6712" t="s">
        <v>7764</v>
      </c>
      <c r="E6712" t="s">
        <v>10632</v>
      </c>
      <c r="F6712" t="s">
        <v>7765</v>
      </c>
      <c r="G6712" t="s">
        <v>7766</v>
      </c>
      <c r="H6712" s="17">
        <v>43441</v>
      </c>
      <c r="I6712" s="15">
        <v>2019</v>
      </c>
      <c r="J6712" t="s">
        <v>10634</v>
      </c>
      <c r="K6712" s="5">
        <v>0</v>
      </c>
      <c r="L6712" t="s">
        <v>967</v>
      </c>
      <c r="M6712" t="s">
        <v>12797</v>
      </c>
      <c r="R6712" t="s">
        <v>740</v>
      </c>
      <c r="S6712" t="s">
        <v>795</v>
      </c>
      <c r="T6712" t="s">
        <v>21986</v>
      </c>
      <c r="U6712" t="s">
        <v>1340</v>
      </c>
      <c r="V6712" t="s">
        <v>12795</v>
      </c>
      <c r="W6712" t="s">
        <v>970</v>
      </c>
      <c r="X6712" t="s">
        <v>21990</v>
      </c>
    </row>
    <row r="6713" spans="2:24" ht="11" outlineLevel="1" x14ac:dyDescent="0.15">
      <c r="B6713" t="s">
        <v>7768</v>
      </c>
      <c r="C6713" t="s">
        <v>7769</v>
      </c>
      <c r="E6713" t="s">
        <v>10649</v>
      </c>
      <c r="F6713" t="s">
        <v>3871</v>
      </c>
      <c r="G6713" t="s">
        <v>3872</v>
      </c>
      <c r="H6713" s="17">
        <v>42604</v>
      </c>
      <c r="I6713" s="15">
        <v>2016</v>
      </c>
      <c r="J6713" t="s">
        <v>10634</v>
      </c>
      <c r="K6713" s="5">
        <v>22720</v>
      </c>
      <c r="L6713" t="s">
        <v>967</v>
      </c>
      <c r="R6713" t="s">
        <v>740</v>
      </c>
      <c r="S6713" t="s">
        <v>795</v>
      </c>
      <c r="T6713" t="s">
        <v>21991</v>
      </c>
      <c r="U6713" t="s">
        <v>1340</v>
      </c>
      <c r="V6713" t="s">
        <v>12795</v>
      </c>
      <c r="W6713" t="s">
        <v>970</v>
      </c>
      <c r="X6713" t="s">
        <v>21992</v>
      </c>
    </row>
    <row r="6714" spans="2:24" ht="11" outlineLevel="1" x14ac:dyDescent="0.15">
      <c r="B6714" t="s">
        <v>7768</v>
      </c>
      <c r="C6714" t="s">
        <v>7769</v>
      </c>
      <c r="E6714" t="s">
        <v>10652</v>
      </c>
      <c r="F6714" t="s">
        <v>3871</v>
      </c>
      <c r="G6714" t="s">
        <v>3872</v>
      </c>
      <c r="H6714" s="17">
        <v>42695</v>
      </c>
      <c r="I6714" s="15">
        <v>2017</v>
      </c>
      <c r="J6714" t="s">
        <v>10634</v>
      </c>
      <c r="K6714" s="5">
        <v>3767</v>
      </c>
      <c r="L6714" t="s">
        <v>967</v>
      </c>
      <c r="M6714" t="s">
        <v>18801</v>
      </c>
      <c r="R6714" t="s">
        <v>740</v>
      </c>
      <c r="S6714" t="s">
        <v>795</v>
      </c>
      <c r="T6714" t="s">
        <v>21993</v>
      </c>
      <c r="U6714" t="s">
        <v>1340</v>
      </c>
      <c r="V6714" t="s">
        <v>12795</v>
      </c>
      <c r="W6714" t="s">
        <v>970</v>
      </c>
      <c r="X6714" t="s">
        <v>21994</v>
      </c>
    </row>
    <row r="6715" spans="2:24" ht="11" outlineLevel="1" x14ac:dyDescent="0.15">
      <c r="B6715" t="s">
        <v>7771</v>
      </c>
      <c r="C6715" t="s">
        <v>7772</v>
      </c>
      <c r="E6715" t="s">
        <v>10649</v>
      </c>
      <c r="F6715" t="s">
        <v>7773</v>
      </c>
      <c r="G6715" t="s">
        <v>7774</v>
      </c>
      <c r="H6715" s="17">
        <v>42912</v>
      </c>
      <c r="I6715" s="15">
        <v>2017</v>
      </c>
      <c r="J6715" t="s">
        <v>10634</v>
      </c>
      <c r="K6715" s="5">
        <v>22680</v>
      </c>
      <c r="L6715" t="s">
        <v>967</v>
      </c>
      <c r="R6715" t="s">
        <v>750</v>
      </c>
      <c r="S6715" t="s">
        <v>2535</v>
      </c>
      <c r="T6715" t="s">
        <v>21995</v>
      </c>
      <c r="U6715" t="s">
        <v>1340</v>
      </c>
      <c r="V6715" t="s">
        <v>12795</v>
      </c>
      <c r="W6715" t="s">
        <v>970</v>
      </c>
      <c r="X6715" t="s">
        <v>21996</v>
      </c>
    </row>
    <row r="6716" spans="2:24" ht="11" outlineLevel="1" x14ac:dyDescent="0.15">
      <c r="B6716" t="s">
        <v>7771</v>
      </c>
      <c r="C6716" t="s">
        <v>7772</v>
      </c>
      <c r="E6716" t="s">
        <v>10652</v>
      </c>
      <c r="F6716" t="s">
        <v>7773</v>
      </c>
      <c r="G6716" t="s">
        <v>7774</v>
      </c>
      <c r="H6716" s="17">
        <v>42922</v>
      </c>
      <c r="I6716" s="15">
        <v>2017</v>
      </c>
      <c r="J6716" t="s">
        <v>10634</v>
      </c>
      <c r="K6716" s="5">
        <v>3780</v>
      </c>
      <c r="L6716" t="s">
        <v>967</v>
      </c>
      <c r="M6716" t="s">
        <v>14985</v>
      </c>
      <c r="R6716" t="s">
        <v>750</v>
      </c>
      <c r="S6716" t="s">
        <v>2535</v>
      </c>
      <c r="T6716" t="s">
        <v>21995</v>
      </c>
      <c r="U6716" t="s">
        <v>1340</v>
      </c>
      <c r="V6716" t="s">
        <v>12795</v>
      </c>
      <c r="W6716" t="s">
        <v>970</v>
      </c>
      <c r="X6716" t="s">
        <v>21997</v>
      </c>
    </row>
    <row r="6717" spans="2:24" ht="11" outlineLevel="1" x14ac:dyDescent="0.15">
      <c r="B6717" t="s">
        <v>7776</v>
      </c>
      <c r="C6717" t="s">
        <v>7777</v>
      </c>
      <c r="E6717" t="s">
        <v>10649</v>
      </c>
      <c r="F6717" t="s">
        <v>7778</v>
      </c>
      <c r="G6717" t="s">
        <v>7779</v>
      </c>
      <c r="H6717" s="17">
        <v>43126</v>
      </c>
      <c r="I6717" s="15">
        <v>2018</v>
      </c>
      <c r="J6717" t="s">
        <v>10634</v>
      </c>
      <c r="K6717" s="5">
        <v>26227.1</v>
      </c>
      <c r="L6717" t="s">
        <v>967</v>
      </c>
      <c r="R6717" t="s">
        <v>750</v>
      </c>
      <c r="S6717" t="s">
        <v>7780</v>
      </c>
      <c r="T6717" t="s">
        <v>21998</v>
      </c>
      <c r="U6717" t="s">
        <v>1340</v>
      </c>
      <c r="V6717" t="s">
        <v>12795</v>
      </c>
      <c r="W6717" t="s">
        <v>970</v>
      </c>
      <c r="X6717" t="s">
        <v>21999</v>
      </c>
    </row>
    <row r="6718" spans="2:24" ht="11" outlineLevel="1" x14ac:dyDescent="0.15">
      <c r="B6718" t="s">
        <v>7783</v>
      </c>
      <c r="C6718" t="s">
        <v>7784</v>
      </c>
      <c r="E6718" t="s">
        <v>10649</v>
      </c>
      <c r="F6718" t="s">
        <v>6858</v>
      </c>
      <c r="G6718" t="s">
        <v>6859</v>
      </c>
      <c r="H6718" s="17">
        <v>44596</v>
      </c>
      <c r="I6718" s="15">
        <v>2022</v>
      </c>
      <c r="J6718" t="s">
        <v>10634</v>
      </c>
      <c r="K6718" s="5">
        <v>24448.14</v>
      </c>
      <c r="L6718" t="s">
        <v>967</v>
      </c>
      <c r="R6718" t="s">
        <v>7785</v>
      </c>
      <c r="S6718" t="s">
        <v>795</v>
      </c>
      <c r="T6718" t="s">
        <v>22000</v>
      </c>
      <c r="U6718" t="s">
        <v>1340</v>
      </c>
      <c r="V6718" t="s">
        <v>12795</v>
      </c>
      <c r="W6718" t="s">
        <v>970</v>
      </c>
      <c r="X6718" t="s">
        <v>22001</v>
      </c>
    </row>
    <row r="6719" spans="2:24" ht="11" outlineLevel="1" x14ac:dyDescent="0.15">
      <c r="B6719" t="s">
        <v>7783</v>
      </c>
      <c r="C6719" t="s">
        <v>7784</v>
      </c>
      <c r="E6719" t="s">
        <v>10652</v>
      </c>
      <c r="F6719" t="s">
        <v>6858</v>
      </c>
      <c r="G6719" t="s">
        <v>6859</v>
      </c>
      <c r="H6719" s="17">
        <v>44659</v>
      </c>
      <c r="I6719" s="15">
        <v>2022</v>
      </c>
      <c r="J6719" t="s">
        <v>10634</v>
      </c>
      <c r="K6719" s="5">
        <v>0</v>
      </c>
      <c r="L6719" t="s">
        <v>967</v>
      </c>
      <c r="M6719" t="s">
        <v>12797</v>
      </c>
      <c r="R6719" t="s">
        <v>7785</v>
      </c>
      <c r="S6719" t="s">
        <v>795</v>
      </c>
      <c r="T6719" t="s">
        <v>22002</v>
      </c>
      <c r="U6719" t="s">
        <v>1340</v>
      </c>
      <c r="V6719" t="s">
        <v>12795</v>
      </c>
      <c r="W6719" t="s">
        <v>970</v>
      </c>
      <c r="X6719" t="s">
        <v>22003</v>
      </c>
    </row>
    <row r="6720" spans="2:24" ht="11" outlineLevel="1" x14ac:dyDescent="0.15">
      <c r="B6720" t="s">
        <v>7783</v>
      </c>
      <c r="C6720" t="s">
        <v>7784</v>
      </c>
      <c r="E6720" t="s">
        <v>10664</v>
      </c>
      <c r="F6720" t="s">
        <v>6858</v>
      </c>
      <c r="G6720" t="s">
        <v>6859</v>
      </c>
      <c r="H6720" s="17">
        <v>44672</v>
      </c>
      <c r="I6720" s="15">
        <v>2022</v>
      </c>
      <c r="J6720" t="s">
        <v>10634</v>
      </c>
      <c r="K6720" s="5">
        <v>1740</v>
      </c>
      <c r="L6720" t="s">
        <v>967</v>
      </c>
      <c r="M6720" t="s">
        <v>15907</v>
      </c>
      <c r="R6720" t="s">
        <v>7785</v>
      </c>
      <c r="S6720" t="s">
        <v>795</v>
      </c>
      <c r="T6720" t="s">
        <v>22004</v>
      </c>
      <c r="U6720" t="s">
        <v>1340</v>
      </c>
      <c r="V6720" t="s">
        <v>12795</v>
      </c>
      <c r="W6720" t="s">
        <v>970</v>
      </c>
      <c r="X6720" t="s">
        <v>22005</v>
      </c>
    </row>
    <row r="6721" spans="2:24" ht="11" outlineLevel="1" x14ac:dyDescent="0.15">
      <c r="B6721" t="s">
        <v>7788</v>
      </c>
      <c r="C6721" t="s">
        <v>7789</v>
      </c>
      <c r="D6721" t="s">
        <v>6095</v>
      </c>
      <c r="E6721" t="s">
        <v>10649</v>
      </c>
      <c r="F6721" t="s">
        <v>4252</v>
      </c>
      <c r="G6721" t="s">
        <v>4253</v>
      </c>
      <c r="H6721" s="17">
        <v>44097</v>
      </c>
      <c r="I6721" s="15">
        <v>2020</v>
      </c>
      <c r="J6721" t="s">
        <v>10634</v>
      </c>
      <c r="K6721" s="5">
        <v>26163.37</v>
      </c>
      <c r="L6721" t="s">
        <v>967</v>
      </c>
      <c r="R6721" t="s">
        <v>750</v>
      </c>
      <c r="S6721" t="s">
        <v>4388</v>
      </c>
      <c r="T6721" t="s">
        <v>22006</v>
      </c>
      <c r="U6721" t="s">
        <v>1340</v>
      </c>
      <c r="V6721" t="s">
        <v>12795</v>
      </c>
      <c r="W6721" t="s">
        <v>970</v>
      </c>
      <c r="X6721" t="s">
        <v>22007</v>
      </c>
    </row>
    <row r="6722" spans="2:24" ht="11" outlineLevel="1" x14ac:dyDescent="0.15">
      <c r="B6722" t="s">
        <v>7791</v>
      </c>
      <c r="C6722" t="s">
        <v>7792</v>
      </c>
      <c r="E6722" t="s">
        <v>10649</v>
      </c>
      <c r="F6722" t="s">
        <v>7793</v>
      </c>
      <c r="G6722" t="s">
        <v>7794</v>
      </c>
      <c r="H6722" s="17">
        <v>45159</v>
      </c>
      <c r="I6722" s="15">
        <v>2023</v>
      </c>
      <c r="J6722" t="s">
        <v>10634</v>
      </c>
      <c r="K6722" s="5">
        <v>26160</v>
      </c>
      <c r="L6722" t="s">
        <v>967</v>
      </c>
      <c r="R6722" t="s">
        <v>7796</v>
      </c>
      <c r="S6722" t="s">
        <v>795</v>
      </c>
      <c r="T6722" t="s">
        <v>22008</v>
      </c>
      <c r="U6722" t="s">
        <v>1340</v>
      </c>
      <c r="V6722" t="s">
        <v>12795</v>
      </c>
      <c r="W6722" t="s">
        <v>970</v>
      </c>
      <c r="X6722" t="s">
        <v>22009</v>
      </c>
    </row>
    <row r="6723" spans="2:24" ht="11" outlineLevel="1" x14ac:dyDescent="0.15">
      <c r="B6723" t="s">
        <v>7799</v>
      </c>
      <c r="C6723" t="s">
        <v>7800</v>
      </c>
      <c r="E6723" t="s">
        <v>10649</v>
      </c>
      <c r="F6723" t="s">
        <v>5757</v>
      </c>
      <c r="G6723" t="s">
        <v>5758</v>
      </c>
      <c r="H6723" s="17">
        <v>42761</v>
      </c>
      <c r="I6723" s="15">
        <v>2017</v>
      </c>
      <c r="J6723" t="s">
        <v>10634</v>
      </c>
      <c r="K6723" s="5">
        <v>26152</v>
      </c>
      <c r="L6723" t="s">
        <v>967</v>
      </c>
      <c r="R6723" t="s">
        <v>737</v>
      </c>
      <c r="S6723" t="s">
        <v>803</v>
      </c>
      <c r="T6723" t="s">
        <v>22010</v>
      </c>
      <c r="U6723" t="s">
        <v>1340</v>
      </c>
      <c r="V6723" t="s">
        <v>12795</v>
      </c>
      <c r="W6723" t="s">
        <v>970</v>
      </c>
      <c r="X6723" t="s">
        <v>22011</v>
      </c>
    </row>
    <row r="6724" spans="2:24" ht="11" outlineLevel="1" x14ac:dyDescent="0.15">
      <c r="B6724" t="s">
        <v>7802</v>
      </c>
      <c r="C6724" t="s">
        <v>7803</v>
      </c>
      <c r="E6724" t="s">
        <v>10649</v>
      </c>
      <c r="F6724" t="s">
        <v>6778</v>
      </c>
      <c r="G6724" t="s">
        <v>6779</v>
      </c>
      <c r="H6724" s="17">
        <v>43228</v>
      </c>
      <c r="I6724" s="15">
        <v>2018</v>
      </c>
      <c r="J6724" t="s">
        <v>10634</v>
      </c>
      <c r="K6724" s="5">
        <v>5702</v>
      </c>
      <c r="L6724" t="s">
        <v>967</v>
      </c>
      <c r="R6724" t="s">
        <v>740</v>
      </c>
      <c r="S6724" t="s">
        <v>795</v>
      </c>
      <c r="T6724" t="s">
        <v>22012</v>
      </c>
      <c r="U6724" t="s">
        <v>1340</v>
      </c>
      <c r="V6724" t="s">
        <v>12795</v>
      </c>
      <c r="W6724" t="s">
        <v>970</v>
      </c>
      <c r="X6724" t="s">
        <v>22013</v>
      </c>
    </row>
    <row r="6725" spans="2:24" ht="11" outlineLevel="1" x14ac:dyDescent="0.15">
      <c r="B6725" t="s">
        <v>7802</v>
      </c>
      <c r="C6725" t="s">
        <v>7803</v>
      </c>
      <c r="E6725" t="s">
        <v>10652</v>
      </c>
      <c r="F6725" t="s">
        <v>6778</v>
      </c>
      <c r="G6725" t="s">
        <v>6779</v>
      </c>
      <c r="H6725" s="17">
        <v>43270</v>
      </c>
      <c r="I6725" s="15">
        <v>2018</v>
      </c>
      <c r="J6725" t="s">
        <v>10634</v>
      </c>
      <c r="K6725" s="5">
        <v>20350</v>
      </c>
      <c r="L6725" t="s">
        <v>967</v>
      </c>
      <c r="M6725" t="s">
        <v>15907</v>
      </c>
      <c r="R6725" t="s">
        <v>740</v>
      </c>
      <c r="S6725" t="s">
        <v>795</v>
      </c>
      <c r="T6725" t="s">
        <v>22014</v>
      </c>
      <c r="U6725" t="s">
        <v>1340</v>
      </c>
      <c r="V6725" t="s">
        <v>12795</v>
      </c>
      <c r="W6725" t="s">
        <v>970</v>
      </c>
      <c r="X6725" t="s">
        <v>22015</v>
      </c>
    </row>
    <row r="6726" spans="2:24" ht="11" outlineLevel="1" x14ac:dyDescent="0.15">
      <c r="B6726" t="s">
        <v>7805</v>
      </c>
      <c r="C6726" t="s">
        <v>7806</v>
      </c>
      <c r="E6726" t="s">
        <v>10649</v>
      </c>
      <c r="F6726" t="s">
        <v>16693</v>
      </c>
      <c r="G6726" t="s">
        <v>2727</v>
      </c>
      <c r="H6726" s="17">
        <v>43915</v>
      </c>
      <c r="I6726" s="15">
        <v>2020</v>
      </c>
      <c r="J6726" t="s">
        <v>10634</v>
      </c>
      <c r="K6726" s="5">
        <v>26005</v>
      </c>
      <c r="L6726" t="s">
        <v>967</v>
      </c>
      <c r="M6726" t="s">
        <v>1141</v>
      </c>
      <c r="N6726" t="s">
        <v>10635</v>
      </c>
      <c r="O6726" t="s">
        <v>825</v>
      </c>
      <c r="P6726" t="s">
        <v>12086</v>
      </c>
      <c r="Q6726" t="s">
        <v>12086</v>
      </c>
      <c r="R6726" t="s">
        <v>740</v>
      </c>
      <c r="S6726" t="s">
        <v>795</v>
      </c>
      <c r="T6726" t="s">
        <v>22016</v>
      </c>
      <c r="U6726" t="s">
        <v>965</v>
      </c>
      <c r="V6726" t="s">
        <v>10638</v>
      </c>
      <c r="W6726" t="s">
        <v>970</v>
      </c>
      <c r="X6726" t="s">
        <v>22017</v>
      </c>
    </row>
    <row r="6727" spans="2:24" ht="11" outlineLevel="1" x14ac:dyDescent="0.15">
      <c r="B6727" t="s">
        <v>7808</v>
      </c>
      <c r="C6727" t="s">
        <v>7809</v>
      </c>
      <c r="E6727" t="s">
        <v>10649</v>
      </c>
      <c r="F6727" t="s">
        <v>7347</v>
      </c>
      <c r="G6727" t="s">
        <v>7348</v>
      </c>
      <c r="H6727" s="17">
        <v>43372</v>
      </c>
      <c r="I6727" s="15">
        <v>2018</v>
      </c>
      <c r="J6727" t="s">
        <v>10634</v>
      </c>
      <c r="K6727" s="5">
        <v>25997</v>
      </c>
      <c r="L6727" t="s">
        <v>967</v>
      </c>
      <c r="R6727" t="s">
        <v>737</v>
      </c>
      <c r="S6727" t="s">
        <v>3071</v>
      </c>
      <c r="T6727" t="s">
        <v>22018</v>
      </c>
      <c r="U6727" t="s">
        <v>1340</v>
      </c>
      <c r="V6727" t="s">
        <v>12795</v>
      </c>
      <c r="W6727" t="s">
        <v>970</v>
      </c>
      <c r="X6727" t="s">
        <v>22019</v>
      </c>
    </row>
    <row r="6728" spans="2:24" ht="11" outlineLevel="1" x14ac:dyDescent="0.15">
      <c r="B6728" t="s">
        <v>7811</v>
      </c>
      <c r="C6728" t="s">
        <v>7812</v>
      </c>
      <c r="E6728" t="s">
        <v>10649</v>
      </c>
      <c r="F6728" t="s">
        <v>5161</v>
      </c>
      <c r="G6728" t="s">
        <v>5162</v>
      </c>
      <c r="H6728" s="17">
        <v>42725</v>
      </c>
      <c r="I6728" s="15">
        <v>2017</v>
      </c>
      <c r="J6728" t="s">
        <v>10634</v>
      </c>
      <c r="K6728" s="5">
        <v>25993</v>
      </c>
      <c r="L6728" t="s">
        <v>967</v>
      </c>
      <c r="R6728" t="s">
        <v>750</v>
      </c>
      <c r="S6728" t="s">
        <v>7813</v>
      </c>
      <c r="T6728" t="s">
        <v>22020</v>
      </c>
      <c r="U6728" t="s">
        <v>1340</v>
      </c>
      <c r="V6728" t="s">
        <v>12795</v>
      </c>
      <c r="W6728" t="s">
        <v>970</v>
      </c>
      <c r="X6728" t="s">
        <v>22021</v>
      </c>
    </row>
    <row r="6729" spans="2:24" ht="11" outlineLevel="1" x14ac:dyDescent="0.15">
      <c r="B6729" t="s">
        <v>7816</v>
      </c>
      <c r="C6729" t="s">
        <v>7817</v>
      </c>
      <c r="E6729" t="s">
        <v>10649</v>
      </c>
      <c r="F6729" t="s">
        <v>4157</v>
      </c>
      <c r="G6729" t="s">
        <v>4158</v>
      </c>
      <c r="H6729" s="17">
        <v>43234</v>
      </c>
      <c r="I6729" s="15">
        <v>2018</v>
      </c>
      <c r="J6729" t="s">
        <v>10634</v>
      </c>
      <c r="K6729" s="5">
        <v>25973</v>
      </c>
      <c r="L6729" t="s">
        <v>967</v>
      </c>
      <c r="R6729" t="s">
        <v>750</v>
      </c>
      <c r="S6729" t="s">
        <v>887</v>
      </c>
      <c r="T6729" t="s">
        <v>22022</v>
      </c>
      <c r="U6729" t="s">
        <v>1340</v>
      </c>
      <c r="V6729" t="s">
        <v>12795</v>
      </c>
      <c r="W6729" t="s">
        <v>970</v>
      </c>
      <c r="X6729" t="s">
        <v>22023</v>
      </c>
    </row>
    <row r="6730" spans="2:24" ht="11" outlineLevel="1" x14ac:dyDescent="0.15">
      <c r="B6730" t="s">
        <v>7819</v>
      </c>
      <c r="C6730" t="s">
        <v>7820</v>
      </c>
      <c r="D6730" t="s">
        <v>7821</v>
      </c>
      <c r="E6730" t="s">
        <v>10649</v>
      </c>
      <c r="F6730" t="s">
        <v>6673</v>
      </c>
      <c r="G6730" t="s">
        <v>6674</v>
      </c>
      <c r="H6730" s="17">
        <v>44091</v>
      </c>
      <c r="I6730" s="15">
        <v>2020</v>
      </c>
      <c r="J6730" t="s">
        <v>10634</v>
      </c>
      <c r="K6730" s="5">
        <v>45050.92</v>
      </c>
      <c r="L6730" t="s">
        <v>967</v>
      </c>
      <c r="R6730" t="s">
        <v>740</v>
      </c>
      <c r="S6730" t="s">
        <v>795</v>
      </c>
      <c r="T6730" t="s">
        <v>22024</v>
      </c>
      <c r="U6730" t="s">
        <v>1340</v>
      </c>
      <c r="V6730" t="s">
        <v>12795</v>
      </c>
      <c r="W6730" t="s">
        <v>970</v>
      </c>
      <c r="X6730" t="s">
        <v>22025</v>
      </c>
    </row>
    <row r="6731" spans="2:24" ht="11" outlineLevel="1" x14ac:dyDescent="0.15">
      <c r="B6731" t="s">
        <v>7819</v>
      </c>
      <c r="C6731" t="s">
        <v>7820</v>
      </c>
      <c r="D6731" t="s">
        <v>7821</v>
      </c>
      <c r="E6731" t="s">
        <v>10652</v>
      </c>
      <c r="F6731" t="s">
        <v>6673</v>
      </c>
      <c r="G6731" t="s">
        <v>6674</v>
      </c>
      <c r="H6731" s="17">
        <v>44138</v>
      </c>
      <c r="I6731" s="15">
        <v>2021</v>
      </c>
      <c r="J6731" t="s">
        <v>10634</v>
      </c>
      <c r="K6731" s="5">
        <v>-19147.080000000002</v>
      </c>
      <c r="L6731" t="s">
        <v>967</v>
      </c>
      <c r="M6731" t="s">
        <v>15907</v>
      </c>
      <c r="R6731" t="s">
        <v>740</v>
      </c>
      <c r="S6731" t="s">
        <v>795</v>
      </c>
      <c r="T6731" t="s">
        <v>22026</v>
      </c>
      <c r="U6731" t="s">
        <v>1340</v>
      </c>
      <c r="V6731" t="s">
        <v>12795</v>
      </c>
      <c r="W6731" t="s">
        <v>970</v>
      </c>
      <c r="X6731" t="s">
        <v>22027</v>
      </c>
    </row>
    <row r="6732" spans="2:24" ht="11" outlineLevel="1" x14ac:dyDescent="0.15">
      <c r="B6732" t="s">
        <v>7823</v>
      </c>
      <c r="C6732" t="s">
        <v>7824</v>
      </c>
      <c r="E6732" t="s">
        <v>10649</v>
      </c>
      <c r="F6732" t="s">
        <v>7825</v>
      </c>
      <c r="G6732" t="s">
        <v>7826</v>
      </c>
      <c r="H6732" s="17">
        <v>45049</v>
      </c>
      <c r="I6732" s="15">
        <v>2023</v>
      </c>
      <c r="J6732" t="s">
        <v>10634</v>
      </c>
      <c r="K6732" s="5">
        <v>25717</v>
      </c>
      <c r="L6732" t="s">
        <v>967</v>
      </c>
      <c r="R6732" t="s">
        <v>746</v>
      </c>
      <c r="S6732" t="s">
        <v>795</v>
      </c>
      <c r="T6732" t="s">
        <v>22028</v>
      </c>
      <c r="U6732" t="s">
        <v>1340</v>
      </c>
      <c r="V6732" t="s">
        <v>12795</v>
      </c>
      <c r="W6732" t="s">
        <v>970</v>
      </c>
      <c r="X6732" t="s">
        <v>22029</v>
      </c>
    </row>
    <row r="6733" spans="2:24" ht="11" outlineLevel="1" x14ac:dyDescent="0.15">
      <c r="B6733" t="s">
        <v>7828</v>
      </c>
      <c r="C6733" t="s">
        <v>7829</v>
      </c>
      <c r="E6733" t="s">
        <v>10649</v>
      </c>
      <c r="F6733" t="s">
        <v>7830</v>
      </c>
      <c r="G6733" t="s">
        <v>7831</v>
      </c>
      <c r="H6733" s="17">
        <v>45909</v>
      </c>
      <c r="I6733" s="15">
        <v>2025</v>
      </c>
      <c r="J6733" t="s">
        <v>10634</v>
      </c>
      <c r="K6733" s="5">
        <v>25712.02</v>
      </c>
      <c r="L6733" t="s">
        <v>967</v>
      </c>
      <c r="R6733" t="s">
        <v>6999</v>
      </c>
      <c r="S6733" t="s">
        <v>795</v>
      </c>
      <c r="T6733" t="s">
        <v>22030</v>
      </c>
      <c r="U6733" t="s">
        <v>1340</v>
      </c>
      <c r="V6733" t="s">
        <v>12795</v>
      </c>
      <c r="W6733" t="s">
        <v>970</v>
      </c>
      <c r="X6733" t="s">
        <v>22031</v>
      </c>
    </row>
    <row r="6734" spans="2:24" ht="11" outlineLevel="1" x14ac:dyDescent="0.15">
      <c r="B6734" t="s">
        <v>7833</v>
      </c>
      <c r="C6734" t="s">
        <v>7834</v>
      </c>
      <c r="D6734" t="s">
        <v>3090</v>
      </c>
      <c r="E6734" t="s">
        <v>10649</v>
      </c>
      <c r="F6734" t="s">
        <v>3091</v>
      </c>
      <c r="G6734" t="s">
        <v>3092</v>
      </c>
      <c r="H6734" s="17">
        <v>45929</v>
      </c>
      <c r="I6734" s="15">
        <v>2025</v>
      </c>
      <c r="J6734" t="s">
        <v>10634</v>
      </c>
      <c r="K6734" s="5">
        <v>25616</v>
      </c>
      <c r="L6734" t="s">
        <v>967</v>
      </c>
      <c r="M6734" t="s">
        <v>1903</v>
      </c>
      <c r="N6734" t="s">
        <v>10635</v>
      </c>
      <c r="O6734" t="s">
        <v>825</v>
      </c>
      <c r="P6734" t="s">
        <v>14904</v>
      </c>
      <c r="Q6734" t="s">
        <v>17132</v>
      </c>
      <c r="R6734" t="s">
        <v>748</v>
      </c>
      <c r="S6734" t="s">
        <v>795</v>
      </c>
      <c r="T6734" t="s">
        <v>22032</v>
      </c>
      <c r="U6734" t="s">
        <v>965</v>
      </c>
      <c r="V6734" t="s">
        <v>10638</v>
      </c>
      <c r="W6734" t="s">
        <v>970</v>
      </c>
      <c r="X6734" t="s">
        <v>22033</v>
      </c>
    </row>
    <row r="6735" spans="2:24" ht="11" outlineLevel="1" x14ac:dyDescent="0.15">
      <c r="B6735" t="s">
        <v>7833</v>
      </c>
      <c r="C6735" t="s">
        <v>7834</v>
      </c>
      <c r="D6735" t="s">
        <v>3090</v>
      </c>
      <c r="E6735" t="s">
        <v>12852</v>
      </c>
      <c r="F6735" t="s">
        <v>3091</v>
      </c>
      <c r="G6735" t="s">
        <v>3092</v>
      </c>
      <c r="H6735" s="17">
        <v>45959</v>
      </c>
      <c r="I6735" s="15">
        <v>2026</v>
      </c>
      <c r="J6735" t="s">
        <v>10634</v>
      </c>
      <c r="K6735" s="5">
        <v>0</v>
      </c>
      <c r="L6735" t="s">
        <v>967</v>
      </c>
      <c r="M6735" t="s">
        <v>1903</v>
      </c>
      <c r="N6735" t="s">
        <v>10635</v>
      </c>
      <c r="O6735" t="s">
        <v>825</v>
      </c>
      <c r="P6735" t="s">
        <v>14904</v>
      </c>
      <c r="Q6735" t="s">
        <v>17132</v>
      </c>
      <c r="R6735" t="s">
        <v>748</v>
      </c>
      <c r="S6735" t="s">
        <v>795</v>
      </c>
      <c r="T6735" t="s">
        <v>22032</v>
      </c>
      <c r="U6735" t="s">
        <v>965</v>
      </c>
      <c r="V6735" t="s">
        <v>10638</v>
      </c>
      <c r="W6735" t="s">
        <v>970</v>
      </c>
      <c r="X6735" t="s">
        <v>22034</v>
      </c>
    </row>
    <row r="6736" spans="2:24" ht="11" outlineLevel="1" x14ac:dyDescent="0.15">
      <c r="B6736" t="s">
        <v>7836</v>
      </c>
      <c r="C6736" t="s">
        <v>7837</v>
      </c>
      <c r="E6736" t="s">
        <v>10649</v>
      </c>
      <c r="F6736" t="s">
        <v>6306</v>
      </c>
      <c r="G6736" t="s">
        <v>6307</v>
      </c>
      <c r="H6736" s="17">
        <v>44610</v>
      </c>
      <c r="I6736" s="15">
        <v>2022</v>
      </c>
      <c r="J6736" t="s">
        <v>10634</v>
      </c>
      <c r="K6736" s="5">
        <v>25575</v>
      </c>
      <c r="L6736" t="s">
        <v>967</v>
      </c>
      <c r="R6736" t="s">
        <v>740</v>
      </c>
      <c r="S6736" t="s">
        <v>795</v>
      </c>
      <c r="T6736" t="s">
        <v>22035</v>
      </c>
      <c r="U6736" t="s">
        <v>1340</v>
      </c>
      <c r="V6736" t="s">
        <v>12795</v>
      </c>
      <c r="W6736" t="s">
        <v>970</v>
      </c>
      <c r="X6736" t="s">
        <v>22036</v>
      </c>
    </row>
    <row r="6737" spans="2:24" ht="11" outlineLevel="1" x14ac:dyDescent="0.15">
      <c r="B6737" t="s">
        <v>7839</v>
      </c>
      <c r="C6737" t="s">
        <v>7840</v>
      </c>
      <c r="E6737" t="s">
        <v>10649</v>
      </c>
      <c r="F6737" t="s">
        <v>7841</v>
      </c>
      <c r="G6737" t="s">
        <v>7842</v>
      </c>
      <c r="H6737" s="17">
        <v>43858</v>
      </c>
      <c r="I6737" s="15">
        <v>2020</v>
      </c>
      <c r="J6737" t="s">
        <v>10634</v>
      </c>
      <c r="K6737" s="5">
        <v>25550</v>
      </c>
      <c r="L6737" t="s">
        <v>967</v>
      </c>
      <c r="R6737" t="s">
        <v>7843</v>
      </c>
      <c r="S6737" t="s">
        <v>795</v>
      </c>
      <c r="T6737" t="s">
        <v>22037</v>
      </c>
      <c r="U6737" t="s">
        <v>1340</v>
      </c>
      <c r="V6737" t="s">
        <v>12795</v>
      </c>
      <c r="W6737" t="s">
        <v>970</v>
      </c>
      <c r="X6737" t="s">
        <v>22038</v>
      </c>
    </row>
    <row r="6738" spans="2:24" ht="11" outlineLevel="1" x14ac:dyDescent="0.15">
      <c r="B6738" t="s">
        <v>7846</v>
      </c>
      <c r="C6738" t="s">
        <v>7847</v>
      </c>
      <c r="D6738" t="s">
        <v>5830</v>
      </c>
      <c r="E6738" t="s">
        <v>10649</v>
      </c>
      <c r="F6738" t="s">
        <v>5831</v>
      </c>
      <c r="G6738" t="s">
        <v>5832</v>
      </c>
      <c r="H6738" s="17">
        <v>43236</v>
      </c>
      <c r="I6738" s="15">
        <v>2018</v>
      </c>
      <c r="J6738" t="s">
        <v>10634</v>
      </c>
      <c r="K6738" s="5">
        <v>25535</v>
      </c>
      <c r="L6738" t="s">
        <v>967</v>
      </c>
      <c r="R6738" t="s">
        <v>748</v>
      </c>
      <c r="S6738" t="s">
        <v>795</v>
      </c>
      <c r="T6738" t="s">
        <v>22039</v>
      </c>
      <c r="U6738" t="s">
        <v>1340</v>
      </c>
      <c r="V6738" t="s">
        <v>12795</v>
      </c>
      <c r="W6738" t="s">
        <v>970</v>
      </c>
      <c r="X6738" t="s">
        <v>22040</v>
      </c>
    </row>
    <row r="6739" spans="2:24" ht="11" outlineLevel="1" x14ac:dyDescent="0.15">
      <c r="B6739" t="s">
        <v>7849</v>
      </c>
      <c r="C6739" t="s">
        <v>7850</v>
      </c>
      <c r="D6739" t="s">
        <v>251</v>
      </c>
      <c r="E6739" t="s">
        <v>10649</v>
      </c>
      <c r="F6739" t="s">
        <v>14804</v>
      </c>
      <c r="G6739" t="s">
        <v>1904</v>
      </c>
      <c r="H6739" s="17">
        <v>43724</v>
      </c>
      <c r="I6739" s="15">
        <v>2019</v>
      </c>
      <c r="J6739" t="s">
        <v>10634</v>
      </c>
      <c r="K6739" s="5">
        <v>25500</v>
      </c>
      <c r="L6739" t="s">
        <v>967</v>
      </c>
      <c r="M6739" t="s">
        <v>1903</v>
      </c>
      <c r="N6739" t="s">
        <v>10635</v>
      </c>
      <c r="O6739" t="s">
        <v>825</v>
      </c>
      <c r="P6739" t="s">
        <v>11475</v>
      </c>
      <c r="Q6739" t="s">
        <v>14841</v>
      </c>
      <c r="R6739" t="s">
        <v>3219</v>
      </c>
      <c r="S6739" t="s">
        <v>795</v>
      </c>
      <c r="T6739" t="s">
        <v>22041</v>
      </c>
      <c r="U6739" t="s">
        <v>965</v>
      </c>
      <c r="V6739" t="s">
        <v>10638</v>
      </c>
      <c r="W6739" t="s">
        <v>970</v>
      </c>
      <c r="X6739" t="s">
        <v>22042</v>
      </c>
    </row>
    <row r="6740" spans="2:24" ht="11" outlineLevel="1" x14ac:dyDescent="0.15">
      <c r="B6740" t="s">
        <v>7852</v>
      </c>
      <c r="C6740" t="s">
        <v>7853</v>
      </c>
      <c r="E6740" t="s">
        <v>10649</v>
      </c>
      <c r="F6740" t="s">
        <v>7854</v>
      </c>
      <c r="G6740" t="s">
        <v>7855</v>
      </c>
      <c r="H6740" s="17">
        <v>42239</v>
      </c>
      <c r="I6740" s="15">
        <v>2015</v>
      </c>
      <c r="J6740" t="s">
        <v>10634</v>
      </c>
      <c r="K6740" s="5">
        <v>25455.38</v>
      </c>
      <c r="L6740" t="s">
        <v>967</v>
      </c>
      <c r="R6740" t="s">
        <v>743</v>
      </c>
      <c r="S6740" t="s">
        <v>7856</v>
      </c>
      <c r="T6740" t="s">
        <v>22043</v>
      </c>
      <c r="U6740" t="s">
        <v>1340</v>
      </c>
      <c r="V6740" t="s">
        <v>12795</v>
      </c>
      <c r="W6740" t="s">
        <v>970</v>
      </c>
      <c r="X6740" t="s">
        <v>22044</v>
      </c>
    </row>
    <row r="6741" spans="2:24" ht="11" outlineLevel="1" x14ac:dyDescent="0.15">
      <c r="B6741" t="s">
        <v>7859</v>
      </c>
      <c r="C6741" t="s">
        <v>7860</v>
      </c>
      <c r="E6741" t="s">
        <v>10649</v>
      </c>
      <c r="F6741" t="s">
        <v>3316</v>
      </c>
      <c r="G6741" t="s">
        <v>3317</v>
      </c>
      <c r="H6741" s="17">
        <v>43028</v>
      </c>
      <c r="I6741" s="15">
        <v>2018</v>
      </c>
      <c r="J6741" t="s">
        <v>10634</v>
      </c>
      <c r="K6741" s="5">
        <v>25781.42</v>
      </c>
      <c r="L6741" t="s">
        <v>967</v>
      </c>
      <c r="R6741" t="s">
        <v>740</v>
      </c>
      <c r="S6741" t="s">
        <v>795</v>
      </c>
      <c r="T6741" t="s">
        <v>22045</v>
      </c>
      <c r="U6741" t="s">
        <v>1340</v>
      </c>
      <c r="V6741" t="s">
        <v>12795</v>
      </c>
      <c r="W6741" t="s">
        <v>970</v>
      </c>
      <c r="X6741" t="s">
        <v>22046</v>
      </c>
    </row>
    <row r="6742" spans="2:24" ht="11" outlineLevel="1" x14ac:dyDescent="0.15">
      <c r="B6742" t="s">
        <v>7859</v>
      </c>
      <c r="C6742" t="s">
        <v>7860</v>
      </c>
      <c r="E6742" t="s">
        <v>10652</v>
      </c>
      <c r="F6742" t="s">
        <v>3316</v>
      </c>
      <c r="G6742" t="s">
        <v>3317</v>
      </c>
      <c r="H6742" s="17">
        <v>45768</v>
      </c>
      <c r="I6742" s="15">
        <v>2025</v>
      </c>
      <c r="J6742" t="s">
        <v>10634</v>
      </c>
      <c r="K6742" s="5">
        <v>-334</v>
      </c>
      <c r="L6742" t="s">
        <v>967</v>
      </c>
      <c r="M6742" t="s">
        <v>14985</v>
      </c>
      <c r="R6742" t="s">
        <v>740</v>
      </c>
      <c r="S6742" t="s">
        <v>795</v>
      </c>
      <c r="T6742" t="s">
        <v>22047</v>
      </c>
      <c r="U6742" t="s">
        <v>1340</v>
      </c>
      <c r="V6742" t="s">
        <v>12795</v>
      </c>
      <c r="W6742" t="s">
        <v>970</v>
      </c>
      <c r="X6742" t="s">
        <v>22048</v>
      </c>
    </row>
    <row r="6743" spans="2:24" ht="11" outlineLevel="1" x14ac:dyDescent="0.15">
      <c r="B6743" t="s">
        <v>7862</v>
      </c>
      <c r="C6743" t="s">
        <v>7863</v>
      </c>
      <c r="E6743" t="s">
        <v>10649</v>
      </c>
      <c r="F6743" t="s">
        <v>2441</v>
      </c>
      <c r="G6743" t="s">
        <v>2442</v>
      </c>
      <c r="H6743" s="17">
        <v>45793</v>
      </c>
      <c r="I6743" s="15">
        <v>2025</v>
      </c>
      <c r="J6743" t="s">
        <v>10634</v>
      </c>
      <c r="K6743" s="5">
        <v>25377.5</v>
      </c>
      <c r="L6743" t="s">
        <v>967</v>
      </c>
      <c r="M6743" t="s">
        <v>1141</v>
      </c>
      <c r="N6743" t="s">
        <v>10635</v>
      </c>
      <c r="O6743" t="s">
        <v>826</v>
      </c>
      <c r="P6743" t="s">
        <v>11475</v>
      </c>
      <c r="Q6743" t="s">
        <v>11435</v>
      </c>
      <c r="R6743" t="s">
        <v>748</v>
      </c>
      <c r="S6743" t="s">
        <v>795</v>
      </c>
      <c r="T6743" t="s">
        <v>22049</v>
      </c>
      <c r="U6743" t="s">
        <v>965</v>
      </c>
      <c r="V6743" t="s">
        <v>10638</v>
      </c>
      <c r="W6743" t="s">
        <v>970</v>
      </c>
      <c r="X6743" t="s">
        <v>22050</v>
      </c>
    </row>
    <row r="6744" spans="2:24" ht="11" outlineLevel="1" x14ac:dyDescent="0.15">
      <c r="B6744" t="s">
        <v>7865</v>
      </c>
      <c r="C6744" t="s">
        <v>7866</v>
      </c>
      <c r="E6744" t="s">
        <v>10649</v>
      </c>
      <c r="F6744" t="s">
        <v>7867</v>
      </c>
      <c r="G6744" t="s">
        <v>7868</v>
      </c>
      <c r="H6744" s="17">
        <v>43444</v>
      </c>
      <c r="I6744" s="15">
        <v>2019</v>
      </c>
      <c r="J6744" t="s">
        <v>10634</v>
      </c>
      <c r="K6744" s="5">
        <v>25336</v>
      </c>
      <c r="L6744" t="s">
        <v>967</v>
      </c>
      <c r="R6744" t="s">
        <v>750</v>
      </c>
      <c r="S6744" t="s">
        <v>3640</v>
      </c>
      <c r="T6744" t="s">
        <v>22051</v>
      </c>
      <c r="U6744" t="s">
        <v>1340</v>
      </c>
      <c r="V6744" t="s">
        <v>12795</v>
      </c>
      <c r="W6744" t="s">
        <v>970</v>
      </c>
      <c r="X6744" t="s">
        <v>22052</v>
      </c>
    </row>
    <row r="6745" spans="2:24" ht="11" outlineLevel="1" x14ac:dyDescent="0.15">
      <c r="B6745" t="s">
        <v>7870</v>
      </c>
      <c r="C6745" t="s">
        <v>982</v>
      </c>
      <c r="D6745" t="s">
        <v>7871</v>
      </c>
      <c r="E6745" t="s">
        <v>10649</v>
      </c>
      <c r="F6745" t="s">
        <v>7872</v>
      </c>
      <c r="G6745" t="s">
        <v>7873</v>
      </c>
      <c r="H6745" s="17">
        <v>42241</v>
      </c>
      <c r="I6745" s="15">
        <v>2015</v>
      </c>
      <c r="J6745" t="s">
        <v>10634</v>
      </c>
      <c r="K6745" s="5">
        <v>25335.18</v>
      </c>
      <c r="L6745" t="s">
        <v>967</v>
      </c>
      <c r="R6745" t="s">
        <v>748</v>
      </c>
      <c r="S6745" t="s">
        <v>795</v>
      </c>
      <c r="T6745" t="s">
        <v>22053</v>
      </c>
      <c r="U6745" t="s">
        <v>1340</v>
      </c>
      <c r="V6745" t="s">
        <v>12795</v>
      </c>
      <c r="W6745" t="s">
        <v>970</v>
      </c>
      <c r="X6745" t="s">
        <v>22054</v>
      </c>
    </row>
    <row r="6746" spans="2:24" ht="11" outlineLevel="1" x14ac:dyDescent="0.15">
      <c r="B6746" t="s">
        <v>7875</v>
      </c>
      <c r="C6746" t="s">
        <v>7876</v>
      </c>
      <c r="E6746" t="s">
        <v>10649</v>
      </c>
      <c r="F6746" t="s">
        <v>7877</v>
      </c>
      <c r="G6746" t="s">
        <v>7878</v>
      </c>
      <c r="H6746" s="17">
        <v>41963</v>
      </c>
      <c r="I6746" s="15">
        <v>2015</v>
      </c>
      <c r="J6746" t="s">
        <v>10634</v>
      </c>
      <c r="K6746" s="5">
        <v>25307.51</v>
      </c>
      <c r="L6746" t="s">
        <v>967</v>
      </c>
      <c r="R6746" t="s">
        <v>7880</v>
      </c>
      <c r="S6746" t="s">
        <v>795</v>
      </c>
      <c r="T6746" t="s">
        <v>22055</v>
      </c>
      <c r="U6746" t="s">
        <v>1340</v>
      </c>
      <c r="V6746" t="s">
        <v>12795</v>
      </c>
      <c r="W6746" t="s">
        <v>970</v>
      </c>
      <c r="X6746" t="s">
        <v>22056</v>
      </c>
    </row>
    <row r="6747" spans="2:24" ht="11" outlineLevel="1" x14ac:dyDescent="0.15">
      <c r="B6747" t="s">
        <v>7875</v>
      </c>
      <c r="C6747" t="s">
        <v>7876</v>
      </c>
      <c r="E6747" t="s">
        <v>10652</v>
      </c>
      <c r="F6747" t="s">
        <v>7877</v>
      </c>
      <c r="G6747" t="s">
        <v>7878</v>
      </c>
      <c r="H6747" s="17">
        <v>42012</v>
      </c>
      <c r="I6747" s="15">
        <v>2015</v>
      </c>
      <c r="J6747" t="s">
        <v>10634</v>
      </c>
      <c r="K6747" s="5">
        <v>0</v>
      </c>
      <c r="L6747" t="s">
        <v>967</v>
      </c>
      <c r="M6747" t="s">
        <v>14985</v>
      </c>
      <c r="R6747" t="s">
        <v>7880</v>
      </c>
      <c r="S6747" t="s">
        <v>795</v>
      </c>
      <c r="T6747" t="s">
        <v>22057</v>
      </c>
      <c r="U6747" t="s">
        <v>1340</v>
      </c>
      <c r="V6747" t="s">
        <v>12795</v>
      </c>
      <c r="W6747" t="s">
        <v>970</v>
      </c>
      <c r="X6747" t="s">
        <v>22058</v>
      </c>
    </row>
    <row r="6748" spans="2:24" ht="11" outlineLevel="1" x14ac:dyDescent="0.15">
      <c r="B6748" t="s">
        <v>7875</v>
      </c>
      <c r="C6748" t="s">
        <v>7876</v>
      </c>
      <c r="E6748" t="s">
        <v>10664</v>
      </c>
      <c r="F6748" t="s">
        <v>7877</v>
      </c>
      <c r="G6748" t="s">
        <v>7878</v>
      </c>
      <c r="H6748" s="17">
        <v>42095</v>
      </c>
      <c r="I6748" s="15">
        <v>2015</v>
      </c>
      <c r="J6748" t="s">
        <v>10634</v>
      </c>
      <c r="K6748" s="5">
        <v>-0.41</v>
      </c>
      <c r="L6748" t="s">
        <v>967</v>
      </c>
      <c r="M6748" t="s">
        <v>14985</v>
      </c>
      <c r="R6748" t="s">
        <v>7880</v>
      </c>
      <c r="S6748" t="s">
        <v>795</v>
      </c>
      <c r="T6748" t="s">
        <v>22059</v>
      </c>
      <c r="U6748" t="s">
        <v>1340</v>
      </c>
      <c r="V6748" t="s">
        <v>12795</v>
      </c>
      <c r="W6748" t="s">
        <v>970</v>
      </c>
      <c r="X6748" t="s">
        <v>22060</v>
      </c>
    </row>
    <row r="6749" spans="2:24" ht="11" outlineLevel="1" x14ac:dyDescent="0.15">
      <c r="B6749" t="s">
        <v>7883</v>
      </c>
      <c r="C6749" t="s">
        <v>7884</v>
      </c>
      <c r="E6749" t="s">
        <v>10649</v>
      </c>
      <c r="F6749" t="s">
        <v>7885</v>
      </c>
      <c r="G6749" t="s">
        <v>7886</v>
      </c>
      <c r="H6749" s="17">
        <v>43339</v>
      </c>
      <c r="I6749" s="15">
        <v>2018</v>
      </c>
      <c r="J6749" t="s">
        <v>10634</v>
      </c>
      <c r="K6749" s="5">
        <v>25287.5</v>
      </c>
      <c r="L6749" t="s">
        <v>967</v>
      </c>
      <c r="R6749" t="s">
        <v>750</v>
      </c>
      <c r="S6749" t="s">
        <v>5371</v>
      </c>
      <c r="T6749" t="s">
        <v>22061</v>
      </c>
      <c r="U6749" t="s">
        <v>1340</v>
      </c>
      <c r="V6749" t="s">
        <v>12795</v>
      </c>
      <c r="W6749" t="s">
        <v>970</v>
      </c>
      <c r="X6749" t="s">
        <v>22062</v>
      </c>
    </row>
    <row r="6750" spans="2:24" ht="11" outlineLevel="1" x14ac:dyDescent="0.15">
      <c r="B6750" t="s">
        <v>7888</v>
      </c>
      <c r="C6750" t="s">
        <v>7889</v>
      </c>
      <c r="E6750" t="s">
        <v>10649</v>
      </c>
      <c r="F6750" t="s">
        <v>7885</v>
      </c>
      <c r="G6750" t="s">
        <v>7886</v>
      </c>
      <c r="H6750" s="17">
        <v>43339</v>
      </c>
      <c r="I6750" s="15">
        <v>2018</v>
      </c>
      <c r="J6750" t="s">
        <v>10634</v>
      </c>
      <c r="K6750" s="5">
        <v>25287.5</v>
      </c>
      <c r="L6750" t="s">
        <v>967</v>
      </c>
      <c r="R6750" t="s">
        <v>750</v>
      </c>
      <c r="S6750" t="s">
        <v>5371</v>
      </c>
      <c r="T6750" t="s">
        <v>22063</v>
      </c>
      <c r="U6750" t="s">
        <v>1340</v>
      </c>
      <c r="V6750" t="s">
        <v>12795</v>
      </c>
      <c r="W6750" t="s">
        <v>970</v>
      </c>
      <c r="X6750" t="s">
        <v>22064</v>
      </c>
    </row>
    <row r="6751" spans="2:24" ht="11" outlineLevel="1" x14ac:dyDescent="0.15">
      <c r="B6751" t="s">
        <v>7891</v>
      </c>
      <c r="C6751" t="s">
        <v>7892</v>
      </c>
      <c r="D6751" t="s">
        <v>4579</v>
      </c>
      <c r="E6751" t="s">
        <v>10649</v>
      </c>
      <c r="F6751" t="s">
        <v>4467</v>
      </c>
      <c r="G6751" t="s">
        <v>4468</v>
      </c>
      <c r="H6751" s="17">
        <v>44078</v>
      </c>
      <c r="I6751" s="15">
        <v>2020</v>
      </c>
      <c r="J6751" t="s">
        <v>10634</v>
      </c>
      <c r="K6751" s="5">
        <v>25277</v>
      </c>
      <c r="L6751" t="s">
        <v>967</v>
      </c>
      <c r="M6751" t="s">
        <v>985</v>
      </c>
      <c r="N6751" t="s">
        <v>10635</v>
      </c>
      <c r="O6751" t="s">
        <v>796</v>
      </c>
      <c r="P6751" t="s">
        <v>12376</v>
      </c>
      <c r="R6751" t="s">
        <v>7893</v>
      </c>
      <c r="S6751" t="s">
        <v>803</v>
      </c>
      <c r="T6751" t="s">
        <v>22065</v>
      </c>
      <c r="U6751" t="s">
        <v>965</v>
      </c>
      <c r="V6751" t="s">
        <v>10638</v>
      </c>
      <c r="W6751" t="s">
        <v>970</v>
      </c>
      <c r="X6751" t="s">
        <v>22066</v>
      </c>
    </row>
    <row r="6752" spans="2:24" ht="11" outlineLevel="1" x14ac:dyDescent="0.15">
      <c r="B6752" t="s">
        <v>7896</v>
      </c>
      <c r="C6752" t="s">
        <v>7897</v>
      </c>
      <c r="D6752" t="s">
        <v>6095</v>
      </c>
      <c r="E6752" t="s">
        <v>10649</v>
      </c>
      <c r="F6752" t="s">
        <v>4252</v>
      </c>
      <c r="G6752" t="s">
        <v>4253</v>
      </c>
      <c r="H6752" s="17">
        <v>44803</v>
      </c>
      <c r="I6752" s="15">
        <v>2022</v>
      </c>
      <c r="J6752" t="s">
        <v>10634</v>
      </c>
      <c r="K6752" s="5">
        <v>25258</v>
      </c>
      <c r="L6752" t="s">
        <v>967</v>
      </c>
      <c r="R6752" t="s">
        <v>737</v>
      </c>
      <c r="S6752" t="s">
        <v>4388</v>
      </c>
      <c r="T6752" t="s">
        <v>22067</v>
      </c>
      <c r="U6752" t="s">
        <v>1340</v>
      </c>
      <c r="V6752" t="s">
        <v>12795</v>
      </c>
      <c r="W6752" t="s">
        <v>970</v>
      </c>
      <c r="X6752" t="s">
        <v>22068</v>
      </c>
    </row>
    <row r="6753" spans="2:24" ht="11" outlineLevel="1" x14ac:dyDescent="0.15">
      <c r="B6753" t="s">
        <v>7896</v>
      </c>
      <c r="C6753" t="s">
        <v>7897</v>
      </c>
      <c r="D6753" t="s">
        <v>6095</v>
      </c>
      <c r="E6753" t="s">
        <v>10652</v>
      </c>
      <c r="F6753" t="s">
        <v>4252</v>
      </c>
      <c r="G6753" t="s">
        <v>4253</v>
      </c>
      <c r="H6753" s="17">
        <v>45138</v>
      </c>
      <c r="I6753" s="15">
        <v>2023</v>
      </c>
      <c r="J6753" t="s">
        <v>10634</v>
      </c>
      <c r="K6753" s="5">
        <v>0</v>
      </c>
      <c r="L6753" t="s">
        <v>967</v>
      </c>
      <c r="M6753" t="s">
        <v>14985</v>
      </c>
      <c r="R6753" t="s">
        <v>737</v>
      </c>
      <c r="S6753" t="s">
        <v>4388</v>
      </c>
      <c r="T6753" t="s">
        <v>22067</v>
      </c>
      <c r="U6753" t="s">
        <v>1340</v>
      </c>
      <c r="V6753" t="s">
        <v>12795</v>
      </c>
      <c r="W6753" t="s">
        <v>970</v>
      </c>
      <c r="X6753" t="s">
        <v>22069</v>
      </c>
    </row>
    <row r="6754" spans="2:24" ht="11" outlineLevel="1" x14ac:dyDescent="0.15">
      <c r="B6754" t="s">
        <v>7899</v>
      </c>
      <c r="C6754" t="s">
        <v>7900</v>
      </c>
      <c r="E6754" t="s">
        <v>10649</v>
      </c>
      <c r="F6754" t="s">
        <v>7901</v>
      </c>
      <c r="G6754" t="s">
        <v>7902</v>
      </c>
      <c r="H6754" s="17">
        <v>44026</v>
      </c>
      <c r="I6754" s="15">
        <v>2020</v>
      </c>
      <c r="J6754" t="s">
        <v>10634</v>
      </c>
      <c r="K6754" s="5">
        <v>34157.06</v>
      </c>
      <c r="L6754" t="s">
        <v>967</v>
      </c>
      <c r="R6754" t="s">
        <v>748</v>
      </c>
      <c r="S6754" t="s">
        <v>795</v>
      </c>
      <c r="T6754" t="s">
        <v>22070</v>
      </c>
      <c r="U6754" t="s">
        <v>1340</v>
      </c>
      <c r="V6754" t="s">
        <v>12795</v>
      </c>
      <c r="W6754" t="s">
        <v>970</v>
      </c>
      <c r="X6754" t="s">
        <v>22071</v>
      </c>
    </row>
    <row r="6755" spans="2:24" ht="11" outlineLevel="1" x14ac:dyDescent="0.15">
      <c r="B6755" t="s">
        <v>7899</v>
      </c>
      <c r="C6755" t="s">
        <v>7900</v>
      </c>
      <c r="E6755" t="s">
        <v>10652</v>
      </c>
      <c r="F6755" t="s">
        <v>7901</v>
      </c>
      <c r="G6755" t="s">
        <v>7902</v>
      </c>
      <c r="H6755" s="17">
        <v>44098</v>
      </c>
      <c r="I6755" s="15">
        <v>2020</v>
      </c>
      <c r="J6755" t="s">
        <v>10634</v>
      </c>
      <c r="K6755" s="5">
        <v>-8982.06</v>
      </c>
      <c r="L6755" t="s">
        <v>967</v>
      </c>
      <c r="M6755" t="s">
        <v>12797</v>
      </c>
      <c r="R6755" t="s">
        <v>748</v>
      </c>
      <c r="S6755" t="s">
        <v>795</v>
      </c>
      <c r="T6755" t="s">
        <v>22072</v>
      </c>
      <c r="U6755" t="s">
        <v>1340</v>
      </c>
      <c r="V6755" t="s">
        <v>12795</v>
      </c>
      <c r="W6755" t="s">
        <v>970</v>
      </c>
      <c r="X6755" t="s">
        <v>22073</v>
      </c>
    </row>
    <row r="6756" spans="2:24" ht="11" outlineLevel="1" x14ac:dyDescent="0.15">
      <c r="B6756" t="s">
        <v>7899</v>
      </c>
      <c r="C6756" t="s">
        <v>7900</v>
      </c>
      <c r="E6756" t="s">
        <v>10664</v>
      </c>
      <c r="F6756" t="s">
        <v>7901</v>
      </c>
      <c r="G6756" t="s">
        <v>7902</v>
      </c>
      <c r="H6756" s="17">
        <v>44181</v>
      </c>
      <c r="I6756" s="15">
        <v>2021</v>
      </c>
      <c r="J6756" t="s">
        <v>10634</v>
      </c>
      <c r="K6756" s="5">
        <v>0</v>
      </c>
      <c r="L6756" t="s">
        <v>967</v>
      </c>
      <c r="M6756" t="s">
        <v>15907</v>
      </c>
      <c r="R6756" t="s">
        <v>748</v>
      </c>
      <c r="S6756" t="s">
        <v>795</v>
      </c>
      <c r="T6756" t="s">
        <v>22074</v>
      </c>
      <c r="U6756" t="s">
        <v>1340</v>
      </c>
      <c r="V6756" t="s">
        <v>12795</v>
      </c>
      <c r="W6756" t="s">
        <v>970</v>
      </c>
      <c r="X6756" t="s">
        <v>22075</v>
      </c>
    </row>
    <row r="6757" spans="2:24" ht="11" outlineLevel="1" x14ac:dyDescent="0.15">
      <c r="B6757" t="s">
        <v>7899</v>
      </c>
      <c r="C6757" t="s">
        <v>7900</v>
      </c>
      <c r="E6757" t="s">
        <v>10643</v>
      </c>
      <c r="F6757" t="s">
        <v>7901</v>
      </c>
      <c r="G6757" t="s">
        <v>7902</v>
      </c>
      <c r="H6757" s="17">
        <v>44257</v>
      </c>
      <c r="I6757" s="15">
        <v>2021</v>
      </c>
      <c r="J6757" t="s">
        <v>10634</v>
      </c>
      <c r="K6757" s="5">
        <v>0</v>
      </c>
      <c r="L6757" t="s">
        <v>967</v>
      </c>
      <c r="M6757" t="s">
        <v>15907</v>
      </c>
      <c r="R6757" t="s">
        <v>748</v>
      </c>
      <c r="S6757" t="s">
        <v>795</v>
      </c>
      <c r="T6757" t="s">
        <v>22074</v>
      </c>
      <c r="U6757" t="s">
        <v>1340</v>
      </c>
      <c r="V6757" t="s">
        <v>12795</v>
      </c>
      <c r="W6757" t="s">
        <v>970</v>
      </c>
      <c r="X6757" t="s">
        <v>22076</v>
      </c>
    </row>
    <row r="6758" spans="2:24" ht="11" outlineLevel="1" x14ac:dyDescent="0.15">
      <c r="B6758" t="s">
        <v>7904</v>
      </c>
      <c r="C6758" t="s">
        <v>7905</v>
      </c>
      <c r="D6758" t="s">
        <v>5131</v>
      </c>
      <c r="E6758" t="s">
        <v>10649</v>
      </c>
      <c r="F6758" t="s">
        <v>5132</v>
      </c>
      <c r="G6758" t="s">
        <v>5133</v>
      </c>
      <c r="H6758" s="17">
        <v>42163</v>
      </c>
      <c r="I6758" s="15">
        <v>2015</v>
      </c>
      <c r="J6758" t="s">
        <v>10634</v>
      </c>
      <c r="K6758" s="5">
        <v>24999</v>
      </c>
      <c r="L6758" t="s">
        <v>967</v>
      </c>
      <c r="R6758" t="s">
        <v>7906</v>
      </c>
      <c r="S6758" t="s">
        <v>795</v>
      </c>
      <c r="T6758" t="s">
        <v>22077</v>
      </c>
      <c r="U6758" t="s">
        <v>1340</v>
      </c>
      <c r="V6758" t="s">
        <v>12795</v>
      </c>
      <c r="W6758" t="s">
        <v>970</v>
      </c>
      <c r="X6758" t="s">
        <v>22078</v>
      </c>
    </row>
    <row r="6759" spans="2:24" ht="11" outlineLevel="1" x14ac:dyDescent="0.15">
      <c r="B6759" t="s">
        <v>7909</v>
      </c>
      <c r="C6759" t="s">
        <v>7910</v>
      </c>
      <c r="E6759" t="s">
        <v>10649</v>
      </c>
      <c r="F6759" t="s">
        <v>4419</v>
      </c>
      <c r="G6759" t="s">
        <v>4420</v>
      </c>
      <c r="H6759" s="17">
        <v>43621</v>
      </c>
      <c r="I6759" s="15">
        <v>2019</v>
      </c>
      <c r="J6759" t="s">
        <v>10634</v>
      </c>
      <c r="K6759" s="5">
        <v>24999</v>
      </c>
      <c r="L6759" t="s">
        <v>967</v>
      </c>
      <c r="R6759" t="s">
        <v>737</v>
      </c>
      <c r="S6759" t="s">
        <v>803</v>
      </c>
      <c r="T6759" t="s">
        <v>22079</v>
      </c>
      <c r="U6759" t="s">
        <v>1340</v>
      </c>
      <c r="V6759" t="s">
        <v>12795</v>
      </c>
      <c r="W6759" t="s">
        <v>970</v>
      </c>
      <c r="X6759" t="s">
        <v>22080</v>
      </c>
    </row>
    <row r="6760" spans="2:24" ht="11" outlineLevel="1" x14ac:dyDescent="0.15">
      <c r="B6760" t="s">
        <v>7912</v>
      </c>
      <c r="C6760" t="s">
        <v>7913</v>
      </c>
      <c r="E6760" t="s">
        <v>10649</v>
      </c>
      <c r="F6760" t="s">
        <v>7547</v>
      </c>
      <c r="G6760" t="s">
        <v>7548</v>
      </c>
      <c r="H6760" s="17">
        <v>43608</v>
      </c>
      <c r="I6760" s="15">
        <v>2019</v>
      </c>
      <c r="J6760" t="s">
        <v>10634</v>
      </c>
      <c r="K6760" s="5">
        <v>24970</v>
      </c>
      <c r="L6760" t="s">
        <v>967</v>
      </c>
      <c r="R6760" t="s">
        <v>743</v>
      </c>
      <c r="S6760" t="s">
        <v>803</v>
      </c>
      <c r="T6760" t="s">
        <v>22081</v>
      </c>
      <c r="U6760" t="s">
        <v>1340</v>
      </c>
      <c r="V6760" t="s">
        <v>12795</v>
      </c>
      <c r="W6760" t="s">
        <v>970</v>
      </c>
      <c r="X6760" t="s">
        <v>22082</v>
      </c>
    </row>
    <row r="6761" spans="2:24" ht="11" outlineLevel="1" x14ac:dyDescent="0.15">
      <c r="B6761" t="s">
        <v>7915</v>
      </c>
      <c r="C6761" t="s">
        <v>1698</v>
      </c>
      <c r="D6761" t="s">
        <v>6672</v>
      </c>
      <c r="E6761" t="s">
        <v>10649</v>
      </c>
      <c r="F6761" t="s">
        <v>6673</v>
      </c>
      <c r="G6761" t="s">
        <v>6674</v>
      </c>
      <c r="H6761" s="17">
        <v>42667</v>
      </c>
      <c r="I6761" s="15">
        <v>2017</v>
      </c>
      <c r="J6761" t="s">
        <v>10634</v>
      </c>
      <c r="K6761" s="5">
        <v>29640</v>
      </c>
      <c r="L6761" t="s">
        <v>967</v>
      </c>
      <c r="R6761" t="s">
        <v>740</v>
      </c>
      <c r="S6761" t="s">
        <v>795</v>
      </c>
      <c r="T6761" t="s">
        <v>22083</v>
      </c>
      <c r="U6761" t="s">
        <v>1340</v>
      </c>
      <c r="V6761" t="s">
        <v>12795</v>
      </c>
      <c r="W6761" t="s">
        <v>970</v>
      </c>
      <c r="X6761" t="s">
        <v>22084</v>
      </c>
    </row>
    <row r="6762" spans="2:24" ht="11" outlineLevel="1" x14ac:dyDescent="0.15">
      <c r="B6762" t="s">
        <v>7915</v>
      </c>
      <c r="C6762" t="s">
        <v>1698</v>
      </c>
      <c r="D6762" t="s">
        <v>6672</v>
      </c>
      <c r="E6762" t="s">
        <v>10989</v>
      </c>
      <c r="F6762" t="s">
        <v>6673</v>
      </c>
      <c r="G6762" t="s">
        <v>6674</v>
      </c>
      <c r="H6762" s="17">
        <v>42688</v>
      </c>
      <c r="I6762" s="15">
        <v>2017</v>
      </c>
      <c r="J6762" t="s">
        <v>10634</v>
      </c>
      <c r="K6762" s="5">
        <v>7200</v>
      </c>
      <c r="L6762" t="s">
        <v>967</v>
      </c>
      <c r="M6762" t="s">
        <v>15907</v>
      </c>
      <c r="R6762" t="s">
        <v>740</v>
      </c>
      <c r="S6762" t="s">
        <v>795</v>
      </c>
      <c r="T6762" t="s">
        <v>22085</v>
      </c>
      <c r="U6762" t="s">
        <v>1340</v>
      </c>
      <c r="V6762" t="s">
        <v>12795</v>
      </c>
      <c r="W6762" t="s">
        <v>970</v>
      </c>
      <c r="X6762" t="s">
        <v>22086</v>
      </c>
    </row>
    <row r="6763" spans="2:24" ht="11" outlineLevel="1" x14ac:dyDescent="0.15">
      <c r="B6763" t="s">
        <v>7915</v>
      </c>
      <c r="C6763" t="s">
        <v>1698</v>
      </c>
      <c r="D6763" t="s">
        <v>6672</v>
      </c>
      <c r="E6763" t="s">
        <v>10950</v>
      </c>
      <c r="F6763" t="s">
        <v>6673</v>
      </c>
      <c r="G6763" t="s">
        <v>6674</v>
      </c>
      <c r="H6763" s="17">
        <v>42773</v>
      </c>
      <c r="I6763" s="15">
        <v>2017</v>
      </c>
      <c r="J6763" t="s">
        <v>10634</v>
      </c>
      <c r="K6763" s="5">
        <v>-11880</v>
      </c>
      <c r="L6763" t="s">
        <v>967</v>
      </c>
      <c r="M6763" t="s">
        <v>12802</v>
      </c>
      <c r="R6763" t="s">
        <v>740</v>
      </c>
      <c r="S6763" t="s">
        <v>795</v>
      </c>
      <c r="T6763" t="s">
        <v>22087</v>
      </c>
      <c r="U6763" t="s">
        <v>1340</v>
      </c>
      <c r="V6763" t="s">
        <v>12795</v>
      </c>
      <c r="W6763" t="s">
        <v>970</v>
      </c>
      <c r="X6763" t="s">
        <v>22088</v>
      </c>
    </row>
    <row r="6764" spans="2:24" ht="11" outlineLevel="1" x14ac:dyDescent="0.15">
      <c r="B6764" t="s">
        <v>7917</v>
      </c>
      <c r="C6764" t="s">
        <v>7918</v>
      </c>
      <c r="D6764" t="s">
        <v>7919</v>
      </c>
      <c r="E6764" t="s">
        <v>10649</v>
      </c>
      <c r="F6764" t="s">
        <v>6981</v>
      </c>
      <c r="G6764" t="s">
        <v>6982</v>
      </c>
      <c r="H6764" s="17">
        <v>43139</v>
      </c>
      <c r="I6764" s="15">
        <v>2018</v>
      </c>
      <c r="J6764" t="s">
        <v>10634</v>
      </c>
      <c r="K6764" s="5">
        <v>24947.81</v>
      </c>
      <c r="L6764" t="s">
        <v>967</v>
      </c>
      <c r="R6764" t="s">
        <v>750</v>
      </c>
      <c r="S6764" t="s">
        <v>887</v>
      </c>
      <c r="T6764" t="s">
        <v>22089</v>
      </c>
      <c r="U6764" t="s">
        <v>1340</v>
      </c>
      <c r="V6764" t="s">
        <v>12795</v>
      </c>
      <c r="W6764" t="s">
        <v>970</v>
      </c>
      <c r="X6764" t="s">
        <v>22090</v>
      </c>
    </row>
    <row r="6765" spans="2:24" ht="11" outlineLevel="1" x14ac:dyDescent="0.15">
      <c r="B6765" t="s">
        <v>7921</v>
      </c>
      <c r="C6765" t="s">
        <v>7922</v>
      </c>
      <c r="D6765" t="s">
        <v>237</v>
      </c>
      <c r="E6765" t="s">
        <v>10649</v>
      </c>
      <c r="F6765" t="s">
        <v>14208</v>
      </c>
      <c r="G6765" t="s">
        <v>1702</v>
      </c>
      <c r="H6765" s="17">
        <v>42929</v>
      </c>
      <c r="I6765" s="15">
        <v>2017</v>
      </c>
      <c r="J6765" t="s">
        <v>10634</v>
      </c>
      <c r="K6765" s="5">
        <v>24920</v>
      </c>
      <c r="L6765" t="s">
        <v>967</v>
      </c>
      <c r="M6765" t="s">
        <v>985</v>
      </c>
      <c r="N6765" t="s">
        <v>10635</v>
      </c>
      <c r="O6765" t="s">
        <v>804</v>
      </c>
      <c r="P6765" t="s">
        <v>13376</v>
      </c>
      <c r="R6765" t="s">
        <v>740</v>
      </c>
      <c r="S6765" t="s">
        <v>795</v>
      </c>
      <c r="T6765" t="s">
        <v>22091</v>
      </c>
      <c r="U6765" t="s">
        <v>965</v>
      </c>
      <c r="V6765" t="s">
        <v>10638</v>
      </c>
      <c r="W6765" t="s">
        <v>970</v>
      </c>
      <c r="X6765" t="s">
        <v>22092</v>
      </c>
    </row>
    <row r="6766" spans="2:24" ht="11" outlineLevel="1" x14ac:dyDescent="0.15">
      <c r="B6766" t="s">
        <v>7924</v>
      </c>
      <c r="C6766" t="s">
        <v>7925</v>
      </c>
      <c r="E6766" t="s">
        <v>10649</v>
      </c>
      <c r="F6766" t="s">
        <v>7926</v>
      </c>
      <c r="G6766" t="s">
        <v>7927</v>
      </c>
      <c r="H6766" s="17">
        <v>42300</v>
      </c>
      <c r="I6766" s="15">
        <v>2016</v>
      </c>
      <c r="J6766" t="s">
        <v>10634</v>
      </c>
      <c r="K6766" s="5">
        <v>24911.55</v>
      </c>
      <c r="L6766" t="s">
        <v>967</v>
      </c>
      <c r="R6766" t="s">
        <v>748</v>
      </c>
      <c r="S6766" t="s">
        <v>795</v>
      </c>
      <c r="T6766" t="s">
        <v>22093</v>
      </c>
      <c r="U6766" t="s">
        <v>1340</v>
      </c>
      <c r="V6766" t="s">
        <v>12795</v>
      </c>
      <c r="W6766" t="s">
        <v>970</v>
      </c>
      <c r="X6766" t="s">
        <v>22094</v>
      </c>
    </row>
    <row r="6767" spans="2:24" ht="11" outlineLevel="1" x14ac:dyDescent="0.15">
      <c r="B6767" t="s">
        <v>7929</v>
      </c>
      <c r="C6767" t="s">
        <v>7930</v>
      </c>
      <c r="E6767" t="s">
        <v>10649</v>
      </c>
      <c r="F6767" t="s">
        <v>7931</v>
      </c>
      <c r="G6767" t="s">
        <v>7932</v>
      </c>
      <c r="H6767" s="17">
        <v>45860</v>
      </c>
      <c r="I6767" s="15">
        <v>2025</v>
      </c>
      <c r="J6767" t="s">
        <v>10634</v>
      </c>
      <c r="K6767" s="5">
        <v>24108</v>
      </c>
      <c r="L6767" t="s">
        <v>967</v>
      </c>
      <c r="R6767" t="s">
        <v>740</v>
      </c>
      <c r="S6767" t="s">
        <v>795</v>
      </c>
      <c r="T6767" t="s">
        <v>22095</v>
      </c>
      <c r="U6767" t="s">
        <v>1340</v>
      </c>
      <c r="V6767" t="s">
        <v>12795</v>
      </c>
      <c r="W6767" t="s">
        <v>970</v>
      </c>
      <c r="X6767" t="s">
        <v>22096</v>
      </c>
    </row>
    <row r="6768" spans="2:24" ht="11" outlineLevel="1" x14ac:dyDescent="0.15">
      <c r="B6768" t="s">
        <v>7929</v>
      </c>
      <c r="C6768" t="s">
        <v>7930</v>
      </c>
      <c r="E6768" t="s">
        <v>10652</v>
      </c>
      <c r="F6768" t="s">
        <v>7931</v>
      </c>
      <c r="G6768" t="s">
        <v>7932</v>
      </c>
      <c r="H6768" s="17">
        <v>45875</v>
      </c>
      <c r="I6768" s="15">
        <v>2025</v>
      </c>
      <c r="J6768" t="s">
        <v>10634</v>
      </c>
      <c r="K6768" s="5">
        <v>800</v>
      </c>
      <c r="L6768" t="s">
        <v>967</v>
      </c>
      <c r="M6768" t="s">
        <v>14985</v>
      </c>
      <c r="R6768" t="s">
        <v>740</v>
      </c>
      <c r="S6768" t="s">
        <v>795</v>
      </c>
      <c r="T6768" t="s">
        <v>22095</v>
      </c>
      <c r="U6768" t="s">
        <v>1340</v>
      </c>
      <c r="V6768" t="s">
        <v>12795</v>
      </c>
      <c r="W6768" t="s">
        <v>970</v>
      </c>
      <c r="X6768" t="s">
        <v>22097</v>
      </c>
    </row>
    <row r="6769" spans="2:24" ht="11" outlineLevel="1" x14ac:dyDescent="0.15">
      <c r="B6769" t="s">
        <v>7934</v>
      </c>
      <c r="C6769" t="s">
        <v>7935</v>
      </c>
      <c r="D6769" t="s">
        <v>4395</v>
      </c>
      <c r="E6769" t="s">
        <v>10649</v>
      </c>
      <c r="F6769" t="s">
        <v>3627</v>
      </c>
      <c r="G6769" t="s">
        <v>3628</v>
      </c>
      <c r="H6769" s="17">
        <v>45743</v>
      </c>
      <c r="I6769" s="15">
        <v>2025</v>
      </c>
      <c r="J6769" t="s">
        <v>10634</v>
      </c>
      <c r="K6769" s="5">
        <v>24898.06</v>
      </c>
      <c r="L6769" t="s">
        <v>967</v>
      </c>
      <c r="M6769" t="s">
        <v>985</v>
      </c>
      <c r="N6769" t="s">
        <v>10635</v>
      </c>
      <c r="O6769" t="s">
        <v>796</v>
      </c>
      <c r="P6769" t="s">
        <v>13174</v>
      </c>
      <c r="Q6769" t="s">
        <v>11435</v>
      </c>
      <c r="R6769" t="s">
        <v>737</v>
      </c>
      <c r="S6769" t="s">
        <v>803</v>
      </c>
      <c r="T6769" t="s">
        <v>22098</v>
      </c>
      <c r="U6769" t="s">
        <v>965</v>
      </c>
      <c r="V6769" t="s">
        <v>10638</v>
      </c>
      <c r="W6769" t="s">
        <v>970</v>
      </c>
      <c r="X6769" t="s">
        <v>22099</v>
      </c>
    </row>
    <row r="6770" spans="2:24" ht="11" outlineLevel="1" x14ac:dyDescent="0.15">
      <c r="B6770" t="s">
        <v>7937</v>
      </c>
      <c r="C6770" t="s">
        <v>7938</v>
      </c>
      <c r="E6770" t="s">
        <v>10649</v>
      </c>
      <c r="F6770" t="s">
        <v>7939</v>
      </c>
      <c r="G6770" t="s">
        <v>7940</v>
      </c>
      <c r="H6770" s="17">
        <v>42908</v>
      </c>
      <c r="I6770" s="15">
        <v>2017</v>
      </c>
      <c r="J6770" t="s">
        <v>10634</v>
      </c>
      <c r="K6770" s="5">
        <v>24816</v>
      </c>
      <c r="L6770" t="s">
        <v>967</v>
      </c>
      <c r="R6770" t="s">
        <v>740</v>
      </c>
      <c r="S6770" t="s">
        <v>795</v>
      </c>
      <c r="T6770" t="s">
        <v>22100</v>
      </c>
      <c r="U6770" t="s">
        <v>1340</v>
      </c>
      <c r="V6770" t="s">
        <v>12795</v>
      </c>
      <c r="W6770" t="s">
        <v>970</v>
      </c>
      <c r="X6770" t="s">
        <v>22101</v>
      </c>
    </row>
    <row r="6771" spans="2:24" ht="11" outlineLevel="1" x14ac:dyDescent="0.15">
      <c r="B6771" t="s">
        <v>7943</v>
      </c>
      <c r="C6771" t="s">
        <v>7944</v>
      </c>
      <c r="E6771" t="s">
        <v>10649</v>
      </c>
      <c r="F6771" t="s">
        <v>7945</v>
      </c>
      <c r="G6771" t="s">
        <v>7946</v>
      </c>
      <c r="H6771" s="17">
        <v>45527</v>
      </c>
      <c r="I6771" s="15">
        <v>2024</v>
      </c>
      <c r="J6771" t="s">
        <v>10634</v>
      </c>
      <c r="K6771" s="5">
        <v>24800.62</v>
      </c>
      <c r="L6771" t="s">
        <v>967</v>
      </c>
      <c r="R6771" t="s">
        <v>737</v>
      </c>
      <c r="S6771" t="s">
        <v>803</v>
      </c>
      <c r="T6771" t="s">
        <v>22102</v>
      </c>
      <c r="U6771" t="s">
        <v>1340</v>
      </c>
      <c r="V6771" t="s">
        <v>12795</v>
      </c>
      <c r="W6771" t="s">
        <v>970</v>
      </c>
      <c r="X6771" t="s">
        <v>22103</v>
      </c>
    </row>
    <row r="6772" spans="2:24" ht="11" outlineLevel="1" x14ac:dyDescent="0.15">
      <c r="B6772" t="s">
        <v>7948</v>
      </c>
      <c r="C6772" t="s">
        <v>7949</v>
      </c>
      <c r="E6772" t="s">
        <v>10649</v>
      </c>
      <c r="F6772" t="s">
        <v>7950</v>
      </c>
      <c r="G6772" t="s">
        <v>7951</v>
      </c>
      <c r="H6772" s="17">
        <v>44721</v>
      </c>
      <c r="I6772" s="15">
        <v>2022</v>
      </c>
      <c r="J6772" t="s">
        <v>10634</v>
      </c>
      <c r="K6772" s="5">
        <v>14922.22</v>
      </c>
      <c r="L6772" t="s">
        <v>967</v>
      </c>
      <c r="R6772" t="s">
        <v>740</v>
      </c>
      <c r="S6772" t="s">
        <v>795</v>
      </c>
      <c r="T6772" t="s">
        <v>22104</v>
      </c>
      <c r="U6772" t="s">
        <v>1340</v>
      </c>
      <c r="V6772" t="s">
        <v>12795</v>
      </c>
      <c r="W6772" t="s">
        <v>970</v>
      </c>
      <c r="X6772" t="s">
        <v>22105</v>
      </c>
    </row>
    <row r="6773" spans="2:24" ht="11" outlineLevel="1" x14ac:dyDescent="0.15">
      <c r="B6773" t="s">
        <v>7948</v>
      </c>
      <c r="C6773" t="s">
        <v>7949</v>
      </c>
      <c r="E6773" t="s">
        <v>10652</v>
      </c>
      <c r="F6773" t="s">
        <v>7950</v>
      </c>
      <c r="G6773" t="s">
        <v>7951</v>
      </c>
      <c r="H6773" s="17">
        <v>44753</v>
      </c>
      <c r="I6773" s="15">
        <v>2022</v>
      </c>
      <c r="J6773" t="s">
        <v>10634</v>
      </c>
      <c r="K6773" s="5">
        <v>9875</v>
      </c>
      <c r="L6773" t="s">
        <v>967</v>
      </c>
      <c r="M6773" t="s">
        <v>15907</v>
      </c>
      <c r="R6773" t="s">
        <v>740</v>
      </c>
      <c r="S6773" t="s">
        <v>795</v>
      </c>
      <c r="T6773" t="s">
        <v>22106</v>
      </c>
      <c r="U6773" t="s">
        <v>1340</v>
      </c>
      <c r="V6773" t="s">
        <v>12795</v>
      </c>
      <c r="W6773" t="s">
        <v>970</v>
      </c>
      <c r="X6773" t="s">
        <v>22107</v>
      </c>
    </row>
    <row r="6774" spans="2:24" ht="11" outlineLevel="1" x14ac:dyDescent="0.15">
      <c r="B6774" t="s">
        <v>7953</v>
      </c>
      <c r="C6774" t="s">
        <v>7954</v>
      </c>
      <c r="E6774" t="s">
        <v>10652</v>
      </c>
      <c r="F6774" t="s">
        <v>685</v>
      </c>
      <c r="G6774" t="s">
        <v>2058</v>
      </c>
      <c r="H6774" s="17">
        <v>43418</v>
      </c>
      <c r="I6774" s="15">
        <v>2019</v>
      </c>
      <c r="J6774" t="s">
        <v>10634</v>
      </c>
      <c r="K6774" s="5">
        <v>11450</v>
      </c>
      <c r="L6774" t="s">
        <v>967</v>
      </c>
      <c r="M6774" t="s">
        <v>1141</v>
      </c>
      <c r="N6774" t="s">
        <v>10635</v>
      </c>
      <c r="O6774" t="s">
        <v>825</v>
      </c>
      <c r="P6774" t="s">
        <v>12376</v>
      </c>
      <c r="Q6774" t="s">
        <v>12376</v>
      </c>
      <c r="R6774" t="s">
        <v>748</v>
      </c>
      <c r="S6774" t="s">
        <v>795</v>
      </c>
      <c r="T6774" t="s">
        <v>22108</v>
      </c>
      <c r="U6774" t="s">
        <v>965</v>
      </c>
      <c r="V6774" t="s">
        <v>10638</v>
      </c>
      <c r="W6774" t="s">
        <v>970</v>
      </c>
      <c r="X6774" t="s">
        <v>22109</v>
      </c>
    </row>
    <row r="6775" spans="2:24" ht="11" outlineLevel="1" x14ac:dyDescent="0.15">
      <c r="B6775" t="s">
        <v>7953</v>
      </c>
      <c r="C6775" t="s">
        <v>7954</v>
      </c>
      <c r="E6775" t="s">
        <v>10649</v>
      </c>
      <c r="F6775" t="s">
        <v>685</v>
      </c>
      <c r="G6775" t="s">
        <v>2058</v>
      </c>
      <c r="H6775" s="17">
        <v>43371</v>
      </c>
      <c r="I6775" s="15">
        <v>2018</v>
      </c>
      <c r="J6775" t="s">
        <v>10634</v>
      </c>
      <c r="K6775" s="5">
        <v>13320</v>
      </c>
      <c r="L6775" t="s">
        <v>967</v>
      </c>
      <c r="M6775" t="s">
        <v>1141</v>
      </c>
      <c r="N6775" t="s">
        <v>10635</v>
      </c>
      <c r="O6775" t="s">
        <v>825</v>
      </c>
      <c r="P6775" t="s">
        <v>12376</v>
      </c>
      <c r="Q6775" t="s">
        <v>12376</v>
      </c>
      <c r="R6775" t="s">
        <v>748</v>
      </c>
      <c r="S6775" t="s">
        <v>795</v>
      </c>
      <c r="T6775" t="s">
        <v>22110</v>
      </c>
      <c r="U6775" t="s">
        <v>965</v>
      </c>
      <c r="V6775" t="s">
        <v>10638</v>
      </c>
      <c r="W6775" t="s">
        <v>970</v>
      </c>
      <c r="X6775" t="s">
        <v>22111</v>
      </c>
    </row>
    <row r="6776" spans="2:24" ht="11" outlineLevel="1" x14ac:dyDescent="0.15">
      <c r="B6776" t="s">
        <v>7956</v>
      </c>
      <c r="C6776" t="s">
        <v>7957</v>
      </c>
      <c r="D6776" t="s">
        <v>5382</v>
      </c>
      <c r="E6776" t="s">
        <v>10649</v>
      </c>
      <c r="F6776" t="s">
        <v>5383</v>
      </c>
      <c r="G6776" t="s">
        <v>5384</v>
      </c>
      <c r="H6776" s="17">
        <v>43185</v>
      </c>
      <c r="I6776" s="15">
        <v>2018</v>
      </c>
      <c r="J6776" t="s">
        <v>10634</v>
      </c>
      <c r="K6776" s="5">
        <v>23440.95</v>
      </c>
      <c r="L6776" t="s">
        <v>967</v>
      </c>
      <c r="R6776" t="s">
        <v>738</v>
      </c>
      <c r="S6776" t="s">
        <v>803</v>
      </c>
      <c r="T6776" t="s">
        <v>22112</v>
      </c>
      <c r="U6776" t="s">
        <v>1340</v>
      </c>
      <c r="V6776" t="s">
        <v>12795</v>
      </c>
      <c r="W6776" t="s">
        <v>970</v>
      </c>
      <c r="X6776" t="s">
        <v>22113</v>
      </c>
    </row>
    <row r="6777" spans="2:24" ht="11" outlineLevel="1" x14ac:dyDescent="0.15">
      <c r="B6777" t="s">
        <v>7956</v>
      </c>
      <c r="C6777" t="s">
        <v>7957</v>
      </c>
      <c r="D6777" t="s">
        <v>5382</v>
      </c>
      <c r="E6777" t="s">
        <v>10652</v>
      </c>
      <c r="F6777" t="s">
        <v>5383</v>
      </c>
      <c r="G6777" t="s">
        <v>5384</v>
      </c>
      <c r="H6777" s="17">
        <v>43242</v>
      </c>
      <c r="I6777" s="15">
        <v>2018</v>
      </c>
      <c r="J6777" t="s">
        <v>10634</v>
      </c>
      <c r="K6777" s="5">
        <v>1326</v>
      </c>
      <c r="L6777" t="s">
        <v>967</v>
      </c>
      <c r="M6777" t="s">
        <v>15907</v>
      </c>
      <c r="R6777" t="s">
        <v>738</v>
      </c>
      <c r="S6777" t="s">
        <v>803</v>
      </c>
      <c r="T6777" t="s">
        <v>22114</v>
      </c>
      <c r="U6777" t="s">
        <v>1340</v>
      </c>
      <c r="V6777" t="s">
        <v>12795</v>
      </c>
      <c r="W6777" t="s">
        <v>970</v>
      </c>
      <c r="X6777" t="s">
        <v>22115</v>
      </c>
    </row>
    <row r="6778" spans="2:24" ht="11" outlineLevel="1" x14ac:dyDescent="0.15">
      <c r="B6778" t="s">
        <v>7959</v>
      </c>
      <c r="C6778" t="s">
        <v>7960</v>
      </c>
      <c r="E6778" t="s">
        <v>10649</v>
      </c>
      <c r="F6778" t="s">
        <v>628</v>
      </c>
      <c r="G6778" t="s">
        <v>2769</v>
      </c>
      <c r="H6778" s="17">
        <v>42844</v>
      </c>
      <c r="I6778" s="15">
        <v>2017</v>
      </c>
      <c r="J6778" t="s">
        <v>10634</v>
      </c>
      <c r="K6778" s="5">
        <v>24003</v>
      </c>
      <c r="L6778" t="s">
        <v>967</v>
      </c>
      <c r="M6778" t="s">
        <v>1141</v>
      </c>
      <c r="N6778" t="s">
        <v>10635</v>
      </c>
      <c r="O6778" t="s">
        <v>825</v>
      </c>
      <c r="P6778" t="s">
        <v>11052</v>
      </c>
      <c r="Q6778" t="s">
        <v>14153</v>
      </c>
      <c r="R6778" t="s">
        <v>2658</v>
      </c>
      <c r="S6778" t="s">
        <v>803</v>
      </c>
      <c r="T6778" t="s">
        <v>22116</v>
      </c>
      <c r="U6778" t="s">
        <v>965</v>
      </c>
      <c r="V6778" t="s">
        <v>10638</v>
      </c>
      <c r="W6778" t="s">
        <v>970</v>
      </c>
      <c r="X6778" t="s">
        <v>22117</v>
      </c>
    </row>
    <row r="6779" spans="2:24" ht="11" outlineLevel="1" x14ac:dyDescent="0.15">
      <c r="B6779" t="s">
        <v>7959</v>
      </c>
      <c r="C6779" t="s">
        <v>7960</v>
      </c>
      <c r="E6779" t="s">
        <v>10652</v>
      </c>
      <c r="F6779" t="s">
        <v>628</v>
      </c>
      <c r="G6779" t="s">
        <v>2769</v>
      </c>
      <c r="H6779" s="17">
        <v>42850</v>
      </c>
      <c r="I6779" s="15">
        <v>2017</v>
      </c>
      <c r="J6779" t="s">
        <v>10634</v>
      </c>
      <c r="K6779" s="5">
        <v>750</v>
      </c>
      <c r="L6779" t="s">
        <v>967</v>
      </c>
      <c r="M6779" t="s">
        <v>1141</v>
      </c>
      <c r="N6779" t="s">
        <v>10635</v>
      </c>
      <c r="O6779" t="s">
        <v>825</v>
      </c>
      <c r="P6779" t="s">
        <v>11052</v>
      </c>
      <c r="Q6779" t="s">
        <v>14153</v>
      </c>
      <c r="R6779" t="s">
        <v>2658</v>
      </c>
      <c r="S6779" t="s">
        <v>803</v>
      </c>
      <c r="T6779" t="s">
        <v>22116</v>
      </c>
      <c r="U6779" t="s">
        <v>965</v>
      </c>
      <c r="V6779" t="s">
        <v>10638</v>
      </c>
      <c r="W6779" t="s">
        <v>970</v>
      </c>
      <c r="X6779" t="s">
        <v>22118</v>
      </c>
    </row>
    <row r="6780" spans="2:24" ht="11" outlineLevel="1" x14ac:dyDescent="0.15">
      <c r="B6780" t="s">
        <v>7962</v>
      </c>
      <c r="C6780" t="s">
        <v>7963</v>
      </c>
      <c r="D6780" t="s">
        <v>849</v>
      </c>
      <c r="E6780" t="s">
        <v>10989</v>
      </c>
      <c r="F6780" t="s">
        <v>13906</v>
      </c>
      <c r="G6780" t="s">
        <v>992</v>
      </c>
      <c r="H6780" s="17">
        <v>42486</v>
      </c>
      <c r="I6780" s="15">
        <v>2016</v>
      </c>
      <c r="J6780" t="s">
        <v>10634</v>
      </c>
      <c r="K6780" s="5">
        <v>1680</v>
      </c>
      <c r="L6780" t="s">
        <v>967</v>
      </c>
      <c r="M6780" t="s">
        <v>1903</v>
      </c>
      <c r="N6780" t="s">
        <v>10635</v>
      </c>
      <c r="O6780" t="s">
        <v>825</v>
      </c>
      <c r="P6780" t="s">
        <v>21389</v>
      </c>
      <c r="Q6780" t="s">
        <v>21390</v>
      </c>
      <c r="R6780" t="s">
        <v>745</v>
      </c>
      <c r="S6780" t="s">
        <v>795</v>
      </c>
      <c r="T6780" t="s">
        <v>22119</v>
      </c>
      <c r="U6780" t="s">
        <v>965</v>
      </c>
      <c r="V6780" t="s">
        <v>10638</v>
      </c>
      <c r="W6780" t="s">
        <v>970</v>
      </c>
      <c r="X6780" t="s">
        <v>22120</v>
      </c>
    </row>
    <row r="6781" spans="2:24" ht="11" outlineLevel="1" x14ac:dyDescent="0.15">
      <c r="B6781" t="s">
        <v>7962</v>
      </c>
      <c r="C6781" t="s">
        <v>7963</v>
      </c>
      <c r="D6781" t="s">
        <v>849</v>
      </c>
      <c r="E6781" t="s">
        <v>10649</v>
      </c>
      <c r="F6781" t="s">
        <v>13906</v>
      </c>
      <c r="G6781" t="s">
        <v>992</v>
      </c>
      <c r="H6781" s="17">
        <v>42468</v>
      </c>
      <c r="I6781" s="15">
        <v>2016</v>
      </c>
      <c r="J6781" t="s">
        <v>10634</v>
      </c>
      <c r="K6781" s="5">
        <v>23070</v>
      </c>
      <c r="L6781" t="s">
        <v>967</v>
      </c>
      <c r="M6781" t="s">
        <v>1903</v>
      </c>
      <c r="N6781" t="s">
        <v>10635</v>
      </c>
      <c r="O6781" t="s">
        <v>825</v>
      </c>
      <c r="P6781" t="s">
        <v>21389</v>
      </c>
      <c r="Q6781" t="s">
        <v>21390</v>
      </c>
      <c r="R6781" t="s">
        <v>745</v>
      </c>
      <c r="S6781" t="s">
        <v>795</v>
      </c>
      <c r="T6781" t="s">
        <v>22121</v>
      </c>
      <c r="U6781" t="s">
        <v>965</v>
      </c>
      <c r="V6781" t="s">
        <v>10638</v>
      </c>
      <c r="W6781" t="s">
        <v>970</v>
      </c>
      <c r="X6781" t="s">
        <v>22122</v>
      </c>
    </row>
    <row r="6782" spans="2:24" ht="11" outlineLevel="1" x14ac:dyDescent="0.15">
      <c r="B6782" t="s">
        <v>7965</v>
      </c>
      <c r="C6782" t="s">
        <v>7966</v>
      </c>
      <c r="E6782" t="s">
        <v>10649</v>
      </c>
      <c r="F6782" t="s">
        <v>6306</v>
      </c>
      <c r="G6782" t="s">
        <v>6307</v>
      </c>
      <c r="H6782" s="17">
        <v>46037</v>
      </c>
      <c r="I6782" s="15">
        <v>2026</v>
      </c>
      <c r="J6782" t="s">
        <v>10634</v>
      </c>
      <c r="K6782" s="5">
        <v>24712</v>
      </c>
      <c r="L6782" t="s">
        <v>967</v>
      </c>
      <c r="R6782" t="s">
        <v>748</v>
      </c>
      <c r="S6782" t="s">
        <v>795</v>
      </c>
      <c r="T6782" t="s">
        <v>22123</v>
      </c>
      <c r="U6782" t="s">
        <v>1340</v>
      </c>
      <c r="V6782" t="s">
        <v>12795</v>
      </c>
      <c r="W6782" t="s">
        <v>970</v>
      </c>
      <c r="X6782" t="s">
        <v>22124</v>
      </c>
    </row>
    <row r="6783" spans="2:24" ht="11" outlineLevel="1" x14ac:dyDescent="0.15">
      <c r="B6783" t="s">
        <v>7968</v>
      </c>
      <c r="C6783" t="s">
        <v>7969</v>
      </c>
      <c r="E6783" t="s">
        <v>10649</v>
      </c>
      <c r="F6783" t="s">
        <v>715</v>
      </c>
      <c r="G6783" t="s">
        <v>2134</v>
      </c>
      <c r="H6783" s="17">
        <v>45351</v>
      </c>
      <c r="I6783" s="15">
        <v>2024</v>
      </c>
      <c r="J6783" t="s">
        <v>10634</v>
      </c>
      <c r="K6783" s="5">
        <v>20612.759999999998</v>
      </c>
      <c r="L6783" t="s">
        <v>967</v>
      </c>
      <c r="M6783" t="s">
        <v>1141</v>
      </c>
      <c r="N6783" t="s">
        <v>10635</v>
      </c>
      <c r="O6783" t="s">
        <v>804</v>
      </c>
      <c r="P6783" t="s">
        <v>11969</v>
      </c>
      <c r="Q6783" t="s">
        <v>11435</v>
      </c>
      <c r="R6783" t="s">
        <v>740</v>
      </c>
      <c r="S6783" t="s">
        <v>795</v>
      </c>
      <c r="T6783" t="s">
        <v>22125</v>
      </c>
      <c r="U6783" t="s">
        <v>965</v>
      </c>
      <c r="V6783" t="s">
        <v>10638</v>
      </c>
      <c r="W6783" t="s">
        <v>970</v>
      </c>
      <c r="X6783" t="s">
        <v>22126</v>
      </c>
    </row>
    <row r="6784" spans="2:24" ht="11" outlineLevel="1" x14ac:dyDescent="0.15">
      <c r="B6784" t="s">
        <v>7968</v>
      </c>
      <c r="C6784" t="s">
        <v>7969</v>
      </c>
      <c r="E6784" t="s">
        <v>10652</v>
      </c>
      <c r="F6784" t="s">
        <v>715</v>
      </c>
      <c r="G6784" t="s">
        <v>2134</v>
      </c>
      <c r="H6784" s="17">
        <v>45376</v>
      </c>
      <c r="I6784" s="15">
        <v>2024</v>
      </c>
      <c r="J6784" t="s">
        <v>10634</v>
      </c>
      <c r="K6784" s="5">
        <v>4040.3</v>
      </c>
      <c r="L6784" t="s">
        <v>967</v>
      </c>
      <c r="M6784" t="s">
        <v>1141</v>
      </c>
      <c r="N6784" t="s">
        <v>10635</v>
      </c>
      <c r="O6784" t="s">
        <v>804</v>
      </c>
      <c r="P6784" t="s">
        <v>11969</v>
      </c>
      <c r="Q6784" t="s">
        <v>11435</v>
      </c>
      <c r="R6784" t="s">
        <v>740</v>
      </c>
      <c r="S6784" t="s">
        <v>795</v>
      </c>
      <c r="T6784" t="s">
        <v>22127</v>
      </c>
      <c r="U6784" t="s">
        <v>965</v>
      </c>
      <c r="V6784" t="s">
        <v>10638</v>
      </c>
      <c r="W6784" t="s">
        <v>970</v>
      </c>
      <c r="X6784" t="s">
        <v>22128</v>
      </c>
    </row>
    <row r="6785" spans="2:24" ht="11" outlineLevel="1" x14ac:dyDescent="0.15">
      <c r="B6785" t="s">
        <v>7971</v>
      </c>
      <c r="C6785" t="s">
        <v>7972</v>
      </c>
      <c r="E6785" t="s">
        <v>10649</v>
      </c>
      <c r="F6785" t="s">
        <v>7973</v>
      </c>
      <c r="G6785" t="s">
        <v>7974</v>
      </c>
      <c r="H6785" s="17">
        <v>44592</v>
      </c>
      <c r="I6785" s="15">
        <v>2022</v>
      </c>
      <c r="J6785" t="s">
        <v>10634</v>
      </c>
      <c r="K6785" s="5">
        <v>24640</v>
      </c>
      <c r="L6785" t="s">
        <v>967</v>
      </c>
      <c r="R6785" t="s">
        <v>750</v>
      </c>
      <c r="S6785" t="s">
        <v>7975</v>
      </c>
      <c r="T6785" t="s">
        <v>22129</v>
      </c>
      <c r="U6785" t="s">
        <v>1340</v>
      </c>
      <c r="V6785" t="s">
        <v>12795</v>
      </c>
      <c r="W6785" t="s">
        <v>970</v>
      </c>
      <c r="X6785" t="s">
        <v>22130</v>
      </c>
    </row>
    <row r="6786" spans="2:24" ht="11" outlineLevel="1" x14ac:dyDescent="0.15">
      <c r="B6786" t="s">
        <v>7978</v>
      </c>
      <c r="C6786" t="s">
        <v>7979</v>
      </c>
      <c r="E6786" t="s">
        <v>10649</v>
      </c>
      <c r="F6786" t="s">
        <v>6306</v>
      </c>
      <c r="G6786" t="s">
        <v>6307</v>
      </c>
      <c r="H6786" s="17">
        <v>42808</v>
      </c>
      <c r="I6786" s="15">
        <v>2017</v>
      </c>
      <c r="J6786" t="s">
        <v>10634</v>
      </c>
      <c r="K6786" s="5">
        <v>29600</v>
      </c>
      <c r="L6786" t="s">
        <v>967</v>
      </c>
      <c r="R6786" t="s">
        <v>740</v>
      </c>
      <c r="S6786" t="s">
        <v>795</v>
      </c>
      <c r="T6786" t="s">
        <v>22131</v>
      </c>
      <c r="U6786" t="s">
        <v>1340</v>
      </c>
      <c r="V6786" t="s">
        <v>12795</v>
      </c>
      <c r="W6786" t="s">
        <v>970</v>
      </c>
      <c r="X6786" t="s">
        <v>22132</v>
      </c>
    </row>
    <row r="6787" spans="2:24" ht="11" outlineLevel="1" x14ac:dyDescent="0.15">
      <c r="B6787" t="s">
        <v>7978</v>
      </c>
      <c r="C6787" t="s">
        <v>7979</v>
      </c>
      <c r="E6787" t="s">
        <v>10652</v>
      </c>
      <c r="F6787" t="s">
        <v>6306</v>
      </c>
      <c r="G6787" t="s">
        <v>6307</v>
      </c>
      <c r="H6787" s="17">
        <v>42853</v>
      </c>
      <c r="I6787" s="15">
        <v>2017</v>
      </c>
      <c r="J6787" t="s">
        <v>10634</v>
      </c>
      <c r="K6787" s="5">
        <v>-4966.3599999999997</v>
      </c>
      <c r="L6787" t="s">
        <v>967</v>
      </c>
      <c r="M6787" t="s">
        <v>12802</v>
      </c>
      <c r="R6787" t="s">
        <v>740</v>
      </c>
      <c r="S6787" t="s">
        <v>795</v>
      </c>
      <c r="T6787" t="s">
        <v>22133</v>
      </c>
      <c r="U6787" t="s">
        <v>1340</v>
      </c>
      <c r="V6787" t="s">
        <v>12795</v>
      </c>
      <c r="W6787" t="s">
        <v>970</v>
      </c>
      <c r="X6787" t="s">
        <v>22134</v>
      </c>
    </row>
    <row r="6788" spans="2:24" ht="11" outlineLevel="1" x14ac:dyDescent="0.15">
      <c r="B6788" t="s">
        <v>7981</v>
      </c>
      <c r="C6788" t="s">
        <v>2045</v>
      </c>
      <c r="D6788" t="s">
        <v>209</v>
      </c>
      <c r="E6788" t="s">
        <v>10950</v>
      </c>
      <c r="F6788" t="s">
        <v>12674</v>
      </c>
      <c r="G6788" t="s">
        <v>1299</v>
      </c>
      <c r="H6788" s="17">
        <v>42213</v>
      </c>
      <c r="I6788" s="15">
        <v>2015</v>
      </c>
      <c r="J6788" t="s">
        <v>10634</v>
      </c>
      <c r="K6788" s="5">
        <v>-19606.759999999998</v>
      </c>
      <c r="L6788" t="s">
        <v>967</v>
      </c>
      <c r="M6788" t="s">
        <v>985</v>
      </c>
      <c r="N6788" t="s">
        <v>10635</v>
      </c>
      <c r="O6788" t="s">
        <v>818</v>
      </c>
      <c r="P6788" t="s">
        <v>11052</v>
      </c>
      <c r="Q6788" t="s">
        <v>11057</v>
      </c>
      <c r="R6788" t="s">
        <v>743</v>
      </c>
      <c r="S6788" t="s">
        <v>795</v>
      </c>
      <c r="T6788" t="s">
        <v>22135</v>
      </c>
      <c r="U6788" t="s">
        <v>965</v>
      </c>
      <c r="V6788" t="s">
        <v>10638</v>
      </c>
      <c r="W6788" t="s">
        <v>970</v>
      </c>
      <c r="X6788" t="s">
        <v>22136</v>
      </c>
    </row>
    <row r="6789" spans="2:24" ht="11" outlineLevel="1" x14ac:dyDescent="0.15">
      <c r="B6789" t="s">
        <v>7981</v>
      </c>
      <c r="C6789" t="s">
        <v>2045</v>
      </c>
      <c r="D6789" t="s">
        <v>209</v>
      </c>
      <c r="E6789" t="s">
        <v>10989</v>
      </c>
      <c r="F6789" t="s">
        <v>12674</v>
      </c>
      <c r="G6789" t="s">
        <v>1299</v>
      </c>
      <c r="H6789" s="17">
        <v>42212</v>
      </c>
      <c r="I6789" s="15">
        <v>2015</v>
      </c>
      <c r="J6789" t="s">
        <v>10634</v>
      </c>
      <c r="K6789" s="5">
        <v>0</v>
      </c>
      <c r="L6789" t="s">
        <v>967</v>
      </c>
      <c r="M6789" t="s">
        <v>985</v>
      </c>
      <c r="N6789" t="s">
        <v>10635</v>
      </c>
      <c r="O6789" t="s">
        <v>818</v>
      </c>
      <c r="P6789" t="s">
        <v>11052</v>
      </c>
      <c r="Q6789" t="s">
        <v>11057</v>
      </c>
      <c r="R6789" t="s">
        <v>743</v>
      </c>
      <c r="S6789" t="s">
        <v>795</v>
      </c>
      <c r="T6789" t="s">
        <v>22135</v>
      </c>
      <c r="U6789" t="s">
        <v>965</v>
      </c>
      <c r="V6789" t="s">
        <v>10638</v>
      </c>
      <c r="W6789" t="s">
        <v>970</v>
      </c>
      <c r="X6789" t="s">
        <v>22137</v>
      </c>
    </row>
    <row r="6790" spans="2:24" ht="11" outlineLevel="1" x14ac:dyDescent="0.15">
      <c r="B6790" t="s">
        <v>7981</v>
      </c>
      <c r="C6790" t="s">
        <v>2045</v>
      </c>
      <c r="D6790" t="s">
        <v>209</v>
      </c>
      <c r="E6790" t="s">
        <v>10649</v>
      </c>
      <c r="F6790" t="s">
        <v>12674</v>
      </c>
      <c r="G6790" t="s">
        <v>1299</v>
      </c>
      <c r="H6790" s="17">
        <v>42187</v>
      </c>
      <c r="I6790" s="15">
        <v>2015</v>
      </c>
      <c r="J6790" t="s">
        <v>10634</v>
      </c>
      <c r="K6790" s="5">
        <v>44190</v>
      </c>
      <c r="L6790" t="s">
        <v>967</v>
      </c>
      <c r="M6790" t="s">
        <v>985</v>
      </c>
      <c r="N6790" t="s">
        <v>10635</v>
      </c>
      <c r="O6790" t="s">
        <v>818</v>
      </c>
      <c r="P6790" t="s">
        <v>11052</v>
      </c>
      <c r="Q6790" t="s">
        <v>10671</v>
      </c>
      <c r="R6790" t="s">
        <v>743</v>
      </c>
      <c r="S6790" t="s">
        <v>795</v>
      </c>
      <c r="T6790" t="s">
        <v>22135</v>
      </c>
      <c r="U6790" t="s">
        <v>965</v>
      </c>
      <c r="V6790" t="s">
        <v>10638</v>
      </c>
      <c r="W6790" t="s">
        <v>970</v>
      </c>
      <c r="X6790" t="s">
        <v>22138</v>
      </c>
    </row>
    <row r="6791" spans="2:24" ht="11" outlineLevel="1" x14ac:dyDescent="0.15">
      <c r="B6791" t="s">
        <v>7983</v>
      </c>
      <c r="C6791" t="s">
        <v>7984</v>
      </c>
      <c r="E6791" t="s">
        <v>10649</v>
      </c>
      <c r="F6791" t="s">
        <v>16693</v>
      </c>
      <c r="G6791" t="s">
        <v>2727</v>
      </c>
      <c r="H6791" s="17">
        <v>43591</v>
      </c>
      <c r="I6791" s="15">
        <v>2019</v>
      </c>
      <c r="J6791" t="s">
        <v>10634</v>
      </c>
      <c r="K6791" s="5">
        <v>24567.119999999999</v>
      </c>
      <c r="L6791" t="s">
        <v>967</v>
      </c>
      <c r="M6791" t="s">
        <v>1141</v>
      </c>
      <c r="N6791" t="s">
        <v>10635</v>
      </c>
      <c r="O6791" t="s">
        <v>825</v>
      </c>
      <c r="P6791" t="s">
        <v>12086</v>
      </c>
      <c r="Q6791" t="s">
        <v>12086</v>
      </c>
      <c r="R6791" t="s">
        <v>740</v>
      </c>
      <c r="S6791" t="s">
        <v>795</v>
      </c>
      <c r="T6791" t="s">
        <v>22139</v>
      </c>
      <c r="U6791" t="s">
        <v>965</v>
      </c>
      <c r="V6791" t="s">
        <v>10638</v>
      </c>
      <c r="W6791" t="s">
        <v>970</v>
      </c>
      <c r="X6791" t="s">
        <v>22140</v>
      </c>
    </row>
    <row r="6792" spans="2:24" ht="11" outlineLevel="1" x14ac:dyDescent="0.15">
      <c r="B6792" t="s">
        <v>7986</v>
      </c>
      <c r="C6792" t="s">
        <v>7987</v>
      </c>
      <c r="E6792" t="s">
        <v>10649</v>
      </c>
      <c r="F6792" t="s">
        <v>4467</v>
      </c>
      <c r="G6792" t="s">
        <v>4468</v>
      </c>
      <c r="H6792" s="17">
        <v>44392</v>
      </c>
      <c r="I6792" s="15">
        <v>2021</v>
      </c>
      <c r="J6792" t="s">
        <v>10634</v>
      </c>
      <c r="K6792" s="5">
        <v>24550</v>
      </c>
      <c r="L6792" t="s">
        <v>967</v>
      </c>
      <c r="M6792" t="s">
        <v>1141</v>
      </c>
      <c r="N6792" t="s">
        <v>10635</v>
      </c>
      <c r="O6792" t="s">
        <v>825</v>
      </c>
      <c r="P6792" t="s">
        <v>12086</v>
      </c>
      <c r="R6792" t="s">
        <v>737</v>
      </c>
      <c r="S6792" t="s">
        <v>803</v>
      </c>
      <c r="T6792" t="s">
        <v>22141</v>
      </c>
      <c r="U6792" t="s">
        <v>965</v>
      </c>
      <c r="V6792" t="s">
        <v>10638</v>
      </c>
      <c r="W6792" t="s">
        <v>970</v>
      </c>
      <c r="X6792" t="s">
        <v>22142</v>
      </c>
    </row>
    <row r="6793" spans="2:24" ht="11" outlineLevel="1" x14ac:dyDescent="0.15">
      <c r="B6793" t="s">
        <v>7989</v>
      </c>
      <c r="C6793" t="s">
        <v>7990</v>
      </c>
      <c r="E6793" t="s">
        <v>10649</v>
      </c>
      <c r="F6793" t="s">
        <v>6314</v>
      </c>
      <c r="G6793" t="s">
        <v>6315</v>
      </c>
      <c r="H6793" s="17">
        <v>43189</v>
      </c>
      <c r="I6793" s="15">
        <v>2018</v>
      </c>
      <c r="J6793" t="s">
        <v>10634</v>
      </c>
      <c r="K6793" s="5">
        <v>24531.66</v>
      </c>
      <c r="L6793" t="s">
        <v>967</v>
      </c>
      <c r="R6793" t="s">
        <v>737</v>
      </c>
      <c r="S6793" t="s">
        <v>803</v>
      </c>
      <c r="T6793" t="s">
        <v>22143</v>
      </c>
      <c r="U6793" t="s">
        <v>1340</v>
      </c>
      <c r="V6793" t="s">
        <v>12795</v>
      </c>
      <c r="W6793" t="s">
        <v>970</v>
      </c>
      <c r="X6793" t="s">
        <v>22144</v>
      </c>
    </row>
    <row r="6794" spans="2:24" ht="11" outlineLevel="1" x14ac:dyDescent="0.15">
      <c r="B6794" t="s">
        <v>7992</v>
      </c>
      <c r="C6794" t="s">
        <v>7993</v>
      </c>
      <c r="E6794" t="s">
        <v>10649</v>
      </c>
      <c r="F6794" t="s">
        <v>7994</v>
      </c>
      <c r="G6794" t="s">
        <v>7995</v>
      </c>
      <c r="H6794" s="17">
        <v>44386</v>
      </c>
      <c r="I6794" s="15">
        <v>2021</v>
      </c>
      <c r="J6794" t="s">
        <v>10634</v>
      </c>
      <c r="K6794" s="5">
        <v>24484</v>
      </c>
      <c r="L6794" t="s">
        <v>967</v>
      </c>
      <c r="R6794" t="s">
        <v>737</v>
      </c>
      <c r="S6794" t="s">
        <v>803</v>
      </c>
      <c r="T6794" t="s">
        <v>22145</v>
      </c>
      <c r="U6794" t="s">
        <v>1340</v>
      </c>
      <c r="V6794" t="s">
        <v>12795</v>
      </c>
      <c r="W6794" t="s">
        <v>970</v>
      </c>
      <c r="X6794" t="s">
        <v>22146</v>
      </c>
    </row>
    <row r="6795" spans="2:24" ht="11" outlineLevel="1" x14ac:dyDescent="0.15">
      <c r="B6795" t="s">
        <v>7997</v>
      </c>
      <c r="C6795" t="s">
        <v>7998</v>
      </c>
      <c r="E6795" t="s">
        <v>10649</v>
      </c>
      <c r="F6795" t="s">
        <v>7999</v>
      </c>
      <c r="G6795" t="s">
        <v>8000</v>
      </c>
      <c r="H6795" s="17">
        <v>42304</v>
      </c>
      <c r="I6795" s="15">
        <v>2016</v>
      </c>
      <c r="J6795" t="s">
        <v>10634</v>
      </c>
      <c r="K6795" s="5">
        <v>4500</v>
      </c>
      <c r="L6795" t="s">
        <v>967</v>
      </c>
      <c r="R6795" t="s">
        <v>740</v>
      </c>
      <c r="S6795" t="s">
        <v>795</v>
      </c>
      <c r="T6795" t="s">
        <v>22147</v>
      </c>
      <c r="U6795" t="s">
        <v>1340</v>
      </c>
      <c r="V6795" t="s">
        <v>12795</v>
      </c>
      <c r="W6795" t="s">
        <v>970</v>
      </c>
      <c r="X6795" t="s">
        <v>22148</v>
      </c>
    </row>
    <row r="6796" spans="2:24" ht="11" outlineLevel="1" x14ac:dyDescent="0.15">
      <c r="B6796" t="s">
        <v>7997</v>
      </c>
      <c r="C6796" t="s">
        <v>7998</v>
      </c>
      <c r="E6796" t="s">
        <v>10652</v>
      </c>
      <c r="F6796" t="s">
        <v>7999</v>
      </c>
      <c r="G6796" t="s">
        <v>8000</v>
      </c>
      <c r="H6796" s="17">
        <v>42321</v>
      </c>
      <c r="I6796" s="15">
        <v>2016</v>
      </c>
      <c r="J6796" t="s">
        <v>10634</v>
      </c>
      <c r="K6796" s="5">
        <v>19960</v>
      </c>
      <c r="L6796" t="s">
        <v>967</v>
      </c>
      <c r="M6796" t="s">
        <v>14985</v>
      </c>
      <c r="R6796" t="s">
        <v>740</v>
      </c>
      <c r="S6796" t="s">
        <v>795</v>
      </c>
      <c r="T6796" t="s">
        <v>22149</v>
      </c>
      <c r="U6796" t="s">
        <v>1340</v>
      </c>
      <c r="V6796" t="s">
        <v>12795</v>
      </c>
      <c r="W6796" t="s">
        <v>970</v>
      </c>
      <c r="X6796" t="s">
        <v>22150</v>
      </c>
    </row>
    <row r="6797" spans="2:24" ht="11" outlineLevel="1" x14ac:dyDescent="0.15">
      <c r="B6797" t="s">
        <v>8002</v>
      </c>
      <c r="C6797" t="s">
        <v>8003</v>
      </c>
      <c r="E6797" t="s">
        <v>10649</v>
      </c>
      <c r="F6797" t="s">
        <v>8004</v>
      </c>
      <c r="G6797" t="s">
        <v>8005</v>
      </c>
      <c r="H6797" s="17">
        <v>42137</v>
      </c>
      <c r="I6797" s="15">
        <v>2015</v>
      </c>
      <c r="J6797" t="s">
        <v>10634</v>
      </c>
      <c r="K6797" s="5">
        <v>24450</v>
      </c>
      <c r="L6797" t="s">
        <v>967</v>
      </c>
      <c r="R6797" t="s">
        <v>738</v>
      </c>
      <c r="S6797" t="s">
        <v>852</v>
      </c>
      <c r="T6797" t="s">
        <v>22151</v>
      </c>
      <c r="U6797" t="s">
        <v>1340</v>
      </c>
      <c r="V6797" t="s">
        <v>12795</v>
      </c>
      <c r="W6797" t="s">
        <v>970</v>
      </c>
      <c r="X6797" t="s">
        <v>22152</v>
      </c>
    </row>
    <row r="6798" spans="2:24" ht="11" outlineLevel="1" x14ac:dyDescent="0.15">
      <c r="B6798" t="s">
        <v>8007</v>
      </c>
      <c r="C6798" t="s">
        <v>8008</v>
      </c>
      <c r="E6798" t="s">
        <v>10649</v>
      </c>
      <c r="F6798" t="s">
        <v>8009</v>
      </c>
      <c r="G6798" t="s">
        <v>8010</v>
      </c>
      <c r="H6798" s="17">
        <v>44095</v>
      </c>
      <c r="I6798" s="15">
        <v>2020</v>
      </c>
      <c r="J6798" t="s">
        <v>10634</v>
      </c>
      <c r="K6798" s="5">
        <v>24442</v>
      </c>
      <c r="L6798" t="s">
        <v>967</v>
      </c>
      <c r="R6798" t="s">
        <v>750</v>
      </c>
      <c r="S6798" t="s">
        <v>4388</v>
      </c>
      <c r="T6798" t="s">
        <v>22153</v>
      </c>
      <c r="U6798" t="s">
        <v>1340</v>
      </c>
      <c r="V6798" t="s">
        <v>12795</v>
      </c>
      <c r="W6798" t="s">
        <v>970</v>
      </c>
      <c r="X6798" t="s">
        <v>22154</v>
      </c>
    </row>
    <row r="6799" spans="2:24" ht="11" outlineLevel="1" x14ac:dyDescent="0.15">
      <c r="B6799" t="s">
        <v>8012</v>
      </c>
      <c r="C6799" t="s">
        <v>8013</v>
      </c>
      <c r="E6799" t="s">
        <v>10649</v>
      </c>
      <c r="F6799" t="s">
        <v>6554</v>
      </c>
      <c r="G6799" t="s">
        <v>6555</v>
      </c>
      <c r="H6799" s="17">
        <v>45167</v>
      </c>
      <c r="I6799" s="15">
        <v>2023</v>
      </c>
      <c r="J6799" t="s">
        <v>10634</v>
      </c>
      <c r="K6799" s="5">
        <v>24387</v>
      </c>
      <c r="L6799" t="s">
        <v>967</v>
      </c>
      <c r="R6799" t="s">
        <v>737</v>
      </c>
      <c r="S6799" t="s">
        <v>803</v>
      </c>
      <c r="T6799" t="s">
        <v>22155</v>
      </c>
      <c r="U6799" t="s">
        <v>1340</v>
      </c>
      <c r="V6799" t="s">
        <v>12795</v>
      </c>
      <c r="W6799" t="s">
        <v>970</v>
      </c>
      <c r="X6799" t="s">
        <v>22156</v>
      </c>
    </row>
    <row r="6800" spans="2:24" ht="11" outlineLevel="1" x14ac:dyDescent="0.15">
      <c r="B6800" t="s">
        <v>8012</v>
      </c>
      <c r="C6800" t="s">
        <v>8013</v>
      </c>
      <c r="E6800" t="s">
        <v>10652</v>
      </c>
      <c r="F6800" t="s">
        <v>6554</v>
      </c>
      <c r="G6800" t="s">
        <v>6555</v>
      </c>
      <c r="H6800" s="17">
        <v>45195</v>
      </c>
      <c r="I6800" s="15">
        <v>2023</v>
      </c>
      <c r="J6800" t="s">
        <v>10634</v>
      </c>
      <c r="K6800" s="5">
        <v>0</v>
      </c>
      <c r="L6800" t="s">
        <v>967</v>
      </c>
      <c r="M6800" t="s">
        <v>12802</v>
      </c>
      <c r="R6800" t="s">
        <v>737</v>
      </c>
      <c r="S6800" t="s">
        <v>803</v>
      </c>
      <c r="T6800" t="s">
        <v>22157</v>
      </c>
      <c r="U6800" t="s">
        <v>1340</v>
      </c>
      <c r="V6800" t="s">
        <v>12795</v>
      </c>
      <c r="W6800" t="s">
        <v>970</v>
      </c>
      <c r="X6800" t="s">
        <v>22158</v>
      </c>
    </row>
    <row r="6801" spans="2:24" ht="11" outlineLevel="1" x14ac:dyDescent="0.15">
      <c r="B6801" t="s">
        <v>8016</v>
      </c>
      <c r="C6801" t="s">
        <v>8017</v>
      </c>
      <c r="D6801" t="s">
        <v>4448</v>
      </c>
      <c r="E6801" t="s">
        <v>10649</v>
      </c>
      <c r="F6801" t="s">
        <v>4124</v>
      </c>
      <c r="G6801" t="s">
        <v>4125</v>
      </c>
      <c r="H6801" s="17">
        <v>43970</v>
      </c>
      <c r="I6801" s="15">
        <v>2020</v>
      </c>
      <c r="J6801" t="s">
        <v>10634</v>
      </c>
      <c r="K6801" s="5">
        <v>25490</v>
      </c>
      <c r="L6801" t="s">
        <v>967</v>
      </c>
      <c r="R6801" t="s">
        <v>740</v>
      </c>
      <c r="S6801" t="s">
        <v>795</v>
      </c>
      <c r="T6801" t="s">
        <v>22159</v>
      </c>
      <c r="U6801" t="s">
        <v>1340</v>
      </c>
      <c r="V6801" t="s">
        <v>12795</v>
      </c>
      <c r="W6801" t="s">
        <v>970</v>
      </c>
      <c r="X6801" t="s">
        <v>22160</v>
      </c>
    </row>
    <row r="6802" spans="2:24" ht="11" outlineLevel="1" x14ac:dyDescent="0.15">
      <c r="B6802" t="s">
        <v>8016</v>
      </c>
      <c r="C6802" t="s">
        <v>8017</v>
      </c>
      <c r="D6802" t="s">
        <v>4448</v>
      </c>
      <c r="E6802" t="s">
        <v>10652</v>
      </c>
      <c r="F6802" t="s">
        <v>4124</v>
      </c>
      <c r="G6802" t="s">
        <v>4125</v>
      </c>
      <c r="H6802" s="17">
        <v>43993</v>
      </c>
      <c r="I6802" s="15">
        <v>2020</v>
      </c>
      <c r="J6802" t="s">
        <v>10634</v>
      </c>
      <c r="K6802" s="5">
        <v>0</v>
      </c>
      <c r="L6802" t="s">
        <v>967</v>
      </c>
      <c r="M6802" t="s">
        <v>12797</v>
      </c>
      <c r="R6802" t="s">
        <v>740</v>
      </c>
      <c r="S6802" t="s">
        <v>795</v>
      </c>
      <c r="T6802" t="s">
        <v>22159</v>
      </c>
      <c r="U6802" t="s">
        <v>1340</v>
      </c>
      <c r="V6802" t="s">
        <v>12795</v>
      </c>
      <c r="W6802" t="s">
        <v>970</v>
      </c>
      <c r="X6802" t="s">
        <v>22161</v>
      </c>
    </row>
    <row r="6803" spans="2:24" ht="11" outlineLevel="1" x14ac:dyDescent="0.15">
      <c r="B6803" t="s">
        <v>8016</v>
      </c>
      <c r="C6803" t="s">
        <v>8017</v>
      </c>
      <c r="D6803" t="s">
        <v>4448</v>
      </c>
      <c r="E6803" t="s">
        <v>10664</v>
      </c>
      <c r="F6803" t="s">
        <v>4124</v>
      </c>
      <c r="G6803" t="s">
        <v>4125</v>
      </c>
      <c r="H6803" s="17">
        <v>44335</v>
      </c>
      <c r="I6803" s="15">
        <v>2021</v>
      </c>
      <c r="J6803" t="s">
        <v>10634</v>
      </c>
      <c r="K6803" s="5">
        <v>-1126</v>
      </c>
      <c r="L6803" t="s">
        <v>967</v>
      </c>
      <c r="M6803" t="s">
        <v>14189</v>
      </c>
      <c r="R6803" t="s">
        <v>740</v>
      </c>
      <c r="S6803" t="s">
        <v>795</v>
      </c>
      <c r="T6803" t="s">
        <v>22159</v>
      </c>
      <c r="U6803" t="s">
        <v>1340</v>
      </c>
      <c r="V6803" t="s">
        <v>12795</v>
      </c>
      <c r="W6803" t="s">
        <v>970</v>
      </c>
      <c r="X6803" t="s">
        <v>22162</v>
      </c>
    </row>
    <row r="6804" spans="2:24" ht="11" outlineLevel="1" x14ac:dyDescent="0.15">
      <c r="B6804" t="s">
        <v>8019</v>
      </c>
      <c r="C6804" t="s">
        <v>8020</v>
      </c>
      <c r="E6804" t="s">
        <v>10649</v>
      </c>
      <c r="F6804" t="s">
        <v>682</v>
      </c>
      <c r="G6804" t="s">
        <v>1729</v>
      </c>
      <c r="H6804" s="17">
        <v>44722</v>
      </c>
      <c r="I6804" s="15">
        <v>2022</v>
      </c>
      <c r="J6804" t="s">
        <v>10634</v>
      </c>
      <c r="K6804" s="5">
        <v>13803</v>
      </c>
      <c r="L6804" t="s">
        <v>967</v>
      </c>
      <c r="M6804" t="s">
        <v>1141</v>
      </c>
      <c r="N6804" t="s">
        <v>10635</v>
      </c>
      <c r="O6804" t="s">
        <v>825</v>
      </c>
      <c r="P6804" t="s">
        <v>14299</v>
      </c>
      <c r="R6804" t="s">
        <v>740</v>
      </c>
      <c r="S6804" t="s">
        <v>795</v>
      </c>
      <c r="T6804" t="s">
        <v>22163</v>
      </c>
      <c r="U6804" t="s">
        <v>965</v>
      </c>
      <c r="V6804" t="s">
        <v>10638</v>
      </c>
      <c r="W6804" t="s">
        <v>970</v>
      </c>
      <c r="X6804" t="s">
        <v>22164</v>
      </c>
    </row>
    <row r="6805" spans="2:24" ht="11" outlineLevel="1" x14ac:dyDescent="0.15">
      <c r="B6805" t="s">
        <v>8019</v>
      </c>
      <c r="C6805" t="s">
        <v>8020</v>
      </c>
      <c r="E6805" t="s">
        <v>10652</v>
      </c>
      <c r="F6805" t="s">
        <v>682</v>
      </c>
      <c r="G6805" t="s">
        <v>1729</v>
      </c>
      <c r="H6805" s="17">
        <v>44729</v>
      </c>
      <c r="I6805" s="15">
        <v>2022</v>
      </c>
      <c r="J6805" t="s">
        <v>10634</v>
      </c>
      <c r="K6805" s="5">
        <v>10556</v>
      </c>
      <c r="L6805" t="s">
        <v>967</v>
      </c>
      <c r="M6805" t="s">
        <v>1141</v>
      </c>
      <c r="N6805" t="s">
        <v>10635</v>
      </c>
      <c r="O6805" t="s">
        <v>825</v>
      </c>
      <c r="P6805" t="s">
        <v>14299</v>
      </c>
      <c r="R6805" t="s">
        <v>740</v>
      </c>
      <c r="S6805" t="s">
        <v>795</v>
      </c>
      <c r="T6805" t="s">
        <v>22165</v>
      </c>
      <c r="U6805" t="s">
        <v>965</v>
      </c>
      <c r="V6805" t="s">
        <v>10638</v>
      </c>
      <c r="W6805" t="s">
        <v>970</v>
      </c>
      <c r="X6805" t="s">
        <v>22166</v>
      </c>
    </row>
    <row r="6806" spans="2:24" ht="11" outlineLevel="1" x14ac:dyDescent="0.15">
      <c r="B6806" t="s">
        <v>8022</v>
      </c>
      <c r="C6806" t="s">
        <v>8023</v>
      </c>
      <c r="E6806" t="s">
        <v>10652</v>
      </c>
      <c r="F6806" t="s">
        <v>685</v>
      </c>
      <c r="G6806" t="s">
        <v>2058</v>
      </c>
      <c r="H6806" s="17">
        <v>42060</v>
      </c>
      <c r="I6806" s="15">
        <v>2015</v>
      </c>
      <c r="J6806" t="s">
        <v>10634</v>
      </c>
      <c r="K6806" s="5">
        <v>-28295</v>
      </c>
      <c r="L6806" t="s">
        <v>967</v>
      </c>
      <c r="M6806" t="s">
        <v>1141</v>
      </c>
      <c r="N6806" t="s">
        <v>10635</v>
      </c>
      <c r="O6806" t="s">
        <v>825</v>
      </c>
      <c r="P6806" t="s">
        <v>12376</v>
      </c>
      <c r="Q6806" t="s">
        <v>12376</v>
      </c>
      <c r="R6806" t="s">
        <v>750</v>
      </c>
      <c r="S6806" t="s">
        <v>795</v>
      </c>
      <c r="T6806" t="s">
        <v>22167</v>
      </c>
      <c r="U6806" t="s">
        <v>965</v>
      </c>
      <c r="V6806" t="s">
        <v>10638</v>
      </c>
      <c r="W6806" t="s">
        <v>970</v>
      </c>
      <c r="X6806" t="s">
        <v>22168</v>
      </c>
    </row>
    <row r="6807" spans="2:24" ht="11" outlineLevel="1" x14ac:dyDescent="0.15">
      <c r="B6807" t="s">
        <v>8025</v>
      </c>
      <c r="C6807" t="s">
        <v>982</v>
      </c>
      <c r="D6807" t="s">
        <v>231</v>
      </c>
      <c r="E6807" t="s">
        <v>10649</v>
      </c>
      <c r="F6807" t="s">
        <v>608</v>
      </c>
      <c r="G6807" t="s">
        <v>1184</v>
      </c>
      <c r="H6807" s="17">
        <v>42262</v>
      </c>
      <c r="I6807" s="15">
        <v>2015</v>
      </c>
      <c r="J6807" t="s">
        <v>10634</v>
      </c>
      <c r="K6807" s="5">
        <v>24107</v>
      </c>
      <c r="L6807" t="s">
        <v>967</v>
      </c>
      <c r="M6807" t="s">
        <v>985</v>
      </c>
      <c r="N6807" t="s">
        <v>10635</v>
      </c>
      <c r="O6807" t="s">
        <v>796</v>
      </c>
      <c r="P6807" t="s">
        <v>11969</v>
      </c>
      <c r="Q6807" t="s">
        <v>11969</v>
      </c>
      <c r="R6807" t="s">
        <v>744</v>
      </c>
      <c r="S6807" t="s">
        <v>795</v>
      </c>
      <c r="T6807" t="s">
        <v>22169</v>
      </c>
      <c r="U6807" t="s">
        <v>965</v>
      </c>
      <c r="V6807" t="s">
        <v>10638</v>
      </c>
      <c r="W6807" t="s">
        <v>970</v>
      </c>
      <c r="X6807" t="s">
        <v>22170</v>
      </c>
    </row>
    <row r="6808" spans="2:24" ht="11" outlineLevel="1" x14ac:dyDescent="0.15">
      <c r="B6808" t="s">
        <v>8027</v>
      </c>
      <c r="C6808" t="s">
        <v>8028</v>
      </c>
      <c r="E6808" t="s">
        <v>10649</v>
      </c>
      <c r="F6808" t="s">
        <v>8029</v>
      </c>
      <c r="G6808" t="s">
        <v>8030</v>
      </c>
      <c r="H6808" s="17">
        <v>42740</v>
      </c>
      <c r="I6808" s="15">
        <v>2017</v>
      </c>
      <c r="J6808" t="s">
        <v>10634</v>
      </c>
      <c r="K6808" s="5">
        <v>24070</v>
      </c>
      <c r="L6808" t="s">
        <v>967</v>
      </c>
      <c r="R6808" t="s">
        <v>750</v>
      </c>
      <c r="S6808" t="s">
        <v>2620</v>
      </c>
      <c r="T6808" t="s">
        <v>22171</v>
      </c>
      <c r="U6808" t="s">
        <v>1340</v>
      </c>
      <c r="V6808" t="s">
        <v>12795</v>
      </c>
      <c r="W6808" t="s">
        <v>970</v>
      </c>
      <c r="X6808" t="s">
        <v>22172</v>
      </c>
    </row>
    <row r="6809" spans="2:24" ht="11" outlineLevel="1" x14ac:dyDescent="0.15">
      <c r="B6809" t="s">
        <v>8032</v>
      </c>
      <c r="C6809" t="s">
        <v>8033</v>
      </c>
      <c r="E6809" t="s">
        <v>10649</v>
      </c>
      <c r="F6809" t="s">
        <v>8034</v>
      </c>
      <c r="G6809" t="s">
        <v>8035</v>
      </c>
      <c r="H6809" s="17">
        <v>42461</v>
      </c>
      <c r="I6809" s="15">
        <v>2016</v>
      </c>
      <c r="J6809" t="s">
        <v>10634</v>
      </c>
      <c r="K6809" s="5">
        <v>24053.56</v>
      </c>
      <c r="L6809" t="s">
        <v>967</v>
      </c>
      <c r="R6809" t="s">
        <v>750</v>
      </c>
      <c r="S6809" t="s">
        <v>4388</v>
      </c>
      <c r="T6809" t="s">
        <v>22173</v>
      </c>
      <c r="U6809" t="s">
        <v>1340</v>
      </c>
      <c r="V6809" t="s">
        <v>12795</v>
      </c>
      <c r="W6809" t="s">
        <v>970</v>
      </c>
      <c r="X6809" t="s">
        <v>22174</v>
      </c>
    </row>
    <row r="6810" spans="2:24" ht="11" outlineLevel="1" x14ac:dyDescent="0.15">
      <c r="B6810" t="s">
        <v>8037</v>
      </c>
      <c r="C6810" t="s">
        <v>8038</v>
      </c>
      <c r="E6810" t="s">
        <v>10649</v>
      </c>
      <c r="F6810" t="s">
        <v>2801</v>
      </c>
      <c r="G6810" t="s">
        <v>2802</v>
      </c>
      <c r="H6810" s="17">
        <v>43726</v>
      </c>
      <c r="I6810" s="15">
        <v>2019</v>
      </c>
      <c r="J6810" t="s">
        <v>10634</v>
      </c>
      <c r="K6810" s="5">
        <v>24000</v>
      </c>
      <c r="L6810" t="s">
        <v>967</v>
      </c>
      <c r="R6810" t="s">
        <v>8039</v>
      </c>
      <c r="S6810" t="s">
        <v>795</v>
      </c>
      <c r="T6810" t="s">
        <v>22175</v>
      </c>
      <c r="U6810" t="s">
        <v>1340</v>
      </c>
      <c r="V6810" t="s">
        <v>12795</v>
      </c>
      <c r="W6810" t="s">
        <v>970</v>
      </c>
      <c r="X6810" t="s">
        <v>22176</v>
      </c>
    </row>
    <row r="6811" spans="2:24" ht="11" outlineLevel="1" x14ac:dyDescent="0.15">
      <c r="B6811" t="s">
        <v>8042</v>
      </c>
      <c r="C6811" t="s">
        <v>8043</v>
      </c>
      <c r="E6811" t="s">
        <v>10649</v>
      </c>
      <c r="F6811" t="s">
        <v>4179</v>
      </c>
      <c r="G6811" t="s">
        <v>4180</v>
      </c>
      <c r="H6811" s="17">
        <v>43502</v>
      </c>
      <c r="I6811" s="15">
        <v>2019</v>
      </c>
      <c r="J6811" t="s">
        <v>10634</v>
      </c>
      <c r="K6811" s="5">
        <v>23983</v>
      </c>
      <c r="L6811" t="s">
        <v>967</v>
      </c>
      <c r="R6811" t="s">
        <v>750</v>
      </c>
      <c r="S6811" t="s">
        <v>3640</v>
      </c>
      <c r="T6811" t="s">
        <v>22177</v>
      </c>
      <c r="U6811" t="s">
        <v>1340</v>
      </c>
      <c r="V6811" t="s">
        <v>12795</v>
      </c>
      <c r="W6811" t="s">
        <v>970</v>
      </c>
      <c r="X6811" t="s">
        <v>22178</v>
      </c>
    </row>
    <row r="6812" spans="2:24" ht="11" outlineLevel="1" x14ac:dyDescent="0.15">
      <c r="B6812" t="s">
        <v>8045</v>
      </c>
      <c r="C6812" t="s">
        <v>8046</v>
      </c>
      <c r="E6812" t="s">
        <v>10649</v>
      </c>
      <c r="F6812" t="s">
        <v>6306</v>
      </c>
      <c r="G6812" t="s">
        <v>6307</v>
      </c>
      <c r="H6812" s="17">
        <v>44119</v>
      </c>
      <c r="I6812" s="15">
        <v>2021</v>
      </c>
      <c r="J6812" t="s">
        <v>10634</v>
      </c>
      <c r="K6812" s="5">
        <v>34505</v>
      </c>
      <c r="L6812" t="s">
        <v>967</v>
      </c>
      <c r="R6812" t="s">
        <v>740</v>
      </c>
      <c r="S6812" t="s">
        <v>795</v>
      </c>
      <c r="T6812" t="s">
        <v>22179</v>
      </c>
      <c r="U6812" t="s">
        <v>1340</v>
      </c>
      <c r="V6812" t="s">
        <v>12795</v>
      </c>
      <c r="W6812" t="s">
        <v>970</v>
      </c>
      <c r="X6812" t="s">
        <v>22180</v>
      </c>
    </row>
    <row r="6813" spans="2:24" ht="11" outlineLevel="1" x14ac:dyDescent="0.15">
      <c r="B6813" t="s">
        <v>8045</v>
      </c>
      <c r="C6813" t="s">
        <v>8046</v>
      </c>
      <c r="E6813" t="s">
        <v>10652</v>
      </c>
      <c r="F6813" t="s">
        <v>6306</v>
      </c>
      <c r="G6813" t="s">
        <v>6307</v>
      </c>
      <c r="H6813" s="17">
        <v>44468</v>
      </c>
      <c r="I6813" s="15">
        <v>2021</v>
      </c>
      <c r="J6813" t="s">
        <v>10634</v>
      </c>
      <c r="K6813" s="5">
        <v>-10590</v>
      </c>
      <c r="L6813" t="s">
        <v>967</v>
      </c>
      <c r="M6813" t="s">
        <v>12802</v>
      </c>
      <c r="R6813" t="s">
        <v>740</v>
      </c>
      <c r="S6813" t="s">
        <v>795</v>
      </c>
      <c r="T6813" t="s">
        <v>22181</v>
      </c>
      <c r="U6813" t="s">
        <v>1340</v>
      </c>
      <c r="V6813" t="s">
        <v>12795</v>
      </c>
      <c r="W6813" t="s">
        <v>970</v>
      </c>
      <c r="X6813" t="s">
        <v>22182</v>
      </c>
    </row>
    <row r="6814" spans="2:24" ht="11" outlineLevel="1" x14ac:dyDescent="0.15">
      <c r="B6814" t="s">
        <v>8048</v>
      </c>
      <c r="C6814" t="s">
        <v>8049</v>
      </c>
      <c r="E6814" t="s">
        <v>10649</v>
      </c>
      <c r="F6814" t="s">
        <v>6158</v>
      </c>
      <c r="G6814" t="s">
        <v>6159</v>
      </c>
      <c r="H6814" s="17">
        <v>43126</v>
      </c>
      <c r="I6814" s="15">
        <v>2018</v>
      </c>
      <c r="J6814" t="s">
        <v>10634</v>
      </c>
      <c r="K6814" s="5">
        <v>23891.88</v>
      </c>
      <c r="L6814" t="s">
        <v>967</v>
      </c>
      <c r="R6814" t="s">
        <v>737</v>
      </c>
      <c r="S6814" t="s">
        <v>803</v>
      </c>
      <c r="T6814" t="s">
        <v>22183</v>
      </c>
      <c r="U6814" t="s">
        <v>1340</v>
      </c>
      <c r="V6814" t="s">
        <v>12795</v>
      </c>
      <c r="W6814" t="s">
        <v>970</v>
      </c>
      <c r="X6814" t="s">
        <v>22184</v>
      </c>
    </row>
    <row r="6815" spans="2:24" ht="11" outlineLevel="1" x14ac:dyDescent="0.15">
      <c r="B6815" t="s">
        <v>8051</v>
      </c>
      <c r="C6815" t="s">
        <v>8052</v>
      </c>
      <c r="E6815" t="s">
        <v>10649</v>
      </c>
      <c r="F6815" t="s">
        <v>4980</v>
      </c>
      <c r="G6815" t="s">
        <v>4981</v>
      </c>
      <c r="H6815" s="17">
        <v>42626</v>
      </c>
      <c r="I6815" s="15">
        <v>2016</v>
      </c>
      <c r="J6815" t="s">
        <v>10634</v>
      </c>
      <c r="K6815" s="5">
        <v>23886</v>
      </c>
      <c r="L6815" t="s">
        <v>967</v>
      </c>
      <c r="R6815" t="s">
        <v>737</v>
      </c>
      <c r="S6815" t="s">
        <v>803</v>
      </c>
      <c r="T6815" t="s">
        <v>22185</v>
      </c>
      <c r="U6815" t="s">
        <v>1340</v>
      </c>
      <c r="V6815" t="s">
        <v>12795</v>
      </c>
      <c r="W6815" t="s">
        <v>970</v>
      </c>
      <c r="X6815" t="s">
        <v>22186</v>
      </c>
    </row>
    <row r="6816" spans="2:24" ht="11" outlineLevel="1" x14ac:dyDescent="0.15">
      <c r="B6816" t="s">
        <v>8054</v>
      </c>
      <c r="C6816" t="s">
        <v>1497</v>
      </c>
      <c r="D6816" t="s">
        <v>6672</v>
      </c>
      <c r="E6816" t="s">
        <v>10649</v>
      </c>
      <c r="F6816" t="s">
        <v>6673</v>
      </c>
      <c r="G6816" t="s">
        <v>6674</v>
      </c>
      <c r="H6816" s="17">
        <v>42409</v>
      </c>
      <c r="I6816" s="15">
        <v>2016</v>
      </c>
      <c r="J6816" t="s">
        <v>10634</v>
      </c>
      <c r="K6816" s="5">
        <v>40680</v>
      </c>
      <c r="L6816" t="s">
        <v>967</v>
      </c>
      <c r="R6816" t="s">
        <v>740</v>
      </c>
      <c r="S6816" t="s">
        <v>795</v>
      </c>
      <c r="T6816" t="s">
        <v>22187</v>
      </c>
      <c r="U6816" t="s">
        <v>1340</v>
      </c>
      <c r="V6816" t="s">
        <v>12795</v>
      </c>
      <c r="W6816" t="s">
        <v>970</v>
      </c>
      <c r="X6816" t="s">
        <v>22188</v>
      </c>
    </row>
    <row r="6817" spans="2:24" ht="11" outlineLevel="1" x14ac:dyDescent="0.15">
      <c r="B6817" t="s">
        <v>8054</v>
      </c>
      <c r="C6817" t="s">
        <v>1497</v>
      </c>
      <c r="D6817" t="s">
        <v>6672</v>
      </c>
      <c r="E6817" t="s">
        <v>10989</v>
      </c>
      <c r="F6817" t="s">
        <v>6673</v>
      </c>
      <c r="G6817" t="s">
        <v>6674</v>
      </c>
      <c r="H6817" s="17">
        <v>42604</v>
      </c>
      <c r="I6817" s="15">
        <v>2016</v>
      </c>
      <c r="J6817" t="s">
        <v>10634</v>
      </c>
      <c r="K6817" s="5">
        <v>-16800</v>
      </c>
      <c r="L6817" t="s">
        <v>967</v>
      </c>
      <c r="M6817" t="s">
        <v>12802</v>
      </c>
      <c r="R6817" t="s">
        <v>740</v>
      </c>
      <c r="S6817" t="s">
        <v>795</v>
      </c>
      <c r="T6817" t="s">
        <v>22187</v>
      </c>
      <c r="U6817" t="s">
        <v>1340</v>
      </c>
      <c r="V6817" t="s">
        <v>12795</v>
      </c>
      <c r="W6817" t="s">
        <v>970</v>
      </c>
      <c r="X6817" t="s">
        <v>22189</v>
      </c>
    </row>
    <row r="6818" spans="2:24" ht="11" outlineLevel="1" x14ac:dyDescent="0.15">
      <c r="B6818" t="s">
        <v>8056</v>
      </c>
      <c r="C6818" t="s">
        <v>8057</v>
      </c>
      <c r="E6818" t="s">
        <v>10649</v>
      </c>
      <c r="F6818" t="s">
        <v>693</v>
      </c>
      <c r="G6818" t="s">
        <v>1822</v>
      </c>
      <c r="H6818" s="17">
        <v>43761</v>
      </c>
      <c r="I6818" s="15">
        <v>2020</v>
      </c>
      <c r="J6818" t="s">
        <v>10634</v>
      </c>
      <c r="K6818" s="5">
        <v>23830.94</v>
      </c>
      <c r="L6818" t="s">
        <v>967</v>
      </c>
      <c r="M6818" t="s">
        <v>1141</v>
      </c>
      <c r="N6818" t="s">
        <v>10635</v>
      </c>
      <c r="O6818" t="s">
        <v>804</v>
      </c>
      <c r="P6818" t="s">
        <v>10671</v>
      </c>
      <c r="Q6818" t="s">
        <v>10671</v>
      </c>
      <c r="R6818" t="s">
        <v>759</v>
      </c>
      <c r="S6818" t="s">
        <v>803</v>
      </c>
      <c r="T6818" t="s">
        <v>22190</v>
      </c>
      <c r="U6818" t="s">
        <v>965</v>
      </c>
      <c r="V6818" t="s">
        <v>10638</v>
      </c>
      <c r="W6818" t="s">
        <v>970</v>
      </c>
      <c r="X6818" t="s">
        <v>22191</v>
      </c>
    </row>
    <row r="6819" spans="2:24" ht="11" outlineLevel="1" x14ac:dyDescent="0.15">
      <c r="B6819" t="s">
        <v>8059</v>
      </c>
      <c r="C6819" t="s">
        <v>8060</v>
      </c>
      <c r="E6819" t="s">
        <v>10649</v>
      </c>
      <c r="F6819" t="s">
        <v>4483</v>
      </c>
      <c r="G6819" t="s">
        <v>4484</v>
      </c>
      <c r="H6819" s="17">
        <v>44357</v>
      </c>
      <c r="I6819" s="15">
        <v>2021</v>
      </c>
      <c r="J6819" t="s">
        <v>10634</v>
      </c>
      <c r="K6819" s="5">
        <v>23820</v>
      </c>
      <c r="L6819" t="s">
        <v>967</v>
      </c>
      <c r="R6819" t="s">
        <v>739</v>
      </c>
      <c r="S6819" t="s">
        <v>4485</v>
      </c>
      <c r="T6819" t="s">
        <v>22192</v>
      </c>
      <c r="U6819" t="s">
        <v>1340</v>
      </c>
      <c r="V6819" t="s">
        <v>12795</v>
      </c>
      <c r="W6819" t="s">
        <v>970</v>
      </c>
      <c r="X6819" t="s">
        <v>22193</v>
      </c>
    </row>
    <row r="6820" spans="2:24" ht="11" outlineLevel="1" x14ac:dyDescent="0.15">
      <c r="B6820" t="s">
        <v>8062</v>
      </c>
      <c r="C6820" t="s">
        <v>8063</v>
      </c>
      <c r="E6820" t="s">
        <v>10649</v>
      </c>
      <c r="F6820" t="s">
        <v>8064</v>
      </c>
      <c r="G6820" t="s">
        <v>8065</v>
      </c>
      <c r="H6820" s="17">
        <v>43201</v>
      </c>
      <c r="I6820" s="15">
        <v>2018</v>
      </c>
      <c r="J6820" t="s">
        <v>10634</v>
      </c>
      <c r="K6820" s="5">
        <v>23700</v>
      </c>
      <c r="L6820" t="s">
        <v>967</v>
      </c>
      <c r="R6820" t="s">
        <v>750</v>
      </c>
      <c r="S6820" t="s">
        <v>2620</v>
      </c>
      <c r="T6820" t="s">
        <v>22194</v>
      </c>
      <c r="U6820" t="s">
        <v>1340</v>
      </c>
      <c r="V6820" t="s">
        <v>12795</v>
      </c>
      <c r="W6820" t="s">
        <v>970</v>
      </c>
      <c r="X6820" t="s">
        <v>22195</v>
      </c>
    </row>
    <row r="6821" spans="2:24" ht="11" outlineLevel="1" x14ac:dyDescent="0.15">
      <c r="B6821" t="s">
        <v>8067</v>
      </c>
      <c r="C6821" t="s">
        <v>8068</v>
      </c>
      <c r="D6821" t="s">
        <v>4448</v>
      </c>
      <c r="E6821" t="s">
        <v>10649</v>
      </c>
      <c r="F6821" t="s">
        <v>4124</v>
      </c>
      <c r="G6821" t="s">
        <v>4125</v>
      </c>
      <c r="H6821" s="17">
        <v>43480</v>
      </c>
      <c r="I6821" s="15">
        <v>2019</v>
      </c>
      <c r="J6821" t="s">
        <v>10634</v>
      </c>
      <c r="K6821" s="5">
        <v>46056</v>
      </c>
      <c r="L6821" t="s">
        <v>967</v>
      </c>
      <c r="R6821" t="s">
        <v>740</v>
      </c>
      <c r="S6821" t="s">
        <v>795</v>
      </c>
      <c r="T6821" t="s">
        <v>22196</v>
      </c>
      <c r="U6821" t="s">
        <v>1340</v>
      </c>
      <c r="V6821" t="s">
        <v>12795</v>
      </c>
      <c r="W6821" t="s">
        <v>970</v>
      </c>
      <c r="X6821" t="s">
        <v>22197</v>
      </c>
    </row>
    <row r="6822" spans="2:24" ht="11" outlineLevel="1" x14ac:dyDescent="0.15">
      <c r="B6822" t="s">
        <v>8067</v>
      </c>
      <c r="C6822" t="s">
        <v>8068</v>
      </c>
      <c r="D6822" t="s">
        <v>4448</v>
      </c>
      <c r="E6822" t="s">
        <v>10652</v>
      </c>
      <c r="F6822" t="s">
        <v>4124</v>
      </c>
      <c r="G6822" t="s">
        <v>4125</v>
      </c>
      <c r="H6822" s="17">
        <v>44117</v>
      </c>
      <c r="I6822" s="15">
        <v>2021</v>
      </c>
      <c r="J6822" t="s">
        <v>10634</v>
      </c>
      <c r="K6822" s="5">
        <v>-22361.599999999999</v>
      </c>
      <c r="L6822" t="s">
        <v>967</v>
      </c>
      <c r="M6822" t="s">
        <v>14985</v>
      </c>
      <c r="R6822" t="s">
        <v>740</v>
      </c>
      <c r="S6822" t="s">
        <v>795</v>
      </c>
      <c r="T6822" t="s">
        <v>22198</v>
      </c>
      <c r="U6822" t="s">
        <v>1340</v>
      </c>
      <c r="V6822" t="s">
        <v>12795</v>
      </c>
      <c r="W6822" t="s">
        <v>970</v>
      </c>
      <c r="X6822" t="s">
        <v>22199</v>
      </c>
    </row>
    <row r="6823" spans="2:24" ht="11" outlineLevel="1" x14ac:dyDescent="0.15">
      <c r="B6823" t="s">
        <v>8070</v>
      </c>
      <c r="C6823" t="s">
        <v>8071</v>
      </c>
      <c r="E6823" t="s">
        <v>10649</v>
      </c>
      <c r="F6823" t="s">
        <v>6895</v>
      </c>
      <c r="G6823" t="s">
        <v>6896</v>
      </c>
      <c r="H6823" s="17">
        <v>42461</v>
      </c>
      <c r="I6823" s="15">
        <v>2016</v>
      </c>
      <c r="J6823" t="s">
        <v>10634</v>
      </c>
      <c r="K6823" s="5">
        <v>23922.67</v>
      </c>
      <c r="L6823" t="s">
        <v>967</v>
      </c>
      <c r="R6823" t="s">
        <v>3549</v>
      </c>
      <c r="S6823" t="s">
        <v>795</v>
      </c>
      <c r="T6823" t="s">
        <v>22200</v>
      </c>
      <c r="U6823" t="s">
        <v>1340</v>
      </c>
      <c r="V6823" t="s">
        <v>12795</v>
      </c>
      <c r="W6823" t="s">
        <v>970</v>
      </c>
      <c r="X6823" t="s">
        <v>22201</v>
      </c>
    </row>
    <row r="6824" spans="2:24" ht="11" outlineLevel="1" x14ac:dyDescent="0.15">
      <c r="B6824" t="s">
        <v>8070</v>
      </c>
      <c r="C6824" t="s">
        <v>8071</v>
      </c>
      <c r="E6824" t="s">
        <v>10652</v>
      </c>
      <c r="F6824" t="s">
        <v>6895</v>
      </c>
      <c r="G6824" t="s">
        <v>6896</v>
      </c>
      <c r="H6824" s="17">
        <v>44077</v>
      </c>
      <c r="I6824" s="15">
        <v>2020</v>
      </c>
      <c r="J6824" t="s">
        <v>10634</v>
      </c>
      <c r="K6824" s="5">
        <v>-307</v>
      </c>
      <c r="L6824" t="s">
        <v>967</v>
      </c>
      <c r="M6824" t="s">
        <v>12802</v>
      </c>
      <c r="R6824" t="s">
        <v>3549</v>
      </c>
      <c r="S6824" t="s">
        <v>795</v>
      </c>
      <c r="T6824" t="s">
        <v>22202</v>
      </c>
      <c r="U6824" t="s">
        <v>1340</v>
      </c>
      <c r="V6824" t="s">
        <v>12795</v>
      </c>
      <c r="W6824" t="s">
        <v>970</v>
      </c>
      <c r="X6824" t="s">
        <v>22203</v>
      </c>
    </row>
    <row r="6825" spans="2:24" ht="11" outlineLevel="1" x14ac:dyDescent="0.15">
      <c r="B6825" t="s">
        <v>8073</v>
      </c>
      <c r="C6825" t="s">
        <v>8074</v>
      </c>
      <c r="E6825" t="s">
        <v>10649</v>
      </c>
      <c r="F6825" t="s">
        <v>6306</v>
      </c>
      <c r="G6825" t="s">
        <v>6307</v>
      </c>
      <c r="H6825" s="17">
        <v>42943</v>
      </c>
      <c r="I6825" s="15">
        <v>2017</v>
      </c>
      <c r="J6825" t="s">
        <v>10634</v>
      </c>
      <c r="K6825" s="5">
        <v>39600</v>
      </c>
      <c r="L6825" t="s">
        <v>967</v>
      </c>
      <c r="R6825" t="s">
        <v>740</v>
      </c>
      <c r="S6825" t="s">
        <v>795</v>
      </c>
      <c r="T6825" t="s">
        <v>22204</v>
      </c>
      <c r="U6825" t="s">
        <v>1340</v>
      </c>
      <c r="V6825" t="s">
        <v>12795</v>
      </c>
      <c r="W6825" t="s">
        <v>970</v>
      </c>
      <c r="X6825" t="s">
        <v>22205</v>
      </c>
    </row>
    <row r="6826" spans="2:24" ht="11" outlineLevel="1" x14ac:dyDescent="0.15">
      <c r="B6826" t="s">
        <v>8073</v>
      </c>
      <c r="C6826" t="s">
        <v>8074</v>
      </c>
      <c r="E6826" t="s">
        <v>10652</v>
      </c>
      <c r="F6826" t="s">
        <v>6306</v>
      </c>
      <c r="G6826" t="s">
        <v>6307</v>
      </c>
      <c r="H6826" s="17">
        <v>43018</v>
      </c>
      <c r="I6826" s="15">
        <v>2018</v>
      </c>
      <c r="J6826" t="s">
        <v>10634</v>
      </c>
      <c r="K6826" s="5">
        <v>-15984.52</v>
      </c>
      <c r="L6826" t="s">
        <v>967</v>
      </c>
      <c r="M6826" t="s">
        <v>12802</v>
      </c>
      <c r="R6826" t="s">
        <v>740</v>
      </c>
      <c r="S6826" t="s">
        <v>795</v>
      </c>
      <c r="T6826" t="s">
        <v>22204</v>
      </c>
      <c r="U6826" t="s">
        <v>1340</v>
      </c>
      <c r="V6826" t="s">
        <v>12795</v>
      </c>
      <c r="W6826" t="s">
        <v>970</v>
      </c>
      <c r="X6826" t="s">
        <v>22206</v>
      </c>
    </row>
    <row r="6827" spans="2:24" ht="11" outlineLevel="1" x14ac:dyDescent="0.15">
      <c r="B6827" t="s">
        <v>8076</v>
      </c>
      <c r="C6827" t="s">
        <v>1337</v>
      </c>
      <c r="D6827" t="s">
        <v>188</v>
      </c>
      <c r="E6827" t="s">
        <v>10989</v>
      </c>
      <c r="F6827" t="s">
        <v>644</v>
      </c>
      <c r="G6827" t="s">
        <v>1926</v>
      </c>
      <c r="H6827" s="17">
        <v>43157</v>
      </c>
      <c r="I6827" s="15">
        <v>2018</v>
      </c>
      <c r="J6827" t="s">
        <v>10634</v>
      </c>
      <c r="K6827" s="5">
        <v>0</v>
      </c>
      <c r="L6827" t="s">
        <v>967</v>
      </c>
      <c r="M6827" t="s">
        <v>985</v>
      </c>
      <c r="N6827" t="s">
        <v>10635</v>
      </c>
      <c r="O6827" t="s">
        <v>804</v>
      </c>
      <c r="P6827" t="s">
        <v>11712</v>
      </c>
      <c r="Q6827" t="s">
        <v>11712</v>
      </c>
      <c r="R6827" t="s">
        <v>738</v>
      </c>
      <c r="S6827" t="s">
        <v>803</v>
      </c>
      <c r="T6827" t="s">
        <v>22207</v>
      </c>
      <c r="U6827" t="s">
        <v>965</v>
      </c>
      <c r="V6827" t="s">
        <v>10638</v>
      </c>
      <c r="W6827" t="s">
        <v>970</v>
      </c>
      <c r="X6827" t="s">
        <v>22208</v>
      </c>
    </row>
    <row r="6828" spans="2:24" ht="11" outlineLevel="1" x14ac:dyDescent="0.15">
      <c r="B6828" t="s">
        <v>8078</v>
      </c>
      <c r="C6828" t="s">
        <v>1649</v>
      </c>
      <c r="D6828" t="s">
        <v>188</v>
      </c>
      <c r="E6828" t="s">
        <v>10989</v>
      </c>
      <c r="F6828" t="s">
        <v>644</v>
      </c>
      <c r="G6828" t="s">
        <v>1926</v>
      </c>
      <c r="H6828" s="17">
        <v>43256</v>
      </c>
      <c r="I6828" s="15">
        <v>2018</v>
      </c>
      <c r="J6828" t="s">
        <v>10634</v>
      </c>
      <c r="K6828" s="5">
        <v>0</v>
      </c>
      <c r="L6828" t="s">
        <v>967</v>
      </c>
      <c r="M6828" t="s">
        <v>985</v>
      </c>
      <c r="N6828" t="s">
        <v>10635</v>
      </c>
      <c r="O6828" t="s">
        <v>804</v>
      </c>
      <c r="P6828" t="s">
        <v>11712</v>
      </c>
      <c r="Q6828" t="s">
        <v>11712</v>
      </c>
      <c r="R6828" t="s">
        <v>738</v>
      </c>
      <c r="S6828" t="s">
        <v>803</v>
      </c>
      <c r="T6828" t="s">
        <v>22207</v>
      </c>
      <c r="U6828" t="s">
        <v>965</v>
      </c>
      <c r="V6828" t="s">
        <v>10638</v>
      </c>
      <c r="W6828" t="s">
        <v>970</v>
      </c>
      <c r="X6828" t="s">
        <v>22209</v>
      </c>
    </row>
    <row r="6829" spans="2:24" ht="11" outlineLevel="1" x14ac:dyDescent="0.15">
      <c r="B6829" t="s">
        <v>8080</v>
      </c>
      <c r="C6829" t="s">
        <v>8081</v>
      </c>
      <c r="E6829" t="s">
        <v>10649</v>
      </c>
      <c r="F6829" t="s">
        <v>7877</v>
      </c>
      <c r="G6829" t="s">
        <v>7878</v>
      </c>
      <c r="H6829" s="17">
        <v>42970</v>
      </c>
      <c r="I6829" s="15">
        <v>2017</v>
      </c>
      <c r="J6829" t="s">
        <v>10634</v>
      </c>
      <c r="K6829" s="5">
        <v>16500</v>
      </c>
      <c r="L6829" t="s">
        <v>967</v>
      </c>
      <c r="R6829" t="s">
        <v>740</v>
      </c>
      <c r="S6829" t="s">
        <v>795</v>
      </c>
      <c r="T6829" t="s">
        <v>22210</v>
      </c>
      <c r="U6829" t="s">
        <v>1340</v>
      </c>
      <c r="V6829" t="s">
        <v>12795</v>
      </c>
      <c r="W6829" t="s">
        <v>970</v>
      </c>
      <c r="X6829" t="s">
        <v>22211</v>
      </c>
    </row>
    <row r="6830" spans="2:24" ht="11" outlineLevel="1" x14ac:dyDescent="0.15">
      <c r="B6830" t="s">
        <v>8080</v>
      </c>
      <c r="C6830" t="s">
        <v>8081</v>
      </c>
      <c r="E6830" t="s">
        <v>10652</v>
      </c>
      <c r="F6830" t="s">
        <v>7877</v>
      </c>
      <c r="G6830" t="s">
        <v>7878</v>
      </c>
      <c r="H6830" s="17">
        <v>42999</v>
      </c>
      <c r="I6830" s="15">
        <v>2017</v>
      </c>
      <c r="J6830" t="s">
        <v>10634</v>
      </c>
      <c r="K6830" s="5">
        <v>6960.68</v>
      </c>
      <c r="L6830" t="s">
        <v>967</v>
      </c>
      <c r="M6830" t="s">
        <v>15907</v>
      </c>
      <c r="R6830" t="s">
        <v>740</v>
      </c>
      <c r="S6830" t="s">
        <v>795</v>
      </c>
      <c r="T6830" t="s">
        <v>22212</v>
      </c>
      <c r="U6830" t="s">
        <v>1340</v>
      </c>
      <c r="V6830" t="s">
        <v>12795</v>
      </c>
      <c r="W6830" t="s">
        <v>970</v>
      </c>
      <c r="X6830" t="s">
        <v>22213</v>
      </c>
    </row>
    <row r="6831" spans="2:24" ht="11" outlineLevel="1" x14ac:dyDescent="0.15">
      <c r="B6831" t="s">
        <v>8083</v>
      </c>
      <c r="C6831" t="s">
        <v>8084</v>
      </c>
      <c r="E6831" t="s">
        <v>10649</v>
      </c>
      <c r="F6831" t="s">
        <v>674</v>
      </c>
      <c r="G6831" t="s">
        <v>1531</v>
      </c>
      <c r="H6831" s="17">
        <v>42229</v>
      </c>
      <c r="I6831" s="15">
        <v>2015</v>
      </c>
      <c r="J6831" t="s">
        <v>10634</v>
      </c>
      <c r="K6831" s="5">
        <v>42499.44</v>
      </c>
      <c r="L6831" t="s">
        <v>967</v>
      </c>
      <c r="M6831" t="s">
        <v>1141</v>
      </c>
      <c r="N6831" t="s">
        <v>10635</v>
      </c>
      <c r="O6831" t="s">
        <v>827</v>
      </c>
      <c r="P6831" t="s">
        <v>11052</v>
      </c>
      <c r="Q6831" t="s">
        <v>13317</v>
      </c>
      <c r="R6831" t="s">
        <v>8085</v>
      </c>
      <c r="S6831" t="s">
        <v>795</v>
      </c>
      <c r="T6831" t="s">
        <v>22214</v>
      </c>
      <c r="U6831" t="s">
        <v>965</v>
      </c>
      <c r="V6831" t="s">
        <v>10638</v>
      </c>
      <c r="W6831" t="s">
        <v>970</v>
      </c>
      <c r="X6831" t="s">
        <v>22215</v>
      </c>
    </row>
    <row r="6832" spans="2:24" ht="11" outlineLevel="1" x14ac:dyDescent="0.15">
      <c r="B6832" t="s">
        <v>8083</v>
      </c>
      <c r="C6832" t="s">
        <v>8084</v>
      </c>
      <c r="E6832" t="s">
        <v>10652</v>
      </c>
      <c r="F6832" t="s">
        <v>674</v>
      </c>
      <c r="G6832" t="s">
        <v>1531</v>
      </c>
      <c r="H6832" s="17">
        <v>42712</v>
      </c>
      <c r="I6832" s="15">
        <v>2017</v>
      </c>
      <c r="J6832" t="s">
        <v>10634</v>
      </c>
      <c r="K6832" s="5">
        <v>-19062.29</v>
      </c>
      <c r="L6832" t="s">
        <v>967</v>
      </c>
      <c r="M6832" t="s">
        <v>1141</v>
      </c>
      <c r="N6832" t="s">
        <v>10635</v>
      </c>
      <c r="O6832" t="s">
        <v>827</v>
      </c>
      <c r="P6832" t="s">
        <v>11052</v>
      </c>
      <c r="Q6832" t="s">
        <v>13317</v>
      </c>
      <c r="R6832" t="s">
        <v>8085</v>
      </c>
      <c r="S6832" t="s">
        <v>795</v>
      </c>
      <c r="T6832" t="s">
        <v>22216</v>
      </c>
      <c r="U6832" t="s">
        <v>965</v>
      </c>
      <c r="V6832" t="s">
        <v>10638</v>
      </c>
      <c r="W6832" t="s">
        <v>970</v>
      </c>
      <c r="X6832" t="s">
        <v>22217</v>
      </c>
    </row>
    <row r="6833" spans="2:24" ht="11" outlineLevel="1" x14ac:dyDescent="0.15">
      <c r="B6833" t="s">
        <v>8088</v>
      </c>
      <c r="C6833" t="s">
        <v>8089</v>
      </c>
      <c r="E6833" t="s">
        <v>10652</v>
      </c>
      <c r="F6833" t="s">
        <v>623</v>
      </c>
      <c r="G6833" t="s">
        <v>2397</v>
      </c>
      <c r="H6833" s="17">
        <v>42471</v>
      </c>
      <c r="I6833" s="15">
        <v>2016</v>
      </c>
      <c r="J6833" t="s">
        <v>10634</v>
      </c>
      <c r="K6833" s="5">
        <v>-553</v>
      </c>
      <c r="L6833" t="s">
        <v>967</v>
      </c>
      <c r="M6833" t="s">
        <v>1141</v>
      </c>
      <c r="N6833" t="s">
        <v>10635</v>
      </c>
      <c r="O6833" t="s">
        <v>804</v>
      </c>
      <c r="P6833" t="s">
        <v>12376</v>
      </c>
      <c r="Q6833" t="s">
        <v>12376</v>
      </c>
      <c r="R6833" t="s">
        <v>5385</v>
      </c>
      <c r="S6833" t="s">
        <v>803</v>
      </c>
      <c r="T6833" t="s">
        <v>22218</v>
      </c>
      <c r="U6833" t="s">
        <v>965</v>
      </c>
      <c r="V6833" t="s">
        <v>10638</v>
      </c>
      <c r="W6833" t="s">
        <v>970</v>
      </c>
      <c r="X6833" t="s">
        <v>22219</v>
      </c>
    </row>
    <row r="6834" spans="2:24" ht="11" outlineLevel="1" x14ac:dyDescent="0.15">
      <c r="B6834" t="s">
        <v>8088</v>
      </c>
      <c r="C6834" t="s">
        <v>8089</v>
      </c>
      <c r="E6834" t="s">
        <v>10649</v>
      </c>
      <c r="F6834" t="s">
        <v>623</v>
      </c>
      <c r="G6834" t="s">
        <v>2397</v>
      </c>
      <c r="H6834" s="17">
        <v>42338</v>
      </c>
      <c r="I6834" s="15">
        <v>2016</v>
      </c>
      <c r="J6834" t="s">
        <v>10634</v>
      </c>
      <c r="K6834" s="5">
        <v>23850</v>
      </c>
      <c r="L6834" t="s">
        <v>967</v>
      </c>
      <c r="M6834" t="s">
        <v>1141</v>
      </c>
      <c r="N6834" t="s">
        <v>10635</v>
      </c>
      <c r="O6834" t="s">
        <v>804</v>
      </c>
      <c r="P6834" t="s">
        <v>12376</v>
      </c>
      <c r="Q6834" t="s">
        <v>12376</v>
      </c>
      <c r="R6834" t="s">
        <v>5385</v>
      </c>
      <c r="S6834" t="s">
        <v>803</v>
      </c>
      <c r="T6834" t="s">
        <v>22218</v>
      </c>
      <c r="U6834" t="s">
        <v>965</v>
      </c>
      <c r="V6834" t="s">
        <v>10638</v>
      </c>
      <c r="W6834" t="s">
        <v>970</v>
      </c>
      <c r="X6834" t="s">
        <v>22220</v>
      </c>
    </row>
    <row r="6835" spans="2:24" ht="11" outlineLevel="1" x14ac:dyDescent="0.15">
      <c r="B6835" t="s">
        <v>8091</v>
      </c>
      <c r="C6835" t="s">
        <v>8092</v>
      </c>
      <c r="E6835" t="s">
        <v>10649</v>
      </c>
      <c r="F6835" t="s">
        <v>8093</v>
      </c>
      <c r="G6835" t="s">
        <v>8094</v>
      </c>
      <c r="H6835" s="17">
        <v>44685</v>
      </c>
      <c r="I6835" s="15">
        <v>2022</v>
      </c>
      <c r="J6835" t="s">
        <v>10634</v>
      </c>
      <c r="K6835" s="5">
        <v>23249</v>
      </c>
      <c r="L6835" t="s">
        <v>967</v>
      </c>
      <c r="R6835" t="s">
        <v>737</v>
      </c>
      <c r="S6835" t="s">
        <v>803</v>
      </c>
      <c r="T6835" t="s">
        <v>22221</v>
      </c>
      <c r="U6835" t="s">
        <v>1340</v>
      </c>
      <c r="V6835" t="s">
        <v>12795</v>
      </c>
      <c r="W6835" t="s">
        <v>970</v>
      </c>
      <c r="X6835" t="s">
        <v>22222</v>
      </c>
    </row>
    <row r="6836" spans="2:24" ht="11" outlineLevel="1" x14ac:dyDescent="0.15">
      <c r="B6836" t="s">
        <v>8091</v>
      </c>
      <c r="C6836" t="s">
        <v>8092</v>
      </c>
      <c r="E6836" t="s">
        <v>10652</v>
      </c>
      <c r="F6836" t="s">
        <v>8093</v>
      </c>
      <c r="G6836" t="s">
        <v>8094</v>
      </c>
      <c r="H6836" s="17">
        <v>44707</v>
      </c>
      <c r="I6836" s="15">
        <v>2022</v>
      </c>
      <c r="J6836" t="s">
        <v>10634</v>
      </c>
      <c r="K6836" s="5">
        <v>0</v>
      </c>
      <c r="L6836" t="s">
        <v>967</v>
      </c>
      <c r="M6836" t="s">
        <v>12797</v>
      </c>
      <c r="R6836" t="s">
        <v>737</v>
      </c>
      <c r="S6836" t="s">
        <v>803</v>
      </c>
      <c r="T6836" t="s">
        <v>22223</v>
      </c>
      <c r="U6836" t="s">
        <v>1340</v>
      </c>
      <c r="V6836" t="s">
        <v>12795</v>
      </c>
      <c r="W6836" t="s">
        <v>970</v>
      </c>
      <c r="X6836" t="s">
        <v>22224</v>
      </c>
    </row>
    <row r="6837" spans="2:24" ht="11" outlineLevel="1" x14ac:dyDescent="0.15">
      <c r="B6837" t="s">
        <v>8096</v>
      </c>
      <c r="C6837" t="s">
        <v>8097</v>
      </c>
      <c r="E6837" t="s">
        <v>10649</v>
      </c>
      <c r="F6837" t="s">
        <v>8098</v>
      </c>
      <c r="G6837" t="s">
        <v>8099</v>
      </c>
      <c r="H6837" s="17">
        <v>42277</v>
      </c>
      <c r="I6837" s="15">
        <v>2015</v>
      </c>
      <c r="J6837" t="s">
        <v>10634</v>
      </c>
      <c r="K6837" s="5">
        <v>23214</v>
      </c>
      <c r="L6837" t="s">
        <v>967</v>
      </c>
      <c r="R6837" t="s">
        <v>7067</v>
      </c>
      <c r="S6837" t="s">
        <v>803</v>
      </c>
      <c r="T6837" t="s">
        <v>13785</v>
      </c>
      <c r="U6837" t="s">
        <v>1340</v>
      </c>
      <c r="V6837" t="s">
        <v>12795</v>
      </c>
      <c r="W6837" t="s">
        <v>970</v>
      </c>
      <c r="X6837" t="s">
        <v>22225</v>
      </c>
    </row>
    <row r="6838" spans="2:24" ht="11" outlineLevel="1" x14ac:dyDescent="0.15">
      <c r="B6838" t="s">
        <v>8101</v>
      </c>
      <c r="C6838" t="s">
        <v>8102</v>
      </c>
      <c r="D6838" t="s">
        <v>4395</v>
      </c>
      <c r="E6838" t="s">
        <v>10649</v>
      </c>
      <c r="F6838" t="s">
        <v>3627</v>
      </c>
      <c r="G6838" t="s">
        <v>3628</v>
      </c>
      <c r="H6838" s="17">
        <v>45442</v>
      </c>
      <c r="I6838" s="15">
        <v>2024</v>
      </c>
      <c r="J6838" t="s">
        <v>10634</v>
      </c>
      <c r="K6838" s="5">
        <v>23188.400000000001</v>
      </c>
      <c r="L6838" t="s">
        <v>967</v>
      </c>
      <c r="M6838" t="s">
        <v>985</v>
      </c>
      <c r="N6838" t="s">
        <v>10635</v>
      </c>
      <c r="O6838" t="s">
        <v>796</v>
      </c>
      <c r="P6838" t="s">
        <v>12086</v>
      </c>
      <c r="Q6838" t="s">
        <v>11435</v>
      </c>
      <c r="R6838" t="s">
        <v>7067</v>
      </c>
      <c r="S6838" t="s">
        <v>803</v>
      </c>
      <c r="T6838" t="s">
        <v>22226</v>
      </c>
      <c r="U6838" t="s">
        <v>965</v>
      </c>
      <c r="V6838" t="s">
        <v>10638</v>
      </c>
      <c r="W6838" t="s">
        <v>970</v>
      </c>
      <c r="X6838" t="s">
        <v>22227</v>
      </c>
    </row>
    <row r="6839" spans="2:24" ht="11" outlineLevel="1" x14ac:dyDescent="0.15">
      <c r="B6839" t="s">
        <v>8104</v>
      </c>
      <c r="C6839" t="s">
        <v>8105</v>
      </c>
      <c r="E6839" t="s">
        <v>10649</v>
      </c>
      <c r="F6839" t="s">
        <v>8106</v>
      </c>
      <c r="G6839" t="s">
        <v>8107</v>
      </c>
      <c r="H6839" s="17">
        <v>44046</v>
      </c>
      <c r="I6839" s="15">
        <v>2020</v>
      </c>
      <c r="J6839" t="s">
        <v>10634</v>
      </c>
      <c r="K6839" s="5">
        <v>17496</v>
      </c>
      <c r="L6839" t="s">
        <v>967</v>
      </c>
      <c r="R6839" t="s">
        <v>748</v>
      </c>
      <c r="S6839" t="s">
        <v>795</v>
      </c>
      <c r="T6839" t="s">
        <v>22228</v>
      </c>
      <c r="U6839" t="s">
        <v>1340</v>
      </c>
      <c r="V6839" t="s">
        <v>12795</v>
      </c>
      <c r="W6839" t="s">
        <v>970</v>
      </c>
      <c r="X6839" t="s">
        <v>22229</v>
      </c>
    </row>
    <row r="6840" spans="2:24" ht="11" outlineLevel="1" x14ac:dyDescent="0.15">
      <c r="B6840" t="s">
        <v>8104</v>
      </c>
      <c r="C6840" t="s">
        <v>8105</v>
      </c>
      <c r="E6840" t="s">
        <v>10652</v>
      </c>
      <c r="F6840" t="s">
        <v>8106</v>
      </c>
      <c r="G6840" t="s">
        <v>8107</v>
      </c>
      <c r="H6840" s="17">
        <v>44096</v>
      </c>
      <c r="I6840" s="15">
        <v>2020</v>
      </c>
      <c r="J6840" t="s">
        <v>10634</v>
      </c>
      <c r="K6840" s="5">
        <v>5646.25</v>
      </c>
      <c r="L6840" t="s">
        <v>967</v>
      </c>
      <c r="M6840" t="s">
        <v>14985</v>
      </c>
      <c r="R6840" t="s">
        <v>748</v>
      </c>
      <c r="S6840" t="s">
        <v>795</v>
      </c>
      <c r="T6840" t="s">
        <v>22230</v>
      </c>
      <c r="U6840" t="s">
        <v>1340</v>
      </c>
      <c r="V6840" t="s">
        <v>12795</v>
      </c>
      <c r="W6840" t="s">
        <v>970</v>
      </c>
      <c r="X6840" t="s">
        <v>22231</v>
      </c>
    </row>
    <row r="6841" spans="2:24" ht="11" outlineLevel="1" x14ac:dyDescent="0.15">
      <c r="B6841" t="s">
        <v>8109</v>
      </c>
      <c r="C6841" t="s">
        <v>8110</v>
      </c>
      <c r="E6841" t="s">
        <v>10649</v>
      </c>
      <c r="F6841" t="s">
        <v>6358</v>
      </c>
      <c r="G6841" t="s">
        <v>6359</v>
      </c>
      <c r="H6841" s="17">
        <v>45000</v>
      </c>
      <c r="I6841" s="15">
        <v>2023</v>
      </c>
      <c r="J6841" t="s">
        <v>10634</v>
      </c>
      <c r="K6841" s="5">
        <v>19769.849999999999</v>
      </c>
      <c r="L6841" t="s">
        <v>967</v>
      </c>
      <c r="R6841" t="s">
        <v>744</v>
      </c>
      <c r="S6841" t="s">
        <v>795</v>
      </c>
      <c r="T6841" t="s">
        <v>22232</v>
      </c>
      <c r="U6841" t="s">
        <v>1340</v>
      </c>
      <c r="V6841" t="s">
        <v>12795</v>
      </c>
      <c r="W6841" t="s">
        <v>970</v>
      </c>
      <c r="X6841" t="s">
        <v>22233</v>
      </c>
    </row>
    <row r="6842" spans="2:24" ht="11" outlineLevel="1" x14ac:dyDescent="0.15">
      <c r="B6842" t="s">
        <v>8109</v>
      </c>
      <c r="C6842" t="s">
        <v>8110</v>
      </c>
      <c r="E6842" t="s">
        <v>10652</v>
      </c>
      <c r="F6842" t="s">
        <v>6358</v>
      </c>
      <c r="G6842" t="s">
        <v>6359</v>
      </c>
      <c r="H6842" s="17">
        <v>45008</v>
      </c>
      <c r="I6842" s="15">
        <v>2023</v>
      </c>
      <c r="J6842" t="s">
        <v>10634</v>
      </c>
      <c r="K6842" s="5">
        <v>3245.74</v>
      </c>
      <c r="L6842" t="s">
        <v>967</v>
      </c>
      <c r="M6842" t="s">
        <v>15907</v>
      </c>
      <c r="R6842" t="s">
        <v>744</v>
      </c>
      <c r="S6842" t="s">
        <v>795</v>
      </c>
      <c r="T6842" t="s">
        <v>22232</v>
      </c>
      <c r="U6842" t="s">
        <v>1340</v>
      </c>
      <c r="V6842" t="s">
        <v>12795</v>
      </c>
      <c r="W6842" t="s">
        <v>970</v>
      </c>
      <c r="X6842" t="s">
        <v>22234</v>
      </c>
    </row>
    <row r="6843" spans="2:24" ht="11" outlineLevel="1" x14ac:dyDescent="0.15">
      <c r="B6843" t="s">
        <v>8112</v>
      </c>
      <c r="C6843" t="s">
        <v>8113</v>
      </c>
      <c r="D6843" t="s">
        <v>251</v>
      </c>
      <c r="E6843" t="s">
        <v>10649</v>
      </c>
      <c r="F6843" t="s">
        <v>14804</v>
      </c>
      <c r="G6843" t="s">
        <v>1904</v>
      </c>
      <c r="H6843" s="17">
        <v>43700</v>
      </c>
      <c r="I6843" s="15">
        <v>2019</v>
      </c>
      <c r="J6843" t="s">
        <v>10634</v>
      </c>
      <c r="K6843" s="5">
        <v>130964.74</v>
      </c>
      <c r="L6843" t="s">
        <v>967</v>
      </c>
      <c r="M6843" t="s">
        <v>1903</v>
      </c>
      <c r="N6843" t="s">
        <v>10635</v>
      </c>
      <c r="O6843" t="s">
        <v>825</v>
      </c>
      <c r="P6843" t="s">
        <v>11475</v>
      </c>
      <c r="Q6843" t="s">
        <v>14841</v>
      </c>
      <c r="R6843" t="s">
        <v>740</v>
      </c>
      <c r="S6843" t="s">
        <v>795</v>
      </c>
      <c r="T6843" t="s">
        <v>22235</v>
      </c>
      <c r="U6843" t="s">
        <v>965</v>
      </c>
      <c r="V6843" t="s">
        <v>10638</v>
      </c>
      <c r="W6843" t="s">
        <v>970</v>
      </c>
      <c r="X6843" t="s">
        <v>22236</v>
      </c>
    </row>
    <row r="6844" spans="2:24" ht="11" outlineLevel="1" x14ac:dyDescent="0.15">
      <c r="B6844" t="s">
        <v>8112</v>
      </c>
      <c r="C6844" t="s">
        <v>8113</v>
      </c>
      <c r="D6844" t="s">
        <v>251</v>
      </c>
      <c r="E6844" t="s">
        <v>10652</v>
      </c>
      <c r="F6844" t="s">
        <v>14804</v>
      </c>
      <c r="G6844" t="s">
        <v>1904</v>
      </c>
      <c r="H6844" s="17">
        <v>44131</v>
      </c>
      <c r="I6844" s="15">
        <v>2021</v>
      </c>
      <c r="J6844" t="s">
        <v>10634</v>
      </c>
      <c r="K6844" s="5">
        <v>-107990.23</v>
      </c>
      <c r="L6844" t="s">
        <v>967</v>
      </c>
      <c r="M6844" t="s">
        <v>1903</v>
      </c>
      <c r="N6844" t="s">
        <v>10635</v>
      </c>
      <c r="O6844" t="s">
        <v>825</v>
      </c>
      <c r="P6844" t="s">
        <v>11475</v>
      </c>
      <c r="R6844" t="s">
        <v>740</v>
      </c>
      <c r="S6844" t="s">
        <v>795</v>
      </c>
      <c r="T6844" t="s">
        <v>22237</v>
      </c>
      <c r="U6844" t="s">
        <v>965</v>
      </c>
      <c r="V6844" t="s">
        <v>10638</v>
      </c>
      <c r="W6844" t="s">
        <v>970</v>
      </c>
      <c r="X6844" t="s">
        <v>22238</v>
      </c>
    </row>
    <row r="6845" spans="2:24" ht="11" outlineLevel="1" x14ac:dyDescent="0.15">
      <c r="B6845" t="s">
        <v>8115</v>
      </c>
      <c r="C6845" t="s">
        <v>8116</v>
      </c>
      <c r="D6845" t="s">
        <v>8117</v>
      </c>
      <c r="E6845" t="s">
        <v>10649</v>
      </c>
      <c r="F6845" t="s">
        <v>8118</v>
      </c>
      <c r="G6845" t="s">
        <v>8119</v>
      </c>
      <c r="H6845" s="17">
        <v>45414</v>
      </c>
      <c r="I6845" s="15">
        <v>2024</v>
      </c>
      <c r="J6845" t="s">
        <v>10634</v>
      </c>
      <c r="K6845" s="5">
        <v>22897</v>
      </c>
      <c r="L6845" t="s">
        <v>967</v>
      </c>
      <c r="R6845" t="s">
        <v>750</v>
      </c>
      <c r="S6845" t="s">
        <v>8120</v>
      </c>
      <c r="T6845" t="s">
        <v>22239</v>
      </c>
      <c r="U6845" t="s">
        <v>1340</v>
      </c>
      <c r="V6845" t="s">
        <v>12795</v>
      </c>
      <c r="W6845" t="s">
        <v>970</v>
      </c>
      <c r="X6845" t="s">
        <v>22240</v>
      </c>
    </row>
    <row r="6846" spans="2:24" ht="11" outlineLevel="1" x14ac:dyDescent="0.15">
      <c r="B6846" t="s">
        <v>8123</v>
      </c>
      <c r="C6846" t="s">
        <v>8124</v>
      </c>
      <c r="E6846" t="s">
        <v>10649</v>
      </c>
      <c r="F6846" t="s">
        <v>8125</v>
      </c>
      <c r="G6846" t="s">
        <v>8126</v>
      </c>
      <c r="H6846" s="17">
        <v>42744</v>
      </c>
      <c r="I6846" s="15">
        <v>2017</v>
      </c>
      <c r="J6846" t="s">
        <v>10634</v>
      </c>
      <c r="K6846" s="5">
        <v>22895</v>
      </c>
      <c r="L6846" t="s">
        <v>967</v>
      </c>
      <c r="R6846" t="s">
        <v>759</v>
      </c>
      <c r="S6846" t="s">
        <v>803</v>
      </c>
      <c r="T6846" t="s">
        <v>22241</v>
      </c>
      <c r="U6846" t="s">
        <v>1340</v>
      </c>
      <c r="V6846" t="s">
        <v>12795</v>
      </c>
      <c r="W6846" t="s">
        <v>970</v>
      </c>
      <c r="X6846" t="s">
        <v>22242</v>
      </c>
    </row>
    <row r="6847" spans="2:24" ht="11" outlineLevel="1" x14ac:dyDescent="0.15">
      <c r="B6847" t="s">
        <v>8128</v>
      </c>
      <c r="C6847" t="s">
        <v>8129</v>
      </c>
      <c r="D6847" t="s">
        <v>7190</v>
      </c>
      <c r="E6847" t="s">
        <v>10649</v>
      </c>
      <c r="F6847" t="s">
        <v>6533</v>
      </c>
      <c r="G6847" t="s">
        <v>6534</v>
      </c>
      <c r="H6847" s="17">
        <v>42956</v>
      </c>
      <c r="I6847" s="15">
        <v>2017</v>
      </c>
      <c r="J6847" t="s">
        <v>10634</v>
      </c>
      <c r="K6847" s="5">
        <v>22883</v>
      </c>
      <c r="L6847" t="s">
        <v>967</v>
      </c>
      <c r="R6847" t="s">
        <v>737</v>
      </c>
      <c r="S6847" t="s">
        <v>5179</v>
      </c>
      <c r="T6847" t="s">
        <v>22243</v>
      </c>
      <c r="U6847" t="s">
        <v>1340</v>
      </c>
      <c r="V6847" t="s">
        <v>12795</v>
      </c>
      <c r="W6847" t="s">
        <v>970</v>
      </c>
      <c r="X6847" t="s">
        <v>22244</v>
      </c>
    </row>
    <row r="6848" spans="2:24" ht="11" outlineLevel="1" x14ac:dyDescent="0.15">
      <c r="B6848" t="s">
        <v>8131</v>
      </c>
      <c r="C6848" t="s">
        <v>8132</v>
      </c>
      <c r="E6848" t="s">
        <v>10649</v>
      </c>
      <c r="F6848" t="s">
        <v>6306</v>
      </c>
      <c r="G6848" t="s">
        <v>6307</v>
      </c>
      <c r="H6848" s="17">
        <v>44879</v>
      </c>
      <c r="I6848" s="15">
        <v>2023</v>
      </c>
      <c r="J6848" t="s">
        <v>10634</v>
      </c>
      <c r="K6848" s="5">
        <v>28525</v>
      </c>
      <c r="L6848" t="s">
        <v>967</v>
      </c>
      <c r="R6848" t="s">
        <v>740</v>
      </c>
      <c r="S6848" t="s">
        <v>795</v>
      </c>
      <c r="T6848" t="s">
        <v>22245</v>
      </c>
      <c r="U6848" t="s">
        <v>1340</v>
      </c>
      <c r="V6848" t="s">
        <v>12795</v>
      </c>
      <c r="W6848" t="s">
        <v>970</v>
      </c>
      <c r="X6848" t="s">
        <v>22246</v>
      </c>
    </row>
    <row r="6849" spans="2:24" ht="11" outlineLevel="1" x14ac:dyDescent="0.15">
      <c r="B6849" t="s">
        <v>8131</v>
      </c>
      <c r="C6849" t="s">
        <v>8132</v>
      </c>
      <c r="E6849" t="s">
        <v>10652</v>
      </c>
      <c r="F6849" t="s">
        <v>6306</v>
      </c>
      <c r="G6849" t="s">
        <v>6307</v>
      </c>
      <c r="H6849" s="17">
        <v>45070</v>
      </c>
      <c r="I6849" s="15">
        <v>2023</v>
      </c>
      <c r="J6849" t="s">
        <v>10634</v>
      </c>
      <c r="K6849" s="5">
        <v>-5650</v>
      </c>
      <c r="L6849" t="s">
        <v>967</v>
      </c>
      <c r="M6849" t="s">
        <v>12802</v>
      </c>
      <c r="R6849" t="s">
        <v>740</v>
      </c>
      <c r="S6849" t="s">
        <v>795</v>
      </c>
      <c r="T6849" t="s">
        <v>22247</v>
      </c>
      <c r="U6849" t="s">
        <v>1340</v>
      </c>
      <c r="V6849" t="s">
        <v>12795</v>
      </c>
      <c r="W6849" t="s">
        <v>970</v>
      </c>
      <c r="X6849" t="s">
        <v>22248</v>
      </c>
    </row>
    <row r="6850" spans="2:24" ht="11" outlineLevel="1" x14ac:dyDescent="0.15">
      <c r="B6850" t="s">
        <v>8134</v>
      </c>
      <c r="C6850" t="s">
        <v>8135</v>
      </c>
      <c r="E6850" t="s">
        <v>10649</v>
      </c>
      <c r="F6850" t="s">
        <v>4157</v>
      </c>
      <c r="G6850" t="s">
        <v>4158</v>
      </c>
      <c r="H6850" s="17">
        <v>44285</v>
      </c>
      <c r="I6850" s="15">
        <v>2021</v>
      </c>
      <c r="J6850" t="s">
        <v>10634</v>
      </c>
      <c r="K6850" s="5">
        <v>22862</v>
      </c>
      <c r="L6850" t="s">
        <v>967</v>
      </c>
      <c r="R6850" t="s">
        <v>750</v>
      </c>
      <c r="S6850" t="s">
        <v>887</v>
      </c>
      <c r="T6850" t="s">
        <v>22249</v>
      </c>
      <c r="U6850" t="s">
        <v>1340</v>
      </c>
      <c r="V6850" t="s">
        <v>12795</v>
      </c>
      <c r="W6850" t="s">
        <v>970</v>
      </c>
      <c r="X6850" t="s">
        <v>22250</v>
      </c>
    </row>
    <row r="6851" spans="2:24" ht="11" outlineLevel="1" x14ac:dyDescent="0.15">
      <c r="B6851" t="s">
        <v>8137</v>
      </c>
      <c r="C6851" t="s">
        <v>8138</v>
      </c>
      <c r="E6851" t="s">
        <v>10649</v>
      </c>
      <c r="F6851" t="s">
        <v>8139</v>
      </c>
      <c r="G6851" t="s">
        <v>8140</v>
      </c>
      <c r="H6851" s="17">
        <v>42361</v>
      </c>
      <c r="I6851" s="15">
        <v>2016</v>
      </c>
      <c r="J6851" t="s">
        <v>10634</v>
      </c>
      <c r="K6851" s="5">
        <v>22856</v>
      </c>
      <c r="L6851" t="s">
        <v>967</v>
      </c>
      <c r="R6851" t="s">
        <v>740</v>
      </c>
      <c r="S6851" t="s">
        <v>795</v>
      </c>
      <c r="T6851" t="s">
        <v>22251</v>
      </c>
      <c r="U6851" t="s">
        <v>1340</v>
      </c>
      <c r="V6851" t="s">
        <v>12795</v>
      </c>
      <c r="W6851" t="s">
        <v>970</v>
      </c>
      <c r="X6851" t="s">
        <v>22252</v>
      </c>
    </row>
    <row r="6852" spans="2:24" ht="11" outlineLevel="1" x14ac:dyDescent="0.15">
      <c r="B6852" t="s">
        <v>8142</v>
      </c>
      <c r="C6852" t="s">
        <v>8143</v>
      </c>
      <c r="E6852" t="s">
        <v>10649</v>
      </c>
      <c r="F6852" t="s">
        <v>6182</v>
      </c>
      <c r="G6852" t="s">
        <v>6183</v>
      </c>
      <c r="H6852" s="17">
        <v>42915</v>
      </c>
      <c r="I6852" s="15">
        <v>2017</v>
      </c>
      <c r="J6852" t="s">
        <v>10634</v>
      </c>
      <c r="K6852" s="5">
        <v>22750</v>
      </c>
      <c r="L6852" t="s">
        <v>967</v>
      </c>
      <c r="R6852" t="s">
        <v>2658</v>
      </c>
      <c r="S6852" t="s">
        <v>803</v>
      </c>
      <c r="T6852" t="s">
        <v>22253</v>
      </c>
      <c r="U6852" t="s">
        <v>1340</v>
      </c>
      <c r="V6852" t="s">
        <v>12795</v>
      </c>
      <c r="W6852" t="s">
        <v>970</v>
      </c>
      <c r="X6852" t="s">
        <v>22254</v>
      </c>
    </row>
    <row r="6853" spans="2:24" ht="11" outlineLevel="1" x14ac:dyDescent="0.15">
      <c r="B6853" t="s">
        <v>8145</v>
      </c>
      <c r="C6853" t="s">
        <v>8146</v>
      </c>
      <c r="E6853" t="s">
        <v>10649</v>
      </c>
      <c r="F6853" t="s">
        <v>17105</v>
      </c>
      <c r="G6853" t="s">
        <v>2918</v>
      </c>
      <c r="H6853" s="17">
        <v>43203</v>
      </c>
      <c r="I6853" s="15">
        <v>2018</v>
      </c>
      <c r="J6853" t="s">
        <v>10634</v>
      </c>
      <c r="K6853" s="5">
        <v>22750</v>
      </c>
      <c r="L6853" t="s">
        <v>967</v>
      </c>
      <c r="M6853" t="s">
        <v>1141</v>
      </c>
      <c r="N6853" t="s">
        <v>10635</v>
      </c>
      <c r="O6853" t="s">
        <v>825</v>
      </c>
      <c r="P6853" t="s">
        <v>15083</v>
      </c>
      <c r="Q6853" t="s">
        <v>15083</v>
      </c>
      <c r="R6853" t="s">
        <v>2658</v>
      </c>
      <c r="S6853" t="s">
        <v>803</v>
      </c>
      <c r="T6853" t="s">
        <v>22255</v>
      </c>
      <c r="U6853" t="s">
        <v>965</v>
      </c>
      <c r="V6853" t="s">
        <v>10638</v>
      </c>
      <c r="W6853" t="s">
        <v>970</v>
      </c>
      <c r="X6853" t="s">
        <v>22256</v>
      </c>
    </row>
    <row r="6854" spans="2:24" ht="11" outlineLevel="1" x14ac:dyDescent="0.15">
      <c r="B6854" t="s">
        <v>8148</v>
      </c>
      <c r="C6854" t="s">
        <v>8149</v>
      </c>
      <c r="E6854" t="s">
        <v>10649</v>
      </c>
      <c r="F6854" t="s">
        <v>18366</v>
      </c>
      <c r="G6854" t="s">
        <v>1800</v>
      </c>
      <c r="H6854" s="17">
        <v>42467</v>
      </c>
      <c r="I6854" s="15">
        <v>2016</v>
      </c>
      <c r="J6854" t="s">
        <v>10634</v>
      </c>
      <c r="K6854" s="5">
        <v>22674</v>
      </c>
      <c r="L6854" t="s">
        <v>967</v>
      </c>
      <c r="M6854" t="s">
        <v>1141</v>
      </c>
      <c r="N6854" t="s">
        <v>10635</v>
      </c>
      <c r="O6854" t="s">
        <v>804</v>
      </c>
      <c r="P6854" t="s">
        <v>11969</v>
      </c>
      <c r="Q6854" t="s">
        <v>11969</v>
      </c>
      <c r="R6854" t="s">
        <v>757</v>
      </c>
      <c r="S6854" t="s">
        <v>795</v>
      </c>
      <c r="T6854" t="s">
        <v>22257</v>
      </c>
      <c r="U6854" t="s">
        <v>965</v>
      </c>
      <c r="V6854" t="s">
        <v>10638</v>
      </c>
      <c r="W6854" t="s">
        <v>970</v>
      </c>
      <c r="X6854" t="s">
        <v>22258</v>
      </c>
    </row>
    <row r="6855" spans="2:24" ht="11" outlineLevel="1" x14ac:dyDescent="0.15">
      <c r="B6855" t="s">
        <v>8151</v>
      </c>
      <c r="C6855" t="s">
        <v>8152</v>
      </c>
      <c r="E6855" t="s">
        <v>10649</v>
      </c>
      <c r="F6855" t="s">
        <v>8153</v>
      </c>
      <c r="G6855" t="s">
        <v>8154</v>
      </c>
      <c r="H6855" s="17">
        <v>43363</v>
      </c>
      <c r="I6855" s="15">
        <v>2018</v>
      </c>
      <c r="J6855" t="s">
        <v>10634</v>
      </c>
      <c r="K6855" s="5">
        <v>22575</v>
      </c>
      <c r="L6855" t="s">
        <v>967</v>
      </c>
      <c r="R6855" t="s">
        <v>737</v>
      </c>
      <c r="S6855" t="s">
        <v>5033</v>
      </c>
      <c r="T6855" t="s">
        <v>22259</v>
      </c>
      <c r="U6855" t="s">
        <v>1340</v>
      </c>
      <c r="V6855" t="s">
        <v>12795</v>
      </c>
      <c r="W6855" t="s">
        <v>970</v>
      </c>
      <c r="X6855" t="s">
        <v>22260</v>
      </c>
    </row>
    <row r="6856" spans="2:24" ht="11" outlineLevel="1" x14ac:dyDescent="0.15">
      <c r="B6856" t="s">
        <v>8151</v>
      </c>
      <c r="C6856" t="s">
        <v>8152</v>
      </c>
      <c r="E6856" t="s">
        <v>10652</v>
      </c>
      <c r="F6856" t="s">
        <v>8153</v>
      </c>
      <c r="G6856" t="s">
        <v>8154</v>
      </c>
      <c r="H6856" s="17">
        <v>43419</v>
      </c>
      <c r="I6856" s="15">
        <v>2019</v>
      </c>
      <c r="J6856" t="s">
        <v>10634</v>
      </c>
      <c r="K6856" s="5">
        <v>0</v>
      </c>
      <c r="L6856" t="s">
        <v>967</v>
      </c>
      <c r="M6856" t="s">
        <v>12797</v>
      </c>
      <c r="R6856" t="s">
        <v>737</v>
      </c>
      <c r="S6856" t="s">
        <v>5033</v>
      </c>
      <c r="T6856" t="s">
        <v>22261</v>
      </c>
      <c r="U6856" t="s">
        <v>1340</v>
      </c>
      <c r="V6856" t="s">
        <v>12795</v>
      </c>
      <c r="W6856" t="s">
        <v>970</v>
      </c>
      <c r="X6856" t="s">
        <v>22262</v>
      </c>
    </row>
    <row r="6857" spans="2:24" ht="11" outlineLevel="1" x14ac:dyDescent="0.15">
      <c r="B6857" t="s">
        <v>8156</v>
      </c>
      <c r="C6857" t="s">
        <v>8157</v>
      </c>
      <c r="E6857" t="s">
        <v>10649</v>
      </c>
      <c r="F6857" t="s">
        <v>8158</v>
      </c>
      <c r="G6857" t="s">
        <v>8159</v>
      </c>
      <c r="H6857" s="17">
        <v>43238</v>
      </c>
      <c r="I6857" s="15">
        <v>2018</v>
      </c>
      <c r="J6857" t="s">
        <v>10634</v>
      </c>
      <c r="K6857" s="5">
        <v>22557</v>
      </c>
      <c r="L6857" t="s">
        <v>967</v>
      </c>
      <c r="R6857" t="s">
        <v>737</v>
      </c>
      <c r="S6857" t="s">
        <v>5033</v>
      </c>
      <c r="T6857" t="s">
        <v>22263</v>
      </c>
      <c r="U6857" t="s">
        <v>1340</v>
      </c>
      <c r="V6857" t="s">
        <v>12795</v>
      </c>
      <c r="W6857" t="s">
        <v>970</v>
      </c>
      <c r="X6857" t="s">
        <v>22264</v>
      </c>
    </row>
    <row r="6858" spans="2:24" ht="11" outlineLevel="1" x14ac:dyDescent="0.15">
      <c r="B6858" t="s">
        <v>8161</v>
      </c>
      <c r="C6858" t="s">
        <v>8162</v>
      </c>
      <c r="E6858" t="s">
        <v>10649</v>
      </c>
      <c r="F6858" t="s">
        <v>3871</v>
      </c>
      <c r="G6858" t="s">
        <v>3872</v>
      </c>
      <c r="H6858" s="17">
        <v>42915</v>
      </c>
      <c r="I6858" s="15">
        <v>2017</v>
      </c>
      <c r="J6858" t="s">
        <v>10634</v>
      </c>
      <c r="K6858" s="5">
        <v>10875</v>
      </c>
      <c r="L6858" t="s">
        <v>967</v>
      </c>
      <c r="R6858" t="s">
        <v>6620</v>
      </c>
      <c r="S6858" t="s">
        <v>795</v>
      </c>
      <c r="T6858" t="s">
        <v>22265</v>
      </c>
      <c r="U6858" t="s">
        <v>1340</v>
      </c>
      <c r="V6858" t="s">
        <v>12795</v>
      </c>
      <c r="W6858" t="s">
        <v>970</v>
      </c>
      <c r="X6858" t="s">
        <v>22266</v>
      </c>
    </row>
    <row r="6859" spans="2:24" ht="11" outlineLevel="1" x14ac:dyDescent="0.15">
      <c r="B6859" t="s">
        <v>8161</v>
      </c>
      <c r="C6859" t="s">
        <v>8162</v>
      </c>
      <c r="E6859" t="s">
        <v>10652</v>
      </c>
      <c r="F6859" t="s">
        <v>3871</v>
      </c>
      <c r="G6859" t="s">
        <v>3872</v>
      </c>
      <c r="H6859" s="17">
        <v>42978</v>
      </c>
      <c r="I6859" s="15">
        <v>2017</v>
      </c>
      <c r="J6859" t="s">
        <v>10634</v>
      </c>
      <c r="K6859" s="5">
        <v>6425</v>
      </c>
      <c r="L6859" t="s">
        <v>967</v>
      </c>
      <c r="M6859" t="s">
        <v>14985</v>
      </c>
      <c r="R6859" t="s">
        <v>6620</v>
      </c>
      <c r="S6859" t="s">
        <v>795</v>
      </c>
      <c r="T6859" t="s">
        <v>22265</v>
      </c>
      <c r="U6859" t="s">
        <v>1340</v>
      </c>
      <c r="V6859" t="s">
        <v>12795</v>
      </c>
      <c r="W6859" t="s">
        <v>970</v>
      </c>
      <c r="X6859" t="s">
        <v>22267</v>
      </c>
    </row>
    <row r="6860" spans="2:24" ht="11" outlineLevel="1" x14ac:dyDescent="0.15">
      <c r="B6860" t="s">
        <v>8161</v>
      </c>
      <c r="C6860" t="s">
        <v>8162</v>
      </c>
      <c r="E6860" t="s">
        <v>10664</v>
      </c>
      <c r="F6860" t="s">
        <v>3871</v>
      </c>
      <c r="G6860" t="s">
        <v>3872</v>
      </c>
      <c r="H6860" s="17">
        <v>43042</v>
      </c>
      <c r="I6860" s="15">
        <v>2018</v>
      </c>
      <c r="J6860" t="s">
        <v>10634</v>
      </c>
      <c r="K6860" s="5">
        <v>5230</v>
      </c>
      <c r="L6860" t="s">
        <v>967</v>
      </c>
      <c r="M6860" t="s">
        <v>14985</v>
      </c>
      <c r="R6860" t="s">
        <v>6620</v>
      </c>
      <c r="S6860" t="s">
        <v>795</v>
      </c>
      <c r="T6860" t="s">
        <v>22265</v>
      </c>
      <c r="U6860" t="s">
        <v>1340</v>
      </c>
      <c r="V6860" t="s">
        <v>12795</v>
      </c>
      <c r="W6860" t="s">
        <v>970</v>
      </c>
      <c r="X6860" t="s">
        <v>22268</v>
      </c>
    </row>
    <row r="6861" spans="2:24" ht="11" outlineLevel="1" x14ac:dyDescent="0.15">
      <c r="B6861" t="s">
        <v>8164</v>
      </c>
      <c r="C6861" t="s">
        <v>8165</v>
      </c>
      <c r="E6861" t="s">
        <v>10649</v>
      </c>
      <c r="F6861" t="s">
        <v>4321</v>
      </c>
      <c r="G6861" t="s">
        <v>4322</v>
      </c>
      <c r="H6861" s="17">
        <v>45415</v>
      </c>
      <c r="I6861" s="15">
        <v>2024</v>
      </c>
      <c r="J6861" t="s">
        <v>10634</v>
      </c>
      <c r="K6861" s="5">
        <v>22500</v>
      </c>
      <c r="L6861" t="s">
        <v>967</v>
      </c>
      <c r="R6861" t="s">
        <v>740</v>
      </c>
      <c r="S6861" t="s">
        <v>795</v>
      </c>
      <c r="T6861" t="s">
        <v>22269</v>
      </c>
      <c r="U6861" t="s">
        <v>1340</v>
      </c>
      <c r="V6861" t="s">
        <v>12795</v>
      </c>
      <c r="W6861" t="s">
        <v>970</v>
      </c>
      <c r="X6861" t="s">
        <v>22270</v>
      </c>
    </row>
    <row r="6862" spans="2:24" ht="11" outlineLevel="1" x14ac:dyDescent="0.15">
      <c r="B6862" t="s">
        <v>8167</v>
      </c>
      <c r="C6862" t="s">
        <v>8168</v>
      </c>
      <c r="E6862" t="s">
        <v>10649</v>
      </c>
      <c r="F6862" t="s">
        <v>7994</v>
      </c>
      <c r="G6862" t="s">
        <v>7995</v>
      </c>
      <c r="H6862" s="17">
        <v>43662</v>
      </c>
      <c r="I6862" s="15">
        <v>2019</v>
      </c>
      <c r="J6862" t="s">
        <v>10634</v>
      </c>
      <c r="K6862" s="5">
        <v>22499</v>
      </c>
      <c r="L6862" t="s">
        <v>967</v>
      </c>
      <c r="R6862" t="s">
        <v>737</v>
      </c>
      <c r="S6862" t="s">
        <v>803</v>
      </c>
      <c r="T6862" t="s">
        <v>22271</v>
      </c>
      <c r="U6862" t="s">
        <v>1340</v>
      </c>
      <c r="V6862" t="s">
        <v>12795</v>
      </c>
      <c r="W6862" t="s">
        <v>970</v>
      </c>
      <c r="X6862" t="s">
        <v>22272</v>
      </c>
    </row>
    <row r="6863" spans="2:24" ht="11" outlineLevel="1" x14ac:dyDescent="0.15">
      <c r="B6863" t="s">
        <v>8170</v>
      </c>
      <c r="C6863" t="s">
        <v>8171</v>
      </c>
      <c r="D6863" t="s">
        <v>163</v>
      </c>
      <c r="E6863" t="s">
        <v>10649</v>
      </c>
      <c r="F6863" t="s">
        <v>600</v>
      </c>
      <c r="G6863" t="s">
        <v>973</v>
      </c>
      <c r="H6863" s="17">
        <v>44670</v>
      </c>
      <c r="I6863" s="15">
        <v>2022</v>
      </c>
      <c r="J6863" t="s">
        <v>10634</v>
      </c>
      <c r="K6863" s="5">
        <v>22442.04</v>
      </c>
      <c r="L6863" t="s">
        <v>967</v>
      </c>
      <c r="M6863" t="s">
        <v>985</v>
      </c>
      <c r="N6863" t="s">
        <v>10635</v>
      </c>
      <c r="O6863" t="s">
        <v>804</v>
      </c>
      <c r="P6863" t="s">
        <v>10671</v>
      </c>
      <c r="Q6863" t="s">
        <v>10685</v>
      </c>
      <c r="R6863" t="s">
        <v>737</v>
      </c>
      <c r="S6863" t="s">
        <v>803</v>
      </c>
      <c r="T6863" t="s">
        <v>22273</v>
      </c>
      <c r="U6863" t="s">
        <v>965</v>
      </c>
      <c r="V6863" t="s">
        <v>10638</v>
      </c>
      <c r="W6863" t="s">
        <v>970</v>
      </c>
      <c r="X6863" t="s">
        <v>22274</v>
      </c>
    </row>
    <row r="6864" spans="2:24" ht="11" outlineLevel="1" x14ac:dyDescent="0.15">
      <c r="B6864" t="s">
        <v>8173</v>
      </c>
      <c r="C6864" t="s">
        <v>8174</v>
      </c>
      <c r="E6864" t="s">
        <v>10649</v>
      </c>
      <c r="F6864" t="s">
        <v>8175</v>
      </c>
      <c r="G6864" t="s">
        <v>8176</v>
      </c>
      <c r="H6864" s="17">
        <v>43776</v>
      </c>
      <c r="I6864" s="15">
        <v>2020</v>
      </c>
      <c r="J6864" t="s">
        <v>10634</v>
      </c>
      <c r="K6864" s="5">
        <v>22349.68</v>
      </c>
      <c r="L6864" t="s">
        <v>967</v>
      </c>
      <c r="R6864" t="s">
        <v>750</v>
      </c>
      <c r="S6864" t="s">
        <v>8177</v>
      </c>
      <c r="T6864" t="s">
        <v>22275</v>
      </c>
      <c r="U6864" t="s">
        <v>1340</v>
      </c>
      <c r="V6864" t="s">
        <v>12795</v>
      </c>
      <c r="W6864" t="s">
        <v>970</v>
      </c>
      <c r="X6864" t="s">
        <v>22276</v>
      </c>
    </row>
    <row r="6865" spans="2:24" ht="11" outlineLevel="1" x14ac:dyDescent="0.15">
      <c r="B6865" t="s">
        <v>8180</v>
      </c>
      <c r="C6865" t="s">
        <v>8181</v>
      </c>
      <c r="D6865" t="s">
        <v>8182</v>
      </c>
      <c r="E6865" t="s">
        <v>10649</v>
      </c>
      <c r="F6865" t="s">
        <v>8183</v>
      </c>
      <c r="G6865" t="s">
        <v>8184</v>
      </c>
      <c r="H6865" s="17">
        <v>42466</v>
      </c>
      <c r="I6865" s="15">
        <v>2016</v>
      </c>
      <c r="J6865" t="s">
        <v>10634</v>
      </c>
      <c r="K6865" s="5">
        <v>22303</v>
      </c>
      <c r="L6865" t="s">
        <v>967</v>
      </c>
      <c r="R6865" t="s">
        <v>750</v>
      </c>
      <c r="S6865" t="s">
        <v>7026</v>
      </c>
      <c r="T6865" t="s">
        <v>22277</v>
      </c>
      <c r="U6865" t="s">
        <v>1340</v>
      </c>
      <c r="V6865" t="s">
        <v>12795</v>
      </c>
      <c r="W6865" t="s">
        <v>970</v>
      </c>
      <c r="X6865" t="s">
        <v>22278</v>
      </c>
    </row>
    <row r="6866" spans="2:24" ht="11" outlineLevel="1" x14ac:dyDescent="0.15">
      <c r="B6866" t="s">
        <v>8186</v>
      </c>
      <c r="C6866" t="s">
        <v>8187</v>
      </c>
      <c r="E6866" t="s">
        <v>10649</v>
      </c>
      <c r="F6866" t="s">
        <v>8188</v>
      </c>
      <c r="G6866" t="s">
        <v>8189</v>
      </c>
      <c r="H6866" s="17">
        <v>42353</v>
      </c>
      <c r="I6866" s="15">
        <v>2016</v>
      </c>
      <c r="J6866" t="s">
        <v>10634</v>
      </c>
      <c r="K6866" s="5">
        <v>22300</v>
      </c>
      <c r="L6866" t="s">
        <v>967</v>
      </c>
      <c r="R6866" t="s">
        <v>750</v>
      </c>
      <c r="S6866" t="s">
        <v>8190</v>
      </c>
      <c r="T6866" t="s">
        <v>22279</v>
      </c>
      <c r="U6866" t="s">
        <v>1340</v>
      </c>
      <c r="V6866" t="s">
        <v>12795</v>
      </c>
      <c r="W6866" t="s">
        <v>970</v>
      </c>
      <c r="X6866" t="s">
        <v>22280</v>
      </c>
    </row>
    <row r="6867" spans="2:24" ht="11" outlineLevel="1" x14ac:dyDescent="0.15">
      <c r="B6867" t="s">
        <v>8186</v>
      </c>
      <c r="C6867" t="s">
        <v>8187</v>
      </c>
      <c r="E6867" t="s">
        <v>10652</v>
      </c>
      <c r="F6867" t="s">
        <v>8188</v>
      </c>
      <c r="G6867" t="s">
        <v>8189</v>
      </c>
      <c r="H6867" s="17">
        <v>42431</v>
      </c>
      <c r="I6867" s="15">
        <v>2016</v>
      </c>
      <c r="J6867" t="s">
        <v>10634</v>
      </c>
      <c r="K6867" s="5">
        <v>0</v>
      </c>
      <c r="L6867" t="s">
        <v>967</v>
      </c>
      <c r="M6867" t="s">
        <v>14189</v>
      </c>
      <c r="R6867" t="s">
        <v>750</v>
      </c>
      <c r="S6867" t="s">
        <v>8190</v>
      </c>
      <c r="T6867" t="s">
        <v>22281</v>
      </c>
      <c r="U6867" t="s">
        <v>1340</v>
      </c>
      <c r="V6867" t="s">
        <v>12795</v>
      </c>
      <c r="W6867" t="s">
        <v>970</v>
      </c>
      <c r="X6867" t="s">
        <v>22282</v>
      </c>
    </row>
    <row r="6868" spans="2:24" ht="11" outlineLevel="1" x14ac:dyDescent="0.15">
      <c r="B6868" t="s">
        <v>8193</v>
      </c>
      <c r="C6868" t="s">
        <v>8194</v>
      </c>
      <c r="E6868" t="s">
        <v>10649</v>
      </c>
      <c r="F6868" t="s">
        <v>2558</v>
      </c>
      <c r="G6868" t="s">
        <v>2559</v>
      </c>
      <c r="H6868" s="17">
        <v>44648</v>
      </c>
      <c r="I6868" s="15">
        <v>2022</v>
      </c>
      <c r="J6868" t="s">
        <v>10634</v>
      </c>
      <c r="K6868" s="5">
        <v>22274.45</v>
      </c>
      <c r="L6868" t="s">
        <v>967</v>
      </c>
      <c r="M6868" t="s">
        <v>1141</v>
      </c>
      <c r="N6868" t="s">
        <v>10635</v>
      </c>
      <c r="O6868" t="s">
        <v>826</v>
      </c>
      <c r="P6868" t="s">
        <v>11434</v>
      </c>
      <c r="R6868" t="s">
        <v>738</v>
      </c>
      <c r="S6868" t="s">
        <v>829</v>
      </c>
      <c r="T6868" t="s">
        <v>22283</v>
      </c>
      <c r="U6868" t="s">
        <v>965</v>
      </c>
      <c r="V6868" t="s">
        <v>10638</v>
      </c>
      <c r="W6868" t="s">
        <v>970</v>
      </c>
      <c r="X6868" t="s">
        <v>22284</v>
      </c>
    </row>
    <row r="6869" spans="2:24" ht="11" outlineLevel="1" x14ac:dyDescent="0.15">
      <c r="B6869" t="s">
        <v>8198</v>
      </c>
      <c r="C6869" t="s">
        <v>8199</v>
      </c>
      <c r="E6869" t="s">
        <v>10649</v>
      </c>
      <c r="F6869" t="s">
        <v>6215</v>
      </c>
      <c r="G6869" t="s">
        <v>6216</v>
      </c>
      <c r="H6869" s="17">
        <v>44360</v>
      </c>
      <c r="I6869" s="15">
        <v>2021</v>
      </c>
      <c r="J6869" t="s">
        <v>10634</v>
      </c>
      <c r="K6869" s="5">
        <v>22263.84</v>
      </c>
      <c r="L6869" t="s">
        <v>967</v>
      </c>
      <c r="R6869" t="s">
        <v>6903</v>
      </c>
      <c r="S6869" t="s">
        <v>795</v>
      </c>
      <c r="T6869" t="s">
        <v>22285</v>
      </c>
      <c r="U6869" t="s">
        <v>1340</v>
      </c>
      <c r="V6869" t="s">
        <v>12795</v>
      </c>
      <c r="W6869" t="s">
        <v>970</v>
      </c>
      <c r="X6869" t="s">
        <v>22286</v>
      </c>
    </row>
    <row r="6870" spans="2:24" ht="11" outlineLevel="1" x14ac:dyDescent="0.15">
      <c r="B6870" t="s">
        <v>8201</v>
      </c>
      <c r="C6870" t="s">
        <v>8202</v>
      </c>
      <c r="D6870" t="s">
        <v>251</v>
      </c>
      <c r="E6870" t="s">
        <v>10649</v>
      </c>
      <c r="F6870" t="s">
        <v>14804</v>
      </c>
      <c r="G6870" t="s">
        <v>1904</v>
      </c>
      <c r="H6870" s="17">
        <v>44273</v>
      </c>
      <c r="I6870" s="15">
        <v>2021</v>
      </c>
      <c r="J6870" t="s">
        <v>10634</v>
      </c>
      <c r="K6870" s="5">
        <v>22259</v>
      </c>
      <c r="L6870" t="s">
        <v>967</v>
      </c>
      <c r="M6870" t="s">
        <v>1903</v>
      </c>
      <c r="N6870" t="s">
        <v>10635</v>
      </c>
      <c r="O6870" t="s">
        <v>825</v>
      </c>
      <c r="P6870" t="s">
        <v>11475</v>
      </c>
      <c r="R6870" t="s">
        <v>740</v>
      </c>
      <c r="S6870" t="s">
        <v>795</v>
      </c>
      <c r="T6870" t="s">
        <v>22287</v>
      </c>
      <c r="U6870" t="s">
        <v>965</v>
      </c>
      <c r="V6870" t="s">
        <v>10638</v>
      </c>
      <c r="W6870" t="s">
        <v>970</v>
      </c>
      <c r="X6870" t="s">
        <v>22288</v>
      </c>
    </row>
    <row r="6871" spans="2:24" ht="11" outlineLevel="1" x14ac:dyDescent="0.15">
      <c r="B6871" t="s">
        <v>8204</v>
      </c>
      <c r="C6871" t="s">
        <v>8205</v>
      </c>
      <c r="E6871" t="s">
        <v>10649</v>
      </c>
      <c r="F6871" t="s">
        <v>3972</v>
      </c>
      <c r="G6871" t="s">
        <v>3973</v>
      </c>
      <c r="H6871" s="17">
        <v>45665</v>
      </c>
      <c r="I6871" s="15">
        <v>2025</v>
      </c>
      <c r="J6871" t="s">
        <v>10634</v>
      </c>
      <c r="K6871" s="5">
        <v>22173.8</v>
      </c>
      <c r="L6871" t="s">
        <v>967</v>
      </c>
      <c r="R6871" t="s">
        <v>8206</v>
      </c>
      <c r="S6871" t="s">
        <v>803</v>
      </c>
      <c r="T6871" t="s">
        <v>22289</v>
      </c>
      <c r="U6871" t="s">
        <v>1340</v>
      </c>
      <c r="V6871" t="s">
        <v>12795</v>
      </c>
      <c r="W6871" t="s">
        <v>970</v>
      </c>
      <c r="X6871" t="s">
        <v>22290</v>
      </c>
    </row>
    <row r="6872" spans="2:24" ht="11" outlineLevel="1" x14ac:dyDescent="0.15">
      <c r="B6872" t="s">
        <v>8204</v>
      </c>
      <c r="C6872" t="s">
        <v>8205</v>
      </c>
      <c r="E6872" t="s">
        <v>10652</v>
      </c>
      <c r="F6872" t="s">
        <v>3972</v>
      </c>
      <c r="G6872" t="s">
        <v>3973</v>
      </c>
      <c r="H6872" s="17">
        <v>45782</v>
      </c>
      <c r="I6872" s="15">
        <v>2025</v>
      </c>
      <c r="J6872" t="s">
        <v>10634</v>
      </c>
      <c r="K6872" s="5">
        <v>0</v>
      </c>
      <c r="L6872" t="s">
        <v>967</v>
      </c>
      <c r="M6872" t="s">
        <v>12797</v>
      </c>
      <c r="R6872" t="s">
        <v>8206</v>
      </c>
      <c r="S6872" t="s">
        <v>803</v>
      </c>
      <c r="T6872" t="s">
        <v>22289</v>
      </c>
      <c r="U6872" t="s">
        <v>1340</v>
      </c>
      <c r="V6872" t="s">
        <v>12795</v>
      </c>
      <c r="W6872" t="s">
        <v>970</v>
      </c>
      <c r="X6872" t="s">
        <v>22291</v>
      </c>
    </row>
    <row r="6873" spans="2:24" ht="11" outlineLevel="1" x14ac:dyDescent="0.15">
      <c r="B6873" t="s">
        <v>8209</v>
      </c>
      <c r="C6873" t="s">
        <v>8210</v>
      </c>
      <c r="E6873" t="s">
        <v>10649</v>
      </c>
      <c r="F6873" t="s">
        <v>8211</v>
      </c>
      <c r="G6873" t="s">
        <v>8212</v>
      </c>
      <c r="H6873" s="17">
        <v>44407</v>
      </c>
      <c r="I6873" s="15">
        <v>2021</v>
      </c>
      <c r="J6873" t="s">
        <v>10634</v>
      </c>
      <c r="K6873" s="5">
        <v>19600</v>
      </c>
      <c r="L6873" t="s">
        <v>967</v>
      </c>
      <c r="R6873" t="s">
        <v>750</v>
      </c>
      <c r="S6873" t="s">
        <v>4388</v>
      </c>
      <c r="T6873" t="s">
        <v>22292</v>
      </c>
      <c r="U6873" t="s">
        <v>1340</v>
      </c>
      <c r="V6873" t="s">
        <v>12795</v>
      </c>
      <c r="W6873" t="s">
        <v>970</v>
      </c>
      <c r="X6873" t="s">
        <v>22293</v>
      </c>
    </row>
    <row r="6874" spans="2:24" ht="11" outlineLevel="1" x14ac:dyDescent="0.15">
      <c r="B6874" t="s">
        <v>8209</v>
      </c>
      <c r="C6874" t="s">
        <v>8210</v>
      </c>
      <c r="E6874" t="s">
        <v>10652</v>
      </c>
      <c r="F6874" t="s">
        <v>8211</v>
      </c>
      <c r="G6874" t="s">
        <v>8212</v>
      </c>
      <c r="H6874" s="17">
        <v>44879</v>
      </c>
      <c r="I6874" s="15">
        <v>2023</v>
      </c>
      <c r="J6874" t="s">
        <v>10634</v>
      </c>
      <c r="K6874" s="5">
        <v>2570</v>
      </c>
      <c r="L6874" t="s">
        <v>967</v>
      </c>
      <c r="M6874" t="s">
        <v>12802</v>
      </c>
      <c r="R6874" t="s">
        <v>750</v>
      </c>
      <c r="S6874" t="s">
        <v>4388</v>
      </c>
      <c r="T6874" t="s">
        <v>22294</v>
      </c>
      <c r="U6874" t="s">
        <v>1340</v>
      </c>
      <c r="V6874" t="s">
        <v>12795</v>
      </c>
      <c r="W6874" t="s">
        <v>970</v>
      </c>
      <c r="X6874" t="s">
        <v>22295</v>
      </c>
    </row>
    <row r="6875" spans="2:24" ht="11" outlineLevel="1" x14ac:dyDescent="0.15">
      <c r="B6875" t="s">
        <v>8214</v>
      </c>
      <c r="C6875" t="s">
        <v>8215</v>
      </c>
      <c r="D6875" t="s">
        <v>5382</v>
      </c>
      <c r="E6875" t="s">
        <v>10649</v>
      </c>
      <c r="F6875" t="s">
        <v>5383</v>
      </c>
      <c r="G6875" t="s">
        <v>5384</v>
      </c>
      <c r="H6875" s="17">
        <v>43479</v>
      </c>
      <c r="I6875" s="15">
        <v>2019</v>
      </c>
      <c r="J6875" t="s">
        <v>10634</v>
      </c>
      <c r="K6875" s="5">
        <v>22121.25</v>
      </c>
      <c r="L6875" t="s">
        <v>967</v>
      </c>
      <c r="R6875" t="s">
        <v>738</v>
      </c>
      <c r="S6875" t="s">
        <v>803</v>
      </c>
      <c r="T6875" t="s">
        <v>22296</v>
      </c>
      <c r="U6875" t="s">
        <v>1340</v>
      </c>
      <c r="V6875" t="s">
        <v>12795</v>
      </c>
      <c r="W6875" t="s">
        <v>970</v>
      </c>
      <c r="X6875" t="s">
        <v>22297</v>
      </c>
    </row>
    <row r="6876" spans="2:24" ht="11" outlineLevel="1" x14ac:dyDescent="0.15">
      <c r="B6876" t="s">
        <v>8217</v>
      </c>
      <c r="C6876" t="s">
        <v>8218</v>
      </c>
      <c r="E6876" t="s">
        <v>10649</v>
      </c>
      <c r="F6876" t="s">
        <v>8098</v>
      </c>
      <c r="G6876" t="s">
        <v>8099</v>
      </c>
      <c r="H6876" s="17">
        <v>43619</v>
      </c>
      <c r="I6876" s="15">
        <v>2019</v>
      </c>
      <c r="J6876" t="s">
        <v>10634</v>
      </c>
      <c r="K6876" s="5">
        <v>22102.65</v>
      </c>
      <c r="L6876" t="s">
        <v>967</v>
      </c>
      <c r="R6876" t="s">
        <v>737</v>
      </c>
      <c r="S6876" t="s">
        <v>803</v>
      </c>
      <c r="T6876" t="s">
        <v>22298</v>
      </c>
      <c r="U6876" t="s">
        <v>1340</v>
      </c>
      <c r="V6876" t="s">
        <v>12795</v>
      </c>
      <c r="W6876" t="s">
        <v>970</v>
      </c>
      <c r="X6876" t="s">
        <v>22299</v>
      </c>
    </row>
    <row r="6877" spans="2:24" ht="11" outlineLevel="1" x14ac:dyDescent="0.15">
      <c r="B6877" t="s">
        <v>8220</v>
      </c>
      <c r="C6877" t="s">
        <v>8221</v>
      </c>
      <c r="D6877" t="s">
        <v>8222</v>
      </c>
      <c r="E6877" t="s">
        <v>10649</v>
      </c>
      <c r="F6877" t="s">
        <v>8223</v>
      </c>
      <c r="G6877" t="s">
        <v>8224</v>
      </c>
      <c r="H6877" s="17">
        <v>45918</v>
      </c>
      <c r="I6877" s="15">
        <v>2025</v>
      </c>
      <c r="J6877" t="s">
        <v>10634</v>
      </c>
      <c r="K6877" s="5">
        <v>22013.919999999998</v>
      </c>
      <c r="L6877" t="s">
        <v>967</v>
      </c>
      <c r="R6877" t="s">
        <v>750</v>
      </c>
      <c r="S6877" t="s">
        <v>8225</v>
      </c>
      <c r="T6877" t="s">
        <v>22300</v>
      </c>
      <c r="U6877" t="s">
        <v>1340</v>
      </c>
      <c r="V6877" t="s">
        <v>12795</v>
      </c>
      <c r="W6877" t="s">
        <v>970</v>
      </c>
      <c r="X6877" t="s">
        <v>22301</v>
      </c>
    </row>
    <row r="6878" spans="2:24" ht="11" outlineLevel="1" x14ac:dyDescent="0.15">
      <c r="B6878" t="s">
        <v>8228</v>
      </c>
      <c r="C6878" t="s">
        <v>8229</v>
      </c>
      <c r="E6878" t="s">
        <v>10649</v>
      </c>
      <c r="F6878" t="s">
        <v>2317</v>
      </c>
      <c r="G6878" t="s">
        <v>2318</v>
      </c>
      <c r="H6878" s="17">
        <v>45344</v>
      </c>
      <c r="I6878" s="15">
        <v>2024</v>
      </c>
      <c r="J6878" t="s">
        <v>10634</v>
      </c>
      <c r="K6878" s="5">
        <v>22000</v>
      </c>
      <c r="L6878" t="s">
        <v>967</v>
      </c>
      <c r="M6878" t="s">
        <v>1141</v>
      </c>
      <c r="N6878" t="s">
        <v>10635</v>
      </c>
      <c r="O6878" t="s">
        <v>825</v>
      </c>
      <c r="P6878" t="s">
        <v>10636</v>
      </c>
      <c r="Q6878" t="s">
        <v>10636</v>
      </c>
      <c r="R6878" t="s">
        <v>755</v>
      </c>
      <c r="S6878" t="s">
        <v>795</v>
      </c>
      <c r="T6878" t="s">
        <v>22302</v>
      </c>
      <c r="U6878" t="s">
        <v>965</v>
      </c>
      <c r="V6878" t="s">
        <v>10638</v>
      </c>
      <c r="W6878" t="s">
        <v>970</v>
      </c>
      <c r="X6878" t="s">
        <v>22303</v>
      </c>
    </row>
    <row r="6879" spans="2:24" ht="11" outlineLevel="1" x14ac:dyDescent="0.15">
      <c r="B6879" t="s">
        <v>8231</v>
      </c>
      <c r="C6879" t="s">
        <v>8232</v>
      </c>
      <c r="E6879" t="s">
        <v>10649</v>
      </c>
      <c r="F6879" t="s">
        <v>8233</v>
      </c>
      <c r="G6879" t="s">
        <v>8234</v>
      </c>
      <c r="H6879" s="17">
        <v>42285</v>
      </c>
      <c r="I6879" s="15">
        <v>2016</v>
      </c>
      <c r="J6879" t="s">
        <v>10634</v>
      </c>
      <c r="K6879" s="5">
        <v>22000</v>
      </c>
      <c r="L6879" t="s">
        <v>967</v>
      </c>
      <c r="R6879" t="s">
        <v>750</v>
      </c>
      <c r="S6879" t="s">
        <v>795</v>
      </c>
      <c r="T6879" t="s">
        <v>22304</v>
      </c>
      <c r="U6879" t="s">
        <v>1340</v>
      </c>
      <c r="V6879" t="s">
        <v>12795</v>
      </c>
      <c r="W6879" t="s">
        <v>970</v>
      </c>
      <c r="X6879" t="s">
        <v>22305</v>
      </c>
    </row>
    <row r="6880" spans="2:24" ht="11" outlineLevel="1" x14ac:dyDescent="0.15">
      <c r="B6880" t="s">
        <v>8236</v>
      </c>
      <c r="C6880" t="s">
        <v>8237</v>
      </c>
      <c r="D6880" t="s">
        <v>6672</v>
      </c>
      <c r="E6880" t="s">
        <v>10649</v>
      </c>
      <c r="F6880" t="s">
        <v>6673</v>
      </c>
      <c r="G6880" t="s">
        <v>6674</v>
      </c>
      <c r="H6880" s="17">
        <v>42931</v>
      </c>
      <c r="I6880" s="15">
        <v>2017</v>
      </c>
      <c r="J6880" t="s">
        <v>10634</v>
      </c>
      <c r="K6880" s="5">
        <v>17178.900000000001</v>
      </c>
      <c r="L6880" t="s">
        <v>967</v>
      </c>
      <c r="R6880" t="s">
        <v>740</v>
      </c>
      <c r="S6880" t="s">
        <v>795</v>
      </c>
      <c r="T6880" t="s">
        <v>22306</v>
      </c>
      <c r="U6880" t="s">
        <v>1340</v>
      </c>
      <c r="V6880" t="s">
        <v>12795</v>
      </c>
      <c r="W6880" t="s">
        <v>970</v>
      </c>
      <c r="X6880" t="s">
        <v>22307</v>
      </c>
    </row>
    <row r="6881" spans="2:24" ht="11" outlineLevel="1" x14ac:dyDescent="0.15">
      <c r="B6881" t="s">
        <v>8236</v>
      </c>
      <c r="C6881" t="s">
        <v>8237</v>
      </c>
      <c r="D6881" t="s">
        <v>6672</v>
      </c>
      <c r="E6881" t="s">
        <v>10652</v>
      </c>
      <c r="F6881" t="s">
        <v>6673</v>
      </c>
      <c r="G6881" t="s">
        <v>6674</v>
      </c>
      <c r="H6881" s="17">
        <v>42944</v>
      </c>
      <c r="I6881" s="15">
        <v>2017</v>
      </c>
      <c r="J6881" t="s">
        <v>10634</v>
      </c>
      <c r="K6881" s="5">
        <v>6116</v>
      </c>
      <c r="L6881" t="s">
        <v>967</v>
      </c>
      <c r="M6881" t="s">
        <v>14985</v>
      </c>
      <c r="R6881" t="s">
        <v>740</v>
      </c>
      <c r="S6881" t="s">
        <v>795</v>
      </c>
      <c r="T6881" t="s">
        <v>22308</v>
      </c>
      <c r="U6881" t="s">
        <v>1340</v>
      </c>
      <c r="V6881" t="s">
        <v>12795</v>
      </c>
      <c r="W6881" t="s">
        <v>970</v>
      </c>
      <c r="X6881" t="s">
        <v>22309</v>
      </c>
    </row>
    <row r="6882" spans="2:24" ht="11" outlineLevel="1" x14ac:dyDescent="0.15">
      <c r="B6882" t="s">
        <v>8236</v>
      </c>
      <c r="C6882" t="s">
        <v>8237</v>
      </c>
      <c r="D6882" t="s">
        <v>6672</v>
      </c>
      <c r="E6882" t="s">
        <v>10664</v>
      </c>
      <c r="F6882" t="s">
        <v>6673</v>
      </c>
      <c r="G6882" t="s">
        <v>6674</v>
      </c>
      <c r="H6882" s="17">
        <v>42990</v>
      </c>
      <c r="I6882" s="15">
        <v>2017</v>
      </c>
      <c r="J6882" t="s">
        <v>10634</v>
      </c>
      <c r="K6882" s="5">
        <v>-1307.9000000000001</v>
      </c>
      <c r="L6882" t="s">
        <v>967</v>
      </c>
      <c r="M6882" t="s">
        <v>12802</v>
      </c>
      <c r="R6882" t="s">
        <v>740</v>
      </c>
      <c r="S6882" t="s">
        <v>795</v>
      </c>
      <c r="T6882" t="s">
        <v>22310</v>
      </c>
      <c r="U6882" t="s">
        <v>1340</v>
      </c>
      <c r="V6882" t="s">
        <v>12795</v>
      </c>
      <c r="W6882" t="s">
        <v>970</v>
      </c>
      <c r="X6882" t="s">
        <v>22311</v>
      </c>
    </row>
    <row r="6883" spans="2:24" ht="11" outlineLevel="1" x14ac:dyDescent="0.15">
      <c r="B6883" t="s">
        <v>8239</v>
      </c>
      <c r="C6883" t="s">
        <v>8240</v>
      </c>
      <c r="D6883" t="s">
        <v>251</v>
      </c>
      <c r="E6883" t="s">
        <v>10649</v>
      </c>
      <c r="F6883" t="s">
        <v>14804</v>
      </c>
      <c r="G6883" t="s">
        <v>1904</v>
      </c>
      <c r="H6883" s="17">
        <v>44831</v>
      </c>
      <c r="I6883" s="15">
        <v>2022</v>
      </c>
      <c r="J6883" t="s">
        <v>10634</v>
      </c>
      <c r="K6883" s="5">
        <v>21937.73</v>
      </c>
      <c r="L6883" t="s">
        <v>967</v>
      </c>
      <c r="M6883" t="s">
        <v>1903</v>
      </c>
      <c r="N6883" t="s">
        <v>10635</v>
      </c>
      <c r="O6883" t="s">
        <v>826</v>
      </c>
      <c r="P6883" t="s">
        <v>11475</v>
      </c>
      <c r="R6883" t="s">
        <v>740</v>
      </c>
      <c r="S6883" t="s">
        <v>795</v>
      </c>
      <c r="T6883" t="s">
        <v>22312</v>
      </c>
      <c r="U6883" t="s">
        <v>965</v>
      </c>
      <c r="V6883" t="s">
        <v>10638</v>
      </c>
      <c r="W6883" t="s">
        <v>970</v>
      </c>
      <c r="X6883" t="s">
        <v>22313</v>
      </c>
    </row>
    <row r="6884" spans="2:24" ht="11" outlineLevel="1" x14ac:dyDescent="0.15">
      <c r="B6884" t="s">
        <v>8242</v>
      </c>
      <c r="C6884" t="s">
        <v>8243</v>
      </c>
      <c r="D6884" t="s">
        <v>6409</v>
      </c>
      <c r="E6884" t="s">
        <v>10649</v>
      </c>
      <c r="F6884" t="s">
        <v>4363</v>
      </c>
      <c r="G6884" t="s">
        <v>4364</v>
      </c>
      <c r="H6884" s="17">
        <v>43164</v>
      </c>
      <c r="I6884" s="15">
        <v>2018</v>
      </c>
      <c r="J6884" t="s">
        <v>10634</v>
      </c>
      <c r="K6884" s="5">
        <v>19152.310000000001</v>
      </c>
      <c r="L6884" t="s">
        <v>967</v>
      </c>
      <c r="R6884" t="s">
        <v>740</v>
      </c>
      <c r="S6884" t="s">
        <v>795</v>
      </c>
      <c r="T6884" t="s">
        <v>22314</v>
      </c>
      <c r="U6884" t="s">
        <v>1340</v>
      </c>
      <c r="V6884" t="s">
        <v>12795</v>
      </c>
      <c r="W6884" t="s">
        <v>970</v>
      </c>
      <c r="X6884" t="s">
        <v>22315</v>
      </c>
    </row>
    <row r="6885" spans="2:24" ht="11" outlineLevel="1" x14ac:dyDescent="0.15">
      <c r="B6885" t="s">
        <v>8242</v>
      </c>
      <c r="C6885" t="s">
        <v>8243</v>
      </c>
      <c r="D6885" t="s">
        <v>6409</v>
      </c>
      <c r="E6885" t="s">
        <v>10652</v>
      </c>
      <c r="F6885" t="s">
        <v>4363</v>
      </c>
      <c r="G6885" t="s">
        <v>4364</v>
      </c>
      <c r="H6885" s="17">
        <v>43188</v>
      </c>
      <c r="I6885" s="15">
        <v>2018</v>
      </c>
      <c r="J6885" t="s">
        <v>10634</v>
      </c>
      <c r="K6885" s="5">
        <v>1990.68</v>
      </c>
      <c r="L6885" t="s">
        <v>967</v>
      </c>
      <c r="M6885" t="s">
        <v>15907</v>
      </c>
      <c r="R6885" t="s">
        <v>740</v>
      </c>
      <c r="S6885" t="s">
        <v>795</v>
      </c>
      <c r="T6885" t="s">
        <v>22314</v>
      </c>
      <c r="U6885" t="s">
        <v>1340</v>
      </c>
      <c r="V6885" t="s">
        <v>12795</v>
      </c>
      <c r="W6885" t="s">
        <v>970</v>
      </c>
      <c r="X6885" t="s">
        <v>22316</v>
      </c>
    </row>
    <row r="6886" spans="2:24" ht="11" outlineLevel="1" x14ac:dyDescent="0.15">
      <c r="B6886" t="s">
        <v>8242</v>
      </c>
      <c r="C6886" t="s">
        <v>8243</v>
      </c>
      <c r="D6886" t="s">
        <v>6409</v>
      </c>
      <c r="E6886" t="s">
        <v>10664</v>
      </c>
      <c r="F6886" t="s">
        <v>4363</v>
      </c>
      <c r="G6886" t="s">
        <v>4364</v>
      </c>
      <c r="H6886" s="17">
        <v>43221</v>
      </c>
      <c r="I6886" s="15">
        <v>2018</v>
      </c>
      <c r="J6886" t="s">
        <v>10634</v>
      </c>
      <c r="K6886" s="5">
        <v>779.63</v>
      </c>
      <c r="L6886" t="s">
        <v>967</v>
      </c>
      <c r="M6886" t="s">
        <v>15907</v>
      </c>
      <c r="R6886" t="s">
        <v>740</v>
      </c>
      <c r="S6886" t="s">
        <v>795</v>
      </c>
      <c r="T6886" t="s">
        <v>22317</v>
      </c>
      <c r="U6886" t="s">
        <v>1340</v>
      </c>
      <c r="V6886" t="s">
        <v>12795</v>
      </c>
      <c r="W6886" t="s">
        <v>970</v>
      </c>
      <c r="X6886" t="s">
        <v>22318</v>
      </c>
    </row>
    <row r="6887" spans="2:24" ht="11" outlineLevel="1" x14ac:dyDescent="0.15">
      <c r="B6887" t="s">
        <v>8245</v>
      </c>
      <c r="C6887" t="s">
        <v>8246</v>
      </c>
      <c r="E6887" t="s">
        <v>10649</v>
      </c>
      <c r="F6887" t="s">
        <v>8064</v>
      </c>
      <c r="G6887" t="s">
        <v>8065</v>
      </c>
      <c r="H6887" s="17">
        <v>43199</v>
      </c>
      <c r="I6887" s="15">
        <v>2018</v>
      </c>
      <c r="J6887" t="s">
        <v>10634</v>
      </c>
      <c r="K6887" s="5">
        <v>16940</v>
      </c>
      <c r="L6887" t="s">
        <v>967</v>
      </c>
      <c r="R6887" t="s">
        <v>740</v>
      </c>
      <c r="S6887" t="s">
        <v>795</v>
      </c>
      <c r="T6887" t="s">
        <v>22319</v>
      </c>
      <c r="U6887" t="s">
        <v>1340</v>
      </c>
      <c r="V6887" t="s">
        <v>12795</v>
      </c>
      <c r="W6887" t="s">
        <v>970</v>
      </c>
      <c r="X6887" t="s">
        <v>22320</v>
      </c>
    </row>
    <row r="6888" spans="2:24" ht="11" outlineLevel="1" x14ac:dyDescent="0.15">
      <c r="B6888" t="s">
        <v>8245</v>
      </c>
      <c r="C6888" t="s">
        <v>8246</v>
      </c>
      <c r="E6888" t="s">
        <v>10652</v>
      </c>
      <c r="F6888" t="s">
        <v>8064</v>
      </c>
      <c r="G6888" t="s">
        <v>8065</v>
      </c>
      <c r="H6888" s="17">
        <v>43224</v>
      </c>
      <c r="I6888" s="15">
        <v>2018</v>
      </c>
      <c r="J6888" t="s">
        <v>10634</v>
      </c>
      <c r="K6888" s="5">
        <v>4935</v>
      </c>
      <c r="L6888" t="s">
        <v>967</v>
      </c>
      <c r="M6888" t="s">
        <v>15907</v>
      </c>
      <c r="R6888" t="s">
        <v>740</v>
      </c>
      <c r="S6888" t="s">
        <v>795</v>
      </c>
      <c r="T6888" t="s">
        <v>22321</v>
      </c>
      <c r="U6888" t="s">
        <v>1340</v>
      </c>
      <c r="V6888" t="s">
        <v>12795</v>
      </c>
      <c r="W6888" t="s">
        <v>970</v>
      </c>
      <c r="X6888" t="s">
        <v>22322</v>
      </c>
    </row>
    <row r="6889" spans="2:24" ht="11" outlineLevel="1" x14ac:dyDescent="0.15">
      <c r="B6889" t="s">
        <v>8248</v>
      </c>
      <c r="C6889" t="s">
        <v>8249</v>
      </c>
      <c r="D6889" t="s">
        <v>8250</v>
      </c>
      <c r="E6889" t="s">
        <v>10649</v>
      </c>
      <c r="F6889" t="s">
        <v>8251</v>
      </c>
      <c r="G6889" t="s">
        <v>8252</v>
      </c>
      <c r="H6889" s="17">
        <v>45366</v>
      </c>
      <c r="I6889" s="15">
        <v>2024</v>
      </c>
      <c r="J6889" t="s">
        <v>10634</v>
      </c>
      <c r="K6889" s="5">
        <v>21753.25</v>
      </c>
      <c r="L6889" t="s">
        <v>967</v>
      </c>
      <c r="R6889" t="s">
        <v>750</v>
      </c>
      <c r="S6889" t="s">
        <v>4388</v>
      </c>
      <c r="T6889" t="s">
        <v>22323</v>
      </c>
      <c r="U6889" t="s">
        <v>1340</v>
      </c>
      <c r="V6889" t="s">
        <v>12795</v>
      </c>
      <c r="W6889" t="s">
        <v>970</v>
      </c>
      <c r="X6889" t="s">
        <v>22324</v>
      </c>
    </row>
    <row r="6890" spans="2:24" ht="11" outlineLevel="1" x14ac:dyDescent="0.15">
      <c r="B6890" t="s">
        <v>8254</v>
      </c>
      <c r="C6890" t="s">
        <v>8255</v>
      </c>
      <c r="E6890" t="s">
        <v>10649</v>
      </c>
      <c r="F6890" t="s">
        <v>8256</v>
      </c>
      <c r="G6890" t="s">
        <v>8257</v>
      </c>
      <c r="H6890" s="17">
        <v>42833</v>
      </c>
      <c r="I6890" s="15">
        <v>2017</v>
      </c>
      <c r="J6890" t="s">
        <v>10634</v>
      </c>
      <c r="K6890" s="5">
        <v>21750</v>
      </c>
      <c r="L6890" t="s">
        <v>967</v>
      </c>
      <c r="R6890" t="s">
        <v>740</v>
      </c>
      <c r="S6890" t="s">
        <v>795</v>
      </c>
      <c r="T6890" t="s">
        <v>22325</v>
      </c>
      <c r="U6890" t="s">
        <v>1340</v>
      </c>
      <c r="V6890" t="s">
        <v>12795</v>
      </c>
      <c r="W6890" t="s">
        <v>970</v>
      </c>
      <c r="X6890" t="s">
        <v>22326</v>
      </c>
    </row>
    <row r="6891" spans="2:24" ht="11" outlineLevel="1" x14ac:dyDescent="0.15">
      <c r="B6891" t="s">
        <v>8259</v>
      </c>
      <c r="C6891" t="s">
        <v>8260</v>
      </c>
      <c r="E6891" t="s">
        <v>10649</v>
      </c>
      <c r="F6891" t="s">
        <v>6586</v>
      </c>
      <c r="G6891" t="s">
        <v>6587</v>
      </c>
      <c r="H6891" s="17">
        <v>44775</v>
      </c>
      <c r="I6891" s="15">
        <v>2022</v>
      </c>
      <c r="J6891" t="s">
        <v>10634</v>
      </c>
      <c r="K6891" s="5">
        <v>21666</v>
      </c>
      <c r="L6891" t="s">
        <v>967</v>
      </c>
      <c r="R6891" t="s">
        <v>737</v>
      </c>
      <c r="S6891" t="s">
        <v>803</v>
      </c>
      <c r="T6891" t="s">
        <v>22327</v>
      </c>
      <c r="U6891" t="s">
        <v>1340</v>
      </c>
      <c r="V6891" t="s">
        <v>12795</v>
      </c>
      <c r="W6891" t="s">
        <v>970</v>
      </c>
      <c r="X6891" t="s">
        <v>22328</v>
      </c>
    </row>
    <row r="6892" spans="2:24" ht="11" outlineLevel="1" x14ac:dyDescent="0.15">
      <c r="B6892" t="s">
        <v>8262</v>
      </c>
      <c r="C6892" t="s">
        <v>8263</v>
      </c>
      <c r="D6892" t="s">
        <v>238</v>
      </c>
      <c r="E6892" t="s">
        <v>10649</v>
      </c>
      <c r="F6892" t="s">
        <v>15827</v>
      </c>
      <c r="G6892" t="s">
        <v>2293</v>
      </c>
      <c r="H6892" s="17">
        <v>44319</v>
      </c>
      <c r="I6892" s="15">
        <v>2021</v>
      </c>
      <c r="J6892" t="s">
        <v>10634</v>
      </c>
      <c r="K6892" s="5">
        <v>21600</v>
      </c>
      <c r="L6892" t="s">
        <v>967</v>
      </c>
      <c r="M6892" t="s">
        <v>985</v>
      </c>
      <c r="N6892" t="s">
        <v>10635</v>
      </c>
      <c r="O6892" t="s">
        <v>818</v>
      </c>
      <c r="P6892" t="s">
        <v>11434</v>
      </c>
      <c r="Q6892" t="s">
        <v>11434</v>
      </c>
      <c r="R6892" t="s">
        <v>740</v>
      </c>
      <c r="S6892" t="s">
        <v>795</v>
      </c>
      <c r="T6892" t="s">
        <v>22329</v>
      </c>
      <c r="U6892" t="s">
        <v>965</v>
      </c>
      <c r="V6892" t="s">
        <v>10638</v>
      </c>
      <c r="W6892" t="s">
        <v>970</v>
      </c>
      <c r="X6892" t="s">
        <v>22330</v>
      </c>
    </row>
    <row r="6893" spans="2:24" ht="11" outlineLevel="1" x14ac:dyDescent="0.15">
      <c r="B6893" t="s">
        <v>8262</v>
      </c>
      <c r="C6893" t="s">
        <v>8263</v>
      </c>
      <c r="D6893" t="s">
        <v>238</v>
      </c>
      <c r="E6893" t="s">
        <v>10652</v>
      </c>
      <c r="F6893" t="s">
        <v>15827</v>
      </c>
      <c r="G6893" t="s">
        <v>2293</v>
      </c>
      <c r="H6893" s="17">
        <v>44428</v>
      </c>
      <c r="I6893" s="15">
        <v>2021</v>
      </c>
      <c r="J6893" t="s">
        <v>10634</v>
      </c>
      <c r="K6893" s="5">
        <v>0</v>
      </c>
      <c r="L6893" t="s">
        <v>967</v>
      </c>
      <c r="M6893" t="s">
        <v>985</v>
      </c>
      <c r="N6893" t="s">
        <v>10635</v>
      </c>
      <c r="O6893" t="s">
        <v>818</v>
      </c>
      <c r="P6893" t="s">
        <v>11434</v>
      </c>
      <c r="Q6893" t="s">
        <v>11434</v>
      </c>
      <c r="R6893" t="s">
        <v>740</v>
      </c>
      <c r="S6893" t="s">
        <v>795</v>
      </c>
      <c r="T6893" t="s">
        <v>22329</v>
      </c>
      <c r="U6893" t="s">
        <v>965</v>
      </c>
      <c r="V6893" t="s">
        <v>10638</v>
      </c>
      <c r="W6893" t="s">
        <v>970</v>
      </c>
      <c r="X6893" t="s">
        <v>22331</v>
      </c>
    </row>
    <row r="6894" spans="2:24" ht="11" outlineLevel="1" x14ac:dyDescent="0.15">
      <c r="B6894" t="s">
        <v>8265</v>
      </c>
      <c r="C6894" t="s">
        <v>8266</v>
      </c>
      <c r="D6894" t="s">
        <v>6095</v>
      </c>
      <c r="E6894" t="s">
        <v>10649</v>
      </c>
      <c r="F6894" t="s">
        <v>4252</v>
      </c>
      <c r="G6894" t="s">
        <v>4253</v>
      </c>
      <c r="H6894" s="17">
        <v>43321</v>
      </c>
      <c r="I6894" s="15">
        <v>2018</v>
      </c>
      <c r="J6894" t="s">
        <v>10634</v>
      </c>
      <c r="K6894" s="5">
        <v>21598</v>
      </c>
      <c r="L6894" t="s">
        <v>967</v>
      </c>
      <c r="R6894" t="s">
        <v>738</v>
      </c>
      <c r="S6894" t="s">
        <v>4388</v>
      </c>
      <c r="T6894" t="s">
        <v>22332</v>
      </c>
      <c r="U6894" t="s">
        <v>1340</v>
      </c>
      <c r="V6894" t="s">
        <v>12795</v>
      </c>
      <c r="W6894" t="s">
        <v>970</v>
      </c>
      <c r="X6894" t="s">
        <v>22333</v>
      </c>
    </row>
    <row r="6895" spans="2:24" ht="11" outlineLevel="1" x14ac:dyDescent="0.15">
      <c r="B6895" t="s">
        <v>8268</v>
      </c>
      <c r="C6895" t="s">
        <v>8269</v>
      </c>
      <c r="E6895" t="s">
        <v>10649</v>
      </c>
      <c r="F6895" t="s">
        <v>4246</v>
      </c>
      <c r="G6895" t="s">
        <v>4247</v>
      </c>
      <c r="H6895" s="17">
        <v>44091</v>
      </c>
      <c r="I6895" s="15">
        <v>2020</v>
      </c>
      <c r="J6895" t="s">
        <v>10634</v>
      </c>
      <c r="K6895" s="5">
        <v>21590.33</v>
      </c>
      <c r="L6895" t="s">
        <v>967</v>
      </c>
      <c r="R6895" t="s">
        <v>757</v>
      </c>
      <c r="S6895" t="s">
        <v>795</v>
      </c>
      <c r="T6895" t="s">
        <v>22334</v>
      </c>
      <c r="U6895" t="s">
        <v>1340</v>
      </c>
      <c r="V6895" t="s">
        <v>12795</v>
      </c>
      <c r="W6895" t="s">
        <v>970</v>
      </c>
      <c r="X6895" t="s">
        <v>22335</v>
      </c>
    </row>
    <row r="6896" spans="2:24" ht="11" outlineLevel="1" x14ac:dyDescent="0.15">
      <c r="B6896" t="s">
        <v>8271</v>
      </c>
      <c r="C6896" t="s">
        <v>8272</v>
      </c>
      <c r="E6896" t="s">
        <v>10649</v>
      </c>
      <c r="F6896" t="s">
        <v>7994</v>
      </c>
      <c r="G6896" t="s">
        <v>7995</v>
      </c>
      <c r="H6896" s="17">
        <v>42274</v>
      </c>
      <c r="I6896" s="15">
        <v>2015</v>
      </c>
      <c r="J6896" t="s">
        <v>10634</v>
      </c>
      <c r="K6896" s="5">
        <v>21577.48</v>
      </c>
      <c r="L6896" t="s">
        <v>967</v>
      </c>
      <c r="R6896" t="s">
        <v>738</v>
      </c>
      <c r="S6896" t="s">
        <v>803</v>
      </c>
      <c r="T6896" t="s">
        <v>22336</v>
      </c>
      <c r="U6896" t="s">
        <v>1340</v>
      </c>
      <c r="V6896" t="s">
        <v>12795</v>
      </c>
      <c r="W6896" t="s">
        <v>970</v>
      </c>
      <c r="X6896" t="s">
        <v>22337</v>
      </c>
    </row>
    <row r="6897" spans="2:24" ht="11" outlineLevel="1" x14ac:dyDescent="0.15">
      <c r="B6897" t="s">
        <v>8274</v>
      </c>
      <c r="C6897" t="s">
        <v>8275</v>
      </c>
      <c r="E6897" t="s">
        <v>10649</v>
      </c>
      <c r="F6897" t="s">
        <v>8276</v>
      </c>
      <c r="G6897" t="s">
        <v>8277</v>
      </c>
      <c r="H6897" s="17">
        <v>45483</v>
      </c>
      <c r="I6897" s="15">
        <v>2024</v>
      </c>
      <c r="J6897" t="s">
        <v>10634</v>
      </c>
      <c r="K6897" s="5">
        <v>21560</v>
      </c>
      <c r="L6897" t="s">
        <v>967</v>
      </c>
      <c r="R6897" t="s">
        <v>737</v>
      </c>
      <c r="S6897" t="s">
        <v>829</v>
      </c>
      <c r="T6897" t="s">
        <v>22338</v>
      </c>
      <c r="U6897" t="s">
        <v>1340</v>
      </c>
      <c r="V6897" t="s">
        <v>12795</v>
      </c>
      <c r="W6897" t="s">
        <v>970</v>
      </c>
      <c r="X6897" t="s">
        <v>22339</v>
      </c>
    </row>
    <row r="6898" spans="2:24" ht="11" outlineLevel="1" x14ac:dyDescent="0.15">
      <c r="B6898" t="s">
        <v>8279</v>
      </c>
      <c r="C6898" t="s">
        <v>8280</v>
      </c>
      <c r="E6898" t="s">
        <v>10649</v>
      </c>
      <c r="F6898" t="s">
        <v>8281</v>
      </c>
      <c r="G6898" t="s">
        <v>8282</v>
      </c>
      <c r="H6898" s="17">
        <v>45909</v>
      </c>
      <c r="I6898" s="15">
        <v>2025</v>
      </c>
      <c r="J6898" t="s">
        <v>10634</v>
      </c>
      <c r="K6898" s="5">
        <v>21554.400000000001</v>
      </c>
      <c r="L6898" t="s">
        <v>967</v>
      </c>
      <c r="R6898" t="s">
        <v>750</v>
      </c>
      <c r="S6898" t="s">
        <v>8283</v>
      </c>
      <c r="T6898" t="s">
        <v>22340</v>
      </c>
      <c r="U6898" t="s">
        <v>1340</v>
      </c>
      <c r="V6898" t="s">
        <v>12795</v>
      </c>
      <c r="W6898" t="s">
        <v>970</v>
      </c>
      <c r="X6898" t="s">
        <v>22341</v>
      </c>
    </row>
    <row r="6899" spans="2:24" ht="11" outlineLevel="1" x14ac:dyDescent="0.15">
      <c r="B6899" t="s">
        <v>8279</v>
      </c>
      <c r="C6899" t="s">
        <v>8280</v>
      </c>
      <c r="E6899" t="s">
        <v>10652</v>
      </c>
      <c r="F6899" t="s">
        <v>8281</v>
      </c>
      <c r="G6899" t="s">
        <v>8282</v>
      </c>
      <c r="H6899" s="17">
        <v>46010</v>
      </c>
      <c r="I6899" s="15">
        <v>2026</v>
      </c>
      <c r="J6899" t="s">
        <v>10634</v>
      </c>
      <c r="K6899" s="5">
        <v>0</v>
      </c>
      <c r="L6899" t="s">
        <v>967</v>
      </c>
      <c r="M6899" t="s">
        <v>15907</v>
      </c>
      <c r="R6899" t="s">
        <v>750</v>
      </c>
      <c r="S6899" t="s">
        <v>8283</v>
      </c>
      <c r="T6899" t="s">
        <v>22340</v>
      </c>
      <c r="U6899" t="s">
        <v>1340</v>
      </c>
      <c r="V6899" t="s">
        <v>12795</v>
      </c>
      <c r="W6899" t="s">
        <v>970</v>
      </c>
      <c r="X6899" t="s">
        <v>22342</v>
      </c>
    </row>
    <row r="6900" spans="2:24" ht="11" outlineLevel="1" x14ac:dyDescent="0.15">
      <c r="B6900" t="s">
        <v>8286</v>
      </c>
      <c r="C6900" t="s">
        <v>8287</v>
      </c>
      <c r="D6900" t="s">
        <v>6409</v>
      </c>
      <c r="E6900" t="s">
        <v>10649</v>
      </c>
      <c r="F6900" t="s">
        <v>4363</v>
      </c>
      <c r="G6900" t="s">
        <v>4364</v>
      </c>
      <c r="H6900" s="17">
        <v>42935</v>
      </c>
      <c r="I6900" s="15">
        <v>2017</v>
      </c>
      <c r="J6900" t="s">
        <v>10634</v>
      </c>
      <c r="K6900" s="5">
        <v>10131.629999999999</v>
      </c>
      <c r="L6900" t="s">
        <v>967</v>
      </c>
      <c r="R6900" t="s">
        <v>740</v>
      </c>
      <c r="S6900" t="s">
        <v>795</v>
      </c>
      <c r="T6900" t="s">
        <v>22343</v>
      </c>
      <c r="U6900" t="s">
        <v>1340</v>
      </c>
      <c r="V6900" t="s">
        <v>12795</v>
      </c>
      <c r="W6900" t="s">
        <v>970</v>
      </c>
      <c r="X6900" t="s">
        <v>22344</v>
      </c>
    </row>
    <row r="6901" spans="2:24" ht="11" outlineLevel="1" x14ac:dyDescent="0.15">
      <c r="B6901" t="s">
        <v>8286</v>
      </c>
      <c r="C6901" t="s">
        <v>8287</v>
      </c>
      <c r="D6901" t="s">
        <v>6409</v>
      </c>
      <c r="E6901" t="s">
        <v>10652</v>
      </c>
      <c r="F6901" t="s">
        <v>4363</v>
      </c>
      <c r="G6901" t="s">
        <v>4364</v>
      </c>
      <c r="H6901" s="17">
        <v>42968</v>
      </c>
      <c r="I6901" s="15">
        <v>2017</v>
      </c>
      <c r="J6901" t="s">
        <v>10634</v>
      </c>
      <c r="K6901" s="5">
        <v>11393.98</v>
      </c>
      <c r="L6901" t="s">
        <v>967</v>
      </c>
      <c r="M6901" t="s">
        <v>15907</v>
      </c>
      <c r="R6901" t="s">
        <v>740</v>
      </c>
      <c r="S6901" t="s">
        <v>795</v>
      </c>
      <c r="T6901" t="s">
        <v>22343</v>
      </c>
      <c r="U6901" t="s">
        <v>1340</v>
      </c>
      <c r="V6901" t="s">
        <v>12795</v>
      </c>
      <c r="W6901" t="s">
        <v>970</v>
      </c>
      <c r="X6901" t="s">
        <v>22345</v>
      </c>
    </row>
    <row r="6902" spans="2:24" ht="11" outlineLevel="1" x14ac:dyDescent="0.15">
      <c r="B6902" t="s">
        <v>8286</v>
      </c>
      <c r="C6902" t="s">
        <v>8287</v>
      </c>
      <c r="D6902" t="s">
        <v>6409</v>
      </c>
      <c r="E6902" t="s">
        <v>10664</v>
      </c>
      <c r="F6902" t="s">
        <v>4363</v>
      </c>
      <c r="G6902" t="s">
        <v>4364</v>
      </c>
      <c r="H6902" s="17">
        <v>43018</v>
      </c>
      <c r="I6902" s="15">
        <v>2018</v>
      </c>
      <c r="J6902" t="s">
        <v>10634</v>
      </c>
      <c r="K6902" s="5">
        <v>0</v>
      </c>
      <c r="L6902" t="s">
        <v>967</v>
      </c>
      <c r="M6902" t="s">
        <v>15907</v>
      </c>
      <c r="R6902" t="s">
        <v>740</v>
      </c>
      <c r="S6902" t="s">
        <v>795</v>
      </c>
      <c r="T6902" t="s">
        <v>22343</v>
      </c>
      <c r="U6902" t="s">
        <v>1340</v>
      </c>
      <c r="V6902" t="s">
        <v>12795</v>
      </c>
      <c r="W6902" t="s">
        <v>970</v>
      </c>
      <c r="X6902" t="s">
        <v>22346</v>
      </c>
    </row>
    <row r="6903" spans="2:24" ht="11" outlineLevel="1" x14ac:dyDescent="0.15">
      <c r="B6903" t="s">
        <v>8289</v>
      </c>
      <c r="C6903" t="s">
        <v>8290</v>
      </c>
      <c r="D6903" t="s">
        <v>3090</v>
      </c>
      <c r="E6903" t="s">
        <v>10652</v>
      </c>
      <c r="F6903" t="s">
        <v>3091</v>
      </c>
      <c r="G6903" t="s">
        <v>3092</v>
      </c>
      <c r="H6903" s="17">
        <v>45875</v>
      </c>
      <c r="I6903" s="15">
        <v>2025</v>
      </c>
      <c r="J6903" t="s">
        <v>10634</v>
      </c>
      <c r="K6903" s="5">
        <v>-2040</v>
      </c>
      <c r="L6903" t="s">
        <v>967</v>
      </c>
      <c r="M6903" t="s">
        <v>1903</v>
      </c>
      <c r="N6903" t="s">
        <v>10635</v>
      </c>
      <c r="O6903" t="s">
        <v>825</v>
      </c>
      <c r="P6903" t="s">
        <v>14904</v>
      </c>
      <c r="Q6903" t="s">
        <v>17132</v>
      </c>
      <c r="R6903" t="s">
        <v>748</v>
      </c>
      <c r="S6903" t="s">
        <v>795</v>
      </c>
      <c r="T6903" t="s">
        <v>22347</v>
      </c>
      <c r="U6903" t="s">
        <v>965</v>
      </c>
      <c r="V6903" t="s">
        <v>10638</v>
      </c>
      <c r="W6903" t="s">
        <v>970</v>
      </c>
      <c r="X6903" t="s">
        <v>22348</v>
      </c>
    </row>
    <row r="6904" spans="2:24" ht="11" outlineLevel="1" x14ac:dyDescent="0.15">
      <c r="B6904" t="s">
        <v>8289</v>
      </c>
      <c r="C6904" t="s">
        <v>8290</v>
      </c>
      <c r="D6904" t="s">
        <v>3090</v>
      </c>
      <c r="E6904" t="s">
        <v>10649</v>
      </c>
      <c r="F6904" t="s">
        <v>3091</v>
      </c>
      <c r="G6904" t="s">
        <v>3092</v>
      </c>
      <c r="H6904" s="17">
        <v>44951</v>
      </c>
      <c r="I6904" s="15">
        <v>2023</v>
      </c>
      <c r="J6904" t="s">
        <v>10634</v>
      </c>
      <c r="K6904" s="5">
        <v>23532.48</v>
      </c>
      <c r="L6904" t="s">
        <v>967</v>
      </c>
      <c r="M6904" t="s">
        <v>1903</v>
      </c>
      <c r="N6904" t="s">
        <v>10635</v>
      </c>
      <c r="O6904" t="s">
        <v>825</v>
      </c>
      <c r="P6904" t="s">
        <v>14904</v>
      </c>
      <c r="R6904" t="s">
        <v>748</v>
      </c>
      <c r="S6904" t="s">
        <v>795</v>
      </c>
      <c r="T6904" t="s">
        <v>22349</v>
      </c>
      <c r="U6904" t="s">
        <v>965</v>
      </c>
      <c r="V6904" t="s">
        <v>10638</v>
      </c>
      <c r="W6904" t="s">
        <v>970</v>
      </c>
      <c r="X6904" t="s">
        <v>22350</v>
      </c>
    </row>
    <row r="6905" spans="2:24" ht="11" outlineLevel="1" x14ac:dyDescent="0.15">
      <c r="B6905" t="s">
        <v>8292</v>
      </c>
      <c r="C6905" t="s">
        <v>1649</v>
      </c>
      <c r="D6905" t="s">
        <v>8293</v>
      </c>
      <c r="E6905" t="s">
        <v>10989</v>
      </c>
      <c r="F6905" t="s">
        <v>12669</v>
      </c>
      <c r="G6905" t="s">
        <v>1074</v>
      </c>
      <c r="H6905" s="17">
        <v>42222</v>
      </c>
      <c r="I6905" s="15">
        <v>2015</v>
      </c>
      <c r="J6905" t="s">
        <v>10634</v>
      </c>
      <c r="K6905" s="5">
        <v>-548</v>
      </c>
      <c r="L6905" t="s">
        <v>967</v>
      </c>
      <c r="M6905" t="s">
        <v>985</v>
      </c>
      <c r="N6905" t="s">
        <v>10635</v>
      </c>
      <c r="O6905" t="s">
        <v>818</v>
      </c>
      <c r="P6905" t="s">
        <v>14299</v>
      </c>
      <c r="Q6905" t="s">
        <v>14299</v>
      </c>
      <c r="R6905" t="s">
        <v>750</v>
      </c>
      <c r="S6905" t="s">
        <v>880</v>
      </c>
      <c r="T6905" t="s">
        <v>22351</v>
      </c>
      <c r="U6905" t="s">
        <v>965</v>
      </c>
      <c r="V6905" t="s">
        <v>10638</v>
      </c>
      <c r="W6905" t="s">
        <v>970</v>
      </c>
      <c r="X6905" t="s">
        <v>22352</v>
      </c>
    </row>
    <row r="6906" spans="2:24" ht="11" outlineLevel="1" x14ac:dyDescent="0.15">
      <c r="B6906" t="s">
        <v>8295</v>
      </c>
      <c r="C6906" t="s">
        <v>8296</v>
      </c>
      <c r="D6906" t="s">
        <v>379</v>
      </c>
      <c r="E6906" t="s">
        <v>10649</v>
      </c>
      <c r="F6906" t="s">
        <v>713</v>
      </c>
      <c r="G6906" t="s">
        <v>3086</v>
      </c>
      <c r="H6906" s="17">
        <v>44469</v>
      </c>
      <c r="I6906" s="15">
        <v>2021</v>
      </c>
      <c r="J6906" t="s">
        <v>10634</v>
      </c>
      <c r="K6906" s="5">
        <v>19310.150000000001</v>
      </c>
      <c r="L6906" t="s">
        <v>967</v>
      </c>
      <c r="M6906" t="s">
        <v>985</v>
      </c>
      <c r="N6906" t="s">
        <v>10635</v>
      </c>
      <c r="O6906" t="s">
        <v>818</v>
      </c>
      <c r="P6906" t="s">
        <v>13554</v>
      </c>
      <c r="R6906" t="s">
        <v>740</v>
      </c>
      <c r="S6906" t="s">
        <v>795</v>
      </c>
      <c r="T6906" t="s">
        <v>20769</v>
      </c>
      <c r="U6906" t="s">
        <v>965</v>
      </c>
      <c r="V6906" t="s">
        <v>10638</v>
      </c>
      <c r="W6906" t="s">
        <v>970</v>
      </c>
      <c r="X6906" t="s">
        <v>22353</v>
      </c>
    </row>
    <row r="6907" spans="2:24" ht="11" outlineLevel="1" x14ac:dyDescent="0.15">
      <c r="B6907" t="s">
        <v>8295</v>
      </c>
      <c r="C6907" t="s">
        <v>8296</v>
      </c>
      <c r="D6907" t="s">
        <v>379</v>
      </c>
      <c r="E6907" t="s">
        <v>10652</v>
      </c>
      <c r="F6907" t="s">
        <v>713</v>
      </c>
      <c r="G6907" t="s">
        <v>3086</v>
      </c>
      <c r="H6907" s="17">
        <v>44484</v>
      </c>
      <c r="I6907" s="15">
        <v>2022</v>
      </c>
      <c r="J6907" t="s">
        <v>10634</v>
      </c>
      <c r="K6907" s="5">
        <v>0</v>
      </c>
      <c r="L6907" t="s">
        <v>967</v>
      </c>
      <c r="M6907" t="s">
        <v>985</v>
      </c>
      <c r="N6907" t="s">
        <v>10635</v>
      </c>
      <c r="O6907" t="s">
        <v>818</v>
      </c>
      <c r="P6907" t="s">
        <v>13554</v>
      </c>
      <c r="R6907" t="s">
        <v>740</v>
      </c>
      <c r="S6907" t="s">
        <v>795</v>
      </c>
      <c r="T6907" t="s">
        <v>22354</v>
      </c>
      <c r="U6907" t="s">
        <v>965</v>
      </c>
      <c r="V6907" t="s">
        <v>10638</v>
      </c>
      <c r="W6907" t="s">
        <v>970</v>
      </c>
      <c r="X6907" t="s">
        <v>22355</v>
      </c>
    </row>
    <row r="6908" spans="2:24" ht="11" outlineLevel="1" x14ac:dyDescent="0.15">
      <c r="B6908" t="s">
        <v>8295</v>
      </c>
      <c r="C6908" t="s">
        <v>8296</v>
      </c>
      <c r="D6908" t="s">
        <v>379</v>
      </c>
      <c r="E6908" t="s">
        <v>10664</v>
      </c>
      <c r="F6908" t="s">
        <v>713</v>
      </c>
      <c r="G6908" t="s">
        <v>3086</v>
      </c>
      <c r="H6908" s="17">
        <v>44497</v>
      </c>
      <c r="I6908" s="15">
        <v>2022</v>
      </c>
      <c r="J6908" t="s">
        <v>10634</v>
      </c>
      <c r="K6908" s="5">
        <v>2122.4699999999998</v>
      </c>
      <c r="L6908" t="s">
        <v>967</v>
      </c>
      <c r="M6908" t="s">
        <v>985</v>
      </c>
      <c r="N6908" t="s">
        <v>10635</v>
      </c>
      <c r="O6908" t="s">
        <v>818</v>
      </c>
      <c r="P6908" t="s">
        <v>13554</v>
      </c>
      <c r="R6908" t="s">
        <v>740</v>
      </c>
      <c r="S6908" t="s">
        <v>795</v>
      </c>
      <c r="T6908" t="s">
        <v>22356</v>
      </c>
      <c r="U6908" t="s">
        <v>965</v>
      </c>
      <c r="V6908" t="s">
        <v>10638</v>
      </c>
      <c r="W6908" t="s">
        <v>970</v>
      </c>
      <c r="X6908" t="s">
        <v>22357</v>
      </c>
    </row>
    <row r="6909" spans="2:24" ht="11" outlineLevel="1" x14ac:dyDescent="0.15">
      <c r="B6909" t="s">
        <v>8298</v>
      </c>
      <c r="C6909" t="s">
        <v>8299</v>
      </c>
      <c r="E6909" t="s">
        <v>10649</v>
      </c>
      <c r="F6909" t="s">
        <v>7825</v>
      </c>
      <c r="G6909" t="s">
        <v>7826</v>
      </c>
      <c r="H6909" s="17">
        <v>46058</v>
      </c>
      <c r="I6909" s="15">
        <v>2026</v>
      </c>
      <c r="J6909" t="s">
        <v>10634</v>
      </c>
      <c r="K6909" s="5">
        <v>21269</v>
      </c>
      <c r="L6909" t="s">
        <v>967</v>
      </c>
      <c r="R6909" t="s">
        <v>3348</v>
      </c>
      <c r="S6909" t="s">
        <v>795</v>
      </c>
      <c r="T6909" t="s">
        <v>22358</v>
      </c>
      <c r="U6909" t="s">
        <v>1340</v>
      </c>
      <c r="V6909" t="s">
        <v>12795</v>
      </c>
      <c r="W6909" t="s">
        <v>970</v>
      </c>
      <c r="X6909" t="s">
        <v>22359</v>
      </c>
    </row>
    <row r="6910" spans="2:24" ht="11" outlineLevel="1" x14ac:dyDescent="0.15">
      <c r="B6910" t="s">
        <v>8301</v>
      </c>
      <c r="C6910" t="s">
        <v>8302</v>
      </c>
      <c r="E6910" t="s">
        <v>10649</v>
      </c>
      <c r="F6910" t="s">
        <v>4115</v>
      </c>
      <c r="G6910" t="s">
        <v>4116</v>
      </c>
      <c r="H6910" s="17">
        <v>43199</v>
      </c>
      <c r="I6910" s="15">
        <v>2018</v>
      </c>
      <c r="J6910" t="s">
        <v>10634</v>
      </c>
      <c r="K6910" s="5">
        <v>21216.16</v>
      </c>
      <c r="L6910" t="s">
        <v>967</v>
      </c>
      <c r="R6910" t="s">
        <v>750</v>
      </c>
      <c r="S6910" t="s">
        <v>4117</v>
      </c>
      <c r="T6910" t="s">
        <v>22360</v>
      </c>
      <c r="U6910" t="s">
        <v>1340</v>
      </c>
      <c r="V6910" t="s">
        <v>12795</v>
      </c>
      <c r="W6910" t="s">
        <v>970</v>
      </c>
      <c r="X6910" t="s">
        <v>22361</v>
      </c>
    </row>
    <row r="6911" spans="2:24" ht="11" outlineLevel="1" x14ac:dyDescent="0.15">
      <c r="B6911" t="s">
        <v>8304</v>
      </c>
      <c r="C6911" t="s">
        <v>8305</v>
      </c>
      <c r="D6911" t="s">
        <v>4448</v>
      </c>
      <c r="E6911" t="s">
        <v>10649</v>
      </c>
      <c r="F6911" t="s">
        <v>4124</v>
      </c>
      <c r="G6911" t="s">
        <v>4125</v>
      </c>
      <c r="H6911" s="17">
        <v>43229</v>
      </c>
      <c r="I6911" s="15">
        <v>2018</v>
      </c>
      <c r="J6911" t="s">
        <v>10634</v>
      </c>
      <c r="K6911" s="5">
        <v>21172.7</v>
      </c>
      <c r="L6911" t="s">
        <v>967</v>
      </c>
      <c r="R6911" t="s">
        <v>740</v>
      </c>
      <c r="S6911" t="s">
        <v>795</v>
      </c>
      <c r="T6911" t="s">
        <v>22362</v>
      </c>
      <c r="U6911" t="s">
        <v>1340</v>
      </c>
      <c r="V6911" t="s">
        <v>12795</v>
      </c>
      <c r="W6911" t="s">
        <v>970</v>
      </c>
      <c r="X6911" t="s">
        <v>22363</v>
      </c>
    </row>
    <row r="6912" spans="2:24" ht="11" outlineLevel="1" x14ac:dyDescent="0.15">
      <c r="B6912" t="s">
        <v>8304</v>
      </c>
      <c r="C6912" t="s">
        <v>8305</v>
      </c>
      <c r="D6912" t="s">
        <v>4448</v>
      </c>
      <c r="E6912" t="s">
        <v>10652</v>
      </c>
      <c r="F6912" t="s">
        <v>4124</v>
      </c>
      <c r="G6912" t="s">
        <v>4125</v>
      </c>
      <c r="H6912" s="17">
        <v>43311</v>
      </c>
      <c r="I6912" s="15">
        <v>2018</v>
      </c>
      <c r="J6912" t="s">
        <v>10634</v>
      </c>
      <c r="K6912" s="5">
        <v>0</v>
      </c>
      <c r="L6912" t="s">
        <v>967</v>
      </c>
      <c r="M6912" t="s">
        <v>15907</v>
      </c>
      <c r="R6912" t="s">
        <v>740</v>
      </c>
      <c r="S6912" t="s">
        <v>795</v>
      </c>
      <c r="T6912" t="s">
        <v>22364</v>
      </c>
      <c r="U6912" t="s">
        <v>1340</v>
      </c>
      <c r="V6912" t="s">
        <v>12795</v>
      </c>
      <c r="W6912" t="s">
        <v>970</v>
      </c>
      <c r="X6912" t="s">
        <v>22365</v>
      </c>
    </row>
    <row r="6913" spans="2:24" ht="11" outlineLevel="1" x14ac:dyDescent="0.15">
      <c r="B6913" t="s">
        <v>8307</v>
      </c>
      <c r="C6913" t="s">
        <v>1149</v>
      </c>
      <c r="D6913" t="s">
        <v>2775</v>
      </c>
      <c r="E6913" t="s">
        <v>10649</v>
      </c>
      <c r="F6913" t="s">
        <v>669</v>
      </c>
      <c r="G6913" t="s">
        <v>1498</v>
      </c>
      <c r="H6913" s="17">
        <v>42606</v>
      </c>
      <c r="I6913" s="15">
        <v>2016</v>
      </c>
      <c r="J6913" t="s">
        <v>10634</v>
      </c>
      <c r="K6913" s="5">
        <v>15028.8</v>
      </c>
      <c r="L6913" t="s">
        <v>967</v>
      </c>
      <c r="M6913" t="s">
        <v>985</v>
      </c>
      <c r="N6913" t="s">
        <v>10635</v>
      </c>
      <c r="O6913" t="s">
        <v>825</v>
      </c>
      <c r="P6913" t="s">
        <v>13376</v>
      </c>
      <c r="Q6913" t="s">
        <v>13376</v>
      </c>
      <c r="R6913" t="s">
        <v>740</v>
      </c>
      <c r="S6913" t="s">
        <v>795</v>
      </c>
      <c r="T6913" t="s">
        <v>22366</v>
      </c>
      <c r="U6913" t="s">
        <v>965</v>
      </c>
      <c r="V6913" t="s">
        <v>10638</v>
      </c>
      <c r="W6913" t="s">
        <v>970</v>
      </c>
      <c r="X6913" t="s">
        <v>22367</v>
      </c>
    </row>
    <row r="6914" spans="2:24" ht="11" outlineLevel="1" x14ac:dyDescent="0.15">
      <c r="B6914" t="s">
        <v>8307</v>
      </c>
      <c r="C6914" t="s">
        <v>1149</v>
      </c>
      <c r="D6914" t="s">
        <v>2775</v>
      </c>
      <c r="E6914" t="s">
        <v>10989</v>
      </c>
      <c r="F6914" t="s">
        <v>669</v>
      </c>
      <c r="G6914" t="s">
        <v>1498</v>
      </c>
      <c r="H6914" s="17">
        <v>42660</v>
      </c>
      <c r="I6914" s="15">
        <v>2017</v>
      </c>
      <c r="J6914" t="s">
        <v>10634</v>
      </c>
      <c r="K6914" s="5">
        <v>6091.83</v>
      </c>
      <c r="L6914" t="s">
        <v>967</v>
      </c>
      <c r="M6914" t="s">
        <v>985</v>
      </c>
      <c r="N6914" t="s">
        <v>10635</v>
      </c>
      <c r="O6914" t="s">
        <v>825</v>
      </c>
      <c r="P6914" t="s">
        <v>13376</v>
      </c>
      <c r="R6914" t="s">
        <v>740</v>
      </c>
      <c r="S6914" t="s">
        <v>795</v>
      </c>
      <c r="T6914" t="s">
        <v>22366</v>
      </c>
      <c r="U6914" t="s">
        <v>965</v>
      </c>
      <c r="V6914" t="s">
        <v>10638</v>
      </c>
      <c r="W6914" t="s">
        <v>970</v>
      </c>
      <c r="X6914" t="s">
        <v>22368</v>
      </c>
    </row>
    <row r="6915" spans="2:24" ht="11" outlineLevel="1" x14ac:dyDescent="0.15">
      <c r="B6915" t="s">
        <v>8309</v>
      </c>
      <c r="C6915" t="s">
        <v>8310</v>
      </c>
      <c r="E6915" t="s">
        <v>10649</v>
      </c>
      <c r="F6915" t="s">
        <v>8311</v>
      </c>
      <c r="G6915" t="s">
        <v>8312</v>
      </c>
      <c r="H6915" s="17">
        <v>41522</v>
      </c>
      <c r="I6915" s="15">
        <v>2013</v>
      </c>
      <c r="J6915" t="s">
        <v>10634</v>
      </c>
      <c r="K6915" s="5">
        <v>4958</v>
      </c>
      <c r="L6915" t="s">
        <v>967</v>
      </c>
      <c r="R6915" t="s">
        <v>738</v>
      </c>
      <c r="S6915" t="s">
        <v>3900</v>
      </c>
      <c r="T6915" t="s">
        <v>22369</v>
      </c>
      <c r="U6915" t="s">
        <v>1340</v>
      </c>
      <c r="V6915" t="s">
        <v>12795</v>
      </c>
      <c r="W6915" t="s">
        <v>970</v>
      </c>
      <c r="X6915" t="s">
        <v>22370</v>
      </c>
    </row>
    <row r="6916" spans="2:24" ht="11" outlineLevel="1" x14ac:dyDescent="0.15">
      <c r="B6916" t="s">
        <v>8309</v>
      </c>
      <c r="C6916" t="s">
        <v>8310</v>
      </c>
      <c r="E6916" t="s">
        <v>10652</v>
      </c>
      <c r="F6916" t="s">
        <v>8311</v>
      </c>
      <c r="G6916" t="s">
        <v>8312</v>
      </c>
      <c r="H6916" s="17">
        <v>41892</v>
      </c>
      <c r="I6916" s="15">
        <v>2014</v>
      </c>
      <c r="J6916" t="s">
        <v>10634</v>
      </c>
      <c r="K6916" s="5">
        <v>4958</v>
      </c>
      <c r="L6916" t="s">
        <v>967</v>
      </c>
      <c r="M6916" t="s">
        <v>16080</v>
      </c>
      <c r="R6916" t="s">
        <v>738</v>
      </c>
      <c r="S6916" t="s">
        <v>3900</v>
      </c>
      <c r="T6916" t="s">
        <v>22371</v>
      </c>
      <c r="U6916" t="s">
        <v>1340</v>
      </c>
      <c r="V6916" t="s">
        <v>12795</v>
      </c>
      <c r="W6916" t="s">
        <v>970</v>
      </c>
      <c r="X6916" t="s">
        <v>22372</v>
      </c>
    </row>
    <row r="6917" spans="2:24" ht="11" outlineLevel="1" x14ac:dyDescent="0.15">
      <c r="B6917" t="s">
        <v>8309</v>
      </c>
      <c r="C6917" t="s">
        <v>8310</v>
      </c>
      <c r="E6917" t="s">
        <v>10664</v>
      </c>
      <c r="F6917" t="s">
        <v>8311</v>
      </c>
      <c r="G6917" t="s">
        <v>8312</v>
      </c>
      <c r="H6917" s="17">
        <v>42202</v>
      </c>
      <c r="I6917" s="15">
        <v>2015</v>
      </c>
      <c r="J6917" t="s">
        <v>10634</v>
      </c>
      <c r="K6917" s="5">
        <v>5578</v>
      </c>
      <c r="L6917" t="s">
        <v>967</v>
      </c>
      <c r="M6917" t="s">
        <v>16080</v>
      </c>
      <c r="R6917" t="s">
        <v>738</v>
      </c>
      <c r="S6917" t="s">
        <v>3900</v>
      </c>
      <c r="T6917" t="s">
        <v>22373</v>
      </c>
      <c r="U6917" t="s">
        <v>1340</v>
      </c>
      <c r="V6917" t="s">
        <v>12795</v>
      </c>
      <c r="W6917" t="s">
        <v>970</v>
      </c>
      <c r="X6917" t="s">
        <v>22374</v>
      </c>
    </row>
    <row r="6918" spans="2:24" ht="11" outlineLevel="1" x14ac:dyDescent="0.15">
      <c r="B6918" t="s">
        <v>8309</v>
      </c>
      <c r="C6918" t="s">
        <v>8310</v>
      </c>
      <c r="E6918" t="s">
        <v>10643</v>
      </c>
      <c r="F6918" t="s">
        <v>8311</v>
      </c>
      <c r="G6918" t="s">
        <v>8312</v>
      </c>
      <c r="H6918" s="17">
        <v>42608</v>
      </c>
      <c r="I6918" s="15">
        <v>2016</v>
      </c>
      <c r="J6918" t="s">
        <v>10634</v>
      </c>
      <c r="K6918" s="5">
        <v>0</v>
      </c>
      <c r="L6918" t="s">
        <v>967</v>
      </c>
      <c r="M6918" t="s">
        <v>16080</v>
      </c>
      <c r="R6918" t="s">
        <v>738</v>
      </c>
      <c r="S6918" t="s">
        <v>3900</v>
      </c>
      <c r="T6918" t="s">
        <v>22369</v>
      </c>
      <c r="U6918" t="s">
        <v>1340</v>
      </c>
      <c r="V6918" t="s">
        <v>12795</v>
      </c>
      <c r="W6918" t="s">
        <v>970</v>
      </c>
      <c r="X6918" t="s">
        <v>22375</v>
      </c>
    </row>
    <row r="6919" spans="2:24" ht="11" outlineLevel="1" x14ac:dyDescent="0.15">
      <c r="B6919" t="s">
        <v>8309</v>
      </c>
      <c r="C6919" t="s">
        <v>8310</v>
      </c>
      <c r="E6919" t="s">
        <v>10632</v>
      </c>
      <c r="F6919" t="s">
        <v>8311</v>
      </c>
      <c r="G6919" t="s">
        <v>8312</v>
      </c>
      <c r="H6919" s="17">
        <v>43008</v>
      </c>
      <c r="I6919" s="15">
        <v>2017</v>
      </c>
      <c r="J6919" t="s">
        <v>10634</v>
      </c>
      <c r="K6919" s="5">
        <v>5578</v>
      </c>
      <c r="L6919" t="s">
        <v>967</v>
      </c>
      <c r="M6919" t="s">
        <v>16080</v>
      </c>
      <c r="R6919" t="s">
        <v>738</v>
      </c>
      <c r="S6919" t="s">
        <v>3900</v>
      </c>
      <c r="T6919" t="s">
        <v>22376</v>
      </c>
      <c r="U6919" t="s">
        <v>1340</v>
      </c>
      <c r="V6919" t="s">
        <v>12795</v>
      </c>
      <c r="W6919" t="s">
        <v>970</v>
      </c>
      <c r="X6919" t="s">
        <v>22377</v>
      </c>
    </row>
    <row r="6920" spans="2:24" ht="11" outlineLevel="1" x14ac:dyDescent="0.15">
      <c r="B6920" t="s">
        <v>8314</v>
      </c>
      <c r="C6920" t="s">
        <v>8315</v>
      </c>
      <c r="E6920" t="s">
        <v>10649</v>
      </c>
      <c r="F6920" t="s">
        <v>17830</v>
      </c>
      <c r="G6920" t="s">
        <v>2173</v>
      </c>
      <c r="H6920" s="17">
        <v>43895</v>
      </c>
      <c r="I6920" s="15">
        <v>2020</v>
      </c>
      <c r="J6920" t="s">
        <v>10634</v>
      </c>
      <c r="K6920" s="5">
        <v>20996.6</v>
      </c>
      <c r="L6920" t="s">
        <v>967</v>
      </c>
      <c r="M6920" t="s">
        <v>1141</v>
      </c>
      <c r="N6920" t="s">
        <v>10635</v>
      </c>
      <c r="O6920" t="s">
        <v>826</v>
      </c>
      <c r="P6920" t="s">
        <v>15012</v>
      </c>
      <c r="Q6920" t="s">
        <v>15012</v>
      </c>
      <c r="R6920" t="s">
        <v>740</v>
      </c>
      <c r="S6920" t="s">
        <v>795</v>
      </c>
      <c r="T6920" t="s">
        <v>22378</v>
      </c>
      <c r="U6920" t="s">
        <v>965</v>
      </c>
      <c r="V6920" t="s">
        <v>10638</v>
      </c>
      <c r="W6920" t="s">
        <v>970</v>
      </c>
      <c r="X6920" t="s">
        <v>22379</v>
      </c>
    </row>
    <row r="6921" spans="2:24" ht="11" outlineLevel="1" x14ac:dyDescent="0.15">
      <c r="B6921" t="s">
        <v>8317</v>
      </c>
      <c r="C6921" t="s">
        <v>8318</v>
      </c>
      <c r="E6921" t="s">
        <v>10649</v>
      </c>
      <c r="F6921" t="s">
        <v>8319</v>
      </c>
      <c r="G6921" t="s">
        <v>8320</v>
      </c>
      <c r="H6921" s="17">
        <v>44000</v>
      </c>
      <c r="I6921" s="15">
        <v>2020</v>
      </c>
      <c r="J6921" t="s">
        <v>10634</v>
      </c>
      <c r="K6921" s="5">
        <v>14950</v>
      </c>
      <c r="L6921" t="s">
        <v>967</v>
      </c>
      <c r="R6921" t="s">
        <v>740</v>
      </c>
      <c r="S6921" t="s">
        <v>795</v>
      </c>
      <c r="T6921" t="s">
        <v>22380</v>
      </c>
      <c r="U6921" t="s">
        <v>1340</v>
      </c>
      <c r="V6921" t="s">
        <v>12795</v>
      </c>
      <c r="W6921" t="s">
        <v>970</v>
      </c>
      <c r="X6921" t="s">
        <v>22381</v>
      </c>
    </row>
    <row r="6922" spans="2:24" ht="11" outlineLevel="1" x14ac:dyDescent="0.15">
      <c r="B6922" t="s">
        <v>8317</v>
      </c>
      <c r="C6922" t="s">
        <v>8318</v>
      </c>
      <c r="E6922" t="s">
        <v>10652</v>
      </c>
      <c r="F6922" t="s">
        <v>8319</v>
      </c>
      <c r="G6922" t="s">
        <v>8320</v>
      </c>
      <c r="H6922" s="17">
        <v>44068</v>
      </c>
      <c r="I6922" s="15">
        <v>2020</v>
      </c>
      <c r="J6922" t="s">
        <v>10634</v>
      </c>
      <c r="K6922" s="5">
        <v>5943</v>
      </c>
      <c r="L6922" t="s">
        <v>967</v>
      </c>
      <c r="M6922" t="s">
        <v>14985</v>
      </c>
      <c r="R6922" t="s">
        <v>740</v>
      </c>
      <c r="S6922" t="s">
        <v>795</v>
      </c>
      <c r="T6922" t="s">
        <v>22380</v>
      </c>
      <c r="U6922" t="s">
        <v>1340</v>
      </c>
      <c r="V6922" t="s">
        <v>12795</v>
      </c>
      <c r="W6922" t="s">
        <v>970</v>
      </c>
      <c r="X6922" t="s">
        <v>22382</v>
      </c>
    </row>
    <row r="6923" spans="2:24" ht="11" outlineLevel="1" x14ac:dyDescent="0.15">
      <c r="B6923" t="s">
        <v>8322</v>
      </c>
      <c r="C6923" t="s">
        <v>8323</v>
      </c>
      <c r="E6923" t="s">
        <v>10649</v>
      </c>
      <c r="F6923" t="s">
        <v>8324</v>
      </c>
      <c r="G6923" t="s">
        <v>8325</v>
      </c>
      <c r="H6923" s="17">
        <v>43724</v>
      </c>
      <c r="I6923" s="15">
        <v>2019</v>
      </c>
      <c r="J6923" t="s">
        <v>10634</v>
      </c>
      <c r="K6923" s="5">
        <v>20870</v>
      </c>
      <c r="L6923" t="s">
        <v>967</v>
      </c>
      <c r="R6923" t="s">
        <v>737</v>
      </c>
      <c r="S6923" t="s">
        <v>6715</v>
      </c>
      <c r="T6923" t="s">
        <v>22383</v>
      </c>
      <c r="U6923" t="s">
        <v>1340</v>
      </c>
      <c r="V6923" t="s">
        <v>12795</v>
      </c>
      <c r="W6923" t="s">
        <v>970</v>
      </c>
      <c r="X6923" t="s">
        <v>22384</v>
      </c>
    </row>
    <row r="6924" spans="2:24" ht="11" outlineLevel="1" x14ac:dyDescent="0.15">
      <c r="B6924" t="s">
        <v>8327</v>
      </c>
      <c r="C6924" t="s">
        <v>8328</v>
      </c>
      <c r="E6924" t="s">
        <v>10649</v>
      </c>
      <c r="F6924" t="s">
        <v>7830</v>
      </c>
      <c r="G6924" t="s">
        <v>7831</v>
      </c>
      <c r="H6924" s="17">
        <v>45723</v>
      </c>
      <c r="I6924" s="15">
        <v>2025</v>
      </c>
      <c r="J6924" t="s">
        <v>10634</v>
      </c>
      <c r="K6924" s="5">
        <v>20863.259999999998</v>
      </c>
      <c r="L6924" t="s">
        <v>967</v>
      </c>
      <c r="R6924" t="s">
        <v>750</v>
      </c>
      <c r="S6924" t="s">
        <v>4388</v>
      </c>
      <c r="T6924" t="s">
        <v>22385</v>
      </c>
      <c r="U6924" t="s">
        <v>1340</v>
      </c>
      <c r="V6924" t="s">
        <v>12795</v>
      </c>
      <c r="W6924" t="s">
        <v>970</v>
      </c>
      <c r="X6924" t="s">
        <v>22386</v>
      </c>
    </row>
    <row r="6925" spans="2:24" ht="11" outlineLevel="1" x14ac:dyDescent="0.15">
      <c r="B6925" t="s">
        <v>8330</v>
      </c>
      <c r="C6925" t="s">
        <v>2080</v>
      </c>
      <c r="D6925" t="s">
        <v>4131</v>
      </c>
      <c r="E6925" t="s">
        <v>10649</v>
      </c>
      <c r="F6925" t="s">
        <v>4132</v>
      </c>
      <c r="G6925" t="s">
        <v>4133</v>
      </c>
      <c r="H6925" s="17">
        <v>42682</v>
      </c>
      <c r="I6925" s="15">
        <v>2017</v>
      </c>
      <c r="J6925" t="s">
        <v>10634</v>
      </c>
      <c r="K6925" s="5">
        <v>20850.919999999998</v>
      </c>
      <c r="L6925" t="s">
        <v>967</v>
      </c>
      <c r="R6925" t="s">
        <v>740</v>
      </c>
      <c r="S6925" t="s">
        <v>795</v>
      </c>
      <c r="T6925" t="s">
        <v>22387</v>
      </c>
      <c r="U6925" t="s">
        <v>1340</v>
      </c>
      <c r="V6925" t="s">
        <v>12795</v>
      </c>
      <c r="W6925" t="s">
        <v>970</v>
      </c>
      <c r="X6925" t="s">
        <v>22388</v>
      </c>
    </row>
    <row r="6926" spans="2:24" ht="11" outlineLevel="1" x14ac:dyDescent="0.15">
      <c r="B6926" t="s">
        <v>8332</v>
      </c>
      <c r="C6926" t="s">
        <v>8333</v>
      </c>
      <c r="E6926" t="s">
        <v>10649</v>
      </c>
      <c r="F6926" t="s">
        <v>3938</v>
      </c>
      <c r="G6926" t="s">
        <v>3939</v>
      </c>
      <c r="H6926" s="17">
        <v>44440</v>
      </c>
      <c r="I6926" s="15">
        <v>2021</v>
      </c>
      <c r="J6926" t="s">
        <v>10634</v>
      </c>
      <c r="K6926" s="5">
        <v>20822.5</v>
      </c>
      <c r="L6926" t="s">
        <v>967</v>
      </c>
      <c r="R6926" t="s">
        <v>740</v>
      </c>
      <c r="S6926" t="s">
        <v>795</v>
      </c>
      <c r="T6926" t="s">
        <v>22389</v>
      </c>
      <c r="U6926" t="s">
        <v>1340</v>
      </c>
      <c r="V6926" t="s">
        <v>12795</v>
      </c>
      <c r="W6926" t="s">
        <v>970</v>
      </c>
      <c r="X6926" t="s">
        <v>22390</v>
      </c>
    </row>
    <row r="6927" spans="2:24" ht="11" outlineLevel="1" x14ac:dyDescent="0.15">
      <c r="B6927" t="s">
        <v>8332</v>
      </c>
      <c r="C6927" t="s">
        <v>8333</v>
      </c>
      <c r="E6927" t="s">
        <v>10652</v>
      </c>
      <c r="F6927" t="s">
        <v>3938</v>
      </c>
      <c r="G6927" t="s">
        <v>3939</v>
      </c>
      <c r="H6927" s="17">
        <v>44459</v>
      </c>
      <c r="I6927" s="15">
        <v>2021</v>
      </c>
      <c r="J6927" t="s">
        <v>10634</v>
      </c>
      <c r="K6927" s="5">
        <v>0</v>
      </c>
      <c r="L6927" t="s">
        <v>967</v>
      </c>
      <c r="M6927" t="s">
        <v>15907</v>
      </c>
      <c r="R6927" t="s">
        <v>740</v>
      </c>
      <c r="S6927" t="s">
        <v>795</v>
      </c>
      <c r="T6927" t="s">
        <v>22391</v>
      </c>
      <c r="U6927" t="s">
        <v>1340</v>
      </c>
      <c r="V6927" t="s">
        <v>12795</v>
      </c>
      <c r="W6927" t="s">
        <v>970</v>
      </c>
      <c r="X6927" t="s">
        <v>22392</v>
      </c>
    </row>
    <row r="6928" spans="2:24" ht="11" outlineLevel="1" x14ac:dyDescent="0.15">
      <c r="B6928" t="s">
        <v>8335</v>
      </c>
      <c r="C6928" t="s">
        <v>1519</v>
      </c>
      <c r="D6928" t="s">
        <v>6672</v>
      </c>
      <c r="E6928" t="s">
        <v>10649</v>
      </c>
      <c r="F6928" t="s">
        <v>6673</v>
      </c>
      <c r="G6928" t="s">
        <v>6674</v>
      </c>
      <c r="H6928" s="17">
        <v>41942</v>
      </c>
      <c r="I6928" s="15">
        <v>2015</v>
      </c>
      <c r="J6928" t="s">
        <v>10634</v>
      </c>
      <c r="K6928" s="5">
        <v>34440</v>
      </c>
      <c r="L6928" t="s">
        <v>967</v>
      </c>
      <c r="R6928" t="s">
        <v>740</v>
      </c>
      <c r="S6928" t="s">
        <v>795</v>
      </c>
      <c r="T6928" t="s">
        <v>22393</v>
      </c>
      <c r="U6928" t="s">
        <v>1340</v>
      </c>
      <c r="V6928" t="s">
        <v>12795</v>
      </c>
      <c r="W6928" t="s">
        <v>970</v>
      </c>
      <c r="X6928" t="s">
        <v>22394</v>
      </c>
    </row>
    <row r="6929" spans="2:24" ht="11" outlineLevel="1" x14ac:dyDescent="0.15">
      <c r="B6929" t="s">
        <v>8335</v>
      </c>
      <c r="C6929" t="s">
        <v>1519</v>
      </c>
      <c r="D6929" t="s">
        <v>6672</v>
      </c>
      <c r="E6929" t="s">
        <v>10989</v>
      </c>
      <c r="F6929" t="s">
        <v>6673</v>
      </c>
      <c r="G6929" t="s">
        <v>6674</v>
      </c>
      <c r="H6929" s="17">
        <v>41990</v>
      </c>
      <c r="I6929" s="15">
        <v>2015</v>
      </c>
      <c r="J6929" t="s">
        <v>10634</v>
      </c>
      <c r="K6929" s="5">
        <v>0</v>
      </c>
      <c r="L6929" t="s">
        <v>967</v>
      </c>
      <c r="M6929" t="s">
        <v>15907</v>
      </c>
      <c r="R6929" t="s">
        <v>740</v>
      </c>
      <c r="S6929" t="s">
        <v>795</v>
      </c>
      <c r="T6929" t="s">
        <v>22395</v>
      </c>
      <c r="U6929" t="s">
        <v>1340</v>
      </c>
      <c r="V6929" t="s">
        <v>12795</v>
      </c>
      <c r="W6929" t="s">
        <v>970</v>
      </c>
      <c r="X6929" t="s">
        <v>22396</v>
      </c>
    </row>
    <row r="6930" spans="2:24" ht="11" outlineLevel="1" x14ac:dyDescent="0.15">
      <c r="B6930" t="s">
        <v>8335</v>
      </c>
      <c r="C6930" t="s">
        <v>1519</v>
      </c>
      <c r="D6930" t="s">
        <v>6672</v>
      </c>
      <c r="E6930" t="s">
        <v>10950</v>
      </c>
      <c r="F6930" t="s">
        <v>6673</v>
      </c>
      <c r="G6930" t="s">
        <v>6674</v>
      </c>
      <c r="H6930" s="17">
        <v>42255</v>
      </c>
      <c r="I6930" s="15">
        <v>2015</v>
      </c>
      <c r="J6930" t="s">
        <v>10634</v>
      </c>
      <c r="K6930" s="5">
        <v>-13665</v>
      </c>
      <c r="L6930" t="s">
        <v>967</v>
      </c>
      <c r="M6930" t="s">
        <v>15907</v>
      </c>
      <c r="R6930" t="s">
        <v>740</v>
      </c>
      <c r="S6930" t="s">
        <v>795</v>
      </c>
      <c r="T6930" t="s">
        <v>22397</v>
      </c>
      <c r="U6930" t="s">
        <v>1340</v>
      </c>
      <c r="V6930" t="s">
        <v>12795</v>
      </c>
      <c r="W6930" t="s">
        <v>970</v>
      </c>
      <c r="X6930" t="s">
        <v>22398</v>
      </c>
    </row>
    <row r="6931" spans="2:24" ht="11" outlineLevel="1" x14ac:dyDescent="0.15">
      <c r="B6931" t="s">
        <v>8337</v>
      </c>
      <c r="C6931" t="s">
        <v>8338</v>
      </c>
      <c r="E6931" t="s">
        <v>10649</v>
      </c>
      <c r="F6931" t="s">
        <v>7830</v>
      </c>
      <c r="G6931" t="s">
        <v>7831</v>
      </c>
      <c r="H6931" s="17">
        <v>45855</v>
      </c>
      <c r="I6931" s="15">
        <v>2025</v>
      </c>
      <c r="J6931" t="s">
        <v>10634</v>
      </c>
      <c r="K6931" s="5">
        <v>20739.96</v>
      </c>
      <c r="L6931" t="s">
        <v>967</v>
      </c>
      <c r="R6931" t="s">
        <v>750</v>
      </c>
      <c r="S6931" t="s">
        <v>6462</v>
      </c>
      <c r="T6931" t="s">
        <v>22399</v>
      </c>
      <c r="U6931" t="s">
        <v>1340</v>
      </c>
      <c r="V6931" t="s">
        <v>12795</v>
      </c>
      <c r="W6931" t="s">
        <v>970</v>
      </c>
      <c r="X6931" t="s">
        <v>22400</v>
      </c>
    </row>
    <row r="6932" spans="2:24" ht="11" outlineLevel="1" x14ac:dyDescent="0.15">
      <c r="B6932" t="s">
        <v>8340</v>
      </c>
      <c r="C6932" t="s">
        <v>8341</v>
      </c>
      <c r="E6932" t="s">
        <v>10649</v>
      </c>
      <c r="F6932" t="s">
        <v>3417</v>
      </c>
      <c r="G6932" t="s">
        <v>3418</v>
      </c>
      <c r="H6932" s="17">
        <v>43244</v>
      </c>
      <c r="I6932" s="15">
        <v>2018</v>
      </c>
      <c r="J6932" t="s">
        <v>10634</v>
      </c>
      <c r="K6932" s="5">
        <v>16611.23</v>
      </c>
      <c r="L6932" t="s">
        <v>967</v>
      </c>
      <c r="M6932" t="s">
        <v>1141</v>
      </c>
      <c r="N6932" t="s">
        <v>10635</v>
      </c>
      <c r="O6932" t="s">
        <v>826</v>
      </c>
      <c r="P6932" t="s">
        <v>11434</v>
      </c>
      <c r="Q6932" t="s">
        <v>11434</v>
      </c>
      <c r="R6932" t="s">
        <v>748</v>
      </c>
      <c r="S6932" t="s">
        <v>795</v>
      </c>
      <c r="T6932" t="s">
        <v>22401</v>
      </c>
      <c r="U6932" t="s">
        <v>965</v>
      </c>
      <c r="V6932" t="s">
        <v>10638</v>
      </c>
      <c r="W6932" t="s">
        <v>970</v>
      </c>
      <c r="X6932" t="s">
        <v>22402</v>
      </c>
    </row>
    <row r="6933" spans="2:24" ht="11" outlineLevel="1" x14ac:dyDescent="0.15">
      <c r="B6933" t="s">
        <v>8340</v>
      </c>
      <c r="C6933" t="s">
        <v>8341</v>
      </c>
      <c r="E6933" t="s">
        <v>10664</v>
      </c>
      <c r="F6933" t="s">
        <v>3417</v>
      </c>
      <c r="G6933" t="s">
        <v>3418</v>
      </c>
      <c r="H6933" s="17">
        <v>43528</v>
      </c>
      <c r="I6933" s="15">
        <v>2019</v>
      </c>
      <c r="J6933" t="s">
        <v>10634</v>
      </c>
      <c r="K6933" s="5">
        <v>4050</v>
      </c>
      <c r="L6933" t="s">
        <v>967</v>
      </c>
      <c r="M6933" t="s">
        <v>1141</v>
      </c>
      <c r="N6933" t="s">
        <v>10635</v>
      </c>
      <c r="O6933" t="s">
        <v>826</v>
      </c>
      <c r="P6933" t="s">
        <v>11434</v>
      </c>
      <c r="Q6933" t="s">
        <v>11434</v>
      </c>
      <c r="R6933" t="s">
        <v>748</v>
      </c>
      <c r="S6933" t="s">
        <v>795</v>
      </c>
      <c r="T6933" t="s">
        <v>22403</v>
      </c>
      <c r="U6933" t="s">
        <v>965</v>
      </c>
      <c r="V6933" t="s">
        <v>10638</v>
      </c>
      <c r="W6933" t="s">
        <v>970</v>
      </c>
      <c r="X6933" t="s">
        <v>22404</v>
      </c>
    </row>
    <row r="6934" spans="2:24" ht="11" outlineLevel="1" x14ac:dyDescent="0.15">
      <c r="B6934" t="s">
        <v>8343</v>
      </c>
      <c r="C6934" t="s">
        <v>8344</v>
      </c>
      <c r="D6934" t="s">
        <v>8345</v>
      </c>
      <c r="E6934" t="s">
        <v>10649</v>
      </c>
      <c r="F6934" t="s">
        <v>670</v>
      </c>
      <c r="G6934" t="s">
        <v>1468</v>
      </c>
      <c r="H6934" s="17">
        <v>46098</v>
      </c>
      <c r="I6934" s="15">
        <v>2026</v>
      </c>
      <c r="J6934" t="s">
        <v>10634</v>
      </c>
      <c r="K6934" s="5">
        <v>20642.5</v>
      </c>
      <c r="L6934" t="s">
        <v>967</v>
      </c>
      <c r="R6934" t="s">
        <v>740</v>
      </c>
      <c r="S6934" t="s">
        <v>795</v>
      </c>
      <c r="T6934" t="s">
        <v>22405</v>
      </c>
      <c r="U6934" t="s">
        <v>1340</v>
      </c>
      <c r="V6934" t="s">
        <v>12795</v>
      </c>
      <c r="W6934" t="s">
        <v>970</v>
      </c>
      <c r="X6934" t="s">
        <v>22406</v>
      </c>
    </row>
    <row r="6935" spans="2:24" ht="11" outlineLevel="1" x14ac:dyDescent="0.15">
      <c r="B6935" t="s">
        <v>8347</v>
      </c>
      <c r="C6935" t="s">
        <v>8348</v>
      </c>
      <c r="E6935" t="s">
        <v>10649</v>
      </c>
      <c r="F6935" t="s">
        <v>6306</v>
      </c>
      <c r="G6935" t="s">
        <v>6307</v>
      </c>
      <c r="H6935" s="17">
        <v>43978</v>
      </c>
      <c r="I6935" s="15">
        <v>2020</v>
      </c>
      <c r="J6935" t="s">
        <v>10634</v>
      </c>
      <c r="K6935" s="5">
        <v>27950</v>
      </c>
      <c r="L6935" t="s">
        <v>967</v>
      </c>
      <c r="R6935" t="s">
        <v>740</v>
      </c>
      <c r="S6935" t="s">
        <v>795</v>
      </c>
      <c r="T6935" t="s">
        <v>22407</v>
      </c>
      <c r="U6935" t="s">
        <v>1340</v>
      </c>
      <c r="V6935" t="s">
        <v>12795</v>
      </c>
      <c r="W6935" t="s">
        <v>970</v>
      </c>
      <c r="X6935" t="s">
        <v>22408</v>
      </c>
    </row>
    <row r="6936" spans="2:24" ht="11" outlineLevel="1" x14ac:dyDescent="0.15">
      <c r="B6936" t="s">
        <v>8347</v>
      </c>
      <c r="C6936" t="s">
        <v>8348</v>
      </c>
      <c r="E6936" t="s">
        <v>10652</v>
      </c>
      <c r="F6936" t="s">
        <v>6306</v>
      </c>
      <c r="G6936" t="s">
        <v>6307</v>
      </c>
      <c r="H6936" s="17">
        <v>44421</v>
      </c>
      <c r="I6936" s="15">
        <v>2021</v>
      </c>
      <c r="J6936" t="s">
        <v>10634</v>
      </c>
      <c r="K6936" s="5">
        <v>-7350</v>
      </c>
      <c r="L6936" t="s">
        <v>967</v>
      </c>
      <c r="M6936" t="s">
        <v>12802</v>
      </c>
      <c r="R6936" t="s">
        <v>740</v>
      </c>
      <c r="S6936" t="s">
        <v>795</v>
      </c>
      <c r="T6936" t="s">
        <v>22409</v>
      </c>
      <c r="U6936" t="s">
        <v>1340</v>
      </c>
      <c r="V6936" t="s">
        <v>12795</v>
      </c>
      <c r="W6936" t="s">
        <v>970</v>
      </c>
      <c r="X6936" t="s">
        <v>22410</v>
      </c>
    </row>
    <row r="6937" spans="2:24" ht="11" outlineLevel="1" x14ac:dyDescent="0.15">
      <c r="B6937" t="s">
        <v>8350</v>
      </c>
      <c r="C6937" t="s">
        <v>8351</v>
      </c>
      <c r="D6937" t="s">
        <v>4395</v>
      </c>
      <c r="E6937" t="s">
        <v>10649</v>
      </c>
      <c r="F6937" t="s">
        <v>3627</v>
      </c>
      <c r="G6937" t="s">
        <v>3628</v>
      </c>
      <c r="H6937" s="17">
        <v>45517</v>
      </c>
      <c r="I6937" s="15">
        <v>2024</v>
      </c>
      <c r="J6937" t="s">
        <v>10634</v>
      </c>
      <c r="K6937" s="5">
        <v>20591.88</v>
      </c>
      <c r="L6937" t="s">
        <v>967</v>
      </c>
      <c r="M6937" t="s">
        <v>985</v>
      </c>
      <c r="N6937" t="s">
        <v>10635</v>
      </c>
      <c r="O6937" t="s">
        <v>796</v>
      </c>
      <c r="P6937" t="s">
        <v>15012</v>
      </c>
      <c r="Q6937" t="s">
        <v>11435</v>
      </c>
      <c r="R6937" t="s">
        <v>757</v>
      </c>
      <c r="S6937" t="s">
        <v>803</v>
      </c>
      <c r="T6937" t="s">
        <v>22411</v>
      </c>
      <c r="U6937" t="s">
        <v>965</v>
      </c>
      <c r="V6937" t="s">
        <v>10638</v>
      </c>
      <c r="W6937" t="s">
        <v>970</v>
      </c>
      <c r="X6937" t="s">
        <v>22412</v>
      </c>
    </row>
    <row r="6938" spans="2:24" ht="11" outlineLevel="1" x14ac:dyDescent="0.15">
      <c r="B6938" t="s">
        <v>8353</v>
      </c>
      <c r="C6938" t="s">
        <v>8354</v>
      </c>
      <c r="E6938" t="s">
        <v>10649</v>
      </c>
      <c r="F6938" t="s">
        <v>8355</v>
      </c>
      <c r="G6938" t="s">
        <v>8356</v>
      </c>
      <c r="H6938" s="17">
        <v>43092</v>
      </c>
      <c r="I6938" s="15">
        <v>2018</v>
      </c>
      <c r="J6938" t="s">
        <v>10634</v>
      </c>
      <c r="K6938" s="5">
        <v>3975</v>
      </c>
      <c r="L6938" t="s">
        <v>967</v>
      </c>
      <c r="R6938" t="s">
        <v>748</v>
      </c>
      <c r="S6938" t="s">
        <v>795</v>
      </c>
      <c r="T6938" t="s">
        <v>22413</v>
      </c>
      <c r="U6938" t="s">
        <v>1340</v>
      </c>
      <c r="V6938" t="s">
        <v>12795</v>
      </c>
      <c r="W6938" t="s">
        <v>970</v>
      </c>
      <c r="X6938" t="s">
        <v>22414</v>
      </c>
    </row>
    <row r="6939" spans="2:24" ht="11" outlineLevel="1" x14ac:dyDescent="0.15">
      <c r="B6939" t="s">
        <v>8353</v>
      </c>
      <c r="C6939" t="s">
        <v>8354</v>
      </c>
      <c r="E6939" t="s">
        <v>10652</v>
      </c>
      <c r="F6939" t="s">
        <v>8355</v>
      </c>
      <c r="G6939" t="s">
        <v>8356</v>
      </c>
      <c r="H6939" s="17">
        <v>43126</v>
      </c>
      <c r="I6939" s="15">
        <v>2018</v>
      </c>
      <c r="J6939" t="s">
        <v>10634</v>
      </c>
      <c r="K6939" s="5">
        <v>16597.310000000001</v>
      </c>
      <c r="L6939" t="s">
        <v>967</v>
      </c>
      <c r="M6939" t="s">
        <v>15907</v>
      </c>
      <c r="R6939" t="s">
        <v>748</v>
      </c>
      <c r="S6939" t="s">
        <v>795</v>
      </c>
      <c r="T6939" t="s">
        <v>22415</v>
      </c>
      <c r="U6939" t="s">
        <v>1340</v>
      </c>
      <c r="V6939" t="s">
        <v>12795</v>
      </c>
      <c r="W6939" t="s">
        <v>970</v>
      </c>
      <c r="X6939" t="s">
        <v>22416</v>
      </c>
    </row>
    <row r="6940" spans="2:24" ht="11" outlineLevel="1" x14ac:dyDescent="0.15">
      <c r="B6940" t="s">
        <v>8359</v>
      </c>
      <c r="C6940" t="s">
        <v>8360</v>
      </c>
      <c r="E6940" t="s">
        <v>10649</v>
      </c>
      <c r="F6940" t="s">
        <v>8361</v>
      </c>
      <c r="G6940" t="s">
        <v>8362</v>
      </c>
      <c r="H6940" s="17">
        <v>43180</v>
      </c>
      <c r="I6940" s="15">
        <v>2018</v>
      </c>
      <c r="J6940" t="s">
        <v>10634</v>
      </c>
      <c r="K6940" s="5">
        <v>20460</v>
      </c>
      <c r="L6940" t="s">
        <v>967</v>
      </c>
      <c r="R6940" t="s">
        <v>740</v>
      </c>
      <c r="S6940" t="s">
        <v>795</v>
      </c>
      <c r="T6940" t="s">
        <v>22417</v>
      </c>
      <c r="U6940" t="s">
        <v>1340</v>
      </c>
      <c r="V6940" t="s">
        <v>12795</v>
      </c>
      <c r="W6940" t="s">
        <v>970</v>
      </c>
      <c r="X6940" t="s">
        <v>22418</v>
      </c>
    </row>
    <row r="6941" spans="2:24" ht="11" outlineLevel="1" x14ac:dyDescent="0.15">
      <c r="B6941" t="s">
        <v>8364</v>
      </c>
      <c r="C6941" t="s">
        <v>8365</v>
      </c>
      <c r="D6941" t="s">
        <v>251</v>
      </c>
      <c r="E6941" t="s">
        <v>10649</v>
      </c>
      <c r="F6941" t="s">
        <v>14804</v>
      </c>
      <c r="G6941" t="s">
        <v>1904</v>
      </c>
      <c r="H6941" s="17">
        <v>45211</v>
      </c>
      <c r="I6941" s="15">
        <v>2024</v>
      </c>
      <c r="J6941" t="s">
        <v>10634</v>
      </c>
      <c r="K6941" s="5">
        <v>20347.650000000001</v>
      </c>
      <c r="L6941" t="s">
        <v>967</v>
      </c>
      <c r="M6941" t="s">
        <v>1903</v>
      </c>
      <c r="N6941" t="s">
        <v>10635</v>
      </c>
      <c r="O6941" t="s">
        <v>826</v>
      </c>
      <c r="P6941" t="s">
        <v>11475</v>
      </c>
      <c r="Q6941" t="s">
        <v>11435</v>
      </c>
      <c r="R6941" t="s">
        <v>740</v>
      </c>
      <c r="S6941" t="s">
        <v>795</v>
      </c>
      <c r="T6941" t="s">
        <v>22419</v>
      </c>
      <c r="U6941" t="s">
        <v>965</v>
      </c>
      <c r="V6941" t="s">
        <v>10638</v>
      </c>
      <c r="W6941" t="s">
        <v>970</v>
      </c>
      <c r="X6941" t="s">
        <v>22420</v>
      </c>
    </row>
    <row r="6942" spans="2:24" ht="11" outlineLevel="1" x14ac:dyDescent="0.15">
      <c r="B6942" t="s">
        <v>8367</v>
      </c>
      <c r="C6942" t="s">
        <v>8368</v>
      </c>
      <c r="D6942" t="s">
        <v>6672</v>
      </c>
      <c r="E6942" t="s">
        <v>10649</v>
      </c>
      <c r="F6942" t="s">
        <v>6673</v>
      </c>
      <c r="G6942" t="s">
        <v>6674</v>
      </c>
      <c r="H6942" s="17">
        <v>43308</v>
      </c>
      <c r="I6942" s="15">
        <v>2018</v>
      </c>
      <c r="J6942" t="s">
        <v>10634</v>
      </c>
      <c r="K6942" s="5">
        <v>27960</v>
      </c>
      <c r="L6942" t="s">
        <v>967</v>
      </c>
      <c r="R6942" t="s">
        <v>740</v>
      </c>
      <c r="S6942" t="s">
        <v>795</v>
      </c>
      <c r="T6942" t="s">
        <v>21175</v>
      </c>
      <c r="U6942" t="s">
        <v>1340</v>
      </c>
      <c r="V6942" t="s">
        <v>12795</v>
      </c>
      <c r="W6942" t="s">
        <v>970</v>
      </c>
      <c r="X6942" t="s">
        <v>22421</v>
      </c>
    </row>
    <row r="6943" spans="2:24" ht="11" outlineLevel="1" x14ac:dyDescent="0.15">
      <c r="B6943" t="s">
        <v>8367</v>
      </c>
      <c r="C6943" t="s">
        <v>8368</v>
      </c>
      <c r="D6943" t="s">
        <v>6672</v>
      </c>
      <c r="E6943" t="s">
        <v>10652</v>
      </c>
      <c r="F6943" t="s">
        <v>6673</v>
      </c>
      <c r="G6943" t="s">
        <v>6674</v>
      </c>
      <c r="H6943" s="17">
        <v>43340</v>
      </c>
      <c r="I6943" s="15">
        <v>2018</v>
      </c>
      <c r="J6943" t="s">
        <v>10634</v>
      </c>
      <c r="K6943" s="5">
        <v>14040</v>
      </c>
      <c r="L6943" t="s">
        <v>967</v>
      </c>
      <c r="M6943" t="s">
        <v>15907</v>
      </c>
      <c r="R6943" t="s">
        <v>740</v>
      </c>
      <c r="S6943" t="s">
        <v>795</v>
      </c>
      <c r="T6943" t="s">
        <v>22422</v>
      </c>
      <c r="U6943" t="s">
        <v>1340</v>
      </c>
      <c r="V6943" t="s">
        <v>12795</v>
      </c>
      <c r="W6943" t="s">
        <v>970</v>
      </c>
      <c r="X6943" t="s">
        <v>22423</v>
      </c>
    </row>
    <row r="6944" spans="2:24" ht="11" outlineLevel="1" x14ac:dyDescent="0.15">
      <c r="B6944" t="s">
        <v>8367</v>
      </c>
      <c r="C6944" t="s">
        <v>8368</v>
      </c>
      <c r="D6944" t="s">
        <v>6672</v>
      </c>
      <c r="E6944" t="s">
        <v>10664</v>
      </c>
      <c r="F6944" t="s">
        <v>6673</v>
      </c>
      <c r="G6944" t="s">
        <v>6674</v>
      </c>
      <c r="H6944" s="17">
        <v>43496</v>
      </c>
      <c r="I6944" s="15">
        <v>2019</v>
      </c>
      <c r="J6944" t="s">
        <v>10634</v>
      </c>
      <c r="K6944" s="5">
        <v>-21720</v>
      </c>
      <c r="L6944" t="s">
        <v>967</v>
      </c>
      <c r="M6944" t="s">
        <v>12802</v>
      </c>
      <c r="R6944" t="s">
        <v>740</v>
      </c>
      <c r="S6944" t="s">
        <v>795</v>
      </c>
      <c r="T6944" t="s">
        <v>22424</v>
      </c>
      <c r="U6944" t="s">
        <v>1340</v>
      </c>
      <c r="V6944" t="s">
        <v>12795</v>
      </c>
      <c r="W6944" t="s">
        <v>970</v>
      </c>
      <c r="X6944" t="s">
        <v>22425</v>
      </c>
    </row>
    <row r="6945" spans="2:24" ht="11" outlineLevel="1" x14ac:dyDescent="0.15">
      <c r="B6945" t="s">
        <v>8370</v>
      </c>
      <c r="C6945" t="s">
        <v>8371</v>
      </c>
      <c r="E6945" t="s">
        <v>10649</v>
      </c>
      <c r="F6945" t="s">
        <v>19825</v>
      </c>
      <c r="G6945" t="s">
        <v>4382</v>
      </c>
      <c r="H6945" s="17">
        <v>42989</v>
      </c>
      <c r="I6945" s="15">
        <v>2017</v>
      </c>
      <c r="J6945" t="s">
        <v>10634</v>
      </c>
      <c r="K6945" s="5">
        <v>20178.95</v>
      </c>
      <c r="L6945" t="s">
        <v>967</v>
      </c>
      <c r="M6945" t="s">
        <v>1141</v>
      </c>
      <c r="N6945" t="s">
        <v>10635</v>
      </c>
      <c r="O6945" t="s">
        <v>825</v>
      </c>
      <c r="P6945" t="s">
        <v>13174</v>
      </c>
      <c r="R6945" t="s">
        <v>737</v>
      </c>
      <c r="S6945" t="s">
        <v>803</v>
      </c>
      <c r="T6945" t="s">
        <v>22426</v>
      </c>
      <c r="U6945" t="s">
        <v>965</v>
      </c>
      <c r="V6945" t="s">
        <v>10638</v>
      </c>
      <c r="W6945" t="s">
        <v>970</v>
      </c>
      <c r="X6945" t="s">
        <v>22427</v>
      </c>
    </row>
    <row r="6946" spans="2:24" ht="11" outlineLevel="1" x14ac:dyDescent="0.15">
      <c r="B6946" t="s">
        <v>8373</v>
      </c>
      <c r="C6946" t="s">
        <v>8374</v>
      </c>
      <c r="D6946" t="s">
        <v>4579</v>
      </c>
      <c r="E6946" t="s">
        <v>10652</v>
      </c>
      <c r="F6946" t="s">
        <v>4467</v>
      </c>
      <c r="G6946" t="s">
        <v>4468</v>
      </c>
      <c r="H6946" s="17">
        <v>43272</v>
      </c>
      <c r="I6946" s="15">
        <v>2018</v>
      </c>
      <c r="J6946" t="s">
        <v>10634</v>
      </c>
      <c r="K6946" s="5">
        <v>0</v>
      </c>
      <c r="L6946" t="s">
        <v>967</v>
      </c>
      <c r="M6946" t="s">
        <v>985</v>
      </c>
      <c r="N6946" t="s">
        <v>10635</v>
      </c>
      <c r="O6946" t="s">
        <v>796</v>
      </c>
      <c r="P6946" t="s">
        <v>15012</v>
      </c>
      <c r="Q6946" t="s">
        <v>15012</v>
      </c>
      <c r="R6946" t="s">
        <v>8375</v>
      </c>
      <c r="S6946" t="s">
        <v>803</v>
      </c>
      <c r="T6946" t="s">
        <v>22428</v>
      </c>
      <c r="U6946" t="s">
        <v>965</v>
      </c>
      <c r="V6946" t="s">
        <v>10638</v>
      </c>
      <c r="W6946" t="s">
        <v>970</v>
      </c>
      <c r="X6946" t="s">
        <v>22429</v>
      </c>
    </row>
    <row r="6947" spans="2:24" ht="11" outlineLevel="1" x14ac:dyDescent="0.15">
      <c r="B6947" t="s">
        <v>8373</v>
      </c>
      <c r="C6947" t="s">
        <v>8374</v>
      </c>
      <c r="D6947" t="s">
        <v>4579</v>
      </c>
      <c r="E6947" t="s">
        <v>10649</v>
      </c>
      <c r="F6947" t="s">
        <v>4467</v>
      </c>
      <c r="G6947" t="s">
        <v>4468</v>
      </c>
      <c r="H6947" s="17">
        <v>43265</v>
      </c>
      <c r="I6947" s="15">
        <v>2018</v>
      </c>
      <c r="J6947" t="s">
        <v>10634</v>
      </c>
      <c r="K6947" s="5">
        <v>20153.78</v>
      </c>
      <c r="L6947" t="s">
        <v>967</v>
      </c>
      <c r="M6947" t="s">
        <v>985</v>
      </c>
      <c r="N6947" t="s">
        <v>10635</v>
      </c>
      <c r="O6947" t="s">
        <v>796</v>
      </c>
      <c r="P6947" t="s">
        <v>15012</v>
      </c>
      <c r="Q6947" t="s">
        <v>15012</v>
      </c>
      <c r="R6947" t="s">
        <v>8375</v>
      </c>
      <c r="S6947" t="s">
        <v>803</v>
      </c>
      <c r="T6947" t="s">
        <v>22430</v>
      </c>
      <c r="U6947" t="s">
        <v>965</v>
      </c>
      <c r="V6947" t="s">
        <v>10638</v>
      </c>
      <c r="W6947" t="s">
        <v>970</v>
      </c>
      <c r="X6947" t="s">
        <v>22431</v>
      </c>
    </row>
    <row r="6948" spans="2:24" ht="11" outlineLevel="1" x14ac:dyDescent="0.15">
      <c r="B6948" t="s">
        <v>8378</v>
      </c>
      <c r="C6948" t="s">
        <v>8379</v>
      </c>
      <c r="D6948" t="s">
        <v>4251</v>
      </c>
      <c r="E6948" t="s">
        <v>10649</v>
      </c>
      <c r="F6948" t="s">
        <v>4252</v>
      </c>
      <c r="G6948" t="s">
        <v>4253</v>
      </c>
      <c r="H6948" s="17">
        <v>45919</v>
      </c>
      <c r="I6948" s="15">
        <v>2025</v>
      </c>
      <c r="J6948" t="s">
        <v>10634</v>
      </c>
      <c r="K6948" s="5">
        <v>20134</v>
      </c>
      <c r="L6948" t="s">
        <v>967</v>
      </c>
      <c r="R6948" t="s">
        <v>750</v>
      </c>
      <c r="S6948" t="s">
        <v>803</v>
      </c>
      <c r="T6948" t="s">
        <v>22432</v>
      </c>
      <c r="U6948" t="s">
        <v>1340</v>
      </c>
      <c r="V6948" t="s">
        <v>12795</v>
      </c>
      <c r="W6948" t="s">
        <v>970</v>
      </c>
      <c r="X6948" t="s">
        <v>22433</v>
      </c>
    </row>
    <row r="6949" spans="2:24" ht="11" outlineLevel="1" x14ac:dyDescent="0.15">
      <c r="B6949" t="s">
        <v>8381</v>
      </c>
      <c r="C6949" t="s">
        <v>1322</v>
      </c>
      <c r="D6949" t="s">
        <v>304</v>
      </c>
      <c r="E6949" t="s">
        <v>10649</v>
      </c>
      <c r="F6949" t="s">
        <v>14208</v>
      </c>
      <c r="G6949" t="s">
        <v>1702</v>
      </c>
      <c r="H6949" s="17">
        <v>42075</v>
      </c>
      <c r="I6949" s="15">
        <v>2015</v>
      </c>
      <c r="J6949" t="s">
        <v>10634</v>
      </c>
      <c r="K6949" s="5">
        <v>3551</v>
      </c>
      <c r="L6949" t="s">
        <v>967</v>
      </c>
      <c r="M6949" t="s">
        <v>985</v>
      </c>
      <c r="N6949" t="s">
        <v>10635</v>
      </c>
      <c r="O6949" t="s">
        <v>796</v>
      </c>
      <c r="P6949" t="s">
        <v>13376</v>
      </c>
      <c r="Q6949" t="s">
        <v>13376</v>
      </c>
      <c r="R6949" t="s">
        <v>740</v>
      </c>
      <c r="S6949" t="s">
        <v>795</v>
      </c>
      <c r="T6949" t="s">
        <v>22434</v>
      </c>
      <c r="U6949" t="s">
        <v>965</v>
      </c>
      <c r="V6949" t="s">
        <v>10638</v>
      </c>
      <c r="W6949" t="s">
        <v>970</v>
      </c>
      <c r="X6949" t="s">
        <v>22435</v>
      </c>
    </row>
    <row r="6950" spans="2:24" ht="11" outlineLevel="1" x14ac:dyDescent="0.15">
      <c r="B6950" t="s">
        <v>8381</v>
      </c>
      <c r="C6950" t="s">
        <v>1322</v>
      </c>
      <c r="D6950" t="s">
        <v>304</v>
      </c>
      <c r="E6950" t="s">
        <v>10950</v>
      </c>
      <c r="F6950" t="s">
        <v>14208</v>
      </c>
      <c r="G6950" t="s">
        <v>1702</v>
      </c>
      <c r="H6950" s="17">
        <v>42136</v>
      </c>
      <c r="I6950" s="15">
        <v>2015</v>
      </c>
      <c r="J6950" t="s">
        <v>10634</v>
      </c>
      <c r="K6950" s="5">
        <v>-15712</v>
      </c>
      <c r="L6950" t="s">
        <v>967</v>
      </c>
      <c r="M6950" t="s">
        <v>985</v>
      </c>
      <c r="N6950" t="s">
        <v>10635</v>
      </c>
      <c r="O6950" t="s">
        <v>796</v>
      </c>
      <c r="P6950" t="s">
        <v>13376</v>
      </c>
      <c r="Q6950" t="s">
        <v>13376</v>
      </c>
      <c r="R6950" t="s">
        <v>740</v>
      </c>
      <c r="S6950" t="s">
        <v>795</v>
      </c>
      <c r="T6950" t="s">
        <v>22436</v>
      </c>
      <c r="U6950" t="s">
        <v>965</v>
      </c>
      <c r="V6950" t="s">
        <v>10638</v>
      </c>
      <c r="W6950" t="s">
        <v>970</v>
      </c>
      <c r="X6950" t="s">
        <v>22437</v>
      </c>
    </row>
    <row r="6951" spans="2:24" ht="11" outlineLevel="1" x14ac:dyDescent="0.15">
      <c r="B6951" t="s">
        <v>8381</v>
      </c>
      <c r="C6951" t="s">
        <v>1322</v>
      </c>
      <c r="D6951" t="s">
        <v>304</v>
      </c>
      <c r="E6951" t="s">
        <v>10989</v>
      </c>
      <c r="F6951" t="s">
        <v>14208</v>
      </c>
      <c r="G6951" t="s">
        <v>1702</v>
      </c>
      <c r="H6951" s="17">
        <v>42096</v>
      </c>
      <c r="I6951" s="15">
        <v>2015</v>
      </c>
      <c r="J6951" t="s">
        <v>10634</v>
      </c>
      <c r="K6951" s="5">
        <v>32289</v>
      </c>
      <c r="L6951" t="s">
        <v>967</v>
      </c>
      <c r="M6951" t="s">
        <v>985</v>
      </c>
      <c r="N6951" t="s">
        <v>10635</v>
      </c>
      <c r="O6951" t="s">
        <v>796</v>
      </c>
      <c r="P6951" t="s">
        <v>13376</v>
      </c>
      <c r="Q6951" t="s">
        <v>13376</v>
      </c>
      <c r="R6951" t="s">
        <v>740</v>
      </c>
      <c r="S6951" t="s">
        <v>795</v>
      </c>
      <c r="T6951" t="s">
        <v>22438</v>
      </c>
      <c r="U6951" t="s">
        <v>965</v>
      </c>
      <c r="V6951" t="s">
        <v>10638</v>
      </c>
      <c r="W6951" t="s">
        <v>970</v>
      </c>
      <c r="X6951" t="s">
        <v>22439</v>
      </c>
    </row>
    <row r="6952" spans="2:24" ht="11" outlineLevel="1" x14ac:dyDescent="0.15">
      <c r="B6952" t="s">
        <v>8383</v>
      </c>
      <c r="C6952" t="s">
        <v>8384</v>
      </c>
      <c r="E6952" t="s">
        <v>10649</v>
      </c>
      <c r="F6952" t="s">
        <v>8385</v>
      </c>
      <c r="G6952" t="s">
        <v>8386</v>
      </c>
      <c r="H6952" s="17">
        <v>42200</v>
      </c>
      <c r="I6952" s="15">
        <v>2015</v>
      </c>
      <c r="J6952" t="s">
        <v>10634</v>
      </c>
      <c r="K6952" s="5">
        <v>10585</v>
      </c>
      <c r="L6952" t="s">
        <v>967</v>
      </c>
      <c r="R6952" t="s">
        <v>750</v>
      </c>
      <c r="S6952" t="s">
        <v>795</v>
      </c>
      <c r="T6952" t="s">
        <v>22440</v>
      </c>
      <c r="U6952" t="s">
        <v>1340</v>
      </c>
      <c r="V6952" t="s">
        <v>12795</v>
      </c>
      <c r="W6952" t="s">
        <v>970</v>
      </c>
      <c r="X6952" t="s">
        <v>22441</v>
      </c>
    </row>
    <row r="6953" spans="2:24" ht="11" outlineLevel="1" x14ac:dyDescent="0.15">
      <c r="B6953" t="s">
        <v>8383</v>
      </c>
      <c r="C6953" t="s">
        <v>8384</v>
      </c>
      <c r="E6953" t="s">
        <v>10652</v>
      </c>
      <c r="F6953" t="s">
        <v>8385</v>
      </c>
      <c r="G6953" t="s">
        <v>8386</v>
      </c>
      <c r="H6953" s="17">
        <v>42367</v>
      </c>
      <c r="I6953" s="15">
        <v>2016</v>
      </c>
      <c r="J6953" t="s">
        <v>10634</v>
      </c>
      <c r="K6953" s="5">
        <v>0</v>
      </c>
      <c r="L6953" t="s">
        <v>967</v>
      </c>
      <c r="M6953" t="s">
        <v>12797</v>
      </c>
      <c r="R6953" t="s">
        <v>750</v>
      </c>
      <c r="S6953" t="s">
        <v>795</v>
      </c>
      <c r="T6953" t="s">
        <v>22442</v>
      </c>
      <c r="U6953" t="s">
        <v>1340</v>
      </c>
      <c r="V6953" t="s">
        <v>12795</v>
      </c>
      <c r="W6953" t="s">
        <v>970</v>
      </c>
      <c r="X6953" t="s">
        <v>22443</v>
      </c>
    </row>
    <row r="6954" spans="2:24" ht="11" outlineLevel="1" x14ac:dyDescent="0.15">
      <c r="B6954" t="s">
        <v>8383</v>
      </c>
      <c r="C6954" t="s">
        <v>8384</v>
      </c>
      <c r="E6954" t="s">
        <v>10664</v>
      </c>
      <c r="F6954" t="s">
        <v>8385</v>
      </c>
      <c r="G6954" t="s">
        <v>8386</v>
      </c>
      <c r="H6954" s="17">
        <v>42404</v>
      </c>
      <c r="I6954" s="15">
        <v>2016</v>
      </c>
      <c r="J6954" t="s">
        <v>10634</v>
      </c>
      <c r="K6954" s="5">
        <v>0</v>
      </c>
      <c r="L6954" t="s">
        <v>967</v>
      </c>
      <c r="M6954" t="s">
        <v>12797</v>
      </c>
      <c r="R6954" t="s">
        <v>750</v>
      </c>
      <c r="S6954" t="s">
        <v>795</v>
      </c>
      <c r="T6954" t="s">
        <v>22444</v>
      </c>
      <c r="U6954" t="s">
        <v>1340</v>
      </c>
      <c r="V6954" t="s">
        <v>12795</v>
      </c>
      <c r="W6954" t="s">
        <v>970</v>
      </c>
      <c r="X6954" t="s">
        <v>22445</v>
      </c>
    </row>
    <row r="6955" spans="2:24" ht="11" outlineLevel="1" x14ac:dyDescent="0.15">
      <c r="B6955" t="s">
        <v>8383</v>
      </c>
      <c r="C6955" t="s">
        <v>8384</v>
      </c>
      <c r="E6955" t="s">
        <v>10643</v>
      </c>
      <c r="F6955" t="s">
        <v>8385</v>
      </c>
      <c r="G6955" t="s">
        <v>8386</v>
      </c>
      <c r="H6955" s="17">
        <v>42549</v>
      </c>
      <c r="I6955" s="15">
        <v>2016</v>
      </c>
      <c r="J6955" t="s">
        <v>10634</v>
      </c>
      <c r="K6955" s="5">
        <v>-5180</v>
      </c>
      <c r="L6955" t="s">
        <v>967</v>
      </c>
      <c r="M6955" t="s">
        <v>12802</v>
      </c>
      <c r="R6955" t="s">
        <v>750</v>
      </c>
      <c r="S6955" t="s">
        <v>795</v>
      </c>
      <c r="T6955" t="s">
        <v>22446</v>
      </c>
      <c r="U6955" t="s">
        <v>1340</v>
      </c>
      <c r="V6955" t="s">
        <v>12795</v>
      </c>
      <c r="W6955" t="s">
        <v>970</v>
      </c>
      <c r="X6955" t="s">
        <v>22447</v>
      </c>
    </row>
    <row r="6956" spans="2:24" ht="11" outlineLevel="1" x14ac:dyDescent="0.15">
      <c r="B6956" t="s">
        <v>8383</v>
      </c>
      <c r="C6956" t="s">
        <v>8384</v>
      </c>
      <c r="E6956" t="s">
        <v>10632</v>
      </c>
      <c r="F6956" t="s">
        <v>8385</v>
      </c>
      <c r="G6956" t="s">
        <v>8386</v>
      </c>
      <c r="H6956" s="17">
        <v>42566</v>
      </c>
      <c r="I6956" s="15">
        <v>2016</v>
      </c>
      <c r="J6956" t="s">
        <v>10634</v>
      </c>
      <c r="K6956" s="5">
        <v>5750</v>
      </c>
      <c r="L6956" t="s">
        <v>967</v>
      </c>
      <c r="M6956" t="s">
        <v>12797</v>
      </c>
      <c r="R6956" t="s">
        <v>750</v>
      </c>
      <c r="S6956" t="s">
        <v>795</v>
      </c>
      <c r="T6956" t="s">
        <v>22448</v>
      </c>
      <c r="U6956" t="s">
        <v>1340</v>
      </c>
      <c r="V6956" t="s">
        <v>12795</v>
      </c>
      <c r="W6956" t="s">
        <v>970</v>
      </c>
      <c r="X6956" t="s">
        <v>22449</v>
      </c>
    </row>
    <row r="6957" spans="2:24" ht="11" outlineLevel="1" x14ac:dyDescent="0.15">
      <c r="B6957" t="s">
        <v>8383</v>
      </c>
      <c r="C6957" t="s">
        <v>8384</v>
      </c>
      <c r="E6957" t="s">
        <v>10667</v>
      </c>
      <c r="F6957" t="s">
        <v>8385</v>
      </c>
      <c r="G6957" t="s">
        <v>8386</v>
      </c>
      <c r="H6957" s="17">
        <v>42634</v>
      </c>
      <c r="I6957" s="15">
        <v>2016</v>
      </c>
      <c r="J6957" t="s">
        <v>10634</v>
      </c>
      <c r="K6957" s="5">
        <v>0</v>
      </c>
      <c r="L6957" t="s">
        <v>967</v>
      </c>
      <c r="M6957" t="s">
        <v>12797</v>
      </c>
      <c r="R6957" t="s">
        <v>750</v>
      </c>
      <c r="S6957" t="s">
        <v>795</v>
      </c>
      <c r="T6957" t="s">
        <v>22448</v>
      </c>
      <c r="U6957" t="s">
        <v>1340</v>
      </c>
      <c r="V6957" t="s">
        <v>12795</v>
      </c>
      <c r="W6957" t="s">
        <v>970</v>
      </c>
      <c r="X6957" t="s">
        <v>22450</v>
      </c>
    </row>
    <row r="6958" spans="2:24" ht="11" outlineLevel="1" x14ac:dyDescent="0.15">
      <c r="B6958" t="s">
        <v>8383</v>
      </c>
      <c r="C6958" t="s">
        <v>8384</v>
      </c>
      <c r="E6958" t="s">
        <v>10658</v>
      </c>
      <c r="F6958" t="s">
        <v>8385</v>
      </c>
      <c r="G6958" t="s">
        <v>8386</v>
      </c>
      <c r="H6958" s="17">
        <v>42929</v>
      </c>
      <c r="I6958" s="15">
        <v>2017</v>
      </c>
      <c r="J6958" t="s">
        <v>10634</v>
      </c>
      <c r="K6958" s="5">
        <v>2252.33</v>
      </c>
      <c r="L6958" t="s">
        <v>967</v>
      </c>
      <c r="M6958" t="s">
        <v>16080</v>
      </c>
      <c r="R6958" t="s">
        <v>750</v>
      </c>
      <c r="S6958" t="s">
        <v>795</v>
      </c>
      <c r="T6958" t="s">
        <v>22451</v>
      </c>
      <c r="U6958" t="s">
        <v>1340</v>
      </c>
      <c r="V6958" t="s">
        <v>12795</v>
      </c>
      <c r="W6958" t="s">
        <v>970</v>
      </c>
      <c r="X6958" t="s">
        <v>22452</v>
      </c>
    </row>
    <row r="6959" spans="2:24" ht="11" outlineLevel="1" x14ac:dyDescent="0.15">
      <c r="B6959" t="s">
        <v>8383</v>
      </c>
      <c r="C6959" t="s">
        <v>8384</v>
      </c>
      <c r="E6959" t="s">
        <v>10661</v>
      </c>
      <c r="F6959" t="s">
        <v>8385</v>
      </c>
      <c r="G6959" t="s">
        <v>8386</v>
      </c>
      <c r="H6959" s="17">
        <v>42942</v>
      </c>
      <c r="I6959" s="15">
        <v>2017</v>
      </c>
      <c r="J6959" t="s">
        <v>10634</v>
      </c>
      <c r="K6959" s="5">
        <v>3195.42</v>
      </c>
      <c r="L6959" t="s">
        <v>967</v>
      </c>
      <c r="M6959" t="s">
        <v>12797</v>
      </c>
      <c r="R6959" t="s">
        <v>750</v>
      </c>
      <c r="S6959" t="s">
        <v>795</v>
      </c>
      <c r="T6959" t="s">
        <v>22451</v>
      </c>
      <c r="U6959" t="s">
        <v>1340</v>
      </c>
      <c r="V6959" t="s">
        <v>12795</v>
      </c>
      <c r="W6959" t="s">
        <v>970</v>
      </c>
      <c r="X6959" t="s">
        <v>22453</v>
      </c>
    </row>
    <row r="6960" spans="2:24" ht="11" outlineLevel="1" x14ac:dyDescent="0.15">
      <c r="B6960" t="s">
        <v>8383</v>
      </c>
      <c r="C6960" t="s">
        <v>8384</v>
      </c>
      <c r="E6960" t="s">
        <v>10655</v>
      </c>
      <c r="F6960" t="s">
        <v>8385</v>
      </c>
      <c r="G6960" t="s">
        <v>8386</v>
      </c>
      <c r="H6960" s="17">
        <v>43291</v>
      </c>
      <c r="I6960" s="15">
        <v>2018</v>
      </c>
      <c r="J6960" t="s">
        <v>10634</v>
      </c>
      <c r="K6960" s="5">
        <v>6103.19</v>
      </c>
      <c r="L6960" t="s">
        <v>967</v>
      </c>
      <c r="M6960" t="s">
        <v>16080</v>
      </c>
      <c r="R6960" t="s">
        <v>750</v>
      </c>
      <c r="S6960" t="s">
        <v>795</v>
      </c>
      <c r="T6960" t="s">
        <v>22448</v>
      </c>
      <c r="U6960" t="s">
        <v>1340</v>
      </c>
      <c r="V6960" t="s">
        <v>12795</v>
      </c>
      <c r="W6960" t="s">
        <v>970</v>
      </c>
      <c r="X6960" t="s">
        <v>22454</v>
      </c>
    </row>
    <row r="6961" spans="2:24" ht="11" outlineLevel="1" x14ac:dyDescent="0.15">
      <c r="B6961" t="s">
        <v>8383</v>
      </c>
      <c r="C6961" t="s">
        <v>8384</v>
      </c>
      <c r="E6961" t="s">
        <v>10646</v>
      </c>
      <c r="F6961" t="s">
        <v>8385</v>
      </c>
      <c r="G6961" t="s">
        <v>8386</v>
      </c>
      <c r="H6961" s="17">
        <v>43657</v>
      </c>
      <c r="I6961" s="15">
        <v>2019</v>
      </c>
      <c r="J6961" t="s">
        <v>10634</v>
      </c>
      <c r="K6961" s="5">
        <v>6285.57</v>
      </c>
      <c r="L6961" t="s">
        <v>967</v>
      </c>
      <c r="M6961" t="s">
        <v>16080</v>
      </c>
      <c r="R6961" t="s">
        <v>750</v>
      </c>
      <c r="S6961" t="s">
        <v>795</v>
      </c>
      <c r="T6961" t="s">
        <v>22448</v>
      </c>
      <c r="U6961" t="s">
        <v>1340</v>
      </c>
      <c r="V6961" t="s">
        <v>12795</v>
      </c>
      <c r="W6961" t="s">
        <v>970</v>
      </c>
      <c r="X6961" t="s">
        <v>22455</v>
      </c>
    </row>
    <row r="6962" spans="2:24" ht="11" outlineLevel="1" x14ac:dyDescent="0.15">
      <c r="B6962" t="s">
        <v>8383</v>
      </c>
      <c r="C6962" t="s">
        <v>8384</v>
      </c>
      <c r="E6962" t="s">
        <v>10640</v>
      </c>
      <c r="F6962" t="s">
        <v>8385</v>
      </c>
      <c r="G6962" t="s">
        <v>8386</v>
      </c>
      <c r="H6962" s="17">
        <v>43686</v>
      </c>
      <c r="I6962" s="15">
        <v>2019</v>
      </c>
      <c r="J6962" t="s">
        <v>10634</v>
      </c>
      <c r="K6962" s="5">
        <v>2656</v>
      </c>
      <c r="L6962" t="s">
        <v>967</v>
      </c>
      <c r="M6962" t="s">
        <v>12797</v>
      </c>
      <c r="R6962" t="s">
        <v>750</v>
      </c>
      <c r="S6962" t="s">
        <v>795</v>
      </c>
      <c r="T6962" t="s">
        <v>22448</v>
      </c>
      <c r="U6962" t="s">
        <v>1340</v>
      </c>
      <c r="V6962" t="s">
        <v>12795</v>
      </c>
      <c r="W6962" t="s">
        <v>970</v>
      </c>
      <c r="X6962" t="s">
        <v>22456</v>
      </c>
    </row>
    <row r="6963" spans="2:24" ht="11" outlineLevel="1" x14ac:dyDescent="0.15">
      <c r="B6963" t="s">
        <v>8383</v>
      </c>
      <c r="C6963" t="s">
        <v>8384</v>
      </c>
      <c r="E6963" t="s">
        <v>10767</v>
      </c>
      <c r="F6963" t="s">
        <v>8385</v>
      </c>
      <c r="G6963" t="s">
        <v>8386</v>
      </c>
      <c r="H6963" s="17">
        <v>44103</v>
      </c>
      <c r="I6963" s="15">
        <v>2020</v>
      </c>
      <c r="J6963" t="s">
        <v>10634</v>
      </c>
      <c r="K6963" s="5">
        <v>-1151</v>
      </c>
      <c r="L6963" t="s">
        <v>967</v>
      </c>
      <c r="M6963" t="s">
        <v>14189</v>
      </c>
      <c r="R6963" t="s">
        <v>750</v>
      </c>
      <c r="S6963" t="s">
        <v>795</v>
      </c>
      <c r="T6963" t="s">
        <v>22448</v>
      </c>
      <c r="U6963" t="s">
        <v>1340</v>
      </c>
      <c r="V6963" t="s">
        <v>12795</v>
      </c>
      <c r="W6963" t="s">
        <v>970</v>
      </c>
      <c r="X6963" t="s">
        <v>22457</v>
      </c>
    </row>
    <row r="6964" spans="2:24" ht="11" outlineLevel="1" x14ac:dyDescent="0.15">
      <c r="B6964" t="s">
        <v>8383</v>
      </c>
      <c r="C6964" t="s">
        <v>8384</v>
      </c>
      <c r="E6964" t="s">
        <v>10711</v>
      </c>
      <c r="F6964" t="s">
        <v>8385</v>
      </c>
      <c r="G6964" t="s">
        <v>8386</v>
      </c>
      <c r="H6964" s="17">
        <v>44207</v>
      </c>
      <c r="I6964" s="15">
        <v>2021</v>
      </c>
      <c r="J6964" t="s">
        <v>10634</v>
      </c>
      <c r="K6964" s="5">
        <v>-1493.34</v>
      </c>
      <c r="L6964" t="s">
        <v>967</v>
      </c>
      <c r="M6964" t="s">
        <v>12802</v>
      </c>
      <c r="R6964" t="s">
        <v>750</v>
      </c>
      <c r="S6964" t="s">
        <v>795</v>
      </c>
      <c r="T6964" t="s">
        <v>22448</v>
      </c>
      <c r="U6964" t="s">
        <v>1340</v>
      </c>
      <c r="V6964" t="s">
        <v>12795</v>
      </c>
      <c r="W6964" t="s">
        <v>970</v>
      </c>
      <c r="X6964" t="s">
        <v>22458</v>
      </c>
    </row>
    <row r="6965" spans="2:24" ht="11" outlineLevel="1" x14ac:dyDescent="0.15">
      <c r="B6965" t="s">
        <v>8383</v>
      </c>
      <c r="C6965" t="s">
        <v>8384</v>
      </c>
      <c r="E6965" t="s">
        <v>10728</v>
      </c>
      <c r="F6965" t="s">
        <v>8385</v>
      </c>
      <c r="G6965" t="s">
        <v>8386</v>
      </c>
      <c r="H6965" s="17">
        <v>44274</v>
      </c>
      <c r="I6965" s="15">
        <v>2021</v>
      </c>
      <c r="J6965" t="s">
        <v>10634</v>
      </c>
      <c r="K6965" s="5">
        <v>-8978.44</v>
      </c>
      <c r="L6965" t="s">
        <v>967</v>
      </c>
      <c r="M6965" t="s">
        <v>12802</v>
      </c>
      <c r="R6965" t="s">
        <v>750</v>
      </c>
      <c r="S6965" t="s">
        <v>795</v>
      </c>
      <c r="T6965" t="s">
        <v>22448</v>
      </c>
      <c r="U6965" t="s">
        <v>1340</v>
      </c>
      <c r="V6965" t="s">
        <v>12795</v>
      </c>
      <c r="W6965" t="s">
        <v>970</v>
      </c>
      <c r="X6965" t="s">
        <v>22459</v>
      </c>
    </row>
    <row r="6966" spans="2:24" ht="11" outlineLevel="1" x14ac:dyDescent="0.15">
      <c r="B6966" t="s">
        <v>8388</v>
      </c>
      <c r="C6966" t="s">
        <v>8389</v>
      </c>
      <c r="E6966" t="s">
        <v>10649</v>
      </c>
      <c r="F6966" t="s">
        <v>6306</v>
      </c>
      <c r="G6966" t="s">
        <v>6307</v>
      </c>
      <c r="H6966" s="17">
        <v>43026</v>
      </c>
      <c r="I6966" s="15">
        <v>2018</v>
      </c>
      <c r="J6966" t="s">
        <v>10634</v>
      </c>
      <c r="K6966" s="5">
        <v>25250</v>
      </c>
      <c r="L6966" t="s">
        <v>967</v>
      </c>
      <c r="R6966" t="s">
        <v>740</v>
      </c>
      <c r="S6966" t="s">
        <v>795</v>
      </c>
      <c r="T6966" t="s">
        <v>22460</v>
      </c>
      <c r="U6966" t="s">
        <v>1340</v>
      </c>
      <c r="V6966" t="s">
        <v>12795</v>
      </c>
      <c r="W6966" t="s">
        <v>970</v>
      </c>
      <c r="X6966" t="s">
        <v>22461</v>
      </c>
    </row>
    <row r="6967" spans="2:24" ht="11" outlineLevel="1" x14ac:dyDescent="0.15">
      <c r="B6967" t="s">
        <v>8388</v>
      </c>
      <c r="C6967" t="s">
        <v>8389</v>
      </c>
      <c r="E6967" t="s">
        <v>10652</v>
      </c>
      <c r="F6967" t="s">
        <v>6306</v>
      </c>
      <c r="G6967" t="s">
        <v>6307</v>
      </c>
      <c r="H6967" s="17">
        <v>43109</v>
      </c>
      <c r="I6967" s="15">
        <v>2018</v>
      </c>
      <c r="J6967" t="s">
        <v>10634</v>
      </c>
      <c r="K6967" s="5">
        <v>-5233.51</v>
      </c>
      <c r="L6967" t="s">
        <v>967</v>
      </c>
      <c r="M6967" t="s">
        <v>12802</v>
      </c>
      <c r="R6967" t="s">
        <v>740</v>
      </c>
      <c r="S6967" t="s">
        <v>795</v>
      </c>
      <c r="T6967" t="s">
        <v>22460</v>
      </c>
      <c r="U6967" t="s">
        <v>1340</v>
      </c>
      <c r="V6967" t="s">
        <v>12795</v>
      </c>
      <c r="W6967" t="s">
        <v>970</v>
      </c>
      <c r="X6967" t="s">
        <v>22462</v>
      </c>
    </row>
    <row r="6968" spans="2:24" ht="11" outlineLevel="1" x14ac:dyDescent="0.15">
      <c r="B6968" t="s">
        <v>8391</v>
      </c>
      <c r="C6968" t="s">
        <v>8392</v>
      </c>
      <c r="E6968" t="s">
        <v>10649</v>
      </c>
      <c r="F6968" t="s">
        <v>2967</v>
      </c>
      <c r="G6968" t="s">
        <v>2968</v>
      </c>
      <c r="H6968" s="17">
        <v>44355</v>
      </c>
      <c r="I6968" s="15">
        <v>2021</v>
      </c>
      <c r="J6968" t="s">
        <v>10634</v>
      </c>
      <c r="K6968" s="5">
        <v>112650</v>
      </c>
      <c r="L6968" t="s">
        <v>967</v>
      </c>
      <c r="R6968" t="s">
        <v>748</v>
      </c>
      <c r="S6968" t="s">
        <v>795</v>
      </c>
      <c r="T6968" t="s">
        <v>22463</v>
      </c>
      <c r="U6968" t="s">
        <v>1340</v>
      </c>
      <c r="V6968" t="s">
        <v>12795</v>
      </c>
      <c r="W6968" t="s">
        <v>970</v>
      </c>
      <c r="X6968" t="s">
        <v>22464</v>
      </c>
    </row>
    <row r="6969" spans="2:24" ht="11" outlineLevel="1" x14ac:dyDescent="0.15">
      <c r="B6969" t="s">
        <v>8391</v>
      </c>
      <c r="C6969" t="s">
        <v>8392</v>
      </c>
      <c r="E6969" t="s">
        <v>10652</v>
      </c>
      <c r="F6969" t="s">
        <v>2967</v>
      </c>
      <c r="G6969" t="s">
        <v>2968</v>
      </c>
      <c r="H6969" s="17">
        <v>45426</v>
      </c>
      <c r="I6969" s="15">
        <v>2024</v>
      </c>
      <c r="J6969" t="s">
        <v>10634</v>
      </c>
      <c r="K6969" s="5">
        <v>-92650</v>
      </c>
      <c r="L6969" t="s">
        <v>967</v>
      </c>
      <c r="M6969" t="s">
        <v>14189</v>
      </c>
      <c r="R6969" t="s">
        <v>748</v>
      </c>
      <c r="S6969" t="s">
        <v>795</v>
      </c>
      <c r="T6969" t="s">
        <v>22465</v>
      </c>
      <c r="U6969" t="s">
        <v>1340</v>
      </c>
      <c r="V6969" t="s">
        <v>12795</v>
      </c>
      <c r="W6969" t="s">
        <v>970</v>
      </c>
      <c r="X6969" t="s">
        <v>22466</v>
      </c>
    </row>
    <row r="6970" spans="2:24" ht="11" outlineLevel="1" x14ac:dyDescent="0.15">
      <c r="B6970" t="s">
        <v>8394</v>
      </c>
      <c r="C6970" t="s">
        <v>8395</v>
      </c>
      <c r="D6970" t="s">
        <v>334</v>
      </c>
      <c r="E6970" t="s">
        <v>10649</v>
      </c>
      <c r="F6970" t="s">
        <v>16871</v>
      </c>
      <c r="G6970" t="s">
        <v>2830</v>
      </c>
      <c r="H6970" s="17">
        <v>44078</v>
      </c>
      <c r="I6970" s="15">
        <v>2020</v>
      </c>
      <c r="J6970" t="s">
        <v>10634</v>
      </c>
      <c r="K6970" s="5">
        <v>20000</v>
      </c>
      <c r="L6970" t="s">
        <v>967</v>
      </c>
      <c r="M6970" t="s">
        <v>985</v>
      </c>
      <c r="N6970" t="s">
        <v>10635</v>
      </c>
      <c r="O6970" t="s">
        <v>804</v>
      </c>
      <c r="P6970" t="s">
        <v>13376</v>
      </c>
      <c r="R6970" t="s">
        <v>740</v>
      </c>
      <c r="S6970" t="s">
        <v>795</v>
      </c>
      <c r="T6970" t="s">
        <v>22467</v>
      </c>
      <c r="U6970" t="s">
        <v>965</v>
      </c>
      <c r="V6970" t="s">
        <v>10638</v>
      </c>
      <c r="W6970" t="s">
        <v>970</v>
      </c>
      <c r="X6970" t="s">
        <v>22468</v>
      </c>
    </row>
    <row r="6971" spans="2:24" ht="11" outlineLevel="1" x14ac:dyDescent="0.15">
      <c r="B6971" t="s">
        <v>8397</v>
      </c>
      <c r="C6971" t="s">
        <v>8398</v>
      </c>
      <c r="E6971" t="s">
        <v>10649</v>
      </c>
      <c r="F6971" t="s">
        <v>8399</v>
      </c>
      <c r="G6971" t="s">
        <v>8400</v>
      </c>
      <c r="H6971" s="17">
        <v>45149</v>
      </c>
      <c r="I6971" s="15">
        <v>2023</v>
      </c>
      <c r="J6971" t="s">
        <v>10634</v>
      </c>
      <c r="K6971" s="5">
        <v>20000</v>
      </c>
      <c r="L6971" t="s">
        <v>967</v>
      </c>
      <c r="R6971" t="s">
        <v>757</v>
      </c>
      <c r="S6971" t="s">
        <v>803</v>
      </c>
      <c r="T6971" t="s">
        <v>22469</v>
      </c>
      <c r="U6971" t="s">
        <v>1340</v>
      </c>
      <c r="V6971" t="s">
        <v>12795</v>
      </c>
      <c r="W6971" t="s">
        <v>970</v>
      </c>
      <c r="X6971" t="s">
        <v>22470</v>
      </c>
    </row>
    <row r="6972" spans="2:24" ht="11" outlineLevel="1" x14ac:dyDescent="0.15">
      <c r="B6972" t="s">
        <v>8397</v>
      </c>
      <c r="C6972" t="s">
        <v>8398</v>
      </c>
      <c r="E6972" t="s">
        <v>10652</v>
      </c>
      <c r="F6972" t="s">
        <v>8399</v>
      </c>
      <c r="G6972" t="s">
        <v>8400</v>
      </c>
      <c r="H6972" s="17">
        <v>45411</v>
      </c>
      <c r="I6972" s="15">
        <v>2024</v>
      </c>
      <c r="J6972" t="s">
        <v>10634</v>
      </c>
      <c r="K6972" s="5">
        <v>0</v>
      </c>
      <c r="L6972" t="s">
        <v>967</v>
      </c>
      <c r="M6972" t="s">
        <v>15907</v>
      </c>
      <c r="R6972" t="s">
        <v>757</v>
      </c>
      <c r="S6972" t="s">
        <v>803</v>
      </c>
      <c r="T6972" t="s">
        <v>22469</v>
      </c>
      <c r="U6972" t="s">
        <v>1340</v>
      </c>
      <c r="V6972" t="s">
        <v>12795</v>
      </c>
      <c r="W6972" t="s">
        <v>970</v>
      </c>
      <c r="X6972" t="s">
        <v>22471</v>
      </c>
    </row>
    <row r="6973" spans="2:24" ht="11" outlineLevel="1" x14ac:dyDescent="0.15">
      <c r="B6973" t="s">
        <v>8397</v>
      </c>
      <c r="C6973" t="s">
        <v>8398</v>
      </c>
      <c r="E6973" t="s">
        <v>10664</v>
      </c>
      <c r="F6973" t="s">
        <v>8399</v>
      </c>
      <c r="G6973" t="s">
        <v>8400</v>
      </c>
      <c r="H6973" s="17">
        <v>45593</v>
      </c>
      <c r="I6973" s="15">
        <v>2025</v>
      </c>
      <c r="J6973" t="s">
        <v>10634</v>
      </c>
      <c r="K6973" s="5">
        <v>0</v>
      </c>
      <c r="L6973" t="s">
        <v>967</v>
      </c>
      <c r="M6973" t="s">
        <v>14985</v>
      </c>
      <c r="R6973" t="s">
        <v>757</v>
      </c>
      <c r="S6973" t="s">
        <v>803</v>
      </c>
      <c r="T6973" t="s">
        <v>22469</v>
      </c>
      <c r="U6973" t="s">
        <v>1340</v>
      </c>
      <c r="V6973" t="s">
        <v>12795</v>
      </c>
      <c r="W6973" t="s">
        <v>970</v>
      </c>
      <c r="X6973" t="s">
        <v>22472</v>
      </c>
    </row>
    <row r="6974" spans="2:24" ht="11" outlineLevel="1" x14ac:dyDescent="0.15">
      <c r="B6974" t="s">
        <v>8402</v>
      </c>
      <c r="C6974" t="s">
        <v>8403</v>
      </c>
      <c r="E6974" t="s">
        <v>10649</v>
      </c>
      <c r="F6974" t="s">
        <v>2558</v>
      </c>
      <c r="G6974" t="s">
        <v>2559</v>
      </c>
      <c r="H6974" s="17">
        <v>42195</v>
      </c>
      <c r="I6974" s="15">
        <v>2015</v>
      </c>
      <c r="J6974" t="s">
        <v>10634</v>
      </c>
      <c r="K6974" s="5">
        <v>19997.599999999999</v>
      </c>
      <c r="L6974" t="s">
        <v>967</v>
      </c>
      <c r="M6974" t="s">
        <v>1141</v>
      </c>
      <c r="N6974" t="s">
        <v>10635</v>
      </c>
      <c r="O6974" t="s">
        <v>826</v>
      </c>
      <c r="P6974" t="s">
        <v>11434</v>
      </c>
      <c r="Q6974" t="s">
        <v>11434</v>
      </c>
      <c r="R6974" t="s">
        <v>8404</v>
      </c>
      <c r="S6974" t="s">
        <v>795</v>
      </c>
      <c r="T6974" t="s">
        <v>22473</v>
      </c>
      <c r="U6974" t="s">
        <v>965</v>
      </c>
      <c r="V6974" t="s">
        <v>10638</v>
      </c>
      <c r="W6974" t="s">
        <v>970</v>
      </c>
      <c r="X6974" t="s">
        <v>22474</v>
      </c>
    </row>
    <row r="6975" spans="2:24" ht="11" outlineLevel="1" x14ac:dyDescent="0.15">
      <c r="B6975" t="s">
        <v>8407</v>
      </c>
      <c r="C6975" t="s">
        <v>8408</v>
      </c>
      <c r="E6975" t="s">
        <v>10649</v>
      </c>
      <c r="F6975" t="s">
        <v>8409</v>
      </c>
      <c r="G6975" t="s">
        <v>8410</v>
      </c>
      <c r="H6975" s="17">
        <v>44453</v>
      </c>
      <c r="I6975" s="15">
        <v>2021</v>
      </c>
      <c r="J6975" t="s">
        <v>10634</v>
      </c>
      <c r="K6975" s="5">
        <v>19938</v>
      </c>
      <c r="L6975" t="s">
        <v>967</v>
      </c>
      <c r="R6975" t="s">
        <v>750</v>
      </c>
      <c r="S6975" t="s">
        <v>887</v>
      </c>
      <c r="T6975" t="s">
        <v>22475</v>
      </c>
      <c r="U6975" t="s">
        <v>1340</v>
      </c>
      <c r="V6975" t="s">
        <v>12795</v>
      </c>
      <c r="W6975" t="s">
        <v>970</v>
      </c>
      <c r="X6975" t="s">
        <v>22476</v>
      </c>
    </row>
    <row r="6976" spans="2:24" ht="11" outlineLevel="1" x14ac:dyDescent="0.15">
      <c r="B6976" t="s">
        <v>8413</v>
      </c>
      <c r="C6976" t="s">
        <v>8414</v>
      </c>
      <c r="E6976" t="s">
        <v>10649</v>
      </c>
      <c r="F6976" t="s">
        <v>8415</v>
      </c>
      <c r="G6976" t="s">
        <v>8416</v>
      </c>
      <c r="H6976" s="17">
        <v>45275</v>
      </c>
      <c r="I6976" s="15">
        <v>2024</v>
      </c>
      <c r="J6976" t="s">
        <v>10634</v>
      </c>
      <c r="K6976" s="5">
        <v>19871.79</v>
      </c>
      <c r="L6976" t="s">
        <v>967</v>
      </c>
      <c r="R6976" t="s">
        <v>750</v>
      </c>
      <c r="S6976" t="s">
        <v>8417</v>
      </c>
      <c r="T6976" t="s">
        <v>22477</v>
      </c>
      <c r="U6976" t="s">
        <v>1340</v>
      </c>
      <c r="V6976" t="s">
        <v>12795</v>
      </c>
      <c r="W6976" t="s">
        <v>970</v>
      </c>
      <c r="X6976" t="s">
        <v>22478</v>
      </c>
    </row>
    <row r="6977" spans="2:24" ht="11" outlineLevel="1" x14ac:dyDescent="0.15">
      <c r="B6977" t="s">
        <v>8420</v>
      </c>
      <c r="C6977" t="s">
        <v>8421</v>
      </c>
      <c r="D6977" t="s">
        <v>163</v>
      </c>
      <c r="E6977" t="s">
        <v>10649</v>
      </c>
      <c r="F6977" t="s">
        <v>600</v>
      </c>
      <c r="G6977" t="s">
        <v>973</v>
      </c>
      <c r="H6977" s="17">
        <v>44725</v>
      </c>
      <c r="I6977" s="15">
        <v>2022</v>
      </c>
      <c r="J6977" t="s">
        <v>10634</v>
      </c>
      <c r="K6977" s="5">
        <v>19862.5</v>
      </c>
      <c r="L6977" t="s">
        <v>967</v>
      </c>
      <c r="M6977" t="s">
        <v>985</v>
      </c>
      <c r="N6977" t="s">
        <v>10635</v>
      </c>
      <c r="O6977" t="s">
        <v>804</v>
      </c>
      <c r="P6977" t="s">
        <v>10671</v>
      </c>
      <c r="Q6977" t="s">
        <v>10685</v>
      </c>
      <c r="R6977" t="s">
        <v>737</v>
      </c>
      <c r="S6977" t="s">
        <v>803</v>
      </c>
      <c r="T6977" t="s">
        <v>22479</v>
      </c>
      <c r="U6977" t="s">
        <v>965</v>
      </c>
      <c r="V6977" t="s">
        <v>10638</v>
      </c>
      <c r="W6977" t="s">
        <v>970</v>
      </c>
      <c r="X6977" t="s">
        <v>22480</v>
      </c>
    </row>
    <row r="6978" spans="2:24" ht="11" outlineLevel="1" x14ac:dyDescent="0.15">
      <c r="B6978" t="s">
        <v>8423</v>
      </c>
      <c r="C6978" t="s">
        <v>8424</v>
      </c>
      <c r="E6978" t="s">
        <v>10652</v>
      </c>
      <c r="F6978" t="s">
        <v>628</v>
      </c>
      <c r="G6978" t="s">
        <v>2769</v>
      </c>
      <c r="H6978" s="17">
        <v>43606</v>
      </c>
      <c r="I6978" s="15">
        <v>2019</v>
      </c>
      <c r="J6978" t="s">
        <v>10634</v>
      </c>
      <c r="K6978" s="5">
        <v>-418.56</v>
      </c>
      <c r="L6978" t="s">
        <v>967</v>
      </c>
      <c r="M6978" t="s">
        <v>1141</v>
      </c>
      <c r="N6978" t="s">
        <v>10635</v>
      </c>
      <c r="O6978" t="s">
        <v>804</v>
      </c>
      <c r="P6978" t="s">
        <v>10636</v>
      </c>
      <c r="Q6978" t="s">
        <v>10636</v>
      </c>
      <c r="R6978" t="s">
        <v>748</v>
      </c>
      <c r="S6978" t="s">
        <v>795</v>
      </c>
      <c r="T6978" t="s">
        <v>22481</v>
      </c>
      <c r="U6978" t="s">
        <v>965</v>
      </c>
      <c r="V6978" t="s">
        <v>10638</v>
      </c>
      <c r="W6978" t="s">
        <v>970</v>
      </c>
      <c r="X6978" t="s">
        <v>22482</v>
      </c>
    </row>
    <row r="6979" spans="2:24" ht="11" outlineLevel="1" x14ac:dyDescent="0.15">
      <c r="B6979" t="s">
        <v>8423</v>
      </c>
      <c r="C6979" t="s">
        <v>8424</v>
      </c>
      <c r="E6979" t="s">
        <v>10664</v>
      </c>
      <c r="F6979" t="s">
        <v>628</v>
      </c>
      <c r="G6979" t="s">
        <v>2769</v>
      </c>
      <c r="H6979" s="17">
        <v>43606</v>
      </c>
      <c r="I6979" s="15">
        <v>2019</v>
      </c>
      <c r="J6979" t="s">
        <v>10634</v>
      </c>
      <c r="K6979" s="5">
        <v>0</v>
      </c>
      <c r="L6979" t="s">
        <v>967</v>
      </c>
      <c r="M6979" t="s">
        <v>1141</v>
      </c>
      <c r="N6979" t="s">
        <v>10635</v>
      </c>
      <c r="O6979" t="s">
        <v>804</v>
      </c>
      <c r="P6979" t="s">
        <v>10636</v>
      </c>
      <c r="Q6979" t="s">
        <v>10636</v>
      </c>
      <c r="R6979" t="s">
        <v>748</v>
      </c>
      <c r="S6979" t="s">
        <v>795</v>
      </c>
      <c r="T6979" t="s">
        <v>22483</v>
      </c>
      <c r="U6979" t="s">
        <v>965</v>
      </c>
      <c r="V6979" t="s">
        <v>10638</v>
      </c>
      <c r="W6979" t="s">
        <v>970</v>
      </c>
      <c r="X6979" t="s">
        <v>22484</v>
      </c>
    </row>
    <row r="6980" spans="2:24" ht="11" outlineLevel="1" x14ac:dyDescent="0.15">
      <c r="B6980" t="s">
        <v>8423</v>
      </c>
      <c r="C6980" t="s">
        <v>8424</v>
      </c>
      <c r="E6980" t="s">
        <v>10643</v>
      </c>
      <c r="F6980" t="s">
        <v>628</v>
      </c>
      <c r="G6980" t="s">
        <v>2769</v>
      </c>
      <c r="H6980" s="17">
        <v>43620</v>
      </c>
      <c r="I6980" s="15">
        <v>2019</v>
      </c>
      <c r="J6980" t="s">
        <v>10634</v>
      </c>
      <c r="K6980" s="5">
        <v>11722.99</v>
      </c>
      <c r="L6980" t="s">
        <v>967</v>
      </c>
      <c r="M6980" t="s">
        <v>1141</v>
      </c>
      <c r="N6980" t="s">
        <v>10635</v>
      </c>
      <c r="O6980" t="s">
        <v>804</v>
      </c>
      <c r="P6980" t="s">
        <v>10636</v>
      </c>
      <c r="Q6980" t="s">
        <v>10636</v>
      </c>
      <c r="R6980" t="s">
        <v>748</v>
      </c>
      <c r="S6980" t="s">
        <v>795</v>
      </c>
      <c r="T6980" t="s">
        <v>22483</v>
      </c>
      <c r="U6980" t="s">
        <v>965</v>
      </c>
      <c r="V6980" t="s">
        <v>10638</v>
      </c>
      <c r="W6980" t="s">
        <v>970</v>
      </c>
      <c r="X6980" t="s">
        <v>22485</v>
      </c>
    </row>
    <row r="6981" spans="2:24" ht="11" outlineLevel="1" x14ac:dyDescent="0.15">
      <c r="B6981" t="s">
        <v>8423</v>
      </c>
      <c r="C6981" t="s">
        <v>8424</v>
      </c>
      <c r="E6981" t="s">
        <v>10649</v>
      </c>
      <c r="F6981" t="s">
        <v>628</v>
      </c>
      <c r="G6981" t="s">
        <v>2769</v>
      </c>
      <c r="H6981" s="17">
        <v>43544</v>
      </c>
      <c r="I6981" s="15">
        <v>2019</v>
      </c>
      <c r="J6981" t="s">
        <v>10634</v>
      </c>
      <c r="K6981" s="5">
        <v>8500</v>
      </c>
      <c r="L6981" t="s">
        <v>967</v>
      </c>
      <c r="M6981" t="s">
        <v>1141</v>
      </c>
      <c r="N6981" t="s">
        <v>10635</v>
      </c>
      <c r="O6981" t="s">
        <v>804</v>
      </c>
      <c r="P6981" t="s">
        <v>10636</v>
      </c>
      <c r="Q6981" t="s">
        <v>10636</v>
      </c>
      <c r="R6981" t="s">
        <v>748</v>
      </c>
      <c r="S6981" t="s">
        <v>795</v>
      </c>
      <c r="T6981" t="s">
        <v>22481</v>
      </c>
      <c r="U6981" t="s">
        <v>965</v>
      </c>
      <c r="V6981" t="s">
        <v>10638</v>
      </c>
      <c r="W6981" t="s">
        <v>970</v>
      </c>
      <c r="X6981" t="s">
        <v>22486</v>
      </c>
    </row>
    <row r="6982" spans="2:24" ht="11" outlineLevel="1" x14ac:dyDescent="0.15">
      <c r="B6982" t="s">
        <v>8426</v>
      </c>
      <c r="C6982" t="s">
        <v>8427</v>
      </c>
      <c r="D6982" t="s">
        <v>251</v>
      </c>
      <c r="E6982" t="s">
        <v>10649</v>
      </c>
      <c r="F6982" t="s">
        <v>14804</v>
      </c>
      <c r="G6982" t="s">
        <v>1904</v>
      </c>
      <c r="H6982" s="17">
        <v>44477</v>
      </c>
      <c r="I6982" s="15">
        <v>2022</v>
      </c>
      <c r="J6982" t="s">
        <v>10634</v>
      </c>
      <c r="K6982" s="5">
        <v>50000</v>
      </c>
      <c r="L6982" t="s">
        <v>967</v>
      </c>
      <c r="M6982" t="s">
        <v>1903</v>
      </c>
      <c r="N6982" t="s">
        <v>10635</v>
      </c>
      <c r="O6982" t="s">
        <v>825</v>
      </c>
      <c r="P6982" t="s">
        <v>11475</v>
      </c>
      <c r="R6982" t="s">
        <v>740</v>
      </c>
      <c r="S6982" t="s">
        <v>795</v>
      </c>
      <c r="T6982" t="s">
        <v>22487</v>
      </c>
      <c r="U6982" t="s">
        <v>965</v>
      </c>
      <c r="V6982" t="s">
        <v>10638</v>
      </c>
      <c r="W6982" t="s">
        <v>970</v>
      </c>
      <c r="X6982" t="s">
        <v>22488</v>
      </c>
    </row>
    <row r="6983" spans="2:24" ht="11" outlineLevel="1" x14ac:dyDescent="0.15">
      <c r="B6983" t="s">
        <v>8426</v>
      </c>
      <c r="C6983" t="s">
        <v>8427</v>
      </c>
      <c r="D6983" t="s">
        <v>251</v>
      </c>
      <c r="E6983" t="s">
        <v>10652</v>
      </c>
      <c r="F6983" t="s">
        <v>14804</v>
      </c>
      <c r="G6983" t="s">
        <v>1904</v>
      </c>
      <c r="H6983" s="17">
        <v>44606</v>
      </c>
      <c r="I6983" s="15">
        <v>2022</v>
      </c>
      <c r="J6983" t="s">
        <v>10634</v>
      </c>
      <c r="K6983" s="5">
        <v>-30197.96</v>
      </c>
      <c r="L6983" t="s">
        <v>967</v>
      </c>
      <c r="M6983" t="s">
        <v>1903</v>
      </c>
      <c r="N6983" t="s">
        <v>10635</v>
      </c>
      <c r="O6983" t="s">
        <v>825</v>
      </c>
      <c r="P6983" t="s">
        <v>11475</v>
      </c>
      <c r="R6983" t="s">
        <v>740</v>
      </c>
      <c r="S6983" t="s">
        <v>795</v>
      </c>
      <c r="T6983" t="s">
        <v>22487</v>
      </c>
      <c r="U6983" t="s">
        <v>965</v>
      </c>
      <c r="V6983" t="s">
        <v>10638</v>
      </c>
      <c r="W6983" t="s">
        <v>970</v>
      </c>
      <c r="X6983" t="s">
        <v>22489</v>
      </c>
    </row>
    <row r="6984" spans="2:24" ht="11" outlineLevel="1" x14ac:dyDescent="0.15">
      <c r="B6984" t="s">
        <v>8429</v>
      </c>
      <c r="C6984" t="s">
        <v>2109</v>
      </c>
      <c r="D6984" t="s">
        <v>304</v>
      </c>
      <c r="E6984" t="s">
        <v>10989</v>
      </c>
      <c r="F6984" t="s">
        <v>14208</v>
      </c>
      <c r="G6984" t="s">
        <v>1702</v>
      </c>
      <c r="H6984" s="17">
        <v>42024</v>
      </c>
      <c r="I6984" s="15">
        <v>2015</v>
      </c>
      <c r="J6984" t="s">
        <v>10634</v>
      </c>
      <c r="K6984" s="5">
        <v>14549</v>
      </c>
      <c r="L6984" t="s">
        <v>967</v>
      </c>
      <c r="M6984" t="s">
        <v>985</v>
      </c>
      <c r="N6984" t="s">
        <v>10635</v>
      </c>
      <c r="O6984" t="s">
        <v>796</v>
      </c>
      <c r="P6984" t="s">
        <v>13376</v>
      </c>
      <c r="Q6984" t="s">
        <v>13376</v>
      </c>
      <c r="R6984" t="s">
        <v>740</v>
      </c>
      <c r="S6984" t="s">
        <v>795</v>
      </c>
      <c r="T6984" t="s">
        <v>22490</v>
      </c>
      <c r="U6984" t="s">
        <v>965</v>
      </c>
      <c r="V6984" t="s">
        <v>10638</v>
      </c>
      <c r="W6984" t="s">
        <v>970</v>
      </c>
      <c r="X6984" t="s">
        <v>22491</v>
      </c>
    </row>
    <row r="6985" spans="2:24" ht="11" outlineLevel="1" x14ac:dyDescent="0.15">
      <c r="B6985" t="s">
        <v>8431</v>
      </c>
      <c r="C6985" t="s">
        <v>8432</v>
      </c>
      <c r="E6985" t="s">
        <v>10649</v>
      </c>
      <c r="F6985" t="s">
        <v>8433</v>
      </c>
      <c r="G6985" t="s">
        <v>8434</v>
      </c>
      <c r="H6985" s="17">
        <v>45804</v>
      </c>
      <c r="I6985" s="15">
        <v>2025</v>
      </c>
      <c r="J6985" t="s">
        <v>10634</v>
      </c>
      <c r="K6985" s="5">
        <v>19766.560000000001</v>
      </c>
      <c r="L6985" t="s">
        <v>967</v>
      </c>
      <c r="R6985" t="s">
        <v>8435</v>
      </c>
      <c r="S6985" t="s">
        <v>795</v>
      </c>
      <c r="T6985" t="s">
        <v>22492</v>
      </c>
      <c r="U6985" t="s">
        <v>1340</v>
      </c>
      <c r="V6985" t="s">
        <v>12795</v>
      </c>
      <c r="W6985" t="s">
        <v>970</v>
      </c>
      <c r="X6985" t="s">
        <v>22493</v>
      </c>
    </row>
    <row r="6986" spans="2:24" ht="11" outlineLevel="1" x14ac:dyDescent="0.15">
      <c r="B6986" t="s">
        <v>8438</v>
      </c>
      <c r="C6986" t="s">
        <v>8439</v>
      </c>
      <c r="D6986" t="s">
        <v>5382</v>
      </c>
      <c r="E6986" t="s">
        <v>10649</v>
      </c>
      <c r="F6986" t="s">
        <v>5383</v>
      </c>
      <c r="G6986" t="s">
        <v>5384</v>
      </c>
      <c r="H6986" s="17">
        <v>42585</v>
      </c>
      <c r="I6986" s="15">
        <v>2016</v>
      </c>
      <c r="J6986" t="s">
        <v>10634</v>
      </c>
      <c r="K6986" s="5">
        <v>19752</v>
      </c>
      <c r="L6986" t="s">
        <v>967</v>
      </c>
      <c r="R6986" t="s">
        <v>5385</v>
      </c>
      <c r="S6986" t="s">
        <v>803</v>
      </c>
      <c r="T6986" t="s">
        <v>22494</v>
      </c>
      <c r="U6986" t="s">
        <v>1340</v>
      </c>
      <c r="V6986" t="s">
        <v>12795</v>
      </c>
      <c r="W6986" t="s">
        <v>970</v>
      </c>
      <c r="X6986" t="s">
        <v>22495</v>
      </c>
    </row>
    <row r="6987" spans="2:24" ht="11" outlineLevel="1" x14ac:dyDescent="0.15">
      <c r="B6987" t="s">
        <v>8441</v>
      </c>
      <c r="C6987" t="s">
        <v>8442</v>
      </c>
      <c r="E6987" t="s">
        <v>10649</v>
      </c>
      <c r="F6987" t="s">
        <v>8251</v>
      </c>
      <c r="G6987" t="s">
        <v>8252</v>
      </c>
      <c r="H6987" s="17">
        <v>45469</v>
      </c>
      <c r="I6987" s="15">
        <v>2024</v>
      </c>
      <c r="J6987" t="s">
        <v>10634</v>
      </c>
      <c r="K6987" s="5">
        <v>19735.830000000002</v>
      </c>
      <c r="L6987" t="s">
        <v>967</v>
      </c>
      <c r="R6987" t="s">
        <v>6999</v>
      </c>
      <c r="S6987" t="s">
        <v>795</v>
      </c>
      <c r="T6987" t="s">
        <v>22496</v>
      </c>
      <c r="U6987" t="s">
        <v>1340</v>
      </c>
      <c r="V6987" t="s">
        <v>12795</v>
      </c>
      <c r="W6987" t="s">
        <v>970</v>
      </c>
      <c r="X6987" t="s">
        <v>22497</v>
      </c>
    </row>
    <row r="6988" spans="2:24" ht="11" outlineLevel="1" x14ac:dyDescent="0.15">
      <c r="B6988" t="s">
        <v>8444</v>
      </c>
      <c r="C6988" t="s">
        <v>8445</v>
      </c>
      <c r="D6988" t="s">
        <v>251</v>
      </c>
      <c r="E6988" t="s">
        <v>10652</v>
      </c>
      <c r="F6988" t="s">
        <v>14804</v>
      </c>
      <c r="G6988" t="s">
        <v>1904</v>
      </c>
      <c r="H6988" s="17">
        <v>45013</v>
      </c>
      <c r="I6988" s="15">
        <v>2023</v>
      </c>
      <c r="J6988" t="s">
        <v>10634</v>
      </c>
      <c r="K6988" s="5">
        <v>-12721.73</v>
      </c>
      <c r="L6988" t="s">
        <v>967</v>
      </c>
      <c r="M6988" t="s">
        <v>1903</v>
      </c>
      <c r="N6988" t="s">
        <v>10635</v>
      </c>
      <c r="O6988" t="s">
        <v>826</v>
      </c>
      <c r="P6988" t="s">
        <v>11475</v>
      </c>
      <c r="R6988" t="s">
        <v>740</v>
      </c>
      <c r="S6988" t="s">
        <v>795</v>
      </c>
      <c r="T6988" t="s">
        <v>22498</v>
      </c>
      <c r="U6988" t="s">
        <v>965</v>
      </c>
      <c r="V6988" t="s">
        <v>10638</v>
      </c>
      <c r="W6988" t="s">
        <v>970</v>
      </c>
      <c r="X6988" t="s">
        <v>22499</v>
      </c>
    </row>
    <row r="6989" spans="2:24" ht="11" outlineLevel="1" x14ac:dyDescent="0.15">
      <c r="B6989" t="s">
        <v>8444</v>
      </c>
      <c r="C6989" t="s">
        <v>8445</v>
      </c>
      <c r="D6989" t="s">
        <v>251</v>
      </c>
      <c r="E6989" t="s">
        <v>10649</v>
      </c>
      <c r="F6989" t="s">
        <v>14804</v>
      </c>
      <c r="G6989" t="s">
        <v>1904</v>
      </c>
      <c r="H6989" s="17">
        <v>44431</v>
      </c>
      <c r="I6989" s="15">
        <v>2021</v>
      </c>
      <c r="J6989" t="s">
        <v>10634</v>
      </c>
      <c r="K6989" s="5">
        <v>32398.65</v>
      </c>
      <c r="L6989" t="s">
        <v>967</v>
      </c>
      <c r="M6989" t="s">
        <v>1903</v>
      </c>
      <c r="N6989" t="s">
        <v>10635</v>
      </c>
      <c r="O6989" t="s">
        <v>826</v>
      </c>
      <c r="P6989" t="s">
        <v>11475</v>
      </c>
      <c r="R6989" t="s">
        <v>740</v>
      </c>
      <c r="S6989" t="s">
        <v>795</v>
      </c>
      <c r="T6989" t="s">
        <v>22498</v>
      </c>
      <c r="U6989" t="s">
        <v>965</v>
      </c>
      <c r="V6989" t="s">
        <v>10638</v>
      </c>
      <c r="W6989" t="s">
        <v>970</v>
      </c>
      <c r="X6989" t="s">
        <v>22500</v>
      </c>
    </row>
    <row r="6990" spans="2:24" ht="11" outlineLevel="1" x14ac:dyDescent="0.15">
      <c r="B6990" t="s">
        <v>8447</v>
      </c>
      <c r="C6990" t="s">
        <v>8448</v>
      </c>
      <c r="E6990" t="s">
        <v>10649</v>
      </c>
      <c r="F6990" t="s">
        <v>8449</v>
      </c>
      <c r="G6990" t="s">
        <v>8450</v>
      </c>
      <c r="H6990" s="17">
        <v>44419</v>
      </c>
      <c r="I6990" s="15">
        <v>2021</v>
      </c>
      <c r="J6990" t="s">
        <v>10634</v>
      </c>
      <c r="K6990" s="5">
        <v>19645</v>
      </c>
      <c r="L6990" t="s">
        <v>967</v>
      </c>
      <c r="R6990" t="s">
        <v>740</v>
      </c>
      <c r="S6990" t="s">
        <v>795</v>
      </c>
      <c r="T6990" t="s">
        <v>22501</v>
      </c>
      <c r="U6990" t="s">
        <v>1340</v>
      </c>
      <c r="V6990" t="s">
        <v>12795</v>
      </c>
      <c r="W6990" t="s">
        <v>970</v>
      </c>
      <c r="X6990" t="s">
        <v>22502</v>
      </c>
    </row>
    <row r="6991" spans="2:24" ht="11" outlineLevel="1" x14ac:dyDescent="0.15">
      <c r="B6991" t="s">
        <v>8452</v>
      </c>
      <c r="C6991" t="s">
        <v>1322</v>
      </c>
      <c r="D6991" t="s">
        <v>3163</v>
      </c>
      <c r="E6991" t="s">
        <v>10649</v>
      </c>
      <c r="F6991" t="s">
        <v>17468</v>
      </c>
      <c r="G6991" t="s">
        <v>2594</v>
      </c>
      <c r="H6991" s="17">
        <v>42461</v>
      </c>
      <c r="I6991" s="15">
        <v>2016</v>
      </c>
      <c r="J6991" t="s">
        <v>10634</v>
      </c>
      <c r="K6991" s="5">
        <v>19524</v>
      </c>
      <c r="L6991" t="s">
        <v>967</v>
      </c>
      <c r="M6991" t="s">
        <v>985</v>
      </c>
      <c r="N6991" t="s">
        <v>10635</v>
      </c>
      <c r="O6991" t="s">
        <v>818</v>
      </c>
      <c r="P6991" t="s">
        <v>10636</v>
      </c>
      <c r="Q6991" t="s">
        <v>10636</v>
      </c>
      <c r="R6991" t="s">
        <v>740</v>
      </c>
      <c r="S6991" t="s">
        <v>795</v>
      </c>
      <c r="T6991" t="s">
        <v>22503</v>
      </c>
      <c r="U6991" t="s">
        <v>965</v>
      </c>
      <c r="V6991" t="s">
        <v>10638</v>
      </c>
      <c r="W6991" t="s">
        <v>970</v>
      </c>
      <c r="X6991" t="s">
        <v>22504</v>
      </c>
    </row>
    <row r="6992" spans="2:24" ht="11" outlineLevel="1" x14ac:dyDescent="0.15">
      <c r="B6992" t="s">
        <v>8454</v>
      </c>
      <c r="C6992" t="s">
        <v>8455</v>
      </c>
      <c r="E6992" t="s">
        <v>10649</v>
      </c>
      <c r="F6992" t="s">
        <v>6306</v>
      </c>
      <c r="G6992" t="s">
        <v>6307</v>
      </c>
      <c r="H6992" s="17">
        <v>42712</v>
      </c>
      <c r="I6992" s="15">
        <v>2017</v>
      </c>
      <c r="J6992" t="s">
        <v>10634</v>
      </c>
      <c r="K6992" s="5">
        <v>25600</v>
      </c>
      <c r="L6992" t="s">
        <v>967</v>
      </c>
      <c r="R6992" t="s">
        <v>740</v>
      </c>
      <c r="S6992" t="s">
        <v>795</v>
      </c>
      <c r="T6992" t="s">
        <v>22505</v>
      </c>
      <c r="U6992" t="s">
        <v>1340</v>
      </c>
      <c r="V6992" t="s">
        <v>12795</v>
      </c>
      <c r="W6992" t="s">
        <v>970</v>
      </c>
      <c r="X6992" t="s">
        <v>22506</v>
      </c>
    </row>
    <row r="6993" spans="2:24" ht="11" outlineLevel="1" x14ac:dyDescent="0.15">
      <c r="B6993" t="s">
        <v>8454</v>
      </c>
      <c r="C6993" t="s">
        <v>8455</v>
      </c>
      <c r="E6993" t="s">
        <v>10652</v>
      </c>
      <c r="F6993" t="s">
        <v>6306</v>
      </c>
      <c r="G6993" t="s">
        <v>6307</v>
      </c>
      <c r="H6993" s="17">
        <v>42793</v>
      </c>
      <c r="I6993" s="15">
        <v>2017</v>
      </c>
      <c r="J6993" t="s">
        <v>10634</v>
      </c>
      <c r="K6993" s="5">
        <v>-6080</v>
      </c>
      <c r="L6993" t="s">
        <v>967</v>
      </c>
      <c r="M6993" t="s">
        <v>12802</v>
      </c>
      <c r="R6993" t="s">
        <v>740</v>
      </c>
      <c r="S6993" t="s">
        <v>795</v>
      </c>
      <c r="T6993" t="s">
        <v>22507</v>
      </c>
      <c r="U6993" t="s">
        <v>1340</v>
      </c>
      <c r="V6993" t="s">
        <v>12795</v>
      </c>
      <c r="W6993" t="s">
        <v>970</v>
      </c>
      <c r="X6993" t="s">
        <v>22508</v>
      </c>
    </row>
    <row r="6994" spans="2:24" ht="11" outlineLevel="1" x14ac:dyDescent="0.15">
      <c r="B6994" t="s">
        <v>8457</v>
      </c>
      <c r="C6994" t="s">
        <v>8458</v>
      </c>
      <c r="E6994" t="s">
        <v>10649</v>
      </c>
      <c r="F6994" t="s">
        <v>2656</v>
      </c>
      <c r="G6994" t="s">
        <v>2657</v>
      </c>
      <c r="H6994" s="17">
        <v>44175</v>
      </c>
      <c r="I6994" s="15">
        <v>2021</v>
      </c>
      <c r="J6994" t="s">
        <v>10634</v>
      </c>
      <c r="K6994" s="5">
        <v>19500</v>
      </c>
      <c r="L6994" t="s">
        <v>967</v>
      </c>
      <c r="M6994" t="s">
        <v>1141</v>
      </c>
      <c r="N6994" t="s">
        <v>10635</v>
      </c>
      <c r="O6994" t="s">
        <v>826</v>
      </c>
      <c r="P6994" t="s">
        <v>10636</v>
      </c>
      <c r="Q6994" t="s">
        <v>10636</v>
      </c>
      <c r="R6994" t="s">
        <v>740</v>
      </c>
      <c r="S6994" t="s">
        <v>795</v>
      </c>
      <c r="T6994" t="s">
        <v>22509</v>
      </c>
      <c r="U6994" t="s">
        <v>965</v>
      </c>
      <c r="V6994" t="s">
        <v>10638</v>
      </c>
      <c r="W6994" t="s">
        <v>970</v>
      </c>
      <c r="X6994" t="s">
        <v>22510</v>
      </c>
    </row>
    <row r="6995" spans="2:24" ht="11" outlineLevel="1" x14ac:dyDescent="0.15">
      <c r="B6995" t="s">
        <v>8460</v>
      </c>
      <c r="C6995" t="s">
        <v>8461</v>
      </c>
      <c r="D6995" t="s">
        <v>5382</v>
      </c>
      <c r="E6995" t="s">
        <v>10649</v>
      </c>
      <c r="F6995" t="s">
        <v>5383</v>
      </c>
      <c r="G6995" t="s">
        <v>5384</v>
      </c>
      <c r="H6995" s="17">
        <v>42324</v>
      </c>
      <c r="I6995" s="15">
        <v>2016</v>
      </c>
      <c r="J6995" t="s">
        <v>10634</v>
      </c>
      <c r="K6995" s="5">
        <v>19430</v>
      </c>
      <c r="L6995" t="s">
        <v>967</v>
      </c>
      <c r="R6995" t="s">
        <v>738</v>
      </c>
      <c r="S6995" t="s">
        <v>803</v>
      </c>
      <c r="T6995" t="s">
        <v>22511</v>
      </c>
      <c r="U6995" t="s">
        <v>1340</v>
      </c>
      <c r="V6995" t="s">
        <v>12795</v>
      </c>
      <c r="W6995" t="s">
        <v>970</v>
      </c>
      <c r="X6995" t="s">
        <v>22512</v>
      </c>
    </row>
    <row r="6996" spans="2:24" ht="11" outlineLevel="1" x14ac:dyDescent="0.15">
      <c r="B6996" t="s">
        <v>8460</v>
      </c>
      <c r="C6996" t="s">
        <v>8461</v>
      </c>
      <c r="D6996" t="s">
        <v>5382</v>
      </c>
      <c r="E6996" t="s">
        <v>10652</v>
      </c>
      <c r="F6996" t="s">
        <v>5383</v>
      </c>
      <c r="G6996" t="s">
        <v>5384</v>
      </c>
      <c r="H6996" s="17">
        <v>42339</v>
      </c>
      <c r="I6996" s="15">
        <v>2016</v>
      </c>
      <c r="J6996" t="s">
        <v>10634</v>
      </c>
      <c r="K6996" s="5">
        <v>0</v>
      </c>
      <c r="L6996" t="s">
        <v>967</v>
      </c>
      <c r="M6996" t="s">
        <v>17518</v>
      </c>
      <c r="R6996" t="s">
        <v>738</v>
      </c>
      <c r="S6996" t="s">
        <v>803</v>
      </c>
      <c r="T6996" t="s">
        <v>22511</v>
      </c>
      <c r="U6996" t="s">
        <v>1340</v>
      </c>
      <c r="V6996" t="s">
        <v>12795</v>
      </c>
      <c r="W6996" t="s">
        <v>970</v>
      </c>
      <c r="X6996" t="s">
        <v>22513</v>
      </c>
    </row>
    <row r="6997" spans="2:24" ht="11" outlineLevel="1" x14ac:dyDescent="0.15">
      <c r="B6997" t="s">
        <v>8463</v>
      </c>
      <c r="C6997" t="s">
        <v>8464</v>
      </c>
      <c r="E6997" t="s">
        <v>10649</v>
      </c>
      <c r="F6997" t="s">
        <v>6306</v>
      </c>
      <c r="G6997" t="s">
        <v>6307</v>
      </c>
      <c r="H6997" s="17">
        <v>45814</v>
      </c>
      <c r="I6997" s="15">
        <v>2025</v>
      </c>
      <c r="J6997" t="s">
        <v>10634</v>
      </c>
      <c r="K6997" s="5">
        <v>19307</v>
      </c>
      <c r="L6997" t="s">
        <v>967</v>
      </c>
      <c r="R6997" t="s">
        <v>748</v>
      </c>
      <c r="S6997" t="s">
        <v>795</v>
      </c>
      <c r="T6997" t="s">
        <v>22514</v>
      </c>
      <c r="U6997" t="s">
        <v>1340</v>
      </c>
      <c r="V6997" t="s">
        <v>12795</v>
      </c>
      <c r="W6997" t="s">
        <v>970</v>
      </c>
      <c r="X6997" t="s">
        <v>22515</v>
      </c>
    </row>
    <row r="6998" spans="2:24" ht="11" outlineLevel="1" x14ac:dyDescent="0.15">
      <c r="B6998" t="s">
        <v>8466</v>
      </c>
      <c r="C6998" t="s">
        <v>8467</v>
      </c>
      <c r="E6998" t="s">
        <v>10649</v>
      </c>
      <c r="F6998" t="s">
        <v>4067</v>
      </c>
      <c r="G6998" t="s">
        <v>4068</v>
      </c>
      <c r="H6998" s="17">
        <v>46084</v>
      </c>
      <c r="I6998" s="15">
        <v>2026</v>
      </c>
      <c r="J6998" t="s">
        <v>10634</v>
      </c>
      <c r="K6998" s="5">
        <v>12426.01</v>
      </c>
      <c r="L6998" t="s">
        <v>967</v>
      </c>
      <c r="R6998" t="s">
        <v>748</v>
      </c>
      <c r="S6998" t="s">
        <v>795</v>
      </c>
      <c r="T6998" t="s">
        <v>22516</v>
      </c>
      <c r="U6998" t="s">
        <v>1340</v>
      </c>
      <c r="V6998" t="s">
        <v>12795</v>
      </c>
      <c r="W6998" t="s">
        <v>970</v>
      </c>
      <c r="X6998" t="s">
        <v>22517</v>
      </c>
    </row>
    <row r="6999" spans="2:24" ht="11" outlineLevel="1" x14ac:dyDescent="0.15">
      <c r="B6999" t="s">
        <v>8466</v>
      </c>
      <c r="C6999" t="s">
        <v>8467</v>
      </c>
      <c r="E6999" t="s">
        <v>10652</v>
      </c>
      <c r="F6999" t="s">
        <v>4067</v>
      </c>
      <c r="G6999" t="s">
        <v>4068</v>
      </c>
      <c r="H6999" s="17">
        <v>46094</v>
      </c>
      <c r="I6999" s="15">
        <v>2026</v>
      </c>
      <c r="J6999" t="s">
        <v>10634</v>
      </c>
      <c r="K6999" s="5">
        <v>6714</v>
      </c>
      <c r="L6999" t="s">
        <v>967</v>
      </c>
      <c r="M6999" t="s">
        <v>15907</v>
      </c>
      <c r="R6999" t="s">
        <v>748</v>
      </c>
      <c r="S6999" t="s">
        <v>795</v>
      </c>
      <c r="T6999" t="s">
        <v>22516</v>
      </c>
      <c r="U6999" t="s">
        <v>1340</v>
      </c>
      <c r="V6999" t="s">
        <v>12795</v>
      </c>
      <c r="W6999" t="s">
        <v>970</v>
      </c>
      <c r="X6999" t="s">
        <v>22518</v>
      </c>
    </row>
    <row r="7000" spans="2:24" ht="11" outlineLevel="1" x14ac:dyDescent="0.15">
      <c r="B7000" t="s">
        <v>8469</v>
      </c>
      <c r="C7000" t="s">
        <v>8470</v>
      </c>
      <c r="D7000" t="s">
        <v>334</v>
      </c>
      <c r="E7000" t="s">
        <v>10649</v>
      </c>
      <c r="F7000" t="s">
        <v>16871</v>
      </c>
      <c r="G7000" t="s">
        <v>2830</v>
      </c>
      <c r="H7000" s="17">
        <v>43080</v>
      </c>
      <c r="I7000" s="15">
        <v>2018</v>
      </c>
      <c r="J7000" t="s">
        <v>10634</v>
      </c>
      <c r="K7000" s="5">
        <v>24967.72</v>
      </c>
      <c r="L7000" t="s">
        <v>967</v>
      </c>
      <c r="M7000" t="s">
        <v>985</v>
      </c>
      <c r="N7000" t="s">
        <v>10635</v>
      </c>
      <c r="O7000" t="s">
        <v>825</v>
      </c>
      <c r="P7000" t="s">
        <v>13376</v>
      </c>
      <c r="Q7000" t="s">
        <v>13376</v>
      </c>
      <c r="R7000" t="s">
        <v>740</v>
      </c>
      <c r="S7000" t="s">
        <v>795</v>
      </c>
      <c r="T7000" t="s">
        <v>22519</v>
      </c>
      <c r="U7000" t="s">
        <v>965</v>
      </c>
      <c r="V7000" t="s">
        <v>10638</v>
      </c>
      <c r="W7000" t="s">
        <v>970</v>
      </c>
      <c r="X7000" t="s">
        <v>22520</v>
      </c>
    </row>
    <row r="7001" spans="2:24" ht="11" outlineLevel="1" x14ac:dyDescent="0.15">
      <c r="B7001" t="s">
        <v>8469</v>
      </c>
      <c r="C7001" t="s">
        <v>8470</v>
      </c>
      <c r="D7001" t="s">
        <v>334</v>
      </c>
      <c r="E7001" t="s">
        <v>10652</v>
      </c>
      <c r="F7001" t="s">
        <v>16871</v>
      </c>
      <c r="G7001" t="s">
        <v>2830</v>
      </c>
      <c r="H7001" s="17">
        <v>43882</v>
      </c>
      <c r="I7001" s="15">
        <v>2020</v>
      </c>
      <c r="J7001" t="s">
        <v>10634</v>
      </c>
      <c r="K7001" s="5">
        <v>-5923.1</v>
      </c>
      <c r="L7001" t="s">
        <v>967</v>
      </c>
      <c r="M7001" t="s">
        <v>985</v>
      </c>
      <c r="N7001" t="s">
        <v>10635</v>
      </c>
      <c r="O7001" t="s">
        <v>825</v>
      </c>
      <c r="P7001" t="s">
        <v>13376</v>
      </c>
      <c r="Q7001" t="s">
        <v>13376</v>
      </c>
      <c r="R7001" t="s">
        <v>740</v>
      </c>
      <c r="S7001" t="s">
        <v>795</v>
      </c>
      <c r="T7001" t="s">
        <v>22521</v>
      </c>
      <c r="U7001" t="s">
        <v>965</v>
      </c>
      <c r="V7001" t="s">
        <v>10638</v>
      </c>
      <c r="W7001" t="s">
        <v>970</v>
      </c>
      <c r="X7001" t="s">
        <v>22522</v>
      </c>
    </row>
    <row r="7002" spans="2:24" ht="11" outlineLevel="1" x14ac:dyDescent="0.15">
      <c r="B7002" t="s">
        <v>8472</v>
      </c>
      <c r="C7002" t="s">
        <v>8473</v>
      </c>
      <c r="D7002" t="s">
        <v>5131</v>
      </c>
      <c r="E7002" t="s">
        <v>10649</v>
      </c>
      <c r="F7002" t="s">
        <v>5132</v>
      </c>
      <c r="G7002" t="s">
        <v>5133</v>
      </c>
      <c r="H7002" s="17">
        <v>42184</v>
      </c>
      <c r="I7002" s="15">
        <v>2015</v>
      </c>
      <c r="J7002" t="s">
        <v>10634</v>
      </c>
      <c r="K7002" s="5">
        <v>18961.919999999998</v>
      </c>
      <c r="L7002" t="s">
        <v>967</v>
      </c>
      <c r="R7002" t="s">
        <v>7906</v>
      </c>
      <c r="S7002" t="s">
        <v>795</v>
      </c>
      <c r="T7002" t="s">
        <v>22523</v>
      </c>
      <c r="U7002" t="s">
        <v>1340</v>
      </c>
      <c r="V7002" t="s">
        <v>12795</v>
      </c>
      <c r="W7002" t="s">
        <v>970</v>
      </c>
      <c r="X7002" t="s">
        <v>22524</v>
      </c>
    </row>
    <row r="7003" spans="2:24" ht="11" outlineLevel="1" x14ac:dyDescent="0.15">
      <c r="B7003" t="s">
        <v>8475</v>
      </c>
      <c r="C7003" t="s">
        <v>8476</v>
      </c>
      <c r="E7003" t="s">
        <v>10652</v>
      </c>
      <c r="F7003" t="s">
        <v>715</v>
      </c>
      <c r="G7003" t="s">
        <v>2134</v>
      </c>
      <c r="H7003" s="17">
        <v>43616</v>
      </c>
      <c r="I7003" s="15">
        <v>2019</v>
      </c>
      <c r="J7003" t="s">
        <v>10634</v>
      </c>
      <c r="K7003" s="5">
        <v>958.44</v>
      </c>
      <c r="L7003" t="s">
        <v>967</v>
      </c>
      <c r="M7003" t="s">
        <v>1141</v>
      </c>
      <c r="N7003" t="s">
        <v>10635</v>
      </c>
      <c r="O7003" t="s">
        <v>825</v>
      </c>
      <c r="P7003" t="s">
        <v>15083</v>
      </c>
      <c r="Q7003" t="s">
        <v>15083</v>
      </c>
      <c r="R7003" t="s">
        <v>740</v>
      </c>
      <c r="S7003" t="s">
        <v>795</v>
      </c>
      <c r="T7003" t="s">
        <v>22525</v>
      </c>
      <c r="U7003" t="s">
        <v>965</v>
      </c>
      <c r="V7003" t="s">
        <v>10638</v>
      </c>
      <c r="W7003" t="s">
        <v>970</v>
      </c>
      <c r="X7003" t="s">
        <v>22526</v>
      </c>
    </row>
    <row r="7004" spans="2:24" ht="11" outlineLevel="1" x14ac:dyDescent="0.15">
      <c r="B7004" t="s">
        <v>8475</v>
      </c>
      <c r="C7004" t="s">
        <v>8476</v>
      </c>
      <c r="E7004" t="s">
        <v>10649</v>
      </c>
      <c r="F7004" t="s">
        <v>715</v>
      </c>
      <c r="G7004" t="s">
        <v>2134</v>
      </c>
      <c r="H7004" s="17">
        <v>43371</v>
      </c>
      <c r="I7004" s="15">
        <v>2018</v>
      </c>
      <c r="J7004" t="s">
        <v>10634</v>
      </c>
      <c r="K7004" s="5">
        <v>17944.73</v>
      </c>
      <c r="L7004" t="s">
        <v>967</v>
      </c>
      <c r="M7004" t="s">
        <v>1141</v>
      </c>
      <c r="N7004" t="s">
        <v>10635</v>
      </c>
      <c r="O7004" t="s">
        <v>825</v>
      </c>
      <c r="P7004" t="s">
        <v>15083</v>
      </c>
      <c r="Q7004" t="s">
        <v>15083</v>
      </c>
      <c r="R7004" t="s">
        <v>740</v>
      </c>
      <c r="S7004" t="s">
        <v>795</v>
      </c>
      <c r="T7004" t="s">
        <v>22527</v>
      </c>
      <c r="U7004" t="s">
        <v>965</v>
      </c>
      <c r="V7004" t="s">
        <v>10638</v>
      </c>
      <c r="W7004" t="s">
        <v>970</v>
      </c>
      <c r="X7004" t="s">
        <v>22528</v>
      </c>
    </row>
    <row r="7005" spans="2:24" ht="11" outlineLevel="1" x14ac:dyDescent="0.15">
      <c r="B7005" t="s">
        <v>8478</v>
      </c>
      <c r="C7005" t="s">
        <v>8479</v>
      </c>
      <c r="E7005" t="s">
        <v>10649</v>
      </c>
      <c r="F7005" t="s">
        <v>4531</v>
      </c>
      <c r="G7005" t="s">
        <v>4532</v>
      </c>
      <c r="H7005" s="17">
        <v>43847</v>
      </c>
      <c r="I7005" s="15">
        <v>2020</v>
      </c>
      <c r="J7005" t="s">
        <v>10634</v>
      </c>
      <c r="K7005" s="5">
        <v>18890</v>
      </c>
      <c r="L7005" t="s">
        <v>967</v>
      </c>
      <c r="R7005" t="s">
        <v>748</v>
      </c>
      <c r="S7005" t="s">
        <v>795</v>
      </c>
      <c r="T7005" t="s">
        <v>22529</v>
      </c>
      <c r="U7005" t="s">
        <v>1340</v>
      </c>
      <c r="V7005" t="s">
        <v>12795</v>
      </c>
      <c r="W7005" t="s">
        <v>970</v>
      </c>
      <c r="X7005" t="s">
        <v>22530</v>
      </c>
    </row>
    <row r="7006" spans="2:24" ht="11" outlineLevel="1" x14ac:dyDescent="0.15">
      <c r="B7006" t="s">
        <v>8481</v>
      </c>
      <c r="C7006" t="s">
        <v>8482</v>
      </c>
      <c r="E7006" t="s">
        <v>10649</v>
      </c>
      <c r="F7006" t="s">
        <v>8483</v>
      </c>
      <c r="G7006" t="s">
        <v>8484</v>
      </c>
      <c r="H7006" s="17">
        <v>42426</v>
      </c>
      <c r="I7006" s="15">
        <v>2016</v>
      </c>
      <c r="J7006" t="s">
        <v>10634</v>
      </c>
      <c r="K7006" s="5">
        <v>18866.669999999998</v>
      </c>
      <c r="L7006" t="s">
        <v>967</v>
      </c>
      <c r="R7006" t="s">
        <v>740</v>
      </c>
      <c r="S7006" t="s">
        <v>795</v>
      </c>
      <c r="T7006" t="s">
        <v>22531</v>
      </c>
      <c r="U7006" t="s">
        <v>1340</v>
      </c>
      <c r="V7006" t="s">
        <v>12795</v>
      </c>
      <c r="W7006" t="s">
        <v>970</v>
      </c>
      <c r="X7006" t="s">
        <v>22532</v>
      </c>
    </row>
    <row r="7007" spans="2:24" ht="11" outlineLevel="1" x14ac:dyDescent="0.15">
      <c r="B7007" t="s">
        <v>8486</v>
      </c>
      <c r="C7007" t="s">
        <v>8487</v>
      </c>
      <c r="D7007" t="s">
        <v>4870</v>
      </c>
      <c r="E7007" t="s">
        <v>10649</v>
      </c>
      <c r="F7007" t="s">
        <v>3091</v>
      </c>
      <c r="G7007" t="s">
        <v>3092</v>
      </c>
      <c r="H7007" s="17">
        <v>44530</v>
      </c>
      <c r="I7007" s="15">
        <v>2022</v>
      </c>
      <c r="J7007" t="s">
        <v>10634</v>
      </c>
      <c r="K7007" s="5">
        <v>19649.3</v>
      </c>
      <c r="L7007" t="s">
        <v>967</v>
      </c>
      <c r="M7007" t="s">
        <v>1903</v>
      </c>
      <c r="N7007" t="s">
        <v>10635</v>
      </c>
      <c r="O7007" t="s">
        <v>825</v>
      </c>
      <c r="P7007" t="s">
        <v>14904</v>
      </c>
      <c r="R7007" t="s">
        <v>740</v>
      </c>
      <c r="S7007" t="s">
        <v>795</v>
      </c>
      <c r="T7007" t="s">
        <v>22533</v>
      </c>
      <c r="U7007" t="s">
        <v>965</v>
      </c>
      <c r="V7007" t="s">
        <v>10638</v>
      </c>
      <c r="W7007" t="s">
        <v>970</v>
      </c>
      <c r="X7007" t="s">
        <v>22534</v>
      </c>
    </row>
    <row r="7008" spans="2:24" ht="11" outlineLevel="1" x14ac:dyDescent="0.15">
      <c r="B7008" t="s">
        <v>8486</v>
      </c>
      <c r="C7008" t="s">
        <v>8487</v>
      </c>
      <c r="D7008" t="s">
        <v>4870</v>
      </c>
      <c r="E7008" t="s">
        <v>10652</v>
      </c>
      <c r="F7008" t="s">
        <v>3091</v>
      </c>
      <c r="G7008" t="s">
        <v>3092</v>
      </c>
      <c r="H7008" s="17">
        <v>45196</v>
      </c>
      <c r="I7008" s="15">
        <v>2023</v>
      </c>
      <c r="J7008" t="s">
        <v>10634</v>
      </c>
      <c r="K7008" s="5">
        <v>-800</v>
      </c>
      <c r="L7008" t="s">
        <v>967</v>
      </c>
      <c r="M7008" t="s">
        <v>1903</v>
      </c>
      <c r="N7008" t="s">
        <v>10635</v>
      </c>
      <c r="O7008" t="s">
        <v>825</v>
      </c>
      <c r="P7008" t="s">
        <v>14904</v>
      </c>
      <c r="Q7008" t="s">
        <v>14907</v>
      </c>
      <c r="R7008" t="s">
        <v>740</v>
      </c>
      <c r="S7008" t="s">
        <v>795</v>
      </c>
      <c r="T7008" t="s">
        <v>22535</v>
      </c>
      <c r="U7008" t="s">
        <v>965</v>
      </c>
      <c r="V7008" t="s">
        <v>10638</v>
      </c>
      <c r="W7008" t="s">
        <v>970</v>
      </c>
      <c r="X7008" t="s">
        <v>22536</v>
      </c>
    </row>
    <row r="7009" spans="2:24" ht="11" outlineLevel="1" x14ac:dyDescent="0.15">
      <c r="B7009" t="s">
        <v>8489</v>
      </c>
      <c r="C7009" t="s">
        <v>8490</v>
      </c>
      <c r="D7009" t="s">
        <v>334</v>
      </c>
      <c r="E7009" t="s">
        <v>10649</v>
      </c>
      <c r="F7009" t="s">
        <v>16871</v>
      </c>
      <c r="G7009" t="s">
        <v>2830</v>
      </c>
      <c r="H7009" s="17">
        <v>42963</v>
      </c>
      <c r="I7009" s="15">
        <v>2017</v>
      </c>
      <c r="J7009" t="s">
        <v>10634</v>
      </c>
      <c r="K7009" s="5">
        <v>22587</v>
      </c>
      <c r="L7009" t="s">
        <v>967</v>
      </c>
      <c r="M7009" t="s">
        <v>985</v>
      </c>
      <c r="N7009" t="s">
        <v>10635</v>
      </c>
      <c r="O7009" t="s">
        <v>804</v>
      </c>
      <c r="P7009" t="s">
        <v>13376</v>
      </c>
      <c r="R7009" t="s">
        <v>740</v>
      </c>
      <c r="S7009" t="s">
        <v>795</v>
      </c>
      <c r="T7009" t="s">
        <v>22537</v>
      </c>
      <c r="U7009" t="s">
        <v>965</v>
      </c>
      <c r="V7009" t="s">
        <v>10638</v>
      </c>
      <c r="W7009" t="s">
        <v>970</v>
      </c>
      <c r="X7009" t="s">
        <v>22538</v>
      </c>
    </row>
    <row r="7010" spans="2:24" ht="11" outlineLevel="1" x14ac:dyDescent="0.15">
      <c r="B7010" t="s">
        <v>8489</v>
      </c>
      <c r="C7010" t="s">
        <v>8490</v>
      </c>
      <c r="D7010" t="s">
        <v>334</v>
      </c>
      <c r="E7010" t="s">
        <v>10652</v>
      </c>
      <c r="F7010" t="s">
        <v>16871</v>
      </c>
      <c r="G7010" t="s">
        <v>2830</v>
      </c>
      <c r="H7010" s="17">
        <v>43412</v>
      </c>
      <c r="I7010" s="15">
        <v>2019</v>
      </c>
      <c r="J7010" t="s">
        <v>10634</v>
      </c>
      <c r="K7010" s="5">
        <v>-3741.9</v>
      </c>
      <c r="L7010" t="s">
        <v>967</v>
      </c>
      <c r="M7010" t="s">
        <v>985</v>
      </c>
      <c r="N7010" t="s">
        <v>10635</v>
      </c>
      <c r="O7010" t="s">
        <v>804</v>
      </c>
      <c r="P7010" t="s">
        <v>13376</v>
      </c>
      <c r="Q7010" t="s">
        <v>13376</v>
      </c>
      <c r="R7010" t="s">
        <v>740</v>
      </c>
      <c r="S7010" t="s">
        <v>795</v>
      </c>
      <c r="T7010" t="s">
        <v>22539</v>
      </c>
      <c r="U7010" t="s">
        <v>965</v>
      </c>
      <c r="V7010" t="s">
        <v>10638</v>
      </c>
      <c r="W7010" t="s">
        <v>970</v>
      </c>
      <c r="X7010" t="s">
        <v>22540</v>
      </c>
    </row>
    <row r="7011" spans="2:24" ht="11" outlineLevel="1" x14ac:dyDescent="0.15">
      <c r="B7011" t="s">
        <v>8492</v>
      </c>
      <c r="C7011" t="s">
        <v>8493</v>
      </c>
      <c r="D7011" t="s">
        <v>6095</v>
      </c>
      <c r="E7011" t="s">
        <v>10649</v>
      </c>
      <c r="F7011" t="s">
        <v>4252</v>
      </c>
      <c r="G7011" t="s">
        <v>4253</v>
      </c>
      <c r="H7011" s="17">
        <v>42256</v>
      </c>
      <c r="I7011" s="15">
        <v>2015</v>
      </c>
      <c r="J7011" t="s">
        <v>10634</v>
      </c>
      <c r="K7011" s="5">
        <v>18839.45</v>
      </c>
      <c r="L7011" t="s">
        <v>967</v>
      </c>
      <c r="R7011" t="s">
        <v>750</v>
      </c>
      <c r="S7011" t="s">
        <v>4388</v>
      </c>
      <c r="T7011" t="s">
        <v>22541</v>
      </c>
      <c r="U7011" t="s">
        <v>1340</v>
      </c>
      <c r="V7011" t="s">
        <v>12795</v>
      </c>
      <c r="W7011" t="s">
        <v>970</v>
      </c>
      <c r="X7011" t="s">
        <v>22542</v>
      </c>
    </row>
    <row r="7012" spans="2:24" ht="11" outlineLevel="1" x14ac:dyDescent="0.15">
      <c r="B7012" t="s">
        <v>8495</v>
      </c>
      <c r="C7012" t="s">
        <v>8496</v>
      </c>
      <c r="D7012" t="s">
        <v>6881</v>
      </c>
      <c r="E7012" t="s">
        <v>10649</v>
      </c>
      <c r="F7012" t="s">
        <v>6882</v>
      </c>
      <c r="G7012" t="s">
        <v>6883</v>
      </c>
      <c r="H7012" s="17">
        <v>43144</v>
      </c>
      <c r="I7012" s="15">
        <v>2018</v>
      </c>
      <c r="J7012" t="s">
        <v>10634</v>
      </c>
      <c r="K7012" s="5">
        <v>30000</v>
      </c>
      <c r="L7012" t="s">
        <v>967</v>
      </c>
      <c r="R7012" t="s">
        <v>3219</v>
      </c>
      <c r="S7012" t="s">
        <v>795</v>
      </c>
      <c r="T7012" t="s">
        <v>22543</v>
      </c>
      <c r="U7012" t="s">
        <v>1340</v>
      </c>
      <c r="V7012" t="s">
        <v>12795</v>
      </c>
      <c r="W7012" t="s">
        <v>970</v>
      </c>
      <c r="X7012" t="s">
        <v>22544</v>
      </c>
    </row>
    <row r="7013" spans="2:24" ht="11" outlineLevel="1" x14ac:dyDescent="0.15">
      <c r="B7013" t="s">
        <v>8495</v>
      </c>
      <c r="C7013" t="s">
        <v>8496</v>
      </c>
      <c r="D7013" t="s">
        <v>6881</v>
      </c>
      <c r="E7013" t="s">
        <v>10652</v>
      </c>
      <c r="F7013" t="s">
        <v>6882</v>
      </c>
      <c r="G7013" t="s">
        <v>6883</v>
      </c>
      <c r="H7013" s="17">
        <v>44545</v>
      </c>
      <c r="I7013" s="15">
        <v>2022</v>
      </c>
      <c r="J7013" t="s">
        <v>10634</v>
      </c>
      <c r="K7013" s="5">
        <v>-11266.31</v>
      </c>
      <c r="L7013" t="s">
        <v>967</v>
      </c>
      <c r="M7013" t="s">
        <v>14189</v>
      </c>
      <c r="R7013" t="s">
        <v>3219</v>
      </c>
      <c r="S7013" t="s">
        <v>795</v>
      </c>
      <c r="T7013" t="s">
        <v>22545</v>
      </c>
      <c r="U7013" t="s">
        <v>1340</v>
      </c>
      <c r="V7013" t="s">
        <v>12795</v>
      </c>
      <c r="W7013" t="s">
        <v>970</v>
      </c>
      <c r="X7013" t="s">
        <v>22546</v>
      </c>
    </row>
    <row r="7014" spans="2:24" ht="11" outlineLevel="1" x14ac:dyDescent="0.15">
      <c r="B7014" t="s">
        <v>8498</v>
      </c>
      <c r="C7014" t="s">
        <v>8499</v>
      </c>
      <c r="D7014" t="s">
        <v>231</v>
      </c>
      <c r="E7014" t="s">
        <v>10649</v>
      </c>
      <c r="F7014" t="s">
        <v>608</v>
      </c>
      <c r="G7014" t="s">
        <v>1184</v>
      </c>
      <c r="H7014" s="17">
        <v>43179</v>
      </c>
      <c r="I7014" s="15">
        <v>2018</v>
      </c>
      <c r="J7014" t="s">
        <v>10634</v>
      </c>
      <c r="K7014" s="5">
        <v>31749</v>
      </c>
      <c r="L7014" t="s">
        <v>967</v>
      </c>
      <c r="M7014" t="s">
        <v>985</v>
      </c>
      <c r="N7014" t="s">
        <v>10635</v>
      </c>
      <c r="O7014" t="s">
        <v>796</v>
      </c>
      <c r="P7014" t="s">
        <v>11969</v>
      </c>
      <c r="Q7014" t="s">
        <v>11969</v>
      </c>
      <c r="R7014" t="s">
        <v>744</v>
      </c>
      <c r="S7014" t="s">
        <v>795</v>
      </c>
      <c r="T7014" t="s">
        <v>22547</v>
      </c>
      <c r="U7014" t="s">
        <v>965</v>
      </c>
      <c r="V7014" t="s">
        <v>10638</v>
      </c>
      <c r="W7014" t="s">
        <v>970</v>
      </c>
      <c r="X7014" t="s">
        <v>22548</v>
      </c>
    </row>
    <row r="7015" spans="2:24" ht="11" outlineLevel="1" x14ac:dyDescent="0.15">
      <c r="B7015" t="s">
        <v>8498</v>
      </c>
      <c r="C7015" t="s">
        <v>8499</v>
      </c>
      <c r="D7015" t="s">
        <v>231</v>
      </c>
      <c r="E7015" t="s">
        <v>10652</v>
      </c>
      <c r="F7015" t="s">
        <v>608</v>
      </c>
      <c r="G7015" t="s">
        <v>1184</v>
      </c>
      <c r="H7015" s="17">
        <v>43181</v>
      </c>
      <c r="I7015" s="15">
        <v>2018</v>
      </c>
      <c r="J7015" t="s">
        <v>10634</v>
      </c>
      <c r="K7015" s="5">
        <v>-13066</v>
      </c>
      <c r="L7015" t="s">
        <v>967</v>
      </c>
      <c r="M7015" t="s">
        <v>985</v>
      </c>
      <c r="N7015" t="s">
        <v>10635</v>
      </c>
      <c r="O7015" t="s">
        <v>796</v>
      </c>
      <c r="P7015" t="s">
        <v>11969</v>
      </c>
      <c r="Q7015" t="s">
        <v>11969</v>
      </c>
      <c r="R7015" t="s">
        <v>744</v>
      </c>
      <c r="S7015" t="s">
        <v>795</v>
      </c>
      <c r="T7015" t="s">
        <v>22547</v>
      </c>
      <c r="U7015" t="s">
        <v>965</v>
      </c>
      <c r="V7015" t="s">
        <v>10638</v>
      </c>
      <c r="W7015" t="s">
        <v>970</v>
      </c>
      <c r="X7015" t="s">
        <v>22549</v>
      </c>
    </row>
    <row r="7016" spans="2:24" ht="11" outlineLevel="1" x14ac:dyDescent="0.15">
      <c r="B7016" t="s">
        <v>8501</v>
      </c>
      <c r="C7016" t="s">
        <v>8502</v>
      </c>
      <c r="E7016" t="s">
        <v>10649</v>
      </c>
      <c r="F7016" t="s">
        <v>2172</v>
      </c>
      <c r="G7016" t="s">
        <v>2173</v>
      </c>
      <c r="H7016" s="17">
        <v>45628</v>
      </c>
      <c r="I7016" s="15">
        <v>2025</v>
      </c>
      <c r="J7016" t="s">
        <v>10634</v>
      </c>
      <c r="K7016" s="5">
        <v>18664.46</v>
      </c>
      <c r="L7016" t="s">
        <v>967</v>
      </c>
      <c r="M7016" t="s">
        <v>956</v>
      </c>
      <c r="N7016" t="s">
        <v>10635</v>
      </c>
      <c r="O7016" t="s">
        <v>826</v>
      </c>
      <c r="P7016" t="s">
        <v>15012</v>
      </c>
      <c r="Q7016" t="s">
        <v>11435</v>
      </c>
      <c r="R7016" t="s">
        <v>763</v>
      </c>
      <c r="S7016" t="s">
        <v>795</v>
      </c>
      <c r="T7016" t="s">
        <v>22550</v>
      </c>
      <c r="U7016" t="s">
        <v>965</v>
      </c>
      <c r="V7016" t="s">
        <v>10638</v>
      </c>
      <c r="W7016" t="s">
        <v>970</v>
      </c>
      <c r="X7016" t="s">
        <v>22551</v>
      </c>
    </row>
    <row r="7017" spans="2:24" ht="11" outlineLevel="1" x14ac:dyDescent="0.15">
      <c r="B7017" t="s">
        <v>8504</v>
      </c>
      <c r="C7017" t="s">
        <v>8505</v>
      </c>
      <c r="E7017" t="s">
        <v>10649</v>
      </c>
      <c r="F7017" t="s">
        <v>8506</v>
      </c>
      <c r="G7017" t="s">
        <v>8507</v>
      </c>
      <c r="H7017" s="17">
        <v>43300</v>
      </c>
      <c r="I7017" s="15">
        <v>2018</v>
      </c>
      <c r="J7017" t="s">
        <v>10634</v>
      </c>
      <c r="K7017" s="5">
        <v>18563.689999999999</v>
      </c>
      <c r="L7017" t="s">
        <v>967</v>
      </c>
      <c r="R7017" t="s">
        <v>743</v>
      </c>
      <c r="S7017" t="s">
        <v>2535</v>
      </c>
      <c r="T7017" t="s">
        <v>22552</v>
      </c>
      <c r="U7017" t="s">
        <v>1340</v>
      </c>
      <c r="V7017" t="s">
        <v>12795</v>
      </c>
      <c r="W7017" t="s">
        <v>970</v>
      </c>
      <c r="X7017" t="s">
        <v>22553</v>
      </c>
    </row>
    <row r="7018" spans="2:24" ht="11" outlineLevel="1" x14ac:dyDescent="0.15">
      <c r="B7018" t="s">
        <v>8509</v>
      </c>
      <c r="C7018" t="s">
        <v>8510</v>
      </c>
      <c r="E7018" t="s">
        <v>10649</v>
      </c>
      <c r="F7018" t="s">
        <v>8511</v>
      </c>
      <c r="G7018" t="s">
        <v>8512</v>
      </c>
      <c r="H7018" s="17">
        <v>43362</v>
      </c>
      <c r="I7018" s="15">
        <v>2018</v>
      </c>
      <c r="J7018" t="s">
        <v>10634</v>
      </c>
      <c r="K7018" s="5">
        <v>18540</v>
      </c>
      <c r="L7018" t="s">
        <v>967</v>
      </c>
      <c r="R7018" t="s">
        <v>737</v>
      </c>
      <c r="S7018" t="s">
        <v>3256</v>
      </c>
      <c r="T7018" t="s">
        <v>20774</v>
      </c>
      <c r="U7018" t="s">
        <v>1340</v>
      </c>
      <c r="V7018" t="s">
        <v>12795</v>
      </c>
      <c r="W7018" t="s">
        <v>970</v>
      </c>
      <c r="X7018" t="s">
        <v>22554</v>
      </c>
    </row>
    <row r="7019" spans="2:24" ht="11" outlineLevel="1" x14ac:dyDescent="0.15">
      <c r="B7019" t="s">
        <v>8514</v>
      </c>
      <c r="C7019" t="s">
        <v>8515</v>
      </c>
      <c r="E7019" t="s">
        <v>10649</v>
      </c>
      <c r="F7019" t="s">
        <v>4531</v>
      </c>
      <c r="G7019" t="s">
        <v>4532</v>
      </c>
      <c r="H7019" s="17">
        <v>42185</v>
      </c>
      <c r="I7019" s="15">
        <v>2015</v>
      </c>
      <c r="J7019" t="s">
        <v>10634</v>
      </c>
      <c r="K7019" s="5">
        <v>13624</v>
      </c>
      <c r="L7019" t="s">
        <v>967</v>
      </c>
      <c r="R7019" t="s">
        <v>748</v>
      </c>
      <c r="S7019" t="s">
        <v>795</v>
      </c>
      <c r="T7019" t="s">
        <v>22555</v>
      </c>
      <c r="U7019" t="s">
        <v>1340</v>
      </c>
      <c r="V7019" t="s">
        <v>12795</v>
      </c>
      <c r="W7019" t="s">
        <v>970</v>
      </c>
      <c r="X7019" t="s">
        <v>22556</v>
      </c>
    </row>
    <row r="7020" spans="2:24" ht="11" outlineLevel="1" x14ac:dyDescent="0.15">
      <c r="B7020" t="s">
        <v>8514</v>
      </c>
      <c r="C7020" t="s">
        <v>8515</v>
      </c>
      <c r="E7020" t="s">
        <v>10652</v>
      </c>
      <c r="F7020" t="s">
        <v>4531</v>
      </c>
      <c r="G7020" t="s">
        <v>4532</v>
      </c>
      <c r="H7020" s="17">
        <v>42219</v>
      </c>
      <c r="I7020" s="15">
        <v>2015</v>
      </c>
      <c r="J7020" t="s">
        <v>10634</v>
      </c>
      <c r="K7020" s="5">
        <v>4900</v>
      </c>
      <c r="L7020" t="s">
        <v>967</v>
      </c>
      <c r="M7020" t="s">
        <v>17518</v>
      </c>
      <c r="R7020" t="s">
        <v>748</v>
      </c>
      <c r="S7020" t="s">
        <v>795</v>
      </c>
      <c r="T7020" t="s">
        <v>22557</v>
      </c>
      <c r="U7020" t="s">
        <v>1340</v>
      </c>
      <c r="V7020" t="s">
        <v>12795</v>
      </c>
      <c r="W7020" t="s">
        <v>970</v>
      </c>
      <c r="X7020" t="s">
        <v>22558</v>
      </c>
    </row>
    <row r="7021" spans="2:24" ht="11" outlineLevel="1" x14ac:dyDescent="0.15">
      <c r="B7021" t="s">
        <v>8517</v>
      </c>
      <c r="C7021" t="s">
        <v>8518</v>
      </c>
      <c r="E7021" t="s">
        <v>10649</v>
      </c>
      <c r="F7021" t="s">
        <v>5682</v>
      </c>
      <c r="G7021" t="s">
        <v>5683</v>
      </c>
      <c r="H7021" s="17">
        <v>42206</v>
      </c>
      <c r="I7021" s="15">
        <v>2015</v>
      </c>
      <c r="J7021" t="s">
        <v>10634</v>
      </c>
      <c r="K7021" s="5">
        <v>18500</v>
      </c>
      <c r="L7021" t="s">
        <v>967</v>
      </c>
      <c r="R7021" t="s">
        <v>748</v>
      </c>
      <c r="S7021" t="s">
        <v>795</v>
      </c>
      <c r="T7021" t="s">
        <v>22559</v>
      </c>
      <c r="U7021" t="s">
        <v>1340</v>
      </c>
      <c r="V7021" t="s">
        <v>12795</v>
      </c>
      <c r="W7021" t="s">
        <v>970</v>
      </c>
      <c r="X7021" t="s">
        <v>22560</v>
      </c>
    </row>
    <row r="7022" spans="2:24" ht="11" outlineLevel="1" x14ac:dyDescent="0.15">
      <c r="B7022" t="s">
        <v>8520</v>
      </c>
      <c r="C7022" t="s">
        <v>8521</v>
      </c>
      <c r="E7022" t="s">
        <v>10649</v>
      </c>
      <c r="F7022" t="s">
        <v>3627</v>
      </c>
      <c r="G7022" t="s">
        <v>3628</v>
      </c>
      <c r="H7022" s="17">
        <v>45547</v>
      </c>
      <c r="I7022" s="15">
        <v>2024</v>
      </c>
      <c r="J7022" t="s">
        <v>10634</v>
      </c>
      <c r="K7022" s="5">
        <v>18450.990000000002</v>
      </c>
      <c r="L7022" t="s">
        <v>967</v>
      </c>
      <c r="M7022" t="s">
        <v>1141</v>
      </c>
      <c r="N7022" t="s">
        <v>10635</v>
      </c>
      <c r="O7022" t="s">
        <v>825</v>
      </c>
      <c r="P7022" t="s">
        <v>22561</v>
      </c>
      <c r="Q7022" t="s">
        <v>22561</v>
      </c>
      <c r="R7022" t="s">
        <v>757</v>
      </c>
      <c r="S7022" t="s">
        <v>803</v>
      </c>
      <c r="T7022" t="s">
        <v>22562</v>
      </c>
      <c r="U7022" t="s">
        <v>965</v>
      </c>
      <c r="V7022" t="s">
        <v>10638</v>
      </c>
      <c r="W7022" t="s">
        <v>970</v>
      </c>
      <c r="X7022" t="s">
        <v>22563</v>
      </c>
    </row>
    <row r="7023" spans="2:24" ht="11" outlineLevel="1" x14ac:dyDescent="0.15">
      <c r="B7023" t="s">
        <v>8523</v>
      </c>
      <c r="C7023" t="s">
        <v>8524</v>
      </c>
      <c r="E7023" t="s">
        <v>10649</v>
      </c>
      <c r="F7023" t="s">
        <v>8525</v>
      </c>
      <c r="G7023" t="s">
        <v>8526</v>
      </c>
      <c r="H7023" s="17">
        <v>42601</v>
      </c>
      <c r="I7023" s="15">
        <v>2016</v>
      </c>
      <c r="J7023" t="s">
        <v>10634</v>
      </c>
      <c r="K7023" s="5">
        <v>18400</v>
      </c>
      <c r="L7023" t="s">
        <v>967</v>
      </c>
      <c r="R7023" t="s">
        <v>750</v>
      </c>
      <c r="S7023" t="s">
        <v>803</v>
      </c>
      <c r="T7023" t="s">
        <v>22564</v>
      </c>
      <c r="U7023" t="s">
        <v>1340</v>
      </c>
      <c r="V7023" t="s">
        <v>12795</v>
      </c>
      <c r="W7023" t="s">
        <v>970</v>
      </c>
      <c r="X7023" t="s">
        <v>22565</v>
      </c>
    </row>
    <row r="7024" spans="2:24" ht="11" outlineLevel="1" x14ac:dyDescent="0.15">
      <c r="B7024" t="s">
        <v>8523</v>
      </c>
      <c r="C7024" t="s">
        <v>8524</v>
      </c>
      <c r="E7024" t="s">
        <v>10652</v>
      </c>
      <c r="F7024" t="s">
        <v>8525</v>
      </c>
      <c r="G7024" t="s">
        <v>8526</v>
      </c>
      <c r="H7024" s="17">
        <v>42667</v>
      </c>
      <c r="I7024" s="15">
        <v>2017</v>
      </c>
      <c r="J7024" t="s">
        <v>10634</v>
      </c>
      <c r="K7024" s="5">
        <v>0</v>
      </c>
      <c r="L7024" t="s">
        <v>967</v>
      </c>
      <c r="M7024" t="s">
        <v>14985</v>
      </c>
      <c r="R7024" t="s">
        <v>750</v>
      </c>
      <c r="S7024" t="s">
        <v>803</v>
      </c>
      <c r="T7024" t="s">
        <v>22566</v>
      </c>
      <c r="U7024" t="s">
        <v>1340</v>
      </c>
      <c r="V7024" t="s">
        <v>12795</v>
      </c>
      <c r="W7024" t="s">
        <v>970</v>
      </c>
      <c r="X7024" t="s">
        <v>22567</v>
      </c>
    </row>
    <row r="7025" spans="2:24" ht="11" outlineLevel="1" x14ac:dyDescent="0.15">
      <c r="B7025" t="s">
        <v>8528</v>
      </c>
      <c r="C7025" t="s">
        <v>8529</v>
      </c>
      <c r="E7025" t="s">
        <v>10649</v>
      </c>
      <c r="F7025" t="s">
        <v>11297</v>
      </c>
      <c r="G7025" t="s">
        <v>1022</v>
      </c>
      <c r="H7025" s="17">
        <v>42510</v>
      </c>
      <c r="I7025" s="15">
        <v>2016</v>
      </c>
      <c r="J7025" t="s">
        <v>10634</v>
      </c>
      <c r="K7025" s="5">
        <v>18380</v>
      </c>
      <c r="L7025" t="s">
        <v>967</v>
      </c>
      <c r="M7025" t="s">
        <v>1141</v>
      </c>
      <c r="N7025" t="s">
        <v>10635</v>
      </c>
      <c r="O7025" t="s">
        <v>804</v>
      </c>
      <c r="P7025" t="s">
        <v>15206</v>
      </c>
      <c r="Q7025" t="s">
        <v>15206</v>
      </c>
      <c r="R7025" t="s">
        <v>3208</v>
      </c>
      <c r="S7025" t="s">
        <v>795</v>
      </c>
      <c r="T7025" t="s">
        <v>22568</v>
      </c>
      <c r="U7025" t="s">
        <v>965</v>
      </c>
      <c r="V7025" t="s">
        <v>10638</v>
      </c>
      <c r="W7025" t="s">
        <v>970</v>
      </c>
      <c r="X7025" t="s">
        <v>22569</v>
      </c>
    </row>
    <row r="7026" spans="2:24" ht="11" outlineLevel="1" x14ac:dyDescent="0.15">
      <c r="B7026" t="s">
        <v>8531</v>
      </c>
      <c r="C7026" t="s">
        <v>8532</v>
      </c>
      <c r="D7026" t="s">
        <v>251</v>
      </c>
      <c r="E7026" t="s">
        <v>10652</v>
      </c>
      <c r="F7026" t="s">
        <v>14804</v>
      </c>
      <c r="G7026" t="s">
        <v>1904</v>
      </c>
      <c r="H7026" s="17">
        <v>44593</v>
      </c>
      <c r="I7026" s="15">
        <v>2022</v>
      </c>
      <c r="J7026" t="s">
        <v>10634</v>
      </c>
      <c r="K7026" s="5">
        <v>-3116.65</v>
      </c>
      <c r="L7026" t="s">
        <v>967</v>
      </c>
      <c r="M7026" t="s">
        <v>1903</v>
      </c>
      <c r="N7026" t="s">
        <v>10635</v>
      </c>
      <c r="O7026" t="s">
        <v>826</v>
      </c>
      <c r="P7026" t="s">
        <v>11475</v>
      </c>
      <c r="R7026" t="s">
        <v>740</v>
      </c>
      <c r="S7026" t="s">
        <v>795</v>
      </c>
      <c r="T7026" t="s">
        <v>22570</v>
      </c>
      <c r="U7026" t="s">
        <v>965</v>
      </c>
      <c r="V7026" t="s">
        <v>10638</v>
      </c>
      <c r="W7026" t="s">
        <v>970</v>
      </c>
      <c r="X7026" t="s">
        <v>22571</v>
      </c>
    </row>
    <row r="7027" spans="2:24" ht="11" outlineLevel="1" x14ac:dyDescent="0.15">
      <c r="B7027" t="s">
        <v>8531</v>
      </c>
      <c r="C7027" t="s">
        <v>8532</v>
      </c>
      <c r="D7027" t="s">
        <v>251</v>
      </c>
      <c r="E7027" t="s">
        <v>10649</v>
      </c>
      <c r="F7027" t="s">
        <v>14804</v>
      </c>
      <c r="G7027" t="s">
        <v>1904</v>
      </c>
      <c r="H7027" s="17">
        <v>44300</v>
      </c>
      <c r="I7027" s="15">
        <v>2021</v>
      </c>
      <c r="J7027" t="s">
        <v>10634</v>
      </c>
      <c r="K7027" s="5">
        <v>21368.38</v>
      </c>
      <c r="L7027" t="s">
        <v>967</v>
      </c>
      <c r="M7027" t="s">
        <v>1903</v>
      </c>
      <c r="N7027" t="s">
        <v>10635</v>
      </c>
      <c r="O7027" t="s">
        <v>826</v>
      </c>
      <c r="P7027" t="s">
        <v>11475</v>
      </c>
      <c r="R7027" t="s">
        <v>740</v>
      </c>
      <c r="S7027" t="s">
        <v>795</v>
      </c>
      <c r="T7027" t="s">
        <v>22572</v>
      </c>
      <c r="U7027" t="s">
        <v>965</v>
      </c>
      <c r="V7027" t="s">
        <v>10638</v>
      </c>
      <c r="W7027" t="s">
        <v>970</v>
      </c>
      <c r="X7027" t="s">
        <v>22573</v>
      </c>
    </row>
    <row r="7028" spans="2:24" ht="11" outlineLevel="1" x14ac:dyDescent="0.15">
      <c r="B7028" t="s">
        <v>8534</v>
      </c>
      <c r="C7028" t="s">
        <v>8535</v>
      </c>
      <c r="D7028" t="s">
        <v>3473</v>
      </c>
      <c r="E7028" t="s">
        <v>10649</v>
      </c>
      <c r="F7028" t="s">
        <v>3474</v>
      </c>
      <c r="G7028" t="s">
        <v>3475</v>
      </c>
      <c r="H7028" s="17">
        <v>43637</v>
      </c>
      <c r="I7028" s="15">
        <v>2019</v>
      </c>
      <c r="J7028" t="s">
        <v>10634</v>
      </c>
      <c r="K7028" s="5">
        <v>18109.95</v>
      </c>
      <c r="L7028" t="s">
        <v>967</v>
      </c>
      <c r="M7028" t="s">
        <v>1903</v>
      </c>
      <c r="N7028" t="s">
        <v>10635</v>
      </c>
      <c r="O7028" t="s">
        <v>825</v>
      </c>
      <c r="P7028" t="s">
        <v>14904</v>
      </c>
      <c r="Q7028" t="s">
        <v>14904</v>
      </c>
      <c r="R7028" t="s">
        <v>740</v>
      </c>
      <c r="S7028" t="s">
        <v>795</v>
      </c>
      <c r="T7028" t="s">
        <v>22574</v>
      </c>
      <c r="U7028" t="s">
        <v>965</v>
      </c>
      <c r="V7028" t="s">
        <v>10638</v>
      </c>
      <c r="W7028" t="s">
        <v>970</v>
      </c>
      <c r="X7028" t="s">
        <v>22575</v>
      </c>
    </row>
    <row r="7029" spans="2:24" ht="11" outlineLevel="1" x14ac:dyDescent="0.15">
      <c r="B7029" t="s">
        <v>8537</v>
      </c>
      <c r="C7029" t="s">
        <v>8538</v>
      </c>
      <c r="E7029" t="s">
        <v>10649</v>
      </c>
      <c r="F7029" t="s">
        <v>7045</v>
      </c>
      <c r="G7029" t="s">
        <v>7046</v>
      </c>
      <c r="H7029" s="17">
        <v>44791</v>
      </c>
      <c r="I7029" s="15">
        <v>2022</v>
      </c>
      <c r="J7029" t="s">
        <v>10634</v>
      </c>
      <c r="K7029" s="5">
        <v>18028.810000000001</v>
      </c>
      <c r="L7029" t="s">
        <v>967</v>
      </c>
      <c r="R7029" t="s">
        <v>6999</v>
      </c>
      <c r="S7029" t="s">
        <v>795</v>
      </c>
      <c r="T7029" t="s">
        <v>22576</v>
      </c>
      <c r="U7029" t="s">
        <v>1340</v>
      </c>
      <c r="V7029" t="s">
        <v>12795</v>
      </c>
      <c r="W7029" t="s">
        <v>970</v>
      </c>
      <c r="X7029" t="s">
        <v>22577</v>
      </c>
    </row>
    <row r="7030" spans="2:24" ht="11" outlineLevel="1" x14ac:dyDescent="0.15">
      <c r="B7030" t="s">
        <v>8540</v>
      </c>
      <c r="C7030" t="s">
        <v>8541</v>
      </c>
      <c r="E7030" t="s">
        <v>10649</v>
      </c>
      <c r="F7030" t="s">
        <v>4252</v>
      </c>
      <c r="G7030" t="s">
        <v>4253</v>
      </c>
      <c r="H7030" s="17">
        <v>45128</v>
      </c>
      <c r="I7030" s="15">
        <v>2023</v>
      </c>
      <c r="J7030" t="s">
        <v>10634</v>
      </c>
      <c r="K7030" s="5">
        <v>17937.66</v>
      </c>
      <c r="L7030" t="s">
        <v>967</v>
      </c>
      <c r="R7030" t="s">
        <v>737</v>
      </c>
      <c r="S7030" t="s">
        <v>803</v>
      </c>
      <c r="T7030" t="s">
        <v>22411</v>
      </c>
      <c r="U7030" t="s">
        <v>1340</v>
      </c>
      <c r="V7030" t="s">
        <v>12795</v>
      </c>
      <c r="W7030" t="s">
        <v>970</v>
      </c>
      <c r="X7030" t="s">
        <v>22578</v>
      </c>
    </row>
    <row r="7031" spans="2:24" ht="11" outlineLevel="1" x14ac:dyDescent="0.15">
      <c r="B7031" t="s">
        <v>8543</v>
      </c>
      <c r="C7031" t="s">
        <v>8544</v>
      </c>
      <c r="E7031" t="s">
        <v>10649</v>
      </c>
      <c r="F7031" t="s">
        <v>8545</v>
      </c>
      <c r="G7031" t="s">
        <v>8546</v>
      </c>
      <c r="H7031" s="17">
        <v>43371</v>
      </c>
      <c r="I7031" s="15">
        <v>2018</v>
      </c>
      <c r="J7031" t="s">
        <v>10634</v>
      </c>
      <c r="K7031" s="5">
        <v>17915.7</v>
      </c>
      <c r="L7031" t="s">
        <v>967</v>
      </c>
      <c r="R7031" t="s">
        <v>759</v>
      </c>
      <c r="S7031" t="s">
        <v>795</v>
      </c>
      <c r="T7031" t="s">
        <v>22579</v>
      </c>
      <c r="U7031" t="s">
        <v>1340</v>
      </c>
      <c r="V7031" t="s">
        <v>12795</v>
      </c>
      <c r="W7031" t="s">
        <v>970</v>
      </c>
      <c r="X7031" t="s">
        <v>22580</v>
      </c>
    </row>
    <row r="7032" spans="2:24" ht="11" outlineLevel="1" x14ac:dyDescent="0.15">
      <c r="B7032" t="s">
        <v>8548</v>
      </c>
      <c r="C7032" t="s">
        <v>8549</v>
      </c>
      <c r="E7032" t="s">
        <v>10649</v>
      </c>
      <c r="F7032" t="s">
        <v>4137</v>
      </c>
      <c r="G7032" t="s">
        <v>4138</v>
      </c>
      <c r="H7032" s="17">
        <v>42353</v>
      </c>
      <c r="I7032" s="15">
        <v>2016</v>
      </c>
      <c r="J7032" t="s">
        <v>10634</v>
      </c>
      <c r="K7032" s="5">
        <v>17880</v>
      </c>
      <c r="L7032" t="s">
        <v>967</v>
      </c>
      <c r="R7032" t="s">
        <v>748</v>
      </c>
      <c r="S7032" t="s">
        <v>795</v>
      </c>
      <c r="T7032" t="s">
        <v>22581</v>
      </c>
      <c r="U7032" t="s">
        <v>1340</v>
      </c>
      <c r="V7032" t="s">
        <v>12795</v>
      </c>
      <c r="W7032" t="s">
        <v>970</v>
      </c>
      <c r="X7032" t="s">
        <v>22582</v>
      </c>
    </row>
    <row r="7033" spans="2:24" ht="11" outlineLevel="1" x14ac:dyDescent="0.15">
      <c r="B7033" t="s">
        <v>8551</v>
      </c>
      <c r="C7033" t="s">
        <v>8552</v>
      </c>
      <c r="D7033" t="s">
        <v>309</v>
      </c>
      <c r="E7033" t="s">
        <v>10652</v>
      </c>
      <c r="F7033" t="s">
        <v>16693</v>
      </c>
      <c r="G7033" t="s">
        <v>2727</v>
      </c>
      <c r="H7033" s="17">
        <v>45225</v>
      </c>
      <c r="I7033" s="15">
        <v>2024</v>
      </c>
      <c r="J7033" t="s">
        <v>10634</v>
      </c>
      <c r="K7033" s="5">
        <v>-23265</v>
      </c>
      <c r="L7033" t="s">
        <v>967</v>
      </c>
      <c r="M7033" t="s">
        <v>985</v>
      </c>
      <c r="N7033" t="s">
        <v>10635</v>
      </c>
      <c r="O7033" t="s">
        <v>826</v>
      </c>
      <c r="P7033" t="s">
        <v>12086</v>
      </c>
      <c r="Q7033" t="s">
        <v>11435</v>
      </c>
      <c r="R7033" t="s">
        <v>740</v>
      </c>
      <c r="S7033" t="s">
        <v>795</v>
      </c>
      <c r="T7033" t="s">
        <v>22583</v>
      </c>
      <c r="U7033" t="s">
        <v>965</v>
      </c>
      <c r="V7033" t="s">
        <v>10638</v>
      </c>
      <c r="W7033" t="s">
        <v>970</v>
      </c>
      <c r="X7033" t="s">
        <v>22584</v>
      </c>
    </row>
    <row r="7034" spans="2:24" ht="11" outlineLevel="1" x14ac:dyDescent="0.15">
      <c r="B7034" t="s">
        <v>8551</v>
      </c>
      <c r="C7034" t="s">
        <v>8552</v>
      </c>
      <c r="D7034" t="s">
        <v>309</v>
      </c>
      <c r="E7034" t="s">
        <v>10649</v>
      </c>
      <c r="F7034" t="s">
        <v>16693</v>
      </c>
      <c r="G7034" t="s">
        <v>2727</v>
      </c>
      <c r="H7034" s="17">
        <v>45203</v>
      </c>
      <c r="I7034" s="15">
        <v>2024</v>
      </c>
      <c r="J7034" t="s">
        <v>10634</v>
      </c>
      <c r="K7034" s="5">
        <v>41095</v>
      </c>
      <c r="L7034" t="s">
        <v>967</v>
      </c>
      <c r="M7034" t="s">
        <v>985</v>
      </c>
      <c r="N7034" t="s">
        <v>10635</v>
      </c>
      <c r="O7034" t="s">
        <v>826</v>
      </c>
      <c r="P7034" t="s">
        <v>12086</v>
      </c>
      <c r="Q7034" t="s">
        <v>11435</v>
      </c>
      <c r="R7034" t="s">
        <v>740</v>
      </c>
      <c r="S7034" t="s">
        <v>795</v>
      </c>
      <c r="T7034" t="s">
        <v>22585</v>
      </c>
      <c r="U7034" t="s">
        <v>965</v>
      </c>
      <c r="V7034" t="s">
        <v>10638</v>
      </c>
      <c r="W7034" t="s">
        <v>970</v>
      </c>
      <c r="X7034" t="s">
        <v>22586</v>
      </c>
    </row>
    <row r="7035" spans="2:24" ht="11" outlineLevel="1" x14ac:dyDescent="0.15">
      <c r="B7035" t="s">
        <v>8554</v>
      </c>
      <c r="C7035" t="s">
        <v>8555</v>
      </c>
      <c r="E7035" t="s">
        <v>10649</v>
      </c>
      <c r="F7035" t="s">
        <v>6306</v>
      </c>
      <c r="G7035" t="s">
        <v>6307</v>
      </c>
      <c r="H7035" s="17">
        <v>42096</v>
      </c>
      <c r="I7035" s="15">
        <v>2015</v>
      </c>
      <c r="J7035" t="s">
        <v>10634</v>
      </c>
      <c r="K7035" s="5">
        <v>19260</v>
      </c>
      <c r="L7035" t="s">
        <v>967</v>
      </c>
      <c r="R7035" t="s">
        <v>740</v>
      </c>
      <c r="S7035" t="s">
        <v>795</v>
      </c>
      <c r="T7035" t="s">
        <v>22587</v>
      </c>
      <c r="U7035" t="s">
        <v>1340</v>
      </c>
      <c r="V7035" t="s">
        <v>12795</v>
      </c>
      <c r="W7035" t="s">
        <v>970</v>
      </c>
      <c r="X7035" t="s">
        <v>22588</v>
      </c>
    </row>
    <row r="7036" spans="2:24" ht="11" outlineLevel="1" x14ac:dyDescent="0.15">
      <c r="B7036" t="s">
        <v>8554</v>
      </c>
      <c r="C7036" t="s">
        <v>8555</v>
      </c>
      <c r="E7036" t="s">
        <v>10652</v>
      </c>
      <c r="F7036" t="s">
        <v>6306</v>
      </c>
      <c r="G7036" t="s">
        <v>6307</v>
      </c>
      <c r="H7036" s="17">
        <v>42107</v>
      </c>
      <c r="I7036" s="15">
        <v>2015</v>
      </c>
      <c r="J7036" t="s">
        <v>10634</v>
      </c>
      <c r="K7036" s="5">
        <v>4500</v>
      </c>
      <c r="L7036" t="s">
        <v>967</v>
      </c>
      <c r="M7036" t="s">
        <v>17518</v>
      </c>
      <c r="R7036" t="s">
        <v>740</v>
      </c>
      <c r="S7036" t="s">
        <v>795</v>
      </c>
      <c r="T7036" t="s">
        <v>22589</v>
      </c>
      <c r="U7036" t="s">
        <v>1340</v>
      </c>
      <c r="V7036" t="s">
        <v>12795</v>
      </c>
      <c r="W7036" t="s">
        <v>970</v>
      </c>
      <c r="X7036" t="s">
        <v>22590</v>
      </c>
    </row>
    <row r="7037" spans="2:24" ht="11" outlineLevel="1" x14ac:dyDescent="0.15">
      <c r="B7037" t="s">
        <v>8554</v>
      </c>
      <c r="C7037" t="s">
        <v>8555</v>
      </c>
      <c r="E7037" t="s">
        <v>10664</v>
      </c>
      <c r="F7037" t="s">
        <v>6306</v>
      </c>
      <c r="G7037" t="s">
        <v>6307</v>
      </c>
      <c r="H7037" s="17">
        <v>42293</v>
      </c>
      <c r="I7037" s="15">
        <v>2016</v>
      </c>
      <c r="J7037" t="s">
        <v>10634</v>
      </c>
      <c r="K7037" s="5">
        <v>-5950</v>
      </c>
      <c r="L7037" t="s">
        <v>967</v>
      </c>
      <c r="M7037" t="s">
        <v>15907</v>
      </c>
      <c r="R7037" t="s">
        <v>740</v>
      </c>
      <c r="S7037" t="s">
        <v>795</v>
      </c>
      <c r="T7037" t="s">
        <v>22591</v>
      </c>
      <c r="U7037" t="s">
        <v>1340</v>
      </c>
      <c r="V7037" t="s">
        <v>12795</v>
      </c>
      <c r="W7037" t="s">
        <v>970</v>
      </c>
      <c r="X7037" t="s">
        <v>22592</v>
      </c>
    </row>
    <row r="7038" spans="2:24" ht="11" outlineLevel="1" x14ac:dyDescent="0.15">
      <c r="B7038" t="s">
        <v>8557</v>
      </c>
      <c r="C7038" t="s">
        <v>8558</v>
      </c>
      <c r="E7038" t="s">
        <v>10649</v>
      </c>
      <c r="F7038" t="s">
        <v>8098</v>
      </c>
      <c r="G7038" t="s">
        <v>8099</v>
      </c>
      <c r="H7038" s="17">
        <v>42629</v>
      </c>
      <c r="I7038" s="15">
        <v>2016</v>
      </c>
      <c r="J7038" t="s">
        <v>10634</v>
      </c>
      <c r="K7038" s="5">
        <v>17790.75</v>
      </c>
      <c r="L7038" t="s">
        <v>967</v>
      </c>
      <c r="R7038" t="s">
        <v>8559</v>
      </c>
      <c r="S7038" t="s">
        <v>803</v>
      </c>
      <c r="T7038" t="s">
        <v>22593</v>
      </c>
      <c r="U7038" t="s">
        <v>1340</v>
      </c>
      <c r="V7038" t="s">
        <v>12795</v>
      </c>
      <c r="W7038" t="s">
        <v>970</v>
      </c>
      <c r="X7038" t="s">
        <v>22594</v>
      </c>
    </row>
    <row r="7039" spans="2:24" ht="11" outlineLevel="1" x14ac:dyDescent="0.15">
      <c r="B7039" t="s">
        <v>8562</v>
      </c>
      <c r="C7039" t="s">
        <v>8563</v>
      </c>
      <c r="E7039" t="s">
        <v>10649</v>
      </c>
      <c r="F7039" t="s">
        <v>2381</v>
      </c>
      <c r="G7039" t="s">
        <v>2471</v>
      </c>
      <c r="H7039" s="17">
        <v>43860</v>
      </c>
      <c r="I7039" s="15">
        <v>2020</v>
      </c>
      <c r="J7039" t="s">
        <v>10634</v>
      </c>
      <c r="K7039" s="5">
        <v>17785</v>
      </c>
      <c r="L7039" t="s">
        <v>967</v>
      </c>
      <c r="R7039" t="s">
        <v>740</v>
      </c>
      <c r="S7039" t="s">
        <v>795</v>
      </c>
      <c r="T7039" t="s">
        <v>22595</v>
      </c>
      <c r="U7039" t="s">
        <v>1340</v>
      </c>
      <c r="V7039" t="s">
        <v>12795</v>
      </c>
      <c r="W7039" t="s">
        <v>970</v>
      </c>
      <c r="X7039" t="s">
        <v>22596</v>
      </c>
    </row>
    <row r="7040" spans="2:24" ht="11" outlineLevel="1" x14ac:dyDescent="0.15">
      <c r="B7040" t="s">
        <v>8565</v>
      </c>
      <c r="C7040" t="s">
        <v>8566</v>
      </c>
      <c r="E7040" t="s">
        <v>10649</v>
      </c>
      <c r="F7040" t="s">
        <v>8567</v>
      </c>
      <c r="G7040" t="s">
        <v>8568</v>
      </c>
      <c r="H7040" s="17">
        <v>42433</v>
      </c>
      <c r="I7040" s="15">
        <v>2016</v>
      </c>
      <c r="J7040" t="s">
        <v>10634</v>
      </c>
      <c r="K7040" s="5">
        <v>17550</v>
      </c>
      <c r="L7040" t="s">
        <v>967</v>
      </c>
      <c r="R7040" t="s">
        <v>750</v>
      </c>
      <c r="S7040" t="s">
        <v>803</v>
      </c>
      <c r="T7040" t="s">
        <v>22597</v>
      </c>
      <c r="U7040" t="s">
        <v>1340</v>
      </c>
      <c r="V7040" t="s">
        <v>12795</v>
      </c>
      <c r="W7040" t="s">
        <v>970</v>
      </c>
      <c r="X7040" t="s">
        <v>22598</v>
      </c>
    </row>
    <row r="7041" spans="2:24" ht="11" outlineLevel="1" x14ac:dyDescent="0.15">
      <c r="B7041" t="s">
        <v>8565</v>
      </c>
      <c r="C7041" t="s">
        <v>8566</v>
      </c>
      <c r="E7041" t="s">
        <v>10652</v>
      </c>
      <c r="F7041" t="s">
        <v>8567</v>
      </c>
      <c r="G7041" t="s">
        <v>8568</v>
      </c>
      <c r="H7041" s="17">
        <v>42437</v>
      </c>
      <c r="I7041" s="15">
        <v>2016</v>
      </c>
      <c r="J7041" t="s">
        <v>10634</v>
      </c>
      <c r="K7041" s="5">
        <v>250</v>
      </c>
      <c r="L7041" t="s">
        <v>967</v>
      </c>
      <c r="M7041" t="s">
        <v>12797</v>
      </c>
      <c r="R7041" t="s">
        <v>750</v>
      </c>
      <c r="S7041" t="s">
        <v>803</v>
      </c>
      <c r="T7041" t="s">
        <v>22599</v>
      </c>
      <c r="U7041" t="s">
        <v>1340</v>
      </c>
      <c r="V7041" t="s">
        <v>12795</v>
      </c>
      <c r="W7041" t="s">
        <v>970</v>
      </c>
      <c r="X7041" t="s">
        <v>22600</v>
      </c>
    </row>
    <row r="7042" spans="2:24" ht="11" outlineLevel="1" x14ac:dyDescent="0.15">
      <c r="B7042" t="s">
        <v>8565</v>
      </c>
      <c r="C7042" t="s">
        <v>8566</v>
      </c>
      <c r="E7042" t="s">
        <v>10664</v>
      </c>
      <c r="F7042" t="s">
        <v>8567</v>
      </c>
      <c r="G7042" t="s">
        <v>8568</v>
      </c>
      <c r="H7042" s="17">
        <v>42545</v>
      </c>
      <c r="I7042" s="15">
        <v>2016</v>
      </c>
      <c r="J7042" t="s">
        <v>10634</v>
      </c>
      <c r="K7042" s="5">
        <v>-30.15</v>
      </c>
      <c r="L7042" t="s">
        <v>967</v>
      </c>
      <c r="M7042" t="s">
        <v>14189</v>
      </c>
      <c r="R7042" t="s">
        <v>750</v>
      </c>
      <c r="S7042" t="s">
        <v>803</v>
      </c>
      <c r="T7042" t="s">
        <v>22601</v>
      </c>
      <c r="U7042" t="s">
        <v>1340</v>
      </c>
      <c r="V7042" t="s">
        <v>12795</v>
      </c>
      <c r="W7042" t="s">
        <v>970</v>
      </c>
      <c r="X7042" t="s">
        <v>22602</v>
      </c>
    </row>
    <row r="7043" spans="2:24" ht="11" outlineLevel="1" x14ac:dyDescent="0.15">
      <c r="B7043" t="s">
        <v>8570</v>
      </c>
      <c r="C7043" t="s">
        <v>8571</v>
      </c>
      <c r="E7043" t="s">
        <v>10649</v>
      </c>
      <c r="F7043" t="s">
        <v>6808</v>
      </c>
      <c r="G7043" t="s">
        <v>6809</v>
      </c>
      <c r="H7043" s="17">
        <v>45884</v>
      </c>
      <c r="I7043" s="15">
        <v>2025</v>
      </c>
      <c r="J7043" t="s">
        <v>10634</v>
      </c>
      <c r="K7043" s="5">
        <v>17581.66</v>
      </c>
      <c r="L7043" t="s">
        <v>967</v>
      </c>
      <c r="R7043" t="s">
        <v>743</v>
      </c>
      <c r="S7043" t="s">
        <v>803</v>
      </c>
      <c r="T7043" t="s">
        <v>22603</v>
      </c>
      <c r="U7043" t="s">
        <v>1340</v>
      </c>
      <c r="V7043" t="s">
        <v>12795</v>
      </c>
      <c r="W7043" t="s">
        <v>970</v>
      </c>
      <c r="X7043" t="s">
        <v>22604</v>
      </c>
    </row>
    <row r="7044" spans="2:24" ht="11" outlineLevel="1" x14ac:dyDescent="0.15">
      <c r="B7044" t="s">
        <v>8573</v>
      </c>
      <c r="C7044" t="s">
        <v>8574</v>
      </c>
      <c r="D7044" t="s">
        <v>3090</v>
      </c>
      <c r="E7044" t="s">
        <v>10649</v>
      </c>
      <c r="F7044" t="s">
        <v>3091</v>
      </c>
      <c r="G7044" t="s">
        <v>3092</v>
      </c>
      <c r="H7044" s="17">
        <v>45968</v>
      </c>
      <c r="I7044" s="15">
        <v>2026</v>
      </c>
      <c r="J7044" t="s">
        <v>10634</v>
      </c>
      <c r="K7044" s="5">
        <v>17553.52</v>
      </c>
      <c r="L7044" t="s">
        <v>967</v>
      </c>
      <c r="M7044" t="s">
        <v>1903</v>
      </c>
      <c r="N7044" t="s">
        <v>10635</v>
      </c>
      <c r="O7044" t="s">
        <v>826</v>
      </c>
      <c r="P7044" t="s">
        <v>14904</v>
      </c>
      <c r="Q7044" t="s">
        <v>17132</v>
      </c>
      <c r="R7044" t="s">
        <v>748</v>
      </c>
      <c r="S7044" t="s">
        <v>795</v>
      </c>
      <c r="T7044" t="s">
        <v>22605</v>
      </c>
      <c r="U7044" t="s">
        <v>965</v>
      </c>
      <c r="V7044" t="s">
        <v>10638</v>
      </c>
      <c r="W7044" t="s">
        <v>970</v>
      </c>
      <c r="X7044" t="s">
        <v>22606</v>
      </c>
    </row>
    <row r="7045" spans="2:24" ht="11" outlineLevel="1" x14ac:dyDescent="0.15">
      <c r="B7045" t="s">
        <v>8576</v>
      </c>
      <c r="C7045" t="s">
        <v>8577</v>
      </c>
      <c r="E7045" t="s">
        <v>10649</v>
      </c>
      <c r="F7045" t="s">
        <v>4027</v>
      </c>
      <c r="G7045" t="s">
        <v>4028</v>
      </c>
      <c r="H7045" s="17">
        <v>43084</v>
      </c>
      <c r="I7045" s="15">
        <v>2018</v>
      </c>
      <c r="J7045" t="s">
        <v>10634</v>
      </c>
      <c r="K7045" s="5">
        <v>4848.5</v>
      </c>
      <c r="L7045" t="s">
        <v>967</v>
      </c>
      <c r="R7045" t="s">
        <v>740</v>
      </c>
      <c r="S7045" t="s">
        <v>795</v>
      </c>
      <c r="T7045" t="s">
        <v>22607</v>
      </c>
      <c r="U7045" t="s">
        <v>1340</v>
      </c>
      <c r="V7045" t="s">
        <v>12795</v>
      </c>
      <c r="W7045" t="s">
        <v>970</v>
      </c>
      <c r="X7045" t="s">
        <v>22608</v>
      </c>
    </row>
    <row r="7046" spans="2:24" ht="11" outlineLevel="1" x14ac:dyDescent="0.15">
      <c r="B7046" t="s">
        <v>8576</v>
      </c>
      <c r="C7046" t="s">
        <v>8577</v>
      </c>
      <c r="E7046" t="s">
        <v>10652</v>
      </c>
      <c r="F7046" t="s">
        <v>4027</v>
      </c>
      <c r="G7046" t="s">
        <v>4028</v>
      </c>
      <c r="H7046" s="17">
        <v>43123</v>
      </c>
      <c r="I7046" s="15">
        <v>2018</v>
      </c>
      <c r="J7046" t="s">
        <v>10634</v>
      </c>
      <c r="K7046" s="5">
        <v>12690</v>
      </c>
      <c r="L7046" t="s">
        <v>967</v>
      </c>
      <c r="M7046" t="s">
        <v>15907</v>
      </c>
      <c r="R7046" t="s">
        <v>740</v>
      </c>
      <c r="S7046" t="s">
        <v>795</v>
      </c>
      <c r="T7046" t="s">
        <v>22609</v>
      </c>
      <c r="U7046" t="s">
        <v>1340</v>
      </c>
      <c r="V7046" t="s">
        <v>12795</v>
      </c>
      <c r="W7046" t="s">
        <v>970</v>
      </c>
      <c r="X7046" t="s">
        <v>22610</v>
      </c>
    </row>
    <row r="7047" spans="2:24" ht="11" outlineLevel="1" x14ac:dyDescent="0.15">
      <c r="B7047" t="s">
        <v>8579</v>
      </c>
      <c r="C7047" t="s">
        <v>8580</v>
      </c>
      <c r="E7047" t="s">
        <v>10649</v>
      </c>
      <c r="F7047" t="s">
        <v>7491</v>
      </c>
      <c r="G7047" t="s">
        <v>8581</v>
      </c>
      <c r="H7047" s="17">
        <v>45784</v>
      </c>
      <c r="I7047" s="15">
        <v>2025</v>
      </c>
      <c r="J7047" t="s">
        <v>10634</v>
      </c>
      <c r="K7047" s="5">
        <v>16750.18</v>
      </c>
      <c r="L7047" t="s">
        <v>967</v>
      </c>
      <c r="R7047" t="s">
        <v>740</v>
      </c>
      <c r="S7047" t="s">
        <v>795</v>
      </c>
      <c r="T7047" t="s">
        <v>22611</v>
      </c>
      <c r="U7047" t="s">
        <v>1340</v>
      </c>
      <c r="V7047" t="s">
        <v>12795</v>
      </c>
      <c r="W7047" t="s">
        <v>970</v>
      </c>
      <c r="X7047" t="s">
        <v>22612</v>
      </c>
    </row>
    <row r="7048" spans="2:24" ht="11" outlineLevel="1" x14ac:dyDescent="0.15">
      <c r="B7048" t="s">
        <v>8579</v>
      </c>
      <c r="C7048" t="s">
        <v>8580</v>
      </c>
      <c r="E7048" t="s">
        <v>10652</v>
      </c>
      <c r="F7048" t="s">
        <v>7491</v>
      </c>
      <c r="G7048" t="s">
        <v>8581</v>
      </c>
      <c r="H7048" s="17">
        <v>45862</v>
      </c>
      <c r="I7048" s="15">
        <v>2025</v>
      </c>
      <c r="J7048" t="s">
        <v>10634</v>
      </c>
      <c r="K7048" s="5">
        <v>735.64</v>
      </c>
      <c r="L7048" t="s">
        <v>967</v>
      </c>
      <c r="M7048" t="s">
        <v>12802</v>
      </c>
      <c r="R7048" t="s">
        <v>740</v>
      </c>
      <c r="S7048" t="s">
        <v>795</v>
      </c>
      <c r="T7048" t="s">
        <v>22611</v>
      </c>
      <c r="U7048" t="s">
        <v>1340</v>
      </c>
      <c r="V7048" t="s">
        <v>12795</v>
      </c>
      <c r="W7048" t="s">
        <v>970</v>
      </c>
      <c r="X7048" t="s">
        <v>22613</v>
      </c>
    </row>
    <row r="7049" spans="2:24" ht="11" outlineLevel="1" x14ac:dyDescent="0.15">
      <c r="B7049" t="s">
        <v>8583</v>
      </c>
      <c r="C7049" t="s">
        <v>8584</v>
      </c>
      <c r="E7049" t="s">
        <v>10649</v>
      </c>
      <c r="F7049" t="s">
        <v>8585</v>
      </c>
      <c r="G7049" t="s">
        <v>8586</v>
      </c>
      <c r="H7049" s="17">
        <v>43308</v>
      </c>
      <c r="I7049" s="15">
        <v>2018</v>
      </c>
      <c r="J7049" t="s">
        <v>10634</v>
      </c>
      <c r="K7049" s="5">
        <v>17472.52</v>
      </c>
      <c r="L7049" t="s">
        <v>967</v>
      </c>
      <c r="R7049" t="s">
        <v>757</v>
      </c>
      <c r="S7049" t="s">
        <v>795</v>
      </c>
      <c r="T7049" t="s">
        <v>22614</v>
      </c>
      <c r="U7049" t="s">
        <v>1340</v>
      </c>
      <c r="V7049" t="s">
        <v>12795</v>
      </c>
      <c r="W7049" t="s">
        <v>970</v>
      </c>
      <c r="X7049" t="s">
        <v>22615</v>
      </c>
    </row>
    <row r="7050" spans="2:24" ht="11" outlineLevel="1" x14ac:dyDescent="0.15">
      <c r="B7050" t="s">
        <v>8588</v>
      </c>
      <c r="C7050" t="s">
        <v>8589</v>
      </c>
      <c r="D7050" t="s">
        <v>6797</v>
      </c>
      <c r="E7050" t="s">
        <v>10649</v>
      </c>
      <c r="F7050" t="s">
        <v>4431</v>
      </c>
      <c r="G7050" t="s">
        <v>4432</v>
      </c>
      <c r="H7050" s="17">
        <v>44287</v>
      </c>
      <c r="I7050" s="15">
        <v>2021</v>
      </c>
      <c r="J7050" t="s">
        <v>10634</v>
      </c>
      <c r="K7050" s="5">
        <v>17424.599999999999</v>
      </c>
      <c r="L7050" t="s">
        <v>967</v>
      </c>
      <c r="R7050" t="s">
        <v>740</v>
      </c>
      <c r="S7050" t="s">
        <v>795</v>
      </c>
      <c r="T7050" t="s">
        <v>22616</v>
      </c>
      <c r="U7050" t="s">
        <v>1340</v>
      </c>
      <c r="V7050" t="s">
        <v>12795</v>
      </c>
      <c r="W7050" t="s">
        <v>970</v>
      </c>
      <c r="X7050" t="s">
        <v>22617</v>
      </c>
    </row>
    <row r="7051" spans="2:24" ht="11" outlineLevel="1" x14ac:dyDescent="0.15">
      <c r="B7051" t="s">
        <v>8588</v>
      </c>
      <c r="C7051" t="s">
        <v>8589</v>
      </c>
      <c r="D7051" t="s">
        <v>6797</v>
      </c>
      <c r="E7051" t="s">
        <v>10652</v>
      </c>
      <c r="F7051" t="s">
        <v>4431</v>
      </c>
      <c r="G7051" t="s">
        <v>4432</v>
      </c>
      <c r="H7051" s="17">
        <v>44979</v>
      </c>
      <c r="I7051" s="15">
        <v>2023</v>
      </c>
      <c r="J7051" t="s">
        <v>10634</v>
      </c>
      <c r="K7051" s="5">
        <v>-42.25</v>
      </c>
      <c r="L7051" t="s">
        <v>967</v>
      </c>
      <c r="M7051" t="s">
        <v>12797</v>
      </c>
      <c r="R7051" t="s">
        <v>740</v>
      </c>
      <c r="S7051" t="s">
        <v>795</v>
      </c>
      <c r="T7051" t="s">
        <v>22616</v>
      </c>
      <c r="U7051" t="s">
        <v>1340</v>
      </c>
      <c r="V7051" t="s">
        <v>12795</v>
      </c>
      <c r="W7051" t="s">
        <v>970</v>
      </c>
      <c r="X7051" t="s">
        <v>22618</v>
      </c>
    </row>
    <row r="7052" spans="2:24" ht="11" outlineLevel="1" x14ac:dyDescent="0.15">
      <c r="B7052" t="s">
        <v>8591</v>
      </c>
      <c r="C7052" t="s">
        <v>8592</v>
      </c>
      <c r="D7052" t="s">
        <v>163</v>
      </c>
      <c r="E7052" t="s">
        <v>10649</v>
      </c>
      <c r="F7052" t="s">
        <v>600</v>
      </c>
      <c r="G7052" t="s">
        <v>973</v>
      </c>
      <c r="H7052" s="17">
        <v>44719</v>
      </c>
      <c r="I7052" s="15">
        <v>2022</v>
      </c>
      <c r="J7052" t="s">
        <v>10634</v>
      </c>
      <c r="K7052" s="5">
        <v>17374.57</v>
      </c>
      <c r="L7052" t="s">
        <v>967</v>
      </c>
      <c r="M7052" t="s">
        <v>985</v>
      </c>
      <c r="N7052" t="s">
        <v>10635</v>
      </c>
      <c r="O7052" t="s">
        <v>804</v>
      </c>
      <c r="P7052" t="s">
        <v>10671</v>
      </c>
      <c r="Q7052" t="s">
        <v>10685</v>
      </c>
      <c r="R7052" t="s">
        <v>737</v>
      </c>
      <c r="S7052" t="s">
        <v>803</v>
      </c>
      <c r="T7052" t="s">
        <v>22619</v>
      </c>
      <c r="U7052" t="s">
        <v>965</v>
      </c>
      <c r="V7052" t="s">
        <v>10638</v>
      </c>
      <c r="W7052" t="s">
        <v>970</v>
      </c>
      <c r="X7052" t="s">
        <v>22620</v>
      </c>
    </row>
    <row r="7053" spans="2:24" ht="11" outlineLevel="1" x14ac:dyDescent="0.15">
      <c r="B7053" t="s">
        <v>8594</v>
      </c>
      <c r="C7053" t="s">
        <v>8595</v>
      </c>
      <c r="D7053" t="s">
        <v>8596</v>
      </c>
      <c r="E7053" t="s">
        <v>10649</v>
      </c>
      <c r="F7053" t="s">
        <v>8597</v>
      </c>
      <c r="G7053" t="s">
        <v>8598</v>
      </c>
      <c r="H7053" s="17">
        <v>42599</v>
      </c>
      <c r="I7053" s="15">
        <v>2016</v>
      </c>
      <c r="J7053" t="s">
        <v>10634</v>
      </c>
      <c r="K7053" s="5">
        <v>17314.16</v>
      </c>
      <c r="L7053" t="s">
        <v>967</v>
      </c>
      <c r="R7053" t="s">
        <v>5385</v>
      </c>
      <c r="S7053" t="s">
        <v>803</v>
      </c>
      <c r="T7053" t="s">
        <v>22621</v>
      </c>
      <c r="U7053" t="s">
        <v>1340</v>
      </c>
      <c r="V7053" t="s">
        <v>12795</v>
      </c>
      <c r="W7053" t="s">
        <v>970</v>
      </c>
      <c r="X7053" t="s">
        <v>22622</v>
      </c>
    </row>
    <row r="7054" spans="2:24" ht="11" outlineLevel="1" x14ac:dyDescent="0.15">
      <c r="B7054" t="s">
        <v>8600</v>
      </c>
      <c r="C7054" t="s">
        <v>8601</v>
      </c>
      <c r="E7054" t="s">
        <v>10649</v>
      </c>
      <c r="F7054" t="s">
        <v>8602</v>
      </c>
      <c r="G7054" t="s">
        <v>8603</v>
      </c>
      <c r="H7054" s="17">
        <v>43468</v>
      </c>
      <c r="I7054" s="15">
        <v>2019</v>
      </c>
      <c r="J7054" t="s">
        <v>10634</v>
      </c>
      <c r="K7054" s="5">
        <v>17312</v>
      </c>
      <c r="L7054" t="s">
        <v>967</v>
      </c>
      <c r="R7054" t="s">
        <v>750</v>
      </c>
      <c r="S7054" t="s">
        <v>4485</v>
      </c>
      <c r="T7054" t="s">
        <v>22623</v>
      </c>
      <c r="U7054" t="s">
        <v>1340</v>
      </c>
      <c r="V7054" t="s">
        <v>12795</v>
      </c>
      <c r="W7054" t="s">
        <v>970</v>
      </c>
      <c r="X7054" t="s">
        <v>22624</v>
      </c>
    </row>
    <row r="7055" spans="2:24" ht="11" outlineLevel="1" x14ac:dyDescent="0.15">
      <c r="B7055" t="s">
        <v>8605</v>
      </c>
      <c r="C7055" t="s">
        <v>982</v>
      </c>
      <c r="D7055" t="s">
        <v>4448</v>
      </c>
      <c r="E7055" t="s">
        <v>10649</v>
      </c>
      <c r="F7055" t="s">
        <v>4124</v>
      </c>
      <c r="G7055" t="s">
        <v>4125</v>
      </c>
      <c r="H7055" s="17">
        <v>42866</v>
      </c>
      <c r="I7055" s="15">
        <v>2017</v>
      </c>
      <c r="J7055" t="s">
        <v>10634</v>
      </c>
      <c r="K7055" s="5">
        <v>17261.5</v>
      </c>
      <c r="L7055" t="s">
        <v>967</v>
      </c>
      <c r="R7055" t="s">
        <v>740</v>
      </c>
      <c r="S7055" t="s">
        <v>795</v>
      </c>
      <c r="T7055" t="s">
        <v>22625</v>
      </c>
      <c r="U7055" t="s">
        <v>1340</v>
      </c>
      <c r="V7055" t="s">
        <v>12795</v>
      </c>
      <c r="W7055" t="s">
        <v>970</v>
      </c>
      <c r="X7055" t="s">
        <v>22626</v>
      </c>
    </row>
    <row r="7056" spans="2:24" ht="11" outlineLevel="1" x14ac:dyDescent="0.15">
      <c r="B7056" t="s">
        <v>8607</v>
      </c>
      <c r="C7056" t="s">
        <v>8608</v>
      </c>
      <c r="E7056" t="s">
        <v>10649</v>
      </c>
      <c r="F7056" t="s">
        <v>6578</v>
      </c>
      <c r="G7056" t="s">
        <v>6579</v>
      </c>
      <c r="H7056" s="17">
        <v>42172</v>
      </c>
      <c r="I7056" s="15">
        <v>2015</v>
      </c>
      <c r="J7056" t="s">
        <v>10634</v>
      </c>
      <c r="K7056" s="5">
        <v>18227</v>
      </c>
      <c r="L7056" t="s">
        <v>967</v>
      </c>
      <c r="R7056" t="s">
        <v>746</v>
      </c>
      <c r="S7056" t="s">
        <v>795</v>
      </c>
      <c r="T7056" t="s">
        <v>22627</v>
      </c>
      <c r="U7056" t="s">
        <v>1340</v>
      </c>
      <c r="V7056" t="s">
        <v>12795</v>
      </c>
      <c r="W7056" t="s">
        <v>970</v>
      </c>
      <c r="X7056" t="s">
        <v>22628</v>
      </c>
    </row>
    <row r="7057" spans="2:24" ht="11" outlineLevel="1" x14ac:dyDescent="0.15">
      <c r="B7057" t="s">
        <v>8607</v>
      </c>
      <c r="C7057" t="s">
        <v>8608</v>
      </c>
      <c r="E7057" t="s">
        <v>10652</v>
      </c>
      <c r="F7057" t="s">
        <v>6578</v>
      </c>
      <c r="G7057" t="s">
        <v>6579</v>
      </c>
      <c r="H7057" s="17">
        <v>42424</v>
      </c>
      <c r="I7057" s="15">
        <v>2016</v>
      </c>
      <c r="J7057" t="s">
        <v>10634</v>
      </c>
      <c r="K7057" s="5">
        <v>-1010.27</v>
      </c>
      <c r="L7057" t="s">
        <v>967</v>
      </c>
      <c r="M7057" t="s">
        <v>14189</v>
      </c>
      <c r="R7057" t="s">
        <v>746</v>
      </c>
      <c r="S7057" t="s">
        <v>795</v>
      </c>
      <c r="T7057" t="s">
        <v>22629</v>
      </c>
      <c r="U7057" t="s">
        <v>1340</v>
      </c>
      <c r="V7057" t="s">
        <v>12795</v>
      </c>
      <c r="W7057" t="s">
        <v>970</v>
      </c>
      <c r="X7057" t="s">
        <v>22630</v>
      </c>
    </row>
    <row r="7058" spans="2:24" ht="11" outlineLevel="1" x14ac:dyDescent="0.15">
      <c r="B7058" t="s">
        <v>8610</v>
      </c>
      <c r="C7058" t="s">
        <v>8611</v>
      </c>
      <c r="E7058" t="s">
        <v>10649</v>
      </c>
      <c r="F7058" t="s">
        <v>8612</v>
      </c>
      <c r="G7058" t="s">
        <v>8613</v>
      </c>
      <c r="H7058" s="17">
        <v>43005</v>
      </c>
      <c r="I7058" s="15">
        <v>2017</v>
      </c>
      <c r="J7058" t="s">
        <v>10634</v>
      </c>
      <c r="K7058" s="5">
        <v>12252.8</v>
      </c>
      <c r="L7058" t="s">
        <v>967</v>
      </c>
      <c r="R7058" t="s">
        <v>740</v>
      </c>
      <c r="S7058" t="s">
        <v>795</v>
      </c>
      <c r="T7058" t="s">
        <v>22631</v>
      </c>
      <c r="U7058" t="s">
        <v>1340</v>
      </c>
      <c r="V7058" t="s">
        <v>12795</v>
      </c>
      <c r="W7058" t="s">
        <v>970</v>
      </c>
      <c r="X7058" t="s">
        <v>22632</v>
      </c>
    </row>
    <row r="7059" spans="2:24" ht="11" outlineLevel="1" x14ac:dyDescent="0.15">
      <c r="B7059" t="s">
        <v>8610</v>
      </c>
      <c r="C7059" t="s">
        <v>8611</v>
      </c>
      <c r="E7059" t="s">
        <v>10652</v>
      </c>
      <c r="F7059" t="s">
        <v>8612</v>
      </c>
      <c r="G7059" t="s">
        <v>8613</v>
      </c>
      <c r="H7059" s="17">
        <v>43069</v>
      </c>
      <c r="I7059" s="15">
        <v>2018</v>
      </c>
      <c r="J7059" t="s">
        <v>10634</v>
      </c>
      <c r="K7059" s="5">
        <v>6974.96</v>
      </c>
      <c r="L7059" t="s">
        <v>967</v>
      </c>
      <c r="M7059" t="s">
        <v>15907</v>
      </c>
      <c r="R7059" t="s">
        <v>740</v>
      </c>
      <c r="S7059" t="s">
        <v>795</v>
      </c>
      <c r="T7059" t="s">
        <v>22631</v>
      </c>
      <c r="U7059" t="s">
        <v>1340</v>
      </c>
      <c r="V7059" t="s">
        <v>12795</v>
      </c>
      <c r="W7059" t="s">
        <v>970</v>
      </c>
      <c r="X7059" t="s">
        <v>22633</v>
      </c>
    </row>
    <row r="7060" spans="2:24" ht="11" outlineLevel="1" x14ac:dyDescent="0.15">
      <c r="B7060" t="s">
        <v>8610</v>
      </c>
      <c r="C7060" t="s">
        <v>8611</v>
      </c>
      <c r="E7060" t="s">
        <v>10664</v>
      </c>
      <c r="F7060" t="s">
        <v>8612</v>
      </c>
      <c r="G7060" t="s">
        <v>8613</v>
      </c>
      <c r="H7060" s="17">
        <v>43269</v>
      </c>
      <c r="I7060" s="15">
        <v>2018</v>
      </c>
      <c r="J7060" t="s">
        <v>10634</v>
      </c>
      <c r="K7060" s="5">
        <v>-2054.12</v>
      </c>
      <c r="L7060" t="s">
        <v>967</v>
      </c>
      <c r="M7060" t="s">
        <v>14189</v>
      </c>
      <c r="R7060" t="s">
        <v>740</v>
      </c>
      <c r="S7060" t="s">
        <v>795</v>
      </c>
      <c r="T7060" t="s">
        <v>22634</v>
      </c>
      <c r="U7060" t="s">
        <v>1340</v>
      </c>
      <c r="V7060" t="s">
        <v>12795</v>
      </c>
      <c r="W7060" t="s">
        <v>970</v>
      </c>
      <c r="X7060" t="s">
        <v>22635</v>
      </c>
    </row>
    <row r="7061" spans="2:24" ht="11" outlineLevel="1" x14ac:dyDescent="0.15">
      <c r="B7061" t="s">
        <v>8615</v>
      </c>
      <c r="C7061" t="s">
        <v>8616</v>
      </c>
      <c r="E7061" t="s">
        <v>10649</v>
      </c>
      <c r="F7061" t="s">
        <v>17830</v>
      </c>
      <c r="G7061" t="s">
        <v>2173</v>
      </c>
      <c r="H7061" s="17">
        <v>44572</v>
      </c>
      <c r="I7061" s="15">
        <v>2022</v>
      </c>
      <c r="J7061" t="s">
        <v>10634</v>
      </c>
      <c r="K7061" s="5">
        <v>17170.34</v>
      </c>
      <c r="L7061" t="s">
        <v>967</v>
      </c>
      <c r="M7061" t="s">
        <v>1141</v>
      </c>
      <c r="N7061" t="s">
        <v>10635</v>
      </c>
      <c r="O7061" t="s">
        <v>826</v>
      </c>
      <c r="P7061" t="s">
        <v>15012</v>
      </c>
      <c r="R7061" t="s">
        <v>746</v>
      </c>
      <c r="S7061" t="s">
        <v>795</v>
      </c>
      <c r="T7061" t="s">
        <v>22636</v>
      </c>
      <c r="U7061" t="s">
        <v>965</v>
      </c>
      <c r="V7061" t="s">
        <v>10638</v>
      </c>
      <c r="W7061" t="s">
        <v>970</v>
      </c>
      <c r="X7061" t="s">
        <v>22637</v>
      </c>
    </row>
    <row r="7062" spans="2:24" ht="11" outlineLevel="1" x14ac:dyDescent="0.15">
      <c r="B7062" t="s">
        <v>8618</v>
      </c>
      <c r="C7062" t="s">
        <v>8619</v>
      </c>
      <c r="E7062" t="s">
        <v>10649</v>
      </c>
      <c r="F7062" t="s">
        <v>8620</v>
      </c>
      <c r="G7062" t="s">
        <v>8621</v>
      </c>
      <c r="H7062" s="17">
        <v>42642</v>
      </c>
      <c r="I7062" s="15">
        <v>2016</v>
      </c>
      <c r="J7062" t="s">
        <v>10634</v>
      </c>
      <c r="K7062" s="5">
        <v>17100</v>
      </c>
      <c r="L7062" t="s">
        <v>967</v>
      </c>
      <c r="R7062" t="s">
        <v>750</v>
      </c>
      <c r="S7062" t="s">
        <v>803</v>
      </c>
      <c r="T7062" t="s">
        <v>22638</v>
      </c>
      <c r="U7062" t="s">
        <v>1340</v>
      </c>
      <c r="V7062" t="s">
        <v>12795</v>
      </c>
      <c r="W7062" t="s">
        <v>970</v>
      </c>
      <c r="X7062" t="s">
        <v>22639</v>
      </c>
    </row>
    <row r="7063" spans="2:24" ht="11" outlineLevel="1" x14ac:dyDescent="0.15">
      <c r="B7063" t="s">
        <v>8623</v>
      </c>
      <c r="C7063" t="s">
        <v>8624</v>
      </c>
      <c r="E7063" t="s">
        <v>10649</v>
      </c>
      <c r="F7063" t="s">
        <v>17064</v>
      </c>
      <c r="G7063" t="s">
        <v>2442</v>
      </c>
      <c r="H7063" s="17">
        <v>43585</v>
      </c>
      <c r="I7063" s="15">
        <v>2019</v>
      </c>
      <c r="J7063" t="s">
        <v>10634</v>
      </c>
      <c r="K7063" s="5">
        <v>17000</v>
      </c>
      <c r="L7063" t="s">
        <v>967</v>
      </c>
      <c r="M7063" t="s">
        <v>1141</v>
      </c>
      <c r="N7063" t="s">
        <v>10635</v>
      </c>
      <c r="O7063" t="s">
        <v>826</v>
      </c>
      <c r="P7063" t="s">
        <v>15012</v>
      </c>
      <c r="Q7063" t="s">
        <v>15012</v>
      </c>
      <c r="R7063" t="s">
        <v>748</v>
      </c>
      <c r="S7063" t="s">
        <v>795</v>
      </c>
      <c r="T7063" t="s">
        <v>22640</v>
      </c>
      <c r="U7063" t="s">
        <v>965</v>
      </c>
      <c r="V7063" t="s">
        <v>10638</v>
      </c>
      <c r="W7063" t="s">
        <v>970</v>
      </c>
      <c r="X7063" t="s">
        <v>22641</v>
      </c>
    </row>
    <row r="7064" spans="2:24" ht="11" outlineLevel="1" x14ac:dyDescent="0.15">
      <c r="B7064" t="s">
        <v>8626</v>
      </c>
      <c r="C7064" t="s">
        <v>8627</v>
      </c>
      <c r="E7064" t="s">
        <v>10649</v>
      </c>
      <c r="F7064" t="s">
        <v>4067</v>
      </c>
      <c r="G7064" t="s">
        <v>4068</v>
      </c>
      <c r="H7064" s="17">
        <v>45861</v>
      </c>
      <c r="I7064" s="15">
        <v>2025</v>
      </c>
      <c r="J7064" t="s">
        <v>10634</v>
      </c>
      <c r="K7064" s="5">
        <v>16964.099999999999</v>
      </c>
      <c r="L7064" t="s">
        <v>967</v>
      </c>
      <c r="R7064" t="s">
        <v>746</v>
      </c>
      <c r="S7064" t="s">
        <v>795</v>
      </c>
      <c r="T7064" t="s">
        <v>22642</v>
      </c>
      <c r="U7064" t="s">
        <v>1340</v>
      </c>
      <c r="V7064" t="s">
        <v>12795</v>
      </c>
      <c r="W7064" t="s">
        <v>970</v>
      </c>
      <c r="X7064" t="s">
        <v>22643</v>
      </c>
    </row>
    <row r="7065" spans="2:24" ht="11" outlineLevel="1" x14ac:dyDescent="0.15">
      <c r="B7065" t="s">
        <v>8629</v>
      </c>
      <c r="C7065" t="s">
        <v>8630</v>
      </c>
      <c r="E7065" t="s">
        <v>10649</v>
      </c>
      <c r="F7065" t="s">
        <v>8631</v>
      </c>
      <c r="G7065" t="s">
        <v>8632</v>
      </c>
      <c r="H7065" s="17">
        <v>41649</v>
      </c>
      <c r="I7065" s="15">
        <v>2014</v>
      </c>
      <c r="J7065" t="s">
        <v>10634</v>
      </c>
      <c r="K7065" s="5">
        <v>20104</v>
      </c>
      <c r="L7065" t="s">
        <v>967</v>
      </c>
      <c r="R7065" t="s">
        <v>8634</v>
      </c>
      <c r="S7065" t="s">
        <v>795</v>
      </c>
      <c r="T7065" t="s">
        <v>22644</v>
      </c>
      <c r="U7065" t="s">
        <v>1340</v>
      </c>
      <c r="V7065" t="s">
        <v>12795</v>
      </c>
      <c r="W7065" t="s">
        <v>970</v>
      </c>
      <c r="X7065" t="s">
        <v>22645</v>
      </c>
    </row>
    <row r="7066" spans="2:24" ht="11" outlineLevel="1" x14ac:dyDescent="0.15">
      <c r="B7066" t="s">
        <v>8629</v>
      </c>
      <c r="C7066" t="s">
        <v>8630</v>
      </c>
      <c r="E7066" t="s">
        <v>10652</v>
      </c>
      <c r="F7066" t="s">
        <v>8631</v>
      </c>
      <c r="G7066" t="s">
        <v>8632</v>
      </c>
      <c r="H7066" s="17">
        <v>44778</v>
      </c>
      <c r="I7066" s="15">
        <v>2022</v>
      </c>
      <c r="J7066" t="s">
        <v>10634</v>
      </c>
      <c r="K7066" s="5">
        <v>-3248.79</v>
      </c>
      <c r="L7066" t="s">
        <v>967</v>
      </c>
      <c r="M7066" t="s">
        <v>14189</v>
      </c>
      <c r="R7066" t="s">
        <v>8634</v>
      </c>
      <c r="S7066" t="s">
        <v>795</v>
      </c>
      <c r="T7066" t="s">
        <v>22644</v>
      </c>
      <c r="U7066" t="s">
        <v>1340</v>
      </c>
      <c r="V7066" t="s">
        <v>12795</v>
      </c>
      <c r="W7066" t="s">
        <v>970</v>
      </c>
      <c r="X7066" t="s">
        <v>22646</v>
      </c>
    </row>
    <row r="7067" spans="2:24" ht="11" outlineLevel="1" x14ac:dyDescent="0.15">
      <c r="B7067" t="s">
        <v>8637</v>
      </c>
      <c r="C7067" t="s">
        <v>8638</v>
      </c>
      <c r="E7067" t="s">
        <v>10649</v>
      </c>
      <c r="F7067" t="s">
        <v>8639</v>
      </c>
      <c r="G7067" t="s">
        <v>8640</v>
      </c>
      <c r="H7067" s="17">
        <v>44806</v>
      </c>
      <c r="I7067" s="15">
        <v>2022</v>
      </c>
      <c r="J7067" t="s">
        <v>10634</v>
      </c>
      <c r="K7067" s="5">
        <v>16845.23</v>
      </c>
      <c r="L7067" t="s">
        <v>967</v>
      </c>
      <c r="R7067" t="s">
        <v>8641</v>
      </c>
      <c r="S7067" t="s">
        <v>795</v>
      </c>
      <c r="T7067" t="s">
        <v>22647</v>
      </c>
      <c r="U7067" t="s">
        <v>1340</v>
      </c>
      <c r="V7067" t="s">
        <v>12795</v>
      </c>
      <c r="W7067" t="s">
        <v>970</v>
      </c>
      <c r="X7067" t="s">
        <v>22648</v>
      </c>
    </row>
    <row r="7068" spans="2:24" ht="11" outlineLevel="1" x14ac:dyDescent="0.15">
      <c r="B7068" t="s">
        <v>8644</v>
      </c>
      <c r="C7068" t="s">
        <v>8645</v>
      </c>
      <c r="D7068" t="s">
        <v>5382</v>
      </c>
      <c r="E7068" t="s">
        <v>10649</v>
      </c>
      <c r="F7068" t="s">
        <v>5383</v>
      </c>
      <c r="G7068" t="s">
        <v>5384</v>
      </c>
      <c r="H7068" s="17">
        <v>43216</v>
      </c>
      <c r="I7068" s="15">
        <v>2018</v>
      </c>
      <c r="J7068" t="s">
        <v>10634</v>
      </c>
      <c r="K7068" s="5">
        <v>16821</v>
      </c>
      <c r="L7068" t="s">
        <v>967</v>
      </c>
      <c r="R7068" t="s">
        <v>5385</v>
      </c>
      <c r="S7068" t="s">
        <v>803</v>
      </c>
      <c r="T7068" t="s">
        <v>22649</v>
      </c>
      <c r="U7068" t="s">
        <v>1340</v>
      </c>
      <c r="V7068" t="s">
        <v>12795</v>
      </c>
      <c r="W7068" t="s">
        <v>970</v>
      </c>
      <c r="X7068" t="s">
        <v>22650</v>
      </c>
    </row>
    <row r="7069" spans="2:24" ht="11" outlineLevel="1" x14ac:dyDescent="0.15">
      <c r="B7069" t="s">
        <v>8644</v>
      </c>
      <c r="C7069" t="s">
        <v>8645</v>
      </c>
      <c r="D7069" t="s">
        <v>5382</v>
      </c>
      <c r="E7069" t="s">
        <v>10652</v>
      </c>
      <c r="F7069" t="s">
        <v>5383</v>
      </c>
      <c r="G7069" t="s">
        <v>5384</v>
      </c>
      <c r="H7069" s="17">
        <v>43243</v>
      </c>
      <c r="I7069" s="15">
        <v>2018</v>
      </c>
      <c r="J7069" t="s">
        <v>10634</v>
      </c>
      <c r="K7069" s="5">
        <v>0</v>
      </c>
      <c r="L7069" t="s">
        <v>967</v>
      </c>
      <c r="M7069" t="s">
        <v>14985</v>
      </c>
      <c r="R7069" t="s">
        <v>5385</v>
      </c>
      <c r="S7069" t="s">
        <v>803</v>
      </c>
      <c r="T7069" t="s">
        <v>22649</v>
      </c>
      <c r="U7069" t="s">
        <v>1340</v>
      </c>
      <c r="V7069" t="s">
        <v>12795</v>
      </c>
      <c r="W7069" t="s">
        <v>970</v>
      </c>
      <c r="X7069" t="s">
        <v>22651</v>
      </c>
    </row>
    <row r="7070" spans="2:24" ht="11" outlineLevel="1" x14ac:dyDescent="0.15">
      <c r="B7070" t="s">
        <v>8647</v>
      </c>
      <c r="C7070" t="s">
        <v>8648</v>
      </c>
      <c r="E7070" t="s">
        <v>10649</v>
      </c>
      <c r="F7070" t="s">
        <v>8649</v>
      </c>
      <c r="G7070" t="s">
        <v>8650</v>
      </c>
      <c r="H7070" s="17">
        <v>43448</v>
      </c>
      <c r="I7070" s="15">
        <v>2019</v>
      </c>
      <c r="J7070" t="s">
        <v>10634</v>
      </c>
      <c r="K7070" s="5">
        <v>16783.099999999999</v>
      </c>
      <c r="L7070" t="s">
        <v>967</v>
      </c>
      <c r="R7070" t="s">
        <v>750</v>
      </c>
      <c r="S7070" t="s">
        <v>8177</v>
      </c>
      <c r="T7070" t="s">
        <v>22652</v>
      </c>
      <c r="U7070" t="s">
        <v>1340</v>
      </c>
      <c r="V7070" t="s">
        <v>12795</v>
      </c>
      <c r="W7070" t="s">
        <v>970</v>
      </c>
      <c r="X7070" t="s">
        <v>22653</v>
      </c>
    </row>
    <row r="7071" spans="2:24" ht="11" outlineLevel="1" x14ac:dyDescent="0.15">
      <c r="B7071" t="s">
        <v>8652</v>
      </c>
      <c r="C7071" t="s">
        <v>8653</v>
      </c>
      <c r="D7071" t="s">
        <v>334</v>
      </c>
      <c r="E7071" t="s">
        <v>10649</v>
      </c>
      <c r="F7071" t="s">
        <v>16871</v>
      </c>
      <c r="G7071" t="s">
        <v>2830</v>
      </c>
      <c r="H7071" s="17">
        <v>43356</v>
      </c>
      <c r="I7071" s="15">
        <v>2018</v>
      </c>
      <c r="J7071" t="s">
        <v>10634</v>
      </c>
      <c r="K7071" s="5">
        <v>16728</v>
      </c>
      <c r="L7071" t="s">
        <v>967</v>
      </c>
      <c r="M7071" t="s">
        <v>985</v>
      </c>
      <c r="N7071" t="s">
        <v>10635</v>
      </c>
      <c r="O7071" t="s">
        <v>818</v>
      </c>
      <c r="P7071" t="s">
        <v>13376</v>
      </c>
      <c r="Q7071" t="s">
        <v>13376</v>
      </c>
      <c r="R7071" t="s">
        <v>740</v>
      </c>
      <c r="S7071" t="s">
        <v>795</v>
      </c>
      <c r="T7071" t="s">
        <v>19969</v>
      </c>
      <c r="U7071" t="s">
        <v>965</v>
      </c>
      <c r="V7071" t="s">
        <v>10638</v>
      </c>
      <c r="W7071" t="s">
        <v>970</v>
      </c>
      <c r="X7071" t="s">
        <v>22654</v>
      </c>
    </row>
    <row r="7072" spans="2:24" ht="11" outlineLevel="1" x14ac:dyDescent="0.15">
      <c r="B7072" t="s">
        <v>8655</v>
      </c>
      <c r="C7072" t="s">
        <v>8656</v>
      </c>
      <c r="E7072" t="s">
        <v>10649</v>
      </c>
      <c r="F7072" t="s">
        <v>6578</v>
      </c>
      <c r="G7072" t="s">
        <v>6579</v>
      </c>
      <c r="H7072" s="17">
        <v>44348</v>
      </c>
      <c r="I7072" s="15">
        <v>2021</v>
      </c>
      <c r="J7072" t="s">
        <v>10634</v>
      </c>
      <c r="K7072" s="5">
        <v>16680.990000000002</v>
      </c>
      <c r="L7072" t="s">
        <v>967</v>
      </c>
      <c r="R7072" t="s">
        <v>8657</v>
      </c>
      <c r="S7072" t="s">
        <v>795</v>
      </c>
      <c r="T7072" t="s">
        <v>22655</v>
      </c>
      <c r="U7072" t="s">
        <v>1340</v>
      </c>
      <c r="V7072" t="s">
        <v>12795</v>
      </c>
      <c r="W7072" t="s">
        <v>970</v>
      </c>
      <c r="X7072" t="s">
        <v>22656</v>
      </c>
    </row>
    <row r="7073" spans="2:24" ht="11" outlineLevel="1" x14ac:dyDescent="0.15">
      <c r="B7073" t="s">
        <v>8660</v>
      </c>
      <c r="C7073" t="s">
        <v>8661</v>
      </c>
      <c r="E7073" t="s">
        <v>10649</v>
      </c>
      <c r="F7073" t="s">
        <v>4230</v>
      </c>
      <c r="G7073" t="s">
        <v>4231</v>
      </c>
      <c r="H7073" s="17">
        <v>42012</v>
      </c>
      <c r="I7073" s="15">
        <v>2015</v>
      </c>
      <c r="J7073" t="s">
        <v>10634</v>
      </c>
      <c r="K7073" s="5">
        <v>16612.52</v>
      </c>
      <c r="L7073" t="s">
        <v>967</v>
      </c>
      <c r="R7073" t="s">
        <v>750</v>
      </c>
      <c r="S7073" t="s">
        <v>2535</v>
      </c>
      <c r="T7073" t="s">
        <v>22657</v>
      </c>
      <c r="U7073" t="s">
        <v>1340</v>
      </c>
      <c r="V7073" t="s">
        <v>12795</v>
      </c>
      <c r="W7073" t="s">
        <v>970</v>
      </c>
      <c r="X7073" t="s">
        <v>22658</v>
      </c>
    </row>
    <row r="7074" spans="2:24" ht="11" outlineLevel="1" x14ac:dyDescent="0.15">
      <c r="B7074" t="s">
        <v>8660</v>
      </c>
      <c r="C7074" t="s">
        <v>8661</v>
      </c>
      <c r="E7074" t="s">
        <v>10652</v>
      </c>
      <c r="F7074" t="s">
        <v>4230</v>
      </c>
      <c r="G7074" t="s">
        <v>4231</v>
      </c>
      <c r="H7074" s="17">
        <v>42298</v>
      </c>
      <c r="I7074" s="15">
        <v>2016</v>
      </c>
      <c r="J7074" t="s">
        <v>10634</v>
      </c>
      <c r="K7074" s="5">
        <v>0</v>
      </c>
      <c r="L7074" t="s">
        <v>967</v>
      </c>
      <c r="M7074" t="s">
        <v>14189</v>
      </c>
      <c r="R7074" t="s">
        <v>750</v>
      </c>
      <c r="S7074" t="s">
        <v>2535</v>
      </c>
      <c r="T7074" t="s">
        <v>22659</v>
      </c>
      <c r="U7074" t="s">
        <v>1340</v>
      </c>
      <c r="V7074" t="s">
        <v>12795</v>
      </c>
      <c r="W7074" t="s">
        <v>970</v>
      </c>
      <c r="X7074" t="s">
        <v>22660</v>
      </c>
    </row>
    <row r="7075" spans="2:24" ht="11" outlineLevel="1" x14ac:dyDescent="0.15">
      <c r="B7075" t="s">
        <v>8663</v>
      </c>
      <c r="C7075" t="s">
        <v>8664</v>
      </c>
      <c r="E7075" t="s">
        <v>10649</v>
      </c>
      <c r="F7075" t="s">
        <v>6586</v>
      </c>
      <c r="G7075" t="s">
        <v>6587</v>
      </c>
      <c r="H7075" s="17">
        <v>44813</v>
      </c>
      <c r="I7075" s="15">
        <v>2022</v>
      </c>
      <c r="J7075" t="s">
        <v>10634</v>
      </c>
      <c r="K7075" s="5">
        <v>16608.400000000001</v>
      </c>
      <c r="L7075" t="s">
        <v>967</v>
      </c>
      <c r="R7075" t="s">
        <v>737</v>
      </c>
      <c r="S7075" t="s">
        <v>803</v>
      </c>
      <c r="T7075" t="s">
        <v>22661</v>
      </c>
      <c r="U7075" t="s">
        <v>1340</v>
      </c>
      <c r="V7075" t="s">
        <v>12795</v>
      </c>
      <c r="W7075" t="s">
        <v>970</v>
      </c>
      <c r="X7075" t="s">
        <v>22662</v>
      </c>
    </row>
    <row r="7076" spans="2:24" ht="11" outlineLevel="1" x14ac:dyDescent="0.15">
      <c r="B7076" t="s">
        <v>8666</v>
      </c>
      <c r="C7076" t="s">
        <v>1546</v>
      </c>
      <c r="D7076" t="s">
        <v>6672</v>
      </c>
      <c r="E7076" t="s">
        <v>10649</v>
      </c>
      <c r="F7076" t="s">
        <v>6673</v>
      </c>
      <c r="G7076" t="s">
        <v>6674</v>
      </c>
      <c r="H7076" s="17">
        <v>42258</v>
      </c>
      <c r="I7076" s="15">
        <v>2015</v>
      </c>
      <c r="J7076" t="s">
        <v>10634</v>
      </c>
      <c r="K7076" s="5">
        <v>21319.22</v>
      </c>
      <c r="L7076" t="s">
        <v>967</v>
      </c>
      <c r="R7076" t="s">
        <v>740</v>
      </c>
      <c r="S7076" t="s">
        <v>795</v>
      </c>
      <c r="T7076" t="s">
        <v>22663</v>
      </c>
      <c r="U7076" t="s">
        <v>1340</v>
      </c>
      <c r="V7076" t="s">
        <v>12795</v>
      </c>
      <c r="W7076" t="s">
        <v>970</v>
      </c>
      <c r="X7076" t="s">
        <v>22664</v>
      </c>
    </row>
    <row r="7077" spans="2:24" ht="11" outlineLevel="1" x14ac:dyDescent="0.15">
      <c r="B7077" t="s">
        <v>8666</v>
      </c>
      <c r="C7077" t="s">
        <v>1546</v>
      </c>
      <c r="D7077" t="s">
        <v>6672</v>
      </c>
      <c r="E7077" t="s">
        <v>10989</v>
      </c>
      <c r="F7077" t="s">
        <v>6673</v>
      </c>
      <c r="G7077" t="s">
        <v>6674</v>
      </c>
      <c r="H7077" s="17">
        <v>42678</v>
      </c>
      <c r="I7077" s="15">
        <v>2017</v>
      </c>
      <c r="J7077" t="s">
        <v>10634</v>
      </c>
      <c r="K7077" s="5">
        <v>-4733</v>
      </c>
      <c r="L7077" t="s">
        <v>967</v>
      </c>
      <c r="M7077" t="s">
        <v>12802</v>
      </c>
      <c r="R7077" t="s">
        <v>740</v>
      </c>
      <c r="S7077" t="s">
        <v>795</v>
      </c>
      <c r="T7077" t="s">
        <v>22665</v>
      </c>
      <c r="U7077" t="s">
        <v>1340</v>
      </c>
      <c r="V7077" t="s">
        <v>12795</v>
      </c>
      <c r="W7077" t="s">
        <v>970</v>
      </c>
      <c r="X7077" t="s">
        <v>22666</v>
      </c>
    </row>
    <row r="7078" spans="2:24" ht="11" outlineLevel="1" x14ac:dyDescent="0.15">
      <c r="B7078" t="s">
        <v>8668</v>
      </c>
      <c r="C7078" t="s">
        <v>8669</v>
      </c>
      <c r="E7078" t="s">
        <v>10649</v>
      </c>
      <c r="F7078" t="s">
        <v>8670</v>
      </c>
      <c r="G7078" t="s">
        <v>8671</v>
      </c>
      <c r="H7078" s="17">
        <v>43619</v>
      </c>
      <c r="I7078" s="15">
        <v>2019</v>
      </c>
      <c r="J7078" t="s">
        <v>10634</v>
      </c>
      <c r="K7078" s="5">
        <v>16554</v>
      </c>
      <c r="L7078" t="s">
        <v>967</v>
      </c>
      <c r="R7078" t="s">
        <v>737</v>
      </c>
      <c r="S7078" t="s">
        <v>803</v>
      </c>
      <c r="T7078" t="s">
        <v>22411</v>
      </c>
      <c r="U7078" t="s">
        <v>1340</v>
      </c>
      <c r="V7078" t="s">
        <v>12795</v>
      </c>
      <c r="W7078" t="s">
        <v>970</v>
      </c>
      <c r="X7078" t="s">
        <v>22667</v>
      </c>
    </row>
    <row r="7079" spans="2:24" ht="11" outlineLevel="1" x14ac:dyDescent="0.15">
      <c r="B7079" t="s">
        <v>8673</v>
      </c>
      <c r="C7079" t="s">
        <v>8674</v>
      </c>
      <c r="D7079" t="s">
        <v>849</v>
      </c>
      <c r="E7079" t="s">
        <v>10649</v>
      </c>
      <c r="F7079" t="s">
        <v>13906</v>
      </c>
      <c r="G7079" t="s">
        <v>992</v>
      </c>
      <c r="H7079" s="17">
        <v>42438</v>
      </c>
      <c r="I7079" s="15">
        <v>2016</v>
      </c>
      <c r="J7079" t="s">
        <v>10634</v>
      </c>
      <c r="K7079" s="5">
        <v>16500.72</v>
      </c>
      <c r="L7079" t="s">
        <v>967</v>
      </c>
      <c r="M7079" t="s">
        <v>1903</v>
      </c>
      <c r="N7079" t="s">
        <v>10635</v>
      </c>
      <c r="O7079" t="s">
        <v>825</v>
      </c>
      <c r="P7079" t="s">
        <v>21389</v>
      </c>
      <c r="Q7079" t="s">
        <v>21390</v>
      </c>
      <c r="R7079" t="s">
        <v>739</v>
      </c>
      <c r="S7079" t="s">
        <v>795</v>
      </c>
      <c r="T7079" t="s">
        <v>22668</v>
      </c>
      <c r="U7079" t="s">
        <v>965</v>
      </c>
      <c r="V7079" t="s">
        <v>10638</v>
      </c>
      <c r="W7079" t="s">
        <v>970</v>
      </c>
      <c r="X7079" t="s">
        <v>22669</v>
      </c>
    </row>
    <row r="7080" spans="2:24" ht="11" outlineLevel="1" x14ac:dyDescent="0.15">
      <c r="B7080" t="s">
        <v>8673</v>
      </c>
      <c r="C7080" t="s">
        <v>8674</v>
      </c>
      <c r="D7080" t="s">
        <v>849</v>
      </c>
      <c r="E7080" t="s">
        <v>10989</v>
      </c>
      <c r="F7080" t="s">
        <v>13906</v>
      </c>
      <c r="G7080" t="s">
        <v>992</v>
      </c>
      <c r="H7080" s="17">
        <v>42460</v>
      </c>
      <c r="I7080" s="15">
        <v>2016</v>
      </c>
      <c r="J7080" t="s">
        <v>10634</v>
      </c>
      <c r="K7080" s="5">
        <v>0</v>
      </c>
      <c r="L7080" t="s">
        <v>967</v>
      </c>
      <c r="M7080" t="s">
        <v>1903</v>
      </c>
      <c r="N7080" t="s">
        <v>10635</v>
      </c>
      <c r="O7080" t="s">
        <v>825</v>
      </c>
      <c r="P7080" t="s">
        <v>21389</v>
      </c>
      <c r="Q7080" t="s">
        <v>21390</v>
      </c>
      <c r="R7080" t="s">
        <v>739</v>
      </c>
      <c r="S7080" t="s">
        <v>795</v>
      </c>
      <c r="T7080" t="s">
        <v>22670</v>
      </c>
      <c r="U7080" t="s">
        <v>965</v>
      </c>
      <c r="V7080" t="s">
        <v>10638</v>
      </c>
      <c r="W7080" t="s">
        <v>970</v>
      </c>
      <c r="X7080" t="s">
        <v>22671</v>
      </c>
    </row>
    <row r="7081" spans="2:24" ht="11" outlineLevel="1" x14ac:dyDescent="0.15">
      <c r="B7081" t="s">
        <v>8676</v>
      </c>
      <c r="C7081" t="s">
        <v>8677</v>
      </c>
      <c r="D7081" t="s">
        <v>5131</v>
      </c>
      <c r="E7081" t="s">
        <v>10649</v>
      </c>
      <c r="F7081" t="s">
        <v>5132</v>
      </c>
      <c r="G7081" t="s">
        <v>5133</v>
      </c>
      <c r="H7081" s="17">
        <v>42500</v>
      </c>
      <c r="I7081" s="15">
        <v>2016</v>
      </c>
      <c r="J7081" t="s">
        <v>10634</v>
      </c>
      <c r="K7081" s="5">
        <v>16481.580000000002</v>
      </c>
      <c r="L7081" t="s">
        <v>967</v>
      </c>
      <c r="R7081" t="s">
        <v>7508</v>
      </c>
      <c r="S7081" t="s">
        <v>795</v>
      </c>
      <c r="T7081" t="s">
        <v>22672</v>
      </c>
      <c r="U7081" t="s">
        <v>1340</v>
      </c>
      <c r="V7081" t="s">
        <v>12795</v>
      </c>
      <c r="W7081" t="s">
        <v>970</v>
      </c>
      <c r="X7081" t="s">
        <v>22673</v>
      </c>
    </row>
    <row r="7082" spans="2:24" ht="11" outlineLevel="1" x14ac:dyDescent="0.15">
      <c r="B7082" t="s">
        <v>8679</v>
      </c>
      <c r="C7082" t="s">
        <v>8680</v>
      </c>
      <c r="E7082" t="s">
        <v>10649</v>
      </c>
      <c r="F7082" t="s">
        <v>8681</v>
      </c>
      <c r="G7082" t="s">
        <v>8682</v>
      </c>
      <c r="H7082" s="17">
        <v>43355</v>
      </c>
      <c r="I7082" s="15">
        <v>2018</v>
      </c>
      <c r="J7082" t="s">
        <v>10634</v>
      </c>
      <c r="K7082" s="5">
        <v>16480</v>
      </c>
      <c r="L7082" t="s">
        <v>967</v>
      </c>
      <c r="R7082" t="s">
        <v>8683</v>
      </c>
      <c r="S7082" t="s">
        <v>803</v>
      </c>
      <c r="T7082" t="s">
        <v>22674</v>
      </c>
      <c r="U7082" t="s">
        <v>1340</v>
      </c>
      <c r="V7082" t="s">
        <v>12795</v>
      </c>
      <c r="W7082" t="s">
        <v>970</v>
      </c>
      <c r="X7082" t="s">
        <v>22675</v>
      </c>
    </row>
    <row r="7083" spans="2:24" ht="11" outlineLevel="1" x14ac:dyDescent="0.15">
      <c r="B7083" t="s">
        <v>8686</v>
      </c>
      <c r="C7083" t="s">
        <v>8687</v>
      </c>
      <c r="E7083" t="s">
        <v>10649</v>
      </c>
      <c r="F7083" t="s">
        <v>705</v>
      </c>
      <c r="G7083" t="s">
        <v>1989</v>
      </c>
      <c r="H7083" s="17">
        <v>43468</v>
      </c>
      <c r="I7083" s="15">
        <v>2019</v>
      </c>
      <c r="J7083" t="s">
        <v>10634</v>
      </c>
      <c r="K7083" s="5">
        <v>16458</v>
      </c>
      <c r="L7083" t="s">
        <v>967</v>
      </c>
      <c r="M7083" t="s">
        <v>1141</v>
      </c>
      <c r="N7083" t="s">
        <v>10635</v>
      </c>
      <c r="O7083" t="s">
        <v>826</v>
      </c>
      <c r="P7083" t="s">
        <v>15012</v>
      </c>
      <c r="Q7083" t="s">
        <v>15012</v>
      </c>
      <c r="R7083" t="s">
        <v>2658</v>
      </c>
      <c r="S7083" t="s">
        <v>803</v>
      </c>
      <c r="T7083" t="s">
        <v>22676</v>
      </c>
      <c r="U7083" t="s">
        <v>965</v>
      </c>
      <c r="V7083" t="s">
        <v>10638</v>
      </c>
      <c r="W7083" t="s">
        <v>970</v>
      </c>
      <c r="X7083" t="s">
        <v>22677</v>
      </c>
    </row>
    <row r="7084" spans="2:24" ht="11" outlineLevel="1" x14ac:dyDescent="0.15">
      <c r="B7084" t="s">
        <v>8689</v>
      </c>
      <c r="C7084" t="s">
        <v>8690</v>
      </c>
      <c r="D7084" t="s">
        <v>8691</v>
      </c>
      <c r="E7084" t="s">
        <v>10649</v>
      </c>
      <c r="F7084" t="s">
        <v>8692</v>
      </c>
      <c r="G7084" t="s">
        <v>8693</v>
      </c>
      <c r="H7084" s="17">
        <v>42991</v>
      </c>
      <c r="I7084" s="15">
        <v>2017</v>
      </c>
      <c r="J7084" t="s">
        <v>10634</v>
      </c>
      <c r="K7084" s="5">
        <v>16456.25</v>
      </c>
      <c r="L7084" t="s">
        <v>967</v>
      </c>
      <c r="R7084" t="s">
        <v>737</v>
      </c>
      <c r="S7084" t="s">
        <v>8694</v>
      </c>
      <c r="T7084" t="s">
        <v>22678</v>
      </c>
      <c r="U7084" t="s">
        <v>1340</v>
      </c>
      <c r="V7084" t="s">
        <v>12795</v>
      </c>
      <c r="W7084" t="s">
        <v>970</v>
      </c>
      <c r="X7084" t="s">
        <v>22679</v>
      </c>
    </row>
    <row r="7085" spans="2:24" ht="11" outlineLevel="1" x14ac:dyDescent="0.15">
      <c r="B7085" t="s">
        <v>8697</v>
      </c>
      <c r="C7085" t="s">
        <v>8698</v>
      </c>
      <c r="E7085" t="s">
        <v>10649</v>
      </c>
      <c r="F7085" t="s">
        <v>3832</v>
      </c>
      <c r="G7085" t="s">
        <v>3833</v>
      </c>
      <c r="H7085" s="17">
        <v>44799</v>
      </c>
      <c r="I7085" s="15">
        <v>2022</v>
      </c>
      <c r="J7085" t="s">
        <v>10634</v>
      </c>
      <c r="K7085" s="5">
        <v>16387</v>
      </c>
      <c r="L7085" t="s">
        <v>967</v>
      </c>
      <c r="R7085" t="s">
        <v>8699</v>
      </c>
      <c r="S7085" t="s">
        <v>795</v>
      </c>
      <c r="T7085" t="s">
        <v>22680</v>
      </c>
      <c r="U7085" t="s">
        <v>1340</v>
      </c>
      <c r="V7085" t="s">
        <v>12795</v>
      </c>
      <c r="W7085" t="s">
        <v>970</v>
      </c>
      <c r="X7085" t="s">
        <v>22681</v>
      </c>
    </row>
    <row r="7086" spans="2:24" ht="11" outlineLevel="1" x14ac:dyDescent="0.15">
      <c r="B7086" t="s">
        <v>8702</v>
      </c>
      <c r="C7086" t="s">
        <v>8703</v>
      </c>
      <c r="E7086" t="s">
        <v>10649</v>
      </c>
      <c r="F7086" t="s">
        <v>8704</v>
      </c>
      <c r="G7086" t="s">
        <v>8705</v>
      </c>
      <c r="H7086" s="17">
        <v>43206</v>
      </c>
      <c r="I7086" s="15">
        <v>2018</v>
      </c>
      <c r="J7086" t="s">
        <v>10634</v>
      </c>
      <c r="K7086" s="5">
        <v>16340</v>
      </c>
      <c r="L7086" t="s">
        <v>967</v>
      </c>
      <c r="R7086" t="s">
        <v>740</v>
      </c>
      <c r="S7086" t="s">
        <v>795</v>
      </c>
      <c r="T7086" t="s">
        <v>22682</v>
      </c>
      <c r="U7086" t="s">
        <v>1340</v>
      </c>
      <c r="V7086" t="s">
        <v>12795</v>
      </c>
      <c r="W7086" t="s">
        <v>970</v>
      </c>
      <c r="X7086" t="s">
        <v>22683</v>
      </c>
    </row>
    <row r="7087" spans="2:24" ht="11" outlineLevel="1" x14ac:dyDescent="0.15">
      <c r="B7087" t="s">
        <v>8707</v>
      </c>
      <c r="C7087" t="s">
        <v>8708</v>
      </c>
      <c r="D7087" t="s">
        <v>237</v>
      </c>
      <c r="E7087" t="s">
        <v>10649</v>
      </c>
      <c r="F7087" t="s">
        <v>14208</v>
      </c>
      <c r="G7087" t="s">
        <v>1702</v>
      </c>
      <c r="H7087" s="17">
        <v>44615</v>
      </c>
      <c r="I7087" s="15">
        <v>2022</v>
      </c>
      <c r="J7087" t="s">
        <v>10634</v>
      </c>
      <c r="K7087" s="5">
        <v>16485</v>
      </c>
      <c r="L7087" t="s">
        <v>967</v>
      </c>
      <c r="M7087" t="s">
        <v>985</v>
      </c>
      <c r="N7087" t="s">
        <v>10635</v>
      </c>
      <c r="O7087" t="s">
        <v>825</v>
      </c>
      <c r="P7087" t="s">
        <v>13376</v>
      </c>
      <c r="R7087" t="s">
        <v>740</v>
      </c>
      <c r="S7087" t="s">
        <v>795</v>
      </c>
      <c r="T7087" t="s">
        <v>22684</v>
      </c>
      <c r="U7087" t="s">
        <v>965</v>
      </c>
      <c r="V7087" t="s">
        <v>10638</v>
      </c>
      <c r="W7087" t="s">
        <v>970</v>
      </c>
      <c r="X7087" t="s">
        <v>22685</v>
      </c>
    </row>
    <row r="7088" spans="2:24" ht="11" outlineLevel="1" x14ac:dyDescent="0.15">
      <c r="B7088" t="s">
        <v>8707</v>
      </c>
      <c r="C7088" t="s">
        <v>8708</v>
      </c>
      <c r="D7088" t="s">
        <v>237</v>
      </c>
      <c r="E7088" t="s">
        <v>10652</v>
      </c>
      <c r="F7088" t="s">
        <v>14208</v>
      </c>
      <c r="G7088" t="s">
        <v>1702</v>
      </c>
      <c r="H7088" s="17">
        <v>44963</v>
      </c>
      <c r="I7088" s="15">
        <v>2023</v>
      </c>
      <c r="J7088" t="s">
        <v>10634</v>
      </c>
      <c r="K7088" s="5">
        <v>-150.59</v>
      </c>
      <c r="L7088" t="s">
        <v>967</v>
      </c>
      <c r="M7088" t="s">
        <v>985</v>
      </c>
      <c r="N7088" t="s">
        <v>10635</v>
      </c>
      <c r="O7088" t="s">
        <v>825</v>
      </c>
      <c r="P7088" t="s">
        <v>13376</v>
      </c>
      <c r="R7088" t="s">
        <v>740</v>
      </c>
      <c r="S7088" t="s">
        <v>795</v>
      </c>
      <c r="T7088" t="s">
        <v>22684</v>
      </c>
      <c r="U7088" t="s">
        <v>965</v>
      </c>
      <c r="V7088" t="s">
        <v>10638</v>
      </c>
      <c r="W7088" t="s">
        <v>970</v>
      </c>
      <c r="X7088" t="s">
        <v>22686</v>
      </c>
    </row>
    <row r="7089" spans="2:24" ht="11" outlineLevel="1" x14ac:dyDescent="0.15">
      <c r="B7089" t="s">
        <v>8710</v>
      </c>
      <c r="C7089" t="s">
        <v>8711</v>
      </c>
      <c r="E7089" t="s">
        <v>10649</v>
      </c>
      <c r="F7089" t="s">
        <v>6578</v>
      </c>
      <c r="G7089" t="s">
        <v>6579</v>
      </c>
      <c r="H7089" s="17">
        <v>41117</v>
      </c>
      <c r="I7089" s="15">
        <v>2012</v>
      </c>
      <c r="J7089" t="s">
        <v>10634</v>
      </c>
      <c r="K7089" s="5">
        <v>25851.88</v>
      </c>
      <c r="L7089" t="s">
        <v>967</v>
      </c>
      <c r="R7089" t="s">
        <v>746</v>
      </c>
      <c r="S7089" t="s">
        <v>795</v>
      </c>
      <c r="T7089" t="s">
        <v>22687</v>
      </c>
      <c r="U7089" t="s">
        <v>1340</v>
      </c>
      <c r="V7089" t="s">
        <v>12795</v>
      </c>
      <c r="W7089" t="s">
        <v>970</v>
      </c>
      <c r="X7089" t="s">
        <v>22688</v>
      </c>
    </row>
    <row r="7090" spans="2:24" ht="11" outlineLevel="1" x14ac:dyDescent="0.15">
      <c r="B7090" t="s">
        <v>8710</v>
      </c>
      <c r="C7090" t="s">
        <v>8711</v>
      </c>
      <c r="E7090" t="s">
        <v>10652</v>
      </c>
      <c r="F7090" t="s">
        <v>6578</v>
      </c>
      <c r="G7090" t="s">
        <v>6579</v>
      </c>
      <c r="H7090" s="17">
        <v>42600</v>
      </c>
      <c r="I7090" s="15">
        <v>2016</v>
      </c>
      <c r="J7090" t="s">
        <v>10634</v>
      </c>
      <c r="K7090" s="5">
        <v>-9556.06</v>
      </c>
      <c r="L7090" t="s">
        <v>967</v>
      </c>
      <c r="M7090" t="s">
        <v>14189</v>
      </c>
      <c r="R7090" t="s">
        <v>746</v>
      </c>
      <c r="S7090" t="s">
        <v>795</v>
      </c>
      <c r="T7090" t="s">
        <v>22689</v>
      </c>
      <c r="U7090" t="s">
        <v>1340</v>
      </c>
      <c r="V7090" t="s">
        <v>12795</v>
      </c>
      <c r="W7090" t="s">
        <v>970</v>
      </c>
      <c r="X7090" t="s">
        <v>22690</v>
      </c>
    </row>
    <row r="7091" spans="2:24" ht="11" outlineLevel="1" x14ac:dyDescent="0.15">
      <c r="B7091" t="s">
        <v>8713</v>
      </c>
      <c r="C7091" t="s">
        <v>8714</v>
      </c>
      <c r="E7091" t="s">
        <v>10649</v>
      </c>
      <c r="F7091" t="s">
        <v>8715</v>
      </c>
      <c r="G7091" t="s">
        <v>8716</v>
      </c>
      <c r="H7091" s="17">
        <v>44258</v>
      </c>
      <c r="I7091" s="15">
        <v>2021</v>
      </c>
      <c r="J7091" t="s">
        <v>10634</v>
      </c>
      <c r="K7091" s="5">
        <v>16267.82</v>
      </c>
      <c r="L7091" t="s">
        <v>967</v>
      </c>
      <c r="R7091" t="s">
        <v>750</v>
      </c>
      <c r="S7091" t="s">
        <v>8717</v>
      </c>
      <c r="T7091" t="s">
        <v>22691</v>
      </c>
      <c r="U7091" t="s">
        <v>1340</v>
      </c>
      <c r="V7091" t="s">
        <v>12795</v>
      </c>
      <c r="W7091" t="s">
        <v>970</v>
      </c>
      <c r="X7091" t="s">
        <v>22692</v>
      </c>
    </row>
    <row r="7092" spans="2:24" ht="11" outlineLevel="1" x14ac:dyDescent="0.15">
      <c r="B7092" t="s">
        <v>8720</v>
      </c>
      <c r="C7092" t="s">
        <v>8721</v>
      </c>
      <c r="D7092" t="s">
        <v>889</v>
      </c>
      <c r="E7092" t="s">
        <v>10649</v>
      </c>
      <c r="F7092" t="s">
        <v>685</v>
      </c>
      <c r="G7092" t="s">
        <v>2058</v>
      </c>
      <c r="H7092" s="17">
        <v>45324</v>
      </c>
      <c r="I7092" s="15">
        <v>2024</v>
      </c>
      <c r="J7092" t="s">
        <v>10634</v>
      </c>
      <c r="K7092" s="5">
        <v>16258.5</v>
      </c>
      <c r="L7092" t="s">
        <v>967</v>
      </c>
      <c r="M7092" t="s">
        <v>1903</v>
      </c>
      <c r="N7092" t="s">
        <v>10635</v>
      </c>
      <c r="O7092" t="s">
        <v>826</v>
      </c>
      <c r="P7092" t="s">
        <v>14616</v>
      </c>
      <c r="Q7092" t="s">
        <v>11435</v>
      </c>
      <c r="R7092" t="s">
        <v>740</v>
      </c>
      <c r="S7092" t="s">
        <v>795</v>
      </c>
      <c r="T7092" t="s">
        <v>22693</v>
      </c>
      <c r="U7092" t="s">
        <v>965</v>
      </c>
      <c r="V7092" t="s">
        <v>10638</v>
      </c>
      <c r="W7092" t="s">
        <v>970</v>
      </c>
      <c r="X7092" t="s">
        <v>22694</v>
      </c>
    </row>
    <row r="7093" spans="2:24" ht="11" outlineLevel="1" x14ac:dyDescent="0.15">
      <c r="B7093" t="s">
        <v>8723</v>
      </c>
      <c r="C7093" t="s">
        <v>8724</v>
      </c>
      <c r="E7093" t="s">
        <v>10649</v>
      </c>
      <c r="F7093" t="s">
        <v>8725</v>
      </c>
      <c r="G7093" t="s">
        <v>8726</v>
      </c>
      <c r="H7093" s="17">
        <v>45915</v>
      </c>
      <c r="I7093" s="15">
        <v>2025</v>
      </c>
      <c r="J7093" t="s">
        <v>10634</v>
      </c>
      <c r="K7093" s="5">
        <v>16161</v>
      </c>
      <c r="L7093" t="s">
        <v>967</v>
      </c>
      <c r="R7093" t="s">
        <v>755</v>
      </c>
      <c r="S7093" t="s">
        <v>795</v>
      </c>
      <c r="T7093" t="s">
        <v>22695</v>
      </c>
      <c r="U7093" t="s">
        <v>1340</v>
      </c>
      <c r="V7093" t="s">
        <v>12795</v>
      </c>
      <c r="W7093" t="s">
        <v>970</v>
      </c>
      <c r="X7093" t="s">
        <v>22696</v>
      </c>
    </row>
    <row r="7094" spans="2:24" ht="11" outlineLevel="1" x14ac:dyDescent="0.15">
      <c r="B7094" t="s">
        <v>8728</v>
      </c>
      <c r="C7094" t="s">
        <v>8729</v>
      </c>
      <c r="E7094" t="s">
        <v>10649</v>
      </c>
      <c r="F7094" t="s">
        <v>3205</v>
      </c>
      <c r="G7094" t="s">
        <v>3206</v>
      </c>
      <c r="H7094" s="17">
        <v>44225</v>
      </c>
      <c r="I7094" s="15">
        <v>2021</v>
      </c>
      <c r="J7094" t="s">
        <v>10634</v>
      </c>
      <c r="K7094" s="5">
        <v>16140</v>
      </c>
      <c r="L7094" t="s">
        <v>967</v>
      </c>
      <c r="R7094" t="s">
        <v>740</v>
      </c>
      <c r="S7094" t="s">
        <v>795</v>
      </c>
      <c r="T7094" t="s">
        <v>22697</v>
      </c>
      <c r="U7094" t="s">
        <v>1340</v>
      </c>
      <c r="V7094" t="s">
        <v>12795</v>
      </c>
      <c r="W7094" t="s">
        <v>970</v>
      </c>
      <c r="X7094" t="s">
        <v>22698</v>
      </c>
    </row>
    <row r="7095" spans="2:24" ht="11" outlineLevel="1" x14ac:dyDescent="0.15">
      <c r="B7095" t="s">
        <v>8728</v>
      </c>
      <c r="C7095" t="s">
        <v>8729</v>
      </c>
      <c r="E7095" t="s">
        <v>10652</v>
      </c>
      <c r="F7095" t="s">
        <v>3205</v>
      </c>
      <c r="G7095" t="s">
        <v>3206</v>
      </c>
      <c r="H7095" s="17">
        <v>44253</v>
      </c>
      <c r="I7095" s="15">
        <v>2021</v>
      </c>
      <c r="J7095" t="s">
        <v>10634</v>
      </c>
      <c r="K7095" s="5">
        <v>0</v>
      </c>
      <c r="L7095" t="s">
        <v>967</v>
      </c>
      <c r="M7095" t="s">
        <v>14985</v>
      </c>
      <c r="R7095" t="s">
        <v>740</v>
      </c>
      <c r="S7095" t="s">
        <v>795</v>
      </c>
      <c r="T7095" t="s">
        <v>22697</v>
      </c>
      <c r="U7095" t="s">
        <v>1340</v>
      </c>
      <c r="V7095" t="s">
        <v>12795</v>
      </c>
      <c r="W7095" t="s">
        <v>970</v>
      </c>
      <c r="X7095" t="s">
        <v>22699</v>
      </c>
    </row>
    <row r="7096" spans="2:24" ht="11" outlineLevel="1" x14ac:dyDescent="0.15">
      <c r="B7096" t="s">
        <v>8728</v>
      </c>
      <c r="C7096" t="s">
        <v>8729</v>
      </c>
      <c r="E7096" t="s">
        <v>10664</v>
      </c>
      <c r="F7096" t="s">
        <v>3205</v>
      </c>
      <c r="G7096" t="s">
        <v>3206</v>
      </c>
      <c r="H7096" s="17">
        <v>44281</v>
      </c>
      <c r="I7096" s="15">
        <v>2021</v>
      </c>
      <c r="J7096" t="s">
        <v>10634</v>
      </c>
      <c r="K7096" s="5">
        <v>0</v>
      </c>
      <c r="L7096" t="s">
        <v>967</v>
      </c>
      <c r="M7096" t="s">
        <v>14985</v>
      </c>
      <c r="R7096" t="s">
        <v>740</v>
      </c>
      <c r="S7096" t="s">
        <v>795</v>
      </c>
      <c r="T7096" t="s">
        <v>22697</v>
      </c>
      <c r="U7096" t="s">
        <v>1340</v>
      </c>
      <c r="V7096" t="s">
        <v>12795</v>
      </c>
      <c r="W7096" t="s">
        <v>970</v>
      </c>
      <c r="X7096" t="s">
        <v>22700</v>
      </c>
    </row>
    <row r="7097" spans="2:24" ht="11" outlineLevel="1" x14ac:dyDescent="0.15">
      <c r="B7097" t="s">
        <v>8731</v>
      </c>
      <c r="C7097" t="s">
        <v>8732</v>
      </c>
      <c r="D7097" t="s">
        <v>309</v>
      </c>
      <c r="E7097" t="s">
        <v>10649</v>
      </c>
      <c r="F7097" t="s">
        <v>16693</v>
      </c>
      <c r="G7097" t="s">
        <v>2727</v>
      </c>
      <c r="H7097" s="17">
        <v>45152</v>
      </c>
      <c r="I7097" s="15">
        <v>2023</v>
      </c>
      <c r="J7097" t="s">
        <v>10634</v>
      </c>
      <c r="K7097" s="5">
        <v>16078.28</v>
      </c>
      <c r="L7097" t="s">
        <v>967</v>
      </c>
      <c r="M7097" t="s">
        <v>985</v>
      </c>
      <c r="N7097" t="s">
        <v>10635</v>
      </c>
      <c r="O7097" t="s">
        <v>825</v>
      </c>
      <c r="P7097" t="s">
        <v>12086</v>
      </c>
      <c r="Q7097" t="s">
        <v>11435</v>
      </c>
      <c r="R7097" t="s">
        <v>740</v>
      </c>
      <c r="S7097" t="s">
        <v>795</v>
      </c>
      <c r="T7097" t="s">
        <v>22701</v>
      </c>
      <c r="U7097" t="s">
        <v>965</v>
      </c>
      <c r="V7097" t="s">
        <v>10638</v>
      </c>
      <c r="W7097" t="s">
        <v>970</v>
      </c>
      <c r="X7097" t="s">
        <v>22702</v>
      </c>
    </row>
    <row r="7098" spans="2:24" ht="11" outlineLevel="1" x14ac:dyDescent="0.15">
      <c r="B7098" t="s">
        <v>8734</v>
      </c>
      <c r="C7098" t="s">
        <v>8735</v>
      </c>
      <c r="E7098" t="s">
        <v>10649</v>
      </c>
      <c r="F7098" t="s">
        <v>4027</v>
      </c>
      <c r="G7098" t="s">
        <v>4028</v>
      </c>
      <c r="H7098" s="17">
        <v>42269</v>
      </c>
      <c r="I7098" s="15">
        <v>2015</v>
      </c>
      <c r="J7098" t="s">
        <v>10634</v>
      </c>
      <c r="K7098" s="5">
        <v>16067</v>
      </c>
      <c r="L7098" t="s">
        <v>967</v>
      </c>
      <c r="R7098" t="s">
        <v>740</v>
      </c>
      <c r="S7098" t="s">
        <v>795</v>
      </c>
      <c r="T7098" t="s">
        <v>22703</v>
      </c>
      <c r="U7098" t="s">
        <v>1340</v>
      </c>
      <c r="V7098" t="s">
        <v>12795</v>
      </c>
      <c r="W7098" t="s">
        <v>970</v>
      </c>
      <c r="X7098" t="s">
        <v>22704</v>
      </c>
    </row>
    <row r="7099" spans="2:24" ht="11" outlineLevel="1" x14ac:dyDescent="0.15">
      <c r="B7099" t="s">
        <v>8737</v>
      </c>
      <c r="C7099" t="s">
        <v>8738</v>
      </c>
      <c r="D7099" t="s">
        <v>180</v>
      </c>
      <c r="E7099" t="s">
        <v>10649</v>
      </c>
      <c r="F7099" t="s">
        <v>608</v>
      </c>
      <c r="G7099" t="s">
        <v>1184</v>
      </c>
      <c r="H7099" s="17">
        <v>44530</v>
      </c>
      <c r="I7099" s="15">
        <v>2022</v>
      </c>
      <c r="J7099" t="s">
        <v>10634</v>
      </c>
      <c r="K7099" s="5">
        <v>16033</v>
      </c>
      <c r="L7099" t="s">
        <v>967</v>
      </c>
      <c r="M7099" t="s">
        <v>985</v>
      </c>
      <c r="N7099" t="s">
        <v>10635</v>
      </c>
      <c r="O7099" t="s">
        <v>804</v>
      </c>
      <c r="P7099" t="s">
        <v>11969</v>
      </c>
      <c r="R7099" t="s">
        <v>740</v>
      </c>
      <c r="S7099" t="s">
        <v>795</v>
      </c>
      <c r="T7099" t="s">
        <v>22705</v>
      </c>
      <c r="U7099" t="s">
        <v>965</v>
      </c>
      <c r="V7099" t="s">
        <v>10638</v>
      </c>
      <c r="W7099" t="s">
        <v>970</v>
      </c>
      <c r="X7099" t="s">
        <v>22706</v>
      </c>
    </row>
    <row r="7100" spans="2:24" ht="11" outlineLevel="1" x14ac:dyDescent="0.15">
      <c r="B7100" t="s">
        <v>8740</v>
      </c>
      <c r="C7100" t="s">
        <v>8741</v>
      </c>
      <c r="E7100" t="s">
        <v>10649</v>
      </c>
      <c r="F7100" t="s">
        <v>3653</v>
      </c>
      <c r="G7100" t="s">
        <v>3654</v>
      </c>
      <c r="H7100" s="17">
        <v>42614</v>
      </c>
      <c r="I7100" s="15">
        <v>2016</v>
      </c>
      <c r="J7100" t="s">
        <v>10634</v>
      </c>
      <c r="K7100" s="5">
        <v>16018.46</v>
      </c>
      <c r="L7100" t="s">
        <v>967</v>
      </c>
      <c r="R7100" t="s">
        <v>750</v>
      </c>
      <c r="S7100" t="s">
        <v>803</v>
      </c>
      <c r="T7100" t="s">
        <v>22707</v>
      </c>
      <c r="U7100" t="s">
        <v>1340</v>
      </c>
      <c r="V7100" t="s">
        <v>12795</v>
      </c>
      <c r="W7100" t="s">
        <v>970</v>
      </c>
      <c r="X7100" t="s">
        <v>22708</v>
      </c>
    </row>
    <row r="7101" spans="2:24" ht="11" outlineLevel="1" x14ac:dyDescent="0.15">
      <c r="B7101" t="s">
        <v>8743</v>
      </c>
      <c r="C7101" t="s">
        <v>8744</v>
      </c>
      <c r="E7101" t="s">
        <v>10649</v>
      </c>
      <c r="F7101" t="s">
        <v>6306</v>
      </c>
      <c r="G7101" t="s">
        <v>6307</v>
      </c>
      <c r="H7101" s="17">
        <v>42424</v>
      </c>
      <c r="I7101" s="15">
        <v>2016</v>
      </c>
      <c r="J7101" t="s">
        <v>10634</v>
      </c>
      <c r="K7101" s="5">
        <v>16000</v>
      </c>
      <c r="L7101" t="s">
        <v>967</v>
      </c>
      <c r="R7101" t="s">
        <v>740</v>
      </c>
      <c r="S7101" t="s">
        <v>795</v>
      </c>
      <c r="T7101" t="s">
        <v>22709</v>
      </c>
      <c r="U7101" t="s">
        <v>1340</v>
      </c>
      <c r="V7101" t="s">
        <v>12795</v>
      </c>
      <c r="W7101" t="s">
        <v>970</v>
      </c>
      <c r="X7101" t="s">
        <v>22710</v>
      </c>
    </row>
    <row r="7102" spans="2:24" ht="11" outlineLevel="1" x14ac:dyDescent="0.15">
      <c r="B7102" t="s">
        <v>8746</v>
      </c>
      <c r="C7102" t="s">
        <v>8747</v>
      </c>
      <c r="E7102" t="s">
        <v>10649</v>
      </c>
      <c r="F7102" t="s">
        <v>5255</v>
      </c>
      <c r="G7102" t="s">
        <v>5256</v>
      </c>
      <c r="H7102" s="17">
        <v>43161</v>
      </c>
      <c r="I7102" s="15">
        <v>2018</v>
      </c>
      <c r="J7102" t="s">
        <v>10634</v>
      </c>
      <c r="K7102" s="5">
        <v>15951.61</v>
      </c>
      <c r="L7102" t="s">
        <v>967</v>
      </c>
      <c r="R7102" t="s">
        <v>750</v>
      </c>
      <c r="S7102" t="s">
        <v>8748</v>
      </c>
      <c r="T7102" t="s">
        <v>22711</v>
      </c>
      <c r="U7102" t="s">
        <v>1340</v>
      </c>
      <c r="V7102" t="s">
        <v>12795</v>
      </c>
      <c r="W7102" t="s">
        <v>970</v>
      </c>
      <c r="X7102" t="s">
        <v>22712</v>
      </c>
    </row>
    <row r="7103" spans="2:24" ht="11" outlineLevel="1" x14ac:dyDescent="0.15">
      <c r="B7103" t="s">
        <v>8751</v>
      </c>
      <c r="C7103" t="s">
        <v>8752</v>
      </c>
      <c r="D7103" t="s">
        <v>890</v>
      </c>
      <c r="E7103" t="s">
        <v>10649</v>
      </c>
      <c r="F7103" t="s">
        <v>685</v>
      </c>
      <c r="G7103" t="s">
        <v>2058</v>
      </c>
      <c r="H7103" s="17">
        <v>42877</v>
      </c>
      <c r="I7103" s="15">
        <v>2017</v>
      </c>
      <c r="J7103" t="s">
        <v>10634</v>
      </c>
      <c r="K7103" s="5">
        <v>14720</v>
      </c>
      <c r="L7103" t="s">
        <v>967</v>
      </c>
      <c r="M7103" t="s">
        <v>985</v>
      </c>
      <c r="N7103" t="s">
        <v>10635</v>
      </c>
      <c r="O7103" t="s">
        <v>804</v>
      </c>
      <c r="P7103" t="s">
        <v>13376</v>
      </c>
      <c r="R7103" t="s">
        <v>740</v>
      </c>
      <c r="S7103" t="s">
        <v>795</v>
      </c>
      <c r="T7103" t="s">
        <v>22713</v>
      </c>
      <c r="U7103" t="s">
        <v>965</v>
      </c>
      <c r="V7103" t="s">
        <v>10638</v>
      </c>
      <c r="W7103" t="s">
        <v>970</v>
      </c>
      <c r="X7103" t="s">
        <v>22714</v>
      </c>
    </row>
    <row r="7104" spans="2:24" ht="11" outlineLevel="1" x14ac:dyDescent="0.15">
      <c r="B7104" t="s">
        <v>8751</v>
      </c>
      <c r="C7104" t="s">
        <v>8752</v>
      </c>
      <c r="D7104" t="s">
        <v>890</v>
      </c>
      <c r="E7104" t="s">
        <v>10652</v>
      </c>
      <c r="F7104" t="s">
        <v>685</v>
      </c>
      <c r="G7104" t="s">
        <v>2058</v>
      </c>
      <c r="H7104" s="17">
        <v>42886</v>
      </c>
      <c r="I7104" s="15">
        <v>2017</v>
      </c>
      <c r="J7104" t="s">
        <v>10634</v>
      </c>
      <c r="K7104" s="5">
        <v>1200</v>
      </c>
      <c r="L7104" t="s">
        <v>967</v>
      </c>
      <c r="M7104" t="s">
        <v>985</v>
      </c>
      <c r="N7104" t="s">
        <v>10635</v>
      </c>
      <c r="O7104" t="s">
        <v>804</v>
      </c>
      <c r="P7104" t="s">
        <v>13376</v>
      </c>
      <c r="R7104" t="s">
        <v>740</v>
      </c>
      <c r="S7104" t="s">
        <v>795</v>
      </c>
      <c r="T7104" t="s">
        <v>22715</v>
      </c>
      <c r="U7104" t="s">
        <v>965</v>
      </c>
      <c r="V7104" t="s">
        <v>10638</v>
      </c>
      <c r="W7104" t="s">
        <v>970</v>
      </c>
      <c r="X7104" t="s">
        <v>22716</v>
      </c>
    </row>
    <row r="7105" spans="2:24" ht="11" outlineLevel="1" x14ac:dyDescent="0.15">
      <c r="B7105" t="s">
        <v>8754</v>
      </c>
      <c r="C7105" t="s">
        <v>8755</v>
      </c>
      <c r="E7105" t="s">
        <v>10649</v>
      </c>
      <c r="F7105" t="s">
        <v>8756</v>
      </c>
      <c r="G7105" t="s">
        <v>8757</v>
      </c>
      <c r="H7105" s="17">
        <v>42779</v>
      </c>
      <c r="I7105" s="15">
        <v>2017</v>
      </c>
      <c r="J7105" t="s">
        <v>10634</v>
      </c>
      <c r="K7105" s="5">
        <v>15894.54</v>
      </c>
      <c r="L7105" t="s">
        <v>967</v>
      </c>
      <c r="R7105" t="s">
        <v>750</v>
      </c>
      <c r="S7105" t="s">
        <v>8758</v>
      </c>
      <c r="T7105" t="s">
        <v>22717</v>
      </c>
      <c r="U7105" t="s">
        <v>1340</v>
      </c>
      <c r="V7105" t="s">
        <v>12795</v>
      </c>
      <c r="W7105" t="s">
        <v>970</v>
      </c>
      <c r="X7105" t="s">
        <v>22718</v>
      </c>
    </row>
    <row r="7106" spans="2:24" ht="11" outlineLevel="1" x14ac:dyDescent="0.15">
      <c r="B7106" t="s">
        <v>8761</v>
      </c>
      <c r="C7106" t="s">
        <v>8762</v>
      </c>
      <c r="E7106" t="s">
        <v>10652</v>
      </c>
      <c r="F7106" t="s">
        <v>15973</v>
      </c>
      <c r="G7106" t="s">
        <v>2386</v>
      </c>
      <c r="H7106" s="17">
        <v>44764</v>
      </c>
      <c r="I7106" s="15">
        <v>2022</v>
      </c>
      <c r="J7106" t="s">
        <v>10634</v>
      </c>
      <c r="K7106" s="5">
        <v>5700</v>
      </c>
      <c r="L7106" t="s">
        <v>967</v>
      </c>
      <c r="M7106" t="s">
        <v>1141</v>
      </c>
      <c r="N7106" t="s">
        <v>10635</v>
      </c>
      <c r="O7106" t="s">
        <v>825</v>
      </c>
      <c r="P7106" t="s">
        <v>14299</v>
      </c>
      <c r="R7106" t="s">
        <v>740</v>
      </c>
      <c r="S7106" t="s">
        <v>795</v>
      </c>
      <c r="T7106" t="s">
        <v>22719</v>
      </c>
      <c r="U7106" t="s">
        <v>965</v>
      </c>
      <c r="V7106" t="s">
        <v>10638</v>
      </c>
      <c r="W7106" t="s">
        <v>970</v>
      </c>
      <c r="X7106" t="s">
        <v>22720</v>
      </c>
    </row>
    <row r="7107" spans="2:24" ht="11" outlineLevel="1" x14ac:dyDescent="0.15">
      <c r="B7107" t="s">
        <v>8761</v>
      </c>
      <c r="C7107" t="s">
        <v>8762</v>
      </c>
      <c r="E7107" t="s">
        <v>10649</v>
      </c>
      <c r="F7107" t="s">
        <v>15973</v>
      </c>
      <c r="G7107" t="s">
        <v>2386</v>
      </c>
      <c r="H7107" s="17">
        <v>44748</v>
      </c>
      <c r="I7107" s="15">
        <v>2022</v>
      </c>
      <c r="J7107" t="s">
        <v>10634</v>
      </c>
      <c r="K7107" s="5">
        <v>10000</v>
      </c>
      <c r="L7107" t="s">
        <v>967</v>
      </c>
      <c r="M7107" t="s">
        <v>1141</v>
      </c>
      <c r="N7107" t="s">
        <v>10635</v>
      </c>
      <c r="O7107" t="s">
        <v>825</v>
      </c>
      <c r="P7107" t="s">
        <v>14299</v>
      </c>
      <c r="R7107" t="s">
        <v>740</v>
      </c>
      <c r="S7107" t="s">
        <v>795</v>
      </c>
      <c r="T7107" t="s">
        <v>22721</v>
      </c>
      <c r="U7107" t="s">
        <v>965</v>
      </c>
      <c r="V7107" t="s">
        <v>10638</v>
      </c>
      <c r="W7107" t="s">
        <v>970</v>
      </c>
      <c r="X7107" t="s">
        <v>22722</v>
      </c>
    </row>
    <row r="7108" spans="2:24" ht="11" outlineLevel="1" x14ac:dyDescent="0.15">
      <c r="B7108" t="s">
        <v>8764</v>
      </c>
      <c r="C7108" t="s">
        <v>8765</v>
      </c>
      <c r="E7108" t="s">
        <v>10649</v>
      </c>
      <c r="F7108" t="s">
        <v>8766</v>
      </c>
      <c r="G7108" t="s">
        <v>8767</v>
      </c>
      <c r="H7108" s="17">
        <v>42853</v>
      </c>
      <c r="I7108" s="15">
        <v>2017</v>
      </c>
      <c r="J7108" t="s">
        <v>10634</v>
      </c>
      <c r="K7108" s="5">
        <v>15692.74</v>
      </c>
      <c r="L7108" t="s">
        <v>967</v>
      </c>
      <c r="R7108" t="s">
        <v>3219</v>
      </c>
      <c r="S7108" t="s">
        <v>795</v>
      </c>
      <c r="T7108" t="s">
        <v>22723</v>
      </c>
      <c r="U7108" t="s">
        <v>1340</v>
      </c>
      <c r="V7108" t="s">
        <v>12795</v>
      </c>
      <c r="W7108" t="s">
        <v>970</v>
      </c>
      <c r="X7108" t="s">
        <v>22724</v>
      </c>
    </row>
    <row r="7109" spans="2:24" ht="11" outlineLevel="1" x14ac:dyDescent="0.15">
      <c r="B7109" t="s">
        <v>8769</v>
      </c>
      <c r="C7109" t="s">
        <v>2080</v>
      </c>
      <c r="D7109" t="s">
        <v>369</v>
      </c>
      <c r="E7109" t="s">
        <v>10649</v>
      </c>
      <c r="F7109" t="s">
        <v>685</v>
      </c>
      <c r="G7109" t="s">
        <v>2058</v>
      </c>
      <c r="H7109" s="17">
        <v>42762</v>
      </c>
      <c r="I7109" s="15">
        <v>2017</v>
      </c>
      <c r="J7109" t="s">
        <v>10634</v>
      </c>
      <c r="K7109" s="5">
        <v>15650</v>
      </c>
      <c r="L7109" t="s">
        <v>967</v>
      </c>
      <c r="M7109" t="s">
        <v>985</v>
      </c>
      <c r="N7109" t="s">
        <v>10635</v>
      </c>
      <c r="O7109" t="s">
        <v>796</v>
      </c>
      <c r="P7109" t="s">
        <v>13376</v>
      </c>
      <c r="R7109" t="s">
        <v>740</v>
      </c>
      <c r="S7109" t="s">
        <v>795</v>
      </c>
      <c r="T7109" t="s">
        <v>22725</v>
      </c>
      <c r="U7109" t="s">
        <v>965</v>
      </c>
      <c r="V7109" t="s">
        <v>10638</v>
      </c>
      <c r="W7109" t="s">
        <v>970</v>
      </c>
      <c r="X7109" t="s">
        <v>22726</v>
      </c>
    </row>
    <row r="7110" spans="2:24" ht="11" outlineLevel="1" x14ac:dyDescent="0.15">
      <c r="B7110" t="s">
        <v>8771</v>
      </c>
      <c r="C7110" t="s">
        <v>8772</v>
      </c>
      <c r="E7110" t="s">
        <v>10649</v>
      </c>
      <c r="F7110" t="s">
        <v>8773</v>
      </c>
      <c r="G7110" t="s">
        <v>8774</v>
      </c>
      <c r="H7110" s="17">
        <v>43664</v>
      </c>
      <c r="I7110" s="15">
        <v>2019</v>
      </c>
      <c r="J7110" t="s">
        <v>10634</v>
      </c>
      <c r="K7110" s="5">
        <v>15599</v>
      </c>
      <c r="L7110" t="s">
        <v>967</v>
      </c>
      <c r="R7110" t="s">
        <v>750</v>
      </c>
      <c r="S7110" t="s">
        <v>8775</v>
      </c>
      <c r="T7110" t="s">
        <v>22727</v>
      </c>
      <c r="U7110" t="s">
        <v>1340</v>
      </c>
      <c r="V7110" t="s">
        <v>12795</v>
      </c>
      <c r="W7110" t="s">
        <v>970</v>
      </c>
      <c r="X7110" t="s">
        <v>22728</v>
      </c>
    </row>
    <row r="7111" spans="2:24" ht="11" outlineLevel="1" x14ac:dyDescent="0.15">
      <c r="B7111" t="s">
        <v>8778</v>
      </c>
      <c r="C7111" t="s">
        <v>8779</v>
      </c>
      <c r="E7111" t="s">
        <v>10649</v>
      </c>
      <c r="F7111" t="s">
        <v>2558</v>
      </c>
      <c r="G7111" t="s">
        <v>2559</v>
      </c>
      <c r="H7111" s="17">
        <v>42907</v>
      </c>
      <c r="I7111" s="15">
        <v>2017</v>
      </c>
      <c r="J7111" t="s">
        <v>10634</v>
      </c>
      <c r="K7111" s="5">
        <v>15579.74</v>
      </c>
      <c r="L7111" t="s">
        <v>967</v>
      </c>
      <c r="M7111" t="s">
        <v>1141</v>
      </c>
      <c r="N7111" t="s">
        <v>10635</v>
      </c>
      <c r="O7111" t="s">
        <v>826</v>
      </c>
      <c r="P7111" t="s">
        <v>11434</v>
      </c>
      <c r="R7111" t="s">
        <v>737</v>
      </c>
      <c r="S7111" t="s">
        <v>795</v>
      </c>
      <c r="T7111" t="s">
        <v>22729</v>
      </c>
      <c r="U7111" t="s">
        <v>965</v>
      </c>
      <c r="V7111" t="s">
        <v>10638</v>
      </c>
      <c r="W7111" t="s">
        <v>970</v>
      </c>
      <c r="X7111" t="s">
        <v>22730</v>
      </c>
    </row>
    <row r="7112" spans="2:24" ht="11" outlineLevel="1" x14ac:dyDescent="0.15">
      <c r="B7112" t="s">
        <v>8781</v>
      </c>
      <c r="C7112" t="s">
        <v>8782</v>
      </c>
      <c r="E7112" t="s">
        <v>10649</v>
      </c>
      <c r="F7112" t="s">
        <v>8783</v>
      </c>
      <c r="G7112" t="s">
        <v>8784</v>
      </c>
      <c r="H7112" s="17">
        <v>43607</v>
      </c>
      <c r="I7112" s="15">
        <v>2019</v>
      </c>
      <c r="J7112" t="s">
        <v>10634</v>
      </c>
      <c r="K7112" s="5">
        <v>15565</v>
      </c>
      <c r="L7112" t="s">
        <v>967</v>
      </c>
      <c r="R7112" t="s">
        <v>750</v>
      </c>
      <c r="S7112" t="s">
        <v>2535</v>
      </c>
      <c r="T7112" t="s">
        <v>22731</v>
      </c>
      <c r="U7112" t="s">
        <v>1340</v>
      </c>
      <c r="V7112" t="s">
        <v>12795</v>
      </c>
      <c r="W7112" t="s">
        <v>970</v>
      </c>
      <c r="X7112" t="s">
        <v>22732</v>
      </c>
    </row>
    <row r="7113" spans="2:24" ht="11" outlineLevel="1" x14ac:dyDescent="0.15">
      <c r="B7113" t="s">
        <v>8786</v>
      </c>
      <c r="C7113" t="s">
        <v>8787</v>
      </c>
      <c r="E7113" t="s">
        <v>10649</v>
      </c>
      <c r="F7113" t="s">
        <v>6533</v>
      </c>
      <c r="G7113" t="s">
        <v>6534</v>
      </c>
      <c r="H7113" s="17">
        <v>42229</v>
      </c>
      <c r="I7113" s="15">
        <v>2015</v>
      </c>
      <c r="J7113" t="s">
        <v>10634</v>
      </c>
      <c r="K7113" s="5">
        <v>15523.73</v>
      </c>
      <c r="L7113" t="s">
        <v>967</v>
      </c>
      <c r="R7113" t="s">
        <v>738</v>
      </c>
      <c r="S7113" t="s">
        <v>803</v>
      </c>
      <c r="T7113" t="s">
        <v>22733</v>
      </c>
      <c r="U7113" t="s">
        <v>1340</v>
      </c>
      <c r="V7113" t="s">
        <v>12795</v>
      </c>
      <c r="W7113" t="s">
        <v>970</v>
      </c>
      <c r="X7113" t="s">
        <v>22734</v>
      </c>
    </row>
    <row r="7114" spans="2:24" ht="11" outlineLevel="1" x14ac:dyDescent="0.15">
      <c r="B7114" t="s">
        <v>8789</v>
      </c>
      <c r="C7114" t="s">
        <v>8790</v>
      </c>
      <c r="D7114" t="s">
        <v>5830</v>
      </c>
      <c r="E7114" t="s">
        <v>10649</v>
      </c>
      <c r="F7114" t="s">
        <v>5831</v>
      </c>
      <c r="G7114" t="s">
        <v>5832</v>
      </c>
      <c r="H7114" s="17">
        <v>42935</v>
      </c>
      <c r="I7114" s="15">
        <v>2017</v>
      </c>
      <c r="J7114" t="s">
        <v>10634</v>
      </c>
      <c r="K7114" s="5">
        <v>15517</v>
      </c>
      <c r="L7114" t="s">
        <v>967</v>
      </c>
      <c r="R7114" t="s">
        <v>740</v>
      </c>
      <c r="S7114" t="s">
        <v>795</v>
      </c>
      <c r="T7114" t="s">
        <v>22735</v>
      </c>
      <c r="U7114" t="s">
        <v>1340</v>
      </c>
      <c r="V7114" t="s">
        <v>12795</v>
      </c>
      <c r="W7114" t="s">
        <v>970</v>
      </c>
      <c r="X7114" t="s">
        <v>22736</v>
      </c>
    </row>
    <row r="7115" spans="2:24" ht="11" outlineLevel="1" x14ac:dyDescent="0.15">
      <c r="B7115" t="s">
        <v>8792</v>
      </c>
      <c r="C7115" t="s">
        <v>8793</v>
      </c>
      <c r="E7115" t="s">
        <v>10649</v>
      </c>
      <c r="F7115" t="s">
        <v>8794</v>
      </c>
      <c r="G7115" t="s">
        <v>8795</v>
      </c>
      <c r="H7115" s="17">
        <v>44099</v>
      </c>
      <c r="I7115" s="15">
        <v>2020</v>
      </c>
      <c r="J7115" t="s">
        <v>10634</v>
      </c>
      <c r="K7115" s="5">
        <v>14215</v>
      </c>
      <c r="L7115" t="s">
        <v>967</v>
      </c>
      <c r="R7115" t="s">
        <v>750</v>
      </c>
      <c r="S7115" t="s">
        <v>803</v>
      </c>
      <c r="T7115" t="s">
        <v>22737</v>
      </c>
      <c r="U7115" t="s">
        <v>1340</v>
      </c>
      <c r="V7115" t="s">
        <v>12795</v>
      </c>
      <c r="W7115" t="s">
        <v>970</v>
      </c>
      <c r="X7115" t="s">
        <v>22738</v>
      </c>
    </row>
    <row r="7116" spans="2:24" ht="11" outlineLevel="1" x14ac:dyDescent="0.15">
      <c r="B7116" t="s">
        <v>8792</v>
      </c>
      <c r="C7116" t="s">
        <v>8793</v>
      </c>
      <c r="E7116" t="s">
        <v>10652</v>
      </c>
      <c r="F7116" t="s">
        <v>8794</v>
      </c>
      <c r="G7116" t="s">
        <v>8795</v>
      </c>
      <c r="H7116" s="17">
        <v>44141</v>
      </c>
      <c r="I7116" s="15">
        <v>2021</v>
      </c>
      <c r="J7116" t="s">
        <v>10634</v>
      </c>
      <c r="K7116" s="5">
        <v>1300</v>
      </c>
      <c r="L7116" t="s">
        <v>967</v>
      </c>
      <c r="M7116" t="s">
        <v>14985</v>
      </c>
      <c r="R7116" t="s">
        <v>750</v>
      </c>
      <c r="S7116" t="s">
        <v>803</v>
      </c>
      <c r="T7116" t="s">
        <v>22737</v>
      </c>
      <c r="U7116" t="s">
        <v>1340</v>
      </c>
      <c r="V7116" t="s">
        <v>12795</v>
      </c>
      <c r="W7116" t="s">
        <v>970</v>
      </c>
      <c r="X7116" t="s">
        <v>22739</v>
      </c>
    </row>
    <row r="7117" spans="2:24" ht="11" outlineLevel="1" x14ac:dyDescent="0.15">
      <c r="B7117" t="s">
        <v>8799</v>
      </c>
      <c r="C7117" t="s">
        <v>8800</v>
      </c>
      <c r="E7117" t="s">
        <v>10649</v>
      </c>
      <c r="F7117" t="s">
        <v>8801</v>
      </c>
      <c r="G7117" t="s">
        <v>8802</v>
      </c>
      <c r="H7117" s="17">
        <v>42264</v>
      </c>
      <c r="I7117" s="15">
        <v>2015</v>
      </c>
      <c r="J7117" t="s">
        <v>10634</v>
      </c>
      <c r="K7117" s="5">
        <v>15500</v>
      </c>
      <c r="L7117" t="s">
        <v>967</v>
      </c>
      <c r="R7117" t="s">
        <v>737</v>
      </c>
      <c r="S7117" t="s">
        <v>803</v>
      </c>
      <c r="T7117" t="s">
        <v>22740</v>
      </c>
      <c r="U7117" t="s">
        <v>1340</v>
      </c>
      <c r="V7117" t="s">
        <v>12795</v>
      </c>
      <c r="W7117" t="s">
        <v>970</v>
      </c>
      <c r="X7117" t="s">
        <v>22741</v>
      </c>
    </row>
    <row r="7118" spans="2:24" ht="11" outlineLevel="1" x14ac:dyDescent="0.15">
      <c r="B7118" t="s">
        <v>8804</v>
      </c>
      <c r="C7118" t="s">
        <v>8805</v>
      </c>
      <c r="E7118" t="s">
        <v>10649</v>
      </c>
      <c r="F7118" t="s">
        <v>8806</v>
      </c>
      <c r="G7118" t="s">
        <v>8807</v>
      </c>
      <c r="H7118" s="17">
        <v>43725</v>
      </c>
      <c r="I7118" s="15">
        <v>2019</v>
      </c>
      <c r="J7118" t="s">
        <v>10634</v>
      </c>
      <c r="K7118" s="5">
        <v>15452</v>
      </c>
      <c r="L7118" t="s">
        <v>967</v>
      </c>
      <c r="R7118" t="s">
        <v>737</v>
      </c>
      <c r="S7118" t="s">
        <v>8808</v>
      </c>
      <c r="T7118" t="s">
        <v>22742</v>
      </c>
      <c r="U7118" t="s">
        <v>1340</v>
      </c>
      <c r="V7118" t="s">
        <v>12795</v>
      </c>
      <c r="W7118" t="s">
        <v>970</v>
      </c>
      <c r="X7118" t="s">
        <v>22743</v>
      </c>
    </row>
    <row r="7119" spans="2:24" ht="11" outlineLevel="1" x14ac:dyDescent="0.15">
      <c r="B7119" t="s">
        <v>8811</v>
      </c>
      <c r="C7119" t="s">
        <v>8812</v>
      </c>
      <c r="D7119" t="s">
        <v>4395</v>
      </c>
      <c r="E7119" t="s">
        <v>10649</v>
      </c>
      <c r="F7119" t="s">
        <v>3627</v>
      </c>
      <c r="G7119" t="s">
        <v>3628</v>
      </c>
      <c r="H7119" s="17">
        <v>45947</v>
      </c>
      <c r="I7119" s="15">
        <v>2026</v>
      </c>
      <c r="J7119" t="s">
        <v>10634</v>
      </c>
      <c r="K7119" s="5">
        <v>15361.14</v>
      </c>
      <c r="L7119" t="s">
        <v>967</v>
      </c>
      <c r="M7119" t="s">
        <v>985</v>
      </c>
      <c r="N7119" t="s">
        <v>10635</v>
      </c>
      <c r="O7119" t="s">
        <v>796</v>
      </c>
      <c r="P7119" t="s">
        <v>16493</v>
      </c>
      <c r="Q7119" t="s">
        <v>22744</v>
      </c>
      <c r="R7119" t="s">
        <v>750</v>
      </c>
      <c r="S7119" t="s">
        <v>803</v>
      </c>
      <c r="T7119" t="s">
        <v>22745</v>
      </c>
      <c r="U7119" t="s">
        <v>965</v>
      </c>
      <c r="V7119" t="s">
        <v>10638</v>
      </c>
      <c r="W7119" t="s">
        <v>970</v>
      </c>
      <c r="X7119" t="s">
        <v>22746</v>
      </c>
    </row>
    <row r="7120" spans="2:24" ht="11" outlineLevel="1" x14ac:dyDescent="0.15">
      <c r="B7120" t="s">
        <v>8814</v>
      </c>
      <c r="C7120" t="s">
        <v>8815</v>
      </c>
      <c r="E7120" t="s">
        <v>10649</v>
      </c>
      <c r="F7120" t="s">
        <v>8816</v>
      </c>
      <c r="G7120" t="s">
        <v>8817</v>
      </c>
      <c r="H7120" s="17">
        <v>43735</v>
      </c>
      <c r="I7120" s="15">
        <v>2019</v>
      </c>
      <c r="J7120" t="s">
        <v>10634</v>
      </c>
      <c r="K7120" s="5">
        <v>13678.58</v>
      </c>
      <c r="L7120" t="s">
        <v>967</v>
      </c>
      <c r="R7120" t="s">
        <v>750</v>
      </c>
      <c r="S7120" t="s">
        <v>4388</v>
      </c>
      <c r="T7120" t="s">
        <v>22747</v>
      </c>
      <c r="U7120" t="s">
        <v>1340</v>
      </c>
      <c r="V7120" t="s">
        <v>12795</v>
      </c>
      <c r="W7120" t="s">
        <v>970</v>
      </c>
      <c r="X7120" t="s">
        <v>22748</v>
      </c>
    </row>
    <row r="7121" spans="2:24" ht="11" outlineLevel="1" x14ac:dyDescent="0.15">
      <c r="B7121" t="s">
        <v>8814</v>
      </c>
      <c r="C7121" t="s">
        <v>8815</v>
      </c>
      <c r="E7121" t="s">
        <v>10652</v>
      </c>
      <c r="F7121" t="s">
        <v>8816</v>
      </c>
      <c r="G7121" t="s">
        <v>8817</v>
      </c>
      <c r="H7121" s="17">
        <v>44005</v>
      </c>
      <c r="I7121" s="15">
        <v>2020</v>
      </c>
      <c r="J7121" t="s">
        <v>10634</v>
      </c>
      <c r="K7121" s="5">
        <v>1677.94</v>
      </c>
      <c r="L7121" t="s">
        <v>967</v>
      </c>
      <c r="M7121" t="s">
        <v>15907</v>
      </c>
      <c r="R7121" t="s">
        <v>750</v>
      </c>
      <c r="S7121" t="s">
        <v>4388</v>
      </c>
      <c r="T7121" t="s">
        <v>22749</v>
      </c>
      <c r="U7121" t="s">
        <v>1340</v>
      </c>
      <c r="V7121" t="s">
        <v>12795</v>
      </c>
      <c r="W7121" t="s">
        <v>970</v>
      </c>
      <c r="X7121" t="s">
        <v>22750</v>
      </c>
    </row>
    <row r="7122" spans="2:24" ht="11" outlineLevel="1" x14ac:dyDescent="0.15">
      <c r="B7122" t="s">
        <v>8819</v>
      </c>
      <c r="C7122" t="s">
        <v>8820</v>
      </c>
      <c r="E7122" t="s">
        <v>10649</v>
      </c>
      <c r="F7122" t="s">
        <v>6533</v>
      </c>
      <c r="G7122" t="s">
        <v>6534</v>
      </c>
      <c r="H7122" s="17">
        <v>42062</v>
      </c>
      <c r="I7122" s="15">
        <v>2015</v>
      </c>
      <c r="J7122" t="s">
        <v>10634</v>
      </c>
      <c r="K7122" s="5">
        <v>15333.61</v>
      </c>
      <c r="L7122" t="s">
        <v>967</v>
      </c>
      <c r="R7122" t="s">
        <v>6999</v>
      </c>
      <c r="S7122" t="s">
        <v>803</v>
      </c>
      <c r="T7122" t="s">
        <v>22751</v>
      </c>
      <c r="U7122" t="s">
        <v>1340</v>
      </c>
      <c r="V7122" t="s">
        <v>12795</v>
      </c>
      <c r="W7122" t="s">
        <v>970</v>
      </c>
      <c r="X7122" t="s">
        <v>22752</v>
      </c>
    </row>
    <row r="7123" spans="2:24" ht="11" outlineLevel="1" x14ac:dyDescent="0.15">
      <c r="B7123" t="s">
        <v>8822</v>
      </c>
      <c r="C7123" t="s">
        <v>8823</v>
      </c>
      <c r="E7123" t="s">
        <v>10649</v>
      </c>
      <c r="F7123" t="s">
        <v>8824</v>
      </c>
      <c r="G7123" t="s">
        <v>8825</v>
      </c>
      <c r="H7123" s="17">
        <v>42194</v>
      </c>
      <c r="I7123" s="15">
        <v>2015</v>
      </c>
      <c r="J7123" t="s">
        <v>10634</v>
      </c>
      <c r="K7123" s="5">
        <v>15320</v>
      </c>
      <c r="L7123" t="s">
        <v>967</v>
      </c>
      <c r="R7123" t="s">
        <v>750</v>
      </c>
      <c r="S7123" t="s">
        <v>803</v>
      </c>
      <c r="T7123" t="s">
        <v>22753</v>
      </c>
      <c r="U7123" t="s">
        <v>1340</v>
      </c>
      <c r="V7123" t="s">
        <v>12795</v>
      </c>
      <c r="W7123" t="s">
        <v>970</v>
      </c>
      <c r="X7123" t="s">
        <v>22754</v>
      </c>
    </row>
    <row r="7124" spans="2:24" ht="11" outlineLevel="1" x14ac:dyDescent="0.15">
      <c r="B7124" t="s">
        <v>8827</v>
      </c>
      <c r="C7124" t="s">
        <v>8828</v>
      </c>
      <c r="E7124" t="s">
        <v>10649</v>
      </c>
      <c r="F7124" t="s">
        <v>6306</v>
      </c>
      <c r="G7124" t="s">
        <v>6307</v>
      </c>
      <c r="H7124" s="17">
        <v>44797</v>
      </c>
      <c r="I7124" s="15">
        <v>2022</v>
      </c>
      <c r="J7124" t="s">
        <v>10634</v>
      </c>
      <c r="K7124" s="5">
        <v>16075</v>
      </c>
      <c r="L7124" t="s">
        <v>967</v>
      </c>
      <c r="R7124" t="s">
        <v>740</v>
      </c>
      <c r="S7124" t="s">
        <v>795</v>
      </c>
      <c r="T7124" t="s">
        <v>22035</v>
      </c>
      <c r="U7124" t="s">
        <v>1340</v>
      </c>
      <c r="V7124" t="s">
        <v>12795</v>
      </c>
      <c r="W7124" t="s">
        <v>970</v>
      </c>
      <c r="X7124" t="s">
        <v>22755</v>
      </c>
    </row>
    <row r="7125" spans="2:24" ht="11" outlineLevel="1" x14ac:dyDescent="0.15">
      <c r="B7125" t="s">
        <v>8827</v>
      </c>
      <c r="C7125" t="s">
        <v>8828</v>
      </c>
      <c r="E7125" t="s">
        <v>10652</v>
      </c>
      <c r="F7125" t="s">
        <v>6306</v>
      </c>
      <c r="G7125" t="s">
        <v>6307</v>
      </c>
      <c r="H7125" s="17">
        <v>45029</v>
      </c>
      <c r="I7125" s="15">
        <v>2023</v>
      </c>
      <c r="J7125" t="s">
        <v>10634</v>
      </c>
      <c r="K7125" s="5">
        <v>-789.4</v>
      </c>
      <c r="L7125" t="s">
        <v>967</v>
      </c>
      <c r="M7125" t="s">
        <v>12802</v>
      </c>
      <c r="R7125" t="s">
        <v>740</v>
      </c>
      <c r="S7125" t="s">
        <v>795</v>
      </c>
      <c r="T7125" t="s">
        <v>22756</v>
      </c>
      <c r="U7125" t="s">
        <v>1340</v>
      </c>
      <c r="V7125" t="s">
        <v>12795</v>
      </c>
      <c r="W7125" t="s">
        <v>970</v>
      </c>
      <c r="X7125" t="s">
        <v>22757</v>
      </c>
    </row>
    <row r="7126" spans="2:24" ht="11" outlineLevel="1" x14ac:dyDescent="0.15">
      <c r="B7126" t="s">
        <v>8830</v>
      </c>
      <c r="C7126" t="s">
        <v>8831</v>
      </c>
      <c r="E7126" t="s">
        <v>10649</v>
      </c>
      <c r="F7126" t="s">
        <v>20195</v>
      </c>
      <c r="G7126" t="s">
        <v>2732</v>
      </c>
      <c r="H7126" s="17">
        <v>44097</v>
      </c>
      <c r="I7126" s="15">
        <v>2020</v>
      </c>
      <c r="J7126" t="s">
        <v>10634</v>
      </c>
      <c r="K7126" s="5">
        <v>15210.44</v>
      </c>
      <c r="L7126" t="s">
        <v>967</v>
      </c>
      <c r="M7126" t="s">
        <v>1141</v>
      </c>
      <c r="N7126" t="s">
        <v>10635</v>
      </c>
      <c r="O7126" t="s">
        <v>804</v>
      </c>
      <c r="P7126" t="s">
        <v>17250</v>
      </c>
      <c r="Q7126" t="s">
        <v>14861</v>
      </c>
      <c r="R7126" t="s">
        <v>737</v>
      </c>
      <c r="S7126" t="s">
        <v>803</v>
      </c>
      <c r="T7126" t="s">
        <v>22758</v>
      </c>
      <c r="U7126" t="s">
        <v>965</v>
      </c>
      <c r="V7126" t="s">
        <v>10638</v>
      </c>
      <c r="W7126" t="s">
        <v>970</v>
      </c>
      <c r="X7126" t="s">
        <v>22759</v>
      </c>
    </row>
    <row r="7127" spans="2:24" ht="11" outlineLevel="1" x14ac:dyDescent="0.15">
      <c r="B7127" t="s">
        <v>8833</v>
      </c>
      <c r="C7127" t="s">
        <v>8834</v>
      </c>
      <c r="E7127" t="s">
        <v>10649</v>
      </c>
      <c r="F7127" t="s">
        <v>8525</v>
      </c>
      <c r="G7127" t="s">
        <v>8526</v>
      </c>
      <c r="H7127" s="17">
        <v>43586</v>
      </c>
      <c r="I7127" s="15">
        <v>2019</v>
      </c>
      <c r="J7127" t="s">
        <v>10634</v>
      </c>
      <c r="K7127" s="5">
        <v>15158</v>
      </c>
      <c r="L7127" t="s">
        <v>967</v>
      </c>
      <c r="R7127" t="s">
        <v>4273</v>
      </c>
      <c r="S7127" t="s">
        <v>803</v>
      </c>
      <c r="T7127" t="s">
        <v>22760</v>
      </c>
      <c r="U7127" t="s">
        <v>1340</v>
      </c>
      <c r="V7127" t="s">
        <v>12795</v>
      </c>
      <c r="W7127" t="s">
        <v>970</v>
      </c>
      <c r="X7127" t="s">
        <v>22761</v>
      </c>
    </row>
    <row r="7128" spans="2:24" ht="11" outlineLevel="1" x14ac:dyDescent="0.15">
      <c r="B7128" t="s">
        <v>8836</v>
      </c>
      <c r="C7128" t="s">
        <v>8837</v>
      </c>
      <c r="E7128" t="s">
        <v>10649</v>
      </c>
      <c r="F7128" t="s">
        <v>3376</v>
      </c>
      <c r="G7128" t="s">
        <v>3377</v>
      </c>
      <c r="H7128" s="17">
        <v>45051</v>
      </c>
      <c r="I7128" s="15">
        <v>2023</v>
      </c>
      <c r="J7128" t="s">
        <v>10634</v>
      </c>
      <c r="K7128" s="5">
        <v>15152</v>
      </c>
      <c r="L7128" t="s">
        <v>967</v>
      </c>
      <c r="R7128" t="s">
        <v>744</v>
      </c>
      <c r="S7128" t="s">
        <v>795</v>
      </c>
      <c r="T7128" t="s">
        <v>22762</v>
      </c>
      <c r="U7128" t="s">
        <v>1340</v>
      </c>
      <c r="V7128" t="s">
        <v>12795</v>
      </c>
      <c r="W7128" t="s">
        <v>970</v>
      </c>
      <c r="X7128" t="s">
        <v>22763</v>
      </c>
    </row>
    <row r="7129" spans="2:24" ht="11" outlineLevel="1" x14ac:dyDescent="0.15">
      <c r="B7129" t="s">
        <v>8839</v>
      </c>
      <c r="C7129" t="s">
        <v>982</v>
      </c>
      <c r="D7129" t="s">
        <v>8840</v>
      </c>
      <c r="E7129" t="s">
        <v>10649</v>
      </c>
      <c r="F7129" t="s">
        <v>22764</v>
      </c>
      <c r="G7129" t="s">
        <v>1441</v>
      </c>
      <c r="H7129" s="17">
        <v>42866</v>
      </c>
      <c r="I7129" s="15">
        <v>2017</v>
      </c>
      <c r="J7129" t="s">
        <v>10634</v>
      </c>
      <c r="K7129" s="5">
        <v>15297.56</v>
      </c>
      <c r="L7129" t="s">
        <v>967</v>
      </c>
      <c r="M7129" t="s">
        <v>1903</v>
      </c>
      <c r="N7129" t="s">
        <v>10635</v>
      </c>
      <c r="O7129" t="s">
        <v>825</v>
      </c>
      <c r="P7129" t="s">
        <v>14904</v>
      </c>
      <c r="R7129" t="s">
        <v>740</v>
      </c>
      <c r="S7129" t="s">
        <v>795</v>
      </c>
      <c r="T7129" t="s">
        <v>22765</v>
      </c>
      <c r="U7129" t="s">
        <v>965</v>
      </c>
      <c r="V7129" t="s">
        <v>10638</v>
      </c>
      <c r="W7129" t="s">
        <v>970</v>
      </c>
      <c r="X7129" t="s">
        <v>22766</v>
      </c>
    </row>
    <row r="7130" spans="2:24" ht="11" outlineLevel="1" x14ac:dyDescent="0.15">
      <c r="B7130" t="s">
        <v>8839</v>
      </c>
      <c r="C7130" t="s">
        <v>982</v>
      </c>
      <c r="D7130" t="s">
        <v>8840</v>
      </c>
      <c r="E7130" t="s">
        <v>10989</v>
      </c>
      <c r="F7130" t="s">
        <v>22764</v>
      </c>
      <c r="G7130" t="s">
        <v>1441</v>
      </c>
      <c r="H7130" s="17">
        <v>43549</v>
      </c>
      <c r="I7130" s="15">
        <v>2019</v>
      </c>
      <c r="J7130" t="s">
        <v>10634</v>
      </c>
      <c r="K7130" s="5">
        <v>-270.60000000000002</v>
      </c>
      <c r="L7130" t="s">
        <v>967</v>
      </c>
      <c r="M7130" t="s">
        <v>1903</v>
      </c>
      <c r="N7130" t="s">
        <v>10635</v>
      </c>
      <c r="O7130" t="s">
        <v>825</v>
      </c>
      <c r="P7130" t="s">
        <v>14904</v>
      </c>
      <c r="Q7130" t="s">
        <v>14904</v>
      </c>
      <c r="R7130" t="s">
        <v>740</v>
      </c>
      <c r="S7130" t="s">
        <v>795</v>
      </c>
      <c r="T7130" t="s">
        <v>22767</v>
      </c>
      <c r="U7130" t="s">
        <v>965</v>
      </c>
      <c r="V7130" t="s">
        <v>10638</v>
      </c>
      <c r="W7130" t="s">
        <v>970</v>
      </c>
      <c r="X7130" t="s">
        <v>22768</v>
      </c>
    </row>
    <row r="7131" spans="2:24" ht="11" outlineLevel="1" x14ac:dyDescent="0.15">
      <c r="B7131" t="s">
        <v>8842</v>
      </c>
      <c r="C7131" t="s">
        <v>8843</v>
      </c>
      <c r="D7131" t="s">
        <v>6409</v>
      </c>
      <c r="E7131" t="s">
        <v>10649</v>
      </c>
      <c r="F7131" t="s">
        <v>4363</v>
      </c>
      <c r="G7131" t="s">
        <v>4364</v>
      </c>
      <c r="H7131" s="17">
        <v>43231</v>
      </c>
      <c r="I7131" s="15">
        <v>2018</v>
      </c>
      <c r="J7131" t="s">
        <v>10634</v>
      </c>
      <c r="K7131" s="5">
        <v>15000</v>
      </c>
      <c r="L7131" t="s">
        <v>967</v>
      </c>
      <c r="R7131" t="s">
        <v>1356</v>
      </c>
      <c r="S7131" t="s">
        <v>795</v>
      </c>
      <c r="T7131" t="s">
        <v>22769</v>
      </c>
      <c r="U7131" t="s">
        <v>1340</v>
      </c>
      <c r="V7131" t="s">
        <v>12795</v>
      </c>
      <c r="W7131" t="s">
        <v>970</v>
      </c>
      <c r="X7131" t="s">
        <v>22770</v>
      </c>
    </row>
    <row r="7132" spans="2:24" ht="11" outlineLevel="1" x14ac:dyDescent="0.15">
      <c r="B7132" t="s">
        <v>8845</v>
      </c>
      <c r="C7132" t="s">
        <v>8846</v>
      </c>
      <c r="D7132" t="s">
        <v>4645</v>
      </c>
      <c r="E7132" t="s">
        <v>10649</v>
      </c>
      <c r="F7132" t="s">
        <v>4646</v>
      </c>
      <c r="G7132" t="s">
        <v>4647</v>
      </c>
      <c r="H7132" s="17">
        <v>45765</v>
      </c>
      <c r="I7132" s="15">
        <v>2025</v>
      </c>
      <c r="J7132" t="s">
        <v>10634</v>
      </c>
      <c r="K7132" s="5">
        <v>15000</v>
      </c>
      <c r="L7132" t="s">
        <v>967</v>
      </c>
      <c r="R7132" t="s">
        <v>748</v>
      </c>
      <c r="S7132" t="s">
        <v>795</v>
      </c>
      <c r="T7132" t="s">
        <v>22771</v>
      </c>
      <c r="U7132" t="s">
        <v>1340</v>
      </c>
      <c r="V7132" t="s">
        <v>12795</v>
      </c>
      <c r="W7132" t="s">
        <v>970</v>
      </c>
      <c r="X7132" t="s">
        <v>22772</v>
      </c>
    </row>
    <row r="7133" spans="2:24" ht="11" outlineLevel="1" x14ac:dyDescent="0.15">
      <c r="B7133" t="s">
        <v>8848</v>
      </c>
      <c r="C7133" t="s">
        <v>8849</v>
      </c>
      <c r="D7133" t="s">
        <v>251</v>
      </c>
      <c r="E7133" t="s">
        <v>10649</v>
      </c>
      <c r="F7133" t="s">
        <v>14804</v>
      </c>
      <c r="G7133" t="s">
        <v>1904</v>
      </c>
      <c r="H7133" s="17">
        <v>43790</v>
      </c>
      <c r="I7133" s="15">
        <v>2020</v>
      </c>
      <c r="J7133" t="s">
        <v>10634</v>
      </c>
      <c r="K7133" s="5">
        <v>15000</v>
      </c>
      <c r="L7133" t="s">
        <v>967</v>
      </c>
      <c r="M7133" t="s">
        <v>1903</v>
      </c>
      <c r="N7133" t="s">
        <v>10635</v>
      </c>
      <c r="O7133" t="s">
        <v>826</v>
      </c>
      <c r="P7133" t="s">
        <v>11475</v>
      </c>
      <c r="Q7133" t="s">
        <v>14841</v>
      </c>
      <c r="R7133" t="s">
        <v>740</v>
      </c>
      <c r="S7133" t="s">
        <v>795</v>
      </c>
      <c r="T7133" t="s">
        <v>22773</v>
      </c>
      <c r="U7133" t="s">
        <v>965</v>
      </c>
      <c r="V7133" t="s">
        <v>10638</v>
      </c>
      <c r="W7133" t="s">
        <v>970</v>
      </c>
      <c r="X7133" t="s">
        <v>22774</v>
      </c>
    </row>
    <row r="7134" spans="2:24" ht="11" outlineLevel="1" x14ac:dyDescent="0.15">
      <c r="B7134" t="s">
        <v>8851</v>
      </c>
      <c r="C7134" t="s">
        <v>8852</v>
      </c>
      <c r="E7134" t="s">
        <v>10649</v>
      </c>
      <c r="F7134" t="s">
        <v>7075</v>
      </c>
      <c r="G7134" t="s">
        <v>7076</v>
      </c>
      <c r="H7134" s="17">
        <v>42440</v>
      </c>
      <c r="I7134" s="15">
        <v>2016</v>
      </c>
      <c r="J7134" t="s">
        <v>10634</v>
      </c>
      <c r="K7134" s="5">
        <v>14995</v>
      </c>
      <c r="L7134" t="s">
        <v>967</v>
      </c>
      <c r="R7134" t="s">
        <v>761</v>
      </c>
      <c r="S7134" t="s">
        <v>795</v>
      </c>
      <c r="T7134" t="s">
        <v>22775</v>
      </c>
      <c r="U7134" t="s">
        <v>1340</v>
      </c>
      <c r="V7134" t="s">
        <v>12795</v>
      </c>
      <c r="W7134" t="s">
        <v>970</v>
      </c>
      <c r="X7134" t="s">
        <v>22776</v>
      </c>
    </row>
    <row r="7135" spans="2:24" ht="11" outlineLevel="1" x14ac:dyDescent="0.15">
      <c r="B7135" t="s">
        <v>8854</v>
      </c>
      <c r="C7135" t="s">
        <v>8855</v>
      </c>
      <c r="E7135" t="s">
        <v>10649</v>
      </c>
      <c r="F7135" t="s">
        <v>8856</v>
      </c>
      <c r="G7135" t="s">
        <v>8857</v>
      </c>
      <c r="H7135" s="17">
        <v>42979</v>
      </c>
      <c r="I7135" s="15">
        <v>2017</v>
      </c>
      <c r="J7135" t="s">
        <v>10634</v>
      </c>
      <c r="K7135" s="5">
        <v>14987</v>
      </c>
      <c r="L7135" t="s">
        <v>967</v>
      </c>
      <c r="R7135" t="s">
        <v>750</v>
      </c>
      <c r="S7135" t="s">
        <v>865</v>
      </c>
      <c r="T7135" t="s">
        <v>22777</v>
      </c>
      <c r="U7135" t="s">
        <v>1340</v>
      </c>
      <c r="V7135" t="s">
        <v>12795</v>
      </c>
      <c r="W7135" t="s">
        <v>970</v>
      </c>
      <c r="X7135" t="s">
        <v>22778</v>
      </c>
    </row>
    <row r="7136" spans="2:24" ht="11" outlineLevel="1" x14ac:dyDescent="0.15">
      <c r="B7136" t="s">
        <v>8859</v>
      </c>
      <c r="C7136" t="s">
        <v>8860</v>
      </c>
      <c r="E7136" t="s">
        <v>10649</v>
      </c>
      <c r="F7136" t="s">
        <v>19825</v>
      </c>
      <c r="G7136" t="s">
        <v>4382</v>
      </c>
      <c r="H7136" s="17">
        <v>44291</v>
      </c>
      <c r="I7136" s="15">
        <v>2021</v>
      </c>
      <c r="J7136" t="s">
        <v>10634</v>
      </c>
      <c r="K7136" s="5">
        <v>14950</v>
      </c>
      <c r="L7136" t="s">
        <v>967</v>
      </c>
      <c r="M7136" t="s">
        <v>1141</v>
      </c>
      <c r="N7136" t="s">
        <v>10635</v>
      </c>
      <c r="O7136" t="s">
        <v>825</v>
      </c>
      <c r="P7136" t="s">
        <v>13174</v>
      </c>
      <c r="R7136" t="s">
        <v>3219</v>
      </c>
      <c r="S7136" t="s">
        <v>803</v>
      </c>
      <c r="T7136" t="s">
        <v>22779</v>
      </c>
      <c r="U7136" t="s">
        <v>965</v>
      </c>
      <c r="V7136" t="s">
        <v>10638</v>
      </c>
      <c r="W7136" t="s">
        <v>970</v>
      </c>
      <c r="X7136" t="s">
        <v>22780</v>
      </c>
    </row>
    <row r="7137" spans="2:24" ht="11" outlineLevel="1" x14ac:dyDescent="0.15">
      <c r="B7137" t="s">
        <v>8862</v>
      </c>
      <c r="C7137" t="s">
        <v>8863</v>
      </c>
      <c r="E7137" t="s">
        <v>10649</v>
      </c>
      <c r="F7137" t="s">
        <v>8188</v>
      </c>
      <c r="G7137" t="s">
        <v>8189</v>
      </c>
      <c r="H7137" s="17">
        <v>42229</v>
      </c>
      <c r="I7137" s="15">
        <v>2015</v>
      </c>
      <c r="J7137" t="s">
        <v>10634</v>
      </c>
      <c r="K7137" s="5">
        <v>14932</v>
      </c>
      <c r="L7137" t="s">
        <v>967</v>
      </c>
      <c r="R7137" t="s">
        <v>750</v>
      </c>
      <c r="S7137" t="s">
        <v>2803</v>
      </c>
      <c r="T7137" t="s">
        <v>22781</v>
      </c>
      <c r="U7137" t="s">
        <v>1340</v>
      </c>
      <c r="V7137" t="s">
        <v>12795</v>
      </c>
      <c r="W7137" t="s">
        <v>970</v>
      </c>
      <c r="X7137" t="s">
        <v>22782</v>
      </c>
    </row>
    <row r="7138" spans="2:24" ht="11" outlineLevel="1" x14ac:dyDescent="0.15">
      <c r="B7138" t="s">
        <v>8865</v>
      </c>
      <c r="C7138" t="s">
        <v>8866</v>
      </c>
      <c r="E7138" t="s">
        <v>10649</v>
      </c>
      <c r="F7138" t="s">
        <v>8867</v>
      </c>
      <c r="G7138" t="s">
        <v>8868</v>
      </c>
      <c r="H7138" s="17">
        <v>43350</v>
      </c>
      <c r="I7138" s="15">
        <v>2018</v>
      </c>
      <c r="J7138" t="s">
        <v>10634</v>
      </c>
      <c r="K7138" s="5">
        <v>14929</v>
      </c>
      <c r="L7138" t="s">
        <v>967</v>
      </c>
      <c r="R7138" t="s">
        <v>757</v>
      </c>
      <c r="S7138" t="s">
        <v>803</v>
      </c>
      <c r="T7138" t="s">
        <v>22783</v>
      </c>
      <c r="U7138" t="s">
        <v>1340</v>
      </c>
      <c r="V7138" t="s">
        <v>12795</v>
      </c>
      <c r="W7138" t="s">
        <v>970</v>
      </c>
      <c r="X7138" t="s">
        <v>22784</v>
      </c>
    </row>
    <row r="7139" spans="2:24" ht="11" outlineLevel="1" x14ac:dyDescent="0.15">
      <c r="B7139" t="s">
        <v>8870</v>
      </c>
      <c r="C7139" t="s">
        <v>8871</v>
      </c>
      <c r="E7139" t="s">
        <v>10649</v>
      </c>
      <c r="F7139" t="s">
        <v>8872</v>
      </c>
      <c r="G7139" t="s">
        <v>8873</v>
      </c>
      <c r="H7139" s="17">
        <v>43509</v>
      </c>
      <c r="I7139" s="15">
        <v>2019</v>
      </c>
      <c r="J7139" t="s">
        <v>10634</v>
      </c>
      <c r="K7139" s="5">
        <v>14927</v>
      </c>
      <c r="L7139" t="s">
        <v>967</v>
      </c>
      <c r="R7139" t="s">
        <v>743</v>
      </c>
      <c r="S7139" t="s">
        <v>8874</v>
      </c>
      <c r="T7139" t="s">
        <v>22785</v>
      </c>
      <c r="U7139" t="s">
        <v>1340</v>
      </c>
      <c r="V7139" t="s">
        <v>12795</v>
      </c>
      <c r="W7139" t="s">
        <v>970</v>
      </c>
      <c r="X7139" t="s">
        <v>22786</v>
      </c>
    </row>
    <row r="7140" spans="2:24" ht="11" outlineLevel="1" x14ac:dyDescent="0.15">
      <c r="B7140" t="s">
        <v>8877</v>
      </c>
      <c r="C7140" t="s">
        <v>8878</v>
      </c>
      <c r="E7140" t="s">
        <v>10649</v>
      </c>
      <c r="F7140" t="s">
        <v>6215</v>
      </c>
      <c r="G7140" t="s">
        <v>6216</v>
      </c>
      <c r="H7140" s="17">
        <v>44651</v>
      </c>
      <c r="I7140" s="15">
        <v>2022</v>
      </c>
      <c r="J7140" t="s">
        <v>10634</v>
      </c>
      <c r="K7140" s="5">
        <v>14923.89</v>
      </c>
      <c r="L7140" t="s">
        <v>967</v>
      </c>
      <c r="R7140" t="s">
        <v>740</v>
      </c>
      <c r="S7140" t="s">
        <v>795</v>
      </c>
      <c r="T7140" t="s">
        <v>22787</v>
      </c>
      <c r="U7140" t="s">
        <v>1340</v>
      </c>
      <c r="V7140" t="s">
        <v>12795</v>
      </c>
      <c r="W7140" t="s">
        <v>970</v>
      </c>
      <c r="X7140" t="s">
        <v>22788</v>
      </c>
    </row>
    <row r="7141" spans="2:24" ht="11" outlineLevel="1" x14ac:dyDescent="0.15">
      <c r="B7141" t="s">
        <v>8880</v>
      </c>
      <c r="C7141" t="s">
        <v>8881</v>
      </c>
      <c r="E7141" t="s">
        <v>10649</v>
      </c>
      <c r="F7141" t="s">
        <v>3417</v>
      </c>
      <c r="G7141" t="s">
        <v>3418</v>
      </c>
      <c r="H7141" s="17">
        <v>43515</v>
      </c>
      <c r="I7141" s="15">
        <v>2019</v>
      </c>
      <c r="J7141" t="s">
        <v>10634</v>
      </c>
      <c r="K7141" s="5">
        <v>13855</v>
      </c>
      <c r="L7141" t="s">
        <v>967</v>
      </c>
      <c r="M7141" t="s">
        <v>1141</v>
      </c>
      <c r="N7141" t="s">
        <v>10635</v>
      </c>
      <c r="O7141" t="s">
        <v>826</v>
      </c>
      <c r="P7141" t="s">
        <v>11434</v>
      </c>
      <c r="Q7141" t="s">
        <v>11434</v>
      </c>
      <c r="R7141" t="s">
        <v>748</v>
      </c>
      <c r="S7141" t="s">
        <v>795</v>
      </c>
      <c r="T7141" t="s">
        <v>22789</v>
      </c>
      <c r="U7141" t="s">
        <v>965</v>
      </c>
      <c r="V7141" t="s">
        <v>10638</v>
      </c>
      <c r="W7141" t="s">
        <v>970</v>
      </c>
      <c r="X7141" t="s">
        <v>22790</v>
      </c>
    </row>
    <row r="7142" spans="2:24" ht="11" outlineLevel="1" x14ac:dyDescent="0.15">
      <c r="B7142" t="s">
        <v>8880</v>
      </c>
      <c r="C7142" t="s">
        <v>8881</v>
      </c>
      <c r="E7142" t="s">
        <v>10652</v>
      </c>
      <c r="F7142" t="s">
        <v>3417</v>
      </c>
      <c r="G7142" t="s">
        <v>3418</v>
      </c>
      <c r="H7142" s="17">
        <v>43718</v>
      </c>
      <c r="I7142" s="15">
        <v>2019</v>
      </c>
      <c r="J7142" t="s">
        <v>10634</v>
      </c>
      <c r="K7142" s="5">
        <v>1047</v>
      </c>
      <c r="L7142" t="s">
        <v>967</v>
      </c>
      <c r="M7142" t="s">
        <v>1141</v>
      </c>
      <c r="N7142" t="s">
        <v>10635</v>
      </c>
      <c r="O7142" t="s">
        <v>826</v>
      </c>
      <c r="P7142" t="s">
        <v>11434</v>
      </c>
      <c r="Q7142" t="s">
        <v>11434</v>
      </c>
      <c r="R7142" t="s">
        <v>748</v>
      </c>
      <c r="S7142" t="s">
        <v>795</v>
      </c>
      <c r="T7142" t="s">
        <v>22791</v>
      </c>
      <c r="U7142" t="s">
        <v>965</v>
      </c>
      <c r="V7142" t="s">
        <v>10638</v>
      </c>
      <c r="W7142" t="s">
        <v>970</v>
      </c>
      <c r="X7142" t="s">
        <v>22792</v>
      </c>
    </row>
    <row r="7143" spans="2:24" ht="11" outlineLevel="1" x14ac:dyDescent="0.15">
      <c r="B7143" t="s">
        <v>8883</v>
      </c>
      <c r="C7143" t="s">
        <v>8884</v>
      </c>
      <c r="E7143" t="s">
        <v>10649</v>
      </c>
      <c r="F7143" t="s">
        <v>3205</v>
      </c>
      <c r="G7143" t="s">
        <v>3206</v>
      </c>
      <c r="H7143" s="17">
        <v>44442</v>
      </c>
      <c r="I7143" s="15">
        <v>2021</v>
      </c>
      <c r="J7143" t="s">
        <v>10634</v>
      </c>
      <c r="K7143" s="5">
        <v>14800</v>
      </c>
      <c r="L7143" t="s">
        <v>967</v>
      </c>
      <c r="R7143" t="s">
        <v>754</v>
      </c>
      <c r="S7143" t="s">
        <v>795</v>
      </c>
      <c r="T7143" t="s">
        <v>22793</v>
      </c>
      <c r="U7143" t="s">
        <v>1340</v>
      </c>
      <c r="V7143" t="s">
        <v>12795</v>
      </c>
      <c r="W7143" t="s">
        <v>970</v>
      </c>
      <c r="X7143" t="s">
        <v>22794</v>
      </c>
    </row>
    <row r="7144" spans="2:24" ht="11" outlineLevel="1" x14ac:dyDescent="0.15">
      <c r="B7144" t="s">
        <v>8886</v>
      </c>
      <c r="C7144" t="s">
        <v>8887</v>
      </c>
      <c r="E7144" t="s">
        <v>10649</v>
      </c>
      <c r="F7144" t="s">
        <v>8888</v>
      </c>
      <c r="G7144" t="s">
        <v>8889</v>
      </c>
      <c r="H7144" s="17">
        <v>42531</v>
      </c>
      <c r="I7144" s="15">
        <v>2016</v>
      </c>
      <c r="J7144" t="s">
        <v>10634</v>
      </c>
      <c r="K7144" s="5">
        <v>14796.5</v>
      </c>
      <c r="L7144" t="s">
        <v>967</v>
      </c>
      <c r="R7144" t="s">
        <v>740</v>
      </c>
      <c r="S7144" t="s">
        <v>795</v>
      </c>
      <c r="T7144" t="s">
        <v>22795</v>
      </c>
      <c r="U7144" t="s">
        <v>1340</v>
      </c>
      <c r="V7144" t="s">
        <v>12795</v>
      </c>
      <c r="W7144" t="s">
        <v>970</v>
      </c>
      <c r="X7144" t="s">
        <v>22796</v>
      </c>
    </row>
    <row r="7145" spans="2:24" ht="11" outlineLevel="1" x14ac:dyDescent="0.15">
      <c r="B7145" t="s">
        <v>8891</v>
      </c>
      <c r="C7145" t="s">
        <v>8892</v>
      </c>
      <c r="D7145" t="s">
        <v>4251</v>
      </c>
      <c r="E7145" t="s">
        <v>10649</v>
      </c>
      <c r="F7145" t="s">
        <v>4252</v>
      </c>
      <c r="G7145" t="s">
        <v>4253</v>
      </c>
      <c r="H7145" s="17">
        <v>45427</v>
      </c>
      <c r="I7145" s="15">
        <v>2024</v>
      </c>
      <c r="J7145" t="s">
        <v>10634</v>
      </c>
      <c r="K7145" s="5">
        <v>14745.24</v>
      </c>
      <c r="L7145" t="s">
        <v>967</v>
      </c>
      <c r="R7145" t="s">
        <v>7067</v>
      </c>
      <c r="S7145" t="s">
        <v>803</v>
      </c>
      <c r="T7145" t="s">
        <v>22797</v>
      </c>
      <c r="U7145" t="s">
        <v>1340</v>
      </c>
      <c r="V7145" t="s">
        <v>12795</v>
      </c>
      <c r="W7145" t="s">
        <v>970</v>
      </c>
      <c r="X7145" t="s">
        <v>22798</v>
      </c>
    </row>
    <row r="7146" spans="2:24" ht="11" outlineLevel="1" x14ac:dyDescent="0.15">
      <c r="B7146" t="s">
        <v>8894</v>
      </c>
      <c r="C7146" t="s">
        <v>8895</v>
      </c>
      <c r="D7146" t="s">
        <v>8896</v>
      </c>
      <c r="E7146" t="s">
        <v>10649</v>
      </c>
      <c r="F7146" t="s">
        <v>8897</v>
      </c>
      <c r="G7146" t="s">
        <v>8898</v>
      </c>
      <c r="H7146" s="17">
        <v>43454</v>
      </c>
      <c r="I7146" s="15">
        <v>2019</v>
      </c>
      <c r="J7146" t="s">
        <v>10634</v>
      </c>
      <c r="K7146" s="5">
        <v>14729.71</v>
      </c>
      <c r="L7146" t="s">
        <v>967</v>
      </c>
      <c r="R7146" t="s">
        <v>750</v>
      </c>
      <c r="S7146" t="s">
        <v>8899</v>
      </c>
      <c r="T7146" t="s">
        <v>22799</v>
      </c>
      <c r="U7146" t="s">
        <v>1340</v>
      </c>
      <c r="V7146" t="s">
        <v>12795</v>
      </c>
      <c r="W7146" t="s">
        <v>970</v>
      </c>
      <c r="X7146" t="s">
        <v>22800</v>
      </c>
    </row>
    <row r="7147" spans="2:24" ht="11" outlineLevel="1" x14ac:dyDescent="0.15">
      <c r="B7147" t="s">
        <v>8902</v>
      </c>
      <c r="C7147" t="s">
        <v>8903</v>
      </c>
      <c r="D7147" t="s">
        <v>5830</v>
      </c>
      <c r="E7147" t="s">
        <v>10649</v>
      </c>
      <c r="F7147" t="s">
        <v>5831</v>
      </c>
      <c r="G7147" t="s">
        <v>5832</v>
      </c>
      <c r="H7147" s="17">
        <v>43189</v>
      </c>
      <c r="I7147" s="15">
        <v>2018</v>
      </c>
      <c r="J7147" t="s">
        <v>10634</v>
      </c>
      <c r="K7147" s="5">
        <v>14673</v>
      </c>
      <c r="L7147" t="s">
        <v>967</v>
      </c>
      <c r="R7147" t="s">
        <v>748</v>
      </c>
      <c r="S7147" t="s">
        <v>795</v>
      </c>
      <c r="T7147" t="s">
        <v>22801</v>
      </c>
      <c r="U7147" t="s">
        <v>1340</v>
      </c>
      <c r="V7147" t="s">
        <v>12795</v>
      </c>
      <c r="W7147" t="s">
        <v>970</v>
      </c>
      <c r="X7147" t="s">
        <v>22802</v>
      </c>
    </row>
    <row r="7148" spans="2:24" ht="11" outlineLevel="1" x14ac:dyDescent="0.15">
      <c r="B7148" t="s">
        <v>8905</v>
      </c>
      <c r="C7148" t="s">
        <v>8906</v>
      </c>
      <c r="E7148" t="s">
        <v>10649</v>
      </c>
      <c r="F7148" t="s">
        <v>8907</v>
      </c>
      <c r="G7148" t="s">
        <v>8908</v>
      </c>
      <c r="H7148" s="17">
        <v>42153</v>
      </c>
      <c r="I7148" s="15">
        <v>2015</v>
      </c>
      <c r="J7148" t="s">
        <v>10634</v>
      </c>
      <c r="K7148" s="5">
        <v>13750</v>
      </c>
      <c r="L7148" t="s">
        <v>967</v>
      </c>
      <c r="R7148" t="s">
        <v>748</v>
      </c>
      <c r="S7148" t="s">
        <v>795</v>
      </c>
      <c r="T7148" t="s">
        <v>22803</v>
      </c>
      <c r="U7148" t="s">
        <v>1340</v>
      </c>
      <c r="V7148" t="s">
        <v>12795</v>
      </c>
      <c r="W7148" t="s">
        <v>970</v>
      </c>
      <c r="X7148" t="s">
        <v>22804</v>
      </c>
    </row>
    <row r="7149" spans="2:24" ht="11" outlineLevel="1" x14ac:dyDescent="0.15">
      <c r="B7149" t="s">
        <v>8905</v>
      </c>
      <c r="C7149" t="s">
        <v>8906</v>
      </c>
      <c r="E7149" t="s">
        <v>10652</v>
      </c>
      <c r="F7149" t="s">
        <v>8907</v>
      </c>
      <c r="G7149" t="s">
        <v>8908</v>
      </c>
      <c r="H7149" s="17">
        <v>42205</v>
      </c>
      <c r="I7149" s="15">
        <v>2015</v>
      </c>
      <c r="J7149" t="s">
        <v>10634</v>
      </c>
      <c r="K7149" s="5">
        <v>900</v>
      </c>
      <c r="L7149" t="s">
        <v>967</v>
      </c>
      <c r="M7149" t="s">
        <v>15907</v>
      </c>
      <c r="R7149" t="s">
        <v>748</v>
      </c>
      <c r="S7149" t="s">
        <v>795</v>
      </c>
      <c r="T7149" t="s">
        <v>22805</v>
      </c>
      <c r="U7149" t="s">
        <v>1340</v>
      </c>
      <c r="V7149" t="s">
        <v>12795</v>
      </c>
      <c r="W7149" t="s">
        <v>970</v>
      </c>
      <c r="X7149" t="s">
        <v>22806</v>
      </c>
    </row>
    <row r="7150" spans="2:24" ht="11" outlineLevel="1" x14ac:dyDescent="0.15">
      <c r="B7150" t="s">
        <v>8910</v>
      </c>
      <c r="C7150" t="s">
        <v>8911</v>
      </c>
      <c r="E7150" t="s">
        <v>10649</v>
      </c>
      <c r="F7150" t="s">
        <v>8912</v>
      </c>
      <c r="G7150" t="s">
        <v>8913</v>
      </c>
      <c r="H7150" s="17">
        <v>42611</v>
      </c>
      <c r="I7150" s="15">
        <v>2016</v>
      </c>
      <c r="J7150" t="s">
        <v>10634</v>
      </c>
      <c r="K7150" s="5">
        <v>14566.5</v>
      </c>
      <c r="L7150" t="s">
        <v>967</v>
      </c>
      <c r="R7150" t="s">
        <v>750</v>
      </c>
      <c r="S7150" t="s">
        <v>887</v>
      </c>
      <c r="T7150" t="s">
        <v>22807</v>
      </c>
      <c r="U7150" t="s">
        <v>1340</v>
      </c>
      <c r="V7150" t="s">
        <v>12795</v>
      </c>
      <c r="W7150" t="s">
        <v>970</v>
      </c>
      <c r="X7150" t="s">
        <v>22808</v>
      </c>
    </row>
    <row r="7151" spans="2:24" ht="11" outlineLevel="1" x14ac:dyDescent="0.15">
      <c r="B7151" t="s">
        <v>8915</v>
      </c>
      <c r="C7151" t="s">
        <v>8916</v>
      </c>
      <c r="E7151" t="s">
        <v>10649</v>
      </c>
      <c r="F7151" t="s">
        <v>6306</v>
      </c>
      <c r="G7151" t="s">
        <v>6307</v>
      </c>
      <c r="H7151" s="17">
        <v>44894</v>
      </c>
      <c r="I7151" s="15">
        <v>2023</v>
      </c>
      <c r="J7151" t="s">
        <v>10634</v>
      </c>
      <c r="K7151" s="5">
        <v>15575</v>
      </c>
      <c r="L7151" t="s">
        <v>967</v>
      </c>
      <c r="R7151" t="s">
        <v>740</v>
      </c>
      <c r="S7151" t="s">
        <v>795</v>
      </c>
      <c r="T7151" t="s">
        <v>22809</v>
      </c>
      <c r="U7151" t="s">
        <v>1340</v>
      </c>
      <c r="V7151" t="s">
        <v>12795</v>
      </c>
      <c r="W7151" t="s">
        <v>970</v>
      </c>
      <c r="X7151" t="s">
        <v>22810</v>
      </c>
    </row>
    <row r="7152" spans="2:24" ht="11" outlineLevel="1" x14ac:dyDescent="0.15">
      <c r="B7152" t="s">
        <v>8915</v>
      </c>
      <c r="C7152" t="s">
        <v>8916</v>
      </c>
      <c r="E7152" t="s">
        <v>10652</v>
      </c>
      <c r="F7152" t="s">
        <v>6306</v>
      </c>
      <c r="G7152" t="s">
        <v>6307</v>
      </c>
      <c r="H7152" s="17">
        <v>45146</v>
      </c>
      <c r="I7152" s="15">
        <v>2023</v>
      </c>
      <c r="J7152" t="s">
        <v>10634</v>
      </c>
      <c r="K7152" s="5">
        <v>-1010</v>
      </c>
      <c r="L7152" t="s">
        <v>967</v>
      </c>
      <c r="M7152" t="s">
        <v>12802</v>
      </c>
      <c r="R7152" t="s">
        <v>740</v>
      </c>
      <c r="S7152" t="s">
        <v>795</v>
      </c>
      <c r="T7152" t="s">
        <v>22811</v>
      </c>
      <c r="U7152" t="s">
        <v>1340</v>
      </c>
      <c r="V7152" t="s">
        <v>12795</v>
      </c>
      <c r="W7152" t="s">
        <v>970</v>
      </c>
      <c r="X7152" t="s">
        <v>22812</v>
      </c>
    </row>
    <row r="7153" spans="2:24" ht="11" outlineLevel="1" x14ac:dyDescent="0.15">
      <c r="B7153" t="s">
        <v>8918</v>
      </c>
      <c r="C7153" t="s">
        <v>8919</v>
      </c>
      <c r="E7153" t="s">
        <v>10649</v>
      </c>
      <c r="F7153" t="s">
        <v>8920</v>
      </c>
      <c r="G7153" t="s">
        <v>8921</v>
      </c>
      <c r="H7153" s="17">
        <v>42987</v>
      </c>
      <c r="I7153" s="15">
        <v>2017</v>
      </c>
      <c r="J7153" t="s">
        <v>10634</v>
      </c>
      <c r="K7153" s="5">
        <v>14561.08</v>
      </c>
      <c r="L7153" t="s">
        <v>967</v>
      </c>
      <c r="R7153" t="s">
        <v>743</v>
      </c>
      <c r="S7153" t="s">
        <v>4742</v>
      </c>
      <c r="T7153" t="s">
        <v>22813</v>
      </c>
      <c r="U7153" t="s">
        <v>1340</v>
      </c>
      <c r="V7153" t="s">
        <v>12795</v>
      </c>
      <c r="W7153" t="s">
        <v>970</v>
      </c>
      <c r="X7153" t="s">
        <v>22814</v>
      </c>
    </row>
    <row r="7154" spans="2:24" ht="11" outlineLevel="1" x14ac:dyDescent="0.15">
      <c r="B7154" t="s">
        <v>8923</v>
      </c>
      <c r="C7154" t="s">
        <v>8924</v>
      </c>
      <c r="D7154" t="s">
        <v>5131</v>
      </c>
      <c r="E7154" t="s">
        <v>10649</v>
      </c>
      <c r="F7154" t="s">
        <v>5132</v>
      </c>
      <c r="G7154" t="s">
        <v>5133</v>
      </c>
      <c r="H7154" s="17">
        <v>42629</v>
      </c>
      <c r="I7154" s="15">
        <v>2016</v>
      </c>
      <c r="J7154" t="s">
        <v>10634</v>
      </c>
      <c r="K7154" s="5">
        <v>14550</v>
      </c>
      <c r="L7154" t="s">
        <v>967</v>
      </c>
      <c r="R7154" t="s">
        <v>3208</v>
      </c>
      <c r="S7154" t="s">
        <v>795</v>
      </c>
      <c r="T7154" t="s">
        <v>22815</v>
      </c>
      <c r="U7154" t="s">
        <v>1340</v>
      </c>
      <c r="V7154" t="s">
        <v>12795</v>
      </c>
      <c r="W7154" t="s">
        <v>970</v>
      </c>
      <c r="X7154" t="s">
        <v>22816</v>
      </c>
    </row>
    <row r="7155" spans="2:24" ht="11" outlineLevel="1" x14ac:dyDescent="0.15">
      <c r="B7155" t="s">
        <v>8926</v>
      </c>
      <c r="C7155" t="s">
        <v>1546</v>
      </c>
      <c r="D7155" t="s">
        <v>8927</v>
      </c>
      <c r="E7155" t="s">
        <v>10649</v>
      </c>
      <c r="F7155" t="s">
        <v>5570</v>
      </c>
      <c r="G7155" t="s">
        <v>5571</v>
      </c>
      <c r="H7155" s="17">
        <v>42650</v>
      </c>
      <c r="I7155" s="15">
        <v>2017</v>
      </c>
      <c r="J7155" t="s">
        <v>10634</v>
      </c>
      <c r="K7155" s="5">
        <v>14541.6</v>
      </c>
      <c r="L7155" t="s">
        <v>967</v>
      </c>
      <c r="R7155" t="s">
        <v>750</v>
      </c>
      <c r="S7155" t="s">
        <v>5520</v>
      </c>
      <c r="T7155" t="s">
        <v>22817</v>
      </c>
      <c r="U7155" t="s">
        <v>1340</v>
      </c>
      <c r="V7155" t="s">
        <v>12795</v>
      </c>
      <c r="W7155" t="s">
        <v>970</v>
      </c>
      <c r="X7155" t="s">
        <v>22818</v>
      </c>
    </row>
    <row r="7156" spans="2:24" ht="11" outlineLevel="1" x14ac:dyDescent="0.15">
      <c r="B7156" t="s">
        <v>8929</v>
      </c>
      <c r="C7156" t="s">
        <v>8930</v>
      </c>
      <c r="E7156" t="s">
        <v>10649</v>
      </c>
      <c r="F7156" t="s">
        <v>3938</v>
      </c>
      <c r="G7156" t="s">
        <v>3939</v>
      </c>
      <c r="H7156" s="17">
        <v>44166</v>
      </c>
      <c r="I7156" s="15">
        <v>2021</v>
      </c>
      <c r="J7156" t="s">
        <v>10634</v>
      </c>
      <c r="K7156" s="5">
        <v>19250</v>
      </c>
      <c r="L7156" t="s">
        <v>967</v>
      </c>
      <c r="R7156" t="s">
        <v>740</v>
      </c>
      <c r="S7156" t="s">
        <v>795</v>
      </c>
      <c r="T7156" t="s">
        <v>22819</v>
      </c>
      <c r="U7156" t="s">
        <v>1340</v>
      </c>
      <c r="V7156" t="s">
        <v>12795</v>
      </c>
      <c r="W7156" t="s">
        <v>970</v>
      </c>
      <c r="X7156" t="s">
        <v>22820</v>
      </c>
    </row>
    <row r="7157" spans="2:24" ht="11" outlineLevel="1" x14ac:dyDescent="0.15">
      <c r="B7157" t="s">
        <v>8929</v>
      </c>
      <c r="C7157" t="s">
        <v>8930</v>
      </c>
      <c r="E7157" t="s">
        <v>10652</v>
      </c>
      <c r="F7157" t="s">
        <v>3938</v>
      </c>
      <c r="G7157" t="s">
        <v>3939</v>
      </c>
      <c r="H7157" s="17">
        <v>44468</v>
      </c>
      <c r="I7157" s="15">
        <v>2021</v>
      </c>
      <c r="J7157" t="s">
        <v>10634</v>
      </c>
      <c r="K7157" s="5">
        <v>-4730</v>
      </c>
      <c r="L7157" t="s">
        <v>967</v>
      </c>
      <c r="M7157" t="s">
        <v>12802</v>
      </c>
      <c r="R7157" t="s">
        <v>740</v>
      </c>
      <c r="S7157" t="s">
        <v>795</v>
      </c>
      <c r="T7157" t="s">
        <v>22821</v>
      </c>
      <c r="U7157" t="s">
        <v>1340</v>
      </c>
      <c r="V7157" t="s">
        <v>12795</v>
      </c>
      <c r="W7157" t="s">
        <v>970</v>
      </c>
      <c r="X7157" t="s">
        <v>22822</v>
      </c>
    </row>
    <row r="7158" spans="2:24" ht="11" outlineLevel="1" x14ac:dyDescent="0.15">
      <c r="B7158" t="s">
        <v>8932</v>
      </c>
      <c r="C7158" t="s">
        <v>8933</v>
      </c>
      <c r="E7158" t="s">
        <v>10649</v>
      </c>
      <c r="F7158" t="s">
        <v>8934</v>
      </c>
      <c r="G7158" t="s">
        <v>8935</v>
      </c>
      <c r="H7158" s="17">
        <v>43717</v>
      </c>
      <c r="I7158" s="15">
        <v>2019</v>
      </c>
      <c r="J7158" t="s">
        <v>10634</v>
      </c>
      <c r="K7158" s="5">
        <v>14417.7</v>
      </c>
      <c r="L7158" t="s">
        <v>967</v>
      </c>
      <c r="R7158" t="s">
        <v>737</v>
      </c>
      <c r="S7158" t="s">
        <v>803</v>
      </c>
      <c r="T7158" t="s">
        <v>22823</v>
      </c>
      <c r="U7158" t="s">
        <v>1340</v>
      </c>
      <c r="V7158" t="s">
        <v>12795</v>
      </c>
      <c r="W7158" t="s">
        <v>970</v>
      </c>
      <c r="X7158" t="s">
        <v>22824</v>
      </c>
    </row>
    <row r="7159" spans="2:24" ht="11" outlineLevel="1" x14ac:dyDescent="0.15">
      <c r="B7159" t="s">
        <v>8937</v>
      </c>
      <c r="C7159" t="s">
        <v>8938</v>
      </c>
      <c r="E7159" t="s">
        <v>10649</v>
      </c>
      <c r="F7159" t="s">
        <v>8939</v>
      </c>
      <c r="G7159" t="s">
        <v>8940</v>
      </c>
      <c r="H7159" s="17">
        <v>42473</v>
      </c>
      <c r="I7159" s="15">
        <v>2016</v>
      </c>
      <c r="J7159" t="s">
        <v>10634</v>
      </c>
      <c r="K7159" s="5">
        <v>14403</v>
      </c>
      <c r="L7159" t="s">
        <v>967</v>
      </c>
      <c r="R7159" t="s">
        <v>750</v>
      </c>
      <c r="S7159" t="s">
        <v>795</v>
      </c>
      <c r="T7159" t="s">
        <v>22825</v>
      </c>
      <c r="U7159" t="s">
        <v>1340</v>
      </c>
      <c r="V7159" t="s">
        <v>12795</v>
      </c>
      <c r="W7159" t="s">
        <v>970</v>
      </c>
      <c r="X7159" t="s">
        <v>22826</v>
      </c>
    </row>
    <row r="7160" spans="2:24" ht="11" outlineLevel="1" x14ac:dyDescent="0.15">
      <c r="B7160" t="s">
        <v>8942</v>
      </c>
      <c r="C7160" t="s">
        <v>8943</v>
      </c>
      <c r="E7160" t="s">
        <v>10649</v>
      </c>
      <c r="F7160" t="s">
        <v>8944</v>
      </c>
      <c r="G7160" t="s">
        <v>8945</v>
      </c>
      <c r="H7160" s="17">
        <v>42977</v>
      </c>
      <c r="I7160" s="15">
        <v>2017</v>
      </c>
      <c r="J7160" t="s">
        <v>10634</v>
      </c>
      <c r="K7160" s="5">
        <v>14370</v>
      </c>
      <c r="L7160" t="s">
        <v>967</v>
      </c>
      <c r="R7160" t="s">
        <v>750</v>
      </c>
      <c r="S7160" t="s">
        <v>2620</v>
      </c>
      <c r="T7160" t="s">
        <v>22827</v>
      </c>
      <c r="U7160" t="s">
        <v>1340</v>
      </c>
      <c r="V7160" t="s">
        <v>12795</v>
      </c>
      <c r="W7160" t="s">
        <v>970</v>
      </c>
      <c r="X7160" t="s">
        <v>22828</v>
      </c>
    </row>
    <row r="7161" spans="2:24" ht="11" outlineLevel="1" x14ac:dyDescent="0.15">
      <c r="B7161" t="s">
        <v>8947</v>
      </c>
      <c r="C7161" t="s">
        <v>8948</v>
      </c>
      <c r="D7161" t="s">
        <v>5282</v>
      </c>
      <c r="E7161" t="s">
        <v>10649</v>
      </c>
      <c r="F7161" t="s">
        <v>4190</v>
      </c>
      <c r="G7161" t="s">
        <v>4191</v>
      </c>
      <c r="H7161" s="17">
        <v>42899</v>
      </c>
      <c r="I7161" s="15">
        <v>2017</v>
      </c>
      <c r="J7161" t="s">
        <v>10634</v>
      </c>
      <c r="K7161" s="5">
        <v>14337</v>
      </c>
      <c r="L7161" t="s">
        <v>967</v>
      </c>
      <c r="R7161" t="s">
        <v>750</v>
      </c>
      <c r="S7161" t="s">
        <v>2719</v>
      </c>
      <c r="T7161" t="s">
        <v>22829</v>
      </c>
      <c r="U7161" t="s">
        <v>1340</v>
      </c>
      <c r="V7161" t="s">
        <v>12795</v>
      </c>
      <c r="W7161" t="s">
        <v>970</v>
      </c>
      <c r="X7161" t="s">
        <v>22830</v>
      </c>
    </row>
    <row r="7162" spans="2:24" ht="11" outlineLevel="1" x14ac:dyDescent="0.15">
      <c r="B7162" t="s">
        <v>8950</v>
      </c>
      <c r="C7162" t="s">
        <v>982</v>
      </c>
      <c r="D7162" t="s">
        <v>6881</v>
      </c>
      <c r="E7162" t="s">
        <v>10649</v>
      </c>
      <c r="F7162" t="s">
        <v>6882</v>
      </c>
      <c r="G7162" t="s">
        <v>6883</v>
      </c>
      <c r="H7162" s="17">
        <v>42453</v>
      </c>
      <c r="I7162" s="15">
        <v>2016</v>
      </c>
      <c r="J7162" t="s">
        <v>10634</v>
      </c>
      <c r="K7162" s="5">
        <v>24000</v>
      </c>
      <c r="L7162" t="s">
        <v>967</v>
      </c>
      <c r="R7162" t="s">
        <v>3219</v>
      </c>
      <c r="S7162" t="s">
        <v>795</v>
      </c>
      <c r="T7162" t="s">
        <v>22831</v>
      </c>
      <c r="U7162" t="s">
        <v>1340</v>
      </c>
      <c r="V7162" t="s">
        <v>12795</v>
      </c>
      <c r="W7162" t="s">
        <v>970</v>
      </c>
      <c r="X7162" t="s">
        <v>22832</v>
      </c>
    </row>
    <row r="7163" spans="2:24" ht="11" outlineLevel="1" x14ac:dyDescent="0.15">
      <c r="B7163" t="s">
        <v>8950</v>
      </c>
      <c r="C7163" t="s">
        <v>982</v>
      </c>
      <c r="D7163" t="s">
        <v>6881</v>
      </c>
      <c r="E7163" t="s">
        <v>10989</v>
      </c>
      <c r="F7163" t="s">
        <v>6882</v>
      </c>
      <c r="G7163" t="s">
        <v>6883</v>
      </c>
      <c r="H7163" s="17">
        <v>42466</v>
      </c>
      <c r="I7163" s="15">
        <v>2016</v>
      </c>
      <c r="J7163" t="s">
        <v>10634</v>
      </c>
      <c r="K7163" s="5">
        <v>0</v>
      </c>
      <c r="L7163" t="s">
        <v>967</v>
      </c>
      <c r="M7163" t="s">
        <v>15907</v>
      </c>
      <c r="R7163" t="s">
        <v>3219</v>
      </c>
      <c r="S7163" t="s">
        <v>795</v>
      </c>
      <c r="T7163" t="s">
        <v>22831</v>
      </c>
      <c r="U7163" t="s">
        <v>1340</v>
      </c>
      <c r="V7163" t="s">
        <v>12795</v>
      </c>
      <c r="W7163" t="s">
        <v>970</v>
      </c>
      <c r="X7163" t="s">
        <v>22833</v>
      </c>
    </row>
    <row r="7164" spans="2:24" ht="11" outlineLevel="1" x14ac:dyDescent="0.15">
      <c r="B7164" t="s">
        <v>8950</v>
      </c>
      <c r="C7164" t="s">
        <v>982</v>
      </c>
      <c r="D7164" t="s">
        <v>6881</v>
      </c>
      <c r="E7164" t="s">
        <v>10950</v>
      </c>
      <c r="F7164" t="s">
        <v>6882</v>
      </c>
      <c r="G7164" t="s">
        <v>6883</v>
      </c>
      <c r="H7164" s="17">
        <v>42976</v>
      </c>
      <c r="I7164" s="15">
        <v>2017</v>
      </c>
      <c r="J7164" t="s">
        <v>10634</v>
      </c>
      <c r="K7164" s="5">
        <v>-9706.23</v>
      </c>
      <c r="L7164" t="s">
        <v>967</v>
      </c>
      <c r="M7164" t="s">
        <v>14189</v>
      </c>
      <c r="R7164" t="s">
        <v>3219</v>
      </c>
      <c r="S7164" t="s">
        <v>795</v>
      </c>
      <c r="T7164" t="s">
        <v>22834</v>
      </c>
      <c r="U7164" t="s">
        <v>1340</v>
      </c>
      <c r="V7164" t="s">
        <v>12795</v>
      </c>
      <c r="W7164" t="s">
        <v>970</v>
      </c>
      <c r="X7164" t="s">
        <v>22835</v>
      </c>
    </row>
    <row r="7165" spans="2:24" ht="11" outlineLevel="1" x14ac:dyDescent="0.15">
      <c r="B7165" t="s">
        <v>8952</v>
      </c>
      <c r="C7165" t="s">
        <v>8953</v>
      </c>
      <c r="E7165" t="s">
        <v>10649</v>
      </c>
      <c r="F7165" t="s">
        <v>8954</v>
      </c>
      <c r="G7165" t="s">
        <v>8955</v>
      </c>
      <c r="H7165" s="17">
        <v>42739</v>
      </c>
      <c r="I7165" s="15">
        <v>2017</v>
      </c>
      <c r="J7165" t="s">
        <v>10634</v>
      </c>
      <c r="K7165" s="5">
        <v>14259</v>
      </c>
      <c r="L7165" t="s">
        <v>967</v>
      </c>
      <c r="R7165" t="s">
        <v>750</v>
      </c>
      <c r="S7165" t="s">
        <v>860</v>
      </c>
      <c r="T7165" t="s">
        <v>22836</v>
      </c>
      <c r="U7165" t="s">
        <v>1340</v>
      </c>
      <c r="V7165" t="s">
        <v>12795</v>
      </c>
      <c r="W7165" t="s">
        <v>970</v>
      </c>
      <c r="X7165" t="s">
        <v>22837</v>
      </c>
    </row>
    <row r="7166" spans="2:24" ht="11" outlineLevel="1" x14ac:dyDescent="0.15">
      <c r="B7166" t="s">
        <v>8957</v>
      </c>
      <c r="C7166" t="s">
        <v>8958</v>
      </c>
      <c r="E7166" t="s">
        <v>10649</v>
      </c>
      <c r="F7166" t="s">
        <v>5525</v>
      </c>
      <c r="G7166" t="s">
        <v>5526</v>
      </c>
      <c r="H7166" s="17">
        <v>43354</v>
      </c>
      <c r="I7166" s="15">
        <v>2018</v>
      </c>
      <c r="J7166" t="s">
        <v>10634</v>
      </c>
      <c r="K7166" s="5">
        <v>5000</v>
      </c>
      <c r="L7166" t="s">
        <v>967</v>
      </c>
      <c r="R7166" t="s">
        <v>748</v>
      </c>
      <c r="S7166" t="s">
        <v>795</v>
      </c>
      <c r="T7166" t="s">
        <v>22838</v>
      </c>
      <c r="U7166" t="s">
        <v>1340</v>
      </c>
      <c r="V7166" t="s">
        <v>12795</v>
      </c>
      <c r="W7166" t="s">
        <v>970</v>
      </c>
      <c r="X7166" t="s">
        <v>22839</v>
      </c>
    </row>
    <row r="7167" spans="2:24" ht="11" outlineLevel="1" x14ac:dyDescent="0.15">
      <c r="B7167" t="s">
        <v>8957</v>
      </c>
      <c r="C7167" t="s">
        <v>8958</v>
      </c>
      <c r="E7167" t="s">
        <v>10652</v>
      </c>
      <c r="F7167" t="s">
        <v>5525</v>
      </c>
      <c r="G7167" t="s">
        <v>5526</v>
      </c>
      <c r="H7167" s="17">
        <v>43367</v>
      </c>
      <c r="I7167" s="15">
        <v>2018</v>
      </c>
      <c r="J7167" t="s">
        <v>10634</v>
      </c>
      <c r="K7167" s="5">
        <v>9225</v>
      </c>
      <c r="L7167" t="s">
        <v>967</v>
      </c>
      <c r="M7167" t="s">
        <v>14985</v>
      </c>
      <c r="R7167" t="s">
        <v>748</v>
      </c>
      <c r="S7167" t="s">
        <v>795</v>
      </c>
      <c r="T7167" t="s">
        <v>22840</v>
      </c>
      <c r="U7167" t="s">
        <v>1340</v>
      </c>
      <c r="V7167" t="s">
        <v>12795</v>
      </c>
      <c r="W7167" t="s">
        <v>970</v>
      </c>
      <c r="X7167" t="s">
        <v>22841</v>
      </c>
    </row>
    <row r="7168" spans="2:24" ht="11" outlineLevel="1" x14ac:dyDescent="0.15">
      <c r="B7168" t="s">
        <v>8960</v>
      </c>
      <c r="C7168" t="s">
        <v>1149</v>
      </c>
      <c r="D7168" t="s">
        <v>7871</v>
      </c>
      <c r="E7168" t="s">
        <v>10649</v>
      </c>
      <c r="F7168" t="s">
        <v>7872</v>
      </c>
      <c r="G7168" t="s">
        <v>7873</v>
      </c>
      <c r="H7168" s="17">
        <v>42259</v>
      </c>
      <c r="I7168" s="15">
        <v>2015</v>
      </c>
      <c r="J7168" t="s">
        <v>10634</v>
      </c>
      <c r="K7168" s="5">
        <v>14166.88</v>
      </c>
      <c r="L7168" t="s">
        <v>967</v>
      </c>
      <c r="R7168" t="s">
        <v>748</v>
      </c>
      <c r="S7168" t="s">
        <v>795</v>
      </c>
      <c r="T7168" t="s">
        <v>22842</v>
      </c>
      <c r="U7168" t="s">
        <v>1340</v>
      </c>
      <c r="V7168" t="s">
        <v>12795</v>
      </c>
      <c r="W7168" t="s">
        <v>970</v>
      </c>
      <c r="X7168" t="s">
        <v>22843</v>
      </c>
    </row>
    <row r="7169" spans="2:24" ht="11" outlineLevel="1" x14ac:dyDescent="0.15">
      <c r="B7169" t="s">
        <v>8962</v>
      </c>
      <c r="C7169" t="s">
        <v>8963</v>
      </c>
      <c r="E7169" t="s">
        <v>10649</v>
      </c>
      <c r="F7169" t="s">
        <v>8964</v>
      </c>
      <c r="G7169" t="s">
        <v>8965</v>
      </c>
      <c r="H7169" s="17">
        <v>43418</v>
      </c>
      <c r="I7169" s="15">
        <v>2019</v>
      </c>
      <c r="J7169" t="s">
        <v>10634</v>
      </c>
      <c r="K7169" s="5">
        <v>14813.87</v>
      </c>
      <c r="L7169" t="s">
        <v>967</v>
      </c>
      <c r="R7169" t="s">
        <v>737</v>
      </c>
      <c r="S7169" t="s">
        <v>803</v>
      </c>
      <c r="T7169" t="s">
        <v>22844</v>
      </c>
      <c r="U7169" t="s">
        <v>1340</v>
      </c>
      <c r="V7169" t="s">
        <v>12795</v>
      </c>
      <c r="W7169" t="s">
        <v>970</v>
      </c>
      <c r="X7169" t="s">
        <v>22845</v>
      </c>
    </row>
    <row r="7170" spans="2:24" ht="11" outlineLevel="1" x14ac:dyDescent="0.15">
      <c r="B7170" t="s">
        <v>8962</v>
      </c>
      <c r="C7170" t="s">
        <v>8963</v>
      </c>
      <c r="E7170" t="s">
        <v>10652</v>
      </c>
      <c r="F7170" t="s">
        <v>8964</v>
      </c>
      <c r="G7170" t="s">
        <v>8965</v>
      </c>
      <c r="H7170" s="17">
        <v>43454</v>
      </c>
      <c r="I7170" s="15">
        <v>2019</v>
      </c>
      <c r="J7170" t="s">
        <v>10634</v>
      </c>
      <c r="K7170" s="5">
        <v>-14813.87</v>
      </c>
      <c r="L7170" t="s">
        <v>967</v>
      </c>
      <c r="M7170" t="s">
        <v>12802</v>
      </c>
      <c r="R7170" t="s">
        <v>737</v>
      </c>
      <c r="S7170" t="s">
        <v>803</v>
      </c>
      <c r="T7170" t="s">
        <v>22844</v>
      </c>
      <c r="U7170" t="s">
        <v>1340</v>
      </c>
      <c r="V7170" t="s">
        <v>12795</v>
      </c>
      <c r="W7170" t="s">
        <v>970</v>
      </c>
      <c r="X7170" t="s">
        <v>22846</v>
      </c>
    </row>
    <row r="7171" spans="2:24" ht="11" outlineLevel="1" x14ac:dyDescent="0.15">
      <c r="B7171" t="s">
        <v>8962</v>
      </c>
      <c r="C7171" t="s">
        <v>8963</v>
      </c>
      <c r="E7171" t="s">
        <v>10664</v>
      </c>
      <c r="F7171" t="s">
        <v>8964</v>
      </c>
      <c r="G7171" t="s">
        <v>8965</v>
      </c>
      <c r="H7171" s="17">
        <v>43469</v>
      </c>
      <c r="I7171" s="15">
        <v>2019</v>
      </c>
      <c r="J7171" t="s">
        <v>10634</v>
      </c>
      <c r="K7171" s="5">
        <v>14143</v>
      </c>
      <c r="L7171" t="s">
        <v>967</v>
      </c>
      <c r="M7171" t="s">
        <v>12802</v>
      </c>
      <c r="R7171" t="s">
        <v>737</v>
      </c>
      <c r="S7171" t="s">
        <v>803</v>
      </c>
      <c r="T7171" t="s">
        <v>22844</v>
      </c>
      <c r="U7171" t="s">
        <v>1340</v>
      </c>
      <c r="V7171" t="s">
        <v>12795</v>
      </c>
      <c r="W7171" t="s">
        <v>970</v>
      </c>
      <c r="X7171" t="s">
        <v>22847</v>
      </c>
    </row>
    <row r="7172" spans="2:24" ht="11" outlineLevel="1" x14ac:dyDescent="0.15">
      <c r="B7172" t="s">
        <v>8967</v>
      </c>
      <c r="C7172" t="s">
        <v>2109</v>
      </c>
      <c r="D7172" t="s">
        <v>6672</v>
      </c>
      <c r="E7172" t="s">
        <v>10649</v>
      </c>
      <c r="F7172" t="s">
        <v>6673</v>
      </c>
      <c r="G7172" t="s">
        <v>6674</v>
      </c>
      <c r="H7172" s="17">
        <v>42755</v>
      </c>
      <c r="I7172" s="15">
        <v>2017</v>
      </c>
      <c r="J7172" t="s">
        <v>10634</v>
      </c>
      <c r="K7172" s="5">
        <v>19920</v>
      </c>
      <c r="L7172" t="s">
        <v>967</v>
      </c>
      <c r="R7172" t="s">
        <v>740</v>
      </c>
      <c r="S7172" t="s">
        <v>795</v>
      </c>
      <c r="T7172" t="s">
        <v>22848</v>
      </c>
      <c r="U7172" t="s">
        <v>1340</v>
      </c>
      <c r="V7172" t="s">
        <v>12795</v>
      </c>
      <c r="W7172" t="s">
        <v>970</v>
      </c>
      <c r="X7172" t="s">
        <v>22849</v>
      </c>
    </row>
    <row r="7173" spans="2:24" ht="11" outlineLevel="1" x14ac:dyDescent="0.15">
      <c r="B7173" t="s">
        <v>8967</v>
      </c>
      <c r="C7173" t="s">
        <v>2109</v>
      </c>
      <c r="D7173" t="s">
        <v>6672</v>
      </c>
      <c r="E7173" t="s">
        <v>10989</v>
      </c>
      <c r="F7173" t="s">
        <v>6673</v>
      </c>
      <c r="G7173" t="s">
        <v>6674</v>
      </c>
      <c r="H7173" s="17">
        <v>42803</v>
      </c>
      <c r="I7173" s="15">
        <v>2017</v>
      </c>
      <c r="J7173" t="s">
        <v>10634</v>
      </c>
      <c r="K7173" s="5">
        <v>-5790</v>
      </c>
      <c r="L7173" t="s">
        <v>967</v>
      </c>
      <c r="M7173" t="s">
        <v>12802</v>
      </c>
      <c r="R7173" t="s">
        <v>740</v>
      </c>
      <c r="S7173" t="s">
        <v>795</v>
      </c>
      <c r="T7173" t="s">
        <v>22850</v>
      </c>
      <c r="U7173" t="s">
        <v>1340</v>
      </c>
      <c r="V7173" t="s">
        <v>12795</v>
      </c>
      <c r="W7173" t="s">
        <v>970</v>
      </c>
      <c r="X7173" t="s">
        <v>22851</v>
      </c>
    </row>
    <row r="7174" spans="2:24" ht="11" outlineLevel="1" x14ac:dyDescent="0.15">
      <c r="B7174" t="s">
        <v>8969</v>
      </c>
      <c r="C7174" t="s">
        <v>8970</v>
      </c>
      <c r="E7174" t="s">
        <v>10649</v>
      </c>
      <c r="F7174" t="s">
        <v>6533</v>
      </c>
      <c r="G7174" t="s">
        <v>6534</v>
      </c>
      <c r="H7174" s="17">
        <v>44230</v>
      </c>
      <c r="I7174" s="15">
        <v>2021</v>
      </c>
      <c r="J7174" t="s">
        <v>10634</v>
      </c>
      <c r="K7174" s="5">
        <v>14100</v>
      </c>
      <c r="L7174" t="s">
        <v>967</v>
      </c>
      <c r="R7174" t="s">
        <v>750</v>
      </c>
      <c r="S7174" t="s">
        <v>803</v>
      </c>
      <c r="T7174" t="s">
        <v>22852</v>
      </c>
      <c r="U7174" t="s">
        <v>1340</v>
      </c>
      <c r="V7174" t="s">
        <v>12795</v>
      </c>
      <c r="W7174" t="s">
        <v>970</v>
      </c>
      <c r="X7174" t="s">
        <v>22853</v>
      </c>
    </row>
    <row r="7175" spans="2:24" ht="11" outlineLevel="1" x14ac:dyDescent="0.15">
      <c r="B7175" t="s">
        <v>8972</v>
      </c>
      <c r="C7175" t="s">
        <v>8973</v>
      </c>
      <c r="E7175" t="s">
        <v>10649</v>
      </c>
      <c r="F7175" t="s">
        <v>5948</v>
      </c>
      <c r="G7175" t="s">
        <v>5949</v>
      </c>
      <c r="H7175" s="17">
        <v>42249</v>
      </c>
      <c r="I7175" s="15">
        <v>2015</v>
      </c>
      <c r="J7175" t="s">
        <v>10634</v>
      </c>
      <c r="K7175" s="5">
        <v>14000</v>
      </c>
      <c r="L7175" t="s">
        <v>967</v>
      </c>
      <c r="R7175" t="s">
        <v>750</v>
      </c>
      <c r="S7175" t="s">
        <v>5700</v>
      </c>
      <c r="T7175" t="s">
        <v>22854</v>
      </c>
      <c r="U7175" t="s">
        <v>1340</v>
      </c>
      <c r="V7175" t="s">
        <v>12795</v>
      </c>
      <c r="W7175" t="s">
        <v>970</v>
      </c>
      <c r="X7175" t="s">
        <v>22855</v>
      </c>
    </row>
    <row r="7176" spans="2:24" ht="11" outlineLevel="1" x14ac:dyDescent="0.15">
      <c r="B7176" t="s">
        <v>8972</v>
      </c>
      <c r="C7176" t="s">
        <v>8973</v>
      </c>
      <c r="E7176" t="s">
        <v>10652</v>
      </c>
      <c r="F7176" t="s">
        <v>5948</v>
      </c>
      <c r="G7176" t="s">
        <v>5949</v>
      </c>
      <c r="H7176" s="17">
        <v>42340</v>
      </c>
      <c r="I7176" s="15">
        <v>2016</v>
      </c>
      <c r="J7176" t="s">
        <v>10634</v>
      </c>
      <c r="K7176" s="5">
        <v>0</v>
      </c>
      <c r="L7176" t="s">
        <v>967</v>
      </c>
      <c r="M7176" t="s">
        <v>15907</v>
      </c>
      <c r="R7176" t="s">
        <v>750</v>
      </c>
      <c r="S7176" t="s">
        <v>5700</v>
      </c>
      <c r="T7176" t="s">
        <v>22856</v>
      </c>
      <c r="U7176" t="s">
        <v>1340</v>
      </c>
      <c r="V7176" t="s">
        <v>12795</v>
      </c>
      <c r="W7176" t="s">
        <v>970</v>
      </c>
      <c r="X7176" t="s">
        <v>22857</v>
      </c>
    </row>
    <row r="7177" spans="2:24" ht="11" outlineLevel="1" x14ac:dyDescent="0.15">
      <c r="B7177" t="s">
        <v>8975</v>
      </c>
      <c r="C7177" t="s">
        <v>8976</v>
      </c>
      <c r="E7177" t="s">
        <v>10649</v>
      </c>
      <c r="F7177" t="s">
        <v>8977</v>
      </c>
      <c r="G7177" t="s">
        <v>8978</v>
      </c>
      <c r="H7177" s="17">
        <v>42255</v>
      </c>
      <c r="I7177" s="15">
        <v>2015</v>
      </c>
      <c r="J7177" t="s">
        <v>10634</v>
      </c>
      <c r="K7177" s="5">
        <v>13997.7</v>
      </c>
      <c r="L7177" t="s">
        <v>967</v>
      </c>
      <c r="R7177" t="s">
        <v>750</v>
      </c>
      <c r="S7177" t="s">
        <v>8979</v>
      </c>
      <c r="T7177" t="s">
        <v>22858</v>
      </c>
      <c r="U7177" t="s">
        <v>1340</v>
      </c>
      <c r="V7177" t="s">
        <v>12795</v>
      </c>
      <c r="W7177" t="s">
        <v>970</v>
      </c>
      <c r="X7177" t="s">
        <v>22859</v>
      </c>
    </row>
    <row r="7178" spans="2:24" ht="11" outlineLevel="1" x14ac:dyDescent="0.15">
      <c r="B7178" t="s">
        <v>8982</v>
      </c>
      <c r="C7178" t="s">
        <v>8983</v>
      </c>
      <c r="E7178" t="s">
        <v>10649</v>
      </c>
      <c r="F7178" t="s">
        <v>4137</v>
      </c>
      <c r="G7178" t="s">
        <v>4138</v>
      </c>
      <c r="H7178" s="17">
        <v>42310</v>
      </c>
      <c r="I7178" s="15">
        <v>2016</v>
      </c>
      <c r="J7178" t="s">
        <v>10634</v>
      </c>
      <c r="K7178" s="5">
        <v>13990</v>
      </c>
      <c r="L7178" t="s">
        <v>967</v>
      </c>
      <c r="R7178" t="s">
        <v>748</v>
      </c>
      <c r="S7178" t="s">
        <v>795</v>
      </c>
      <c r="T7178" t="s">
        <v>22860</v>
      </c>
      <c r="U7178" t="s">
        <v>1340</v>
      </c>
      <c r="V7178" t="s">
        <v>12795</v>
      </c>
      <c r="W7178" t="s">
        <v>970</v>
      </c>
      <c r="X7178" t="s">
        <v>22861</v>
      </c>
    </row>
    <row r="7179" spans="2:24" ht="11" outlineLevel="1" x14ac:dyDescent="0.15">
      <c r="B7179" t="s">
        <v>8985</v>
      </c>
      <c r="C7179" t="s">
        <v>8986</v>
      </c>
      <c r="E7179" t="s">
        <v>10649</v>
      </c>
      <c r="F7179" t="s">
        <v>6448</v>
      </c>
      <c r="G7179" t="s">
        <v>6449</v>
      </c>
      <c r="H7179" s="17">
        <v>42122</v>
      </c>
      <c r="I7179" s="15">
        <v>2015</v>
      </c>
      <c r="J7179" t="s">
        <v>10634</v>
      </c>
      <c r="K7179" s="5">
        <v>13982.48</v>
      </c>
      <c r="L7179" t="s">
        <v>967</v>
      </c>
      <c r="R7179" t="s">
        <v>750</v>
      </c>
      <c r="S7179" t="s">
        <v>795</v>
      </c>
      <c r="T7179" t="s">
        <v>22862</v>
      </c>
      <c r="U7179" t="s">
        <v>1340</v>
      </c>
      <c r="V7179" t="s">
        <v>12795</v>
      </c>
      <c r="W7179" t="s">
        <v>970</v>
      </c>
      <c r="X7179" t="s">
        <v>22863</v>
      </c>
    </row>
    <row r="7180" spans="2:24" ht="11" outlineLevel="1" x14ac:dyDescent="0.15">
      <c r="B7180" t="s">
        <v>8988</v>
      </c>
      <c r="C7180" t="s">
        <v>8989</v>
      </c>
      <c r="E7180" t="s">
        <v>10649</v>
      </c>
      <c r="F7180" t="s">
        <v>4891</v>
      </c>
      <c r="G7180" t="s">
        <v>4892</v>
      </c>
      <c r="H7180" s="17">
        <v>42088</v>
      </c>
      <c r="I7180" s="15">
        <v>2015</v>
      </c>
      <c r="J7180" t="s">
        <v>10634</v>
      </c>
      <c r="K7180" s="5">
        <v>13947.29</v>
      </c>
      <c r="L7180" t="s">
        <v>967</v>
      </c>
      <c r="R7180" t="s">
        <v>750</v>
      </c>
      <c r="S7180" t="s">
        <v>8990</v>
      </c>
      <c r="T7180" t="s">
        <v>22864</v>
      </c>
      <c r="U7180" t="s">
        <v>1340</v>
      </c>
      <c r="V7180" t="s">
        <v>12795</v>
      </c>
      <c r="W7180" t="s">
        <v>970</v>
      </c>
      <c r="X7180" t="s">
        <v>22865</v>
      </c>
    </row>
    <row r="7181" spans="2:24" ht="11" outlineLevel="1" x14ac:dyDescent="0.15">
      <c r="B7181" t="s">
        <v>8993</v>
      </c>
      <c r="C7181" t="s">
        <v>8994</v>
      </c>
      <c r="E7181" t="s">
        <v>10649</v>
      </c>
      <c r="F7181" t="s">
        <v>8995</v>
      </c>
      <c r="G7181" t="s">
        <v>8996</v>
      </c>
      <c r="H7181" s="17">
        <v>42956</v>
      </c>
      <c r="I7181" s="15">
        <v>2017</v>
      </c>
      <c r="J7181" t="s">
        <v>10634</v>
      </c>
      <c r="K7181" s="5">
        <v>13946</v>
      </c>
      <c r="L7181" t="s">
        <v>967</v>
      </c>
      <c r="R7181" t="s">
        <v>737</v>
      </c>
      <c r="S7181" t="s">
        <v>803</v>
      </c>
      <c r="T7181" t="s">
        <v>22866</v>
      </c>
      <c r="U7181" t="s">
        <v>1340</v>
      </c>
      <c r="V7181" t="s">
        <v>12795</v>
      </c>
      <c r="W7181" t="s">
        <v>970</v>
      </c>
      <c r="X7181" t="s">
        <v>22867</v>
      </c>
    </row>
    <row r="7182" spans="2:24" ht="11" outlineLevel="1" x14ac:dyDescent="0.15">
      <c r="B7182" t="s">
        <v>8998</v>
      </c>
      <c r="C7182" t="s">
        <v>8999</v>
      </c>
      <c r="D7182" t="s">
        <v>177</v>
      </c>
      <c r="E7182" t="s">
        <v>10652</v>
      </c>
      <c r="F7182" t="s">
        <v>11029</v>
      </c>
      <c r="G7182" t="s">
        <v>992</v>
      </c>
      <c r="H7182" s="17">
        <v>43313</v>
      </c>
      <c r="I7182" s="15">
        <v>2018</v>
      </c>
      <c r="J7182" t="s">
        <v>10634</v>
      </c>
      <c r="K7182" s="5">
        <v>0</v>
      </c>
      <c r="L7182" t="s">
        <v>967</v>
      </c>
      <c r="M7182" t="s">
        <v>985</v>
      </c>
      <c r="N7182" t="s">
        <v>10635</v>
      </c>
      <c r="O7182" t="s">
        <v>796</v>
      </c>
      <c r="P7182" t="s">
        <v>10671</v>
      </c>
      <c r="Q7182" t="s">
        <v>10671</v>
      </c>
      <c r="R7182" t="s">
        <v>739</v>
      </c>
      <c r="S7182" t="s">
        <v>795</v>
      </c>
      <c r="T7182" t="s">
        <v>18890</v>
      </c>
      <c r="U7182" t="s">
        <v>965</v>
      </c>
      <c r="V7182" t="s">
        <v>10638</v>
      </c>
      <c r="W7182" t="s">
        <v>970</v>
      </c>
      <c r="X7182" t="s">
        <v>22868</v>
      </c>
    </row>
    <row r="7183" spans="2:24" ht="11" outlineLevel="1" x14ac:dyDescent="0.15">
      <c r="B7183" t="s">
        <v>8998</v>
      </c>
      <c r="C7183" t="s">
        <v>8999</v>
      </c>
      <c r="D7183" t="s">
        <v>177</v>
      </c>
      <c r="E7183" t="s">
        <v>10664</v>
      </c>
      <c r="F7183" t="s">
        <v>11029</v>
      </c>
      <c r="G7183" t="s">
        <v>992</v>
      </c>
      <c r="H7183" s="17">
        <v>43339</v>
      </c>
      <c r="I7183" s="15">
        <v>2018</v>
      </c>
      <c r="J7183" t="s">
        <v>10634</v>
      </c>
      <c r="K7183" s="5">
        <v>-7275.74</v>
      </c>
      <c r="L7183" t="s">
        <v>967</v>
      </c>
      <c r="M7183" t="s">
        <v>985</v>
      </c>
      <c r="N7183" t="s">
        <v>10635</v>
      </c>
      <c r="O7183" t="s">
        <v>796</v>
      </c>
      <c r="P7183" t="s">
        <v>10671</v>
      </c>
      <c r="Q7183" t="s">
        <v>10671</v>
      </c>
      <c r="R7183" t="s">
        <v>739</v>
      </c>
      <c r="S7183" t="s">
        <v>795</v>
      </c>
      <c r="T7183" t="s">
        <v>18890</v>
      </c>
      <c r="U7183" t="s">
        <v>965</v>
      </c>
      <c r="V7183" t="s">
        <v>10638</v>
      </c>
      <c r="W7183" t="s">
        <v>970</v>
      </c>
      <c r="X7183" t="s">
        <v>22869</v>
      </c>
    </row>
    <row r="7184" spans="2:24" ht="11" outlineLevel="1" x14ac:dyDescent="0.15">
      <c r="B7184" t="s">
        <v>8998</v>
      </c>
      <c r="C7184" t="s">
        <v>8999</v>
      </c>
      <c r="D7184" t="s">
        <v>177</v>
      </c>
      <c r="E7184" t="s">
        <v>10649</v>
      </c>
      <c r="F7184" t="s">
        <v>11029</v>
      </c>
      <c r="G7184" t="s">
        <v>992</v>
      </c>
      <c r="H7184" s="17">
        <v>43283</v>
      </c>
      <c r="I7184" s="15">
        <v>2018</v>
      </c>
      <c r="J7184" t="s">
        <v>10634</v>
      </c>
      <c r="K7184" s="5">
        <v>21100</v>
      </c>
      <c r="L7184" t="s">
        <v>967</v>
      </c>
      <c r="M7184" t="s">
        <v>985</v>
      </c>
      <c r="N7184" t="s">
        <v>10635</v>
      </c>
      <c r="O7184" t="s">
        <v>796</v>
      </c>
      <c r="P7184" t="s">
        <v>10671</v>
      </c>
      <c r="Q7184" t="s">
        <v>10671</v>
      </c>
      <c r="R7184" t="s">
        <v>739</v>
      </c>
      <c r="S7184" t="s">
        <v>795</v>
      </c>
      <c r="T7184" t="s">
        <v>18890</v>
      </c>
      <c r="U7184" t="s">
        <v>965</v>
      </c>
      <c r="V7184" t="s">
        <v>10638</v>
      </c>
      <c r="W7184" t="s">
        <v>970</v>
      </c>
      <c r="X7184" t="s">
        <v>22870</v>
      </c>
    </row>
    <row r="7185" spans="2:24" ht="11" outlineLevel="1" x14ac:dyDescent="0.15">
      <c r="B7185" t="s">
        <v>9001</v>
      </c>
      <c r="C7185" t="s">
        <v>9002</v>
      </c>
      <c r="E7185" t="s">
        <v>10649</v>
      </c>
      <c r="F7185" t="s">
        <v>6554</v>
      </c>
      <c r="G7185" t="s">
        <v>6555</v>
      </c>
      <c r="H7185" s="17">
        <v>42601</v>
      </c>
      <c r="I7185" s="15">
        <v>2016</v>
      </c>
      <c r="J7185" t="s">
        <v>10634</v>
      </c>
      <c r="K7185" s="5">
        <v>13816</v>
      </c>
      <c r="L7185" t="s">
        <v>967</v>
      </c>
      <c r="R7185" t="s">
        <v>750</v>
      </c>
      <c r="S7185" t="s">
        <v>3256</v>
      </c>
      <c r="T7185" t="s">
        <v>22871</v>
      </c>
      <c r="U7185" t="s">
        <v>1340</v>
      </c>
      <c r="V7185" t="s">
        <v>12795</v>
      </c>
      <c r="W7185" t="s">
        <v>970</v>
      </c>
      <c r="X7185" t="s">
        <v>22872</v>
      </c>
    </row>
    <row r="7186" spans="2:24" ht="11" outlineLevel="1" x14ac:dyDescent="0.15">
      <c r="B7186" t="s">
        <v>9005</v>
      </c>
      <c r="C7186" t="s">
        <v>9006</v>
      </c>
      <c r="E7186" t="s">
        <v>10649</v>
      </c>
      <c r="F7186" t="s">
        <v>2558</v>
      </c>
      <c r="G7186" t="s">
        <v>2559</v>
      </c>
      <c r="H7186" s="17">
        <v>43586</v>
      </c>
      <c r="I7186" s="15">
        <v>2019</v>
      </c>
      <c r="J7186" t="s">
        <v>10634</v>
      </c>
      <c r="K7186" s="5">
        <v>13781</v>
      </c>
      <c r="L7186" t="s">
        <v>967</v>
      </c>
      <c r="M7186" t="s">
        <v>1141</v>
      </c>
      <c r="N7186" t="s">
        <v>10635</v>
      </c>
      <c r="O7186" t="s">
        <v>826</v>
      </c>
      <c r="P7186" t="s">
        <v>11434</v>
      </c>
      <c r="Q7186" t="s">
        <v>11434</v>
      </c>
      <c r="R7186" t="s">
        <v>5611</v>
      </c>
      <c r="S7186" t="s">
        <v>795</v>
      </c>
      <c r="T7186" t="s">
        <v>22873</v>
      </c>
      <c r="U7186" t="s">
        <v>965</v>
      </c>
      <c r="V7186" t="s">
        <v>10638</v>
      </c>
      <c r="W7186" t="s">
        <v>970</v>
      </c>
      <c r="X7186" t="s">
        <v>22874</v>
      </c>
    </row>
    <row r="7187" spans="2:24" ht="11" outlineLevel="1" x14ac:dyDescent="0.15">
      <c r="B7187" t="s">
        <v>9008</v>
      </c>
      <c r="C7187" t="s">
        <v>9009</v>
      </c>
      <c r="D7187" t="s">
        <v>6095</v>
      </c>
      <c r="E7187" t="s">
        <v>10649</v>
      </c>
      <c r="F7187" t="s">
        <v>4252</v>
      </c>
      <c r="G7187" t="s">
        <v>4253</v>
      </c>
      <c r="H7187" s="17">
        <v>42145</v>
      </c>
      <c r="I7187" s="15">
        <v>2015</v>
      </c>
      <c r="J7187" t="s">
        <v>10634</v>
      </c>
      <c r="K7187" s="5">
        <v>13759</v>
      </c>
      <c r="L7187" t="s">
        <v>967</v>
      </c>
      <c r="R7187" t="s">
        <v>750</v>
      </c>
      <c r="S7187" t="s">
        <v>4388</v>
      </c>
      <c r="T7187" t="s">
        <v>22875</v>
      </c>
      <c r="U7187" t="s">
        <v>1340</v>
      </c>
      <c r="V7187" t="s">
        <v>12795</v>
      </c>
      <c r="W7187" t="s">
        <v>970</v>
      </c>
      <c r="X7187" t="s">
        <v>22876</v>
      </c>
    </row>
    <row r="7188" spans="2:24" ht="11" outlineLevel="1" x14ac:dyDescent="0.15">
      <c r="B7188" t="s">
        <v>9011</v>
      </c>
      <c r="C7188" t="s">
        <v>9012</v>
      </c>
      <c r="E7188" t="s">
        <v>10649</v>
      </c>
      <c r="F7188" t="s">
        <v>628</v>
      </c>
      <c r="G7188" t="s">
        <v>2769</v>
      </c>
      <c r="H7188" s="17">
        <v>44911</v>
      </c>
      <c r="I7188" s="15">
        <v>2023</v>
      </c>
      <c r="J7188" t="s">
        <v>10634</v>
      </c>
      <c r="K7188" s="5">
        <v>13732.32</v>
      </c>
      <c r="L7188" t="s">
        <v>967</v>
      </c>
      <c r="M7188" t="s">
        <v>1141</v>
      </c>
      <c r="N7188" t="s">
        <v>10635</v>
      </c>
      <c r="O7188" t="s">
        <v>826</v>
      </c>
      <c r="P7188" t="s">
        <v>10636</v>
      </c>
      <c r="Q7188" t="s">
        <v>10636</v>
      </c>
      <c r="R7188" t="s">
        <v>740</v>
      </c>
      <c r="S7188" t="s">
        <v>795</v>
      </c>
      <c r="T7188" t="s">
        <v>22877</v>
      </c>
      <c r="U7188" t="s">
        <v>965</v>
      </c>
      <c r="V7188" t="s">
        <v>10638</v>
      </c>
      <c r="W7188" t="s">
        <v>970</v>
      </c>
      <c r="X7188" t="s">
        <v>22878</v>
      </c>
    </row>
    <row r="7189" spans="2:24" ht="11" outlineLevel="1" x14ac:dyDescent="0.15">
      <c r="B7189" t="s">
        <v>9015</v>
      </c>
      <c r="C7189" t="s">
        <v>9016</v>
      </c>
      <c r="E7189" t="s">
        <v>10649</v>
      </c>
      <c r="F7189" t="s">
        <v>6306</v>
      </c>
      <c r="G7189" t="s">
        <v>6307</v>
      </c>
      <c r="H7189" s="17">
        <v>41536</v>
      </c>
      <c r="I7189" s="15">
        <v>2013</v>
      </c>
      <c r="J7189" t="s">
        <v>10634</v>
      </c>
      <c r="K7189" s="5">
        <v>21400</v>
      </c>
      <c r="L7189" t="s">
        <v>967</v>
      </c>
      <c r="R7189" t="s">
        <v>740</v>
      </c>
      <c r="S7189" t="s">
        <v>795</v>
      </c>
      <c r="T7189" t="s">
        <v>22879</v>
      </c>
      <c r="U7189" t="s">
        <v>1340</v>
      </c>
      <c r="V7189" t="s">
        <v>12795</v>
      </c>
      <c r="W7189" t="s">
        <v>970</v>
      </c>
      <c r="X7189" t="s">
        <v>22880</v>
      </c>
    </row>
    <row r="7190" spans="2:24" ht="11" outlineLevel="1" x14ac:dyDescent="0.15">
      <c r="B7190" t="s">
        <v>9015</v>
      </c>
      <c r="C7190" t="s">
        <v>9016</v>
      </c>
      <c r="E7190" t="s">
        <v>10652</v>
      </c>
      <c r="F7190" t="s">
        <v>6306</v>
      </c>
      <c r="G7190" t="s">
        <v>6307</v>
      </c>
      <c r="H7190" s="17">
        <v>42486</v>
      </c>
      <c r="I7190" s="15">
        <v>2016</v>
      </c>
      <c r="J7190" t="s">
        <v>10634</v>
      </c>
      <c r="K7190" s="5">
        <v>-7682.28</v>
      </c>
      <c r="L7190" t="s">
        <v>967</v>
      </c>
      <c r="M7190" t="s">
        <v>15907</v>
      </c>
      <c r="R7190" t="s">
        <v>740</v>
      </c>
      <c r="S7190" t="s">
        <v>795</v>
      </c>
      <c r="T7190" t="s">
        <v>22881</v>
      </c>
      <c r="U7190" t="s">
        <v>1340</v>
      </c>
      <c r="V7190" t="s">
        <v>12795</v>
      </c>
      <c r="W7190" t="s">
        <v>970</v>
      </c>
      <c r="X7190" t="s">
        <v>22882</v>
      </c>
    </row>
    <row r="7191" spans="2:24" ht="11" outlineLevel="1" x14ac:dyDescent="0.15">
      <c r="B7191" t="s">
        <v>9018</v>
      </c>
      <c r="C7191" t="s">
        <v>1149</v>
      </c>
      <c r="D7191" t="s">
        <v>9019</v>
      </c>
      <c r="E7191" t="s">
        <v>10989</v>
      </c>
      <c r="F7191" t="s">
        <v>13435</v>
      </c>
      <c r="G7191" t="s">
        <v>1513</v>
      </c>
      <c r="H7191" s="17">
        <v>42317</v>
      </c>
      <c r="I7191" s="15">
        <v>2016</v>
      </c>
      <c r="J7191" t="s">
        <v>10634</v>
      </c>
      <c r="K7191" s="5">
        <v>0</v>
      </c>
      <c r="L7191" t="s">
        <v>967</v>
      </c>
      <c r="M7191" t="s">
        <v>1903</v>
      </c>
      <c r="N7191" t="s">
        <v>10635</v>
      </c>
      <c r="O7191" t="s">
        <v>825</v>
      </c>
      <c r="P7191" t="s">
        <v>12118</v>
      </c>
      <c r="Q7191" t="s">
        <v>12118</v>
      </c>
      <c r="R7191" t="s">
        <v>750</v>
      </c>
      <c r="S7191" t="s">
        <v>880</v>
      </c>
      <c r="T7191" t="s">
        <v>22883</v>
      </c>
      <c r="U7191" t="s">
        <v>965</v>
      </c>
      <c r="V7191" t="s">
        <v>10638</v>
      </c>
      <c r="W7191" t="s">
        <v>970</v>
      </c>
      <c r="X7191" t="s">
        <v>22884</v>
      </c>
    </row>
    <row r="7192" spans="2:24" ht="11" outlineLevel="1" x14ac:dyDescent="0.15">
      <c r="B7192" t="s">
        <v>9021</v>
      </c>
      <c r="C7192" t="s">
        <v>9022</v>
      </c>
      <c r="E7192" t="s">
        <v>10649</v>
      </c>
      <c r="F7192" t="s">
        <v>6877</v>
      </c>
      <c r="G7192" t="s">
        <v>6878</v>
      </c>
      <c r="H7192" s="17">
        <v>42516</v>
      </c>
      <c r="I7192" s="15">
        <v>2016</v>
      </c>
      <c r="J7192" t="s">
        <v>10634</v>
      </c>
      <c r="K7192" s="5">
        <v>13629</v>
      </c>
      <c r="L7192" t="s">
        <v>967</v>
      </c>
      <c r="R7192" t="s">
        <v>737</v>
      </c>
      <c r="S7192" t="s">
        <v>3900</v>
      </c>
      <c r="T7192" t="s">
        <v>22885</v>
      </c>
      <c r="U7192" t="s">
        <v>1340</v>
      </c>
      <c r="V7192" t="s">
        <v>12795</v>
      </c>
      <c r="W7192" t="s">
        <v>970</v>
      </c>
      <c r="X7192" t="s">
        <v>22886</v>
      </c>
    </row>
    <row r="7193" spans="2:24" ht="11" outlineLevel="1" x14ac:dyDescent="0.15">
      <c r="B7193" t="s">
        <v>9024</v>
      </c>
      <c r="C7193" t="s">
        <v>9025</v>
      </c>
      <c r="E7193" t="s">
        <v>10649</v>
      </c>
      <c r="F7193" t="s">
        <v>9026</v>
      </c>
      <c r="G7193" t="s">
        <v>9027</v>
      </c>
      <c r="H7193" s="17">
        <v>44467</v>
      </c>
      <c r="I7193" s="15">
        <v>2021</v>
      </c>
      <c r="J7193" t="s">
        <v>10634</v>
      </c>
      <c r="K7193" s="5">
        <v>13625</v>
      </c>
      <c r="L7193" t="s">
        <v>967</v>
      </c>
      <c r="R7193" t="s">
        <v>748</v>
      </c>
      <c r="S7193" t="s">
        <v>795</v>
      </c>
      <c r="T7193" t="s">
        <v>22887</v>
      </c>
      <c r="U7193" t="s">
        <v>1340</v>
      </c>
      <c r="V7193" t="s">
        <v>12795</v>
      </c>
      <c r="W7193" t="s">
        <v>970</v>
      </c>
      <c r="X7193" t="s">
        <v>22888</v>
      </c>
    </row>
    <row r="7194" spans="2:24" ht="11" outlineLevel="1" x14ac:dyDescent="0.15">
      <c r="B7194" t="s">
        <v>9029</v>
      </c>
      <c r="C7194" t="s">
        <v>9030</v>
      </c>
      <c r="E7194" t="s">
        <v>10649</v>
      </c>
      <c r="F7194" t="s">
        <v>3376</v>
      </c>
      <c r="G7194" t="s">
        <v>3377</v>
      </c>
      <c r="H7194" s="17">
        <v>44830</v>
      </c>
      <c r="I7194" s="15">
        <v>2022</v>
      </c>
      <c r="J7194" t="s">
        <v>10634</v>
      </c>
      <c r="K7194" s="5">
        <v>13600</v>
      </c>
      <c r="L7194" t="s">
        <v>967</v>
      </c>
      <c r="R7194" t="s">
        <v>740</v>
      </c>
      <c r="S7194" t="s">
        <v>795</v>
      </c>
      <c r="T7194" t="s">
        <v>22889</v>
      </c>
      <c r="U7194" t="s">
        <v>1340</v>
      </c>
      <c r="V7194" t="s">
        <v>12795</v>
      </c>
      <c r="W7194" t="s">
        <v>970</v>
      </c>
      <c r="X7194" t="s">
        <v>22890</v>
      </c>
    </row>
    <row r="7195" spans="2:24" ht="11" outlineLevel="1" x14ac:dyDescent="0.15">
      <c r="B7195" t="s">
        <v>9032</v>
      </c>
      <c r="C7195" t="s">
        <v>9033</v>
      </c>
      <c r="E7195" t="s">
        <v>10649</v>
      </c>
      <c r="F7195" t="s">
        <v>6358</v>
      </c>
      <c r="G7195" t="s">
        <v>6359</v>
      </c>
      <c r="H7195" s="17">
        <v>45646</v>
      </c>
      <c r="I7195" s="15">
        <v>2025</v>
      </c>
      <c r="J7195" t="s">
        <v>10634</v>
      </c>
      <c r="K7195" s="5">
        <v>13582.52</v>
      </c>
      <c r="L7195" t="s">
        <v>967</v>
      </c>
      <c r="R7195" t="s">
        <v>744</v>
      </c>
      <c r="S7195" t="s">
        <v>795</v>
      </c>
      <c r="T7195" t="s">
        <v>22891</v>
      </c>
      <c r="U7195" t="s">
        <v>1340</v>
      </c>
      <c r="V7195" t="s">
        <v>12795</v>
      </c>
      <c r="W7195" t="s">
        <v>970</v>
      </c>
      <c r="X7195" t="s">
        <v>22892</v>
      </c>
    </row>
    <row r="7196" spans="2:24" ht="11" outlineLevel="1" x14ac:dyDescent="0.15">
      <c r="B7196" t="s">
        <v>9035</v>
      </c>
      <c r="C7196" t="s">
        <v>9036</v>
      </c>
      <c r="D7196" t="s">
        <v>4448</v>
      </c>
      <c r="E7196" t="s">
        <v>10649</v>
      </c>
      <c r="F7196" t="s">
        <v>4124</v>
      </c>
      <c r="G7196" t="s">
        <v>4125</v>
      </c>
      <c r="H7196" s="17">
        <v>43495</v>
      </c>
      <c r="I7196" s="15">
        <v>2019</v>
      </c>
      <c r="J7196" t="s">
        <v>10634</v>
      </c>
      <c r="K7196" s="5">
        <v>18262.099999999999</v>
      </c>
      <c r="L7196" t="s">
        <v>967</v>
      </c>
      <c r="R7196" t="s">
        <v>740</v>
      </c>
      <c r="S7196" t="s">
        <v>795</v>
      </c>
      <c r="T7196" t="s">
        <v>22893</v>
      </c>
      <c r="U7196" t="s">
        <v>1340</v>
      </c>
      <c r="V7196" t="s">
        <v>12795</v>
      </c>
      <c r="W7196" t="s">
        <v>970</v>
      </c>
      <c r="X7196" t="s">
        <v>22894</v>
      </c>
    </row>
    <row r="7197" spans="2:24" ht="11" outlineLevel="1" x14ac:dyDescent="0.15">
      <c r="B7197" t="s">
        <v>9035</v>
      </c>
      <c r="C7197" t="s">
        <v>9036</v>
      </c>
      <c r="D7197" t="s">
        <v>4448</v>
      </c>
      <c r="E7197" t="s">
        <v>10652</v>
      </c>
      <c r="F7197" t="s">
        <v>4124</v>
      </c>
      <c r="G7197" t="s">
        <v>4125</v>
      </c>
      <c r="H7197" s="17">
        <v>43843</v>
      </c>
      <c r="I7197" s="15">
        <v>2020</v>
      </c>
      <c r="J7197" t="s">
        <v>10634</v>
      </c>
      <c r="K7197" s="5">
        <v>-4708.1000000000004</v>
      </c>
      <c r="L7197" t="s">
        <v>967</v>
      </c>
      <c r="M7197" t="s">
        <v>12797</v>
      </c>
      <c r="R7197" t="s">
        <v>740</v>
      </c>
      <c r="S7197" t="s">
        <v>795</v>
      </c>
      <c r="T7197" t="s">
        <v>22895</v>
      </c>
      <c r="U7197" t="s">
        <v>1340</v>
      </c>
      <c r="V7197" t="s">
        <v>12795</v>
      </c>
      <c r="W7197" t="s">
        <v>970</v>
      </c>
      <c r="X7197" t="s">
        <v>22896</v>
      </c>
    </row>
    <row r="7198" spans="2:24" ht="11" outlineLevel="1" x14ac:dyDescent="0.15">
      <c r="B7198" t="s">
        <v>9038</v>
      </c>
      <c r="C7198" t="s">
        <v>9039</v>
      </c>
      <c r="E7198" t="s">
        <v>10649</v>
      </c>
      <c r="F7198" t="s">
        <v>5899</v>
      </c>
      <c r="G7198" t="s">
        <v>5900</v>
      </c>
      <c r="H7198" s="17">
        <v>44064</v>
      </c>
      <c r="I7198" s="15">
        <v>2020</v>
      </c>
      <c r="J7198" t="s">
        <v>10634</v>
      </c>
      <c r="K7198" s="5">
        <v>13536.49</v>
      </c>
      <c r="L7198" t="s">
        <v>967</v>
      </c>
      <c r="R7198" t="s">
        <v>737</v>
      </c>
      <c r="S7198" t="s">
        <v>803</v>
      </c>
      <c r="T7198" t="s">
        <v>22897</v>
      </c>
      <c r="U7198" t="s">
        <v>1340</v>
      </c>
      <c r="V7198" t="s">
        <v>12795</v>
      </c>
      <c r="W7198" t="s">
        <v>970</v>
      </c>
      <c r="X7198" t="s">
        <v>22898</v>
      </c>
    </row>
    <row r="7199" spans="2:24" ht="11" outlineLevel="1" x14ac:dyDescent="0.15">
      <c r="B7199" t="s">
        <v>9038</v>
      </c>
      <c r="C7199" t="s">
        <v>9039</v>
      </c>
      <c r="E7199" t="s">
        <v>10652</v>
      </c>
      <c r="F7199" t="s">
        <v>5899</v>
      </c>
      <c r="G7199" t="s">
        <v>5900</v>
      </c>
      <c r="H7199" s="17">
        <v>44816</v>
      </c>
      <c r="I7199" s="15">
        <v>2022</v>
      </c>
      <c r="J7199" t="s">
        <v>10634</v>
      </c>
      <c r="K7199" s="5">
        <v>0</v>
      </c>
      <c r="L7199" t="s">
        <v>967</v>
      </c>
      <c r="M7199" t="s">
        <v>12797</v>
      </c>
      <c r="R7199" t="s">
        <v>737</v>
      </c>
      <c r="S7199" t="s">
        <v>803</v>
      </c>
      <c r="T7199" t="s">
        <v>22897</v>
      </c>
      <c r="U7199" t="s">
        <v>1340</v>
      </c>
      <c r="V7199" t="s">
        <v>12795</v>
      </c>
      <c r="W7199" t="s">
        <v>970</v>
      </c>
      <c r="X7199" t="s">
        <v>22899</v>
      </c>
    </row>
    <row r="7200" spans="2:24" ht="11" outlineLevel="1" x14ac:dyDescent="0.15">
      <c r="B7200" t="s">
        <v>9041</v>
      </c>
      <c r="C7200" t="s">
        <v>9042</v>
      </c>
      <c r="E7200" t="s">
        <v>10649</v>
      </c>
      <c r="F7200" t="s">
        <v>5922</v>
      </c>
      <c r="G7200" t="s">
        <v>5923</v>
      </c>
      <c r="H7200" s="17">
        <v>43173</v>
      </c>
      <c r="I7200" s="15">
        <v>2018</v>
      </c>
      <c r="J7200" t="s">
        <v>10634</v>
      </c>
      <c r="K7200" s="5">
        <v>13526</v>
      </c>
      <c r="L7200" t="s">
        <v>967</v>
      </c>
      <c r="R7200" t="s">
        <v>9043</v>
      </c>
      <c r="S7200" t="s">
        <v>795</v>
      </c>
      <c r="T7200" t="s">
        <v>22900</v>
      </c>
      <c r="U7200" t="s">
        <v>1340</v>
      </c>
      <c r="V7200" t="s">
        <v>12795</v>
      </c>
      <c r="W7200" t="s">
        <v>970</v>
      </c>
      <c r="X7200" t="s">
        <v>22901</v>
      </c>
    </row>
    <row r="7201" spans="2:24" ht="11" outlineLevel="1" x14ac:dyDescent="0.15">
      <c r="B7201" t="s">
        <v>9046</v>
      </c>
      <c r="C7201" t="s">
        <v>9047</v>
      </c>
      <c r="E7201" t="s">
        <v>10649</v>
      </c>
      <c r="F7201" t="s">
        <v>9048</v>
      </c>
      <c r="G7201" t="s">
        <v>9049</v>
      </c>
      <c r="H7201" s="17">
        <v>43359</v>
      </c>
      <c r="I7201" s="15">
        <v>2018</v>
      </c>
      <c r="J7201" t="s">
        <v>10634</v>
      </c>
      <c r="K7201" s="5">
        <v>13520.5</v>
      </c>
      <c r="L7201" t="s">
        <v>967</v>
      </c>
      <c r="R7201" t="s">
        <v>757</v>
      </c>
      <c r="S7201" t="s">
        <v>795</v>
      </c>
      <c r="T7201" t="s">
        <v>22902</v>
      </c>
      <c r="U7201" t="s">
        <v>1340</v>
      </c>
      <c r="V7201" t="s">
        <v>12795</v>
      </c>
      <c r="W7201" t="s">
        <v>970</v>
      </c>
      <c r="X7201" t="s">
        <v>22903</v>
      </c>
    </row>
    <row r="7202" spans="2:24" ht="11" outlineLevel="1" x14ac:dyDescent="0.15">
      <c r="B7202" t="s">
        <v>9051</v>
      </c>
      <c r="C7202" t="s">
        <v>9052</v>
      </c>
      <c r="E7202" t="s">
        <v>10649</v>
      </c>
      <c r="F7202" t="s">
        <v>6306</v>
      </c>
      <c r="G7202" t="s">
        <v>6307</v>
      </c>
      <c r="H7202" s="17">
        <v>44292</v>
      </c>
      <c r="I7202" s="15">
        <v>2021</v>
      </c>
      <c r="J7202" t="s">
        <v>10634</v>
      </c>
      <c r="K7202" s="5">
        <v>23075</v>
      </c>
      <c r="L7202" t="s">
        <v>967</v>
      </c>
      <c r="R7202" t="s">
        <v>740</v>
      </c>
      <c r="S7202" t="s">
        <v>795</v>
      </c>
      <c r="T7202" t="s">
        <v>22904</v>
      </c>
      <c r="U7202" t="s">
        <v>1340</v>
      </c>
      <c r="V7202" t="s">
        <v>12795</v>
      </c>
      <c r="W7202" t="s">
        <v>970</v>
      </c>
      <c r="X7202" t="s">
        <v>22905</v>
      </c>
    </row>
    <row r="7203" spans="2:24" ht="11" outlineLevel="1" x14ac:dyDescent="0.15">
      <c r="B7203" t="s">
        <v>9051</v>
      </c>
      <c r="C7203" t="s">
        <v>9052</v>
      </c>
      <c r="E7203" t="s">
        <v>10652</v>
      </c>
      <c r="F7203" t="s">
        <v>6306</v>
      </c>
      <c r="G7203" t="s">
        <v>6307</v>
      </c>
      <c r="H7203" s="17">
        <v>44440</v>
      </c>
      <c r="I7203" s="15">
        <v>2021</v>
      </c>
      <c r="J7203" t="s">
        <v>10634</v>
      </c>
      <c r="K7203" s="5">
        <v>-9560</v>
      </c>
      <c r="L7203" t="s">
        <v>967</v>
      </c>
      <c r="M7203" t="s">
        <v>12802</v>
      </c>
      <c r="R7203" t="s">
        <v>740</v>
      </c>
      <c r="S7203" t="s">
        <v>795</v>
      </c>
      <c r="T7203" t="s">
        <v>22906</v>
      </c>
      <c r="U7203" t="s">
        <v>1340</v>
      </c>
      <c r="V7203" t="s">
        <v>12795</v>
      </c>
      <c r="W7203" t="s">
        <v>970</v>
      </c>
      <c r="X7203" t="s">
        <v>22907</v>
      </c>
    </row>
    <row r="7204" spans="2:24" ht="11" outlineLevel="1" x14ac:dyDescent="0.15">
      <c r="B7204" t="s">
        <v>9054</v>
      </c>
      <c r="C7204" t="s">
        <v>9055</v>
      </c>
      <c r="E7204" t="s">
        <v>10649</v>
      </c>
      <c r="F7204" t="s">
        <v>8029</v>
      </c>
      <c r="G7204" t="s">
        <v>9056</v>
      </c>
      <c r="H7204" s="17">
        <v>44424</v>
      </c>
      <c r="I7204" s="15">
        <v>2021</v>
      </c>
      <c r="J7204" t="s">
        <v>10634</v>
      </c>
      <c r="K7204" s="5">
        <v>13500</v>
      </c>
      <c r="L7204" t="s">
        <v>967</v>
      </c>
      <c r="R7204" t="s">
        <v>740</v>
      </c>
      <c r="S7204" t="s">
        <v>795</v>
      </c>
      <c r="T7204" t="s">
        <v>22908</v>
      </c>
      <c r="U7204" t="s">
        <v>1340</v>
      </c>
      <c r="V7204" t="s">
        <v>12795</v>
      </c>
      <c r="W7204" t="s">
        <v>970</v>
      </c>
      <c r="X7204" t="s">
        <v>22909</v>
      </c>
    </row>
    <row r="7205" spans="2:24" ht="11" outlineLevel="1" x14ac:dyDescent="0.15">
      <c r="B7205" t="s">
        <v>9059</v>
      </c>
      <c r="C7205" t="s">
        <v>9060</v>
      </c>
      <c r="E7205" t="s">
        <v>10649</v>
      </c>
      <c r="F7205" t="s">
        <v>4067</v>
      </c>
      <c r="G7205" t="s">
        <v>4068</v>
      </c>
      <c r="H7205" s="17">
        <v>45161</v>
      </c>
      <c r="I7205" s="15">
        <v>2023</v>
      </c>
      <c r="J7205" t="s">
        <v>10634</v>
      </c>
      <c r="K7205" s="5">
        <v>14014.92</v>
      </c>
      <c r="L7205" t="s">
        <v>967</v>
      </c>
      <c r="R7205" t="s">
        <v>740</v>
      </c>
      <c r="S7205" t="s">
        <v>795</v>
      </c>
      <c r="T7205" t="s">
        <v>22910</v>
      </c>
      <c r="U7205" t="s">
        <v>1340</v>
      </c>
      <c r="V7205" t="s">
        <v>12795</v>
      </c>
      <c r="W7205" t="s">
        <v>970</v>
      </c>
      <c r="X7205" t="s">
        <v>22911</v>
      </c>
    </row>
    <row r="7206" spans="2:24" ht="11" outlineLevel="1" x14ac:dyDescent="0.15">
      <c r="B7206" t="s">
        <v>9059</v>
      </c>
      <c r="C7206" t="s">
        <v>9060</v>
      </c>
      <c r="E7206" t="s">
        <v>10652</v>
      </c>
      <c r="F7206" t="s">
        <v>4067</v>
      </c>
      <c r="G7206" t="s">
        <v>4068</v>
      </c>
      <c r="H7206" s="17">
        <v>45187</v>
      </c>
      <c r="I7206" s="15">
        <v>2023</v>
      </c>
      <c r="J7206" t="s">
        <v>10634</v>
      </c>
      <c r="K7206" s="5">
        <v>471.5</v>
      </c>
      <c r="L7206" t="s">
        <v>967</v>
      </c>
      <c r="M7206" t="s">
        <v>15907</v>
      </c>
      <c r="R7206" t="s">
        <v>740</v>
      </c>
      <c r="S7206" t="s">
        <v>795</v>
      </c>
      <c r="T7206" t="s">
        <v>22912</v>
      </c>
      <c r="U7206" t="s">
        <v>1340</v>
      </c>
      <c r="V7206" t="s">
        <v>12795</v>
      </c>
      <c r="W7206" t="s">
        <v>970</v>
      </c>
      <c r="X7206" t="s">
        <v>22913</v>
      </c>
    </row>
    <row r="7207" spans="2:24" ht="11" outlineLevel="1" x14ac:dyDescent="0.15">
      <c r="B7207" t="s">
        <v>9059</v>
      </c>
      <c r="C7207" t="s">
        <v>9060</v>
      </c>
      <c r="E7207" t="s">
        <v>10664</v>
      </c>
      <c r="F7207" t="s">
        <v>4067</v>
      </c>
      <c r="G7207" t="s">
        <v>4068</v>
      </c>
      <c r="H7207" s="17">
        <v>45237</v>
      </c>
      <c r="I7207" s="15">
        <v>2024</v>
      </c>
      <c r="J7207" t="s">
        <v>10634</v>
      </c>
      <c r="K7207" s="5">
        <v>-1021.62</v>
      </c>
      <c r="L7207" t="s">
        <v>967</v>
      </c>
      <c r="M7207" t="s">
        <v>15907</v>
      </c>
      <c r="R7207" t="s">
        <v>740</v>
      </c>
      <c r="S7207" t="s">
        <v>795</v>
      </c>
      <c r="T7207" t="s">
        <v>22914</v>
      </c>
      <c r="U7207" t="s">
        <v>1340</v>
      </c>
      <c r="V7207" t="s">
        <v>12795</v>
      </c>
      <c r="W7207" t="s">
        <v>970</v>
      </c>
      <c r="X7207" t="s">
        <v>22915</v>
      </c>
    </row>
    <row r="7208" spans="2:24" ht="11" outlineLevel="1" x14ac:dyDescent="0.15">
      <c r="B7208" t="s">
        <v>9062</v>
      </c>
      <c r="C7208" t="s">
        <v>9063</v>
      </c>
      <c r="E7208" t="s">
        <v>10649</v>
      </c>
      <c r="F7208" t="s">
        <v>6858</v>
      </c>
      <c r="G7208" t="s">
        <v>6859</v>
      </c>
      <c r="H7208" s="17">
        <v>44949</v>
      </c>
      <c r="I7208" s="15">
        <v>2023</v>
      </c>
      <c r="J7208" t="s">
        <v>10634</v>
      </c>
      <c r="K7208" s="5">
        <v>13433.55</v>
      </c>
      <c r="L7208" t="s">
        <v>967</v>
      </c>
      <c r="R7208" t="s">
        <v>7785</v>
      </c>
      <c r="S7208" t="s">
        <v>795</v>
      </c>
      <c r="T7208" t="s">
        <v>22916</v>
      </c>
      <c r="U7208" t="s">
        <v>1340</v>
      </c>
      <c r="V7208" t="s">
        <v>12795</v>
      </c>
      <c r="W7208" t="s">
        <v>970</v>
      </c>
      <c r="X7208" t="s">
        <v>22917</v>
      </c>
    </row>
    <row r="7209" spans="2:24" ht="11" outlineLevel="1" x14ac:dyDescent="0.15">
      <c r="B7209" t="s">
        <v>9065</v>
      </c>
      <c r="C7209" t="s">
        <v>9066</v>
      </c>
      <c r="E7209" t="s">
        <v>10649</v>
      </c>
      <c r="F7209" t="s">
        <v>17830</v>
      </c>
      <c r="G7209" t="s">
        <v>2173</v>
      </c>
      <c r="H7209" s="17">
        <v>44251</v>
      </c>
      <c r="I7209" s="15">
        <v>2021</v>
      </c>
      <c r="J7209" t="s">
        <v>10634</v>
      </c>
      <c r="K7209" s="5">
        <v>13414.95</v>
      </c>
      <c r="L7209" t="s">
        <v>967</v>
      </c>
      <c r="M7209" t="s">
        <v>1141</v>
      </c>
      <c r="N7209" t="s">
        <v>10635</v>
      </c>
      <c r="O7209" t="s">
        <v>826</v>
      </c>
      <c r="P7209" t="s">
        <v>15012</v>
      </c>
      <c r="R7209" t="s">
        <v>748</v>
      </c>
      <c r="S7209" t="s">
        <v>795</v>
      </c>
      <c r="T7209" t="s">
        <v>22918</v>
      </c>
      <c r="U7209" t="s">
        <v>965</v>
      </c>
      <c r="V7209" t="s">
        <v>10638</v>
      </c>
      <c r="W7209" t="s">
        <v>970</v>
      </c>
      <c r="X7209" t="s">
        <v>22919</v>
      </c>
    </row>
    <row r="7210" spans="2:24" ht="11" outlineLevel="1" x14ac:dyDescent="0.15">
      <c r="B7210" t="s">
        <v>9068</v>
      </c>
      <c r="C7210" t="s">
        <v>9069</v>
      </c>
      <c r="E7210" t="s">
        <v>10649</v>
      </c>
      <c r="F7210" t="s">
        <v>6306</v>
      </c>
      <c r="G7210" t="s">
        <v>6307</v>
      </c>
      <c r="H7210" s="17">
        <v>44279</v>
      </c>
      <c r="I7210" s="15">
        <v>2021</v>
      </c>
      <c r="J7210" t="s">
        <v>10634</v>
      </c>
      <c r="K7210" s="5">
        <v>23075</v>
      </c>
      <c r="L7210" t="s">
        <v>967</v>
      </c>
      <c r="R7210" t="s">
        <v>740</v>
      </c>
      <c r="S7210" t="s">
        <v>795</v>
      </c>
      <c r="T7210" t="s">
        <v>22904</v>
      </c>
      <c r="U7210" t="s">
        <v>1340</v>
      </c>
      <c r="V7210" t="s">
        <v>12795</v>
      </c>
      <c r="W7210" t="s">
        <v>970</v>
      </c>
      <c r="X7210" t="s">
        <v>22920</v>
      </c>
    </row>
    <row r="7211" spans="2:24" ht="11" outlineLevel="1" x14ac:dyDescent="0.15">
      <c r="B7211" t="s">
        <v>9068</v>
      </c>
      <c r="C7211" t="s">
        <v>9069</v>
      </c>
      <c r="E7211" t="s">
        <v>10652</v>
      </c>
      <c r="F7211" t="s">
        <v>6306</v>
      </c>
      <c r="G7211" t="s">
        <v>6307</v>
      </c>
      <c r="H7211" s="17">
        <v>44330</v>
      </c>
      <c r="I7211" s="15">
        <v>2021</v>
      </c>
      <c r="J7211" t="s">
        <v>10634</v>
      </c>
      <c r="K7211" s="5">
        <v>-9670</v>
      </c>
      <c r="L7211" t="s">
        <v>967</v>
      </c>
      <c r="M7211" t="s">
        <v>12802</v>
      </c>
      <c r="R7211" t="s">
        <v>740</v>
      </c>
      <c r="S7211" t="s">
        <v>795</v>
      </c>
      <c r="T7211" t="s">
        <v>22921</v>
      </c>
      <c r="U7211" t="s">
        <v>1340</v>
      </c>
      <c r="V7211" t="s">
        <v>12795</v>
      </c>
      <c r="W7211" t="s">
        <v>970</v>
      </c>
      <c r="X7211" t="s">
        <v>22922</v>
      </c>
    </row>
    <row r="7212" spans="2:24" ht="11" outlineLevel="1" x14ac:dyDescent="0.15">
      <c r="B7212" t="s">
        <v>9071</v>
      </c>
      <c r="C7212" t="s">
        <v>9072</v>
      </c>
      <c r="E7212" t="s">
        <v>10649</v>
      </c>
      <c r="F7212" t="s">
        <v>3832</v>
      </c>
      <c r="G7212" t="s">
        <v>3833</v>
      </c>
      <c r="H7212" s="17">
        <v>43348</v>
      </c>
      <c r="I7212" s="15">
        <v>2018</v>
      </c>
      <c r="J7212" t="s">
        <v>10634</v>
      </c>
      <c r="K7212" s="5">
        <v>13389.75</v>
      </c>
      <c r="L7212" t="s">
        <v>967</v>
      </c>
      <c r="R7212" t="s">
        <v>757</v>
      </c>
      <c r="S7212" t="s">
        <v>795</v>
      </c>
      <c r="T7212" t="s">
        <v>22923</v>
      </c>
      <c r="U7212" t="s">
        <v>1340</v>
      </c>
      <c r="V7212" t="s">
        <v>12795</v>
      </c>
      <c r="W7212" t="s">
        <v>970</v>
      </c>
      <c r="X7212" t="s">
        <v>22924</v>
      </c>
    </row>
    <row r="7213" spans="2:24" ht="11" outlineLevel="1" x14ac:dyDescent="0.15">
      <c r="B7213" t="s">
        <v>9074</v>
      </c>
      <c r="C7213" t="s">
        <v>1383</v>
      </c>
      <c r="D7213" t="s">
        <v>7871</v>
      </c>
      <c r="E7213" t="s">
        <v>10649</v>
      </c>
      <c r="F7213" t="s">
        <v>7872</v>
      </c>
      <c r="G7213" t="s">
        <v>7873</v>
      </c>
      <c r="H7213" s="17">
        <v>42311</v>
      </c>
      <c r="I7213" s="15">
        <v>2016</v>
      </c>
      <c r="J7213" t="s">
        <v>10634</v>
      </c>
      <c r="K7213" s="5">
        <v>13380.27</v>
      </c>
      <c r="L7213" t="s">
        <v>967</v>
      </c>
      <c r="R7213" t="s">
        <v>748</v>
      </c>
      <c r="S7213" t="s">
        <v>795</v>
      </c>
      <c r="T7213" t="s">
        <v>22925</v>
      </c>
      <c r="U7213" t="s">
        <v>1340</v>
      </c>
      <c r="V7213" t="s">
        <v>12795</v>
      </c>
      <c r="W7213" t="s">
        <v>970</v>
      </c>
      <c r="X7213" t="s">
        <v>22926</v>
      </c>
    </row>
    <row r="7214" spans="2:24" ht="11" outlineLevel="1" x14ac:dyDescent="0.15">
      <c r="B7214" t="s">
        <v>9076</v>
      </c>
      <c r="C7214" t="s">
        <v>9077</v>
      </c>
      <c r="E7214" t="s">
        <v>10649</v>
      </c>
      <c r="F7214" t="s">
        <v>9078</v>
      </c>
      <c r="G7214" t="s">
        <v>9079</v>
      </c>
      <c r="H7214" s="17">
        <v>41089</v>
      </c>
      <c r="I7214" s="15">
        <v>2012</v>
      </c>
      <c r="J7214" t="s">
        <v>10634</v>
      </c>
      <c r="K7214" s="5">
        <v>20000</v>
      </c>
      <c r="L7214" t="s">
        <v>967</v>
      </c>
      <c r="R7214" t="s">
        <v>740</v>
      </c>
      <c r="S7214" t="s">
        <v>795</v>
      </c>
      <c r="T7214" t="s">
        <v>22927</v>
      </c>
      <c r="U7214" t="s">
        <v>1340</v>
      </c>
      <c r="V7214" t="s">
        <v>12795</v>
      </c>
      <c r="W7214" t="s">
        <v>970</v>
      </c>
      <c r="X7214" t="s">
        <v>22928</v>
      </c>
    </row>
    <row r="7215" spans="2:24" ht="11" outlineLevel="1" x14ac:dyDescent="0.15">
      <c r="B7215" t="s">
        <v>9076</v>
      </c>
      <c r="C7215" t="s">
        <v>9077</v>
      </c>
      <c r="E7215" t="s">
        <v>10652</v>
      </c>
      <c r="F7215" t="s">
        <v>9078</v>
      </c>
      <c r="G7215" t="s">
        <v>9079</v>
      </c>
      <c r="H7215" s="17">
        <v>42600</v>
      </c>
      <c r="I7215" s="15">
        <v>2016</v>
      </c>
      <c r="J7215" t="s">
        <v>10634</v>
      </c>
      <c r="K7215" s="5">
        <v>-6629.1</v>
      </c>
      <c r="L7215" t="s">
        <v>967</v>
      </c>
      <c r="M7215" t="s">
        <v>14189</v>
      </c>
      <c r="R7215" t="s">
        <v>740</v>
      </c>
      <c r="S7215" t="s">
        <v>795</v>
      </c>
      <c r="T7215" t="s">
        <v>22929</v>
      </c>
      <c r="U7215" t="s">
        <v>1340</v>
      </c>
      <c r="V7215" t="s">
        <v>12795</v>
      </c>
      <c r="W7215" t="s">
        <v>970</v>
      </c>
      <c r="X7215" t="s">
        <v>22930</v>
      </c>
    </row>
    <row r="7216" spans="2:24" ht="11" outlineLevel="1" x14ac:dyDescent="0.15">
      <c r="B7216" t="s">
        <v>9081</v>
      </c>
      <c r="C7216" t="s">
        <v>9082</v>
      </c>
      <c r="E7216" t="s">
        <v>10649</v>
      </c>
      <c r="F7216" t="s">
        <v>9083</v>
      </c>
      <c r="G7216" t="s">
        <v>9084</v>
      </c>
      <c r="H7216" s="17">
        <v>43558</v>
      </c>
      <c r="I7216" s="15">
        <v>2019</v>
      </c>
      <c r="J7216" t="s">
        <v>10634</v>
      </c>
      <c r="K7216" s="5">
        <v>13222.16</v>
      </c>
      <c r="L7216" t="s">
        <v>967</v>
      </c>
      <c r="R7216" t="s">
        <v>750</v>
      </c>
      <c r="S7216" t="s">
        <v>6601</v>
      </c>
      <c r="T7216" t="s">
        <v>22931</v>
      </c>
      <c r="U7216" t="s">
        <v>1340</v>
      </c>
      <c r="V7216" t="s">
        <v>12795</v>
      </c>
      <c r="W7216" t="s">
        <v>970</v>
      </c>
      <c r="X7216" t="s">
        <v>22932</v>
      </c>
    </row>
    <row r="7217" spans="2:24" ht="11" outlineLevel="1" x14ac:dyDescent="0.15">
      <c r="B7217" t="s">
        <v>9086</v>
      </c>
      <c r="C7217" t="s">
        <v>9087</v>
      </c>
      <c r="D7217" t="s">
        <v>7821</v>
      </c>
      <c r="E7217" t="s">
        <v>10649</v>
      </c>
      <c r="F7217" t="s">
        <v>6673</v>
      </c>
      <c r="G7217" t="s">
        <v>6674</v>
      </c>
      <c r="H7217" s="17">
        <v>43687</v>
      </c>
      <c r="I7217" s="15">
        <v>2019</v>
      </c>
      <c r="J7217" t="s">
        <v>10634</v>
      </c>
      <c r="K7217" s="5">
        <v>15533.6</v>
      </c>
      <c r="L7217" t="s">
        <v>967</v>
      </c>
      <c r="R7217" t="s">
        <v>740</v>
      </c>
      <c r="S7217" t="s">
        <v>795</v>
      </c>
      <c r="T7217" t="s">
        <v>22933</v>
      </c>
      <c r="U7217" t="s">
        <v>1340</v>
      </c>
      <c r="V7217" t="s">
        <v>12795</v>
      </c>
      <c r="W7217" t="s">
        <v>970</v>
      </c>
      <c r="X7217" t="s">
        <v>22934</v>
      </c>
    </row>
    <row r="7218" spans="2:24" ht="11" outlineLevel="1" x14ac:dyDescent="0.15">
      <c r="B7218" t="s">
        <v>9086</v>
      </c>
      <c r="C7218" t="s">
        <v>9087</v>
      </c>
      <c r="D7218" t="s">
        <v>7821</v>
      </c>
      <c r="E7218" t="s">
        <v>10652</v>
      </c>
      <c r="F7218" t="s">
        <v>6673</v>
      </c>
      <c r="G7218" t="s">
        <v>6674</v>
      </c>
      <c r="H7218" s="17">
        <v>43805</v>
      </c>
      <c r="I7218" s="15">
        <v>2020</v>
      </c>
      <c r="J7218" t="s">
        <v>10634</v>
      </c>
      <c r="K7218" s="5">
        <v>-2311.7600000000002</v>
      </c>
      <c r="L7218" t="s">
        <v>967</v>
      </c>
      <c r="M7218" t="s">
        <v>12802</v>
      </c>
      <c r="R7218" t="s">
        <v>740</v>
      </c>
      <c r="S7218" t="s">
        <v>795</v>
      </c>
      <c r="T7218" t="s">
        <v>21742</v>
      </c>
      <c r="U7218" t="s">
        <v>1340</v>
      </c>
      <c r="V7218" t="s">
        <v>12795</v>
      </c>
      <c r="W7218" t="s">
        <v>970</v>
      </c>
      <c r="X7218" t="s">
        <v>22935</v>
      </c>
    </row>
    <row r="7219" spans="2:24" ht="11" outlineLevel="1" x14ac:dyDescent="0.15">
      <c r="B7219" t="s">
        <v>9089</v>
      </c>
      <c r="C7219" t="s">
        <v>9090</v>
      </c>
      <c r="E7219" t="s">
        <v>10649</v>
      </c>
      <c r="F7219" t="s">
        <v>7751</v>
      </c>
      <c r="G7219" t="s">
        <v>7752</v>
      </c>
      <c r="H7219" s="17">
        <v>42198</v>
      </c>
      <c r="I7219" s="15">
        <v>2015</v>
      </c>
      <c r="J7219" t="s">
        <v>10634</v>
      </c>
      <c r="K7219" s="5">
        <v>13185</v>
      </c>
      <c r="L7219" t="s">
        <v>967</v>
      </c>
      <c r="R7219" t="s">
        <v>757</v>
      </c>
      <c r="S7219" t="s">
        <v>795</v>
      </c>
      <c r="T7219" t="s">
        <v>22936</v>
      </c>
      <c r="U7219" t="s">
        <v>1340</v>
      </c>
      <c r="V7219" t="s">
        <v>12795</v>
      </c>
      <c r="W7219" t="s">
        <v>970</v>
      </c>
      <c r="X7219" t="s">
        <v>22937</v>
      </c>
    </row>
    <row r="7220" spans="2:24" ht="11" outlineLevel="1" x14ac:dyDescent="0.15">
      <c r="B7220" t="s">
        <v>9092</v>
      </c>
      <c r="C7220" t="s">
        <v>9093</v>
      </c>
      <c r="E7220" t="s">
        <v>10649</v>
      </c>
      <c r="F7220" t="s">
        <v>8816</v>
      </c>
      <c r="G7220" t="s">
        <v>8817</v>
      </c>
      <c r="H7220" s="17">
        <v>43070</v>
      </c>
      <c r="I7220" s="15">
        <v>2018</v>
      </c>
      <c r="J7220" t="s">
        <v>10634</v>
      </c>
      <c r="K7220" s="5">
        <v>13157.18</v>
      </c>
      <c r="L7220" t="s">
        <v>967</v>
      </c>
      <c r="R7220" t="s">
        <v>757</v>
      </c>
      <c r="S7220" t="s">
        <v>795</v>
      </c>
      <c r="T7220" t="s">
        <v>22938</v>
      </c>
      <c r="U7220" t="s">
        <v>1340</v>
      </c>
      <c r="V7220" t="s">
        <v>12795</v>
      </c>
      <c r="W7220" t="s">
        <v>970</v>
      </c>
      <c r="X7220" t="s">
        <v>22939</v>
      </c>
    </row>
    <row r="7221" spans="2:24" ht="11" outlineLevel="1" x14ac:dyDescent="0.15">
      <c r="B7221" t="s">
        <v>9095</v>
      </c>
      <c r="C7221" t="s">
        <v>9096</v>
      </c>
      <c r="E7221" t="s">
        <v>10649</v>
      </c>
      <c r="F7221" t="s">
        <v>7825</v>
      </c>
      <c r="G7221" t="s">
        <v>7826</v>
      </c>
      <c r="H7221" s="17">
        <v>42438</v>
      </c>
      <c r="I7221" s="15">
        <v>2016</v>
      </c>
      <c r="J7221" t="s">
        <v>10634</v>
      </c>
      <c r="K7221" s="5">
        <v>13075.33</v>
      </c>
      <c r="L7221" t="s">
        <v>967</v>
      </c>
      <c r="R7221" t="s">
        <v>748</v>
      </c>
      <c r="S7221" t="s">
        <v>795</v>
      </c>
      <c r="T7221" t="s">
        <v>22940</v>
      </c>
      <c r="U7221" t="s">
        <v>1340</v>
      </c>
      <c r="V7221" t="s">
        <v>12795</v>
      </c>
      <c r="W7221" t="s">
        <v>970</v>
      </c>
      <c r="X7221" t="s">
        <v>22941</v>
      </c>
    </row>
    <row r="7222" spans="2:24" ht="11" outlineLevel="1" x14ac:dyDescent="0.15">
      <c r="B7222" t="s">
        <v>9098</v>
      </c>
      <c r="C7222" t="s">
        <v>9099</v>
      </c>
      <c r="D7222" t="s">
        <v>5131</v>
      </c>
      <c r="E7222" t="s">
        <v>10649</v>
      </c>
      <c r="F7222" t="s">
        <v>5132</v>
      </c>
      <c r="G7222" t="s">
        <v>5133</v>
      </c>
      <c r="H7222" s="17">
        <v>42537</v>
      </c>
      <c r="I7222" s="15">
        <v>2016</v>
      </c>
      <c r="J7222" t="s">
        <v>10634</v>
      </c>
      <c r="K7222" s="5">
        <v>13035.09</v>
      </c>
      <c r="L7222" t="s">
        <v>967</v>
      </c>
      <c r="R7222" t="s">
        <v>7906</v>
      </c>
      <c r="S7222" t="s">
        <v>795</v>
      </c>
      <c r="T7222" t="s">
        <v>22942</v>
      </c>
      <c r="U7222" t="s">
        <v>1340</v>
      </c>
      <c r="V7222" t="s">
        <v>12795</v>
      </c>
      <c r="W7222" t="s">
        <v>970</v>
      </c>
      <c r="X7222" t="s">
        <v>22943</v>
      </c>
    </row>
    <row r="7223" spans="2:24" ht="11" outlineLevel="1" x14ac:dyDescent="0.15">
      <c r="B7223" t="s">
        <v>9101</v>
      </c>
      <c r="C7223" t="s">
        <v>9102</v>
      </c>
      <c r="E7223" t="s">
        <v>10649</v>
      </c>
      <c r="F7223" t="s">
        <v>9103</v>
      </c>
      <c r="G7223" t="s">
        <v>9104</v>
      </c>
      <c r="H7223" s="17">
        <v>42584</v>
      </c>
      <c r="I7223" s="15">
        <v>2016</v>
      </c>
      <c r="J7223" t="s">
        <v>10634</v>
      </c>
      <c r="K7223" s="5">
        <v>12990</v>
      </c>
      <c r="L7223" t="s">
        <v>967</v>
      </c>
      <c r="R7223" t="s">
        <v>737</v>
      </c>
      <c r="S7223" t="s">
        <v>803</v>
      </c>
      <c r="T7223" t="s">
        <v>22944</v>
      </c>
      <c r="U7223" t="s">
        <v>1340</v>
      </c>
      <c r="V7223" t="s">
        <v>12795</v>
      </c>
      <c r="W7223" t="s">
        <v>970</v>
      </c>
      <c r="X7223" t="s">
        <v>22945</v>
      </c>
    </row>
    <row r="7224" spans="2:24" ht="11" outlineLevel="1" x14ac:dyDescent="0.15">
      <c r="B7224" t="s">
        <v>9106</v>
      </c>
      <c r="C7224" t="s">
        <v>9107</v>
      </c>
      <c r="E7224" t="s">
        <v>10649</v>
      </c>
      <c r="F7224" t="s">
        <v>6306</v>
      </c>
      <c r="G7224" t="s">
        <v>6307</v>
      </c>
      <c r="H7224" s="17">
        <v>43175</v>
      </c>
      <c r="I7224" s="15">
        <v>2018</v>
      </c>
      <c r="J7224" t="s">
        <v>10634</v>
      </c>
      <c r="K7224" s="5">
        <v>13975</v>
      </c>
      <c r="L7224" t="s">
        <v>967</v>
      </c>
      <c r="R7224" t="s">
        <v>740</v>
      </c>
      <c r="S7224" t="s">
        <v>795</v>
      </c>
      <c r="T7224" t="s">
        <v>22946</v>
      </c>
      <c r="U7224" t="s">
        <v>1340</v>
      </c>
      <c r="V7224" t="s">
        <v>12795</v>
      </c>
      <c r="W7224" t="s">
        <v>970</v>
      </c>
      <c r="X7224" t="s">
        <v>22947</v>
      </c>
    </row>
    <row r="7225" spans="2:24" ht="11" outlineLevel="1" x14ac:dyDescent="0.15">
      <c r="B7225" t="s">
        <v>9106</v>
      </c>
      <c r="C7225" t="s">
        <v>9107</v>
      </c>
      <c r="E7225" t="s">
        <v>10652</v>
      </c>
      <c r="F7225" t="s">
        <v>6306</v>
      </c>
      <c r="G7225" t="s">
        <v>6307</v>
      </c>
      <c r="H7225" s="17">
        <v>43244</v>
      </c>
      <c r="I7225" s="15">
        <v>2018</v>
      </c>
      <c r="J7225" t="s">
        <v>10634</v>
      </c>
      <c r="K7225" s="5">
        <v>-1000</v>
      </c>
      <c r="L7225" t="s">
        <v>967</v>
      </c>
      <c r="M7225" t="s">
        <v>12802</v>
      </c>
      <c r="R7225" t="s">
        <v>740</v>
      </c>
      <c r="S7225" t="s">
        <v>795</v>
      </c>
      <c r="T7225" t="s">
        <v>22948</v>
      </c>
      <c r="U7225" t="s">
        <v>1340</v>
      </c>
      <c r="V7225" t="s">
        <v>12795</v>
      </c>
      <c r="W7225" t="s">
        <v>970</v>
      </c>
      <c r="X7225" t="s">
        <v>22949</v>
      </c>
    </row>
    <row r="7226" spans="2:24" ht="11" outlineLevel="1" x14ac:dyDescent="0.15">
      <c r="B7226" t="s">
        <v>9109</v>
      </c>
      <c r="C7226" t="s">
        <v>9110</v>
      </c>
      <c r="E7226" t="s">
        <v>10649</v>
      </c>
      <c r="F7226" t="s">
        <v>7716</v>
      </c>
      <c r="G7226" t="s">
        <v>7717</v>
      </c>
      <c r="H7226" s="17">
        <v>42808</v>
      </c>
      <c r="I7226" s="15">
        <v>2017</v>
      </c>
      <c r="J7226" t="s">
        <v>10634</v>
      </c>
      <c r="K7226" s="5">
        <v>12950</v>
      </c>
      <c r="L7226" t="s">
        <v>967</v>
      </c>
      <c r="R7226" t="s">
        <v>737</v>
      </c>
      <c r="S7226" t="s">
        <v>803</v>
      </c>
      <c r="T7226" t="s">
        <v>22950</v>
      </c>
      <c r="U7226" t="s">
        <v>1340</v>
      </c>
      <c r="V7226" t="s">
        <v>12795</v>
      </c>
      <c r="W7226" t="s">
        <v>970</v>
      </c>
      <c r="X7226" t="s">
        <v>22951</v>
      </c>
    </row>
    <row r="7227" spans="2:24" ht="11" outlineLevel="1" x14ac:dyDescent="0.15">
      <c r="B7227" t="s">
        <v>9112</v>
      </c>
      <c r="C7227" t="s">
        <v>9113</v>
      </c>
      <c r="E7227" t="s">
        <v>10649</v>
      </c>
      <c r="F7227" t="s">
        <v>6578</v>
      </c>
      <c r="G7227" t="s">
        <v>6579</v>
      </c>
      <c r="H7227" s="17">
        <v>42027</v>
      </c>
      <c r="I7227" s="15">
        <v>2015</v>
      </c>
      <c r="J7227" t="s">
        <v>10634</v>
      </c>
      <c r="K7227" s="5">
        <v>14880.63</v>
      </c>
      <c r="L7227" t="s">
        <v>967</v>
      </c>
      <c r="R7227" t="s">
        <v>757</v>
      </c>
      <c r="S7227" t="s">
        <v>795</v>
      </c>
      <c r="T7227" t="s">
        <v>22952</v>
      </c>
      <c r="U7227" t="s">
        <v>1340</v>
      </c>
      <c r="V7227" t="s">
        <v>12795</v>
      </c>
      <c r="W7227" t="s">
        <v>970</v>
      </c>
      <c r="X7227" t="s">
        <v>22953</v>
      </c>
    </row>
    <row r="7228" spans="2:24" ht="11" outlineLevel="1" x14ac:dyDescent="0.15">
      <c r="B7228" t="s">
        <v>9112</v>
      </c>
      <c r="C7228" t="s">
        <v>9113</v>
      </c>
      <c r="E7228" t="s">
        <v>10652</v>
      </c>
      <c r="F7228" t="s">
        <v>6578</v>
      </c>
      <c r="G7228" t="s">
        <v>6579</v>
      </c>
      <c r="H7228" s="17">
        <v>42065</v>
      </c>
      <c r="I7228" s="15">
        <v>2015</v>
      </c>
      <c r="J7228" t="s">
        <v>10634</v>
      </c>
      <c r="K7228" s="5">
        <v>-1938.29</v>
      </c>
      <c r="L7228" t="s">
        <v>967</v>
      </c>
      <c r="M7228" t="s">
        <v>14189</v>
      </c>
      <c r="R7228" t="s">
        <v>757</v>
      </c>
      <c r="S7228" t="s">
        <v>795</v>
      </c>
      <c r="T7228" t="s">
        <v>22954</v>
      </c>
      <c r="U7228" t="s">
        <v>1340</v>
      </c>
      <c r="V7228" t="s">
        <v>12795</v>
      </c>
      <c r="W7228" t="s">
        <v>970</v>
      </c>
      <c r="X7228" t="s">
        <v>22955</v>
      </c>
    </row>
    <row r="7229" spans="2:24" ht="11" outlineLevel="1" x14ac:dyDescent="0.15">
      <c r="B7229" t="s">
        <v>9115</v>
      </c>
      <c r="C7229" t="s">
        <v>9116</v>
      </c>
      <c r="E7229" t="s">
        <v>10649</v>
      </c>
      <c r="F7229" t="s">
        <v>6858</v>
      </c>
      <c r="G7229" t="s">
        <v>6859</v>
      </c>
      <c r="H7229" s="17">
        <v>45824</v>
      </c>
      <c r="I7229" s="15">
        <v>2025</v>
      </c>
      <c r="J7229" t="s">
        <v>10634</v>
      </c>
      <c r="K7229" s="5">
        <v>12939.68</v>
      </c>
      <c r="L7229" t="s">
        <v>967</v>
      </c>
      <c r="R7229" t="s">
        <v>740</v>
      </c>
      <c r="S7229" t="s">
        <v>795</v>
      </c>
      <c r="T7229" t="s">
        <v>22956</v>
      </c>
      <c r="U7229" t="s">
        <v>1340</v>
      </c>
      <c r="V7229" t="s">
        <v>12795</v>
      </c>
      <c r="W7229" t="s">
        <v>970</v>
      </c>
      <c r="X7229" t="s">
        <v>22957</v>
      </c>
    </row>
    <row r="7230" spans="2:24" ht="11" outlineLevel="1" x14ac:dyDescent="0.15">
      <c r="B7230" t="s">
        <v>9118</v>
      </c>
      <c r="C7230" t="s">
        <v>9119</v>
      </c>
      <c r="E7230" t="s">
        <v>10649</v>
      </c>
      <c r="F7230" t="s">
        <v>9120</v>
      </c>
      <c r="G7230" t="s">
        <v>9121</v>
      </c>
      <c r="H7230" s="17">
        <v>42251</v>
      </c>
      <c r="I7230" s="15">
        <v>2015</v>
      </c>
      <c r="J7230" t="s">
        <v>10634</v>
      </c>
      <c r="K7230" s="5">
        <v>12832</v>
      </c>
      <c r="L7230" t="s">
        <v>967</v>
      </c>
      <c r="R7230" t="s">
        <v>750</v>
      </c>
      <c r="S7230" t="s">
        <v>4388</v>
      </c>
      <c r="T7230" t="s">
        <v>22958</v>
      </c>
      <c r="U7230" t="s">
        <v>1340</v>
      </c>
      <c r="V7230" t="s">
        <v>12795</v>
      </c>
      <c r="W7230" t="s">
        <v>970</v>
      </c>
      <c r="X7230" t="s">
        <v>22959</v>
      </c>
    </row>
    <row r="7231" spans="2:24" ht="11" outlineLevel="1" x14ac:dyDescent="0.15">
      <c r="B7231" t="s">
        <v>9123</v>
      </c>
      <c r="C7231" t="s">
        <v>9124</v>
      </c>
      <c r="E7231" t="s">
        <v>10649</v>
      </c>
      <c r="F7231" t="s">
        <v>8907</v>
      </c>
      <c r="G7231" t="s">
        <v>8908</v>
      </c>
      <c r="H7231" s="17">
        <v>42230</v>
      </c>
      <c r="I7231" s="15">
        <v>2015</v>
      </c>
      <c r="J7231" t="s">
        <v>10634</v>
      </c>
      <c r="K7231" s="5">
        <v>12800</v>
      </c>
      <c r="L7231" t="s">
        <v>967</v>
      </c>
      <c r="R7231" t="s">
        <v>748</v>
      </c>
      <c r="S7231" t="s">
        <v>795</v>
      </c>
      <c r="T7231" t="s">
        <v>22960</v>
      </c>
      <c r="U7231" t="s">
        <v>1340</v>
      </c>
      <c r="V7231" t="s">
        <v>12795</v>
      </c>
      <c r="W7231" t="s">
        <v>970</v>
      </c>
      <c r="X7231" t="s">
        <v>22961</v>
      </c>
    </row>
    <row r="7232" spans="2:24" ht="11" outlineLevel="1" x14ac:dyDescent="0.15">
      <c r="B7232" t="s">
        <v>9126</v>
      </c>
      <c r="C7232" t="s">
        <v>9127</v>
      </c>
      <c r="E7232" t="s">
        <v>10649</v>
      </c>
      <c r="F7232" t="s">
        <v>9128</v>
      </c>
      <c r="G7232" t="s">
        <v>9129</v>
      </c>
      <c r="H7232" s="17">
        <v>44742</v>
      </c>
      <c r="I7232" s="15">
        <v>2022</v>
      </c>
      <c r="J7232" t="s">
        <v>10634</v>
      </c>
      <c r="K7232" s="5">
        <v>14000</v>
      </c>
      <c r="L7232" t="s">
        <v>967</v>
      </c>
      <c r="R7232" t="s">
        <v>748</v>
      </c>
      <c r="S7232" t="s">
        <v>795</v>
      </c>
      <c r="T7232" t="s">
        <v>22962</v>
      </c>
      <c r="U7232" t="s">
        <v>1340</v>
      </c>
      <c r="V7232" t="s">
        <v>12795</v>
      </c>
      <c r="W7232" t="s">
        <v>970</v>
      </c>
      <c r="X7232" t="s">
        <v>22963</v>
      </c>
    </row>
    <row r="7233" spans="2:24" ht="11" outlineLevel="1" x14ac:dyDescent="0.15">
      <c r="B7233" t="s">
        <v>9126</v>
      </c>
      <c r="C7233" t="s">
        <v>9127</v>
      </c>
      <c r="E7233" t="s">
        <v>10652</v>
      </c>
      <c r="F7233" t="s">
        <v>9128</v>
      </c>
      <c r="G7233" t="s">
        <v>9129</v>
      </c>
      <c r="H7233" s="17">
        <v>45642</v>
      </c>
      <c r="I7233" s="15">
        <v>2025</v>
      </c>
      <c r="J7233" t="s">
        <v>10634</v>
      </c>
      <c r="K7233" s="5">
        <v>-1214.6300000000001</v>
      </c>
      <c r="L7233" t="s">
        <v>967</v>
      </c>
      <c r="M7233" t="s">
        <v>15907</v>
      </c>
      <c r="R7233" t="s">
        <v>748</v>
      </c>
      <c r="S7233" t="s">
        <v>795</v>
      </c>
      <c r="T7233" t="s">
        <v>22962</v>
      </c>
      <c r="U7233" t="s">
        <v>1340</v>
      </c>
      <c r="V7233" t="s">
        <v>12795</v>
      </c>
      <c r="W7233" t="s">
        <v>970</v>
      </c>
      <c r="X7233" t="s">
        <v>22964</v>
      </c>
    </row>
    <row r="7234" spans="2:24" ht="11" outlineLevel="1" x14ac:dyDescent="0.15">
      <c r="B7234" t="s">
        <v>9131</v>
      </c>
      <c r="C7234" t="s">
        <v>9132</v>
      </c>
      <c r="E7234" t="s">
        <v>10649</v>
      </c>
      <c r="F7234" t="s">
        <v>9133</v>
      </c>
      <c r="G7234" t="s">
        <v>9134</v>
      </c>
      <c r="H7234" s="17">
        <v>45028</v>
      </c>
      <c r="I7234" s="15">
        <v>2023</v>
      </c>
      <c r="J7234" t="s">
        <v>10634</v>
      </c>
      <c r="K7234" s="5">
        <v>13945</v>
      </c>
      <c r="L7234" t="s">
        <v>967</v>
      </c>
      <c r="R7234" t="s">
        <v>9135</v>
      </c>
      <c r="S7234" t="s">
        <v>795</v>
      </c>
      <c r="T7234" t="s">
        <v>22965</v>
      </c>
      <c r="U7234" t="s">
        <v>1340</v>
      </c>
      <c r="V7234" t="s">
        <v>12795</v>
      </c>
      <c r="W7234" t="s">
        <v>970</v>
      </c>
      <c r="X7234" t="s">
        <v>22966</v>
      </c>
    </row>
    <row r="7235" spans="2:24" ht="11" outlineLevel="1" x14ac:dyDescent="0.15">
      <c r="B7235" t="s">
        <v>9131</v>
      </c>
      <c r="C7235" t="s">
        <v>9132</v>
      </c>
      <c r="E7235" t="s">
        <v>10652</v>
      </c>
      <c r="F7235" t="s">
        <v>9133</v>
      </c>
      <c r="G7235" t="s">
        <v>9134</v>
      </c>
      <c r="H7235" s="17">
        <v>45722</v>
      </c>
      <c r="I7235" s="15">
        <v>2025</v>
      </c>
      <c r="J7235" t="s">
        <v>10634</v>
      </c>
      <c r="K7235" s="5">
        <v>-1250</v>
      </c>
      <c r="L7235" t="s">
        <v>967</v>
      </c>
      <c r="M7235" t="s">
        <v>14985</v>
      </c>
      <c r="R7235" t="s">
        <v>9135</v>
      </c>
      <c r="S7235" t="s">
        <v>795</v>
      </c>
      <c r="T7235" t="s">
        <v>22965</v>
      </c>
      <c r="U7235" t="s">
        <v>1340</v>
      </c>
      <c r="V7235" t="s">
        <v>12795</v>
      </c>
      <c r="W7235" t="s">
        <v>970</v>
      </c>
      <c r="X7235" t="s">
        <v>22967</v>
      </c>
    </row>
    <row r="7236" spans="2:24" ht="11" outlineLevel="1" x14ac:dyDescent="0.15">
      <c r="B7236" t="s">
        <v>9138</v>
      </c>
      <c r="C7236" t="s">
        <v>9139</v>
      </c>
      <c r="E7236" t="s">
        <v>10649</v>
      </c>
      <c r="F7236" t="s">
        <v>9140</v>
      </c>
      <c r="G7236" t="s">
        <v>9141</v>
      </c>
      <c r="H7236" s="17">
        <v>42936</v>
      </c>
      <c r="I7236" s="15">
        <v>2017</v>
      </c>
      <c r="J7236" t="s">
        <v>10634</v>
      </c>
      <c r="K7236" s="5">
        <v>12675.95</v>
      </c>
      <c r="L7236" t="s">
        <v>967</v>
      </c>
      <c r="R7236" t="s">
        <v>750</v>
      </c>
      <c r="S7236" t="s">
        <v>887</v>
      </c>
      <c r="T7236" t="s">
        <v>22968</v>
      </c>
      <c r="U7236" t="s">
        <v>1340</v>
      </c>
      <c r="V7236" t="s">
        <v>12795</v>
      </c>
      <c r="W7236" t="s">
        <v>970</v>
      </c>
      <c r="X7236" t="s">
        <v>22969</v>
      </c>
    </row>
    <row r="7237" spans="2:24" ht="11" outlineLevel="1" x14ac:dyDescent="0.15">
      <c r="B7237" t="s">
        <v>9143</v>
      </c>
      <c r="C7237" t="s">
        <v>9144</v>
      </c>
      <c r="E7237" t="s">
        <v>10649</v>
      </c>
      <c r="F7237" t="s">
        <v>2393</v>
      </c>
      <c r="G7237" t="s">
        <v>2392</v>
      </c>
      <c r="H7237" s="17">
        <v>43123</v>
      </c>
      <c r="I7237" s="15">
        <v>2018</v>
      </c>
      <c r="J7237" t="s">
        <v>10634</v>
      </c>
      <c r="K7237" s="5">
        <v>12634</v>
      </c>
      <c r="L7237" t="s">
        <v>967</v>
      </c>
      <c r="M7237" t="s">
        <v>1141</v>
      </c>
      <c r="N7237" t="s">
        <v>10635</v>
      </c>
      <c r="O7237" t="s">
        <v>804</v>
      </c>
      <c r="P7237" t="s">
        <v>11969</v>
      </c>
      <c r="Q7237" t="s">
        <v>11969</v>
      </c>
      <c r="R7237" t="s">
        <v>746</v>
      </c>
      <c r="S7237" t="s">
        <v>795</v>
      </c>
      <c r="T7237" t="s">
        <v>22970</v>
      </c>
      <c r="U7237" t="s">
        <v>965</v>
      </c>
      <c r="V7237" t="s">
        <v>10638</v>
      </c>
      <c r="W7237" t="s">
        <v>970</v>
      </c>
      <c r="X7237" t="s">
        <v>22971</v>
      </c>
    </row>
    <row r="7238" spans="2:24" ht="11" outlineLevel="1" x14ac:dyDescent="0.15">
      <c r="B7238" t="s">
        <v>9146</v>
      </c>
      <c r="C7238" t="s">
        <v>9147</v>
      </c>
      <c r="E7238" t="s">
        <v>10649</v>
      </c>
      <c r="F7238" t="s">
        <v>5808</v>
      </c>
      <c r="G7238" t="s">
        <v>9148</v>
      </c>
      <c r="H7238" s="17">
        <v>43283</v>
      </c>
      <c r="I7238" s="15">
        <v>2018</v>
      </c>
      <c r="J7238" t="s">
        <v>10634</v>
      </c>
      <c r="K7238" s="5">
        <v>12800</v>
      </c>
      <c r="L7238" t="s">
        <v>967</v>
      </c>
      <c r="R7238" t="s">
        <v>3219</v>
      </c>
      <c r="S7238" t="s">
        <v>795</v>
      </c>
      <c r="T7238" t="s">
        <v>22972</v>
      </c>
      <c r="U7238" t="s">
        <v>1340</v>
      </c>
      <c r="V7238" t="s">
        <v>12795</v>
      </c>
      <c r="W7238" t="s">
        <v>970</v>
      </c>
      <c r="X7238" t="s">
        <v>22973</v>
      </c>
    </row>
    <row r="7239" spans="2:24" ht="11" outlineLevel="1" x14ac:dyDescent="0.15">
      <c r="B7239" t="s">
        <v>9146</v>
      </c>
      <c r="C7239" t="s">
        <v>9147</v>
      </c>
      <c r="E7239" t="s">
        <v>10652</v>
      </c>
      <c r="F7239" t="s">
        <v>5808</v>
      </c>
      <c r="G7239" t="s">
        <v>9148</v>
      </c>
      <c r="H7239" s="17">
        <v>43579</v>
      </c>
      <c r="I7239" s="15">
        <v>2019</v>
      </c>
      <c r="J7239" t="s">
        <v>10634</v>
      </c>
      <c r="K7239" s="5">
        <v>-224.01</v>
      </c>
      <c r="L7239" t="s">
        <v>967</v>
      </c>
      <c r="M7239" t="s">
        <v>12802</v>
      </c>
      <c r="R7239" t="s">
        <v>3219</v>
      </c>
      <c r="S7239" t="s">
        <v>795</v>
      </c>
      <c r="T7239" t="s">
        <v>22974</v>
      </c>
      <c r="U7239" t="s">
        <v>1340</v>
      </c>
      <c r="V7239" t="s">
        <v>12795</v>
      </c>
      <c r="W7239" t="s">
        <v>970</v>
      </c>
      <c r="X7239" t="s">
        <v>22975</v>
      </c>
    </row>
    <row r="7240" spans="2:24" ht="11" outlineLevel="1" x14ac:dyDescent="0.15">
      <c r="B7240" t="s">
        <v>9150</v>
      </c>
      <c r="C7240" t="s">
        <v>9151</v>
      </c>
      <c r="E7240" t="s">
        <v>10649</v>
      </c>
      <c r="F7240" t="s">
        <v>7075</v>
      </c>
      <c r="G7240" t="s">
        <v>7076</v>
      </c>
      <c r="H7240" s="17">
        <v>42152</v>
      </c>
      <c r="I7240" s="15">
        <v>2015</v>
      </c>
      <c r="J7240" t="s">
        <v>10634</v>
      </c>
      <c r="K7240" s="5">
        <v>12570</v>
      </c>
      <c r="L7240" t="s">
        <v>967</v>
      </c>
      <c r="R7240" t="s">
        <v>2658</v>
      </c>
      <c r="S7240" t="s">
        <v>795</v>
      </c>
      <c r="T7240" t="s">
        <v>22976</v>
      </c>
      <c r="U7240" t="s">
        <v>1340</v>
      </c>
      <c r="V7240" t="s">
        <v>12795</v>
      </c>
      <c r="W7240" t="s">
        <v>970</v>
      </c>
      <c r="X7240" t="s">
        <v>22977</v>
      </c>
    </row>
    <row r="7241" spans="2:24" ht="11" outlineLevel="1" x14ac:dyDescent="0.15">
      <c r="B7241" t="s">
        <v>9153</v>
      </c>
      <c r="C7241" t="s">
        <v>9154</v>
      </c>
      <c r="E7241" t="s">
        <v>10649</v>
      </c>
      <c r="F7241" t="s">
        <v>6306</v>
      </c>
      <c r="G7241" t="s">
        <v>6307</v>
      </c>
      <c r="H7241" s="17">
        <v>45369</v>
      </c>
      <c r="I7241" s="15">
        <v>2024</v>
      </c>
      <c r="J7241" t="s">
        <v>10634</v>
      </c>
      <c r="K7241" s="5">
        <v>12500</v>
      </c>
      <c r="L7241" t="s">
        <v>967</v>
      </c>
      <c r="R7241" t="s">
        <v>740</v>
      </c>
      <c r="S7241" t="s">
        <v>795</v>
      </c>
      <c r="T7241" t="s">
        <v>22978</v>
      </c>
      <c r="U7241" t="s">
        <v>1340</v>
      </c>
      <c r="V7241" t="s">
        <v>12795</v>
      </c>
      <c r="W7241" t="s">
        <v>970</v>
      </c>
      <c r="X7241" t="s">
        <v>22979</v>
      </c>
    </row>
    <row r="7242" spans="2:24" ht="11" outlineLevel="1" x14ac:dyDescent="0.15">
      <c r="B7242" t="s">
        <v>9156</v>
      </c>
      <c r="C7242" t="s">
        <v>9157</v>
      </c>
      <c r="E7242" t="s">
        <v>10649</v>
      </c>
      <c r="F7242" t="s">
        <v>6358</v>
      </c>
      <c r="G7242" t="s">
        <v>6359</v>
      </c>
      <c r="H7242" s="17">
        <v>45495</v>
      </c>
      <c r="I7242" s="15">
        <v>2024</v>
      </c>
      <c r="J7242" t="s">
        <v>10634</v>
      </c>
      <c r="K7242" s="5">
        <v>12474.65</v>
      </c>
      <c r="L7242" t="s">
        <v>967</v>
      </c>
      <c r="R7242" t="s">
        <v>744</v>
      </c>
      <c r="S7242" t="s">
        <v>795</v>
      </c>
      <c r="T7242" t="s">
        <v>22980</v>
      </c>
      <c r="U7242" t="s">
        <v>1340</v>
      </c>
      <c r="V7242" t="s">
        <v>12795</v>
      </c>
      <c r="W7242" t="s">
        <v>970</v>
      </c>
      <c r="X7242" t="s">
        <v>22981</v>
      </c>
    </row>
    <row r="7243" spans="2:24" ht="11" outlineLevel="1" x14ac:dyDescent="0.15">
      <c r="B7243" t="s">
        <v>9159</v>
      </c>
      <c r="C7243" t="s">
        <v>9160</v>
      </c>
      <c r="E7243" t="s">
        <v>10649</v>
      </c>
      <c r="F7243" t="s">
        <v>628</v>
      </c>
      <c r="G7243" t="s">
        <v>2769</v>
      </c>
      <c r="H7243" s="17">
        <v>44209</v>
      </c>
      <c r="I7243" s="15">
        <v>2021</v>
      </c>
      <c r="J7243" t="s">
        <v>10634</v>
      </c>
      <c r="K7243" s="5">
        <v>12420</v>
      </c>
      <c r="L7243" t="s">
        <v>967</v>
      </c>
      <c r="M7243" t="s">
        <v>956</v>
      </c>
      <c r="N7243" t="s">
        <v>10635</v>
      </c>
      <c r="O7243" t="s">
        <v>804</v>
      </c>
      <c r="P7243" t="s">
        <v>10636</v>
      </c>
      <c r="Q7243" t="s">
        <v>10636</v>
      </c>
      <c r="R7243" t="s">
        <v>4574</v>
      </c>
      <c r="S7243" t="s">
        <v>795</v>
      </c>
      <c r="T7243" t="s">
        <v>22982</v>
      </c>
      <c r="U7243" t="s">
        <v>965</v>
      </c>
      <c r="V7243" t="s">
        <v>10638</v>
      </c>
      <c r="W7243" t="s">
        <v>970</v>
      </c>
      <c r="X7243" t="s">
        <v>22983</v>
      </c>
    </row>
    <row r="7244" spans="2:24" ht="11" outlineLevel="1" x14ac:dyDescent="0.15">
      <c r="B7244" t="s">
        <v>9162</v>
      </c>
      <c r="C7244" t="s">
        <v>9163</v>
      </c>
      <c r="E7244" t="s">
        <v>10649</v>
      </c>
      <c r="F7244" t="s">
        <v>14804</v>
      </c>
      <c r="G7244" t="s">
        <v>1904</v>
      </c>
      <c r="H7244" s="17">
        <v>42639</v>
      </c>
      <c r="I7244" s="15">
        <v>2016</v>
      </c>
      <c r="J7244" t="s">
        <v>10634</v>
      </c>
      <c r="K7244" s="5">
        <v>12392.38</v>
      </c>
      <c r="L7244" t="s">
        <v>967</v>
      </c>
      <c r="M7244" t="s">
        <v>1141</v>
      </c>
      <c r="N7244" t="s">
        <v>10635</v>
      </c>
      <c r="O7244" t="s">
        <v>826</v>
      </c>
      <c r="P7244" t="s">
        <v>12118</v>
      </c>
      <c r="Q7244" t="s">
        <v>12118</v>
      </c>
      <c r="R7244" t="s">
        <v>748</v>
      </c>
      <c r="S7244" t="s">
        <v>795</v>
      </c>
      <c r="T7244" t="s">
        <v>22984</v>
      </c>
      <c r="U7244" t="s">
        <v>965</v>
      </c>
      <c r="V7244" t="s">
        <v>10638</v>
      </c>
      <c r="W7244" t="s">
        <v>970</v>
      </c>
      <c r="X7244" t="s">
        <v>22985</v>
      </c>
    </row>
    <row r="7245" spans="2:24" ht="11" outlineLevel="1" x14ac:dyDescent="0.15">
      <c r="B7245" t="s">
        <v>9165</v>
      </c>
      <c r="C7245" t="s">
        <v>2080</v>
      </c>
      <c r="D7245" t="s">
        <v>4755</v>
      </c>
      <c r="E7245" t="s">
        <v>10649</v>
      </c>
      <c r="F7245" t="s">
        <v>16415</v>
      </c>
      <c r="G7245" t="s">
        <v>2594</v>
      </c>
      <c r="H7245" s="17">
        <v>42688</v>
      </c>
      <c r="I7245" s="15">
        <v>2017</v>
      </c>
      <c r="J7245" t="s">
        <v>10634</v>
      </c>
      <c r="K7245" s="5">
        <v>12347</v>
      </c>
      <c r="L7245" t="s">
        <v>967</v>
      </c>
      <c r="M7245" t="s">
        <v>1903</v>
      </c>
      <c r="N7245" t="s">
        <v>10635</v>
      </c>
      <c r="O7245" t="s">
        <v>825</v>
      </c>
      <c r="P7245" t="s">
        <v>14662</v>
      </c>
      <c r="R7245" t="s">
        <v>740</v>
      </c>
      <c r="S7245" t="s">
        <v>795</v>
      </c>
      <c r="T7245" t="s">
        <v>22986</v>
      </c>
      <c r="U7245" t="s">
        <v>965</v>
      </c>
      <c r="V7245" t="s">
        <v>10638</v>
      </c>
      <c r="W7245" t="s">
        <v>970</v>
      </c>
      <c r="X7245" t="s">
        <v>22987</v>
      </c>
    </row>
    <row r="7246" spans="2:24" ht="11" outlineLevel="1" x14ac:dyDescent="0.15">
      <c r="B7246" t="s">
        <v>9167</v>
      </c>
      <c r="C7246" t="s">
        <v>9168</v>
      </c>
      <c r="D7246" t="s">
        <v>7821</v>
      </c>
      <c r="E7246" t="s">
        <v>10649</v>
      </c>
      <c r="F7246" t="s">
        <v>6673</v>
      </c>
      <c r="G7246" t="s">
        <v>6674</v>
      </c>
      <c r="H7246" s="17">
        <v>43794</v>
      </c>
      <c r="I7246" s="15">
        <v>2020</v>
      </c>
      <c r="J7246" t="s">
        <v>10634</v>
      </c>
      <c r="K7246" s="5">
        <v>35082.199999999997</v>
      </c>
      <c r="L7246" t="s">
        <v>967</v>
      </c>
      <c r="R7246" t="s">
        <v>740</v>
      </c>
      <c r="S7246" t="s">
        <v>795</v>
      </c>
      <c r="T7246" t="s">
        <v>22988</v>
      </c>
      <c r="U7246" t="s">
        <v>1340</v>
      </c>
      <c r="V7246" t="s">
        <v>12795</v>
      </c>
      <c r="W7246" t="s">
        <v>970</v>
      </c>
      <c r="X7246" t="s">
        <v>22989</v>
      </c>
    </row>
    <row r="7247" spans="2:24" ht="11" outlineLevel="1" x14ac:dyDescent="0.15">
      <c r="B7247" t="s">
        <v>9167</v>
      </c>
      <c r="C7247" t="s">
        <v>9168</v>
      </c>
      <c r="D7247" t="s">
        <v>7821</v>
      </c>
      <c r="E7247" t="s">
        <v>10652</v>
      </c>
      <c r="F7247" t="s">
        <v>6673</v>
      </c>
      <c r="G7247" t="s">
        <v>6674</v>
      </c>
      <c r="H7247" s="17">
        <v>43806</v>
      </c>
      <c r="I7247" s="15">
        <v>2020</v>
      </c>
      <c r="J7247" t="s">
        <v>10634</v>
      </c>
      <c r="K7247" s="5">
        <v>-12421.4</v>
      </c>
      <c r="L7247" t="s">
        <v>967</v>
      </c>
      <c r="M7247" t="s">
        <v>15907</v>
      </c>
      <c r="R7247" t="s">
        <v>740</v>
      </c>
      <c r="S7247" t="s">
        <v>795</v>
      </c>
      <c r="T7247" t="s">
        <v>22990</v>
      </c>
      <c r="U7247" t="s">
        <v>1340</v>
      </c>
      <c r="V7247" t="s">
        <v>12795</v>
      </c>
      <c r="W7247" t="s">
        <v>970</v>
      </c>
      <c r="X7247" t="s">
        <v>22991</v>
      </c>
    </row>
    <row r="7248" spans="2:24" ht="11" outlineLevel="1" x14ac:dyDescent="0.15">
      <c r="B7248" t="s">
        <v>9167</v>
      </c>
      <c r="C7248" t="s">
        <v>9168</v>
      </c>
      <c r="D7248" t="s">
        <v>7821</v>
      </c>
      <c r="E7248" t="s">
        <v>10664</v>
      </c>
      <c r="F7248" t="s">
        <v>6673</v>
      </c>
      <c r="G7248" t="s">
        <v>6674</v>
      </c>
      <c r="H7248" s="17">
        <v>44046</v>
      </c>
      <c r="I7248" s="15">
        <v>2020</v>
      </c>
      <c r="J7248" t="s">
        <v>10634</v>
      </c>
      <c r="K7248" s="5">
        <v>-10338.6</v>
      </c>
      <c r="L7248" t="s">
        <v>967</v>
      </c>
      <c r="M7248" t="s">
        <v>12802</v>
      </c>
      <c r="R7248" t="s">
        <v>740</v>
      </c>
      <c r="S7248" t="s">
        <v>795</v>
      </c>
      <c r="T7248" t="s">
        <v>22992</v>
      </c>
      <c r="U7248" t="s">
        <v>1340</v>
      </c>
      <c r="V7248" t="s">
        <v>12795</v>
      </c>
      <c r="W7248" t="s">
        <v>970</v>
      </c>
      <c r="X7248" t="s">
        <v>22993</v>
      </c>
    </row>
    <row r="7249" spans="2:24" ht="11" outlineLevel="1" x14ac:dyDescent="0.15">
      <c r="B7249" t="s">
        <v>9170</v>
      </c>
      <c r="C7249" t="s">
        <v>9171</v>
      </c>
      <c r="D7249" t="s">
        <v>5131</v>
      </c>
      <c r="E7249" t="s">
        <v>10649</v>
      </c>
      <c r="F7249" t="s">
        <v>5132</v>
      </c>
      <c r="G7249" t="s">
        <v>5133</v>
      </c>
      <c r="H7249" s="17">
        <v>42494</v>
      </c>
      <c r="I7249" s="15">
        <v>2016</v>
      </c>
      <c r="J7249" t="s">
        <v>10634</v>
      </c>
      <c r="K7249" s="5">
        <v>12261</v>
      </c>
      <c r="L7249" t="s">
        <v>967</v>
      </c>
      <c r="R7249" t="s">
        <v>9172</v>
      </c>
      <c r="S7249" t="s">
        <v>795</v>
      </c>
      <c r="T7249" t="s">
        <v>22994</v>
      </c>
      <c r="U7249" t="s">
        <v>1340</v>
      </c>
      <c r="V7249" t="s">
        <v>12795</v>
      </c>
      <c r="W7249" t="s">
        <v>970</v>
      </c>
      <c r="X7249" t="s">
        <v>22995</v>
      </c>
    </row>
    <row r="7250" spans="2:24" ht="11" outlineLevel="1" x14ac:dyDescent="0.15">
      <c r="B7250" t="s">
        <v>9170</v>
      </c>
      <c r="C7250" t="s">
        <v>9171</v>
      </c>
      <c r="D7250" t="s">
        <v>5131</v>
      </c>
      <c r="E7250" t="s">
        <v>10652</v>
      </c>
      <c r="F7250" t="s">
        <v>5132</v>
      </c>
      <c r="G7250" t="s">
        <v>5133</v>
      </c>
      <c r="H7250" s="17">
        <v>42495</v>
      </c>
      <c r="I7250" s="15">
        <v>2016</v>
      </c>
      <c r="J7250" t="s">
        <v>10634</v>
      </c>
      <c r="K7250" s="5">
        <v>0</v>
      </c>
      <c r="L7250" t="s">
        <v>967</v>
      </c>
      <c r="M7250" t="s">
        <v>14985</v>
      </c>
      <c r="R7250" t="s">
        <v>9172</v>
      </c>
      <c r="S7250" t="s">
        <v>795</v>
      </c>
      <c r="T7250" t="s">
        <v>22994</v>
      </c>
      <c r="U7250" t="s">
        <v>1340</v>
      </c>
      <c r="V7250" t="s">
        <v>12795</v>
      </c>
      <c r="W7250" t="s">
        <v>970</v>
      </c>
      <c r="X7250" t="s">
        <v>22996</v>
      </c>
    </row>
    <row r="7251" spans="2:24" ht="11" outlineLevel="1" x14ac:dyDescent="0.15">
      <c r="B7251" t="s">
        <v>9175</v>
      </c>
      <c r="C7251" t="s">
        <v>9176</v>
      </c>
      <c r="E7251" t="s">
        <v>10649</v>
      </c>
      <c r="F7251" t="s">
        <v>9177</v>
      </c>
      <c r="G7251" t="s">
        <v>9178</v>
      </c>
      <c r="H7251" s="17">
        <v>42564</v>
      </c>
      <c r="I7251" s="15">
        <v>2016</v>
      </c>
      <c r="J7251" t="s">
        <v>10634</v>
      </c>
      <c r="K7251" s="5">
        <v>12252</v>
      </c>
      <c r="L7251" t="s">
        <v>967</v>
      </c>
      <c r="R7251" t="s">
        <v>740</v>
      </c>
      <c r="S7251" t="s">
        <v>795</v>
      </c>
      <c r="T7251" t="s">
        <v>22997</v>
      </c>
      <c r="U7251" t="s">
        <v>1340</v>
      </c>
      <c r="V7251" t="s">
        <v>12795</v>
      </c>
      <c r="W7251" t="s">
        <v>970</v>
      </c>
      <c r="X7251" t="s">
        <v>22998</v>
      </c>
    </row>
    <row r="7252" spans="2:24" ht="11" outlineLevel="1" x14ac:dyDescent="0.15">
      <c r="B7252" t="s">
        <v>9180</v>
      </c>
      <c r="C7252" t="s">
        <v>9181</v>
      </c>
      <c r="E7252" t="s">
        <v>10649</v>
      </c>
      <c r="F7252" t="s">
        <v>9182</v>
      </c>
      <c r="G7252" t="s">
        <v>9183</v>
      </c>
      <c r="H7252" s="17">
        <v>42184</v>
      </c>
      <c r="I7252" s="15">
        <v>2015</v>
      </c>
      <c r="J7252" t="s">
        <v>10634</v>
      </c>
      <c r="K7252" s="5">
        <v>12250</v>
      </c>
      <c r="L7252" t="s">
        <v>967</v>
      </c>
      <c r="R7252" t="s">
        <v>763</v>
      </c>
      <c r="S7252" t="s">
        <v>795</v>
      </c>
      <c r="T7252" t="s">
        <v>22999</v>
      </c>
      <c r="U7252" t="s">
        <v>1340</v>
      </c>
      <c r="V7252" t="s">
        <v>12795</v>
      </c>
      <c r="W7252" t="s">
        <v>970</v>
      </c>
      <c r="X7252" t="s">
        <v>23000</v>
      </c>
    </row>
    <row r="7253" spans="2:24" ht="11" outlineLevel="1" x14ac:dyDescent="0.15">
      <c r="B7253" t="s">
        <v>9185</v>
      </c>
      <c r="C7253" t="s">
        <v>9186</v>
      </c>
      <c r="D7253" t="s">
        <v>9187</v>
      </c>
      <c r="E7253" t="s">
        <v>10649</v>
      </c>
      <c r="F7253" t="s">
        <v>9188</v>
      </c>
      <c r="G7253" t="s">
        <v>9189</v>
      </c>
      <c r="H7253" s="17">
        <v>42978</v>
      </c>
      <c r="I7253" s="15">
        <v>2017</v>
      </c>
      <c r="J7253" t="s">
        <v>10634</v>
      </c>
      <c r="K7253" s="5">
        <v>12199</v>
      </c>
      <c r="L7253" t="s">
        <v>967</v>
      </c>
      <c r="R7253" t="s">
        <v>750</v>
      </c>
      <c r="S7253" t="s">
        <v>9190</v>
      </c>
      <c r="T7253" t="s">
        <v>23001</v>
      </c>
      <c r="U7253" t="s">
        <v>1340</v>
      </c>
      <c r="V7253" t="s">
        <v>12795</v>
      </c>
      <c r="W7253" t="s">
        <v>970</v>
      </c>
      <c r="X7253" t="s">
        <v>23002</v>
      </c>
    </row>
    <row r="7254" spans="2:24" ht="11" outlineLevel="1" x14ac:dyDescent="0.15">
      <c r="B7254" t="s">
        <v>9193</v>
      </c>
      <c r="C7254" t="s">
        <v>9194</v>
      </c>
      <c r="D7254" t="s">
        <v>4251</v>
      </c>
      <c r="E7254" t="s">
        <v>10649</v>
      </c>
      <c r="F7254" t="s">
        <v>4252</v>
      </c>
      <c r="G7254" t="s">
        <v>4253</v>
      </c>
      <c r="H7254" s="17">
        <v>45355</v>
      </c>
      <c r="I7254" s="15">
        <v>2024</v>
      </c>
      <c r="J7254" t="s">
        <v>10634</v>
      </c>
      <c r="K7254" s="5">
        <v>12110.28</v>
      </c>
      <c r="L7254" t="s">
        <v>967</v>
      </c>
      <c r="R7254" t="s">
        <v>750</v>
      </c>
      <c r="S7254" t="s">
        <v>803</v>
      </c>
      <c r="T7254" t="s">
        <v>23003</v>
      </c>
      <c r="U7254" t="s">
        <v>1340</v>
      </c>
      <c r="V7254" t="s">
        <v>12795</v>
      </c>
      <c r="W7254" t="s">
        <v>970</v>
      </c>
      <c r="X7254" t="s">
        <v>23004</v>
      </c>
    </row>
    <row r="7255" spans="2:24" ht="11" outlineLevel="1" x14ac:dyDescent="0.15">
      <c r="B7255" t="s">
        <v>9196</v>
      </c>
      <c r="C7255" t="s">
        <v>9197</v>
      </c>
      <c r="D7255" t="s">
        <v>4251</v>
      </c>
      <c r="E7255" t="s">
        <v>10649</v>
      </c>
      <c r="F7255" t="s">
        <v>4252</v>
      </c>
      <c r="G7255" t="s">
        <v>4253</v>
      </c>
      <c r="H7255" s="17">
        <v>45476</v>
      </c>
      <c r="I7255" s="15">
        <v>2024</v>
      </c>
      <c r="J7255" t="s">
        <v>10634</v>
      </c>
      <c r="K7255" s="5">
        <v>12100</v>
      </c>
      <c r="L7255" t="s">
        <v>967</v>
      </c>
      <c r="R7255" t="s">
        <v>9198</v>
      </c>
      <c r="S7255" t="s">
        <v>803</v>
      </c>
      <c r="T7255" t="s">
        <v>23005</v>
      </c>
      <c r="U7255" t="s">
        <v>1340</v>
      </c>
      <c r="V7255" t="s">
        <v>12795</v>
      </c>
      <c r="W7255" t="s">
        <v>970</v>
      </c>
      <c r="X7255" t="s">
        <v>23006</v>
      </c>
    </row>
    <row r="7256" spans="2:24" ht="11" outlineLevel="1" x14ac:dyDescent="0.15">
      <c r="B7256" t="s">
        <v>9201</v>
      </c>
      <c r="C7256" t="s">
        <v>9202</v>
      </c>
      <c r="E7256" t="s">
        <v>10649</v>
      </c>
      <c r="F7256" t="s">
        <v>9203</v>
      </c>
      <c r="G7256" t="s">
        <v>9204</v>
      </c>
      <c r="H7256" s="17">
        <v>42257</v>
      </c>
      <c r="I7256" s="15">
        <v>2015</v>
      </c>
      <c r="J7256" t="s">
        <v>10634</v>
      </c>
      <c r="K7256" s="5">
        <v>11995</v>
      </c>
      <c r="L7256" t="s">
        <v>967</v>
      </c>
      <c r="R7256" t="s">
        <v>737</v>
      </c>
      <c r="S7256" t="s">
        <v>803</v>
      </c>
      <c r="T7256" t="s">
        <v>23007</v>
      </c>
      <c r="U7256" t="s">
        <v>1340</v>
      </c>
      <c r="V7256" t="s">
        <v>12795</v>
      </c>
      <c r="W7256" t="s">
        <v>970</v>
      </c>
      <c r="X7256" t="s">
        <v>23008</v>
      </c>
    </row>
    <row r="7257" spans="2:24" ht="11" outlineLevel="1" x14ac:dyDescent="0.15">
      <c r="B7257" t="s">
        <v>9206</v>
      </c>
      <c r="C7257" t="s">
        <v>9207</v>
      </c>
      <c r="E7257" t="s">
        <v>10649</v>
      </c>
      <c r="F7257" t="s">
        <v>9208</v>
      </c>
      <c r="G7257" t="s">
        <v>9209</v>
      </c>
      <c r="H7257" s="17">
        <v>45492</v>
      </c>
      <c r="I7257" s="15">
        <v>2024</v>
      </c>
      <c r="J7257" t="s">
        <v>10634</v>
      </c>
      <c r="K7257" s="5">
        <v>11851.24</v>
      </c>
      <c r="L7257" t="s">
        <v>967</v>
      </c>
      <c r="R7257" t="s">
        <v>9210</v>
      </c>
      <c r="S7257" t="s">
        <v>3488</v>
      </c>
      <c r="T7257" t="s">
        <v>23009</v>
      </c>
      <c r="U7257" t="s">
        <v>1340</v>
      </c>
      <c r="V7257" t="s">
        <v>12795</v>
      </c>
      <c r="W7257" t="s">
        <v>970</v>
      </c>
      <c r="X7257" t="s">
        <v>23010</v>
      </c>
    </row>
    <row r="7258" spans="2:24" ht="11" outlineLevel="1" x14ac:dyDescent="0.15">
      <c r="B7258" t="s">
        <v>9213</v>
      </c>
      <c r="C7258" t="s">
        <v>9214</v>
      </c>
      <c r="E7258" t="s">
        <v>10649</v>
      </c>
      <c r="F7258" t="s">
        <v>7973</v>
      </c>
      <c r="G7258" t="s">
        <v>7974</v>
      </c>
      <c r="H7258" s="17">
        <v>42548</v>
      </c>
      <c r="I7258" s="15">
        <v>2016</v>
      </c>
      <c r="J7258" t="s">
        <v>10634</v>
      </c>
      <c r="K7258" s="5">
        <v>11754.6</v>
      </c>
      <c r="L7258" t="s">
        <v>967</v>
      </c>
      <c r="R7258" t="s">
        <v>750</v>
      </c>
      <c r="S7258" t="s">
        <v>2535</v>
      </c>
      <c r="T7258" t="s">
        <v>23011</v>
      </c>
      <c r="U7258" t="s">
        <v>1340</v>
      </c>
      <c r="V7258" t="s">
        <v>12795</v>
      </c>
      <c r="W7258" t="s">
        <v>970</v>
      </c>
      <c r="X7258" t="s">
        <v>23012</v>
      </c>
    </row>
    <row r="7259" spans="2:24" ht="11" outlineLevel="1" x14ac:dyDescent="0.15">
      <c r="B7259" t="s">
        <v>9216</v>
      </c>
      <c r="C7259" t="s">
        <v>9217</v>
      </c>
      <c r="E7259" t="s">
        <v>10649</v>
      </c>
      <c r="F7259" t="s">
        <v>5286</v>
      </c>
      <c r="G7259" t="s">
        <v>5287</v>
      </c>
      <c r="H7259" s="17">
        <v>44097</v>
      </c>
      <c r="I7259" s="15">
        <v>2020</v>
      </c>
      <c r="J7259" t="s">
        <v>10634</v>
      </c>
      <c r="K7259" s="5">
        <v>11666.17</v>
      </c>
      <c r="L7259" t="s">
        <v>967</v>
      </c>
      <c r="R7259" t="s">
        <v>5288</v>
      </c>
      <c r="S7259" t="s">
        <v>803</v>
      </c>
      <c r="T7259" t="s">
        <v>23013</v>
      </c>
      <c r="U7259" t="s">
        <v>1340</v>
      </c>
      <c r="V7259" t="s">
        <v>12795</v>
      </c>
      <c r="W7259" t="s">
        <v>970</v>
      </c>
      <c r="X7259" t="s">
        <v>23014</v>
      </c>
    </row>
    <row r="7260" spans="2:24" ht="11" outlineLevel="1" x14ac:dyDescent="0.15">
      <c r="B7260" t="s">
        <v>9216</v>
      </c>
      <c r="C7260" t="s">
        <v>9217</v>
      </c>
      <c r="E7260" t="s">
        <v>10652</v>
      </c>
      <c r="F7260" t="s">
        <v>5286</v>
      </c>
      <c r="G7260" t="s">
        <v>5287</v>
      </c>
      <c r="H7260" s="17">
        <v>44140</v>
      </c>
      <c r="I7260" s="15">
        <v>2021</v>
      </c>
      <c r="J7260" t="s">
        <v>10634</v>
      </c>
      <c r="K7260" s="5">
        <v>0</v>
      </c>
      <c r="L7260" t="s">
        <v>967</v>
      </c>
      <c r="M7260" t="s">
        <v>12797</v>
      </c>
      <c r="R7260" t="s">
        <v>5288</v>
      </c>
      <c r="S7260" t="s">
        <v>803</v>
      </c>
      <c r="T7260" t="s">
        <v>23015</v>
      </c>
      <c r="U7260" t="s">
        <v>1340</v>
      </c>
      <c r="V7260" t="s">
        <v>12795</v>
      </c>
      <c r="W7260" t="s">
        <v>970</v>
      </c>
      <c r="X7260" t="s">
        <v>23016</v>
      </c>
    </row>
    <row r="7261" spans="2:24" ht="11" outlineLevel="1" x14ac:dyDescent="0.15">
      <c r="B7261" t="s">
        <v>9219</v>
      </c>
      <c r="C7261" t="s">
        <v>9220</v>
      </c>
      <c r="E7261" t="s">
        <v>10649</v>
      </c>
      <c r="F7261" t="s">
        <v>5213</v>
      </c>
      <c r="G7261" t="s">
        <v>5214</v>
      </c>
      <c r="H7261" s="17">
        <v>43144</v>
      </c>
      <c r="I7261" s="15">
        <v>2018</v>
      </c>
      <c r="J7261" t="s">
        <v>10634</v>
      </c>
      <c r="K7261" s="5">
        <v>11542.57</v>
      </c>
      <c r="L7261" t="s">
        <v>967</v>
      </c>
      <c r="R7261" t="s">
        <v>750</v>
      </c>
      <c r="S7261" t="s">
        <v>4388</v>
      </c>
      <c r="T7261" t="s">
        <v>23017</v>
      </c>
      <c r="U7261" t="s">
        <v>1340</v>
      </c>
      <c r="V7261" t="s">
        <v>12795</v>
      </c>
      <c r="W7261" t="s">
        <v>970</v>
      </c>
      <c r="X7261" t="s">
        <v>23018</v>
      </c>
    </row>
    <row r="7262" spans="2:24" ht="11" outlineLevel="1" x14ac:dyDescent="0.15">
      <c r="B7262" t="s">
        <v>9222</v>
      </c>
      <c r="C7262" t="s">
        <v>9223</v>
      </c>
      <c r="D7262" t="s">
        <v>9224</v>
      </c>
      <c r="E7262" t="s">
        <v>10649</v>
      </c>
      <c r="F7262" t="s">
        <v>9225</v>
      </c>
      <c r="G7262" t="s">
        <v>9226</v>
      </c>
      <c r="H7262" s="17">
        <v>42865</v>
      </c>
      <c r="I7262" s="15">
        <v>2017</v>
      </c>
      <c r="J7262" t="s">
        <v>10634</v>
      </c>
      <c r="K7262" s="5">
        <v>25710.65</v>
      </c>
      <c r="L7262" t="s">
        <v>967</v>
      </c>
      <c r="R7262" t="s">
        <v>743</v>
      </c>
      <c r="S7262" t="s">
        <v>4192</v>
      </c>
      <c r="T7262" t="s">
        <v>13785</v>
      </c>
      <c r="U7262" t="s">
        <v>1340</v>
      </c>
      <c r="V7262" t="s">
        <v>12795</v>
      </c>
      <c r="W7262" t="s">
        <v>970</v>
      </c>
      <c r="X7262" t="s">
        <v>23019</v>
      </c>
    </row>
    <row r="7263" spans="2:24" ht="11" outlineLevel="1" x14ac:dyDescent="0.15">
      <c r="B7263" t="s">
        <v>9222</v>
      </c>
      <c r="C7263" t="s">
        <v>9223</v>
      </c>
      <c r="D7263" t="s">
        <v>9224</v>
      </c>
      <c r="E7263" t="s">
        <v>10989</v>
      </c>
      <c r="F7263" t="s">
        <v>9225</v>
      </c>
      <c r="G7263" t="s">
        <v>9226</v>
      </c>
      <c r="H7263" s="17">
        <v>42996</v>
      </c>
      <c r="I7263" s="15">
        <v>2017</v>
      </c>
      <c r="J7263" t="s">
        <v>10634</v>
      </c>
      <c r="K7263" s="5">
        <v>-14326.83</v>
      </c>
      <c r="L7263" t="s">
        <v>967</v>
      </c>
      <c r="M7263" t="s">
        <v>14189</v>
      </c>
      <c r="R7263" t="s">
        <v>743</v>
      </c>
      <c r="S7263" t="s">
        <v>4192</v>
      </c>
      <c r="T7263" t="s">
        <v>23020</v>
      </c>
      <c r="U7263" t="s">
        <v>1340</v>
      </c>
      <c r="V7263" t="s">
        <v>12795</v>
      </c>
      <c r="W7263" t="s">
        <v>970</v>
      </c>
      <c r="X7263" t="s">
        <v>23021</v>
      </c>
    </row>
    <row r="7264" spans="2:24" ht="11" outlineLevel="1" x14ac:dyDescent="0.15">
      <c r="B7264" t="s">
        <v>9228</v>
      </c>
      <c r="C7264" t="s">
        <v>9229</v>
      </c>
      <c r="E7264" t="s">
        <v>10649</v>
      </c>
      <c r="F7264" t="s">
        <v>9230</v>
      </c>
      <c r="G7264" t="s">
        <v>9231</v>
      </c>
      <c r="H7264" s="17">
        <v>43229</v>
      </c>
      <c r="I7264" s="15">
        <v>2018</v>
      </c>
      <c r="J7264" t="s">
        <v>10634</v>
      </c>
      <c r="K7264" s="5">
        <v>11309.07</v>
      </c>
      <c r="L7264" t="s">
        <v>967</v>
      </c>
      <c r="R7264" t="s">
        <v>750</v>
      </c>
      <c r="S7264" t="s">
        <v>4742</v>
      </c>
      <c r="T7264" t="s">
        <v>23022</v>
      </c>
      <c r="U7264" t="s">
        <v>1340</v>
      </c>
      <c r="V7264" t="s">
        <v>12795</v>
      </c>
      <c r="W7264" t="s">
        <v>970</v>
      </c>
      <c r="X7264" t="s">
        <v>23023</v>
      </c>
    </row>
    <row r="7265" spans="2:24" ht="11" outlineLevel="1" x14ac:dyDescent="0.15">
      <c r="B7265" t="s">
        <v>9233</v>
      </c>
      <c r="C7265" t="s">
        <v>9234</v>
      </c>
      <c r="E7265" t="s">
        <v>10649</v>
      </c>
      <c r="F7265" t="s">
        <v>8525</v>
      </c>
      <c r="G7265" t="s">
        <v>8526</v>
      </c>
      <c r="H7265" s="17">
        <v>42268</v>
      </c>
      <c r="I7265" s="15">
        <v>2015</v>
      </c>
      <c r="J7265" t="s">
        <v>10634</v>
      </c>
      <c r="K7265" s="5">
        <v>11270</v>
      </c>
      <c r="L7265" t="s">
        <v>967</v>
      </c>
      <c r="R7265" t="s">
        <v>737</v>
      </c>
      <c r="S7265" t="s">
        <v>803</v>
      </c>
      <c r="T7265" t="s">
        <v>23024</v>
      </c>
      <c r="U7265" t="s">
        <v>1340</v>
      </c>
      <c r="V7265" t="s">
        <v>12795</v>
      </c>
      <c r="W7265" t="s">
        <v>970</v>
      </c>
      <c r="X7265" t="s">
        <v>23025</v>
      </c>
    </row>
    <row r="7266" spans="2:24" ht="11" outlineLevel="1" x14ac:dyDescent="0.15">
      <c r="B7266" t="s">
        <v>9236</v>
      </c>
      <c r="C7266" t="s">
        <v>9237</v>
      </c>
      <c r="D7266" t="s">
        <v>9238</v>
      </c>
      <c r="E7266" t="s">
        <v>10649</v>
      </c>
      <c r="F7266" t="s">
        <v>9239</v>
      </c>
      <c r="G7266" t="s">
        <v>9240</v>
      </c>
      <c r="H7266" s="17">
        <v>45771</v>
      </c>
      <c r="I7266" s="15">
        <v>2025</v>
      </c>
      <c r="J7266" t="s">
        <v>10634</v>
      </c>
      <c r="K7266" s="5">
        <v>11233.47</v>
      </c>
      <c r="L7266" t="s">
        <v>967</v>
      </c>
      <c r="R7266" t="s">
        <v>9243</v>
      </c>
      <c r="S7266" t="s">
        <v>9241</v>
      </c>
      <c r="T7266" t="s">
        <v>23026</v>
      </c>
      <c r="U7266" t="s">
        <v>1340</v>
      </c>
      <c r="V7266" t="s">
        <v>12795</v>
      </c>
      <c r="W7266" t="s">
        <v>970</v>
      </c>
      <c r="X7266" t="s">
        <v>23027</v>
      </c>
    </row>
    <row r="7267" spans="2:24" ht="11" outlineLevel="1" x14ac:dyDescent="0.15">
      <c r="B7267" t="s">
        <v>9246</v>
      </c>
      <c r="C7267" t="s">
        <v>9247</v>
      </c>
      <c r="E7267" t="s">
        <v>10649</v>
      </c>
      <c r="F7267" t="s">
        <v>9248</v>
      </c>
      <c r="G7267" t="s">
        <v>9249</v>
      </c>
      <c r="H7267" s="17">
        <v>42754</v>
      </c>
      <c r="I7267" s="15">
        <v>2017</v>
      </c>
      <c r="J7267" t="s">
        <v>10634</v>
      </c>
      <c r="K7267" s="5">
        <v>11189.92</v>
      </c>
      <c r="L7267" t="s">
        <v>967</v>
      </c>
      <c r="R7267" t="s">
        <v>750</v>
      </c>
      <c r="S7267" t="s">
        <v>9250</v>
      </c>
      <c r="T7267" t="s">
        <v>23028</v>
      </c>
      <c r="U7267" t="s">
        <v>1340</v>
      </c>
      <c r="V7267" t="s">
        <v>12795</v>
      </c>
      <c r="W7267" t="s">
        <v>970</v>
      </c>
      <c r="X7267" t="s">
        <v>23029</v>
      </c>
    </row>
    <row r="7268" spans="2:24" ht="11" outlineLevel="1" x14ac:dyDescent="0.15">
      <c r="B7268" t="s">
        <v>9253</v>
      </c>
      <c r="C7268" t="s">
        <v>9254</v>
      </c>
      <c r="E7268" t="s">
        <v>10649</v>
      </c>
      <c r="F7268" t="s">
        <v>3376</v>
      </c>
      <c r="G7268" t="s">
        <v>3377</v>
      </c>
      <c r="H7268" s="17">
        <v>43153</v>
      </c>
      <c r="I7268" s="15">
        <v>2018</v>
      </c>
      <c r="J7268" t="s">
        <v>10634</v>
      </c>
      <c r="K7268" s="5">
        <v>10980.24</v>
      </c>
      <c r="L7268" t="s">
        <v>967</v>
      </c>
      <c r="R7268" t="s">
        <v>750</v>
      </c>
      <c r="S7268" t="s">
        <v>2620</v>
      </c>
      <c r="T7268" t="s">
        <v>23030</v>
      </c>
      <c r="U7268" t="s">
        <v>1340</v>
      </c>
      <c r="V7268" t="s">
        <v>12795</v>
      </c>
      <c r="W7268" t="s">
        <v>970</v>
      </c>
      <c r="X7268" t="s">
        <v>23031</v>
      </c>
    </row>
    <row r="7269" spans="2:24" ht="11" outlineLevel="1" x14ac:dyDescent="0.15">
      <c r="B7269" t="s">
        <v>9256</v>
      </c>
      <c r="C7269" t="s">
        <v>9257</v>
      </c>
      <c r="E7269" t="s">
        <v>10649</v>
      </c>
      <c r="F7269" t="s">
        <v>6877</v>
      </c>
      <c r="G7269" t="s">
        <v>6878</v>
      </c>
      <c r="H7269" s="17">
        <v>42233</v>
      </c>
      <c r="I7269" s="15">
        <v>2015</v>
      </c>
      <c r="J7269" t="s">
        <v>10634</v>
      </c>
      <c r="K7269" s="5">
        <v>10976</v>
      </c>
      <c r="L7269" t="s">
        <v>967</v>
      </c>
      <c r="R7269" t="s">
        <v>750</v>
      </c>
      <c r="S7269" t="s">
        <v>3900</v>
      </c>
      <c r="T7269" t="s">
        <v>23032</v>
      </c>
      <c r="U7269" t="s">
        <v>1340</v>
      </c>
      <c r="V7269" t="s">
        <v>12795</v>
      </c>
      <c r="W7269" t="s">
        <v>970</v>
      </c>
      <c r="X7269" t="s">
        <v>23033</v>
      </c>
    </row>
    <row r="7270" spans="2:24" ht="11" outlineLevel="1" x14ac:dyDescent="0.15">
      <c r="B7270" t="s">
        <v>9259</v>
      </c>
      <c r="C7270" t="s">
        <v>9260</v>
      </c>
      <c r="E7270" t="s">
        <v>10649</v>
      </c>
      <c r="F7270" t="s">
        <v>20195</v>
      </c>
      <c r="G7270" t="s">
        <v>2732</v>
      </c>
      <c r="H7270" s="17">
        <v>44427</v>
      </c>
      <c r="I7270" s="15">
        <v>2021</v>
      </c>
      <c r="J7270" t="s">
        <v>10634</v>
      </c>
      <c r="K7270" s="5">
        <v>10822.75</v>
      </c>
      <c r="L7270" t="s">
        <v>967</v>
      </c>
      <c r="M7270" t="s">
        <v>1141</v>
      </c>
      <c r="N7270" t="s">
        <v>10635</v>
      </c>
      <c r="O7270" t="s">
        <v>804</v>
      </c>
      <c r="P7270" t="s">
        <v>17250</v>
      </c>
      <c r="Q7270" t="s">
        <v>14861</v>
      </c>
      <c r="R7270" t="s">
        <v>737</v>
      </c>
      <c r="S7270" t="s">
        <v>6247</v>
      </c>
      <c r="T7270" t="s">
        <v>23034</v>
      </c>
      <c r="U7270" t="s">
        <v>965</v>
      </c>
      <c r="V7270" t="s">
        <v>10638</v>
      </c>
      <c r="W7270" t="s">
        <v>970</v>
      </c>
      <c r="X7270" t="s">
        <v>23035</v>
      </c>
    </row>
    <row r="7271" spans="2:24" ht="11" outlineLevel="1" x14ac:dyDescent="0.15">
      <c r="B7271" t="s">
        <v>9262</v>
      </c>
      <c r="C7271" t="s">
        <v>9263</v>
      </c>
      <c r="E7271" t="s">
        <v>10649</v>
      </c>
      <c r="F7271" t="s">
        <v>9264</v>
      </c>
      <c r="G7271" t="s">
        <v>9265</v>
      </c>
      <c r="H7271" s="17">
        <v>43083</v>
      </c>
      <c r="I7271" s="15">
        <v>2018</v>
      </c>
      <c r="J7271" t="s">
        <v>10634</v>
      </c>
      <c r="K7271" s="5">
        <v>10804</v>
      </c>
      <c r="L7271" t="s">
        <v>967</v>
      </c>
      <c r="R7271" t="s">
        <v>750</v>
      </c>
      <c r="S7271" t="s">
        <v>795</v>
      </c>
      <c r="T7271" t="s">
        <v>23036</v>
      </c>
      <c r="U7271" t="s">
        <v>1340</v>
      </c>
      <c r="V7271" t="s">
        <v>12795</v>
      </c>
      <c r="W7271" t="s">
        <v>970</v>
      </c>
      <c r="X7271" t="s">
        <v>23037</v>
      </c>
    </row>
    <row r="7272" spans="2:24" ht="11" outlineLevel="1" x14ac:dyDescent="0.15">
      <c r="B7272" t="s">
        <v>9268</v>
      </c>
      <c r="C7272" t="s">
        <v>9269</v>
      </c>
      <c r="D7272" t="s">
        <v>9270</v>
      </c>
      <c r="E7272" t="s">
        <v>10649</v>
      </c>
      <c r="F7272" t="s">
        <v>9271</v>
      </c>
      <c r="G7272" t="s">
        <v>9272</v>
      </c>
      <c r="H7272" s="17">
        <v>43371</v>
      </c>
      <c r="I7272" s="15">
        <v>2018</v>
      </c>
      <c r="J7272" t="s">
        <v>10634</v>
      </c>
      <c r="K7272" s="5">
        <v>10600</v>
      </c>
      <c r="L7272" t="s">
        <v>967</v>
      </c>
      <c r="R7272" t="s">
        <v>750</v>
      </c>
      <c r="S7272" t="s">
        <v>3900</v>
      </c>
      <c r="T7272" t="s">
        <v>23038</v>
      </c>
      <c r="U7272" t="s">
        <v>1340</v>
      </c>
      <c r="V7272" t="s">
        <v>12795</v>
      </c>
      <c r="W7272" t="s">
        <v>970</v>
      </c>
      <c r="X7272" t="s">
        <v>23039</v>
      </c>
    </row>
    <row r="7273" spans="2:24" ht="11" outlineLevel="1" x14ac:dyDescent="0.15">
      <c r="B7273" t="s">
        <v>9268</v>
      </c>
      <c r="C7273" t="s">
        <v>9269</v>
      </c>
      <c r="D7273" t="s">
        <v>9270</v>
      </c>
      <c r="E7273" t="s">
        <v>10652</v>
      </c>
      <c r="F7273" t="s">
        <v>9271</v>
      </c>
      <c r="G7273" t="s">
        <v>9272</v>
      </c>
      <c r="H7273" s="17">
        <v>43438</v>
      </c>
      <c r="I7273" s="15">
        <v>2019</v>
      </c>
      <c r="J7273" t="s">
        <v>10634</v>
      </c>
      <c r="K7273" s="5">
        <v>200</v>
      </c>
      <c r="L7273" t="s">
        <v>967</v>
      </c>
      <c r="M7273" t="s">
        <v>14985</v>
      </c>
      <c r="R7273" t="s">
        <v>750</v>
      </c>
      <c r="S7273" t="s">
        <v>3900</v>
      </c>
      <c r="T7273" t="s">
        <v>23040</v>
      </c>
      <c r="U7273" t="s">
        <v>1340</v>
      </c>
      <c r="V7273" t="s">
        <v>12795</v>
      </c>
      <c r="W7273" t="s">
        <v>970</v>
      </c>
      <c r="X7273" t="s">
        <v>23041</v>
      </c>
    </row>
    <row r="7274" spans="2:24" ht="11" outlineLevel="1" x14ac:dyDescent="0.15">
      <c r="B7274" t="s">
        <v>9274</v>
      </c>
      <c r="C7274" t="s">
        <v>9275</v>
      </c>
      <c r="D7274" t="s">
        <v>9276</v>
      </c>
      <c r="E7274" t="s">
        <v>10649</v>
      </c>
      <c r="F7274" t="s">
        <v>9277</v>
      </c>
      <c r="G7274" t="s">
        <v>9278</v>
      </c>
      <c r="H7274" s="17">
        <v>45275</v>
      </c>
      <c r="I7274" s="15">
        <v>2024</v>
      </c>
      <c r="J7274" t="s">
        <v>10634</v>
      </c>
      <c r="K7274" s="5">
        <v>10779.6</v>
      </c>
      <c r="L7274" t="s">
        <v>967</v>
      </c>
      <c r="R7274" t="s">
        <v>750</v>
      </c>
      <c r="S7274" t="s">
        <v>6462</v>
      </c>
      <c r="T7274" t="s">
        <v>23042</v>
      </c>
      <c r="U7274" t="s">
        <v>1340</v>
      </c>
      <c r="V7274" t="s">
        <v>12795</v>
      </c>
      <c r="W7274" t="s">
        <v>970</v>
      </c>
      <c r="X7274" t="s">
        <v>23043</v>
      </c>
    </row>
    <row r="7275" spans="2:24" ht="11" outlineLevel="1" x14ac:dyDescent="0.15">
      <c r="B7275" t="s">
        <v>9280</v>
      </c>
      <c r="C7275" t="s">
        <v>9281</v>
      </c>
      <c r="E7275" t="s">
        <v>10649</v>
      </c>
      <c r="F7275" t="s">
        <v>8251</v>
      </c>
      <c r="G7275" t="s">
        <v>8252</v>
      </c>
      <c r="H7275" s="17">
        <v>42642</v>
      </c>
      <c r="I7275" s="15">
        <v>2016</v>
      </c>
      <c r="J7275" t="s">
        <v>10634</v>
      </c>
      <c r="K7275" s="5">
        <v>10654.3</v>
      </c>
      <c r="L7275" t="s">
        <v>967</v>
      </c>
      <c r="R7275" t="s">
        <v>737</v>
      </c>
      <c r="S7275" t="s">
        <v>803</v>
      </c>
      <c r="T7275" t="s">
        <v>23044</v>
      </c>
      <c r="U7275" t="s">
        <v>1340</v>
      </c>
      <c r="V7275" t="s">
        <v>12795</v>
      </c>
      <c r="W7275" t="s">
        <v>970</v>
      </c>
      <c r="X7275" t="s">
        <v>23045</v>
      </c>
    </row>
    <row r="7276" spans="2:24" ht="11" outlineLevel="1" x14ac:dyDescent="0.15">
      <c r="B7276" t="s">
        <v>9283</v>
      </c>
      <c r="C7276" t="s">
        <v>9284</v>
      </c>
      <c r="E7276" t="s">
        <v>10649</v>
      </c>
      <c r="F7276" t="s">
        <v>6503</v>
      </c>
      <c r="G7276" t="s">
        <v>6504</v>
      </c>
      <c r="H7276" s="17">
        <v>43173</v>
      </c>
      <c r="I7276" s="15">
        <v>2018</v>
      </c>
      <c r="J7276" t="s">
        <v>10634</v>
      </c>
      <c r="K7276" s="5">
        <v>10580</v>
      </c>
      <c r="L7276" t="s">
        <v>967</v>
      </c>
      <c r="R7276" t="s">
        <v>737</v>
      </c>
      <c r="S7276" t="s">
        <v>803</v>
      </c>
      <c r="T7276" t="s">
        <v>23046</v>
      </c>
      <c r="U7276" t="s">
        <v>1340</v>
      </c>
      <c r="V7276" t="s">
        <v>12795</v>
      </c>
      <c r="W7276" t="s">
        <v>970</v>
      </c>
      <c r="X7276" t="s">
        <v>23047</v>
      </c>
    </row>
    <row r="7277" spans="2:24" ht="11" outlineLevel="1" x14ac:dyDescent="0.15">
      <c r="B7277" t="s">
        <v>9286</v>
      </c>
      <c r="C7277" t="s">
        <v>9287</v>
      </c>
      <c r="E7277" t="s">
        <v>10649</v>
      </c>
      <c r="F7277" t="s">
        <v>9288</v>
      </c>
      <c r="G7277" t="s">
        <v>9289</v>
      </c>
      <c r="H7277" s="17">
        <v>42845</v>
      </c>
      <c r="I7277" s="15">
        <v>2017</v>
      </c>
      <c r="J7277" t="s">
        <v>10634</v>
      </c>
      <c r="K7277" s="5">
        <v>10485</v>
      </c>
      <c r="L7277" t="s">
        <v>967</v>
      </c>
      <c r="R7277" t="s">
        <v>9290</v>
      </c>
      <c r="S7277" t="s">
        <v>803</v>
      </c>
      <c r="T7277" t="s">
        <v>23048</v>
      </c>
      <c r="U7277" t="s">
        <v>1340</v>
      </c>
      <c r="V7277" t="s">
        <v>12795</v>
      </c>
      <c r="W7277" t="s">
        <v>970</v>
      </c>
      <c r="X7277" t="s">
        <v>23049</v>
      </c>
    </row>
    <row r="7278" spans="2:24" ht="11" outlineLevel="1" x14ac:dyDescent="0.15">
      <c r="B7278" t="s">
        <v>9293</v>
      </c>
      <c r="C7278" t="s">
        <v>9294</v>
      </c>
      <c r="E7278" t="s">
        <v>10649</v>
      </c>
      <c r="F7278" t="s">
        <v>4483</v>
      </c>
      <c r="G7278" t="s">
        <v>4484</v>
      </c>
      <c r="H7278" s="17">
        <v>43130</v>
      </c>
      <c r="I7278" s="15">
        <v>2018</v>
      </c>
      <c r="J7278" t="s">
        <v>10634</v>
      </c>
      <c r="K7278" s="5">
        <v>10407.23</v>
      </c>
      <c r="L7278" t="s">
        <v>967</v>
      </c>
      <c r="R7278" t="s">
        <v>743</v>
      </c>
      <c r="S7278" t="s">
        <v>829</v>
      </c>
      <c r="T7278" t="s">
        <v>23050</v>
      </c>
      <c r="U7278" t="s">
        <v>1340</v>
      </c>
      <c r="V7278" t="s">
        <v>12795</v>
      </c>
      <c r="W7278" t="s">
        <v>970</v>
      </c>
      <c r="X7278" t="s">
        <v>23051</v>
      </c>
    </row>
    <row r="7279" spans="2:24" ht="11" outlineLevel="1" x14ac:dyDescent="0.15">
      <c r="B7279" t="s">
        <v>9293</v>
      </c>
      <c r="C7279" t="s">
        <v>9294</v>
      </c>
      <c r="E7279" t="s">
        <v>10652</v>
      </c>
      <c r="F7279" t="s">
        <v>4483</v>
      </c>
      <c r="G7279" t="s">
        <v>4484</v>
      </c>
      <c r="H7279" s="17">
        <v>43175</v>
      </c>
      <c r="I7279" s="15">
        <v>2018</v>
      </c>
      <c r="J7279" t="s">
        <v>10634</v>
      </c>
      <c r="K7279" s="5">
        <v>0</v>
      </c>
      <c r="L7279" t="s">
        <v>967</v>
      </c>
      <c r="M7279" t="s">
        <v>12797</v>
      </c>
      <c r="R7279" t="s">
        <v>743</v>
      </c>
      <c r="S7279" t="s">
        <v>829</v>
      </c>
      <c r="T7279" t="s">
        <v>23052</v>
      </c>
      <c r="U7279" t="s">
        <v>1340</v>
      </c>
      <c r="V7279" t="s">
        <v>12795</v>
      </c>
      <c r="W7279" t="s">
        <v>970</v>
      </c>
      <c r="X7279" t="s">
        <v>23053</v>
      </c>
    </row>
    <row r="7280" spans="2:24" ht="11" outlineLevel="1" x14ac:dyDescent="0.15">
      <c r="B7280" t="s">
        <v>9296</v>
      </c>
      <c r="C7280" t="s">
        <v>9297</v>
      </c>
      <c r="E7280" t="s">
        <v>10649</v>
      </c>
      <c r="F7280" t="s">
        <v>5177</v>
      </c>
      <c r="G7280" t="s">
        <v>5178</v>
      </c>
      <c r="H7280" s="17">
        <v>43231</v>
      </c>
      <c r="I7280" s="15">
        <v>2018</v>
      </c>
      <c r="J7280" t="s">
        <v>10634</v>
      </c>
      <c r="K7280" s="5">
        <v>11000</v>
      </c>
      <c r="L7280" t="s">
        <v>967</v>
      </c>
      <c r="R7280" t="s">
        <v>750</v>
      </c>
      <c r="S7280" t="s">
        <v>887</v>
      </c>
      <c r="T7280" t="s">
        <v>23054</v>
      </c>
      <c r="U7280" t="s">
        <v>1340</v>
      </c>
      <c r="V7280" t="s">
        <v>12795</v>
      </c>
      <c r="W7280" t="s">
        <v>970</v>
      </c>
      <c r="X7280" t="s">
        <v>23055</v>
      </c>
    </row>
    <row r="7281" spans="2:24" ht="11" outlineLevel="1" x14ac:dyDescent="0.15">
      <c r="B7281" t="s">
        <v>9296</v>
      </c>
      <c r="C7281" t="s">
        <v>9297</v>
      </c>
      <c r="E7281" t="s">
        <v>10652</v>
      </c>
      <c r="F7281" t="s">
        <v>5177</v>
      </c>
      <c r="G7281" t="s">
        <v>5178</v>
      </c>
      <c r="H7281" s="17">
        <v>44340</v>
      </c>
      <c r="I7281" s="15">
        <v>2021</v>
      </c>
      <c r="J7281" t="s">
        <v>10634</v>
      </c>
      <c r="K7281" s="5">
        <v>-611.41</v>
      </c>
      <c r="L7281" t="s">
        <v>967</v>
      </c>
      <c r="M7281" t="s">
        <v>12802</v>
      </c>
      <c r="R7281" t="s">
        <v>750</v>
      </c>
      <c r="S7281" t="s">
        <v>887</v>
      </c>
      <c r="T7281" t="s">
        <v>23056</v>
      </c>
      <c r="U7281" t="s">
        <v>1340</v>
      </c>
      <c r="V7281" t="s">
        <v>12795</v>
      </c>
      <c r="W7281" t="s">
        <v>970</v>
      </c>
      <c r="X7281" t="s">
        <v>23057</v>
      </c>
    </row>
    <row r="7282" spans="2:24" ht="11" outlineLevel="1" x14ac:dyDescent="0.15">
      <c r="B7282" t="s">
        <v>9299</v>
      </c>
      <c r="C7282" t="s">
        <v>9300</v>
      </c>
      <c r="E7282" t="s">
        <v>10649</v>
      </c>
      <c r="F7282" t="s">
        <v>9301</v>
      </c>
      <c r="G7282" t="s">
        <v>9302</v>
      </c>
      <c r="H7282" s="17">
        <v>43613</v>
      </c>
      <c r="I7282" s="15">
        <v>2019</v>
      </c>
      <c r="J7282" t="s">
        <v>10634</v>
      </c>
      <c r="K7282" s="5">
        <v>10334.93</v>
      </c>
      <c r="L7282" t="s">
        <v>967</v>
      </c>
      <c r="R7282" t="s">
        <v>750</v>
      </c>
      <c r="S7282" t="s">
        <v>8177</v>
      </c>
      <c r="T7282" t="s">
        <v>23058</v>
      </c>
      <c r="U7282" t="s">
        <v>1340</v>
      </c>
      <c r="V7282" t="s">
        <v>12795</v>
      </c>
      <c r="W7282" t="s">
        <v>970</v>
      </c>
      <c r="X7282" t="s">
        <v>23059</v>
      </c>
    </row>
    <row r="7283" spans="2:24" ht="11" outlineLevel="1" x14ac:dyDescent="0.15">
      <c r="B7283" t="s">
        <v>9304</v>
      </c>
      <c r="C7283" t="s">
        <v>9305</v>
      </c>
      <c r="E7283" t="s">
        <v>10649</v>
      </c>
      <c r="F7283" t="s">
        <v>3653</v>
      </c>
      <c r="G7283" t="s">
        <v>3654</v>
      </c>
      <c r="H7283" s="17">
        <v>42144</v>
      </c>
      <c r="I7283" s="15">
        <v>2015</v>
      </c>
      <c r="J7283" t="s">
        <v>10634</v>
      </c>
      <c r="K7283" s="5">
        <v>10306.6</v>
      </c>
      <c r="L7283" t="s">
        <v>967</v>
      </c>
      <c r="R7283" t="s">
        <v>750</v>
      </c>
      <c r="S7283" t="s">
        <v>3900</v>
      </c>
      <c r="T7283" t="s">
        <v>23060</v>
      </c>
      <c r="U7283" t="s">
        <v>1340</v>
      </c>
      <c r="V7283" t="s">
        <v>12795</v>
      </c>
      <c r="W7283" t="s">
        <v>970</v>
      </c>
      <c r="X7283" t="s">
        <v>23061</v>
      </c>
    </row>
    <row r="7284" spans="2:24" ht="11" outlineLevel="1" x14ac:dyDescent="0.15">
      <c r="B7284" t="s">
        <v>9307</v>
      </c>
      <c r="C7284" t="s">
        <v>9308</v>
      </c>
      <c r="D7284" t="s">
        <v>9309</v>
      </c>
      <c r="E7284" t="s">
        <v>10649</v>
      </c>
      <c r="F7284" t="s">
        <v>9310</v>
      </c>
      <c r="G7284" t="s">
        <v>9311</v>
      </c>
      <c r="H7284" s="17">
        <v>42585</v>
      </c>
      <c r="I7284" s="15">
        <v>2016</v>
      </c>
      <c r="J7284" t="s">
        <v>10634</v>
      </c>
      <c r="K7284" s="5">
        <v>10201.06</v>
      </c>
      <c r="L7284" t="s">
        <v>967</v>
      </c>
      <c r="R7284" t="s">
        <v>750</v>
      </c>
      <c r="S7284" t="s">
        <v>4619</v>
      </c>
      <c r="T7284" t="s">
        <v>23062</v>
      </c>
      <c r="U7284" t="s">
        <v>1340</v>
      </c>
      <c r="V7284" t="s">
        <v>12795</v>
      </c>
      <c r="W7284" t="s">
        <v>970</v>
      </c>
      <c r="X7284" t="s">
        <v>23063</v>
      </c>
    </row>
    <row r="7285" spans="2:24" ht="11" outlineLevel="1" x14ac:dyDescent="0.15">
      <c r="B7285" t="s">
        <v>9313</v>
      </c>
      <c r="C7285" t="s">
        <v>9314</v>
      </c>
      <c r="E7285" t="s">
        <v>10649</v>
      </c>
      <c r="F7285" t="s">
        <v>9315</v>
      </c>
      <c r="G7285" t="s">
        <v>9316</v>
      </c>
      <c r="H7285" s="17">
        <v>44937</v>
      </c>
      <c r="I7285" s="15">
        <v>2023</v>
      </c>
      <c r="J7285" t="s">
        <v>10634</v>
      </c>
      <c r="K7285" s="5">
        <v>10140</v>
      </c>
      <c r="L7285" t="s">
        <v>967</v>
      </c>
      <c r="R7285" t="s">
        <v>750</v>
      </c>
      <c r="S7285" t="s">
        <v>9317</v>
      </c>
      <c r="T7285" t="s">
        <v>23064</v>
      </c>
      <c r="U7285" t="s">
        <v>1340</v>
      </c>
      <c r="V7285" t="s">
        <v>12795</v>
      </c>
      <c r="W7285" t="s">
        <v>970</v>
      </c>
      <c r="X7285" t="s">
        <v>23065</v>
      </c>
    </row>
    <row r="7286" spans="2:24" ht="11" outlineLevel="1" x14ac:dyDescent="0.15">
      <c r="B7286" t="s">
        <v>9320</v>
      </c>
      <c r="C7286" t="s">
        <v>9321</v>
      </c>
      <c r="D7286" t="s">
        <v>9322</v>
      </c>
      <c r="E7286" t="s">
        <v>10649</v>
      </c>
      <c r="F7286" t="s">
        <v>9323</v>
      </c>
      <c r="G7286" t="s">
        <v>9324</v>
      </c>
      <c r="H7286" s="17">
        <v>42088</v>
      </c>
      <c r="I7286" s="15">
        <v>2015</v>
      </c>
      <c r="J7286" t="s">
        <v>10634</v>
      </c>
      <c r="K7286" s="5">
        <v>10090</v>
      </c>
      <c r="L7286" t="s">
        <v>967</v>
      </c>
      <c r="R7286" t="s">
        <v>750</v>
      </c>
      <c r="S7286" t="s">
        <v>795</v>
      </c>
      <c r="T7286" t="s">
        <v>23066</v>
      </c>
      <c r="U7286" t="s">
        <v>1340</v>
      </c>
      <c r="V7286" t="s">
        <v>12795</v>
      </c>
      <c r="W7286" t="s">
        <v>970</v>
      </c>
      <c r="X7286" t="s">
        <v>23067</v>
      </c>
    </row>
    <row r="7287" spans="2:24" ht="11" outlineLevel="1" x14ac:dyDescent="0.15">
      <c r="B7287" t="s">
        <v>9326</v>
      </c>
      <c r="C7287" t="s">
        <v>9327</v>
      </c>
      <c r="D7287" t="s">
        <v>9309</v>
      </c>
      <c r="E7287" t="s">
        <v>10649</v>
      </c>
      <c r="F7287" t="s">
        <v>9310</v>
      </c>
      <c r="G7287" t="s">
        <v>9311</v>
      </c>
      <c r="H7287" s="17">
        <v>41728</v>
      </c>
      <c r="I7287" s="15">
        <v>2014</v>
      </c>
      <c r="J7287" t="s">
        <v>10634</v>
      </c>
      <c r="K7287" s="5">
        <v>10116.06</v>
      </c>
      <c r="L7287" t="s">
        <v>967</v>
      </c>
      <c r="R7287" t="s">
        <v>750</v>
      </c>
      <c r="S7287" t="s">
        <v>4619</v>
      </c>
      <c r="T7287" t="s">
        <v>23068</v>
      </c>
      <c r="U7287" t="s">
        <v>1340</v>
      </c>
      <c r="V7287" t="s">
        <v>12795</v>
      </c>
      <c r="W7287" t="s">
        <v>970</v>
      </c>
      <c r="X7287" t="s">
        <v>23069</v>
      </c>
    </row>
    <row r="7288" spans="2:24" ht="11" outlineLevel="1" x14ac:dyDescent="0.15">
      <c r="B7288" t="s">
        <v>9326</v>
      </c>
      <c r="C7288" t="s">
        <v>9327</v>
      </c>
      <c r="D7288" t="s">
        <v>9309</v>
      </c>
      <c r="E7288" t="s">
        <v>10652</v>
      </c>
      <c r="F7288" t="s">
        <v>9310</v>
      </c>
      <c r="G7288" t="s">
        <v>9311</v>
      </c>
      <c r="H7288" s="17">
        <v>42495</v>
      </c>
      <c r="I7288" s="15">
        <v>2016</v>
      </c>
      <c r="J7288" t="s">
        <v>10634</v>
      </c>
      <c r="K7288" s="5">
        <v>-81</v>
      </c>
      <c r="L7288" t="s">
        <v>967</v>
      </c>
      <c r="M7288" t="s">
        <v>14189</v>
      </c>
      <c r="R7288" t="s">
        <v>750</v>
      </c>
      <c r="S7288" t="s">
        <v>4619</v>
      </c>
      <c r="T7288" t="s">
        <v>23070</v>
      </c>
      <c r="U7288" t="s">
        <v>1340</v>
      </c>
      <c r="V7288" t="s">
        <v>12795</v>
      </c>
      <c r="W7288" t="s">
        <v>970</v>
      </c>
      <c r="X7288" t="s">
        <v>23071</v>
      </c>
    </row>
    <row r="7289" spans="2:24" ht="11" outlineLevel="1" x14ac:dyDescent="0.15">
      <c r="B7289" t="s">
        <v>9329</v>
      </c>
      <c r="C7289" t="s">
        <v>9330</v>
      </c>
      <c r="E7289" t="s">
        <v>10649</v>
      </c>
      <c r="F7289" t="s">
        <v>9331</v>
      </c>
      <c r="G7289" t="s">
        <v>9332</v>
      </c>
      <c r="H7289" s="17">
        <v>43161</v>
      </c>
      <c r="I7289" s="15">
        <v>2018</v>
      </c>
      <c r="J7289" t="s">
        <v>10634</v>
      </c>
      <c r="K7289" s="5">
        <v>10000</v>
      </c>
      <c r="L7289" t="s">
        <v>967</v>
      </c>
      <c r="R7289" t="s">
        <v>750</v>
      </c>
      <c r="S7289" t="s">
        <v>803</v>
      </c>
      <c r="T7289" t="s">
        <v>23072</v>
      </c>
      <c r="U7289" t="s">
        <v>1340</v>
      </c>
      <c r="V7289" t="s">
        <v>12795</v>
      </c>
      <c r="W7289" t="s">
        <v>970</v>
      </c>
      <c r="X7289" t="s">
        <v>23073</v>
      </c>
    </row>
    <row r="7290" spans="2:24" ht="11" outlineLevel="1" x14ac:dyDescent="0.15">
      <c r="B7290" t="s">
        <v>9334</v>
      </c>
      <c r="C7290" t="s">
        <v>2109</v>
      </c>
      <c r="D7290" t="s">
        <v>8293</v>
      </c>
      <c r="E7290" t="s">
        <v>10649</v>
      </c>
      <c r="F7290" t="s">
        <v>12669</v>
      </c>
      <c r="G7290" t="s">
        <v>1074</v>
      </c>
      <c r="H7290" s="17">
        <v>42233</v>
      </c>
      <c r="I7290" s="15">
        <v>2015</v>
      </c>
      <c r="J7290" t="s">
        <v>10634</v>
      </c>
      <c r="K7290" s="5">
        <v>10000</v>
      </c>
      <c r="L7290" t="s">
        <v>967</v>
      </c>
      <c r="M7290" t="s">
        <v>985</v>
      </c>
      <c r="N7290" t="s">
        <v>10635</v>
      </c>
      <c r="O7290" t="s">
        <v>818</v>
      </c>
      <c r="P7290" t="s">
        <v>14299</v>
      </c>
      <c r="Q7290" t="s">
        <v>14299</v>
      </c>
      <c r="R7290" t="s">
        <v>750</v>
      </c>
      <c r="S7290" t="s">
        <v>880</v>
      </c>
      <c r="T7290" t="s">
        <v>23074</v>
      </c>
      <c r="U7290" t="s">
        <v>965</v>
      </c>
      <c r="V7290" t="s">
        <v>10638</v>
      </c>
      <c r="W7290" t="s">
        <v>970</v>
      </c>
      <c r="X7290" t="s">
        <v>23075</v>
      </c>
    </row>
    <row r="7291" spans="2:24" ht="11" outlineLevel="1" x14ac:dyDescent="0.15">
      <c r="B7291" t="s">
        <v>9336</v>
      </c>
      <c r="C7291" t="s">
        <v>1546</v>
      </c>
      <c r="D7291" t="s">
        <v>3782</v>
      </c>
      <c r="E7291" t="s">
        <v>10989</v>
      </c>
      <c r="F7291" t="s">
        <v>15973</v>
      </c>
      <c r="G7291" t="s">
        <v>2386</v>
      </c>
      <c r="H7291" s="17">
        <v>42712</v>
      </c>
      <c r="I7291" s="15">
        <v>2017</v>
      </c>
      <c r="J7291" t="s">
        <v>10634</v>
      </c>
      <c r="K7291" s="5">
        <v>0</v>
      </c>
      <c r="L7291" t="s">
        <v>967</v>
      </c>
      <c r="M7291" t="s">
        <v>985</v>
      </c>
      <c r="N7291" t="s">
        <v>10635</v>
      </c>
      <c r="O7291" t="s">
        <v>818</v>
      </c>
      <c r="P7291" t="s">
        <v>14299</v>
      </c>
      <c r="R7291" t="s">
        <v>750</v>
      </c>
      <c r="S7291" t="s">
        <v>880</v>
      </c>
      <c r="T7291" t="s">
        <v>23076</v>
      </c>
      <c r="U7291" t="s">
        <v>965</v>
      </c>
      <c r="V7291" t="s">
        <v>10638</v>
      </c>
      <c r="W7291" t="s">
        <v>970</v>
      </c>
      <c r="X7291" t="s">
        <v>23077</v>
      </c>
    </row>
    <row r="7292" spans="2:24" ht="11" outlineLevel="1" x14ac:dyDescent="0.15">
      <c r="B7292" t="s">
        <v>9336</v>
      </c>
      <c r="C7292" t="s">
        <v>1546</v>
      </c>
      <c r="D7292" t="s">
        <v>3782</v>
      </c>
      <c r="E7292" t="s">
        <v>10649</v>
      </c>
      <c r="F7292" t="s">
        <v>15973</v>
      </c>
      <c r="G7292" t="s">
        <v>2386</v>
      </c>
      <c r="H7292" s="17">
        <v>42180</v>
      </c>
      <c r="I7292" s="15">
        <v>2015</v>
      </c>
      <c r="J7292" t="s">
        <v>10634</v>
      </c>
      <c r="K7292" s="5">
        <v>10000</v>
      </c>
      <c r="L7292" t="s">
        <v>967</v>
      </c>
      <c r="M7292" t="s">
        <v>985</v>
      </c>
      <c r="N7292" t="s">
        <v>10635</v>
      </c>
      <c r="O7292" t="s">
        <v>818</v>
      </c>
      <c r="P7292" t="s">
        <v>14299</v>
      </c>
      <c r="Q7292" t="s">
        <v>14299</v>
      </c>
      <c r="R7292" t="s">
        <v>750</v>
      </c>
      <c r="S7292" t="s">
        <v>880</v>
      </c>
      <c r="T7292" t="s">
        <v>23078</v>
      </c>
      <c r="U7292" t="s">
        <v>965</v>
      </c>
      <c r="V7292" t="s">
        <v>10638</v>
      </c>
      <c r="W7292" t="s">
        <v>970</v>
      </c>
      <c r="X7292" t="s">
        <v>23079</v>
      </c>
    </row>
    <row r="7293" spans="2:24" ht="11" outlineLevel="1" x14ac:dyDescent="0.15">
      <c r="B7293" t="s">
        <v>9338</v>
      </c>
      <c r="C7293" t="s">
        <v>1649</v>
      </c>
      <c r="D7293" t="s">
        <v>9339</v>
      </c>
      <c r="E7293" t="s">
        <v>10649</v>
      </c>
      <c r="F7293" t="s">
        <v>9340</v>
      </c>
      <c r="G7293" t="s">
        <v>9341</v>
      </c>
      <c r="H7293" s="17">
        <v>42186</v>
      </c>
      <c r="I7293" s="15">
        <v>2015</v>
      </c>
      <c r="J7293" t="s">
        <v>10634</v>
      </c>
      <c r="K7293" s="5">
        <v>10000</v>
      </c>
      <c r="L7293" t="s">
        <v>967</v>
      </c>
      <c r="R7293" t="s">
        <v>750</v>
      </c>
      <c r="S7293" t="s">
        <v>880</v>
      </c>
      <c r="T7293" t="s">
        <v>23080</v>
      </c>
      <c r="U7293" t="s">
        <v>1340</v>
      </c>
      <c r="V7293" t="s">
        <v>12795</v>
      </c>
      <c r="W7293" t="s">
        <v>970</v>
      </c>
      <c r="X7293" t="s">
        <v>23081</v>
      </c>
    </row>
    <row r="7294" spans="2:24" ht="11" outlineLevel="1" x14ac:dyDescent="0.15">
      <c r="B7294" t="s">
        <v>9343</v>
      </c>
      <c r="C7294" t="s">
        <v>1649</v>
      </c>
      <c r="D7294" t="s">
        <v>9344</v>
      </c>
      <c r="E7294" t="s">
        <v>10649</v>
      </c>
      <c r="F7294" t="s">
        <v>9345</v>
      </c>
      <c r="G7294" t="s">
        <v>9346</v>
      </c>
      <c r="H7294" s="17">
        <v>42233</v>
      </c>
      <c r="I7294" s="15">
        <v>2015</v>
      </c>
      <c r="J7294" t="s">
        <v>10634</v>
      </c>
      <c r="K7294" s="5">
        <v>10000</v>
      </c>
      <c r="L7294" t="s">
        <v>967</v>
      </c>
      <c r="R7294" t="s">
        <v>750</v>
      </c>
      <c r="S7294" t="s">
        <v>880</v>
      </c>
      <c r="T7294" t="s">
        <v>23080</v>
      </c>
      <c r="U7294" t="s">
        <v>1340</v>
      </c>
      <c r="V7294" t="s">
        <v>12795</v>
      </c>
      <c r="W7294" t="s">
        <v>970</v>
      </c>
      <c r="X7294" t="s">
        <v>23082</v>
      </c>
    </row>
    <row r="7295" spans="2:24" ht="11" outlineLevel="1" x14ac:dyDescent="0.15">
      <c r="B7295" t="s">
        <v>9343</v>
      </c>
      <c r="C7295" t="s">
        <v>1649</v>
      </c>
      <c r="D7295" t="s">
        <v>9344</v>
      </c>
      <c r="E7295" t="s">
        <v>10989</v>
      </c>
      <c r="F7295" t="s">
        <v>9345</v>
      </c>
      <c r="G7295" t="s">
        <v>9346</v>
      </c>
      <c r="H7295" s="17">
        <v>42712</v>
      </c>
      <c r="I7295" s="15">
        <v>2017</v>
      </c>
      <c r="J7295" t="s">
        <v>10634</v>
      </c>
      <c r="K7295" s="5">
        <v>0</v>
      </c>
      <c r="L7295" t="s">
        <v>967</v>
      </c>
      <c r="M7295" t="s">
        <v>14189</v>
      </c>
      <c r="R7295" t="s">
        <v>750</v>
      </c>
      <c r="S7295" t="s">
        <v>880</v>
      </c>
      <c r="T7295" t="s">
        <v>23083</v>
      </c>
      <c r="U7295" t="s">
        <v>1340</v>
      </c>
      <c r="V7295" t="s">
        <v>12795</v>
      </c>
      <c r="W7295" t="s">
        <v>970</v>
      </c>
      <c r="X7295" t="s">
        <v>23084</v>
      </c>
    </row>
    <row r="7296" spans="2:24" ht="11" outlineLevel="1" x14ac:dyDescent="0.15">
      <c r="B7296" t="s">
        <v>9348</v>
      </c>
      <c r="C7296" t="s">
        <v>9349</v>
      </c>
      <c r="E7296" t="s">
        <v>10649</v>
      </c>
      <c r="F7296" t="s">
        <v>6554</v>
      </c>
      <c r="G7296" t="s">
        <v>6555</v>
      </c>
      <c r="H7296" s="17">
        <v>42276</v>
      </c>
      <c r="I7296" s="15">
        <v>2015</v>
      </c>
      <c r="J7296" t="s">
        <v>10634</v>
      </c>
      <c r="K7296" s="5">
        <v>10471.5</v>
      </c>
      <c r="L7296" t="s">
        <v>967</v>
      </c>
      <c r="R7296" t="s">
        <v>3596</v>
      </c>
      <c r="S7296" t="s">
        <v>803</v>
      </c>
      <c r="T7296" t="s">
        <v>23085</v>
      </c>
      <c r="U7296" t="s">
        <v>1340</v>
      </c>
      <c r="V7296" t="s">
        <v>12795</v>
      </c>
      <c r="W7296" t="s">
        <v>970</v>
      </c>
      <c r="X7296" t="s">
        <v>23086</v>
      </c>
    </row>
    <row r="7297" spans="2:24" ht="11" outlineLevel="1" x14ac:dyDescent="0.15">
      <c r="B7297" t="s">
        <v>9348</v>
      </c>
      <c r="C7297" t="s">
        <v>9349</v>
      </c>
      <c r="E7297" t="s">
        <v>10652</v>
      </c>
      <c r="F7297" t="s">
        <v>6554</v>
      </c>
      <c r="G7297" t="s">
        <v>6555</v>
      </c>
      <c r="H7297" s="17">
        <v>42277</v>
      </c>
      <c r="I7297" s="15">
        <v>2015</v>
      </c>
      <c r="J7297" t="s">
        <v>10634</v>
      </c>
      <c r="K7297" s="5">
        <v>812.19</v>
      </c>
      <c r="L7297" t="s">
        <v>967</v>
      </c>
      <c r="M7297" t="s">
        <v>14985</v>
      </c>
      <c r="R7297" t="s">
        <v>3596</v>
      </c>
      <c r="S7297" t="s">
        <v>803</v>
      </c>
      <c r="T7297" t="s">
        <v>23085</v>
      </c>
      <c r="U7297" t="s">
        <v>1340</v>
      </c>
      <c r="V7297" t="s">
        <v>12795</v>
      </c>
      <c r="W7297" t="s">
        <v>970</v>
      </c>
      <c r="X7297" t="s">
        <v>23087</v>
      </c>
    </row>
    <row r="7298" spans="2:24" ht="11" outlineLevel="1" x14ac:dyDescent="0.15">
      <c r="B7298" t="s">
        <v>9348</v>
      </c>
      <c r="C7298" t="s">
        <v>9349</v>
      </c>
      <c r="E7298" t="s">
        <v>10664</v>
      </c>
      <c r="F7298" t="s">
        <v>6554</v>
      </c>
      <c r="G7298" t="s">
        <v>6555</v>
      </c>
      <c r="H7298" s="17">
        <v>42548</v>
      </c>
      <c r="I7298" s="15">
        <v>2016</v>
      </c>
      <c r="J7298" t="s">
        <v>10634</v>
      </c>
      <c r="K7298" s="5">
        <v>-1500</v>
      </c>
      <c r="L7298" t="s">
        <v>967</v>
      </c>
      <c r="M7298" t="s">
        <v>14985</v>
      </c>
      <c r="R7298" t="s">
        <v>3596</v>
      </c>
      <c r="S7298" t="s">
        <v>803</v>
      </c>
      <c r="T7298" t="s">
        <v>23085</v>
      </c>
      <c r="U7298" t="s">
        <v>1340</v>
      </c>
      <c r="V7298" t="s">
        <v>12795</v>
      </c>
      <c r="W7298" t="s">
        <v>970</v>
      </c>
      <c r="X7298" t="s">
        <v>23088</v>
      </c>
    </row>
    <row r="7299" spans="2:24" ht="11" outlineLevel="1" x14ac:dyDescent="0.15">
      <c r="B7299" t="s">
        <v>9351</v>
      </c>
      <c r="C7299" t="s">
        <v>9352</v>
      </c>
      <c r="E7299" t="s">
        <v>10649</v>
      </c>
      <c r="F7299" t="s">
        <v>6401</v>
      </c>
      <c r="G7299" t="s">
        <v>6402</v>
      </c>
      <c r="H7299" s="17">
        <v>43367</v>
      </c>
      <c r="I7299" s="15">
        <v>2018</v>
      </c>
      <c r="J7299" t="s">
        <v>10634</v>
      </c>
      <c r="K7299" s="5">
        <v>9690</v>
      </c>
      <c r="L7299" t="s">
        <v>967</v>
      </c>
      <c r="R7299" t="s">
        <v>750</v>
      </c>
      <c r="S7299" t="s">
        <v>887</v>
      </c>
      <c r="T7299" t="s">
        <v>23089</v>
      </c>
      <c r="U7299" t="s">
        <v>1340</v>
      </c>
      <c r="V7299" t="s">
        <v>12795</v>
      </c>
      <c r="W7299" t="s">
        <v>970</v>
      </c>
      <c r="X7299" t="s">
        <v>23090</v>
      </c>
    </row>
    <row r="7300" spans="2:24" ht="11" outlineLevel="1" x14ac:dyDescent="0.15">
      <c r="B7300" t="s">
        <v>9354</v>
      </c>
      <c r="C7300" t="s">
        <v>9355</v>
      </c>
      <c r="E7300" t="s">
        <v>10649</v>
      </c>
      <c r="F7300" t="s">
        <v>9356</v>
      </c>
      <c r="G7300" t="s">
        <v>9357</v>
      </c>
      <c r="H7300" s="17">
        <v>45926</v>
      </c>
      <c r="I7300" s="15">
        <v>2025</v>
      </c>
      <c r="J7300" t="s">
        <v>10634</v>
      </c>
      <c r="K7300" s="5">
        <v>9649</v>
      </c>
      <c r="L7300" t="s">
        <v>967</v>
      </c>
      <c r="R7300" t="s">
        <v>737</v>
      </c>
      <c r="S7300" t="s">
        <v>887</v>
      </c>
      <c r="T7300" t="s">
        <v>23091</v>
      </c>
      <c r="U7300" t="s">
        <v>1340</v>
      </c>
      <c r="V7300" t="s">
        <v>12795</v>
      </c>
      <c r="W7300" t="s">
        <v>970</v>
      </c>
      <c r="X7300" t="s">
        <v>23092</v>
      </c>
    </row>
    <row r="7301" spans="2:24" ht="11" outlineLevel="1" x14ac:dyDescent="0.15">
      <c r="B7301" t="s">
        <v>9359</v>
      </c>
      <c r="C7301" t="s">
        <v>9360</v>
      </c>
      <c r="D7301" t="s">
        <v>9361</v>
      </c>
      <c r="E7301" t="s">
        <v>10649</v>
      </c>
      <c r="F7301" t="s">
        <v>9362</v>
      </c>
      <c r="G7301" t="s">
        <v>9363</v>
      </c>
      <c r="H7301" s="17">
        <v>43003</v>
      </c>
      <c r="I7301" s="15">
        <v>2017</v>
      </c>
      <c r="J7301" t="s">
        <v>10634</v>
      </c>
      <c r="K7301" s="5">
        <v>9941</v>
      </c>
      <c r="L7301" t="s">
        <v>967</v>
      </c>
      <c r="R7301" t="s">
        <v>738</v>
      </c>
      <c r="S7301" t="s">
        <v>9364</v>
      </c>
      <c r="T7301" t="s">
        <v>23093</v>
      </c>
      <c r="U7301" t="s">
        <v>1340</v>
      </c>
      <c r="V7301" t="s">
        <v>12795</v>
      </c>
      <c r="W7301" t="s">
        <v>970</v>
      </c>
      <c r="X7301" t="s">
        <v>23094</v>
      </c>
    </row>
    <row r="7302" spans="2:24" ht="11" outlineLevel="1" x14ac:dyDescent="0.15">
      <c r="B7302" t="s">
        <v>9359</v>
      </c>
      <c r="C7302" t="s">
        <v>9360</v>
      </c>
      <c r="D7302" t="s">
        <v>9361</v>
      </c>
      <c r="E7302" t="s">
        <v>10652</v>
      </c>
      <c r="F7302" t="s">
        <v>9362</v>
      </c>
      <c r="G7302" t="s">
        <v>9363</v>
      </c>
      <c r="H7302" s="17">
        <v>43172</v>
      </c>
      <c r="I7302" s="15">
        <v>2018</v>
      </c>
      <c r="J7302" t="s">
        <v>10634</v>
      </c>
      <c r="K7302" s="5">
        <v>-300</v>
      </c>
      <c r="L7302" t="s">
        <v>967</v>
      </c>
      <c r="M7302" t="s">
        <v>12797</v>
      </c>
      <c r="R7302" t="s">
        <v>738</v>
      </c>
      <c r="S7302" t="s">
        <v>9364</v>
      </c>
      <c r="T7302" t="s">
        <v>23095</v>
      </c>
      <c r="U7302" t="s">
        <v>1340</v>
      </c>
      <c r="V7302" t="s">
        <v>12795</v>
      </c>
      <c r="W7302" t="s">
        <v>970</v>
      </c>
      <c r="X7302" t="s">
        <v>23096</v>
      </c>
    </row>
    <row r="7303" spans="2:24" ht="11" outlineLevel="1" x14ac:dyDescent="0.15">
      <c r="B7303" t="s">
        <v>9367</v>
      </c>
      <c r="C7303" t="s">
        <v>9368</v>
      </c>
      <c r="E7303" t="s">
        <v>10649</v>
      </c>
      <c r="F7303" t="s">
        <v>9369</v>
      </c>
      <c r="G7303" t="s">
        <v>9370</v>
      </c>
      <c r="H7303" s="17">
        <v>42143</v>
      </c>
      <c r="I7303" s="15">
        <v>2015</v>
      </c>
      <c r="J7303" t="s">
        <v>10634</v>
      </c>
      <c r="K7303" s="5">
        <v>9500</v>
      </c>
      <c r="L7303" t="s">
        <v>967</v>
      </c>
      <c r="R7303" t="s">
        <v>750</v>
      </c>
      <c r="S7303" t="s">
        <v>866</v>
      </c>
      <c r="T7303" t="s">
        <v>23097</v>
      </c>
      <c r="U7303" t="s">
        <v>1340</v>
      </c>
      <c r="V7303" t="s">
        <v>12795</v>
      </c>
      <c r="W7303" t="s">
        <v>970</v>
      </c>
      <c r="X7303" t="s">
        <v>23098</v>
      </c>
    </row>
    <row r="7304" spans="2:24" ht="11" outlineLevel="1" x14ac:dyDescent="0.15">
      <c r="B7304" t="s">
        <v>9372</v>
      </c>
      <c r="C7304" t="s">
        <v>1383</v>
      </c>
      <c r="D7304" t="s">
        <v>5312</v>
      </c>
      <c r="E7304" t="s">
        <v>10649</v>
      </c>
      <c r="F7304" t="s">
        <v>5313</v>
      </c>
      <c r="G7304" t="s">
        <v>5314</v>
      </c>
      <c r="H7304" s="17">
        <v>42025</v>
      </c>
      <c r="I7304" s="15">
        <v>2015</v>
      </c>
      <c r="J7304" t="s">
        <v>10634</v>
      </c>
      <c r="K7304" s="5">
        <v>15996</v>
      </c>
      <c r="L7304" t="s">
        <v>967</v>
      </c>
      <c r="R7304" t="s">
        <v>743</v>
      </c>
      <c r="S7304" t="s">
        <v>795</v>
      </c>
      <c r="T7304" t="s">
        <v>23099</v>
      </c>
      <c r="U7304" t="s">
        <v>1340</v>
      </c>
      <c r="V7304" t="s">
        <v>12795</v>
      </c>
      <c r="W7304" t="s">
        <v>970</v>
      </c>
      <c r="X7304" t="s">
        <v>23100</v>
      </c>
    </row>
    <row r="7305" spans="2:24" ht="11" outlineLevel="1" x14ac:dyDescent="0.15">
      <c r="B7305" t="s">
        <v>9372</v>
      </c>
      <c r="C7305" t="s">
        <v>1383</v>
      </c>
      <c r="D7305" t="s">
        <v>5312</v>
      </c>
      <c r="E7305" t="s">
        <v>10989</v>
      </c>
      <c r="F7305" t="s">
        <v>5313</v>
      </c>
      <c r="G7305" t="s">
        <v>5314</v>
      </c>
      <c r="H7305" s="17">
        <v>42045</v>
      </c>
      <c r="I7305" s="15">
        <v>2015</v>
      </c>
      <c r="J7305" t="s">
        <v>10634</v>
      </c>
      <c r="K7305" s="5">
        <v>0</v>
      </c>
      <c r="L7305" t="s">
        <v>967</v>
      </c>
      <c r="M7305" t="s">
        <v>15907</v>
      </c>
      <c r="R7305" t="s">
        <v>743</v>
      </c>
      <c r="S7305" t="s">
        <v>795</v>
      </c>
      <c r="T7305" t="s">
        <v>23099</v>
      </c>
      <c r="U7305" t="s">
        <v>1340</v>
      </c>
      <c r="V7305" t="s">
        <v>12795</v>
      </c>
      <c r="W7305" t="s">
        <v>970</v>
      </c>
      <c r="X7305" t="s">
        <v>23101</v>
      </c>
    </row>
    <row r="7306" spans="2:24" ht="11" outlineLevel="1" x14ac:dyDescent="0.15">
      <c r="B7306" t="s">
        <v>9372</v>
      </c>
      <c r="C7306" t="s">
        <v>1383</v>
      </c>
      <c r="D7306" t="s">
        <v>5312</v>
      </c>
      <c r="E7306" t="s">
        <v>10950</v>
      </c>
      <c r="F7306" t="s">
        <v>5313</v>
      </c>
      <c r="G7306" t="s">
        <v>5314</v>
      </c>
      <c r="H7306" s="17">
        <v>42075</v>
      </c>
      <c r="I7306" s="15">
        <v>2015</v>
      </c>
      <c r="J7306" t="s">
        <v>10634</v>
      </c>
      <c r="K7306" s="5">
        <v>-6560</v>
      </c>
      <c r="L7306" t="s">
        <v>967</v>
      </c>
      <c r="M7306" t="s">
        <v>15907</v>
      </c>
      <c r="R7306" t="s">
        <v>743</v>
      </c>
      <c r="S7306" t="s">
        <v>795</v>
      </c>
      <c r="T7306" t="s">
        <v>23099</v>
      </c>
      <c r="U7306" t="s">
        <v>1340</v>
      </c>
      <c r="V7306" t="s">
        <v>12795</v>
      </c>
      <c r="W7306" t="s">
        <v>970</v>
      </c>
      <c r="X7306" t="s">
        <v>23102</v>
      </c>
    </row>
    <row r="7307" spans="2:24" ht="11" outlineLevel="1" x14ac:dyDescent="0.15">
      <c r="B7307" t="s">
        <v>9374</v>
      </c>
      <c r="C7307" t="s">
        <v>9375</v>
      </c>
      <c r="E7307" t="s">
        <v>10649</v>
      </c>
      <c r="F7307" t="s">
        <v>700</v>
      </c>
      <c r="G7307" t="s">
        <v>2413</v>
      </c>
      <c r="H7307" s="17">
        <v>42474</v>
      </c>
      <c r="I7307" s="15">
        <v>2016</v>
      </c>
      <c r="J7307" t="s">
        <v>10634</v>
      </c>
      <c r="K7307" s="5">
        <v>9261</v>
      </c>
      <c r="L7307" t="s">
        <v>967</v>
      </c>
      <c r="M7307" t="s">
        <v>1141</v>
      </c>
      <c r="N7307" t="s">
        <v>10635</v>
      </c>
      <c r="O7307" t="s">
        <v>804</v>
      </c>
      <c r="P7307" t="s">
        <v>17250</v>
      </c>
      <c r="Q7307" t="s">
        <v>14861</v>
      </c>
      <c r="R7307" t="s">
        <v>750</v>
      </c>
      <c r="S7307" t="s">
        <v>865</v>
      </c>
      <c r="T7307" t="s">
        <v>23103</v>
      </c>
      <c r="U7307" t="s">
        <v>965</v>
      </c>
      <c r="V7307" t="s">
        <v>10638</v>
      </c>
      <c r="W7307" t="s">
        <v>970</v>
      </c>
      <c r="X7307" t="s">
        <v>23104</v>
      </c>
    </row>
    <row r="7308" spans="2:24" ht="11" outlineLevel="1" x14ac:dyDescent="0.15">
      <c r="B7308" t="s">
        <v>9377</v>
      </c>
      <c r="C7308" t="s">
        <v>9378</v>
      </c>
      <c r="E7308" t="s">
        <v>10649</v>
      </c>
      <c r="F7308" t="s">
        <v>9379</v>
      </c>
      <c r="G7308" t="s">
        <v>9380</v>
      </c>
      <c r="H7308" s="17">
        <v>42635</v>
      </c>
      <c r="I7308" s="15">
        <v>2016</v>
      </c>
      <c r="J7308" t="s">
        <v>10634</v>
      </c>
      <c r="K7308" s="5">
        <v>8467.56</v>
      </c>
      <c r="L7308" t="s">
        <v>967</v>
      </c>
      <c r="R7308" t="s">
        <v>750</v>
      </c>
      <c r="S7308" t="s">
        <v>803</v>
      </c>
      <c r="T7308" t="s">
        <v>23105</v>
      </c>
      <c r="U7308" t="s">
        <v>1340</v>
      </c>
      <c r="V7308" t="s">
        <v>12795</v>
      </c>
      <c r="W7308" t="s">
        <v>970</v>
      </c>
      <c r="X7308" t="s">
        <v>23106</v>
      </c>
    </row>
    <row r="7309" spans="2:24" ht="11" outlineLevel="1" x14ac:dyDescent="0.15">
      <c r="B7309" t="s">
        <v>9377</v>
      </c>
      <c r="C7309" t="s">
        <v>9378</v>
      </c>
      <c r="E7309" t="s">
        <v>10652</v>
      </c>
      <c r="F7309" t="s">
        <v>9379</v>
      </c>
      <c r="G7309" t="s">
        <v>9380</v>
      </c>
      <c r="H7309" s="17">
        <v>42720</v>
      </c>
      <c r="I7309" s="15">
        <v>2017</v>
      </c>
      <c r="J7309" t="s">
        <v>10634</v>
      </c>
      <c r="K7309" s="5">
        <v>865.44</v>
      </c>
      <c r="L7309" t="s">
        <v>967</v>
      </c>
      <c r="M7309" t="s">
        <v>15907</v>
      </c>
      <c r="R7309" t="s">
        <v>750</v>
      </c>
      <c r="S7309" t="s">
        <v>803</v>
      </c>
      <c r="T7309" t="s">
        <v>23107</v>
      </c>
      <c r="U7309" t="s">
        <v>1340</v>
      </c>
      <c r="V7309" t="s">
        <v>12795</v>
      </c>
      <c r="W7309" t="s">
        <v>970</v>
      </c>
      <c r="X7309" t="s">
        <v>23108</v>
      </c>
    </row>
    <row r="7310" spans="2:24" ht="11" outlineLevel="1" x14ac:dyDescent="0.15">
      <c r="B7310" t="s">
        <v>9382</v>
      </c>
      <c r="C7310" t="s">
        <v>9383</v>
      </c>
      <c r="E7310" t="s">
        <v>10649</v>
      </c>
      <c r="F7310" t="s">
        <v>9384</v>
      </c>
      <c r="G7310" t="s">
        <v>9385</v>
      </c>
      <c r="H7310" s="17">
        <v>43201</v>
      </c>
      <c r="I7310" s="15">
        <v>2018</v>
      </c>
      <c r="J7310" t="s">
        <v>10634</v>
      </c>
      <c r="K7310" s="5">
        <v>14999</v>
      </c>
      <c r="L7310" t="s">
        <v>967</v>
      </c>
      <c r="R7310" t="s">
        <v>750</v>
      </c>
      <c r="S7310" t="s">
        <v>2535</v>
      </c>
      <c r="T7310" t="s">
        <v>23109</v>
      </c>
      <c r="U7310" t="s">
        <v>1340</v>
      </c>
      <c r="V7310" t="s">
        <v>12795</v>
      </c>
      <c r="W7310" t="s">
        <v>970</v>
      </c>
      <c r="X7310" t="s">
        <v>23110</v>
      </c>
    </row>
    <row r="7311" spans="2:24" ht="11" outlineLevel="1" x14ac:dyDescent="0.15">
      <c r="B7311" t="s">
        <v>9382</v>
      </c>
      <c r="C7311" t="s">
        <v>9383</v>
      </c>
      <c r="E7311" t="s">
        <v>10652</v>
      </c>
      <c r="F7311" t="s">
        <v>9384</v>
      </c>
      <c r="G7311" t="s">
        <v>9385</v>
      </c>
      <c r="H7311" s="17">
        <v>43325</v>
      </c>
      <c r="I7311" s="15">
        <v>2018</v>
      </c>
      <c r="J7311" t="s">
        <v>10634</v>
      </c>
      <c r="K7311" s="5">
        <v>0</v>
      </c>
      <c r="L7311" t="s">
        <v>967</v>
      </c>
      <c r="M7311" t="s">
        <v>12797</v>
      </c>
      <c r="R7311" t="s">
        <v>750</v>
      </c>
      <c r="S7311" t="s">
        <v>2535</v>
      </c>
      <c r="T7311" t="s">
        <v>23111</v>
      </c>
      <c r="U7311" t="s">
        <v>1340</v>
      </c>
      <c r="V7311" t="s">
        <v>12795</v>
      </c>
      <c r="W7311" t="s">
        <v>970</v>
      </c>
      <c r="X7311" t="s">
        <v>23112</v>
      </c>
    </row>
    <row r="7312" spans="2:24" ht="11" outlineLevel="1" x14ac:dyDescent="0.15">
      <c r="B7312" t="s">
        <v>9382</v>
      </c>
      <c r="C7312" t="s">
        <v>9383</v>
      </c>
      <c r="E7312" t="s">
        <v>10664</v>
      </c>
      <c r="F7312" t="s">
        <v>9384</v>
      </c>
      <c r="G7312" t="s">
        <v>9385</v>
      </c>
      <c r="H7312" s="17">
        <v>43410</v>
      </c>
      <c r="I7312" s="15">
        <v>2019</v>
      </c>
      <c r="J7312" t="s">
        <v>10634</v>
      </c>
      <c r="K7312" s="5">
        <v>-5704</v>
      </c>
      <c r="L7312" t="s">
        <v>967</v>
      </c>
      <c r="M7312" t="s">
        <v>14985</v>
      </c>
      <c r="R7312" t="s">
        <v>750</v>
      </c>
      <c r="S7312" t="s">
        <v>2535</v>
      </c>
      <c r="T7312" t="s">
        <v>23113</v>
      </c>
      <c r="U7312" t="s">
        <v>1340</v>
      </c>
      <c r="V7312" t="s">
        <v>12795</v>
      </c>
      <c r="W7312" t="s">
        <v>970</v>
      </c>
      <c r="X7312" t="s">
        <v>23114</v>
      </c>
    </row>
    <row r="7313" spans="2:24" ht="11" outlineLevel="1" x14ac:dyDescent="0.15">
      <c r="B7313" t="s">
        <v>9387</v>
      </c>
      <c r="C7313" t="s">
        <v>9388</v>
      </c>
      <c r="E7313" t="s">
        <v>10649</v>
      </c>
      <c r="F7313" t="s">
        <v>9389</v>
      </c>
      <c r="G7313" t="s">
        <v>9390</v>
      </c>
      <c r="H7313" s="17">
        <v>42160</v>
      </c>
      <c r="I7313" s="15">
        <v>2015</v>
      </c>
      <c r="J7313" t="s">
        <v>10634</v>
      </c>
      <c r="K7313" s="5">
        <v>9280</v>
      </c>
      <c r="L7313" t="s">
        <v>967</v>
      </c>
      <c r="R7313" t="s">
        <v>750</v>
      </c>
      <c r="S7313" t="s">
        <v>2620</v>
      </c>
      <c r="T7313" t="s">
        <v>23115</v>
      </c>
      <c r="U7313" t="s">
        <v>1340</v>
      </c>
      <c r="V7313" t="s">
        <v>12795</v>
      </c>
      <c r="W7313" t="s">
        <v>970</v>
      </c>
      <c r="X7313" t="s">
        <v>23116</v>
      </c>
    </row>
    <row r="7314" spans="2:24" ht="11" outlineLevel="1" x14ac:dyDescent="0.15">
      <c r="B7314" t="s">
        <v>9387</v>
      </c>
      <c r="C7314" t="s">
        <v>9388</v>
      </c>
      <c r="E7314" t="s">
        <v>10652</v>
      </c>
      <c r="F7314" t="s">
        <v>9389</v>
      </c>
      <c r="G7314" t="s">
        <v>9390</v>
      </c>
      <c r="H7314" s="17">
        <v>42170</v>
      </c>
      <c r="I7314" s="15">
        <v>2015</v>
      </c>
      <c r="J7314" t="s">
        <v>10634</v>
      </c>
      <c r="K7314" s="5">
        <v>0</v>
      </c>
      <c r="L7314" t="s">
        <v>967</v>
      </c>
      <c r="M7314" t="s">
        <v>15907</v>
      </c>
      <c r="R7314" t="s">
        <v>750</v>
      </c>
      <c r="S7314" t="s">
        <v>2620</v>
      </c>
      <c r="T7314" t="s">
        <v>23117</v>
      </c>
      <c r="U7314" t="s">
        <v>1340</v>
      </c>
      <c r="V7314" t="s">
        <v>12795</v>
      </c>
      <c r="W7314" t="s">
        <v>970</v>
      </c>
      <c r="X7314" t="s">
        <v>23118</v>
      </c>
    </row>
    <row r="7315" spans="2:24" ht="11" outlineLevel="1" x14ac:dyDescent="0.15">
      <c r="B7315" t="s">
        <v>9392</v>
      </c>
      <c r="C7315" t="s">
        <v>9393</v>
      </c>
      <c r="E7315" t="s">
        <v>10649</v>
      </c>
      <c r="F7315" t="s">
        <v>4952</v>
      </c>
      <c r="G7315" t="s">
        <v>9394</v>
      </c>
      <c r="H7315" s="17">
        <v>42524</v>
      </c>
      <c r="I7315" s="15">
        <v>2016</v>
      </c>
      <c r="J7315" t="s">
        <v>10634</v>
      </c>
      <c r="K7315" s="5">
        <v>9266</v>
      </c>
      <c r="L7315" t="s">
        <v>967</v>
      </c>
      <c r="R7315" t="s">
        <v>750</v>
      </c>
      <c r="S7315" t="s">
        <v>4032</v>
      </c>
      <c r="T7315" t="s">
        <v>23119</v>
      </c>
      <c r="U7315" t="s">
        <v>1340</v>
      </c>
      <c r="V7315" t="s">
        <v>12795</v>
      </c>
      <c r="W7315" t="s">
        <v>970</v>
      </c>
      <c r="X7315" t="s">
        <v>23120</v>
      </c>
    </row>
    <row r="7316" spans="2:24" ht="11" outlineLevel="1" x14ac:dyDescent="0.15">
      <c r="B7316" t="s">
        <v>9396</v>
      </c>
      <c r="C7316" t="s">
        <v>9397</v>
      </c>
      <c r="E7316" t="s">
        <v>10649</v>
      </c>
      <c r="F7316" t="s">
        <v>7347</v>
      </c>
      <c r="G7316" t="s">
        <v>7348</v>
      </c>
      <c r="H7316" s="17">
        <v>43321</v>
      </c>
      <c r="I7316" s="15">
        <v>2018</v>
      </c>
      <c r="J7316" t="s">
        <v>10634</v>
      </c>
      <c r="K7316" s="5">
        <v>9172</v>
      </c>
      <c r="L7316" t="s">
        <v>967</v>
      </c>
      <c r="R7316" t="s">
        <v>737</v>
      </c>
      <c r="S7316" t="s">
        <v>5033</v>
      </c>
      <c r="T7316" t="s">
        <v>23121</v>
      </c>
      <c r="U7316" t="s">
        <v>1340</v>
      </c>
      <c r="V7316" t="s">
        <v>12795</v>
      </c>
      <c r="W7316" t="s">
        <v>970</v>
      </c>
      <c r="X7316" t="s">
        <v>23122</v>
      </c>
    </row>
    <row r="7317" spans="2:24" ht="11" outlineLevel="1" x14ac:dyDescent="0.15">
      <c r="B7317" t="s">
        <v>9399</v>
      </c>
      <c r="C7317" t="s">
        <v>9400</v>
      </c>
      <c r="E7317" t="s">
        <v>10649</v>
      </c>
      <c r="F7317" t="s">
        <v>9401</v>
      </c>
      <c r="G7317" t="s">
        <v>9402</v>
      </c>
      <c r="H7317" s="17">
        <v>43322</v>
      </c>
      <c r="I7317" s="15">
        <v>2018</v>
      </c>
      <c r="J7317" t="s">
        <v>10634</v>
      </c>
      <c r="K7317" s="5">
        <v>9100</v>
      </c>
      <c r="L7317" t="s">
        <v>967</v>
      </c>
      <c r="R7317" t="s">
        <v>743</v>
      </c>
      <c r="S7317" t="s">
        <v>9403</v>
      </c>
      <c r="T7317" t="s">
        <v>23123</v>
      </c>
      <c r="U7317" t="s">
        <v>1340</v>
      </c>
      <c r="V7317" t="s">
        <v>12795</v>
      </c>
      <c r="W7317" t="s">
        <v>970</v>
      </c>
      <c r="X7317" t="s">
        <v>23124</v>
      </c>
    </row>
    <row r="7318" spans="2:24" ht="11" outlineLevel="1" x14ac:dyDescent="0.15">
      <c r="B7318" t="s">
        <v>9399</v>
      </c>
      <c r="C7318" t="s">
        <v>9400</v>
      </c>
      <c r="E7318" t="s">
        <v>10652</v>
      </c>
      <c r="F7318" t="s">
        <v>9401</v>
      </c>
      <c r="G7318" t="s">
        <v>9402</v>
      </c>
      <c r="H7318" s="17">
        <v>43371</v>
      </c>
      <c r="I7318" s="15">
        <v>2018</v>
      </c>
      <c r="J7318" t="s">
        <v>10634</v>
      </c>
      <c r="K7318" s="5">
        <v>0</v>
      </c>
      <c r="L7318" t="s">
        <v>967</v>
      </c>
      <c r="M7318" t="s">
        <v>23125</v>
      </c>
      <c r="R7318" t="s">
        <v>743</v>
      </c>
      <c r="S7318" t="s">
        <v>9403</v>
      </c>
      <c r="T7318" t="s">
        <v>23123</v>
      </c>
      <c r="U7318" t="s">
        <v>1340</v>
      </c>
      <c r="V7318" t="s">
        <v>12795</v>
      </c>
      <c r="W7318" t="s">
        <v>970</v>
      </c>
      <c r="X7318" t="s">
        <v>23126</v>
      </c>
    </row>
    <row r="7319" spans="2:24" ht="11" outlineLevel="1" x14ac:dyDescent="0.15">
      <c r="B7319" t="s">
        <v>9406</v>
      </c>
      <c r="C7319" t="s">
        <v>9407</v>
      </c>
      <c r="E7319" t="s">
        <v>10649</v>
      </c>
      <c r="F7319" t="s">
        <v>9408</v>
      </c>
      <c r="G7319" t="s">
        <v>9409</v>
      </c>
      <c r="H7319" s="17">
        <v>42419</v>
      </c>
      <c r="I7319" s="15">
        <v>2016</v>
      </c>
      <c r="J7319" t="s">
        <v>10634</v>
      </c>
      <c r="K7319" s="5">
        <v>9093.6299999999992</v>
      </c>
      <c r="L7319" t="s">
        <v>967</v>
      </c>
      <c r="R7319" t="s">
        <v>9210</v>
      </c>
      <c r="S7319" t="s">
        <v>803</v>
      </c>
      <c r="T7319" t="s">
        <v>9211</v>
      </c>
      <c r="U7319" t="s">
        <v>1340</v>
      </c>
      <c r="V7319" t="s">
        <v>12795</v>
      </c>
      <c r="W7319" t="s">
        <v>970</v>
      </c>
      <c r="X7319" t="s">
        <v>23127</v>
      </c>
    </row>
    <row r="7320" spans="2:24" ht="11" outlineLevel="1" x14ac:dyDescent="0.15">
      <c r="B7320" t="s">
        <v>9411</v>
      </c>
      <c r="C7320" t="s">
        <v>9412</v>
      </c>
      <c r="E7320" t="s">
        <v>10649</v>
      </c>
      <c r="F7320" t="s">
        <v>9413</v>
      </c>
      <c r="G7320" t="s">
        <v>9414</v>
      </c>
      <c r="H7320" s="17">
        <v>43308</v>
      </c>
      <c r="I7320" s="15">
        <v>2018</v>
      </c>
      <c r="J7320" t="s">
        <v>10634</v>
      </c>
      <c r="K7320" s="5">
        <v>7368.48</v>
      </c>
      <c r="L7320" t="s">
        <v>967</v>
      </c>
      <c r="R7320" t="s">
        <v>737</v>
      </c>
      <c r="S7320" t="s">
        <v>8775</v>
      </c>
      <c r="T7320" t="s">
        <v>23128</v>
      </c>
      <c r="U7320" t="s">
        <v>1340</v>
      </c>
      <c r="V7320" t="s">
        <v>12795</v>
      </c>
      <c r="W7320" t="s">
        <v>970</v>
      </c>
      <c r="X7320" t="s">
        <v>23129</v>
      </c>
    </row>
    <row r="7321" spans="2:24" ht="11" outlineLevel="1" x14ac:dyDescent="0.15">
      <c r="B7321" t="s">
        <v>9411</v>
      </c>
      <c r="C7321" t="s">
        <v>9412</v>
      </c>
      <c r="E7321" t="s">
        <v>10652</v>
      </c>
      <c r="F7321" t="s">
        <v>9413</v>
      </c>
      <c r="G7321" t="s">
        <v>9414</v>
      </c>
      <c r="H7321" s="17">
        <v>43398</v>
      </c>
      <c r="I7321" s="15">
        <v>2019</v>
      </c>
      <c r="J7321" t="s">
        <v>10634</v>
      </c>
      <c r="K7321" s="5">
        <v>1668.71</v>
      </c>
      <c r="L7321" t="s">
        <v>967</v>
      </c>
      <c r="M7321" t="s">
        <v>12802</v>
      </c>
      <c r="R7321" t="s">
        <v>737</v>
      </c>
      <c r="S7321" t="s">
        <v>8775</v>
      </c>
      <c r="T7321" t="s">
        <v>23128</v>
      </c>
      <c r="U7321" t="s">
        <v>1340</v>
      </c>
      <c r="V7321" t="s">
        <v>12795</v>
      </c>
      <c r="W7321" t="s">
        <v>970</v>
      </c>
      <c r="X7321" t="s">
        <v>23130</v>
      </c>
    </row>
    <row r="7322" spans="2:24" ht="11" outlineLevel="1" x14ac:dyDescent="0.15">
      <c r="B7322" t="s">
        <v>9416</v>
      </c>
      <c r="C7322" t="s">
        <v>9417</v>
      </c>
      <c r="E7322" t="s">
        <v>10649</v>
      </c>
      <c r="F7322" t="s">
        <v>3078</v>
      </c>
      <c r="G7322" t="s">
        <v>3079</v>
      </c>
      <c r="H7322" s="17">
        <v>43453</v>
      </c>
      <c r="I7322" s="15">
        <v>2019</v>
      </c>
      <c r="J7322" t="s">
        <v>10634</v>
      </c>
      <c r="K7322" s="5">
        <v>9000</v>
      </c>
      <c r="L7322" t="s">
        <v>967</v>
      </c>
      <c r="R7322" t="s">
        <v>750</v>
      </c>
      <c r="S7322" t="s">
        <v>887</v>
      </c>
      <c r="T7322" t="s">
        <v>23131</v>
      </c>
      <c r="U7322" t="s">
        <v>1340</v>
      </c>
      <c r="V7322" t="s">
        <v>12795</v>
      </c>
      <c r="W7322" t="s">
        <v>970</v>
      </c>
      <c r="X7322" t="s">
        <v>23132</v>
      </c>
    </row>
    <row r="7323" spans="2:24" ht="11" outlineLevel="1" x14ac:dyDescent="0.15">
      <c r="B7323" t="s">
        <v>9419</v>
      </c>
      <c r="C7323" t="s">
        <v>9420</v>
      </c>
      <c r="E7323" t="s">
        <v>10649</v>
      </c>
      <c r="F7323" t="s">
        <v>9288</v>
      </c>
      <c r="G7323" t="s">
        <v>9289</v>
      </c>
      <c r="H7323" s="17">
        <v>43003</v>
      </c>
      <c r="I7323" s="15">
        <v>2017</v>
      </c>
      <c r="J7323" t="s">
        <v>10634</v>
      </c>
      <c r="K7323" s="5">
        <v>8997</v>
      </c>
      <c r="L7323" t="s">
        <v>967</v>
      </c>
      <c r="R7323" t="s">
        <v>737</v>
      </c>
      <c r="S7323" t="s">
        <v>5033</v>
      </c>
      <c r="T7323" t="s">
        <v>23133</v>
      </c>
      <c r="U7323" t="s">
        <v>1340</v>
      </c>
      <c r="V7323" t="s">
        <v>12795</v>
      </c>
      <c r="W7323" t="s">
        <v>970</v>
      </c>
      <c r="X7323" t="s">
        <v>23134</v>
      </c>
    </row>
    <row r="7324" spans="2:24" ht="11" outlineLevel="1" x14ac:dyDescent="0.15">
      <c r="B7324" t="s">
        <v>9422</v>
      </c>
      <c r="C7324" t="s">
        <v>9423</v>
      </c>
      <c r="E7324" t="s">
        <v>10649</v>
      </c>
      <c r="F7324" t="s">
        <v>9424</v>
      </c>
      <c r="G7324" t="s">
        <v>9425</v>
      </c>
      <c r="H7324" s="17">
        <v>43082</v>
      </c>
      <c r="I7324" s="15">
        <v>2018</v>
      </c>
      <c r="J7324" t="s">
        <v>10634</v>
      </c>
      <c r="K7324" s="5">
        <v>8977.26</v>
      </c>
      <c r="L7324" t="s">
        <v>967</v>
      </c>
      <c r="R7324" t="s">
        <v>737</v>
      </c>
      <c r="S7324" t="s">
        <v>4388</v>
      </c>
      <c r="T7324" t="s">
        <v>23135</v>
      </c>
      <c r="U7324" t="s">
        <v>1340</v>
      </c>
      <c r="V7324" t="s">
        <v>12795</v>
      </c>
      <c r="W7324" t="s">
        <v>970</v>
      </c>
      <c r="X7324" t="s">
        <v>23136</v>
      </c>
    </row>
    <row r="7325" spans="2:24" ht="11" outlineLevel="1" x14ac:dyDescent="0.15">
      <c r="B7325" t="s">
        <v>9427</v>
      </c>
      <c r="C7325" t="s">
        <v>9428</v>
      </c>
      <c r="E7325" t="s">
        <v>10649</v>
      </c>
      <c r="F7325" t="s">
        <v>9429</v>
      </c>
      <c r="G7325" t="s">
        <v>9430</v>
      </c>
      <c r="H7325" s="17">
        <v>43861</v>
      </c>
      <c r="I7325" s="15">
        <v>2020</v>
      </c>
      <c r="J7325" t="s">
        <v>10634</v>
      </c>
      <c r="K7325" s="5">
        <v>8960.1</v>
      </c>
      <c r="L7325" t="s">
        <v>967</v>
      </c>
      <c r="R7325" t="s">
        <v>748</v>
      </c>
      <c r="S7325" t="s">
        <v>803</v>
      </c>
      <c r="T7325" t="s">
        <v>23137</v>
      </c>
      <c r="U7325" t="s">
        <v>1340</v>
      </c>
      <c r="V7325" t="s">
        <v>12795</v>
      </c>
      <c r="W7325" t="s">
        <v>970</v>
      </c>
      <c r="X7325" t="s">
        <v>23138</v>
      </c>
    </row>
    <row r="7326" spans="2:24" ht="11" outlineLevel="1" x14ac:dyDescent="0.15">
      <c r="B7326" t="s">
        <v>9432</v>
      </c>
      <c r="C7326" t="s">
        <v>9433</v>
      </c>
      <c r="E7326" t="s">
        <v>10649</v>
      </c>
      <c r="F7326" t="s">
        <v>9434</v>
      </c>
      <c r="G7326" t="s">
        <v>9435</v>
      </c>
      <c r="H7326" s="17">
        <v>43273</v>
      </c>
      <c r="I7326" s="15">
        <v>2018</v>
      </c>
      <c r="J7326" t="s">
        <v>10634</v>
      </c>
      <c r="K7326" s="5">
        <v>8900</v>
      </c>
      <c r="L7326" t="s">
        <v>967</v>
      </c>
      <c r="R7326" t="s">
        <v>750</v>
      </c>
      <c r="S7326" t="s">
        <v>7429</v>
      </c>
      <c r="T7326" t="s">
        <v>23139</v>
      </c>
      <c r="U7326" t="s">
        <v>1340</v>
      </c>
      <c r="V7326" t="s">
        <v>12795</v>
      </c>
      <c r="W7326" t="s">
        <v>970</v>
      </c>
      <c r="X7326" t="s">
        <v>23140</v>
      </c>
    </row>
    <row r="7327" spans="2:24" ht="11" outlineLevel="1" x14ac:dyDescent="0.15">
      <c r="B7327" t="s">
        <v>9437</v>
      </c>
      <c r="C7327" t="s">
        <v>9438</v>
      </c>
      <c r="E7327" t="s">
        <v>10649</v>
      </c>
      <c r="F7327" t="s">
        <v>9439</v>
      </c>
      <c r="G7327" t="s">
        <v>9440</v>
      </c>
      <c r="H7327" s="17">
        <v>43545</v>
      </c>
      <c r="I7327" s="15">
        <v>2019</v>
      </c>
      <c r="J7327" t="s">
        <v>10634</v>
      </c>
      <c r="K7327" s="5">
        <v>8890</v>
      </c>
      <c r="L7327" t="s">
        <v>967</v>
      </c>
      <c r="R7327" t="s">
        <v>750</v>
      </c>
      <c r="S7327" t="s">
        <v>795</v>
      </c>
      <c r="T7327" t="s">
        <v>23141</v>
      </c>
      <c r="U7327" t="s">
        <v>1340</v>
      </c>
      <c r="V7327" t="s">
        <v>12795</v>
      </c>
      <c r="W7327" t="s">
        <v>970</v>
      </c>
      <c r="X7327" t="s">
        <v>23142</v>
      </c>
    </row>
    <row r="7328" spans="2:24" ht="11" outlineLevel="1" x14ac:dyDescent="0.15">
      <c r="B7328" t="s">
        <v>9442</v>
      </c>
      <c r="C7328" t="s">
        <v>9443</v>
      </c>
      <c r="E7328" t="s">
        <v>10649</v>
      </c>
      <c r="F7328" t="s">
        <v>6090</v>
      </c>
      <c r="G7328" t="s">
        <v>6091</v>
      </c>
      <c r="H7328" s="17">
        <v>44494</v>
      </c>
      <c r="I7328" s="15">
        <v>2022</v>
      </c>
      <c r="J7328" t="s">
        <v>10634</v>
      </c>
      <c r="K7328" s="5">
        <v>8800</v>
      </c>
      <c r="L7328" t="s">
        <v>967</v>
      </c>
      <c r="R7328" t="s">
        <v>737</v>
      </c>
      <c r="S7328" t="s">
        <v>4192</v>
      </c>
      <c r="T7328" t="s">
        <v>23143</v>
      </c>
      <c r="U7328" t="s">
        <v>1340</v>
      </c>
      <c r="V7328" t="s">
        <v>12795</v>
      </c>
      <c r="W7328" t="s">
        <v>970</v>
      </c>
      <c r="X7328" t="s">
        <v>23144</v>
      </c>
    </row>
    <row r="7329" spans="2:24" ht="11" outlineLevel="1" x14ac:dyDescent="0.15">
      <c r="B7329" t="s">
        <v>9442</v>
      </c>
      <c r="C7329" t="s">
        <v>9443</v>
      </c>
      <c r="E7329" t="s">
        <v>10652</v>
      </c>
      <c r="F7329" t="s">
        <v>6090</v>
      </c>
      <c r="G7329" t="s">
        <v>6091</v>
      </c>
      <c r="H7329" s="17">
        <v>44497</v>
      </c>
      <c r="I7329" s="15">
        <v>2022</v>
      </c>
      <c r="J7329" t="s">
        <v>10634</v>
      </c>
      <c r="K7329" s="5">
        <v>0</v>
      </c>
      <c r="L7329" t="s">
        <v>967</v>
      </c>
      <c r="M7329" t="s">
        <v>12797</v>
      </c>
      <c r="R7329" t="s">
        <v>737</v>
      </c>
      <c r="S7329" t="s">
        <v>4192</v>
      </c>
      <c r="T7329" t="s">
        <v>23145</v>
      </c>
      <c r="U7329" t="s">
        <v>1340</v>
      </c>
      <c r="V7329" t="s">
        <v>12795</v>
      </c>
      <c r="W7329" t="s">
        <v>970</v>
      </c>
      <c r="X7329" t="s">
        <v>23146</v>
      </c>
    </row>
    <row r="7330" spans="2:24" ht="11" outlineLevel="1" x14ac:dyDescent="0.15">
      <c r="B7330" t="s">
        <v>9445</v>
      </c>
      <c r="C7330" t="s">
        <v>9446</v>
      </c>
      <c r="E7330" t="s">
        <v>10649</v>
      </c>
      <c r="F7330" t="s">
        <v>9447</v>
      </c>
      <c r="G7330" t="s">
        <v>9448</v>
      </c>
      <c r="H7330" s="17">
        <v>42236</v>
      </c>
      <c r="I7330" s="15">
        <v>2015</v>
      </c>
      <c r="J7330" t="s">
        <v>10634</v>
      </c>
      <c r="K7330" s="5">
        <v>8746</v>
      </c>
      <c r="L7330" t="s">
        <v>967</v>
      </c>
      <c r="R7330" t="s">
        <v>7067</v>
      </c>
      <c r="S7330" t="s">
        <v>803</v>
      </c>
      <c r="T7330" t="s">
        <v>23147</v>
      </c>
      <c r="U7330" t="s">
        <v>1340</v>
      </c>
      <c r="V7330" t="s">
        <v>12795</v>
      </c>
      <c r="W7330" t="s">
        <v>970</v>
      </c>
      <c r="X7330" t="s">
        <v>23148</v>
      </c>
    </row>
    <row r="7331" spans="2:24" ht="11" outlineLevel="1" x14ac:dyDescent="0.15">
      <c r="B7331" t="s">
        <v>9450</v>
      </c>
      <c r="C7331" t="s">
        <v>9451</v>
      </c>
      <c r="E7331" t="s">
        <v>10649</v>
      </c>
      <c r="F7331" t="s">
        <v>9452</v>
      </c>
      <c r="G7331" t="s">
        <v>9453</v>
      </c>
      <c r="H7331" s="17">
        <v>43867</v>
      </c>
      <c r="I7331" s="15">
        <v>2020</v>
      </c>
      <c r="J7331" t="s">
        <v>10634</v>
      </c>
      <c r="K7331" s="5">
        <v>8703</v>
      </c>
      <c r="L7331" t="s">
        <v>967</v>
      </c>
      <c r="R7331" t="s">
        <v>750</v>
      </c>
      <c r="S7331" t="s">
        <v>5371</v>
      </c>
      <c r="T7331" t="s">
        <v>23149</v>
      </c>
      <c r="U7331" t="s">
        <v>1340</v>
      </c>
      <c r="V7331" t="s">
        <v>12795</v>
      </c>
      <c r="W7331" t="s">
        <v>970</v>
      </c>
      <c r="X7331" t="s">
        <v>23150</v>
      </c>
    </row>
    <row r="7332" spans="2:24" ht="11" outlineLevel="1" x14ac:dyDescent="0.15">
      <c r="B7332" t="s">
        <v>9455</v>
      </c>
      <c r="C7332" t="s">
        <v>9456</v>
      </c>
      <c r="E7332" t="s">
        <v>10649</v>
      </c>
      <c r="F7332" t="s">
        <v>5899</v>
      </c>
      <c r="G7332" t="s">
        <v>5900</v>
      </c>
      <c r="H7332" s="17">
        <v>42314</v>
      </c>
      <c r="I7332" s="15">
        <v>2016</v>
      </c>
      <c r="J7332" t="s">
        <v>10634</v>
      </c>
      <c r="K7332" s="5">
        <v>8600</v>
      </c>
      <c r="L7332" t="s">
        <v>967</v>
      </c>
      <c r="R7332" t="s">
        <v>750</v>
      </c>
      <c r="S7332" t="s">
        <v>2719</v>
      </c>
      <c r="T7332" t="s">
        <v>23151</v>
      </c>
      <c r="U7332" t="s">
        <v>1340</v>
      </c>
      <c r="V7332" t="s">
        <v>12795</v>
      </c>
      <c r="W7332" t="s">
        <v>970</v>
      </c>
      <c r="X7332" t="s">
        <v>23152</v>
      </c>
    </row>
    <row r="7333" spans="2:24" ht="11" outlineLevel="1" x14ac:dyDescent="0.15">
      <c r="B7333" t="s">
        <v>9455</v>
      </c>
      <c r="C7333" t="s">
        <v>9456</v>
      </c>
      <c r="E7333" t="s">
        <v>10652</v>
      </c>
      <c r="F7333" t="s">
        <v>5899</v>
      </c>
      <c r="G7333" t="s">
        <v>5900</v>
      </c>
      <c r="H7333" s="17">
        <v>42339</v>
      </c>
      <c r="I7333" s="15">
        <v>2016</v>
      </c>
      <c r="J7333" t="s">
        <v>10634</v>
      </c>
      <c r="K7333" s="5">
        <v>0</v>
      </c>
      <c r="L7333" t="s">
        <v>967</v>
      </c>
      <c r="M7333" t="s">
        <v>12797</v>
      </c>
      <c r="R7333" t="s">
        <v>750</v>
      </c>
      <c r="S7333" t="s">
        <v>2719</v>
      </c>
      <c r="T7333" t="s">
        <v>23153</v>
      </c>
      <c r="U7333" t="s">
        <v>1340</v>
      </c>
      <c r="V7333" t="s">
        <v>12795</v>
      </c>
      <c r="W7333" t="s">
        <v>970</v>
      </c>
      <c r="X7333" t="s">
        <v>23154</v>
      </c>
    </row>
    <row r="7334" spans="2:24" ht="11" outlineLevel="1" x14ac:dyDescent="0.15">
      <c r="B7334" t="s">
        <v>9458</v>
      </c>
      <c r="C7334" t="s">
        <v>9459</v>
      </c>
      <c r="D7334" t="s">
        <v>849</v>
      </c>
      <c r="E7334" t="s">
        <v>10649</v>
      </c>
      <c r="F7334" t="s">
        <v>13906</v>
      </c>
      <c r="G7334" t="s">
        <v>992</v>
      </c>
      <c r="H7334" s="17">
        <v>42318</v>
      </c>
      <c r="I7334" s="15">
        <v>2016</v>
      </c>
      <c r="J7334" t="s">
        <v>10634</v>
      </c>
      <c r="K7334" s="5">
        <v>11312.23</v>
      </c>
      <c r="L7334" t="s">
        <v>967</v>
      </c>
      <c r="M7334" t="s">
        <v>1903</v>
      </c>
      <c r="N7334" t="s">
        <v>10635</v>
      </c>
      <c r="O7334" t="s">
        <v>825</v>
      </c>
      <c r="P7334" t="s">
        <v>21389</v>
      </c>
      <c r="Q7334" t="s">
        <v>21390</v>
      </c>
      <c r="R7334" t="s">
        <v>739</v>
      </c>
      <c r="S7334" t="s">
        <v>795</v>
      </c>
      <c r="T7334" t="s">
        <v>23155</v>
      </c>
      <c r="U7334" t="s">
        <v>965</v>
      </c>
      <c r="V7334" t="s">
        <v>10638</v>
      </c>
      <c r="W7334" t="s">
        <v>970</v>
      </c>
      <c r="X7334" t="s">
        <v>23156</v>
      </c>
    </row>
    <row r="7335" spans="2:24" ht="11" outlineLevel="1" x14ac:dyDescent="0.15">
      <c r="B7335" t="s">
        <v>9458</v>
      </c>
      <c r="C7335" t="s">
        <v>9459</v>
      </c>
      <c r="D7335" t="s">
        <v>849</v>
      </c>
      <c r="E7335" t="s">
        <v>10989</v>
      </c>
      <c r="F7335" t="s">
        <v>13906</v>
      </c>
      <c r="G7335" t="s">
        <v>992</v>
      </c>
      <c r="H7335" s="17">
        <v>42660</v>
      </c>
      <c r="I7335" s="15">
        <v>2017</v>
      </c>
      <c r="J7335" t="s">
        <v>10634</v>
      </c>
      <c r="K7335" s="5">
        <v>-2777.38</v>
      </c>
      <c r="L7335" t="s">
        <v>967</v>
      </c>
      <c r="M7335" t="s">
        <v>1903</v>
      </c>
      <c r="N7335" t="s">
        <v>10635</v>
      </c>
      <c r="O7335" t="s">
        <v>825</v>
      </c>
      <c r="P7335" t="s">
        <v>21389</v>
      </c>
      <c r="Q7335" t="s">
        <v>21390</v>
      </c>
      <c r="R7335" t="s">
        <v>739</v>
      </c>
      <c r="S7335" t="s">
        <v>795</v>
      </c>
      <c r="T7335" t="s">
        <v>23157</v>
      </c>
      <c r="U7335" t="s">
        <v>965</v>
      </c>
      <c r="V7335" t="s">
        <v>10638</v>
      </c>
      <c r="W7335" t="s">
        <v>970</v>
      </c>
      <c r="X7335" t="s">
        <v>23158</v>
      </c>
    </row>
    <row r="7336" spans="2:24" ht="11" outlineLevel="1" x14ac:dyDescent="0.15">
      <c r="B7336" t="s">
        <v>9461</v>
      </c>
      <c r="C7336" t="s">
        <v>9462</v>
      </c>
      <c r="E7336" t="s">
        <v>10649</v>
      </c>
      <c r="F7336" t="s">
        <v>9463</v>
      </c>
      <c r="G7336" t="s">
        <v>9464</v>
      </c>
      <c r="H7336" s="17">
        <v>42060</v>
      </c>
      <c r="I7336" s="15">
        <v>2015</v>
      </c>
      <c r="J7336" t="s">
        <v>10634</v>
      </c>
      <c r="K7336" s="5">
        <v>8520.15</v>
      </c>
      <c r="L7336" t="s">
        <v>967</v>
      </c>
      <c r="R7336" t="s">
        <v>750</v>
      </c>
      <c r="S7336" t="s">
        <v>4619</v>
      </c>
      <c r="T7336" t="s">
        <v>23159</v>
      </c>
      <c r="U7336" t="s">
        <v>1340</v>
      </c>
      <c r="V7336" t="s">
        <v>12795</v>
      </c>
      <c r="W7336" t="s">
        <v>970</v>
      </c>
      <c r="X7336" t="s">
        <v>23160</v>
      </c>
    </row>
    <row r="7337" spans="2:24" ht="11" outlineLevel="1" x14ac:dyDescent="0.15">
      <c r="B7337" t="s">
        <v>9466</v>
      </c>
      <c r="C7337" t="s">
        <v>9467</v>
      </c>
      <c r="E7337" t="s">
        <v>10649</v>
      </c>
      <c r="F7337" t="s">
        <v>9468</v>
      </c>
      <c r="G7337" t="s">
        <v>9469</v>
      </c>
      <c r="H7337" s="17">
        <v>43359</v>
      </c>
      <c r="I7337" s="15">
        <v>2018</v>
      </c>
      <c r="J7337" t="s">
        <v>10634</v>
      </c>
      <c r="K7337" s="5">
        <v>8352.24</v>
      </c>
      <c r="L7337" t="s">
        <v>967</v>
      </c>
      <c r="R7337" t="s">
        <v>757</v>
      </c>
      <c r="S7337" t="s">
        <v>803</v>
      </c>
      <c r="T7337" t="s">
        <v>23161</v>
      </c>
      <c r="U7337" t="s">
        <v>1340</v>
      </c>
      <c r="V7337" t="s">
        <v>12795</v>
      </c>
      <c r="W7337" t="s">
        <v>970</v>
      </c>
      <c r="X7337" t="s">
        <v>23162</v>
      </c>
    </row>
    <row r="7338" spans="2:24" ht="11" outlineLevel="1" x14ac:dyDescent="0.15">
      <c r="B7338" t="s">
        <v>9471</v>
      </c>
      <c r="C7338" t="s">
        <v>9472</v>
      </c>
      <c r="E7338" t="s">
        <v>10649</v>
      </c>
      <c r="F7338" t="s">
        <v>6533</v>
      </c>
      <c r="G7338" t="s">
        <v>6534</v>
      </c>
      <c r="H7338" s="17">
        <v>43489</v>
      </c>
      <c r="I7338" s="15">
        <v>2019</v>
      </c>
      <c r="J7338" t="s">
        <v>10634</v>
      </c>
      <c r="K7338" s="5">
        <v>8250</v>
      </c>
      <c r="L7338" t="s">
        <v>967</v>
      </c>
      <c r="R7338" t="s">
        <v>750</v>
      </c>
      <c r="S7338" t="s">
        <v>803</v>
      </c>
      <c r="T7338" t="s">
        <v>23163</v>
      </c>
      <c r="U7338" t="s">
        <v>1340</v>
      </c>
      <c r="V7338" t="s">
        <v>12795</v>
      </c>
      <c r="W7338" t="s">
        <v>970</v>
      </c>
      <c r="X7338" t="s">
        <v>23164</v>
      </c>
    </row>
    <row r="7339" spans="2:24" ht="11" outlineLevel="1" x14ac:dyDescent="0.15">
      <c r="B7339" t="s">
        <v>9474</v>
      </c>
      <c r="C7339" t="s">
        <v>9475</v>
      </c>
      <c r="E7339" t="s">
        <v>10649</v>
      </c>
      <c r="F7339" t="s">
        <v>9476</v>
      </c>
      <c r="G7339" t="s">
        <v>9477</v>
      </c>
      <c r="H7339" s="17">
        <v>42987</v>
      </c>
      <c r="I7339" s="15">
        <v>2017</v>
      </c>
      <c r="J7339" t="s">
        <v>10634</v>
      </c>
      <c r="K7339" s="5">
        <v>8213.94</v>
      </c>
      <c r="L7339" t="s">
        <v>967</v>
      </c>
      <c r="R7339" t="s">
        <v>743</v>
      </c>
      <c r="S7339" t="s">
        <v>4742</v>
      </c>
      <c r="T7339" t="s">
        <v>23165</v>
      </c>
      <c r="U7339" t="s">
        <v>1340</v>
      </c>
      <c r="V7339" t="s">
        <v>12795</v>
      </c>
      <c r="W7339" t="s">
        <v>970</v>
      </c>
      <c r="X7339" t="s">
        <v>23166</v>
      </c>
    </row>
    <row r="7340" spans="2:24" ht="11" outlineLevel="1" x14ac:dyDescent="0.15">
      <c r="B7340" t="s">
        <v>9479</v>
      </c>
      <c r="C7340" t="s">
        <v>9480</v>
      </c>
      <c r="E7340" t="s">
        <v>10649</v>
      </c>
      <c r="F7340" t="s">
        <v>9481</v>
      </c>
      <c r="G7340" t="s">
        <v>9482</v>
      </c>
      <c r="H7340" s="17">
        <v>42270</v>
      </c>
      <c r="I7340" s="15">
        <v>2015</v>
      </c>
      <c r="J7340" t="s">
        <v>10634</v>
      </c>
      <c r="K7340" s="5">
        <v>8086.5</v>
      </c>
      <c r="L7340" t="s">
        <v>967</v>
      </c>
      <c r="R7340" t="s">
        <v>750</v>
      </c>
      <c r="S7340" t="s">
        <v>8177</v>
      </c>
      <c r="T7340" t="s">
        <v>23167</v>
      </c>
      <c r="U7340" t="s">
        <v>1340</v>
      </c>
      <c r="V7340" t="s">
        <v>12795</v>
      </c>
      <c r="W7340" t="s">
        <v>970</v>
      </c>
      <c r="X7340" t="s">
        <v>23168</v>
      </c>
    </row>
    <row r="7341" spans="2:24" ht="11" outlineLevel="1" x14ac:dyDescent="0.15">
      <c r="B7341" t="s">
        <v>9484</v>
      </c>
      <c r="C7341" t="s">
        <v>9485</v>
      </c>
      <c r="E7341" t="s">
        <v>10649</v>
      </c>
      <c r="F7341" t="s">
        <v>9486</v>
      </c>
      <c r="G7341" t="s">
        <v>9487</v>
      </c>
      <c r="H7341" s="17">
        <v>43167</v>
      </c>
      <c r="I7341" s="15">
        <v>2018</v>
      </c>
      <c r="J7341" t="s">
        <v>10634</v>
      </c>
      <c r="K7341" s="5">
        <v>8054.45</v>
      </c>
      <c r="L7341" t="s">
        <v>967</v>
      </c>
      <c r="R7341" t="s">
        <v>750</v>
      </c>
      <c r="S7341" t="s">
        <v>9488</v>
      </c>
      <c r="T7341" t="s">
        <v>23169</v>
      </c>
      <c r="U7341" t="s">
        <v>1340</v>
      </c>
      <c r="V7341" t="s">
        <v>12795</v>
      </c>
      <c r="W7341" t="s">
        <v>970</v>
      </c>
      <c r="X7341" t="s">
        <v>23170</v>
      </c>
    </row>
    <row r="7342" spans="2:24" ht="11" outlineLevel="1" x14ac:dyDescent="0.15">
      <c r="B7342" t="s">
        <v>9491</v>
      </c>
      <c r="C7342" t="s">
        <v>9492</v>
      </c>
      <c r="E7342" t="s">
        <v>10649</v>
      </c>
      <c r="F7342" t="s">
        <v>8506</v>
      </c>
      <c r="G7342" t="s">
        <v>8507</v>
      </c>
      <c r="H7342" s="17">
        <v>43172</v>
      </c>
      <c r="I7342" s="15">
        <v>2018</v>
      </c>
      <c r="J7342" t="s">
        <v>10634</v>
      </c>
      <c r="K7342" s="5">
        <v>7986.48</v>
      </c>
      <c r="L7342" t="s">
        <v>967</v>
      </c>
      <c r="R7342" t="s">
        <v>743</v>
      </c>
      <c r="S7342" t="s">
        <v>9493</v>
      </c>
      <c r="T7342" t="s">
        <v>23171</v>
      </c>
      <c r="U7342" t="s">
        <v>1340</v>
      </c>
      <c r="V7342" t="s">
        <v>12795</v>
      </c>
      <c r="W7342" t="s">
        <v>970</v>
      </c>
      <c r="X7342" t="s">
        <v>23172</v>
      </c>
    </row>
    <row r="7343" spans="2:24" ht="11" outlineLevel="1" x14ac:dyDescent="0.15">
      <c r="B7343" t="s">
        <v>9496</v>
      </c>
      <c r="C7343" t="s">
        <v>9497</v>
      </c>
      <c r="E7343" t="s">
        <v>10649</v>
      </c>
      <c r="F7343" t="s">
        <v>17830</v>
      </c>
      <c r="G7343" t="s">
        <v>2173</v>
      </c>
      <c r="H7343" s="17">
        <v>43314</v>
      </c>
      <c r="I7343" s="15">
        <v>2018</v>
      </c>
      <c r="J7343" t="s">
        <v>10634</v>
      </c>
      <c r="K7343" s="5">
        <v>27700</v>
      </c>
      <c r="L7343" t="s">
        <v>967</v>
      </c>
      <c r="M7343" t="s">
        <v>1141</v>
      </c>
      <c r="N7343" t="s">
        <v>10635</v>
      </c>
      <c r="O7343" t="s">
        <v>826</v>
      </c>
      <c r="P7343" t="s">
        <v>15012</v>
      </c>
      <c r="Q7343" t="s">
        <v>15012</v>
      </c>
      <c r="R7343" t="s">
        <v>750</v>
      </c>
      <c r="S7343" t="s">
        <v>795</v>
      </c>
      <c r="T7343" t="s">
        <v>23173</v>
      </c>
      <c r="U7343" t="s">
        <v>965</v>
      </c>
      <c r="V7343" t="s">
        <v>10638</v>
      </c>
      <c r="W7343" t="s">
        <v>970</v>
      </c>
      <c r="X7343" t="s">
        <v>23174</v>
      </c>
    </row>
    <row r="7344" spans="2:24" ht="11" outlineLevel="1" x14ac:dyDescent="0.15">
      <c r="B7344" t="s">
        <v>9496</v>
      </c>
      <c r="C7344" t="s">
        <v>9497</v>
      </c>
      <c r="E7344" t="s">
        <v>10652</v>
      </c>
      <c r="F7344" t="s">
        <v>17830</v>
      </c>
      <c r="G7344" t="s">
        <v>2173</v>
      </c>
      <c r="H7344" s="17">
        <v>43384</v>
      </c>
      <c r="I7344" s="15">
        <v>2019</v>
      </c>
      <c r="J7344" t="s">
        <v>10634</v>
      </c>
      <c r="K7344" s="5">
        <v>-19750</v>
      </c>
      <c r="L7344" t="s">
        <v>967</v>
      </c>
      <c r="M7344" t="s">
        <v>1141</v>
      </c>
      <c r="N7344" t="s">
        <v>10635</v>
      </c>
      <c r="O7344" t="s">
        <v>826</v>
      </c>
      <c r="P7344" t="s">
        <v>15012</v>
      </c>
      <c r="Q7344" t="s">
        <v>15012</v>
      </c>
      <c r="R7344" t="s">
        <v>750</v>
      </c>
      <c r="S7344" t="s">
        <v>795</v>
      </c>
      <c r="T7344" t="s">
        <v>23175</v>
      </c>
      <c r="U7344" t="s">
        <v>965</v>
      </c>
      <c r="V7344" t="s">
        <v>10638</v>
      </c>
      <c r="W7344" t="s">
        <v>970</v>
      </c>
      <c r="X7344" t="s">
        <v>23176</v>
      </c>
    </row>
    <row r="7345" spans="2:24" ht="11" outlineLevel="1" x14ac:dyDescent="0.15">
      <c r="B7345" t="s">
        <v>9499</v>
      </c>
      <c r="C7345" t="s">
        <v>9500</v>
      </c>
      <c r="E7345" t="s">
        <v>10649</v>
      </c>
      <c r="F7345" t="s">
        <v>6223</v>
      </c>
      <c r="G7345" t="s">
        <v>6224</v>
      </c>
      <c r="H7345" s="17">
        <v>42753</v>
      </c>
      <c r="I7345" s="15">
        <v>2017</v>
      </c>
      <c r="J7345" t="s">
        <v>10634</v>
      </c>
      <c r="K7345" s="5">
        <v>7933.56</v>
      </c>
      <c r="L7345" t="s">
        <v>967</v>
      </c>
      <c r="R7345" t="s">
        <v>750</v>
      </c>
      <c r="S7345" t="s">
        <v>3256</v>
      </c>
      <c r="T7345" t="s">
        <v>23177</v>
      </c>
      <c r="U7345" t="s">
        <v>1340</v>
      </c>
      <c r="V7345" t="s">
        <v>12795</v>
      </c>
      <c r="W7345" t="s">
        <v>970</v>
      </c>
      <c r="X7345" t="s">
        <v>23178</v>
      </c>
    </row>
    <row r="7346" spans="2:24" ht="11" outlineLevel="1" x14ac:dyDescent="0.15">
      <c r="B7346" t="s">
        <v>9502</v>
      </c>
      <c r="C7346" t="s">
        <v>9503</v>
      </c>
      <c r="E7346" t="s">
        <v>10649</v>
      </c>
      <c r="F7346" t="s">
        <v>9504</v>
      </c>
      <c r="G7346" t="s">
        <v>9505</v>
      </c>
      <c r="H7346" s="17">
        <v>43007</v>
      </c>
      <c r="I7346" s="15">
        <v>2017</v>
      </c>
      <c r="J7346" t="s">
        <v>10634</v>
      </c>
      <c r="K7346" s="5">
        <v>7932</v>
      </c>
      <c r="L7346" t="s">
        <v>967</v>
      </c>
      <c r="R7346" t="s">
        <v>750</v>
      </c>
      <c r="S7346" t="s">
        <v>2535</v>
      </c>
      <c r="T7346" t="s">
        <v>23179</v>
      </c>
      <c r="U7346" t="s">
        <v>1340</v>
      </c>
      <c r="V7346" t="s">
        <v>12795</v>
      </c>
      <c r="W7346" t="s">
        <v>970</v>
      </c>
      <c r="X7346" t="s">
        <v>23180</v>
      </c>
    </row>
    <row r="7347" spans="2:24" ht="11" outlineLevel="1" x14ac:dyDescent="0.15">
      <c r="B7347" t="s">
        <v>9507</v>
      </c>
      <c r="C7347" t="s">
        <v>9508</v>
      </c>
      <c r="E7347" t="s">
        <v>10649</v>
      </c>
      <c r="F7347" t="s">
        <v>9509</v>
      </c>
      <c r="G7347" t="s">
        <v>9510</v>
      </c>
      <c r="H7347" s="17">
        <v>43003</v>
      </c>
      <c r="I7347" s="15">
        <v>2017</v>
      </c>
      <c r="J7347" t="s">
        <v>10634</v>
      </c>
      <c r="K7347" s="5">
        <v>7910</v>
      </c>
      <c r="L7347" t="s">
        <v>967</v>
      </c>
      <c r="R7347" t="s">
        <v>759</v>
      </c>
      <c r="S7347" t="s">
        <v>803</v>
      </c>
      <c r="T7347" t="s">
        <v>23181</v>
      </c>
      <c r="U7347" t="s">
        <v>1340</v>
      </c>
      <c r="V7347" t="s">
        <v>12795</v>
      </c>
      <c r="W7347" t="s">
        <v>970</v>
      </c>
      <c r="X7347" t="s">
        <v>23182</v>
      </c>
    </row>
    <row r="7348" spans="2:24" ht="11" outlineLevel="1" x14ac:dyDescent="0.15">
      <c r="B7348" t="s">
        <v>9512</v>
      </c>
      <c r="C7348" t="s">
        <v>9513</v>
      </c>
      <c r="E7348" t="s">
        <v>10649</v>
      </c>
      <c r="F7348" t="s">
        <v>6442</v>
      </c>
      <c r="G7348" t="s">
        <v>6443</v>
      </c>
      <c r="H7348" s="17">
        <v>42900</v>
      </c>
      <c r="I7348" s="15">
        <v>2017</v>
      </c>
      <c r="J7348" t="s">
        <v>10634</v>
      </c>
      <c r="K7348" s="5">
        <v>7779.31</v>
      </c>
      <c r="L7348" t="s">
        <v>967</v>
      </c>
      <c r="R7348" t="s">
        <v>750</v>
      </c>
      <c r="S7348" t="s">
        <v>795</v>
      </c>
      <c r="T7348" t="s">
        <v>23183</v>
      </c>
      <c r="U7348" t="s">
        <v>1340</v>
      </c>
      <c r="V7348" t="s">
        <v>12795</v>
      </c>
      <c r="W7348" t="s">
        <v>970</v>
      </c>
      <c r="X7348" t="s">
        <v>23184</v>
      </c>
    </row>
    <row r="7349" spans="2:24" ht="11" outlineLevel="1" x14ac:dyDescent="0.15">
      <c r="B7349" t="s">
        <v>9515</v>
      </c>
      <c r="C7349" t="s">
        <v>9516</v>
      </c>
      <c r="E7349" t="s">
        <v>10649</v>
      </c>
      <c r="F7349" t="s">
        <v>9517</v>
      </c>
      <c r="G7349" t="s">
        <v>9518</v>
      </c>
      <c r="H7349" s="17">
        <v>42345</v>
      </c>
      <c r="I7349" s="15">
        <v>2016</v>
      </c>
      <c r="J7349" t="s">
        <v>10634</v>
      </c>
      <c r="K7349" s="5">
        <v>7725</v>
      </c>
      <c r="L7349" t="s">
        <v>967</v>
      </c>
      <c r="R7349" t="s">
        <v>750</v>
      </c>
      <c r="S7349" t="s">
        <v>6462</v>
      </c>
      <c r="T7349" t="s">
        <v>23185</v>
      </c>
      <c r="U7349" t="s">
        <v>1340</v>
      </c>
      <c r="V7349" t="s">
        <v>12795</v>
      </c>
      <c r="W7349" t="s">
        <v>970</v>
      </c>
      <c r="X7349" t="s">
        <v>23186</v>
      </c>
    </row>
    <row r="7350" spans="2:24" ht="11" outlineLevel="1" x14ac:dyDescent="0.15">
      <c r="B7350" t="s">
        <v>9520</v>
      </c>
      <c r="C7350" t="s">
        <v>9521</v>
      </c>
      <c r="E7350" t="s">
        <v>10649</v>
      </c>
      <c r="F7350" t="s">
        <v>6442</v>
      </c>
      <c r="G7350" t="s">
        <v>6443</v>
      </c>
      <c r="H7350" s="17">
        <v>42039</v>
      </c>
      <c r="I7350" s="15">
        <v>2015</v>
      </c>
      <c r="J7350" t="s">
        <v>10634</v>
      </c>
      <c r="K7350" s="5">
        <v>7708.91</v>
      </c>
      <c r="L7350" t="s">
        <v>967</v>
      </c>
      <c r="R7350" t="s">
        <v>750</v>
      </c>
      <c r="S7350" t="s">
        <v>795</v>
      </c>
      <c r="T7350" t="s">
        <v>23187</v>
      </c>
      <c r="U7350" t="s">
        <v>1340</v>
      </c>
      <c r="V7350" t="s">
        <v>12795</v>
      </c>
      <c r="W7350" t="s">
        <v>970</v>
      </c>
      <c r="X7350" t="s">
        <v>23188</v>
      </c>
    </row>
    <row r="7351" spans="2:24" ht="11" outlineLevel="1" x14ac:dyDescent="0.15">
      <c r="B7351" t="s">
        <v>9523</v>
      </c>
      <c r="C7351" t="s">
        <v>9524</v>
      </c>
      <c r="E7351" t="s">
        <v>10649</v>
      </c>
      <c r="F7351" t="s">
        <v>9525</v>
      </c>
      <c r="G7351" t="s">
        <v>9526</v>
      </c>
      <c r="H7351" s="17">
        <v>42931</v>
      </c>
      <c r="I7351" s="15">
        <v>2017</v>
      </c>
      <c r="J7351" t="s">
        <v>10634</v>
      </c>
      <c r="K7351" s="5">
        <v>7575</v>
      </c>
      <c r="L7351" t="s">
        <v>967</v>
      </c>
      <c r="R7351" t="s">
        <v>6999</v>
      </c>
      <c r="S7351" t="s">
        <v>803</v>
      </c>
      <c r="T7351" t="s">
        <v>23189</v>
      </c>
      <c r="U7351" t="s">
        <v>1340</v>
      </c>
      <c r="V7351" t="s">
        <v>12795</v>
      </c>
      <c r="W7351" t="s">
        <v>970</v>
      </c>
      <c r="X7351" t="s">
        <v>23190</v>
      </c>
    </row>
    <row r="7352" spans="2:24" ht="11" outlineLevel="1" x14ac:dyDescent="0.15">
      <c r="B7352" t="s">
        <v>9529</v>
      </c>
      <c r="C7352" t="s">
        <v>9530</v>
      </c>
      <c r="E7352" t="s">
        <v>10649</v>
      </c>
      <c r="F7352" t="s">
        <v>4617</v>
      </c>
      <c r="G7352" t="s">
        <v>4618</v>
      </c>
      <c r="H7352" s="17">
        <v>42509</v>
      </c>
      <c r="I7352" s="15">
        <v>2016</v>
      </c>
      <c r="J7352" t="s">
        <v>10634</v>
      </c>
      <c r="K7352" s="5">
        <v>7500</v>
      </c>
      <c r="L7352" t="s">
        <v>967</v>
      </c>
      <c r="R7352" t="s">
        <v>750</v>
      </c>
      <c r="S7352" t="s">
        <v>4619</v>
      </c>
      <c r="T7352" t="s">
        <v>23191</v>
      </c>
      <c r="U7352" t="s">
        <v>1340</v>
      </c>
      <c r="V7352" t="s">
        <v>12795</v>
      </c>
      <c r="W7352" t="s">
        <v>970</v>
      </c>
      <c r="X7352" t="s">
        <v>23192</v>
      </c>
    </row>
    <row r="7353" spans="2:24" ht="11" outlineLevel="1" x14ac:dyDescent="0.15">
      <c r="B7353" t="s">
        <v>9532</v>
      </c>
      <c r="C7353" t="s">
        <v>9533</v>
      </c>
      <c r="E7353" t="s">
        <v>10649</v>
      </c>
      <c r="F7353" t="s">
        <v>5470</v>
      </c>
      <c r="G7353" t="s">
        <v>5471</v>
      </c>
      <c r="H7353" s="17">
        <v>42186</v>
      </c>
      <c r="I7353" s="15">
        <v>2015</v>
      </c>
      <c r="J7353" t="s">
        <v>10634</v>
      </c>
      <c r="K7353" s="5">
        <v>7494.75</v>
      </c>
      <c r="L7353" t="s">
        <v>967</v>
      </c>
      <c r="R7353" t="s">
        <v>750</v>
      </c>
      <c r="S7353" t="s">
        <v>887</v>
      </c>
      <c r="T7353" t="s">
        <v>23193</v>
      </c>
      <c r="U7353" t="s">
        <v>1340</v>
      </c>
      <c r="V7353" t="s">
        <v>12795</v>
      </c>
      <c r="W7353" t="s">
        <v>970</v>
      </c>
      <c r="X7353" t="s">
        <v>23194</v>
      </c>
    </row>
    <row r="7354" spans="2:24" ht="11" outlineLevel="1" x14ac:dyDescent="0.15">
      <c r="B7354" t="s">
        <v>9532</v>
      </c>
      <c r="C7354" t="s">
        <v>9533</v>
      </c>
      <c r="E7354" t="s">
        <v>10652</v>
      </c>
      <c r="F7354" t="s">
        <v>5470</v>
      </c>
      <c r="G7354" t="s">
        <v>5471</v>
      </c>
      <c r="H7354" s="17">
        <v>42207</v>
      </c>
      <c r="I7354" s="15">
        <v>2015</v>
      </c>
      <c r="J7354" t="s">
        <v>10634</v>
      </c>
      <c r="K7354" s="5">
        <v>0</v>
      </c>
      <c r="L7354" t="s">
        <v>967</v>
      </c>
      <c r="M7354" t="s">
        <v>14985</v>
      </c>
      <c r="R7354" t="s">
        <v>750</v>
      </c>
      <c r="S7354" t="s">
        <v>887</v>
      </c>
      <c r="T7354" t="s">
        <v>23195</v>
      </c>
      <c r="U7354" t="s">
        <v>1340</v>
      </c>
      <c r="V7354" t="s">
        <v>12795</v>
      </c>
      <c r="W7354" t="s">
        <v>970</v>
      </c>
      <c r="X7354" t="s">
        <v>23196</v>
      </c>
    </row>
    <row r="7355" spans="2:24" ht="11" outlineLevel="1" x14ac:dyDescent="0.15">
      <c r="B7355" t="s">
        <v>9535</v>
      </c>
      <c r="C7355" t="s">
        <v>9536</v>
      </c>
      <c r="E7355" t="s">
        <v>10649</v>
      </c>
      <c r="F7355" t="s">
        <v>713</v>
      </c>
      <c r="G7355" t="s">
        <v>3086</v>
      </c>
      <c r="H7355" s="17">
        <v>43281</v>
      </c>
      <c r="I7355" s="15">
        <v>2018</v>
      </c>
      <c r="J7355" t="s">
        <v>10634</v>
      </c>
      <c r="K7355" s="5">
        <v>7487.18</v>
      </c>
      <c r="L7355" t="s">
        <v>967</v>
      </c>
      <c r="M7355" t="s">
        <v>1141</v>
      </c>
      <c r="N7355" t="s">
        <v>10635</v>
      </c>
      <c r="O7355" t="s">
        <v>825</v>
      </c>
      <c r="P7355" t="s">
        <v>11052</v>
      </c>
      <c r="Q7355" t="s">
        <v>13317</v>
      </c>
      <c r="R7355" t="s">
        <v>737</v>
      </c>
      <c r="S7355" t="s">
        <v>6601</v>
      </c>
      <c r="T7355" t="s">
        <v>22108</v>
      </c>
      <c r="U7355" t="s">
        <v>965</v>
      </c>
      <c r="V7355" t="s">
        <v>10638</v>
      </c>
      <c r="W7355" t="s">
        <v>970</v>
      </c>
      <c r="X7355" t="s">
        <v>23197</v>
      </c>
    </row>
    <row r="7356" spans="2:24" ht="11" outlineLevel="1" x14ac:dyDescent="0.15">
      <c r="B7356" t="s">
        <v>9538</v>
      </c>
      <c r="C7356" t="s">
        <v>872</v>
      </c>
      <c r="E7356" t="s">
        <v>10649</v>
      </c>
      <c r="F7356" t="s">
        <v>693</v>
      </c>
      <c r="G7356" t="s">
        <v>1822</v>
      </c>
      <c r="H7356" s="17">
        <v>44830</v>
      </c>
      <c r="I7356" s="15">
        <v>2022</v>
      </c>
      <c r="J7356" t="s">
        <v>10634</v>
      </c>
      <c r="K7356" s="5">
        <v>7475.76</v>
      </c>
      <c r="L7356" t="s">
        <v>967</v>
      </c>
      <c r="M7356" t="s">
        <v>1141</v>
      </c>
      <c r="N7356" t="s">
        <v>10635</v>
      </c>
      <c r="O7356" t="s">
        <v>804</v>
      </c>
      <c r="P7356" t="s">
        <v>10671</v>
      </c>
      <c r="Q7356" t="s">
        <v>10671</v>
      </c>
      <c r="R7356" t="s">
        <v>759</v>
      </c>
      <c r="S7356" t="s">
        <v>803</v>
      </c>
      <c r="T7356" t="s">
        <v>23198</v>
      </c>
      <c r="U7356" t="s">
        <v>965</v>
      </c>
      <c r="V7356" t="s">
        <v>10638</v>
      </c>
      <c r="W7356" t="s">
        <v>970</v>
      </c>
      <c r="X7356" t="s">
        <v>23199</v>
      </c>
    </row>
    <row r="7357" spans="2:24" ht="11" outlineLevel="1" x14ac:dyDescent="0.15">
      <c r="B7357" t="s">
        <v>9540</v>
      </c>
      <c r="C7357" t="s">
        <v>9541</v>
      </c>
      <c r="D7357" t="s">
        <v>2185</v>
      </c>
      <c r="E7357" t="s">
        <v>10652</v>
      </c>
      <c r="F7357" t="s">
        <v>1411</v>
      </c>
      <c r="G7357" t="s">
        <v>1412</v>
      </c>
      <c r="H7357" s="17">
        <v>45154</v>
      </c>
      <c r="I7357" s="15">
        <v>2023</v>
      </c>
      <c r="J7357" t="s">
        <v>10634</v>
      </c>
      <c r="K7357" s="5">
        <v>0</v>
      </c>
      <c r="L7357" t="s">
        <v>967</v>
      </c>
      <c r="M7357" t="s">
        <v>985</v>
      </c>
      <c r="N7357" t="s">
        <v>11711</v>
      </c>
      <c r="O7357" t="s">
        <v>796</v>
      </c>
      <c r="P7357" t="s">
        <v>10671</v>
      </c>
      <c r="Q7357" t="s">
        <v>10886</v>
      </c>
      <c r="R7357" t="s">
        <v>752</v>
      </c>
      <c r="S7357" t="s">
        <v>824</v>
      </c>
      <c r="T7357" t="s">
        <v>23200</v>
      </c>
      <c r="U7357" t="s">
        <v>965</v>
      </c>
      <c r="V7357" t="s">
        <v>10638</v>
      </c>
      <c r="W7357" t="s">
        <v>970</v>
      </c>
      <c r="X7357" t="s">
        <v>23201</v>
      </c>
    </row>
    <row r="7358" spans="2:24" ht="11" outlineLevel="1" x14ac:dyDescent="0.15">
      <c r="B7358" t="s">
        <v>9540</v>
      </c>
      <c r="C7358" t="s">
        <v>9541</v>
      </c>
      <c r="D7358" t="s">
        <v>2185</v>
      </c>
      <c r="E7358" t="s">
        <v>10649</v>
      </c>
      <c r="F7358" t="s">
        <v>1411</v>
      </c>
      <c r="G7358" t="s">
        <v>1412</v>
      </c>
      <c r="H7358" s="17">
        <v>45134</v>
      </c>
      <c r="I7358" s="15">
        <v>2023</v>
      </c>
      <c r="J7358" t="s">
        <v>10634</v>
      </c>
      <c r="K7358" s="5">
        <v>12555.74</v>
      </c>
      <c r="L7358" t="s">
        <v>967</v>
      </c>
      <c r="M7358" t="s">
        <v>985</v>
      </c>
      <c r="N7358" t="s">
        <v>11711</v>
      </c>
      <c r="O7358" t="s">
        <v>796</v>
      </c>
      <c r="P7358" t="s">
        <v>10671</v>
      </c>
      <c r="Q7358" t="s">
        <v>10886</v>
      </c>
      <c r="R7358" t="s">
        <v>752</v>
      </c>
      <c r="S7358" t="s">
        <v>824</v>
      </c>
      <c r="T7358" t="s">
        <v>23202</v>
      </c>
      <c r="U7358" t="s">
        <v>965</v>
      </c>
      <c r="V7358" t="s">
        <v>10638</v>
      </c>
      <c r="W7358" t="s">
        <v>970</v>
      </c>
      <c r="X7358" t="s">
        <v>23203</v>
      </c>
    </row>
    <row r="7359" spans="2:24" ht="11" outlineLevel="1" x14ac:dyDescent="0.15">
      <c r="B7359" t="s">
        <v>9540</v>
      </c>
      <c r="C7359" t="s">
        <v>9541</v>
      </c>
      <c r="D7359" t="s">
        <v>2185</v>
      </c>
      <c r="E7359" t="s">
        <v>10664</v>
      </c>
      <c r="F7359" t="s">
        <v>1411</v>
      </c>
      <c r="G7359" t="s">
        <v>1412</v>
      </c>
      <c r="H7359" s="17">
        <v>45758</v>
      </c>
      <c r="I7359" s="15">
        <v>2025</v>
      </c>
      <c r="J7359" t="s">
        <v>10634</v>
      </c>
      <c r="K7359" s="5">
        <v>-5095.4399999999996</v>
      </c>
      <c r="L7359" t="s">
        <v>967</v>
      </c>
      <c r="M7359" t="s">
        <v>985</v>
      </c>
      <c r="N7359" t="s">
        <v>11711</v>
      </c>
      <c r="O7359" t="s">
        <v>796</v>
      </c>
      <c r="P7359" t="s">
        <v>10885</v>
      </c>
      <c r="Q7359" t="s">
        <v>10886</v>
      </c>
      <c r="R7359" t="s">
        <v>752</v>
      </c>
      <c r="S7359" t="s">
        <v>824</v>
      </c>
      <c r="T7359" t="s">
        <v>23204</v>
      </c>
      <c r="U7359" t="s">
        <v>965</v>
      </c>
      <c r="V7359" t="s">
        <v>10638</v>
      </c>
      <c r="W7359" t="s">
        <v>970</v>
      </c>
      <c r="X7359" t="s">
        <v>23205</v>
      </c>
    </row>
    <row r="7360" spans="2:24" ht="11" outlineLevel="1" x14ac:dyDescent="0.15">
      <c r="B7360" t="s">
        <v>9543</v>
      </c>
      <c r="C7360" t="s">
        <v>9544</v>
      </c>
      <c r="E7360" t="s">
        <v>10649</v>
      </c>
      <c r="F7360" t="s">
        <v>9545</v>
      </c>
      <c r="G7360" t="s">
        <v>9546</v>
      </c>
      <c r="H7360" s="17">
        <v>42916</v>
      </c>
      <c r="I7360" s="15">
        <v>2017</v>
      </c>
      <c r="J7360" t="s">
        <v>10634</v>
      </c>
      <c r="K7360" s="5">
        <v>7454.38</v>
      </c>
      <c r="L7360" t="s">
        <v>967</v>
      </c>
      <c r="R7360" t="s">
        <v>750</v>
      </c>
      <c r="S7360" t="s">
        <v>9547</v>
      </c>
      <c r="T7360" t="s">
        <v>23206</v>
      </c>
      <c r="U7360" t="s">
        <v>1340</v>
      </c>
      <c r="V7360" t="s">
        <v>12795</v>
      </c>
      <c r="W7360" t="s">
        <v>970</v>
      </c>
      <c r="X7360" t="s">
        <v>23207</v>
      </c>
    </row>
    <row r="7361" spans="2:24" ht="11" outlineLevel="1" x14ac:dyDescent="0.15">
      <c r="B7361" t="s">
        <v>9550</v>
      </c>
      <c r="C7361" t="s">
        <v>9551</v>
      </c>
      <c r="E7361" t="s">
        <v>10649</v>
      </c>
      <c r="F7361" t="s">
        <v>9552</v>
      </c>
      <c r="G7361" t="s">
        <v>9553</v>
      </c>
      <c r="H7361" s="17">
        <v>43006</v>
      </c>
      <c r="I7361" s="15">
        <v>2017</v>
      </c>
      <c r="J7361" t="s">
        <v>10634</v>
      </c>
      <c r="K7361" s="5">
        <v>7440.77</v>
      </c>
      <c r="L7361" t="s">
        <v>967</v>
      </c>
      <c r="R7361" t="s">
        <v>737</v>
      </c>
      <c r="S7361" t="s">
        <v>803</v>
      </c>
      <c r="T7361" t="s">
        <v>23208</v>
      </c>
      <c r="U7361" t="s">
        <v>1340</v>
      </c>
      <c r="V7361" t="s">
        <v>12795</v>
      </c>
      <c r="W7361" t="s">
        <v>970</v>
      </c>
      <c r="X7361" t="s">
        <v>23209</v>
      </c>
    </row>
    <row r="7362" spans="2:24" ht="11" outlineLevel="1" x14ac:dyDescent="0.15">
      <c r="B7362" t="s">
        <v>9555</v>
      </c>
      <c r="C7362" t="s">
        <v>9556</v>
      </c>
      <c r="E7362" t="s">
        <v>10649</v>
      </c>
      <c r="F7362" t="s">
        <v>9557</v>
      </c>
      <c r="G7362" t="s">
        <v>9558</v>
      </c>
      <c r="H7362" s="17">
        <v>43110</v>
      </c>
      <c r="I7362" s="15">
        <v>2018</v>
      </c>
      <c r="J7362" t="s">
        <v>10634</v>
      </c>
      <c r="K7362" s="5">
        <v>7398</v>
      </c>
      <c r="L7362" t="s">
        <v>967</v>
      </c>
      <c r="R7362" t="s">
        <v>750</v>
      </c>
      <c r="S7362" t="s">
        <v>9559</v>
      </c>
      <c r="T7362" t="s">
        <v>23210</v>
      </c>
      <c r="U7362" t="s">
        <v>1340</v>
      </c>
      <c r="V7362" t="s">
        <v>12795</v>
      </c>
      <c r="W7362" t="s">
        <v>970</v>
      </c>
      <c r="X7362" t="s">
        <v>23211</v>
      </c>
    </row>
    <row r="7363" spans="2:24" ht="11" outlineLevel="1" x14ac:dyDescent="0.15">
      <c r="B7363" t="s">
        <v>9562</v>
      </c>
      <c r="C7363" t="s">
        <v>9563</v>
      </c>
      <c r="E7363" t="s">
        <v>10649</v>
      </c>
      <c r="F7363" t="s">
        <v>9564</v>
      </c>
      <c r="G7363" t="s">
        <v>9565</v>
      </c>
      <c r="H7363" s="17">
        <v>43354</v>
      </c>
      <c r="I7363" s="15">
        <v>2018</v>
      </c>
      <c r="J7363" t="s">
        <v>10634</v>
      </c>
      <c r="K7363" s="5">
        <v>7363.8</v>
      </c>
      <c r="L7363" t="s">
        <v>967</v>
      </c>
      <c r="R7363" t="s">
        <v>759</v>
      </c>
      <c r="S7363" t="s">
        <v>803</v>
      </c>
      <c r="T7363" t="s">
        <v>23212</v>
      </c>
      <c r="U7363" t="s">
        <v>1340</v>
      </c>
      <c r="V7363" t="s">
        <v>12795</v>
      </c>
      <c r="W7363" t="s">
        <v>970</v>
      </c>
      <c r="X7363" t="s">
        <v>23213</v>
      </c>
    </row>
    <row r="7364" spans="2:24" ht="11" outlineLevel="1" x14ac:dyDescent="0.15">
      <c r="B7364" t="s">
        <v>9568</v>
      </c>
      <c r="C7364" t="s">
        <v>9569</v>
      </c>
      <c r="E7364" t="s">
        <v>10649</v>
      </c>
      <c r="F7364" t="s">
        <v>705</v>
      </c>
      <c r="G7364" t="s">
        <v>1989</v>
      </c>
      <c r="H7364" s="17">
        <v>42481</v>
      </c>
      <c r="I7364" s="15">
        <v>2016</v>
      </c>
      <c r="J7364" t="s">
        <v>10634</v>
      </c>
      <c r="K7364" s="5">
        <v>7350</v>
      </c>
      <c r="L7364" t="s">
        <v>967</v>
      </c>
      <c r="M7364" t="s">
        <v>1141</v>
      </c>
      <c r="N7364" t="s">
        <v>10635</v>
      </c>
      <c r="O7364" t="s">
        <v>826</v>
      </c>
      <c r="P7364" t="s">
        <v>15012</v>
      </c>
      <c r="Q7364" t="s">
        <v>15012</v>
      </c>
      <c r="R7364" t="s">
        <v>750</v>
      </c>
      <c r="S7364" t="s">
        <v>9570</v>
      </c>
      <c r="T7364" t="s">
        <v>23214</v>
      </c>
      <c r="U7364" t="s">
        <v>965</v>
      </c>
      <c r="V7364" t="s">
        <v>10638</v>
      </c>
      <c r="W7364" t="s">
        <v>970</v>
      </c>
      <c r="X7364" t="s">
        <v>23215</v>
      </c>
    </row>
    <row r="7365" spans="2:24" ht="11" outlineLevel="1" x14ac:dyDescent="0.15">
      <c r="B7365" t="s">
        <v>9573</v>
      </c>
      <c r="C7365" t="s">
        <v>9574</v>
      </c>
      <c r="E7365" t="s">
        <v>10649</v>
      </c>
      <c r="F7365" t="s">
        <v>3078</v>
      </c>
      <c r="G7365" t="s">
        <v>3079</v>
      </c>
      <c r="H7365" s="17">
        <v>42983</v>
      </c>
      <c r="I7365" s="15">
        <v>2017</v>
      </c>
      <c r="J7365" t="s">
        <v>10634</v>
      </c>
      <c r="K7365" s="5">
        <v>7323</v>
      </c>
      <c r="L7365" t="s">
        <v>967</v>
      </c>
      <c r="R7365" t="s">
        <v>750</v>
      </c>
      <c r="S7365" t="s">
        <v>4032</v>
      </c>
      <c r="T7365" t="s">
        <v>23216</v>
      </c>
      <c r="U7365" t="s">
        <v>1340</v>
      </c>
      <c r="V7365" t="s">
        <v>12795</v>
      </c>
      <c r="W7365" t="s">
        <v>970</v>
      </c>
      <c r="X7365" t="s">
        <v>23217</v>
      </c>
    </row>
    <row r="7366" spans="2:24" ht="11" outlineLevel="1" x14ac:dyDescent="0.15">
      <c r="B7366" t="s">
        <v>9576</v>
      </c>
      <c r="C7366" t="s">
        <v>9577</v>
      </c>
      <c r="E7366" t="s">
        <v>10649</v>
      </c>
      <c r="F7366" t="s">
        <v>9578</v>
      </c>
      <c r="G7366" t="s">
        <v>9579</v>
      </c>
      <c r="H7366" s="17">
        <v>42216</v>
      </c>
      <c r="I7366" s="15">
        <v>2015</v>
      </c>
      <c r="J7366" t="s">
        <v>10634</v>
      </c>
      <c r="K7366" s="5">
        <v>7270</v>
      </c>
      <c r="L7366" t="s">
        <v>967</v>
      </c>
      <c r="R7366" t="s">
        <v>750</v>
      </c>
      <c r="S7366" t="s">
        <v>829</v>
      </c>
      <c r="T7366" t="s">
        <v>23218</v>
      </c>
      <c r="U7366" t="s">
        <v>1340</v>
      </c>
      <c r="V7366" t="s">
        <v>12795</v>
      </c>
      <c r="W7366" t="s">
        <v>970</v>
      </c>
      <c r="X7366" t="s">
        <v>23219</v>
      </c>
    </row>
    <row r="7367" spans="2:24" ht="11" outlineLevel="1" x14ac:dyDescent="0.15">
      <c r="B7367" t="s">
        <v>9581</v>
      </c>
      <c r="C7367" t="s">
        <v>9582</v>
      </c>
      <c r="E7367" t="s">
        <v>10649</v>
      </c>
      <c r="F7367" t="s">
        <v>5161</v>
      </c>
      <c r="G7367" t="s">
        <v>5162</v>
      </c>
      <c r="H7367" s="17">
        <v>42894</v>
      </c>
      <c r="I7367" s="15">
        <v>2017</v>
      </c>
      <c r="J7367" t="s">
        <v>10634</v>
      </c>
      <c r="K7367" s="5">
        <v>7261</v>
      </c>
      <c r="L7367" t="s">
        <v>967</v>
      </c>
      <c r="R7367" t="s">
        <v>750</v>
      </c>
      <c r="S7367" t="s">
        <v>7813</v>
      </c>
      <c r="T7367" t="s">
        <v>23220</v>
      </c>
      <c r="U7367" t="s">
        <v>1340</v>
      </c>
      <c r="V7367" t="s">
        <v>12795</v>
      </c>
      <c r="W7367" t="s">
        <v>970</v>
      </c>
      <c r="X7367" t="s">
        <v>23221</v>
      </c>
    </row>
    <row r="7368" spans="2:24" ht="11" outlineLevel="1" x14ac:dyDescent="0.15">
      <c r="B7368" t="s">
        <v>9584</v>
      </c>
      <c r="C7368" t="s">
        <v>9585</v>
      </c>
      <c r="E7368" t="s">
        <v>10649</v>
      </c>
      <c r="F7368" t="s">
        <v>705</v>
      </c>
      <c r="G7368" t="s">
        <v>1989</v>
      </c>
      <c r="H7368" s="17">
        <v>42123</v>
      </c>
      <c r="I7368" s="15">
        <v>2015</v>
      </c>
      <c r="J7368" t="s">
        <v>10634</v>
      </c>
      <c r="K7368" s="5">
        <v>7260</v>
      </c>
      <c r="L7368" t="s">
        <v>967</v>
      </c>
      <c r="M7368" t="s">
        <v>1141</v>
      </c>
      <c r="N7368" t="s">
        <v>10635</v>
      </c>
      <c r="O7368" t="s">
        <v>825</v>
      </c>
      <c r="P7368" t="s">
        <v>15012</v>
      </c>
      <c r="Q7368" t="s">
        <v>15012</v>
      </c>
      <c r="R7368" t="s">
        <v>750</v>
      </c>
      <c r="S7368" t="s">
        <v>9570</v>
      </c>
      <c r="T7368" t="s">
        <v>23222</v>
      </c>
      <c r="U7368" t="s">
        <v>965</v>
      </c>
      <c r="V7368" t="s">
        <v>10638</v>
      </c>
      <c r="W7368" t="s">
        <v>970</v>
      </c>
      <c r="X7368" t="s">
        <v>23223</v>
      </c>
    </row>
    <row r="7369" spans="2:24" ht="11" outlineLevel="1" x14ac:dyDescent="0.15">
      <c r="B7369" t="s">
        <v>9587</v>
      </c>
      <c r="C7369" t="s">
        <v>9588</v>
      </c>
      <c r="D7369" t="s">
        <v>8250</v>
      </c>
      <c r="E7369" t="s">
        <v>10649</v>
      </c>
      <c r="F7369" t="s">
        <v>8251</v>
      </c>
      <c r="G7369" t="s">
        <v>8252</v>
      </c>
      <c r="H7369" s="17">
        <v>42236</v>
      </c>
      <c r="I7369" s="15">
        <v>2015</v>
      </c>
      <c r="J7369" t="s">
        <v>10634</v>
      </c>
      <c r="K7369" s="5">
        <v>7258.06</v>
      </c>
      <c r="L7369" t="s">
        <v>967</v>
      </c>
      <c r="R7369" t="s">
        <v>750</v>
      </c>
      <c r="S7369" t="s">
        <v>4388</v>
      </c>
      <c r="T7369" t="s">
        <v>23224</v>
      </c>
      <c r="U7369" t="s">
        <v>1340</v>
      </c>
      <c r="V7369" t="s">
        <v>12795</v>
      </c>
      <c r="W7369" t="s">
        <v>970</v>
      </c>
      <c r="X7369" t="s">
        <v>23225</v>
      </c>
    </row>
    <row r="7370" spans="2:24" ht="11" outlineLevel="1" x14ac:dyDescent="0.15">
      <c r="B7370" t="s">
        <v>9590</v>
      </c>
      <c r="C7370" t="s">
        <v>9591</v>
      </c>
      <c r="E7370" t="s">
        <v>10649</v>
      </c>
      <c r="F7370" t="s">
        <v>9592</v>
      </c>
      <c r="G7370" t="s">
        <v>9593</v>
      </c>
      <c r="H7370" s="17">
        <v>41768</v>
      </c>
      <c r="I7370" s="15">
        <v>2014</v>
      </c>
      <c r="J7370" t="s">
        <v>10634</v>
      </c>
      <c r="K7370" s="5">
        <v>7668.35</v>
      </c>
      <c r="L7370" t="s">
        <v>967</v>
      </c>
      <c r="R7370" t="s">
        <v>750</v>
      </c>
      <c r="S7370" t="s">
        <v>795</v>
      </c>
      <c r="T7370" t="s">
        <v>23226</v>
      </c>
      <c r="U7370" t="s">
        <v>1340</v>
      </c>
      <c r="V7370" t="s">
        <v>12795</v>
      </c>
      <c r="W7370" t="s">
        <v>970</v>
      </c>
      <c r="X7370" t="s">
        <v>23227</v>
      </c>
    </row>
    <row r="7371" spans="2:24" ht="11" outlineLevel="1" x14ac:dyDescent="0.15">
      <c r="B7371" t="s">
        <v>9590</v>
      </c>
      <c r="C7371" t="s">
        <v>9591</v>
      </c>
      <c r="E7371" t="s">
        <v>10652</v>
      </c>
      <c r="F7371" t="s">
        <v>9592</v>
      </c>
      <c r="G7371" t="s">
        <v>9593</v>
      </c>
      <c r="H7371" s="17">
        <v>43404</v>
      </c>
      <c r="I7371" s="15">
        <v>2019</v>
      </c>
      <c r="J7371" t="s">
        <v>10634</v>
      </c>
      <c r="K7371" s="5">
        <v>-509.85</v>
      </c>
      <c r="L7371" t="s">
        <v>967</v>
      </c>
      <c r="M7371" t="s">
        <v>12802</v>
      </c>
      <c r="R7371" t="s">
        <v>750</v>
      </c>
      <c r="S7371" t="s">
        <v>795</v>
      </c>
      <c r="T7371" t="s">
        <v>23228</v>
      </c>
      <c r="U7371" t="s">
        <v>1340</v>
      </c>
      <c r="V7371" t="s">
        <v>12795</v>
      </c>
      <c r="W7371" t="s">
        <v>970</v>
      </c>
      <c r="X7371" t="s">
        <v>23229</v>
      </c>
    </row>
    <row r="7372" spans="2:24" ht="11" outlineLevel="1" x14ac:dyDescent="0.15">
      <c r="B7372" t="s">
        <v>9595</v>
      </c>
      <c r="C7372" t="s">
        <v>9596</v>
      </c>
      <c r="E7372" t="s">
        <v>10649</v>
      </c>
      <c r="F7372" t="s">
        <v>3669</v>
      </c>
      <c r="G7372" t="s">
        <v>3670</v>
      </c>
      <c r="H7372" s="17">
        <v>42493</v>
      </c>
      <c r="I7372" s="15">
        <v>2016</v>
      </c>
      <c r="J7372" t="s">
        <v>10634</v>
      </c>
      <c r="K7372" s="5">
        <v>7080.36</v>
      </c>
      <c r="L7372" t="s">
        <v>967</v>
      </c>
      <c r="R7372" t="s">
        <v>737</v>
      </c>
      <c r="S7372" t="s">
        <v>9597</v>
      </c>
      <c r="T7372" t="s">
        <v>23230</v>
      </c>
      <c r="U7372" t="s">
        <v>1340</v>
      </c>
      <c r="V7372" t="s">
        <v>12795</v>
      </c>
      <c r="W7372" t="s">
        <v>970</v>
      </c>
      <c r="X7372" t="s">
        <v>23231</v>
      </c>
    </row>
    <row r="7373" spans="2:24" ht="11" outlineLevel="1" x14ac:dyDescent="0.15">
      <c r="B7373" t="s">
        <v>9600</v>
      </c>
      <c r="C7373" t="s">
        <v>9601</v>
      </c>
      <c r="E7373" t="s">
        <v>10649</v>
      </c>
      <c r="F7373" t="s">
        <v>9602</v>
      </c>
      <c r="G7373" t="s">
        <v>9603</v>
      </c>
      <c r="H7373" s="17">
        <v>43621</v>
      </c>
      <c r="I7373" s="15">
        <v>2019</v>
      </c>
      <c r="J7373" t="s">
        <v>10634</v>
      </c>
      <c r="K7373" s="5">
        <v>8100</v>
      </c>
      <c r="L7373" t="s">
        <v>967</v>
      </c>
      <c r="R7373" t="s">
        <v>743</v>
      </c>
      <c r="S7373" t="s">
        <v>2560</v>
      </c>
      <c r="T7373" t="s">
        <v>23232</v>
      </c>
      <c r="U7373" t="s">
        <v>1340</v>
      </c>
      <c r="V7373" t="s">
        <v>12795</v>
      </c>
      <c r="W7373" t="s">
        <v>970</v>
      </c>
      <c r="X7373" t="s">
        <v>23233</v>
      </c>
    </row>
    <row r="7374" spans="2:24" ht="11" outlineLevel="1" x14ac:dyDescent="0.15">
      <c r="B7374" t="s">
        <v>9600</v>
      </c>
      <c r="C7374" t="s">
        <v>9601</v>
      </c>
      <c r="E7374" t="s">
        <v>10652</v>
      </c>
      <c r="F7374" t="s">
        <v>9602</v>
      </c>
      <c r="G7374" t="s">
        <v>9603</v>
      </c>
      <c r="H7374" s="17">
        <v>43727</v>
      </c>
      <c r="I7374" s="15">
        <v>2019</v>
      </c>
      <c r="J7374" t="s">
        <v>10634</v>
      </c>
      <c r="K7374" s="5">
        <v>-1273.5</v>
      </c>
      <c r="L7374" t="s">
        <v>967</v>
      </c>
      <c r="M7374" t="s">
        <v>14189</v>
      </c>
      <c r="R7374" t="s">
        <v>743</v>
      </c>
      <c r="S7374" t="s">
        <v>2560</v>
      </c>
      <c r="T7374" t="s">
        <v>23234</v>
      </c>
      <c r="U7374" t="s">
        <v>1340</v>
      </c>
      <c r="V7374" t="s">
        <v>12795</v>
      </c>
      <c r="W7374" t="s">
        <v>970</v>
      </c>
      <c r="X7374" t="s">
        <v>23235</v>
      </c>
    </row>
    <row r="7375" spans="2:24" ht="11" outlineLevel="1" x14ac:dyDescent="0.15">
      <c r="B7375" t="s">
        <v>9606</v>
      </c>
      <c r="C7375" t="s">
        <v>9607</v>
      </c>
      <c r="D7375" t="s">
        <v>6553</v>
      </c>
      <c r="E7375" t="s">
        <v>10649</v>
      </c>
      <c r="F7375" t="s">
        <v>6554</v>
      </c>
      <c r="G7375" t="s">
        <v>6555</v>
      </c>
      <c r="H7375" s="17">
        <v>43298</v>
      </c>
      <c r="I7375" s="15">
        <v>2018</v>
      </c>
      <c r="J7375" t="s">
        <v>10634</v>
      </c>
      <c r="K7375" s="5">
        <v>6808</v>
      </c>
      <c r="L7375" t="s">
        <v>967</v>
      </c>
      <c r="R7375" t="s">
        <v>5443</v>
      </c>
      <c r="S7375" t="s">
        <v>803</v>
      </c>
      <c r="T7375" t="s">
        <v>23236</v>
      </c>
      <c r="U7375" t="s">
        <v>1340</v>
      </c>
      <c r="V7375" t="s">
        <v>12795</v>
      </c>
      <c r="W7375" t="s">
        <v>970</v>
      </c>
      <c r="X7375" t="s">
        <v>23237</v>
      </c>
    </row>
    <row r="7376" spans="2:24" ht="11" outlineLevel="1" x14ac:dyDescent="0.15">
      <c r="B7376" t="s">
        <v>9609</v>
      </c>
      <c r="C7376" t="s">
        <v>9610</v>
      </c>
      <c r="E7376" t="s">
        <v>10649</v>
      </c>
      <c r="F7376" t="s">
        <v>4531</v>
      </c>
      <c r="G7376" t="s">
        <v>4532</v>
      </c>
      <c r="H7376" s="17">
        <v>42965</v>
      </c>
      <c r="I7376" s="15">
        <v>2017</v>
      </c>
      <c r="J7376" t="s">
        <v>10634</v>
      </c>
      <c r="K7376" s="5">
        <v>6800</v>
      </c>
      <c r="L7376" t="s">
        <v>967</v>
      </c>
      <c r="R7376" t="s">
        <v>750</v>
      </c>
      <c r="S7376" t="s">
        <v>795</v>
      </c>
      <c r="T7376" t="s">
        <v>23238</v>
      </c>
      <c r="U7376" t="s">
        <v>1340</v>
      </c>
      <c r="V7376" t="s">
        <v>12795</v>
      </c>
      <c r="W7376" t="s">
        <v>970</v>
      </c>
      <c r="X7376" t="s">
        <v>23239</v>
      </c>
    </row>
    <row r="7377" spans="2:24" ht="11" outlineLevel="1" x14ac:dyDescent="0.15">
      <c r="B7377" t="s">
        <v>9612</v>
      </c>
      <c r="C7377" t="s">
        <v>9613</v>
      </c>
      <c r="E7377" t="s">
        <v>10649</v>
      </c>
      <c r="F7377" t="s">
        <v>9614</v>
      </c>
      <c r="G7377" t="s">
        <v>9615</v>
      </c>
      <c r="H7377" s="17">
        <v>42989</v>
      </c>
      <c r="I7377" s="15">
        <v>2017</v>
      </c>
      <c r="J7377" t="s">
        <v>10634</v>
      </c>
      <c r="K7377" s="5">
        <v>6750</v>
      </c>
      <c r="L7377" t="s">
        <v>967</v>
      </c>
      <c r="R7377" t="s">
        <v>750</v>
      </c>
      <c r="S7377" t="s">
        <v>795</v>
      </c>
      <c r="T7377" t="s">
        <v>23240</v>
      </c>
      <c r="U7377" t="s">
        <v>1340</v>
      </c>
      <c r="V7377" t="s">
        <v>12795</v>
      </c>
      <c r="W7377" t="s">
        <v>970</v>
      </c>
      <c r="X7377" t="s">
        <v>23241</v>
      </c>
    </row>
    <row r="7378" spans="2:24" ht="11" outlineLevel="1" x14ac:dyDescent="0.15">
      <c r="B7378" t="s">
        <v>9617</v>
      </c>
      <c r="C7378" t="s">
        <v>9618</v>
      </c>
      <c r="E7378" t="s">
        <v>10649</v>
      </c>
      <c r="F7378" t="s">
        <v>623</v>
      </c>
      <c r="G7378" t="s">
        <v>2397</v>
      </c>
      <c r="H7378" s="17">
        <v>42453</v>
      </c>
      <c r="I7378" s="15">
        <v>2016</v>
      </c>
      <c r="J7378" t="s">
        <v>10634</v>
      </c>
      <c r="K7378" s="5">
        <v>6500</v>
      </c>
      <c r="L7378" t="s">
        <v>967</v>
      </c>
      <c r="M7378" t="s">
        <v>1141</v>
      </c>
      <c r="N7378" t="s">
        <v>10635</v>
      </c>
      <c r="O7378" t="s">
        <v>826</v>
      </c>
      <c r="P7378" t="s">
        <v>15083</v>
      </c>
      <c r="Q7378" t="s">
        <v>15083</v>
      </c>
      <c r="R7378" t="s">
        <v>750</v>
      </c>
      <c r="S7378" t="s">
        <v>803</v>
      </c>
      <c r="T7378" t="s">
        <v>23242</v>
      </c>
      <c r="U7378" t="s">
        <v>965</v>
      </c>
      <c r="V7378" t="s">
        <v>10638</v>
      </c>
      <c r="W7378" t="s">
        <v>970</v>
      </c>
      <c r="X7378" t="s">
        <v>23243</v>
      </c>
    </row>
    <row r="7379" spans="2:24" ht="11" outlineLevel="1" x14ac:dyDescent="0.15">
      <c r="B7379" t="s">
        <v>9620</v>
      </c>
      <c r="C7379" t="s">
        <v>9621</v>
      </c>
      <c r="E7379" t="s">
        <v>10649</v>
      </c>
      <c r="F7379" t="s">
        <v>9622</v>
      </c>
      <c r="G7379" t="s">
        <v>9623</v>
      </c>
      <c r="H7379" s="17">
        <v>42277</v>
      </c>
      <c r="I7379" s="15">
        <v>2015</v>
      </c>
      <c r="J7379" t="s">
        <v>10634</v>
      </c>
      <c r="K7379" s="5">
        <v>6500</v>
      </c>
      <c r="L7379" t="s">
        <v>967</v>
      </c>
      <c r="R7379" t="s">
        <v>750</v>
      </c>
      <c r="S7379" t="s">
        <v>2535</v>
      </c>
      <c r="T7379" t="s">
        <v>23244</v>
      </c>
      <c r="U7379" t="s">
        <v>1340</v>
      </c>
      <c r="V7379" t="s">
        <v>12795</v>
      </c>
      <c r="W7379" t="s">
        <v>970</v>
      </c>
      <c r="X7379" t="s">
        <v>23245</v>
      </c>
    </row>
    <row r="7380" spans="2:24" ht="11" outlineLevel="1" x14ac:dyDescent="0.15">
      <c r="B7380" t="s">
        <v>9625</v>
      </c>
      <c r="C7380" t="s">
        <v>9626</v>
      </c>
      <c r="D7380" t="s">
        <v>6095</v>
      </c>
      <c r="E7380" t="s">
        <v>10649</v>
      </c>
      <c r="F7380" t="s">
        <v>4252</v>
      </c>
      <c r="G7380" t="s">
        <v>4253</v>
      </c>
      <c r="H7380" s="17">
        <v>42418</v>
      </c>
      <c r="I7380" s="15">
        <v>2016</v>
      </c>
      <c r="J7380" t="s">
        <v>10634</v>
      </c>
      <c r="K7380" s="5">
        <v>6426</v>
      </c>
      <c r="L7380" t="s">
        <v>967</v>
      </c>
      <c r="R7380" t="s">
        <v>750</v>
      </c>
      <c r="S7380" t="s">
        <v>4388</v>
      </c>
      <c r="T7380" t="s">
        <v>23246</v>
      </c>
      <c r="U7380" t="s">
        <v>1340</v>
      </c>
      <c r="V7380" t="s">
        <v>12795</v>
      </c>
      <c r="W7380" t="s">
        <v>970</v>
      </c>
      <c r="X7380" t="s">
        <v>23247</v>
      </c>
    </row>
    <row r="7381" spans="2:24" ht="11" outlineLevel="1" x14ac:dyDescent="0.15">
      <c r="B7381" t="s">
        <v>9628</v>
      </c>
      <c r="C7381" t="s">
        <v>9629</v>
      </c>
      <c r="E7381" t="s">
        <v>10649</v>
      </c>
      <c r="F7381" t="s">
        <v>9630</v>
      </c>
      <c r="G7381" t="s">
        <v>9631</v>
      </c>
      <c r="H7381" s="17">
        <v>43364</v>
      </c>
      <c r="I7381" s="15">
        <v>2018</v>
      </c>
      <c r="J7381" t="s">
        <v>10634</v>
      </c>
      <c r="K7381" s="5">
        <v>6400</v>
      </c>
      <c r="L7381" t="s">
        <v>967</v>
      </c>
      <c r="R7381" t="s">
        <v>737</v>
      </c>
      <c r="S7381" t="s">
        <v>852</v>
      </c>
      <c r="T7381" t="s">
        <v>23248</v>
      </c>
      <c r="U7381" t="s">
        <v>1340</v>
      </c>
      <c r="V7381" t="s">
        <v>12795</v>
      </c>
      <c r="W7381" t="s">
        <v>970</v>
      </c>
      <c r="X7381" t="s">
        <v>23249</v>
      </c>
    </row>
    <row r="7382" spans="2:24" ht="11" outlineLevel="1" x14ac:dyDescent="0.15">
      <c r="B7382" t="s">
        <v>9628</v>
      </c>
      <c r="C7382" t="s">
        <v>9629</v>
      </c>
      <c r="E7382" t="s">
        <v>10652</v>
      </c>
      <c r="F7382" t="s">
        <v>9630</v>
      </c>
      <c r="G7382" t="s">
        <v>9631</v>
      </c>
      <c r="H7382" s="17">
        <v>43586</v>
      </c>
      <c r="I7382" s="15">
        <v>2019</v>
      </c>
      <c r="J7382" t="s">
        <v>10634</v>
      </c>
      <c r="K7382" s="5">
        <v>0</v>
      </c>
      <c r="L7382" t="s">
        <v>967</v>
      </c>
      <c r="M7382" t="s">
        <v>12797</v>
      </c>
      <c r="R7382" t="s">
        <v>737</v>
      </c>
      <c r="S7382" t="s">
        <v>852</v>
      </c>
      <c r="T7382" t="s">
        <v>23248</v>
      </c>
      <c r="U7382" t="s">
        <v>1340</v>
      </c>
      <c r="V7382" t="s">
        <v>12795</v>
      </c>
      <c r="W7382" t="s">
        <v>970</v>
      </c>
      <c r="X7382" t="s">
        <v>23250</v>
      </c>
    </row>
    <row r="7383" spans="2:24" ht="11" outlineLevel="1" x14ac:dyDescent="0.15">
      <c r="B7383" t="s">
        <v>9633</v>
      </c>
      <c r="C7383" t="s">
        <v>9634</v>
      </c>
      <c r="E7383" t="s">
        <v>10649</v>
      </c>
      <c r="F7383" t="s">
        <v>4157</v>
      </c>
      <c r="G7383" t="s">
        <v>4158</v>
      </c>
      <c r="H7383" s="17">
        <v>45553</v>
      </c>
      <c r="I7383" s="15">
        <v>2024</v>
      </c>
      <c r="J7383" t="s">
        <v>10634</v>
      </c>
      <c r="K7383" s="5">
        <v>6337.6</v>
      </c>
      <c r="L7383" t="s">
        <v>967</v>
      </c>
      <c r="R7383" t="s">
        <v>743</v>
      </c>
      <c r="S7383" t="s">
        <v>6462</v>
      </c>
      <c r="T7383" t="s">
        <v>23251</v>
      </c>
      <c r="U7383" t="s">
        <v>1340</v>
      </c>
      <c r="V7383" t="s">
        <v>12795</v>
      </c>
      <c r="W7383" t="s">
        <v>970</v>
      </c>
      <c r="X7383" t="s">
        <v>23252</v>
      </c>
    </row>
    <row r="7384" spans="2:24" ht="11" outlineLevel="1" x14ac:dyDescent="0.15">
      <c r="B7384" t="s">
        <v>9636</v>
      </c>
      <c r="C7384" t="s">
        <v>9637</v>
      </c>
      <c r="E7384" t="s">
        <v>10649</v>
      </c>
      <c r="F7384" t="s">
        <v>9638</v>
      </c>
      <c r="G7384" t="s">
        <v>9639</v>
      </c>
      <c r="H7384" s="17">
        <v>42314</v>
      </c>
      <c r="I7384" s="15">
        <v>2016</v>
      </c>
      <c r="J7384" t="s">
        <v>10634</v>
      </c>
      <c r="K7384" s="5">
        <v>6314</v>
      </c>
      <c r="L7384" t="s">
        <v>967</v>
      </c>
      <c r="R7384" t="s">
        <v>750</v>
      </c>
      <c r="S7384" t="s">
        <v>9597</v>
      </c>
      <c r="T7384" t="s">
        <v>23253</v>
      </c>
      <c r="U7384" t="s">
        <v>1340</v>
      </c>
      <c r="V7384" t="s">
        <v>12795</v>
      </c>
      <c r="W7384" t="s">
        <v>970</v>
      </c>
      <c r="X7384" t="s">
        <v>23254</v>
      </c>
    </row>
    <row r="7385" spans="2:24" ht="11" outlineLevel="1" x14ac:dyDescent="0.15">
      <c r="B7385" t="s">
        <v>9636</v>
      </c>
      <c r="C7385" t="s">
        <v>9637</v>
      </c>
      <c r="E7385" t="s">
        <v>10652</v>
      </c>
      <c r="F7385" t="s">
        <v>9638</v>
      </c>
      <c r="G7385" t="s">
        <v>9639</v>
      </c>
      <c r="H7385" s="17">
        <v>42332</v>
      </c>
      <c r="I7385" s="15">
        <v>2016</v>
      </c>
      <c r="J7385" t="s">
        <v>10634</v>
      </c>
      <c r="K7385" s="5">
        <v>0</v>
      </c>
      <c r="L7385" t="s">
        <v>967</v>
      </c>
      <c r="M7385" t="s">
        <v>12797</v>
      </c>
      <c r="R7385" t="s">
        <v>750</v>
      </c>
      <c r="S7385" t="s">
        <v>9597</v>
      </c>
      <c r="T7385" t="s">
        <v>23255</v>
      </c>
      <c r="U7385" t="s">
        <v>1340</v>
      </c>
      <c r="V7385" t="s">
        <v>12795</v>
      </c>
      <c r="W7385" t="s">
        <v>970</v>
      </c>
      <c r="X7385" t="s">
        <v>23256</v>
      </c>
    </row>
    <row r="7386" spans="2:24" ht="11" outlineLevel="1" x14ac:dyDescent="0.15">
      <c r="B7386" t="s">
        <v>9641</v>
      </c>
      <c r="C7386" t="s">
        <v>9642</v>
      </c>
      <c r="E7386" t="s">
        <v>10649</v>
      </c>
      <c r="F7386" t="s">
        <v>9643</v>
      </c>
      <c r="G7386" t="s">
        <v>9644</v>
      </c>
      <c r="H7386" s="17">
        <v>40927</v>
      </c>
      <c r="I7386" s="15">
        <v>2012</v>
      </c>
      <c r="J7386" t="s">
        <v>10634</v>
      </c>
      <c r="K7386" s="5">
        <v>12594</v>
      </c>
      <c r="L7386" t="s">
        <v>967</v>
      </c>
      <c r="R7386" t="s">
        <v>750</v>
      </c>
      <c r="S7386" t="s">
        <v>5350</v>
      </c>
      <c r="T7386" t="s">
        <v>23257</v>
      </c>
      <c r="U7386" t="s">
        <v>1340</v>
      </c>
      <c r="V7386" t="s">
        <v>12795</v>
      </c>
      <c r="W7386" t="s">
        <v>970</v>
      </c>
      <c r="X7386" t="s">
        <v>23258</v>
      </c>
    </row>
    <row r="7387" spans="2:24" ht="11" outlineLevel="1" x14ac:dyDescent="0.15">
      <c r="B7387" t="s">
        <v>9641</v>
      </c>
      <c r="C7387" t="s">
        <v>9642</v>
      </c>
      <c r="E7387" t="s">
        <v>10652</v>
      </c>
      <c r="F7387" t="s">
        <v>9643</v>
      </c>
      <c r="G7387" t="s">
        <v>9644</v>
      </c>
      <c r="H7387" s="17">
        <v>42676</v>
      </c>
      <c r="I7387" s="15">
        <v>2017</v>
      </c>
      <c r="J7387" t="s">
        <v>10634</v>
      </c>
      <c r="K7387" s="5">
        <v>-6297</v>
      </c>
      <c r="L7387" t="s">
        <v>967</v>
      </c>
      <c r="M7387" t="s">
        <v>14189</v>
      </c>
      <c r="R7387" t="s">
        <v>750</v>
      </c>
      <c r="S7387" t="s">
        <v>5350</v>
      </c>
      <c r="T7387" t="s">
        <v>23259</v>
      </c>
      <c r="U7387" t="s">
        <v>1340</v>
      </c>
      <c r="V7387" t="s">
        <v>12795</v>
      </c>
      <c r="W7387" t="s">
        <v>970</v>
      </c>
      <c r="X7387" t="s">
        <v>23260</v>
      </c>
    </row>
    <row r="7388" spans="2:24" ht="11" outlineLevel="1" x14ac:dyDescent="0.15">
      <c r="B7388" t="s">
        <v>9646</v>
      </c>
      <c r="C7388" t="s">
        <v>885</v>
      </c>
      <c r="E7388" t="s">
        <v>10649</v>
      </c>
      <c r="F7388" t="s">
        <v>705</v>
      </c>
      <c r="G7388" t="s">
        <v>1989</v>
      </c>
      <c r="H7388" s="17">
        <v>43235</v>
      </c>
      <c r="I7388" s="15">
        <v>2018</v>
      </c>
      <c r="J7388" t="s">
        <v>10634</v>
      </c>
      <c r="K7388" s="5">
        <v>6112</v>
      </c>
      <c r="L7388" t="s">
        <v>967</v>
      </c>
      <c r="M7388" t="s">
        <v>1141</v>
      </c>
      <c r="N7388" t="s">
        <v>10635</v>
      </c>
      <c r="O7388" t="s">
        <v>826</v>
      </c>
      <c r="P7388" t="s">
        <v>15012</v>
      </c>
      <c r="Q7388" t="s">
        <v>15012</v>
      </c>
      <c r="R7388" t="s">
        <v>743</v>
      </c>
      <c r="S7388" t="s">
        <v>803</v>
      </c>
      <c r="T7388" t="s">
        <v>23261</v>
      </c>
      <c r="U7388" t="s">
        <v>965</v>
      </c>
      <c r="V7388" t="s">
        <v>10638</v>
      </c>
      <c r="W7388" t="s">
        <v>970</v>
      </c>
      <c r="X7388" t="s">
        <v>23262</v>
      </c>
    </row>
    <row r="7389" spans="2:24" ht="11" outlineLevel="1" x14ac:dyDescent="0.15">
      <c r="B7389" t="s">
        <v>9648</v>
      </c>
      <c r="C7389" t="s">
        <v>9649</v>
      </c>
      <c r="E7389" t="s">
        <v>10649</v>
      </c>
      <c r="F7389" t="s">
        <v>9650</v>
      </c>
      <c r="G7389" t="s">
        <v>9651</v>
      </c>
      <c r="H7389" s="17">
        <v>42250</v>
      </c>
      <c r="I7389" s="15">
        <v>2015</v>
      </c>
      <c r="J7389" t="s">
        <v>10634</v>
      </c>
      <c r="K7389" s="5">
        <v>6066.52</v>
      </c>
      <c r="L7389" t="s">
        <v>967</v>
      </c>
      <c r="R7389" t="s">
        <v>750</v>
      </c>
      <c r="S7389" t="s">
        <v>8190</v>
      </c>
      <c r="T7389" t="s">
        <v>23263</v>
      </c>
      <c r="U7389" t="s">
        <v>1340</v>
      </c>
      <c r="V7389" t="s">
        <v>12795</v>
      </c>
      <c r="W7389" t="s">
        <v>970</v>
      </c>
      <c r="X7389" t="s">
        <v>23264</v>
      </c>
    </row>
    <row r="7390" spans="2:24" ht="11" outlineLevel="1" x14ac:dyDescent="0.15">
      <c r="B7390" t="s">
        <v>9653</v>
      </c>
      <c r="C7390" t="s">
        <v>9654</v>
      </c>
      <c r="E7390" t="s">
        <v>10649</v>
      </c>
      <c r="F7390" t="s">
        <v>9655</v>
      </c>
      <c r="G7390" t="s">
        <v>9656</v>
      </c>
      <c r="H7390" s="17">
        <v>43361</v>
      </c>
      <c r="I7390" s="15">
        <v>2018</v>
      </c>
      <c r="J7390" t="s">
        <v>10634</v>
      </c>
      <c r="K7390" s="5">
        <v>6061.95</v>
      </c>
      <c r="L7390" t="s">
        <v>967</v>
      </c>
      <c r="R7390" t="s">
        <v>750</v>
      </c>
      <c r="S7390" t="s">
        <v>865</v>
      </c>
      <c r="T7390" t="s">
        <v>23265</v>
      </c>
      <c r="U7390" t="s">
        <v>1340</v>
      </c>
      <c r="V7390" t="s">
        <v>12795</v>
      </c>
      <c r="W7390" t="s">
        <v>970</v>
      </c>
      <c r="X7390" t="s">
        <v>23266</v>
      </c>
    </row>
    <row r="7391" spans="2:24" ht="11" outlineLevel="1" x14ac:dyDescent="0.15">
      <c r="B7391" t="s">
        <v>9659</v>
      </c>
      <c r="C7391" t="s">
        <v>9660</v>
      </c>
      <c r="E7391" t="s">
        <v>10649</v>
      </c>
      <c r="F7391" t="s">
        <v>7973</v>
      </c>
      <c r="G7391" t="s">
        <v>7974</v>
      </c>
      <c r="H7391" s="17">
        <v>42084</v>
      </c>
      <c r="I7391" s="15">
        <v>2015</v>
      </c>
      <c r="J7391" t="s">
        <v>10634</v>
      </c>
      <c r="K7391" s="5">
        <v>6017</v>
      </c>
      <c r="L7391" t="s">
        <v>967</v>
      </c>
      <c r="R7391" t="s">
        <v>750</v>
      </c>
      <c r="S7391" t="s">
        <v>9661</v>
      </c>
      <c r="T7391" t="s">
        <v>23267</v>
      </c>
      <c r="U7391" t="s">
        <v>1340</v>
      </c>
      <c r="V7391" t="s">
        <v>12795</v>
      </c>
      <c r="W7391" t="s">
        <v>970</v>
      </c>
      <c r="X7391" t="s">
        <v>23268</v>
      </c>
    </row>
    <row r="7392" spans="2:24" ht="11" outlineLevel="1" x14ac:dyDescent="0.15">
      <c r="B7392" t="s">
        <v>9664</v>
      </c>
      <c r="C7392" t="s">
        <v>9665</v>
      </c>
      <c r="E7392" t="s">
        <v>10649</v>
      </c>
      <c r="F7392" t="s">
        <v>4252</v>
      </c>
      <c r="G7392" t="s">
        <v>4253</v>
      </c>
      <c r="H7392" s="17">
        <v>42992</v>
      </c>
      <c r="I7392" s="15">
        <v>2017</v>
      </c>
      <c r="J7392" t="s">
        <v>10634</v>
      </c>
      <c r="K7392" s="5">
        <v>5989.86</v>
      </c>
      <c r="L7392" t="s">
        <v>967</v>
      </c>
      <c r="R7392" t="s">
        <v>737</v>
      </c>
      <c r="S7392" t="s">
        <v>803</v>
      </c>
      <c r="T7392" t="s">
        <v>23269</v>
      </c>
      <c r="U7392" t="s">
        <v>1340</v>
      </c>
      <c r="V7392" t="s">
        <v>12795</v>
      </c>
      <c r="W7392" t="s">
        <v>970</v>
      </c>
      <c r="X7392" t="s">
        <v>23270</v>
      </c>
    </row>
    <row r="7393" spans="2:24" ht="11" outlineLevel="1" x14ac:dyDescent="0.15">
      <c r="B7393" t="s">
        <v>9667</v>
      </c>
      <c r="C7393" t="s">
        <v>9668</v>
      </c>
      <c r="E7393" t="s">
        <v>10649</v>
      </c>
      <c r="F7393" t="s">
        <v>9669</v>
      </c>
      <c r="G7393" t="s">
        <v>9670</v>
      </c>
      <c r="H7393" s="17">
        <v>42383</v>
      </c>
      <c r="I7393" s="15">
        <v>2016</v>
      </c>
      <c r="J7393" t="s">
        <v>10634</v>
      </c>
      <c r="K7393" s="5">
        <v>5855</v>
      </c>
      <c r="L7393" t="s">
        <v>967</v>
      </c>
      <c r="R7393" t="s">
        <v>750</v>
      </c>
      <c r="S7393" t="s">
        <v>4849</v>
      </c>
      <c r="T7393" t="s">
        <v>23271</v>
      </c>
      <c r="U7393" t="s">
        <v>1340</v>
      </c>
      <c r="V7393" t="s">
        <v>12795</v>
      </c>
      <c r="W7393" t="s">
        <v>970</v>
      </c>
      <c r="X7393" t="s">
        <v>23272</v>
      </c>
    </row>
    <row r="7394" spans="2:24" ht="11" outlineLevel="1" x14ac:dyDescent="0.15">
      <c r="B7394" t="s">
        <v>9672</v>
      </c>
      <c r="C7394" t="s">
        <v>9673</v>
      </c>
      <c r="D7394" t="s">
        <v>177</v>
      </c>
      <c r="E7394" t="s">
        <v>10664</v>
      </c>
      <c r="F7394" t="s">
        <v>11029</v>
      </c>
      <c r="G7394" t="s">
        <v>992</v>
      </c>
      <c r="H7394" s="17">
        <v>43537</v>
      </c>
      <c r="I7394" s="15">
        <v>2019</v>
      </c>
      <c r="J7394" t="s">
        <v>10634</v>
      </c>
      <c r="K7394" s="5">
        <v>-16470</v>
      </c>
      <c r="L7394" t="s">
        <v>967</v>
      </c>
      <c r="M7394" t="s">
        <v>985</v>
      </c>
      <c r="N7394" t="s">
        <v>10635</v>
      </c>
      <c r="O7394" t="s">
        <v>796</v>
      </c>
      <c r="P7394" t="s">
        <v>10671</v>
      </c>
      <c r="Q7394" t="s">
        <v>10671</v>
      </c>
      <c r="R7394" t="s">
        <v>739</v>
      </c>
      <c r="S7394" t="s">
        <v>795</v>
      </c>
      <c r="T7394" t="s">
        <v>23273</v>
      </c>
      <c r="U7394" t="s">
        <v>965</v>
      </c>
      <c r="V7394" t="s">
        <v>10638</v>
      </c>
      <c r="W7394" t="s">
        <v>970</v>
      </c>
      <c r="X7394" t="s">
        <v>23274</v>
      </c>
    </row>
    <row r="7395" spans="2:24" ht="11" outlineLevel="1" x14ac:dyDescent="0.15">
      <c r="B7395" t="s">
        <v>9672</v>
      </c>
      <c r="C7395" t="s">
        <v>9673</v>
      </c>
      <c r="D7395" t="s">
        <v>177</v>
      </c>
      <c r="E7395" t="s">
        <v>10649</v>
      </c>
      <c r="F7395" t="s">
        <v>11029</v>
      </c>
      <c r="G7395" t="s">
        <v>992</v>
      </c>
      <c r="H7395" s="17">
        <v>43451</v>
      </c>
      <c r="I7395" s="15">
        <v>2019</v>
      </c>
      <c r="J7395" t="s">
        <v>10634</v>
      </c>
      <c r="K7395" s="5">
        <v>22320</v>
      </c>
      <c r="L7395" t="s">
        <v>967</v>
      </c>
      <c r="M7395" t="s">
        <v>985</v>
      </c>
      <c r="N7395" t="s">
        <v>10635</v>
      </c>
      <c r="O7395" t="s">
        <v>796</v>
      </c>
      <c r="P7395" t="s">
        <v>10671</v>
      </c>
      <c r="Q7395" t="s">
        <v>10671</v>
      </c>
      <c r="R7395" t="s">
        <v>739</v>
      </c>
      <c r="S7395" t="s">
        <v>795</v>
      </c>
      <c r="T7395" t="s">
        <v>23275</v>
      </c>
      <c r="U7395" t="s">
        <v>965</v>
      </c>
      <c r="V7395" t="s">
        <v>10638</v>
      </c>
      <c r="W7395" t="s">
        <v>970</v>
      </c>
      <c r="X7395" t="s">
        <v>23276</v>
      </c>
    </row>
    <row r="7396" spans="2:24" ht="11" outlineLevel="1" x14ac:dyDescent="0.15">
      <c r="B7396" t="s">
        <v>9672</v>
      </c>
      <c r="C7396" t="s">
        <v>9673</v>
      </c>
      <c r="D7396" t="s">
        <v>177</v>
      </c>
      <c r="E7396" t="s">
        <v>10652</v>
      </c>
      <c r="F7396" t="s">
        <v>11029</v>
      </c>
      <c r="G7396" t="s">
        <v>992</v>
      </c>
      <c r="H7396" s="17">
        <v>43531</v>
      </c>
      <c r="I7396" s="15">
        <v>2019</v>
      </c>
      <c r="J7396" t="s">
        <v>10634</v>
      </c>
      <c r="K7396" s="5">
        <v>0</v>
      </c>
      <c r="L7396" t="s">
        <v>967</v>
      </c>
      <c r="M7396" t="s">
        <v>985</v>
      </c>
      <c r="N7396" t="s">
        <v>10635</v>
      </c>
      <c r="O7396" t="s">
        <v>796</v>
      </c>
      <c r="P7396" t="s">
        <v>10671</v>
      </c>
      <c r="Q7396" t="s">
        <v>10671</v>
      </c>
      <c r="R7396" t="s">
        <v>739</v>
      </c>
      <c r="S7396" t="s">
        <v>795</v>
      </c>
      <c r="T7396" t="s">
        <v>23277</v>
      </c>
      <c r="U7396" t="s">
        <v>965</v>
      </c>
      <c r="V7396" t="s">
        <v>10638</v>
      </c>
      <c r="W7396" t="s">
        <v>970</v>
      </c>
      <c r="X7396" t="s">
        <v>23278</v>
      </c>
    </row>
    <row r="7397" spans="2:24" ht="11" outlineLevel="1" x14ac:dyDescent="0.15">
      <c r="B7397" t="s">
        <v>9675</v>
      </c>
      <c r="C7397" t="s">
        <v>9676</v>
      </c>
      <c r="E7397" t="s">
        <v>10649</v>
      </c>
      <c r="F7397" t="s">
        <v>9677</v>
      </c>
      <c r="G7397" t="s">
        <v>9678</v>
      </c>
      <c r="H7397" s="17">
        <v>43005</v>
      </c>
      <c r="I7397" s="15">
        <v>2017</v>
      </c>
      <c r="J7397" t="s">
        <v>10634</v>
      </c>
      <c r="K7397" s="5">
        <v>5846</v>
      </c>
      <c r="L7397" t="s">
        <v>967</v>
      </c>
      <c r="R7397" t="s">
        <v>737</v>
      </c>
      <c r="S7397" t="s">
        <v>4388</v>
      </c>
      <c r="T7397" t="s">
        <v>23279</v>
      </c>
      <c r="U7397" t="s">
        <v>1340</v>
      </c>
      <c r="V7397" t="s">
        <v>12795</v>
      </c>
      <c r="W7397" t="s">
        <v>970</v>
      </c>
      <c r="X7397" t="s">
        <v>23280</v>
      </c>
    </row>
    <row r="7398" spans="2:24" ht="11" outlineLevel="1" x14ac:dyDescent="0.15">
      <c r="B7398" t="s">
        <v>9680</v>
      </c>
      <c r="C7398" t="s">
        <v>9681</v>
      </c>
      <c r="E7398" t="s">
        <v>10649</v>
      </c>
      <c r="F7398" t="s">
        <v>6090</v>
      </c>
      <c r="G7398" t="s">
        <v>6091</v>
      </c>
      <c r="H7398" s="17">
        <v>43343</v>
      </c>
      <c r="I7398" s="15">
        <v>2018</v>
      </c>
      <c r="J7398" t="s">
        <v>10634</v>
      </c>
      <c r="K7398" s="5">
        <v>5772.5</v>
      </c>
      <c r="L7398" t="s">
        <v>967</v>
      </c>
      <c r="R7398" t="s">
        <v>740</v>
      </c>
      <c r="S7398" t="s">
        <v>803</v>
      </c>
      <c r="T7398" t="s">
        <v>23281</v>
      </c>
      <c r="U7398" t="s">
        <v>1340</v>
      </c>
      <c r="V7398" t="s">
        <v>12795</v>
      </c>
      <c r="W7398" t="s">
        <v>970</v>
      </c>
      <c r="X7398" t="s">
        <v>23282</v>
      </c>
    </row>
    <row r="7399" spans="2:24" ht="11" outlineLevel="1" x14ac:dyDescent="0.15">
      <c r="B7399" t="s">
        <v>9680</v>
      </c>
      <c r="C7399" t="s">
        <v>9681</v>
      </c>
      <c r="E7399" t="s">
        <v>10652</v>
      </c>
      <c r="F7399" t="s">
        <v>6090</v>
      </c>
      <c r="G7399" t="s">
        <v>6091</v>
      </c>
      <c r="H7399" s="17">
        <v>43895</v>
      </c>
      <c r="I7399" s="15">
        <v>2020</v>
      </c>
      <c r="J7399" t="s">
        <v>10634</v>
      </c>
      <c r="K7399" s="5">
        <v>-35</v>
      </c>
      <c r="L7399" t="s">
        <v>967</v>
      </c>
      <c r="M7399" t="s">
        <v>12802</v>
      </c>
      <c r="R7399" t="s">
        <v>740</v>
      </c>
      <c r="S7399" t="s">
        <v>803</v>
      </c>
      <c r="T7399" t="s">
        <v>23283</v>
      </c>
      <c r="U7399" t="s">
        <v>1340</v>
      </c>
      <c r="V7399" t="s">
        <v>12795</v>
      </c>
      <c r="W7399" t="s">
        <v>970</v>
      </c>
      <c r="X7399" t="s">
        <v>23284</v>
      </c>
    </row>
    <row r="7400" spans="2:24" ht="11" outlineLevel="1" x14ac:dyDescent="0.15">
      <c r="B7400" t="s">
        <v>9683</v>
      </c>
      <c r="C7400" t="s">
        <v>9684</v>
      </c>
      <c r="E7400" t="s">
        <v>10649</v>
      </c>
      <c r="F7400" t="s">
        <v>9685</v>
      </c>
      <c r="G7400" t="s">
        <v>9686</v>
      </c>
      <c r="H7400" s="17">
        <v>42753</v>
      </c>
      <c r="I7400" s="15">
        <v>2017</v>
      </c>
      <c r="J7400" t="s">
        <v>10634</v>
      </c>
      <c r="K7400" s="5">
        <v>5640</v>
      </c>
      <c r="L7400" t="s">
        <v>967</v>
      </c>
      <c r="R7400" t="s">
        <v>750</v>
      </c>
      <c r="S7400" t="s">
        <v>9687</v>
      </c>
      <c r="T7400" t="s">
        <v>23285</v>
      </c>
      <c r="U7400" t="s">
        <v>1340</v>
      </c>
      <c r="V7400" t="s">
        <v>12795</v>
      </c>
      <c r="W7400" t="s">
        <v>970</v>
      </c>
      <c r="X7400" t="s">
        <v>23286</v>
      </c>
    </row>
    <row r="7401" spans="2:24" ht="11" outlineLevel="1" x14ac:dyDescent="0.15">
      <c r="B7401" t="s">
        <v>9690</v>
      </c>
      <c r="C7401" t="s">
        <v>9691</v>
      </c>
      <c r="E7401" t="s">
        <v>10649</v>
      </c>
      <c r="F7401" t="s">
        <v>5213</v>
      </c>
      <c r="G7401" t="s">
        <v>5214</v>
      </c>
      <c r="H7401" s="17">
        <v>42923</v>
      </c>
      <c r="I7401" s="15">
        <v>2017</v>
      </c>
      <c r="J7401" t="s">
        <v>10634</v>
      </c>
      <c r="K7401" s="5">
        <v>5281.56</v>
      </c>
      <c r="L7401" t="s">
        <v>967</v>
      </c>
      <c r="R7401" t="s">
        <v>750</v>
      </c>
      <c r="S7401" t="s">
        <v>795</v>
      </c>
      <c r="T7401" t="s">
        <v>23287</v>
      </c>
      <c r="U7401" t="s">
        <v>1340</v>
      </c>
      <c r="V7401" t="s">
        <v>12795</v>
      </c>
      <c r="W7401" t="s">
        <v>970</v>
      </c>
      <c r="X7401" t="s">
        <v>23288</v>
      </c>
    </row>
    <row r="7402" spans="2:24" ht="11" outlineLevel="1" x14ac:dyDescent="0.15">
      <c r="B7402" t="s">
        <v>9693</v>
      </c>
      <c r="C7402" t="s">
        <v>1337</v>
      </c>
      <c r="D7402" t="s">
        <v>275</v>
      </c>
      <c r="E7402" t="s">
        <v>10950</v>
      </c>
      <c r="F7402" t="s">
        <v>14392</v>
      </c>
      <c r="G7402" t="s">
        <v>1756</v>
      </c>
      <c r="H7402" s="17">
        <v>42983</v>
      </c>
      <c r="I7402" s="15">
        <v>2017</v>
      </c>
      <c r="J7402" t="s">
        <v>10634</v>
      </c>
      <c r="K7402" s="5">
        <v>0</v>
      </c>
      <c r="L7402" t="s">
        <v>967</v>
      </c>
      <c r="M7402" t="s">
        <v>985</v>
      </c>
      <c r="N7402" t="s">
        <v>10635</v>
      </c>
      <c r="O7402" t="s">
        <v>818</v>
      </c>
      <c r="P7402" t="s">
        <v>11712</v>
      </c>
      <c r="Q7402" t="s">
        <v>11712</v>
      </c>
      <c r="R7402" t="s">
        <v>738</v>
      </c>
      <c r="S7402" t="s">
        <v>803</v>
      </c>
      <c r="T7402" t="s">
        <v>23289</v>
      </c>
      <c r="U7402" t="s">
        <v>965</v>
      </c>
      <c r="V7402" t="s">
        <v>10638</v>
      </c>
      <c r="W7402" t="s">
        <v>970</v>
      </c>
      <c r="X7402" t="s">
        <v>23290</v>
      </c>
    </row>
    <row r="7403" spans="2:24" ht="11" outlineLevel="1" x14ac:dyDescent="0.15">
      <c r="B7403" t="s">
        <v>9693</v>
      </c>
      <c r="C7403" t="s">
        <v>1337</v>
      </c>
      <c r="D7403" t="s">
        <v>275</v>
      </c>
      <c r="E7403" t="s">
        <v>10989</v>
      </c>
      <c r="F7403" t="s">
        <v>14392</v>
      </c>
      <c r="G7403" t="s">
        <v>1756</v>
      </c>
      <c r="H7403" s="17">
        <v>42058</v>
      </c>
      <c r="I7403" s="15">
        <v>2015</v>
      </c>
      <c r="J7403" t="s">
        <v>10634</v>
      </c>
      <c r="K7403" s="5">
        <v>0</v>
      </c>
      <c r="L7403" t="s">
        <v>967</v>
      </c>
      <c r="M7403" t="s">
        <v>985</v>
      </c>
      <c r="N7403" t="s">
        <v>10635</v>
      </c>
      <c r="O7403" t="s">
        <v>818</v>
      </c>
      <c r="P7403" t="s">
        <v>11712</v>
      </c>
      <c r="Q7403" t="s">
        <v>11712</v>
      </c>
      <c r="R7403" t="s">
        <v>738</v>
      </c>
      <c r="S7403" t="s">
        <v>803</v>
      </c>
      <c r="T7403" t="s">
        <v>23291</v>
      </c>
      <c r="U7403" t="s">
        <v>965</v>
      </c>
      <c r="V7403" t="s">
        <v>10638</v>
      </c>
      <c r="W7403" t="s">
        <v>970</v>
      </c>
      <c r="X7403" t="s">
        <v>23292</v>
      </c>
    </row>
    <row r="7404" spans="2:24" ht="11" outlineLevel="1" x14ac:dyDescent="0.15">
      <c r="B7404" t="s">
        <v>9695</v>
      </c>
      <c r="C7404" t="s">
        <v>1649</v>
      </c>
      <c r="D7404" t="s">
        <v>275</v>
      </c>
      <c r="E7404" t="s">
        <v>10989</v>
      </c>
      <c r="F7404" t="s">
        <v>14392</v>
      </c>
      <c r="G7404" t="s">
        <v>1756</v>
      </c>
      <c r="H7404" s="17">
        <v>42983</v>
      </c>
      <c r="I7404" s="15">
        <v>2017</v>
      </c>
      <c r="J7404" t="s">
        <v>10634</v>
      </c>
      <c r="K7404" s="5">
        <v>0</v>
      </c>
      <c r="L7404" t="s">
        <v>967</v>
      </c>
      <c r="M7404" t="s">
        <v>985</v>
      </c>
      <c r="N7404" t="s">
        <v>10635</v>
      </c>
      <c r="O7404" t="s">
        <v>818</v>
      </c>
      <c r="P7404" t="s">
        <v>11712</v>
      </c>
      <c r="Q7404" t="s">
        <v>11712</v>
      </c>
      <c r="R7404" t="s">
        <v>738</v>
      </c>
      <c r="S7404" t="s">
        <v>803</v>
      </c>
      <c r="T7404" t="s">
        <v>23289</v>
      </c>
      <c r="U7404" t="s">
        <v>965</v>
      </c>
      <c r="V7404" t="s">
        <v>10638</v>
      </c>
      <c r="W7404" t="s">
        <v>970</v>
      </c>
      <c r="X7404" t="s">
        <v>23293</v>
      </c>
    </row>
    <row r="7405" spans="2:24" ht="11" outlineLevel="1" x14ac:dyDescent="0.15">
      <c r="B7405" t="s">
        <v>9697</v>
      </c>
      <c r="C7405" t="s">
        <v>9698</v>
      </c>
      <c r="E7405" t="s">
        <v>10649</v>
      </c>
      <c r="F7405" t="s">
        <v>4467</v>
      </c>
      <c r="G7405" t="s">
        <v>4468</v>
      </c>
      <c r="H7405" s="17">
        <v>42621</v>
      </c>
      <c r="I7405" s="15">
        <v>2016</v>
      </c>
      <c r="J7405" t="s">
        <v>10634</v>
      </c>
      <c r="K7405" s="5">
        <v>5150</v>
      </c>
      <c r="L7405" t="s">
        <v>967</v>
      </c>
      <c r="M7405" t="s">
        <v>1141</v>
      </c>
      <c r="N7405" t="s">
        <v>10635</v>
      </c>
      <c r="O7405" t="s">
        <v>825</v>
      </c>
      <c r="P7405" t="s">
        <v>15012</v>
      </c>
      <c r="Q7405" t="s">
        <v>15012</v>
      </c>
      <c r="R7405" t="s">
        <v>750</v>
      </c>
      <c r="S7405" t="s">
        <v>9364</v>
      </c>
      <c r="T7405" t="s">
        <v>23294</v>
      </c>
      <c r="U7405" t="s">
        <v>965</v>
      </c>
      <c r="V7405" t="s">
        <v>10638</v>
      </c>
      <c r="W7405" t="s">
        <v>970</v>
      </c>
      <c r="X7405" t="s">
        <v>23295</v>
      </c>
    </row>
    <row r="7406" spans="2:24" ht="11" outlineLevel="1" x14ac:dyDescent="0.15">
      <c r="B7406" t="s">
        <v>9697</v>
      </c>
      <c r="C7406" t="s">
        <v>9698</v>
      </c>
      <c r="E7406" t="s">
        <v>10652</v>
      </c>
      <c r="F7406" t="s">
        <v>4467</v>
      </c>
      <c r="G7406" t="s">
        <v>4468</v>
      </c>
      <c r="H7406" s="17">
        <v>42675</v>
      </c>
      <c r="I7406" s="15">
        <v>2017</v>
      </c>
      <c r="J7406" t="s">
        <v>10634</v>
      </c>
      <c r="K7406" s="5">
        <v>0</v>
      </c>
      <c r="L7406" t="s">
        <v>967</v>
      </c>
      <c r="M7406" t="s">
        <v>1141</v>
      </c>
      <c r="N7406" t="s">
        <v>10635</v>
      </c>
      <c r="O7406" t="s">
        <v>825</v>
      </c>
      <c r="P7406" t="s">
        <v>15012</v>
      </c>
      <c r="R7406" t="s">
        <v>750</v>
      </c>
      <c r="S7406" t="s">
        <v>9364</v>
      </c>
      <c r="T7406" t="s">
        <v>23296</v>
      </c>
      <c r="U7406" t="s">
        <v>965</v>
      </c>
      <c r="V7406" t="s">
        <v>10638</v>
      </c>
      <c r="W7406" t="s">
        <v>970</v>
      </c>
      <c r="X7406" t="s">
        <v>23297</v>
      </c>
    </row>
    <row r="7407" spans="2:24" ht="11" outlineLevel="1" x14ac:dyDescent="0.15">
      <c r="B7407" t="s">
        <v>9700</v>
      </c>
      <c r="C7407" t="s">
        <v>9701</v>
      </c>
      <c r="E7407" t="s">
        <v>10649</v>
      </c>
      <c r="F7407" t="s">
        <v>6223</v>
      </c>
      <c r="G7407" t="s">
        <v>6224</v>
      </c>
      <c r="H7407" s="17">
        <v>43812</v>
      </c>
      <c r="I7407" s="15">
        <v>2020</v>
      </c>
      <c r="J7407" t="s">
        <v>10634</v>
      </c>
      <c r="K7407" s="5">
        <v>5090</v>
      </c>
      <c r="L7407" t="s">
        <v>967</v>
      </c>
      <c r="R7407" t="s">
        <v>750</v>
      </c>
      <c r="S7407" t="s">
        <v>9702</v>
      </c>
      <c r="T7407" t="s">
        <v>23298</v>
      </c>
      <c r="U7407" t="s">
        <v>1340</v>
      </c>
      <c r="V7407" t="s">
        <v>12795</v>
      </c>
      <c r="W7407" t="s">
        <v>970</v>
      </c>
      <c r="X7407" t="s">
        <v>23299</v>
      </c>
    </row>
    <row r="7408" spans="2:24" ht="11" outlineLevel="1" x14ac:dyDescent="0.15">
      <c r="B7408" t="s">
        <v>9705</v>
      </c>
      <c r="C7408" t="s">
        <v>9706</v>
      </c>
      <c r="E7408" t="s">
        <v>10649</v>
      </c>
      <c r="F7408" t="s">
        <v>9707</v>
      </c>
      <c r="G7408" t="s">
        <v>9708</v>
      </c>
      <c r="H7408" s="17">
        <v>42852</v>
      </c>
      <c r="I7408" s="15">
        <v>2017</v>
      </c>
      <c r="J7408" t="s">
        <v>10634</v>
      </c>
      <c r="K7408" s="5">
        <v>4952</v>
      </c>
      <c r="L7408" t="s">
        <v>967</v>
      </c>
      <c r="R7408" t="s">
        <v>750</v>
      </c>
      <c r="S7408" t="s">
        <v>9190</v>
      </c>
      <c r="T7408" t="s">
        <v>23300</v>
      </c>
      <c r="U7408" t="s">
        <v>1340</v>
      </c>
      <c r="V7408" t="s">
        <v>12795</v>
      </c>
      <c r="W7408" t="s">
        <v>970</v>
      </c>
      <c r="X7408" t="s">
        <v>23301</v>
      </c>
    </row>
    <row r="7409" spans="2:24" ht="11" outlineLevel="1" x14ac:dyDescent="0.15">
      <c r="B7409" t="s">
        <v>9710</v>
      </c>
      <c r="C7409" t="s">
        <v>9711</v>
      </c>
      <c r="E7409" t="s">
        <v>10649</v>
      </c>
      <c r="F7409" t="s">
        <v>9712</v>
      </c>
      <c r="G7409" t="s">
        <v>9713</v>
      </c>
      <c r="H7409" s="17">
        <v>42643</v>
      </c>
      <c r="I7409" s="15">
        <v>2016</v>
      </c>
      <c r="J7409" t="s">
        <v>10634</v>
      </c>
      <c r="K7409" s="5">
        <v>4943.1000000000004</v>
      </c>
      <c r="L7409" t="s">
        <v>967</v>
      </c>
      <c r="R7409" t="s">
        <v>737</v>
      </c>
      <c r="S7409" t="s">
        <v>3256</v>
      </c>
      <c r="T7409" t="s">
        <v>23302</v>
      </c>
      <c r="U7409" t="s">
        <v>1340</v>
      </c>
      <c r="V7409" t="s">
        <v>12795</v>
      </c>
      <c r="W7409" t="s">
        <v>970</v>
      </c>
      <c r="X7409" t="s">
        <v>23303</v>
      </c>
    </row>
    <row r="7410" spans="2:24" ht="11" outlineLevel="1" x14ac:dyDescent="0.15">
      <c r="B7410" t="s">
        <v>9716</v>
      </c>
      <c r="C7410" t="s">
        <v>9717</v>
      </c>
      <c r="E7410" t="s">
        <v>10649</v>
      </c>
      <c r="F7410" t="s">
        <v>9718</v>
      </c>
      <c r="G7410" t="s">
        <v>9719</v>
      </c>
      <c r="H7410" s="17">
        <v>43431</v>
      </c>
      <c r="I7410" s="15">
        <v>2019</v>
      </c>
      <c r="J7410" t="s">
        <v>10634</v>
      </c>
      <c r="K7410" s="5">
        <v>4908.54</v>
      </c>
      <c r="L7410" t="s">
        <v>967</v>
      </c>
      <c r="R7410" t="s">
        <v>750</v>
      </c>
      <c r="S7410" t="s">
        <v>9720</v>
      </c>
      <c r="T7410" t="s">
        <v>23304</v>
      </c>
      <c r="U7410" t="s">
        <v>1340</v>
      </c>
      <c r="V7410" t="s">
        <v>12795</v>
      </c>
      <c r="W7410" t="s">
        <v>970</v>
      </c>
      <c r="X7410" t="s">
        <v>23305</v>
      </c>
    </row>
    <row r="7411" spans="2:24" ht="11" outlineLevel="1" x14ac:dyDescent="0.15">
      <c r="B7411" t="s">
        <v>9723</v>
      </c>
      <c r="C7411" t="s">
        <v>9724</v>
      </c>
      <c r="E7411" t="s">
        <v>10649</v>
      </c>
      <c r="F7411" t="s">
        <v>8251</v>
      </c>
      <c r="G7411" t="s">
        <v>8252</v>
      </c>
      <c r="H7411" s="17">
        <v>42808</v>
      </c>
      <c r="I7411" s="15">
        <v>2017</v>
      </c>
      <c r="J7411" t="s">
        <v>10634</v>
      </c>
      <c r="K7411" s="5">
        <v>4906.6000000000004</v>
      </c>
      <c r="L7411" t="s">
        <v>967</v>
      </c>
      <c r="R7411" t="s">
        <v>757</v>
      </c>
      <c r="S7411" t="s">
        <v>803</v>
      </c>
      <c r="T7411" t="s">
        <v>23306</v>
      </c>
      <c r="U7411" t="s">
        <v>1340</v>
      </c>
      <c r="V7411" t="s">
        <v>12795</v>
      </c>
      <c r="W7411" t="s">
        <v>970</v>
      </c>
      <c r="X7411" t="s">
        <v>23307</v>
      </c>
    </row>
    <row r="7412" spans="2:24" ht="11" outlineLevel="1" x14ac:dyDescent="0.15">
      <c r="B7412" t="s">
        <v>9726</v>
      </c>
      <c r="C7412" t="s">
        <v>9727</v>
      </c>
      <c r="E7412" t="s">
        <v>10649</v>
      </c>
      <c r="F7412" t="s">
        <v>9728</v>
      </c>
      <c r="G7412" t="s">
        <v>9729</v>
      </c>
      <c r="H7412" s="17">
        <v>42213</v>
      </c>
      <c r="I7412" s="15">
        <v>2015</v>
      </c>
      <c r="J7412" t="s">
        <v>10634</v>
      </c>
      <c r="K7412" s="5">
        <v>4900</v>
      </c>
      <c r="L7412" t="s">
        <v>967</v>
      </c>
      <c r="R7412" t="s">
        <v>750</v>
      </c>
      <c r="S7412" t="s">
        <v>9730</v>
      </c>
      <c r="T7412" t="s">
        <v>23308</v>
      </c>
      <c r="U7412" t="s">
        <v>1340</v>
      </c>
      <c r="V7412" t="s">
        <v>12795</v>
      </c>
      <c r="W7412" t="s">
        <v>970</v>
      </c>
      <c r="X7412" t="s">
        <v>23309</v>
      </c>
    </row>
    <row r="7413" spans="2:24" ht="11" outlineLevel="1" x14ac:dyDescent="0.15">
      <c r="B7413" t="s">
        <v>9733</v>
      </c>
      <c r="C7413" t="s">
        <v>9734</v>
      </c>
      <c r="E7413" t="s">
        <v>10649</v>
      </c>
      <c r="F7413" t="s">
        <v>7741</v>
      </c>
      <c r="G7413" t="s">
        <v>7742</v>
      </c>
      <c r="H7413" s="17">
        <v>43257</v>
      </c>
      <c r="I7413" s="15">
        <v>2018</v>
      </c>
      <c r="J7413" t="s">
        <v>10634</v>
      </c>
      <c r="K7413" s="5">
        <v>4879.12</v>
      </c>
      <c r="L7413" t="s">
        <v>967</v>
      </c>
      <c r="R7413" t="s">
        <v>737</v>
      </c>
      <c r="S7413" t="s">
        <v>795</v>
      </c>
      <c r="T7413" t="s">
        <v>23310</v>
      </c>
      <c r="U7413" t="s">
        <v>1340</v>
      </c>
      <c r="V7413" t="s">
        <v>12795</v>
      </c>
      <c r="W7413" t="s">
        <v>970</v>
      </c>
      <c r="X7413" t="s">
        <v>23311</v>
      </c>
    </row>
    <row r="7414" spans="2:24" ht="11" outlineLevel="1" x14ac:dyDescent="0.15">
      <c r="B7414" t="s">
        <v>9733</v>
      </c>
      <c r="C7414" t="s">
        <v>9734</v>
      </c>
      <c r="E7414" t="s">
        <v>10652</v>
      </c>
      <c r="F7414" t="s">
        <v>7741</v>
      </c>
      <c r="G7414" t="s">
        <v>7742</v>
      </c>
      <c r="H7414" s="17">
        <v>43264</v>
      </c>
      <c r="I7414" s="15">
        <v>2018</v>
      </c>
      <c r="J7414" t="s">
        <v>10634</v>
      </c>
      <c r="K7414" s="5">
        <v>0</v>
      </c>
      <c r="L7414" t="s">
        <v>967</v>
      </c>
      <c r="M7414" t="s">
        <v>14985</v>
      </c>
      <c r="R7414" t="s">
        <v>737</v>
      </c>
      <c r="S7414" t="s">
        <v>795</v>
      </c>
      <c r="T7414" t="s">
        <v>23312</v>
      </c>
      <c r="U7414" t="s">
        <v>1340</v>
      </c>
      <c r="V7414" t="s">
        <v>12795</v>
      </c>
      <c r="W7414" t="s">
        <v>970</v>
      </c>
      <c r="X7414" t="s">
        <v>23313</v>
      </c>
    </row>
    <row r="7415" spans="2:24" ht="11" outlineLevel="1" x14ac:dyDescent="0.15">
      <c r="B7415" t="s">
        <v>9736</v>
      </c>
      <c r="C7415" t="s">
        <v>9737</v>
      </c>
      <c r="E7415" t="s">
        <v>10649</v>
      </c>
      <c r="F7415" t="s">
        <v>9738</v>
      </c>
      <c r="G7415" t="s">
        <v>9739</v>
      </c>
      <c r="H7415" s="17">
        <v>42608</v>
      </c>
      <c r="I7415" s="15">
        <v>2016</v>
      </c>
      <c r="J7415" t="s">
        <v>10634</v>
      </c>
      <c r="K7415" s="5">
        <v>4730.3999999999996</v>
      </c>
      <c r="L7415" t="s">
        <v>967</v>
      </c>
      <c r="R7415" t="s">
        <v>737</v>
      </c>
      <c r="S7415" t="s">
        <v>3256</v>
      </c>
      <c r="T7415" t="s">
        <v>23314</v>
      </c>
      <c r="U7415" t="s">
        <v>1340</v>
      </c>
      <c r="V7415" t="s">
        <v>12795</v>
      </c>
      <c r="W7415" t="s">
        <v>970</v>
      </c>
      <c r="X7415" t="s">
        <v>23315</v>
      </c>
    </row>
    <row r="7416" spans="2:24" ht="11" outlineLevel="1" x14ac:dyDescent="0.15">
      <c r="B7416" t="s">
        <v>9741</v>
      </c>
      <c r="C7416" t="s">
        <v>9742</v>
      </c>
      <c r="E7416" t="s">
        <v>10649</v>
      </c>
      <c r="F7416" t="s">
        <v>9743</v>
      </c>
      <c r="G7416" t="s">
        <v>9744</v>
      </c>
      <c r="H7416" s="17">
        <v>42744</v>
      </c>
      <c r="I7416" s="15">
        <v>2017</v>
      </c>
      <c r="J7416" t="s">
        <v>10634</v>
      </c>
      <c r="K7416" s="5">
        <v>4725</v>
      </c>
      <c r="L7416" t="s">
        <v>967</v>
      </c>
      <c r="R7416" t="s">
        <v>750</v>
      </c>
      <c r="S7416" t="s">
        <v>887</v>
      </c>
      <c r="T7416" t="s">
        <v>23316</v>
      </c>
      <c r="U7416" t="s">
        <v>1340</v>
      </c>
      <c r="V7416" t="s">
        <v>12795</v>
      </c>
      <c r="W7416" t="s">
        <v>970</v>
      </c>
      <c r="X7416" t="s">
        <v>23317</v>
      </c>
    </row>
    <row r="7417" spans="2:24" ht="11" outlineLevel="1" x14ac:dyDescent="0.15">
      <c r="B7417" t="s">
        <v>9746</v>
      </c>
      <c r="C7417" t="s">
        <v>9747</v>
      </c>
      <c r="E7417" t="s">
        <v>10649</v>
      </c>
      <c r="F7417" t="s">
        <v>5161</v>
      </c>
      <c r="G7417" t="s">
        <v>5162</v>
      </c>
      <c r="H7417" s="17">
        <v>42507</v>
      </c>
      <c r="I7417" s="15">
        <v>2016</v>
      </c>
      <c r="J7417" t="s">
        <v>10634</v>
      </c>
      <c r="K7417" s="5">
        <v>4713</v>
      </c>
      <c r="L7417" t="s">
        <v>967</v>
      </c>
      <c r="R7417" t="s">
        <v>750</v>
      </c>
      <c r="S7417" t="s">
        <v>887</v>
      </c>
      <c r="T7417" t="s">
        <v>23318</v>
      </c>
      <c r="U7417" t="s">
        <v>1340</v>
      </c>
      <c r="V7417" t="s">
        <v>12795</v>
      </c>
      <c r="W7417" t="s">
        <v>970</v>
      </c>
      <c r="X7417" t="s">
        <v>23319</v>
      </c>
    </row>
    <row r="7418" spans="2:24" ht="11" outlineLevel="1" x14ac:dyDescent="0.15">
      <c r="B7418" t="s">
        <v>9749</v>
      </c>
      <c r="C7418" t="s">
        <v>9750</v>
      </c>
      <c r="E7418" t="s">
        <v>10649</v>
      </c>
      <c r="F7418" t="s">
        <v>9751</v>
      </c>
      <c r="G7418" t="s">
        <v>9752</v>
      </c>
      <c r="H7418" s="17">
        <v>42828</v>
      </c>
      <c r="I7418" s="15">
        <v>2017</v>
      </c>
      <c r="J7418" t="s">
        <v>10634</v>
      </c>
      <c r="K7418" s="5">
        <v>4700</v>
      </c>
      <c r="L7418" t="s">
        <v>967</v>
      </c>
      <c r="R7418" t="s">
        <v>750</v>
      </c>
      <c r="S7418" t="s">
        <v>795</v>
      </c>
      <c r="T7418" t="s">
        <v>23320</v>
      </c>
      <c r="U7418" t="s">
        <v>1340</v>
      </c>
      <c r="V7418" t="s">
        <v>12795</v>
      </c>
      <c r="W7418" t="s">
        <v>970</v>
      </c>
      <c r="X7418" t="s">
        <v>23321</v>
      </c>
    </row>
    <row r="7419" spans="2:24" ht="11" outlineLevel="1" x14ac:dyDescent="0.15">
      <c r="B7419" t="s">
        <v>9754</v>
      </c>
      <c r="C7419" t="s">
        <v>9755</v>
      </c>
      <c r="E7419" t="s">
        <v>10649</v>
      </c>
      <c r="F7419" t="s">
        <v>9756</v>
      </c>
      <c r="G7419" t="s">
        <v>9757</v>
      </c>
      <c r="H7419" s="17">
        <v>42104</v>
      </c>
      <c r="I7419" s="15">
        <v>2015</v>
      </c>
      <c r="J7419" t="s">
        <v>10634</v>
      </c>
      <c r="K7419" s="5">
        <v>4500</v>
      </c>
      <c r="L7419" t="s">
        <v>967</v>
      </c>
      <c r="R7419" t="s">
        <v>737</v>
      </c>
      <c r="S7419" t="s">
        <v>803</v>
      </c>
      <c r="T7419" t="s">
        <v>23322</v>
      </c>
      <c r="U7419" t="s">
        <v>1340</v>
      </c>
      <c r="V7419" t="s">
        <v>12795</v>
      </c>
      <c r="W7419" t="s">
        <v>970</v>
      </c>
      <c r="X7419" t="s">
        <v>23323</v>
      </c>
    </row>
    <row r="7420" spans="2:24" ht="11" outlineLevel="1" x14ac:dyDescent="0.15">
      <c r="B7420" t="s">
        <v>9759</v>
      </c>
      <c r="C7420" t="s">
        <v>9760</v>
      </c>
      <c r="E7420" t="s">
        <v>10649</v>
      </c>
      <c r="F7420" t="s">
        <v>3126</v>
      </c>
      <c r="G7420" t="s">
        <v>3127</v>
      </c>
      <c r="H7420" s="17">
        <v>42683</v>
      </c>
      <c r="I7420" s="15">
        <v>2017</v>
      </c>
      <c r="J7420" t="s">
        <v>10634</v>
      </c>
      <c r="K7420" s="5">
        <v>85125</v>
      </c>
      <c r="L7420" t="s">
        <v>967</v>
      </c>
      <c r="R7420" t="s">
        <v>750</v>
      </c>
      <c r="S7420" t="s">
        <v>795</v>
      </c>
      <c r="T7420" t="s">
        <v>23324</v>
      </c>
      <c r="U7420" t="s">
        <v>1340</v>
      </c>
      <c r="V7420" t="s">
        <v>12795</v>
      </c>
      <c r="W7420" t="s">
        <v>970</v>
      </c>
      <c r="X7420" t="s">
        <v>23325</v>
      </c>
    </row>
    <row r="7421" spans="2:24" ht="11" outlineLevel="1" x14ac:dyDescent="0.15">
      <c r="B7421" t="s">
        <v>9759</v>
      </c>
      <c r="C7421" t="s">
        <v>9760</v>
      </c>
      <c r="E7421" t="s">
        <v>10652</v>
      </c>
      <c r="F7421" t="s">
        <v>3126</v>
      </c>
      <c r="G7421" t="s">
        <v>3127</v>
      </c>
      <c r="H7421" s="17">
        <v>42704</v>
      </c>
      <c r="I7421" s="15">
        <v>2017</v>
      </c>
      <c r="J7421" t="s">
        <v>10634</v>
      </c>
      <c r="K7421" s="5">
        <v>0</v>
      </c>
      <c r="L7421" t="s">
        <v>967</v>
      </c>
      <c r="M7421" t="s">
        <v>15907</v>
      </c>
      <c r="R7421" t="s">
        <v>750</v>
      </c>
      <c r="S7421" t="s">
        <v>795</v>
      </c>
      <c r="T7421" t="s">
        <v>23326</v>
      </c>
      <c r="U7421" t="s">
        <v>1340</v>
      </c>
      <c r="V7421" t="s">
        <v>12795</v>
      </c>
      <c r="W7421" t="s">
        <v>970</v>
      </c>
      <c r="X7421" t="s">
        <v>23327</v>
      </c>
    </row>
    <row r="7422" spans="2:24" ht="11" outlineLevel="1" x14ac:dyDescent="0.15">
      <c r="B7422" t="s">
        <v>9759</v>
      </c>
      <c r="C7422" t="s">
        <v>9760</v>
      </c>
      <c r="E7422" t="s">
        <v>10664</v>
      </c>
      <c r="F7422" t="s">
        <v>3126</v>
      </c>
      <c r="G7422" t="s">
        <v>3127</v>
      </c>
      <c r="H7422" s="17">
        <v>42863</v>
      </c>
      <c r="I7422" s="15">
        <v>2017</v>
      </c>
      <c r="J7422" t="s">
        <v>10634</v>
      </c>
      <c r="K7422" s="5">
        <v>-80625</v>
      </c>
      <c r="L7422" t="s">
        <v>967</v>
      </c>
      <c r="M7422" t="s">
        <v>14985</v>
      </c>
      <c r="R7422" t="s">
        <v>750</v>
      </c>
      <c r="S7422" t="s">
        <v>795</v>
      </c>
      <c r="T7422" t="s">
        <v>23328</v>
      </c>
      <c r="U7422" t="s">
        <v>1340</v>
      </c>
      <c r="V7422" t="s">
        <v>12795</v>
      </c>
      <c r="W7422" t="s">
        <v>970</v>
      </c>
      <c r="X7422" t="s">
        <v>23329</v>
      </c>
    </row>
    <row r="7423" spans="2:24" ht="11" outlineLevel="1" x14ac:dyDescent="0.15">
      <c r="B7423" t="s">
        <v>9762</v>
      </c>
      <c r="C7423" t="s">
        <v>9763</v>
      </c>
      <c r="E7423" t="s">
        <v>10649</v>
      </c>
      <c r="F7423" t="s">
        <v>9764</v>
      </c>
      <c r="G7423" t="s">
        <v>9765</v>
      </c>
      <c r="H7423" s="17">
        <v>43270</v>
      </c>
      <c r="I7423" s="15">
        <v>2018</v>
      </c>
      <c r="J7423" t="s">
        <v>10634</v>
      </c>
      <c r="K7423" s="5">
        <v>4464.99</v>
      </c>
      <c r="L7423" t="s">
        <v>967</v>
      </c>
      <c r="R7423" t="s">
        <v>737</v>
      </c>
      <c r="S7423" t="s">
        <v>5033</v>
      </c>
      <c r="T7423" t="s">
        <v>23330</v>
      </c>
      <c r="U7423" t="s">
        <v>1340</v>
      </c>
      <c r="V7423" t="s">
        <v>12795</v>
      </c>
      <c r="W7423" t="s">
        <v>970</v>
      </c>
      <c r="X7423" t="s">
        <v>23331</v>
      </c>
    </row>
    <row r="7424" spans="2:24" ht="11" outlineLevel="1" x14ac:dyDescent="0.15">
      <c r="B7424" t="s">
        <v>9762</v>
      </c>
      <c r="C7424" t="s">
        <v>9763</v>
      </c>
      <c r="E7424" t="s">
        <v>10652</v>
      </c>
      <c r="F7424" t="s">
        <v>9764</v>
      </c>
      <c r="G7424" t="s">
        <v>9765</v>
      </c>
      <c r="H7424" s="17">
        <v>43343</v>
      </c>
      <c r="I7424" s="15">
        <v>2018</v>
      </c>
      <c r="J7424" t="s">
        <v>10634</v>
      </c>
      <c r="K7424" s="5">
        <v>-10</v>
      </c>
      <c r="L7424" t="s">
        <v>967</v>
      </c>
      <c r="M7424" t="s">
        <v>14189</v>
      </c>
      <c r="R7424" t="s">
        <v>737</v>
      </c>
      <c r="S7424" t="s">
        <v>5033</v>
      </c>
      <c r="T7424" t="s">
        <v>23332</v>
      </c>
      <c r="U7424" t="s">
        <v>1340</v>
      </c>
      <c r="V7424" t="s">
        <v>12795</v>
      </c>
      <c r="W7424" t="s">
        <v>970</v>
      </c>
      <c r="X7424" t="s">
        <v>23333</v>
      </c>
    </row>
    <row r="7425" spans="2:24" ht="11" outlineLevel="1" x14ac:dyDescent="0.15">
      <c r="B7425" t="s">
        <v>9767</v>
      </c>
      <c r="C7425" t="s">
        <v>9768</v>
      </c>
      <c r="E7425" t="s">
        <v>10649</v>
      </c>
      <c r="F7425" t="s">
        <v>9769</v>
      </c>
      <c r="G7425" t="s">
        <v>9770</v>
      </c>
      <c r="H7425" s="17">
        <v>42998</v>
      </c>
      <c r="I7425" s="15">
        <v>2017</v>
      </c>
      <c r="J7425" t="s">
        <v>10634</v>
      </c>
      <c r="K7425" s="5">
        <v>4450</v>
      </c>
      <c r="L7425" t="s">
        <v>967</v>
      </c>
      <c r="R7425" t="s">
        <v>737</v>
      </c>
      <c r="S7425" t="s">
        <v>803</v>
      </c>
      <c r="T7425" t="s">
        <v>23334</v>
      </c>
      <c r="U7425" t="s">
        <v>1340</v>
      </c>
      <c r="V7425" t="s">
        <v>12795</v>
      </c>
      <c r="W7425" t="s">
        <v>970</v>
      </c>
      <c r="X7425" t="s">
        <v>23335</v>
      </c>
    </row>
    <row r="7426" spans="2:24" ht="11" outlineLevel="1" x14ac:dyDescent="0.15">
      <c r="B7426" t="s">
        <v>9772</v>
      </c>
      <c r="C7426" t="s">
        <v>9773</v>
      </c>
      <c r="E7426" t="s">
        <v>10649</v>
      </c>
      <c r="F7426" t="s">
        <v>6533</v>
      </c>
      <c r="G7426" t="s">
        <v>6534</v>
      </c>
      <c r="H7426" s="17">
        <v>43567</v>
      </c>
      <c r="I7426" s="15">
        <v>2019</v>
      </c>
      <c r="J7426" t="s">
        <v>10634</v>
      </c>
      <c r="K7426" s="5">
        <v>4439</v>
      </c>
      <c r="L7426" t="s">
        <v>967</v>
      </c>
      <c r="R7426" t="s">
        <v>6999</v>
      </c>
      <c r="S7426" t="s">
        <v>803</v>
      </c>
      <c r="T7426" t="s">
        <v>23336</v>
      </c>
      <c r="U7426" t="s">
        <v>1340</v>
      </c>
      <c r="V7426" t="s">
        <v>12795</v>
      </c>
      <c r="W7426" t="s">
        <v>970</v>
      </c>
      <c r="X7426" t="s">
        <v>23337</v>
      </c>
    </row>
    <row r="7427" spans="2:24" ht="11" outlineLevel="1" x14ac:dyDescent="0.15">
      <c r="B7427" t="s">
        <v>9775</v>
      </c>
      <c r="C7427" t="s">
        <v>9776</v>
      </c>
      <c r="D7427" t="s">
        <v>9777</v>
      </c>
      <c r="E7427" t="s">
        <v>10649</v>
      </c>
      <c r="F7427" t="s">
        <v>9778</v>
      </c>
      <c r="G7427" t="s">
        <v>9779</v>
      </c>
      <c r="H7427" s="17">
        <v>42703</v>
      </c>
      <c r="I7427" s="15">
        <v>2017</v>
      </c>
      <c r="J7427" t="s">
        <v>10634</v>
      </c>
      <c r="K7427" s="5">
        <v>4290.62</v>
      </c>
      <c r="L7427" t="s">
        <v>967</v>
      </c>
      <c r="R7427" t="s">
        <v>750</v>
      </c>
      <c r="S7427" t="s">
        <v>803</v>
      </c>
      <c r="T7427" t="s">
        <v>23338</v>
      </c>
      <c r="U7427" t="s">
        <v>1340</v>
      </c>
      <c r="V7427" t="s">
        <v>12795</v>
      </c>
      <c r="W7427" t="s">
        <v>970</v>
      </c>
      <c r="X7427" t="s">
        <v>23339</v>
      </c>
    </row>
    <row r="7428" spans="2:24" ht="11" outlineLevel="1" x14ac:dyDescent="0.15">
      <c r="B7428" t="s">
        <v>9781</v>
      </c>
      <c r="C7428" t="s">
        <v>9782</v>
      </c>
      <c r="E7428" t="s">
        <v>10649</v>
      </c>
      <c r="F7428" t="s">
        <v>5108</v>
      </c>
      <c r="G7428" t="s">
        <v>5109</v>
      </c>
      <c r="H7428" s="17">
        <v>42955</v>
      </c>
      <c r="I7428" s="15">
        <v>2017</v>
      </c>
      <c r="J7428" t="s">
        <v>10634</v>
      </c>
      <c r="K7428" s="5">
        <v>4289</v>
      </c>
      <c r="L7428" t="s">
        <v>967</v>
      </c>
      <c r="R7428" t="s">
        <v>750</v>
      </c>
      <c r="S7428" t="s">
        <v>887</v>
      </c>
      <c r="T7428" t="s">
        <v>23340</v>
      </c>
      <c r="U7428" t="s">
        <v>1340</v>
      </c>
      <c r="V7428" t="s">
        <v>12795</v>
      </c>
      <c r="W7428" t="s">
        <v>970</v>
      </c>
      <c r="X7428" t="s">
        <v>23341</v>
      </c>
    </row>
    <row r="7429" spans="2:24" ht="11" outlineLevel="1" x14ac:dyDescent="0.15">
      <c r="B7429" t="s">
        <v>9784</v>
      </c>
      <c r="C7429" t="s">
        <v>9785</v>
      </c>
      <c r="D7429" t="s">
        <v>163</v>
      </c>
      <c r="E7429" t="s">
        <v>10652</v>
      </c>
      <c r="F7429" t="s">
        <v>600</v>
      </c>
      <c r="G7429" t="s">
        <v>973</v>
      </c>
      <c r="H7429" s="17">
        <v>45183</v>
      </c>
      <c r="I7429" s="15">
        <v>2023</v>
      </c>
      <c r="J7429" t="s">
        <v>10634</v>
      </c>
      <c r="K7429" s="5">
        <v>0</v>
      </c>
      <c r="L7429" t="s">
        <v>967</v>
      </c>
      <c r="M7429" t="s">
        <v>985</v>
      </c>
      <c r="N7429" t="s">
        <v>10635</v>
      </c>
      <c r="O7429" t="s">
        <v>804</v>
      </c>
      <c r="P7429" t="s">
        <v>10671</v>
      </c>
      <c r="Q7429" t="s">
        <v>10685</v>
      </c>
      <c r="R7429" t="s">
        <v>737</v>
      </c>
      <c r="S7429" t="s">
        <v>803</v>
      </c>
      <c r="T7429" t="s">
        <v>23342</v>
      </c>
      <c r="U7429" t="s">
        <v>965</v>
      </c>
      <c r="V7429" t="s">
        <v>10638</v>
      </c>
      <c r="W7429" t="s">
        <v>970</v>
      </c>
      <c r="X7429" t="s">
        <v>23343</v>
      </c>
    </row>
    <row r="7430" spans="2:24" ht="11" outlineLevel="1" x14ac:dyDescent="0.15">
      <c r="B7430" t="s">
        <v>9784</v>
      </c>
      <c r="C7430" t="s">
        <v>9785</v>
      </c>
      <c r="D7430" t="s">
        <v>163</v>
      </c>
      <c r="E7430" t="s">
        <v>10649</v>
      </c>
      <c r="F7430" t="s">
        <v>600</v>
      </c>
      <c r="G7430" t="s">
        <v>973</v>
      </c>
      <c r="H7430" s="17">
        <v>45174</v>
      </c>
      <c r="I7430" s="15">
        <v>2023</v>
      </c>
      <c r="J7430" t="s">
        <v>10634</v>
      </c>
      <c r="K7430" s="5">
        <v>4148.55</v>
      </c>
      <c r="L7430" t="s">
        <v>967</v>
      </c>
      <c r="M7430" t="s">
        <v>985</v>
      </c>
      <c r="N7430" t="s">
        <v>10635</v>
      </c>
      <c r="O7430" t="s">
        <v>804</v>
      </c>
      <c r="P7430" t="s">
        <v>10671</v>
      </c>
      <c r="Q7430" t="s">
        <v>10685</v>
      </c>
      <c r="R7430" t="s">
        <v>737</v>
      </c>
      <c r="S7430" t="s">
        <v>803</v>
      </c>
      <c r="T7430" t="s">
        <v>23344</v>
      </c>
      <c r="U7430" t="s">
        <v>965</v>
      </c>
      <c r="V7430" t="s">
        <v>10638</v>
      </c>
      <c r="W7430" t="s">
        <v>970</v>
      </c>
      <c r="X7430" t="s">
        <v>23345</v>
      </c>
    </row>
    <row r="7431" spans="2:24" ht="11" outlineLevel="1" x14ac:dyDescent="0.15">
      <c r="B7431" t="s">
        <v>9784</v>
      </c>
      <c r="C7431" t="s">
        <v>9785</v>
      </c>
      <c r="D7431" t="s">
        <v>163</v>
      </c>
      <c r="E7431" t="s">
        <v>10664</v>
      </c>
      <c r="F7431" t="s">
        <v>600</v>
      </c>
      <c r="G7431" t="s">
        <v>973</v>
      </c>
      <c r="H7431" s="17">
        <v>45260</v>
      </c>
      <c r="I7431" s="15">
        <v>2024</v>
      </c>
      <c r="J7431" t="s">
        <v>10634</v>
      </c>
      <c r="K7431" s="5">
        <v>0</v>
      </c>
      <c r="L7431" t="s">
        <v>967</v>
      </c>
      <c r="M7431" t="s">
        <v>985</v>
      </c>
      <c r="N7431" t="s">
        <v>10635</v>
      </c>
      <c r="O7431" t="s">
        <v>804</v>
      </c>
      <c r="P7431" t="s">
        <v>10671</v>
      </c>
      <c r="Q7431" t="s">
        <v>10685</v>
      </c>
      <c r="R7431" t="s">
        <v>737</v>
      </c>
      <c r="S7431" t="s">
        <v>803</v>
      </c>
      <c r="T7431" t="s">
        <v>23346</v>
      </c>
      <c r="U7431" t="s">
        <v>965</v>
      </c>
      <c r="V7431" t="s">
        <v>10638</v>
      </c>
      <c r="W7431" t="s">
        <v>970</v>
      </c>
      <c r="X7431" t="s">
        <v>23347</v>
      </c>
    </row>
    <row r="7432" spans="2:24" ht="11" outlineLevel="1" x14ac:dyDescent="0.15">
      <c r="B7432" t="s">
        <v>9787</v>
      </c>
      <c r="C7432" t="s">
        <v>9788</v>
      </c>
      <c r="E7432" t="s">
        <v>10649</v>
      </c>
      <c r="F7432" t="s">
        <v>4952</v>
      </c>
      <c r="G7432" t="s">
        <v>9789</v>
      </c>
      <c r="H7432" s="17">
        <v>42640</v>
      </c>
      <c r="I7432" s="15">
        <v>2016</v>
      </c>
      <c r="J7432" t="s">
        <v>10634</v>
      </c>
      <c r="K7432" s="5">
        <v>4100.01</v>
      </c>
      <c r="L7432" t="s">
        <v>967</v>
      </c>
      <c r="R7432" t="s">
        <v>750</v>
      </c>
      <c r="S7432" t="s">
        <v>887</v>
      </c>
      <c r="T7432" t="s">
        <v>23348</v>
      </c>
      <c r="U7432" t="s">
        <v>1340</v>
      </c>
      <c r="V7432" t="s">
        <v>12795</v>
      </c>
      <c r="W7432" t="s">
        <v>970</v>
      </c>
      <c r="X7432" t="s">
        <v>23349</v>
      </c>
    </row>
    <row r="7433" spans="2:24" ht="11" outlineLevel="1" x14ac:dyDescent="0.15">
      <c r="B7433" t="s">
        <v>9791</v>
      </c>
      <c r="C7433" t="s">
        <v>9792</v>
      </c>
      <c r="E7433" t="s">
        <v>10649</v>
      </c>
      <c r="F7433" t="s">
        <v>9120</v>
      </c>
      <c r="G7433" t="s">
        <v>9121</v>
      </c>
      <c r="H7433" s="17">
        <v>42431</v>
      </c>
      <c r="I7433" s="15">
        <v>2016</v>
      </c>
      <c r="J7433" t="s">
        <v>10634</v>
      </c>
      <c r="K7433" s="5">
        <v>4100</v>
      </c>
      <c r="L7433" t="s">
        <v>967</v>
      </c>
      <c r="R7433" t="s">
        <v>750</v>
      </c>
      <c r="S7433" t="s">
        <v>4388</v>
      </c>
      <c r="T7433" t="s">
        <v>23350</v>
      </c>
      <c r="U7433" t="s">
        <v>1340</v>
      </c>
      <c r="V7433" t="s">
        <v>12795</v>
      </c>
      <c r="W7433" t="s">
        <v>970</v>
      </c>
      <c r="X7433" t="s">
        <v>23351</v>
      </c>
    </row>
    <row r="7434" spans="2:24" ht="11" outlineLevel="1" x14ac:dyDescent="0.15">
      <c r="B7434" t="s">
        <v>9794</v>
      </c>
      <c r="C7434" t="s">
        <v>9795</v>
      </c>
      <c r="E7434" t="s">
        <v>10649</v>
      </c>
      <c r="F7434" t="s">
        <v>9796</v>
      </c>
      <c r="G7434" t="s">
        <v>9797</v>
      </c>
      <c r="H7434" s="17">
        <v>42240</v>
      </c>
      <c r="I7434" s="15">
        <v>2015</v>
      </c>
      <c r="J7434" t="s">
        <v>10634</v>
      </c>
      <c r="K7434" s="5">
        <v>4074.55</v>
      </c>
      <c r="L7434" t="s">
        <v>967</v>
      </c>
      <c r="R7434" t="s">
        <v>750</v>
      </c>
      <c r="S7434" t="s">
        <v>866</v>
      </c>
      <c r="T7434" t="s">
        <v>23352</v>
      </c>
      <c r="U7434" t="s">
        <v>1340</v>
      </c>
      <c r="V7434" t="s">
        <v>12795</v>
      </c>
      <c r="W7434" t="s">
        <v>970</v>
      </c>
      <c r="X7434" t="s">
        <v>23353</v>
      </c>
    </row>
    <row r="7435" spans="2:24" ht="11" outlineLevel="1" x14ac:dyDescent="0.15">
      <c r="B7435" t="s">
        <v>9799</v>
      </c>
      <c r="C7435" t="s">
        <v>9800</v>
      </c>
      <c r="E7435" t="s">
        <v>10649</v>
      </c>
      <c r="F7435" t="s">
        <v>9801</v>
      </c>
      <c r="G7435" t="s">
        <v>9802</v>
      </c>
      <c r="H7435" s="17">
        <v>43438</v>
      </c>
      <c r="I7435" s="15">
        <v>2019</v>
      </c>
      <c r="J7435" t="s">
        <v>10634</v>
      </c>
      <c r="K7435" s="5">
        <v>4003.2</v>
      </c>
      <c r="L7435" t="s">
        <v>967</v>
      </c>
      <c r="R7435" t="s">
        <v>743</v>
      </c>
      <c r="S7435" t="s">
        <v>7026</v>
      </c>
      <c r="T7435" t="s">
        <v>23354</v>
      </c>
      <c r="U7435" t="s">
        <v>1340</v>
      </c>
      <c r="V7435" t="s">
        <v>12795</v>
      </c>
      <c r="W7435" t="s">
        <v>970</v>
      </c>
      <c r="X7435" t="s">
        <v>23355</v>
      </c>
    </row>
    <row r="7436" spans="2:24" ht="11" outlineLevel="1" x14ac:dyDescent="0.15">
      <c r="B7436" t="s">
        <v>9804</v>
      </c>
      <c r="C7436" t="s">
        <v>9805</v>
      </c>
      <c r="E7436" t="s">
        <v>10649</v>
      </c>
      <c r="F7436" t="s">
        <v>9806</v>
      </c>
      <c r="G7436" t="s">
        <v>9807</v>
      </c>
      <c r="H7436" s="17">
        <v>42094</v>
      </c>
      <c r="I7436" s="15">
        <v>2015</v>
      </c>
      <c r="J7436" t="s">
        <v>10634</v>
      </c>
      <c r="K7436" s="5">
        <v>3930</v>
      </c>
      <c r="L7436" t="s">
        <v>967</v>
      </c>
      <c r="R7436" t="s">
        <v>5443</v>
      </c>
      <c r="S7436" t="s">
        <v>803</v>
      </c>
      <c r="T7436" t="s">
        <v>23356</v>
      </c>
      <c r="U7436" t="s">
        <v>1340</v>
      </c>
      <c r="V7436" t="s">
        <v>12795</v>
      </c>
      <c r="W7436" t="s">
        <v>970</v>
      </c>
      <c r="X7436" t="s">
        <v>23357</v>
      </c>
    </row>
    <row r="7437" spans="2:24" ht="11" outlineLevel="1" x14ac:dyDescent="0.15">
      <c r="B7437" t="s">
        <v>9809</v>
      </c>
      <c r="C7437" t="s">
        <v>9810</v>
      </c>
      <c r="E7437" t="s">
        <v>10649</v>
      </c>
      <c r="F7437" t="s">
        <v>4617</v>
      </c>
      <c r="G7437" t="s">
        <v>4618</v>
      </c>
      <c r="H7437" s="17">
        <v>42824</v>
      </c>
      <c r="I7437" s="15">
        <v>2017</v>
      </c>
      <c r="J7437" t="s">
        <v>10634</v>
      </c>
      <c r="K7437" s="5">
        <v>3750</v>
      </c>
      <c r="L7437" t="s">
        <v>967</v>
      </c>
      <c r="R7437" t="s">
        <v>750</v>
      </c>
      <c r="S7437" t="s">
        <v>4619</v>
      </c>
      <c r="T7437" t="s">
        <v>23358</v>
      </c>
      <c r="U7437" t="s">
        <v>1340</v>
      </c>
      <c r="V7437" t="s">
        <v>12795</v>
      </c>
      <c r="W7437" t="s">
        <v>970</v>
      </c>
      <c r="X7437" t="s">
        <v>23359</v>
      </c>
    </row>
    <row r="7438" spans="2:24" ht="11" outlineLevel="1" x14ac:dyDescent="0.15">
      <c r="B7438" t="s">
        <v>9812</v>
      </c>
      <c r="C7438" t="s">
        <v>9813</v>
      </c>
      <c r="E7438" t="s">
        <v>10649</v>
      </c>
      <c r="F7438" t="s">
        <v>9814</v>
      </c>
      <c r="G7438" t="s">
        <v>9815</v>
      </c>
      <c r="H7438" s="17">
        <v>42058</v>
      </c>
      <c r="I7438" s="15">
        <v>2015</v>
      </c>
      <c r="J7438" t="s">
        <v>10634</v>
      </c>
      <c r="K7438" s="5">
        <v>3287.47</v>
      </c>
      <c r="L7438" t="s">
        <v>967</v>
      </c>
      <c r="R7438" t="s">
        <v>750</v>
      </c>
      <c r="S7438" t="s">
        <v>887</v>
      </c>
      <c r="T7438" t="s">
        <v>23360</v>
      </c>
      <c r="U7438" t="s">
        <v>1340</v>
      </c>
      <c r="V7438" t="s">
        <v>12795</v>
      </c>
      <c r="W7438" t="s">
        <v>970</v>
      </c>
      <c r="X7438" t="s">
        <v>23361</v>
      </c>
    </row>
    <row r="7439" spans="2:24" ht="11" outlineLevel="1" x14ac:dyDescent="0.15">
      <c r="B7439" t="s">
        <v>9817</v>
      </c>
      <c r="C7439" t="s">
        <v>9818</v>
      </c>
      <c r="E7439" t="s">
        <v>10649</v>
      </c>
      <c r="F7439" t="s">
        <v>4483</v>
      </c>
      <c r="G7439" t="s">
        <v>4484</v>
      </c>
      <c r="H7439" s="17">
        <v>42258</v>
      </c>
      <c r="I7439" s="15">
        <v>2015</v>
      </c>
      <c r="J7439" t="s">
        <v>10634</v>
      </c>
      <c r="K7439" s="5">
        <v>3243.36</v>
      </c>
      <c r="L7439" t="s">
        <v>967</v>
      </c>
      <c r="R7439" t="s">
        <v>738</v>
      </c>
      <c r="S7439" t="s">
        <v>795</v>
      </c>
      <c r="T7439" t="s">
        <v>23362</v>
      </c>
      <c r="U7439" t="s">
        <v>1340</v>
      </c>
      <c r="V7439" t="s">
        <v>12795</v>
      </c>
      <c r="W7439" t="s">
        <v>970</v>
      </c>
      <c r="X7439" t="s">
        <v>23363</v>
      </c>
    </row>
    <row r="7440" spans="2:24" ht="11" outlineLevel="1" x14ac:dyDescent="0.15">
      <c r="B7440" t="s">
        <v>9820</v>
      </c>
      <c r="C7440" t="s">
        <v>9821</v>
      </c>
      <c r="E7440" t="s">
        <v>10649</v>
      </c>
      <c r="F7440" t="s">
        <v>9822</v>
      </c>
      <c r="G7440" t="s">
        <v>9823</v>
      </c>
      <c r="H7440" s="17">
        <v>43004</v>
      </c>
      <c r="I7440" s="15">
        <v>2017</v>
      </c>
      <c r="J7440" t="s">
        <v>10634</v>
      </c>
      <c r="K7440" s="5">
        <v>3054.42</v>
      </c>
      <c r="L7440" t="s">
        <v>967</v>
      </c>
      <c r="R7440" t="s">
        <v>737</v>
      </c>
      <c r="S7440" t="s">
        <v>803</v>
      </c>
      <c r="T7440" t="s">
        <v>23364</v>
      </c>
      <c r="U7440" t="s">
        <v>1340</v>
      </c>
      <c r="V7440" t="s">
        <v>12795</v>
      </c>
      <c r="W7440" t="s">
        <v>970</v>
      </c>
      <c r="X7440" t="s">
        <v>23365</v>
      </c>
    </row>
    <row r="7441" spans="2:24" ht="11" outlineLevel="1" x14ac:dyDescent="0.15">
      <c r="B7441" t="s">
        <v>9825</v>
      </c>
      <c r="C7441" t="s">
        <v>9826</v>
      </c>
      <c r="E7441" t="s">
        <v>10649</v>
      </c>
      <c r="F7441" t="s">
        <v>9822</v>
      </c>
      <c r="G7441" t="s">
        <v>9823</v>
      </c>
      <c r="H7441" s="17">
        <v>43006</v>
      </c>
      <c r="I7441" s="15">
        <v>2017</v>
      </c>
      <c r="J7441" t="s">
        <v>10634</v>
      </c>
      <c r="K7441" s="5">
        <v>2924.76</v>
      </c>
      <c r="L7441" t="s">
        <v>967</v>
      </c>
      <c r="R7441" t="s">
        <v>737</v>
      </c>
      <c r="S7441" t="s">
        <v>803</v>
      </c>
      <c r="T7441" t="s">
        <v>23366</v>
      </c>
      <c r="U7441" t="s">
        <v>1340</v>
      </c>
      <c r="V7441" t="s">
        <v>12795</v>
      </c>
      <c r="W7441" t="s">
        <v>970</v>
      </c>
      <c r="X7441" t="s">
        <v>23367</v>
      </c>
    </row>
    <row r="7442" spans="2:24" ht="11" outlineLevel="1" x14ac:dyDescent="0.15">
      <c r="B7442" t="s">
        <v>9828</v>
      </c>
      <c r="C7442" t="s">
        <v>9829</v>
      </c>
      <c r="E7442" t="s">
        <v>10649</v>
      </c>
      <c r="F7442" t="s">
        <v>9822</v>
      </c>
      <c r="G7442" t="s">
        <v>9823</v>
      </c>
      <c r="H7442" s="17">
        <v>43312</v>
      </c>
      <c r="I7442" s="15">
        <v>2018</v>
      </c>
      <c r="J7442" t="s">
        <v>10634</v>
      </c>
      <c r="K7442" s="5">
        <v>2718.72</v>
      </c>
      <c r="L7442" t="s">
        <v>967</v>
      </c>
      <c r="R7442" t="s">
        <v>737</v>
      </c>
      <c r="S7442" t="s">
        <v>803</v>
      </c>
      <c r="T7442" t="s">
        <v>23368</v>
      </c>
      <c r="U7442" t="s">
        <v>1340</v>
      </c>
      <c r="V7442" t="s">
        <v>12795</v>
      </c>
      <c r="W7442" t="s">
        <v>970</v>
      </c>
      <c r="X7442" t="s">
        <v>23369</v>
      </c>
    </row>
    <row r="7443" spans="2:24" ht="11" outlineLevel="1" x14ac:dyDescent="0.15">
      <c r="B7443" t="s">
        <v>9831</v>
      </c>
      <c r="C7443" t="s">
        <v>9832</v>
      </c>
      <c r="E7443" t="s">
        <v>10649</v>
      </c>
      <c r="F7443" t="s">
        <v>4115</v>
      </c>
      <c r="G7443" t="s">
        <v>4116</v>
      </c>
      <c r="H7443" s="17">
        <v>43258</v>
      </c>
      <c r="I7443" s="15">
        <v>2018</v>
      </c>
      <c r="J7443" t="s">
        <v>10634</v>
      </c>
      <c r="K7443" s="5">
        <v>2512.5</v>
      </c>
      <c r="L7443" t="s">
        <v>967</v>
      </c>
      <c r="R7443" t="s">
        <v>750</v>
      </c>
      <c r="S7443" t="s">
        <v>4117</v>
      </c>
      <c r="T7443" t="s">
        <v>22360</v>
      </c>
      <c r="U7443" t="s">
        <v>1340</v>
      </c>
      <c r="V7443" t="s">
        <v>12795</v>
      </c>
      <c r="W7443" t="s">
        <v>970</v>
      </c>
      <c r="X7443" t="s">
        <v>23370</v>
      </c>
    </row>
    <row r="7444" spans="2:24" ht="11" outlineLevel="1" x14ac:dyDescent="0.15">
      <c r="B7444" t="s">
        <v>9834</v>
      </c>
      <c r="C7444" t="s">
        <v>9835</v>
      </c>
      <c r="E7444" t="s">
        <v>10649</v>
      </c>
      <c r="F7444" t="s">
        <v>9822</v>
      </c>
      <c r="G7444" t="s">
        <v>9823</v>
      </c>
      <c r="H7444" s="17">
        <v>43312</v>
      </c>
      <c r="I7444" s="15">
        <v>2018</v>
      </c>
      <c r="J7444" t="s">
        <v>10634</v>
      </c>
      <c r="K7444" s="5">
        <v>1816.4</v>
      </c>
      <c r="L7444" t="s">
        <v>967</v>
      </c>
      <c r="R7444" t="s">
        <v>737</v>
      </c>
      <c r="S7444" t="s">
        <v>803</v>
      </c>
      <c r="T7444" t="s">
        <v>23371</v>
      </c>
      <c r="U7444" t="s">
        <v>1340</v>
      </c>
      <c r="V7444" t="s">
        <v>12795</v>
      </c>
      <c r="W7444" t="s">
        <v>970</v>
      </c>
      <c r="X7444" t="s">
        <v>23372</v>
      </c>
    </row>
    <row r="7445" spans="2:24" ht="11" outlineLevel="1" x14ac:dyDescent="0.15">
      <c r="B7445" t="s">
        <v>9837</v>
      </c>
      <c r="C7445" t="s">
        <v>9838</v>
      </c>
      <c r="E7445" t="s">
        <v>10649</v>
      </c>
      <c r="F7445" t="s">
        <v>9822</v>
      </c>
      <c r="G7445" t="s">
        <v>9823</v>
      </c>
      <c r="H7445" s="17">
        <v>43006</v>
      </c>
      <c r="I7445" s="15">
        <v>2017</v>
      </c>
      <c r="J7445" t="s">
        <v>10634</v>
      </c>
      <c r="K7445" s="5">
        <v>1591.35</v>
      </c>
      <c r="L7445" t="s">
        <v>967</v>
      </c>
      <c r="R7445" t="s">
        <v>737</v>
      </c>
      <c r="S7445" t="s">
        <v>803</v>
      </c>
      <c r="T7445" t="s">
        <v>23373</v>
      </c>
      <c r="U7445" t="s">
        <v>1340</v>
      </c>
      <c r="V7445" t="s">
        <v>12795</v>
      </c>
      <c r="W7445" t="s">
        <v>970</v>
      </c>
      <c r="X7445" t="s">
        <v>23374</v>
      </c>
    </row>
    <row r="7446" spans="2:24" ht="11" outlineLevel="1" x14ac:dyDescent="0.15">
      <c r="B7446" t="s">
        <v>9840</v>
      </c>
      <c r="C7446" t="s">
        <v>982</v>
      </c>
      <c r="D7446" t="s">
        <v>9841</v>
      </c>
      <c r="E7446" t="s">
        <v>10649</v>
      </c>
      <c r="F7446" t="s">
        <v>9842</v>
      </c>
      <c r="G7446" t="s">
        <v>9843</v>
      </c>
      <c r="H7446" s="17">
        <v>42430</v>
      </c>
      <c r="I7446" s="15">
        <v>2016</v>
      </c>
      <c r="J7446" t="s">
        <v>10634</v>
      </c>
      <c r="K7446" s="5">
        <v>1000</v>
      </c>
      <c r="L7446" t="s">
        <v>967</v>
      </c>
      <c r="R7446" t="s">
        <v>739</v>
      </c>
      <c r="S7446" t="s">
        <v>795</v>
      </c>
      <c r="T7446" t="s">
        <v>23375</v>
      </c>
      <c r="U7446" t="s">
        <v>1340</v>
      </c>
      <c r="V7446" t="s">
        <v>12795</v>
      </c>
      <c r="W7446" t="s">
        <v>970</v>
      </c>
      <c r="X7446" t="s">
        <v>23376</v>
      </c>
    </row>
    <row r="7447" spans="2:24" ht="11" outlineLevel="1" x14ac:dyDescent="0.15">
      <c r="B7447" t="s">
        <v>9846</v>
      </c>
      <c r="C7447" t="s">
        <v>982</v>
      </c>
      <c r="D7447" t="s">
        <v>5487</v>
      </c>
      <c r="E7447" t="s">
        <v>10649</v>
      </c>
      <c r="F7447" t="s">
        <v>20155</v>
      </c>
      <c r="G7447" t="s">
        <v>3086</v>
      </c>
      <c r="H7447" s="17">
        <v>42430</v>
      </c>
      <c r="I7447" s="15">
        <v>2016</v>
      </c>
      <c r="J7447" t="s">
        <v>10634</v>
      </c>
      <c r="K7447" s="5">
        <v>1000</v>
      </c>
      <c r="L7447" t="s">
        <v>967</v>
      </c>
      <c r="M7447" t="s">
        <v>985</v>
      </c>
      <c r="N7447" t="s">
        <v>10635</v>
      </c>
      <c r="O7447" t="s">
        <v>818</v>
      </c>
      <c r="P7447" t="s">
        <v>11052</v>
      </c>
      <c r="Q7447" t="s">
        <v>10671</v>
      </c>
      <c r="R7447" t="s">
        <v>739</v>
      </c>
      <c r="S7447" t="s">
        <v>795</v>
      </c>
      <c r="T7447" t="s">
        <v>23375</v>
      </c>
      <c r="U7447" t="s">
        <v>965</v>
      </c>
      <c r="V7447" t="s">
        <v>10638</v>
      </c>
      <c r="W7447" t="s">
        <v>970</v>
      </c>
      <c r="X7447" t="s">
        <v>23377</v>
      </c>
    </row>
    <row r="7448" spans="2:24" ht="11" outlineLevel="1" x14ac:dyDescent="0.15">
      <c r="B7448" t="s">
        <v>9848</v>
      </c>
      <c r="C7448" t="s">
        <v>982</v>
      </c>
      <c r="D7448" t="s">
        <v>211</v>
      </c>
      <c r="E7448" t="s">
        <v>10649</v>
      </c>
      <c r="F7448" t="s">
        <v>12651</v>
      </c>
      <c r="G7448" t="s">
        <v>1294</v>
      </c>
      <c r="H7448" s="17">
        <v>42430</v>
      </c>
      <c r="I7448" s="15">
        <v>2016</v>
      </c>
      <c r="J7448" t="s">
        <v>10634</v>
      </c>
      <c r="K7448" s="5">
        <v>1000</v>
      </c>
      <c r="L7448" t="s">
        <v>967</v>
      </c>
      <c r="M7448" t="s">
        <v>985</v>
      </c>
      <c r="N7448" t="s">
        <v>10635</v>
      </c>
      <c r="O7448" t="s">
        <v>818</v>
      </c>
      <c r="P7448" t="s">
        <v>11052</v>
      </c>
      <c r="Q7448" t="s">
        <v>10671</v>
      </c>
      <c r="R7448" t="s">
        <v>739</v>
      </c>
      <c r="S7448" t="s">
        <v>795</v>
      </c>
      <c r="T7448" t="s">
        <v>23378</v>
      </c>
      <c r="U7448" t="s">
        <v>965</v>
      </c>
      <c r="V7448" t="s">
        <v>10638</v>
      </c>
      <c r="W7448" t="s">
        <v>970</v>
      </c>
      <c r="X7448" t="s">
        <v>23379</v>
      </c>
    </row>
    <row r="7449" spans="2:24" ht="11" outlineLevel="1" x14ac:dyDescent="0.15">
      <c r="B7449" t="s">
        <v>9850</v>
      </c>
      <c r="C7449" t="s">
        <v>982</v>
      </c>
      <c r="D7449" t="s">
        <v>9851</v>
      </c>
      <c r="E7449" t="s">
        <v>10649</v>
      </c>
      <c r="F7449" t="s">
        <v>11827</v>
      </c>
      <c r="G7449" t="s">
        <v>1136</v>
      </c>
      <c r="H7449" s="17">
        <v>42429</v>
      </c>
      <c r="I7449" s="15">
        <v>2016</v>
      </c>
      <c r="J7449" t="s">
        <v>10634</v>
      </c>
      <c r="K7449" s="5">
        <v>1000</v>
      </c>
      <c r="L7449" t="s">
        <v>967</v>
      </c>
      <c r="M7449" t="s">
        <v>985</v>
      </c>
      <c r="N7449" t="s">
        <v>10635</v>
      </c>
      <c r="O7449" t="s">
        <v>818</v>
      </c>
      <c r="P7449" t="s">
        <v>11052</v>
      </c>
      <c r="Q7449" t="s">
        <v>10671</v>
      </c>
      <c r="R7449" t="s">
        <v>739</v>
      </c>
      <c r="S7449" t="s">
        <v>795</v>
      </c>
      <c r="T7449" t="s">
        <v>23378</v>
      </c>
      <c r="U7449" t="s">
        <v>965</v>
      </c>
      <c r="V7449" t="s">
        <v>10638</v>
      </c>
      <c r="W7449" t="s">
        <v>970</v>
      </c>
      <c r="X7449" t="s">
        <v>23380</v>
      </c>
    </row>
    <row r="7450" spans="2:24" ht="11" outlineLevel="1" x14ac:dyDescent="0.15">
      <c r="B7450" t="s">
        <v>9853</v>
      </c>
      <c r="C7450" t="s">
        <v>982</v>
      </c>
      <c r="D7450" t="s">
        <v>179</v>
      </c>
      <c r="E7450" t="s">
        <v>10649</v>
      </c>
      <c r="F7450" t="s">
        <v>12674</v>
      </c>
      <c r="G7450" t="s">
        <v>1299</v>
      </c>
      <c r="H7450" s="17">
        <v>42429</v>
      </c>
      <c r="I7450" s="15">
        <v>2016</v>
      </c>
      <c r="J7450" t="s">
        <v>10634</v>
      </c>
      <c r="K7450" s="5">
        <v>1000</v>
      </c>
      <c r="L7450" t="s">
        <v>967</v>
      </c>
      <c r="M7450" t="s">
        <v>985</v>
      </c>
      <c r="N7450" t="s">
        <v>10635</v>
      </c>
      <c r="O7450" t="s">
        <v>818</v>
      </c>
      <c r="P7450" t="s">
        <v>11052</v>
      </c>
      <c r="Q7450" t="s">
        <v>10671</v>
      </c>
      <c r="R7450" t="s">
        <v>739</v>
      </c>
      <c r="S7450" t="s">
        <v>795</v>
      </c>
      <c r="T7450" t="s">
        <v>23375</v>
      </c>
      <c r="U7450" t="s">
        <v>965</v>
      </c>
      <c r="V7450" t="s">
        <v>10638</v>
      </c>
      <c r="W7450" t="s">
        <v>970</v>
      </c>
      <c r="X7450" t="s">
        <v>23381</v>
      </c>
    </row>
    <row r="7451" spans="2:24" ht="11" outlineLevel="1" x14ac:dyDescent="0.15">
      <c r="B7451" t="s">
        <v>9855</v>
      </c>
      <c r="C7451" t="s">
        <v>982</v>
      </c>
      <c r="D7451" t="s">
        <v>2593</v>
      </c>
      <c r="E7451" t="s">
        <v>10649</v>
      </c>
      <c r="F7451" t="s">
        <v>16415</v>
      </c>
      <c r="G7451" t="s">
        <v>2594</v>
      </c>
      <c r="H7451" s="17">
        <v>42429</v>
      </c>
      <c r="I7451" s="15">
        <v>2016</v>
      </c>
      <c r="J7451" t="s">
        <v>10634</v>
      </c>
      <c r="K7451" s="5">
        <v>1000</v>
      </c>
      <c r="L7451" t="s">
        <v>967</v>
      </c>
      <c r="M7451" t="s">
        <v>985</v>
      </c>
      <c r="N7451" t="s">
        <v>10635</v>
      </c>
      <c r="O7451" t="s">
        <v>818</v>
      </c>
      <c r="P7451" t="s">
        <v>11052</v>
      </c>
      <c r="Q7451" t="s">
        <v>10671</v>
      </c>
      <c r="R7451" t="s">
        <v>739</v>
      </c>
      <c r="S7451" t="s">
        <v>795</v>
      </c>
      <c r="T7451" t="s">
        <v>23375</v>
      </c>
      <c r="U7451" t="s">
        <v>965</v>
      </c>
      <c r="V7451" t="s">
        <v>10638</v>
      </c>
      <c r="W7451" t="s">
        <v>970</v>
      </c>
      <c r="X7451" t="s">
        <v>23382</v>
      </c>
    </row>
    <row r="7452" spans="2:24" ht="11" outlineLevel="1" x14ac:dyDescent="0.15">
      <c r="B7452" t="s">
        <v>9857</v>
      </c>
      <c r="C7452" t="s">
        <v>982</v>
      </c>
      <c r="D7452" t="s">
        <v>9858</v>
      </c>
      <c r="E7452" t="s">
        <v>10649</v>
      </c>
      <c r="F7452" t="s">
        <v>5313</v>
      </c>
      <c r="G7452" t="s">
        <v>5314</v>
      </c>
      <c r="H7452" s="17">
        <v>42429</v>
      </c>
      <c r="I7452" s="15">
        <v>2016</v>
      </c>
      <c r="J7452" t="s">
        <v>10634</v>
      </c>
      <c r="K7452" s="5">
        <v>1000</v>
      </c>
      <c r="L7452" t="s">
        <v>967</v>
      </c>
      <c r="R7452" t="s">
        <v>739</v>
      </c>
      <c r="S7452" t="s">
        <v>795</v>
      </c>
      <c r="T7452" t="s">
        <v>23375</v>
      </c>
      <c r="U7452" t="s">
        <v>1340</v>
      </c>
      <c r="V7452" t="s">
        <v>12795</v>
      </c>
      <c r="W7452" t="s">
        <v>970</v>
      </c>
      <c r="X7452" t="s">
        <v>23383</v>
      </c>
    </row>
    <row r="7453" spans="2:24" ht="11" outlineLevel="1" x14ac:dyDescent="0.15">
      <c r="B7453" t="s">
        <v>9860</v>
      </c>
      <c r="C7453" t="s">
        <v>982</v>
      </c>
      <c r="D7453" t="s">
        <v>186</v>
      </c>
      <c r="E7453" t="s">
        <v>10649</v>
      </c>
      <c r="F7453" t="s">
        <v>604</v>
      </c>
      <c r="G7453" t="s">
        <v>1088</v>
      </c>
      <c r="H7453" s="17">
        <v>42429</v>
      </c>
      <c r="I7453" s="15">
        <v>2016</v>
      </c>
      <c r="J7453" t="s">
        <v>10634</v>
      </c>
      <c r="K7453" s="5">
        <v>1000</v>
      </c>
      <c r="L7453" t="s">
        <v>967</v>
      </c>
      <c r="M7453" t="s">
        <v>985</v>
      </c>
      <c r="N7453" t="s">
        <v>10635</v>
      </c>
      <c r="O7453" t="s">
        <v>818</v>
      </c>
      <c r="P7453" t="s">
        <v>11052</v>
      </c>
      <c r="Q7453" t="s">
        <v>10671</v>
      </c>
      <c r="R7453" t="s">
        <v>739</v>
      </c>
      <c r="S7453" t="s">
        <v>795</v>
      </c>
      <c r="T7453" t="s">
        <v>23384</v>
      </c>
      <c r="U7453" t="s">
        <v>965</v>
      </c>
      <c r="V7453" t="s">
        <v>10638</v>
      </c>
      <c r="W7453" t="s">
        <v>970</v>
      </c>
      <c r="X7453" t="s">
        <v>23385</v>
      </c>
    </row>
    <row r="7454" spans="2:24" ht="11" outlineLevel="1" x14ac:dyDescent="0.15">
      <c r="B7454" t="s">
        <v>9862</v>
      </c>
      <c r="C7454" t="s">
        <v>982</v>
      </c>
      <c r="D7454" t="s">
        <v>331</v>
      </c>
      <c r="E7454" t="s">
        <v>10649</v>
      </c>
      <c r="F7454" t="s">
        <v>622</v>
      </c>
      <c r="G7454" t="s">
        <v>1959</v>
      </c>
      <c r="H7454" s="17">
        <v>42429</v>
      </c>
      <c r="I7454" s="15">
        <v>2016</v>
      </c>
      <c r="J7454" t="s">
        <v>10634</v>
      </c>
      <c r="K7454" s="5">
        <v>1000</v>
      </c>
      <c r="L7454" t="s">
        <v>967</v>
      </c>
      <c r="M7454" t="s">
        <v>985</v>
      </c>
      <c r="N7454" t="s">
        <v>10635</v>
      </c>
      <c r="O7454" t="s">
        <v>818</v>
      </c>
      <c r="P7454" t="s">
        <v>11052</v>
      </c>
      <c r="Q7454" t="s">
        <v>10671</v>
      </c>
      <c r="R7454" t="s">
        <v>739</v>
      </c>
      <c r="S7454" t="s">
        <v>795</v>
      </c>
      <c r="T7454" t="s">
        <v>23386</v>
      </c>
      <c r="U7454" t="s">
        <v>965</v>
      </c>
      <c r="V7454" t="s">
        <v>10638</v>
      </c>
      <c r="W7454" t="s">
        <v>970</v>
      </c>
      <c r="X7454" t="s">
        <v>23387</v>
      </c>
    </row>
    <row r="7455" spans="2:24" ht="11" outlineLevel="1" x14ac:dyDescent="0.15">
      <c r="B7455" t="s">
        <v>9864</v>
      </c>
      <c r="C7455" t="s">
        <v>982</v>
      </c>
      <c r="D7455" t="s">
        <v>199</v>
      </c>
      <c r="E7455" t="s">
        <v>10649</v>
      </c>
      <c r="F7455" t="s">
        <v>608</v>
      </c>
      <c r="G7455" t="s">
        <v>1184</v>
      </c>
      <c r="H7455" s="17">
        <v>42358</v>
      </c>
      <c r="I7455" s="15">
        <v>2016</v>
      </c>
      <c r="J7455" t="s">
        <v>10634</v>
      </c>
      <c r="K7455" s="5">
        <v>1000</v>
      </c>
      <c r="L7455" t="s">
        <v>967</v>
      </c>
      <c r="M7455" t="s">
        <v>985</v>
      </c>
      <c r="N7455" t="s">
        <v>10635</v>
      </c>
      <c r="O7455" t="s">
        <v>796</v>
      </c>
      <c r="P7455" t="s">
        <v>11052</v>
      </c>
      <c r="Q7455" t="s">
        <v>10671</v>
      </c>
      <c r="R7455" t="s">
        <v>739</v>
      </c>
      <c r="S7455" t="s">
        <v>795</v>
      </c>
      <c r="T7455" t="s">
        <v>23386</v>
      </c>
      <c r="U7455" t="s">
        <v>965</v>
      </c>
      <c r="V7455" t="s">
        <v>10638</v>
      </c>
      <c r="W7455" t="s">
        <v>970</v>
      </c>
      <c r="X7455" t="s">
        <v>23388</v>
      </c>
    </row>
    <row r="7456" spans="2:24" ht="11" outlineLevel="1" x14ac:dyDescent="0.15">
      <c r="B7456" t="s">
        <v>9866</v>
      </c>
      <c r="C7456" t="s">
        <v>982</v>
      </c>
      <c r="D7456" t="s">
        <v>9867</v>
      </c>
      <c r="E7456" t="s">
        <v>10649</v>
      </c>
      <c r="F7456" t="s">
        <v>3851</v>
      </c>
      <c r="G7456" t="s">
        <v>3852</v>
      </c>
      <c r="H7456" s="17">
        <v>42358</v>
      </c>
      <c r="I7456" s="15">
        <v>2016</v>
      </c>
      <c r="J7456" t="s">
        <v>10634</v>
      </c>
      <c r="K7456" s="5">
        <v>1000</v>
      </c>
      <c r="L7456" t="s">
        <v>967</v>
      </c>
      <c r="R7456" t="s">
        <v>739</v>
      </c>
      <c r="S7456" t="s">
        <v>795</v>
      </c>
      <c r="T7456" t="s">
        <v>23389</v>
      </c>
      <c r="U7456" t="s">
        <v>1340</v>
      </c>
      <c r="V7456" t="s">
        <v>12795</v>
      </c>
      <c r="W7456" t="s">
        <v>970</v>
      </c>
      <c r="X7456" t="s">
        <v>23390</v>
      </c>
    </row>
    <row r="7457" spans="2:24" ht="11" outlineLevel="1" x14ac:dyDescent="0.15">
      <c r="B7457" t="s">
        <v>9866</v>
      </c>
      <c r="C7457" t="s">
        <v>982</v>
      </c>
      <c r="D7457" t="s">
        <v>9867</v>
      </c>
      <c r="E7457" t="s">
        <v>10989</v>
      </c>
      <c r="F7457" t="s">
        <v>3851</v>
      </c>
      <c r="G7457" t="s">
        <v>3852</v>
      </c>
      <c r="H7457" s="17">
        <v>44313</v>
      </c>
      <c r="I7457" s="15">
        <v>2021</v>
      </c>
      <c r="J7457" t="s">
        <v>10634</v>
      </c>
      <c r="K7457" s="5">
        <v>0</v>
      </c>
      <c r="L7457" t="s">
        <v>967</v>
      </c>
      <c r="M7457" t="s">
        <v>15907</v>
      </c>
      <c r="R7457" t="s">
        <v>739</v>
      </c>
      <c r="S7457" t="s">
        <v>795</v>
      </c>
      <c r="T7457" t="s">
        <v>23386</v>
      </c>
      <c r="U7457" t="s">
        <v>1340</v>
      </c>
      <c r="V7457" t="s">
        <v>12795</v>
      </c>
      <c r="W7457" t="s">
        <v>970</v>
      </c>
      <c r="X7457" t="s">
        <v>23391</v>
      </c>
    </row>
    <row r="7458" spans="2:24" ht="11" outlineLevel="1" x14ac:dyDescent="0.15">
      <c r="B7458" t="s">
        <v>9869</v>
      </c>
      <c r="C7458" t="s">
        <v>982</v>
      </c>
      <c r="D7458" t="s">
        <v>3279</v>
      </c>
      <c r="E7458" t="s">
        <v>10649</v>
      </c>
      <c r="F7458" t="s">
        <v>3280</v>
      </c>
      <c r="G7458" t="s">
        <v>3281</v>
      </c>
      <c r="H7458" s="17">
        <v>42358</v>
      </c>
      <c r="I7458" s="15">
        <v>2016</v>
      </c>
      <c r="J7458" t="s">
        <v>10634</v>
      </c>
      <c r="K7458" s="5">
        <v>1000</v>
      </c>
      <c r="L7458" t="s">
        <v>967</v>
      </c>
      <c r="R7458" t="s">
        <v>739</v>
      </c>
      <c r="S7458" t="s">
        <v>795</v>
      </c>
      <c r="T7458" t="s">
        <v>23389</v>
      </c>
      <c r="U7458" t="s">
        <v>1340</v>
      </c>
      <c r="V7458" t="s">
        <v>12795</v>
      </c>
      <c r="W7458" t="s">
        <v>970</v>
      </c>
      <c r="X7458" t="s">
        <v>23392</v>
      </c>
    </row>
    <row r="7459" spans="2:24" ht="11" outlineLevel="1" x14ac:dyDescent="0.15">
      <c r="B7459" t="s">
        <v>9871</v>
      </c>
      <c r="C7459" t="s">
        <v>982</v>
      </c>
      <c r="D7459" t="s">
        <v>293</v>
      </c>
      <c r="E7459" t="s">
        <v>10649</v>
      </c>
      <c r="F7459" t="s">
        <v>15082</v>
      </c>
      <c r="G7459" t="s">
        <v>2019</v>
      </c>
      <c r="H7459" s="17">
        <v>42358</v>
      </c>
      <c r="I7459" s="15">
        <v>2016</v>
      </c>
      <c r="J7459" t="s">
        <v>10634</v>
      </c>
      <c r="K7459" s="5">
        <v>1000</v>
      </c>
      <c r="L7459" t="s">
        <v>967</v>
      </c>
      <c r="M7459" t="s">
        <v>985</v>
      </c>
      <c r="N7459" t="s">
        <v>10635</v>
      </c>
      <c r="O7459" t="s">
        <v>818</v>
      </c>
      <c r="P7459" t="s">
        <v>11052</v>
      </c>
      <c r="Q7459" t="s">
        <v>10671</v>
      </c>
      <c r="R7459" t="s">
        <v>739</v>
      </c>
      <c r="S7459" t="s">
        <v>795</v>
      </c>
      <c r="T7459" t="s">
        <v>23389</v>
      </c>
      <c r="U7459" t="s">
        <v>965</v>
      </c>
      <c r="V7459" t="s">
        <v>10638</v>
      </c>
      <c r="W7459" t="s">
        <v>970</v>
      </c>
      <c r="X7459" t="s">
        <v>23393</v>
      </c>
    </row>
    <row r="7460" spans="2:24" ht="11" outlineLevel="1" x14ac:dyDescent="0.15">
      <c r="B7460" t="s">
        <v>9873</v>
      </c>
      <c r="C7460" t="s">
        <v>982</v>
      </c>
      <c r="D7460" t="s">
        <v>3433</v>
      </c>
      <c r="E7460" t="s">
        <v>10649</v>
      </c>
      <c r="F7460" t="s">
        <v>3434</v>
      </c>
      <c r="G7460" t="s">
        <v>3435</v>
      </c>
      <c r="H7460" s="17">
        <v>42358</v>
      </c>
      <c r="I7460" s="15">
        <v>2016</v>
      </c>
      <c r="J7460" t="s">
        <v>10634</v>
      </c>
      <c r="K7460" s="5">
        <v>1000</v>
      </c>
      <c r="L7460" t="s">
        <v>967</v>
      </c>
      <c r="R7460" t="s">
        <v>739</v>
      </c>
      <c r="S7460" t="s">
        <v>795</v>
      </c>
      <c r="T7460" t="s">
        <v>23389</v>
      </c>
      <c r="U7460" t="s">
        <v>1340</v>
      </c>
      <c r="V7460" t="s">
        <v>12795</v>
      </c>
      <c r="W7460" t="s">
        <v>970</v>
      </c>
      <c r="X7460" t="s">
        <v>23394</v>
      </c>
    </row>
    <row r="7461" spans="2:24" ht="11" outlineLevel="1" x14ac:dyDescent="0.15">
      <c r="B7461" t="s">
        <v>9873</v>
      </c>
      <c r="C7461" t="s">
        <v>982</v>
      </c>
      <c r="D7461" t="s">
        <v>3433</v>
      </c>
      <c r="E7461" t="s">
        <v>10989</v>
      </c>
      <c r="F7461" t="s">
        <v>3434</v>
      </c>
      <c r="G7461" t="s">
        <v>3435</v>
      </c>
      <c r="H7461" s="17">
        <v>44211</v>
      </c>
      <c r="I7461" s="15">
        <v>2021</v>
      </c>
      <c r="J7461" t="s">
        <v>10634</v>
      </c>
      <c r="K7461" s="5">
        <v>0</v>
      </c>
      <c r="L7461" t="s">
        <v>967</v>
      </c>
      <c r="M7461" t="s">
        <v>15907</v>
      </c>
      <c r="R7461" t="s">
        <v>739</v>
      </c>
      <c r="S7461" t="s">
        <v>795</v>
      </c>
      <c r="T7461" t="s">
        <v>23386</v>
      </c>
      <c r="U7461" t="s">
        <v>1340</v>
      </c>
      <c r="V7461" t="s">
        <v>12795</v>
      </c>
      <c r="W7461" t="s">
        <v>970</v>
      </c>
      <c r="X7461" t="s">
        <v>23395</v>
      </c>
    </row>
    <row r="7462" spans="2:24" ht="11" outlineLevel="1" x14ac:dyDescent="0.15">
      <c r="B7462" t="s">
        <v>9875</v>
      </c>
      <c r="C7462" t="s">
        <v>982</v>
      </c>
      <c r="D7462" t="s">
        <v>365</v>
      </c>
      <c r="E7462" t="s">
        <v>10649</v>
      </c>
      <c r="F7462" t="s">
        <v>626</v>
      </c>
      <c r="G7462" t="s">
        <v>1452</v>
      </c>
      <c r="H7462" s="17">
        <v>42358</v>
      </c>
      <c r="I7462" s="15">
        <v>2016</v>
      </c>
      <c r="J7462" t="s">
        <v>10634</v>
      </c>
      <c r="K7462" s="5">
        <v>1000</v>
      </c>
      <c r="L7462" t="s">
        <v>967</v>
      </c>
      <c r="M7462" t="s">
        <v>985</v>
      </c>
      <c r="N7462" t="s">
        <v>10635</v>
      </c>
      <c r="O7462" t="s">
        <v>818</v>
      </c>
      <c r="P7462" t="s">
        <v>11052</v>
      </c>
      <c r="Q7462" t="s">
        <v>10671</v>
      </c>
      <c r="R7462" t="s">
        <v>739</v>
      </c>
      <c r="S7462" t="s">
        <v>795</v>
      </c>
      <c r="T7462" t="s">
        <v>23389</v>
      </c>
      <c r="U7462" t="s">
        <v>965</v>
      </c>
      <c r="V7462" t="s">
        <v>10638</v>
      </c>
      <c r="W7462" t="s">
        <v>970</v>
      </c>
      <c r="X7462" t="s">
        <v>23396</v>
      </c>
    </row>
    <row r="7463" spans="2:24" ht="11" outlineLevel="1" x14ac:dyDescent="0.15">
      <c r="B7463" t="s">
        <v>9875</v>
      </c>
      <c r="C7463" t="s">
        <v>982</v>
      </c>
      <c r="D7463" t="s">
        <v>365</v>
      </c>
      <c r="E7463" t="s">
        <v>10989</v>
      </c>
      <c r="F7463" t="s">
        <v>626</v>
      </c>
      <c r="G7463" t="s">
        <v>1452</v>
      </c>
      <c r="H7463" s="17">
        <v>44278</v>
      </c>
      <c r="I7463" s="15">
        <v>2021</v>
      </c>
      <c r="J7463" t="s">
        <v>10634</v>
      </c>
      <c r="K7463" s="5">
        <v>0</v>
      </c>
      <c r="L7463" t="s">
        <v>967</v>
      </c>
      <c r="M7463" t="s">
        <v>985</v>
      </c>
      <c r="N7463" t="s">
        <v>10635</v>
      </c>
      <c r="O7463" t="s">
        <v>818</v>
      </c>
      <c r="P7463" t="s">
        <v>10671</v>
      </c>
      <c r="Q7463" t="s">
        <v>10671</v>
      </c>
      <c r="R7463" t="s">
        <v>739</v>
      </c>
      <c r="S7463" t="s">
        <v>795</v>
      </c>
      <c r="T7463" t="s">
        <v>23386</v>
      </c>
      <c r="U7463" t="s">
        <v>965</v>
      </c>
      <c r="V7463" t="s">
        <v>10638</v>
      </c>
      <c r="W7463" t="s">
        <v>970</v>
      </c>
      <c r="X7463" t="s">
        <v>23397</v>
      </c>
    </row>
    <row r="7464" spans="2:24" ht="11" outlineLevel="1" x14ac:dyDescent="0.15">
      <c r="B7464" t="s">
        <v>9877</v>
      </c>
      <c r="C7464" t="s">
        <v>982</v>
      </c>
      <c r="D7464" t="s">
        <v>372</v>
      </c>
      <c r="E7464" t="s">
        <v>10649</v>
      </c>
      <c r="F7464" t="s">
        <v>16254</v>
      </c>
      <c r="G7464" t="s">
        <v>2520</v>
      </c>
      <c r="H7464" s="17">
        <v>42358</v>
      </c>
      <c r="I7464" s="15">
        <v>2016</v>
      </c>
      <c r="J7464" t="s">
        <v>10634</v>
      </c>
      <c r="K7464" s="5">
        <v>1000</v>
      </c>
      <c r="L7464" t="s">
        <v>967</v>
      </c>
      <c r="M7464" t="s">
        <v>985</v>
      </c>
      <c r="N7464" t="s">
        <v>10635</v>
      </c>
      <c r="O7464" t="s">
        <v>796</v>
      </c>
      <c r="P7464" t="s">
        <v>11052</v>
      </c>
      <c r="Q7464" t="s">
        <v>10671</v>
      </c>
      <c r="R7464" t="s">
        <v>739</v>
      </c>
      <c r="S7464" t="s">
        <v>795</v>
      </c>
      <c r="T7464" t="s">
        <v>23386</v>
      </c>
      <c r="U7464" t="s">
        <v>965</v>
      </c>
      <c r="V7464" t="s">
        <v>10638</v>
      </c>
      <c r="W7464" t="s">
        <v>970</v>
      </c>
      <c r="X7464" t="s">
        <v>23398</v>
      </c>
    </row>
    <row r="7465" spans="2:24" ht="11" outlineLevel="1" x14ac:dyDescent="0.15">
      <c r="B7465" t="s">
        <v>9879</v>
      </c>
      <c r="C7465" t="s">
        <v>982</v>
      </c>
      <c r="D7465" t="s">
        <v>167</v>
      </c>
      <c r="E7465" t="s">
        <v>10649</v>
      </c>
      <c r="F7465" t="s">
        <v>11297</v>
      </c>
      <c r="G7465" t="s">
        <v>1022</v>
      </c>
      <c r="H7465" s="17">
        <v>42358</v>
      </c>
      <c r="I7465" s="15">
        <v>2016</v>
      </c>
      <c r="J7465" t="s">
        <v>10634</v>
      </c>
      <c r="K7465" s="5">
        <v>1000</v>
      </c>
      <c r="L7465" t="s">
        <v>967</v>
      </c>
      <c r="M7465" t="s">
        <v>985</v>
      </c>
      <c r="N7465" t="s">
        <v>10635</v>
      </c>
      <c r="O7465" t="s">
        <v>818</v>
      </c>
      <c r="P7465" t="s">
        <v>11052</v>
      </c>
      <c r="Q7465" t="s">
        <v>10671</v>
      </c>
      <c r="R7465" t="s">
        <v>739</v>
      </c>
      <c r="S7465" t="s">
        <v>795</v>
      </c>
      <c r="T7465" t="s">
        <v>23386</v>
      </c>
      <c r="U7465" t="s">
        <v>965</v>
      </c>
      <c r="V7465" t="s">
        <v>10638</v>
      </c>
      <c r="W7465" t="s">
        <v>970</v>
      </c>
      <c r="X7465" t="s">
        <v>23399</v>
      </c>
    </row>
    <row r="7466" spans="2:24" ht="11" outlineLevel="1" x14ac:dyDescent="0.15">
      <c r="B7466" t="s">
        <v>9881</v>
      </c>
      <c r="C7466" t="s">
        <v>9882</v>
      </c>
      <c r="D7466" t="s">
        <v>9322</v>
      </c>
      <c r="E7466" t="s">
        <v>10649</v>
      </c>
      <c r="F7466" t="s">
        <v>9323</v>
      </c>
      <c r="G7466" t="s">
        <v>9324</v>
      </c>
      <c r="H7466" s="17">
        <v>44848</v>
      </c>
      <c r="I7466" s="15">
        <v>2023</v>
      </c>
      <c r="J7466" t="s">
        <v>10634</v>
      </c>
      <c r="K7466" s="5">
        <v>634.96</v>
      </c>
      <c r="L7466" t="s">
        <v>967</v>
      </c>
      <c r="R7466" t="s">
        <v>750</v>
      </c>
      <c r="S7466" t="s">
        <v>795</v>
      </c>
      <c r="T7466" t="s">
        <v>23400</v>
      </c>
      <c r="U7466" t="s">
        <v>1340</v>
      </c>
      <c r="V7466" t="s">
        <v>12795</v>
      </c>
      <c r="W7466" t="s">
        <v>970</v>
      </c>
      <c r="X7466" t="s">
        <v>23401</v>
      </c>
    </row>
    <row r="7467" spans="2:24" ht="11" outlineLevel="1" x14ac:dyDescent="0.15">
      <c r="B7467" t="s">
        <v>9884</v>
      </c>
      <c r="C7467" t="s">
        <v>9885</v>
      </c>
      <c r="D7467" t="s">
        <v>9322</v>
      </c>
      <c r="E7467" t="s">
        <v>10649</v>
      </c>
      <c r="F7467" t="s">
        <v>9323</v>
      </c>
      <c r="G7467" t="s">
        <v>9324</v>
      </c>
      <c r="H7467" s="17">
        <v>45050</v>
      </c>
      <c r="I7467" s="15">
        <v>2023</v>
      </c>
      <c r="J7467" t="s">
        <v>10634</v>
      </c>
      <c r="K7467" s="5">
        <v>212.84</v>
      </c>
      <c r="L7467" t="s">
        <v>967</v>
      </c>
      <c r="R7467" t="s">
        <v>750</v>
      </c>
      <c r="S7467" t="s">
        <v>795</v>
      </c>
      <c r="T7467" t="s">
        <v>23402</v>
      </c>
      <c r="U7467" t="s">
        <v>1340</v>
      </c>
      <c r="V7467" t="s">
        <v>12795</v>
      </c>
      <c r="W7467" t="s">
        <v>970</v>
      </c>
      <c r="X7467" t="s">
        <v>23403</v>
      </c>
    </row>
    <row r="7468" spans="2:24" ht="11" outlineLevel="1" x14ac:dyDescent="0.15">
      <c r="B7468" t="s">
        <v>9887</v>
      </c>
      <c r="C7468" t="s">
        <v>9888</v>
      </c>
      <c r="D7468" t="s">
        <v>9322</v>
      </c>
      <c r="E7468" t="s">
        <v>10649</v>
      </c>
      <c r="F7468" t="s">
        <v>9323</v>
      </c>
      <c r="G7468" t="s">
        <v>9324</v>
      </c>
      <c r="H7468" s="17">
        <v>45268</v>
      </c>
      <c r="I7468" s="15">
        <v>2024</v>
      </c>
      <c r="J7468" t="s">
        <v>10634</v>
      </c>
      <c r="K7468" s="5">
        <v>207.65</v>
      </c>
      <c r="L7468" t="s">
        <v>967</v>
      </c>
      <c r="R7468" t="s">
        <v>750</v>
      </c>
      <c r="S7468" t="s">
        <v>795</v>
      </c>
      <c r="T7468" t="s">
        <v>23404</v>
      </c>
      <c r="U7468" t="s">
        <v>1340</v>
      </c>
      <c r="V7468" t="s">
        <v>12795</v>
      </c>
      <c r="W7468" t="s">
        <v>970</v>
      </c>
      <c r="X7468" t="s">
        <v>23405</v>
      </c>
    </row>
    <row r="7469" spans="2:24" ht="11" outlineLevel="1" x14ac:dyDescent="0.15">
      <c r="B7469" t="s">
        <v>9890</v>
      </c>
      <c r="C7469" t="s">
        <v>9891</v>
      </c>
      <c r="D7469" t="s">
        <v>9322</v>
      </c>
      <c r="E7469" t="s">
        <v>10649</v>
      </c>
      <c r="F7469" t="s">
        <v>9323</v>
      </c>
      <c r="G7469" t="s">
        <v>9324</v>
      </c>
      <c r="H7469" s="17">
        <v>45315</v>
      </c>
      <c r="I7469" s="15">
        <v>2024</v>
      </c>
      <c r="J7469" t="s">
        <v>10634</v>
      </c>
      <c r="K7469" s="5">
        <v>187.53</v>
      </c>
      <c r="L7469" t="s">
        <v>967</v>
      </c>
      <c r="R7469" t="s">
        <v>750</v>
      </c>
      <c r="S7469" t="s">
        <v>795</v>
      </c>
      <c r="T7469" t="s">
        <v>23406</v>
      </c>
      <c r="U7469" t="s">
        <v>1340</v>
      </c>
      <c r="V7469" t="s">
        <v>12795</v>
      </c>
      <c r="W7469" t="s">
        <v>970</v>
      </c>
      <c r="X7469" t="s">
        <v>23407</v>
      </c>
    </row>
    <row r="7470" spans="2:24" ht="11" outlineLevel="1" x14ac:dyDescent="0.15">
      <c r="B7470" t="s">
        <v>9893</v>
      </c>
      <c r="C7470" t="s">
        <v>9894</v>
      </c>
      <c r="D7470" t="s">
        <v>9322</v>
      </c>
      <c r="E7470" t="s">
        <v>10649</v>
      </c>
      <c r="F7470" t="s">
        <v>9323</v>
      </c>
      <c r="G7470" t="s">
        <v>9324</v>
      </c>
      <c r="H7470" s="17">
        <v>45126</v>
      </c>
      <c r="I7470" s="15">
        <v>2023</v>
      </c>
      <c r="J7470" t="s">
        <v>10634</v>
      </c>
      <c r="K7470" s="5">
        <v>104.99</v>
      </c>
      <c r="L7470" t="s">
        <v>967</v>
      </c>
      <c r="R7470" t="s">
        <v>750</v>
      </c>
      <c r="S7470" t="s">
        <v>795</v>
      </c>
      <c r="T7470" t="s">
        <v>23408</v>
      </c>
      <c r="U7470" t="s">
        <v>1340</v>
      </c>
      <c r="V7470" t="s">
        <v>12795</v>
      </c>
      <c r="W7470" t="s">
        <v>970</v>
      </c>
      <c r="X7470" t="s">
        <v>23409</v>
      </c>
    </row>
    <row r="7471" spans="2:24" ht="11" outlineLevel="1" x14ac:dyDescent="0.15">
      <c r="B7471" t="s">
        <v>9896</v>
      </c>
      <c r="C7471" t="s">
        <v>9897</v>
      </c>
      <c r="E7471" t="s">
        <v>10649</v>
      </c>
      <c r="F7471" t="s">
        <v>9898</v>
      </c>
      <c r="G7471" t="s">
        <v>9899</v>
      </c>
      <c r="H7471" s="17">
        <v>45855</v>
      </c>
      <c r="I7471" s="15">
        <v>2025</v>
      </c>
      <c r="J7471" t="s">
        <v>10634</v>
      </c>
      <c r="K7471" s="5">
        <v>34100</v>
      </c>
      <c r="L7471" t="s">
        <v>967</v>
      </c>
      <c r="R7471" t="s">
        <v>737</v>
      </c>
      <c r="S7471" t="s">
        <v>803</v>
      </c>
      <c r="T7471" t="s">
        <v>23410</v>
      </c>
      <c r="U7471" t="s">
        <v>1340</v>
      </c>
      <c r="V7471" t="s">
        <v>12795</v>
      </c>
      <c r="W7471" t="s">
        <v>970</v>
      </c>
      <c r="X7471" t="s">
        <v>23411</v>
      </c>
    </row>
    <row r="7472" spans="2:24" ht="11" outlineLevel="1" x14ac:dyDescent="0.15">
      <c r="B7472" t="s">
        <v>9896</v>
      </c>
      <c r="C7472" t="s">
        <v>9897</v>
      </c>
      <c r="E7472" t="s">
        <v>10652</v>
      </c>
      <c r="F7472" t="s">
        <v>9898</v>
      </c>
      <c r="G7472" t="s">
        <v>9899</v>
      </c>
      <c r="H7472" s="17">
        <v>45873</v>
      </c>
      <c r="I7472" s="15">
        <v>2025</v>
      </c>
      <c r="J7472" t="s">
        <v>10634</v>
      </c>
      <c r="K7472" s="5">
        <v>-34099.99</v>
      </c>
      <c r="L7472" t="s">
        <v>967</v>
      </c>
      <c r="M7472" t="s">
        <v>23412</v>
      </c>
      <c r="R7472" t="s">
        <v>737</v>
      </c>
      <c r="S7472" t="s">
        <v>803</v>
      </c>
      <c r="T7472" t="s">
        <v>23410</v>
      </c>
      <c r="U7472" t="s">
        <v>1340</v>
      </c>
      <c r="V7472" t="s">
        <v>12795</v>
      </c>
      <c r="W7472" t="s">
        <v>970</v>
      </c>
      <c r="X7472" t="s">
        <v>23413</v>
      </c>
    </row>
    <row r="7473" spans="2:24" ht="11" outlineLevel="1" x14ac:dyDescent="0.15">
      <c r="B7473" t="s">
        <v>9901</v>
      </c>
      <c r="C7473" t="s">
        <v>3456</v>
      </c>
      <c r="D7473" t="s">
        <v>9902</v>
      </c>
      <c r="E7473" t="s">
        <v>10649</v>
      </c>
      <c r="F7473" t="s">
        <v>3457</v>
      </c>
      <c r="G7473" t="s">
        <v>3458</v>
      </c>
      <c r="H7473" s="17">
        <v>42842</v>
      </c>
      <c r="I7473" s="15">
        <v>2017</v>
      </c>
      <c r="J7473" t="s">
        <v>10634</v>
      </c>
      <c r="K7473" s="5">
        <v>0</v>
      </c>
      <c r="L7473" t="s">
        <v>967</v>
      </c>
      <c r="R7473" t="s">
        <v>9905</v>
      </c>
      <c r="S7473" t="s">
        <v>3459</v>
      </c>
      <c r="T7473" t="s">
        <v>23414</v>
      </c>
      <c r="U7473" t="s">
        <v>1340</v>
      </c>
      <c r="V7473" t="s">
        <v>12795</v>
      </c>
      <c r="W7473" t="s">
        <v>970</v>
      </c>
      <c r="X7473" t="s">
        <v>23415</v>
      </c>
    </row>
    <row r="7474" spans="2:24" ht="11" outlineLevel="1" x14ac:dyDescent="0.15">
      <c r="B7474" t="s">
        <v>9901</v>
      </c>
      <c r="C7474" t="s">
        <v>3456</v>
      </c>
      <c r="D7474" t="s">
        <v>9902</v>
      </c>
      <c r="E7474" t="s">
        <v>10652</v>
      </c>
      <c r="F7474" t="s">
        <v>3457</v>
      </c>
      <c r="G7474" t="s">
        <v>3458</v>
      </c>
      <c r="H7474" s="17">
        <v>43775</v>
      </c>
      <c r="I7474" s="15">
        <v>2020</v>
      </c>
      <c r="J7474" t="s">
        <v>10634</v>
      </c>
      <c r="K7474" s="5">
        <v>0</v>
      </c>
      <c r="L7474" t="s">
        <v>967</v>
      </c>
      <c r="M7474" t="s">
        <v>18816</v>
      </c>
      <c r="R7474" t="s">
        <v>9905</v>
      </c>
      <c r="S7474" t="s">
        <v>3459</v>
      </c>
      <c r="T7474" t="s">
        <v>23416</v>
      </c>
      <c r="U7474" t="s">
        <v>1340</v>
      </c>
      <c r="V7474" t="s">
        <v>12795</v>
      </c>
      <c r="W7474" t="s">
        <v>970</v>
      </c>
      <c r="X7474" t="s">
        <v>23417</v>
      </c>
    </row>
    <row r="7475" spans="2:24" ht="11" outlineLevel="1" x14ac:dyDescent="0.15">
      <c r="B7475" t="s">
        <v>9908</v>
      </c>
      <c r="C7475" t="s">
        <v>9909</v>
      </c>
      <c r="E7475" t="s">
        <v>10649</v>
      </c>
      <c r="F7475" t="s">
        <v>9910</v>
      </c>
      <c r="G7475" t="s">
        <v>9911</v>
      </c>
      <c r="H7475" s="17">
        <v>44704</v>
      </c>
      <c r="I7475" s="15">
        <v>2022</v>
      </c>
      <c r="J7475" t="s">
        <v>10634</v>
      </c>
      <c r="K7475" s="5">
        <v>0</v>
      </c>
      <c r="L7475" t="s">
        <v>967</v>
      </c>
      <c r="R7475" t="s">
        <v>9914</v>
      </c>
      <c r="S7475" t="s">
        <v>9912</v>
      </c>
      <c r="T7475" t="s">
        <v>23418</v>
      </c>
      <c r="U7475" t="s">
        <v>1340</v>
      </c>
      <c r="V7475" t="s">
        <v>12795</v>
      </c>
      <c r="W7475" t="s">
        <v>970</v>
      </c>
      <c r="X7475" t="s">
        <v>23419</v>
      </c>
    </row>
    <row r="7476" spans="2:24" ht="11" outlineLevel="1" x14ac:dyDescent="0.15">
      <c r="B7476" t="s">
        <v>9908</v>
      </c>
      <c r="C7476" t="s">
        <v>9909</v>
      </c>
      <c r="E7476" t="s">
        <v>10652</v>
      </c>
      <c r="F7476" t="s">
        <v>9910</v>
      </c>
      <c r="G7476" t="s">
        <v>9911</v>
      </c>
      <c r="H7476" s="17">
        <v>44775</v>
      </c>
      <c r="I7476" s="15">
        <v>2022</v>
      </c>
      <c r="J7476" t="s">
        <v>10634</v>
      </c>
      <c r="K7476" s="5">
        <v>0</v>
      </c>
      <c r="L7476" t="s">
        <v>967</v>
      </c>
      <c r="M7476" t="s">
        <v>12797</v>
      </c>
      <c r="R7476" t="s">
        <v>9914</v>
      </c>
      <c r="S7476" t="s">
        <v>9912</v>
      </c>
      <c r="T7476" t="s">
        <v>23420</v>
      </c>
      <c r="U7476" t="s">
        <v>1340</v>
      </c>
      <c r="V7476" t="s">
        <v>12795</v>
      </c>
      <c r="W7476" t="s">
        <v>970</v>
      </c>
      <c r="X7476" t="s">
        <v>23421</v>
      </c>
    </row>
    <row r="7477" spans="2:24" ht="11" outlineLevel="1" x14ac:dyDescent="0.15">
      <c r="B7477" t="s">
        <v>9908</v>
      </c>
      <c r="C7477" t="s">
        <v>9909</v>
      </c>
      <c r="E7477" t="s">
        <v>10664</v>
      </c>
      <c r="F7477" t="s">
        <v>9910</v>
      </c>
      <c r="G7477" t="s">
        <v>9911</v>
      </c>
      <c r="H7477" s="17">
        <v>44901</v>
      </c>
      <c r="I7477" s="15">
        <v>2023</v>
      </c>
      <c r="J7477" t="s">
        <v>10634</v>
      </c>
      <c r="K7477" s="5">
        <v>0</v>
      </c>
      <c r="L7477" t="s">
        <v>967</v>
      </c>
      <c r="M7477" t="s">
        <v>14985</v>
      </c>
      <c r="R7477" t="s">
        <v>9914</v>
      </c>
      <c r="S7477" t="s">
        <v>9912</v>
      </c>
      <c r="T7477" t="s">
        <v>23422</v>
      </c>
      <c r="U7477" t="s">
        <v>1340</v>
      </c>
      <c r="V7477" t="s">
        <v>12795</v>
      </c>
      <c r="W7477" t="s">
        <v>970</v>
      </c>
      <c r="X7477" t="s">
        <v>23423</v>
      </c>
    </row>
    <row r="7478" spans="2:24" ht="11" outlineLevel="1" x14ac:dyDescent="0.15">
      <c r="B7478" t="s">
        <v>9917</v>
      </c>
      <c r="C7478" t="s">
        <v>9918</v>
      </c>
      <c r="E7478" t="s">
        <v>10649</v>
      </c>
      <c r="F7478" t="s">
        <v>9919</v>
      </c>
      <c r="G7478" t="s">
        <v>9920</v>
      </c>
      <c r="H7478" s="17">
        <v>44204</v>
      </c>
      <c r="I7478" s="15">
        <v>2021</v>
      </c>
      <c r="J7478" t="s">
        <v>10634</v>
      </c>
      <c r="K7478" s="5">
        <v>0</v>
      </c>
      <c r="L7478" t="s">
        <v>967</v>
      </c>
      <c r="R7478" t="s">
        <v>9922</v>
      </c>
      <c r="S7478" t="s">
        <v>9912</v>
      </c>
      <c r="T7478" t="s">
        <v>23424</v>
      </c>
      <c r="U7478" t="s">
        <v>1340</v>
      </c>
      <c r="V7478" t="s">
        <v>12795</v>
      </c>
      <c r="W7478" t="s">
        <v>970</v>
      </c>
      <c r="X7478" t="s">
        <v>23425</v>
      </c>
    </row>
    <row r="7479" spans="2:24" ht="11" outlineLevel="1" x14ac:dyDescent="0.15">
      <c r="B7479" t="s">
        <v>9917</v>
      </c>
      <c r="C7479" t="s">
        <v>9918</v>
      </c>
      <c r="E7479" t="s">
        <v>10652</v>
      </c>
      <c r="F7479" t="s">
        <v>9919</v>
      </c>
      <c r="G7479" t="s">
        <v>9920</v>
      </c>
      <c r="H7479" s="17">
        <v>44210</v>
      </c>
      <c r="I7479" s="15">
        <v>2021</v>
      </c>
      <c r="J7479" t="s">
        <v>10634</v>
      </c>
      <c r="K7479" s="5">
        <v>0</v>
      </c>
      <c r="L7479" t="s">
        <v>967</v>
      </c>
      <c r="M7479" t="s">
        <v>23125</v>
      </c>
      <c r="R7479" t="s">
        <v>9922</v>
      </c>
      <c r="S7479" t="s">
        <v>9912</v>
      </c>
      <c r="T7479" t="s">
        <v>23424</v>
      </c>
      <c r="U7479" t="s">
        <v>1340</v>
      </c>
      <c r="V7479" t="s">
        <v>12795</v>
      </c>
      <c r="W7479" t="s">
        <v>970</v>
      </c>
      <c r="X7479" t="s">
        <v>23426</v>
      </c>
    </row>
    <row r="7480" spans="2:24" ht="11" outlineLevel="1" x14ac:dyDescent="0.15">
      <c r="B7480" t="s">
        <v>9925</v>
      </c>
      <c r="C7480" t="s">
        <v>857</v>
      </c>
      <c r="E7480" t="s">
        <v>10649</v>
      </c>
      <c r="F7480" t="s">
        <v>23427</v>
      </c>
      <c r="G7480" t="s">
        <v>1432</v>
      </c>
      <c r="H7480" s="17">
        <v>45929</v>
      </c>
      <c r="I7480" s="15">
        <v>2025</v>
      </c>
      <c r="J7480" t="s">
        <v>10634</v>
      </c>
      <c r="K7480" s="5">
        <v>0</v>
      </c>
      <c r="L7480" t="s">
        <v>967</v>
      </c>
      <c r="M7480" t="s">
        <v>835</v>
      </c>
      <c r="N7480" t="s">
        <v>23428</v>
      </c>
      <c r="P7480" t="s">
        <v>11969</v>
      </c>
      <c r="Q7480" t="s">
        <v>11435</v>
      </c>
      <c r="R7480" t="s">
        <v>744</v>
      </c>
      <c r="S7480" t="s">
        <v>795</v>
      </c>
      <c r="T7480" t="s">
        <v>23429</v>
      </c>
      <c r="U7480" t="s">
        <v>965</v>
      </c>
      <c r="V7480" t="s">
        <v>10638</v>
      </c>
      <c r="W7480" t="s">
        <v>970</v>
      </c>
      <c r="X7480" t="s">
        <v>23430</v>
      </c>
    </row>
    <row r="7481" spans="2:24" ht="11" outlineLevel="1" x14ac:dyDescent="0.15">
      <c r="B7481" t="s">
        <v>9928</v>
      </c>
      <c r="C7481" t="s">
        <v>2440</v>
      </c>
      <c r="E7481" t="s">
        <v>10649</v>
      </c>
      <c r="F7481" t="s">
        <v>2441</v>
      </c>
      <c r="G7481" t="s">
        <v>2442</v>
      </c>
      <c r="H7481" s="17">
        <v>45926</v>
      </c>
      <c r="I7481" s="15">
        <v>2025</v>
      </c>
      <c r="J7481" t="s">
        <v>10634</v>
      </c>
      <c r="K7481" s="5">
        <v>0</v>
      </c>
      <c r="L7481" t="s">
        <v>967</v>
      </c>
      <c r="M7481" t="s">
        <v>835</v>
      </c>
      <c r="N7481" t="s">
        <v>23428</v>
      </c>
      <c r="P7481" t="s">
        <v>12086</v>
      </c>
      <c r="Q7481" t="s">
        <v>11435</v>
      </c>
      <c r="R7481" t="s">
        <v>740</v>
      </c>
      <c r="S7481" t="s">
        <v>795</v>
      </c>
      <c r="T7481" t="s">
        <v>23431</v>
      </c>
      <c r="U7481" t="s">
        <v>965</v>
      </c>
      <c r="V7481" t="s">
        <v>10638</v>
      </c>
      <c r="W7481" t="s">
        <v>970</v>
      </c>
      <c r="X7481" t="s">
        <v>23432</v>
      </c>
    </row>
    <row r="7482" spans="2:24" ht="11" outlineLevel="1" x14ac:dyDescent="0.15">
      <c r="B7482" t="s">
        <v>9930</v>
      </c>
      <c r="C7482" t="s">
        <v>9931</v>
      </c>
      <c r="E7482" t="s">
        <v>10649</v>
      </c>
      <c r="F7482" t="s">
        <v>9932</v>
      </c>
      <c r="G7482" t="s">
        <v>9933</v>
      </c>
      <c r="H7482" s="17">
        <v>45926</v>
      </c>
      <c r="I7482" s="15">
        <v>2025</v>
      </c>
      <c r="J7482" t="s">
        <v>10634</v>
      </c>
      <c r="K7482" s="5">
        <v>0</v>
      </c>
      <c r="L7482" t="s">
        <v>967</v>
      </c>
      <c r="R7482" t="s">
        <v>744</v>
      </c>
      <c r="S7482" t="s">
        <v>795</v>
      </c>
      <c r="T7482" t="s">
        <v>23433</v>
      </c>
      <c r="U7482" t="s">
        <v>1340</v>
      </c>
      <c r="V7482" t="s">
        <v>12795</v>
      </c>
      <c r="W7482" t="s">
        <v>970</v>
      </c>
      <c r="X7482" t="s">
        <v>23434</v>
      </c>
    </row>
    <row r="7483" spans="2:24" ht="11" outlineLevel="1" x14ac:dyDescent="0.15">
      <c r="B7483" t="s">
        <v>9935</v>
      </c>
      <c r="C7483" t="s">
        <v>9936</v>
      </c>
      <c r="E7483" t="s">
        <v>10649</v>
      </c>
      <c r="F7483" t="s">
        <v>3417</v>
      </c>
      <c r="G7483" t="s">
        <v>3418</v>
      </c>
      <c r="H7483" s="17">
        <v>45922</v>
      </c>
      <c r="I7483" s="15">
        <v>2025</v>
      </c>
      <c r="J7483" t="s">
        <v>10634</v>
      </c>
      <c r="K7483" s="5">
        <v>0</v>
      </c>
      <c r="L7483" t="s">
        <v>967</v>
      </c>
      <c r="M7483" t="s">
        <v>854</v>
      </c>
      <c r="N7483" t="s">
        <v>23428</v>
      </c>
      <c r="P7483" t="s">
        <v>11434</v>
      </c>
      <c r="Q7483" t="s">
        <v>11435</v>
      </c>
      <c r="R7483" t="s">
        <v>3219</v>
      </c>
      <c r="S7483" t="s">
        <v>795</v>
      </c>
      <c r="T7483" t="s">
        <v>23435</v>
      </c>
      <c r="U7483" t="s">
        <v>965</v>
      </c>
      <c r="V7483" t="s">
        <v>10638</v>
      </c>
      <c r="W7483" t="s">
        <v>970</v>
      </c>
      <c r="X7483" t="s">
        <v>23436</v>
      </c>
    </row>
    <row r="7484" spans="2:24" ht="11" outlineLevel="1" x14ac:dyDescent="0.15">
      <c r="B7484" t="s">
        <v>9938</v>
      </c>
      <c r="C7484" t="s">
        <v>900</v>
      </c>
      <c r="E7484" t="s">
        <v>10649</v>
      </c>
      <c r="F7484" t="s">
        <v>715</v>
      </c>
      <c r="G7484" t="s">
        <v>2134</v>
      </c>
      <c r="H7484" s="17">
        <v>45911</v>
      </c>
      <c r="I7484" s="15">
        <v>2025</v>
      </c>
      <c r="J7484" t="s">
        <v>10634</v>
      </c>
      <c r="K7484" s="5">
        <v>0</v>
      </c>
      <c r="L7484" t="s">
        <v>967</v>
      </c>
      <c r="M7484" t="s">
        <v>835</v>
      </c>
      <c r="N7484" t="s">
        <v>23428</v>
      </c>
      <c r="P7484" t="s">
        <v>11969</v>
      </c>
      <c r="Q7484" t="s">
        <v>11435</v>
      </c>
      <c r="R7484" t="s">
        <v>744</v>
      </c>
      <c r="S7484" t="s">
        <v>795</v>
      </c>
      <c r="T7484" t="s">
        <v>23437</v>
      </c>
      <c r="U7484" t="s">
        <v>965</v>
      </c>
      <c r="V7484" t="s">
        <v>10638</v>
      </c>
      <c r="W7484" t="s">
        <v>970</v>
      </c>
      <c r="X7484" t="s">
        <v>23438</v>
      </c>
    </row>
    <row r="7485" spans="2:24" ht="11" outlineLevel="1" x14ac:dyDescent="0.15">
      <c r="B7485" t="s">
        <v>9940</v>
      </c>
      <c r="C7485" t="s">
        <v>9941</v>
      </c>
      <c r="E7485" t="s">
        <v>10649</v>
      </c>
      <c r="F7485" t="s">
        <v>9942</v>
      </c>
      <c r="G7485" t="s">
        <v>9943</v>
      </c>
      <c r="H7485" s="17">
        <v>44706</v>
      </c>
      <c r="I7485" s="15">
        <v>2022</v>
      </c>
      <c r="J7485" t="s">
        <v>10634</v>
      </c>
      <c r="K7485" s="5">
        <v>0</v>
      </c>
      <c r="L7485" t="s">
        <v>967</v>
      </c>
      <c r="R7485" t="s">
        <v>740</v>
      </c>
      <c r="S7485" t="s">
        <v>795</v>
      </c>
      <c r="T7485" t="s">
        <v>23439</v>
      </c>
      <c r="U7485" t="s">
        <v>1340</v>
      </c>
      <c r="V7485" t="s">
        <v>12795</v>
      </c>
      <c r="W7485" t="s">
        <v>970</v>
      </c>
      <c r="X7485" t="s">
        <v>23440</v>
      </c>
    </row>
    <row r="7486" spans="2:24" ht="11" outlineLevel="1" x14ac:dyDescent="0.15">
      <c r="B7486" t="s">
        <v>9940</v>
      </c>
      <c r="C7486" t="s">
        <v>9941</v>
      </c>
      <c r="E7486" t="s">
        <v>10652</v>
      </c>
      <c r="F7486" t="s">
        <v>9942</v>
      </c>
      <c r="G7486" t="s">
        <v>9943</v>
      </c>
      <c r="H7486" s="17">
        <v>45063</v>
      </c>
      <c r="I7486" s="15">
        <v>2023</v>
      </c>
      <c r="J7486" t="s">
        <v>10634</v>
      </c>
      <c r="K7486" s="5">
        <v>0</v>
      </c>
      <c r="L7486" t="s">
        <v>967</v>
      </c>
      <c r="M7486" t="s">
        <v>12797</v>
      </c>
      <c r="R7486" t="s">
        <v>740</v>
      </c>
      <c r="S7486" t="s">
        <v>795</v>
      </c>
      <c r="T7486" t="s">
        <v>23441</v>
      </c>
      <c r="U7486" t="s">
        <v>1340</v>
      </c>
      <c r="V7486" t="s">
        <v>12795</v>
      </c>
      <c r="W7486" t="s">
        <v>970</v>
      </c>
      <c r="X7486" t="s">
        <v>23442</v>
      </c>
    </row>
    <row r="7487" spans="2:24" ht="11" outlineLevel="1" x14ac:dyDescent="0.15">
      <c r="B7487" t="s">
        <v>9940</v>
      </c>
      <c r="C7487" t="s">
        <v>9941</v>
      </c>
      <c r="E7487" t="s">
        <v>10664</v>
      </c>
      <c r="F7487" t="s">
        <v>9942</v>
      </c>
      <c r="G7487" t="s">
        <v>9943</v>
      </c>
      <c r="H7487" s="17">
        <v>45791</v>
      </c>
      <c r="I7487" s="15">
        <v>2025</v>
      </c>
      <c r="J7487" t="s">
        <v>10634</v>
      </c>
      <c r="K7487" s="5">
        <v>0</v>
      </c>
      <c r="L7487" t="s">
        <v>967</v>
      </c>
      <c r="M7487" t="s">
        <v>12797</v>
      </c>
      <c r="R7487" t="s">
        <v>740</v>
      </c>
      <c r="S7487" t="s">
        <v>795</v>
      </c>
      <c r="T7487" t="s">
        <v>23443</v>
      </c>
      <c r="U7487" t="s">
        <v>1340</v>
      </c>
      <c r="V7487" t="s">
        <v>12795</v>
      </c>
      <c r="W7487" t="s">
        <v>970</v>
      </c>
      <c r="X7487" t="s">
        <v>23444</v>
      </c>
    </row>
    <row r="7488" spans="2:24" ht="11" outlineLevel="1" x14ac:dyDescent="0.15">
      <c r="B7488" t="s">
        <v>9945</v>
      </c>
      <c r="C7488" t="s">
        <v>310</v>
      </c>
      <c r="E7488" t="s">
        <v>10652</v>
      </c>
      <c r="F7488" t="s">
        <v>16818</v>
      </c>
      <c r="G7488" t="s">
        <v>2790</v>
      </c>
      <c r="H7488" s="17">
        <v>44957</v>
      </c>
      <c r="I7488" s="15">
        <v>2023</v>
      </c>
      <c r="J7488" t="s">
        <v>10634</v>
      </c>
      <c r="K7488" s="5">
        <v>0</v>
      </c>
      <c r="L7488" t="s">
        <v>967</v>
      </c>
      <c r="M7488" t="s">
        <v>854</v>
      </c>
      <c r="N7488" t="s">
        <v>23428</v>
      </c>
      <c r="P7488" t="s">
        <v>13376</v>
      </c>
      <c r="R7488" t="s">
        <v>740</v>
      </c>
      <c r="S7488" t="s">
        <v>795</v>
      </c>
      <c r="T7488" t="s">
        <v>23445</v>
      </c>
      <c r="U7488" t="s">
        <v>965</v>
      </c>
      <c r="V7488" t="s">
        <v>10638</v>
      </c>
      <c r="W7488" t="s">
        <v>970</v>
      </c>
      <c r="X7488" t="s">
        <v>23446</v>
      </c>
    </row>
    <row r="7489" spans="2:24" ht="11" outlineLevel="1" x14ac:dyDescent="0.15">
      <c r="B7489" t="s">
        <v>9945</v>
      </c>
      <c r="C7489" t="s">
        <v>310</v>
      </c>
      <c r="E7489" t="s">
        <v>10649</v>
      </c>
      <c r="F7489" t="s">
        <v>16818</v>
      </c>
      <c r="G7489" t="s">
        <v>2790</v>
      </c>
      <c r="H7489" s="17">
        <v>44699</v>
      </c>
      <c r="I7489" s="15">
        <v>2022</v>
      </c>
      <c r="J7489" t="s">
        <v>10634</v>
      </c>
      <c r="K7489" s="5">
        <v>0</v>
      </c>
      <c r="L7489" t="s">
        <v>967</v>
      </c>
      <c r="M7489" t="s">
        <v>854</v>
      </c>
      <c r="N7489" t="s">
        <v>23428</v>
      </c>
      <c r="P7489" t="s">
        <v>13376</v>
      </c>
      <c r="R7489" t="s">
        <v>740</v>
      </c>
      <c r="S7489" t="s">
        <v>795</v>
      </c>
      <c r="T7489" t="s">
        <v>23439</v>
      </c>
      <c r="U7489" t="s">
        <v>965</v>
      </c>
      <c r="V7489" t="s">
        <v>10638</v>
      </c>
      <c r="W7489" t="s">
        <v>970</v>
      </c>
      <c r="X7489" t="s">
        <v>23447</v>
      </c>
    </row>
    <row r="7490" spans="2:24" ht="11" outlineLevel="1" x14ac:dyDescent="0.15">
      <c r="B7490" t="s">
        <v>9945</v>
      </c>
      <c r="C7490" t="s">
        <v>310</v>
      </c>
      <c r="E7490" t="s">
        <v>10664</v>
      </c>
      <c r="F7490" t="s">
        <v>16818</v>
      </c>
      <c r="G7490" t="s">
        <v>2790</v>
      </c>
      <c r="H7490" s="17">
        <v>45791</v>
      </c>
      <c r="I7490" s="15">
        <v>2025</v>
      </c>
      <c r="J7490" t="s">
        <v>10634</v>
      </c>
      <c r="K7490" s="5">
        <v>0</v>
      </c>
      <c r="L7490" t="s">
        <v>967</v>
      </c>
      <c r="M7490" t="s">
        <v>854</v>
      </c>
      <c r="N7490" t="s">
        <v>23428</v>
      </c>
      <c r="P7490" t="s">
        <v>13376</v>
      </c>
      <c r="Q7490" t="s">
        <v>11435</v>
      </c>
      <c r="R7490" t="s">
        <v>740</v>
      </c>
      <c r="S7490" t="s">
        <v>795</v>
      </c>
      <c r="T7490" t="s">
        <v>23448</v>
      </c>
      <c r="U7490" t="s">
        <v>965</v>
      </c>
      <c r="V7490" t="s">
        <v>10638</v>
      </c>
      <c r="W7490" t="s">
        <v>970</v>
      </c>
      <c r="X7490" t="s">
        <v>23449</v>
      </c>
    </row>
    <row r="7491" spans="2:24" ht="11" outlineLevel="1" x14ac:dyDescent="0.15">
      <c r="B7491" t="s">
        <v>9947</v>
      </c>
      <c r="C7491" t="s">
        <v>4542</v>
      </c>
      <c r="E7491" t="s">
        <v>10649</v>
      </c>
      <c r="F7491" t="s">
        <v>4543</v>
      </c>
      <c r="G7491" t="s">
        <v>4544</v>
      </c>
      <c r="H7491" s="17">
        <v>44697</v>
      </c>
      <c r="I7491" s="15">
        <v>2022</v>
      </c>
      <c r="J7491" t="s">
        <v>10634</v>
      </c>
      <c r="K7491" s="5">
        <v>0</v>
      </c>
      <c r="L7491" t="s">
        <v>967</v>
      </c>
      <c r="R7491" t="s">
        <v>740</v>
      </c>
      <c r="S7491" t="s">
        <v>795</v>
      </c>
      <c r="T7491" t="s">
        <v>23439</v>
      </c>
      <c r="U7491" t="s">
        <v>1340</v>
      </c>
      <c r="V7491" t="s">
        <v>12795</v>
      </c>
      <c r="W7491" t="s">
        <v>970</v>
      </c>
      <c r="X7491" t="s">
        <v>23450</v>
      </c>
    </row>
    <row r="7492" spans="2:24" ht="11" outlineLevel="1" x14ac:dyDescent="0.15">
      <c r="B7492" t="s">
        <v>9947</v>
      </c>
      <c r="C7492" t="s">
        <v>4542</v>
      </c>
      <c r="E7492" t="s">
        <v>10652</v>
      </c>
      <c r="F7492" t="s">
        <v>4543</v>
      </c>
      <c r="G7492" t="s">
        <v>4544</v>
      </c>
      <c r="H7492" s="17">
        <v>44957</v>
      </c>
      <c r="I7492" s="15">
        <v>2023</v>
      </c>
      <c r="J7492" t="s">
        <v>10634</v>
      </c>
      <c r="K7492" s="5">
        <v>0</v>
      </c>
      <c r="L7492" t="s">
        <v>967</v>
      </c>
      <c r="M7492" t="s">
        <v>12797</v>
      </c>
      <c r="R7492" t="s">
        <v>740</v>
      </c>
      <c r="S7492" t="s">
        <v>795</v>
      </c>
      <c r="T7492" t="s">
        <v>23445</v>
      </c>
      <c r="U7492" t="s">
        <v>1340</v>
      </c>
      <c r="V7492" t="s">
        <v>12795</v>
      </c>
      <c r="W7492" t="s">
        <v>970</v>
      </c>
      <c r="X7492" t="s">
        <v>23451</v>
      </c>
    </row>
    <row r="7493" spans="2:24" ht="11" outlineLevel="1" x14ac:dyDescent="0.15">
      <c r="B7493" t="s">
        <v>9947</v>
      </c>
      <c r="C7493" t="s">
        <v>4542</v>
      </c>
      <c r="E7493" t="s">
        <v>10664</v>
      </c>
      <c r="F7493" t="s">
        <v>4543</v>
      </c>
      <c r="G7493" t="s">
        <v>4544</v>
      </c>
      <c r="H7493" s="17">
        <v>45791</v>
      </c>
      <c r="I7493" s="15">
        <v>2025</v>
      </c>
      <c r="J7493" t="s">
        <v>10634</v>
      </c>
      <c r="K7493" s="5">
        <v>0</v>
      </c>
      <c r="L7493" t="s">
        <v>967</v>
      </c>
      <c r="M7493" t="s">
        <v>12797</v>
      </c>
      <c r="R7493" t="s">
        <v>740</v>
      </c>
      <c r="S7493" t="s">
        <v>795</v>
      </c>
      <c r="T7493" t="s">
        <v>23452</v>
      </c>
      <c r="U7493" t="s">
        <v>1340</v>
      </c>
      <c r="V7493" t="s">
        <v>12795</v>
      </c>
      <c r="W7493" t="s">
        <v>970</v>
      </c>
      <c r="X7493" t="s">
        <v>23453</v>
      </c>
    </row>
    <row r="7494" spans="2:24" ht="11" outlineLevel="1" x14ac:dyDescent="0.15">
      <c r="B7494" t="s">
        <v>9949</v>
      </c>
      <c r="C7494" t="s">
        <v>303</v>
      </c>
      <c r="E7494" t="s">
        <v>10649</v>
      </c>
      <c r="F7494" t="s">
        <v>685</v>
      </c>
      <c r="G7494" t="s">
        <v>2058</v>
      </c>
      <c r="H7494" s="17">
        <v>44697</v>
      </c>
      <c r="I7494" s="15">
        <v>2022</v>
      </c>
      <c r="J7494" t="s">
        <v>10634</v>
      </c>
      <c r="K7494" s="5">
        <v>0</v>
      </c>
      <c r="L7494" t="s">
        <v>967</v>
      </c>
      <c r="M7494" t="s">
        <v>854</v>
      </c>
      <c r="N7494" t="s">
        <v>23428</v>
      </c>
      <c r="P7494" t="s">
        <v>13376</v>
      </c>
      <c r="R7494" t="s">
        <v>740</v>
      </c>
      <c r="S7494" t="s">
        <v>795</v>
      </c>
      <c r="T7494" t="s">
        <v>23439</v>
      </c>
      <c r="U7494" t="s">
        <v>965</v>
      </c>
      <c r="V7494" t="s">
        <v>10638</v>
      </c>
      <c r="W7494" t="s">
        <v>970</v>
      </c>
      <c r="X7494" t="s">
        <v>23454</v>
      </c>
    </row>
    <row r="7495" spans="2:24" ht="11" outlineLevel="1" x14ac:dyDescent="0.15">
      <c r="B7495" t="s">
        <v>9949</v>
      </c>
      <c r="C7495" t="s">
        <v>303</v>
      </c>
      <c r="E7495" t="s">
        <v>10652</v>
      </c>
      <c r="F7495" t="s">
        <v>685</v>
      </c>
      <c r="G7495" t="s">
        <v>2058</v>
      </c>
      <c r="H7495" s="17">
        <v>44957</v>
      </c>
      <c r="I7495" s="15">
        <v>2023</v>
      </c>
      <c r="J7495" t="s">
        <v>10634</v>
      </c>
      <c r="K7495" s="5">
        <v>0</v>
      </c>
      <c r="L7495" t="s">
        <v>967</v>
      </c>
      <c r="M7495" t="s">
        <v>854</v>
      </c>
      <c r="N7495" t="s">
        <v>23428</v>
      </c>
      <c r="P7495" t="s">
        <v>13376</v>
      </c>
      <c r="R7495" t="s">
        <v>740</v>
      </c>
      <c r="S7495" t="s">
        <v>795</v>
      </c>
      <c r="T7495" t="s">
        <v>23445</v>
      </c>
      <c r="U7495" t="s">
        <v>965</v>
      </c>
      <c r="V7495" t="s">
        <v>10638</v>
      </c>
      <c r="W7495" t="s">
        <v>970</v>
      </c>
      <c r="X7495" t="s">
        <v>23455</v>
      </c>
    </row>
    <row r="7496" spans="2:24" ht="11" outlineLevel="1" x14ac:dyDescent="0.15">
      <c r="B7496" t="s">
        <v>9949</v>
      </c>
      <c r="C7496" t="s">
        <v>303</v>
      </c>
      <c r="E7496" t="s">
        <v>10664</v>
      </c>
      <c r="F7496" t="s">
        <v>685</v>
      </c>
      <c r="G7496" t="s">
        <v>2058</v>
      </c>
      <c r="H7496" s="17">
        <v>45791</v>
      </c>
      <c r="I7496" s="15">
        <v>2025</v>
      </c>
      <c r="J7496" t="s">
        <v>10634</v>
      </c>
      <c r="K7496" s="5">
        <v>0</v>
      </c>
      <c r="L7496" t="s">
        <v>967</v>
      </c>
      <c r="M7496" t="s">
        <v>854</v>
      </c>
      <c r="N7496" t="s">
        <v>23428</v>
      </c>
      <c r="P7496" t="s">
        <v>13376</v>
      </c>
      <c r="Q7496" t="s">
        <v>11435</v>
      </c>
      <c r="R7496" t="s">
        <v>740</v>
      </c>
      <c r="S7496" t="s">
        <v>795</v>
      </c>
      <c r="T7496" t="s">
        <v>23456</v>
      </c>
      <c r="U7496" t="s">
        <v>965</v>
      </c>
      <c r="V7496" t="s">
        <v>10638</v>
      </c>
      <c r="W7496" t="s">
        <v>970</v>
      </c>
      <c r="X7496" t="s">
        <v>23457</v>
      </c>
    </row>
    <row r="7497" spans="2:24" ht="11" outlineLevel="1" x14ac:dyDescent="0.15">
      <c r="B7497" t="s">
        <v>9951</v>
      </c>
      <c r="C7497" t="s">
        <v>308</v>
      </c>
      <c r="E7497" t="s">
        <v>10649</v>
      </c>
      <c r="F7497" t="s">
        <v>14208</v>
      </c>
      <c r="G7497" t="s">
        <v>1702</v>
      </c>
      <c r="H7497" s="17">
        <v>44697</v>
      </c>
      <c r="I7497" s="15">
        <v>2022</v>
      </c>
      <c r="J7497" t="s">
        <v>10634</v>
      </c>
      <c r="K7497" s="5">
        <v>0</v>
      </c>
      <c r="L7497" t="s">
        <v>967</v>
      </c>
      <c r="M7497" t="s">
        <v>854</v>
      </c>
      <c r="N7497" t="s">
        <v>23428</v>
      </c>
      <c r="P7497" t="s">
        <v>13376</v>
      </c>
      <c r="R7497" t="s">
        <v>740</v>
      </c>
      <c r="S7497" t="s">
        <v>795</v>
      </c>
      <c r="T7497" t="s">
        <v>23439</v>
      </c>
      <c r="U7497" t="s">
        <v>965</v>
      </c>
      <c r="V7497" t="s">
        <v>10638</v>
      </c>
      <c r="W7497" t="s">
        <v>970</v>
      </c>
      <c r="X7497" t="s">
        <v>23458</v>
      </c>
    </row>
    <row r="7498" spans="2:24" ht="11" outlineLevel="1" x14ac:dyDescent="0.15">
      <c r="B7498" t="s">
        <v>9951</v>
      </c>
      <c r="C7498" t="s">
        <v>308</v>
      </c>
      <c r="E7498" t="s">
        <v>10652</v>
      </c>
      <c r="F7498" t="s">
        <v>14208</v>
      </c>
      <c r="G7498" t="s">
        <v>1702</v>
      </c>
      <c r="H7498" s="17">
        <v>44957</v>
      </c>
      <c r="I7498" s="15">
        <v>2023</v>
      </c>
      <c r="J7498" t="s">
        <v>10634</v>
      </c>
      <c r="K7498" s="5">
        <v>0</v>
      </c>
      <c r="L7498" t="s">
        <v>967</v>
      </c>
      <c r="M7498" t="s">
        <v>854</v>
      </c>
      <c r="N7498" t="s">
        <v>23428</v>
      </c>
      <c r="P7498" t="s">
        <v>13376</v>
      </c>
      <c r="R7498" t="s">
        <v>740</v>
      </c>
      <c r="S7498" t="s">
        <v>795</v>
      </c>
      <c r="T7498" t="s">
        <v>23445</v>
      </c>
      <c r="U7498" t="s">
        <v>965</v>
      </c>
      <c r="V7498" t="s">
        <v>10638</v>
      </c>
      <c r="W7498" t="s">
        <v>970</v>
      </c>
      <c r="X7498" t="s">
        <v>23459</v>
      </c>
    </row>
    <row r="7499" spans="2:24" ht="11" outlineLevel="1" x14ac:dyDescent="0.15">
      <c r="B7499" t="s">
        <v>9951</v>
      </c>
      <c r="C7499" t="s">
        <v>308</v>
      </c>
      <c r="E7499" t="s">
        <v>10664</v>
      </c>
      <c r="F7499" t="s">
        <v>14208</v>
      </c>
      <c r="G7499" t="s">
        <v>1702</v>
      </c>
      <c r="H7499" s="17">
        <v>45791</v>
      </c>
      <c r="I7499" s="15">
        <v>2025</v>
      </c>
      <c r="J7499" t="s">
        <v>10634</v>
      </c>
      <c r="K7499" s="5">
        <v>0</v>
      </c>
      <c r="L7499" t="s">
        <v>967</v>
      </c>
      <c r="M7499" t="s">
        <v>854</v>
      </c>
      <c r="N7499" t="s">
        <v>23428</v>
      </c>
      <c r="P7499" t="s">
        <v>13376</v>
      </c>
      <c r="Q7499" t="s">
        <v>11435</v>
      </c>
      <c r="R7499" t="s">
        <v>740</v>
      </c>
      <c r="S7499" t="s">
        <v>795</v>
      </c>
      <c r="T7499" t="s">
        <v>23460</v>
      </c>
      <c r="U7499" t="s">
        <v>965</v>
      </c>
      <c r="V7499" t="s">
        <v>10638</v>
      </c>
      <c r="W7499" t="s">
        <v>970</v>
      </c>
      <c r="X7499" t="s">
        <v>23461</v>
      </c>
    </row>
    <row r="7500" spans="2:24" ht="11" outlineLevel="1" x14ac:dyDescent="0.15">
      <c r="B7500" t="s">
        <v>9953</v>
      </c>
      <c r="C7500" t="s">
        <v>9954</v>
      </c>
      <c r="E7500" t="s">
        <v>10649</v>
      </c>
      <c r="F7500" t="s">
        <v>9955</v>
      </c>
      <c r="G7500" t="s">
        <v>9956</v>
      </c>
      <c r="H7500" s="17">
        <v>44697</v>
      </c>
      <c r="I7500" s="15">
        <v>2022</v>
      </c>
      <c r="J7500" t="s">
        <v>10634</v>
      </c>
      <c r="K7500" s="5">
        <v>0</v>
      </c>
      <c r="L7500" t="s">
        <v>967</v>
      </c>
      <c r="R7500" t="s">
        <v>740</v>
      </c>
      <c r="S7500" t="s">
        <v>795</v>
      </c>
      <c r="T7500" t="s">
        <v>23462</v>
      </c>
      <c r="U7500" t="s">
        <v>1340</v>
      </c>
      <c r="V7500" t="s">
        <v>12795</v>
      </c>
      <c r="W7500" t="s">
        <v>970</v>
      </c>
      <c r="X7500" t="s">
        <v>23463</v>
      </c>
    </row>
    <row r="7501" spans="2:24" ht="11" outlineLevel="1" x14ac:dyDescent="0.15">
      <c r="B7501" t="s">
        <v>9953</v>
      </c>
      <c r="C7501" t="s">
        <v>9954</v>
      </c>
      <c r="E7501" t="s">
        <v>10652</v>
      </c>
      <c r="F7501" t="s">
        <v>9955</v>
      </c>
      <c r="G7501" t="s">
        <v>9956</v>
      </c>
      <c r="H7501" s="17">
        <v>44957</v>
      </c>
      <c r="I7501" s="15">
        <v>2023</v>
      </c>
      <c r="J7501" t="s">
        <v>10634</v>
      </c>
      <c r="K7501" s="5">
        <v>0</v>
      </c>
      <c r="L7501" t="s">
        <v>967</v>
      </c>
      <c r="M7501" t="s">
        <v>12797</v>
      </c>
      <c r="R7501" t="s">
        <v>740</v>
      </c>
      <c r="S7501" t="s">
        <v>795</v>
      </c>
      <c r="T7501" t="s">
        <v>23445</v>
      </c>
      <c r="U7501" t="s">
        <v>1340</v>
      </c>
      <c r="V7501" t="s">
        <v>12795</v>
      </c>
      <c r="W7501" t="s">
        <v>970</v>
      </c>
      <c r="X7501" t="s">
        <v>23464</v>
      </c>
    </row>
    <row r="7502" spans="2:24" ht="11" outlineLevel="1" x14ac:dyDescent="0.15">
      <c r="B7502" t="s">
        <v>9953</v>
      </c>
      <c r="C7502" t="s">
        <v>9954</v>
      </c>
      <c r="E7502" t="s">
        <v>10664</v>
      </c>
      <c r="F7502" t="s">
        <v>9955</v>
      </c>
      <c r="G7502" t="s">
        <v>9956</v>
      </c>
      <c r="H7502" s="17">
        <v>45791</v>
      </c>
      <c r="I7502" s="15">
        <v>2025</v>
      </c>
      <c r="J7502" t="s">
        <v>10634</v>
      </c>
      <c r="K7502" s="5">
        <v>0</v>
      </c>
      <c r="L7502" t="s">
        <v>967</v>
      </c>
      <c r="M7502" t="s">
        <v>12797</v>
      </c>
      <c r="R7502" t="s">
        <v>740</v>
      </c>
      <c r="S7502" t="s">
        <v>795</v>
      </c>
      <c r="T7502" t="s">
        <v>23465</v>
      </c>
      <c r="U7502" t="s">
        <v>1340</v>
      </c>
      <c r="V7502" t="s">
        <v>12795</v>
      </c>
      <c r="W7502" t="s">
        <v>970</v>
      </c>
      <c r="X7502" t="s">
        <v>23466</v>
      </c>
    </row>
    <row r="7503" spans="2:24" ht="11" outlineLevel="1" x14ac:dyDescent="0.15">
      <c r="B7503" t="s">
        <v>9958</v>
      </c>
      <c r="C7503" t="s">
        <v>858</v>
      </c>
      <c r="E7503" t="s">
        <v>10649</v>
      </c>
      <c r="F7503" t="s">
        <v>669</v>
      </c>
      <c r="G7503" t="s">
        <v>1498</v>
      </c>
      <c r="H7503" s="17">
        <v>44697</v>
      </c>
      <c r="I7503" s="15">
        <v>2022</v>
      </c>
      <c r="J7503" t="s">
        <v>10634</v>
      </c>
      <c r="K7503" s="5">
        <v>0</v>
      </c>
      <c r="L7503" t="s">
        <v>967</v>
      </c>
      <c r="M7503" t="s">
        <v>854</v>
      </c>
      <c r="N7503" t="s">
        <v>23428</v>
      </c>
      <c r="P7503" t="s">
        <v>13376</v>
      </c>
      <c r="R7503" t="s">
        <v>740</v>
      </c>
      <c r="S7503" t="s">
        <v>795</v>
      </c>
      <c r="T7503" t="s">
        <v>23462</v>
      </c>
      <c r="U7503" t="s">
        <v>965</v>
      </c>
      <c r="V7503" t="s">
        <v>10638</v>
      </c>
      <c r="W7503" t="s">
        <v>970</v>
      </c>
      <c r="X7503" t="s">
        <v>23467</v>
      </c>
    </row>
    <row r="7504" spans="2:24" ht="11" outlineLevel="1" x14ac:dyDescent="0.15">
      <c r="B7504" t="s">
        <v>9958</v>
      </c>
      <c r="C7504" t="s">
        <v>858</v>
      </c>
      <c r="E7504" t="s">
        <v>10664</v>
      </c>
      <c r="F7504" t="s">
        <v>669</v>
      </c>
      <c r="G7504" t="s">
        <v>1498</v>
      </c>
      <c r="H7504" s="17">
        <v>45791</v>
      </c>
      <c r="I7504" s="15">
        <v>2025</v>
      </c>
      <c r="J7504" t="s">
        <v>10634</v>
      </c>
      <c r="K7504" s="5">
        <v>0</v>
      </c>
      <c r="L7504" t="s">
        <v>967</v>
      </c>
      <c r="M7504" t="s">
        <v>854</v>
      </c>
      <c r="N7504" t="s">
        <v>23428</v>
      </c>
      <c r="P7504" t="s">
        <v>13376</v>
      </c>
      <c r="Q7504" t="s">
        <v>11435</v>
      </c>
      <c r="R7504" t="s">
        <v>740</v>
      </c>
      <c r="S7504" t="s">
        <v>795</v>
      </c>
      <c r="T7504" t="s">
        <v>23468</v>
      </c>
      <c r="U7504" t="s">
        <v>965</v>
      </c>
      <c r="V7504" t="s">
        <v>10638</v>
      </c>
      <c r="W7504" t="s">
        <v>970</v>
      </c>
      <c r="X7504" t="s">
        <v>23469</v>
      </c>
    </row>
    <row r="7505" spans="2:24" ht="11" outlineLevel="1" x14ac:dyDescent="0.15">
      <c r="B7505" t="s">
        <v>9958</v>
      </c>
      <c r="C7505" t="s">
        <v>858</v>
      </c>
      <c r="E7505" t="s">
        <v>10652</v>
      </c>
      <c r="F7505" t="s">
        <v>669</v>
      </c>
      <c r="G7505" t="s">
        <v>1498</v>
      </c>
      <c r="H7505" s="17">
        <v>44957</v>
      </c>
      <c r="I7505" s="15">
        <v>2023</v>
      </c>
      <c r="J7505" t="s">
        <v>10634</v>
      </c>
      <c r="K7505" s="5">
        <v>0</v>
      </c>
      <c r="L7505" t="s">
        <v>967</v>
      </c>
      <c r="M7505" t="s">
        <v>854</v>
      </c>
      <c r="N7505" t="s">
        <v>23428</v>
      </c>
      <c r="P7505" t="s">
        <v>13376</v>
      </c>
      <c r="R7505" t="s">
        <v>740</v>
      </c>
      <c r="S7505" t="s">
        <v>795</v>
      </c>
      <c r="T7505" t="s">
        <v>23445</v>
      </c>
      <c r="U7505" t="s">
        <v>965</v>
      </c>
      <c r="V7505" t="s">
        <v>10638</v>
      </c>
      <c r="W7505" t="s">
        <v>970</v>
      </c>
      <c r="X7505" t="s">
        <v>23470</v>
      </c>
    </row>
    <row r="7506" spans="2:24" ht="11" outlineLevel="1" x14ac:dyDescent="0.15">
      <c r="B7506" t="s">
        <v>9960</v>
      </c>
      <c r="C7506" t="s">
        <v>4374</v>
      </c>
      <c r="E7506" t="s">
        <v>10649</v>
      </c>
      <c r="F7506" t="s">
        <v>4375</v>
      </c>
      <c r="G7506" t="s">
        <v>4376</v>
      </c>
      <c r="H7506" s="17">
        <v>44697</v>
      </c>
      <c r="I7506" s="15">
        <v>2022</v>
      </c>
      <c r="J7506" t="s">
        <v>10634</v>
      </c>
      <c r="K7506" s="5">
        <v>0</v>
      </c>
      <c r="L7506" t="s">
        <v>967</v>
      </c>
      <c r="R7506" t="s">
        <v>740</v>
      </c>
      <c r="S7506" t="s">
        <v>795</v>
      </c>
      <c r="T7506" t="s">
        <v>23462</v>
      </c>
      <c r="U7506" t="s">
        <v>1340</v>
      </c>
      <c r="V7506" t="s">
        <v>12795</v>
      </c>
      <c r="W7506" t="s">
        <v>970</v>
      </c>
      <c r="X7506" t="s">
        <v>23471</v>
      </c>
    </row>
    <row r="7507" spans="2:24" ht="11" outlineLevel="1" x14ac:dyDescent="0.15">
      <c r="B7507" t="s">
        <v>9960</v>
      </c>
      <c r="C7507" t="s">
        <v>4374</v>
      </c>
      <c r="E7507" t="s">
        <v>10652</v>
      </c>
      <c r="F7507" t="s">
        <v>4375</v>
      </c>
      <c r="G7507" t="s">
        <v>4376</v>
      </c>
      <c r="H7507" s="17">
        <v>44957</v>
      </c>
      <c r="I7507" s="15">
        <v>2023</v>
      </c>
      <c r="J7507" t="s">
        <v>10634</v>
      </c>
      <c r="K7507" s="5">
        <v>0</v>
      </c>
      <c r="L7507" t="s">
        <v>967</v>
      </c>
      <c r="M7507" t="s">
        <v>12797</v>
      </c>
      <c r="R7507" t="s">
        <v>740</v>
      </c>
      <c r="S7507" t="s">
        <v>795</v>
      </c>
      <c r="T7507" t="s">
        <v>23445</v>
      </c>
      <c r="U7507" t="s">
        <v>1340</v>
      </c>
      <c r="V7507" t="s">
        <v>12795</v>
      </c>
      <c r="W7507" t="s">
        <v>970</v>
      </c>
      <c r="X7507" t="s">
        <v>23472</v>
      </c>
    </row>
    <row r="7508" spans="2:24" ht="11" outlineLevel="1" x14ac:dyDescent="0.15">
      <c r="B7508" t="s">
        <v>9960</v>
      </c>
      <c r="C7508" t="s">
        <v>4374</v>
      </c>
      <c r="E7508" t="s">
        <v>10664</v>
      </c>
      <c r="F7508" t="s">
        <v>4375</v>
      </c>
      <c r="G7508" t="s">
        <v>4376</v>
      </c>
      <c r="H7508" s="17">
        <v>45791</v>
      </c>
      <c r="I7508" s="15">
        <v>2025</v>
      </c>
      <c r="J7508" t="s">
        <v>10634</v>
      </c>
      <c r="K7508" s="5">
        <v>0</v>
      </c>
      <c r="L7508" t="s">
        <v>967</v>
      </c>
      <c r="M7508" t="s">
        <v>12797</v>
      </c>
      <c r="R7508" t="s">
        <v>740</v>
      </c>
      <c r="S7508" t="s">
        <v>795</v>
      </c>
      <c r="T7508" t="s">
        <v>23473</v>
      </c>
      <c r="U7508" t="s">
        <v>1340</v>
      </c>
      <c r="V7508" t="s">
        <v>12795</v>
      </c>
      <c r="W7508" t="s">
        <v>970</v>
      </c>
      <c r="X7508" t="s">
        <v>23474</v>
      </c>
    </row>
    <row r="7509" spans="2:24" ht="11" outlineLevel="1" x14ac:dyDescent="0.15">
      <c r="B7509" t="s">
        <v>9962</v>
      </c>
      <c r="C7509" t="s">
        <v>5846</v>
      </c>
      <c r="E7509" t="s">
        <v>10664</v>
      </c>
      <c r="F7509" t="s">
        <v>3148</v>
      </c>
      <c r="G7509" t="s">
        <v>3149</v>
      </c>
      <c r="H7509" s="17">
        <v>45791</v>
      </c>
      <c r="I7509" s="15">
        <v>2025</v>
      </c>
      <c r="J7509" t="s">
        <v>10634</v>
      </c>
      <c r="K7509" s="5">
        <v>0</v>
      </c>
      <c r="L7509" t="s">
        <v>967</v>
      </c>
      <c r="M7509" t="s">
        <v>854</v>
      </c>
      <c r="N7509" t="s">
        <v>23428</v>
      </c>
      <c r="P7509" t="s">
        <v>13376</v>
      </c>
      <c r="Q7509" t="s">
        <v>11435</v>
      </c>
      <c r="R7509" t="s">
        <v>740</v>
      </c>
      <c r="S7509" t="s">
        <v>795</v>
      </c>
      <c r="T7509" t="s">
        <v>23475</v>
      </c>
      <c r="U7509" t="s">
        <v>965</v>
      </c>
      <c r="V7509" t="s">
        <v>10638</v>
      </c>
      <c r="W7509" t="s">
        <v>970</v>
      </c>
      <c r="X7509" t="s">
        <v>23476</v>
      </c>
    </row>
    <row r="7510" spans="2:24" ht="11" outlineLevel="1" x14ac:dyDescent="0.15">
      <c r="B7510" t="s">
        <v>9962</v>
      </c>
      <c r="C7510" t="s">
        <v>5846</v>
      </c>
      <c r="E7510" t="s">
        <v>10649</v>
      </c>
      <c r="F7510" t="s">
        <v>3148</v>
      </c>
      <c r="G7510" t="s">
        <v>3149</v>
      </c>
      <c r="H7510" s="17">
        <v>44697</v>
      </c>
      <c r="I7510" s="15">
        <v>2022</v>
      </c>
      <c r="J7510" t="s">
        <v>10634</v>
      </c>
      <c r="K7510" s="5">
        <v>0</v>
      </c>
      <c r="L7510" t="s">
        <v>967</v>
      </c>
      <c r="M7510" t="s">
        <v>854</v>
      </c>
      <c r="N7510" t="s">
        <v>23428</v>
      </c>
      <c r="P7510" t="s">
        <v>13376</v>
      </c>
      <c r="R7510" t="s">
        <v>740</v>
      </c>
      <c r="S7510" t="s">
        <v>795</v>
      </c>
      <c r="T7510" t="s">
        <v>23439</v>
      </c>
      <c r="U7510" t="s">
        <v>965</v>
      </c>
      <c r="V7510" t="s">
        <v>10638</v>
      </c>
      <c r="W7510" t="s">
        <v>970</v>
      </c>
      <c r="X7510" t="s">
        <v>23477</v>
      </c>
    </row>
    <row r="7511" spans="2:24" ht="11" outlineLevel="1" x14ac:dyDescent="0.15">
      <c r="B7511" t="s">
        <v>9962</v>
      </c>
      <c r="C7511" t="s">
        <v>5846</v>
      </c>
      <c r="E7511" t="s">
        <v>10652</v>
      </c>
      <c r="F7511" t="s">
        <v>3148</v>
      </c>
      <c r="G7511" t="s">
        <v>3149</v>
      </c>
      <c r="H7511" s="17">
        <v>44957</v>
      </c>
      <c r="I7511" s="15">
        <v>2023</v>
      </c>
      <c r="J7511" t="s">
        <v>10634</v>
      </c>
      <c r="K7511" s="5">
        <v>0</v>
      </c>
      <c r="L7511" t="s">
        <v>967</v>
      </c>
      <c r="M7511" t="s">
        <v>854</v>
      </c>
      <c r="N7511" t="s">
        <v>23428</v>
      </c>
      <c r="P7511" t="s">
        <v>13376</v>
      </c>
      <c r="R7511" t="s">
        <v>740</v>
      </c>
      <c r="S7511" t="s">
        <v>795</v>
      </c>
      <c r="T7511" t="s">
        <v>23445</v>
      </c>
      <c r="U7511" t="s">
        <v>965</v>
      </c>
      <c r="V7511" t="s">
        <v>10638</v>
      </c>
      <c r="W7511" t="s">
        <v>970</v>
      </c>
      <c r="X7511" t="s">
        <v>23478</v>
      </c>
    </row>
    <row r="7512" spans="2:24" ht="11" outlineLevel="1" x14ac:dyDescent="0.15">
      <c r="B7512" t="s">
        <v>9964</v>
      </c>
      <c r="C7512" t="s">
        <v>7683</v>
      </c>
      <c r="E7512" t="s">
        <v>10649</v>
      </c>
      <c r="F7512" t="s">
        <v>18065</v>
      </c>
      <c r="G7512" t="s">
        <v>1907</v>
      </c>
      <c r="H7512" s="17">
        <v>44697</v>
      </c>
      <c r="I7512" s="15">
        <v>2022</v>
      </c>
      <c r="J7512" t="s">
        <v>10634</v>
      </c>
      <c r="K7512" s="5">
        <v>0</v>
      </c>
      <c r="L7512" t="s">
        <v>967</v>
      </c>
      <c r="M7512" t="s">
        <v>854</v>
      </c>
      <c r="N7512" t="s">
        <v>23428</v>
      </c>
      <c r="P7512" t="s">
        <v>13376</v>
      </c>
      <c r="R7512" t="s">
        <v>740</v>
      </c>
      <c r="S7512" t="s">
        <v>795</v>
      </c>
      <c r="T7512" t="s">
        <v>23439</v>
      </c>
      <c r="U7512" t="s">
        <v>965</v>
      </c>
      <c r="V7512" t="s">
        <v>10638</v>
      </c>
      <c r="W7512" t="s">
        <v>970</v>
      </c>
      <c r="X7512" t="s">
        <v>23479</v>
      </c>
    </row>
    <row r="7513" spans="2:24" ht="11" outlineLevel="1" x14ac:dyDescent="0.15">
      <c r="B7513" t="s">
        <v>9964</v>
      </c>
      <c r="C7513" t="s">
        <v>7683</v>
      </c>
      <c r="E7513" t="s">
        <v>10664</v>
      </c>
      <c r="F7513" t="s">
        <v>18065</v>
      </c>
      <c r="G7513" t="s">
        <v>1907</v>
      </c>
      <c r="H7513" s="17">
        <v>45791</v>
      </c>
      <c r="I7513" s="15">
        <v>2025</v>
      </c>
      <c r="J7513" t="s">
        <v>10634</v>
      </c>
      <c r="K7513" s="5">
        <v>0</v>
      </c>
      <c r="L7513" t="s">
        <v>967</v>
      </c>
      <c r="M7513" t="s">
        <v>854</v>
      </c>
      <c r="N7513" t="s">
        <v>23428</v>
      </c>
      <c r="P7513" t="s">
        <v>13376</v>
      </c>
      <c r="Q7513" t="s">
        <v>11435</v>
      </c>
      <c r="R7513" t="s">
        <v>740</v>
      </c>
      <c r="S7513" t="s">
        <v>795</v>
      </c>
      <c r="T7513" t="s">
        <v>23480</v>
      </c>
      <c r="U7513" t="s">
        <v>965</v>
      </c>
      <c r="V7513" t="s">
        <v>10638</v>
      </c>
      <c r="W7513" t="s">
        <v>970</v>
      </c>
      <c r="X7513" t="s">
        <v>23481</v>
      </c>
    </row>
    <row r="7514" spans="2:24" ht="11" outlineLevel="1" x14ac:dyDescent="0.15">
      <c r="B7514" t="s">
        <v>9964</v>
      </c>
      <c r="C7514" t="s">
        <v>7683</v>
      </c>
      <c r="E7514" t="s">
        <v>10652</v>
      </c>
      <c r="F7514" t="s">
        <v>18065</v>
      </c>
      <c r="G7514" t="s">
        <v>1907</v>
      </c>
      <c r="H7514" s="17">
        <v>44957</v>
      </c>
      <c r="I7514" s="15">
        <v>2023</v>
      </c>
      <c r="J7514" t="s">
        <v>10634</v>
      </c>
      <c r="K7514" s="5">
        <v>0</v>
      </c>
      <c r="L7514" t="s">
        <v>967</v>
      </c>
      <c r="M7514" t="s">
        <v>854</v>
      </c>
      <c r="N7514" t="s">
        <v>23428</v>
      </c>
      <c r="P7514" t="s">
        <v>13376</v>
      </c>
      <c r="R7514" t="s">
        <v>740</v>
      </c>
      <c r="S7514" t="s">
        <v>795</v>
      </c>
      <c r="T7514" t="s">
        <v>23482</v>
      </c>
      <c r="U7514" t="s">
        <v>965</v>
      </c>
      <c r="V7514" t="s">
        <v>10638</v>
      </c>
      <c r="W7514" t="s">
        <v>970</v>
      </c>
      <c r="X7514" t="s">
        <v>23483</v>
      </c>
    </row>
    <row r="7515" spans="2:24" ht="11" outlineLevel="1" x14ac:dyDescent="0.15">
      <c r="B7515" t="s">
        <v>9966</v>
      </c>
      <c r="C7515" t="s">
        <v>9967</v>
      </c>
      <c r="E7515" t="s">
        <v>10649</v>
      </c>
      <c r="F7515" t="s">
        <v>9968</v>
      </c>
      <c r="G7515" t="s">
        <v>9969</v>
      </c>
      <c r="H7515" s="17">
        <v>44697</v>
      </c>
      <c r="I7515" s="15">
        <v>2022</v>
      </c>
      <c r="J7515" t="s">
        <v>10634</v>
      </c>
      <c r="K7515" s="5">
        <v>0</v>
      </c>
      <c r="L7515" t="s">
        <v>967</v>
      </c>
      <c r="R7515" t="s">
        <v>740</v>
      </c>
      <c r="S7515" t="s">
        <v>795</v>
      </c>
      <c r="T7515" t="s">
        <v>23439</v>
      </c>
      <c r="U7515" t="s">
        <v>1340</v>
      </c>
      <c r="V7515" t="s">
        <v>12795</v>
      </c>
      <c r="W7515" t="s">
        <v>970</v>
      </c>
      <c r="X7515" t="s">
        <v>23484</v>
      </c>
    </row>
    <row r="7516" spans="2:24" ht="11" outlineLevel="1" x14ac:dyDescent="0.15">
      <c r="B7516" t="s">
        <v>9966</v>
      </c>
      <c r="C7516" t="s">
        <v>9967</v>
      </c>
      <c r="E7516" t="s">
        <v>10652</v>
      </c>
      <c r="F7516" t="s">
        <v>9968</v>
      </c>
      <c r="G7516" t="s">
        <v>9969</v>
      </c>
      <c r="H7516" s="17">
        <v>44957</v>
      </c>
      <c r="I7516" s="15">
        <v>2023</v>
      </c>
      <c r="J7516" t="s">
        <v>10634</v>
      </c>
      <c r="K7516" s="5">
        <v>0</v>
      </c>
      <c r="L7516" t="s">
        <v>967</v>
      </c>
      <c r="M7516" t="s">
        <v>12797</v>
      </c>
      <c r="R7516" t="s">
        <v>740</v>
      </c>
      <c r="S7516" t="s">
        <v>795</v>
      </c>
      <c r="T7516" t="s">
        <v>23482</v>
      </c>
      <c r="U7516" t="s">
        <v>1340</v>
      </c>
      <c r="V7516" t="s">
        <v>12795</v>
      </c>
      <c r="W7516" t="s">
        <v>970</v>
      </c>
      <c r="X7516" t="s">
        <v>23485</v>
      </c>
    </row>
    <row r="7517" spans="2:24" ht="11" outlineLevel="1" x14ac:dyDescent="0.15">
      <c r="B7517" t="s">
        <v>9966</v>
      </c>
      <c r="C7517" t="s">
        <v>9967</v>
      </c>
      <c r="E7517" t="s">
        <v>10664</v>
      </c>
      <c r="F7517" t="s">
        <v>9968</v>
      </c>
      <c r="G7517" t="s">
        <v>9969</v>
      </c>
      <c r="H7517" s="17">
        <v>45791</v>
      </c>
      <c r="I7517" s="15">
        <v>2025</v>
      </c>
      <c r="J7517" t="s">
        <v>10634</v>
      </c>
      <c r="K7517" s="5">
        <v>0</v>
      </c>
      <c r="L7517" t="s">
        <v>967</v>
      </c>
      <c r="M7517" t="s">
        <v>12797</v>
      </c>
      <c r="R7517" t="s">
        <v>740</v>
      </c>
      <c r="S7517" t="s">
        <v>795</v>
      </c>
      <c r="T7517" t="s">
        <v>23486</v>
      </c>
      <c r="U7517" t="s">
        <v>1340</v>
      </c>
      <c r="V7517" t="s">
        <v>12795</v>
      </c>
      <c r="W7517" t="s">
        <v>970</v>
      </c>
      <c r="X7517" t="s">
        <v>23487</v>
      </c>
    </row>
    <row r="7518" spans="2:24" ht="11" outlineLevel="1" x14ac:dyDescent="0.15">
      <c r="B7518" t="s">
        <v>9971</v>
      </c>
      <c r="C7518" t="s">
        <v>9972</v>
      </c>
      <c r="E7518" t="s">
        <v>10649</v>
      </c>
      <c r="F7518" t="s">
        <v>9973</v>
      </c>
      <c r="G7518" t="s">
        <v>9974</v>
      </c>
      <c r="H7518" s="17">
        <v>44697</v>
      </c>
      <c r="I7518" s="15">
        <v>2022</v>
      </c>
      <c r="J7518" t="s">
        <v>10634</v>
      </c>
      <c r="K7518" s="5">
        <v>0</v>
      </c>
      <c r="L7518" t="s">
        <v>967</v>
      </c>
      <c r="R7518" t="s">
        <v>740</v>
      </c>
      <c r="S7518" t="s">
        <v>795</v>
      </c>
      <c r="T7518" t="s">
        <v>23439</v>
      </c>
      <c r="U7518" t="s">
        <v>1340</v>
      </c>
      <c r="V7518" t="s">
        <v>12795</v>
      </c>
      <c r="W7518" t="s">
        <v>970</v>
      </c>
      <c r="X7518" t="s">
        <v>23488</v>
      </c>
    </row>
    <row r="7519" spans="2:24" ht="11" outlineLevel="1" x14ac:dyDescent="0.15">
      <c r="B7519" t="s">
        <v>9971</v>
      </c>
      <c r="C7519" t="s">
        <v>9972</v>
      </c>
      <c r="E7519" t="s">
        <v>10652</v>
      </c>
      <c r="F7519" t="s">
        <v>9973</v>
      </c>
      <c r="G7519" t="s">
        <v>9974</v>
      </c>
      <c r="H7519" s="17">
        <v>44957</v>
      </c>
      <c r="I7519" s="15">
        <v>2023</v>
      </c>
      <c r="J7519" t="s">
        <v>10634</v>
      </c>
      <c r="K7519" s="5">
        <v>0</v>
      </c>
      <c r="L7519" t="s">
        <v>967</v>
      </c>
      <c r="M7519" t="s">
        <v>12797</v>
      </c>
      <c r="R7519" t="s">
        <v>740</v>
      </c>
      <c r="S7519" t="s">
        <v>795</v>
      </c>
      <c r="T7519" t="s">
        <v>23482</v>
      </c>
      <c r="U7519" t="s">
        <v>1340</v>
      </c>
      <c r="V7519" t="s">
        <v>12795</v>
      </c>
      <c r="W7519" t="s">
        <v>970</v>
      </c>
      <c r="X7519" t="s">
        <v>23489</v>
      </c>
    </row>
    <row r="7520" spans="2:24" ht="11" outlineLevel="1" x14ac:dyDescent="0.15">
      <c r="B7520" t="s">
        <v>9976</v>
      </c>
      <c r="C7520" t="s">
        <v>2369</v>
      </c>
      <c r="E7520" t="s">
        <v>10649</v>
      </c>
      <c r="F7520" t="s">
        <v>2370</v>
      </c>
      <c r="G7520" t="s">
        <v>2371</v>
      </c>
      <c r="H7520" s="17">
        <v>44697</v>
      </c>
      <c r="I7520" s="15">
        <v>2022</v>
      </c>
      <c r="J7520" t="s">
        <v>10634</v>
      </c>
      <c r="K7520" s="5">
        <v>0</v>
      </c>
      <c r="L7520" t="s">
        <v>967</v>
      </c>
      <c r="R7520" t="s">
        <v>740</v>
      </c>
      <c r="S7520" t="s">
        <v>795</v>
      </c>
      <c r="T7520" t="s">
        <v>23439</v>
      </c>
      <c r="U7520" t="s">
        <v>1340</v>
      </c>
      <c r="V7520" t="s">
        <v>12795</v>
      </c>
      <c r="W7520" t="s">
        <v>970</v>
      </c>
      <c r="X7520" t="s">
        <v>23490</v>
      </c>
    </row>
    <row r="7521" spans="2:24" ht="11" outlineLevel="1" x14ac:dyDescent="0.15">
      <c r="B7521" t="s">
        <v>9976</v>
      </c>
      <c r="C7521" t="s">
        <v>2369</v>
      </c>
      <c r="E7521" t="s">
        <v>10652</v>
      </c>
      <c r="F7521" t="s">
        <v>2370</v>
      </c>
      <c r="G7521" t="s">
        <v>2371</v>
      </c>
      <c r="H7521" s="17">
        <v>44957</v>
      </c>
      <c r="I7521" s="15">
        <v>2023</v>
      </c>
      <c r="J7521" t="s">
        <v>10634</v>
      </c>
      <c r="K7521" s="5">
        <v>0</v>
      </c>
      <c r="L7521" t="s">
        <v>967</v>
      </c>
      <c r="M7521" t="s">
        <v>12797</v>
      </c>
      <c r="R7521" t="s">
        <v>740</v>
      </c>
      <c r="S7521" t="s">
        <v>795</v>
      </c>
      <c r="T7521" t="s">
        <v>19969</v>
      </c>
      <c r="U7521" t="s">
        <v>1340</v>
      </c>
      <c r="V7521" t="s">
        <v>12795</v>
      </c>
      <c r="W7521" t="s">
        <v>970</v>
      </c>
      <c r="X7521" t="s">
        <v>23491</v>
      </c>
    </row>
    <row r="7522" spans="2:24" ht="11" outlineLevel="1" x14ac:dyDescent="0.15">
      <c r="B7522" t="s">
        <v>9976</v>
      </c>
      <c r="C7522" t="s">
        <v>2369</v>
      </c>
      <c r="E7522" t="s">
        <v>10664</v>
      </c>
      <c r="F7522" t="s">
        <v>2370</v>
      </c>
      <c r="G7522" t="s">
        <v>2371</v>
      </c>
      <c r="H7522" s="17">
        <v>45791</v>
      </c>
      <c r="I7522" s="15">
        <v>2025</v>
      </c>
      <c r="J7522" t="s">
        <v>10634</v>
      </c>
      <c r="K7522" s="5">
        <v>0</v>
      </c>
      <c r="L7522" t="s">
        <v>967</v>
      </c>
      <c r="M7522" t="s">
        <v>12797</v>
      </c>
      <c r="R7522" t="s">
        <v>740</v>
      </c>
      <c r="S7522" t="s">
        <v>795</v>
      </c>
      <c r="T7522" t="s">
        <v>23492</v>
      </c>
      <c r="U7522" t="s">
        <v>1340</v>
      </c>
      <c r="V7522" t="s">
        <v>12795</v>
      </c>
      <c r="W7522" t="s">
        <v>970</v>
      </c>
      <c r="X7522" t="s">
        <v>23493</v>
      </c>
    </row>
    <row r="7523" spans="2:24" ht="11" outlineLevel="1" x14ac:dyDescent="0.15">
      <c r="B7523" t="s">
        <v>9978</v>
      </c>
      <c r="C7523" t="s">
        <v>3604</v>
      </c>
      <c r="E7523" t="s">
        <v>10649</v>
      </c>
      <c r="F7523" t="s">
        <v>669</v>
      </c>
      <c r="G7523" t="s">
        <v>1498</v>
      </c>
      <c r="H7523" s="17">
        <v>44175</v>
      </c>
      <c r="I7523" s="15">
        <v>2021</v>
      </c>
      <c r="J7523" t="s">
        <v>10634</v>
      </c>
      <c r="K7523" s="5">
        <v>0</v>
      </c>
      <c r="L7523" t="s">
        <v>967</v>
      </c>
      <c r="M7523" t="s">
        <v>835</v>
      </c>
      <c r="N7523" t="s">
        <v>10635</v>
      </c>
      <c r="P7523" t="s">
        <v>13376</v>
      </c>
      <c r="R7523" t="s">
        <v>740</v>
      </c>
      <c r="S7523" t="s">
        <v>795</v>
      </c>
      <c r="T7523" t="s">
        <v>19969</v>
      </c>
      <c r="U7523" t="s">
        <v>965</v>
      </c>
      <c r="V7523" t="s">
        <v>10638</v>
      </c>
      <c r="W7523" t="s">
        <v>970</v>
      </c>
      <c r="X7523" t="s">
        <v>23494</v>
      </c>
    </row>
    <row r="7524" spans="2:24" ht="11" outlineLevel="1" x14ac:dyDescent="0.15">
      <c r="B7524" t="s">
        <v>9980</v>
      </c>
      <c r="C7524" t="s">
        <v>9981</v>
      </c>
      <c r="E7524" t="s">
        <v>10649</v>
      </c>
      <c r="F7524" t="s">
        <v>5808</v>
      </c>
      <c r="G7524" t="s">
        <v>9982</v>
      </c>
      <c r="H7524" s="17">
        <v>43546</v>
      </c>
      <c r="I7524" s="15">
        <v>2019</v>
      </c>
      <c r="J7524" t="s">
        <v>10634</v>
      </c>
      <c r="K7524" s="5">
        <v>0</v>
      </c>
      <c r="L7524" t="s">
        <v>967</v>
      </c>
      <c r="R7524" t="s">
        <v>740</v>
      </c>
      <c r="S7524" t="s">
        <v>795</v>
      </c>
      <c r="T7524" t="s">
        <v>19969</v>
      </c>
      <c r="U7524" t="s">
        <v>1340</v>
      </c>
      <c r="V7524" t="s">
        <v>12795</v>
      </c>
      <c r="W7524" t="s">
        <v>970</v>
      </c>
      <c r="X7524" t="s">
        <v>23495</v>
      </c>
    </row>
    <row r="7525" spans="2:24" ht="11" outlineLevel="1" x14ac:dyDescent="0.15">
      <c r="B7525" t="s">
        <v>9984</v>
      </c>
      <c r="C7525" t="s">
        <v>9985</v>
      </c>
      <c r="E7525" t="s">
        <v>10649</v>
      </c>
      <c r="F7525" t="s">
        <v>5089</v>
      </c>
      <c r="G7525" t="s">
        <v>5090</v>
      </c>
      <c r="H7525" s="17">
        <v>43546</v>
      </c>
      <c r="I7525" s="15">
        <v>2019</v>
      </c>
      <c r="J7525" t="s">
        <v>10634</v>
      </c>
      <c r="K7525" s="5">
        <v>0</v>
      </c>
      <c r="L7525" t="s">
        <v>967</v>
      </c>
      <c r="R7525" t="s">
        <v>740</v>
      </c>
      <c r="S7525" t="s">
        <v>795</v>
      </c>
      <c r="T7525" t="s">
        <v>19969</v>
      </c>
      <c r="U7525" t="s">
        <v>1340</v>
      </c>
      <c r="V7525" t="s">
        <v>12795</v>
      </c>
      <c r="W7525" t="s">
        <v>970</v>
      </c>
      <c r="X7525" t="s">
        <v>23496</v>
      </c>
    </row>
    <row r="7526" spans="2:24" ht="11" outlineLevel="1" x14ac:dyDescent="0.15">
      <c r="B7526" t="s">
        <v>9987</v>
      </c>
      <c r="C7526" t="s">
        <v>9988</v>
      </c>
      <c r="E7526" t="s">
        <v>10649</v>
      </c>
      <c r="F7526" t="s">
        <v>9989</v>
      </c>
      <c r="G7526" t="s">
        <v>9990</v>
      </c>
      <c r="H7526" s="17">
        <v>43546</v>
      </c>
      <c r="I7526" s="15">
        <v>2019</v>
      </c>
      <c r="J7526" t="s">
        <v>10634</v>
      </c>
      <c r="K7526" s="5">
        <v>0</v>
      </c>
      <c r="L7526" t="s">
        <v>967</v>
      </c>
      <c r="R7526" t="s">
        <v>740</v>
      </c>
      <c r="S7526" t="s">
        <v>795</v>
      </c>
      <c r="T7526" t="s">
        <v>19969</v>
      </c>
      <c r="U7526" t="s">
        <v>1340</v>
      </c>
      <c r="V7526" t="s">
        <v>12795</v>
      </c>
      <c r="W7526" t="s">
        <v>970</v>
      </c>
      <c r="X7526" t="s">
        <v>23497</v>
      </c>
    </row>
    <row r="7527" spans="2:24" ht="11" outlineLevel="1" x14ac:dyDescent="0.15">
      <c r="B7527" t="s">
        <v>9992</v>
      </c>
      <c r="C7527" t="s">
        <v>9993</v>
      </c>
      <c r="E7527" t="s">
        <v>10649</v>
      </c>
      <c r="F7527" t="s">
        <v>9994</v>
      </c>
      <c r="G7527" t="s">
        <v>9995</v>
      </c>
      <c r="H7527" s="17">
        <v>43546</v>
      </c>
      <c r="I7527" s="15">
        <v>2019</v>
      </c>
      <c r="J7527" t="s">
        <v>10634</v>
      </c>
      <c r="K7527" s="5">
        <v>0</v>
      </c>
      <c r="L7527" t="s">
        <v>967</v>
      </c>
      <c r="R7527" t="s">
        <v>740</v>
      </c>
      <c r="S7527" t="s">
        <v>795</v>
      </c>
      <c r="T7527" t="s">
        <v>19969</v>
      </c>
      <c r="U7527" t="s">
        <v>1340</v>
      </c>
      <c r="V7527" t="s">
        <v>12795</v>
      </c>
      <c r="W7527" t="s">
        <v>970</v>
      </c>
      <c r="X7527" t="s">
        <v>23498</v>
      </c>
    </row>
    <row r="7528" spans="2:24" ht="11" outlineLevel="1" x14ac:dyDescent="0.15">
      <c r="B7528" t="s">
        <v>9997</v>
      </c>
      <c r="C7528" t="s">
        <v>9998</v>
      </c>
      <c r="E7528" t="s">
        <v>10649</v>
      </c>
      <c r="F7528" t="s">
        <v>9999</v>
      </c>
      <c r="G7528" t="s">
        <v>10000</v>
      </c>
      <c r="H7528" s="17">
        <v>43546</v>
      </c>
      <c r="I7528" s="15">
        <v>2019</v>
      </c>
      <c r="J7528" t="s">
        <v>10634</v>
      </c>
      <c r="K7528" s="5">
        <v>0</v>
      </c>
      <c r="L7528" t="s">
        <v>967</v>
      </c>
      <c r="R7528" t="s">
        <v>740</v>
      </c>
      <c r="S7528" t="s">
        <v>795</v>
      </c>
      <c r="T7528" t="s">
        <v>19969</v>
      </c>
      <c r="U7528" t="s">
        <v>1340</v>
      </c>
      <c r="V7528" t="s">
        <v>12795</v>
      </c>
      <c r="W7528" t="s">
        <v>970</v>
      </c>
      <c r="X7528" t="s">
        <v>23499</v>
      </c>
    </row>
    <row r="7529" spans="2:24" ht="11" outlineLevel="1" x14ac:dyDescent="0.15">
      <c r="B7529" t="s">
        <v>10002</v>
      </c>
      <c r="C7529" t="s">
        <v>10003</v>
      </c>
      <c r="E7529" t="s">
        <v>10649</v>
      </c>
      <c r="F7529" t="s">
        <v>7358</v>
      </c>
      <c r="G7529" t="s">
        <v>7359</v>
      </c>
      <c r="H7529" s="17">
        <v>43546</v>
      </c>
      <c r="I7529" s="15">
        <v>2019</v>
      </c>
      <c r="J7529" t="s">
        <v>10634</v>
      </c>
      <c r="K7529" s="5">
        <v>0</v>
      </c>
      <c r="L7529" t="s">
        <v>967</v>
      </c>
      <c r="R7529" t="s">
        <v>740</v>
      </c>
      <c r="S7529" t="s">
        <v>795</v>
      </c>
      <c r="T7529" t="s">
        <v>19969</v>
      </c>
      <c r="U7529" t="s">
        <v>1340</v>
      </c>
      <c r="V7529" t="s">
        <v>12795</v>
      </c>
      <c r="W7529" t="s">
        <v>970</v>
      </c>
      <c r="X7529" t="s">
        <v>23500</v>
      </c>
    </row>
    <row r="7530" spans="2:24" ht="11" outlineLevel="1" x14ac:dyDescent="0.15">
      <c r="B7530" t="s">
        <v>10005</v>
      </c>
      <c r="C7530" t="s">
        <v>10006</v>
      </c>
      <c r="E7530" t="s">
        <v>10649</v>
      </c>
      <c r="F7530" t="s">
        <v>10007</v>
      </c>
      <c r="G7530" t="s">
        <v>10008</v>
      </c>
      <c r="H7530" s="17">
        <v>43546</v>
      </c>
      <c r="I7530" s="15">
        <v>2019</v>
      </c>
      <c r="J7530" t="s">
        <v>10634</v>
      </c>
      <c r="K7530" s="5">
        <v>0</v>
      </c>
      <c r="L7530" t="s">
        <v>967</v>
      </c>
      <c r="R7530" t="s">
        <v>740</v>
      </c>
      <c r="S7530" t="s">
        <v>795</v>
      </c>
      <c r="T7530" t="s">
        <v>19969</v>
      </c>
      <c r="U7530" t="s">
        <v>1340</v>
      </c>
      <c r="V7530" t="s">
        <v>12795</v>
      </c>
      <c r="W7530" t="s">
        <v>970</v>
      </c>
      <c r="X7530" t="s">
        <v>23501</v>
      </c>
    </row>
    <row r="7531" spans="2:24" ht="11" outlineLevel="1" x14ac:dyDescent="0.15">
      <c r="B7531" t="s">
        <v>10010</v>
      </c>
      <c r="C7531" t="s">
        <v>10011</v>
      </c>
      <c r="E7531" t="s">
        <v>10649</v>
      </c>
      <c r="F7531" t="s">
        <v>10012</v>
      </c>
      <c r="G7531" t="s">
        <v>10013</v>
      </c>
      <c r="H7531" s="17">
        <v>43525</v>
      </c>
      <c r="I7531" s="15">
        <v>2019</v>
      </c>
      <c r="J7531" t="s">
        <v>10634</v>
      </c>
      <c r="K7531" s="5">
        <v>0</v>
      </c>
      <c r="L7531" t="s">
        <v>967</v>
      </c>
      <c r="R7531" t="s">
        <v>740</v>
      </c>
      <c r="S7531" t="s">
        <v>795</v>
      </c>
      <c r="T7531" t="s">
        <v>19969</v>
      </c>
      <c r="U7531" t="s">
        <v>1340</v>
      </c>
      <c r="V7531" t="s">
        <v>12795</v>
      </c>
      <c r="W7531" t="s">
        <v>970</v>
      </c>
      <c r="X7531" t="s">
        <v>23502</v>
      </c>
    </row>
    <row r="7532" spans="2:24" ht="11" outlineLevel="1" x14ac:dyDescent="0.15">
      <c r="B7532" t="s">
        <v>10015</v>
      </c>
      <c r="C7532" t="s">
        <v>6257</v>
      </c>
      <c r="E7532" t="s">
        <v>10649</v>
      </c>
      <c r="F7532" t="s">
        <v>2345</v>
      </c>
      <c r="G7532" t="s">
        <v>2346</v>
      </c>
      <c r="H7532" s="17">
        <v>43546</v>
      </c>
      <c r="I7532" s="15">
        <v>2019</v>
      </c>
      <c r="J7532" t="s">
        <v>10634</v>
      </c>
      <c r="K7532" s="5">
        <v>0</v>
      </c>
      <c r="L7532" t="s">
        <v>967</v>
      </c>
      <c r="R7532" t="s">
        <v>740</v>
      </c>
      <c r="S7532" t="s">
        <v>795</v>
      </c>
      <c r="T7532" t="s">
        <v>19969</v>
      </c>
      <c r="U7532" t="s">
        <v>1340</v>
      </c>
      <c r="V7532" t="s">
        <v>12795</v>
      </c>
      <c r="W7532" t="s">
        <v>970</v>
      </c>
      <c r="X7532" t="s">
        <v>23503</v>
      </c>
    </row>
    <row r="7533" spans="2:24" ht="11" outlineLevel="1" x14ac:dyDescent="0.15">
      <c r="B7533" t="s">
        <v>10017</v>
      </c>
      <c r="C7533" t="s">
        <v>10018</v>
      </c>
      <c r="E7533" t="s">
        <v>10649</v>
      </c>
      <c r="F7533" t="s">
        <v>3820</v>
      </c>
      <c r="G7533" t="s">
        <v>3821</v>
      </c>
      <c r="H7533" s="17">
        <v>43546</v>
      </c>
      <c r="I7533" s="15">
        <v>2019</v>
      </c>
      <c r="J7533" t="s">
        <v>10634</v>
      </c>
      <c r="K7533" s="5">
        <v>0</v>
      </c>
      <c r="L7533" t="s">
        <v>967</v>
      </c>
      <c r="R7533" t="s">
        <v>740</v>
      </c>
      <c r="S7533" t="s">
        <v>795</v>
      </c>
      <c r="T7533" t="s">
        <v>19969</v>
      </c>
      <c r="U7533" t="s">
        <v>1340</v>
      </c>
      <c r="V7533" t="s">
        <v>12795</v>
      </c>
      <c r="W7533" t="s">
        <v>970</v>
      </c>
      <c r="X7533" t="s">
        <v>23504</v>
      </c>
    </row>
    <row r="7534" spans="2:24" ht="11" outlineLevel="1" x14ac:dyDescent="0.15">
      <c r="B7534" t="s">
        <v>10020</v>
      </c>
      <c r="C7534" t="s">
        <v>10021</v>
      </c>
      <c r="E7534" t="s">
        <v>10649</v>
      </c>
      <c r="F7534" t="s">
        <v>10022</v>
      </c>
      <c r="G7534" t="s">
        <v>10023</v>
      </c>
      <c r="H7534" s="17">
        <v>43546</v>
      </c>
      <c r="I7534" s="15">
        <v>2019</v>
      </c>
      <c r="J7534" t="s">
        <v>10634</v>
      </c>
      <c r="K7534" s="5">
        <v>0</v>
      </c>
      <c r="L7534" t="s">
        <v>967</v>
      </c>
      <c r="R7534" t="s">
        <v>740</v>
      </c>
      <c r="S7534" t="s">
        <v>795</v>
      </c>
      <c r="T7534" t="s">
        <v>19969</v>
      </c>
      <c r="U7534" t="s">
        <v>1340</v>
      </c>
      <c r="V7534" t="s">
        <v>12795</v>
      </c>
      <c r="W7534" t="s">
        <v>970</v>
      </c>
      <c r="X7534" t="s">
        <v>23505</v>
      </c>
    </row>
    <row r="7535" spans="2:24" ht="11" outlineLevel="1" x14ac:dyDescent="0.15">
      <c r="B7535" t="s">
        <v>10025</v>
      </c>
      <c r="C7535" t="s">
        <v>10026</v>
      </c>
      <c r="E7535" t="s">
        <v>10649</v>
      </c>
      <c r="F7535" t="s">
        <v>10027</v>
      </c>
      <c r="G7535" t="s">
        <v>10028</v>
      </c>
      <c r="H7535" s="17">
        <v>43546</v>
      </c>
      <c r="I7535" s="15">
        <v>2019</v>
      </c>
      <c r="J7535" t="s">
        <v>10634</v>
      </c>
      <c r="K7535" s="5">
        <v>0</v>
      </c>
      <c r="L7535" t="s">
        <v>967</v>
      </c>
      <c r="R7535" t="s">
        <v>740</v>
      </c>
      <c r="S7535" t="s">
        <v>795</v>
      </c>
      <c r="T7535" t="s">
        <v>19969</v>
      </c>
      <c r="U7535" t="s">
        <v>1340</v>
      </c>
      <c r="V7535" t="s">
        <v>12795</v>
      </c>
      <c r="W7535" t="s">
        <v>970</v>
      </c>
      <c r="X7535" t="s">
        <v>23506</v>
      </c>
    </row>
    <row r="7536" spans="2:24" ht="11" outlineLevel="1" x14ac:dyDescent="0.15">
      <c r="B7536" t="s">
        <v>10030</v>
      </c>
      <c r="C7536" t="s">
        <v>5830</v>
      </c>
      <c r="E7536" t="s">
        <v>10649</v>
      </c>
      <c r="F7536" t="s">
        <v>5831</v>
      </c>
      <c r="G7536" t="s">
        <v>5832</v>
      </c>
      <c r="H7536" s="17">
        <v>42846</v>
      </c>
      <c r="I7536" s="15">
        <v>2017</v>
      </c>
      <c r="J7536" t="s">
        <v>10634</v>
      </c>
      <c r="K7536" s="5">
        <v>0</v>
      </c>
      <c r="L7536" t="s">
        <v>967</v>
      </c>
      <c r="R7536" t="s">
        <v>740</v>
      </c>
      <c r="S7536" t="s">
        <v>795</v>
      </c>
      <c r="T7536" t="s">
        <v>23507</v>
      </c>
      <c r="U7536" t="s">
        <v>1340</v>
      </c>
      <c r="V7536" t="s">
        <v>12795</v>
      </c>
      <c r="W7536" t="s">
        <v>970</v>
      </c>
      <c r="X7536" t="s">
        <v>23508</v>
      </c>
    </row>
    <row r="7537" spans="2:24" ht="11" outlineLevel="1" x14ac:dyDescent="0.15">
      <c r="B7537" t="s">
        <v>10030</v>
      </c>
      <c r="C7537" t="s">
        <v>5830</v>
      </c>
      <c r="E7537" t="s">
        <v>10652</v>
      </c>
      <c r="F7537" t="s">
        <v>5831</v>
      </c>
      <c r="G7537" t="s">
        <v>5832</v>
      </c>
      <c r="H7537" s="17">
        <v>42888</v>
      </c>
      <c r="I7537" s="15">
        <v>2017</v>
      </c>
      <c r="J7537" t="s">
        <v>10634</v>
      </c>
      <c r="K7537" s="5">
        <v>0</v>
      </c>
      <c r="L7537" t="s">
        <v>967</v>
      </c>
      <c r="M7537" t="s">
        <v>12797</v>
      </c>
      <c r="R7537" t="s">
        <v>740</v>
      </c>
      <c r="S7537" t="s">
        <v>795</v>
      </c>
      <c r="T7537" t="s">
        <v>23509</v>
      </c>
      <c r="U7537" t="s">
        <v>1340</v>
      </c>
      <c r="V7537" t="s">
        <v>12795</v>
      </c>
      <c r="W7537" t="s">
        <v>970</v>
      </c>
      <c r="X7537" t="s">
        <v>23510</v>
      </c>
    </row>
    <row r="7538" spans="2:24" ht="11" outlineLevel="1" x14ac:dyDescent="0.15">
      <c r="B7538" t="s">
        <v>10032</v>
      </c>
      <c r="C7538" t="s">
        <v>10033</v>
      </c>
      <c r="E7538" t="s">
        <v>10649</v>
      </c>
      <c r="F7538" t="s">
        <v>2850</v>
      </c>
      <c r="G7538" t="s">
        <v>2851</v>
      </c>
      <c r="H7538" s="17">
        <v>42846</v>
      </c>
      <c r="I7538" s="15">
        <v>2017</v>
      </c>
      <c r="J7538" t="s">
        <v>10634</v>
      </c>
      <c r="K7538" s="5">
        <v>0</v>
      </c>
      <c r="L7538" t="s">
        <v>967</v>
      </c>
      <c r="M7538" t="s">
        <v>835</v>
      </c>
      <c r="N7538" t="s">
        <v>10635</v>
      </c>
      <c r="P7538" t="s">
        <v>13376</v>
      </c>
      <c r="Q7538" t="s">
        <v>13376</v>
      </c>
      <c r="R7538" t="s">
        <v>740</v>
      </c>
      <c r="S7538" t="s">
        <v>795</v>
      </c>
      <c r="T7538" t="s">
        <v>15462</v>
      </c>
      <c r="U7538" t="s">
        <v>965</v>
      </c>
      <c r="V7538" t="s">
        <v>10638</v>
      </c>
      <c r="W7538" t="s">
        <v>970</v>
      </c>
      <c r="X7538" t="s">
        <v>23511</v>
      </c>
    </row>
    <row r="7539" spans="2:24" ht="11" outlineLevel="1" x14ac:dyDescent="0.15">
      <c r="B7539" t="s">
        <v>10035</v>
      </c>
      <c r="C7539" t="s">
        <v>5219</v>
      </c>
      <c r="E7539" t="s">
        <v>10649</v>
      </c>
      <c r="F7539" t="s">
        <v>15082</v>
      </c>
      <c r="G7539" t="s">
        <v>2019</v>
      </c>
      <c r="H7539" s="17">
        <v>42846</v>
      </c>
      <c r="I7539" s="15">
        <v>2017</v>
      </c>
      <c r="J7539" t="s">
        <v>10634</v>
      </c>
      <c r="K7539" s="5">
        <v>0</v>
      </c>
      <c r="L7539" t="s">
        <v>967</v>
      </c>
      <c r="M7539" t="s">
        <v>835</v>
      </c>
      <c r="N7539" t="s">
        <v>10635</v>
      </c>
      <c r="P7539" t="s">
        <v>13376</v>
      </c>
      <c r="Q7539" t="s">
        <v>13376</v>
      </c>
      <c r="R7539" t="s">
        <v>740</v>
      </c>
      <c r="S7539" t="s">
        <v>795</v>
      </c>
      <c r="T7539" t="s">
        <v>23512</v>
      </c>
      <c r="U7539" t="s">
        <v>965</v>
      </c>
      <c r="V7539" t="s">
        <v>10638</v>
      </c>
      <c r="W7539" t="s">
        <v>970</v>
      </c>
      <c r="X7539" t="s">
        <v>23513</v>
      </c>
    </row>
    <row r="7540" spans="2:24" ht="11" outlineLevel="1" x14ac:dyDescent="0.15">
      <c r="B7540" t="s">
        <v>10037</v>
      </c>
      <c r="C7540" t="s">
        <v>10038</v>
      </c>
      <c r="E7540" t="s">
        <v>10649</v>
      </c>
      <c r="F7540" t="s">
        <v>9955</v>
      </c>
      <c r="G7540" t="s">
        <v>9956</v>
      </c>
      <c r="H7540" s="17">
        <v>42846</v>
      </c>
      <c r="I7540" s="15">
        <v>2017</v>
      </c>
      <c r="J7540" t="s">
        <v>10634</v>
      </c>
      <c r="K7540" s="5">
        <v>0</v>
      </c>
      <c r="L7540" t="s">
        <v>967</v>
      </c>
      <c r="R7540" t="s">
        <v>740</v>
      </c>
      <c r="S7540" t="s">
        <v>795</v>
      </c>
      <c r="T7540" t="s">
        <v>23512</v>
      </c>
      <c r="U7540" t="s">
        <v>1340</v>
      </c>
      <c r="V7540" t="s">
        <v>12795</v>
      </c>
      <c r="W7540" t="s">
        <v>970</v>
      </c>
      <c r="X7540" t="s">
        <v>23514</v>
      </c>
    </row>
    <row r="7541" spans="2:24" ht="11" outlineLevel="1" x14ac:dyDescent="0.15">
      <c r="B7541" t="s">
        <v>10040</v>
      </c>
      <c r="C7541" t="s">
        <v>10041</v>
      </c>
      <c r="E7541" t="s">
        <v>10649</v>
      </c>
      <c r="F7541" t="s">
        <v>9973</v>
      </c>
      <c r="G7541" t="s">
        <v>9974</v>
      </c>
      <c r="H7541" s="17">
        <v>42899</v>
      </c>
      <c r="I7541" s="15">
        <v>2017</v>
      </c>
      <c r="J7541" t="s">
        <v>10634</v>
      </c>
      <c r="K7541" s="5">
        <v>0</v>
      </c>
      <c r="L7541" t="s">
        <v>967</v>
      </c>
      <c r="R7541" t="s">
        <v>740</v>
      </c>
      <c r="S7541" t="s">
        <v>795</v>
      </c>
      <c r="T7541" t="s">
        <v>23515</v>
      </c>
      <c r="U7541" t="s">
        <v>1340</v>
      </c>
      <c r="V7541" t="s">
        <v>12795</v>
      </c>
      <c r="W7541" t="s">
        <v>970</v>
      </c>
      <c r="X7541" t="s">
        <v>23516</v>
      </c>
    </row>
    <row r="7542" spans="2:24" ht="11" outlineLevel="1" x14ac:dyDescent="0.15">
      <c r="B7542" t="s">
        <v>10043</v>
      </c>
      <c r="C7542" t="s">
        <v>3147</v>
      </c>
      <c r="E7542" t="s">
        <v>10649</v>
      </c>
      <c r="F7542" t="s">
        <v>3148</v>
      </c>
      <c r="G7542" t="s">
        <v>3149</v>
      </c>
      <c r="H7542" s="17">
        <v>42846</v>
      </c>
      <c r="I7542" s="15">
        <v>2017</v>
      </c>
      <c r="J7542" t="s">
        <v>10634</v>
      </c>
      <c r="K7542" s="5">
        <v>0</v>
      </c>
      <c r="L7542" t="s">
        <v>967</v>
      </c>
      <c r="M7542" t="s">
        <v>835</v>
      </c>
      <c r="N7542" t="s">
        <v>10635</v>
      </c>
      <c r="P7542" t="s">
        <v>13376</v>
      </c>
      <c r="Q7542" t="s">
        <v>13376</v>
      </c>
      <c r="R7542" t="s">
        <v>740</v>
      </c>
      <c r="S7542" t="s">
        <v>795</v>
      </c>
      <c r="T7542" t="s">
        <v>23517</v>
      </c>
      <c r="U7542" t="s">
        <v>965</v>
      </c>
      <c r="V7542" t="s">
        <v>10638</v>
      </c>
      <c r="W7542" t="s">
        <v>970</v>
      </c>
      <c r="X7542" t="s">
        <v>23518</v>
      </c>
    </row>
    <row r="7543" spans="2:24" ht="11" outlineLevel="1" x14ac:dyDescent="0.15">
      <c r="B7543" t="s">
        <v>10045</v>
      </c>
      <c r="C7543" t="s">
        <v>890</v>
      </c>
      <c r="E7543" t="s">
        <v>10649</v>
      </c>
      <c r="F7543" t="s">
        <v>685</v>
      </c>
      <c r="G7543" t="s">
        <v>2058</v>
      </c>
      <c r="H7543" s="17">
        <v>42846</v>
      </c>
      <c r="I7543" s="15">
        <v>2017</v>
      </c>
      <c r="J7543" t="s">
        <v>10634</v>
      </c>
      <c r="K7543" s="5">
        <v>0</v>
      </c>
      <c r="L7543" t="s">
        <v>967</v>
      </c>
      <c r="M7543" t="s">
        <v>835</v>
      </c>
      <c r="N7543" t="s">
        <v>10635</v>
      </c>
      <c r="P7543" t="s">
        <v>13376</v>
      </c>
      <c r="Q7543" t="s">
        <v>13376</v>
      </c>
      <c r="R7543" t="s">
        <v>740</v>
      </c>
      <c r="S7543" t="s">
        <v>795</v>
      </c>
      <c r="T7543" t="s">
        <v>23507</v>
      </c>
      <c r="U7543" t="s">
        <v>965</v>
      </c>
      <c r="V7543" t="s">
        <v>10638</v>
      </c>
      <c r="W7543" t="s">
        <v>970</v>
      </c>
      <c r="X7543" t="s">
        <v>23519</v>
      </c>
    </row>
    <row r="7544" spans="2:24" ht="11" outlineLevel="1" x14ac:dyDescent="0.15">
      <c r="B7544" t="s">
        <v>10047</v>
      </c>
      <c r="C7544" t="s">
        <v>334</v>
      </c>
      <c r="E7544" t="s">
        <v>10649</v>
      </c>
      <c r="F7544" t="s">
        <v>16871</v>
      </c>
      <c r="G7544" t="s">
        <v>2830</v>
      </c>
      <c r="H7544" s="17">
        <v>42846</v>
      </c>
      <c r="I7544" s="15">
        <v>2017</v>
      </c>
      <c r="J7544" t="s">
        <v>10634</v>
      </c>
      <c r="K7544" s="5">
        <v>0</v>
      </c>
      <c r="L7544" t="s">
        <v>967</v>
      </c>
      <c r="M7544" t="s">
        <v>835</v>
      </c>
      <c r="N7544" t="s">
        <v>10635</v>
      </c>
      <c r="P7544" t="s">
        <v>13376</v>
      </c>
      <c r="Q7544" t="s">
        <v>13376</v>
      </c>
      <c r="R7544" t="s">
        <v>740</v>
      </c>
      <c r="S7544" t="s">
        <v>795</v>
      </c>
      <c r="T7544" t="s">
        <v>23517</v>
      </c>
      <c r="U7544" t="s">
        <v>965</v>
      </c>
      <c r="V7544" t="s">
        <v>10638</v>
      </c>
      <c r="W7544" t="s">
        <v>970</v>
      </c>
      <c r="X7544" t="s">
        <v>23520</v>
      </c>
    </row>
    <row r="7545" spans="2:24" ht="11" outlineLevel="1" x14ac:dyDescent="0.15">
      <c r="B7545" t="s">
        <v>10049</v>
      </c>
      <c r="C7545" t="s">
        <v>237</v>
      </c>
      <c r="E7545" t="s">
        <v>10652</v>
      </c>
      <c r="F7545" t="s">
        <v>14208</v>
      </c>
      <c r="G7545" t="s">
        <v>1702</v>
      </c>
      <c r="H7545" s="17">
        <v>44139</v>
      </c>
      <c r="I7545" s="15">
        <v>2021</v>
      </c>
      <c r="J7545" t="s">
        <v>10634</v>
      </c>
      <c r="K7545" s="5">
        <v>0</v>
      </c>
      <c r="L7545" t="s">
        <v>967</v>
      </c>
      <c r="M7545" t="s">
        <v>835</v>
      </c>
      <c r="N7545" t="s">
        <v>10635</v>
      </c>
      <c r="P7545" t="s">
        <v>13376</v>
      </c>
      <c r="R7545" t="s">
        <v>740</v>
      </c>
      <c r="S7545" t="s">
        <v>795</v>
      </c>
      <c r="T7545" t="s">
        <v>23521</v>
      </c>
      <c r="U7545" t="s">
        <v>965</v>
      </c>
      <c r="V7545" t="s">
        <v>10638</v>
      </c>
      <c r="W7545" t="s">
        <v>970</v>
      </c>
      <c r="X7545" t="s">
        <v>23522</v>
      </c>
    </row>
    <row r="7546" spans="2:24" ht="11" outlineLevel="1" x14ac:dyDescent="0.15">
      <c r="B7546" t="s">
        <v>10049</v>
      </c>
      <c r="C7546" t="s">
        <v>237</v>
      </c>
      <c r="E7546" t="s">
        <v>10649</v>
      </c>
      <c r="F7546" t="s">
        <v>14208</v>
      </c>
      <c r="G7546" t="s">
        <v>1702</v>
      </c>
      <c r="H7546" s="17">
        <v>42846</v>
      </c>
      <c r="I7546" s="15">
        <v>2017</v>
      </c>
      <c r="J7546" t="s">
        <v>10634</v>
      </c>
      <c r="K7546" s="5">
        <v>0</v>
      </c>
      <c r="L7546" t="s">
        <v>967</v>
      </c>
      <c r="M7546" t="s">
        <v>835</v>
      </c>
      <c r="N7546" t="s">
        <v>10635</v>
      </c>
      <c r="P7546" t="s">
        <v>13376</v>
      </c>
      <c r="Q7546" t="s">
        <v>13376</v>
      </c>
      <c r="R7546" t="s">
        <v>740</v>
      </c>
      <c r="S7546" t="s">
        <v>795</v>
      </c>
      <c r="T7546" t="s">
        <v>23523</v>
      </c>
      <c r="U7546" t="s">
        <v>965</v>
      </c>
      <c r="V7546" t="s">
        <v>10638</v>
      </c>
      <c r="W7546" t="s">
        <v>970</v>
      </c>
      <c r="X7546" t="s">
        <v>23524</v>
      </c>
    </row>
    <row r="7547" spans="2:24" ht="11" outlineLevel="1" x14ac:dyDescent="0.15">
      <c r="B7547" t="s">
        <v>10051</v>
      </c>
      <c r="C7547" t="s">
        <v>2775</v>
      </c>
      <c r="E7547" t="s">
        <v>10652</v>
      </c>
      <c r="F7547" t="s">
        <v>669</v>
      </c>
      <c r="G7547" t="s">
        <v>1498</v>
      </c>
      <c r="H7547" s="17">
        <v>42779</v>
      </c>
      <c r="I7547" s="15">
        <v>2017</v>
      </c>
      <c r="J7547" t="s">
        <v>10634</v>
      </c>
      <c r="K7547" s="5">
        <v>0</v>
      </c>
      <c r="L7547" t="s">
        <v>967</v>
      </c>
      <c r="M7547" t="s">
        <v>835</v>
      </c>
      <c r="N7547" t="s">
        <v>10635</v>
      </c>
      <c r="P7547" t="s">
        <v>13376</v>
      </c>
      <c r="Q7547" t="s">
        <v>13376</v>
      </c>
      <c r="R7547" t="s">
        <v>740</v>
      </c>
      <c r="S7547" t="s">
        <v>795</v>
      </c>
      <c r="T7547" t="s">
        <v>15462</v>
      </c>
      <c r="U7547" t="s">
        <v>965</v>
      </c>
      <c r="V7547" t="s">
        <v>10638</v>
      </c>
      <c r="W7547" t="s">
        <v>970</v>
      </c>
      <c r="X7547" t="s">
        <v>23525</v>
      </c>
    </row>
    <row r="7548" spans="2:24" ht="11" outlineLevel="1" x14ac:dyDescent="0.15">
      <c r="B7548" t="s">
        <v>10053</v>
      </c>
      <c r="C7548" t="s">
        <v>369</v>
      </c>
      <c r="E7548" t="s">
        <v>10664</v>
      </c>
      <c r="F7548" t="s">
        <v>685</v>
      </c>
      <c r="G7548" t="s">
        <v>2058</v>
      </c>
      <c r="H7548" s="17">
        <v>42377</v>
      </c>
      <c r="I7548" s="15">
        <v>2016</v>
      </c>
      <c r="J7548" t="s">
        <v>10634</v>
      </c>
      <c r="K7548" s="5">
        <v>0</v>
      </c>
      <c r="L7548" t="s">
        <v>967</v>
      </c>
      <c r="M7548" t="s">
        <v>983</v>
      </c>
      <c r="N7548" t="s">
        <v>10635</v>
      </c>
      <c r="O7548" t="s">
        <v>796</v>
      </c>
      <c r="P7548" t="s">
        <v>13376</v>
      </c>
      <c r="Q7548" t="s">
        <v>13376</v>
      </c>
      <c r="R7548" t="s">
        <v>740</v>
      </c>
      <c r="S7548" t="s">
        <v>795</v>
      </c>
      <c r="T7548" t="s">
        <v>19969</v>
      </c>
      <c r="U7548" t="s">
        <v>965</v>
      </c>
      <c r="V7548" t="s">
        <v>10638</v>
      </c>
      <c r="W7548" t="s">
        <v>970</v>
      </c>
      <c r="X7548" t="s">
        <v>23526</v>
      </c>
    </row>
    <row r="7549" spans="2:24" ht="11" outlineLevel="1" x14ac:dyDescent="0.15">
      <c r="B7549" t="s">
        <v>10057</v>
      </c>
      <c r="C7549" t="s">
        <v>4335</v>
      </c>
      <c r="E7549" t="s">
        <v>10649</v>
      </c>
      <c r="F7549" t="s">
        <v>3417</v>
      </c>
      <c r="G7549" t="s">
        <v>3418</v>
      </c>
      <c r="H7549" s="17">
        <v>45001</v>
      </c>
      <c r="I7549" s="15">
        <v>2023</v>
      </c>
      <c r="J7549" t="s">
        <v>10634</v>
      </c>
      <c r="K7549" s="5">
        <v>0</v>
      </c>
      <c r="L7549" t="s">
        <v>967</v>
      </c>
      <c r="M7549" t="s">
        <v>854</v>
      </c>
      <c r="N7549" t="s">
        <v>23428</v>
      </c>
      <c r="P7549" t="s">
        <v>11434</v>
      </c>
      <c r="R7549" t="s">
        <v>740</v>
      </c>
      <c r="S7549" t="s">
        <v>795</v>
      </c>
      <c r="T7549" t="s">
        <v>23527</v>
      </c>
      <c r="U7549" t="s">
        <v>965</v>
      </c>
      <c r="V7549" t="s">
        <v>10638</v>
      </c>
      <c r="W7549" t="s">
        <v>970</v>
      </c>
      <c r="X7549" t="s">
        <v>23528</v>
      </c>
    </row>
    <row r="7550" spans="2:24" ht="11" outlineLevel="1" x14ac:dyDescent="0.15">
      <c r="B7550" t="s">
        <v>10059</v>
      </c>
      <c r="C7550" t="s">
        <v>891</v>
      </c>
      <c r="E7550" t="s">
        <v>10652</v>
      </c>
      <c r="F7550" t="s">
        <v>712</v>
      </c>
      <c r="G7550" t="s">
        <v>2068</v>
      </c>
      <c r="H7550" s="17">
        <v>44034</v>
      </c>
      <c r="I7550" s="15">
        <v>2020</v>
      </c>
      <c r="J7550" t="s">
        <v>10634</v>
      </c>
      <c r="K7550" s="5">
        <v>0</v>
      </c>
      <c r="L7550" t="s">
        <v>967</v>
      </c>
      <c r="M7550" t="s">
        <v>854</v>
      </c>
      <c r="N7550" t="s">
        <v>10635</v>
      </c>
      <c r="P7550" t="s">
        <v>11434</v>
      </c>
      <c r="Q7550" t="s">
        <v>11434</v>
      </c>
      <c r="R7550" t="s">
        <v>745</v>
      </c>
      <c r="S7550" t="s">
        <v>795</v>
      </c>
      <c r="T7550" t="s">
        <v>23529</v>
      </c>
      <c r="U7550" t="s">
        <v>965</v>
      </c>
      <c r="V7550" t="s">
        <v>10638</v>
      </c>
      <c r="W7550" t="s">
        <v>970</v>
      </c>
      <c r="X7550" t="s">
        <v>23530</v>
      </c>
    </row>
    <row r="7551" spans="2:24" ht="11" outlineLevel="1" x14ac:dyDescent="0.15">
      <c r="B7551" t="s">
        <v>10059</v>
      </c>
      <c r="C7551" t="s">
        <v>891</v>
      </c>
      <c r="E7551" t="s">
        <v>10649</v>
      </c>
      <c r="F7551" t="s">
        <v>712</v>
      </c>
      <c r="G7551" t="s">
        <v>2068</v>
      </c>
      <c r="H7551" s="17">
        <v>43969</v>
      </c>
      <c r="I7551" s="15">
        <v>2020</v>
      </c>
      <c r="J7551" t="s">
        <v>10634</v>
      </c>
      <c r="K7551" s="5">
        <v>0</v>
      </c>
      <c r="L7551" t="s">
        <v>967</v>
      </c>
      <c r="M7551" t="s">
        <v>854</v>
      </c>
      <c r="N7551" t="s">
        <v>10635</v>
      </c>
      <c r="P7551" t="s">
        <v>11434</v>
      </c>
      <c r="Q7551" t="s">
        <v>11434</v>
      </c>
      <c r="R7551" t="s">
        <v>745</v>
      </c>
      <c r="S7551" t="s">
        <v>795</v>
      </c>
      <c r="T7551" t="s">
        <v>23531</v>
      </c>
      <c r="U7551" t="s">
        <v>965</v>
      </c>
      <c r="V7551" t="s">
        <v>10638</v>
      </c>
      <c r="W7551" t="s">
        <v>970</v>
      </c>
      <c r="X7551" t="s">
        <v>23532</v>
      </c>
    </row>
    <row r="7552" spans="2:24" ht="11" outlineLevel="1" x14ac:dyDescent="0.15">
      <c r="B7552" t="s">
        <v>10061</v>
      </c>
      <c r="C7552" t="s">
        <v>3749</v>
      </c>
      <c r="E7552" t="s">
        <v>10649</v>
      </c>
      <c r="F7552" t="s">
        <v>685</v>
      </c>
      <c r="G7552" t="s">
        <v>2058</v>
      </c>
      <c r="H7552" s="17">
        <v>45503</v>
      </c>
      <c r="I7552" s="15">
        <v>2024</v>
      </c>
      <c r="J7552" t="s">
        <v>10634</v>
      </c>
      <c r="K7552" s="5">
        <v>0</v>
      </c>
      <c r="L7552" t="s">
        <v>967</v>
      </c>
      <c r="M7552" t="s">
        <v>854</v>
      </c>
      <c r="N7552" t="s">
        <v>23428</v>
      </c>
      <c r="P7552" t="s">
        <v>14616</v>
      </c>
      <c r="Q7552" t="s">
        <v>11435</v>
      </c>
      <c r="R7552" t="s">
        <v>740</v>
      </c>
      <c r="S7552" t="s">
        <v>795</v>
      </c>
      <c r="T7552" t="s">
        <v>23533</v>
      </c>
      <c r="U7552" t="s">
        <v>965</v>
      </c>
      <c r="V7552" t="s">
        <v>10638</v>
      </c>
      <c r="W7552" t="s">
        <v>970</v>
      </c>
      <c r="X7552" t="s">
        <v>23534</v>
      </c>
    </row>
    <row r="7553" spans="2:24" ht="11" outlineLevel="1" x14ac:dyDescent="0.15">
      <c r="B7553" t="s">
        <v>10063</v>
      </c>
      <c r="C7553" t="s">
        <v>889</v>
      </c>
      <c r="E7553" t="s">
        <v>10649</v>
      </c>
      <c r="F7553" t="s">
        <v>685</v>
      </c>
      <c r="G7553" t="s">
        <v>2058</v>
      </c>
      <c r="H7553" s="17">
        <v>43633</v>
      </c>
      <c r="I7553" s="15">
        <v>2019</v>
      </c>
      <c r="J7553" t="s">
        <v>10634</v>
      </c>
      <c r="K7553" s="5">
        <v>0</v>
      </c>
      <c r="L7553" t="s">
        <v>967</v>
      </c>
      <c r="M7553" t="s">
        <v>854</v>
      </c>
      <c r="N7553" t="s">
        <v>23428</v>
      </c>
      <c r="P7553" t="s">
        <v>14616</v>
      </c>
      <c r="Q7553" t="s">
        <v>14616</v>
      </c>
      <c r="R7553" t="s">
        <v>740</v>
      </c>
      <c r="S7553" t="s">
        <v>795</v>
      </c>
      <c r="T7553" t="s">
        <v>23535</v>
      </c>
      <c r="U7553" t="s">
        <v>965</v>
      </c>
      <c r="V7553" t="s">
        <v>10638</v>
      </c>
      <c r="W7553" t="s">
        <v>970</v>
      </c>
      <c r="X7553" t="s">
        <v>23536</v>
      </c>
    </row>
    <row r="7554" spans="2:24" ht="11" outlineLevel="1" x14ac:dyDescent="0.15">
      <c r="B7554" t="s">
        <v>10065</v>
      </c>
      <c r="C7554" t="s">
        <v>10066</v>
      </c>
      <c r="E7554" t="s">
        <v>10649</v>
      </c>
      <c r="F7554" t="s">
        <v>5525</v>
      </c>
      <c r="G7554" t="s">
        <v>5526</v>
      </c>
      <c r="H7554" s="17">
        <v>45183</v>
      </c>
      <c r="I7554" s="15">
        <v>2023</v>
      </c>
      <c r="J7554" t="s">
        <v>10634</v>
      </c>
      <c r="K7554" s="5">
        <v>0</v>
      </c>
      <c r="L7554" t="s">
        <v>967</v>
      </c>
      <c r="R7554" t="s">
        <v>740</v>
      </c>
      <c r="S7554" t="s">
        <v>795</v>
      </c>
      <c r="T7554" t="s">
        <v>23537</v>
      </c>
      <c r="U7554" t="s">
        <v>1340</v>
      </c>
      <c r="V7554" t="s">
        <v>12795</v>
      </c>
      <c r="W7554" t="s">
        <v>970</v>
      </c>
      <c r="X7554" t="s">
        <v>23538</v>
      </c>
    </row>
    <row r="7555" spans="2:24" ht="11" outlineLevel="1" x14ac:dyDescent="0.15">
      <c r="B7555" t="s">
        <v>10068</v>
      </c>
      <c r="C7555" t="s">
        <v>2682</v>
      </c>
      <c r="E7555" t="s">
        <v>10649</v>
      </c>
      <c r="F7555" t="s">
        <v>660</v>
      </c>
      <c r="G7555" t="s">
        <v>1702</v>
      </c>
      <c r="H7555" s="17">
        <v>44841</v>
      </c>
      <c r="I7555" s="15">
        <v>2023</v>
      </c>
      <c r="J7555" t="s">
        <v>10634</v>
      </c>
      <c r="K7555" s="5">
        <v>0</v>
      </c>
      <c r="L7555" t="s">
        <v>967</v>
      </c>
      <c r="M7555" t="s">
        <v>835</v>
      </c>
      <c r="N7555" t="s">
        <v>23428</v>
      </c>
      <c r="P7555" t="s">
        <v>12086</v>
      </c>
      <c r="R7555" t="s">
        <v>740</v>
      </c>
      <c r="S7555" t="s">
        <v>795</v>
      </c>
      <c r="T7555" t="s">
        <v>23539</v>
      </c>
      <c r="U7555" t="s">
        <v>965</v>
      </c>
      <c r="V7555" t="s">
        <v>10638</v>
      </c>
      <c r="W7555" t="s">
        <v>970</v>
      </c>
      <c r="X7555" t="s">
        <v>23540</v>
      </c>
    </row>
    <row r="7556" spans="2:24" ht="11" outlineLevel="1" x14ac:dyDescent="0.15">
      <c r="B7556" t="s">
        <v>10070</v>
      </c>
      <c r="C7556" t="s">
        <v>309</v>
      </c>
      <c r="E7556" t="s">
        <v>10652</v>
      </c>
      <c r="F7556" t="s">
        <v>16693</v>
      </c>
      <c r="G7556" t="s">
        <v>2727</v>
      </c>
      <c r="H7556" s="17">
        <v>45925</v>
      </c>
      <c r="I7556" s="15">
        <v>2025</v>
      </c>
      <c r="J7556" t="s">
        <v>10634</v>
      </c>
      <c r="K7556" s="5">
        <v>0</v>
      </c>
      <c r="L7556" t="s">
        <v>967</v>
      </c>
      <c r="M7556" t="s">
        <v>835</v>
      </c>
      <c r="N7556" t="s">
        <v>10635</v>
      </c>
      <c r="P7556" t="s">
        <v>12086</v>
      </c>
      <c r="Q7556" t="s">
        <v>11435</v>
      </c>
      <c r="R7556" t="s">
        <v>740</v>
      </c>
      <c r="S7556" t="s">
        <v>795</v>
      </c>
      <c r="T7556" t="s">
        <v>23539</v>
      </c>
      <c r="U7556" t="s">
        <v>965</v>
      </c>
      <c r="V7556" t="s">
        <v>10638</v>
      </c>
      <c r="W7556" t="s">
        <v>970</v>
      </c>
      <c r="X7556" t="s">
        <v>23541</v>
      </c>
    </row>
    <row r="7557" spans="2:24" ht="11" outlineLevel="1" x14ac:dyDescent="0.15">
      <c r="B7557" t="s">
        <v>10070</v>
      </c>
      <c r="C7557" t="s">
        <v>309</v>
      </c>
      <c r="E7557" t="s">
        <v>10649</v>
      </c>
      <c r="F7557" t="s">
        <v>16693</v>
      </c>
      <c r="G7557" t="s">
        <v>2727</v>
      </c>
      <c r="H7557" s="17">
        <v>44624</v>
      </c>
      <c r="I7557" s="15">
        <v>2022</v>
      </c>
      <c r="J7557" t="s">
        <v>10634</v>
      </c>
      <c r="K7557" s="5">
        <v>0</v>
      </c>
      <c r="L7557" t="s">
        <v>967</v>
      </c>
      <c r="M7557" t="s">
        <v>835</v>
      </c>
      <c r="N7557" t="s">
        <v>10635</v>
      </c>
      <c r="P7557" t="s">
        <v>12086</v>
      </c>
      <c r="R7557" t="s">
        <v>740</v>
      </c>
      <c r="S7557" t="s">
        <v>795</v>
      </c>
      <c r="T7557" t="s">
        <v>23539</v>
      </c>
      <c r="U7557" t="s">
        <v>965</v>
      </c>
      <c r="V7557" t="s">
        <v>10638</v>
      </c>
      <c r="W7557" t="s">
        <v>970</v>
      </c>
      <c r="X7557" t="s">
        <v>23542</v>
      </c>
    </row>
    <row r="7558" spans="2:24" ht="11" outlineLevel="1" x14ac:dyDescent="0.15">
      <c r="B7558" t="s">
        <v>10072</v>
      </c>
      <c r="C7558" t="s">
        <v>6748</v>
      </c>
      <c r="E7558" t="s">
        <v>10649</v>
      </c>
      <c r="F7558" t="s">
        <v>6749</v>
      </c>
      <c r="G7558" t="s">
        <v>6750</v>
      </c>
      <c r="H7558" s="17">
        <v>45226</v>
      </c>
      <c r="I7558" s="15">
        <v>2024</v>
      </c>
      <c r="J7558" t="s">
        <v>10634</v>
      </c>
      <c r="K7558" s="5">
        <v>0</v>
      </c>
      <c r="L7558" t="s">
        <v>967</v>
      </c>
      <c r="R7558" t="s">
        <v>748</v>
      </c>
      <c r="S7558" t="s">
        <v>795</v>
      </c>
      <c r="T7558" t="s">
        <v>23543</v>
      </c>
      <c r="U7558" t="s">
        <v>1340</v>
      </c>
      <c r="V7558" t="s">
        <v>12795</v>
      </c>
      <c r="W7558" t="s">
        <v>970</v>
      </c>
      <c r="X7558" t="s">
        <v>23544</v>
      </c>
    </row>
    <row r="7559" spans="2:24" ht="11" outlineLevel="1" x14ac:dyDescent="0.15">
      <c r="B7559" t="s">
        <v>10072</v>
      </c>
      <c r="C7559" t="s">
        <v>6748</v>
      </c>
      <c r="E7559" t="s">
        <v>10652</v>
      </c>
      <c r="F7559" t="s">
        <v>6749</v>
      </c>
      <c r="G7559" t="s">
        <v>6750</v>
      </c>
      <c r="H7559" s="17">
        <v>45295</v>
      </c>
      <c r="I7559" s="15">
        <v>2024</v>
      </c>
      <c r="J7559" t="s">
        <v>10634</v>
      </c>
      <c r="K7559" s="5">
        <v>0</v>
      </c>
      <c r="L7559" t="s">
        <v>967</v>
      </c>
      <c r="M7559" t="s">
        <v>12797</v>
      </c>
      <c r="R7559" t="s">
        <v>748</v>
      </c>
      <c r="S7559" t="s">
        <v>795</v>
      </c>
      <c r="T7559" t="s">
        <v>23545</v>
      </c>
      <c r="U7559" t="s">
        <v>1340</v>
      </c>
      <c r="V7559" t="s">
        <v>12795</v>
      </c>
      <c r="W7559" t="s">
        <v>970</v>
      </c>
      <c r="X7559" t="s">
        <v>23546</v>
      </c>
    </row>
    <row r="7560" spans="2:24" ht="11" outlineLevel="1" x14ac:dyDescent="0.15">
      <c r="B7560" t="s">
        <v>10072</v>
      </c>
      <c r="C7560" t="s">
        <v>6748</v>
      </c>
      <c r="E7560" t="s">
        <v>10664</v>
      </c>
      <c r="F7560" t="s">
        <v>6749</v>
      </c>
      <c r="G7560" t="s">
        <v>6750</v>
      </c>
      <c r="H7560" s="17">
        <v>45368</v>
      </c>
      <c r="I7560" s="15">
        <v>2024</v>
      </c>
      <c r="J7560" t="s">
        <v>10634</v>
      </c>
      <c r="K7560" s="5">
        <v>0</v>
      </c>
      <c r="L7560" t="s">
        <v>967</v>
      </c>
      <c r="M7560" t="s">
        <v>12797</v>
      </c>
      <c r="R7560" t="s">
        <v>748</v>
      </c>
      <c r="S7560" t="s">
        <v>795</v>
      </c>
      <c r="T7560" t="s">
        <v>23547</v>
      </c>
      <c r="U7560" t="s">
        <v>1340</v>
      </c>
      <c r="V7560" t="s">
        <v>12795</v>
      </c>
      <c r="W7560" t="s">
        <v>970</v>
      </c>
      <c r="X7560" t="s">
        <v>23548</v>
      </c>
    </row>
    <row r="7561" spans="2:24" ht="11" outlineLevel="1" x14ac:dyDescent="0.15">
      <c r="B7561" t="s">
        <v>10072</v>
      </c>
      <c r="C7561" t="s">
        <v>6748</v>
      </c>
      <c r="E7561" t="s">
        <v>10643</v>
      </c>
      <c r="F7561" t="s">
        <v>6749</v>
      </c>
      <c r="G7561" t="s">
        <v>6750</v>
      </c>
      <c r="H7561" s="17">
        <v>45761</v>
      </c>
      <c r="I7561" s="15">
        <v>2025</v>
      </c>
      <c r="J7561" t="s">
        <v>10634</v>
      </c>
      <c r="K7561" s="5">
        <v>0</v>
      </c>
      <c r="L7561" t="s">
        <v>967</v>
      </c>
      <c r="M7561" t="s">
        <v>12797</v>
      </c>
      <c r="R7561" t="s">
        <v>748</v>
      </c>
      <c r="S7561" t="s">
        <v>795</v>
      </c>
      <c r="T7561" t="s">
        <v>23549</v>
      </c>
      <c r="U7561" t="s">
        <v>1340</v>
      </c>
      <c r="V7561" t="s">
        <v>12795</v>
      </c>
      <c r="W7561" t="s">
        <v>970</v>
      </c>
      <c r="X7561" t="s">
        <v>23550</v>
      </c>
    </row>
    <row r="7562" spans="2:24" ht="11" outlineLevel="1" x14ac:dyDescent="0.15">
      <c r="B7562" t="s">
        <v>10074</v>
      </c>
      <c r="C7562" t="s">
        <v>4496</v>
      </c>
      <c r="E7562" t="s">
        <v>10649</v>
      </c>
      <c r="F7562" t="s">
        <v>4497</v>
      </c>
      <c r="G7562" t="s">
        <v>4498</v>
      </c>
      <c r="H7562" s="17">
        <v>45226</v>
      </c>
      <c r="I7562" s="15">
        <v>2024</v>
      </c>
      <c r="J7562" t="s">
        <v>10634</v>
      </c>
      <c r="K7562" s="5">
        <v>0</v>
      </c>
      <c r="L7562" t="s">
        <v>967</v>
      </c>
      <c r="R7562" t="s">
        <v>748</v>
      </c>
      <c r="S7562" t="s">
        <v>795</v>
      </c>
      <c r="T7562" t="s">
        <v>23551</v>
      </c>
      <c r="U7562" t="s">
        <v>1340</v>
      </c>
      <c r="V7562" t="s">
        <v>12795</v>
      </c>
      <c r="W7562" t="s">
        <v>970</v>
      </c>
      <c r="X7562" t="s">
        <v>23552</v>
      </c>
    </row>
    <row r="7563" spans="2:24" ht="11" outlineLevel="1" x14ac:dyDescent="0.15">
      <c r="B7563" t="s">
        <v>10074</v>
      </c>
      <c r="C7563" t="s">
        <v>4496</v>
      </c>
      <c r="E7563" t="s">
        <v>10652</v>
      </c>
      <c r="F7563" t="s">
        <v>4497</v>
      </c>
      <c r="G7563" t="s">
        <v>4498</v>
      </c>
      <c r="H7563" s="17">
        <v>45295</v>
      </c>
      <c r="I7563" s="15">
        <v>2024</v>
      </c>
      <c r="J7563" t="s">
        <v>10634</v>
      </c>
      <c r="K7563" s="5">
        <v>0</v>
      </c>
      <c r="L7563" t="s">
        <v>967</v>
      </c>
      <c r="M7563" t="s">
        <v>12797</v>
      </c>
      <c r="R7563" t="s">
        <v>748</v>
      </c>
      <c r="S7563" t="s">
        <v>795</v>
      </c>
      <c r="T7563" t="s">
        <v>23553</v>
      </c>
      <c r="U7563" t="s">
        <v>1340</v>
      </c>
      <c r="V7563" t="s">
        <v>12795</v>
      </c>
      <c r="W7563" t="s">
        <v>970</v>
      </c>
      <c r="X7563" t="s">
        <v>23554</v>
      </c>
    </row>
    <row r="7564" spans="2:24" ht="11" outlineLevel="1" x14ac:dyDescent="0.15">
      <c r="B7564" t="s">
        <v>10074</v>
      </c>
      <c r="C7564" t="s">
        <v>4496</v>
      </c>
      <c r="E7564" t="s">
        <v>10664</v>
      </c>
      <c r="F7564" t="s">
        <v>4497</v>
      </c>
      <c r="G7564" t="s">
        <v>4498</v>
      </c>
      <c r="H7564" s="17">
        <v>45368</v>
      </c>
      <c r="I7564" s="15">
        <v>2024</v>
      </c>
      <c r="J7564" t="s">
        <v>10634</v>
      </c>
      <c r="K7564" s="5">
        <v>0</v>
      </c>
      <c r="L7564" t="s">
        <v>967</v>
      </c>
      <c r="M7564" t="s">
        <v>12797</v>
      </c>
      <c r="R7564" t="s">
        <v>748</v>
      </c>
      <c r="S7564" t="s">
        <v>795</v>
      </c>
      <c r="T7564" t="s">
        <v>23547</v>
      </c>
      <c r="U7564" t="s">
        <v>1340</v>
      </c>
      <c r="V7564" t="s">
        <v>12795</v>
      </c>
      <c r="W7564" t="s">
        <v>970</v>
      </c>
      <c r="X7564" t="s">
        <v>23555</v>
      </c>
    </row>
    <row r="7565" spans="2:24" ht="11" outlineLevel="1" x14ac:dyDescent="0.15">
      <c r="B7565" t="s">
        <v>10074</v>
      </c>
      <c r="C7565" t="s">
        <v>4496</v>
      </c>
      <c r="E7565" t="s">
        <v>10643</v>
      </c>
      <c r="F7565" t="s">
        <v>4497</v>
      </c>
      <c r="G7565" t="s">
        <v>4498</v>
      </c>
      <c r="H7565" s="17">
        <v>45761</v>
      </c>
      <c r="I7565" s="15">
        <v>2025</v>
      </c>
      <c r="J7565" t="s">
        <v>10634</v>
      </c>
      <c r="K7565" s="5">
        <v>0</v>
      </c>
      <c r="L7565" t="s">
        <v>967</v>
      </c>
      <c r="M7565" t="s">
        <v>12797</v>
      </c>
      <c r="R7565" t="s">
        <v>748</v>
      </c>
      <c r="S7565" t="s">
        <v>795</v>
      </c>
      <c r="T7565" t="s">
        <v>23556</v>
      </c>
      <c r="U7565" t="s">
        <v>1340</v>
      </c>
      <c r="V7565" t="s">
        <v>12795</v>
      </c>
      <c r="W7565" t="s">
        <v>970</v>
      </c>
      <c r="X7565" t="s">
        <v>23557</v>
      </c>
    </row>
    <row r="7566" spans="2:24" ht="11" outlineLevel="1" x14ac:dyDescent="0.15">
      <c r="B7566" t="s">
        <v>10076</v>
      </c>
      <c r="C7566" t="s">
        <v>10077</v>
      </c>
      <c r="E7566" t="s">
        <v>10649</v>
      </c>
      <c r="F7566" t="s">
        <v>10078</v>
      </c>
      <c r="G7566" t="s">
        <v>10079</v>
      </c>
      <c r="H7566" s="17">
        <v>45226</v>
      </c>
      <c r="I7566" s="15">
        <v>2024</v>
      </c>
      <c r="J7566" t="s">
        <v>10634</v>
      </c>
      <c r="K7566" s="5">
        <v>0</v>
      </c>
      <c r="L7566" t="s">
        <v>967</v>
      </c>
      <c r="R7566" t="s">
        <v>748</v>
      </c>
      <c r="S7566" t="s">
        <v>795</v>
      </c>
      <c r="T7566" t="s">
        <v>23551</v>
      </c>
      <c r="U7566" t="s">
        <v>1340</v>
      </c>
      <c r="V7566" t="s">
        <v>12795</v>
      </c>
      <c r="W7566" t="s">
        <v>970</v>
      </c>
      <c r="X7566" t="s">
        <v>23558</v>
      </c>
    </row>
    <row r="7567" spans="2:24" ht="11" outlineLevel="1" x14ac:dyDescent="0.15">
      <c r="B7567" t="s">
        <v>10076</v>
      </c>
      <c r="C7567" t="s">
        <v>10077</v>
      </c>
      <c r="E7567" t="s">
        <v>10652</v>
      </c>
      <c r="F7567" t="s">
        <v>10078</v>
      </c>
      <c r="G7567" t="s">
        <v>10079</v>
      </c>
      <c r="H7567" s="17">
        <v>45294</v>
      </c>
      <c r="I7567" s="15">
        <v>2024</v>
      </c>
      <c r="J7567" t="s">
        <v>10634</v>
      </c>
      <c r="K7567" s="5">
        <v>0</v>
      </c>
      <c r="L7567" t="s">
        <v>967</v>
      </c>
      <c r="M7567" t="s">
        <v>12797</v>
      </c>
      <c r="R7567" t="s">
        <v>748</v>
      </c>
      <c r="S7567" t="s">
        <v>795</v>
      </c>
      <c r="T7567" t="s">
        <v>23553</v>
      </c>
      <c r="U7567" t="s">
        <v>1340</v>
      </c>
      <c r="V7567" t="s">
        <v>12795</v>
      </c>
      <c r="W7567" t="s">
        <v>970</v>
      </c>
      <c r="X7567" t="s">
        <v>23559</v>
      </c>
    </row>
    <row r="7568" spans="2:24" ht="11" outlineLevel="1" x14ac:dyDescent="0.15">
      <c r="B7568" t="s">
        <v>10076</v>
      </c>
      <c r="C7568" t="s">
        <v>10077</v>
      </c>
      <c r="E7568" t="s">
        <v>10664</v>
      </c>
      <c r="F7568" t="s">
        <v>10078</v>
      </c>
      <c r="G7568" t="s">
        <v>10079</v>
      </c>
      <c r="H7568" s="17">
        <v>45368</v>
      </c>
      <c r="I7568" s="15">
        <v>2024</v>
      </c>
      <c r="J7568" t="s">
        <v>10634</v>
      </c>
      <c r="K7568" s="5">
        <v>0</v>
      </c>
      <c r="L7568" t="s">
        <v>967</v>
      </c>
      <c r="M7568" t="s">
        <v>12797</v>
      </c>
      <c r="R7568" t="s">
        <v>748</v>
      </c>
      <c r="S7568" t="s">
        <v>795</v>
      </c>
      <c r="T7568" t="s">
        <v>23547</v>
      </c>
      <c r="U7568" t="s">
        <v>1340</v>
      </c>
      <c r="V7568" t="s">
        <v>12795</v>
      </c>
      <c r="W7568" t="s">
        <v>970</v>
      </c>
      <c r="X7568" t="s">
        <v>23560</v>
      </c>
    </row>
    <row r="7569" spans="2:24" ht="11" outlineLevel="1" x14ac:dyDescent="0.15">
      <c r="B7569" t="s">
        <v>10076</v>
      </c>
      <c r="C7569" t="s">
        <v>10077</v>
      </c>
      <c r="E7569" t="s">
        <v>10643</v>
      </c>
      <c r="F7569" t="s">
        <v>10078</v>
      </c>
      <c r="G7569" t="s">
        <v>10079</v>
      </c>
      <c r="H7569" s="17">
        <v>45761</v>
      </c>
      <c r="I7569" s="15">
        <v>2025</v>
      </c>
      <c r="J7569" t="s">
        <v>10634</v>
      </c>
      <c r="K7569" s="5">
        <v>0</v>
      </c>
      <c r="L7569" t="s">
        <v>967</v>
      </c>
      <c r="M7569" t="s">
        <v>12797</v>
      </c>
      <c r="R7569" t="s">
        <v>748</v>
      </c>
      <c r="S7569" t="s">
        <v>795</v>
      </c>
      <c r="T7569" t="s">
        <v>23561</v>
      </c>
      <c r="U7569" t="s">
        <v>1340</v>
      </c>
      <c r="V7569" t="s">
        <v>12795</v>
      </c>
      <c r="W7569" t="s">
        <v>970</v>
      </c>
      <c r="X7569" t="s">
        <v>23562</v>
      </c>
    </row>
    <row r="7570" spans="2:24" ht="11" outlineLevel="1" x14ac:dyDescent="0.15">
      <c r="B7570" t="s">
        <v>10081</v>
      </c>
      <c r="C7570" t="s">
        <v>10082</v>
      </c>
      <c r="E7570" t="s">
        <v>10649</v>
      </c>
      <c r="F7570" t="s">
        <v>10083</v>
      </c>
      <c r="G7570" t="s">
        <v>10084</v>
      </c>
      <c r="H7570" s="17">
        <v>45212</v>
      </c>
      <c r="I7570" s="15">
        <v>2024</v>
      </c>
      <c r="J7570" t="s">
        <v>10634</v>
      </c>
      <c r="K7570" s="5">
        <v>0</v>
      </c>
      <c r="L7570" t="s">
        <v>967</v>
      </c>
      <c r="R7570" t="s">
        <v>737</v>
      </c>
      <c r="S7570" t="s">
        <v>795</v>
      </c>
      <c r="T7570" t="s">
        <v>23563</v>
      </c>
      <c r="U7570" t="s">
        <v>1340</v>
      </c>
      <c r="V7570" t="s">
        <v>12795</v>
      </c>
      <c r="W7570" t="s">
        <v>970</v>
      </c>
      <c r="X7570" t="s">
        <v>23564</v>
      </c>
    </row>
    <row r="7571" spans="2:24" ht="11" outlineLevel="1" x14ac:dyDescent="0.15">
      <c r="B7571" t="s">
        <v>10086</v>
      </c>
      <c r="C7571" t="s">
        <v>5139</v>
      </c>
      <c r="E7571" t="s">
        <v>10649</v>
      </c>
      <c r="F7571" t="s">
        <v>5140</v>
      </c>
      <c r="G7571" t="s">
        <v>5141</v>
      </c>
      <c r="H7571" s="17">
        <v>45211</v>
      </c>
      <c r="I7571" s="15">
        <v>2024</v>
      </c>
      <c r="J7571" t="s">
        <v>10634</v>
      </c>
      <c r="K7571" s="5">
        <v>0</v>
      </c>
      <c r="L7571" t="s">
        <v>967</v>
      </c>
      <c r="R7571" t="s">
        <v>737</v>
      </c>
      <c r="S7571" t="s">
        <v>795</v>
      </c>
      <c r="T7571" t="s">
        <v>23565</v>
      </c>
      <c r="U7571" t="s">
        <v>1340</v>
      </c>
      <c r="V7571" t="s">
        <v>12795</v>
      </c>
      <c r="W7571" t="s">
        <v>970</v>
      </c>
      <c r="X7571" t="s">
        <v>23566</v>
      </c>
    </row>
    <row r="7572" spans="2:24" ht="11" outlineLevel="1" x14ac:dyDescent="0.15">
      <c r="B7572" t="s">
        <v>10086</v>
      </c>
      <c r="C7572" t="s">
        <v>5139</v>
      </c>
      <c r="E7572" t="s">
        <v>10652</v>
      </c>
      <c r="F7572" t="s">
        <v>5140</v>
      </c>
      <c r="G7572" t="s">
        <v>5141</v>
      </c>
      <c r="H7572" s="17">
        <v>45946</v>
      </c>
      <c r="I7572" s="15">
        <v>2026</v>
      </c>
      <c r="J7572" t="s">
        <v>10634</v>
      </c>
      <c r="K7572" s="5">
        <v>0</v>
      </c>
      <c r="L7572" t="s">
        <v>967</v>
      </c>
      <c r="M7572" t="s">
        <v>23567</v>
      </c>
      <c r="R7572" t="s">
        <v>737</v>
      </c>
      <c r="S7572" t="s">
        <v>795</v>
      </c>
      <c r="T7572" t="s">
        <v>23568</v>
      </c>
      <c r="U7572" t="s">
        <v>1340</v>
      </c>
      <c r="V7572" t="s">
        <v>12795</v>
      </c>
      <c r="W7572" t="s">
        <v>970</v>
      </c>
      <c r="X7572" t="s">
        <v>23569</v>
      </c>
    </row>
    <row r="7573" spans="2:24" ht="11" outlineLevel="1" x14ac:dyDescent="0.15">
      <c r="B7573" t="s">
        <v>10088</v>
      </c>
      <c r="C7573" t="s">
        <v>6040</v>
      </c>
      <c r="E7573" t="s">
        <v>10649</v>
      </c>
      <c r="F7573" t="s">
        <v>6041</v>
      </c>
      <c r="G7573" t="s">
        <v>6042</v>
      </c>
      <c r="H7573" s="17">
        <v>44834</v>
      </c>
      <c r="I7573" s="15">
        <v>2022</v>
      </c>
      <c r="J7573" t="s">
        <v>10634</v>
      </c>
      <c r="K7573" s="5">
        <v>0</v>
      </c>
      <c r="L7573" t="s">
        <v>967</v>
      </c>
      <c r="R7573" t="s">
        <v>3219</v>
      </c>
      <c r="S7573" t="s">
        <v>795</v>
      </c>
      <c r="T7573" t="s">
        <v>23570</v>
      </c>
      <c r="U7573" t="s">
        <v>1340</v>
      </c>
      <c r="V7573" t="s">
        <v>12795</v>
      </c>
      <c r="W7573" t="s">
        <v>970</v>
      </c>
      <c r="X7573" t="s">
        <v>23571</v>
      </c>
    </row>
    <row r="7574" spans="2:24" ht="11" outlineLevel="1" x14ac:dyDescent="0.15">
      <c r="B7574" t="s">
        <v>10088</v>
      </c>
      <c r="C7574" t="s">
        <v>6040</v>
      </c>
      <c r="E7574" t="s">
        <v>10652</v>
      </c>
      <c r="F7574" t="s">
        <v>6041</v>
      </c>
      <c r="G7574" t="s">
        <v>6042</v>
      </c>
      <c r="H7574" s="17">
        <v>46044</v>
      </c>
      <c r="I7574" s="15">
        <v>2026</v>
      </c>
      <c r="J7574" t="s">
        <v>10634</v>
      </c>
      <c r="K7574" s="5">
        <v>0</v>
      </c>
      <c r="L7574" t="s">
        <v>967</v>
      </c>
      <c r="M7574" t="s">
        <v>12797</v>
      </c>
      <c r="R7574" t="s">
        <v>3219</v>
      </c>
      <c r="S7574" t="s">
        <v>795</v>
      </c>
      <c r="T7574" t="s">
        <v>23572</v>
      </c>
      <c r="U7574" t="s">
        <v>1340</v>
      </c>
      <c r="V7574" t="s">
        <v>12795</v>
      </c>
      <c r="W7574" t="s">
        <v>970</v>
      </c>
      <c r="X7574" t="s">
        <v>23573</v>
      </c>
    </row>
    <row r="7575" spans="2:24" ht="11" outlineLevel="1" x14ac:dyDescent="0.15">
      <c r="B7575" t="s">
        <v>10090</v>
      </c>
      <c r="C7575" t="s">
        <v>10091</v>
      </c>
      <c r="E7575" t="s">
        <v>10649</v>
      </c>
      <c r="F7575" t="s">
        <v>4930</v>
      </c>
      <c r="G7575" t="s">
        <v>4931</v>
      </c>
      <c r="H7575" s="17">
        <v>44677</v>
      </c>
      <c r="I7575" s="15">
        <v>2022</v>
      </c>
      <c r="J7575" t="s">
        <v>10634</v>
      </c>
      <c r="K7575" s="5">
        <v>0</v>
      </c>
      <c r="L7575" t="s">
        <v>967</v>
      </c>
      <c r="R7575" t="s">
        <v>748</v>
      </c>
      <c r="S7575" t="s">
        <v>795</v>
      </c>
      <c r="T7575" t="s">
        <v>23574</v>
      </c>
      <c r="U7575" t="s">
        <v>1340</v>
      </c>
      <c r="V7575" t="s">
        <v>12795</v>
      </c>
      <c r="W7575" t="s">
        <v>970</v>
      </c>
      <c r="X7575" t="s">
        <v>23575</v>
      </c>
    </row>
    <row r="7576" spans="2:24" ht="11" outlineLevel="1" x14ac:dyDescent="0.15">
      <c r="B7576" t="s">
        <v>10090</v>
      </c>
      <c r="C7576" t="s">
        <v>10091</v>
      </c>
      <c r="E7576" t="s">
        <v>10652</v>
      </c>
      <c r="F7576" t="s">
        <v>4930</v>
      </c>
      <c r="G7576" t="s">
        <v>4931</v>
      </c>
      <c r="H7576" s="17">
        <v>44768</v>
      </c>
      <c r="I7576" s="15">
        <v>2022</v>
      </c>
      <c r="J7576" t="s">
        <v>10634</v>
      </c>
      <c r="K7576" s="5">
        <v>0</v>
      </c>
      <c r="L7576" t="s">
        <v>967</v>
      </c>
      <c r="M7576" t="s">
        <v>14985</v>
      </c>
      <c r="R7576" t="s">
        <v>748</v>
      </c>
      <c r="S7576" t="s">
        <v>795</v>
      </c>
      <c r="T7576" t="s">
        <v>23576</v>
      </c>
      <c r="U7576" t="s">
        <v>1340</v>
      </c>
      <c r="V7576" t="s">
        <v>12795</v>
      </c>
      <c r="W7576" t="s">
        <v>970</v>
      </c>
      <c r="X7576" t="s">
        <v>23577</v>
      </c>
    </row>
    <row r="7577" spans="2:24" ht="11" outlineLevel="1" x14ac:dyDescent="0.15">
      <c r="B7577" t="s">
        <v>10090</v>
      </c>
      <c r="C7577" t="s">
        <v>10091</v>
      </c>
      <c r="E7577" t="s">
        <v>10664</v>
      </c>
      <c r="F7577" t="s">
        <v>4930</v>
      </c>
      <c r="G7577" t="s">
        <v>4931</v>
      </c>
      <c r="H7577" s="17">
        <v>45964</v>
      </c>
      <c r="I7577" s="15">
        <v>2026</v>
      </c>
      <c r="J7577" t="s">
        <v>10634</v>
      </c>
      <c r="K7577" s="5">
        <v>0</v>
      </c>
      <c r="L7577" t="s">
        <v>967</v>
      </c>
      <c r="M7577" t="s">
        <v>12797</v>
      </c>
      <c r="R7577" t="s">
        <v>748</v>
      </c>
      <c r="S7577" t="s">
        <v>795</v>
      </c>
      <c r="T7577" t="s">
        <v>23578</v>
      </c>
      <c r="U7577" t="s">
        <v>1340</v>
      </c>
      <c r="V7577" t="s">
        <v>12795</v>
      </c>
      <c r="W7577" t="s">
        <v>970</v>
      </c>
      <c r="X7577" t="s">
        <v>23579</v>
      </c>
    </row>
    <row r="7578" spans="2:24" ht="11" outlineLevel="1" x14ac:dyDescent="0.15">
      <c r="B7578" t="s">
        <v>10090</v>
      </c>
      <c r="C7578" t="s">
        <v>10091</v>
      </c>
      <c r="E7578" t="s">
        <v>10643</v>
      </c>
      <c r="F7578" t="s">
        <v>4930</v>
      </c>
      <c r="G7578" t="s">
        <v>4931</v>
      </c>
      <c r="H7578" s="17">
        <v>46000</v>
      </c>
      <c r="I7578" s="15">
        <v>2026</v>
      </c>
      <c r="J7578" t="s">
        <v>10634</v>
      </c>
      <c r="K7578" s="5">
        <v>0</v>
      </c>
      <c r="L7578" t="s">
        <v>967</v>
      </c>
      <c r="M7578" t="s">
        <v>12797</v>
      </c>
      <c r="R7578" t="s">
        <v>748</v>
      </c>
      <c r="S7578" t="s">
        <v>795</v>
      </c>
      <c r="T7578" t="s">
        <v>23580</v>
      </c>
      <c r="U7578" t="s">
        <v>1340</v>
      </c>
      <c r="V7578" t="s">
        <v>12795</v>
      </c>
      <c r="W7578" t="s">
        <v>970</v>
      </c>
      <c r="X7578" t="s">
        <v>23581</v>
      </c>
    </row>
    <row r="7579" spans="2:24" ht="11" outlineLevel="1" x14ac:dyDescent="0.15">
      <c r="B7579" t="s">
        <v>10093</v>
      </c>
      <c r="C7579" t="s">
        <v>10094</v>
      </c>
      <c r="E7579" t="s">
        <v>10649</v>
      </c>
      <c r="F7579" t="s">
        <v>10095</v>
      </c>
      <c r="G7579" t="s">
        <v>10096</v>
      </c>
      <c r="H7579" s="17">
        <v>44678</v>
      </c>
      <c r="I7579" s="15">
        <v>2022</v>
      </c>
      <c r="J7579" t="s">
        <v>10634</v>
      </c>
      <c r="K7579" s="5">
        <v>0</v>
      </c>
      <c r="L7579" t="s">
        <v>967</v>
      </c>
      <c r="R7579" t="s">
        <v>748</v>
      </c>
      <c r="S7579" t="s">
        <v>795</v>
      </c>
      <c r="T7579" t="s">
        <v>23582</v>
      </c>
      <c r="U7579" t="s">
        <v>1340</v>
      </c>
      <c r="V7579" t="s">
        <v>12795</v>
      </c>
      <c r="W7579" t="s">
        <v>970</v>
      </c>
      <c r="X7579" t="s">
        <v>23583</v>
      </c>
    </row>
    <row r="7580" spans="2:24" ht="11" outlineLevel="1" x14ac:dyDescent="0.15">
      <c r="B7580" t="s">
        <v>10093</v>
      </c>
      <c r="C7580" t="s">
        <v>10094</v>
      </c>
      <c r="E7580" t="s">
        <v>10652</v>
      </c>
      <c r="F7580" t="s">
        <v>10095</v>
      </c>
      <c r="G7580" t="s">
        <v>10096</v>
      </c>
      <c r="H7580" s="17">
        <v>44768</v>
      </c>
      <c r="I7580" s="15">
        <v>2022</v>
      </c>
      <c r="J7580" t="s">
        <v>10634</v>
      </c>
      <c r="K7580" s="5">
        <v>0</v>
      </c>
      <c r="L7580" t="s">
        <v>967</v>
      </c>
      <c r="M7580" t="s">
        <v>14985</v>
      </c>
      <c r="R7580" t="s">
        <v>748</v>
      </c>
      <c r="S7580" t="s">
        <v>795</v>
      </c>
      <c r="T7580" t="s">
        <v>23584</v>
      </c>
      <c r="U7580" t="s">
        <v>1340</v>
      </c>
      <c r="V7580" t="s">
        <v>12795</v>
      </c>
      <c r="W7580" t="s">
        <v>970</v>
      </c>
      <c r="X7580" t="s">
        <v>23585</v>
      </c>
    </row>
    <row r="7581" spans="2:24" ht="11" outlineLevel="1" x14ac:dyDescent="0.15">
      <c r="B7581" t="s">
        <v>10093</v>
      </c>
      <c r="C7581" t="s">
        <v>10094</v>
      </c>
      <c r="E7581" t="s">
        <v>10664</v>
      </c>
      <c r="F7581" t="s">
        <v>10095</v>
      </c>
      <c r="G7581" t="s">
        <v>10096</v>
      </c>
      <c r="H7581" s="17">
        <v>45958</v>
      </c>
      <c r="I7581" s="15">
        <v>2026</v>
      </c>
      <c r="J7581" t="s">
        <v>10634</v>
      </c>
      <c r="K7581" s="5">
        <v>0</v>
      </c>
      <c r="L7581" t="s">
        <v>967</v>
      </c>
      <c r="M7581" t="s">
        <v>12797</v>
      </c>
      <c r="R7581" t="s">
        <v>748</v>
      </c>
      <c r="S7581" t="s">
        <v>795</v>
      </c>
      <c r="T7581" t="s">
        <v>23578</v>
      </c>
      <c r="U7581" t="s">
        <v>1340</v>
      </c>
      <c r="V7581" t="s">
        <v>12795</v>
      </c>
      <c r="W7581" t="s">
        <v>970</v>
      </c>
      <c r="X7581" t="s">
        <v>23586</v>
      </c>
    </row>
    <row r="7582" spans="2:24" ht="11" outlineLevel="1" x14ac:dyDescent="0.15">
      <c r="B7582" t="s">
        <v>10093</v>
      </c>
      <c r="C7582" t="s">
        <v>10094</v>
      </c>
      <c r="E7582" t="s">
        <v>10643</v>
      </c>
      <c r="F7582" t="s">
        <v>10095</v>
      </c>
      <c r="G7582" t="s">
        <v>10096</v>
      </c>
      <c r="H7582" s="17">
        <v>46000</v>
      </c>
      <c r="I7582" s="15">
        <v>2026</v>
      </c>
      <c r="J7582" t="s">
        <v>10634</v>
      </c>
      <c r="K7582" s="5">
        <v>0</v>
      </c>
      <c r="L7582" t="s">
        <v>967</v>
      </c>
      <c r="M7582" t="s">
        <v>12797</v>
      </c>
      <c r="R7582" t="s">
        <v>748</v>
      </c>
      <c r="S7582" t="s">
        <v>795</v>
      </c>
      <c r="T7582" t="s">
        <v>23587</v>
      </c>
      <c r="U7582" t="s">
        <v>1340</v>
      </c>
      <c r="V7582" t="s">
        <v>12795</v>
      </c>
      <c r="W7582" t="s">
        <v>970</v>
      </c>
      <c r="X7582" t="s">
        <v>23588</v>
      </c>
    </row>
    <row r="7583" spans="2:24" ht="11" outlineLevel="1" x14ac:dyDescent="0.15">
      <c r="B7583" t="s">
        <v>10098</v>
      </c>
      <c r="C7583" t="s">
        <v>302</v>
      </c>
      <c r="E7583" t="s">
        <v>10664</v>
      </c>
      <c r="F7583" t="s">
        <v>684</v>
      </c>
      <c r="G7583" t="s">
        <v>1950</v>
      </c>
      <c r="H7583" s="17">
        <v>45946</v>
      </c>
      <c r="I7583" s="15">
        <v>2026</v>
      </c>
      <c r="J7583" t="s">
        <v>10634</v>
      </c>
      <c r="K7583" s="5">
        <v>0</v>
      </c>
      <c r="L7583" t="s">
        <v>967</v>
      </c>
      <c r="M7583" t="s">
        <v>854</v>
      </c>
      <c r="N7583" t="s">
        <v>10635</v>
      </c>
      <c r="P7583" t="s">
        <v>14904</v>
      </c>
      <c r="Q7583" t="s">
        <v>17132</v>
      </c>
      <c r="R7583" t="s">
        <v>748</v>
      </c>
      <c r="S7583" t="s">
        <v>795</v>
      </c>
      <c r="T7583" t="s">
        <v>23578</v>
      </c>
      <c r="U7583" t="s">
        <v>965</v>
      </c>
      <c r="V7583" t="s">
        <v>10638</v>
      </c>
      <c r="W7583" t="s">
        <v>970</v>
      </c>
      <c r="X7583" t="s">
        <v>23589</v>
      </c>
    </row>
    <row r="7584" spans="2:24" ht="11" outlineLevel="1" x14ac:dyDescent="0.15">
      <c r="B7584" t="s">
        <v>10098</v>
      </c>
      <c r="C7584" t="s">
        <v>302</v>
      </c>
      <c r="E7584" t="s">
        <v>10649</v>
      </c>
      <c r="F7584" t="s">
        <v>684</v>
      </c>
      <c r="G7584" t="s">
        <v>1950</v>
      </c>
      <c r="H7584" s="17">
        <v>44676</v>
      </c>
      <c r="I7584" s="15">
        <v>2022</v>
      </c>
      <c r="J7584" t="s">
        <v>10634</v>
      </c>
      <c r="K7584" s="5">
        <v>0</v>
      </c>
      <c r="L7584" t="s">
        <v>967</v>
      </c>
      <c r="M7584" t="s">
        <v>854</v>
      </c>
      <c r="N7584" t="s">
        <v>10635</v>
      </c>
      <c r="P7584" t="s">
        <v>14904</v>
      </c>
      <c r="R7584" t="s">
        <v>748</v>
      </c>
      <c r="S7584" t="s">
        <v>795</v>
      </c>
      <c r="T7584" t="s">
        <v>23574</v>
      </c>
      <c r="U7584" t="s">
        <v>965</v>
      </c>
      <c r="V7584" t="s">
        <v>10638</v>
      </c>
      <c r="W7584" t="s">
        <v>970</v>
      </c>
      <c r="X7584" t="s">
        <v>23590</v>
      </c>
    </row>
    <row r="7585" spans="2:24" ht="11" outlineLevel="1" x14ac:dyDescent="0.15">
      <c r="B7585" t="s">
        <v>10098</v>
      </c>
      <c r="C7585" t="s">
        <v>302</v>
      </c>
      <c r="E7585" t="s">
        <v>10652</v>
      </c>
      <c r="F7585" t="s">
        <v>684</v>
      </c>
      <c r="G7585" t="s">
        <v>1950</v>
      </c>
      <c r="H7585" s="17">
        <v>44832</v>
      </c>
      <c r="I7585" s="15">
        <v>2022</v>
      </c>
      <c r="J7585" t="s">
        <v>10634</v>
      </c>
      <c r="K7585" s="5">
        <v>0</v>
      </c>
      <c r="L7585" t="s">
        <v>967</v>
      </c>
      <c r="M7585" t="s">
        <v>854</v>
      </c>
      <c r="N7585" t="s">
        <v>10635</v>
      </c>
      <c r="P7585" t="s">
        <v>14904</v>
      </c>
      <c r="R7585" t="s">
        <v>748</v>
      </c>
      <c r="S7585" t="s">
        <v>795</v>
      </c>
      <c r="T7585" t="s">
        <v>23584</v>
      </c>
      <c r="U7585" t="s">
        <v>965</v>
      </c>
      <c r="V7585" t="s">
        <v>10638</v>
      </c>
      <c r="W7585" t="s">
        <v>970</v>
      </c>
      <c r="X7585" t="s">
        <v>23591</v>
      </c>
    </row>
    <row r="7586" spans="2:24" ht="11" outlineLevel="1" x14ac:dyDescent="0.15">
      <c r="B7586" t="s">
        <v>10098</v>
      </c>
      <c r="C7586" t="s">
        <v>302</v>
      </c>
      <c r="E7586" t="s">
        <v>10643</v>
      </c>
      <c r="F7586" t="s">
        <v>684</v>
      </c>
      <c r="G7586" t="s">
        <v>1950</v>
      </c>
      <c r="H7586" s="17">
        <v>46071</v>
      </c>
      <c r="I7586" s="15">
        <v>2026</v>
      </c>
      <c r="J7586" t="s">
        <v>10634</v>
      </c>
      <c r="K7586" s="5">
        <v>0</v>
      </c>
      <c r="L7586" t="s">
        <v>967</v>
      </c>
      <c r="M7586" t="s">
        <v>854</v>
      </c>
      <c r="N7586" t="s">
        <v>10635</v>
      </c>
      <c r="P7586" t="s">
        <v>14904</v>
      </c>
      <c r="Q7586" t="s">
        <v>17132</v>
      </c>
      <c r="R7586" t="s">
        <v>748</v>
      </c>
      <c r="S7586" t="s">
        <v>795</v>
      </c>
      <c r="T7586" t="s">
        <v>23592</v>
      </c>
      <c r="U7586" t="s">
        <v>965</v>
      </c>
      <c r="V7586" t="s">
        <v>10638</v>
      </c>
      <c r="W7586" t="s">
        <v>970</v>
      </c>
      <c r="X7586" t="s">
        <v>23593</v>
      </c>
    </row>
    <row r="7587" spans="2:24" ht="11" outlineLevel="1" x14ac:dyDescent="0.15">
      <c r="B7587" t="s">
        <v>10100</v>
      </c>
      <c r="C7587" t="s">
        <v>3090</v>
      </c>
      <c r="E7587" t="s">
        <v>10643</v>
      </c>
      <c r="F7587" t="s">
        <v>3091</v>
      </c>
      <c r="G7587" t="s">
        <v>3092</v>
      </c>
      <c r="H7587" s="17">
        <v>46072</v>
      </c>
      <c r="I7587" s="15">
        <v>2026</v>
      </c>
      <c r="J7587" t="s">
        <v>10634</v>
      </c>
      <c r="K7587" s="5">
        <v>0</v>
      </c>
      <c r="L7587" t="s">
        <v>967</v>
      </c>
      <c r="M7587" t="s">
        <v>854</v>
      </c>
      <c r="N7587" t="s">
        <v>23428</v>
      </c>
      <c r="P7587" t="s">
        <v>14904</v>
      </c>
      <c r="Q7587" t="s">
        <v>17132</v>
      </c>
      <c r="R7587" t="s">
        <v>748</v>
      </c>
      <c r="S7587" t="s">
        <v>795</v>
      </c>
      <c r="T7587" t="s">
        <v>23594</v>
      </c>
      <c r="U7587" t="s">
        <v>965</v>
      </c>
      <c r="V7587" t="s">
        <v>10638</v>
      </c>
      <c r="W7587" t="s">
        <v>970</v>
      </c>
      <c r="X7587" t="s">
        <v>23595</v>
      </c>
    </row>
    <row r="7588" spans="2:24" ht="11" outlineLevel="1" x14ac:dyDescent="0.15">
      <c r="B7588" t="s">
        <v>10100</v>
      </c>
      <c r="C7588" t="s">
        <v>3090</v>
      </c>
      <c r="E7588" t="s">
        <v>10649</v>
      </c>
      <c r="F7588" t="s">
        <v>3091</v>
      </c>
      <c r="G7588" t="s">
        <v>3092</v>
      </c>
      <c r="H7588" s="17">
        <v>44676</v>
      </c>
      <c r="I7588" s="15">
        <v>2022</v>
      </c>
      <c r="J7588" t="s">
        <v>10634</v>
      </c>
      <c r="K7588" s="5">
        <v>0</v>
      </c>
      <c r="L7588" t="s">
        <v>967</v>
      </c>
      <c r="M7588" t="s">
        <v>854</v>
      </c>
      <c r="N7588" t="s">
        <v>23428</v>
      </c>
      <c r="P7588" t="s">
        <v>14904</v>
      </c>
      <c r="R7588" t="s">
        <v>748</v>
      </c>
      <c r="S7588" t="s">
        <v>795</v>
      </c>
      <c r="T7588" t="s">
        <v>23574</v>
      </c>
      <c r="U7588" t="s">
        <v>965</v>
      </c>
      <c r="V7588" t="s">
        <v>10638</v>
      </c>
      <c r="W7588" t="s">
        <v>970</v>
      </c>
      <c r="X7588" t="s">
        <v>23596</v>
      </c>
    </row>
    <row r="7589" spans="2:24" ht="11" outlineLevel="1" x14ac:dyDescent="0.15">
      <c r="B7589" t="s">
        <v>10100</v>
      </c>
      <c r="C7589" t="s">
        <v>3090</v>
      </c>
      <c r="E7589" t="s">
        <v>10664</v>
      </c>
      <c r="F7589" t="s">
        <v>3091</v>
      </c>
      <c r="G7589" t="s">
        <v>3092</v>
      </c>
      <c r="H7589" s="17">
        <v>45946</v>
      </c>
      <c r="I7589" s="15">
        <v>2026</v>
      </c>
      <c r="J7589" t="s">
        <v>10634</v>
      </c>
      <c r="K7589" s="5">
        <v>0</v>
      </c>
      <c r="L7589" t="s">
        <v>967</v>
      </c>
      <c r="M7589" t="s">
        <v>854</v>
      </c>
      <c r="N7589" t="s">
        <v>23428</v>
      </c>
      <c r="P7589" t="s">
        <v>14904</v>
      </c>
      <c r="Q7589" t="s">
        <v>17132</v>
      </c>
      <c r="R7589" t="s">
        <v>748</v>
      </c>
      <c r="S7589" t="s">
        <v>795</v>
      </c>
      <c r="T7589" t="s">
        <v>23597</v>
      </c>
      <c r="U7589" t="s">
        <v>965</v>
      </c>
      <c r="V7589" t="s">
        <v>10638</v>
      </c>
      <c r="W7589" t="s">
        <v>970</v>
      </c>
      <c r="X7589" t="s">
        <v>23598</v>
      </c>
    </row>
    <row r="7590" spans="2:24" ht="11" outlineLevel="1" x14ac:dyDescent="0.15">
      <c r="B7590" t="s">
        <v>10100</v>
      </c>
      <c r="C7590" t="s">
        <v>3090</v>
      </c>
      <c r="E7590" t="s">
        <v>10652</v>
      </c>
      <c r="F7590" t="s">
        <v>3091</v>
      </c>
      <c r="G7590" t="s">
        <v>3092</v>
      </c>
      <c r="H7590" s="17">
        <v>44764</v>
      </c>
      <c r="I7590" s="15">
        <v>2022</v>
      </c>
      <c r="J7590" t="s">
        <v>10634</v>
      </c>
      <c r="K7590" s="5">
        <v>0</v>
      </c>
      <c r="L7590" t="s">
        <v>967</v>
      </c>
      <c r="M7590" t="s">
        <v>854</v>
      </c>
      <c r="N7590" t="s">
        <v>23428</v>
      </c>
      <c r="P7590" t="s">
        <v>14904</v>
      </c>
      <c r="R7590" t="s">
        <v>748</v>
      </c>
      <c r="S7590" t="s">
        <v>795</v>
      </c>
      <c r="T7590" t="s">
        <v>23584</v>
      </c>
      <c r="U7590" t="s">
        <v>965</v>
      </c>
      <c r="V7590" t="s">
        <v>10638</v>
      </c>
      <c r="W7590" t="s">
        <v>970</v>
      </c>
      <c r="X7590" t="s">
        <v>23599</v>
      </c>
    </row>
    <row r="7591" spans="2:24" ht="11" outlineLevel="1" x14ac:dyDescent="0.15">
      <c r="B7591" t="s">
        <v>10102</v>
      </c>
      <c r="C7591" t="s">
        <v>10103</v>
      </c>
      <c r="E7591" t="s">
        <v>10649</v>
      </c>
      <c r="F7591" t="s">
        <v>4124</v>
      </c>
      <c r="G7591" t="s">
        <v>4125</v>
      </c>
      <c r="H7591" s="17">
        <v>44676</v>
      </c>
      <c r="I7591" s="15">
        <v>2022</v>
      </c>
      <c r="J7591" t="s">
        <v>10634</v>
      </c>
      <c r="K7591" s="5">
        <v>0</v>
      </c>
      <c r="L7591" t="s">
        <v>967</v>
      </c>
      <c r="R7591" t="s">
        <v>748</v>
      </c>
      <c r="S7591" t="s">
        <v>795</v>
      </c>
      <c r="T7591" t="s">
        <v>23574</v>
      </c>
      <c r="U7591" t="s">
        <v>1340</v>
      </c>
      <c r="V7591" t="s">
        <v>12795</v>
      </c>
      <c r="W7591" t="s">
        <v>970</v>
      </c>
      <c r="X7591" t="s">
        <v>23600</v>
      </c>
    </row>
    <row r="7592" spans="2:24" ht="11" outlineLevel="1" x14ac:dyDescent="0.15">
      <c r="B7592" t="s">
        <v>10102</v>
      </c>
      <c r="C7592" t="s">
        <v>10103</v>
      </c>
      <c r="E7592" t="s">
        <v>10652</v>
      </c>
      <c r="F7592" t="s">
        <v>4124</v>
      </c>
      <c r="G7592" t="s">
        <v>4125</v>
      </c>
      <c r="H7592" s="17">
        <v>44764</v>
      </c>
      <c r="I7592" s="15">
        <v>2022</v>
      </c>
      <c r="J7592" t="s">
        <v>10634</v>
      </c>
      <c r="K7592" s="5">
        <v>0</v>
      </c>
      <c r="L7592" t="s">
        <v>967</v>
      </c>
      <c r="M7592" t="s">
        <v>14985</v>
      </c>
      <c r="R7592" t="s">
        <v>748</v>
      </c>
      <c r="S7592" t="s">
        <v>795</v>
      </c>
      <c r="T7592" t="s">
        <v>23601</v>
      </c>
      <c r="U7592" t="s">
        <v>1340</v>
      </c>
      <c r="V7592" t="s">
        <v>12795</v>
      </c>
      <c r="W7592" t="s">
        <v>970</v>
      </c>
      <c r="X7592" t="s">
        <v>23602</v>
      </c>
    </row>
    <row r="7593" spans="2:24" ht="11" outlineLevel="1" x14ac:dyDescent="0.15">
      <c r="B7593" t="s">
        <v>10105</v>
      </c>
      <c r="C7593" t="s">
        <v>6857</v>
      </c>
      <c r="E7593" t="s">
        <v>10649</v>
      </c>
      <c r="F7593" t="s">
        <v>6858</v>
      </c>
      <c r="G7593" t="s">
        <v>6859</v>
      </c>
      <c r="H7593" s="17">
        <v>44088</v>
      </c>
      <c r="I7593" s="15">
        <v>2020</v>
      </c>
      <c r="J7593" t="s">
        <v>10634</v>
      </c>
      <c r="K7593" s="5">
        <v>0</v>
      </c>
      <c r="L7593" t="s">
        <v>967</v>
      </c>
      <c r="R7593" t="s">
        <v>740</v>
      </c>
      <c r="S7593" t="s">
        <v>795</v>
      </c>
      <c r="T7593" t="s">
        <v>23603</v>
      </c>
      <c r="U7593" t="s">
        <v>1340</v>
      </c>
      <c r="V7593" t="s">
        <v>12795</v>
      </c>
      <c r="W7593" t="s">
        <v>970</v>
      </c>
      <c r="X7593" t="s">
        <v>23604</v>
      </c>
    </row>
    <row r="7594" spans="2:24" ht="11" outlineLevel="1" x14ac:dyDescent="0.15">
      <c r="B7594" t="s">
        <v>10107</v>
      </c>
      <c r="C7594" t="s">
        <v>10108</v>
      </c>
      <c r="E7594" t="s">
        <v>10649</v>
      </c>
      <c r="F7594" t="s">
        <v>6041</v>
      </c>
      <c r="G7594" t="s">
        <v>6042</v>
      </c>
      <c r="H7594" s="17">
        <v>43696</v>
      </c>
      <c r="I7594" s="15">
        <v>2019</v>
      </c>
      <c r="J7594" t="s">
        <v>10634</v>
      </c>
      <c r="K7594" s="5">
        <v>0</v>
      </c>
      <c r="L7594" t="s">
        <v>967</v>
      </c>
      <c r="R7594" t="s">
        <v>3219</v>
      </c>
      <c r="S7594" t="s">
        <v>795</v>
      </c>
      <c r="T7594" t="s">
        <v>23605</v>
      </c>
      <c r="U7594" t="s">
        <v>1340</v>
      </c>
      <c r="V7594" t="s">
        <v>12795</v>
      </c>
      <c r="W7594" t="s">
        <v>970</v>
      </c>
      <c r="X7594" t="s">
        <v>23606</v>
      </c>
    </row>
    <row r="7595" spans="2:24" ht="11" outlineLevel="1" x14ac:dyDescent="0.15">
      <c r="B7595" t="s">
        <v>10107</v>
      </c>
      <c r="C7595" t="s">
        <v>10108</v>
      </c>
      <c r="E7595" t="s">
        <v>10652</v>
      </c>
      <c r="F7595" t="s">
        <v>6041</v>
      </c>
      <c r="G7595" t="s">
        <v>6042</v>
      </c>
      <c r="H7595" s="17">
        <v>44406</v>
      </c>
      <c r="I7595" s="15">
        <v>2021</v>
      </c>
      <c r="J7595" t="s">
        <v>10634</v>
      </c>
      <c r="K7595" s="5">
        <v>0</v>
      </c>
      <c r="L7595" t="s">
        <v>967</v>
      </c>
      <c r="M7595" t="s">
        <v>12797</v>
      </c>
      <c r="R7595" t="s">
        <v>3219</v>
      </c>
      <c r="S7595" t="s">
        <v>795</v>
      </c>
      <c r="T7595" t="s">
        <v>23607</v>
      </c>
      <c r="U7595" t="s">
        <v>1340</v>
      </c>
      <c r="V7595" t="s">
        <v>12795</v>
      </c>
      <c r="W7595" t="s">
        <v>970</v>
      </c>
      <c r="X7595" t="s">
        <v>23608</v>
      </c>
    </row>
    <row r="7596" spans="2:24" ht="11" outlineLevel="1" x14ac:dyDescent="0.15">
      <c r="B7596" t="s">
        <v>10107</v>
      </c>
      <c r="C7596" t="s">
        <v>10108</v>
      </c>
      <c r="E7596" t="s">
        <v>10664</v>
      </c>
      <c r="F7596" t="s">
        <v>6041</v>
      </c>
      <c r="G7596" t="s">
        <v>6042</v>
      </c>
      <c r="H7596" s="17">
        <v>44790</v>
      </c>
      <c r="I7596" s="15">
        <v>2022</v>
      </c>
      <c r="J7596" t="s">
        <v>10634</v>
      </c>
      <c r="K7596" s="5">
        <v>0</v>
      </c>
      <c r="L7596" t="s">
        <v>967</v>
      </c>
      <c r="M7596" t="s">
        <v>15907</v>
      </c>
      <c r="R7596" t="s">
        <v>3219</v>
      </c>
      <c r="S7596" t="s">
        <v>795</v>
      </c>
      <c r="T7596" t="s">
        <v>23609</v>
      </c>
      <c r="U7596" t="s">
        <v>1340</v>
      </c>
      <c r="V7596" t="s">
        <v>12795</v>
      </c>
      <c r="W7596" t="s">
        <v>970</v>
      </c>
      <c r="X7596" t="s">
        <v>23610</v>
      </c>
    </row>
    <row r="7597" spans="2:24" ht="11" outlineLevel="1" x14ac:dyDescent="0.15">
      <c r="B7597" t="s">
        <v>10107</v>
      </c>
      <c r="C7597" t="s">
        <v>10108</v>
      </c>
      <c r="E7597" t="s">
        <v>10643</v>
      </c>
      <c r="F7597" t="s">
        <v>6041</v>
      </c>
      <c r="G7597" t="s">
        <v>6042</v>
      </c>
      <c r="H7597" s="17">
        <v>44823</v>
      </c>
      <c r="I7597" s="15">
        <v>2022</v>
      </c>
      <c r="J7597" t="s">
        <v>10634</v>
      </c>
      <c r="K7597" s="5">
        <v>0</v>
      </c>
      <c r="L7597" t="s">
        <v>967</v>
      </c>
      <c r="M7597" t="s">
        <v>12797</v>
      </c>
      <c r="R7597" t="s">
        <v>3219</v>
      </c>
      <c r="S7597" t="s">
        <v>795</v>
      </c>
      <c r="T7597" t="s">
        <v>15076</v>
      </c>
      <c r="U7597" t="s">
        <v>1340</v>
      </c>
      <c r="V7597" t="s">
        <v>12795</v>
      </c>
      <c r="W7597" t="s">
        <v>970</v>
      </c>
      <c r="X7597" t="s">
        <v>23611</v>
      </c>
    </row>
    <row r="7598" spans="2:24" ht="11" outlineLevel="1" x14ac:dyDescent="0.15">
      <c r="B7598" t="s">
        <v>10107</v>
      </c>
      <c r="C7598" t="s">
        <v>10108</v>
      </c>
      <c r="E7598" t="s">
        <v>10632</v>
      </c>
      <c r="F7598" t="s">
        <v>6041</v>
      </c>
      <c r="G7598" t="s">
        <v>6042</v>
      </c>
      <c r="H7598" s="17">
        <v>45916</v>
      </c>
      <c r="I7598" s="15">
        <v>2025</v>
      </c>
      <c r="J7598" t="s">
        <v>10634</v>
      </c>
      <c r="K7598" s="5">
        <v>0</v>
      </c>
      <c r="L7598" t="s">
        <v>967</v>
      </c>
      <c r="M7598" t="s">
        <v>14189</v>
      </c>
      <c r="R7598" t="s">
        <v>3219</v>
      </c>
      <c r="S7598" t="s">
        <v>795</v>
      </c>
      <c r="T7598" t="s">
        <v>23612</v>
      </c>
      <c r="U7598" t="s">
        <v>1340</v>
      </c>
      <c r="V7598" t="s">
        <v>12795</v>
      </c>
      <c r="W7598" t="s">
        <v>970</v>
      </c>
      <c r="X7598" t="s">
        <v>23613</v>
      </c>
    </row>
    <row r="7599" spans="2:24" ht="11" outlineLevel="1" x14ac:dyDescent="0.15">
      <c r="B7599" t="s">
        <v>10110</v>
      </c>
      <c r="C7599" t="s">
        <v>10111</v>
      </c>
      <c r="E7599" t="s">
        <v>10649</v>
      </c>
      <c r="F7599" t="s">
        <v>10112</v>
      </c>
      <c r="G7599" t="s">
        <v>10113</v>
      </c>
      <c r="H7599" s="17">
        <v>43696</v>
      </c>
      <c r="I7599" s="15">
        <v>2019</v>
      </c>
      <c r="J7599" t="s">
        <v>10634</v>
      </c>
      <c r="K7599" s="5">
        <v>0</v>
      </c>
      <c r="L7599" t="s">
        <v>967</v>
      </c>
      <c r="R7599" t="s">
        <v>3219</v>
      </c>
      <c r="S7599" t="s">
        <v>795</v>
      </c>
      <c r="T7599" t="s">
        <v>23605</v>
      </c>
      <c r="U7599" t="s">
        <v>1340</v>
      </c>
      <c r="V7599" t="s">
        <v>12795</v>
      </c>
      <c r="W7599" t="s">
        <v>970</v>
      </c>
      <c r="X7599" t="s">
        <v>23614</v>
      </c>
    </row>
    <row r="7600" spans="2:24" ht="11" outlineLevel="1" x14ac:dyDescent="0.15">
      <c r="B7600" t="s">
        <v>10110</v>
      </c>
      <c r="C7600" t="s">
        <v>10111</v>
      </c>
      <c r="E7600" t="s">
        <v>10652</v>
      </c>
      <c r="F7600" t="s">
        <v>10112</v>
      </c>
      <c r="G7600" t="s">
        <v>10113</v>
      </c>
      <c r="H7600" s="17">
        <v>44406</v>
      </c>
      <c r="I7600" s="15">
        <v>2021</v>
      </c>
      <c r="J7600" t="s">
        <v>10634</v>
      </c>
      <c r="K7600" s="5">
        <v>0</v>
      </c>
      <c r="L7600" t="s">
        <v>967</v>
      </c>
      <c r="M7600" t="s">
        <v>12797</v>
      </c>
      <c r="R7600" t="s">
        <v>3219</v>
      </c>
      <c r="S7600" t="s">
        <v>795</v>
      </c>
      <c r="T7600" t="s">
        <v>23607</v>
      </c>
      <c r="U7600" t="s">
        <v>1340</v>
      </c>
      <c r="V7600" t="s">
        <v>12795</v>
      </c>
      <c r="W7600" t="s">
        <v>970</v>
      </c>
      <c r="X7600" t="s">
        <v>23615</v>
      </c>
    </row>
    <row r="7601" spans="2:24" ht="11" outlineLevel="1" x14ac:dyDescent="0.15">
      <c r="B7601" t="s">
        <v>10110</v>
      </c>
      <c r="C7601" t="s">
        <v>10111</v>
      </c>
      <c r="E7601" t="s">
        <v>10664</v>
      </c>
      <c r="F7601" t="s">
        <v>10112</v>
      </c>
      <c r="G7601" t="s">
        <v>10113</v>
      </c>
      <c r="H7601" s="17">
        <v>45916</v>
      </c>
      <c r="I7601" s="15">
        <v>2025</v>
      </c>
      <c r="J7601" t="s">
        <v>10634</v>
      </c>
      <c r="K7601" s="5">
        <v>0</v>
      </c>
      <c r="L7601" t="s">
        <v>967</v>
      </c>
      <c r="M7601" t="s">
        <v>14189</v>
      </c>
      <c r="R7601" t="s">
        <v>3219</v>
      </c>
      <c r="S7601" t="s">
        <v>795</v>
      </c>
      <c r="T7601" t="s">
        <v>23616</v>
      </c>
      <c r="U7601" t="s">
        <v>1340</v>
      </c>
      <c r="V7601" t="s">
        <v>12795</v>
      </c>
      <c r="W7601" t="s">
        <v>970</v>
      </c>
      <c r="X7601" t="s">
        <v>23617</v>
      </c>
    </row>
    <row r="7602" spans="2:24" ht="11" outlineLevel="1" x14ac:dyDescent="0.15">
      <c r="B7602" t="s">
        <v>10115</v>
      </c>
      <c r="C7602" t="s">
        <v>10116</v>
      </c>
      <c r="E7602" t="s">
        <v>10649</v>
      </c>
      <c r="F7602" t="s">
        <v>10117</v>
      </c>
      <c r="G7602" t="s">
        <v>10118</v>
      </c>
      <c r="H7602" s="17">
        <v>43696</v>
      </c>
      <c r="I7602" s="15">
        <v>2019</v>
      </c>
      <c r="J7602" t="s">
        <v>10634</v>
      </c>
      <c r="K7602" s="5">
        <v>0</v>
      </c>
      <c r="L7602" t="s">
        <v>967</v>
      </c>
      <c r="R7602" t="s">
        <v>3219</v>
      </c>
      <c r="S7602" t="s">
        <v>795</v>
      </c>
      <c r="T7602" t="s">
        <v>23605</v>
      </c>
      <c r="U7602" t="s">
        <v>1340</v>
      </c>
      <c r="V7602" t="s">
        <v>12795</v>
      </c>
      <c r="W7602" t="s">
        <v>970</v>
      </c>
      <c r="X7602" t="s">
        <v>23618</v>
      </c>
    </row>
    <row r="7603" spans="2:24" ht="11" outlineLevel="1" x14ac:dyDescent="0.15">
      <c r="B7603" t="s">
        <v>10115</v>
      </c>
      <c r="C7603" t="s">
        <v>10116</v>
      </c>
      <c r="E7603" t="s">
        <v>10652</v>
      </c>
      <c r="F7603" t="s">
        <v>10117</v>
      </c>
      <c r="G7603" t="s">
        <v>10118</v>
      </c>
      <c r="H7603" s="17">
        <v>44406</v>
      </c>
      <c r="I7603" s="15">
        <v>2021</v>
      </c>
      <c r="J7603" t="s">
        <v>10634</v>
      </c>
      <c r="K7603" s="5">
        <v>0</v>
      </c>
      <c r="L7603" t="s">
        <v>967</v>
      </c>
      <c r="M7603" t="s">
        <v>12797</v>
      </c>
      <c r="R7603" t="s">
        <v>3219</v>
      </c>
      <c r="S7603" t="s">
        <v>795</v>
      </c>
      <c r="T7603" t="s">
        <v>23607</v>
      </c>
      <c r="U7603" t="s">
        <v>1340</v>
      </c>
      <c r="V7603" t="s">
        <v>12795</v>
      </c>
      <c r="W7603" t="s">
        <v>970</v>
      </c>
      <c r="X7603" t="s">
        <v>23619</v>
      </c>
    </row>
    <row r="7604" spans="2:24" ht="11" outlineLevel="1" x14ac:dyDescent="0.15">
      <c r="B7604" t="s">
        <v>10115</v>
      </c>
      <c r="C7604" t="s">
        <v>10116</v>
      </c>
      <c r="E7604" t="s">
        <v>10664</v>
      </c>
      <c r="F7604" t="s">
        <v>10117</v>
      </c>
      <c r="G7604" t="s">
        <v>10118</v>
      </c>
      <c r="H7604" s="17">
        <v>45916</v>
      </c>
      <c r="I7604" s="15">
        <v>2025</v>
      </c>
      <c r="J7604" t="s">
        <v>10634</v>
      </c>
      <c r="K7604" s="5">
        <v>0</v>
      </c>
      <c r="L7604" t="s">
        <v>967</v>
      </c>
      <c r="M7604" t="s">
        <v>14189</v>
      </c>
      <c r="R7604" t="s">
        <v>3219</v>
      </c>
      <c r="S7604" t="s">
        <v>795</v>
      </c>
      <c r="T7604" t="s">
        <v>23620</v>
      </c>
      <c r="U7604" t="s">
        <v>1340</v>
      </c>
      <c r="V7604" t="s">
        <v>12795</v>
      </c>
      <c r="W7604" t="s">
        <v>970</v>
      </c>
      <c r="X7604" t="s">
        <v>23621</v>
      </c>
    </row>
    <row r="7605" spans="2:24" ht="11" outlineLevel="1" x14ac:dyDescent="0.15">
      <c r="B7605" t="s">
        <v>10120</v>
      </c>
      <c r="C7605" t="s">
        <v>6797</v>
      </c>
      <c r="E7605" t="s">
        <v>10649</v>
      </c>
      <c r="F7605" t="s">
        <v>4431</v>
      </c>
      <c r="G7605" t="s">
        <v>4432</v>
      </c>
      <c r="H7605" s="17">
        <v>43679</v>
      </c>
      <c r="I7605" s="15">
        <v>2019</v>
      </c>
      <c r="J7605" t="s">
        <v>10634</v>
      </c>
      <c r="K7605" s="5">
        <v>0</v>
      </c>
      <c r="L7605" t="s">
        <v>967</v>
      </c>
      <c r="R7605" t="s">
        <v>740</v>
      </c>
      <c r="S7605" t="s">
        <v>795</v>
      </c>
      <c r="T7605" t="s">
        <v>23622</v>
      </c>
      <c r="U7605" t="s">
        <v>1340</v>
      </c>
      <c r="V7605" t="s">
        <v>12795</v>
      </c>
      <c r="W7605" t="s">
        <v>970</v>
      </c>
      <c r="X7605" t="s">
        <v>23623</v>
      </c>
    </row>
    <row r="7606" spans="2:24" ht="11" outlineLevel="1" x14ac:dyDescent="0.15">
      <c r="B7606" t="s">
        <v>10120</v>
      </c>
      <c r="C7606" t="s">
        <v>6797</v>
      </c>
      <c r="E7606" t="s">
        <v>10652</v>
      </c>
      <c r="F7606" t="s">
        <v>4431</v>
      </c>
      <c r="G7606" t="s">
        <v>4432</v>
      </c>
      <c r="H7606" s="17">
        <v>43906</v>
      </c>
      <c r="I7606" s="15">
        <v>2020</v>
      </c>
      <c r="J7606" t="s">
        <v>10634</v>
      </c>
      <c r="K7606" s="5">
        <v>0</v>
      </c>
      <c r="L7606" t="s">
        <v>967</v>
      </c>
      <c r="M7606" t="s">
        <v>12797</v>
      </c>
      <c r="R7606" t="s">
        <v>740</v>
      </c>
      <c r="S7606" t="s">
        <v>795</v>
      </c>
      <c r="T7606" t="s">
        <v>23624</v>
      </c>
      <c r="U7606" t="s">
        <v>1340</v>
      </c>
      <c r="V7606" t="s">
        <v>12795</v>
      </c>
      <c r="W7606" t="s">
        <v>970</v>
      </c>
      <c r="X7606" t="s">
        <v>23625</v>
      </c>
    </row>
    <row r="7607" spans="2:24" ht="11" outlineLevel="1" x14ac:dyDescent="0.15">
      <c r="B7607" t="s">
        <v>10120</v>
      </c>
      <c r="C7607" t="s">
        <v>6797</v>
      </c>
      <c r="E7607" t="s">
        <v>10664</v>
      </c>
      <c r="F7607" t="s">
        <v>4431</v>
      </c>
      <c r="G7607" t="s">
        <v>4432</v>
      </c>
      <c r="H7607" s="17">
        <v>44832</v>
      </c>
      <c r="I7607" s="15">
        <v>2022</v>
      </c>
      <c r="J7607" t="s">
        <v>10634</v>
      </c>
      <c r="K7607" s="5">
        <v>0</v>
      </c>
      <c r="L7607" t="s">
        <v>967</v>
      </c>
      <c r="M7607" t="s">
        <v>14985</v>
      </c>
      <c r="R7607" t="s">
        <v>740</v>
      </c>
      <c r="S7607" t="s">
        <v>795</v>
      </c>
      <c r="T7607" t="s">
        <v>23626</v>
      </c>
      <c r="U7607" t="s">
        <v>1340</v>
      </c>
      <c r="V7607" t="s">
        <v>12795</v>
      </c>
      <c r="W7607" t="s">
        <v>970</v>
      </c>
      <c r="X7607" t="s">
        <v>23627</v>
      </c>
    </row>
    <row r="7608" spans="2:24" ht="11" outlineLevel="1" x14ac:dyDescent="0.15">
      <c r="B7608" t="s">
        <v>10120</v>
      </c>
      <c r="C7608" t="s">
        <v>6797</v>
      </c>
      <c r="E7608" t="s">
        <v>10643</v>
      </c>
      <c r="F7608" t="s">
        <v>4431</v>
      </c>
      <c r="G7608" t="s">
        <v>4432</v>
      </c>
      <c r="H7608" s="17">
        <v>45163</v>
      </c>
      <c r="I7608" s="15">
        <v>2023</v>
      </c>
      <c r="J7608" t="s">
        <v>10634</v>
      </c>
      <c r="K7608" s="5">
        <v>0</v>
      </c>
      <c r="L7608" t="s">
        <v>967</v>
      </c>
      <c r="M7608" t="s">
        <v>12797</v>
      </c>
      <c r="R7608" t="s">
        <v>740</v>
      </c>
      <c r="S7608" t="s">
        <v>795</v>
      </c>
      <c r="T7608" t="s">
        <v>23628</v>
      </c>
      <c r="U7608" t="s">
        <v>1340</v>
      </c>
      <c r="V7608" t="s">
        <v>12795</v>
      </c>
      <c r="W7608" t="s">
        <v>970</v>
      </c>
      <c r="X7608" t="s">
        <v>23629</v>
      </c>
    </row>
    <row r="7609" spans="2:24" ht="11" outlineLevel="1" x14ac:dyDescent="0.15">
      <c r="B7609" t="s">
        <v>10122</v>
      </c>
      <c r="C7609" t="s">
        <v>7595</v>
      </c>
      <c r="E7609" t="s">
        <v>10649</v>
      </c>
      <c r="F7609" t="s">
        <v>4363</v>
      </c>
      <c r="G7609" t="s">
        <v>4364</v>
      </c>
      <c r="H7609" s="17">
        <v>43679</v>
      </c>
      <c r="I7609" s="15">
        <v>2019</v>
      </c>
      <c r="J7609" t="s">
        <v>10634</v>
      </c>
      <c r="K7609" s="5">
        <v>0</v>
      </c>
      <c r="L7609" t="s">
        <v>967</v>
      </c>
      <c r="R7609" t="s">
        <v>740</v>
      </c>
      <c r="S7609" t="s">
        <v>795</v>
      </c>
      <c r="T7609" t="s">
        <v>23622</v>
      </c>
      <c r="U7609" t="s">
        <v>1340</v>
      </c>
      <c r="V7609" t="s">
        <v>12795</v>
      </c>
      <c r="W7609" t="s">
        <v>970</v>
      </c>
      <c r="X7609" t="s">
        <v>23630</v>
      </c>
    </row>
    <row r="7610" spans="2:24" ht="11" outlineLevel="1" x14ac:dyDescent="0.15">
      <c r="B7610" t="s">
        <v>10122</v>
      </c>
      <c r="C7610" t="s">
        <v>7595</v>
      </c>
      <c r="E7610" t="s">
        <v>10652</v>
      </c>
      <c r="F7610" t="s">
        <v>4363</v>
      </c>
      <c r="G7610" t="s">
        <v>4364</v>
      </c>
      <c r="H7610" s="17">
        <v>43879</v>
      </c>
      <c r="I7610" s="15">
        <v>2020</v>
      </c>
      <c r="J7610" t="s">
        <v>10634</v>
      </c>
      <c r="K7610" s="5">
        <v>0</v>
      </c>
      <c r="L7610" t="s">
        <v>967</v>
      </c>
      <c r="M7610" t="s">
        <v>12797</v>
      </c>
      <c r="R7610" t="s">
        <v>740</v>
      </c>
      <c r="S7610" t="s">
        <v>795</v>
      </c>
      <c r="T7610" t="s">
        <v>23624</v>
      </c>
      <c r="U7610" t="s">
        <v>1340</v>
      </c>
      <c r="V7610" t="s">
        <v>12795</v>
      </c>
      <c r="W7610" t="s">
        <v>970</v>
      </c>
      <c r="X7610" t="s">
        <v>23631</v>
      </c>
    </row>
    <row r="7611" spans="2:24" ht="11" outlineLevel="1" x14ac:dyDescent="0.15">
      <c r="B7611" t="s">
        <v>10124</v>
      </c>
      <c r="C7611" t="s">
        <v>10125</v>
      </c>
      <c r="E7611" t="s">
        <v>10649</v>
      </c>
      <c r="F7611" t="s">
        <v>10126</v>
      </c>
      <c r="G7611" t="s">
        <v>10127</v>
      </c>
      <c r="H7611" s="17">
        <v>43679</v>
      </c>
      <c r="I7611" s="15">
        <v>2019</v>
      </c>
      <c r="J7611" t="s">
        <v>10634</v>
      </c>
      <c r="K7611" s="5">
        <v>0</v>
      </c>
      <c r="L7611" t="s">
        <v>967</v>
      </c>
      <c r="R7611" t="s">
        <v>740</v>
      </c>
      <c r="S7611" t="s">
        <v>795</v>
      </c>
      <c r="T7611" t="s">
        <v>23622</v>
      </c>
      <c r="U7611" t="s">
        <v>1340</v>
      </c>
      <c r="V7611" t="s">
        <v>12795</v>
      </c>
      <c r="W7611" t="s">
        <v>970</v>
      </c>
      <c r="X7611" t="s">
        <v>23632</v>
      </c>
    </row>
    <row r="7612" spans="2:24" ht="11" outlineLevel="1" x14ac:dyDescent="0.15">
      <c r="B7612" t="s">
        <v>10124</v>
      </c>
      <c r="C7612" t="s">
        <v>10125</v>
      </c>
      <c r="E7612" t="s">
        <v>10652</v>
      </c>
      <c r="F7612" t="s">
        <v>10126</v>
      </c>
      <c r="G7612" t="s">
        <v>10127</v>
      </c>
      <c r="H7612" s="17">
        <v>43906</v>
      </c>
      <c r="I7612" s="15">
        <v>2020</v>
      </c>
      <c r="J7612" t="s">
        <v>10634</v>
      </c>
      <c r="K7612" s="5">
        <v>0</v>
      </c>
      <c r="L7612" t="s">
        <v>967</v>
      </c>
      <c r="M7612" t="s">
        <v>12797</v>
      </c>
      <c r="R7612" t="s">
        <v>740</v>
      </c>
      <c r="S7612" t="s">
        <v>795</v>
      </c>
      <c r="T7612" t="s">
        <v>23624</v>
      </c>
      <c r="U7612" t="s">
        <v>1340</v>
      </c>
      <c r="V7612" t="s">
        <v>12795</v>
      </c>
      <c r="W7612" t="s">
        <v>970</v>
      </c>
      <c r="X7612" t="s">
        <v>23633</v>
      </c>
    </row>
    <row r="7613" spans="2:24" ht="11" outlineLevel="1" x14ac:dyDescent="0.15">
      <c r="B7613" t="s">
        <v>10124</v>
      </c>
      <c r="C7613" t="s">
        <v>10125</v>
      </c>
      <c r="E7613" t="s">
        <v>10664</v>
      </c>
      <c r="F7613" t="s">
        <v>10126</v>
      </c>
      <c r="G7613" t="s">
        <v>10127</v>
      </c>
      <c r="H7613" s="17">
        <v>44832</v>
      </c>
      <c r="I7613" s="15">
        <v>2022</v>
      </c>
      <c r="J7613" t="s">
        <v>10634</v>
      </c>
      <c r="K7613" s="5">
        <v>0</v>
      </c>
      <c r="L7613" t="s">
        <v>967</v>
      </c>
      <c r="M7613" t="s">
        <v>14985</v>
      </c>
      <c r="R7613" t="s">
        <v>740</v>
      </c>
      <c r="S7613" t="s">
        <v>795</v>
      </c>
      <c r="T7613" t="s">
        <v>23626</v>
      </c>
      <c r="U7613" t="s">
        <v>1340</v>
      </c>
      <c r="V7613" t="s">
        <v>12795</v>
      </c>
      <c r="W7613" t="s">
        <v>970</v>
      </c>
      <c r="X7613" t="s">
        <v>23634</v>
      </c>
    </row>
    <row r="7614" spans="2:24" ht="11" outlineLevel="1" x14ac:dyDescent="0.15">
      <c r="B7614" t="s">
        <v>10129</v>
      </c>
      <c r="C7614" t="s">
        <v>3473</v>
      </c>
      <c r="E7614" t="s">
        <v>10643</v>
      </c>
      <c r="F7614" t="s">
        <v>3474</v>
      </c>
      <c r="G7614" t="s">
        <v>3475</v>
      </c>
      <c r="H7614" s="17">
        <v>45910</v>
      </c>
      <c r="I7614" s="15">
        <v>2025</v>
      </c>
      <c r="J7614" t="s">
        <v>10634</v>
      </c>
      <c r="K7614" s="5">
        <v>0</v>
      </c>
      <c r="L7614" t="s">
        <v>967</v>
      </c>
      <c r="M7614" t="s">
        <v>854</v>
      </c>
      <c r="N7614" t="s">
        <v>23428</v>
      </c>
      <c r="P7614" t="s">
        <v>14904</v>
      </c>
      <c r="Q7614" t="s">
        <v>17132</v>
      </c>
      <c r="R7614" t="s">
        <v>740</v>
      </c>
      <c r="S7614" t="s">
        <v>795</v>
      </c>
      <c r="T7614" t="s">
        <v>854</v>
      </c>
      <c r="U7614" t="s">
        <v>965</v>
      </c>
      <c r="V7614" t="s">
        <v>10638</v>
      </c>
      <c r="W7614" t="s">
        <v>970</v>
      </c>
      <c r="X7614" t="s">
        <v>23635</v>
      </c>
    </row>
    <row r="7615" spans="2:24" ht="11" outlineLevel="1" x14ac:dyDescent="0.15">
      <c r="B7615" t="s">
        <v>10129</v>
      </c>
      <c r="C7615" t="s">
        <v>3473</v>
      </c>
      <c r="E7615" t="s">
        <v>10664</v>
      </c>
      <c r="F7615" t="s">
        <v>3474</v>
      </c>
      <c r="G7615" t="s">
        <v>3475</v>
      </c>
      <c r="H7615" s="17">
        <v>43755</v>
      </c>
      <c r="I7615" s="15">
        <v>2020</v>
      </c>
      <c r="J7615" t="s">
        <v>10634</v>
      </c>
      <c r="K7615" s="5">
        <v>0</v>
      </c>
      <c r="L7615" t="s">
        <v>967</v>
      </c>
      <c r="M7615" t="s">
        <v>854</v>
      </c>
      <c r="N7615" t="s">
        <v>23428</v>
      </c>
      <c r="P7615" t="s">
        <v>14904</v>
      </c>
      <c r="Q7615" t="s">
        <v>14904</v>
      </c>
      <c r="R7615" t="s">
        <v>740</v>
      </c>
      <c r="S7615" t="s">
        <v>795</v>
      </c>
      <c r="T7615" t="s">
        <v>23636</v>
      </c>
      <c r="U7615" t="s">
        <v>965</v>
      </c>
      <c r="V7615" t="s">
        <v>10638</v>
      </c>
      <c r="W7615" t="s">
        <v>970</v>
      </c>
      <c r="X7615" t="s">
        <v>23637</v>
      </c>
    </row>
    <row r="7616" spans="2:24" ht="11" outlineLevel="1" x14ac:dyDescent="0.15">
      <c r="B7616" t="s">
        <v>10129</v>
      </c>
      <c r="C7616" t="s">
        <v>3473</v>
      </c>
      <c r="E7616" t="s">
        <v>10652</v>
      </c>
      <c r="F7616" t="s">
        <v>3474</v>
      </c>
      <c r="G7616" t="s">
        <v>3475</v>
      </c>
      <c r="H7616" s="17">
        <v>43724</v>
      </c>
      <c r="I7616" s="15">
        <v>2019</v>
      </c>
      <c r="J7616" t="s">
        <v>10634</v>
      </c>
      <c r="K7616" s="5">
        <v>0</v>
      </c>
      <c r="L7616" t="s">
        <v>967</v>
      </c>
      <c r="M7616" t="s">
        <v>854</v>
      </c>
      <c r="N7616" t="s">
        <v>23428</v>
      </c>
      <c r="P7616" t="s">
        <v>14904</v>
      </c>
      <c r="Q7616" t="s">
        <v>14904</v>
      </c>
      <c r="R7616" t="s">
        <v>740</v>
      </c>
      <c r="S7616" t="s">
        <v>795</v>
      </c>
      <c r="T7616" t="s">
        <v>23638</v>
      </c>
      <c r="U7616" t="s">
        <v>965</v>
      </c>
      <c r="V7616" t="s">
        <v>10638</v>
      </c>
      <c r="W7616" t="s">
        <v>970</v>
      </c>
      <c r="X7616" t="s">
        <v>23639</v>
      </c>
    </row>
    <row r="7617" spans="2:24" ht="11" outlineLevel="1" x14ac:dyDescent="0.15">
      <c r="B7617" t="s">
        <v>10129</v>
      </c>
      <c r="C7617" t="s">
        <v>3473</v>
      </c>
      <c r="E7617" t="s">
        <v>10649</v>
      </c>
      <c r="F7617" t="s">
        <v>3474</v>
      </c>
      <c r="G7617" t="s">
        <v>3475</v>
      </c>
      <c r="H7617" s="17">
        <v>42772</v>
      </c>
      <c r="I7617" s="15">
        <v>2017</v>
      </c>
      <c r="J7617" t="s">
        <v>10634</v>
      </c>
      <c r="K7617" s="5">
        <v>0</v>
      </c>
      <c r="L7617" t="s">
        <v>967</v>
      </c>
      <c r="M7617" t="s">
        <v>854</v>
      </c>
      <c r="N7617" t="s">
        <v>23428</v>
      </c>
      <c r="P7617" t="s">
        <v>14904</v>
      </c>
      <c r="Q7617" t="s">
        <v>14904</v>
      </c>
      <c r="R7617" t="s">
        <v>740</v>
      </c>
      <c r="S7617" t="s">
        <v>795</v>
      </c>
      <c r="T7617" t="s">
        <v>23640</v>
      </c>
      <c r="U7617" t="s">
        <v>965</v>
      </c>
      <c r="V7617" t="s">
        <v>10638</v>
      </c>
      <c r="W7617" t="s">
        <v>970</v>
      </c>
      <c r="X7617" t="s">
        <v>23641</v>
      </c>
    </row>
    <row r="7618" spans="2:24" ht="11" outlineLevel="1" x14ac:dyDescent="0.15">
      <c r="B7618" t="s">
        <v>10131</v>
      </c>
      <c r="C7618" t="s">
        <v>4448</v>
      </c>
      <c r="E7618" t="s">
        <v>10649</v>
      </c>
      <c r="F7618" t="s">
        <v>4124</v>
      </c>
      <c r="G7618" t="s">
        <v>4125</v>
      </c>
      <c r="H7618" s="17">
        <v>42772</v>
      </c>
      <c r="I7618" s="15">
        <v>2017</v>
      </c>
      <c r="J7618" t="s">
        <v>10634</v>
      </c>
      <c r="K7618" s="5">
        <v>0</v>
      </c>
      <c r="L7618" t="s">
        <v>967</v>
      </c>
      <c r="R7618" t="s">
        <v>740</v>
      </c>
      <c r="S7618" t="s">
        <v>795</v>
      </c>
      <c r="T7618" t="s">
        <v>23642</v>
      </c>
      <c r="U7618" t="s">
        <v>1340</v>
      </c>
      <c r="V7618" t="s">
        <v>12795</v>
      </c>
      <c r="W7618" t="s">
        <v>970</v>
      </c>
      <c r="X7618" t="s">
        <v>23643</v>
      </c>
    </row>
    <row r="7619" spans="2:24" ht="11" outlineLevel="1" x14ac:dyDescent="0.15">
      <c r="B7619" t="s">
        <v>10131</v>
      </c>
      <c r="C7619" t="s">
        <v>4448</v>
      </c>
      <c r="E7619" t="s">
        <v>10652</v>
      </c>
      <c r="F7619" t="s">
        <v>4124</v>
      </c>
      <c r="G7619" t="s">
        <v>4125</v>
      </c>
      <c r="H7619" s="17">
        <v>44280</v>
      </c>
      <c r="I7619" s="15">
        <v>2021</v>
      </c>
      <c r="J7619" t="s">
        <v>10634</v>
      </c>
      <c r="K7619" s="5">
        <v>0</v>
      </c>
      <c r="L7619" t="s">
        <v>967</v>
      </c>
      <c r="M7619" t="s">
        <v>12797</v>
      </c>
      <c r="R7619" t="s">
        <v>740</v>
      </c>
      <c r="S7619" t="s">
        <v>795</v>
      </c>
      <c r="T7619" t="s">
        <v>23644</v>
      </c>
      <c r="U7619" t="s">
        <v>1340</v>
      </c>
      <c r="V7619" t="s">
        <v>12795</v>
      </c>
      <c r="W7619" t="s">
        <v>970</v>
      </c>
      <c r="X7619" t="s">
        <v>23645</v>
      </c>
    </row>
    <row r="7620" spans="2:24" ht="11" outlineLevel="1" x14ac:dyDescent="0.15">
      <c r="B7620" t="s">
        <v>10131</v>
      </c>
      <c r="C7620" t="s">
        <v>4448</v>
      </c>
      <c r="E7620" t="s">
        <v>10664</v>
      </c>
      <c r="F7620" t="s">
        <v>4124</v>
      </c>
      <c r="G7620" t="s">
        <v>4125</v>
      </c>
      <c r="H7620" s="17">
        <v>44596</v>
      </c>
      <c r="I7620" s="15">
        <v>2022</v>
      </c>
      <c r="J7620" t="s">
        <v>10634</v>
      </c>
      <c r="K7620" s="5">
        <v>0</v>
      </c>
      <c r="L7620" t="s">
        <v>967</v>
      </c>
      <c r="M7620" t="s">
        <v>12797</v>
      </c>
      <c r="R7620" t="s">
        <v>740</v>
      </c>
      <c r="S7620" t="s">
        <v>795</v>
      </c>
      <c r="T7620" t="s">
        <v>23646</v>
      </c>
      <c r="U7620" t="s">
        <v>1340</v>
      </c>
      <c r="V7620" t="s">
        <v>12795</v>
      </c>
      <c r="W7620" t="s">
        <v>970</v>
      </c>
      <c r="X7620" t="s">
        <v>23647</v>
      </c>
    </row>
    <row r="7621" spans="2:24" ht="11" outlineLevel="1" x14ac:dyDescent="0.15">
      <c r="B7621" t="s">
        <v>10131</v>
      </c>
      <c r="C7621" t="s">
        <v>4448</v>
      </c>
      <c r="E7621" t="s">
        <v>10643</v>
      </c>
      <c r="F7621" t="s">
        <v>4124</v>
      </c>
      <c r="G7621" t="s">
        <v>4125</v>
      </c>
      <c r="H7621" s="17">
        <v>44610</v>
      </c>
      <c r="I7621" s="15">
        <v>2022</v>
      </c>
      <c r="J7621" t="s">
        <v>10634</v>
      </c>
      <c r="K7621" s="5">
        <v>0</v>
      </c>
      <c r="L7621" t="s">
        <v>967</v>
      </c>
      <c r="M7621" t="s">
        <v>12797</v>
      </c>
      <c r="R7621" t="s">
        <v>740</v>
      </c>
      <c r="S7621" t="s">
        <v>795</v>
      </c>
      <c r="T7621" t="s">
        <v>15076</v>
      </c>
      <c r="U7621" t="s">
        <v>1340</v>
      </c>
      <c r="V7621" t="s">
        <v>12795</v>
      </c>
      <c r="W7621" t="s">
        <v>970</v>
      </c>
      <c r="X7621" t="s">
        <v>23648</v>
      </c>
    </row>
    <row r="7622" spans="2:24" ht="11" outlineLevel="1" x14ac:dyDescent="0.15">
      <c r="B7622" t="s">
        <v>10131</v>
      </c>
      <c r="C7622" t="s">
        <v>4448</v>
      </c>
      <c r="E7622" t="s">
        <v>10632</v>
      </c>
      <c r="F7622" t="s">
        <v>4124</v>
      </c>
      <c r="G7622" t="s">
        <v>4125</v>
      </c>
      <c r="H7622" s="17">
        <v>45915</v>
      </c>
      <c r="I7622" s="15">
        <v>2025</v>
      </c>
      <c r="J7622" t="s">
        <v>10634</v>
      </c>
      <c r="K7622" s="5">
        <v>0</v>
      </c>
      <c r="L7622" t="s">
        <v>967</v>
      </c>
      <c r="M7622" t="s">
        <v>14189</v>
      </c>
      <c r="R7622" t="s">
        <v>740</v>
      </c>
      <c r="S7622" t="s">
        <v>795</v>
      </c>
      <c r="T7622" t="s">
        <v>23649</v>
      </c>
      <c r="U7622" t="s">
        <v>1340</v>
      </c>
      <c r="V7622" t="s">
        <v>12795</v>
      </c>
      <c r="W7622" t="s">
        <v>970</v>
      </c>
      <c r="X7622" t="s">
        <v>23650</v>
      </c>
    </row>
    <row r="7623" spans="2:24" ht="11" outlineLevel="1" x14ac:dyDescent="0.15">
      <c r="B7623" t="s">
        <v>10133</v>
      </c>
      <c r="C7623" t="s">
        <v>8840</v>
      </c>
      <c r="E7623" t="s">
        <v>10649</v>
      </c>
      <c r="F7623" t="s">
        <v>22764</v>
      </c>
      <c r="G7623" t="s">
        <v>1441</v>
      </c>
      <c r="H7623" s="17">
        <v>42772</v>
      </c>
      <c r="I7623" s="15">
        <v>2017</v>
      </c>
      <c r="J7623" t="s">
        <v>10634</v>
      </c>
      <c r="K7623" s="5">
        <v>0</v>
      </c>
      <c r="L7623" t="s">
        <v>967</v>
      </c>
      <c r="M7623" t="s">
        <v>854</v>
      </c>
      <c r="N7623" t="s">
        <v>23428</v>
      </c>
      <c r="P7623" t="s">
        <v>14904</v>
      </c>
      <c r="Q7623" t="s">
        <v>14904</v>
      </c>
      <c r="R7623" t="s">
        <v>740</v>
      </c>
      <c r="S7623" t="s">
        <v>795</v>
      </c>
      <c r="T7623" t="s">
        <v>23642</v>
      </c>
      <c r="U7623" t="s">
        <v>965</v>
      </c>
      <c r="V7623" t="s">
        <v>10638</v>
      </c>
      <c r="W7623" t="s">
        <v>970</v>
      </c>
      <c r="X7623" t="s">
        <v>23651</v>
      </c>
    </row>
    <row r="7624" spans="2:24" ht="11" outlineLevel="1" x14ac:dyDescent="0.15">
      <c r="B7624" t="s">
        <v>10133</v>
      </c>
      <c r="C7624" t="s">
        <v>8840</v>
      </c>
      <c r="E7624" t="s">
        <v>10643</v>
      </c>
      <c r="F7624" t="s">
        <v>22764</v>
      </c>
      <c r="G7624" t="s">
        <v>1441</v>
      </c>
      <c r="H7624" s="17">
        <v>45911</v>
      </c>
      <c r="I7624" s="15">
        <v>2025</v>
      </c>
      <c r="J7624" t="s">
        <v>10634</v>
      </c>
      <c r="K7624" s="5">
        <v>0</v>
      </c>
      <c r="L7624" t="s">
        <v>967</v>
      </c>
      <c r="M7624" t="s">
        <v>854</v>
      </c>
      <c r="N7624" t="s">
        <v>23428</v>
      </c>
      <c r="P7624" t="s">
        <v>14904</v>
      </c>
      <c r="Q7624" t="s">
        <v>14904</v>
      </c>
      <c r="R7624" t="s">
        <v>740</v>
      </c>
      <c r="S7624" t="s">
        <v>795</v>
      </c>
      <c r="T7624" t="s">
        <v>23649</v>
      </c>
      <c r="U7624" t="s">
        <v>965</v>
      </c>
      <c r="V7624" t="s">
        <v>10638</v>
      </c>
      <c r="W7624" t="s">
        <v>970</v>
      </c>
      <c r="X7624" t="s">
        <v>23652</v>
      </c>
    </row>
    <row r="7625" spans="2:24" ht="11" outlineLevel="1" x14ac:dyDescent="0.15">
      <c r="B7625" t="s">
        <v>10133</v>
      </c>
      <c r="C7625" t="s">
        <v>8840</v>
      </c>
      <c r="E7625" t="s">
        <v>10664</v>
      </c>
      <c r="F7625" t="s">
        <v>22764</v>
      </c>
      <c r="G7625" t="s">
        <v>1441</v>
      </c>
      <c r="H7625" s="17">
        <v>43759</v>
      </c>
      <c r="I7625" s="15">
        <v>2020</v>
      </c>
      <c r="J7625" t="s">
        <v>10634</v>
      </c>
      <c r="K7625" s="5">
        <v>0</v>
      </c>
      <c r="L7625" t="s">
        <v>967</v>
      </c>
      <c r="M7625" t="s">
        <v>854</v>
      </c>
      <c r="N7625" t="s">
        <v>23428</v>
      </c>
      <c r="P7625" t="s">
        <v>14904</v>
      </c>
      <c r="Q7625" t="s">
        <v>14904</v>
      </c>
      <c r="R7625" t="s">
        <v>740</v>
      </c>
      <c r="S7625" t="s">
        <v>795</v>
      </c>
      <c r="T7625" t="s">
        <v>23653</v>
      </c>
      <c r="U7625" t="s">
        <v>965</v>
      </c>
      <c r="V7625" t="s">
        <v>10638</v>
      </c>
      <c r="W7625" t="s">
        <v>970</v>
      </c>
      <c r="X7625" t="s">
        <v>23654</v>
      </c>
    </row>
    <row r="7626" spans="2:24" ht="11" outlineLevel="1" x14ac:dyDescent="0.15">
      <c r="B7626" t="s">
        <v>10133</v>
      </c>
      <c r="C7626" t="s">
        <v>8840</v>
      </c>
      <c r="E7626" t="s">
        <v>10652</v>
      </c>
      <c r="F7626" t="s">
        <v>22764</v>
      </c>
      <c r="G7626" t="s">
        <v>1441</v>
      </c>
      <c r="H7626" s="17">
        <v>43759</v>
      </c>
      <c r="I7626" s="15">
        <v>2020</v>
      </c>
      <c r="J7626" t="s">
        <v>10634</v>
      </c>
      <c r="K7626" s="5">
        <v>0</v>
      </c>
      <c r="L7626" t="s">
        <v>967</v>
      </c>
      <c r="M7626" t="s">
        <v>854</v>
      </c>
      <c r="N7626" t="s">
        <v>23428</v>
      </c>
      <c r="P7626" t="s">
        <v>14904</v>
      </c>
      <c r="Q7626" t="s">
        <v>14904</v>
      </c>
      <c r="R7626" t="s">
        <v>740</v>
      </c>
      <c r="S7626" t="s">
        <v>795</v>
      </c>
      <c r="T7626" t="s">
        <v>23624</v>
      </c>
      <c r="U7626" t="s">
        <v>965</v>
      </c>
      <c r="V7626" t="s">
        <v>10638</v>
      </c>
      <c r="W7626" t="s">
        <v>970</v>
      </c>
      <c r="X7626" t="s">
        <v>23655</v>
      </c>
    </row>
    <row r="7627" spans="2:24" ht="11" outlineLevel="1" x14ac:dyDescent="0.15">
      <c r="B7627" t="s">
        <v>10135</v>
      </c>
      <c r="C7627" t="s">
        <v>4870</v>
      </c>
      <c r="E7627" t="s">
        <v>10664</v>
      </c>
      <c r="F7627" t="s">
        <v>3091</v>
      </c>
      <c r="G7627" t="s">
        <v>3092</v>
      </c>
      <c r="H7627" s="17">
        <v>43759</v>
      </c>
      <c r="I7627" s="15">
        <v>2020</v>
      </c>
      <c r="J7627" t="s">
        <v>10634</v>
      </c>
      <c r="K7627" s="5">
        <v>0</v>
      </c>
      <c r="L7627" t="s">
        <v>967</v>
      </c>
      <c r="M7627" t="s">
        <v>854</v>
      </c>
      <c r="N7627" t="s">
        <v>23428</v>
      </c>
      <c r="P7627" t="s">
        <v>14904</v>
      </c>
      <c r="Q7627" t="s">
        <v>14904</v>
      </c>
      <c r="R7627" t="s">
        <v>740</v>
      </c>
      <c r="S7627" t="s">
        <v>795</v>
      </c>
      <c r="T7627" t="s">
        <v>23653</v>
      </c>
      <c r="U7627" t="s">
        <v>965</v>
      </c>
      <c r="V7627" t="s">
        <v>10638</v>
      </c>
      <c r="W7627" t="s">
        <v>970</v>
      </c>
      <c r="X7627" t="s">
        <v>23656</v>
      </c>
    </row>
    <row r="7628" spans="2:24" ht="11" outlineLevel="1" x14ac:dyDescent="0.15">
      <c r="B7628" t="s">
        <v>10135</v>
      </c>
      <c r="C7628" t="s">
        <v>4870</v>
      </c>
      <c r="E7628" t="s">
        <v>10632</v>
      </c>
      <c r="F7628" t="s">
        <v>3091</v>
      </c>
      <c r="G7628" t="s">
        <v>3092</v>
      </c>
      <c r="H7628" s="17">
        <v>44610</v>
      </c>
      <c r="I7628" s="15">
        <v>2022</v>
      </c>
      <c r="J7628" t="s">
        <v>10634</v>
      </c>
      <c r="K7628" s="5">
        <v>0</v>
      </c>
      <c r="L7628" t="s">
        <v>967</v>
      </c>
      <c r="M7628" t="s">
        <v>854</v>
      </c>
      <c r="N7628" t="s">
        <v>23428</v>
      </c>
      <c r="P7628" t="s">
        <v>14904</v>
      </c>
      <c r="R7628" t="s">
        <v>740</v>
      </c>
      <c r="S7628" t="s">
        <v>795</v>
      </c>
      <c r="T7628" t="s">
        <v>15076</v>
      </c>
      <c r="U7628" t="s">
        <v>965</v>
      </c>
      <c r="V7628" t="s">
        <v>10638</v>
      </c>
      <c r="W7628" t="s">
        <v>970</v>
      </c>
      <c r="X7628" t="s">
        <v>23657</v>
      </c>
    </row>
    <row r="7629" spans="2:24" ht="11" outlineLevel="1" x14ac:dyDescent="0.15">
      <c r="B7629" t="s">
        <v>10135</v>
      </c>
      <c r="C7629" t="s">
        <v>4870</v>
      </c>
      <c r="E7629" t="s">
        <v>10652</v>
      </c>
      <c r="F7629" t="s">
        <v>3091</v>
      </c>
      <c r="G7629" t="s">
        <v>3092</v>
      </c>
      <c r="H7629" s="17">
        <v>43759</v>
      </c>
      <c r="I7629" s="15">
        <v>2020</v>
      </c>
      <c r="J7629" t="s">
        <v>10634</v>
      </c>
      <c r="K7629" s="5">
        <v>0</v>
      </c>
      <c r="L7629" t="s">
        <v>967</v>
      </c>
      <c r="M7629" t="s">
        <v>854</v>
      </c>
      <c r="N7629" t="s">
        <v>23428</v>
      </c>
      <c r="P7629" t="s">
        <v>14904</v>
      </c>
      <c r="Q7629" t="s">
        <v>14904</v>
      </c>
      <c r="R7629" t="s">
        <v>740</v>
      </c>
      <c r="S7629" t="s">
        <v>795</v>
      </c>
      <c r="T7629" t="s">
        <v>23658</v>
      </c>
      <c r="U7629" t="s">
        <v>965</v>
      </c>
      <c r="V7629" t="s">
        <v>10638</v>
      </c>
      <c r="W7629" t="s">
        <v>970</v>
      </c>
      <c r="X7629" t="s">
        <v>23659</v>
      </c>
    </row>
    <row r="7630" spans="2:24" ht="11" outlineLevel="1" x14ac:dyDescent="0.15">
      <c r="B7630" t="s">
        <v>10135</v>
      </c>
      <c r="C7630" t="s">
        <v>4870</v>
      </c>
      <c r="E7630" t="s">
        <v>10667</v>
      </c>
      <c r="F7630" t="s">
        <v>3091</v>
      </c>
      <c r="G7630" t="s">
        <v>3092</v>
      </c>
      <c r="H7630" s="17">
        <v>45911</v>
      </c>
      <c r="I7630" s="15">
        <v>2025</v>
      </c>
      <c r="J7630" t="s">
        <v>10634</v>
      </c>
      <c r="K7630" s="5">
        <v>0</v>
      </c>
      <c r="L7630" t="s">
        <v>967</v>
      </c>
      <c r="M7630" t="s">
        <v>854</v>
      </c>
      <c r="N7630" t="s">
        <v>23428</v>
      </c>
      <c r="P7630" t="s">
        <v>14904</v>
      </c>
      <c r="Q7630" t="s">
        <v>14907</v>
      </c>
      <c r="R7630" t="s">
        <v>740</v>
      </c>
      <c r="S7630" t="s">
        <v>795</v>
      </c>
      <c r="T7630" t="s">
        <v>14189</v>
      </c>
      <c r="U7630" t="s">
        <v>965</v>
      </c>
      <c r="V7630" t="s">
        <v>10638</v>
      </c>
      <c r="W7630" t="s">
        <v>970</v>
      </c>
      <c r="X7630" t="s">
        <v>23660</v>
      </c>
    </row>
    <row r="7631" spans="2:24" ht="11" outlineLevel="1" x14ac:dyDescent="0.15">
      <c r="B7631" t="s">
        <v>10135</v>
      </c>
      <c r="C7631" t="s">
        <v>4870</v>
      </c>
      <c r="E7631" t="s">
        <v>10649</v>
      </c>
      <c r="F7631" t="s">
        <v>3091</v>
      </c>
      <c r="G7631" t="s">
        <v>3092</v>
      </c>
      <c r="H7631" s="17">
        <v>42772</v>
      </c>
      <c r="I7631" s="15">
        <v>2017</v>
      </c>
      <c r="J7631" t="s">
        <v>10634</v>
      </c>
      <c r="K7631" s="5">
        <v>0</v>
      </c>
      <c r="L7631" t="s">
        <v>967</v>
      </c>
      <c r="M7631" t="s">
        <v>854</v>
      </c>
      <c r="N7631" t="s">
        <v>23428</v>
      </c>
      <c r="P7631" t="s">
        <v>14904</v>
      </c>
      <c r="Q7631" t="s">
        <v>14904</v>
      </c>
      <c r="R7631" t="s">
        <v>740</v>
      </c>
      <c r="S7631" t="s">
        <v>795</v>
      </c>
      <c r="T7631" t="s">
        <v>23661</v>
      </c>
      <c r="U7631" t="s">
        <v>965</v>
      </c>
      <c r="V7631" t="s">
        <v>10638</v>
      </c>
      <c r="W7631" t="s">
        <v>970</v>
      </c>
      <c r="X7631" t="s">
        <v>23662</v>
      </c>
    </row>
    <row r="7632" spans="2:24" ht="11" outlineLevel="1" x14ac:dyDescent="0.15">
      <c r="B7632" t="s">
        <v>10135</v>
      </c>
      <c r="C7632" t="s">
        <v>4870</v>
      </c>
      <c r="E7632" t="s">
        <v>10643</v>
      </c>
      <c r="F7632" t="s">
        <v>3091</v>
      </c>
      <c r="G7632" t="s">
        <v>3092</v>
      </c>
      <c r="H7632" s="17">
        <v>44596</v>
      </c>
      <c r="I7632" s="15">
        <v>2022</v>
      </c>
      <c r="J7632" t="s">
        <v>10634</v>
      </c>
      <c r="K7632" s="5">
        <v>0</v>
      </c>
      <c r="L7632" t="s">
        <v>967</v>
      </c>
      <c r="M7632" t="s">
        <v>854</v>
      </c>
      <c r="N7632" t="s">
        <v>23428</v>
      </c>
      <c r="P7632" t="s">
        <v>14904</v>
      </c>
      <c r="R7632" t="s">
        <v>740</v>
      </c>
      <c r="S7632" t="s">
        <v>795</v>
      </c>
      <c r="T7632" t="s">
        <v>23663</v>
      </c>
      <c r="U7632" t="s">
        <v>965</v>
      </c>
      <c r="V7632" t="s">
        <v>10638</v>
      </c>
      <c r="W7632" t="s">
        <v>970</v>
      </c>
      <c r="X7632" t="s">
        <v>23664</v>
      </c>
    </row>
    <row r="7633" spans="2:24" ht="11" outlineLevel="1" x14ac:dyDescent="0.15">
      <c r="B7633" t="s">
        <v>10137</v>
      </c>
      <c r="C7633" t="s">
        <v>10138</v>
      </c>
      <c r="E7633" t="s">
        <v>10649</v>
      </c>
      <c r="F7633" t="s">
        <v>4197</v>
      </c>
      <c r="G7633" t="s">
        <v>4198</v>
      </c>
      <c r="H7633" s="17">
        <v>42772</v>
      </c>
      <c r="I7633" s="15">
        <v>2017</v>
      </c>
      <c r="J7633" t="s">
        <v>10634</v>
      </c>
      <c r="K7633" s="5">
        <v>0</v>
      </c>
      <c r="L7633" t="s">
        <v>967</v>
      </c>
      <c r="R7633" t="s">
        <v>740</v>
      </c>
      <c r="S7633" t="s">
        <v>795</v>
      </c>
      <c r="T7633" t="s">
        <v>23661</v>
      </c>
      <c r="U7633" t="s">
        <v>1340</v>
      </c>
      <c r="V7633" t="s">
        <v>12795</v>
      </c>
      <c r="W7633" t="s">
        <v>970</v>
      </c>
      <c r="X7633" t="s">
        <v>23665</v>
      </c>
    </row>
    <row r="7634" spans="2:24" ht="11" outlineLevel="1" x14ac:dyDescent="0.15">
      <c r="B7634" t="s">
        <v>10137</v>
      </c>
      <c r="C7634" t="s">
        <v>10138</v>
      </c>
      <c r="E7634" t="s">
        <v>10652</v>
      </c>
      <c r="F7634" t="s">
        <v>4197</v>
      </c>
      <c r="G7634" t="s">
        <v>4198</v>
      </c>
      <c r="H7634" s="17">
        <v>43759</v>
      </c>
      <c r="I7634" s="15">
        <v>2020</v>
      </c>
      <c r="J7634" t="s">
        <v>10634</v>
      </c>
      <c r="K7634" s="5">
        <v>0</v>
      </c>
      <c r="L7634" t="s">
        <v>967</v>
      </c>
      <c r="M7634" t="s">
        <v>12797</v>
      </c>
      <c r="R7634" t="s">
        <v>740</v>
      </c>
      <c r="S7634" t="s">
        <v>795</v>
      </c>
      <c r="T7634" t="s">
        <v>23666</v>
      </c>
      <c r="U7634" t="s">
        <v>1340</v>
      </c>
      <c r="V7634" t="s">
        <v>12795</v>
      </c>
      <c r="W7634" t="s">
        <v>970</v>
      </c>
      <c r="X7634" t="s">
        <v>23667</v>
      </c>
    </row>
    <row r="7635" spans="2:24" ht="11" outlineLevel="1" x14ac:dyDescent="0.15">
      <c r="B7635" t="s">
        <v>10137</v>
      </c>
      <c r="C7635" t="s">
        <v>10138</v>
      </c>
      <c r="E7635" t="s">
        <v>10664</v>
      </c>
      <c r="F7635" t="s">
        <v>4197</v>
      </c>
      <c r="G7635" t="s">
        <v>4198</v>
      </c>
      <c r="H7635" s="17">
        <v>45911</v>
      </c>
      <c r="I7635" s="15">
        <v>2025</v>
      </c>
      <c r="J7635" t="s">
        <v>10634</v>
      </c>
      <c r="K7635" s="5">
        <v>0</v>
      </c>
      <c r="L7635" t="s">
        <v>967</v>
      </c>
      <c r="M7635" t="s">
        <v>14189</v>
      </c>
      <c r="R7635" t="s">
        <v>740</v>
      </c>
      <c r="S7635" t="s">
        <v>795</v>
      </c>
      <c r="T7635" t="s">
        <v>14189</v>
      </c>
      <c r="U7635" t="s">
        <v>1340</v>
      </c>
      <c r="V7635" t="s">
        <v>12795</v>
      </c>
      <c r="W7635" t="s">
        <v>970</v>
      </c>
      <c r="X7635" t="s">
        <v>23668</v>
      </c>
    </row>
    <row r="7636" spans="2:24" ht="11" outlineLevel="1" x14ac:dyDescent="0.15">
      <c r="B7636" t="s">
        <v>10140</v>
      </c>
      <c r="C7636" t="s">
        <v>6409</v>
      </c>
      <c r="E7636" t="s">
        <v>10649</v>
      </c>
      <c r="F7636" t="s">
        <v>4363</v>
      </c>
      <c r="G7636" t="s">
        <v>4364</v>
      </c>
      <c r="H7636" s="17">
        <v>42772</v>
      </c>
      <c r="I7636" s="15">
        <v>2017</v>
      </c>
      <c r="J7636" t="s">
        <v>10634</v>
      </c>
      <c r="K7636" s="5">
        <v>0</v>
      </c>
      <c r="L7636" t="s">
        <v>967</v>
      </c>
      <c r="R7636" t="s">
        <v>740</v>
      </c>
      <c r="S7636" t="s">
        <v>795</v>
      </c>
      <c r="T7636" t="s">
        <v>23661</v>
      </c>
      <c r="U7636" t="s">
        <v>1340</v>
      </c>
      <c r="V7636" t="s">
        <v>12795</v>
      </c>
      <c r="W7636" t="s">
        <v>970</v>
      </c>
      <c r="X7636" t="s">
        <v>23669</v>
      </c>
    </row>
    <row r="7637" spans="2:24" ht="11" outlineLevel="1" x14ac:dyDescent="0.15">
      <c r="B7637" t="s">
        <v>10140</v>
      </c>
      <c r="C7637" t="s">
        <v>6409</v>
      </c>
      <c r="E7637" t="s">
        <v>10652</v>
      </c>
      <c r="F7637" t="s">
        <v>4363</v>
      </c>
      <c r="G7637" t="s">
        <v>4364</v>
      </c>
      <c r="H7637" s="17">
        <v>45910</v>
      </c>
      <c r="I7637" s="15">
        <v>2025</v>
      </c>
      <c r="J7637" t="s">
        <v>10634</v>
      </c>
      <c r="K7637" s="5">
        <v>0</v>
      </c>
      <c r="L7637" t="s">
        <v>967</v>
      </c>
      <c r="M7637" t="s">
        <v>14189</v>
      </c>
      <c r="R7637" t="s">
        <v>740</v>
      </c>
      <c r="S7637" t="s">
        <v>795</v>
      </c>
      <c r="T7637" t="s">
        <v>14189</v>
      </c>
      <c r="U7637" t="s">
        <v>1340</v>
      </c>
      <c r="V7637" t="s">
        <v>12795</v>
      </c>
      <c r="W7637" t="s">
        <v>970</v>
      </c>
      <c r="X7637" t="s">
        <v>23670</v>
      </c>
    </row>
    <row r="7638" spans="2:24" ht="11" outlineLevel="1" x14ac:dyDescent="0.15">
      <c r="B7638" t="s">
        <v>10142</v>
      </c>
      <c r="C7638" t="s">
        <v>10143</v>
      </c>
      <c r="E7638" t="s">
        <v>10649</v>
      </c>
      <c r="F7638" t="s">
        <v>10095</v>
      </c>
      <c r="G7638" t="s">
        <v>10096</v>
      </c>
      <c r="H7638" s="17">
        <v>42772</v>
      </c>
      <c r="I7638" s="15">
        <v>2017</v>
      </c>
      <c r="J7638" t="s">
        <v>10634</v>
      </c>
      <c r="K7638" s="5">
        <v>0</v>
      </c>
      <c r="L7638" t="s">
        <v>967</v>
      </c>
      <c r="R7638" t="s">
        <v>740</v>
      </c>
      <c r="S7638" t="s">
        <v>795</v>
      </c>
      <c r="T7638" t="s">
        <v>23661</v>
      </c>
      <c r="U7638" t="s">
        <v>1340</v>
      </c>
      <c r="V7638" t="s">
        <v>12795</v>
      </c>
      <c r="W7638" t="s">
        <v>970</v>
      </c>
      <c r="X7638" t="s">
        <v>23671</v>
      </c>
    </row>
    <row r="7639" spans="2:24" ht="11" outlineLevel="1" x14ac:dyDescent="0.15">
      <c r="B7639" t="s">
        <v>10142</v>
      </c>
      <c r="C7639" t="s">
        <v>10143</v>
      </c>
      <c r="E7639" t="s">
        <v>10652</v>
      </c>
      <c r="F7639" t="s">
        <v>10095</v>
      </c>
      <c r="G7639" t="s">
        <v>10096</v>
      </c>
      <c r="H7639" s="17">
        <v>45909</v>
      </c>
      <c r="I7639" s="15">
        <v>2025</v>
      </c>
      <c r="J7639" t="s">
        <v>10634</v>
      </c>
      <c r="K7639" s="5">
        <v>0</v>
      </c>
      <c r="L7639" t="s">
        <v>967</v>
      </c>
      <c r="M7639" t="s">
        <v>14189</v>
      </c>
      <c r="R7639" t="s">
        <v>740</v>
      </c>
      <c r="S7639" t="s">
        <v>795</v>
      </c>
      <c r="T7639" t="s">
        <v>854</v>
      </c>
      <c r="U7639" t="s">
        <v>1340</v>
      </c>
      <c r="V7639" t="s">
        <v>12795</v>
      </c>
      <c r="W7639" t="s">
        <v>970</v>
      </c>
      <c r="X7639" t="s">
        <v>23672</v>
      </c>
    </row>
    <row r="7640" spans="2:24" ht="11" outlineLevel="1" x14ac:dyDescent="0.15">
      <c r="B7640" t="s">
        <v>10145</v>
      </c>
      <c r="C7640" t="s">
        <v>6881</v>
      </c>
      <c r="E7640" t="s">
        <v>10649</v>
      </c>
      <c r="F7640" t="s">
        <v>6882</v>
      </c>
      <c r="G7640" t="s">
        <v>6883</v>
      </c>
      <c r="H7640" s="17">
        <v>42453</v>
      </c>
      <c r="I7640" s="15">
        <v>2016</v>
      </c>
      <c r="J7640" t="s">
        <v>10634</v>
      </c>
      <c r="K7640" s="5">
        <v>0</v>
      </c>
      <c r="L7640" t="s">
        <v>967</v>
      </c>
      <c r="R7640" t="s">
        <v>3219</v>
      </c>
      <c r="S7640" t="s">
        <v>795</v>
      </c>
      <c r="T7640" t="s">
        <v>23673</v>
      </c>
      <c r="U7640" t="s">
        <v>1340</v>
      </c>
      <c r="V7640" t="s">
        <v>12795</v>
      </c>
      <c r="W7640" t="s">
        <v>970</v>
      </c>
      <c r="X7640" t="s">
        <v>23674</v>
      </c>
    </row>
    <row r="7641" spans="2:24" ht="11" outlineLevel="1" x14ac:dyDescent="0.15">
      <c r="B7641" t="s">
        <v>10145</v>
      </c>
      <c r="C7641" t="s">
        <v>6881</v>
      </c>
      <c r="E7641" t="s">
        <v>10652</v>
      </c>
      <c r="F7641" t="s">
        <v>6882</v>
      </c>
      <c r="G7641" t="s">
        <v>6883</v>
      </c>
      <c r="H7641" s="17">
        <v>42466</v>
      </c>
      <c r="I7641" s="15">
        <v>2016</v>
      </c>
      <c r="J7641" t="s">
        <v>10634</v>
      </c>
      <c r="K7641" s="5">
        <v>0</v>
      </c>
      <c r="L7641" t="s">
        <v>967</v>
      </c>
      <c r="M7641" t="s">
        <v>15907</v>
      </c>
      <c r="R7641" t="s">
        <v>3219</v>
      </c>
      <c r="S7641" t="s">
        <v>795</v>
      </c>
      <c r="T7641" t="s">
        <v>22834</v>
      </c>
      <c r="U7641" t="s">
        <v>1340</v>
      </c>
      <c r="V7641" t="s">
        <v>12795</v>
      </c>
      <c r="W7641" t="s">
        <v>970</v>
      </c>
      <c r="X7641" t="s">
        <v>23675</v>
      </c>
    </row>
    <row r="7642" spans="2:24" ht="11" outlineLevel="1" x14ac:dyDescent="0.15">
      <c r="B7642" t="s">
        <v>10145</v>
      </c>
      <c r="C7642" t="s">
        <v>6881</v>
      </c>
      <c r="E7642" t="s">
        <v>10664</v>
      </c>
      <c r="F7642" t="s">
        <v>6882</v>
      </c>
      <c r="G7642" t="s">
        <v>6883</v>
      </c>
      <c r="H7642" s="17">
        <v>43159</v>
      </c>
      <c r="I7642" s="15">
        <v>2018</v>
      </c>
      <c r="J7642" t="s">
        <v>10634</v>
      </c>
      <c r="K7642" s="5">
        <v>0</v>
      </c>
      <c r="L7642" t="s">
        <v>967</v>
      </c>
      <c r="M7642" t="s">
        <v>12797</v>
      </c>
      <c r="R7642" t="s">
        <v>3219</v>
      </c>
      <c r="S7642" t="s">
        <v>795</v>
      </c>
      <c r="T7642" t="s">
        <v>23676</v>
      </c>
      <c r="U7642" t="s">
        <v>1340</v>
      </c>
      <c r="V7642" t="s">
        <v>12795</v>
      </c>
      <c r="W7642" t="s">
        <v>970</v>
      </c>
      <c r="X7642" t="s">
        <v>23677</v>
      </c>
    </row>
    <row r="7643" spans="2:24" ht="11" outlineLevel="1" x14ac:dyDescent="0.15">
      <c r="B7643" t="s">
        <v>10145</v>
      </c>
      <c r="C7643" t="s">
        <v>6881</v>
      </c>
      <c r="E7643" t="s">
        <v>10643</v>
      </c>
      <c r="F7643" t="s">
        <v>6882</v>
      </c>
      <c r="G7643" t="s">
        <v>6883</v>
      </c>
      <c r="H7643" s="17">
        <v>45910</v>
      </c>
      <c r="I7643" s="15">
        <v>2025</v>
      </c>
      <c r="J7643" t="s">
        <v>10634</v>
      </c>
      <c r="K7643" s="5">
        <v>0</v>
      </c>
      <c r="L7643" t="s">
        <v>967</v>
      </c>
      <c r="M7643" t="s">
        <v>14189</v>
      </c>
      <c r="R7643" t="s">
        <v>3219</v>
      </c>
      <c r="S7643" t="s">
        <v>795</v>
      </c>
      <c r="T7643" t="s">
        <v>23649</v>
      </c>
      <c r="U7643" t="s">
        <v>1340</v>
      </c>
      <c r="V7643" t="s">
        <v>12795</v>
      </c>
      <c r="W7643" t="s">
        <v>970</v>
      </c>
      <c r="X7643" t="s">
        <v>23678</v>
      </c>
    </row>
    <row r="7644" spans="2:24" ht="11" outlineLevel="1" x14ac:dyDescent="0.15">
      <c r="B7644" t="s">
        <v>10147</v>
      </c>
      <c r="C7644" t="s">
        <v>4645</v>
      </c>
      <c r="E7644" t="s">
        <v>10649</v>
      </c>
      <c r="F7644" t="s">
        <v>4646</v>
      </c>
      <c r="G7644" t="s">
        <v>4647</v>
      </c>
      <c r="H7644" s="17">
        <v>45728</v>
      </c>
      <c r="I7644" s="15">
        <v>2025</v>
      </c>
      <c r="J7644" t="s">
        <v>10634</v>
      </c>
      <c r="K7644" s="5">
        <v>0</v>
      </c>
      <c r="L7644" t="s">
        <v>967</v>
      </c>
      <c r="R7644" t="s">
        <v>740</v>
      </c>
      <c r="S7644" t="s">
        <v>795</v>
      </c>
      <c r="T7644" t="s">
        <v>23679</v>
      </c>
      <c r="U7644" t="s">
        <v>1340</v>
      </c>
      <c r="V7644" t="s">
        <v>12795</v>
      </c>
      <c r="W7644" t="s">
        <v>970</v>
      </c>
      <c r="X7644" t="s">
        <v>23680</v>
      </c>
    </row>
    <row r="7645" spans="2:24" ht="11" outlineLevel="1" x14ac:dyDescent="0.15">
      <c r="B7645" t="s">
        <v>10149</v>
      </c>
      <c r="C7645" t="s">
        <v>10150</v>
      </c>
      <c r="E7645" t="s">
        <v>10649</v>
      </c>
      <c r="F7645" t="s">
        <v>3346</v>
      </c>
      <c r="G7645" t="s">
        <v>3347</v>
      </c>
      <c r="H7645" s="17">
        <v>45449</v>
      </c>
      <c r="I7645" s="15">
        <v>2024</v>
      </c>
      <c r="J7645" t="s">
        <v>10634</v>
      </c>
      <c r="K7645" s="5">
        <v>0</v>
      </c>
      <c r="L7645" t="s">
        <v>967</v>
      </c>
      <c r="R7645" t="s">
        <v>740</v>
      </c>
      <c r="S7645" t="s">
        <v>795</v>
      </c>
      <c r="T7645" t="s">
        <v>23681</v>
      </c>
      <c r="U7645" t="s">
        <v>1340</v>
      </c>
      <c r="V7645" t="s">
        <v>12795</v>
      </c>
      <c r="W7645" t="s">
        <v>970</v>
      </c>
      <c r="X7645" t="s">
        <v>23682</v>
      </c>
    </row>
    <row r="7646" spans="2:24" ht="11" outlineLevel="1" x14ac:dyDescent="0.15">
      <c r="B7646" t="s">
        <v>10152</v>
      </c>
      <c r="C7646" t="s">
        <v>8345</v>
      </c>
      <c r="E7646" t="s">
        <v>10649</v>
      </c>
      <c r="F7646" t="s">
        <v>670</v>
      </c>
      <c r="G7646" t="s">
        <v>1468</v>
      </c>
      <c r="H7646" s="17">
        <v>45449</v>
      </c>
      <c r="I7646" s="15">
        <v>2024</v>
      </c>
      <c r="J7646" t="s">
        <v>10634</v>
      </c>
      <c r="K7646" s="5">
        <v>0</v>
      </c>
      <c r="L7646" t="s">
        <v>967</v>
      </c>
      <c r="M7646" t="s">
        <v>854</v>
      </c>
      <c r="N7646" t="s">
        <v>23428</v>
      </c>
      <c r="P7646" t="s">
        <v>11475</v>
      </c>
      <c r="Q7646" t="s">
        <v>11435</v>
      </c>
      <c r="R7646" t="s">
        <v>740</v>
      </c>
      <c r="S7646" t="s">
        <v>795</v>
      </c>
      <c r="T7646" t="s">
        <v>23681</v>
      </c>
      <c r="U7646" t="s">
        <v>965</v>
      </c>
      <c r="V7646" t="s">
        <v>10638</v>
      </c>
      <c r="W7646" t="s">
        <v>970</v>
      </c>
      <c r="X7646" t="s">
        <v>23683</v>
      </c>
    </row>
    <row r="7647" spans="2:24" ht="11" outlineLevel="1" x14ac:dyDescent="0.15">
      <c r="B7647" t="s">
        <v>10154</v>
      </c>
      <c r="C7647" t="s">
        <v>10155</v>
      </c>
      <c r="E7647" t="s">
        <v>10649</v>
      </c>
      <c r="F7647" t="s">
        <v>642</v>
      </c>
      <c r="G7647" t="s">
        <v>1062</v>
      </c>
      <c r="H7647" s="17">
        <v>45449</v>
      </c>
      <c r="I7647" s="15">
        <v>2024</v>
      </c>
      <c r="J7647" t="s">
        <v>10634</v>
      </c>
      <c r="K7647" s="5">
        <v>0</v>
      </c>
      <c r="L7647" t="s">
        <v>967</v>
      </c>
      <c r="M7647" t="s">
        <v>854</v>
      </c>
      <c r="N7647" t="s">
        <v>23428</v>
      </c>
      <c r="P7647" t="s">
        <v>11475</v>
      </c>
      <c r="Q7647" t="s">
        <v>11435</v>
      </c>
      <c r="R7647" t="s">
        <v>740</v>
      </c>
      <c r="S7647" t="s">
        <v>795</v>
      </c>
      <c r="T7647" t="s">
        <v>23681</v>
      </c>
      <c r="U7647" t="s">
        <v>965</v>
      </c>
      <c r="V7647" t="s">
        <v>10638</v>
      </c>
      <c r="W7647" t="s">
        <v>970</v>
      </c>
      <c r="X7647" t="s">
        <v>23684</v>
      </c>
    </row>
    <row r="7648" spans="2:24" ht="11" outlineLevel="1" x14ac:dyDescent="0.15">
      <c r="B7648" t="s">
        <v>10157</v>
      </c>
      <c r="C7648" t="s">
        <v>878</v>
      </c>
      <c r="E7648" t="s">
        <v>10649</v>
      </c>
      <c r="F7648" t="s">
        <v>703</v>
      </c>
      <c r="G7648" t="s">
        <v>1907</v>
      </c>
      <c r="H7648" s="17">
        <v>45450</v>
      </c>
      <c r="I7648" s="15">
        <v>2024</v>
      </c>
      <c r="J7648" t="s">
        <v>10634</v>
      </c>
      <c r="K7648" s="5">
        <v>0</v>
      </c>
      <c r="L7648" t="s">
        <v>967</v>
      </c>
      <c r="M7648" t="s">
        <v>854</v>
      </c>
      <c r="N7648" t="s">
        <v>23428</v>
      </c>
      <c r="P7648" t="s">
        <v>11475</v>
      </c>
      <c r="Q7648" t="s">
        <v>11435</v>
      </c>
      <c r="R7648" t="s">
        <v>740</v>
      </c>
      <c r="S7648" t="s">
        <v>795</v>
      </c>
      <c r="T7648" t="s">
        <v>23681</v>
      </c>
      <c r="U7648" t="s">
        <v>965</v>
      </c>
      <c r="V7648" t="s">
        <v>10638</v>
      </c>
      <c r="W7648" t="s">
        <v>970</v>
      </c>
      <c r="X7648" t="s">
        <v>23685</v>
      </c>
    </row>
    <row r="7649" spans="2:24" ht="11" outlineLevel="1" x14ac:dyDescent="0.15">
      <c r="B7649" t="s">
        <v>10159</v>
      </c>
      <c r="C7649" t="s">
        <v>10160</v>
      </c>
      <c r="E7649" t="s">
        <v>10649</v>
      </c>
      <c r="F7649" t="s">
        <v>4214</v>
      </c>
      <c r="G7649" t="s">
        <v>4215</v>
      </c>
      <c r="H7649" s="17">
        <v>45449</v>
      </c>
      <c r="I7649" s="15">
        <v>2024</v>
      </c>
      <c r="J7649" t="s">
        <v>10634</v>
      </c>
      <c r="K7649" s="5">
        <v>0</v>
      </c>
      <c r="L7649" t="s">
        <v>967</v>
      </c>
      <c r="R7649" t="s">
        <v>740</v>
      </c>
      <c r="S7649" t="s">
        <v>795</v>
      </c>
      <c r="T7649" t="s">
        <v>23681</v>
      </c>
      <c r="U7649" t="s">
        <v>1340</v>
      </c>
      <c r="V7649" t="s">
        <v>12795</v>
      </c>
      <c r="W7649" t="s">
        <v>970</v>
      </c>
      <c r="X7649" t="s">
        <v>23686</v>
      </c>
    </row>
    <row r="7650" spans="2:24" ht="11" outlineLevel="1" x14ac:dyDescent="0.15">
      <c r="B7650" t="s">
        <v>10162</v>
      </c>
      <c r="C7650" t="s">
        <v>338</v>
      </c>
      <c r="E7650" t="s">
        <v>10649</v>
      </c>
      <c r="F7650" t="s">
        <v>640</v>
      </c>
      <c r="G7650" t="s">
        <v>1044</v>
      </c>
      <c r="H7650" s="17">
        <v>45450</v>
      </c>
      <c r="I7650" s="15">
        <v>2024</v>
      </c>
      <c r="J7650" t="s">
        <v>10634</v>
      </c>
      <c r="K7650" s="5">
        <v>0</v>
      </c>
      <c r="L7650" t="s">
        <v>967</v>
      </c>
      <c r="M7650" t="s">
        <v>854</v>
      </c>
      <c r="N7650" t="s">
        <v>23428</v>
      </c>
      <c r="P7650" t="s">
        <v>11475</v>
      </c>
      <c r="Q7650" t="s">
        <v>11435</v>
      </c>
      <c r="R7650" t="s">
        <v>740</v>
      </c>
      <c r="S7650" t="s">
        <v>795</v>
      </c>
      <c r="T7650" t="s">
        <v>23681</v>
      </c>
      <c r="U7650" t="s">
        <v>965</v>
      </c>
      <c r="V7650" t="s">
        <v>10638</v>
      </c>
      <c r="W7650" t="s">
        <v>970</v>
      </c>
      <c r="X7650" t="s">
        <v>23687</v>
      </c>
    </row>
    <row r="7651" spans="2:24" ht="11" outlineLevel="1" x14ac:dyDescent="0.15">
      <c r="B7651" t="s">
        <v>10164</v>
      </c>
      <c r="C7651" t="s">
        <v>356</v>
      </c>
      <c r="E7651" t="s">
        <v>10649</v>
      </c>
      <c r="F7651" t="s">
        <v>665</v>
      </c>
      <c r="G7651" t="s">
        <v>1904</v>
      </c>
      <c r="H7651" s="17">
        <v>45449</v>
      </c>
      <c r="I7651" s="15">
        <v>2024</v>
      </c>
      <c r="J7651" t="s">
        <v>10634</v>
      </c>
      <c r="K7651" s="5">
        <v>0</v>
      </c>
      <c r="L7651" t="s">
        <v>967</v>
      </c>
      <c r="M7651" t="s">
        <v>854</v>
      </c>
      <c r="N7651" t="s">
        <v>23428</v>
      </c>
      <c r="P7651" t="s">
        <v>11475</v>
      </c>
      <c r="Q7651" t="s">
        <v>11435</v>
      </c>
      <c r="R7651" t="s">
        <v>740</v>
      </c>
      <c r="S7651" t="s">
        <v>795</v>
      </c>
      <c r="T7651" t="s">
        <v>23688</v>
      </c>
      <c r="U7651" t="s">
        <v>965</v>
      </c>
      <c r="V7651" t="s">
        <v>10638</v>
      </c>
      <c r="W7651" t="s">
        <v>970</v>
      </c>
      <c r="X7651" t="s">
        <v>23689</v>
      </c>
    </row>
    <row r="7652" spans="2:24" ht="11" outlineLevel="1" x14ac:dyDescent="0.15">
      <c r="B7652" t="s">
        <v>10166</v>
      </c>
      <c r="C7652" t="s">
        <v>251</v>
      </c>
      <c r="E7652" t="s">
        <v>10649</v>
      </c>
      <c r="F7652" t="s">
        <v>14804</v>
      </c>
      <c r="G7652" t="s">
        <v>1904</v>
      </c>
      <c r="H7652" s="17">
        <v>43672</v>
      </c>
      <c r="I7652" s="15">
        <v>2019</v>
      </c>
      <c r="J7652" t="s">
        <v>10634</v>
      </c>
      <c r="K7652" s="5">
        <v>0</v>
      </c>
      <c r="L7652" t="s">
        <v>967</v>
      </c>
      <c r="M7652" t="s">
        <v>854</v>
      </c>
      <c r="N7652" t="s">
        <v>23428</v>
      </c>
      <c r="P7652" t="s">
        <v>11475</v>
      </c>
      <c r="Q7652" t="s">
        <v>14841</v>
      </c>
      <c r="R7652" t="s">
        <v>740</v>
      </c>
      <c r="S7652" t="s">
        <v>795</v>
      </c>
      <c r="T7652" t="s">
        <v>23679</v>
      </c>
      <c r="U7652" t="s">
        <v>965</v>
      </c>
      <c r="V7652" t="s">
        <v>10638</v>
      </c>
      <c r="W7652" t="s">
        <v>970</v>
      </c>
      <c r="X7652" t="s">
        <v>23690</v>
      </c>
    </row>
    <row r="7653" spans="2:24" ht="11" outlineLevel="1" x14ac:dyDescent="0.15">
      <c r="B7653" t="s">
        <v>10168</v>
      </c>
      <c r="C7653" t="s">
        <v>4213</v>
      </c>
      <c r="E7653" t="s">
        <v>10649</v>
      </c>
      <c r="F7653" t="s">
        <v>4214</v>
      </c>
      <c r="G7653" t="s">
        <v>4215</v>
      </c>
      <c r="H7653" s="17">
        <v>43119</v>
      </c>
      <c r="I7653" s="15">
        <v>2018</v>
      </c>
      <c r="J7653" t="s">
        <v>10634</v>
      </c>
      <c r="K7653" s="5">
        <v>0</v>
      </c>
      <c r="L7653" t="s">
        <v>967</v>
      </c>
      <c r="R7653" t="s">
        <v>740</v>
      </c>
      <c r="S7653" t="s">
        <v>795</v>
      </c>
      <c r="T7653" t="s">
        <v>23691</v>
      </c>
      <c r="U7653" t="s">
        <v>1340</v>
      </c>
      <c r="V7653" t="s">
        <v>12795</v>
      </c>
      <c r="W7653" t="s">
        <v>970</v>
      </c>
      <c r="X7653" t="s">
        <v>23692</v>
      </c>
    </row>
    <row r="7654" spans="2:24" ht="11" outlineLevel="1" x14ac:dyDescent="0.15">
      <c r="B7654" t="s">
        <v>10168</v>
      </c>
      <c r="C7654" t="s">
        <v>4213</v>
      </c>
      <c r="E7654" t="s">
        <v>10652</v>
      </c>
      <c r="F7654" t="s">
        <v>4214</v>
      </c>
      <c r="G7654" t="s">
        <v>4215</v>
      </c>
      <c r="H7654" s="17">
        <v>43574</v>
      </c>
      <c r="I7654" s="15">
        <v>2019</v>
      </c>
      <c r="J7654" t="s">
        <v>10634</v>
      </c>
      <c r="K7654" s="5">
        <v>0</v>
      </c>
      <c r="L7654" t="s">
        <v>967</v>
      </c>
      <c r="M7654" t="s">
        <v>14985</v>
      </c>
      <c r="R7654" t="s">
        <v>740</v>
      </c>
      <c r="S7654" t="s">
        <v>795</v>
      </c>
      <c r="T7654" t="s">
        <v>23693</v>
      </c>
      <c r="U7654" t="s">
        <v>1340</v>
      </c>
      <c r="V7654" t="s">
        <v>12795</v>
      </c>
      <c r="W7654" t="s">
        <v>970</v>
      </c>
      <c r="X7654" t="s">
        <v>23694</v>
      </c>
    </row>
    <row r="7655" spans="2:24" ht="11" outlineLevel="1" x14ac:dyDescent="0.15">
      <c r="B7655" t="s">
        <v>10170</v>
      </c>
      <c r="C7655" t="s">
        <v>10171</v>
      </c>
      <c r="E7655" t="s">
        <v>10649</v>
      </c>
      <c r="F7655" t="s">
        <v>10172</v>
      </c>
      <c r="G7655" t="s">
        <v>10173</v>
      </c>
      <c r="H7655" s="17">
        <v>43119</v>
      </c>
      <c r="I7655" s="15">
        <v>2018</v>
      </c>
      <c r="J7655" t="s">
        <v>10634</v>
      </c>
      <c r="K7655" s="5">
        <v>0</v>
      </c>
      <c r="L7655" t="s">
        <v>967</v>
      </c>
      <c r="R7655" t="s">
        <v>740</v>
      </c>
      <c r="S7655" t="s">
        <v>795</v>
      </c>
      <c r="T7655" t="s">
        <v>23695</v>
      </c>
      <c r="U7655" t="s">
        <v>1340</v>
      </c>
      <c r="V7655" t="s">
        <v>12795</v>
      </c>
      <c r="W7655" t="s">
        <v>970</v>
      </c>
      <c r="X7655" t="s">
        <v>23696</v>
      </c>
    </row>
    <row r="7656" spans="2:24" ht="11" outlineLevel="1" x14ac:dyDescent="0.15">
      <c r="B7656" t="s">
        <v>10170</v>
      </c>
      <c r="C7656" t="s">
        <v>10171</v>
      </c>
      <c r="E7656" t="s">
        <v>10652</v>
      </c>
      <c r="F7656" t="s">
        <v>10172</v>
      </c>
      <c r="G7656" t="s">
        <v>10173</v>
      </c>
      <c r="H7656" s="17">
        <v>43574</v>
      </c>
      <c r="I7656" s="15">
        <v>2019</v>
      </c>
      <c r="J7656" t="s">
        <v>10634</v>
      </c>
      <c r="K7656" s="5">
        <v>0</v>
      </c>
      <c r="L7656" t="s">
        <v>967</v>
      </c>
      <c r="M7656" t="s">
        <v>14985</v>
      </c>
      <c r="R7656" t="s">
        <v>740</v>
      </c>
      <c r="S7656" t="s">
        <v>795</v>
      </c>
      <c r="T7656" t="s">
        <v>23693</v>
      </c>
      <c r="U7656" t="s">
        <v>1340</v>
      </c>
      <c r="V7656" t="s">
        <v>12795</v>
      </c>
      <c r="W7656" t="s">
        <v>970</v>
      </c>
      <c r="X7656" t="s">
        <v>23697</v>
      </c>
    </row>
    <row r="7657" spans="2:24" ht="11" outlineLevel="1" x14ac:dyDescent="0.15">
      <c r="B7657" t="s">
        <v>10175</v>
      </c>
      <c r="C7657" t="s">
        <v>10176</v>
      </c>
      <c r="E7657" t="s">
        <v>10649</v>
      </c>
      <c r="F7657" t="s">
        <v>2565</v>
      </c>
      <c r="G7657" t="s">
        <v>2566</v>
      </c>
      <c r="H7657" s="17">
        <v>43119</v>
      </c>
      <c r="I7657" s="15">
        <v>2018</v>
      </c>
      <c r="J7657" t="s">
        <v>10634</v>
      </c>
      <c r="K7657" s="5">
        <v>0</v>
      </c>
      <c r="L7657" t="s">
        <v>967</v>
      </c>
      <c r="M7657" t="s">
        <v>854</v>
      </c>
      <c r="N7657" t="s">
        <v>23428</v>
      </c>
      <c r="P7657" t="s">
        <v>11475</v>
      </c>
      <c r="Q7657" t="s">
        <v>14841</v>
      </c>
      <c r="R7657" t="s">
        <v>740</v>
      </c>
      <c r="S7657" t="s">
        <v>795</v>
      </c>
      <c r="T7657" t="s">
        <v>23698</v>
      </c>
      <c r="U7657" t="s">
        <v>965</v>
      </c>
      <c r="V7657" t="s">
        <v>10638</v>
      </c>
      <c r="W7657" t="s">
        <v>970</v>
      </c>
      <c r="X7657" t="s">
        <v>23699</v>
      </c>
    </row>
    <row r="7658" spans="2:24" ht="11" outlineLevel="1" x14ac:dyDescent="0.15">
      <c r="B7658" t="s">
        <v>10175</v>
      </c>
      <c r="C7658" t="s">
        <v>10176</v>
      </c>
      <c r="E7658" t="s">
        <v>10652</v>
      </c>
      <c r="F7658" t="s">
        <v>2565</v>
      </c>
      <c r="G7658" t="s">
        <v>2566</v>
      </c>
      <c r="H7658" s="17">
        <v>43574</v>
      </c>
      <c r="I7658" s="15">
        <v>2019</v>
      </c>
      <c r="J7658" t="s">
        <v>10634</v>
      </c>
      <c r="K7658" s="5">
        <v>0</v>
      </c>
      <c r="L7658" t="s">
        <v>967</v>
      </c>
      <c r="M7658" t="s">
        <v>854</v>
      </c>
      <c r="N7658" t="s">
        <v>23428</v>
      </c>
      <c r="P7658" t="s">
        <v>11475</v>
      </c>
      <c r="Q7658" t="s">
        <v>11475</v>
      </c>
      <c r="R7658" t="s">
        <v>740</v>
      </c>
      <c r="S7658" t="s">
        <v>795</v>
      </c>
      <c r="T7658" t="s">
        <v>23693</v>
      </c>
      <c r="U7658" t="s">
        <v>965</v>
      </c>
      <c r="V7658" t="s">
        <v>10638</v>
      </c>
      <c r="W7658" t="s">
        <v>970</v>
      </c>
      <c r="X7658" t="s">
        <v>23700</v>
      </c>
    </row>
    <row r="7659" spans="2:24" ht="11" outlineLevel="1" x14ac:dyDescent="0.15">
      <c r="B7659" t="s">
        <v>10178</v>
      </c>
      <c r="C7659" t="s">
        <v>10179</v>
      </c>
      <c r="E7659" t="s">
        <v>10649</v>
      </c>
      <c r="F7659" t="s">
        <v>18065</v>
      </c>
      <c r="G7659" t="s">
        <v>1907</v>
      </c>
      <c r="H7659" s="17">
        <v>43119</v>
      </c>
      <c r="I7659" s="15">
        <v>2018</v>
      </c>
      <c r="J7659" t="s">
        <v>10634</v>
      </c>
      <c r="K7659" s="5">
        <v>0</v>
      </c>
      <c r="L7659" t="s">
        <v>967</v>
      </c>
      <c r="M7659" t="s">
        <v>854</v>
      </c>
      <c r="N7659" t="s">
        <v>23428</v>
      </c>
      <c r="P7659" t="s">
        <v>11475</v>
      </c>
      <c r="Q7659" t="s">
        <v>14841</v>
      </c>
      <c r="R7659" t="s">
        <v>740</v>
      </c>
      <c r="S7659" t="s">
        <v>795</v>
      </c>
      <c r="T7659" t="s">
        <v>23701</v>
      </c>
      <c r="U7659" t="s">
        <v>965</v>
      </c>
      <c r="V7659" t="s">
        <v>10638</v>
      </c>
      <c r="W7659" t="s">
        <v>970</v>
      </c>
      <c r="X7659" t="s">
        <v>23702</v>
      </c>
    </row>
    <row r="7660" spans="2:24" ht="11" outlineLevel="1" x14ac:dyDescent="0.15">
      <c r="B7660" t="s">
        <v>10181</v>
      </c>
      <c r="C7660" t="s">
        <v>10182</v>
      </c>
      <c r="E7660" t="s">
        <v>10649</v>
      </c>
      <c r="F7660" t="s">
        <v>10183</v>
      </c>
      <c r="G7660" t="s">
        <v>10184</v>
      </c>
      <c r="H7660" s="17">
        <v>43105</v>
      </c>
      <c r="I7660" s="15">
        <v>2018</v>
      </c>
      <c r="J7660" t="s">
        <v>10634</v>
      </c>
      <c r="K7660" s="5">
        <v>0</v>
      </c>
      <c r="L7660" t="s">
        <v>967</v>
      </c>
      <c r="R7660" t="s">
        <v>758</v>
      </c>
      <c r="S7660" t="s">
        <v>795</v>
      </c>
      <c r="T7660" t="s">
        <v>13785</v>
      </c>
      <c r="U7660" t="s">
        <v>1340</v>
      </c>
      <c r="V7660" t="s">
        <v>12795</v>
      </c>
      <c r="W7660" t="s">
        <v>970</v>
      </c>
      <c r="X7660" t="s">
        <v>23703</v>
      </c>
    </row>
    <row r="7661" spans="2:24" ht="11" outlineLevel="1" x14ac:dyDescent="0.15">
      <c r="B7661" t="s">
        <v>10181</v>
      </c>
      <c r="C7661" t="s">
        <v>10182</v>
      </c>
      <c r="E7661" t="s">
        <v>10652</v>
      </c>
      <c r="F7661" t="s">
        <v>10183</v>
      </c>
      <c r="G7661" t="s">
        <v>10184</v>
      </c>
      <c r="H7661" s="17">
        <v>43538</v>
      </c>
      <c r="I7661" s="15">
        <v>2019</v>
      </c>
      <c r="J7661" t="s">
        <v>10634</v>
      </c>
      <c r="K7661" s="5">
        <v>0</v>
      </c>
      <c r="L7661" t="s">
        <v>967</v>
      </c>
      <c r="M7661" t="s">
        <v>14985</v>
      </c>
      <c r="R7661" t="s">
        <v>758</v>
      </c>
      <c r="S7661" t="s">
        <v>795</v>
      </c>
      <c r="T7661" t="s">
        <v>23704</v>
      </c>
      <c r="U7661" t="s">
        <v>1340</v>
      </c>
      <c r="V7661" t="s">
        <v>12795</v>
      </c>
      <c r="W7661" t="s">
        <v>970</v>
      </c>
      <c r="X7661" t="s">
        <v>23705</v>
      </c>
    </row>
    <row r="7662" spans="2:24" ht="11" outlineLevel="1" x14ac:dyDescent="0.15">
      <c r="B7662" t="s">
        <v>10186</v>
      </c>
      <c r="C7662" t="s">
        <v>10187</v>
      </c>
      <c r="E7662" t="s">
        <v>10649</v>
      </c>
      <c r="F7662" t="s">
        <v>4296</v>
      </c>
      <c r="G7662" t="s">
        <v>4297</v>
      </c>
      <c r="H7662" s="17">
        <v>45798</v>
      </c>
      <c r="I7662" s="15">
        <v>2025</v>
      </c>
      <c r="J7662" t="s">
        <v>10634</v>
      </c>
      <c r="K7662" s="5">
        <v>0</v>
      </c>
      <c r="L7662" t="s">
        <v>967</v>
      </c>
      <c r="R7662" t="s">
        <v>740</v>
      </c>
      <c r="S7662" t="s">
        <v>795</v>
      </c>
      <c r="T7662" t="s">
        <v>23706</v>
      </c>
      <c r="U7662" t="s">
        <v>1340</v>
      </c>
      <c r="V7662" t="s">
        <v>12795</v>
      </c>
      <c r="W7662" t="s">
        <v>970</v>
      </c>
      <c r="X7662" t="s">
        <v>23707</v>
      </c>
    </row>
    <row r="7663" spans="2:24" ht="11" outlineLevel="1" x14ac:dyDescent="0.15">
      <c r="B7663" t="s">
        <v>10189</v>
      </c>
      <c r="C7663" t="s">
        <v>10190</v>
      </c>
      <c r="E7663" t="s">
        <v>10649</v>
      </c>
      <c r="F7663" t="s">
        <v>10191</v>
      </c>
      <c r="G7663" t="s">
        <v>10192</v>
      </c>
      <c r="H7663" s="17">
        <v>45698</v>
      </c>
      <c r="I7663" s="15">
        <v>2025</v>
      </c>
      <c r="J7663" t="s">
        <v>10634</v>
      </c>
      <c r="K7663" s="5">
        <v>0</v>
      </c>
      <c r="L7663" t="s">
        <v>967</v>
      </c>
      <c r="R7663" t="s">
        <v>748</v>
      </c>
      <c r="S7663" t="s">
        <v>795</v>
      </c>
      <c r="T7663" t="s">
        <v>23708</v>
      </c>
      <c r="U7663" t="s">
        <v>1340</v>
      </c>
      <c r="V7663" t="s">
        <v>12795</v>
      </c>
      <c r="W7663" t="s">
        <v>970</v>
      </c>
      <c r="X7663" t="s">
        <v>23709</v>
      </c>
    </row>
    <row r="7664" spans="2:24" ht="11" outlineLevel="1" x14ac:dyDescent="0.15">
      <c r="B7664" t="s">
        <v>10194</v>
      </c>
      <c r="C7664" t="s">
        <v>10195</v>
      </c>
      <c r="E7664" t="s">
        <v>10649</v>
      </c>
      <c r="F7664" t="s">
        <v>10196</v>
      </c>
      <c r="G7664" t="s">
        <v>10197</v>
      </c>
      <c r="H7664" s="17">
        <v>44643</v>
      </c>
      <c r="I7664" s="15">
        <v>2022</v>
      </c>
      <c r="J7664" t="s">
        <v>10634</v>
      </c>
      <c r="K7664" s="5">
        <v>0</v>
      </c>
      <c r="L7664" t="s">
        <v>967</v>
      </c>
      <c r="R7664" t="s">
        <v>748</v>
      </c>
      <c r="S7664" t="s">
        <v>795</v>
      </c>
      <c r="T7664" t="s">
        <v>23710</v>
      </c>
      <c r="U7664" t="s">
        <v>1340</v>
      </c>
      <c r="V7664" t="s">
        <v>12795</v>
      </c>
      <c r="W7664" t="s">
        <v>970</v>
      </c>
      <c r="X7664" t="s">
        <v>23711</v>
      </c>
    </row>
    <row r="7665" spans="2:24" ht="11" outlineLevel="1" x14ac:dyDescent="0.15">
      <c r="B7665" t="s">
        <v>10199</v>
      </c>
      <c r="C7665" t="s">
        <v>10200</v>
      </c>
      <c r="E7665" t="s">
        <v>10649</v>
      </c>
      <c r="F7665" t="s">
        <v>10201</v>
      </c>
      <c r="G7665" t="s">
        <v>10202</v>
      </c>
      <c r="H7665" s="17">
        <v>42809</v>
      </c>
      <c r="I7665" s="15">
        <v>2017</v>
      </c>
      <c r="J7665" t="s">
        <v>10634</v>
      </c>
      <c r="K7665" s="5">
        <v>0</v>
      </c>
      <c r="L7665" t="s">
        <v>967</v>
      </c>
      <c r="R7665" t="s">
        <v>740</v>
      </c>
      <c r="S7665" t="s">
        <v>795</v>
      </c>
      <c r="T7665" t="s">
        <v>23712</v>
      </c>
      <c r="U7665" t="s">
        <v>1340</v>
      </c>
      <c r="V7665" t="s">
        <v>12795</v>
      </c>
      <c r="W7665" t="s">
        <v>970</v>
      </c>
      <c r="X7665" t="s">
        <v>23713</v>
      </c>
    </row>
    <row r="7666" spans="2:24" ht="11" outlineLevel="1" x14ac:dyDescent="0.15">
      <c r="B7666" t="s">
        <v>10204</v>
      </c>
      <c r="C7666" t="s">
        <v>10205</v>
      </c>
      <c r="E7666" t="s">
        <v>10649</v>
      </c>
      <c r="F7666" t="s">
        <v>15752</v>
      </c>
      <c r="G7666" t="s">
        <v>2122</v>
      </c>
      <c r="H7666" s="17">
        <v>42622</v>
      </c>
      <c r="I7666" s="15">
        <v>2016</v>
      </c>
      <c r="J7666" t="s">
        <v>10634</v>
      </c>
      <c r="K7666" s="5">
        <v>0</v>
      </c>
      <c r="L7666" t="s">
        <v>967</v>
      </c>
      <c r="M7666" t="s">
        <v>854</v>
      </c>
      <c r="N7666" t="s">
        <v>23428</v>
      </c>
      <c r="P7666" t="s">
        <v>14662</v>
      </c>
      <c r="Q7666" t="s">
        <v>14662</v>
      </c>
      <c r="R7666" t="s">
        <v>740</v>
      </c>
      <c r="S7666" t="s">
        <v>795</v>
      </c>
      <c r="T7666" t="s">
        <v>23714</v>
      </c>
      <c r="U7666" t="s">
        <v>965</v>
      </c>
      <c r="V7666" t="s">
        <v>10638</v>
      </c>
      <c r="W7666" t="s">
        <v>970</v>
      </c>
      <c r="X7666" t="s">
        <v>23715</v>
      </c>
    </row>
    <row r="7667" spans="2:24" ht="11" outlineLevel="1" x14ac:dyDescent="0.15">
      <c r="B7667" t="s">
        <v>10207</v>
      </c>
      <c r="C7667" t="s">
        <v>4755</v>
      </c>
      <c r="E7667" t="s">
        <v>10649</v>
      </c>
      <c r="F7667" t="s">
        <v>16415</v>
      </c>
      <c r="G7667" t="s">
        <v>2594</v>
      </c>
      <c r="H7667" s="17">
        <v>42556</v>
      </c>
      <c r="I7667" s="15">
        <v>2016</v>
      </c>
      <c r="J7667" t="s">
        <v>10634</v>
      </c>
      <c r="K7667" s="5">
        <v>0</v>
      </c>
      <c r="L7667" t="s">
        <v>967</v>
      </c>
      <c r="M7667" t="s">
        <v>854</v>
      </c>
      <c r="N7667" t="s">
        <v>23428</v>
      </c>
      <c r="P7667" t="s">
        <v>14662</v>
      </c>
      <c r="Q7667" t="s">
        <v>14662</v>
      </c>
      <c r="R7667" t="s">
        <v>740</v>
      </c>
      <c r="S7667" t="s">
        <v>795</v>
      </c>
      <c r="T7667" t="s">
        <v>23716</v>
      </c>
      <c r="U7667" t="s">
        <v>965</v>
      </c>
      <c r="V7667" t="s">
        <v>10638</v>
      </c>
      <c r="W7667" t="s">
        <v>970</v>
      </c>
      <c r="X7667" t="s">
        <v>23717</v>
      </c>
    </row>
    <row r="7668" spans="2:24" ht="11" outlineLevel="1" x14ac:dyDescent="0.15">
      <c r="B7668" t="s">
        <v>10207</v>
      </c>
      <c r="C7668" t="s">
        <v>4755</v>
      </c>
      <c r="E7668" t="s">
        <v>10652</v>
      </c>
      <c r="F7668" t="s">
        <v>16415</v>
      </c>
      <c r="G7668" t="s">
        <v>2594</v>
      </c>
      <c r="H7668" s="17">
        <v>42668</v>
      </c>
      <c r="I7668" s="15">
        <v>2017</v>
      </c>
      <c r="J7668" t="s">
        <v>10634</v>
      </c>
      <c r="K7668" s="5">
        <v>0</v>
      </c>
      <c r="L7668" t="s">
        <v>967</v>
      </c>
      <c r="M7668" t="s">
        <v>854</v>
      </c>
      <c r="N7668" t="s">
        <v>23428</v>
      </c>
      <c r="P7668" t="s">
        <v>14662</v>
      </c>
      <c r="Q7668" t="s">
        <v>14662</v>
      </c>
      <c r="R7668" t="s">
        <v>740</v>
      </c>
      <c r="S7668" t="s">
        <v>795</v>
      </c>
      <c r="T7668" t="s">
        <v>23718</v>
      </c>
      <c r="U7668" t="s">
        <v>965</v>
      </c>
      <c r="V7668" t="s">
        <v>10638</v>
      </c>
      <c r="W7668" t="s">
        <v>970</v>
      </c>
      <c r="X7668" t="s">
        <v>23719</v>
      </c>
    </row>
    <row r="7669" spans="2:24" ht="11" outlineLevel="1" x14ac:dyDescent="0.15">
      <c r="B7669" t="s">
        <v>10207</v>
      </c>
      <c r="C7669" t="s">
        <v>4755</v>
      </c>
      <c r="E7669" t="s">
        <v>10664</v>
      </c>
      <c r="F7669" t="s">
        <v>16415</v>
      </c>
      <c r="G7669" t="s">
        <v>2594</v>
      </c>
      <c r="H7669" s="17">
        <v>42824</v>
      </c>
      <c r="I7669" s="15">
        <v>2017</v>
      </c>
      <c r="J7669" t="s">
        <v>10634</v>
      </c>
      <c r="K7669" s="5">
        <v>0</v>
      </c>
      <c r="L7669" t="s">
        <v>967</v>
      </c>
      <c r="M7669" t="s">
        <v>854</v>
      </c>
      <c r="N7669" t="s">
        <v>23428</v>
      </c>
      <c r="P7669" t="s">
        <v>14662</v>
      </c>
      <c r="Q7669" t="s">
        <v>14662</v>
      </c>
      <c r="R7669" t="s">
        <v>740</v>
      </c>
      <c r="S7669" t="s">
        <v>795</v>
      </c>
      <c r="T7669" t="s">
        <v>23720</v>
      </c>
      <c r="U7669" t="s">
        <v>965</v>
      </c>
      <c r="V7669" t="s">
        <v>10638</v>
      </c>
      <c r="W7669" t="s">
        <v>970</v>
      </c>
      <c r="X7669" t="s">
        <v>23721</v>
      </c>
    </row>
    <row r="7670" spans="2:24" ht="11" outlineLevel="1" x14ac:dyDescent="0.15">
      <c r="B7670" t="s">
        <v>10209</v>
      </c>
      <c r="C7670" t="s">
        <v>10210</v>
      </c>
      <c r="E7670" t="s">
        <v>10649</v>
      </c>
      <c r="F7670" t="s">
        <v>10211</v>
      </c>
      <c r="G7670" t="s">
        <v>10212</v>
      </c>
      <c r="H7670" s="17">
        <v>42215</v>
      </c>
      <c r="I7670" s="15">
        <v>2015</v>
      </c>
      <c r="J7670" t="s">
        <v>10634</v>
      </c>
      <c r="K7670" s="5">
        <v>0</v>
      </c>
      <c r="L7670" t="s">
        <v>967</v>
      </c>
      <c r="R7670" t="s">
        <v>740</v>
      </c>
      <c r="S7670" t="s">
        <v>795</v>
      </c>
      <c r="T7670" t="s">
        <v>23722</v>
      </c>
      <c r="U7670" t="s">
        <v>1340</v>
      </c>
      <c r="V7670" t="s">
        <v>12795</v>
      </c>
      <c r="W7670" t="s">
        <v>970</v>
      </c>
      <c r="X7670" t="s">
        <v>23723</v>
      </c>
    </row>
    <row r="7671" spans="2:24" ht="11" outlineLevel="1" x14ac:dyDescent="0.15">
      <c r="B7671" t="s">
        <v>10209</v>
      </c>
      <c r="C7671" t="s">
        <v>10210</v>
      </c>
      <c r="E7671" t="s">
        <v>10652</v>
      </c>
      <c r="F7671" t="s">
        <v>10211</v>
      </c>
      <c r="G7671" t="s">
        <v>10212</v>
      </c>
      <c r="H7671" s="17">
        <v>43432</v>
      </c>
      <c r="I7671" s="15">
        <v>2019</v>
      </c>
      <c r="J7671" t="s">
        <v>10634</v>
      </c>
      <c r="K7671" s="5">
        <v>0</v>
      </c>
      <c r="L7671" t="s">
        <v>967</v>
      </c>
      <c r="M7671" t="s">
        <v>15907</v>
      </c>
      <c r="R7671" t="s">
        <v>740</v>
      </c>
      <c r="S7671" t="s">
        <v>795</v>
      </c>
      <c r="T7671" t="s">
        <v>23724</v>
      </c>
      <c r="U7671" t="s">
        <v>1340</v>
      </c>
      <c r="V7671" t="s">
        <v>12795</v>
      </c>
      <c r="W7671" t="s">
        <v>970</v>
      </c>
      <c r="X7671" t="s">
        <v>23725</v>
      </c>
    </row>
    <row r="7672" spans="2:24" ht="11" outlineLevel="1" x14ac:dyDescent="0.15">
      <c r="B7672" t="s">
        <v>10214</v>
      </c>
      <c r="C7672" t="s">
        <v>10215</v>
      </c>
      <c r="E7672" t="s">
        <v>10649</v>
      </c>
      <c r="F7672" t="s">
        <v>10216</v>
      </c>
      <c r="G7672" t="s">
        <v>10217</v>
      </c>
      <c r="H7672" s="17">
        <v>42055</v>
      </c>
      <c r="I7672" s="15">
        <v>2015</v>
      </c>
      <c r="J7672" t="s">
        <v>10634</v>
      </c>
      <c r="K7672" s="5">
        <v>0</v>
      </c>
      <c r="L7672" t="s">
        <v>967</v>
      </c>
      <c r="R7672" t="s">
        <v>748</v>
      </c>
      <c r="S7672" t="s">
        <v>795</v>
      </c>
      <c r="T7672" t="s">
        <v>23726</v>
      </c>
      <c r="U7672" t="s">
        <v>1340</v>
      </c>
      <c r="V7672" t="s">
        <v>12795</v>
      </c>
      <c r="W7672" t="s">
        <v>970</v>
      </c>
      <c r="X7672" t="s">
        <v>23727</v>
      </c>
    </row>
    <row r="7673" spans="2:24" ht="11" outlineLevel="1" x14ac:dyDescent="0.15">
      <c r="B7673" t="s">
        <v>10214</v>
      </c>
      <c r="C7673" t="s">
        <v>10215</v>
      </c>
      <c r="E7673" t="s">
        <v>10652</v>
      </c>
      <c r="F7673" t="s">
        <v>10216</v>
      </c>
      <c r="G7673" t="s">
        <v>10217</v>
      </c>
      <c r="H7673" s="17">
        <v>42290</v>
      </c>
      <c r="I7673" s="15">
        <v>2016</v>
      </c>
      <c r="J7673" t="s">
        <v>10634</v>
      </c>
      <c r="K7673" s="5">
        <v>0</v>
      </c>
      <c r="L7673" t="s">
        <v>967</v>
      </c>
      <c r="M7673" t="s">
        <v>12797</v>
      </c>
      <c r="R7673" t="s">
        <v>748</v>
      </c>
      <c r="S7673" t="s">
        <v>795</v>
      </c>
      <c r="T7673" t="s">
        <v>23726</v>
      </c>
      <c r="U7673" t="s">
        <v>1340</v>
      </c>
      <c r="V7673" t="s">
        <v>12795</v>
      </c>
      <c r="W7673" t="s">
        <v>970</v>
      </c>
      <c r="X7673" t="s">
        <v>23728</v>
      </c>
    </row>
    <row r="7674" spans="2:24" ht="11" outlineLevel="1" x14ac:dyDescent="0.15">
      <c r="B7674" t="s">
        <v>10219</v>
      </c>
      <c r="C7674" t="s">
        <v>7300</v>
      </c>
      <c r="E7674" t="s">
        <v>10649</v>
      </c>
      <c r="F7674" t="s">
        <v>3434</v>
      </c>
      <c r="G7674" t="s">
        <v>3435</v>
      </c>
      <c r="H7674" s="17">
        <v>42055</v>
      </c>
      <c r="I7674" s="15">
        <v>2015</v>
      </c>
      <c r="J7674" t="s">
        <v>10634</v>
      </c>
      <c r="K7674" s="5">
        <v>0</v>
      </c>
      <c r="L7674" t="s">
        <v>967</v>
      </c>
      <c r="R7674" t="s">
        <v>748</v>
      </c>
      <c r="S7674" t="s">
        <v>795</v>
      </c>
      <c r="T7674" t="s">
        <v>23729</v>
      </c>
      <c r="U7674" t="s">
        <v>1340</v>
      </c>
      <c r="V7674" t="s">
        <v>12795</v>
      </c>
      <c r="W7674" t="s">
        <v>970</v>
      </c>
      <c r="X7674" t="s">
        <v>23730</v>
      </c>
    </row>
    <row r="7675" spans="2:24" ht="11" outlineLevel="1" x14ac:dyDescent="0.15">
      <c r="B7675" t="s">
        <v>10219</v>
      </c>
      <c r="C7675" t="s">
        <v>7300</v>
      </c>
      <c r="E7675" t="s">
        <v>10652</v>
      </c>
      <c r="F7675" t="s">
        <v>3434</v>
      </c>
      <c r="G7675" t="s">
        <v>3435</v>
      </c>
      <c r="H7675" s="17">
        <v>42290</v>
      </c>
      <c r="I7675" s="15">
        <v>2016</v>
      </c>
      <c r="J7675" t="s">
        <v>10634</v>
      </c>
      <c r="K7675" s="5">
        <v>0</v>
      </c>
      <c r="L7675" t="s">
        <v>967</v>
      </c>
      <c r="M7675" t="s">
        <v>12797</v>
      </c>
      <c r="R7675" t="s">
        <v>748</v>
      </c>
      <c r="S7675" t="s">
        <v>795</v>
      </c>
      <c r="T7675" t="s">
        <v>23729</v>
      </c>
      <c r="U7675" t="s">
        <v>1340</v>
      </c>
      <c r="V7675" t="s">
        <v>12795</v>
      </c>
      <c r="W7675" t="s">
        <v>970</v>
      </c>
      <c r="X7675" t="s">
        <v>23731</v>
      </c>
    </row>
    <row r="7676" spans="2:24" ht="11" outlineLevel="1" x14ac:dyDescent="0.15">
      <c r="B7676" t="s">
        <v>10221</v>
      </c>
      <c r="C7676" t="s">
        <v>7871</v>
      </c>
      <c r="E7676" t="s">
        <v>10649</v>
      </c>
      <c r="F7676" t="s">
        <v>7872</v>
      </c>
      <c r="G7676" t="s">
        <v>7873</v>
      </c>
      <c r="H7676" s="17">
        <v>42055</v>
      </c>
      <c r="I7676" s="15">
        <v>2015</v>
      </c>
      <c r="J7676" t="s">
        <v>10634</v>
      </c>
      <c r="K7676" s="5">
        <v>0</v>
      </c>
      <c r="L7676" t="s">
        <v>967</v>
      </c>
      <c r="R7676" t="s">
        <v>748</v>
      </c>
      <c r="S7676" t="s">
        <v>795</v>
      </c>
      <c r="T7676" t="s">
        <v>23732</v>
      </c>
      <c r="U7676" t="s">
        <v>1340</v>
      </c>
      <c r="V7676" t="s">
        <v>12795</v>
      </c>
      <c r="W7676" t="s">
        <v>970</v>
      </c>
      <c r="X7676" t="s">
        <v>23733</v>
      </c>
    </row>
    <row r="7677" spans="2:24" ht="11" outlineLevel="1" x14ac:dyDescent="0.15">
      <c r="B7677" t="s">
        <v>10221</v>
      </c>
      <c r="C7677" t="s">
        <v>7871</v>
      </c>
      <c r="E7677" t="s">
        <v>10652</v>
      </c>
      <c r="F7677" t="s">
        <v>7872</v>
      </c>
      <c r="G7677" t="s">
        <v>7873</v>
      </c>
      <c r="H7677" s="17">
        <v>42290</v>
      </c>
      <c r="I7677" s="15">
        <v>2016</v>
      </c>
      <c r="J7677" t="s">
        <v>10634</v>
      </c>
      <c r="K7677" s="5">
        <v>0</v>
      </c>
      <c r="L7677" t="s">
        <v>967</v>
      </c>
      <c r="M7677" t="s">
        <v>12797</v>
      </c>
      <c r="R7677" t="s">
        <v>748</v>
      </c>
      <c r="S7677" t="s">
        <v>795</v>
      </c>
      <c r="T7677" t="s">
        <v>23732</v>
      </c>
      <c r="U7677" t="s">
        <v>1340</v>
      </c>
      <c r="V7677" t="s">
        <v>12795</v>
      </c>
      <c r="W7677" t="s">
        <v>970</v>
      </c>
      <c r="X7677" t="s">
        <v>23734</v>
      </c>
    </row>
    <row r="7678" spans="2:24" ht="11" outlineLevel="1" x14ac:dyDescent="0.15">
      <c r="B7678" t="s">
        <v>10223</v>
      </c>
      <c r="C7678" t="s">
        <v>10224</v>
      </c>
      <c r="E7678" t="s">
        <v>10649</v>
      </c>
      <c r="F7678" t="s">
        <v>676</v>
      </c>
      <c r="G7678" t="s">
        <v>1579</v>
      </c>
      <c r="H7678" s="17">
        <v>45519</v>
      </c>
      <c r="I7678" s="15">
        <v>2024</v>
      </c>
      <c r="J7678" t="s">
        <v>10634</v>
      </c>
      <c r="K7678" s="5">
        <v>0</v>
      </c>
      <c r="L7678" t="s">
        <v>967</v>
      </c>
      <c r="M7678" t="s">
        <v>835</v>
      </c>
      <c r="N7678" t="s">
        <v>23428</v>
      </c>
      <c r="P7678" t="s">
        <v>10636</v>
      </c>
      <c r="Q7678" t="s">
        <v>10636</v>
      </c>
      <c r="R7678" t="s">
        <v>740</v>
      </c>
      <c r="S7678" t="s">
        <v>795</v>
      </c>
      <c r="T7678" t="s">
        <v>23735</v>
      </c>
      <c r="U7678" t="s">
        <v>965</v>
      </c>
      <c r="V7678" t="s">
        <v>10638</v>
      </c>
      <c r="W7678" t="s">
        <v>970</v>
      </c>
      <c r="X7678" t="s">
        <v>23736</v>
      </c>
    </row>
    <row r="7679" spans="2:24" ht="11" outlineLevel="1" x14ac:dyDescent="0.15">
      <c r="B7679" t="s">
        <v>10226</v>
      </c>
      <c r="C7679" t="s">
        <v>4961</v>
      </c>
      <c r="E7679" t="s">
        <v>10649</v>
      </c>
      <c r="F7679" t="s">
        <v>15108</v>
      </c>
      <c r="G7679" t="s">
        <v>2023</v>
      </c>
      <c r="H7679" s="17">
        <v>43383</v>
      </c>
      <c r="I7679" s="15">
        <v>2019</v>
      </c>
      <c r="J7679" t="s">
        <v>10634</v>
      </c>
      <c r="K7679" s="5">
        <v>0</v>
      </c>
      <c r="L7679" t="s">
        <v>967</v>
      </c>
      <c r="M7679" t="s">
        <v>835</v>
      </c>
      <c r="N7679" t="s">
        <v>23428</v>
      </c>
      <c r="P7679" t="s">
        <v>10636</v>
      </c>
      <c r="Q7679" t="s">
        <v>10636</v>
      </c>
      <c r="R7679" t="s">
        <v>740</v>
      </c>
      <c r="S7679" t="s">
        <v>795</v>
      </c>
      <c r="T7679" t="s">
        <v>23737</v>
      </c>
      <c r="U7679" t="s">
        <v>965</v>
      </c>
      <c r="V7679" t="s">
        <v>10638</v>
      </c>
      <c r="W7679" t="s">
        <v>970</v>
      </c>
      <c r="X7679" t="s">
        <v>23738</v>
      </c>
    </row>
    <row r="7680" spans="2:24" ht="11" outlineLevel="1" x14ac:dyDescent="0.15">
      <c r="B7680" t="s">
        <v>10228</v>
      </c>
      <c r="C7680" t="s">
        <v>7764</v>
      </c>
      <c r="E7680" t="s">
        <v>10649</v>
      </c>
      <c r="F7680" t="s">
        <v>7765</v>
      </c>
      <c r="G7680" t="s">
        <v>7766</v>
      </c>
      <c r="H7680" s="17">
        <v>43371</v>
      </c>
      <c r="I7680" s="15">
        <v>2018</v>
      </c>
      <c r="J7680" t="s">
        <v>10634</v>
      </c>
      <c r="K7680" s="5">
        <v>0</v>
      </c>
      <c r="L7680" t="s">
        <v>967</v>
      </c>
      <c r="R7680" t="s">
        <v>740</v>
      </c>
      <c r="S7680" t="s">
        <v>795</v>
      </c>
      <c r="T7680" t="s">
        <v>23735</v>
      </c>
      <c r="U7680" t="s">
        <v>1340</v>
      </c>
      <c r="V7680" t="s">
        <v>12795</v>
      </c>
      <c r="W7680" t="s">
        <v>970</v>
      </c>
      <c r="X7680" t="s">
        <v>23739</v>
      </c>
    </row>
    <row r="7681" spans="2:24" ht="11" outlineLevel="1" x14ac:dyDescent="0.15">
      <c r="B7681" t="s">
        <v>10230</v>
      </c>
      <c r="C7681" t="s">
        <v>350</v>
      </c>
      <c r="E7681" t="s">
        <v>10649</v>
      </c>
      <c r="F7681" t="s">
        <v>622</v>
      </c>
      <c r="G7681" t="s">
        <v>1959</v>
      </c>
      <c r="H7681" s="17">
        <v>43300</v>
      </c>
      <c r="I7681" s="15">
        <v>2018</v>
      </c>
      <c r="J7681" t="s">
        <v>10634</v>
      </c>
      <c r="K7681" s="5">
        <v>0</v>
      </c>
      <c r="L7681" t="s">
        <v>967</v>
      </c>
      <c r="M7681" t="s">
        <v>835</v>
      </c>
      <c r="N7681" t="s">
        <v>23428</v>
      </c>
      <c r="P7681" t="s">
        <v>10636</v>
      </c>
      <c r="Q7681" t="s">
        <v>10636</v>
      </c>
      <c r="R7681" t="s">
        <v>740</v>
      </c>
      <c r="S7681" t="s">
        <v>795</v>
      </c>
      <c r="T7681" t="s">
        <v>23740</v>
      </c>
      <c r="U7681" t="s">
        <v>965</v>
      </c>
      <c r="V7681" t="s">
        <v>10638</v>
      </c>
      <c r="W7681" t="s">
        <v>970</v>
      </c>
      <c r="X7681" t="s">
        <v>23741</v>
      </c>
    </row>
    <row r="7682" spans="2:24" ht="11" outlineLevel="1" x14ac:dyDescent="0.15">
      <c r="B7682" t="s">
        <v>10232</v>
      </c>
      <c r="C7682" t="s">
        <v>280</v>
      </c>
      <c r="E7682" t="s">
        <v>10649</v>
      </c>
      <c r="F7682" t="s">
        <v>15336</v>
      </c>
      <c r="G7682" t="s">
        <v>2104</v>
      </c>
      <c r="H7682" s="17">
        <v>43165</v>
      </c>
      <c r="I7682" s="15">
        <v>2018</v>
      </c>
      <c r="J7682" t="s">
        <v>10634</v>
      </c>
      <c r="K7682" s="5">
        <v>0</v>
      </c>
      <c r="L7682" t="s">
        <v>967</v>
      </c>
      <c r="M7682" t="s">
        <v>835</v>
      </c>
      <c r="N7682" t="s">
        <v>10635</v>
      </c>
      <c r="P7682" t="s">
        <v>10636</v>
      </c>
      <c r="Q7682" t="s">
        <v>10636</v>
      </c>
      <c r="R7682" t="s">
        <v>740</v>
      </c>
      <c r="S7682" t="s">
        <v>795</v>
      </c>
      <c r="T7682" t="s">
        <v>23735</v>
      </c>
      <c r="U7682" t="s">
        <v>965</v>
      </c>
      <c r="V7682" t="s">
        <v>10638</v>
      </c>
      <c r="W7682" t="s">
        <v>970</v>
      </c>
      <c r="X7682" t="s">
        <v>23742</v>
      </c>
    </row>
    <row r="7683" spans="2:24" ht="11" outlineLevel="1" x14ac:dyDescent="0.15">
      <c r="B7683" t="s">
        <v>10234</v>
      </c>
      <c r="C7683" t="s">
        <v>247</v>
      </c>
      <c r="E7683" t="s">
        <v>10649</v>
      </c>
      <c r="F7683" t="s">
        <v>642</v>
      </c>
      <c r="G7683" t="s">
        <v>1062</v>
      </c>
      <c r="H7683" s="17">
        <v>43160</v>
      </c>
      <c r="I7683" s="15">
        <v>2018</v>
      </c>
      <c r="J7683" t="s">
        <v>10634</v>
      </c>
      <c r="K7683" s="5">
        <v>0</v>
      </c>
      <c r="L7683" t="s">
        <v>967</v>
      </c>
      <c r="M7683" t="s">
        <v>835</v>
      </c>
      <c r="N7683" t="s">
        <v>10635</v>
      </c>
      <c r="P7683" t="s">
        <v>10636</v>
      </c>
      <c r="Q7683" t="s">
        <v>10636</v>
      </c>
      <c r="R7683" t="s">
        <v>740</v>
      </c>
      <c r="S7683" t="s">
        <v>795</v>
      </c>
      <c r="T7683" t="s">
        <v>23735</v>
      </c>
      <c r="U7683" t="s">
        <v>965</v>
      </c>
      <c r="V7683" t="s">
        <v>10638</v>
      </c>
      <c r="W7683" t="s">
        <v>970</v>
      </c>
      <c r="X7683" t="s">
        <v>23743</v>
      </c>
    </row>
    <row r="7684" spans="2:24" ht="11" outlineLevel="1" x14ac:dyDescent="0.15">
      <c r="B7684" t="s">
        <v>10236</v>
      </c>
      <c r="C7684" t="s">
        <v>383</v>
      </c>
      <c r="E7684" t="s">
        <v>10649</v>
      </c>
      <c r="F7684" t="s">
        <v>715</v>
      </c>
      <c r="G7684" t="s">
        <v>2134</v>
      </c>
      <c r="H7684" s="17">
        <v>45519</v>
      </c>
      <c r="I7684" s="15">
        <v>2024</v>
      </c>
      <c r="J7684" t="s">
        <v>10634</v>
      </c>
      <c r="K7684" s="5">
        <v>0</v>
      </c>
      <c r="L7684" t="s">
        <v>967</v>
      </c>
      <c r="M7684" t="s">
        <v>835</v>
      </c>
      <c r="N7684" t="s">
        <v>23428</v>
      </c>
      <c r="P7684" t="s">
        <v>11969</v>
      </c>
      <c r="Q7684" t="s">
        <v>11435</v>
      </c>
      <c r="R7684" t="s">
        <v>744</v>
      </c>
      <c r="S7684" t="s">
        <v>795</v>
      </c>
      <c r="T7684" t="s">
        <v>23744</v>
      </c>
      <c r="U7684" t="s">
        <v>965</v>
      </c>
      <c r="V7684" t="s">
        <v>10638</v>
      </c>
      <c r="W7684" t="s">
        <v>970</v>
      </c>
      <c r="X7684" t="s">
        <v>23745</v>
      </c>
    </row>
    <row r="7685" spans="2:24" ht="11" outlineLevel="1" x14ac:dyDescent="0.15">
      <c r="B7685" t="s">
        <v>10238</v>
      </c>
      <c r="C7685" t="s">
        <v>191</v>
      </c>
      <c r="E7685" t="s">
        <v>10649</v>
      </c>
      <c r="F7685" t="s">
        <v>608</v>
      </c>
      <c r="G7685" t="s">
        <v>1184</v>
      </c>
      <c r="H7685" s="17">
        <v>45295</v>
      </c>
      <c r="I7685" s="15">
        <v>2024</v>
      </c>
      <c r="J7685" t="s">
        <v>10634</v>
      </c>
      <c r="K7685" s="5">
        <v>0</v>
      </c>
      <c r="L7685" t="s">
        <v>967</v>
      </c>
      <c r="M7685" t="s">
        <v>835</v>
      </c>
      <c r="N7685" t="s">
        <v>23428</v>
      </c>
      <c r="P7685" t="s">
        <v>11969</v>
      </c>
      <c r="Q7685" t="s">
        <v>11435</v>
      </c>
      <c r="R7685" t="s">
        <v>746</v>
      </c>
      <c r="S7685" t="s">
        <v>795</v>
      </c>
      <c r="T7685" t="s">
        <v>23746</v>
      </c>
      <c r="U7685" t="s">
        <v>965</v>
      </c>
      <c r="V7685" t="s">
        <v>10638</v>
      </c>
      <c r="W7685" t="s">
        <v>970</v>
      </c>
      <c r="X7685" t="s">
        <v>23747</v>
      </c>
    </row>
    <row r="7686" spans="2:24" ht="11" outlineLevel="1" x14ac:dyDescent="0.15">
      <c r="B7686" t="s">
        <v>10240</v>
      </c>
      <c r="C7686" t="s">
        <v>189</v>
      </c>
      <c r="E7686" t="s">
        <v>10649</v>
      </c>
      <c r="F7686" t="s">
        <v>646</v>
      </c>
      <c r="G7686" t="s">
        <v>1158</v>
      </c>
      <c r="H7686" s="17">
        <v>45160</v>
      </c>
      <c r="I7686" s="15">
        <v>2023</v>
      </c>
      <c r="J7686" t="s">
        <v>10634</v>
      </c>
      <c r="K7686" s="5">
        <v>0</v>
      </c>
      <c r="L7686" t="s">
        <v>967</v>
      </c>
      <c r="M7686" t="s">
        <v>835</v>
      </c>
      <c r="N7686" t="s">
        <v>23428</v>
      </c>
      <c r="P7686" t="s">
        <v>11969</v>
      </c>
      <c r="Q7686" t="s">
        <v>11435</v>
      </c>
      <c r="R7686" t="s">
        <v>748</v>
      </c>
      <c r="S7686" t="s">
        <v>795</v>
      </c>
      <c r="T7686" t="s">
        <v>23748</v>
      </c>
      <c r="U7686" t="s">
        <v>965</v>
      </c>
      <c r="V7686" t="s">
        <v>10638</v>
      </c>
      <c r="W7686" t="s">
        <v>970</v>
      </c>
      <c r="X7686" t="s">
        <v>23749</v>
      </c>
    </row>
    <row r="7687" spans="2:24" ht="11" outlineLevel="1" x14ac:dyDescent="0.15">
      <c r="B7687" t="s">
        <v>10242</v>
      </c>
      <c r="C7687" t="s">
        <v>254</v>
      </c>
      <c r="E7687" t="s">
        <v>10649</v>
      </c>
      <c r="F7687" t="s">
        <v>667</v>
      </c>
      <c r="G7687" t="s">
        <v>1432</v>
      </c>
      <c r="H7687" s="17">
        <v>44788</v>
      </c>
      <c r="I7687" s="15">
        <v>2022</v>
      </c>
      <c r="J7687" t="s">
        <v>10634</v>
      </c>
      <c r="K7687" s="5">
        <v>0</v>
      </c>
      <c r="L7687" t="s">
        <v>967</v>
      </c>
      <c r="M7687" t="s">
        <v>835</v>
      </c>
      <c r="N7687" t="s">
        <v>23428</v>
      </c>
      <c r="P7687" t="s">
        <v>11969</v>
      </c>
      <c r="R7687" t="s">
        <v>744</v>
      </c>
      <c r="S7687" t="s">
        <v>795</v>
      </c>
      <c r="T7687" t="s">
        <v>23750</v>
      </c>
      <c r="U7687" t="s">
        <v>965</v>
      </c>
      <c r="V7687" t="s">
        <v>10638</v>
      </c>
      <c r="W7687" t="s">
        <v>970</v>
      </c>
      <c r="X7687" t="s">
        <v>23751</v>
      </c>
    </row>
    <row r="7688" spans="2:24" ht="11" outlineLevel="1" x14ac:dyDescent="0.15">
      <c r="B7688" t="s">
        <v>10244</v>
      </c>
      <c r="C7688" t="s">
        <v>180</v>
      </c>
      <c r="E7688" t="s">
        <v>10649</v>
      </c>
      <c r="F7688" t="s">
        <v>608</v>
      </c>
      <c r="G7688" t="s">
        <v>1184</v>
      </c>
      <c r="H7688" s="17">
        <v>44095</v>
      </c>
      <c r="I7688" s="15">
        <v>2020</v>
      </c>
      <c r="J7688" t="s">
        <v>10634</v>
      </c>
      <c r="K7688" s="5">
        <v>0</v>
      </c>
      <c r="L7688" t="s">
        <v>967</v>
      </c>
      <c r="M7688" t="s">
        <v>835</v>
      </c>
      <c r="N7688" t="s">
        <v>23428</v>
      </c>
      <c r="P7688" t="s">
        <v>11969</v>
      </c>
      <c r="R7688" t="s">
        <v>746</v>
      </c>
      <c r="S7688" t="s">
        <v>795</v>
      </c>
      <c r="T7688" t="s">
        <v>23746</v>
      </c>
      <c r="U7688" t="s">
        <v>965</v>
      </c>
      <c r="V7688" t="s">
        <v>10638</v>
      </c>
      <c r="W7688" t="s">
        <v>970</v>
      </c>
      <c r="X7688" t="s">
        <v>23752</v>
      </c>
    </row>
    <row r="7689" spans="2:24" ht="11" outlineLevel="1" x14ac:dyDescent="0.15">
      <c r="B7689" t="s">
        <v>10246</v>
      </c>
      <c r="C7689" t="s">
        <v>202</v>
      </c>
      <c r="E7689" t="s">
        <v>10649</v>
      </c>
      <c r="F7689" t="s">
        <v>608</v>
      </c>
      <c r="G7689" t="s">
        <v>1184</v>
      </c>
      <c r="H7689" s="17">
        <v>43725</v>
      </c>
      <c r="I7689" s="15">
        <v>2019</v>
      </c>
      <c r="J7689" t="s">
        <v>10634</v>
      </c>
      <c r="K7689" s="5">
        <v>0</v>
      </c>
      <c r="L7689" t="s">
        <v>967</v>
      </c>
      <c r="M7689" t="s">
        <v>835</v>
      </c>
      <c r="N7689" t="s">
        <v>10635</v>
      </c>
      <c r="P7689" t="s">
        <v>11969</v>
      </c>
      <c r="Q7689" t="s">
        <v>11969</v>
      </c>
      <c r="R7689" t="s">
        <v>746</v>
      </c>
      <c r="S7689" t="s">
        <v>795</v>
      </c>
      <c r="T7689" t="s">
        <v>23753</v>
      </c>
      <c r="U7689" t="s">
        <v>965</v>
      </c>
      <c r="V7689" t="s">
        <v>10638</v>
      </c>
      <c r="W7689" t="s">
        <v>970</v>
      </c>
      <c r="X7689" t="s">
        <v>23754</v>
      </c>
    </row>
    <row r="7690" spans="2:24" ht="11" outlineLevel="1" x14ac:dyDescent="0.15">
      <c r="B7690" t="s">
        <v>10248</v>
      </c>
      <c r="C7690" t="s">
        <v>256</v>
      </c>
      <c r="E7690" t="s">
        <v>10649</v>
      </c>
      <c r="F7690" t="s">
        <v>11297</v>
      </c>
      <c r="G7690" t="s">
        <v>1022</v>
      </c>
      <c r="H7690" s="17">
        <v>43384</v>
      </c>
      <c r="I7690" s="15">
        <v>2019</v>
      </c>
      <c r="J7690" t="s">
        <v>10634</v>
      </c>
      <c r="K7690" s="5">
        <v>0</v>
      </c>
      <c r="L7690" t="s">
        <v>967</v>
      </c>
      <c r="M7690" t="s">
        <v>835</v>
      </c>
      <c r="N7690" t="s">
        <v>23428</v>
      </c>
      <c r="P7690" t="s">
        <v>11969</v>
      </c>
      <c r="Q7690" t="s">
        <v>11969</v>
      </c>
      <c r="R7690" t="s">
        <v>748</v>
      </c>
      <c r="S7690" t="s">
        <v>795</v>
      </c>
      <c r="T7690" t="s">
        <v>23755</v>
      </c>
      <c r="U7690" t="s">
        <v>965</v>
      </c>
      <c r="V7690" t="s">
        <v>10638</v>
      </c>
      <c r="W7690" t="s">
        <v>970</v>
      </c>
      <c r="X7690" t="s">
        <v>23756</v>
      </c>
    </row>
    <row r="7691" spans="2:24" ht="11" outlineLevel="1" x14ac:dyDescent="0.15">
      <c r="B7691" t="s">
        <v>10250</v>
      </c>
      <c r="C7691" t="s">
        <v>203</v>
      </c>
      <c r="E7691" t="s">
        <v>10649</v>
      </c>
      <c r="F7691" t="s">
        <v>646</v>
      </c>
      <c r="G7691" t="s">
        <v>1158</v>
      </c>
      <c r="H7691" s="17">
        <v>43361</v>
      </c>
      <c r="I7691" s="15">
        <v>2018</v>
      </c>
      <c r="J7691" t="s">
        <v>10634</v>
      </c>
      <c r="K7691" s="5">
        <v>0</v>
      </c>
      <c r="L7691" t="s">
        <v>967</v>
      </c>
      <c r="M7691" t="s">
        <v>835</v>
      </c>
      <c r="N7691" t="s">
        <v>23428</v>
      </c>
      <c r="P7691" t="s">
        <v>11969</v>
      </c>
      <c r="Q7691" t="s">
        <v>11969</v>
      </c>
      <c r="R7691" t="s">
        <v>748</v>
      </c>
      <c r="S7691" t="s">
        <v>795</v>
      </c>
      <c r="T7691" t="s">
        <v>23757</v>
      </c>
      <c r="U7691" t="s">
        <v>965</v>
      </c>
      <c r="V7691" t="s">
        <v>10638</v>
      </c>
      <c r="W7691" t="s">
        <v>970</v>
      </c>
      <c r="X7691" t="s">
        <v>23758</v>
      </c>
    </row>
    <row r="7692" spans="2:24" ht="11" outlineLevel="1" x14ac:dyDescent="0.15">
      <c r="B7692" t="s">
        <v>10252</v>
      </c>
      <c r="C7692" t="s">
        <v>10253</v>
      </c>
      <c r="E7692" t="s">
        <v>10649</v>
      </c>
      <c r="F7692" t="s">
        <v>10254</v>
      </c>
      <c r="G7692" t="s">
        <v>10255</v>
      </c>
      <c r="H7692" s="17">
        <v>42429</v>
      </c>
      <c r="I7692" s="15">
        <v>2016</v>
      </c>
      <c r="J7692" t="s">
        <v>10634</v>
      </c>
      <c r="K7692" s="5">
        <v>0</v>
      </c>
      <c r="L7692" t="s">
        <v>967</v>
      </c>
      <c r="R7692" t="s">
        <v>744</v>
      </c>
      <c r="S7692" t="s">
        <v>795</v>
      </c>
      <c r="T7692" t="s">
        <v>23759</v>
      </c>
      <c r="U7692" t="s">
        <v>1340</v>
      </c>
      <c r="V7692" t="s">
        <v>12795</v>
      </c>
      <c r="W7692" t="s">
        <v>970</v>
      </c>
      <c r="X7692" t="s">
        <v>23760</v>
      </c>
    </row>
    <row r="7693" spans="2:24" ht="11" outlineLevel="1" x14ac:dyDescent="0.15">
      <c r="B7693" t="s">
        <v>10258</v>
      </c>
      <c r="C7693" t="s">
        <v>10259</v>
      </c>
      <c r="E7693" t="s">
        <v>10649</v>
      </c>
      <c r="F7693" t="s">
        <v>10260</v>
      </c>
      <c r="G7693" t="s">
        <v>10261</v>
      </c>
      <c r="H7693" s="17">
        <v>42429</v>
      </c>
      <c r="I7693" s="15">
        <v>2016</v>
      </c>
      <c r="J7693" t="s">
        <v>10634</v>
      </c>
      <c r="K7693" s="5">
        <v>0</v>
      </c>
      <c r="L7693" t="s">
        <v>967</v>
      </c>
      <c r="R7693" t="s">
        <v>744</v>
      </c>
      <c r="S7693" t="s">
        <v>795</v>
      </c>
      <c r="T7693" t="s">
        <v>23759</v>
      </c>
      <c r="U7693" t="s">
        <v>1340</v>
      </c>
      <c r="V7693" t="s">
        <v>12795</v>
      </c>
      <c r="W7693" t="s">
        <v>970</v>
      </c>
      <c r="X7693" t="s">
        <v>23761</v>
      </c>
    </row>
    <row r="7694" spans="2:24" ht="11" outlineLevel="1" x14ac:dyDescent="0.15">
      <c r="B7694" t="s">
        <v>10263</v>
      </c>
      <c r="C7694" t="s">
        <v>10264</v>
      </c>
      <c r="E7694" t="s">
        <v>10649</v>
      </c>
      <c r="F7694" t="s">
        <v>3434</v>
      </c>
      <c r="G7694" t="s">
        <v>3435</v>
      </c>
      <c r="H7694" s="17">
        <v>42429</v>
      </c>
      <c r="I7694" s="15">
        <v>2016</v>
      </c>
      <c r="J7694" t="s">
        <v>10634</v>
      </c>
      <c r="K7694" s="5">
        <v>0</v>
      </c>
      <c r="L7694" t="s">
        <v>967</v>
      </c>
      <c r="R7694" t="s">
        <v>744</v>
      </c>
      <c r="S7694" t="s">
        <v>795</v>
      </c>
      <c r="T7694" t="s">
        <v>23759</v>
      </c>
      <c r="U7694" t="s">
        <v>1340</v>
      </c>
      <c r="V7694" t="s">
        <v>12795</v>
      </c>
      <c r="W7694" t="s">
        <v>970</v>
      </c>
      <c r="X7694" t="s">
        <v>23762</v>
      </c>
    </row>
    <row r="7695" spans="2:24" ht="11" outlineLevel="1" x14ac:dyDescent="0.15">
      <c r="B7695" t="s">
        <v>10266</v>
      </c>
      <c r="C7695" t="s">
        <v>10267</v>
      </c>
      <c r="E7695" t="s">
        <v>10649</v>
      </c>
      <c r="F7695" t="s">
        <v>10268</v>
      </c>
      <c r="G7695" t="s">
        <v>10269</v>
      </c>
      <c r="H7695" s="17">
        <v>42429</v>
      </c>
      <c r="I7695" s="15">
        <v>2016</v>
      </c>
      <c r="J7695" t="s">
        <v>10634</v>
      </c>
      <c r="K7695" s="5">
        <v>0</v>
      </c>
      <c r="L7695" t="s">
        <v>967</v>
      </c>
      <c r="R7695" t="s">
        <v>744</v>
      </c>
      <c r="S7695" t="s">
        <v>795</v>
      </c>
      <c r="T7695" t="s">
        <v>23763</v>
      </c>
      <c r="U7695" t="s">
        <v>1340</v>
      </c>
      <c r="V7695" t="s">
        <v>12795</v>
      </c>
      <c r="W7695" t="s">
        <v>970</v>
      </c>
      <c r="X7695" t="s">
        <v>23764</v>
      </c>
    </row>
    <row r="7696" spans="2:24" ht="11" outlineLevel="1" x14ac:dyDescent="0.15">
      <c r="B7696" t="s">
        <v>10271</v>
      </c>
      <c r="C7696" t="s">
        <v>10272</v>
      </c>
      <c r="E7696" t="s">
        <v>10649</v>
      </c>
      <c r="F7696" t="s">
        <v>10273</v>
      </c>
      <c r="G7696" t="s">
        <v>10274</v>
      </c>
      <c r="H7696" s="17">
        <v>42429</v>
      </c>
      <c r="I7696" s="15">
        <v>2016</v>
      </c>
      <c r="J7696" t="s">
        <v>10634</v>
      </c>
      <c r="K7696" s="5">
        <v>0</v>
      </c>
      <c r="L7696" t="s">
        <v>967</v>
      </c>
      <c r="R7696" t="s">
        <v>744</v>
      </c>
      <c r="S7696" t="s">
        <v>795</v>
      </c>
      <c r="T7696" t="s">
        <v>23763</v>
      </c>
      <c r="U7696" t="s">
        <v>1340</v>
      </c>
      <c r="V7696" t="s">
        <v>12795</v>
      </c>
      <c r="W7696" t="s">
        <v>970</v>
      </c>
      <c r="X7696" t="s">
        <v>23765</v>
      </c>
    </row>
    <row r="7697" spans="2:24" ht="11" outlineLevel="1" x14ac:dyDescent="0.15">
      <c r="B7697" t="s">
        <v>10276</v>
      </c>
      <c r="C7697" t="s">
        <v>10277</v>
      </c>
      <c r="E7697" t="s">
        <v>10649</v>
      </c>
      <c r="F7697" t="s">
        <v>10278</v>
      </c>
      <c r="G7697" t="s">
        <v>10279</v>
      </c>
      <c r="H7697" s="17">
        <v>42429</v>
      </c>
      <c r="I7697" s="15">
        <v>2016</v>
      </c>
      <c r="J7697" t="s">
        <v>10634</v>
      </c>
      <c r="K7697" s="5">
        <v>0</v>
      </c>
      <c r="L7697" t="s">
        <v>967</v>
      </c>
      <c r="R7697" t="s">
        <v>744</v>
      </c>
      <c r="S7697" t="s">
        <v>795</v>
      </c>
      <c r="T7697" t="s">
        <v>23763</v>
      </c>
      <c r="U7697" t="s">
        <v>1340</v>
      </c>
      <c r="V7697" t="s">
        <v>12795</v>
      </c>
      <c r="W7697" t="s">
        <v>970</v>
      </c>
      <c r="X7697" t="s">
        <v>23766</v>
      </c>
    </row>
    <row r="7698" spans="2:24" ht="11" outlineLevel="1" x14ac:dyDescent="0.15">
      <c r="B7698" t="s">
        <v>10281</v>
      </c>
      <c r="C7698" t="s">
        <v>10282</v>
      </c>
      <c r="E7698" t="s">
        <v>10649</v>
      </c>
      <c r="F7698" t="s">
        <v>2913</v>
      </c>
      <c r="G7698" t="s">
        <v>2914</v>
      </c>
      <c r="H7698" s="17">
        <v>42429</v>
      </c>
      <c r="I7698" s="15">
        <v>2016</v>
      </c>
      <c r="J7698" t="s">
        <v>10634</v>
      </c>
      <c r="K7698" s="5">
        <v>0</v>
      </c>
      <c r="L7698" t="s">
        <v>967</v>
      </c>
      <c r="M7698" t="s">
        <v>835</v>
      </c>
      <c r="N7698" t="s">
        <v>23428</v>
      </c>
      <c r="P7698" t="s">
        <v>11969</v>
      </c>
      <c r="Q7698" t="s">
        <v>11969</v>
      </c>
      <c r="R7698" t="s">
        <v>744</v>
      </c>
      <c r="S7698" t="s">
        <v>795</v>
      </c>
      <c r="T7698" t="s">
        <v>23767</v>
      </c>
      <c r="U7698" t="s">
        <v>965</v>
      </c>
      <c r="V7698" t="s">
        <v>10638</v>
      </c>
      <c r="W7698" t="s">
        <v>970</v>
      </c>
      <c r="X7698" t="s">
        <v>23768</v>
      </c>
    </row>
    <row r="7699" spans="2:24" ht="11" outlineLevel="1" x14ac:dyDescent="0.15">
      <c r="B7699" t="s">
        <v>10284</v>
      </c>
      <c r="C7699" t="s">
        <v>10285</v>
      </c>
      <c r="E7699" t="s">
        <v>10649</v>
      </c>
      <c r="F7699" t="s">
        <v>7841</v>
      </c>
      <c r="G7699" t="s">
        <v>7842</v>
      </c>
      <c r="H7699" s="17">
        <v>42429</v>
      </c>
      <c r="I7699" s="15">
        <v>2016</v>
      </c>
      <c r="J7699" t="s">
        <v>10634</v>
      </c>
      <c r="K7699" s="5">
        <v>0</v>
      </c>
      <c r="L7699" t="s">
        <v>967</v>
      </c>
      <c r="R7699" t="s">
        <v>744</v>
      </c>
      <c r="S7699" t="s">
        <v>795</v>
      </c>
      <c r="T7699" t="s">
        <v>23763</v>
      </c>
      <c r="U7699" t="s">
        <v>1340</v>
      </c>
      <c r="V7699" t="s">
        <v>12795</v>
      </c>
      <c r="W7699" t="s">
        <v>970</v>
      </c>
      <c r="X7699" t="s">
        <v>23769</v>
      </c>
    </row>
    <row r="7700" spans="2:24" ht="11" outlineLevel="1" x14ac:dyDescent="0.15">
      <c r="B7700" t="s">
        <v>10287</v>
      </c>
      <c r="C7700" t="s">
        <v>10288</v>
      </c>
      <c r="E7700" t="s">
        <v>10649</v>
      </c>
      <c r="F7700" t="s">
        <v>10289</v>
      </c>
      <c r="G7700" t="s">
        <v>10290</v>
      </c>
      <c r="H7700" s="17">
        <v>42429</v>
      </c>
      <c r="I7700" s="15">
        <v>2016</v>
      </c>
      <c r="J7700" t="s">
        <v>10634</v>
      </c>
      <c r="K7700" s="5">
        <v>0</v>
      </c>
      <c r="L7700" t="s">
        <v>967</v>
      </c>
      <c r="R7700" t="s">
        <v>744</v>
      </c>
      <c r="S7700" t="s">
        <v>795</v>
      </c>
      <c r="T7700" t="s">
        <v>23759</v>
      </c>
      <c r="U7700" t="s">
        <v>1340</v>
      </c>
      <c r="V7700" t="s">
        <v>12795</v>
      </c>
      <c r="W7700" t="s">
        <v>970</v>
      </c>
      <c r="X7700" t="s">
        <v>23770</v>
      </c>
    </row>
    <row r="7701" spans="2:24" ht="11" outlineLevel="1" x14ac:dyDescent="0.15">
      <c r="B7701" t="s">
        <v>10292</v>
      </c>
      <c r="C7701" t="s">
        <v>10293</v>
      </c>
      <c r="E7701" t="s">
        <v>10649</v>
      </c>
      <c r="F7701" t="s">
        <v>10294</v>
      </c>
      <c r="G7701" t="s">
        <v>10295</v>
      </c>
      <c r="H7701" s="17">
        <v>42429</v>
      </c>
      <c r="I7701" s="15">
        <v>2016</v>
      </c>
      <c r="J7701" t="s">
        <v>10634</v>
      </c>
      <c r="K7701" s="5">
        <v>0</v>
      </c>
      <c r="L7701" t="s">
        <v>967</v>
      </c>
      <c r="R7701" t="s">
        <v>744</v>
      </c>
      <c r="S7701" t="s">
        <v>795</v>
      </c>
      <c r="T7701" t="s">
        <v>23759</v>
      </c>
      <c r="U7701" t="s">
        <v>1340</v>
      </c>
      <c r="V7701" t="s">
        <v>12795</v>
      </c>
      <c r="W7701" t="s">
        <v>970</v>
      </c>
      <c r="X7701" t="s">
        <v>23771</v>
      </c>
    </row>
    <row r="7702" spans="2:24" ht="11" outlineLevel="1" x14ac:dyDescent="0.15">
      <c r="B7702" t="s">
        <v>10297</v>
      </c>
      <c r="C7702" t="s">
        <v>10298</v>
      </c>
      <c r="E7702" t="s">
        <v>10649</v>
      </c>
      <c r="F7702" t="s">
        <v>2345</v>
      </c>
      <c r="G7702" t="s">
        <v>2346</v>
      </c>
      <c r="H7702" s="17">
        <v>42429</v>
      </c>
      <c r="I7702" s="15">
        <v>2016</v>
      </c>
      <c r="J7702" t="s">
        <v>10634</v>
      </c>
      <c r="K7702" s="5">
        <v>0</v>
      </c>
      <c r="L7702" t="s">
        <v>967</v>
      </c>
      <c r="R7702" t="s">
        <v>744</v>
      </c>
      <c r="S7702" t="s">
        <v>795</v>
      </c>
      <c r="T7702" t="s">
        <v>23759</v>
      </c>
      <c r="U7702" t="s">
        <v>1340</v>
      </c>
      <c r="V7702" t="s">
        <v>12795</v>
      </c>
      <c r="W7702" t="s">
        <v>970</v>
      </c>
      <c r="X7702" t="s">
        <v>23772</v>
      </c>
    </row>
    <row r="7703" spans="2:24" ht="11" outlineLevel="1" x14ac:dyDescent="0.15">
      <c r="B7703" t="s">
        <v>10300</v>
      </c>
      <c r="C7703" t="s">
        <v>10301</v>
      </c>
      <c r="E7703" t="s">
        <v>10649</v>
      </c>
      <c r="F7703" t="s">
        <v>10302</v>
      </c>
      <c r="G7703" t="s">
        <v>10303</v>
      </c>
      <c r="H7703" s="17">
        <v>42429</v>
      </c>
      <c r="I7703" s="15">
        <v>2016</v>
      </c>
      <c r="J7703" t="s">
        <v>10634</v>
      </c>
      <c r="K7703" s="5">
        <v>0</v>
      </c>
      <c r="L7703" t="s">
        <v>967</v>
      </c>
      <c r="R7703" t="s">
        <v>744</v>
      </c>
      <c r="S7703" t="s">
        <v>795</v>
      </c>
      <c r="T7703" t="s">
        <v>23759</v>
      </c>
      <c r="U7703" t="s">
        <v>1340</v>
      </c>
      <c r="V7703" t="s">
        <v>12795</v>
      </c>
      <c r="W7703" t="s">
        <v>970</v>
      </c>
      <c r="X7703" t="s">
        <v>23773</v>
      </c>
    </row>
    <row r="7704" spans="2:24" ht="11" outlineLevel="1" x14ac:dyDescent="0.15">
      <c r="B7704" t="s">
        <v>10306</v>
      </c>
      <c r="C7704" t="s">
        <v>10307</v>
      </c>
      <c r="E7704" t="s">
        <v>10649</v>
      </c>
      <c r="F7704" t="s">
        <v>10308</v>
      </c>
      <c r="G7704" t="s">
        <v>10309</v>
      </c>
      <c r="H7704" s="17">
        <v>42429</v>
      </c>
      <c r="I7704" s="15">
        <v>2016</v>
      </c>
      <c r="J7704" t="s">
        <v>10634</v>
      </c>
      <c r="K7704" s="5">
        <v>0</v>
      </c>
      <c r="L7704" t="s">
        <v>967</v>
      </c>
      <c r="R7704" t="s">
        <v>744</v>
      </c>
      <c r="S7704" t="s">
        <v>795</v>
      </c>
      <c r="T7704" t="s">
        <v>23759</v>
      </c>
      <c r="U7704" t="s">
        <v>1340</v>
      </c>
      <c r="V7704" t="s">
        <v>12795</v>
      </c>
      <c r="W7704" t="s">
        <v>970</v>
      </c>
      <c r="X7704" t="s">
        <v>23774</v>
      </c>
    </row>
    <row r="7705" spans="2:24" ht="11" outlineLevel="1" x14ac:dyDescent="0.15">
      <c r="B7705" t="s">
        <v>10311</v>
      </c>
      <c r="C7705" t="s">
        <v>10312</v>
      </c>
      <c r="E7705" t="s">
        <v>10649</v>
      </c>
      <c r="F7705" t="s">
        <v>10313</v>
      </c>
      <c r="G7705" t="s">
        <v>10314</v>
      </c>
      <c r="H7705" s="17">
        <v>42429</v>
      </c>
      <c r="I7705" s="15">
        <v>2016</v>
      </c>
      <c r="J7705" t="s">
        <v>10634</v>
      </c>
      <c r="K7705" s="5">
        <v>0</v>
      </c>
      <c r="L7705" t="s">
        <v>967</v>
      </c>
      <c r="R7705" t="s">
        <v>744</v>
      </c>
      <c r="S7705" t="s">
        <v>795</v>
      </c>
      <c r="T7705" t="s">
        <v>23759</v>
      </c>
      <c r="U7705" t="s">
        <v>1340</v>
      </c>
      <c r="V7705" t="s">
        <v>12795</v>
      </c>
      <c r="W7705" t="s">
        <v>970</v>
      </c>
      <c r="X7705" t="s">
        <v>23775</v>
      </c>
    </row>
    <row r="7706" spans="2:24" ht="11" outlineLevel="1" x14ac:dyDescent="0.15">
      <c r="B7706" t="s">
        <v>10316</v>
      </c>
      <c r="C7706" t="s">
        <v>843</v>
      </c>
      <c r="E7706" t="s">
        <v>10649</v>
      </c>
      <c r="F7706" t="s">
        <v>608</v>
      </c>
      <c r="G7706" t="s">
        <v>1184</v>
      </c>
      <c r="H7706" s="17">
        <v>42429</v>
      </c>
      <c r="I7706" s="15">
        <v>2016</v>
      </c>
      <c r="J7706" t="s">
        <v>10634</v>
      </c>
      <c r="K7706" s="5">
        <v>0</v>
      </c>
      <c r="L7706" t="s">
        <v>967</v>
      </c>
      <c r="M7706" t="s">
        <v>835</v>
      </c>
      <c r="N7706" t="s">
        <v>23428</v>
      </c>
      <c r="P7706" t="s">
        <v>11969</v>
      </c>
      <c r="Q7706" t="s">
        <v>11969</v>
      </c>
      <c r="R7706" t="s">
        <v>744</v>
      </c>
      <c r="S7706" t="s">
        <v>795</v>
      </c>
      <c r="T7706" t="s">
        <v>14590</v>
      </c>
      <c r="U7706" t="s">
        <v>965</v>
      </c>
      <c r="V7706" t="s">
        <v>10638</v>
      </c>
      <c r="W7706" t="s">
        <v>970</v>
      </c>
      <c r="X7706" t="s">
        <v>23776</v>
      </c>
    </row>
    <row r="7707" spans="2:24" ht="11" outlineLevel="1" x14ac:dyDescent="0.15">
      <c r="B7707" t="s">
        <v>10318</v>
      </c>
      <c r="C7707" t="s">
        <v>10319</v>
      </c>
      <c r="E7707" t="s">
        <v>10649</v>
      </c>
      <c r="F7707" t="s">
        <v>626</v>
      </c>
      <c r="G7707" t="s">
        <v>1452</v>
      </c>
      <c r="H7707" s="17">
        <v>42429</v>
      </c>
      <c r="I7707" s="15">
        <v>2016</v>
      </c>
      <c r="J7707" t="s">
        <v>10634</v>
      </c>
      <c r="K7707" s="5">
        <v>0</v>
      </c>
      <c r="L7707" t="s">
        <v>967</v>
      </c>
      <c r="M7707" t="s">
        <v>835</v>
      </c>
      <c r="N7707" t="s">
        <v>23428</v>
      </c>
      <c r="P7707" t="s">
        <v>11969</v>
      </c>
      <c r="Q7707" t="s">
        <v>11969</v>
      </c>
      <c r="R7707" t="s">
        <v>744</v>
      </c>
      <c r="S7707" t="s">
        <v>795</v>
      </c>
      <c r="T7707" t="s">
        <v>23777</v>
      </c>
      <c r="U7707" t="s">
        <v>965</v>
      </c>
      <c r="V7707" t="s">
        <v>10638</v>
      </c>
      <c r="W7707" t="s">
        <v>970</v>
      </c>
      <c r="X7707" t="s">
        <v>23778</v>
      </c>
    </row>
    <row r="7708" spans="2:24" ht="11" outlineLevel="1" x14ac:dyDescent="0.15">
      <c r="B7708" t="s">
        <v>10321</v>
      </c>
      <c r="C7708" t="s">
        <v>194</v>
      </c>
      <c r="E7708" t="s">
        <v>10649</v>
      </c>
      <c r="F7708" t="s">
        <v>608</v>
      </c>
      <c r="G7708" t="s">
        <v>1184</v>
      </c>
      <c r="H7708" s="17">
        <v>42277</v>
      </c>
      <c r="I7708" s="15">
        <v>2015</v>
      </c>
      <c r="J7708" t="s">
        <v>10634</v>
      </c>
      <c r="K7708" s="5">
        <v>0</v>
      </c>
      <c r="L7708" t="s">
        <v>967</v>
      </c>
      <c r="M7708" t="s">
        <v>835</v>
      </c>
      <c r="N7708" t="s">
        <v>23428</v>
      </c>
      <c r="P7708" t="s">
        <v>11969</v>
      </c>
      <c r="Q7708" t="s">
        <v>11969</v>
      </c>
      <c r="R7708" t="s">
        <v>744</v>
      </c>
      <c r="S7708" t="s">
        <v>795</v>
      </c>
      <c r="T7708" t="s">
        <v>23779</v>
      </c>
      <c r="U7708" t="s">
        <v>965</v>
      </c>
      <c r="V7708" t="s">
        <v>10638</v>
      </c>
      <c r="W7708" t="s">
        <v>970</v>
      </c>
      <c r="X7708" t="s">
        <v>23780</v>
      </c>
    </row>
    <row r="7709" spans="2:24" ht="11" outlineLevel="1" x14ac:dyDescent="0.15">
      <c r="B7709" t="s">
        <v>10323</v>
      </c>
      <c r="C7709" t="s">
        <v>258</v>
      </c>
      <c r="E7709" t="s">
        <v>10649</v>
      </c>
      <c r="F7709" t="s">
        <v>626</v>
      </c>
      <c r="G7709" t="s">
        <v>1452</v>
      </c>
      <c r="H7709" s="17">
        <v>42277</v>
      </c>
      <c r="I7709" s="15">
        <v>2015</v>
      </c>
      <c r="J7709" t="s">
        <v>10634</v>
      </c>
      <c r="K7709" s="5">
        <v>0</v>
      </c>
      <c r="L7709" t="s">
        <v>967</v>
      </c>
      <c r="M7709" t="s">
        <v>835</v>
      </c>
      <c r="N7709" t="s">
        <v>23428</v>
      </c>
      <c r="P7709" t="s">
        <v>11969</v>
      </c>
      <c r="Q7709" t="s">
        <v>11969</v>
      </c>
      <c r="R7709" t="s">
        <v>744</v>
      </c>
      <c r="S7709" t="s">
        <v>795</v>
      </c>
      <c r="T7709" t="s">
        <v>23779</v>
      </c>
      <c r="U7709" t="s">
        <v>965</v>
      </c>
      <c r="V7709" t="s">
        <v>10638</v>
      </c>
      <c r="W7709" t="s">
        <v>970</v>
      </c>
      <c r="X7709" t="s">
        <v>23781</v>
      </c>
    </row>
    <row r="7710" spans="2:24" ht="11" outlineLevel="1" x14ac:dyDescent="0.15">
      <c r="B7710" t="s">
        <v>10325</v>
      </c>
      <c r="C7710" t="s">
        <v>7088</v>
      </c>
      <c r="E7710" t="s">
        <v>10649</v>
      </c>
      <c r="F7710" t="s">
        <v>7089</v>
      </c>
      <c r="G7710" t="s">
        <v>7090</v>
      </c>
      <c r="H7710" s="17">
        <v>44292</v>
      </c>
      <c r="I7710" s="15">
        <v>2021</v>
      </c>
      <c r="J7710" t="s">
        <v>10634</v>
      </c>
      <c r="K7710" s="5">
        <v>0</v>
      </c>
      <c r="L7710" t="s">
        <v>967</v>
      </c>
      <c r="R7710" t="s">
        <v>6140</v>
      </c>
      <c r="S7710" t="s">
        <v>795</v>
      </c>
      <c r="T7710" t="s">
        <v>23782</v>
      </c>
      <c r="U7710" t="s">
        <v>1340</v>
      </c>
      <c r="V7710" t="s">
        <v>12795</v>
      </c>
      <c r="W7710" t="s">
        <v>970</v>
      </c>
      <c r="X7710" t="s">
        <v>23783</v>
      </c>
    </row>
    <row r="7711" spans="2:24" ht="11" outlineLevel="1" x14ac:dyDescent="0.15">
      <c r="B7711" t="s">
        <v>10325</v>
      </c>
      <c r="C7711" t="s">
        <v>7088</v>
      </c>
      <c r="E7711" t="s">
        <v>10652</v>
      </c>
      <c r="F7711" t="s">
        <v>7089</v>
      </c>
      <c r="G7711" t="s">
        <v>7090</v>
      </c>
      <c r="H7711" s="17">
        <v>44994</v>
      </c>
      <c r="I7711" s="15">
        <v>2023</v>
      </c>
      <c r="J7711" t="s">
        <v>10634</v>
      </c>
      <c r="K7711" s="5">
        <v>0</v>
      </c>
      <c r="L7711" t="s">
        <v>967</v>
      </c>
      <c r="M7711" t="s">
        <v>12797</v>
      </c>
      <c r="R7711" t="s">
        <v>6140</v>
      </c>
      <c r="S7711" t="s">
        <v>795</v>
      </c>
      <c r="T7711" t="s">
        <v>23784</v>
      </c>
      <c r="U7711" t="s">
        <v>1340</v>
      </c>
      <c r="V7711" t="s">
        <v>12795</v>
      </c>
      <c r="W7711" t="s">
        <v>970</v>
      </c>
      <c r="X7711" t="s">
        <v>23785</v>
      </c>
    </row>
    <row r="7712" spans="2:24" ht="11" outlineLevel="1" x14ac:dyDescent="0.15">
      <c r="B7712" t="s">
        <v>10327</v>
      </c>
      <c r="C7712" t="s">
        <v>10328</v>
      </c>
      <c r="E7712" t="s">
        <v>10649</v>
      </c>
      <c r="F7712" t="s">
        <v>10329</v>
      </c>
      <c r="G7712" t="s">
        <v>10330</v>
      </c>
      <c r="H7712" s="17">
        <v>44805</v>
      </c>
      <c r="I7712" s="15">
        <v>2022</v>
      </c>
      <c r="J7712" t="s">
        <v>10634</v>
      </c>
      <c r="K7712" s="5">
        <v>33500</v>
      </c>
      <c r="L7712" t="s">
        <v>967</v>
      </c>
      <c r="R7712" t="s">
        <v>737</v>
      </c>
      <c r="S7712" t="s">
        <v>803</v>
      </c>
      <c r="T7712" t="s">
        <v>23786</v>
      </c>
      <c r="U7712" t="s">
        <v>1340</v>
      </c>
      <c r="V7712" t="s">
        <v>12795</v>
      </c>
      <c r="W7712" t="s">
        <v>970</v>
      </c>
      <c r="X7712" t="s">
        <v>23787</v>
      </c>
    </row>
    <row r="7713" spans="2:24" ht="11" outlineLevel="1" x14ac:dyDescent="0.15">
      <c r="B7713" t="s">
        <v>10327</v>
      </c>
      <c r="C7713" t="s">
        <v>10328</v>
      </c>
      <c r="E7713" t="s">
        <v>10652</v>
      </c>
      <c r="F7713" t="s">
        <v>10329</v>
      </c>
      <c r="G7713" t="s">
        <v>10330</v>
      </c>
      <c r="H7713" s="17">
        <v>45499</v>
      </c>
      <c r="I7713" s="15">
        <v>2024</v>
      </c>
      <c r="J7713" t="s">
        <v>10634</v>
      </c>
      <c r="K7713" s="5">
        <v>-33500</v>
      </c>
      <c r="L7713" t="s">
        <v>967</v>
      </c>
      <c r="M7713" t="s">
        <v>18816</v>
      </c>
      <c r="R7713" t="s">
        <v>737</v>
      </c>
      <c r="S7713" t="s">
        <v>803</v>
      </c>
      <c r="T7713" t="s">
        <v>23788</v>
      </c>
      <c r="U7713" t="s">
        <v>1340</v>
      </c>
      <c r="V7713" t="s">
        <v>12795</v>
      </c>
      <c r="W7713" t="s">
        <v>970</v>
      </c>
      <c r="X7713" t="s">
        <v>23789</v>
      </c>
    </row>
    <row r="7714" spans="2:24" ht="11" outlineLevel="1" x14ac:dyDescent="0.15">
      <c r="B7714" t="s">
        <v>10332</v>
      </c>
      <c r="C7714" t="s">
        <v>10333</v>
      </c>
      <c r="E7714" t="s">
        <v>10649</v>
      </c>
      <c r="F7714" t="s">
        <v>9769</v>
      </c>
      <c r="G7714" t="s">
        <v>9770</v>
      </c>
      <c r="H7714" s="17">
        <v>44018</v>
      </c>
      <c r="I7714" s="15">
        <v>2020</v>
      </c>
      <c r="J7714" t="s">
        <v>10634</v>
      </c>
      <c r="K7714" s="5">
        <v>19793.09</v>
      </c>
      <c r="L7714" t="s">
        <v>967</v>
      </c>
      <c r="R7714" t="s">
        <v>737</v>
      </c>
      <c r="S7714" t="s">
        <v>803</v>
      </c>
      <c r="T7714" t="s">
        <v>23790</v>
      </c>
      <c r="U7714" t="s">
        <v>1340</v>
      </c>
      <c r="V7714" t="s">
        <v>12795</v>
      </c>
      <c r="W7714" t="s">
        <v>970</v>
      </c>
      <c r="X7714" t="s">
        <v>23791</v>
      </c>
    </row>
    <row r="7715" spans="2:24" ht="11" outlineLevel="1" x14ac:dyDescent="0.15">
      <c r="B7715" t="s">
        <v>10332</v>
      </c>
      <c r="C7715" t="s">
        <v>10333</v>
      </c>
      <c r="E7715" t="s">
        <v>10652</v>
      </c>
      <c r="F7715" t="s">
        <v>9769</v>
      </c>
      <c r="G7715" t="s">
        <v>9770</v>
      </c>
      <c r="H7715" s="17">
        <v>44343</v>
      </c>
      <c r="I7715" s="15">
        <v>2021</v>
      </c>
      <c r="J7715" t="s">
        <v>10634</v>
      </c>
      <c r="K7715" s="5">
        <v>-19793.09</v>
      </c>
      <c r="L7715" t="s">
        <v>967</v>
      </c>
      <c r="M7715" t="s">
        <v>18816</v>
      </c>
      <c r="R7715" t="s">
        <v>737</v>
      </c>
      <c r="S7715" t="s">
        <v>803</v>
      </c>
      <c r="T7715" t="s">
        <v>23792</v>
      </c>
      <c r="U7715" t="s">
        <v>1340</v>
      </c>
      <c r="V7715" t="s">
        <v>12795</v>
      </c>
      <c r="W7715" t="s">
        <v>970</v>
      </c>
      <c r="X7715" t="s">
        <v>23793</v>
      </c>
    </row>
    <row r="7716" spans="2:24" ht="11" outlineLevel="1" x14ac:dyDescent="0.15">
      <c r="B7716" t="s">
        <v>10335</v>
      </c>
      <c r="C7716" t="s">
        <v>10336</v>
      </c>
      <c r="E7716" t="s">
        <v>10649</v>
      </c>
      <c r="F7716" t="s">
        <v>694</v>
      </c>
      <c r="G7716" t="s">
        <v>1832</v>
      </c>
      <c r="H7716" s="17">
        <v>43735</v>
      </c>
      <c r="I7716" s="15">
        <v>2019</v>
      </c>
      <c r="J7716" t="s">
        <v>10634</v>
      </c>
      <c r="K7716" s="5">
        <v>435607</v>
      </c>
      <c r="L7716" t="s">
        <v>967</v>
      </c>
      <c r="M7716" t="s">
        <v>1141</v>
      </c>
      <c r="N7716" t="s">
        <v>10635</v>
      </c>
      <c r="O7716" t="s">
        <v>825</v>
      </c>
      <c r="P7716" t="s">
        <v>15980</v>
      </c>
      <c r="Q7716" t="s">
        <v>15980</v>
      </c>
      <c r="R7716" t="s">
        <v>737</v>
      </c>
      <c r="S7716" t="s">
        <v>803</v>
      </c>
      <c r="T7716" t="s">
        <v>23794</v>
      </c>
      <c r="U7716" t="s">
        <v>965</v>
      </c>
      <c r="V7716" t="s">
        <v>10638</v>
      </c>
      <c r="W7716" t="s">
        <v>970</v>
      </c>
      <c r="X7716" t="s">
        <v>23795</v>
      </c>
    </row>
    <row r="7717" spans="2:24" ht="11" outlineLevel="1" x14ac:dyDescent="0.15">
      <c r="B7717" t="s">
        <v>10335</v>
      </c>
      <c r="C7717" t="s">
        <v>10336</v>
      </c>
      <c r="E7717" t="s">
        <v>10652</v>
      </c>
      <c r="F7717" t="s">
        <v>694</v>
      </c>
      <c r="G7717" t="s">
        <v>1832</v>
      </c>
      <c r="H7717" s="17">
        <v>43796</v>
      </c>
      <c r="I7717" s="15">
        <v>2020</v>
      </c>
      <c r="J7717" t="s">
        <v>10634</v>
      </c>
      <c r="K7717" s="5">
        <v>-435607</v>
      </c>
      <c r="L7717" t="s">
        <v>967</v>
      </c>
      <c r="M7717" t="s">
        <v>1141</v>
      </c>
      <c r="N7717" t="s">
        <v>10635</v>
      </c>
      <c r="O7717" t="s">
        <v>825</v>
      </c>
      <c r="P7717" t="s">
        <v>15980</v>
      </c>
      <c r="Q7717" t="s">
        <v>15980</v>
      </c>
      <c r="R7717" t="s">
        <v>737</v>
      </c>
      <c r="S7717" t="s">
        <v>803</v>
      </c>
      <c r="T7717" t="s">
        <v>23796</v>
      </c>
      <c r="U7717" t="s">
        <v>965</v>
      </c>
      <c r="V7717" t="s">
        <v>10638</v>
      </c>
      <c r="W7717" t="s">
        <v>970</v>
      </c>
      <c r="X7717" t="s">
        <v>23797</v>
      </c>
    </row>
    <row r="7718" spans="2:24" ht="11" outlineLevel="1" x14ac:dyDescent="0.15">
      <c r="B7718" t="s">
        <v>10338</v>
      </c>
      <c r="C7718" t="s">
        <v>10339</v>
      </c>
      <c r="E7718" t="s">
        <v>10649</v>
      </c>
      <c r="F7718" t="s">
        <v>6174</v>
      </c>
      <c r="G7718" t="s">
        <v>6175</v>
      </c>
      <c r="H7718" s="17">
        <v>44070</v>
      </c>
      <c r="I7718" s="15">
        <v>2020</v>
      </c>
      <c r="J7718" t="s">
        <v>10634</v>
      </c>
      <c r="K7718" s="5">
        <v>57680</v>
      </c>
      <c r="L7718" t="s">
        <v>967</v>
      </c>
      <c r="R7718" t="s">
        <v>737</v>
      </c>
      <c r="S7718" t="s">
        <v>803</v>
      </c>
      <c r="T7718" t="s">
        <v>23798</v>
      </c>
      <c r="U7718" t="s">
        <v>1340</v>
      </c>
      <c r="V7718" t="s">
        <v>12795</v>
      </c>
      <c r="W7718" t="s">
        <v>970</v>
      </c>
      <c r="X7718" t="s">
        <v>23799</v>
      </c>
    </row>
    <row r="7719" spans="2:24" ht="11" outlineLevel="1" x14ac:dyDescent="0.15">
      <c r="B7719" t="s">
        <v>10338</v>
      </c>
      <c r="C7719" t="s">
        <v>10339</v>
      </c>
      <c r="E7719" t="s">
        <v>10652</v>
      </c>
      <c r="F7719" t="s">
        <v>6174</v>
      </c>
      <c r="G7719" t="s">
        <v>6175</v>
      </c>
      <c r="H7719" s="17">
        <v>44098</v>
      </c>
      <c r="I7719" s="15">
        <v>2020</v>
      </c>
      <c r="J7719" t="s">
        <v>10634</v>
      </c>
      <c r="K7719" s="5">
        <v>-57680</v>
      </c>
      <c r="L7719" t="s">
        <v>967</v>
      </c>
      <c r="M7719" t="s">
        <v>23412</v>
      </c>
      <c r="R7719" t="s">
        <v>737</v>
      </c>
      <c r="S7719" t="s">
        <v>803</v>
      </c>
      <c r="T7719" t="s">
        <v>23800</v>
      </c>
      <c r="U7719" t="s">
        <v>1340</v>
      </c>
      <c r="V7719" t="s">
        <v>12795</v>
      </c>
      <c r="W7719" t="s">
        <v>970</v>
      </c>
      <c r="X7719" t="s">
        <v>23801</v>
      </c>
    </row>
    <row r="7720" spans="2:24" ht="11" outlineLevel="1" x14ac:dyDescent="0.15">
      <c r="B7720" t="s">
        <v>10341</v>
      </c>
      <c r="C7720" t="s">
        <v>10342</v>
      </c>
      <c r="D7720" t="s">
        <v>268</v>
      </c>
      <c r="E7720" t="s">
        <v>10652</v>
      </c>
      <c r="F7720" t="s">
        <v>614</v>
      </c>
      <c r="G7720" t="s">
        <v>1600</v>
      </c>
      <c r="H7720" s="17">
        <v>43640</v>
      </c>
      <c r="I7720" s="15">
        <v>2019</v>
      </c>
      <c r="J7720" t="s">
        <v>10634</v>
      </c>
      <c r="K7720" s="5">
        <v>-613200</v>
      </c>
      <c r="L7720" t="s">
        <v>967</v>
      </c>
      <c r="M7720" t="s">
        <v>985</v>
      </c>
      <c r="N7720" t="s">
        <v>10635</v>
      </c>
      <c r="O7720" t="s">
        <v>796</v>
      </c>
      <c r="P7720" t="s">
        <v>11030</v>
      </c>
      <c r="Q7720" t="s">
        <v>16327</v>
      </c>
      <c r="R7720" t="s">
        <v>743</v>
      </c>
      <c r="S7720" t="s">
        <v>803</v>
      </c>
      <c r="T7720" t="s">
        <v>23802</v>
      </c>
      <c r="U7720" t="s">
        <v>965</v>
      </c>
      <c r="V7720" t="s">
        <v>10638</v>
      </c>
      <c r="W7720" t="s">
        <v>970</v>
      </c>
      <c r="X7720" t="s">
        <v>23803</v>
      </c>
    </row>
    <row r="7721" spans="2:24" ht="11" outlineLevel="1" x14ac:dyDescent="0.15">
      <c r="B7721" t="s">
        <v>10341</v>
      </c>
      <c r="C7721" t="s">
        <v>10342</v>
      </c>
      <c r="D7721" t="s">
        <v>268</v>
      </c>
      <c r="E7721" t="s">
        <v>10649</v>
      </c>
      <c r="F7721" t="s">
        <v>614</v>
      </c>
      <c r="G7721" t="s">
        <v>1600</v>
      </c>
      <c r="H7721" s="17">
        <v>43593</v>
      </c>
      <c r="I7721" s="15">
        <v>2019</v>
      </c>
      <c r="J7721" t="s">
        <v>10634</v>
      </c>
      <c r="K7721" s="5">
        <v>613200</v>
      </c>
      <c r="L7721" t="s">
        <v>967</v>
      </c>
      <c r="M7721" t="s">
        <v>985</v>
      </c>
      <c r="N7721" t="s">
        <v>10635</v>
      </c>
      <c r="O7721" t="s">
        <v>796</v>
      </c>
      <c r="P7721" t="s">
        <v>11030</v>
      </c>
      <c r="Q7721" t="s">
        <v>16327</v>
      </c>
      <c r="R7721" t="s">
        <v>743</v>
      </c>
      <c r="S7721" t="s">
        <v>803</v>
      </c>
      <c r="T7721" t="s">
        <v>16328</v>
      </c>
      <c r="U7721" t="s">
        <v>965</v>
      </c>
      <c r="V7721" t="s">
        <v>10638</v>
      </c>
      <c r="W7721" t="s">
        <v>970</v>
      </c>
      <c r="X7721" t="s">
        <v>23804</v>
      </c>
    </row>
    <row r="7722" spans="2:24" ht="11" outlineLevel="1" x14ac:dyDescent="0.15">
      <c r="B7722" t="s">
        <v>10344</v>
      </c>
      <c r="C7722" t="s">
        <v>1519</v>
      </c>
      <c r="D7722" t="s">
        <v>200</v>
      </c>
      <c r="E7722" t="s">
        <v>10989</v>
      </c>
      <c r="F7722" t="s">
        <v>609</v>
      </c>
      <c r="G7722" t="s">
        <v>1547</v>
      </c>
      <c r="H7722" s="17">
        <v>42368</v>
      </c>
      <c r="I7722" s="15">
        <v>2016</v>
      </c>
      <c r="J7722" t="s">
        <v>10634</v>
      </c>
      <c r="K7722" s="5">
        <v>-3919840.68</v>
      </c>
      <c r="L7722" t="s">
        <v>967</v>
      </c>
      <c r="M7722" t="s">
        <v>985</v>
      </c>
      <c r="N7722" t="s">
        <v>10635</v>
      </c>
      <c r="O7722" t="s">
        <v>796</v>
      </c>
      <c r="P7722" t="s">
        <v>10671</v>
      </c>
      <c r="Q7722" t="s">
        <v>10685</v>
      </c>
      <c r="R7722" t="s">
        <v>737</v>
      </c>
      <c r="S7722" t="s">
        <v>803</v>
      </c>
      <c r="T7722" t="s">
        <v>23805</v>
      </c>
      <c r="U7722" t="s">
        <v>965</v>
      </c>
      <c r="V7722" t="s">
        <v>10638</v>
      </c>
      <c r="W7722" t="s">
        <v>970</v>
      </c>
      <c r="X7722" t="s">
        <v>23806</v>
      </c>
    </row>
    <row r="7723" spans="2:24" ht="11" outlineLevel="1" x14ac:dyDescent="0.15">
      <c r="B7723" t="s">
        <v>10344</v>
      </c>
      <c r="C7723" t="s">
        <v>1519</v>
      </c>
      <c r="D7723" t="s">
        <v>200</v>
      </c>
      <c r="E7723" t="s">
        <v>10649</v>
      </c>
      <c r="F7723" t="s">
        <v>609</v>
      </c>
      <c r="G7723" t="s">
        <v>1547</v>
      </c>
      <c r="H7723" s="17">
        <v>42331</v>
      </c>
      <c r="I7723" s="15">
        <v>2016</v>
      </c>
      <c r="J7723" t="s">
        <v>10634</v>
      </c>
      <c r="K7723" s="5">
        <v>3919840.68</v>
      </c>
      <c r="L7723" t="s">
        <v>967</v>
      </c>
      <c r="M7723" t="s">
        <v>985</v>
      </c>
      <c r="N7723" t="s">
        <v>10635</v>
      </c>
      <c r="O7723" t="s">
        <v>796</v>
      </c>
      <c r="P7723" t="s">
        <v>10671</v>
      </c>
      <c r="Q7723" t="s">
        <v>10685</v>
      </c>
      <c r="R7723" t="s">
        <v>737</v>
      </c>
      <c r="S7723" t="s">
        <v>803</v>
      </c>
      <c r="T7723" t="s">
        <v>23807</v>
      </c>
      <c r="U7723" t="s">
        <v>965</v>
      </c>
      <c r="V7723" t="s">
        <v>10638</v>
      </c>
      <c r="W7723" t="s">
        <v>970</v>
      </c>
      <c r="X7723" t="s">
        <v>23808</v>
      </c>
    </row>
    <row r="7724" spans="2:24" ht="11" outlineLevel="1" x14ac:dyDescent="0.15">
      <c r="B7724" t="s">
        <v>10346</v>
      </c>
      <c r="C7724" t="s">
        <v>10347</v>
      </c>
      <c r="E7724" t="s">
        <v>10649</v>
      </c>
      <c r="F7724" t="s">
        <v>10348</v>
      </c>
      <c r="G7724" t="s">
        <v>10349</v>
      </c>
      <c r="H7724" s="17">
        <v>45575</v>
      </c>
      <c r="I7724" s="15">
        <v>2025</v>
      </c>
      <c r="J7724" t="s">
        <v>10634</v>
      </c>
      <c r="K7724" s="5">
        <v>0</v>
      </c>
      <c r="L7724" t="s">
        <v>967</v>
      </c>
      <c r="R7724" t="s">
        <v>748</v>
      </c>
      <c r="S7724" t="s">
        <v>803</v>
      </c>
      <c r="T7724" t="s">
        <v>23809</v>
      </c>
      <c r="U7724" t="s">
        <v>1340</v>
      </c>
      <c r="V7724" t="s">
        <v>12795</v>
      </c>
      <c r="W7724" t="s">
        <v>970</v>
      </c>
      <c r="X7724" t="s">
        <v>23810</v>
      </c>
    </row>
    <row r="7725" spans="2:24" ht="11" outlineLevel="1" x14ac:dyDescent="0.15">
      <c r="B7725" t="s">
        <v>10351</v>
      </c>
      <c r="C7725" t="s">
        <v>10352</v>
      </c>
      <c r="E7725" t="s">
        <v>10649</v>
      </c>
      <c r="F7725" t="s">
        <v>9822</v>
      </c>
      <c r="G7725" t="s">
        <v>9823</v>
      </c>
      <c r="H7725" s="17">
        <v>45225</v>
      </c>
      <c r="I7725" s="15">
        <v>2024</v>
      </c>
      <c r="J7725" t="s">
        <v>10634</v>
      </c>
      <c r="K7725" s="5">
        <v>0</v>
      </c>
      <c r="L7725" t="s">
        <v>967</v>
      </c>
      <c r="R7725" t="s">
        <v>10353</v>
      </c>
      <c r="S7725" t="s">
        <v>803</v>
      </c>
      <c r="T7725" t="s">
        <v>23811</v>
      </c>
      <c r="U7725" t="s">
        <v>1340</v>
      </c>
      <c r="V7725" t="s">
        <v>12795</v>
      </c>
      <c r="W7725" t="s">
        <v>970</v>
      </c>
      <c r="X7725" t="s">
        <v>23812</v>
      </c>
    </row>
    <row r="7726" spans="2:24" ht="11" outlineLevel="1" x14ac:dyDescent="0.15">
      <c r="B7726" t="s">
        <v>10356</v>
      </c>
      <c r="C7726" t="s">
        <v>10357</v>
      </c>
      <c r="E7726" t="s">
        <v>10649</v>
      </c>
      <c r="F7726" t="s">
        <v>9822</v>
      </c>
      <c r="G7726" t="s">
        <v>9823</v>
      </c>
      <c r="H7726" s="17">
        <v>43360</v>
      </c>
      <c r="I7726" s="15">
        <v>2018</v>
      </c>
      <c r="J7726" t="s">
        <v>10634</v>
      </c>
      <c r="K7726" s="5">
        <v>0</v>
      </c>
      <c r="L7726" t="s">
        <v>967</v>
      </c>
      <c r="R7726" t="s">
        <v>10353</v>
      </c>
      <c r="S7726" t="s">
        <v>803</v>
      </c>
      <c r="T7726" t="s">
        <v>23813</v>
      </c>
      <c r="U7726" t="s">
        <v>1340</v>
      </c>
      <c r="V7726" t="s">
        <v>12795</v>
      </c>
      <c r="W7726" t="s">
        <v>970</v>
      </c>
      <c r="X7726" t="s">
        <v>23814</v>
      </c>
    </row>
    <row r="7727" spans="2:24" ht="11" outlineLevel="1" x14ac:dyDescent="0.15">
      <c r="B7727" t="s">
        <v>10359</v>
      </c>
      <c r="C7727" t="s">
        <v>10360</v>
      </c>
      <c r="E7727" t="s">
        <v>10649</v>
      </c>
      <c r="F7727" t="s">
        <v>10361</v>
      </c>
      <c r="G7727" t="s">
        <v>10362</v>
      </c>
      <c r="H7727" s="17">
        <v>43164</v>
      </c>
      <c r="I7727" s="15">
        <v>2018</v>
      </c>
      <c r="J7727" t="s">
        <v>10634</v>
      </c>
      <c r="K7727" s="5">
        <v>86520</v>
      </c>
      <c r="L7727" t="s">
        <v>967</v>
      </c>
      <c r="R7727" t="s">
        <v>743</v>
      </c>
      <c r="S7727" t="s">
        <v>795</v>
      </c>
      <c r="T7727" t="s">
        <v>23815</v>
      </c>
      <c r="U7727" t="s">
        <v>1340</v>
      </c>
      <c r="V7727" t="s">
        <v>12795</v>
      </c>
      <c r="W7727" t="s">
        <v>970</v>
      </c>
      <c r="X7727" t="s">
        <v>23816</v>
      </c>
    </row>
    <row r="7728" spans="2:24" ht="11" outlineLevel="1" x14ac:dyDescent="0.15">
      <c r="B7728" t="s">
        <v>10359</v>
      </c>
      <c r="C7728" t="s">
        <v>10360</v>
      </c>
      <c r="E7728" t="s">
        <v>10652</v>
      </c>
      <c r="F7728" t="s">
        <v>10361</v>
      </c>
      <c r="G7728" t="s">
        <v>10362</v>
      </c>
      <c r="H7728" s="17">
        <v>43195</v>
      </c>
      <c r="I7728" s="15">
        <v>2018</v>
      </c>
      <c r="J7728" t="s">
        <v>10634</v>
      </c>
      <c r="K7728" s="5">
        <v>-86520</v>
      </c>
      <c r="L7728" t="s">
        <v>967</v>
      </c>
      <c r="M7728" t="s">
        <v>23412</v>
      </c>
      <c r="R7728" t="s">
        <v>743</v>
      </c>
      <c r="S7728" t="s">
        <v>795</v>
      </c>
      <c r="T7728" t="s">
        <v>23815</v>
      </c>
      <c r="U7728" t="s">
        <v>1340</v>
      </c>
      <c r="V7728" t="s">
        <v>12795</v>
      </c>
      <c r="W7728" t="s">
        <v>970</v>
      </c>
      <c r="X7728" t="s">
        <v>23817</v>
      </c>
    </row>
    <row r="7729" spans="2:24" ht="11" outlineLevel="1" x14ac:dyDescent="0.15">
      <c r="B7729" t="s">
        <v>10364</v>
      </c>
      <c r="C7729" t="s">
        <v>2080</v>
      </c>
      <c r="D7729" t="s">
        <v>5312</v>
      </c>
      <c r="E7729" t="s">
        <v>10649</v>
      </c>
      <c r="F7729" t="s">
        <v>5313</v>
      </c>
      <c r="G7729" t="s">
        <v>5314</v>
      </c>
      <c r="H7729" s="17">
        <v>42269</v>
      </c>
      <c r="I7729" s="15">
        <v>2015</v>
      </c>
      <c r="J7729" t="s">
        <v>10634</v>
      </c>
      <c r="K7729" s="5">
        <v>551085</v>
      </c>
      <c r="L7729" t="s">
        <v>967</v>
      </c>
      <c r="R7729" t="s">
        <v>743</v>
      </c>
      <c r="S7729" t="s">
        <v>795</v>
      </c>
      <c r="T7729" t="s">
        <v>15279</v>
      </c>
      <c r="U7729" t="s">
        <v>1340</v>
      </c>
      <c r="V7729" t="s">
        <v>12795</v>
      </c>
      <c r="W7729" t="s">
        <v>970</v>
      </c>
      <c r="X7729" t="s">
        <v>23818</v>
      </c>
    </row>
    <row r="7730" spans="2:24" ht="11" outlineLevel="1" x14ac:dyDescent="0.15">
      <c r="B7730" t="s">
        <v>10364</v>
      </c>
      <c r="C7730" t="s">
        <v>2080</v>
      </c>
      <c r="D7730" t="s">
        <v>5312</v>
      </c>
      <c r="E7730" t="s">
        <v>10989</v>
      </c>
      <c r="F7730" t="s">
        <v>5313</v>
      </c>
      <c r="G7730" t="s">
        <v>5314</v>
      </c>
      <c r="H7730" s="17">
        <v>42275</v>
      </c>
      <c r="I7730" s="15">
        <v>2015</v>
      </c>
      <c r="J7730" t="s">
        <v>10634</v>
      </c>
      <c r="K7730" s="5">
        <v>-551085</v>
      </c>
      <c r="L7730" t="s">
        <v>967</v>
      </c>
      <c r="M7730" t="s">
        <v>15907</v>
      </c>
      <c r="R7730" t="s">
        <v>743</v>
      </c>
      <c r="S7730" t="s">
        <v>795</v>
      </c>
      <c r="T7730" t="s">
        <v>23819</v>
      </c>
      <c r="U7730" t="s">
        <v>1340</v>
      </c>
      <c r="V7730" t="s">
        <v>12795</v>
      </c>
      <c r="W7730" t="s">
        <v>970</v>
      </c>
      <c r="X7730" t="s">
        <v>23820</v>
      </c>
    </row>
    <row r="7731" spans="2:24" ht="11" outlineLevel="1" x14ac:dyDescent="0.15">
      <c r="B7731" t="s">
        <v>10366</v>
      </c>
      <c r="C7731" t="s">
        <v>10367</v>
      </c>
      <c r="E7731" t="s">
        <v>10649</v>
      </c>
      <c r="F7731" t="s">
        <v>3688</v>
      </c>
      <c r="G7731" t="s">
        <v>3689</v>
      </c>
      <c r="H7731" s="17">
        <v>42024</v>
      </c>
      <c r="I7731" s="15">
        <v>2015</v>
      </c>
      <c r="J7731" t="s">
        <v>10634</v>
      </c>
      <c r="K7731" s="5">
        <v>8209717</v>
      </c>
      <c r="L7731" t="s">
        <v>967</v>
      </c>
      <c r="R7731" t="s">
        <v>737</v>
      </c>
      <c r="S7731" t="s">
        <v>795</v>
      </c>
      <c r="T7731" t="s">
        <v>23821</v>
      </c>
      <c r="U7731" t="s">
        <v>1340</v>
      </c>
      <c r="V7731" t="s">
        <v>12795</v>
      </c>
      <c r="W7731" t="s">
        <v>970</v>
      </c>
      <c r="X7731" t="s">
        <v>23822</v>
      </c>
    </row>
    <row r="7732" spans="2:24" ht="11" outlineLevel="1" x14ac:dyDescent="0.15">
      <c r="B7732" t="s">
        <v>10366</v>
      </c>
      <c r="C7732" t="s">
        <v>10367</v>
      </c>
      <c r="E7732" t="s">
        <v>10652</v>
      </c>
      <c r="F7732" t="s">
        <v>3688</v>
      </c>
      <c r="G7732" t="s">
        <v>3689</v>
      </c>
      <c r="H7732" s="17">
        <v>42206</v>
      </c>
      <c r="I7732" s="15">
        <v>2015</v>
      </c>
      <c r="J7732" t="s">
        <v>10634</v>
      </c>
      <c r="K7732" s="5">
        <v>-8209717</v>
      </c>
      <c r="L7732" t="s">
        <v>967</v>
      </c>
      <c r="M7732" t="s">
        <v>23823</v>
      </c>
      <c r="R7732" t="s">
        <v>737</v>
      </c>
      <c r="S7732" t="s">
        <v>795</v>
      </c>
      <c r="T7732" t="s">
        <v>23824</v>
      </c>
      <c r="U7732" t="s">
        <v>1340</v>
      </c>
      <c r="V7732" t="s">
        <v>12795</v>
      </c>
      <c r="W7732" t="s">
        <v>970</v>
      </c>
      <c r="X7732" t="s">
        <v>23825</v>
      </c>
    </row>
    <row r="7733" spans="2:24" ht="11" outlineLevel="1" x14ac:dyDescent="0.15">
      <c r="B7733" t="s">
        <v>10369</v>
      </c>
      <c r="C7733" t="s">
        <v>10370</v>
      </c>
      <c r="E7733" t="s">
        <v>10649</v>
      </c>
      <c r="F7733" t="s">
        <v>10371</v>
      </c>
      <c r="G7733" t="s">
        <v>10372</v>
      </c>
      <c r="H7733" s="17">
        <v>44424</v>
      </c>
      <c r="I7733" s="15">
        <v>2021</v>
      </c>
      <c r="J7733" t="s">
        <v>10634</v>
      </c>
      <c r="K7733" s="5">
        <v>293724.26</v>
      </c>
      <c r="L7733" t="s">
        <v>967</v>
      </c>
      <c r="R7733" t="s">
        <v>737</v>
      </c>
      <c r="S7733" t="s">
        <v>3256</v>
      </c>
      <c r="T7733" t="s">
        <v>23826</v>
      </c>
      <c r="U7733" t="s">
        <v>1340</v>
      </c>
      <c r="V7733" t="s">
        <v>12795</v>
      </c>
      <c r="W7733" t="s">
        <v>970</v>
      </c>
      <c r="X7733" t="s">
        <v>23827</v>
      </c>
    </row>
    <row r="7734" spans="2:24" ht="11" outlineLevel="1" x14ac:dyDescent="0.15">
      <c r="B7734" t="s">
        <v>10369</v>
      </c>
      <c r="C7734" t="s">
        <v>10370</v>
      </c>
      <c r="E7734" t="s">
        <v>10652</v>
      </c>
      <c r="F7734" t="s">
        <v>10371</v>
      </c>
      <c r="G7734" t="s">
        <v>10372</v>
      </c>
      <c r="H7734" s="17">
        <v>44425</v>
      </c>
      <c r="I7734" s="15">
        <v>2021</v>
      </c>
      <c r="J7734" t="s">
        <v>10634</v>
      </c>
      <c r="K7734" s="5">
        <v>0</v>
      </c>
      <c r="L7734" t="s">
        <v>967</v>
      </c>
      <c r="M7734" t="s">
        <v>12797</v>
      </c>
      <c r="R7734" t="s">
        <v>737</v>
      </c>
      <c r="S7734" t="s">
        <v>3256</v>
      </c>
      <c r="T7734" t="s">
        <v>23826</v>
      </c>
      <c r="U7734" t="s">
        <v>1340</v>
      </c>
      <c r="V7734" t="s">
        <v>12795</v>
      </c>
      <c r="W7734" t="s">
        <v>970</v>
      </c>
      <c r="X7734" t="s">
        <v>23828</v>
      </c>
    </row>
    <row r="7735" spans="2:24" ht="11" outlineLevel="1" x14ac:dyDescent="0.15">
      <c r="B7735" t="s">
        <v>10369</v>
      </c>
      <c r="C7735" t="s">
        <v>10370</v>
      </c>
      <c r="E7735" t="s">
        <v>10664</v>
      </c>
      <c r="F7735" t="s">
        <v>10371</v>
      </c>
      <c r="G7735" t="s">
        <v>10372</v>
      </c>
      <c r="H7735" s="17">
        <v>44464</v>
      </c>
      <c r="I7735" s="15">
        <v>2021</v>
      </c>
      <c r="J7735" t="s">
        <v>10634</v>
      </c>
      <c r="K7735" s="5">
        <v>-293724.26</v>
      </c>
      <c r="L7735" t="s">
        <v>967</v>
      </c>
      <c r="M7735" t="s">
        <v>23829</v>
      </c>
      <c r="R7735" t="s">
        <v>737</v>
      </c>
      <c r="S7735" t="s">
        <v>3256</v>
      </c>
      <c r="T7735" t="s">
        <v>23826</v>
      </c>
      <c r="U7735" t="s">
        <v>1340</v>
      </c>
      <c r="V7735" t="s">
        <v>12795</v>
      </c>
      <c r="W7735" t="s">
        <v>970</v>
      </c>
      <c r="X7735" t="s">
        <v>23830</v>
      </c>
    </row>
    <row r="7736" spans="2:24" ht="11" outlineLevel="1" x14ac:dyDescent="0.15">
      <c r="B7736" t="s">
        <v>10374</v>
      </c>
      <c r="C7736" t="s">
        <v>10375</v>
      </c>
      <c r="E7736" t="s">
        <v>10649</v>
      </c>
      <c r="F7736" t="s">
        <v>10376</v>
      </c>
      <c r="G7736" t="s">
        <v>10377</v>
      </c>
      <c r="H7736" s="17">
        <v>44301</v>
      </c>
      <c r="I7736" s="15">
        <v>2021</v>
      </c>
      <c r="J7736" t="s">
        <v>10634</v>
      </c>
      <c r="K7736" s="5">
        <v>15576</v>
      </c>
      <c r="L7736" t="s">
        <v>967</v>
      </c>
      <c r="R7736" t="s">
        <v>750</v>
      </c>
      <c r="S7736" t="s">
        <v>887</v>
      </c>
      <c r="T7736" t="s">
        <v>23831</v>
      </c>
      <c r="U7736" t="s">
        <v>1340</v>
      </c>
      <c r="V7736" t="s">
        <v>12795</v>
      </c>
      <c r="W7736" t="s">
        <v>970</v>
      </c>
      <c r="X7736" t="s">
        <v>23832</v>
      </c>
    </row>
    <row r="7737" spans="2:24" ht="11" outlineLevel="1" x14ac:dyDescent="0.15">
      <c r="B7737" t="s">
        <v>10374</v>
      </c>
      <c r="C7737" t="s">
        <v>10375</v>
      </c>
      <c r="E7737" t="s">
        <v>10652</v>
      </c>
      <c r="F7737" t="s">
        <v>10376</v>
      </c>
      <c r="G7737" t="s">
        <v>10377</v>
      </c>
      <c r="H7737" s="17">
        <v>45611</v>
      </c>
      <c r="I7737" s="15">
        <v>2025</v>
      </c>
      <c r="J7737" t="s">
        <v>10634</v>
      </c>
      <c r="K7737" s="5">
        <v>-15576</v>
      </c>
      <c r="L7737" t="s">
        <v>967</v>
      </c>
      <c r="M7737" t="s">
        <v>14189</v>
      </c>
      <c r="R7737" t="s">
        <v>750</v>
      </c>
      <c r="S7737" t="s">
        <v>887</v>
      </c>
      <c r="T7737" t="s">
        <v>23833</v>
      </c>
      <c r="U7737" t="s">
        <v>1340</v>
      </c>
      <c r="V7737" t="s">
        <v>12795</v>
      </c>
      <c r="W7737" t="s">
        <v>970</v>
      </c>
      <c r="X7737" t="s">
        <v>23834</v>
      </c>
    </row>
    <row r="7738" spans="2:24" ht="11" outlineLevel="1" x14ac:dyDescent="0.15">
      <c r="B7738" t="s">
        <v>10379</v>
      </c>
      <c r="C7738" t="s">
        <v>10380</v>
      </c>
      <c r="E7738" t="s">
        <v>10649</v>
      </c>
      <c r="F7738" t="s">
        <v>10381</v>
      </c>
      <c r="G7738" t="s">
        <v>10382</v>
      </c>
      <c r="H7738" s="17">
        <v>42011</v>
      </c>
      <c r="I7738" s="15">
        <v>2015</v>
      </c>
      <c r="J7738" t="s">
        <v>10634</v>
      </c>
      <c r="K7738" s="5">
        <v>190000</v>
      </c>
      <c r="L7738" t="s">
        <v>967</v>
      </c>
      <c r="R7738" t="s">
        <v>750</v>
      </c>
      <c r="S7738" t="s">
        <v>795</v>
      </c>
      <c r="T7738" t="s">
        <v>23835</v>
      </c>
      <c r="U7738" t="s">
        <v>1340</v>
      </c>
      <c r="V7738" t="s">
        <v>12795</v>
      </c>
      <c r="W7738" t="s">
        <v>970</v>
      </c>
      <c r="X7738" t="s">
        <v>23836</v>
      </c>
    </row>
    <row r="7739" spans="2:24" ht="11" outlineLevel="1" x14ac:dyDescent="0.15">
      <c r="B7739" t="s">
        <v>10379</v>
      </c>
      <c r="C7739" t="s">
        <v>10380</v>
      </c>
      <c r="E7739" t="s">
        <v>10652</v>
      </c>
      <c r="F7739" t="s">
        <v>10381</v>
      </c>
      <c r="G7739" t="s">
        <v>10382</v>
      </c>
      <c r="H7739" s="17">
        <v>42013</v>
      </c>
      <c r="I7739" s="15">
        <v>2015</v>
      </c>
      <c r="J7739" t="s">
        <v>10634</v>
      </c>
      <c r="K7739" s="5">
        <v>-190000</v>
      </c>
      <c r="L7739" t="s">
        <v>967</v>
      </c>
      <c r="M7739" t="s">
        <v>14985</v>
      </c>
      <c r="R7739" t="s">
        <v>750</v>
      </c>
      <c r="S7739" t="s">
        <v>795</v>
      </c>
      <c r="T7739" t="s">
        <v>23837</v>
      </c>
      <c r="U7739" t="s">
        <v>1340</v>
      </c>
      <c r="V7739" t="s">
        <v>12795</v>
      </c>
      <c r="W7739" t="s">
        <v>970</v>
      </c>
      <c r="X7739" t="s">
        <v>23838</v>
      </c>
    </row>
    <row r="7740" spans="2:24" ht="11" outlineLevel="1" x14ac:dyDescent="0.15">
      <c r="B7740" t="s">
        <v>10384</v>
      </c>
      <c r="C7740" t="s">
        <v>10385</v>
      </c>
      <c r="E7740" t="s">
        <v>10652</v>
      </c>
      <c r="F7740" t="s">
        <v>682</v>
      </c>
      <c r="G7740" t="s">
        <v>1729</v>
      </c>
      <c r="H7740" s="17">
        <v>42171</v>
      </c>
      <c r="I7740" s="15">
        <v>2015</v>
      </c>
      <c r="J7740" t="s">
        <v>10634</v>
      </c>
      <c r="K7740" s="5">
        <v>-330519.42</v>
      </c>
      <c r="L7740" t="s">
        <v>967</v>
      </c>
      <c r="M7740" t="s">
        <v>956</v>
      </c>
      <c r="N7740" t="s">
        <v>10635</v>
      </c>
      <c r="O7740" t="s">
        <v>796</v>
      </c>
      <c r="P7740" t="s">
        <v>12376</v>
      </c>
      <c r="Q7740" t="s">
        <v>12376</v>
      </c>
      <c r="R7740" t="s">
        <v>750</v>
      </c>
      <c r="S7740" t="s">
        <v>795</v>
      </c>
      <c r="T7740" t="s">
        <v>23839</v>
      </c>
      <c r="U7740" t="s">
        <v>965</v>
      </c>
      <c r="V7740" t="s">
        <v>10638</v>
      </c>
      <c r="W7740" t="s">
        <v>970</v>
      </c>
      <c r="X7740" t="s">
        <v>23840</v>
      </c>
    </row>
    <row r="7741" spans="2:24" ht="11" outlineLevel="1" x14ac:dyDescent="0.15">
      <c r="B7741" t="s">
        <v>10384</v>
      </c>
      <c r="C7741" t="s">
        <v>10385</v>
      </c>
      <c r="E7741" t="s">
        <v>10649</v>
      </c>
      <c r="F7741" t="s">
        <v>682</v>
      </c>
      <c r="G7741" t="s">
        <v>1729</v>
      </c>
      <c r="H7741" s="17">
        <v>42041</v>
      </c>
      <c r="I7741" s="15">
        <v>2015</v>
      </c>
      <c r="J7741" t="s">
        <v>10634</v>
      </c>
      <c r="K7741" s="5">
        <v>330519.42</v>
      </c>
      <c r="L7741" t="s">
        <v>967</v>
      </c>
      <c r="M7741" t="s">
        <v>956</v>
      </c>
      <c r="N7741" t="s">
        <v>10635</v>
      </c>
      <c r="O7741" t="s">
        <v>796</v>
      </c>
      <c r="P7741" t="s">
        <v>12376</v>
      </c>
      <c r="Q7741" t="s">
        <v>12376</v>
      </c>
      <c r="R7741" t="s">
        <v>750</v>
      </c>
      <c r="S7741" t="s">
        <v>795</v>
      </c>
      <c r="T7741" t="s">
        <v>23839</v>
      </c>
      <c r="U7741" t="s">
        <v>965</v>
      </c>
      <c r="V7741" t="s">
        <v>10638</v>
      </c>
      <c r="W7741" t="s">
        <v>970</v>
      </c>
      <c r="X7741" t="s">
        <v>23841</v>
      </c>
    </row>
    <row r="7742" spans="2:24" ht="11" outlineLevel="1" x14ac:dyDescent="0.15">
      <c r="B7742" t="s">
        <v>10387</v>
      </c>
      <c r="C7742" t="s">
        <v>10388</v>
      </c>
      <c r="E7742" t="s">
        <v>10649</v>
      </c>
      <c r="F7742" t="s">
        <v>6554</v>
      </c>
      <c r="G7742" t="s">
        <v>6555</v>
      </c>
      <c r="H7742" s="17">
        <v>42562</v>
      </c>
      <c r="I7742" s="15">
        <v>2016</v>
      </c>
      <c r="J7742" t="s">
        <v>10634</v>
      </c>
      <c r="K7742" s="5">
        <v>15216</v>
      </c>
      <c r="L7742" t="s">
        <v>967</v>
      </c>
      <c r="R7742" t="s">
        <v>750</v>
      </c>
      <c r="S7742" t="s">
        <v>3256</v>
      </c>
      <c r="T7742" t="s">
        <v>23842</v>
      </c>
      <c r="U7742" t="s">
        <v>1340</v>
      </c>
      <c r="V7742" t="s">
        <v>12795</v>
      </c>
      <c r="W7742" t="s">
        <v>970</v>
      </c>
      <c r="X7742" t="s">
        <v>23843</v>
      </c>
    </row>
    <row r="7743" spans="2:24" ht="11" outlineLevel="1" x14ac:dyDescent="0.15">
      <c r="B7743" t="s">
        <v>10387</v>
      </c>
      <c r="C7743" t="s">
        <v>10388</v>
      </c>
      <c r="E7743" t="s">
        <v>10652</v>
      </c>
      <c r="F7743" t="s">
        <v>6554</v>
      </c>
      <c r="G7743" t="s">
        <v>6555</v>
      </c>
      <c r="H7743" s="17">
        <v>42562</v>
      </c>
      <c r="I7743" s="15">
        <v>2016</v>
      </c>
      <c r="J7743" t="s">
        <v>10634</v>
      </c>
      <c r="K7743" s="5">
        <v>-700</v>
      </c>
      <c r="L7743" t="s">
        <v>967</v>
      </c>
      <c r="M7743" t="s">
        <v>12797</v>
      </c>
      <c r="R7743" t="s">
        <v>750</v>
      </c>
      <c r="S7743" t="s">
        <v>3256</v>
      </c>
      <c r="T7743" t="s">
        <v>23842</v>
      </c>
      <c r="U7743" t="s">
        <v>1340</v>
      </c>
      <c r="V7743" t="s">
        <v>12795</v>
      </c>
      <c r="W7743" t="s">
        <v>970</v>
      </c>
      <c r="X7743" t="s">
        <v>23844</v>
      </c>
    </row>
    <row r="7744" spans="2:24" ht="11" outlineLevel="1" x14ac:dyDescent="0.15">
      <c r="B7744" t="s">
        <v>10387</v>
      </c>
      <c r="C7744" t="s">
        <v>10388</v>
      </c>
      <c r="E7744" t="s">
        <v>10664</v>
      </c>
      <c r="F7744" t="s">
        <v>6554</v>
      </c>
      <c r="G7744" t="s">
        <v>6555</v>
      </c>
      <c r="H7744" s="17">
        <v>42563</v>
      </c>
      <c r="I7744" s="15">
        <v>2016</v>
      </c>
      <c r="J7744" t="s">
        <v>10634</v>
      </c>
      <c r="K7744" s="5">
        <v>-14516</v>
      </c>
      <c r="L7744" t="s">
        <v>967</v>
      </c>
      <c r="M7744" t="s">
        <v>18816</v>
      </c>
      <c r="R7744" t="s">
        <v>750</v>
      </c>
      <c r="S7744" t="s">
        <v>3256</v>
      </c>
      <c r="T7744" t="s">
        <v>23842</v>
      </c>
      <c r="U7744" t="s">
        <v>1340</v>
      </c>
      <c r="V7744" t="s">
        <v>12795</v>
      </c>
      <c r="W7744" t="s">
        <v>970</v>
      </c>
      <c r="X7744" t="s">
        <v>23845</v>
      </c>
    </row>
    <row r="7745" spans="2:24" ht="11" outlineLevel="1" x14ac:dyDescent="0.15">
      <c r="B7745" t="s">
        <v>10390</v>
      </c>
      <c r="C7745" t="s">
        <v>10391</v>
      </c>
      <c r="E7745" t="s">
        <v>10649</v>
      </c>
      <c r="F7745" t="s">
        <v>5470</v>
      </c>
      <c r="G7745" t="s">
        <v>5471</v>
      </c>
      <c r="H7745" s="17">
        <v>42276</v>
      </c>
      <c r="I7745" s="15">
        <v>2015</v>
      </c>
      <c r="J7745" t="s">
        <v>10634</v>
      </c>
      <c r="K7745" s="5">
        <v>0</v>
      </c>
      <c r="L7745" t="s">
        <v>967</v>
      </c>
      <c r="R7745" t="s">
        <v>750</v>
      </c>
      <c r="S7745" t="s">
        <v>887</v>
      </c>
      <c r="T7745" t="s">
        <v>23846</v>
      </c>
      <c r="U7745" t="s">
        <v>1340</v>
      </c>
      <c r="V7745" t="s">
        <v>12795</v>
      </c>
      <c r="W7745" t="s">
        <v>970</v>
      </c>
      <c r="X7745" t="s">
        <v>23847</v>
      </c>
    </row>
    <row r="7746" spans="2:24" ht="11" outlineLevel="1" x14ac:dyDescent="0.15">
      <c r="B7746" t="s">
        <v>10393</v>
      </c>
      <c r="C7746" t="s">
        <v>10394</v>
      </c>
      <c r="E7746" t="s">
        <v>10649</v>
      </c>
      <c r="F7746" t="s">
        <v>10395</v>
      </c>
      <c r="G7746" t="s">
        <v>10396</v>
      </c>
      <c r="H7746" s="17">
        <v>41719</v>
      </c>
      <c r="I7746" s="15">
        <v>2014</v>
      </c>
      <c r="J7746" t="s">
        <v>10634</v>
      </c>
      <c r="K7746" s="5">
        <v>90920</v>
      </c>
      <c r="L7746" t="s">
        <v>967</v>
      </c>
      <c r="R7746" t="s">
        <v>750</v>
      </c>
      <c r="S7746" t="s">
        <v>880</v>
      </c>
      <c r="T7746" t="s">
        <v>23848</v>
      </c>
      <c r="U7746" t="s">
        <v>1340</v>
      </c>
      <c r="V7746" t="s">
        <v>12795</v>
      </c>
      <c r="W7746" t="s">
        <v>970</v>
      </c>
      <c r="X7746" t="s">
        <v>23849</v>
      </c>
    </row>
    <row r="7747" spans="2:24" ht="11" outlineLevel="1" x14ac:dyDescent="0.15">
      <c r="B7747" t="s">
        <v>10393</v>
      </c>
      <c r="C7747" t="s">
        <v>10394</v>
      </c>
      <c r="E7747" t="s">
        <v>10652</v>
      </c>
      <c r="F7747" t="s">
        <v>10395</v>
      </c>
      <c r="G7747" t="s">
        <v>10396</v>
      </c>
      <c r="H7747" s="17">
        <v>41780</v>
      </c>
      <c r="I7747" s="15">
        <v>2014</v>
      </c>
      <c r="J7747" t="s">
        <v>10634</v>
      </c>
      <c r="K7747" s="5">
        <v>0</v>
      </c>
      <c r="L7747" t="s">
        <v>967</v>
      </c>
      <c r="M7747" t="s">
        <v>14985</v>
      </c>
      <c r="R7747" t="s">
        <v>750</v>
      </c>
      <c r="S7747" t="s">
        <v>880</v>
      </c>
      <c r="T7747" t="s">
        <v>23850</v>
      </c>
      <c r="U7747" t="s">
        <v>1340</v>
      </c>
      <c r="V7747" t="s">
        <v>12795</v>
      </c>
      <c r="W7747" t="s">
        <v>970</v>
      </c>
      <c r="X7747" t="s">
        <v>23851</v>
      </c>
    </row>
    <row r="7748" spans="2:24" ht="11" outlineLevel="1" x14ac:dyDescent="0.15">
      <c r="B7748" t="s">
        <v>10393</v>
      </c>
      <c r="C7748" t="s">
        <v>10394</v>
      </c>
      <c r="E7748" t="s">
        <v>10664</v>
      </c>
      <c r="F7748" t="s">
        <v>10395</v>
      </c>
      <c r="G7748" t="s">
        <v>10396</v>
      </c>
      <c r="H7748" s="17">
        <v>42607</v>
      </c>
      <c r="I7748" s="15">
        <v>2016</v>
      </c>
      <c r="J7748" t="s">
        <v>10634</v>
      </c>
      <c r="K7748" s="5">
        <v>-90920</v>
      </c>
      <c r="L7748" t="s">
        <v>967</v>
      </c>
      <c r="M7748" t="s">
        <v>12797</v>
      </c>
      <c r="R7748" t="s">
        <v>750</v>
      </c>
      <c r="S7748" t="s">
        <v>880</v>
      </c>
      <c r="T7748" t="s">
        <v>23852</v>
      </c>
      <c r="U7748" t="s">
        <v>1340</v>
      </c>
      <c r="V7748" t="s">
        <v>12795</v>
      </c>
      <c r="W7748" t="s">
        <v>970</v>
      </c>
      <c r="X7748" t="s">
        <v>23853</v>
      </c>
    </row>
    <row r="7749" spans="2:24" ht="11" outlineLevel="1" x14ac:dyDescent="0.15">
      <c r="B7749" t="s">
        <v>10398</v>
      </c>
      <c r="C7749" t="s">
        <v>10399</v>
      </c>
      <c r="E7749" t="s">
        <v>10649</v>
      </c>
      <c r="F7749" t="s">
        <v>10400</v>
      </c>
      <c r="G7749" t="s">
        <v>10401</v>
      </c>
      <c r="H7749" s="17">
        <v>43084</v>
      </c>
      <c r="I7749" s="15">
        <v>2018</v>
      </c>
      <c r="J7749" t="s">
        <v>10634</v>
      </c>
      <c r="K7749" s="5">
        <v>5838.68</v>
      </c>
      <c r="L7749" t="s">
        <v>967</v>
      </c>
      <c r="R7749" t="s">
        <v>750</v>
      </c>
      <c r="S7749" t="s">
        <v>795</v>
      </c>
      <c r="T7749" t="s">
        <v>23854</v>
      </c>
      <c r="U7749" t="s">
        <v>1340</v>
      </c>
      <c r="V7749" t="s">
        <v>12795</v>
      </c>
      <c r="W7749" t="s">
        <v>970</v>
      </c>
      <c r="X7749" t="s">
        <v>23855</v>
      </c>
    </row>
    <row r="7750" spans="2:24" ht="11" outlineLevel="1" x14ac:dyDescent="0.15">
      <c r="B7750" t="s">
        <v>10398</v>
      </c>
      <c r="C7750" t="s">
        <v>10399</v>
      </c>
      <c r="E7750" t="s">
        <v>10652</v>
      </c>
      <c r="F7750" t="s">
        <v>10400</v>
      </c>
      <c r="G7750" t="s">
        <v>10401</v>
      </c>
      <c r="H7750" s="17">
        <v>43110</v>
      </c>
      <c r="I7750" s="15">
        <v>2018</v>
      </c>
      <c r="J7750" t="s">
        <v>10634</v>
      </c>
      <c r="K7750" s="5">
        <v>-5838.68</v>
      </c>
      <c r="L7750" t="s">
        <v>967</v>
      </c>
      <c r="M7750" t="s">
        <v>23829</v>
      </c>
      <c r="R7750" t="s">
        <v>750</v>
      </c>
      <c r="S7750" t="s">
        <v>795</v>
      </c>
      <c r="T7750" t="s">
        <v>23854</v>
      </c>
      <c r="U7750" t="s">
        <v>1340</v>
      </c>
      <c r="V7750" t="s">
        <v>12795</v>
      </c>
      <c r="W7750" t="s">
        <v>970</v>
      </c>
      <c r="X7750" t="s">
        <v>23856</v>
      </c>
    </row>
    <row r="7751" spans="2:24" ht="11" outlineLevel="1" x14ac:dyDescent="0.15">
      <c r="B7751" t="s">
        <v>10403</v>
      </c>
      <c r="C7751" t="s">
        <v>1497</v>
      </c>
      <c r="D7751" t="s">
        <v>8293</v>
      </c>
      <c r="E7751" t="s">
        <v>10989</v>
      </c>
      <c r="F7751" t="s">
        <v>12669</v>
      </c>
      <c r="G7751" t="s">
        <v>1074</v>
      </c>
      <c r="H7751" s="17">
        <v>42221</v>
      </c>
      <c r="I7751" s="15">
        <v>2015</v>
      </c>
      <c r="J7751" t="s">
        <v>10634</v>
      </c>
      <c r="K7751" s="5">
        <v>-10000</v>
      </c>
      <c r="L7751" t="s">
        <v>967</v>
      </c>
      <c r="M7751" t="s">
        <v>985</v>
      </c>
      <c r="N7751" t="s">
        <v>10635</v>
      </c>
      <c r="O7751" t="s">
        <v>818</v>
      </c>
      <c r="P7751" t="s">
        <v>14299</v>
      </c>
      <c r="Q7751" t="s">
        <v>14299</v>
      </c>
      <c r="R7751" t="s">
        <v>750</v>
      </c>
      <c r="S7751" t="s">
        <v>880</v>
      </c>
      <c r="T7751" t="s">
        <v>23857</v>
      </c>
      <c r="U7751" t="s">
        <v>965</v>
      </c>
      <c r="V7751" t="s">
        <v>10638</v>
      </c>
      <c r="W7751" t="s">
        <v>970</v>
      </c>
      <c r="X7751" t="s">
        <v>23858</v>
      </c>
    </row>
    <row r="7752" spans="2:24" ht="11" outlineLevel="1" x14ac:dyDescent="0.15">
      <c r="B7752" t="s">
        <v>10405</v>
      </c>
      <c r="C7752" t="s">
        <v>1199</v>
      </c>
      <c r="D7752" t="s">
        <v>9339</v>
      </c>
      <c r="E7752" t="s">
        <v>10649</v>
      </c>
      <c r="F7752" t="s">
        <v>9340</v>
      </c>
      <c r="G7752" t="s">
        <v>9341</v>
      </c>
      <c r="H7752" s="17">
        <v>41456</v>
      </c>
      <c r="I7752" s="15">
        <v>2013</v>
      </c>
      <c r="J7752" t="s">
        <v>10634</v>
      </c>
      <c r="K7752" s="5">
        <v>10000</v>
      </c>
      <c r="L7752" t="s">
        <v>967</v>
      </c>
      <c r="R7752" t="s">
        <v>750</v>
      </c>
      <c r="S7752" t="s">
        <v>880</v>
      </c>
      <c r="T7752" t="s">
        <v>23859</v>
      </c>
      <c r="U7752" t="s">
        <v>1340</v>
      </c>
      <c r="V7752" t="s">
        <v>12795</v>
      </c>
      <c r="W7752" t="s">
        <v>970</v>
      </c>
      <c r="X7752" t="s">
        <v>23860</v>
      </c>
    </row>
    <row r="7753" spans="2:24" ht="11" outlineLevel="1" x14ac:dyDescent="0.15">
      <c r="B7753" t="s">
        <v>10405</v>
      </c>
      <c r="C7753" t="s">
        <v>1199</v>
      </c>
      <c r="D7753" t="s">
        <v>9339</v>
      </c>
      <c r="E7753" t="s">
        <v>10989</v>
      </c>
      <c r="F7753" t="s">
        <v>9340</v>
      </c>
      <c r="G7753" t="s">
        <v>9341</v>
      </c>
      <c r="H7753" s="17">
        <v>42218</v>
      </c>
      <c r="I7753" s="15">
        <v>2015</v>
      </c>
      <c r="J7753" t="s">
        <v>10634</v>
      </c>
      <c r="K7753" s="5">
        <v>-10000</v>
      </c>
      <c r="L7753" t="s">
        <v>967</v>
      </c>
      <c r="M7753" t="s">
        <v>12797</v>
      </c>
      <c r="R7753" t="s">
        <v>750</v>
      </c>
      <c r="S7753" t="s">
        <v>880</v>
      </c>
      <c r="T7753" t="s">
        <v>23861</v>
      </c>
      <c r="U7753" t="s">
        <v>1340</v>
      </c>
      <c r="V7753" t="s">
        <v>12795</v>
      </c>
      <c r="W7753" t="s">
        <v>970</v>
      </c>
      <c r="X7753" t="s">
        <v>23862</v>
      </c>
    </row>
    <row r="7754" spans="2:24" ht="11" outlineLevel="1" x14ac:dyDescent="0.15">
      <c r="B7754" t="s">
        <v>10407</v>
      </c>
      <c r="C7754" t="s">
        <v>1519</v>
      </c>
      <c r="D7754" t="s">
        <v>9344</v>
      </c>
      <c r="E7754" t="s">
        <v>10649</v>
      </c>
      <c r="F7754" t="s">
        <v>9345</v>
      </c>
      <c r="G7754" t="s">
        <v>9346</v>
      </c>
      <c r="H7754" s="17">
        <v>41453</v>
      </c>
      <c r="I7754" s="15">
        <v>2013</v>
      </c>
      <c r="J7754" t="s">
        <v>10634</v>
      </c>
      <c r="K7754" s="5">
        <v>10000</v>
      </c>
      <c r="L7754" t="s">
        <v>967</v>
      </c>
      <c r="R7754" t="s">
        <v>750</v>
      </c>
      <c r="S7754" t="s">
        <v>880</v>
      </c>
      <c r="T7754" t="s">
        <v>23863</v>
      </c>
      <c r="U7754" t="s">
        <v>1340</v>
      </c>
      <c r="V7754" t="s">
        <v>12795</v>
      </c>
      <c r="W7754" t="s">
        <v>970</v>
      </c>
      <c r="X7754" t="s">
        <v>23864</v>
      </c>
    </row>
    <row r="7755" spans="2:24" ht="11" outlineLevel="1" x14ac:dyDescent="0.15">
      <c r="B7755" t="s">
        <v>10407</v>
      </c>
      <c r="C7755" t="s">
        <v>1519</v>
      </c>
      <c r="D7755" t="s">
        <v>9344</v>
      </c>
      <c r="E7755" t="s">
        <v>10989</v>
      </c>
      <c r="F7755" t="s">
        <v>9345</v>
      </c>
      <c r="G7755" t="s">
        <v>9346</v>
      </c>
      <c r="H7755" s="17">
        <v>42218</v>
      </c>
      <c r="I7755" s="15">
        <v>2015</v>
      </c>
      <c r="J7755" t="s">
        <v>10634</v>
      </c>
      <c r="K7755" s="5">
        <v>-10000</v>
      </c>
      <c r="L7755" t="s">
        <v>967</v>
      </c>
      <c r="M7755" t="s">
        <v>12797</v>
      </c>
      <c r="R7755" t="s">
        <v>750</v>
      </c>
      <c r="S7755" t="s">
        <v>880</v>
      </c>
      <c r="T7755" t="s">
        <v>23857</v>
      </c>
      <c r="U7755" t="s">
        <v>1340</v>
      </c>
      <c r="V7755" t="s">
        <v>12795</v>
      </c>
      <c r="W7755" t="s">
        <v>970</v>
      </c>
      <c r="X7755" t="s">
        <v>23865</v>
      </c>
    </row>
    <row r="7756" spans="2:24" ht="11" outlineLevel="1" x14ac:dyDescent="0.15">
      <c r="B7756" t="s">
        <v>10409</v>
      </c>
      <c r="C7756" t="s">
        <v>2080</v>
      </c>
      <c r="D7756" t="s">
        <v>3782</v>
      </c>
      <c r="E7756" t="s">
        <v>10989</v>
      </c>
      <c r="F7756" t="s">
        <v>15973</v>
      </c>
      <c r="G7756" t="s">
        <v>2386</v>
      </c>
      <c r="H7756" s="17">
        <v>42218</v>
      </c>
      <c r="I7756" s="15">
        <v>2015</v>
      </c>
      <c r="J7756" t="s">
        <v>10634</v>
      </c>
      <c r="K7756" s="5">
        <v>-10000</v>
      </c>
      <c r="L7756" t="s">
        <v>967</v>
      </c>
      <c r="M7756" t="s">
        <v>985</v>
      </c>
      <c r="N7756" t="s">
        <v>10635</v>
      </c>
      <c r="O7756" t="s">
        <v>818</v>
      </c>
      <c r="P7756" t="s">
        <v>14299</v>
      </c>
      <c r="Q7756" t="s">
        <v>14299</v>
      </c>
      <c r="R7756" t="s">
        <v>750</v>
      </c>
      <c r="S7756" t="s">
        <v>880</v>
      </c>
      <c r="T7756" t="s">
        <v>23866</v>
      </c>
      <c r="U7756" t="s">
        <v>965</v>
      </c>
      <c r="V7756" t="s">
        <v>10638</v>
      </c>
      <c r="W7756" t="s">
        <v>970</v>
      </c>
      <c r="X7756" t="s">
        <v>23867</v>
      </c>
    </row>
    <row r="7757" spans="2:24" ht="11" outlineLevel="1" x14ac:dyDescent="0.15">
      <c r="B7757" t="s">
        <v>10411</v>
      </c>
      <c r="C7757" t="s">
        <v>1383</v>
      </c>
      <c r="D7757" t="s">
        <v>9339</v>
      </c>
      <c r="E7757" t="s">
        <v>10649</v>
      </c>
      <c r="F7757" t="s">
        <v>9340</v>
      </c>
      <c r="G7757" t="s">
        <v>9341</v>
      </c>
      <c r="H7757" s="17">
        <v>41089</v>
      </c>
      <c r="I7757" s="15">
        <v>2012</v>
      </c>
      <c r="J7757" t="s">
        <v>10634</v>
      </c>
      <c r="K7757" s="5">
        <v>10000</v>
      </c>
      <c r="L7757" t="s">
        <v>967</v>
      </c>
      <c r="R7757" t="s">
        <v>750</v>
      </c>
      <c r="S7757" t="s">
        <v>880</v>
      </c>
      <c r="T7757" t="s">
        <v>23868</v>
      </c>
      <c r="U7757" t="s">
        <v>1340</v>
      </c>
      <c r="V7757" t="s">
        <v>12795</v>
      </c>
      <c r="W7757" t="s">
        <v>970</v>
      </c>
      <c r="X7757" t="s">
        <v>23869</v>
      </c>
    </row>
    <row r="7758" spans="2:24" ht="11" outlineLevel="1" x14ac:dyDescent="0.15">
      <c r="B7758" t="s">
        <v>10411</v>
      </c>
      <c r="C7758" t="s">
        <v>1383</v>
      </c>
      <c r="D7758" t="s">
        <v>9339</v>
      </c>
      <c r="E7758" t="s">
        <v>10989</v>
      </c>
      <c r="F7758" t="s">
        <v>9340</v>
      </c>
      <c r="G7758" t="s">
        <v>9341</v>
      </c>
      <c r="H7758" s="17">
        <v>42218</v>
      </c>
      <c r="I7758" s="15">
        <v>2015</v>
      </c>
      <c r="J7758" t="s">
        <v>10634</v>
      </c>
      <c r="K7758" s="5">
        <v>-10000</v>
      </c>
      <c r="L7758" t="s">
        <v>967</v>
      </c>
      <c r="M7758" t="s">
        <v>12797</v>
      </c>
      <c r="R7758" t="s">
        <v>750</v>
      </c>
      <c r="S7758" t="s">
        <v>880</v>
      </c>
      <c r="T7758" t="s">
        <v>23870</v>
      </c>
      <c r="U7758" t="s">
        <v>1340</v>
      </c>
      <c r="V7758" t="s">
        <v>12795</v>
      </c>
      <c r="W7758" t="s">
        <v>970</v>
      </c>
      <c r="X7758" t="s">
        <v>23871</v>
      </c>
    </row>
    <row r="7759" spans="2:24" ht="11" outlineLevel="1" x14ac:dyDescent="0.15">
      <c r="B7759" t="s">
        <v>10413</v>
      </c>
      <c r="C7759" t="s">
        <v>1383</v>
      </c>
      <c r="D7759" t="s">
        <v>9344</v>
      </c>
      <c r="E7759" t="s">
        <v>10649</v>
      </c>
      <c r="F7759" t="s">
        <v>9345</v>
      </c>
      <c r="G7759" t="s">
        <v>9346</v>
      </c>
      <c r="H7759" s="17">
        <v>41089</v>
      </c>
      <c r="I7759" s="15">
        <v>2012</v>
      </c>
      <c r="J7759" t="s">
        <v>10634</v>
      </c>
      <c r="K7759" s="5">
        <v>10000</v>
      </c>
      <c r="L7759" t="s">
        <v>967</v>
      </c>
      <c r="R7759" t="s">
        <v>750</v>
      </c>
      <c r="S7759" t="s">
        <v>880</v>
      </c>
      <c r="T7759" t="s">
        <v>23872</v>
      </c>
      <c r="U7759" t="s">
        <v>1340</v>
      </c>
      <c r="V7759" t="s">
        <v>12795</v>
      </c>
      <c r="W7759" t="s">
        <v>970</v>
      </c>
      <c r="X7759" t="s">
        <v>23873</v>
      </c>
    </row>
    <row r="7760" spans="2:24" ht="11" outlineLevel="1" x14ac:dyDescent="0.15">
      <c r="B7760" t="s">
        <v>10413</v>
      </c>
      <c r="C7760" t="s">
        <v>1383</v>
      </c>
      <c r="D7760" t="s">
        <v>9344</v>
      </c>
      <c r="E7760" t="s">
        <v>10989</v>
      </c>
      <c r="F7760" t="s">
        <v>9345</v>
      </c>
      <c r="G7760" t="s">
        <v>9346</v>
      </c>
      <c r="H7760" s="17">
        <v>42218</v>
      </c>
      <c r="I7760" s="15">
        <v>2015</v>
      </c>
      <c r="J7760" t="s">
        <v>10634</v>
      </c>
      <c r="K7760" s="5">
        <v>-10000</v>
      </c>
      <c r="L7760" t="s">
        <v>967</v>
      </c>
      <c r="M7760" t="s">
        <v>12797</v>
      </c>
      <c r="R7760" t="s">
        <v>750</v>
      </c>
      <c r="S7760" t="s">
        <v>880</v>
      </c>
      <c r="T7760" t="s">
        <v>23874</v>
      </c>
      <c r="U7760" t="s">
        <v>1340</v>
      </c>
      <c r="V7760" t="s">
        <v>12795</v>
      </c>
      <c r="W7760" t="s">
        <v>970</v>
      </c>
      <c r="X7760" t="s">
        <v>23875</v>
      </c>
    </row>
    <row r="7761" spans="2:24" ht="11" outlineLevel="1" x14ac:dyDescent="0.15">
      <c r="B7761" t="s">
        <v>10415</v>
      </c>
      <c r="C7761" t="s">
        <v>10416</v>
      </c>
      <c r="E7761" t="s">
        <v>10649</v>
      </c>
      <c r="F7761" t="s">
        <v>10417</v>
      </c>
      <c r="G7761" t="s">
        <v>10418</v>
      </c>
      <c r="H7761" s="17">
        <v>46090</v>
      </c>
      <c r="I7761" s="15">
        <v>2026</v>
      </c>
      <c r="J7761" t="s">
        <v>10634</v>
      </c>
      <c r="K7761" s="5">
        <v>0</v>
      </c>
      <c r="L7761" t="s">
        <v>967</v>
      </c>
      <c r="R7761" t="s">
        <v>750</v>
      </c>
      <c r="S7761" t="s">
        <v>10419</v>
      </c>
      <c r="T7761" t="s">
        <v>23876</v>
      </c>
      <c r="U7761" t="s">
        <v>1340</v>
      </c>
      <c r="V7761" t="s">
        <v>12795</v>
      </c>
      <c r="W7761" t="s">
        <v>970</v>
      </c>
      <c r="X7761" t="s">
        <v>23877</v>
      </c>
    </row>
    <row r="7762" spans="2:24" ht="11" outlineLevel="1" x14ac:dyDescent="0.15">
      <c r="B7762" t="s">
        <v>10422</v>
      </c>
      <c r="C7762" t="s">
        <v>5516</v>
      </c>
      <c r="E7762" t="s">
        <v>10649</v>
      </c>
      <c r="F7762" t="s">
        <v>5517</v>
      </c>
      <c r="G7762" t="s">
        <v>5518</v>
      </c>
      <c r="H7762" s="17">
        <v>43365</v>
      </c>
      <c r="I7762" s="15">
        <v>2018</v>
      </c>
      <c r="J7762" t="s">
        <v>10634</v>
      </c>
      <c r="K7762" s="5">
        <v>0</v>
      </c>
      <c r="L7762" t="s">
        <v>967</v>
      </c>
      <c r="R7762" t="s">
        <v>750</v>
      </c>
      <c r="S7762" t="s">
        <v>5520</v>
      </c>
      <c r="T7762" t="s">
        <v>23878</v>
      </c>
      <c r="U7762" t="s">
        <v>1340</v>
      </c>
      <c r="V7762" t="s">
        <v>12795</v>
      </c>
      <c r="W7762" t="s">
        <v>970</v>
      </c>
      <c r="X7762" t="s">
        <v>23879</v>
      </c>
    </row>
    <row r="7763" spans="2:24" ht="11" outlineLevel="1" x14ac:dyDescent="0.15">
      <c r="B7763" t="s">
        <v>10422</v>
      </c>
      <c r="C7763" t="s">
        <v>5516</v>
      </c>
      <c r="E7763" t="s">
        <v>10652</v>
      </c>
      <c r="F7763" t="s">
        <v>5517</v>
      </c>
      <c r="G7763" t="s">
        <v>5518</v>
      </c>
      <c r="H7763" s="17">
        <v>43682</v>
      </c>
      <c r="I7763" s="15">
        <v>2019</v>
      </c>
      <c r="J7763" t="s">
        <v>10634</v>
      </c>
      <c r="K7763" s="5">
        <v>0</v>
      </c>
      <c r="L7763" t="s">
        <v>967</v>
      </c>
      <c r="M7763" t="s">
        <v>12797</v>
      </c>
      <c r="R7763" t="s">
        <v>750</v>
      </c>
      <c r="S7763" t="s">
        <v>5520</v>
      </c>
      <c r="T7763" t="s">
        <v>23880</v>
      </c>
      <c r="U7763" t="s">
        <v>1340</v>
      </c>
      <c r="V7763" t="s">
        <v>12795</v>
      </c>
      <c r="W7763" t="s">
        <v>970</v>
      </c>
      <c r="X7763" t="s">
        <v>23881</v>
      </c>
    </row>
    <row r="7764" spans="2:24" ht="11" outlineLevel="1" x14ac:dyDescent="0.15">
      <c r="B7764" t="s">
        <v>10422</v>
      </c>
      <c r="C7764" t="s">
        <v>5516</v>
      </c>
      <c r="E7764" t="s">
        <v>10664</v>
      </c>
      <c r="F7764" t="s">
        <v>5517</v>
      </c>
      <c r="G7764" t="s">
        <v>5518</v>
      </c>
      <c r="H7764" s="17">
        <v>43896</v>
      </c>
      <c r="I7764" s="15">
        <v>2020</v>
      </c>
      <c r="J7764" t="s">
        <v>10634</v>
      </c>
      <c r="K7764" s="5">
        <v>0</v>
      </c>
      <c r="L7764" t="s">
        <v>967</v>
      </c>
      <c r="M7764" t="s">
        <v>12797</v>
      </c>
      <c r="R7764" t="s">
        <v>750</v>
      </c>
      <c r="S7764" t="s">
        <v>5520</v>
      </c>
      <c r="T7764" t="s">
        <v>23882</v>
      </c>
      <c r="U7764" t="s">
        <v>1340</v>
      </c>
      <c r="V7764" t="s">
        <v>12795</v>
      </c>
      <c r="W7764" t="s">
        <v>970</v>
      </c>
      <c r="X7764" t="s">
        <v>23883</v>
      </c>
    </row>
    <row r="7765" spans="2:24" ht="11" outlineLevel="1" x14ac:dyDescent="0.15">
      <c r="B7765" t="s">
        <v>10424</v>
      </c>
      <c r="C7765" t="s">
        <v>5469</v>
      </c>
      <c r="E7765" t="s">
        <v>10649</v>
      </c>
      <c r="F7765" t="s">
        <v>5470</v>
      </c>
      <c r="G7765" t="s">
        <v>5471</v>
      </c>
      <c r="H7765" s="17">
        <v>44986</v>
      </c>
      <c r="I7765" s="15">
        <v>2023</v>
      </c>
      <c r="J7765" t="s">
        <v>10634</v>
      </c>
      <c r="K7765" s="5">
        <v>0</v>
      </c>
      <c r="L7765" t="s">
        <v>967</v>
      </c>
      <c r="R7765" t="s">
        <v>750</v>
      </c>
      <c r="S7765" t="s">
        <v>5472</v>
      </c>
      <c r="T7765" t="s">
        <v>23884</v>
      </c>
      <c r="U7765" t="s">
        <v>1340</v>
      </c>
      <c r="V7765" t="s">
        <v>12795</v>
      </c>
      <c r="W7765" t="s">
        <v>970</v>
      </c>
      <c r="X7765" t="s">
        <v>23885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B1F3A"/>
    <outlinePr summaryBelow="0"/>
  </sheetPr>
  <dimension ref="A2:X313"/>
  <sheetViews>
    <sheetView showGridLines="0" showOutlineSymbols="0" workbookViewId="0"/>
  </sheetViews>
  <sheetFormatPr baseColWidth="10" defaultColWidth="8.75" defaultRowHeight="10" customHeight="1" outlineLevelRow="1" x14ac:dyDescent="0.15"/>
  <cols>
    <col min="1" max="1" width="2.25" customWidth="1"/>
    <col min="2" max="2" width="22" customWidth="1"/>
    <col min="3" max="3" width="10" customWidth="1"/>
    <col min="4" max="4" width="22" customWidth="1"/>
    <col min="5" max="5" width="34" customWidth="1"/>
    <col min="6" max="6" width="16" customWidth="1"/>
    <col min="7" max="7" width="18" customWidth="1"/>
    <col min="8" max="8" width="14" customWidth="1"/>
    <col min="9" max="9" width="16" customWidth="1"/>
    <col min="10" max="11" width="14" customWidth="1"/>
    <col min="12" max="12" width="10" customWidth="1"/>
    <col min="13" max="13" width="14" customWidth="1"/>
    <col min="14" max="14" width="34" customWidth="1"/>
    <col min="15" max="16" width="14" customWidth="1"/>
    <col min="17" max="17" width="34" customWidth="1"/>
    <col min="18" max="18" width="46" customWidth="1"/>
    <col min="19" max="19" width="11" customWidth="1"/>
    <col min="20" max="20" width="16" customWidth="1"/>
    <col min="21" max="21" width="14" customWidth="1"/>
    <col min="22" max="22" width="22" customWidth="1"/>
    <col min="23" max="23" width="34" customWidth="1"/>
    <col min="24" max="24" width="16" customWidth="1"/>
  </cols>
  <sheetData>
    <row r="2" spans="1:24" ht="10" customHeight="1" x14ac:dyDescent="0.15">
      <c r="B2" s="8" t="s">
        <v>23886</v>
      </c>
      <c r="C2" s="8"/>
      <c r="D2" s="8"/>
      <c r="E2" s="8"/>
      <c r="F2" s="8"/>
      <c r="G2" s="8"/>
      <c r="H2" s="8"/>
      <c r="I2" s="8"/>
      <c r="J2" s="8"/>
      <c r="K2" s="8"/>
      <c r="L2" s="8"/>
      <c r="M2" s="8"/>
      <c r="N2" s="8"/>
      <c r="O2" s="8"/>
      <c r="P2" s="8"/>
      <c r="Q2" s="8"/>
      <c r="R2" s="8"/>
      <c r="S2" s="8"/>
      <c r="T2" s="8"/>
      <c r="U2" s="8"/>
      <c r="V2" s="8"/>
      <c r="W2" s="8"/>
      <c r="X2" s="8"/>
    </row>
    <row r="3" spans="1:24" ht="10" customHeight="1" x14ac:dyDescent="0.15">
      <c r="B3" s="20" t="s">
        <v>23887</v>
      </c>
    </row>
    <row r="6" spans="1:24" ht="10" customHeight="1" x14ac:dyDescent="0.15">
      <c r="A6" t="s">
        <v>2</v>
      </c>
      <c r="B6" s="9" t="s">
        <v>23888</v>
      </c>
      <c r="C6" s="9"/>
      <c r="D6" s="9"/>
      <c r="E6" s="9"/>
      <c r="F6" s="9"/>
      <c r="G6" s="9"/>
      <c r="H6" s="9"/>
      <c r="I6" s="9"/>
      <c r="J6" s="9"/>
      <c r="K6" s="9"/>
      <c r="L6" s="9"/>
      <c r="M6" s="9"/>
      <c r="N6" s="9"/>
      <c r="O6" s="9"/>
      <c r="P6" s="9"/>
      <c r="Q6" s="9"/>
      <c r="R6" s="9"/>
      <c r="S6" s="9"/>
      <c r="T6" s="9"/>
      <c r="U6" s="9"/>
      <c r="V6" s="9"/>
      <c r="W6" s="9"/>
      <c r="X6" s="9"/>
    </row>
    <row r="8" spans="1:24" ht="10" customHeight="1" x14ac:dyDescent="0.15">
      <c r="B8" s="2" t="s">
        <v>23889</v>
      </c>
      <c r="C8" s="2" t="s">
        <v>23890</v>
      </c>
      <c r="D8" s="2" t="s">
        <v>23891</v>
      </c>
      <c r="E8" s="2" t="s">
        <v>23892</v>
      </c>
      <c r="F8" s="2" t="s">
        <v>23893</v>
      </c>
      <c r="G8" s="2" t="s">
        <v>23894</v>
      </c>
      <c r="H8" s="2" t="s">
        <v>10625</v>
      </c>
      <c r="I8" s="14" t="s">
        <v>10626</v>
      </c>
      <c r="J8" s="2" t="s">
        <v>949</v>
      </c>
      <c r="K8" s="14" t="s">
        <v>23895</v>
      </c>
      <c r="L8" s="14" t="s">
        <v>10624</v>
      </c>
      <c r="M8" s="14" t="s">
        <v>23896</v>
      </c>
      <c r="N8" s="2" t="s">
        <v>23897</v>
      </c>
      <c r="O8" s="2" t="s">
        <v>23898</v>
      </c>
      <c r="P8" s="2" t="s">
        <v>23899</v>
      </c>
      <c r="Q8" s="2" t="s">
        <v>23900</v>
      </c>
      <c r="R8" s="2" t="s">
        <v>23901</v>
      </c>
      <c r="S8" s="2" t="s">
        <v>23902</v>
      </c>
      <c r="T8" s="2" t="s">
        <v>947</v>
      </c>
      <c r="U8" s="2" t="s">
        <v>950</v>
      </c>
      <c r="V8" s="2" t="s">
        <v>951</v>
      </c>
      <c r="W8" s="2" t="s">
        <v>952</v>
      </c>
      <c r="X8" s="2" t="s">
        <v>953</v>
      </c>
    </row>
    <row r="9" spans="1:24" ht="10" customHeight="1" outlineLevel="1" x14ac:dyDescent="0.15">
      <c r="B9" t="s">
        <v>982</v>
      </c>
      <c r="C9" t="s">
        <v>23903</v>
      </c>
      <c r="D9" t="s">
        <v>161</v>
      </c>
      <c r="E9" t="s">
        <v>597</v>
      </c>
      <c r="F9" t="s">
        <v>23904</v>
      </c>
      <c r="G9" t="s">
        <v>23905</v>
      </c>
      <c r="H9" t="s">
        <v>23906</v>
      </c>
      <c r="I9" s="5">
        <v>38951.5</v>
      </c>
      <c r="J9" t="s">
        <v>967</v>
      </c>
      <c r="K9" s="17">
        <v>46107</v>
      </c>
      <c r="L9" s="15">
        <v>2026</v>
      </c>
      <c r="M9" s="17">
        <v>46119</v>
      </c>
      <c r="N9" t="s">
        <v>23907</v>
      </c>
      <c r="O9" t="s">
        <v>23908</v>
      </c>
      <c r="R9" t="s">
        <v>23909</v>
      </c>
      <c r="S9" t="s">
        <v>795</v>
      </c>
      <c r="U9" t="s">
        <v>23910</v>
      </c>
      <c r="V9" t="s">
        <v>23911</v>
      </c>
      <c r="W9" t="s">
        <v>970</v>
      </c>
      <c r="X9" t="s">
        <v>23912</v>
      </c>
    </row>
    <row r="10" spans="1:24" ht="10" customHeight="1" outlineLevel="1" x14ac:dyDescent="0.15">
      <c r="B10" t="s">
        <v>982</v>
      </c>
      <c r="C10" t="s">
        <v>23903</v>
      </c>
      <c r="D10" t="s">
        <v>161</v>
      </c>
      <c r="E10" t="s">
        <v>597</v>
      </c>
      <c r="F10" t="s">
        <v>23913</v>
      </c>
      <c r="G10" t="s">
        <v>23914</v>
      </c>
      <c r="H10" t="s">
        <v>23906</v>
      </c>
      <c r="I10" s="5">
        <v>100747</v>
      </c>
      <c r="J10" t="s">
        <v>967</v>
      </c>
      <c r="K10" s="17">
        <v>46099</v>
      </c>
      <c r="L10" s="15">
        <v>2026</v>
      </c>
      <c r="M10" s="17">
        <v>46119</v>
      </c>
      <c r="N10" t="s">
        <v>23915</v>
      </c>
      <c r="O10" t="s">
        <v>23916</v>
      </c>
      <c r="R10" t="s">
        <v>23917</v>
      </c>
      <c r="S10" t="s">
        <v>795</v>
      </c>
      <c r="U10" t="s">
        <v>23910</v>
      </c>
      <c r="V10" t="s">
        <v>23911</v>
      </c>
      <c r="W10" t="s">
        <v>970</v>
      </c>
      <c r="X10" t="s">
        <v>23918</v>
      </c>
    </row>
    <row r="11" spans="1:24" ht="10" customHeight="1" outlineLevel="1" x14ac:dyDescent="0.15">
      <c r="B11" t="s">
        <v>982</v>
      </c>
      <c r="C11" t="s">
        <v>23903</v>
      </c>
      <c r="D11" t="s">
        <v>161</v>
      </c>
      <c r="E11" t="s">
        <v>597</v>
      </c>
      <c r="F11" t="s">
        <v>23919</v>
      </c>
      <c r="G11" t="s">
        <v>23920</v>
      </c>
      <c r="H11" t="s">
        <v>23906</v>
      </c>
      <c r="I11" s="5">
        <v>703477.42</v>
      </c>
      <c r="J11" t="s">
        <v>967</v>
      </c>
      <c r="K11" s="17">
        <v>46064</v>
      </c>
      <c r="L11" s="15">
        <v>2026</v>
      </c>
      <c r="M11" s="17">
        <v>46083</v>
      </c>
      <c r="N11" t="s">
        <v>23921</v>
      </c>
      <c r="O11" t="s">
        <v>23922</v>
      </c>
      <c r="P11" t="s">
        <v>23922</v>
      </c>
      <c r="Q11" t="s">
        <v>23921</v>
      </c>
      <c r="R11" t="s">
        <v>23923</v>
      </c>
      <c r="S11" t="s">
        <v>795</v>
      </c>
      <c r="U11" t="s">
        <v>23910</v>
      </c>
      <c r="V11" t="s">
        <v>23911</v>
      </c>
      <c r="W11" t="s">
        <v>970</v>
      </c>
      <c r="X11" t="s">
        <v>23924</v>
      </c>
    </row>
    <row r="12" spans="1:24" ht="10" customHeight="1" outlineLevel="1" x14ac:dyDescent="0.15">
      <c r="B12" t="s">
        <v>982</v>
      </c>
      <c r="C12" t="s">
        <v>23903</v>
      </c>
      <c r="D12" t="s">
        <v>161</v>
      </c>
      <c r="E12" t="s">
        <v>597</v>
      </c>
      <c r="F12" t="s">
        <v>23925</v>
      </c>
      <c r="G12" t="s">
        <v>23926</v>
      </c>
      <c r="H12" t="s">
        <v>23906</v>
      </c>
      <c r="I12" s="5">
        <v>11400</v>
      </c>
      <c r="J12" t="s">
        <v>967</v>
      </c>
      <c r="K12" s="17">
        <v>46041</v>
      </c>
      <c r="L12" s="15">
        <v>2026</v>
      </c>
      <c r="M12" s="17">
        <v>46056</v>
      </c>
      <c r="N12" t="s">
        <v>23927</v>
      </c>
      <c r="O12" t="s">
        <v>23928</v>
      </c>
      <c r="P12" t="s">
        <v>23929</v>
      </c>
      <c r="Q12" t="s">
        <v>23927</v>
      </c>
      <c r="R12" t="s">
        <v>23930</v>
      </c>
      <c r="S12" t="s">
        <v>795</v>
      </c>
      <c r="U12" t="s">
        <v>23910</v>
      </c>
      <c r="V12" t="s">
        <v>23911</v>
      </c>
      <c r="W12" t="s">
        <v>970</v>
      </c>
      <c r="X12" t="s">
        <v>23931</v>
      </c>
    </row>
    <row r="13" spans="1:24" ht="10" customHeight="1" outlineLevel="1" x14ac:dyDescent="0.15">
      <c r="B13" t="s">
        <v>982</v>
      </c>
      <c r="C13" t="s">
        <v>23903</v>
      </c>
      <c r="D13" t="s">
        <v>161</v>
      </c>
      <c r="E13" t="s">
        <v>597</v>
      </c>
      <c r="F13" t="s">
        <v>23932</v>
      </c>
      <c r="G13" t="s">
        <v>23933</v>
      </c>
      <c r="H13" t="s">
        <v>23906</v>
      </c>
      <c r="I13" s="5">
        <v>52564.6</v>
      </c>
      <c r="J13" t="s">
        <v>967</v>
      </c>
      <c r="K13" s="17">
        <v>46036</v>
      </c>
      <c r="L13" s="15">
        <v>2026</v>
      </c>
      <c r="M13" s="17">
        <v>46056</v>
      </c>
      <c r="N13" t="s">
        <v>3434</v>
      </c>
      <c r="O13" t="s">
        <v>3435</v>
      </c>
      <c r="R13" t="s">
        <v>23934</v>
      </c>
      <c r="S13" t="s">
        <v>795</v>
      </c>
      <c r="U13" t="s">
        <v>23910</v>
      </c>
      <c r="V13" t="s">
        <v>23911</v>
      </c>
      <c r="W13" t="s">
        <v>970</v>
      </c>
      <c r="X13" t="s">
        <v>23935</v>
      </c>
    </row>
    <row r="14" spans="1:24" ht="10" customHeight="1" outlineLevel="1" x14ac:dyDescent="0.15">
      <c r="B14" t="s">
        <v>982</v>
      </c>
      <c r="C14" t="s">
        <v>23903</v>
      </c>
      <c r="D14" t="s">
        <v>161</v>
      </c>
      <c r="E14" t="s">
        <v>597</v>
      </c>
      <c r="F14" t="s">
        <v>23936</v>
      </c>
      <c r="G14" t="s">
        <v>23937</v>
      </c>
      <c r="H14" t="s">
        <v>23906</v>
      </c>
      <c r="I14" s="5">
        <v>312930</v>
      </c>
      <c r="J14" t="s">
        <v>967</v>
      </c>
      <c r="K14" s="17">
        <v>45821</v>
      </c>
      <c r="L14" s="15">
        <v>2025</v>
      </c>
      <c r="M14" s="17">
        <v>45987</v>
      </c>
      <c r="N14" t="s">
        <v>23938</v>
      </c>
      <c r="O14" t="s">
        <v>23939</v>
      </c>
      <c r="P14" t="s">
        <v>23940</v>
      </c>
      <c r="Q14" t="s">
        <v>23941</v>
      </c>
      <c r="R14" t="s">
        <v>23942</v>
      </c>
      <c r="S14" t="s">
        <v>795</v>
      </c>
      <c r="U14" t="s">
        <v>23910</v>
      </c>
      <c r="V14" t="s">
        <v>23911</v>
      </c>
      <c r="W14" t="s">
        <v>970</v>
      </c>
      <c r="X14" t="s">
        <v>23943</v>
      </c>
    </row>
    <row r="15" spans="1:24" ht="10" customHeight="1" outlineLevel="1" x14ac:dyDescent="0.15">
      <c r="B15" t="s">
        <v>982</v>
      </c>
      <c r="C15" t="s">
        <v>23903</v>
      </c>
      <c r="D15" t="s">
        <v>161</v>
      </c>
      <c r="E15" t="s">
        <v>597</v>
      </c>
      <c r="F15" t="s">
        <v>23944</v>
      </c>
      <c r="G15" t="s">
        <v>23945</v>
      </c>
      <c r="H15" t="s">
        <v>23906</v>
      </c>
      <c r="I15" s="5">
        <v>46676.92</v>
      </c>
      <c r="J15" t="s">
        <v>967</v>
      </c>
      <c r="K15" s="17">
        <v>45825</v>
      </c>
      <c r="L15" s="15">
        <v>2025</v>
      </c>
      <c r="M15" s="17">
        <v>45987</v>
      </c>
      <c r="N15" t="s">
        <v>23946</v>
      </c>
      <c r="O15" t="s">
        <v>23947</v>
      </c>
      <c r="P15" t="s">
        <v>23947</v>
      </c>
      <c r="Q15" t="s">
        <v>23946</v>
      </c>
      <c r="R15" t="s">
        <v>23948</v>
      </c>
      <c r="S15" t="s">
        <v>795</v>
      </c>
      <c r="U15" t="s">
        <v>23910</v>
      </c>
      <c r="V15" t="s">
        <v>23911</v>
      </c>
      <c r="W15" t="s">
        <v>970</v>
      </c>
      <c r="X15" t="s">
        <v>23949</v>
      </c>
    </row>
    <row r="16" spans="1:24" ht="10" customHeight="1" outlineLevel="1" x14ac:dyDescent="0.15">
      <c r="B16" t="s">
        <v>982</v>
      </c>
      <c r="C16" t="s">
        <v>23903</v>
      </c>
      <c r="D16" t="s">
        <v>161</v>
      </c>
      <c r="E16" t="s">
        <v>597</v>
      </c>
      <c r="F16" t="s">
        <v>23950</v>
      </c>
      <c r="G16" t="s">
        <v>23951</v>
      </c>
      <c r="H16" t="s">
        <v>23906</v>
      </c>
      <c r="I16" s="5">
        <v>53820</v>
      </c>
      <c r="J16" t="s">
        <v>967</v>
      </c>
      <c r="K16" s="17">
        <v>45616</v>
      </c>
      <c r="L16" s="15">
        <v>2025</v>
      </c>
      <c r="M16" s="17">
        <v>45987</v>
      </c>
      <c r="N16" t="s">
        <v>23952</v>
      </c>
      <c r="O16" t="s">
        <v>23953</v>
      </c>
      <c r="R16" t="s">
        <v>23954</v>
      </c>
      <c r="S16" t="s">
        <v>795</v>
      </c>
      <c r="U16" t="s">
        <v>23910</v>
      </c>
      <c r="V16" t="s">
        <v>23911</v>
      </c>
      <c r="W16" t="s">
        <v>970</v>
      </c>
      <c r="X16" t="s">
        <v>23955</v>
      </c>
    </row>
    <row r="17" spans="2:24" ht="10" customHeight="1" outlineLevel="1" x14ac:dyDescent="0.15">
      <c r="B17" t="s">
        <v>982</v>
      </c>
      <c r="C17" t="s">
        <v>23903</v>
      </c>
      <c r="D17" t="s">
        <v>161</v>
      </c>
      <c r="E17" t="s">
        <v>597</v>
      </c>
      <c r="F17" t="s">
        <v>23956</v>
      </c>
      <c r="G17" t="s">
        <v>23957</v>
      </c>
      <c r="H17" t="s">
        <v>23906</v>
      </c>
      <c r="I17" s="5">
        <v>87000</v>
      </c>
      <c r="J17" t="s">
        <v>967</v>
      </c>
      <c r="K17" s="17">
        <v>45750</v>
      </c>
      <c r="L17" s="15">
        <v>2025</v>
      </c>
      <c r="M17" s="17">
        <v>45987</v>
      </c>
      <c r="N17" t="s">
        <v>23958</v>
      </c>
      <c r="O17" t="s">
        <v>23959</v>
      </c>
      <c r="R17" t="s">
        <v>23960</v>
      </c>
      <c r="S17" t="s">
        <v>795</v>
      </c>
      <c r="U17" t="s">
        <v>23910</v>
      </c>
      <c r="V17" t="s">
        <v>23911</v>
      </c>
      <c r="W17" t="s">
        <v>970</v>
      </c>
      <c r="X17" t="s">
        <v>23961</v>
      </c>
    </row>
    <row r="18" spans="2:24" ht="10" customHeight="1" outlineLevel="1" x14ac:dyDescent="0.15">
      <c r="B18" t="s">
        <v>982</v>
      </c>
      <c r="C18" t="s">
        <v>23903</v>
      </c>
      <c r="D18" t="s">
        <v>161</v>
      </c>
      <c r="E18" t="s">
        <v>597</v>
      </c>
      <c r="F18" t="s">
        <v>23962</v>
      </c>
      <c r="G18" t="s">
        <v>23963</v>
      </c>
      <c r="H18" t="s">
        <v>23906</v>
      </c>
      <c r="I18" s="5">
        <v>66733.2</v>
      </c>
      <c r="J18" t="s">
        <v>967</v>
      </c>
      <c r="K18" s="17">
        <v>45575</v>
      </c>
      <c r="L18" s="15">
        <v>2025</v>
      </c>
      <c r="M18" s="17">
        <v>45987</v>
      </c>
      <c r="N18" t="s">
        <v>23958</v>
      </c>
      <c r="O18" t="s">
        <v>23959</v>
      </c>
      <c r="R18" t="s">
        <v>23964</v>
      </c>
      <c r="S18" t="s">
        <v>795</v>
      </c>
      <c r="U18" t="s">
        <v>23910</v>
      </c>
      <c r="V18" t="s">
        <v>23911</v>
      </c>
      <c r="W18" t="s">
        <v>970</v>
      </c>
      <c r="X18" t="s">
        <v>23965</v>
      </c>
    </row>
    <row r="19" spans="2:24" ht="10" customHeight="1" outlineLevel="1" x14ac:dyDescent="0.15">
      <c r="B19" t="s">
        <v>982</v>
      </c>
      <c r="C19" t="s">
        <v>23903</v>
      </c>
      <c r="D19" t="s">
        <v>161</v>
      </c>
      <c r="E19" t="s">
        <v>597</v>
      </c>
      <c r="F19" t="s">
        <v>23966</v>
      </c>
      <c r="G19" t="s">
        <v>23967</v>
      </c>
      <c r="H19" t="s">
        <v>23906</v>
      </c>
      <c r="I19" s="5">
        <v>53550.85</v>
      </c>
      <c r="J19" t="s">
        <v>967</v>
      </c>
      <c r="K19" s="17">
        <v>45819</v>
      </c>
      <c r="L19" s="15">
        <v>2025</v>
      </c>
      <c r="M19" s="17">
        <v>45987</v>
      </c>
      <c r="N19" t="s">
        <v>23958</v>
      </c>
      <c r="O19" t="s">
        <v>23959</v>
      </c>
      <c r="R19" t="s">
        <v>23968</v>
      </c>
      <c r="S19" t="s">
        <v>795</v>
      </c>
      <c r="U19" t="s">
        <v>23910</v>
      </c>
      <c r="V19" t="s">
        <v>23911</v>
      </c>
      <c r="W19" t="s">
        <v>970</v>
      </c>
      <c r="X19" t="s">
        <v>23969</v>
      </c>
    </row>
    <row r="20" spans="2:24" ht="10" customHeight="1" outlineLevel="1" x14ac:dyDescent="0.15">
      <c r="B20" t="s">
        <v>982</v>
      </c>
      <c r="C20" t="s">
        <v>23903</v>
      </c>
      <c r="D20" t="s">
        <v>161</v>
      </c>
      <c r="E20" t="s">
        <v>597</v>
      </c>
      <c r="F20" t="s">
        <v>23970</v>
      </c>
      <c r="G20" t="s">
        <v>23971</v>
      </c>
      <c r="H20" t="s">
        <v>23906</v>
      </c>
      <c r="I20" s="5">
        <v>47740</v>
      </c>
      <c r="J20" t="s">
        <v>967</v>
      </c>
      <c r="K20" s="17">
        <v>45736</v>
      </c>
      <c r="L20" s="15">
        <v>2025</v>
      </c>
      <c r="M20" s="17">
        <v>45987</v>
      </c>
      <c r="N20" t="s">
        <v>23958</v>
      </c>
      <c r="O20" t="s">
        <v>23959</v>
      </c>
      <c r="R20" t="s">
        <v>23948</v>
      </c>
      <c r="S20" t="s">
        <v>795</v>
      </c>
      <c r="U20" t="s">
        <v>23910</v>
      </c>
      <c r="V20" t="s">
        <v>23911</v>
      </c>
      <c r="W20" t="s">
        <v>970</v>
      </c>
      <c r="X20" t="s">
        <v>23972</v>
      </c>
    </row>
    <row r="21" spans="2:24" ht="10" customHeight="1" outlineLevel="1" x14ac:dyDescent="0.15">
      <c r="B21" t="s">
        <v>982</v>
      </c>
      <c r="C21" t="s">
        <v>23903</v>
      </c>
      <c r="D21" t="s">
        <v>161</v>
      </c>
      <c r="E21" t="s">
        <v>597</v>
      </c>
      <c r="F21" t="s">
        <v>23973</v>
      </c>
      <c r="G21" t="s">
        <v>23974</v>
      </c>
      <c r="H21" t="s">
        <v>23906</v>
      </c>
      <c r="I21" s="5">
        <v>37098.43</v>
      </c>
      <c r="J21" t="s">
        <v>967</v>
      </c>
      <c r="K21" s="17">
        <v>45833</v>
      </c>
      <c r="L21" s="15">
        <v>2025</v>
      </c>
      <c r="M21" s="17">
        <v>45987</v>
      </c>
      <c r="N21" t="s">
        <v>23958</v>
      </c>
      <c r="O21" t="s">
        <v>23959</v>
      </c>
      <c r="R21" t="s">
        <v>23975</v>
      </c>
      <c r="S21" t="s">
        <v>795</v>
      </c>
      <c r="U21" t="s">
        <v>23910</v>
      </c>
      <c r="V21" t="s">
        <v>23911</v>
      </c>
      <c r="W21" t="s">
        <v>970</v>
      </c>
      <c r="X21" t="s">
        <v>23976</v>
      </c>
    </row>
    <row r="22" spans="2:24" ht="10" customHeight="1" outlineLevel="1" x14ac:dyDescent="0.15">
      <c r="B22" t="s">
        <v>982</v>
      </c>
      <c r="C22" t="s">
        <v>23903</v>
      </c>
      <c r="D22" t="s">
        <v>161</v>
      </c>
      <c r="E22" t="s">
        <v>597</v>
      </c>
      <c r="F22" t="s">
        <v>23977</v>
      </c>
      <c r="G22" t="s">
        <v>23978</v>
      </c>
      <c r="H22" t="s">
        <v>23906</v>
      </c>
      <c r="I22" s="5">
        <v>35010</v>
      </c>
      <c r="J22" t="s">
        <v>967</v>
      </c>
      <c r="K22" s="17">
        <v>45891</v>
      </c>
      <c r="L22" s="15">
        <v>2025</v>
      </c>
      <c r="M22" s="17">
        <v>45987</v>
      </c>
      <c r="N22" t="s">
        <v>23958</v>
      </c>
      <c r="O22" t="s">
        <v>23959</v>
      </c>
      <c r="R22" t="s">
        <v>23979</v>
      </c>
      <c r="S22" t="s">
        <v>795</v>
      </c>
      <c r="U22" t="s">
        <v>23910</v>
      </c>
      <c r="V22" t="s">
        <v>23911</v>
      </c>
      <c r="W22" t="s">
        <v>970</v>
      </c>
      <c r="X22" t="s">
        <v>23980</v>
      </c>
    </row>
    <row r="23" spans="2:24" ht="10" customHeight="1" outlineLevel="1" x14ac:dyDescent="0.15">
      <c r="B23" t="s">
        <v>982</v>
      </c>
      <c r="C23" t="s">
        <v>23903</v>
      </c>
      <c r="D23" t="s">
        <v>161</v>
      </c>
      <c r="E23" t="s">
        <v>597</v>
      </c>
      <c r="F23" t="s">
        <v>23981</v>
      </c>
      <c r="G23" t="s">
        <v>23982</v>
      </c>
      <c r="H23" t="s">
        <v>23906</v>
      </c>
      <c r="I23" s="5">
        <v>227972.77</v>
      </c>
      <c r="J23" t="s">
        <v>967</v>
      </c>
      <c r="K23" s="17">
        <v>45750</v>
      </c>
      <c r="L23" s="15">
        <v>2025</v>
      </c>
      <c r="M23" s="17">
        <v>45987</v>
      </c>
      <c r="N23" t="s">
        <v>23927</v>
      </c>
      <c r="O23" t="s">
        <v>23928</v>
      </c>
      <c r="P23" t="s">
        <v>23929</v>
      </c>
      <c r="Q23" t="s">
        <v>23927</v>
      </c>
      <c r="R23" t="s">
        <v>23948</v>
      </c>
      <c r="S23" t="s">
        <v>795</v>
      </c>
      <c r="U23" t="s">
        <v>23910</v>
      </c>
      <c r="V23" t="s">
        <v>23911</v>
      </c>
      <c r="W23" t="s">
        <v>970</v>
      </c>
      <c r="X23" t="s">
        <v>23983</v>
      </c>
    </row>
    <row r="24" spans="2:24" ht="10" customHeight="1" outlineLevel="1" x14ac:dyDescent="0.15">
      <c r="B24" t="s">
        <v>982</v>
      </c>
      <c r="C24" t="s">
        <v>23903</v>
      </c>
      <c r="D24" t="s">
        <v>161</v>
      </c>
      <c r="E24" t="s">
        <v>597</v>
      </c>
      <c r="F24" t="s">
        <v>23984</v>
      </c>
      <c r="G24" t="s">
        <v>23985</v>
      </c>
      <c r="H24" t="s">
        <v>23906</v>
      </c>
      <c r="I24" s="5">
        <v>42707</v>
      </c>
      <c r="J24" t="s">
        <v>967</v>
      </c>
      <c r="K24" s="17">
        <v>45755</v>
      </c>
      <c r="L24" s="15">
        <v>2025</v>
      </c>
      <c r="M24" s="17">
        <v>45987</v>
      </c>
      <c r="N24" t="s">
        <v>23986</v>
      </c>
      <c r="O24" t="s">
        <v>23987</v>
      </c>
      <c r="R24" t="s">
        <v>23988</v>
      </c>
      <c r="S24" t="s">
        <v>795</v>
      </c>
      <c r="U24" t="s">
        <v>23910</v>
      </c>
      <c r="V24" t="s">
        <v>23911</v>
      </c>
      <c r="W24" t="s">
        <v>970</v>
      </c>
      <c r="X24" t="s">
        <v>23989</v>
      </c>
    </row>
    <row r="25" spans="2:24" ht="10" customHeight="1" outlineLevel="1" x14ac:dyDescent="0.15">
      <c r="B25" t="s">
        <v>982</v>
      </c>
      <c r="C25" t="s">
        <v>23903</v>
      </c>
      <c r="D25" t="s">
        <v>161</v>
      </c>
      <c r="E25" t="s">
        <v>597</v>
      </c>
      <c r="F25" t="s">
        <v>23990</v>
      </c>
      <c r="G25" t="s">
        <v>23991</v>
      </c>
      <c r="H25" t="s">
        <v>23906</v>
      </c>
      <c r="I25" s="5">
        <v>34179.14</v>
      </c>
      <c r="J25" t="s">
        <v>967</v>
      </c>
      <c r="K25" s="17">
        <v>45797</v>
      </c>
      <c r="L25" s="15">
        <v>2025</v>
      </c>
      <c r="M25" s="17">
        <v>45987</v>
      </c>
      <c r="N25" t="s">
        <v>23986</v>
      </c>
      <c r="O25" t="s">
        <v>23987</v>
      </c>
      <c r="R25" t="s">
        <v>23948</v>
      </c>
      <c r="S25" t="s">
        <v>795</v>
      </c>
      <c r="U25" t="s">
        <v>23910</v>
      </c>
      <c r="V25" t="s">
        <v>23911</v>
      </c>
      <c r="W25" t="s">
        <v>970</v>
      </c>
      <c r="X25" t="s">
        <v>23992</v>
      </c>
    </row>
    <row r="26" spans="2:24" ht="10" customHeight="1" outlineLevel="1" x14ac:dyDescent="0.15">
      <c r="B26" t="s">
        <v>982</v>
      </c>
      <c r="C26" t="s">
        <v>23903</v>
      </c>
      <c r="D26" t="s">
        <v>161</v>
      </c>
      <c r="E26" t="s">
        <v>597</v>
      </c>
      <c r="F26" t="s">
        <v>23993</v>
      </c>
      <c r="G26" t="s">
        <v>23994</v>
      </c>
      <c r="H26" t="s">
        <v>23906</v>
      </c>
      <c r="I26" s="5">
        <v>79968</v>
      </c>
      <c r="J26" t="s">
        <v>967</v>
      </c>
      <c r="K26" s="17">
        <v>45742</v>
      </c>
      <c r="L26" s="15">
        <v>2025</v>
      </c>
      <c r="M26" s="17">
        <v>45987</v>
      </c>
      <c r="N26" t="s">
        <v>23995</v>
      </c>
      <c r="O26" t="s">
        <v>23996</v>
      </c>
      <c r="R26" t="s">
        <v>23997</v>
      </c>
      <c r="S26" t="s">
        <v>795</v>
      </c>
      <c r="U26" t="s">
        <v>23910</v>
      </c>
      <c r="V26" t="s">
        <v>23911</v>
      </c>
      <c r="W26" t="s">
        <v>970</v>
      </c>
      <c r="X26" t="s">
        <v>23998</v>
      </c>
    </row>
    <row r="27" spans="2:24" ht="10" customHeight="1" outlineLevel="1" x14ac:dyDescent="0.15">
      <c r="B27" t="s">
        <v>982</v>
      </c>
      <c r="C27" t="s">
        <v>23903</v>
      </c>
      <c r="D27" t="s">
        <v>161</v>
      </c>
      <c r="E27" t="s">
        <v>597</v>
      </c>
      <c r="F27" t="s">
        <v>23999</v>
      </c>
      <c r="G27" t="s">
        <v>24000</v>
      </c>
      <c r="H27" t="s">
        <v>23906</v>
      </c>
      <c r="I27" s="5">
        <v>286039.39</v>
      </c>
      <c r="J27" t="s">
        <v>967</v>
      </c>
      <c r="K27" s="17">
        <v>45925</v>
      </c>
      <c r="L27" s="15">
        <v>2025</v>
      </c>
      <c r="M27" s="17">
        <v>45987</v>
      </c>
      <c r="N27" t="s">
        <v>715</v>
      </c>
      <c r="O27" t="s">
        <v>2134</v>
      </c>
      <c r="R27" t="s">
        <v>24001</v>
      </c>
      <c r="S27" t="s">
        <v>795</v>
      </c>
      <c r="U27" t="s">
        <v>23910</v>
      </c>
      <c r="V27" t="s">
        <v>23911</v>
      </c>
      <c r="W27" t="s">
        <v>970</v>
      </c>
      <c r="X27" t="s">
        <v>24002</v>
      </c>
    </row>
    <row r="28" spans="2:24" ht="10" customHeight="1" outlineLevel="1" x14ac:dyDescent="0.15">
      <c r="B28" t="s">
        <v>982</v>
      </c>
      <c r="C28" t="s">
        <v>23903</v>
      </c>
      <c r="D28" t="s">
        <v>161</v>
      </c>
      <c r="E28" t="s">
        <v>597</v>
      </c>
      <c r="F28" t="s">
        <v>24003</v>
      </c>
      <c r="G28" t="s">
        <v>24004</v>
      </c>
      <c r="H28" t="s">
        <v>23906</v>
      </c>
      <c r="I28" s="5">
        <v>49343.47</v>
      </c>
      <c r="J28" t="s">
        <v>967</v>
      </c>
      <c r="K28" s="17">
        <v>45819</v>
      </c>
      <c r="L28" s="15">
        <v>2025</v>
      </c>
      <c r="M28" s="17">
        <v>45987</v>
      </c>
      <c r="N28" t="s">
        <v>715</v>
      </c>
      <c r="O28" t="s">
        <v>2134</v>
      </c>
      <c r="R28" t="s">
        <v>24005</v>
      </c>
      <c r="S28" t="s">
        <v>795</v>
      </c>
      <c r="U28" t="s">
        <v>23910</v>
      </c>
      <c r="V28" t="s">
        <v>23911</v>
      </c>
      <c r="W28" t="s">
        <v>970</v>
      </c>
      <c r="X28" t="s">
        <v>24006</v>
      </c>
    </row>
    <row r="29" spans="2:24" ht="10" customHeight="1" outlineLevel="1" x14ac:dyDescent="0.15">
      <c r="B29" t="s">
        <v>982</v>
      </c>
      <c r="C29" t="s">
        <v>23903</v>
      </c>
      <c r="D29" t="s">
        <v>161</v>
      </c>
      <c r="E29" t="s">
        <v>597</v>
      </c>
      <c r="F29" t="s">
        <v>24007</v>
      </c>
      <c r="G29" t="s">
        <v>24008</v>
      </c>
      <c r="H29" t="s">
        <v>23906</v>
      </c>
      <c r="I29" s="5">
        <v>39891</v>
      </c>
      <c r="J29" t="s">
        <v>967</v>
      </c>
      <c r="K29" s="17">
        <v>45737</v>
      </c>
      <c r="L29" s="15">
        <v>2025</v>
      </c>
      <c r="M29" s="17">
        <v>45987</v>
      </c>
      <c r="N29" t="s">
        <v>715</v>
      </c>
      <c r="O29" t="s">
        <v>2134</v>
      </c>
      <c r="R29" t="s">
        <v>23948</v>
      </c>
      <c r="S29" t="s">
        <v>795</v>
      </c>
      <c r="U29" t="s">
        <v>23910</v>
      </c>
      <c r="V29" t="s">
        <v>23911</v>
      </c>
      <c r="W29" t="s">
        <v>970</v>
      </c>
      <c r="X29" t="s">
        <v>24009</v>
      </c>
    </row>
    <row r="30" spans="2:24" ht="10" customHeight="1" outlineLevel="1" x14ac:dyDescent="0.15">
      <c r="B30" t="s">
        <v>982</v>
      </c>
      <c r="C30" t="s">
        <v>23903</v>
      </c>
      <c r="D30" t="s">
        <v>161</v>
      </c>
      <c r="E30" t="s">
        <v>597</v>
      </c>
      <c r="F30" t="s">
        <v>24010</v>
      </c>
      <c r="G30" t="s">
        <v>24011</v>
      </c>
      <c r="H30" t="s">
        <v>23906</v>
      </c>
      <c r="I30" s="5">
        <v>34752.620000000003</v>
      </c>
      <c r="J30" t="s">
        <v>967</v>
      </c>
      <c r="K30" s="17">
        <v>45902</v>
      </c>
      <c r="L30" s="15">
        <v>2025</v>
      </c>
      <c r="M30" s="17">
        <v>45987</v>
      </c>
      <c r="N30" t="s">
        <v>715</v>
      </c>
      <c r="O30" t="s">
        <v>2134</v>
      </c>
      <c r="R30" t="s">
        <v>24012</v>
      </c>
      <c r="S30" t="s">
        <v>795</v>
      </c>
      <c r="U30" t="s">
        <v>23910</v>
      </c>
      <c r="V30" t="s">
        <v>23911</v>
      </c>
      <c r="W30" t="s">
        <v>970</v>
      </c>
      <c r="X30" t="s">
        <v>24013</v>
      </c>
    </row>
    <row r="31" spans="2:24" ht="10" customHeight="1" outlineLevel="1" x14ac:dyDescent="0.15">
      <c r="B31" t="s">
        <v>982</v>
      </c>
      <c r="C31" t="s">
        <v>23903</v>
      </c>
      <c r="D31" t="s">
        <v>161</v>
      </c>
      <c r="E31" t="s">
        <v>597</v>
      </c>
      <c r="F31" t="s">
        <v>24014</v>
      </c>
      <c r="G31" t="s">
        <v>24015</v>
      </c>
      <c r="H31" t="s">
        <v>23906</v>
      </c>
      <c r="I31" s="5">
        <v>101397.62</v>
      </c>
      <c r="J31" t="s">
        <v>967</v>
      </c>
      <c r="K31" s="17">
        <v>45904</v>
      </c>
      <c r="L31" s="15">
        <v>2025</v>
      </c>
      <c r="M31" s="17">
        <v>45987</v>
      </c>
      <c r="N31" t="s">
        <v>24016</v>
      </c>
      <c r="O31" t="s">
        <v>24017</v>
      </c>
      <c r="P31" t="s">
        <v>24018</v>
      </c>
      <c r="Q31" t="s">
        <v>24019</v>
      </c>
      <c r="R31" t="s">
        <v>23948</v>
      </c>
      <c r="S31" t="s">
        <v>795</v>
      </c>
      <c r="U31" t="s">
        <v>23910</v>
      </c>
      <c r="V31" t="s">
        <v>23911</v>
      </c>
      <c r="W31" t="s">
        <v>970</v>
      </c>
      <c r="X31" t="s">
        <v>24020</v>
      </c>
    </row>
    <row r="32" spans="2:24" ht="10" customHeight="1" outlineLevel="1" x14ac:dyDescent="0.15">
      <c r="B32" t="s">
        <v>982</v>
      </c>
      <c r="C32" t="s">
        <v>23903</v>
      </c>
      <c r="D32" t="s">
        <v>161</v>
      </c>
      <c r="E32" t="s">
        <v>597</v>
      </c>
      <c r="F32" t="s">
        <v>24021</v>
      </c>
      <c r="G32" t="s">
        <v>23933</v>
      </c>
      <c r="H32" t="s">
        <v>23906</v>
      </c>
      <c r="I32" s="5">
        <v>518315.72</v>
      </c>
      <c r="J32" t="s">
        <v>967</v>
      </c>
      <c r="K32" s="17">
        <v>45818</v>
      </c>
      <c r="L32" s="15">
        <v>2025</v>
      </c>
      <c r="M32" s="17">
        <v>45987</v>
      </c>
      <c r="N32" t="s">
        <v>3434</v>
      </c>
      <c r="O32" t="s">
        <v>3435</v>
      </c>
      <c r="R32" t="s">
        <v>24022</v>
      </c>
      <c r="S32" t="s">
        <v>795</v>
      </c>
      <c r="U32" t="s">
        <v>23910</v>
      </c>
      <c r="V32" t="s">
        <v>23911</v>
      </c>
      <c r="W32" t="s">
        <v>970</v>
      </c>
      <c r="X32" t="s">
        <v>24023</v>
      </c>
    </row>
    <row r="33" spans="2:24" ht="10" customHeight="1" outlineLevel="1" x14ac:dyDescent="0.15">
      <c r="B33" t="s">
        <v>982</v>
      </c>
      <c r="C33" t="s">
        <v>23903</v>
      </c>
      <c r="D33" t="s">
        <v>161</v>
      </c>
      <c r="E33" t="s">
        <v>597</v>
      </c>
      <c r="F33" t="s">
        <v>24024</v>
      </c>
      <c r="G33" t="s">
        <v>24025</v>
      </c>
      <c r="H33" t="s">
        <v>23906</v>
      </c>
      <c r="I33" s="5">
        <v>48054.42</v>
      </c>
      <c r="J33" t="s">
        <v>967</v>
      </c>
      <c r="K33" s="17">
        <v>45736</v>
      </c>
      <c r="L33" s="15">
        <v>2025</v>
      </c>
      <c r="M33" s="17">
        <v>45987</v>
      </c>
      <c r="N33" t="s">
        <v>3434</v>
      </c>
      <c r="O33" t="s">
        <v>3435</v>
      </c>
      <c r="R33" t="s">
        <v>24026</v>
      </c>
      <c r="S33" t="s">
        <v>795</v>
      </c>
      <c r="U33" t="s">
        <v>23910</v>
      </c>
      <c r="V33" t="s">
        <v>23911</v>
      </c>
      <c r="W33" t="s">
        <v>970</v>
      </c>
      <c r="X33" t="s">
        <v>24027</v>
      </c>
    </row>
    <row r="34" spans="2:24" ht="10" customHeight="1" outlineLevel="1" x14ac:dyDescent="0.15">
      <c r="B34" t="s">
        <v>982</v>
      </c>
      <c r="C34" t="s">
        <v>23903</v>
      </c>
      <c r="D34" t="s">
        <v>161</v>
      </c>
      <c r="E34" t="s">
        <v>597</v>
      </c>
      <c r="F34" t="s">
        <v>24028</v>
      </c>
      <c r="G34" t="s">
        <v>24029</v>
      </c>
      <c r="H34" t="s">
        <v>23906</v>
      </c>
      <c r="I34" s="5">
        <v>46461</v>
      </c>
      <c r="J34" t="s">
        <v>967</v>
      </c>
      <c r="K34" s="17">
        <v>45945</v>
      </c>
      <c r="L34" s="15">
        <v>2026</v>
      </c>
      <c r="M34" s="17">
        <v>45987</v>
      </c>
      <c r="N34" t="s">
        <v>3434</v>
      </c>
      <c r="O34" t="s">
        <v>3435</v>
      </c>
      <c r="R34" t="s">
        <v>24030</v>
      </c>
      <c r="S34" t="s">
        <v>795</v>
      </c>
      <c r="U34" t="s">
        <v>23910</v>
      </c>
      <c r="V34" t="s">
        <v>23911</v>
      </c>
      <c r="W34" t="s">
        <v>970</v>
      </c>
      <c r="X34" t="s">
        <v>24031</v>
      </c>
    </row>
    <row r="35" spans="2:24" ht="10" customHeight="1" outlineLevel="1" x14ac:dyDescent="0.15">
      <c r="B35" t="s">
        <v>982</v>
      </c>
      <c r="C35" t="s">
        <v>23903</v>
      </c>
      <c r="D35" t="s">
        <v>161</v>
      </c>
      <c r="E35" t="s">
        <v>597</v>
      </c>
      <c r="F35" t="s">
        <v>24032</v>
      </c>
      <c r="G35" t="s">
        <v>24033</v>
      </c>
      <c r="H35" t="s">
        <v>23906</v>
      </c>
      <c r="I35" s="5">
        <v>189719.49</v>
      </c>
      <c r="J35" t="s">
        <v>967</v>
      </c>
      <c r="K35" s="17">
        <v>45905</v>
      </c>
      <c r="L35" s="15">
        <v>2025</v>
      </c>
      <c r="M35" s="17">
        <v>45987</v>
      </c>
      <c r="N35" t="s">
        <v>24034</v>
      </c>
      <c r="O35" t="s">
        <v>24035</v>
      </c>
      <c r="P35" t="s">
        <v>24035</v>
      </c>
      <c r="Q35" t="s">
        <v>24034</v>
      </c>
      <c r="R35" t="s">
        <v>24036</v>
      </c>
      <c r="S35" t="s">
        <v>795</v>
      </c>
      <c r="U35" t="s">
        <v>23910</v>
      </c>
      <c r="V35" t="s">
        <v>23911</v>
      </c>
      <c r="W35" t="s">
        <v>970</v>
      </c>
      <c r="X35" t="s">
        <v>24037</v>
      </c>
    </row>
    <row r="36" spans="2:24" ht="10" customHeight="1" outlineLevel="1" x14ac:dyDescent="0.15">
      <c r="B36" t="s">
        <v>982</v>
      </c>
      <c r="C36" t="s">
        <v>23903</v>
      </c>
      <c r="D36" t="s">
        <v>161</v>
      </c>
      <c r="E36" t="s">
        <v>597</v>
      </c>
      <c r="F36" t="s">
        <v>24038</v>
      </c>
      <c r="G36" t="s">
        <v>24039</v>
      </c>
      <c r="H36" t="s">
        <v>23906</v>
      </c>
      <c r="I36" s="5">
        <v>88774.26</v>
      </c>
      <c r="J36" t="s">
        <v>967</v>
      </c>
      <c r="K36" s="17">
        <v>45863</v>
      </c>
      <c r="L36" s="15">
        <v>2025</v>
      </c>
      <c r="M36" s="17">
        <v>45987</v>
      </c>
      <c r="N36" t="s">
        <v>24034</v>
      </c>
      <c r="O36" t="s">
        <v>24035</v>
      </c>
      <c r="P36" t="s">
        <v>24035</v>
      </c>
      <c r="Q36" t="s">
        <v>24034</v>
      </c>
      <c r="R36" t="s">
        <v>23948</v>
      </c>
      <c r="S36" t="s">
        <v>795</v>
      </c>
      <c r="U36" t="s">
        <v>23910</v>
      </c>
      <c r="V36" t="s">
        <v>23911</v>
      </c>
      <c r="W36" t="s">
        <v>970</v>
      </c>
      <c r="X36" t="s">
        <v>24040</v>
      </c>
    </row>
    <row r="37" spans="2:24" ht="10" customHeight="1" outlineLevel="1" x14ac:dyDescent="0.15">
      <c r="B37" t="s">
        <v>982</v>
      </c>
      <c r="C37" t="s">
        <v>23903</v>
      </c>
      <c r="D37" t="s">
        <v>161</v>
      </c>
      <c r="E37" t="s">
        <v>597</v>
      </c>
      <c r="F37" t="s">
        <v>24041</v>
      </c>
      <c r="G37" t="s">
        <v>24042</v>
      </c>
      <c r="H37" t="s">
        <v>23906</v>
      </c>
      <c r="I37" s="5">
        <v>56231.42</v>
      </c>
      <c r="J37" t="s">
        <v>967</v>
      </c>
      <c r="K37" s="17">
        <v>45905</v>
      </c>
      <c r="L37" s="15">
        <v>2025</v>
      </c>
      <c r="M37" s="17">
        <v>45987</v>
      </c>
      <c r="N37" t="s">
        <v>24034</v>
      </c>
      <c r="O37" t="s">
        <v>24035</v>
      </c>
      <c r="P37" t="s">
        <v>24035</v>
      </c>
      <c r="Q37" t="s">
        <v>24034</v>
      </c>
      <c r="R37" t="s">
        <v>24043</v>
      </c>
      <c r="S37" t="s">
        <v>795</v>
      </c>
      <c r="U37" t="s">
        <v>23910</v>
      </c>
      <c r="V37" t="s">
        <v>23911</v>
      </c>
      <c r="W37" t="s">
        <v>970</v>
      </c>
      <c r="X37" t="s">
        <v>24044</v>
      </c>
    </row>
    <row r="38" spans="2:24" ht="10" customHeight="1" outlineLevel="1" x14ac:dyDescent="0.15">
      <c r="B38" t="s">
        <v>982</v>
      </c>
      <c r="C38" t="s">
        <v>23903</v>
      </c>
      <c r="D38" t="s">
        <v>161</v>
      </c>
      <c r="E38" t="s">
        <v>597</v>
      </c>
      <c r="F38" t="s">
        <v>24045</v>
      </c>
      <c r="G38" t="s">
        <v>24046</v>
      </c>
      <c r="H38" t="s">
        <v>23906</v>
      </c>
      <c r="I38" s="5">
        <v>287126</v>
      </c>
      <c r="J38" t="s">
        <v>967</v>
      </c>
      <c r="K38" s="17">
        <v>45959</v>
      </c>
      <c r="L38" s="15">
        <v>2026</v>
      </c>
      <c r="M38" s="17">
        <v>45987</v>
      </c>
      <c r="N38" t="s">
        <v>23907</v>
      </c>
      <c r="O38" t="s">
        <v>23908</v>
      </c>
      <c r="R38" t="s">
        <v>24047</v>
      </c>
      <c r="S38" t="s">
        <v>795</v>
      </c>
      <c r="U38" t="s">
        <v>23910</v>
      </c>
      <c r="V38" t="s">
        <v>23911</v>
      </c>
      <c r="W38" t="s">
        <v>970</v>
      </c>
      <c r="X38" t="s">
        <v>24048</v>
      </c>
    </row>
    <row r="39" spans="2:24" ht="10" customHeight="1" outlineLevel="1" x14ac:dyDescent="0.15">
      <c r="B39" t="s">
        <v>982</v>
      </c>
      <c r="C39" t="s">
        <v>23903</v>
      </c>
      <c r="D39" t="s">
        <v>161</v>
      </c>
      <c r="E39" t="s">
        <v>597</v>
      </c>
      <c r="F39" t="s">
        <v>24049</v>
      </c>
      <c r="G39" t="s">
        <v>24050</v>
      </c>
      <c r="H39" t="s">
        <v>23906</v>
      </c>
      <c r="I39" s="5">
        <v>61261.96</v>
      </c>
      <c r="J39" t="s">
        <v>967</v>
      </c>
      <c r="K39" s="17">
        <v>45912</v>
      </c>
      <c r="L39" s="15">
        <v>2025</v>
      </c>
      <c r="M39" s="17">
        <v>45987</v>
      </c>
      <c r="N39" t="s">
        <v>23921</v>
      </c>
      <c r="O39" t="s">
        <v>23922</v>
      </c>
      <c r="P39" t="s">
        <v>23922</v>
      </c>
      <c r="Q39" t="s">
        <v>23921</v>
      </c>
      <c r="R39" t="s">
        <v>24051</v>
      </c>
      <c r="S39" t="s">
        <v>795</v>
      </c>
      <c r="U39" t="s">
        <v>23910</v>
      </c>
      <c r="V39" t="s">
        <v>23911</v>
      </c>
      <c r="W39" t="s">
        <v>970</v>
      </c>
      <c r="X39" t="s">
        <v>24052</v>
      </c>
    </row>
    <row r="40" spans="2:24" ht="10" customHeight="1" outlineLevel="1" x14ac:dyDescent="0.15">
      <c r="B40" t="s">
        <v>982</v>
      </c>
      <c r="C40" t="s">
        <v>23903</v>
      </c>
      <c r="D40" t="s">
        <v>161</v>
      </c>
      <c r="E40" t="s">
        <v>597</v>
      </c>
      <c r="F40" t="s">
        <v>24053</v>
      </c>
      <c r="G40" t="s">
        <v>24054</v>
      </c>
      <c r="H40" t="s">
        <v>23906</v>
      </c>
      <c r="I40" s="5">
        <v>49850</v>
      </c>
      <c r="J40" t="s">
        <v>967</v>
      </c>
      <c r="K40" s="17">
        <v>45818</v>
      </c>
      <c r="L40" s="15">
        <v>2025</v>
      </c>
      <c r="M40" s="17">
        <v>45987</v>
      </c>
      <c r="N40" t="s">
        <v>24055</v>
      </c>
      <c r="O40" t="s">
        <v>24056</v>
      </c>
      <c r="R40" t="s">
        <v>24057</v>
      </c>
      <c r="S40" t="s">
        <v>795</v>
      </c>
      <c r="U40" t="s">
        <v>23910</v>
      </c>
      <c r="V40" t="s">
        <v>23911</v>
      </c>
      <c r="W40" t="s">
        <v>970</v>
      </c>
      <c r="X40" t="s">
        <v>24058</v>
      </c>
    </row>
    <row r="41" spans="2:24" ht="10" customHeight="1" outlineLevel="1" x14ac:dyDescent="0.15">
      <c r="B41" t="s">
        <v>1889</v>
      </c>
      <c r="C41" t="s">
        <v>23903</v>
      </c>
      <c r="D41" t="s">
        <v>294</v>
      </c>
      <c r="E41" t="s">
        <v>619</v>
      </c>
      <c r="F41" t="s">
        <v>24059</v>
      </c>
      <c r="G41" t="s">
        <v>24060</v>
      </c>
      <c r="H41" t="s">
        <v>23906</v>
      </c>
      <c r="I41" s="5">
        <v>6187.74</v>
      </c>
      <c r="J41" t="s">
        <v>967</v>
      </c>
      <c r="K41" s="17">
        <v>45722</v>
      </c>
      <c r="L41" s="15">
        <v>2025</v>
      </c>
      <c r="M41" s="17">
        <v>45845</v>
      </c>
      <c r="N41" t="s">
        <v>24061</v>
      </c>
      <c r="O41" t="s">
        <v>24062</v>
      </c>
      <c r="P41" t="s">
        <v>24062</v>
      </c>
      <c r="Q41" t="s">
        <v>24061</v>
      </c>
      <c r="R41" t="s">
        <v>24063</v>
      </c>
      <c r="S41" t="s">
        <v>829</v>
      </c>
      <c r="U41" t="s">
        <v>23910</v>
      </c>
      <c r="V41" t="s">
        <v>23911</v>
      </c>
      <c r="W41" t="s">
        <v>970</v>
      </c>
      <c r="X41" t="s">
        <v>24064</v>
      </c>
    </row>
    <row r="42" spans="2:24" ht="10" customHeight="1" outlineLevel="1" x14ac:dyDescent="0.15">
      <c r="B42" t="s">
        <v>1889</v>
      </c>
      <c r="C42" t="s">
        <v>23903</v>
      </c>
      <c r="D42" t="s">
        <v>294</v>
      </c>
      <c r="E42" t="s">
        <v>619</v>
      </c>
      <c r="F42" t="s">
        <v>24065</v>
      </c>
      <c r="G42" t="s">
        <v>24066</v>
      </c>
      <c r="H42" t="s">
        <v>23906</v>
      </c>
      <c r="I42" s="5">
        <v>8606.66</v>
      </c>
      <c r="J42" t="s">
        <v>967</v>
      </c>
      <c r="K42" s="17">
        <v>45672</v>
      </c>
      <c r="L42" s="15">
        <v>2025</v>
      </c>
      <c r="M42" s="17">
        <v>45707</v>
      </c>
      <c r="N42" t="s">
        <v>24061</v>
      </c>
      <c r="O42" t="s">
        <v>24062</v>
      </c>
      <c r="P42" t="s">
        <v>24062</v>
      </c>
      <c r="Q42" t="s">
        <v>24061</v>
      </c>
      <c r="R42" t="s">
        <v>1355</v>
      </c>
      <c r="S42" t="s">
        <v>829</v>
      </c>
      <c r="U42" t="s">
        <v>23910</v>
      </c>
      <c r="V42" t="s">
        <v>23911</v>
      </c>
      <c r="W42" t="s">
        <v>970</v>
      </c>
      <c r="X42" t="s">
        <v>24067</v>
      </c>
    </row>
    <row r="43" spans="2:24" ht="10" customHeight="1" outlineLevel="1" x14ac:dyDescent="0.15">
      <c r="B43" t="s">
        <v>1126</v>
      </c>
      <c r="C43" t="s">
        <v>23903</v>
      </c>
      <c r="D43" t="s">
        <v>1127</v>
      </c>
      <c r="E43" t="s">
        <v>1128</v>
      </c>
      <c r="F43" t="s">
        <v>24068</v>
      </c>
      <c r="G43" t="s">
        <v>24069</v>
      </c>
      <c r="H43" t="s">
        <v>23906</v>
      </c>
      <c r="I43" s="5">
        <v>88268.4</v>
      </c>
      <c r="J43" t="s">
        <v>967</v>
      </c>
      <c r="K43" s="17">
        <v>46100</v>
      </c>
      <c r="L43" s="15">
        <v>2026</v>
      </c>
      <c r="M43" s="17">
        <v>46142</v>
      </c>
      <c r="N43" t="s">
        <v>24070</v>
      </c>
      <c r="O43" t="s">
        <v>24071</v>
      </c>
      <c r="P43" t="s">
        <v>24071</v>
      </c>
      <c r="Q43" t="s">
        <v>24070</v>
      </c>
      <c r="R43" t="s">
        <v>24072</v>
      </c>
      <c r="S43" t="s">
        <v>824</v>
      </c>
      <c r="U43" t="s">
        <v>23910</v>
      </c>
      <c r="V43" t="s">
        <v>23911</v>
      </c>
      <c r="W43" t="s">
        <v>970</v>
      </c>
      <c r="X43" t="s">
        <v>24073</v>
      </c>
    </row>
    <row r="44" spans="2:24" ht="10" customHeight="1" outlineLevel="1" x14ac:dyDescent="0.15">
      <c r="B44" t="s">
        <v>1126</v>
      </c>
      <c r="C44" t="s">
        <v>23903</v>
      </c>
      <c r="D44" t="s">
        <v>1127</v>
      </c>
      <c r="E44" t="s">
        <v>1128</v>
      </c>
      <c r="F44" t="s">
        <v>24074</v>
      </c>
      <c r="G44" t="s">
        <v>24075</v>
      </c>
      <c r="H44" t="s">
        <v>23906</v>
      </c>
      <c r="I44" s="5">
        <v>107436</v>
      </c>
      <c r="J44" t="s">
        <v>967</v>
      </c>
      <c r="K44" s="17">
        <v>45911</v>
      </c>
      <c r="L44" s="15">
        <v>2025</v>
      </c>
      <c r="M44" s="17">
        <v>45928</v>
      </c>
      <c r="N44" t="s">
        <v>24076</v>
      </c>
      <c r="O44" t="s">
        <v>24077</v>
      </c>
      <c r="P44" t="s">
        <v>24078</v>
      </c>
      <c r="Q44" t="s">
        <v>24079</v>
      </c>
      <c r="R44" t="s">
        <v>24080</v>
      </c>
      <c r="S44" t="s">
        <v>824</v>
      </c>
      <c r="U44" t="s">
        <v>23910</v>
      </c>
      <c r="V44" t="s">
        <v>23911</v>
      </c>
      <c r="W44" t="s">
        <v>970</v>
      </c>
      <c r="X44" t="s">
        <v>24081</v>
      </c>
    </row>
    <row r="45" spans="2:24" ht="10" customHeight="1" outlineLevel="1" x14ac:dyDescent="0.15">
      <c r="B45" t="s">
        <v>1126</v>
      </c>
      <c r="C45" t="s">
        <v>23903</v>
      </c>
      <c r="D45" t="s">
        <v>1127</v>
      </c>
      <c r="E45" t="s">
        <v>1128</v>
      </c>
      <c r="F45" t="s">
        <v>24082</v>
      </c>
      <c r="G45" t="s">
        <v>24083</v>
      </c>
      <c r="H45" t="s">
        <v>23906</v>
      </c>
      <c r="I45" s="5">
        <v>135048</v>
      </c>
      <c r="J45" t="s">
        <v>967</v>
      </c>
      <c r="K45" s="17">
        <v>45905</v>
      </c>
      <c r="L45" s="15">
        <v>2025</v>
      </c>
      <c r="M45" s="17">
        <v>45928</v>
      </c>
      <c r="N45" t="s">
        <v>24084</v>
      </c>
      <c r="O45" t="s">
        <v>24085</v>
      </c>
      <c r="P45" t="s">
        <v>24086</v>
      </c>
      <c r="Q45" t="s">
        <v>24087</v>
      </c>
      <c r="R45" t="s">
        <v>24088</v>
      </c>
      <c r="S45" t="s">
        <v>824</v>
      </c>
      <c r="U45" t="s">
        <v>23910</v>
      </c>
      <c r="V45" t="s">
        <v>23911</v>
      </c>
      <c r="W45" t="s">
        <v>970</v>
      </c>
      <c r="X45" t="s">
        <v>24089</v>
      </c>
    </row>
    <row r="46" spans="2:24" ht="10" customHeight="1" outlineLevel="1" x14ac:dyDescent="0.15">
      <c r="B46" t="s">
        <v>1126</v>
      </c>
      <c r="C46" t="s">
        <v>23903</v>
      </c>
      <c r="D46" t="s">
        <v>1127</v>
      </c>
      <c r="E46" t="s">
        <v>1128</v>
      </c>
      <c r="F46" t="s">
        <v>24090</v>
      </c>
      <c r="G46" t="s">
        <v>24091</v>
      </c>
      <c r="H46" t="s">
        <v>23906</v>
      </c>
      <c r="I46" s="5">
        <v>858290</v>
      </c>
      <c r="J46" t="s">
        <v>967</v>
      </c>
      <c r="K46" s="17">
        <v>45904</v>
      </c>
      <c r="L46" s="15">
        <v>2025</v>
      </c>
      <c r="M46" s="17">
        <v>45928</v>
      </c>
      <c r="N46" t="s">
        <v>24092</v>
      </c>
      <c r="O46" t="s">
        <v>24093</v>
      </c>
      <c r="R46" t="s">
        <v>24094</v>
      </c>
      <c r="S46" t="s">
        <v>824</v>
      </c>
      <c r="U46" t="s">
        <v>23910</v>
      </c>
      <c r="V46" t="s">
        <v>23911</v>
      </c>
      <c r="W46" t="s">
        <v>970</v>
      </c>
      <c r="X46" t="s">
        <v>24095</v>
      </c>
    </row>
    <row r="47" spans="2:24" ht="10" customHeight="1" outlineLevel="1" x14ac:dyDescent="0.15">
      <c r="B47" t="s">
        <v>1126</v>
      </c>
      <c r="C47" t="s">
        <v>23903</v>
      </c>
      <c r="D47" t="s">
        <v>1127</v>
      </c>
      <c r="E47" t="s">
        <v>1128</v>
      </c>
      <c r="F47" t="s">
        <v>24096</v>
      </c>
      <c r="G47" t="s">
        <v>24097</v>
      </c>
      <c r="H47" t="s">
        <v>23906</v>
      </c>
      <c r="I47" s="5">
        <v>119690</v>
      </c>
      <c r="J47" t="s">
        <v>967</v>
      </c>
      <c r="K47" s="17">
        <v>45723</v>
      </c>
      <c r="L47" s="15">
        <v>2025</v>
      </c>
      <c r="M47" s="17">
        <v>45736</v>
      </c>
      <c r="N47" t="s">
        <v>24098</v>
      </c>
      <c r="O47" t="s">
        <v>24099</v>
      </c>
      <c r="R47" t="s">
        <v>24100</v>
      </c>
      <c r="S47" t="s">
        <v>824</v>
      </c>
      <c r="U47" t="s">
        <v>23910</v>
      </c>
      <c r="V47" t="s">
        <v>23911</v>
      </c>
      <c r="W47" t="s">
        <v>970</v>
      </c>
      <c r="X47" t="s">
        <v>24101</v>
      </c>
    </row>
    <row r="48" spans="2:24" ht="10" customHeight="1" outlineLevel="1" x14ac:dyDescent="0.15">
      <c r="B48" t="s">
        <v>236</v>
      </c>
      <c r="C48" t="s">
        <v>23903</v>
      </c>
      <c r="E48" t="s">
        <v>603</v>
      </c>
      <c r="F48" t="s">
        <v>24102</v>
      </c>
      <c r="G48" t="s">
        <v>24103</v>
      </c>
      <c r="H48" t="s">
        <v>23906</v>
      </c>
      <c r="I48" s="5">
        <v>600750</v>
      </c>
      <c r="J48" t="s">
        <v>967</v>
      </c>
      <c r="K48" s="17">
        <v>44410</v>
      </c>
      <c r="L48" s="15">
        <v>2021</v>
      </c>
      <c r="M48" s="17">
        <v>43766</v>
      </c>
      <c r="N48" t="s">
        <v>24104</v>
      </c>
      <c r="O48" t="s">
        <v>24105</v>
      </c>
      <c r="R48" t="s">
        <v>24106</v>
      </c>
      <c r="S48" t="s">
        <v>795</v>
      </c>
      <c r="U48" t="s">
        <v>23910</v>
      </c>
      <c r="V48" t="s">
        <v>23911</v>
      </c>
      <c r="W48" t="s">
        <v>970</v>
      </c>
      <c r="X48" t="s">
        <v>24107</v>
      </c>
    </row>
    <row r="49" spans="2:24" ht="10" customHeight="1" outlineLevel="1" x14ac:dyDescent="0.15">
      <c r="B49" t="s">
        <v>236</v>
      </c>
      <c r="C49" t="s">
        <v>23903</v>
      </c>
      <c r="E49" t="s">
        <v>603</v>
      </c>
      <c r="F49" t="s">
        <v>24108</v>
      </c>
      <c r="G49" t="s">
        <v>24103</v>
      </c>
      <c r="H49" t="s">
        <v>23906</v>
      </c>
      <c r="I49" s="5">
        <v>76000</v>
      </c>
      <c r="J49" t="s">
        <v>967</v>
      </c>
      <c r="K49" s="17">
        <v>43748</v>
      </c>
      <c r="L49" s="15">
        <v>2020</v>
      </c>
      <c r="M49" s="17">
        <v>43766</v>
      </c>
      <c r="N49" t="s">
        <v>24109</v>
      </c>
      <c r="O49" t="s">
        <v>24110</v>
      </c>
      <c r="R49" t="s">
        <v>24111</v>
      </c>
      <c r="S49" t="s">
        <v>795</v>
      </c>
      <c r="U49" t="s">
        <v>23910</v>
      </c>
      <c r="V49" t="s">
        <v>23911</v>
      </c>
      <c r="W49" t="s">
        <v>970</v>
      </c>
      <c r="X49" t="s">
        <v>24112</v>
      </c>
    </row>
    <row r="50" spans="2:24" ht="10" customHeight="1" outlineLevel="1" x14ac:dyDescent="0.15">
      <c r="B50" t="s">
        <v>1859</v>
      </c>
      <c r="C50" t="s">
        <v>23903</v>
      </c>
      <c r="D50" t="s">
        <v>1410</v>
      </c>
      <c r="E50" t="s">
        <v>1411</v>
      </c>
      <c r="F50" t="s">
        <v>24113</v>
      </c>
      <c r="G50" t="s">
        <v>24114</v>
      </c>
      <c r="H50" t="s">
        <v>23906</v>
      </c>
      <c r="I50" s="5">
        <v>36672.519999999997</v>
      </c>
      <c r="J50" t="s">
        <v>967</v>
      </c>
      <c r="K50" s="17">
        <v>44344</v>
      </c>
      <c r="L50" s="15">
        <v>2021</v>
      </c>
      <c r="M50" s="17">
        <v>44377</v>
      </c>
      <c r="N50" t="s">
        <v>619</v>
      </c>
      <c r="O50" t="s">
        <v>1890</v>
      </c>
      <c r="P50" t="s">
        <v>24115</v>
      </c>
      <c r="Q50" t="s">
        <v>24116</v>
      </c>
      <c r="R50" t="s">
        <v>24117</v>
      </c>
      <c r="S50" t="s">
        <v>824</v>
      </c>
      <c r="U50" t="s">
        <v>23910</v>
      </c>
      <c r="V50" t="s">
        <v>23911</v>
      </c>
      <c r="W50" t="s">
        <v>970</v>
      </c>
      <c r="X50" t="s">
        <v>24118</v>
      </c>
    </row>
    <row r="51" spans="2:24" ht="10" customHeight="1" outlineLevel="1" x14ac:dyDescent="0.15">
      <c r="B51" t="s">
        <v>1018</v>
      </c>
      <c r="C51" t="s">
        <v>23903</v>
      </c>
      <c r="D51" t="s">
        <v>161</v>
      </c>
      <c r="E51" t="s">
        <v>597</v>
      </c>
      <c r="F51" t="s">
        <v>24119</v>
      </c>
      <c r="G51" t="s">
        <v>24120</v>
      </c>
      <c r="H51" t="s">
        <v>23906</v>
      </c>
      <c r="I51" s="5">
        <v>832181.61</v>
      </c>
      <c r="J51" t="s">
        <v>967</v>
      </c>
      <c r="K51" s="17">
        <v>46059</v>
      </c>
      <c r="L51" s="15">
        <v>2026</v>
      </c>
      <c r="M51" s="17">
        <v>46083</v>
      </c>
      <c r="N51" t="s">
        <v>24121</v>
      </c>
      <c r="O51" t="s">
        <v>24122</v>
      </c>
      <c r="R51" t="s">
        <v>24123</v>
      </c>
      <c r="S51" t="s">
        <v>795</v>
      </c>
      <c r="U51" t="s">
        <v>23910</v>
      </c>
      <c r="V51" t="s">
        <v>23911</v>
      </c>
      <c r="W51" t="s">
        <v>970</v>
      </c>
      <c r="X51" t="s">
        <v>24124</v>
      </c>
    </row>
    <row r="52" spans="2:24" ht="10" customHeight="1" outlineLevel="1" x14ac:dyDescent="0.15">
      <c r="B52" t="s">
        <v>1018</v>
      </c>
      <c r="C52" t="s">
        <v>23903</v>
      </c>
      <c r="D52" t="s">
        <v>161</v>
      </c>
      <c r="E52" t="s">
        <v>597</v>
      </c>
      <c r="F52" t="s">
        <v>24125</v>
      </c>
      <c r="G52" t="s">
        <v>24126</v>
      </c>
      <c r="H52" t="s">
        <v>23906</v>
      </c>
      <c r="I52" s="5">
        <v>677041.6</v>
      </c>
      <c r="J52" t="s">
        <v>967</v>
      </c>
      <c r="K52" s="17">
        <v>46059</v>
      </c>
      <c r="L52" s="15">
        <v>2026</v>
      </c>
      <c r="M52" s="17">
        <v>46083</v>
      </c>
      <c r="N52" t="s">
        <v>24121</v>
      </c>
      <c r="O52" t="s">
        <v>24122</v>
      </c>
      <c r="R52" t="s">
        <v>24127</v>
      </c>
      <c r="S52" t="s">
        <v>795</v>
      </c>
      <c r="U52" t="s">
        <v>23910</v>
      </c>
      <c r="V52" t="s">
        <v>23911</v>
      </c>
      <c r="W52" t="s">
        <v>970</v>
      </c>
      <c r="X52" t="s">
        <v>24128</v>
      </c>
    </row>
    <row r="53" spans="2:24" ht="10" customHeight="1" outlineLevel="1" x14ac:dyDescent="0.15">
      <c r="B53" t="s">
        <v>1018</v>
      </c>
      <c r="C53" t="s">
        <v>23903</v>
      </c>
      <c r="D53" t="s">
        <v>161</v>
      </c>
      <c r="E53" t="s">
        <v>597</v>
      </c>
      <c r="F53" t="s">
        <v>24129</v>
      </c>
      <c r="G53" t="s">
        <v>24130</v>
      </c>
      <c r="H53" t="s">
        <v>23906</v>
      </c>
      <c r="I53" s="5">
        <v>695644.95</v>
      </c>
      <c r="J53" t="s">
        <v>967</v>
      </c>
      <c r="K53" s="17">
        <v>46073</v>
      </c>
      <c r="L53" s="15">
        <v>2026</v>
      </c>
      <c r="M53" s="17">
        <v>46083</v>
      </c>
      <c r="N53" t="s">
        <v>23915</v>
      </c>
      <c r="O53" t="s">
        <v>23916</v>
      </c>
      <c r="R53" t="s">
        <v>24131</v>
      </c>
      <c r="S53" t="s">
        <v>795</v>
      </c>
      <c r="U53" t="s">
        <v>23910</v>
      </c>
      <c r="V53" t="s">
        <v>23911</v>
      </c>
      <c r="W53" t="s">
        <v>970</v>
      </c>
      <c r="X53" t="s">
        <v>24132</v>
      </c>
    </row>
    <row r="54" spans="2:24" ht="10" customHeight="1" outlineLevel="1" x14ac:dyDescent="0.15">
      <c r="B54" t="s">
        <v>1018</v>
      </c>
      <c r="C54" t="s">
        <v>23903</v>
      </c>
      <c r="D54" t="s">
        <v>161</v>
      </c>
      <c r="E54" t="s">
        <v>597</v>
      </c>
      <c r="F54" t="s">
        <v>24133</v>
      </c>
      <c r="G54" t="s">
        <v>24134</v>
      </c>
      <c r="H54" t="s">
        <v>23906</v>
      </c>
      <c r="I54" s="5">
        <v>3739421</v>
      </c>
      <c r="J54" t="s">
        <v>967</v>
      </c>
      <c r="K54" s="17">
        <v>45723</v>
      </c>
      <c r="L54" s="15">
        <v>2025</v>
      </c>
      <c r="M54" s="17">
        <v>46056</v>
      </c>
      <c r="N54" t="s">
        <v>715</v>
      </c>
      <c r="O54" t="s">
        <v>2134</v>
      </c>
      <c r="R54" t="s">
        <v>24135</v>
      </c>
      <c r="S54" t="s">
        <v>795</v>
      </c>
      <c r="U54" t="s">
        <v>23910</v>
      </c>
      <c r="V54" t="s">
        <v>23911</v>
      </c>
      <c r="W54" t="s">
        <v>970</v>
      </c>
      <c r="X54" t="s">
        <v>24136</v>
      </c>
    </row>
    <row r="55" spans="2:24" ht="10" customHeight="1" outlineLevel="1" x14ac:dyDescent="0.15">
      <c r="B55" t="s">
        <v>1018</v>
      </c>
      <c r="C55" t="s">
        <v>23903</v>
      </c>
      <c r="D55" t="s">
        <v>161</v>
      </c>
      <c r="E55" t="s">
        <v>597</v>
      </c>
      <c r="F55" t="s">
        <v>24137</v>
      </c>
      <c r="G55" t="s">
        <v>24138</v>
      </c>
      <c r="H55" t="s">
        <v>23906</v>
      </c>
      <c r="I55" s="5">
        <v>483765</v>
      </c>
      <c r="J55" t="s">
        <v>967</v>
      </c>
      <c r="K55" s="17">
        <v>46031</v>
      </c>
      <c r="L55" s="15">
        <v>2026</v>
      </c>
      <c r="M55" s="17">
        <v>46056</v>
      </c>
      <c r="N55" t="s">
        <v>8385</v>
      </c>
      <c r="O55" t="s">
        <v>8386</v>
      </c>
      <c r="P55" t="s">
        <v>8386</v>
      </c>
      <c r="Q55" t="s">
        <v>8385</v>
      </c>
      <c r="R55" t="s">
        <v>24139</v>
      </c>
      <c r="S55" t="s">
        <v>795</v>
      </c>
      <c r="U55" t="s">
        <v>23910</v>
      </c>
      <c r="V55" t="s">
        <v>23911</v>
      </c>
      <c r="W55" t="s">
        <v>970</v>
      </c>
      <c r="X55" t="s">
        <v>24140</v>
      </c>
    </row>
    <row r="56" spans="2:24" ht="10" customHeight="1" outlineLevel="1" x14ac:dyDescent="0.15">
      <c r="B56" t="s">
        <v>1003</v>
      </c>
      <c r="C56" t="s">
        <v>23903</v>
      </c>
      <c r="D56" t="s">
        <v>161</v>
      </c>
      <c r="E56" t="s">
        <v>597</v>
      </c>
      <c r="F56" t="s">
        <v>24141</v>
      </c>
      <c r="G56" t="s">
        <v>24142</v>
      </c>
      <c r="H56" t="s">
        <v>23906</v>
      </c>
      <c r="I56" s="5">
        <v>41051</v>
      </c>
      <c r="J56" t="s">
        <v>967</v>
      </c>
      <c r="K56" s="17">
        <v>46114</v>
      </c>
      <c r="L56" s="15">
        <v>2026</v>
      </c>
      <c r="M56" s="17">
        <v>46119</v>
      </c>
      <c r="N56" t="s">
        <v>24143</v>
      </c>
      <c r="O56" t="s">
        <v>24144</v>
      </c>
      <c r="R56" t="s">
        <v>24145</v>
      </c>
      <c r="S56" t="s">
        <v>795</v>
      </c>
      <c r="U56" t="s">
        <v>23910</v>
      </c>
      <c r="V56" t="s">
        <v>23911</v>
      </c>
      <c r="W56" t="s">
        <v>970</v>
      </c>
      <c r="X56" t="s">
        <v>24146</v>
      </c>
    </row>
    <row r="57" spans="2:24" ht="10" customHeight="1" outlineLevel="1" x14ac:dyDescent="0.15">
      <c r="B57" t="s">
        <v>1003</v>
      </c>
      <c r="C57" t="s">
        <v>23903</v>
      </c>
      <c r="D57" t="s">
        <v>161</v>
      </c>
      <c r="E57" t="s">
        <v>597</v>
      </c>
      <c r="F57" t="s">
        <v>24147</v>
      </c>
      <c r="G57" t="s">
        <v>24148</v>
      </c>
      <c r="H57" t="s">
        <v>23906</v>
      </c>
      <c r="I57" s="5">
        <v>46973.64</v>
      </c>
      <c r="J57" t="s">
        <v>967</v>
      </c>
      <c r="K57" s="17">
        <v>46107</v>
      </c>
      <c r="L57" s="15">
        <v>2026</v>
      </c>
      <c r="M57" s="17">
        <v>46119</v>
      </c>
      <c r="N57" t="s">
        <v>24149</v>
      </c>
      <c r="O57" t="s">
        <v>24150</v>
      </c>
      <c r="P57" t="s">
        <v>24151</v>
      </c>
      <c r="Q57" t="s">
        <v>24152</v>
      </c>
      <c r="R57" t="s">
        <v>24153</v>
      </c>
      <c r="S57" t="s">
        <v>795</v>
      </c>
      <c r="U57" t="s">
        <v>23910</v>
      </c>
      <c r="V57" t="s">
        <v>23911</v>
      </c>
      <c r="W57" t="s">
        <v>970</v>
      </c>
      <c r="X57" t="s">
        <v>24154</v>
      </c>
    </row>
    <row r="58" spans="2:24" ht="10" customHeight="1" outlineLevel="1" x14ac:dyDescent="0.15">
      <c r="B58" t="s">
        <v>1003</v>
      </c>
      <c r="C58" t="s">
        <v>23903</v>
      </c>
      <c r="D58" t="s">
        <v>161</v>
      </c>
      <c r="E58" t="s">
        <v>597</v>
      </c>
      <c r="F58" t="s">
        <v>24155</v>
      </c>
      <c r="G58" t="s">
        <v>24156</v>
      </c>
      <c r="H58" t="s">
        <v>23906</v>
      </c>
      <c r="I58" s="5">
        <v>51315</v>
      </c>
      <c r="J58" t="s">
        <v>967</v>
      </c>
      <c r="K58" s="17">
        <v>46092</v>
      </c>
      <c r="L58" s="15">
        <v>2026</v>
      </c>
      <c r="M58" s="17">
        <v>46119</v>
      </c>
      <c r="N58" t="s">
        <v>24157</v>
      </c>
      <c r="O58" t="s">
        <v>24158</v>
      </c>
      <c r="P58" t="s">
        <v>24159</v>
      </c>
      <c r="Q58" t="s">
        <v>24160</v>
      </c>
      <c r="R58" t="s">
        <v>24161</v>
      </c>
      <c r="S58" t="s">
        <v>795</v>
      </c>
      <c r="U58" t="s">
        <v>23910</v>
      </c>
      <c r="V58" t="s">
        <v>23911</v>
      </c>
      <c r="W58" t="s">
        <v>970</v>
      </c>
      <c r="X58" t="s">
        <v>24162</v>
      </c>
    </row>
    <row r="59" spans="2:24" ht="10" customHeight="1" outlineLevel="1" x14ac:dyDescent="0.15">
      <c r="B59" t="s">
        <v>1003</v>
      </c>
      <c r="C59" t="s">
        <v>23903</v>
      </c>
      <c r="D59" t="s">
        <v>161</v>
      </c>
      <c r="E59" t="s">
        <v>597</v>
      </c>
      <c r="F59" t="s">
        <v>24163</v>
      </c>
      <c r="G59" t="s">
        <v>24164</v>
      </c>
      <c r="H59" t="s">
        <v>23906</v>
      </c>
      <c r="I59" s="5">
        <v>59931.48</v>
      </c>
      <c r="J59" t="s">
        <v>967</v>
      </c>
      <c r="K59" s="17">
        <v>46101</v>
      </c>
      <c r="L59" s="15">
        <v>2026</v>
      </c>
      <c r="M59" s="17">
        <v>46119</v>
      </c>
      <c r="N59" t="s">
        <v>24016</v>
      </c>
      <c r="O59" t="s">
        <v>24017</v>
      </c>
      <c r="P59" t="s">
        <v>24018</v>
      </c>
      <c r="Q59" t="s">
        <v>24019</v>
      </c>
      <c r="R59" t="s">
        <v>24165</v>
      </c>
      <c r="S59" t="s">
        <v>795</v>
      </c>
      <c r="U59" t="s">
        <v>23910</v>
      </c>
      <c r="V59" t="s">
        <v>23911</v>
      </c>
      <c r="W59" t="s">
        <v>970</v>
      </c>
      <c r="X59" t="s">
        <v>24166</v>
      </c>
    </row>
    <row r="60" spans="2:24" ht="10" customHeight="1" outlineLevel="1" x14ac:dyDescent="0.15">
      <c r="B60" t="s">
        <v>1003</v>
      </c>
      <c r="C60" t="s">
        <v>23903</v>
      </c>
      <c r="D60" t="s">
        <v>161</v>
      </c>
      <c r="E60" t="s">
        <v>597</v>
      </c>
      <c r="F60" t="s">
        <v>24167</v>
      </c>
      <c r="G60" t="s">
        <v>24168</v>
      </c>
      <c r="H60" t="s">
        <v>23906</v>
      </c>
      <c r="I60" s="5">
        <v>70406.100000000006</v>
      </c>
      <c r="J60" t="s">
        <v>967</v>
      </c>
      <c r="K60" s="17">
        <v>46101</v>
      </c>
      <c r="L60" s="15">
        <v>2026</v>
      </c>
      <c r="M60" s="17">
        <v>46119</v>
      </c>
      <c r="N60" t="s">
        <v>24169</v>
      </c>
      <c r="O60" t="s">
        <v>24170</v>
      </c>
      <c r="R60" t="s">
        <v>24171</v>
      </c>
      <c r="S60" t="s">
        <v>795</v>
      </c>
      <c r="U60" t="s">
        <v>23910</v>
      </c>
      <c r="V60" t="s">
        <v>23911</v>
      </c>
      <c r="W60" t="s">
        <v>970</v>
      </c>
      <c r="X60" t="s">
        <v>24172</v>
      </c>
    </row>
    <row r="61" spans="2:24" ht="10" customHeight="1" outlineLevel="1" x14ac:dyDescent="0.15">
      <c r="B61" t="s">
        <v>1003</v>
      </c>
      <c r="C61" t="s">
        <v>23903</v>
      </c>
      <c r="D61" t="s">
        <v>161</v>
      </c>
      <c r="E61" t="s">
        <v>597</v>
      </c>
      <c r="F61" t="s">
        <v>24173</v>
      </c>
      <c r="G61" t="s">
        <v>24174</v>
      </c>
      <c r="H61" t="s">
        <v>23906</v>
      </c>
      <c r="I61" s="5">
        <v>236314</v>
      </c>
      <c r="J61" t="s">
        <v>967</v>
      </c>
      <c r="K61" s="17">
        <v>46086</v>
      </c>
      <c r="L61" s="15">
        <v>2026</v>
      </c>
      <c r="M61" s="17">
        <v>46119</v>
      </c>
      <c r="N61" t="s">
        <v>24175</v>
      </c>
      <c r="O61" t="s">
        <v>24176</v>
      </c>
      <c r="P61" t="s">
        <v>24177</v>
      </c>
      <c r="Q61" t="s">
        <v>24175</v>
      </c>
      <c r="R61" t="s">
        <v>24178</v>
      </c>
      <c r="S61" t="s">
        <v>795</v>
      </c>
      <c r="U61" t="s">
        <v>23910</v>
      </c>
      <c r="V61" t="s">
        <v>23911</v>
      </c>
      <c r="W61" t="s">
        <v>970</v>
      </c>
      <c r="X61" t="s">
        <v>24179</v>
      </c>
    </row>
    <row r="62" spans="2:24" ht="10" customHeight="1" outlineLevel="1" x14ac:dyDescent="0.15">
      <c r="B62" t="s">
        <v>1003</v>
      </c>
      <c r="C62" t="s">
        <v>23903</v>
      </c>
      <c r="D62" t="s">
        <v>161</v>
      </c>
      <c r="E62" t="s">
        <v>597</v>
      </c>
      <c r="F62" t="s">
        <v>24180</v>
      </c>
      <c r="G62" t="s">
        <v>24181</v>
      </c>
      <c r="H62" t="s">
        <v>23906</v>
      </c>
      <c r="I62" s="5">
        <v>256841.74</v>
      </c>
      <c r="J62" t="s">
        <v>967</v>
      </c>
      <c r="K62" s="17">
        <v>46084</v>
      </c>
      <c r="L62" s="15">
        <v>2026</v>
      </c>
      <c r="M62" s="17">
        <v>46119</v>
      </c>
      <c r="N62" t="s">
        <v>24169</v>
      </c>
      <c r="O62" t="s">
        <v>24170</v>
      </c>
      <c r="R62" t="s">
        <v>24182</v>
      </c>
      <c r="S62" t="s">
        <v>795</v>
      </c>
      <c r="U62" t="s">
        <v>23910</v>
      </c>
      <c r="V62" t="s">
        <v>23911</v>
      </c>
      <c r="W62" t="s">
        <v>970</v>
      </c>
      <c r="X62" t="s">
        <v>24183</v>
      </c>
    </row>
    <row r="63" spans="2:24" ht="10" customHeight="1" outlineLevel="1" x14ac:dyDescent="0.15">
      <c r="B63" t="s">
        <v>1003</v>
      </c>
      <c r="C63" t="s">
        <v>23903</v>
      </c>
      <c r="D63" t="s">
        <v>161</v>
      </c>
      <c r="E63" t="s">
        <v>597</v>
      </c>
      <c r="F63" t="s">
        <v>24184</v>
      </c>
      <c r="G63" t="s">
        <v>24185</v>
      </c>
      <c r="H63" t="s">
        <v>23906</v>
      </c>
      <c r="I63" s="5">
        <v>389519.2</v>
      </c>
      <c r="J63" t="s">
        <v>967</v>
      </c>
      <c r="K63" s="17">
        <v>46112</v>
      </c>
      <c r="L63" s="15">
        <v>2026</v>
      </c>
      <c r="M63" s="17">
        <v>46119</v>
      </c>
      <c r="N63" t="s">
        <v>24186</v>
      </c>
      <c r="O63" t="s">
        <v>24187</v>
      </c>
      <c r="R63" t="s">
        <v>24188</v>
      </c>
      <c r="S63" t="s">
        <v>795</v>
      </c>
      <c r="U63" t="s">
        <v>23910</v>
      </c>
      <c r="V63" t="s">
        <v>23911</v>
      </c>
      <c r="W63" t="s">
        <v>970</v>
      </c>
      <c r="X63" t="s">
        <v>24189</v>
      </c>
    </row>
    <row r="64" spans="2:24" ht="10" customHeight="1" outlineLevel="1" x14ac:dyDescent="0.15">
      <c r="B64" t="s">
        <v>1003</v>
      </c>
      <c r="C64" t="s">
        <v>23903</v>
      </c>
      <c r="D64" t="s">
        <v>161</v>
      </c>
      <c r="E64" t="s">
        <v>597</v>
      </c>
      <c r="F64" t="s">
        <v>24190</v>
      </c>
      <c r="G64" t="s">
        <v>24191</v>
      </c>
      <c r="H64" t="s">
        <v>23906</v>
      </c>
      <c r="I64" s="5">
        <v>59228.75</v>
      </c>
      <c r="J64" t="s">
        <v>967</v>
      </c>
      <c r="K64" s="17">
        <v>46057</v>
      </c>
      <c r="L64" s="15">
        <v>2026</v>
      </c>
      <c r="M64" s="17">
        <v>46083</v>
      </c>
      <c r="N64" t="s">
        <v>24192</v>
      </c>
      <c r="O64" t="s">
        <v>24193</v>
      </c>
      <c r="P64" t="s">
        <v>24194</v>
      </c>
      <c r="Q64" t="s">
        <v>24192</v>
      </c>
      <c r="R64" t="s">
        <v>24195</v>
      </c>
      <c r="S64" t="s">
        <v>795</v>
      </c>
      <c r="U64" t="s">
        <v>23910</v>
      </c>
      <c r="V64" t="s">
        <v>23911</v>
      </c>
      <c r="W64" t="s">
        <v>970</v>
      </c>
      <c r="X64" t="s">
        <v>24196</v>
      </c>
    </row>
    <row r="65" spans="2:24" ht="10" customHeight="1" outlineLevel="1" x14ac:dyDescent="0.15">
      <c r="B65" t="s">
        <v>1003</v>
      </c>
      <c r="C65" t="s">
        <v>23903</v>
      </c>
      <c r="D65" t="s">
        <v>161</v>
      </c>
      <c r="E65" t="s">
        <v>597</v>
      </c>
      <c r="F65" t="s">
        <v>24197</v>
      </c>
      <c r="G65" t="s">
        <v>24198</v>
      </c>
      <c r="H65" t="s">
        <v>23906</v>
      </c>
      <c r="I65" s="5">
        <v>80308</v>
      </c>
      <c r="J65" t="s">
        <v>967</v>
      </c>
      <c r="K65" s="17">
        <v>46073</v>
      </c>
      <c r="L65" s="15">
        <v>2026</v>
      </c>
      <c r="M65" s="17">
        <v>46083</v>
      </c>
      <c r="N65" t="s">
        <v>24199</v>
      </c>
      <c r="O65" t="s">
        <v>24200</v>
      </c>
      <c r="R65" t="s">
        <v>24201</v>
      </c>
      <c r="S65" t="s">
        <v>795</v>
      </c>
      <c r="U65" t="s">
        <v>23910</v>
      </c>
      <c r="V65" t="s">
        <v>23911</v>
      </c>
      <c r="W65" t="s">
        <v>970</v>
      </c>
      <c r="X65" t="s">
        <v>24202</v>
      </c>
    </row>
    <row r="66" spans="2:24" ht="10" customHeight="1" outlineLevel="1" x14ac:dyDescent="0.15">
      <c r="B66" t="s">
        <v>1003</v>
      </c>
      <c r="C66" t="s">
        <v>23903</v>
      </c>
      <c r="D66" t="s">
        <v>161</v>
      </c>
      <c r="E66" t="s">
        <v>597</v>
      </c>
      <c r="F66" t="s">
        <v>24203</v>
      </c>
      <c r="G66" t="s">
        <v>24204</v>
      </c>
      <c r="H66" t="s">
        <v>23906</v>
      </c>
      <c r="I66" s="5">
        <v>30367.919999999998</v>
      </c>
      <c r="J66" t="s">
        <v>967</v>
      </c>
      <c r="K66" s="17">
        <v>46076</v>
      </c>
      <c r="L66" s="15">
        <v>2026</v>
      </c>
      <c r="M66" s="17">
        <v>46083</v>
      </c>
      <c r="N66" t="s">
        <v>7692</v>
      </c>
      <c r="O66" t="s">
        <v>7693</v>
      </c>
      <c r="P66" t="s">
        <v>24205</v>
      </c>
      <c r="Q66" t="s">
        <v>24206</v>
      </c>
      <c r="R66" t="s">
        <v>24207</v>
      </c>
      <c r="S66" t="s">
        <v>795</v>
      </c>
      <c r="U66" t="s">
        <v>23910</v>
      </c>
      <c r="V66" t="s">
        <v>23911</v>
      </c>
      <c r="W66" t="s">
        <v>970</v>
      </c>
      <c r="X66" t="s">
        <v>24208</v>
      </c>
    </row>
    <row r="67" spans="2:24" ht="10" customHeight="1" outlineLevel="1" x14ac:dyDescent="0.15">
      <c r="B67" t="s">
        <v>1003</v>
      </c>
      <c r="C67" t="s">
        <v>23903</v>
      </c>
      <c r="D67" t="s">
        <v>161</v>
      </c>
      <c r="E67" t="s">
        <v>597</v>
      </c>
      <c r="F67" t="s">
        <v>24209</v>
      </c>
      <c r="G67" t="s">
        <v>24210</v>
      </c>
      <c r="H67" t="s">
        <v>23906</v>
      </c>
      <c r="I67" s="5">
        <v>420400</v>
      </c>
      <c r="J67" t="s">
        <v>967</v>
      </c>
      <c r="K67" s="17">
        <v>46058</v>
      </c>
      <c r="L67" s="15">
        <v>2026</v>
      </c>
      <c r="M67" s="17">
        <v>46083</v>
      </c>
      <c r="N67" t="s">
        <v>24186</v>
      </c>
      <c r="O67" t="s">
        <v>24187</v>
      </c>
      <c r="R67" t="s">
        <v>24211</v>
      </c>
      <c r="S67" t="s">
        <v>795</v>
      </c>
      <c r="U67" t="s">
        <v>23910</v>
      </c>
      <c r="V67" t="s">
        <v>23911</v>
      </c>
      <c r="W67" t="s">
        <v>970</v>
      </c>
      <c r="X67" t="s">
        <v>24212</v>
      </c>
    </row>
    <row r="68" spans="2:24" ht="11" outlineLevel="1" x14ac:dyDescent="0.15">
      <c r="B68" t="s">
        <v>1003</v>
      </c>
      <c r="C68" t="s">
        <v>23903</v>
      </c>
      <c r="D68" t="s">
        <v>161</v>
      </c>
      <c r="E68" t="s">
        <v>597</v>
      </c>
      <c r="F68" t="s">
        <v>24213</v>
      </c>
      <c r="G68" t="s">
        <v>24214</v>
      </c>
      <c r="H68" t="s">
        <v>23906</v>
      </c>
      <c r="I68" s="5">
        <v>69698.600000000006</v>
      </c>
      <c r="J68" t="s">
        <v>967</v>
      </c>
      <c r="K68" s="17">
        <v>46079</v>
      </c>
      <c r="L68" s="15">
        <v>2026</v>
      </c>
      <c r="M68" s="17">
        <v>46083</v>
      </c>
      <c r="N68" t="s">
        <v>24121</v>
      </c>
      <c r="O68" t="s">
        <v>24122</v>
      </c>
      <c r="R68" t="s">
        <v>24215</v>
      </c>
      <c r="S68" t="s">
        <v>795</v>
      </c>
      <c r="U68" t="s">
        <v>23910</v>
      </c>
      <c r="V68" t="s">
        <v>23911</v>
      </c>
      <c r="W68" t="s">
        <v>970</v>
      </c>
      <c r="X68" t="s">
        <v>24216</v>
      </c>
    </row>
    <row r="69" spans="2:24" ht="11" outlineLevel="1" x14ac:dyDescent="0.15">
      <c r="B69" t="s">
        <v>1003</v>
      </c>
      <c r="C69" t="s">
        <v>23903</v>
      </c>
      <c r="D69" t="s">
        <v>161</v>
      </c>
      <c r="E69" t="s">
        <v>597</v>
      </c>
      <c r="F69" t="s">
        <v>24217</v>
      </c>
      <c r="G69" t="s">
        <v>24218</v>
      </c>
      <c r="H69" t="s">
        <v>23906</v>
      </c>
      <c r="I69" s="5">
        <v>50730</v>
      </c>
      <c r="J69" t="s">
        <v>967</v>
      </c>
      <c r="K69" s="17">
        <v>46066</v>
      </c>
      <c r="L69" s="15">
        <v>2026</v>
      </c>
      <c r="M69" s="17">
        <v>46083</v>
      </c>
      <c r="N69" t="s">
        <v>24219</v>
      </c>
      <c r="O69" t="s">
        <v>24220</v>
      </c>
      <c r="P69" t="s">
        <v>24220</v>
      </c>
      <c r="Q69" t="s">
        <v>24219</v>
      </c>
      <c r="R69" t="s">
        <v>24221</v>
      </c>
      <c r="S69" t="s">
        <v>795</v>
      </c>
      <c r="U69" t="s">
        <v>23910</v>
      </c>
      <c r="V69" t="s">
        <v>23911</v>
      </c>
      <c r="W69" t="s">
        <v>970</v>
      </c>
      <c r="X69" t="s">
        <v>24222</v>
      </c>
    </row>
    <row r="70" spans="2:24" ht="11" outlineLevel="1" x14ac:dyDescent="0.15">
      <c r="B70" t="s">
        <v>1003</v>
      </c>
      <c r="C70" t="s">
        <v>23903</v>
      </c>
      <c r="D70" t="s">
        <v>161</v>
      </c>
      <c r="E70" t="s">
        <v>597</v>
      </c>
      <c r="F70" t="s">
        <v>24223</v>
      </c>
      <c r="G70" t="s">
        <v>24224</v>
      </c>
      <c r="H70" t="s">
        <v>23906</v>
      </c>
      <c r="I70" s="5">
        <v>59567.38</v>
      </c>
      <c r="J70" t="s">
        <v>967</v>
      </c>
      <c r="K70" s="17">
        <v>46051</v>
      </c>
      <c r="L70" s="15">
        <v>2026</v>
      </c>
      <c r="M70" s="17">
        <v>46056</v>
      </c>
      <c r="N70" t="s">
        <v>24225</v>
      </c>
      <c r="O70" t="s">
        <v>24226</v>
      </c>
      <c r="R70" t="s">
        <v>24227</v>
      </c>
      <c r="S70" t="s">
        <v>795</v>
      </c>
      <c r="U70" t="s">
        <v>23910</v>
      </c>
      <c r="V70" t="s">
        <v>23911</v>
      </c>
      <c r="W70" t="s">
        <v>970</v>
      </c>
      <c r="X70" t="s">
        <v>24228</v>
      </c>
    </row>
    <row r="71" spans="2:24" ht="11" outlineLevel="1" x14ac:dyDescent="0.15">
      <c r="B71" t="s">
        <v>1003</v>
      </c>
      <c r="C71" t="s">
        <v>23903</v>
      </c>
      <c r="D71" t="s">
        <v>161</v>
      </c>
      <c r="E71" t="s">
        <v>597</v>
      </c>
      <c r="F71" t="s">
        <v>24229</v>
      </c>
      <c r="G71" t="s">
        <v>24230</v>
      </c>
      <c r="H71" t="s">
        <v>23906</v>
      </c>
      <c r="I71" s="5">
        <v>58060</v>
      </c>
      <c r="J71" t="s">
        <v>967</v>
      </c>
      <c r="K71" s="17">
        <v>46051</v>
      </c>
      <c r="L71" s="15">
        <v>2026</v>
      </c>
      <c r="M71" s="17">
        <v>46056</v>
      </c>
      <c r="N71" t="s">
        <v>24231</v>
      </c>
      <c r="O71" t="s">
        <v>24232</v>
      </c>
      <c r="P71" t="s">
        <v>24232</v>
      </c>
      <c r="Q71" t="s">
        <v>24231</v>
      </c>
      <c r="R71" t="s">
        <v>24233</v>
      </c>
      <c r="S71" t="s">
        <v>795</v>
      </c>
      <c r="U71" t="s">
        <v>23910</v>
      </c>
      <c r="V71" t="s">
        <v>23911</v>
      </c>
      <c r="W71" t="s">
        <v>970</v>
      </c>
      <c r="X71" t="s">
        <v>24234</v>
      </c>
    </row>
    <row r="72" spans="2:24" ht="11" outlineLevel="1" x14ac:dyDescent="0.15">
      <c r="B72" t="s">
        <v>1003</v>
      </c>
      <c r="C72" t="s">
        <v>23903</v>
      </c>
      <c r="D72" t="s">
        <v>161</v>
      </c>
      <c r="E72" t="s">
        <v>597</v>
      </c>
      <c r="F72" t="s">
        <v>24235</v>
      </c>
      <c r="G72" t="s">
        <v>24236</v>
      </c>
      <c r="H72" t="s">
        <v>23906</v>
      </c>
      <c r="I72" s="5">
        <v>103500</v>
      </c>
      <c r="J72" t="s">
        <v>967</v>
      </c>
      <c r="K72" s="17">
        <v>46049</v>
      </c>
      <c r="L72" s="15">
        <v>2026</v>
      </c>
      <c r="M72" s="17">
        <v>46056</v>
      </c>
      <c r="N72" t="s">
        <v>24055</v>
      </c>
      <c r="O72" t="s">
        <v>24056</v>
      </c>
      <c r="R72" t="s">
        <v>24237</v>
      </c>
      <c r="S72" t="s">
        <v>795</v>
      </c>
      <c r="U72" t="s">
        <v>23910</v>
      </c>
      <c r="V72" t="s">
        <v>23911</v>
      </c>
      <c r="W72" t="s">
        <v>970</v>
      </c>
      <c r="X72" t="s">
        <v>24238</v>
      </c>
    </row>
    <row r="73" spans="2:24" ht="11" outlineLevel="1" x14ac:dyDescent="0.15">
      <c r="B73" t="s">
        <v>1003</v>
      </c>
      <c r="C73" t="s">
        <v>23903</v>
      </c>
      <c r="D73" t="s">
        <v>161</v>
      </c>
      <c r="E73" t="s">
        <v>597</v>
      </c>
      <c r="F73" t="s">
        <v>24239</v>
      </c>
      <c r="G73" t="s">
        <v>24240</v>
      </c>
      <c r="H73" t="s">
        <v>23906</v>
      </c>
      <c r="I73" s="5">
        <v>41722.57</v>
      </c>
      <c r="J73" t="s">
        <v>967</v>
      </c>
      <c r="K73" s="17">
        <v>46048</v>
      </c>
      <c r="L73" s="15">
        <v>2026</v>
      </c>
      <c r="M73" s="17">
        <v>46056</v>
      </c>
      <c r="N73" t="s">
        <v>24241</v>
      </c>
      <c r="O73" t="s">
        <v>24242</v>
      </c>
      <c r="P73" t="s">
        <v>24242</v>
      </c>
      <c r="Q73" t="s">
        <v>24241</v>
      </c>
      <c r="R73" t="s">
        <v>24243</v>
      </c>
      <c r="S73" t="s">
        <v>795</v>
      </c>
      <c r="U73" t="s">
        <v>23910</v>
      </c>
      <c r="V73" t="s">
        <v>23911</v>
      </c>
      <c r="W73" t="s">
        <v>970</v>
      </c>
      <c r="X73" t="s">
        <v>24244</v>
      </c>
    </row>
    <row r="74" spans="2:24" ht="11" outlineLevel="1" x14ac:dyDescent="0.15">
      <c r="B74" t="s">
        <v>1003</v>
      </c>
      <c r="C74" t="s">
        <v>23903</v>
      </c>
      <c r="D74" t="s">
        <v>161</v>
      </c>
      <c r="E74" t="s">
        <v>597</v>
      </c>
      <c r="F74" t="s">
        <v>24245</v>
      </c>
      <c r="G74" t="s">
        <v>24246</v>
      </c>
      <c r="H74" t="s">
        <v>23906</v>
      </c>
      <c r="I74" s="5">
        <v>90000</v>
      </c>
      <c r="J74" t="s">
        <v>967</v>
      </c>
      <c r="K74" s="17">
        <v>46044</v>
      </c>
      <c r="L74" s="15">
        <v>2026</v>
      </c>
      <c r="M74" s="17">
        <v>46056</v>
      </c>
      <c r="N74" t="s">
        <v>24247</v>
      </c>
      <c r="O74" t="s">
        <v>24248</v>
      </c>
      <c r="P74" t="s">
        <v>24248</v>
      </c>
      <c r="Q74" t="s">
        <v>24247</v>
      </c>
      <c r="R74" t="s">
        <v>24249</v>
      </c>
      <c r="S74" t="s">
        <v>795</v>
      </c>
      <c r="U74" t="s">
        <v>23910</v>
      </c>
      <c r="V74" t="s">
        <v>23911</v>
      </c>
      <c r="W74" t="s">
        <v>970</v>
      </c>
      <c r="X74" t="s">
        <v>24250</v>
      </c>
    </row>
    <row r="75" spans="2:24" ht="11" outlineLevel="1" x14ac:dyDescent="0.15">
      <c r="B75" t="s">
        <v>1003</v>
      </c>
      <c r="C75" t="s">
        <v>23903</v>
      </c>
      <c r="D75" t="s">
        <v>161</v>
      </c>
      <c r="E75" t="s">
        <v>597</v>
      </c>
      <c r="F75" t="s">
        <v>24251</v>
      </c>
      <c r="G75" t="s">
        <v>24252</v>
      </c>
      <c r="H75" t="s">
        <v>23906</v>
      </c>
      <c r="I75" s="5">
        <v>47873</v>
      </c>
      <c r="J75" t="s">
        <v>967</v>
      </c>
      <c r="K75" s="17">
        <v>46042</v>
      </c>
      <c r="L75" s="15">
        <v>2026</v>
      </c>
      <c r="M75" s="17">
        <v>46056</v>
      </c>
      <c r="N75" t="s">
        <v>24199</v>
      </c>
      <c r="O75" t="s">
        <v>24200</v>
      </c>
      <c r="R75" t="s">
        <v>24253</v>
      </c>
      <c r="S75" t="s">
        <v>795</v>
      </c>
      <c r="U75" t="s">
        <v>23910</v>
      </c>
      <c r="V75" t="s">
        <v>23911</v>
      </c>
      <c r="W75" t="s">
        <v>970</v>
      </c>
      <c r="X75" t="s">
        <v>24254</v>
      </c>
    </row>
    <row r="76" spans="2:24" ht="11" outlineLevel="1" x14ac:dyDescent="0.15">
      <c r="B76" t="s">
        <v>1003</v>
      </c>
      <c r="C76" t="s">
        <v>23903</v>
      </c>
      <c r="D76" t="s">
        <v>161</v>
      </c>
      <c r="E76" t="s">
        <v>597</v>
      </c>
      <c r="F76" t="s">
        <v>24255</v>
      </c>
      <c r="G76" t="s">
        <v>24256</v>
      </c>
      <c r="H76" t="s">
        <v>23906</v>
      </c>
      <c r="I76" s="5">
        <v>18237.32</v>
      </c>
      <c r="J76" t="s">
        <v>967</v>
      </c>
      <c r="K76" s="17">
        <v>46037</v>
      </c>
      <c r="L76" s="15">
        <v>2026</v>
      </c>
      <c r="M76" s="17">
        <v>46056</v>
      </c>
      <c r="N76" t="s">
        <v>24241</v>
      </c>
      <c r="O76" t="s">
        <v>24242</v>
      </c>
      <c r="P76" t="s">
        <v>24242</v>
      </c>
      <c r="Q76" t="s">
        <v>24241</v>
      </c>
      <c r="R76" t="s">
        <v>24257</v>
      </c>
      <c r="S76" t="s">
        <v>795</v>
      </c>
      <c r="U76" t="s">
        <v>23910</v>
      </c>
      <c r="V76" t="s">
        <v>23911</v>
      </c>
      <c r="W76" t="s">
        <v>970</v>
      </c>
      <c r="X76" t="s">
        <v>24258</v>
      </c>
    </row>
    <row r="77" spans="2:24" ht="11" outlineLevel="1" x14ac:dyDescent="0.15">
      <c r="B77" t="s">
        <v>1003</v>
      </c>
      <c r="C77" t="s">
        <v>23903</v>
      </c>
      <c r="D77" t="s">
        <v>161</v>
      </c>
      <c r="E77" t="s">
        <v>597</v>
      </c>
      <c r="F77" t="s">
        <v>24259</v>
      </c>
      <c r="G77" t="s">
        <v>24260</v>
      </c>
      <c r="H77" t="s">
        <v>23906</v>
      </c>
      <c r="I77" s="5">
        <v>18655.7</v>
      </c>
      <c r="J77" t="s">
        <v>967</v>
      </c>
      <c r="K77" s="17">
        <v>46037</v>
      </c>
      <c r="L77" s="15">
        <v>2026</v>
      </c>
      <c r="M77" s="17">
        <v>46056</v>
      </c>
      <c r="N77" t="s">
        <v>24261</v>
      </c>
      <c r="O77" t="s">
        <v>24262</v>
      </c>
      <c r="R77" t="s">
        <v>24263</v>
      </c>
      <c r="S77" t="s">
        <v>795</v>
      </c>
      <c r="U77" t="s">
        <v>23910</v>
      </c>
      <c r="V77" t="s">
        <v>23911</v>
      </c>
      <c r="W77" t="s">
        <v>970</v>
      </c>
      <c r="X77" t="s">
        <v>24264</v>
      </c>
    </row>
    <row r="78" spans="2:24" ht="11" outlineLevel="1" x14ac:dyDescent="0.15">
      <c r="B78" t="s">
        <v>1003</v>
      </c>
      <c r="C78" t="s">
        <v>23903</v>
      </c>
      <c r="D78" t="s">
        <v>161</v>
      </c>
      <c r="E78" t="s">
        <v>597</v>
      </c>
      <c r="F78" t="s">
        <v>24265</v>
      </c>
      <c r="G78" t="s">
        <v>24266</v>
      </c>
      <c r="H78" t="s">
        <v>23906</v>
      </c>
      <c r="I78" s="5">
        <v>23857.02</v>
      </c>
      <c r="J78" t="s">
        <v>967</v>
      </c>
      <c r="K78" s="17">
        <v>46037</v>
      </c>
      <c r="L78" s="15">
        <v>2026</v>
      </c>
      <c r="M78" s="17">
        <v>46056</v>
      </c>
      <c r="N78" t="s">
        <v>24267</v>
      </c>
      <c r="O78" t="s">
        <v>24268</v>
      </c>
      <c r="P78" t="s">
        <v>24269</v>
      </c>
      <c r="Q78" t="s">
        <v>24270</v>
      </c>
      <c r="R78" t="s">
        <v>24271</v>
      </c>
      <c r="S78" t="s">
        <v>795</v>
      </c>
      <c r="U78" t="s">
        <v>23910</v>
      </c>
      <c r="V78" t="s">
        <v>23911</v>
      </c>
      <c r="W78" t="s">
        <v>970</v>
      </c>
      <c r="X78" t="s">
        <v>24272</v>
      </c>
    </row>
    <row r="79" spans="2:24" ht="11" outlineLevel="1" x14ac:dyDescent="0.15">
      <c r="B79" t="s">
        <v>1003</v>
      </c>
      <c r="C79" t="s">
        <v>23903</v>
      </c>
      <c r="D79" t="s">
        <v>161</v>
      </c>
      <c r="E79" t="s">
        <v>597</v>
      </c>
      <c r="F79" t="s">
        <v>24273</v>
      </c>
      <c r="G79" t="s">
        <v>24274</v>
      </c>
      <c r="H79" t="s">
        <v>23906</v>
      </c>
      <c r="I79" s="5">
        <v>13181.67</v>
      </c>
      <c r="J79" t="s">
        <v>967</v>
      </c>
      <c r="K79" s="17">
        <v>46037</v>
      </c>
      <c r="L79" s="15">
        <v>2026</v>
      </c>
      <c r="M79" s="17">
        <v>46056</v>
      </c>
      <c r="N79" t="s">
        <v>24247</v>
      </c>
      <c r="O79" t="s">
        <v>24248</v>
      </c>
      <c r="P79" t="s">
        <v>24248</v>
      </c>
      <c r="Q79" t="s">
        <v>24247</v>
      </c>
      <c r="R79" t="s">
        <v>24275</v>
      </c>
      <c r="S79" t="s">
        <v>795</v>
      </c>
      <c r="U79" t="s">
        <v>23910</v>
      </c>
      <c r="V79" t="s">
        <v>23911</v>
      </c>
      <c r="W79" t="s">
        <v>970</v>
      </c>
      <c r="X79" t="s">
        <v>24276</v>
      </c>
    </row>
    <row r="80" spans="2:24" ht="11" outlineLevel="1" x14ac:dyDescent="0.15">
      <c r="B80" t="s">
        <v>1003</v>
      </c>
      <c r="C80" t="s">
        <v>23903</v>
      </c>
      <c r="D80" t="s">
        <v>161</v>
      </c>
      <c r="E80" t="s">
        <v>597</v>
      </c>
      <c r="F80" t="s">
        <v>24277</v>
      </c>
      <c r="G80" t="s">
        <v>24278</v>
      </c>
      <c r="H80" t="s">
        <v>23906</v>
      </c>
      <c r="I80" s="5">
        <v>46737.8</v>
      </c>
      <c r="J80" t="s">
        <v>967</v>
      </c>
      <c r="K80" s="17">
        <v>46036</v>
      </c>
      <c r="L80" s="15">
        <v>2026</v>
      </c>
      <c r="M80" s="17">
        <v>46056</v>
      </c>
      <c r="N80" t="s">
        <v>24279</v>
      </c>
      <c r="O80" t="s">
        <v>24280</v>
      </c>
      <c r="P80" t="s">
        <v>24281</v>
      </c>
      <c r="Q80" t="s">
        <v>24282</v>
      </c>
      <c r="R80" t="s">
        <v>24283</v>
      </c>
      <c r="S80" t="s">
        <v>795</v>
      </c>
      <c r="U80" t="s">
        <v>23910</v>
      </c>
      <c r="V80" t="s">
        <v>23911</v>
      </c>
      <c r="W80" t="s">
        <v>970</v>
      </c>
      <c r="X80" t="s">
        <v>24284</v>
      </c>
    </row>
    <row r="81" spans="2:24" ht="11" outlineLevel="1" x14ac:dyDescent="0.15">
      <c r="B81" t="s">
        <v>1003</v>
      </c>
      <c r="C81" t="s">
        <v>23903</v>
      </c>
      <c r="D81" t="s">
        <v>161</v>
      </c>
      <c r="E81" t="s">
        <v>597</v>
      </c>
      <c r="F81" t="s">
        <v>24285</v>
      </c>
      <c r="G81" t="s">
        <v>24286</v>
      </c>
      <c r="H81" t="s">
        <v>23906</v>
      </c>
      <c r="I81" s="5">
        <v>10952.06</v>
      </c>
      <c r="J81" t="s">
        <v>967</v>
      </c>
      <c r="K81" s="17">
        <v>46036</v>
      </c>
      <c r="L81" s="15">
        <v>2026</v>
      </c>
      <c r="M81" s="17">
        <v>46056</v>
      </c>
      <c r="N81" t="s">
        <v>24287</v>
      </c>
      <c r="O81" t="s">
        <v>24288</v>
      </c>
      <c r="R81" t="s">
        <v>24289</v>
      </c>
      <c r="S81" t="s">
        <v>795</v>
      </c>
      <c r="U81" t="s">
        <v>23910</v>
      </c>
      <c r="V81" t="s">
        <v>23911</v>
      </c>
      <c r="W81" t="s">
        <v>970</v>
      </c>
      <c r="X81" t="s">
        <v>24290</v>
      </c>
    </row>
    <row r="82" spans="2:24" ht="11" outlineLevel="1" x14ac:dyDescent="0.15">
      <c r="B82" t="s">
        <v>1003</v>
      </c>
      <c r="C82" t="s">
        <v>23903</v>
      </c>
      <c r="D82" t="s">
        <v>161</v>
      </c>
      <c r="E82" t="s">
        <v>597</v>
      </c>
      <c r="F82" t="s">
        <v>24291</v>
      </c>
      <c r="G82" t="s">
        <v>24292</v>
      </c>
      <c r="H82" t="s">
        <v>23906</v>
      </c>
      <c r="I82" s="5">
        <v>195000</v>
      </c>
      <c r="J82" t="s">
        <v>967</v>
      </c>
      <c r="K82" s="17">
        <v>46036</v>
      </c>
      <c r="L82" s="15">
        <v>2026</v>
      </c>
      <c r="M82" s="17">
        <v>46056</v>
      </c>
      <c r="N82" t="s">
        <v>24293</v>
      </c>
      <c r="O82" t="s">
        <v>24294</v>
      </c>
      <c r="P82" t="s">
        <v>24294</v>
      </c>
      <c r="Q82" t="s">
        <v>24293</v>
      </c>
      <c r="R82" t="s">
        <v>24295</v>
      </c>
      <c r="S82" t="s">
        <v>795</v>
      </c>
      <c r="U82" t="s">
        <v>23910</v>
      </c>
      <c r="V82" t="s">
        <v>23911</v>
      </c>
      <c r="W82" t="s">
        <v>970</v>
      </c>
      <c r="X82" t="s">
        <v>24296</v>
      </c>
    </row>
    <row r="83" spans="2:24" ht="11" outlineLevel="1" x14ac:dyDescent="0.15">
      <c r="B83" t="s">
        <v>1003</v>
      </c>
      <c r="C83" t="s">
        <v>23903</v>
      </c>
      <c r="D83" t="s">
        <v>161</v>
      </c>
      <c r="E83" t="s">
        <v>597</v>
      </c>
      <c r="F83" t="s">
        <v>24297</v>
      </c>
      <c r="G83" t="s">
        <v>24298</v>
      </c>
      <c r="H83" t="s">
        <v>23906</v>
      </c>
      <c r="I83" s="5">
        <v>40149</v>
      </c>
      <c r="J83" t="s">
        <v>967</v>
      </c>
      <c r="K83" s="17">
        <v>46035</v>
      </c>
      <c r="L83" s="15">
        <v>2026</v>
      </c>
      <c r="M83" s="17">
        <v>46056</v>
      </c>
      <c r="N83" t="s">
        <v>24299</v>
      </c>
      <c r="O83" t="s">
        <v>24300</v>
      </c>
      <c r="P83" t="s">
        <v>24300</v>
      </c>
      <c r="Q83" t="s">
        <v>24299</v>
      </c>
      <c r="R83" t="s">
        <v>24301</v>
      </c>
      <c r="S83" t="s">
        <v>795</v>
      </c>
      <c r="U83" t="s">
        <v>23910</v>
      </c>
      <c r="V83" t="s">
        <v>23911</v>
      </c>
      <c r="W83" t="s">
        <v>970</v>
      </c>
      <c r="X83" t="s">
        <v>24302</v>
      </c>
    </row>
    <row r="84" spans="2:24" ht="11" outlineLevel="1" x14ac:dyDescent="0.15">
      <c r="B84" t="s">
        <v>1003</v>
      </c>
      <c r="C84" t="s">
        <v>23903</v>
      </c>
      <c r="D84" t="s">
        <v>161</v>
      </c>
      <c r="E84" t="s">
        <v>597</v>
      </c>
      <c r="F84" t="s">
        <v>24303</v>
      </c>
      <c r="G84" t="s">
        <v>24304</v>
      </c>
      <c r="H84" t="s">
        <v>23906</v>
      </c>
      <c r="I84" s="5">
        <v>14463.23</v>
      </c>
      <c r="J84" t="s">
        <v>967</v>
      </c>
      <c r="K84" s="17">
        <v>46035</v>
      </c>
      <c r="L84" s="15">
        <v>2026</v>
      </c>
      <c r="M84" s="17">
        <v>46056</v>
      </c>
      <c r="N84" t="s">
        <v>24305</v>
      </c>
      <c r="O84" t="s">
        <v>24306</v>
      </c>
      <c r="R84" t="s">
        <v>24307</v>
      </c>
      <c r="S84" t="s">
        <v>795</v>
      </c>
      <c r="U84" t="s">
        <v>23910</v>
      </c>
      <c r="V84" t="s">
        <v>23911</v>
      </c>
      <c r="W84" t="s">
        <v>970</v>
      </c>
      <c r="X84" t="s">
        <v>24308</v>
      </c>
    </row>
    <row r="85" spans="2:24" ht="11" outlineLevel="1" x14ac:dyDescent="0.15">
      <c r="B85" t="s">
        <v>1003</v>
      </c>
      <c r="C85" t="s">
        <v>23903</v>
      </c>
      <c r="D85" t="s">
        <v>161</v>
      </c>
      <c r="E85" t="s">
        <v>597</v>
      </c>
      <c r="F85" t="s">
        <v>24309</v>
      </c>
      <c r="G85" t="s">
        <v>24310</v>
      </c>
      <c r="H85" t="s">
        <v>23906</v>
      </c>
      <c r="I85" s="5">
        <v>40955</v>
      </c>
      <c r="J85" t="s">
        <v>967</v>
      </c>
      <c r="K85" s="17">
        <v>46031</v>
      </c>
      <c r="L85" s="15">
        <v>2026</v>
      </c>
      <c r="M85" s="17">
        <v>46056</v>
      </c>
      <c r="N85" t="s">
        <v>9078</v>
      </c>
      <c r="O85" t="s">
        <v>9079</v>
      </c>
      <c r="P85" t="s">
        <v>9079</v>
      </c>
      <c r="Q85" t="s">
        <v>9078</v>
      </c>
      <c r="R85" t="s">
        <v>24311</v>
      </c>
      <c r="S85" t="s">
        <v>795</v>
      </c>
      <c r="U85" t="s">
        <v>23910</v>
      </c>
      <c r="V85" t="s">
        <v>23911</v>
      </c>
      <c r="W85" t="s">
        <v>970</v>
      </c>
      <c r="X85" t="s">
        <v>24312</v>
      </c>
    </row>
    <row r="86" spans="2:24" ht="11" outlineLevel="1" x14ac:dyDescent="0.15">
      <c r="B86" t="s">
        <v>1003</v>
      </c>
      <c r="C86" t="s">
        <v>23903</v>
      </c>
      <c r="D86" t="s">
        <v>161</v>
      </c>
      <c r="E86" t="s">
        <v>597</v>
      </c>
      <c r="F86" t="s">
        <v>24313</v>
      </c>
      <c r="G86" t="s">
        <v>24168</v>
      </c>
      <c r="H86" t="s">
        <v>23906</v>
      </c>
      <c r="I86" s="5">
        <v>158395.87</v>
      </c>
      <c r="J86" t="s">
        <v>967</v>
      </c>
      <c r="K86" s="17">
        <v>46031</v>
      </c>
      <c r="L86" s="15">
        <v>2026</v>
      </c>
      <c r="M86" s="17">
        <v>46056</v>
      </c>
      <c r="N86" t="s">
        <v>24169</v>
      </c>
      <c r="O86" t="s">
        <v>24170</v>
      </c>
      <c r="R86" t="s">
        <v>24314</v>
      </c>
      <c r="S86" t="s">
        <v>795</v>
      </c>
      <c r="U86" t="s">
        <v>23910</v>
      </c>
      <c r="V86" t="s">
        <v>23911</v>
      </c>
      <c r="W86" t="s">
        <v>970</v>
      </c>
      <c r="X86" t="s">
        <v>24315</v>
      </c>
    </row>
    <row r="87" spans="2:24" ht="11" outlineLevel="1" x14ac:dyDescent="0.15">
      <c r="B87" t="s">
        <v>1003</v>
      </c>
      <c r="C87" t="s">
        <v>23903</v>
      </c>
      <c r="D87" t="s">
        <v>161</v>
      </c>
      <c r="E87" t="s">
        <v>597</v>
      </c>
      <c r="F87" t="s">
        <v>24316</v>
      </c>
      <c r="G87" t="s">
        <v>24181</v>
      </c>
      <c r="H87" t="s">
        <v>23906</v>
      </c>
      <c r="I87" s="5">
        <v>729105.85</v>
      </c>
      <c r="J87" t="s">
        <v>967</v>
      </c>
      <c r="K87" s="17">
        <v>46035</v>
      </c>
      <c r="L87" s="15">
        <v>2026</v>
      </c>
      <c r="M87" s="17">
        <v>46056</v>
      </c>
      <c r="N87" t="s">
        <v>24169</v>
      </c>
      <c r="O87" t="s">
        <v>24170</v>
      </c>
      <c r="R87" t="s">
        <v>24317</v>
      </c>
      <c r="S87" t="s">
        <v>795</v>
      </c>
      <c r="U87" t="s">
        <v>23910</v>
      </c>
      <c r="V87" t="s">
        <v>23911</v>
      </c>
      <c r="W87" t="s">
        <v>970</v>
      </c>
      <c r="X87" t="s">
        <v>24318</v>
      </c>
    </row>
    <row r="88" spans="2:24" ht="11" outlineLevel="1" x14ac:dyDescent="0.15">
      <c r="B88" t="s">
        <v>1003</v>
      </c>
      <c r="C88" t="s">
        <v>23903</v>
      </c>
      <c r="D88" t="s">
        <v>161</v>
      </c>
      <c r="E88" t="s">
        <v>597</v>
      </c>
      <c r="F88" t="s">
        <v>24319</v>
      </c>
      <c r="G88" t="s">
        <v>24320</v>
      </c>
      <c r="H88" t="s">
        <v>23906</v>
      </c>
      <c r="I88" s="5">
        <v>51500</v>
      </c>
      <c r="J88" t="s">
        <v>967</v>
      </c>
      <c r="K88" s="17">
        <v>46042</v>
      </c>
      <c r="L88" s="15">
        <v>2026</v>
      </c>
      <c r="M88" s="17">
        <v>46056</v>
      </c>
      <c r="N88" t="s">
        <v>9078</v>
      </c>
      <c r="O88" t="s">
        <v>9079</v>
      </c>
      <c r="P88" t="s">
        <v>9079</v>
      </c>
      <c r="Q88" t="s">
        <v>9078</v>
      </c>
      <c r="R88" t="s">
        <v>24321</v>
      </c>
      <c r="S88" t="s">
        <v>795</v>
      </c>
      <c r="U88" t="s">
        <v>23910</v>
      </c>
      <c r="V88" t="s">
        <v>23911</v>
      </c>
      <c r="W88" t="s">
        <v>970</v>
      </c>
      <c r="X88" t="s">
        <v>24322</v>
      </c>
    </row>
    <row r="89" spans="2:24" ht="11" outlineLevel="1" x14ac:dyDescent="0.15">
      <c r="B89" t="s">
        <v>1003</v>
      </c>
      <c r="C89" t="s">
        <v>23903</v>
      </c>
      <c r="D89" t="s">
        <v>161</v>
      </c>
      <c r="E89" t="s">
        <v>597</v>
      </c>
      <c r="F89" t="s">
        <v>24323</v>
      </c>
      <c r="G89" t="s">
        <v>24156</v>
      </c>
      <c r="H89" t="s">
        <v>23906</v>
      </c>
      <c r="I89" s="5">
        <v>10000</v>
      </c>
      <c r="J89" t="s">
        <v>967</v>
      </c>
      <c r="K89" s="17">
        <v>46027</v>
      </c>
      <c r="L89" s="15">
        <v>2026</v>
      </c>
      <c r="M89" s="17">
        <v>46056</v>
      </c>
      <c r="N89" t="s">
        <v>24157</v>
      </c>
      <c r="O89" t="s">
        <v>24158</v>
      </c>
      <c r="P89" t="s">
        <v>24159</v>
      </c>
      <c r="Q89" t="s">
        <v>24160</v>
      </c>
      <c r="R89" t="s">
        <v>24324</v>
      </c>
      <c r="S89" t="s">
        <v>795</v>
      </c>
      <c r="U89" t="s">
        <v>23910</v>
      </c>
      <c r="V89" t="s">
        <v>23911</v>
      </c>
      <c r="W89" t="s">
        <v>970</v>
      </c>
      <c r="X89" t="s">
        <v>24325</v>
      </c>
    </row>
    <row r="90" spans="2:24" ht="11" outlineLevel="1" x14ac:dyDescent="0.15">
      <c r="B90" t="s">
        <v>1003</v>
      </c>
      <c r="C90" t="s">
        <v>23903</v>
      </c>
      <c r="D90" t="s">
        <v>161</v>
      </c>
      <c r="E90" t="s">
        <v>597</v>
      </c>
      <c r="F90" t="s">
        <v>24326</v>
      </c>
      <c r="G90" t="s">
        <v>24156</v>
      </c>
      <c r="H90" t="s">
        <v>23906</v>
      </c>
      <c r="I90" s="5">
        <v>10000</v>
      </c>
      <c r="J90" t="s">
        <v>967</v>
      </c>
      <c r="K90" s="17">
        <v>46027</v>
      </c>
      <c r="L90" s="15">
        <v>2026</v>
      </c>
      <c r="M90" s="17">
        <v>46056</v>
      </c>
      <c r="N90" t="s">
        <v>24157</v>
      </c>
      <c r="O90" t="s">
        <v>24158</v>
      </c>
      <c r="P90" t="s">
        <v>24159</v>
      </c>
      <c r="Q90" t="s">
        <v>24160</v>
      </c>
      <c r="R90" t="s">
        <v>24324</v>
      </c>
      <c r="S90" t="s">
        <v>795</v>
      </c>
      <c r="U90" t="s">
        <v>23910</v>
      </c>
      <c r="V90" t="s">
        <v>23911</v>
      </c>
      <c r="W90" t="s">
        <v>970</v>
      </c>
      <c r="X90" t="s">
        <v>24327</v>
      </c>
    </row>
    <row r="91" spans="2:24" ht="11" outlineLevel="1" x14ac:dyDescent="0.15">
      <c r="B91" t="s">
        <v>1003</v>
      </c>
      <c r="C91" t="s">
        <v>23903</v>
      </c>
      <c r="D91" t="s">
        <v>161</v>
      </c>
      <c r="E91" t="s">
        <v>597</v>
      </c>
      <c r="F91" t="s">
        <v>24328</v>
      </c>
      <c r="G91" t="s">
        <v>24329</v>
      </c>
      <c r="H91" t="s">
        <v>23906</v>
      </c>
      <c r="I91" s="5">
        <v>383545.14</v>
      </c>
      <c r="J91" t="s">
        <v>967</v>
      </c>
      <c r="K91" s="17">
        <v>46031</v>
      </c>
      <c r="L91" s="15">
        <v>2026</v>
      </c>
      <c r="M91" s="17">
        <v>46056</v>
      </c>
      <c r="N91" t="s">
        <v>24330</v>
      </c>
      <c r="O91" t="s">
        <v>24331</v>
      </c>
      <c r="P91" t="s">
        <v>24331</v>
      </c>
      <c r="Q91" t="s">
        <v>24330</v>
      </c>
      <c r="R91" t="s">
        <v>24332</v>
      </c>
      <c r="S91" t="s">
        <v>795</v>
      </c>
      <c r="U91" t="s">
        <v>23910</v>
      </c>
      <c r="V91" t="s">
        <v>23911</v>
      </c>
      <c r="W91" t="s">
        <v>970</v>
      </c>
      <c r="X91" t="s">
        <v>24333</v>
      </c>
    </row>
    <row r="92" spans="2:24" ht="11" outlineLevel="1" x14ac:dyDescent="0.15">
      <c r="B92" t="s">
        <v>1003</v>
      </c>
      <c r="C92" t="s">
        <v>23903</v>
      </c>
      <c r="D92" t="s">
        <v>161</v>
      </c>
      <c r="E92" t="s">
        <v>597</v>
      </c>
      <c r="F92" t="s">
        <v>24334</v>
      </c>
      <c r="G92" t="s">
        <v>24335</v>
      </c>
      <c r="H92" t="s">
        <v>23906</v>
      </c>
      <c r="I92" s="5">
        <v>999900</v>
      </c>
      <c r="J92" t="s">
        <v>967</v>
      </c>
      <c r="K92" s="17">
        <v>46020</v>
      </c>
      <c r="L92" s="15">
        <v>2026</v>
      </c>
      <c r="M92" s="17">
        <v>46027</v>
      </c>
      <c r="N92" t="s">
        <v>24336</v>
      </c>
      <c r="O92" t="s">
        <v>24337</v>
      </c>
      <c r="R92" t="s">
        <v>24338</v>
      </c>
      <c r="S92" t="s">
        <v>795</v>
      </c>
      <c r="U92" t="s">
        <v>23910</v>
      </c>
      <c r="V92" t="s">
        <v>23911</v>
      </c>
      <c r="W92" t="s">
        <v>970</v>
      </c>
      <c r="X92" t="s">
        <v>24339</v>
      </c>
    </row>
    <row r="93" spans="2:24" ht="11" outlineLevel="1" x14ac:dyDescent="0.15">
      <c r="B93" t="s">
        <v>1003</v>
      </c>
      <c r="C93" t="s">
        <v>23903</v>
      </c>
      <c r="D93" t="s">
        <v>161</v>
      </c>
      <c r="E93" t="s">
        <v>597</v>
      </c>
      <c r="F93" t="s">
        <v>24340</v>
      </c>
      <c r="G93" t="s">
        <v>24341</v>
      </c>
      <c r="H93" t="s">
        <v>23906</v>
      </c>
      <c r="I93" s="5">
        <v>37605</v>
      </c>
      <c r="J93" t="s">
        <v>967</v>
      </c>
      <c r="K93" s="17">
        <v>46020</v>
      </c>
      <c r="L93" s="15">
        <v>2026</v>
      </c>
      <c r="M93" s="17">
        <v>46027</v>
      </c>
      <c r="N93" t="s">
        <v>24342</v>
      </c>
      <c r="O93" t="s">
        <v>24343</v>
      </c>
      <c r="R93" t="s">
        <v>24344</v>
      </c>
      <c r="S93" t="s">
        <v>795</v>
      </c>
      <c r="U93" t="s">
        <v>23910</v>
      </c>
      <c r="V93" t="s">
        <v>23911</v>
      </c>
      <c r="W93" t="s">
        <v>970</v>
      </c>
      <c r="X93" t="s">
        <v>24345</v>
      </c>
    </row>
    <row r="94" spans="2:24" ht="11" outlineLevel="1" x14ac:dyDescent="0.15">
      <c r="B94" t="s">
        <v>1003</v>
      </c>
      <c r="C94" t="s">
        <v>23903</v>
      </c>
      <c r="D94" t="s">
        <v>161</v>
      </c>
      <c r="E94" t="s">
        <v>597</v>
      </c>
      <c r="F94" t="s">
        <v>24346</v>
      </c>
      <c r="G94" t="s">
        <v>24198</v>
      </c>
      <c r="H94" t="s">
        <v>23906</v>
      </c>
      <c r="I94" s="5">
        <v>113742</v>
      </c>
      <c r="J94" t="s">
        <v>967</v>
      </c>
      <c r="K94" s="17">
        <v>46015</v>
      </c>
      <c r="L94" s="15">
        <v>2026</v>
      </c>
      <c r="M94" s="17">
        <v>46027</v>
      </c>
      <c r="N94" t="s">
        <v>24199</v>
      </c>
      <c r="O94" t="s">
        <v>24200</v>
      </c>
      <c r="R94" t="s">
        <v>24347</v>
      </c>
      <c r="S94" t="s">
        <v>795</v>
      </c>
      <c r="U94" t="s">
        <v>23910</v>
      </c>
      <c r="V94" t="s">
        <v>23911</v>
      </c>
      <c r="W94" t="s">
        <v>970</v>
      </c>
      <c r="X94" t="s">
        <v>24348</v>
      </c>
    </row>
    <row r="95" spans="2:24" ht="11" outlineLevel="1" x14ac:dyDescent="0.15">
      <c r="B95" t="s">
        <v>1003</v>
      </c>
      <c r="C95" t="s">
        <v>23903</v>
      </c>
      <c r="D95" t="s">
        <v>161</v>
      </c>
      <c r="E95" t="s">
        <v>597</v>
      </c>
      <c r="F95" t="s">
        <v>24349</v>
      </c>
      <c r="G95" t="s">
        <v>24185</v>
      </c>
      <c r="H95" t="s">
        <v>23906</v>
      </c>
      <c r="I95" s="5">
        <v>170000</v>
      </c>
      <c r="J95" t="s">
        <v>967</v>
      </c>
      <c r="K95" s="17">
        <v>46010</v>
      </c>
      <c r="L95" s="15">
        <v>2026</v>
      </c>
      <c r="M95" s="17">
        <v>46027</v>
      </c>
      <c r="N95" t="s">
        <v>24186</v>
      </c>
      <c r="O95" t="s">
        <v>24187</v>
      </c>
      <c r="R95" t="s">
        <v>24350</v>
      </c>
      <c r="S95" t="s">
        <v>795</v>
      </c>
      <c r="U95" t="s">
        <v>23910</v>
      </c>
      <c r="V95" t="s">
        <v>23911</v>
      </c>
      <c r="W95" t="s">
        <v>970</v>
      </c>
      <c r="X95" t="s">
        <v>24351</v>
      </c>
    </row>
    <row r="96" spans="2:24" ht="11" outlineLevel="1" x14ac:dyDescent="0.15">
      <c r="B96" t="s">
        <v>1003</v>
      </c>
      <c r="C96" t="s">
        <v>23903</v>
      </c>
      <c r="D96" t="s">
        <v>161</v>
      </c>
      <c r="E96" t="s">
        <v>597</v>
      </c>
      <c r="F96" t="s">
        <v>24352</v>
      </c>
      <c r="G96" t="s">
        <v>24353</v>
      </c>
      <c r="H96" t="s">
        <v>23906</v>
      </c>
      <c r="I96" s="5">
        <v>90402.9</v>
      </c>
      <c r="J96" t="s">
        <v>967</v>
      </c>
      <c r="K96" s="17">
        <v>46007</v>
      </c>
      <c r="L96" s="15">
        <v>2026</v>
      </c>
      <c r="M96" s="17">
        <v>46027</v>
      </c>
      <c r="N96" t="s">
        <v>24354</v>
      </c>
      <c r="O96" t="s">
        <v>24355</v>
      </c>
      <c r="R96" t="s">
        <v>24356</v>
      </c>
      <c r="S96" t="s">
        <v>795</v>
      </c>
      <c r="U96" t="s">
        <v>23910</v>
      </c>
      <c r="V96" t="s">
        <v>23911</v>
      </c>
      <c r="W96" t="s">
        <v>970</v>
      </c>
      <c r="X96" t="s">
        <v>24357</v>
      </c>
    </row>
    <row r="97" spans="2:24" ht="11" outlineLevel="1" x14ac:dyDescent="0.15">
      <c r="B97" t="s">
        <v>1003</v>
      </c>
      <c r="C97" t="s">
        <v>23903</v>
      </c>
      <c r="D97" t="s">
        <v>161</v>
      </c>
      <c r="E97" t="s">
        <v>597</v>
      </c>
      <c r="F97" t="s">
        <v>24358</v>
      </c>
      <c r="G97" t="s">
        <v>24359</v>
      </c>
      <c r="H97" t="s">
        <v>23906</v>
      </c>
      <c r="I97" s="5">
        <v>119739</v>
      </c>
      <c r="J97" t="s">
        <v>967</v>
      </c>
      <c r="K97" s="17">
        <v>45995</v>
      </c>
      <c r="L97" s="15">
        <v>2026</v>
      </c>
      <c r="M97" s="17">
        <v>46027</v>
      </c>
      <c r="N97" t="s">
        <v>24360</v>
      </c>
      <c r="O97" t="s">
        <v>24361</v>
      </c>
      <c r="P97" t="s">
        <v>24362</v>
      </c>
      <c r="Q97" t="s">
        <v>24363</v>
      </c>
      <c r="R97" t="s">
        <v>24364</v>
      </c>
      <c r="S97" t="s">
        <v>795</v>
      </c>
      <c r="U97" t="s">
        <v>23910</v>
      </c>
      <c r="V97" t="s">
        <v>23911</v>
      </c>
      <c r="W97" t="s">
        <v>970</v>
      </c>
      <c r="X97" t="s">
        <v>24365</v>
      </c>
    </row>
    <row r="98" spans="2:24" ht="11" outlineLevel="1" x14ac:dyDescent="0.15">
      <c r="B98" t="s">
        <v>1003</v>
      </c>
      <c r="C98" t="s">
        <v>23903</v>
      </c>
      <c r="D98" t="s">
        <v>161</v>
      </c>
      <c r="E98" t="s">
        <v>597</v>
      </c>
      <c r="F98" t="s">
        <v>24366</v>
      </c>
      <c r="G98" t="s">
        <v>24367</v>
      </c>
      <c r="H98" t="s">
        <v>23906</v>
      </c>
      <c r="I98" s="5">
        <v>40659.839999999997</v>
      </c>
      <c r="J98" t="s">
        <v>967</v>
      </c>
      <c r="K98" s="17">
        <v>45995</v>
      </c>
      <c r="L98" s="15">
        <v>2026</v>
      </c>
      <c r="M98" s="17">
        <v>46027</v>
      </c>
      <c r="N98" t="s">
        <v>24368</v>
      </c>
      <c r="O98" t="s">
        <v>24369</v>
      </c>
      <c r="R98" t="s">
        <v>24370</v>
      </c>
      <c r="S98" t="s">
        <v>795</v>
      </c>
      <c r="U98" t="s">
        <v>23910</v>
      </c>
      <c r="V98" t="s">
        <v>23911</v>
      </c>
      <c r="W98" t="s">
        <v>970</v>
      </c>
      <c r="X98" t="s">
        <v>24371</v>
      </c>
    </row>
    <row r="99" spans="2:24" ht="11" outlineLevel="1" x14ac:dyDescent="0.15">
      <c r="B99" t="s">
        <v>1003</v>
      </c>
      <c r="C99" t="s">
        <v>23903</v>
      </c>
      <c r="D99" t="s">
        <v>161</v>
      </c>
      <c r="E99" t="s">
        <v>597</v>
      </c>
      <c r="F99" t="s">
        <v>24372</v>
      </c>
      <c r="G99" t="s">
        <v>24373</v>
      </c>
      <c r="H99" t="s">
        <v>23906</v>
      </c>
      <c r="I99" s="5">
        <v>118293.72</v>
      </c>
      <c r="J99" t="s">
        <v>967</v>
      </c>
      <c r="K99" s="17">
        <v>45985</v>
      </c>
      <c r="L99" s="15">
        <v>2026</v>
      </c>
      <c r="M99" s="17">
        <v>46027</v>
      </c>
      <c r="N99" t="s">
        <v>24354</v>
      </c>
      <c r="O99" t="s">
        <v>24355</v>
      </c>
      <c r="R99" t="s">
        <v>24374</v>
      </c>
      <c r="S99" t="s">
        <v>795</v>
      </c>
      <c r="U99" t="s">
        <v>23910</v>
      </c>
      <c r="V99" t="s">
        <v>23911</v>
      </c>
      <c r="W99" t="s">
        <v>970</v>
      </c>
      <c r="X99" t="s">
        <v>24375</v>
      </c>
    </row>
    <row r="100" spans="2:24" ht="11" outlineLevel="1" x14ac:dyDescent="0.15">
      <c r="B100" t="s">
        <v>1003</v>
      </c>
      <c r="C100" t="s">
        <v>23903</v>
      </c>
      <c r="D100" t="s">
        <v>161</v>
      </c>
      <c r="E100" t="s">
        <v>597</v>
      </c>
      <c r="F100" t="s">
        <v>24376</v>
      </c>
      <c r="G100" t="s">
        <v>24181</v>
      </c>
      <c r="H100" t="s">
        <v>23906</v>
      </c>
      <c r="I100" s="5">
        <v>266329.36</v>
      </c>
      <c r="J100" t="s">
        <v>967</v>
      </c>
      <c r="K100" s="17">
        <v>45996</v>
      </c>
      <c r="L100" s="15">
        <v>2026</v>
      </c>
      <c r="M100" s="17">
        <v>46027</v>
      </c>
      <c r="N100" t="s">
        <v>24169</v>
      </c>
      <c r="O100" t="s">
        <v>24170</v>
      </c>
      <c r="R100" t="s">
        <v>24377</v>
      </c>
      <c r="S100" t="s">
        <v>795</v>
      </c>
      <c r="U100" t="s">
        <v>23910</v>
      </c>
      <c r="V100" t="s">
        <v>23911</v>
      </c>
      <c r="W100" t="s">
        <v>970</v>
      </c>
      <c r="X100" t="s">
        <v>24378</v>
      </c>
    </row>
    <row r="101" spans="2:24" ht="11" outlineLevel="1" x14ac:dyDescent="0.15">
      <c r="B101" t="s">
        <v>1003</v>
      </c>
      <c r="C101" t="s">
        <v>23903</v>
      </c>
      <c r="D101" t="s">
        <v>161</v>
      </c>
      <c r="E101" t="s">
        <v>597</v>
      </c>
      <c r="F101" t="s">
        <v>24379</v>
      </c>
      <c r="G101" t="s">
        <v>24380</v>
      </c>
      <c r="H101" t="s">
        <v>23906</v>
      </c>
      <c r="I101" s="5">
        <v>66971.37</v>
      </c>
      <c r="J101" t="s">
        <v>967</v>
      </c>
      <c r="K101" s="17">
        <v>45982</v>
      </c>
      <c r="L101" s="15">
        <v>2026</v>
      </c>
      <c r="M101" s="17">
        <v>46027</v>
      </c>
      <c r="N101" t="s">
        <v>24381</v>
      </c>
      <c r="O101" t="s">
        <v>24382</v>
      </c>
      <c r="R101" t="s">
        <v>24383</v>
      </c>
      <c r="S101" t="s">
        <v>795</v>
      </c>
      <c r="U101" t="s">
        <v>23910</v>
      </c>
      <c r="V101" t="s">
        <v>23911</v>
      </c>
      <c r="W101" t="s">
        <v>970</v>
      </c>
      <c r="X101" t="s">
        <v>24384</v>
      </c>
    </row>
    <row r="102" spans="2:24" ht="11" outlineLevel="1" x14ac:dyDescent="0.15">
      <c r="B102" t="s">
        <v>1003</v>
      </c>
      <c r="C102" t="s">
        <v>23903</v>
      </c>
      <c r="D102" t="s">
        <v>161</v>
      </c>
      <c r="E102" t="s">
        <v>597</v>
      </c>
      <c r="F102" t="s">
        <v>24385</v>
      </c>
      <c r="G102" t="s">
        <v>24156</v>
      </c>
      <c r="H102" t="s">
        <v>23906</v>
      </c>
      <c r="I102" s="5">
        <v>80387.55</v>
      </c>
      <c r="J102" t="s">
        <v>967</v>
      </c>
      <c r="K102" s="17">
        <v>45987</v>
      </c>
      <c r="L102" s="15">
        <v>2026</v>
      </c>
      <c r="M102" s="17">
        <v>46027</v>
      </c>
      <c r="N102" t="s">
        <v>24157</v>
      </c>
      <c r="O102" t="s">
        <v>24158</v>
      </c>
      <c r="P102" t="s">
        <v>24159</v>
      </c>
      <c r="Q102" t="s">
        <v>24160</v>
      </c>
      <c r="R102" t="s">
        <v>24386</v>
      </c>
      <c r="S102" t="s">
        <v>795</v>
      </c>
      <c r="U102" t="s">
        <v>23910</v>
      </c>
      <c r="V102" t="s">
        <v>23911</v>
      </c>
      <c r="W102" t="s">
        <v>970</v>
      </c>
      <c r="X102" t="s">
        <v>24387</v>
      </c>
    </row>
    <row r="103" spans="2:24" ht="11" outlineLevel="1" x14ac:dyDescent="0.15">
      <c r="B103" t="s">
        <v>1003</v>
      </c>
      <c r="C103" t="s">
        <v>23903</v>
      </c>
      <c r="D103" t="s">
        <v>161</v>
      </c>
      <c r="E103" t="s">
        <v>597</v>
      </c>
      <c r="F103" t="s">
        <v>24388</v>
      </c>
      <c r="G103" t="s">
        <v>24389</v>
      </c>
      <c r="H103" t="s">
        <v>23906</v>
      </c>
      <c r="I103" s="5">
        <v>956522.03</v>
      </c>
      <c r="J103" t="s">
        <v>967</v>
      </c>
      <c r="K103" s="17">
        <v>45555</v>
      </c>
      <c r="L103" s="15">
        <v>2024</v>
      </c>
      <c r="M103" s="17">
        <v>45996</v>
      </c>
      <c r="N103" t="s">
        <v>8385</v>
      </c>
      <c r="O103" t="s">
        <v>8386</v>
      </c>
      <c r="P103" t="s">
        <v>8386</v>
      </c>
      <c r="Q103" t="s">
        <v>8385</v>
      </c>
      <c r="R103" t="s">
        <v>24139</v>
      </c>
      <c r="S103" t="s">
        <v>795</v>
      </c>
      <c r="U103" t="s">
        <v>23910</v>
      </c>
      <c r="V103" t="s">
        <v>23911</v>
      </c>
      <c r="W103" t="s">
        <v>970</v>
      </c>
      <c r="X103" t="s">
        <v>24390</v>
      </c>
    </row>
    <row r="104" spans="2:24" ht="11" outlineLevel="1" x14ac:dyDescent="0.15">
      <c r="B104" t="s">
        <v>1003</v>
      </c>
      <c r="C104" t="s">
        <v>23903</v>
      </c>
      <c r="D104" t="s">
        <v>161</v>
      </c>
      <c r="E104" t="s">
        <v>597</v>
      </c>
      <c r="F104" t="s">
        <v>24391</v>
      </c>
      <c r="G104" t="s">
        <v>24392</v>
      </c>
      <c r="H104" t="s">
        <v>23906</v>
      </c>
      <c r="I104" s="5">
        <v>40052.06</v>
      </c>
      <c r="J104" t="s">
        <v>967</v>
      </c>
      <c r="K104" s="17">
        <v>45714</v>
      </c>
      <c r="L104" s="15">
        <v>2025</v>
      </c>
      <c r="M104" s="17">
        <v>45987</v>
      </c>
      <c r="N104" t="s">
        <v>24149</v>
      </c>
      <c r="O104" t="s">
        <v>24150</v>
      </c>
      <c r="P104" t="s">
        <v>24151</v>
      </c>
      <c r="Q104" t="s">
        <v>24152</v>
      </c>
      <c r="R104" t="s">
        <v>24393</v>
      </c>
      <c r="S104" t="s">
        <v>795</v>
      </c>
      <c r="U104" t="s">
        <v>23910</v>
      </c>
      <c r="V104" t="s">
        <v>23911</v>
      </c>
      <c r="W104" t="s">
        <v>970</v>
      </c>
      <c r="X104" t="s">
        <v>24394</v>
      </c>
    </row>
    <row r="105" spans="2:24" ht="11" outlineLevel="1" x14ac:dyDescent="0.15">
      <c r="B105" t="s">
        <v>1003</v>
      </c>
      <c r="C105" t="s">
        <v>23903</v>
      </c>
      <c r="D105" t="s">
        <v>161</v>
      </c>
      <c r="E105" t="s">
        <v>597</v>
      </c>
      <c r="F105" t="s">
        <v>24395</v>
      </c>
      <c r="G105" t="s">
        <v>24396</v>
      </c>
      <c r="H105" t="s">
        <v>23906</v>
      </c>
      <c r="I105" s="5">
        <v>569714.94999999995</v>
      </c>
      <c r="J105" t="s">
        <v>967</v>
      </c>
      <c r="K105" s="17">
        <v>45926</v>
      </c>
      <c r="L105" s="15">
        <v>2025</v>
      </c>
      <c r="M105" s="17">
        <v>45987</v>
      </c>
      <c r="N105" t="s">
        <v>23915</v>
      </c>
      <c r="O105" t="s">
        <v>23916</v>
      </c>
      <c r="R105" t="s">
        <v>24397</v>
      </c>
      <c r="S105" t="s">
        <v>795</v>
      </c>
      <c r="U105" t="s">
        <v>23910</v>
      </c>
      <c r="V105" t="s">
        <v>23911</v>
      </c>
      <c r="W105" t="s">
        <v>970</v>
      </c>
      <c r="X105" t="s">
        <v>24398</v>
      </c>
    </row>
    <row r="106" spans="2:24" ht="11" outlineLevel="1" x14ac:dyDescent="0.15">
      <c r="B106" t="s">
        <v>1003</v>
      </c>
      <c r="C106" t="s">
        <v>23903</v>
      </c>
      <c r="D106" t="s">
        <v>161</v>
      </c>
      <c r="E106" t="s">
        <v>597</v>
      </c>
      <c r="F106" t="s">
        <v>24399</v>
      </c>
      <c r="G106" t="s">
        <v>24400</v>
      </c>
      <c r="H106" t="s">
        <v>23906</v>
      </c>
      <c r="I106" s="5">
        <v>3628607</v>
      </c>
      <c r="J106" t="s">
        <v>967</v>
      </c>
      <c r="K106" s="17">
        <v>45646</v>
      </c>
      <c r="L106" s="15">
        <v>2025</v>
      </c>
      <c r="M106" s="17">
        <v>45987</v>
      </c>
      <c r="N106" t="s">
        <v>23958</v>
      </c>
      <c r="O106" t="s">
        <v>23959</v>
      </c>
      <c r="R106" t="s">
        <v>24401</v>
      </c>
      <c r="S106" t="s">
        <v>795</v>
      </c>
      <c r="U106" t="s">
        <v>23910</v>
      </c>
      <c r="V106" t="s">
        <v>23911</v>
      </c>
      <c r="W106" t="s">
        <v>970</v>
      </c>
      <c r="X106" t="s">
        <v>24402</v>
      </c>
    </row>
    <row r="107" spans="2:24" ht="11" outlineLevel="1" x14ac:dyDescent="0.15">
      <c r="B107" t="s">
        <v>1003</v>
      </c>
      <c r="C107" t="s">
        <v>23903</v>
      </c>
      <c r="D107" t="s">
        <v>161</v>
      </c>
      <c r="E107" t="s">
        <v>597</v>
      </c>
      <c r="F107" t="s">
        <v>24403</v>
      </c>
      <c r="G107" t="s">
        <v>24404</v>
      </c>
      <c r="H107" t="s">
        <v>23906</v>
      </c>
      <c r="I107" s="5">
        <v>47000</v>
      </c>
      <c r="J107" t="s">
        <v>967</v>
      </c>
      <c r="K107" s="17">
        <v>45642</v>
      </c>
      <c r="L107" s="15">
        <v>2025</v>
      </c>
      <c r="M107" s="17">
        <v>45987</v>
      </c>
      <c r="N107" t="s">
        <v>24405</v>
      </c>
      <c r="O107" t="s">
        <v>24406</v>
      </c>
      <c r="P107" t="s">
        <v>24406</v>
      </c>
      <c r="Q107" t="s">
        <v>24405</v>
      </c>
      <c r="R107" t="s">
        <v>24407</v>
      </c>
      <c r="S107" t="s">
        <v>795</v>
      </c>
      <c r="U107" t="s">
        <v>23910</v>
      </c>
      <c r="V107" t="s">
        <v>23911</v>
      </c>
      <c r="W107" t="s">
        <v>970</v>
      </c>
      <c r="X107" t="s">
        <v>24408</v>
      </c>
    </row>
    <row r="108" spans="2:24" ht="11" outlineLevel="1" x14ac:dyDescent="0.15">
      <c r="B108" t="s">
        <v>1003</v>
      </c>
      <c r="C108" t="s">
        <v>23903</v>
      </c>
      <c r="D108" t="s">
        <v>161</v>
      </c>
      <c r="E108" t="s">
        <v>597</v>
      </c>
      <c r="F108" t="s">
        <v>24409</v>
      </c>
      <c r="G108" t="s">
        <v>24410</v>
      </c>
      <c r="H108" t="s">
        <v>23906</v>
      </c>
      <c r="I108" s="5">
        <v>52662</v>
      </c>
      <c r="J108" t="s">
        <v>967</v>
      </c>
      <c r="K108" s="17">
        <v>45653</v>
      </c>
      <c r="L108" s="15">
        <v>2025</v>
      </c>
      <c r="M108" s="17">
        <v>45987</v>
      </c>
      <c r="N108" t="s">
        <v>24305</v>
      </c>
      <c r="O108" t="s">
        <v>24306</v>
      </c>
      <c r="R108" t="s">
        <v>24411</v>
      </c>
      <c r="S108" t="s">
        <v>795</v>
      </c>
      <c r="U108" t="s">
        <v>23910</v>
      </c>
      <c r="V108" t="s">
        <v>23911</v>
      </c>
      <c r="W108" t="s">
        <v>970</v>
      </c>
      <c r="X108" t="s">
        <v>24412</v>
      </c>
    </row>
    <row r="109" spans="2:24" ht="11" outlineLevel="1" x14ac:dyDescent="0.15">
      <c r="B109" t="s">
        <v>1003</v>
      </c>
      <c r="C109" t="s">
        <v>23903</v>
      </c>
      <c r="D109" t="s">
        <v>161</v>
      </c>
      <c r="E109" t="s">
        <v>597</v>
      </c>
      <c r="F109" t="s">
        <v>24413</v>
      </c>
      <c r="G109" t="s">
        <v>24414</v>
      </c>
      <c r="H109" t="s">
        <v>23906</v>
      </c>
      <c r="I109" s="5">
        <v>31076.42</v>
      </c>
      <c r="J109" t="s">
        <v>967</v>
      </c>
      <c r="K109" s="17">
        <v>45740</v>
      </c>
      <c r="L109" s="15">
        <v>2025</v>
      </c>
      <c r="M109" s="17">
        <v>45987</v>
      </c>
      <c r="N109" t="s">
        <v>24305</v>
      </c>
      <c r="O109" t="s">
        <v>24306</v>
      </c>
      <c r="R109" t="s">
        <v>24411</v>
      </c>
      <c r="S109" t="s">
        <v>795</v>
      </c>
      <c r="U109" t="s">
        <v>23910</v>
      </c>
      <c r="V109" t="s">
        <v>23911</v>
      </c>
      <c r="W109" t="s">
        <v>970</v>
      </c>
      <c r="X109" t="s">
        <v>24415</v>
      </c>
    </row>
    <row r="110" spans="2:24" ht="11" outlineLevel="1" x14ac:dyDescent="0.15">
      <c r="B110" t="s">
        <v>1003</v>
      </c>
      <c r="C110" t="s">
        <v>23903</v>
      </c>
      <c r="D110" t="s">
        <v>161</v>
      </c>
      <c r="E110" t="s">
        <v>597</v>
      </c>
      <c r="F110" t="s">
        <v>24416</v>
      </c>
      <c r="G110" t="s">
        <v>24417</v>
      </c>
      <c r="H110" t="s">
        <v>23906</v>
      </c>
      <c r="I110" s="5">
        <v>50000</v>
      </c>
      <c r="J110" t="s">
        <v>967</v>
      </c>
      <c r="K110" s="17">
        <v>45733</v>
      </c>
      <c r="L110" s="15">
        <v>2025</v>
      </c>
      <c r="M110" s="17">
        <v>45987</v>
      </c>
      <c r="N110" t="s">
        <v>24418</v>
      </c>
      <c r="O110" t="s">
        <v>24419</v>
      </c>
      <c r="R110" t="s">
        <v>24047</v>
      </c>
      <c r="S110" t="s">
        <v>795</v>
      </c>
      <c r="U110" t="s">
        <v>23910</v>
      </c>
      <c r="V110" t="s">
        <v>23911</v>
      </c>
      <c r="W110" t="s">
        <v>970</v>
      </c>
      <c r="X110" t="s">
        <v>24420</v>
      </c>
    </row>
    <row r="111" spans="2:24" ht="11" outlineLevel="1" x14ac:dyDescent="0.15">
      <c r="B111" t="s">
        <v>1003</v>
      </c>
      <c r="C111" t="s">
        <v>23903</v>
      </c>
      <c r="D111" t="s">
        <v>161</v>
      </c>
      <c r="E111" t="s">
        <v>597</v>
      </c>
      <c r="F111" t="s">
        <v>24421</v>
      </c>
      <c r="G111" t="s">
        <v>24422</v>
      </c>
      <c r="H111" t="s">
        <v>23906</v>
      </c>
      <c r="I111" s="5">
        <v>632517</v>
      </c>
      <c r="J111" t="s">
        <v>967</v>
      </c>
      <c r="K111" s="17">
        <v>45749</v>
      </c>
      <c r="L111" s="15">
        <v>2025</v>
      </c>
      <c r="M111" s="17">
        <v>45987</v>
      </c>
      <c r="N111" t="s">
        <v>24423</v>
      </c>
      <c r="O111" t="s">
        <v>24424</v>
      </c>
      <c r="P111" t="s">
        <v>24424</v>
      </c>
      <c r="Q111" t="s">
        <v>24423</v>
      </c>
      <c r="R111" t="s">
        <v>24425</v>
      </c>
      <c r="S111" t="s">
        <v>795</v>
      </c>
      <c r="U111" t="s">
        <v>23910</v>
      </c>
      <c r="V111" t="s">
        <v>23911</v>
      </c>
      <c r="W111" t="s">
        <v>970</v>
      </c>
      <c r="X111" t="s">
        <v>24426</v>
      </c>
    </row>
    <row r="112" spans="2:24" ht="11" outlineLevel="1" x14ac:dyDescent="0.15">
      <c r="B112" t="s">
        <v>1003</v>
      </c>
      <c r="C112" t="s">
        <v>23903</v>
      </c>
      <c r="D112" t="s">
        <v>161</v>
      </c>
      <c r="E112" t="s">
        <v>597</v>
      </c>
      <c r="F112" t="s">
        <v>24427</v>
      </c>
      <c r="G112" t="s">
        <v>24428</v>
      </c>
      <c r="H112" t="s">
        <v>23906</v>
      </c>
      <c r="I112" s="5">
        <v>598230</v>
      </c>
      <c r="J112" t="s">
        <v>967</v>
      </c>
      <c r="K112" s="17">
        <v>45737</v>
      </c>
      <c r="L112" s="15">
        <v>2025</v>
      </c>
      <c r="M112" s="17">
        <v>45987</v>
      </c>
      <c r="N112" t="s">
        <v>24423</v>
      </c>
      <c r="O112" t="s">
        <v>24424</v>
      </c>
      <c r="P112" t="s">
        <v>24424</v>
      </c>
      <c r="Q112" t="s">
        <v>24423</v>
      </c>
      <c r="R112" t="s">
        <v>24429</v>
      </c>
      <c r="S112" t="s">
        <v>795</v>
      </c>
      <c r="U112" t="s">
        <v>23910</v>
      </c>
      <c r="V112" t="s">
        <v>23911</v>
      </c>
      <c r="W112" t="s">
        <v>970</v>
      </c>
      <c r="X112" t="s">
        <v>24430</v>
      </c>
    </row>
    <row r="113" spans="2:24" ht="11" outlineLevel="1" x14ac:dyDescent="0.15">
      <c r="B113" t="s">
        <v>1003</v>
      </c>
      <c r="C113" t="s">
        <v>23903</v>
      </c>
      <c r="D113" t="s">
        <v>161</v>
      </c>
      <c r="E113" t="s">
        <v>597</v>
      </c>
      <c r="F113" t="s">
        <v>24431</v>
      </c>
      <c r="G113" t="s">
        <v>24432</v>
      </c>
      <c r="H113" t="s">
        <v>23906</v>
      </c>
      <c r="I113" s="5">
        <v>79096</v>
      </c>
      <c r="J113" t="s">
        <v>967</v>
      </c>
      <c r="K113" s="17">
        <v>45825</v>
      </c>
      <c r="L113" s="15">
        <v>2025</v>
      </c>
      <c r="M113" s="17">
        <v>45987</v>
      </c>
      <c r="N113" t="s">
        <v>24433</v>
      </c>
      <c r="O113" t="s">
        <v>24434</v>
      </c>
      <c r="R113" t="s">
        <v>24411</v>
      </c>
      <c r="S113" t="s">
        <v>795</v>
      </c>
      <c r="U113" t="s">
        <v>23910</v>
      </c>
      <c r="V113" t="s">
        <v>23911</v>
      </c>
      <c r="W113" t="s">
        <v>970</v>
      </c>
      <c r="X113" t="s">
        <v>24435</v>
      </c>
    </row>
    <row r="114" spans="2:24" ht="11" outlineLevel="1" x14ac:dyDescent="0.15">
      <c r="B114" t="s">
        <v>1003</v>
      </c>
      <c r="C114" t="s">
        <v>23903</v>
      </c>
      <c r="D114" t="s">
        <v>161</v>
      </c>
      <c r="E114" t="s">
        <v>597</v>
      </c>
      <c r="F114" t="s">
        <v>24436</v>
      </c>
      <c r="G114" t="s">
        <v>24437</v>
      </c>
      <c r="H114" t="s">
        <v>23906</v>
      </c>
      <c r="I114" s="5">
        <v>533989</v>
      </c>
      <c r="J114" t="s">
        <v>967</v>
      </c>
      <c r="K114" s="17">
        <v>45755</v>
      </c>
      <c r="L114" s="15">
        <v>2025</v>
      </c>
      <c r="M114" s="17">
        <v>45987</v>
      </c>
      <c r="N114" t="s">
        <v>715</v>
      </c>
      <c r="O114" t="s">
        <v>2134</v>
      </c>
      <c r="R114" t="s">
        <v>24438</v>
      </c>
      <c r="S114" t="s">
        <v>795</v>
      </c>
      <c r="U114" t="s">
        <v>23910</v>
      </c>
      <c r="V114" t="s">
        <v>23911</v>
      </c>
      <c r="W114" t="s">
        <v>970</v>
      </c>
      <c r="X114" t="s">
        <v>24439</v>
      </c>
    </row>
    <row r="115" spans="2:24" ht="11" outlineLevel="1" x14ac:dyDescent="0.15">
      <c r="B115" t="s">
        <v>1003</v>
      </c>
      <c r="C115" t="s">
        <v>23903</v>
      </c>
      <c r="D115" t="s">
        <v>161</v>
      </c>
      <c r="E115" t="s">
        <v>597</v>
      </c>
      <c r="F115" t="s">
        <v>24440</v>
      </c>
      <c r="G115" t="s">
        <v>24441</v>
      </c>
      <c r="H115" t="s">
        <v>23906</v>
      </c>
      <c r="I115" s="5">
        <v>163666</v>
      </c>
      <c r="J115" t="s">
        <v>967</v>
      </c>
      <c r="K115" s="17">
        <v>45896</v>
      </c>
      <c r="L115" s="15">
        <v>2025</v>
      </c>
      <c r="M115" s="17">
        <v>45987</v>
      </c>
      <c r="N115" t="s">
        <v>715</v>
      </c>
      <c r="O115" t="s">
        <v>2134</v>
      </c>
      <c r="R115" t="s">
        <v>24442</v>
      </c>
      <c r="S115" t="s">
        <v>795</v>
      </c>
      <c r="U115" t="s">
        <v>23910</v>
      </c>
      <c r="V115" t="s">
        <v>23911</v>
      </c>
      <c r="W115" t="s">
        <v>970</v>
      </c>
      <c r="X115" t="s">
        <v>24443</v>
      </c>
    </row>
    <row r="116" spans="2:24" ht="11" outlineLevel="1" x14ac:dyDescent="0.15">
      <c r="B116" t="s">
        <v>1003</v>
      </c>
      <c r="C116" t="s">
        <v>23903</v>
      </c>
      <c r="D116" t="s">
        <v>161</v>
      </c>
      <c r="E116" t="s">
        <v>597</v>
      </c>
      <c r="F116" t="s">
        <v>24444</v>
      </c>
      <c r="G116" t="s">
        <v>24164</v>
      </c>
      <c r="H116" t="s">
        <v>23906</v>
      </c>
      <c r="I116" s="5">
        <v>2718366.77</v>
      </c>
      <c r="J116" t="s">
        <v>967</v>
      </c>
      <c r="K116" s="17">
        <v>45554</v>
      </c>
      <c r="L116" s="15">
        <v>2024</v>
      </c>
      <c r="M116" s="17">
        <v>45987</v>
      </c>
      <c r="N116" t="s">
        <v>24016</v>
      </c>
      <c r="O116" t="s">
        <v>24017</v>
      </c>
      <c r="P116" t="s">
        <v>24018</v>
      </c>
      <c r="Q116" t="s">
        <v>24019</v>
      </c>
      <c r="R116" t="s">
        <v>24445</v>
      </c>
      <c r="S116" t="s">
        <v>795</v>
      </c>
      <c r="U116" t="s">
        <v>23910</v>
      </c>
      <c r="V116" t="s">
        <v>23911</v>
      </c>
      <c r="W116" t="s">
        <v>970</v>
      </c>
      <c r="X116" t="s">
        <v>24446</v>
      </c>
    </row>
    <row r="117" spans="2:24" ht="11" outlineLevel="1" x14ac:dyDescent="0.15">
      <c r="B117" t="s">
        <v>1003</v>
      </c>
      <c r="C117" t="s">
        <v>23903</v>
      </c>
      <c r="D117" t="s">
        <v>161</v>
      </c>
      <c r="E117" t="s">
        <v>597</v>
      </c>
      <c r="F117" t="s">
        <v>24447</v>
      </c>
      <c r="G117" t="s">
        <v>24448</v>
      </c>
      <c r="H117" t="s">
        <v>23906</v>
      </c>
      <c r="I117" s="5">
        <v>101987.42</v>
      </c>
      <c r="J117" t="s">
        <v>967</v>
      </c>
      <c r="K117" s="17">
        <v>45933</v>
      </c>
      <c r="L117" s="15">
        <v>2026</v>
      </c>
      <c r="M117" s="17">
        <v>45987</v>
      </c>
      <c r="N117" t="s">
        <v>24449</v>
      </c>
      <c r="O117" t="s">
        <v>24450</v>
      </c>
      <c r="P117" t="s">
        <v>24450</v>
      </c>
      <c r="Q117" t="s">
        <v>24449</v>
      </c>
      <c r="R117" t="s">
        <v>24451</v>
      </c>
      <c r="S117" t="s">
        <v>795</v>
      </c>
      <c r="U117" t="s">
        <v>23910</v>
      </c>
      <c r="V117" t="s">
        <v>23911</v>
      </c>
      <c r="W117" t="s">
        <v>970</v>
      </c>
      <c r="X117" t="s">
        <v>24452</v>
      </c>
    </row>
    <row r="118" spans="2:24" ht="11" outlineLevel="1" x14ac:dyDescent="0.15">
      <c r="B118" t="s">
        <v>1003</v>
      </c>
      <c r="C118" t="s">
        <v>23903</v>
      </c>
      <c r="D118" t="s">
        <v>161</v>
      </c>
      <c r="E118" t="s">
        <v>597</v>
      </c>
      <c r="F118" t="s">
        <v>24453</v>
      </c>
      <c r="G118" t="s">
        <v>24454</v>
      </c>
      <c r="H118" t="s">
        <v>23906</v>
      </c>
      <c r="I118" s="5">
        <v>48821.760000000002</v>
      </c>
      <c r="J118" t="s">
        <v>967</v>
      </c>
      <c r="K118" s="17">
        <v>45729</v>
      </c>
      <c r="L118" s="15">
        <v>2025</v>
      </c>
      <c r="M118" s="17">
        <v>45987</v>
      </c>
      <c r="N118" t="s">
        <v>24455</v>
      </c>
      <c r="O118" t="s">
        <v>24456</v>
      </c>
      <c r="P118" t="s">
        <v>24456</v>
      </c>
      <c r="Q118" t="s">
        <v>24455</v>
      </c>
      <c r="R118" t="s">
        <v>24457</v>
      </c>
      <c r="S118" t="s">
        <v>795</v>
      </c>
      <c r="U118" t="s">
        <v>23910</v>
      </c>
      <c r="V118" t="s">
        <v>23911</v>
      </c>
      <c r="W118" t="s">
        <v>970</v>
      </c>
      <c r="X118" t="s">
        <v>24458</v>
      </c>
    </row>
    <row r="119" spans="2:24" ht="11" outlineLevel="1" x14ac:dyDescent="0.15">
      <c r="B119" t="s">
        <v>1003</v>
      </c>
      <c r="C119" t="s">
        <v>23903</v>
      </c>
      <c r="D119" t="s">
        <v>161</v>
      </c>
      <c r="E119" t="s">
        <v>597</v>
      </c>
      <c r="F119" t="s">
        <v>24459</v>
      </c>
      <c r="G119" t="s">
        <v>24460</v>
      </c>
      <c r="H119" t="s">
        <v>23906</v>
      </c>
      <c r="I119" s="5">
        <v>914436.1</v>
      </c>
      <c r="J119" t="s">
        <v>967</v>
      </c>
      <c r="K119" s="17">
        <v>45856</v>
      </c>
      <c r="L119" s="15">
        <v>2025</v>
      </c>
      <c r="M119" s="17">
        <v>45987</v>
      </c>
      <c r="N119" t="s">
        <v>24169</v>
      </c>
      <c r="O119" t="s">
        <v>24170</v>
      </c>
      <c r="R119" t="s">
        <v>24461</v>
      </c>
      <c r="S119" t="s">
        <v>795</v>
      </c>
      <c r="U119" t="s">
        <v>23910</v>
      </c>
      <c r="V119" t="s">
        <v>23911</v>
      </c>
      <c r="W119" t="s">
        <v>970</v>
      </c>
      <c r="X119" t="s">
        <v>24462</v>
      </c>
    </row>
    <row r="120" spans="2:24" ht="11" outlineLevel="1" x14ac:dyDescent="0.15">
      <c r="B120" t="s">
        <v>1003</v>
      </c>
      <c r="C120" t="s">
        <v>23903</v>
      </c>
      <c r="D120" t="s">
        <v>161</v>
      </c>
      <c r="E120" t="s">
        <v>597</v>
      </c>
      <c r="F120" t="s">
        <v>24463</v>
      </c>
      <c r="G120" t="s">
        <v>24464</v>
      </c>
      <c r="H120" t="s">
        <v>23906</v>
      </c>
      <c r="I120" s="5">
        <v>224824.16</v>
      </c>
      <c r="J120" t="s">
        <v>967</v>
      </c>
      <c r="K120" s="17">
        <v>45821</v>
      </c>
      <c r="L120" s="15">
        <v>2025</v>
      </c>
      <c r="M120" s="17">
        <v>45987</v>
      </c>
      <c r="N120" t="s">
        <v>24169</v>
      </c>
      <c r="O120" t="s">
        <v>24170</v>
      </c>
      <c r="R120" t="s">
        <v>24461</v>
      </c>
      <c r="S120" t="s">
        <v>795</v>
      </c>
      <c r="U120" t="s">
        <v>23910</v>
      </c>
      <c r="V120" t="s">
        <v>23911</v>
      </c>
      <c r="W120" t="s">
        <v>970</v>
      </c>
      <c r="X120" t="s">
        <v>24465</v>
      </c>
    </row>
    <row r="121" spans="2:24" ht="11" outlineLevel="1" x14ac:dyDescent="0.15">
      <c r="B121" t="s">
        <v>1003</v>
      </c>
      <c r="C121" t="s">
        <v>23903</v>
      </c>
      <c r="D121" t="s">
        <v>161</v>
      </c>
      <c r="E121" t="s">
        <v>597</v>
      </c>
      <c r="F121" t="s">
        <v>24466</v>
      </c>
      <c r="G121" t="s">
        <v>24181</v>
      </c>
      <c r="H121" t="s">
        <v>23906</v>
      </c>
      <c r="I121" s="5">
        <v>210786.08</v>
      </c>
      <c r="J121" t="s">
        <v>967</v>
      </c>
      <c r="K121" s="17">
        <v>45966</v>
      </c>
      <c r="L121" s="15">
        <v>2026</v>
      </c>
      <c r="M121" s="17">
        <v>45987</v>
      </c>
      <c r="N121" t="s">
        <v>24169</v>
      </c>
      <c r="O121" t="s">
        <v>24170</v>
      </c>
      <c r="R121" t="s">
        <v>24461</v>
      </c>
      <c r="S121" t="s">
        <v>795</v>
      </c>
      <c r="U121" t="s">
        <v>23910</v>
      </c>
      <c r="V121" t="s">
        <v>23911</v>
      </c>
      <c r="W121" t="s">
        <v>970</v>
      </c>
      <c r="X121" t="s">
        <v>24467</v>
      </c>
    </row>
    <row r="122" spans="2:24" ht="11" outlineLevel="1" x14ac:dyDescent="0.15">
      <c r="B122" t="s">
        <v>1003</v>
      </c>
      <c r="C122" t="s">
        <v>23903</v>
      </c>
      <c r="D122" t="s">
        <v>161</v>
      </c>
      <c r="E122" t="s">
        <v>597</v>
      </c>
      <c r="F122" t="s">
        <v>24468</v>
      </c>
      <c r="G122" t="s">
        <v>24469</v>
      </c>
      <c r="H122" t="s">
        <v>23906</v>
      </c>
      <c r="I122" s="5">
        <v>822824.95999999996</v>
      </c>
      <c r="J122" t="s">
        <v>967</v>
      </c>
      <c r="K122" s="17">
        <v>45602</v>
      </c>
      <c r="L122" s="15">
        <v>2025</v>
      </c>
      <c r="M122" s="17">
        <v>45987</v>
      </c>
      <c r="N122" t="s">
        <v>24121</v>
      </c>
      <c r="O122" t="s">
        <v>24122</v>
      </c>
      <c r="R122" t="s">
        <v>24470</v>
      </c>
      <c r="S122" t="s">
        <v>795</v>
      </c>
      <c r="U122" t="s">
        <v>23910</v>
      </c>
      <c r="V122" t="s">
        <v>23911</v>
      </c>
      <c r="W122" t="s">
        <v>970</v>
      </c>
      <c r="X122" t="s">
        <v>24471</v>
      </c>
    </row>
    <row r="123" spans="2:24" ht="11" outlineLevel="1" x14ac:dyDescent="0.15">
      <c r="B123" t="s">
        <v>1003</v>
      </c>
      <c r="C123" t="s">
        <v>23903</v>
      </c>
      <c r="D123" t="s">
        <v>161</v>
      </c>
      <c r="E123" t="s">
        <v>597</v>
      </c>
      <c r="F123" t="s">
        <v>24472</v>
      </c>
      <c r="G123" t="s">
        <v>24214</v>
      </c>
      <c r="H123" t="s">
        <v>23906</v>
      </c>
      <c r="I123" s="5">
        <v>650731.02</v>
      </c>
      <c r="J123" t="s">
        <v>967</v>
      </c>
      <c r="K123" s="17">
        <v>45916</v>
      </c>
      <c r="L123" s="15">
        <v>2025</v>
      </c>
      <c r="M123" s="17">
        <v>45987</v>
      </c>
      <c r="N123" t="s">
        <v>24121</v>
      </c>
      <c r="O123" t="s">
        <v>24122</v>
      </c>
      <c r="R123" t="s">
        <v>24470</v>
      </c>
      <c r="S123" t="s">
        <v>795</v>
      </c>
      <c r="U123" t="s">
        <v>23910</v>
      </c>
      <c r="V123" t="s">
        <v>23911</v>
      </c>
      <c r="W123" t="s">
        <v>970</v>
      </c>
      <c r="X123" t="s">
        <v>24473</v>
      </c>
    </row>
    <row r="124" spans="2:24" ht="11" outlineLevel="1" x14ac:dyDescent="0.15">
      <c r="B124" t="s">
        <v>1003</v>
      </c>
      <c r="C124" t="s">
        <v>23903</v>
      </c>
      <c r="D124" t="s">
        <v>161</v>
      </c>
      <c r="E124" t="s">
        <v>597</v>
      </c>
      <c r="F124" t="s">
        <v>24474</v>
      </c>
      <c r="G124" t="s">
        <v>24475</v>
      </c>
      <c r="H124" t="s">
        <v>23906</v>
      </c>
      <c r="I124" s="5">
        <v>148743</v>
      </c>
      <c r="J124" t="s">
        <v>967</v>
      </c>
      <c r="K124" s="17">
        <v>45973</v>
      </c>
      <c r="L124" s="15">
        <v>2026</v>
      </c>
      <c r="M124" s="17">
        <v>45987</v>
      </c>
      <c r="N124" t="s">
        <v>24476</v>
      </c>
      <c r="O124" t="s">
        <v>24477</v>
      </c>
      <c r="P124" t="s">
        <v>24477</v>
      </c>
      <c r="Q124" t="s">
        <v>24476</v>
      </c>
      <c r="R124" t="s">
        <v>24478</v>
      </c>
      <c r="S124" t="s">
        <v>795</v>
      </c>
      <c r="U124" t="s">
        <v>23910</v>
      </c>
      <c r="V124" t="s">
        <v>23911</v>
      </c>
      <c r="W124" t="s">
        <v>970</v>
      </c>
      <c r="X124" t="s">
        <v>24479</v>
      </c>
    </row>
    <row r="125" spans="2:24" ht="11" outlineLevel="1" x14ac:dyDescent="0.15">
      <c r="B125" t="s">
        <v>1003</v>
      </c>
      <c r="C125" t="s">
        <v>23903</v>
      </c>
      <c r="D125" t="s">
        <v>161</v>
      </c>
      <c r="E125" t="s">
        <v>597</v>
      </c>
      <c r="F125" t="s">
        <v>24480</v>
      </c>
      <c r="G125" t="s">
        <v>24320</v>
      </c>
      <c r="H125" t="s">
        <v>23906</v>
      </c>
      <c r="I125" s="5">
        <v>517770</v>
      </c>
      <c r="J125" t="s">
        <v>967</v>
      </c>
      <c r="K125" s="17">
        <v>45852</v>
      </c>
      <c r="L125" s="15">
        <v>2025</v>
      </c>
      <c r="M125" s="17">
        <v>45987</v>
      </c>
      <c r="N125" t="s">
        <v>9078</v>
      </c>
      <c r="O125" t="s">
        <v>9079</v>
      </c>
      <c r="P125" t="s">
        <v>9079</v>
      </c>
      <c r="Q125" t="s">
        <v>9078</v>
      </c>
      <c r="R125" t="s">
        <v>24481</v>
      </c>
      <c r="S125" t="s">
        <v>795</v>
      </c>
      <c r="U125" t="s">
        <v>23910</v>
      </c>
      <c r="V125" t="s">
        <v>23911</v>
      </c>
      <c r="W125" t="s">
        <v>970</v>
      </c>
      <c r="X125" t="s">
        <v>24482</v>
      </c>
    </row>
    <row r="126" spans="2:24" ht="11" outlineLevel="1" x14ac:dyDescent="0.15">
      <c r="B126" t="s">
        <v>1003</v>
      </c>
      <c r="C126" t="s">
        <v>23903</v>
      </c>
      <c r="D126" t="s">
        <v>161</v>
      </c>
      <c r="E126" t="s">
        <v>597</v>
      </c>
      <c r="F126" t="s">
        <v>24483</v>
      </c>
      <c r="G126" t="s">
        <v>24484</v>
      </c>
      <c r="H126" t="s">
        <v>23906</v>
      </c>
      <c r="I126" s="5">
        <v>430150</v>
      </c>
      <c r="J126" t="s">
        <v>967</v>
      </c>
      <c r="K126" s="17">
        <v>45715</v>
      </c>
      <c r="L126" s="15">
        <v>2025</v>
      </c>
      <c r="M126" s="17">
        <v>45987</v>
      </c>
      <c r="N126" t="s">
        <v>9078</v>
      </c>
      <c r="O126" t="s">
        <v>9079</v>
      </c>
      <c r="P126" t="s">
        <v>9079</v>
      </c>
      <c r="Q126" t="s">
        <v>9078</v>
      </c>
      <c r="R126" t="s">
        <v>24485</v>
      </c>
      <c r="S126" t="s">
        <v>795</v>
      </c>
      <c r="U126" t="s">
        <v>23910</v>
      </c>
      <c r="V126" t="s">
        <v>23911</v>
      </c>
      <c r="W126" t="s">
        <v>970</v>
      </c>
      <c r="X126" t="s">
        <v>24486</v>
      </c>
    </row>
    <row r="127" spans="2:24" ht="11" outlineLevel="1" x14ac:dyDescent="0.15">
      <c r="B127" t="s">
        <v>1003</v>
      </c>
      <c r="C127" t="s">
        <v>23903</v>
      </c>
      <c r="D127" t="s">
        <v>161</v>
      </c>
      <c r="E127" t="s">
        <v>597</v>
      </c>
      <c r="F127" t="s">
        <v>24487</v>
      </c>
      <c r="G127" t="s">
        <v>24488</v>
      </c>
      <c r="H127" t="s">
        <v>23906</v>
      </c>
      <c r="I127" s="5">
        <v>86774</v>
      </c>
      <c r="J127" t="s">
        <v>967</v>
      </c>
      <c r="K127" s="17">
        <v>45712</v>
      </c>
      <c r="L127" s="15">
        <v>2025</v>
      </c>
      <c r="M127" s="17">
        <v>45987</v>
      </c>
      <c r="N127" t="s">
        <v>9078</v>
      </c>
      <c r="O127" t="s">
        <v>9079</v>
      </c>
      <c r="P127" t="s">
        <v>9079</v>
      </c>
      <c r="Q127" t="s">
        <v>9078</v>
      </c>
      <c r="R127" t="s">
        <v>24489</v>
      </c>
      <c r="S127" t="s">
        <v>795</v>
      </c>
      <c r="U127" t="s">
        <v>23910</v>
      </c>
      <c r="V127" t="s">
        <v>23911</v>
      </c>
      <c r="W127" t="s">
        <v>970</v>
      </c>
      <c r="X127" t="s">
        <v>24490</v>
      </c>
    </row>
    <row r="128" spans="2:24" ht="11" outlineLevel="1" x14ac:dyDescent="0.15">
      <c r="B128" t="s">
        <v>1003</v>
      </c>
      <c r="C128" t="s">
        <v>23903</v>
      </c>
      <c r="D128" t="s">
        <v>161</v>
      </c>
      <c r="E128" t="s">
        <v>597</v>
      </c>
      <c r="F128" t="s">
        <v>24491</v>
      </c>
      <c r="G128" t="s">
        <v>24380</v>
      </c>
      <c r="H128" t="s">
        <v>23906</v>
      </c>
      <c r="I128" s="5">
        <v>193277.29</v>
      </c>
      <c r="J128" t="s">
        <v>967</v>
      </c>
      <c r="K128" s="17">
        <v>45881</v>
      </c>
      <c r="L128" s="15">
        <v>2025</v>
      </c>
      <c r="M128" s="17">
        <v>45987</v>
      </c>
      <c r="N128" t="s">
        <v>24381</v>
      </c>
      <c r="O128" t="s">
        <v>24382</v>
      </c>
      <c r="R128" t="s">
        <v>24492</v>
      </c>
      <c r="S128" t="s">
        <v>795</v>
      </c>
      <c r="U128" t="s">
        <v>23910</v>
      </c>
      <c r="V128" t="s">
        <v>23911</v>
      </c>
      <c r="W128" t="s">
        <v>970</v>
      </c>
      <c r="X128" t="s">
        <v>24493</v>
      </c>
    </row>
    <row r="129" spans="2:24" ht="11" outlineLevel="1" x14ac:dyDescent="0.15">
      <c r="B129" t="s">
        <v>1003</v>
      </c>
      <c r="C129" t="s">
        <v>23903</v>
      </c>
      <c r="D129" t="s">
        <v>161</v>
      </c>
      <c r="E129" t="s">
        <v>597</v>
      </c>
      <c r="F129" t="s">
        <v>24494</v>
      </c>
      <c r="G129" t="s">
        <v>24495</v>
      </c>
      <c r="H129" t="s">
        <v>23906</v>
      </c>
      <c r="I129" s="5">
        <v>47487.1</v>
      </c>
      <c r="J129" t="s">
        <v>967</v>
      </c>
      <c r="K129" s="17">
        <v>45968</v>
      </c>
      <c r="L129" s="15">
        <v>2026</v>
      </c>
      <c r="M129" s="17">
        <v>45987</v>
      </c>
      <c r="N129" t="s">
        <v>24496</v>
      </c>
      <c r="O129" t="s">
        <v>24497</v>
      </c>
      <c r="R129" t="s">
        <v>24498</v>
      </c>
      <c r="S129" t="s">
        <v>795</v>
      </c>
      <c r="U129" t="s">
        <v>23910</v>
      </c>
      <c r="V129" t="s">
        <v>23911</v>
      </c>
      <c r="W129" t="s">
        <v>970</v>
      </c>
      <c r="X129" t="s">
        <v>24499</v>
      </c>
    </row>
    <row r="130" spans="2:24" ht="11" outlineLevel="1" x14ac:dyDescent="0.15">
      <c r="B130" t="s">
        <v>1015</v>
      </c>
      <c r="C130" t="s">
        <v>23903</v>
      </c>
      <c r="D130" t="s">
        <v>161</v>
      </c>
      <c r="E130" t="s">
        <v>597</v>
      </c>
      <c r="F130" t="s">
        <v>24500</v>
      </c>
      <c r="G130" t="s">
        <v>24501</v>
      </c>
      <c r="H130" t="s">
        <v>23906</v>
      </c>
      <c r="I130" s="5">
        <v>49748.82</v>
      </c>
      <c r="J130" t="s">
        <v>967</v>
      </c>
      <c r="K130" s="17">
        <v>46154</v>
      </c>
      <c r="L130" s="15">
        <v>2026</v>
      </c>
      <c r="M130" s="17">
        <v>46182</v>
      </c>
      <c r="N130" t="s">
        <v>24502</v>
      </c>
      <c r="O130" t="s">
        <v>24503</v>
      </c>
      <c r="P130" t="s">
        <v>24503</v>
      </c>
      <c r="Q130" t="s">
        <v>24502</v>
      </c>
      <c r="R130" t="s">
        <v>24504</v>
      </c>
      <c r="S130" t="s">
        <v>795</v>
      </c>
      <c r="U130" t="s">
        <v>23910</v>
      </c>
      <c r="V130" t="s">
        <v>23911</v>
      </c>
      <c r="W130" t="s">
        <v>970</v>
      </c>
      <c r="X130" t="s">
        <v>24505</v>
      </c>
    </row>
    <row r="131" spans="2:24" ht="11" outlineLevel="1" x14ac:dyDescent="0.15">
      <c r="B131" t="s">
        <v>1015</v>
      </c>
      <c r="C131" t="s">
        <v>23903</v>
      </c>
      <c r="D131" t="s">
        <v>161</v>
      </c>
      <c r="E131" t="s">
        <v>597</v>
      </c>
      <c r="F131" t="s">
        <v>24506</v>
      </c>
      <c r="G131" t="s">
        <v>24507</v>
      </c>
      <c r="H131" t="s">
        <v>23906</v>
      </c>
      <c r="I131" s="5">
        <v>57077.5</v>
      </c>
      <c r="J131" t="s">
        <v>967</v>
      </c>
      <c r="K131" s="17">
        <v>46155</v>
      </c>
      <c r="L131" s="15">
        <v>2026</v>
      </c>
      <c r="M131" s="17">
        <v>46182</v>
      </c>
      <c r="N131" t="s">
        <v>24508</v>
      </c>
      <c r="O131" t="s">
        <v>24509</v>
      </c>
      <c r="R131" t="s">
        <v>24510</v>
      </c>
      <c r="S131" t="s">
        <v>795</v>
      </c>
      <c r="U131" t="s">
        <v>23910</v>
      </c>
      <c r="V131" t="s">
        <v>23911</v>
      </c>
      <c r="W131" t="s">
        <v>970</v>
      </c>
      <c r="X131" t="s">
        <v>24511</v>
      </c>
    </row>
    <row r="132" spans="2:24" ht="11" outlineLevel="1" x14ac:dyDescent="0.15">
      <c r="B132" t="s">
        <v>1015</v>
      </c>
      <c r="C132" t="s">
        <v>23903</v>
      </c>
      <c r="D132" t="s">
        <v>161</v>
      </c>
      <c r="E132" t="s">
        <v>597</v>
      </c>
      <c r="F132" t="s">
        <v>24512</v>
      </c>
      <c r="G132" t="s">
        <v>24513</v>
      </c>
      <c r="H132" t="s">
        <v>23906</v>
      </c>
      <c r="I132" s="5">
        <v>133549</v>
      </c>
      <c r="J132" t="s">
        <v>967</v>
      </c>
      <c r="K132" s="17">
        <v>46163</v>
      </c>
      <c r="L132" s="15">
        <v>2026</v>
      </c>
      <c r="M132" s="17">
        <v>46182</v>
      </c>
      <c r="N132" t="s">
        <v>24360</v>
      </c>
      <c r="O132" t="s">
        <v>24361</v>
      </c>
      <c r="P132" t="s">
        <v>24362</v>
      </c>
      <c r="Q132" t="s">
        <v>24363</v>
      </c>
      <c r="R132" t="s">
        <v>24514</v>
      </c>
      <c r="S132" t="s">
        <v>795</v>
      </c>
      <c r="U132" t="s">
        <v>23910</v>
      </c>
      <c r="V132" t="s">
        <v>23911</v>
      </c>
      <c r="W132" t="s">
        <v>970</v>
      </c>
      <c r="X132" t="s">
        <v>24515</v>
      </c>
    </row>
    <row r="133" spans="2:24" ht="11" outlineLevel="1" x14ac:dyDescent="0.15">
      <c r="B133" t="s">
        <v>1015</v>
      </c>
      <c r="C133" t="s">
        <v>23903</v>
      </c>
      <c r="D133" t="s">
        <v>161</v>
      </c>
      <c r="E133" t="s">
        <v>597</v>
      </c>
      <c r="F133" t="s">
        <v>24516</v>
      </c>
      <c r="G133" t="s">
        <v>24517</v>
      </c>
      <c r="H133" t="s">
        <v>23906</v>
      </c>
      <c r="I133" s="5">
        <v>44036.36</v>
      </c>
      <c r="J133" t="s">
        <v>967</v>
      </c>
      <c r="K133" s="17">
        <v>46163</v>
      </c>
      <c r="L133" s="15">
        <v>2026</v>
      </c>
      <c r="M133" s="17">
        <v>46182</v>
      </c>
      <c r="N133" t="s">
        <v>24518</v>
      </c>
      <c r="O133" t="s">
        <v>24519</v>
      </c>
      <c r="P133" t="s">
        <v>24519</v>
      </c>
      <c r="Q133" t="s">
        <v>24518</v>
      </c>
      <c r="R133" t="s">
        <v>24520</v>
      </c>
      <c r="S133" t="s">
        <v>795</v>
      </c>
      <c r="U133" t="s">
        <v>23910</v>
      </c>
      <c r="V133" t="s">
        <v>23911</v>
      </c>
      <c r="W133" t="s">
        <v>970</v>
      </c>
      <c r="X133" t="s">
        <v>24521</v>
      </c>
    </row>
    <row r="134" spans="2:24" ht="11" outlineLevel="1" x14ac:dyDescent="0.15">
      <c r="B134" t="s">
        <v>1015</v>
      </c>
      <c r="C134" t="s">
        <v>23903</v>
      </c>
      <c r="D134" t="s">
        <v>161</v>
      </c>
      <c r="E134" t="s">
        <v>597</v>
      </c>
      <c r="F134" t="s">
        <v>24522</v>
      </c>
      <c r="G134" t="s">
        <v>24523</v>
      </c>
      <c r="H134" t="s">
        <v>23906</v>
      </c>
      <c r="I134" s="5">
        <v>44619</v>
      </c>
      <c r="J134" t="s">
        <v>967</v>
      </c>
      <c r="K134" s="17">
        <v>46163</v>
      </c>
      <c r="L134" s="15">
        <v>2026</v>
      </c>
      <c r="M134" s="17">
        <v>46182</v>
      </c>
      <c r="N134" t="s">
        <v>24267</v>
      </c>
      <c r="O134" t="s">
        <v>24268</v>
      </c>
      <c r="P134" t="s">
        <v>24269</v>
      </c>
      <c r="Q134" t="s">
        <v>24270</v>
      </c>
      <c r="R134" t="s">
        <v>24524</v>
      </c>
      <c r="S134" t="s">
        <v>795</v>
      </c>
      <c r="U134" t="s">
        <v>23910</v>
      </c>
      <c r="V134" t="s">
        <v>23911</v>
      </c>
      <c r="W134" t="s">
        <v>970</v>
      </c>
      <c r="X134" t="s">
        <v>24525</v>
      </c>
    </row>
    <row r="135" spans="2:24" ht="11" outlineLevel="1" x14ac:dyDescent="0.15">
      <c r="B135" t="s">
        <v>1015</v>
      </c>
      <c r="C135" t="s">
        <v>23903</v>
      </c>
      <c r="D135" t="s">
        <v>161</v>
      </c>
      <c r="E135" t="s">
        <v>597</v>
      </c>
      <c r="F135" t="s">
        <v>24526</v>
      </c>
      <c r="G135" t="s">
        <v>24527</v>
      </c>
      <c r="H135" t="s">
        <v>23906</v>
      </c>
      <c r="I135" s="5">
        <v>1161880.01</v>
      </c>
      <c r="J135" t="s">
        <v>967</v>
      </c>
      <c r="K135" s="17">
        <v>46162</v>
      </c>
      <c r="L135" s="15">
        <v>2026</v>
      </c>
      <c r="M135" s="17">
        <v>46182</v>
      </c>
      <c r="N135" t="s">
        <v>24034</v>
      </c>
      <c r="O135" t="s">
        <v>24035</v>
      </c>
      <c r="P135" t="s">
        <v>24035</v>
      </c>
      <c r="Q135" t="s">
        <v>24034</v>
      </c>
      <c r="R135" t="s">
        <v>24528</v>
      </c>
      <c r="S135" t="s">
        <v>795</v>
      </c>
      <c r="U135" t="s">
        <v>23910</v>
      </c>
      <c r="V135" t="s">
        <v>23911</v>
      </c>
      <c r="W135" t="s">
        <v>970</v>
      </c>
      <c r="X135" t="s">
        <v>24529</v>
      </c>
    </row>
    <row r="136" spans="2:24" ht="11" outlineLevel="1" x14ac:dyDescent="0.15">
      <c r="B136" t="s">
        <v>1015</v>
      </c>
      <c r="C136" t="s">
        <v>23903</v>
      </c>
      <c r="D136" t="s">
        <v>161</v>
      </c>
      <c r="E136" t="s">
        <v>597</v>
      </c>
      <c r="F136" t="s">
        <v>24530</v>
      </c>
      <c r="G136" t="s">
        <v>24531</v>
      </c>
      <c r="H136" t="s">
        <v>23906</v>
      </c>
      <c r="I136" s="5">
        <v>59775</v>
      </c>
      <c r="J136" t="s">
        <v>967</v>
      </c>
      <c r="K136" s="17">
        <v>46168</v>
      </c>
      <c r="L136" s="15">
        <v>2026</v>
      </c>
      <c r="M136" s="17">
        <v>46182</v>
      </c>
      <c r="N136" t="s">
        <v>24532</v>
      </c>
      <c r="O136" t="s">
        <v>24533</v>
      </c>
      <c r="P136" t="s">
        <v>24533</v>
      </c>
      <c r="Q136" t="s">
        <v>24532</v>
      </c>
      <c r="R136" t="s">
        <v>24534</v>
      </c>
      <c r="S136" t="s">
        <v>795</v>
      </c>
      <c r="U136" t="s">
        <v>23910</v>
      </c>
      <c r="V136" t="s">
        <v>23911</v>
      </c>
      <c r="W136" t="s">
        <v>970</v>
      </c>
      <c r="X136" t="s">
        <v>24535</v>
      </c>
    </row>
    <row r="137" spans="2:24" ht="11" outlineLevel="1" x14ac:dyDescent="0.15">
      <c r="B137" t="s">
        <v>1015</v>
      </c>
      <c r="C137" t="s">
        <v>23903</v>
      </c>
      <c r="D137" t="s">
        <v>161</v>
      </c>
      <c r="E137" t="s">
        <v>597</v>
      </c>
      <c r="F137" t="s">
        <v>24536</v>
      </c>
      <c r="G137" t="s">
        <v>24156</v>
      </c>
      <c r="H137" t="s">
        <v>23906</v>
      </c>
      <c r="I137" s="5">
        <v>91606.29</v>
      </c>
      <c r="J137" t="s">
        <v>967</v>
      </c>
      <c r="K137" s="17">
        <v>46143</v>
      </c>
      <c r="L137" s="15">
        <v>2026</v>
      </c>
      <c r="M137" s="17">
        <v>46154</v>
      </c>
      <c r="N137" t="s">
        <v>24157</v>
      </c>
      <c r="O137" t="s">
        <v>24158</v>
      </c>
      <c r="P137" t="s">
        <v>24159</v>
      </c>
      <c r="Q137" t="s">
        <v>24160</v>
      </c>
      <c r="R137" t="s">
        <v>24537</v>
      </c>
      <c r="S137" t="s">
        <v>795</v>
      </c>
      <c r="U137" t="s">
        <v>23910</v>
      </c>
      <c r="V137" t="s">
        <v>23911</v>
      </c>
      <c r="W137" t="s">
        <v>970</v>
      </c>
      <c r="X137" t="s">
        <v>24538</v>
      </c>
    </row>
    <row r="138" spans="2:24" ht="11" outlineLevel="1" x14ac:dyDescent="0.15">
      <c r="B138" t="s">
        <v>1015</v>
      </c>
      <c r="C138" t="s">
        <v>23903</v>
      </c>
      <c r="D138" t="s">
        <v>161</v>
      </c>
      <c r="E138" t="s">
        <v>597</v>
      </c>
      <c r="F138" t="s">
        <v>24539</v>
      </c>
      <c r="G138" t="s">
        <v>24185</v>
      </c>
      <c r="H138" t="s">
        <v>23906</v>
      </c>
      <c r="I138" s="5">
        <v>88200</v>
      </c>
      <c r="J138" t="s">
        <v>967</v>
      </c>
      <c r="K138" s="17">
        <v>46112</v>
      </c>
      <c r="L138" s="15">
        <v>2026</v>
      </c>
      <c r="M138" s="17">
        <v>46119</v>
      </c>
      <c r="N138" t="s">
        <v>24186</v>
      </c>
      <c r="O138" t="s">
        <v>24187</v>
      </c>
      <c r="R138" t="s">
        <v>24188</v>
      </c>
      <c r="S138" t="s">
        <v>795</v>
      </c>
      <c r="U138" t="s">
        <v>23910</v>
      </c>
      <c r="V138" t="s">
        <v>23911</v>
      </c>
      <c r="W138" t="s">
        <v>970</v>
      </c>
      <c r="X138" t="s">
        <v>24540</v>
      </c>
    </row>
    <row r="139" spans="2:24" ht="11" outlineLevel="1" x14ac:dyDescent="0.15">
      <c r="B139" t="s">
        <v>1015</v>
      </c>
      <c r="C139" t="s">
        <v>23903</v>
      </c>
      <c r="D139" t="s">
        <v>161</v>
      </c>
      <c r="E139" t="s">
        <v>597</v>
      </c>
      <c r="F139" t="s">
        <v>24541</v>
      </c>
      <c r="G139" t="s">
        <v>24542</v>
      </c>
      <c r="H139" t="s">
        <v>23906</v>
      </c>
      <c r="I139" s="5">
        <v>594372.02</v>
      </c>
      <c r="J139" t="s">
        <v>967</v>
      </c>
      <c r="K139" s="17">
        <v>46070</v>
      </c>
      <c r="L139" s="15">
        <v>2026</v>
      </c>
      <c r="M139" s="17">
        <v>46083</v>
      </c>
      <c r="N139" t="s">
        <v>24354</v>
      </c>
      <c r="O139" t="s">
        <v>24355</v>
      </c>
      <c r="R139" t="s">
        <v>24374</v>
      </c>
      <c r="S139" t="s">
        <v>795</v>
      </c>
      <c r="U139" t="s">
        <v>23910</v>
      </c>
      <c r="V139" t="s">
        <v>23911</v>
      </c>
      <c r="W139" t="s">
        <v>970</v>
      </c>
      <c r="X139" t="s">
        <v>24543</v>
      </c>
    </row>
    <row r="140" spans="2:24" ht="11" outlineLevel="1" x14ac:dyDescent="0.15">
      <c r="B140" t="s">
        <v>1015</v>
      </c>
      <c r="C140" t="s">
        <v>23903</v>
      </c>
      <c r="D140" t="s">
        <v>161</v>
      </c>
      <c r="E140" t="s">
        <v>597</v>
      </c>
      <c r="F140" t="s">
        <v>24544</v>
      </c>
      <c r="G140" t="s">
        <v>24545</v>
      </c>
      <c r="H140" t="s">
        <v>23906</v>
      </c>
      <c r="I140" s="5">
        <v>832181.61</v>
      </c>
      <c r="J140" t="s">
        <v>967</v>
      </c>
      <c r="K140" s="17">
        <v>46059</v>
      </c>
      <c r="L140" s="15">
        <v>2026</v>
      </c>
      <c r="M140" s="17">
        <v>46083</v>
      </c>
      <c r="N140" t="s">
        <v>24121</v>
      </c>
      <c r="O140" t="s">
        <v>24122</v>
      </c>
      <c r="R140" t="s">
        <v>24123</v>
      </c>
      <c r="S140" t="s">
        <v>795</v>
      </c>
      <c r="U140" t="s">
        <v>23910</v>
      </c>
      <c r="V140" t="s">
        <v>23911</v>
      </c>
      <c r="W140" t="s">
        <v>970</v>
      </c>
      <c r="X140" t="s">
        <v>24546</v>
      </c>
    </row>
    <row r="141" spans="2:24" ht="11" outlineLevel="1" x14ac:dyDescent="0.15">
      <c r="B141" t="s">
        <v>1015</v>
      </c>
      <c r="C141" t="s">
        <v>23903</v>
      </c>
      <c r="D141" t="s">
        <v>161</v>
      </c>
      <c r="E141" t="s">
        <v>597</v>
      </c>
      <c r="F141" t="s">
        <v>24547</v>
      </c>
      <c r="G141" t="s">
        <v>24548</v>
      </c>
      <c r="H141" t="s">
        <v>23906</v>
      </c>
      <c r="I141" s="5">
        <v>677041.6</v>
      </c>
      <c r="J141" t="s">
        <v>967</v>
      </c>
      <c r="K141" s="17">
        <v>46059</v>
      </c>
      <c r="L141" s="15">
        <v>2026</v>
      </c>
      <c r="M141" s="17">
        <v>46083</v>
      </c>
      <c r="N141" t="s">
        <v>24121</v>
      </c>
      <c r="O141" t="s">
        <v>24122</v>
      </c>
      <c r="R141" t="s">
        <v>24127</v>
      </c>
      <c r="S141" t="s">
        <v>795</v>
      </c>
      <c r="U141" t="s">
        <v>23910</v>
      </c>
      <c r="V141" t="s">
        <v>23911</v>
      </c>
      <c r="W141" t="s">
        <v>970</v>
      </c>
      <c r="X141" t="s">
        <v>24549</v>
      </c>
    </row>
    <row r="142" spans="2:24" ht="11" outlineLevel="1" x14ac:dyDescent="0.15">
      <c r="B142" t="s">
        <v>1015</v>
      </c>
      <c r="C142" t="s">
        <v>23903</v>
      </c>
      <c r="D142" t="s">
        <v>161</v>
      </c>
      <c r="E142" t="s">
        <v>597</v>
      </c>
      <c r="F142" t="s">
        <v>24550</v>
      </c>
      <c r="G142" t="s">
        <v>24551</v>
      </c>
      <c r="H142" t="s">
        <v>23906</v>
      </c>
      <c r="I142" s="5">
        <v>668832.94999999995</v>
      </c>
      <c r="J142" t="s">
        <v>967</v>
      </c>
      <c r="K142" s="17">
        <v>46073</v>
      </c>
      <c r="L142" s="15">
        <v>2026</v>
      </c>
      <c r="M142" s="17">
        <v>46083</v>
      </c>
      <c r="N142" t="s">
        <v>23915</v>
      </c>
      <c r="O142" t="s">
        <v>23916</v>
      </c>
      <c r="R142" t="s">
        <v>24131</v>
      </c>
      <c r="S142" t="s">
        <v>795</v>
      </c>
      <c r="U142" t="s">
        <v>23910</v>
      </c>
      <c r="V142" t="s">
        <v>23911</v>
      </c>
      <c r="W142" t="s">
        <v>970</v>
      </c>
      <c r="X142" t="s">
        <v>24552</v>
      </c>
    </row>
    <row r="143" spans="2:24" ht="11" outlineLevel="1" x14ac:dyDescent="0.15">
      <c r="B143" t="s">
        <v>1015</v>
      </c>
      <c r="C143" t="s">
        <v>23903</v>
      </c>
      <c r="D143" t="s">
        <v>161</v>
      </c>
      <c r="E143" t="s">
        <v>597</v>
      </c>
      <c r="F143" t="s">
        <v>24553</v>
      </c>
      <c r="G143" t="s">
        <v>24554</v>
      </c>
      <c r="H143" t="s">
        <v>23906</v>
      </c>
      <c r="I143" s="5">
        <v>3739421</v>
      </c>
      <c r="J143" t="s">
        <v>967</v>
      </c>
      <c r="K143" s="17">
        <v>45723</v>
      </c>
      <c r="L143" s="15">
        <v>2025</v>
      </c>
      <c r="M143" s="17">
        <v>46056</v>
      </c>
      <c r="N143" t="s">
        <v>715</v>
      </c>
      <c r="O143" t="s">
        <v>2134</v>
      </c>
      <c r="R143" t="s">
        <v>24135</v>
      </c>
      <c r="S143" t="s">
        <v>795</v>
      </c>
      <c r="U143" t="s">
        <v>23910</v>
      </c>
      <c r="V143" t="s">
        <v>23911</v>
      </c>
      <c r="W143" t="s">
        <v>970</v>
      </c>
      <c r="X143" t="s">
        <v>24555</v>
      </c>
    </row>
    <row r="144" spans="2:24" ht="11" outlineLevel="1" x14ac:dyDescent="0.15">
      <c r="B144" t="s">
        <v>1015</v>
      </c>
      <c r="C144" t="s">
        <v>23903</v>
      </c>
      <c r="D144" t="s">
        <v>161</v>
      </c>
      <c r="E144" t="s">
        <v>597</v>
      </c>
      <c r="F144" t="s">
        <v>24556</v>
      </c>
      <c r="G144" t="s">
        <v>24557</v>
      </c>
      <c r="H144" t="s">
        <v>23906</v>
      </c>
      <c r="I144" s="5">
        <v>278399.65999999997</v>
      </c>
      <c r="J144" t="s">
        <v>967</v>
      </c>
      <c r="K144" s="17">
        <v>46050</v>
      </c>
      <c r="L144" s="15">
        <v>2026</v>
      </c>
      <c r="M144" s="17">
        <v>46056</v>
      </c>
      <c r="N144" t="s">
        <v>24381</v>
      </c>
      <c r="O144" t="s">
        <v>24382</v>
      </c>
      <c r="R144" t="s">
        <v>24558</v>
      </c>
      <c r="S144" t="s">
        <v>795</v>
      </c>
      <c r="U144" t="s">
        <v>23910</v>
      </c>
      <c r="V144" t="s">
        <v>23911</v>
      </c>
      <c r="W144" t="s">
        <v>970</v>
      </c>
      <c r="X144" t="s">
        <v>24559</v>
      </c>
    </row>
    <row r="145" spans="2:24" ht="11" outlineLevel="1" x14ac:dyDescent="0.15">
      <c r="B145" t="s">
        <v>1015</v>
      </c>
      <c r="C145" t="s">
        <v>23903</v>
      </c>
      <c r="D145" t="s">
        <v>161</v>
      </c>
      <c r="E145" t="s">
        <v>597</v>
      </c>
      <c r="F145" t="s">
        <v>24560</v>
      </c>
      <c r="G145" t="s">
        <v>24156</v>
      </c>
      <c r="H145" t="s">
        <v>23906</v>
      </c>
      <c r="I145" s="5">
        <v>10000</v>
      </c>
      <c r="J145" t="s">
        <v>967</v>
      </c>
      <c r="K145" s="17">
        <v>46027</v>
      </c>
      <c r="L145" s="15">
        <v>2026</v>
      </c>
      <c r="M145" s="17">
        <v>46056</v>
      </c>
      <c r="N145" t="s">
        <v>24157</v>
      </c>
      <c r="O145" t="s">
        <v>24158</v>
      </c>
      <c r="P145" t="s">
        <v>24159</v>
      </c>
      <c r="Q145" t="s">
        <v>24160</v>
      </c>
      <c r="R145" t="s">
        <v>24324</v>
      </c>
      <c r="S145" t="s">
        <v>795</v>
      </c>
      <c r="U145" t="s">
        <v>23910</v>
      </c>
      <c r="V145" t="s">
        <v>23911</v>
      </c>
      <c r="W145" t="s">
        <v>970</v>
      </c>
      <c r="X145" t="s">
        <v>24561</v>
      </c>
    </row>
    <row r="146" spans="2:24" ht="11" outlineLevel="1" x14ac:dyDescent="0.15">
      <c r="B146" t="s">
        <v>1015</v>
      </c>
      <c r="C146" t="s">
        <v>23903</v>
      </c>
      <c r="D146" t="s">
        <v>161</v>
      </c>
      <c r="E146" t="s">
        <v>597</v>
      </c>
      <c r="F146" t="s">
        <v>24562</v>
      </c>
      <c r="G146" t="s">
        <v>24329</v>
      </c>
      <c r="H146" t="s">
        <v>23906</v>
      </c>
      <c r="I146" s="5">
        <v>383545.14</v>
      </c>
      <c r="J146" t="s">
        <v>967</v>
      </c>
      <c r="K146" s="17">
        <v>46031</v>
      </c>
      <c r="L146" s="15">
        <v>2026</v>
      </c>
      <c r="M146" s="17">
        <v>46056</v>
      </c>
      <c r="N146" t="s">
        <v>24330</v>
      </c>
      <c r="O146" t="s">
        <v>24331</v>
      </c>
      <c r="P146" t="s">
        <v>24331</v>
      </c>
      <c r="Q146" t="s">
        <v>24330</v>
      </c>
      <c r="R146" t="s">
        <v>24332</v>
      </c>
      <c r="S146" t="s">
        <v>795</v>
      </c>
      <c r="U146" t="s">
        <v>23910</v>
      </c>
      <c r="V146" t="s">
        <v>23911</v>
      </c>
      <c r="W146" t="s">
        <v>970</v>
      </c>
      <c r="X146" t="s">
        <v>24563</v>
      </c>
    </row>
    <row r="147" spans="2:24" ht="11" outlineLevel="1" x14ac:dyDescent="0.15">
      <c r="B147" t="s">
        <v>1015</v>
      </c>
      <c r="C147" t="s">
        <v>23903</v>
      </c>
      <c r="D147" t="s">
        <v>161</v>
      </c>
      <c r="E147" t="s">
        <v>597</v>
      </c>
      <c r="F147" t="s">
        <v>24564</v>
      </c>
      <c r="G147" t="s">
        <v>24565</v>
      </c>
      <c r="H147" t="s">
        <v>23906</v>
      </c>
      <c r="I147" s="5">
        <v>473718</v>
      </c>
      <c r="J147" t="s">
        <v>967</v>
      </c>
      <c r="K147" s="17">
        <v>46020</v>
      </c>
      <c r="L147" s="15">
        <v>2026</v>
      </c>
      <c r="M147" s="17">
        <v>46027</v>
      </c>
      <c r="N147" t="s">
        <v>8385</v>
      </c>
      <c r="O147" t="s">
        <v>8386</v>
      </c>
      <c r="P147" t="s">
        <v>8386</v>
      </c>
      <c r="Q147" t="s">
        <v>8385</v>
      </c>
      <c r="R147" t="s">
        <v>24139</v>
      </c>
      <c r="S147" t="s">
        <v>795</v>
      </c>
      <c r="U147" t="s">
        <v>23910</v>
      </c>
      <c r="V147" t="s">
        <v>23911</v>
      </c>
      <c r="W147" t="s">
        <v>970</v>
      </c>
      <c r="X147" t="s">
        <v>24566</v>
      </c>
    </row>
    <row r="148" spans="2:24" ht="11" outlineLevel="1" x14ac:dyDescent="0.15">
      <c r="B148" t="s">
        <v>1015</v>
      </c>
      <c r="C148" t="s">
        <v>23903</v>
      </c>
      <c r="D148" t="s">
        <v>161</v>
      </c>
      <c r="E148" t="s">
        <v>597</v>
      </c>
      <c r="F148" t="s">
        <v>24567</v>
      </c>
      <c r="G148" t="s">
        <v>24156</v>
      </c>
      <c r="H148" t="s">
        <v>23906</v>
      </c>
      <c r="I148" s="5">
        <v>42495.55</v>
      </c>
      <c r="J148" t="s">
        <v>967</v>
      </c>
      <c r="K148" s="17">
        <v>45987</v>
      </c>
      <c r="L148" s="15">
        <v>2026</v>
      </c>
      <c r="M148" s="17">
        <v>46027</v>
      </c>
      <c r="N148" t="s">
        <v>24157</v>
      </c>
      <c r="O148" t="s">
        <v>24158</v>
      </c>
      <c r="P148" t="s">
        <v>24159</v>
      </c>
      <c r="Q148" t="s">
        <v>24160</v>
      </c>
      <c r="R148" t="s">
        <v>24386</v>
      </c>
      <c r="S148" t="s">
        <v>795</v>
      </c>
      <c r="U148" t="s">
        <v>23910</v>
      </c>
      <c r="V148" t="s">
        <v>23911</v>
      </c>
      <c r="W148" t="s">
        <v>970</v>
      </c>
      <c r="X148" t="s">
        <v>24568</v>
      </c>
    </row>
    <row r="149" spans="2:24" ht="11" outlineLevel="1" x14ac:dyDescent="0.15">
      <c r="B149" t="s">
        <v>1015</v>
      </c>
      <c r="C149" t="s">
        <v>23903</v>
      </c>
      <c r="D149" t="s">
        <v>161</v>
      </c>
      <c r="E149" t="s">
        <v>597</v>
      </c>
      <c r="F149" t="s">
        <v>24569</v>
      </c>
      <c r="G149" t="s">
        <v>24570</v>
      </c>
      <c r="H149" t="s">
        <v>23906</v>
      </c>
      <c r="I149" s="5">
        <v>3644374</v>
      </c>
      <c r="J149" t="s">
        <v>967</v>
      </c>
      <c r="K149" s="17">
        <v>45975</v>
      </c>
      <c r="L149" s="15">
        <v>2026</v>
      </c>
      <c r="M149" s="17">
        <v>45987</v>
      </c>
      <c r="N149" t="s">
        <v>23958</v>
      </c>
      <c r="O149" t="s">
        <v>23959</v>
      </c>
      <c r="R149" t="s">
        <v>23948</v>
      </c>
      <c r="S149" t="s">
        <v>795</v>
      </c>
      <c r="U149" t="s">
        <v>23910</v>
      </c>
      <c r="V149" t="s">
        <v>23911</v>
      </c>
      <c r="W149" t="s">
        <v>970</v>
      </c>
      <c r="X149" t="s">
        <v>24571</v>
      </c>
    </row>
    <row r="150" spans="2:24" ht="11" outlineLevel="1" x14ac:dyDescent="0.15">
      <c r="B150" t="s">
        <v>1015</v>
      </c>
      <c r="C150" t="s">
        <v>23903</v>
      </c>
      <c r="D150" t="s">
        <v>161</v>
      </c>
      <c r="E150" t="s">
        <v>597</v>
      </c>
      <c r="F150" t="s">
        <v>24572</v>
      </c>
      <c r="G150" t="s">
        <v>24573</v>
      </c>
      <c r="H150" t="s">
        <v>23906</v>
      </c>
      <c r="I150" s="5">
        <v>47000</v>
      </c>
      <c r="J150" t="s">
        <v>967</v>
      </c>
      <c r="K150" s="17">
        <v>45642</v>
      </c>
      <c r="L150" s="15">
        <v>2025</v>
      </c>
      <c r="M150" s="17">
        <v>45987</v>
      </c>
      <c r="N150" t="s">
        <v>24405</v>
      </c>
      <c r="O150" t="s">
        <v>24406</v>
      </c>
      <c r="P150" t="s">
        <v>24406</v>
      </c>
      <c r="Q150" t="s">
        <v>24405</v>
      </c>
      <c r="R150" t="s">
        <v>24407</v>
      </c>
      <c r="S150" t="s">
        <v>795</v>
      </c>
      <c r="U150" t="s">
        <v>23910</v>
      </c>
      <c r="V150" t="s">
        <v>23911</v>
      </c>
      <c r="W150" t="s">
        <v>970</v>
      </c>
      <c r="X150" t="s">
        <v>24574</v>
      </c>
    </row>
    <row r="151" spans="2:24" ht="11" outlineLevel="1" x14ac:dyDescent="0.15">
      <c r="B151" t="s">
        <v>1015</v>
      </c>
      <c r="C151" t="s">
        <v>23903</v>
      </c>
      <c r="D151" t="s">
        <v>161</v>
      </c>
      <c r="E151" t="s">
        <v>597</v>
      </c>
      <c r="F151" t="s">
        <v>24575</v>
      </c>
      <c r="G151" t="s">
        <v>24576</v>
      </c>
      <c r="H151" t="s">
        <v>23906</v>
      </c>
      <c r="I151" s="5">
        <v>209860.34</v>
      </c>
      <c r="J151" t="s">
        <v>967</v>
      </c>
      <c r="K151" s="17">
        <v>45902</v>
      </c>
      <c r="L151" s="15">
        <v>2025</v>
      </c>
      <c r="M151" s="17">
        <v>45987</v>
      </c>
      <c r="N151" t="s">
        <v>24305</v>
      </c>
      <c r="O151" t="s">
        <v>24306</v>
      </c>
      <c r="R151" t="s">
        <v>24577</v>
      </c>
      <c r="S151" t="s">
        <v>795</v>
      </c>
      <c r="U151" t="s">
        <v>23910</v>
      </c>
      <c r="V151" t="s">
        <v>23911</v>
      </c>
      <c r="W151" t="s">
        <v>970</v>
      </c>
      <c r="X151" t="s">
        <v>24578</v>
      </c>
    </row>
    <row r="152" spans="2:24" ht="11" outlineLevel="1" x14ac:dyDescent="0.15">
      <c r="B152" t="s">
        <v>311</v>
      </c>
      <c r="C152" t="s">
        <v>23903</v>
      </c>
      <c r="E152" t="s">
        <v>603</v>
      </c>
      <c r="F152" t="s">
        <v>24579</v>
      </c>
      <c r="G152" t="s">
        <v>24580</v>
      </c>
      <c r="H152" t="s">
        <v>23906</v>
      </c>
      <c r="I152" s="5">
        <v>79800</v>
      </c>
      <c r="J152" t="s">
        <v>967</v>
      </c>
      <c r="K152" s="17">
        <v>42569</v>
      </c>
      <c r="L152" s="15">
        <v>2016</v>
      </c>
      <c r="M152" s="17">
        <v>43217</v>
      </c>
      <c r="N152" t="s">
        <v>24581</v>
      </c>
      <c r="O152" t="s">
        <v>24582</v>
      </c>
      <c r="R152" t="s">
        <v>24583</v>
      </c>
      <c r="S152" t="s">
        <v>795</v>
      </c>
      <c r="U152" t="s">
        <v>23910</v>
      </c>
      <c r="V152" t="s">
        <v>23911</v>
      </c>
      <c r="W152" t="s">
        <v>970</v>
      </c>
      <c r="X152" t="s">
        <v>24584</v>
      </c>
    </row>
    <row r="153" spans="2:24" ht="11" outlineLevel="1" x14ac:dyDescent="0.15">
      <c r="B153" t="s">
        <v>311</v>
      </c>
      <c r="C153" t="s">
        <v>23903</v>
      </c>
      <c r="E153" t="s">
        <v>603</v>
      </c>
      <c r="F153" t="s">
        <v>24585</v>
      </c>
      <c r="G153" t="s">
        <v>24580</v>
      </c>
      <c r="H153" t="s">
        <v>23906</v>
      </c>
      <c r="I153" s="5">
        <v>86384</v>
      </c>
      <c r="J153" t="s">
        <v>967</v>
      </c>
      <c r="K153" s="17">
        <v>43164</v>
      </c>
      <c r="L153" s="15">
        <v>2018</v>
      </c>
      <c r="M153" s="17">
        <v>43217</v>
      </c>
      <c r="N153" t="s">
        <v>24586</v>
      </c>
      <c r="O153" t="s">
        <v>24587</v>
      </c>
      <c r="P153" t="s">
        <v>24587</v>
      </c>
      <c r="Q153" t="s">
        <v>24586</v>
      </c>
      <c r="R153" t="s">
        <v>24588</v>
      </c>
      <c r="S153" t="s">
        <v>795</v>
      </c>
      <c r="U153" t="s">
        <v>23910</v>
      </c>
      <c r="V153" t="s">
        <v>23911</v>
      </c>
      <c r="W153" t="s">
        <v>970</v>
      </c>
      <c r="X153" t="s">
        <v>24589</v>
      </c>
    </row>
    <row r="154" spans="2:24" ht="11" outlineLevel="1" x14ac:dyDescent="0.15">
      <c r="B154" t="s">
        <v>311</v>
      </c>
      <c r="C154" t="s">
        <v>23903</v>
      </c>
      <c r="E154" t="s">
        <v>603</v>
      </c>
      <c r="F154" t="s">
        <v>24590</v>
      </c>
      <c r="G154" t="s">
        <v>24580</v>
      </c>
      <c r="H154" t="s">
        <v>23906</v>
      </c>
      <c r="I154" s="5">
        <v>49725</v>
      </c>
      <c r="J154" t="s">
        <v>967</v>
      </c>
      <c r="K154" s="17">
        <v>43203</v>
      </c>
      <c r="L154" s="15">
        <v>2018</v>
      </c>
      <c r="M154" s="17">
        <v>43217</v>
      </c>
      <c r="N154" t="s">
        <v>24591</v>
      </c>
      <c r="O154" t="s">
        <v>24592</v>
      </c>
      <c r="R154" t="s">
        <v>24593</v>
      </c>
      <c r="S154" t="s">
        <v>795</v>
      </c>
      <c r="U154" t="s">
        <v>23910</v>
      </c>
      <c r="V154" t="s">
        <v>23911</v>
      </c>
      <c r="W154" t="s">
        <v>970</v>
      </c>
      <c r="X154" t="s">
        <v>24594</v>
      </c>
    </row>
    <row r="155" spans="2:24" ht="11" outlineLevel="1" x14ac:dyDescent="0.15">
      <c r="B155" t="s">
        <v>1009</v>
      </c>
      <c r="C155" t="s">
        <v>23903</v>
      </c>
      <c r="D155" t="s">
        <v>161</v>
      </c>
      <c r="E155" t="s">
        <v>597</v>
      </c>
      <c r="F155" t="s">
        <v>24595</v>
      </c>
      <c r="G155" t="s">
        <v>24596</v>
      </c>
      <c r="H155" t="s">
        <v>23906</v>
      </c>
      <c r="I155" s="5">
        <v>31129.53</v>
      </c>
      <c r="J155" t="s">
        <v>967</v>
      </c>
      <c r="K155" s="17">
        <v>46091</v>
      </c>
      <c r="L155" s="15">
        <v>2026</v>
      </c>
      <c r="M155" s="17">
        <v>46119</v>
      </c>
      <c r="N155" t="s">
        <v>24597</v>
      </c>
      <c r="O155" t="s">
        <v>24598</v>
      </c>
      <c r="P155" t="s">
        <v>24599</v>
      </c>
      <c r="Q155" t="s">
        <v>24600</v>
      </c>
      <c r="R155" t="s">
        <v>24601</v>
      </c>
      <c r="S155" t="s">
        <v>795</v>
      </c>
      <c r="U155" t="s">
        <v>23910</v>
      </c>
      <c r="V155" t="s">
        <v>23911</v>
      </c>
      <c r="W155" t="s">
        <v>970</v>
      </c>
      <c r="X155" t="s">
        <v>24602</v>
      </c>
    </row>
    <row r="156" spans="2:24" ht="11" outlineLevel="1" x14ac:dyDescent="0.15">
      <c r="B156" t="s">
        <v>1009</v>
      </c>
      <c r="C156" t="s">
        <v>23903</v>
      </c>
      <c r="D156" t="s">
        <v>161</v>
      </c>
      <c r="E156" t="s">
        <v>597</v>
      </c>
      <c r="F156" t="s">
        <v>24603</v>
      </c>
      <c r="G156" t="s">
        <v>24142</v>
      </c>
      <c r="H156" t="s">
        <v>23906</v>
      </c>
      <c r="I156" s="5">
        <v>31575</v>
      </c>
      <c r="J156" t="s">
        <v>967</v>
      </c>
      <c r="K156" s="17">
        <v>46114</v>
      </c>
      <c r="L156" s="15">
        <v>2026</v>
      </c>
      <c r="M156" s="17">
        <v>46119</v>
      </c>
      <c r="N156" t="s">
        <v>24143</v>
      </c>
      <c r="O156" t="s">
        <v>24144</v>
      </c>
      <c r="R156" t="s">
        <v>24145</v>
      </c>
      <c r="S156" t="s">
        <v>795</v>
      </c>
      <c r="U156" t="s">
        <v>23910</v>
      </c>
      <c r="V156" t="s">
        <v>23911</v>
      </c>
      <c r="W156" t="s">
        <v>970</v>
      </c>
      <c r="X156" t="s">
        <v>24604</v>
      </c>
    </row>
    <row r="157" spans="2:24" ht="11" outlineLevel="1" x14ac:dyDescent="0.15">
      <c r="B157" t="s">
        <v>1009</v>
      </c>
      <c r="C157" t="s">
        <v>23903</v>
      </c>
      <c r="D157" t="s">
        <v>161</v>
      </c>
      <c r="E157" t="s">
        <v>597</v>
      </c>
      <c r="F157" t="s">
        <v>24605</v>
      </c>
      <c r="G157" t="s">
        <v>24606</v>
      </c>
      <c r="H157" t="s">
        <v>23906</v>
      </c>
      <c r="I157" s="5">
        <v>31672.19</v>
      </c>
      <c r="J157" t="s">
        <v>967</v>
      </c>
      <c r="K157" s="17">
        <v>46097</v>
      </c>
      <c r="L157" s="15">
        <v>2026</v>
      </c>
      <c r="M157" s="17">
        <v>46119</v>
      </c>
      <c r="N157" t="s">
        <v>24607</v>
      </c>
      <c r="O157" t="s">
        <v>24608</v>
      </c>
      <c r="R157" t="s">
        <v>24609</v>
      </c>
      <c r="S157" t="s">
        <v>795</v>
      </c>
      <c r="U157" t="s">
        <v>23910</v>
      </c>
      <c r="V157" t="s">
        <v>23911</v>
      </c>
      <c r="W157" t="s">
        <v>970</v>
      </c>
      <c r="X157" t="s">
        <v>24610</v>
      </c>
    </row>
    <row r="158" spans="2:24" ht="11" outlineLevel="1" x14ac:dyDescent="0.15">
      <c r="B158" t="s">
        <v>1009</v>
      </c>
      <c r="C158" t="s">
        <v>23903</v>
      </c>
      <c r="D158" t="s">
        <v>161</v>
      </c>
      <c r="E158" t="s">
        <v>597</v>
      </c>
      <c r="F158" t="s">
        <v>24611</v>
      </c>
      <c r="G158" t="s">
        <v>24612</v>
      </c>
      <c r="H158" t="s">
        <v>23906</v>
      </c>
      <c r="I158" s="5">
        <v>51403.23</v>
      </c>
      <c r="J158" t="s">
        <v>967</v>
      </c>
      <c r="K158" s="17">
        <v>46100</v>
      </c>
      <c r="L158" s="15">
        <v>2026</v>
      </c>
      <c r="M158" s="17">
        <v>46119</v>
      </c>
      <c r="N158" t="s">
        <v>24613</v>
      </c>
      <c r="O158" t="s">
        <v>24614</v>
      </c>
      <c r="P158" t="s">
        <v>24615</v>
      </c>
      <c r="Q158" t="s">
        <v>24616</v>
      </c>
      <c r="R158" t="s">
        <v>24617</v>
      </c>
      <c r="S158" t="s">
        <v>795</v>
      </c>
      <c r="U158" t="s">
        <v>23910</v>
      </c>
      <c r="V158" t="s">
        <v>23911</v>
      </c>
      <c r="W158" t="s">
        <v>970</v>
      </c>
      <c r="X158" t="s">
        <v>24618</v>
      </c>
    </row>
    <row r="159" spans="2:24" ht="11" outlineLevel="1" x14ac:dyDescent="0.15">
      <c r="B159" t="s">
        <v>1009</v>
      </c>
      <c r="C159" t="s">
        <v>23903</v>
      </c>
      <c r="D159" t="s">
        <v>161</v>
      </c>
      <c r="E159" t="s">
        <v>597</v>
      </c>
      <c r="F159" t="s">
        <v>24619</v>
      </c>
      <c r="G159" t="s">
        <v>24620</v>
      </c>
      <c r="H159" t="s">
        <v>23906</v>
      </c>
      <c r="I159" s="5">
        <v>52471.86</v>
      </c>
      <c r="J159" t="s">
        <v>967</v>
      </c>
      <c r="K159" s="17">
        <v>46098</v>
      </c>
      <c r="L159" s="15">
        <v>2026</v>
      </c>
      <c r="M159" s="17">
        <v>46119</v>
      </c>
      <c r="N159" t="s">
        <v>24621</v>
      </c>
      <c r="O159" t="s">
        <v>24622</v>
      </c>
      <c r="P159" t="s">
        <v>24623</v>
      </c>
      <c r="Q159" t="s">
        <v>24624</v>
      </c>
      <c r="R159" t="s">
        <v>24625</v>
      </c>
      <c r="S159" t="s">
        <v>795</v>
      </c>
      <c r="U159" t="s">
        <v>23910</v>
      </c>
      <c r="V159" t="s">
        <v>23911</v>
      </c>
      <c r="W159" t="s">
        <v>970</v>
      </c>
      <c r="X159" t="s">
        <v>24626</v>
      </c>
    </row>
    <row r="160" spans="2:24" ht="11" outlineLevel="1" x14ac:dyDescent="0.15">
      <c r="B160" t="s">
        <v>1009</v>
      </c>
      <c r="C160" t="s">
        <v>23903</v>
      </c>
      <c r="D160" t="s">
        <v>161</v>
      </c>
      <c r="E160" t="s">
        <v>597</v>
      </c>
      <c r="F160" t="s">
        <v>24627</v>
      </c>
      <c r="G160" t="s">
        <v>24628</v>
      </c>
      <c r="H160" t="s">
        <v>23906</v>
      </c>
      <c r="I160" s="5">
        <v>53198.61</v>
      </c>
      <c r="J160" t="s">
        <v>967</v>
      </c>
      <c r="K160" s="17">
        <v>46092</v>
      </c>
      <c r="L160" s="15">
        <v>2026</v>
      </c>
      <c r="M160" s="17">
        <v>46119</v>
      </c>
      <c r="N160" t="s">
        <v>24607</v>
      </c>
      <c r="O160" t="s">
        <v>24608</v>
      </c>
      <c r="R160" t="s">
        <v>24629</v>
      </c>
      <c r="S160" t="s">
        <v>795</v>
      </c>
      <c r="U160" t="s">
        <v>23910</v>
      </c>
      <c r="V160" t="s">
        <v>23911</v>
      </c>
      <c r="W160" t="s">
        <v>970</v>
      </c>
      <c r="X160" t="s">
        <v>24630</v>
      </c>
    </row>
    <row r="161" spans="2:24" ht="11" outlineLevel="1" x14ac:dyDescent="0.15">
      <c r="B161" t="s">
        <v>1009</v>
      </c>
      <c r="C161" t="s">
        <v>23903</v>
      </c>
      <c r="D161" t="s">
        <v>161</v>
      </c>
      <c r="E161" t="s">
        <v>597</v>
      </c>
      <c r="F161" t="s">
        <v>24631</v>
      </c>
      <c r="G161" t="s">
        <v>24632</v>
      </c>
      <c r="H161" t="s">
        <v>23906</v>
      </c>
      <c r="I161" s="5">
        <v>55200</v>
      </c>
      <c r="J161" t="s">
        <v>967</v>
      </c>
      <c r="K161" s="17">
        <v>46100</v>
      </c>
      <c r="L161" s="15">
        <v>2026</v>
      </c>
      <c r="M161" s="17">
        <v>46119</v>
      </c>
      <c r="N161" t="s">
        <v>9078</v>
      </c>
      <c r="O161" t="s">
        <v>9079</v>
      </c>
      <c r="P161" t="s">
        <v>9079</v>
      </c>
      <c r="Q161" t="s">
        <v>9078</v>
      </c>
      <c r="R161" t="s">
        <v>24633</v>
      </c>
      <c r="S161" t="s">
        <v>795</v>
      </c>
      <c r="U161" t="s">
        <v>23910</v>
      </c>
      <c r="V161" t="s">
        <v>23911</v>
      </c>
      <c r="W161" t="s">
        <v>970</v>
      </c>
      <c r="X161" t="s">
        <v>24634</v>
      </c>
    </row>
    <row r="162" spans="2:24" ht="11" outlineLevel="1" x14ac:dyDescent="0.15">
      <c r="B162" t="s">
        <v>1009</v>
      </c>
      <c r="C162" t="s">
        <v>23903</v>
      </c>
      <c r="D162" t="s">
        <v>161</v>
      </c>
      <c r="E162" t="s">
        <v>597</v>
      </c>
      <c r="F162" t="s">
        <v>24635</v>
      </c>
      <c r="G162" t="s">
        <v>24636</v>
      </c>
      <c r="H162" t="s">
        <v>23906</v>
      </c>
      <c r="I162" s="5">
        <v>64577.5</v>
      </c>
      <c r="J162" t="s">
        <v>967</v>
      </c>
      <c r="K162" s="17">
        <v>46113</v>
      </c>
      <c r="L162" s="15">
        <v>2026</v>
      </c>
      <c r="M162" s="17">
        <v>46119</v>
      </c>
      <c r="N162" t="s">
        <v>24508</v>
      </c>
      <c r="O162" t="s">
        <v>24509</v>
      </c>
      <c r="R162" t="s">
        <v>24510</v>
      </c>
      <c r="S162" t="s">
        <v>795</v>
      </c>
      <c r="U162" t="s">
        <v>23910</v>
      </c>
      <c r="V162" t="s">
        <v>23911</v>
      </c>
      <c r="W162" t="s">
        <v>970</v>
      </c>
      <c r="X162" t="s">
        <v>24637</v>
      </c>
    </row>
    <row r="163" spans="2:24" ht="11" outlineLevel="1" x14ac:dyDescent="0.15">
      <c r="B163" t="s">
        <v>1009</v>
      </c>
      <c r="C163" t="s">
        <v>23903</v>
      </c>
      <c r="D163" t="s">
        <v>161</v>
      </c>
      <c r="E163" t="s">
        <v>597</v>
      </c>
      <c r="F163" t="s">
        <v>24638</v>
      </c>
      <c r="G163" t="s">
        <v>24639</v>
      </c>
      <c r="H163" t="s">
        <v>23906</v>
      </c>
      <c r="I163" s="5">
        <v>70449.710000000006</v>
      </c>
      <c r="J163" t="s">
        <v>967</v>
      </c>
      <c r="K163" s="17">
        <v>46091</v>
      </c>
      <c r="L163" s="15">
        <v>2026</v>
      </c>
      <c r="M163" s="17">
        <v>46119</v>
      </c>
      <c r="N163" t="s">
        <v>24621</v>
      </c>
      <c r="O163" t="s">
        <v>24622</v>
      </c>
      <c r="P163" t="s">
        <v>24623</v>
      </c>
      <c r="Q163" t="s">
        <v>24624</v>
      </c>
      <c r="R163" t="s">
        <v>24640</v>
      </c>
      <c r="S163" t="s">
        <v>795</v>
      </c>
      <c r="U163" t="s">
        <v>23910</v>
      </c>
      <c r="V163" t="s">
        <v>23911</v>
      </c>
      <c r="W163" t="s">
        <v>970</v>
      </c>
      <c r="X163" t="s">
        <v>24641</v>
      </c>
    </row>
    <row r="164" spans="2:24" ht="11" outlineLevel="1" x14ac:dyDescent="0.15">
      <c r="B164" t="s">
        <v>1009</v>
      </c>
      <c r="C164" t="s">
        <v>23903</v>
      </c>
      <c r="D164" t="s">
        <v>161</v>
      </c>
      <c r="E164" t="s">
        <v>597</v>
      </c>
      <c r="F164" t="s">
        <v>24642</v>
      </c>
      <c r="G164" t="s">
        <v>24185</v>
      </c>
      <c r="H164" t="s">
        <v>23906</v>
      </c>
      <c r="I164" s="5">
        <v>88200</v>
      </c>
      <c r="J164" t="s">
        <v>967</v>
      </c>
      <c r="K164" s="17">
        <v>46112</v>
      </c>
      <c r="L164" s="15">
        <v>2026</v>
      </c>
      <c r="M164" s="17">
        <v>46119</v>
      </c>
      <c r="N164" t="s">
        <v>24186</v>
      </c>
      <c r="O164" t="s">
        <v>24187</v>
      </c>
      <c r="R164" t="s">
        <v>24188</v>
      </c>
      <c r="S164" t="s">
        <v>795</v>
      </c>
      <c r="U164" t="s">
        <v>23910</v>
      </c>
      <c r="V164" t="s">
        <v>23911</v>
      </c>
      <c r="W164" t="s">
        <v>970</v>
      </c>
      <c r="X164" t="s">
        <v>24643</v>
      </c>
    </row>
    <row r="165" spans="2:24" ht="11" outlineLevel="1" x14ac:dyDescent="0.15">
      <c r="B165" t="s">
        <v>1009</v>
      </c>
      <c r="C165" t="s">
        <v>23903</v>
      </c>
      <c r="D165" t="s">
        <v>161</v>
      </c>
      <c r="E165" t="s">
        <v>597</v>
      </c>
      <c r="F165" t="s">
        <v>24644</v>
      </c>
      <c r="G165" t="s">
        <v>24645</v>
      </c>
      <c r="H165" t="s">
        <v>23906</v>
      </c>
      <c r="I165" s="5">
        <v>214424.66</v>
      </c>
      <c r="J165" t="s">
        <v>967</v>
      </c>
      <c r="K165" s="17">
        <v>46091</v>
      </c>
      <c r="L165" s="15">
        <v>2026</v>
      </c>
      <c r="M165" s="17">
        <v>46119</v>
      </c>
      <c r="N165" t="s">
        <v>24646</v>
      </c>
      <c r="O165" t="s">
        <v>24647</v>
      </c>
      <c r="R165" t="s">
        <v>24648</v>
      </c>
      <c r="S165" t="s">
        <v>795</v>
      </c>
      <c r="U165" t="s">
        <v>23910</v>
      </c>
      <c r="V165" t="s">
        <v>23911</v>
      </c>
      <c r="W165" t="s">
        <v>970</v>
      </c>
      <c r="X165" t="s">
        <v>24649</v>
      </c>
    </row>
    <row r="166" spans="2:24" ht="11" outlineLevel="1" x14ac:dyDescent="0.15">
      <c r="B166" t="s">
        <v>1009</v>
      </c>
      <c r="C166" t="s">
        <v>23903</v>
      </c>
      <c r="D166" t="s">
        <v>161</v>
      </c>
      <c r="E166" t="s">
        <v>597</v>
      </c>
      <c r="F166" t="s">
        <v>24650</v>
      </c>
      <c r="G166" t="s">
        <v>24651</v>
      </c>
      <c r="H166" t="s">
        <v>23906</v>
      </c>
      <c r="I166" s="5">
        <v>245497.5</v>
      </c>
      <c r="J166" t="s">
        <v>967</v>
      </c>
      <c r="K166" s="17">
        <v>46094</v>
      </c>
      <c r="L166" s="15">
        <v>2026</v>
      </c>
      <c r="M166" s="17">
        <v>46119</v>
      </c>
      <c r="N166" t="s">
        <v>715</v>
      </c>
      <c r="O166" t="s">
        <v>2134</v>
      </c>
      <c r="R166" t="s">
        <v>24652</v>
      </c>
      <c r="S166" t="s">
        <v>795</v>
      </c>
      <c r="U166" t="s">
        <v>23910</v>
      </c>
      <c r="V166" t="s">
        <v>23911</v>
      </c>
      <c r="W166" t="s">
        <v>970</v>
      </c>
      <c r="X166" t="s">
        <v>24653</v>
      </c>
    </row>
    <row r="167" spans="2:24" ht="11" outlineLevel="1" x14ac:dyDescent="0.15">
      <c r="B167" t="s">
        <v>1009</v>
      </c>
      <c r="C167" t="s">
        <v>23903</v>
      </c>
      <c r="D167" t="s">
        <v>161</v>
      </c>
      <c r="E167" t="s">
        <v>597</v>
      </c>
      <c r="F167" t="s">
        <v>24654</v>
      </c>
      <c r="G167" t="s">
        <v>24655</v>
      </c>
      <c r="H167" t="s">
        <v>23906</v>
      </c>
      <c r="I167" s="5">
        <v>654393.06999999995</v>
      </c>
      <c r="J167" t="s">
        <v>967</v>
      </c>
      <c r="K167" s="17">
        <v>46100</v>
      </c>
      <c r="L167" s="15">
        <v>2026</v>
      </c>
      <c r="M167" s="17">
        <v>46119</v>
      </c>
      <c r="N167" t="s">
        <v>24169</v>
      </c>
      <c r="O167" t="s">
        <v>24170</v>
      </c>
      <c r="R167" t="s">
        <v>24656</v>
      </c>
      <c r="S167" t="s">
        <v>795</v>
      </c>
      <c r="U167" t="s">
        <v>23910</v>
      </c>
      <c r="V167" t="s">
        <v>23911</v>
      </c>
      <c r="W167" t="s">
        <v>970</v>
      </c>
      <c r="X167" t="s">
        <v>24657</v>
      </c>
    </row>
    <row r="168" spans="2:24" ht="11" outlineLevel="1" x14ac:dyDescent="0.15">
      <c r="B168" t="s">
        <v>1009</v>
      </c>
      <c r="C168" t="s">
        <v>23903</v>
      </c>
      <c r="D168" t="s">
        <v>161</v>
      </c>
      <c r="E168" t="s">
        <v>597</v>
      </c>
      <c r="F168" t="s">
        <v>24658</v>
      </c>
      <c r="G168" t="s">
        <v>24214</v>
      </c>
      <c r="H168" t="s">
        <v>23906</v>
      </c>
      <c r="I168" s="5">
        <v>69698.600000000006</v>
      </c>
      <c r="J168" t="s">
        <v>967</v>
      </c>
      <c r="K168" s="17">
        <v>46079</v>
      </c>
      <c r="L168" s="15">
        <v>2026</v>
      </c>
      <c r="M168" s="17">
        <v>46083</v>
      </c>
      <c r="N168" t="s">
        <v>24121</v>
      </c>
      <c r="O168" t="s">
        <v>24122</v>
      </c>
      <c r="R168" t="s">
        <v>24215</v>
      </c>
      <c r="S168" t="s">
        <v>795</v>
      </c>
      <c r="U168" t="s">
        <v>23910</v>
      </c>
      <c r="V168" t="s">
        <v>23911</v>
      </c>
      <c r="W168" t="s">
        <v>970</v>
      </c>
      <c r="X168" t="s">
        <v>24659</v>
      </c>
    </row>
    <row r="169" spans="2:24" ht="11" outlineLevel="1" x14ac:dyDescent="0.15">
      <c r="B169" t="s">
        <v>1009</v>
      </c>
      <c r="C169" t="s">
        <v>23903</v>
      </c>
      <c r="D169" t="s">
        <v>161</v>
      </c>
      <c r="E169" t="s">
        <v>597</v>
      </c>
      <c r="F169" t="s">
        <v>24660</v>
      </c>
      <c r="G169" t="s">
        <v>24661</v>
      </c>
      <c r="H169" t="s">
        <v>23906</v>
      </c>
      <c r="I169" s="5">
        <v>643049.94999999995</v>
      </c>
      <c r="J169" t="s">
        <v>967</v>
      </c>
      <c r="K169" s="17">
        <v>46072</v>
      </c>
      <c r="L169" s="15">
        <v>2026</v>
      </c>
      <c r="M169" s="17">
        <v>46083</v>
      </c>
      <c r="N169" t="s">
        <v>23915</v>
      </c>
      <c r="O169" t="s">
        <v>23916</v>
      </c>
      <c r="R169" t="s">
        <v>24131</v>
      </c>
      <c r="S169" t="s">
        <v>795</v>
      </c>
      <c r="U169" t="s">
        <v>23910</v>
      </c>
      <c r="V169" t="s">
        <v>23911</v>
      </c>
      <c r="W169" t="s">
        <v>970</v>
      </c>
      <c r="X169" t="s">
        <v>24662</v>
      </c>
    </row>
    <row r="170" spans="2:24" ht="11" outlineLevel="1" x14ac:dyDescent="0.15">
      <c r="B170" t="s">
        <v>1009</v>
      </c>
      <c r="C170" t="s">
        <v>23903</v>
      </c>
      <c r="D170" t="s">
        <v>161</v>
      </c>
      <c r="E170" t="s">
        <v>597</v>
      </c>
      <c r="F170" t="s">
        <v>24663</v>
      </c>
      <c r="G170" t="s">
        <v>24664</v>
      </c>
      <c r="H170" t="s">
        <v>23906</v>
      </c>
      <c r="I170" s="5">
        <v>100200</v>
      </c>
      <c r="J170" t="s">
        <v>967</v>
      </c>
      <c r="K170" s="17">
        <v>46063</v>
      </c>
      <c r="L170" s="15">
        <v>2026</v>
      </c>
      <c r="M170" s="17">
        <v>46083</v>
      </c>
      <c r="N170" t="s">
        <v>24665</v>
      </c>
      <c r="O170" t="s">
        <v>24666</v>
      </c>
      <c r="P170" t="s">
        <v>24667</v>
      </c>
      <c r="Q170" t="s">
        <v>24668</v>
      </c>
      <c r="R170" t="s">
        <v>24669</v>
      </c>
      <c r="S170" t="s">
        <v>795</v>
      </c>
      <c r="U170" t="s">
        <v>23910</v>
      </c>
      <c r="V170" t="s">
        <v>23911</v>
      </c>
      <c r="W170" t="s">
        <v>970</v>
      </c>
      <c r="X170" t="s">
        <v>24670</v>
      </c>
    </row>
    <row r="171" spans="2:24" ht="11" outlineLevel="1" x14ac:dyDescent="0.15">
      <c r="B171" t="s">
        <v>1009</v>
      </c>
      <c r="C171" t="s">
        <v>23903</v>
      </c>
      <c r="D171" t="s">
        <v>161</v>
      </c>
      <c r="E171" t="s">
        <v>597</v>
      </c>
      <c r="F171" t="s">
        <v>24671</v>
      </c>
      <c r="G171" t="s">
        <v>24672</v>
      </c>
      <c r="H171" t="s">
        <v>23906</v>
      </c>
      <c r="I171" s="5">
        <v>1134259.3400000001</v>
      </c>
      <c r="J171" t="s">
        <v>967</v>
      </c>
      <c r="K171" s="17">
        <v>46044</v>
      </c>
      <c r="L171" s="15">
        <v>2026</v>
      </c>
      <c r="M171" s="17">
        <v>46056</v>
      </c>
      <c r="N171" t="s">
        <v>24169</v>
      </c>
      <c r="O171" t="s">
        <v>24170</v>
      </c>
      <c r="R171" t="s">
        <v>24673</v>
      </c>
      <c r="S171" t="s">
        <v>795</v>
      </c>
      <c r="U171" t="s">
        <v>23910</v>
      </c>
      <c r="V171" t="s">
        <v>23911</v>
      </c>
      <c r="W171" t="s">
        <v>970</v>
      </c>
      <c r="X171" t="s">
        <v>24674</v>
      </c>
    </row>
    <row r="172" spans="2:24" ht="11" outlineLevel="1" x14ac:dyDescent="0.15">
      <c r="B172" t="s">
        <v>1009</v>
      </c>
      <c r="C172" t="s">
        <v>23903</v>
      </c>
      <c r="D172" t="s">
        <v>161</v>
      </c>
      <c r="E172" t="s">
        <v>597</v>
      </c>
      <c r="F172" t="s">
        <v>24675</v>
      </c>
      <c r="G172" t="s">
        <v>24676</v>
      </c>
      <c r="H172" t="s">
        <v>23906</v>
      </c>
      <c r="I172" s="5">
        <v>126586</v>
      </c>
      <c r="J172" t="s">
        <v>967</v>
      </c>
      <c r="K172" s="17">
        <v>46044</v>
      </c>
      <c r="L172" s="15">
        <v>2026</v>
      </c>
      <c r="M172" s="17">
        <v>46056</v>
      </c>
      <c r="N172" t="s">
        <v>24360</v>
      </c>
      <c r="O172" t="s">
        <v>24361</v>
      </c>
      <c r="P172" t="s">
        <v>24362</v>
      </c>
      <c r="Q172" t="s">
        <v>24363</v>
      </c>
      <c r="R172" t="s">
        <v>24677</v>
      </c>
      <c r="S172" t="s">
        <v>795</v>
      </c>
      <c r="U172" t="s">
        <v>23910</v>
      </c>
      <c r="V172" t="s">
        <v>23911</v>
      </c>
      <c r="W172" t="s">
        <v>970</v>
      </c>
      <c r="X172" t="s">
        <v>24678</v>
      </c>
    </row>
    <row r="173" spans="2:24" ht="11" outlineLevel="1" x14ac:dyDescent="0.15">
      <c r="B173" t="s">
        <v>1009</v>
      </c>
      <c r="C173" t="s">
        <v>23903</v>
      </c>
      <c r="D173" t="s">
        <v>161</v>
      </c>
      <c r="E173" t="s">
        <v>597</v>
      </c>
      <c r="F173" t="s">
        <v>24679</v>
      </c>
      <c r="G173" t="s">
        <v>24655</v>
      </c>
      <c r="H173" t="s">
        <v>23906</v>
      </c>
      <c r="I173" s="5">
        <v>449165.82</v>
      </c>
      <c r="J173" t="s">
        <v>967</v>
      </c>
      <c r="K173" s="17">
        <v>46043</v>
      </c>
      <c r="L173" s="15">
        <v>2026</v>
      </c>
      <c r="M173" s="17">
        <v>46056</v>
      </c>
      <c r="N173" t="s">
        <v>24169</v>
      </c>
      <c r="O173" t="s">
        <v>24170</v>
      </c>
      <c r="R173" t="s">
        <v>24680</v>
      </c>
      <c r="S173" t="s">
        <v>795</v>
      </c>
      <c r="U173" t="s">
        <v>23910</v>
      </c>
      <c r="V173" t="s">
        <v>23911</v>
      </c>
      <c r="W173" t="s">
        <v>970</v>
      </c>
      <c r="X173" t="s">
        <v>24681</v>
      </c>
    </row>
    <row r="174" spans="2:24" ht="11" outlineLevel="1" x14ac:dyDescent="0.15">
      <c r="B174" t="s">
        <v>1009</v>
      </c>
      <c r="C174" t="s">
        <v>23903</v>
      </c>
      <c r="D174" t="s">
        <v>161</v>
      </c>
      <c r="E174" t="s">
        <v>597</v>
      </c>
      <c r="F174" t="s">
        <v>24682</v>
      </c>
      <c r="G174" t="s">
        <v>24320</v>
      </c>
      <c r="H174" t="s">
        <v>23906</v>
      </c>
      <c r="I174" s="5">
        <v>51500</v>
      </c>
      <c r="J174" t="s">
        <v>967</v>
      </c>
      <c r="K174" s="17">
        <v>46042</v>
      </c>
      <c r="L174" s="15">
        <v>2026</v>
      </c>
      <c r="M174" s="17">
        <v>46056</v>
      </c>
      <c r="N174" t="s">
        <v>9078</v>
      </c>
      <c r="O174" t="s">
        <v>9079</v>
      </c>
      <c r="P174" t="s">
        <v>9079</v>
      </c>
      <c r="Q174" t="s">
        <v>9078</v>
      </c>
      <c r="R174" t="s">
        <v>24321</v>
      </c>
      <c r="S174" t="s">
        <v>795</v>
      </c>
      <c r="U174" t="s">
        <v>23910</v>
      </c>
      <c r="V174" t="s">
        <v>23911</v>
      </c>
      <c r="W174" t="s">
        <v>970</v>
      </c>
      <c r="X174" t="s">
        <v>24683</v>
      </c>
    </row>
    <row r="175" spans="2:24" ht="11" outlineLevel="1" x14ac:dyDescent="0.15">
      <c r="B175" t="s">
        <v>1009</v>
      </c>
      <c r="C175" t="s">
        <v>23903</v>
      </c>
      <c r="D175" t="s">
        <v>161</v>
      </c>
      <c r="E175" t="s">
        <v>597</v>
      </c>
      <c r="F175" t="s">
        <v>24684</v>
      </c>
      <c r="G175" t="s">
        <v>24156</v>
      </c>
      <c r="H175" t="s">
        <v>23906</v>
      </c>
      <c r="I175" s="5">
        <v>10000</v>
      </c>
      <c r="J175" t="s">
        <v>967</v>
      </c>
      <c r="K175" s="17">
        <v>46027</v>
      </c>
      <c r="L175" s="15">
        <v>2026</v>
      </c>
      <c r="M175" s="17">
        <v>46056</v>
      </c>
      <c r="N175" t="s">
        <v>24157</v>
      </c>
      <c r="O175" t="s">
        <v>24158</v>
      </c>
      <c r="P175" t="s">
        <v>24159</v>
      </c>
      <c r="Q175" t="s">
        <v>24160</v>
      </c>
      <c r="R175" t="s">
        <v>24324</v>
      </c>
      <c r="S175" t="s">
        <v>795</v>
      </c>
      <c r="U175" t="s">
        <v>23910</v>
      </c>
      <c r="V175" t="s">
        <v>23911</v>
      </c>
      <c r="W175" t="s">
        <v>970</v>
      </c>
      <c r="X175" t="s">
        <v>24685</v>
      </c>
    </row>
    <row r="176" spans="2:24" ht="11" outlineLevel="1" x14ac:dyDescent="0.15">
      <c r="B176" t="s">
        <v>1009</v>
      </c>
      <c r="C176" t="s">
        <v>23903</v>
      </c>
      <c r="D176" t="s">
        <v>161</v>
      </c>
      <c r="E176" t="s">
        <v>597</v>
      </c>
      <c r="F176" t="s">
        <v>24686</v>
      </c>
      <c r="G176" t="s">
        <v>24329</v>
      </c>
      <c r="H176" t="s">
        <v>23906</v>
      </c>
      <c r="I176" s="5">
        <v>383545.14</v>
      </c>
      <c r="J176" t="s">
        <v>967</v>
      </c>
      <c r="K176" s="17">
        <v>46031</v>
      </c>
      <c r="L176" s="15">
        <v>2026</v>
      </c>
      <c r="M176" s="17">
        <v>46056</v>
      </c>
      <c r="N176" t="s">
        <v>24330</v>
      </c>
      <c r="O176" t="s">
        <v>24331</v>
      </c>
      <c r="P176" t="s">
        <v>24331</v>
      </c>
      <c r="Q176" t="s">
        <v>24330</v>
      </c>
      <c r="R176" t="s">
        <v>24332</v>
      </c>
      <c r="S176" t="s">
        <v>795</v>
      </c>
      <c r="U176" t="s">
        <v>23910</v>
      </c>
      <c r="V176" t="s">
        <v>23911</v>
      </c>
      <c r="W176" t="s">
        <v>970</v>
      </c>
      <c r="X176" t="s">
        <v>24687</v>
      </c>
    </row>
    <row r="177" spans="2:24" ht="11" outlineLevel="1" x14ac:dyDescent="0.15">
      <c r="B177" t="s">
        <v>1009</v>
      </c>
      <c r="C177" t="s">
        <v>23903</v>
      </c>
      <c r="D177" t="s">
        <v>161</v>
      </c>
      <c r="E177" t="s">
        <v>597</v>
      </c>
      <c r="F177" t="s">
        <v>24688</v>
      </c>
      <c r="G177" t="s">
        <v>24380</v>
      </c>
      <c r="H177" t="s">
        <v>23906</v>
      </c>
      <c r="I177" s="5">
        <v>66971.37</v>
      </c>
      <c r="J177" t="s">
        <v>967</v>
      </c>
      <c r="K177" s="17">
        <v>45982</v>
      </c>
      <c r="L177" s="15">
        <v>2026</v>
      </c>
      <c r="M177" s="17">
        <v>46027</v>
      </c>
      <c r="N177" t="s">
        <v>24381</v>
      </c>
      <c r="O177" t="s">
        <v>24382</v>
      </c>
      <c r="R177" t="s">
        <v>24383</v>
      </c>
      <c r="S177" t="s">
        <v>795</v>
      </c>
      <c r="U177" t="s">
        <v>23910</v>
      </c>
      <c r="V177" t="s">
        <v>23911</v>
      </c>
      <c r="W177" t="s">
        <v>970</v>
      </c>
      <c r="X177" t="s">
        <v>24689</v>
      </c>
    </row>
    <row r="178" spans="2:24" ht="11" outlineLevel="1" x14ac:dyDescent="0.15">
      <c r="B178" t="s">
        <v>1009</v>
      </c>
      <c r="C178" t="s">
        <v>23903</v>
      </c>
      <c r="D178" t="s">
        <v>161</v>
      </c>
      <c r="E178" t="s">
        <v>597</v>
      </c>
      <c r="F178" t="s">
        <v>24690</v>
      </c>
      <c r="G178" t="s">
        <v>24156</v>
      </c>
      <c r="H178" t="s">
        <v>23906</v>
      </c>
      <c r="I178" s="5">
        <v>51580.35</v>
      </c>
      <c r="J178" t="s">
        <v>967</v>
      </c>
      <c r="K178" s="17">
        <v>45987</v>
      </c>
      <c r="L178" s="15">
        <v>2026</v>
      </c>
      <c r="M178" s="17">
        <v>46027</v>
      </c>
      <c r="N178" t="s">
        <v>24157</v>
      </c>
      <c r="O178" t="s">
        <v>24158</v>
      </c>
      <c r="P178" t="s">
        <v>24159</v>
      </c>
      <c r="Q178" t="s">
        <v>24160</v>
      </c>
      <c r="R178" t="s">
        <v>24386</v>
      </c>
      <c r="S178" t="s">
        <v>795</v>
      </c>
      <c r="U178" t="s">
        <v>23910</v>
      </c>
      <c r="V178" t="s">
        <v>23911</v>
      </c>
      <c r="W178" t="s">
        <v>970</v>
      </c>
      <c r="X178" t="s">
        <v>24691</v>
      </c>
    </row>
    <row r="179" spans="2:24" ht="11" outlineLevel="1" x14ac:dyDescent="0.15">
      <c r="B179" t="s">
        <v>1009</v>
      </c>
      <c r="C179" t="s">
        <v>23903</v>
      </c>
      <c r="D179" t="s">
        <v>161</v>
      </c>
      <c r="E179" t="s">
        <v>597</v>
      </c>
      <c r="F179" t="s">
        <v>24692</v>
      </c>
      <c r="G179" t="s">
        <v>24693</v>
      </c>
      <c r="H179" t="s">
        <v>23906</v>
      </c>
      <c r="I179" s="5">
        <v>142391.75</v>
      </c>
      <c r="J179" t="s">
        <v>967</v>
      </c>
      <c r="K179" s="17">
        <v>45953</v>
      </c>
      <c r="L179" s="15">
        <v>2026</v>
      </c>
      <c r="M179" s="17">
        <v>45987</v>
      </c>
      <c r="N179" t="s">
        <v>24149</v>
      </c>
      <c r="O179" t="s">
        <v>24150</v>
      </c>
      <c r="P179" t="s">
        <v>24151</v>
      </c>
      <c r="Q179" t="s">
        <v>24152</v>
      </c>
      <c r="R179" t="s">
        <v>24451</v>
      </c>
      <c r="S179" t="s">
        <v>795</v>
      </c>
      <c r="U179" t="s">
        <v>23910</v>
      </c>
      <c r="V179" t="s">
        <v>23911</v>
      </c>
      <c r="W179" t="s">
        <v>970</v>
      </c>
      <c r="X179" t="s">
        <v>24694</v>
      </c>
    </row>
    <row r="180" spans="2:24" ht="11" outlineLevel="1" x14ac:dyDescent="0.15">
      <c r="B180" t="s">
        <v>1009</v>
      </c>
      <c r="C180" t="s">
        <v>23903</v>
      </c>
      <c r="D180" t="s">
        <v>161</v>
      </c>
      <c r="E180" t="s">
        <v>597</v>
      </c>
      <c r="F180" t="s">
        <v>24695</v>
      </c>
      <c r="G180" t="s">
        <v>24696</v>
      </c>
      <c r="H180" t="s">
        <v>23906</v>
      </c>
      <c r="I180" s="5">
        <v>40935</v>
      </c>
      <c r="J180" t="s">
        <v>967</v>
      </c>
      <c r="K180" s="17">
        <v>45970</v>
      </c>
      <c r="L180" s="15">
        <v>2026</v>
      </c>
      <c r="M180" s="17">
        <v>45987</v>
      </c>
      <c r="N180" t="s">
        <v>24518</v>
      </c>
      <c r="O180" t="s">
        <v>24519</v>
      </c>
      <c r="P180" t="s">
        <v>24519</v>
      </c>
      <c r="Q180" t="s">
        <v>24518</v>
      </c>
      <c r="R180" t="s">
        <v>24697</v>
      </c>
      <c r="S180" t="s">
        <v>795</v>
      </c>
      <c r="U180" t="s">
        <v>23910</v>
      </c>
      <c r="V180" t="s">
        <v>23911</v>
      </c>
      <c r="W180" t="s">
        <v>970</v>
      </c>
      <c r="X180" t="s">
        <v>24698</v>
      </c>
    </row>
    <row r="181" spans="2:24" ht="11" outlineLevel="1" x14ac:dyDescent="0.15">
      <c r="B181" t="s">
        <v>1009</v>
      </c>
      <c r="C181" t="s">
        <v>23903</v>
      </c>
      <c r="D181" t="s">
        <v>161</v>
      </c>
      <c r="E181" t="s">
        <v>597</v>
      </c>
      <c r="F181" t="s">
        <v>24699</v>
      </c>
      <c r="G181" t="s">
        <v>24700</v>
      </c>
      <c r="H181" t="s">
        <v>23906</v>
      </c>
      <c r="I181" s="5">
        <v>46706.66</v>
      </c>
      <c r="J181" t="s">
        <v>967</v>
      </c>
      <c r="K181" s="17">
        <v>45573</v>
      </c>
      <c r="L181" s="15">
        <v>2025</v>
      </c>
      <c r="M181" s="17">
        <v>45987</v>
      </c>
      <c r="N181" t="s">
        <v>23952</v>
      </c>
      <c r="O181" t="s">
        <v>23953</v>
      </c>
      <c r="R181" t="s">
        <v>24701</v>
      </c>
      <c r="S181" t="s">
        <v>795</v>
      </c>
      <c r="U181" t="s">
        <v>23910</v>
      </c>
      <c r="V181" t="s">
        <v>23911</v>
      </c>
      <c r="W181" t="s">
        <v>970</v>
      </c>
      <c r="X181" t="s">
        <v>24702</v>
      </c>
    </row>
    <row r="182" spans="2:24" ht="11" outlineLevel="1" x14ac:dyDescent="0.15">
      <c r="B182" t="s">
        <v>1009</v>
      </c>
      <c r="C182" t="s">
        <v>23903</v>
      </c>
      <c r="D182" t="s">
        <v>161</v>
      </c>
      <c r="E182" t="s">
        <v>597</v>
      </c>
      <c r="F182" t="s">
        <v>24703</v>
      </c>
      <c r="G182" t="s">
        <v>24704</v>
      </c>
      <c r="H182" t="s">
        <v>23906</v>
      </c>
      <c r="I182" s="5">
        <v>41896</v>
      </c>
      <c r="J182" t="s">
        <v>967</v>
      </c>
      <c r="K182" s="17">
        <v>45978</v>
      </c>
      <c r="L182" s="15">
        <v>2026</v>
      </c>
      <c r="M182" s="17">
        <v>45987</v>
      </c>
      <c r="N182" t="s">
        <v>7692</v>
      </c>
      <c r="O182" t="s">
        <v>7693</v>
      </c>
      <c r="P182" t="s">
        <v>24205</v>
      </c>
      <c r="Q182" t="s">
        <v>24206</v>
      </c>
      <c r="R182" t="s">
        <v>24705</v>
      </c>
      <c r="S182" t="s">
        <v>795</v>
      </c>
      <c r="U182" t="s">
        <v>23910</v>
      </c>
      <c r="V182" t="s">
        <v>23911</v>
      </c>
      <c r="W182" t="s">
        <v>970</v>
      </c>
      <c r="X182" t="s">
        <v>24706</v>
      </c>
    </row>
    <row r="183" spans="2:24" ht="11" outlineLevel="1" x14ac:dyDescent="0.15">
      <c r="B183" t="s">
        <v>1009</v>
      </c>
      <c r="C183" t="s">
        <v>23903</v>
      </c>
      <c r="D183" t="s">
        <v>161</v>
      </c>
      <c r="E183" t="s">
        <v>597</v>
      </c>
      <c r="F183" t="s">
        <v>24707</v>
      </c>
      <c r="G183" t="s">
        <v>24400</v>
      </c>
      <c r="H183" t="s">
        <v>23906</v>
      </c>
      <c r="I183" s="5">
        <v>3546607</v>
      </c>
      <c r="J183" t="s">
        <v>967</v>
      </c>
      <c r="K183" s="17">
        <v>45635</v>
      </c>
      <c r="L183" s="15">
        <v>2025</v>
      </c>
      <c r="M183" s="17">
        <v>45987</v>
      </c>
      <c r="N183" t="s">
        <v>23958</v>
      </c>
      <c r="O183" t="s">
        <v>23959</v>
      </c>
      <c r="R183" t="s">
        <v>24401</v>
      </c>
      <c r="S183" t="s">
        <v>795</v>
      </c>
      <c r="U183" t="s">
        <v>23910</v>
      </c>
      <c r="V183" t="s">
        <v>23911</v>
      </c>
      <c r="W183" t="s">
        <v>970</v>
      </c>
      <c r="X183" t="s">
        <v>24708</v>
      </c>
    </row>
    <row r="184" spans="2:24" ht="11" outlineLevel="1" x14ac:dyDescent="0.15">
      <c r="B184" t="s">
        <v>1009</v>
      </c>
      <c r="C184" t="s">
        <v>23903</v>
      </c>
      <c r="D184" t="s">
        <v>161</v>
      </c>
      <c r="E184" t="s">
        <v>597</v>
      </c>
      <c r="F184" t="s">
        <v>24709</v>
      </c>
      <c r="G184" t="s">
        <v>24710</v>
      </c>
      <c r="H184" t="s">
        <v>23906</v>
      </c>
      <c r="I184" s="5">
        <v>149200</v>
      </c>
      <c r="J184" t="s">
        <v>967</v>
      </c>
      <c r="K184" s="17">
        <v>45979</v>
      </c>
      <c r="L184" s="15">
        <v>2026</v>
      </c>
      <c r="M184" s="17">
        <v>45987</v>
      </c>
      <c r="N184" t="s">
        <v>24711</v>
      </c>
      <c r="O184" t="s">
        <v>24712</v>
      </c>
      <c r="R184" t="s">
        <v>24047</v>
      </c>
      <c r="S184" t="s">
        <v>795</v>
      </c>
      <c r="U184" t="s">
        <v>23910</v>
      </c>
      <c r="V184" t="s">
        <v>23911</v>
      </c>
      <c r="W184" t="s">
        <v>970</v>
      </c>
      <c r="X184" t="s">
        <v>24713</v>
      </c>
    </row>
    <row r="185" spans="2:24" ht="11" outlineLevel="1" x14ac:dyDescent="0.15">
      <c r="B185" t="s">
        <v>1009</v>
      </c>
      <c r="C185" t="s">
        <v>23903</v>
      </c>
      <c r="D185" t="s">
        <v>161</v>
      </c>
      <c r="E185" t="s">
        <v>597</v>
      </c>
      <c r="F185" t="s">
        <v>24714</v>
      </c>
      <c r="G185" t="s">
        <v>24715</v>
      </c>
      <c r="H185" t="s">
        <v>23906</v>
      </c>
      <c r="I185" s="5">
        <v>44450</v>
      </c>
      <c r="J185" t="s">
        <v>967</v>
      </c>
      <c r="K185" s="17">
        <v>45947</v>
      </c>
      <c r="L185" s="15">
        <v>2026</v>
      </c>
      <c r="M185" s="17">
        <v>45987</v>
      </c>
      <c r="N185" t="s">
        <v>24716</v>
      </c>
      <c r="O185" t="s">
        <v>24717</v>
      </c>
      <c r="R185" t="s">
        <v>24718</v>
      </c>
      <c r="S185" t="s">
        <v>795</v>
      </c>
      <c r="U185" t="s">
        <v>23910</v>
      </c>
      <c r="V185" t="s">
        <v>23911</v>
      </c>
      <c r="W185" t="s">
        <v>970</v>
      </c>
      <c r="X185" t="s">
        <v>24719</v>
      </c>
    </row>
    <row r="186" spans="2:24" ht="11" outlineLevel="1" x14ac:dyDescent="0.15">
      <c r="B186" t="s">
        <v>1009</v>
      </c>
      <c r="C186" t="s">
        <v>23903</v>
      </c>
      <c r="D186" t="s">
        <v>161</v>
      </c>
      <c r="E186" t="s">
        <v>597</v>
      </c>
      <c r="F186" t="s">
        <v>24720</v>
      </c>
      <c r="G186" t="s">
        <v>24721</v>
      </c>
      <c r="H186" t="s">
        <v>23906</v>
      </c>
      <c r="I186" s="5">
        <v>47000</v>
      </c>
      <c r="J186" t="s">
        <v>967</v>
      </c>
      <c r="K186" s="17">
        <v>45642</v>
      </c>
      <c r="L186" s="15">
        <v>2025</v>
      </c>
      <c r="M186" s="17">
        <v>45987</v>
      </c>
      <c r="N186" t="s">
        <v>24405</v>
      </c>
      <c r="O186" t="s">
        <v>24406</v>
      </c>
      <c r="P186" t="s">
        <v>24406</v>
      </c>
      <c r="Q186" t="s">
        <v>24405</v>
      </c>
      <c r="R186" t="s">
        <v>24407</v>
      </c>
      <c r="S186" t="s">
        <v>795</v>
      </c>
      <c r="U186" t="s">
        <v>23910</v>
      </c>
      <c r="V186" t="s">
        <v>23911</v>
      </c>
      <c r="W186" t="s">
        <v>970</v>
      </c>
      <c r="X186" t="s">
        <v>24722</v>
      </c>
    </row>
    <row r="187" spans="2:24" ht="11" outlineLevel="1" x14ac:dyDescent="0.15">
      <c r="B187" t="s">
        <v>1009</v>
      </c>
      <c r="C187" t="s">
        <v>23903</v>
      </c>
      <c r="D187" t="s">
        <v>161</v>
      </c>
      <c r="E187" t="s">
        <v>597</v>
      </c>
      <c r="F187" t="s">
        <v>24723</v>
      </c>
      <c r="G187" t="s">
        <v>24724</v>
      </c>
      <c r="H187" t="s">
        <v>23906</v>
      </c>
      <c r="I187" s="5">
        <v>1250741.2</v>
      </c>
      <c r="J187" t="s">
        <v>967</v>
      </c>
      <c r="K187" s="17">
        <v>45826</v>
      </c>
      <c r="L187" s="15">
        <v>2025</v>
      </c>
      <c r="M187" s="17">
        <v>45987</v>
      </c>
      <c r="N187" t="s">
        <v>24305</v>
      </c>
      <c r="O187" t="s">
        <v>24306</v>
      </c>
      <c r="R187" t="s">
        <v>24577</v>
      </c>
      <c r="S187" t="s">
        <v>795</v>
      </c>
      <c r="U187" t="s">
        <v>23910</v>
      </c>
      <c r="V187" t="s">
        <v>23911</v>
      </c>
      <c r="W187" t="s">
        <v>970</v>
      </c>
      <c r="X187" t="s">
        <v>24725</v>
      </c>
    </row>
    <row r="188" spans="2:24" ht="11" outlineLevel="1" x14ac:dyDescent="0.15">
      <c r="B188" t="s">
        <v>1009</v>
      </c>
      <c r="C188" t="s">
        <v>23903</v>
      </c>
      <c r="D188" t="s">
        <v>161</v>
      </c>
      <c r="E188" t="s">
        <v>597</v>
      </c>
      <c r="F188" t="s">
        <v>24726</v>
      </c>
      <c r="G188" t="s">
        <v>24727</v>
      </c>
      <c r="H188" t="s">
        <v>23906</v>
      </c>
      <c r="I188" s="5">
        <v>981154</v>
      </c>
      <c r="J188" t="s">
        <v>967</v>
      </c>
      <c r="K188" s="17">
        <v>45768</v>
      </c>
      <c r="L188" s="15">
        <v>2025</v>
      </c>
      <c r="M188" s="17">
        <v>45987</v>
      </c>
      <c r="N188" t="s">
        <v>24305</v>
      </c>
      <c r="O188" t="s">
        <v>24306</v>
      </c>
      <c r="R188" t="s">
        <v>24728</v>
      </c>
      <c r="S188" t="s">
        <v>795</v>
      </c>
      <c r="U188" t="s">
        <v>23910</v>
      </c>
      <c r="V188" t="s">
        <v>23911</v>
      </c>
      <c r="W188" t="s">
        <v>970</v>
      </c>
      <c r="X188" t="s">
        <v>24729</v>
      </c>
    </row>
    <row r="189" spans="2:24" ht="11" outlineLevel="1" x14ac:dyDescent="0.15">
      <c r="B189" t="s">
        <v>1009</v>
      </c>
      <c r="C189" t="s">
        <v>23903</v>
      </c>
      <c r="D189" t="s">
        <v>161</v>
      </c>
      <c r="E189" t="s">
        <v>597</v>
      </c>
      <c r="F189" t="s">
        <v>24730</v>
      </c>
      <c r="G189" t="s">
        <v>24417</v>
      </c>
      <c r="H189" t="s">
        <v>23906</v>
      </c>
      <c r="I189" s="5">
        <v>50000</v>
      </c>
      <c r="J189" t="s">
        <v>967</v>
      </c>
      <c r="K189" s="17">
        <v>45733</v>
      </c>
      <c r="L189" s="15">
        <v>2025</v>
      </c>
      <c r="M189" s="17">
        <v>45987</v>
      </c>
      <c r="N189" t="s">
        <v>24418</v>
      </c>
      <c r="O189" t="s">
        <v>24419</v>
      </c>
      <c r="R189" t="s">
        <v>24047</v>
      </c>
      <c r="S189" t="s">
        <v>795</v>
      </c>
      <c r="U189" t="s">
        <v>23910</v>
      </c>
      <c r="V189" t="s">
        <v>23911</v>
      </c>
      <c r="W189" t="s">
        <v>970</v>
      </c>
      <c r="X189" t="s">
        <v>24731</v>
      </c>
    </row>
    <row r="190" spans="2:24" ht="11" outlineLevel="1" x14ac:dyDescent="0.15">
      <c r="B190" t="s">
        <v>1009</v>
      </c>
      <c r="C190" t="s">
        <v>23903</v>
      </c>
      <c r="D190" t="s">
        <v>161</v>
      </c>
      <c r="E190" t="s">
        <v>597</v>
      </c>
      <c r="F190" t="s">
        <v>24732</v>
      </c>
      <c r="G190" t="s">
        <v>24422</v>
      </c>
      <c r="H190" t="s">
        <v>23906</v>
      </c>
      <c r="I190" s="5">
        <v>632517</v>
      </c>
      <c r="J190" t="s">
        <v>967</v>
      </c>
      <c r="K190" s="17">
        <v>45749</v>
      </c>
      <c r="L190" s="15">
        <v>2025</v>
      </c>
      <c r="M190" s="17">
        <v>45987</v>
      </c>
      <c r="N190" t="s">
        <v>24423</v>
      </c>
      <c r="O190" t="s">
        <v>24424</v>
      </c>
      <c r="P190" t="s">
        <v>24424</v>
      </c>
      <c r="Q190" t="s">
        <v>24423</v>
      </c>
      <c r="R190" t="s">
        <v>24425</v>
      </c>
      <c r="S190" t="s">
        <v>795</v>
      </c>
      <c r="U190" t="s">
        <v>23910</v>
      </c>
      <c r="V190" t="s">
        <v>23911</v>
      </c>
      <c r="W190" t="s">
        <v>970</v>
      </c>
      <c r="X190" t="s">
        <v>24733</v>
      </c>
    </row>
    <row r="191" spans="2:24" ht="11" outlineLevel="1" x14ac:dyDescent="0.15">
      <c r="B191" t="s">
        <v>1009</v>
      </c>
      <c r="C191" t="s">
        <v>23903</v>
      </c>
      <c r="D191" t="s">
        <v>161</v>
      </c>
      <c r="E191" t="s">
        <v>597</v>
      </c>
      <c r="F191" t="s">
        <v>24734</v>
      </c>
      <c r="G191" t="s">
        <v>24428</v>
      </c>
      <c r="H191" t="s">
        <v>23906</v>
      </c>
      <c r="I191" s="5">
        <v>598230</v>
      </c>
      <c r="J191" t="s">
        <v>967</v>
      </c>
      <c r="K191" s="17">
        <v>45737</v>
      </c>
      <c r="L191" s="15">
        <v>2025</v>
      </c>
      <c r="M191" s="17">
        <v>45987</v>
      </c>
      <c r="N191" t="s">
        <v>24423</v>
      </c>
      <c r="O191" t="s">
        <v>24424</v>
      </c>
      <c r="P191" t="s">
        <v>24424</v>
      </c>
      <c r="Q191" t="s">
        <v>24423</v>
      </c>
      <c r="R191" t="s">
        <v>24429</v>
      </c>
      <c r="S191" t="s">
        <v>795</v>
      </c>
      <c r="U191" t="s">
        <v>23910</v>
      </c>
      <c r="V191" t="s">
        <v>23911</v>
      </c>
      <c r="W191" t="s">
        <v>970</v>
      </c>
      <c r="X191" t="s">
        <v>24735</v>
      </c>
    </row>
    <row r="192" spans="2:24" ht="11" outlineLevel="1" x14ac:dyDescent="0.15">
      <c r="B192" t="s">
        <v>1009</v>
      </c>
      <c r="C192" t="s">
        <v>23903</v>
      </c>
      <c r="D192" t="s">
        <v>161</v>
      </c>
      <c r="E192" t="s">
        <v>597</v>
      </c>
      <c r="F192" t="s">
        <v>24736</v>
      </c>
      <c r="G192" t="s">
        <v>24164</v>
      </c>
      <c r="H192" t="s">
        <v>23906</v>
      </c>
      <c r="I192" s="5">
        <v>2718366.77</v>
      </c>
      <c r="J192" t="s">
        <v>967</v>
      </c>
      <c r="K192" s="17">
        <v>45558</v>
      </c>
      <c r="L192" s="15">
        <v>2024</v>
      </c>
      <c r="M192" s="17">
        <v>45987</v>
      </c>
      <c r="N192" t="s">
        <v>24016</v>
      </c>
      <c r="O192" t="s">
        <v>24017</v>
      </c>
      <c r="P192" t="s">
        <v>24018</v>
      </c>
      <c r="Q192" t="s">
        <v>24019</v>
      </c>
      <c r="R192" t="s">
        <v>24445</v>
      </c>
      <c r="S192" t="s">
        <v>795</v>
      </c>
      <c r="U192" t="s">
        <v>23910</v>
      </c>
      <c r="V192" t="s">
        <v>23911</v>
      </c>
      <c r="W192" t="s">
        <v>970</v>
      </c>
      <c r="X192" t="s">
        <v>24737</v>
      </c>
    </row>
    <row r="193" spans="2:24" ht="11" outlineLevel="1" x14ac:dyDescent="0.15">
      <c r="B193" t="s">
        <v>1009</v>
      </c>
      <c r="C193" t="s">
        <v>23903</v>
      </c>
      <c r="D193" t="s">
        <v>161</v>
      </c>
      <c r="E193" t="s">
        <v>597</v>
      </c>
      <c r="F193" t="s">
        <v>24738</v>
      </c>
      <c r="G193" t="s">
        <v>24739</v>
      </c>
      <c r="H193" t="s">
        <v>23906</v>
      </c>
      <c r="I193" s="5">
        <v>3559234.04</v>
      </c>
      <c r="J193" t="s">
        <v>967</v>
      </c>
      <c r="K193" s="17">
        <v>45646</v>
      </c>
      <c r="L193" s="15">
        <v>2025</v>
      </c>
      <c r="M193" s="17">
        <v>45987</v>
      </c>
      <c r="N193" t="s">
        <v>24740</v>
      </c>
      <c r="O193" t="s">
        <v>24741</v>
      </c>
      <c r="P193" t="s">
        <v>24742</v>
      </c>
      <c r="Q193" t="s">
        <v>24743</v>
      </c>
      <c r="R193" t="s">
        <v>24744</v>
      </c>
      <c r="S193" t="s">
        <v>795</v>
      </c>
      <c r="U193" t="s">
        <v>23910</v>
      </c>
      <c r="V193" t="s">
        <v>23911</v>
      </c>
      <c r="W193" t="s">
        <v>970</v>
      </c>
      <c r="X193" t="s">
        <v>24745</v>
      </c>
    </row>
    <row r="194" spans="2:24" ht="11" outlineLevel="1" x14ac:dyDescent="0.15">
      <c r="B194" t="s">
        <v>1009</v>
      </c>
      <c r="C194" t="s">
        <v>23903</v>
      </c>
      <c r="D194" t="s">
        <v>161</v>
      </c>
      <c r="E194" t="s">
        <v>597</v>
      </c>
      <c r="F194" t="s">
        <v>24746</v>
      </c>
      <c r="G194" t="s">
        <v>24469</v>
      </c>
      <c r="H194" t="s">
        <v>23906</v>
      </c>
      <c r="I194" s="5">
        <v>810098.51</v>
      </c>
      <c r="J194" t="s">
        <v>967</v>
      </c>
      <c r="K194" s="17">
        <v>45602</v>
      </c>
      <c r="L194" s="15">
        <v>2025</v>
      </c>
      <c r="M194" s="17">
        <v>45987</v>
      </c>
      <c r="N194" t="s">
        <v>24121</v>
      </c>
      <c r="O194" t="s">
        <v>24122</v>
      </c>
      <c r="R194" t="s">
        <v>24470</v>
      </c>
      <c r="S194" t="s">
        <v>795</v>
      </c>
      <c r="U194" t="s">
        <v>23910</v>
      </c>
      <c r="V194" t="s">
        <v>23911</v>
      </c>
      <c r="W194" t="s">
        <v>970</v>
      </c>
      <c r="X194" t="s">
        <v>24747</v>
      </c>
    </row>
    <row r="195" spans="2:24" ht="11" outlineLevel="1" x14ac:dyDescent="0.15">
      <c r="B195" t="s">
        <v>1009</v>
      </c>
      <c r="C195" t="s">
        <v>23903</v>
      </c>
      <c r="D195" t="s">
        <v>161</v>
      </c>
      <c r="E195" t="s">
        <v>597</v>
      </c>
      <c r="F195" t="s">
        <v>24748</v>
      </c>
      <c r="G195" t="s">
        <v>24214</v>
      </c>
      <c r="H195" t="s">
        <v>23906</v>
      </c>
      <c r="I195" s="5">
        <v>612564.61</v>
      </c>
      <c r="J195" t="s">
        <v>967</v>
      </c>
      <c r="K195" s="17">
        <v>45916</v>
      </c>
      <c r="L195" s="15">
        <v>2025</v>
      </c>
      <c r="M195" s="17">
        <v>45987</v>
      </c>
      <c r="N195" t="s">
        <v>24121</v>
      </c>
      <c r="O195" t="s">
        <v>24122</v>
      </c>
      <c r="R195" t="s">
        <v>24470</v>
      </c>
      <c r="S195" t="s">
        <v>795</v>
      </c>
      <c r="U195" t="s">
        <v>23910</v>
      </c>
      <c r="V195" t="s">
        <v>23911</v>
      </c>
      <c r="W195" t="s">
        <v>970</v>
      </c>
      <c r="X195" t="s">
        <v>24749</v>
      </c>
    </row>
    <row r="196" spans="2:24" ht="11" outlineLevel="1" x14ac:dyDescent="0.15">
      <c r="B196" t="s">
        <v>1009</v>
      </c>
      <c r="C196" t="s">
        <v>23903</v>
      </c>
      <c r="D196" t="s">
        <v>161</v>
      </c>
      <c r="E196" t="s">
        <v>597</v>
      </c>
      <c r="F196" t="s">
        <v>24750</v>
      </c>
      <c r="G196" t="s">
        <v>24751</v>
      </c>
      <c r="H196" t="s">
        <v>23906</v>
      </c>
      <c r="I196" s="5">
        <v>80053.350000000006</v>
      </c>
      <c r="J196" t="s">
        <v>967</v>
      </c>
      <c r="K196" s="17">
        <v>45700</v>
      </c>
      <c r="L196" s="15">
        <v>2025</v>
      </c>
      <c r="M196" s="17">
        <v>45987</v>
      </c>
      <c r="N196" t="s">
        <v>24752</v>
      </c>
      <c r="O196" t="s">
        <v>24753</v>
      </c>
      <c r="P196" t="s">
        <v>24753</v>
      </c>
      <c r="Q196" t="s">
        <v>24752</v>
      </c>
      <c r="R196" t="s">
        <v>24754</v>
      </c>
      <c r="S196" t="s">
        <v>795</v>
      </c>
      <c r="U196" t="s">
        <v>23910</v>
      </c>
      <c r="V196" t="s">
        <v>23911</v>
      </c>
      <c r="W196" t="s">
        <v>970</v>
      </c>
      <c r="X196" t="s">
        <v>24755</v>
      </c>
    </row>
    <row r="197" spans="2:24" ht="11" outlineLevel="1" x14ac:dyDescent="0.15">
      <c r="B197" t="s">
        <v>1009</v>
      </c>
      <c r="C197" t="s">
        <v>23903</v>
      </c>
      <c r="D197" t="s">
        <v>161</v>
      </c>
      <c r="E197" t="s">
        <v>597</v>
      </c>
      <c r="F197" t="s">
        <v>24756</v>
      </c>
      <c r="G197" t="s">
        <v>24320</v>
      </c>
      <c r="H197" t="s">
        <v>23906</v>
      </c>
      <c r="I197" s="5">
        <v>475194</v>
      </c>
      <c r="J197" t="s">
        <v>967</v>
      </c>
      <c r="K197" s="17">
        <v>45852</v>
      </c>
      <c r="L197" s="15">
        <v>2025</v>
      </c>
      <c r="M197" s="17">
        <v>45987</v>
      </c>
      <c r="N197" t="s">
        <v>9078</v>
      </c>
      <c r="O197" t="s">
        <v>9079</v>
      </c>
      <c r="P197" t="s">
        <v>9079</v>
      </c>
      <c r="Q197" t="s">
        <v>9078</v>
      </c>
      <c r="R197" t="s">
        <v>24481</v>
      </c>
      <c r="S197" t="s">
        <v>795</v>
      </c>
      <c r="U197" t="s">
        <v>23910</v>
      </c>
      <c r="V197" t="s">
        <v>23911</v>
      </c>
      <c r="W197" t="s">
        <v>970</v>
      </c>
      <c r="X197" t="s">
        <v>24757</v>
      </c>
    </row>
    <row r="198" spans="2:24" ht="11" outlineLevel="1" x14ac:dyDescent="0.15">
      <c r="B198" t="s">
        <v>1009</v>
      </c>
      <c r="C198" t="s">
        <v>23903</v>
      </c>
      <c r="D198" t="s">
        <v>161</v>
      </c>
      <c r="E198" t="s">
        <v>597</v>
      </c>
      <c r="F198" t="s">
        <v>24758</v>
      </c>
      <c r="G198" t="s">
        <v>24484</v>
      </c>
      <c r="H198" t="s">
        <v>23906</v>
      </c>
      <c r="I198" s="5">
        <v>417500</v>
      </c>
      <c r="J198" t="s">
        <v>967</v>
      </c>
      <c r="K198" s="17">
        <v>45715</v>
      </c>
      <c r="L198" s="15">
        <v>2025</v>
      </c>
      <c r="M198" s="17">
        <v>45987</v>
      </c>
      <c r="N198" t="s">
        <v>9078</v>
      </c>
      <c r="O198" t="s">
        <v>9079</v>
      </c>
      <c r="P198" t="s">
        <v>9079</v>
      </c>
      <c r="Q198" t="s">
        <v>9078</v>
      </c>
      <c r="R198" t="s">
        <v>24485</v>
      </c>
      <c r="S198" t="s">
        <v>795</v>
      </c>
      <c r="U198" t="s">
        <v>23910</v>
      </c>
      <c r="V198" t="s">
        <v>23911</v>
      </c>
      <c r="W198" t="s">
        <v>970</v>
      </c>
      <c r="X198" t="s">
        <v>24759</v>
      </c>
    </row>
    <row r="199" spans="2:24" ht="11" outlineLevel="1" x14ac:dyDescent="0.15">
      <c r="B199" t="s">
        <v>1009</v>
      </c>
      <c r="C199" t="s">
        <v>23903</v>
      </c>
      <c r="D199" t="s">
        <v>161</v>
      </c>
      <c r="E199" t="s">
        <v>597</v>
      </c>
      <c r="F199" t="s">
        <v>24760</v>
      </c>
      <c r="G199" t="s">
        <v>24488</v>
      </c>
      <c r="H199" t="s">
        <v>23906</v>
      </c>
      <c r="I199" s="5">
        <v>86774</v>
      </c>
      <c r="J199" t="s">
        <v>967</v>
      </c>
      <c r="K199" s="17">
        <v>45712</v>
      </c>
      <c r="L199" s="15">
        <v>2025</v>
      </c>
      <c r="M199" s="17">
        <v>45987</v>
      </c>
      <c r="N199" t="s">
        <v>9078</v>
      </c>
      <c r="O199" t="s">
        <v>9079</v>
      </c>
      <c r="P199" t="s">
        <v>9079</v>
      </c>
      <c r="Q199" t="s">
        <v>9078</v>
      </c>
      <c r="R199" t="s">
        <v>24489</v>
      </c>
      <c r="S199" t="s">
        <v>795</v>
      </c>
      <c r="U199" t="s">
        <v>23910</v>
      </c>
      <c r="V199" t="s">
        <v>23911</v>
      </c>
      <c r="W199" t="s">
        <v>970</v>
      </c>
      <c r="X199" t="s">
        <v>24761</v>
      </c>
    </row>
    <row r="200" spans="2:24" ht="11" outlineLevel="1" x14ac:dyDescent="0.15">
      <c r="B200" t="s">
        <v>1009</v>
      </c>
      <c r="C200" t="s">
        <v>23903</v>
      </c>
      <c r="D200" t="s">
        <v>161</v>
      </c>
      <c r="E200" t="s">
        <v>597</v>
      </c>
      <c r="F200" t="s">
        <v>24762</v>
      </c>
      <c r="G200" t="s">
        <v>24380</v>
      </c>
      <c r="H200" t="s">
        <v>23906</v>
      </c>
      <c r="I200" s="5">
        <v>197277.29</v>
      </c>
      <c r="J200" t="s">
        <v>967</v>
      </c>
      <c r="K200" s="17">
        <v>45881</v>
      </c>
      <c r="L200" s="15">
        <v>2025</v>
      </c>
      <c r="M200" s="17">
        <v>45987</v>
      </c>
      <c r="N200" t="s">
        <v>24381</v>
      </c>
      <c r="O200" t="s">
        <v>24382</v>
      </c>
      <c r="R200" t="s">
        <v>24492</v>
      </c>
      <c r="S200" t="s">
        <v>795</v>
      </c>
      <c r="U200" t="s">
        <v>23910</v>
      </c>
      <c r="V200" t="s">
        <v>23911</v>
      </c>
      <c r="W200" t="s">
        <v>970</v>
      </c>
      <c r="X200" t="s">
        <v>24763</v>
      </c>
    </row>
    <row r="201" spans="2:24" ht="11" outlineLevel="1" x14ac:dyDescent="0.15">
      <c r="B201" t="s">
        <v>1199</v>
      </c>
      <c r="C201" t="s">
        <v>23903</v>
      </c>
      <c r="D201" t="s">
        <v>169</v>
      </c>
      <c r="E201" t="s">
        <v>602</v>
      </c>
      <c r="F201" t="s">
        <v>24764</v>
      </c>
      <c r="G201" t="s">
        <v>24765</v>
      </c>
      <c r="H201" t="s">
        <v>23906</v>
      </c>
      <c r="I201" s="5">
        <v>9351137.7400000002</v>
      </c>
      <c r="J201" t="s">
        <v>967</v>
      </c>
      <c r="K201" s="17">
        <v>43371</v>
      </c>
      <c r="L201" s="15">
        <v>2018</v>
      </c>
      <c r="M201" s="17">
        <v>45230</v>
      </c>
      <c r="N201" t="s">
        <v>24766</v>
      </c>
      <c r="O201" t="s">
        <v>24767</v>
      </c>
      <c r="R201" t="s">
        <v>24768</v>
      </c>
      <c r="S201" t="s">
        <v>795</v>
      </c>
      <c r="U201" t="s">
        <v>23910</v>
      </c>
      <c r="V201" t="s">
        <v>23911</v>
      </c>
      <c r="W201" t="s">
        <v>970</v>
      </c>
      <c r="X201" t="s">
        <v>24769</v>
      </c>
    </row>
    <row r="202" spans="2:24" ht="11" outlineLevel="1" x14ac:dyDescent="0.15">
      <c r="B202" t="s">
        <v>1199</v>
      </c>
      <c r="C202" t="s">
        <v>23903</v>
      </c>
      <c r="D202" t="s">
        <v>169</v>
      </c>
      <c r="E202" t="s">
        <v>602</v>
      </c>
      <c r="F202" t="s">
        <v>24770</v>
      </c>
      <c r="G202" t="s">
        <v>24771</v>
      </c>
      <c r="H202" t="s">
        <v>23906</v>
      </c>
      <c r="I202" s="5">
        <v>342093.96</v>
      </c>
      <c r="J202" t="s">
        <v>967</v>
      </c>
      <c r="K202" s="17">
        <v>43371</v>
      </c>
      <c r="L202" s="15">
        <v>2018</v>
      </c>
      <c r="M202" s="17">
        <v>44855</v>
      </c>
      <c r="N202" t="s">
        <v>24766</v>
      </c>
      <c r="O202" t="s">
        <v>24767</v>
      </c>
      <c r="R202" t="s">
        <v>11341</v>
      </c>
      <c r="S202" t="s">
        <v>795</v>
      </c>
      <c r="U202" t="s">
        <v>23910</v>
      </c>
      <c r="V202" t="s">
        <v>23911</v>
      </c>
      <c r="W202" t="s">
        <v>970</v>
      </c>
      <c r="X202" t="s">
        <v>24772</v>
      </c>
    </row>
    <row r="203" spans="2:24" ht="11" outlineLevel="1" x14ac:dyDescent="0.15">
      <c r="B203" t="s">
        <v>1199</v>
      </c>
      <c r="C203" t="s">
        <v>23903</v>
      </c>
      <c r="D203" t="s">
        <v>169</v>
      </c>
      <c r="E203" t="s">
        <v>602</v>
      </c>
      <c r="F203" t="s">
        <v>24773</v>
      </c>
      <c r="G203" t="s">
        <v>24771</v>
      </c>
      <c r="H203" t="s">
        <v>23906</v>
      </c>
      <c r="I203" s="5">
        <v>220131.9</v>
      </c>
      <c r="J203" t="s">
        <v>967</v>
      </c>
      <c r="K203" s="17">
        <v>43371</v>
      </c>
      <c r="L203" s="15">
        <v>2018</v>
      </c>
      <c r="M203" s="17">
        <v>45230</v>
      </c>
      <c r="N203" t="s">
        <v>24766</v>
      </c>
      <c r="O203" t="s">
        <v>24767</v>
      </c>
      <c r="R203" t="s">
        <v>24768</v>
      </c>
      <c r="S203" t="s">
        <v>795</v>
      </c>
      <c r="U203" t="s">
        <v>23910</v>
      </c>
      <c r="V203" t="s">
        <v>23911</v>
      </c>
      <c r="W203" t="s">
        <v>970</v>
      </c>
      <c r="X203" t="s">
        <v>24774</v>
      </c>
    </row>
    <row r="204" spans="2:24" ht="11" outlineLevel="1" x14ac:dyDescent="0.15">
      <c r="B204" t="s">
        <v>1199</v>
      </c>
      <c r="C204" t="s">
        <v>23903</v>
      </c>
      <c r="D204" t="s">
        <v>169</v>
      </c>
      <c r="E204" t="s">
        <v>602</v>
      </c>
      <c r="F204" t="s">
        <v>24775</v>
      </c>
      <c r="G204" t="s">
        <v>24771</v>
      </c>
      <c r="H204" t="s">
        <v>23906</v>
      </c>
      <c r="I204" s="5">
        <v>138959.24</v>
      </c>
      <c r="J204" t="s">
        <v>967</v>
      </c>
      <c r="K204" s="17">
        <v>43371</v>
      </c>
      <c r="L204" s="15">
        <v>2018</v>
      </c>
      <c r="M204" s="17">
        <v>45230</v>
      </c>
      <c r="N204" t="s">
        <v>24766</v>
      </c>
      <c r="O204" t="s">
        <v>24767</v>
      </c>
      <c r="R204" t="s">
        <v>24768</v>
      </c>
      <c r="S204" t="s">
        <v>795</v>
      </c>
      <c r="U204" t="s">
        <v>23910</v>
      </c>
      <c r="V204" t="s">
        <v>23911</v>
      </c>
      <c r="W204" t="s">
        <v>970</v>
      </c>
      <c r="X204" t="s">
        <v>24776</v>
      </c>
    </row>
    <row r="205" spans="2:24" ht="11" outlineLevel="1" x14ac:dyDescent="0.15">
      <c r="B205" t="s">
        <v>1199</v>
      </c>
      <c r="C205" t="s">
        <v>23903</v>
      </c>
      <c r="D205" t="s">
        <v>169</v>
      </c>
      <c r="E205" t="s">
        <v>602</v>
      </c>
      <c r="F205" t="s">
        <v>24777</v>
      </c>
      <c r="G205" t="s">
        <v>24771</v>
      </c>
      <c r="H205" t="s">
        <v>23906</v>
      </c>
      <c r="I205" s="5">
        <v>138959.24</v>
      </c>
      <c r="J205" t="s">
        <v>967</v>
      </c>
      <c r="K205" s="17">
        <v>43371</v>
      </c>
      <c r="L205" s="15">
        <v>2018</v>
      </c>
      <c r="M205" s="17">
        <v>45230</v>
      </c>
      <c r="N205" t="s">
        <v>24766</v>
      </c>
      <c r="O205" t="s">
        <v>24767</v>
      </c>
      <c r="R205" t="s">
        <v>24768</v>
      </c>
      <c r="S205" t="s">
        <v>795</v>
      </c>
      <c r="U205" t="s">
        <v>23910</v>
      </c>
      <c r="V205" t="s">
        <v>23911</v>
      </c>
      <c r="W205" t="s">
        <v>970</v>
      </c>
      <c r="X205" t="s">
        <v>24778</v>
      </c>
    </row>
    <row r="206" spans="2:24" ht="11" outlineLevel="1" x14ac:dyDescent="0.15">
      <c r="B206" t="s">
        <v>1199</v>
      </c>
      <c r="C206" t="s">
        <v>23903</v>
      </c>
      <c r="D206" t="s">
        <v>169</v>
      </c>
      <c r="E206" t="s">
        <v>602</v>
      </c>
      <c r="F206" t="s">
        <v>24779</v>
      </c>
      <c r="G206" t="s">
        <v>24771</v>
      </c>
      <c r="H206" t="s">
        <v>23906</v>
      </c>
      <c r="I206" s="5">
        <v>-250000</v>
      </c>
      <c r="J206" t="s">
        <v>967</v>
      </c>
      <c r="K206" s="17">
        <v>43371</v>
      </c>
      <c r="L206" s="15">
        <v>2018</v>
      </c>
      <c r="M206" s="17">
        <v>45608</v>
      </c>
      <c r="N206" t="s">
        <v>24766</v>
      </c>
      <c r="O206" t="s">
        <v>24767</v>
      </c>
      <c r="R206" t="s">
        <v>24768</v>
      </c>
      <c r="S206" t="s">
        <v>795</v>
      </c>
      <c r="U206" t="s">
        <v>23910</v>
      </c>
      <c r="V206" t="s">
        <v>23911</v>
      </c>
      <c r="W206" t="s">
        <v>970</v>
      </c>
      <c r="X206" t="s">
        <v>24780</v>
      </c>
    </row>
    <row r="207" spans="2:24" ht="11" outlineLevel="1" x14ac:dyDescent="0.15">
      <c r="B207" t="s">
        <v>1199</v>
      </c>
      <c r="C207" t="s">
        <v>23903</v>
      </c>
      <c r="D207" t="s">
        <v>169</v>
      </c>
      <c r="E207" t="s">
        <v>602</v>
      </c>
      <c r="F207" t="s">
        <v>24781</v>
      </c>
      <c r="G207" t="s">
        <v>24782</v>
      </c>
      <c r="H207" t="s">
        <v>23906</v>
      </c>
      <c r="I207" s="5">
        <v>33190</v>
      </c>
      <c r="J207" t="s">
        <v>967</v>
      </c>
      <c r="K207" s="17">
        <v>44274</v>
      </c>
      <c r="L207" s="15">
        <v>2021</v>
      </c>
      <c r="M207" s="17">
        <v>45230</v>
      </c>
      <c r="N207" t="s">
        <v>24783</v>
      </c>
      <c r="O207" t="s">
        <v>24784</v>
      </c>
      <c r="P207" t="s">
        <v>24785</v>
      </c>
      <c r="Q207" t="s">
        <v>24786</v>
      </c>
      <c r="R207" t="s">
        <v>24768</v>
      </c>
      <c r="S207" t="s">
        <v>795</v>
      </c>
      <c r="U207" t="s">
        <v>23910</v>
      </c>
      <c r="V207" t="s">
        <v>23911</v>
      </c>
      <c r="W207" t="s">
        <v>970</v>
      </c>
      <c r="X207" t="s">
        <v>24787</v>
      </c>
    </row>
    <row r="208" spans="2:24" ht="11" outlineLevel="1" x14ac:dyDescent="0.15">
      <c r="B208" t="s">
        <v>1199</v>
      </c>
      <c r="C208" t="s">
        <v>23903</v>
      </c>
      <c r="D208" t="s">
        <v>169</v>
      </c>
      <c r="E208" t="s">
        <v>602</v>
      </c>
      <c r="F208" t="s">
        <v>24788</v>
      </c>
      <c r="G208" t="s">
        <v>24789</v>
      </c>
      <c r="H208" t="s">
        <v>23906</v>
      </c>
      <c r="I208" s="5">
        <v>32980</v>
      </c>
      <c r="J208" t="s">
        <v>967</v>
      </c>
      <c r="K208" s="17">
        <v>45090</v>
      </c>
      <c r="L208" s="15">
        <v>2023</v>
      </c>
      <c r="M208" s="17">
        <v>45230</v>
      </c>
      <c r="N208" t="s">
        <v>24790</v>
      </c>
      <c r="O208" t="s">
        <v>24784</v>
      </c>
      <c r="R208" t="s">
        <v>24768</v>
      </c>
      <c r="S208" t="s">
        <v>795</v>
      </c>
      <c r="U208" t="s">
        <v>23910</v>
      </c>
      <c r="V208" t="s">
        <v>23911</v>
      </c>
      <c r="W208" t="s">
        <v>970</v>
      </c>
      <c r="X208" t="s">
        <v>24791</v>
      </c>
    </row>
    <row r="209" spans="2:24" ht="11" outlineLevel="1" x14ac:dyDescent="0.15">
      <c r="B209" t="s">
        <v>1199</v>
      </c>
      <c r="C209" t="s">
        <v>23903</v>
      </c>
      <c r="D209" t="s">
        <v>169</v>
      </c>
      <c r="E209" t="s">
        <v>602</v>
      </c>
      <c r="F209" t="s">
        <v>24792</v>
      </c>
      <c r="G209" t="s">
        <v>24793</v>
      </c>
      <c r="H209" t="s">
        <v>23906</v>
      </c>
      <c r="I209" s="5">
        <v>192008</v>
      </c>
      <c r="J209" t="s">
        <v>967</v>
      </c>
      <c r="K209" s="17">
        <v>43999</v>
      </c>
      <c r="L209" s="15">
        <v>2020</v>
      </c>
      <c r="M209" s="17">
        <v>45230</v>
      </c>
      <c r="N209" t="s">
        <v>8385</v>
      </c>
      <c r="O209" t="s">
        <v>8386</v>
      </c>
      <c r="P209" t="s">
        <v>8386</v>
      </c>
      <c r="Q209" t="s">
        <v>8385</v>
      </c>
      <c r="R209" t="s">
        <v>24768</v>
      </c>
      <c r="S209" t="s">
        <v>795</v>
      </c>
      <c r="U209" t="s">
        <v>23910</v>
      </c>
      <c r="V209" t="s">
        <v>23911</v>
      </c>
      <c r="W209" t="s">
        <v>970</v>
      </c>
      <c r="X209" t="s">
        <v>24794</v>
      </c>
    </row>
    <row r="210" spans="2:24" ht="11" outlineLevel="1" x14ac:dyDescent="0.15">
      <c r="B210" t="s">
        <v>1199</v>
      </c>
      <c r="C210" t="s">
        <v>23903</v>
      </c>
      <c r="D210" t="s">
        <v>169</v>
      </c>
      <c r="E210" t="s">
        <v>602</v>
      </c>
      <c r="F210" t="s">
        <v>24795</v>
      </c>
      <c r="G210" t="s">
        <v>24793</v>
      </c>
      <c r="H210" t="s">
        <v>23906</v>
      </c>
      <c r="I210" s="5">
        <v>8325</v>
      </c>
      <c r="J210" t="s">
        <v>967</v>
      </c>
      <c r="K210" s="17">
        <v>43999</v>
      </c>
      <c r="L210" s="15">
        <v>2020</v>
      </c>
      <c r="M210" s="17">
        <v>44855</v>
      </c>
      <c r="N210" t="s">
        <v>8385</v>
      </c>
      <c r="O210" t="s">
        <v>8386</v>
      </c>
      <c r="P210" t="s">
        <v>8386</v>
      </c>
      <c r="Q210" t="s">
        <v>8385</v>
      </c>
      <c r="R210" t="s">
        <v>24768</v>
      </c>
      <c r="S210" t="s">
        <v>795</v>
      </c>
      <c r="U210" t="s">
        <v>23910</v>
      </c>
      <c r="V210" t="s">
        <v>23911</v>
      </c>
      <c r="W210" t="s">
        <v>970</v>
      </c>
      <c r="X210" t="s">
        <v>24796</v>
      </c>
    </row>
    <row r="211" spans="2:24" ht="11" outlineLevel="1" x14ac:dyDescent="0.15">
      <c r="B211" t="s">
        <v>206</v>
      </c>
      <c r="C211" t="s">
        <v>23903</v>
      </c>
      <c r="E211" t="s">
        <v>651</v>
      </c>
      <c r="F211" t="s">
        <v>24797</v>
      </c>
      <c r="G211" t="s">
        <v>24798</v>
      </c>
      <c r="H211" t="s">
        <v>23906</v>
      </c>
      <c r="I211" s="5">
        <v>172546</v>
      </c>
      <c r="J211" t="s">
        <v>967</v>
      </c>
      <c r="K211" s="17">
        <v>44113</v>
      </c>
      <c r="L211" s="15">
        <v>2021</v>
      </c>
      <c r="M211" s="17">
        <v>44592</v>
      </c>
      <c r="N211" t="s">
        <v>24799</v>
      </c>
      <c r="O211" t="s">
        <v>24800</v>
      </c>
      <c r="R211" t="s">
        <v>24801</v>
      </c>
      <c r="S211" t="s">
        <v>795</v>
      </c>
      <c r="U211" t="s">
        <v>23910</v>
      </c>
      <c r="V211" t="s">
        <v>23911</v>
      </c>
      <c r="W211" t="s">
        <v>970</v>
      </c>
      <c r="X211" t="s">
        <v>24802</v>
      </c>
    </row>
    <row r="212" spans="2:24" ht="11" outlineLevel="1" x14ac:dyDescent="0.15">
      <c r="B212" t="s">
        <v>206</v>
      </c>
      <c r="C212" t="s">
        <v>23903</v>
      </c>
      <c r="E212" t="s">
        <v>651</v>
      </c>
      <c r="F212" t="s">
        <v>24803</v>
      </c>
      <c r="G212" t="s">
        <v>24798</v>
      </c>
      <c r="H212" t="s">
        <v>23906</v>
      </c>
      <c r="I212" s="5">
        <v>138725</v>
      </c>
      <c r="J212" t="s">
        <v>967</v>
      </c>
      <c r="K212" s="17">
        <v>44193</v>
      </c>
      <c r="L212" s="15">
        <v>2021</v>
      </c>
      <c r="M212" s="17">
        <v>44216</v>
      </c>
      <c r="N212" t="s">
        <v>24799</v>
      </c>
      <c r="O212" t="s">
        <v>24800</v>
      </c>
      <c r="R212" t="s">
        <v>24804</v>
      </c>
      <c r="S212" t="s">
        <v>795</v>
      </c>
      <c r="U212" t="s">
        <v>23910</v>
      </c>
      <c r="V212" t="s">
        <v>23911</v>
      </c>
      <c r="W212" t="s">
        <v>970</v>
      </c>
      <c r="X212" t="s">
        <v>24805</v>
      </c>
    </row>
    <row r="213" spans="2:24" ht="11" outlineLevel="1" x14ac:dyDescent="0.15">
      <c r="B213" t="s">
        <v>206</v>
      </c>
      <c r="C213" t="s">
        <v>23903</v>
      </c>
      <c r="E213" t="s">
        <v>651</v>
      </c>
      <c r="F213" t="s">
        <v>24806</v>
      </c>
      <c r="G213" t="s">
        <v>24798</v>
      </c>
      <c r="H213" t="s">
        <v>23906</v>
      </c>
      <c r="I213" s="5">
        <v>126550</v>
      </c>
      <c r="J213" t="s">
        <v>967</v>
      </c>
      <c r="K213" s="17">
        <v>44113</v>
      </c>
      <c r="L213" s="15">
        <v>2021</v>
      </c>
      <c r="M213" s="17">
        <v>44592</v>
      </c>
      <c r="N213" t="s">
        <v>24799</v>
      </c>
      <c r="O213" t="s">
        <v>24800</v>
      </c>
      <c r="R213" t="s">
        <v>24807</v>
      </c>
      <c r="S213" t="s">
        <v>795</v>
      </c>
      <c r="U213" t="s">
        <v>23910</v>
      </c>
      <c r="V213" t="s">
        <v>23911</v>
      </c>
      <c r="W213" t="s">
        <v>970</v>
      </c>
      <c r="X213" t="s">
        <v>24808</v>
      </c>
    </row>
    <row r="214" spans="2:24" ht="11" outlineLevel="1" x14ac:dyDescent="0.15">
      <c r="B214" t="s">
        <v>206</v>
      </c>
      <c r="C214" t="s">
        <v>23903</v>
      </c>
      <c r="E214" t="s">
        <v>651</v>
      </c>
      <c r="F214" t="s">
        <v>24809</v>
      </c>
      <c r="G214" t="s">
        <v>24810</v>
      </c>
      <c r="H214" t="s">
        <v>23906</v>
      </c>
      <c r="I214" s="5">
        <v>40850</v>
      </c>
      <c r="J214" t="s">
        <v>967</v>
      </c>
      <c r="K214" s="17">
        <v>44131</v>
      </c>
      <c r="L214" s="15">
        <v>2021</v>
      </c>
      <c r="M214" s="17">
        <v>44592</v>
      </c>
      <c r="N214" t="s">
        <v>24811</v>
      </c>
      <c r="O214" t="s">
        <v>24812</v>
      </c>
      <c r="P214" t="s">
        <v>24812</v>
      </c>
      <c r="Q214" t="s">
        <v>24811</v>
      </c>
      <c r="R214" t="s">
        <v>24813</v>
      </c>
      <c r="S214" t="s">
        <v>795</v>
      </c>
      <c r="U214" t="s">
        <v>23910</v>
      </c>
      <c r="V214" t="s">
        <v>23911</v>
      </c>
      <c r="W214" t="s">
        <v>970</v>
      </c>
      <c r="X214" t="s">
        <v>24814</v>
      </c>
    </row>
    <row r="215" spans="2:24" ht="11" outlineLevel="1" x14ac:dyDescent="0.15">
      <c r="B215" t="s">
        <v>206</v>
      </c>
      <c r="C215" t="s">
        <v>23903</v>
      </c>
      <c r="E215" t="s">
        <v>651</v>
      </c>
      <c r="F215" t="s">
        <v>24815</v>
      </c>
      <c r="G215" t="s">
        <v>24816</v>
      </c>
      <c r="H215" t="s">
        <v>23906</v>
      </c>
      <c r="I215" s="5">
        <v>1449592</v>
      </c>
      <c r="J215" t="s">
        <v>967</v>
      </c>
      <c r="K215" s="17">
        <v>44187</v>
      </c>
      <c r="L215" s="15">
        <v>2021</v>
      </c>
      <c r="M215" s="17">
        <v>44216</v>
      </c>
      <c r="N215" t="s">
        <v>24817</v>
      </c>
      <c r="O215" t="s">
        <v>24818</v>
      </c>
      <c r="R215" t="s">
        <v>24819</v>
      </c>
      <c r="S215" t="s">
        <v>795</v>
      </c>
      <c r="U215" t="s">
        <v>23910</v>
      </c>
      <c r="V215" t="s">
        <v>23911</v>
      </c>
      <c r="W215" t="s">
        <v>970</v>
      </c>
      <c r="X215" t="s">
        <v>24820</v>
      </c>
    </row>
    <row r="216" spans="2:24" ht="11" outlineLevel="1" x14ac:dyDescent="0.15">
      <c r="B216" t="s">
        <v>206</v>
      </c>
      <c r="C216" t="s">
        <v>23903</v>
      </c>
      <c r="E216" t="s">
        <v>651</v>
      </c>
      <c r="F216" t="s">
        <v>24821</v>
      </c>
      <c r="G216" t="s">
        <v>24816</v>
      </c>
      <c r="H216" t="s">
        <v>23906</v>
      </c>
      <c r="I216" s="5">
        <v>390697</v>
      </c>
      <c r="J216" t="s">
        <v>967</v>
      </c>
      <c r="K216" s="17">
        <v>44113</v>
      </c>
      <c r="L216" s="15">
        <v>2021</v>
      </c>
      <c r="M216" s="17">
        <v>44592</v>
      </c>
      <c r="N216" t="s">
        <v>24817</v>
      </c>
      <c r="O216" t="s">
        <v>24818</v>
      </c>
      <c r="R216" t="s">
        <v>24822</v>
      </c>
      <c r="S216" t="s">
        <v>795</v>
      </c>
      <c r="U216" t="s">
        <v>23910</v>
      </c>
      <c r="V216" t="s">
        <v>23911</v>
      </c>
      <c r="W216" t="s">
        <v>970</v>
      </c>
      <c r="X216" t="s">
        <v>24823</v>
      </c>
    </row>
    <row r="217" spans="2:24" ht="11" outlineLevel="1" x14ac:dyDescent="0.15">
      <c r="B217" t="s">
        <v>206</v>
      </c>
      <c r="C217" t="s">
        <v>23903</v>
      </c>
      <c r="E217" t="s">
        <v>651</v>
      </c>
      <c r="F217" t="s">
        <v>24824</v>
      </c>
      <c r="G217" t="s">
        <v>24816</v>
      </c>
      <c r="H217" t="s">
        <v>23906</v>
      </c>
      <c r="I217" s="5">
        <v>382425</v>
      </c>
      <c r="J217" t="s">
        <v>967</v>
      </c>
      <c r="K217" s="17">
        <v>44113</v>
      </c>
      <c r="L217" s="15">
        <v>2021</v>
      </c>
      <c r="M217" s="17">
        <v>44592</v>
      </c>
      <c r="N217" t="s">
        <v>24817</v>
      </c>
      <c r="O217" t="s">
        <v>24818</v>
      </c>
      <c r="R217" t="s">
        <v>24825</v>
      </c>
      <c r="S217" t="s">
        <v>795</v>
      </c>
      <c r="U217" t="s">
        <v>23910</v>
      </c>
      <c r="V217" t="s">
        <v>23911</v>
      </c>
      <c r="W217" t="s">
        <v>970</v>
      </c>
      <c r="X217" t="s">
        <v>24826</v>
      </c>
    </row>
    <row r="218" spans="2:24" ht="11" outlineLevel="1" x14ac:dyDescent="0.15">
      <c r="B218" t="s">
        <v>206</v>
      </c>
      <c r="C218" t="s">
        <v>23903</v>
      </c>
      <c r="E218" t="s">
        <v>651</v>
      </c>
      <c r="F218" t="s">
        <v>24827</v>
      </c>
      <c r="G218" t="s">
        <v>24816</v>
      </c>
      <c r="H218" t="s">
        <v>23906</v>
      </c>
      <c r="I218" s="5">
        <v>154610</v>
      </c>
      <c r="J218" t="s">
        <v>967</v>
      </c>
      <c r="K218" s="17">
        <v>44113</v>
      </c>
      <c r="L218" s="15">
        <v>2021</v>
      </c>
      <c r="M218" s="17">
        <v>44592</v>
      </c>
      <c r="N218" t="s">
        <v>24817</v>
      </c>
      <c r="O218" t="s">
        <v>24818</v>
      </c>
      <c r="R218" t="s">
        <v>24828</v>
      </c>
      <c r="S218" t="s">
        <v>795</v>
      </c>
      <c r="U218" t="s">
        <v>23910</v>
      </c>
      <c r="V218" t="s">
        <v>23911</v>
      </c>
      <c r="W218" t="s">
        <v>970</v>
      </c>
      <c r="X218" t="s">
        <v>24829</v>
      </c>
    </row>
    <row r="219" spans="2:24" ht="11" outlineLevel="1" x14ac:dyDescent="0.15">
      <c r="B219" t="s">
        <v>206</v>
      </c>
      <c r="C219" t="s">
        <v>23903</v>
      </c>
      <c r="E219" t="s">
        <v>651</v>
      </c>
      <c r="F219" t="s">
        <v>24830</v>
      </c>
      <c r="G219" t="s">
        <v>24816</v>
      </c>
      <c r="H219" t="s">
        <v>23906</v>
      </c>
      <c r="I219" s="5">
        <v>148437</v>
      </c>
      <c r="J219" t="s">
        <v>967</v>
      </c>
      <c r="K219" s="17">
        <v>44113</v>
      </c>
      <c r="L219" s="15">
        <v>2021</v>
      </c>
      <c r="M219" s="17">
        <v>44592</v>
      </c>
      <c r="N219" t="s">
        <v>24817</v>
      </c>
      <c r="O219" t="s">
        <v>24818</v>
      </c>
      <c r="R219" t="s">
        <v>24831</v>
      </c>
      <c r="S219" t="s">
        <v>795</v>
      </c>
      <c r="U219" t="s">
        <v>23910</v>
      </c>
      <c r="V219" t="s">
        <v>23911</v>
      </c>
      <c r="W219" t="s">
        <v>970</v>
      </c>
      <c r="X219" t="s">
        <v>24832</v>
      </c>
    </row>
    <row r="220" spans="2:24" ht="11" outlineLevel="1" x14ac:dyDescent="0.15">
      <c r="B220" t="s">
        <v>206</v>
      </c>
      <c r="C220" t="s">
        <v>23903</v>
      </c>
      <c r="E220" t="s">
        <v>651</v>
      </c>
      <c r="F220" t="s">
        <v>24833</v>
      </c>
      <c r="G220" t="s">
        <v>24816</v>
      </c>
      <c r="H220" t="s">
        <v>23906</v>
      </c>
      <c r="I220" s="5">
        <v>85325</v>
      </c>
      <c r="J220" t="s">
        <v>967</v>
      </c>
      <c r="K220" s="17">
        <v>44113</v>
      </c>
      <c r="L220" s="15">
        <v>2021</v>
      </c>
      <c r="M220" s="17">
        <v>44592</v>
      </c>
      <c r="N220" t="s">
        <v>24817</v>
      </c>
      <c r="O220" t="s">
        <v>24818</v>
      </c>
      <c r="R220" t="s">
        <v>24834</v>
      </c>
      <c r="S220" t="s">
        <v>795</v>
      </c>
      <c r="U220" t="s">
        <v>23910</v>
      </c>
      <c r="V220" t="s">
        <v>23911</v>
      </c>
      <c r="W220" t="s">
        <v>970</v>
      </c>
      <c r="X220" t="s">
        <v>24835</v>
      </c>
    </row>
    <row r="221" spans="2:24" ht="11" outlineLevel="1" x14ac:dyDescent="0.15">
      <c r="B221" t="s">
        <v>206</v>
      </c>
      <c r="C221" t="s">
        <v>23903</v>
      </c>
      <c r="E221" t="s">
        <v>651</v>
      </c>
      <c r="F221" t="s">
        <v>24836</v>
      </c>
      <c r="G221" t="s">
        <v>24816</v>
      </c>
      <c r="H221" t="s">
        <v>23906</v>
      </c>
      <c r="I221" s="5">
        <v>37000</v>
      </c>
      <c r="J221" t="s">
        <v>967</v>
      </c>
      <c r="K221" s="17">
        <v>44113</v>
      </c>
      <c r="L221" s="15">
        <v>2021</v>
      </c>
      <c r="M221" s="17">
        <v>44592</v>
      </c>
      <c r="N221" t="s">
        <v>24817</v>
      </c>
      <c r="O221" t="s">
        <v>24818</v>
      </c>
      <c r="R221" t="s">
        <v>24837</v>
      </c>
      <c r="S221" t="s">
        <v>795</v>
      </c>
      <c r="U221" t="s">
        <v>23910</v>
      </c>
      <c r="V221" t="s">
        <v>23911</v>
      </c>
      <c r="W221" t="s">
        <v>970</v>
      </c>
      <c r="X221" t="s">
        <v>24838</v>
      </c>
    </row>
    <row r="222" spans="2:24" ht="11" outlineLevel="1" x14ac:dyDescent="0.15">
      <c r="B222" t="s">
        <v>206</v>
      </c>
      <c r="C222" t="s">
        <v>23903</v>
      </c>
      <c r="E222" t="s">
        <v>651</v>
      </c>
      <c r="F222" t="s">
        <v>24839</v>
      </c>
      <c r="G222" t="s">
        <v>24840</v>
      </c>
      <c r="H222" t="s">
        <v>23906</v>
      </c>
      <c r="I222" s="5">
        <v>30130</v>
      </c>
      <c r="J222" t="s">
        <v>967</v>
      </c>
      <c r="K222" s="17">
        <v>44110</v>
      </c>
      <c r="L222" s="15">
        <v>2021</v>
      </c>
      <c r="M222" s="17">
        <v>44592</v>
      </c>
      <c r="N222" t="s">
        <v>24841</v>
      </c>
      <c r="O222" t="s">
        <v>24842</v>
      </c>
      <c r="R222" t="s">
        <v>24843</v>
      </c>
      <c r="S222" t="s">
        <v>795</v>
      </c>
      <c r="U222" t="s">
        <v>23910</v>
      </c>
      <c r="V222" t="s">
        <v>23911</v>
      </c>
      <c r="W222" t="s">
        <v>970</v>
      </c>
      <c r="X222" t="s">
        <v>24844</v>
      </c>
    </row>
    <row r="223" spans="2:24" ht="11" outlineLevel="1" x14ac:dyDescent="0.15">
      <c r="B223" t="s">
        <v>206</v>
      </c>
      <c r="C223" t="s">
        <v>23903</v>
      </c>
      <c r="E223" t="s">
        <v>651</v>
      </c>
      <c r="F223" t="s">
        <v>24845</v>
      </c>
      <c r="G223" t="s">
        <v>24846</v>
      </c>
      <c r="H223" t="s">
        <v>23906</v>
      </c>
      <c r="I223" s="5">
        <v>48500</v>
      </c>
      <c r="J223" t="s">
        <v>967</v>
      </c>
      <c r="K223" s="17">
        <v>44117</v>
      </c>
      <c r="L223" s="15">
        <v>2021</v>
      </c>
      <c r="M223" s="17">
        <v>44592</v>
      </c>
      <c r="N223" t="s">
        <v>24847</v>
      </c>
      <c r="O223" t="s">
        <v>24848</v>
      </c>
      <c r="P223" t="s">
        <v>24848</v>
      </c>
      <c r="Q223" t="s">
        <v>24847</v>
      </c>
      <c r="R223" t="s">
        <v>24849</v>
      </c>
      <c r="S223" t="s">
        <v>795</v>
      </c>
      <c r="U223" t="s">
        <v>23910</v>
      </c>
      <c r="V223" t="s">
        <v>23911</v>
      </c>
      <c r="W223" t="s">
        <v>970</v>
      </c>
      <c r="X223" t="s">
        <v>24850</v>
      </c>
    </row>
    <row r="224" spans="2:24" ht="11" outlineLevel="1" x14ac:dyDescent="0.15">
      <c r="B224" t="s">
        <v>206</v>
      </c>
      <c r="C224" t="s">
        <v>23903</v>
      </c>
      <c r="E224" t="s">
        <v>651</v>
      </c>
      <c r="F224" t="s">
        <v>24851</v>
      </c>
      <c r="G224" t="s">
        <v>24846</v>
      </c>
      <c r="H224" t="s">
        <v>23906</v>
      </c>
      <c r="I224" s="5">
        <v>36500</v>
      </c>
      <c r="J224" t="s">
        <v>967</v>
      </c>
      <c r="K224" s="17">
        <v>44117</v>
      </c>
      <c r="L224" s="15">
        <v>2021</v>
      </c>
      <c r="M224" s="17">
        <v>44592</v>
      </c>
      <c r="N224" t="s">
        <v>24847</v>
      </c>
      <c r="O224" t="s">
        <v>24848</v>
      </c>
      <c r="P224" t="s">
        <v>24848</v>
      </c>
      <c r="Q224" t="s">
        <v>24847</v>
      </c>
      <c r="R224" t="s">
        <v>24852</v>
      </c>
      <c r="S224" t="s">
        <v>795</v>
      </c>
      <c r="U224" t="s">
        <v>23910</v>
      </c>
      <c r="V224" t="s">
        <v>23911</v>
      </c>
      <c r="W224" t="s">
        <v>970</v>
      </c>
      <c r="X224" t="s">
        <v>24853</v>
      </c>
    </row>
    <row r="225" spans="2:24" ht="11" outlineLevel="1" x14ac:dyDescent="0.15">
      <c r="B225" t="s">
        <v>206</v>
      </c>
      <c r="C225" t="s">
        <v>23903</v>
      </c>
      <c r="E225" t="s">
        <v>651</v>
      </c>
      <c r="F225" t="s">
        <v>24854</v>
      </c>
      <c r="G225" t="s">
        <v>24846</v>
      </c>
      <c r="H225" t="s">
        <v>23906</v>
      </c>
      <c r="I225" s="5">
        <v>33000</v>
      </c>
      <c r="J225" t="s">
        <v>967</v>
      </c>
      <c r="K225" s="17">
        <v>44193</v>
      </c>
      <c r="L225" s="15">
        <v>2021</v>
      </c>
      <c r="M225" s="17">
        <v>44216</v>
      </c>
      <c r="N225" t="s">
        <v>24847</v>
      </c>
      <c r="O225" t="s">
        <v>24848</v>
      </c>
      <c r="P225" t="s">
        <v>24848</v>
      </c>
      <c r="Q225" t="s">
        <v>24847</v>
      </c>
      <c r="R225" t="s">
        <v>24855</v>
      </c>
      <c r="S225" t="s">
        <v>795</v>
      </c>
      <c r="U225" t="s">
        <v>23910</v>
      </c>
      <c r="V225" t="s">
        <v>23911</v>
      </c>
      <c r="W225" t="s">
        <v>970</v>
      </c>
      <c r="X225" t="s">
        <v>24856</v>
      </c>
    </row>
    <row r="226" spans="2:24" ht="11" outlineLevel="1" x14ac:dyDescent="0.15">
      <c r="B226" t="s">
        <v>206</v>
      </c>
      <c r="C226" t="s">
        <v>23903</v>
      </c>
      <c r="E226" t="s">
        <v>651</v>
      </c>
      <c r="F226" t="s">
        <v>24857</v>
      </c>
      <c r="G226" t="s">
        <v>24858</v>
      </c>
      <c r="H226" t="s">
        <v>23906</v>
      </c>
      <c r="I226" s="5">
        <v>403736</v>
      </c>
      <c r="J226" t="s">
        <v>967</v>
      </c>
      <c r="K226" s="17">
        <v>44193</v>
      </c>
      <c r="L226" s="15">
        <v>2021</v>
      </c>
      <c r="M226" s="17">
        <v>44216</v>
      </c>
      <c r="N226" t="s">
        <v>15827</v>
      </c>
      <c r="O226" t="s">
        <v>2293</v>
      </c>
      <c r="P226" t="s">
        <v>2293</v>
      </c>
      <c r="Q226" t="s">
        <v>15827</v>
      </c>
      <c r="R226" t="s">
        <v>24859</v>
      </c>
      <c r="S226" t="s">
        <v>795</v>
      </c>
      <c r="U226" t="s">
        <v>23910</v>
      </c>
      <c r="V226" t="s">
        <v>23911</v>
      </c>
      <c r="W226" t="s">
        <v>970</v>
      </c>
      <c r="X226" t="s">
        <v>24860</v>
      </c>
    </row>
    <row r="227" spans="2:24" ht="11" outlineLevel="1" x14ac:dyDescent="0.15">
      <c r="B227" t="s">
        <v>206</v>
      </c>
      <c r="C227" t="s">
        <v>23903</v>
      </c>
      <c r="E227" t="s">
        <v>651</v>
      </c>
      <c r="F227" t="s">
        <v>24861</v>
      </c>
      <c r="G227" t="s">
        <v>24858</v>
      </c>
      <c r="H227" t="s">
        <v>23906</v>
      </c>
      <c r="I227" s="5">
        <v>317100</v>
      </c>
      <c r="J227" t="s">
        <v>967</v>
      </c>
      <c r="K227" s="17">
        <v>44113</v>
      </c>
      <c r="L227" s="15">
        <v>2021</v>
      </c>
      <c r="M227" s="17">
        <v>44592</v>
      </c>
      <c r="N227" t="s">
        <v>15827</v>
      </c>
      <c r="O227" t="s">
        <v>2293</v>
      </c>
      <c r="P227" t="s">
        <v>2293</v>
      </c>
      <c r="Q227" t="s">
        <v>15827</v>
      </c>
      <c r="R227" t="s">
        <v>24862</v>
      </c>
      <c r="S227" t="s">
        <v>795</v>
      </c>
      <c r="U227" t="s">
        <v>23910</v>
      </c>
      <c r="V227" t="s">
        <v>23911</v>
      </c>
      <c r="W227" t="s">
        <v>970</v>
      </c>
      <c r="X227" t="s">
        <v>24863</v>
      </c>
    </row>
    <row r="228" spans="2:24" ht="11" outlineLevel="1" x14ac:dyDescent="0.15">
      <c r="B228" t="s">
        <v>206</v>
      </c>
      <c r="C228" t="s">
        <v>23903</v>
      </c>
      <c r="E228" t="s">
        <v>651</v>
      </c>
      <c r="F228" t="s">
        <v>24864</v>
      </c>
      <c r="G228" t="s">
        <v>24858</v>
      </c>
      <c r="H228" t="s">
        <v>23906</v>
      </c>
      <c r="I228" s="5">
        <v>224436</v>
      </c>
      <c r="J228" t="s">
        <v>967</v>
      </c>
      <c r="K228" s="17">
        <v>44113</v>
      </c>
      <c r="L228" s="15">
        <v>2021</v>
      </c>
      <c r="M228" s="17">
        <v>44592</v>
      </c>
      <c r="N228" t="s">
        <v>15827</v>
      </c>
      <c r="O228" t="s">
        <v>2293</v>
      </c>
      <c r="P228" t="s">
        <v>2293</v>
      </c>
      <c r="Q228" t="s">
        <v>15827</v>
      </c>
      <c r="R228" t="s">
        <v>24865</v>
      </c>
      <c r="S228" t="s">
        <v>795</v>
      </c>
      <c r="U228" t="s">
        <v>23910</v>
      </c>
      <c r="V228" t="s">
        <v>23911</v>
      </c>
      <c r="W228" t="s">
        <v>970</v>
      </c>
      <c r="X228" t="s">
        <v>24866</v>
      </c>
    </row>
    <row r="229" spans="2:24" ht="11" outlineLevel="1" x14ac:dyDescent="0.15">
      <c r="B229" t="s">
        <v>206</v>
      </c>
      <c r="C229" t="s">
        <v>23903</v>
      </c>
      <c r="E229" t="s">
        <v>651</v>
      </c>
      <c r="F229" t="s">
        <v>24867</v>
      </c>
      <c r="G229" t="s">
        <v>24858</v>
      </c>
      <c r="H229" t="s">
        <v>23906</v>
      </c>
      <c r="I229" s="5">
        <v>185180</v>
      </c>
      <c r="J229" t="s">
        <v>967</v>
      </c>
      <c r="K229" s="17">
        <v>44158</v>
      </c>
      <c r="L229" s="15">
        <v>2021</v>
      </c>
      <c r="M229" s="17">
        <v>44592</v>
      </c>
      <c r="N229" t="s">
        <v>15827</v>
      </c>
      <c r="O229" t="s">
        <v>2293</v>
      </c>
      <c r="P229" t="s">
        <v>2293</v>
      </c>
      <c r="Q229" t="s">
        <v>15827</v>
      </c>
      <c r="R229" t="s">
        <v>24868</v>
      </c>
      <c r="S229" t="s">
        <v>795</v>
      </c>
      <c r="U229" t="s">
        <v>23910</v>
      </c>
      <c r="V229" t="s">
        <v>23911</v>
      </c>
      <c r="W229" t="s">
        <v>970</v>
      </c>
      <c r="X229" t="s">
        <v>24869</v>
      </c>
    </row>
    <row r="230" spans="2:24" ht="11" outlineLevel="1" x14ac:dyDescent="0.15">
      <c r="B230" t="s">
        <v>206</v>
      </c>
      <c r="C230" t="s">
        <v>23903</v>
      </c>
      <c r="E230" t="s">
        <v>651</v>
      </c>
      <c r="F230" t="s">
        <v>24870</v>
      </c>
      <c r="G230" t="s">
        <v>24858</v>
      </c>
      <c r="H230" t="s">
        <v>23906</v>
      </c>
      <c r="I230" s="5">
        <v>91700</v>
      </c>
      <c r="J230" t="s">
        <v>967</v>
      </c>
      <c r="K230" s="17">
        <v>44158</v>
      </c>
      <c r="L230" s="15">
        <v>2021</v>
      </c>
      <c r="M230" s="17">
        <v>44592</v>
      </c>
      <c r="N230" t="s">
        <v>15827</v>
      </c>
      <c r="O230" t="s">
        <v>2293</v>
      </c>
      <c r="P230" t="s">
        <v>2293</v>
      </c>
      <c r="Q230" t="s">
        <v>15827</v>
      </c>
      <c r="R230" t="s">
        <v>24871</v>
      </c>
      <c r="S230" t="s">
        <v>795</v>
      </c>
      <c r="U230" t="s">
        <v>23910</v>
      </c>
      <c r="V230" t="s">
        <v>23911</v>
      </c>
      <c r="W230" t="s">
        <v>970</v>
      </c>
      <c r="X230" t="s">
        <v>24872</v>
      </c>
    </row>
    <row r="231" spans="2:24" ht="11" outlineLevel="1" x14ac:dyDescent="0.15">
      <c r="B231" t="s">
        <v>206</v>
      </c>
      <c r="C231" t="s">
        <v>23903</v>
      </c>
      <c r="E231" t="s">
        <v>651</v>
      </c>
      <c r="F231" t="s">
        <v>24873</v>
      </c>
      <c r="G231" t="s">
        <v>24858</v>
      </c>
      <c r="H231" t="s">
        <v>23906</v>
      </c>
      <c r="I231" s="5">
        <v>56260</v>
      </c>
      <c r="J231" t="s">
        <v>967</v>
      </c>
      <c r="K231" s="17">
        <v>44158</v>
      </c>
      <c r="L231" s="15">
        <v>2021</v>
      </c>
      <c r="M231" s="17">
        <v>44592</v>
      </c>
      <c r="N231" t="s">
        <v>15827</v>
      </c>
      <c r="O231" t="s">
        <v>2293</v>
      </c>
      <c r="P231" t="s">
        <v>2293</v>
      </c>
      <c r="Q231" t="s">
        <v>15827</v>
      </c>
      <c r="R231" t="s">
        <v>24874</v>
      </c>
      <c r="S231" t="s">
        <v>795</v>
      </c>
      <c r="U231" t="s">
        <v>23910</v>
      </c>
      <c r="V231" t="s">
        <v>23911</v>
      </c>
      <c r="W231" t="s">
        <v>970</v>
      </c>
      <c r="X231" t="s">
        <v>24875</v>
      </c>
    </row>
    <row r="232" spans="2:24" ht="11" outlineLevel="1" x14ac:dyDescent="0.15">
      <c r="B232" t="s">
        <v>206</v>
      </c>
      <c r="C232" t="s">
        <v>23903</v>
      </c>
      <c r="E232" t="s">
        <v>651</v>
      </c>
      <c r="F232" t="s">
        <v>24876</v>
      </c>
      <c r="G232" t="s">
        <v>24858</v>
      </c>
      <c r="H232" t="s">
        <v>23906</v>
      </c>
      <c r="I232" s="5">
        <v>36536</v>
      </c>
      <c r="J232" t="s">
        <v>967</v>
      </c>
      <c r="K232" s="17">
        <v>44158</v>
      </c>
      <c r="L232" s="15">
        <v>2021</v>
      </c>
      <c r="M232" s="17">
        <v>44592</v>
      </c>
      <c r="N232" t="s">
        <v>15827</v>
      </c>
      <c r="O232" t="s">
        <v>2293</v>
      </c>
      <c r="P232" t="s">
        <v>2293</v>
      </c>
      <c r="Q232" t="s">
        <v>15827</v>
      </c>
      <c r="R232" t="s">
        <v>24877</v>
      </c>
      <c r="S232" t="s">
        <v>795</v>
      </c>
      <c r="U232" t="s">
        <v>23910</v>
      </c>
      <c r="V232" t="s">
        <v>23911</v>
      </c>
      <c r="W232" t="s">
        <v>970</v>
      </c>
      <c r="X232" t="s">
        <v>24878</v>
      </c>
    </row>
    <row r="233" spans="2:24" ht="11" outlineLevel="1" x14ac:dyDescent="0.15">
      <c r="B233" t="s">
        <v>206</v>
      </c>
      <c r="C233" t="s">
        <v>23903</v>
      </c>
      <c r="E233" t="s">
        <v>651</v>
      </c>
      <c r="F233" t="s">
        <v>24879</v>
      </c>
      <c r="G233" t="s">
        <v>24880</v>
      </c>
      <c r="H233" t="s">
        <v>23906</v>
      </c>
      <c r="I233" s="5">
        <v>1986373</v>
      </c>
      <c r="J233" t="s">
        <v>967</v>
      </c>
      <c r="K233" s="17">
        <v>44106</v>
      </c>
      <c r="L233" s="15">
        <v>2021</v>
      </c>
      <c r="M233" s="17">
        <v>44592</v>
      </c>
      <c r="N233" t="s">
        <v>24881</v>
      </c>
      <c r="O233" t="s">
        <v>24882</v>
      </c>
      <c r="P233" t="s">
        <v>24883</v>
      </c>
      <c r="Q233" t="s">
        <v>24884</v>
      </c>
      <c r="R233" t="s">
        <v>24885</v>
      </c>
      <c r="S233" t="s">
        <v>795</v>
      </c>
      <c r="U233" t="s">
        <v>23910</v>
      </c>
      <c r="V233" t="s">
        <v>23911</v>
      </c>
      <c r="W233" t="s">
        <v>970</v>
      </c>
      <c r="X233" t="s">
        <v>24886</v>
      </c>
    </row>
    <row r="234" spans="2:24" ht="11" outlineLevel="1" x14ac:dyDescent="0.15">
      <c r="B234" t="s">
        <v>206</v>
      </c>
      <c r="C234" t="s">
        <v>23903</v>
      </c>
      <c r="E234" t="s">
        <v>651</v>
      </c>
      <c r="F234" t="s">
        <v>24887</v>
      </c>
      <c r="G234" t="s">
        <v>24888</v>
      </c>
      <c r="H234" t="s">
        <v>23906</v>
      </c>
      <c r="I234" s="5">
        <v>260816</v>
      </c>
      <c r="J234" t="s">
        <v>967</v>
      </c>
      <c r="K234" s="17">
        <v>44106</v>
      </c>
      <c r="L234" s="15">
        <v>2021</v>
      </c>
      <c r="M234" s="17">
        <v>44592</v>
      </c>
      <c r="N234" t="s">
        <v>24881</v>
      </c>
      <c r="O234" t="s">
        <v>24882</v>
      </c>
      <c r="P234" t="s">
        <v>24883</v>
      </c>
      <c r="Q234" t="s">
        <v>24884</v>
      </c>
      <c r="R234" t="s">
        <v>24889</v>
      </c>
      <c r="S234" t="s">
        <v>795</v>
      </c>
      <c r="U234" t="s">
        <v>23910</v>
      </c>
      <c r="V234" t="s">
        <v>23911</v>
      </c>
      <c r="W234" t="s">
        <v>970</v>
      </c>
      <c r="X234" t="s">
        <v>24890</v>
      </c>
    </row>
    <row r="235" spans="2:24" ht="11" outlineLevel="1" x14ac:dyDescent="0.15">
      <c r="B235" t="s">
        <v>206</v>
      </c>
      <c r="C235" t="s">
        <v>23903</v>
      </c>
      <c r="E235" t="s">
        <v>651</v>
      </c>
      <c r="F235" t="s">
        <v>24891</v>
      </c>
      <c r="G235" t="s">
        <v>24892</v>
      </c>
      <c r="H235" t="s">
        <v>23906</v>
      </c>
      <c r="I235" s="5">
        <v>239060</v>
      </c>
      <c r="J235" t="s">
        <v>967</v>
      </c>
      <c r="K235" s="17">
        <v>44106</v>
      </c>
      <c r="L235" s="15">
        <v>2021</v>
      </c>
      <c r="M235" s="17">
        <v>44592</v>
      </c>
      <c r="N235" t="s">
        <v>24881</v>
      </c>
      <c r="O235" t="s">
        <v>24882</v>
      </c>
      <c r="P235" t="s">
        <v>24883</v>
      </c>
      <c r="Q235" t="s">
        <v>24884</v>
      </c>
      <c r="R235" t="s">
        <v>24893</v>
      </c>
      <c r="S235" t="s">
        <v>795</v>
      </c>
      <c r="U235" t="s">
        <v>23910</v>
      </c>
      <c r="V235" t="s">
        <v>23911</v>
      </c>
      <c r="W235" t="s">
        <v>970</v>
      </c>
      <c r="X235" t="s">
        <v>24894</v>
      </c>
    </row>
    <row r="236" spans="2:24" ht="11" outlineLevel="1" x14ac:dyDescent="0.15">
      <c r="B236" t="s">
        <v>206</v>
      </c>
      <c r="C236" t="s">
        <v>23903</v>
      </c>
      <c r="E236" t="s">
        <v>651</v>
      </c>
      <c r="F236" t="s">
        <v>24895</v>
      </c>
      <c r="G236" t="s">
        <v>24896</v>
      </c>
      <c r="H236" t="s">
        <v>23906</v>
      </c>
      <c r="I236" s="5">
        <v>231200</v>
      </c>
      <c r="J236" t="s">
        <v>967</v>
      </c>
      <c r="K236" s="17">
        <v>44141</v>
      </c>
      <c r="L236" s="15">
        <v>2021</v>
      </c>
      <c r="M236" s="17">
        <v>44592</v>
      </c>
      <c r="N236" t="s">
        <v>24881</v>
      </c>
      <c r="O236" t="s">
        <v>24882</v>
      </c>
      <c r="P236" t="s">
        <v>24883</v>
      </c>
      <c r="Q236" t="s">
        <v>24884</v>
      </c>
      <c r="R236" t="s">
        <v>24897</v>
      </c>
      <c r="S236" t="s">
        <v>795</v>
      </c>
      <c r="U236" t="s">
        <v>23910</v>
      </c>
      <c r="V236" t="s">
        <v>23911</v>
      </c>
      <c r="W236" t="s">
        <v>970</v>
      </c>
      <c r="X236" t="s">
        <v>24898</v>
      </c>
    </row>
    <row r="237" spans="2:24" ht="11" outlineLevel="1" x14ac:dyDescent="0.15">
      <c r="B237" t="s">
        <v>206</v>
      </c>
      <c r="C237" t="s">
        <v>23903</v>
      </c>
      <c r="E237" t="s">
        <v>651</v>
      </c>
      <c r="F237" t="s">
        <v>24899</v>
      </c>
      <c r="G237" t="s">
        <v>24900</v>
      </c>
      <c r="H237" t="s">
        <v>23906</v>
      </c>
      <c r="I237" s="5">
        <v>212038</v>
      </c>
      <c r="J237" t="s">
        <v>967</v>
      </c>
      <c r="K237" s="17">
        <v>44106</v>
      </c>
      <c r="L237" s="15">
        <v>2021</v>
      </c>
      <c r="M237" s="17">
        <v>44592</v>
      </c>
      <c r="N237" t="s">
        <v>24881</v>
      </c>
      <c r="O237" t="s">
        <v>24882</v>
      </c>
      <c r="P237" t="s">
        <v>24883</v>
      </c>
      <c r="Q237" t="s">
        <v>24884</v>
      </c>
      <c r="R237" t="s">
        <v>24901</v>
      </c>
      <c r="S237" t="s">
        <v>795</v>
      </c>
      <c r="U237" t="s">
        <v>23910</v>
      </c>
      <c r="V237" t="s">
        <v>23911</v>
      </c>
      <c r="W237" t="s">
        <v>970</v>
      </c>
      <c r="X237" t="s">
        <v>24902</v>
      </c>
    </row>
    <row r="238" spans="2:24" ht="11" outlineLevel="1" x14ac:dyDescent="0.15">
      <c r="B238" t="s">
        <v>206</v>
      </c>
      <c r="C238" t="s">
        <v>23903</v>
      </c>
      <c r="E238" t="s">
        <v>651</v>
      </c>
      <c r="F238" t="s">
        <v>24903</v>
      </c>
      <c r="G238" t="s">
        <v>24904</v>
      </c>
      <c r="H238" t="s">
        <v>23906</v>
      </c>
      <c r="I238" s="5">
        <v>195167</v>
      </c>
      <c r="J238" t="s">
        <v>967</v>
      </c>
      <c r="K238" s="17">
        <v>44106</v>
      </c>
      <c r="L238" s="15">
        <v>2021</v>
      </c>
      <c r="M238" s="17">
        <v>44592</v>
      </c>
      <c r="N238" t="s">
        <v>24881</v>
      </c>
      <c r="O238" t="s">
        <v>24882</v>
      </c>
      <c r="P238" t="s">
        <v>24883</v>
      </c>
      <c r="Q238" t="s">
        <v>24884</v>
      </c>
      <c r="R238" t="s">
        <v>24905</v>
      </c>
      <c r="S238" t="s">
        <v>795</v>
      </c>
      <c r="U238" t="s">
        <v>23910</v>
      </c>
      <c r="V238" t="s">
        <v>23911</v>
      </c>
      <c r="W238" t="s">
        <v>970</v>
      </c>
      <c r="X238" t="s">
        <v>24906</v>
      </c>
    </row>
    <row r="239" spans="2:24" ht="11" outlineLevel="1" x14ac:dyDescent="0.15">
      <c r="B239" t="s">
        <v>206</v>
      </c>
      <c r="C239" t="s">
        <v>23903</v>
      </c>
      <c r="E239" t="s">
        <v>651</v>
      </c>
      <c r="F239" t="s">
        <v>24907</v>
      </c>
      <c r="G239" t="s">
        <v>24908</v>
      </c>
      <c r="H239" t="s">
        <v>23906</v>
      </c>
      <c r="I239" s="5">
        <v>183850</v>
      </c>
      <c r="J239" t="s">
        <v>967</v>
      </c>
      <c r="K239" s="17">
        <v>44106</v>
      </c>
      <c r="L239" s="15">
        <v>2021</v>
      </c>
      <c r="M239" s="17">
        <v>44592</v>
      </c>
      <c r="N239" t="s">
        <v>24881</v>
      </c>
      <c r="O239" t="s">
        <v>24882</v>
      </c>
      <c r="P239" t="s">
        <v>24883</v>
      </c>
      <c r="Q239" t="s">
        <v>24884</v>
      </c>
      <c r="R239" t="s">
        <v>24909</v>
      </c>
      <c r="S239" t="s">
        <v>795</v>
      </c>
      <c r="U239" t="s">
        <v>23910</v>
      </c>
      <c r="V239" t="s">
        <v>23911</v>
      </c>
      <c r="W239" t="s">
        <v>970</v>
      </c>
      <c r="X239" t="s">
        <v>24910</v>
      </c>
    </row>
    <row r="240" spans="2:24" ht="11" outlineLevel="1" x14ac:dyDescent="0.15">
      <c r="B240" t="s">
        <v>206</v>
      </c>
      <c r="C240" t="s">
        <v>23903</v>
      </c>
      <c r="E240" t="s">
        <v>651</v>
      </c>
      <c r="F240" t="s">
        <v>24911</v>
      </c>
      <c r="G240" t="s">
        <v>24912</v>
      </c>
      <c r="H240" t="s">
        <v>23906</v>
      </c>
      <c r="I240" s="5">
        <v>172520</v>
      </c>
      <c r="J240" t="s">
        <v>967</v>
      </c>
      <c r="K240" s="17">
        <v>44106</v>
      </c>
      <c r="L240" s="15">
        <v>2021</v>
      </c>
      <c r="M240" s="17">
        <v>44592</v>
      </c>
      <c r="N240" t="s">
        <v>24881</v>
      </c>
      <c r="O240" t="s">
        <v>24882</v>
      </c>
      <c r="P240" t="s">
        <v>24883</v>
      </c>
      <c r="Q240" t="s">
        <v>24884</v>
      </c>
      <c r="R240" t="s">
        <v>24913</v>
      </c>
      <c r="S240" t="s">
        <v>795</v>
      </c>
      <c r="U240" t="s">
        <v>23910</v>
      </c>
      <c r="V240" t="s">
        <v>23911</v>
      </c>
      <c r="W240" t="s">
        <v>970</v>
      </c>
      <c r="X240" t="s">
        <v>24914</v>
      </c>
    </row>
    <row r="241" spans="2:24" ht="11" outlineLevel="1" x14ac:dyDescent="0.15">
      <c r="B241" t="s">
        <v>206</v>
      </c>
      <c r="C241" t="s">
        <v>23903</v>
      </c>
      <c r="E241" t="s">
        <v>651</v>
      </c>
      <c r="F241" t="s">
        <v>24915</v>
      </c>
      <c r="G241" t="s">
        <v>24916</v>
      </c>
      <c r="H241" t="s">
        <v>23906</v>
      </c>
      <c r="I241" s="5">
        <v>165873</v>
      </c>
      <c r="J241" t="s">
        <v>967</v>
      </c>
      <c r="K241" s="17">
        <v>44110</v>
      </c>
      <c r="L241" s="15">
        <v>2021</v>
      </c>
      <c r="M241" s="17">
        <v>44592</v>
      </c>
      <c r="N241" t="s">
        <v>24881</v>
      </c>
      <c r="O241" t="s">
        <v>24882</v>
      </c>
      <c r="P241" t="s">
        <v>24883</v>
      </c>
      <c r="Q241" t="s">
        <v>24884</v>
      </c>
      <c r="R241" t="s">
        <v>24917</v>
      </c>
      <c r="S241" t="s">
        <v>795</v>
      </c>
      <c r="U241" t="s">
        <v>23910</v>
      </c>
      <c r="V241" t="s">
        <v>23911</v>
      </c>
      <c r="W241" t="s">
        <v>970</v>
      </c>
      <c r="X241" t="s">
        <v>24918</v>
      </c>
    </row>
    <row r="242" spans="2:24" ht="11" outlineLevel="1" x14ac:dyDescent="0.15">
      <c r="B242" t="s">
        <v>206</v>
      </c>
      <c r="C242" t="s">
        <v>23903</v>
      </c>
      <c r="E242" t="s">
        <v>651</v>
      </c>
      <c r="F242" t="s">
        <v>24919</v>
      </c>
      <c r="G242" t="s">
        <v>24920</v>
      </c>
      <c r="H242" t="s">
        <v>23906</v>
      </c>
      <c r="I242" s="5">
        <v>123922</v>
      </c>
      <c r="J242" t="s">
        <v>967</v>
      </c>
      <c r="K242" s="17">
        <v>44110</v>
      </c>
      <c r="L242" s="15">
        <v>2021</v>
      </c>
      <c r="M242" s="17">
        <v>44592</v>
      </c>
      <c r="N242" t="s">
        <v>24881</v>
      </c>
      <c r="O242" t="s">
        <v>24882</v>
      </c>
      <c r="P242" t="s">
        <v>24883</v>
      </c>
      <c r="Q242" t="s">
        <v>24884</v>
      </c>
      <c r="R242" t="s">
        <v>24921</v>
      </c>
      <c r="S242" t="s">
        <v>795</v>
      </c>
      <c r="U242" t="s">
        <v>23910</v>
      </c>
      <c r="V242" t="s">
        <v>23911</v>
      </c>
      <c r="W242" t="s">
        <v>970</v>
      </c>
      <c r="X242" t="s">
        <v>24922</v>
      </c>
    </row>
    <row r="243" spans="2:24" ht="11" outlineLevel="1" x14ac:dyDescent="0.15">
      <c r="B243" t="s">
        <v>206</v>
      </c>
      <c r="C243" t="s">
        <v>23903</v>
      </c>
      <c r="E243" t="s">
        <v>651</v>
      </c>
      <c r="F243" t="s">
        <v>24923</v>
      </c>
      <c r="G243" t="s">
        <v>24924</v>
      </c>
      <c r="H243" t="s">
        <v>23906</v>
      </c>
      <c r="I243" s="5">
        <v>118063</v>
      </c>
      <c r="J243" t="s">
        <v>967</v>
      </c>
      <c r="K243" s="17">
        <v>44106</v>
      </c>
      <c r="L243" s="15">
        <v>2021</v>
      </c>
      <c r="M243" s="17">
        <v>44592</v>
      </c>
      <c r="N243" t="s">
        <v>24881</v>
      </c>
      <c r="O243" t="s">
        <v>24882</v>
      </c>
      <c r="P243" t="s">
        <v>24883</v>
      </c>
      <c r="Q243" t="s">
        <v>24884</v>
      </c>
      <c r="R243" t="s">
        <v>24925</v>
      </c>
      <c r="S243" t="s">
        <v>795</v>
      </c>
      <c r="U243" t="s">
        <v>23910</v>
      </c>
      <c r="V243" t="s">
        <v>23911</v>
      </c>
      <c r="W243" t="s">
        <v>970</v>
      </c>
      <c r="X243" t="s">
        <v>24926</v>
      </c>
    </row>
    <row r="244" spans="2:24" ht="11" outlineLevel="1" x14ac:dyDescent="0.15">
      <c r="B244" t="s">
        <v>206</v>
      </c>
      <c r="C244" t="s">
        <v>23903</v>
      </c>
      <c r="E244" t="s">
        <v>651</v>
      </c>
      <c r="F244" t="s">
        <v>24927</v>
      </c>
      <c r="G244" t="s">
        <v>24928</v>
      </c>
      <c r="H244" t="s">
        <v>23906</v>
      </c>
      <c r="I244" s="5">
        <v>103875</v>
      </c>
      <c r="J244" t="s">
        <v>967</v>
      </c>
      <c r="K244" s="17">
        <v>44106</v>
      </c>
      <c r="L244" s="15">
        <v>2021</v>
      </c>
      <c r="M244" s="17">
        <v>44592</v>
      </c>
      <c r="N244" t="s">
        <v>24881</v>
      </c>
      <c r="O244" t="s">
        <v>24882</v>
      </c>
      <c r="P244" t="s">
        <v>24883</v>
      </c>
      <c r="Q244" t="s">
        <v>24884</v>
      </c>
      <c r="R244" t="s">
        <v>24929</v>
      </c>
      <c r="S244" t="s">
        <v>795</v>
      </c>
      <c r="U244" t="s">
        <v>23910</v>
      </c>
      <c r="V244" t="s">
        <v>23911</v>
      </c>
      <c r="W244" t="s">
        <v>970</v>
      </c>
      <c r="X244" t="s">
        <v>24930</v>
      </c>
    </row>
    <row r="245" spans="2:24" ht="11" outlineLevel="1" x14ac:dyDescent="0.15">
      <c r="B245" t="s">
        <v>206</v>
      </c>
      <c r="C245" t="s">
        <v>23903</v>
      </c>
      <c r="E245" t="s">
        <v>651</v>
      </c>
      <c r="F245" t="s">
        <v>24931</v>
      </c>
      <c r="G245" t="s">
        <v>24932</v>
      </c>
      <c r="H245" t="s">
        <v>23906</v>
      </c>
      <c r="I245" s="5">
        <v>102609</v>
      </c>
      <c r="J245" t="s">
        <v>967</v>
      </c>
      <c r="K245" s="17">
        <v>44110</v>
      </c>
      <c r="L245" s="15">
        <v>2021</v>
      </c>
      <c r="M245" s="17">
        <v>44592</v>
      </c>
      <c r="N245" t="s">
        <v>24881</v>
      </c>
      <c r="O245" t="s">
        <v>24882</v>
      </c>
      <c r="P245" t="s">
        <v>24883</v>
      </c>
      <c r="Q245" t="s">
        <v>24884</v>
      </c>
      <c r="R245" t="s">
        <v>24933</v>
      </c>
      <c r="S245" t="s">
        <v>795</v>
      </c>
      <c r="U245" t="s">
        <v>23910</v>
      </c>
      <c r="V245" t="s">
        <v>23911</v>
      </c>
      <c r="W245" t="s">
        <v>970</v>
      </c>
      <c r="X245" t="s">
        <v>24934</v>
      </c>
    </row>
    <row r="246" spans="2:24" ht="11" outlineLevel="1" x14ac:dyDescent="0.15">
      <c r="B246" t="s">
        <v>206</v>
      </c>
      <c r="C246" t="s">
        <v>23903</v>
      </c>
      <c r="E246" t="s">
        <v>651</v>
      </c>
      <c r="F246" t="s">
        <v>24935</v>
      </c>
      <c r="G246" t="s">
        <v>24936</v>
      </c>
      <c r="H246" t="s">
        <v>23906</v>
      </c>
      <c r="I246" s="5">
        <v>92596</v>
      </c>
      <c r="J246" t="s">
        <v>967</v>
      </c>
      <c r="K246" s="17">
        <v>44106</v>
      </c>
      <c r="L246" s="15">
        <v>2021</v>
      </c>
      <c r="M246" s="17">
        <v>44592</v>
      </c>
      <c r="N246" t="s">
        <v>24881</v>
      </c>
      <c r="O246" t="s">
        <v>24882</v>
      </c>
      <c r="P246" t="s">
        <v>24883</v>
      </c>
      <c r="Q246" t="s">
        <v>24884</v>
      </c>
      <c r="R246" t="s">
        <v>24937</v>
      </c>
      <c r="S246" t="s">
        <v>795</v>
      </c>
      <c r="U246" t="s">
        <v>23910</v>
      </c>
      <c r="V246" t="s">
        <v>23911</v>
      </c>
      <c r="W246" t="s">
        <v>970</v>
      </c>
      <c r="X246" t="s">
        <v>24938</v>
      </c>
    </row>
    <row r="247" spans="2:24" ht="11" outlineLevel="1" x14ac:dyDescent="0.15">
      <c r="B247" t="s">
        <v>206</v>
      </c>
      <c r="C247" t="s">
        <v>23903</v>
      </c>
      <c r="E247" t="s">
        <v>651</v>
      </c>
      <c r="F247" t="s">
        <v>24939</v>
      </c>
      <c r="G247" t="s">
        <v>24940</v>
      </c>
      <c r="H247" t="s">
        <v>23906</v>
      </c>
      <c r="I247" s="5">
        <v>85800</v>
      </c>
      <c r="J247" t="s">
        <v>967</v>
      </c>
      <c r="K247" s="17">
        <v>44106</v>
      </c>
      <c r="L247" s="15">
        <v>2021</v>
      </c>
      <c r="M247" s="17">
        <v>44592</v>
      </c>
      <c r="N247" t="s">
        <v>24881</v>
      </c>
      <c r="O247" t="s">
        <v>24882</v>
      </c>
      <c r="P247" t="s">
        <v>24883</v>
      </c>
      <c r="Q247" t="s">
        <v>24884</v>
      </c>
      <c r="R247" t="s">
        <v>24941</v>
      </c>
      <c r="S247" t="s">
        <v>795</v>
      </c>
      <c r="U247" t="s">
        <v>23910</v>
      </c>
      <c r="V247" t="s">
        <v>23911</v>
      </c>
      <c r="W247" t="s">
        <v>970</v>
      </c>
      <c r="X247" t="s">
        <v>24942</v>
      </c>
    </row>
    <row r="248" spans="2:24" ht="11" outlineLevel="1" x14ac:dyDescent="0.15">
      <c r="B248" t="s">
        <v>206</v>
      </c>
      <c r="C248" t="s">
        <v>23903</v>
      </c>
      <c r="E248" t="s">
        <v>651</v>
      </c>
      <c r="F248" t="s">
        <v>24943</v>
      </c>
      <c r="G248" t="s">
        <v>24944</v>
      </c>
      <c r="H248" t="s">
        <v>23906</v>
      </c>
      <c r="I248" s="5">
        <v>71050</v>
      </c>
      <c r="J248" t="s">
        <v>967</v>
      </c>
      <c r="K248" s="17">
        <v>44106</v>
      </c>
      <c r="L248" s="15">
        <v>2021</v>
      </c>
      <c r="M248" s="17">
        <v>44592</v>
      </c>
      <c r="N248" t="s">
        <v>24881</v>
      </c>
      <c r="O248" t="s">
        <v>24882</v>
      </c>
      <c r="P248" t="s">
        <v>24883</v>
      </c>
      <c r="Q248" t="s">
        <v>24884</v>
      </c>
      <c r="R248" t="s">
        <v>24945</v>
      </c>
      <c r="S248" t="s">
        <v>795</v>
      </c>
      <c r="U248" t="s">
        <v>23910</v>
      </c>
      <c r="V248" t="s">
        <v>23911</v>
      </c>
      <c r="W248" t="s">
        <v>970</v>
      </c>
      <c r="X248" t="s">
        <v>24946</v>
      </c>
    </row>
    <row r="249" spans="2:24" ht="11" outlineLevel="1" x14ac:dyDescent="0.15">
      <c r="B249" t="s">
        <v>206</v>
      </c>
      <c r="C249" t="s">
        <v>23903</v>
      </c>
      <c r="E249" t="s">
        <v>651</v>
      </c>
      <c r="F249" t="s">
        <v>24947</v>
      </c>
      <c r="G249" t="s">
        <v>24948</v>
      </c>
      <c r="H249" t="s">
        <v>23906</v>
      </c>
      <c r="I249" s="5">
        <v>67652</v>
      </c>
      <c r="J249" t="s">
        <v>967</v>
      </c>
      <c r="K249" s="17">
        <v>44106</v>
      </c>
      <c r="L249" s="15">
        <v>2021</v>
      </c>
      <c r="M249" s="17">
        <v>44592</v>
      </c>
      <c r="N249" t="s">
        <v>24881</v>
      </c>
      <c r="O249" t="s">
        <v>24882</v>
      </c>
      <c r="P249" t="s">
        <v>24883</v>
      </c>
      <c r="Q249" t="s">
        <v>24884</v>
      </c>
      <c r="R249" t="s">
        <v>24949</v>
      </c>
      <c r="S249" t="s">
        <v>795</v>
      </c>
      <c r="U249" t="s">
        <v>23910</v>
      </c>
      <c r="V249" t="s">
        <v>23911</v>
      </c>
      <c r="W249" t="s">
        <v>970</v>
      </c>
      <c r="X249" t="s">
        <v>24950</v>
      </c>
    </row>
    <row r="250" spans="2:24" ht="11" outlineLevel="1" x14ac:dyDescent="0.15">
      <c r="B250" t="s">
        <v>206</v>
      </c>
      <c r="C250" t="s">
        <v>23903</v>
      </c>
      <c r="E250" t="s">
        <v>651</v>
      </c>
      <c r="F250" t="s">
        <v>24951</v>
      </c>
      <c r="G250" t="s">
        <v>24952</v>
      </c>
      <c r="H250" t="s">
        <v>23906</v>
      </c>
      <c r="I250" s="5">
        <v>62790</v>
      </c>
      <c r="J250" t="s">
        <v>967</v>
      </c>
      <c r="K250" s="17">
        <v>44110</v>
      </c>
      <c r="L250" s="15">
        <v>2021</v>
      </c>
      <c r="M250" s="17">
        <v>44592</v>
      </c>
      <c r="N250" t="s">
        <v>24881</v>
      </c>
      <c r="O250" t="s">
        <v>24882</v>
      </c>
      <c r="P250" t="s">
        <v>24883</v>
      </c>
      <c r="Q250" t="s">
        <v>24884</v>
      </c>
      <c r="R250" t="s">
        <v>24953</v>
      </c>
      <c r="S250" t="s">
        <v>795</v>
      </c>
      <c r="U250" t="s">
        <v>23910</v>
      </c>
      <c r="V250" t="s">
        <v>23911</v>
      </c>
      <c r="W250" t="s">
        <v>970</v>
      </c>
      <c r="X250" t="s">
        <v>24954</v>
      </c>
    </row>
    <row r="251" spans="2:24" ht="11" outlineLevel="1" x14ac:dyDescent="0.15">
      <c r="B251" t="s">
        <v>206</v>
      </c>
      <c r="C251" t="s">
        <v>23903</v>
      </c>
      <c r="E251" t="s">
        <v>651</v>
      </c>
      <c r="F251" t="s">
        <v>24955</v>
      </c>
      <c r="G251" t="s">
        <v>24956</v>
      </c>
      <c r="H251" t="s">
        <v>23906</v>
      </c>
      <c r="I251" s="5">
        <v>54200</v>
      </c>
      <c r="J251" t="s">
        <v>967</v>
      </c>
      <c r="K251" s="17">
        <v>44106</v>
      </c>
      <c r="L251" s="15">
        <v>2021</v>
      </c>
      <c r="M251" s="17">
        <v>44592</v>
      </c>
      <c r="N251" t="s">
        <v>24881</v>
      </c>
      <c r="O251" t="s">
        <v>24882</v>
      </c>
      <c r="P251" t="s">
        <v>24883</v>
      </c>
      <c r="Q251" t="s">
        <v>24884</v>
      </c>
      <c r="R251" t="s">
        <v>24957</v>
      </c>
      <c r="S251" t="s">
        <v>795</v>
      </c>
      <c r="U251" t="s">
        <v>23910</v>
      </c>
      <c r="V251" t="s">
        <v>23911</v>
      </c>
      <c r="W251" t="s">
        <v>970</v>
      </c>
      <c r="X251" t="s">
        <v>24958</v>
      </c>
    </row>
    <row r="252" spans="2:24" ht="11" outlineLevel="1" x14ac:dyDescent="0.15">
      <c r="B252" t="s">
        <v>206</v>
      </c>
      <c r="C252" t="s">
        <v>23903</v>
      </c>
      <c r="E252" t="s">
        <v>651</v>
      </c>
      <c r="F252" t="s">
        <v>24959</v>
      </c>
      <c r="G252" t="s">
        <v>24960</v>
      </c>
      <c r="H252" t="s">
        <v>23906</v>
      </c>
      <c r="I252" s="5">
        <v>51460</v>
      </c>
      <c r="J252" t="s">
        <v>967</v>
      </c>
      <c r="K252" s="17">
        <v>44106</v>
      </c>
      <c r="L252" s="15">
        <v>2021</v>
      </c>
      <c r="M252" s="17">
        <v>44592</v>
      </c>
      <c r="N252" t="s">
        <v>24881</v>
      </c>
      <c r="O252" t="s">
        <v>24882</v>
      </c>
      <c r="P252" t="s">
        <v>24883</v>
      </c>
      <c r="Q252" t="s">
        <v>24884</v>
      </c>
      <c r="R252" t="s">
        <v>24961</v>
      </c>
      <c r="S252" t="s">
        <v>795</v>
      </c>
      <c r="U252" t="s">
        <v>23910</v>
      </c>
      <c r="V252" t="s">
        <v>23911</v>
      </c>
      <c r="W252" t="s">
        <v>970</v>
      </c>
      <c r="X252" t="s">
        <v>24962</v>
      </c>
    </row>
    <row r="253" spans="2:24" ht="11" outlineLevel="1" x14ac:dyDescent="0.15">
      <c r="B253" t="s">
        <v>206</v>
      </c>
      <c r="C253" t="s">
        <v>23903</v>
      </c>
      <c r="E253" t="s">
        <v>651</v>
      </c>
      <c r="F253" t="s">
        <v>24963</v>
      </c>
      <c r="G253" t="s">
        <v>24964</v>
      </c>
      <c r="H253" t="s">
        <v>23906</v>
      </c>
      <c r="I253" s="5">
        <v>50140</v>
      </c>
      <c r="J253" t="s">
        <v>967</v>
      </c>
      <c r="K253" s="17">
        <v>44110</v>
      </c>
      <c r="L253" s="15">
        <v>2021</v>
      </c>
      <c r="M253" s="17">
        <v>44592</v>
      </c>
      <c r="N253" t="s">
        <v>24881</v>
      </c>
      <c r="O253" t="s">
        <v>24882</v>
      </c>
      <c r="P253" t="s">
        <v>24883</v>
      </c>
      <c r="Q253" t="s">
        <v>24884</v>
      </c>
      <c r="R253" t="s">
        <v>24965</v>
      </c>
      <c r="S253" t="s">
        <v>795</v>
      </c>
      <c r="U253" t="s">
        <v>23910</v>
      </c>
      <c r="V253" t="s">
        <v>23911</v>
      </c>
      <c r="W253" t="s">
        <v>970</v>
      </c>
      <c r="X253" t="s">
        <v>24966</v>
      </c>
    </row>
    <row r="254" spans="2:24" ht="11" outlineLevel="1" x14ac:dyDescent="0.15">
      <c r="B254" t="s">
        <v>206</v>
      </c>
      <c r="C254" t="s">
        <v>23903</v>
      </c>
      <c r="E254" t="s">
        <v>651</v>
      </c>
      <c r="F254" t="s">
        <v>24967</v>
      </c>
      <c r="G254" t="s">
        <v>24968</v>
      </c>
      <c r="H254" t="s">
        <v>23906</v>
      </c>
      <c r="I254" s="5">
        <v>39218</v>
      </c>
      <c r="J254" t="s">
        <v>967</v>
      </c>
      <c r="K254" s="17">
        <v>44106</v>
      </c>
      <c r="L254" s="15">
        <v>2021</v>
      </c>
      <c r="M254" s="17">
        <v>44592</v>
      </c>
      <c r="N254" t="s">
        <v>24881</v>
      </c>
      <c r="O254" t="s">
        <v>24882</v>
      </c>
      <c r="P254" t="s">
        <v>24883</v>
      </c>
      <c r="Q254" t="s">
        <v>24884</v>
      </c>
      <c r="R254" t="s">
        <v>24969</v>
      </c>
      <c r="S254" t="s">
        <v>795</v>
      </c>
      <c r="U254" t="s">
        <v>23910</v>
      </c>
      <c r="V254" t="s">
        <v>23911</v>
      </c>
      <c r="W254" t="s">
        <v>970</v>
      </c>
      <c r="X254" t="s">
        <v>24970</v>
      </c>
    </row>
    <row r="255" spans="2:24" ht="11" outlineLevel="1" x14ac:dyDescent="0.15">
      <c r="B255" t="s">
        <v>206</v>
      </c>
      <c r="C255" t="s">
        <v>23903</v>
      </c>
      <c r="E255" t="s">
        <v>651</v>
      </c>
      <c r="F255" t="s">
        <v>24971</v>
      </c>
      <c r="G255" t="s">
        <v>24972</v>
      </c>
      <c r="H255" t="s">
        <v>23906</v>
      </c>
      <c r="I255" s="5">
        <v>37750</v>
      </c>
      <c r="J255" t="s">
        <v>967</v>
      </c>
      <c r="K255" s="17">
        <v>44110</v>
      </c>
      <c r="L255" s="15">
        <v>2021</v>
      </c>
      <c r="M255" s="17">
        <v>44592</v>
      </c>
      <c r="N255" t="s">
        <v>24881</v>
      </c>
      <c r="O255" t="s">
        <v>24882</v>
      </c>
      <c r="P255" t="s">
        <v>24883</v>
      </c>
      <c r="Q255" t="s">
        <v>24884</v>
      </c>
      <c r="R255" t="s">
        <v>24973</v>
      </c>
      <c r="S255" t="s">
        <v>795</v>
      </c>
      <c r="U255" t="s">
        <v>23910</v>
      </c>
      <c r="V255" t="s">
        <v>23911</v>
      </c>
      <c r="W255" t="s">
        <v>970</v>
      </c>
      <c r="X255" t="s">
        <v>24974</v>
      </c>
    </row>
    <row r="256" spans="2:24" ht="11" outlineLevel="1" x14ac:dyDescent="0.15">
      <c r="B256" t="s">
        <v>206</v>
      </c>
      <c r="C256" t="s">
        <v>23903</v>
      </c>
      <c r="E256" t="s">
        <v>651</v>
      </c>
      <c r="F256" t="s">
        <v>24975</v>
      </c>
      <c r="G256" t="s">
        <v>24976</v>
      </c>
      <c r="H256" t="s">
        <v>23906</v>
      </c>
      <c r="I256" s="5">
        <v>33395</v>
      </c>
      <c r="J256" t="s">
        <v>967</v>
      </c>
      <c r="K256" s="17">
        <v>44106</v>
      </c>
      <c r="L256" s="15">
        <v>2021</v>
      </c>
      <c r="M256" s="17">
        <v>44592</v>
      </c>
      <c r="N256" t="s">
        <v>24881</v>
      </c>
      <c r="O256" t="s">
        <v>24882</v>
      </c>
      <c r="P256" t="s">
        <v>24883</v>
      </c>
      <c r="Q256" t="s">
        <v>24884</v>
      </c>
      <c r="R256" t="s">
        <v>24977</v>
      </c>
      <c r="S256" t="s">
        <v>795</v>
      </c>
      <c r="U256" t="s">
        <v>23910</v>
      </c>
      <c r="V256" t="s">
        <v>23911</v>
      </c>
      <c r="W256" t="s">
        <v>970</v>
      </c>
      <c r="X256" t="s">
        <v>24978</v>
      </c>
    </row>
    <row r="257" spans="2:24" ht="11" outlineLevel="1" x14ac:dyDescent="0.15">
      <c r="B257" t="s">
        <v>206</v>
      </c>
      <c r="C257" t="s">
        <v>23903</v>
      </c>
      <c r="E257" t="s">
        <v>651</v>
      </c>
      <c r="F257" t="s">
        <v>24979</v>
      </c>
      <c r="G257" t="s">
        <v>24980</v>
      </c>
      <c r="H257" t="s">
        <v>23906</v>
      </c>
      <c r="I257" s="5">
        <v>547172</v>
      </c>
      <c r="J257" t="s">
        <v>967</v>
      </c>
      <c r="K257" s="17">
        <v>44193</v>
      </c>
      <c r="L257" s="15">
        <v>2021</v>
      </c>
      <c r="M257" s="17">
        <v>44216</v>
      </c>
      <c r="N257" t="s">
        <v>24981</v>
      </c>
      <c r="O257" t="s">
        <v>24982</v>
      </c>
      <c r="R257" t="s">
        <v>24983</v>
      </c>
      <c r="S257" t="s">
        <v>795</v>
      </c>
      <c r="U257" t="s">
        <v>23910</v>
      </c>
      <c r="V257" t="s">
        <v>23911</v>
      </c>
      <c r="W257" t="s">
        <v>970</v>
      </c>
      <c r="X257" t="s">
        <v>24984</v>
      </c>
    </row>
    <row r="258" spans="2:24" ht="11" outlineLevel="1" x14ac:dyDescent="0.15">
      <c r="B258" t="s">
        <v>206</v>
      </c>
      <c r="C258" t="s">
        <v>23903</v>
      </c>
      <c r="E258" t="s">
        <v>651</v>
      </c>
      <c r="F258" t="s">
        <v>24985</v>
      </c>
      <c r="G258" t="s">
        <v>24980</v>
      </c>
      <c r="H258" t="s">
        <v>23906</v>
      </c>
      <c r="I258" s="5">
        <v>182930</v>
      </c>
      <c r="J258" t="s">
        <v>967</v>
      </c>
      <c r="K258" s="17">
        <v>44113</v>
      </c>
      <c r="L258" s="15">
        <v>2021</v>
      </c>
      <c r="M258" s="17">
        <v>44592</v>
      </c>
      <c r="N258" t="s">
        <v>24981</v>
      </c>
      <c r="O258" t="s">
        <v>24982</v>
      </c>
      <c r="R258" t="s">
        <v>24986</v>
      </c>
      <c r="S258" t="s">
        <v>795</v>
      </c>
      <c r="U258" t="s">
        <v>23910</v>
      </c>
      <c r="V258" t="s">
        <v>23911</v>
      </c>
      <c r="W258" t="s">
        <v>970</v>
      </c>
      <c r="X258" t="s">
        <v>24987</v>
      </c>
    </row>
    <row r="259" spans="2:24" ht="11" outlineLevel="1" x14ac:dyDescent="0.15">
      <c r="B259" t="s">
        <v>206</v>
      </c>
      <c r="C259" t="s">
        <v>23903</v>
      </c>
      <c r="E259" t="s">
        <v>651</v>
      </c>
      <c r="F259" t="s">
        <v>24988</v>
      </c>
      <c r="G259" t="s">
        <v>24989</v>
      </c>
      <c r="H259" t="s">
        <v>23906</v>
      </c>
      <c r="I259" s="5">
        <v>161548</v>
      </c>
      <c r="J259" t="s">
        <v>967</v>
      </c>
      <c r="K259" s="17">
        <v>44131</v>
      </c>
      <c r="L259" s="15">
        <v>2021</v>
      </c>
      <c r="M259" s="17">
        <v>44592</v>
      </c>
      <c r="N259" t="s">
        <v>24981</v>
      </c>
      <c r="O259" t="s">
        <v>24982</v>
      </c>
      <c r="R259" t="s">
        <v>24990</v>
      </c>
      <c r="S259" t="s">
        <v>795</v>
      </c>
      <c r="U259" t="s">
        <v>23910</v>
      </c>
      <c r="V259" t="s">
        <v>23911</v>
      </c>
      <c r="W259" t="s">
        <v>970</v>
      </c>
      <c r="X259" t="s">
        <v>24991</v>
      </c>
    </row>
    <row r="260" spans="2:24" ht="11" outlineLevel="1" x14ac:dyDescent="0.15">
      <c r="B260" t="s">
        <v>206</v>
      </c>
      <c r="C260" t="s">
        <v>23903</v>
      </c>
      <c r="E260" t="s">
        <v>651</v>
      </c>
      <c r="F260" t="s">
        <v>24992</v>
      </c>
      <c r="G260" t="s">
        <v>24980</v>
      </c>
      <c r="H260" t="s">
        <v>23906</v>
      </c>
      <c r="I260" s="5">
        <v>102255</v>
      </c>
      <c r="J260" t="s">
        <v>967</v>
      </c>
      <c r="K260" s="17">
        <v>44144</v>
      </c>
      <c r="L260" s="15">
        <v>2021</v>
      </c>
      <c r="M260" s="17">
        <v>44592</v>
      </c>
      <c r="N260" t="s">
        <v>24981</v>
      </c>
      <c r="O260" t="s">
        <v>24982</v>
      </c>
      <c r="R260" t="s">
        <v>24993</v>
      </c>
      <c r="S260" t="s">
        <v>795</v>
      </c>
      <c r="U260" t="s">
        <v>23910</v>
      </c>
      <c r="V260" t="s">
        <v>23911</v>
      </c>
      <c r="W260" t="s">
        <v>970</v>
      </c>
      <c r="X260" t="s">
        <v>24994</v>
      </c>
    </row>
    <row r="261" spans="2:24" ht="11" outlineLevel="1" x14ac:dyDescent="0.15">
      <c r="B261" t="s">
        <v>206</v>
      </c>
      <c r="C261" t="s">
        <v>23903</v>
      </c>
      <c r="E261" t="s">
        <v>651</v>
      </c>
      <c r="F261" t="s">
        <v>24995</v>
      </c>
      <c r="G261" t="s">
        <v>24996</v>
      </c>
      <c r="H261" t="s">
        <v>23906</v>
      </c>
      <c r="I261" s="5">
        <v>315100</v>
      </c>
      <c r="J261" t="s">
        <v>967</v>
      </c>
      <c r="K261" s="17">
        <v>44124</v>
      </c>
      <c r="L261" s="15">
        <v>2021</v>
      </c>
      <c r="M261" s="17">
        <v>44592</v>
      </c>
      <c r="N261" t="s">
        <v>24997</v>
      </c>
      <c r="O261" t="s">
        <v>24998</v>
      </c>
      <c r="R261" t="s">
        <v>24999</v>
      </c>
      <c r="S261" t="s">
        <v>795</v>
      </c>
      <c r="U261" t="s">
        <v>23910</v>
      </c>
      <c r="V261" t="s">
        <v>23911</v>
      </c>
      <c r="W261" t="s">
        <v>970</v>
      </c>
      <c r="X261" t="s">
        <v>25000</v>
      </c>
    </row>
    <row r="262" spans="2:24" ht="11" outlineLevel="1" x14ac:dyDescent="0.15">
      <c r="B262" t="s">
        <v>206</v>
      </c>
      <c r="C262" t="s">
        <v>23903</v>
      </c>
      <c r="E262" t="s">
        <v>651</v>
      </c>
      <c r="F262" t="s">
        <v>25001</v>
      </c>
      <c r="G262" t="s">
        <v>25002</v>
      </c>
      <c r="H262" t="s">
        <v>23906</v>
      </c>
      <c r="I262" s="5">
        <v>141472</v>
      </c>
      <c r="J262" t="s">
        <v>967</v>
      </c>
      <c r="K262" s="17">
        <v>44208</v>
      </c>
      <c r="L262" s="15">
        <v>2021</v>
      </c>
      <c r="M262" s="17">
        <v>44252</v>
      </c>
      <c r="N262" t="s">
        <v>24997</v>
      </c>
      <c r="O262" t="s">
        <v>24998</v>
      </c>
      <c r="R262" t="s">
        <v>25003</v>
      </c>
      <c r="S262" t="s">
        <v>795</v>
      </c>
      <c r="U262" t="s">
        <v>23910</v>
      </c>
      <c r="V262" t="s">
        <v>23911</v>
      </c>
      <c r="W262" t="s">
        <v>970</v>
      </c>
      <c r="X262" t="s">
        <v>25004</v>
      </c>
    </row>
    <row r="263" spans="2:24" ht="11" outlineLevel="1" x14ac:dyDescent="0.15">
      <c r="B263" t="s">
        <v>1810</v>
      </c>
      <c r="C263" t="s">
        <v>23903</v>
      </c>
      <c r="D263" t="s">
        <v>161</v>
      </c>
      <c r="E263" t="s">
        <v>597</v>
      </c>
      <c r="F263" t="s">
        <v>25005</v>
      </c>
      <c r="G263" t="s">
        <v>25006</v>
      </c>
      <c r="H263" t="s">
        <v>23906</v>
      </c>
      <c r="I263" s="5">
        <v>281280</v>
      </c>
      <c r="J263" t="s">
        <v>967</v>
      </c>
      <c r="K263" s="17">
        <v>45972</v>
      </c>
      <c r="L263" s="15">
        <v>2026</v>
      </c>
      <c r="M263" s="17">
        <v>45987</v>
      </c>
      <c r="N263" t="s">
        <v>23907</v>
      </c>
      <c r="O263" t="s">
        <v>23908</v>
      </c>
      <c r="R263" t="s">
        <v>24047</v>
      </c>
      <c r="S263" t="s">
        <v>795</v>
      </c>
      <c r="U263" t="s">
        <v>23910</v>
      </c>
      <c r="V263" t="s">
        <v>23911</v>
      </c>
      <c r="W263" t="s">
        <v>970</v>
      </c>
      <c r="X263" t="s">
        <v>25007</v>
      </c>
    </row>
    <row r="264" spans="2:24" ht="11" outlineLevel="1" x14ac:dyDescent="0.15">
      <c r="B264" t="s">
        <v>1810</v>
      </c>
      <c r="C264" t="s">
        <v>23903</v>
      </c>
      <c r="D264" t="s">
        <v>161</v>
      </c>
      <c r="E264" t="s">
        <v>597</v>
      </c>
      <c r="F264" t="s">
        <v>25008</v>
      </c>
      <c r="G264" t="s">
        <v>25009</v>
      </c>
      <c r="H264" t="s">
        <v>23906</v>
      </c>
      <c r="I264" s="5">
        <v>60758</v>
      </c>
      <c r="J264" t="s">
        <v>967</v>
      </c>
      <c r="K264" s="17">
        <v>45652</v>
      </c>
      <c r="L264" s="15">
        <v>2025</v>
      </c>
      <c r="M264" s="17">
        <v>45987</v>
      </c>
      <c r="N264" t="s">
        <v>25010</v>
      </c>
      <c r="O264" t="s">
        <v>25011</v>
      </c>
      <c r="R264" t="s">
        <v>25012</v>
      </c>
      <c r="S264" t="s">
        <v>795</v>
      </c>
      <c r="U264" t="s">
        <v>23910</v>
      </c>
      <c r="V264" t="s">
        <v>23911</v>
      </c>
      <c r="W264" t="s">
        <v>970</v>
      </c>
      <c r="X264" t="s">
        <v>25013</v>
      </c>
    </row>
    <row r="265" spans="2:24" ht="11" outlineLevel="1" x14ac:dyDescent="0.15">
      <c r="B265" t="s">
        <v>1105</v>
      </c>
      <c r="C265" t="s">
        <v>23903</v>
      </c>
      <c r="D265" t="s">
        <v>173</v>
      </c>
      <c r="E265" t="s">
        <v>605</v>
      </c>
      <c r="F265" t="s">
        <v>25014</v>
      </c>
      <c r="G265" t="s">
        <v>25015</v>
      </c>
      <c r="H265" t="s">
        <v>23906</v>
      </c>
      <c r="I265" s="5">
        <v>352230.5</v>
      </c>
      <c r="J265" t="s">
        <v>967</v>
      </c>
      <c r="K265" s="17">
        <v>43803</v>
      </c>
      <c r="L265" s="15">
        <v>2020</v>
      </c>
      <c r="M265" s="17">
        <v>43899</v>
      </c>
      <c r="N265" t="s">
        <v>25016</v>
      </c>
      <c r="O265" t="s">
        <v>25017</v>
      </c>
      <c r="R265" t="s">
        <v>25018</v>
      </c>
      <c r="S265" t="s">
        <v>817</v>
      </c>
      <c r="U265" t="s">
        <v>23910</v>
      </c>
      <c r="V265" t="s">
        <v>23911</v>
      </c>
      <c r="W265" t="s">
        <v>970</v>
      </c>
      <c r="X265" t="s">
        <v>25019</v>
      </c>
    </row>
    <row r="266" spans="2:24" ht="11" outlineLevel="1" x14ac:dyDescent="0.15">
      <c r="B266" t="s">
        <v>1105</v>
      </c>
      <c r="C266" t="s">
        <v>23903</v>
      </c>
      <c r="D266" t="s">
        <v>173</v>
      </c>
      <c r="E266" t="s">
        <v>605</v>
      </c>
      <c r="F266" t="s">
        <v>25020</v>
      </c>
      <c r="G266" t="s">
        <v>25015</v>
      </c>
      <c r="H266" t="s">
        <v>23906</v>
      </c>
      <c r="I266" s="5">
        <v>352230.5</v>
      </c>
      <c r="J266" t="s">
        <v>967</v>
      </c>
      <c r="K266" s="17">
        <v>43803</v>
      </c>
      <c r="L266" s="15">
        <v>2020</v>
      </c>
      <c r="M266" s="17">
        <v>43899</v>
      </c>
      <c r="N266" t="s">
        <v>25016</v>
      </c>
      <c r="O266" t="s">
        <v>25017</v>
      </c>
      <c r="R266" t="s">
        <v>25018</v>
      </c>
      <c r="S266" t="s">
        <v>817</v>
      </c>
      <c r="U266" t="s">
        <v>23910</v>
      </c>
      <c r="V266" t="s">
        <v>23911</v>
      </c>
      <c r="W266" t="s">
        <v>970</v>
      </c>
      <c r="X266" t="s">
        <v>25021</v>
      </c>
    </row>
    <row r="267" spans="2:24" ht="11" outlineLevel="1" x14ac:dyDescent="0.15">
      <c r="B267" t="s">
        <v>1105</v>
      </c>
      <c r="C267" t="s">
        <v>23903</v>
      </c>
      <c r="D267" t="s">
        <v>173</v>
      </c>
      <c r="E267" t="s">
        <v>605</v>
      </c>
      <c r="F267" t="s">
        <v>25022</v>
      </c>
      <c r="G267" t="s">
        <v>25023</v>
      </c>
      <c r="H267" t="s">
        <v>23906</v>
      </c>
      <c r="I267" s="5">
        <v>352230.5</v>
      </c>
      <c r="J267" t="s">
        <v>967</v>
      </c>
      <c r="K267" s="17">
        <v>43749</v>
      </c>
      <c r="L267" s="15">
        <v>2020</v>
      </c>
      <c r="M267" s="17">
        <v>43899</v>
      </c>
      <c r="N267" t="s">
        <v>25016</v>
      </c>
      <c r="O267" t="s">
        <v>25017</v>
      </c>
      <c r="R267" t="s">
        <v>25018</v>
      </c>
      <c r="S267" t="s">
        <v>817</v>
      </c>
      <c r="U267" t="s">
        <v>23910</v>
      </c>
      <c r="V267" t="s">
        <v>23911</v>
      </c>
      <c r="W267" t="s">
        <v>970</v>
      </c>
      <c r="X267" t="s">
        <v>25024</v>
      </c>
    </row>
    <row r="268" spans="2:24" ht="11" outlineLevel="1" x14ac:dyDescent="0.15">
      <c r="B268" t="s">
        <v>1105</v>
      </c>
      <c r="C268" t="s">
        <v>23903</v>
      </c>
      <c r="D268" t="s">
        <v>173</v>
      </c>
      <c r="E268" t="s">
        <v>605</v>
      </c>
      <c r="F268" t="s">
        <v>25025</v>
      </c>
      <c r="G268" t="s">
        <v>25023</v>
      </c>
      <c r="H268" t="s">
        <v>23906</v>
      </c>
      <c r="I268" s="5">
        <v>352230.5</v>
      </c>
      <c r="J268" t="s">
        <v>967</v>
      </c>
      <c r="K268" s="17">
        <v>43749</v>
      </c>
      <c r="L268" s="15">
        <v>2020</v>
      </c>
      <c r="M268" s="17">
        <v>43899</v>
      </c>
      <c r="N268" t="s">
        <v>25016</v>
      </c>
      <c r="O268" t="s">
        <v>25017</v>
      </c>
      <c r="R268" t="s">
        <v>25018</v>
      </c>
      <c r="S268" t="s">
        <v>817</v>
      </c>
      <c r="U268" t="s">
        <v>23910</v>
      </c>
      <c r="V268" t="s">
        <v>23911</v>
      </c>
      <c r="W268" t="s">
        <v>970</v>
      </c>
      <c r="X268" t="s">
        <v>25026</v>
      </c>
    </row>
    <row r="269" spans="2:24" ht="11" outlineLevel="1" x14ac:dyDescent="0.15">
      <c r="B269" t="s">
        <v>1105</v>
      </c>
      <c r="C269" t="s">
        <v>23903</v>
      </c>
      <c r="D269" t="s">
        <v>173</v>
      </c>
      <c r="E269" t="s">
        <v>605</v>
      </c>
      <c r="F269" t="s">
        <v>25027</v>
      </c>
      <c r="G269" t="s">
        <v>25028</v>
      </c>
      <c r="H269" t="s">
        <v>23906</v>
      </c>
      <c r="I269" s="5">
        <v>61376</v>
      </c>
      <c r="J269" t="s">
        <v>967</v>
      </c>
      <c r="K269" s="17">
        <v>43847</v>
      </c>
      <c r="L269" s="15">
        <v>2020</v>
      </c>
      <c r="M269" s="17">
        <v>43899</v>
      </c>
      <c r="N269" t="s">
        <v>25029</v>
      </c>
      <c r="O269" t="s">
        <v>25030</v>
      </c>
      <c r="P269" t="s">
        <v>25031</v>
      </c>
      <c r="Q269" t="s">
        <v>25032</v>
      </c>
      <c r="R269" t="s">
        <v>25018</v>
      </c>
      <c r="S269" t="s">
        <v>817</v>
      </c>
      <c r="U269" t="s">
        <v>23910</v>
      </c>
      <c r="V269" t="s">
        <v>23911</v>
      </c>
      <c r="W269" t="s">
        <v>970</v>
      </c>
      <c r="X269" t="s">
        <v>25033</v>
      </c>
    </row>
    <row r="270" spans="2:24" ht="11" outlineLevel="1" x14ac:dyDescent="0.15">
      <c r="B270" t="s">
        <v>1105</v>
      </c>
      <c r="C270" t="s">
        <v>23903</v>
      </c>
      <c r="D270" t="s">
        <v>173</v>
      </c>
      <c r="E270" t="s">
        <v>605</v>
      </c>
      <c r="F270" t="s">
        <v>25034</v>
      </c>
      <c r="G270" t="s">
        <v>25035</v>
      </c>
      <c r="H270" t="s">
        <v>23906</v>
      </c>
      <c r="I270" s="5">
        <v>17800</v>
      </c>
      <c r="J270" t="s">
        <v>967</v>
      </c>
      <c r="K270" s="17">
        <v>43802</v>
      </c>
      <c r="L270" s="15">
        <v>2020</v>
      </c>
      <c r="M270" s="17">
        <v>43899</v>
      </c>
      <c r="N270" t="s">
        <v>25036</v>
      </c>
      <c r="O270" t="s">
        <v>25037</v>
      </c>
      <c r="P270" t="s">
        <v>25038</v>
      </c>
      <c r="Q270" t="s">
        <v>25039</v>
      </c>
      <c r="R270" t="s">
        <v>25018</v>
      </c>
      <c r="S270" t="s">
        <v>817</v>
      </c>
      <c r="U270" t="s">
        <v>23910</v>
      </c>
      <c r="V270" t="s">
        <v>23911</v>
      </c>
      <c r="W270" t="s">
        <v>970</v>
      </c>
      <c r="X270" t="s">
        <v>25040</v>
      </c>
    </row>
    <row r="271" spans="2:24" ht="11" outlineLevel="1" x14ac:dyDescent="0.15">
      <c r="B271" t="s">
        <v>1105</v>
      </c>
      <c r="C271" t="s">
        <v>23903</v>
      </c>
      <c r="D271" t="s">
        <v>173</v>
      </c>
      <c r="E271" t="s">
        <v>605</v>
      </c>
      <c r="F271" t="s">
        <v>25041</v>
      </c>
      <c r="G271" t="s">
        <v>25035</v>
      </c>
      <c r="H271" t="s">
        <v>23906</v>
      </c>
      <c r="I271" s="5">
        <v>17800</v>
      </c>
      <c r="J271" t="s">
        <v>967</v>
      </c>
      <c r="K271" s="17">
        <v>43802</v>
      </c>
      <c r="L271" s="15">
        <v>2020</v>
      </c>
      <c r="M271" s="17">
        <v>43899</v>
      </c>
      <c r="N271" t="s">
        <v>25036</v>
      </c>
      <c r="O271" t="s">
        <v>25037</v>
      </c>
      <c r="P271" t="s">
        <v>25038</v>
      </c>
      <c r="Q271" t="s">
        <v>25039</v>
      </c>
      <c r="R271" t="s">
        <v>25018</v>
      </c>
      <c r="S271" t="s">
        <v>817</v>
      </c>
      <c r="U271" t="s">
        <v>23910</v>
      </c>
      <c r="V271" t="s">
        <v>23911</v>
      </c>
      <c r="W271" t="s">
        <v>970</v>
      </c>
      <c r="X271" t="s">
        <v>25042</v>
      </c>
    </row>
    <row r="272" spans="2:24" ht="11" outlineLevel="1" x14ac:dyDescent="0.15">
      <c r="B272" t="s">
        <v>1105</v>
      </c>
      <c r="C272" t="s">
        <v>23903</v>
      </c>
      <c r="D272" t="s">
        <v>173</v>
      </c>
      <c r="E272" t="s">
        <v>605</v>
      </c>
      <c r="F272" t="s">
        <v>25043</v>
      </c>
      <c r="G272" t="s">
        <v>25044</v>
      </c>
      <c r="H272" t="s">
        <v>23906</v>
      </c>
      <c r="I272" s="5">
        <v>1240</v>
      </c>
      <c r="J272" t="s">
        <v>967</v>
      </c>
      <c r="K272" s="17">
        <v>43886</v>
      </c>
      <c r="L272" s="15">
        <v>2020</v>
      </c>
      <c r="M272" s="17">
        <v>43899</v>
      </c>
      <c r="N272" t="s">
        <v>25036</v>
      </c>
      <c r="O272" t="s">
        <v>25037</v>
      </c>
      <c r="P272" t="s">
        <v>25038</v>
      </c>
      <c r="Q272" t="s">
        <v>25039</v>
      </c>
      <c r="R272" t="s">
        <v>25018</v>
      </c>
      <c r="S272" t="s">
        <v>817</v>
      </c>
      <c r="U272" t="s">
        <v>23910</v>
      </c>
      <c r="V272" t="s">
        <v>23911</v>
      </c>
      <c r="W272" t="s">
        <v>970</v>
      </c>
      <c r="X272" t="s">
        <v>25045</v>
      </c>
    </row>
    <row r="273" spans="2:24" ht="11" outlineLevel="1" x14ac:dyDescent="0.15">
      <c r="B273" t="s">
        <v>1105</v>
      </c>
      <c r="C273" t="s">
        <v>23903</v>
      </c>
      <c r="D273" t="s">
        <v>173</v>
      </c>
      <c r="E273" t="s">
        <v>605</v>
      </c>
      <c r="F273" t="s">
        <v>25046</v>
      </c>
      <c r="G273" t="s">
        <v>25047</v>
      </c>
      <c r="H273" t="s">
        <v>23906</v>
      </c>
      <c r="I273" s="5">
        <v>206553.81</v>
      </c>
      <c r="J273" t="s">
        <v>967</v>
      </c>
      <c r="K273" s="17">
        <v>43859</v>
      </c>
      <c r="L273" s="15">
        <v>2020</v>
      </c>
      <c r="M273" s="17">
        <v>43899</v>
      </c>
      <c r="N273" t="s">
        <v>25048</v>
      </c>
      <c r="O273" t="s">
        <v>25049</v>
      </c>
      <c r="P273" t="s">
        <v>25050</v>
      </c>
      <c r="Q273" t="s">
        <v>25051</v>
      </c>
      <c r="R273" t="s">
        <v>25018</v>
      </c>
      <c r="S273" t="s">
        <v>817</v>
      </c>
      <c r="U273" t="s">
        <v>23910</v>
      </c>
      <c r="V273" t="s">
        <v>23911</v>
      </c>
      <c r="W273" t="s">
        <v>970</v>
      </c>
      <c r="X273" t="s">
        <v>25052</v>
      </c>
    </row>
    <row r="274" spans="2:24" ht="11" outlineLevel="1" x14ac:dyDescent="0.15">
      <c r="B274" t="s">
        <v>1105</v>
      </c>
      <c r="C274" t="s">
        <v>23903</v>
      </c>
      <c r="D274" t="s">
        <v>173</v>
      </c>
      <c r="E274" t="s">
        <v>605</v>
      </c>
      <c r="F274" t="s">
        <v>25053</v>
      </c>
      <c r="G274" t="s">
        <v>25047</v>
      </c>
      <c r="H274" t="s">
        <v>23906</v>
      </c>
      <c r="I274" s="5">
        <v>206553.81</v>
      </c>
      <c r="J274" t="s">
        <v>967</v>
      </c>
      <c r="K274" s="17">
        <v>43859</v>
      </c>
      <c r="L274" s="15">
        <v>2020</v>
      </c>
      <c r="M274" s="17">
        <v>43899</v>
      </c>
      <c r="N274" t="s">
        <v>25048</v>
      </c>
      <c r="O274" t="s">
        <v>25049</v>
      </c>
      <c r="P274" t="s">
        <v>25050</v>
      </c>
      <c r="Q274" t="s">
        <v>25051</v>
      </c>
      <c r="R274" t="s">
        <v>25018</v>
      </c>
      <c r="S274" t="s">
        <v>817</v>
      </c>
      <c r="U274" t="s">
        <v>23910</v>
      </c>
      <c r="V274" t="s">
        <v>23911</v>
      </c>
      <c r="W274" t="s">
        <v>970</v>
      </c>
      <c r="X274" t="s">
        <v>25054</v>
      </c>
    </row>
    <row r="275" spans="2:24" ht="11" outlineLevel="1" x14ac:dyDescent="0.15">
      <c r="B275" t="s">
        <v>1773</v>
      </c>
      <c r="C275" t="s">
        <v>23903</v>
      </c>
      <c r="D275" t="s">
        <v>1410</v>
      </c>
      <c r="E275" t="s">
        <v>1411</v>
      </c>
      <c r="F275" t="s">
        <v>25055</v>
      </c>
      <c r="G275" t="s">
        <v>25056</v>
      </c>
      <c r="H275" t="s">
        <v>23906</v>
      </c>
      <c r="I275" s="5">
        <v>538936.05000000005</v>
      </c>
      <c r="J275" t="s">
        <v>967</v>
      </c>
      <c r="K275" s="17">
        <v>44656</v>
      </c>
      <c r="L275" s="15">
        <v>2022</v>
      </c>
      <c r="M275" s="17">
        <v>44741</v>
      </c>
      <c r="N275" t="s">
        <v>612</v>
      </c>
      <c r="O275" t="s">
        <v>1338</v>
      </c>
      <c r="P275" t="s">
        <v>25057</v>
      </c>
      <c r="R275" t="s">
        <v>25058</v>
      </c>
      <c r="S275" t="s">
        <v>824</v>
      </c>
      <c r="U275" t="s">
        <v>23910</v>
      </c>
      <c r="V275" t="s">
        <v>23911</v>
      </c>
      <c r="W275" t="s">
        <v>970</v>
      </c>
      <c r="X275" t="s">
        <v>25059</v>
      </c>
    </row>
    <row r="276" spans="2:24" ht="11" outlineLevel="1" x14ac:dyDescent="0.15">
      <c r="B276" t="s">
        <v>1333</v>
      </c>
      <c r="C276" t="s">
        <v>23903</v>
      </c>
      <c r="D276" t="s">
        <v>161</v>
      </c>
      <c r="E276" t="s">
        <v>597</v>
      </c>
      <c r="F276" t="s">
        <v>25060</v>
      </c>
      <c r="G276" t="s">
        <v>24185</v>
      </c>
      <c r="H276" t="s">
        <v>23906</v>
      </c>
      <c r="I276" s="5">
        <v>88200</v>
      </c>
      <c r="J276" t="s">
        <v>967</v>
      </c>
      <c r="K276" s="17">
        <v>46112</v>
      </c>
      <c r="L276" s="15">
        <v>2026</v>
      </c>
      <c r="M276" s="17">
        <v>46119</v>
      </c>
      <c r="N276" t="s">
        <v>24186</v>
      </c>
      <c r="O276" t="s">
        <v>24187</v>
      </c>
      <c r="R276" t="s">
        <v>24188</v>
      </c>
      <c r="S276" t="s">
        <v>795</v>
      </c>
      <c r="U276" t="s">
        <v>23910</v>
      </c>
      <c r="V276" t="s">
        <v>23911</v>
      </c>
      <c r="W276" t="s">
        <v>970</v>
      </c>
      <c r="X276" t="s">
        <v>25061</v>
      </c>
    </row>
    <row r="277" spans="2:24" ht="11" outlineLevel="1" x14ac:dyDescent="0.15">
      <c r="B277" t="s">
        <v>1333</v>
      </c>
      <c r="C277" t="s">
        <v>23903</v>
      </c>
      <c r="D277" t="s">
        <v>161</v>
      </c>
      <c r="E277" t="s">
        <v>597</v>
      </c>
      <c r="F277" t="s">
        <v>25062</v>
      </c>
      <c r="G277" t="s">
        <v>24156</v>
      </c>
      <c r="H277" t="s">
        <v>23906</v>
      </c>
      <c r="I277" s="5">
        <v>553000</v>
      </c>
      <c r="J277" t="s">
        <v>967</v>
      </c>
      <c r="K277" s="17">
        <v>46027</v>
      </c>
      <c r="L277" s="15">
        <v>2026</v>
      </c>
      <c r="M277" s="17">
        <v>46056</v>
      </c>
      <c r="N277" t="s">
        <v>24157</v>
      </c>
      <c r="O277" t="s">
        <v>24158</v>
      </c>
      <c r="P277" t="s">
        <v>24159</v>
      </c>
      <c r="Q277" t="s">
        <v>24160</v>
      </c>
      <c r="R277" t="s">
        <v>25063</v>
      </c>
      <c r="S277" t="s">
        <v>795</v>
      </c>
      <c r="U277" t="s">
        <v>23910</v>
      </c>
      <c r="V277" t="s">
        <v>23911</v>
      </c>
      <c r="W277" t="s">
        <v>970</v>
      </c>
      <c r="X277" t="s">
        <v>25064</v>
      </c>
    </row>
    <row r="278" spans="2:24" ht="11" outlineLevel="1" x14ac:dyDescent="0.15">
      <c r="B278" t="s">
        <v>1333</v>
      </c>
      <c r="C278" t="s">
        <v>23903</v>
      </c>
      <c r="D278" t="s">
        <v>161</v>
      </c>
      <c r="E278" t="s">
        <v>597</v>
      </c>
      <c r="F278" t="s">
        <v>25065</v>
      </c>
      <c r="G278" t="s">
        <v>24329</v>
      </c>
      <c r="H278" t="s">
        <v>23906</v>
      </c>
      <c r="I278" s="5">
        <v>1517835</v>
      </c>
      <c r="J278" t="s">
        <v>967</v>
      </c>
      <c r="K278" s="17">
        <v>45992</v>
      </c>
      <c r="L278" s="15">
        <v>2026</v>
      </c>
      <c r="M278" s="17">
        <v>46027</v>
      </c>
      <c r="N278" t="s">
        <v>24330</v>
      </c>
      <c r="O278" t="s">
        <v>24331</v>
      </c>
      <c r="P278" t="s">
        <v>24331</v>
      </c>
      <c r="Q278" t="s">
        <v>24330</v>
      </c>
      <c r="R278" t="s">
        <v>25066</v>
      </c>
      <c r="S278" t="s">
        <v>795</v>
      </c>
      <c r="U278" t="s">
        <v>23910</v>
      </c>
      <c r="V278" t="s">
        <v>23911</v>
      </c>
      <c r="W278" t="s">
        <v>970</v>
      </c>
      <c r="X278" t="s">
        <v>25067</v>
      </c>
    </row>
    <row r="279" spans="2:24" ht="11" outlineLevel="1" x14ac:dyDescent="0.15">
      <c r="B279" t="s">
        <v>1333</v>
      </c>
      <c r="C279" t="s">
        <v>23903</v>
      </c>
      <c r="D279" t="s">
        <v>161</v>
      </c>
      <c r="E279" t="s">
        <v>597</v>
      </c>
      <c r="F279" t="s">
        <v>25068</v>
      </c>
      <c r="G279" t="s">
        <v>25069</v>
      </c>
      <c r="H279" t="s">
        <v>23906</v>
      </c>
      <c r="I279" s="5">
        <v>81283</v>
      </c>
      <c r="J279" t="s">
        <v>967</v>
      </c>
      <c r="K279" s="17">
        <v>45744</v>
      </c>
      <c r="L279" s="15">
        <v>2025</v>
      </c>
      <c r="M279" s="17">
        <v>45987</v>
      </c>
      <c r="N279" t="s">
        <v>24711</v>
      </c>
      <c r="O279" t="s">
        <v>24712</v>
      </c>
      <c r="R279" t="s">
        <v>24047</v>
      </c>
      <c r="S279" t="s">
        <v>795</v>
      </c>
      <c r="U279" t="s">
        <v>23910</v>
      </c>
      <c r="V279" t="s">
        <v>23911</v>
      </c>
      <c r="W279" t="s">
        <v>970</v>
      </c>
      <c r="X279" t="s">
        <v>25070</v>
      </c>
    </row>
    <row r="280" spans="2:24" ht="11" outlineLevel="1" x14ac:dyDescent="0.15">
      <c r="B280" t="s">
        <v>1333</v>
      </c>
      <c r="C280" t="s">
        <v>23903</v>
      </c>
      <c r="D280" t="s">
        <v>161</v>
      </c>
      <c r="E280" t="s">
        <v>597</v>
      </c>
      <c r="F280" t="s">
        <v>25071</v>
      </c>
      <c r="G280" t="s">
        <v>25072</v>
      </c>
      <c r="H280" t="s">
        <v>23906</v>
      </c>
      <c r="I280" s="5">
        <v>44916.480000000003</v>
      </c>
      <c r="J280" t="s">
        <v>967</v>
      </c>
      <c r="K280" s="17">
        <v>45950</v>
      </c>
      <c r="L280" s="15">
        <v>2026</v>
      </c>
      <c r="M280" s="17">
        <v>45987</v>
      </c>
      <c r="N280" t="s">
        <v>24711</v>
      </c>
      <c r="O280" t="s">
        <v>24712</v>
      </c>
      <c r="R280" t="s">
        <v>24047</v>
      </c>
      <c r="S280" t="s">
        <v>795</v>
      </c>
      <c r="U280" t="s">
        <v>23910</v>
      </c>
      <c r="V280" t="s">
        <v>23911</v>
      </c>
      <c r="W280" t="s">
        <v>970</v>
      </c>
      <c r="X280" t="s">
        <v>25073</v>
      </c>
    </row>
    <row r="281" spans="2:24" ht="11" outlineLevel="1" x14ac:dyDescent="0.15">
      <c r="B281" t="s">
        <v>1333</v>
      </c>
      <c r="C281" t="s">
        <v>23903</v>
      </c>
      <c r="D281" t="s">
        <v>161</v>
      </c>
      <c r="E281" t="s">
        <v>597</v>
      </c>
      <c r="F281" t="s">
        <v>25074</v>
      </c>
      <c r="G281" t="s">
        <v>25075</v>
      </c>
      <c r="H281" t="s">
        <v>23906</v>
      </c>
      <c r="I281" s="5">
        <v>61600</v>
      </c>
      <c r="J281" t="s">
        <v>967</v>
      </c>
      <c r="K281" s="17">
        <v>45770</v>
      </c>
      <c r="L281" s="15">
        <v>2025</v>
      </c>
      <c r="M281" s="17">
        <v>45987</v>
      </c>
      <c r="N281" t="s">
        <v>25076</v>
      </c>
      <c r="O281" t="s">
        <v>25077</v>
      </c>
      <c r="P281" t="s">
        <v>25077</v>
      </c>
      <c r="Q281" t="s">
        <v>25076</v>
      </c>
      <c r="R281" t="s">
        <v>24047</v>
      </c>
      <c r="S281" t="s">
        <v>795</v>
      </c>
      <c r="U281" t="s">
        <v>23910</v>
      </c>
      <c r="V281" t="s">
        <v>23911</v>
      </c>
      <c r="W281" t="s">
        <v>970</v>
      </c>
      <c r="X281" t="s">
        <v>25078</v>
      </c>
    </row>
    <row r="282" spans="2:24" ht="11" outlineLevel="1" x14ac:dyDescent="0.15">
      <c r="B282" t="s">
        <v>1333</v>
      </c>
      <c r="C282" t="s">
        <v>23903</v>
      </c>
      <c r="D282" t="s">
        <v>161</v>
      </c>
      <c r="E282" t="s">
        <v>597</v>
      </c>
      <c r="F282" t="s">
        <v>25079</v>
      </c>
      <c r="G282" t="s">
        <v>24156</v>
      </c>
      <c r="H282" t="s">
        <v>23906</v>
      </c>
      <c r="I282" s="5">
        <v>927660.54</v>
      </c>
      <c r="J282" t="s">
        <v>967</v>
      </c>
      <c r="K282" s="17">
        <v>45908</v>
      </c>
      <c r="L282" s="15">
        <v>2025</v>
      </c>
      <c r="M282" s="17">
        <v>45987</v>
      </c>
      <c r="N282" t="s">
        <v>24157</v>
      </c>
      <c r="O282" t="s">
        <v>24158</v>
      </c>
      <c r="P282" t="s">
        <v>24159</v>
      </c>
      <c r="Q282" t="s">
        <v>24160</v>
      </c>
      <c r="R282" t="s">
        <v>25080</v>
      </c>
      <c r="S282" t="s">
        <v>795</v>
      </c>
      <c r="U282" t="s">
        <v>23910</v>
      </c>
      <c r="V282" t="s">
        <v>23911</v>
      </c>
      <c r="W282" t="s">
        <v>970</v>
      </c>
      <c r="X282" t="s">
        <v>25081</v>
      </c>
    </row>
    <row r="283" spans="2:24" ht="11" outlineLevel="1" x14ac:dyDescent="0.15">
      <c r="B283" t="s">
        <v>1333</v>
      </c>
      <c r="C283" t="s">
        <v>23903</v>
      </c>
      <c r="D283" t="s">
        <v>161</v>
      </c>
      <c r="E283" t="s">
        <v>597</v>
      </c>
      <c r="F283" t="s">
        <v>25082</v>
      </c>
      <c r="G283" t="s">
        <v>24329</v>
      </c>
      <c r="H283" t="s">
        <v>23906</v>
      </c>
      <c r="I283" s="5">
        <v>1268080.81</v>
      </c>
      <c r="J283" t="s">
        <v>967</v>
      </c>
      <c r="K283" s="17">
        <v>45736</v>
      </c>
      <c r="L283" s="15">
        <v>2025</v>
      </c>
      <c r="M283" s="17">
        <v>45987</v>
      </c>
      <c r="N283" t="s">
        <v>24330</v>
      </c>
      <c r="O283" t="s">
        <v>24331</v>
      </c>
      <c r="P283" t="s">
        <v>24331</v>
      </c>
      <c r="Q283" t="s">
        <v>24330</v>
      </c>
      <c r="R283" t="s">
        <v>25083</v>
      </c>
      <c r="S283" t="s">
        <v>795</v>
      </c>
      <c r="U283" t="s">
        <v>23910</v>
      </c>
      <c r="V283" t="s">
        <v>23911</v>
      </c>
      <c r="W283" t="s">
        <v>970</v>
      </c>
      <c r="X283" t="s">
        <v>25084</v>
      </c>
    </row>
    <row r="284" spans="2:24" ht="11" outlineLevel="1" x14ac:dyDescent="0.15">
      <c r="B284" t="s">
        <v>1333</v>
      </c>
      <c r="C284" t="s">
        <v>23903</v>
      </c>
      <c r="D284" t="s">
        <v>161</v>
      </c>
      <c r="E284" t="s">
        <v>597</v>
      </c>
      <c r="F284" t="s">
        <v>25085</v>
      </c>
      <c r="G284" t="s">
        <v>25086</v>
      </c>
      <c r="H284" t="s">
        <v>23906</v>
      </c>
      <c r="I284" s="5">
        <v>137522.92000000001</v>
      </c>
      <c r="J284" t="s">
        <v>967</v>
      </c>
      <c r="K284" s="17">
        <v>45923</v>
      </c>
      <c r="L284" s="15">
        <v>2025</v>
      </c>
      <c r="M284" s="17">
        <v>45987</v>
      </c>
      <c r="N284" t="s">
        <v>24055</v>
      </c>
      <c r="O284" t="s">
        <v>24056</v>
      </c>
      <c r="R284" t="s">
        <v>24442</v>
      </c>
      <c r="S284" t="s">
        <v>795</v>
      </c>
      <c r="U284" t="s">
        <v>23910</v>
      </c>
      <c r="V284" t="s">
        <v>23911</v>
      </c>
      <c r="W284" t="s">
        <v>970</v>
      </c>
      <c r="X284" t="s">
        <v>25087</v>
      </c>
    </row>
    <row r="285" spans="2:24" ht="11" outlineLevel="1" x14ac:dyDescent="0.15">
      <c r="B285" t="s">
        <v>1409</v>
      </c>
      <c r="C285" t="s">
        <v>23903</v>
      </c>
      <c r="D285" t="s">
        <v>1410</v>
      </c>
      <c r="E285" t="s">
        <v>1411</v>
      </c>
      <c r="F285" t="s">
        <v>25088</v>
      </c>
      <c r="G285" t="s">
        <v>25089</v>
      </c>
      <c r="H285" t="s">
        <v>23906</v>
      </c>
      <c r="I285" s="5">
        <v>260595.45</v>
      </c>
      <c r="J285" t="s">
        <v>967</v>
      </c>
      <c r="K285" s="17">
        <v>44505</v>
      </c>
      <c r="L285" s="15">
        <v>2022</v>
      </c>
      <c r="M285" s="17">
        <v>44533</v>
      </c>
      <c r="N285" t="s">
        <v>25090</v>
      </c>
      <c r="O285" t="s">
        <v>25091</v>
      </c>
      <c r="P285" t="s">
        <v>25092</v>
      </c>
      <c r="Q285" t="s">
        <v>25090</v>
      </c>
      <c r="R285" t="s">
        <v>25093</v>
      </c>
      <c r="S285" t="s">
        <v>824</v>
      </c>
      <c r="U285" t="s">
        <v>23910</v>
      </c>
      <c r="V285" t="s">
        <v>23911</v>
      </c>
      <c r="W285" t="s">
        <v>970</v>
      </c>
      <c r="X285" t="s">
        <v>25094</v>
      </c>
    </row>
    <row r="286" spans="2:24" ht="11" outlineLevel="1" x14ac:dyDescent="0.15">
      <c r="B286" t="s">
        <v>1409</v>
      </c>
      <c r="C286" t="s">
        <v>23903</v>
      </c>
      <c r="D286" t="s">
        <v>1410</v>
      </c>
      <c r="E286" t="s">
        <v>1411</v>
      </c>
      <c r="F286" t="s">
        <v>25095</v>
      </c>
      <c r="G286" t="s">
        <v>25089</v>
      </c>
      <c r="H286" t="s">
        <v>23906</v>
      </c>
      <c r="I286" s="5">
        <v>163104.85999999999</v>
      </c>
      <c r="J286" t="s">
        <v>967</v>
      </c>
      <c r="K286" s="17">
        <v>44673</v>
      </c>
      <c r="L286" s="15">
        <v>2022</v>
      </c>
      <c r="M286" s="17">
        <v>44741</v>
      </c>
      <c r="N286" t="s">
        <v>25096</v>
      </c>
      <c r="O286" t="s">
        <v>25091</v>
      </c>
      <c r="P286" t="s">
        <v>25091</v>
      </c>
      <c r="Q286" t="s">
        <v>25096</v>
      </c>
      <c r="R286" t="s">
        <v>25093</v>
      </c>
      <c r="S286" t="s">
        <v>824</v>
      </c>
      <c r="U286" t="s">
        <v>23910</v>
      </c>
      <c r="V286" t="s">
        <v>23911</v>
      </c>
      <c r="W286" t="s">
        <v>970</v>
      </c>
      <c r="X286" t="s">
        <v>25097</v>
      </c>
    </row>
    <row r="287" spans="2:24" ht="11" outlineLevel="1" x14ac:dyDescent="0.15">
      <c r="B287" t="s">
        <v>1564</v>
      </c>
      <c r="C287" t="s">
        <v>23903</v>
      </c>
      <c r="D287" t="s">
        <v>1565</v>
      </c>
      <c r="E287" t="s">
        <v>1566</v>
      </c>
      <c r="F287" t="s">
        <v>25098</v>
      </c>
      <c r="G287" t="s">
        <v>25099</v>
      </c>
      <c r="H287" t="s">
        <v>23906</v>
      </c>
      <c r="I287" s="5">
        <v>821785</v>
      </c>
      <c r="J287" t="s">
        <v>967</v>
      </c>
      <c r="K287" s="17">
        <v>44652</v>
      </c>
      <c r="L287" s="15">
        <v>2022</v>
      </c>
      <c r="M287" s="17">
        <v>44652</v>
      </c>
      <c r="N287" t="s">
        <v>25100</v>
      </c>
      <c r="O287" t="s">
        <v>23947</v>
      </c>
      <c r="P287" t="s">
        <v>25101</v>
      </c>
      <c r="Q287" t="s">
        <v>25102</v>
      </c>
      <c r="R287" t="s">
        <v>25103</v>
      </c>
      <c r="S287" t="s">
        <v>1569</v>
      </c>
      <c r="U287" t="s">
        <v>23910</v>
      </c>
      <c r="V287" t="s">
        <v>23911</v>
      </c>
      <c r="W287" t="s">
        <v>970</v>
      </c>
      <c r="X287" t="s">
        <v>25104</v>
      </c>
    </row>
    <row r="288" spans="2:24" ht="11" outlineLevel="1" x14ac:dyDescent="0.15">
      <c r="B288" t="s">
        <v>1012</v>
      </c>
      <c r="C288" t="s">
        <v>23903</v>
      </c>
      <c r="D288" t="s">
        <v>161</v>
      </c>
      <c r="E288" t="s">
        <v>597</v>
      </c>
      <c r="F288" t="s">
        <v>25105</v>
      </c>
      <c r="G288" t="s">
        <v>25106</v>
      </c>
      <c r="H288" t="s">
        <v>23906</v>
      </c>
      <c r="I288" s="5">
        <v>126586</v>
      </c>
      <c r="J288" t="s">
        <v>967</v>
      </c>
      <c r="K288" s="17">
        <v>46161</v>
      </c>
      <c r="L288" s="15">
        <v>2026</v>
      </c>
      <c r="M288" s="17">
        <v>46182</v>
      </c>
      <c r="N288" t="s">
        <v>24360</v>
      </c>
      <c r="O288" t="s">
        <v>24361</v>
      </c>
      <c r="P288" t="s">
        <v>24362</v>
      </c>
      <c r="Q288" t="s">
        <v>24363</v>
      </c>
      <c r="R288" t="s">
        <v>24514</v>
      </c>
      <c r="S288" t="s">
        <v>795</v>
      </c>
      <c r="U288" t="s">
        <v>23910</v>
      </c>
      <c r="V288" t="s">
        <v>23911</v>
      </c>
      <c r="W288" t="s">
        <v>970</v>
      </c>
      <c r="X288" t="s">
        <v>25107</v>
      </c>
    </row>
    <row r="289" spans="2:24" ht="11" outlineLevel="1" x14ac:dyDescent="0.15">
      <c r="B289" t="s">
        <v>1012</v>
      </c>
      <c r="C289" t="s">
        <v>23903</v>
      </c>
      <c r="D289" t="s">
        <v>161</v>
      </c>
      <c r="E289" t="s">
        <v>597</v>
      </c>
      <c r="F289" t="s">
        <v>25108</v>
      </c>
      <c r="G289" t="s">
        <v>24523</v>
      </c>
      <c r="H289" t="s">
        <v>23906</v>
      </c>
      <c r="I289" s="5">
        <v>44619</v>
      </c>
      <c r="J289" t="s">
        <v>967</v>
      </c>
      <c r="K289" s="17">
        <v>46163</v>
      </c>
      <c r="L289" s="15">
        <v>2026</v>
      </c>
      <c r="M289" s="17">
        <v>46182</v>
      </c>
      <c r="N289" t="s">
        <v>24267</v>
      </c>
      <c r="O289" t="s">
        <v>24268</v>
      </c>
      <c r="P289" t="s">
        <v>24269</v>
      </c>
      <c r="Q289" t="s">
        <v>24270</v>
      </c>
      <c r="R289" t="s">
        <v>24524</v>
      </c>
      <c r="S289" t="s">
        <v>795</v>
      </c>
      <c r="U289" t="s">
        <v>23910</v>
      </c>
      <c r="V289" t="s">
        <v>23911</v>
      </c>
      <c r="W289" t="s">
        <v>970</v>
      </c>
      <c r="X289" t="s">
        <v>25109</v>
      </c>
    </row>
    <row r="290" spans="2:24" ht="11" outlineLevel="1" x14ac:dyDescent="0.15">
      <c r="B290" t="s">
        <v>1012</v>
      </c>
      <c r="C290" t="s">
        <v>23903</v>
      </c>
      <c r="D290" t="s">
        <v>161</v>
      </c>
      <c r="E290" t="s">
        <v>597</v>
      </c>
      <c r="F290" t="s">
        <v>25110</v>
      </c>
      <c r="G290" t="s">
        <v>25111</v>
      </c>
      <c r="H290" t="s">
        <v>23906</v>
      </c>
      <c r="I290" s="5">
        <v>225923</v>
      </c>
      <c r="J290" t="s">
        <v>967</v>
      </c>
      <c r="K290" s="17">
        <v>46168</v>
      </c>
      <c r="L290" s="15">
        <v>2026</v>
      </c>
      <c r="M290" s="17">
        <v>46182</v>
      </c>
      <c r="N290" t="s">
        <v>25112</v>
      </c>
      <c r="O290" t="s">
        <v>25113</v>
      </c>
      <c r="P290" t="s">
        <v>25113</v>
      </c>
      <c r="Q290" t="s">
        <v>25112</v>
      </c>
      <c r="R290" t="s">
        <v>25114</v>
      </c>
      <c r="S290" t="s">
        <v>795</v>
      </c>
      <c r="U290" t="s">
        <v>23910</v>
      </c>
      <c r="V290" t="s">
        <v>23911</v>
      </c>
      <c r="W290" t="s">
        <v>970</v>
      </c>
      <c r="X290" t="s">
        <v>25115</v>
      </c>
    </row>
    <row r="291" spans="2:24" ht="11" outlineLevel="1" x14ac:dyDescent="0.15">
      <c r="B291" t="s">
        <v>1012</v>
      </c>
      <c r="C291" t="s">
        <v>23903</v>
      </c>
      <c r="D291" t="s">
        <v>161</v>
      </c>
      <c r="E291" t="s">
        <v>597</v>
      </c>
      <c r="F291" t="s">
        <v>25116</v>
      </c>
      <c r="G291" t="s">
        <v>25117</v>
      </c>
      <c r="H291" t="s">
        <v>23906</v>
      </c>
      <c r="I291" s="5">
        <v>1287234</v>
      </c>
      <c r="J291" t="s">
        <v>967</v>
      </c>
      <c r="K291" s="17">
        <v>46121</v>
      </c>
      <c r="L291" s="15">
        <v>2026</v>
      </c>
      <c r="M291" s="17">
        <v>46154</v>
      </c>
      <c r="N291" t="s">
        <v>24423</v>
      </c>
      <c r="O291" t="s">
        <v>24424</v>
      </c>
      <c r="P291" t="s">
        <v>24424</v>
      </c>
      <c r="Q291" t="s">
        <v>24423</v>
      </c>
      <c r="R291" t="s">
        <v>25118</v>
      </c>
      <c r="S291" t="s">
        <v>795</v>
      </c>
      <c r="U291" t="s">
        <v>23910</v>
      </c>
      <c r="V291" t="s">
        <v>23911</v>
      </c>
      <c r="W291" t="s">
        <v>970</v>
      </c>
      <c r="X291" t="s">
        <v>25119</v>
      </c>
    </row>
    <row r="292" spans="2:24" ht="11" outlineLevel="1" x14ac:dyDescent="0.15">
      <c r="B292" t="s">
        <v>1012</v>
      </c>
      <c r="C292" t="s">
        <v>23903</v>
      </c>
      <c r="D292" t="s">
        <v>161</v>
      </c>
      <c r="E292" t="s">
        <v>597</v>
      </c>
      <c r="F292" t="s">
        <v>25120</v>
      </c>
      <c r="G292" t="s">
        <v>24156</v>
      </c>
      <c r="H292" t="s">
        <v>23906</v>
      </c>
      <c r="I292" s="5">
        <v>91606.29</v>
      </c>
      <c r="J292" t="s">
        <v>967</v>
      </c>
      <c r="K292" s="17">
        <v>46143</v>
      </c>
      <c r="L292" s="15">
        <v>2026</v>
      </c>
      <c r="M292" s="17">
        <v>46154</v>
      </c>
      <c r="N292" t="s">
        <v>24157</v>
      </c>
      <c r="O292" t="s">
        <v>24158</v>
      </c>
      <c r="P292" t="s">
        <v>24159</v>
      </c>
      <c r="Q292" t="s">
        <v>24160</v>
      </c>
      <c r="R292" t="s">
        <v>24537</v>
      </c>
      <c r="S292" t="s">
        <v>795</v>
      </c>
      <c r="U292" t="s">
        <v>23910</v>
      </c>
      <c r="V292" t="s">
        <v>23911</v>
      </c>
      <c r="W292" t="s">
        <v>970</v>
      </c>
      <c r="X292" t="s">
        <v>25121</v>
      </c>
    </row>
    <row r="293" spans="2:24" ht="11" outlineLevel="1" x14ac:dyDescent="0.15">
      <c r="B293" t="s">
        <v>1012</v>
      </c>
      <c r="C293" t="s">
        <v>23903</v>
      </c>
      <c r="D293" t="s">
        <v>161</v>
      </c>
      <c r="E293" t="s">
        <v>597</v>
      </c>
      <c r="F293" t="s">
        <v>25122</v>
      </c>
      <c r="G293" t="s">
        <v>25123</v>
      </c>
      <c r="H293" t="s">
        <v>23906</v>
      </c>
      <c r="I293" s="5">
        <v>42150</v>
      </c>
      <c r="J293" t="s">
        <v>967</v>
      </c>
      <c r="K293" s="17">
        <v>46106</v>
      </c>
      <c r="L293" s="15">
        <v>2026</v>
      </c>
      <c r="M293" s="17">
        <v>46119</v>
      </c>
      <c r="N293" t="s">
        <v>24518</v>
      </c>
      <c r="O293" t="s">
        <v>24519</v>
      </c>
      <c r="P293" t="s">
        <v>24519</v>
      </c>
      <c r="Q293" t="s">
        <v>24518</v>
      </c>
      <c r="R293" t="s">
        <v>24520</v>
      </c>
      <c r="S293" t="s">
        <v>795</v>
      </c>
      <c r="U293" t="s">
        <v>23910</v>
      </c>
      <c r="V293" t="s">
        <v>23911</v>
      </c>
      <c r="W293" t="s">
        <v>970</v>
      </c>
      <c r="X293" t="s">
        <v>25124</v>
      </c>
    </row>
    <row r="294" spans="2:24" ht="11" outlineLevel="1" x14ac:dyDescent="0.15">
      <c r="B294" t="s">
        <v>1012</v>
      </c>
      <c r="C294" t="s">
        <v>23903</v>
      </c>
      <c r="D294" t="s">
        <v>161</v>
      </c>
      <c r="E294" t="s">
        <v>597</v>
      </c>
      <c r="F294" t="s">
        <v>25125</v>
      </c>
      <c r="G294" t="s">
        <v>24636</v>
      </c>
      <c r="H294" t="s">
        <v>23906</v>
      </c>
      <c r="I294" s="5">
        <v>54577.5</v>
      </c>
      <c r="J294" t="s">
        <v>967</v>
      </c>
      <c r="K294" s="17">
        <v>46113</v>
      </c>
      <c r="L294" s="15">
        <v>2026</v>
      </c>
      <c r="M294" s="17">
        <v>46119</v>
      </c>
      <c r="N294" t="s">
        <v>24508</v>
      </c>
      <c r="O294" t="s">
        <v>24509</v>
      </c>
      <c r="R294" t="s">
        <v>24510</v>
      </c>
      <c r="S294" t="s">
        <v>795</v>
      </c>
      <c r="U294" t="s">
        <v>23910</v>
      </c>
      <c r="V294" t="s">
        <v>23911</v>
      </c>
      <c r="W294" t="s">
        <v>970</v>
      </c>
      <c r="X294" t="s">
        <v>25126</v>
      </c>
    </row>
    <row r="295" spans="2:24" ht="11" outlineLevel="1" x14ac:dyDescent="0.15">
      <c r="B295" t="s">
        <v>1012</v>
      </c>
      <c r="C295" t="s">
        <v>23903</v>
      </c>
      <c r="D295" t="s">
        <v>161</v>
      </c>
      <c r="E295" t="s">
        <v>597</v>
      </c>
      <c r="F295" t="s">
        <v>25127</v>
      </c>
      <c r="G295" t="s">
        <v>24185</v>
      </c>
      <c r="H295" t="s">
        <v>23906</v>
      </c>
      <c r="I295" s="5">
        <v>88200</v>
      </c>
      <c r="J295" t="s">
        <v>967</v>
      </c>
      <c r="K295" s="17">
        <v>46112</v>
      </c>
      <c r="L295" s="15">
        <v>2026</v>
      </c>
      <c r="M295" s="17">
        <v>46119</v>
      </c>
      <c r="N295" t="s">
        <v>24186</v>
      </c>
      <c r="O295" t="s">
        <v>24187</v>
      </c>
      <c r="R295" t="s">
        <v>24188</v>
      </c>
      <c r="S295" t="s">
        <v>795</v>
      </c>
      <c r="U295" t="s">
        <v>23910</v>
      </c>
      <c r="V295" t="s">
        <v>23911</v>
      </c>
      <c r="W295" t="s">
        <v>970</v>
      </c>
      <c r="X295" t="s">
        <v>25128</v>
      </c>
    </row>
    <row r="296" spans="2:24" ht="11" outlineLevel="1" x14ac:dyDescent="0.15">
      <c r="B296" t="s">
        <v>1012</v>
      </c>
      <c r="C296" t="s">
        <v>23903</v>
      </c>
      <c r="D296" t="s">
        <v>161</v>
      </c>
      <c r="E296" t="s">
        <v>597</v>
      </c>
      <c r="F296" t="s">
        <v>25129</v>
      </c>
      <c r="G296" t="s">
        <v>25130</v>
      </c>
      <c r="H296" t="s">
        <v>23906</v>
      </c>
      <c r="I296" s="5">
        <v>825035.46</v>
      </c>
      <c r="J296" t="s">
        <v>967</v>
      </c>
      <c r="K296" s="17">
        <v>46059</v>
      </c>
      <c r="L296" s="15">
        <v>2026</v>
      </c>
      <c r="M296" s="17">
        <v>46083</v>
      </c>
      <c r="N296" t="s">
        <v>24121</v>
      </c>
      <c r="O296" t="s">
        <v>24122</v>
      </c>
      <c r="R296" t="s">
        <v>24123</v>
      </c>
      <c r="S296" t="s">
        <v>795</v>
      </c>
      <c r="U296" t="s">
        <v>23910</v>
      </c>
      <c r="V296" t="s">
        <v>23911</v>
      </c>
      <c r="W296" t="s">
        <v>970</v>
      </c>
      <c r="X296" t="s">
        <v>25131</v>
      </c>
    </row>
    <row r="297" spans="2:24" ht="11" outlineLevel="1" x14ac:dyDescent="0.15">
      <c r="B297" t="s">
        <v>1012</v>
      </c>
      <c r="C297" t="s">
        <v>23903</v>
      </c>
      <c r="D297" t="s">
        <v>161</v>
      </c>
      <c r="E297" t="s">
        <v>597</v>
      </c>
      <c r="F297" t="s">
        <v>25132</v>
      </c>
      <c r="G297" t="s">
        <v>25133</v>
      </c>
      <c r="H297" t="s">
        <v>23906</v>
      </c>
      <c r="I297" s="5">
        <v>638718.49</v>
      </c>
      <c r="J297" t="s">
        <v>967</v>
      </c>
      <c r="K297" s="17">
        <v>46059</v>
      </c>
      <c r="L297" s="15">
        <v>2026</v>
      </c>
      <c r="M297" s="17">
        <v>46083</v>
      </c>
      <c r="N297" t="s">
        <v>24121</v>
      </c>
      <c r="O297" t="s">
        <v>24122</v>
      </c>
      <c r="R297" t="s">
        <v>24127</v>
      </c>
      <c r="S297" t="s">
        <v>795</v>
      </c>
      <c r="U297" t="s">
        <v>23910</v>
      </c>
      <c r="V297" t="s">
        <v>23911</v>
      </c>
      <c r="W297" t="s">
        <v>970</v>
      </c>
      <c r="X297" t="s">
        <v>25134</v>
      </c>
    </row>
    <row r="298" spans="2:24" ht="11" outlineLevel="1" x14ac:dyDescent="0.15">
      <c r="B298" t="s">
        <v>1012</v>
      </c>
      <c r="C298" t="s">
        <v>23903</v>
      </c>
      <c r="D298" t="s">
        <v>161</v>
      </c>
      <c r="E298" t="s">
        <v>597</v>
      </c>
      <c r="F298" t="s">
        <v>25135</v>
      </c>
      <c r="G298" t="s">
        <v>25136</v>
      </c>
      <c r="H298" t="s">
        <v>23906</v>
      </c>
      <c r="I298" s="5">
        <v>668832.94999999995</v>
      </c>
      <c r="J298" t="s">
        <v>967</v>
      </c>
      <c r="K298" s="17">
        <v>46073</v>
      </c>
      <c r="L298" s="15">
        <v>2026</v>
      </c>
      <c r="M298" s="17">
        <v>46083</v>
      </c>
      <c r="N298" t="s">
        <v>23915</v>
      </c>
      <c r="O298" t="s">
        <v>23916</v>
      </c>
      <c r="R298" t="s">
        <v>24131</v>
      </c>
      <c r="S298" t="s">
        <v>795</v>
      </c>
      <c r="U298" t="s">
        <v>23910</v>
      </c>
      <c r="V298" t="s">
        <v>23911</v>
      </c>
      <c r="W298" t="s">
        <v>970</v>
      </c>
      <c r="X298" t="s">
        <v>25137</v>
      </c>
    </row>
    <row r="299" spans="2:24" ht="11" outlineLevel="1" x14ac:dyDescent="0.15">
      <c r="B299" t="s">
        <v>1012</v>
      </c>
      <c r="C299" t="s">
        <v>23903</v>
      </c>
      <c r="D299" t="s">
        <v>161</v>
      </c>
      <c r="E299" t="s">
        <v>597</v>
      </c>
      <c r="F299" t="s">
        <v>25138</v>
      </c>
      <c r="G299" t="s">
        <v>25139</v>
      </c>
      <c r="H299" t="s">
        <v>23906</v>
      </c>
      <c r="I299" s="5">
        <v>278399.65999999997</v>
      </c>
      <c r="J299" t="s">
        <v>967</v>
      </c>
      <c r="K299" s="17">
        <v>46050</v>
      </c>
      <c r="L299" s="15">
        <v>2026</v>
      </c>
      <c r="M299" s="17">
        <v>46056</v>
      </c>
      <c r="N299" t="s">
        <v>24381</v>
      </c>
      <c r="O299" t="s">
        <v>24382</v>
      </c>
      <c r="R299" t="s">
        <v>24558</v>
      </c>
      <c r="S299" t="s">
        <v>795</v>
      </c>
      <c r="U299" t="s">
        <v>23910</v>
      </c>
      <c r="V299" t="s">
        <v>23911</v>
      </c>
      <c r="W299" t="s">
        <v>970</v>
      </c>
      <c r="X299" t="s">
        <v>25140</v>
      </c>
    </row>
    <row r="300" spans="2:24" ht="11" outlineLevel="1" x14ac:dyDescent="0.15">
      <c r="B300" t="s">
        <v>1012</v>
      </c>
      <c r="C300" t="s">
        <v>23903</v>
      </c>
      <c r="D300" t="s">
        <v>161</v>
      </c>
      <c r="E300" t="s">
        <v>597</v>
      </c>
      <c r="F300" t="s">
        <v>25141</v>
      </c>
      <c r="G300" t="s">
        <v>25142</v>
      </c>
      <c r="H300" t="s">
        <v>23906</v>
      </c>
      <c r="I300" s="5">
        <v>56040</v>
      </c>
      <c r="J300" t="s">
        <v>967</v>
      </c>
      <c r="K300" s="17">
        <v>46029</v>
      </c>
      <c r="L300" s="15">
        <v>2026</v>
      </c>
      <c r="M300" s="17">
        <v>46056</v>
      </c>
      <c r="N300" t="s">
        <v>24532</v>
      </c>
      <c r="O300" t="s">
        <v>24533</v>
      </c>
      <c r="P300" t="s">
        <v>24533</v>
      </c>
      <c r="Q300" t="s">
        <v>24532</v>
      </c>
      <c r="R300" t="s">
        <v>24534</v>
      </c>
      <c r="S300" t="s">
        <v>795</v>
      </c>
      <c r="U300" t="s">
        <v>23910</v>
      </c>
      <c r="V300" t="s">
        <v>23911</v>
      </c>
      <c r="W300" t="s">
        <v>970</v>
      </c>
      <c r="X300" t="s">
        <v>25143</v>
      </c>
    </row>
    <row r="301" spans="2:24" ht="11" outlineLevel="1" x14ac:dyDescent="0.15">
      <c r="B301" t="s">
        <v>1012</v>
      </c>
      <c r="C301" t="s">
        <v>23903</v>
      </c>
      <c r="D301" t="s">
        <v>161</v>
      </c>
      <c r="E301" t="s">
        <v>597</v>
      </c>
      <c r="F301" t="s">
        <v>25144</v>
      </c>
      <c r="G301" t="s">
        <v>24156</v>
      </c>
      <c r="H301" t="s">
        <v>23906</v>
      </c>
      <c r="I301" s="5">
        <v>10000</v>
      </c>
      <c r="J301" t="s">
        <v>967</v>
      </c>
      <c r="K301" s="17">
        <v>46027</v>
      </c>
      <c r="L301" s="15">
        <v>2026</v>
      </c>
      <c r="M301" s="17">
        <v>46056</v>
      </c>
      <c r="N301" t="s">
        <v>24157</v>
      </c>
      <c r="O301" t="s">
        <v>24158</v>
      </c>
      <c r="P301" t="s">
        <v>24159</v>
      </c>
      <c r="Q301" t="s">
        <v>24160</v>
      </c>
      <c r="R301" t="s">
        <v>24324</v>
      </c>
      <c r="S301" t="s">
        <v>795</v>
      </c>
      <c r="U301" t="s">
        <v>23910</v>
      </c>
      <c r="V301" t="s">
        <v>23911</v>
      </c>
      <c r="W301" t="s">
        <v>970</v>
      </c>
      <c r="X301" t="s">
        <v>25145</v>
      </c>
    </row>
    <row r="302" spans="2:24" ht="11" outlineLevel="1" x14ac:dyDescent="0.15">
      <c r="B302" t="s">
        <v>1012</v>
      </c>
      <c r="C302" t="s">
        <v>23903</v>
      </c>
      <c r="D302" t="s">
        <v>161</v>
      </c>
      <c r="E302" t="s">
        <v>597</v>
      </c>
      <c r="F302" t="s">
        <v>25146</v>
      </c>
      <c r="G302" t="s">
        <v>24329</v>
      </c>
      <c r="H302" t="s">
        <v>23906</v>
      </c>
      <c r="I302" s="5">
        <v>383545.14</v>
      </c>
      <c r="J302" t="s">
        <v>967</v>
      </c>
      <c r="K302" s="17">
        <v>46031</v>
      </c>
      <c r="L302" s="15">
        <v>2026</v>
      </c>
      <c r="M302" s="17">
        <v>46056</v>
      </c>
      <c r="N302" t="s">
        <v>24330</v>
      </c>
      <c r="O302" t="s">
        <v>24331</v>
      </c>
      <c r="P302" t="s">
        <v>24331</v>
      </c>
      <c r="Q302" t="s">
        <v>24330</v>
      </c>
      <c r="R302" t="s">
        <v>24332</v>
      </c>
      <c r="S302" t="s">
        <v>795</v>
      </c>
      <c r="U302" t="s">
        <v>23910</v>
      </c>
      <c r="V302" t="s">
        <v>23911</v>
      </c>
      <c r="W302" t="s">
        <v>970</v>
      </c>
      <c r="X302" t="s">
        <v>25147</v>
      </c>
    </row>
    <row r="303" spans="2:24" ht="11" outlineLevel="1" x14ac:dyDescent="0.15">
      <c r="B303" t="s">
        <v>1012</v>
      </c>
      <c r="C303" t="s">
        <v>23903</v>
      </c>
      <c r="D303" t="s">
        <v>161</v>
      </c>
      <c r="E303" t="s">
        <v>597</v>
      </c>
      <c r="F303" t="s">
        <v>25148</v>
      </c>
      <c r="G303" t="s">
        <v>25149</v>
      </c>
      <c r="H303" t="s">
        <v>23906</v>
      </c>
      <c r="I303" s="5">
        <v>198012.07</v>
      </c>
      <c r="J303" t="s">
        <v>967</v>
      </c>
      <c r="K303" s="17">
        <v>45986</v>
      </c>
      <c r="L303" s="15">
        <v>2026</v>
      </c>
      <c r="M303" s="17">
        <v>46027</v>
      </c>
      <c r="N303" t="s">
        <v>25150</v>
      </c>
      <c r="O303" t="s">
        <v>25151</v>
      </c>
      <c r="R303" t="s">
        <v>25152</v>
      </c>
      <c r="S303" t="s">
        <v>795</v>
      </c>
      <c r="U303" t="s">
        <v>23910</v>
      </c>
      <c r="V303" t="s">
        <v>23911</v>
      </c>
      <c r="W303" t="s">
        <v>970</v>
      </c>
      <c r="X303" t="s">
        <v>25153</v>
      </c>
    </row>
    <row r="304" spans="2:24" ht="11" outlineLevel="1" x14ac:dyDescent="0.15">
      <c r="B304" t="s">
        <v>1012</v>
      </c>
      <c r="C304" t="s">
        <v>23903</v>
      </c>
      <c r="D304" t="s">
        <v>161</v>
      </c>
      <c r="E304" t="s">
        <v>597</v>
      </c>
      <c r="F304" t="s">
        <v>25154</v>
      </c>
      <c r="G304" t="s">
        <v>24156</v>
      </c>
      <c r="H304" t="s">
        <v>23906</v>
      </c>
      <c r="I304" s="5">
        <v>73959.259999999995</v>
      </c>
      <c r="J304" t="s">
        <v>967</v>
      </c>
      <c r="K304" s="17">
        <v>45987</v>
      </c>
      <c r="L304" s="15">
        <v>2026</v>
      </c>
      <c r="M304" s="17">
        <v>46027</v>
      </c>
      <c r="N304" t="s">
        <v>24157</v>
      </c>
      <c r="O304" t="s">
        <v>24158</v>
      </c>
      <c r="P304" t="s">
        <v>24159</v>
      </c>
      <c r="Q304" t="s">
        <v>24160</v>
      </c>
      <c r="R304" t="s">
        <v>24386</v>
      </c>
      <c r="S304" t="s">
        <v>795</v>
      </c>
      <c r="U304" t="s">
        <v>23910</v>
      </c>
      <c r="V304" t="s">
        <v>23911</v>
      </c>
      <c r="W304" t="s">
        <v>970</v>
      </c>
      <c r="X304" t="s">
        <v>25155</v>
      </c>
    </row>
    <row r="305" spans="2:24" ht="11" outlineLevel="1" x14ac:dyDescent="0.15">
      <c r="B305" t="s">
        <v>1012</v>
      </c>
      <c r="C305" t="s">
        <v>23903</v>
      </c>
      <c r="D305" t="s">
        <v>161</v>
      </c>
      <c r="E305" t="s">
        <v>597</v>
      </c>
      <c r="F305" t="s">
        <v>25156</v>
      </c>
      <c r="G305" t="s">
        <v>24570</v>
      </c>
      <c r="H305" t="s">
        <v>23906</v>
      </c>
      <c r="I305" s="5">
        <v>3644374</v>
      </c>
      <c r="J305" t="s">
        <v>967</v>
      </c>
      <c r="K305" s="17">
        <v>45975</v>
      </c>
      <c r="L305" s="15">
        <v>2026</v>
      </c>
      <c r="M305" s="17">
        <v>45987</v>
      </c>
      <c r="N305" t="s">
        <v>23958</v>
      </c>
      <c r="O305" t="s">
        <v>23959</v>
      </c>
      <c r="R305" t="s">
        <v>23948</v>
      </c>
      <c r="S305" t="s">
        <v>795</v>
      </c>
      <c r="U305" t="s">
        <v>23910</v>
      </c>
      <c r="V305" t="s">
        <v>23911</v>
      </c>
      <c r="W305" t="s">
        <v>970</v>
      </c>
      <c r="X305" t="s">
        <v>25157</v>
      </c>
    </row>
    <row r="306" spans="2:24" ht="11" outlineLevel="1" x14ac:dyDescent="0.15">
      <c r="B306" t="s">
        <v>1012</v>
      </c>
      <c r="C306" t="s">
        <v>23903</v>
      </c>
      <c r="D306" t="s">
        <v>161</v>
      </c>
      <c r="E306" t="s">
        <v>597</v>
      </c>
      <c r="F306" t="s">
        <v>25158</v>
      </c>
      <c r="G306" t="s">
        <v>25159</v>
      </c>
      <c r="H306" t="s">
        <v>23906</v>
      </c>
      <c r="I306" s="5">
        <v>47000</v>
      </c>
      <c r="J306" t="s">
        <v>967</v>
      </c>
      <c r="K306" s="17">
        <v>45642</v>
      </c>
      <c r="L306" s="15">
        <v>2025</v>
      </c>
      <c r="M306" s="17">
        <v>45987</v>
      </c>
      <c r="N306" t="s">
        <v>24405</v>
      </c>
      <c r="O306" t="s">
        <v>24406</v>
      </c>
      <c r="P306" t="s">
        <v>24406</v>
      </c>
      <c r="Q306" t="s">
        <v>24405</v>
      </c>
      <c r="R306" t="s">
        <v>24407</v>
      </c>
      <c r="S306" t="s">
        <v>795</v>
      </c>
      <c r="U306" t="s">
        <v>23910</v>
      </c>
      <c r="V306" t="s">
        <v>23911</v>
      </c>
      <c r="W306" t="s">
        <v>970</v>
      </c>
      <c r="X306" t="s">
        <v>25160</v>
      </c>
    </row>
    <row r="307" spans="2:24" ht="11" outlineLevel="1" x14ac:dyDescent="0.15">
      <c r="B307" t="s">
        <v>1012</v>
      </c>
      <c r="C307" t="s">
        <v>23903</v>
      </c>
      <c r="D307" t="s">
        <v>161</v>
      </c>
      <c r="E307" t="s">
        <v>597</v>
      </c>
      <c r="F307" t="s">
        <v>25161</v>
      </c>
      <c r="G307" t="s">
        <v>25162</v>
      </c>
      <c r="H307" t="s">
        <v>23906</v>
      </c>
      <c r="I307" s="5">
        <v>645635.80000000005</v>
      </c>
      <c r="J307" t="s">
        <v>967</v>
      </c>
      <c r="K307" s="17">
        <v>45846</v>
      </c>
      <c r="L307" s="15">
        <v>2025</v>
      </c>
      <c r="M307" s="17">
        <v>45987</v>
      </c>
      <c r="N307" t="s">
        <v>24305</v>
      </c>
      <c r="O307" t="s">
        <v>24306</v>
      </c>
      <c r="R307" t="s">
        <v>24411</v>
      </c>
      <c r="S307" t="s">
        <v>795</v>
      </c>
      <c r="U307" t="s">
        <v>23910</v>
      </c>
      <c r="V307" t="s">
        <v>23911</v>
      </c>
      <c r="W307" t="s">
        <v>970</v>
      </c>
      <c r="X307" t="s">
        <v>25163</v>
      </c>
    </row>
    <row r="308" spans="2:24" ht="11" outlineLevel="1" x14ac:dyDescent="0.15">
      <c r="B308" t="s">
        <v>1012</v>
      </c>
      <c r="C308" t="s">
        <v>23903</v>
      </c>
      <c r="D308" t="s">
        <v>161</v>
      </c>
      <c r="E308" t="s">
        <v>597</v>
      </c>
      <c r="F308" t="s">
        <v>25164</v>
      </c>
      <c r="G308" t="s">
        <v>24576</v>
      </c>
      <c r="H308" t="s">
        <v>23906</v>
      </c>
      <c r="I308" s="5">
        <v>209856.34</v>
      </c>
      <c r="J308" t="s">
        <v>967</v>
      </c>
      <c r="K308" s="17">
        <v>45902</v>
      </c>
      <c r="L308" s="15">
        <v>2025</v>
      </c>
      <c r="M308" s="17">
        <v>45987</v>
      </c>
      <c r="N308" t="s">
        <v>24305</v>
      </c>
      <c r="O308" t="s">
        <v>24306</v>
      </c>
      <c r="R308" t="s">
        <v>24577</v>
      </c>
      <c r="S308" t="s">
        <v>795</v>
      </c>
      <c r="U308" t="s">
        <v>23910</v>
      </c>
      <c r="V308" t="s">
        <v>23911</v>
      </c>
      <c r="W308" t="s">
        <v>970</v>
      </c>
      <c r="X308" t="s">
        <v>25165</v>
      </c>
    </row>
    <row r="309" spans="2:24" ht="11" outlineLevel="1" x14ac:dyDescent="0.15">
      <c r="B309" t="s">
        <v>1012</v>
      </c>
      <c r="C309" t="s">
        <v>23903</v>
      </c>
      <c r="D309" t="s">
        <v>161</v>
      </c>
      <c r="E309" t="s">
        <v>597</v>
      </c>
      <c r="F309" t="s">
        <v>25166</v>
      </c>
      <c r="G309" t="s">
        <v>25167</v>
      </c>
      <c r="H309" t="s">
        <v>23906</v>
      </c>
      <c r="I309" s="5">
        <v>3580889</v>
      </c>
      <c r="J309" t="s">
        <v>967</v>
      </c>
      <c r="K309" s="17">
        <v>45720</v>
      </c>
      <c r="L309" s="15">
        <v>2025</v>
      </c>
      <c r="M309" s="17">
        <v>45987</v>
      </c>
      <c r="N309" t="s">
        <v>715</v>
      </c>
      <c r="O309" t="s">
        <v>2134</v>
      </c>
      <c r="R309" t="s">
        <v>24135</v>
      </c>
      <c r="S309" t="s">
        <v>795</v>
      </c>
      <c r="U309" t="s">
        <v>23910</v>
      </c>
      <c r="V309" t="s">
        <v>23911</v>
      </c>
      <c r="W309" t="s">
        <v>970</v>
      </c>
      <c r="X309" t="s">
        <v>25168</v>
      </c>
    </row>
    <row r="310" spans="2:24" ht="11" outlineLevel="1" x14ac:dyDescent="0.15">
      <c r="B310" t="s">
        <v>1012</v>
      </c>
      <c r="C310" t="s">
        <v>23903</v>
      </c>
      <c r="D310" t="s">
        <v>161</v>
      </c>
      <c r="E310" t="s">
        <v>597</v>
      </c>
      <c r="F310" t="s">
        <v>25169</v>
      </c>
      <c r="G310" t="s">
        <v>25170</v>
      </c>
      <c r="H310" t="s">
        <v>23906</v>
      </c>
      <c r="I310" s="5">
        <v>106000</v>
      </c>
      <c r="J310" t="s">
        <v>967</v>
      </c>
      <c r="K310" s="17">
        <v>45775</v>
      </c>
      <c r="L310" s="15">
        <v>2025</v>
      </c>
      <c r="M310" s="17">
        <v>45987</v>
      </c>
      <c r="N310" t="s">
        <v>24186</v>
      </c>
      <c r="O310" t="s">
        <v>24187</v>
      </c>
      <c r="R310" t="s">
        <v>25171</v>
      </c>
      <c r="S310" t="s">
        <v>795</v>
      </c>
      <c r="U310" t="s">
        <v>23910</v>
      </c>
      <c r="V310" t="s">
        <v>23911</v>
      </c>
      <c r="W310" t="s">
        <v>970</v>
      </c>
      <c r="X310" t="s">
        <v>25172</v>
      </c>
    </row>
    <row r="311" spans="2:24" ht="11" outlineLevel="1" x14ac:dyDescent="0.15">
      <c r="B311" t="s">
        <v>1012</v>
      </c>
      <c r="C311" t="s">
        <v>23903</v>
      </c>
      <c r="D311" t="s">
        <v>161</v>
      </c>
      <c r="E311" t="s">
        <v>597</v>
      </c>
      <c r="F311" t="s">
        <v>25173</v>
      </c>
      <c r="G311" t="s">
        <v>25174</v>
      </c>
      <c r="H311" t="s">
        <v>23906</v>
      </c>
      <c r="I311" s="5">
        <v>1124287.3999999999</v>
      </c>
      <c r="J311" t="s">
        <v>967</v>
      </c>
      <c r="K311" s="17">
        <v>45924</v>
      </c>
      <c r="L311" s="15">
        <v>2025</v>
      </c>
      <c r="M311" s="17">
        <v>45987</v>
      </c>
      <c r="N311" t="s">
        <v>24034</v>
      </c>
      <c r="O311" t="s">
        <v>24035</v>
      </c>
      <c r="P311" t="s">
        <v>24035</v>
      </c>
      <c r="Q311" t="s">
        <v>24034</v>
      </c>
      <c r="R311" t="s">
        <v>25175</v>
      </c>
      <c r="S311" t="s">
        <v>795</v>
      </c>
      <c r="U311" t="s">
        <v>23910</v>
      </c>
      <c r="V311" t="s">
        <v>23911</v>
      </c>
      <c r="W311" t="s">
        <v>970</v>
      </c>
      <c r="X311" t="s">
        <v>25176</v>
      </c>
    </row>
    <row r="312" spans="2:24" ht="11" outlineLevel="1" x14ac:dyDescent="0.15">
      <c r="B312" t="s">
        <v>1012</v>
      </c>
      <c r="C312" t="s">
        <v>23903</v>
      </c>
      <c r="D312" t="s">
        <v>161</v>
      </c>
      <c r="E312" t="s">
        <v>597</v>
      </c>
      <c r="F312" t="s">
        <v>25177</v>
      </c>
      <c r="G312" t="s">
        <v>25178</v>
      </c>
      <c r="H312" t="s">
        <v>23906</v>
      </c>
      <c r="I312" s="5">
        <v>44128.71</v>
      </c>
      <c r="J312" t="s">
        <v>967</v>
      </c>
      <c r="K312" s="17">
        <v>45945</v>
      </c>
      <c r="L312" s="15">
        <v>2026</v>
      </c>
      <c r="M312" s="17">
        <v>45987</v>
      </c>
      <c r="N312" t="s">
        <v>24502</v>
      </c>
      <c r="O312" t="s">
        <v>24503</v>
      </c>
      <c r="P312" t="s">
        <v>24503</v>
      </c>
      <c r="Q312" t="s">
        <v>24502</v>
      </c>
      <c r="R312" t="s">
        <v>25179</v>
      </c>
      <c r="S312" t="s">
        <v>795</v>
      </c>
      <c r="U312" t="s">
        <v>23910</v>
      </c>
      <c r="V312" t="s">
        <v>23911</v>
      </c>
      <c r="W312" t="s">
        <v>970</v>
      </c>
      <c r="X312" t="s">
        <v>25180</v>
      </c>
    </row>
    <row r="313" spans="2:24" ht="11" outlineLevel="1" x14ac:dyDescent="0.15">
      <c r="B313" t="s">
        <v>1012</v>
      </c>
      <c r="C313" t="s">
        <v>23903</v>
      </c>
      <c r="D313" t="s">
        <v>161</v>
      </c>
      <c r="E313" t="s">
        <v>597</v>
      </c>
      <c r="F313" t="s">
        <v>25181</v>
      </c>
      <c r="G313" t="s">
        <v>25182</v>
      </c>
      <c r="H313" t="s">
        <v>23906</v>
      </c>
      <c r="I313" s="5">
        <v>461141</v>
      </c>
      <c r="J313" t="s">
        <v>967</v>
      </c>
      <c r="K313" s="17">
        <v>45960</v>
      </c>
      <c r="L313" s="15">
        <v>2026</v>
      </c>
      <c r="M313" s="17">
        <v>45987</v>
      </c>
      <c r="N313" t="s">
        <v>8385</v>
      </c>
      <c r="O313" t="s">
        <v>8386</v>
      </c>
      <c r="P313" t="s">
        <v>8386</v>
      </c>
      <c r="Q313" t="s">
        <v>8385</v>
      </c>
      <c r="R313" t="s">
        <v>24139</v>
      </c>
      <c r="S313" t="s">
        <v>795</v>
      </c>
      <c r="U313" t="s">
        <v>23910</v>
      </c>
      <c r="V313" t="s">
        <v>23911</v>
      </c>
      <c r="W313" t="s">
        <v>970</v>
      </c>
      <c r="X313" t="s">
        <v>25183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B1F3A"/>
    <outlinePr summaryBelow="0"/>
  </sheetPr>
  <dimension ref="A2:Y45"/>
  <sheetViews>
    <sheetView showGridLines="0" showOutlineSymbols="0" workbookViewId="0"/>
  </sheetViews>
  <sheetFormatPr baseColWidth="10" defaultColWidth="8.75" defaultRowHeight="10" customHeight="1" outlineLevelRow="1" x14ac:dyDescent="0.15"/>
  <cols>
    <col min="1" max="1" width="2.25" customWidth="1"/>
    <col min="2" max="2" width="20" customWidth="1"/>
    <col min="3" max="3" width="46" customWidth="1"/>
    <col min="4" max="4" width="20" customWidth="1"/>
    <col min="5" max="5" width="18" customWidth="1"/>
    <col min="6" max="6" width="16" customWidth="1"/>
    <col min="7" max="8" width="14" customWidth="1"/>
    <col min="9" max="9" width="18" customWidth="1"/>
    <col min="10" max="10" width="10" customWidth="1"/>
    <col min="11" max="11" width="14" customWidth="1"/>
    <col min="12" max="12" width="11" customWidth="1"/>
    <col min="13" max="13" width="10" customWidth="1"/>
    <col min="14" max="14" width="15" customWidth="1"/>
    <col min="15" max="16" width="22" customWidth="1"/>
    <col min="17" max="17" width="16" customWidth="1"/>
    <col min="18" max="18" width="18" customWidth="1"/>
    <col min="19" max="19" width="16" customWidth="1"/>
    <col min="20" max="20" width="14" customWidth="1"/>
    <col min="21" max="21" width="22" customWidth="1"/>
    <col min="22" max="22" width="34" customWidth="1"/>
    <col min="23" max="23" width="16" customWidth="1"/>
    <col min="24" max="25" width="18" customWidth="1"/>
  </cols>
  <sheetData>
    <row r="2" spans="1:25" ht="10" customHeight="1" x14ac:dyDescent="0.15">
      <c r="B2" s="8" t="s">
        <v>108</v>
      </c>
      <c r="C2" s="8"/>
      <c r="D2" s="8"/>
      <c r="E2" s="8"/>
      <c r="F2" s="8"/>
      <c r="G2" s="8"/>
      <c r="H2" s="8"/>
      <c r="I2" s="8"/>
      <c r="J2" s="8"/>
      <c r="K2" s="8"/>
      <c r="L2" s="8"/>
      <c r="M2" s="8"/>
      <c r="N2" s="8"/>
      <c r="O2" s="8"/>
      <c r="P2" s="8"/>
      <c r="Q2" s="8"/>
      <c r="R2" s="8"/>
      <c r="S2" s="8"/>
      <c r="T2" s="8"/>
      <c r="U2" s="8"/>
      <c r="V2" s="8"/>
      <c r="W2" s="8"/>
      <c r="X2" s="8"/>
      <c r="Y2" s="8"/>
    </row>
    <row r="3" spans="1:25" ht="10" customHeight="1" x14ac:dyDescent="0.15">
      <c r="B3" s="20" t="s">
        <v>25184</v>
      </c>
    </row>
    <row r="6" spans="1:25" ht="10" customHeight="1" x14ac:dyDescent="0.15">
      <c r="A6" t="s">
        <v>2</v>
      </c>
      <c r="B6" s="9" t="s">
        <v>25185</v>
      </c>
      <c r="C6" s="9"/>
      <c r="D6" s="9"/>
      <c r="E6" s="9"/>
      <c r="F6" s="9"/>
      <c r="G6" s="9"/>
      <c r="H6" s="9"/>
      <c r="I6" s="9"/>
      <c r="J6" s="9"/>
      <c r="K6" s="9"/>
      <c r="L6" s="9"/>
      <c r="M6" s="9"/>
      <c r="N6" s="9"/>
      <c r="O6" s="9"/>
      <c r="P6" s="9"/>
      <c r="Q6" s="9"/>
      <c r="R6" s="9"/>
      <c r="S6" s="9"/>
      <c r="T6" s="9"/>
      <c r="U6" s="9"/>
      <c r="V6" s="9"/>
      <c r="W6" s="9"/>
      <c r="X6" s="9"/>
      <c r="Y6" s="9"/>
    </row>
    <row r="8" spans="1:25" ht="10" customHeight="1" x14ac:dyDescent="0.15">
      <c r="B8" s="2" t="s">
        <v>25186</v>
      </c>
      <c r="C8" s="2" t="s">
        <v>25187</v>
      </c>
      <c r="D8" s="2" t="s">
        <v>25188</v>
      </c>
      <c r="E8" s="2" t="s">
        <v>25189</v>
      </c>
      <c r="F8" s="2" t="s">
        <v>25190</v>
      </c>
      <c r="G8" s="14" t="s">
        <v>25191</v>
      </c>
      <c r="H8" s="14" t="s">
        <v>25192</v>
      </c>
      <c r="I8" s="14" t="s">
        <v>25193</v>
      </c>
      <c r="J8" s="14" t="s">
        <v>10624</v>
      </c>
      <c r="K8" s="14" t="s">
        <v>25194</v>
      </c>
      <c r="L8" s="2" t="s">
        <v>936</v>
      </c>
      <c r="M8" s="2" t="s">
        <v>938</v>
      </c>
      <c r="N8" s="2" t="s">
        <v>25195</v>
      </c>
      <c r="O8" s="2" t="s">
        <v>25196</v>
      </c>
      <c r="P8" s="2" t="s">
        <v>25197</v>
      </c>
      <c r="Q8" s="2" t="s">
        <v>25198</v>
      </c>
      <c r="R8" s="2" t="s">
        <v>945</v>
      </c>
      <c r="S8" s="2" t="s">
        <v>947</v>
      </c>
      <c r="T8" s="2" t="s">
        <v>950</v>
      </c>
      <c r="U8" s="2" t="s">
        <v>951</v>
      </c>
      <c r="V8" s="2" t="s">
        <v>952</v>
      </c>
      <c r="W8" s="2" t="s">
        <v>953</v>
      </c>
      <c r="X8" s="2" t="s">
        <v>25199</v>
      </c>
      <c r="Y8" s="14" t="s">
        <v>25200</v>
      </c>
    </row>
    <row r="9" spans="1:25" ht="10" customHeight="1" outlineLevel="1" x14ac:dyDescent="0.15">
      <c r="B9" t="s">
        <v>25201</v>
      </c>
      <c r="C9" t="s">
        <v>25202</v>
      </c>
      <c r="D9" t="s">
        <v>25203</v>
      </c>
      <c r="E9" t="s">
        <v>25204</v>
      </c>
      <c r="F9" t="s">
        <v>25204</v>
      </c>
      <c r="G9" s="17">
        <v>46163</v>
      </c>
      <c r="H9" s="17">
        <v>46163</v>
      </c>
      <c r="I9" s="15">
        <v>1</v>
      </c>
      <c r="J9" s="15">
        <v>2026</v>
      </c>
      <c r="K9" s="17">
        <v>46195</v>
      </c>
      <c r="L9" t="s">
        <v>25205</v>
      </c>
      <c r="M9" t="s">
        <v>25206</v>
      </c>
      <c r="N9" t="s">
        <v>25207</v>
      </c>
      <c r="O9" t="s">
        <v>25208</v>
      </c>
      <c r="Q9" t="s">
        <v>25209</v>
      </c>
      <c r="R9" t="s">
        <v>645</v>
      </c>
      <c r="T9" t="s">
        <v>25210</v>
      </c>
      <c r="U9" t="s">
        <v>25211</v>
      </c>
      <c r="V9" t="s">
        <v>970</v>
      </c>
      <c r="W9" t="s">
        <v>25212</v>
      </c>
      <c r="X9" t="str">
        <f>IF($K9="","n/a",IF($K9&gt;='Timing &amp; Incumbent Screen'!$C$6,"OPEN","closed"))</f>
        <v>OPEN</v>
      </c>
      <c r="Y9" s="15">
        <f>IF($K9="","",$K9-'Timing &amp; Incumbent Screen'!$C$6)</f>
        <v>2</v>
      </c>
    </row>
    <row r="10" spans="1:25" ht="10" customHeight="1" outlineLevel="1" x14ac:dyDescent="0.15">
      <c r="B10" t="s">
        <v>25213</v>
      </c>
      <c r="C10" t="s">
        <v>25214</v>
      </c>
      <c r="D10" t="s">
        <v>25215</v>
      </c>
      <c r="E10" t="s">
        <v>25204</v>
      </c>
      <c r="F10" t="s">
        <v>25204</v>
      </c>
      <c r="G10" s="17">
        <v>46184</v>
      </c>
      <c r="H10" s="17">
        <v>46184</v>
      </c>
      <c r="I10" s="15">
        <v>1</v>
      </c>
      <c r="J10" s="15">
        <v>2026</v>
      </c>
      <c r="K10" s="17">
        <v>46195</v>
      </c>
      <c r="L10" t="s">
        <v>795</v>
      </c>
      <c r="M10" t="s">
        <v>741</v>
      </c>
      <c r="N10" t="s">
        <v>25207</v>
      </c>
      <c r="O10" t="s">
        <v>25216</v>
      </c>
      <c r="Q10" t="s">
        <v>25217</v>
      </c>
      <c r="R10" t="s">
        <v>531</v>
      </c>
      <c r="T10" t="s">
        <v>25210</v>
      </c>
      <c r="U10" t="s">
        <v>25211</v>
      </c>
      <c r="V10" t="s">
        <v>970</v>
      </c>
      <c r="W10" t="s">
        <v>25218</v>
      </c>
      <c r="X10" t="str">
        <f>IF($K10="","n/a",IF($K10&gt;='Timing &amp; Incumbent Screen'!$C$6,"OPEN","closed"))</f>
        <v>OPEN</v>
      </c>
      <c r="Y10" s="15">
        <f>IF($K10="","",$K10-'Timing &amp; Incumbent Screen'!$C$6)</f>
        <v>2</v>
      </c>
    </row>
    <row r="11" spans="1:25" ht="10" customHeight="1" outlineLevel="1" x14ac:dyDescent="0.15">
      <c r="B11" t="s">
        <v>25219</v>
      </c>
      <c r="C11" t="s">
        <v>25220</v>
      </c>
      <c r="D11" t="s">
        <v>25221</v>
      </c>
      <c r="E11" t="s">
        <v>25222</v>
      </c>
      <c r="F11" t="s">
        <v>25222</v>
      </c>
      <c r="G11" s="17">
        <v>46169</v>
      </c>
      <c r="H11" s="17">
        <v>46169</v>
      </c>
      <c r="I11" s="15">
        <v>1</v>
      </c>
      <c r="J11" s="15">
        <v>2026</v>
      </c>
      <c r="K11" s="17">
        <v>46199</v>
      </c>
      <c r="L11" t="s">
        <v>824</v>
      </c>
      <c r="M11" t="s">
        <v>756</v>
      </c>
      <c r="O11" t="s">
        <v>25216</v>
      </c>
      <c r="Q11" t="s">
        <v>25217</v>
      </c>
      <c r="R11" t="s">
        <v>437</v>
      </c>
      <c r="T11" t="s">
        <v>25210</v>
      </c>
      <c r="U11" t="s">
        <v>25211</v>
      </c>
      <c r="V11" t="s">
        <v>970</v>
      </c>
      <c r="W11" t="s">
        <v>25223</v>
      </c>
      <c r="X11" t="str">
        <f>IF($K11="","n/a",IF($K11&gt;='Timing &amp; Incumbent Screen'!$C$6,"OPEN","closed"))</f>
        <v>OPEN</v>
      </c>
      <c r="Y11" s="15">
        <f>IF($K11="","",$K11-'Timing &amp; Incumbent Screen'!$C$6)</f>
        <v>6</v>
      </c>
    </row>
    <row r="12" spans="1:25" ht="10" customHeight="1" outlineLevel="1" x14ac:dyDescent="0.15">
      <c r="B12" t="s">
        <v>25224</v>
      </c>
      <c r="C12" t="s">
        <v>25225</v>
      </c>
      <c r="D12" t="s">
        <v>25226</v>
      </c>
      <c r="E12" t="s">
        <v>25227</v>
      </c>
      <c r="F12" t="s">
        <v>25204</v>
      </c>
      <c r="G12" s="17">
        <v>46141</v>
      </c>
      <c r="H12" s="17">
        <v>46170</v>
      </c>
      <c r="I12" s="15">
        <v>2</v>
      </c>
      <c r="J12" s="15">
        <v>2026</v>
      </c>
      <c r="K12" s="17">
        <v>46201</v>
      </c>
      <c r="L12" t="s">
        <v>795</v>
      </c>
      <c r="M12" t="s">
        <v>741</v>
      </c>
      <c r="N12" t="s">
        <v>25207</v>
      </c>
      <c r="O12" t="s">
        <v>25216</v>
      </c>
      <c r="Q12" t="s">
        <v>25228</v>
      </c>
      <c r="R12" t="s">
        <v>531</v>
      </c>
      <c r="T12" t="s">
        <v>25210</v>
      </c>
      <c r="U12" t="s">
        <v>25211</v>
      </c>
      <c r="V12" t="s">
        <v>970</v>
      </c>
      <c r="W12" t="s">
        <v>25229</v>
      </c>
      <c r="X12" t="str">
        <f>IF($K12="","n/a",IF($K12&gt;='Timing &amp; Incumbent Screen'!$C$6,"OPEN","closed"))</f>
        <v>OPEN</v>
      </c>
      <c r="Y12" s="15">
        <f>IF($K12="","",$K12-'Timing &amp; Incumbent Screen'!$C$6)</f>
        <v>8</v>
      </c>
    </row>
    <row r="13" spans="1:25" ht="10" customHeight="1" outlineLevel="1" x14ac:dyDescent="0.15">
      <c r="B13" t="s">
        <v>25230</v>
      </c>
      <c r="C13" t="s">
        <v>25231</v>
      </c>
      <c r="D13" t="s">
        <v>25232</v>
      </c>
      <c r="E13" t="s">
        <v>25233</v>
      </c>
      <c r="F13" t="s">
        <v>25233</v>
      </c>
      <c r="G13" s="17">
        <v>46188</v>
      </c>
      <c r="H13" s="17">
        <v>46188</v>
      </c>
      <c r="I13" s="15">
        <v>1</v>
      </c>
      <c r="J13" s="15">
        <v>2026</v>
      </c>
      <c r="K13" s="17">
        <v>46203</v>
      </c>
      <c r="L13" t="s">
        <v>852</v>
      </c>
      <c r="M13" t="s">
        <v>25234</v>
      </c>
      <c r="N13" t="s">
        <v>25207</v>
      </c>
      <c r="O13" t="s">
        <v>25235</v>
      </c>
      <c r="Q13" t="s">
        <v>25228</v>
      </c>
      <c r="R13" t="s">
        <v>531</v>
      </c>
      <c r="T13" t="s">
        <v>25210</v>
      </c>
      <c r="U13" t="s">
        <v>25211</v>
      </c>
      <c r="V13" t="s">
        <v>970</v>
      </c>
      <c r="W13" t="s">
        <v>25236</v>
      </c>
      <c r="X13" t="str">
        <f>IF($K13="","n/a",IF($K13&gt;='Timing &amp; Incumbent Screen'!$C$6,"OPEN","closed"))</f>
        <v>OPEN</v>
      </c>
      <c r="Y13" s="15">
        <f>IF($K13="","",$K13-'Timing &amp; Incumbent Screen'!$C$6)</f>
        <v>10</v>
      </c>
    </row>
    <row r="14" spans="1:25" ht="10" customHeight="1" outlineLevel="1" x14ac:dyDescent="0.15">
      <c r="B14" t="s">
        <v>25237</v>
      </c>
      <c r="C14" t="s">
        <v>25238</v>
      </c>
      <c r="D14" t="s">
        <v>25239</v>
      </c>
      <c r="E14" t="s">
        <v>25240</v>
      </c>
      <c r="F14" t="s">
        <v>25240</v>
      </c>
      <c r="G14" s="17">
        <v>46104</v>
      </c>
      <c r="H14" s="17">
        <v>46104</v>
      </c>
      <c r="I14" s="15">
        <v>1</v>
      </c>
      <c r="J14" s="15">
        <v>2026</v>
      </c>
      <c r="K14" s="17">
        <v>46484</v>
      </c>
      <c r="L14" t="s">
        <v>861</v>
      </c>
      <c r="M14" t="s">
        <v>7843</v>
      </c>
      <c r="N14" t="s">
        <v>25241</v>
      </c>
      <c r="O14" t="s">
        <v>25242</v>
      </c>
      <c r="Q14" t="s">
        <v>25228</v>
      </c>
      <c r="R14" t="s">
        <v>531</v>
      </c>
      <c r="T14" t="s">
        <v>25210</v>
      </c>
      <c r="U14" t="s">
        <v>25211</v>
      </c>
      <c r="V14" t="s">
        <v>970</v>
      </c>
      <c r="W14" t="s">
        <v>25243</v>
      </c>
      <c r="X14" t="str">
        <f>IF($K14="","n/a",IF($K14&gt;='Timing &amp; Incumbent Screen'!$C$6,"OPEN","closed"))</f>
        <v>OPEN</v>
      </c>
      <c r="Y14" s="15">
        <f>IF($K14="","",$K14-'Timing &amp; Incumbent Screen'!$C$6)</f>
        <v>291</v>
      </c>
    </row>
    <row r="15" spans="1:25" ht="10" customHeight="1" outlineLevel="1" x14ac:dyDescent="0.15">
      <c r="B15" t="s">
        <v>25244</v>
      </c>
      <c r="C15" t="s">
        <v>25245</v>
      </c>
      <c r="D15" t="s">
        <v>25246</v>
      </c>
      <c r="E15" t="s">
        <v>25240</v>
      </c>
      <c r="F15" t="s">
        <v>25240</v>
      </c>
      <c r="G15" s="17">
        <v>46104</v>
      </c>
      <c r="H15" s="17">
        <v>46104</v>
      </c>
      <c r="I15" s="15">
        <v>1</v>
      </c>
      <c r="J15" s="15">
        <v>2026</v>
      </c>
      <c r="K15" s="17">
        <v>46484</v>
      </c>
      <c r="L15" t="s">
        <v>861</v>
      </c>
      <c r="M15" t="s">
        <v>7843</v>
      </c>
      <c r="N15" t="s">
        <v>25241</v>
      </c>
      <c r="O15" t="s">
        <v>25242</v>
      </c>
      <c r="Q15" t="s">
        <v>25228</v>
      </c>
      <c r="R15" t="s">
        <v>531</v>
      </c>
      <c r="T15" t="s">
        <v>25210</v>
      </c>
      <c r="U15" t="s">
        <v>25211</v>
      </c>
      <c r="V15" t="s">
        <v>970</v>
      </c>
      <c r="W15" t="s">
        <v>25247</v>
      </c>
      <c r="X15" t="str">
        <f>IF($K15="","n/a",IF($K15&gt;='Timing &amp; Incumbent Screen'!$C$6,"OPEN","closed"))</f>
        <v>OPEN</v>
      </c>
      <c r="Y15" s="15">
        <f>IF($K15="","",$K15-'Timing &amp; Incumbent Screen'!$C$6)</f>
        <v>291</v>
      </c>
    </row>
    <row r="16" spans="1:25" ht="10" customHeight="1" outlineLevel="1" x14ac:dyDescent="0.15">
      <c r="B16" t="s">
        <v>25248</v>
      </c>
      <c r="C16" t="s">
        <v>25249</v>
      </c>
      <c r="D16" t="s">
        <v>25250</v>
      </c>
      <c r="E16" t="s">
        <v>25240</v>
      </c>
      <c r="F16" t="s">
        <v>25240</v>
      </c>
      <c r="G16" s="17">
        <v>46104</v>
      </c>
      <c r="H16" s="17">
        <v>46104</v>
      </c>
      <c r="I16" s="15">
        <v>1</v>
      </c>
      <c r="J16" s="15">
        <v>2026</v>
      </c>
      <c r="K16" s="17">
        <v>46484</v>
      </c>
      <c r="L16" t="s">
        <v>861</v>
      </c>
      <c r="M16" t="s">
        <v>7843</v>
      </c>
      <c r="N16" t="s">
        <v>25241</v>
      </c>
      <c r="O16" t="s">
        <v>25242</v>
      </c>
      <c r="Q16" t="s">
        <v>25228</v>
      </c>
      <c r="R16" t="s">
        <v>531</v>
      </c>
      <c r="T16" t="s">
        <v>25210</v>
      </c>
      <c r="U16" t="s">
        <v>25211</v>
      </c>
      <c r="V16" t="s">
        <v>970</v>
      </c>
      <c r="W16" t="s">
        <v>25251</v>
      </c>
      <c r="X16" t="str">
        <f>IF($K16="","n/a",IF($K16&gt;='Timing &amp; Incumbent Screen'!$C$6,"OPEN","closed"))</f>
        <v>OPEN</v>
      </c>
      <c r="Y16" s="15">
        <f>IF($K16="","",$K16-'Timing &amp; Incumbent Screen'!$C$6)</f>
        <v>291</v>
      </c>
    </row>
    <row r="17" spans="2:25" ht="10" customHeight="1" outlineLevel="1" x14ac:dyDescent="0.15">
      <c r="B17" t="s">
        <v>25252</v>
      </c>
      <c r="C17" t="s">
        <v>25253</v>
      </c>
      <c r="D17" t="s">
        <v>25254</v>
      </c>
      <c r="E17" t="s">
        <v>25240</v>
      </c>
      <c r="F17" t="s">
        <v>25240</v>
      </c>
      <c r="G17" s="17">
        <v>46104</v>
      </c>
      <c r="H17" s="17">
        <v>46104</v>
      </c>
      <c r="I17" s="15">
        <v>1</v>
      </c>
      <c r="J17" s="15">
        <v>2026</v>
      </c>
      <c r="K17" s="17">
        <v>46484</v>
      </c>
      <c r="L17" t="s">
        <v>861</v>
      </c>
      <c r="M17" t="s">
        <v>7843</v>
      </c>
      <c r="O17" t="s">
        <v>25242</v>
      </c>
      <c r="Q17" t="s">
        <v>25228</v>
      </c>
      <c r="R17" t="s">
        <v>531</v>
      </c>
      <c r="T17" t="s">
        <v>25210</v>
      </c>
      <c r="U17" t="s">
        <v>25211</v>
      </c>
      <c r="V17" t="s">
        <v>970</v>
      </c>
      <c r="W17" t="s">
        <v>25255</v>
      </c>
      <c r="X17" t="str">
        <f>IF($K17="","n/a",IF($K17&gt;='Timing &amp; Incumbent Screen'!$C$6,"OPEN","closed"))</f>
        <v>OPEN</v>
      </c>
      <c r="Y17" s="15">
        <f>IF($K17="","",$K17-'Timing &amp; Incumbent Screen'!$C$6)</f>
        <v>291</v>
      </c>
    </row>
    <row r="18" spans="2:25" ht="10" customHeight="1" outlineLevel="1" x14ac:dyDescent="0.15">
      <c r="B18" t="s">
        <v>25256</v>
      </c>
      <c r="C18" t="s">
        <v>25249</v>
      </c>
      <c r="D18" t="s">
        <v>25257</v>
      </c>
      <c r="E18" t="s">
        <v>25233</v>
      </c>
      <c r="F18" t="s">
        <v>25233</v>
      </c>
      <c r="G18" s="17">
        <v>46189</v>
      </c>
      <c r="H18" s="17">
        <v>46189</v>
      </c>
      <c r="I18" s="15">
        <v>1</v>
      </c>
      <c r="J18" s="15">
        <v>2026</v>
      </c>
      <c r="K18" s="17">
        <v>46916</v>
      </c>
      <c r="L18" t="s">
        <v>861</v>
      </c>
      <c r="M18" t="s">
        <v>7843</v>
      </c>
      <c r="N18" t="s">
        <v>25241</v>
      </c>
      <c r="O18" t="s">
        <v>25242</v>
      </c>
      <c r="Q18" t="s">
        <v>25228</v>
      </c>
      <c r="R18" t="s">
        <v>531</v>
      </c>
      <c r="T18" t="s">
        <v>25210</v>
      </c>
      <c r="U18" t="s">
        <v>25211</v>
      </c>
      <c r="V18" t="s">
        <v>970</v>
      </c>
      <c r="W18" t="s">
        <v>25258</v>
      </c>
      <c r="X18" t="str">
        <f>IF($K18="","n/a",IF($K18&gt;='Timing &amp; Incumbent Screen'!$C$6,"OPEN","closed"))</f>
        <v>OPEN</v>
      </c>
      <c r="Y18" s="15">
        <f>IF($K18="","",$K18-'Timing &amp; Incumbent Screen'!$C$6)</f>
        <v>723</v>
      </c>
    </row>
    <row r="19" spans="2:25" ht="10" customHeight="1" outlineLevel="1" x14ac:dyDescent="0.15">
      <c r="B19" t="s">
        <v>25259</v>
      </c>
      <c r="C19" t="s">
        <v>25238</v>
      </c>
      <c r="D19" t="s">
        <v>25260</v>
      </c>
      <c r="E19" t="s">
        <v>25233</v>
      </c>
      <c r="F19" t="s">
        <v>25233</v>
      </c>
      <c r="G19" s="17">
        <v>46189</v>
      </c>
      <c r="H19" s="17">
        <v>46189</v>
      </c>
      <c r="I19" s="15">
        <v>1</v>
      </c>
      <c r="J19" s="15">
        <v>2026</v>
      </c>
      <c r="K19" s="17">
        <v>46916</v>
      </c>
      <c r="L19" t="s">
        <v>861</v>
      </c>
      <c r="M19" t="s">
        <v>7843</v>
      </c>
      <c r="N19" t="s">
        <v>25241</v>
      </c>
      <c r="O19" t="s">
        <v>25242</v>
      </c>
      <c r="Q19" t="s">
        <v>25228</v>
      </c>
      <c r="R19" t="s">
        <v>531</v>
      </c>
      <c r="T19" t="s">
        <v>25210</v>
      </c>
      <c r="U19" t="s">
        <v>25211</v>
      </c>
      <c r="V19" t="s">
        <v>970</v>
      </c>
      <c r="W19" t="s">
        <v>25261</v>
      </c>
      <c r="X19" t="str">
        <f>IF($K19="","n/a",IF($K19&gt;='Timing &amp; Incumbent Screen'!$C$6,"OPEN","closed"))</f>
        <v>OPEN</v>
      </c>
      <c r="Y19" s="15">
        <f>IF($K19="","",$K19-'Timing &amp; Incumbent Screen'!$C$6)</f>
        <v>723</v>
      </c>
    </row>
    <row r="20" spans="2:25" ht="10" customHeight="1" outlineLevel="1" x14ac:dyDescent="0.15">
      <c r="B20" t="s">
        <v>25262</v>
      </c>
      <c r="C20" t="s">
        <v>25245</v>
      </c>
      <c r="D20" t="s">
        <v>25263</v>
      </c>
      <c r="E20" t="s">
        <v>25233</v>
      </c>
      <c r="F20" t="s">
        <v>25233</v>
      </c>
      <c r="G20" s="17">
        <v>46189</v>
      </c>
      <c r="H20" s="17">
        <v>46189</v>
      </c>
      <c r="I20" s="15">
        <v>1</v>
      </c>
      <c r="J20" s="15">
        <v>2026</v>
      </c>
      <c r="K20" s="17">
        <v>46916</v>
      </c>
      <c r="L20" t="s">
        <v>861</v>
      </c>
      <c r="M20" t="s">
        <v>7843</v>
      </c>
      <c r="N20" t="s">
        <v>25241</v>
      </c>
      <c r="O20" t="s">
        <v>25242</v>
      </c>
      <c r="Q20" t="s">
        <v>25228</v>
      </c>
      <c r="R20" t="s">
        <v>531</v>
      </c>
      <c r="T20" t="s">
        <v>25210</v>
      </c>
      <c r="U20" t="s">
        <v>25211</v>
      </c>
      <c r="V20" t="s">
        <v>970</v>
      </c>
      <c r="W20" t="s">
        <v>25264</v>
      </c>
      <c r="X20" t="str">
        <f>IF($K20="","n/a",IF($K20&gt;='Timing &amp; Incumbent Screen'!$C$6,"OPEN","closed"))</f>
        <v>OPEN</v>
      </c>
      <c r="Y20" s="15">
        <f>IF($K20="","",$K20-'Timing &amp; Incumbent Screen'!$C$6)</f>
        <v>723</v>
      </c>
    </row>
    <row r="21" spans="2:25" ht="10" customHeight="1" outlineLevel="1" x14ac:dyDescent="0.15">
      <c r="B21" t="s">
        <v>25265</v>
      </c>
      <c r="C21" t="s">
        <v>25253</v>
      </c>
      <c r="D21" t="s">
        <v>25266</v>
      </c>
      <c r="E21" t="s">
        <v>25233</v>
      </c>
      <c r="F21" t="s">
        <v>25233</v>
      </c>
      <c r="G21" s="17">
        <v>46188</v>
      </c>
      <c r="H21" s="17">
        <v>46188</v>
      </c>
      <c r="I21" s="15">
        <v>1</v>
      </c>
      <c r="J21" s="15">
        <v>2026</v>
      </c>
      <c r="K21" s="17">
        <v>46916</v>
      </c>
      <c r="L21" t="s">
        <v>861</v>
      </c>
      <c r="M21" t="s">
        <v>7843</v>
      </c>
      <c r="N21" t="s">
        <v>25241</v>
      </c>
      <c r="O21" t="s">
        <v>25242</v>
      </c>
      <c r="Q21" t="s">
        <v>25228</v>
      </c>
      <c r="R21" t="s">
        <v>531</v>
      </c>
      <c r="T21" t="s">
        <v>25210</v>
      </c>
      <c r="U21" t="s">
        <v>25211</v>
      </c>
      <c r="V21" t="s">
        <v>970</v>
      </c>
      <c r="W21" t="s">
        <v>25267</v>
      </c>
      <c r="X21" t="str">
        <f>IF($K21="","n/a",IF($K21&gt;='Timing &amp; Incumbent Screen'!$C$6,"OPEN","closed"))</f>
        <v>OPEN</v>
      </c>
      <c r="Y21" s="15">
        <f>IF($K21="","",$K21-'Timing &amp; Incumbent Screen'!$C$6)</f>
        <v>723</v>
      </c>
    </row>
    <row r="22" spans="2:25" ht="10" customHeight="1" outlineLevel="1" x14ac:dyDescent="0.15">
      <c r="B22" t="s">
        <v>25268</v>
      </c>
      <c r="C22" t="s">
        <v>25269</v>
      </c>
      <c r="D22" t="s">
        <v>25270</v>
      </c>
      <c r="E22" t="s">
        <v>25271</v>
      </c>
      <c r="F22" t="s">
        <v>25233</v>
      </c>
      <c r="G22" s="17">
        <v>45846</v>
      </c>
      <c r="H22" s="17">
        <v>46052</v>
      </c>
      <c r="I22" s="15">
        <v>15</v>
      </c>
      <c r="J22" s="15">
        <v>2026</v>
      </c>
      <c r="K22" s="17"/>
      <c r="L22" t="s">
        <v>795</v>
      </c>
      <c r="M22" t="s">
        <v>740</v>
      </c>
      <c r="N22" t="s">
        <v>25272</v>
      </c>
      <c r="O22" t="s">
        <v>25273</v>
      </c>
      <c r="P22" t="s">
        <v>25274</v>
      </c>
      <c r="Q22" t="s">
        <v>25275</v>
      </c>
      <c r="R22" t="s">
        <v>531</v>
      </c>
      <c r="T22" t="s">
        <v>25210</v>
      </c>
      <c r="U22" t="s">
        <v>25211</v>
      </c>
      <c r="V22" t="s">
        <v>970</v>
      </c>
      <c r="W22" t="s">
        <v>25276</v>
      </c>
      <c r="X22" t="str">
        <f>IF($K22="","n/a",IF($K22&gt;='Timing &amp; Incumbent Screen'!$C$6,"OPEN","closed"))</f>
        <v>n/a</v>
      </c>
      <c r="Y22" s="15" t="str">
        <f>IF($K22="","",$K22-'Timing &amp; Incumbent Screen'!$C$6)</f>
        <v/>
      </c>
    </row>
    <row r="23" spans="2:25" ht="10" customHeight="1" outlineLevel="1" x14ac:dyDescent="0.15">
      <c r="B23" t="s">
        <v>25277</v>
      </c>
      <c r="C23" t="s">
        <v>25278</v>
      </c>
      <c r="D23" t="s">
        <v>25279</v>
      </c>
      <c r="E23" t="s">
        <v>25271</v>
      </c>
      <c r="F23" t="s">
        <v>25271</v>
      </c>
      <c r="G23" s="17">
        <v>45846</v>
      </c>
      <c r="H23" s="17">
        <v>46051</v>
      </c>
      <c r="I23" s="15">
        <v>20</v>
      </c>
      <c r="J23" s="15">
        <v>2026</v>
      </c>
      <c r="K23" s="17"/>
      <c r="L23" t="s">
        <v>829</v>
      </c>
      <c r="M23" t="s">
        <v>740</v>
      </c>
      <c r="O23" t="s">
        <v>25273</v>
      </c>
      <c r="P23" t="s">
        <v>25280</v>
      </c>
      <c r="Q23" t="s">
        <v>25275</v>
      </c>
      <c r="R23" t="s">
        <v>531</v>
      </c>
      <c r="T23" t="s">
        <v>25210</v>
      </c>
      <c r="U23" t="s">
        <v>25211</v>
      </c>
      <c r="V23" t="s">
        <v>970</v>
      </c>
      <c r="W23" t="s">
        <v>25281</v>
      </c>
      <c r="X23" t="str">
        <f>IF($K23="","n/a",IF($K23&gt;='Timing &amp; Incumbent Screen'!$C$6,"OPEN","closed"))</f>
        <v>n/a</v>
      </c>
      <c r="Y23" s="15" t="str">
        <f>IF($K23="","",$K23-'Timing &amp; Incumbent Screen'!$C$6)</f>
        <v/>
      </c>
    </row>
    <row r="24" spans="2:25" ht="10" customHeight="1" outlineLevel="1" x14ac:dyDescent="0.15">
      <c r="B24" t="s">
        <v>25282</v>
      </c>
      <c r="C24" t="s">
        <v>25283</v>
      </c>
      <c r="D24" t="s">
        <v>25284</v>
      </c>
      <c r="E24" t="s">
        <v>25271</v>
      </c>
      <c r="F24" t="s">
        <v>25233</v>
      </c>
      <c r="G24" s="17">
        <v>45846</v>
      </c>
      <c r="H24" s="17">
        <v>46051</v>
      </c>
      <c r="I24" s="15">
        <v>15</v>
      </c>
      <c r="J24" s="15">
        <v>2026</v>
      </c>
      <c r="K24" s="17"/>
      <c r="L24" t="s">
        <v>795</v>
      </c>
      <c r="M24" t="s">
        <v>740</v>
      </c>
      <c r="O24" t="s">
        <v>25273</v>
      </c>
      <c r="P24" t="s">
        <v>25285</v>
      </c>
      <c r="Q24" t="s">
        <v>25275</v>
      </c>
      <c r="R24" t="s">
        <v>531</v>
      </c>
      <c r="T24" t="s">
        <v>25210</v>
      </c>
      <c r="U24" t="s">
        <v>25211</v>
      </c>
      <c r="V24" t="s">
        <v>970</v>
      </c>
      <c r="W24" t="s">
        <v>25286</v>
      </c>
      <c r="X24" t="str">
        <f>IF($K24="","n/a",IF($K24&gt;='Timing &amp; Incumbent Screen'!$C$6,"OPEN","closed"))</f>
        <v>n/a</v>
      </c>
      <c r="Y24" s="15" t="str">
        <f>IF($K24="","",$K24-'Timing &amp; Incumbent Screen'!$C$6)</f>
        <v/>
      </c>
    </row>
    <row r="25" spans="2:25" ht="10" customHeight="1" outlineLevel="1" x14ac:dyDescent="0.15">
      <c r="B25" t="s">
        <v>25287</v>
      </c>
      <c r="C25" t="s">
        <v>25288</v>
      </c>
      <c r="D25" t="s">
        <v>25289</v>
      </c>
      <c r="E25" t="s">
        <v>25271</v>
      </c>
      <c r="F25" t="s">
        <v>25233</v>
      </c>
      <c r="G25" s="17">
        <v>46178</v>
      </c>
      <c r="H25" s="17">
        <v>46178</v>
      </c>
      <c r="I25" s="15">
        <v>1</v>
      </c>
      <c r="J25" s="15">
        <v>2026</v>
      </c>
      <c r="K25" s="17"/>
      <c r="L25" t="s">
        <v>2620</v>
      </c>
      <c r="M25" t="s">
        <v>2974</v>
      </c>
      <c r="N25" t="s">
        <v>25207</v>
      </c>
      <c r="O25" t="s">
        <v>25290</v>
      </c>
      <c r="P25" t="s">
        <v>25289</v>
      </c>
      <c r="Q25" t="s">
        <v>25228</v>
      </c>
      <c r="R25" t="s">
        <v>531</v>
      </c>
      <c r="T25" t="s">
        <v>25210</v>
      </c>
      <c r="U25" t="s">
        <v>25211</v>
      </c>
      <c r="V25" t="s">
        <v>970</v>
      </c>
      <c r="W25" t="s">
        <v>25291</v>
      </c>
      <c r="X25" t="str">
        <f>IF($K25="","n/a",IF($K25&gt;='Timing &amp; Incumbent Screen'!$C$6,"OPEN","closed"))</f>
        <v>n/a</v>
      </c>
      <c r="Y25" s="15" t="str">
        <f>IF($K25="","",$K25-'Timing &amp; Incumbent Screen'!$C$6)</f>
        <v/>
      </c>
    </row>
    <row r="26" spans="2:25" ht="10" customHeight="1" outlineLevel="1" x14ac:dyDescent="0.15">
      <c r="B26" t="s">
        <v>25292</v>
      </c>
      <c r="C26" t="s">
        <v>25293</v>
      </c>
      <c r="D26" t="s">
        <v>25294</v>
      </c>
      <c r="E26" t="s">
        <v>25271</v>
      </c>
      <c r="F26" t="s">
        <v>25271</v>
      </c>
      <c r="G26" s="17">
        <v>45909</v>
      </c>
      <c r="H26" s="17">
        <v>45937</v>
      </c>
      <c r="I26" s="15">
        <v>2</v>
      </c>
      <c r="J26" s="15">
        <v>2026</v>
      </c>
      <c r="K26" s="17"/>
      <c r="L26" t="s">
        <v>25295</v>
      </c>
      <c r="M26" t="s">
        <v>25296</v>
      </c>
      <c r="N26" t="s">
        <v>25207</v>
      </c>
      <c r="O26" t="s">
        <v>25297</v>
      </c>
      <c r="P26" t="s">
        <v>25298</v>
      </c>
      <c r="Q26" t="s">
        <v>25228</v>
      </c>
      <c r="R26" t="s">
        <v>531</v>
      </c>
      <c r="T26" t="s">
        <v>25210</v>
      </c>
      <c r="U26" t="s">
        <v>25211</v>
      </c>
      <c r="V26" t="s">
        <v>970</v>
      </c>
      <c r="W26" t="s">
        <v>25299</v>
      </c>
      <c r="X26" t="str">
        <f>IF($K26="","n/a",IF($K26&gt;='Timing &amp; Incumbent Screen'!$C$6,"OPEN","closed"))</f>
        <v>n/a</v>
      </c>
      <c r="Y26" s="15" t="str">
        <f>IF($K26="","",$K26-'Timing &amp; Incumbent Screen'!$C$6)</f>
        <v/>
      </c>
    </row>
    <row r="27" spans="2:25" ht="10" customHeight="1" outlineLevel="1" x14ac:dyDescent="0.15">
      <c r="B27" t="s">
        <v>25300</v>
      </c>
      <c r="C27" t="s">
        <v>25301</v>
      </c>
      <c r="D27" t="s">
        <v>25302</v>
      </c>
      <c r="E27" t="s">
        <v>25271</v>
      </c>
      <c r="F27" t="s">
        <v>25204</v>
      </c>
      <c r="G27" s="17">
        <v>46050</v>
      </c>
      <c r="H27" s="17">
        <v>46083</v>
      </c>
      <c r="I27" s="15">
        <v>2</v>
      </c>
      <c r="J27" s="15">
        <v>2026</v>
      </c>
      <c r="K27" s="17"/>
      <c r="L27" t="s">
        <v>795</v>
      </c>
      <c r="M27" t="s">
        <v>2658</v>
      </c>
      <c r="N27" t="s">
        <v>25207</v>
      </c>
      <c r="O27" t="s">
        <v>25303</v>
      </c>
      <c r="P27" t="s">
        <v>6956</v>
      </c>
      <c r="Q27" t="s">
        <v>25217</v>
      </c>
      <c r="R27" t="s">
        <v>531</v>
      </c>
      <c r="T27" t="s">
        <v>25210</v>
      </c>
      <c r="U27" t="s">
        <v>25211</v>
      </c>
      <c r="V27" t="s">
        <v>970</v>
      </c>
      <c r="W27" t="s">
        <v>25304</v>
      </c>
      <c r="X27" t="str">
        <f>IF($K27="","n/a",IF($K27&gt;='Timing &amp; Incumbent Screen'!$C$6,"OPEN","closed"))</f>
        <v>n/a</v>
      </c>
      <c r="Y27" s="15" t="str">
        <f>IF($K27="","",$K27-'Timing &amp; Incumbent Screen'!$C$6)</f>
        <v/>
      </c>
    </row>
    <row r="28" spans="2:25" ht="10" customHeight="1" outlineLevel="1" x14ac:dyDescent="0.15">
      <c r="B28" t="s">
        <v>25305</v>
      </c>
      <c r="C28" t="s">
        <v>25306</v>
      </c>
      <c r="D28" t="s">
        <v>25307</v>
      </c>
      <c r="E28" t="s">
        <v>25271</v>
      </c>
      <c r="F28" t="s">
        <v>25271</v>
      </c>
      <c r="G28" s="17">
        <v>46034</v>
      </c>
      <c r="H28" s="17">
        <v>46048</v>
      </c>
      <c r="I28" s="15">
        <v>2</v>
      </c>
      <c r="J28" s="15">
        <v>2026</v>
      </c>
      <c r="K28" s="17"/>
      <c r="L28" t="s">
        <v>4569</v>
      </c>
      <c r="M28" t="s">
        <v>25308</v>
      </c>
      <c r="N28" t="s">
        <v>25207</v>
      </c>
      <c r="O28" t="s">
        <v>25309</v>
      </c>
      <c r="P28" t="s">
        <v>25310</v>
      </c>
      <c r="Q28" t="s">
        <v>25217</v>
      </c>
      <c r="R28" t="s">
        <v>531</v>
      </c>
      <c r="T28" t="s">
        <v>25210</v>
      </c>
      <c r="U28" t="s">
        <v>25211</v>
      </c>
      <c r="V28" t="s">
        <v>970</v>
      </c>
      <c r="W28" t="s">
        <v>25311</v>
      </c>
      <c r="X28" t="str">
        <f>IF($K28="","n/a",IF($K28&gt;='Timing &amp; Incumbent Screen'!$C$6,"OPEN","closed"))</f>
        <v>n/a</v>
      </c>
      <c r="Y28" s="15" t="str">
        <f>IF($K28="","",$K28-'Timing &amp; Incumbent Screen'!$C$6)</f>
        <v/>
      </c>
    </row>
    <row r="29" spans="2:25" ht="10" customHeight="1" outlineLevel="1" x14ac:dyDescent="0.15">
      <c r="B29" t="s">
        <v>25312</v>
      </c>
      <c r="C29" t="s">
        <v>25313</v>
      </c>
      <c r="D29" t="s">
        <v>25314</v>
      </c>
      <c r="E29" t="s">
        <v>25204</v>
      </c>
      <c r="F29" t="s">
        <v>25204</v>
      </c>
      <c r="G29" s="17">
        <v>46182</v>
      </c>
      <c r="H29" s="17">
        <v>46182</v>
      </c>
      <c r="I29" s="15">
        <v>1</v>
      </c>
      <c r="J29" s="15">
        <v>2026</v>
      </c>
      <c r="K29" s="17">
        <v>46189</v>
      </c>
      <c r="L29" t="s">
        <v>4742</v>
      </c>
      <c r="M29" t="s">
        <v>7067</v>
      </c>
      <c r="N29" t="s">
        <v>25207</v>
      </c>
      <c r="O29" t="s">
        <v>25315</v>
      </c>
      <c r="Q29" t="s">
        <v>25228</v>
      </c>
      <c r="R29" t="s">
        <v>645</v>
      </c>
      <c r="T29" t="s">
        <v>25210</v>
      </c>
      <c r="U29" t="s">
        <v>25211</v>
      </c>
      <c r="V29" t="s">
        <v>970</v>
      </c>
      <c r="W29" t="s">
        <v>25316</v>
      </c>
      <c r="X29" t="str">
        <f>IF($K29="","n/a",IF($K29&gt;='Timing &amp; Incumbent Screen'!$C$6,"OPEN","closed"))</f>
        <v>closed</v>
      </c>
      <c r="Y29" s="15">
        <f>IF($K29="","",$K29-'Timing &amp; Incumbent Screen'!$C$6)</f>
        <v>-4</v>
      </c>
    </row>
    <row r="30" spans="2:25" ht="10" customHeight="1" outlineLevel="1" x14ac:dyDescent="0.15">
      <c r="B30" t="s">
        <v>25317</v>
      </c>
      <c r="C30" t="s">
        <v>25318</v>
      </c>
      <c r="D30" t="s">
        <v>25319</v>
      </c>
      <c r="E30" t="s">
        <v>25204</v>
      </c>
      <c r="F30" t="s">
        <v>25204</v>
      </c>
      <c r="G30" s="17">
        <v>46175</v>
      </c>
      <c r="H30" s="17">
        <v>46175</v>
      </c>
      <c r="I30" s="15">
        <v>1</v>
      </c>
      <c r="J30" s="15">
        <v>2026</v>
      </c>
      <c r="K30" s="17">
        <v>46182</v>
      </c>
      <c r="L30" t="s">
        <v>7625</v>
      </c>
      <c r="M30" t="s">
        <v>2658</v>
      </c>
      <c r="N30" t="s">
        <v>25207</v>
      </c>
      <c r="O30" t="s">
        <v>25315</v>
      </c>
      <c r="Q30" t="s">
        <v>25228</v>
      </c>
      <c r="R30" t="s">
        <v>645</v>
      </c>
      <c r="T30" t="s">
        <v>25210</v>
      </c>
      <c r="U30" t="s">
        <v>25211</v>
      </c>
      <c r="V30" t="s">
        <v>970</v>
      </c>
      <c r="W30" t="s">
        <v>25320</v>
      </c>
      <c r="X30" t="str">
        <f>IF($K30="","n/a",IF($K30&gt;='Timing &amp; Incumbent Screen'!$C$6,"OPEN","closed"))</f>
        <v>closed</v>
      </c>
      <c r="Y30" s="15">
        <f>IF($K30="","",$K30-'Timing &amp; Incumbent Screen'!$C$6)</f>
        <v>-11</v>
      </c>
    </row>
    <row r="31" spans="2:25" ht="10" customHeight="1" outlineLevel="1" x14ac:dyDescent="0.15">
      <c r="B31" t="s">
        <v>25321</v>
      </c>
      <c r="C31" t="s">
        <v>25322</v>
      </c>
      <c r="D31" t="s">
        <v>25323</v>
      </c>
      <c r="E31" t="s">
        <v>25204</v>
      </c>
      <c r="F31" t="s">
        <v>25204</v>
      </c>
      <c r="G31" s="17">
        <v>46150</v>
      </c>
      <c r="H31" s="17">
        <v>46150</v>
      </c>
      <c r="I31" s="15">
        <v>1</v>
      </c>
      <c r="J31" s="15">
        <v>2026</v>
      </c>
      <c r="K31" s="17">
        <v>46181</v>
      </c>
      <c r="L31" t="s">
        <v>4388</v>
      </c>
      <c r="M31" t="s">
        <v>7067</v>
      </c>
      <c r="N31" t="s">
        <v>25207</v>
      </c>
      <c r="O31" t="s">
        <v>25324</v>
      </c>
      <c r="Q31" t="s">
        <v>25217</v>
      </c>
      <c r="R31" t="s">
        <v>531</v>
      </c>
      <c r="T31" t="s">
        <v>25210</v>
      </c>
      <c r="U31" t="s">
        <v>25211</v>
      </c>
      <c r="V31" t="s">
        <v>970</v>
      </c>
      <c r="W31" t="s">
        <v>25325</v>
      </c>
      <c r="X31" t="str">
        <f>IF($K31="","n/a",IF($K31&gt;='Timing &amp; Incumbent Screen'!$C$6,"OPEN","closed"))</f>
        <v>closed</v>
      </c>
      <c r="Y31" s="15">
        <f>IF($K31="","",$K31-'Timing &amp; Incumbent Screen'!$C$6)</f>
        <v>-12</v>
      </c>
    </row>
    <row r="32" spans="2:25" ht="10" customHeight="1" outlineLevel="1" x14ac:dyDescent="0.15">
      <c r="B32" t="s">
        <v>25326</v>
      </c>
      <c r="C32" t="s">
        <v>25327</v>
      </c>
      <c r="D32" t="s">
        <v>25328</v>
      </c>
      <c r="E32" t="s">
        <v>25204</v>
      </c>
      <c r="F32" t="s">
        <v>25204</v>
      </c>
      <c r="G32" s="17">
        <v>46169</v>
      </c>
      <c r="H32" s="17">
        <v>46169</v>
      </c>
      <c r="I32" s="15">
        <v>1</v>
      </c>
      <c r="J32" s="15">
        <v>2026</v>
      </c>
      <c r="K32" s="17">
        <v>46176</v>
      </c>
      <c r="L32" t="s">
        <v>803</v>
      </c>
      <c r="M32" t="s">
        <v>6999</v>
      </c>
      <c r="N32" t="s">
        <v>25207</v>
      </c>
      <c r="O32" t="s">
        <v>25315</v>
      </c>
      <c r="Q32" t="s">
        <v>25228</v>
      </c>
      <c r="R32" t="s">
        <v>645</v>
      </c>
      <c r="T32" t="s">
        <v>25210</v>
      </c>
      <c r="U32" t="s">
        <v>25211</v>
      </c>
      <c r="V32" t="s">
        <v>970</v>
      </c>
      <c r="W32" t="s">
        <v>25329</v>
      </c>
      <c r="X32" t="str">
        <f>IF($K32="","n/a",IF($K32&gt;='Timing &amp; Incumbent Screen'!$C$6,"OPEN","closed"))</f>
        <v>closed</v>
      </c>
      <c r="Y32" s="15">
        <f>IF($K32="","",$K32-'Timing &amp; Incumbent Screen'!$C$6)</f>
        <v>-17</v>
      </c>
    </row>
    <row r="33" spans="2:25" ht="10" customHeight="1" outlineLevel="1" x14ac:dyDescent="0.15">
      <c r="B33" t="s">
        <v>25330</v>
      </c>
      <c r="C33" t="s">
        <v>25331</v>
      </c>
      <c r="D33" t="s">
        <v>25332</v>
      </c>
      <c r="E33" t="s">
        <v>25204</v>
      </c>
      <c r="F33" t="s">
        <v>25204</v>
      </c>
      <c r="G33" s="17">
        <v>46132</v>
      </c>
      <c r="H33" s="17">
        <v>46132</v>
      </c>
      <c r="I33" s="15">
        <v>1</v>
      </c>
      <c r="J33" s="15">
        <v>2026</v>
      </c>
      <c r="K33" s="17">
        <v>46139</v>
      </c>
      <c r="L33" t="s">
        <v>25205</v>
      </c>
      <c r="M33" t="s">
        <v>25333</v>
      </c>
      <c r="N33" t="s">
        <v>25207</v>
      </c>
      <c r="O33" t="s">
        <v>25315</v>
      </c>
      <c r="Q33" t="s">
        <v>25209</v>
      </c>
      <c r="R33" t="s">
        <v>645</v>
      </c>
      <c r="T33" t="s">
        <v>25210</v>
      </c>
      <c r="U33" t="s">
        <v>25211</v>
      </c>
      <c r="V33" t="s">
        <v>970</v>
      </c>
      <c r="W33" t="s">
        <v>25334</v>
      </c>
      <c r="X33" t="str">
        <f>IF($K33="","n/a",IF($K33&gt;='Timing &amp; Incumbent Screen'!$C$6,"OPEN","closed"))</f>
        <v>closed</v>
      </c>
      <c r="Y33" s="15">
        <f>IF($K33="","",$K33-'Timing &amp; Incumbent Screen'!$C$6)</f>
        <v>-54</v>
      </c>
    </row>
    <row r="34" spans="2:25" ht="10" customHeight="1" outlineLevel="1" x14ac:dyDescent="0.15">
      <c r="B34" t="s">
        <v>25335</v>
      </c>
      <c r="C34" t="s">
        <v>25336</v>
      </c>
      <c r="D34" t="s">
        <v>25337</v>
      </c>
      <c r="E34" t="s">
        <v>25204</v>
      </c>
      <c r="F34" t="s">
        <v>25204</v>
      </c>
      <c r="G34" s="17">
        <v>46128</v>
      </c>
      <c r="H34" s="17">
        <v>46128</v>
      </c>
      <c r="I34" s="15">
        <v>1</v>
      </c>
      <c r="J34" s="15">
        <v>2026</v>
      </c>
      <c r="K34" s="17">
        <v>46132</v>
      </c>
      <c r="L34" t="s">
        <v>817</v>
      </c>
      <c r="M34" t="s">
        <v>7508</v>
      </c>
      <c r="N34" t="s">
        <v>25207</v>
      </c>
      <c r="O34" t="s">
        <v>25315</v>
      </c>
      <c r="Q34" t="s">
        <v>25209</v>
      </c>
      <c r="R34" t="s">
        <v>645</v>
      </c>
      <c r="T34" t="s">
        <v>25210</v>
      </c>
      <c r="U34" t="s">
        <v>25211</v>
      </c>
      <c r="V34" t="s">
        <v>970</v>
      </c>
      <c r="W34" t="s">
        <v>25338</v>
      </c>
      <c r="X34" t="str">
        <f>IF($K34="","n/a",IF($K34&gt;='Timing &amp; Incumbent Screen'!$C$6,"OPEN","closed"))</f>
        <v>closed</v>
      </c>
      <c r="Y34" s="15">
        <f>IF($K34="","",$K34-'Timing &amp; Incumbent Screen'!$C$6)</f>
        <v>-61</v>
      </c>
    </row>
    <row r="35" spans="2:25" ht="10" customHeight="1" outlineLevel="1" x14ac:dyDescent="0.15">
      <c r="B35" t="s">
        <v>25339</v>
      </c>
      <c r="C35" t="s">
        <v>25340</v>
      </c>
      <c r="D35" t="s">
        <v>25341</v>
      </c>
      <c r="E35" t="s">
        <v>25204</v>
      </c>
      <c r="F35" t="s">
        <v>25204</v>
      </c>
      <c r="G35" s="17">
        <v>46119</v>
      </c>
      <c r="H35" s="17">
        <v>46119</v>
      </c>
      <c r="I35" s="15">
        <v>1</v>
      </c>
      <c r="J35" s="15">
        <v>2026</v>
      </c>
      <c r="K35" s="17">
        <v>46125</v>
      </c>
      <c r="L35" t="s">
        <v>4742</v>
      </c>
      <c r="M35" t="s">
        <v>757</v>
      </c>
      <c r="N35" t="s">
        <v>25207</v>
      </c>
      <c r="O35" t="s">
        <v>25315</v>
      </c>
      <c r="Q35" t="s">
        <v>25228</v>
      </c>
      <c r="R35" t="s">
        <v>645</v>
      </c>
      <c r="T35" t="s">
        <v>25210</v>
      </c>
      <c r="U35" t="s">
        <v>25211</v>
      </c>
      <c r="V35" t="s">
        <v>970</v>
      </c>
      <c r="W35" t="s">
        <v>25342</v>
      </c>
      <c r="X35" t="str">
        <f>IF($K35="","n/a",IF($K35&gt;='Timing &amp; Incumbent Screen'!$C$6,"OPEN","closed"))</f>
        <v>closed</v>
      </c>
      <c r="Y35" s="15">
        <f>IF($K35="","",$K35-'Timing &amp; Incumbent Screen'!$C$6)</f>
        <v>-68</v>
      </c>
    </row>
    <row r="36" spans="2:25" ht="10" customHeight="1" outlineLevel="1" x14ac:dyDescent="0.15">
      <c r="B36" t="s">
        <v>25343</v>
      </c>
      <c r="C36" t="s">
        <v>25344</v>
      </c>
      <c r="D36" t="s">
        <v>25345</v>
      </c>
      <c r="E36" t="s">
        <v>25233</v>
      </c>
      <c r="F36" t="s">
        <v>25233</v>
      </c>
      <c r="G36" s="17">
        <v>46106</v>
      </c>
      <c r="H36" s="17">
        <v>46106</v>
      </c>
      <c r="I36" s="15">
        <v>1</v>
      </c>
      <c r="J36" s="15">
        <v>2026</v>
      </c>
      <c r="K36" s="17">
        <v>46113</v>
      </c>
      <c r="L36" t="s">
        <v>795</v>
      </c>
      <c r="M36" t="s">
        <v>740</v>
      </c>
      <c r="N36" t="s">
        <v>25207</v>
      </c>
      <c r="O36" t="s">
        <v>25216</v>
      </c>
      <c r="Q36" t="s">
        <v>25228</v>
      </c>
      <c r="R36" t="s">
        <v>531</v>
      </c>
      <c r="T36" t="s">
        <v>25210</v>
      </c>
      <c r="U36" t="s">
        <v>25211</v>
      </c>
      <c r="V36" t="s">
        <v>970</v>
      </c>
      <c r="W36" t="s">
        <v>25346</v>
      </c>
      <c r="X36" t="str">
        <f>IF($K36="","n/a",IF($K36&gt;='Timing &amp; Incumbent Screen'!$C$6,"OPEN","closed"))</f>
        <v>closed</v>
      </c>
      <c r="Y36" s="15">
        <f>IF($K36="","",$K36-'Timing &amp; Incumbent Screen'!$C$6)</f>
        <v>-80</v>
      </c>
    </row>
    <row r="37" spans="2:25" ht="10" customHeight="1" outlineLevel="1" x14ac:dyDescent="0.15">
      <c r="B37" t="s">
        <v>25347</v>
      </c>
      <c r="C37" t="s">
        <v>25348</v>
      </c>
      <c r="D37" t="s">
        <v>25349</v>
      </c>
      <c r="E37" t="s">
        <v>25233</v>
      </c>
      <c r="F37" t="s">
        <v>25233</v>
      </c>
      <c r="G37" s="17">
        <v>46052</v>
      </c>
      <c r="H37" s="17">
        <v>46052</v>
      </c>
      <c r="I37" s="15">
        <v>1</v>
      </c>
      <c r="J37" s="15">
        <v>2026</v>
      </c>
      <c r="K37" s="17">
        <v>46052</v>
      </c>
      <c r="L37" t="s">
        <v>4569</v>
      </c>
      <c r="M37" t="s">
        <v>25308</v>
      </c>
      <c r="N37" t="s">
        <v>25207</v>
      </c>
      <c r="O37" t="s">
        <v>25309</v>
      </c>
      <c r="Q37" t="s">
        <v>25217</v>
      </c>
      <c r="R37" t="s">
        <v>531</v>
      </c>
      <c r="T37" t="s">
        <v>25210</v>
      </c>
      <c r="U37" t="s">
        <v>25211</v>
      </c>
      <c r="V37" t="s">
        <v>970</v>
      </c>
      <c r="W37" t="s">
        <v>25350</v>
      </c>
      <c r="X37" t="str">
        <f>IF($K37="","n/a",IF($K37&gt;='Timing &amp; Incumbent Screen'!$C$6,"OPEN","closed"))</f>
        <v>closed</v>
      </c>
      <c r="Y37" s="15">
        <f>IF($K37="","",$K37-'Timing &amp; Incumbent Screen'!$C$6)</f>
        <v>-141</v>
      </c>
    </row>
    <row r="38" spans="2:25" ht="10" customHeight="1" outlineLevel="1" x14ac:dyDescent="0.15">
      <c r="B38" t="s">
        <v>25351</v>
      </c>
      <c r="C38" t="s">
        <v>25352</v>
      </c>
      <c r="D38" t="s">
        <v>25353</v>
      </c>
      <c r="E38" t="s">
        <v>25233</v>
      </c>
      <c r="F38" t="s">
        <v>25233</v>
      </c>
      <c r="G38" s="17">
        <v>45965</v>
      </c>
      <c r="H38" s="17">
        <v>45965</v>
      </c>
      <c r="I38" s="15">
        <v>1</v>
      </c>
      <c r="J38" s="15">
        <v>2026</v>
      </c>
      <c r="K38" s="17">
        <v>45979</v>
      </c>
      <c r="L38" t="s">
        <v>795</v>
      </c>
      <c r="M38" t="s">
        <v>755</v>
      </c>
      <c r="N38" t="s">
        <v>25207</v>
      </c>
      <c r="O38" t="s">
        <v>25216</v>
      </c>
      <c r="Q38" t="s">
        <v>25217</v>
      </c>
      <c r="R38" t="s">
        <v>531</v>
      </c>
      <c r="T38" t="s">
        <v>25210</v>
      </c>
      <c r="U38" t="s">
        <v>25211</v>
      </c>
      <c r="V38" t="s">
        <v>970</v>
      </c>
      <c r="W38" t="s">
        <v>25354</v>
      </c>
      <c r="X38" t="str">
        <f>IF($K38="","n/a",IF($K38&gt;='Timing &amp; Incumbent Screen'!$C$6,"OPEN","closed"))</f>
        <v>closed</v>
      </c>
      <c r="Y38" s="15">
        <f>IF($K38="","",$K38-'Timing &amp; Incumbent Screen'!$C$6)</f>
        <v>-214</v>
      </c>
    </row>
    <row r="39" spans="2:25" ht="10" customHeight="1" outlineLevel="1" x14ac:dyDescent="0.15">
      <c r="B39" t="s">
        <v>25355</v>
      </c>
      <c r="C39" t="s">
        <v>25356</v>
      </c>
      <c r="D39" t="s">
        <v>25357</v>
      </c>
      <c r="E39" t="s">
        <v>25233</v>
      </c>
      <c r="F39" t="s">
        <v>25233</v>
      </c>
      <c r="G39" s="17">
        <v>45964</v>
      </c>
      <c r="H39" s="17">
        <v>45964</v>
      </c>
      <c r="I39" s="15">
        <v>1</v>
      </c>
      <c r="J39" s="15">
        <v>2026</v>
      </c>
      <c r="K39" s="17">
        <v>45973</v>
      </c>
      <c r="L39" t="s">
        <v>795</v>
      </c>
      <c r="M39" t="s">
        <v>2658</v>
      </c>
      <c r="O39" t="s">
        <v>25358</v>
      </c>
      <c r="Q39" t="s">
        <v>25217</v>
      </c>
      <c r="R39" t="s">
        <v>531</v>
      </c>
      <c r="T39" t="s">
        <v>25210</v>
      </c>
      <c r="U39" t="s">
        <v>25211</v>
      </c>
      <c r="V39" t="s">
        <v>970</v>
      </c>
      <c r="W39" t="s">
        <v>25359</v>
      </c>
      <c r="X39" t="str">
        <f>IF($K39="","n/a",IF($K39&gt;='Timing &amp; Incumbent Screen'!$C$6,"OPEN","closed"))</f>
        <v>closed</v>
      </c>
      <c r="Y39" s="15">
        <f>IF($K39="","",$K39-'Timing &amp; Incumbent Screen'!$C$6)</f>
        <v>-220</v>
      </c>
    </row>
    <row r="40" spans="2:25" ht="10" customHeight="1" outlineLevel="1" x14ac:dyDescent="0.15">
      <c r="B40" t="s">
        <v>25360</v>
      </c>
      <c r="C40" t="s">
        <v>25361</v>
      </c>
      <c r="D40" t="s">
        <v>25362</v>
      </c>
      <c r="E40" t="s">
        <v>25233</v>
      </c>
      <c r="F40" t="s">
        <v>25233</v>
      </c>
      <c r="G40" s="17">
        <v>45909</v>
      </c>
      <c r="H40" s="17">
        <v>45909</v>
      </c>
      <c r="I40" s="15">
        <v>1</v>
      </c>
      <c r="J40" s="15">
        <v>2025</v>
      </c>
      <c r="K40" s="17">
        <v>45919</v>
      </c>
      <c r="L40" t="s">
        <v>795</v>
      </c>
      <c r="M40" t="s">
        <v>741</v>
      </c>
      <c r="N40" t="s">
        <v>25207</v>
      </c>
      <c r="O40" t="s">
        <v>25216</v>
      </c>
      <c r="Q40" t="s">
        <v>25217</v>
      </c>
      <c r="R40" t="s">
        <v>531</v>
      </c>
      <c r="T40" t="s">
        <v>25210</v>
      </c>
      <c r="U40" t="s">
        <v>25211</v>
      </c>
      <c r="V40" t="s">
        <v>970</v>
      </c>
      <c r="W40" t="s">
        <v>25363</v>
      </c>
      <c r="X40" t="str">
        <f>IF($K40="","n/a",IF($K40&gt;='Timing &amp; Incumbent Screen'!$C$6,"OPEN","closed"))</f>
        <v>closed</v>
      </c>
      <c r="Y40" s="15">
        <f>IF($K40="","",$K40-'Timing &amp; Incumbent Screen'!$C$6)</f>
        <v>-274</v>
      </c>
    </row>
    <row r="41" spans="2:25" ht="10" customHeight="1" outlineLevel="1" x14ac:dyDescent="0.15">
      <c r="B41" t="s">
        <v>25364</v>
      </c>
      <c r="C41" t="s">
        <v>25365</v>
      </c>
      <c r="D41" t="s">
        <v>25366</v>
      </c>
      <c r="E41" t="s">
        <v>25233</v>
      </c>
      <c r="F41" t="s">
        <v>25233</v>
      </c>
      <c r="G41" s="17">
        <v>45910</v>
      </c>
      <c r="H41" s="17">
        <v>45910</v>
      </c>
      <c r="I41" s="15">
        <v>1</v>
      </c>
      <c r="J41" s="15">
        <v>2025</v>
      </c>
      <c r="K41" s="17">
        <v>45915</v>
      </c>
      <c r="L41" t="s">
        <v>4388</v>
      </c>
      <c r="M41" t="s">
        <v>757</v>
      </c>
      <c r="N41" t="s">
        <v>25207</v>
      </c>
      <c r="O41" t="s">
        <v>25358</v>
      </c>
      <c r="Q41" t="s">
        <v>25228</v>
      </c>
      <c r="R41" t="s">
        <v>531</v>
      </c>
      <c r="T41" t="s">
        <v>25210</v>
      </c>
      <c r="U41" t="s">
        <v>25211</v>
      </c>
      <c r="V41" t="s">
        <v>970</v>
      </c>
      <c r="W41" t="s">
        <v>25367</v>
      </c>
      <c r="X41" t="str">
        <f>IF($K41="","n/a",IF($K41&gt;='Timing &amp; Incumbent Screen'!$C$6,"OPEN","closed"))</f>
        <v>closed</v>
      </c>
      <c r="Y41" s="15">
        <f>IF($K41="","",$K41-'Timing &amp; Incumbent Screen'!$C$6)</f>
        <v>-278</v>
      </c>
    </row>
    <row r="42" spans="2:25" ht="10" customHeight="1" outlineLevel="1" x14ac:dyDescent="0.15">
      <c r="B42" t="s">
        <v>25368</v>
      </c>
      <c r="C42" t="s">
        <v>25369</v>
      </c>
      <c r="D42" t="s">
        <v>25370</v>
      </c>
      <c r="E42" t="s">
        <v>25204</v>
      </c>
      <c r="F42" t="s">
        <v>25204</v>
      </c>
      <c r="G42" s="17">
        <v>45897</v>
      </c>
      <c r="H42" s="17">
        <v>45897</v>
      </c>
      <c r="I42" s="15">
        <v>1</v>
      </c>
      <c r="J42" s="15">
        <v>2025</v>
      </c>
      <c r="K42" s="17">
        <v>45904</v>
      </c>
      <c r="L42" t="s">
        <v>795</v>
      </c>
      <c r="M42" t="s">
        <v>6999</v>
      </c>
      <c r="N42" t="s">
        <v>25207</v>
      </c>
      <c r="O42" t="s">
        <v>25315</v>
      </c>
      <c r="Q42" t="s">
        <v>25228</v>
      </c>
      <c r="R42" t="s">
        <v>645</v>
      </c>
      <c r="T42" t="s">
        <v>25210</v>
      </c>
      <c r="U42" t="s">
        <v>25211</v>
      </c>
      <c r="V42" t="s">
        <v>970</v>
      </c>
      <c r="W42" t="s">
        <v>25371</v>
      </c>
      <c r="X42" t="str">
        <f>IF($K42="","n/a",IF($K42&gt;='Timing &amp; Incumbent Screen'!$C$6,"OPEN","closed"))</f>
        <v>closed</v>
      </c>
      <c r="Y42" s="15">
        <f>IF($K42="","",$K42-'Timing &amp; Incumbent Screen'!$C$6)</f>
        <v>-289</v>
      </c>
    </row>
    <row r="43" spans="2:25" ht="10" customHeight="1" outlineLevel="1" x14ac:dyDescent="0.15">
      <c r="B43" t="s">
        <v>25372</v>
      </c>
      <c r="C43" t="s">
        <v>25373</v>
      </c>
      <c r="D43" t="s">
        <v>25374</v>
      </c>
      <c r="E43" t="s">
        <v>25233</v>
      </c>
      <c r="F43" t="s">
        <v>25233</v>
      </c>
      <c r="G43" s="17">
        <v>45876</v>
      </c>
      <c r="H43" s="17">
        <v>45876</v>
      </c>
      <c r="I43" s="15">
        <v>1</v>
      </c>
      <c r="J43" s="15">
        <v>2025</v>
      </c>
      <c r="K43" s="17">
        <v>45891</v>
      </c>
      <c r="L43" t="s">
        <v>4388</v>
      </c>
      <c r="M43" t="s">
        <v>7067</v>
      </c>
      <c r="N43" t="s">
        <v>25207</v>
      </c>
      <c r="O43" t="s">
        <v>25375</v>
      </c>
      <c r="Q43" t="s">
        <v>25228</v>
      </c>
      <c r="R43" t="s">
        <v>531</v>
      </c>
      <c r="T43" t="s">
        <v>25210</v>
      </c>
      <c r="U43" t="s">
        <v>25211</v>
      </c>
      <c r="V43" t="s">
        <v>970</v>
      </c>
      <c r="W43" t="s">
        <v>25376</v>
      </c>
      <c r="X43" t="str">
        <f>IF($K43="","n/a",IF($K43&gt;='Timing &amp; Incumbent Screen'!$C$6,"OPEN","closed"))</f>
        <v>closed</v>
      </c>
      <c r="Y43" s="15">
        <f>IF($K43="","",$K43-'Timing &amp; Incumbent Screen'!$C$6)</f>
        <v>-302</v>
      </c>
    </row>
    <row r="44" spans="2:25" ht="10" customHeight="1" outlineLevel="1" x14ac:dyDescent="0.15">
      <c r="B44" t="s">
        <v>25377</v>
      </c>
      <c r="C44" t="s">
        <v>25378</v>
      </c>
      <c r="D44" t="s">
        <v>25379</v>
      </c>
      <c r="E44" t="s">
        <v>25204</v>
      </c>
      <c r="F44" t="s">
        <v>25204</v>
      </c>
      <c r="G44" s="17">
        <v>45877</v>
      </c>
      <c r="H44" s="17">
        <v>45877</v>
      </c>
      <c r="I44" s="15">
        <v>1</v>
      </c>
      <c r="J44" s="15">
        <v>2025</v>
      </c>
      <c r="K44" s="17">
        <v>45883</v>
      </c>
      <c r="L44" t="s">
        <v>795</v>
      </c>
      <c r="M44" t="s">
        <v>755</v>
      </c>
      <c r="N44" t="s">
        <v>25207</v>
      </c>
      <c r="O44" t="s">
        <v>25309</v>
      </c>
      <c r="Q44" t="s">
        <v>25209</v>
      </c>
      <c r="R44" t="s">
        <v>531</v>
      </c>
      <c r="T44" t="s">
        <v>25210</v>
      </c>
      <c r="U44" t="s">
        <v>25211</v>
      </c>
      <c r="V44" t="s">
        <v>970</v>
      </c>
      <c r="W44" t="s">
        <v>25380</v>
      </c>
      <c r="X44" t="str">
        <f>IF($K44="","n/a",IF($K44&gt;='Timing &amp; Incumbent Screen'!$C$6,"OPEN","closed"))</f>
        <v>closed</v>
      </c>
      <c r="Y44" s="15">
        <f>IF($K44="","",$K44-'Timing &amp; Incumbent Screen'!$C$6)</f>
        <v>-310</v>
      </c>
    </row>
    <row r="45" spans="2:25" ht="10" customHeight="1" outlineLevel="1" x14ac:dyDescent="0.15">
      <c r="B45" t="s">
        <v>25381</v>
      </c>
      <c r="C45" t="s">
        <v>25382</v>
      </c>
      <c r="D45" t="s">
        <v>25383</v>
      </c>
      <c r="E45" t="s">
        <v>25204</v>
      </c>
      <c r="F45" t="s">
        <v>25204</v>
      </c>
      <c r="G45" s="17">
        <v>45831</v>
      </c>
      <c r="H45" s="17">
        <v>45831</v>
      </c>
      <c r="I45" s="15">
        <v>1</v>
      </c>
      <c r="J45" s="15">
        <v>2025</v>
      </c>
      <c r="K45" s="17">
        <v>45838</v>
      </c>
      <c r="L45" t="s">
        <v>795</v>
      </c>
      <c r="M45" t="s">
        <v>5110</v>
      </c>
      <c r="N45" t="s">
        <v>25207</v>
      </c>
      <c r="O45" t="s">
        <v>25315</v>
      </c>
      <c r="Q45" t="s">
        <v>25228</v>
      </c>
      <c r="R45" t="s">
        <v>645</v>
      </c>
      <c r="T45" t="s">
        <v>25210</v>
      </c>
      <c r="U45" t="s">
        <v>25211</v>
      </c>
      <c r="V45" t="s">
        <v>970</v>
      </c>
      <c r="W45" t="s">
        <v>25384</v>
      </c>
      <c r="X45" t="str">
        <f>IF($K45="","n/a",IF($K45&gt;='Timing &amp; Incumbent Screen'!$C$6,"OPEN","closed"))</f>
        <v>closed</v>
      </c>
      <c r="Y45" s="15">
        <f>IF($K45="","",$K45-'Timing &amp; Incumbent Screen'!$C$6)</f>
        <v>-355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B1F3A"/>
    <outlinePr summaryBelow="0"/>
  </sheetPr>
  <dimension ref="A2:N59"/>
  <sheetViews>
    <sheetView showGridLines="0" showOutlineSymbols="0" workbookViewId="0"/>
  </sheetViews>
  <sheetFormatPr baseColWidth="10" defaultColWidth="8.75" defaultRowHeight="10" customHeight="1" outlineLevelRow="1" x14ac:dyDescent="0.15"/>
  <cols>
    <col min="1" max="1" width="2.25" customWidth="1"/>
    <col min="2" max="3" width="20" customWidth="1"/>
    <col min="4" max="9" width="18" customWidth="1"/>
    <col min="10" max="10" width="14" customWidth="1"/>
    <col min="11" max="14" width="18" customWidth="1"/>
  </cols>
  <sheetData>
    <row r="2" spans="1:14" ht="10" customHeight="1" x14ac:dyDescent="0.15">
      <c r="B2" s="8" t="s">
        <v>111</v>
      </c>
      <c r="C2" s="8"/>
      <c r="D2" s="8"/>
      <c r="E2" s="8"/>
      <c r="F2" s="8"/>
      <c r="G2" s="8"/>
      <c r="H2" s="8"/>
      <c r="I2" s="8"/>
      <c r="J2" s="8"/>
      <c r="K2" s="8"/>
      <c r="L2" s="8"/>
      <c r="M2" s="8"/>
      <c r="N2" s="8"/>
    </row>
    <row r="3" spans="1:14" ht="10" customHeight="1" x14ac:dyDescent="0.15">
      <c r="B3" s="20" t="s">
        <v>25385</v>
      </c>
    </row>
    <row r="6" spans="1:14" ht="10" customHeight="1" x14ac:dyDescent="0.15">
      <c r="A6" t="s">
        <v>2</v>
      </c>
      <c r="B6" s="9" t="s">
        <v>25386</v>
      </c>
      <c r="C6" s="9"/>
      <c r="D6" s="9"/>
      <c r="E6" s="9"/>
      <c r="F6" s="9"/>
      <c r="G6" s="9"/>
      <c r="H6" s="9"/>
      <c r="I6" s="9"/>
      <c r="J6" s="9"/>
      <c r="K6" s="9"/>
      <c r="L6" s="9"/>
      <c r="M6" s="9"/>
      <c r="N6" s="9"/>
    </row>
    <row r="8" spans="1:14" ht="10" customHeight="1" x14ac:dyDescent="0.15">
      <c r="B8" s="2" t="s">
        <v>25186</v>
      </c>
      <c r="C8" s="2" t="s">
        <v>25188</v>
      </c>
      <c r="D8" s="2" t="s">
        <v>25387</v>
      </c>
      <c r="E8" s="2" t="s">
        <v>25388</v>
      </c>
      <c r="F8" s="2" t="s">
        <v>25389</v>
      </c>
      <c r="G8" s="2" t="s">
        <v>25390</v>
      </c>
      <c r="H8" s="2" t="s">
        <v>25391</v>
      </c>
      <c r="I8" s="2" t="s">
        <v>25392</v>
      </c>
      <c r="J8" s="14" t="s">
        <v>25194</v>
      </c>
      <c r="K8" s="14" t="s">
        <v>25393</v>
      </c>
      <c r="L8" s="2" t="s">
        <v>25394</v>
      </c>
      <c r="M8" s="2" t="s">
        <v>25395</v>
      </c>
      <c r="N8" s="2" t="s">
        <v>25396</v>
      </c>
    </row>
    <row r="9" spans="1:14" ht="10" customHeight="1" outlineLevel="1" x14ac:dyDescent="0.15">
      <c r="B9" t="s">
        <v>25213</v>
      </c>
      <c r="C9" t="s">
        <v>25215</v>
      </c>
      <c r="D9" t="s">
        <v>25214</v>
      </c>
      <c r="E9" t="s">
        <v>172</v>
      </c>
      <c r="F9" t="s">
        <v>639</v>
      </c>
      <c r="G9" t="s">
        <v>10430</v>
      </c>
      <c r="H9" t="s">
        <v>10430</v>
      </c>
      <c r="I9" t="s">
        <v>10430</v>
      </c>
      <c r="J9" s="17">
        <v>46195</v>
      </c>
      <c r="K9" s="5">
        <v>1</v>
      </c>
      <c r="L9" s="21"/>
      <c r="M9" s="21"/>
      <c r="N9" t="s">
        <v>25397</v>
      </c>
    </row>
    <row r="10" spans="1:14" ht="10" customHeight="1" outlineLevel="1" x14ac:dyDescent="0.15">
      <c r="B10" t="s">
        <v>25213</v>
      </c>
      <c r="C10" t="s">
        <v>25215</v>
      </c>
      <c r="D10" t="s">
        <v>25214</v>
      </c>
      <c r="E10" t="s">
        <v>175</v>
      </c>
      <c r="F10" t="s">
        <v>640</v>
      </c>
      <c r="G10" t="s">
        <v>10430</v>
      </c>
      <c r="H10" t="s">
        <v>10430</v>
      </c>
      <c r="I10" t="s">
        <v>10430</v>
      </c>
      <c r="J10" s="17">
        <v>46195</v>
      </c>
      <c r="K10" s="5">
        <v>1</v>
      </c>
      <c r="L10" s="21"/>
      <c r="M10" s="21"/>
      <c r="N10" t="s">
        <v>25397</v>
      </c>
    </row>
    <row r="11" spans="1:14" ht="10" customHeight="1" outlineLevel="1" x14ac:dyDescent="0.15">
      <c r="B11" t="s">
        <v>25213</v>
      </c>
      <c r="C11" t="s">
        <v>25215</v>
      </c>
      <c r="D11" t="s">
        <v>25214</v>
      </c>
      <c r="E11" t="s">
        <v>178</v>
      </c>
      <c r="F11" t="s">
        <v>642</v>
      </c>
      <c r="G11" t="s">
        <v>10430</v>
      </c>
      <c r="H11" t="s">
        <v>10430</v>
      </c>
      <c r="I11" t="s">
        <v>10430</v>
      </c>
      <c r="J11" s="17">
        <v>46195</v>
      </c>
      <c r="K11" s="5">
        <v>1</v>
      </c>
      <c r="L11" s="21"/>
      <c r="M11" s="21"/>
      <c r="N11" t="s">
        <v>25397</v>
      </c>
    </row>
    <row r="12" spans="1:14" ht="10" customHeight="1" outlineLevel="1" x14ac:dyDescent="0.15">
      <c r="B12" t="s">
        <v>25213</v>
      </c>
      <c r="C12" t="s">
        <v>25215</v>
      </c>
      <c r="D12" t="s">
        <v>25214</v>
      </c>
      <c r="E12" t="s">
        <v>207</v>
      </c>
      <c r="F12" t="s">
        <v>652</v>
      </c>
      <c r="G12" t="s">
        <v>10430</v>
      </c>
      <c r="H12" t="s">
        <v>10430</v>
      </c>
      <c r="I12" t="s">
        <v>10430</v>
      </c>
      <c r="J12" s="17">
        <v>46195</v>
      </c>
      <c r="K12" s="5">
        <v>1</v>
      </c>
      <c r="L12" s="21"/>
      <c r="M12" s="21"/>
      <c r="N12" t="s">
        <v>25397</v>
      </c>
    </row>
    <row r="13" spans="1:14" ht="10" customHeight="1" outlineLevel="1" x14ac:dyDescent="0.15">
      <c r="B13" t="s">
        <v>25213</v>
      </c>
      <c r="C13" t="s">
        <v>25215</v>
      </c>
      <c r="D13" t="s">
        <v>25214</v>
      </c>
      <c r="E13" t="s">
        <v>208</v>
      </c>
      <c r="F13" t="s">
        <v>653</v>
      </c>
      <c r="G13" t="s">
        <v>10430</v>
      </c>
      <c r="H13" t="s">
        <v>10430</v>
      </c>
      <c r="I13" t="s">
        <v>10430</v>
      </c>
      <c r="J13" s="17">
        <v>46195</v>
      </c>
      <c r="K13" s="5">
        <v>1</v>
      </c>
      <c r="L13" s="21"/>
      <c r="M13" s="21"/>
      <c r="N13" t="s">
        <v>25397</v>
      </c>
    </row>
    <row r="14" spans="1:14" ht="10" customHeight="1" outlineLevel="1" x14ac:dyDescent="0.15">
      <c r="B14" t="s">
        <v>25213</v>
      </c>
      <c r="C14" t="s">
        <v>25215</v>
      </c>
      <c r="D14" t="s">
        <v>25214</v>
      </c>
      <c r="E14" t="s">
        <v>214</v>
      </c>
      <c r="F14" t="s">
        <v>652</v>
      </c>
      <c r="G14" t="s">
        <v>10430</v>
      </c>
      <c r="H14" t="s">
        <v>10430</v>
      </c>
      <c r="I14" t="s">
        <v>10430</v>
      </c>
      <c r="J14" s="17">
        <v>46195</v>
      </c>
      <c r="K14" s="5">
        <v>1</v>
      </c>
      <c r="L14" s="21"/>
      <c r="M14" s="21"/>
      <c r="N14" t="s">
        <v>25397</v>
      </c>
    </row>
    <row r="15" spans="1:14" ht="10" customHeight="1" outlineLevel="1" x14ac:dyDescent="0.15">
      <c r="B15" t="s">
        <v>25213</v>
      </c>
      <c r="C15" t="s">
        <v>25215</v>
      </c>
      <c r="D15" t="s">
        <v>25214</v>
      </c>
      <c r="E15" t="s">
        <v>215</v>
      </c>
      <c r="F15" t="s">
        <v>652</v>
      </c>
      <c r="G15" t="s">
        <v>10430</v>
      </c>
      <c r="H15" t="s">
        <v>10430</v>
      </c>
      <c r="I15" t="s">
        <v>10430</v>
      </c>
      <c r="J15" s="17">
        <v>46195</v>
      </c>
      <c r="K15" s="5">
        <v>1</v>
      </c>
      <c r="L15" s="21"/>
      <c r="M15" s="21"/>
      <c r="N15" t="s">
        <v>25397</v>
      </c>
    </row>
    <row r="16" spans="1:14" ht="10" customHeight="1" outlineLevel="1" x14ac:dyDescent="0.15">
      <c r="B16" t="s">
        <v>25213</v>
      </c>
      <c r="C16" t="s">
        <v>25215</v>
      </c>
      <c r="D16" t="s">
        <v>25214</v>
      </c>
      <c r="E16" t="s">
        <v>218</v>
      </c>
      <c r="F16" t="s">
        <v>656</v>
      </c>
      <c r="G16" t="s">
        <v>10430</v>
      </c>
      <c r="H16" t="s">
        <v>10430</v>
      </c>
      <c r="I16" t="s">
        <v>10430</v>
      </c>
      <c r="J16" s="17">
        <v>46195</v>
      </c>
      <c r="K16" s="5">
        <v>1</v>
      </c>
      <c r="L16" s="21"/>
      <c r="M16" s="21"/>
      <c r="N16" t="s">
        <v>25397</v>
      </c>
    </row>
    <row r="17" spans="2:14" ht="10" customHeight="1" outlineLevel="1" x14ac:dyDescent="0.15">
      <c r="B17" t="s">
        <v>25213</v>
      </c>
      <c r="C17" t="s">
        <v>25215</v>
      </c>
      <c r="D17" t="s">
        <v>25214</v>
      </c>
      <c r="E17" t="s">
        <v>230</v>
      </c>
      <c r="F17" t="s">
        <v>640</v>
      </c>
      <c r="G17" t="s">
        <v>10430</v>
      </c>
      <c r="H17" t="s">
        <v>10430</v>
      </c>
      <c r="I17" t="s">
        <v>10430</v>
      </c>
      <c r="J17" s="17">
        <v>46195</v>
      </c>
      <c r="K17" s="5">
        <v>1</v>
      </c>
      <c r="L17" s="21"/>
      <c r="M17" s="21"/>
      <c r="N17" t="s">
        <v>25397</v>
      </c>
    </row>
    <row r="18" spans="2:14" ht="10" customHeight="1" outlineLevel="1" x14ac:dyDescent="0.15">
      <c r="B18" t="s">
        <v>25213</v>
      </c>
      <c r="C18" t="s">
        <v>25215</v>
      </c>
      <c r="D18" t="s">
        <v>25214</v>
      </c>
      <c r="E18" t="s">
        <v>233</v>
      </c>
      <c r="F18" t="s">
        <v>659</v>
      </c>
      <c r="G18" t="s">
        <v>10430</v>
      </c>
      <c r="H18" t="s">
        <v>10430</v>
      </c>
      <c r="I18" t="s">
        <v>10430</v>
      </c>
      <c r="J18" s="17">
        <v>46195</v>
      </c>
      <c r="K18" s="5">
        <v>1</v>
      </c>
      <c r="L18" s="21"/>
      <c r="M18" s="21"/>
      <c r="N18" t="s">
        <v>25397</v>
      </c>
    </row>
    <row r="19" spans="2:14" ht="10" customHeight="1" outlineLevel="1" x14ac:dyDescent="0.15">
      <c r="B19" t="s">
        <v>25213</v>
      </c>
      <c r="C19" t="s">
        <v>25215</v>
      </c>
      <c r="D19" t="s">
        <v>25214</v>
      </c>
      <c r="E19" t="s">
        <v>240</v>
      </c>
      <c r="F19" t="s">
        <v>652</v>
      </c>
      <c r="G19" t="s">
        <v>10430</v>
      </c>
      <c r="H19" t="s">
        <v>10430</v>
      </c>
      <c r="I19" t="s">
        <v>10430</v>
      </c>
      <c r="J19" s="17">
        <v>46195</v>
      </c>
      <c r="K19" s="5">
        <v>1</v>
      </c>
      <c r="L19" s="21"/>
      <c r="M19" s="21"/>
      <c r="N19" t="s">
        <v>25397</v>
      </c>
    </row>
    <row r="20" spans="2:14" ht="10" customHeight="1" outlineLevel="1" x14ac:dyDescent="0.15">
      <c r="B20" t="s">
        <v>25213</v>
      </c>
      <c r="C20" t="s">
        <v>25215</v>
      </c>
      <c r="D20" t="s">
        <v>25214</v>
      </c>
      <c r="E20" t="s">
        <v>244</v>
      </c>
      <c r="F20" t="s">
        <v>653</v>
      </c>
      <c r="G20" t="s">
        <v>10430</v>
      </c>
      <c r="H20" t="s">
        <v>10430</v>
      </c>
      <c r="I20" t="s">
        <v>10430</v>
      </c>
      <c r="J20" s="17">
        <v>46195</v>
      </c>
      <c r="K20" s="5">
        <v>1</v>
      </c>
      <c r="L20" s="21"/>
      <c r="M20" s="21"/>
      <c r="N20" t="s">
        <v>25397</v>
      </c>
    </row>
    <row r="21" spans="2:14" ht="10" customHeight="1" outlineLevel="1" x14ac:dyDescent="0.15">
      <c r="B21" t="s">
        <v>25213</v>
      </c>
      <c r="C21" t="s">
        <v>25215</v>
      </c>
      <c r="D21" t="s">
        <v>25214</v>
      </c>
      <c r="E21" t="s">
        <v>249</v>
      </c>
      <c r="F21" t="s">
        <v>664</v>
      </c>
      <c r="G21" t="s">
        <v>10430</v>
      </c>
      <c r="H21" t="s">
        <v>10430</v>
      </c>
      <c r="I21" t="s">
        <v>10430</v>
      </c>
      <c r="J21" s="17">
        <v>46195</v>
      </c>
      <c r="K21" s="5">
        <v>1</v>
      </c>
      <c r="L21" s="21"/>
      <c r="M21" s="21"/>
      <c r="N21" t="s">
        <v>25397</v>
      </c>
    </row>
    <row r="22" spans="2:14" ht="10" customHeight="1" outlineLevel="1" x14ac:dyDescent="0.15">
      <c r="B22" t="s">
        <v>25213</v>
      </c>
      <c r="C22" t="s">
        <v>25215</v>
      </c>
      <c r="D22" t="s">
        <v>25214</v>
      </c>
      <c r="E22" t="s">
        <v>253</v>
      </c>
      <c r="F22" t="s">
        <v>659</v>
      </c>
      <c r="G22" t="s">
        <v>10430</v>
      </c>
      <c r="H22" t="s">
        <v>10430</v>
      </c>
      <c r="I22" t="s">
        <v>10430</v>
      </c>
      <c r="J22" s="17">
        <v>46195</v>
      </c>
      <c r="K22" s="5">
        <v>1</v>
      </c>
      <c r="L22" s="21"/>
      <c r="M22" s="21"/>
      <c r="N22" t="s">
        <v>25397</v>
      </c>
    </row>
    <row r="23" spans="2:14" ht="10" customHeight="1" outlineLevel="1" x14ac:dyDescent="0.15">
      <c r="B23" t="s">
        <v>25213</v>
      </c>
      <c r="C23" t="s">
        <v>25215</v>
      </c>
      <c r="D23" t="s">
        <v>25214</v>
      </c>
      <c r="E23" t="s">
        <v>255</v>
      </c>
      <c r="F23" t="s">
        <v>668</v>
      </c>
      <c r="G23" t="s">
        <v>10430</v>
      </c>
      <c r="H23" t="s">
        <v>10430</v>
      </c>
      <c r="I23" t="s">
        <v>10430</v>
      </c>
      <c r="J23" s="17">
        <v>46195</v>
      </c>
      <c r="K23" s="5">
        <v>1</v>
      </c>
      <c r="L23" s="21"/>
      <c r="M23" s="21"/>
      <c r="N23" t="s">
        <v>25397</v>
      </c>
    </row>
    <row r="24" spans="2:14" ht="10" customHeight="1" outlineLevel="1" x14ac:dyDescent="0.15">
      <c r="B24" t="s">
        <v>25213</v>
      </c>
      <c r="C24" t="s">
        <v>25215</v>
      </c>
      <c r="D24" t="s">
        <v>25214</v>
      </c>
      <c r="E24" t="s">
        <v>274</v>
      </c>
      <c r="F24" t="s">
        <v>656</v>
      </c>
      <c r="G24" t="s">
        <v>10430</v>
      </c>
      <c r="H24" t="s">
        <v>10430</v>
      </c>
      <c r="I24" t="s">
        <v>10430</v>
      </c>
      <c r="J24" s="17">
        <v>46195</v>
      </c>
      <c r="K24" s="5">
        <v>1</v>
      </c>
      <c r="L24" s="21"/>
      <c r="M24" s="21"/>
      <c r="N24" t="s">
        <v>25397</v>
      </c>
    </row>
    <row r="25" spans="2:14" ht="10" customHeight="1" outlineLevel="1" x14ac:dyDescent="0.15">
      <c r="B25" t="s">
        <v>25213</v>
      </c>
      <c r="C25" t="s">
        <v>25215</v>
      </c>
      <c r="D25" t="s">
        <v>25214</v>
      </c>
      <c r="E25" t="s">
        <v>288</v>
      </c>
      <c r="F25" t="s">
        <v>653</v>
      </c>
      <c r="G25" t="s">
        <v>10430</v>
      </c>
      <c r="H25" t="s">
        <v>10430</v>
      </c>
      <c r="I25" t="s">
        <v>10430</v>
      </c>
      <c r="J25" s="17">
        <v>46195</v>
      </c>
      <c r="K25" s="5">
        <v>1</v>
      </c>
      <c r="L25" s="21"/>
      <c r="M25" s="21"/>
      <c r="N25" t="s">
        <v>25397</v>
      </c>
    </row>
    <row r="26" spans="2:14" ht="10" customHeight="1" outlineLevel="1" x14ac:dyDescent="0.15">
      <c r="B26" t="s">
        <v>25213</v>
      </c>
      <c r="C26" t="s">
        <v>25215</v>
      </c>
      <c r="D26" t="s">
        <v>25214</v>
      </c>
      <c r="E26" t="s">
        <v>314</v>
      </c>
      <c r="F26" t="s">
        <v>689</v>
      </c>
      <c r="G26" t="s">
        <v>10430</v>
      </c>
      <c r="H26" t="s">
        <v>10430</v>
      </c>
      <c r="I26" t="s">
        <v>10430</v>
      </c>
      <c r="J26" s="17">
        <v>46195</v>
      </c>
      <c r="K26" s="5">
        <v>1</v>
      </c>
      <c r="L26" s="21"/>
      <c r="M26" s="21"/>
      <c r="N26" t="s">
        <v>25397</v>
      </c>
    </row>
    <row r="27" spans="2:14" ht="10" customHeight="1" outlineLevel="1" x14ac:dyDescent="0.15">
      <c r="B27" t="s">
        <v>25213</v>
      </c>
      <c r="C27" t="s">
        <v>25215</v>
      </c>
      <c r="D27" t="s">
        <v>25214</v>
      </c>
      <c r="E27" t="s">
        <v>330</v>
      </c>
      <c r="F27" t="s">
        <v>659</v>
      </c>
      <c r="G27" t="s">
        <v>10430</v>
      </c>
      <c r="H27" t="s">
        <v>10430</v>
      </c>
      <c r="I27" t="s">
        <v>10430</v>
      </c>
      <c r="J27" s="17">
        <v>46195</v>
      </c>
      <c r="K27" s="5">
        <v>1</v>
      </c>
      <c r="L27" s="21"/>
      <c r="M27" s="21"/>
      <c r="N27" t="s">
        <v>25397</v>
      </c>
    </row>
    <row r="28" spans="2:14" ht="10" customHeight="1" outlineLevel="1" x14ac:dyDescent="0.15">
      <c r="B28" t="s">
        <v>25224</v>
      </c>
      <c r="C28" t="s">
        <v>25226</v>
      </c>
      <c r="D28" t="s">
        <v>25225</v>
      </c>
      <c r="E28" t="s">
        <v>172</v>
      </c>
      <c r="F28" t="s">
        <v>639</v>
      </c>
      <c r="G28" t="s">
        <v>10430</v>
      </c>
      <c r="H28" t="s">
        <v>10430</v>
      </c>
      <c r="I28" t="s">
        <v>10430</v>
      </c>
      <c r="J28" s="17">
        <v>46201</v>
      </c>
      <c r="K28" s="5">
        <v>1</v>
      </c>
      <c r="L28" s="21"/>
      <c r="M28" s="21"/>
      <c r="N28" t="s">
        <v>25397</v>
      </c>
    </row>
    <row r="29" spans="2:14" ht="10" customHeight="1" outlineLevel="1" x14ac:dyDescent="0.15">
      <c r="B29" t="s">
        <v>25224</v>
      </c>
      <c r="C29" t="s">
        <v>25226</v>
      </c>
      <c r="D29" t="s">
        <v>25225</v>
      </c>
      <c r="E29" t="s">
        <v>175</v>
      </c>
      <c r="F29" t="s">
        <v>640</v>
      </c>
      <c r="G29" t="s">
        <v>10430</v>
      </c>
      <c r="H29" t="s">
        <v>10430</v>
      </c>
      <c r="I29" t="s">
        <v>10430</v>
      </c>
      <c r="J29" s="17">
        <v>46201</v>
      </c>
      <c r="K29" s="5">
        <v>1</v>
      </c>
      <c r="L29" s="21"/>
      <c r="M29" s="21"/>
      <c r="N29" t="s">
        <v>25397</v>
      </c>
    </row>
    <row r="30" spans="2:14" ht="10" customHeight="1" outlineLevel="1" x14ac:dyDescent="0.15">
      <c r="B30" t="s">
        <v>25224</v>
      </c>
      <c r="C30" t="s">
        <v>25226</v>
      </c>
      <c r="D30" t="s">
        <v>25225</v>
      </c>
      <c r="E30" t="s">
        <v>178</v>
      </c>
      <c r="F30" t="s">
        <v>642</v>
      </c>
      <c r="G30" t="s">
        <v>10430</v>
      </c>
      <c r="H30" t="s">
        <v>10430</v>
      </c>
      <c r="I30" t="s">
        <v>10430</v>
      </c>
      <c r="J30" s="17">
        <v>46201</v>
      </c>
      <c r="K30" s="5">
        <v>1</v>
      </c>
      <c r="L30" s="21"/>
      <c r="M30" s="21"/>
      <c r="N30" t="s">
        <v>25397</v>
      </c>
    </row>
    <row r="31" spans="2:14" ht="10" customHeight="1" outlineLevel="1" x14ac:dyDescent="0.15">
      <c r="B31" t="s">
        <v>25224</v>
      </c>
      <c r="C31" t="s">
        <v>25226</v>
      </c>
      <c r="D31" t="s">
        <v>25225</v>
      </c>
      <c r="E31" t="s">
        <v>207</v>
      </c>
      <c r="F31" t="s">
        <v>652</v>
      </c>
      <c r="G31" t="s">
        <v>10430</v>
      </c>
      <c r="H31" t="s">
        <v>10430</v>
      </c>
      <c r="I31" t="s">
        <v>10430</v>
      </c>
      <c r="J31" s="17">
        <v>46201</v>
      </c>
      <c r="K31" s="5">
        <v>1</v>
      </c>
      <c r="L31" s="21"/>
      <c r="M31" s="21"/>
      <c r="N31" t="s">
        <v>25397</v>
      </c>
    </row>
    <row r="32" spans="2:14" ht="10" customHeight="1" outlineLevel="1" x14ac:dyDescent="0.15">
      <c r="B32" t="s">
        <v>25224</v>
      </c>
      <c r="C32" t="s">
        <v>25226</v>
      </c>
      <c r="D32" t="s">
        <v>25225</v>
      </c>
      <c r="E32" t="s">
        <v>208</v>
      </c>
      <c r="F32" t="s">
        <v>653</v>
      </c>
      <c r="G32" t="s">
        <v>10430</v>
      </c>
      <c r="H32" t="s">
        <v>10430</v>
      </c>
      <c r="I32" t="s">
        <v>10430</v>
      </c>
      <c r="J32" s="17">
        <v>46201</v>
      </c>
      <c r="K32" s="5">
        <v>1</v>
      </c>
      <c r="L32" s="21"/>
      <c r="M32" s="21"/>
      <c r="N32" t="s">
        <v>25397</v>
      </c>
    </row>
    <row r="33" spans="2:14" ht="10" customHeight="1" outlineLevel="1" x14ac:dyDescent="0.15">
      <c r="B33" t="s">
        <v>25224</v>
      </c>
      <c r="C33" t="s">
        <v>25226</v>
      </c>
      <c r="D33" t="s">
        <v>25225</v>
      </c>
      <c r="E33" t="s">
        <v>214</v>
      </c>
      <c r="F33" t="s">
        <v>652</v>
      </c>
      <c r="G33" t="s">
        <v>10430</v>
      </c>
      <c r="H33" t="s">
        <v>10430</v>
      </c>
      <c r="I33" t="s">
        <v>10430</v>
      </c>
      <c r="J33" s="17">
        <v>46201</v>
      </c>
      <c r="K33" s="5">
        <v>1</v>
      </c>
      <c r="L33" s="21"/>
      <c r="M33" s="21"/>
      <c r="N33" t="s">
        <v>25397</v>
      </c>
    </row>
    <row r="34" spans="2:14" ht="10" customHeight="1" outlineLevel="1" x14ac:dyDescent="0.15">
      <c r="B34" t="s">
        <v>25224</v>
      </c>
      <c r="C34" t="s">
        <v>25226</v>
      </c>
      <c r="D34" t="s">
        <v>25225</v>
      </c>
      <c r="E34" t="s">
        <v>215</v>
      </c>
      <c r="F34" t="s">
        <v>652</v>
      </c>
      <c r="G34" t="s">
        <v>10430</v>
      </c>
      <c r="H34" t="s">
        <v>10430</v>
      </c>
      <c r="I34" t="s">
        <v>10430</v>
      </c>
      <c r="J34" s="17">
        <v>46201</v>
      </c>
      <c r="K34" s="5">
        <v>1</v>
      </c>
      <c r="L34" s="21"/>
      <c r="M34" s="21"/>
      <c r="N34" t="s">
        <v>25397</v>
      </c>
    </row>
    <row r="35" spans="2:14" ht="10" customHeight="1" outlineLevel="1" x14ac:dyDescent="0.15">
      <c r="B35" t="s">
        <v>25224</v>
      </c>
      <c r="C35" t="s">
        <v>25226</v>
      </c>
      <c r="D35" t="s">
        <v>25225</v>
      </c>
      <c r="E35" t="s">
        <v>218</v>
      </c>
      <c r="F35" t="s">
        <v>656</v>
      </c>
      <c r="G35" t="s">
        <v>10430</v>
      </c>
      <c r="H35" t="s">
        <v>10430</v>
      </c>
      <c r="I35" t="s">
        <v>10430</v>
      </c>
      <c r="J35" s="17">
        <v>46201</v>
      </c>
      <c r="K35" s="5">
        <v>1</v>
      </c>
      <c r="L35" s="21"/>
      <c r="M35" s="21"/>
      <c r="N35" t="s">
        <v>25397</v>
      </c>
    </row>
    <row r="36" spans="2:14" ht="10" customHeight="1" outlineLevel="1" x14ac:dyDescent="0.15">
      <c r="B36" t="s">
        <v>25224</v>
      </c>
      <c r="C36" t="s">
        <v>25226</v>
      </c>
      <c r="D36" t="s">
        <v>25225</v>
      </c>
      <c r="E36" t="s">
        <v>230</v>
      </c>
      <c r="F36" t="s">
        <v>640</v>
      </c>
      <c r="G36" t="s">
        <v>10430</v>
      </c>
      <c r="H36" t="s">
        <v>10430</v>
      </c>
      <c r="I36" t="s">
        <v>10430</v>
      </c>
      <c r="J36" s="17">
        <v>46201</v>
      </c>
      <c r="K36" s="5">
        <v>1</v>
      </c>
      <c r="L36" s="21"/>
      <c r="M36" s="21"/>
      <c r="N36" t="s">
        <v>25397</v>
      </c>
    </row>
    <row r="37" spans="2:14" ht="10" customHeight="1" outlineLevel="1" x14ac:dyDescent="0.15">
      <c r="B37" t="s">
        <v>25224</v>
      </c>
      <c r="C37" t="s">
        <v>25226</v>
      </c>
      <c r="D37" t="s">
        <v>25225</v>
      </c>
      <c r="E37" t="s">
        <v>233</v>
      </c>
      <c r="F37" t="s">
        <v>659</v>
      </c>
      <c r="G37" t="s">
        <v>10430</v>
      </c>
      <c r="H37" t="s">
        <v>10430</v>
      </c>
      <c r="I37" t="s">
        <v>10430</v>
      </c>
      <c r="J37" s="17">
        <v>46201</v>
      </c>
      <c r="K37" s="5">
        <v>1</v>
      </c>
      <c r="L37" s="21"/>
      <c r="M37" s="21"/>
      <c r="N37" t="s">
        <v>25397</v>
      </c>
    </row>
    <row r="38" spans="2:14" ht="10" customHeight="1" outlineLevel="1" x14ac:dyDescent="0.15">
      <c r="B38" t="s">
        <v>25224</v>
      </c>
      <c r="C38" t="s">
        <v>25226</v>
      </c>
      <c r="D38" t="s">
        <v>25225</v>
      </c>
      <c r="E38" t="s">
        <v>240</v>
      </c>
      <c r="F38" t="s">
        <v>652</v>
      </c>
      <c r="G38" t="s">
        <v>10430</v>
      </c>
      <c r="H38" t="s">
        <v>10430</v>
      </c>
      <c r="I38" t="s">
        <v>10430</v>
      </c>
      <c r="J38" s="17">
        <v>46201</v>
      </c>
      <c r="K38" s="5">
        <v>1</v>
      </c>
      <c r="L38" s="21"/>
      <c r="M38" s="21"/>
      <c r="N38" t="s">
        <v>25397</v>
      </c>
    </row>
    <row r="39" spans="2:14" ht="10" customHeight="1" outlineLevel="1" x14ac:dyDescent="0.15">
      <c r="B39" t="s">
        <v>25224</v>
      </c>
      <c r="C39" t="s">
        <v>25226</v>
      </c>
      <c r="D39" t="s">
        <v>25225</v>
      </c>
      <c r="E39" t="s">
        <v>244</v>
      </c>
      <c r="F39" t="s">
        <v>653</v>
      </c>
      <c r="G39" t="s">
        <v>10430</v>
      </c>
      <c r="H39" t="s">
        <v>10430</v>
      </c>
      <c r="I39" t="s">
        <v>10430</v>
      </c>
      <c r="J39" s="17">
        <v>46201</v>
      </c>
      <c r="K39" s="5">
        <v>1</v>
      </c>
      <c r="L39" s="21"/>
      <c r="M39" s="21"/>
      <c r="N39" t="s">
        <v>25397</v>
      </c>
    </row>
    <row r="40" spans="2:14" ht="10" customHeight="1" outlineLevel="1" x14ac:dyDescent="0.15">
      <c r="B40" t="s">
        <v>25224</v>
      </c>
      <c r="C40" t="s">
        <v>25226</v>
      </c>
      <c r="D40" t="s">
        <v>25225</v>
      </c>
      <c r="E40" t="s">
        <v>249</v>
      </c>
      <c r="F40" t="s">
        <v>664</v>
      </c>
      <c r="G40" t="s">
        <v>10430</v>
      </c>
      <c r="H40" t="s">
        <v>10430</v>
      </c>
      <c r="I40" t="s">
        <v>10430</v>
      </c>
      <c r="J40" s="17">
        <v>46201</v>
      </c>
      <c r="K40" s="5">
        <v>1</v>
      </c>
      <c r="L40" s="21"/>
      <c r="M40" s="21"/>
      <c r="N40" t="s">
        <v>25397</v>
      </c>
    </row>
    <row r="41" spans="2:14" ht="10" customHeight="1" outlineLevel="1" x14ac:dyDescent="0.15">
      <c r="B41" t="s">
        <v>25224</v>
      </c>
      <c r="C41" t="s">
        <v>25226</v>
      </c>
      <c r="D41" t="s">
        <v>25225</v>
      </c>
      <c r="E41" t="s">
        <v>253</v>
      </c>
      <c r="F41" t="s">
        <v>659</v>
      </c>
      <c r="G41" t="s">
        <v>10430</v>
      </c>
      <c r="H41" t="s">
        <v>10430</v>
      </c>
      <c r="I41" t="s">
        <v>10430</v>
      </c>
      <c r="J41" s="17">
        <v>46201</v>
      </c>
      <c r="K41" s="5">
        <v>1</v>
      </c>
      <c r="L41" s="21"/>
      <c r="M41" s="21"/>
      <c r="N41" t="s">
        <v>25397</v>
      </c>
    </row>
    <row r="42" spans="2:14" ht="10" customHeight="1" outlineLevel="1" x14ac:dyDescent="0.15">
      <c r="B42" t="s">
        <v>25224</v>
      </c>
      <c r="C42" t="s">
        <v>25226</v>
      </c>
      <c r="D42" t="s">
        <v>25225</v>
      </c>
      <c r="E42" t="s">
        <v>255</v>
      </c>
      <c r="F42" t="s">
        <v>668</v>
      </c>
      <c r="G42" t="s">
        <v>10430</v>
      </c>
      <c r="H42" t="s">
        <v>10430</v>
      </c>
      <c r="I42" t="s">
        <v>10430</v>
      </c>
      <c r="J42" s="17">
        <v>46201</v>
      </c>
      <c r="K42" s="5">
        <v>1</v>
      </c>
      <c r="L42" s="21"/>
      <c r="M42" s="21"/>
      <c r="N42" t="s">
        <v>25397</v>
      </c>
    </row>
    <row r="43" spans="2:14" ht="10" customHeight="1" outlineLevel="1" x14ac:dyDescent="0.15">
      <c r="B43" t="s">
        <v>25224</v>
      </c>
      <c r="C43" t="s">
        <v>25226</v>
      </c>
      <c r="D43" t="s">
        <v>25225</v>
      </c>
      <c r="E43" t="s">
        <v>274</v>
      </c>
      <c r="F43" t="s">
        <v>656</v>
      </c>
      <c r="G43" t="s">
        <v>10430</v>
      </c>
      <c r="H43" t="s">
        <v>10430</v>
      </c>
      <c r="I43" t="s">
        <v>10430</v>
      </c>
      <c r="J43" s="17">
        <v>46201</v>
      </c>
      <c r="K43" s="5">
        <v>1</v>
      </c>
      <c r="L43" s="21"/>
      <c r="M43" s="21"/>
      <c r="N43" t="s">
        <v>25397</v>
      </c>
    </row>
    <row r="44" spans="2:14" ht="10" customHeight="1" outlineLevel="1" x14ac:dyDescent="0.15">
      <c r="B44" t="s">
        <v>25224</v>
      </c>
      <c r="C44" t="s">
        <v>25226</v>
      </c>
      <c r="D44" t="s">
        <v>25225</v>
      </c>
      <c r="E44" t="s">
        <v>288</v>
      </c>
      <c r="F44" t="s">
        <v>653</v>
      </c>
      <c r="G44" t="s">
        <v>10430</v>
      </c>
      <c r="H44" t="s">
        <v>10430</v>
      </c>
      <c r="I44" t="s">
        <v>10430</v>
      </c>
      <c r="J44" s="17">
        <v>46201</v>
      </c>
      <c r="K44" s="5">
        <v>1</v>
      </c>
      <c r="L44" s="21"/>
      <c r="M44" s="21"/>
      <c r="N44" t="s">
        <v>25397</v>
      </c>
    </row>
    <row r="45" spans="2:14" ht="10" customHeight="1" outlineLevel="1" x14ac:dyDescent="0.15">
      <c r="B45" t="s">
        <v>25224</v>
      </c>
      <c r="C45" t="s">
        <v>25226</v>
      </c>
      <c r="D45" t="s">
        <v>25225</v>
      </c>
      <c r="E45" t="s">
        <v>314</v>
      </c>
      <c r="F45" t="s">
        <v>689</v>
      </c>
      <c r="G45" t="s">
        <v>10430</v>
      </c>
      <c r="H45" t="s">
        <v>10430</v>
      </c>
      <c r="I45" t="s">
        <v>10430</v>
      </c>
      <c r="J45" s="17">
        <v>46201</v>
      </c>
      <c r="K45" s="5">
        <v>1</v>
      </c>
      <c r="L45" s="21"/>
      <c r="M45" s="21"/>
      <c r="N45" t="s">
        <v>25397</v>
      </c>
    </row>
    <row r="46" spans="2:14" ht="10" customHeight="1" outlineLevel="1" x14ac:dyDescent="0.15">
      <c r="B46" t="s">
        <v>25224</v>
      </c>
      <c r="C46" t="s">
        <v>25226</v>
      </c>
      <c r="D46" t="s">
        <v>25225</v>
      </c>
      <c r="E46" t="s">
        <v>330</v>
      </c>
      <c r="F46" t="s">
        <v>659</v>
      </c>
      <c r="G46" t="s">
        <v>10430</v>
      </c>
      <c r="H46" t="s">
        <v>10430</v>
      </c>
      <c r="I46" t="s">
        <v>10430</v>
      </c>
      <c r="J46" s="17">
        <v>46201</v>
      </c>
      <c r="K46" s="5">
        <v>1</v>
      </c>
      <c r="L46" s="21"/>
      <c r="M46" s="21"/>
      <c r="N46" t="s">
        <v>25397</v>
      </c>
    </row>
    <row r="47" spans="2:14" ht="10" customHeight="1" outlineLevel="1" x14ac:dyDescent="0.15">
      <c r="B47" t="s">
        <v>25213</v>
      </c>
      <c r="C47" t="s">
        <v>25215</v>
      </c>
      <c r="D47" t="s">
        <v>25214</v>
      </c>
      <c r="E47" t="s">
        <v>221</v>
      </c>
      <c r="F47" t="s">
        <v>640</v>
      </c>
      <c r="G47" t="s">
        <v>10430</v>
      </c>
      <c r="H47" t="s">
        <v>10430</v>
      </c>
      <c r="I47" t="s">
        <v>966</v>
      </c>
      <c r="J47" s="17">
        <v>46195</v>
      </c>
      <c r="K47" s="5">
        <v>0.7</v>
      </c>
      <c r="L47" s="21"/>
      <c r="M47" s="21"/>
      <c r="N47" t="s">
        <v>25397</v>
      </c>
    </row>
    <row r="48" spans="2:14" ht="10" customHeight="1" outlineLevel="1" x14ac:dyDescent="0.15">
      <c r="B48" t="s">
        <v>25213</v>
      </c>
      <c r="C48" t="s">
        <v>25215</v>
      </c>
      <c r="D48" t="s">
        <v>25214</v>
      </c>
      <c r="E48" t="s">
        <v>321</v>
      </c>
      <c r="F48" t="s">
        <v>694</v>
      </c>
      <c r="G48" t="s">
        <v>10430</v>
      </c>
      <c r="H48" t="s">
        <v>10430</v>
      </c>
      <c r="I48" t="s">
        <v>966</v>
      </c>
      <c r="J48" s="17">
        <v>46195</v>
      </c>
      <c r="K48" s="5">
        <v>0.7</v>
      </c>
      <c r="L48" s="21"/>
      <c r="M48" s="21"/>
      <c r="N48" t="s">
        <v>25397</v>
      </c>
    </row>
    <row r="49" spans="2:14" ht="10" customHeight="1" outlineLevel="1" x14ac:dyDescent="0.15">
      <c r="B49" t="s">
        <v>25219</v>
      </c>
      <c r="C49" t="s">
        <v>25221</v>
      </c>
      <c r="D49" t="s">
        <v>25220</v>
      </c>
      <c r="E49" t="s">
        <v>232</v>
      </c>
      <c r="F49" t="s">
        <v>612</v>
      </c>
      <c r="G49" t="s">
        <v>10430</v>
      </c>
      <c r="H49" t="s">
        <v>10430</v>
      </c>
      <c r="I49" t="s">
        <v>966</v>
      </c>
      <c r="J49" s="17">
        <v>46199</v>
      </c>
      <c r="K49" s="5">
        <v>0.7</v>
      </c>
      <c r="L49" s="21"/>
      <c r="M49" s="21"/>
      <c r="N49" t="s">
        <v>25397</v>
      </c>
    </row>
    <row r="50" spans="2:14" ht="10" customHeight="1" outlineLevel="1" x14ac:dyDescent="0.15">
      <c r="B50" t="s">
        <v>25224</v>
      </c>
      <c r="C50" t="s">
        <v>25226</v>
      </c>
      <c r="D50" t="s">
        <v>25225</v>
      </c>
      <c r="E50" t="s">
        <v>221</v>
      </c>
      <c r="F50" t="s">
        <v>640</v>
      </c>
      <c r="G50" t="s">
        <v>10430</v>
      </c>
      <c r="H50" t="s">
        <v>10430</v>
      </c>
      <c r="I50" t="s">
        <v>966</v>
      </c>
      <c r="J50" s="17">
        <v>46201</v>
      </c>
      <c r="K50" s="5">
        <v>0.7</v>
      </c>
      <c r="L50" s="21"/>
      <c r="M50" s="21"/>
      <c r="N50" t="s">
        <v>25397</v>
      </c>
    </row>
    <row r="51" spans="2:14" ht="10" customHeight="1" outlineLevel="1" x14ac:dyDescent="0.15">
      <c r="B51" t="s">
        <v>25224</v>
      </c>
      <c r="C51" t="s">
        <v>25226</v>
      </c>
      <c r="D51" t="s">
        <v>25225</v>
      </c>
      <c r="E51" t="s">
        <v>321</v>
      </c>
      <c r="F51" t="s">
        <v>694</v>
      </c>
      <c r="G51" t="s">
        <v>10430</v>
      </c>
      <c r="H51" t="s">
        <v>10430</v>
      </c>
      <c r="I51" t="s">
        <v>966</v>
      </c>
      <c r="J51" s="17">
        <v>46201</v>
      </c>
      <c r="K51" s="5">
        <v>0.7</v>
      </c>
      <c r="L51" s="21"/>
      <c r="M51" s="21"/>
      <c r="N51" t="s">
        <v>25397</v>
      </c>
    </row>
    <row r="52" spans="2:14" ht="10" customHeight="1" outlineLevel="1" x14ac:dyDescent="0.15">
      <c r="B52" t="s">
        <v>25237</v>
      </c>
      <c r="C52" t="s">
        <v>25239</v>
      </c>
      <c r="D52" t="s">
        <v>25238</v>
      </c>
      <c r="E52" t="s">
        <v>7840</v>
      </c>
      <c r="F52" t="s">
        <v>7841</v>
      </c>
      <c r="G52" t="s">
        <v>10430</v>
      </c>
      <c r="H52" t="s">
        <v>966</v>
      </c>
      <c r="I52" t="s">
        <v>966</v>
      </c>
      <c r="J52" s="17">
        <v>46484</v>
      </c>
      <c r="K52" s="5">
        <v>0.5</v>
      </c>
      <c r="L52" s="21"/>
      <c r="M52" s="21"/>
      <c r="N52" t="s">
        <v>25397</v>
      </c>
    </row>
    <row r="53" spans="2:14" ht="10" customHeight="1" outlineLevel="1" x14ac:dyDescent="0.15">
      <c r="B53" t="s">
        <v>25244</v>
      </c>
      <c r="C53" t="s">
        <v>25246</v>
      </c>
      <c r="D53" t="s">
        <v>25245</v>
      </c>
      <c r="E53" t="s">
        <v>7840</v>
      </c>
      <c r="F53" t="s">
        <v>7841</v>
      </c>
      <c r="G53" t="s">
        <v>10430</v>
      </c>
      <c r="H53" t="s">
        <v>966</v>
      </c>
      <c r="I53" t="s">
        <v>966</v>
      </c>
      <c r="J53" s="17">
        <v>46484</v>
      </c>
      <c r="K53" s="5">
        <v>0.5</v>
      </c>
      <c r="L53" s="21"/>
      <c r="M53" s="21"/>
      <c r="N53" t="s">
        <v>25397</v>
      </c>
    </row>
    <row r="54" spans="2:14" ht="10" customHeight="1" outlineLevel="1" x14ac:dyDescent="0.15">
      <c r="B54" t="s">
        <v>25248</v>
      </c>
      <c r="C54" t="s">
        <v>25250</v>
      </c>
      <c r="D54" t="s">
        <v>25249</v>
      </c>
      <c r="E54" t="s">
        <v>7840</v>
      </c>
      <c r="F54" t="s">
        <v>7841</v>
      </c>
      <c r="G54" t="s">
        <v>10430</v>
      </c>
      <c r="H54" t="s">
        <v>966</v>
      </c>
      <c r="I54" t="s">
        <v>966</v>
      </c>
      <c r="J54" s="17">
        <v>46484</v>
      </c>
      <c r="K54" s="5">
        <v>0.5</v>
      </c>
      <c r="L54" s="21"/>
      <c r="M54" s="21"/>
      <c r="N54" t="s">
        <v>25397</v>
      </c>
    </row>
    <row r="55" spans="2:14" ht="10" customHeight="1" outlineLevel="1" x14ac:dyDescent="0.15">
      <c r="B55" t="s">
        <v>25252</v>
      </c>
      <c r="C55" t="s">
        <v>25254</v>
      </c>
      <c r="D55" t="s">
        <v>25253</v>
      </c>
      <c r="E55" t="s">
        <v>7840</v>
      </c>
      <c r="F55" t="s">
        <v>7841</v>
      </c>
      <c r="G55" t="s">
        <v>10430</v>
      </c>
      <c r="H55" t="s">
        <v>966</v>
      </c>
      <c r="I55" t="s">
        <v>966</v>
      </c>
      <c r="J55" s="17">
        <v>46484</v>
      </c>
      <c r="K55" s="5">
        <v>0.5</v>
      </c>
      <c r="L55" s="21"/>
      <c r="M55" s="21"/>
      <c r="N55" t="s">
        <v>25397</v>
      </c>
    </row>
    <row r="56" spans="2:14" ht="10" customHeight="1" outlineLevel="1" x14ac:dyDescent="0.15">
      <c r="B56" t="s">
        <v>25256</v>
      </c>
      <c r="C56" t="s">
        <v>25257</v>
      </c>
      <c r="D56" t="s">
        <v>25249</v>
      </c>
      <c r="E56" t="s">
        <v>7840</v>
      </c>
      <c r="F56" t="s">
        <v>7841</v>
      </c>
      <c r="G56" t="s">
        <v>10430</v>
      </c>
      <c r="H56" t="s">
        <v>966</v>
      </c>
      <c r="I56" t="s">
        <v>966</v>
      </c>
      <c r="J56" s="17">
        <v>46916</v>
      </c>
      <c r="K56" s="5">
        <v>0.5</v>
      </c>
      <c r="L56" s="21"/>
      <c r="M56" s="21"/>
      <c r="N56" t="s">
        <v>25397</v>
      </c>
    </row>
    <row r="57" spans="2:14" ht="10" customHeight="1" outlineLevel="1" x14ac:dyDescent="0.15">
      <c r="B57" t="s">
        <v>25259</v>
      </c>
      <c r="C57" t="s">
        <v>25260</v>
      </c>
      <c r="D57" t="s">
        <v>25238</v>
      </c>
      <c r="E57" t="s">
        <v>7840</v>
      </c>
      <c r="F57" t="s">
        <v>7841</v>
      </c>
      <c r="G57" t="s">
        <v>10430</v>
      </c>
      <c r="H57" t="s">
        <v>966</v>
      </c>
      <c r="I57" t="s">
        <v>966</v>
      </c>
      <c r="J57" s="17">
        <v>46916</v>
      </c>
      <c r="K57" s="5">
        <v>0.5</v>
      </c>
      <c r="L57" s="21"/>
      <c r="M57" s="21"/>
      <c r="N57" t="s">
        <v>25397</v>
      </c>
    </row>
    <row r="58" spans="2:14" ht="10" customHeight="1" outlineLevel="1" x14ac:dyDescent="0.15">
      <c r="B58" t="s">
        <v>25262</v>
      </c>
      <c r="C58" t="s">
        <v>25263</v>
      </c>
      <c r="D58" t="s">
        <v>25245</v>
      </c>
      <c r="E58" t="s">
        <v>7840</v>
      </c>
      <c r="F58" t="s">
        <v>7841</v>
      </c>
      <c r="G58" t="s">
        <v>10430</v>
      </c>
      <c r="H58" t="s">
        <v>966</v>
      </c>
      <c r="I58" t="s">
        <v>966</v>
      </c>
      <c r="J58" s="17">
        <v>46916</v>
      </c>
      <c r="K58" s="5">
        <v>0.5</v>
      </c>
      <c r="L58" s="21"/>
      <c r="M58" s="21"/>
      <c r="N58" t="s">
        <v>25397</v>
      </c>
    </row>
    <row r="59" spans="2:14" ht="10" customHeight="1" outlineLevel="1" x14ac:dyDescent="0.15">
      <c r="B59" t="s">
        <v>25265</v>
      </c>
      <c r="C59" t="s">
        <v>25266</v>
      </c>
      <c r="D59" t="s">
        <v>25253</v>
      </c>
      <c r="E59" t="s">
        <v>7840</v>
      </c>
      <c r="F59" t="s">
        <v>7841</v>
      </c>
      <c r="G59" t="s">
        <v>10430</v>
      </c>
      <c r="H59" t="s">
        <v>966</v>
      </c>
      <c r="I59" t="s">
        <v>966</v>
      </c>
      <c r="J59" s="17">
        <v>46916</v>
      </c>
      <c r="K59" s="5">
        <v>0.5</v>
      </c>
      <c r="L59" s="21"/>
      <c r="M59" s="21"/>
      <c r="N59" t="s">
        <v>25397</v>
      </c>
    </row>
  </sheetData>
  <dataValidations count="2">
    <dataValidation type="list" allowBlank="1" showErrorMessage="1" sqref="L9:L59" xr:uid="{00000000-0002-0000-0E00-000000000000}">
      <formula1>"Y,N"</formula1>
    </dataValidation>
    <dataValidation type="date" operator="greaterThanOrEqual" allowBlank="1" showErrorMessage="1" sqref="J9:J59" xr:uid="{00000000-0002-0000-0E00-000001000000}">
      <formula1>1</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B1F3A"/>
    <outlinePr summaryBelow="0"/>
  </sheetPr>
  <dimension ref="A2:O1016"/>
  <sheetViews>
    <sheetView showGridLines="0" showOutlineSymbols="0" workbookViewId="0"/>
  </sheetViews>
  <sheetFormatPr baseColWidth="10" defaultColWidth="8.75" defaultRowHeight="10" customHeight="1" outlineLevelRow="1" x14ac:dyDescent="0.15"/>
  <cols>
    <col min="1" max="1" width="2.25" customWidth="1"/>
    <col min="2" max="8" width="18" customWidth="1"/>
    <col min="9" max="9" width="14" customWidth="1"/>
    <col min="10" max="10" width="16" customWidth="1"/>
    <col min="11" max="11" width="14" customWidth="1"/>
    <col min="12" max="12" width="18" customWidth="1"/>
    <col min="13" max="13" width="22" customWidth="1"/>
    <col min="14" max="14" width="34" customWidth="1"/>
    <col min="15" max="15" width="16" customWidth="1"/>
  </cols>
  <sheetData>
    <row r="2" spans="1:15" ht="10" customHeight="1" x14ac:dyDescent="0.15">
      <c r="B2" s="8" t="s">
        <v>82</v>
      </c>
      <c r="C2" s="8"/>
      <c r="D2" s="8"/>
      <c r="E2" s="8"/>
      <c r="F2" s="8"/>
      <c r="G2" s="8"/>
      <c r="H2" s="8"/>
      <c r="I2" s="8"/>
      <c r="J2" s="8"/>
      <c r="K2" s="8"/>
      <c r="L2" s="8"/>
      <c r="M2" s="8"/>
      <c r="N2" s="8"/>
      <c r="O2" s="8"/>
    </row>
    <row r="3" spans="1:15" ht="10" customHeight="1" x14ac:dyDescent="0.15">
      <c r="B3" s="20" t="s">
        <v>25398</v>
      </c>
    </row>
    <row r="6" spans="1:15" ht="10" customHeight="1" x14ac:dyDescent="0.15">
      <c r="A6" t="s">
        <v>2</v>
      </c>
      <c r="B6" s="9" t="s">
        <v>25399</v>
      </c>
      <c r="C6" s="9"/>
      <c r="D6" s="9"/>
      <c r="E6" s="9"/>
      <c r="F6" s="9"/>
      <c r="G6" s="9"/>
      <c r="H6" s="9"/>
      <c r="I6" s="9"/>
      <c r="J6" s="9"/>
      <c r="K6" s="9"/>
      <c r="L6" s="9"/>
      <c r="M6" s="9"/>
      <c r="N6" s="9"/>
      <c r="O6" s="9"/>
    </row>
    <row r="8" spans="1:15" ht="10" customHeight="1" x14ac:dyDescent="0.15">
      <c r="B8" s="2" t="s">
        <v>25400</v>
      </c>
      <c r="C8" s="2" t="s">
        <v>25401</v>
      </c>
      <c r="D8" s="2" t="s">
        <v>25402</v>
      </c>
      <c r="E8" s="2" t="s">
        <v>25403</v>
      </c>
      <c r="F8" s="2" t="s">
        <v>25404</v>
      </c>
      <c r="G8" s="2" t="s">
        <v>25405</v>
      </c>
      <c r="H8" s="2" t="s">
        <v>25406</v>
      </c>
      <c r="I8" s="2" t="s">
        <v>10625</v>
      </c>
      <c r="J8" s="14" t="s">
        <v>10626</v>
      </c>
      <c r="K8" s="2" t="s">
        <v>949</v>
      </c>
      <c r="L8" s="14" t="s">
        <v>25407</v>
      </c>
      <c r="M8" s="2" t="s">
        <v>951</v>
      </c>
      <c r="N8" s="2" t="s">
        <v>952</v>
      </c>
      <c r="O8" s="2" t="s">
        <v>953</v>
      </c>
    </row>
    <row r="9" spans="1:15" ht="10" customHeight="1" outlineLevel="1" x14ac:dyDescent="0.15">
      <c r="B9" t="s">
        <v>552</v>
      </c>
      <c r="C9" t="s">
        <v>25408</v>
      </c>
      <c r="D9" t="s">
        <v>25409</v>
      </c>
      <c r="E9" t="s">
        <v>25410</v>
      </c>
      <c r="F9" t="s">
        <v>25411</v>
      </c>
      <c r="H9" t="s">
        <v>25412</v>
      </c>
      <c r="I9" t="s">
        <v>25413</v>
      </c>
      <c r="J9" s="5">
        <v>2</v>
      </c>
      <c r="K9" t="s">
        <v>967</v>
      </c>
      <c r="L9" s="15">
        <v>375</v>
      </c>
      <c r="M9" t="s">
        <v>25414</v>
      </c>
      <c r="N9" t="s">
        <v>25415</v>
      </c>
      <c r="O9" t="s">
        <v>25416</v>
      </c>
    </row>
    <row r="10" spans="1:15" ht="10" customHeight="1" outlineLevel="1" x14ac:dyDescent="0.15">
      <c r="B10" t="s">
        <v>552</v>
      </c>
      <c r="C10" t="s">
        <v>25408</v>
      </c>
      <c r="D10" t="s">
        <v>25409</v>
      </c>
      <c r="E10" t="s">
        <v>25410</v>
      </c>
      <c r="F10" t="s">
        <v>25411</v>
      </c>
      <c r="G10" t="s">
        <v>8375</v>
      </c>
      <c r="H10" t="s">
        <v>25417</v>
      </c>
      <c r="I10" t="s">
        <v>25417</v>
      </c>
      <c r="J10" s="5">
        <v>2</v>
      </c>
      <c r="K10" t="s">
        <v>967</v>
      </c>
      <c r="L10" s="15">
        <v>375</v>
      </c>
      <c r="M10" t="s">
        <v>25414</v>
      </c>
      <c r="N10" t="s">
        <v>25415</v>
      </c>
      <c r="O10" t="s">
        <v>25418</v>
      </c>
    </row>
    <row r="11" spans="1:15" ht="10" customHeight="1" outlineLevel="1" x14ac:dyDescent="0.15">
      <c r="B11" t="s">
        <v>552</v>
      </c>
      <c r="C11" t="s">
        <v>25408</v>
      </c>
      <c r="D11" t="s">
        <v>25409</v>
      </c>
      <c r="E11" t="s">
        <v>25410</v>
      </c>
      <c r="F11" t="s">
        <v>25411</v>
      </c>
      <c r="G11" t="s">
        <v>25419</v>
      </c>
      <c r="H11" t="s">
        <v>25420</v>
      </c>
      <c r="I11" t="s">
        <v>25420</v>
      </c>
      <c r="J11" s="5">
        <v>4</v>
      </c>
      <c r="K11" t="s">
        <v>967</v>
      </c>
      <c r="L11" s="15">
        <v>375</v>
      </c>
      <c r="M11" t="s">
        <v>25414</v>
      </c>
      <c r="N11" t="s">
        <v>25415</v>
      </c>
      <c r="O11" t="s">
        <v>25421</v>
      </c>
    </row>
    <row r="12" spans="1:15" ht="10" customHeight="1" outlineLevel="1" x14ac:dyDescent="0.15">
      <c r="B12" t="s">
        <v>552</v>
      </c>
      <c r="C12" t="s">
        <v>25408</v>
      </c>
      <c r="D12" t="s">
        <v>25409</v>
      </c>
      <c r="E12" t="s">
        <v>25410</v>
      </c>
      <c r="F12" t="s">
        <v>25411</v>
      </c>
      <c r="G12" t="s">
        <v>25408</v>
      </c>
      <c r="H12" t="s">
        <v>25422</v>
      </c>
      <c r="I12" t="s">
        <v>25423</v>
      </c>
      <c r="J12" s="5">
        <v>5</v>
      </c>
      <c r="K12" t="s">
        <v>967</v>
      </c>
      <c r="L12" s="15">
        <v>375</v>
      </c>
      <c r="M12" t="s">
        <v>25414</v>
      </c>
      <c r="N12" t="s">
        <v>25415</v>
      </c>
      <c r="O12" t="s">
        <v>25424</v>
      </c>
    </row>
    <row r="13" spans="1:15" ht="10" customHeight="1" outlineLevel="1" x14ac:dyDescent="0.15">
      <c r="B13" t="s">
        <v>552</v>
      </c>
      <c r="C13" t="s">
        <v>25408</v>
      </c>
      <c r="D13" t="s">
        <v>25409</v>
      </c>
      <c r="E13" t="s">
        <v>25410</v>
      </c>
      <c r="F13" t="s">
        <v>25411</v>
      </c>
      <c r="G13" t="s">
        <v>25408</v>
      </c>
      <c r="H13" t="s">
        <v>25425</v>
      </c>
      <c r="I13" t="s">
        <v>25423</v>
      </c>
      <c r="J13" s="5">
        <v>0</v>
      </c>
      <c r="K13" t="s">
        <v>967</v>
      </c>
      <c r="L13" s="15">
        <v>375</v>
      </c>
      <c r="M13" t="s">
        <v>25414</v>
      </c>
      <c r="N13" t="s">
        <v>25415</v>
      </c>
      <c r="O13" t="s">
        <v>25426</v>
      </c>
    </row>
    <row r="14" spans="1:15" ht="10" customHeight="1" outlineLevel="1" x14ac:dyDescent="0.15">
      <c r="B14" t="s">
        <v>552</v>
      </c>
      <c r="C14" t="s">
        <v>25408</v>
      </c>
      <c r="D14" t="s">
        <v>25409</v>
      </c>
      <c r="E14" t="s">
        <v>25410</v>
      </c>
      <c r="F14" t="s">
        <v>25411</v>
      </c>
      <c r="G14" t="s">
        <v>25408</v>
      </c>
      <c r="H14" t="s">
        <v>25427</v>
      </c>
      <c r="I14" t="s">
        <v>25423</v>
      </c>
      <c r="J14" s="5">
        <v>5</v>
      </c>
      <c r="K14" t="s">
        <v>967</v>
      </c>
      <c r="L14" s="15">
        <v>375</v>
      </c>
      <c r="M14" t="s">
        <v>25414</v>
      </c>
      <c r="N14" t="s">
        <v>25415</v>
      </c>
      <c r="O14" t="s">
        <v>25428</v>
      </c>
    </row>
    <row r="15" spans="1:15" ht="10" customHeight="1" outlineLevel="1" x14ac:dyDescent="0.15">
      <c r="B15" t="s">
        <v>552</v>
      </c>
      <c r="C15" t="s">
        <v>25408</v>
      </c>
      <c r="D15" t="s">
        <v>25409</v>
      </c>
      <c r="E15" t="s">
        <v>25410</v>
      </c>
      <c r="F15" t="s">
        <v>25411</v>
      </c>
      <c r="G15" t="s">
        <v>25429</v>
      </c>
      <c r="H15" t="s">
        <v>25430</v>
      </c>
      <c r="I15" t="s">
        <v>25431</v>
      </c>
      <c r="J15" s="5">
        <v>0</v>
      </c>
      <c r="K15" t="s">
        <v>967</v>
      </c>
      <c r="L15" s="15">
        <v>375</v>
      </c>
      <c r="M15" t="s">
        <v>25414</v>
      </c>
      <c r="N15" t="s">
        <v>25415</v>
      </c>
      <c r="O15" t="s">
        <v>25432</v>
      </c>
    </row>
    <row r="16" spans="1:15" ht="10" customHeight="1" outlineLevel="1" x14ac:dyDescent="0.15">
      <c r="B16" t="s">
        <v>552</v>
      </c>
      <c r="C16" t="s">
        <v>25408</v>
      </c>
      <c r="D16" t="s">
        <v>25409</v>
      </c>
      <c r="E16" t="s">
        <v>25410</v>
      </c>
      <c r="F16" t="s">
        <v>25411</v>
      </c>
      <c r="G16" t="s">
        <v>25433</v>
      </c>
      <c r="H16" t="s">
        <v>25430</v>
      </c>
      <c r="I16" t="s">
        <v>25431</v>
      </c>
      <c r="J16" s="5">
        <v>0</v>
      </c>
      <c r="K16" t="s">
        <v>967</v>
      </c>
      <c r="L16" s="15">
        <v>375</v>
      </c>
      <c r="M16" t="s">
        <v>25414</v>
      </c>
      <c r="N16" t="s">
        <v>25415</v>
      </c>
      <c r="O16" t="s">
        <v>25434</v>
      </c>
    </row>
    <row r="17" spans="2:15" ht="10" customHeight="1" outlineLevel="1" x14ac:dyDescent="0.15">
      <c r="B17" t="s">
        <v>552</v>
      </c>
      <c r="C17" t="s">
        <v>25408</v>
      </c>
      <c r="D17" t="s">
        <v>25409</v>
      </c>
      <c r="E17" t="s">
        <v>25410</v>
      </c>
      <c r="F17" t="s">
        <v>25411</v>
      </c>
      <c r="G17" t="s">
        <v>25435</v>
      </c>
      <c r="H17" t="s">
        <v>25430</v>
      </c>
      <c r="I17" t="s">
        <v>25431</v>
      </c>
      <c r="J17" s="5">
        <v>0</v>
      </c>
      <c r="K17" t="s">
        <v>967</v>
      </c>
      <c r="L17" s="15">
        <v>375</v>
      </c>
      <c r="M17" t="s">
        <v>25414</v>
      </c>
      <c r="N17" t="s">
        <v>25415</v>
      </c>
      <c r="O17" t="s">
        <v>25436</v>
      </c>
    </row>
    <row r="18" spans="2:15" ht="10" customHeight="1" outlineLevel="1" x14ac:dyDescent="0.15">
      <c r="B18" t="s">
        <v>552</v>
      </c>
      <c r="C18" t="s">
        <v>25408</v>
      </c>
      <c r="D18" t="s">
        <v>25409</v>
      </c>
      <c r="E18" t="s">
        <v>25410</v>
      </c>
      <c r="F18" t="s">
        <v>25411</v>
      </c>
      <c r="G18" t="s">
        <v>25437</v>
      </c>
      <c r="H18" t="s">
        <v>25430</v>
      </c>
      <c r="I18" t="s">
        <v>25431</v>
      </c>
      <c r="J18" s="5">
        <v>0</v>
      </c>
      <c r="K18" t="s">
        <v>967</v>
      </c>
      <c r="L18" s="15">
        <v>375</v>
      </c>
      <c r="M18" t="s">
        <v>25414</v>
      </c>
      <c r="N18" t="s">
        <v>25415</v>
      </c>
      <c r="O18" t="s">
        <v>25438</v>
      </c>
    </row>
    <row r="19" spans="2:15" ht="10" customHeight="1" outlineLevel="1" x14ac:dyDescent="0.15">
      <c r="B19" t="s">
        <v>552</v>
      </c>
      <c r="C19" t="s">
        <v>25408</v>
      </c>
      <c r="D19" t="s">
        <v>25409</v>
      </c>
      <c r="E19" t="s">
        <v>25410</v>
      </c>
      <c r="F19" t="s">
        <v>25411</v>
      </c>
      <c r="H19" t="s">
        <v>25439</v>
      </c>
      <c r="I19" t="s">
        <v>25439</v>
      </c>
      <c r="J19" s="5">
        <v>0</v>
      </c>
      <c r="K19" t="s">
        <v>967</v>
      </c>
      <c r="L19" s="15">
        <v>375</v>
      </c>
      <c r="M19" t="s">
        <v>25414</v>
      </c>
      <c r="N19" t="s">
        <v>25415</v>
      </c>
      <c r="O19" t="s">
        <v>25440</v>
      </c>
    </row>
    <row r="20" spans="2:15" ht="10" customHeight="1" outlineLevel="1" x14ac:dyDescent="0.15">
      <c r="B20" t="s">
        <v>552</v>
      </c>
      <c r="C20" t="s">
        <v>25408</v>
      </c>
      <c r="D20" t="s">
        <v>25409</v>
      </c>
      <c r="E20" t="s">
        <v>25410</v>
      </c>
      <c r="F20" t="s">
        <v>25411</v>
      </c>
      <c r="H20" t="s">
        <v>25441</v>
      </c>
      <c r="I20" t="s">
        <v>25441</v>
      </c>
      <c r="J20" s="5">
        <v>0</v>
      </c>
      <c r="K20" t="s">
        <v>967</v>
      </c>
      <c r="L20" s="15">
        <v>375</v>
      </c>
      <c r="M20" t="s">
        <v>25414</v>
      </c>
      <c r="N20" t="s">
        <v>25415</v>
      </c>
      <c r="O20" t="s">
        <v>25442</v>
      </c>
    </row>
    <row r="21" spans="2:15" ht="10" customHeight="1" outlineLevel="1" x14ac:dyDescent="0.15">
      <c r="B21" t="s">
        <v>552</v>
      </c>
      <c r="C21" t="s">
        <v>25408</v>
      </c>
      <c r="D21" t="s">
        <v>25409</v>
      </c>
      <c r="E21" t="s">
        <v>25443</v>
      </c>
      <c r="F21" t="s">
        <v>25444</v>
      </c>
      <c r="H21" t="s">
        <v>25412</v>
      </c>
      <c r="I21" t="s">
        <v>25413</v>
      </c>
      <c r="J21" s="5">
        <v>94.244</v>
      </c>
      <c r="K21" t="s">
        <v>967</v>
      </c>
      <c r="L21" s="15">
        <v>375</v>
      </c>
      <c r="M21" t="s">
        <v>25414</v>
      </c>
      <c r="N21" t="s">
        <v>25415</v>
      </c>
      <c r="O21" t="s">
        <v>25445</v>
      </c>
    </row>
    <row r="22" spans="2:15" ht="10" customHeight="1" outlineLevel="1" x14ac:dyDescent="0.15">
      <c r="B22" t="s">
        <v>552</v>
      </c>
      <c r="C22" t="s">
        <v>25408</v>
      </c>
      <c r="D22" t="s">
        <v>25409</v>
      </c>
      <c r="E22" t="s">
        <v>25443</v>
      </c>
      <c r="F22" t="s">
        <v>25444</v>
      </c>
      <c r="G22" t="s">
        <v>8375</v>
      </c>
      <c r="H22" t="s">
        <v>25417</v>
      </c>
      <c r="I22" t="s">
        <v>25417</v>
      </c>
      <c r="J22" s="5">
        <v>42.231999999999999</v>
      </c>
      <c r="K22" t="s">
        <v>967</v>
      </c>
      <c r="L22" s="15">
        <v>375</v>
      </c>
      <c r="M22" t="s">
        <v>25414</v>
      </c>
      <c r="N22" t="s">
        <v>25415</v>
      </c>
      <c r="O22" t="s">
        <v>25446</v>
      </c>
    </row>
    <row r="23" spans="2:15" ht="10" customHeight="1" outlineLevel="1" x14ac:dyDescent="0.15">
      <c r="B23" t="s">
        <v>552</v>
      </c>
      <c r="C23" t="s">
        <v>25408</v>
      </c>
      <c r="D23" t="s">
        <v>25409</v>
      </c>
      <c r="E23" t="s">
        <v>25443</v>
      </c>
      <c r="F23" t="s">
        <v>25444</v>
      </c>
      <c r="G23" t="s">
        <v>25419</v>
      </c>
      <c r="H23" t="s">
        <v>25420</v>
      </c>
      <c r="I23" t="s">
        <v>25420</v>
      </c>
      <c r="J23" s="5">
        <v>40.909999999999997</v>
      </c>
      <c r="K23" t="s">
        <v>967</v>
      </c>
      <c r="L23" s="15">
        <v>375</v>
      </c>
      <c r="M23" t="s">
        <v>25414</v>
      </c>
      <c r="N23" t="s">
        <v>25415</v>
      </c>
      <c r="O23" t="s">
        <v>25447</v>
      </c>
    </row>
    <row r="24" spans="2:15" ht="10" customHeight="1" outlineLevel="1" x14ac:dyDescent="0.15">
      <c r="B24" t="s">
        <v>552</v>
      </c>
      <c r="C24" t="s">
        <v>25408</v>
      </c>
      <c r="D24" t="s">
        <v>25409</v>
      </c>
      <c r="E24" t="s">
        <v>25443</v>
      </c>
      <c r="F24" t="s">
        <v>25444</v>
      </c>
      <c r="G24" t="s">
        <v>25408</v>
      </c>
      <c r="H24" t="s">
        <v>25422</v>
      </c>
      <c r="I24" t="s">
        <v>25423</v>
      </c>
      <c r="J24" s="5">
        <v>44.408999999999999</v>
      </c>
      <c r="K24" t="s">
        <v>967</v>
      </c>
      <c r="L24" s="15">
        <v>375</v>
      </c>
      <c r="M24" t="s">
        <v>25414</v>
      </c>
      <c r="N24" t="s">
        <v>25415</v>
      </c>
      <c r="O24" t="s">
        <v>25448</v>
      </c>
    </row>
    <row r="25" spans="2:15" ht="10" customHeight="1" outlineLevel="1" x14ac:dyDescent="0.15">
      <c r="B25" t="s">
        <v>552</v>
      </c>
      <c r="C25" t="s">
        <v>25408</v>
      </c>
      <c r="D25" t="s">
        <v>25409</v>
      </c>
      <c r="E25" t="s">
        <v>25443</v>
      </c>
      <c r="F25" t="s">
        <v>25444</v>
      </c>
      <c r="G25" t="s">
        <v>25408</v>
      </c>
      <c r="H25" t="s">
        <v>25425</v>
      </c>
      <c r="I25" t="s">
        <v>25423</v>
      </c>
      <c r="J25" s="5">
        <v>0</v>
      </c>
      <c r="K25" t="s">
        <v>967</v>
      </c>
      <c r="L25" s="15">
        <v>375</v>
      </c>
      <c r="M25" t="s">
        <v>25414</v>
      </c>
      <c r="N25" t="s">
        <v>25415</v>
      </c>
      <c r="O25" t="s">
        <v>25449</v>
      </c>
    </row>
    <row r="26" spans="2:15" ht="10" customHeight="1" outlineLevel="1" x14ac:dyDescent="0.15">
      <c r="B26" t="s">
        <v>552</v>
      </c>
      <c r="C26" t="s">
        <v>25408</v>
      </c>
      <c r="D26" t="s">
        <v>25409</v>
      </c>
      <c r="E26" t="s">
        <v>25443</v>
      </c>
      <c r="F26" t="s">
        <v>25444</v>
      </c>
      <c r="G26" t="s">
        <v>25408</v>
      </c>
      <c r="H26" t="s">
        <v>25427</v>
      </c>
      <c r="I26" t="s">
        <v>25423</v>
      </c>
      <c r="J26" s="5">
        <v>44.408999999999999</v>
      </c>
      <c r="K26" t="s">
        <v>967</v>
      </c>
      <c r="L26" s="15">
        <v>375</v>
      </c>
      <c r="M26" t="s">
        <v>25414</v>
      </c>
      <c r="N26" t="s">
        <v>25415</v>
      </c>
      <c r="O26" t="s">
        <v>25450</v>
      </c>
    </row>
    <row r="27" spans="2:15" ht="10" customHeight="1" outlineLevel="1" x14ac:dyDescent="0.15">
      <c r="B27" t="s">
        <v>552</v>
      </c>
      <c r="C27" t="s">
        <v>25408</v>
      </c>
      <c r="D27" t="s">
        <v>25409</v>
      </c>
      <c r="E27" t="s">
        <v>25443</v>
      </c>
      <c r="F27" t="s">
        <v>25444</v>
      </c>
      <c r="G27" t="s">
        <v>25429</v>
      </c>
      <c r="H27" t="s">
        <v>25430</v>
      </c>
      <c r="I27" t="s">
        <v>25431</v>
      </c>
      <c r="J27" s="5">
        <v>0</v>
      </c>
      <c r="K27" t="s">
        <v>967</v>
      </c>
      <c r="L27" s="15">
        <v>375</v>
      </c>
      <c r="M27" t="s">
        <v>25414</v>
      </c>
      <c r="N27" t="s">
        <v>25415</v>
      </c>
      <c r="O27" t="s">
        <v>25451</v>
      </c>
    </row>
    <row r="28" spans="2:15" ht="10" customHeight="1" outlineLevel="1" x14ac:dyDescent="0.15">
      <c r="B28" t="s">
        <v>552</v>
      </c>
      <c r="C28" t="s">
        <v>25408</v>
      </c>
      <c r="D28" t="s">
        <v>25409</v>
      </c>
      <c r="E28" t="s">
        <v>25443</v>
      </c>
      <c r="F28" t="s">
        <v>25444</v>
      </c>
      <c r="G28" t="s">
        <v>25433</v>
      </c>
      <c r="H28" t="s">
        <v>25430</v>
      </c>
      <c r="I28" t="s">
        <v>25431</v>
      </c>
      <c r="J28" s="5">
        <v>0</v>
      </c>
      <c r="K28" t="s">
        <v>967</v>
      </c>
      <c r="L28" s="15">
        <v>375</v>
      </c>
      <c r="M28" t="s">
        <v>25414</v>
      </c>
      <c r="N28" t="s">
        <v>25415</v>
      </c>
      <c r="O28" t="s">
        <v>25452</v>
      </c>
    </row>
    <row r="29" spans="2:15" ht="10" customHeight="1" outlineLevel="1" x14ac:dyDescent="0.15">
      <c r="B29" t="s">
        <v>552</v>
      </c>
      <c r="C29" t="s">
        <v>25408</v>
      </c>
      <c r="D29" t="s">
        <v>25409</v>
      </c>
      <c r="E29" t="s">
        <v>25443</v>
      </c>
      <c r="F29" t="s">
        <v>25444</v>
      </c>
      <c r="G29" t="s">
        <v>25435</v>
      </c>
      <c r="H29" t="s">
        <v>25430</v>
      </c>
      <c r="I29" t="s">
        <v>25431</v>
      </c>
      <c r="J29" s="5">
        <v>0</v>
      </c>
      <c r="K29" t="s">
        <v>967</v>
      </c>
      <c r="L29" s="15">
        <v>375</v>
      </c>
      <c r="M29" t="s">
        <v>25414</v>
      </c>
      <c r="N29" t="s">
        <v>25415</v>
      </c>
      <c r="O29" t="s">
        <v>25453</v>
      </c>
    </row>
    <row r="30" spans="2:15" ht="10" customHeight="1" outlineLevel="1" x14ac:dyDescent="0.15">
      <c r="B30" t="s">
        <v>552</v>
      </c>
      <c r="C30" t="s">
        <v>25408</v>
      </c>
      <c r="D30" t="s">
        <v>25409</v>
      </c>
      <c r="E30" t="s">
        <v>25443</v>
      </c>
      <c r="F30" t="s">
        <v>25444</v>
      </c>
      <c r="G30" t="s">
        <v>25437</v>
      </c>
      <c r="H30" t="s">
        <v>25430</v>
      </c>
      <c r="I30" t="s">
        <v>25431</v>
      </c>
      <c r="J30" s="5">
        <v>0</v>
      </c>
      <c r="K30" t="s">
        <v>967</v>
      </c>
      <c r="L30" s="15">
        <v>375</v>
      </c>
      <c r="M30" t="s">
        <v>25414</v>
      </c>
      <c r="N30" t="s">
        <v>25415</v>
      </c>
      <c r="O30" t="s">
        <v>25454</v>
      </c>
    </row>
    <row r="31" spans="2:15" ht="10" customHeight="1" outlineLevel="1" x14ac:dyDescent="0.15">
      <c r="B31" t="s">
        <v>552</v>
      </c>
      <c r="C31" t="s">
        <v>25408</v>
      </c>
      <c r="D31" t="s">
        <v>25409</v>
      </c>
      <c r="E31" t="s">
        <v>25443</v>
      </c>
      <c r="F31" t="s">
        <v>25444</v>
      </c>
      <c r="H31" t="s">
        <v>25439</v>
      </c>
      <c r="I31" t="s">
        <v>25439</v>
      </c>
      <c r="J31" s="5">
        <v>0</v>
      </c>
      <c r="K31" t="s">
        <v>967</v>
      </c>
      <c r="L31" s="15">
        <v>375</v>
      </c>
      <c r="M31" t="s">
        <v>25414</v>
      </c>
      <c r="N31" t="s">
        <v>25415</v>
      </c>
      <c r="O31" t="s">
        <v>25455</v>
      </c>
    </row>
    <row r="32" spans="2:15" ht="10" customHeight="1" outlineLevel="1" x14ac:dyDescent="0.15">
      <c r="B32" t="s">
        <v>552</v>
      </c>
      <c r="C32" t="s">
        <v>25408</v>
      </c>
      <c r="D32" t="s">
        <v>25409</v>
      </c>
      <c r="E32" t="s">
        <v>25443</v>
      </c>
      <c r="F32" t="s">
        <v>25444</v>
      </c>
      <c r="H32" t="s">
        <v>25441</v>
      </c>
      <c r="I32" t="s">
        <v>25441</v>
      </c>
      <c r="J32" s="5">
        <v>0</v>
      </c>
      <c r="K32" t="s">
        <v>967</v>
      </c>
      <c r="L32" s="15">
        <v>375</v>
      </c>
      <c r="M32" t="s">
        <v>25414</v>
      </c>
      <c r="N32" t="s">
        <v>25415</v>
      </c>
      <c r="O32" t="s">
        <v>25456</v>
      </c>
    </row>
    <row r="33" spans="2:15" ht="10" customHeight="1" outlineLevel="1" x14ac:dyDescent="0.15">
      <c r="B33" t="s">
        <v>552</v>
      </c>
      <c r="C33" t="s">
        <v>25408</v>
      </c>
      <c r="D33" t="s">
        <v>25409</v>
      </c>
      <c r="E33" t="s">
        <v>25457</v>
      </c>
      <c r="F33" t="s">
        <v>25444</v>
      </c>
      <c r="H33" t="s">
        <v>25412</v>
      </c>
      <c r="I33" t="s">
        <v>25413</v>
      </c>
      <c r="J33" s="5">
        <v>94.244</v>
      </c>
      <c r="K33" t="s">
        <v>967</v>
      </c>
      <c r="L33" s="15">
        <v>375</v>
      </c>
      <c r="M33" t="s">
        <v>25414</v>
      </c>
      <c r="N33" t="s">
        <v>25415</v>
      </c>
      <c r="O33" t="s">
        <v>25458</v>
      </c>
    </row>
    <row r="34" spans="2:15" ht="10" customHeight="1" outlineLevel="1" x14ac:dyDescent="0.15">
      <c r="B34" t="s">
        <v>552</v>
      </c>
      <c r="C34" t="s">
        <v>25408</v>
      </c>
      <c r="D34" t="s">
        <v>25409</v>
      </c>
      <c r="E34" t="s">
        <v>25457</v>
      </c>
      <c r="F34" t="s">
        <v>25444</v>
      </c>
      <c r="G34" t="s">
        <v>8375</v>
      </c>
      <c r="H34" t="s">
        <v>25417</v>
      </c>
      <c r="I34" t="s">
        <v>25417</v>
      </c>
      <c r="J34" s="5">
        <v>42.231999999999999</v>
      </c>
      <c r="K34" t="s">
        <v>967</v>
      </c>
      <c r="L34" s="15">
        <v>375</v>
      </c>
      <c r="M34" t="s">
        <v>25414</v>
      </c>
      <c r="N34" t="s">
        <v>25415</v>
      </c>
      <c r="O34" t="s">
        <v>25459</v>
      </c>
    </row>
    <row r="35" spans="2:15" ht="10" customHeight="1" outlineLevel="1" x14ac:dyDescent="0.15">
      <c r="B35" t="s">
        <v>552</v>
      </c>
      <c r="C35" t="s">
        <v>25408</v>
      </c>
      <c r="D35" t="s">
        <v>25409</v>
      </c>
      <c r="E35" t="s">
        <v>25457</v>
      </c>
      <c r="F35" t="s">
        <v>25444</v>
      </c>
      <c r="G35" t="s">
        <v>25419</v>
      </c>
      <c r="H35" t="s">
        <v>25420</v>
      </c>
      <c r="I35" t="s">
        <v>25420</v>
      </c>
      <c r="J35" s="5">
        <v>40.909999999999997</v>
      </c>
      <c r="K35" t="s">
        <v>967</v>
      </c>
      <c r="L35" s="15">
        <v>375</v>
      </c>
      <c r="M35" t="s">
        <v>25414</v>
      </c>
      <c r="N35" t="s">
        <v>25415</v>
      </c>
      <c r="O35" t="s">
        <v>25460</v>
      </c>
    </row>
    <row r="36" spans="2:15" ht="10" customHeight="1" outlineLevel="1" x14ac:dyDescent="0.15">
      <c r="B36" t="s">
        <v>552</v>
      </c>
      <c r="C36" t="s">
        <v>25408</v>
      </c>
      <c r="D36" t="s">
        <v>25409</v>
      </c>
      <c r="E36" t="s">
        <v>25457</v>
      </c>
      <c r="F36" t="s">
        <v>25444</v>
      </c>
      <c r="G36" t="s">
        <v>25408</v>
      </c>
      <c r="H36" t="s">
        <v>25422</v>
      </c>
      <c r="I36" t="s">
        <v>25423</v>
      </c>
      <c r="J36" s="5">
        <v>44.408999999999999</v>
      </c>
      <c r="K36" t="s">
        <v>967</v>
      </c>
      <c r="L36" s="15">
        <v>375</v>
      </c>
      <c r="M36" t="s">
        <v>25414</v>
      </c>
      <c r="N36" t="s">
        <v>25415</v>
      </c>
      <c r="O36" t="s">
        <v>25461</v>
      </c>
    </row>
    <row r="37" spans="2:15" ht="10" customHeight="1" outlineLevel="1" x14ac:dyDescent="0.15">
      <c r="B37" t="s">
        <v>552</v>
      </c>
      <c r="C37" t="s">
        <v>25408</v>
      </c>
      <c r="D37" t="s">
        <v>25409</v>
      </c>
      <c r="E37" t="s">
        <v>25457</v>
      </c>
      <c r="F37" t="s">
        <v>25444</v>
      </c>
      <c r="G37" t="s">
        <v>25408</v>
      </c>
      <c r="H37" t="s">
        <v>25425</v>
      </c>
      <c r="I37" t="s">
        <v>25423</v>
      </c>
      <c r="J37" s="5">
        <v>0</v>
      </c>
      <c r="K37" t="s">
        <v>967</v>
      </c>
      <c r="L37" s="15">
        <v>375</v>
      </c>
      <c r="M37" t="s">
        <v>25414</v>
      </c>
      <c r="N37" t="s">
        <v>25415</v>
      </c>
      <c r="O37" t="s">
        <v>25462</v>
      </c>
    </row>
    <row r="38" spans="2:15" ht="10" customHeight="1" outlineLevel="1" x14ac:dyDescent="0.15">
      <c r="B38" t="s">
        <v>552</v>
      </c>
      <c r="C38" t="s">
        <v>25408</v>
      </c>
      <c r="D38" t="s">
        <v>25409</v>
      </c>
      <c r="E38" t="s">
        <v>25457</v>
      </c>
      <c r="F38" t="s">
        <v>25444</v>
      </c>
      <c r="G38" t="s">
        <v>25408</v>
      </c>
      <c r="H38" t="s">
        <v>25427</v>
      </c>
      <c r="I38" t="s">
        <v>25423</v>
      </c>
      <c r="J38" s="5">
        <v>44.408999999999999</v>
      </c>
      <c r="K38" t="s">
        <v>967</v>
      </c>
      <c r="L38" s="15">
        <v>375</v>
      </c>
      <c r="M38" t="s">
        <v>25414</v>
      </c>
      <c r="N38" t="s">
        <v>25415</v>
      </c>
      <c r="O38" t="s">
        <v>25463</v>
      </c>
    </row>
    <row r="39" spans="2:15" ht="10" customHeight="1" outlineLevel="1" x14ac:dyDescent="0.15">
      <c r="B39" t="s">
        <v>552</v>
      </c>
      <c r="C39" t="s">
        <v>25408</v>
      </c>
      <c r="D39" t="s">
        <v>25409</v>
      </c>
      <c r="E39" t="s">
        <v>25457</v>
      </c>
      <c r="F39" t="s">
        <v>25444</v>
      </c>
      <c r="G39" t="s">
        <v>25429</v>
      </c>
      <c r="H39" t="s">
        <v>25430</v>
      </c>
      <c r="I39" t="s">
        <v>25431</v>
      </c>
      <c r="J39" s="5">
        <v>0</v>
      </c>
      <c r="K39" t="s">
        <v>967</v>
      </c>
      <c r="L39" s="15">
        <v>375</v>
      </c>
      <c r="M39" t="s">
        <v>25414</v>
      </c>
      <c r="N39" t="s">
        <v>25415</v>
      </c>
      <c r="O39" t="s">
        <v>25464</v>
      </c>
    </row>
    <row r="40" spans="2:15" ht="10" customHeight="1" outlineLevel="1" x14ac:dyDescent="0.15">
      <c r="B40" t="s">
        <v>552</v>
      </c>
      <c r="C40" t="s">
        <v>25408</v>
      </c>
      <c r="D40" t="s">
        <v>25409</v>
      </c>
      <c r="E40" t="s">
        <v>25457</v>
      </c>
      <c r="F40" t="s">
        <v>25444</v>
      </c>
      <c r="G40" t="s">
        <v>25433</v>
      </c>
      <c r="H40" t="s">
        <v>25430</v>
      </c>
      <c r="I40" t="s">
        <v>25431</v>
      </c>
      <c r="J40" s="5">
        <v>0</v>
      </c>
      <c r="K40" t="s">
        <v>967</v>
      </c>
      <c r="L40" s="15">
        <v>375</v>
      </c>
      <c r="M40" t="s">
        <v>25414</v>
      </c>
      <c r="N40" t="s">
        <v>25415</v>
      </c>
      <c r="O40" t="s">
        <v>25465</v>
      </c>
    </row>
    <row r="41" spans="2:15" ht="10" customHeight="1" outlineLevel="1" x14ac:dyDescent="0.15">
      <c r="B41" t="s">
        <v>552</v>
      </c>
      <c r="C41" t="s">
        <v>25408</v>
      </c>
      <c r="D41" t="s">
        <v>25409</v>
      </c>
      <c r="E41" t="s">
        <v>25457</v>
      </c>
      <c r="F41" t="s">
        <v>25444</v>
      </c>
      <c r="G41" t="s">
        <v>25435</v>
      </c>
      <c r="H41" t="s">
        <v>25430</v>
      </c>
      <c r="I41" t="s">
        <v>25431</v>
      </c>
      <c r="J41" s="5">
        <v>0</v>
      </c>
      <c r="K41" t="s">
        <v>967</v>
      </c>
      <c r="L41" s="15">
        <v>375</v>
      </c>
      <c r="M41" t="s">
        <v>25414</v>
      </c>
      <c r="N41" t="s">
        <v>25415</v>
      </c>
      <c r="O41" t="s">
        <v>25466</v>
      </c>
    </row>
    <row r="42" spans="2:15" ht="10" customHeight="1" outlineLevel="1" x14ac:dyDescent="0.15">
      <c r="B42" t="s">
        <v>552</v>
      </c>
      <c r="C42" t="s">
        <v>25408</v>
      </c>
      <c r="D42" t="s">
        <v>25409</v>
      </c>
      <c r="E42" t="s">
        <v>25457</v>
      </c>
      <c r="F42" t="s">
        <v>25444</v>
      </c>
      <c r="G42" t="s">
        <v>25437</v>
      </c>
      <c r="H42" t="s">
        <v>25430</v>
      </c>
      <c r="I42" t="s">
        <v>25431</v>
      </c>
      <c r="J42" s="5">
        <v>0</v>
      </c>
      <c r="K42" t="s">
        <v>967</v>
      </c>
      <c r="L42" s="15">
        <v>375</v>
      </c>
      <c r="M42" t="s">
        <v>25414</v>
      </c>
      <c r="N42" t="s">
        <v>25415</v>
      </c>
      <c r="O42" t="s">
        <v>25467</v>
      </c>
    </row>
    <row r="43" spans="2:15" ht="10" customHeight="1" outlineLevel="1" x14ac:dyDescent="0.15">
      <c r="B43" t="s">
        <v>552</v>
      </c>
      <c r="C43" t="s">
        <v>25408</v>
      </c>
      <c r="D43" t="s">
        <v>25409</v>
      </c>
      <c r="E43" t="s">
        <v>25457</v>
      </c>
      <c r="F43" t="s">
        <v>25444</v>
      </c>
      <c r="H43" t="s">
        <v>25439</v>
      </c>
      <c r="I43" t="s">
        <v>25439</v>
      </c>
      <c r="J43" s="5">
        <v>0</v>
      </c>
      <c r="K43" t="s">
        <v>967</v>
      </c>
      <c r="L43" s="15">
        <v>375</v>
      </c>
      <c r="M43" t="s">
        <v>25414</v>
      </c>
      <c r="N43" t="s">
        <v>25415</v>
      </c>
      <c r="O43" t="s">
        <v>25468</v>
      </c>
    </row>
    <row r="44" spans="2:15" ht="10" customHeight="1" outlineLevel="1" x14ac:dyDescent="0.15">
      <c r="B44" t="s">
        <v>552</v>
      </c>
      <c r="C44" t="s">
        <v>25408</v>
      </c>
      <c r="D44" t="s">
        <v>25409</v>
      </c>
      <c r="E44" t="s">
        <v>25457</v>
      </c>
      <c r="F44" t="s">
        <v>25444</v>
      </c>
      <c r="H44" t="s">
        <v>25441</v>
      </c>
      <c r="I44" t="s">
        <v>25441</v>
      </c>
      <c r="J44" s="5">
        <v>0</v>
      </c>
      <c r="K44" t="s">
        <v>967</v>
      </c>
      <c r="L44" s="15">
        <v>375</v>
      </c>
      <c r="M44" t="s">
        <v>25414</v>
      </c>
      <c r="N44" t="s">
        <v>25415</v>
      </c>
      <c r="O44" t="s">
        <v>25469</v>
      </c>
    </row>
    <row r="45" spans="2:15" ht="10" customHeight="1" outlineLevel="1" x14ac:dyDescent="0.15">
      <c r="B45" t="s">
        <v>552</v>
      </c>
      <c r="C45" t="s">
        <v>25408</v>
      </c>
      <c r="D45" t="s">
        <v>25409</v>
      </c>
      <c r="E45" t="s">
        <v>25470</v>
      </c>
      <c r="F45" t="s">
        <v>25444</v>
      </c>
      <c r="H45" t="s">
        <v>25412</v>
      </c>
      <c r="I45" t="s">
        <v>25413</v>
      </c>
      <c r="J45" s="5">
        <v>94.244</v>
      </c>
      <c r="K45" t="s">
        <v>967</v>
      </c>
      <c r="L45" s="15">
        <v>375</v>
      </c>
      <c r="M45" t="s">
        <v>25414</v>
      </c>
      <c r="N45" t="s">
        <v>25415</v>
      </c>
      <c r="O45" t="s">
        <v>25471</v>
      </c>
    </row>
    <row r="46" spans="2:15" ht="10" customHeight="1" outlineLevel="1" x14ac:dyDescent="0.15">
      <c r="B46" t="s">
        <v>552</v>
      </c>
      <c r="C46" t="s">
        <v>25408</v>
      </c>
      <c r="D46" t="s">
        <v>25409</v>
      </c>
      <c r="E46" t="s">
        <v>25470</v>
      </c>
      <c r="F46" t="s">
        <v>25444</v>
      </c>
      <c r="G46" t="s">
        <v>8375</v>
      </c>
      <c r="H46" t="s">
        <v>25417</v>
      </c>
      <c r="I46" t="s">
        <v>25417</v>
      </c>
      <c r="J46" s="5">
        <v>42.231999999999999</v>
      </c>
      <c r="K46" t="s">
        <v>967</v>
      </c>
      <c r="L46" s="15">
        <v>375</v>
      </c>
      <c r="M46" t="s">
        <v>25414</v>
      </c>
      <c r="N46" t="s">
        <v>25415</v>
      </c>
      <c r="O46" t="s">
        <v>25472</v>
      </c>
    </row>
    <row r="47" spans="2:15" ht="10" customHeight="1" outlineLevel="1" x14ac:dyDescent="0.15">
      <c r="B47" t="s">
        <v>552</v>
      </c>
      <c r="C47" t="s">
        <v>25408</v>
      </c>
      <c r="D47" t="s">
        <v>25409</v>
      </c>
      <c r="E47" t="s">
        <v>25470</v>
      </c>
      <c r="F47" t="s">
        <v>25444</v>
      </c>
      <c r="G47" t="s">
        <v>25419</v>
      </c>
      <c r="H47" t="s">
        <v>25420</v>
      </c>
      <c r="I47" t="s">
        <v>25420</v>
      </c>
      <c r="J47" s="5">
        <v>40.909999999999997</v>
      </c>
      <c r="K47" t="s">
        <v>967</v>
      </c>
      <c r="L47" s="15">
        <v>375</v>
      </c>
      <c r="M47" t="s">
        <v>25414</v>
      </c>
      <c r="N47" t="s">
        <v>25415</v>
      </c>
      <c r="O47" t="s">
        <v>25473</v>
      </c>
    </row>
    <row r="48" spans="2:15" ht="10" customHeight="1" outlineLevel="1" x14ac:dyDescent="0.15">
      <c r="B48" t="s">
        <v>552</v>
      </c>
      <c r="C48" t="s">
        <v>25408</v>
      </c>
      <c r="D48" t="s">
        <v>25409</v>
      </c>
      <c r="E48" t="s">
        <v>25470</v>
      </c>
      <c r="F48" t="s">
        <v>25444</v>
      </c>
      <c r="G48" t="s">
        <v>25408</v>
      </c>
      <c r="H48" t="s">
        <v>25422</v>
      </c>
      <c r="I48" t="s">
        <v>25423</v>
      </c>
      <c r="J48" s="5">
        <v>44.408999999999999</v>
      </c>
      <c r="K48" t="s">
        <v>967</v>
      </c>
      <c r="L48" s="15">
        <v>375</v>
      </c>
      <c r="M48" t="s">
        <v>25414</v>
      </c>
      <c r="N48" t="s">
        <v>25415</v>
      </c>
      <c r="O48" t="s">
        <v>25474</v>
      </c>
    </row>
    <row r="49" spans="2:15" ht="10" customHeight="1" outlineLevel="1" x14ac:dyDescent="0.15">
      <c r="B49" t="s">
        <v>552</v>
      </c>
      <c r="C49" t="s">
        <v>25408</v>
      </c>
      <c r="D49" t="s">
        <v>25409</v>
      </c>
      <c r="E49" t="s">
        <v>25470</v>
      </c>
      <c r="F49" t="s">
        <v>25444</v>
      </c>
      <c r="G49" t="s">
        <v>25408</v>
      </c>
      <c r="H49" t="s">
        <v>25425</v>
      </c>
      <c r="I49" t="s">
        <v>25423</v>
      </c>
      <c r="J49" s="5">
        <v>0</v>
      </c>
      <c r="K49" t="s">
        <v>967</v>
      </c>
      <c r="L49" s="15">
        <v>375</v>
      </c>
      <c r="M49" t="s">
        <v>25414</v>
      </c>
      <c r="N49" t="s">
        <v>25415</v>
      </c>
      <c r="O49" t="s">
        <v>25475</v>
      </c>
    </row>
    <row r="50" spans="2:15" ht="10" customHeight="1" outlineLevel="1" x14ac:dyDescent="0.15">
      <c r="B50" t="s">
        <v>552</v>
      </c>
      <c r="C50" t="s">
        <v>25408</v>
      </c>
      <c r="D50" t="s">
        <v>25409</v>
      </c>
      <c r="E50" t="s">
        <v>25470</v>
      </c>
      <c r="F50" t="s">
        <v>25444</v>
      </c>
      <c r="G50" t="s">
        <v>25408</v>
      </c>
      <c r="H50" t="s">
        <v>25427</v>
      </c>
      <c r="I50" t="s">
        <v>25423</v>
      </c>
      <c r="J50" s="5">
        <v>44.408999999999999</v>
      </c>
      <c r="K50" t="s">
        <v>967</v>
      </c>
      <c r="L50" s="15">
        <v>375</v>
      </c>
      <c r="M50" t="s">
        <v>25414</v>
      </c>
      <c r="N50" t="s">
        <v>25415</v>
      </c>
      <c r="O50" t="s">
        <v>25476</v>
      </c>
    </row>
    <row r="51" spans="2:15" ht="10" customHeight="1" outlineLevel="1" x14ac:dyDescent="0.15">
      <c r="B51" t="s">
        <v>552</v>
      </c>
      <c r="C51" t="s">
        <v>25408</v>
      </c>
      <c r="D51" t="s">
        <v>25409</v>
      </c>
      <c r="E51" t="s">
        <v>25470</v>
      </c>
      <c r="F51" t="s">
        <v>25444</v>
      </c>
      <c r="G51" t="s">
        <v>25429</v>
      </c>
      <c r="H51" t="s">
        <v>25430</v>
      </c>
      <c r="I51" t="s">
        <v>25431</v>
      </c>
      <c r="J51" s="5">
        <v>0</v>
      </c>
      <c r="K51" t="s">
        <v>967</v>
      </c>
      <c r="L51" s="15">
        <v>375</v>
      </c>
      <c r="M51" t="s">
        <v>25414</v>
      </c>
      <c r="N51" t="s">
        <v>25415</v>
      </c>
      <c r="O51" t="s">
        <v>25477</v>
      </c>
    </row>
    <row r="52" spans="2:15" ht="10" customHeight="1" outlineLevel="1" x14ac:dyDescent="0.15">
      <c r="B52" t="s">
        <v>552</v>
      </c>
      <c r="C52" t="s">
        <v>25408</v>
      </c>
      <c r="D52" t="s">
        <v>25409</v>
      </c>
      <c r="E52" t="s">
        <v>25470</v>
      </c>
      <c r="F52" t="s">
        <v>25444</v>
      </c>
      <c r="G52" t="s">
        <v>25433</v>
      </c>
      <c r="H52" t="s">
        <v>25430</v>
      </c>
      <c r="I52" t="s">
        <v>25431</v>
      </c>
      <c r="J52" s="5">
        <v>0</v>
      </c>
      <c r="K52" t="s">
        <v>967</v>
      </c>
      <c r="L52" s="15">
        <v>375</v>
      </c>
      <c r="M52" t="s">
        <v>25414</v>
      </c>
      <c r="N52" t="s">
        <v>25415</v>
      </c>
      <c r="O52" t="s">
        <v>25478</v>
      </c>
    </row>
    <row r="53" spans="2:15" ht="10" customHeight="1" outlineLevel="1" x14ac:dyDescent="0.15">
      <c r="B53" t="s">
        <v>552</v>
      </c>
      <c r="C53" t="s">
        <v>25408</v>
      </c>
      <c r="D53" t="s">
        <v>25409</v>
      </c>
      <c r="E53" t="s">
        <v>25470</v>
      </c>
      <c r="F53" t="s">
        <v>25444</v>
      </c>
      <c r="G53" t="s">
        <v>25435</v>
      </c>
      <c r="H53" t="s">
        <v>25430</v>
      </c>
      <c r="I53" t="s">
        <v>25431</v>
      </c>
      <c r="J53" s="5">
        <v>0</v>
      </c>
      <c r="K53" t="s">
        <v>967</v>
      </c>
      <c r="L53" s="15">
        <v>375</v>
      </c>
      <c r="M53" t="s">
        <v>25414</v>
      </c>
      <c r="N53" t="s">
        <v>25415</v>
      </c>
      <c r="O53" t="s">
        <v>25479</v>
      </c>
    </row>
    <row r="54" spans="2:15" ht="10" customHeight="1" outlineLevel="1" x14ac:dyDescent="0.15">
      <c r="B54" t="s">
        <v>552</v>
      </c>
      <c r="C54" t="s">
        <v>25408</v>
      </c>
      <c r="D54" t="s">
        <v>25409</v>
      </c>
      <c r="E54" t="s">
        <v>25470</v>
      </c>
      <c r="F54" t="s">
        <v>25444</v>
      </c>
      <c r="G54" t="s">
        <v>25437</v>
      </c>
      <c r="H54" t="s">
        <v>25430</v>
      </c>
      <c r="I54" t="s">
        <v>25431</v>
      </c>
      <c r="J54" s="5">
        <v>0</v>
      </c>
      <c r="K54" t="s">
        <v>967</v>
      </c>
      <c r="L54" s="15">
        <v>375</v>
      </c>
      <c r="M54" t="s">
        <v>25414</v>
      </c>
      <c r="N54" t="s">
        <v>25415</v>
      </c>
      <c r="O54" t="s">
        <v>25480</v>
      </c>
    </row>
    <row r="55" spans="2:15" ht="10" customHeight="1" outlineLevel="1" x14ac:dyDescent="0.15">
      <c r="B55" t="s">
        <v>552</v>
      </c>
      <c r="C55" t="s">
        <v>25408</v>
      </c>
      <c r="D55" t="s">
        <v>25409</v>
      </c>
      <c r="E55" t="s">
        <v>25470</v>
      </c>
      <c r="F55" t="s">
        <v>25444</v>
      </c>
      <c r="H55" t="s">
        <v>25439</v>
      </c>
      <c r="I55" t="s">
        <v>25439</v>
      </c>
      <c r="J55" s="5">
        <v>0</v>
      </c>
      <c r="K55" t="s">
        <v>967</v>
      </c>
      <c r="L55" s="15">
        <v>375</v>
      </c>
      <c r="M55" t="s">
        <v>25414</v>
      </c>
      <c r="N55" t="s">
        <v>25415</v>
      </c>
      <c r="O55" t="s">
        <v>25481</v>
      </c>
    </row>
    <row r="56" spans="2:15" ht="10" customHeight="1" outlineLevel="1" x14ac:dyDescent="0.15">
      <c r="B56" t="s">
        <v>552</v>
      </c>
      <c r="C56" t="s">
        <v>25408</v>
      </c>
      <c r="D56" t="s">
        <v>25409</v>
      </c>
      <c r="E56" t="s">
        <v>25470</v>
      </c>
      <c r="F56" t="s">
        <v>25444</v>
      </c>
      <c r="H56" t="s">
        <v>25441</v>
      </c>
      <c r="I56" t="s">
        <v>25441</v>
      </c>
      <c r="J56" s="5">
        <v>0</v>
      </c>
      <c r="K56" t="s">
        <v>967</v>
      </c>
      <c r="L56" s="15">
        <v>375</v>
      </c>
      <c r="M56" t="s">
        <v>25414</v>
      </c>
      <c r="N56" t="s">
        <v>25415</v>
      </c>
      <c r="O56" t="s">
        <v>25482</v>
      </c>
    </row>
    <row r="57" spans="2:15" ht="10" customHeight="1" outlineLevel="1" x14ac:dyDescent="0.15">
      <c r="B57" t="s">
        <v>549</v>
      </c>
      <c r="C57" t="s">
        <v>25408</v>
      </c>
      <c r="D57" t="s">
        <v>25409</v>
      </c>
      <c r="E57" t="s">
        <v>25410</v>
      </c>
      <c r="F57" t="s">
        <v>25411</v>
      </c>
      <c r="H57" t="s">
        <v>25412</v>
      </c>
      <c r="I57" t="s">
        <v>25413</v>
      </c>
      <c r="J57" s="5">
        <v>0</v>
      </c>
      <c r="K57" t="s">
        <v>967</v>
      </c>
      <c r="L57" s="15">
        <v>384</v>
      </c>
      <c r="M57" t="s">
        <v>25414</v>
      </c>
      <c r="N57" t="s">
        <v>25415</v>
      </c>
      <c r="O57" t="s">
        <v>25483</v>
      </c>
    </row>
    <row r="58" spans="2:15" ht="10" customHeight="1" outlineLevel="1" x14ac:dyDescent="0.15">
      <c r="B58" t="s">
        <v>549</v>
      </c>
      <c r="C58" t="s">
        <v>25408</v>
      </c>
      <c r="D58" t="s">
        <v>25409</v>
      </c>
      <c r="E58" t="s">
        <v>25410</v>
      </c>
      <c r="F58" t="s">
        <v>25411</v>
      </c>
      <c r="G58" t="s">
        <v>8375</v>
      </c>
      <c r="H58" t="s">
        <v>25417</v>
      </c>
      <c r="I58" t="s">
        <v>25417</v>
      </c>
      <c r="J58" s="5">
        <v>0</v>
      </c>
      <c r="K58" t="s">
        <v>967</v>
      </c>
      <c r="L58" s="15">
        <v>384</v>
      </c>
      <c r="M58" t="s">
        <v>25414</v>
      </c>
      <c r="N58" t="s">
        <v>25415</v>
      </c>
      <c r="O58" t="s">
        <v>25484</v>
      </c>
    </row>
    <row r="59" spans="2:15" ht="10" customHeight="1" outlineLevel="1" x14ac:dyDescent="0.15">
      <c r="B59" t="s">
        <v>549</v>
      </c>
      <c r="C59" t="s">
        <v>25408</v>
      </c>
      <c r="D59" t="s">
        <v>25409</v>
      </c>
      <c r="E59" t="s">
        <v>25410</v>
      </c>
      <c r="F59" t="s">
        <v>25411</v>
      </c>
      <c r="G59" t="s">
        <v>25419</v>
      </c>
      <c r="H59" t="s">
        <v>25420</v>
      </c>
      <c r="I59" t="s">
        <v>25420</v>
      </c>
      <c r="J59" s="5">
        <v>2</v>
      </c>
      <c r="K59" t="s">
        <v>967</v>
      </c>
      <c r="L59" s="15">
        <v>384</v>
      </c>
      <c r="M59" t="s">
        <v>25414</v>
      </c>
      <c r="N59" t="s">
        <v>25415</v>
      </c>
      <c r="O59" t="s">
        <v>25485</v>
      </c>
    </row>
    <row r="60" spans="2:15" ht="10" customHeight="1" outlineLevel="1" x14ac:dyDescent="0.15">
      <c r="B60" t="s">
        <v>549</v>
      </c>
      <c r="C60" t="s">
        <v>25408</v>
      </c>
      <c r="D60" t="s">
        <v>25409</v>
      </c>
      <c r="E60" t="s">
        <v>25410</v>
      </c>
      <c r="F60" t="s">
        <v>25411</v>
      </c>
      <c r="G60" t="s">
        <v>25408</v>
      </c>
      <c r="H60" t="s">
        <v>25422</v>
      </c>
      <c r="I60" t="s">
        <v>25423</v>
      </c>
      <c r="J60" s="5">
        <v>2</v>
      </c>
      <c r="K60" t="s">
        <v>967</v>
      </c>
      <c r="L60" s="15">
        <v>384</v>
      </c>
      <c r="M60" t="s">
        <v>25414</v>
      </c>
      <c r="N60" t="s">
        <v>25415</v>
      </c>
      <c r="O60" t="s">
        <v>25486</v>
      </c>
    </row>
    <row r="61" spans="2:15" ht="10" customHeight="1" outlineLevel="1" x14ac:dyDescent="0.15">
      <c r="B61" t="s">
        <v>549</v>
      </c>
      <c r="C61" t="s">
        <v>25408</v>
      </c>
      <c r="D61" t="s">
        <v>25409</v>
      </c>
      <c r="E61" t="s">
        <v>25410</v>
      </c>
      <c r="F61" t="s">
        <v>25411</v>
      </c>
      <c r="G61" t="s">
        <v>25408</v>
      </c>
      <c r="H61" t="s">
        <v>25425</v>
      </c>
      <c r="I61" t="s">
        <v>25423</v>
      </c>
      <c r="J61" s="5">
        <v>0</v>
      </c>
      <c r="K61" t="s">
        <v>967</v>
      </c>
      <c r="L61" s="15">
        <v>384</v>
      </c>
      <c r="M61" t="s">
        <v>25414</v>
      </c>
      <c r="N61" t="s">
        <v>25415</v>
      </c>
      <c r="O61" t="s">
        <v>25487</v>
      </c>
    </row>
    <row r="62" spans="2:15" ht="10" customHeight="1" outlineLevel="1" x14ac:dyDescent="0.15">
      <c r="B62" t="s">
        <v>549</v>
      </c>
      <c r="C62" t="s">
        <v>25408</v>
      </c>
      <c r="D62" t="s">
        <v>25409</v>
      </c>
      <c r="E62" t="s">
        <v>25410</v>
      </c>
      <c r="F62" t="s">
        <v>25411</v>
      </c>
      <c r="G62" t="s">
        <v>25408</v>
      </c>
      <c r="H62" t="s">
        <v>25427</v>
      </c>
      <c r="I62" t="s">
        <v>25423</v>
      </c>
      <c r="J62" s="5">
        <v>2</v>
      </c>
      <c r="K62" t="s">
        <v>967</v>
      </c>
      <c r="L62" s="15">
        <v>384</v>
      </c>
      <c r="M62" t="s">
        <v>25414</v>
      </c>
      <c r="N62" t="s">
        <v>25415</v>
      </c>
      <c r="O62" t="s">
        <v>25488</v>
      </c>
    </row>
    <row r="63" spans="2:15" ht="10" customHeight="1" outlineLevel="1" x14ac:dyDescent="0.15">
      <c r="B63" t="s">
        <v>549</v>
      </c>
      <c r="C63" t="s">
        <v>25408</v>
      </c>
      <c r="D63" t="s">
        <v>25409</v>
      </c>
      <c r="E63" t="s">
        <v>25410</v>
      </c>
      <c r="F63" t="s">
        <v>25411</v>
      </c>
      <c r="G63" t="s">
        <v>25429</v>
      </c>
      <c r="H63" t="s">
        <v>25430</v>
      </c>
      <c r="I63" t="s">
        <v>25431</v>
      </c>
      <c r="J63" s="5">
        <v>0</v>
      </c>
      <c r="K63" t="s">
        <v>967</v>
      </c>
      <c r="L63" s="15">
        <v>384</v>
      </c>
      <c r="M63" t="s">
        <v>25414</v>
      </c>
      <c r="N63" t="s">
        <v>25415</v>
      </c>
      <c r="O63" t="s">
        <v>25489</v>
      </c>
    </row>
    <row r="64" spans="2:15" ht="10" customHeight="1" outlineLevel="1" x14ac:dyDescent="0.15">
      <c r="B64" t="s">
        <v>549</v>
      </c>
      <c r="C64" t="s">
        <v>25408</v>
      </c>
      <c r="D64" t="s">
        <v>25409</v>
      </c>
      <c r="E64" t="s">
        <v>25410</v>
      </c>
      <c r="F64" t="s">
        <v>25411</v>
      </c>
      <c r="G64" t="s">
        <v>25433</v>
      </c>
      <c r="H64" t="s">
        <v>25430</v>
      </c>
      <c r="I64" t="s">
        <v>25431</v>
      </c>
      <c r="J64" s="5">
        <v>0</v>
      </c>
      <c r="K64" t="s">
        <v>967</v>
      </c>
      <c r="L64" s="15">
        <v>384</v>
      </c>
      <c r="M64" t="s">
        <v>25414</v>
      </c>
      <c r="N64" t="s">
        <v>25415</v>
      </c>
      <c r="O64" t="s">
        <v>25490</v>
      </c>
    </row>
    <row r="65" spans="2:15" ht="10" customHeight="1" outlineLevel="1" x14ac:dyDescent="0.15">
      <c r="B65" t="s">
        <v>549</v>
      </c>
      <c r="C65" t="s">
        <v>25408</v>
      </c>
      <c r="D65" t="s">
        <v>25409</v>
      </c>
      <c r="E65" t="s">
        <v>25410</v>
      </c>
      <c r="F65" t="s">
        <v>25411</v>
      </c>
      <c r="G65" t="s">
        <v>25435</v>
      </c>
      <c r="H65" t="s">
        <v>25430</v>
      </c>
      <c r="I65" t="s">
        <v>25431</v>
      </c>
      <c r="J65" s="5">
        <v>0</v>
      </c>
      <c r="K65" t="s">
        <v>967</v>
      </c>
      <c r="L65" s="15">
        <v>384</v>
      </c>
      <c r="M65" t="s">
        <v>25414</v>
      </c>
      <c r="N65" t="s">
        <v>25415</v>
      </c>
      <c r="O65" t="s">
        <v>25491</v>
      </c>
    </row>
    <row r="66" spans="2:15" ht="10" customHeight="1" outlineLevel="1" x14ac:dyDescent="0.15">
      <c r="B66" t="s">
        <v>549</v>
      </c>
      <c r="C66" t="s">
        <v>25408</v>
      </c>
      <c r="D66" t="s">
        <v>25409</v>
      </c>
      <c r="E66" t="s">
        <v>25410</v>
      </c>
      <c r="F66" t="s">
        <v>25411</v>
      </c>
      <c r="G66" t="s">
        <v>25437</v>
      </c>
      <c r="H66" t="s">
        <v>25430</v>
      </c>
      <c r="I66" t="s">
        <v>25431</v>
      </c>
      <c r="J66" s="5">
        <v>0</v>
      </c>
      <c r="K66" t="s">
        <v>967</v>
      </c>
      <c r="L66" s="15">
        <v>384</v>
      </c>
      <c r="M66" t="s">
        <v>25414</v>
      </c>
      <c r="N66" t="s">
        <v>25415</v>
      </c>
      <c r="O66" t="s">
        <v>25492</v>
      </c>
    </row>
    <row r="67" spans="2:15" ht="10" customHeight="1" outlineLevel="1" x14ac:dyDescent="0.15">
      <c r="B67" t="s">
        <v>549</v>
      </c>
      <c r="C67" t="s">
        <v>25408</v>
      </c>
      <c r="D67" t="s">
        <v>25409</v>
      </c>
      <c r="E67" t="s">
        <v>25410</v>
      </c>
      <c r="F67" t="s">
        <v>25411</v>
      </c>
      <c r="H67" t="s">
        <v>25439</v>
      </c>
      <c r="I67" t="s">
        <v>25439</v>
      </c>
      <c r="J67" s="5">
        <v>0</v>
      </c>
      <c r="K67" t="s">
        <v>967</v>
      </c>
      <c r="L67" s="15">
        <v>384</v>
      </c>
      <c r="M67" t="s">
        <v>25414</v>
      </c>
      <c r="N67" t="s">
        <v>25415</v>
      </c>
      <c r="O67" t="s">
        <v>25493</v>
      </c>
    </row>
    <row r="68" spans="2:15" ht="11" outlineLevel="1" x14ac:dyDescent="0.15">
      <c r="B68" t="s">
        <v>549</v>
      </c>
      <c r="C68" t="s">
        <v>25408</v>
      </c>
      <c r="D68" t="s">
        <v>25409</v>
      </c>
      <c r="E68" t="s">
        <v>25410</v>
      </c>
      <c r="F68" t="s">
        <v>25411</v>
      </c>
      <c r="H68" t="s">
        <v>25441</v>
      </c>
      <c r="I68" t="s">
        <v>25441</v>
      </c>
      <c r="J68" s="5">
        <v>0</v>
      </c>
      <c r="K68" t="s">
        <v>967</v>
      </c>
      <c r="L68" s="15">
        <v>384</v>
      </c>
      <c r="M68" t="s">
        <v>25414</v>
      </c>
      <c r="N68" t="s">
        <v>25415</v>
      </c>
      <c r="O68" t="s">
        <v>25494</v>
      </c>
    </row>
    <row r="69" spans="2:15" ht="11" outlineLevel="1" x14ac:dyDescent="0.15">
      <c r="B69" t="s">
        <v>549</v>
      </c>
      <c r="C69" t="s">
        <v>25408</v>
      </c>
      <c r="D69" t="s">
        <v>25409</v>
      </c>
      <c r="E69" t="s">
        <v>25443</v>
      </c>
      <c r="F69" t="s">
        <v>25444</v>
      </c>
      <c r="H69" t="s">
        <v>25412</v>
      </c>
      <c r="I69" t="s">
        <v>25413</v>
      </c>
      <c r="J69" s="5">
        <v>0</v>
      </c>
      <c r="K69" t="s">
        <v>967</v>
      </c>
      <c r="L69" s="15">
        <v>384</v>
      </c>
      <c r="M69" t="s">
        <v>25414</v>
      </c>
      <c r="N69" t="s">
        <v>25415</v>
      </c>
      <c r="O69" t="s">
        <v>25495</v>
      </c>
    </row>
    <row r="70" spans="2:15" ht="11" outlineLevel="1" x14ac:dyDescent="0.15">
      <c r="B70" t="s">
        <v>549</v>
      </c>
      <c r="C70" t="s">
        <v>25408</v>
      </c>
      <c r="D70" t="s">
        <v>25409</v>
      </c>
      <c r="E70" t="s">
        <v>25443</v>
      </c>
      <c r="F70" t="s">
        <v>25444</v>
      </c>
      <c r="G70" t="s">
        <v>8375</v>
      </c>
      <c r="H70" t="s">
        <v>25417</v>
      </c>
      <c r="I70" t="s">
        <v>25417</v>
      </c>
      <c r="J70" s="5">
        <v>14.185</v>
      </c>
      <c r="K70" t="s">
        <v>967</v>
      </c>
      <c r="L70" s="15">
        <v>384</v>
      </c>
      <c r="M70" t="s">
        <v>25414</v>
      </c>
      <c r="N70" t="s">
        <v>25415</v>
      </c>
      <c r="O70" t="s">
        <v>25496</v>
      </c>
    </row>
    <row r="71" spans="2:15" ht="11" outlineLevel="1" x14ac:dyDescent="0.15">
      <c r="B71" t="s">
        <v>549</v>
      </c>
      <c r="C71" t="s">
        <v>25408</v>
      </c>
      <c r="D71" t="s">
        <v>25409</v>
      </c>
      <c r="E71" t="s">
        <v>25443</v>
      </c>
      <c r="F71" t="s">
        <v>25444</v>
      </c>
      <c r="G71" t="s">
        <v>25419</v>
      </c>
      <c r="H71" t="s">
        <v>25420</v>
      </c>
      <c r="I71" t="s">
        <v>25420</v>
      </c>
      <c r="J71" s="5">
        <v>76.575999999999993</v>
      </c>
      <c r="K71" t="s">
        <v>967</v>
      </c>
      <c r="L71" s="15">
        <v>384</v>
      </c>
      <c r="M71" t="s">
        <v>25414</v>
      </c>
      <c r="N71" t="s">
        <v>25415</v>
      </c>
      <c r="O71" t="s">
        <v>25497</v>
      </c>
    </row>
    <row r="72" spans="2:15" ht="11" outlineLevel="1" x14ac:dyDescent="0.15">
      <c r="B72" t="s">
        <v>549</v>
      </c>
      <c r="C72" t="s">
        <v>25408</v>
      </c>
      <c r="D72" t="s">
        <v>25409</v>
      </c>
      <c r="E72" t="s">
        <v>25443</v>
      </c>
      <c r="F72" t="s">
        <v>25444</v>
      </c>
      <c r="G72" t="s">
        <v>25408</v>
      </c>
      <c r="H72" t="s">
        <v>25422</v>
      </c>
      <c r="I72" t="s">
        <v>25423</v>
      </c>
      <c r="J72" s="5">
        <v>76.66</v>
      </c>
      <c r="K72" t="s">
        <v>967</v>
      </c>
      <c r="L72" s="15">
        <v>384</v>
      </c>
      <c r="M72" t="s">
        <v>25414</v>
      </c>
      <c r="N72" t="s">
        <v>25415</v>
      </c>
      <c r="O72" t="s">
        <v>25498</v>
      </c>
    </row>
    <row r="73" spans="2:15" ht="11" outlineLevel="1" x14ac:dyDescent="0.15">
      <c r="B73" t="s">
        <v>549</v>
      </c>
      <c r="C73" t="s">
        <v>25408</v>
      </c>
      <c r="D73" t="s">
        <v>25409</v>
      </c>
      <c r="E73" t="s">
        <v>25443</v>
      </c>
      <c r="F73" t="s">
        <v>25444</v>
      </c>
      <c r="G73" t="s">
        <v>25408</v>
      </c>
      <c r="H73" t="s">
        <v>25425</v>
      </c>
      <c r="I73" t="s">
        <v>25423</v>
      </c>
      <c r="J73" s="5">
        <v>0</v>
      </c>
      <c r="K73" t="s">
        <v>967</v>
      </c>
      <c r="L73" s="15">
        <v>384</v>
      </c>
      <c r="M73" t="s">
        <v>25414</v>
      </c>
      <c r="N73" t="s">
        <v>25415</v>
      </c>
      <c r="O73" t="s">
        <v>25499</v>
      </c>
    </row>
    <row r="74" spans="2:15" ht="11" outlineLevel="1" x14ac:dyDescent="0.15">
      <c r="B74" t="s">
        <v>549</v>
      </c>
      <c r="C74" t="s">
        <v>25408</v>
      </c>
      <c r="D74" t="s">
        <v>25409</v>
      </c>
      <c r="E74" t="s">
        <v>25443</v>
      </c>
      <c r="F74" t="s">
        <v>25444</v>
      </c>
      <c r="G74" t="s">
        <v>25408</v>
      </c>
      <c r="H74" t="s">
        <v>25427</v>
      </c>
      <c r="I74" t="s">
        <v>25423</v>
      </c>
      <c r="J74" s="5">
        <v>76.66</v>
      </c>
      <c r="K74" t="s">
        <v>967</v>
      </c>
      <c r="L74" s="15">
        <v>384</v>
      </c>
      <c r="M74" t="s">
        <v>25414</v>
      </c>
      <c r="N74" t="s">
        <v>25415</v>
      </c>
      <c r="O74" t="s">
        <v>25500</v>
      </c>
    </row>
    <row r="75" spans="2:15" ht="11" outlineLevel="1" x14ac:dyDescent="0.15">
      <c r="B75" t="s">
        <v>549</v>
      </c>
      <c r="C75" t="s">
        <v>25408</v>
      </c>
      <c r="D75" t="s">
        <v>25409</v>
      </c>
      <c r="E75" t="s">
        <v>25443</v>
      </c>
      <c r="F75" t="s">
        <v>25444</v>
      </c>
      <c r="G75" t="s">
        <v>25429</v>
      </c>
      <c r="H75" t="s">
        <v>25430</v>
      </c>
      <c r="I75" t="s">
        <v>25431</v>
      </c>
      <c r="J75" s="5">
        <v>0</v>
      </c>
      <c r="K75" t="s">
        <v>967</v>
      </c>
      <c r="L75" s="15">
        <v>384</v>
      </c>
      <c r="M75" t="s">
        <v>25414</v>
      </c>
      <c r="N75" t="s">
        <v>25415</v>
      </c>
      <c r="O75" t="s">
        <v>25501</v>
      </c>
    </row>
    <row r="76" spans="2:15" ht="11" outlineLevel="1" x14ac:dyDescent="0.15">
      <c r="B76" t="s">
        <v>549</v>
      </c>
      <c r="C76" t="s">
        <v>25408</v>
      </c>
      <c r="D76" t="s">
        <v>25409</v>
      </c>
      <c r="E76" t="s">
        <v>25443</v>
      </c>
      <c r="F76" t="s">
        <v>25444</v>
      </c>
      <c r="G76" t="s">
        <v>25433</v>
      </c>
      <c r="H76" t="s">
        <v>25430</v>
      </c>
      <c r="I76" t="s">
        <v>25431</v>
      </c>
      <c r="J76" s="5">
        <v>0</v>
      </c>
      <c r="K76" t="s">
        <v>967</v>
      </c>
      <c r="L76" s="15">
        <v>384</v>
      </c>
      <c r="M76" t="s">
        <v>25414</v>
      </c>
      <c r="N76" t="s">
        <v>25415</v>
      </c>
      <c r="O76" t="s">
        <v>25502</v>
      </c>
    </row>
    <row r="77" spans="2:15" ht="11" outlineLevel="1" x14ac:dyDescent="0.15">
      <c r="B77" t="s">
        <v>549</v>
      </c>
      <c r="C77" t="s">
        <v>25408</v>
      </c>
      <c r="D77" t="s">
        <v>25409</v>
      </c>
      <c r="E77" t="s">
        <v>25443</v>
      </c>
      <c r="F77" t="s">
        <v>25444</v>
      </c>
      <c r="G77" t="s">
        <v>25435</v>
      </c>
      <c r="H77" t="s">
        <v>25430</v>
      </c>
      <c r="I77" t="s">
        <v>25431</v>
      </c>
      <c r="J77" s="5">
        <v>0</v>
      </c>
      <c r="K77" t="s">
        <v>967</v>
      </c>
      <c r="L77" s="15">
        <v>384</v>
      </c>
      <c r="M77" t="s">
        <v>25414</v>
      </c>
      <c r="N77" t="s">
        <v>25415</v>
      </c>
      <c r="O77" t="s">
        <v>25503</v>
      </c>
    </row>
    <row r="78" spans="2:15" ht="11" outlineLevel="1" x14ac:dyDescent="0.15">
      <c r="B78" t="s">
        <v>549</v>
      </c>
      <c r="C78" t="s">
        <v>25408</v>
      </c>
      <c r="D78" t="s">
        <v>25409</v>
      </c>
      <c r="E78" t="s">
        <v>25443</v>
      </c>
      <c r="F78" t="s">
        <v>25444</v>
      </c>
      <c r="G78" t="s">
        <v>25437</v>
      </c>
      <c r="H78" t="s">
        <v>25430</v>
      </c>
      <c r="I78" t="s">
        <v>25431</v>
      </c>
      <c r="J78" s="5">
        <v>0</v>
      </c>
      <c r="K78" t="s">
        <v>967</v>
      </c>
      <c r="L78" s="15">
        <v>384</v>
      </c>
      <c r="M78" t="s">
        <v>25414</v>
      </c>
      <c r="N78" t="s">
        <v>25415</v>
      </c>
      <c r="O78" t="s">
        <v>25504</v>
      </c>
    </row>
    <row r="79" spans="2:15" ht="11" outlineLevel="1" x14ac:dyDescent="0.15">
      <c r="B79" t="s">
        <v>549</v>
      </c>
      <c r="C79" t="s">
        <v>25408</v>
      </c>
      <c r="D79" t="s">
        <v>25409</v>
      </c>
      <c r="E79" t="s">
        <v>25443</v>
      </c>
      <c r="F79" t="s">
        <v>25444</v>
      </c>
      <c r="H79" t="s">
        <v>25439</v>
      </c>
      <c r="I79" t="s">
        <v>25439</v>
      </c>
      <c r="J79" s="5">
        <v>0</v>
      </c>
      <c r="K79" t="s">
        <v>967</v>
      </c>
      <c r="L79" s="15">
        <v>384</v>
      </c>
      <c r="M79" t="s">
        <v>25414</v>
      </c>
      <c r="N79" t="s">
        <v>25415</v>
      </c>
      <c r="O79" t="s">
        <v>25505</v>
      </c>
    </row>
    <row r="80" spans="2:15" ht="11" outlineLevel="1" x14ac:dyDescent="0.15">
      <c r="B80" t="s">
        <v>549</v>
      </c>
      <c r="C80" t="s">
        <v>25408</v>
      </c>
      <c r="D80" t="s">
        <v>25409</v>
      </c>
      <c r="E80" t="s">
        <v>25443</v>
      </c>
      <c r="F80" t="s">
        <v>25444</v>
      </c>
      <c r="H80" t="s">
        <v>25441</v>
      </c>
      <c r="I80" t="s">
        <v>25441</v>
      </c>
      <c r="J80" s="5">
        <v>0</v>
      </c>
      <c r="K80" t="s">
        <v>967</v>
      </c>
      <c r="L80" s="15">
        <v>384</v>
      </c>
      <c r="M80" t="s">
        <v>25414</v>
      </c>
      <c r="N80" t="s">
        <v>25415</v>
      </c>
      <c r="O80" t="s">
        <v>25506</v>
      </c>
    </row>
    <row r="81" spans="2:15" ht="11" outlineLevel="1" x14ac:dyDescent="0.15">
      <c r="B81" t="s">
        <v>549</v>
      </c>
      <c r="C81" t="s">
        <v>25408</v>
      </c>
      <c r="D81" t="s">
        <v>25409</v>
      </c>
      <c r="E81" t="s">
        <v>25457</v>
      </c>
      <c r="F81" t="s">
        <v>25444</v>
      </c>
      <c r="H81" t="s">
        <v>25412</v>
      </c>
      <c r="I81" t="s">
        <v>25413</v>
      </c>
      <c r="J81" s="5">
        <v>0</v>
      </c>
      <c r="K81" t="s">
        <v>967</v>
      </c>
      <c r="L81" s="15">
        <v>384</v>
      </c>
      <c r="M81" t="s">
        <v>25414</v>
      </c>
      <c r="N81" t="s">
        <v>25415</v>
      </c>
      <c r="O81" t="s">
        <v>25507</v>
      </c>
    </row>
    <row r="82" spans="2:15" ht="11" outlineLevel="1" x14ac:dyDescent="0.15">
      <c r="B82" t="s">
        <v>549</v>
      </c>
      <c r="C82" t="s">
        <v>25408</v>
      </c>
      <c r="D82" t="s">
        <v>25409</v>
      </c>
      <c r="E82" t="s">
        <v>25457</v>
      </c>
      <c r="F82" t="s">
        <v>25444</v>
      </c>
      <c r="G82" t="s">
        <v>8375</v>
      </c>
      <c r="H82" t="s">
        <v>25417</v>
      </c>
      <c r="I82" t="s">
        <v>25417</v>
      </c>
      <c r="J82" s="5">
        <v>14.185</v>
      </c>
      <c r="K82" t="s">
        <v>967</v>
      </c>
      <c r="L82" s="15">
        <v>384</v>
      </c>
      <c r="M82" t="s">
        <v>25414</v>
      </c>
      <c r="N82" t="s">
        <v>25415</v>
      </c>
      <c r="O82" t="s">
        <v>25508</v>
      </c>
    </row>
    <row r="83" spans="2:15" ht="11" outlineLevel="1" x14ac:dyDescent="0.15">
      <c r="B83" t="s">
        <v>549</v>
      </c>
      <c r="C83" t="s">
        <v>25408</v>
      </c>
      <c r="D83" t="s">
        <v>25409</v>
      </c>
      <c r="E83" t="s">
        <v>25457</v>
      </c>
      <c r="F83" t="s">
        <v>25444</v>
      </c>
      <c r="G83" t="s">
        <v>25419</v>
      </c>
      <c r="H83" t="s">
        <v>25420</v>
      </c>
      <c r="I83" t="s">
        <v>25420</v>
      </c>
      <c r="J83" s="5">
        <v>76.575999999999993</v>
      </c>
      <c r="K83" t="s">
        <v>967</v>
      </c>
      <c r="L83" s="15">
        <v>384</v>
      </c>
      <c r="M83" t="s">
        <v>25414</v>
      </c>
      <c r="N83" t="s">
        <v>25415</v>
      </c>
      <c r="O83" t="s">
        <v>25509</v>
      </c>
    </row>
    <row r="84" spans="2:15" ht="11" outlineLevel="1" x14ac:dyDescent="0.15">
      <c r="B84" t="s">
        <v>549</v>
      </c>
      <c r="C84" t="s">
        <v>25408</v>
      </c>
      <c r="D84" t="s">
        <v>25409</v>
      </c>
      <c r="E84" t="s">
        <v>25457</v>
      </c>
      <c r="F84" t="s">
        <v>25444</v>
      </c>
      <c r="G84" t="s">
        <v>25408</v>
      </c>
      <c r="H84" t="s">
        <v>25422</v>
      </c>
      <c r="I84" t="s">
        <v>25423</v>
      </c>
      <c r="J84" s="5">
        <v>76.66</v>
      </c>
      <c r="K84" t="s">
        <v>967</v>
      </c>
      <c r="L84" s="15">
        <v>384</v>
      </c>
      <c r="M84" t="s">
        <v>25414</v>
      </c>
      <c r="N84" t="s">
        <v>25415</v>
      </c>
      <c r="O84" t="s">
        <v>25510</v>
      </c>
    </row>
    <row r="85" spans="2:15" ht="11" outlineLevel="1" x14ac:dyDescent="0.15">
      <c r="B85" t="s">
        <v>549</v>
      </c>
      <c r="C85" t="s">
        <v>25408</v>
      </c>
      <c r="D85" t="s">
        <v>25409</v>
      </c>
      <c r="E85" t="s">
        <v>25457</v>
      </c>
      <c r="F85" t="s">
        <v>25444</v>
      </c>
      <c r="G85" t="s">
        <v>25408</v>
      </c>
      <c r="H85" t="s">
        <v>25425</v>
      </c>
      <c r="I85" t="s">
        <v>25423</v>
      </c>
      <c r="J85" s="5">
        <v>0</v>
      </c>
      <c r="K85" t="s">
        <v>967</v>
      </c>
      <c r="L85" s="15">
        <v>384</v>
      </c>
      <c r="M85" t="s">
        <v>25414</v>
      </c>
      <c r="N85" t="s">
        <v>25415</v>
      </c>
      <c r="O85" t="s">
        <v>25511</v>
      </c>
    </row>
    <row r="86" spans="2:15" ht="11" outlineLevel="1" x14ac:dyDescent="0.15">
      <c r="B86" t="s">
        <v>549</v>
      </c>
      <c r="C86" t="s">
        <v>25408</v>
      </c>
      <c r="D86" t="s">
        <v>25409</v>
      </c>
      <c r="E86" t="s">
        <v>25457</v>
      </c>
      <c r="F86" t="s">
        <v>25444</v>
      </c>
      <c r="G86" t="s">
        <v>25408</v>
      </c>
      <c r="H86" t="s">
        <v>25427</v>
      </c>
      <c r="I86" t="s">
        <v>25423</v>
      </c>
      <c r="J86" s="5">
        <v>76.66</v>
      </c>
      <c r="K86" t="s">
        <v>967</v>
      </c>
      <c r="L86" s="15">
        <v>384</v>
      </c>
      <c r="M86" t="s">
        <v>25414</v>
      </c>
      <c r="N86" t="s">
        <v>25415</v>
      </c>
      <c r="O86" t="s">
        <v>25512</v>
      </c>
    </row>
    <row r="87" spans="2:15" ht="11" outlineLevel="1" x14ac:dyDescent="0.15">
      <c r="B87" t="s">
        <v>549</v>
      </c>
      <c r="C87" t="s">
        <v>25408</v>
      </c>
      <c r="D87" t="s">
        <v>25409</v>
      </c>
      <c r="E87" t="s">
        <v>25457</v>
      </c>
      <c r="F87" t="s">
        <v>25444</v>
      </c>
      <c r="G87" t="s">
        <v>25429</v>
      </c>
      <c r="H87" t="s">
        <v>25430</v>
      </c>
      <c r="I87" t="s">
        <v>25431</v>
      </c>
      <c r="J87" s="5">
        <v>0</v>
      </c>
      <c r="K87" t="s">
        <v>967</v>
      </c>
      <c r="L87" s="15">
        <v>384</v>
      </c>
      <c r="M87" t="s">
        <v>25414</v>
      </c>
      <c r="N87" t="s">
        <v>25415</v>
      </c>
      <c r="O87" t="s">
        <v>25513</v>
      </c>
    </row>
    <row r="88" spans="2:15" ht="11" outlineLevel="1" x14ac:dyDescent="0.15">
      <c r="B88" t="s">
        <v>549</v>
      </c>
      <c r="C88" t="s">
        <v>25408</v>
      </c>
      <c r="D88" t="s">
        <v>25409</v>
      </c>
      <c r="E88" t="s">
        <v>25457</v>
      </c>
      <c r="F88" t="s">
        <v>25444</v>
      </c>
      <c r="G88" t="s">
        <v>25433</v>
      </c>
      <c r="H88" t="s">
        <v>25430</v>
      </c>
      <c r="I88" t="s">
        <v>25431</v>
      </c>
      <c r="J88" s="5">
        <v>0</v>
      </c>
      <c r="K88" t="s">
        <v>967</v>
      </c>
      <c r="L88" s="15">
        <v>384</v>
      </c>
      <c r="M88" t="s">
        <v>25414</v>
      </c>
      <c r="N88" t="s">
        <v>25415</v>
      </c>
      <c r="O88" t="s">
        <v>25514</v>
      </c>
    </row>
    <row r="89" spans="2:15" ht="11" outlineLevel="1" x14ac:dyDescent="0.15">
      <c r="B89" t="s">
        <v>549</v>
      </c>
      <c r="C89" t="s">
        <v>25408</v>
      </c>
      <c r="D89" t="s">
        <v>25409</v>
      </c>
      <c r="E89" t="s">
        <v>25457</v>
      </c>
      <c r="F89" t="s">
        <v>25444</v>
      </c>
      <c r="G89" t="s">
        <v>25435</v>
      </c>
      <c r="H89" t="s">
        <v>25430</v>
      </c>
      <c r="I89" t="s">
        <v>25431</v>
      </c>
      <c r="J89" s="5">
        <v>0</v>
      </c>
      <c r="K89" t="s">
        <v>967</v>
      </c>
      <c r="L89" s="15">
        <v>384</v>
      </c>
      <c r="M89" t="s">
        <v>25414</v>
      </c>
      <c r="N89" t="s">
        <v>25415</v>
      </c>
      <c r="O89" t="s">
        <v>25515</v>
      </c>
    </row>
    <row r="90" spans="2:15" ht="11" outlineLevel="1" x14ac:dyDescent="0.15">
      <c r="B90" t="s">
        <v>549</v>
      </c>
      <c r="C90" t="s">
        <v>25408</v>
      </c>
      <c r="D90" t="s">
        <v>25409</v>
      </c>
      <c r="E90" t="s">
        <v>25457</v>
      </c>
      <c r="F90" t="s">
        <v>25444</v>
      </c>
      <c r="G90" t="s">
        <v>25437</v>
      </c>
      <c r="H90" t="s">
        <v>25430</v>
      </c>
      <c r="I90" t="s">
        <v>25431</v>
      </c>
      <c r="J90" s="5">
        <v>0</v>
      </c>
      <c r="K90" t="s">
        <v>967</v>
      </c>
      <c r="L90" s="15">
        <v>384</v>
      </c>
      <c r="M90" t="s">
        <v>25414</v>
      </c>
      <c r="N90" t="s">
        <v>25415</v>
      </c>
      <c r="O90" t="s">
        <v>25516</v>
      </c>
    </row>
    <row r="91" spans="2:15" ht="11" outlineLevel="1" x14ac:dyDescent="0.15">
      <c r="B91" t="s">
        <v>549</v>
      </c>
      <c r="C91" t="s">
        <v>25408</v>
      </c>
      <c r="D91" t="s">
        <v>25409</v>
      </c>
      <c r="E91" t="s">
        <v>25457</v>
      </c>
      <c r="F91" t="s">
        <v>25444</v>
      </c>
      <c r="H91" t="s">
        <v>25439</v>
      </c>
      <c r="I91" t="s">
        <v>25439</v>
      </c>
      <c r="J91" s="5">
        <v>0</v>
      </c>
      <c r="K91" t="s">
        <v>967</v>
      </c>
      <c r="L91" s="15">
        <v>384</v>
      </c>
      <c r="M91" t="s">
        <v>25414</v>
      </c>
      <c r="N91" t="s">
        <v>25415</v>
      </c>
      <c r="O91" t="s">
        <v>25517</v>
      </c>
    </row>
    <row r="92" spans="2:15" ht="11" outlineLevel="1" x14ac:dyDescent="0.15">
      <c r="B92" t="s">
        <v>549</v>
      </c>
      <c r="C92" t="s">
        <v>25408</v>
      </c>
      <c r="D92" t="s">
        <v>25409</v>
      </c>
      <c r="E92" t="s">
        <v>25457</v>
      </c>
      <c r="F92" t="s">
        <v>25444</v>
      </c>
      <c r="H92" t="s">
        <v>25441</v>
      </c>
      <c r="I92" t="s">
        <v>25441</v>
      </c>
      <c r="J92" s="5">
        <v>0</v>
      </c>
      <c r="K92" t="s">
        <v>967</v>
      </c>
      <c r="L92" s="15">
        <v>384</v>
      </c>
      <c r="M92" t="s">
        <v>25414</v>
      </c>
      <c r="N92" t="s">
        <v>25415</v>
      </c>
      <c r="O92" t="s">
        <v>25518</v>
      </c>
    </row>
    <row r="93" spans="2:15" ht="11" outlineLevel="1" x14ac:dyDescent="0.15">
      <c r="B93" t="s">
        <v>549</v>
      </c>
      <c r="C93" t="s">
        <v>25408</v>
      </c>
      <c r="D93" t="s">
        <v>25409</v>
      </c>
      <c r="E93" t="s">
        <v>25470</v>
      </c>
      <c r="F93" t="s">
        <v>25444</v>
      </c>
      <c r="H93" t="s">
        <v>25412</v>
      </c>
      <c r="I93" t="s">
        <v>25413</v>
      </c>
      <c r="J93" s="5">
        <v>0</v>
      </c>
      <c r="K93" t="s">
        <v>967</v>
      </c>
      <c r="L93" s="15">
        <v>384</v>
      </c>
      <c r="M93" t="s">
        <v>25414</v>
      </c>
      <c r="N93" t="s">
        <v>25415</v>
      </c>
      <c r="O93" t="s">
        <v>25519</v>
      </c>
    </row>
    <row r="94" spans="2:15" ht="11" outlineLevel="1" x14ac:dyDescent="0.15">
      <c r="B94" t="s">
        <v>549</v>
      </c>
      <c r="C94" t="s">
        <v>25408</v>
      </c>
      <c r="D94" t="s">
        <v>25409</v>
      </c>
      <c r="E94" t="s">
        <v>25470</v>
      </c>
      <c r="F94" t="s">
        <v>25444</v>
      </c>
      <c r="G94" t="s">
        <v>8375</v>
      </c>
      <c r="H94" t="s">
        <v>25417</v>
      </c>
      <c r="I94" t="s">
        <v>25417</v>
      </c>
      <c r="J94" s="5">
        <v>14.185</v>
      </c>
      <c r="K94" t="s">
        <v>967</v>
      </c>
      <c r="L94" s="15">
        <v>384</v>
      </c>
      <c r="M94" t="s">
        <v>25414</v>
      </c>
      <c r="N94" t="s">
        <v>25415</v>
      </c>
      <c r="O94" t="s">
        <v>25520</v>
      </c>
    </row>
    <row r="95" spans="2:15" ht="11" outlineLevel="1" x14ac:dyDescent="0.15">
      <c r="B95" t="s">
        <v>549</v>
      </c>
      <c r="C95" t="s">
        <v>25408</v>
      </c>
      <c r="D95" t="s">
        <v>25409</v>
      </c>
      <c r="E95" t="s">
        <v>25470</v>
      </c>
      <c r="F95" t="s">
        <v>25444</v>
      </c>
      <c r="G95" t="s">
        <v>25419</v>
      </c>
      <c r="H95" t="s">
        <v>25420</v>
      </c>
      <c r="I95" t="s">
        <v>25420</v>
      </c>
      <c r="J95" s="5">
        <v>76.575999999999993</v>
      </c>
      <c r="K95" t="s">
        <v>967</v>
      </c>
      <c r="L95" s="15">
        <v>384</v>
      </c>
      <c r="M95" t="s">
        <v>25414</v>
      </c>
      <c r="N95" t="s">
        <v>25415</v>
      </c>
      <c r="O95" t="s">
        <v>25521</v>
      </c>
    </row>
    <row r="96" spans="2:15" ht="11" outlineLevel="1" x14ac:dyDescent="0.15">
      <c r="B96" t="s">
        <v>549</v>
      </c>
      <c r="C96" t="s">
        <v>25408</v>
      </c>
      <c r="D96" t="s">
        <v>25409</v>
      </c>
      <c r="E96" t="s">
        <v>25470</v>
      </c>
      <c r="F96" t="s">
        <v>25444</v>
      </c>
      <c r="G96" t="s">
        <v>25408</v>
      </c>
      <c r="H96" t="s">
        <v>25422</v>
      </c>
      <c r="I96" t="s">
        <v>25423</v>
      </c>
      <c r="J96" s="5">
        <v>76.66</v>
      </c>
      <c r="K96" t="s">
        <v>967</v>
      </c>
      <c r="L96" s="15">
        <v>384</v>
      </c>
      <c r="M96" t="s">
        <v>25414</v>
      </c>
      <c r="N96" t="s">
        <v>25415</v>
      </c>
      <c r="O96" t="s">
        <v>25522</v>
      </c>
    </row>
    <row r="97" spans="2:15" ht="11" outlineLevel="1" x14ac:dyDescent="0.15">
      <c r="B97" t="s">
        <v>549</v>
      </c>
      <c r="C97" t="s">
        <v>25408</v>
      </c>
      <c r="D97" t="s">
        <v>25409</v>
      </c>
      <c r="E97" t="s">
        <v>25470</v>
      </c>
      <c r="F97" t="s">
        <v>25444</v>
      </c>
      <c r="G97" t="s">
        <v>25408</v>
      </c>
      <c r="H97" t="s">
        <v>25425</v>
      </c>
      <c r="I97" t="s">
        <v>25423</v>
      </c>
      <c r="J97" s="5">
        <v>0</v>
      </c>
      <c r="K97" t="s">
        <v>967</v>
      </c>
      <c r="L97" s="15">
        <v>384</v>
      </c>
      <c r="M97" t="s">
        <v>25414</v>
      </c>
      <c r="N97" t="s">
        <v>25415</v>
      </c>
      <c r="O97" t="s">
        <v>25523</v>
      </c>
    </row>
    <row r="98" spans="2:15" ht="11" outlineLevel="1" x14ac:dyDescent="0.15">
      <c r="B98" t="s">
        <v>549</v>
      </c>
      <c r="C98" t="s">
        <v>25408</v>
      </c>
      <c r="D98" t="s">
        <v>25409</v>
      </c>
      <c r="E98" t="s">
        <v>25470</v>
      </c>
      <c r="F98" t="s">
        <v>25444</v>
      </c>
      <c r="G98" t="s">
        <v>25408</v>
      </c>
      <c r="H98" t="s">
        <v>25427</v>
      </c>
      <c r="I98" t="s">
        <v>25423</v>
      </c>
      <c r="J98" s="5">
        <v>76.66</v>
      </c>
      <c r="K98" t="s">
        <v>967</v>
      </c>
      <c r="L98" s="15">
        <v>384</v>
      </c>
      <c r="M98" t="s">
        <v>25414</v>
      </c>
      <c r="N98" t="s">
        <v>25415</v>
      </c>
      <c r="O98" t="s">
        <v>25524</v>
      </c>
    </row>
    <row r="99" spans="2:15" ht="11" outlineLevel="1" x14ac:dyDescent="0.15">
      <c r="B99" t="s">
        <v>549</v>
      </c>
      <c r="C99" t="s">
        <v>25408</v>
      </c>
      <c r="D99" t="s">
        <v>25409</v>
      </c>
      <c r="E99" t="s">
        <v>25470</v>
      </c>
      <c r="F99" t="s">
        <v>25444</v>
      </c>
      <c r="G99" t="s">
        <v>25429</v>
      </c>
      <c r="H99" t="s">
        <v>25430</v>
      </c>
      <c r="I99" t="s">
        <v>25431</v>
      </c>
      <c r="J99" s="5">
        <v>0</v>
      </c>
      <c r="K99" t="s">
        <v>967</v>
      </c>
      <c r="L99" s="15">
        <v>384</v>
      </c>
      <c r="M99" t="s">
        <v>25414</v>
      </c>
      <c r="N99" t="s">
        <v>25415</v>
      </c>
      <c r="O99" t="s">
        <v>25525</v>
      </c>
    </row>
    <row r="100" spans="2:15" ht="11" outlineLevel="1" x14ac:dyDescent="0.15">
      <c r="B100" t="s">
        <v>549</v>
      </c>
      <c r="C100" t="s">
        <v>25408</v>
      </c>
      <c r="D100" t="s">
        <v>25409</v>
      </c>
      <c r="E100" t="s">
        <v>25470</v>
      </c>
      <c r="F100" t="s">
        <v>25444</v>
      </c>
      <c r="G100" t="s">
        <v>25433</v>
      </c>
      <c r="H100" t="s">
        <v>25430</v>
      </c>
      <c r="I100" t="s">
        <v>25431</v>
      </c>
      <c r="J100" s="5">
        <v>0</v>
      </c>
      <c r="K100" t="s">
        <v>967</v>
      </c>
      <c r="L100" s="15">
        <v>384</v>
      </c>
      <c r="M100" t="s">
        <v>25414</v>
      </c>
      <c r="N100" t="s">
        <v>25415</v>
      </c>
      <c r="O100" t="s">
        <v>25526</v>
      </c>
    </row>
    <row r="101" spans="2:15" ht="11" outlineLevel="1" x14ac:dyDescent="0.15">
      <c r="B101" t="s">
        <v>549</v>
      </c>
      <c r="C101" t="s">
        <v>25408</v>
      </c>
      <c r="D101" t="s">
        <v>25409</v>
      </c>
      <c r="E101" t="s">
        <v>25470</v>
      </c>
      <c r="F101" t="s">
        <v>25444</v>
      </c>
      <c r="G101" t="s">
        <v>25435</v>
      </c>
      <c r="H101" t="s">
        <v>25430</v>
      </c>
      <c r="I101" t="s">
        <v>25431</v>
      </c>
      <c r="J101" s="5">
        <v>0</v>
      </c>
      <c r="K101" t="s">
        <v>967</v>
      </c>
      <c r="L101" s="15">
        <v>384</v>
      </c>
      <c r="M101" t="s">
        <v>25414</v>
      </c>
      <c r="N101" t="s">
        <v>25415</v>
      </c>
      <c r="O101" t="s">
        <v>25527</v>
      </c>
    </row>
    <row r="102" spans="2:15" ht="11" outlineLevel="1" x14ac:dyDescent="0.15">
      <c r="B102" t="s">
        <v>549</v>
      </c>
      <c r="C102" t="s">
        <v>25408</v>
      </c>
      <c r="D102" t="s">
        <v>25409</v>
      </c>
      <c r="E102" t="s">
        <v>25470</v>
      </c>
      <c r="F102" t="s">
        <v>25444</v>
      </c>
      <c r="G102" t="s">
        <v>25437</v>
      </c>
      <c r="H102" t="s">
        <v>25430</v>
      </c>
      <c r="I102" t="s">
        <v>25431</v>
      </c>
      <c r="J102" s="5">
        <v>0</v>
      </c>
      <c r="K102" t="s">
        <v>967</v>
      </c>
      <c r="L102" s="15">
        <v>384</v>
      </c>
      <c r="M102" t="s">
        <v>25414</v>
      </c>
      <c r="N102" t="s">
        <v>25415</v>
      </c>
      <c r="O102" t="s">
        <v>25528</v>
      </c>
    </row>
    <row r="103" spans="2:15" ht="11" outlineLevel="1" x14ac:dyDescent="0.15">
      <c r="B103" t="s">
        <v>549</v>
      </c>
      <c r="C103" t="s">
        <v>25408</v>
      </c>
      <c r="D103" t="s">
        <v>25409</v>
      </c>
      <c r="E103" t="s">
        <v>25470</v>
      </c>
      <c r="F103" t="s">
        <v>25444</v>
      </c>
      <c r="H103" t="s">
        <v>25439</v>
      </c>
      <c r="I103" t="s">
        <v>25439</v>
      </c>
      <c r="J103" s="5">
        <v>0</v>
      </c>
      <c r="K103" t="s">
        <v>967</v>
      </c>
      <c r="L103" s="15">
        <v>384</v>
      </c>
      <c r="M103" t="s">
        <v>25414</v>
      </c>
      <c r="N103" t="s">
        <v>25415</v>
      </c>
      <c r="O103" t="s">
        <v>25529</v>
      </c>
    </row>
    <row r="104" spans="2:15" ht="11" outlineLevel="1" x14ac:dyDescent="0.15">
      <c r="B104" t="s">
        <v>549</v>
      </c>
      <c r="C104" t="s">
        <v>25408</v>
      </c>
      <c r="D104" t="s">
        <v>25409</v>
      </c>
      <c r="E104" t="s">
        <v>25470</v>
      </c>
      <c r="F104" t="s">
        <v>25444</v>
      </c>
      <c r="H104" t="s">
        <v>25441</v>
      </c>
      <c r="I104" t="s">
        <v>25441</v>
      </c>
      <c r="J104" s="5">
        <v>0</v>
      </c>
      <c r="K104" t="s">
        <v>967</v>
      </c>
      <c r="L104" s="15">
        <v>384</v>
      </c>
      <c r="M104" t="s">
        <v>25414</v>
      </c>
      <c r="N104" t="s">
        <v>25415</v>
      </c>
      <c r="O104" t="s">
        <v>25530</v>
      </c>
    </row>
    <row r="105" spans="2:15" ht="11" outlineLevel="1" x14ac:dyDescent="0.15">
      <c r="B105" t="s">
        <v>559</v>
      </c>
      <c r="C105" t="s">
        <v>25408</v>
      </c>
      <c r="D105" t="s">
        <v>25409</v>
      </c>
      <c r="E105" t="s">
        <v>25410</v>
      </c>
      <c r="F105" t="s">
        <v>25411</v>
      </c>
      <c r="H105" t="s">
        <v>25412</v>
      </c>
      <c r="I105" t="s">
        <v>25413</v>
      </c>
      <c r="J105" s="5">
        <v>0</v>
      </c>
      <c r="K105" t="s">
        <v>967</v>
      </c>
      <c r="L105" s="15">
        <v>393</v>
      </c>
      <c r="M105" t="s">
        <v>25414</v>
      </c>
      <c r="N105" t="s">
        <v>25415</v>
      </c>
      <c r="O105" t="s">
        <v>25531</v>
      </c>
    </row>
    <row r="106" spans="2:15" ht="11" outlineLevel="1" x14ac:dyDescent="0.15">
      <c r="B106" t="s">
        <v>559</v>
      </c>
      <c r="C106" t="s">
        <v>25408</v>
      </c>
      <c r="D106" t="s">
        <v>25409</v>
      </c>
      <c r="E106" t="s">
        <v>25410</v>
      </c>
      <c r="F106" t="s">
        <v>25411</v>
      </c>
      <c r="G106" t="s">
        <v>8375</v>
      </c>
      <c r="H106" t="s">
        <v>25417</v>
      </c>
      <c r="I106" t="s">
        <v>25417</v>
      </c>
      <c r="J106" s="5">
        <v>0</v>
      </c>
      <c r="K106" t="s">
        <v>967</v>
      </c>
      <c r="L106" s="15">
        <v>393</v>
      </c>
      <c r="M106" t="s">
        <v>25414</v>
      </c>
      <c r="N106" t="s">
        <v>25415</v>
      </c>
      <c r="O106" t="s">
        <v>25532</v>
      </c>
    </row>
    <row r="107" spans="2:15" ht="11" outlineLevel="1" x14ac:dyDescent="0.15">
      <c r="B107" t="s">
        <v>559</v>
      </c>
      <c r="C107" t="s">
        <v>25408</v>
      </c>
      <c r="D107" t="s">
        <v>25409</v>
      </c>
      <c r="E107" t="s">
        <v>25410</v>
      </c>
      <c r="F107" t="s">
        <v>25411</v>
      </c>
      <c r="G107" t="s">
        <v>25419</v>
      </c>
      <c r="H107" t="s">
        <v>25420</v>
      </c>
      <c r="I107" t="s">
        <v>25420</v>
      </c>
      <c r="J107" s="5">
        <v>0</v>
      </c>
      <c r="K107" t="s">
        <v>967</v>
      </c>
      <c r="L107" s="15">
        <v>393</v>
      </c>
      <c r="M107" t="s">
        <v>25414</v>
      </c>
      <c r="N107" t="s">
        <v>25415</v>
      </c>
      <c r="O107" t="s">
        <v>25533</v>
      </c>
    </row>
    <row r="108" spans="2:15" ht="11" outlineLevel="1" x14ac:dyDescent="0.15">
      <c r="B108" t="s">
        <v>559</v>
      </c>
      <c r="C108" t="s">
        <v>25408</v>
      </c>
      <c r="D108" t="s">
        <v>25409</v>
      </c>
      <c r="E108" t="s">
        <v>25410</v>
      </c>
      <c r="F108" t="s">
        <v>25411</v>
      </c>
      <c r="G108" t="s">
        <v>25408</v>
      </c>
      <c r="H108" t="s">
        <v>25422</v>
      </c>
      <c r="I108" t="s">
        <v>25423</v>
      </c>
      <c r="J108" s="5">
        <v>0</v>
      </c>
      <c r="K108" t="s">
        <v>967</v>
      </c>
      <c r="L108" s="15">
        <v>393</v>
      </c>
      <c r="M108" t="s">
        <v>25414</v>
      </c>
      <c r="N108" t="s">
        <v>25415</v>
      </c>
      <c r="O108" t="s">
        <v>25534</v>
      </c>
    </row>
    <row r="109" spans="2:15" ht="11" outlineLevel="1" x14ac:dyDescent="0.15">
      <c r="B109" t="s">
        <v>559</v>
      </c>
      <c r="C109" t="s">
        <v>25408</v>
      </c>
      <c r="D109" t="s">
        <v>25409</v>
      </c>
      <c r="E109" t="s">
        <v>25410</v>
      </c>
      <c r="F109" t="s">
        <v>25411</v>
      </c>
      <c r="G109" t="s">
        <v>25408</v>
      </c>
      <c r="H109" t="s">
        <v>25425</v>
      </c>
      <c r="I109" t="s">
        <v>25423</v>
      </c>
      <c r="J109" s="5">
        <v>0</v>
      </c>
      <c r="K109" t="s">
        <v>967</v>
      </c>
      <c r="L109" s="15">
        <v>393</v>
      </c>
      <c r="M109" t="s">
        <v>25414</v>
      </c>
      <c r="N109" t="s">
        <v>25415</v>
      </c>
      <c r="O109" t="s">
        <v>25535</v>
      </c>
    </row>
    <row r="110" spans="2:15" ht="11" outlineLevel="1" x14ac:dyDescent="0.15">
      <c r="B110" t="s">
        <v>559</v>
      </c>
      <c r="C110" t="s">
        <v>25408</v>
      </c>
      <c r="D110" t="s">
        <v>25409</v>
      </c>
      <c r="E110" t="s">
        <v>25410</v>
      </c>
      <c r="F110" t="s">
        <v>25411</v>
      </c>
      <c r="G110" t="s">
        <v>25408</v>
      </c>
      <c r="H110" t="s">
        <v>25427</v>
      </c>
      <c r="I110" t="s">
        <v>25423</v>
      </c>
      <c r="J110" s="5">
        <v>0</v>
      </c>
      <c r="K110" t="s">
        <v>967</v>
      </c>
      <c r="L110" s="15">
        <v>393</v>
      </c>
      <c r="M110" t="s">
        <v>25414</v>
      </c>
      <c r="N110" t="s">
        <v>25415</v>
      </c>
      <c r="O110" t="s">
        <v>25536</v>
      </c>
    </row>
    <row r="111" spans="2:15" ht="11" outlineLevel="1" x14ac:dyDescent="0.15">
      <c r="B111" t="s">
        <v>559</v>
      </c>
      <c r="C111" t="s">
        <v>25408</v>
      </c>
      <c r="D111" t="s">
        <v>25409</v>
      </c>
      <c r="E111" t="s">
        <v>25410</v>
      </c>
      <c r="F111" t="s">
        <v>25411</v>
      </c>
      <c r="G111" t="s">
        <v>25429</v>
      </c>
      <c r="H111" t="s">
        <v>25430</v>
      </c>
      <c r="I111" t="s">
        <v>25431</v>
      </c>
      <c r="J111" s="5">
        <v>0</v>
      </c>
      <c r="K111" t="s">
        <v>967</v>
      </c>
      <c r="L111" s="15">
        <v>393</v>
      </c>
      <c r="M111" t="s">
        <v>25414</v>
      </c>
      <c r="N111" t="s">
        <v>25415</v>
      </c>
      <c r="O111" t="s">
        <v>25537</v>
      </c>
    </row>
    <row r="112" spans="2:15" ht="11" outlineLevel="1" x14ac:dyDescent="0.15">
      <c r="B112" t="s">
        <v>559</v>
      </c>
      <c r="C112" t="s">
        <v>25408</v>
      </c>
      <c r="D112" t="s">
        <v>25409</v>
      </c>
      <c r="E112" t="s">
        <v>25410</v>
      </c>
      <c r="F112" t="s">
        <v>25411</v>
      </c>
      <c r="G112" t="s">
        <v>25433</v>
      </c>
      <c r="H112" t="s">
        <v>25430</v>
      </c>
      <c r="I112" t="s">
        <v>25431</v>
      </c>
      <c r="J112" s="5">
        <v>0</v>
      </c>
      <c r="K112" t="s">
        <v>967</v>
      </c>
      <c r="L112" s="15">
        <v>393</v>
      </c>
      <c r="M112" t="s">
        <v>25414</v>
      </c>
      <c r="N112" t="s">
        <v>25415</v>
      </c>
      <c r="O112" t="s">
        <v>25538</v>
      </c>
    </row>
    <row r="113" spans="2:15" ht="11" outlineLevel="1" x14ac:dyDescent="0.15">
      <c r="B113" t="s">
        <v>559</v>
      </c>
      <c r="C113" t="s">
        <v>25408</v>
      </c>
      <c r="D113" t="s">
        <v>25409</v>
      </c>
      <c r="E113" t="s">
        <v>25410</v>
      </c>
      <c r="F113" t="s">
        <v>25411</v>
      </c>
      <c r="G113" t="s">
        <v>25435</v>
      </c>
      <c r="H113" t="s">
        <v>25430</v>
      </c>
      <c r="I113" t="s">
        <v>25431</v>
      </c>
      <c r="J113" s="5">
        <v>0</v>
      </c>
      <c r="K113" t="s">
        <v>967</v>
      </c>
      <c r="L113" s="15">
        <v>393</v>
      </c>
      <c r="M113" t="s">
        <v>25414</v>
      </c>
      <c r="N113" t="s">
        <v>25415</v>
      </c>
      <c r="O113" t="s">
        <v>25539</v>
      </c>
    </row>
    <row r="114" spans="2:15" ht="11" outlineLevel="1" x14ac:dyDescent="0.15">
      <c r="B114" t="s">
        <v>559</v>
      </c>
      <c r="C114" t="s">
        <v>25408</v>
      </c>
      <c r="D114" t="s">
        <v>25409</v>
      </c>
      <c r="E114" t="s">
        <v>25410</v>
      </c>
      <c r="F114" t="s">
        <v>25411</v>
      </c>
      <c r="G114" t="s">
        <v>25437</v>
      </c>
      <c r="H114" t="s">
        <v>25430</v>
      </c>
      <c r="I114" t="s">
        <v>25431</v>
      </c>
      <c r="J114" s="5">
        <v>0</v>
      </c>
      <c r="K114" t="s">
        <v>967</v>
      </c>
      <c r="L114" s="15">
        <v>393</v>
      </c>
      <c r="M114" t="s">
        <v>25414</v>
      </c>
      <c r="N114" t="s">
        <v>25415</v>
      </c>
      <c r="O114" t="s">
        <v>25540</v>
      </c>
    </row>
    <row r="115" spans="2:15" ht="11" outlineLevel="1" x14ac:dyDescent="0.15">
      <c r="B115" t="s">
        <v>559</v>
      </c>
      <c r="C115" t="s">
        <v>25408</v>
      </c>
      <c r="D115" t="s">
        <v>25409</v>
      </c>
      <c r="E115" t="s">
        <v>25410</v>
      </c>
      <c r="F115" t="s">
        <v>25411</v>
      </c>
      <c r="H115" t="s">
        <v>25439</v>
      </c>
      <c r="I115" t="s">
        <v>25439</v>
      </c>
      <c r="J115" s="5">
        <v>0</v>
      </c>
      <c r="K115" t="s">
        <v>967</v>
      </c>
      <c r="L115" s="15">
        <v>393</v>
      </c>
      <c r="M115" t="s">
        <v>25414</v>
      </c>
      <c r="N115" t="s">
        <v>25415</v>
      </c>
      <c r="O115" t="s">
        <v>25541</v>
      </c>
    </row>
    <row r="116" spans="2:15" ht="11" outlineLevel="1" x14ac:dyDescent="0.15">
      <c r="B116" t="s">
        <v>559</v>
      </c>
      <c r="C116" t="s">
        <v>25408</v>
      </c>
      <c r="D116" t="s">
        <v>25409</v>
      </c>
      <c r="E116" t="s">
        <v>25410</v>
      </c>
      <c r="F116" t="s">
        <v>25411</v>
      </c>
      <c r="H116" t="s">
        <v>25441</v>
      </c>
      <c r="I116" t="s">
        <v>25441</v>
      </c>
      <c r="J116" s="5">
        <v>0</v>
      </c>
      <c r="K116" t="s">
        <v>967</v>
      </c>
      <c r="L116" s="15">
        <v>393</v>
      </c>
      <c r="M116" t="s">
        <v>25414</v>
      </c>
      <c r="N116" t="s">
        <v>25415</v>
      </c>
      <c r="O116" t="s">
        <v>25542</v>
      </c>
    </row>
    <row r="117" spans="2:15" ht="11" outlineLevel="1" x14ac:dyDescent="0.15">
      <c r="B117" t="s">
        <v>559</v>
      </c>
      <c r="C117" t="s">
        <v>25408</v>
      </c>
      <c r="D117" t="s">
        <v>25409</v>
      </c>
      <c r="E117" t="s">
        <v>25443</v>
      </c>
      <c r="F117" t="s">
        <v>25444</v>
      </c>
      <c r="H117" t="s">
        <v>25412</v>
      </c>
      <c r="I117" t="s">
        <v>25413</v>
      </c>
      <c r="J117" s="5">
        <v>185.78100000000001</v>
      </c>
      <c r="K117" t="s">
        <v>967</v>
      </c>
      <c r="L117" s="15">
        <v>393</v>
      </c>
      <c r="M117" t="s">
        <v>25414</v>
      </c>
      <c r="N117" t="s">
        <v>25415</v>
      </c>
      <c r="O117" t="s">
        <v>25543</v>
      </c>
    </row>
    <row r="118" spans="2:15" ht="11" outlineLevel="1" x14ac:dyDescent="0.15">
      <c r="B118" t="s">
        <v>559</v>
      </c>
      <c r="C118" t="s">
        <v>25408</v>
      </c>
      <c r="D118" t="s">
        <v>25409</v>
      </c>
      <c r="E118" t="s">
        <v>25443</v>
      </c>
      <c r="F118" t="s">
        <v>25444</v>
      </c>
      <c r="G118" t="s">
        <v>8375</v>
      </c>
      <c r="H118" t="s">
        <v>25417</v>
      </c>
      <c r="I118" t="s">
        <v>25417</v>
      </c>
      <c r="J118" s="5">
        <v>6.92</v>
      </c>
      <c r="K118" t="s">
        <v>967</v>
      </c>
      <c r="L118" s="15">
        <v>393</v>
      </c>
      <c r="M118" t="s">
        <v>25414</v>
      </c>
      <c r="N118" t="s">
        <v>25415</v>
      </c>
      <c r="O118" t="s">
        <v>25544</v>
      </c>
    </row>
    <row r="119" spans="2:15" ht="11" outlineLevel="1" x14ac:dyDescent="0.15">
      <c r="B119" t="s">
        <v>559</v>
      </c>
      <c r="C119" t="s">
        <v>25408</v>
      </c>
      <c r="D119" t="s">
        <v>25409</v>
      </c>
      <c r="E119" t="s">
        <v>25443</v>
      </c>
      <c r="F119" t="s">
        <v>25444</v>
      </c>
      <c r="G119" t="s">
        <v>25419</v>
      </c>
      <c r="H119" t="s">
        <v>25420</v>
      </c>
      <c r="I119" t="s">
        <v>25420</v>
      </c>
      <c r="J119" s="5">
        <v>1.8440000000000001</v>
      </c>
      <c r="K119" t="s">
        <v>967</v>
      </c>
      <c r="L119" s="15">
        <v>393</v>
      </c>
      <c r="M119" t="s">
        <v>25414</v>
      </c>
      <c r="N119" t="s">
        <v>25415</v>
      </c>
      <c r="O119" t="s">
        <v>25545</v>
      </c>
    </row>
    <row r="120" spans="2:15" ht="11" outlineLevel="1" x14ac:dyDescent="0.15">
      <c r="B120" t="s">
        <v>559</v>
      </c>
      <c r="C120" t="s">
        <v>25408</v>
      </c>
      <c r="D120" t="s">
        <v>25409</v>
      </c>
      <c r="E120" t="s">
        <v>25443</v>
      </c>
      <c r="F120" t="s">
        <v>25444</v>
      </c>
      <c r="G120" t="s">
        <v>25408</v>
      </c>
      <c r="H120" t="s">
        <v>25422</v>
      </c>
      <c r="I120" t="s">
        <v>25423</v>
      </c>
      <c r="J120" s="5">
        <v>0</v>
      </c>
      <c r="K120" t="s">
        <v>967</v>
      </c>
      <c r="L120" s="15">
        <v>393</v>
      </c>
      <c r="M120" t="s">
        <v>25414</v>
      </c>
      <c r="N120" t="s">
        <v>25415</v>
      </c>
      <c r="O120" t="s">
        <v>25546</v>
      </c>
    </row>
    <row r="121" spans="2:15" ht="11" outlineLevel="1" x14ac:dyDescent="0.15">
      <c r="B121" t="s">
        <v>559</v>
      </c>
      <c r="C121" t="s">
        <v>25408</v>
      </c>
      <c r="D121" t="s">
        <v>25409</v>
      </c>
      <c r="E121" t="s">
        <v>25443</v>
      </c>
      <c r="F121" t="s">
        <v>25444</v>
      </c>
      <c r="G121" t="s">
        <v>25408</v>
      </c>
      <c r="H121" t="s">
        <v>25425</v>
      </c>
      <c r="I121" t="s">
        <v>25423</v>
      </c>
      <c r="J121" s="5">
        <v>0</v>
      </c>
      <c r="K121" t="s">
        <v>967</v>
      </c>
      <c r="L121" s="15">
        <v>393</v>
      </c>
      <c r="M121" t="s">
        <v>25414</v>
      </c>
      <c r="N121" t="s">
        <v>25415</v>
      </c>
      <c r="O121" t="s">
        <v>25547</v>
      </c>
    </row>
    <row r="122" spans="2:15" ht="11" outlineLevel="1" x14ac:dyDescent="0.15">
      <c r="B122" t="s">
        <v>559</v>
      </c>
      <c r="C122" t="s">
        <v>25408</v>
      </c>
      <c r="D122" t="s">
        <v>25409</v>
      </c>
      <c r="E122" t="s">
        <v>25443</v>
      </c>
      <c r="F122" t="s">
        <v>25444</v>
      </c>
      <c r="G122" t="s">
        <v>25408</v>
      </c>
      <c r="H122" t="s">
        <v>25427</v>
      </c>
      <c r="I122" t="s">
        <v>25423</v>
      </c>
      <c r="J122" s="5">
        <v>0</v>
      </c>
      <c r="K122" t="s">
        <v>967</v>
      </c>
      <c r="L122" s="15">
        <v>393</v>
      </c>
      <c r="M122" t="s">
        <v>25414</v>
      </c>
      <c r="N122" t="s">
        <v>25415</v>
      </c>
      <c r="O122" t="s">
        <v>25548</v>
      </c>
    </row>
    <row r="123" spans="2:15" ht="11" outlineLevel="1" x14ac:dyDescent="0.15">
      <c r="B123" t="s">
        <v>559</v>
      </c>
      <c r="C123" t="s">
        <v>25408</v>
      </c>
      <c r="D123" t="s">
        <v>25409</v>
      </c>
      <c r="E123" t="s">
        <v>25443</v>
      </c>
      <c r="F123" t="s">
        <v>25444</v>
      </c>
      <c r="G123" t="s">
        <v>25429</v>
      </c>
      <c r="H123" t="s">
        <v>25430</v>
      </c>
      <c r="I123" t="s">
        <v>25431</v>
      </c>
      <c r="J123" s="5">
        <v>0</v>
      </c>
      <c r="K123" t="s">
        <v>967</v>
      </c>
      <c r="L123" s="15">
        <v>393</v>
      </c>
      <c r="M123" t="s">
        <v>25414</v>
      </c>
      <c r="N123" t="s">
        <v>25415</v>
      </c>
      <c r="O123" t="s">
        <v>25549</v>
      </c>
    </row>
    <row r="124" spans="2:15" ht="11" outlineLevel="1" x14ac:dyDescent="0.15">
      <c r="B124" t="s">
        <v>559</v>
      </c>
      <c r="C124" t="s">
        <v>25408</v>
      </c>
      <c r="D124" t="s">
        <v>25409</v>
      </c>
      <c r="E124" t="s">
        <v>25443</v>
      </c>
      <c r="F124" t="s">
        <v>25444</v>
      </c>
      <c r="G124" t="s">
        <v>25433</v>
      </c>
      <c r="H124" t="s">
        <v>25430</v>
      </c>
      <c r="I124" t="s">
        <v>25431</v>
      </c>
      <c r="J124" s="5">
        <v>0</v>
      </c>
      <c r="K124" t="s">
        <v>967</v>
      </c>
      <c r="L124" s="15">
        <v>393</v>
      </c>
      <c r="M124" t="s">
        <v>25414</v>
      </c>
      <c r="N124" t="s">
        <v>25415</v>
      </c>
      <c r="O124" t="s">
        <v>25550</v>
      </c>
    </row>
    <row r="125" spans="2:15" ht="11" outlineLevel="1" x14ac:dyDescent="0.15">
      <c r="B125" t="s">
        <v>559</v>
      </c>
      <c r="C125" t="s">
        <v>25408</v>
      </c>
      <c r="D125" t="s">
        <v>25409</v>
      </c>
      <c r="E125" t="s">
        <v>25443</v>
      </c>
      <c r="F125" t="s">
        <v>25444</v>
      </c>
      <c r="G125" t="s">
        <v>25435</v>
      </c>
      <c r="H125" t="s">
        <v>25430</v>
      </c>
      <c r="I125" t="s">
        <v>25431</v>
      </c>
      <c r="J125" s="5">
        <v>0</v>
      </c>
      <c r="K125" t="s">
        <v>967</v>
      </c>
      <c r="L125" s="15">
        <v>393</v>
      </c>
      <c r="M125" t="s">
        <v>25414</v>
      </c>
      <c r="N125" t="s">
        <v>25415</v>
      </c>
      <c r="O125" t="s">
        <v>25551</v>
      </c>
    </row>
    <row r="126" spans="2:15" ht="11" outlineLevel="1" x14ac:dyDescent="0.15">
      <c r="B126" t="s">
        <v>559</v>
      </c>
      <c r="C126" t="s">
        <v>25408</v>
      </c>
      <c r="D126" t="s">
        <v>25409</v>
      </c>
      <c r="E126" t="s">
        <v>25443</v>
      </c>
      <c r="F126" t="s">
        <v>25444</v>
      </c>
      <c r="G126" t="s">
        <v>25437</v>
      </c>
      <c r="H126" t="s">
        <v>25430</v>
      </c>
      <c r="I126" t="s">
        <v>25431</v>
      </c>
      <c r="J126" s="5">
        <v>0</v>
      </c>
      <c r="K126" t="s">
        <v>967</v>
      </c>
      <c r="L126" s="15">
        <v>393</v>
      </c>
      <c r="M126" t="s">
        <v>25414</v>
      </c>
      <c r="N126" t="s">
        <v>25415</v>
      </c>
      <c r="O126" t="s">
        <v>25552</v>
      </c>
    </row>
    <row r="127" spans="2:15" ht="11" outlineLevel="1" x14ac:dyDescent="0.15">
      <c r="B127" t="s">
        <v>559</v>
      </c>
      <c r="C127" t="s">
        <v>25408</v>
      </c>
      <c r="D127" t="s">
        <v>25409</v>
      </c>
      <c r="E127" t="s">
        <v>25443</v>
      </c>
      <c r="F127" t="s">
        <v>25444</v>
      </c>
      <c r="H127" t="s">
        <v>25439</v>
      </c>
      <c r="I127" t="s">
        <v>25439</v>
      </c>
      <c r="J127" s="5">
        <v>0</v>
      </c>
      <c r="K127" t="s">
        <v>967</v>
      </c>
      <c r="L127" s="15">
        <v>393</v>
      </c>
      <c r="M127" t="s">
        <v>25414</v>
      </c>
      <c r="N127" t="s">
        <v>25415</v>
      </c>
      <c r="O127" t="s">
        <v>25553</v>
      </c>
    </row>
    <row r="128" spans="2:15" ht="11" outlineLevel="1" x14ac:dyDescent="0.15">
      <c r="B128" t="s">
        <v>559</v>
      </c>
      <c r="C128" t="s">
        <v>25408</v>
      </c>
      <c r="D128" t="s">
        <v>25409</v>
      </c>
      <c r="E128" t="s">
        <v>25443</v>
      </c>
      <c r="F128" t="s">
        <v>25444</v>
      </c>
      <c r="H128" t="s">
        <v>25441</v>
      </c>
      <c r="I128" t="s">
        <v>25441</v>
      </c>
      <c r="J128" s="5">
        <v>0</v>
      </c>
      <c r="K128" t="s">
        <v>967</v>
      </c>
      <c r="L128" s="15">
        <v>393</v>
      </c>
      <c r="M128" t="s">
        <v>25414</v>
      </c>
      <c r="N128" t="s">
        <v>25415</v>
      </c>
      <c r="O128" t="s">
        <v>25554</v>
      </c>
    </row>
    <row r="129" spans="2:15" ht="11" outlineLevel="1" x14ac:dyDescent="0.15">
      <c r="B129" t="s">
        <v>559</v>
      </c>
      <c r="C129" t="s">
        <v>25408</v>
      </c>
      <c r="D129" t="s">
        <v>25409</v>
      </c>
      <c r="E129" t="s">
        <v>25457</v>
      </c>
      <c r="F129" t="s">
        <v>25444</v>
      </c>
      <c r="H129" t="s">
        <v>25412</v>
      </c>
      <c r="I129" t="s">
        <v>25413</v>
      </c>
      <c r="J129" s="5">
        <v>185.78100000000001</v>
      </c>
      <c r="K129" t="s">
        <v>967</v>
      </c>
      <c r="L129" s="15">
        <v>393</v>
      </c>
      <c r="M129" t="s">
        <v>25414</v>
      </c>
      <c r="N129" t="s">
        <v>25415</v>
      </c>
      <c r="O129" t="s">
        <v>25555</v>
      </c>
    </row>
    <row r="130" spans="2:15" ht="11" outlineLevel="1" x14ac:dyDescent="0.15">
      <c r="B130" t="s">
        <v>559</v>
      </c>
      <c r="C130" t="s">
        <v>25408</v>
      </c>
      <c r="D130" t="s">
        <v>25409</v>
      </c>
      <c r="E130" t="s">
        <v>25457</v>
      </c>
      <c r="F130" t="s">
        <v>25444</v>
      </c>
      <c r="G130" t="s">
        <v>8375</v>
      </c>
      <c r="H130" t="s">
        <v>25417</v>
      </c>
      <c r="I130" t="s">
        <v>25417</v>
      </c>
      <c r="J130" s="5">
        <v>6.92</v>
      </c>
      <c r="K130" t="s">
        <v>967</v>
      </c>
      <c r="L130" s="15">
        <v>393</v>
      </c>
      <c r="M130" t="s">
        <v>25414</v>
      </c>
      <c r="N130" t="s">
        <v>25415</v>
      </c>
      <c r="O130" t="s">
        <v>25556</v>
      </c>
    </row>
    <row r="131" spans="2:15" ht="11" outlineLevel="1" x14ac:dyDescent="0.15">
      <c r="B131" t="s">
        <v>559</v>
      </c>
      <c r="C131" t="s">
        <v>25408</v>
      </c>
      <c r="D131" t="s">
        <v>25409</v>
      </c>
      <c r="E131" t="s">
        <v>25457</v>
      </c>
      <c r="F131" t="s">
        <v>25444</v>
      </c>
      <c r="G131" t="s">
        <v>25419</v>
      </c>
      <c r="H131" t="s">
        <v>25420</v>
      </c>
      <c r="I131" t="s">
        <v>25420</v>
      </c>
      <c r="J131" s="5">
        <v>1.8440000000000001</v>
      </c>
      <c r="K131" t="s">
        <v>967</v>
      </c>
      <c r="L131" s="15">
        <v>393</v>
      </c>
      <c r="M131" t="s">
        <v>25414</v>
      </c>
      <c r="N131" t="s">
        <v>25415</v>
      </c>
      <c r="O131" t="s">
        <v>25557</v>
      </c>
    </row>
    <row r="132" spans="2:15" ht="11" outlineLevel="1" x14ac:dyDescent="0.15">
      <c r="B132" t="s">
        <v>559</v>
      </c>
      <c r="C132" t="s">
        <v>25408</v>
      </c>
      <c r="D132" t="s">
        <v>25409</v>
      </c>
      <c r="E132" t="s">
        <v>25457</v>
      </c>
      <c r="F132" t="s">
        <v>25444</v>
      </c>
      <c r="G132" t="s">
        <v>25408</v>
      </c>
      <c r="H132" t="s">
        <v>25422</v>
      </c>
      <c r="I132" t="s">
        <v>25423</v>
      </c>
      <c r="J132" s="5">
        <v>0</v>
      </c>
      <c r="K132" t="s">
        <v>967</v>
      </c>
      <c r="L132" s="15">
        <v>393</v>
      </c>
      <c r="M132" t="s">
        <v>25414</v>
      </c>
      <c r="N132" t="s">
        <v>25415</v>
      </c>
      <c r="O132" t="s">
        <v>25558</v>
      </c>
    </row>
    <row r="133" spans="2:15" ht="11" outlineLevel="1" x14ac:dyDescent="0.15">
      <c r="B133" t="s">
        <v>559</v>
      </c>
      <c r="C133" t="s">
        <v>25408</v>
      </c>
      <c r="D133" t="s">
        <v>25409</v>
      </c>
      <c r="E133" t="s">
        <v>25457</v>
      </c>
      <c r="F133" t="s">
        <v>25444</v>
      </c>
      <c r="G133" t="s">
        <v>25408</v>
      </c>
      <c r="H133" t="s">
        <v>25425</v>
      </c>
      <c r="I133" t="s">
        <v>25423</v>
      </c>
      <c r="J133" s="5">
        <v>0</v>
      </c>
      <c r="K133" t="s">
        <v>967</v>
      </c>
      <c r="L133" s="15">
        <v>393</v>
      </c>
      <c r="M133" t="s">
        <v>25414</v>
      </c>
      <c r="N133" t="s">
        <v>25415</v>
      </c>
      <c r="O133" t="s">
        <v>25559</v>
      </c>
    </row>
    <row r="134" spans="2:15" ht="11" outlineLevel="1" x14ac:dyDescent="0.15">
      <c r="B134" t="s">
        <v>559</v>
      </c>
      <c r="C134" t="s">
        <v>25408</v>
      </c>
      <c r="D134" t="s">
        <v>25409</v>
      </c>
      <c r="E134" t="s">
        <v>25457</v>
      </c>
      <c r="F134" t="s">
        <v>25444</v>
      </c>
      <c r="G134" t="s">
        <v>25408</v>
      </c>
      <c r="H134" t="s">
        <v>25427</v>
      </c>
      <c r="I134" t="s">
        <v>25423</v>
      </c>
      <c r="J134" s="5">
        <v>0</v>
      </c>
      <c r="K134" t="s">
        <v>967</v>
      </c>
      <c r="L134" s="15">
        <v>393</v>
      </c>
      <c r="M134" t="s">
        <v>25414</v>
      </c>
      <c r="N134" t="s">
        <v>25415</v>
      </c>
      <c r="O134" t="s">
        <v>25560</v>
      </c>
    </row>
    <row r="135" spans="2:15" ht="11" outlineLevel="1" x14ac:dyDescent="0.15">
      <c r="B135" t="s">
        <v>559</v>
      </c>
      <c r="C135" t="s">
        <v>25408</v>
      </c>
      <c r="D135" t="s">
        <v>25409</v>
      </c>
      <c r="E135" t="s">
        <v>25457</v>
      </c>
      <c r="F135" t="s">
        <v>25444</v>
      </c>
      <c r="G135" t="s">
        <v>25429</v>
      </c>
      <c r="H135" t="s">
        <v>25430</v>
      </c>
      <c r="I135" t="s">
        <v>25431</v>
      </c>
      <c r="J135" s="5">
        <v>0</v>
      </c>
      <c r="K135" t="s">
        <v>967</v>
      </c>
      <c r="L135" s="15">
        <v>393</v>
      </c>
      <c r="M135" t="s">
        <v>25414</v>
      </c>
      <c r="N135" t="s">
        <v>25415</v>
      </c>
      <c r="O135" t="s">
        <v>25561</v>
      </c>
    </row>
    <row r="136" spans="2:15" ht="11" outlineLevel="1" x14ac:dyDescent="0.15">
      <c r="B136" t="s">
        <v>559</v>
      </c>
      <c r="C136" t="s">
        <v>25408</v>
      </c>
      <c r="D136" t="s">
        <v>25409</v>
      </c>
      <c r="E136" t="s">
        <v>25457</v>
      </c>
      <c r="F136" t="s">
        <v>25444</v>
      </c>
      <c r="G136" t="s">
        <v>25433</v>
      </c>
      <c r="H136" t="s">
        <v>25430</v>
      </c>
      <c r="I136" t="s">
        <v>25431</v>
      </c>
      <c r="J136" s="5">
        <v>0</v>
      </c>
      <c r="K136" t="s">
        <v>967</v>
      </c>
      <c r="L136" s="15">
        <v>393</v>
      </c>
      <c r="M136" t="s">
        <v>25414</v>
      </c>
      <c r="N136" t="s">
        <v>25415</v>
      </c>
      <c r="O136" t="s">
        <v>25562</v>
      </c>
    </row>
    <row r="137" spans="2:15" ht="11" outlineLevel="1" x14ac:dyDescent="0.15">
      <c r="B137" t="s">
        <v>559</v>
      </c>
      <c r="C137" t="s">
        <v>25408</v>
      </c>
      <c r="D137" t="s">
        <v>25409</v>
      </c>
      <c r="E137" t="s">
        <v>25457</v>
      </c>
      <c r="F137" t="s">
        <v>25444</v>
      </c>
      <c r="G137" t="s">
        <v>25435</v>
      </c>
      <c r="H137" t="s">
        <v>25430</v>
      </c>
      <c r="I137" t="s">
        <v>25431</v>
      </c>
      <c r="J137" s="5">
        <v>0</v>
      </c>
      <c r="K137" t="s">
        <v>967</v>
      </c>
      <c r="L137" s="15">
        <v>393</v>
      </c>
      <c r="M137" t="s">
        <v>25414</v>
      </c>
      <c r="N137" t="s">
        <v>25415</v>
      </c>
      <c r="O137" t="s">
        <v>25563</v>
      </c>
    </row>
    <row r="138" spans="2:15" ht="11" outlineLevel="1" x14ac:dyDescent="0.15">
      <c r="B138" t="s">
        <v>559</v>
      </c>
      <c r="C138" t="s">
        <v>25408</v>
      </c>
      <c r="D138" t="s">
        <v>25409</v>
      </c>
      <c r="E138" t="s">
        <v>25457</v>
      </c>
      <c r="F138" t="s">
        <v>25444</v>
      </c>
      <c r="G138" t="s">
        <v>25437</v>
      </c>
      <c r="H138" t="s">
        <v>25430</v>
      </c>
      <c r="I138" t="s">
        <v>25431</v>
      </c>
      <c r="J138" s="5">
        <v>0</v>
      </c>
      <c r="K138" t="s">
        <v>967</v>
      </c>
      <c r="L138" s="15">
        <v>393</v>
      </c>
      <c r="M138" t="s">
        <v>25414</v>
      </c>
      <c r="N138" t="s">
        <v>25415</v>
      </c>
      <c r="O138" t="s">
        <v>25564</v>
      </c>
    </row>
    <row r="139" spans="2:15" ht="11" outlineLevel="1" x14ac:dyDescent="0.15">
      <c r="B139" t="s">
        <v>559</v>
      </c>
      <c r="C139" t="s">
        <v>25408</v>
      </c>
      <c r="D139" t="s">
        <v>25409</v>
      </c>
      <c r="E139" t="s">
        <v>25457</v>
      </c>
      <c r="F139" t="s">
        <v>25444</v>
      </c>
      <c r="H139" t="s">
        <v>25439</v>
      </c>
      <c r="I139" t="s">
        <v>25439</v>
      </c>
      <c r="J139" s="5">
        <v>0</v>
      </c>
      <c r="K139" t="s">
        <v>967</v>
      </c>
      <c r="L139" s="15">
        <v>393</v>
      </c>
      <c r="M139" t="s">
        <v>25414</v>
      </c>
      <c r="N139" t="s">
        <v>25415</v>
      </c>
      <c r="O139" t="s">
        <v>25565</v>
      </c>
    </row>
    <row r="140" spans="2:15" ht="11" outlineLevel="1" x14ac:dyDescent="0.15">
      <c r="B140" t="s">
        <v>559</v>
      </c>
      <c r="C140" t="s">
        <v>25408</v>
      </c>
      <c r="D140" t="s">
        <v>25409</v>
      </c>
      <c r="E140" t="s">
        <v>25457</v>
      </c>
      <c r="F140" t="s">
        <v>25444</v>
      </c>
      <c r="H140" t="s">
        <v>25441</v>
      </c>
      <c r="I140" t="s">
        <v>25441</v>
      </c>
      <c r="J140" s="5">
        <v>0</v>
      </c>
      <c r="K140" t="s">
        <v>967</v>
      </c>
      <c r="L140" s="15">
        <v>393</v>
      </c>
      <c r="M140" t="s">
        <v>25414</v>
      </c>
      <c r="N140" t="s">
        <v>25415</v>
      </c>
      <c r="O140" t="s">
        <v>25566</v>
      </c>
    </row>
    <row r="141" spans="2:15" ht="11" outlineLevel="1" x14ac:dyDescent="0.15">
      <c r="B141" t="s">
        <v>559</v>
      </c>
      <c r="C141" t="s">
        <v>25408</v>
      </c>
      <c r="D141" t="s">
        <v>25409</v>
      </c>
      <c r="E141" t="s">
        <v>25470</v>
      </c>
      <c r="F141" t="s">
        <v>25444</v>
      </c>
      <c r="H141" t="s">
        <v>25412</v>
      </c>
      <c r="I141" t="s">
        <v>25413</v>
      </c>
      <c r="J141" s="5">
        <v>185.78100000000001</v>
      </c>
      <c r="K141" t="s">
        <v>967</v>
      </c>
      <c r="L141" s="15">
        <v>393</v>
      </c>
      <c r="M141" t="s">
        <v>25414</v>
      </c>
      <c r="N141" t="s">
        <v>25415</v>
      </c>
      <c r="O141" t="s">
        <v>25567</v>
      </c>
    </row>
    <row r="142" spans="2:15" ht="11" outlineLevel="1" x14ac:dyDescent="0.15">
      <c r="B142" t="s">
        <v>559</v>
      </c>
      <c r="C142" t="s">
        <v>25408</v>
      </c>
      <c r="D142" t="s">
        <v>25409</v>
      </c>
      <c r="E142" t="s">
        <v>25470</v>
      </c>
      <c r="F142" t="s">
        <v>25444</v>
      </c>
      <c r="G142" t="s">
        <v>8375</v>
      </c>
      <c r="H142" t="s">
        <v>25417</v>
      </c>
      <c r="I142" t="s">
        <v>25417</v>
      </c>
      <c r="J142" s="5">
        <v>6.92</v>
      </c>
      <c r="K142" t="s">
        <v>967</v>
      </c>
      <c r="L142" s="15">
        <v>393</v>
      </c>
      <c r="M142" t="s">
        <v>25414</v>
      </c>
      <c r="N142" t="s">
        <v>25415</v>
      </c>
      <c r="O142" t="s">
        <v>25568</v>
      </c>
    </row>
    <row r="143" spans="2:15" ht="11" outlineLevel="1" x14ac:dyDescent="0.15">
      <c r="B143" t="s">
        <v>559</v>
      </c>
      <c r="C143" t="s">
        <v>25408</v>
      </c>
      <c r="D143" t="s">
        <v>25409</v>
      </c>
      <c r="E143" t="s">
        <v>25470</v>
      </c>
      <c r="F143" t="s">
        <v>25444</v>
      </c>
      <c r="G143" t="s">
        <v>25419</v>
      </c>
      <c r="H143" t="s">
        <v>25420</v>
      </c>
      <c r="I143" t="s">
        <v>25420</v>
      </c>
      <c r="J143" s="5">
        <v>1.8440000000000001</v>
      </c>
      <c r="K143" t="s">
        <v>967</v>
      </c>
      <c r="L143" s="15">
        <v>393</v>
      </c>
      <c r="M143" t="s">
        <v>25414</v>
      </c>
      <c r="N143" t="s">
        <v>25415</v>
      </c>
      <c r="O143" t="s">
        <v>25569</v>
      </c>
    </row>
    <row r="144" spans="2:15" ht="11" outlineLevel="1" x14ac:dyDescent="0.15">
      <c r="B144" t="s">
        <v>559</v>
      </c>
      <c r="C144" t="s">
        <v>25408</v>
      </c>
      <c r="D144" t="s">
        <v>25409</v>
      </c>
      <c r="E144" t="s">
        <v>25470</v>
      </c>
      <c r="F144" t="s">
        <v>25444</v>
      </c>
      <c r="G144" t="s">
        <v>25408</v>
      </c>
      <c r="H144" t="s">
        <v>25422</v>
      </c>
      <c r="I144" t="s">
        <v>25423</v>
      </c>
      <c r="J144" s="5">
        <v>0</v>
      </c>
      <c r="K144" t="s">
        <v>967</v>
      </c>
      <c r="L144" s="15">
        <v>393</v>
      </c>
      <c r="M144" t="s">
        <v>25414</v>
      </c>
      <c r="N144" t="s">
        <v>25415</v>
      </c>
      <c r="O144" t="s">
        <v>25570</v>
      </c>
    </row>
    <row r="145" spans="2:15" ht="11" outlineLevel="1" x14ac:dyDescent="0.15">
      <c r="B145" t="s">
        <v>559</v>
      </c>
      <c r="C145" t="s">
        <v>25408</v>
      </c>
      <c r="D145" t="s">
        <v>25409</v>
      </c>
      <c r="E145" t="s">
        <v>25470</v>
      </c>
      <c r="F145" t="s">
        <v>25444</v>
      </c>
      <c r="G145" t="s">
        <v>25408</v>
      </c>
      <c r="H145" t="s">
        <v>25425</v>
      </c>
      <c r="I145" t="s">
        <v>25423</v>
      </c>
      <c r="J145" s="5">
        <v>0</v>
      </c>
      <c r="K145" t="s">
        <v>967</v>
      </c>
      <c r="L145" s="15">
        <v>393</v>
      </c>
      <c r="M145" t="s">
        <v>25414</v>
      </c>
      <c r="N145" t="s">
        <v>25415</v>
      </c>
      <c r="O145" t="s">
        <v>25571</v>
      </c>
    </row>
    <row r="146" spans="2:15" ht="11" outlineLevel="1" x14ac:dyDescent="0.15">
      <c r="B146" t="s">
        <v>559</v>
      </c>
      <c r="C146" t="s">
        <v>25408</v>
      </c>
      <c r="D146" t="s">
        <v>25409</v>
      </c>
      <c r="E146" t="s">
        <v>25470</v>
      </c>
      <c r="F146" t="s">
        <v>25444</v>
      </c>
      <c r="G146" t="s">
        <v>25408</v>
      </c>
      <c r="H146" t="s">
        <v>25427</v>
      </c>
      <c r="I146" t="s">
        <v>25423</v>
      </c>
      <c r="J146" s="5">
        <v>0</v>
      </c>
      <c r="K146" t="s">
        <v>967</v>
      </c>
      <c r="L146" s="15">
        <v>393</v>
      </c>
      <c r="M146" t="s">
        <v>25414</v>
      </c>
      <c r="N146" t="s">
        <v>25415</v>
      </c>
      <c r="O146" t="s">
        <v>25572</v>
      </c>
    </row>
    <row r="147" spans="2:15" ht="11" outlineLevel="1" x14ac:dyDescent="0.15">
      <c r="B147" t="s">
        <v>559</v>
      </c>
      <c r="C147" t="s">
        <v>25408</v>
      </c>
      <c r="D147" t="s">
        <v>25409</v>
      </c>
      <c r="E147" t="s">
        <v>25470</v>
      </c>
      <c r="F147" t="s">
        <v>25444</v>
      </c>
      <c r="G147" t="s">
        <v>25429</v>
      </c>
      <c r="H147" t="s">
        <v>25430</v>
      </c>
      <c r="I147" t="s">
        <v>25431</v>
      </c>
      <c r="J147" s="5">
        <v>0</v>
      </c>
      <c r="K147" t="s">
        <v>967</v>
      </c>
      <c r="L147" s="15">
        <v>393</v>
      </c>
      <c r="M147" t="s">
        <v>25414</v>
      </c>
      <c r="N147" t="s">
        <v>25415</v>
      </c>
      <c r="O147" t="s">
        <v>25573</v>
      </c>
    </row>
    <row r="148" spans="2:15" ht="11" outlineLevel="1" x14ac:dyDescent="0.15">
      <c r="B148" t="s">
        <v>559</v>
      </c>
      <c r="C148" t="s">
        <v>25408</v>
      </c>
      <c r="D148" t="s">
        <v>25409</v>
      </c>
      <c r="E148" t="s">
        <v>25470</v>
      </c>
      <c r="F148" t="s">
        <v>25444</v>
      </c>
      <c r="G148" t="s">
        <v>25433</v>
      </c>
      <c r="H148" t="s">
        <v>25430</v>
      </c>
      <c r="I148" t="s">
        <v>25431</v>
      </c>
      <c r="J148" s="5">
        <v>0</v>
      </c>
      <c r="K148" t="s">
        <v>967</v>
      </c>
      <c r="L148" s="15">
        <v>393</v>
      </c>
      <c r="M148" t="s">
        <v>25414</v>
      </c>
      <c r="N148" t="s">
        <v>25415</v>
      </c>
      <c r="O148" t="s">
        <v>25574</v>
      </c>
    </row>
    <row r="149" spans="2:15" ht="11" outlineLevel="1" x14ac:dyDescent="0.15">
      <c r="B149" t="s">
        <v>559</v>
      </c>
      <c r="C149" t="s">
        <v>25408</v>
      </c>
      <c r="D149" t="s">
        <v>25409</v>
      </c>
      <c r="E149" t="s">
        <v>25470</v>
      </c>
      <c r="F149" t="s">
        <v>25444</v>
      </c>
      <c r="G149" t="s">
        <v>25435</v>
      </c>
      <c r="H149" t="s">
        <v>25430</v>
      </c>
      <c r="I149" t="s">
        <v>25431</v>
      </c>
      <c r="J149" s="5">
        <v>0</v>
      </c>
      <c r="K149" t="s">
        <v>967</v>
      </c>
      <c r="L149" s="15">
        <v>393</v>
      </c>
      <c r="M149" t="s">
        <v>25414</v>
      </c>
      <c r="N149" t="s">
        <v>25415</v>
      </c>
      <c r="O149" t="s">
        <v>25575</v>
      </c>
    </row>
    <row r="150" spans="2:15" ht="11" outlineLevel="1" x14ac:dyDescent="0.15">
      <c r="B150" t="s">
        <v>559</v>
      </c>
      <c r="C150" t="s">
        <v>25408</v>
      </c>
      <c r="D150" t="s">
        <v>25409</v>
      </c>
      <c r="E150" t="s">
        <v>25470</v>
      </c>
      <c r="F150" t="s">
        <v>25444</v>
      </c>
      <c r="G150" t="s">
        <v>25437</v>
      </c>
      <c r="H150" t="s">
        <v>25430</v>
      </c>
      <c r="I150" t="s">
        <v>25431</v>
      </c>
      <c r="J150" s="5">
        <v>0</v>
      </c>
      <c r="K150" t="s">
        <v>967</v>
      </c>
      <c r="L150" s="15">
        <v>393</v>
      </c>
      <c r="M150" t="s">
        <v>25414</v>
      </c>
      <c r="N150" t="s">
        <v>25415</v>
      </c>
      <c r="O150" t="s">
        <v>25576</v>
      </c>
    </row>
    <row r="151" spans="2:15" ht="11" outlineLevel="1" x14ac:dyDescent="0.15">
      <c r="B151" t="s">
        <v>559</v>
      </c>
      <c r="C151" t="s">
        <v>25408</v>
      </c>
      <c r="D151" t="s">
        <v>25409</v>
      </c>
      <c r="E151" t="s">
        <v>25470</v>
      </c>
      <c r="F151" t="s">
        <v>25444</v>
      </c>
      <c r="H151" t="s">
        <v>25439</v>
      </c>
      <c r="I151" t="s">
        <v>25439</v>
      </c>
      <c r="J151" s="5">
        <v>0</v>
      </c>
      <c r="K151" t="s">
        <v>967</v>
      </c>
      <c r="L151" s="15">
        <v>393</v>
      </c>
      <c r="M151" t="s">
        <v>25414</v>
      </c>
      <c r="N151" t="s">
        <v>25415</v>
      </c>
      <c r="O151" t="s">
        <v>25577</v>
      </c>
    </row>
    <row r="152" spans="2:15" ht="11" outlineLevel="1" x14ac:dyDescent="0.15">
      <c r="B152" t="s">
        <v>559</v>
      </c>
      <c r="C152" t="s">
        <v>25408</v>
      </c>
      <c r="D152" t="s">
        <v>25409</v>
      </c>
      <c r="E152" t="s">
        <v>25470</v>
      </c>
      <c r="F152" t="s">
        <v>25444</v>
      </c>
      <c r="H152" t="s">
        <v>25441</v>
      </c>
      <c r="I152" t="s">
        <v>25441</v>
      </c>
      <c r="J152" s="5">
        <v>0</v>
      </c>
      <c r="K152" t="s">
        <v>967</v>
      </c>
      <c r="L152" s="15">
        <v>393</v>
      </c>
      <c r="M152" t="s">
        <v>25414</v>
      </c>
      <c r="N152" t="s">
        <v>25415</v>
      </c>
      <c r="O152" t="s">
        <v>25578</v>
      </c>
    </row>
    <row r="153" spans="2:15" ht="11" outlineLevel="1" x14ac:dyDescent="0.15">
      <c r="B153" t="s">
        <v>562</v>
      </c>
      <c r="C153" t="s">
        <v>25408</v>
      </c>
      <c r="D153" t="s">
        <v>25579</v>
      </c>
      <c r="E153" t="s">
        <v>25580</v>
      </c>
      <c r="F153" t="s">
        <v>25444</v>
      </c>
      <c r="H153" t="s">
        <v>25412</v>
      </c>
      <c r="I153" t="s">
        <v>25413</v>
      </c>
      <c r="J153" s="5">
        <v>0</v>
      </c>
      <c r="K153" t="s">
        <v>967</v>
      </c>
      <c r="L153" s="15">
        <v>311</v>
      </c>
      <c r="M153" t="s">
        <v>25581</v>
      </c>
      <c r="N153" t="s">
        <v>25415</v>
      </c>
      <c r="O153" t="s">
        <v>25582</v>
      </c>
    </row>
    <row r="154" spans="2:15" ht="11" outlineLevel="1" x14ac:dyDescent="0.15">
      <c r="B154" t="s">
        <v>562</v>
      </c>
      <c r="C154" t="s">
        <v>25408</v>
      </c>
      <c r="D154" t="s">
        <v>25579</v>
      </c>
      <c r="E154" t="s">
        <v>25580</v>
      </c>
      <c r="F154" t="s">
        <v>25444</v>
      </c>
      <c r="G154" t="s">
        <v>8375</v>
      </c>
      <c r="H154" t="s">
        <v>25417</v>
      </c>
      <c r="I154" t="s">
        <v>25417</v>
      </c>
      <c r="J154" s="5">
        <v>7.0810000000000004</v>
      </c>
      <c r="K154" t="s">
        <v>967</v>
      </c>
      <c r="L154" s="15">
        <v>311</v>
      </c>
      <c r="M154" t="s">
        <v>25581</v>
      </c>
      <c r="N154" t="s">
        <v>25415</v>
      </c>
      <c r="O154" t="s">
        <v>25583</v>
      </c>
    </row>
    <row r="155" spans="2:15" ht="11" outlineLevel="1" x14ac:dyDescent="0.15">
      <c r="B155" t="s">
        <v>562</v>
      </c>
      <c r="C155" t="s">
        <v>25408</v>
      </c>
      <c r="D155" t="s">
        <v>25579</v>
      </c>
      <c r="E155" t="s">
        <v>25580</v>
      </c>
      <c r="F155" t="s">
        <v>25444</v>
      </c>
      <c r="G155" t="s">
        <v>25419</v>
      </c>
      <c r="H155" t="s">
        <v>25420</v>
      </c>
      <c r="I155" t="s">
        <v>25420</v>
      </c>
      <c r="J155" s="5">
        <v>8.5869999999999997</v>
      </c>
      <c r="K155" t="s">
        <v>967</v>
      </c>
      <c r="L155" s="15">
        <v>311</v>
      </c>
      <c r="M155" t="s">
        <v>25581</v>
      </c>
      <c r="N155" t="s">
        <v>25415</v>
      </c>
      <c r="O155" t="s">
        <v>25584</v>
      </c>
    </row>
    <row r="156" spans="2:15" ht="11" outlineLevel="1" x14ac:dyDescent="0.15">
      <c r="B156" t="s">
        <v>562</v>
      </c>
      <c r="C156" t="s">
        <v>25408</v>
      </c>
      <c r="D156" t="s">
        <v>25579</v>
      </c>
      <c r="E156" t="s">
        <v>25580</v>
      </c>
      <c r="F156" t="s">
        <v>25444</v>
      </c>
      <c r="G156" t="s">
        <v>25408</v>
      </c>
      <c r="H156" t="s">
        <v>25422</v>
      </c>
      <c r="I156" t="s">
        <v>25423</v>
      </c>
      <c r="J156" s="5">
        <v>7.0549999999999997</v>
      </c>
      <c r="K156" t="s">
        <v>967</v>
      </c>
      <c r="L156" s="15">
        <v>311</v>
      </c>
      <c r="M156" t="s">
        <v>25581</v>
      </c>
      <c r="N156" t="s">
        <v>25415</v>
      </c>
      <c r="O156" t="s">
        <v>25585</v>
      </c>
    </row>
    <row r="157" spans="2:15" ht="11" outlineLevel="1" x14ac:dyDescent="0.15">
      <c r="B157" t="s">
        <v>562</v>
      </c>
      <c r="C157" t="s">
        <v>25408</v>
      </c>
      <c r="D157" t="s">
        <v>25579</v>
      </c>
      <c r="E157" t="s">
        <v>25580</v>
      </c>
      <c r="F157" t="s">
        <v>25444</v>
      </c>
      <c r="G157" t="s">
        <v>25408</v>
      </c>
      <c r="H157" t="s">
        <v>25425</v>
      </c>
      <c r="I157" t="s">
        <v>25423</v>
      </c>
      <c r="J157" s="5">
        <v>0</v>
      </c>
      <c r="K157" t="s">
        <v>967</v>
      </c>
      <c r="L157" s="15">
        <v>311</v>
      </c>
      <c r="M157" t="s">
        <v>25581</v>
      </c>
      <c r="N157" t="s">
        <v>25415</v>
      </c>
      <c r="O157" t="s">
        <v>25586</v>
      </c>
    </row>
    <row r="158" spans="2:15" ht="11" outlineLevel="1" x14ac:dyDescent="0.15">
      <c r="B158" t="s">
        <v>562</v>
      </c>
      <c r="C158" t="s">
        <v>25408</v>
      </c>
      <c r="D158" t="s">
        <v>25579</v>
      </c>
      <c r="E158" t="s">
        <v>25580</v>
      </c>
      <c r="F158" t="s">
        <v>25444</v>
      </c>
      <c r="G158" t="s">
        <v>25408</v>
      </c>
      <c r="H158" t="s">
        <v>25427</v>
      </c>
      <c r="I158" t="s">
        <v>25423</v>
      </c>
      <c r="J158" s="5">
        <v>7.0549999999999997</v>
      </c>
      <c r="K158" t="s">
        <v>967</v>
      </c>
      <c r="L158" s="15">
        <v>311</v>
      </c>
      <c r="M158" t="s">
        <v>25581</v>
      </c>
      <c r="N158" t="s">
        <v>25415</v>
      </c>
      <c r="O158" t="s">
        <v>25587</v>
      </c>
    </row>
    <row r="159" spans="2:15" ht="11" outlineLevel="1" x14ac:dyDescent="0.15">
      <c r="B159" t="s">
        <v>562</v>
      </c>
      <c r="C159" t="s">
        <v>25408</v>
      </c>
      <c r="D159" t="s">
        <v>25579</v>
      </c>
      <c r="E159" t="s">
        <v>25580</v>
      </c>
      <c r="F159" t="s">
        <v>25444</v>
      </c>
      <c r="G159" t="s">
        <v>25429</v>
      </c>
      <c r="H159" t="s">
        <v>25430</v>
      </c>
      <c r="I159" t="s">
        <v>25431</v>
      </c>
      <c r="J159" s="5">
        <v>0</v>
      </c>
      <c r="K159" t="s">
        <v>967</v>
      </c>
      <c r="L159" s="15">
        <v>311</v>
      </c>
      <c r="M159" t="s">
        <v>25581</v>
      </c>
      <c r="N159" t="s">
        <v>25415</v>
      </c>
      <c r="O159" t="s">
        <v>25588</v>
      </c>
    </row>
    <row r="160" spans="2:15" ht="11" outlineLevel="1" x14ac:dyDescent="0.15">
      <c r="B160" t="s">
        <v>562</v>
      </c>
      <c r="C160" t="s">
        <v>25408</v>
      </c>
      <c r="D160" t="s">
        <v>25579</v>
      </c>
      <c r="E160" t="s">
        <v>25580</v>
      </c>
      <c r="F160" t="s">
        <v>25444</v>
      </c>
      <c r="G160" t="s">
        <v>25433</v>
      </c>
      <c r="H160" t="s">
        <v>25430</v>
      </c>
      <c r="I160" t="s">
        <v>25431</v>
      </c>
      <c r="J160" s="5">
        <v>0</v>
      </c>
      <c r="K160" t="s">
        <v>967</v>
      </c>
      <c r="L160" s="15">
        <v>311</v>
      </c>
      <c r="M160" t="s">
        <v>25581</v>
      </c>
      <c r="N160" t="s">
        <v>25415</v>
      </c>
      <c r="O160" t="s">
        <v>25589</v>
      </c>
    </row>
    <row r="161" spans="2:15" ht="11" outlineLevel="1" x14ac:dyDescent="0.15">
      <c r="B161" t="s">
        <v>562</v>
      </c>
      <c r="C161" t="s">
        <v>25408</v>
      </c>
      <c r="D161" t="s">
        <v>25579</v>
      </c>
      <c r="E161" t="s">
        <v>25580</v>
      </c>
      <c r="F161" t="s">
        <v>25444</v>
      </c>
      <c r="G161" t="s">
        <v>25435</v>
      </c>
      <c r="H161" t="s">
        <v>25430</v>
      </c>
      <c r="I161" t="s">
        <v>25431</v>
      </c>
      <c r="J161" s="5">
        <v>0</v>
      </c>
      <c r="K161" t="s">
        <v>967</v>
      </c>
      <c r="L161" s="15">
        <v>311</v>
      </c>
      <c r="M161" t="s">
        <v>25581</v>
      </c>
      <c r="N161" t="s">
        <v>25415</v>
      </c>
      <c r="O161" t="s">
        <v>25590</v>
      </c>
    </row>
    <row r="162" spans="2:15" ht="11" outlineLevel="1" x14ac:dyDescent="0.15">
      <c r="B162" t="s">
        <v>562</v>
      </c>
      <c r="C162" t="s">
        <v>25408</v>
      </c>
      <c r="D162" t="s">
        <v>25579</v>
      </c>
      <c r="E162" t="s">
        <v>25580</v>
      </c>
      <c r="F162" t="s">
        <v>25444</v>
      </c>
      <c r="G162" t="s">
        <v>25437</v>
      </c>
      <c r="H162" t="s">
        <v>25430</v>
      </c>
      <c r="I162" t="s">
        <v>25431</v>
      </c>
      <c r="J162" s="5">
        <v>0</v>
      </c>
      <c r="K162" t="s">
        <v>967</v>
      </c>
      <c r="L162" s="15">
        <v>311</v>
      </c>
      <c r="M162" t="s">
        <v>25581</v>
      </c>
      <c r="N162" t="s">
        <v>25415</v>
      </c>
      <c r="O162" t="s">
        <v>25591</v>
      </c>
    </row>
    <row r="163" spans="2:15" ht="11" outlineLevel="1" x14ac:dyDescent="0.15">
      <c r="B163" t="s">
        <v>562</v>
      </c>
      <c r="C163" t="s">
        <v>25408</v>
      </c>
      <c r="D163" t="s">
        <v>25579</v>
      </c>
      <c r="E163" t="s">
        <v>25580</v>
      </c>
      <c r="F163" t="s">
        <v>25444</v>
      </c>
      <c r="H163" t="s">
        <v>25439</v>
      </c>
      <c r="I163" t="s">
        <v>25439</v>
      </c>
      <c r="J163" s="5">
        <v>0</v>
      </c>
      <c r="K163" t="s">
        <v>967</v>
      </c>
      <c r="L163" s="15">
        <v>311</v>
      </c>
      <c r="M163" t="s">
        <v>25581</v>
      </c>
      <c r="N163" t="s">
        <v>25415</v>
      </c>
      <c r="O163" t="s">
        <v>25592</v>
      </c>
    </row>
    <row r="164" spans="2:15" ht="11" outlineLevel="1" x14ac:dyDescent="0.15">
      <c r="B164" t="s">
        <v>562</v>
      </c>
      <c r="C164" t="s">
        <v>25408</v>
      </c>
      <c r="D164" t="s">
        <v>25579</v>
      </c>
      <c r="E164" t="s">
        <v>25580</v>
      </c>
      <c r="F164" t="s">
        <v>25444</v>
      </c>
      <c r="H164" t="s">
        <v>25441</v>
      </c>
      <c r="I164" t="s">
        <v>25441</v>
      </c>
      <c r="J164" s="5">
        <v>0</v>
      </c>
      <c r="K164" t="s">
        <v>967</v>
      </c>
      <c r="L164" s="15">
        <v>311</v>
      </c>
      <c r="M164" t="s">
        <v>25581</v>
      </c>
      <c r="N164" t="s">
        <v>25415</v>
      </c>
      <c r="O164" t="s">
        <v>25593</v>
      </c>
    </row>
    <row r="165" spans="2:15" ht="11" outlineLevel="1" x14ac:dyDescent="0.15">
      <c r="B165" t="s">
        <v>554</v>
      </c>
      <c r="C165" t="s">
        <v>25408</v>
      </c>
      <c r="D165" t="s">
        <v>25594</v>
      </c>
      <c r="E165" t="s">
        <v>25580</v>
      </c>
      <c r="F165" t="s">
        <v>25444</v>
      </c>
      <c r="H165" t="s">
        <v>25412</v>
      </c>
      <c r="I165" t="s">
        <v>25413</v>
      </c>
      <c r="J165" s="5">
        <v>0</v>
      </c>
      <c r="K165" t="s">
        <v>967</v>
      </c>
      <c r="L165" s="15">
        <v>311</v>
      </c>
      <c r="M165" t="s">
        <v>25581</v>
      </c>
      <c r="N165" t="s">
        <v>25415</v>
      </c>
      <c r="O165" t="s">
        <v>25595</v>
      </c>
    </row>
    <row r="166" spans="2:15" ht="11" outlineLevel="1" x14ac:dyDescent="0.15">
      <c r="B166" t="s">
        <v>554</v>
      </c>
      <c r="C166" t="s">
        <v>25408</v>
      </c>
      <c r="D166" t="s">
        <v>25594</v>
      </c>
      <c r="E166" t="s">
        <v>25580</v>
      </c>
      <c r="F166" t="s">
        <v>25444</v>
      </c>
      <c r="G166" t="s">
        <v>8375</v>
      </c>
      <c r="H166" t="s">
        <v>25417</v>
      </c>
      <c r="I166" t="s">
        <v>25417</v>
      </c>
      <c r="J166" s="5">
        <v>3.8809999999999998</v>
      </c>
      <c r="K166" t="s">
        <v>967</v>
      </c>
      <c r="L166" s="15">
        <v>311</v>
      </c>
      <c r="M166" t="s">
        <v>25581</v>
      </c>
      <c r="N166" t="s">
        <v>25415</v>
      </c>
      <c r="O166" t="s">
        <v>25596</v>
      </c>
    </row>
    <row r="167" spans="2:15" ht="11" outlineLevel="1" x14ac:dyDescent="0.15">
      <c r="B167" t="s">
        <v>554</v>
      </c>
      <c r="C167" t="s">
        <v>25408</v>
      </c>
      <c r="D167" t="s">
        <v>25594</v>
      </c>
      <c r="E167" t="s">
        <v>25580</v>
      </c>
      <c r="F167" t="s">
        <v>25444</v>
      </c>
      <c r="G167" t="s">
        <v>25419</v>
      </c>
      <c r="H167" t="s">
        <v>25420</v>
      </c>
      <c r="I167" t="s">
        <v>25420</v>
      </c>
      <c r="J167" s="5">
        <v>0.80900000000000005</v>
      </c>
      <c r="K167" t="s">
        <v>967</v>
      </c>
      <c r="L167" s="15">
        <v>311</v>
      </c>
      <c r="M167" t="s">
        <v>25581</v>
      </c>
      <c r="N167" t="s">
        <v>25415</v>
      </c>
      <c r="O167" t="s">
        <v>25597</v>
      </c>
    </row>
    <row r="168" spans="2:15" ht="11" outlineLevel="1" x14ac:dyDescent="0.15">
      <c r="B168" t="s">
        <v>554</v>
      </c>
      <c r="C168" t="s">
        <v>25408</v>
      </c>
      <c r="D168" t="s">
        <v>25594</v>
      </c>
      <c r="E168" t="s">
        <v>25580</v>
      </c>
      <c r="F168" t="s">
        <v>25444</v>
      </c>
      <c r="G168" t="s">
        <v>25408</v>
      </c>
      <c r="H168" t="s">
        <v>25422</v>
      </c>
      <c r="I168" t="s">
        <v>25423</v>
      </c>
      <c r="J168" s="5">
        <v>2.4929999999999999</v>
      </c>
      <c r="K168" t="s">
        <v>967</v>
      </c>
      <c r="L168" s="15">
        <v>311</v>
      </c>
      <c r="M168" t="s">
        <v>25581</v>
      </c>
      <c r="N168" t="s">
        <v>25415</v>
      </c>
      <c r="O168" t="s">
        <v>25598</v>
      </c>
    </row>
    <row r="169" spans="2:15" ht="11" outlineLevel="1" x14ac:dyDescent="0.15">
      <c r="B169" t="s">
        <v>554</v>
      </c>
      <c r="C169" t="s">
        <v>25408</v>
      </c>
      <c r="D169" t="s">
        <v>25594</v>
      </c>
      <c r="E169" t="s">
        <v>25580</v>
      </c>
      <c r="F169" t="s">
        <v>25444</v>
      </c>
      <c r="G169" t="s">
        <v>25408</v>
      </c>
      <c r="H169" t="s">
        <v>25425</v>
      </c>
      <c r="I169" t="s">
        <v>25423</v>
      </c>
      <c r="J169" s="5">
        <v>0</v>
      </c>
      <c r="K169" t="s">
        <v>967</v>
      </c>
      <c r="L169" s="15">
        <v>311</v>
      </c>
      <c r="M169" t="s">
        <v>25581</v>
      </c>
      <c r="N169" t="s">
        <v>25415</v>
      </c>
      <c r="O169" t="s">
        <v>25599</v>
      </c>
    </row>
    <row r="170" spans="2:15" ht="11" outlineLevel="1" x14ac:dyDescent="0.15">
      <c r="B170" t="s">
        <v>554</v>
      </c>
      <c r="C170" t="s">
        <v>25408</v>
      </c>
      <c r="D170" t="s">
        <v>25594</v>
      </c>
      <c r="E170" t="s">
        <v>25580</v>
      </c>
      <c r="F170" t="s">
        <v>25444</v>
      </c>
      <c r="G170" t="s">
        <v>25408</v>
      </c>
      <c r="H170" t="s">
        <v>25427</v>
      </c>
      <c r="I170" t="s">
        <v>25423</v>
      </c>
      <c r="J170" s="5">
        <v>2.4929999999999999</v>
      </c>
      <c r="K170" t="s">
        <v>967</v>
      </c>
      <c r="L170" s="15">
        <v>311</v>
      </c>
      <c r="M170" t="s">
        <v>25581</v>
      </c>
      <c r="N170" t="s">
        <v>25415</v>
      </c>
      <c r="O170" t="s">
        <v>25600</v>
      </c>
    </row>
    <row r="171" spans="2:15" ht="11" outlineLevel="1" x14ac:dyDescent="0.15">
      <c r="B171" t="s">
        <v>554</v>
      </c>
      <c r="C171" t="s">
        <v>25408</v>
      </c>
      <c r="D171" t="s">
        <v>25594</v>
      </c>
      <c r="E171" t="s">
        <v>25580</v>
      </c>
      <c r="F171" t="s">
        <v>25444</v>
      </c>
      <c r="G171" t="s">
        <v>25429</v>
      </c>
      <c r="H171" t="s">
        <v>25430</v>
      </c>
      <c r="I171" t="s">
        <v>25431</v>
      </c>
      <c r="J171" s="5">
        <v>0</v>
      </c>
      <c r="K171" t="s">
        <v>967</v>
      </c>
      <c r="L171" s="15">
        <v>311</v>
      </c>
      <c r="M171" t="s">
        <v>25581</v>
      </c>
      <c r="N171" t="s">
        <v>25415</v>
      </c>
      <c r="O171" t="s">
        <v>25601</v>
      </c>
    </row>
    <row r="172" spans="2:15" ht="11" outlineLevel="1" x14ac:dyDescent="0.15">
      <c r="B172" t="s">
        <v>554</v>
      </c>
      <c r="C172" t="s">
        <v>25408</v>
      </c>
      <c r="D172" t="s">
        <v>25594</v>
      </c>
      <c r="E172" t="s">
        <v>25580</v>
      </c>
      <c r="F172" t="s">
        <v>25444</v>
      </c>
      <c r="G172" t="s">
        <v>25433</v>
      </c>
      <c r="H172" t="s">
        <v>25430</v>
      </c>
      <c r="I172" t="s">
        <v>25431</v>
      </c>
      <c r="J172" s="5">
        <v>0</v>
      </c>
      <c r="K172" t="s">
        <v>967</v>
      </c>
      <c r="L172" s="15">
        <v>311</v>
      </c>
      <c r="M172" t="s">
        <v>25581</v>
      </c>
      <c r="N172" t="s">
        <v>25415</v>
      </c>
      <c r="O172" t="s">
        <v>25602</v>
      </c>
    </row>
    <row r="173" spans="2:15" ht="11" outlineLevel="1" x14ac:dyDescent="0.15">
      <c r="B173" t="s">
        <v>554</v>
      </c>
      <c r="C173" t="s">
        <v>25408</v>
      </c>
      <c r="D173" t="s">
        <v>25594</v>
      </c>
      <c r="E173" t="s">
        <v>25580</v>
      </c>
      <c r="F173" t="s">
        <v>25444</v>
      </c>
      <c r="G173" t="s">
        <v>25435</v>
      </c>
      <c r="H173" t="s">
        <v>25430</v>
      </c>
      <c r="I173" t="s">
        <v>25431</v>
      </c>
      <c r="J173" s="5">
        <v>0</v>
      </c>
      <c r="K173" t="s">
        <v>967</v>
      </c>
      <c r="L173" s="15">
        <v>311</v>
      </c>
      <c r="M173" t="s">
        <v>25581</v>
      </c>
      <c r="N173" t="s">
        <v>25415</v>
      </c>
      <c r="O173" t="s">
        <v>25603</v>
      </c>
    </row>
    <row r="174" spans="2:15" ht="11" outlineLevel="1" x14ac:dyDescent="0.15">
      <c r="B174" t="s">
        <v>554</v>
      </c>
      <c r="C174" t="s">
        <v>25408</v>
      </c>
      <c r="D174" t="s">
        <v>25594</v>
      </c>
      <c r="E174" t="s">
        <v>25580</v>
      </c>
      <c r="F174" t="s">
        <v>25444</v>
      </c>
      <c r="G174" t="s">
        <v>25437</v>
      </c>
      <c r="H174" t="s">
        <v>25430</v>
      </c>
      <c r="I174" t="s">
        <v>25431</v>
      </c>
      <c r="J174" s="5">
        <v>0</v>
      </c>
      <c r="K174" t="s">
        <v>967</v>
      </c>
      <c r="L174" s="15">
        <v>311</v>
      </c>
      <c r="M174" t="s">
        <v>25581</v>
      </c>
      <c r="N174" t="s">
        <v>25415</v>
      </c>
      <c r="O174" t="s">
        <v>25604</v>
      </c>
    </row>
    <row r="175" spans="2:15" ht="11" outlineLevel="1" x14ac:dyDescent="0.15">
      <c r="B175" t="s">
        <v>554</v>
      </c>
      <c r="C175" t="s">
        <v>25408</v>
      </c>
      <c r="D175" t="s">
        <v>25594</v>
      </c>
      <c r="E175" t="s">
        <v>25580</v>
      </c>
      <c r="F175" t="s">
        <v>25444</v>
      </c>
      <c r="H175" t="s">
        <v>25439</v>
      </c>
      <c r="I175" t="s">
        <v>25439</v>
      </c>
      <c r="J175" s="5">
        <v>0</v>
      </c>
      <c r="K175" t="s">
        <v>967</v>
      </c>
      <c r="L175" s="15">
        <v>311</v>
      </c>
      <c r="M175" t="s">
        <v>25581</v>
      </c>
      <c r="N175" t="s">
        <v>25415</v>
      </c>
      <c r="O175" t="s">
        <v>25605</v>
      </c>
    </row>
    <row r="176" spans="2:15" ht="11" outlineLevel="1" x14ac:dyDescent="0.15">
      <c r="B176" t="s">
        <v>554</v>
      </c>
      <c r="C176" t="s">
        <v>25408</v>
      </c>
      <c r="D176" t="s">
        <v>25594</v>
      </c>
      <c r="E176" t="s">
        <v>25580</v>
      </c>
      <c r="F176" t="s">
        <v>25444</v>
      </c>
      <c r="H176" t="s">
        <v>25441</v>
      </c>
      <c r="I176" t="s">
        <v>25441</v>
      </c>
      <c r="J176" s="5">
        <v>0</v>
      </c>
      <c r="K176" t="s">
        <v>967</v>
      </c>
      <c r="L176" s="15">
        <v>311</v>
      </c>
      <c r="M176" t="s">
        <v>25581</v>
      </c>
      <c r="N176" t="s">
        <v>25415</v>
      </c>
      <c r="O176" t="s">
        <v>25606</v>
      </c>
    </row>
    <row r="177" spans="2:15" ht="11" outlineLevel="1" x14ac:dyDescent="0.15">
      <c r="B177" t="s">
        <v>552</v>
      </c>
      <c r="C177" t="s">
        <v>25429</v>
      </c>
      <c r="D177" t="s">
        <v>25409</v>
      </c>
      <c r="E177" t="s">
        <v>25410</v>
      </c>
      <c r="F177" t="s">
        <v>25411</v>
      </c>
      <c r="H177" t="s">
        <v>25412</v>
      </c>
      <c r="I177" t="s">
        <v>25413</v>
      </c>
      <c r="J177" s="5">
        <v>2</v>
      </c>
      <c r="K177" t="s">
        <v>967</v>
      </c>
      <c r="L177" s="15">
        <v>271</v>
      </c>
      <c r="M177" t="s">
        <v>25607</v>
      </c>
      <c r="N177" t="s">
        <v>25415</v>
      </c>
      <c r="O177" t="s">
        <v>25608</v>
      </c>
    </row>
    <row r="178" spans="2:15" ht="11" outlineLevel="1" x14ac:dyDescent="0.15">
      <c r="B178" t="s">
        <v>552</v>
      </c>
      <c r="C178" t="s">
        <v>25429</v>
      </c>
      <c r="D178" t="s">
        <v>25409</v>
      </c>
      <c r="E178" t="s">
        <v>25410</v>
      </c>
      <c r="F178" t="s">
        <v>25411</v>
      </c>
      <c r="G178" t="s">
        <v>25419</v>
      </c>
      <c r="H178" t="s">
        <v>25417</v>
      </c>
      <c r="I178" t="s">
        <v>25417</v>
      </c>
      <c r="J178" s="5">
        <v>4</v>
      </c>
      <c r="K178" t="s">
        <v>967</v>
      </c>
      <c r="L178" s="15">
        <v>271</v>
      </c>
      <c r="M178" t="s">
        <v>25607</v>
      </c>
      <c r="N178" t="s">
        <v>25415</v>
      </c>
      <c r="O178" t="s">
        <v>25609</v>
      </c>
    </row>
    <row r="179" spans="2:15" ht="11" outlineLevel="1" x14ac:dyDescent="0.15">
      <c r="B179" t="s">
        <v>552</v>
      </c>
      <c r="C179" t="s">
        <v>25429</v>
      </c>
      <c r="D179" t="s">
        <v>25409</v>
      </c>
      <c r="E179" t="s">
        <v>25410</v>
      </c>
      <c r="F179" t="s">
        <v>25411</v>
      </c>
      <c r="G179" t="s">
        <v>25408</v>
      </c>
      <c r="H179" t="s">
        <v>25420</v>
      </c>
      <c r="I179" t="s">
        <v>25420</v>
      </c>
      <c r="J179" s="5">
        <v>2</v>
      </c>
      <c r="K179" t="s">
        <v>967</v>
      </c>
      <c r="L179" s="15">
        <v>271</v>
      </c>
      <c r="M179" t="s">
        <v>25607</v>
      </c>
      <c r="N179" t="s">
        <v>25415</v>
      </c>
      <c r="O179" t="s">
        <v>25610</v>
      </c>
    </row>
    <row r="180" spans="2:15" ht="11" outlineLevel="1" x14ac:dyDescent="0.15">
      <c r="B180" t="s">
        <v>552</v>
      </c>
      <c r="C180" t="s">
        <v>25429</v>
      </c>
      <c r="D180" t="s">
        <v>25409</v>
      </c>
      <c r="E180" t="s">
        <v>25410</v>
      </c>
      <c r="F180" t="s">
        <v>25411</v>
      </c>
      <c r="G180" t="s">
        <v>25429</v>
      </c>
      <c r="H180" t="s">
        <v>25422</v>
      </c>
      <c r="I180" t="s">
        <v>25423</v>
      </c>
      <c r="J180" s="5">
        <v>2</v>
      </c>
      <c r="K180" t="s">
        <v>967</v>
      </c>
      <c r="L180" s="15">
        <v>271</v>
      </c>
      <c r="M180" t="s">
        <v>25607</v>
      </c>
      <c r="N180" t="s">
        <v>25415</v>
      </c>
      <c r="O180" t="s">
        <v>25611</v>
      </c>
    </row>
    <row r="181" spans="2:15" ht="11" outlineLevel="1" x14ac:dyDescent="0.15">
      <c r="B181" t="s">
        <v>552</v>
      </c>
      <c r="C181" t="s">
        <v>25429</v>
      </c>
      <c r="D181" t="s">
        <v>25409</v>
      </c>
      <c r="E181" t="s">
        <v>25410</v>
      </c>
      <c r="F181" t="s">
        <v>25411</v>
      </c>
      <c r="G181" t="s">
        <v>25429</v>
      </c>
      <c r="H181" t="s">
        <v>25425</v>
      </c>
      <c r="I181" t="s">
        <v>25423</v>
      </c>
      <c r="J181" s="5">
        <v>0</v>
      </c>
      <c r="K181" t="s">
        <v>967</v>
      </c>
      <c r="L181" s="15">
        <v>271</v>
      </c>
      <c r="M181" t="s">
        <v>25607</v>
      </c>
      <c r="N181" t="s">
        <v>25415</v>
      </c>
      <c r="O181" t="s">
        <v>25612</v>
      </c>
    </row>
    <row r="182" spans="2:15" ht="11" outlineLevel="1" x14ac:dyDescent="0.15">
      <c r="B182" t="s">
        <v>552</v>
      </c>
      <c r="C182" t="s">
        <v>25429</v>
      </c>
      <c r="D182" t="s">
        <v>25409</v>
      </c>
      <c r="E182" t="s">
        <v>25410</v>
      </c>
      <c r="F182" t="s">
        <v>25411</v>
      </c>
      <c r="G182" t="s">
        <v>25429</v>
      </c>
      <c r="H182" t="s">
        <v>25427</v>
      </c>
      <c r="I182" t="s">
        <v>25423</v>
      </c>
      <c r="J182" s="5">
        <v>2</v>
      </c>
      <c r="K182" t="s">
        <v>967</v>
      </c>
      <c r="L182" s="15">
        <v>271</v>
      </c>
      <c r="M182" t="s">
        <v>25607</v>
      </c>
      <c r="N182" t="s">
        <v>25415</v>
      </c>
      <c r="O182" t="s">
        <v>25613</v>
      </c>
    </row>
    <row r="183" spans="2:15" ht="11" outlineLevel="1" x14ac:dyDescent="0.15">
      <c r="B183" t="s">
        <v>552</v>
      </c>
      <c r="C183" t="s">
        <v>25429</v>
      </c>
      <c r="D183" t="s">
        <v>25409</v>
      </c>
      <c r="E183" t="s">
        <v>25410</v>
      </c>
      <c r="F183" t="s">
        <v>25411</v>
      </c>
      <c r="G183" t="s">
        <v>25433</v>
      </c>
      <c r="H183" t="s">
        <v>25430</v>
      </c>
      <c r="I183" t="s">
        <v>25431</v>
      </c>
      <c r="J183" s="5">
        <v>1</v>
      </c>
      <c r="K183" t="s">
        <v>967</v>
      </c>
      <c r="L183" s="15">
        <v>271</v>
      </c>
      <c r="M183" t="s">
        <v>25607</v>
      </c>
      <c r="N183" t="s">
        <v>25415</v>
      </c>
      <c r="O183" t="s">
        <v>25614</v>
      </c>
    </row>
    <row r="184" spans="2:15" ht="11" outlineLevel="1" x14ac:dyDescent="0.15">
      <c r="B184" t="s">
        <v>552</v>
      </c>
      <c r="C184" t="s">
        <v>25429</v>
      </c>
      <c r="D184" t="s">
        <v>25409</v>
      </c>
      <c r="E184" t="s">
        <v>25410</v>
      </c>
      <c r="F184" t="s">
        <v>25411</v>
      </c>
      <c r="G184" t="s">
        <v>25435</v>
      </c>
      <c r="H184" t="s">
        <v>25430</v>
      </c>
      <c r="I184" t="s">
        <v>25431</v>
      </c>
      <c r="J184" s="5">
        <v>1</v>
      </c>
      <c r="K184" t="s">
        <v>967</v>
      </c>
      <c r="L184" s="15">
        <v>271</v>
      </c>
      <c r="M184" t="s">
        <v>25607</v>
      </c>
      <c r="N184" t="s">
        <v>25415</v>
      </c>
      <c r="O184" t="s">
        <v>25615</v>
      </c>
    </row>
    <row r="185" spans="2:15" ht="11" outlineLevel="1" x14ac:dyDescent="0.15">
      <c r="B185" t="s">
        <v>552</v>
      </c>
      <c r="C185" t="s">
        <v>25429</v>
      </c>
      <c r="D185" t="s">
        <v>25409</v>
      </c>
      <c r="E185" t="s">
        <v>25410</v>
      </c>
      <c r="F185" t="s">
        <v>25411</v>
      </c>
      <c r="G185" t="s">
        <v>25437</v>
      </c>
      <c r="H185" t="s">
        <v>25430</v>
      </c>
      <c r="I185" t="s">
        <v>25431</v>
      </c>
      <c r="J185" s="5">
        <v>1</v>
      </c>
      <c r="K185" t="s">
        <v>967</v>
      </c>
      <c r="L185" s="15">
        <v>271</v>
      </c>
      <c r="M185" t="s">
        <v>25607</v>
      </c>
      <c r="N185" t="s">
        <v>25415</v>
      </c>
      <c r="O185" t="s">
        <v>25616</v>
      </c>
    </row>
    <row r="186" spans="2:15" ht="11" outlineLevel="1" x14ac:dyDescent="0.15">
      <c r="B186" t="s">
        <v>552</v>
      </c>
      <c r="C186" t="s">
        <v>25429</v>
      </c>
      <c r="D186" t="s">
        <v>25409</v>
      </c>
      <c r="E186" t="s">
        <v>25410</v>
      </c>
      <c r="F186" t="s">
        <v>25411</v>
      </c>
      <c r="G186" t="s">
        <v>25617</v>
      </c>
      <c r="H186" t="s">
        <v>25430</v>
      </c>
      <c r="I186" t="s">
        <v>25431</v>
      </c>
      <c r="J186" s="5">
        <v>0</v>
      </c>
      <c r="K186" t="s">
        <v>967</v>
      </c>
      <c r="L186" s="15">
        <v>271</v>
      </c>
      <c r="M186" t="s">
        <v>25607</v>
      </c>
      <c r="N186" t="s">
        <v>25415</v>
      </c>
      <c r="O186" t="s">
        <v>25618</v>
      </c>
    </row>
    <row r="187" spans="2:15" ht="11" outlineLevel="1" x14ac:dyDescent="0.15">
      <c r="B187" t="s">
        <v>552</v>
      </c>
      <c r="C187" t="s">
        <v>25429</v>
      </c>
      <c r="D187" t="s">
        <v>25409</v>
      </c>
      <c r="E187" t="s">
        <v>25410</v>
      </c>
      <c r="F187" t="s">
        <v>25411</v>
      </c>
      <c r="H187" t="s">
        <v>25439</v>
      </c>
      <c r="I187" t="s">
        <v>25439</v>
      </c>
      <c r="J187" s="5">
        <v>0</v>
      </c>
      <c r="K187" t="s">
        <v>967</v>
      </c>
      <c r="L187" s="15">
        <v>271</v>
      </c>
      <c r="M187" t="s">
        <v>25607</v>
      </c>
      <c r="N187" t="s">
        <v>25415</v>
      </c>
      <c r="O187" t="s">
        <v>25619</v>
      </c>
    </row>
    <row r="188" spans="2:15" ht="11" outlineLevel="1" x14ac:dyDescent="0.15">
      <c r="B188" t="s">
        <v>552</v>
      </c>
      <c r="C188" t="s">
        <v>25429</v>
      </c>
      <c r="D188" t="s">
        <v>25409</v>
      </c>
      <c r="E188" t="s">
        <v>25410</v>
      </c>
      <c r="F188" t="s">
        <v>25411</v>
      </c>
      <c r="H188" t="s">
        <v>25441</v>
      </c>
      <c r="I188" t="s">
        <v>25441</v>
      </c>
      <c r="J188" s="5">
        <v>13</v>
      </c>
      <c r="K188" t="s">
        <v>967</v>
      </c>
      <c r="L188" s="15">
        <v>271</v>
      </c>
      <c r="M188" t="s">
        <v>25607</v>
      </c>
      <c r="N188" t="s">
        <v>25415</v>
      </c>
      <c r="O188" t="s">
        <v>25620</v>
      </c>
    </row>
    <row r="189" spans="2:15" ht="11" outlineLevel="1" x14ac:dyDescent="0.15">
      <c r="B189" t="s">
        <v>552</v>
      </c>
      <c r="C189" t="s">
        <v>25429</v>
      </c>
      <c r="D189" t="s">
        <v>25409</v>
      </c>
      <c r="E189" t="s">
        <v>25443</v>
      </c>
      <c r="F189" t="s">
        <v>25444</v>
      </c>
      <c r="H189" t="s">
        <v>25412</v>
      </c>
      <c r="I189" t="s">
        <v>25413</v>
      </c>
      <c r="J189" s="5">
        <v>136.476</v>
      </c>
      <c r="K189" t="s">
        <v>967</v>
      </c>
      <c r="L189" s="15">
        <v>271</v>
      </c>
      <c r="M189" t="s">
        <v>25607</v>
      </c>
      <c r="N189" t="s">
        <v>25415</v>
      </c>
      <c r="O189" t="s">
        <v>25621</v>
      </c>
    </row>
    <row r="190" spans="2:15" ht="11" outlineLevel="1" x14ac:dyDescent="0.15">
      <c r="B190" t="s">
        <v>552</v>
      </c>
      <c r="C190" t="s">
        <v>25429</v>
      </c>
      <c r="D190" t="s">
        <v>25409</v>
      </c>
      <c r="E190" t="s">
        <v>25443</v>
      </c>
      <c r="F190" t="s">
        <v>25444</v>
      </c>
      <c r="G190" t="s">
        <v>25419</v>
      </c>
      <c r="H190" t="s">
        <v>25417</v>
      </c>
      <c r="I190" t="s">
        <v>25417</v>
      </c>
      <c r="J190" s="5">
        <v>44.66</v>
      </c>
      <c r="K190" t="s">
        <v>967</v>
      </c>
      <c r="L190" s="15">
        <v>271</v>
      </c>
      <c r="M190" t="s">
        <v>25607</v>
      </c>
      <c r="N190" t="s">
        <v>25415</v>
      </c>
      <c r="O190" t="s">
        <v>25622</v>
      </c>
    </row>
    <row r="191" spans="2:15" ht="11" outlineLevel="1" x14ac:dyDescent="0.15">
      <c r="B191" t="s">
        <v>552</v>
      </c>
      <c r="C191" t="s">
        <v>25429</v>
      </c>
      <c r="D191" t="s">
        <v>25409</v>
      </c>
      <c r="E191" t="s">
        <v>25443</v>
      </c>
      <c r="F191" t="s">
        <v>25444</v>
      </c>
      <c r="G191" t="s">
        <v>25408</v>
      </c>
      <c r="H191" t="s">
        <v>25420</v>
      </c>
      <c r="I191" t="s">
        <v>25420</v>
      </c>
      <c r="J191" s="5">
        <v>58.009</v>
      </c>
      <c r="K191" t="s">
        <v>967</v>
      </c>
      <c r="L191" s="15">
        <v>271</v>
      </c>
      <c r="M191" t="s">
        <v>25607</v>
      </c>
      <c r="N191" t="s">
        <v>25415</v>
      </c>
      <c r="O191" t="s">
        <v>25623</v>
      </c>
    </row>
    <row r="192" spans="2:15" ht="11" outlineLevel="1" x14ac:dyDescent="0.15">
      <c r="B192" t="s">
        <v>552</v>
      </c>
      <c r="C192" t="s">
        <v>25429</v>
      </c>
      <c r="D192" t="s">
        <v>25409</v>
      </c>
      <c r="E192" t="s">
        <v>25443</v>
      </c>
      <c r="F192" t="s">
        <v>25444</v>
      </c>
      <c r="G192" t="s">
        <v>25429</v>
      </c>
      <c r="H192" t="s">
        <v>25422</v>
      </c>
      <c r="I192" t="s">
        <v>25423</v>
      </c>
      <c r="J192" s="5">
        <v>47.889000000000003</v>
      </c>
      <c r="K192" t="s">
        <v>967</v>
      </c>
      <c r="L192" s="15">
        <v>271</v>
      </c>
      <c r="M192" t="s">
        <v>25607</v>
      </c>
      <c r="N192" t="s">
        <v>25415</v>
      </c>
      <c r="O192" t="s">
        <v>25624</v>
      </c>
    </row>
    <row r="193" spans="2:15" ht="11" outlineLevel="1" x14ac:dyDescent="0.15">
      <c r="B193" t="s">
        <v>552</v>
      </c>
      <c r="C193" t="s">
        <v>25429</v>
      </c>
      <c r="D193" t="s">
        <v>25409</v>
      </c>
      <c r="E193" t="s">
        <v>25443</v>
      </c>
      <c r="F193" t="s">
        <v>25444</v>
      </c>
      <c r="G193" t="s">
        <v>25429</v>
      </c>
      <c r="H193" t="s">
        <v>25425</v>
      </c>
      <c r="I193" t="s">
        <v>25423</v>
      </c>
      <c r="J193" s="5">
        <v>0</v>
      </c>
      <c r="K193" t="s">
        <v>967</v>
      </c>
      <c r="L193" s="15">
        <v>271</v>
      </c>
      <c r="M193" t="s">
        <v>25607</v>
      </c>
      <c r="N193" t="s">
        <v>25415</v>
      </c>
      <c r="O193" t="s">
        <v>25625</v>
      </c>
    </row>
    <row r="194" spans="2:15" ht="11" outlineLevel="1" x14ac:dyDescent="0.15">
      <c r="B194" t="s">
        <v>552</v>
      </c>
      <c r="C194" t="s">
        <v>25429</v>
      </c>
      <c r="D194" t="s">
        <v>25409</v>
      </c>
      <c r="E194" t="s">
        <v>25443</v>
      </c>
      <c r="F194" t="s">
        <v>25444</v>
      </c>
      <c r="G194" t="s">
        <v>25429</v>
      </c>
      <c r="H194" t="s">
        <v>25427</v>
      </c>
      <c r="I194" t="s">
        <v>25423</v>
      </c>
      <c r="J194" s="5">
        <v>47.889000000000003</v>
      </c>
      <c r="K194" t="s">
        <v>967</v>
      </c>
      <c r="L194" s="15">
        <v>271</v>
      </c>
      <c r="M194" t="s">
        <v>25607</v>
      </c>
      <c r="N194" t="s">
        <v>25415</v>
      </c>
      <c r="O194" t="s">
        <v>25626</v>
      </c>
    </row>
    <row r="195" spans="2:15" ht="11" outlineLevel="1" x14ac:dyDescent="0.15">
      <c r="B195" t="s">
        <v>552</v>
      </c>
      <c r="C195" t="s">
        <v>25429</v>
      </c>
      <c r="D195" t="s">
        <v>25409</v>
      </c>
      <c r="E195" t="s">
        <v>25443</v>
      </c>
      <c r="F195" t="s">
        <v>25444</v>
      </c>
      <c r="G195" t="s">
        <v>25433</v>
      </c>
      <c r="H195" t="s">
        <v>25430</v>
      </c>
      <c r="I195" t="s">
        <v>25431</v>
      </c>
      <c r="J195" s="5">
        <v>30.809000000000001</v>
      </c>
      <c r="K195" t="s">
        <v>967</v>
      </c>
      <c r="L195" s="15">
        <v>271</v>
      </c>
      <c r="M195" t="s">
        <v>25607</v>
      </c>
      <c r="N195" t="s">
        <v>25415</v>
      </c>
      <c r="O195" t="s">
        <v>25627</v>
      </c>
    </row>
    <row r="196" spans="2:15" ht="11" outlineLevel="1" x14ac:dyDescent="0.15">
      <c r="B196" t="s">
        <v>552</v>
      </c>
      <c r="C196" t="s">
        <v>25429</v>
      </c>
      <c r="D196" t="s">
        <v>25409</v>
      </c>
      <c r="E196" t="s">
        <v>25443</v>
      </c>
      <c r="F196" t="s">
        <v>25444</v>
      </c>
      <c r="G196" t="s">
        <v>25435</v>
      </c>
      <c r="H196" t="s">
        <v>25430</v>
      </c>
      <c r="I196" t="s">
        <v>25431</v>
      </c>
      <c r="J196" s="5">
        <v>30.818000000000001</v>
      </c>
      <c r="K196" t="s">
        <v>967</v>
      </c>
      <c r="L196" s="15">
        <v>271</v>
      </c>
      <c r="M196" t="s">
        <v>25607</v>
      </c>
      <c r="N196" t="s">
        <v>25415</v>
      </c>
      <c r="O196" t="s">
        <v>25628</v>
      </c>
    </row>
    <row r="197" spans="2:15" ht="11" outlineLevel="1" x14ac:dyDescent="0.15">
      <c r="B197" t="s">
        <v>552</v>
      </c>
      <c r="C197" t="s">
        <v>25429</v>
      </c>
      <c r="D197" t="s">
        <v>25409</v>
      </c>
      <c r="E197" t="s">
        <v>25443</v>
      </c>
      <c r="F197" t="s">
        <v>25444</v>
      </c>
      <c r="G197" t="s">
        <v>25437</v>
      </c>
      <c r="H197" t="s">
        <v>25430</v>
      </c>
      <c r="I197" t="s">
        <v>25431</v>
      </c>
      <c r="J197" s="5">
        <v>30.891999999999999</v>
      </c>
      <c r="K197" t="s">
        <v>967</v>
      </c>
      <c r="L197" s="15">
        <v>271</v>
      </c>
      <c r="M197" t="s">
        <v>25607</v>
      </c>
      <c r="N197" t="s">
        <v>25415</v>
      </c>
      <c r="O197" t="s">
        <v>25629</v>
      </c>
    </row>
    <row r="198" spans="2:15" ht="11" outlineLevel="1" x14ac:dyDescent="0.15">
      <c r="B198" t="s">
        <v>552</v>
      </c>
      <c r="C198" t="s">
        <v>25429</v>
      </c>
      <c r="D198" t="s">
        <v>25409</v>
      </c>
      <c r="E198" t="s">
        <v>25443</v>
      </c>
      <c r="F198" t="s">
        <v>25444</v>
      </c>
      <c r="G198" t="s">
        <v>25617</v>
      </c>
      <c r="H198" t="s">
        <v>25430</v>
      </c>
      <c r="I198" t="s">
        <v>25431</v>
      </c>
      <c r="J198" s="5">
        <v>30.876999999999999</v>
      </c>
      <c r="K198" t="s">
        <v>967</v>
      </c>
      <c r="L198" s="15">
        <v>271</v>
      </c>
      <c r="M198" t="s">
        <v>25607</v>
      </c>
      <c r="N198" t="s">
        <v>25415</v>
      </c>
      <c r="O198" t="s">
        <v>25630</v>
      </c>
    </row>
    <row r="199" spans="2:15" ht="11" outlineLevel="1" x14ac:dyDescent="0.15">
      <c r="B199" t="s">
        <v>552</v>
      </c>
      <c r="C199" t="s">
        <v>25429</v>
      </c>
      <c r="D199" t="s">
        <v>25409</v>
      </c>
      <c r="E199" t="s">
        <v>25443</v>
      </c>
      <c r="F199" t="s">
        <v>25444</v>
      </c>
      <c r="H199" t="s">
        <v>25439</v>
      </c>
      <c r="I199" t="s">
        <v>25439</v>
      </c>
      <c r="J199" s="5">
        <v>0</v>
      </c>
      <c r="K199" t="s">
        <v>967</v>
      </c>
      <c r="L199" s="15">
        <v>271</v>
      </c>
      <c r="M199" t="s">
        <v>25607</v>
      </c>
      <c r="N199" t="s">
        <v>25415</v>
      </c>
      <c r="O199" t="s">
        <v>25631</v>
      </c>
    </row>
    <row r="200" spans="2:15" ht="11" outlineLevel="1" x14ac:dyDescent="0.15">
      <c r="B200" t="s">
        <v>552</v>
      </c>
      <c r="C200" t="s">
        <v>25429</v>
      </c>
      <c r="D200" t="s">
        <v>25409</v>
      </c>
      <c r="E200" t="s">
        <v>25443</v>
      </c>
      <c r="F200" t="s">
        <v>25444</v>
      </c>
      <c r="H200" t="s">
        <v>25441</v>
      </c>
      <c r="I200" t="s">
        <v>25441</v>
      </c>
      <c r="J200" s="5">
        <v>410.43</v>
      </c>
      <c r="K200" t="s">
        <v>967</v>
      </c>
      <c r="L200" s="15">
        <v>271</v>
      </c>
      <c r="M200" t="s">
        <v>25607</v>
      </c>
      <c r="N200" t="s">
        <v>25415</v>
      </c>
      <c r="O200" t="s">
        <v>25632</v>
      </c>
    </row>
    <row r="201" spans="2:15" ht="11" outlineLevel="1" x14ac:dyDescent="0.15">
      <c r="B201" t="s">
        <v>552</v>
      </c>
      <c r="C201" t="s">
        <v>25429</v>
      </c>
      <c r="D201" t="s">
        <v>25409</v>
      </c>
      <c r="E201" t="s">
        <v>25457</v>
      </c>
      <c r="F201" t="s">
        <v>25444</v>
      </c>
      <c r="H201" t="s">
        <v>25412</v>
      </c>
      <c r="I201" t="s">
        <v>25413</v>
      </c>
      <c r="J201" s="5">
        <v>136.476</v>
      </c>
      <c r="K201" t="s">
        <v>967</v>
      </c>
      <c r="L201" s="15">
        <v>271</v>
      </c>
      <c r="M201" t="s">
        <v>25607</v>
      </c>
      <c r="N201" t="s">
        <v>25415</v>
      </c>
      <c r="O201" t="s">
        <v>25633</v>
      </c>
    </row>
    <row r="202" spans="2:15" ht="11" outlineLevel="1" x14ac:dyDescent="0.15">
      <c r="B202" t="s">
        <v>552</v>
      </c>
      <c r="C202" t="s">
        <v>25429</v>
      </c>
      <c r="D202" t="s">
        <v>25409</v>
      </c>
      <c r="E202" t="s">
        <v>25457</v>
      </c>
      <c r="F202" t="s">
        <v>25444</v>
      </c>
      <c r="G202" t="s">
        <v>25419</v>
      </c>
      <c r="H202" t="s">
        <v>25417</v>
      </c>
      <c r="I202" t="s">
        <v>25417</v>
      </c>
      <c r="J202" s="5">
        <v>44.66</v>
      </c>
      <c r="K202" t="s">
        <v>967</v>
      </c>
      <c r="L202" s="15">
        <v>271</v>
      </c>
      <c r="M202" t="s">
        <v>25607</v>
      </c>
      <c r="N202" t="s">
        <v>25415</v>
      </c>
      <c r="O202" t="s">
        <v>25634</v>
      </c>
    </row>
    <row r="203" spans="2:15" ht="11" outlineLevel="1" x14ac:dyDescent="0.15">
      <c r="B203" t="s">
        <v>552</v>
      </c>
      <c r="C203" t="s">
        <v>25429</v>
      </c>
      <c r="D203" t="s">
        <v>25409</v>
      </c>
      <c r="E203" t="s">
        <v>25457</v>
      </c>
      <c r="F203" t="s">
        <v>25444</v>
      </c>
      <c r="G203" t="s">
        <v>25408</v>
      </c>
      <c r="H203" t="s">
        <v>25420</v>
      </c>
      <c r="I203" t="s">
        <v>25420</v>
      </c>
      <c r="J203" s="5">
        <v>58.009</v>
      </c>
      <c r="K203" t="s">
        <v>967</v>
      </c>
      <c r="L203" s="15">
        <v>271</v>
      </c>
      <c r="M203" t="s">
        <v>25607</v>
      </c>
      <c r="N203" t="s">
        <v>25415</v>
      </c>
      <c r="O203" t="s">
        <v>25635</v>
      </c>
    </row>
    <row r="204" spans="2:15" ht="11" outlineLevel="1" x14ac:dyDescent="0.15">
      <c r="B204" t="s">
        <v>552</v>
      </c>
      <c r="C204" t="s">
        <v>25429</v>
      </c>
      <c r="D204" t="s">
        <v>25409</v>
      </c>
      <c r="E204" t="s">
        <v>25457</v>
      </c>
      <c r="F204" t="s">
        <v>25444</v>
      </c>
      <c r="G204" t="s">
        <v>25429</v>
      </c>
      <c r="H204" t="s">
        <v>25422</v>
      </c>
      <c r="I204" t="s">
        <v>25423</v>
      </c>
      <c r="J204" s="5">
        <v>47.889000000000003</v>
      </c>
      <c r="K204" t="s">
        <v>967</v>
      </c>
      <c r="L204" s="15">
        <v>271</v>
      </c>
      <c r="M204" t="s">
        <v>25607</v>
      </c>
      <c r="N204" t="s">
        <v>25415</v>
      </c>
      <c r="O204" t="s">
        <v>25636</v>
      </c>
    </row>
    <row r="205" spans="2:15" ht="11" outlineLevel="1" x14ac:dyDescent="0.15">
      <c r="B205" t="s">
        <v>552</v>
      </c>
      <c r="C205" t="s">
        <v>25429</v>
      </c>
      <c r="D205" t="s">
        <v>25409</v>
      </c>
      <c r="E205" t="s">
        <v>25457</v>
      </c>
      <c r="F205" t="s">
        <v>25444</v>
      </c>
      <c r="G205" t="s">
        <v>25429</v>
      </c>
      <c r="H205" t="s">
        <v>25425</v>
      </c>
      <c r="I205" t="s">
        <v>25423</v>
      </c>
      <c r="J205" s="5">
        <v>0</v>
      </c>
      <c r="K205" t="s">
        <v>967</v>
      </c>
      <c r="L205" s="15">
        <v>271</v>
      </c>
      <c r="M205" t="s">
        <v>25607</v>
      </c>
      <c r="N205" t="s">
        <v>25415</v>
      </c>
      <c r="O205" t="s">
        <v>25637</v>
      </c>
    </row>
    <row r="206" spans="2:15" ht="11" outlineLevel="1" x14ac:dyDescent="0.15">
      <c r="B206" t="s">
        <v>552</v>
      </c>
      <c r="C206" t="s">
        <v>25429</v>
      </c>
      <c r="D206" t="s">
        <v>25409</v>
      </c>
      <c r="E206" t="s">
        <v>25457</v>
      </c>
      <c r="F206" t="s">
        <v>25444</v>
      </c>
      <c r="G206" t="s">
        <v>25429</v>
      </c>
      <c r="H206" t="s">
        <v>25427</v>
      </c>
      <c r="I206" t="s">
        <v>25423</v>
      </c>
      <c r="J206" s="5">
        <v>47.889000000000003</v>
      </c>
      <c r="K206" t="s">
        <v>967</v>
      </c>
      <c r="L206" s="15">
        <v>271</v>
      </c>
      <c r="M206" t="s">
        <v>25607</v>
      </c>
      <c r="N206" t="s">
        <v>25415</v>
      </c>
      <c r="O206" t="s">
        <v>25638</v>
      </c>
    </row>
    <row r="207" spans="2:15" ht="11" outlineLevel="1" x14ac:dyDescent="0.15">
      <c r="B207" t="s">
        <v>552</v>
      </c>
      <c r="C207" t="s">
        <v>25429</v>
      </c>
      <c r="D207" t="s">
        <v>25409</v>
      </c>
      <c r="E207" t="s">
        <v>25457</v>
      </c>
      <c r="F207" t="s">
        <v>25444</v>
      </c>
      <c r="G207" t="s">
        <v>25433</v>
      </c>
      <c r="H207" t="s">
        <v>25430</v>
      </c>
      <c r="I207" t="s">
        <v>25431</v>
      </c>
      <c r="J207" s="5">
        <v>30.809000000000001</v>
      </c>
      <c r="K207" t="s">
        <v>967</v>
      </c>
      <c r="L207" s="15">
        <v>271</v>
      </c>
      <c r="M207" t="s">
        <v>25607</v>
      </c>
      <c r="N207" t="s">
        <v>25415</v>
      </c>
      <c r="O207" t="s">
        <v>25639</v>
      </c>
    </row>
    <row r="208" spans="2:15" ht="11" outlineLevel="1" x14ac:dyDescent="0.15">
      <c r="B208" t="s">
        <v>552</v>
      </c>
      <c r="C208" t="s">
        <v>25429</v>
      </c>
      <c r="D208" t="s">
        <v>25409</v>
      </c>
      <c r="E208" t="s">
        <v>25457</v>
      </c>
      <c r="F208" t="s">
        <v>25444</v>
      </c>
      <c r="G208" t="s">
        <v>25435</v>
      </c>
      <c r="H208" t="s">
        <v>25430</v>
      </c>
      <c r="I208" t="s">
        <v>25431</v>
      </c>
      <c r="J208" s="5">
        <v>30.818000000000001</v>
      </c>
      <c r="K208" t="s">
        <v>967</v>
      </c>
      <c r="L208" s="15">
        <v>271</v>
      </c>
      <c r="M208" t="s">
        <v>25607</v>
      </c>
      <c r="N208" t="s">
        <v>25415</v>
      </c>
      <c r="O208" t="s">
        <v>25640</v>
      </c>
    </row>
    <row r="209" spans="2:15" ht="11" outlineLevel="1" x14ac:dyDescent="0.15">
      <c r="B209" t="s">
        <v>552</v>
      </c>
      <c r="C209" t="s">
        <v>25429</v>
      </c>
      <c r="D209" t="s">
        <v>25409</v>
      </c>
      <c r="E209" t="s">
        <v>25457</v>
      </c>
      <c r="F209" t="s">
        <v>25444</v>
      </c>
      <c r="G209" t="s">
        <v>25437</v>
      </c>
      <c r="H209" t="s">
        <v>25430</v>
      </c>
      <c r="I209" t="s">
        <v>25431</v>
      </c>
      <c r="J209" s="5">
        <v>30.891999999999999</v>
      </c>
      <c r="K209" t="s">
        <v>967</v>
      </c>
      <c r="L209" s="15">
        <v>271</v>
      </c>
      <c r="M209" t="s">
        <v>25607</v>
      </c>
      <c r="N209" t="s">
        <v>25415</v>
      </c>
      <c r="O209" t="s">
        <v>25641</v>
      </c>
    </row>
    <row r="210" spans="2:15" ht="11" outlineLevel="1" x14ac:dyDescent="0.15">
      <c r="B210" t="s">
        <v>552</v>
      </c>
      <c r="C210" t="s">
        <v>25429</v>
      </c>
      <c r="D210" t="s">
        <v>25409</v>
      </c>
      <c r="E210" t="s">
        <v>25457</v>
      </c>
      <c r="F210" t="s">
        <v>25444</v>
      </c>
      <c r="G210" t="s">
        <v>25617</v>
      </c>
      <c r="H210" t="s">
        <v>25430</v>
      </c>
      <c r="I210" t="s">
        <v>25431</v>
      </c>
      <c r="J210" s="5">
        <v>30.876999999999999</v>
      </c>
      <c r="K210" t="s">
        <v>967</v>
      </c>
      <c r="L210" s="15">
        <v>271</v>
      </c>
      <c r="M210" t="s">
        <v>25607</v>
      </c>
      <c r="N210" t="s">
        <v>25415</v>
      </c>
      <c r="O210" t="s">
        <v>25642</v>
      </c>
    </row>
    <row r="211" spans="2:15" ht="11" outlineLevel="1" x14ac:dyDescent="0.15">
      <c r="B211" t="s">
        <v>552</v>
      </c>
      <c r="C211" t="s">
        <v>25429</v>
      </c>
      <c r="D211" t="s">
        <v>25409</v>
      </c>
      <c r="E211" t="s">
        <v>25457</v>
      </c>
      <c r="F211" t="s">
        <v>25444</v>
      </c>
      <c r="H211" t="s">
        <v>25439</v>
      </c>
      <c r="I211" t="s">
        <v>25439</v>
      </c>
      <c r="J211" s="5">
        <v>0</v>
      </c>
      <c r="K211" t="s">
        <v>967</v>
      </c>
      <c r="L211" s="15">
        <v>271</v>
      </c>
      <c r="M211" t="s">
        <v>25607</v>
      </c>
      <c r="N211" t="s">
        <v>25415</v>
      </c>
      <c r="O211" t="s">
        <v>25643</v>
      </c>
    </row>
    <row r="212" spans="2:15" ht="11" outlineLevel="1" x14ac:dyDescent="0.15">
      <c r="B212" t="s">
        <v>552</v>
      </c>
      <c r="C212" t="s">
        <v>25429</v>
      </c>
      <c r="D212" t="s">
        <v>25409</v>
      </c>
      <c r="E212" t="s">
        <v>25457</v>
      </c>
      <c r="F212" t="s">
        <v>25444</v>
      </c>
      <c r="H212" t="s">
        <v>25441</v>
      </c>
      <c r="I212" t="s">
        <v>25441</v>
      </c>
      <c r="J212" s="5">
        <v>410.43</v>
      </c>
      <c r="K212" t="s">
        <v>967</v>
      </c>
      <c r="L212" s="15">
        <v>271</v>
      </c>
      <c r="M212" t="s">
        <v>25607</v>
      </c>
      <c r="N212" t="s">
        <v>25415</v>
      </c>
      <c r="O212" t="s">
        <v>25644</v>
      </c>
    </row>
    <row r="213" spans="2:15" ht="11" outlineLevel="1" x14ac:dyDescent="0.15">
      <c r="B213" t="s">
        <v>552</v>
      </c>
      <c r="C213" t="s">
        <v>25429</v>
      </c>
      <c r="D213" t="s">
        <v>25409</v>
      </c>
      <c r="E213" t="s">
        <v>25470</v>
      </c>
      <c r="F213" t="s">
        <v>25444</v>
      </c>
      <c r="H213" t="s">
        <v>25412</v>
      </c>
      <c r="I213" t="s">
        <v>25413</v>
      </c>
      <c r="J213" s="5">
        <v>136.476</v>
      </c>
      <c r="K213" t="s">
        <v>967</v>
      </c>
      <c r="L213" s="15">
        <v>271</v>
      </c>
      <c r="M213" t="s">
        <v>25607</v>
      </c>
      <c r="N213" t="s">
        <v>25415</v>
      </c>
      <c r="O213" t="s">
        <v>25645</v>
      </c>
    </row>
    <row r="214" spans="2:15" ht="11" outlineLevel="1" x14ac:dyDescent="0.15">
      <c r="B214" t="s">
        <v>552</v>
      </c>
      <c r="C214" t="s">
        <v>25429</v>
      </c>
      <c r="D214" t="s">
        <v>25409</v>
      </c>
      <c r="E214" t="s">
        <v>25470</v>
      </c>
      <c r="F214" t="s">
        <v>25444</v>
      </c>
      <c r="G214" t="s">
        <v>25419</v>
      </c>
      <c r="H214" t="s">
        <v>25417</v>
      </c>
      <c r="I214" t="s">
        <v>25417</v>
      </c>
      <c r="J214" s="5">
        <v>44.66</v>
      </c>
      <c r="K214" t="s">
        <v>967</v>
      </c>
      <c r="L214" s="15">
        <v>271</v>
      </c>
      <c r="M214" t="s">
        <v>25607</v>
      </c>
      <c r="N214" t="s">
        <v>25415</v>
      </c>
      <c r="O214" t="s">
        <v>25646</v>
      </c>
    </row>
    <row r="215" spans="2:15" ht="11" outlineLevel="1" x14ac:dyDescent="0.15">
      <c r="B215" t="s">
        <v>552</v>
      </c>
      <c r="C215" t="s">
        <v>25429</v>
      </c>
      <c r="D215" t="s">
        <v>25409</v>
      </c>
      <c r="E215" t="s">
        <v>25470</v>
      </c>
      <c r="F215" t="s">
        <v>25444</v>
      </c>
      <c r="G215" t="s">
        <v>25408</v>
      </c>
      <c r="H215" t="s">
        <v>25420</v>
      </c>
      <c r="I215" t="s">
        <v>25420</v>
      </c>
      <c r="J215" s="5">
        <v>58.009</v>
      </c>
      <c r="K215" t="s">
        <v>967</v>
      </c>
      <c r="L215" s="15">
        <v>271</v>
      </c>
      <c r="M215" t="s">
        <v>25607</v>
      </c>
      <c r="N215" t="s">
        <v>25415</v>
      </c>
      <c r="O215" t="s">
        <v>25647</v>
      </c>
    </row>
    <row r="216" spans="2:15" ht="11" outlineLevel="1" x14ac:dyDescent="0.15">
      <c r="B216" t="s">
        <v>552</v>
      </c>
      <c r="C216" t="s">
        <v>25429</v>
      </c>
      <c r="D216" t="s">
        <v>25409</v>
      </c>
      <c r="E216" t="s">
        <v>25470</v>
      </c>
      <c r="F216" t="s">
        <v>25444</v>
      </c>
      <c r="G216" t="s">
        <v>25429</v>
      </c>
      <c r="H216" t="s">
        <v>25422</v>
      </c>
      <c r="I216" t="s">
        <v>25423</v>
      </c>
      <c r="J216" s="5">
        <v>47.889000000000003</v>
      </c>
      <c r="K216" t="s">
        <v>967</v>
      </c>
      <c r="L216" s="15">
        <v>271</v>
      </c>
      <c r="M216" t="s">
        <v>25607</v>
      </c>
      <c r="N216" t="s">
        <v>25415</v>
      </c>
      <c r="O216" t="s">
        <v>25648</v>
      </c>
    </row>
    <row r="217" spans="2:15" ht="11" outlineLevel="1" x14ac:dyDescent="0.15">
      <c r="B217" t="s">
        <v>552</v>
      </c>
      <c r="C217" t="s">
        <v>25429</v>
      </c>
      <c r="D217" t="s">
        <v>25409</v>
      </c>
      <c r="E217" t="s">
        <v>25470</v>
      </c>
      <c r="F217" t="s">
        <v>25444</v>
      </c>
      <c r="G217" t="s">
        <v>25429</v>
      </c>
      <c r="H217" t="s">
        <v>25425</v>
      </c>
      <c r="I217" t="s">
        <v>25423</v>
      </c>
      <c r="J217" s="5">
        <v>0</v>
      </c>
      <c r="K217" t="s">
        <v>967</v>
      </c>
      <c r="L217" s="15">
        <v>271</v>
      </c>
      <c r="M217" t="s">
        <v>25607</v>
      </c>
      <c r="N217" t="s">
        <v>25415</v>
      </c>
      <c r="O217" t="s">
        <v>25649</v>
      </c>
    </row>
    <row r="218" spans="2:15" ht="11" outlineLevel="1" x14ac:dyDescent="0.15">
      <c r="B218" t="s">
        <v>552</v>
      </c>
      <c r="C218" t="s">
        <v>25429</v>
      </c>
      <c r="D218" t="s">
        <v>25409</v>
      </c>
      <c r="E218" t="s">
        <v>25470</v>
      </c>
      <c r="F218" t="s">
        <v>25444</v>
      </c>
      <c r="G218" t="s">
        <v>25429</v>
      </c>
      <c r="H218" t="s">
        <v>25427</v>
      </c>
      <c r="I218" t="s">
        <v>25423</v>
      </c>
      <c r="J218" s="5">
        <v>47.889000000000003</v>
      </c>
      <c r="K218" t="s">
        <v>967</v>
      </c>
      <c r="L218" s="15">
        <v>271</v>
      </c>
      <c r="M218" t="s">
        <v>25607</v>
      </c>
      <c r="N218" t="s">
        <v>25415</v>
      </c>
      <c r="O218" t="s">
        <v>25650</v>
      </c>
    </row>
    <row r="219" spans="2:15" ht="11" outlineLevel="1" x14ac:dyDescent="0.15">
      <c r="B219" t="s">
        <v>552</v>
      </c>
      <c r="C219" t="s">
        <v>25429</v>
      </c>
      <c r="D219" t="s">
        <v>25409</v>
      </c>
      <c r="E219" t="s">
        <v>25470</v>
      </c>
      <c r="F219" t="s">
        <v>25444</v>
      </c>
      <c r="G219" t="s">
        <v>25433</v>
      </c>
      <c r="H219" t="s">
        <v>25430</v>
      </c>
      <c r="I219" t="s">
        <v>25431</v>
      </c>
      <c r="J219" s="5">
        <v>30.809000000000001</v>
      </c>
      <c r="K219" t="s">
        <v>967</v>
      </c>
      <c r="L219" s="15">
        <v>271</v>
      </c>
      <c r="M219" t="s">
        <v>25607</v>
      </c>
      <c r="N219" t="s">
        <v>25415</v>
      </c>
      <c r="O219" t="s">
        <v>25651</v>
      </c>
    </row>
    <row r="220" spans="2:15" ht="11" outlineLevel="1" x14ac:dyDescent="0.15">
      <c r="B220" t="s">
        <v>552</v>
      </c>
      <c r="C220" t="s">
        <v>25429</v>
      </c>
      <c r="D220" t="s">
        <v>25409</v>
      </c>
      <c r="E220" t="s">
        <v>25470</v>
      </c>
      <c r="F220" t="s">
        <v>25444</v>
      </c>
      <c r="G220" t="s">
        <v>25435</v>
      </c>
      <c r="H220" t="s">
        <v>25430</v>
      </c>
      <c r="I220" t="s">
        <v>25431</v>
      </c>
      <c r="J220" s="5">
        <v>30.818000000000001</v>
      </c>
      <c r="K220" t="s">
        <v>967</v>
      </c>
      <c r="L220" s="15">
        <v>271</v>
      </c>
      <c r="M220" t="s">
        <v>25607</v>
      </c>
      <c r="N220" t="s">
        <v>25415</v>
      </c>
      <c r="O220" t="s">
        <v>25652</v>
      </c>
    </row>
    <row r="221" spans="2:15" ht="11" outlineLevel="1" x14ac:dyDescent="0.15">
      <c r="B221" t="s">
        <v>552</v>
      </c>
      <c r="C221" t="s">
        <v>25429</v>
      </c>
      <c r="D221" t="s">
        <v>25409</v>
      </c>
      <c r="E221" t="s">
        <v>25470</v>
      </c>
      <c r="F221" t="s">
        <v>25444</v>
      </c>
      <c r="G221" t="s">
        <v>25437</v>
      </c>
      <c r="H221" t="s">
        <v>25430</v>
      </c>
      <c r="I221" t="s">
        <v>25431</v>
      </c>
      <c r="J221" s="5">
        <v>30.891999999999999</v>
      </c>
      <c r="K221" t="s">
        <v>967</v>
      </c>
      <c r="L221" s="15">
        <v>271</v>
      </c>
      <c r="M221" t="s">
        <v>25607</v>
      </c>
      <c r="N221" t="s">
        <v>25415</v>
      </c>
      <c r="O221" t="s">
        <v>25653</v>
      </c>
    </row>
    <row r="222" spans="2:15" ht="11" outlineLevel="1" x14ac:dyDescent="0.15">
      <c r="B222" t="s">
        <v>552</v>
      </c>
      <c r="C222" t="s">
        <v>25429</v>
      </c>
      <c r="D222" t="s">
        <v>25409</v>
      </c>
      <c r="E222" t="s">
        <v>25470</v>
      </c>
      <c r="F222" t="s">
        <v>25444</v>
      </c>
      <c r="G222" t="s">
        <v>25617</v>
      </c>
      <c r="H222" t="s">
        <v>25430</v>
      </c>
      <c r="I222" t="s">
        <v>25431</v>
      </c>
      <c r="J222" s="5">
        <v>30.876999999999999</v>
      </c>
      <c r="K222" t="s">
        <v>967</v>
      </c>
      <c r="L222" s="15">
        <v>271</v>
      </c>
      <c r="M222" t="s">
        <v>25607</v>
      </c>
      <c r="N222" t="s">
        <v>25415</v>
      </c>
      <c r="O222" t="s">
        <v>25654</v>
      </c>
    </row>
    <row r="223" spans="2:15" ht="11" outlineLevel="1" x14ac:dyDescent="0.15">
      <c r="B223" t="s">
        <v>552</v>
      </c>
      <c r="C223" t="s">
        <v>25429</v>
      </c>
      <c r="D223" t="s">
        <v>25409</v>
      </c>
      <c r="E223" t="s">
        <v>25470</v>
      </c>
      <c r="F223" t="s">
        <v>25444</v>
      </c>
      <c r="H223" t="s">
        <v>25439</v>
      </c>
      <c r="I223" t="s">
        <v>25439</v>
      </c>
      <c r="J223" s="5">
        <v>0</v>
      </c>
      <c r="K223" t="s">
        <v>967</v>
      </c>
      <c r="L223" s="15">
        <v>271</v>
      </c>
      <c r="M223" t="s">
        <v>25607</v>
      </c>
      <c r="N223" t="s">
        <v>25415</v>
      </c>
      <c r="O223" t="s">
        <v>25655</v>
      </c>
    </row>
    <row r="224" spans="2:15" ht="11" outlineLevel="1" x14ac:dyDescent="0.15">
      <c r="B224" t="s">
        <v>552</v>
      </c>
      <c r="C224" t="s">
        <v>25429</v>
      </c>
      <c r="D224" t="s">
        <v>25409</v>
      </c>
      <c r="E224" t="s">
        <v>25470</v>
      </c>
      <c r="F224" t="s">
        <v>25444</v>
      </c>
      <c r="H224" t="s">
        <v>25441</v>
      </c>
      <c r="I224" t="s">
        <v>25441</v>
      </c>
      <c r="J224" s="5">
        <v>410.43</v>
      </c>
      <c r="K224" t="s">
        <v>967</v>
      </c>
      <c r="L224" s="15">
        <v>271</v>
      </c>
      <c r="M224" t="s">
        <v>25607</v>
      </c>
      <c r="N224" t="s">
        <v>25415</v>
      </c>
      <c r="O224" t="s">
        <v>25656</v>
      </c>
    </row>
    <row r="225" spans="2:15" ht="11" outlineLevel="1" x14ac:dyDescent="0.15">
      <c r="B225" t="s">
        <v>549</v>
      </c>
      <c r="C225" t="s">
        <v>25429</v>
      </c>
      <c r="D225" t="s">
        <v>25409</v>
      </c>
      <c r="E225" t="s">
        <v>25410</v>
      </c>
      <c r="F225" t="s">
        <v>25411</v>
      </c>
      <c r="H225" t="s">
        <v>25412</v>
      </c>
      <c r="I225" t="s">
        <v>25413</v>
      </c>
      <c r="J225" s="5">
        <v>0</v>
      </c>
      <c r="K225" t="s">
        <v>967</v>
      </c>
      <c r="L225" s="15">
        <v>281</v>
      </c>
      <c r="M225" t="s">
        <v>25607</v>
      </c>
      <c r="N225" t="s">
        <v>25415</v>
      </c>
      <c r="O225" t="s">
        <v>25657</v>
      </c>
    </row>
    <row r="226" spans="2:15" ht="11" outlineLevel="1" x14ac:dyDescent="0.15">
      <c r="B226" t="s">
        <v>549</v>
      </c>
      <c r="C226" t="s">
        <v>25429</v>
      </c>
      <c r="D226" t="s">
        <v>25409</v>
      </c>
      <c r="E226" t="s">
        <v>25410</v>
      </c>
      <c r="F226" t="s">
        <v>25411</v>
      </c>
      <c r="G226" t="s">
        <v>25419</v>
      </c>
      <c r="H226" t="s">
        <v>25417</v>
      </c>
      <c r="I226" t="s">
        <v>25417</v>
      </c>
      <c r="J226" s="5">
        <v>1</v>
      </c>
      <c r="K226" t="s">
        <v>967</v>
      </c>
      <c r="L226" s="15">
        <v>281</v>
      </c>
      <c r="M226" t="s">
        <v>25607</v>
      </c>
      <c r="N226" t="s">
        <v>25415</v>
      </c>
      <c r="O226" t="s">
        <v>25658</v>
      </c>
    </row>
    <row r="227" spans="2:15" ht="11" outlineLevel="1" x14ac:dyDescent="0.15">
      <c r="B227" t="s">
        <v>549</v>
      </c>
      <c r="C227" t="s">
        <v>25429</v>
      </c>
      <c r="D227" t="s">
        <v>25409</v>
      </c>
      <c r="E227" t="s">
        <v>25410</v>
      </c>
      <c r="F227" t="s">
        <v>25411</v>
      </c>
      <c r="G227" t="s">
        <v>25408</v>
      </c>
      <c r="H227" t="s">
        <v>25420</v>
      </c>
      <c r="I227" t="s">
        <v>25420</v>
      </c>
      <c r="J227" s="5">
        <v>2</v>
      </c>
      <c r="K227" t="s">
        <v>967</v>
      </c>
      <c r="L227" s="15">
        <v>281</v>
      </c>
      <c r="M227" t="s">
        <v>25607</v>
      </c>
      <c r="N227" t="s">
        <v>25415</v>
      </c>
      <c r="O227" t="s">
        <v>25659</v>
      </c>
    </row>
    <row r="228" spans="2:15" ht="11" outlineLevel="1" x14ac:dyDescent="0.15">
      <c r="B228" t="s">
        <v>549</v>
      </c>
      <c r="C228" t="s">
        <v>25429</v>
      </c>
      <c r="D228" t="s">
        <v>25409</v>
      </c>
      <c r="E228" t="s">
        <v>25410</v>
      </c>
      <c r="F228" t="s">
        <v>25411</v>
      </c>
      <c r="G228" t="s">
        <v>25429</v>
      </c>
      <c r="H228" t="s">
        <v>25422</v>
      </c>
      <c r="I228" t="s">
        <v>25423</v>
      </c>
      <c r="J228" s="5">
        <v>4</v>
      </c>
      <c r="K228" t="s">
        <v>967</v>
      </c>
      <c r="L228" s="15">
        <v>281</v>
      </c>
      <c r="M228" t="s">
        <v>25607</v>
      </c>
      <c r="N228" t="s">
        <v>25415</v>
      </c>
      <c r="O228" t="s">
        <v>25660</v>
      </c>
    </row>
    <row r="229" spans="2:15" ht="11" outlineLevel="1" x14ac:dyDescent="0.15">
      <c r="B229" t="s">
        <v>549</v>
      </c>
      <c r="C229" t="s">
        <v>25429</v>
      </c>
      <c r="D229" t="s">
        <v>25409</v>
      </c>
      <c r="E229" t="s">
        <v>25410</v>
      </c>
      <c r="F229" t="s">
        <v>25411</v>
      </c>
      <c r="G229" t="s">
        <v>25429</v>
      </c>
      <c r="H229" t="s">
        <v>25425</v>
      </c>
      <c r="I229" t="s">
        <v>25423</v>
      </c>
      <c r="J229" s="5">
        <v>0</v>
      </c>
      <c r="K229" t="s">
        <v>967</v>
      </c>
      <c r="L229" s="15">
        <v>281</v>
      </c>
      <c r="M229" t="s">
        <v>25607</v>
      </c>
      <c r="N229" t="s">
        <v>25415</v>
      </c>
      <c r="O229" t="s">
        <v>25661</v>
      </c>
    </row>
    <row r="230" spans="2:15" ht="11" outlineLevel="1" x14ac:dyDescent="0.15">
      <c r="B230" t="s">
        <v>549</v>
      </c>
      <c r="C230" t="s">
        <v>25429</v>
      </c>
      <c r="D230" t="s">
        <v>25409</v>
      </c>
      <c r="E230" t="s">
        <v>25410</v>
      </c>
      <c r="F230" t="s">
        <v>25411</v>
      </c>
      <c r="G230" t="s">
        <v>25429</v>
      </c>
      <c r="H230" t="s">
        <v>25427</v>
      </c>
      <c r="I230" t="s">
        <v>25423</v>
      </c>
      <c r="J230" s="5">
        <v>4</v>
      </c>
      <c r="K230" t="s">
        <v>967</v>
      </c>
      <c r="L230" s="15">
        <v>281</v>
      </c>
      <c r="M230" t="s">
        <v>25607</v>
      </c>
      <c r="N230" t="s">
        <v>25415</v>
      </c>
      <c r="O230" t="s">
        <v>25662</v>
      </c>
    </row>
    <row r="231" spans="2:15" ht="11" outlineLevel="1" x14ac:dyDescent="0.15">
      <c r="B231" t="s">
        <v>549</v>
      </c>
      <c r="C231" t="s">
        <v>25429</v>
      </c>
      <c r="D231" t="s">
        <v>25409</v>
      </c>
      <c r="E231" t="s">
        <v>25410</v>
      </c>
      <c r="F231" t="s">
        <v>25411</v>
      </c>
      <c r="G231" t="s">
        <v>25433</v>
      </c>
      <c r="H231" t="s">
        <v>25430</v>
      </c>
      <c r="I231" t="s">
        <v>25431</v>
      </c>
      <c r="J231" s="5">
        <v>5</v>
      </c>
      <c r="K231" t="s">
        <v>967</v>
      </c>
      <c r="L231" s="15">
        <v>281</v>
      </c>
      <c r="M231" t="s">
        <v>25607</v>
      </c>
      <c r="N231" t="s">
        <v>25415</v>
      </c>
      <c r="O231" t="s">
        <v>25663</v>
      </c>
    </row>
    <row r="232" spans="2:15" ht="11" outlineLevel="1" x14ac:dyDescent="0.15">
      <c r="B232" t="s">
        <v>549</v>
      </c>
      <c r="C232" t="s">
        <v>25429</v>
      </c>
      <c r="D232" t="s">
        <v>25409</v>
      </c>
      <c r="E232" t="s">
        <v>25410</v>
      </c>
      <c r="F232" t="s">
        <v>25411</v>
      </c>
      <c r="G232" t="s">
        <v>25435</v>
      </c>
      <c r="H232" t="s">
        <v>25430</v>
      </c>
      <c r="I232" t="s">
        <v>25431</v>
      </c>
      <c r="J232" s="5">
        <v>0</v>
      </c>
      <c r="K232" t="s">
        <v>967</v>
      </c>
      <c r="L232" s="15">
        <v>281</v>
      </c>
      <c r="M232" t="s">
        <v>25607</v>
      </c>
      <c r="N232" t="s">
        <v>25415</v>
      </c>
      <c r="O232" t="s">
        <v>25664</v>
      </c>
    </row>
    <row r="233" spans="2:15" ht="11" outlineLevel="1" x14ac:dyDescent="0.15">
      <c r="B233" t="s">
        <v>549</v>
      </c>
      <c r="C233" t="s">
        <v>25429</v>
      </c>
      <c r="D233" t="s">
        <v>25409</v>
      </c>
      <c r="E233" t="s">
        <v>25410</v>
      </c>
      <c r="F233" t="s">
        <v>25411</v>
      </c>
      <c r="G233" t="s">
        <v>25437</v>
      </c>
      <c r="H233" t="s">
        <v>25430</v>
      </c>
      <c r="I233" t="s">
        <v>25431</v>
      </c>
      <c r="J233" s="5">
        <v>0</v>
      </c>
      <c r="K233" t="s">
        <v>967</v>
      </c>
      <c r="L233" s="15">
        <v>281</v>
      </c>
      <c r="M233" t="s">
        <v>25607</v>
      </c>
      <c r="N233" t="s">
        <v>25415</v>
      </c>
      <c r="O233" t="s">
        <v>25665</v>
      </c>
    </row>
    <row r="234" spans="2:15" ht="11" outlineLevel="1" x14ac:dyDescent="0.15">
      <c r="B234" t="s">
        <v>549</v>
      </c>
      <c r="C234" t="s">
        <v>25429</v>
      </c>
      <c r="D234" t="s">
        <v>25409</v>
      </c>
      <c r="E234" t="s">
        <v>25410</v>
      </c>
      <c r="F234" t="s">
        <v>25411</v>
      </c>
      <c r="G234" t="s">
        <v>25617</v>
      </c>
      <c r="H234" t="s">
        <v>25430</v>
      </c>
      <c r="I234" t="s">
        <v>25431</v>
      </c>
      <c r="J234" s="5">
        <v>0</v>
      </c>
      <c r="K234" t="s">
        <v>967</v>
      </c>
      <c r="L234" s="15">
        <v>281</v>
      </c>
      <c r="M234" t="s">
        <v>25607</v>
      </c>
      <c r="N234" t="s">
        <v>25415</v>
      </c>
      <c r="O234" t="s">
        <v>25666</v>
      </c>
    </row>
    <row r="235" spans="2:15" ht="11" outlineLevel="1" x14ac:dyDescent="0.15">
      <c r="B235" t="s">
        <v>549</v>
      </c>
      <c r="C235" t="s">
        <v>25429</v>
      </c>
      <c r="D235" t="s">
        <v>25409</v>
      </c>
      <c r="E235" t="s">
        <v>25410</v>
      </c>
      <c r="F235" t="s">
        <v>25411</v>
      </c>
      <c r="H235" t="s">
        <v>25439</v>
      </c>
      <c r="I235" t="s">
        <v>25439</v>
      </c>
      <c r="J235" s="5">
        <v>0</v>
      </c>
      <c r="K235" t="s">
        <v>967</v>
      </c>
      <c r="L235" s="15">
        <v>281</v>
      </c>
      <c r="M235" t="s">
        <v>25607</v>
      </c>
      <c r="N235" t="s">
        <v>25415</v>
      </c>
      <c r="O235" t="s">
        <v>25667</v>
      </c>
    </row>
    <row r="236" spans="2:15" ht="11" outlineLevel="1" x14ac:dyDescent="0.15">
      <c r="B236" t="s">
        <v>549</v>
      </c>
      <c r="C236" t="s">
        <v>25429</v>
      </c>
      <c r="D236" t="s">
        <v>25409</v>
      </c>
      <c r="E236" t="s">
        <v>25410</v>
      </c>
      <c r="F236" t="s">
        <v>25411</v>
      </c>
      <c r="H236" t="s">
        <v>25441</v>
      </c>
      <c r="I236" t="s">
        <v>25441</v>
      </c>
      <c r="J236" s="5">
        <v>12</v>
      </c>
      <c r="K236" t="s">
        <v>967</v>
      </c>
      <c r="L236" s="15">
        <v>281</v>
      </c>
      <c r="M236" t="s">
        <v>25607</v>
      </c>
      <c r="N236" t="s">
        <v>25415</v>
      </c>
      <c r="O236" t="s">
        <v>25668</v>
      </c>
    </row>
    <row r="237" spans="2:15" ht="11" outlineLevel="1" x14ac:dyDescent="0.15">
      <c r="B237" t="s">
        <v>549</v>
      </c>
      <c r="C237" t="s">
        <v>25429</v>
      </c>
      <c r="D237" t="s">
        <v>25409</v>
      </c>
      <c r="E237" t="s">
        <v>25443</v>
      </c>
      <c r="F237" t="s">
        <v>25444</v>
      </c>
      <c r="H237" t="s">
        <v>25412</v>
      </c>
      <c r="I237" t="s">
        <v>25413</v>
      </c>
      <c r="J237" s="5">
        <v>14.185</v>
      </c>
      <c r="K237" t="s">
        <v>967</v>
      </c>
      <c r="L237" s="15">
        <v>281</v>
      </c>
      <c r="M237" t="s">
        <v>25607</v>
      </c>
      <c r="N237" t="s">
        <v>25415</v>
      </c>
      <c r="O237" t="s">
        <v>25669</v>
      </c>
    </row>
    <row r="238" spans="2:15" ht="11" outlineLevel="1" x14ac:dyDescent="0.15">
      <c r="B238" t="s">
        <v>549</v>
      </c>
      <c r="C238" t="s">
        <v>25429</v>
      </c>
      <c r="D238" t="s">
        <v>25409</v>
      </c>
      <c r="E238" t="s">
        <v>25443</v>
      </c>
      <c r="F238" t="s">
        <v>25444</v>
      </c>
      <c r="G238" t="s">
        <v>25419</v>
      </c>
      <c r="H238" t="s">
        <v>25417</v>
      </c>
      <c r="I238" t="s">
        <v>25417</v>
      </c>
      <c r="J238" s="5">
        <v>66.585999999999999</v>
      </c>
      <c r="K238" t="s">
        <v>967</v>
      </c>
      <c r="L238" s="15">
        <v>281</v>
      </c>
      <c r="M238" t="s">
        <v>25607</v>
      </c>
      <c r="N238" t="s">
        <v>25415</v>
      </c>
      <c r="O238" t="s">
        <v>25670</v>
      </c>
    </row>
    <row r="239" spans="2:15" ht="11" outlineLevel="1" x14ac:dyDescent="0.15">
      <c r="B239" t="s">
        <v>549</v>
      </c>
      <c r="C239" t="s">
        <v>25429</v>
      </c>
      <c r="D239" t="s">
        <v>25409</v>
      </c>
      <c r="E239" t="s">
        <v>25443</v>
      </c>
      <c r="F239" t="s">
        <v>25444</v>
      </c>
      <c r="G239" t="s">
        <v>25408</v>
      </c>
      <c r="H239" t="s">
        <v>25420</v>
      </c>
      <c r="I239" t="s">
        <v>25420</v>
      </c>
      <c r="J239" s="5">
        <v>76.66</v>
      </c>
      <c r="K239" t="s">
        <v>967</v>
      </c>
      <c r="L239" s="15">
        <v>281</v>
      </c>
      <c r="M239" t="s">
        <v>25607</v>
      </c>
      <c r="N239" t="s">
        <v>25415</v>
      </c>
      <c r="O239" t="s">
        <v>25671</v>
      </c>
    </row>
    <row r="240" spans="2:15" ht="11" outlineLevel="1" x14ac:dyDescent="0.15">
      <c r="B240" t="s">
        <v>549</v>
      </c>
      <c r="C240" t="s">
        <v>25429</v>
      </c>
      <c r="D240" t="s">
        <v>25409</v>
      </c>
      <c r="E240" t="s">
        <v>25443</v>
      </c>
      <c r="F240" t="s">
        <v>25444</v>
      </c>
      <c r="G240" t="s">
        <v>25429</v>
      </c>
      <c r="H240" t="s">
        <v>25422</v>
      </c>
      <c r="I240" t="s">
        <v>25423</v>
      </c>
      <c r="J240" s="5">
        <v>104.676</v>
      </c>
      <c r="K240" t="s">
        <v>967</v>
      </c>
      <c r="L240" s="15">
        <v>281</v>
      </c>
      <c r="M240" t="s">
        <v>25607</v>
      </c>
      <c r="N240" t="s">
        <v>25415</v>
      </c>
      <c r="O240" t="s">
        <v>25672</v>
      </c>
    </row>
    <row r="241" spans="2:15" ht="11" outlineLevel="1" x14ac:dyDescent="0.15">
      <c r="B241" t="s">
        <v>549</v>
      </c>
      <c r="C241" t="s">
        <v>25429</v>
      </c>
      <c r="D241" t="s">
        <v>25409</v>
      </c>
      <c r="E241" t="s">
        <v>25443</v>
      </c>
      <c r="F241" t="s">
        <v>25444</v>
      </c>
      <c r="G241" t="s">
        <v>25429</v>
      </c>
      <c r="H241" t="s">
        <v>25425</v>
      </c>
      <c r="I241" t="s">
        <v>25423</v>
      </c>
      <c r="J241" s="5">
        <v>0</v>
      </c>
      <c r="K241" t="s">
        <v>967</v>
      </c>
      <c r="L241" s="15">
        <v>281</v>
      </c>
      <c r="M241" t="s">
        <v>25607</v>
      </c>
      <c r="N241" t="s">
        <v>25415</v>
      </c>
      <c r="O241" t="s">
        <v>25673</v>
      </c>
    </row>
    <row r="242" spans="2:15" ht="11" outlineLevel="1" x14ac:dyDescent="0.15">
      <c r="B242" t="s">
        <v>549</v>
      </c>
      <c r="C242" t="s">
        <v>25429</v>
      </c>
      <c r="D242" t="s">
        <v>25409</v>
      </c>
      <c r="E242" t="s">
        <v>25443</v>
      </c>
      <c r="F242" t="s">
        <v>25444</v>
      </c>
      <c r="G242" t="s">
        <v>25429</v>
      </c>
      <c r="H242" t="s">
        <v>25427</v>
      </c>
      <c r="I242" t="s">
        <v>25423</v>
      </c>
      <c r="J242" s="5">
        <v>104.676</v>
      </c>
      <c r="K242" t="s">
        <v>967</v>
      </c>
      <c r="L242" s="15">
        <v>281</v>
      </c>
      <c r="M242" t="s">
        <v>25607</v>
      </c>
      <c r="N242" t="s">
        <v>25415</v>
      </c>
      <c r="O242" t="s">
        <v>25674</v>
      </c>
    </row>
    <row r="243" spans="2:15" ht="11" outlineLevel="1" x14ac:dyDescent="0.15">
      <c r="B243" t="s">
        <v>549</v>
      </c>
      <c r="C243" t="s">
        <v>25429</v>
      </c>
      <c r="D243" t="s">
        <v>25409</v>
      </c>
      <c r="E243" t="s">
        <v>25443</v>
      </c>
      <c r="F243" t="s">
        <v>25444</v>
      </c>
      <c r="G243" t="s">
        <v>25433</v>
      </c>
      <c r="H243" t="s">
        <v>25430</v>
      </c>
      <c r="I243" t="s">
        <v>25431</v>
      </c>
      <c r="J243" s="5">
        <v>150.589</v>
      </c>
      <c r="K243" t="s">
        <v>967</v>
      </c>
      <c r="L243" s="15">
        <v>281</v>
      </c>
      <c r="M243" t="s">
        <v>25607</v>
      </c>
      <c r="N243" t="s">
        <v>25415</v>
      </c>
      <c r="O243" t="s">
        <v>25675</v>
      </c>
    </row>
    <row r="244" spans="2:15" ht="11" outlineLevel="1" x14ac:dyDescent="0.15">
      <c r="B244" t="s">
        <v>549</v>
      </c>
      <c r="C244" t="s">
        <v>25429</v>
      </c>
      <c r="D244" t="s">
        <v>25409</v>
      </c>
      <c r="E244" t="s">
        <v>25443</v>
      </c>
      <c r="F244" t="s">
        <v>25444</v>
      </c>
      <c r="G244" t="s">
        <v>25435</v>
      </c>
      <c r="H244" t="s">
        <v>25430</v>
      </c>
      <c r="I244" t="s">
        <v>25431</v>
      </c>
      <c r="J244" s="5">
        <v>24.768000000000001</v>
      </c>
      <c r="K244" t="s">
        <v>967</v>
      </c>
      <c r="L244" s="15">
        <v>281</v>
      </c>
      <c r="M244" t="s">
        <v>25607</v>
      </c>
      <c r="N244" t="s">
        <v>25415</v>
      </c>
      <c r="O244" t="s">
        <v>25676</v>
      </c>
    </row>
    <row r="245" spans="2:15" ht="11" outlineLevel="1" x14ac:dyDescent="0.15">
      <c r="B245" t="s">
        <v>549</v>
      </c>
      <c r="C245" t="s">
        <v>25429</v>
      </c>
      <c r="D245" t="s">
        <v>25409</v>
      </c>
      <c r="E245" t="s">
        <v>25443</v>
      </c>
      <c r="F245" t="s">
        <v>25444</v>
      </c>
      <c r="G245" t="s">
        <v>25437</v>
      </c>
      <c r="H245" t="s">
        <v>25430</v>
      </c>
      <c r="I245" t="s">
        <v>25431</v>
      </c>
      <c r="J245" s="5">
        <v>13.581</v>
      </c>
      <c r="K245" t="s">
        <v>967</v>
      </c>
      <c r="L245" s="15">
        <v>281</v>
      </c>
      <c r="M245" t="s">
        <v>25607</v>
      </c>
      <c r="N245" t="s">
        <v>25415</v>
      </c>
      <c r="O245" t="s">
        <v>25677</v>
      </c>
    </row>
    <row r="246" spans="2:15" ht="11" outlineLevel="1" x14ac:dyDescent="0.15">
      <c r="B246" t="s">
        <v>549</v>
      </c>
      <c r="C246" t="s">
        <v>25429</v>
      </c>
      <c r="D246" t="s">
        <v>25409</v>
      </c>
      <c r="E246" t="s">
        <v>25443</v>
      </c>
      <c r="F246" t="s">
        <v>25444</v>
      </c>
      <c r="G246" t="s">
        <v>25617</v>
      </c>
      <c r="H246" t="s">
        <v>25430</v>
      </c>
      <c r="I246" t="s">
        <v>25431</v>
      </c>
      <c r="J246" s="5">
        <v>13.576000000000001</v>
      </c>
      <c r="K246" t="s">
        <v>967</v>
      </c>
      <c r="L246" s="15">
        <v>281</v>
      </c>
      <c r="M246" t="s">
        <v>25607</v>
      </c>
      <c r="N246" t="s">
        <v>25415</v>
      </c>
      <c r="O246" t="s">
        <v>25678</v>
      </c>
    </row>
    <row r="247" spans="2:15" ht="11" outlineLevel="1" x14ac:dyDescent="0.15">
      <c r="B247" t="s">
        <v>549</v>
      </c>
      <c r="C247" t="s">
        <v>25429</v>
      </c>
      <c r="D247" t="s">
        <v>25409</v>
      </c>
      <c r="E247" t="s">
        <v>25443</v>
      </c>
      <c r="F247" t="s">
        <v>25444</v>
      </c>
      <c r="H247" t="s">
        <v>25439</v>
      </c>
      <c r="I247" t="s">
        <v>25439</v>
      </c>
      <c r="J247" s="5">
        <v>0</v>
      </c>
      <c r="K247" t="s">
        <v>967</v>
      </c>
      <c r="L247" s="15">
        <v>281</v>
      </c>
      <c r="M247" t="s">
        <v>25607</v>
      </c>
      <c r="N247" t="s">
        <v>25415</v>
      </c>
      <c r="O247" t="s">
        <v>25679</v>
      </c>
    </row>
    <row r="248" spans="2:15" ht="11" outlineLevel="1" x14ac:dyDescent="0.15">
      <c r="B248" t="s">
        <v>549</v>
      </c>
      <c r="C248" t="s">
        <v>25429</v>
      </c>
      <c r="D248" t="s">
        <v>25409</v>
      </c>
      <c r="E248" t="s">
        <v>25443</v>
      </c>
      <c r="F248" t="s">
        <v>25444</v>
      </c>
      <c r="H248" t="s">
        <v>25441</v>
      </c>
      <c r="I248" t="s">
        <v>25441</v>
      </c>
      <c r="J248" s="5">
        <v>464.62099999999998</v>
      </c>
      <c r="K248" t="s">
        <v>967</v>
      </c>
      <c r="L248" s="15">
        <v>281</v>
      </c>
      <c r="M248" t="s">
        <v>25607</v>
      </c>
      <c r="N248" t="s">
        <v>25415</v>
      </c>
      <c r="O248" t="s">
        <v>25680</v>
      </c>
    </row>
    <row r="249" spans="2:15" ht="11" outlineLevel="1" x14ac:dyDescent="0.15">
      <c r="B249" t="s">
        <v>549</v>
      </c>
      <c r="C249" t="s">
        <v>25429</v>
      </c>
      <c r="D249" t="s">
        <v>25409</v>
      </c>
      <c r="E249" t="s">
        <v>25457</v>
      </c>
      <c r="F249" t="s">
        <v>25444</v>
      </c>
      <c r="H249" t="s">
        <v>25412</v>
      </c>
      <c r="I249" t="s">
        <v>25413</v>
      </c>
      <c r="J249" s="5">
        <v>14.185</v>
      </c>
      <c r="K249" t="s">
        <v>967</v>
      </c>
      <c r="L249" s="15">
        <v>281</v>
      </c>
      <c r="M249" t="s">
        <v>25607</v>
      </c>
      <c r="N249" t="s">
        <v>25415</v>
      </c>
      <c r="O249" t="s">
        <v>25681</v>
      </c>
    </row>
    <row r="250" spans="2:15" ht="11" outlineLevel="1" x14ac:dyDescent="0.15">
      <c r="B250" t="s">
        <v>549</v>
      </c>
      <c r="C250" t="s">
        <v>25429</v>
      </c>
      <c r="D250" t="s">
        <v>25409</v>
      </c>
      <c r="E250" t="s">
        <v>25457</v>
      </c>
      <c r="F250" t="s">
        <v>25444</v>
      </c>
      <c r="G250" t="s">
        <v>25419</v>
      </c>
      <c r="H250" t="s">
        <v>25417</v>
      </c>
      <c r="I250" t="s">
        <v>25417</v>
      </c>
      <c r="J250" s="5">
        <v>66.585999999999999</v>
      </c>
      <c r="K250" t="s">
        <v>967</v>
      </c>
      <c r="L250" s="15">
        <v>281</v>
      </c>
      <c r="M250" t="s">
        <v>25607</v>
      </c>
      <c r="N250" t="s">
        <v>25415</v>
      </c>
      <c r="O250" t="s">
        <v>25682</v>
      </c>
    </row>
    <row r="251" spans="2:15" ht="11" outlineLevel="1" x14ac:dyDescent="0.15">
      <c r="B251" t="s">
        <v>549</v>
      </c>
      <c r="C251" t="s">
        <v>25429</v>
      </c>
      <c r="D251" t="s">
        <v>25409</v>
      </c>
      <c r="E251" t="s">
        <v>25457</v>
      </c>
      <c r="F251" t="s">
        <v>25444</v>
      </c>
      <c r="G251" t="s">
        <v>25408</v>
      </c>
      <c r="H251" t="s">
        <v>25420</v>
      </c>
      <c r="I251" t="s">
        <v>25420</v>
      </c>
      <c r="J251" s="5">
        <v>76.66</v>
      </c>
      <c r="K251" t="s">
        <v>967</v>
      </c>
      <c r="L251" s="15">
        <v>281</v>
      </c>
      <c r="M251" t="s">
        <v>25607</v>
      </c>
      <c r="N251" t="s">
        <v>25415</v>
      </c>
      <c r="O251" t="s">
        <v>25683</v>
      </c>
    </row>
    <row r="252" spans="2:15" ht="11" outlineLevel="1" x14ac:dyDescent="0.15">
      <c r="B252" t="s">
        <v>549</v>
      </c>
      <c r="C252" t="s">
        <v>25429</v>
      </c>
      <c r="D252" t="s">
        <v>25409</v>
      </c>
      <c r="E252" t="s">
        <v>25457</v>
      </c>
      <c r="F252" t="s">
        <v>25444</v>
      </c>
      <c r="G252" t="s">
        <v>25429</v>
      </c>
      <c r="H252" t="s">
        <v>25422</v>
      </c>
      <c r="I252" t="s">
        <v>25423</v>
      </c>
      <c r="J252" s="5">
        <v>104.676</v>
      </c>
      <c r="K252" t="s">
        <v>967</v>
      </c>
      <c r="L252" s="15">
        <v>281</v>
      </c>
      <c r="M252" t="s">
        <v>25607</v>
      </c>
      <c r="N252" t="s">
        <v>25415</v>
      </c>
      <c r="O252" t="s">
        <v>25684</v>
      </c>
    </row>
    <row r="253" spans="2:15" ht="11" outlineLevel="1" x14ac:dyDescent="0.15">
      <c r="B253" t="s">
        <v>549</v>
      </c>
      <c r="C253" t="s">
        <v>25429</v>
      </c>
      <c r="D253" t="s">
        <v>25409</v>
      </c>
      <c r="E253" t="s">
        <v>25457</v>
      </c>
      <c r="F253" t="s">
        <v>25444</v>
      </c>
      <c r="G253" t="s">
        <v>25429</v>
      </c>
      <c r="H253" t="s">
        <v>25425</v>
      </c>
      <c r="I253" t="s">
        <v>25423</v>
      </c>
      <c r="J253" s="5">
        <v>0</v>
      </c>
      <c r="K253" t="s">
        <v>967</v>
      </c>
      <c r="L253" s="15">
        <v>281</v>
      </c>
      <c r="M253" t="s">
        <v>25607</v>
      </c>
      <c r="N253" t="s">
        <v>25415</v>
      </c>
      <c r="O253" t="s">
        <v>25685</v>
      </c>
    </row>
    <row r="254" spans="2:15" ht="11" outlineLevel="1" x14ac:dyDescent="0.15">
      <c r="B254" t="s">
        <v>549</v>
      </c>
      <c r="C254" t="s">
        <v>25429</v>
      </c>
      <c r="D254" t="s">
        <v>25409</v>
      </c>
      <c r="E254" t="s">
        <v>25457</v>
      </c>
      <c r="F254" t="s">
        <v>25444</v>
      </c>
      <c r="G254" t="s">
        <v>25429</v>
      </c>
      <c r="H254" t="s">
        <v>25427</v>
      </c>
      <c r="I254" t="s">
        <v>25423</v>
      </c>
      <c r="J254" s="5">
        <v>104.676</v>
      </c>
      <c r="K254" t="s">
        <v>967</v>
      </c>
      <c r="L254" s="15">
        <v>281</v>
      </c>
      <c r="M254" t="s">
        <v>25607</v>
      </c>
      <c r="N254" t="s">
        <v>25415</v>
      </c>
      <c r="O254" t="s">
        <v>25686</v>
      </c>
    </row>
    <row r="255" spans="2:15" ht="11" outlineLevel="1" x14ac:dyDescent="0.15">
      <c r="B255" t="s">
        <v>549</v>
      </c>
      <c r="C255" t="s">
        <v>25429</v>
      </c>
      <c r="D255" t="s">
        <v>25409</v>
      </c>
      <c r="E255" t="s">
        <v>25457</v>
      </c>
      <c r="F255" t="s">
        <v>25444</v>
      </c>
      <c r="G255" t="s">
        <v>25433</v>
      </c>
      <c r="H255" t="s">
        <v>25430</v>
      </c>
      <c r="I255" t="s">
        <v>25431</v>
      </c>
      <c r="J255" s="5">
        <v>150.589</v>
      </c>
      <c r="K255" t="s">
        <v>967</v>
      </c>
      <c r="L255" s="15">
        <v>281</v>
      </c>
      <c r="M255" t="s">
        <v>25607</v>
      </c>
      <c r="N255" t="s">
        <v>25415</v>
      </c>
      <c r="O255" t="s">
        <v>25687</v>
      </c>
    </row>
    <row r="256" spans="2:15" ht="11" outlineLevel="1" x14ac:dyDescent="0.15">
      <c r="B256" t="s">
        <v>549</v>
      </c>
      <c r="C256" t="s">
        <v>25429</v>
      </c>
      <c r="D256" t="s">
        <v>25409</v>
      </c>
      <c r="E256" t="s">
        <v>25457</v>
      </c>
      <c r="F256" t="s">
        <v>25444</v>
      </c>
      <c r="G256" t="s">
        <v>25435</v>
      </c>
      <c r="H256" t="s">
        <v>25430</v>
      </c>
      <c r="I256" t="s">
        <v>25431</v>
      </c>
      <c r="J256" s="5">
        <v>24.768000000000001</v>
      </c>
      <c r="K256" t="s">
        <v>967</v>
      </c>
      <c r="L256" s="15">
        <v>281</v>
      </c>
      <c r="M256" t="s">
        <v>25607</v>
      </c>
      <c r="N256" t="s">
        <v>25415</v>
      </c>
      <c r="O256" t="s">
        <v>25688</v>
      </c>
    </row>
    <row r="257" spans="2:15" ht="11" outlineLevel="1" x14ac:dyDescent="0.15">
      <c r="B257" t="s">
        <v>549</v>
      </c>
      <c r="C257" t="s">
        <v>25429</v>
      </c>
      <c r="D257" t="s">
        <v>25409</v>
      </c>
      <c r="E257" t="s">
        <v>25457</v>
      </c>
      <c r="F257" t="s">
        <v>25444</v>
      </c>
      <c r="G257" t="s">
        <v>25437</v>
      </c>
      <c r="H257" t="s">
        <v>25430</v>
      </c>
      <c r="I257" t="s">
        <v>25431</v>
      </c>
      <c r="J257" s="5">
        <v>13.581</v>
      </c>
      <c r="K257" t="s">
        <v>967</v>
      </c>
      <c r="L257" s="15">
        <v>281</v>
      </c>
      <c r="M257" t="s">
        <v>25607</v>
      </c>
      <c r="N257" t="s">
        <v>25415</v>
      </c>
      <c r="O257" t="s">
        <v>25689</v>
      </c>
    </row>
    <row r="258" spans="2:15" ht="11" outlineLevel="1" x14ac:dyDescent="0.15">
      <c r="B258" t="s">
        <v>549</v>
      </c>
      <c r="C258" t="s">
        <v>25429</v>
      </c>
      <c r="D258" t="s">
        <v>25409</v>
      </c>
      <c r="E258" t="s">
        <v>25457</v>
      </c>
      <c r="F258" t="s">
        <v>25444</v>
      </c>
      <c r="G258" t="s">
        <v>25617</v>
      </c>
      <c r="H258" t="s">
        <v>25430</v>
      </c>
      <c r="I258" t="s">
        <v>25431</v>
      </c>
      <c r="J258" s="5">
        <v>13.576000000000001</v>
      </c>
      <c r="K258" t="s">
        <v>967</v>
      </c>
      <c r="L258" s="15">
        <v>281</v>
      </c>
      <c r="M258" t="s">
        <v>25607</v>
      </c>
      <c r="N258" t="s">
        <v>25415</v>
      </c>
      <c r="O258" t="s">
        <v>25690</v>
      </c>
    </row>
    <row r="259" spans="2:15" ht="11" outlineLevel="1" x14ac:dyDescent="0.15">
      <c r="B259" t="s">
        <v>549</v>
      </c>
      <c r="C259" t="s">
        <v>25429</v>
      </c>
      <c r="D259" t="s">
        <v>25409</v>
      </c>
      <c r="E259" t="s">
        <v>25457</v>
      </c>
      <c r="F259" t="s">
        <v>25444</v>
      </c>
      <c r="H259" t="s">
        <v>25439</v>
      </c>
      <c r="I259" t="s">
        <v>25439</v>
      </c>
      <c r="J259" s="5">
        <v>0</v>
      </c>
      <c r="K259" t="s">
        <v>967</v>
      </c>
      <c r="L259" s="15">
        <v>281</v>
      </c>
      <c r="M259" t="s">
        <v>25607</v>
      </c>
      <c r="N259" t="s">
        <v>25415</v>
      </c>
      <c r="O259" t="s">
        <v>25691</v>
      </c>
    </row>
    <row r="260" spans="2:15" ht="11" outlineLevel="1" x14ac:dyDescent="0.15">
      <c r="B260" t="s">
        <v>549</v>
      </c>
      <c r="C260" t="s">
        <v>25429</v>
      </c>
      <c r="D260" t="s">
        <v>25409</v>
      </c>
      <c r="E260" t="s">
        <v>25457</v>
      </c>
      <c r="F260" t="s">
        <v>25444</v>
      </c>
      <c r="H260" t="s">
        <v>25441</v>
      </c>
      <c r="I260" t="s">
        <v>25441</v>
      </c>
      <c r="J260" s="5">
        <v>464.62099999999998</v>
      </c>
      <c r="K260" t="s">
        <v>967</v>
      </c>
      <c r="L260" s="15">
        <v>281</v>
      </c>
      <c r="M260" t="s">
        <v>25607</v>
      </c>
      <c r="N260" t="s">
        <v>25415</v>
      </c>
      <c r="O260" t="s">
        <v>25692</v>
      </c>
    </row>
    <row r="261" spans="2:15" ht="11" outlineLevel="1" x14ac:dyDescent="0.15">
      <c r="B261" t="s">
        <v>549</v>
      </c>
      <c r="C261" t="s">
        <v>25429</v>
      </c>
      <c r="D261" t="s">
        <v>25409</v>
      </c>
      <c r="E261" t="s">
        <v>25470</v>
      </c>
      <c r="F261" t="s">
        <v>25444</v>
      </c>
      <c r="H261" t="s">
        <v>25412</v>
      </c>
      <c r="I261" t="s">
        <v>25413</v>
      </c>
      <c r="J261" s="5">
        <v>14.185</v>
      </c>
      <c r="K261" t="s">
        <v>967</v>
      </c>
      <c r="L261" s="15">
        <v>281</v>
      </c>
      <c r="M261" t="s">
        <v>25607</v>
      </c>
      <c r="N261" t="s">
        <v>25415</v>
      </c>
      <c r="O261" t="s">
        <v>25693</v>
      </c>
    </row>
    <row r="262" spans="2:15" ht="11" outlineLevel="1" x14ac:dyDescent="0.15">
      <c r="B262" t="s">
        <v>549</v>
      </c>
      <c r="C262" t="s">
        <v>25429</v>
      </c>
      <c r="D262" t="s">
        <v>25409</v>
      </c>
      <c r="E262" t="s">
        <v>25470</v>
      </c>
      <c r="F262" t="s">
        <v>25444</v>
      </c>
      <c r="G262" t="s">
        <v>25419</v>
      </c>
      <c r="H262" t="s">
        <v>25417</v>
      </c>
      <c r="I262" t="s">
        <v>25417</v>
      </c>
      <c r="J262" s="5">
        <v>66.585999999999999</v>
      </c>
      <c r="K262" t="s">
        <v>967</v>
      </c>
      <c r="L262" s="15">
        <v>281</v>
      </c>
      <c r="M262" t="s">
        <v>25607</v>
      </c>
      <c r="N262" t="s">
        <v>25415</v>
      </c>
      <c r="O262" t="s">
        <v>25694</v>
      </c>
    </row>
    <row r="263" spans="2:15" ht="11" outlineLevel="1" x14ac:dyDescent="0.15">
      <c r="B263" t="s">
        <v>549</v>
      </c>
      <c r="C263" t="s">
        <v>25429</v>
      </c>
      <c r="D263" t="s">
        <v>25409</v>
      </c>
      <c r="E263" t="s">
        <v>25470</v>
      </c>
      <c r="F263" t="s">
        <v>25444</v>
      </c>
      <c r="G263" t="s">
        <v>25408</v>
      </c>
      <c r="H263" t="s">
        <v>25420</v>
      </c>
      <c r="I263" t="s">
        <v>25420</v>
      </c>
      <c r="J263" s="5">
        <v>76.66</v>
      </c>
      <c r="K263" t="s">
        <v>967</v>
      </c>
      <c r="L263" s="15">
        <v>281</v>
      </c>
      <c r="M263" t="s">
        <v>25607</v>
      </c>
      <c r="N263" t="s">
        <v>25415</v>
      </c>
      <c r="O263" t="s">
        <v>25695</v>
      </c>
    </row>
    <row r="264" spans="2:15" ht="11" outlineLevel="1" x14ac:dyDescent="0.15">
      <c r="B264" t="s">
        <v>549</v>
      </c>
      <c r="C264" t="s">
        <v>25429</v>
      </c>
      <c r="D264" t="s">
        <v>25409</v>
      </c>
      <c r="E264" t="s">
        <v>25470</v>
      </c>
      <c r="F264" t="s">
        <v>25444</v>
      </c>
      <c r="G264" t="s">
        <v>25429</v>
      </c>
      <c r="H264" t="s">
        <v>25422</v>
      </c>
      <c r="I264" t="s">
        <v>25423</v>
      </c>
      <c r="J264" s="5">
        <v>104.676</v>
      </c>
      <c r="K264" t="s">
        <v>967</v>
      </c>
      <c r="L264" s="15">
        <v>281</v>
      </c>
      <c r="M264" t="s">
        <v>25607</v>
      </c>
      <c r="N264" t="s">
        <v>25415</v>
      </c>
      <c r="O264" t="s">
        <v>25696</v>
      </c>
    </row>
    <row r="265" spans="2:15" ht="11" outlineLevel="1" x14ac:dyDescent="0.15">
      <c r="B265" t="s">
        <v>549</v>
      </c>
      <c r="C265" t="s">
        <v>25429</v>
      </c>
      <c r="D265" t="s">
        <v>25409</v>
      </c>
      <c r="E265" t="s">
        <v>25470</v>
      </c>
      <c r="F265" t="s">
        <v>25444</v>
      </c>
      <c r="G265" t="s">
        <v>25429</v>
      </c>
      <c r="H265" t="s">
        <v>25425</v>
      </c>
      <c r="I265" t="s">
        <v>25423</v>
      </c>
      <c r="J265" s="5">
        <v>0</v>
      </c>
      <c r="K265" t="s">
        <v>967</v>
      </c>
      <c r="L265" s="15">
        <v>281</v>
      </c>
      <c r="M265" t="s">
        <v>25607</v>
      </c>
      <c r="N265" t="s">
        <v>25415</v>
      </c>
      <c r="O265" t="s">
        <v>25697</v>
      </c>
    </row>
    <row r="266" spans="2:15" ht="11" outlineLevel="1" x14ac:dyDescent="0.15">
      <c r="B266" t="s">
        <v>549</v>
      </c>
      <c r="C266" t="s">
        <v>25429</v>
      </c>
      <c r="D266" t="s">
        <v>25409</v>
      </c>
      <c r="E266" t="s">
        <v>25470</v>
      </c>
      <c r="F266" t="s">
        <v>25444</v>
      </c>
      <c r="G266" t="s">
        <v>25429</v>
      </c>
      <c r="H266" t="s">
        <v>25427</v>
      </c>
      <c r="I266" t="s">
        <v>25423</v>
      </c>
      <c r="J266" s="5">
        <v>104.676</v>
      </c>
      <c r="K266" t="s">
        <v>967</v>
      </c>
      <c r="L266" s="15">
        <v>281</v>
      </c>
      <c r="M266" t="s">
        <v>25607</v>
      </c>
      <c r="N266" t="s">
        <v>25415</v>
      </c>
      <c r="O266" t="s">
        <v>25698</v>
      </c>
    </row>
    <row r="267" spans="2:15" ht="11" outlineLevel="1" x14ac:dyDescent="0.15">
      <c r="B267" t="s">
        <v>549</v>
      </c>
      <c r="C267" t="s">
        <v>25429</v>
      </c>
      <c r="D267" t="s">
        <v>25409</v>
      </c>
      <c r="E267" t="s">
        <v>25470</v>
      </c>
      <c r="F267" t="s">
        <v>25444</v>
      </c>
      <c r="G267" t="s">
        <v>25433</v>
      </c>
      <c r="H267" t="s">
        <v>25430</v>
      </c>
      <c r="I267" t="s">
        <v>25431</v>
      </c>
      <c r="J267" s="5">
        <v>150.589</v>
      </c>
      <c r="K267" t="s">
        <v>967</v>
      </c>
      <c r="L267" s="15">
        <v>281</v>
      </c>
      <c r="M267" t="s">
        <v>25607</v>
      </c>
      <c r="N267" t="s">
        <v>25415</v>
      </c>
      <c r="O267" t="s">
        <v>25699</v>
      </c>
    </row>
    <row r="268" spans="2:15" ht="11" outlineLevel="1" x14ac:dyDescent="0.15">
      <c r="B268" t="s">
        <v>549</v>
      </c>
      <c r="C268" t="s">
        <v>25429</v>
      </c>
      <c r="D268" t="s">
        <v>25409</v>
      </c>
      <c r="E268" t="s">
        <v>25470</v>
      </c>
      <c r="F268" t="s">
        <v>25444</v>
      </c>
      <c r="G268" t="s">
        <v>25435</v>
      </c>
      <c r="H268" t="s">
        <v>25430</v>
      </c>
      <c r="I268" t="s">
        <v>25431</v>
      </c>
      <c r="J268" s="5">
        <v>24.768000000000001</v>
      </c>
      <c r="K268" t="s">
        <v>967</v>
      </c>
      <c r="L268" s="15">
        <v>281</v>
      </c>
      <c r="M268" t="s">
        <v>25607</v>
      </c>
      <c r="N268" t="s">
        <v>25415</v>
      </c>
      <c r="O268" t="s">
        <v>25700</v>
      </c>
    </row>
    <row r="269" spans="2:15" ht="11" outlineLevel="1" x14ac:dyDescent="0.15">
      <c r="B269" t="s">
        <v>549</v>
      </c>
      <c r="C269" t="s">
        <v>25429</v>
      </c>
      <c r="D269" t="s">
        <v>25409</v>
      </c>
      <c r="E269" t="s">
        <v>25470</v>
      </c>
      <c r="F269" t="s">
        <v>25444</v>
      </c>
      <c r="G269" t="s">
        <v>25437</v>
      </c>
      <c r="H269" t="s">
        <v>25430</v>
      </c>
      <c r="I269" t="s">
        <v>25431</v>
      </c>
      <c r="J269" s="5">
        <v>13.581</v>
      </c>
      <c r="K269" t="s">
        <v>967</v>
      </c>
      <c r="L269" s="15">
        <v>281</v>
      </c>
      <c r="M269" t="s">
        <v>25607</v>
      </c>
      <c r="N269" t="s">
        <v>25415</v>
      </c>
      <c r="O269" t="s">
        <v>25701</v>
      </c>
    </row>
    <row r="270" spans="2:15" ht="11" outlineLevel="1" x14ac:dyDescent="0.15">
      <c r="B270" t="s">
        <v>549</v>
      </c>
      <c r="C270" t="s">
        <v>25429</v>
      </c>
      <c r="D270" t="s">
        <v>25409</v>
      </c>
      <c r="E270" t="s">
        <v>25470</v>
      </c>
      <c r="F270" t="s">
        <v>25444</v>
      </c>
      <c r="G270" t="s">
        <v>25617</v>
      </c>
      <c r="H270" t="s">
        <v>25430</v>
      </c>
      <c r="I270" t="s">
        <v>25431</v>
      </c>
      <c r="J270" s="5">
        <v>13.576000000000001</v>
      </c>
      <c r="K270" t="s">
        <v>967</v>
      </c>
      <c r="L270" s="15">
        <v>281</v>
      </c>
      <c r="M270" t="s">
        <v>25607</v>
      </c>
      <c r="N270" t="s">
        <v>25415</v>
      </c>
      <c r="O270" t="s">
        <v>25702</v>
      </c>
    </row>
    <row r="271" spans="2:15" ht="11" outlineLevel="1" x14ac:dyDescent="0.15">
      <c r="B271" t="s">
        <v>549</v>
      </c>
      <c r="C271" t="s">
        <v>25429</v>
      </c>
      <c r="D271" t="s">
        <v>25409</v>
      </c>
      <c r="E271" t="s">
        <v>25470</v>
      </c>
      <c r="F271" t="s">
        <v>25444</v>
      </c>
      <c r="H271" t="s">
        <v>25439</v>
      </c>
      <c r="I271" t="s">
        <v>25439</v>
      </c>
      <c r="J271" s="5">
        <v>0</v>
      </c>
      <c r="K271" t="s">
        <v>967</v>
      </c>
      <c r="L271" s="15">
        <v>281</v>
      </c>
      <c r="M271" t="s">
        <v>25607</v>
      </c>
      <c r="N271" t="s">
        <v>25415</v>
      </c>
      <c r="O271" t="s">
        <v>25703</v>
      </c>
    </row>
    <row r="272" spans="2:15" ht="11" outlineLevel="1" x14ac:dyDescent="0.15">
      <c r="B272" t="s">
        <v>549</v>
      </c>
      <c r="C272" t="s">
        <v>25429</v>
      </c>
      <c r="D272" t="s">
        <v>25409</v>
      </c>
      <c r="E272" t="s">
        <v>25470</v>
      </c>
      <c r="F272" t="s">
        <v>25444</v>
      </c>
      <c r="H272" t="s">
        <v>25441</v>
      </c>
      <c r="I272" t="s">
        <v>25441</v>
      </c>
      <c r="J272" s="5">
        <v>464.62099999999998</v>
      </c>
      <c r="K272" t="s">
        <v>967</v>
      </c>
      <c r="L272" s="15">
        <v>281</v>
      </c>
      <c r="M272" t="s">
        <v>25607</v>
      </c>
      <c r="N272" t="s">
        <v>25415</v>
      </c>
      <c r="O272" t="s">
        <v>25704</v>
      </c>
    </row>
    <row r="273" spans="2:15" ht="11" outlineLevel="1" x14ac:dyDescent="0.15">
      <c r="B273" t="s">
        <v>559</v>
      </c>
      <c r="C273" t="s">
        <v>25429</v>
      </c>
      <c r="D273" t="s">
        <v>25409</v>
      </c>
      <c r="E273" t="s">
        <v>25410</v>
      </c>
      <c r="F273" t="s">
        <v>25411</v>
      </c>
      <c r="H273" t="s">
        <v>25412</v>
      </c>
      <c r="I273" t="s">
        <v>25413</v>
      </c>
      <c r="J273" s="5">
        <v>0</v>
      </c>
      <c r="K273" t="s">
        <v>967</v>
      </c>
      <c r="L273" s="15">
        <v>291</v>
      </c>
      <c r="M273" t="s">
        <v>25607</v>
      </c>
      <c r="N273" t="s">
        <v>25415</v>
      </c>
      <c r="O273" t="s">
        <v>25705</v>
      </c>
    </row>
    <row r="274" spans="2:15" ht="11" outlineLevel="1" x14ac:dyDescent="0.15">
      <c r="B274" t="s">
        <v>559</v>
      </c>
      <c r="C274" t="s">
        <v>25429</v>
      </c>
      <c r="D274" t="s">
        <v>25409</v>
      </c>
      <c r="E274" t="s">
        <v>25410</v>
      </c>
      <c r="F274" t="s">
        <v>25411</v>
      </c>
      <c r="G274" t="s">
        <v>25419</v>
      </c>
      <c r="H274" t="s">
        <v>25417</v>
      </c>
      <c r="I274" t="s">
        <v>25417</v>
      </c>
      <c r="J274" s="5">
        <v>0</v>
      </c>
      <c r="K274" t="s">
        <v>967</v>
      </c>
      <c r="L274" s="15">
        <v>291</v>
      </c>
      <c r="M274" t="s">
        <v>25607</v>
      </c>
      <c r="N274" t="s">
        <v>25415</v>
      </c>
      <c r="O274" t="s">
        <v>25706</v>
      </c>
    </row>
    <row r="275" spans="2:15" ht="11" outlineLevel="1" x14ac:dyDescent="0.15">
      <c r="B275" t="s">
        <v>559</v>
      </c>
      <c r="C275" t="s">
        <v>25429</v>
      </c>
      <c r="D275" t="s">
        <v>25409</v>
      </c>
      <c r="E275" t="s">
        <v>25410</v>
      </c>
      <c r="F275" t="s">
        <v>25411</v>
      </c>
      <c r="G275" t="s">
        <v>25408</v>
      </c>
      <c r="H275" t="s">
        <v>25420</v>
      </c>
      <c r="I275" t="s">
        <v>25420</v>
      </c>
      <c r="J275" s="5">
        <v>0</v>
      </c>
      <c r="K275" t="s">
        <v>967</v>
      </c>
      <c r="L275" s="15">
        <v>291</v>
      </c>
      <c r="M275" t="s">
        <v>25607</v>
      </c>
      <c r="N275" t="s">
        <v>25415</v>
      </c>
      <c r="O275" t="s">
        <v>25707</v>
      </c>
    </row>
    <row r="276" spans="2:15" ht="11" outlineLevel="1" x14ac:dyDescent="0.15">
      <c r="B276" t="s">
        <v>559</v>
      </c>
      <c r="C276" t="s">
        <v>25429</v>
      </c>
      <c r="D276" t="s">
        <v>25409</v>
      </c>
      <c r="E276" t="s">
        <v>25410</v>
      </c>
      <c r="F276" t="s">
        <v>25411</v>
      </c>
      <c r="G276" t="s">
        <v>25429</v>
      </c>
      <c r="H276" t="s">
        <v>25422</v>
      </c>
      <c r="I276" t="s">
        <v>25423</v>
      </c>
      <c r="J276" s="5">
        <v>520</v>
      </c>
      <c r="K276" t="s">
        <v>967</v>
      </c>
      <c r="L276" s="15">
        <v>291</v>
      </c>
      <c r="M276" t="s">
        <v>25607</v>
      </c>
      <c r="N276" t="s">
        <v>25415</v>
      </c>
      <c r="O276" t="s">
        <v>25708</v>
      </c>
    </row>
    <row r="277" spans="2:15" ht="11" outlineLevel="1" x14ac:dyDescent="0.15">
      <c r="B277" t="s">
        <v>559</v>
      </c>
      <c r="C277" t="s">
        <v>25429</v>
      </c>
      <c r="D277" t="s">
        <v>25409</v>
      </c>
      <c r="E277" t="s">
        <v>25410</v>
      </c>
      <c r="F277" t="s">
        <v>25411</v>
      </c>
      <c r="G277" t="s">
        <v>25429</v>
      </c>
      <c r="H277" t="s">
        <v>25425</v>
      </c>
      <c r="I277" t="s">
        <v>25423</v>
      </c>
      <c r="J277" s="5">
        <v>0</v>
      </c>
      <c r="K277" t="s">
        <v>967</v>
      </c>
      <c r="L277" s="15">
        <v>291</v>
      </c>
      <c r="M277" t="s">
        <v>25607</v>
      </c>
      <c r="N277" t="s">
        <v>25415</v>
      </c>
      <c r="O277" t="s">
        <v>25709</v>
      </c>
    </row>
    <row r="278" spans="2:15" ht="11" outlineLevel="1" x14ac:dyDescent="0.15">
      <c r="B278" t="s">
        <v>559</v>
      </c>
      <c r="C278" t="s">
        <v>25429</v>
      </c>
      <c r="D278" t="s">
        <v>25409</v>
      </c>
      <c r="E278" t="s">
        <v>25410</v>
      </c>
      <c r="F278" t="s">
        <v>25411</v>
      </c>
      <c r="G278" t="s">
        <v>25429</v>
      </c>
      <c r="H278" t="s">
        <v>25427</v>
      </c>
      <c r="I278" t="s">
        <v>25423</v>
      </c>
      <c r="J278" s="5">
        <v>520</v>
      </c>
      <c r="K278" t="s">
        <v>967</v>
      </c>
      <c r="L278" s="15">
        <v>291</v>
      </c>
      <c r="M278" t="s">
        <v>25607</v>
      </c>
      <c r="N278" t="s">
        <v>25415</v>
      </c>
      <c r="O278" t="s">
        <v>25710</v>
      </c>
    </row>
    <row r="279" spans="2:15" ht="11" outlineLevel="1" x14ac:dyDescent="0.15">
      <c r="B279" t="s">
        <v>559</v>
      </c>
      <c r="C279" t="s">
        <v>25429</v>
      </c>
      <c r="D279" t="s">
        <v>25409</v>
      </c>
      <c r="E279" t="s">
        <v>25410</v>
      </c>
      <c r="F279" t="s">
        <v>25411</v>
      </c>
      <c r="G279" t="s">
        <v>25433</v>
      </c>
      <c r="H279" t="s">
        <v>25430</v>
      </c>
      <c r="I279" t="s">
        <v>25431</v>
      </c>
      <c r="J279" s="5">
        <v>5630</v>
      </c>
      <c r="K279" t="s">
        <v>967</v>
      </c>
      <c r="L279" s="15">
        <v>291</v>
      </c>
      <c r="M279" t="s">
        <v>25607</v>
      </c>
      <c r="N279" t="s">
        <v>25415</v>
      </c>
      <c r="O279" t="s">
        <v>25711</v>
      </c>
    </row>
    <row r="280" spans="2:15" ht="11" outlineLevel="1" x14ac:dyDescent="0.15">
      <c r="B280" t="s">
        <v>559</v>
      </c>
      <c r="C280" t="s">
        <v>25429</v>
      </c>
      <c r="D280" t="s">
        <v>25409</v>
      </c>
      <c r="E280" t="s">
        <v>25410</v>
      </c>
      <c r="F280" t="s">
        <v>25411</v>
      </c>
      <c r="G280" t="s">
        <v>25435</v>
      </c>
      <c r="H280" t="s">
        <v>25430</v>
      </c>
      <c r="I280" t="s">
        <v>25431</v>
      </c>
      <c r="J280" s="5">
        <v>541</v>
      </c>
      <c r="K280" t="s">
        <v>967</v>
      </c>
      <c r="L280" s="15">
        <v>291</v>
      </c>
      <c r="M280" t="s">
        <v>25607</v>
      </c>
      <c r="N280" t="s">
        <v>25415</v>
      </c>
      <c r="O280" t="s">
        <v>25712</v>
      </c>
    </row>
    <row r="281" spans="2:15" ht="11" outlineLevel="1" x14ac:dyDescent="0.15">
      <c r="B281" t="s">
        <v>559</v>
      </c>
      <c r="C281" t="s">
        <v>25429</v>
      </c>
      <c r="D281" t="s">
        <v>25409</v>
      </c>
      <c r="E281" t="s">
        <v>25410</v>
      </c>
      <c r="F281" t="s">
        <v>25411</v>
      </c>
      <c r="G281" t="s">
        <v>25437</v>
      </c>
      <c r="H281" t="s">
        <v>25430</v>
      </c>
      <c r="I281" t="s">
        <v>25431</v>
      </c>
      <c r="J281" s="5">
        <v>552</v>
      </c>
      <c r="K281" t="s">
        <v>967</v>
      </c>
      <c r="L281" s="15">
        <v>291</v>
      </c>
      <c r="M281" t="s">
        <v>25607</v>
      </c>
      <c r="N281" t="s">
        <v>25415</v>
      </c>
      <c r="O281" t="s">
        <v>25713</v>
      </c>
    </row>
    <row r="282" spans="2:15" ht="11" outlineLevel="1" x14ac:dyDescent="0.15">
      <c r="B282" t="s">
        <v>559</v>
      </c>
      <c r="C282" t="s">
        <v>25429</v>
      </c>
      <c r="D282" t="s">
        <v>25409</v>
      </c>
      <c r="E282" t="s">
        <v>25410</v>
      </c>
      <c r="F282" t="s">
        <v>25411</v>
      </c>
      <c r="G282" t="s">
        <v>25617</v>
      </c>
      <c r="H282" t="s">
        <v>25430</v>
      </c>
      <c r="I282" t="s">
        <v>25431</v>
      </c>
      <c r="J282" s="5">
        <v>564</v>
      </c>
      <c r="K282" t="s">
        <v>967</v>
      </c>
      <c r="L282" s="15">
        <v>291</v>
      </c>
      <c r="M282" t="s">
        <v>25607</v>
      </c>
      <c r="N282" t="s">
        <v>25415</v>
      </c>
      <c r="O282" t="s">
        <v>25714</v>
      </c>
    </row>
    <row r="283" spans="2:15" ht="11" outlineLevel="1" x14ac:dyDescent="0.15">
      <c r="B283" t="s">
        <v>559</v>
      </c>
      <c r="C283" t="s">
        <v>25429</v>
      </c>
      <c r="D283" t="s">
        <v>25409</v>
      </c>
      <c r="E283" t="s">
        <v>25410</v>
      </c>
      <c r="F283" t="s">
        <v>25411</v>
      </c>
      <c r="H283" t="s">
        <v>25439</v>
      </c>
      <c r="I283" t="s">
        <v>25439</v>
      </c>
      <c r="J283" s="5">
        <v>0</v>
      </c>
      <c r="K283" t="s">
        <v>967</v>
      </c>
      <c r="L283" s="15">
        <v>291</v>
      </c>
      <c r="M283" t="s">
        <v>25607</v>
      </c>
      <c r="N283" t="s">
        <v>25415</v>
      </c>
      <c r="O283" t="s">
        <v>25715</v>
      </c>
    </row>
    <row r="284" spans="2:15" ht="11" outlineLevel="1" x14ac:dyDescent="0.15">
      <c r="B284" t="s">
        <v>559</v>
      </c>
      <c r="C284" t="s">
        <v>25429</v>
      </c>
      <c r="D284" t="s">
        <v>25409</v>
      </c>
      <c r="E284" t="s">
        <v>25410</v>
      </c>
      <c r="F284" t="s">
        <v>25411</v>
      </c>
      <c r="H284" t="s">
        <v>25441</v>
      </c>
      <c r="I284" t="s">
        <v>25441</v>
      </c>
      <c r="J284" s="5">
        <v>7807</v>
      </c>
      <c r="K284" t="s">
        <v>967</v>
      </c>
      <c r="L284" s="15">
        <v>291</v>
      </c>
      <c r="M284" t="s">
        <v>25607</v>
      </c>
      <c r="N284" t="s">
        <v>25415</v>
      </c>
      <c r="O284" t="s">
        <v>25716</v>
      </c>
    </row>
    <row r="285" spans="2:15" ht="11" outlineLevel="1" x14ac:dyDescent="0.15">
      <c r="B285" t="s">
        <v>559</v>
      </c>
      <c r="C285" t="s">
        <v>25429</v>
      </c>
      <c r="D285" t="s">
        <v>25409</v>
      </c>
      <c r="E285" t="s">
        <v>25443</v>
      </c>
      <c r="F285" t="s">
        <v>25444</v>
      </c>
      <c r="H285" t="s">
        <v>25412</v>
      </c>
      <c r="I285" t="s">
        <v>25413</v>
      </c>
      <c r="J285" s="5">
        <v>190.95099999999999</v>
      </c>
      <c r="K285" t="s">
        <v>967</v>
      </c>
      <c r="L285" s="15">
        <v>291</v>
      </c>
      <c r="M285" t="s">
        <v>25607</v>
      </c>
      <c r="N285" t="s">
        <v>25415</v>
      </c>
      <c r="O285" t="s">
        <v>25717</v>
      </c>
    </row>
    <row r="286" spans="2:15" ht="11" outlineLevel="1" x14ac:dyDescent="0.15">
      <c r="B286" t="s">
        <v>559</v>
      </c>
      <c r="C286" t="s">
        <v>25429</v>
      </c>
      <c r="D286" t="s">
        <v>25409</v>
      </c>
      <c r="E286" t="s">
        <v>25443</v>
      </c>
      <c r="F286" t="s">
        <v>25444</v>
      </c>
      <c r="G286" t="s">
        <v>25419</v>
      </c>
      <c r="H286" t="s">
        <v>25417</v>
      </c>
      <c r="I286" t="s">
        <v>25417</v>
      </c>
      <c r="J286" s="5">
        <v>1.8440000000000001</v>
      </c>
      <c r="K286" t="s">
        <v>967</v>
      </c>
      <c r="L286" s="15">
        <v>291</v>
      </c>
      <c r="M286" t="s">
        <v>25607</v>
      </c>
      <c r="N286" t="s">
        <v>25415</v>
      </c>
      <c r="O286" t="s">
        <v>25718</v>
      </c>
    </row>
    <row r="287" spans="2:15" ht="11" outlineLevel="1" x14ac:dyDescent="0.15">
      <c r="B287" t="s">
        <v>559</v>
      </c>
      <c r="C287" t="s">
        <v>25429</v>
      </c>
      <c r="D287" t="s">
        <v>25409</v>
      </c>
      <c r="E287" t="s">
        <v>25443</v>
      </c>
      <c r="F287" t="s">
        <v>25444</v>
      </c>
      <c r="G287" t="s">
        <v>25408</v>
      </c>
      <c r="H287" t="s">
        <v>25420</v>
      </c>
      <c r="I287" t="s">
        <v>25420</v>
      </c>
      <c r="J287" s="5">
        <v>0</v>
      </c>
      <c r="K287" t="s">
        <v>967</v>
      </c>
      <c r="L287" s="15">
        <v>291</v>
      </c>
      <c r="M287" t="s">
        <v>25607</v>
      </c>
      <c r="N287" t="s">
        <v>25415</v>
      </c>
      <c r="O287" t="s">
        <v>25719</v>
      </c>
    </row>
    <row r="288" spans="2:15" ht="11" outlineLevel="1" x14ac:dyDescent="0.15">
      <c r="B288" t="s">
        <v>559</v>
      </c>
      <c r="C288" t="s">
        <v>25429</v>
      </c>
      <c r="D288" t="s">
        <v>25409</v>
      </c>
      <c r="E288" t="s">
        <v>25443</v>
      </c>
      <c r="F288" t="s">
        <v>25444</v>
      </c>
      <c r="G288" t="s">
        <v>25429</v>
      </c>
      <c r="H288" t="s">
        <v>25422</v>
      </c>
      <c r="I288" t="s">
        <v>25423</v>
      </c>
      <c r="J288" s="5">
        <v>10.131</v>
      </c>
      <c r="K288" t="s">
        <v>967</v>
      </c>
      <c r="L288" s="15">
        <v>291</v>
      </c>
      <c r="M288" t="s">
        <v>25607</v>
      </c>
      <c r="N288" t="s">
        <v>25415</v>
      </c>
      <c r="O288" t="s">
        <v>25720</v>
      </c>
    </row>
    <row r="289" spans="2:15" ht="11" outlineLevel="1" x14ac:dyDescent="0.15">
      <c r="B289" t="s">
        <v>559</v>
      </c>
      <c r="C289" t="s">
        <v>25429</v>
      </c>
      <c r="D289" t="s">
        <v>25409</v>
      </c>
      <c r="E289" t="s">
        <v>25443</v>
      </c>
      <c r="F289" t="s">
        <v>25444</v>
      </c>
      <c r="G289" t="s">
        <v>25429</v>
      </c>
      <c r="H289" t="s">
        <v>25425</v>
      </c>
      <c r="I289" t="s">
        <v>25423</v>
      </c>
      <c r="J289" s="5">
        <v>0</v>
      </c>
      <c r="K289" t="s">
        <v>967</v>
      </c>
      <c r="L289" s="15">
        <v>291</v>
      </c>
      <c r="M289" t="s">
        <v>25607</v>
      </c>
      <c r="N289" t="s">
        <v>25415</v>
      </c>
      <c r="O289" t="s">
        <v>25721</v>
      </c>
    </row>
    <row r="290" spans="2:15" ht="11" outlineLevel="1" x14ac:dyDescent="0.15">
      <c r="B290" t="s">
        <v>559</v>
      </c>
      <c r="C290" t="s">
        <v>25429</v>
      </c>
      <c r="D290" t="s">
        <v>25409</v>
      </c>
      <c r="E290" t="s">
        <v>25443</v>
      </c>
      <c r="F290" t="s">
        <v>25444</v>
      </c>
      <c r="G290" t="s">
        <v>25429</v>
      </c>
      <c r="H290" t="s">
        <v>25427</v>
      </c>
      <c r="I290" t="s">
        <v>25423</v>
      </c>
      <c r="J290" s="5">
        <v>10.131</v>
      </c>
      <c r="K290" t="s">
        <v>967</v>
      </c>
      <c r="L290" s="15">
        <v>291</v>
      </c>
      <c r="M290" t="s">
        <v>25607</v>
      </c>
      <c r="N290" t="s">
        <v>25415</v>
      </c>
      <c r="O290" t="s">
        <v>25722</v>
      </c>
    </row>
    <row r="291" spans="2:15" ht="11" outlineLevel="1" x14ac:dyDescent="0.15">
      <c r="B291" t="s">
        <v>559</v>
      </c>
      <c r="C291" t="s">
        <v>25429</v>
      </c>
      <c r="D291" t="s">
        <v>25409</v>
      </c>
      <c r="E291" t="s">
        <v>25443</v>
      </c>
      <c r="F291" t="s">
        <v>25444</v>
      </c>
      <c r="G291" t="s">
        <v>25433</v>
      </c>
      <c r="H291" t="s">
        <v>25430</v>
      </c>
      <c r="I291" t="s">
        <v>25431</v>
      </c>
      <c r="J291" s="5">
        <v>23.07</v>
      </c>
      <c r="K291" t="s">
        <v>967</v>
      </c>
      <c r="L291" s="15">
        <v>291</v>
      </c>
      <c r="M291" t="s">
        <v>25607</v>
      </c>
      <c r="N291" t="s">
        <v>25415</v>
      </c>
      <c r="O291" t="s">
        <v>25723</v>
      </c>
    </row>
    <row r="292" spans="2:15" ht="11" outlineLevel="1" x14ac:dyDescent="0.15">
      <c r="B292" t="s">
        <v>559</v>
      </c>
      <c r="C292" t="s">
        <v>25429</v>
      </c>
      <c r="D292" t="s">
        <v>25409</v>
      </c>
      <c r="E292" t="s">
        <v>25443</v>
      </c>
      <c r="F292" t="s">
        <v>25444</v>
      </c>
      <c r="G292" t="s">
        <v>25435</v>
      </c>
      <c r="H292" t="s">
        <v>25430</v>
      </c>
      <c r="I292" t="s">
        <v>25431</v>
      </c>
      <c r="J292" s="5">
        <v>18</v>
      </c>
      <c r="K292" t="s">
        <v>967</v>
      </c>
      <c r="L292" s="15">
        <v>291</v>
      </c>
      <c r="M292" t="s">
        <v>25607</v>
      </c>
      <c r="N292" t="s">
        <v>25415</v>
      </c>
      <c r="O292" t="s">
        <v>25724</v>
      </c>
    </row>
    <row r="293" spans="2:15" ht="11" outlineLevel="1" x14ac:dyDescent="0.15">
      <c r="B293" t="s">
        <v>559</v>
      </c>
      <c r="C293" t="s">
        <v>25429</v>
      </c>
      <c r="D293" t="s">
        <v>25409</v>
      </c>
      <c r="E293" t="s">
        <v>25443</v>
      </c>
      <c r="F293" t="s">
        <v>25444</v>
      </c>
      <c r="G293" t="s">
        <v>25437</v>
      </c>
      <c r="H293" t="s">
        <v>25430</v>
      </c>
      <c r="I293" t="s">
        <v>25431</v>
      </c>
      <c r="J293" s="5">
        <v>18.062999999999999</v>
      </c>
      <c r="K293" t="s">
        <v>967</v>
      </c>
      <c r="L293" s="15">
        <v>291</v>
      </c>
      <c r="M293" t="s">
        <v>25607</v>
      </c>
      <c r="N293" t="s">
        <v>25415</v>
      </c>
      <c r="O293" t="s">
        <v>25725</v>
      </c>
    </row>
    <row r="294" spans="2:15" ht="11" outlineLevel="1" x14ac:dyDescent="0.15">
      <c r="B294" t="s">
        <v>559</v>
      </c>
      <c r="C294" t="s">
        <v>25429</v>
      </c>
      <c r="D294" t="s">
        <v>25409</v>
      </c>
      <c r="E294" t="s">
        <v>25443</v>
      </c>
      <c r="F294" t="s">
        <v>25444</v>
      </c>
      <c r="G294" t="s">
        <v>25617</v>
      </c>
      <c r="H294" t="s">
        <v>25430</v>
      </c>
      <c r="I294" t="s">
        <v>25431</v>
      </c>
      <c r="J294" s="5">
        <v>18.236999999999998</v>
      </c>
      <c r="K294" t="s">
        <v>967</v>
      </c>
      <c r="L294" s="15">
        <v>291</v>
      </c>
      <c r="M294" t="s">
        <v>25607</v>
      </c>
      <c r="N294" t="s">
        <v>25415</v>
      </c>
      <c r="O294" t="s">
        <v>25726</v>
      </c>
    </row>
    <row r="295" spans="2:15" ht="11" outlineLevel="1" x14ac:dyDescent="0.15">
      <c r="B295" t="s">
        <v>559</v>
      </c>
      <c r="C295" t="s">
        <v>25429</v>
      </c>
      <c r="D295" t="s">
        <v>25409</v>
      </c>
      <c r="E295" t="s">
        <v>25443</v>
      </c>
      <c r="F295" t="s">
        <v>25444</v>
      </c>
      <c r="H295" t="s">
        <v>25439</v>
      </c>
      <c r="I295" t="s">
        <v>25439</v>
      </c>
      <c r="J295" s="5">
        <v>0</v>
      </c>
      <c r="K295" t="s">
        <v>967</v>
      </c>
      <c r="L295" s="15">
        <v>291</v>
      </c>
      <c r="M295" t="s">
        <v>25607</v>
      </c>
      <c r="N295" t="s">
        <v>25415</v>
      </c>
      <c r="O295" t="s">
        <v>25727</v>
      </c>
    </row>
    <row r="296" spans="2:15" ht="11" outlineLevel="1" x14ac:dyDescent="0.15">
      <c r="B296" t="s">
        <v>559</v>
      </c>
      <c r="C296" t="s">
        <v>25429</v>
      </c>
      <c r="D296" t="s">
        <v>25409</v>
      </c>
      <c r="E296" t="s">
        <v>25443</v>
      </c>
      <c r="F296" t="s">
        <v>25444</v>
      </c>
      <c r="H296" t="s">
        <v>25441</v>
      </c>
      <c r="I296" t="s">
        <v>25441</v>
      </c>
      <c r="J296" s="5">
        <v>280.29599999999999</v>
      </c>
      <c r="K296" t="s">
        <v>967</v>
      </c>
      <c r="L296" s="15">
        <v>291</v>
      </c>
      <c r="M296" t="s">
        <v>25607</v>
      </c>
      <c r="N296" t="s">
        <v>25415</v>
      </c>
      <c r="O296" t="s">
        <v>25728</v>
      </c>
    </row>
    <row r="297" spans="2:15" ht="11" outlineLevel="1" x14ac:dyDescent="0.15">
      <c r="B297" t="s">
        <v>559</v>
      </c>
      <c r="C297" t="s">
        <v>25429</v>
      </c>
      <c r="D297" t="s">
        <v>25409</v>
      </c>
      <c r="E297" t="s">
        <v>25457</v>
      </c>
      <c r="F297" t="s">
        <v>25444</v>
      </c>
      <c r="H297" t="s">
        <v>25412</v>
      </c>
      <c r="I297" t="s">
        <v>25413</v>
      </c>
      <c r="J297" s="5">
        <v>190.95099999999999</v>
      </c>
      <c r="K297" t="s">
        <v>967</v>
      </c>
      <c r="L297" s="15">
        <v>291</v>
      </c>
      <c r="M297" t="s">
        <v>25607</v>
      </c>
      <c r="N297" t="s">
        <v>25415</v>
      </c>
      <c r="O297" t="s">
        <v>25729</v>
      </c>
    </row>
    <row r="298" spans="2:15" ht="11" outlineLevel="1" x14ac:dyDescent="0.15">
      <c r="B298" t="s">
        <v>559</v>
      </c>
      <c r="C298" t="s">
        <v>25429</v>
      </c>
      <c r="D298" t="s">
        <v>25409</v>
      </c>
      <c r="E298" t="s">
        <v>25457</v>
      </c>
      <c r="F298" t="s">
        <v>25444</v>
      </c>
      <c r="G298" t="s">
        <v>25419</v>
      </c>
      <c r="H298" t="s">
        <v>25417</v>
      </c>
      <c r="I298" t="s">
        <v>25417</v>
      </c>
      <c r="J298" s="5">
        <v>1.8440000000000001</v>
      </c>
      <c r="K298" t="s">
        <v>967</v>
      </c>
      <c r="L298" s="15">
        <v>291</v>
      </c>
      <c r="M298" t="s">
        <v>25607</v>
      </c>
      <c r="N298" t="s">
        <v>25415</v>
      </c>
      <c r="O298" t="s">
        <v>25730</v>
      </c>
    </row>
    <row r="299" spans="2:15" ht="11" outlineLevel="1" x14ac:dyDescent="0.15">
      <c r="B299" t="s">
        <v>559</v>
      </c>
      <c r="C299" t="s">
        <v>25429</v>
      </c>
      <c r="D299" t="s">
        <v>25409</v>
      </c>
      <c r="E299" t="s">
        <v>25457</v>
      </c>
      <c r="F299" t="s">
        <v>25444</v>
      </c>
      <c r="G299" t="s">
        <v>25408</v>
      </c>
      <c r="H299" t="s">
        <v>25420</v>
      </c>
      <c r="I299" t="s">
        <v>25420</v>
      </c>
      <c r="J299" s="5">
        <v>0</v>
      </c>
      <c r="K299" t="s">
        <v>967</v>
      </c>
      <c r="L299" s="15">
        <v>291</v>
      </c>
      <c r="M299" t="s">
        <v>25607</v>
      </c>
      <c r="N299" t="s">
        <v>25415</v>
      </c>
      <c r="O299" t="s">
        <v>25731</v>
      </c>
    </row>
    <row r="300" spans="2:15" ht="11" outlineLevel="1" x14ac:dyDescent="0.15">
      <c r="B300" t="s">
        <v>559</v>
      </c>
      <c r="C300" t="s">
        <v>25429</v>
      </c>
      <c r="D300" t="s">
        <v>25409</v>
      </c>
      <c r="E300" t="s">
        <v>25457</v>
      </c>
      <c r="F300" t="s">
        <v>25444</v>
      </c>
      <c r="G300" t="s">
        <v>25429</v>
      </c>
      <c r="H300" t="s">
        <v>25422</v>
      </c>
      <c r="I300" t="s">
        <v>25423</v>
      </c>
      <c r="J300" s="5">
        <v>10.131</v>
      </c>
      <c r="K300" t="s">
        <v>967</v>
      </c>
      <c r="L300" s="15">
        <v>291</v>
      </c>
      <c r="M300" t="s">
        <v>25607</v>
      </c>
      <c r="N300" t="s">
        <v>25415</v>
      </c>
      <c r="O300" t="s">
        <v>25732</v>
      </c>
    </row>
    <row r="301" spans="2:15" ht="11" outlineLevel="1" x14ac:dyDescent="0.15">
      <c r="B301" t="s">
        <v>559</v>
      </c>
      <c r="C301" t="s">
        <v>25429</v>
      </c>
      <c r="D301" t="s">
        <v>25409</v>
      </c>
      <c r="E301" t="s">
        <v>25457</v>
      </c>
      <c r="F301" t="s">
        <v>25444</v>
      </c>
      <c r="G301" t="s">
        <v>25429</v>
      </c>
      <c r="H301" t="s">
        <v>25425</v>
      </c>
      <c r="I301" t="s">
        <v>25423</v>
      </c>
      <c r="J301" s="5">
        <v>0</v>
      </c>
      <c r="K301" t="s">
        <v>967</v>
      </c>
      <c r="L301" s="15">
        <v>291</v>
      </c>
      <c r="M301" t="s">
        <v>25607</v>
      </c>
      <c r="N301" t="s">
        <v>25415</v>
      </c>
      <c r="O301" t="s">
        <v>25733</v>
      </c>
    </row>
    <row r="302" spans="2:15" ht="11" outlineLevel="1" x14ac:dyDescent="0.15">
      <c r="B302" t="s">
        <v>559</v>
      </c>
      <c r="C302" t="s">
        <v>25429</v>
      </c>
      <c r="D302" t="s">
        <v>25409</v>
      </c>
      <c r="E302" t="s">
        <v>25457</v>
      </c>
      <c r="F302" t="s">
        <v>25444</v>
      </c>
      <c r="G302" t="s">
        <v>25429</v>
      </c>
      <c r="H302" t="s">
        <v>25427</v>
      </c>
      <c r="I302" t="s">
        <v>25423</v>
      </c>
      <c r="J302" s="5">
        <v>10.131</v>
      </c>
      <c r="K302" t="s">
        <v>967</v>
      </c>
      <c r="L302" s="15">
        <v>291</v>
      </c>
      <c r="M302" t="s">
        <v>25607</v>
      </c>
      <c r="N302" t="s">
        <v>25415</v>
      </c>
      <c r="O302" t="s">
        <v>25734</v>
      </c>
    </row>
    <row r="303" spans="2:15" ht="11" outlineLevel="1" x14ac:dyDescent="0.15">
      <c r="B303" t="s">
        <v>559</v>
      </c>
      <c r="C303" t="s">
        <v>25429</v>
      </c>
      <c r="D303" t="s">
        <v>25409</v>
      </c>
      <c r="E303" t="s">
        <v>25457</v>
      </c>
      <c r="F303" t="s">
        <v>25444</v>
      </c>
      <c r="G303" t="s">
        <v>25433</v>
      </c>
      <c r="H303" t="s">
        <v>25430</v>
      </c>
      <c r="I303" t="s">
        <v>25431</v>
      </c>
      <c r="J303" s="5">
        <v>23.07</v>
      </c>
      <c r="K303" t="s">
        <v>967</v>
      </c>
      <c r="L303" s="15">
        <v>291</v>
      </c>
      <c r="M303" t="s">
        <v>25607</v>
      </c>
      <c r="N303" t="s">
        <v>25415</v>
      </c>
      <c r="O303" t="s">
        <v>25735</v>
      </c>
    </row>
    <row r="304" spans="2:15" ht="11" outlineLevel="1" x14ac:dyDescent="0.15">
      <c r="B304" t="s">
        <v>559</v>
      </c>
      <c r="C304" t="s">
        <v>25429</v>
      </c>
      <c r="D304" t="s">
        <v>25409</v>
      </c>
      <c r="E304" t="s">
        <v>25457</v>
      </c>
      <c r="F304" t="s">
        <v>25444</v>
      </c>
      <c r="G304" t="s">
        <v>25435</v>
      </c>
      <c r="H304" t="s">
        <v>25430</v>
      </c>
      <c r="I304" t="s">
        <v>25431</v>
      </c>
      <c r="J304" s="5">
        <v>18</v>
      </c>
      <c r="K304" t="s">
        <v>967</v>
      </c>
      <c r="L304" s="15">
        <v>291</v>
      </c>
      <c r="M304" t="s">
        <v>25607</v>
      </c>
      <c r="N304" t="s">
        <v>25415</v>
      </c>
      <c r="O304" t="s">
        <v>25736</v>
      </c>
    </row>
    <row r="305" spans="2:15" ht="11" outlineLevel="1" x14ac:dyDescent="0.15">
      <c r="B305" t="s">
        <v>559</v>
      </c>
      <c r="C305" t="s">
        <v>25429</v>
      </c>
      <c r="D305" t="s">
        <v>25409</v>
      </c>
      <c r="E305" t="s">
        <v>25457</v>
      </c>
      <c r="F305" t="s">
        <v>25444</v>
      </c>
      <c r="G305" t="s">
        <v>25437</v>
      </c>
      <c r="H305" t="s">
        <v>25430</v>
      </c>
      <c r="I305" t="s">
        <v>25431</v>
      </c>
      <c r="J305" s="5">
        <v>18.062999999999999</v>
      </c>
      <c r="K305" t="s">
        <v>967</v>
      </c>
      <c r="L305" s="15">
        <v>291</v>
      </c>
      <c r="M305" t="s">
        <v>25607</v>
      </c>
      <c r="N305" t="s">
        <v>25415</v>
      </c>
      <c r="O305" t="s">
        <v>25737</v>
      </c>
    </row>
    <row r="306" spans="2:15" ht="11" outlineLevel="1" x14ac:dyDescent="0.15">
      <c r="B306" t="s">
        <v>559</v>
      </c>
      <c r="C306" t="s">
        <v>25429</v>
      </c>
      <c r="D306" t="s">
        <v>25409</v>
      </c>
      <c r="E306" t="s">
        <v>25457</v>
      </c>
      <c r="F306" t="s">
        <v>25444</v>
      </c>
      <c r="G306" t="s">
        <v>25617</v>
      </c>
      <c r="H306" t="s">
        <v>25430</v>
      </c>
      <c r="I306" t="s">
        <v>25431</v>
      </c>
      <c r="J306" s="5">
        <v>18.236999999999998</v>
      </c>
      <c r="K306" t="s">
        <v>967</v>
      </c>
      <c r="L306" s="15">
        <v>291</v>
      </c>
      <c r="M306" t="s">
        <v>25607</v>
      </c>
      <c r="N306" t="s">
        <v>25415</v>
      </c>
      <c r="O306" t="s">
        <v>25738</v>
      </c>
    </row>
    <row r="307" spans="2:15" ht="11" outlineLevel="1" x14ac:dyDescent="0.15">
      <c r="B307" t="s">
        <v>559</v>
      </c>
      <c r="C307" t="s">
        <v>25429</v>
      </c>
      <c r="D307" t="s">
        <v>25409</v>
      </c>
      <c r="E307" t="s">
        <v>25457</v>
      </c>
      <c r="F307" t="s">
        <v>25444</v>
      </c>
      <c r="H307" t="s">
        <v>25439</v>
      </c>
      <c r="I307" t="s">
        <v>25439</v>
      </c>
      <c r="J307" s="5">
        <v>0</v>
      </c>
      <c r="K307" t="s">
        <v>967</v>
      </c>
      <c r="L307" s="15">
        <v>291</v>
      </c>
      <c r="M307" t="s">
        <v>25607</v>
      </c>
      <c r="N307" t="s">
        <v>25415</v>
      </c>
      <c r="O307" t="s">
        <v>25739</v>
      </c>
    </row>
    <row r="308" spans="2:15" ht="11" outlineLevel="1" x14ac:dyDescent="0.15">
      <c r="B308" t="s">
        <v>559</v>
      </c>
      <c r="C308" t="s">
        <v>25429</v>
      </c>
      <c r="D308" t="s">
        <v>25409</v>
      </c>
      <c r="E308" t="s">
        <v>25457</v>
      </c>
      <c r="F308" t="s">
        <v>25444</v>
      </c>
      <c r="H308" t="s">
        <v>25441</v>
      </c>
      <c r="I308" t="s">
        <v>25441</v>
      </c>
      <c r="J308" s="5">
        <v>280.29599999999999</v>
      </c>
      <c r="K308" t="s">
        <v>967</v>
      </c>
      <c r="L308" s="15">
        <v>291</v>
      </c>
      <c r="M308" t="s">
        <v>25607</v>
      </c>
      <c r="N308" t="s">
        <v>25415</v>
      </c>
      <c r="O308" t="s">
        <v>25740</v>
      </c>
    </row>
    <row r="309" spans="2:15" ht="11" outlineLevel="1" x14ac:dyDescent="0.15">
      <c r="B309" t="s">
        <v>559</v>
      </c>
      <c r="C309" t="s">
        <v>25429</v>
      </c>
      <c r="D309" t="s">
        <v>25409</v>
      </c>
      <c r="E309" t="s">
        <v>25470</v>
      </c>
      <c r="F309" t="s">
        <v>25444</v>
      </c>
      <c r="H309" t="s">
        <v>25412</v>
      </c>
      <c r="I309" t="s">
        <v>25413</v>
      </c>
      <c r="J309" s="5">
        <v>190.95099999999999</v>
      </c>
      <c r="K309" t="s">
        <v>967</v>
      </c>
      <c r="L309" s="15">
        <v>291</v>
      </c>
      <c r="M309" t="s">
        <v>25607</v>
      </c>
      <c r="N309" t="s">
        <v>25415</v>
      </c>
      <c r="O309" t="s">
        <v>25741</v>
      </c>
    </row>
    <row r="310" spans="2:15" ht="11" outlineLevel="1" x14ac:dyDescent="0.15">
      <c r="B310" t="s">
        <v>559</v>
      </c>
      <c r="C310" t="s">
        <v>25429</v>
      </c>
      <c r="D310" t="s">
        <v>25409</v>
      </c>
      <c r="E310" t="s">
        <v>25470</v>
      </c>
      <c r="F310" t="s">
        <v>25444</v>
      </c>
      <c r="G310" t="s">
        <v>25419</v>
      </c>
      <c r="H310" t="s">
        <v>25417</v>
      </c>
      <c r="I310" t="s">
        <v>25417</v>
      </c>
      <c r="J310" s="5">
        <v>1.8440000000000001</v>
      </c>
      <c r="K310" t="s">
        <v>967</v>
      </c>
      <c r="L310" s="15">
        <v>291</v>
      </c>
      <c r="M310" t="s">
        <v>25607</v>
      </c>
      <c r="N310" t="s">
        <v>25415</v>
      </c>
      <c r="O310" t="s">
        <v>25742</v>
      </c>
    </row>
    <row r="311" spans="2:15" ht="11" outlineLevel="1" x14ac:dyDescent="0.15">
      <c r="B311" t="s">
        <v>559</v>
      </c>
      <c r="C311" t="s">
        <v>25429</v>
      </c>
      <c r="D311" t="s">
        <v>25409</v>
      </c>
      <c r="E311" t="s">
        <v>25470</v>
      </c>
      <c r="F311" t="s">
        <v>25444</v>
      </c>
      <c r="G311" t="s">
        <v>25408</v>
      </c>
      <c r="H311" t="s">
        <v>25420</v>
      </c>
      <c r="I311" t="s">
        <v>25420</v>
      </c>
      <c r="J311" s="5">
        <v>0</v>
      </c>
      <c r="K311" t="s">
        <v>967</v>
      </c>
      <c r="L311" s="15">
        <v>291</v>
      </c>
      <c r="M311" t="s">
        <v>25607</v>
      </c>
      <c r="N311" t="s">
        <v>25415</v>
      </c>
      <c r="O311" t="s">
        <v>25743</v>
      </c>
    </row>
    <row r="312" spans="2:15" ht="11" outlineLevel="1" x14ac:dyDescent="0.15">
      <c r="B312" t="s">
        <v>559</v>
      </c>
      <c r="C312" t="s">
        <v>25429</v>
      </c>
      <c r="D312" t="s">
        <v>25409</v>
      </c>
      <c r="E312" t="s">
        <v>25470</v>
      </c>
      <c r="F312" t="s">
        <v>25444</v>
      </c>
      <c r="G312" t="s">
        <v>25429</v>
      </c>
      <c r="H312" t="s">
        <v>25422</v>
      </c>
      <c r="I312" t="s">
        <v>25423</v>
      </c>
      <c r="J312" s="5">
        <v>10.131</v>
      </c>
      <c r="K312" t="s">
        <v>967</v>
      </c>
      <c r="L312" s="15">
        <v>291</v>
      </c>
      <c r="M312" t="s">
        <v>25607</v>
      </c>
      <c r="N312" t="s">
        <v>25415</v>
      </c>
      <c r="O312" t="s">
        <v>25744</v>
      </c>
    </row>
    <row r="313" spans="2:15" ht="11" outlineLevel="1" x14ac:dyDescent="0.15">
      <c r="B313" t="s">
        <v>559</v>
      </c>
      <c r="C313" t="s">
        <v>25429</v>
      </c>
      <c r="D313" t="s">
        <v>25409</v>
      </c>
      <c r="E313" t="s">
        <v>25470</v>
      </c>
      <c r="F313" t="s">
        <v>25444</v>
      </c>
      <c r="G313" t="s">
        <v>25429</v>
      </c>
      <c r="H313" t="s">
        <v>25425</v>
      </c>
      <c r="I313" t="s">
        <v>25423</v>
      </c>
      <c r="J313" s="5">
        <v>0</v>
      </c>
      <c r="K313" t="s">
        <v>967</v>
      </c>
      <c r="L313" s="15">
        <v>291</v>
      </c>
      <c r="M313" t="s">
        <v>25607</v>
      </c>
      <c r="N313" t="s">
        <v>25415</v>
      </c>
      <c r="O313" t="s">
        <v>25745</v>
      </c>
    </row>
    <row r="314" spans="2:15" ht="11" outlineLevel="1" x14ac:dyDescent="0.15">
      <c r="B314" t="s">
        <v>559</v>
      </c>
      <c r="C314" t="s">
        <v>25429</v>
      </c>
      <c r="D314" t="s">
        <v>25409</v>
      </c>
      <c r="E314" t="s">
        <v>25470</v>
      </c>
      <c r="F314" t="s">
        <v>25444</v>
      </c>
      <c r="G314" t="s">
        <v>25429</v>
      </c>
      <c r="H314" t="s">
        <v>25427</v>
      </c>
      <c r="I314" t="s">
        <v>25423</v>
      </c>
      <c r="J314" s="5">
        <v>10.131</v>
      </c>
      <c r="K314" t="s">
        <v>967</v>
      </c>
      <c r="L314" s="15">
        <v>291</v>
      </c>
      <c r="M314" t="s">
        <v>25607</v>
      </c>
      <c r="N314" t="s">
        <v>25415</v>
      </c>
      <c r="O314" t="s">
        <v>25746</v>
      </c>
    </row>
    <row r="315" spans="2:15" ht="11" outlineLevel="1" x14ac:dyDescent="0.15">
      <c r="B315" t="s">
        <v>559</v>
      </c>
      <c r="C315" t="s">
        <v>25429</v>
      </c>
      <c r="D315" t="s">
        <v>25409</v>
      </c>
      <c r="E315" t="s">
        <v>25470</v>
      </c>
      <c r="F315" t="s">
        <v>25444</v>
      </c>
      <c r="G315" t="s">
        <v>25433</v>
      </c>
      <c r="H315" t="s">
        <v>25430</v>
      </c>
      <c r="I315" t="s">
        <v>25431</v>
      </c>
      <c r="J315" s="5">
        <v>23.07</v>
      </c>
      <c r="K315" t="s">
        <v>967</v>
      </c>
      <c r="L315" s="15">
        <v>291</v>
      </c>
      <c r="M315" t="s">
        <v>25607</v>
      </c>
      <c r="N315" t="s">
        <v>25415</v>
      </c>
      <c r="O315" t="s">
        <v>25747</v>
      </c>
    </row>
    <row r="316" spans="2:15" ht="11" outlineLevel="1" x14ac:dyDescent="0.15">
      <c r="B316" t="s">
        <v>559</v>
      </c>
      <c r="C316" t="s">
        <v>25429</v>
      </c>
      <c r="D316" t="s">
        <v>25409</v>
      </c>
      <c r="E316" t="s">
        <v>25470</v>
      </c>
      <c r="F316" t="s">
        <v>25444</v>
      </c>
      <c r="G316" t="s">
        <v>25435</v>
      </c>
      <c r="H316" t="s">
        <v>25430</v>
      </c>
      <c r="I316" t="s">
        <v>25431</v>
      </c>
      <c r="J316" s="5">
        <v>18</v>
      </c>
      <c r="K316" t="s">
        <v>967</v>
      </c>
      <c r="L316" s="15">
        <v>291</v>
      </c>
      <c r="M316" t="s">
        <v>25607</v>
      </c>
      <c r="N316" t="s">
        <v>25415</v>
      </c>
      <c r="O316" t="s">
        <v>25748</v>
      </c>
    </row>
    <row r="317" spans="2:15" ht="11" outlineLevel="1" x14ac:dyDescent="0.15">
      <c r="B317" t="s">
        <v>559</v>
      </c>
      <c r="C317" t="s">
        <v>25429</v>
      </c>
      <c r="D317" t="s">
        <v>25409</v>
      </c>
      <c r="E317" t="s">
        <v>25470</v>
      </c>
      <c r="F317" t="s">
        <v>25444</v>
      </c>
      <c r="G317" t="s">
        <v>25437</v>
      </c>
      <c r="H317" t="s">
        <v>25430</v>
      </c>
      <c r="I317" t="s">
        <v>25431</v>
      </c>
      <c r="J317" s="5">
        <v>18.062999999999999</v>
      </c>
      <c r="K317" t="s">
        <v>967</v>
      </c>
      <c r="L317" s="15">
        <v>291</v>
      </c>
      <c r="M317" t="s">
        <v>25607</v>
      </c>
      <c r="N317" t="s">
        <v>25415</v>
      </c>
      <c r="O317" t="s">
        <v>25749</v>
      </c>
    </row>
    <row r="318" spans="2:15" ht="11" outlineLevel="1" x14ac:dyDescent="0.15">
      <c r="B318" t="s">
        <v>559</v>
      </c>
      <c r="C318" t="s">
        <v>25429</v>
      </c>
      <c r="D318" t="s">
        <v>25409</v>
      </c>
      <c r="E318" t="s">
        <v>25470</v>
      </c>
      <c r="F318" t="s">
        <v>25444</v>
      </c>
      <c r="G318" t="s">
        <v>25617</v>
      </c>
      <c r="H318" t="s">
        <v>25430</v>
      </c>
      <c r="I318" t="s">
        <v>25431</v>
      </c>
      <c r="J318" s="5">
        <v>18.236999999999998</v>
      </c>
      <c r="K318" t="s">
        <v>967</v>
      </c>
      <c r="L318" s="15">
        <v>291</v>
      </c>
      <c r="M318" t="s">
        <v>25607</v>
      </c>
      <c r="N318" t="s">
        <v>25415</v>
      </c>
      <c r="O318" t="s">
        <v>25750</v>
      </c>
    </row>
    <row r="319" spans="2:15" ht="11" outlineLevel="1" x14ac:dyDescent="0.15">
      <c r="B319" t="s">
        <v>559</v>
      </c>
      <c r="C319" t="s">
        <v>25429</v>
      </c>
      <c r="D319" t="s">
        <v>25409</v>
      </c>
      <c r="E319" t="s">
        <v>25470</v>
      </c>
      <c r="F319" t="s">
        <v>25444</v>
      </c>
      <c r="H319" t="s">
        <v>25439</v>
      </c>
      <c r="I319" t="s">
        <v>25439</v>
      </c>
      <c r="J319" s="5">
        <v>0</v>
      </c>
      <c r="K319" t="s">
        <v>967</v>
      </c>
      <c r="L319" s="15">
        <v>291</v>
      </c>
      <c r="M319" t="s">
        <v>25607</v>
      </c>
      <c r="N319" t="s">
        <v>25415</v>
      </c>
      <c r="O319" t="s">
        <v>25751</v>
      </c>
    </row>
    <row r="320" spans="2:15" ht="11" outlineLevel="1" x14ac:dyDescent="0.15">
      <c r="B320" t="s">
        <v>559</v>
      </c>
      <c r="C320" t="s">
        <v>25429</v>
      </c>
      <c r="D320" t="s">
        <v>25409</v>
      </c>
      <c r="E320" t="s">
        <v>25470</v>
      </c>
      <c r="F320" t="s">
        <v>25444</v>
      </c>
      <c r="H320" t="s">
        <v>25441</v>
      </c>
      <c r="I320" t="s">
        <v>25441</v>
      </c>
      <c r="J320" s="5">
        <v>280.29599999999999</v>
      </c>
      <c r="K320" t="s">
        <v>967</v>
      </c>
      <c r="L320" s="15">
        <v>291</v>
      </c>
      <c r="M320" t="s">
        <v>25607</v>
      </c>
      <c r="N320" t="s">
        <v>25415</v>
      </c>
      <c r="O320" t="s">
        <v>25752</v>
      </c>
    </row>
    <row r="321" spans="2:15" ht="11" outlineLevel="1" x14ac:dyDescent="0.15">
      <c r="B321" t="s">
        <v>562</v>
      </c>
      <c r="C321" t="s">
        <v>25429</v>
      </c>
      <c r="D321" t="s">
        <v>25579</v>
      </c>
      <c r="E321" t="s">
        <v>25580</v>
      </c>
      <c r="F321" t="s">
        <v>25444</v>
      </c>
      <c r="H321" t="s">
        <v>25412</v>
      </c>
      <c r="I321" t="s">
        <v>25413</v>
      </c>
      <c r="J321" s="5">
        <v>0</v>
      </c>
      <c r="K321" t="s">
        <v>967</v>
      </c>
      <c r="L321" s="15">
        <v>306</v>
      </c>
      <c r="M321" t="s">
        <v>25753</v>
      </c>
      <c r="N321" t="s">
        <v>25415</v>
      </c>
      <c r="O321" t="s">
        <v>25754</v>
      </c>
    </row>
    <row r="322" spans="2:15" ht="11" outlineLevel="1" x14ac:dyDescent="0.15">
      <c r="B322" t="s">
        <v>562</v>
      </c>
      <c r="C322" t="s">
        <v>25429</v>
      </c>
      <c r="D322" t="s">
        <v>25579</v>
      </c>
      <c r="E322" t="s">
        <v>25580</v>
      </c>
      <c r="F322" t="s">
        <v>25444</v>
      </c>
      <c r="G322" t="s">
        <v>25419</v>
      </c>
      <c r="H322" t="s">
        <v>25417</v>
      </c>
      <c r="I322" t="s">
        <v>25417</v>
      </c>
      <c r="J322" s="5">
        <v>15.287000000000001</v>
      </c>
      <c r="K322" t="s">
        <v>967</v>
      </c>
      <c r="L322" s="15">
        <v>306</v>
      </c>
      <c r="M322" t="s">
        <v>25753</v>
      </c>
      <c r="N322" t="s">
        <v>25415</v>
      </c>
      <c r="O322" t="s">
        <v>25755</v>
      </c>
    </row>
    <row r="323" spans="2:15" ht="11" outlineLevel="1" x14ac:dyDescent="0.15">
      <c r="B323" t="s">
        <v>562</v>
      </c>
      <c r="C323" t="s">
        <v>25429</v>
      </c>
      <c r="D323" t="s">
        <v>25579</v>
      </c>
      <c r="E323" t="s">
        <v>25580</v>
      </c>
      <c r="F323" t="s">
        <v>25444</v>
      </c>
      <c r="G323" t="s">
        <v>25408</v>
      </c>
      <c r="H323" t="s">
        <v>25420</v>
      </c>
      <c r="I323" t="s">
        <v>25420</v>
      </c>
      <c r="J323" s="5">
        <v>11.055</v>
      </c>
      <c r="K323" t="s">
        <v>967</v>
      </c>
      <c r="L323" s="15">
        <v>306</v>
      </c>
      <c r="M323" t="s">
        <v>25753</v>
      </c>
      <c r="N323" t="s">
        <v>25415</v>
      </c>
      <c r="O323" t="s">
        <v>25756</v>
      </c>
    </row>
    <row r="324" spans="2:15" ht="11" outlineLevel="1" x14ac:dyDescent="0.15">
      <c r="B324" t="s">
        <v>562</v>
      </c>
      <c r="C324" t="s">
        <v>25429</v>
      </c>
      <c r="D324" t="s">
        <v>25579</v>
      </c>
      <c r="E324" t="s">
        <v>25580</v>
      </c>
      <c r="F324" t="s">
        <v>25444</v>
      </c>
      <c r="G324" t="s">
        <v>25429</v>
      </c>
      <c r="H324" t="s">
        <v>25422</v>
      </c>
      <c r="I324" t="s">
        <v>25423</v>
      </c>
      <c r="J324" s="5">
        <v>9.6379999999999999</v>
      </c>
      <c r="K324" t="s">
        <v>967</v>
      </c>
      <c r="L324" s="15">
        <v>306</v>
      </c>
      <c r="M324" t="s">
        <v>25753</v>
      </c>
      <c r="N324" t="s">
        <v>25415</v>
      </c>
      <c r="O324" t="s">
        <v>25757</v>
      </c>
    </row>
    <row r="325" spans="2:15" ht="11" outlineLevel="1" x14ac:dyDescent="0.15">
      <c r="B325" t="s">
        <v>562</v>
      </c>
      <c r="C325" t="s">
        <v>25429</v>
      </c>
      <c r="D325" t="s">
        <v>25579</v>
      </c>
      <c r="E325" t="s">
        <v>25580</v>
      </c>
      <c r="F325" t="s">
        <v>25444</v>
      </c>
      <c r="G325" t="s">
        <v>25429</v>
      </c>
      <c r="H325" t="s">
        <v>25425</v>
      </c>
      <c r="I325" t="s">
        <v>25423</v>
      </c>
      <c r="J325" s="5">
        <v>0</v>
      </c>
      <c r="K325" t="s">
        <v>967</v>
      </c>
      <c r="L325" s="15">
        <v>306</v>
      </c>
      <c r="M325" t="s">
        <v>25753</v>
      </c>
      <c r="N325" t="s">
        <v>25415</v>
      </c>
      <c r="O325" t="s">
        <v>25758</v>
      </c>
    </row>
    <row r="326" spans="2:15" ht="11" outlineLevel="1" x14ac:dyDescent="0.15">
      <c r="B326" t="s">
        <v>562</v>
      </c>
      <c r="C326" t="s">
        <v>25429</v>
      </c>
      <c r="D326" t="s">
        <v>25579</v>
      </c>
      <c r="E326" t="s">
        <v>25580</v>
      </c>
      <c r="F326" t="s">
        <v>25444</v>
      </c>
      <c r="G326" t="s">
        <v>25429</v>
      </c>
      <c r="H326" t="s">
        <v>25427</v>
      </c>
      <c r="I326" t="s">
        <v>25423</v>
      </c>
      <c r="J326" s="5">
        <v>9.6379999999999999</v>
      </c>
      <c r="K326" t="s">
        <v>967</v>
      </c>
      <c r="L326" s="15">
        <v>306</v>
      </c>
      <c r="M326" t="s">
        <v>25753</v>
      </c>
      <c r="N326" t="s">
        <v>25415</v>
      </c>
      <c r="O326" t="s">
        <v>25759</v>
      </c>
    </row>
    <row r="327" spans="2:15" ht="11" outlineLevel="1" x14ac:dyDescent="0.15">
      <c r="B327" t="s">
        <v>562</v>
      </c>
      <c r="C327" t="s">
        <v>25429</v>
      </c>
      <c r="D327" t="s">
        <v>25579</v>
      </c>
      <c r="E327" t="s">
        <v>25580</v>
      </c>
      <c r="F327" t="s">
        <v>25444</v>
      </c>
      <c r="G327" t="s">
        <v>25433</v>
      </c>
      <c r="H327" t="s">
        <v>25430</v>
      </c>
      <c r="I327" t="s">
        <v>25431</v>
      </c>
      <c r="J327" s="5">
        <v>7.7640000000000002</v>
      </c>
      <c r="K327" t="s">
        <v>967</v>
      </c>
      <c r="L327" s="15">
        <v>306</v>
      </c>
      <c r="M327" t="s">
        <v>25753</v>
      </c>
      <c r="N327" t="s">
        <v>25415</v>
      </c>
      <c r="O327" t="s">
        <v>25760</v>
      </c>
    </row>
    <row r="328" spans="2:15" ht="11" outlineLevel="1" x14ac:dyDescent="0.15">
      <c r="B328" t="s">
        <v>562</v>
      </c>
      <c r="C328" t="s">
        <v>25429</v>
      </c>
      <c r="D328" t="s">
        <v>25579</v>
      </c>
      <c r="E328" t="s">
        <v>25580</v>
      </c>
      <c r="F328" t="s">
        <v>25444</v>
      </c>
      <c r="G328" t="s">
        <v>25435</v>
      </c>
      <c r="H328" t="s">
        <v>25430</v>
      </c>
      <c r="I328" t="s">
        <v>25431</v>
      </c>
      <c r="J328" s="5">
        <v>12.728</v>
      </c>
      <c r="K328" t="s">
        <v>967</v>
      </c>
      <c r="L328" s="15">
        <v>306</v>
      </c>
      <c r="M328" t="s">
        <v>25753</v>
      </c>
      <c r="N328" t="s">
        <v>25415</v>
      </c>
      <c r="O328" t="s">
        <v>25761</v>
      </c>
    </row>
    <row r="329" spans="2:15" ht="11" outlineLevel="1" x14ac:dyDescent="0.15">
      <c r="B329" t="s">
        <v>562</v>
      </c>
      <c r="C329" t="s">
        <v>25429</v>
      </c>
      <c r="D329" t="s">
        <v>25579</v>
      </c>
      <c r="E329" t="s">
        <v>25580</v>
      </c>
      <c r="F329" t="s">
        <v>25444</v>
      </c>
      <c r="G329" t="s">
        <v>25437</v>
      </c>
      <c r="H329" t="s">
        <v>25430</v>
      </c>
      <c r="I329" t="s">
        <v>25431</v>
      </c>
      <c r="J329" s="5">
        <v>2.84</v>
      </c>
      <c r="K329" t="s">
        <v>967</v>
      </c>
      <c r="L329" s="15">
        <v>306</v>
      </c>
      <c r="M329" t="s">
        <v>25753</v>
      </c>
      <c r="N329" t="s">
        <v>25415</v>
      </c>
      <c r="O329" t="s">
        <v>25762</v>
      </c>
    </row>
    <row r="330" spans="2:15" ht="11" outlineLevel="1" x14ac:dyDescent="0.15">
      <c r="B330" t="s">
        <v>562</v>
      </c>
      <c r="C330" t="s">
        <v>25429</v>
      </c>
      <c r="D330" t="s">
        <v>25579</v>
      </c>
      <c r="E330" t="s">
        <v>25580</v>
      </c>
      <c r="F330" t="s">
        <v>25444</v>
      </c>
      <c r="G330" t="s">
        <v>25617</v>
      </c>
      <c r="H330" t="s">
        <v>25430</v>
      </c>
      <c r="I330" t="s">
        <v>25431</v>
      </c>
      <c r="J330" s="5">
        <v>2.8679999999999999</v>
      </c>
      <c r="K330" t="s">
        <v>967</v>
      </c>
      <c r="L330" s="15">
        <v>306</v>
      </c>
      <c r="M330" t="s">
        <v>25753</v>
      </c>
      <c r="N330" t="s">
        <v>25415</v>
      </c>
      <c r="O330" t="s">
        <v>25763</v>
      </c>
    </row>
    <row r="331" spans="2:15" ht="11" outlineLevel="1" x14ac:dyDescent="0.15">
      <c r="B331" t="s">
        <v>562</v>
      </c>
      <c r="C331" t="s">
        <v>25429</v>
      </c>
      <c r="D331" t="s">
        <v>25579</v>
      </c>
      <c r="E331" t="s">
        <v>25580</v>
      </c>
      <c r="F331" t="s">
        <v>25444</v>
      </c>
      <c r="H331" t="s">
        <v>25439</v>
      </c>
      <c r="I331" t="s">
        <v>25439</v>
      </c>
      <c r="J331" s="5"/>
      <c r="K331" t="s">
        <v>967</v>
      </c>
      <c r="L331" s="15">
        <v>306</v>
      </c>
      <c r="M331" t="s">
        <v>25753</v>
      </c>
      <c r="N331" t="s">
        <v>25415</v>
      </c>
      <c r="O331" t="s">
        <v>25764</v>
      </c>
    </row>
    <row r="332" spans="2:15" ht="11" outlineLevel="1" x14ac:dyDescent="0.15">
      <c r="B332" t="s">
        <v>562</v>
      </c>
      <c r="C332" t="s">
        <v>25429</v>
      </c>
      <c r="D332" t="s">
        <v>25579</v>
      </c>
      <c r="E332" t="s">
        <v>25580</v>
      </c>
      <c r="F332" t="s">
        <v>25444</v>
      </c>
      <c r="H332" t="s">
        <v>25441</v>
      </c>
      <c r="I332" t="s">
        <v>25441</v>
      </c>
      <c r="J332" s="5"/>
      <c r="K332" t="s">
        <v>967</v>
      </c>
      <c r="L332" s="15">
        <v>306</v>
      </c>
      <c r="M332" t="s">
        <v>25753</v>
      </c>
      <c r="N332" t="s">
        <v>25415</v>
      </c>
      <c r="O332" t="s">
        <v>25765</v>
      </c>
    </row>
    <row r="333" spans="2:15" ht="11" outlineLevel="1" x14ac:dyDescent="0.15">
      <c r="B333" t="s">
        <v>554</v>
      </c>
      <c r="C333" t="s">
        <v>25429</v>
      </c>
      <c r="D333" t="s">
        <v>25594</v>
      </c>
      <c r="E333" t="s">
        <v>25580</v>
      </c>
      <c r="F333" t="s">
        <v>25444</v>
      </c>
      <c r="H333" t="s">
        <v>25412</v>
      </c>
      <c r="I333" t="s">
        <v>25413</v>
      </c>
      <c r="J333" s="5">
        <v>0</v>
      </c>
      <c r="K333" t="s">
        <v>967</v>
      </c>
      <c r="L333" s="15">
        <v>306</v>
      </c>
      <c r="M333" t="s">
        <v>25753</v>
      </c>
      <c r="N333" t="s">
        <v>25415</v>
      </c>
      <c r="O333" t="s">
        <v>25766</v>
      </c>
    </row>
    <row r="334" spans="2:15" ht="11" outlineLevel="1" x14ac:dyDescent="0.15">
      <c r="B334" t="s">
        <v>554</v>
      </c>
      <c r="C334" t="s">
        <v>25429</v>
      </c>
      <c r="D334" t="s">
        <v>25594</v>
      </c>
      <c r="E334" t="s">
        <v>25580</v>
      </c>
      <c r="F334" t="s">
        <v>25444</v>
      </c>
      <c r="G334" t="s">
        <v>25419</v>
      </c>
      <c r="H334" t="s">
        <v>25417</v>
      </c>
      <c r="I334" t="s">
        <v>25417</v>
      </c>
      <c r="J334" s="5">
        <v>0.80900000000000005</v>
      </c>
      <c r="K334" t="s">
        <v>967</v>
      </c>
      <c r="L334" s="15">
        <v>306</v>
      </c>
      <c r="M334" t="s">
        <v>25753</v>
      </c>
      <c r="N334" t="s">
        <v>25415</v>
      </c>
      <c r="O334" t="s">
        <v>25767</v>
      </c>
    </row>
    <row r="335" spans="2:15" ht="11" outlineLevel="1" x14ac:dyDescent="0.15">
      <c r="B335" t="s">
        <v>554</v>
      </c>
      <c r="C335" t="s">
        <v>25429</v>
      </c>
      <c r="D335" t="s">
        <v>25594</v>
      </c>
      <c r="E335" t="s">
        <v>25580</v>
      </c>
      <c r="F335" t="s">
        <v>25444</v>
      </c>
      <c r="G335" t="s">
        <v>25408</v>
      </c>
      <c r="H335" t="s">
        <v>25420</v>
      </c>
      <c r="I335" t="s">
        <v>25420</v>
      </c>
      <c r="J335" s="5">
        <v>2.4929999999999999</v>
      </c>
      <c r="K335" t="s">
        <v>967</v>
      </c>
      <c r="L335" s="15">
        <v>306</v>
      </c>
      <c r="M335" t="s">
        <v>25753</v>
      </c>
      <c r="N335" t="s">
        <v>25415</v>
      </c>
      <c r="O335" t="s">
        <v>25768</v>
      </c>
    </row>
    <row r="336" spans="2:15" ht="11" outlineLevel="1" x14ac:dyDescent="0.15">
      <c r="B336" t="s">
        <v>554</v>
      </c>
      <c r="C336" t="s">
        <v>25429</v>
      </c>
      <c r="D336" t="s">
        <v>25594</v>
      </c>
      <c r="E336" t="s">
        <v>25580</v>
      </c>
      <c r="F336" t="s">
        <v>25444</v>
      </c>
      <c r="G336" t="s">
        <v>25429</v>
      </c>
      <c r="H336" t="s">
        <v>25422</v>
      </c>
      <c r="I336" t="s">
        <v>25423</v>
      </c>
      <c r="J336" s="5">
        <v>2.4750000000000001</v>
      </c>
      <c r="K336" t="s">
        <v>967</v>
      </c>
      <c r="L336" s="15">
        <v>306</v>
      </c>
      <c r="M336" t="s">
        <v>25753</v>
      </c>
      <c r="N336" t="s">
        <v>25415</v>
      </c>
      <c r="O336" t="s">
        <v>25769</v>
      </c>
    </row>
    <row r="337" spans="2:15" ht="11" outlineLevel="1" x14ac:dyDescent="0.15">
      <c r="B337" t="s">
        <v>554</v>
      </c>
      <c r="C337" t="s">
        <v>25429</v>
      </c>
      <c r="D337" t="s">
        <v>25594</v>
      </c>
      <c r="E337" t="s">
        <v>25580</v>
      </c>
      <c r="F337" t="s">
        <v>25444</v>
      </c>
      <c r="G337" t="s">
        <v>25429</v>
      </c>
      <c r="H337" t="s">
        <v>25425</v>
      </c>
      <c r="I337" t="s">
        <v>25423</v>
      </c>
      <c r="J337" s="5">
        <v>0</v>
      </c>
      <c r="K337" t="s">
        <v>967</v>
      </c>
      <c r="L337" s="15">
        <v>306</v>
      </c>
      <c r="M337" t="s">
        <v>25753</v>
      </c>
      <c r="N337" t="s">
        <v>25415</v>
      </c>
      <c r="O337" t="s">
        <v>25770</v>
      </c>
    </row>
    <row r="338" spans="2:15" ht="11" outlineLevel="1" x14ac:dyDescent="0.15">
      <c r="B338" t="s">
        <v>554</v>
      </c>
      <c r="C338" t="s">
        <v>25429</v>
      </c>
      <c r="D338" t="s">
        <v>25594</v>
      </c>
      <c r="E338" t="s">
        <v>25580</v>
      </c>
      <c r="F338" t="s">
        <v>25444</v>
      </c>
      <c r="G338" t="s">
        <v>25429</v>
      </c>
      <c r="H338" t="s">
        <v>25427</v>
      </c>
      <c r="I338" t="s">
        <v>25423</v>
      </c>
      <c r="J338" s="5">
        <v>2.4750000000000001</v>
      </c>
      <c r="K338" t="s">
        <v>967</v>
      </c>
      <c r="L338" s="15">
        <v>306</v>
      </c>
      <c r="M338" t="s">
        <v>25753</v>
      </c>
      <c r="N338" t="s">
        <v>25415</v>
      </c>
      <c r="O338" t="s">
        <v>25771</v>
      </c>
    </row>
    <row r="339" spans="2:15" ht="11" outlineLevel="1" x14ac:dyDescent="0.15">
      <c r="B339" t="s">
        <v>554</v>
      </c>
      <c r="C339" t="s">
        <v>25429</v>
      </c>
      <c r="D339" t="s">
        <v>25594</v>
      </c>
      <c r="E339" t="s">
        <v>25580</v>
      </c>
      <c r="F339" t="s">
        <v>25444</v>
      </c>
      <c r="G339" t="s">
        <v>25433</v>
      </c>
      <c r="H339" t="s">
        <v>25430</v>
      </c>
      <c r="I339" t="s">
        <v>25431</v>
      </c>
      <c r="J339" s="5">
        <v>2.4849999999999999</v>
      </c>
      <c r="K339" t="s">
        <v>967</v>
      </c>
      <c r="L339" s="15">
        <v>306</v>
      </c>
      <c r="M339" t="s">
        <v>25753</v>
      </c>
      <c r="N339" t="s">
        <v>25415</v>
      </c>
      <c r="O339" t="s">
        <v>25772</v>
      </c>
    </row>
    <row r="340" spans="2:15" ht="11" outlineLevel="1" x14ac:dyDescent="0.15">
      <c r="B340" t="s">
        <v>554</v>
      </c>
      <c r="C340" t="s">
        <v>25429</v>
      </c>
      <c r="D340" t="s">
        <v>25594</v>
      </c>
      <c r="E340" t="s">
        <v>25580</v>
      </c>
      <c r="F340" t="s">
        <v>25444</v>
      </c>
      <c r="G340" t="s">
        <v>25435</v>
      </c>
      <c r="H340" t="s">
        <v>25430</v>
      </c>
      <c r="I340" t="s">
        <v>25431</v>
      </c>
      <c r="J340" s="5">
        <v>2.4769999999999999</v>
      </c>
      <c r="K340" t="s">
        <v>967</v>
      </c>
      <c r="L340" s="15">
        <v>306</v>
      </c>
      <c r="M340" t="s">
        <v>25753</v>
      </c>
      <c r="N340" t="s">
        <v>25415</v>
      </c>
      <c r="O340" t="s">
        <v>25773</v>
      </c>
    </row>
    <row r="341" spans="2:15" ht="11" outlineLevel="1" x14ac:dyDescent="0.15">
      <c r="B341" t="s">
        <v>554</v>
      </c>
      <c r="C341" t="s">
        <v>25429</v>
      </c>
      <c r="D341" t="s">
        <v>25594</v>
      </c>
      <c r="E341" t="s">
        <v>25580</v>
      </c>
      <c r="F341" t="s">
        <v>25444</v>
      </c>
      <c r="G341" t="s">
        <v>25437</v>
      </c>
      <c r="H341" t="s">
        <v>25430</v>
      </c>
      <c r="I341" t="s">
        <v>25431</v>
      </c>
      <c r="J341" s="5">
        <v>2.84</v>
      </c>
      <c r="K341" t="s">
        <v>967</v>
      </c>
      <c r="L341" s="15">
        <v>306</v>
      </c>
      <c r="M341" t="s">
        <v>25753</v>
      </c>
      <c r="N341" t="s">
        <v>25415</v>
      </c>
      <c r="O341" t="s">
        <v>25774</v>
      </c>
    </row>
    <row r="342" spans="2:15" ht="11" outlineLevel="1" x14ac:dyDescent="0.15">
      <c r="B342" t="s">
        <v>554</v>
      </c>
      <c r="C342" t="s">
        <v>25429</v>
      </c>
      <c r="D342" t="s">
        <v>25594</v>
      </c>
      <c r="E342" t="s">
        <v>25580</v>
      </c>
      <c r="F342" t="s">
        <v>25444</v>
      </c>
      <c r="G342" t="s">
        <v>25617</v>
      </c>
      <c r="H342" t="s">
        <v>25430</v>
      </c>
      <c r="I342" t="s">
        <v>25431</v>
      </c>
      <c r="J342" s="5">
        <v>2.8679999999999999</v>
      </c>
      <c r="K342" t="s">
        <v>967</v>
      </c>
      <c r="L342" s="15">
        <v>306</v>
      </c>
      <c r="M342" t="s">
        <v>25753</v>
      </c>
      <c r="N342" t="s">
        <v>25415</v>
      </c>
      <c r="O342" t="s">
        <v>25775</v>
      </c>
    </row>
    <row r="343" spans="2:15" ht="11" outlineLevel="1" x14ac:dyDescent="0.15">
      <c r="B343" t="s">
        <v>554</v>
      </c>
      <c r="C343" t="s">
        <v>25429</v>
      </c>
      <c r="D343" t="s">
        <v>25594</v>
      </c>
      <c r="E343" t="s">
        <v>25580</v>
      </c>
      <c r="F343" t="s">
        <v>25444</v>
      </c>
      <c r="H343" t="s">
        <v>25439</v>
      </c>
      <c r="I343" t="s">
        <v>25439</v>
      </c>
      <c r="J343" s="5"/>
      <c r="K343" t="s">
        <v>967</v>
      </c>
      <c r="L343" s="15">
        <v>306</v>
      </c>
      <c r="M343" t="s">
        <v>25753</v>
      </c>
      <c r="N343" t="s">
        <v>25415</v>
      </c>
      <c r="O343" t="s">
        <v>25776</v>
      </c>
    </row>
    <row r="344" spans="2:15" ht="11" outlineLevel="1" x14ac:dyDescent="0.15">
      <c r="B344" t="s">
        <v>554</v>
      </c>
      <c r="C344" t="s">
        <v>25429</v>
      </c>
      <c r="D344" t="s">
        <v>25594</v>
      </c>
      <c r="E344" t="s">
        <v>25580</v>
      </c>
      <c r="F344" t="s">
        <v>25444</v>
      </c>
      <c r="H344" t="s">
        <v>25441</v>
      </c>
      <c r="I344" t="s">
        <v>25441</v>
      </c>
      <c r="J344" s="5"/>
      <c r="K344" t="s">
        <v>967</v>
      </c>
      <c r="L344" s="15">
        <v>306</v>
      </c>
      <c r="M344" t="s">
        <v>25753</v>
      </c>
      <c r="N344" t="s">
        <v>25415</v>
      </c>
      <c r="O344" t="s">
        <v>25777</v>
      </c>
    </row>
    <row r="345" spans="2:15" ht="11" outlineLevel="1" x14ac:dyDescent="0.15">
      <c r="B345" t="s">
        <v>552</v>
      </c>
      <c r="C345" t="s">
        <v>25433</v>
      </c>
      <c r="D345" t="s">
        <v>25409</v>
      </c>
      <c r="E345" t="s">
        <v>25410</v>
      </c>
      <c r="F345" t="s">
        <v>25411</v>
      </c>
      <c r="H345" t="s">
        <v>25412</v>
      </c>
      <c r="I345" t="s">
        <v>25413</v>
      </c>
      <c r="J345" s="5">
        <v>6</v>
      </c>
      <c r="K345" t="s">
        <v>967</v>
      </c>
      <c r="L345" s="15">
        <v>338</v>
      </c>
      <c r="M345" t="s">
        <v>25778</v>
      </c>
      <c r="N345" t="s">
        <v>25415</v>
      </c>
      <c r="O345" t="s">
        <v>25779</v>
      </c>
    </row>
    <row r="346" spans="2:15" ht="11" outlineLevel="1" x14ac:dyDescent="0.15">
      <c r="B346" t="s">
        <v>552</v>
      </c>
      <c r="C346" t="s">
        <v>25433</v>
      </c>
      <c r="D346" t="s">
        <v>25409</v>
      </c>
      <c r="E346" t="s">
        <v>25410</v>
      </c>
      <c r="F346" t="s">
        <v>25411</v>
      </c>
      <c r="G346" t="s">
        <v>25408</v>
      </c>
      <c r="H346" t="s">
        <v>25417</v>
      </c>
      <c r="I346" t="s">
        <v>25417</v>
      </c>
      <c r="J346" s="5">
        <v>4</v>
      </c>
      <c r="K346" t="s">
        <v>967</v>
      </c>
      <c r="L346" s="15">
        <v>338</v>
      </c>
      <c r="M346" t="s">
        <v>25778</v>
      </c>
      <c r="N346" t="s">
        <v>25415</v>
      </c>
      <c r="O346" t="s">
        <v>25780</v>
      </c>
    </row>
    <row r="347" spans="2:15" ht="11" outlineLevel="1" x14ac:dyDescent="0.15">
      <c r="B347" t="s">
        <v>552</v>
      </c>
      <c r="C347" t="s">
        <v>25433</v>
      </c>
      <c r="D347" t="s">
        <v>25409</v>
      </c>
      <c r="E347" t="s">
        <v>25410</v>
      </c>
      <c r="F347" t="s">
        <v>25411</v>
      </c>
      <c r="G347" t="s">
        <v>25429</v>
      </c>
      <c r="H347" t="s">
        <v>25420</v>
      </c>
      <c r="I347" t="s">
        <v>25420</v>
      </c>
      <c r="J347" s="5">
        <v>2</v>
      </c>
      <c r="K347" t="s">
        <v>967</v>
      </c>
      <c r="L347" s="15">
        <v>338</v>
      </c>
      <c r="M347" t="s">
        <v>25778</v>
      </c>
      <c r="N347" t="s">
        <v>25415</v>
      </c>
      <c r="O347" t="s">
        <v>25781</v>
      </c>
    </row>
    <row r="348" spans="2:15" ht="11" outlineLevel="1" x14ac:dyDescent="0.15">
      <c r="B348" t="s">
        <v>552</v>
      </c>
      <c r="C348" t="s">
        <v>25433</v>
      </c>
      <c r="D348" t="s">
        <v>25409</v>
      </c>
      <c r="E348" t="s">
        <v>25410</v>
      </c>
      <c r="F348" t="s">
        <v>25411</v>
      </c>
      <c r="G348" t="s">
        <v>25433</v>
      </c>
      <c r="H348" t="s">
        <v>25422</v>
      </c>
      <c r="I348" t="s">
        <v>25423</v>
      </c>
      <c r="J348" s="5">
        <v>1</v>
      </c>
      <c r="K348" t="s">
        <v>967</v>
      </c>
      <c r="L348" s="15">
        <v>338</v>
      </c>
      <c r="M348" t="s">
        <v>25778</v>
      </c>
      <c r="N348" t="s">
        <v>25415</v>
      </c>
      <c r="O348" t="s">
        <v>25782</v>
      </c>
    </row>
    <row r="349" spans="2:15" ht="11" outlineLevel="1" x14ac:dyDescent="0.15">
      <c r="B349" t="s">
        <v>552</v>
      </c>
      <c r="C349" t="s">
        <v>25433</v>
      </c>
      <c r="D349" t="s">
        <v>25409</v>
      </c>
      <c r="E349" t="s">
        <v>25410</v>
      </c>
      <c r="F349" t="s">
        <v>25411</v>
      </c>
      <c r="G349" t="s">
        <v>25433</v>
      </c>
      <c r="H349" t="s">
        <v>25425</v>
      </c>
      <c r="I349" t="s">
        <v>25423</v>
      </c>
      <c r="J349" s="5">
        <v>0</v>
      </c>
      <c r="K349" t="s">
        <v>967</v>
      </c>
      <c r="L349" s="15">
        <v>338</v>
      </c>
      <c r="M349" t="s">
        <v>25778</v>
      </c>
      <c r="N349" t="s">
        <v>25415</v>
      </c>
      <c r="O349" t="s">
        <v>25783</v>
      </c>
    </row>
    <row r="350" spans="2:15" ht="11" outlineLevel="1" x14ac:dyDescent="0.15">
      <c r="B350" t="s">
        <v>552</v>
      </c>
      <c r="C350" t="s">
        <v>25433</v>
      </c>
      <c r="D350" t="s">
        <v>25409</v>
      </c>
      <c r="E350" t="s">
        <v>25410</v>
      </c>
      <c r="F350" t="s">
        <v>25411</v>
      </c>
      <c r="G350" t="s">
        <v>25433</v>
      </c>
      <c r="H350" t="s">
        <v>25427</v>
      </c>
      <c r="I350" t="s">
        <v>25423</v>
      </c>
      <c r="J350" s="5">
        <v>1</v>
      </c>
      <c r="K350" t="s">
        <v>967</v>
      </c>
      <c r="L350" s="15">
        <v>338</v>
      </c>
      <c r="M350" t="s">
        <v>25778</v>
      </c>
      <c r="N350" t="s">
        <v>25415</v>
      </c>
      <c r="O350" t="s">
        <v>25784</v>
      </c>
    </row>
    <row r="351" spans="2:15" ht="11" outlineLevel="1" x14ac:dyDescent="0.15">
      <c r="B351" t="s">
        <v>552</v>
      </c>
      <c r="C351" t="s">
        <v>25433</v>
      </c>
      <c r="D351" t="s">
        <v>25409</v>
      </c>
      <c r="E351" t="s">
        <v>25410</v>
      </c>
      <c r="F351" t="s">
        <v>25411</v>
      </c>
      <c r="G351" t="s">
        <v>25435</v>
      </c>
      <c r="H351" t="s">
        <v>25430</v>
      </c>
      <c r="I351" t="s">
        <v>25431</v>
      </c>
      <c r="J351" s="5">
        <v>4</v>
      </c>
      <c r="K351" t="s">
        <v>967</v>
      </c>
      <c r="L351" s="15">
        <v>338</v>
      </c>
      <c r="M351" t="s">
        <v>25778</v>
      </c>
      <c r="N351" t="s">
        <v>25415</v>
      </c>
      <c r="O351" t="s">
        <v>25785</v>
      </c>
    </row>
    <row r="352" spans="2:15" ht="11" outlineLevel="1" x14ac:dyDescent="0.15">
      <c r="B352" t="s">
        <v>552</v>
      </c>
      <c r="C352" t="s">
        <v>25433</v>
      </c>
      <c r="D352" t="s">
        <v>25409</v>
      </c>
      <c r="E352" t="s">
        <v>25410</v>
      </c>
      <c r="F352" t="s">
        <v>25411</v>
      </c>
      <c r="G352" t="s">
        <v>25437</v>
      </c>
      <c r="H352" t="s">
        <v>25430</v>
      </c>
      <c r="I352" t="s">
        <v>25431</v>
      </c>
      <c r="J352" s="5">
        <v>4</v>
      </c>
      <c r="K352" t="s">
        <v>967</v>
      </c>
      <c r="L352" s="15">
        <v>338</v>
      </c>
      <c r="M352" t="s">
        <v>25778</v>
      </c>
      <c r="N352" t="s">
        <v>25415</v>
      </c>
      <c r="O352" t="s">
        <v>25786</v>
      </c>
    </row>
    <row r="353" spans="2:15" ht="11" outlineLevel="1" x14ac:dyDescent="0.15">
      <c r="B353" t="s">
        <v>552</v>
      </c>
      <c r="C353" t="s">
        <v>25433</v>
      </c>
      <c r="D353" t="s">
        <v>25409</v>
      </c>
      <c r="E353" t="s">
        <v>25410</v>
      </c>
      <c r="F353" t="s">
        <v>25411</v>
      </c>
      <c r="G353" t="s">
        <v>25617</v>
      </c>
      <c r="H353" t="s">
        <v>25430</v>
      </c>
      <c r="I353" t="s">
        <v>25431</v>
      </c>
      <c r="J353" s="5">
        <v>6</v>
      </c>
      <c r="K353" t="s">
        <v>967</v>
      </c>
      <c r="L353" s="15">
        <v>338</v>
      </c>
      <c r="M353" t="s">
        <v>25778</v>
      </c>
      <c r="N353" t="s">
        <v>25415</v>
      </c>
      <c r="O353" t="s">
        <v>25787</v>
      </c>
    </row>
    <row r="354" spans="2:15" ht="11" outlineLevel="1" x14ac:dyDescent="0.15">
      <c r="B354" t="s">
        <v>552</v>
      </c>
      <c r="C354" t="s">
        <v>25433</v>
      </c>
      <c r="D354" t="s">
        <v>25409</v>
      </c>
      <c r="E354" t="s">
        <v>25410</v>
      </c>
      <c r="F354" t="s">
        <v>25411</v>
      </c>
      <c r="G354" t="s">
        <v>25788</v>
      </c>
      <c r="H354" t="s">
        <v>25430</v>
      </c>
      <c r="I354" t="s">
        <v>25431</v>
      </c>
      <c r="J354" s="5">
        <v>0</v>
      </c>
      <c r="K354" t="s">
        <v>967</v>
      </c>
      <c r="L354" s="15">
        <v>338</v>
      </c>
      <c r="M354" t="s">
        <v>25778</v>
      </c>
      <c r="N354" t="s">
        <v>25415</v>
      </c>
      <c r="O354" t="s">
        <v>25789</v>
      </c>
    </row>
    <row r="355" spans="2:15" ht="11" outlineLevel="1" x14ac:dyDescent="0.15">
      <c r="B355" t="s">
        <v>552</v>
      </c>
      <c r="C355" t="s">
        <v>25433</v>
      </c>
      <c r="D355" t="s">
        <v>25409</v>
      </c>
      <c r="E355" t="s">
        <v>25410</v>
      </c>
      <c r="F355" t="s">
        <v>25411</v>
      </c>
      <c r="H355" t="s">
        <v>25439</v>
      </c>
      <c r="I355" t="s">
        <v>25439</v>
      </c>
      <c r="J355" s="5">
        <v>0</v>
      </c>
      <c r="K355" t="s">
        <v>967</v>
      </c>
      <c r="L355" s="15">
        <v>338</v>
      </c>
      <c r="M355" t="s">
        <v>25778</v>
      </c>
      <c r="N355" t="s">
        <v>25415</v>
      </c>
      <c r="O355" t="s">
        <v>25790</v>
      </c>
    </row>
    <row r="356" spans="2:15" ht="11" outlineLevel="1" x14ac:dyDescent="0.15">
      <c r="B356" t="s">
        <v>552</v>
      </c>
      <c r="C356" t="s">
        <v>25433</v>
      </c>
      <c r="D356" t="s">
        <v>25409</v>
      </c>
      <c r="E356" t="s">
        <v>25410</v>
      </c>
      <c r="F356" t="s">
        <v>25411</v>
      </c>
      <c r="H356" t="s">
        <v>25441</v>
      </c>
      <c r="I356" t="s">
        <v>25441</v>
      </c>
      <c r="J356" s="5">
        <v>27</v>
      </c>
      <c r="K356" t="s">
        <v>967</v>
      </c>
      <c r="L356" s="15">
        <v>338</v>
      </c>
      <c r="M356" t="s">
        <v>25778</v>
      </c>
      <c r="N356" t="s">
        <v>25415</v>
      </c>
      <c r="O356" t="s">
        <v>25791</v>
      </c>
    </row>
    <row r="357" spans="2:15" ht="11" outlineLevel="1" x14ac:dyDescent="0.15">
      <c r="B357" t="s">
        <v>552</v>
      </c>
      <c r="C357" t="s">
        <v>25433</v>
      </c>
      <c r="D357" t="s">
        <v>25409</v>
      </c>
      <c r="E357" t="s">
        <v>25443</v>
      </c>
      <c r="F357" t="s">
        <v>25444</v>
      </c>
      <c r="H357" t="s">
        <v>25412</v>
      </c>
      <c r="I357" t="s">
        <v>25413</v>
      </c>
      <c r="J357" s="5">
        <v>181.136</v>
      </c>
      <c r="K357" t="s">
        <v>967</v>
      </c>
      <c r="L357" s="15">
        <v>338</v>
      </c>
      <c r="M357" t="s">
        <v>25778</v>
      </c>
      <c r="N357" t="s">
        <v>25415</v>
      </c>
      <c r="O357" t="s">
        <v>25792</v>
      </c>
    </row>
    <row r="358" spans="2:15" ht="11" outlineLevel="1" x14ac:dyDescent="0.15">
      <c r="B358" t="s">
        <v>552</v>
      </c>
      <c r="C358" t="s">
        <v>25433</v>
      </c>
      <c r="D358" t="s">
        <v>25409</v>
      </c>
      <c r="E358" t="s">
        <v>25443</v>
      </c>
      <c r="F358" t="s">
        <v>25444</v>
      </c>
      <c r="G358" t="s">
        <v>25408</v>
      </c>
      <c r="H358" t="s">
        <v>25417</v>
      </c>
      <c r="I358" t="s">
        <v>25417</v>
      </c>
      <c r="J358" s="5">
        <v>58.009</v>
      </c>
      <c r="K358" t="s">
        <v>967</v>
      </c>
      <c r="L358" s="15">
        <v>338</v>
      </c>
      <c r="M358" t="s">
        <v>25778</v>
      </c>
      <c r="N358" t="s">
        <v>25415</v>
      </c>
      <c r="O358" t="s">
        <v>25793</v>
      </c>
    </row>
    <row r="359" spans="2:15" ht="11" outlineLevel="1" x14ac:dyDescent="0.15">
      <c r="B359" t="s">
        <v>552</v>
      </c>
      <c r="C359" t="s">
        <v>25433</v>
      </c>
      <c r="D359" t="s">
        <v>25409</v>
      </c>
      <c r="E359" t="s">
        <v>25443</v>
      </c>
      <c r="F359" t="s">
        <v>25444</v>
      </c>
      <c r="G359" t="s">
        <v>25429</v>
      </c>
      <c r="H359" t="s">
        <v>25420</v>
      </c>
      <c r="I359" t="s">
        <v>25420</v>
      </c>
      <c r="J359" s="5">
        <v>47.889000000000003</v>
      </c>
      <c r="K359" t="s">
        <v>967</v>
      </c>
      <c r="L359" s="15">
        <v>338</v>
      </c>
      <c r="M359" t="s">
        <v>25778</v>
      </c>
      <c r="N359" t="s">
        <v>25415</v>
      </c>
      <c r="O359" t="s">
        <v>25794</v>
      </c>
    </row>
    <row r="360" spans="2:15" ht="11" outlineLevel="1" x14ac:dyDescent="0.15">
      <c r="B360" t="s">
        <v>552</v>
      </c>
      <c r="C360" t="s">
        <v>25433</v>
      </c>
      <c r="D360" t="s">
        <v>25409</v>
      </c>
      <c r="E360" t="s">
        <v>25443</v>
      </c>
      <c r="F360" t="s">
        <v>25444</v>
      </c>
      <c r="G360" t="s">
        <v>25433</v>
      </c>
      <c r="H360" t="s">
        <v>25422</v>
      </c>
      <c r="I360" t="s">
        <v>25423</v>
      </c>
      <c r="J360" s="5">
        <v>30.591999999999999</v>
      </c>
      <c r="K360" t="s">
        <v>967</v>
      </c>
      <c r="L360" s="15">
        <v>338</v>
      </c>
      <c r="M360" t="s">
        <v>25778</v>
      </c>
      <c r="N360" t="s">
        <v>25415</v>
      </c>
      <c r="O360" t="s">
        <v>25795</v>
      </c>
    </row>
    <row r="361" spans="2:15" ht="11" outlineLevel="1" x14ac:dyDescent="0.15">
      <c r="B361" t="s">
        <v>552</v>
      </c>
      <c r="C361" t="s">
        <v>25433</v>
      </c>
      <c r="D361" t="s">
        <v>25409</v>
      </c>
      <c r="E361" t="s">
        <v>25443</v>
      </c>
      <c r="F361" t="s">
        <v>25444</v>
      </c>
      <c r="G361" t="s">
        <v>25433</v>
      </c>
      <c r="H361" t="s">
        <v>25425</v>
      </c>
      <c r="I361" t="s">
        <v>25423</v>
      </c>
      <c r="J361" s="5">
        <v>0</v>
      </c>
      <c r="K361" t="s">
        <v>967</v>
      </c>
      <c r="L361" s="15">
        <v>338</v>
      </c>
      <c r="M361" t="s">
        <v>25778</v>
      </c>
      <c r="N361" t="s">
        <v>25415</v>
      </c>
      <c r="O361" t="s">
        <v>25796</v>
      </c>
    </row>
    <row r="362" spans="2:15" ht="11" outlineLevel="1" x14ac:dyDescent="0.15">
      <c r="B362" t="s">
        <v>552</v>
      </c>
      <c r="C362" t="s">
        <v>25433</v>
      </c>
      <c r="D362" t="s">
        <v>25409</v>
      </c>
      <c r="E362" t="s">
        <v>25443</v>
      </c>
      <c r="F362" t="s">
        <v>25444</v>
      </c>
      <c r="G362" t="s">
        <v>25433</v>
      </c>
      <c r="H362" t="s">
        <v>25427</v>
      </c>
      <c r="I362" t="s">
        <v>25423</v>
      </c>
      <c r="J362" s="5">
        <v>30.591999999999999</v>
      </c>
      <c r="K362" t="s">
        <v>967</v>
      </c>
      <c r="L362" s="15">
        <v>338</v>
      </c>
      <c r="M362" t="s">
        <v>25778</v>
      </c>
      <c r="N362" t="s">
        <v>25415</v>
      </c>
      <c r="O362" t="s">
        <v>25797</v>
      </c>
    </row>
    <row r="363" spans="2:15" ht="11" outlineLevel="1" x14ac:dyDescent="0.15">
      <c r="B363" t="s">
        <v>552</v>
      </c>
      <c r="C363" t="s">
        <v>25433</v>
      </c>
      <c r="D363" t="s">
        <v>25409</v>
      </c>
      <c r="E363" t="s">
        <v>25443</v>
      </c>
      <c r="F363" t="s">
        <v>25444</v>
      </c>
      <c r="G363" t="s">
        <v>25435</v>
      </c>
      <c r="H363" t="s">
        <v>25430</v>
      </c>
      <c r="I363" t="s">
        <v>25431</v>
      </c>
      <c r="J363" s="5">
        <v>56.597000000000001</v>
      </c>
      <c r="K363" t="s">
        <v>967</v>
      </c>
      <c r="L363" s="15">
        <v>338</v>
      </c>
      <c r="M363" t="s">
        <v>25778</v>
      </c>
      <c r="N363" t="s">
        <v>25415</v>
      </c>
      <c r="O363" t="s">
        <v>25798</v>
      </c>
    </row>
    <row r="364" spans="2:15" ht="11" outlineLevel="1" x14ac:dyDescent="0.15">
      <c r="B364" t="s">
        <v>552</v>
      </c>
      <c r="C364" t="s">
        <v>25433</v>
      </c>
      <c r="D364" t="s">
        <v>25409</v>
      </c>
      <c r="E364" t="s">
        <v>25443</v>
      </c>
      <c r="F364" t="s">
        <v>25444</v>
      </c>
      <c r="G364" t="s">
        <v>25437</v>
      </c>
      <c r="H364" t="s">
        <v>25430</v>
      </c>
      <c r="I364" t="s">
        <v>25431</v>
      </c>
      <c r="J364" s="5">
        <v>55.640999999999998</v>
      </c>
      <c r="K364" t="s">
        <v>967</v>
      </c>
      <c r="L364" s="15">
        <v>338</v>
      </c>
      <c r="M364" t="s">
        <v>25778</v>
      </c>
      <c r="N364" t="s">
        <v>25415</v>
      </c>
      <c r="O364" t="s">
        <v>25799</v>
      </c>
    </row>
    <row r="365" spans="2:15" ht="11" outlineLevel="1" x14ac:dyDescent="0.15">
      <c r="B365" t="s">
        <v>552</v>
      </c>
      <c r="C365" t="s">
        <v>25433</v>
      </c>
      <c r="D365" t="s">
        <v>25409</v>
      </c>
      <c r="E365" t="s">
        <v>25443</v>
      </c>
      <c r="F365" t="s">
        <v>25444</v>
      </c>
      <c r="G365" t="s">
        <v>25617</v>
      </c>
      <c r="H365" t="s">
        <v>25430</v>
      </c>
      <c r="I365" t="s">
        <v>25431</v>
      </c>
      <c r="J365" s="5">
        <v>70.072000000000003</v>
      </c>
      <c r="K365" t="s">
        <v>967</v>
      </c>
      <c r="L365" s="15">
        <v>338</v>
      </c>
      <c r="M365" t="s">
        <v>25778</v>
      </c>
      <c r="N365" t="s">
        <v>25415</v>
      </c>
      <c r="O365" t="s">
        <v>25800</v>
      </c>
    </row>
    <row r="366" spans="2:15" ht="11" outlineLevel="1" x14ac:dyDescent="0.15">
      <c r="B366" t="s">
        <v>552</v>
      </c>
      <c r="C366" t="s">
        <v>25433</v>
      </c>
      <c r="D366" t="s">
        <v>25409</v>
      </c>
      <c r="E366" t="s">
        <v>25443</v>
      </c>
      <c r="F366" t="s">
        <v>25444</v>
      </c>
      <c r="G366" t="s">
        <v>25788</v>
      </c>
      <c r="H366" t="s">
        <v>25430</v>
      </c>
      <c r="I366" t="s">
        <v>25431</v>
      </c>
      <c r="J366" s="5">
        <v>30.395</v>
      </c>
      <c r="K366" t="s">
        <v>967</v>
      </c>
      <c r="L366" s="15">
        <v>338</v>
      </c>
      <c r="M366" t="s">
        <v>25778</v>
      </c>
      <c r="N366" t="s">
        <v>25415</v>
      </c>
      <c r="O366" t="s">
        <v>25801</v>
      </c>
    </row>
    <row r="367" spans="2:15" ht="11" outlineLevel="1" x14ac:dyDescent="0.15">
      <c r="B367" t="s">
        <v>552</v>
      </c>
      <c r="C367" t="s">
        <v>25433</v>
      </c>
      <c r="D367" t="s">
        <v>25409</v>
      </c>
      <c r="E367" t="s">
        <v>25443</v>
      </c>
      <c r="F367" t="s">
        <v>25444</v>
      </c>
      <c r="H367" t="s">
        <v>25439</v>
      </c>
      <c r="I367" t="s">
        <v>25439</v>
      </c>
      <c r="J367" s="5">
        <v>0</v>
      </c>
      <c r="K367" t="s">
        <v>967</v>
      </c>
      <c r="L367" s="15">
        <v>338</v>
      </c>
      <c r="M367" t="s">
        <v>25778</v>
      </c>
      <c r="N367" t="s">
        <v>25415</v>
      </c>
      <c r="O367" t="s">
        <v>25802</v>
      </c>
    </row>
    <row r="368" spans="2:15" ht="11" outlineLevel="1" x14ac:dyDescent="0.15">
      <c r="B368" t="s">
        <v>552</v>
      </c>
      <c r="C368" t="s">
        <v>25433</v>
      </c>
      <c r="D368" t="s">
        <v>25409</v>
      </c>
      <c r="E368" t="s">
        <v>25443</v>
      </c>
      <c r="F368" t="s">
        <v>25444</v>
      </c>
      <c r="H368" t="s">
        <v>25441</v>
      </c>
      <c r="I368" t="s">
        <v>25441</v>
      </c>
      <c r="J368" s="5">
        <v>530.33100000000002</v>
      </c>
      <c r="K368" t="s">
        <v>967</v>
      </c>
      <c r="L368" s="15">
        <v>338</v>
      </c>
      <c r="M368" t="s">
        <v>25778</v>
      </c>
      <c r="N368" t="s">
        <v>25415</v>
      </c>
      <c r="O368" t="s">
        <v>25803</v>
      </c>
    </row>
    <row r="369" spans="2:15" ht="11" outlineLevel="1" x14ac:dyDescent="0.15">
      <c r="B369" t="s">
        <v>552</v>
      </c>
      <c r="C369" t="s">
        <v>25433</v>
      </c>
      <c r="D369" t="s">
        <v>25409</v>
      </c>
      <c r="E369" t="s">
        <v>25457</v>
      </c>
      <c r="F369" t="s">
        <v>25444</v>
      </c>
      <c r="H369" t="s">
        <v>25412</v>
      </c>
      <c r="I369" t="s">
        <v>25413</v>
      </c>
      <c r="J369" s="5">
        <v>181.136</v>
      </c>
      <c r="K369" t="s">
        <v>967</v>
      </c>
      <c r="L369" s="15">
        <v>338</v>
      </c>
      <c r="M369" t="s">
        <v>25778</v>
      </c>
      <c r="N369" t="s">
        <v>25415</v>
      </c>
      <c r="O369" t="s">
        <v>25804</v>
      </c>
    </row>
    <row r="370" spans="2:15" ht="11" outlineLevel="1" x14ac:dyDescent="0.15">
      <c r="B370" t="s">
        <v>552</v>
      </c>
      <c r="C370" t="s">
        <v>25433</v>
      </c>
      <c r="D370" t="s">
        <v>25409</v>
      </c>
      <c r="E370" t="s">
        <v>25457</v>
      </c>
      <c r="F370" t="s">
        <v>25444</v>
      </c>
      <c r="G370" t="s">
        <v>25408</v>
      </c>
      <c r="H370" t="s">
        <v>25417</v>
      </c>
      <c r="I370" t="s">
        <v>25417</v>
      </c>
      <c r="J370" s="5">
        <v>58.009</v>
      </c>
      <c r="K370" t="s">
        <v>967</v>
      </c>
      <c r="L370" s="15">
        <v>338</v>
      </c>
      <c r="M370" t="s">
        <v>25778</v>
      </c>
      <c r="N370" t="s">
        <v>25415</v>
      </c>
      <c r="O370" t="s">
        <v>25805</v>
      </c>
    </row>
    <row r="371" spans="2:15" ht="11" outlineLevel="1" x14ac:dyDescent="0.15">
      <c r="B371" t="s">
        <v>552</v>
      </c>
      <c r="C371" t="s">
        <v>25433</v>
      </c>
      <c r="D371" t="s">
        <v>25409</v>
      </c>
      <c r="E371" t="s">
        <v>25457</v>
      </c>
      <c r="F371" t="s">
        <v>25444</v>
      </c>
      <c r="G371" t="s">
        <v>25429</v>
      </c>
      <c r="H371" t="s">
        <v>25420</v>
      </c>
      <c r="I371" t="s">
        <v>25420</v>
      </c>
      <c r="J371" s="5">
        <v>47.889000000000003</v>
      </c>
      <c r="K371" t="s">
        <v>967</v>
      </c>
      <c r="L371" s="15">
        <v>338</v>
      </c>
      <c r="M371" t="s">
        <v>25778</v>
      </c>
      <c r="N371" t="s">
        <v>25415</v>
      </c>
      <c r="O371" t="s">
        <v>25806</v>
      </c>
    </row>
    <row r="372" spans="2:15" ht="11" outlineLevel="1" x14ac:dyDescent="0.15">
      <c r="B372" t="s">
        <v>552</v>
      </c>
      <c r="C372" t="s">
        <v>25433</v>
      </c>
      <c r="D372" t="s">
        <v>25409</v>
      </c>
      <c r="E372" t="s">
        <v>25457</v>
      </c>
      <c r="F372" t="s">
        <v>25444</v>
      </c>
      <c r="G372" t="s">
        <v>25433</v>
      </c>
      <c r="H372" t="s">
        <v>25422</v>
      </c>
      <c r="I372" t="s">
        <v>25423</v>
      </c>
      <c r="J372" s="5">
        <v>30.591999999999999</v>
      </c>
      <c r="K372" t="s">
        <v>967</v>
      </c>
      <c r="L372" s="15">
        <v>338</v>
      </c>
      <c r="M372" t="s">
        <v>25778</v>
      </c>
      <c r="N372" t="s">
        <v>25415</v>
      </c>
      <c r="O372" t="s">
        <v>25807</v>
      </c>
    </row>
    <row r="373" spans="2:15" ht="11" outlineLevel="1" x14ac:dyDescent="0.15">
      <c r="B373" t="s">
        <v>552</v>
      </c>
      <c r="C373" t="s">
        <v>25433</v>
      </c>
      <c r="D373" t="s">
        <v>25409</v>
      </c>
      <c r="E373" t="s">
        <v>25457</v>
      </c>
      <c r="F373" t="s">
        <v>25444</v>
      </c>
      <c r="G373" t="s">
        <v>25433</v>
      </c>
      <c r="H373" t="s">
        <v>25425</v>
      </c>
      <c r="I373" t="s">
        <v>25423</v>
      </c>
      <c r="J373" s="5">
        <v>0</v>
      </c>
      <c r="K373" t="s">
        <v>967</v>
      </c>
      <c r="L373" s="15">
        <v>338</v>
      </c>
      <c r="M373" t="s">
        <v>25778</v>
      </c>
      <c r="N373" t="s">
        <v>25415</v>
      </c>
      <c r="O373" t="s">
        <v>25808</v>
      </c>
    </row>
    <row r="374" spans="2:15" ht="11" outlineLevel="1" x14ac:dyDescent="0.15">
      <c r="B374" t="s">
        <v>552</v>
      </c>
      <c r="C374" t="s">
        <v>25433</v>
      </c>
      <c r="D374" t="s">
        <v>25409</v>
      </c>
      <c r="E374" t="s">
        <v>25457</v>
      </c>
      <c r="F374" t="s">
        <v>25444</v>
      </c>
      <c r="G374" t="s">
        <v>25433</v>
      </c>
      <c r="H374" t="s">
        <v>25427</v>
      </c>
      <c r="I374" t="s">
        <v>25423</v>
      </c>
      <c r="J374" s="5">
        <v>30.591999999999999</v>
      </c>
      <c r="K374" t="s">
        <v>967</v>
      </c>
      <c r="L374" s="15">
        <v>338</v>
      </c>
      <c r="M374" t="s">
        <v>25778</v>
      </c>
      <c r="N374" t="s">
        <v>25415</v>
      </c>
      <c r="O374" t="s">
        <v>25809</v>
      </c>
    </row>
    <row r="375" spans="2:15" ht="11" outlineLevel="1" x14ac:dyDescent="0.15">
      <c r="B375" t="s">
        <v>552</v>
      </c>
      <c r="C375" t="s">
        <v>25433</v>
      </c>
      <c r="D375" t="s">
        <v>25409</v>
      </c>
      <c r="E375" t="s">
        <v>25457</v>
      </c>
      <c r="F375" t="s">
        <v>25444</v>
      </c>
      <c r="G375" t="s">
        <v>25435</v>
      </c>
      <c r="H375" t="s">
        <v>25430</v>
      </c>
      <c r="I375" t="s">
        <v>25431</v>
      </c>
      <c r="J375" s="5">
        <v>56.597000000000001</v>
      </c>
      <c r="K375" t="s">
        <v>967</v>
      </c>
      <c r="L375" s="15">
        <v>338</v>
      </c>
      <c r="M375" t="s">
        <v>25778</v>
      </c>
      <c r="N375" t="s">
        <v>25415</v>
      </c>
      <c r="O375" t="s">
        <v>25810</v>
      </c>
    </row>
    <row r="376" spans="2:15" ht="11" outlineLevel="1" x14ac:dyDescent="0.15">
      <c r="B376" t="s">
        <v>552</v>
      </c>
      <c r="C376" t="s">
        <v>25433</v>
      </c>
      <c r="D376" t="s">
        <v>25409</v>
      </c>
      <c r="E376" t="s">
        <v>25457</v>
      </c>
      <c r="F376" t="s">
        <v>25444</v>
      </c>
      <c r="G376" t="s">
        <v>25437</v>
      </c>
      <c r="H376" t="s">
        <v>25430</v>
      </c>
      <c r="I376" t="s">
        <v>25431</v>
      </c>
      <c r="J376" s="5">
        <v>55.640999999999998</v>
      </c>
      <c r="K376" t="s">
        <v>967</v>
      </c>
      <c r="L376" s="15">
        <v>338</v>
      </c>
      <c r="M376" t="s">
        <v>25778</v>
      </c>
      <c r="N376" t="s">
        <v>25415</v>
      </c>
      <c r="O376" t="s">
        <v>25811</v>
      </c>
    </row>
    <row r="377" spans="2:15" ht="11" outlineLevel="1" x14ac:dyDescent="0.15">
      <c r="B377" t="s">
        <v>552</v>
      </c>
      <c r="C377" t="s">
        <v>25433</v>
      </c>
      <c r="D377" t="s">
        <v>25409</v>
      </c>
      <c r="E377" t="s">
        <v>25457</v>
      </c>
      <c r="F377" t="s">
        <v>25444</v>
      </c>
      <c r="G377" t="s">
        <v>25617</v>
      </c>
      <c r="H377" t="s">
        <v>25430</v>
      </c>
      <c r="I377" t="s">
        <v>25431</v>
      </c>
      <c r="J377" s="5">
        <v>70.072000000000003</v>
      </c>
      <c r="K377" t="s">
        <v>967</v>
      </c>
      <c r="L377" s="15">
        <v>338</v>
      </c>
      <c r="M377" t="s">
        <v>25778</v>
      </c>
      <c r="N377" t="s">
        <v>25415</v>
      </c>
      <c r="O377" t="s">
        <v>25812</v>
      </c>
    </row>
    <row r="378" spans="2:15" ht="11" outlineLevel="1" x14ac:dyDescent="0.15">
      <c r="B378" t="s">
        <v>552</v>
      </c>
      <c r="C378" t="s">
        <v>25433</v>
      </c>
      <c r="D378" t="s">
        <v>25409</v>
      </c>
      <c r="E378" t="s">
        <v>25457</v>
      </c>
      <c r="F378" t="s">
        <v>25444</v>
      </c>
      <c r="G378" t="s">
        <v>25788</v>
      </c>
      <c r="H378" t="s">
        <v>25430</v>
      </c>
      <c r="I378" t="s">
        <v>25431</v>
      </c>
      <c r="J378" s="5">
        <v>30.395</v>
      </c>
      <c r="K378" t="s">
        <v>967</v>
      </c>
      <c r="L378" s="15">
        <v>338</v>
      </c>
      <c r="M378" t="s">
        <v>25778</v>
      </c>
      <c r="N378" t="s">
        <v>25415</v>
      </c>
      <c r="O378" t="s">
        <v>25813</v>
      </c>
    </row>
    <row r="379" spans="2:15" ht="11" outlineLevel="1" x14ac:dyDescent="0.15">
      <c r="B379" t="s">
        <v>552</v>
      </c>
      <c r="C379" t="s">
        <v>25433</v>
      </c>
      <c r="D379" t="s">
        <v>25409</v>
      </c>
      <c r="E379" t="s">
        <v>25457</v>
      </c>
      <c r="F379" t="s">
        <v>25444</v>
      </c>
      <c r="H379" t="s">
        <v>25439</v>
      </c>
      <c r="I379" t="s">
        <v>25439</v>
      </c>
      <c r="J379" s="5">
        <v>0</v>
      </c>
      <c r="K379" t="s">
        <v>967</v>
      </c>
      <c r="L379" s="15">
        <v>338</v>
      </c>
      <c r="M379" t="s">
        <v>25778</v>
      </c>
      <c r="N379" t="s">
        <v>25415</v>
      </c>
      <c r="O379" t="s">
        <v>25814</v>
      </c>
    </row>
    <row r="380" spans="2:15" ht="11" outlineLevel="1" x14ac:dyDescent="0.15">
      <c r="B380" t="s">
        <v>552</v>
      </c>
      <c r="C380" t="s">
        <v>25433</v>
      </c>
      <c r="D380" t="s">
        <v>25409</v>
      </c>
      <c r="E380" t="s">
        <v>25457</v>
      </c>
      <c r="F380" t="s">
        <v>25444</v>
      </c>
      <c r="H380" t="s">
        <v>25441</v>
      </c>
      <c r="I380" t="s">
        <v>25441</v>
      </c>
      <c r="J380" s="5">
        <v>530.33100000000002</v>
      </c>
      <c r="K380" t="s">
        <v>967</v>
      </c>
      <c r="L380" s="15">
        <v>338</v>
      </c>
      <c r="M380" t="s">
        <v>25778</v>
      </c>
      <c r="N380" t="s">
        <v>25415</v>
      </c>
      <c r="O380" t="s">
        <v>25815</v>
      </c>
    </row>
    <row r="381" spans="2:15" ht="11" outlineLevel="1" x14ac:dyDescent="0.15">
      <c r="B381" t="s">
        <v>552</v>
      </c>
      <c r="C381" t="s">
        <v>25433</v>
      </c>
      <c r="D381" t="s">
        <v>25409</v>
      </c>
      <c r="E381" t="s">
        <v>25470</v>
      </c>
      <c r="F381" t="s">
        <v>25444</v>
      </c>
      <c r="H381" t="s">
        <v>25412</v>
      </c>
      <c r="I381" t="s">
        <v>25413</v>
      </c>
      <c r="J381" s="5">
        <v>181.136</v>
      </c>
      <c r="K381" t="s">
        <v>967</v>
      </c>
      <c r="L381" s="15">
        <v>338</v>
      </c>
      <c r="M381" t="s">
        <v>25778</v>
      </c>
      <c r="N381" t="s">
        <v>25415</v>
      </c>
      <c r="O381" t="s">
        <v>25816</v>
      </c>
    </row>
    <row r="382" spans="2:15" ht="11" outlineLevel="1" x14ac:dyDescent="0.15">
      <c r="B382" t="s">
        <v>552</v>
      </c>
      <c r="C382" t="s">
        <v>25433</v>
      </c>
      <c r="D382" t="s">
        <v>25409</v>
      </c>
      <c r="E382" t="s">
        <v>25470</v>
      </c>
      <c r="F382" t="s">
        <v>25444</v>
      </c>
      <c r="G382" t="s">
        <v>25408</v>
      </c>
      <c r="H382" t="s">
        <v>25417</v>
      </c>
      <c r="I382" t="s">
        <v>25417</v>
      </c>
      <c r="J382" s="5">
        <v>58.009</v>
      </c>
      <c r="K382" t="s">
        <v>967</v>
      </c>
      <c r="L382" s="15">
        <v>338</v>
      </c>
      <c r="M382" t="s">
        <v>25778</v>
      </c>
      <c r="N382" t="s">
        <v>25415</v>
      </c>
      <c r="O382" t="s">
        <v>25817</v>
      </c>
    </row>
    <row r="383" spans="2:15" ht="11" outlineLevel="1" x14ac:dyDescent="0.15">
      <c r="B383" t="s">
        <v>552</v>
      </c>
      <c r="C383" t="s">
        <v>25433</v>
      </c>
      <c r="D383" t="s">
        <v>25409</v>
      </c>
      <c r="E383" t="s">
        <v>25470</v>
      </c>
      <c r="F383" t="s">
        <v>25444</v>
      </c>
      <c r="G383" t="s">
        <v>25429</v>
      </c>
      <c r="H383" t="s">
        <v>25420</v>
      </c>
      <c r="I383" t="s">
        <v>25420</v>
      </c>
      <c r="J383" s="5">
        <v>47.889000000000003</v>
      </c>
      <c r="K383" t="s">
        <v>967</v>
      </c>
      <c r="L383" s="15">
        <v>338</v>
      </c>
      <c r="M383" t="s">
        <v>25778</v>
      </c>
      <c r="N383" t="s">
        <v>25415</v>
      </c>
      <c r="O383" t="s">
        <v>25818</v>
      </c>
    </row>
    <row r="384" spans="2:15" ht="11" outlineLevel="1" x14ac:dyDescent="0.15">
      <c r="B384" t="s">
        <v>552</v>
      </c>
      <c r="C384" t="s">
        <v>25433</v>
      </c>
      <c r="D384" t="s">
        <v>25409</v>
      </c>
      <c r="E384" t="s">
        <v>25470</v>
      </c>
      <c r="F384" t="s">
        <v>25444</v>
      </c>
      <c r="G384" t="s">
        <v>25433</v>
      </c>
      <c r="H384" t="s">
        <v>25422</v>
      </c>
      <c r="I384" t="s">
        <v>25423</v>
      </c>
      <c r="J384" s="5">
        <v>30.591999999999999</v>
      </c>
      <c r="K384" t="s">
        <v>967</v>
      </c>
      <c r="L384" s="15">
        <v>338</v>
      </c>
      <c r="M384" t="s">
        <v>25778</v>
      </c>
      <c r="N384" t="s">
        <v>25415</v>
      </c>
      <c r="O384" t="s">
        <v>25819</v>
      </c>
    </row>
    <row r="385" spans="2:15" ht="11" outlineLevel="1" x14ac:dyDescent="0.15">
      <c r="B385" t="s">
        <v>552</v>
      </c>
      <c r="C385" t="s">
        <v>25433</v>
      </c>
      <c r="D385" t="s">
        <v>25409</v>
      </c>
      <c r="E385" t="s">
        <v>25470</v>
      </c>
      <c r="F385" t="s">
        <v>25444</v>
      </c>
      <c r="G385" t="s">
        <v>25433</v>
      </c>
      <c r="H385" t="s">
        <v>25425</v>
      </c>
      <c r="I385" t="s">
        <v>25423</v>
      </c>
      <c r="J385" s="5">
        <v>0</v>
      </c>
      <c r="K385" t="s">
        <v>967</v>
      </c>
      <c r="L385" s="15">
        <v>338</v>
      </c>
      <c r="M385" t="s">
        <v>25778</v>
      </c>
      <c r="N385" t="s">
        <v>25415</v>
      </c>
      <c r="O385" t="s">
        <v>25820</v>
      </c>
    </row>
    <row r="386" spans="2:15" ht="11" outlineLevel="1" x14ac:dyDescent="0.15">
      <c r="B386" t="s">
        <v>552</v>
      </c>
      <c r="C386" t="s">
        <v>25433</v>
      </c>
      <c r="D386" t="s">
        <v>25409</v>
      </c>
      <c r="E386" t="s">
        <v>25470</v>
      </c>
      <c r="F386" t="s">
        <v>25444</v>
      </c>
      <c r="G386" t="s">
        <v>25433</v>
      </c>
      <c r="H386" t="s">
        <v>25427</v>
      </c>
      <c r="I386" t="s">
        <v>25423</v>
      </c>
      <c r="J386" s="5">
        <v>30.591999999999999</v>
      </c>
      <c r="K386" t="s">
        <v>967</v>
      </c>
      <c r="L386" s="15">
        <v>338</v>
      </c>
      <c r="M386" t="s">
        <v>25778</v>
      </c>
      <c r="N386" t="s">
        <v>25415</v>
      </c>
      <c r="O386" t="s">
        <v>25821</v>
      </c>
    </row>
    <row r="387" spans="2:15" ht="11" outlineLevel="1" x14ac:dyDescent="0.15">
      <c r="B387" t="s">
        <v>552</v>
      </c>
      <c r="C387" t="s">
        <v>25433</v>
      </c>
      <c r="D387" t="s">
        <v>25409</v>
      </c>
      <c r="E387" t="s">
        <v>25470</v>
      </c>
      <c r="F387" t="s">
        <v>25444</v>
      </c>
      <c r="G387" t="s">
        <v>25435</v>
      </c>
      <c r="H387" t="s">
        <v>25430</v>
      </c>
      <c r="I387" t="s">
        <v>25431</v>
      </c>
      <c r="J387" s="5">
        <v>56.597000000000001</v>
      </c>
      <c r="K387" t="s">
        <v>967</v>
      </c>
      <c r="L387" s="15">
        <v>338</v>
      </c>
      <c r="M387" t="s">
        <v>25778</v>
      </c>
      <c r="N387" t="s">
        <v>25415</v>
      </c>
      <c r="O387" t="s">
        <v>25822</v>
      </c>
    </row>
    <row r="388" spans="2:15" ht="11" outlineLevel="1" x14ac:dyDescent="0.15">
      <c r="B388" t="s">
        <v>552</v>
      </c>
      <c r="C388" t="s">
        <v>25433</v>
      </c>
      <c r="D388" t="s">
        <v>25409</v>
      </c>
      <c r="E388" t="s">
        <v>25470</v>
      </c>
      <c r="F388" t="s">
        <v>25444</v>
      </c>
      <c r="G388" t="s">
        <v>25437</v>
      </c>
      <c r="H388" t="s">
        <v>25430</v>
      </c>
      <c r="I388" t="s">
        <v>25431</v>
      </c>
      <c r="J388" s="5">
        <v>55.640999999999998</v>
      </c>
      <c r="K388" t="s">
        <v>967</v>
      </c>
      <c r="L388" s="15">
        <v>338</v>
      </c>
      <c r="M388" t="s">
        <v>25778</v>
      </c>
      <c r="N388" t="s">
        <v>25415</v>
      </c>
      <c r="O388" t="s">
        <v>25823</v>
      </c>
    </row>
    <row r="389" spans="2:15" ht="11" outlineLevel="1" x14ac:dyDescent="0.15">
      <c r="B389" t="s">
        <v>552</v>
      </c>
      <c r="C389" t="s">
        <v>25433</v>
      </c>
      <c r="D389" t="s">
        <v>25409</v>
      </c>
      <c r="E389" t="s">
        <v>25470</v>
      </c>
      <c r="F389" t="s">
        <v>25444</v>
      </c>
      <c r="G389" t="s">
        <v>25617</v>
      </c>
      <c r="H389" t="s">
        <v>25430</v>
      </c>
      <c r="I389" t="s">
        <v>25431</v>
      </c>
      <c r="J389" s="5">
        <v>70.072000000000003</v>
      </c>
      <c r="K389" t="s">
        <v>967</v>
      </c>
      <c r="L389" s="15">
        <v>338</v>
      </c>
      <c r="M389" t="s">
        <v>25778</v>
      </c>
      <c r="N389" t="s">
        <v>25415</v>
      </c>
      <c r="O389" t="s">
        <v>25824</v>
      </c>
    </row>
    <row r="390" spans="2:15" ht="11" outlineLevel="1" x14ac:dyDescent="0.15">
      <c r="B390" t="s">
        <v>552</v>
      </c>
      <c r="C390" t="s">
        <v>25433</v>
      </c>
      <c r="D390" t="s">
        <v>25409</v>
      </c>
      <c r="E390" t="s">
        <v>25470</v>
      </c>
      <c r="F390" t="s">
        <v>25444</v>
      </c>
      <c r="G390" t="s">
        <v>25788</v>
      </c>
      <c r="H390" t="s">
        <v>25430</v>
      </c>
      <c r="I390" t="s">
        <v>25431</v>
      </c>
      <c r="J390" s="5">
        <v>30.395</v>
      </c>
      <c r="K390" t="s">
        <v>967</v>
      </c>
      <c r="L390" s="15">
        <v>338</v>
      </c>
      <c r="M390" t="s">
        <v>25778</v>
      </c>
      <c r="N390" t="s">
        <v>25415</v>
      </c>
      <c r="O390" t="s">
        <v>25825</v>
      </c>
    </row>
    <row r="391" spans="2:15" ht="11" outlineLevel="1" x14ac:dyDescent="0.15">
      <c r="B391" t="s">
        <v>552</v>
      </c>
      <c r="C391" t="s">
        <v>25433</v>
      </c>
      <c r="D391" t="s">
        <v>25409</v>
      </c>
      <c r="E391" t="s">
        <v>25470</v>
      </c>
      <c r="F391" t="s">
        <v>25444</v>
      </c>
      <c r="H391" t="s">
        <v>25439</v>
      </c>
      <c r="I391" t="s">
        <v>25439</v>
      </c>
      <c r="J391" s="5">
        <v>0</v>
      </c>
      <c r="K391" t="s">
        <v>967</v>
      </c>
      <c r="L391" s="15">
        <v>338</v>
      </c>
      <c r="M391" t="s">
        <v>25778</v>
      </c>
      <c r="N391" t="s">
        <v>25415</v>
      </c>
      <c r="O391" t="s">
        <v>25826</v>
      </c>
    </row>
    <row r="392" spans="2:15" ht="11" outlineLevel="1" x14ac:dyDescent="0.15">
      <c r="B392" t="s">
        <v>552</v>
      </c>
      <c r="C392" t="s">
        <v>25433</v>
      </c>
      <c r="D392" t="s">
        <v>25409</v>
      </c>
      <c r="E392" t="s">
        <v>25470</v>
      </c>
      <c r="F392" t="s">
        <v>25444</v>
      </c>
      <c r="H392" t="s">
        <v>25441</v>
      </c>
      <c r="I392" t="s">
        <v>25441</v>
      </c>
      <c r="J392" s="5">
        <v>530.33100000000002</v>
      </c>
      <c r="K392" t="s">
        <v>967</v>
      </c>
      <c r="L392" s="15">
        <v>338</v>
      </c>
      <c r="M392" t="s">
        <v>25778</v>
      </c>
      <c r="N392" t="s">
        <v>25415</v>
      </c>
      <c r="O392" t="s">
        <v>25827</v>
      </c>
    </row>
    <row r="393" spans="2:15" ht="11" outlineLevel="1" x14ac:dyDescent="0.15">
      <c r="B393" t="s">
        <v>549</v>
      </c>
      <c r="C393" t="s">
        <v>25433</v>
      </c>
      <c r="D393" t="s">
        <v>25409</v>
      </c>
      <c r="E393" t="s">
        <v>25410</v>
      </c>
      <c r="F393" t="s">
        <v>25411</v>
      </c>
      <c r="H393" t="s">
        <v>25412</v>
      </c>
      <c r="I393" t="s">
        <v>25413</v>
      </c>
      <c r="J393" s="5">
        <v>1</v>
      </c>
      <c r="K393" t="s">
        <v>967</v>
      </c>
      <c r="L393" s="15">
        <v>349</v>
      </c>
      <c r="M393" t="s">
        <v>25778</v>
      </c>
      <c r="N393" t="s">
        <v>25415</v>
      </c>
      <c r="O393" t="s">
        <v>25828</v>
      </c>
    </row>
    <row r="394" spans="2:15" ht="11" outlineLevel="1" x14ac:dyDescent="0.15">
      <c r="B394" t="s">
        <v>549</v>
      </c>
      <c r="C394" t="s">
        <v>25433</v>
      </c>
      <c r="D394" t="s">
        <v>25409</v>
      </c>
      <c r="E394" t="s">
        <v>25410</v>
      </c>
      <c r="F394" t="s">
        <v>25411</v>
      </c>
      <c r="G394" t="s">
        <v>25408</v>
      </c>
      <c r="H394" t="s">
        <v>25417</v>
      </c>
      <c r="I394" t="s">
        <v>25417</v>
      </c>
      <c r="J394" s="5">
        <v>2</v>
      </c>
      <c r="K394" t="s">
        <v>967</v>
      </c>
      <c r="L394" s="15">
        <v>349</v>
      </c>
      <c r="M394" t="s">
        <v>25778</v>
      </c>
      <c r="N394" t="s">
        <v>25415</v>
      </c>
      <c r="O394" t="s">
        <v>25829</v>
      </c>
    </row>
    <row r="395" spans="2:15" ht="11" outlineLevel="1" x14ac:dyDescent="0.15">
      <c r="B395" t="s">
        <v>549</v>
      </c>
      <c r="C395" t="s">
        <v>25433</v>
      </c>
      <c r="D395" t="s">
        <v>25409</v>
      </c>
      <c r="E395" t="s">
        <v>25410</v>
      </c>
      <c r="F395" t="s">
        <v>25411</v>
      </c>
      <c r="G395" t="s">
        <v>25429</v>
      </c>
      <c r="H395" t="s">
        <v>25420</v>
      </c>
      <c r="I395" t="s">
        <v>25420</v>
      </c>
      <c r="J395" s="5">
        <v>2</v>
      </c>
      <c r="K395" t="s">
        <v>967</v>
      </c>
      <c r="L395" s="15">
        <v>349</v>
      </c>
      <c r="M395" t="s">
        <v>25778</v>
      </c>
      <c r="N395" t="s">
        <v>25415</v>
      </c>
      <c r="O395" t="s">
        <v>25830</v>
      </c>
    </row>
    <row r="396" spans="2:15" ht="11" outlineLevel="1" x14ac:dyDescent="0.15">
      <c r="B396" t="s">
        <v>549</v>
      </c>
      <c r="C396" t="s">
        <v>25433</v>
      </c>
      <c r="D396" t="s">
        <v>25409</v>
      </c>
      <c r="E396" t="s">
        <v>25410</v>
      </c>
      <c r="F396" t="s">
        <v>25411</v>
      </c>
      <c r="G396" t="s">
        <v>25433</v>
      </c>
      <c r="H396" t="s">
        <v>25422</v>
      </c>
      <c r="I396" t="s">
        <v>25423</v>
      </c>
      <c r="J396" s="5">
        <v>4</v>
      </c>
      <c r="K396" t="s">
        <v>967</v>
      </c>
      <c r="L396" s="15">
        <v>349</v>
      </c>
      <c r="M396" t="s">
        <v>25778</v>
      </c>
      <c r="N396" t="s">
        <v>25415</v>
      </c>
      <c r="O396" t="s">
        <v>25831</v>
      </c>
    </row>
    <row r="397" spans="2:15" ht="11" outlineLevel="1" x14ac:dyDescent="0.15">
      <c r="B397" t="s">
        <v>549</v>
      </c>
      <c r="C397" t="s">
        <v>25433</v>
      </c>
      <c r="D397" t="s">
        <v>25409</v>
      </c>
      <c r="E397" t="s">
        <v>25410</v>
      </c>
      <c r="F397" t="s">
        <v>25411</v>
      </c>
      <c r="G397" t="s">
        <v>25433</v>
      </c>
      <c r="H397" t="s">
        <v>25425</v>
      </c>
      <c r="I397" t="s">
        <v>25423</v>
      </c>
      <c r="J397" s="5">
        <v>0</v>
      </c>
      <c r="K397" t="s">
        <v>967</v>
      </c>
      <c r="L397" s="15">
        <v>349</v>
      </c>
      <c r="M397" t="s">
        <v>25778</v>
      </c>
      <c r="N397" t="s">
        <v>25415</v>
      </c>
      <c r="O397" t="s">
        <v>25832</v>
      </c>
    </row>
    <row r="398" spans="2:15" ht="11" outlineLevel="1" x14ac:dyDescent="0.15">
      <c r="B398" t="s">
        <v>549</v>
      </c>
      <c r="C398" t="s">
        <v>25433</v>
      </c>
      <c r="D398" t="s">
        <v>25409</v>
      </c>
      <c r="E398" t="s">
        <v>25410</v>
      </c>
      <c r="F398" t="s">
        <v>25411</v>
      </c>
      <c r="G398" t="s">
        <v>25433</v>
      </c>
      <c r="H398" t="s">
        <v>25427</v>
      </c>
      <c r="I398" t="s">
        <v>25423</v>
      </c>
      <c r="J398" s="5">
        <v>4</v>
      </c>
      <c r="K398" t="s">
        <v>967</v>
      </c>
      <c r="L398" s="15">
        <v>349</v>
      </c>
      <c r="M398" t="s">
        <v>25778</v>
      </c>
      <c r="N398" t="s">
        <v>25415</v>
      </c>
      <c r="O398" t="s">
        <v>25833</v>
      </c>
    </row>
    <row r="399" spans="2:15" ht="11" outlineLevel="1" x14ac:dyDescent="0.15">
      <c r="B399" t="s">
        <v>549</v>
      </c>
      <c r="C399" t="s">
        <v>25433</v>
      </c>
      <c r="D399" t="s">
        <v>25409</v>
      </c>
      <c r="E399" t="s">
        <v>25410</v>
      </c>
      <c r="F399" t="s">
        <v>25411</v>
      </c>
      <c r="G399" t="s">
        <v>25435</v>
      </c>
      <c r="H399" t="s">
        <v>25430</v>
      </c>
      <c r="I399" t="s">
        <v>25431</v>
      </c>
      <c r="J399" s="5">
        <v>1</v>
      </c>
      <c r="K399" t="s">
        <v>967</v>
      </c>
      <c r="L399" s="15">
        <v>349</v>
      </c>
      <c r="M399" t="s">
        <v>25778</v>
      </c>
      <c r="N399" t="s">
        <v>25415</v>
      </c>
      <c r="O399" t="s">
        <v>25834</v>
      </c>
    </row>
    <row r="400" spans="2:15" ht="11" outlineLevel="1" x14ac:dyDescent="0.15">
      <c r="B400" t="s">
        <v>549</v>
      </c>
      <c r="C400" t="s">
        <v>25433</v>
      </c>
      <c r="D400" t="s">
        <v>25409</v>
      </c>
      <c r="E400" t="s">
        <v>25410</v>
      </c>
      <c r="F400" t="s">
        <v>25411</v>
      </c>
      <c r="G400" t="s">
        <v>25437</v>
      </c>
      <c r="H400" t="s">
        <v>25430</v>
      </c>
      <c r="I400" t="s">
        <v>25431</v>
      </c>
      <c r="J400" s="5">
        <v>1</v>
      </c>
      <c r="K400" t="s">
        <v>967</v>
      </c>
      <c r="L400" s="15">
        <v>349</v>
      </c>
      <c r="M400" t="s">
        <v>25778</v>
      </c>
      <c r="N400" t="s">
        <v>25415</v>
      </c>
      <c r="O400" t="s">
        <v>25835</v>
      </c>
    </row>
    <row r="401" spans="2:15" ht="11" outlineLevel="1" x14ac:dyDescent="0.15">
      <c r="B401" t="s">
        <v>549</v>
      </c>
      <c r="C401" t="s">
        <v>25433</v>
      </c>
      <c r="D401" t="s">
        <v>25409</v>
      </c>
      <c r="E401" t="s">
        <v>25410</v>
      </c>
      <c r="F401" t="s">
        <v>25411</v>
      </c>
      <c r="G401" t="s">
        <v>25617</v>
      </c>
      <c r="H401" t="s">
        <v>25430</v>
      </c>
      <c r="I401" t="s">
        <v>25431</v>
      </c>
      <c r="J401" s="5">
        <v>0</v>
      </c>
      <c r="K401" t="s">
        <v>967</v>
      </c>
      <c r="L401" s="15">
        <v>349</v>
      </c>
      <c r="M401" t="s">
        <v>25778</v>
      </c>
      <c r="N401" t="s">
        <v>25415</v>
      </c>
      <c r="O401" t="s">
        <v>25836</v>
      </c>
    </row>
    <row r="402" spans="2:15" ht="11" outlineLevel="1" x14ac:dyDescent="0.15">
      <c r="B402" t="s">
        <v>549</v>
      </c>
      <c r="C402" t="s">
        <v>25433</v>
      </c>
      <c r="D402" t="s">
        <v>25409</v>
      </c>
      <c r="E402" t="s">
        <v>25410</v>
      </c>
      <c r="F402" t="s">
        <v>25411</v>
      </c>
      <c r="G402" t="s">
        <v>25788</v>
      </c>
      <c r="H402" t="s">
        <v>25430</v>
      </c>
      <c r="I402" t="s">
        <v>25431</v>
      </c>
      <c r="J402" s="5">
        <v>0</v>
      </c>
      <c r="K402" t="s">
        <v>967</v>
      </c>
      <c r="L402" s="15">
        <v>349</v>
      </c>
      <c r="M402" t="s">
        <v>25778</v>
      </c>
      <c r="N402" t="s">
        <v>25415</v>
      </c>
      <c r="O402" t="s">
        <v>25837</v>
      </c>
    </row>
    <row r="403" spans="2:15" ht="11" outlineLevel="1" x14ac:dyDescent="0.15">
      <c r="B403" t="s">
        <v>549</v>
      </c>
      <c r="C403" t="s">
        <v>25433</v>
      </c>
      <c r="D403" t="s">
        <v>25409</v>
      </c>
      <c r="E403" t="s">
        <v>25410</v>
      </c>
      <c r="F403" t="s">
        <v>25411</v>
      </c>
      <c r="H403" t="s">
        <v>25439</v>
      </c>
      <c r="I403" t="s">
        <v>25439</v>
      </c>
      <c r="J403" s="5">
        <v>0</v>
      </c>
      <c r="K403" t="s">
        <v>967</v>
      </c>
      <c r="L403" s="15">
        <v>349</v>
      </c>
      <c r="M403" t="s">
        <v>25778</v>
      </c>
      <c r="N403" t="s">
        <v>25415</v>
      </c>
      <c r="O403" t="s">
        <v>25838</v>
      </c>
    </row>
    <row r="404" spans="2:15" ht="11" outlineLevel="1" x14ac:dyDescent="0.15">
      <c r="B404" t="s">
        <v>549</v>
      </c>
      <c r="C404" t="s">
        <v>25433</v>
      </c>
      <c r="D404" t="s">
        <v>25409</v>
      </c>
      <c r="E404" t="s">
        <v>25410</v>
      </c>
      <c r="F404" t="s">
        <v>25411</v>
      </c>
      <c r="H404" t="s">
        <v>25441</v>
      </c>
      <c r="I404" t="s">
        <v>25441</v>
      </c>
      <c r="J404" s="5">
        <v>11</v>
      </c>
      <c r="K404" t="s">
        <v>967</v>
      </c>
      <c r="L404" s="15">
        <v>349</v>
      </c>
      <c r="M404" t="s">
        <v>25778</v>
      </c>
      <c r="N404" t="s">
        <v>25415</v>
      </c>
      <c r="O404" t="s">
        <v>25839</v>
      </c>
    </row>
    <row r="405" spans="2:15" ht="11" outlineLevel="1" x14ac:dyDescent="0.15">
      <c r="B405" t="s">
        <v>549</v>
      </c>
      <c r="C405" t="s">
        <v>25433</v>
      </c>
      <c r="D405" t="s">
        <v>25409</v>
      </c>
      <c r="E405" t="s">
        <v>25443</v>
      </c>
      <c r="F405" t="s">
        <v>25444</v>
      </c>
      <c r="H405" t="s">
        <v>25412</v>
      </c>
      <c r="I405" t="s">
        <v>25413</v>
      </c>
      <c r="J405" s="5">
        <v>80.771000000000001</v>
      </c>
      <c r="K405" t="s">
        <v>967</v>
      </c>
      <c r="L405" s="15">
        <v>349</v>
      </c>
      <c r="M405" t="s">
        <v>25778</v>
      </c>
      <c r="N405" t="s">
        <v>25415</v>
      </c>
      <c r="O405" t="s">
        <v>25840</v>
      </c>
    </row>
    <row r="406" spans="2:15" ht="11" outlineLevel="1" x14ac:dyDescent="0.15">
      <c r="B406" t="s">
        <v>549</v>
      </c>
      <c r="C406" t="s">
        <v>25433</v>
      </c>
      <c r="D406" t="s">
        <v>25409</v>
      </c>
      <c r="E406" t="s">
        <v>25443</v>
      </c>
      <c r="F406" t="s">
        <v>25444</v>
      </c>
      <c r="G406" t="s">
        <v>25408</v>
      </c>
      <c r="H406" t="s">
        <v>25417</v>
      </c>
      <c r="I406" t="s">
        <v>25417</v>
      </c>
      <c r="J406" s="5">
        <v>76.66</v>
      </c>
      <c r="K406" t="s">
        <v>967</v>
      </c>
      <c r="L406" s="15">
        <v>349</v>
      </c>
      <c r="M406" t="s">
        <v>25778</v>
      </c>
      <c r="N406" t="s">
        <v>25415</v>
      </c>
      <c r="O406" t="s">
        <v>25841</v>
      </c>
    </row>
    <row r="407" spans="2:15" ht="11" outlineLevel="1" x14ac:dyDescent="0.15">
      <c r="B407" t="s">
        <v>549</v>
      </c>
      <c r="C407" t="s">
        <v>25433</v>
      </c>
      <c r="D407" t="s">
        <v>25409</v>
      </c>
      <c r="E407" t="s">
        <v>25443</v>
      </c>
      <c r="F407" t="s">
        <v>25444</v>
      </c>
      <c r="G407" t="s">
        <v>25429</v>
      </c>
      <c r="H407" t="s">
        <v>25420</v>
      </c>
      <c r="I407" t="s">
        <v>25420</v>
      </c>
      <c r="J407" s="5">
        <v>97.676000000000002</v>
      </c>
      <c r="K407" t="s">
        <v>967</v>
      </c>
      <c r="L407" s="15">
        <v>349</v>
      </c>
      <c r="M407" t="s">
        <v>25778</v>
      </c>
      <c r="N407" t="s">
        <v>25415</v>
      </c>
      <c r="O407" t="s">
        <v>25842</v>
      </c>
    </row>
    <row r="408" spans="2:15" ht="11" outlineLevel="1" x14ac:dyDescent="0.15">
      <c r="B408" t="s">
        <v>549</v>
      </c>
      <c r="C408" t="s">
        <v>25433</v>
      </c>
      <c r="D408" t="s">
        <v>25409</v>
      </c>
      <c r="E408" t="s">
        <v>25443</v>
      </c>
      <c r="F408" t="s">
        <v>25444</v>
      </c>
      <c r="G408" t="s">
        <v>25433</v>
      </c>
      <c r="H408" t="s">
        <v>25422</v>
      </c>
      <c r="I408" t="s">
        <v>25423</v>
      </c>
      <c r="J408" s="5">
        <v>149.44900000000001</v>
      </c>
      <c r="K408" t="s">
        <v>967</v>
      </c>
      <c r="L408" s="15">
        <v>349</v>
      </c>
      <c r="M408" t="s">
        <v>25778</v>
      </c>
      <c r="N408" t="s">
        <v>25415</v>
      </c>
      <c r="O408" t="s">
        <v>25843</v>
      </c>
    </row>
    <row r="409" spans="2:15" ht="11" outlineLevel="1" x14ac:dyDescent="0.15">
      <c r="B409" t="s">
        <v>549</v>
      </c>
      <c r="C409" t="s">
        <v>25433</v>
      </c>
      <c r="D409" t="s">
        <v>25409</v>
      </c>
      <c r="E409" t="s">
        <v>25443</v>
      </c>
      <c r="F409" t="s">
        <v>25444</v>
      </c>
      <c r="G409" t="s">
        <v>25433</v>
      </c>
      <c r="H409" t="s">
        <v>25425</v>
      </c>
      <c r="I409" t="s">
        <v>25423</v>
      </c>
      <c r="J409" s="5">
        <v>0</v>
      </c>
      <c r="K409" t="s">
        <v>967</v>
      </c>
      <c r="L409" s="15">
        <v>349</v>
      </c>
      <c r="M409" t="s">
        <v>25778</v>
      </c>
      <c r="N409" t="s">
        <v>25415</v>
      </c>
      <c r="O409" t="s">
        <v>25844</v>
      </c>
    </row>
    <row r="410" spans="2:15" ht="11" outlineLevel="1" x14ac:dyDescent="0.15">
      <c r="B410" t="s">
        <v>549</v>
      </c>
      <c r="C410" t="s">
        <v>25433</v>
      </c>
      <c r="D410" t="s">
        <v>25409</v>
      </c>
      <c r="E410" t="s">
        <v>25443</v>
      </c>
      <c r="F410" t="s">
        <v>25444</v>
      </c>
      <c r="G410" t="s">
        <v>25433</v>
      </c>
      <c r="H410" t="s">
        <v>25427</v>
      </c>
      <c r="I410" t="s">
        <v>25423</v>
      </c>
      <c r="J410" s="5">
        <v>149.44900000000001</v>
      </c>
      <c r="K410" t="s">
        <v>967</v>
      </c>
      <c r="L410" s="15">
        <v>349</v>
      </c>
      <c r="M410" t="s">
        <v>25778</v>
      </c>
      <c r="N410" t="s">
        <v>25415</v>
      </c>
      <c r="O410" t="s">
        <v>25845</v>
      </c>
    </row>
    <row r="411" spans="2:15" ht="11" outlineLevel="1" x14ac:dyDescent="0.15">
      <c r="B411" t="s">
        <v>549</v>
      </c>
      <c r="C411" t="s">
        <v>25433</v>
      </c>
      <c r="D411" t="s">
        <v>25409</v>
      </c>
      <c r="E411" t="s">
        <v>25443</v>
      </c>
      <c r="F411" t="s">
        <v>25444</v>
      </c>
      <c r="G411" t="s">
        <v>25435</v>
      </c>
      <c r="H411" t="s">
        <v>25430</v>
      </c>
      <c r="I411" t="s">
        <v>25431</v>
      </c>
      <c r="J411" s="5">
        <v>42.027000000000001</v>
      </c>
      <c r="K411" t="s">
        <v>967</v>
      </c>
      <c r="L411" s="15">
        <v>349</v>
      </c>
      <c r="M411" t="s">
        <v>25778</v>
      </c>
      <c r="N411" t="s">
        <v>25415</v>
      </c>
      <c r="O411" t="s">
        <v>25846</v>
      </c>
    </row>
    <row r="412" spans="2:15" ht="11" outlineLevel="1" x14ac:dyDescent="0.15">
      <c r="B412" t="s">
        <v>549</v>
      </c>
      <c r="C412" t="s">
        <v>25433</v>
      </c>
      <c r="D412" t="s">
        <v>25409</v>
      </c>
      <c r="E412" t="s">
        <v>25443</v>
      </c>
      <c r="F412" t="s">
        <v>25444</v>
      </c>
      <c r="G412" t="s">
        <v>25437</v>
      </c>
      <c r="H412" t="s">
        <v>25430</v>
      </c>
      <c r="I412" t="s">
        <v>25431</v>
      </c>
      <c r="J412" s="5">
        <v>31.077000000000002</v>
      </c>
      <c r="K412" t="s">
        <v>967</v>
      </c>
      <c r="L412" s="15">
        <v>349</v>
      </c>
      <c r="M412" t="s">
        <v>25778</v>
      </c>
      <c r="N412" t="s">
        <v>25415</v>
      </c>
      <c r="O412" t="s">
        <v>25847</v>
      </c>
    </row>
    <row r="413" spans="2:15" ht="11" outlineLevel="1" x14ac:dyDescent="0.15">
      <c r="B413" t="s">
        <v>549</v>
      </c>
      <c r="C413" t="s">
        <v>25433</v>
      </c>
      <c r="D413" t="s">
        <v>25409</v>
      </c>
      <c r="E413" t="s">
        <v>25443</v>
      </c>
      <c r="F413" t="s">
        <v>25444</v>
      </c>
      <c r="G413" t="s">
        <v>25617</v>
      </c>
      <c r="H413" t="s">
        <v>25430</v>
      </c>
      <c r="I413" t="s">
        <v>25431</v>
      </c>
      <c r="J413" s="5">
        <v>13.353</v>
      </c>
      <c r="K413" t="s">
        <v>967</v>
      </c>
      <c r="L413" s="15">
        <v>349</v>
      </c>
      <c r="M413" t="s">
        <v>25778</v>
      </c>
      <c r="N413" t="s">
        <v>25415</v>
      </c>
      <c r="O413" t="s">
        <v>25848</v>
      </c>
    </row>
    <row r="414" spans="2:15" ht="11" outlineLevel="1" x14ac:dyDescent="0.15">
      <c r="B414" t="s">
        <v>549</v>
      </c>
      <c r="C414" t="s">
        <v>25433</v>
      </c>
      <c r="D414" t="s">
        <v>25409</v>
      </c>
      <c r="E414" t="s">
        <v>25443</v>
      </c>
      <c r="F414" t="s">
        <v>25444</v>
      </c>
      <c r="G414" t="s">
        <v>25788</v>
      </c>
      <c r="H414" t="s">
        <v>25430</v>
      </c>
      <c r="I414" t="s">
        <v>25431</v>
      </c>
      <c r="J414" s="5">
        <v>13.365</v>
      </c>
      <c r="K414" t="s">
        <v>967</v>
      </c>
      <c r="L414" s="15">
        <v>349</v>
      </c>
      <c r="M414" t="s">
        <v>25778</v>
      </c>
      <c r="N414" t="s">
        <v>25415</v>
      </c>
      <c r="O414" t="s">
        <v>25849</v>
      </c>
    </row>
    <row r="415" spans="2:15" ht="11" outlineLevel="1" x14ac:dyDescent="0.15">
      <c r="B415" t="s">
        <v>549</v>
      </c>
      <c r="C415" t="s">
        <v>25433</v>
      </c>
      <c r="D415" t="s">
        <v>25409</v>
      </c>
      <c r="E415" t="s">
        <v>25443</v>
      </c>
      <c r="F415" t="s">
        <v>25444</v>
      </c>
      <c r="H415" t="s">
        <v>25439</v>
      </c>
      <c r="I415" t="s">
        <v>25439</v>
      </c>
      <c r="J415" s="5">
        <v>0</v>
      </c>
      <c r="K415" t="s">
        <v>967</v>
      </c>
      <c r="L415" s="15">
        <v>349</v>
      </c>
      <c r="M415" t="s">
        <v>25778</v>
      </c>
      <c r="N415" t="s">
        <v>25415</v>
      </c>
      <c r="O415" t="s">
        <v>25850</v>
      </c>
    </row>
    <row r="416" spans="2:15" ht="11" outlineLevel="1" x14ac:dyDescent="0.15">
      <c r="B416" t="s">
        <v>549</v>
      </c>
      <c r="C416" t="s">
        <v>25433</v>
      </c>
      <c r="D416" t="s">
        <v>25409</v>
      </c>
      <c r="E416" t="s">
        <v>25443</v>
      </c>
      <c r="F416" t="s">
        <v>25444</v>
      </c>
      <c r="H416" t="s">
        <v>25441</v>
      </c>
      <c r="I416" t="s">
        <v>25441</v>
      </c>
      <c r="J416" s="5">
        <v>504.37799999999999</v>
      </c>
      <c r="K416" t="s">
        <v>967</v>
      </c>
      <c r="L416" s="15">
        <v>349</v>
      </c>
      <c r="M416" t="s">
        <v>25778</v>
      </c>
      <c r="N416" t="s">
        <v>25415</v>
      </c>
      <c r="O416" t="s">
        <v>25851</v>
      </c>
    </row>
    <row r="417" spans="2:15" ht="11" outlineLevel="1" x14ac:dyDescent="0.15">
      <c r="B417" t="s">
        <v>549</v>
      </c>
      <c r="C417" t="s">
        <v>25433</v>
      </c>
      <c r="D417" t="s">
        <v>25409</v>
      </c>
      <c r="E417" t="s">
        <v>25457</v>
      </c>
      <c r="F417" t="s">
        <v>25444</v>
      </c>
      <c r="H417" t="s">
        <v>25412</v>
      </c>
      <c r="I417" t="s">
        <v>25413</v>
      </c>
      <c r="J417" s="5">
        <v>80.771000000000001</v>
      </c>
      <c r="K417" t="s">
        <v>967</v>
      </c>
      <c r="L417" s="15">
        <v>349</v>
      </c>
      <c r="M417" t="s">
        <v>25778</v>
      </c>
      <c r="N417" t="s">
        <v>25415</v>
      </c>
      <c r="O417" t="s">
        <v>25852</v>
      </c>
    </row>
    <row r="418" spans="2:15" ht="11" outlineLevel="1" x14ac:dyDescent="0.15">
      <c r="B418" t="s">
        <v>549</v>
      </c>
      <c r="C418" t="s">
        <v>25433</v>
      </c>
      <c r="D418" t="s">
        <v>25409</v>
      </c>
      <c r="E418" t="s">
        <v>25457</v>
      </c>
      <c r="F418" t="s">
        <v>25444</v>
      </c>
      <c r="G418" t="s">
        <v>25408</v>
      </c>
      <c r="H418" t="s">
        <v>25417</v>
      </c>
      <c r="I418" t="s">
        <v>25417</v>
      </c>
      <c r="J418" s="5">
        <v>76.66</v>
      </c>
      <c r="K418" t="s">
        <v>967</v>
      </c>
      <c r="L418" s="15">
        <v>349</v>
      </c>
      <c r="M418" t="s">
        <v>25778</v>
      </c>
      <c r="N418" t="s">
        <v>25415</v>
      </c>
      <c r="O418" t="s">
        <v>25853</v>
      </c>
    </row>
    <row r="419" spans="2:15" ht="11" outlineLevel="1" x14ac:dyDescent="0.15">
      <c r="B419" t="s">
        <v>549</v>
      </c>
      <c r="C419" t="s">
        <v>25433</v>
      </c>
      <c r="D419" t="s">
        <v>25409</v>
      </c>
      <c r="E419" t="s">
        <v>25457</v>
      </c>
      <c r="F419" t="s">
        <v>25444</v>
      </c>
      <c r="G419" t="s">
        <v>25429</v>
      </c>
      <c r="H419" t="s">
        <v>25420</v>
      </c>
      <c r="I419" t="s">
        <v>25420</v>
      </c>
      <c r="J419" s="5">
        <v>97.676000000000002</v>
      </c>
      <c r="K419" t="s">
        <v>967</v>
      </c>
      <c r="L419" s="15">
        <v>349</v>
      </c>
      <c r="M419" t="s">
        <v>25778</v>
      </c>
      <c r="N419" t="s">
        <v>25415</v>
      </c>
      <c r="O419" t="s">
        <v>25854</v>
      </c>
    </row>
    <row r="420" spans="2:15" ht="11" outlineLevel="1" x14ac:dyDescent="0.15">
      <c r="B420" t="s">
        <v>549</v>
      </c>
      <c r="C420" t="s">
        <v>25433</v>
      </c>
      <c r="D420" t="s">
        <v>25409</v>
      </c>
      <c r="E420" t="s">
        <v>25457</v>
      </c>
      <c r="F420" t="s">
        <v>25444</v>
      </c>
      <c r="G420" t="s">
        <v>25433</v>
      </c>
      <c r="H420" t="s">
        <v>25422</v>
      </c>
      <c r="I420" t="s">
        <v>25423</v>
      </c>
      <c r="J420" s="5">
        <v>149.44900000000001</v>
      </c>
      <c r="K420" t="s">
        <v>967</v>
      </c>
      <c r="L420" s="15">
        <v>349</v>
      </c>
      <c r="M420" t="s">
        <v>25778</v>
      </c>
      <c r="N420" t="s">
        <v>25415</v>
      </c>
      <c r="O420" t="s">
        <v>25855</v>
      </c>
    </row>
    <row r="421" spans="2:15" ht="11" outlineLevel="1" x14ac:dyDescent="0.15">
      <c r="B421" t="s">
        <v>549</v>
      </c>
      <c r="C421" t="s">
        <v>25433</v>
      </c>
      <c r="D421" t="s">
        <v>25409</v>
      </c>
      <c r="E421" t="s">
        <v>25457</v>
      </c>
      <c r="F421" t="s">
        <v>25444</v>
      </c>
      <c r="G421" t="s">
        <v>25433</v>
      </c>
      <c r="H421" t="s">
        <v>25425</v>
      </c>
      <c r="I421" t="s">
        <v>25423</v>
      </c>
      <c r="J421" s="5">
        <v>0</v>
      </c>
      <c r="K421" t="s">
        <v>967</v>
      </c>
      <c r="L421" s="15">
        <v>349</v>
      </c>
      <c r="M421" t="s">
        <v>25778</v>
      </c>
      <c r="N421" t="s">
        <v>25415</v>
      </c>
      <c r="O421" t="s">
        <v>25856</v>
      </c>
    </row>
    <row r="422" spans="2:15" ht="11" outlineLevel="1" x14ac:dyDescent="0.15">
      <c r="B422" t="s">
        <v>549</v>
      </c>
      <c r="C422" t="s">
        <v>25433</v>
      </c>
      <c r="D422" t="s">
        <v>25409</v>
      </c>
      <c r="E422" t="s">
        <v>25457</v>
      </c>
      <c r="F422" t="s">
        <v>25444</v>
      </c>
      <c r="G422" t="s">
        <v>25433</v>
      </c>
      <c r="H422" t="s">
        <v>25427</v>
      </c>
      <c r="I422" t="s">
        <v>25423</v>
      </c>
      <c r="J422" s="5">
        <v>149.44900000000001</v>
      </c>
      <c r="K422" t="s">
        <v>967</v>
      </c>
      <c r="L422" s="15">
        <v>349</v>
      </c>
      <c r="M422" t="s">
        <v>25778</v>
      </c>
      <c r="N422" t="s">
        <v>25415</v>
      </c>
      <c r="O422" t="s">
        <v>25857</v>
      </c>
    </row>
    <row r="423" spans="2:15" ht="11" outlineLevel="1" x14ac:dyDescent="0.15">
      <c r="B423" t="s">
        <v>549</v>
      </c>
      <c r="C423" t="s">
        <v>25433</v>
      </c>
      <c r="D423" t="s">
        <v>25409</v>
      </c>
      <c r="E423" t="s">
        <v>25457</v>
      </c>
      <c r="F423" t="s">
        <v>25444</v>
      </c>
      <c r="G423" t="s">
        <v>25435</v>
      </c>
      <c r="H423" t="s">
        <v>25430</v>
      </c>
      <c r="I423" t="s">
        <v>25431</v>
      </c>
      <c r="J423" s="5">
        <v>42.027000000000001</v>
      </c>
      <c r="K423" t="s">
        <v>967</v>
      </c>
      <c r="L423" s="15">
        <v>349</v>
      </c>
      <c r="M423" t="s">
        <v>25778</v>
      </c>
      <c r="N423" t="s">
        <v>25415</v>
      </c>
      <c r="O423" t="s">
        <v>25858</v>
      </c>
    </row>
    <row r="424" spans="2:15" ht="11" outlineLevel="1" x14ac:dyDescent="0.15">
      <c r="B424" t="s">
        <v>549</v>
      </c>
      <c r="C424" t="s">
        <v>25433</v>
      </c>
      <c r="D424" t="s">
        <v>25409</v>
      </c>
      <c r="E424" t="s">
        <v>25457</v>
      </c>
      <c r="F424" t="s">
        <v>25444</v>
      </c>
      <c r="G424" t="s">
        <v>25437</v>
      </c>
      <c r="H424" t="s">
        <v>25430</v>
      </c>
      <c r="I424" t="s">
        <v>25431</v>
      </c>
      <c r="J424" s="5">
        <v>31.077000000000002</v>
      </c>
      <c r="K424" t="s">
        <v>967</v>
      </c>
      <c r="L424" s="15">
        <v>349</v>
      </c>
      <c r="M424" t="s">
        <v>25778</v>
      </c>
      <c r="N424" t="s">
        <v>25415</v>
      </c>
      <c r="O424" t="s">
        <v>25859</v>
      </c>
    </row>
    <row r="425" spans="2:15" ht="11" outlineLevel="1" x14ac:dyDescent="0.15">
      <c r="B425" t="s">
        <v>549</v>
      </c>
      <c r="C425" t="s">
        <v>25433</v>
      </c>
      <c r="D425" t="s">
        <v>25409</v>
      </c>
      <c r="E425" t="s">
        <v>25457</v>
      </c>
      <c r="F425" t="s">
        <v>25444</v>
      </c>
      <c r="G425" t="s">
        <v>25617</v>
      </c>
      <c r="H425" t="s">
        <v>25430</v>
      </c>
      <c r="I425" t="s">
        <v>25431</v>
      </c>
      <c r="J425" s="5">
        <v>13.353</v>
      </c>
      <c r="K425" t="s">
        <v>967</v>
      </c>
      <c r="L425" s="15">
        <v>349</v>
      </c>
      <c r="M425" t="s">
        <v>25778</v>
      </c>
      <c r="N425" t="s">
        <v>25415</v>
      </c>
      <c r="O425" t="s">
        <v>25860</v>
      </c>
    </row>
    <row r="426" spans="2:15" ht="11" outlineLevel="1" x14ac:dyDescent="0.15">
      <c r="B426" t="s">
        <v>549</v>
      </c>
      <c r="C426" t="s">
        <v>25433</v>
      </c>
      <c r="D426" t="s">
        <v>25409</v>
      </c>
      <c r="E426" t="s">
        <v>25457</v>
      </c>
      <c r="F426" t="s">
        <v>25444</v>
      </c>
      <c r="G426" t="s">
        <v>25788</v>
      </c>
      <c r="H426" t="s">
        <v>25430</v>
      </c>
      <c r="I426" t="s">
        <v>25431</v>
      </c>
      <c r="J426" s="5">
        <v>13.365</v>
      </c>
      <c r="K426" t="s">
        <v>967</v>
      </c>
      <c r="L426" s="15">
        <v>349</v>
      </c>
      <c r="M426" t="s">
        <v>25778</v>
      </c>
      <c r="N426" t="s">
        <v>25415</v>
      </c>
      <c r="O426" t="s">
        <v>25861</v>
      </c>
    </row>
    <row r="427" spans="2:15" ht="11" outlineLevel="1" x14ac:dyDescent="0.15">
      <c r="B427" t="s">
        <v>549</v>
      </c>
      <c r="C427" t="s">
        <v>25433</v>
      </c>
      <c r="D427" t="s">
        <v>25409</v>
      </c>
      <c r="E427" t="s">
        <v>25457</v>
      </c>
      <c r="F427" t="s">
        <v>25444</v>
      </c>
      <c r="H427" t="s">
        <v>25439</v>
      </c>
      <c r="I427" t="s">
        <v>25439</v>
      </c>
      <c r="J427" s="5">
        <v>0</v>
      </c>
      <c r="K427" t="s">
        <v>967</v>
      </c>
      <c r="L427" s="15">
        <v>349</v>
      </c>
      <c r="M427" t="s">
        <v>25778</v>
      </c>
      <c r="N427" t="s">
        <v>25415</v>
      </c>
      <c r="O427" t="s">
        <v>25862</v>
      </c>
    </row>
    <row r="428" spans="2:15" ht="11" outlineLevel="1" x14ac:dyDescent="0.15">
      <c r="B428" t="s">
        <v>549</v>
      </c>
      <c r="C428" t="s">
        <v>25433</v>
      </c>
      <c r="D428" t="s">
        <v>25409</v>
      </c>
      <c r="E428" t="s">
        <v>25457</v>
      </c>
      <c r="F428" t="s">
        <v>25444</v>
      </c>
      <c r="H428" t="s">
        <v>25441</v>
      </c>
      <c r="I428" t="s">
        <v>25441</v>
      </c>
      <c r="J428" s="5">
        <v>504.37799999999999</v>
      </c>
      <c r="K428" t="s">
        <v>967</v>
      </c>
      <c r="L428" s="15">
        <v>349</v>
      </c>
      <c r="M428" t="s">
        <v>25778</v>
      </c>
      <c r="N428" t="s">
        <v>25415</v>
      </c>
      <c r="O428" t="s">
        <v>25863</v>
      </c>
    </row>
    <row r="429" spans="2:15" ht="11" outlineLevel="1" x14ac:dyDescent="0.15">
      <c r="B429" t="s">
        <v>549</v>
      </c>
      <c r="C429" t="s">
        <v>25433</v>
      </c>
      <c r="D429" t="s">
        <v>25409</v>
      </c>
      <c r="E429" t="s">
        <v>25470</v>
      </c>
      <c r="F429" t="s">
        <v>25444</v>
      </c>
      <c r="H429" t="s">
        <v>25412</v>
      </c>
      <c r="I429" t="s">
        <v>25413</v>
      </c>
      <c r="J429" s="5">
        <v>80.771000000000001</v>
      </c>
      <c r="K429" t="s">
        <v>967</v>
      </c>
      <c r="L429" s="15">
        <v>349</v>
      </c>
      <c r="M429" t="s">
        <v>25778</v>
      </c>
      <c r="N429" t="s">
        <v>25415</v>
      </c>
      <c r="O429" t="s">
        <v>25864</v>
      </c>
    </row>
    <row r="430" spans="2:15" ht="11" outlineLevel="1" x14ac:dyDescent="0.15">
      <c r="B430" t="s">
        <v>549</v>
      </c>
      <c r="C430" t="s">
        <v>25433</v>
      </c>
      <c r="D430" t="s">
        <v>25409</v>
      </c>
      <c r="E430" t="s">
        <v>25470</v>
      </c>
      <c r="F430" t="s">
        <v>25444</v>
      </c>
      <c r="G430" t="s">
        <v>25408</v>
      </c>
      <c r="H430" t="s">
        <v>25417</v>
      </c>
      <c r="I430" t="s">
        <v>25417</v>
      </c>
      <c r="J430" s="5">
        <v>76.66</v>
      </c>
      <c r="K430" t="s">
        <v>967</v>
      </c>
      <c r="L430" s="15">
        <v>349</v>
      </c>
      <c r="M430" t="s">
        <v>25778</v>
      </c>
      <c r="N430" t="s">
        <v>25415</v>
      </c>
      <c r="O430" t="s">
        <v>25865</v>
      </c>
    </row>
    <row r="431" spans="2:15" ht="11" outlineLevel="1" x14ac:dyDescent="0.15">
      <c r="B431" t="s">
        <v>549</v>
      </c>
      <c r="C431" t="s">
        <v>25433</v>
      </c>
      <c r="D431" t="s">
        <v>25409</v>
      </c>
      <c r="E431" t="s">
        <v>25470</v>
      </c>
      <c r="F431" t="s">
        <v>25444</v>
      </c>
      <c r="G431" t="s">
        <v>25429</v>
      </c>
      <c r="H431" t="s">
        <v>25420</v>
      </c>
      <c r="I431" t="s">
        <v>25420</v>
      </c>
      <c r="J431" s="5">
        <v>97.676000000000002</v>
      </c>
      <c r="K431" t="s">
        <v>967</v>
      </c>
      <c r="L431" s="15">
        <v>349</v>
      </c>
      <c r="M431" t="s">
        <v>25778</v>
      </c>
      <c r="N431" t="s">
        <v>25415</v>
      </c>
      <c r="O431" t="s">
        <v>25866</v>
      </c>
    </row>
    <row r="432" spans="2:15" ht="11" outlineLevel="1" x14ac:dyDescent="0.15">
      <c r="B432" t="s">
        <v>549</v>
      </c>
      <c r="C432" t="s">
        <v>25433</v>
      </c>
      <c r="D432" t="s">
        <v>25409</v>
      </c>
      <c r="E432" t="s">
        <v>25470</v>
      </c>
      <c r="F432" t="s">
        <v>25444</v>
      </c>
      <c r="G432" t="s">
        <v>25433</v>
      </c>
      <c r="H432" t="s">
        <v>25422</v>
      </c>
      <c r="I432" t="s">
        <v>25423</v>
      </c>
      <c r="J432" s="5">
        <v>149.44900000000001</v>
      </c>
      <c r="K432" t="s">
        <v>967</v>
      </c>
      <c r="L432" s="15">
        <v>349</v>
      </c>
      <c r="M432" t="s">
        <v>25778</v>
      </c>
      <c r="N432" t="s">
        <v>25415</v>
      </c>
      <c r="O432" t="s">
        <v>25867</v>
      </c>
    </row>
    <row r="433" spans="2:15" ht="11" outlineLevel="1" x14ac:dyDescent="0.15">
      <c r="B433" t="s">
        <v>549</v>
      </c>
      <c r="C433" t="s">
        <v>25433</v>
      </c>
      <c r="D433" t="s">
        <v>25409</v>
      </c>
      <c r="E433" t="s">
        <v>25470</v>
      </c>
      <c r="F433" t="s">
        <v>25444</v>
      </c>
      <c r="G433" t="s">
        <v>25433</v>
      </c>
      <c r="H433" t="s">
        <v>25425</v>
      </c>
      <c r="I433" t="s">
        <v>25423</v>
      </c>
      <c r="J433" s="5">
        <v>0</v>
      </c>
      <c r="K433" t="s">
        <v>967</v>
      </c>
      <c r="L433" s="15">
        <v>349</v>
      </c>
      <c r="M433" t="s">
        <v>25778</v>
      </c>
      <c r="N433" t="s">
        <v>25415</v>
      </c>
      <c r="O433" t="s">
        <v>25868</v>
      </c>
    </row>
    <row r="434" spans="2:15" ht="11" outlineLevel="1" x14ac:dyDescent="0.15">
      <c r="B434" t="s">
        <v>549</v>
      </c>
      <c r="C434" t="s">
        <v>25433</v>
      </c>
      <c r="D434" t="s">
        <v>25409</v>
      </c>
      <c r="E434" t="s">
        <v>25470</v>
      </c>
      <c r="F434" t="s">
        <v>25444</v>
      </c>
      <c r="G434" t="s">
        <v>25433</v>
      </c>
      <c r="H434" t="s">
        <v>25427</v>
      </c>
      <c r="I434" t="s">
        <v>25423</v>
      </c>
      <c r="J434" s="5">
        <v>149.44900000000001</v>
      </c>
      <c r="K434" t="s">
        <v>967</v>
      </c>
      <c r="L434" s="15">
        <v>349</v>
      </c>
      <c r="M434" t="s">
        <v>25778</v>
      </c>
      <c r="N434" t="s">
        <v>25415</v>
      </c>
      <c r="O434" t="s">
        <v>25869</v>
      </c>
    </row>
    <row r="435" spans="2:15" ht="11" outlineLevel="1" x14ac:dyDescent="0.15">
      <c r="B435" t="s">
        <v>549</v>
      </c>
      <c r="C435" t="s">
        <v>25433</v>
      </c>
      <c r="D435" t="s">
        <v>25409</v>
      </c>
      <c r="E435" t="s">
        <v>25470</v>
      </c>
      <c r="F435" t="s">
        <v>25444</v>
      </c>
      <c r="G435" t="s">
        <v>25435</v>
      </c>
      <c r="H435" t="s">
        <v>25430</v>
      </c>
      <c r="I435" t="s">
        <v>25431</v>
      </c>
      <c r="J435" s="5">
        <v>42.027000000000001</v>
      </c>
      <c r="K435" t="s">
        <v>967</v>
      </c>
      <c r="L435" s="15">
        <v>349</v>
      </c>
      <c r="M435" t="s">
        <v>25778</v>
      </c>
      <c r="N435" t="s">
        <v>25415</v>
      </c>
      <c r="O435" t="s">
        <v>25870</v>
      </c>
    </row>
    <row r="436" spans="2:15" ht="11" outlineLevel="1" x14ac:dyDescent="0.15">
      <c r="B436" t="s">
        <v>549</v>
      </c>
      <c r="C436" t="s">
        <v>25433</v>
      </c>
      <c r="D436" t="s">
        <v>25409</v>
      </c>
      <c r="E436" t="s">
        <v>25470</v>
      </c>
      <c r="F436" t="s">
        <v>25444</v>
      </c>
      <c r="G436" t="s">
        <v>25437</v>
      </c>
      <c r="H436" t="s">
        <v>25430</v>
      </c>
      <c r="I436" t="s">
        <v>25431</v>
      </c>
      <c r="J436" s="5">
        <v>31.077000000000002</v>
      </c>
      <c r="K436" t="s">
        <v>967</v>
      </c>
      <c r="L436" s="15">
        <v>349</v>
      </c>
      <c r="M436" t="s">
        <v>25778</v>
      </c>
      <c r="N436" t="s">
        <v>25415</v>
      </c>
      <c r="O436" t="s">
        <v>25871</v>
      </c>
    </row>
    <row r="437" spans="2:15" ht="11" outlineLevel="1" x14ac:dyDescent="0.15">
      <c r="B437" t="s">
        <v>549</v>
      </c>
      <c r="C437" t="s">
        <v>25433</v>
      </c>
      <c r="D437" t="s">
        <v>25409</v>
      </c>
      <c r="E437" t="s">
        <v>25470</v>
      </c>
      <c r="F437" t="s">
        <v>25444</v>
      </c>
      <c r="G437" t="s">
        <v>25617</v>
      </c>
      <c r="H437" t="s">
        <v>25430</v>
      </c>
      <c r="I437" t="s">
        <v>25431</v>
      </c>
      <c r="J437" s="5">
        <v>13.353</v>
      </c>
      <c r="K437" t="s">
        <v>967</v>
      </c>
      <c r="L437" s="15">
        <v>349</v>
      </c>
      <c r="M437" t="s">
        <v>25778</v>
      </c>
      <c r="N437" t="s">
        <v>25415</v>
      </c>
      <c r="O437" t="s">
        <v>25872</v>
      </c>
    </row>
    <row r="438" spans="2:15" ht="11" outlineLevel="1" x14ac:dyDescent="0.15">
      <c r="B438" t="s">
        <v>549</v>
      </c>
      <c r="C438" t="s">
        <v>25433</v>
      </c>
      <c r="D438" t="s">
        <v>25409</v>
      </c>
      <c r="E438" t="s">
        <v>25470</v>
      </c>
      <c r="F438" t="s">
        <v>25444</v>
      </c>
      <c r="G438" t="s">
        <v>25788</v>
      </c>
      <c r="H438" t="s">
        <v>25430</v>
      </c>
      <c r="I438" t="s">
        <v>25431</v>
      </c>
      <c r="J438" s="5">
        <v>13.365</v>
      </c>
      <c r="K438" t="s">
        <v>967</v>
      </c>
      <c r="L438" s="15">
        <v>349</v>
      </c>
      <c r="M438" t="s">
        <v>25778</v>
      </c>
      <c r="N438" t="s">
        <v>25415</v>
      </c>
      <c r="O438" t="s">
        <v>25873</v>
      </c>
    </row>
    <row r="439" spans="2:15" ht="11" outlineLevel="1" x14ac:dyDescent="0.15">
      <c r="B439" t="s">
        <v>549</v>
      </c>
      <c r="C439" t="s">
        <v>25433</v>
      </c>
      <c r="D439" t="s">
        <v>25409</v>
      </c>
      <c r="E439" t="s">
        <v>25470</v>
      </c>
      <c r="F439" t="s">
        <v>25444</v>
      </c>
      <c r="H439" t="s">
        <v>25439</v>
      </c>
      <c r="I439" t="s">
        <v>25439</v>
      </c>
      <c r="J439" s="5">
        <v>0</v>
      </c>
      <c r="K439" t="s">
        <v>967</v>
      </c>
      <c r="L439" s="15">
        <v>349</v>
      </c>
      <c r="M439" t="s">
        <v>25778</v>
      </c>
      <c r="N439" t="s">
        <v>25415</v>
      </c>
      <c r="O439" t="s">
        <v>25874</v>
      </c>
    </row>
    <row r="440" spans="2:15" ht="11" outlineLevel="1" x14ac:dyDescent="0.15">
      <c r="B440" t="s">
        <v>549</v>
      </c>
      <c r="C440" t="s">
        <v>25433</v>
      </c>
      <c r="D440" t="s">
        <v>25409</v>
      </c>
      <c r="E440" t="s">
        <v>25470</v>
      </c>
      <c r="F440" t="s">
        <v>25444</v>
      </c>
      <c r="H440" t="s">
        <v>25441</v>
      </c>
      <c r="I440" t="s">
        <v>25441</v>
      </c>
      <c r="J440" s="5">
        <v>504.37799999999999</v>
      </c>
      <c r="K440" t="s">
        <v>967</v>
      </c>
      <c r="L440" s="15">
        <v>349</v>
      </c>
      <c r="M440" t="s">
        <v>25778</v>
      </c>
      <c r="N440" t="s">
        <v>25415</v>
      </c>
      <c r="O440" t="s">
        <v>25875</v>
      </c>
    </row>
    <row r="441" spans="2:15" ht="11" outlineLevel="1" x14ac:dyDescent="0.15">
      <c r="B441" t="s">
        <v>559</v>
      </c>
      <c r="C441" t="s">
        <v>25433</v>
      </c>
      <c r="D441" t="s">
        <v>25409</v>
      </c>
      <c r="E441" t="s">
        <v>25410</v>
      </c>
      <c r="F441" t="s">
        <v>25411</v>
      </c>
      <c r="H441" t="s">
        <v>25412</v>
      </c>
      <c r="I441" t="s">
        <v>25413</v>
      </c>
      <c r="J441" s="5">
        <v>0</v>
      </c>
      <c r="K441" t="s">
        <v>967</v>
      </c>
      <c r="L441" s="15">
        <v>359</v>
      </c>
      <c r="M441" t="s">
        <v>25778</v>
      </c>
      <c r="N441" t="s">
        <v>25415</v>
      </c>
      <c r="O441" t="s">
        <v>25876</v>
      </c>
    </row>
    <row r="442" spans="2:15" ht="11" outlineLevel="1" x14ac:dyDescent="0.15">
      <c r="B442" t="s">
        <v>559</v>
      </c>
      <c r="C442" t="s">
        <v>25433</v>
      </c>
      <c r="D442" t="s">
        <v>25409</v>
      </c>
      <c r="E442" t="s">
        <v>25410</v>
      </c>
      <c r="F442" t="s">
        <v>25411</v>
      </c>
      <c r="G442" t="s">
        <v>25408</v>
      </c>
      <c r="H442" t="s">
        <v>25417</v>
      </c>
      <c r="I442" t="s">
        <v>25417</v>
      </c>
      <c r="J442" s="5">
        <v>0</v>
      </c>
      <c r="K442" t="s">
        <v>967</v>
      </c>
      <c r="L442" s="15">
        <v>359</v>
      </c>
      <c r="M442" t="s">
        <v>25778</v>
      </c>
      <c r="N442" t="s">
        <v>25415</v>
      </c>
      <c r="O442" t="s">
        <v>25877</v>
      </c>
    </row>
    <row r="443" spans="2:15" ht="11" outlineLevel="1" x14ac:dyDescent="0.15">
      <c r="B443" t="s">
        <v>559</v>
      </c>
      <c r="C443" t="s">
        <v>25433</v>
      </c>
      <c r="D443" t="s">
        <v>25409</v>
      </c>
      <c r="E443" t="s">
        <v>25410</v>
      </c>
      <c r="F443" t="s">
        <v>25411</v>
      </c>
      <c r="G443" t="s">
        <v>25429</v>
      </c>
      <c r="H443" t="s">
        <v>25420</v>
      </c>
      <c r="I443" t="s">
        <v>25420</v>
      </c>
      <c r="J443" s="5">
        <v>0</v>
      </c>
      <c r="K443" t="s">
        <v>967</v>
      </c>
      <c r="L443" s="15">
        <v>359</v>
      </c>
      <c r="M443" t="s">
        <v>25778</v>
      </c>
      <c r="N443" t="s">
        <v>25415</v>
      </c>
      <c r="O443" t="s">
        <v>25878</v>
      </c>
    </row>
    <row r="444" spans="2:15" ht="11" outlineLevel="1" x14ac:dyDescent="0.15">
      <c r="B444" t="s">
        <v>559</v>
      </c>
      <c r="C444" t="s">
        <v>25433</v>
      </c>
      <c r="D444" t="s">
        <v>25409</v>
      </c>
      <c r="E444" t="s">
        <v>25410</v>
      </c>
      <c r="F444" t="s">
        <v>25411</v>
      </c>
      <c r="G444" t="s">
        <v>25433</v>
      </c>
      <c r="H444" t="s">
        <v>25422</v>
      </c>
      <c r="I444" t="s">
        <v>25423</v>
      </c>
      <c r="J444" s="5">
        <v>0</v>
      </c>
      <c r="K444" t="s">
        <v>967</v>
      </c>
      <c r="L444" s="15">
        <v>359</v>
      </c>
      <c r="M444" t="s">
        <v>25778</v>
      </c>
      <c r="N444" t="s">
        <v>25415</v>
      </c>
      <c r="O444" t="s">
        <v>25879</v>
      </c>
    </row>
    <row r="445" spans="2:15" ht="11" outlineLevel="1" x14ac:dyDescent="0.15">
      <c r="B445" t="s">
        <v>559</v>
      </c>
      <c r="C445" t="s">
        <v>25433</v>
      </c>
      <c r="D445" t="s">
        <v>25409</v>
      </c>
      <c r="E445" t="s">
        <v>25410</v>
      </c>
      <c r="F445" t="s">
        <v>25411</v>
      </c>
      <c r="G445" t="s">
        <v>25433</v>
      </c>
      <c r="H445" t="s">
        <v>25425</v>
      </c>
      <c r="I445" t="s">
        <v>25423</v>
      </c>
      <c r="J445" s="5">
        <v>0</v>
      </c>
      <c r="K445" t="s">
        <v>967</v>
      </c>
      <c r="L445" s="15">
        <v>359</v>
      </c>
      <c r="M445" t="s">
        <v>25778</v>
      </c>
      <c r="N445" t="s">
        <v>25415</v>
      </c>
      <c r="O445" t="s">
        <v>25880</v>
      </c>
    </row>
    <row r="446" spans="2:15" ht="11" outlineLevel="1" x14ac:dyDescent="0.15">
      <c r="B446" t="s">
        <v>559</v>
      </c>
      <c r="C446" t="s">
        <v>25433</v>
      </c>
      <c r="D446" t="s">
        <v>25409</v>
      </c>
      <c r="E446" t="s">
        <v>25410</v>
      </c>
      <c r="F446" t="s">
        <v>25411</v>
      </c>
      <c r="G446" t="s">
        <v>25433</v>
      </c>
      <c r="H446" t="s">
        <v>25427</v>
      </c>
      <c r="I446" t="s">
        <v>25423</v>
      </c>
      <c r="J446" s="5">
        <v>0</v>
      </c>
      <c r="K446" t="s">
        <v>967</v>
      </c>
      <c r="L446" s="15">
        <v>359</v>
      </c>
      <c r="M446" t="s">
        <v>25778</v>
      </c>
      <c r="N446" t="s">
        <v>25415</v>
      </c>
      <c r="O446" t="s">
        <v>25881</v>
      </c>
    </row>
    <row r="447" spans="2:15" ht="11" outlineLevel="1" x14ac:dyDescent="0.15">
      <c r="B447" t="s">
        <v>559</v>
      </c>
      <c r="C447" t="s">
        <v>25433</v>
      </c>
      <c r="D447" t="s">
        <v>25409</v>
      </c>
      <c r="E447" t="s">
        <v>25410</v>
      </c>
      <c r="F447" t="s">
        <v>25411</v>
      </c>
      <c r="G447" t="s">
        <v>25435</v>
      </c>
      <c r="H447" t="s">
        <v>25430</v>
      </c>
      <c r="I447" t="s">
        <v>25431</v>
      </c>
      <c r="J447" s="5">
        <v>0</v>
      </c>
      <c r="K447" t="s">
        <v>967</v>
      </c>
      <c r="L447" s="15">
        <v>359</v>
      </c>
      <c r="M447" t="s">
        <v>25778</v>
      </c>
      <c r="N447" t="s">
        <v>25415</v>
      </c>
      <c r="O447" t="s">
        <v>25882</v>
      </c>
    </row>
    <row r="448" spans="2:15" ht="11" outlineLevel="1" x14ac:dyDescent="0.15">
      <c r="B448" t="s">
        <v>559</v>
      </c>
      <c r="C448" t="s">
        <v>25433</v>
      </c>
      <c r="D448" t="s">
        <v>25409</v>
      </c>
      <c r="E448" t="s">
        <v>25410</v>
      </c>
      <c r="F448" t="s">
        <v>25411</v>
      </c>
      <c r="G448" t="s">
        <v>25437</v>
      </c>
      <c r="H448" t="s">
        <v>25430</v>
      </c>
      <c r="I448" t="s">
        <v>25431</v>
      </c>
      <c r="J448" s="5">
        <v>0</v>
      </c>
      <c r="K448" t="s">
        <v>967</v>
      </c>
      <c r="L448" s="15">
        <v>359</v>
      </c>
      <c r="M448" t="s">
        <v>25778</v>
      </c>
      <c r="N448" t="s">
        <v>25415</v>
      </c>
      <c r="O448" t="s">
        <v>25883</v>
      </c>
    </row>
    <row r="449" spans="2:15" ht="11" outlineLevel="1" x14ac:dyDescent="0.15">
      <c r="B449" t="s">
        <v>559</v>
      </c>
      <c r="C449" t="s">
        <v>25433</v>
      </c>
      <c r="D449" t="s">
        <v>25409</v>
      </c>
      <c r="E449" t="s">
        <v>25410</v>
      </c>
      <c r="F449" t="s">
        <v>25411</v>
      </c>
      <c r="G449" t="s">
        <v>25617</v>
      </c>
      <c r="H449" t="s">
        <v>25430</v>
      </c>
      <c r="I449" t="s">
        <v>25431</v>
      </c>
      <c r="J449" s="5">
        <v>0</v>
      </c>
      <c r="K449" t="s">
        <v>967</v>
      </c>
      <c r="L449" s="15">
        <v>359</v>
      </c>
      <c r="M449" t="s">
        <v>25778</v>
      </c>
      <c r="N449" t="s">
        <v>25415</v>
      </c>
      <c r="O449" t="s">
        <v>25884</v>
      </c>
    </row>
    <row r="450" spans="2:15" ht="11" outlineLevel="1" x14ac:dyDescent="0.15">
      <c r="B450" t="s">
        <v>559</v>
      </c>
      <c r="C450" t="s">
        <v>25433</v>
      </c>
      <c r="D450" t="s">
        <v>25409</v>
      </c>
      <c r="E450" t="s">
        <v>25410</v>
      </c>
      <c r="F450" t="s">
        <v>25411</v>
      </c>
      <c r="G450" t="s">
        <v>25788</v>
      </c>
      <c r="H450" t="s">
        <v>25430</v>
      </c>
      <c r="I450" t="s">
        <v>25431</v>
      </c>
      <c r="J450" s="5">
        <v>0</v>
      </c>
      <c r="K450" t="s">
        <v>967</v>
      </c>
      <c r="L450" s="15">
        <v>359</v>
      </c>
      <c r="M450" t="s">
        <v>25778</v>
      </c>
      <c r="N450" t="s">
        <v>25415</v>
      </c>
      <c r="O450" t="s">
        <v>25885</v>
      </c>
    </row>
    <row r="451" spans="2:15" ht="11" outlineLevel="1" x14ac:dyDescent="0.15">
      <c r="B451" t="s">
        <v>559</v>
      </c>
      <c r="C451" t="s">
        <v>25433</v>
      </c>
      <c r="D451" t="s">
        <v>25409</v>
      </c>
      <c r="E451" t="s">
        <v>25410</v>
      </c>
      <c r="F451" t="s">
        <v>25411</v>
      </c>
      <c r="H451" t="s">
        <v>25439</v>
      </c>
      <c r="I451" t="s">
        <v>25439</v>
      </c>
      <c r="J451" s="5">
        <v>0</v>
      </c>
      <c r="K451" t="s">
        <v>967</v>
      </c>
      <c r="L451" s="15">
        <v>359</v>
      </c>
      <c r="M451" t="s">
        <v>25778</v>
      </c>
      <c r="N451" t="s">
        <v>25415</v>
      </c>
      <c r="O451" t="s">
        <v>25886</v>
      </c>
    </row>
    <row r="452" spans="2:15" ht="11" outlineLevel="1" x14ac:dyDescent="0.15">
      <c r="B452" t="s">
        <v>559</v>
      </c>
      <c r="C452" t="s">
        <v>25433</v>
      </c>
      <c r="D452" t="s">
        <v>25409</v>
      </c>
      <c r="E452" t="s">
        <v>25410</v>
      </c>
      <c r="F452" t="s">
        <v>25411</v>
      </c>
      <c r="H452" t="s">
        <v>25441</v>
      </c>
      <c r="I452" t="s">
        <v>25441</v>
      </c>
      <c r="J452" s="5">
        <v>0</v>
      </c>
      <c r="K452" t="s">
        <v>967</v>
      </c>
      <c r="L452" s="15">
        <v>359</v>
      </c>
      <c r="M452" t="s">
        <v>25778</v>
      </c>
      <c r="N452" t="s">
        <v>25415</v>
      </c>
      <c r="O452" t="s">
        <v>25887</v>
      </c>
    </row>
    <row r="453" spans="2:15" ht="11" outlineLevel="1" x14ac:dyDescent="0.15">
      <c r="B453" t="s">
        <v>559</v>
      </c>
      <c r="C453" t="s">
        <v>25433</v>
      </c>
      <c r="D453" t="s">
        <v>25409</v>
      </c>
      <c r="E453" t="s">
        <v>25443</v>
      </c>
      <c r="F453" t="s">
        <v>25444</v>
      </c>
      <c r="H453" t="s">
        <v>25412</v>
      </c>
      <c r="I453" t="s">
        <v>25413</v>
      </c>
      <c r="J453" s="5">
        <v>192.78399999999999</v>
      </c>
      <c r="K453" t="s">
        <v>967</v>
      </c>
      <c r="L453" s="15">
        <v>359</v>
      </c>
      <c r="M453" t="s">
        <v>25778</v>
      </c>
      <c r="N453" t="s">
        <v>25415</v>
      </c>
      <c r="O453" t="s">
        <v>25888</v>
      </c>
    </row>
    <row r="454" spans="2:15" ht="11" outlineLevel="1" x14ac:dyDescent="0.15">
      <c r="B454" t="s">
        <v>559</v>
      </c>
      <c r="C454" t="s">
        <v>25433</v>
      </c>
      <c r="D454" t="s">
        <v>25409</v>
      </c>
      <c r="E454" t="s">
        <v>25443</v>
      </c>
      <c r="F454" t="s">
        <v>25444</v>
      </c>
      <c r="G454" t="s">
        <v>25408</v>
      </c>
      <c r="H454" t="s">
        <v>25417</v>
      </c>
      <c r="I454" t="s">
        <v>25417</v>
      </c>
      <c r="J454" s="5">
        <v>0</v>
      </c>
      <c r="K454" t="s">
        <v>967</v>
      </c>
      <c r="L454" s="15">
        <v>359</v>
      </c>
      <c r="M454" t="s">
        <v>25778</v>
      </c>
      <c r="N454" t="s">
        <v>25415</v>
      </c>
      <c r="O454" t="s">
        <v>25889</v>
      </c>
    </row>
    <row r="455" spans="2:15" ht="11" outlineLevel="1" x14ac:dyDescent="0.15">
      <c r="B455" t="s">
        <v>559</v>
      </c>
      <c r="C455" t="s">
        <v>25433</v>
      </c>
      <c r="D455" t="s">
        <v>25409</v>
      </c>
      <c r="E455" t="s">
        <v>25443</v>
      </c>
      <c r="F455" t="s">
        <v>25444</v>
      </c>
      <c r="G455" t="s">
        <v>25429</v>
      </c>
      <c r="H455" t="s">
        <v>25420</v>
      </c>
      <c r="I455" t="s">
        <v>25420</v>
      </c>
      <c r="J455" s="5">
        <v>10.131</v>
      </c>
      <c r="K455" t="s">
        <v>967</v>
      </c>
      <c r="L455" s="15">
        <v>359</v>
      </c>
      <c r="M455" t="s">
        <v>25778</v>
      </c>
      <c r="N455" t="s">
        <v>25415</v>
      </c>
      <c r="O455" t="s">
        <v>25890</v>
      </c>
    </row>
    <row r="456" spans="2:15" ht="11" outlineLevel="1" x14ac:dyDescent="0.15">
      <c r="B456" t="s">
        <v>559</v>
      </c>
      <c r="C456" t="s">
        <v>25433</v>
      </c>
      <c r="D456" t="s">
        <v>25409</v>
      </c>
      <c r="E456" t="s">
        <v>25443</v>
      </c>
      <c r="F456" t="s">
        <v>25444</v>
      </c>
      <c r="G456" t="s">
        <v>25433</v>
      </c>
      <c r="H456" t="s">
        <v>25422</v>
      </c>
      <c r="I456" t="s">
        <v>25423</v>
      </c>
      <c r="J456" s="5">
        <v>0</v>
      </c>
      <c r="K456" t="s">
        <v>967</v>
      </c>
      <c r="L456" s="15">
        <v>359</v>
      </c>
      <c r="M456" t="s">
        <v>25778</v>
      </c>
      <c r="N456" t="s">
        <v>25415</v>
      </c>
      <c r="O456" t="s">
        <v>25891</v>
      </c>
    </row>
    <row r="457" spans="2:15" ht="11" outlineLevel="1" x14ac:dyDescent="0.15">
      <c r="B457" t="s">
        <v>559</v>
      </c>
      <c r="C457" t="s">
        <v>25433</v>
      </c>
      <c r="D457" t="s">
        <v>25409</v>
      </c>
      <c r="E457" t="s">
        <v>25443</v>
      </c>
      <c r="F457" t="s">
        <v>25444</v>
      </c>
      <c r="G457" t="s">
        <v>25433</v>
      </c>
      <c r="H457" t="s">
        <v>25425</v>
      </c>
      <c r="I457" t="s">
        <v>25423</v>
      </c>
      <c r="J457" s="5">
        <v>0</v>
      </c>
      <c r="K457" t="s">
        <v>967</v>
      </c>
      <c r="L457" s="15">
        <v>359</v>
      </c>
      <c r="M457" t="s">
        <v>25778</v>
      </c>
      <c r="N457" t="s">
        <v>25415</v>
      </c>
      <c r="O457" t="s">
        <v>25892</v>
      </c>
    </row>
    <row r="458" spans="2:15" ht="11" outlineLevel="1" x14ac:dyDescent="0.15">
      <c r="B458" t="s">
        <v>559</v>
      </c>
      <c r="C458" t="s">
        <v>25433</v>
      </c>
      <c r="D458" t="s">
        <v>25409</v>
      </c>
      <c r="E458" t="s">
        <v>25443</v>
      </c>
      <c r="F458" t="s">
        <v>25444</v>
      </c>
      <c r="G458" t="s">
        <v>25433</v>
      </c>
      <c r="H458" t="s">
        <v>25427</v>
      </c>
      <c r="I458" t="s">
        <v>25423</v>
      </c>
      <c r="J458" s="5">
        <v>0</v>
      </c>
      <c r="K458" t="s">
        <v>967</v>
      </c>
      <c r="L458" s="15">
        <v>359</v>
      </c>
      <c r="M458" t="s">
        <v>25778</v>
      </c>
      <c r="N458" t="s">
        <v>25415</v>
      </c>
      <c r="O458" t="s">
        <v>25893</v>
      </c>
    </row>
    <row r="459" spans="2:15" ht="11" outlineLevel="1" x14ac:dyDescent="0.15">
      <c r="B459" t="s">
        <v>559</v>
      </c>
      <c r="C459" t="s">
        <v>25433</v>
      </c>
      <c r="D459" t="s">
        <v>25409</v>
      </c>
      <c r="E459" t="s">
        <v>25443</v>
      </c>
      <c r="F459" t="s">
        <v>25444</v>
      </c>
      <c r="G459" t="s">
        <v>25435</v>
      </c>
      <c r="H459" t="s">
        <v>25430</v>
      </c>
      <c r="I459" t="s">
        <v>25431</v>
      </c>
      <c r="J459" s="5">
        <v>0</v>
      </c>
      <c r="K459" t="s">
        <v>967</v>
      </c>
      <c r="L459" s="15">
        <v>359</v>
      </c>
      <c r="M459" t="s">
        <v>25778</v>
      </c>
      <c r="N459" t="s">
        <v>25415</v>
      </c>
      <c r="O459" t="s">
        <v>25894</v>
      </c>
    </row>
    <row r="460" spans="2:15" ht="11" outlineLevel="1" x14ac:dyDescent="0.15">
      <c r="B460" t="s">
        <v>559</v>
      </c>
      <c r="C460" t="s">
        <v>25433</v>
      </c>
      <c r="D460" t="s">
        <v>25409</v>
      </c>
      <c r="E460" t="s">
        <v>25443</v>
      </c>
      <c r="F460" t="s">
        <v>25444</v>
      </c>
      <c r="G460" t="s">
        <v>25437</v>
      </c>
      <c r="H460" t="s">
        <v>25430</v>
      </c>
      <c r="I460" t="s">
        <v>25431</v>
      </c>
      <c r="J460" s="5">
        <v>0</v>
      </c>
      <c r="K460" t="s">
        <v>967</v>
      </c>
      <c r="L460" s="15">
        <v>359</v>
      </c>
      <c r="M460" t="s">
        <v>25778</v>
      </c>
      <c r="N460" t="s">
        <v>25415</v>
      </c>
      <c r="O460" t="s">
        <v>25895</v>
      </c>
    </row>
    <row r="461" spans="2:15" ht="11" outlineLevel="1" x14ac:dyDescent="0.15">
      <c r="B461" t="s">
        <v>559</v>
      </c>
      <c r="C461" t="s">
        <v>25433</v>
      </c>
      <c r="D461" t="s">
        <v>25409</v>
      </c>
      <c r="E461" t="s">
        <v>25443</v>
      </c>
      <c r="F461" t="s">
        <v>25444</v>
      </c>
      <c r="G461" t="s">
        <v>25617</v>
      </c>
      <c r="H461" t="s">
        <v>25430</v>
      </c>
      <c r="I461" t="s">
        <v>25431</v>
      </c>
      <c r="J461" s="5">
        <v>0</v>
      </c>
      <c r="K461" t="s">
        <v>967</v>
      </c>
      <c r="L461" s="15">
        <v>359</v>
      </c>
      <c r="M461" t="s">
        <v>25778</v>
      </c>
      <c r="N461" t="s">
        <v>25415</v>
      </c>
      <c r="O461" t="s">
        <v>25896</v>
      </c>
    </row>
    <row r="462" spans="2:15" ht="11" outlineLevel="1" x14ac:dyDescent="0.15">
      <c r="B462" t="s">
        <v>559</v>
      </c>
      <c r="C462" t="s">
        <v>25433</v>
      </c>
      <c r="D462" t="s">
        <v>25409</v>
      </c>
      <c r="E462" t="s">
        <v>25443</v>
      </c>
      <c r="F462" t="s">
        <v>25444</v>
      </c>
      <c r="G462" t="s">
        <v>25788</v>
      </c>
      <c r="H462" t="s">
        <v>25430</v>
      </c>
      <c r="I462" t="s">
        <v>25431</v>
      </c>
      <c r="J462" s="5">
        <v>0</v>
      </c>
      <c r="K462" t="s">
        <v>967</v>
      </c>
      <c r="L462" s="15">
        <v>359</v>
      </c>
      <c r="M462" t="s">
        <v>25778</v>
      </c>
      <c r="N462" t="s">
        <v>25415</v>
      </c>
      <c r="O462" t="s">
        <v>25897</v>
      </c>
    </row>
    <row r="463" spans="2:15" ht="11" outlineLevel="1" x14ac:dyDescent="0.15">
      <c r="B463" t="s">
        <v>559</v>
      </c>
      <c r="C463" t="s">
        <v>25433</v>
      </c>
      <c r="D463" t="s">
        <v>25409</v>
      </c>
      <c r="E463" t="s">
        <v>25443</v>
      </c>
      <c r="F463" t="s">
        <v>25444</v>
      </c>
      <c r="H463" t="s">
        <v>25439</v>
      </c>
      <c r="I463" t="s">
        <v>25439</v>
      </c>
      <c r="J463" s="5">
        <v>0</v>
      </c>
      <c r="K463" t="s">
        <v>967</v>
      </c>
      <c r="L463" s="15">
        <v>359</v>
      </c>
      <c r="M463" t="s">
        <v>25778</v>
      </c>
      <c r="N463" t="s">
        <v>25415</v>
      </c>
      <c r="O463" t="s">
        <v>25898</v>
      </c>
    </row>
    <row r="464" spans="2:15" ht="11" outlineLevel="1" x14ac:dyDescent="0.15">
      <c r="B464" t="s">
        <v>559</v>
      </c>
      <c r="C464" t="s">
        <v>25433</v>
      </c>
      <c r="D464" t="s">
        <v>25409</v>
      </c>
      <c r="E464" t="s">
        <v>25443</v>
      </c>
      <c r="F464" t="s">
        <v>25444</v>
      </c>
      <c r="H464" t="s">
        <v>25441</v>
      </c>
      <c r="I464" t="s">
        <v>25441</v>
      </c>
      <c r="J464" s="5">
        <v>202.91499999999999</v>
      </c>
      <c r="K464" t="s">
        <v>967</v>
      </c>
      <c r="L464" s="15">
        <v>359</v>
      </c>
      <c r="M464" t="s">
        <v>25778</v>
      </c>
      <c r="N464" t="s">
        <v>25415</v>
      </c>
      <c r="O464" t="s">
        <v>25899</v>
      </c>
    </row>
    <row r="465" spans="2:15" ht="11" outlineLevel="1" x14ac:dyDescent="0.15">
      <c r="B465" t="s">
        <v>559</v>
      </c>
      <c r="C465" t="s">
        <v>25433</v>
      </c>
      <c r="D465" t="s">
        <v>25409</v>
      </c>
      <c r="E465" t="s">
        <v>25457</v>
      </c>
      <c r="F465" t="s">
        <v>25444</v>
      </c>
      <c r="H465" t="s">
        <v>25412</v>
      </c>
      <c r="I465" t="s">
        <v>25413</v>
      </c>
      <c r="J465" s="5">
        <v>192.78399999999999</v>
      </c>
      <c r="K465" t="s">
        <v>967</v>
      </c>
      <c r="L465" s="15">
        <v>359</v>
      </c>
      <c r="M465" t="s">
        <v>25778</v>
      </c>
      <c r="N465" t="s">
        <v>25415</v>
      </c>
      <c r="O465" t="s">
        <v>25900</v>
      </c>
    </row>
    <row r="466" spans="2:15" ht="11" outlineLevel="1" x14ac:dyDescent="0.15">
      <c r="B466" t="s">
        <v>559</v>
      </c>
      <c r="C466" t="s">
        <v>25433</v>
      </c>
      <c r="D466" t="s">
        <v>25409</v>
      </c>
      <c r="E466" t="s">
        <v>25457</v>
      </c>
      <c r="F466" t="s">
        <v>25444</v>
      </c>
      <c r="G466" t="s">
        <v>25408</v>
      </c>
      <c r="H466" t="s">
        <v>25417</v>
      </c>
      <c r="I466" t="s">
        <v>25417</v>
      </c>
      <c r="J466" s="5">
        <v>0</v>
      </c>
      <c r="K466" t="s">
        <v>967</v>
      </c>
      <c r="L466" s="15">
        <v>359</v>
      </c>
      <c r="M466" t="s">
        <v>25778</v>
      </c>
      <c r="N466" t="s">
        <v>25415</v>
      </c>
      <c r="O466" t="s">
        <v>25901</v>
      </c>
    </row>
    <row r="467" spans="2:15" ht="11" outlineLevel="1" x14ac:dyDescent="0.15">
      <c r="B467" t="s">
        <v>559</v>
      </c>
      <c r="C467" t="s">
        <v>25433</v>
      </c>
      <c r="D467" t="s">
        <v>25409</v>
      </c>
      <c r="E467" t="s">
        <v>25457</v>
      </c>
      <c r="F467" t="s">
        <v>25444</v>
      </c>
      <c r="G467" t="s">
        <v>25429</v>
      </c>
      <c r="H467" t="s">
        <v>25420</v>
      </c>
      <c r="I467" t="s">
        <v>25420</v>
      </c>
      <c r="J467" s="5">
        <v>10.131</v>
      </c>
      <c r="K467" t="s">
        <v>967</v>
      </c>
      <c r="L467" s="15">
        <v>359</v>
      </c>
      <c r="M467" t="s">
        <v>25778</v>
      </c>
      <c r="N467" t="s">
        <v>25415</v>
      </c>
      <c r="O467" t="s">
        <v>25902</v>
      </c>
    </row>
    <row r="468" spans="2:15" ht="11" outlineLevel="1" x14ac:dyDescent="0.15">
      <c r="B468" t="s">
        <v>559</v>
      </c>
      <c r="C468" t="s">
        <v>25433</v>
      </c>
      <c r="D468" t="s">
        <v>25409</v>
      </c>
      <c r="E468" t="s">
        <v>25457</v>
      </c>
      <c r="F468" t="s">
        <v>25444</v>
      </c>
      <c r="G468" t="s">
        <v>25433</v>
      </c>
      <c r="H468" t="s">
        <v>25422</v>
      </c>
      <c r="I468" t="s">
        <v>25423</v>
      </c>
      <c r="J468" s="5">
        <v>0</v>
      </c>
      <c r="K468" t="s">
        <v>967</v>
      </c>
      <c r="L468" s="15">
        <v>359</v>
      </c>
      <c r="M468" t="s">
        <v>25778</v>
      </c>
      <c r="N468" t="s">
        <v>25415</v>
      </c>
      <c r="O468" t="s">
        <v>25903</v>
      </c>
    </row>
    <row r="469" spans="2:15" ht="11" outlineLevel="1" x14ac:dyDescent="0.15">
      <c r="B469" t="s">
        <v>559</v>
      </c>
      <c r="C469" t="s">
        <v>25433</v>
      </c>
      <c r="D469" t="s">
        <v>25409</v>
      </c>
      <c r="E469" t="s">
        <v>25457</v>
      </c>
      <c r="F469" t="s">
        <v>25444</v>
      </c>
      <c r="G469" t="s">
        <v>25433</v>
      </c>
      <c r="H469" t="s">
        <v>25425</v>
      </c>
      <c r="I469" t="s">
        <v>25423</v>
      </c>
      <c r="J469" s="5">
        <v>0</v>
      </c>
      <c r="K469" t="s">
        <v>967</v>
      </c>
      <c r="L469" s="15">
        <v>359</v>
      </c>
      <c r="M469" t="s">
        <v>25778</v>
      </c>
      <c r="N469" t="s">
        <v>25415</v>
      </c>
      <c r="O469" t="s">
        <v>25904</v>
      </c>
    </row>
    <row r="470" spans="2:15" ht="11" outlineLevel="1" x14ac:dyDescent="0.15">
      <c r="B470" t="s">
        <v>559</v>
      </c>
      <c r="C470" t="s">
        <v>25433</v>
      </c>
      <c r="D470" t="s">
        <v>25409</v>
      </c>
      <c r="E470" t="s">
        <v>25457</v>
      </c>
      <c r="F470" t="s">
        <v>25444</v>
      </c>
      <c r="G470" t="s">
        <v>25433</v>
      </c>
      <c r="H470" t="s">
        <v>25427</v>
      </c>
      <c r="I470" t="s">
        <v>25423</v>
      </c>
      <c r="J470" s="5">
        <v>0</v>
      </c>
      <c r="K470" t="s">
        <v>967</v>
      </c>
      <c r="L470" s="15">
        <v>359</v>
      </c>
      <c r="M470" t="s">
        <v>25778</v>
      </c>
      <c r="N470" t="s">
        <v>25415</v>
      </c>
      <c r="O470" t="s">
        <v>25905</v>
      </c>
    </row>
    <row r="471" spans="2:15" ht="11" outlineLevel="1" x14ac:dyDescent="0.15">
      <c r="B471" t="s">
        <v>559</v>
      </c>
      <c r="C471" t="s">
        <v>25433</v>
      </c>
      <c r="D471" t="s">
        <v>25409</v>
      </c>
      <c r="E471" t="s">
        <v>25457</v>
      </c>
      <c r="F471" t="s">
        <v>25444</v>
      </c>
      <c r="G471" t="s">
        <v>25435</v>
      </c>
      <c r="H471" t="s">
        <v>25430</v>
      </c>
      <c r="I471" t="s">
        <v>25431</v>
      </c>
      <c r="J471" s="5">
        <v>0</v>
      </c>
      <c r="K471" t="s">
        <v>967</v>
      </c>
      <c r="L471" s="15">
        <v>359</v>
      </c>
      <c r="M471" t="s">
        <v>25778</v>
      </c>
      <c r="N471" t="s">
        <v>25415</v>
      </c>
      <c r="O471" t="s">
        <v>25906</v>
      </c>
    </row>
    <row r="472" spans="2:15" ht="11" outlineLevel="1" x14ac:dyDescent="0.15">
      <c r="B472" t="s">
        <v>559</v>
      </c>
      <c r="C472" t="s">
        <v>25433</v>
      </c>
      <c r="D472" t="s">
        <v>25409</v>
      </c>
      <c r="E472" t="s">
        <v>25457</v>
      </c>
      <c r="F472" t="s">
        <v>25444</v>
      </c>
      <c r="G472" t="s">
        <v>25437</v>
      </c>
      <c r="H472" t="s">
        <v>25430</v>
      </c>
      <c r="I472" t="s">
        <v>25431</v>
      </c>
      <c r="J472" s="5">
        <v>0</v>
      </c>
      <c r="K472" t="s">
        <v>967</v>
      </c>
      <c r="L472" s="15">
        <v>359</v>
      </c>
      <c r="M472" t="s">
        <v>25778</v>
      </c>
      <c r="N472" t="s">
        <v>25415</v>
      </c>
      <c r="O472" t="s">
        <v>25907</v>
      </c>
    </row>
    <row r="473" spans="2:15" ht="11" outlineLevel="1" x14ac:dyDescent="0.15">
      <c r="B473" t="s">
        <v>559</v>
      </c>
      <c r="C473" t="s">
        <v>25433</v>
      </c>
      <c r="D473" t="s">
        <v>25409</v>
      </c>
      <c r="E473" t="s">
        <v>25457</v>
      </c>
      <c r="F473" t="s">
        <v>25444</v>
      </c>
      <c r="G473" t="s">
        <v>25617</v>
      </c>
      <c r="H473" t="s">
        <v>25430</v>
      </c>
      <c r="I473" t="s">
        <v>25431</v>
      </c>
      <c r="J473" s="5">
        <v>0</v>
      </c>
      <c r="K473" t="s">
        <v>967</v>
      </c>
      <c r="L473" s="15">
        <v>359</v>
      </c>
      <c r="M473" t="s">
        <v>25778</v>
      </c>
      <c r="N473" t="s">
        <v>25415</v>
      </c>
      <c r="O473" t="s">
        <v>25908</v>
      </c>
    </row>
    <row r="474" spans="2:15" ht="11" outlineLevel="1" x14ac:dyDescent="0.15">
      <c r="B474" t="s">
        <v>559</v>
      </c>
      <c r="C474" t="s">
        <v>25433</v>
      </c>
      <c r="D474" t="s">
        <v>25409</v>
      </c>
      <c r="E474" t="s">
        <v>25457</v>
      </c>
      <c r="F474" t="s">
        <v>25444</v>
      </c>
      <c r="G474" t="s">
        <v>25788</v>
      </c>
      <c r="H474" t="s">
        <v>25430</v>
      </c>
      <c r="I474" t="s">
        <v>25431</v>
      </c>
      <c r="J474" s="5">
        <v>0</v>
      </c>
      <c r="K474" t="s">
        <v>967</v>
      </c>
      <c r="L474" s="15">
        <v>359</v>
      </c>
      <c r="M474" t="s">
        <v>25778</v>
      </c>
      <c r="N474" t="s">
        <v>25415</v>
      </c>
      <c r="O474" t="s">
        <v>25909</v>
      </c>
    </row>
    <row r="475" spans="2:15" ht="11" outlineLevel="1" x14ac:dyDescent="0.15">
      <c r="B475" t="s">
        <v>559</v>
      </c>
      <c r="C475" t="s">
        <v>25433</v>
      </c>
      <c r="D475" t="s">
        <v>25409</v>
      </c>
      <c r="E475" t="s">
        <v>25457</v>
      </c>
      <c r="F475" t="s">
        <v>25444</v>
      </c>
      <c r="H475" t="s">
        <v>25439</v>
      </c>
      <c r="I475" t="s">
        <v>25439</v>
      </c>
      <c r="J475" s="5">
        <v>0</v>
      </c>
      <c r="K475" t="s">
        <v>967</v>
      </c>
      <c r="L475" s="15">
        <v>359</v>
      </c>
      <c r="M475" t="s">
        <v>25778</v>
      </c>
      <c r="N475" t="s">
        <v>25415</v>
      </c>
      <c r="O475" t="s">
        <v>25910</v>
      </c>
    </row>
    <row r="476" spans="2:15" ht="11" outlineLevel="1" x14ac:dyDescent="0.15">
      <c r="B476" t="s">
        <v>559</v>
      </c>
      <c r="C476" t="s">
        <v>25433</v>
      </c>
      <c r="D476" t="s">
        <v>25409</v>
      </c>
      <c r="E476" t="s">
        <v>25457</v>
      </c>
      <c r="F476" t="s">
        <v>25444</v>
      </c>
      <c r="H476" t="s">
        <v>25441</v>
      </c>
      <c r="I476" t="s">
        <v>25441</v>
      </c>
      <c r="J476" s="5">
        <v>202.91499999999999</v>
      </c>
      <c r="K476" t="s">
        <v>967</v>
      </c>
      <c r="L476" s="15">
        <v>359</v>
      </c>
      <c r="M476" t="s">
        <v>25778</v>
      </c>
      <c r="N476" t="s">
        <v>25415</v>
      </c>
      <c r="O476" t="s">
        <v>25911</v>
      </c>
    </row>
    <row r="477" spans="2:15" ht="11" outlineLevel="1" x14ac:dyDescent="0.15">
      <c r="B477" t="s">
        <v>559</v>
      </c>
      <c r="C477" t="s">
        <v>25433</v>
      </c>
      <c r="D477" t="s">
        <v>25409</v>
      </c>
      <c r="E477" t="s">
        <v>25470</v>
      </c>
      <c r="F477" t="s">
        <v>25444</v>
      </c>
      <c r="H477" t="s">
        <v>25412</v>
      </c>
      <c r="I477" t="s">
        <v>25413</v>
      </c>
      <c r="J477" s="5">
        <v>192.78399999999999</v>
      </c>
      <c r="K477" t="s">
        <v>967</v>
      </c>
      <c r="L477" s="15">
        <v>359</v>
      </c>
      <c r="M477" t="s">
        <v>25778</v>
      </c>
      <c r="N477" t="s">
        <v>25415</v>
      </c>
      <c r="O477" t="s">
        <v>25912</v>
      </c>
    </row>
    <row r="478" spans="2:15" ht="11" outlineLevel="1" x14ac:dyDescent="0.15">
      <c r="B478" t="s">
        <v>559</v>
      </c>
      <c r="C478" t="s">
        <v>25433</v>
      </c>
      <c r="D478" t="s">
        <v>25409</v>
      </c>
      <c r="E478" t="s">
        <v>25470</v>
      </c>
      <c r="F478" t="s">
        <v>25444</v>
      </c>
      <c r="G478" t="s">
        <v>25408</v>
      </c>
      <c r="H478" t="s">
        <v>25417</v>
      </c>
      <c r="I478" t="s">
        <v>25417</v>
      </c>
      <c r="J478" s="5">
        <v>0</v>
      </c>
      <c r="K478" t="s">
        <v>967</v>
      </c>
      <c r="L478" s="15">
        <v>359</v>
      </c>
      <c r="M478" t="s">
        <v>25778</v>
      </c>
      <c r="N478" t="s">
        <v>25415</v>
      </c>
      <c r="O478" t="s">
        <v>25913</v>
      </c>
    </row>
    <row r="479" spans="2:15" ht="11" outlineLevel="1" x14ac:dyDescent="0.15">
      <c r="B479" t="s">
        <v>559</v>
      </c>
      <c r="C479" t="s">
        <v>25433</v>
      </c>
      <c r="D479" t="s">
        <v>25409</v>
      </c>
      <c r="E479" t="s">
        <v>25470</v>
      </c>
      <c r="F479" t="s">
        <v>25444</v>
      </c>
      <c r="G479" t="s">
        <v>25429</v>
      </c>
      <c r="H479" t="s">
        <v>25420</v>
      </c>
      <c r="I479" t="s">
        <v>25420</v>
      </c>
      <c r="J479" s="5">
        <v>10.131</v>
      </c>
      <c r="K479" t="s">
        <v>967</v>
      </c>
      <c r="L479" s="15">
        <v>359</v>
      </c>
      <c r="M479" t="s">
        <v>25778</v>
      </c>
      <c r="N479" t="s">
        <v>25415</v>
      </c>
      <c r="O479" t="s">
        <v>25914</v>
      </c>
    </row>
    <row r="480" spans="2:15" ht="11" outlineLevel="1" x14ac:dyDescent="0.15">
      <c r="B480" t="s">
        <v>559</v>
      </c>
      <c r="C480" t="s">
        <v>25433</v>
      </c>
      <c r="D480" t="s">
        <v>25409</v>
      </c>
      <c r="E480" t="s">
        <v>25470</v>
      </c>
      <c r="F480" t="s">
        <v>25444</v>
      </c>
      <c r="G480" t="s">
        <v>25433</v>
      </c>
      <c r="H480" t="s">
        <v>25422</v>
      </c>
      <c r="I480" t="s">
        <v>25423</v>
      </c>
      <c r="J480" s="5">
        <v>0</v>
      </c>
      <c r="K480" t="s">
        <v>967</v>
      </c>
      <c r="L480" s="15">
        <v>359</v>
      </c>
      <c r="M480" t="s">
        <v>25778</v>
      </c>
      <c r="N480" t="s">
        <v>25415</v>
      </c>
      <c r="O480" t="s">
        <v>25915</v>
      </c>
    </row>
    <row r="481" spans="2:15" ht="11" outlineLevel="1" x14ac:dyDescent="0.15">
      <c r="B481" t="s">
        <v>559</v>
      </c>
      <c r="C481" t="s">
        <v>25433</v>
      </c>
      <c r="D481" t="s">
        <v>25409</v>
      </c>
      <c r="E481" t="s">
        <v>25470</v>
      </c>
      <c r="F481" t="s">
        <v>25444</v>
      </c>
      <c r="G481" t="s">
        <v>25433</v>
      </c>
      <c r="H481" t="s">
        <v>25425</v>
      </c>
      <c r="I481" t="s">
        <v>25423</v>
      </c>
      <c r="J481" s="5">
        <v>0</v>
      </c>
      <c r="K481" t="s">
        <v>967</v>
      </c>
      <c r="L481" s="15">
        <v>359</v>
      </c>
      <c r="M481" t="s">
        <v>25778</v>
      </c>
      <c r="N481" t="s">
        <v>25415</v>
      </c>
      <c r="O481" t="s">
        <v>25916</v>
      </c>
    </row>
    <row r="482" spans="2:15" ht="11" outlineLevel="1" x14ac:dyDescent="0.15">
      <c r="B482" t="s">
        <v>559</v>
      </c>
      <c r="C482" t="s">
        <v>25433</v>
      </c>
      <c r="D482" t="s">
        <v>25409</v>
      </c>
      <c r="E482" t="s">
        <v>25470</v>
      </c>
      <c r="F482" t="s">
        <v>25444</v>
      </c>
      <c r="G482" t="s">
        <v>25433</v>
      </c>
      <c r="H482" t="s">
        <v>25427</v>
      </c>
      <c r="I482" t="s">
        <v>25423</v>
      </c>
      <c r="J482" s="5">
        <v>0</v>
      </c>
      <c r="K482" t="s">
        <v>967</v>
      </c>
      <c r="L482" s="15">
        <v>359</v>
      </c>
      <c r="M482" t="s">
        <v>25778</v>
      </c>
      <c r="N482" t="s">
        <v>25415</v>
      </c>
      <c r="O482" t="s">
        <v>25917</v>
      </c>
    </row>
    <row r="483" spans="2:15" ht="11" outlineLevel="1" x14ac:dyDescent="0.15">
      <c r="B483" t="s">
        <v>559</v>
      </c>
      <c r="C483" t="s">
        <v>25433</v>
      </c>
      <c r="D483" t="s">
        <v>25409</v>
      </c>
      <c r="E483" t="s">
        <v>25470</v>
      </c>
      <c r="F483" t="s">
        <v>25444</v>
      </c>
      <c r="G483" t="s">
        <v>25435</v>
      </c>
      <c r="H483" t="s">
        <v>25430</v>
      </c>
      <c r="I483" t="s">
        <v>25431</v>
      </c>
      <c r="J483" s="5">
        <v>0</v>
      </c>
      <c r="K483" t="s">
        <v>967</v>
      </c>
      <c r="L483" s="15">
        <v>359</v>
      </c>
      <c r="M483" t="s">
        <v>25778</v>
      </c>
      <c r="N483" t="s">
        <v>25415</v>
      </c>
      <c r="O483" t="s">
        <v>25918</v>
      </c>
    </row>
    <row r="484" spans="2:15" ht="11" outlineLevel="1" x14ac:dyDescent="0.15">
      <c r="B484" t="s">
        <v>559</v>
      </c>
      <c r="C484" t="s">
        <v>25433</v>
      </c>
      <c r="D484" t="s">
        <v>25409</v>
      </c>
      <c r="E484" t="s">
        <v>25470</v>
      </c>
      <c r="F484" t="s">
        <v>25444</v>
      </c>
      <c r="G484" t="s">
        <v>25437</v>
      </c>
      <c r="H484" t="s">
        <v>25430</v>
      </c>
      <c r="I484" t="s">
        <v>25431</v>
      </c>
      <c r="J484" s="5">
        <v>0</v>
      </c>
      <c r="K484" t="s">
        <v>967</v>
      </c>
      <c r="L484" s="15">
        <v>359</v>
      </c>
      <c r="M484" t="s">
        <v>25778</v>
      </c>
      <c r="N484" t="s">
        <v>25415</v>
      </c>
      <c r="O484" t="s">
        <v>25919</v>
      </c>
    </row>
    <row r="485" spans="2:15" ht="11" outlineLevel="1" x14ac:dyDescent="0.15">
      <c r="B485" t="s">
        <v>559</v>
      </c>
      <c r="C485" t="s">
        <v>25433</v>
      </c>
      <c r="D485" t="s">
        <v>25409</v>
      </c>
      <c r="E485" t="s">
        <v>25470</v>
      </c>
      <c r="F485" t="s">
        <v>25444</v>
      </c>
      <c r="G485" t="s">
        <v>25617</v>
      </c>
      <c r="H485" t="s">
        <v>25430</v>
      </c>
      <c r="I485" t="s">
        <v>25431</v>
      </c>
      <c r="J485" s="5">
        <v>0</v>
      </c>
      <c r="K485" t="s">
        <v>967</v>
      </c>
      <c r="L485" s="15">
        <v>359</v>
      </c>
      <c r="M485" t="s">
        <v>25778</v>
      </c>
      <c r="N485" t="s">
        <v>25415</v>
      </c>
      <c r="O485" t="s">
        <v>25920</v>
      </c>
    </row>
    <row r="486" spans="2:15" ht="11" outlineLevel="1" x14ac:dyDescent="0.15">
      <c r="B486" t="s">
        <v>559</v>
      </c>
      <c r="C486" t="s">
        <v>25433</v>
      </c>
      <c r="D486" t="s">
        <v>25409</v>
      </c>
      <c r="E486" t="s">
        <v>25470</v>
      </c>
      <c r="F486" t="s">
        <v>25444</v>
      </c>
      <c r="G486" t="s">
        <v>25788</v>
      </c>
      <c r="H486" t="s">
        <v>25430</v>
      </c>
      <c r="I486" t="s">
        <v>25431</v>
      </c>
      <c r="J486" s="5">
        <v>0</v>
      </c>
      <c r="K486" t="s">
        <v>967</v>
      </c>
      <c r="L486" s="15">
        <v>359</v>
      </c>
      <c r="M486" t="s">
        <v>25778</v>
      </c>
      <c r="N486" t="s">
        <v>25415</v>
      </c>
      <c r="O486" t="s">
        <v>25921</v>
      </c>
    </row>
    <row r="487" spans="2:15" ht="11" outlineLevel="1" x14ac:dyDescent="0.15">
      <c r="B487" t="s">
        <v>559</v>
      </c>
      <c r="C487" t="s">
        <v>25433</v>
      </c>
      <c r="D487" t="s">
        <v>25409</v>
      </c>
      <c r="E487" t="s">
        <v>25470</v>
      </c>
      <c r="F487" t="s">
        <v>25444</v>
      </c>
      <c r="H487" t="s">
        <v>25439</v>
      </c>
      <c r="I487" t="s">
        <v>25439</v>
      </c>
      <c r="J487" s="5">
        <v>0</v>
      </c>
      <c r="K487" t="s">
        <v>967</v>
      </c>
      <c r="L487" s="15">
        <v>359</v>
      </c>
      <c r="M487" t="s">
        <v>25778</v>
      </c>
      <c r="N487" t="s">
        <v>25415</v>
      </c>
      <c r="O487" t="s">
        <v>25922</v>
      </c>
    </row>
    <row r="488" spans="2:15" ht="11" outlineLevel="1" x14ac:dyDescent="0.15">
      <c r="B488" t="s">
        <v>559</v>
      </c>
      <c r="C488" t="s">
        <v>25433</v>
      </c>
      <c r="D488" t="s">
        <v>25409</v>
      </c>
      <c r="E488" t="s">
        <v>25470</v>
      </c>
      <c r="F488" t="s">
        <v>25444</v>
      </c>
      <c r="H488" t="s">
        <v>25441</v>
      </c>
      <c r="I488" t="s">
        <v>25441</v>
      </c>
      <c r="J488" s="5">
        <v>202.91499999999999</v>
      </c>
      <c r="K488" t="s">
        <v>967</v>
      </c>
      <c r="L488" s="15">
        <v>359</v>
      </c>
      <c r="M488" t="s">
        <v>25778</v>
      </c>
      <c r="N488" t="s">
        <v>25415</v>
      </c>
      <c r="O488" t="s">
        <v>25923</v>
      </c>
    </row>
    <row r="489" spans="2:15" ht="11" outlineLevel="1" x14ac:dyDescent="0.15">
      <c r="B489" t="s">
        <v>562</v>
      </c>
      <c r="C489" t="s">
        <v>25433</v>
      </c>
      <c r="D489" t="s">
        <v>25579</v>
      </c>
      <c r="E489" t="s">
        <v>25580</v>
      </c>
      <c r="F489" t="s">
        <v>25444</v>
      </c>
      <c r="H489" t="s">
        <v>25412</v>
      </c>
      <c r="I489" t="s">
        <v>25413</v>
      </c>
      <c r="J489" s="5">
        <v>0</v>
      </c>
      <c r="K489" t="s">
        <v>967</v>
      </c>
      <c r="L489" s="15">
        <v>277</v>
      </c>
      <c r="M489" t="s">
        <v>25924</v>
      </c>
      <c r="N489" t="s">
        <v>25415</v>
      </c>
      <c r="O489" t="s">
        <v>25925</v>
      </c>
    </row>
    <row r="490" spans="2:15" ht="11" outlineLevel="1" x14ac:dyDescent="0.15">
      <c r="B490" t="s">
        <v>562</v>
      </c>
      <c r="C490" t="s">
        <v>25433</v>
      </c>
      <c r="D490" t="s">
        <v>25579</v>
      </c>
      <c r="E490" t="s">
        <v>25580</v>
      </c>
      <c r="F490" t="s">
        <v>25444</v>
      </c>
      <c r="G490" t="s">
        <v>25408</v>
      </c>
      <c r="H490" t="s">
        <v>25417</v>
      </c>
      <c r="I490" t="s">
        <v>25417</v>
      </c>
      <c r="J490" s="5">
        <v>10.797000000000001</v>
      </c>
      <c r="K490" t="s">
        <v>967</v>
      </c>
      <c r="L490" s="15">
        <v>277</v>
      </c>
      <c r="M490" t="s">
        <v>25924</v>
      </c>
      <c r="N490" t="s">
        <v>25415</v>
      </c>
      <c r="O490" t="s">
        <v>25926</v>
      </c>
    </row>
    <row r="491" spans="2:15" ht="11" outlineLevel="1" x14ac:dyDescent="0.15">
      <c r="B491" t="s">
        <v>562</v>
      </c>
      <c r="C491" t="s">
        <v>25433</v>
      </c>
      <c r="D491" t="s">
        <v>25579</v>
      </c>
      <c r="E491" t="s">
        <v>25580</v>
      </c>
      <c r="F491" t="s">
        <v>25444</v>
      </c>
      <c r="G491" t="s">
        <v>25429</v>
      </c>
      <c r="H491" t="s">
        <v>25420</v>
      </c>
      <c r="I491" t="s">
        <v>25420</v>
      </c>
      <c r="J491" s="5">
        <v>24.638000000000002</v>
      </c>
      <c r="K491" t="s">
        <v>967</v>
      </c>
      <c r="L491" s="15">
        <v>277</v>
      </c>
      <c r="M491" t="s">
        <v>25924</v>
      </c>
      <c r="N491" t="s">
        <v>25415</v>
      </c>
      <c r="O491" t="s">
        <v>25927</v>
      </c>
    </row>
    <row r="492" spans="2:15" ht="11" outlineLevel="1" x14ac:dyDescent="0.15">
      <c r="B492" t="s">
        <v>562</v>
      </c>
      <c r="C492" t="s">
        <v>25433</v>
      </c>
      <c r="D492" t="s">
        <v>25579</v>
      </c>
      <c r="E492" t="s">
        <v>25580</v>
      </c>
      <c r="F492" t="s">
        <v>25444</v>
      </c>
      <c r="G492" t="s">
        <v>25433</v>
      </c>
      <c r="H492" t="s">
        <v>25422</v>
      </c>
      <c r="I492" t="s">
        <v>25423</v>
      </c>
      <c r="J492" s="5">
        <v>7.6040000000000001</v>
      </c>
      <c r="K492" t="s">
        <v>967</v>
      </c>
      <c r="L492" s="15">
        <v>277</v>
      </c>
      <c r="M492" t="s">
        <v>25924</v>
      </c>
      <c r="N492" t="s">
        <v>25415</v>
      </c>
      <c r="O492" t="s">
        <v>25928</v>
      </c>
    </row>
    <row r="493" spans="2:15" ht="11" outlineLevel="1" x14ac:dyDescent="0.15">
      <c r="B493" t="s">
        <v>562</v>
      </c>
      <c r="C493" t="s">
        <v>25433</v>
      </c>
      <c r="D493" t="s">
        <v>25579</v>
      </c>
      <c r="E493" t="s">
        <v>25580</v>
      </c>
      <c r="F493" t="s">
        <v>25444</v>
      </c>
      <c r="G493" t="s">
        <v>25433</v>
      </c>
      <c r="H493" t="s">
        <v>25425</v>
      </c>
      <c r="I493" t="s">
        <v>25423</v>
      </c>
      <c r="J493" s="5">
        <v>0</v>
      </c>
      <c r="K493" t="s">
        <v>967</v>
      </c>
      <c r="L493" s="15">
        <v>277</v>
      </c>
      <c r="M493" t="s">
        <v>25924</v>
      </c>
      <c r="N493" t="s">
        <v>25415</v>
      </c>
      <c r="O493" t="s">
        <v>25929</v>
      </c>
    </row>
    <row r="494" spans="2:15" ht="11" outlineLevel="1" x14ac:dyDescent="0.15">
      <c r="B494" t="s">
        <v>562</v>
      </c>
      <c r="C494" t="s">
        <v>25433</v>
      </c>
      <c r="D494" t="s">
        <v>25579</v>
      </c>
      <c r="E494" t="s">
        <v>25580</v>
      </c>
      <c r="F494" t="s">
        <v>25444</v>
      </c>
      <c r="G494" t="s">
        <v>25433</v>
      </c>
      <c r="H494" t="s">
        <v>25427</v>
      </c>
      <c r="I494" t="s">
        <v>25423</v>
      </c>
      <c r="J494" s="5">
        <v>7.6040000000000001</v>
      </c>
      <c r="K494" t="s">
        <v>967</v>
      </c>
      <c r="L494" s="15">
        <v>277</v>
      </c>
      <c r="M494" t="s">
        <v>25924</v>
      </c>
      <c r="N494" t="s">
        <v>25415</v>
      </c>
      <c r="O494" t="s">
        <v>25930</v>
      </c>
    </row>
    <row r="495" spans="2:15" ht="11" outlineLevel="1" x14ac:dyDescent="0.15">
      <c r="B495" t="s">
        <v>562</v>
      </c>
      <c r="C495" t="s">
        <v>25433</v>
      </c>
      <c r="D495" t="s">
        <v>25579</v>
      </c>
      <c r="E495" t="s">
        <v>25580</v>
      </c>
      <c r="F495" t="s">
        <v>25444</v>
      </c>
      <c r="G495" t="s">
        <v>25435</v>
      </c>
      <c r="H495" t="s">
        <v>25430</v>
      </c>
      <c r="I495" t="s">
        <v>25431</v>
      </c>
      <c r="J495" s="5">
        <v>12.48</v>
      </c>
      <c r="K495" t="s">
        <v>967</v>
      </c>
      <c r="L495" s="15">
        <v>277</v>
      </c>
      <c r="M495" t="s">
        <v>25924</v>
      </c>
      <c r="N495" t="s">
        <v>25415</v>
      </c>
      <c r="O495" t="s">
        <v>25931</v>
      </c>
    </row>
    <row r="496" spans="2:15" ht="11" outlineLevel="1" x14ac:dyDescent="0.15">
      <c r="B496" t="s">
        <v>562</v>
      </c>
      <c r="C496" t="s">
        <v>25433</v>
      </c>
      <c r="D496" t="s">
        <v>25579</v>
      </c>
      <c r="E496" t="s">
        <v>25580</v>
      </c>
      <c r="F496" t="s">
        <v>25444</v>
      </c>
      <c r="G496" t="s">
        <v>25437</v>
      </c>
      <c r="H496" t="s">
        <v>25430</v>
      </c>
      <c r="I496" t="s">
        <v>25431</v>
      </c>
      <c r="J496" s="5">
        <v>2.7869999999999999</v>
      </c>
      <c r="K496" t="s">
        <v>967</v>
      </c>
      <c r="L496" s="15">
        <v>277</v>
      </c>
      <c r="M496" t="s">
        <v>25924</v>
      </c>
      <c r="N496" t="s">
        <v>25415</v>
      </c>
      <c r="O496" t="s">
        <v>25932</v>
      </c>
    </row>
    <row r="497" spans="2:15" ht="11" outlineLevel="1" x14ac:dyDescent="0.15">
      <c r="B497" t="s">
        <v>562</v>
      </c>
      <c r="C497" t="s">
        <v>25433</v>
      </c>
      <c r="D497" t="s">
        <v>25579</v>
      </c>
      <c r="E497" t="s">
        <v>25580</v>
      </c>
      <c r="F497" t="s">
        <v>25444</v>
      </c>
      <c r="G497" t="s">
        <v>25617</v>
      </c>
      <c r="H497" t="s">
        <v>25430</v>
      </c>
      <c r="I497" t="s">
        <v>25431</v>
      </c>
      <c r="J497" s="5">
        <v>2.8170000000000002</v>
      </c>
      <c r="K497" t="s">
        <v>967</v>
      </c>
      <c r="L497" s="15">
        <v>277</v>
      </c>
      <c r="M497" t="s">
        <v>25924</v>
      </c>
      <c r="N497" t="s">
        <v>25415</v>
      </c>
      <c r="O497" t="s">
        <v>25933</v>
      </c>
    </row>
    <row r="498" spans="2:15" ht="11" outlineLevel="1" x14ac:dyDescent="0.15">
      <c r="B498" t="s">
        <v>562</v>
      </c>
      <c r="C498" t="s">
        <v>25433</v>
      </c>
      <c r="D498" t="s">
        <v>25579</v>
      </c>
      <c r="E498" t="s">
        <v>25580</v>
      </c>
      <c r="F498" t="s">
        <v>25444</v>
      </c>
      <c r="G498" t="s">
        <v>25788</v>
      </c>
      <c r="H498" t="s">
        <v>25430</v>
      </c>
      <c r="I498" t="s">
        <v>25431</v>
      </c>
      <c r="J498" s="5">
        <v>2.8490000000000002</v>
      </c>
      <c r="K498" t="s">
        <v>967</v>
      </c>
      <c r="L498" s="15">
        <v>277</v>
      </c>
      <c r="M498" t="s">
        <v>25924</v>
      </c>
      <c r="N498" t="s">
        <v>25415</v>
      </c>
      <c r="O498" t="s">
        <v>25934</v>
      </c>
    </row>
    <row r="499" spans="2:15" ht="11" outlineLevel="1" x14ac:dyDescent="0.15">
      <c r="B499" t="s">
        <v>562</v>
      </c>
      <c r="C499" t="s">
        <v>25433</v>
      </c>
      <c r="D499" t="s">
        <v>25579</v>
      </c>
      <c r="E499" t="s">
        <v>25580</v>
      </c>
      <c r="F499" t="s">
        <v>25444</v>
      </c>
      <c r="H499" t="s">
        <v>25439</v>
      </c>
      <c r="I499" t="s">
        <v>25439</v>
      </c>
      <c r="J499" s="5"/>
      <c r="K499" t="s">
        <v>967</v>
      </c>
      <c r="L499" s="15">
        <v>277</v>
      </c>
      <c r="M499" t="s">
        <v>25924</v>
      </c>
      <c r="N499" t="s">
        <v>25415</v>
      </c>
      <c r="O499" t="s">
        <v>25935</v>
      </c>
    </row>
    <row r="500" spans="2:15" ht="11" outlineLevel="1" x14ac:dyDescent="0.15">
      <c r="B500" t="s">
        <v>562</v>
      </c>
      <c r="C500" t="s">
        <v>25433</v>
      </c>
      <c r="D500" t="s">
        <v>25579</v>
      </c>
      <c r="E500" t="s">
        <v>25580</v>
      </c>
      <c r="F500" t="s">
        <v>25444</v>
      </c>
      <c r="H500" t="s">
        <v>25441</v>
      </c>
      <c r="I500" t="s">
        <v>25441</v>
      </c>
      <c r="J500" s="5"/>
      <c r="K500" t="s">
        <v>967</v>
      </c>
      <c r="L500" s="15">
        <v>277</v>
      </c>
      <c r="M500" t="s">
        <v>25924</v>
      </c>
      <c r="N500" t="s">
        <v>25415</v>
      </c>
      <c r="O500" t="s">
        <v>25936</v>
      </c>
    </row>
    <row r="501" spans="2:15" ht="11" outlineLevel="1" x14ac:dyDescent="0.15">
      <c r="B501" t="s">
        <v>554</v>
      </c>
      <c r="C501" t="s">
        <v>25433</v>
      </c>
      <c r="D501" t="s">
        <v>25594</v>
      </c>
      <c r="E501" t="s">
        <v>25580</v>
      </c>
      <c r="F501" t="s">
        <v>25444</v>
      </c>
      <c r="H501" t="s">
        <v>25412</v>
      </c>
      <c r="I501" t="s">
        <v>25413</v>
      </c>
      <c r="J501" s="5">
        <v>0</v>
      </c>
      <c r="K501" t="s">
        <v>967</v>
      </c>
      <c r="L501" s="15">
        <v>277</v>
      </c>
      <c r="M501" t="s">
        <v>25924</v>
      </c>
      <c r="N501" t="s">
        <v>25415</v>
      </c>
      <c r="O501" t="s">
        <v>25937</v>
      </c>
    </row>
    <row r="502" spans="2:15" ht="11" outlineLevel="1" x14ac:dyDescent="0.15">
      <c r="B502" t="s">
        <v>554</v>
      </c>
      <c r="C502" t="s">
        <v>25433</v>
      </c>
      <c r="D502" t="s">
        <v>25594</v>
      </c>
      <c r="E502" t="s">
        <v>25580</v>
      </c>
      <c r="F502" t="s">
        <v>25444</v>
      </c>
      <c r="G502" t="s">
        <v>25408</v>
      </c>
      <c r="H502" t="s">
        <v>25417</v>
      </c>
      <c r="I502" t="s">
        <v>25417</v>
      </c>
      <c r="J502" s="5">
        <v>2.4020000000000001</v>
      </c>
      <c r="K502" t="s">
        <v>967</v>
      </c>
      <c r="L502" s="15">
        <v>277</v>
      </c>
      <c r="M502" t="s">
        <v>25924</v>
      </c>
      <c r="N502" t="s">
        <v>25415</v>
      </c>
      <c r="O502" t="s">
        <v>25938</v>
      </c>
    </row>
    <row r="503" spans="2:15" ht="11" outlineLevel="1" x14ac:dyDescent="0.15">
      <c r="B503" t="s">
        <v>554</v>
      </c>
      <c r="C503" t="s">
        <v>25433</v>
      </c>
      <c r="D503" t="s">
        <v>25594</v>
      </c>
      <c r="E503" t="s">
        <v>25580</v>
      </c>
      <c r="F503" t="s">
        <v>25444</v>
      </c>
      <c r="G503" t="s">
        <v>25429</v>
      </c>
      <c r="H503" t="s">
        <v>25420</v>
      </c>
      <c r="I503" t="s">
        <v>25420</v>
      </c>
      <c r="J503" s="5">
        <v>2.4750000000000001</v>
      </c>
      <c r="K503" t="s">
        <v>967</v>
      </c>
      <c r="L503" s="15">
        <v>277</v>
      </c>
      <c r="M503" t="s">
        <v>25924</v>
      </c>
      <c r="N503" t="s">
        <v>25415</v>
      </c>
      <c r="O503" t="s">
        <v>25939</v>
      </c>
    </row>
    <row r="504" spans="2:15" ht="11" outlineLevel="1" x14ac:dyDescent="0.15">
      <c r="B504" t="s">
        <v>554</v>
      </c>
      <c r="C504" t="s">
        <v>25433</v>
      </c>
      <c r="D504" t="s">
        <v>25594</v>
      </c>
      <c r="E504" t="s">
        <v>25580</v>
      </c>
      <c r="F504" t="s">
        <v>25444</v>
      </c>
      <c r="G504" t="s">
        <v>25433</v>
      </c>
      <c r="H504" t="s">
        <v>25422</v>
      </c>
      <c r="I504" t="s">
        <v>25423</v>
      </c>
      <c r="J504" s="5">
        <v>2.4340000000000002</v>
      </c>
      <c r="K504" t="s">
        <v>967</v>
      </c>
      <c r="L504" s="15">
        <v>277</v>
      </c>
      <c r="M504" t="s">
        <v>25924</v>
      </c>
      <c r="N504" t="s">
        <v>25415</v>
      </c>
      <c r="O504" t="s">
        <v>25940</v>
      </c>
    </row>
    <row r="505" spans="2:15" ht="11" outlineLevel="1" x14ac:dyDescent="0.15">
      <c r="B505" t="s">
        <v>554</v>
      </c>
      <c r="C505" t="s">
        <v>25433</v>
      </c>
      <c r="D505" t="s">
        <v>25594</v>
      </c>
      <c r="E505" t="s">
        <v>25580</v>
      </c>
      <c r="F505" t="s">
        <v>25444</v>
      </c>
      <c r="G505" t="s">
        <v>25433</v>
      </c>
      <c r="H505" t="s">
        <v>25425</v>
      </c>
      <c r="I505" t="s">
        <v>25423</v>
      </c>
      <c r="J505" s="5">
        <v>0</v>
      </c>
      <c r="K505" t="s">
        <v>967</v>
      </c>
      <c r="L505" s="15">
        <v>277</v>
      </c>
      <c r="M505" t="s">
        <v>25924</v>
      </c>
      <c r="N505" t="s">
        <v>25415</v>
      </c>
      <c r="O505" t="s">
        <v>25941</v>
      </c>
    </row>
    <row r="506" spans="2:15" ht="11" outlineLevel="1" x14ac:dyDescent="0.15">
      <c r="B506" t="s">
        <v>554</v>
      </c>
      <c r="C506" t="s">
        <v>25433</v>
      </c>
      <c r="D506" t="s">
        <v>25594</v>
      </c>
      <c r="E506" t="s">
        <v>25580</v>
      </c>
      <c r="F506" t="s">
        <v>25444</v>
      </c>
      <c r="G506" t="s">
        <v>25433</v>
      </c>
      <c r="H506" t="s">
        <v>25427</v>
      </c>
      <c r="I506" t="s">
        <v>25423</v>
      </c>
      <c r="J506" s="5">
        <v>2.4340000000000002</v>
      </c>
      <c r="K506" t="s">
        <v>967</v>
      </c>
      <c r="L506" s="15">
        <v>277</v>
      </c>
      <c r="M506" t="s">
        <v>25924</v>
      </c>
      <c r="N506" t="s">
        <v>25415</v>
      </c>
      <c r="O506" t="s">
        <v>25942</v>
      </c>
    </row>
    <row r="507" spans="2:15" ht="11" outlineLevel="1" x14ac:dyDescent="0.15">
      <c r="B507" t="s">
        <v>554</v>
      </c>
      <c r="C507" t="s">
        <v>25433</v>
      </c>
      <c r="D507" t="s">
        <v>25594</v>
      </c>
      <c r="E507" t="s">
        <v>25580</v>
      </c>
      <c r="F507" t="s">
        <v>25444</v>
      </c>
      <c r="G507" t="s">
        <v>25435</v>
      </c>
      <c r="H507" t="s">
        <v>25430</v>
      </c>
      <c r="I507" t="s">
        <v>25431</v>
      </c>
      <c r="J507" s="5">
        <v>2.4289999999999998</v>
      </c>
      <c r="K507" t="s">
        <v>967</v>
      </c>
      <c r="L507" s="15">
        <v>277</v>
      </c>
      <c r="M507" t="s">
        <v>25924</v>
      </c>
      <c r="N507" t="s">
        <v>25415</v>
      </c>
      <c r="O507" t="s">
        <v>25943</v>
      </c>
    </row>
    <row r="508" spans="2:15" ht="11" outlineLevel="1" x14ac:dyDescent="0.15">
      <c r="B508" t="s">
        <v>554</v>
      </c>
      <c r="C508" t="s">
        <v>25433</v>
      </c>
      <c r="D508" t="s">
        <v>25594</v>
      </c>
      <c r="E508" t="s">
        <v>25580</v>
      </c>
      <c r="F508" t="s">
        <v>25444</v>
      </c>
      <c r="G508" t="s">
        <v>25437</v>
      </c>
      <c r="H508" t="s">
        <v>25430</v>
      </c>
      <c r="I508" t="s">
        <v>25431</v>
      </c>
      <c r="J508" s="5">
        <v>2.7869999999999999</v>
      </c>
      <c r="K508" t="s">
        <v>967</v>
      </c>
      <c r="L508" s="15">
        <v>277</v>
      </c>
      <c r="M508" t="s">
        <v>25924</v>
      </c>
      <c r="N508" t="s">
        <v>25415</v>
      </c>
      <c r="O508" t="s">
        <v>25944</v>
      </c>
    </row>
    <row r="509" spans="2:15" ht="11" outlineLevel="1" x14ac:dyDescent="0.15">
      <c r="B509" t="s">
        <v>554</v>
      </c>
      <c r="C509" t="s">
        <v>25433</v>
      </c>
      <c r="D509" t="s">
        <v>25594</v>
      </c>
      <c r="E509" t="s">
        <v>25580</v>
      </c>
      <c r="F509" t="s">
        <v>25444</v>
      </c>
      <c r="G509" t="s">
        <v>25617</v>
      </c>
      <c r="H509" t="s">
        <v>25430</v>
      </c>
      <c r="I509" t="s">
        <v>25431</v>
      </c>
      <c r="J509" s="5">
        <v>2.8170000000000002</v>
      </c>
      <c r="K509" t="s">
        <v>967</v>
      </c>
      <c r="L509" s="15">
        <v>277</v>
      </c>
      <c r="M509" t="s">
        <v>25924</v>
      </c>
      <c r="N509" t="s">
        <v>25415</v>
      </c>
      <c r="O509" t="s">
        <v>25945</v>
      </c>
    </row>
    <row r="510" spans="2:15" ht="11" outlineLevel="1" x14ac:dyDescent="0.15">
      <c r="B510" t="s">
        <v>554</v>
      </c>
      <c r="C510" t="s">
        <v>25433</v>
      </c>
      <c r="D510" t="s">
        <v>25594</v>
      </c>
      <c r="E510" t="s">
        <v>25580</v>
      </c>
      <c r="F510" t="s">
        <v>25444</v>
      </c>
      <c r="G510" t="s">
        <v>25788</v>
      </c>
      <c r="H510" t="s">
        <v>25430</v>
      </c>
      <c r="I510" t="s">
        <v>25431</v>
      </c>
      <c r="J510" s="5">
        <v>2.8490000000000002</v>
      </c>
      <c r="K510" t="s">
        <v>967</v>
      </c>
      <c r="L510" s="15">
        <v>277</v>
      </c>
      <c r="M510" t="s">
        <v>25924</v>
      </c>
      <c r="N510" t="s">
        <v>25415</v>
      </c>
      <c r="O510" t="s">
        <v>25946</v>
      </c>
    </row>
    <row r="511" spans="2:15" ht="11" outlineLevel="1" x14ac:dyDescent="0.15">
      <c r="B511" t="s">
        <v>554</v>
      </c>
      <c r="C511" t="s">
        <v>25433</v>
      </c>
      <c r="D511" t="s">
        <v>25594</v>
      </c>
      <c r="E511" t="s">
        <v>25580</v>
      </c>
      <c r="F511" t="s">
        <v>25444</v>
      </c>
      <c r="H511" t="s">
        <v>25439</v>
      </c>
      <c r="I511" t="s">
        <v>25439</v>
      </c>
      <c r="J511" s="5"/>
      <c r="K511" t="s">
        <v>967</v>
      </c>
      <c r="L511" s="15">
        <v>277</v>
      </c>
      <c r="M511" t="s">
        <v>25924</v>
      </c>
      <c r="N511" t="s">
        <v>25415</v>
      </c>
      <c r="O511" t="s">
        <v>25947</v>
      </c>
    </row>
    <row r="512" spans="2:15" ht="11" outlineLevel="1" x14ac:dyDescent="0.15">
      <c r="B512" t="s">
        <v>554</v>
      </c>
      <c r="C512" t="s">
        <v>25433</v>
      </c>
      <c r="D512" t="s">
        <v>25594</v>
      </c>
      <c r="E512" t="s">
        <v>25580</v>
      </c>
      <c r="F512" t="s">
        <v>25444</v>
      </c>
      <c r="H512" t="s">
        <v>25441</v>
      </c>
      <c r="I512" t="s">
        <v>25441</v>
      </c>
      <c r="J512" s="5"/>
      <c r="K512" t="s">
        <v>967</v>
      </c>
      <c r="L512" s="15">
        <v>277</v>
      </c>
      <c r="M512" t="s">
        <v>25924</v>
      </c>
      <c r="N512" t="s">
        <v>25415</v>
      </c>
      <c r="O512" t="s">
        <v>25948</v>
      </c>
    </row>
    <row r="513" spans="2:15" ht="11" outlineLevel="1" x14ac:dyDescent="0.15">
      <c r="B513" t="s">
        <v>552</v>
      </c>
      <c r="C513" t="s">
        <v>25435</v>
      </c>
      <c r="D513" t="s">
        <v>25409</v>
      </c>
      <c r="E513" t="s">
        <v>25410</v>
      </c>
      <c r="F513" t="s">
        <v>25411</v>
      </c>
      <c r="H513" t="s">
        <v>25412</v>
      </c>
      <c r="I513" t="s">
        <v>25413</v>
      </c>
      <c r="J513" s="5">
        <v>8</v>
      </c>
      <c r="K513" t="s">
        <v>967</v>
      </c>
      <c r="L513" s="15">
        <v>321</v>
      </c>
      <c r="M513" t="s">
        <v>25949</v>
      </c>
      <c r="N513" t="s">
        <v>25415</v>
      </c>
      <c r="O513" t="s">
        <v>25950</v>
      </c>
    </row>
    <row r="514" spans="2:15" ht="11" outlineLevel="1" x14ac:dyDescent="0.15">
      <c r="B514" t="s">
        <v>552</v>
      </c>
      <c r="C514" t="s">
        <v>25435</v>
      </c>
      <c r="D514" t="s">
        <v>25409</v>
      </c>
      <c r="E514" t="s">
        <v>25410</v>
      </c>
      <c r="F514" t="s">
        <v>25411</v>
      </c>
      <c r="G514" t="s">
        <v>25429</v>
      </c>
      <c r="H514" t="s">
        <v>25417</v>
      </c>
      <c r="I514" t="s">
        <v>25417</v>
      </c>
      <c r="J514" s="5">
        <v>2</v>
      </c>
      <c r="K514" t="s">
        <v>967</v>
      </c>
      <c r="L514" s="15">
        <v>321</v>
      </c>
      <c r="M514" t="s">
        <v>25949</v>
      </c>
      <c r="N514" t="s">
        <v>25415</v>
      </c>
      <c r="O514" t="s">
        <v>25951</v>
      </c>
    </row>
    <row r="515" spans="2:15" ht="11" outlineLevel="1" x14ac:dyDescent="0.15">
      <c r="B515" t="s">
        <v>552</v>
      </c>
      <c r="C515" t="s">
        <v>25435</v>
      </c>
      <c r="D515" t="s">
        <v>25409</v>
      </c>
      <c r="E515" t="s">
        <v>25410</v>
      </c>
      <c r="F515" t="s">
        <v>25411</v>
      </c>
      <c r="G515" t="s">
        <v>25433</v>
      </c>
      <c r="H515" t="s">
        <v>25420</v>
      </c>
      <c r="I515" t="s">
        <v>25420</v>
      </c>
      <c r="J515" s="5">
        <v>1</v>
      </c>
      <c r="K515" t="s">
        <v>967</v>
      </c>
      <c r="L515" s="15">
        <v>321</v>
      </c>
      <c r="M515" t="s">
        <v>25949</v>
      </c>
      <c r="N515" t="s">
        <v>25415</v>
      </c>
      <c r="O515" t="s">
        <v>25952</v>
      </c>
    </row>
    <row r="516" spans="2:15" ht="11" outlineLevel="1" x14ac:dyDescent="0.15">
      <c r="B516" t="s">
        <v>552</v>
      </c>
      <c r="C516" t="s">
        <v>25435</v>
      </c>
      <c r="D516" t="s">
        <v>25409</v>
      </c>
      <c r="E516" t="s">
        <v>25410</v>
      </c>
      <c r="F516" t="s">
        <v>25411</v>
      </c>
      <c r="G516" t="s">
        <v>25435</v>
      </c>
      <c r="H516" t="s">
        <v>25422</v>
      </c>
      <c r="I516" t="s">
        <v>25423</v>
      </c>
      <c r="J516" s="5">
        <v>2</v>
      </c>
      <c r="K516" t="s">
        <v>967</v>
      </c>
      <c r="L516" s="15">
        <v>321</v>
      </c>
      <c r="M516" t="s">
        <v>25949</v>
      </c>
      <c r="N516" t="s">
        <v>25415</v>
      </c>
      <c r="O516" t="s">
        <v>25953</v>
      </c>
    </row>
    <row r="517" spans="2:15" ht="11" outlineLevel="1" x14ac:dyDescent="0.15">
      <c r="B517" t="s">
        <v>552</v>
      </c>
      <c r="C517" t="s">
        <v>25435</v>
      </c>
      <c r="D517" t="s">
        <v>25409</v>
      </c>
      <c r="E517" t="s">
        <v>25410</v>
      </c>
      <c r="F517" t="s">
        <v>25411</v>
      </c>
      <c r="G517" t="s">
        <v>25435</v>
      </c>
      <c r="H517" t="s">
        <v>25425</v>
      </c>
      <c r="I517" t="s">
        <v>25423</v>
      </c>
      <c r="J517" s="5">
        <v>0</v>
      </c>
      <c r="K517" t="s">
        <v>967</v>
      </c>
      <c r="L517" s="15">
        <v>321</v>
      </c>
      <c r="M517" t="s">
        <v>25949</v>
      </c>
      <c r="N517" t="s">
        <v>25415</v>
      </c>
      <c r="O517" t="s">
        <v>25954</v>
      </c>
    </row>
    <row r="518" spans="2:15" ht="11" outlineLevel="1" x14ac:dyDescent="0.15">
      <c r="B518" t="s">
        <v>552</v>
      </c>
      <c r="C518" t="s">
        <v>25435</v>
      </c>
      <c r="D518" t="s">
        <v>25409</v>
      </c>
      <c r="E518" t="s">
        <v>25410</v>
      </c>
      <c r="F518" t="s">
        <v>25411</v>
      </c>
      <c r="G518" t="s">
        <v>25435</v>
      </c>
      <c r="H518" t="s">
        <v>25427</v>
      </c>
      <c r="I518" t="s">
        <v>25423</v>
      </c>
      <c r="J518" s="5">
        <v>2</v>
      </c>
      <c r="K518" t="s">
        <v>967</v>
      </c>
      <c r="L518" s="15">
        <v>321</v>
      </c>
      <c r="M518" t="s">
        <v>25949</v>
      </c>
      <c r="N518" t="s">
        <v>25415</v>
      </c>
      <c r="O518" t="s">
        <v>25955</v>
      </c>
    </row>
    <row r="519" spans="2:15" ht="11" outlineLevel="1" x14ac:dyDescent="0.15">
      <c r="B519" t="s">
        <v>552</v>
      </c>
      <c r="C519" t="s">
        <v>25435</v>
      </c>
      <c r="D519" t="s">
        <v>25409</v>
      </c>
      <c r="E519" t="s">
        <v>25410</v>
      </c>
      <c r="F519" t="s">
        <v>25411</v>
      </c>
      <c r="G519" t="s">
        <v>25437</v>
      </c>
      <c r="H519" t="s">
        <v>25430</v>
      </c>
      <c r="I519" t="s">
        <v>25431</v>
      </c>
      <c r="J519" s="5">
        <v>5</v>
      </c>
      <c r="K519" t="s">
        <v>967</v>
      </c>
      <c r="L519" s="15">
        <v>321</v>
      </c>
      <c r="M519" t="s">
        <v>25949</v>
      </c>
      <c r="N519" t="s">
        <v>25415</v>
      </c>
      <c r="O519" t="s">
        <v>25956</v>
      </c>
    </row>
    <row r="520" spans="2:15" ht="11" outlineLevel="1" x14ac:dyDescent="0.15">
      <c r="B520" t="s">
        <v>552</v>
      </c>
      <c r="C520" t="s">
        <v>25435</v>
      </c>
      <c r="D520" t="s">
        <v>25409</v>
      </c>
      <c r="E520" t="s">
        <v>25410</v>
      </c>
      <c r="F520" t="s">
        <v>25411</v>
      </c>
      <c r="G520" t="s">
        <v>25617</v>
      </c>
      <c r="H520" t="s">
        <v>25430</v>
      </c>
      <c r="I520" t="s">
        <v>25431</v>
      </c>
      <c r="J520" s="5">
        <v>4</v>
      </c>
      <c r="K520" t="s">
        <v>967</v>
      </c>
      <c r="L520" s="15">
        <v>321</v>
      </c>
      <c r="M520" t="s">
        <v>25949</v>
      </c>
      <c r="N520" t="s">
        <v>25415</v>
      </c>
      <c r="O520" t="s">
        <v>25957</v>
      </c>
    </row>
    <row r="521" spans="2:15" ht="11" outlineLevel="1" x14ac:dyDescent="0.15">
      <c r="B521" t="s">
        <v>552</v>
      </c>
      <c r="C521" t="s">
        <v>25435</v>
      </c>
      <c r="D521" t="s">
        <v>25409</v>
      </c>
      <c r="E521" t="s">
        <v>25410</v>
      </c>
      <c r="F521" t="s">
        <v>25411</v>
      </c>
      <c r="G521" t="s">
        <v>25788</v>
      </c>
      <c r="H521" t="s">
        <v>25430</v>
      </c>
      <c r="I521" t="s">
        <v>25431</v>
      </c>
      <c r="J521" s="5">
        <v>3</v>
      </c>
      <c r="K521" t="s">
        <v>967</v>
      </c>
      <c r="L521" s="15">
        <v>321</v>
      </c>
      <c r="M521" t="s">
        <v>25949</v>
      </c>
      <c r="N521" t="s">
        <v>25415</v>
      </c>
      <c r="O521" t="s">
        <v>25958</v>
      </c>
    </row>
    <row r="522" spans="2:15" ht="11" outlineLevel="1" x14ac:dyDescent="0.15">
      <c r="B522" t="s">
        <v>552</v>
      </c>
      <c r="C522" t="s">
        <v>25435</v>
      </c>
      <c r="D522" t="s">
        <v>25409</v>
      </c>
      <c r="E522" t="s">
        <v>25410</v>
      </c>
      <c r="F522" t="s">
        <v>25411</v>
      </c>
      <c r="G522" t="s">
        <v>25959</v>
      </c>
      <c r="H522" t="s">
        <v>25430</v>
      </c>
      <c r="I522" t="s">
        <v>25431</v>
      </c>
      <c r="J522" s="5">
        <v>3</v>
      </c>
      <c r="K522" t="s">
        <v>967</v>
      </c>
      <c r="L522" s="15">
        <v>321</v>
      </c>
      <c r="M522" t="s">
        <v>25949</v>
      </c>
      <c r="N522" t="s">
        <v>25415</v>
      </c>
      <c r="O522" t="s">
        <v>25960</v>
      </c>
    </row>
    <row r="523" spans="2:15" ht="11" outlineLevel="1" x14ac:dyDescent="0.15">
      <c r="B523" t="s">
        <v>552</v>
      </c>
      <c r="C523" t="s">
        <v>25435</v>
      </c>
      <c r="D523" t="s">
        <v>25409</v>
      </c>
      <c r="E523" t="s">
        <v>25410</v>
      </c>
      <c r="F523" t="s">
        <v>25411</v>
      </c>
      <c r="H523" t="s">
        <v>25439</v>
      </c>
      <c r="I523" t="s">
        <v>25439</v>
      </c>
      <c r="J523" s="5">
        <v>0</v>
      </c>
      <c r="K523" t="s">
        <v>967</v>
      </c>
      <c r="L523" s="15">
        <v>321</v>
      </c>
      <c r="M523" t="s">
        <v>25949</v>
      </c>
      <c r="N523" t="s">
        <v>25415</v>
      </c>
      <c r="O523" t="s">
        <v>25961</v>
      </c>
    </row>
    <row r="524" spans="2:15" ht="11" outlineLevel="1" x14ac:dyDescent="0.15">
      <c r="B524" t="s">
        <v>552</v>
      </c>
      <c r="C524" t="s">
        <v>25435</v>
      </c>
      <c r="D524" t="s">
        <v>25409</v>
      </c>
      <c r="E524" t="s">
        <v>25410</v>
      </c>
      <c r="F524" t="s">
        <v>25411</v>
      </c>
      <c r="H524" t="s">
        <v>25441</v>
      </c>
      <c r="I524" t="s">
        <v>25441</v>
      </c>
      <c r="J524" s="5">
        <v>28</v>
      </c>
      <c r="K524" t="s">
        <v>967</v>
      </c>
      <c r="L524" s="15">
        <v>321</v>
      </c>
      <c r="M524" t="s">
        <v>25949</v>
      </c>
      <c r="N524" t="s">
        <v>25415</v>
      </c>
      <c r="O524" t="s">
        <v>25962</v>
      </c>
    </row>
    <row r="525" spans="2:15" ht="11" outlineLevel="1" x14ac:dyDescent="0.15">
      <c r="B525" t="s">
        <v>552</v>
      </c>
      <c r="C525" t="s">
        <v>25435</v>
      </c>
      <c r="D525" t="s">
        <v>25409</v>
      </c>
      <c r="E525" t="s">
        <v>25443</v>
      </c>
      <c r="F525" t="s">
        <v>25444</v>
      </c>
      <c r="H525" t="s">
        <v>25412</v>
      </c>
      <c r="I525" t="s">
        <v>25413</v>
      </c>
      <c r="J525" s="5">
        <v>239.14500000000001</v>
      </c>
      <c r="K525" t="s">
        <v>967</v>
      </c>
      <c r="L525" s="15">
        <v>321</v>
      </c>
      <c r="M525" t="s">
        <v>25949</v>
      </c>
      <c r="N525" t="s">
        <v>25415</v>
      </c>
      <c r="O525" t="s">
        <v>25963</v>
      </c>
    </row>
    <row r="526" spans="2:15" ht="11" outlineLevel="1" x14ac:dyDescent="0.15">
      <c r="B526" t="s">
        <v>552</v>
      </c>
      <c r="C526" t="s">
        <v>25435</v>
      </c>
      <c r="D526" t="s">
        <v>25409</v>
      </c>
      <c r="E526" t="s">
        <v>25443</v>
      </c>
      <c r="F526" t="s">
        <v>25444</v>
      </c>
      <c r="G526" t="s">
        <v>25429</v>
      </c>
      <c r="H526" t="s">
        <v>25417</v>
      </c>
      <c r="I526" t="s">
        <v>25417</v>
      </c>
      <c r="J526" s="5">
        <v>47.889000000000003</v>
      </c>
      <c r="K526" t="s">
        <v>967</v>
      </c>
      <c r="L526" s="15">
        <v>321</v>
      </c>
      <c r="M526" t="s">
        <v>25949</v>
      </c>
      <c r="N526" t="s">
        <v>25415</v>
      </c>
      <c r="O526" t="s">
        <v>25964</v>
      </c>
    </row>
    <row r="527" spans="2:15" ht="11" outlineLevel="1" x14ac:dyDescent="0.15">
      <c r="B527" t="s">
        <v>552</v>
      </c>
      <c r="C527" t="s">
        <v>25435</v>
      </c>
      <c r="D527" t="s">
        <v>25409</v>
      </c>
      <c r="E527" t="s">
        <v>25443</v>
      </c>
      <c r="F527" t="s">
        <v>25444</v>
      </c>
      <c r="G527" t="s">
        <v>25433</v>
      </c>
      <c r="H527" t="s">
        <v>25420</v>
      </c>
      <c r="I527" t="s">
        <v>25420</v>
      </c>
      <c r="J527" s="5">
        <v>30.591999999999999</v>
      </c>
      <c r="K527" t="s">
        <v>967</v>
      </c>
      <c r="L527" s="15">
        <v>321</v>
      </c>
      <c r="M527" t="s">
        <v>25949</v>
      </c>
      <c r="N527" t="s">
        <v>25415</v>
      </c>
      <c r="O527" t="s">
        <v>25965</v>
      </c>
    </row>
    <row r="528" spans="2:15" ht="11" outlineLevel="1" x14ac:dyDescent="0.15">
      <c r="B528" t="s">
        <v>552</v>
      </c>
      <c r="C528" t="s">
        <v>25435</v>
      </c>
      <c r="D528" t="s">
        <v>25409</v>
      </c>
      <c r="E528" t="s">
        <v>25443</v>
      </c>
      <c r="F528" t="s">
        <v>25444</v>
      </c>
      <c r="G528" t="s">
        <v>25435</v>
      </c>
      <c r="H528" t="s">
        <v>25422</v>
      </c>
      <c r="I528" t="s">
        <v>25423</v>
      </c>
      <c r="J528" s="5">
        <v>55.459000000000003</v>
      </c>
      <c r="K528" t="s">
        <v>967</v>
      </c>
      <c r="L528" s="15">
        <v>321</v>
      </c>
      <c r="M528" t="s">
        <v>25949</v>
      </c>
      <c r="N528" t="s">
        <v>25415</v>
      </c>
      <c r="O528" t="s">
        <v>25966</v>
      </c>
    </row>
    <row r="529" spans="2:15" ht="11" outlineLevel="1" x14ac:dyDescent="0.15">
      <c r="B529" t="s">
        <v>552</v>
      </c>
      <c r="C529" t="s">
        <v>25435</v>
      </c>
      <c r="D529" t="s">
        <v>25409</v>
      </c>
      <c r="E529" t="s">
        <v>25443</v>
      </c>
      <c r="F529" t="s">
        <v>25444</v>
      </c>
      <c r="G529" t="s">
        <v>25435</v>
      </c>
      <c r="H529" t="s">
        <v>25425</v>
      </c>
      <c r="I529" t="s">
        <v>25423</v>
      </c>
      <c r="J529" s="5">
        <v>0</v>
      </c>
      <c r="K529" t="s">
        <v>967</v>
      </c>
      <c r="L529" s="15">
        <v>321</v>
      </c>
      <c r="M529" t="s">
        <v>25949</v>
      </c>
      <c r="N529" t="s">
        <v>25415</v>
      </c>
      <c r="O529" t="s">
        <v>25967</v>
      </c>
    </row>
    <row r="530" spans="2:15" ht="11" outlineLevel="1" x14ac:dyDescent="0.15">
      <c r="B530" t="s">
        <v>552</v>
      </c>
      <c r="C530" t="s">
        <v>25435</v>
      </c>
      <c r="D530" t="s">
        <v>25409</v>
      </c>
      <c r="E530" t="s">
        <v>25443</v>
      </c>
      <c r="F530" t="s">
        <v>25444</v>
      </c>
      <c r="G530" t="s">
        <v>25435</v>
      </c>
      <c r="H530" t="s">
        <v>25427</v>
      </c>
      <c r="I530" t="s">
        <v>25423</v>
      </c>
      <c r="J530" s="5">
        <v>55.459000000000003</v>
      </c>
      <c r="K530" t="s">
        <v>967</v>
      </c>
      <c r="L530" s="15">
        <v>321</v>
      </c>
      <c r="M530" t="s">
        <v>25949</v>
      </c>
      <c r="N530" t="s">
        <v>25415</v>
      </c>
      <c r="O530" t="s">
        <v>25968</v>
      </c>
    </row>
    <row r="531" spans="2:15" ht="11" outlineLevel="1" x14ac:dyDescent="0.15">
      <c r="B531" t="s">
        <v>552</v>
      </c>
      <c r="C531" t="s">
        <v>25435</v>
      </c>
      <c r="D531" t="s">
        <v>25409</v>
      </c>
      <c r="E531" t="s">
        <v>25443</v>
      </c>
      <c r="F531" t="s">
        <v>25444</v>
      </c>
      <c r="G531" t="s">
        <v>25437</v>
      </c>
      <c r="H531" t="s">
        <v>25430</v>
      </c>
      <c r="I531" t="s">
        <v>25431</v>
      </c>
      <c r="J531" s="5">
        <v>59.274999999999999</v>
      </c>
      <c r="K531" t="s">
        <v>967</v>
      </c>
      <c r="L531" s="15">
        <v>321</v>
      </c>
      <c r="M531" t="s">
        <v>25949</v>
      </c>
      <c r="N531" t="s">
        <v>25415</v>
      </c>
      <c r="O531" t="s">
        <v>25969</v>
      </c>
    </row>
    <row r="532" spans="2:15" ht="11" outlineLevel="1" x14ac:dyDescent="0.15">
      <c r="B532" t="s">
        <v>552</v>
      </c>
      <c r="C532" t="s">
        <v>25435</v>
      </c>
      <c r="D532" t="s">
        <v>25409</v>
      </c>
      <c r="E532" t="s">
        <v>25443</v>
      </c>
      <c r="F532" t="s">
        <v>25444</v>
      </c>
      <c r="G532" t="s">
        <v>25617</v>
      </c>
      <c r="H532" t="s">
        <v>25430</v>
      </c>
      <c r="I532" t="s">
        <v>25431</v>
      </c>
      <c r="J532" s="5">
        <v>71.373999999999995</v>
      </c>
      <c r="K532" t="s">
        <v>967</v>
      </c>
      <c r="L532" s="15">
        <v>321</v>
      </c>
      <c r="M532" t="s">
        <v>25949</v>
      </c>
      <c r="N532" t="s">
        <v>25415</v>
      </c>
      <c r="O532" t="s">
        <v>25970</v>
      </c>
    </row>
    <row r="533" spans="2:15" ht="11" outlineLevel="1" x14ac:dyDescent="0.15">
      <c r="B533" t="s">
        <v>552</v>
      </c>
      <c r="C533" t="s">
        <v>25435</v>
      </c>
      <c r="D533" t="s">
        <v>25409</v>
      </c>
      <c r="E533" t="s">
        <v>25443</v>
      </c>
      <c r="F533" t="s">
        <v>25444</v>
      </c>
      <c r="G533" t="s">
        <v>25788</v>
      </c>
      <c r="H533" t="s">
        <v>25430</v>
      </c>
      <c r="I533" t="s">
        <v>25431</v>
      </c>
      <c r="J533" s="5">
        <v>29.699000000000002</v>
      </c>
      <c r="K533" t="s">
        <v>967</v>
      </c>
      <c r="L533" s="15">
        <v>321</v>
      </c>
      <c r="M533" t="s">
        <v>25949</v>
      </c>
      <c r="N533" t="s">
        <v>25415</v>
      </c>
      <c r="O533" t="s">
        <v>25971</v>
      </c>
    </row>
    <row r="534" spans="2:15" ht="11" outlineLevel="1" x14ac:dyDescent="0.15">
      <c r="B534" t="s">
        <v>552</v>
      </c>
      <c r="C534" t="s">
        <v>25435</v>
      </c>
      <c r="D534" t="s">
        <v>25409</v>
      </c>
      <c r="E534" t="s">
        <v>25443</v>
      </c>
      <c r="F534" t="s">
        <v>25444</v>
      </c>
      <c r="G534" t="s">
        <v>25959</v>
      </c>
      <c r="H534" t="s">
        <v>25430</v>
      </c>
      <c r="I534" t="s">
        <v>25431</v>
      </c>
      <c r="J534" s="5">
        <v>29.995999999999999</v>
      </c>
      <c r="K534" t="s">
        <v>967</v>
      </c>
      <c r="L534" s="15">
        <v>321</v>
      </c>
      <c r="M534" t="s">
        <v>25949</v>
      </c>
      <c r="N534" t="s">
        <v>25415</v>
      </c>
      <c r="O534" t="s">
        <v>25972</v>
      </c>
    </row>
    <row r="535" spans="2:15" ht="11" outlineLevel="1" x14ac:dyDescent="0.15">
      <c r="B535" t="s">
        <v>552</v>
      </c>
      <c r="C535" t="s">
        <v>25435</v>
      </c>
      <c r="D535" t="s">
        <v>25409</v>
      </c>
      <c r="E535" t="s">
        <v>25443</v>
      </c>
      <c r="F535" t="s">
        <v>25444</v>
      </c>
      <c r="H535" t="s">
        <v>25439</v>
      </c>
      <c r="I535" t="s">
        <v>25439</v>
      </c>
      <c r="J535" s="5">
        <v>0</v>
      </c>
      <c r="K535" t="s">
        <v>967</v>
      </c>
      <c r="L535" s="15">
        <v>321</v>
      </c>
      <c r="M535" t="s">
        <v>25949</v>
      </c>
      <c r="N535" t="s">
        <v>25415</v>
      </c>
      <c r="O535" t="s">
        <v>25973</v>
      </c>
    </row>
    <row r="536" spans="2:15" ht="11" outlineLevel="1" x14ac:dyDescent="0.15">
      <c r="B536" t="s">
        <v>552</v>
      </c>
      <c r="C536" t="s">
        <v>25435</v>
      </c>
      <c r="D536" t="s">
        <v>25409</v>
      </c>
      <c r="E536" t="s">
        <v>25443</v>
      </c>
      <c r="F536" t="s">
        <v>25444</v>
      </c>
      <c r="H536" t="s">
        <v>25441</v>
      </c>
      <c r="I536" t="s">
        <v>25441</v>
      </c>
      <c r="J536" s="5">
        <v>563.42899999999997</v>
      </c>
      <c r="K536" t="s">
        <v>967</v>
      </c>
      <c r="L536" s="15">
        <v>321</v>
      </c>
      <c r="M536" t="s">
        <v>25949</v>
      </c>
      <c r="N536" t="s">
        <v>25415</v>
      </c>
      <c r="O536" t="s">
        <v>25974</v>
      </c>
    </row>
    <row r="537" spans="2:15" ht="11" outlineLevel="1" x14ac:dyDescent="0.15">
      <c r="B537" t="s">
        <v>552</v>
      </c>
      <c r="C537" t="s">
        <v>25435</v>
      </c>
      <c r="D537" t="s">
        <v>25409</v>
      </c>
      <c r="E537" t="s">
        <v>25457</v>
      </c>
      <c r="F537" t="s">
        <v>25444</v>
      </c>
      <c r="H537" t="s">
        <v>25412</v>
      </c>
      <c r="I537" t="s">
        <v>25413</v>
      </c>
      <c r="J537" s="5">
        <v>239.14500000000001</v>
      </c>
      <c r="K537" t="s">
        <v>967</v>
      </c>
      <c r="L537" s="15">
        <v>321</v>
      </c>
      <c r="M537" t="s">
        <v>25949</v>
      </c>
      <c r="N537" t="s">
        <v>25415</v>
      </c>
      <c r="O537" t="s">
        <v>25975</v>
      </c>
    </row>
    <row r="538" spans="2:15" ht="11" outlineLevel="1" x14ac:dyDescent="0.15">
      <c r="B538" t="s">
        <v>552</v>
      </c>
      <c r="C538" t="s">
        <v>25435</v>
      </c>
      <c r="D538" t="s">
        <v>25409</v>
      </c>
      <c r="E538" t="s">
        <v>25457</v>
      </c>
      <c r="F538" t="s">
        <v>25444</v>
      </c>
      <c r="G538" t="s">
        <v>25429</v>
      </c>
      <c r="H538" t="s">
        <v>25417</v>
      </c>
      <c r="I538" t="s">
        <v>25417</v>
      </c>
      <c r="J538" s="5">
        <v>47.889000000000003</v>
      </c>
      <c r="K538" t="s">
        <v>967</v>
      </c>
      <c r="L538" s="15">
        <v>321</v>
      </c>
      <c r="M538" t="s">
        <v>25949</v>
      </c>
      <c r="N538" t="s">
        <v>25415</v>
      </c>
      <c r="O538" t="s">
        <v>25976</v>
      </c>
    </row>
    <row r="539" spans="2:15" ht="11" outlineLevel="1" x14ac:dyDescent="0.15">
      <c r="B539" t="s">
        <v>552</v>
      </c>
      <c r="C539" t="s">
        <v>25435</v>
      </c>
      <c r="D539" t="s">
        <v>25409</v>
      </c>
      <c r="E539" t="s">
        <v>25457</v>
      </c>
      <c r="F539" t="s">
        <v>25444</v>
      </c>
      <c r="G539" t="s">
        <v>25433</v>
      </c>
      <c r="H539" t="s">
        <v>25420</v>
      </c>
      <c r="I539" t="s">
        <v>25420</v>
      </c>
      <c r="J539" s="5">
        <v>30.591999999999999</v>
      </c>
      <c r="K539" t="s">
        <v>967</v>
      </c>
      <c r="L539" s="15">
        <v>321</v>
      </c>
      <c r="M539" t="s">
        <v>25949</v>
      </c>
      <c r="N539" t="s">
        <v>25415</v>
      </c>
      <c r="O539" t="s">
        <v>25977</v>
      </c>
    </row>
    <row r="540" spans="2:15" ht="11" outlineLevel="1" x14ac:dyDescent="0.15">
      <c r="B540" t="s">
        <v>552</v>
      </c>
      <c r="C540" t="s">
        <v>25435</v>
      </c>
      <c r="D540" t="s">
        <v>25409</v>
      </c>
      <c r="E540" t="s">
        <v>25457</v>
      </c>
      <c r="F540" t="s">
        <v>25444</v>
      </c>
      <c r="G540" t="s">
        <v>25435</v>
      </c>
      <c r="H540" t="s">
        <v>25422</v>
      </c>
      <c r="I540" t="s">
        <v>25423</v>
      </c>
      <c r="J540" s="5">
        <v>55.459000000000003</v>
      </c>
      <c r="K540" t="s">
        <v>967</v>
      </c>
      <c r="L540" s="15">
        <v>321</v>
      </c>
      <c r="M540" t="s">
        <v>25949</v>
      </c>
      <c r="N540" t="s">
        <v>25415</v>
      </c>
      <c r="O540" t="s">
        <v>25978</v>
      </c>
    </row>
    <row r="541" spans="2:15" ht="11" outlineLevel="1" x14ac:dyDescent="0.15">
      <c r="B541" t="s">
        <v>552</v>
      </c>
      <c r="C541" t="s">
        <v>25435</v>
      </c>
      <c r="D541" t="s">
        <v>25409</v>
      </c>
      <c r="E541" t="s">
        <v>25457</v>
      </c>
      <c r="F541" t="s">
        <v>25444</v>
      </c>
      <c r="G541" t="s">
        <v>25435</v>
      </c>
      <c r="H541" t="s">
        <v>25425</v>
      </c>
      <c r="I541" t="s">
        <v>25423</v>
      </c>
      <c r="J541" s="5">
        <v>0</v>
      </c>
      <c r="K541" t="s">
        <v>967</v>
      </c>
      <c r="L541" s="15">
        <v>321</v>
      </c>
      <c r="M541" t="s">
        <v>25949</v>
      </c>
      <c r="N541" t="s">
        <v>25415</v>
      </c>
      <c r="O541" t="s">
        <v>25979</v>
      </c>
    </row>
    <row r="542" spans="2:15" ht="11" outlineLevel="1" x14ac:dyDescent="0.15">
      <c r="B542" t="s">
        <v>552</v>
      </c>
      <c r="C542" t="s">
        <v>25435</v>
      </c>
      <c r="D542" t="s">
        <v>25409</v>
      </c>
      <c r="E542" t="s">
        <v>25457</v>
      </c>
      <c r="F542" t="s">
        <v>25444</v>
      </c>
      <c r="G542" t="s">
        <v>25435</v>
      </c>
      <c r="H542" t="s">
        <v>25427</v>
      </c>
      <c r="I542" t="s">
        <v>25423</v>
      </c>
      <c r="J542" s="5">
        <v>55.459000000000003</v>
      </c>
      <c r="K542" t="s">
        <v>967</v>
      </c>
      <c r="L542" s="15">
        <v>321</v>
      </c>
      <c r="M542" t="s">
        <v>25949</v>
      </c>
      <c r="N542" t="s">
        <v>25415</v>
      </c>
      <c r="O542" t="s">
        <v>25980</v>
      </c>
    </row>
    <row r="543" spans="2:15" ht="11" outlineLevel="1" x14ac:dyDescent="0.15">
      <c r="B543" t="s">
        <v>552</v>
      </c>
      <c r="C543" t="s">
        <v>25435</v>
      </c>
      <c r="D543" t="s">
        <v>25409</v>
      </c>
      <c r="E543" t="s">
        <v>25457</v>
      </c>
      <c r="F543" t="s">
        <v>25444</v>
      </c>
      <c r="G543" t="s">
        <v>25437</v>
      </c>
      <c r="H543" t="s">
        <v>25430</v>
      </c>
      <c r="I543" t="s">
        <v>25431</v>
      </c>
      <c r="J543" s="5">
        <v>59.274999999999999</v>
      </c>
      <c r="K543" t="s">
        <v>967</v>
      </c>
      <c r="L543" s="15">
        <v>321</v>
      </c>
      <c r="M543" t="s">
        <v>25949</v>
      </c>
      <c r="N543" t="s">
        <v>25415</v>
      </c>
      <c r="O543" t="s">
        <v>25981</v>
      </c>
    </row>
    <row r="544" spans="2:15" ht="11" outlineLevel="1" x14ac:dyDescent="0.15">
      <c r="B544" t="s">
        <v>552</v>
      </c>
      <c r="C544" t="s">
        <v>25435</v>
      </c>
      <c r="D544" t="s">
        <v>25409</v>
      </c>
      <c r="E544" t="s">
        <v>25457</v>
      </c>
      <c r="F544" t="s">
        <v>25444</v>
      </c>
      <c r="G544" t="s">
        <v>25617</v>
      </c>
      <c r="H544" t="s">
        <v>25430</v>
      </c>
      <c r="I544" t="s">
        <v>25431</v>
      </c>
      <c r="J544" s="5">
        <v>71.373999999999995</v>
      </c>
      <c r="K544" t="s">
        <v>967</v>
      </c>
      <c r="L544" s="15">
        <v>321</v>
      </c>
      <c r="M544" t="s">
        <v>25949</v>
      </c>
      <c r="N544" t="s">
        <v>25415</v>
      </c>
      <c r="O544" t="s">
        <v>25982</v>
      </c>
    </row>
    <row r="545" spans="2:15" ht="11" outlineLevel="1" x14ac:dyDescent="0.15">
      <c r="B545" t="s">
        <v>552</v>
      </c>
      <c r="C545" t="s">
        <v>25435</v>
      </c>
      <c r="D545" t="s">
        <v>25409</v>
      </c>
      <c r="E545" t="s">
        <v>25457</v>
      </c>
      <c r="F545" t="s">
        <v>25444</v>
      </c>
      <c r="G545" t="s">
        <v>25788</v>
      </c>
      <c r="H545" t="s">
        <v>25430</v>
      </c>
      <c r="I545" t="s">
        <v>25431</v>
      </c>
      <c r="J545" s="5">
        <v>29.699000000000002</v>
      </c>
      <c r="K545" t="s">
        <v>967</v>
      </c>
      <c r="L545" s="15">
        <v>321</v>
      </c>
      <c r="M545" t="s">
        <v>25949</v>
      </c>
      <c r="N545" t="s">
        <v>25415</v>
      </c>
      <c r="O545" t="s">
        <v>25983</v>
      </c>
    </row>
    <row r="546" spans="2:15" ht="11" outlineLevel="1" x14ac:dyDescent="0.15">
      <c r="B546" t="s">
        <v>552</v>
      </c>
      <c r="C546" t="s">
        <v>25435</v>
      </c>
      <c r="D546" t="s">
        <v>25409</v>
      </c>
      <c r="E546" t="s">
        <v>25457</v>
      </c>
      <c r="F546" t="s">
        <v>25444</v>
      </c>
      <c r="G546" t="s">
        <v>25959</v>
      </c>
      <c r="H546" t="s">
        <v>25430</v>
      </c>
      <c r="I546" t="s">
        <v>25431</v>
      </c>
      <c r="J546" s="5">
        <v>29.995999999999999</v>
      </c>
      <c r="K546" t="s">
        <v>967</v>
      </c>
      <c r="L546" s="15">
        <v>321</v>
      </c>
      <c r="M546" t="s">
        <v>25949</v>
      </c>
      <c r="N546" t="s">
        <v>25415</v>
      </c>
      <c r="O546" t="s">
        <v>25984</v>
      </c>
    </row>
    <row r="547" spans="2:15" ht="11" outlineLevel="1" x14ac:dyDescent="0.15">
      <c r="B547" t="s">
        <v>552</v>
      </c>
      <c r="C547" t="s">
        <v>25435</v>
      </c>
      <c r="D547" t="s">
        <v>25409</v>
      </c>
      <c r="E547" t="s">
        <v>25457</v>
      </c>
      <c r="F547" t="s">
        <v>25444</v>
      </c>
      <c r="H547" t="s">
        <v>25439</v>
      </c>
      <c r="I547" t="s">
        <v>25439</v>
      </c>
      <c r="J547" s="5">
        <v>0</v>
      </c>
      <c r="K547" t="s">
        <v>967</v>
      </c>
      <c r="L547" s="15">
        <v>321</v>
      </c>
      <c r="M547" t="s">
        <v>25949</v>
      </c>
      <c r="N547" t="s">
        <v>25415</v>
      </c>
      <c r="O547" t="s">
        <v>25985</v>
      </c>
    </row>
    <row r="548" spans="2:15" ht="11" outlineLevel="1" x14ac:dyDescent="0.15">
      <c r="B548" t="s">
        <v>552</v>
      </c>
      <c r="C548" t="s">
        <v>25435</v>
      </c>
      <c r="D548" t="s">
        <v>25409</v>
      </c>
      <c r="E548" t="s">
        <v>25457</v>
      </c>
      <c r="F548" t="s">
        <v>25444</v>
      </c>
      <c r="H548" t="s">
        <v>25441</v>
      </c>
      <c r="I548" t="s">
        <v>25441</v>
      </c>
      <c r="J548" s="5">
        <v>563.42899999999997</v>
      </c>
      <c r="K548" t="s">
        <v>967</v>
      </c>
      <c r="L548" s="15">
        <v>321</v>
      </c>
      <c r="M548" t="s">
        <v>25949</v>
      </c>
      <c r="N548" t="s">
        <v>25415</v>
      </c>
      <c r="O548" t="s">
        <v>25986</v>
      </c>
    </row>
    <row r="549" spans="2:15" ht="11" outlineLevel="1" x14ac:dyDescent="0.15">
      <c r="B549" t="s">
        <v>552</v>
      </c>
      <c r="C549" t="s">
        <v>25435</v>
      </c>
      <c r="D549" t="s">
        <v>25409</v>
      </c>
      <c r="E549" t="s">
        <v>25470</v>
      </c>
      <c r="F549" t="s">
        <v>25444</v>
      </c>
      <c r="H549" t="s">
        <v>25412</v>
      </c>
      <c r="I549" t="s">
        <v>25413</v>
      </c>
      <c r="J549" s="5">
        <v>239.14500000000001</v>
      </c>
      <c r="K549" t="s">
        <v>967</v>
      </c>
      <c r="L549" s="15">
        <v>321</v>
      </c>
      <c r="M549" t="s">
        <v>25949</v>
      </c>
      <c r="N549" t="s">
        <v>25415</v>
      </c>
      <c r="O549" t="s">
        <v>25987</v>
      </c>
    </row>
    <row r="550" spans="2:15" ht="11" outlineLevel="1" x14ac:dyDescent="0.15">
      <c r="B550" t="s">
        <v>552</v>
      </c>
      <c r="C550" t="s">
        <v>25435</v>
      </c>
      <c r="D550" t="s">
        <v>25409</v>
      </c>
      <c r="E550" t="s">
        <v>25470</v>
      </c>
      <c r="F550" t="s">
        <v>25444</v>
      </c>
      <c r="G550" t="s">
        <v>25429</v>
      </c>
      <c r="H550" t="s">
        <v>25417</v>
      </c>
      <c r="I550" t="s">
        <v>25417</v>
      </c>
      <c r="J550" s="5">
        <v>47.889000000000003</v>
      </c>
      <c r="K550" t="s">
        <v>967</v>
      </c>
      <c r="L550" s="15">
        <v>321</v>
      </c>
      <c r="M550" t="s">
        <v>25949</v>
      </c>
      <c r="N550" t="s">
        <v>25415</v>
      </c>
      <c r="O550" t="s">
        <v>25988</v>
      </c>
    </row>
    <row r="551" spans="2:15" ht="11" outlineLevel="1" x14ac:dyDescent="0.15">
      <c r="B551" t="s">
        <v>552</v>
      </c>
      <c r="C551" t="s">
        <v>25435</v>
      </c>
      <c r="D551" t="s">
        <v>25409</v>
      </c>
      <c r="E551" t="s">
        <v>25470</v>
      </c>
      <c r="F551" t="s">
        <v>25444</v>
      </c>
      <c r="G551" t="s">
        <v>25433</v>
      </c>
      <c r="H551" t="s">
        <v>25420</v>
      </c>
      <c r="I551" t="s">
        <v>25420</v>
      </c>
      <c r="J551" s="5">
        <v>30.591999999999999</v>
      </c>
      <c r="K551" t="s">
        <v>967</v>
      </c>
      <c r="L551" s="15">
        <v>321</v>
      </c>
      <c r="M551" t="s">
        <v>25949</v>
      </c>
      <c r="N551" t="s">
        <v>25415</v>
      </c>
      <c r="O551" t="s">
        <v>25989</v>
      </c>
    </row>
    <row r="552" spans="2:15" ht="11" outlineLevel="1" x14ac:dyDescent="0.15">
      <c r="B552" t="s">
        <v>552</v>
      </c>
      <c r="C552" t="s">
        <v>25435</v>
      </c>
      <c r="D552" t="s">
        <v>25409</v>
      </c>
      <c r="E552" t="s">
        <v>25470</v>
      </c>
      <c r="F552" t="s">
        <v>25444</v>
      </c>
      <c r="G552" t="s">
        <v>25435</v>
      </c>
      <c r="H552" t="s">
        <v>25422</v>
      </c>
      <c r="I552" t="s">
        <v>25423</v>
      </c>
      <c r="J552" s="5">
        <v>55.459000000000003</v>
      </c>
      <c r="K552" t="s">
        <v>967</v>
      </c>
      <c r="L552" s="15">
        <v>321</v>
      </c>
      <c r="M552" t="s">
        <v>25949</v>
      </c>
      <c r="N552" t="s">
        <v>25415</v>
      </c>
      <c r="O552" t="s">
        <v>25990</v>
      </c>
    </row>
    <row r="553" spans="2:15" ht="11" outlineLevel="1" x14ac:dyDescent="0.15">
      <c r="B553" t="s">
        <v>552</v>
      </c>
      <c r="C553" t="s">
        <v>25435</v>
      </c>
      <c r="D553" t="s">
        <v>25409</v>
      </c>
      <c r="E553" t="s">
        <v>25470</v>
      </c>
      <c r="F553" t="s">
        <v>25444</v>
      </c>
      <c r="G553" t="s">
        <v>25435</v>
      </c>
      <c r="H553" t="s">
        <v>25425</v>
      </c>
      <c r="I553" t="s">
        <v>25423</v>
      </c>
      <c r="J553" s="5">
        <v>0</v>
      </c>
      <c r="K553" t="s">
        <v>967</v>
      </c>
      <c r="L553" s="15">
        <v>321</v>
      </c>
      <c r="M553" t="s">
        <v>25949</v>
      </c>
      <c r="N553" t="s">
        <v>25415</v>
      </c>
      <c r="O553" t="s">
        <v>25991</v>
      </c>
    </row>
    <row r="554" spans="2:15" ht="11" outlineLevel="1" x14ac:dyDescent="0.15">
      <c r="B554" t="s">
        <v>552</v>
      </c>
      <c r="C554" t="s">
        <v>25435</v>
      </c>
      <c r="D554" t="s">
        <v>25409</v>
      </c>
      <c r="E554" t="s">
        <v>25470</v>
      </c>
      <c r="F554" t="s">
        <v>25444</v>
      </c>
      <c r="G554" t="s">
        <v>25435</v>
      </c>
      <c r="H554" t="s">
        <v>25427</v>
      </c>
      <c r="I554" t="s">
        <v>25423</v>
      </c>
      <c r="J554" s="5">
        <v>55.459000000000003</v>
      </c>
      <c r="K554" t="s">
        <v>967</v>
      </c>
      <c r="L554" s="15">
        <v>321</v>
      </c>
      <c r="M554" t="s">
        <v>25949</v>
      </c>
      <c r="N554" t="s">
        <v>25415</v>
      </c>
      <c r="O554" t="s">
        <v>25992</v>
      </c>
    </row>
    <row r="555" spans="2:15" ht="11" outlineLevel="1" x14ac:dyDescent="0.15">
      <c r="B555" t="s">
        <v>552</v>
      </c>
      <c r="C555" t="s">
        <v>25435</v>
      </c>
      <c r="D555" t="s">
        <v>25409</v>
      </c>
      <c r="E555" t="s">
        <v>25470</v>
      </c>
      <c r="F555" t="s">
        <v>25444</v>
      </c>
      <c r="G555" t="s">
        <v>25437</v>
      </c>
      <c r="H555" t="s">
        <v>25430</v>
      </c>
      <c r="I555" t="s">
        <v>25431</v>
      </c>
      <c r="J555" s="5">
        <v>59.274999999999999</v>
      </c>
      <c r="K555" t="s">
        <v>967</v>
      </c>
      <c r="L555" s="15">
        <v>321</v>
      </c>
      <c r="M555" t="s">
        <v>25949</v>
      </c>
      <c r="N555" t="s">
        <v>25415</v>
      </c>
      <c r="O555" t="s">
        <v>25993</v>
      </c>
    </row>
    <row r="556" spans="2:15" ht="11" outlineLevel="1" x14ac:dyDescent="0.15">
      <c r="B556" t="s">
        <v>552</v>
      </c>
      <c r="C556" t="s">
        <v>25435</v>
      </c>
      <c r="D556" t="s">
        <v>25409</v>
      </c>
      <c r="E556" t="s">
        <v>25470</v>
      </c>
      <c r="F556" t="s">
        <v>25444</v>
      </c>
      <c r="G556" t="s">
        <v>25617</v>
      </c>
      <c r="H556" t="s">
        <v>25430</v>
      </c>
      <c r="I556" t="s">
        <v>25431</v>
      </c>
      <c r="J556" s="5">
        <v>71.373999999999995</v>
      </c>
      <c r="K556" t="s">
        <v>967</v>
      </c>
      <c r="L556" s="15">
        <v>321</v>
      </c>
      <c r="M556" t="s">
        <v>25949</v>
      </c>
      <c r="N556" t="s">
        <v>25415</v>
      </c>
      <c r="O556" t="s">
        <v>25994</v>
      </c>
    </row>
    <row r="557" spans="2:15" ht="11" outlineLevel="1" x14ac:dyDescent="0.15">
      <c r="B557" t="s">
        <v>552</v>
      </c>
      <c r="C557" t="s">
        <v>25435</v>
      </c>
      <c r="D557" t="s">
        <v>25409</v>
      </c>
      <c r="E557" t="s">
        <v>25470</v>
      </c>
      <c r="F557" t="s">
        <v>25444</v>
      </c>
      <c r="G557" t="s">
        <v>25788</v>
      </c>
      <c r="H557" t="s">
        <v>25430</v>
      </c>
      <c r="I557" t="s">
        <v>25431</v>
      </c>
      <c r="J557" s="5">
        <v>29.699000000000002</v>
      </c>
      <c r="K557" t="s">
        <v>967</v>
      </c>
      <c r="L557" s="15">
        <v>321</v>
      </c>
      <c r="M557" t="s">
        <v>25949</v>
      </c>
      <c r="N557" t="s">
        <v>25415</v>
      </c>
      <c r="O557" t="s">
        <v>25995</v>
      </c>
    </row>
    <row r="558" spans="2:15" ht="11" outlineLevel="1" x14ac:dyDescent="0.15">
      <c r="B558" t="s">
        <v>552</v>
      </c>
      <c r="C558" t="s">
        <v>25435</v>
      </c>
      <c r="D558" t="s">
        <v>25409</v>
      </c>
      <c r="E558" t="s">
        <v>25470</v>
      </c>
      <c r="F558" t="s">
        <v>25444</v>
      </c>
      <c r="G558" t="s">
        <v>25959</v>
      </c>
      <c r="H558" t="s">
        <v>25430</v>
      </c>
      <c r="I558" t="s">
        <v>25431</v>
      </c>
      <c r="J558" s="5">
        <v>29.995999999999999</v>
      </c>
      <c r="K558" t="s">
        <v>967</v>
      </c>
      <c r="L558" s="15">
        <v>321</v>
      </c>
      <c r="M558" t="s">
        <v>25949</v>
      </c>
      <c r="N558" t="s">
        <v>25415</v>
      </c>
      <c r="O558" t="s">
        <v>25996</v>
      </c>
    </row>
    <row r="559" spans="2:15" ht="11" outlineLevel="1" x14ac:dyDescent="0.15">
      <c r="B559" t="s">
        <v>552</v>
      </c>
      <c r="C559" t="s">
        <v>25435</v>
      </c>
      <c r="D559" t="s">
        <v>25409</v>
      </c>
      <c r="E559" t="s">
        <v>25470</v>
      </c>
      <c r="F559" t="s">
        <v>25444</v>
      </c>
      <c r="H559" t="s">
        <v>25439</v>
      </c>
      <c r="I559" t="s">
        <v>25439</v>
      </c>
      <c r="J559" s="5">
        <v>0</v>
      </c>
      <c r="K559" t="s">
        <v>967</v>
      </c>
      <c r="L559" s="15">
        <v>321</v>
      </c>
      <c r="M559" t="s">
        <v>25949</v>
      </c>
      <c r="N559" t="s">
        <v>25415</v>
      </c>
      <c r="O559" t="s">
        <v>25997</v>
      </c>
    </row>
    <row r="560" spans="2:15" ht="11" outlineLevel="1" x14ac:dyDescent="0.15">
      <c r="B560" t="s">
        <v>552</v>
      </c>
      <c r="C560" t="s">
        <v>25435</v>
      </c>
      <c r="D560" t="s">
        <v>25409</v>
      </c>
      <c r="E560" t="s">
        <v>25470</v>
      </c>
      <c r="F560" t="s">
        <v>25444</v>
      </c>
      <c r="H560" t="s">
        <v>25441</v>
      </c>
      <c r="I560" t="s">
        <v>25441</v>
      </c>
      <c r="J560" s="5">
        <v>563.42899999999997</v>
      </c>
      <c r="K560" t="s">
        <v>967</v>
      </c>
      <c r="L560" s="15">
        <v>321</v>
      </c>
      <c r="M560" t="s">
        <v>25949</v>
      </c>
      <c r="N560" t="s">
        <v>25415</v>
      </c>
      <c r="O560" t="s">
        <v>25998</v>
      </c>
    </row>
    <row r="561" spans="2:15" ht="11" outlineLevel="1" x14ac:dyDescent="0.15">
      <c r="B561" t="s">
        <v>549</v>
      </c>
      <c r="C561" t="s">
        <v>25435</v>
      </c>
      <c r="D561" t="s">
        <v>25409</v>
      </c>
      <c r="E561" t="s">
        <v>25410</v>
      </c>
      <c r="F561" t="s">
        <v>25411</v>
      </c>
      <c r="H561" t="s">
        <v>25412</v>
      </c>
      <c r="I561" t="s">
        <v>25413</v>
      </c>
      <c r="J561" s="5">
        <v>2</v>
      </c>
      <c r="K561" t="s">
        <v>967</v>
      </c>
      <c r="L561" s="15">
        <v>332</v>
      </c>
      <c r="M561" t="s">
        <v>25949</v>
      </c>
      <c r="N561" t="s">
        <v>25415</v>
      </c>
      <c r="O561" t="s">
        <v>25999</v>
      </c>
    </row>
    <row r="562" spans="2:15" ht="11" outlineLevel="1" x14ac:dyDescent="0.15">
      <c r="B562" t="s">
        <v>549</v>
      </c>
      <c r="C562" t="s">
        <v>25435</v>
      </c>
      <c r="D562" t="s">
        <v>25409</v>
      </c>
      <c r="E562" t="s">
        <v>25410</v>
      </c>
      <c r="F562" t="s">
        <v>25411</v>
      </c>
      <c r="G562" t="s">
        <v>25429</v>
      </c>
      <c r="H562" t="s">
        <v>25417</v>
      </c>
      <c r="I562" t="s">
        <v>25417</v>
      </c>
      <c r="J562" s="5">
        <v>1</v>
      </c>
      <c r="K562" t="s">
        <v>967</v>
      </c>
      <c r="L562" s="15">
        <v>332</v>
      </c>
      <c r="M562" t="s">
        <v>25949</v>
      </c>
      <c r="N562" t="s">
        <v>25415</v>
      </c>
      <c r="O562" t="s">
        <v>26000</v>
      </c>
    </row>
    <row r="563" spans="2:15" ht="11" outlineLevel="1" x14ac:dyDescent="0.15">
      <c r="B563" t="s">
        <v>549</v>
      </c>
      <c r="C563" t="s">
        <v>25435</v>
      </c>
      <c r="D563" t="s">
        <v>25409</v>
      </c>
      <c r="E563" t="s">
        <v>25410</v>
      </c>
      <c r="F563" t="s">
        <v>25411</v>
      </c>
      <c r="G563" t="s">
        <v>25433</v>
      </c>
      <c r="H563" t="s">
        <v>25420</v>
      </c>
      <c r="I563" t="s">
        <v>25420</v>
      </c>
      <c r="J563" s="5">
        <v>4</v>
      </c>
      <c r="K563" t="s">
        <v>967</v>
      </c>
      <c r="L563" s="15">
        <v>332</v>
      </c>
      <c r="M563" t="s">
        <v>25949</v>
      </c>
      <c r="N563" t="s">
        <v>25415</v>
      </c>
      <c r="O563" t="s">
        <v>26001</v>
      </c>
    </row>
    <row r="564" spans="2:15" ht="11" outlineLevel="1" x14ac:dyDescent="0.15">
      <c r="B564" t="s">
        <v>549</v>
      </c>
      <c r="C564" t="s">
        <v>25435</v>
      </c>
      <c r="D564" t="s">
        <v>25409</v>
      </c>
      <c r="E564" t="s">
        <v>25410</v>
      </c>
      <c r="F564" t="s">
        <v>25411</v>
      </c>
      <c r="G564" t="s">
        <v>25435</v>
      </c>
      <c r="H564" t="s">
        <v>25422</v>
      </c>
      <c r="I564" t="s">
        <v>25423</v>
      </c>
      <c r="J564" s="5">
        <v>1</v>
      </c>
      <c r="K564" t="s">
        <v>967</v>
      </c>
      <c r="L564" s="15">
        <v>332</v>
      </c>
      <c r="M564" t="s">
        <v>25949</v>
      </c>
      <c r="N564" t="s">
        <v>25415</v>
      </c>
      <c r="O564" t="s">
        <v>26002</v>
      </c>
    </row>
    <row r="565" spans="2:15" ht="11" outlineLevel="1" x14ac:dyDescent="0.15">
      <c r="B565" t="s">
        <v>549</v>
      </c>
      <c r="C565" t="s">
        <v>25435</v>
      </c>
      <c r="D565" t="s">
        <v>25409</v>
      </c>
      <c r="E565" t="s">
        <v>25410</v>
      </c>
      <c r="F565" t="s">
        <v>25411</v>
      </c>
      <c r="G565" t="s">
        <v>25435</v>
      </c>
      <c r="H565" t="s">
        <v>25425</v>
      </c>
      <c r="I565" t="s">
        <v>25423</v>
      </c>
      <c r="J565" s="5">
        <v>0</v>
      </c>
      <c r="K565" t="s">
        <v>967</v>
      </c>
      <c r="L565" s="15">
        <v>332</v>
      </c>
      <c r="M565" t="s">
        <v>25949</v>
      </c>
      <c r="N565" t="s">
        <v>25415</v>
      </c>
      <c r="O565" t="s">
        <v>26003</v>
      </c>
    </row>
    <row r="566" spans="2:15" ht="11" outlineLevel="1" x14ac:dyDescent="0.15">
      <c r="B566" t="s">
        <v>549</v>
      </c>
      <c r="C566" t="s">
        <v>25435</v>
      </c>
      <c r="D566" t="s">
        <v>25409</v>
      </c>
      <c r="E566" t="s">
        <v>25410</v>
      </c>
      <c r="F566" t="s">
        <v>25411</v>
      </c>
      <c r="G566" t="s">
        <v>25435</v>
      </c>
      <c r="H566" t="s">
        <v>25427</v>
      </c>
      <c r="I566" t="s">
        <v>25423</v>
      </c>
      <c r="J566" s="5">
        <v>1</v>
      </c>
      <c r="K566" t="s">
        <v>967</v>
      </c>
      <c r="L566" s="15">
        <v>332</v>
      </c>
      <c r="M566" t="s">
        <v>25949</v>
      </c>
      <c r="N566" t="s">
        <v>25415</v>
      </c>
      <c r="O566" t="s">
        <v>26004</v>
      </c>
    </row>
    <row r="567" spans="2:15" ht="11" outlineLevel="1" x14ac:dyDescent="0.15">
      <c r="B567" t="s">
        <v>549</v>
      </c>
      <c r="C567" t="s">
        <v>25435</v>
      </c>
      <c r="D567" t="s">
        <v>25409</v>
      </c>
      <c r="E567" t="s">
        <v>25410</v>
      </c>
      <c r="F567" t="s">
        <v>25411</v>
      </c>
      <c r="G567" t="s">
        <v>25437</v>
      </c>
      <c r="H567" t="s">
        <v>25430</v>
      </c>
      <c r="I567" t="s">
        <v>25431</v>
      </c>
      <c r="J567" s="5">
        <v>1</v>
      </c>
      <c r="K567" t="s">
        <v>967</v>
      </c>
      <c r="L567" s="15">
        <v>332</v>
      </c>
      <c r="M567" t="s">
        <v>25949</v>
      </c>
      <c r="N567" t="s">
        <v>25415</v>
      </c>
      <c r="O567" t="s">
        <v>26005</v>
      </c>
    </row>
    <row r="568" spans="2:15" ht="11" outlineLevel="1" x14ac:dyDescent="0.15">
      <c r="B568" t="s">
        <v>549</v>
      </c>
      <c r="C568" t="s">
        <v>25435</v>
      </c>
      <c r="D568" t="s">
        <v>25409</v>
      </c>
      <c r="E568" t="s">
        <v>25410</v>
      </c>
      <c r="F568" t="s">
        <v>25411</v>
      </c>
      <c r="G568" t="s">
        <v>25617</v>
      </c>
      <c r="H568" t="s">
        <v>25430</v>
      </c>
      <c r="I568" t="s">
        <v>25431</v>
      </c>
      <c r="J568" s="5">
        <v>1</v>
      </c>
      <c r="K568" t="s">
        <v>967</v>
      </c>
      <c r="L568" s="15">
        <v>332</v>
      </c>
      <c r="M568" t="s">
        <v>25949</v>
      </c>
      <c r="N568" t="s">
        <v>25415</v>
      </c>
      <c r="O568" t="s">
        <v>26006</v>
      </c>
    </row>
    <row r="569" spans="2:15" ht="11" outlineLevel="1" x14ac:dyDescent="0.15">
      <c r="B569" t="s">
        <v>549</v>
      </c>
      <c r="C569" t="s">
        <v>25435</v>
      </c>
      <c r="D569" t="s">
        <v>25409</v>
      </c>
      <c r="E569" t="s">
        <v>25410</v>
      </c>
      <c r="F569" t="s">
        <v>25411</v>
      </c>
      <c r="G569" t="s">
        <v>25788</v>
      </c>
      <c r="H569" t="s">
        <v>25430</v>
      </c>
      <c r="I569" t="s">
        <v>25431</v>
      </c>
      <c r="J569" s="5">
        <v>1</v>
      </c>
      <c r="K569" t="s">
        <v>967</v>
      </c>
      <c r="L569" s="15">
        <v>332</v>
      </c>
      <c r="M569" t="s">
        <v>25949</v>
      </c>
      <c r="N569" t="s">
        <v>25415</v>
      </c>
      <c r="O569" t="s">
        <v>26007</v>
      </c>
    </row>
    <row r="570" spans="2:15" ht="11" outlineLevel="1" x14ac:dyDescent="0.15">
      <c r="B570" t="s">
        <v>549</v>
      </c>
      <c r="C570" t="s">
        <v>25435</v>
      </c>
      <c r="D570" t="s">
        <v>25409</v>
      </c>
      <c r="E570" t="s">
        <v>25410</v>
      </c>
      <c r="F570" t="s">
        <v>25411</v>
      </c>
      <c r="G570" t="s">
        <v>25959</v>
      </c>
      <c r="H570" t="s">
        <v>25430</v>
      </c>
      <c r="I570" t="s">
        <v>25431</v>
      </c>
      <c r="J570" s="5">
        <v>1</v>
      </c>
      <c r="K570" t="s">
        <v>967</v>
      </c>
      <c r="L570" s="15">
        <v>332</v>
      </c>
      <c r="M570" t="s">
        <v>25949</v>
      </c>
      <c r="N570" t="s">
        <v>25415</v>
      </c>
      <c r="O570" t="s">
        <v>26008</v>
      </c>
    </row>
    <row r="571" spans="2:15" ht="11" outlineLevel="1" x14ac:dyDescent="0.15">
      <c r="B571" t="s">
        <v>549</v>
      </c>
      <c r="C571" t="s">
        <v>25435</v>
      </c>
      <c r="D571" t="s">
        <v>25409</v>
      </c>
      <c r="E571" t="s">
        <v>25410</v>
      </c>
      <c r="F571" t="s">
        <v>25411</v>
      </c>
      <c r="H571" t="s">
        <v>25439</v>
      </c>
      <c r="I571" t="s">
        <v>25439</v>
      </c>
      <c r="J571" s="5">
        <v>0</v>
      </c>
      <c r="K571" t="s">
        <v>967</v>
      </c>
      <c r="L571" s="15">
        <v>332</v>
      </c>
      <c r="M571" t="s">
        <v>25949</v>
      </c>
      <c r="N571" t="s">
        <v>25415</v>
      </c>
      <c r="O571" t="s">
        <v>26009</v>
      </c>
    </row>
    <row r="572" spans="2:15" ht="11" outlineLevel="1" x14ac:dyDescent="0.15">
      <c r="B572" t="s">
        <v>549</v>
      </c>
      <c r="C572" t="s">
        <v>25435</v>
      </c>
      <c r="D572" t="s">
        <v>25409</v>
      </c>
      <c r="E572" t="s">
        <v>25410</v>
      </c>
      <c r="F572" t="s">
        <v>25411</v>
      </c>
      <c r="H572" t="s">
        <v>25441</v>
      </c>
      <c r="I572" t="s">
        <v>25441</v>
      </c>
      <c r="J572" s="5">
        <v>12</v>
      </c>
      <c r="K572" t="s">
        <v>967</v>
      </c>
      <c r="L572" s="15">
        <v>332</v>
      </c>
      <c r="M572" t="s">
        <v>25949</v>
      </c>
      <c r="N572" t="s">
        <v>25415</v>
      </c>
      <c r="O572" t="s">
        <v>26010</v>
      </c>
    </row>
    <row r="573" spans="2:15" ht="11" outlineLevel="1" x14ac:dyDescent="0.15">
      <c r="B573" t="s">
        <v>549</v>
      </c>
      <c r="C573" t="s">
        <v>25435</v>
      </c>
      <c r="D573" t="s">
        <v>25409</v>
      </c>
      <c r="E573" t="s">
        <v>25443</v>
      </c>
      <c r="F573" t="s">
        <v>25444</v>
      </c>
      <c r="H573" t="s">
        <v>25412</v>
      </c>
      <c r="I573" t="s">
        <v>25413</v>
      </c>
      <c r="J573" s="5">
        <v>189.84</v>
      </c>
      <c r="K573" t="s">
        <v>967</v>
      </c>
      <c r="L573" s="15">
        <v>332</v>
      </c>
      <c r="M573" t="s">
        <v>25949</v>
      </c>
      <c r="N573" t="s">
        <v>25415</v>
      </c>
      <c r="O573" t="s">
        <v>26011</v>
      </c>
    </row>
    <row r="574" spans="2:15" ht="11" outlineLevel="1" x14ac:dyDescent="0.15">
      <c r="B574" t="s">
        <v>549</v>
      </c>
      <c r="C574" t="s">
        <v>25435</v>
      </c>
      <c r="D574" t="s">
        <v>25409</v>
      </c>
      <c r="E574" t="s">
        <v>25443</v>
      </c>
      <c r="F574" t="s">
        <v>25444</v>
      </c>
      <c r="G574" t="s">
        <v>25429</v>
      </c>
      <c r="H574" t="s">
        <v>25417</v>
      </c>
      <c r="I574" t="s">
        <v>25417</v>
      </c>
      <c r="J574" s="5">
        <v>97.676000000000002</v>
      </c>
      <c r="K574" t="s">
        <v>967</v>
      </c>
      <c r="L574" s="15">
        <v>332</v>
      </c>
      <c r="M574" t="s">
        <v>25949</v>
      </c>
      <c r="N574" t="s">
        <v>25415</v>
      </c>
      <c r="O574" t="s">
        <v>26012</v>
      </c>
    </row>
    <row r="575" spans="2:15" ht="11" outlineLevel="1" x14ac:dyDescent="0.15">
      <c r="B575" t="s">
        <v>549</v>
      </c>
      <c r="C575" t="s">
        <v>25435</v>
      </c>
      <c r="D575" t="s">
        <v>25409</v>
      </c>
      <c r="E575" t="s">
        <v>25443</v>
      </c>
      <c r="F575" t="s">
        <v>25444</v>
      </c>
      <c r="G575" t="s">
        <v>25433</v>
      </c>
      <c r="H575" t="s">
        <v>25420</v>
      </c>
      <c r="I575" t="s">
        <v>25420</v>
      </c>
      <c r="J575" s="5">
        <v>149.44900000000001</v>
      </c>
      <c r="K575" t="s">
        <v>967</v>
      </c>
      <c r="L575" s="15">
        <v>332</v>
      </c>
      <c r="M575" t="s">
        <v>25949</v>
      </c>
      <c r="N575" t="s">
        <v>25415</v>
      </c>
      <c r="O575" t="s">
        <v>26013</v>
      </c>
    </row>
    <row r="576" spans="2:15" ht="11" outlineLevel="1" x14ac:dyDescent="0.15">
      <c r="B576" t="s">
        <v>549</v>
      </c>
      <c r="C576" t="s">
        <v>25435</v>
      </c>
      <c r="D576" t="s">
        <v>25409</v>
      </c>
      <c r="E576" t="s">
        <v>25443</v>
      </c>
      <c r="F576" t="s">
        <v>25444</v>
      </c>
      <c r="G576" t="s">
        <v>25435</v>
      </c>
      <c r="H576" t="s">
        <v>25422</v>
      </c>
      <c r="I576" t="s">
        <v>25423</v>
      </c>
      <c r="J576" s="5">
        <v>66.634</v>
      </c>
      <c r="K576" t="s">
        <v>967</v>
      </c>
      <c r="L576" s="15">
        <v>332</v>
      </c>
      <c r="M576" t="s">
        <v>25949</v>
      </c>
      <c r="N576" t="s">
        <v>25415</v>
      </c>
      <c r="O576" t="s">
        <v>26014</v>
      </c>
    </row>
    <row r="577" spans="2:15" ht="11" outlineLevel="1" x14ac:dyDescent="0.15">
      <c r="B577" t="s">
        <v>549</v>
      </c>
      <c r="C577" t="s">
        <v>25435</v>
      </c>
      <c r="D577" t="s">
        <v>25409</v>
      </c>
      <c r="E577" t="s">
        <v>25443</v>
      </c>
      <c r="F577" t="s">
        <v>25444</v>
      </c>
      <c r="G577" t="s">
        <v>25435</v>
      </c>
      <c r="H577" t="s">
        <v>25425</v>
      </c>
      <c r="I577" t="s">
        <v>25423</v>
      </c>
      <c r="J577" s="5">
        <v>0</v>
      </c>
      <c r="K577" t="s">
        <v>967</v>
      </c>
      <c r="L577" s="15">
        <v>332</v>
      </c>
      <c r="M577" t="s">
        <v>25949</v>
      </c>
      <c r="N577" t="s">
        <v>25415</v>
      </c>
      <c r="O577" t="s">
        <v>26015</v>
      </c>
    </row>
    <row r="578" spans="2:15" ht="11" outlineLevel="1" x14ac:dyDescent="0.15">
      <c r="B578" t="s">
        <v>549</v>
      </c>
      <c r="C578" t="s">
        <v>25435</v>
      </c>
      <c r="D578" t="s">
        <v>25409</v>
      </c>
      <c r="E578" t="s">
        <v>25443</v>
      </c>
      <c r="F578" t="s">
        <v>25444</v>
      </c>
      <c r="G578" t="s">
        <v>25435</v>
      </c>
      <c r="H578" t="s">
        <v>25427</v>
      </c>
      <c r="I578" t="s">
        <v>25423</v>
      </c>
      <c r="J578" s="5">
        <v>66.634</v>
      </c>
      <c r="K578" t="s">
        <v>967</v>
      </c>
      <c r="L578" s="15">
        <v>332</v>
      </c>
      <c r="M578" t="s">
        <v>25949</v>
      </c>
      <c r="N578" t="s">
        <v>25415</v>
      </c>
      <c r="O578" t="s">
        <v>26016</v>
      </c>
    </row>
    <row r="579" spans="2:15" ht="11" outlineLevel="1" x14ac:dyDescent="0.15">
      <c r="B579" t="s">
        <v>549</v>
      </c>
      <c r="C579" t="s">
        <v>25435</v>
      </c>
      <c r="D579" t="s">
        <v>25409</v>
      </c>
      <c r="E579" t="s">
        <v>25443</v>
      </c>
      <c r="F579" t="s">
        <v>25444</v>
      </c>
      <c r="G579" t="s">
        <v>25437</v>
      </c>
      <c r="H579" t="s">
        <v>25430</v>
      </c>
      <c r="I579" t="s">
        <v>25431</v>
      </c>
      <c r="J579" s="5">
        <v>68.438000000000002</v>
      </c>
      <c r="K579" t="s">
        <v>967</v>
      </c>
      <c r="L579" s="15">
        <v>332</v>
      </c>
      <c r="M579" t="s">
        <v>25949</v>
      </c>
      <c r="N579" t="s">
        <v>25415</v>
      </c>
      <c r="O579" t="s">
        <v>26017</v>
      </c>
    </row>
    <row r="580" spans="2:15" ht="11" outlineLevel="1" x14ac:dyDescent="0.15">
      <c r="B580" t="s">
        <v>549</v>
      </c>
      <c r="C580" t="s">
        <v>25435</v>
      </c>
      <c r="D580" t="s">
        <v>25409</v>
      </c>
      <c r="E580" t="s">
        <v>25443</v>
      </c>
      <c r="F580" t="s">
        <v>25444</v>
      </c>
      <c r="G580" t="s">
        <v>25617</v>
      </c>
      <c r="H580" t="s">
        <v>25430</v>
      </c>
      <c r="I580" t="s">
        <v>25431</v>
      </c>
      <c r="J580" s="5">
        <v>69.156000000000006</v>
      </c>
      <c r="K580" t="s">
        <v>967</v>
      </c>
      <c r="L580" s="15">
        <v>332</v>
      </c>
      <c r="M580" t="s">
        <v>25949</v>
      </c>
      <c r="N580" t="s">
        <v>25415</v>
      </c>
      <c r="O580" t="s">
        <v>26018</v>
      </c>
    </row>
    <row r="581" spans="2:15" ht="11" outlineLevel="1" x14ac:dyDescent="0.15">
      <c r="B581" t="s">
        <v>549</v>
      </c>
      <c r="C581" t="s">
        <v>25435</v>
      </c>
      <c r="D581" t="s">
        <v>25409</v>
      </c>
      <c r="E581" t="s">
        <v>25443</v>
      </c>
      <c r="F581" t="s">
        <v>25444</v>
      </c>
      <c r="G581" t="s">
        <v>25788</v>
      </c>
      <c r="H581" t="s">
        <v>25430</v>
      </c>
      <c r="I581" t="s">
        <v>25431</v>
      </c>
      <c r="J581" s="5">
        <v>74.957999999999998</v>
      </c>
      <c r="K581" t="s">
        <v>967</v>
      </c>
      <c r="L581" s="15">
        <v>332</v>
      </c>
      <c r="M581" t="s">
        <v>25949</v>
      </c>
      <c r="N581" t="s">
        <v>25415</v>
      </c>
      <c r="O581" t="s">
        <v>26019</v>
      </c>
    </row>
    <row r="582" spans="2:15" ht="11" outlineLevel="1" x14ac:dyDescent="0.15">
      <c r="B582" t="s">
        <v>549</v>
      </c>
      <c r="C582" t="s">
        <v>25435</v>
      </c>
      <c r="D582" t="s">
        <v>25409</v>
      </c>
      <c r="E582" t="s">
        <v>25443</v>
      </c>
      <c r="F582" t="s">
        <v>25444</v>
      </c>
      <c r="G582" t="s">
        <v>25959</v>
      </c>
      <c r="H582" t="s">
        <v>25430</v>
      </c>
      <c r="I582" t="s">
        <v>25431</v>
      </c>
      <c r="J582" s="5">
        <v>75.308999999999997</v>
      </c>
      <c r="K582" t="s">
        <v>967</v>
      </c>
      <c r="L582" s="15">
        <v>332</v>
      </c>
      <c r="M582" t="s">
        <v>25949</v>
      </c>
      <c r="N582" t="s">
        <v>25415</v>
      </c>
      <c r="O582" t="s">
        <v>26020</v>
      </c>
    </row>
    <row r="583" spans="2:15" ht="11" outlineLevel="1" x14ac:dyDescent="0.15">
      <c r="B583" t="s">
        <v>549</v>
      </c>
      <c r="C583" t="s">
        <v>25435</v>
      </c>
      <c r="D583" t="s">
        <v>25409</v>
      </c>
      <c r="E583" t="s">
        <v>25443</v>
      </c>
      <c r="F583" t="s">
        <v>25444</v>
      </c>
      <c r="H583" t="s">
        <v>25439</v>
      </c>
      <c r="I583" t="s">
        <v>25439</v>
      </c>
      <c r="J583" s="5">
        <v>0</v>
      </c>
      <c r="K583" t="s">
        <v>967</v>
      </c>
      <c r="L583" s="15">
        <v>332</v>
      </c>
      <c r="M583" t="s">
        <v>25949</v>
      </c>
      <c r="N583" t="s">
        <v>25415</v>
      </c>
      <c r="O583" t="s">
        <v>26021</v>
      </c>
    </row>
    <row r="584" spans="2:15" ht="11" outlineLevel="1" x14ac:dyDescent="0.15">
      <c r="B584" t="s">
        <v>549</v>
      </c>
      <c r="C584" t="s">
        <v>25435</v>
      </c>
      <c r="D584" t="s">
        <v>25409</v>
      </c>
      <c r="E584" t="s">
        <v>25443</v>
      </c>
      <c r="F584" t="s">
        <v>25444</v>
      </c>
      <c r="H584" t="s">
        <v>25441</v>
      </c>
      <c r="I584" t="s">
        <v>25441</v>
      </c>
      <c r="J584" s="5">
        <v>791.46</v>
      </c>
      <c r="K584" t="s">
        <v>967</v>
      </c>
      <c r="L584" s="15">
        <v>332</v>
      </c>
      <c r="M584" t="s">
        <v>25949</v>
      </c>
      <c r="N584" t="s">
        <v>25415</v>
      </c>
      <c r="O584" t="s">
        <v>26022</v>
      </c>
    </row>
    <row r="585" spans="2:15" ht="11" outlineLevel="1" x14ac:dyDescent="0.15">
      <c r="B585" t="s">
        <v>549</v>
      </c>
      <c r="C585" t="s">
        <v>25435</v>
      </c>
      <c r="D585" t="s">
        <v>25409</v>
      </c>
      <c r="E585" t="s">
        <v>25457</v>
      </c>
      <c r="F585" t="s">
        <v>25444</v>
      </c>
      <c r="H585" t="s">
        <v>25412</v>
      </c>
      <c r="I585" t="s">
        <v>25413</v>
      </c>
      <c r="J585" s="5">
        <v>189.84</v>
      </c>
      <c r="K585" t="s">
        <v>967</v>
      </c>
      <c r="L585" s="15">
        <v>332</v>
      </c>
      <c r="M585" t="s">
        <v>25949</v>
      </c>
      <c r="N585" t="s">
        <v>25415</v>
      </c>
      <c r="O585" t="s">
        <v>26023</v>
      </c>
    </row>
    <row r="586" spans="2:15" ht="11" outlineLevel="1" x14ac:dyDescent="0.15">
      <c r="B586" t="s">
        <v>549</v>
      </c>
      <c r="C586" t="s">
        <v>25435</v>
      </c>
      <c r="D586" t="s">
        <v>25409</v>
      </c>
      <c r="E586" t="s">
        <v>25457</v>
      </c>
      <c r="F586" t="s">
        <v>25444</v>
      </c>
      <c r="G586" t="s">
        <v>25429</v>
      </c>
      <c r="H586" t="s">
        <v>25417</v>
      </c>
      <c r="I586" t="s">
        <v>25417</v>
      </c>
      <c r="J586" s="5">
        <v>97.676000000000002</v>
      </c>
      <c r="K586" t="s">
        <v>967</v>
      </c>
      <c r="L586" s="15">
        <v>332</v>
      </c>
      <c r="M586" t="s">
        <v>25949</v>
      </c>
      <c r="N586" t="s">
        <v>25415</v>
      </c>
      <c r="O586" t="s">
        <v>26024</v>
      </c>
    </row>
    <row r="587" spans="2:15" ht="11" outlineLevel="1" x14ac:dyDescent="0.15">
      <c r="B587" t="s">
        <v>549</v>
      </c>
      <c r="C587" t="s">
        <v>25435</v>
      </c>
      <c r="D587" t="s">
        <v>25409</v>
      </c>
      <c r="E587" t="s">
        <v>25457</v>
      </c>
      <c r="F587" t="s">
        <v>25444</v>
      </c>
      <c r="G587" t="s">
        <v>25433</v>
      </c>
      <c r="H587" t="s">
        <v>25420</v>
      </c>
      <c r="I587" t="s">
        <v>25420</v>
      </c>
      <c r="J587" s="5">
        <v>149.44900000000001</v>
      </c>
      <c r="K587" t="s">
        <v>967</v>
      </c>
      <c r="L587" s="15">
        <v>332</v>
      </c>
      <c r="M587" t="s">
        <v>25949</v>
      </c>
      <c r="N587" t="s">
        <v>25415</v>
      </c>
      <c r="O587" t="s">
        <v>26025</v>
      </c>
    </row>
    <row r="588" spans="2:15" ht="11" outlineLevel="1" x14ac:dyDescent="0.15">
      <c r="B588" t="s">
        <v>549</v>
      </c>
      <c r="C588" t="s">
        <v>25435</v>
      </c>
      <c r="D588" t="s">
        <v>25409</v>
      </c>
      <c r="E588" t="s">
        <v>25457</v>
      </c>
      <c r="F588" t="s">
        <v>25444</v>
      </c>
      <c r="G588" t="s">
        <v>25435</v>
      </c>
      <c r="H588" t="s">
        <v>25422</v>
      </c>
      <c r="I588" t="s">
        <v>25423</v>
      </c>
      <c r="J588" s="5">
        <v>66.634</v>
      </c>
      <c r="K588" t="s">
        <v>967</v>
      </c>
      <c r="L588" s="15">
        <v>332</v>
      </c>
      <c r="M588" t="s">
        <v>25949</v>
      </c>
      <c r="N588" t="s">
        <v>25415</v>
      </c>
      <c r="O588" t="s">
        <v>26026</v>
      </c>
    </row>
    <row r="589" spans="2:15" ht="11" outlineLevel="1" x14ac:dyDescent="0.15">
      <c r="B589" t="s">
        <v>549</v>
      </c>
      <c r="C589" t="s">
        <v>25435</v>
      </c>
      <c r="D589" t="s">
        <v>25409</v>
      </c>
      <c r="E589" t="s">
        <v>25457</v>
      </c>
      <c r="F589" t="s">
        <v>25444</v>
      </c>
      <c r="G589" t="s">
        <v>25435</v>
      </c>
      <c r="H589" t="s">
        <v>25425</v>
      </c>
      <c r="I589" t="s">
        <v>25423</v>
      </c>
      <c r="J589" s="5">
        <v>0</v>
      </c>
      <c r="K589" t="s">
        <v>967</v>
      </c>
      <c r="L589" s="15">
        <v>332</v>
      </c>
      <c r="M589" t="s">
        <v>25949</v>
      </c>
      <c r="N589" t="s">
        <v>25415</v>
      </c>
      <c r="O589" t="s">
        <v>26027</v>
      </c>
    </row>
    <row r="590" spans="2:15" ht="11" outlineLevel="1" x14ac:dyDescent="0.15">
      <c r="B590" t="s">
        <v>549</v>
      </c>
      <c r="C590" t="s">
        <v>25435</v>
      </c>
      <c r="D590" t="s">
        <v>25409</v>
      </c>
      <c r="E590" t="s">
        <v>25457</v>
      </c>
      <c r="F590" t="s">
        <v>25444</v>
      </c>
      <c r="G590" t="s">
        <v>25435</v>
      </c>
      <c r="H590" t="s">
        <v>25427</v>
      </c>
      <c r="I590" t="s">
        <v>25423</v>
      </c>
      <c r="J590" s="5">
        <v>66.634</v>
      </c>
      <c r="K590" t="s">
        <v>967</v>
      </c>
      <c r="L590" s="15">
        <v>332</v>
      </c>
      <c r="M590" t="s">
        <v>25949</v>
      </c>
      <c r="N590" t="s">
        <v>25415</v>
      </c>
      <c r="O590" t="s">
        <v>26028</v>
      </c>
    </row>
    <row r="591" spans="2:15" ht="11" outlineLevel="1" x14ac:dyDescent="0.15">
      <c r="B591" t="s">
        <v>549</v>
      </c>
      <c r="C591" t="s">
        <v>25435</v>
      </c>
      <c r="D591" t="s">
        <v>25409</v>
      </c>
      <c r="E591" t="s">
        <v>25457</v>
      </c>
      <c r="F591" t="s">
        <v>25444</v>
      </c>
      <c r="G591" t="s">
        <v>25437</v>
      </c>
      <c r="H591" t="s">
        <v>25430</v>
      </c>
      <c r="I591" t="s">
        <v>25431</v>
      </c>
      <c r="J591" s="5">
        <v>68.438000000000002</v>
      </c>
      <c r="K591" t="s">
        <v>967</v>
      </c>
      <c r="L591" s="15">
        <v>332</v>
      </c>
      <c r="M591" t="s">
        <v>25949</v>
      </c>
      <c r="N591" t="s">
        <v>25415</v>
      </c>
      <c r="O591" t="s">
        <v>26029</v>
      </c>
    </row>
    <row r="592" spans="2:15" ht="11" outlineLevel="1" x14ac:dyDescent="0.15">
      <c r="B592" t="s">
        <v>549</v>
      </c>
      <c r="C592" t="s">
        <v>25435</v>
      </c>
      <c r="D592" t="s">
        <v>25409</v>
      </c>
      <c r="E592" t="s">
        <v>25457</v>
      </c>
      <c r="F592" t="s">
        <v>25444</v>
      </c>
      <c r="G592" t="s">
        <v>25617</v>
      </c>
      <c r="H592" t="s">
        <v>25430</v>
      </c>
      <c r="I592" t="s">
        <v>25431</v>
      </c>
      <c r="J592" s="5">
        <v>69.156000000000006</v>
      </c>
      <c r="K592" t="s">
        <v>967</v>
      </c>
      <c r="L592" s="15">
        <v>332</v>
      </c>
      <c r="M592" t="s">
        <v>25949</v>
      </c>
      <c r="N592" t="s">
        <v>25415</v>
      </c>
      <c r="O592" t="s">
        <v>26030</v>
      </c>
    </row>
    <row r="593" spans="2:15" ht="11" outlineLevel="1" x14ac:dyDescent="0.15">
      <c r="B593" t="s">
        <v>549</v>
      </c>
      <c r="C593" t="s">
        <v>25435</v>
      </c>
      <c r="D593" t="s">
        <v>25409</v>
      </c>
      <c r="E593" t="s">
        <v>25457</v>
      </c>
      <c r="F593" t="s">
        <v>25444</v>
      </c>
      <c r="G593" t="s">
        <v>25788</v>
      </c>
      <c r="H593" t="s">
        <v>25430</v>
      </c>
      <c r="I593" t="s">
        <v>25431</v>
      </c>
      <c r="J593" s="5">
        <v>74.957999999999998</v>
      </c>
      <c r="K593" t="s">
        <v>967</v>
      </c>
      <c r="L593" s="15">
        <v>332</v>
      </c>
      <c r="M593" t="s">
        <v>25949</v>
      </c>
      <c r="N593" t="s">
        <v>25415</v>
      </c>
      <c r="O593" t="s">
        <v>26031</v>
      </c>
    </row>
    <row r="594" spans="2:15" ht="11" outlineLevel="1" x14ac:dyDescent="0.15">
      <c r="B594" t="s">
        <v>549</v>
      </c>
      <c r="C594" t="s">
        <v>25435</v>
      </c>
      <c r="D594" t="s">
        <v>25409</v>
      </c>
      <c r="E594" t="s">
        <v>25457</v>
      </c>
      <c r="F594" t="s">
        <v>25444</v>
      </c>
      <c r="G594" t="s">
        <v>25959</v>
      </c>
      <c r="H594" t="s">
        <v>25430</v>
      </c>
      <c r="I594" t="s">
        <v>25431</v>
      </c>
      <c r="J594" s="5">
        <v>75.308999999999997</v>
      </c>
      <c r="K594" t="s">
        <v>967</v>
      </c>
      <c r="L594" s="15">
        <v>332</v>
      </c>
      <c r="M594" t="s">
        <v>25949</v>
      </c>
      <c r="N594" t="s">
        <v>25415</v>
      </c>
      <c r="O594" t="s">
        <v>26032</v>
      </c>
    </row>
    <row r="595" spans="2:15" ht="11" outlineLevel="1" x14ac:dyDescent="0.15">
      <c r="B595" t="s">
        <v>549</v>
      </c>
      <c r="C595" t="s">
        <v>25435</v>
      </c>
      <c r="D595" t="s">
        <v>25409</v>
      </c>
      <c r="E595" t="s">
        <v>25457</v>
      </c>
      <c r="F595" t="s">
        <v>25444</v>
      </c>
      <c r="H595" t="s">
        <v>25439</v>
      </c>
      <c r="I595" t="s">
        <v>25439</v>
      </c>
      <c r="J595" s="5">
        <v>0</v>
      </c>
      <c r="K595" t="s">
        <v>967</v>
      </c>
      <c r="L595" s="15">
        <v>332</v>
      </c>
      <c r="M595" t="s">
        <v>25949</v>
      </c>
      <c r="N595" t="s">
        <v>25415</v>
      </c>
      <c r="O595" t="s">
        <v>26033</v>
      </c>
    </row>
    <row r="596" spans="2:15" ht="11" outlineLevel="1" x14ac:dyDescent="0.15">
      <c r="B596" t="s">
        <v>549</v>
      </c>
      <c r="C596" t="s">
        <v>25435</v>
      </c>
      <c r="D596" t="s">
        <v>25409</v>
      </c>
      <c r="E596" t="s">
        <v>25457</v>
      </c>
      <c r="F596" t="s">
        <v>25444</v>
      </c>
      <c r="H596" t="s">
        <v>25441</v>
      </c>
      <c r="I596" t="s">
        <v>25441</v>
      </c>
      <c r="J596" s="5">
        <v>791.46</v>
      </c>
      <c r="K596" t="s">
        <v>967</v>
      </c>
      <c r="L596" s="15">
        <v>332</v>
      </c>
      <c r="M596" t="s">
        <v>25949</v>
      </c>
      <c r="N596" t="s">
        <v>25415</v>
      </c>
      <c r="O596" t="s">
        <v>26034</v>
      </c>
    </row>
    <row r="597" spans="2:15" ht="11" outlineLevel="1" x14ac:dyDescent="0.15">
      <c r="B597" t="s">
        <v>549</v>
      </c>
      <c r="C597" t="s">
        <v>25435</v>
      </c>
      <c r="D597" t="s">
        <v>25409</v>
      </c>
      <c r="E597" t="s">
        <v>25470</v>
      </c>
      <c r="F597" t="s">
        <v>25444</v>
      </c>
      <c r="H597" t="s">
        <v>25412</v>
      </c>
      <c r="I597" t="s">
        <v>25413</v>
      </c>
      <c r="J597" s="5">
        <v>189.84</v>
      </c>
      <c r="K597" t="s">
        <v>967</v>
      </c>
      <c r="L597" s="15">
        <v>332</v>
      </c>
      <c r="M597" t="s">
        <v>25949</v>
      </c>
      <c r="N597" t="s">
        <v>25415</v>
      </c>
      <c r="O597" t="s">
        <v>26035</v>
      </c>
    </row>
    <row r="598" spans="2:15" ht="11" outlineLevel="1" x14ac:dyDescent="0.15">
      <c r="B598" t="s">
        <v>549</v>
      </c>
      <c r="C598" t="s">
        <v>25435</v>
      </c>
      <c r="D598" t="s">
        <v>25409</v>
      </c>
      <c r="E598" t="s">
        <v>25470</v>
      </c>
      <c r="F598" t="s">
        <v>25444</v>
      </c>
      <c r="G598" t="s">
        <v>25429</v>
      </c>
      <c r="H598" t="s">
        <v>25417</v>
      </c>
      <c r="I598" t="s">
        <v>25417</v>
      </c>
      <c r="J598" s="5">
        <v>97.676000000000002</v>
      </c>
      <c r="K598" t="s">
        <v>967</v>
      </c>
      <c r="L598" s="15">
        <v>332</v>
      </c>
      <c r="M598" t="s">
        <v>25949</v>
      </c>
      <c r="N598" t="s">
        <v>25415</v>
      </c>
      <c r="O598" t="s">
        <v>26036</v>
      </c>
    </row>
    <row r="599" spans="2:15" ht="11" outlineLevel="1" x14ac:dyDescent="0.15">
      <c r="B599" t="s">
        <v>549</v>
      </c>
      <c r="C599" t="s">
        <v>25435</v>
      </c>
      <c r="D599" t="s">
        <v>25409</v>
      </c>
      <c r="E599" t="s">
        <v>25470</v>
      </c>
      <c r="F599" t="s">
        <v>25444</v>
      </c>
      <c r="G599" t="s">
        <v>25433</v>
      </c>
      <c r="H599" t="s">
        <v>25420</v>
      </c>
      <c r="I599" t="s">
        <v>25420</v>
      </c>
      <c r="J599" s="5">
        <v>149.44900000000001</v>
      </c>
      <c r="K599" t="s">
        <v>967</v>
      </c>
      <c r="L599" s="15">
        <v>332</v>
      </c>
      <c r="M599" t="s">
        <v>25949</v>
      </c>
      <c r="N599" t="s">
        <v>25415</v>
      </c>
      <c r="O599" t="s">
        <v>26037</v>
      </c>
    </row>
    <row r="600" spans="2:15" ht="11" outlineLevel="1" x14ac:dyDescent="0.15">
      <c r="B600" t="s">
        <v>549</v>
      </c>
      <c r="C600" t="s">
        <v>25435</v>
      </c>
      <c r="D600" t="s">
        <v>25409</v>
      </c>
      <c r="E600" t="s">
        <v>25470</v>
      </c>
      <c r="F600" t="s">
        <v>25444</v>
      </c>
      <c r="G600" t="s">
        <v>25435</v>
      </c>
      <c r="H600" t="s">
        <v>25422</v>
      </c>
      <c r="I600" t="s">
        <v>25423</v>
      </c>
      <c r="J600" s="5">
        <v>66.634</v>
      </c>
      <c r="K600" t="s">
        <v>967</v>
      </c>
      <c r="L600" s="15">
        <v>332</v>
      </c>
      <c r="M600" t="s">
        <v>25949</v>
      </c>
      <c r="N600" t="s">
        <v>25415</v>
      </c>
      <c r="O600" t="s">
        <v>26038</v>
      </c>
    </row>
    <row r="601" spans="2:15" ht="11" outlineLevel="1" x14ac:dyDescent="0.15">
      <c r="B601" t="s">
        <v>549</v>
      </c>
      <c r="C601" t="s">
        <v>25435</v>
      </c>
      <c r="D601" t="s">
        <v>25409</v>
      </c>
      <c r="E601" t="s">
        <v>25470</v>
      </c>
      <c r="F601" t="s">
        <v>25444</v>
      </c>
      <c r="G601" t="s">
        <v>25435</v>
      </c>
      <c r="H601" t="s">
        <v>25425</v>
      </c>
      <c r="I601" t="s">
        <v>25423</v>
      </c>
      <c r="J601" s="5">
        <v>0</v>
      </c>
      <c r="K601" t="s">
        <v>967</v>
      </c>
      <c r="L601" s="15">
        <v>332</v>
      </c>
      <c r="M601" t="s">
        <v>25949</v>
      </c>
      <c r="N601" t="s">
        <v>25415</v>
      </c>
      <c r="O601" t="s">
        <v>26039</v>
      </c>
    </row>
    <row r="602" spans="2:15" ht="11" outlineLevel="1" x14ac:dyDescent="0.15">
      <c r="B602" t="s">
        <v>549</v>
      </c>
      <c r="C602" t="s">
        <v>25435</v>
      </c>
      <c r="D602" t="s">
        <v>25409</v>
      </c>
      <c r="E602" t="s">
        <v>25470</v>
      </c>
      <c r="F602" t="s">
        <v>25444</v>
      </c>
      <c r="G602" t="s">
        <v>25435</v>
      </c>
      <c r="H602" t="s">
        <v>25427</v>
      </c>
      <c r="I602" t="s">
        <v>25423</v>
      </c>
      <c r="J602" s="5">
        <v>66.634</v>
      </c>
      <c r="K602" t="s">
        <v>967</v>
      </c>
      <c r="L602" s="15">
        <v>332</v>
      </c>
      <c r="M602" t="s">
        <v>25949</v>
      </c>
      <c r="N602" t="s">
        <v>25415</v>
      </c>
      <c r="O602" t="s">
        <v>26040</v>
      </c>
    </row>
    <row r="603" spans="2:15" ht="11" outlineLevel="1" x14ac:dyDescent="0.15">
      <c r="B603" t="s">
        <v>549</v>
      </c>
      <c r="C603" t="s">
        <v>25435</v>
      </c>
      <c r="D603" t="s">
        <v>25409</v>
      </c>
      <c r="E603" t="s">
        <v>25470</v>
      </c>
      <c r="F603" t="s">
        <v>25444</v>
      </c>
      <c r="G603" t="s">
        <v>25437</v>
      </c>
      <c r="H603" t="s">
        <v>25430</v>
      </c>
      <c r="I603" t="s">
        <v>25431</v>
      </c>
      <c r="J603" s="5">
        <v>68.438000000000002</v>
      </c>
      <c r="K603" t="s">
        <v>967</v>
      </c>
      <c r="L603" s="15">
        <v>332</v>
      </c>
      <c r="M603" t="s">
        <v>25949</v>
      </c>
      <c r="N603" t="s">
        <v>25415</v>
      </c>
      <c r="O603" t="s">
        <v>26041</v>
      </c>
    </row>
    <row r="604" spans="2:15" ht="11" outlineLevel="1" x14ac:dyDescent="0.15">
      <c r="B604" t="s">
        <v>549</v>
      </c>
      <c r="C604" t="s">
        <v>25435</v>
      </c>
      <c r="D604" t="s">
        <v>25409</v>
      </c>
      <c r="E604" t="s">
        <v>25470</v>
      </c>
      <c r="F604" t="s">
        <v>25444</v>
      </c>
      <c r="G604" t="s">
        <v>25617</v>
      </c>
      <c r="H604" t="s">
        <v>25430</v>
      </c>
      <c r="I604" t="s">
        <v>25431</v>
      </c>
      <c r="J604" s="5">
        <v>69.156000000000006</v>
      </c>
      <c r="K604" t="s">
        <v>967</v>
      </c>
      <c r="L604" s="15">
        <v>332</v>
      </c>
      <c r="M604" t="s">
        <v>25949</v>
      </c>
      <c r="N604" t="s">
        <v>25415</v>
      </c>
      <c r="O604" t="s">
        <v>26042</v>
      </c>
    </row>
    <row r="605" spans="2:15" ht="11" outlineLevel="1" x14ac:dyDescent="0.15">
      <c r="B605" t="s">
        <v>549</v>
      </c>
      <c r="C605" t="s">
        <v>25435</v>
      </c>
      <c r="D605" t="s">
        <v>25409</v>
      </c>
      <c r="E605" t="s">
        <v>25470</v>
      </c>
      <c r="F605" t="s">
        <v>25444</v>
      </c>
      <c r="G605" t="s">
        <v>25788</v>
      </c>
      <c r="H605" t="s">
        <v>25430</v>
      </c>
      <c r="I605" t="s">
        <v>25431</v>
      </c>
      <c r="J605" s="5">
        <v>74.957999999999998</v>
      </c>
      <c r="K605" t="s">
        <v>967</v>
      </c>
      <c r="L605" s="15">
        <v>332</v>
      </c>
      <c r="M605" t="s">
        <v>25949</v>
      </c>
      <c r="N605" t="s">
        <v>25415</v>
      </c>
      <c r="O605" t="s">
        <v>26043</v>
      </c>
    </row>
    <row r="606" spans="2:15" ht="11" outlineLevel="1" x14ac:dyDescent="0.15">
      <c r="B606" t="s">
        <v>549</v>
      </c>
      <c r="C606" t="s">
        <v>25435</v>
      </c>
      <c r="D606" t="s">
        <v>25409</v>
      </c>
      <c r="E606" t="s">
        <v>25470</v>
      </c>
      <c r="F606" t="s">
        <v>25444</v>
      </c>
      <c r="G606" t="s">
        <v>25959</v>
      </c>
      <c r="H606" t="s">
        <v>25430</v>
      </c>
      <c r="I606" t="s">
        <v>25431</v>
      </c>
      <c r="J606" s="5">
        <v>75.308999999999997</v>
      </c>
      <c r="K606" t="s">
        <v>967</v>
      </c>
      <c r="L606" s="15">
        <v>332</v>
      </c>
      <c r="M606" t="s">
        <v>25949</v>
      </c>
      <c r="N606" t="s">
        <v>25415</v>
      </c>
      <c r="O606" t="s">
        <v>26044</v>
      </c>
    </row>
    <row r="607" spans="2:15" ht="11" outlineLevel="1" x14ac:dyDescent="0.15">
      <c r="B607" t="s">
        <v>549</v>
      </c>
      <c r="C607" t="s">
        <v>25435</v>
      </c>
      <c r="D607" t="s">
        <v>25409</v>
      </c>
      <c r="E607" t="s">
        <v>25470</v>
      </c>
      <c r="F607" t="s">
        <v>25444</v>
      </c>
      <c r="H607" t="s">
        <v>25439</v>
      </c>
      <c r="I607" t="s">
        <v>25439</v>
      </c>
      <c r="J607" s="5">
        <v>0</v>
      </c>
      <c r="K607" t="s">
        <v>967</v>
      </c>
      <c r="L607" s="15">
        <v>332</v>
      </c>
      <c r="M607" t="s">
        <v>25949</v>
      </c>
      <c r="N607" t="s">
        <v>25415</v>
      </c>
      <c r="O607" t="s">
        <v>26045</v>
      </c>
    </row>
    <row r="608" spans="2:15" ht="11" outlineLevel="1" x14ac:dyDescent="0.15">
      <c r="B608" t="s">
        <v>549</v>
      </c>
      <c r="C608" t="s">
        <v>25435</v>
      </c>
      <c r="D608" t="s">
        <v>25409</v>
      </c>
      <c r="E608" t="s">
        <v>25470</v>
      </c>
      <c r="F608" t="s">
        <v>25444</v>
      </c>
      <c r="H608" t="s">
        <v>25441</v>
      </c>
      <c r="I608" t="s">
        <v>25441</v>
      </c>
      <c r="J608" s="5">
        <v>791.46</v>
      </c>
      <c r="K608" t="s">
        <v>967</v>
      </c>
      <c r="L608" s="15">
        <v>332</v>
      </c>
      <c r="M608" t="s">
        <v>25949</v>
      </c>
      <c r="N608" t="s">
        <v>25415</v>
      </c>
      <c r="O608" t="s">
        <v>26046</v>
      </c>
    </row>
    <row r="609" spans="2:15" ht="11" outlineLevel="1" x14ac:dyDescent="0.15">
      <c r="B609" t="s">
        <v>559</v>
      </c>
      <c r="C609" t="s">
        <v>25435</v>
      </c>
      <c r="D609" t="s">
        <v>25409</v>
      </c>
      <c r="E609" t="s">
        <v>25410</v>
      </c>
      <c r="F609" t="s">
        <v>25411</v>
      </c>
      <c r="H609" t="s">
        <v>25412</v>
      </c>
      <c r="I609" t="s">
        <v>25413</v>
      </c>
      <c r="J609" s="5">
        <v>0</v>
      </c>
      <c r="K609" t="s">
        <v>967</v>
      </c>
      <c r="L609" s="15">
        <v>342</v>
      </c>
      <c r="M609" t="s">
        <v>25949</v>
      </c>
      <c r="N609" t="s">
        <v>25415</v>
      </c>
      <c r="O609" t="s">
        <v>26047</v>
      </c>
    </row>
    <row r="610" spans="2:15" ht="11" outlineLevel="1" x14ac:dyDescent="0.15">
      <c r="B610" t="s">
        <v>559</v>
      </c>
      <c r="C610" t="s">
        <v>25435</v>
      </c>
      <c r="D610" t="s">
        <v>25409</v>
      </c>
      <c r="E610" t="s">
        <v>25410</v>
      </c>
      <c r="F610" t="s">
        <v>25411</v>
      </c>
      <c r="G610" t="s">
        <v>25429</v>
      </c>
      <c r="H610" t="s">
        <v>25417</v>
      </c>
      <c r="I610" t="s">
        <v>25417</v>
      </c>
      <c r="J610" s="5">
        <v>0</v>
      </c>
      <c r="K610" t="s">
        <v>967</v>
      </c>
      <c r="L610" s="15">
        <v>342</v>
      </c>
      <c r="M610" t="s">
        <v>25949</v>
      </c>
      <c r="N610" t="s">
        <v>25415</v>
      </c>
      <c r="O610" t="s">
        <v>26048</v>
      </c>
    </row>
    <row r="611" spans="2:15" ht="11" outlineLevel="1" x14ac:dyDescent="0.15">
      <c r="B611" t="s">
        <v>559</v>
      </c>
      <c r="C611" t="s">
        <v>25435</v>
      </c>
      <c r="D611" t="s">
        <v>25409</v>
      </c>
      <c r="E611" t="s">
        <v>25410</v>
      </c>
      <c r="F611" t="s">
        <v>25411</v>
      </c>
      <c r="G611" t="s">
        <v>25433</v>
      </c>
      <c r="H611" t="s">
        <v>25420</v>
      </c>
      <c r="I611" t="s">
        <v>25420</v>
      </c>
      <c r="J611" s="5">
        <v>0</v>
      </c>
      <c r="K611" t="s">
        <v>967</v>
      </c>
      <c r="L611" s="15">
        <v>342</v>
      </c>
      <c r="M611" t="s">
        <v>25949</v>
      </c>
      <c r="N611" t="s">
        <v>25415</v>
      </c>
      <c r="O611" t="s">
        <v>26049</v>
      </c>
    </row>
    <row r="612" spans="2:15" ht="11" outlineLevel="1" x14ac:dyDescent="0.15">
      <c r="B612" t="s">
        <v>559</v>
      </c>
      <c r="C612" t="s">
        <v>25435</v>
      </c>
      <c r="D612" t="s">
        <v>25409</v>
      </c>
      <c r="E612" t="s">
        <v>25410</v>
      </c>
      <c r="F612" t="s">
        <v>25411</v>
      </c>
      <c r="G612" t="s">
        <v>25435</v>
      </c>
      <c r="H612" t="s">
        <v>25422</v>
      </c>
      <c r="I612" t="s">
        <v>25423</v>
      </c>
      <c r="J612" s="5">
        <v>0</v>
      </c>
      <c r="K612" t="s">
        <v>967</v>
      </c>
      <c r="L612" s="15">
        <v>342</v>
      </c>
      <c r="M612" t="s">
        <v>25949</v>
      </c>
      <c r="N612" t="s">
        <v>25415</v>
      </c>
      <c r="O612" t="s">
        <v>26050</v>
      </c>
    </row>
    <row r="613" spans="2:15" ht="11" outlineLevel="1" x14ac:dyDescent="0.15">
      <c r="B613" t="s">
        <v>559</v>
      </c>
      <c r="C613" t="s">
        <v>25435</v>
      </c>
      <c r="D613" t="s">
        <v>25409</v>
      </c>
      <c r="E613" t="s">
        <v>25410</v>
      </c>
      <c r="F613" t="s">
        <v>25411</v>
      </c>
      <c r="G613" t="s">
        <v>25435</v>
      </c>
      <c r="H613" t="s">
        <v>25425</v>
      </c>
      <c r="I613" t="s">
        <v>25423</v>
      </c>
      <c r="J613" s="5">
        <v>0</v>
      </c>
      <c r="K613" t="s">
        <v>967</v>
      </c>
      <c r="L613" s="15">
        <v>342</v>
      </c>
      <c r="M613" t="s">
        <v>25949</v>
      </c>
      <c r="N613" t="s">
        <v>25415</v>
      </c>
      <c r="O613" t="s">
        <v>26051</v>
      </c>
    </row>
    <row r="614" spans="2:15" ht="11" outlineLevel="1" x14ac:dyDescent="0.15">
      <c r="B614" t="s">
        <v>559</v>
      </c>
      <c r="C614" t="s">
        <v>25435</v>
      </c>
      <c r="D614" t="s">
        <v>25409</v>
      </c>
      <c r="E614" t="s">
        <v>25410</v>
      </c>
      <c r="F614" t="s">
        <v>25411</v>
      </c>
      <c r="G614" t="s">
        <v>25435</v>
      </c>
      <c r="H614" t="s">
        <v>25427</v>
      </c>
      <c r="I614" t="s">
        <v>25423</v>
      </c>
      <c r="J614" s="5">
        <v>0</v>
      </c>
      <c r="K614" t="s">
        <v>967</v>
      </c>
      <c r="L614" s="15">
        <v>342</v>
      </c>
      <c r="M614" t="s">
        <v>25949</v>
      </c>
      <c r="N614" t="s">
        <v>25415</v>
      </c>
      <c r="O614" t="s">
        <v>26052</v>
      </c>
    </row>
    <row r="615" spans="2:15" ht="11" outlineLevel="1" x14ac:dyDescent="0.15">
      <c r="B615" t="s">
        <v>559</v>
      </c>
      <c r="C615" t="s">
        <v>25435</v>
      </c>
      <c r="D615" t="s">
        <v>25409</v>
      </c>
      <c r="E615" t="s">
        <v>25410</v>
      </c>
      <c r="F615" t="s">
        <v>25411</v>
      </c>
      <c r="G615" t="s">
        <v>25437</v>
      </c>
      <c r="H615" t="s">
        <v>25430</v>
      </c>
      <c r="I615" t="s">
        <v>25431</v>
      </c>
      <c r="J615" s="5">
        <v>0</v>
      </c>
      <c r="K615" t="s">
        <v>967</v>
      </c>
      <c r="L615" s="15">
        <v>342</v>
      </c>
      <c r="M615" t="s">
        <v>25949</v>
      </c>
      <c r="N615" t="s">
        <v>25415</v>
      </c>
      <c r="O615" t="s">
        <v>26053</v>
      </c>
    </row>
    <row r="616" spans="2:15" ht="11" outlineLevel="1" x14ac:dyDescent="0.15">
      <c r="B616" t="s">
        <v>559</v>
      </c>
      <c r="C616" t="s">
        <v>25435</v>
      </c>
      <c r="D616" t="s">
        <v>25409</v>
      </c>
      <c r="E616" t="s">
        <v>25410</v>
      </c>
      <c r="F616" t="s">
        <v>25411</v>
      </c>
      <c r="G616" t="s">
        <v>25617</v>
      </c>
      <c r="H616" t="s">
        <v>25430</v>
      </c>
      <c r="I616" t="s">
        <v>25431</v>
      </c>
      <c r="J616" s="5">
        <v>0</v>
      </c>
      <c r="K616" t="s">
        <v>967</v>
      </c>
      <c r="L616" s="15">
        <v>342</v>
      </c>
      <c r="M616" t="s">
        <v>25949</v>
      </c>
      <c r="N616" t="s">
        <v>25415</v>
      </c>
      <c r="O616" t="s">
        <v>26054</v>
      </c>
    </row>
    <row r="617" spans="2:15" ht="11" outlineLevel="1" x14ac:dyDescent="0.15">
      <c r="B617" t="s">
        <v>559</v>
      </c>
      <c r="C617" t="s">
        <v>25435</v>
      </c>
      <c r="D617" t="s">
        <v>25409</v>
      </c>
      <c r="E617" t="s">
        <v>25410</v>
      </c>
      <c r="F617" t="s">
        <v>25411</v>
      </c>
      <c r="G617" t="s">
        <v>25788</v>
      </c>
      <c r="H617" t="s">
        <v>25430</v>
      </c>
      <c r="I617" t="s">
        <v>25431</v>
      </c>
      <c r="J617" s="5">
        <v>0</v>
      </c>
      <c r="K617" t="s">
        <v>967</v>
      </c>
      <c r="L617" s="15">
        <v>342</v>
      </c>
      <c r="M617" t="s">
        <v>25949</v>
      </c>
      <c r="N617" t="s">
        <v>25415</v>
      </c>
      <c r="O617" t="s">
        <v>26055</v>
      </c>
    </row>
    <row r="618" spans="2:15" ht="11" outlineLevel="1" x14ac:dyDescent="0.15">
      <c r="B618" t="s">
        <v>559</v>
      </c>
      <c r="C618" t="s">
        <v>25435</v>
      </c>
      <c r="D618" t="s">
        <v>25409</v>
      </c>
      <c r="E618" t="s">
        <v>25410</v>
      </c>
      <c r="F618" t="s">
        <v>25411</v>
      </c>
      <c r="G618" t="s">
        <v>25959</v>
      </c>
      <c r="H618" t="s">
        <v>25430</v>
      </c>
      <c r="I618" t="s">
        <v>25431</v>
      </c>
      <c r="J618" s="5">
        <v>0</v>
      </c>
      <c r="K618" t="s">
        <v>967</v>
      </c>
      <c r="L618" s="15">
        <v>342</v>
      </c>
      <c r="M618" t="s">
        <v>25949</v>
      </c>
      <c r="N618" t="s">
        <v>25415</v>
      </c>
      <c r="O618" t="s">
        <v>26056</v>
      </c>
    </row>
    <row r="619" spans="2:15" ht="11" outlineLevel="1" x14ac:dyDescent="0.15">
      <c r="B619" t="s">
        <v>559</v>
      </c>
      <c r="C619" t="s">
        <v>25435</v>
      </c>
      <c r="D619" t="s">
        <v>25409</v>
      </c>
      <c r="E619" t="s">
        <v>25410</v>
      </c>
      <c r="F619" t="s">
        <v>25411</v>
      </c>
      <c r="H619" t="s">
        <v>25439</v>
      </c>
      <c r="I619" t="s">
        <v>25439</v>
      </c>
      <c r="J619" s="5">
        <v>0</v>
      </c>
      <c r="K619" t="s">
        <v>967</v>
      </c>
      <c r="L619" s="15">
        <v>342</v>
      </c>
      <c r="M619" t="s">
        <v>25949</v>
      </c>
      <c r="N619" t="s">
        <v>25415</v>
      </c>
      <c r="O619" t="s">
        <v>26057</v>
      </c>
    </row>
    <row r="620" spans="2:15" ht="11" outlineLevel="1" x14ac:dyDescent="0.15">
      <c r="B620" t="s">
        <v>559</v>
      </c>
      <c r="C620" t="s">
        <v>25435</v>
      </c>
      <c r="D620" t="s">
        <v>25409</v>
      </c>
      <c r="E620" t="s">
        <v>25410</v>
      </c>
      <c r="F620" t="s">
        <v>25411</v>
      </c>
      <c r="H620" t="s">
        <v>25441</v>
      </c>
      <c r="I620" t="s">
        <v>25441</v>
      </c>
      <c r="J620" s="5">
        <v>0</v>
      </c>
      <c r="K620" t="s">
        <v>967</v>
      </c>
      <c r="L620" s="15">
        <v>342</v>
      </c>
      <c r="M620" t="s">
        <v>25949</v>
      </c>
      <c r="N620" t="s">
        <v>25415</v>
      </c>
      <c r="O620" t="s">
        <v>26058</v>
      </c>
    </row>
    <row r="621" spans="2:15" ht="11" outlineLevel="1" x14ac:dyDescent="0.15">
      <c r="B621" t="s">
        <v>559</v>
      </c>
      <c r="C621" t="s">
        <v>25435</v>
      </c>
      <c r="D621" t="s">
        <v>25409</v>
      </c>
      <c r="E621" t="s">
        <v>25443</v>
      </c>
      <c r="F621" t="s">
        <v>25444</v>
      </c>
      <c r="H621" t="s">
        <v>25412</v>
      </c>
      <c r="I621" t="s">
        <v>25413</v>
      </c>
      <c r="J621" s="5">
        <v>192.78399999999999</v>
      </c>
      <c r="K621" t="s">
        <v>967</v>
      </c>
      <c r="L621" s="15">
        <v>342</v>
      </c>
      <c r="M621" t="s">
        <v>25949</v>
      </c>
      <c r="N621" t="s">
        <v>25415</v>
      </c>
      <c r="O621" t="s">
        <v>26059</v>
      </c>
    </row>
    <row r="622" spans="2:15" ht="11" outlineLevel="1" x14ac:dyDescent="0.15">
      <c r="B622" t="s">
        <v>559</v>
      </c>
      <c r="C622" t="s">
        <v>25435</v>
      </c>
      <c r="D622" t="s">
        <v>25409</v>
      </c>
      <c r="E622" t="s">
        <v>25443</v>
      </c>
      <c r="F622" t="s">
        <v>25444</v>
      </c>
      <c r="G622" t="s">
        <v>25429</v>
      </c>
      <c r="H622" t="s">
        <v>25417</v>
      </c>
      <c r="I622" t="s">
        <v>25417</v>
      </c>
      <c r="J622" s="5">
        <v>10.131</v>
      </c>
      <c r="K622" t="s">
        <v>967</v>
      </c>
      <c r="L622" s="15">
        <v>342</v>
      </c>
      <c r="M622" t="s">
        <v>25949</v>
      </c>
      <c r="N622" t="s">
        <v>25415</v>
      </c>
      <c r="O622" t="s">
        <v>26060</v>
      </c>
    </row>
    <row r="623" spans="2:15" ht="11" outlineLevel="1" x14ac:dyDescent="0.15">
      <c r="B623" t="s">
        <v>559</v>
      </c>
      <c r="C623" t="s">
        <v>25435</v>
      </c>
      <c r="D623" t="s">
        <v>25409</v>
      </c>
      <c r="E623" t="s">
        <v>25443</v>
      </c>
      <c r="F623" t="s">
        <v>25444</v>
      </c>
      <c r="G623" t="s">
        <v>25433</v>
      </c>
      <c r="H623" t="s">
        <v>25420</v>
      </c>
      <c r="I623" t="s">
        <v>25420</v>
      </c>
      <c r="J623" s="5">
        <v>0</v>
      </c>
      <c r="K623" t="s">
        <v>967</v>
      </c>
      <c r="L623" s="15">
        <v>342</v>
      </c>
      <c r="M623" t="s">
        <v>25949</v>
      </c>
      <c r="N623" t="s">
        <v>25415</v>
      </c>
      <c r="O623" t="s">
        <v>26061</v>
      </c>
    </row>
    <row r="624" spans="2:15" ht="11" outlineLevel="1" x14ac:dyDescent="0.15">
      <c r="B624" t="s">
        <v>559</v>
      </c>
      <c r="C624" t="s">
        <v>25435</v>
      </c>
      <c r="D624" t="s">
        <v>25409</v>
      </c>
      <c r="E624" t="s">
        <v>25443</v>
      </c>
      <c r="F624" t="s">
        <v>25444</v>
      </c>
      <c r="G624" t="s">
        <v>25435</v>
      </c>
      <c r="H624" t="s">
        <v>25422</v>
      </c>
      <c r="I624" t="s">
        <v>25423</v>
      </c>
      <c r="J624" s="5">
        <v>20.036000000000001</v>
      </c>
      <c r="K624" t="s">
        <v>967</v>
      </c>
      <c r="L624" s="15">
        <v>342</v>
      </c>
      <c r="M624" t="s">
        <v>25949</v>
      </c>
      <c r="N624" t="s">
        <v>25415</v>
      </c>
      <c r="O624" t="s">
        <v>26062</v>
      </c>
    </row>
    <row r="625" spans="2:15" ht="11" outlineLevel="1" x14ac:dyDescent="0.15">
      <c r="B625" t="s">
        <v>559</v>
      </c>
      <c r="C625" t="s">
        <v>25435</v>
      </c>
      <c r="D625" t="s">
        <v>25409</v>
      </c>
      <c r="E625" t="s">
        <v>25443</v>
      </c>
      <c r="F625" t="s">
        <v>25444</v>
      </c>
      <c r="G625" t="s">
        <v>25435</v>
      </c>
      <c r="H625" t="s">
        <v>25425</v>
      </c>
      <c r="I625" t="s">
        <v>25423</v>
      </c>
      <c r="J625" s="5">
        <v>0</v>
      </c>
      <c r="K625" t="s">
        <v>967</v>
      </c>
      <c r="L625" s="15">
        <v>342</v>
      </c>
      <c r="M625" t="s">
        <v>25949</v>
      </c>
      <c r="N625" t="s">
        <v>25415</v>
      </c>
      <c r="O625" t="s">
        <v>26063</v>
      </c>
    </row>
    <row r="626" spans="2:15" ht="11" outlineLevel="1" x14ac:dyDescent="0.15">
      <c r="B626" t="s">
        <v>559</v>
      </c>
      <c r="C626" t="s">
        <v>25435</v>
      </c>
      <c r="D626" t="s">
        <v>25409</v>
      </c>
      <c r="E626" t="s">
        <v>25443</v>
      </c>
      <c r="F626" t="s">
        <v>25444</v>
      </c>
      <c r="G626" t="s">
        <v>25435</v>
      </c>
      <c r="H626" t="s">
        <v>25427</v>
      </c>
      <c r="I626" t="s">
        <v>25423</v>
      </c>
      <c r="J626" s="5">
        <v>20.036000000000001</v>
      </c>
      <c r="K626" t="s">
        <v>967</v>
      </c>
      <c r="L626" s="15">
        <v>342</v>
      </c>
      <c r="M626" t="s">
        <v>25949</v>
      </c>
      <c r="N626" t="s">
        <v>25415</v>
      </c>
      <c r="O626" t="s">
        <v>26064</v>
      </c>
    </row>
    <row r="627" spans="2:15" ht="11" outlineLevel="1" x14ac:dyDescent="0.15">
      <c r="B627" t="s">
        <v>559</v>
      </c>
      <c r="C627" t="s">
        <v>25435</v>
      </c>
      <c r="D627" t="s">
        <v>25409</v>
      </c>
      <c r="E627" t="s">
        <v>25443</v>
      </c>
      <c r="F627" t="s">
        <v>25444</v>
      </c>
      <c r="G627" t="s">
        <v>25437</v>
      </c>
      <c r="H627" t="s">
        <v>25430</v>
      </c>
      <c r="I627" t="s">
        <v>25431</v>
      </c>
      <c r="J627" s="5">
        <v>20.518000000000001</v>
      </c>
      <c r="K627" t="s">
        <v>967</v>
      </c>
      <c r="L627" s="15">
        <v>342</v>
      </c>
      <c r="M627" t="s">
        <v>25949</v>
      </c>
      <c r="N627" t="s">
        <v>25415</v>
      </c>
      <c r="O627" t="s">
        <v>26065</v>
      </c>
    </row>
    <row r="628" spans="2:15" ht="11" outlineLevel="1" x14ac:dyDescent="0.15">
      <c r="B628" t="s">
        <v>559</v>
      </c>
      <c r="C628" t="s">
        <v>25435</v>
      </c>
      <c r="D628" t="s">
        <v>25409</v>
      </c>
      <c r="E628" t="s">
        <v>25443</v>
      </c>
      <c r="F628" t="s">
        <v>25444</v>
      </c>
      <c r="G628" t="s">
        <v>25617</v>
      </c>
      <c r="H628" t="s">
        <v>25430</v>
      </c>
      <c r="I628" t="s">
        <v>25431</v>
      </c>
      <c r="J628" s="5">
        <v>22.039000000000001</v>
      </c>
      <c r="K628" t="s">
        <v>967</v>
      </c>
      <c r="L628" s="15">
        <v>342</v>
      </c>
      <c r="M628" t="s">
        <v>25949</v>
      </c>
      <c r="N628" t="s">
        <v>25415</v>
      </c>
      <c r="O628" t="s">
        <v>26066</v>
      </c>
    </row>
    <row r="629" spans="2:15" ht="11" outlineLevel="1" x14ac:dyDescent="0.15">
      <c r="B629" t="s">
        <v>559</v>
      </c>
      <c r="C629" t="s">
        <v>25435</v>
      </c>
      <c r="D629" t="s">
        <v>25409</v>
      </c>
      <c r="E629" t="s">
        <v>25443</v>
      </c>
      <c r="F629" t="s">
        <v>25444</v>
      </c>
      <c r="G629" t="s">
        <v>25788</v>
      </c>
      <c r="H629" t="s">
        <v>25430</v>
      </c>
      <c r="I629" t="s">
        <v>25431</v>
      </c>
      <c r="J629" s="5">
        <v>36.683999999999997</v>
      </c>
      <c r="K629" t="s">
        <v>967</v>
      </c>
      <c r="L629" s="15">
        <v>342</v>
      </c>
      <c r="M629" t="s">
        <v>25949</v>
      </c>
      <c r="N629" t="s">
        <v>25415</v>
      </c>
      <c r="O629" t="s">
        <v>26067</v>
      </c>
    </row>
    <row r="630" spans="2:15" ht="11" outlineLevel="1" x14ac:dyDescent="0.15">
      <c r="B630" t="s">
        <v>559</v>
      </c>
      <c r="C630" t="s">
        <v>25435</v>
      </c>
      <c r="D630" t="s">
        <v>25409</v>
      </c>
      <c r="E630" t="s">
        <v>25443</v>
      </c>
      <c r="F630" t="s">
        <v>25444</v>
      </c>
      <c r="G630" t="s">
        <v>25959</v>
      </c>
      <c r="H630" t="s">
        <v>25430</v>
      </c>
      <c r="I630" t="s">
        <v>25431</v>
      </c>
      <c r="J630" s="5">
        <v>109.126</v>
      </c>
      <c r="K630" t="s">
        <v>967</v>
      </c>
      <c r="L630" s="15">
        <v>342</v>
      </c>
      <c r="M630" t="s">
        <v>25949</v>
      </c>
      <c r="N630" t="s">
        <v>25415</v>
      </c>
      <c r="O630" t="s">
        <v>26068</v>
      </c>
    </row>
    <row r="631" spans="2:15" ht="11" outlineLevel="1" x14ac:dyDescent="0.15">
      <c r="B631" t="s">
        <v>559</v>
      </c>
      <c r="C631" t="s">
        <v>25435</v>
      </c>
      <c r="D631" t="s">
        <v>25409</v>
      </c>
      <c r="E631" t="s">
        <v>25443</v>
      </c>
      <c r="F631" t="s">
        <v>25444</v>
      </c>
      <c r="H631" t="s">
        <v>25439</v>
      </c>
      <c r="I631" t="s">
        <v>25439</v>
      </c>
      <c r="J631" s="5">
        <v>0</v>
      </c>
      <c r="K631" t="s">
        <v>967</v>
      </c>
      <c r="L631" s="15">
        <v>342</v>
      </c>
      <c r="M631" t="s">
        <v>25949</v>
      </c>
      <c r="N631" t="s">
        <v>25415</v>
      </c>
      <c r="O631" t="s">
        <v>26069</v>
      </c>
    </row>
    <row r="632" spans="2:15" ht="11" outlineLevel="1" x14ac:dyDescent="0.15">
      <c r="B632" t="s">
        <v>559</v>
      </c>
      <c r="C632" t="s">
        <v>25435</v>
      </c>
      <c r="D632" t="s">
        <v>25409</v>
      </c>
      <c r="E632" t="s">
        <v>25443</v>
      </c>
      <c r="F632" t="s">
        <v>25444</v>
      </c>
      <c r="H632" t="s">
        <v>25441</v>
      </c>
      <c r="I632" t="s">
        <v>25441</v>
      </c>
      <c r="J632" s="5">
        <v>411.31799999999998</v>
      </c>
      <c r="K632" t="s">
        <v>967</v>
      </c>
      <c r="L632" s="15">
        <v>342</v>
      </c>
      <c r="M632" t="s">
        <v>25949</v>
      </c>
      <c r="N632" t="s">
        <v>25415</v>
      </c>
      <c r="O632" t="s">
        <v>26070</v>
      </c>
    </row>
    <row r="633" spans="2:15" ht="11" outlineLevel="1" x14ac:dyDescent="0.15">
      <c r="B633" t="s">
        <v>559</v>
      </c>
      <c r="C633" t="s">
        <v>25435</v>
      </c>
      <c r="D633" t="s">
        <v>25409</v>
      </c>
      <c r="E633" t="s">
        <v>25457</v>
      </c>
      <c r="F633" t="s">
        <v>25444</v>
      </c>
      <c r="H633" t="s">
        <v>25412</v>
      </c>
      <c r="I633" t="s">
        <v>25413</v>
      </c>
      <c r="J633" s="5">
        <v>192.78399999999999</v>
      </c>
      <c r="K633" t="s">
        <v>967</v>
      </c>
      <c r="L633" s="15">
        <v>342</v>
      </c>
      <c r="M633" t="s">
        <v>25949</v>
      </c>
      <c r="N633" t="s">
        <v>25415</v>
      </c>
      <c r="O633" t="s">
        <v>26071</v>
      </c>
    </row>
    <row r="634" spans="2:15" ht="11" outlineLevel="1" x14ac:dyDescent="0.15">
      <c r="B634" t="s">
        <v>559</v>
      </c>
      <c r="C634" t="s">
        <v>25435</v>
      </c>
      <c r="D634" t="s">
        <v>25409</v>
      </c>
      <c r="E634" t="s">
        <v>25457</v>
      </c>
      <c r="F634" t="s">
        <v>25444</v>
      </c>
      <c r="G634" t="s">
        <v>25429</v>
      </c>
      <c r="H634" t="s">
        <v>25417</v>
      </c>
      <c r="I634" t="s">
        <v>25417</v>
      </c>
      <c r="J634" s="5">
        <v>10.131</v>
      </c>
      <c r="K634" t="s">
        <v>967</v>
      </c>
      <c r="L634" s="15">
        <v>342</v>
      </c>
      <c r="M634" t="s">
        <v>25949</v>
      </c>
      <c r="N634" t="s">
        <v>25415</v>
      </c>
      <c r="O634" t="s">
        <v>26072</v>
      </c>
    </row>
    <row r="635" spans="2:15" ht="11" outlineLevel="1" x14ac:dyDescent="0.15">
      <c r="B635" t="s">
        <v>559</v>
      </c>
      <c r="C635" t="s">
        <v>25435</v>
      </c>
      <c r="D635" t="s">
        <v>25409</v>
      </c>
      <c r="E635" t="s">
        <v>25457</v>
      </c>
      <c r="F635" t="s">
        <v>25444</v>
      </c>
      <c r="G635" t="s">
        <v>25433</v>
      </c>
      <c r="H635" t="s">
        <v>25420</v>
      </c>
      <c r="I635" t="s">
        <v>25420</v>
      </c>
      <c r="J635" s="5">
        <v>0</v>
      </c>
      <c r="K635" t="s">
        <v>967</v>
      </c>
      <c r="L635" s="15">
        <v>342</v>
      </c>
      <c r="M635" t="s">
        <v>25949</v>
      </c>
      <c r="N635" t="s">
        <v>25415</v>
      </c>
      <c r="O635" t="s">
        <v>26073</v>
      </c>
    </row>
    <row r="636" spans="2:15" ht="11" outlineLevel="1" x14ac:dyDescent="0.15">
      <c r="B636" t="s">
        <v>559</v>
      </c>
      <c r="C636" t="s">
        <v>25435</v>
      </c>
      <c r="D636" t="s">
        <v>25409</v>
      </c>
      <c r="E636" t="s">
        <v>25457</v>
      </c>
      <c r="F636" t="s">
        <v>25444</v>
      </c>
      <c r="G636" t="s">
        <v>25435</v>
      </c>
      <c r="H636" t="s">
        <v>25422</v>
      </c>
      <c r="I636" t="s">
        <v>25423</v>
      </c>
      <c r="J636" s="5">
        <v>20.036000000000001</v>
      </c>
      <c r="K636" t="s">
        <v>967</v>
      </c>
      <c r="L636" s="15">
        <v>342</v>
      </c>
      <c r="M636" t="s">
        <v>25949</v>
      </c>
      <c r="N636" t="s">
        <v>25415</v>
      </c>
      <c r="O636" t="s">
        <v>26074</v>
      </c>
    </row>
    <row r="637" spans="2:15" ht="11" outlineLevel="1" x14ac:dyDescent="0.15">
      <c r="B637" t="s">
        <v>559</v>
      </c>
      <c r="C637" t="s">
        <v>25435</v>
      </c>
      <c r="D637" t="s">
        <v>25409</v>
      </c>
      <c r="E637" t="s">
        <v>25457</v>
      </c>
      <c r="F637" t="s">
        <v>25444</v>
      </c>
      <c r="G637" t="s">
        <v>25435</v>
      </c>
      <c r="H637" t="s">
        <v>25425</v>
      </c>
      <c r="I637" t="s">
        <v>25423</v>
      </c>
      <c r="J637" s="5">
        <v>0</v>
      </c>
      <c r="K637" t="s">
        <v>967</v>
      </c>
      <c r="L637" s="15">
        <v>342</v>
      </c>
      <c r="M637" t="s">
        <v>25949</v>
      </c>
      <c r="N637" t="s">
        <v>25415</v>
      </c>
      <c r="O637" t="s">
        <v>26075</v>
      </c>
    </row>
    <row r="638" spans="2:15" ht="11" outlineLevel="1" x14ac:dyDescent="0.15">
      <c r="B638" t="s">
        <v>559</v>
      </c>
      <c r="C638" t="s">
        <v>25435</v>
      </c>
      <c r="D638" t="s">
        <v>25409</v>
      </c>
      <c r="E638" t="s">
        <v>25457</v>
      </c>
      <c r="F638" t="s">
        <v>25444</v>
      </c>
      <c r="G638" t="s">
        <v>25435</v>
      </c>
      <c r="H638" t="s">
        <v>25427</v>
      </c>
      <c r="I638" t="s">
        <v>25423</v>
      </c>
      <c r="J638" s="5">
        <v>20.036000000000001</v>
      </c>
      <c r="K638" t="s">
        <v>967</v>
      </c>
      <c r="L638" s="15">
        <v>342</v>
      </c>
      <c r="M638" t="s">
        <v>25949</v>
      </c>
      <c r="N638" t="s">
        <v>25415</v>
      </c>
      <c r="O638" t="s">
        <v>26076</v>
      </c>
    </row>
    <row r="639" spans="2:15" ht="11" outlineLevel="1" x14ac:dyDescent="0.15">
      <c r="B639" t="s">
        <v>559</v>
      </c>
      <c r="C639" t="s">
        <v>25435</v>
      </c>
      <c r="D639" t="s">
        <v>25409</v>
      </c>
      <c r="E639" t="s">
        <v>25457</v>
      </c>
      <c r="F639" t="s">
        <v>25444</v>
      </c>
      <c r="G639" t="s">
        <v>25437</v>
      </c>
      <c r="H639" t="s">
        <v>25430</v>
      </c>
      <c r="I639" t="s">
        <v>25431</v>
      </c>
      <c r="J639" s="5">
        <v>20.518000000000001</v>
      </c>
      <c r="K639" t="s">
        <v>967</v>
      </c>
      <c r="L639" s="15">
        <v>342</v>
      </c>
      <c r="M639" t="s">
        <v>25949</v>
      </c>
      <c r="N639" t="s">
        <v>25415</v>
      </c>
      <c r="O639" t="s">
        <v>26077</v>
      </c>
    </row>
    <row r="640" spans="2:15" ht="11" outlineLevel="1" x14ac:dyDescent="0.15">
      <c r="B640" t="s">
        <v>559</v>
      </c>
      <c r="C640" t="s">
        <v>25435</v>
      </c>
      <c r="D640" t="s">
        <v>25409</v>
      </c>
      <c r="E640" t="s">
        <v>25457</v>
      </c>
      <c r="F640" t="s">
        <v>25444</v>
      </c>
      <c r="G640" t="s">
        <v>25617</v>
      </c>
      <c r="H640" t="s">
        <v>25430</v>
      </c>
      <c r="I640" t="s">
        <v>25431</v>
      </c>
      <c r="J640" s="5">
        <v>22.039000000000001</v>
      </c>
      <c r="K640" t="s">
        <v>967</v>
      </c>
      <c r="L640" s="15">
        <v>342</v>
      </c>
      <c r="M640" t="s">
        <v>25949</v>
      </c>
      <c r="N640" t="s">
        <v>25415</v>
      </c>
      <c r="O640" t="s">
        <v>26078</v>
      </c>
    </row>
    <row r="641" spans="2:15" ht="11" outlineLevel="1" x14ac:dyDescent="0.15">
      <c r="B641" t="s">
        <v>559</v>
      </c>
      <c r="C641" t="s">
        <v>25435</v>
      </c>
      <c r="D641" t="s">
        <v>25409</v>
      </c>
      <c r="E641" t="s">
        <v>25457</v>
      </c>
      <c r="F641" t="s">
        <v>25444</v>
      </c>
      <c r="G641" t="s">
        <v>25788</v>
      </c>
      <c r="H641" t="s">
        <v>25430</v>
      </c>
      <c r="I641" t="s">
        <v>25431</v>
      </c>
      <c r="J641" s="5">
        <v>36.683999999999997</v>
      </c>
      <c r="K641" t="s">
        <v>967</v>
      </c>
      <c r="L641" s="15">
        <v>342</v>
      </c>
      <c r="M641" t="s">
        <v>25949</v>
      </c>
      <c r="N641" t="s">
        <v>25415</v>
      </c>
      <c r="O641" t="s">
        <v>26079</v>
      </c>
    </row>
    <row r="642" spans="2:15" ht="11" outlineLevel="1" x14ac:dyDescent="0.15">
      <c r="B642" t="s">
        <v>559</v>
      </c>
      <c r="C642" t="s">
        <v>25435</v>
      </c>
      <c r="D642" t="s">
        <v>25409</v>
      </c>
      <c r="E642" t="s">
        <v>25457</v>
      </c>
      <c r="F642" t="s">
        <v>25444</v>
      </c>
      <c r="G642" t="s">
        <v>25959</v>
      </c>
      <c r="H642" t="s">
        <v>25430</v>
      </c>
      <c r="I642" t="s">
        <v>25431</v>
      </c>
      <c r="J642" s="5">
        <v>109.126</v>
      </c>
      <c r="K642" t="s">
        <v>967</v>
      </c>
      <c r="L642" s="15">
        <v>342</v>
      </c>
      <c r="M642" t="s">
        <v>25949</v>
      </c>
      <c r="N642" t="s">
        <v>25415</v>
      </c>
      <c r="O642" t="s">
        <v>26080</v>
      </c>
    </row>
    <row r="643" spans="2:15" ht="11" outlineLevel="1" x14ac:dyDescent="0.15">
      <c r="B643" t="s">
        <v>559</v>
      </c>
      <c r="C643" t="s">
        <v>25435</v>
      </c>
      <c r="D643" t="s">
        <v>25409</v>
      </c>
      <c r="E643" t="s">
        <v>25457</v>
      </c>
      <c r="F643" t="s">
        <v>25444</v>
      </c>
      <c r="H643" t="s">
        <v>25439</v>
      </c>
      <c r="I643" t="s">
        <v>25439</v>
      </c>
      <c r="J643" s="5">
        <v>0</v>
      </c>
      <c r="K643" t="s">
        <v>967</v>
      </c>
      <c r="L643" s="15">
        <v>342</v>
      </c>
      <c r="M643" t="s">
        <v>25949</v>
      </c>
      <c r="N643" t="s">
        <v>25415</v>
      </c>
      <c r="O643" t="s">
        <v>26081</v>
      </c>
    </row>
    <row r="644" spans="2:15" ht="11" outlineLevel="1" x14ac:dyDescent="0.15">
      <c r="B644" t="s">
        <v>559</v>
      </c>
      <c r="C644" t="s">
        <v>25435</v>
      </c>
      <c r="D644" t="s">
        <v>25409</v>
      </c>
      <c r="E644" t="s">
        <v>25457</v>
      </c>
      <c r="F644" t="s">
        <v>25444</v>
      </c>
      <c r="H644" t="s">
        <v>25441</v>
      </c>
      <c r="I644" t="s">
        <v>25441</v>
      </c>
      <c r="J644" s="5">
        <v>411.31799999999998</v>
      </c>
      <c r="K644" t="s">
        <v>967</v>
      </c>
      <c r="L644" s="15">
        <v>342</v>
      </c>
      <c r="M644" t="s">
        <v>25949</v>
      </c>
      <c r="N644" t="s">
        <v>25415</v>
      </c>
      <c r="O644" t="s">
        <v>26082</v>
      </c>
    </row>
    <row r="645" spans="2:15" ht="11" outlineLevel="1" x14ac:dyDescent="0.15">
      <c r="B645" t="s">
        <v>559</v>
      </c>
      <c r="C645" t="s">
        <v>25435</v>
      </c>
      <c r="D645" t="s">
        <v>25409</v>
      </c>
      <c r="E645" t="s">
        <v>25470</v>
      </c>
      <c r="F645" t="s">
        <v>25444</v>
      </c>
      <c r="H645" t="s">
        <v>25412</v>
      </c>
      <c r="I645" t="s">
        <v>25413</v>
      </c>
      <c r="J645" s="5">
        <v>192.78399999999999</v>
      </c>
      <c r="K645" t="s">
        <v>967</v>
      </c>
      <c r="L645" s="15">
        <v>342</v>
      </c>
      <c r="M645" t="s">
        <v>25949</v>
      </c>
      <c r="N645" t="s">
        <v>25415</v>
      </c>
      <c r="O645" t="s">
        <v>26083</v>
      </c>
    </row>
    <row r="646" spans="2:15" ht="11" outlineLevel="1" x14ac:dyDescent="0.15">
      <c r="B646" t="s">
        <v>559</v>
      </c>
      <c r="C646" t="s">
        <v>25435</v>
      </c>
      <c r="D646" t="s">
        <v>25409</v>
      </c>
      <c r="E646" t="s">
        <v>25470</v>
      </c>
      <c r="F646" t="s">
        <v>25444</v>
      </c>
      <c r="G646" t="s">
        <v>25429</v>
      </c>
      <c r="H646" t="s">
        <v>25417</v>
      </c>
      <c r="I646" t="s">
        <v>25417</v>
      </c>
      <c r="J646" s="5">
        <v>10.131</v>
      </c>
      <c r="K646" t="s">
        <v>967</v>
      </c>
      <c r="L646" s="15">
        <v>342</v>
      </c>
      <c r="M646" t="s">
        <v>25949</v>
      </c>
      <c r="N646" t="s">
        <v>25415</v>
      </c>
      <c r="O646" t="s">
        <v>26084</v>
      </c>
    </row>
    <row r="647" spans="2:15" ht="11" outlineLevel="1" x14ac:dyDescent="0.15">
      <c r="B647" t="s">
        <v>559</v>
      </c>
      <c r="C647" t="s">
        <v>25435</v>
      </c>
      <c r="D647" t="s">
        <v>25409</v>
      </c>
      <c r="E647" t="s">
        <v>25470</v>
      </c>
      <c r="F647" t="s">
        <v>25444</v>
      </c>
      <c r="G647" t="s">
        <v>25433</v>
      </c>
      <c r="H647" t="s">
        <v>25420</v>
      </c>
      <c r="I647" t="s">
        <v>25420</v>
      </c>
      <c r="J647" s="5">
        <v>0</v>
      </c>
      <c r="K647" t="s">
        <v>967</v>
      </c>
      <c r="L647" s="15">
        <v>342</v>
      </c>
      <c r="M647" t="s">
        <v>25949</v>
      </c>
      <c r="N647" t="s">
        <v>25415</v>
      </c>
      <c r="O647" t="s">
        <v>26085</v>
      </c>
    </row>
    <row r="648" spans="2:15" ht="11" outlineLevel="1" x14ac:dyDescent="0.15">
      <c r="B648" t="s">
        <v>559</v>
      </c>
      <c r="C648" t="s">
        <v>25435</v>
      </c>
      <c r="D648" t="s">
        <v>25409</v>
      </c>
      <c r="E648" t="s">
        <v>25470</v>
      </c>
      <c r="F648" t="s">
        <v>25444</v>
      </c>
      <c r="G648" t="s">
        <v>25435</v>
      </c>
      <c r="H648" t="s">
        <v>25422</v>
      </c>
      <c r="I648" t="s">
        <v>25423</v>
      </c>
      <c r="J648" s="5">
        <v>20.036000000000001</v>
      </c>
      <c r="K648" t="s">
        <v>967</v>
      </c>
      <c r="L648" s="15">
        <v>342</v>
      </c>
      <c r="M648" t="s">
        <v>25949</v>
      </c>
      <c r="N648" t="s">
        <v>25415</v>
      </c>
      <c r="O648" t="s">
        <v>26086</v>
      </c>
    </row>
    <row r="649" spans="2:15" ht="11" outlineLevel="1" x14ac:dyDescent="0.15">
      <c r="B649" t="s">
        <v>559</v>
      </c>
      <c r="C649" t="s">
        <v>25435</v>
      </c>
      <c r="D649" t="s">
        <v>25409</v>
      </c>
      <c r="E649" t="s">
        <v>25470</v>
      </c>
      <c r="F649" t="s">
        <v>25444</v>
      </c>
      <c r="G649" t="s">
        <v>25435</v>
      </c>
      <c r="H649" t="s">
        <v>25425</v>
      </c>
      <c r="I649" t="s">
        <v>25423</v>
      </c>
      <c r="J649" s="5">
        <v>0</v>
      </c>
      <c r="K649" t="s">
        <v>967</v>
      </c>
      <c r="L649" s="15">
        <v>342</v>
      </c>
      <c r="M649" t="s">
        <v>25949</v>
      </c>
      <c r="N649" t="s">
        <v>25415</v>
      </c>
      <c r="O649" t="s">
        <v>26087</v>
      </c>
    </row>
    <row r="650" spans="2:15" ht="11" outlineLevel="1" x14ac:dyDescent="0.15">
      <c r="B650" t="s">
        <v>559</v>
      </c>
      <c r="C650" t="s">
        <v>25435</v>
      </c>
      <c r="D650" t="s">
        <v>25409</v>
      </c>
      <c r="E650" t="s">
        <v>25470</v>
      </c>
      <c r="F650" t="s">
        <v>25444</v>
      </c>
      <c r="G650" t="s">
        <v>25435</v>
      </c>
      <c r="H650" t="s">
        <v>25427</v>
      </c>
      <c r="I650" t="s">
        <v>25423</v>
      </c>
      <c r="J650" s="5">
        <v>20.036000000000001</v>
      </c>
      <c r="K650" t="s">
        <v>967</v>
      </c>
      <c r="L650" s="15">
        <v>342</v>
      </c>
      <c r="M650" t="s">
        <v>25949</v>
      </c>
      <c r="N650" t="s">
        <v>25415</v>
      </c>
      <c r="O650" t="s">
        <v>26088</v>
      </c>
    </row>
    <row r="651" spans="2:15" ht="11" outlineLevel="1" x14ac:dyDescent="0.15">
      <c r="B651" t="s">
        <v>559</v>
      </c>
      <c r="C651" t="s">
        <v>25435</v>
      </c>
      <c r="D651" t="s">
        <v>25409</v>
      </c>
      <c r="E651" t="s">
        <v>25470</v>
      </c>
      <c r="F651" t="s">
        <v>25444</v>
      </c>
      <c r="G651" t="s">
        <v>25437</v>
      </c>
      <c r="H651" t="s">
        <v>25430</v>
      </c>
      <c r="I651" t="s">
        <v>25431</v>
      </c>
      <c r="J651" s="5">
        <v>20.518000000000001</v>
      </c>
      <c r="K651" t="s">
        <v>967</v>
      </c>
      <c r="L651" s="15">
        <v>342</v>
      </c>
      <c r="M651" t="s">
        <v>25949</v>
      </c>
      <c r="N651" t="s">
        <v>25415</v>
      </c>
      <c r="O651" t="s">
        <v>26089</v>
      </c>
    </row>
    <row r="652" spans="2:15" ht="11" outlineLevel="1" x14ac:dyDescent="0.15">
      <c r="B652" t="s">
        <v>559</v>
      </c>
      <c r="C652" t="s">
        <v>25435</v>
      </c>
      <c r="D652" t="s">
        <v>25409</v>
      </c>
      <c r="E652" t="s">
        <v>25470</v>
      </c>
      <c r="F652" t="s">
        <v>25444</v>
      </c>
      <c r="G652" t="s">
        <v>25617</v>
      </c>
      <c r="H652" t="s">
        <v>25430</v>
      </c>
      <c r="I652" t="s">
        <v>25431</v>
      </c>
      <c r="J652" s="5">
        <v>22.039000000000001</v>
      </c>
      <c r="K652" t="s">
        <v>967</v>
      </c>
      <c r="L652" s="15">
        <v>342</v>
      </c>
      <c r="M652" t="s">
        <v>25949</v>
      </c>
      <c r="N652" t="s">
        <v>25415</v>
      </c>
      <c r="O652" t="s">
        <v>26090</v>
      </c>
    </row>
    <row r="653" spans="2:15" ht="11" outlineLevel="1" x14ac:dyDescent="0.15">
      <c r="B653" t="s">
        <v>559</v>
      </c>
      <c r="C653" t="s">
        <v>25435</v>
      </c>
      <c r="D653" t="s">
        <v>25409</v>
      </c>
      <c r="E653" t="s">
        <v>25470</v>
      </c>
      <c r="F653" t="s">
        <v>25444</v>
      </c>
      <c r="G653" t="s">
        <v>25788</v>
      </c>
      <c r="H653" t="s">
        <v>25430</v>
      </c>
      <c r="I653" t="s">
        <v>25431</v>
      </c>
      <c r="J653" s="5">
        <v>36.683999999999997</v>
      </c>
      <c r="K653" t="s">
        <v>967</v>
      </c>
      <c r="L653" s="15">
        <v>342</v>
      </c>
      <c r="M653" t="s">
        <v>25949</v>
      </c>
      <c r="N653" t="s">
        <v>25415</v>
      </c>
      <c r="O653" t="s">
        <v>26091</v>
      </c>
    </row>
    <row r="654" spans="2:15" ht="11" outlineLevel="1" x14ac:dyDescent="0.15">
      <c r="B654" t="s">
        <v>559</v>
      </c>
      <c r="C654" t="s">
        <v>25435</v>
      </c>
      <c r="D654" t="s">
        <v>25409</v>
      </c>
      <c r="E654" t="s">
        <v>25470</v>
      </c>
      <c r="F654" t="s">
        <v>25444</v>
      </c>
      <c r="G654" t="s">
        <v>25959</v>
      </c>
      <c r="H654" t="s">
        <v>25430</v>
      </c>
      <c r="I654" t="s">
        <v>25431</v>
      </c>
      <c r="J654" s="5">
        <v>109.126</v>
      </c>
      <c r="K654" t="s">
        <v>967</v>
      </c>
      <c r="L654" s="15">
        <v>342</v>
      </c>
      <c r="M654" t="s">
        <v>25949</v>
      </c>
      <c r="N654" t="s">
        <v>25415</v>
      </c>
      <c r="O654" t="s">
        <v>26092</v>
      </c>
    </row>
    <row r="655" spans="2:15" ht="11" outlineLevel="1" x14ac:dyDescent="0.15">
      <c r="B655" t="s">
        <v>559</v>
      </c>
      <c r="C655" t="s">
        <v>25435</v>
      </c>
      <c r="D655" t="s">
        <v>25409</v>
      </c>
      <c r="E655" t="s">
        <v>25470</v>
      </c>
      <c r="F655" t="s">
        <v>25444</v>
      </c>
      <c r="H655" t="s">
        <v>25439</v>
      </c>
      <c r="I655" t="s">
        <v>25439</v>
      </c>
      <c r="J655" s="5">
        <v>0</v>
      </c>
      <c r="K655" t="s">
        <v>967</v>
      </c>
      <c r="L655" s="15">
        <v>342</v>
      </c>
      <c r="M655" t="s">
        <v>25949</v>
      </c>
      <c r="N655" t="s">
        <v>25415</v>
      </c>
      <c r="O655" t="s">
        <v>26093</v>
      </c>
    </row>
    <row r="656" spans="2:15" ht="11" outlineLevel="1" x14ac:dyDescent="0.15">
      <c r="B656" t="s">
        <v>559</v>
      </c>
      <c r="C656" t="s">
        <v>25435</v>
      </c>
      <c r="D656" t="s">
        <v>25409</v>
      </c>
      <c r="E656" t="s">
        <v>25470</v>
      </c>
      <c r="F656" t="s">
        <v>25444</v>
      </c>
      <c r="H656" t="s">
        <v>25441</v>
      </c>
      <c r="I656" t="s">
        <v>25441</v>
      </c>
      <c r="J656" s="5">
        <v>411.31799999999998</v>
      </c>
      <c r="K656" t="s">
        <v>967</v>
      </c>
      <c r="L656" s="15">
        <v>342</v>
      </c>
      <c r="M656" t="s">
        <v>25949</v>
      </c>
      <c r="N656" t="s">
        <v>25415</v>
      </c>
      <c r="O656" t="s">
        <v>26094</v>
      </c>
    </row>
    <row r="657" spans="2:15" ht="11" outlineLevel="1" x14ac:dyDescent="0.15">
      <c r="B657" t="s">
        <v>562</v>
      </c>
      <c r="C657" t="s">
        <v>25435</v>
      </c>
      <c r="D657" t="s">
        <v>25579</v>
      </c>
      <c r="E657" t="s">
        <v>25580</v>
      </c>
      <c r="F657" t="s">
        <v>25444</v>
      </c>
      <c r="H657" t="s">
        <v>25412</v>
      </c>
      <c r="I657" t="s">
        <v>25413</v>
      </c>
      <c r="J657" s="5">
        <v>0</v>
      </c>
      <c r="K657" t="s">
        <v>967</v>
      </c>
      <c r="L657" s="15">
        <v>249</v>
      </c>
      <c r="M657" t="s">
        <v>26095</v>
      </c>
      <c r="N657" t="s">
        <v>25415</v>
      </c>
      <c r="O657" t="s">
        <v>26096</v>
      </c>
    </row>
    <row r="658" spans="2:15" ht="11" outlineLevel="1" x14ac:dyDescent="0.15">
      <c r="B658" t="s">
        <v>562</v>
      </c>
      <c r="C658" t="s">
        <v>25435</v>
      </c>
      <c r="D658" t="s">
        <v>25579</v>
      </c>
      <c r="E658" t="s">
        <v>25580</v>
      </c>
      <c r="F658" t="s">
        <v>25444</v>
      </c>
      <c r="G658" t="s">
        <v>25429</v>
      </c>
      <c r="H658" t="s">
        <v>25417</v>
      </c>
      <c r="I658" t="s">
        <v>25417</v>
      </c>
      <c r="J658" s="5">
        <v>24.286999999999999</v>
      </c>
      <c r="K658" t="s">
        <v>967</v>
      </c>
      <c r="L658" s="15">
        <v>249</v>
      </c>
      <c r="M658" t="s">
        <v>26095</v>
      </c>
      <c r="N658" t="s">
        <v>25415</v>
      </c>
      <c r="O658" t="s">
        <v>26097</v>
      </c>
    </row>
    <row r="659" spans="2:15" ht="11" outlineLevel="1" x14ac:dyDescent="0.15">
      <c r="B659" t="s">
        <v>562</v>
      </c>
      <c r="C659" t="s">
        <v>25435</v>
      </c>
      <c r="D659" t="s">
        <v>25579</v>
      </c>
      <c r="E659" t="s">
        <v>25580</v>
      </c>
      <c r="F659" t="s">
        <v>25444</v>
      </c>
      <c r="G659" t="s">
        <v>25433</v>
      </c>
      <c r="H659" t="s">
        <v>25420</v>
      </c>
      <c r="I659" t="s">
        <v>25420</v>
      </c>
      <c r="J659" s="5">
        <v>7.6040000000000001</v>
      </c>
      <c r="K659" t="s">
        <v>967</v>
      </c>
      <c r="L659" s="15">
        <v>249</v>
      </c>
      <c r="M659" t="s">
        <v>26095</v>
      </c>
      <c r="N659" t="s">
        <v>25415</v>
      </c>
      <c r="O659" t="s">
        <v>26098</v>
      </c>
    </row>
    <row r="660" spans="2:15" ht="11" outlineLevel="1" x14ac:dyDescent="0.15">
      <c r="B660" t="s">
        <v>562</v>
      </c>
      <c r="C660" t="s">
        <v>25435</v>
      </c>
      <c r="D660" t="s">
        <v>25579</v>
      </c>
      <c r="E660" t="s">
        <v>25580</v>
      </c>
      <c r="F660" t="s">
        <v>25444</v>
      </c>
      <c r="G660" t="s">
        <v>25435</v>
      </c>
      <c r="H660" t="s">
        <v>25422</v>
      </c>
      <c r="I660" t="s">
        <v>25423</v>
      </c>
      <c r="J660" s="5">
        <v>12.445</v>
      </c>
      <c r="K660" t="s">
        <v>967</v>
      </c>
      <c r="L660" s="15">
        <v>249</v>
      </c>
      <c r="M660" t="s">
        <v>26095</v>
      </c>
      <c r="N660" t="s">
        <v>25415</v>
      </c>
      <c r="O660" t="s">
        <v>26099</v>
      </c>
    </row>
    <row r="661" spans="2:15" ht="11" outlineLevel="1" x14ac:dyDescent="0.15">
      <c r="B661" t="s">
        <v>562</v>
      </c>
      <c r="C661" t="s">
        <v>25435</v>
      </c>
      <c r="D661" t="s">
        <v>25579</v>
      </c>
      <c r="E661" t="s">
        <v>25580</v>
      </c>
      <c r="F661" t="s">
        <v>25444</v>
      </c>
      <c r="G661" t="s">
        <v>25435</v>
      </c>
      <c r="H661" t="s">
        <v>25425</v>
      </c>
      <c r="I661" t="s">
        <v>25423</v>
      </c>
      <c r="J661" s="5">
        <v>0</v>
      </c>
      <c r="K661" t="s">
        <v>967</v>
      </c>
      <c r="L661" s="15">
        <v>249</v>
      </c>
      <c r="M661" t="s">
        <v>26095</v>
      </c>
      <c r="N661" t="s">
        <v>25415</v>
      </c>
      <c r="O661" t="s">
        <v>26100</v>
      </c>
    </row>
    <row r="662" spans="2:15" ht="11" outlineLevel="1" x14ac:dyDescent="0.15">
      <c r="B662" t="s">
        <v>562</v>
      </c>
      <c r="C662" t="s">
        <v>25435</v>
      </c>
      <c r="D662" t="s">
        <v>25579</v>
      </c>
      <c r="E662" t="s">
        <v>25580</v>
      </c>
      <c r="F662" t="s">
        <v>25444</v>
      </c>
      <c r="G662" t="s">
        <v>25435</v>
      </c>
      <c r="H662" t="s">
        <v>25427</v>
      </c>
      <c r="I662" t="s">
        <v>25423</v>
      </c>
      <c r="J662" s="5">
        <v>12.445</v>
      </c>
      <c r="K662" t="s">
        <v>967</v>
      </c>
      <c r="L662" s="15">
        <v>249</v>
      </c>
      <c r="M662" t="s">
        <v>26095</v>
      </c>
      <c r="N662" t="s">
        <v>25415</v>
      </c>
      <c r="O662" t="s">
        <v>26101</v>
      </c>
    </row>
    <row r="663" spans="2:15" ht="11" outlineLevel="1" x14ac:dyDescent="0.15">
      <c r="B663" t="s">
        <v>562</v>
      </c>
      <c r="C663" t="s">
        <v>25435</v>
      </c>
      <c r="D663" t="s">
        <v>25579</v>
      </c>
      <c r="E663" t="s">
        <v>25580</v>
      </c>
      <c r="F663" t="s">
        <v>25444</v>
      </c>
      <c r="G663" t="s">
        <v>25437</v>
      </c>
      <c r="H663" t="s">
        <v>25430</v>
      </c>
      <c r="I663" t="s">
        <v>25431</v>
      </c>
      <c r="J663" s="5">
        <v>12.845000000000001</v>
      </c>
      <c r="K663" t="s">
        <v>967</v>
      </c>
      <c r="L663" s="15">
        <v>249</v>
      </c>
      <c r="M663" t="s">
        <v>26095</v>
      </c>
      <c r="N663" t="s">
        <v>25415</v>
      </c>
      <c r="O663" t="s">
        <v>26102</v>
      </c>
    </row>
    <row r="664" spans="2:15" ht="11" outlineLevel="1" x14ac:dyDescent="0.15">
      <c r="B664" t="s">
        <v>562</v>
      </c>
      <c r="C664" t="s">
        <v>25435</v>
      </c>
      <c r="D664" t="s">
        <v>25579</v>
      </c>
      <c r="E664" t="s">
        <v>25580</v>
      </c>
      <c r="F664" t="s">
        <v>25444</v>
      </c>
      <c r="G664" t="s">
        <v>25617</v>
      </c>
      <c r="H664" t="s">
        <v>25430</v>
      </c>
      <c r="I664" t="s">
        <v>25431</v>
      </c>
      <c r="J664" s="5">
        <v>9.8689999999999998</v>
      </c>
      <c r="K664" t="s">
        <v>967</v>
      </c>
      <c r="L664" s="15">
        <v>249</v>
      </c>
      <c r="M664" t="s">
        <v>26095</v>
      </c>
      <c r="N664" t="s">
        <v>25415</v>
      </c>
      <c r="O664" t="s">
        <v>26103</v>
      </c>
    </row>
    <row r="665" spans="2:15" ht="11" outlineLevel="1" x14ac:dyDescent="0.15">
      <c r="B665" t="s">
        <v>562</v>
      </c>
      <c r="C665" t="s">
        <v>25435</v>
      </c>
      <c r="D665" t="s">
        <v>25579</v>
      </c>
      <c r="E665" t="s">
        <v>25580</v>
      </c>
      <c r="F665" t="s">
        <v>25444</v>
      </c>
      <c r="G665" t="s">
        <v>25788</v>
      </c>
      <c r="H665" t="s">
        <v>25430</v>
      </c>
      <c r="I665" t="s">
        <v>25431</v>
      </c>
      <c r="J665" s="5">
        <v>2.7829999999999999</v>
      </c>
      <c r="K665" t="s">
        <v>967</v>
      </c>
      <c r="L665" s="15">
        <v>249</v>
      </c>
      <c r="M665" t="s">
        <v>26095</v>
      </c>
      <c r="N665" t="s">
        <v>25415</v>
      </c>
      <c r="O665" t="s">
        <v>26104</v>
      </c>
    </row>
    <row r="666" spans="2:15" ht="11" outlineLevel="1" x14ac:dyDescent="0.15">
      <c r="B666" t="s">
        <v>562</v>
      </c>
      <c r="C666" t="s">
        <v>25435</v>
      </c>
      <c r="D666" t="s">
        <v>25579</v>
      </c>
      <c r="E666" t="s">
        <v>25580</v>
      </c>
      <c r="F666" t="s">
        <v>25444</v>
      </c>
      <c r="G666" t="s">
        <v>25959</v>
      </c>
      <c r="H666" t="s">
        <v>25430</v>
      </c>
      <c r="I666" t="s">
        <v>25431</v>
      </c>
      <c r="J666" s="5">
        <v>2.8109999999999999</v>
      </c>
      <c r="K666" t="s">
        <v>967</v>
      </c>
      <c r="L666" s="15">
        <v>249</v>
      </c>
      <c r="M666" t="s">
        <v>26095</v>
      </c>
      <c r="N666" t="s">
        <v>25415</v>
      </c>
      <c r="O666" t="s">
        <v>26105</v>
      </c>
    </row>
    <row r="667" spans="2:15" ht="11" outlineLevel="1" x14ac:dyDescent="0.15">
      <c r="B667" t="s">
        <v>562</v>
      </c>
      <c r="C667" t="s">
        <v>25435</v>
      </c>
      <c r="D667" t="s">
        <v>25579</v>
      </c>
      <c r="E667" t="s">
        <v>25580</v>
      </c>
      <c r="F667" t="s">
        <v>25444</v>
      </c>
      <c r="H667" t="s">
        <v>25439</v>
      </c>
      <c r="I667" t="s">
        <v>25439</v>
      </c>
      <c r="J667" s="5"/>
      <c r="K667" t="s">
        <v>967</v>
      </c>
      <c r="L667" s="15">
        <v>249</v>
      </c>
      <c r="M667" t="s">
        <v>26095</v>
      </c>
      <c r="N667" t="s">
        <v>25415</v>
      </c>
      <c r="O667" t="s">
        <v>26106</v>
      </c>
    </row>
    <row r="668" spans="2:15" ht="11" outlineLevel="1" x14ac:dyDescent="0.15">
      <c r="B668" t="s">
        <v>562</v>
      </c>
      <c r="C668" t="s">
        <v>25435</v>
      </c>
      <c r="D668" t="s">
        <v>25579</v>
      </c>
      <c r="E668" t="s">
        <v>25580</v>
      </c>
      <c r="F668" t="s">
        <v>25444</v>
      </c>
      <c r="H668" t="s">
        <v>25441</v>
      </c>
      <c r="I668" t="s">
        <v>25441</v>
      </c>
      <c r="J668" s="5"/>
      <c r="K668" t="s">
        <v>967</v>
      </c>
      <c r="L668" s="15">
        <v>249</v>
      </c>
      <c r="M668" t="s">
        <v>26095</v>
      </c>
      <c r="N668" t="s">
        <v>25415</v>
      </c>
      <c r="O668" t="s">
        <v>26107</v>
      </c>
    </row>
    <row r="669" spans="2:15" ht="11" outlineLevel="1" x14ac:dyDescent="0.15">
      <c r="B669" t="s">
        <v>554</v>
      </c>
      <c r="C669" t="s">
        <v>25435</v>
      </c>
      <c r="D669" t="s">
        <v>25594</v>
      </c>
      <c r="E669" t="s">
        <v>25580</v>
      </c>
      <c r="F669" t="s">
        <v>25444</v>
      </c>
      <c r="H669" t="s">
        <v>25412</v>
      </c>
      <c r="I669" t="s">
        <v>25413</v>
      </c>
      <c r="J669" s="5">
        <v>0</v>
      </c>
      <c r="K669" t="s">
        <v>967</v>
      </c>
      <c r="L669" s="15">
        <v>249</v>
      </c>
      <c r="M669" t="s">
        <v>26095</v>
      </c>
      <c r="N669" t="s">
        <v>25415</v>
      </c>
      <c r="O669" t="s">
        <v>26108</v>
      </c>
    </row>
    <row r="670" spans="2:15" ht="11" outlineLevel="1" x14ac:dyDescent="0.15">
      <c r="B670" t="s">
        <v>554</v>
      </c>
      <c r="C670" t="s">
        <v>25435</v>
      </c>
      <c r="D670" t="s">
        <v>25594</v>
      </c>
      <c r="E670" t="s">
        <v>25580</v>
      </c>
      <c r="F670" t="s">
        <v>25444</v>
      </c>
      <c r="G670" t="s">
        <v>25429</v>
      </c>
      <c r="H670" t="s">
        <v>25417</v>
      </c>
      <c r="I670" t="s">
        <v>25417</v>
      </c>
      <c r="J670" s="5">
        <v>2.3849999999999998</v>
      </c>
      <c r="K670" t="s">
        <v>967</v>
      </c>
      <c r="L670" s="15">
        <v>249</v>
      </c>
      <c r="M670" t="s">
        <v>26095</v>
      </c>
      <c r="N670" t="s">
        <v>25415</v>
      </c>
      <c r="O670" t="s">
        <v>26109</v>
      </c>
    </row>
    <row r="671" spans="2:15" ht="11" outlineLevel="1" x14ac:dyDescent="0.15">
      <c r="B671" t="s">
        <v>554</v>
      </c>
      <c r="C671" t="s">
        <v>25435</v>
      </c>
      <c r="D671" t="s">
        <v>25594</v>
      </c>
      <c r="E671" t="s">
        <v>25580</v>
      </c>
      <c r="F671" t="s">
        <v>25444</v>
      </c>
      <c r="G671" t="s">
        <v>25433</v>
      </c>
      <c r="H671" t="s">
        <v>25420</v>
      </c>
      <c r="I671" t="s">
        <v>25420</v>
      </c>
      <c r="J671" s="5">
        <v>2.4340000000000002</v>
      </c>
      <c r="K671" t="s">
        <v>967</v>
      </c>
      <c r="L671" s="15">
        <v>249</v>
      </c>
      <c r="M671" t="s">
        <v>26095</v>
      </c>
      <c r="N671" t="s">
        <v>25415</v>
      </c>
      <c r="O671" t="s">
        <v>26110</v>
      </c>
    </row>
    <row r="672" spans="2:15" ht="11" outlineLevel="1" x14ac:dyDescent="0.15">
      <c r="B672" t="s">
        <v>554</v>
      </c>
      <c r="C672" t="s">
        <v>25435</v>
      </c>
      <c r="D672" t="s">
        <v>25594</v>
      </c>
      <c r="E672" t="s">
        <v>25580</v>
      </c>
      <c r="F672" t="s">
        <v>25444</v>
      </c>
      <c r="G672" t="s">
        <v>25435</v>
      </c>
      <c r="H672" t="s">
        <v>25422</v>
      </c>
      <c r="I672" t="s">
        <v>25423</v>
      </c>
      <c r="J672" s="5">
        <v>2.3740000000000001</v>
      </c>
      <c r="K672" t="s">
        <v>967</v>
      </c>
      <c r="L672" s="15">
        <v>249</v>
      </c>
      <c r="M672" t="s">
        <v>26095</v>
      </c>
      <c r="N672" t="s">
        <v>25415</v>
      </c>
      <c r="O672" t="s">
        <v>26111</v>
      </c>
    </row>
    <row r="673" spans="2:15" ht="11" outlineLevel="1" x14ac:dyDescent="0.15">
      <c r="B673" t="s">
        <v>554</v>
      </c>
      <c r="C673" t="s">
        <v>25435</v>
      </c>
      <c r="D673" t="s">
        <v>25594</v>
      </c>
      <c r="E673" t="s">
        <v>25580</v>
      </c>
      <c r="F673" t="s">
        <v>25444</v>
      </c>
      <c r="G673" t="s">
        <v>25435</v>
      </c>
      <c r="H673" t="s">
        <v>25425</v>
      </c>
      <c r="I673" t="s">
        <v>25423</v>
      </c>
      <c r="J673" s="5">
        <v>0</v>
      </c>
      <c r="K673" t="s">
        <v>967</v>
      </c>
      <c r="L673" s="15">
        <v>249</v>
      </c>
      <c r="M673" t="s">
        <v>26095</v>
      </c>
      <c r="N673" t="s">
        <v>25415</v>
      </c>
      <c r="O673" t="s">
        <v>26112</v>
      </c>
    </row>
    <row r="674" spans="2:15" ht="11" outlineLevel="1" x14ac:dyDescent="0.15">
      <c r="B674" t="s">
        <v>554</v>
      </c>
      <c r="C674" t="s">
        <v>25435</v>
      </c>
      <c r="D674" t="s">
        <v>25594</v>
      </c>
      <c r="E674" t="s">
        <v>25580</v>
      </c>
      <c r="F674" t="s">
        <v>25444</v>
      </c>
      <c r="G674" t="s">
        <v>25435</v>
      </c>
      <c r="H674" t="s">
        <v>25427</v>
      </c>
      <c r="I674" t="s">
        <v>25423</v>
      </c>
      <c r="J674" s="5">
        <v>2.3740000000000001</v>
      </c>
      <c r="K674" t="s">
        <v>967</v>
      </c>
      <c r="L674" s="15">
        <v>249</v>
      </c>
      <c r="M674" t="s">
        <v>26095</v>
      </c>
      <c r="N674" t="s">
        <v>25415</v>
      </c>
      <c r="O674" t="s">
        <v>26113</v>
      </c>
    </row>
    <row r="675" spans="2:15" ht="11" outlineLevel="1" x14ac:dyDescent="0.15">
      <c r="B675" t="s">
        <v>554</v>
      </c>
      <c r="C675" t="s">
        <v>25435</v>
      </c>
      <c r="D675" t="s">
        <v>25594</v>
      </c>
      <c r="E675" t="s">
        <v>25580</v>
      </c>
      <c r="F675" t="s">
        <v>25444</v>
      </c>
      <c r="G675" t="s">
        <v>25437</v>
      </c>
      <c r="H675" t="s">
        <v>25430</v>
      </c>
      <c r="I675" t="s">
        <v>25431</v>
      </c>
      <c r="J675" s="5">
        <v>2.7229999999999999</v>
      </c>
      <c r="K675" t="s">
        <v>967</v>
      </c>
      <c r="L675" s="15">
        <v>249</v>
      </c>
      <c r="M675" t="s">
        <v>26095</v>
      </c>
      <c r="N675" t="s">
        <v>25415</v>
      </c>
      <c r="O675" t="s">
        <v>26114</v>
      </c>
    </row>
    <row r="676" spans="2:15" ht="11" outlineLevel="1" x14ac:dyDescent="0.15">
      <c r="B676" t="s">
        <v>554</v>
      </c>
      <c r="C676" t="s">
        <v>25435</v>
      </c>
      <c r="D676" t="s">
        <v>25594</v>
      </c>
      <c r="E676" t="s">
        <v>25580</v>
      </c>
      <c r="F676" t="s">
        <v>25444</v>
      </c>
      <c r="G676" t="s">
        <v>25617</v>
      </c>
      <c r="H676" t="s">
        <v>25430</v>
      </c>
      <c r="I676" t="s">
        <v>25431</v>
      </c>
      <c r="J676" s="5">
        <v>2.7519999999999998</v>
      </c>
      <c r="K676" t="s">
        <v>967</v>
      </c>
      <c r="L676" s="15">
        <v>249</v>
      </c>
      <c r="M676" t="s">
        <v>26095</v>
      </c>
      <c r="N676" t="s">
        <v>25415</v>
      </c>
      <c r="O676" t="s">
        <v>26115</v>
      </c>
    </row>
    <row r="677" spans="2:15" ht="11" outlineLevel="1" x14ac:dyDescent="0.15">
      <c r="B677" t="s">
        <v>554</v>
      </c>
      <c r="C677" t="s">
        <v>25435</v>
      </c>
      <c r="D677" t="s">
        <v>25594</v>
      </c>
      <c r="E677" t="s">
        <v>25580</v>
      </c>
      <c r="F677" t="s">
        <v>25444</v>
      </c>
      <c r="G677" t="s">
        <v>25788</v>
      </c>
      <c r="H677" t="s">
        <v>25430</v>
      </c>
      <c r="I677" t="s">
        <v>25431</v>
      </c>
      <c r="J677" s="5">
        <v>2.7829999999999999</v>
      </c>
      <c r="K677" t="s">
        <v>967</v>
      </c>
      <c r="L677" s="15">
        <v>249</v>
      </c>
      <c r="M677" t="s">
        <v>26095</v>
      </c>
      <c r="N677" t="s">
        <v>25415</v>
      </c>
      <c r="O677" t="s">
        <v>26116</v>
      </c>
    </row>
    <row r="678" spans="2:15" ht="11" outlineLevel="1" x14ac:dyDescent="0.15">
      <c r="B678" t="s">
        <v>554</v>
      </c>
      <c r="C678" t="s">
        <v>25435</v>
      </c>
      <c r="D678" t="s">
        <v>25594</v>
      </c>
      <c r="E678" t="s">
        <v>25580</v>
      </c>
      <c r="F678" t="s">
        <v>25444</v>
      </c>
      <c r="G678" t="s">
        <v>25959</v>
      </c>
      <c r="H678" t="s">
        <v>25430</v>
      </c>
      <c r="I678" t="s">
        <v>25431</v>
      </c>
      <c r="J678" s="5">
        <v>2.8109999999999999</v>
      </c>
      <c r="K678" t="s">
        <v>967</v>
      </c>
      <c r="L678" s="15">
        <v>249</v>
      </c>
      <c r="M678" t="s">
        <v>26095</v>
      </c>
      <c r="N678" t="s">
        <v>25415</v>
      </c>
      <c r="O678" t="s">
        <v>26117</v>
      </c>
    </row>
    <row r="679" spans="2:15" ht="11" outlineLevel="1" x14ac:dyDescent="0.15">
      <c r="B679" t="s">
        <v>554</v>
      </c>
      <c r="C679" t="s">
        <v>25435</v>
      </c>
      <c r="D679" t="s">
        <v>25594</v>
      </c>
      <c r="E679" t="s">
        <v>25580</v>
      </c>
      <c r="F679" t="s">
        <v>25444</v>
      </c>
      <c r="H679" t="s">
        <v>25439</v>
      </c>
      <c r="I679" t="s">
        <v>25439</v>
      </c>
      <c r="J679" s="5"/>
      <c r="K679" t="s">
        <v>967</v>
      </c>
      <c r="L679" s="15">
        <v>249</v>
      </c>
      <c r="M679" t="s">
        <v>26095</v>
      </c>
      <c r="N679" t="s">
        <v>25415</v>
      </c>
      <c r="O679" t="s">
        <v>26118</v>
      </c>
    </row>
    <row r="680" spans="2:15" ht="11" outlineLevel="1" x14ac:dyDescent="0.15">
      <c r="B680" t="s">
        <v>554</v>
      </c>
      <c r="C680" t="s">
        <v>25435</v>
      </c>
      <c r="D680" t="s">
        <v>25594</v>
      </c>
      <c r="E680" t="s">
        <v>25580</v>
      </c>
      <c r="F680" t="s">
        <v>25444</v>
      </c>
      <c r="H680" t="s">
        <v>25441</v>
      </c>
      <c r="I680" t="s">
        <v>25441</v>
      </c>
      <c r="J680" s="5"/>
      <c r="K680" t="s">
        <v>967</v>
      </c>
      <c r="L680" s="15">
        <v>249</v>
      </c>
      <c r="M680" t="s">
        <v>26095</v>
      </c>
      <c r="N680" t="s">
        <v>25415</v>
      </c>
      <c r="O680" t="s">
        <v>26119</v>
      </c>
    </row>
    <row r="681" spans="2:15" ht="11" outlineLevel="1" x14ac:dyDescent="0.15">
      <c r="B681" t="s">
        <v>552</v>
      </c>
      <c r="C681" t="s">
        <v>25437</v>
      </c>
      <c r="D681" t="s">
        <v>25409</v>
      </c>
      <c r="E681" t="s">
        <v>25410</v>
      </c>
      <c r="F681" t="s">
        <v>25411</v>
      </c>
      <c r="H681" t="s">
        <v>25412</v>
      </c>
      <c r="I681" t="s">
        <v>25413</v>
      </c>
      <c r="J681" s="5">
        <v>6</v>
      </c>
      <c r="K681" t="s">
        <v>967</v>
      </c>
      <c r="L681" s="15">
        <v>303</v>
      </c>
      <c r="M681" t="s">
        <v>26120</v>
      </c>
      <c r="N681" t="s">
        <v>25415</v>
      </c>
      <c r="O681" t="s">
        <v>26121</v>
      </c>
    </row>
    <row r="682" spans="2:15" ht="11" outlineLevel="1" x14ac:dyDescent="0.15">
      <c r="B682" t="s">
        <v>552</v>
      </c>
      <c r="C682" t="s">
        <v>25437</v>
      </c>
      <c r="D682" t="s">
        <v>25409</v>
      </c>
      <c r="E682" t="s">
        <v>25410</v>
      </c>
      <c r="F682" t="s">
        <v>25411</v>
      </c>
      <c r="G682" t="s">
        <v>25433</v>
      </c>
      <c r="H682" t="s">
        <v>25417</v>
      </c>
      <c r="I682" t="s">
        <v>25417</v>
      </c>
      <c r="J682" s="5">
        <v>1</v>
      </c>
      <c r="K682" t="s">
        <v>967</v>
      </c>
      <c r="L682" s="15">
        <v>303</v>
      </c>
      <c r="M682" t="s">
        <v>26120</v>
      </c>
      <c r="N682" t="s">
        <v>25415</v>
      </c>
      <c r="O682" t="s">
        <v>26122</v>
      </c>
    </row>
    <row r="683" spans="2:15" ht="11" outlineLevel="1" x14ac:dyDescent="0.15">
      <c r="B683" t="s">
        <v>552</v>
      </c>
      <c r="C683" t="s">
        <v>25437</v>
      </c>
      <c r="D683" t="s">
        <v>25409</v>
      </c>
      <c r="E683" t="s">
        <v>25410</v>
      </c>
      <c r="F683" t="s">
        <v>25411</v>
      </c>
      <c r="G683" t="s">
        <v>25435</v>
      </c>
      <c r="H683" t="s">
        <v>25420</v>
      </c>
      <c r="I683" t="s">
        <v>25420</v>
      </c>
      <c r="J683" s="5">
        <v>2</v>
      </c>
      <c r="K683" t="s">
        <v>967</v>
      </c>
      <c r="L683" s="15">
        <v>303</v>
      </c>
      <c r="M683" t="s">
        <v>26120</v>
      </c>
      <c r="N683" t="s">
        <v>25415</v>
      </c>
      <c r="O683" t="s">
        <v>26123</v>
      </c>
    </row>
    <row r="684" spans="2:15" ht="11" outlineLevel="1" x14ac:dyDescent="0.15">
      <c r="B684" t="s">
        <v>552</v>
      </c>
      <c r="C684" t="s">
        <v>25437</v>
      </c>
      <c r="D684" t="s">
        <v>25409</v>
      </c>
      <c r="E684" t="s">
        <v>25410</v>
      </c>
      <c r="F684" t="s">
        <v>25411</v>
      </c>
      <c r="G684" t="s">
        <v>25437</v>
      </c>
      <c r="H684" t="s">
        <v>25422</v>
      </c>
      <c r="I684" t="s">
        <v>25423</v>
      </c>
      <c r="J684" s="5">
        <v>4</v>
      </c>
      <c r="K684" t="s">
        <v>967</v>
      </c>
      <c r="L684" s="15">
        <v>303</v>
      </c>
      <c r="M684" t="s">
        <v>26120</v>
      </c>
      <c r="N684" t="s">
        <v>25415</v>
      </c>
      <c r="O684" t="s">
        <v>26124</v>
      </c>
    </row>
    <row r="685" spans="2:15" ht="11" outlineLevel="1" x14ac:dyDescent="0.15">
      <c r="B685" t="s">
        <v>552</v>
      </c>
      <c r="C685" t="s">
        <v>25437</v>
      </c>
      <c r="D685" t="s">
        <v>25409</v>
      </c>
      <c r="E685" t="s">
        <v>25410</v>
      </c>
      <c r="F685" t="s">
        <v>25411</v>
      </c>
      <c r="G685" t="s">
        <v>25437</v>
      </c>
      <c r="H685" t="s">
        <v>25425</v>
      </c>
      <c r="I685" t="s">
        <v>25423</v>
      </c>
      <c r="J685" s="5">
        <v>0</v>
      </c>
      <c r="K685" t="s">
        <v>967</v>
      </c>
      <c r="L685" s="15">
        <v>303</v>
      </c>
      <c r="M685" t="s">
        <v>26120</v>
      </c>
      <c r="N685" t="s">
        <v>25415</v>
      </c>
      <c r="O685" t="s">
        <v>26125</v>
      </c>
    </row>
    <row r="686" spans="2:15" ht="11" outlineLevel="1" x14ac:dyDescent="0.15">
      <c r="B686" t="s">
        <v>552</v>
      </c>
      <c r="C686" t="s">
        <v>25437</v>
      </c>
      <c r="D686" t="s">
        <v>25409</v>
      </c>
      <c r="E686" t="s">
        <v>25410</v>
      </c>
      <c r="F686" t="s">
        <v>25411</v>
      </c>
      <c r="G686" t="s">
        <v>25437</v>
      </c>
      <c r="H686" t="s">
        <v>25427</v>
      </c>
      <c r="I686" t="s">
        <v>25423</v>
      </c>
      <c r="J686" s="5">
        <v>4</v>
      </c>
      <c r="K686" t="s">
        <v>967</v>
      </c>
      <c r="L686" s="15">
        <v>303</v>
      </c>
      <c r="M686" t="s">
        <v>26120</v>
      </c>
      <c r="N686" t="s">
        <v>25415</v>
      </c>
      <c r="O686" t="s">
        <v>26126</v>
      </c>
    </row>
    <row r="687" spans="2:15" ht="11" outlineLevel="1" x14ac:dyDescent="0.15">
      <c r="B687" t="s">
        <v>552</v>
      </c>
      <c r="C687" t="s">
        <v>25437</v>
      </c>
      <c r="D687" t="s">
        <v>25409</v>
      </c>
      <c r="E687" t="s">
        <v>25410</v>
      </c>
      <c r="F687" t="s">
        <v>25411</v>
      </c>
      <c r="G687" t="s">
        <v>25617</v>
      </c>
      <c r="H687" t="s">
        <v>25430</v>
      </c>
      <c r="I687" t="s">
        <v>25431</v>
      </c>
      <c r="J687" s="5">
        <v>0</v>
      </c>
      <c r="K687" t="s">
        <v>967</v>
      </c>
      <c r="L687" s="15">
        <v>303</v>
      </c>
      <c r="M687" t="s">
        <v>26120</v>
      </c>
      <c r="N687" t="s">
        <v>25415</v>
      </c>
      <c r="O687" t="s">
        <v>26127</v>
      </c>
    </row>
    <row r="688" spans="2:15" ht="11" outlineLevel="1" x14ac:dyDescent="0.15">
      <c r="B688" t="s">
        <v>552</v>
      </c>
      <c r="C688" t="s">
        <v>25437</v>
      </c>
      <c r="D688" t="s">
        <v>25409</v>
      </c>
      <c r="E688" t="s">
        <v>25410</v>
      </c>
      <c r="F688" t="s">
        <v>25411</v>
      </c>
      <c r="G688" t="s">
        <v>25788</v>
      </c>
      <c r="H688" t="s">
        <v>25430</v>
      </c>
      <c r="I688" t="s">
        <v>25431</v>
      </c>
      <c r="J688" s="5">
        <v>0</v>
      </c>
      <c r="K688" t="s">
        <v>967</v>
      </c>
      <c r="L688" s="15">
        <v>303</v>
      </c>
      <c r="M688" t="s">
        <v>26120</v>
      </c>
      <c r="N688" t="s">
        <v>25415</v>
      </c>
      <c r="O688" t="s">
        <v>26128</v>
      </c>
    </row>
    <row r="689" spans="2:15" ht="11" outlineLevel="1" x14ac:dyDescent="0.15">
      <c r="B689" t="s">
        <v>552</v>
      </c>
      <c r="C689" t="s">
        <v>25437</v>
      </c>
      <c r="D689" t="s">
        <v>25409</v>
      </c>
      <c r="E689" t="s">
        <v>25410</v>
      </c>
      <c r="F689" t="s">
        <v>25411</v>
      </c>
      <c r="G689" t="s">
        <v>25959</v>
      </c>
      <c r="H689" t="s">
        <v>25430</v>
      </c>
      <c r="I689" t="s">
        <v>25431</v>
      </c>
      <c r="J689" s="5">
        <v>0</v>
      </c>
      <c r="K689" t="s">
        <v>967</v>
      </c>
      <c r="L689" s="15">
        <v>303</v>
      </c>
      <c r="M689" t="s">
        <v>26120</v>
      </c>
      <c r="N689" t="s">
        <v>25415</v>
      </c>
      <c r="O689" t="s">
        <v>26129</v>
      </c>
    </row>
    <row r="690" spans="2:15" ht="11" outlineLevel="1" x14ac:dyDescent="0.15">
      <c r="B690" t="s">
        <v>552</v>
      </c>
      <c r="C690" t="s">
        <v>25437</v>
      </c>
      <c r="D690" t="s">
        <v>25409</v>
      </c>
      <c r="E690" t="s">
        <v>25410</v>
      </c>
      <c r="F690" t="s">
        <v>25411</v>
      </c>
      <c r="G690" t="s">
        <v>4181</v>
      </c>
      <c r="H690" t="s">
        <v>25430</v>
      </c>
      <c r="I690" t="s">
        <v>25431</v>
      </c>
      <c r="J690" s="5">
        <v>0</v>
      </c>
      <c r="K690" t="s">
        <v>967</v>
      </c>
      <c r="L690" s="15">
        <v>303</v>
      </c>
      <c r="M690" t="s">
        <v>26120</v>
      </c>
      <c r="N690" t="s">
        <v>25415</v>
      </c>
      <c r="O690" t="s">
        <v>26130</v>
      </c>
    </row>
    <row r="691" spans="2:15" ht="11" outlineLevel="1" x14ac:dyDescent="0.15">
      <c r="B691" t="s">
        <v>552</v>
      </c>
      <c r="C691" t="s">
        <v>25437</v>
      </c>
      <c r="D691" t="s">
        <v>25409</v>
      </c>
      <c r="E691" t="s">
        <v>25410</v>
      </c>
      <c r="F691" t="s">
        <v>25411</v>
      </c>
      <c r="H691" t="s">
        <v>25439</v>
      </c>
      <c r="I691" t="s">
        <v>25439</v>
      </c>
      <c r="J691" s="5">
        <v>0</v>
      </c>
      <c r="K691" t="s">
        <v>967</v>
      </c>
      <c r="L691" s="15">
        <v>303</v>
      </c>
      <c r="M691" t="s">
        <v>26120</v>
      </c>
      <c r="N691" t="s">
        <v>25415</v>
      </c>
      <c r="O691" t="s">
        <v>26131</v>
      </c>
    </row>
    <row r="692" spans="2:15" ht="11" outlineLevel="1" x14ac:dyDescent="0.15">
      <c r="B692" t="s">
        <v>552</v>
      </c>
      <c r="C692" t="s">
        <v>25437</v>
      </c>
      <c r="D692" t="s">
        <v>25409</v>
      </c>
      <c r="E692" t="s">
        <v>25410</v>
      </c>
      <c r="F692" t="s">
        <v>25411</v>
      </c>
      <c r="H692" t="s">
        <v>25441</v>
      </c>
      <c r="I692" t="s">
        <v>25441</v>
      </c>
      <c r="J692" s="5">
        <v>0</v>
      </c>
      <c r="K692" t="s">
        <v>967</v>
      </c>
      <c r="L692" s="15">
        <v>303</v>
      </c>
      <c r="M692" t="s">
        <v>26120</v>
      </c>
      <c r="N692" t="s">
        <v>25415</v>
      </c>
      <c r="O692" t="s">
        <v>26132</v>
      </c>
    </row>
    <row r="693" spans="2:15" ht="11" outlineLevel="1" x14ac:dyDescent="0.15">
      <c r="B693" t="s">
        <v>552</v>
      </c>
      <c r="C693" t="s">
        <v>25437</v>
      </c>
      <c r="D693" t="s">
        <v>25409</v>
      </c>
      <c r="E693" t="s">
        <v>25443</v>
      </c>
      <c r="F693" t="s">
        <v>25444</v>
      </c>
      <c r="H693" t="s">
        <v>25412</v>
      </c>
      <c r="I693" t="s">
        <v>25413</v>
      </c>
      <c r="J693" s="5">
        <v>287.03399999999999</v>
      </c>
      <c r="K693" t="s">
        <v>967</v>
      </c>
      <c r="L693" s="15">
        <v>303</v>
      </c>
      <c r="M693" t="s">
        <v>26120</v>
      </c>
      <c r="N693" t="s">
        <v>25415</v>
      </c>
      <c r="O693" t="s">
        <v>26133</v>
      </c>
    </row>
    <row r="694" spans="2:15" ht="11" outlineLevel="1" x14ac:dyDescent="0.15">
      <c r="B694" t="s">
        <v>552</v>
      </c>
      <c r="C694" t="s">
        <v>25437</v>
      </c>
      <c r="D694" t="s">
        <v>25409</v>
      </c>
      <c r="E694" t="s">
        <v>25443</v>
      </c>
      <c r="F694" t="s">
        <v>25444</v>
      </c>
      <c r="G694" t="s">
        <v>25433</v>
      </c>
      <c r="H694" t="s">
        <v>25417</v>
      </c>
      <c r="I694" t="s">
        <v>25417</v>
      </c>
      <c r="J694" s="5">
        <v>30.591999999999999</v>
      </c>
      <c r="K694" t="s">
        <v>967</v>
      </c>
      <c r="L694" s="15">
        <v>303</v>
      </c>
      <c r="M694" t="s">
        <v>26120</v>
      </c>
      <c r="N694" t="s">
        <v>25415</v>
      </c>
      <c r="O694" t="s">
        <v>26134</v>
      </c>
    </row>
    <row r="695" spans="2:15" ht="11" outlineLevel="1" x14ac:dyDescent="0.15">
      <c r="B695" t="s">
        <v>552</v>
      </c>
      <c r="C695" t="s">
        <v>25437</v>
      </c>
      <c r="D695" t="s">
        <v>25409</v>
      </c>
      <c r="E695" t="s">
        <v>25443</v>
      </c>
      <c r="F695" t="s">
        <v>25444</v>
      </c>
      <c r="G695" t="s">
        <v>25435</v>
      </c>
      <c r="H695" t="s">
        <v>25420</v>
      </c>
      <c r="I695" t="s">
        <v>25420</v>
      </c>
      <c r="J695" s="5">
        <v>55.459000000000003</v>
      </c>
      <c r="K695" t="s">
        <v>967</v>
      </c>
      <c r="L695" s="15">
        <v>303</v>
      </c>
      <c r="M695" t="s">
        <v>26120</v>
      </c>
      <c r="N695" t="s">
        <v>25415</v>
      </c>
      <c r="O695" t="s">
        <v>26135</v>
      </c>
    </row>
    <row r="696" spans="2:15" ht="11" outlineLevel="1" x14ac:dyDescent="0.15">
      <c r="B696" t="s">
        <v>552</v>
      </c>
      <c r="C696" t="s">
        <v>25437</v>
      </c>
      <c r="D696" t="s">
        <v>25409</v>
      </c>
      <c r="E696" t="s">
        <v>25443</v>
      </c>
      <c r="F696" t="s">
        <v>25444</v>
      </c>
      <c r="G696" t="s">
        <v>25437</v>
      </c>
      <c r="H696" t="s">
        <v>25422</v>
      </c>
      <c r="I696" t="s">
        <v>25423</v>
      </c>
      <c r="J696" s="5">
        <v>57.341999999999999</v>
      </c>
      <c r="K696" t="s">
        <v>967</v>
      </c>
      <c r="L696" s="15">
        <v>303</v>
      </c>
      <c r="M696" t="s">
        <v>26120</v>
      </c>
      <c r="N696" t="s">
        <v>25415</v>
      </c>
      <c r="O696" t="s">
        <v>26136</v>
      </c>
    </row>
    <row r="697" spans="2:15" ht="11" outlineLevel="1" x14ac:dyDescent="0.15">
      <c r="B697" t="s">
        <v>552</v>
      </c>
      <c r="C697" t="s">
        <v>25437</v>
      </c>
      <c r="D697" t="s">
        <v>25409</v>
      </c>
      <c r="E697" t="s">
        <v>25443</v>
      </c>
      <c r="F697" t="s">
        <v>25444</v>
      </c>
      <c r="G697" t="s">
        <v>25437</v>
      </c>
      <c r="H697" t="s">
        <v>25425</v>
      </c>
      <c r="I697" t="s">
        <v>25423</v>
      </c>
      <c r="J697" s="5">
        <v>0</v>
      </c>
      <c r="K697" t="s">
        <v>967</v>
      </c>
      <c r="L697" s="15">
        <v>303</v>
      </c>
      <c r="M697" t="s">
        <v>26120</v>
      </c>
      <c r="N697" t="s">
        <v>25415</v>
      </c>
      <c r="O697" t="s">
        <v>26137</v>
      </c>
    </row>
    <row r="698" spans="2:15" ht="11" outlineLevel="1" x14ac:dyDescent="0.15">
      <c r="B698" t="s">
        <v>552</v>
      </c>
      <c r="C698" t="s">
        <v>25437</v>
      </c>
      <c r="D698" t="s">
        <v>25409</v>
      </c>
      <c r="E698" t="s">
        <v>25443</v>
      </c>
      <c r="F698" t="s">
        <v>25444</v>
      </c>
      <c r="G698" t="s">
        <v>25437</v>
      </c>
      <c r="H698" t="s">
        <v>25427</v>
      </c>
      <c r="I698" t="s">
        <v>25423</v>
      </c>
      <c r="J698" s="5">
        <v>57.341999999999999</v>
      </c>
      <c r="K698" t="s">
        <v>967</v>
      </c>
      <c r="L698" s="15">
        <v>303</v>
      </c>
      <c r="M698" t="s">
        <v>26120</v>
      </c>
      <c r="N698" t="s">
        <v>25415</v>
      </c>
      <c r="O698" t="s">
        <v>26138</v>
      </c>
    </row>
    <row r="699" spans="2:15" ht="11" outlineLevel="1" x14ac:dyDescent="0.15">
      <c r="B699" t="s">
        <v>552</v>
      </c>
      <c r="C699" t="s">
        <v>25437</v>
      </c>
      <c r="D699" t="s">
        <v>25409</v>
      </c>
      <c r="E699" t="s">
        <v>25443</v>
      </c>
      <c r="F699" t="s">
        <v>25444</v>
      </c>
      <c r="G699" t="s">
        <v>25617</v>
      </c>
      <c r="H699" t="s">
        <v>25430</v>
      </c>
      <c r="I699" t="s">
        <v>25431</v>
      </c>
      <c r="J699" s="5">
        <v>0</v>
      </c>
      <c r="K699" t="s">
        <v>967</v>
      </c>
      <c r="L699" s="15">
        <v>303</v>
      </c>
      <c r="M699" t="s">
        <v>26120</v>
      </c>
      <c r="N699" t="s">
        <v>25415</v>
      </c>
      <c r="O699" t="s">
        <v>26139</v>
      </c>
    </row>
    <row r="700" spans="2:15" ht="11" outlineLevel="1" x14ac:dyDescent="0.15">
      <c r="B700" t="s">
        <v>552</v>
      </c>
      <c r="C700" t="s">
        <v>25437</v>
      </c>
      <c r="D700" t="s">
        <v>25409</v>
      </c>
      <c r="E700" t="s">
        <v>25443</v>
      </c>
      <c r="F700" t="s">
        <v>25444</v>
      </c>
      <c r="G700" t="s">
        <v>25788</v>
      </c>
      <c r="H700" t="s">
        <v>25430</v>
      </c>
      <c r="I700" t="s">
        <v>25431</v>
      </c>
      <c r="J700" s="5">
        <v>0</v>
      </c>
      <c r="K700" t="s">
        <v>967</v>
      </c>
      <c r="L700" s="15">
        <v>303</v>
      </c>
      <c r="M700" t="s">
        <v>26120</v>
      </c>
      <c r="N700" t="s">
        <v>25415</v>
      </c>
      <c r="O700" t="s">
        <v>26140</v>
      </c>
    </row>
    <row r="701" spans="2:15" ht="11" outlineLevel="1" x14ac:dyDescent="0.15">
      <c r="B701" t="s">
        <v>552</v>
      </c>
      <c r="C701" t="s">
        <v>25437</v>
      </c>
      <c r="D701" t="s">
        <v>25409</v>
      </c>
      <c r="E701" t="s">
        <v>25443</v>
      </c>
      <c r="F701" t="s">
        <v>25444</v>
      </c>
      <c r="G701" t="s">
        <v>25959</v>
      </c>
      <c r="H701" t="s">
        <v>25430</v>
      </c>
      <c r="I701" t="s">
        <v>25431</v>
      </c>
      <c r="J701" s="5">
        <v>0</v>
      </c>
      <c r="K701" t="s">
        <v>967</v>
      </c>
      <c r="L701" s="15">
        <v>303</v>
      </c>
      <c r="M701" t="s">
        <v>26120</v>
      </c>
      <c r="N701" t="s">
        <v>25415</v>
      </c>
      <c r="O701" t="s">
        <v>26141</v>
      </c>
    </row>
    <row r="702" spans="2:15" ht="11" outlineLevel="1" x14ac:dyDescent="0.15">
      <c r="B702" t="s">
        <v>552</v>
      </c>
      <c r="C702" t="s">
        <v>25437</v>
      </c>
      <c r="D702" t="s">
        <v>25409</v>
      </c>
      <c r="E702" t="s">
        <v>25443</v>
      </c>
      <c r="F702" t="s">
        <v>25444</v>
      </c>
      <c r="G702" t="s">
        <v>4181</v>
      </c>
      <c r="H702" t="s">
        <v>25430</v>
      </c>
      <c r="I702" t="s">
        <v>25431</v>
      </c>
      <c r="J702" s="5">
        <v>0</v>
      </c>
      <c r="K702" t="s">
        <v>967</v>
      </c>
      <c r="L702" s="15">
        <v>303</v>
      </c>
      <c r="M702" t="s">
        <v>26120</v>
      </c>
      <c r="N702" t="s">
        <v>25415</v>
      </c>
      <c r="O702" t="s">
        <v>26142</v>
      </c>
    </row>
    <row r="703" spans="2:15" ht="11" outlineLevel="1" x14ac:dyDescent="0.15">
      <c r="B703" t="s">
        <v>552</v>
      </c>
      <c r="C703" t="s">
        <v>25437</v>
      </c>
      <c r="D703" t="s">
        <v>25409</v>
      </c>
      <c r="E703" t="s">
        <v>25443</v>
      </c>
      <c r="F703" t="s">
        <v>25444</v>
      </c>
      <c r="H703" t="s">
        <v>25439</v>
      </c>
      <c r="I703" t="s">
        <v>25439</v>
      </c>
      <c r="J703" s="5">
        <v>0</v>
      </c>
      <c r="K703" t="s">
        <v>967</v>
      </c>
      <c r="L703" s="15">
        <v>303</v>
      </c>
      <c r="M703" t="s">
        <v>26120</v>
      </c>
      <c r="N703" t="s">
        <v>25415</v>
      </c>
      <c r="O703" t="s">
        <v>26143</v>
      </c>
    </row>
    <row r="704" spans="2:15" ht="11" outlineLevel="1" x14ac:dyDescent="0.15">
      <c r="B704" t="s">
        <v>552</v>
      </c>
      <c r="C704" t="s">
        <v>25437</v>
      </c>
      <c r="D704" t="s">
        <v>25409</v>
      </c>
      <c r="E704" t="s">
        <v>25443</v>
      </c>
      <c r="F704" t="s">
        <v>25444</v>
      </c>
      <c r="H704" t="s">
        <v>25441</v>
      </c>
      <c r="I704" t="s">
        <v>25441</v>
      </c>
      <c r="J704" s="5">
        <v>0</v>
      </c>
      <c r="K704" t="s">
        <v>967</v>
      </c>
      <c r="L704" s="15">
        <v>303</v>
      </c>
      <c r="M704" t="s">
        <v>26120</v>
      </c>
      <c r="N704" t="s">
        <v>25415</v>
      </c>
      <c r="O704" t="s">
        <v>26144</v>
      </c>
    </row>
    <row r="705" spans="2:15" ht="11" outlineLevel="1" x14ac:dyDescent="0.15">
      <c r="B705" t="s">
        <v>552</v>
      </c>
      <c r="C705" t="s">
        <v>25437</v>
      </c>
      <c r="D705" t="s">
        <v>25409</v>
      </c>
      <c r="E705" t="s">
        <v>25457</v>
      </c>
      <c r="F705" t="s">
        <v>25444</v>
      </c>
      <c r="H705" t="s">
        <v>25412</v>
      </c>
      <c r="I705" t="s">
        <v>25413</v>
      </c>
      <c r="J705" s="5">
        <v>287.03399999999999</v>
      </c>
      <c r="K705" t="s">
        <v>967</v>
      </c>
      <c r="L705" s="15">
        <v>303</v>
      </c>
      <c r="M705" t="s">
        <v>26120</v>
      </c>
      <c r="N705" t="s">
        <v>25415</v>
      </c>
      <c r="O705" t="s">
        <v>26145</v>
      </c>
    </row>
    <row r="706" spans="2:15" ht="11" outlineLevel="1" x14ac:dyDescent="0.15">
      <c r="B706" t="s">
        <v>552</v>
      </c>
      <c r="C706" t="s">
        <v>25437</v>
      </c>
      <c r="D706" t="s">
        <v>25409</v>
      </c>
      <c r="E706" t="s">
        <v>25457</v>
      </c>
      <c r="F706" t="s">
        <v>25444</v>
      </c>
      <c r="G706" t="s">
        <v>25433</v>
      </c>
      <c r="H706" t="s">
        <v>25417</v>
      </c>
      <c r="I706" t="s">
        <v>25417</v>
      </c>
      <c r="J706" s="5">
        <v>30.591999999999999</v>
      </c>
      <c r="K706" t="s">
        <v>967</v>
      </c>
      <c r="L706" s="15">
        <v>303</v>
      </c>
      <c r="M706" t="s">
        <v>26120</v>
      </c>
      <c r="N706" t="s">
        <v>25415</v>
      </c>
      <c r="O706" t="s">
        <v>26146</v>
      </c>
    </row>
    <row r="707" spans="2:15" ht="11" outlineLevel="1" x14ac:dyDescent="0.15">
      <c r="B707" t="s">
        <v>552</v>
      </c>
      <c r="C707" t="s">
        <v>25437</v>
      </c>
      <c r="D707" t="s">
        <v>25409</v>
      </c>
      <c r="E707" t="s">
        <v>25457</v>
      </c>
      <c r="F707" t="s">
        <v>25444</v>
      </c>
      <c r="G707" t="s">
        <v>25435</v>
      </c>
      <c r="H707" t="s">
        <v>25420</v>
      </c>
      <c r="I707" t="s">
        <v>25420</v>
      </c>
      <c r="J707" s="5">
        <v>55.459000000000003</v>
      </c>
      <c r="K707" t="s">
        <v>967</v>
      </c>
      <c r="L707" s="15">
        <v>303</v>
      </c>
      <c r="M707" t="s">
        <v>26120</v>
      </c>
      <c r="N707" t="s">
        <v>25415</v>
      </c>
      <c r="O707" t="s">
        <v>26147</v>
      </c>
    </row>
    <row r="708" spans="2:15" ht="11" outlineLevel="1" x14ac:dyDescent="0.15">
      <c r="B708" t="s">
        <v>552</v>
      </c>
      <c r="C708" t="s">
        <v>25437</v>
      </c>
      <c r="D708" t="s">
        <v>25409</v>
      </c>
      <c r="E708" t="s">
        <v>25457</v>
      </c>
      <c r="F708" t="s">
        <v>25444</v>
      </c>
      <c r="G708" t="s">
        <v>25437</v>
      </c>
      <c r="H708" t="s">
        <v>25422</v>
      </c>
      <c r="I708" t="s">
        <v>25423</v>
      </c>
      <c r="J708" s="5">
        <v>57.341999999999999</v>
      </c>
      <c r="K708" t="s">
        <v>967</v>
      </c>
      <c r="L708" s="15">
        <v>303</v>
      </c>
      <c r="M708" t="s">
        <v>26120</v>
      </c>
      <c r="N708" t="s">
        <v>25415</v>
      </c>
      <c r="O708" t="s">
        <v>26148</v>
      </c>
    </row>
    <row r="709" spans="2:15" ht="11" outlineLevel="1" x14ac:dyDescent="0.15">
      <c r="B709" t="s">
        <v>552</v>
      </c>
      <c r="C709" t="s">
        <v>25437</v>
      </c>
      <c r="D709" t="s">
        <v>25409</v>
      </c>
      <c r="E709" t="s">
        <v>25457</v>
      </c>
      <c r="F709" t="s">
        <v>25444</v>
      </c>
      <c r="G709" t="s">
        <v>25437</v>
      </c>
      <c r="H709" t="s">
        <v>25425</v>
      </c>
      <c r="I709" t="s">
        <v>25423</v>
      </c>
      <c r="J709" s="5">
        <v>0</v>
      </c>
      <c r="K709" t="s">
        <v>967</v>
      </c>
      <c r="L709" s="15">
        <v>303</v>
      </c>
      <c r="M709" t="s">
        <v>26120</v>
      </c>
      <c r="N709" t="s">
        <v>25415</v>
      </c>
      <c r="O709" t="s">
        <v>26149</v>
      </c>
    </row>
    <row r="710" spans="2:15" ht="11" outlineLevel="1" x14ac:dyDescent="0.15">
      <c r="B710" t="s">
        <v>552</v>
      </c>
      <c r="C710" t="s">
        <v>25437</v>
      </c>
      <c r="D710" t="s">
        <v>25409</v>
      </c>
      <c r="E710" t="s">
        <v>25457</v>
      </c>
      <c r="F710" t="s">
        <v>25444</v>
      </c>
      <c r="G710" t="s">
        <v>25437</v>
      </c>
      <c r="H710" t="s">
        <v>25427</v>
      </c>
      <c r="I710" t="s">
        <v>25423</v>
      </c>
      <c r="J710" s="5">
        <v>57.341999999999999</v>
      </c>
      <c r="K710" t="s">
        <v>967</v>
      </c>
      <c r="L710" s="15">
        <v>303</v>
      </c>
      <c r="M710" t="s">
        <v>26120</v>
      </c>
      <c r="N710" t="s">
        <v>25415</v>
      </c>
      <c r="O710" t="s">
        <v>26150</v>
      </c>
    </row>
    <row r="711" spans="2:15" ht="11" outlineLevel="1" x14ac:dyDescent="0.15">
      <c r="B711" t="s">
        <v>552</v>
      </c>
      <c r="C711" t="s">
        <v>25437</v>
      </c>
      <c r="D711" t="s">
        <v>25409</v>
      </c>
      <c r="E711" t="s">
        <v>25457</v>
      </c>
      <c r="F711" t="s">
        <v>25444</v>
      </c>
      <c r="G711" t="s">
        <v>25617</v>
      </c>
      <c r="H711" t="s">
        <v>25430</v>
      </c>
      <c r="I711" t="s">
        <v>25431</v>
      </c>
      <c r="J711" s="5">
        <v>0</v>
      </c>
      <c r="K711" t="s">
        <v>967</v>
      </c>
      <c r="L711" s="15">
        <v>303</v>
      </c>
      <c r="M711" t="s">
        <v>26120</v>
      </c>
      <c r="N711" t="s">
        <v>25415</v>
      </c>
      <c r="O711" t="s">
        <v>26151</v>
      </c>
    </row>
    <row r="712" spans="2:15" ht="11" outlineLevel="1" x14ac:dyDescent="0.15">
      <c r="B712" t="s">
        <v>552</v>
      </c>
      <c r="C712" t="s">
        <v>25437</v>
      </c>
      <c r="D712" t="s">
        <v>25409</v>
      </c>
      <c r="E712" t="s">
        <v>25457</v>
      </c>
      <c r="F712" t="s">
        <v>25444</v>
      </c>
      <c r="G712" t="s">
        <v>25788</v>
      </c>
      <c r="H712" t="s">
        <v>25430</v>
      </c>
      <c r="I712" t="s">
        <v>25431</v>
      </c>
      <c r="J712" s="5">
        <v>0</v>
      </c>
      <c r="K712" t="s">
        <v>967</v>
      </c>
      <c r="L712" s="15">
        <v>303</v>
      </c>
      <c r="M712" t="s">
        <v>26120</v>
      </c>
      <c r="N712" t="s">
        <v>25415</v>
      </c>
      <c r="O712" t="s">
        <v>26152</v>
      </c>
    </row>
    <row r="713" spans="2:15" ht="11" outlineLevel="1" x14ac:dyDescent="0.15">
      <c r="B713" t="s">
        <v>552</v>
      </c>
      <c r="C713" t="s">
        <v>25437</v>
      </c>
      <c r="D713" t="s">
        <v>25409</v>
      </c>
      <c r="E713" t="s">
        <v>25457</v>
      </c>
      <c r="F713" t="s">
        <v>25444</v>
      </c>
      <c r="G713" t="s">
        <v>25959</v>
      </c>
      <c r="H713" t="s">
        <v>25430</v>
      </c>
      <c r="I713" t="s">
        <v>25431</v>
      </c>
      <c r="J713" s="5">
        <v>0</v>
      </c>
      <c r="K713" t="s">
        <v>967</v>
      </c>
      <c r="L713" s="15">
        <v>303</v>
      </c>
      <c r="M713" t="s">
        <v>26120</v>
      </c>
      <c r="N713" t="s">
        <v>25415</v>
      </c>
      <c r="O713" t="s">
        <v>26153</v>
      </c>
    </row>
    <row r="714" spans="2:15" ht="11" outlineLevel="1" x14ac:dyDescent="0.15">
      <c r="B714" t="s">
        <v>552</v>
      </c>
      <c r="C714" t="s">
        <v>25437</v>
      </c>
      <c r="D714" t="s">
        <v>25409</v>
      </c>
      <c r="E714" t="s">
        <v>25457</v>
      </c>
      <c r="F714" t="s">
        <v>25444</v>
      </c>
      <c r="G714" t="s">
        <v>4181</v>
      </c>
      <c r="H714" t="s">
        <v>25430</v>
      </c>
      <c r="I714" t="s">
        <v>25431</v>
      </c>
      <c r="J714" s="5">
        <v>0</v>
      </c>
      <c r="K714" t="s">
        <v>967</v>
      </c>
      <c r="L714" s="15">
        <v>303</v>
      </c>
      <c r="M714" t="s">
        <v>26120</v>
      </c>
      <c r="N714" t="s">
        <v>25415</v>
      </c>
      <c r="O714" t="s">
        <v>26154</v>
      </c>
    </row>
    <row r="715" spans="2:15" ht="11" outlineLevel="1" x14ac:dyDescent="0.15">
      <c r="B715" t="s">
        <v>552</v>
      </c>
      <c r="C715" t="s">
        <v>25437</v>
      </c>
      <c r="D715" t="s">
        <v>25409</v>
      </c>
      <c r="E715" t="s">
        <v>25457</v>
      </c>
      <c r="F715" t="s">
        <v>25444</v>
      </c>
      <c r="H715" t="s">
        <v>25439</v>
      </c>
      <c r="I715" t="s">
        <v>25439</v>
      </c>
      <c r="J715" s="5">
        <v>0</v>
      </c>
      <c r="K715" t="s">
        <v>967</v>
      </c>
      <c r="L715" s="15">
        <v>303</v>
      </c>
      <c r="M715" t="s">
        <v>26120</v>
      </c>
      <c r="N715" t="s">
        <v>25415</v>
      </c>
      <c r="O715" t="s">
        <v>26155</v>
      </c>
    </row>
    <row r="716" spans="2:15" ht="11" outlineLevel="1" x14ac:dyDescent="0.15">
      <c r="B716" t="s">
        <v>552</v>
      </c>
      <c r="C716" t="s">
        <v>25437</v>
      </c>
      <c r="D716" t="s">
        <v>25409</v>
      </c>
      <c r="E716" t="s">
        <v>25457</v>
      </c>
      <c r="F716" t="s">
        <v>25444</v>
      </c>
      <c r="H716" t="s">
        <v>25441</v>
      </c>
      <c r="I716" t="s">
        <v>25441</v>
      </c>
      <c r="J716" s="5">
        <v>0</v>
      </c>
      <c r="K716" t="s">
        <v>967</v>
      </c>
      <c r="L716" s="15">
        <v>303</v>
      </c>
      <c r="M716" t="s">
        <v>26120</v>
      </c>
      <c r="N716" t="s">
        <v>25415</v>
      </c>
      <c r="O716" t="s">
        <v>26156</v>
      </c>
    </row>
    <row r="717" spans="2:15" ht="11" outlineLevel="1" x14ac:dyDescent="0.15">
      <c r="B717" t="s">
        <v>552</v>
      </c>
      <c r="C717" t="s">
        <v>25437</v>
      </c>
      <c r="D717" t="s">
        <v>25409</v>
      </c>
      <c r="E717" t="s">
        <v>25470</v>
      </c>
      <c r="F717" t="s">
        <v>25444</v>
      </c>
      <c r="H717" t="s">
        <v>25412</v>
      </c>
      <c r="I717" t="s">
        <v>25413</v>
      </c>
      <c r="J717" s="5">
        <v>287.03399999999999</v>
      </c>
      <c r="K717" t="s">
        <v>967</v>
      </c>
      <c r="L717" s="15">
        <v>303</v>
      </c>
      <c r="M717" t="s">
        <v>26120</v>
      </c>
      <c r="N717" t="s">
        <v>25415</v>
      </c>
      <c r="O717" t="s">
        <v>26157</v>
      </c>
    </row>
    <row r="718" spans="2:15" ht="11" outlineLevel="1" x14ac:dyDescent="0.15">
      <c r="B718" t="s">
        <v>552</v>
      </c>
      <c r="C718" t="s">
        <v>25437</v>
      </c>
      <c r="D718" t="s">
        <v>25409</v>
      </c>
      <c r="E718" t="s">
        <v>25470</v>
      </c>
      <c r="F718" t="s">
        <v>25444</v>
      </c>
      <c r="G718" t="s">
        <v>25433</v>
      </c>
      <c r="H718" t="s">
        <v>25417</v>
      </c>
      <c r="I718" t="s">
        <v>25417</v>
      </c>
      <c r="J718" s="5">
        <v>30.591999999999999</v>
      </c>
      <c r="K718" t="s">
        <v>967</v>
      </c>
      <c r="L718" s="15">
        <v>303</v>
      </c>
      <c r="M718" t="s">
        <v>26120</v>
      </c>
      <c r="N718" t="s">
        <v>25415</v>
      </c>
      <c r="O718" t="s">
        <v>26158</v>
      </c>
    </row>
    <row r="719" spans="2:15" ht="11" outlineLevel="1" x14ac:dyDescent="0.15">
      <c r="B719" t="s">
        <v>552</v>
      </c>
      <c r="C719" t="s">
        <v>25437</v>
      </c>
      <c r="D719" t="s">
        <v>25409</v>
      </c>
      <c r="E719" t="s">
        <v>25470</v>
      </c>
      <c r="F719" t="s">
        <v>25444</v>
      </c>
      <c r="G719" t="s">
        <v>25435</v>
      </c>
      <c r="H719" t="s">
        <v>25420</v>
      </c>
      <c r="I719" t="s">
        <v>25420</v>
      </c>
      <c r="J719" s="5">
        <v>55.459000000000003</v>
      </c>
      <c r="K719" t="s">
        <v>967</v>
      </c>
      <c r="L719" s="15">
        <v>303</v>
      </c>
      <c r="M719" t="s">
        <v>26120</v>
      </c>
      <c r="N719" t="s">
        <v>25415</v>
      </c>
      <c r="O719" t="s">
        <v>26159</v>
      </c>
    </row>
    <row r="720" spans="2:15" ht="11" outlineLevel="1" x14ac:dyDescent="0.15">
      <c r="B720" t="s">
        <v>552</v>
      </c>
      <c r="C720" t="s">
        <v>25437</v>
      </c>
      <c r="D720" t="s">
        <v>25409</v>
      </c>
      <c r="E720" t="s">
        <v>25470</v>
      </c>
      <c r="F720" t="s">
        <v>25444</v>
      </c>
      <c r="G720" t="s">
        <v>25437</v>
      </c>
      <c r="H720" t="s">
        <v>25422</v>
      </c>
      <c r="I720" t="s">
        <v>25423</v>
      </c>
      <c r="J720" s="5">
        <v>57.341999999999999</v>
      </c>
      <c r="K720" t="s">
        <v>967</v>
      </c>
      <c r="L720" s="15">
        <v>303</v>
      </c>
      <c r="M720" t="s">
        <v>26120</v>
      </c>
      <c r="N720" t="s">
        <v>25415</v>
      </c>
      <c r="O720" t="s">
        <v>26160</v>
      </c>
    </row>
    <row r="721" spans="2:15" ht="11" outlineLevel="1" x14ac:dyDescent="0.15">
      <c r="B721" t="s">
        <v>552</v>
      </c>
      <c r="C721" t="s">
        <v>25437</v>
      </c>
      <c r="D721" t="s">
        <v>25409</v>
      </c>
      <c r="E721" t="s">
        <v>25470</v>
      </c>
      <c r="F721" t="s">
        <v>25444</v>
      </c>
      <c r="G721" t="s">
        <v>25437</v>
      </c>
      <c r="H721" t="s">
        <v>25425</v>
      </c>
      <c r="I721" t="s">
        <v>25423</v>
      </c>
      <c r="J721" s="5">
        <v>0</v>
      </c>
      <c r="K721" t="s">
        <v>967</v>
      </c>
      <c r="L721" s="15">
        <v>303</v>
      </c>
      <c r="M721" t="s">
        <v>26120</v>
      </c>
      <c r="N721" t="s">
        <v>25415</v>
      </c>
      <c r="O721" t="s">
        <v>26161</v>
      </c>
    </row>
    <row r="722" spans="2:15" ht="11" outlineLevel="1" x14ac:dyDescent="0.15">
      <c r="B722" t="s">
        <v>552</v>
      </c>
      <c r="C722" t="s">
        <v>25437</v>
      </c>
      <c r="D722" t="s">
        <v>25409</v>
      </c>
      <c r="E722" t="s">
        <v>25470</v>
      </c>
      <c r="F722" t="s">
        <v>25444</v>
      </c>
      <c r="G722" t="s">
        <v>25437</v>
      </c>
      <c r="H722" t="s">
        <v>25427</v>
      </c>
      <c r="I722" t="s">
        <v>25423</v>
      </c>
      <c r="J722" s="5">
        <v>57.341999999999999</v>
      </c>
      <c r="K722" t="s">
        <v>967</v>
      </c>
      <c r="L722" s="15">
        <v>303</v>
      </c>
      <c r="M722" t="s">
        <v>26120</v>
      </c>
      <c r="N722" t="s">
        <v>25415</v>
      </c>
      <c r="O722" t="s">
        <v>26162</v>
      </c>
    </row>
    <row r="723" spans="2:15" ht="11" outlineLevel="1" x14ac:dyDescent="0.15">
      <c r="B723" t="s">
        <v>552</v>
      </c>
      <c r="C723" t="s">
        <v>25437</v>
      </c>
      <c r="D723" t="s">
        <v>25409</v>
      </c>
      <c r="E723" t="s">
        <v>25470</v>
      </c>
      <c r="F723" t="s">
        <v>25444</v>
      </c>
      <c r="G723" t="s">
        <v>25617</v>
      </c>
      <c r="H723" t="s">
        <v>25430</v>
      </c>
      <c r="I723" t="s">
        <v>25431</v>
      </c>
      <c r="J723" s="5">
        <v>0</v>
      </c>
      <c r="K723" t="s">
        <v>967</v>
      </c>
      <c r="L723" s="15">
        <v>303</v>
      </c>
      <c r="M723" t="s">
        <v>26120</v>
      </c>
      <c r="N723" t="s">
        <v>25415</v>
      </c>
      <c r="O723" t="s">
        <v>26163</v>
      </c>
    </row>
    <row r="724" spans="2:15" ht="11" outlineLevel="1" x14ac:dyDescent="0.15">
      <c r="B724" t="s">
        <v>552</v>
      </c>
      <c r="C724" t="s">
        <v>25437</v>
      </c>
      <c r="D724" t="s">
        <v>25409</v>
      </c>
      <c r="E724" t="s">
        <v>25470</v>
      </c>
      <c r="F724" t="s">
        <v>25444</v>
      </c>
      <c r="G724" t="s">
        <v>25788</v>
      </c>
      <c r="H724" t="s">
        <v>25430</v>
      </c>
      <c r="I724" t="s">
        <v>25431</v>
      </c>
      <c r="J724" s="5">
        <v>0</v>
      </c>
      <c r="K724" t="s">
        <v>967</v>
      </c>
      <c r="L724" s="15">
        <v>303</v>
      </c>
      <c r="M724" t="s">
        <v>26120</v>
      </c>
      <c r="N724" t="s">
        <v>25415</v>
      </c>
      <c r="O724" t="s">
        <v>26164</v>
      </c>
    </row>
    <row r="725" spans="2:15" ht="11" outlineLevel="1" x14ac:dyDescent="0.15">
      <c r="B725" t="s">
        <v>552</v>
      </c>
      <c r="C725" t="s">
        <v>25437</v>
      </c>
      <c r="D725" t="s">
        <v>25409</v>
      </c>
      <c r="E725" t="s">
        <v>25470</v>
      </c>
      <c r="F725" t="s">
        <v>25444</v>
      </c>
      <c r="G725" t="s">
        <v>25959</v>
      </c>
      <c r="H725" t="s">
        <v>25430</v>
      </c>
      <c r="I725" t="s">
        <v>25431</v>
      </c>
      <c r="J725" s="5">
        <v>0</v>
      </c>
      <c r="K725" t="s">
        <v>967</v>
      </c>
      <c r="L725" s="15">
        <v>303</v>
      </c>
      <c r="M725" t="s">
        <v>26120</v>
      </c>
      <c r="N725" t="s">
        <v>25415</v>
      </c>
      <c r="O725" t="s">
        <v>26165</v>
      </c>
    </row>
    <row r="726" spans="2:15" ht="11" outlineLevel="1" x14ac:dyDescent="0.15">
      <c r="B726" t="s">
        <v>552</v>
      </c>
      <c r="C726" t="s">
        <v>25437</v>
      </c>
      <c r="D726" t="s">
        <v>25409</v>
      </c>
      <c r="E726" t="s">
        <v>25470</v>
      </c>
      <c r="F726" t="s">
        <v>25444</v>
      </c>
      <c r="G726" t="s">
        <v>4181</v>
      </c>
      <c r="H726" t="s">
        <v>25430</v>
      </c>
      <c r="I726" t="s">
        <v>25431</v>
      </c>
      <c r="J726" s="5">
        <v>0</v>
      </c>
      <c r="K726" t="s">
        <v>967</v>
      </c>
      <c r="L726" s="15">
        <v>303</v>
      </c>
      <c r="M726" t="s">
        <v>26120</v>
      </c>
      <c r="N726" t="s">
        <v>25415</v>
      </c>
      <c r="O726" t="s">
        <v>26166</v>
      </c>
    </row>
    <row r="727" spans="2:15" ht="11" outlineLevel="1" x14ac:dyDescent="0.15">
      <c r="B727" t="s">
        <v>552</v>
      </c>
      <c r="C727" t="s">
        <v>25437</v>
      </c>
      <c r="D727" t="s">
        <v>25409</v>
      </c>
      <c r="E727" t="s">
        <v>25470</v>
      </c>
      <c r="F727" t="s">
        <v>25444</v>
      </c>
      <c r="H727" t="s">
        <v>25439</v>
      </c>
      <c r="I727" t="s">
        <v>25439</v>
      </c>
      <c r="J727" s="5">
        <v>0</v>
      </c>
      <c r="K727" t="s">
        <v>967</v>
      </c>
      <c r="L727" s="15">
        <v>303</v>
      </c>
      <c r="M727" t="s">
        <v>26120</v>
      </c>
      <c r="N727" t="s">
        <v>25415</v>
      </c>
      <c r="O727" t="s">
        <v>26167</v>
      </c>
    </row>
    <row r="728" spans="2:15" ht="11" outlineLevel="1" x14ac:dyDescent="0.15">
      <c r="B728" t="s">
        <v>552</v>
      </c>
      <c r="C728" t="s">
        <v>25437</v>
      </c>
      <c r="D728" t="s">
        <v>25409</v>
      </c>
      <c r="E728" t="s">
        <v>25470</v>
      </c>
      <c r="F728" t="s">
        <v>25444</v>
      </c>
      <c r="H728" t="s">
        <v>25441</v>
      </c>
      <c r="I728" t="s">
        <v>25441</v>
      </c>
      <c r="J728" s="5">
        <v>0</v>
      </c>
      <c r="K728" t="s">
        <v>967</v>
      </c>
      <c r="L728" s="15">
        <v>303</v>
      </c>
      <c r="M728" t="s">
        <v>26120</v>
      </c>
      <c r="N728" t="s">
        <v>25415</v>
      </c>
      <c r="O728" t="s">
        <v>26168</v>
      </c>
    </row>
    <row r="729" spans="2:15" ht="11" outlineLevel="1" x14ac:dyDescent="0.15">
      <c r="B729" t="s">
        <v>549</v>
      </c>
      <c r="C729" t="s">
        <v>25437</v>
      </c>
      <c r="D729" t="s">
        <v>25409</v>
      </c>
      <c r="E729" t="s">
        <v>25410</v>
      </c>
      <c r="F729" t="s">
        <v>25411</v>
      </c>
      <c r="H729" t="s">
        <v>25412</v>
      </c>
      <c r="I729" t="s">
        <v>25413</v>
      </c>
      <c r="J729" s="5">
        <v>2</v>
      </c>
      <c r="K729" t="s">
        <v>967</v>
      </c>
      <c r="L729" s="15">
        <v>314</v>
      </c>
      <c r="M729" t="s">
        <v>26120</v>
      </c>
      <c r="N729" t="s">
        <v>25415</v>
      </c>
      <c r="O729" t="s">
        <v>26169</v>
      </c>
    </row>
    <row r="730" spans="2:15" ht="11" outlineLevel="1" x14ac:dyDescent="0.15">
      <c r="B730" t="s">
        <v>549</v>
      </c>
      <c r="C730" t="s">
        <v>25437</v>
      </c>
      <c r="D730" t="s">
        <v>25409</v>
      </c>
      <c r="E730" t="s">
        <v>25410</v>
      </c>
      <c r="F730" t="s">
        <v>25411</v>
      </c>
      <c r="G730" t="s">
        <v>25433</v>
      </c>
      <c r="H730" t="s">
        <v>25417</v>
      </c>
      <c r="I730" t="s">
        <v>25417</v>
      </c>
      <c r="J730" s="5">
        <v>2</v>
      </c>
      <c r="K730" t="s">
        <v>967</v>
      </c>
      <c r="L730" s="15">
        <v>314</v>
      </c>
      <c r="M730" t="s">
        <v>26120</v>
      </c>
      <c r="N730" t="s">
        <v>25415</v>
      </c>
      <c r="O730" t="s">
        <v>26170</v>
      </c>
    </row>
    <row r="731" spans="2:15" ht="11" outlineLevel="1" x14ac:dyDescent="0.15">
      <c r="B731" t="s">
        <v>549</v>
      </c>
      <c r="C731" t="s">
        <v>25437</v>
      </c>
      <c r="D731" t="s">
        <v>25409</v>
      </c>
      <c r="E731" t="s">
        <v>25410</v>
      </c>
      <c r="F731" t="s">
        <v>25411</v>
      </c>
      <c r="G731" t="s">
        <v>25435</v>
      </c>
      <c r="H731" t="s">
        <v>25420</v>
      </c>
      <c r="I731" t="s">
        <v>25420</v>
      </c>
      <c r="J731" s="5">
        <v>1</v>
      </c>
      <c r="K731" t="s">
        <v>967</v>
      </c>
      <c r="L731" s="15">
        <v>314</v>
      </c>
      <c r="M731" t="s">
        <v>26120</v>
      </c>
      <c r="N731" t="s">
        <v>25415</v>
      </c>
      <c r="O731" t="s">
        <v>26171</v>
      </c>
    </row>
    <row r="732" spans="2:15" ht="11" outlineLevel="1" x14ac:dyDescent="0.15">
      <c r="B732" t="s">
        <v>549</v>
      </c>
      <c r="C732" t="s">
        <v>25437</v>
      </c>
      <c r="D732" t="s">
        <v>25409</v>
      </c>
      <c r="E732" t="s">
        <v>25410</v>
      </c>
      <c r="F732" t="s">
        <v>25411</v>
      </c>
      <c r="G732" t="s">
        <v>25437</v>
      </c>
      <c r="H732" t="s">
        <v>25422</v>
      </c>
      <c r="I732" t="s">
        <v>25423</v>
      </c>
      <c r="J732" s="5">
        <v>0</v>
      </c>
      <c r="K732" t="s">
        <v>967</v>
      </c>
      <c r="L732" s="15">
        <v>314</v>
      </c>
      <c r="M732" t="s">
        <v>26120</v>
      </c>
      <c r="N732" t="s">
        <v>25415</v>
      </c>
      <c r="O732" t="s">
        <v>26172</v>
      </c>
    </row>
    <row r="733" spans="2:15" ht="11" outlineLevel="1" x14ac:dyDescent="0.15">
      <c r="B733" t="s">
        <v>549</v>
      </c>
      <c r="C733" t="s">
        <v>25437</v>
      </c>
      <c r="D733" t="s">
        <v>25409</v>
      </c>
      <c r="E733" t="s">
        <v>25410</v>
      </c>
      <c r="F733" t="s">
        <v>25411</v>
      </c>
      <c r="G733" t="s">
        <v>25437</v>
      </c>
      <c r="H733" t="s">
        <v>25425</v>
      </c>
      <c r="I733" t="s">
        <v>25423</v>
      </c>
      <c r="J733" s="5">
        <v>0</v>
      </c>
      <c r="K733" t="s">
        <v>967</v>
      </c>
      <c r="L733" s="15">
        <v>314</v>
      </c>
      <c r="M733" t="s">
        <v>26120</v>
      </c>
      <c r="N733" t="s">
        <v>25415</v>
      </c>
      <c r="O733" t="s">
        <v>26173</v>
      </c>
    </row>
    <row r="734" spans="2:15" ht="11" outlineLevel="1" x14ac:dyDescent="0.15">
      <c r="B734" t="s">
        <v>549</v>
      </c>
      <c r="C734" t="s">
        <v>25437</v>
      </c>
      <c r="D734" t="s">
        <v>25409</v>
      </c>
      <c r="E734" t="s">
        <v>25410</v>
      </c>
      <c r="F734" t="s">
        <v>25411</v>
      </c>
      <c r="G734" t="s">
        <v>25437</v>
      </c>
      <c r="H734" t="s">
        <v>25427</v>
      </c>
      <c r="I734" t="s">
        <v>25423</v>
      </c>
      <c r="J734" s="5">
        <v>0</v>
      </c>
      <c r="K734" t="s">
        <v>967</v>
      </c>
      <c r="L734" s="15">
        <v>314</v>
      </c>
      <c r="M734" t="s">
        <v>26120</v>
      </c>
      <c r="N734" t="s">
        <v>25415</v>
      </c>
      <c r="O734" t="s">
        <v>26174</v>
      </c>
    </row>
    <row r="735" spans="2:15" ht="11" outlineLevel="1" x14ac:dyDescent="0.15">
      <c r="B735" t="s">
        <v>549</v>
      </c>
      <c r="C735" t="s">
        <v>25437</v>
      </c>
      <c r="D735" t="s">
        <v>25409</v>
      </c>
      <c r="E735" t="s">
        <v>25410</v>
      </c>
      <c r="F735" t="s">
        <v>25411</v>
      </c>
      <c r="G735" t="s">
        <v>25617</v>
      </c>
      <c r="H735" t="s">
        <v>25430</v>
      </c>
      <c r="I735" t="s">
        <v>25431</v>
      </c>
      <c r="J735" s="5">
        <v>0</v>
      </c>
      <c r="K735" t="s">
        <v>967</v>
      </c>
      <c r="L735" s="15">
        <v>314</v>
      </c>
      <c r="M735" t="s">
        <v>26120</v>
      </c>
      <c r="N735" t="s">
        <v>25415</v>
      </c>
      <c r="O735" t="s">
        <v>26175</v>
      </c>
    </row>
    <row r="736" spans="2:15" ht="11" outlineLevel="1" x14ac:dyDescent="0.15">
      <c r="B736" t="s">
        <v>549</v>
      </c>
      <c r="C736" t="s">
        <v>25437</v>
      </c>
      <c r="D736" t="s">
        <v>25409</v>
      </c>
      <c r="E736" t="s">
        <v>25410</v>
      </c>
      <c r="F736" t="s">
        <v>25411</v>
      </c>
      <c r="G736" t="s">
        <v>25788</v>
      </c>
      <c r="H736" t="s">
        <v>25430</v>
      </c>
      <c r="I736" t="s">
        <v>25431</v>
      </c>
      <c r="J736" s="5">
        <v>0</v>
      </c>
      <c r="K736" t="s">
        <v>967</v>
      </c>
      <c r="L736" s="15">
        <v>314</v>
      </c>
      <c r="M736" t="s">
        <v>26120</v>
      </c>
      <c r="N736" t="s">
        <v>25415</v>
      </c>
      <c r="O736" t="s">
        <v>26176</v>
      </c>
    </row>
    <row r="737" spans="2:15" ht="11" outlineLevel="1" x14ac:dyDescent="0.15">
      <c r="B737" t="s">
        <v>549</v>
      </c>
      <c r="C737" t="s">
        <v>25437</v>
      </c>
      <c r="D737" t="s">
        <v>25409</v>
      </c>
      <c r="E737" t="s">
        <v>25410</v>
      </c>
      <c r="F737" t="s">
        <v>25411</v>
      </c>
      <c r="G737" t="s">
        <v>25959</v>
      </c>
      <c r="H737" t="s">
        <v>25430</v>
      </c>
      <c r="I737" t="s">
        <v>25431</v>
      </c>
      <c r="J737" s="5">
        <v>0</v>
      </c>
      <c r="K737" t="s">
        <v>967</v>
      </c>
      <c r="L737" s="15">
        <v>314</v>
      </c>
      <c r="M737" t="s">
        <v>26120</v>
      </c>
      <c r="N737" t="s">
        <v>25415</v>
      </c>
      <c r="O737" t="s">
        <v>26177</v>
      </c>
    </row>
    <row r="738" spans="2:15" ht="11" outlineLevel="1" x14ac:dyDescent="0.15">
      <c r="B738" t="s">
        <v>549</v>
      </c>
      <c r="C738" t="s">
        <v>25437</v>
      </c>
      <c r="D738" t="s">
        <v>25409</v>
      </c>
      <c r="E738" t="s">
        <v>25410</v>
      </c>
      <c r="F738" t="s">
        <v>25411</v>
      </c>
      <c r="G738" t="s">
        <v>4181</v>
      </c>
      <c r="H738" t="s">
        <v>25430</v>
      </c>
      <c r="I738" t="s">
        <v>25431</v>
      </c>
      <c r="J738" s="5">
        <v>0</v>
      </c>
      <c r="K738" t="s">
        <v>967</v>
      </c>
      <c r="L738" s="15">
        <v>314</v>
      </c>
      <c r="M738" t="s">
        <v>26120</v>
      </c>
      <c r="N738" t="s">
        <v>25415</v>
      </c>
      <c r="O738" t="s">
        <v>26178</v>
      </c>
    </row>
    <row r="739" spans="2:15" ht="11" outlineLevel="1" x14ac:dyDescent="0.15">
      <c r="B739" t="s">
        <v>549</v>
      </c>
      <c r="C739" t="s">
        <v>25437</v>
      </c>
      <c r="D739" t="s">
        <v>25409</v>
      </c>
      <c r="E739" t="s">
        <v>25410</v>
      </c>
      <c r="F739" t="s">
        <v>25411</v>
      </c>
      <c r="H739" t="s">
        <v>25439</v>
      </c>
      <c r="I739" t="s">
        <v>25439</v>
      </c>
      <c r="J739" s="5">
        <v>0</v>
      </c>
      <c r="K739" t="s">
        <v>967</v>
      </c>
      <c r="L739" s="15">
        <v>314</v>
      </c>
      <c r="M739" t="s">
        <v>26120</v>
      </c>
      <c r="N739" t="s">
        <v>25415</v>
      </c>
      <c r="O739" t="s">
        <v>26179</v>
      </c>
    </row>
    <row r="740" spans="2:15" ht="11" outlineLevel="1" x14ac:dyDescent="0.15">
      <c r="B740" t="s">
        <v>549</v>
      </c>
      <c r="C740" t="s">
        <v>25437</v>
      </c>
      <c r="D740" t="s">
        <v>25409</v>
      </c>
      <c r="E740" t="s">
        <v>25410</v>
      </c>
      <c r="F740" t="s">
        <v>25411</v>
      </c>
      <c r="H740" t="s">
        <v>25441</v>
      </c>
      <c r="I740" t="s">
        <v>25441</v>
      </c>
      <c r="J740" s="5">
        <v>0</v>
      </c>
      <c r="K740" t="s">
        <v>967</v>
      </c>
      <c r="L740" s="15">
        <v>314</v>
      </c>
      <c r="M740" t="s">
        <v>26120</v>
      </c>
      <c r="N740" t="s">
        <v>25415</v>
      </c>
      <c r="O740" t="s">
        <v>26180</v>
      </c>
    </row>
    <row r="741" spans="2:15" ht="11" outlineLevel="1" x14ac:dyDescent="0.15">
      <c r="B741" t="s">
        <v>549</v>
      </c>
      <c r="C741" t="s">
        <v>25437</v>
      </c>
      <c r="D741" t="s">
        <v>25409</v>
      </c>
      <c r="E741" t="s">
        <v>25443</v>
      </c>
      <c r="F741" t="s">
        <v>25444</v>
      </c>
      <c r="H741" t="s">
        <v>25412</v>
      </c>
      <c r="I741" t="s">
        <v>25413</v>
      </c>
      <c r="J741" s="5">
        <v>287.51600000000002</v>
      </c>
      <c r="K741" t="s">
        <v>967</v>
      </c>
      <c r="L741" s="15">
        <v>314</v>
      </c>
      <c r="M741" t="s">
        <v>26120</v>
      </c>
      <c r="N741" t="s">
        <v>25415</v>
      </c>
      <c r="O741" t="s">
        <v>26181</v>
      </c>
    </row>
    <row r="742" spans="2:15" ht="11" outlineLevel="1" x14ac:dyDescent="0.15">
      <c r="B742" t="s">
        <v>549</v>
      </c>
      <c r="C742" t="s">
        <v>25437</v>
      </c>
      <c r="D742" t="s">
        <v>25409</v>
      </c>
      <c r="E742" t="s">
        <v>25443</v>
      </c>
      <c r="F742" t="s">
        <v>25444</v>
      </c>
      <c r="G742" t="s">
        <v>25433</v>
      </c>
      <c r="H742" t="s">
        <v>25417</v>
      </c>
      <c r="I742" t="s">
        <v>25417</v>
      </c>
      <c r="J742" s="5">
        <v>149.44900000000001</v>
      </c>
      <c r="K742" t="s">
        <v>967</v>
      </c>
      <c r="L742" s="15">
        <v>314</v>
      </c>
      <c r="M742" t="s">
        <v>26120</v>
      </c>
      <c r="N742" t="s">
        <v>25415</v>
      </c>
      <c r="O742" t="s">
        <v>26182</v>
      </c>
    </row>
    <row r="743" spans="2:15" ht="11" outlineLevel="1" x14ac:dyDescent="0.15">
      <c r="B743" t="s">
        <v>549</v>
      </c>
      <c r="C743" t="s">
        <v>25437</v>
      </c>
      <c r="D743" t="s">
        <v>25409</v>
      </c>
      <c r="E743" t="s">
        <v>25443</v>
      </c>
      <c r="F743" t="s">
        <v>25444</v>
      </c>
      <c r="G743" t="s">
        <v>25435</v>
      </c>
      <c r="H743" t="s">
        <v>25420</v>
      </c>
      <c r="I743" t="s">
        <v>25420</v>
      </c>
      <c r="J743" s="5">
        <v>88.634</v>
      </c>
      <c r="K743" t="s">
        <v>967</v>
      </c>
      <c r="L743" s="15">
        <v>314</v>
      </c>
      <c r="M743" t="s">
        <v>26120</v>
      </c>
      <c r="N743" t="s">
        <v>25415</v>
      </c>
      <c r="O743" t="s">
        <v>26183</v>
      </c>
    </row>
    <row r="744" spans="2:15" ht="11" outlineLevel="1" x14ac:dyDescent="0.15">
      <c r="B744" t="s">
        <v>549</v>
      </c>
      <c r="C744" t="s">
        <v>25437</v>
      </c>
      <c r="D744" t="s">
        <v>25409</v>
      </c>
      <c r="E744" t="s">
        <v>25443</v>
      </c>
      <c r="F744" t="s">
        <v>25444</v>
      </c>
      <c r="G744" t="s">
        <v>25437</v>
      </c>
      <c r="H744" t="s">
        <v>25422</v>
      </c>
      <c r="I744" t="s">
        <v>25423</v>
      </c>
      <c r="J744" s="5">
        <v>33.948999999999998</v>
      </c>
      <c r="K744" t="s">
        <v>967</v>
      </c>
      <c r="L744" s="15">
        <v>314</v>
      </c>
      <c r="M744" t="s">
        <v>26120</v>
      </c>
      <c r="N744" t="s">
        <v>25415</v>
      </c>
      <c r="O744" t="s">
        <v>26184</v>
      </c>
    </row>
    <row r="745" spans="2:15" ht="11" outlineLevel="1" x14ac:dyDescent="0.15">
      <c r="B745" t="s">
        <v>549</v>
      </c>
      <c r="C745" t="s">
        <v>25437</v>
      </c>
      <c r="D745" t="s">
        <v>25409</v>
      </c>
      <c r="E745" t="s">
        <v>25443</v>
      </c>
      <c r="F745" t="s">
        <v>25444</v>
      </c>
      <c r="G745" t="s">
        <v>25437</v>
      </c>
      <c r="H745" t="s">
        <v>25425</v>
      </c>
      <c r="I745" t="s">
        <v>25423</v>
      </c>
      <c r="J745" s="5">
        <v>0</v>
      </c>
      <c r="K745" t="s">
        <v>967</v>
      </c>
      <c r="L745" s="15">
        <v>314</v>
      </c>
      <c r="M745" t="s">
        <v>26120</v>
      </c>
      <c r="N745" t="s">
        <v>25415</v>
      </c>
      <c r="O745" t="s">
        <v>26185</v>
      </c>
    </row>
    <row r="746" spans="2:15" ht="11" outlineLevel="1" x14ac:dyDescent="0.15">
      <c r="B746" t="s">
        <v>549</v>
      </c>
      <c r="C746" t="s">
        <v>25437</v>
      </c>
      <c r="D746" t="s">
        <v>25409</v>
      </c>
      <c r="E746" t="s">
        <v>25443</v>
      </c>
      <c r="F746" t="s">
        <v>25444</v>
      </c>
      <c r="G746" t="s">
        <v>25437</v>
      </c>
      <c r="H746" t="s">
        <v>25427</v>
      </c>
      <c r="I746" t="s">
        <v>25423</v>
      </c>
      <c r="J746" s="5">
        <v>33.948999999999998</v>
      </c>
      <c r="K746" t="s">
        <v>967</v>
      </c>
      <c r="L746" s="15">
        <v>314</v>
      </c>
      <c r="M746" t="s">
        <v>26120</v>
      </c>
      <c r="N746" t="s">
        <v>25415</v>
      </c>
      <c r="O746" t="s">
        <v>26186</v>
      </c>
    </row>
    <row r="747" spans="2:15" ht="11" outlineLevel="1" x14ac:dyDescent="0.15">
      <c r="B747" t="s">
        <v>549</v>
      </c>
      <c r="C747" t="s">
        <v>25437</v>
      </c>
      <c r="D747" t="s">
        <v>25409</v>
      </c>
      <c r="E747" t="s">
        <v>25443</v>
      </c>
      <c r="F747" t="s">
        <v>25444</v>
      </c>
      <c r="G747" t="s">
        <v>25617</v>
      </c>
      <c r="H747" t="s">
        <v>25430</v>
      </c>
      <c r="I747" t="s">
        <v>25431</v>
      </c>
      <c r="J747" s="5">
        <v>0</v>
      </c>
      <c r="K747" t="s">
        <v>967</v>
      </c>
      <c r="L747" s="15">
        <v>314</v>
      </c>
      <c r="M747" t="s">
        <v>26120</v>
      </c>
      <c r="N747" t="s">
        <v>25415</v>
      </c>
      <c r="O747" t="s">
        <v>26187</v>
      </c>
    </row>
    <row r="748" spans="2:15" ht="11" outlineLevel="1" x14ac:dyDescent="0.15">
      <c r="B748" t="s">
        <v>549</v>
      </c>
      <c r="C748" t="s">
        <v>25437</v>
      </c>
      <c r="D748" t="s">
        <v>25409</v>
      </c>
      <c r="E748" t="s">
        <v>25443</v>
      </c>
      <c r="F748" t="s">
        <v>25444</v>
      </c>
      <c r="G748" t="s">
        <v>25788</v>
      </c>
      <c r="H748" t="s">
        <v>25430</v>
      </c>
      <c r="I748" t="s">
        <v>25431</v>
      </c>
      <c r="J748" s="5">
        <v>0</v>
      </c>
      <c r="K748" t="s">
        <v>967</v>
      </c>
      <c r="L748" s="15">
        <v>314</v>
      </c>
      <c r="M748" t="s">
        <v>26120</v>
      </c>
      <c r="N748" t="s">
        <v>25415</v>
      </c>
      <c r="O748" t="s">
        <v>26188</v>
      </c>
    </row>
    <row r="749" spans="2:15" ht="11" outlineLevel="1" x14ac:dyDescent="0.15">
      <c r="B749" t="s">
        <v>549</v>
      </c>
      <c r="C749" t="s">
        <v>25437</v>
      </c>
      <c r="D749" t="s">
        <v>25409</v>
      </c>
      <c r="E749" t="s">
        <v>25443</v>
      </c>
      <c r="F749" t="s">
        <v>25444</v>
      </c>
      <c r="G749" t="s">
        <v>25959</v>
      </c>
      <c r="H749" t="s">
        <v>25430</v>
      </c>
      <c r="I749" t="s">
        <v>25431</v>
      </c>
      <c r="J749" s="5">
        <v>0</v>
      </c>
      <c r="K749" t="s">
        <v>967</v>
      </c>
      <c r="L749" s="15">
        <v>314</v>
      </c>
      <c r="M749" t="s">
        <v>26120</v>
      </c>
      <c r="N749" t="s">
        <v>25415</v>
      </c>
      <c r="O749" t="s">
        <v>26189</v>
      </c>
    </row>
    <row r="750" spans="2:15" ht="11" outlineLevel="1" x14ac:dyDescent="0.15">
      <c r="B750" t="s">
        <v>549</v>
      </c>
      <c r="C750" t="s">
        <v>25437</v>
      </c>
      <c r="D750" t="s">
        <v>25409</v>
      </c>
      <c r="E750" t="s">
        <v>25443</v>
      </c>
      <c r="F750" t="s">
        <v>25444</v>
      </c>
      <c r="G750" t="s">
        <v>4181</v>
      </c>
      <c r="H750" t="s">
        <v>25430</v>
      </c>
      <c r="I750" t="s">
        <v>25431</v>
      </c>
      <c r="J750" s="5">
        <v>0</v>
      </c>
      <c r="K750" t="s">
        <v>967</v>
      </c>
      <c r="L750" s="15">
        <v>314</v>
      </c>
      <c r="M750" t="s">
        <v>26120</v>
      </c>
      <c r="N750" t="s">
        <v>25415</v>
      </c>
      <c r="O750" t="s">
        <v>26190</v>
      </c>
    </row>
    <row r="751" spans="2:15" ht="11" outlineLevel="1" x14ac:dyDescent="0.15">
      <c r="B751" t="s">
        <v>549</v>
      </c>
      <c r="C751" t="s">
        <v>25437</v>
      </c>
      <c r="D751" t="s">
        <v>25409</v>
      </c>
      <c r="E751" t="s">
        <v>25443</v>
      </c>
      <c r="F751" t="s">
        <v>25444</v>
      </c>
      <c r="H751" t="s">
        <v>25439</v>
      </c>
      <c r="I751" t="s">
        <v>25439</v>
      </c>
      <c r="J751" s="5">
        <v>0</v>
      </c>
      <c r="K751" t="s">
        <v>967</v>
      </c>
      <c r="L751" s="15">
        <v>314</v>
      </c>
      <c r="M751" t="s">
        <v>26120</v>
      </c>
      <c r="N751" t="s">
        <v>25415</v>
      </c>
      <c r="O751" t="s">
        <v>26191</v>
      </c>
    </row>
    <row r="752" spans="2:15" ht="11" outlineLevel="1" x14ac:dyDescent="0.15">
      <c r="B752" t="s">
        <v>549</v>
      </c>
      <c r="C752" t="s">
        <v>25437</v>
      </c>
      <c r="D752" t="s">
        <v>25409</v>
      </c>
      <c r="E752" t="s">
        <v>25443</v>
      </c>
      <c r="F752" t="s">
        <v>25444</v>
      </c>
      <c r="H752" t="s">
        <v>25441</v>
      </c>
      <c r="I752" t="s">
        <v>25441</v>
      </c>
      <c r="J752" s="5">
        <v>0</v>
      </c>
      <c r="K752" t="s">
        <v>967</v>
      </c>
      <c r="L752" s="15">
        <v>314</v>
      </c>
      <c r="M752" t="s">
        <v>26120</v>
      </c>
      <c r="N752" t="s">
        <v>25415</v>
      </c>
      <c r="O752" t="s">
        <v>26192</v>
      </c>
    </row>
    <row r="753" spans="2:15" ht="11" outlineLevel="1" x14ac:dyDescent="0.15">
      <c r="B753" t="s">
        <v>549</v>
      </c>
      <c r="C753" t="s">
        <v>25437</v>
      </c>
      <c r="D753" t="s">
        <v>25409</v>
      </c>
      <c r="E753" t="s">
        <v>25457</v>
      </c>
      <c r="F753" t="s">
        <v>25444</v>
      </c>
      <c r="H753" t="s">
        <v>25412</v>
      </c>
      <c r="I753" t="s">
        <v>25413</v>
      </c>
      <c r="J753" s="5">
        <v>287.51600000000002</v>
      </c>
      <c r="K753" t="s">
        <v>967</v>
      </c>
      <c r="L753" s="15">
        <v>314</v>
      </c>
      <c r="M753" t="s">
        <v>26120</v>
      </c>
      <c r="N753" t="s">
        <v>25415</v>
      </c>
      <c r="O753" t="s">
        <v>26193</v>
      </c>
    </row>
    <row r="754" spans="2:15" ht="11" outlineLevel="1" x14ac:dyDescent="0.15">
      <c r="B754" t="s">
        <v>549</v>
      </c>
      <c r="C754" t="s">
        <v>25437</v>
      </c>
      <c r="D754" t="s">
        <v>25409</v>
      </c>
      <c r="E754" t="s">
        <v>25457</v>
      </c>
      <c r="F754" t="s">
        <v>25444</v>
      </c>
      <c r="G754" t="s">
        <v>25433</v>
      </c>
      <c r="H754" t="s">
        <v>25417</v>
      </c>
      <c r="I754" t="s">
        <v>25417</v>
      </c>
      <c r="J754" s="5">
        <v>149.44900000000001</v>
      </c>
      <c r="K754" t="s">
        <v>967</v>
      </c>
      <c r="L754" s="15">
        <v>314</v>
      </c>
      <c r="M754" t="s">
        <v>26120</v>
      </c>
      <c r="N754" t="s">
        <v>25415</v>
      </c>
      <c r="O754" t="s">
        <v>26194</v>
      </c>
    </row>
    <row r="755" spans="2:15" ht="11" outlineLevel="1" x14ac:dyDescent="0.15">
      <c r="B755" t="s">
        <v>549</v>
      </c>
      <c r="C755" t="s">
        <v>25437</v>
      </c>
      <c r="D755" t="s">
        <v>25409</v>
      </c>
      <c r="E755" t="s">
        <v>25457</v>
      </c>
      <c r="F755" t="s">
        <v>25444</v>
      </c>
      <c r="G755" t="s">
        <v>25435</v>
      </c>
      <c r="H755" t="s">
        <v>25420</v>
      </c>
      <c r="I755" t="s">
        <v>25420</v>
      </c>
      <c r="J755" s="5">
        <v>88.634</v>
      </c>
      <c r="K755" t="s">
        <v>967</v>
      </c>
      <c r="L755" s="15">
        <v>314</v>
      </c>
      <c r="M755" t="s">
        <v>26120</v>
      </c>
      <c r="N755" t="s">
        <v>25415</v>
      </c>
      <c r="O755" t="s">
        <v>26195</v>
      </c>
    </row>
    <row r="756" spans="2:15" ht="11" outlineLevel="1" x14ac:dyDescent="0.15">
      <c r="B756" t="s">
        <v>549</v>
      </c>
      <c r="C756" t="s">
        <v>25437</v>
      </c>
      <c r="D756" t="s">
        <v>25409</v>
      </c>
      <c r="E756" t="s">
        <v>25457</v>
      </c>
      <c r="F756" t="s">
        <v>25444</v>
      </c>
      <c r="G756" t="s">
        <v>25437</v>
      </c>
      <c r="H756" t="s">
        <v>25422</v>
      </c>
      <c r="I756" t="s">
        <v>25423</v>
      </c>
      <c r="J756" s="5">
        <v>33.948999999999998</v>
      </c>
      <c r="K756" t="s">
        <v>967</v>
      </c>
      <c r="L756" s="15">
        <v>314</v>
      </c>
      <c r="M756" t="s">
        <v>26120</v>
      </c>
      <c r="N756" t="s">
        <v>25415</v>
      </c>
      <c r="O756" t="s">
        <v>26196</v>
      </c>
    </row>
    <row r="757" spans="2:15" ht="11" outlineLevel="1" x14ac:dyDescent="0.15">
      <c r="B757" t="s">
        <v>549</v>
      </c>
      <c r="C757" t="s">
        <v>25437</v>
      </c>
      <c r="D757" t="s">
        <v>25409</v>
      </c>
      <c r="E757" t="s">
        <v>25457</v>
      </c>
      <c r="F757" t="s">
        <v>25444</v>
      </c>
      <c r="G757" t="s">
        <v>25437</v>
      </c>
      <c r="H757" t="s">
        <v>25425</v>
      </c>
      <c r="I757" t="s">
        <v>25423</v>
      </c>
      <c r="J757" s="5">
        <v>0</v>
      </c>
      <c r="K757" t="s">
        <v>967</v>
      </c>
      <c r="L757" s="15">
        <v>314</v>
      </c>
      <c r="M757" t="s">
        <v>26120</v>
      </c>
      <c r="N757" t="s">
        <v>25415</v>
      </c>
      <c r="O757" t="s">
        <v>26197</v>
      </c>
    </row>
    <row r="758" spans="2:15" ht="11" outlineLevel="1" x14ac:dyDescent="0.15">
      <c r="B758" t="s">
        <v>549</v>
      </c>
      <c r="C758" t="s">
        <v>25437</v>
      </c>
      <c r="D758" t="s">
        <v>25409</v>
      </c>
      <c r="E758" t="s">
        <v>25457</v>
      </c>
      <c r="F758" t="s">
        <v>25444</v>
      </c>
      <c r="G758" t="s">
        <v>25437</v>
      </c>
      <c r="H758" t="s">
        <v>25427</v>
      </c>
      <c r="I758" t="s">
        <v>25423</v>
      </c>
      <c r="J758" s="5">
        <v>33.948999999999998</v>
      </c>
      <c r="K758" t="s">
        <v>967</v>
      </c>
      <c r="L758" s="15">
        <v>314</v>
      </c>
      <c r="M758" t="s">
        <v>26120</v>
      </c>
      <c r="N758" t="s">
        <v>25415</v>
      </c>
      <c r="O758" t="s">
        <v>26198</v>
      </c>
    </row>
    <row r="759" spans="2:15" ht="11" outlineLevel="1" x14ac:dyDescent="0.15">
      <c r="B759" t="s">
        <v>549</v>
      </c>
      <c r="C759" t="s">
        <v>25437</v>
      </c>
      <c r="D759" t="s">
        <v>25409</v>
      </c>
      <c r="E759" t="s">
        <v>25457</v>
      </c>
      <c r="F759" t="s">
        <v>25444</v>
      </c>
      <c r="G759" t="s">
        <v>25617</v>
      </c>
      <c r="H759" t="s">
        <v>25430</v>
      </c>
      <c r="I759" t="s">
        <v>25431</v>
      </c>
      <c r="J759" s="5">
        <v>0</v>
      </c>
      <c r="K759" t="s">
        <v>967</v>
      </c>
      <c r="L759" s="15">
        <v>314</v>
      </c>
      <c r="M759" t="s">
        <v>26120</v>
      </c>
      <c r="N759" t="s">
        <v>25415</v>
      </c>
      <c r="O759" t="s">
        <v>26199</v>
      </c>
    </row>
    <row r="760" spans="2:15" ht="11" outlineLevel="1" x14ac:dyDescent="0.15">
      <c r="B760" t="s">
        <v>549</v>
      </c>
      <c r="C760" t="s">
        <v>25437</v>
      </c>
      <c r="D760" t="s">
        <v>25409</v>
      </c>
      <c r="E760" t="s">
        <v>25457</v>
      </c>
      <c r="F760" t="s">
        <v>25444</v>
      </c>
      <c r="G760" t="s">
        <v>25788</v>
      </c>
      <c r="H760" t="s">
        <v>25430</v>
      </c>
      <c r="I760" t="s">
        <v>25431</v>
      </c>
      <c r="J760" s="5">
        <v>0</v>
      </c>
      <c r="K760" t="s">
        <v>967</v>
      </c>
      <c r="L760" s="15">
        <v>314</v>
      </c>
      <c r="M760" t="s">
        <v>26120</v>
      </c>
      <c r="N760" t="s">
        <v>25415</v>
      </c>
      <c r="O760" t="s">
        <v>26200</v>
      </c>
    </row>
    <row r="761" spans="2:15" ht="11" outlineLevel="1" x14ac:dyDescent="0.15">
      <c r="B761" t="s">
        <v>549</v>
      </c>
      <c r="C761" t="s">
        <v>25437</v>
      </c>
      <c r="D761" t="s">
        <v>25409</v>
      </c>
      <c r="E761" t="s">
        <v>25457</v>
      </c>
      <c r="F761" t="s">
        <v>25444</v>
      </c>
      <c r="G761" t="s">
        <v>25959</v>
      </c>
      <c r="H761" t="s">
        <v>25430</v>
      </c>
      <c r="I761" t="s">
        <v>25431</v>
      </c>
      <c r="J761" s="5">
        <v>0</v>
      </c>
      <c r="K761" t="s">
        <v>967</v>
      </c>
      <c r="L761" s="15">
        <v>314</v>
      </c>
      <c r="M761" t="s">
        <v>26120</v>
      </c>
      <c r="N761" t="s">
        <v>25415</v>
      </c>
      <c r="O761" t="s">
        <v>26201</v>
      </c>
    </row>
    <row r="762" spans="2:15" ht="11" outlineLevel="1" x14ac:dyDescent="0.15">
      <c r="B762" t="s">
        <v>549</v>
      </c>
      <c r="C762" t="s">
        <v>25437</v>
      </c>
      <c r="D762" t="s">
        <v>25409</v>
      </c>
      <c r="E762" t="s">
        <v>25457</v>
      </c>
      <c r="F762" t="s">
        <v>25444</v>
      </c>
      <c r="G762" t="s">
        <v>4181</v>
      </c>
      <c r="H762" t="s">
        <v>25430</v>
      </c>
      <c r="I762" t="s">
        <v>25431</v>
      </c>
      <c r="J762" s="5">
        <v>0</v>
      </c>
      <c r="K762" t="s">
        <v>967</v>
      </c>
      <c r="L762" s="15">
        <v>314</v>
      </c>
      <c r="M762" t="s">
        <v>26120</v>
      </c>
      <c r="N762" t="s">
        <v>25415</v>
      </c>
      <c r="O762" t="s">
        <v>26202</v>
      </c>
    </row>
    <row r="763" spans="2:15" ht="11" outlineLevel="1" x14ac:dyDescent="0.15">
      <c r="B763" t="s">
        <v>549</v>
      </c>
      <c r="C763" t="s">
        <v>25437</v>
      </c>
      <c r="D763" t="s">
        <v>25409</v>
      </c>
      <c r="E763" t="s">
        <v>25457</v>
      </c>
      <c r="F763" t="s">
        <v>25444</v>
      </c>
      <c r="H763" t="s">
        <v>25439</v>
      </c>
      <c r="I763" t="s">
        <v>25439</v>
      </c>
      <c r="J763" s="5">
        <v>0</v>
      </c>
      <c r="K763" t="s">
        <v>967</v>
      </c>
      <c r="L763" s="15">
        <v>314</v>
      </c>
      <c r="M763" t="s">
        <v>26120</v>
      </c>
      <c r="N763" t="s">
        <v>25415</v>
      </c>
      <c r="O763" t="s">
        <v>26203</v>
      </c>
    </row>
    <row r="764" spans="2:15" ht="11" outlineLevel="1" x14ac:dyDescent="0.15">
      <c r="B764" t="s">
        <v>549</v>
      </c>
      <c r="C764" t="s">
        <v>25437</v>
      </c>
      <c r="D764" t="s">
        <v>25409</v>
      </c>
      <c r="E764" t="s">
        <v>25457</v>
      </c>
      <c r="F764" t="s">
        <v>25444</v>
      </c>
      <c r="H764" t="s">
        <v>25441</v>
      </c>
      <c r="I764" t="s">
        <v>25441</v>
      </c>
      <c r="J764" s="5">
        <v>0</v>
      </c>
      <c r="K764" t="s">
        <v>967</v>
      </c>
      <c r="L764" s="15">
        <v>314</v>
      </c>
      <c r="M764" t="s">
        <v>26120</v>
      </c>
      <c r="N764" t="s">
        <v>25415</v>
      </c>
      <c r="O764" t="s">
        <v>26204</v>
      </c>
    </row>
    <row r="765" spans="2:15" ht="11" outlineLevel="1" x14ac:dyDescent="0.15">
      <c r="B765" t="s">
        <v>549</v>
      </c>
      <c r="C765" t="s">
        <v>25437</v>
      </c>
      <c r="D765" t="s">
        <v>25409</v>
      </c>
      <c r="E765" t="s">
        <v>25470</v>
      </c>
      <c r="F765" t="s">
        <v>25444</v>
      </c>
      <c r="H765" t="s">
        <v>25412</v>
      </c>
      <c r="I765" t="s">
        <v>25413</v>
      </c>
      <c r="J765" s="5">
        <v>287.51600000000002</v>
      </c>
      <c r="K765" t="s">
        <v>967</v>
      </c>
      <c r="L765" s="15">
        <v>314</v>
      </c>
      <c r="M765" t="s">
        <v>26120</v>
      </c>
      <c r="N765" t="s">
        <v>25415</v>
      </c>
      <c r="O765" t="s">
        <v>26205</v>
      </c>
    </row>
    <row r="766" spans="2:15" ht="11" outlineLevel="1" x14ac:dyDescent="0.15">
      <c r="B766" t="s">
        <v>549</v>
      </c>
      <c r="C766" t="s">
        <v>25437</v>
      </c>
      <c r="D766" t="s">
        <v>25409</v>
      </c>
      <c r="E766" t="s">
        <v>25470</v>
      </c>
      <c r="F766" t="s">
        <v>25444</v>
      </c>
      <c r="G766" t="s">
        <v>25433</v>
      </c>
      <c r="H766" t="s">
        <v>25417</v>
      </c>
      <c r="I766" t="s">
        <v>25417</v>
      </c>
      <c r="J766" s="5">
        <v>149.44900000000001</v>
      </c>
      <c r="K766" t="s">
        <v>967</v>
      </c>
      <c r="L766" s="15">
        <v>314</v>
      </c>
      <c r="M766" t="s">
        <v>26120</v>
      </c>
      <c r="N766" t="s">
        <v>25415</v>
      </c>
      <c r="O766" t="s">
        <v>26206</v>
      </c>
    </row>
    <row r="767" spans="2:15" ht="11" outlineLevel="1" x14ac:dyDescent="0.15">
      <c r="B767" t="s">
        <v>549</v>
      </c>
      <c r="C767" t="s">
        <v>25437</v>
      </c>
      <c r="D767" t="s">
        <v>25409</v>
      </c>
      <c r="E767" t="s">
        <v>25470</v>
      </c>
      <c r="F767" t="s">
        <v>25444</v>
      </c>
      <c r="G767" t="s">
        <v>25435</v>
      </c>
      <c r="H767" t="s">
        <v>25420</v>
      </c>
      <c r="I767" t="s">
        <v>25420</v>
      </c>
      <c r="J767" s="5">
        <v>88.634</v>
      </c>
      <c r="K767" t="s">
        <v>967</v>
      </c>
      <c r="L767" s="15">
        <v>314</v>
      </c>
      <c r="M767" t="s">
        <v>26120</v>
      </c>
      <c r="N767" t="s">
        <v>25415</v>
      </c>
      <c r="O767" t="s">
        <v>26207</v>
      </c>
    </row>
    <row r="768" spans="2:15" ht="11" outlineLevel="1" x14ac:dyDescent="0.15">
      <c r="B768" t="s">
        <v>549</v>
      </c>
      <c r="C768" t="s">
        <v>25437</v>
      </c>
      <c r="D768" t="s">
        <v>25409</v>
      </c>
      <c r="E768" t="s">
        <v>25470</v>
      </c>
      <c r="F768" t="s">
        <v>25444</v>
      </c>
      <c r="G768" t="s">
        <v>25437</v>
      </c>
      <c r="H768" t="s">
        <v>25422</v>
      </c>
      <c r="I768" t="s">
        <v>25423</v>
      </c>
      <c r="J768" s="5">
        <v>33.948999999999998</v>
      </c>
      <c r="K768" t="s">
        <v>967</v>
      </c>
      <c r="L768" s="15">
        <v>314</v>
      </c>
      <c r="M768" t="s">
        <v>26120</v>
      </c>
      <c r="N768" t="s">
        <v>25415</v>
      </c>
      <c r="O768" t="s">
        <v>26208</v>
      </c>
    </row>
    <row r="769" spans="2:15" ht="11" outlineLevel="1" x14ac:dyDescent="0.15">
      <c r="B769" t="s">
        <v>549</v>
      </c>
      <c r="C769" t="s">
        <v>25437</v>
      </c>
      <c r="D769" t="s">
        <v>25409</v>
      </c>
      <c r="E769" t="s">
        <v>25470</v>
      </c>
      <c r="F769" t="s">
        <v>25444</v>
      </c>
      <c r="G769" t="s">
        <v>25437</v>
      </c>
      <c r="H769" t="s">
        <v>25425</v>
      </c>
      <c r="I769" t="s">
        <v>25423</v>
      </c>
      <c r="J769" s="5">
        <v>0</v>
      </c>
      <c r="K769" t="s">
        <v>967</v>
      </c>
      <c r="L769" s="15">
        <v>314</v>
      </c>
      <c r="M769" t="s">
        <v>26120</v>
      </c>
      <c r="N769" t="s">
        <v>25415</v>
      </c>
      <c r="O769" t="s">
        <v>26209</v>
      </c>
    </row>
    <row r="770" spans="2:15" ht="11" outlineLevel="1" x14ac:dyDescent="0.15">
      <c r="B770" t="s">
        <v>549</v>
      </c>
      <c r="C770" t="s">
        <v>25437</v>
      </c>
      <c r="D770" t="s">
        <v>25409</v>
      </c>
      <c r="E770" t="s">
        <v>25470</v>
      </c>
      <c r="F770" t="s">
        <v>25444</v>
      </c>
      <c r="G770" t="s">
        <v>25437</v>
      </c>
      <c r="H770" t="s">
        <v>25427</v>
      </c>
      <c r="I770" t="s">
        <v>25423</v>
      </c>
      <c r="J770" s="5">
        <v>33.948999999999998</v>
      </c>
      <c r="K770" t="s">
        <v>967</v>
      </c>
      <c r="L770" s="15">
        <v>314</v>
      </c>
      <c r="M770" t="s">
        <v>26120</v>
      </c>
      <c r="N770" t="s">
        <v>25415</v>
      </c>
      <c r="O770" t="s">
        <v>26210</v>
      </c>
    </row>
    <row r="771" spans="2:15" ht="11" outlineLevel="1" x14ac:dyDescent="0.15">
      <c r="B771" t="s">
        <v>549</v>
      </c>
      <c r="C771" t="s">
        <v>25437</v>
      </c>
      <c r="D771" t="s">
        <v>25409</v>
      </c>
      <c r="E771" t="s">
        <v>25470</v>
      </c>
      <c r="F771" t="s">
        <v>25444</v>
      </c>
      <c r="G771" t="s">
        <v>25617</v>
      </c>
      <c r="H771" t="s">
        <v>25430</v>
      </c>
      <c r="I771" t="s">
        <v>25431</v>
      </c>
      <c r="J771" s="5">
        <v>0</v>
      </c>
      <c r="K771" t="s">
        <v>967</v>
      </c>
      <c r="L771" s="15">
        <v>314</v>
      </c>
      <c r="M771" t="s">
        <v>26120</v>
      </c>
      <c r="N771" t="s">
        <v>25415</v>
      </c>
      <c r="O771" t="s">
        <v>26211</v>
      </c>
    </row>
    <row r="772" spans="2:15" ht="11" outlineLevel="1" x14ac:dyDescent="0.15">
      <c r="B772" t="s">
        <v>549</v>
      </c>
      <c r="C772" t="s">
        <v>25437</v>
      </c>
      <c r="D772" t="s">
        <v>25409</v>
      </c>
      <c r="E772" t="s">
        <v>25470</v>
      </c>
      <c r="F772" t="s">
        <v>25444</v>
      </c>
      <c r="G772" t="s">
        <v>25788</v>
      </c>
      <c r="H772" t="s">
        <v>25430</v>
      </c>
      <c r="I772" t="s">
        <v>25431</v>
      </c>
      <c r="J772" s="5">
        <v>0</v>
      </c>
      <c r="K772" t="s">
        <v>967</v>
      </c>
      <c r="L772" s="15">
        <v>314</v>
      </c>
      <c r="M772" t="s">
        <v>26120</v>
      </c>
      <c r="N772" t="s">
        <v>25415</v>
      </c>
      <c r="O772" t="s">
        <v>26212</v>
      </c>
    </row>
    <row r="773" spans="2:15" ht="11" outlineLevel="1" x14ac:dyDescent="0.15">
      <c r="B773" t="s">
        <v>549</v>
      </c>
      <c r="C773" t="s">
        <v>25437</v>
      </c>
      <c r="D773" t="s">
        <v>25409</v>
      </c>
      <c r="E773" t="s">
        <v>25470</v>
      </c>
      <c r="F773" t="s">
        <v>25444</v>
      </c>
      <c r="G773" t="s">
        <v>25959</v>
      </c>
      <c r="H773" t="s">
        <v>25430</v>
      </c>
      <c r="I773" t="s">
        <v>25431</v>
      </c>
      <c r="J773" s="5">
        <v>0</v>
      </c>
      <c r="K773" t="s">
        <v>967</v>
      </c>
      <c r="L773" s="15">
        <v>314</v>
      </c>
      <c r="M773" t="s">
        <v>26120</v>
      </c>
      <c r="N773" t="s">
        <v>25415</v>
      </c>
      <c r="O773" t="s">
        <v>26213</v>
      </c>
    </row>
    <row r="774" spans="2:15" ht="11" outlineLevel="1" x14ac:dyDescent="0.15">
      <c r="B774" t="s">
        <v>549</v>
      </c>
      <c r="C774" t="s">
        <v>25437</v>
      </c>
      <c r="D774" t="s">
        <v>25409</v>
      </c>
      <c r="E774" t="s">
        <v>25470</v>
      </c>
      <c r="F774" t="s">
        <v>25444</v>
      </c>
      <c r="G774" t="s">
        <v>4181</v>
      </c>
      <c r="H774" t="s">
        <v>25430</v>
      </c>
      <c r="I774" t="s">
        <v>25431</v>
      </c>
      <c r="J774" s="5">
        <v>0</v>
      </c>
      <c r="K774" t="s">
        <v>967</v>
      </c>
      <c r="L774" s="15">
        <v>314</v>
      </c>
      <c r="M774" t="s">
        <v>26120</v>
      </c>
      <c r="N774" t="s">
        <v>25415</v>
      </c>
      <c r="O774" t="s">
        <v>26214</v>
      </c>
    </row>
    <row r="775" spans="2:15" ht="11" outlineLevel="1" x14ac:dyDescent="0.15">
      <c r="B775" t="s">
        <v>549</v>
      </c>
      <c r="C775" t="s">
        <v>25437</v>
      </c>
      <c r="D775" t="s">
        <v>25409</v>
      </c>
      <c r="E775" t="s">
        <v>25470</v>
      </c>
      <c r="F775" t="s">
        <v>25444</v>
      </c>
      <c r="H775" t="s">
        <v>25439</v>
      </c>
      <c r="I775" t="s">
        <v>25439</v>
      </c>
      <c r="J775" s="5">
        <v>0</v>
      </c>
      <c r="K775" t="s">
        <v>967</v>
      </c>
      <c r="L775" s="15">
        <v>314</v>
      </c>
      <c r="M775" t="s">
        <v>26120</v>
      </c>
      <c r="N775" t="s">
        <v>25415</v>
      </c>
      <c r="O775" t="s">
        <v>26215</v>
      </c>
    </row>
    <row r="776" spans="2:15" ht="11" outlineLevel="1" x14ac:dyDescent="0.15">
      <c r="B776" t="s">
        <v>549</v>
      </c>
      <c r="C776" t="s">
        <v>25437</v>
      </c>
      <c r="D776" t="s">
        <v>25409</v>
      </c>
      <c r="E776" t="s">
        <v>25470</v>
      </c>
      <c r="F776" t="s">
        <v>25444</v>
      </c>
      <c r="H776" t="s">
        <v>25441</v>
      </c>
      <c r="I776" t="s">
        <v>25441</v>
      </c>
      <c r="J776" s="5">
        <v>0</v>
      </c>
      <c r="K776" t="s">
        <v>967</v>
      </c>
      <c r="L776" s="15">
        <v>314</v>
      </c>
      <c r="M776" t="s">
        <v>26120</v>
      </c>
      <c r="N776" t="s">
        <v>25415</v>
      </c>
      <c r="O776" t="s">
        <v>26216</v>
      </c>
    </row>
    <row r="777" spans="2:15" ht="11" outlineLevel="1" x14ac:dyDescent="0.15">
      <c r="B777" t="s">
        <v>559</v>
      </c>
      <c r="C777" t="s">
        <v>25437</v>
      </c>
      <c r="D777" t="s">
        <v>25409</v>
      </c>
      <c r="E777" t="s">
        <v>25410</v>
      </c>
      <c r="F777" t="s">
        <v>25411</v>
      </c>
      <c r="H777" t="s">
        <v>25412</v>
      </c>
      <c r="I777" t="s">
        <v>25413</v>
      </c>
      <c r="J777" s="5">
        <v>0</v>
      </c>
      <c r="K777" t="s">
        <v>967</v>
      </c>
      <c r="L777" s="15">
        <v>319</v>
      </c>
      <c r="M777" t="s">
        <v>26120</v>
      </c>
      <c r="N777" t="s">
        <v>25415</v>
      </c>
      <c r="O777" t="s">
        <v>26217</v>
      </c>
    </row>
    <row r="778" spans="2:15" ht="11" outlineLevel="1" x14ac:dyDescent="0.15">
      <c r="B778" t="s">
        <v>559</v>
      </c>
      <c r="C778" t="s">
        <v>25437</v>
      </c>
      <c r="D778" t="s">
        <v>25409</v>
      </c>
      <c r="E778" t="s">
        <v>25410</v>
      </c>
      <c r="F778" t="s">
        <v>25411</v>
      </c>
      <c r="G778" t="s">
        <v>25433</v>
      </c>
      <c r="H778" t="s">
        <v>25417</v>
      </c>
      <c r="I778" t="s">
        <v>25417</v>
      </c>
      <c r="J778" s="5">
        <v>0</v>
      </c>
      <c r="K778" t="s">
        <v>967</v>
      </c>
      <c r="L778" s="15">
        <v>319</v>
      </c>
      <c r="M778" t="s">
        <v>26120</v>
      </c>
      <c r="N778" t="s">
        <v>25415</v>
      </c>
      <c r="O778" t="s">
        <v>26218</v>
      </c>
    </row>
    <row r="779" spans="2:15" ht="11" outlineLevel="1" x14ac:dyDescent="0.15">
      <c r="B779" t="s">
        <v>559</v>
      </c>
      <c r="C779" t="s">
        <v>25437</v>
      </c>
      <c r="D779" t="s">
        <v>25409</v>
      </c>
      <c r="E779" t="s">
        <v>25410</v>
      </c>
      <c r="F779" t="s">
        <v>25411</v>
      </c>
      <c r="G779" t="s">
        <v>25435</v>
      </c>
      <c r="H779" t="s">
        <v>25420</v>
      </c>
      <c r="I779" t="s">
        <v>25420</v>
      </c>
      <c r="J779" s="5">
        <v>0</v>
      </c>
      <c r="K779" t="s">
        <v>967</v>
      </c>
      <c r="L779" s="15">
        <v>319</v>
      </c>
      <c r="M779" t="s">
        <v>26120</v>
      </c>
      <c r="N779" t="s">
        <v>25415</v>
      </c>
      <c r="O779" t="s">
        <v>26219</v>
      </c>
    </row>
    <row r="780" spans="2:15" ht="11" outlineLevel="1" x14ac:dyDescent="0.15">
      <c r="B780" t="s">
        <v>559</v>
      </c>
      <c r="C780" t="s">
        <v>25437</v>
      </c>
      <c r="D780" t="s">
        <v>25409</v>
      </c>
      <c r="E780" t="s">
        <v>25410</v>
      </c>
      <c r="F780" t="s">
        <v>25411</v>
      </c>
      <c r="G780" t="s">
        <v>25437</v>
      </c>
      <c r="H780" t="s">
        <v>25422</v>
      </c>
      <c r="I780" t="s">
        <v>25423</v>
      </c>
      <c r="J780" s="5">
        <v>0</v>
      </c>
      <c r="K780" t="s">
        <v>967</v>
      </c>
      <c r="L780" s="15">
        <v>319</v>
      </c>
      <c r="M780" t="s">
        <v>26120</v>
      </c>
      <c r="N780" t="s">
        <v>25415</v>
      </c>
      <c r="O780" t="s">
        <v>26220</v>
      </c>
    </row>
    <row r="781" spans="2:15" ht="11" outlineLevel="1" x14ac:dyDescent="0.15">
      <c r="B781" t="s">
        <v>559</v>
      </c>
      <c r="C781" t="s">
        <v>25437</v>
      </c>
      <c r="D781" t="s">
        <v>25409</v>
      </c>
      <c r="E781" t="s">
        <v>25410</v>
      </c>
      <c r="F781" t="s">
        <v>25411</v>
      </c>
      <c r="G781" t="s">
        <v>25437</v>
      </c>
      <c r="H781" t="s">
        <v>25425</v>
      </c>
      <c r="I781" t="s">
        <v>25423</v>
      </c>
      <c r="J781" s="5">
        <v>0</v>
      </c>
      <c r="K781" t="s">
        <v>967</v>
      </c>
      <c r="L781" s="15">
        <v>319</v>
      </c>
      <c r="M781" t="s">
        <v>26120</v>
      </c>
      <c r="N781" t="s">
        <v>25415</v>
      </c>
      <c r="O781" t="s">
        <v>26221</v>
      </c>
    </row>
    <row r="782" spans="2:15" ht="11" outlineLevel="1" x14ac:dyDescent="0.15">
      <c r="B782" t="s">
        <v>559</v>
      </c>
      <c r="C782" t="s">
        <v>25437</v>
      </c>
      <c r="D782" t="s">
        <v>25409</v>
      </c>
      <c r="E782" t="s">
        <v>25410</v>
      </c>
      <c r="F782" t="s">
        <v>25411</v>
      </c>
      <c r="G782" t="s">
        <v>25437</v>
      </c>
      <c r="H782" t="s">
        <v>25427</v>
      </c>
      <c r="I782" t="s">
        <v>25423</v>
      </c>
      <c r="J782" s="5">
        <v>0</v>
      </c>
      <c r="K782" t="s">
        <v>967</v>
      </c>
      <c r="L782" s="15">
        <v>319</v>
      </c>
      <c r="M782" t="s">
        <v>26120</v>
      </c>
      <c r="N782" t="s">
        <v>25415</v>
      </c>
      <c r="O782" t="s">
        <v>26222</v>
      </c>
    </row>
    <row r="783" spans="2:15" ht="11" outlineLevel="1" x14ac:dyDescent="0.15">
      <c r="B783" t="s">
        <v>559</v>
      </c>
      <c r="C783" t="s">
        <v>25437</v>
      </c>
      <c r="D783" t="s">
        <v>25409</v>
      </c>
      <c r="E783" t="s">
        <v>25410</v>
      </c>
      <c r="F783" t="s">
        <v>25411</v>
      </c>
      <c r="G783" t="s">
        <v>25617</v>
      </c>
      <c r="H783" t="s">
        <v>25430</v>
      </c>
      <c r="I783" t="s">
        <v>25431</v>
      </c>
      <c r="J783" s="5">
        <v>0</v>
      </c>
      <c r="K783" t="s">
        <v>967</v>
      </c>
      <c r="L783" s="15">
        <v>319</v>
      </c>
      <c r="M783" t="s">
        <v>26120</v>
      </c>
      <c r="N783" t="s">
        <v>25415</v>
      </c>
      <c r="O783" t="s">
        <v>26223</v>
      </c>
    </row>
    <row r="784" spans="2:15" ht="11" outlineLevel="1" x14ac:dyDescent="0.15">
      <c r="B784" t="s">
        <v>559</v>
      </c>
      <c r="C784" t="s">
        <v>25437</v>
      </c>
      <c r="D784" t="s">
        <v>25409</v>
      </c>
      <c r="E784" t="s">
        <v>25410</v>
      </c>
      <c r="F784" t="s">
        <v>25411</v>
      </c>
      <c r="G784" t="s">
        <v>25788</v>
      </c>
      <c r="H784" t="s">
        <v>25430</v>
      </c>
      <c r="I784" t="s">
        <v>25431</v>
      </c>
      <c r="J784" s="5">
        <v>0</v>
      </c>
      <c r="K784" t="s">
        <v>967</v>
      </c>
      <c r="L784" s="15">
        <v>319</v>
      </c>
      <c r="M784" t="s">
        <v>26120</v>
      </c>
      <c r="N784" t="s">
        <v>25415</v>
      </c>
      <c r="O784" t="s">
        <v>26224</v>
      </c>
    </row>
    <row r="785" spans="2:15" ht="11" outlineLevel="1" x14ac:dyDescent="0.15">
      <c r="B785" t="s">
        <v>559</v>
      </c>
      <c r="C785" t="s">
        <v>25437</v>
      </c>
      <c r="D785" t="s">
        <v>25409</v>
      </c>
      <c r="E785" t="s">
        <v>25410</v>
      </c>
      <c r="F785" t="s">
        <v>25411</v>
      </c>
      <c r="G785" t="s">
        <v>25959</v>
      </c>
      <c r="H785" t="s">
        <v>25430</v>
      </c>
      <c r="I785" t="s">
        <v>25431</v>
      </c>
      <c r="J785" s="5">
        <v>0</v>
      </c>
      <c r="K785" t="s">
        <v>967</v>
      </c>
      <c r="L785" s="15">
        <v>319</v>
      </c>
      <c r="M785" t="s">
        <v>26120</v>
      </c>
      <c r="N785" t="s">
        <v>25415</v>
      </c>
      <c r="O785" t="s">
        <v>26225</v>
      </c>
    </row>
    <row r="786" spans="2:15" ht="11" outlineLevel="1" x14ac:dyDescent="0.15">
      <c r="B786" t="s">
        <v>559</v>
      </c>
      <c r="C786" t="s">
        <v>25437</v>
      </c>
      <c r="D786" t="s">
        <v>25409</v>
      </c>
      <c r="E786" t="s">
        <v>25410</v>
      </c>
      <c r="F786" t="s">
        <v>25411</v>
      </c>
      <c r="G786" t="s">
        <v>4181</v>
      </c>
      <c r="H786" t="s">
        <v>25430</v>
      </c>
      <c r="I786" t="s">
        <v>25431</v>
      </c>
      <c r="J786" s="5">
        <v>0</v>
      </c>
      <c r="K786" t="s">
        <v>967</v>
      </c>
      <c r="L786" s="15">
        <v>319</v>
      </c>
      <c r="M786" t="s">
        <v>26120</v>
      </c>
      <c r="N786" t="s">
        <v>25415</v>
      </c>
      <c r="O786" t="s">
        <v>26226</v>
      </c>
    </row>
    <row r="787" spans="2:15" ht="11" outlineLevel="1" x14ac:dyDescent="0.15">
      <c r="B787" t="s">
        <v>559</v>
      </c>
      <c r="C787" t="s">
        <v>25437</v>
      </c>
      <c r="D787" t="s">
        <v>25409</v>
      </c>
      <c r="E787" t="s">
        <v>25410</v>
      </c>
      <c r="F787" t="s">
        <v>25411</v>
      </c>
      <c r="H787" t="s">
        <v>25439</v>
      </c>
      <c r="I787" t="s">
        <v>25439</v>
      </c>
      <c r="J787" s="5">
        <v>0</v>
      </c>
      <c r="K787" t="s">
        <v>967</v>
      </c>
      <c r="L787" s="15">
        <v>319</v>
      </c>
      <c r="M787" t="s">
        <v>26120</v>
      </c>
      <c r="N787" t="s">
        <v>25415</v>
      </c>
      <c r="O787" t="s">
        <v>26227</v>
      </c>
    </row>
    <row r="788" spans="2:15" ht="11" outlineLevel="1" x14ac:dyDescent="0.15">
      <c r="B788" t="s">
        <v>559</v>
      </c>
      <c r="C788" t="s">
        <v>25437</v>
      </c>
      <c r="D788" t="s">
        <v>25409</v>
      </c>
      <c r="E788" t="s">
        <v>25410</v>
      </c>
      <c r="F788" t="s">
        <v>25411</v>
      </c>
      <c r="H788" t="s">
        <v>25441</v>
      </c>
      <c r="I788" t="s">
        <v>25441</v>
      </c>
      <c r="J788" s="5">
        <v>0</v>
      </c>
      <c r="K788" t="s">
        <v>967</v>
      </c>
      <c r="L788" s="15">
        <v>319</v>
      </c>
      <c r="M788" t="s">
        <v>26120</v>
      </c>
      <c r="N788" t="s">
        <v>25415</v>
      </c>
      <c r="O788" t="s">
        <v>26228</v>
      </c>
    </row>
    <row r="789" spans="2:15" ht="11" outlineLevel="1" x14ac:dyDescent="0.15">
      <c r="B789" t="s">
        <v>559</v>
      </c>
      <c r="C789" t="s">
        <v>25437</v>
      </c>
      <c r="D789" t="s">
        <v>25409</v>
      </c>
      <c r="E789" t="s">
        <v>25443</v>
      </c>
      <c r="F789" t="s">
        <v>25444</v>
      </c>
      <c r="H789" t="s">
        <v>25412</v>
      </c>
      <c r="I789" t="s">
        <v>25413</v>
      </c>
      <c r="J789" s="5">
        <v>202.91499999999999</v>
      </c>
      <c r="K789" t="s">
        <v>967</v>
      </c>
      <c r="L789" s="15">
        <v>319</v>
      </c>
      <c r="M789" t="s">
        <v>26120</v>
      </c>
      <c r="N789" t="s">
        <v>25415</v>
      </c>
      <c r="O789" t="s">
        <v>26229</v>
      </c>
    </row>
    <row r="790" spans="2:15" ht="11" outlineLevel="1" x14ac:dyDescent="0.15">
      <c r="B790" t="s">
        <v>559</v>
      </c>
      <c r="C790" t="s">
        <v>25437</v>
      </c>
      <c r="D790" t="s">
        <v>25409</v>
      </c>
      <c r="E790" t="s">
        <v>25443</v>
      </c>
      <c r="F790" t="s">
        <v>25444</v>
      </c>
      <c r="G790" t="s">
        <v>25433</v>
      </c>
      <c r="H790" t="s">
        <v>25417</v>
      </c>
      <c r="I790" t="s">
        <v>25417</v>
      </c>
      <c r="J790" s="5">
        <v>0</v>
      </c>
      <c r="K790" t="s">
        <v>967</v>
      </c>
      <c r="L790" s="15">
        <v>319</v>
      </c>
      <c r="M790" t="s">
        <v>26120</v>
      </c>
      <c r="N790" t="s">
        <v>25415</v>
      </c>
      <c r="O790" t="s">
        <v>26230</v>
      </c>
    </row>
    <row r="791" spans="2:15" ht="11" outlineLevel="1" x14ac:dyDescent="0.15">
      <c r="B791" t="s">
        <v>559</v>
      </c>
      <c r="C791" t="s">
        <v>25437</v>
      </c>
      <c r="D791" t="s">
        <v>25409</v>
      </c>
      <c r="E791" t="s">
        <v>25443</v>
      </c>
      <c r="F791" t="s">
        <v>25444</v>
      </c>
      <c r="G791" t="s">
        <v>25435</v>
      </c>
      <c r="H791" t="s">
        <v>25420</v>
      </c>
      <c r="I791" t="s">
        <v>25420</v>
      </c>
      <c r="J791" s="5">
        <v>20.036000000000001</v>
      </c>
      <c r="K791" t="s">
        <v>967</v>
      </c>
      <c r="L791" s="15">
        <v>319</v>
      </c>
      <c r="M791" t="s">
        <v>26120</v>
      </c>
      <c r="N791" t="s">
        <v>25415</v>
      </c>
      <c r="O791" t="s">
        <v>26231</v>
      </c>
    </row>
    <row r="792" spans="2:15" ht="11" outlineLevel="1" x14ac:dyDescent="0.15">
      <c r="B792" t="s">
        <v>559</v>
      </c>
      <c r="C792" t="s">
        <v>25437</v>
      </c>
      <c r="D792" t="s">
        <v>25409</v>
      </c>
      <c r="E792" t="s">
        <v>25443</v>
      </c>
      <c r="F792" t="s">
        <v>25444</v>
      </c>
      <c r="G792" t="s">
        <v>25437</v>
      </c>
      <c r="H792" t="s">
        <v>25422</v>
      </c>
      <c r="I792" t="s">
        <v>25423</v>
      </c>
      <c r="J792" s="5">
        <v>18.216999999999999</v>
      </c>
      <c r="K792" t="s">
        <v>967</v>
      </c>
      <c r="L792" s="15">
        <v>319</v>
      </c>
      <c r="M792" t="s">
        <v>26120</v>
      </c>
      <c r="N792" t="s">
        <v>25415</v>
      </c>
      <c r="O792" t="s">
        <v>26232</v>
      </c>
    </row>
    <row r="793" spans="2:15" ht="11" outlineLevel="1" x14ac:dyDescent="0.15">
      <c r="B793" t="s">
        <v>559</v>
      </c>
      <c r="C793" t="s">
        <v>25437</v>
      </c>
      <c r="D793" t="s">
        <v>25409</v>
      </c>
      <c r="E793" t="s">
        <v>25443</v>
      </c>
      <c r="F793" t="s">
        <v>25444</v>
      </c>
      <c r="G793" t="s">
        <v>25437</v>
      </c>
      <c r="H793" t="s">
        <v>25425</v>
      </c>
      <c r="I793" t="s">
        <v>25423</v>
      </c>
      <c r="J793" s="5">
        <v>0</v>
      </c>
      <c r="K793" t="s">
        <v>967</v>
      </c>
      <c r="L793" s="15">
        <v>319</v>
      </c>
      <c r="M793" t="s">
        <v>26120</v>
      </c>
      <c r="N793" t="s">
        <v>25415</v>
      </c>
      <c r="O793" t="s">
        <v>26233</v>
      </c>
    </row>
    <row r="794" spans="2:15" ht="11" outlineLevel="1" x14ac:dyDescent="0.15">
      <c r="B794" t="s">
        <v>559</v>
      </c>
      <c r="C794" t="s">
        <v>25437</v>
      </c>
      <c r="D794" t="s">
        <v>25409</v>
      </c>
      <c r="E794" t="s">
        <v>25443</v>
      </c>
      <c r="F794" t="s">
        <v>25444</v>
      </c>
      <c r="G794" t="s">
        <v>25437</v>
      </c>
      <c r="H794" t="s">
        <v>25427</v>
      </c>
      <c r="I794" t="s">
        <v>25423</v>
      </c>
      <c r="J794" s="5">
        <v>18.216999999999999</v>
      </c>
      <c r="K794" t="s">
        <v>967</v>
      </c>
      <c r="L794" s="15">
        <v>319</v>
      </c>
      <c r="M794" t="s">
        <v>26120</v>
      </c>
      <c r="N794" t="s">
        <v>25415</v>
      </c>
      <c r="O794" t="s">
        <v>26234</v>
      </c>
    </row>
    <row r="795" spans="2:15" ht="11" outlineLevel="1" x14ac:dyDescent="0.15">
      <c r="B795" t="s">
        <v>559</v>
      </c>
      <c r="C795" t="s">
        <v>25437</v>
      </c>
      <c r="D795" t="s">
        <v>25409</v>
      </c>
      <c r="E795" t="s">
        <v>25443</v>
      </c>
      <c r="F795" t="s">
        <v>25444</v>
      </c>
      <c r="G795" t="s">
        <v>25617</v>
      </c>
      <c r="H795" t="s">
        <v>25430</v>
      </c>
      <c r="I795" t="s">
        <v>25431</v>
      </c>
      <c r="J795" s="5">
        <v>0</v>
      </c>
      <c r="K795" t="s">
        <v>967</v>
      </c>
      <c r="L795" s="15">
        <v>319</v>
      </c>
      <c r="M795" t="s">
        <v>26120</v>
      </c>
      <c r="N795" t="s">
        <v>25415</v>
      </c>
      <c r="O795" t="s">
        <v>26235</v>
      </c>
    </row>
    <row r="796" spans="2:15" ht="11" outlineLevel="1" x14ac:dyDescent="0.15">
      <c r="B796" t="s">
        <v>559</v>
      </c>
      <c r="C796" t="s">
        <v>25437</v>
      </c>
      <c r="D796" t="s">
        <v>25409</v>
      </c>
      <c r="E796" t="s">
        <v>25443</v>
      </c>
      <c r="F796" t="s">
        <v>25444</v>
      </c>
      <c r="G796" t="s">
        <v>25788</v>
      </c>
      <c r="H796" t="s">
        <v>25430</v>
      </c>
      <c r="I796" t="s">
        <v>25431</v>
      </c>
      <c r="J796" s="5">
        <v>0</v>
      </c>
      <c r="K796" t="s">
        <v>967</v>
      </c>
      <c r="L796" s="15">
        <v>319</v>
      </c>
      <c r="M796" t="s">
        <v>26120</v>
      </c>
      <c r="N796" t="s">
        <v>25415</v>
      </c>
      <c r="O796" t="s">
        <v>26236</v>
      </c>
    </row>
    <row r="797" spans="2:15" ht="11" outlineLevel="1" x14ac:dyDescent="0.15">
      <c r="B797" t="s">
        <v>559</v>
      </c>
      <c r="C797" t="s">
        <v>25437</v>
      </c>
      <c r="D797" t="s">
        <v>25409</v>
      </c>
      <c r="E797" t="s">
        <v>25443</v>
      </c>
      <c r="F797" t="s">
        <v>25444</v>
      </c>
      <c r="G797" t="s">
        <v>25959</v>
      </c>
      <c r="H797" t="s">
        <v>25430</v>
      </c>
      <c r="I797" t="s">
        <v>25431</v>
      </c>
      <c r="J797" s="5">
        <v>0</v>
      </c>
      <c r="K797" t="s">
        <v>967</v>
      </c>
      <c r="L797" s="15">
        <v>319</v>
      </c>
      <c r="M797" t="s">
        <v>26120</v>
      </c>
      <c r="N797" t="s">
        <v>25415</v>
      </c>
      <c r="O797" t="s">
        <v>26237</v>
      </c>
    </row>
    <row r="798" spans="2:15" ht="11" outlineLevel="1" x14ac:dyDescent="0.15">
      <c r="B798" t="s">
        <v>559</v>
      </c>
      <c r="C798" t="s">
        <v>25437</v>
      </c>
      <c r="D798" t="s">
        <v>25409</v>
      </c>
      <c r="E798" t="s">
        <v>25443</v>
      </c>
      <c r="F798" t="s">
        <v>25444</v>
      </c>
      <c r="G798" t="s">
        <v>4181</v>
      </c>
      <c r="H798" t="s">
        <v>25430</v>
      </c>
      <c r="I798" t="s">
        <v>25431</v>
      </c>
      <c r="J798" s="5">
        <v>0</v>
      </c>
      <c r="K798" t="s">
        <v>967</v>
      </c>
      <c r="L798" s="15">
        <v>319</v>
      </c>
      <c r="M798" t="s">
        <v>26120</v>
      </c>
      <c r="N798" t="s">
        <v>25415</v>
      </c>
      <c r="O798" t="s">
        <v>26238</v>
      </c>
    </row>
    <row r="799" spans="2:15" ht="11" outlineLevel="1" x14ac:dyDescent="0.15">
      <c r="B799" t="s">
        <v>559</v>
      </c>
      <c r="C799" t="s">
        <v>25437</v>
      </c>
      <c r="D799" t="s">
        <v>25409</v>
      </c>
      <c r="E799" t="s">
        <v>25443</v>
      </c>
      <c r="F799" t="s">
        <v>25444</v>
      </c>
      <c r="H799" t="s">
        <v>25439</v>
      </c>
      <c r="I799" t="s">
        <v>25439</v>
      </c>
      <c r="J799" s="5">
        <v>0</v>
      </c>
      <c r="K799" t="s">
        <v>967</v>
      </c>
      <c r="L799" s="15">
        <v>319</v>
      </c>
      <c r="M799" t="s">
        <v>26120</v>
      </c>
      <c r="N799" t="s">
        <v>25415</v>
      </c>
      <c r="O799" t="s">
        <v>26239</v>
      </c>
    </row>
    <row r="800" spans="2:15" ht="11" outlineLevel="1" x14ac:dyDescent="0.15">
      <c r="B800" t="s">
        <v>559</v>
      </c>
      <c r="C800" t="s">
        <v>25437</v>
      </c>
      <c r="D800" t="s">
        <v>25409</v>
      </c>
      <c r="E800" t="s">
        <v>25443</v>
      </c>
      <c r="F800" t="s">
        <v>25444</v>
      </c>
      <c r="H800" t="s">
        <v>25441</v>
      </c>
      <c r="I800" t="s">
        <v>25441</v>
      </c>
      <c r="J800" s="5">
        <v>0</v>
      </c>
      <c r="K800" t="s">
        <v>967</v>
      </c>
      <c r="L800" s="15">
        <v>319</v>
      </c>
      <c r="M800" t="s">
        <v>26120</v>
      </c>
      <c r="N800" t="s">
        <v>25415</v>
      </c>
      <c r="O800" t="s">
        <v>26240</v>
      </c>
    </row>
    <row r="801" spans="2:15" ht="11" outlineLevel="1" x14ac:dyDescent="0.15">
      <c r="B801" t="s">
        <v>559</v>
      </c>
      <c r="C801" t="s">
        <v>25437</v>
      </c>
      <c r="D801" t="s">
        <v>25409</v>
      </c>
      <c r="E801" t="s">
        <v>25457</v>
      </c>
      <c r="F801" t="s">
        <v>25444</v>
      </c>
      <c r="H801" t="s">
        <v>25412</v>
      </c>
      <c r="I801" t="s">
        <v>25413</v>
      </c>
      <c r="J801" s="5">
        <v>202.91499999999999</v>
      </c>
      <c r="K801" t="s">
        <v>967</v>
      </c>
      <c r="L801" s="15">
        <v>319</v>
      </c>
      <c r="M801" t="s">
        <v>26120</v>
      </c>
      <c r="N801" t="s">
        <v>25415</v>
      </c>
      <c r="O801" t="s">
        <v>26241</v>
      </c>
    </row>
    <row r="802" spans="2:15" ht="11" outlineLevel="1" x14ac:dyDescent="0.15">
      <c r="B802" t="s">
        <v>559</v>
      </c>
      <c r="C802" t="s">
        <v>25437</v>
      </c>
      <c r="D802" t="s">
        <v>25409</v>
      </c>
      <c r="E802" t="s">
        <v>25457</v>
      </c>
      <c r="F802" t="s">
        <v>25444</v>
      </c>
      <c r="G802" t="s">
        <v>25433</v>
      </c>
      <c r="H802" t="s">
        <v>25417</v>
      </c>
      <c r="I802" t="s">
        <v>25417</v>
      </c>
      <c r="J802" s="5">
        <v>0</v>
      </c>
      <c r="K802" t="s">
        <v>967</v>
      </c>
      <c r="L802" s="15">
        <v>319</v>
      </c>
      <c r="M802" t="s">
        <v>26120</v>
      </c>
      <c r="N802" t="s">
        <v>25415</v>
      </c>
      <c r="O802" t="s">
        <v>26242</v>
      </c>
    </row>
    <row r="803" spans="2:15" ht="11" outlineLevel="1" x14ac:dyDescent="0.15">
      <c r="B803" t="s">
        <v>559</v>
      </c>
      <c r="C803" t="s">
        <v>25437</v>
      </c>
      <c r="D803" t="s">
        <v>25409</v>
      </c>
      <c r="E803" t="s">
        <v>25457</v>
      </c>
      <c r="F803" t="s">
        <v>25444</v>
      </c>
      <c r="G803" t="s">
        <v>25435</v>
      </c>
      <c r="H803" t="s">
        <v>25420</v>
      </c>
      <c r="I803" t="s">
        <v>25420</v>
      </c>
      <c r="J803" s="5">
        <v>20.036000000000001</v>
      </c>
      <c r="K803" t="s">
        <v>967</v>
      </c>
      <c r="L803" s="15">
        <v>319</v>
      </c>
      <c r="M803" t="s">
        <v>26120</v>
      </c>
      <c r="N803" t="s">
        <v>25415</v>
      </c>
      <c r="O803" t="s">
        <v>26243</v>
      </c>
    </row>
    <row r="804" spans="2:15" ht="11" outlineLevel="1" x14ac:dyDescent="0.15">
      <c r="B804" t="s">
        <v>559</v>
      </c>
      <c r="C804" t="s">
        <v>25437</v>
      </c>
      <c r="D804" t="s">
        <v>25409</v>
      </c>
      <c r="E804" t="s">
        <v>25457</v>
      </c>
      <c r="F804" t="s">
        <v>25444</v>
      </c>
      <c r="G804" t="s">
        <v>25437</v>
      </c>
      <c r="H804" t="s">
        <v>25422</v>
      </c>
      <c r="I804" t="s">
        <v>25423</v>
      </c>
      <c r="J804" s="5">
        <v>18.216999999999999</v>
      </c>
      <c r="K804" t="s">
        <v>967</v>
      </c>
      <c r="L804" s="15">
        <v>319</v>
      </c>
      <c r="M804" t="s">
        <v>26120</v>
      </c>
      <c r="N804" t="s">
        <v>25415</v>
      </c>
      <c r="O804" t="s">
        <v>26244</v>
      </c>
    </row>
    <row r="805" spans="2:15" ht="11" outlineLevel="1" x14ac:dyDescent="0.15">
      <c r="B805" t="s">
        <v>559</v>
      </c>
      <c r="C805" t="s">
        <v>25437</v>
      </c>
      <c r="D805" t="s">
        <v>25409</v>
      </c>
      <c r="E805" t="s">
        <v>25457</v>
      </c>
      <c r="F805" t="s">
        <v>25444</v>
      </c>
      <c r="G805" t="s">
        <v>25437</v>
      </c>
      <c r="H805" t="s">
        <v>25425</v>
      </c>
      <c r="I805" t="s">
        <v>25423</v>
      </c>
      <c r="J805" s="5">
        <v>0</v>
      </c>
      <c r="K805" t="s">
        <v>967</v>
      </c>
      <c r="L805" s="15">
        <v>319</v>
      </c>
      <c r="M805" t="s">
        <v>26120</v>
      </c>
      <c r="N805" t="s">
        <v>25415</v>
      </c>
      <c r="O805" t="s">
        <v>26245</v>
      </c>
    </row>
    <row r="806" spans="2:15" ht="11" outlineLevel="1" x14ac:dyDescent="0.15">
      <c r="B806" t="s">
        <v>559</v>
      </c>
      <c r="C806" t="s">
        <v>25437</v>
      </c>
      <c r="D806" t="s">
        <v>25409</v>
      </c>
      <c r="E806" t="s">
        <v>25457</v>
      </c>
      <c r="F806" t="s">
        <v>25444</v>
      </c>
      <c r="G806" t="s">
        <v>25437</v>
      </c>
      <c r="H806" t="s">
        <v>25427</v>
      </c>
      <c r="I806" t="s">
        <v>25423</v>
      </c>
      <c r="J806" s="5">
        <v>18.216999999999999</v>
      </c>
      <c r="K806" t="s">
        <v>967</v>
      </c>
      <c r="L806" s="15">
        <v>319</v>
      </c>
      <c r="M806" t="s">
        <v>26120</v>
      </c>
      <c r="N806" t="s">
        <v>25415</v>
      </c>
      <c r="O806" t="s">
        <v>26246</v>
      </c>
    </row>
    <row r="807" spans="2:15" ht="11" outlineLevel="1" x14ac:dyDescent="0.15">
      <c r="B807" t="s">
        <v>559</v>
      </c>
      <c r="C807" t="s">
        <v>25437</v>
      </c>
      <c r="D807" t="s">
        <v>25409</v>
      </c>
      <c r="E807" t="s">
        <v>25457</v>
      </c>
      <c r="F807" t="s">
        <v>25444</v>
      </c>
      <c r="G807" t="s">
        <v>25617</v>
      </c>
      <c r="H807" t="s">
        <v>25430</v>
      </c>
      <c r="I807" t="s">
        <v>25431</v>
      </c>
      <c r="J807" s="5">
        <v>0</v>
      </c>
      <c r="K807" t="s">
        <v>967</v>
      </c>
      <c r="L807" s="15">
        <v>319</v>
      </c>
      <c r="M807" t="s">
        <v>26120</v>
      </c>
      <c r="N807" t="s">
        <v>25415</v>
      </c>
      <c r="O807" t="s">
        <v>26247</v>
      </c>
    </row>
    <row r="808" spans="2:15" ht="11" outlineLevel="1" x14ac:dyDescent="0.15">
      <c r="B808" t="s">
        <v>559</v>
      </c>
      <c r="C808" t="s">
        <v>25437</v>
      </c>
      <c r="D808" t="s">
        <v>25409</v>
      </c>
      <c r="E808" t="s">
        <v>25457</v>
      </c>
      <c r="F808" t="s">
        <v>25444</v>
      </c>
      <c r="G808" t="s">
        <v>25788</v>
      </c>
      <c r="H808" t="s">
        <v>25430</v>
      </c>
      <c r="I808" t="s">
        <v>25431</v>
      </c>
      <c r="J808" s="5">
        <v>0</v>
      </c>
      <c r="K808" t="s">
        <v>967</v>
      </c>
      <c r="L808" s="15">
        <v>319</v>
      </c>
      <c r="M808" t="s">
        <v>26120</v>
      </c>
      <c r="N808" t="s">
        <v>25415</v>
      </c>
      <c r="O808" t="s">
        <v>26248</v>
      </c>
    </row>
    <row r="809" spans="2:15" ht="11" outlineLevel="1" x14ac:dyDescent="0.15">
      <c r="B809" t="s">
        <v>559</v>
      </c>
      <c r="C809" t="s">
        <v>25437</v>
      </c>
      <c r="D809" t="s">
        <v>25409</v>
      </c>
      <c r="E809" t="s">
        <v>25457</v>
      </c>
      <c r="F809" t="s">
        <v>25444</v>
      </c>
      <c r="G809" t="s">
        <v>25959</v>
      </c>
      <c r="H809" t="s">
        <v>25430</v>
      </c>
      <c r="I809" t="s">
        <v>25431</v>
      </c>
      <c r="J809" s="5">
        <v>0</v>
      </c>
      <c r="K809" t="s">
        <v>967</v>
      </c>
      <c r="L809" s="15">
        <v>319</v>
      </c>
      <c r="M809" t="s">
        <v>26120</v>
      </c>
      <c r="N809" t="s">
        <v>25415</v>
      </c>
      <c r="O809" t="s">
        <v>26249</v>
      </c>
    </row>
    <row r="810" spans="2:15" ht="11" outlineLevel="1" x14ac:dyDescent="0.15">
      <c r="B810" t="s">
        <v>559</v>
      </c>
      <c r="C810" t="s">
        <v>25437</v>
      </c>
      <c r="D810" t="s">
        <v>25409</v>
      </c>
      <c r="E810" t="s">
        <v>25457</v>
      </c>
      <c r="F810" t="s">
        <v>25444</v>
      </c>
      <c r="G810" t="s">
        <v>4181</v>
      </c>
      <c r="H810" t="s">
        <v>25430</v>
      </c>
      <c r="I810" t="s">
        <v>25431</v>
      </c>
      <c r="J810" s="5">
        <v>0</v>
      </c>
      <c r="K810" t="s">
        <v>967</v>
      </c>
      <c r="L810" s="15">
        <v>319</v>
      </c>
      <c r="M810" t="s">
        <v>26120</v>
      </c>
      <c r="N810" t="s">
        <v>25415</v>
      </c>
      <c r="O810" t="s">
        <v>26250</v>
      </c>
    </row>
    <row r="811" spans="2:15" ht="11" outlineLevel="1" x14ac:dyDescent="0.15">
      <c r="B811" t="s">
        <v>559</v>
      </c>
      <c r="C811" t="s">
        <v>25437</v>
      </c>
      <c r="D811" t="s">
        <v>25409</v>
      </c>
      <c r="E811" t="s">
        <v>25457</v>
      </c>
      <c r="F811" t="s">
        <v>25444</v>
      </c>
      <c r="H811" t="s">
        <v>25439</v>
      </c>
      <c r="I811" t="s">
        <v>25439</v>
      </c>
      <c r="J811" s="5">
        <v>0</v>
      </c>
      <c r="K811" t="s">
        <v>967</v>
      </c>
      <c r="L811" s="15">
        <v>319</v>
      </c>
      <c r="M811" t="s">
        <v>26120</v>
      </c>
      <c r="N811" t="s">
        <v>25415</v>
      </c>
      <c r="O811" t="s">
        <v>26251</v>
      </c>
    </row>
    <row r="812" spans="2:15" ht="11" outlineLevel="1" x14ac:dyDescent="0.15">
      <c r="B812" t="s">
        <v>559</v>
      </c>
      <c r="C812" t="s">
        <v>25437</v>
      </c>
      <c r="D812" t="s">
        <v>25409</v>
      </c>
      <c r="E812" t="s">
        <v>25457</v>
      </c>
      <c r="F812" t="s">
        <v>25444</v>
      </c>
      <c r="H812" t="s">
        <v>25441</v>
      </c>
      <c r="I812" t="s">
        <v>25441</v>
      </c>
      <c r="J812" s="5">
        <v>0</v>
      </c>
      <c r="K812" t="s">
        <v>967</v>
      </c>
      <c r="L812" s="15">
        <v>319</v>
      </c>
      <c r="M812" t="s">
        <v>26120</v>
      </c>
      <c r="N812" t="s">
        <v>25415</v>
      </c>
      <c r="O812" t="s">
        <v>26252</v>
      </c>
    </row>
    <row r="813" spans="2:15" ht="11" outlineLevel="1" x14ac:dyDescent="0.15">
      <c r="B813" t="s">
        <v>559</v>
      </c>
      <c r="C813" t="s">
        <v>25437</v>
      </c>
      <c r="D813" t="s">
        <v>25409</v>
      </c>
      <c r="E813" t="s">
        <v>25470</v>
      </c>
      <c r="F813" t="s">
        <v>25444</v>
      </c>
      <c r="H813" t="s">
        <v>25412</v>
      </c>
      <c r="I813" t="s">
        <v>25413</v>
      </c>
      <c r="J813" s="5">
        <v>202.91499999999999</v>
      </c>
      <c r="K813" t="s">
        <v>967</v>
      </c>
      <c r="L813" s="15">
        <v>319</v>
      </c>
      <c r="M813" t="s">
        <v>26120</v>
      </c>
      <c r="N813" t="s">
        <v>25415</v>
      </c>
      <c r="O813" t="s">
        <v>26253</v>
      </c>
    </row>
    <row r="814" spans="2:15" ht="11" outlineLevel="1" x14ac:dyDescent="0.15">
      <c r="B814" t="s">
        <v>559</v>
      </c>
      <c r="C814" t="s">
        <v>25437</v>
      </c>
      <c r="D814" t="s">
        <v>25409</v>
      </c>
      <c r="E814" t="s">
        <v>25470</v>
      </c>
      <c r="F814" t="s">
        <v>25444</v>
      </c>
      <c r="G814" t="s">
        <v>25433</v>
      </c>
      <c r="H814" t="s">
        <v>25417</v>
      </c>
      <c r="I814" t="s">
        <v>25417</v>
      </c>
      <c r="J814" s="5">
        <v>0</v>
      </c>
      <c r="K814" t="s">
        <v>967</v>
      </c>
      <c r="L814" s="15">
        <v>319</v>
      </c>
      <c r="M814" t="s">
        <v>26120</v>
      </c>
      <c r="N814" t="s">
        <v>25415</v>
      </c>
      <c r="O814" t="s">
        <v>26254</v>
      </c>
    </row>
    <row r="815" spans="2:15" ht="11" outlineLevel="1" x14ac:dyDescent="0.15">
      <c r="B815" t="s">
        <v>559</v>
      </c>
      <c r="C815" t="s">
        <v>25437</v>
      </c>
      <c r="D815" t="s">
        <v>25409</v>
      </c>
      <c r="E815" t="s">
        <v>25470</v>
      </c>
      <c r="F815" t="s">
        <v>25444</v>
      </c>
      <c r="G815" t="s">
        <v>25435</v>
      </c>
      <c r="H815" t="s">
        <v>25420</v>
      </c>
      <c r="I815" t="s">
        <v>25420</v>
      </c>
      <c r="J815" s="5">
        <v>20.036000000000001</v>
      </c>
      <c r="K815" t="s">
        <v>967</v>
      </c>
      <c r="L815" s="15">
        <v>319</v>
      </c>
      <c r="M815" t="s">
        <v>26120</v>
      </c>
      <c r="N815" t="s">
        <v>25415</v>
      </c>
      <c r="O815" t="s">
        <v>26255</v>
      </c>
    </row>
    <row r="816" spans="2:15" ht="11" outlineLevel="1" x14ac:dyDescent="0.15">
      <c r="B816" t="s">
        <v>559</v>
      </c>
      <c r="C816" t="s">
        <v>25437</v>
      </c>
      <c r="D816" t="s">
        <v>25409</v>
      </c>
      <c r="E816" t="s">
        <v>25470</v>
      </c>
      <c r="F816" t="s">
        <v>25444</v>
      </c>
      <c r="G816" t="s">
        <v>25437</v>
      </c>
      <c r="H816" t="s">
        <v>25422</v>
      </c>
      <c r="I816" t="s">
        <v>25423</v>
      </c>
      <c r="J816" s="5">
        <v>18.216999999999999</v>
      </c>
      <c r="K816" t="s">
        <v>967</v>
      </c>
      <c r="L816" s="15">
        <v>319</v>
      </c>
      <c r="M816" t="s">
        <v>26120</v>
      </c>
      <c r="N816" t="s">
        <v>25415</v>
      </c>
      <c r="O816" t="s">
        <v>26256</v>
      </c>
    </row>
    <row r="817" spans="2:15" ht="11" outlineLevel="1" x14ac:dyDescent="0.15">
      <c r="B817" t="s">
        <v>559</v>
      </c>
      <c r="C817" t="s">
        <v>25437</v>
      </c>
      <c r="D817" t="s">
        <v>25409</v>
      </c>
      <c r="E817" t="s">
        <v>25470</v>
      </c>
      <c r="F817" t="s">
        <v>25444</v>
      </c>
      <c r="G817" t="s">
        <v>25437</v>
      </c>
      <c r="H817" t="s">
        <v>25425</v>
      </c>
      <c r="I817" t="s">
        <v>25423</v>
      </c>
      <c r="J817" s="5">
        <v>0</v>
      </c>
      <c r="K817" t="s">
        <v>967</v>
      </c>
      <c r="L817" s="15">
        <v>319</v>
      </c>
      <c r="M817" t="s">
        <v>26120</v>
      </c>
      <c r="N817" t="s">
        <v>25415</v>
      </c>
      <c r="O817" t="s">
        <v>26257</v>
      </c>
    </row>
    <row r="818" spans="2:15" ht="11" outlineLevel="1" x14ac:dyDescent="0.15">
      <c r="B818" t="s">
        <v>559</v>
      </c>
      <c r="C818" t="s">
        <v>25437</v>
      </c>
      <c r="D818" t="s">
        <v>25409</v>
      </c>
      <c r="E818" t="s">
        <v>25470</v>
      </c>
      <c r="F818" t="s">
        <v>25444</v>
      </c>
      <c r="G818" t="s">
        <v>25437</v>
      </c>
      <c r="H818" t="s">
        <v>25427</v>
      </c>
      <c r="I818" t="s">
        <v>25423</v>
      </c>
      <c r="J818" s="5">
        <v>18.216999999999999</v>
      </c>
      <c r="K818" t="s">
        <v>967</v>
      </c>
      <c r="L818" s="15">
        <v>319</v>
      </c>
      <c r="M818" t="s">
        <v>26120</v>
      </c>
      <c r="N818" t="s">
        <v>25415</v>
      </c>
      <c r="O818" t="s">
        <v>26258</v>
      </c>
    </row>
    <row r="819" spans="2:15" ht="11" outlineLevel="1" x14ac:dyDescent="0.15">
      <c r="B819" t="s">
        <v>559</v>
      </c>
      <c r="C819" t="s">
        <v>25437</v>
      </c>
      <c r="D819" t="s">
        <v>25409</v>
      </c>
      <c r="E819" t="s">
        <v>25470</v>
      </c>
      <c r="F819" t="s">
        <v>25444</v>
      </c>
      <c r="G819" t="s">
        <v>25617</v>
      </c>
      <c r="H819" t="s">
        <v>25430</v>
      </c>
      <c r="I819" t="s">
        <v>25431</v>
      </c>
      <c r="J819" s="5">
        <v>0</v>
      </c>
      <c r="K819" t="s">
        <v>967</v>
      </c>
      <c r="L819" s="15">
        <v>319</v>
      </c>
      <c r="M819" t="s">
        <v>26120</v>
      </c>
      <c r="N819" t="s">
        <v>25415</v>
      </c>
      <c r="O819" t="s">
        <v>26259</v>
      </c>
    </row>
    <row r="820" spans="2:15" ht="11" outlineLevel="1" x14ac:dyDescent="0.15">
      <c r="B820" t="s">
        <v>559</v>
      </c>
      <c r="C820" t="s">
        <v>25437</v>
      </c>
      <c r="D820" t="s">
        <v>25409</v>
      </c>
      <c r="E820" t="s">
        <v>25470</v>
      </c>
      <c r="F820" t="s">
        <v>25444</v>
      </c>
      <c r="G820" t="s">
        <v>25788</v>
      </c>
      <c r="H820" t="s">
        <v>25430</v>
      </c>
      <c r="I820" t="s">
        <v>25431</v>
      </c>
      <c r="J820" s="5">
        <v>0</v>
      </c>
      <c r="K820" t="s">
        <v>967</v>
      </c>
      <c r="L820" s="15">
        <v>319</v>
      </c>
      <c r="M820" t="s">
        <v>26120</v>
      </c>
      <c r="N820" t="s">
        <v>25415</v>
      </c>
      <c r="O820" t="s">
        <v>26260</v>
      </c>
    </row>
    <row r="821" spans="2:15" ht="11" outlineLevel="1" x14ac:dyDescent="0.15">
      <c r="B821" t="s">
        <v>559</v>
      </c>
      <c r="C821" t="s">
        <v>25437</v>
      </c>
      <c r="D821" t="s">
        <v>25409</v>
      </c>
      <c r="E821" t="s">
        <v>25470</v>
      </c>
      <c r="F821" t="s">
        <v>25444</v>
      </c>
      <c r="G821" t="s">
        <v>25959</v>
      </c>
      <c r="H821" t="s">
        <v>25430</v>
      </c>
      <c r="I821" t="s">
        <v>25431</v>
      </c>
      <c r="J821" s="5">
        <v>0</v>
      </c>
      <c r="K821" t="s">
        <v>967</v>
      </c>
      <c r="L821" s="15">
        <v>319</v>
      </c>
      <c r="M821" t="s">
        <v>26120</v>
      </c>
      <c r="N821" t="s">
        <v>25415</v>
      </c>
      <c r="O821" t="s">
        <v>26261</v>
      </c>
    </row>
    <row r="822" spans="2:15" ht="11" outlineLevel="1" x14ac:dyDescent="0.15">
      <c r="B822" t="s">
        <v>559</v>
      </c>
      <c r="C822" t="s">
        <v>25437</v>
      </c>
      <c r="D822" t="s">
        <v>25409</v>
      </c>
      <c r="E822" t="s">
        <v>25470</v>
      </c>
      <c r="F822" t="s">
        <v>25444</v>
      </c>
      <c r="G822" t="s">
        <v>4181</v>
      </c>
      <c r="H822" t="s">
        <v>25430</v>
      </c>
      <c r="I822" t="s">
        <v>25431</v>
      </c>
      <c r="J822" s="5">
        <v>0</v>
      </c>
      <c r="K822" t="s">
        <v>967</v>
      </c>
      <c r="L822" s="15">
        <v>319</v>
      </c>
      <c r="M822" t="s">
        <v>26120</v>
      </c>
      <c r="N822" t="s">
        <v>25415</v>
      </c>
      <c r="O822" t="s">
        <v>26262</v>
      </c>
    </row>
    <row r="823" spans="2:15" ht="11" outlineLevel="1" x14ac:dyDescent="0.15">
      <c r="B823" t="s">
        <v>559</v>
      </c>
      <c r="C823" t="s">
        <v>25437</v>
      </c>
      <c r="D823" t="s">
        <v>25409</v>
      </c>
      <c r="E823" t="s">
        <v>25470</v>
      </c>
      <c r="F823" t="s">
        <v>25444</v>
      </c>
      <c r="H823" t="s">
        <v>25439</v>
      </c>
      <c r="I823" t="s">
        <v>25439</v>
      </c>
      <c r="J823" s="5">
        <v>0</v>
      </c>
      <c r="K823" t="s">
        <v>967</v>
      </c>
      <c r="L823" s="15">
        <v>319</v>
      </c>
      <c r="M823" t="s">
        <v>26120</v>
      </c>
      <c r="N823" t="s">
        <v>25415</v>
      </c>
      <c r="O823" t="s">
        <v>26263</v>
      </c>
    </row>
    <row r="824" spans="2:15" ht="11" outlineLevel="1" x14ac:dyDescent="0.15">
      <c r="B824" t="s">
        <v>559</v>
      </c>
      <c r="C824" t="s">
        <v>25437</v>
      </c>
      <c r="D824" t="s">
        <v>25409</v>
      </c>
      <c r="E824" t="s">
        <v>25470</v>
      </c>
      <c r="F824" t="s">
        <v>25444</v>
      </c>
      <c r="H824" t="s">
        <v>25441</v>
      </c>
      <c r="I824" t="s">
        <v>25441</v>
      </c>
      <c r="J824" s="5">
        <v>0</v>
      </c>
      <c r="K824" t="s">
        <v>967</v>
      </c>
      <c r="L824" s="15">
        <v>319</v>
      </c>
      <c r="M824" t="s">
        <v>26120</v>
      </c>
      <c r="N824" t="s">
        <v>25415</v>
      </c>
      <c r="O824" t="s">
        <v>26264</v>
      </c>
    </row>
    <row r="825" spans="2:15" ht="11" outlineLevel="1" x14ac:dyDescent="0.15">
      <c r="B825" t="s">
        <v>562</v>
      </c>
      <c r="C825" t="s">
        <v>25437</v>
      </c>
      <c r="D825" t="s">
        <v>25579</v>
      </c>
      <c r="E825" t="s">
        <v>25580</v>
      </c>
      <c r="F825" t="s">
        <v>25444</v>
      </c>
      <c r="H825" t="s">
        <v>25412</v>
      </c>
      <c r="I825" t="s">
        <v>25413</v>
      </c>
      <c r="J825" s="5">
        <v>0</v>
      </c>
      <c r="K825" t="s">
        <v>967</v>
      </c>
      <c r="L825" s="15">
        <v>265</v>
      </c>
      <c r="M825" t="s">
        <v>26265</v>
      </c>
      <c r="N825" t="s">
        <v>25415</v>
      </c>
      <c r="O825" t="s">
        <v>26266</v>
      </c>
    </row>
    <row r="826" spans="2:15" ht="11" outlineLevel="1" x14ac:dyDescent="0.15">
      <c r="B826" t="s">
        <v>562</v>
      </c>
      <c r="C826" t="s">
        <v>25437</v>
      </c>
      <c r="D826" t="s">
        <v>25579</v>
      </c>
      <c r="E826" t="s">
        <v>25580</v>
      </c>
      <c r="F826" t="s">
        <v>25444</v>
      </c>
      <c r="G826" t="s">
        <v>25433</v>
      </c>
      <c r="H826" t="s">
        <v>25417</v>
      </c>
      <c r="I826" t="s">
        <v>25417</v>
      </c>
      <c r="J826" s="5">
        <v>22.846</v>
      </c>
      <c r="K826" t="s">
        <v>967</v>
      </c>
      <c r="L826" s="15">
        <v>265</v>
      </c>
      <c r="M826" t="s">
        <v>26265</v>
      </c>
      <c r="N826" t="s">
        <v>25415</v>
      </c>
      <c r="O826" t="s">
        <v>26267</v>
      </c>
    </row>
    <row r="827" spans="2:15" ht="11" outlineLevel="1" x14ac:dyDescent="0.15">
      <c r="B827" t="s">
        <v>562</v>
      </c>
      <c r="C827" t="s">
        <v>25437</v>
      </c>
      <c r="D827" t="s">
        <v>25579</v>
      </c>
      <c r="E827" t="s">
        <v>25580</v>
      </c>
      <c r="F827" t="s">
        <v>25444</v>
      </c>
      <c r="G827" t="s">
        <v>25435</v>
      </c>
      <c r="H827" t="s">
        <v>25420</v>
      </c>
      <c r="I827" t="s">
        <v>25420</v>
      </c>
      <c r="J827" s="5">
        <v>19.995000000000001</v>
      </c>
      <c r="K827" t="s">
        <v>967</v>
      </c>
      <c r="L827" s="15">
        <v>265</v>
      </c>
      <c r="M827" t="s">
        <v>26265</v>
      </c>
      <c r="N827" t="s">
        <v>25415</v>
      </c>
      <c r="O827" t="s">
        <v>26268</v>
      </c>
    </row>
    <row r="828" spans="2:15" ht="11" outlineLevel="1" x14ac:dyDescent="0.15">
      <c r="B828" t="s">
        <v>562</v>
      </c>
      <c r="C828" t="s">
        <v>25437</v>
      </c>
      <c r="D828" t="s">
        <v>25579</v>
      </c>
      <c r="E828" t="s">
        <v>25580</v>
      </c>
      <c r="F828" t="s">
        <v>25444</v>
      </c>
      <c r="G828" t="s">
        <v>25437</v>
      </c>
      <c r="H828" t="s">
        <v>25422</v>
      </c>
      <c r="I828" t="s">
        <v>25423</v>
      </c>
      <c r="J828" s="5">
        <v>15.435</v>
      </c>
      <c r="K828" t="s">
        <v>967</v>
      </c>
      <c r="L828" s="15">
        <v>265</v>
      </c>
      <c r="M828" t="s">
        <v>26265</v>
      </c>
      <c r="N828" t="s">
        <v>25415</v>
      </c>
      <c r="O828" t="s">
        <v>26269</v>
      </c>
    </row>
    <row r="829" spans="2:15" ht="11" outlineLevel="1" x14ac:dyDescent="0.15">
      <c r="B829" t="s">
        <v>562</v>
      </c>
      <c r="C829" t="s">
        <v>25437</v>
      </c>
      <c r="D829" t="s">
        <v>25579</v>
      </c>
      <c r="E829" t="s">
        <v>25580</v>
      </c>
      <c r="F829" t="s">
        <v>25444</v>
      </c>
      <c r="G829" t="s">
        <v>25437</v>
      </c>
      <c r="H829" t="s">
        <v>25425</v>
      </c>
      <c r="I829" t="s">
        <v>25423</v>
      </c>
      <c r="J829" s="5">
        <v>0</v>
      </c>
      <c r="K829" t="s">
        <v>967</v>
      </c>
      <c r="L829" s="15">
        <v>265</v>
      </c>
      <c r="M829" t="s">
        <v>26265</v>
      </c>
      <c r="N829" t="s">
        <v>25415</v>
      </c>
      <c r="O829" t="s">
        <v>26270</v>
      </c>
    </row>
    <row r="830" spans="2:15" ht="11" outlineLevel="1" x14ac:dyDescent="0.15">
      <c r="B830" t="s">
        <v>562</v>
      </c>
      <c r="C830" t="s">
        <v>25437</v>
      </c>
      <c r="D830" t="s">
        <v>25579</v>
      </c>
      <c r="E830" t="s">
        <v>25580</v>
      </c>
      <c r="F830" t="s">
        <v>25444</v>
      </c>
      <c r="G830" t="s">
        <v>25437</v>
      </c>
      <c r="H830" t="s">
        <v>25427</v>
      </c>
      <c r="I830" t="s">
        <v>25423</v>
      </c>
      <c r="J830" s="5">
        <v>15.435</v>
      </c>
      <c r="K830" t="s">
        <v>967</v>
      </c>
      <c r="L830" s="15">
        <v>265</v>
      </c>
      <c r="M830" t="s">
        <v>26265</v>
      </c>
      <c r="N830" t="s">
        <v>25415</v>
      </c>
      <c r="O830" t="s">
        <v>26271</v>
      </c>
    </row>
    <row r="831" spans="2:15" ht="11" outlineLevel="1" x14ac:dyDescent="0.15">
      <c r="B831" t="s">
        <v>562</v>
      </c>
      <c r="C831" t="s">
        <v>25437</v>
      </c>
      <c r="D831" t="s">
        <v>25579</v>
      </c>
      <c r="E831" t="s">
        <v>25580</v>
      </c>
      <c r="F831" t="s">
        <v>25444</v>
      </c>
      <c r="G831" t="s">
        <v>25617</v>
      </c>
      <c r="H831" t="s">
        <v>25430</v>
      </c>
      <c r="I831" t="s">
        <v>25431</v>
      </c>
      <c r="J831" s="5">
        <v>0</v>
      </c>
      <c r="K831" t="s">
        <v>967</v>
      </c>
      <c r="L831" s="15">
        <v>265</v>
      </c>
      <c r="M831" t="s">
        <v>26265</v>
      </c>
      <c r="N831" t="s">
        <v>25415</v>
      </c>
      <c r="O831" t="s">
        <v>26272</v>
      </c>
    </row>
    <row r="832" spans="2:15" ht="11" outlineLevel="1" x14ac:dyDescent="0.15">
      <c r="B832" t="s">
        <v>562</v>
      </c>
      <c r="C832" t="s">
        <v>25437</v>
      </c>
      <c r="D832" t="s">
        <v>25579</v>
      </c>
      <c r="E832" t="s">
        <v>25580</v>
      </c>
      <c r="F832" t="s">
        <v>25444</v>
      </c>
      <c r="G832" t="s">
        <v>25788</v>
      </c>
      <c r="H832" t="s">
        <v>25430</v>
      </c>
      <c r="I832" t="s">
        <v>25431</v>
      </c>
      <c r="J832" s="5">
        <v>0</v>
      </c>
      <c r="K832" t="s">
        <v>967</v>
      </c>
      <c r="L832" s="15">
        <v>265</v>
      </c>
      <c r="M832" t="s">
        <v>26265</v>
      </c>
      <c r="N832" t="s">
        <v>25415</v>
      </c>
      <c r="O832" t="s">
        <v>26273</v>
      </c>
    </row>
    <row r="833" spans="2:15" ht="11" outlineLevel="1" x14ac:dyDescent="0.15">
      <c r="B833" t="s">
        <v>562</v>
      </c>
      <c r="C833" t="s">
        <v>25437</v>
      </c>
      <c r="D833" t="s">
        <v>25579</v>
      </c>
      <c r="E833" t="s">
        <v>25580</v>
      </c>
      <c r="F833" t="s">
        <v>25444</v>
      </c>
      <c r="G833" t="s">
        <v>25959</v>
      </c>
      <c r="H833" t="s">
        <v>25430</v>
      </c>
      <c r="I833" t="s">
        <v>25431</v>
      </c>
      <c r="J833" s="5">
        <v>0</v>
      </c>
      <c r="K833" t="s">
        <v>967</v>
      </c>
      <c r="L833" s="15">
        <v>265</v>
      </c>
      <c r="M833" t="s">
        <v>26265</v>
      </c>
      <c r="N833" t="s">
        <v>25415</v>
      </c>
      <c r="O833" t="s">
        <v>26274</v>
      </c>
    </row>
    <row r="834" spans="2:15" ht="11" outlineLevel="1" x14ac:dyDescent="0.15">
      <c r="B834" t="s">
        <v>562</v>
      </c>
      <c r="C834" t="s">
        <v>25437</v>
      </c>
      <c r="D834" t="s">
        <v>25579</v>
      </c>
      <c r="E834" t="s">
        <v>25580</v>
      </c>
      <c r="F834" t="s">
        <v>25444</v>
      </c>
      <c r="G834" t="s">
        <v>4181</v>
      </c>
      <c r="H834" t="s">
        <v>25430</v>
      </c>
      <c r="I834" t="s">
        <v>25431</v>
      </c>
      <c r="J834" s="5">
        <v>0</v>
      </c>
      <c r="K834" t="s">
        <v>967</v>
      </c>
      <c r="L834" s="15">
        <v>265</v>
      </c>
      <c r="M834" t="s">
        <v>26265</v>
      </c>
      <c r="N834" t="s">
        <v>25415</v>
      </c>
      <c r="O834" t="s">
        <v>26275</v>
      </c>
    </row>
    <row r="835" spans="2:15" ht="11" outlineLevel="1" x14ac:dyDescent="0.15">
      <c r="B835" t="s">
        <v>562</v>
      </c>
      <c r="C835" t="s">
        <v>25437</v>
      </c>
      <c r="D835" t="s">
        <v>25579</v>
      </c>
      <c r="E835" t="s">
        <v>25580</v>
      </c>
      <c r="F835" t="s">
        <v>25444</v>
      </c>
      <c r="H835" t="s">
        <v>25439</v>
      </c>
      <c r="I835" t="s">
        <v>25439</v>
      </c>
      <c r="J835" s="5">
        <v>0</v>
      </c>
      <c r="K835" t="s">
        <v>967</v>
      </c>
      <c r="L835" s="15">
        <v>265</v>
      </c>
      <c r="M835" t="s">
        <v>26265</v>
      </c>
      <c r="N835" t="s">
        <v>25415</v>
      </c>
      <c r="O835" t="s">
        <v>26276</v>
      </c>
    </row>
    <row r="836" spans="2:15" ht="11" outlineLevel="1" x14ac:dyDescent="0.15">
      <c r="B836" t="s">
        <v>562</v>
      </c>
      <c r="C836" t="s">
        <v>25437</v>
      </c>
      <c r="D836" t="s">
        <v>25579</v>
      </c>
      <c r="E836" t="s">
        <v>25580</v>
      </c>
      <c r="F836" t="s">
        <v>25444</v>
      </c>
      <c r="H836" t="s">
        <v>25441</v>
      </c>
      <c r="I836" t="s">
        <v>25441</v>
      </c>
      <c r="J836" s="5">
        <v>0</v>
      </c>
      <c r="K836" t="s">
        <v>967</v>
      </c>
      <c r="L836" s="15">
        <v>265</v>
      </c>
      <c r="M836" t="s">
        <v>26265</v>
      </c>
      <c r="N836" t="s">
        <v>25415</v>
      </c>
      <c r="O836" t="s">
        <v>26277</v>
      </c>
    </row>
    <row r="837" spans="2:15" ht="11" outlineLevel="1" x14ac:dyDescent="0.15">
      <c r="B837" t="s">
        <v>554</v>
      </c>
      <c r="C837" t="s">
        <v>25437</v>
      </c>
      <c r="D837" t="s">
        <v>25594</v>
      </c>
      <c r="E837" t="s">
        <v>25580</v>
      </c>
      <c r="F837" t="s">
        <v>25444</v>
      </c>
      <c r="H837" t="s">
        <v>25412</v>
      </c>
      <c r="I837" t="s">
        <v>25413</v>
      </c>
      <c r="J837" s="5">
        <v>0</v>
      </c>
      <c r="K837" t="s">
        <v>967</v>
      </c>
      <c r="L837" s="15">
        <v>265</v>
      </c>
      <c r="M837" t="s">
        <v>26265</v>
      </c>
      <c r="N837" t="s">
        <v>25415</v>
      </c>
      <c r="O837" t="s">
        <v>26278</v>
      </c>
    </row>
    <row r="838" spans="2:15" ht="11" outlineLevel="1" x14ac:dyDescent="0.15">
      <c r="B838" t="s">
        <v>554</v>
      </c>
      <c r="C838" t="s">
        <v>25437</v>
      </c>
      <c r="D838" t="s">
        <v>25594</v>
      </c>
      <c r="E838" t="s">
        <v>25580</v>
      </c>
      <c r="F838" t="s">
        <v>25444</v>
      </c>
      <c r="G838" t="s">
        <v>25433</v>
      </c>
      <c r="H838" t="s">
        <v>25417</v>
      </c>
      <c r="I838" t="s">
        <v>25417</v>
      </c>
      <c r="J838" s="5">
        <v>2.3450000000000002</v>
      </c>
      <c r="K838" t="s">
        <v>967</v>
      </c>
      <c r="L838" s="15">
        <v>265</v>
      </c>
      <c r="M838" t="s">
        <v>26265</v>
      </c>
      <c r="N838" t="s">
        <v>25415</v>
      </c>
      <c r="O838" t="s">
        <v>26279</v>
      </c>
    </row>
    <row r="839" spans="2:15" ht="11" outlineLevel="1" x14ac:dyDescent="0.15">
      <c r="B839" t="s">
        <v>554</v>
      </c>
      <c r="C839" t="s">
        <v>25437</v>
      </c>
      <c r="D839" t="s">
        <v>25594</v>
      </c>
      <c r="E839" t="s">
        <v>25580</v>
      </c>
      <c r="F839" t="s">
        <v>25444</v>
      </c>
      <c r="G839" t="s">
        <v>25435</v>
      </c>
      <c r="H839" t="s">
        <v>25420</v>
      </c>
      <c r="I839" t="s">
        <v>25420</v>
      </c>
      <c r="J839" s="5">
        <v>2.3740000000000001</v>
      </c>
      <c r="K839" t="s">
        <v>967</v>
      </c>
      <c r="L839" s="15">
        <v>265</v>
      </c>
      <c r="M839" t="s">
        <v>26265</v>
      </c>
      <c r="N839" t="s">
        <v>25415</v>
      </c>
      <c r="O839" t="s">
        <v>26280</v>
      </c>
    </row>
    <row r="840" spans="2:15" ht="11" outlineLevel="1" x14ac:dyDescent="0.15">
      <c r="B840" t="s">
        <v>554</v>
      </c>
      <c r="C840" t="s">
        <v>25437</v>
      </c>
      <c r="D840" t="s">
        <v>25594</v>
      </c>
      <c r="E840" t="s">
        <v>25580</v>
      </c>
      <c r="F840" t="s">
        <v>25444</v>
      </c>
      <c r="G840" t="s">
        <v>25437</v>
      </c>
      <c r="H840" t="s">
        <v>25422</v>
      </c>
      <c r="I840" t="s">
        <v>25423</v>
      </c>
      <c r="J840" s="5">
        <v>2.7160000000000002</v>
      </c>
      <c r="K840" t="s">
        <v>967</v>
      </c>
      <c r="L840" s="15">
        <v>265</v>
      </c>
      <c r="M840" t="s">
        <v>26265</v>
      </c>
      <c r="N840" t="s">
        <v>25415</v>
      </c>
      <c r="O840" t="s">
        <v>26281</v>
      </c>
    </row>
    <row r="841" spans="2:15" ht="11" outlineLevel="1" x14ac:dyDescent="0.15">
      <c r="B841" t="s">
        <v>554</v>
      </c>
      <c r="C841" t="s">
        <v>25437</v>
      </c>
      <c r="D841" t="s">
        <v>25594</v>
      </c>
      <c r="E841" t="s">
        <v>25580</v>
      </c>
      <c r="F841" t="s">
        <v>25444</v>
      </c>
      <c r="G841" t="s">
        <v>25437</v>
      </c>
      <c r="H841" t="s">
        <v>25425</v>
      </c>
      <c r="I841" t="s">
        <v>25423</v>
      </c>
      <c r="J841" s="5">
        <v>0</v>
      </c>
      <c r="K841" t="s">
        <v>967</v>
      </c>
      <c r="L841" s="15">
        <v>265</v>
      </c>
      <c r="M841" t="s">
        <v>26265</v>
      </c>
      <c r="N841" t="s">
        <v>25415</v>
      </c>
      <c r="O841" t="s">
        <v>26282</v>
      </c>
    </row>
    <row r="842" spans="2:15" ht="11" outlineLevel="1" x14ac:dyDescent="0.15">
      <c r="B842" t="s">
        <v>554</v>
      </c>
      <c r="C842" t="s">
        <v>25437</v>
      </c>
      <c r="D842" t="s">
        <v>25594</v>
      </c>
      <c r="E842" t="s">
        <v>25580</v>
      </c>
      <c r="F842" t="s">
        <v>25444</v>
      </c>
      <c r="G842" t="s">
        <v>25437</v>
      </c>
      <c r="H842" t="s">
        <v>25427</v>
      </c>
      <c r="I842" t="s">
        <v>25423</v>
      </c>
      <c r="J842" s="5">
        <v>2.7160000000000002</v>
      </c>
      <c r="K842" t="s">
        <v>967</v>
      </c>
      <c r="L842" s="15">
        <v>265</v>
      </c>
      <c r="M842" t="s">
        <v>26265</v>
      </c>
      <c r="N842" t="s">
        <v>25415</v>
      </c>
      <c r="O842" t="s">
        <v>26283</v>
      </c>
    </row>
    <row r="843" spans="2:15" ht="11" outlineLevel="1" x14ac:dyDescent="0.15">
      <c r="B843" t="s">
        <v>554</v>
      </c>
      <c r="C843" t="s">
        <v>25437</v>
      </c>
      <c r="D843" t="s">
        <v>25594</v>
      </c>
      <c r="E843" t="s">
        <v>25580</v>
      </c>
      <c r="F843" t="s">
        <v>25444</v>
      </c>
      <c r="G843" t="s">
        <v>25617</v>
      </c>
      <c r="H843" t="s">
        <v>25430</v>
      </c>
      <c r="I843" t="s">
        <v>25431</v>
      </c>
      <c r="J843" s="5">
        <v>0</v>
      </c>
      <c r="K843" t="s">
        <v>967</v>
      </c>
      <c r="L843" s="15">
        <v>265</v>
      </c>
      <c r="M843" t="s">
        <v>26265</v>
      </c>
      <c r="N843" t="s">
        <v>25415</v>
      </c>
      <c r="O843" t="s">
        <v>26284</v>
      </c>
    </row>
    <row r="844" spans="2:15" ht="11" outlineLevel="1" x14ac:dyDescent="0.15">
      <c r="B844" t="s">
        <v>554</v>
      </c>
      <c r="C844" t="s">
        <v>25437</v>
      </c>
      <c r="D844" t="s">
        <v>25594</v>
      </c>
      <c r="E844" t="s">
        <v>25580</v>
      </c>
      <c r="F844" t="s">
        <v>25444</v>
      </c>
      <c r="G844" t="s">
        <v>25788</v>
      </c>
      <c r="H844" t="s">
        <v>25430</v>
      </c>
      <c r="I844" t="s">
        <v>25431</v>
      </c>
      <c r="J844" s="5">
        <v>0</v>
      </c>
      <c r="K844" t="s">
        <v>967</v>
      </c>
      <c r="L844" s="15">
        <v>265</v>
      </c>
      <c r="M844" t="s">
        <v>26265</v>
      </c>
      <c r="N844" t="s">
        <v>25415</v>
      </c>
      <c r="O844" t="s">
        <v>26285</v>
      </c>
    </row>
    <row r="845" spans="2:15" ht="11" outlineLevel="1" x14ac:dyDescent="0.15">
      <c r="B845" t="s">
        <v>554</v>
      </c>
      <c r="C845" t="s">
        <v>25437</v>
      </c>
      <c r="D845" t="s">
        <v>25594</v>
      </c>
      <c r="E845" t="s">
        <v>25580</v>
      </c>
      <c r="F845" t="s">
        <v>25444</v>
      </c>
      <c r="G845" t="s">
        <v>25959</v>
      </c>
      <c r="H845" t="s">
        <v>25430</v>
      </c>
      <c r="I845" t="s">
        <v>25431</v>
      </c>
      <c r="J845" s="5">
        <v>0</v>
      </c>
      <c r="K845" t="s">
        <v>967</v>
      </c>
      <c r="L845" s="15">
        <v>265</v>
      </c>
      <c r="M845" t="s">
        <v>26265</v>
      </c>
      <c r="N845" t="s">
        <v>25415</v>
      </c>
      <c r="O845" t="s">
        <v>26286</v>
      </c>
    </row>
    <row r="846" spans="2:15" ht="11" outlineLevel="1" x14ac:dyDescent="0.15">
      <c r="B846" t="s">
        <v>554</v>
      </c>
      <c r="C846" t="s">
        <v>25437</v>
      </c>
      <c r="D846" t="s">
        <v>25594</v>
      </c>
      <c r="E846" t="s">
        <v>25580</v>
      </c>
      <c r="F846" t="s">
        <v>25444</v>
      </c>
      <c r="G846" t="s">
        <v>4181</v>
      </c>
      <c r="H846" t="s">
        <v>25430</v>
      </c>
      <c r="I846" t="s">
        <v>25431</v>
      </c>
      <c r="J846" s="5">
        <v>0</v>
      </c>
      <c r="K846" t="s">
        <v>967</v>
      </c>
      <c r="L846" s="15">
        <v>265</v>
      </c>
      <c r="M846" t="s">
        <v>26265</v>
      </c>
      <c r="N846" t="s">
        <v>25415</v>
      </c>
      <c r="O846" t="s">
        <v>26287</v>
      </c>
    </row>
    <row r="847" spans="2:15" ht="11" outlineLevel="1" x14ac:dyDescent="0.15">
      <c r="B847" t="s">
        <v>554</v>
      </c>
      <c r="C847" t="s">
        <v>25437</v>
      </c>
      <c r="D847" t="s">
        <v>25594</v>
      </c>
      <c r="E847" t="s">
        <v>25580</v>
      </c>
      <c r="F847" t="s">
        <v>25444</v>
      </c>
      <c r="H847" t="s">
        <v>25439</v>
      </c>
      <c r="I847" t="s">
        <v>25439</v>
      </c>
      <c r="J847" s="5">
        <v>0</v>
      </c>
      <c r="K847" t="s">
        <v>967</v>
      </c>
      <c r="L847" s="15">
        <v>265</v>
      </c>
      <c r="M847" t="s">
        <v>26265</v>
      </c>
      <c r="N847" t="s">
        <v>25415</v>
      </c>
      <c r="O847" t="s">
        <v>26288</v>
      </c>
    </row>
    <row r="848" spans="2:15" ht="11" outlineLevel="1" x14ac:dyDescent="0.15">
      <c r="B848" t="s">
        <v>554</v>
      </c>
      <c r="C848" t="s">
        <v>25437</v>
      </c>
      <c r="D848" t="s">
        <v>25594</v>
      </c>
      <c r="E848" t="s">
        <v>25580</v>
      </c>
      <c r="F848" t="s">
        <v>25444</v>
      </c>
      <c r="H848" t="s">
        <v>25441</v>
      </c>
      <c r="I848" t="s">
        <v>25441</v>
      </c>
      <c r="J848" s="5">
        <v>0</v>
      </c>
      <c r="K848" t="s">
        <v>967</v>
      </c>
      <c r="L848" s="15">
        <v>265</v>
      </c>
      <c r="M848" t="s">
        <v>26265</v>
      </c>
      <c r="N848" t="s">
        <v>25415</v>
      </c>
      <c r="O848" t="s">
        <v>26289</v>
      </c>
    </row>
    <row r="849" spans="2:15" ht="11" outlineLevel="1" x14ac:dyDescent="0.15">
      <c r="B849" t="s">
        <v>552</v>
      </c>
      <c r="C849" t="s">
        <v>25617</v>
      </c>
      <c r="D849" t="s">
        <v>25409</v>
      </c>
      <c r="E849" t="s">
        <v>25410</v>
      </c>
      <c r="F849" t="s">
        <v>25411</v>
      </c>
      <c r="H849" t="s">
        <v>25412</v>
      </c>
      <c r="I849" t="s">
        <v>25413</v>
      </c>
      <c r="J849" s="5">
        <v>3</v>
      </c>
      <c r="K849" t="s">
        <v>967</v>
      </c>
      <c r="L849" s="15">
        <v>329</v>
      </c>
      <c r="M849" t="s">
        <v>26290</v>
      </c>
      <c r="N849" t="s">
        <v>25415</v>
      </c>
      <c r="O849" t="s">
        <v>26291</v>
      </c>
    </row>
    <row r="850" spans="2:15" ht="11" outlineLevel="1" x14ac:dyDescent="0.15">
      <c r="B850" t="s">
        <v>552</v>
      </c>
      <c r="C850" t="s">
        <v>25617</v>
      </c>
      <c r="D850" t="s">
        <v>25409</v>
      </c>
      <c r="E850" t="s">
        <v>25410</v>
      </c>
      <c r="F850" t="s">
        <v>25411</v>
      </c>
      <c r="G850" t="s">
        <v>25435</v>
      </c>
      <c r="H850" t="s">
        <v>25417</v>
      </c>
      <c r="I850" t="s">
        <v>25417</v>
      </c>
      <c r="J850" s="5">
        <v>2</v>
      </c>
      <c r="K850" t="s">
        <v>967</v>
      </c>
      <c r="L850" s="15">
        <v>329</v>
      </c>
      <c r="M850" t="s">
        <v>26290</v>
      </c>
      <c r="N850" t="s">
        <v>25415</v>
      </c>
      <c r="O850" t="s">
        <v>26292</v>
      </c>
    </row>
    <row r="851" spans="2:15" ht="11" outlineLevel="1" x14ac:dyDescent="0.15">
      <c r="B851" t="s">
        <v>552</v>
      </c>
      <c r="C851" t="s">
        <v>25617</v>
      </c>
      <c r="D851" t="s">
        <v>25409</v>
      </c>
      <c r="E851" t="s">
        <v>25410</v>
      </c>
      <c r="F851" t="s">
        <v>25411</v>
      </c>
      <c r="G851" t="s">
        <v>25437</v>
      </c>
      <c r="H851" t="s">
        <v>25420</v>
      </c>
      <c r="I851" t="s">
        <v>25420</v>
      </c>
      <c r="J851" s="5">
        <v>4</v>
      </c>
      <c r="K851" t="s">
        <v>967</v>
      </c>
      <c r="L851" s="15">
        <v>329</v>
      </c>
      <c r="M851" t="s">
        <v>26290</v>
      </c>
      <c r="N851" t="s">
        <v>25415</v>
      </c>
      <c r="O851" t="s">
        <v>26293</v>
      </c>
    </row>
    <row r="852" spans="2:15" ht="11" outlineLevel="1" x14ac:dyDescent="0.15">
      <c r="B852" t="s">
        <v>552</v>
      </c>
      <c r="C852" t="s">
        <v>25617</v>
      </c>
      <c r="D852" t="s">
        <v>25409</v>
      </c>
      <c r="E852" t="s">
        <v>25410</v>
      </c>
      <c r="F852" t="s">
        <v>25411</v>
      </c>
      <c r="G852" t="s">
        <v>25617</v>
      </c>
      <c r="H852" t="s">
        <v>25422</v>
      </c>
      <c r="I852" t="s">
        <v>25423</v>
      </c>
      <c r="J852" s="5">
        <v>5</v>
      </c>
      <c r="K852" t="s">
        <v>967</v>
      </c>
      <c r="L852" s="15">
        <v>329</v>
      </c>
      <c r="M852" t="s">
        <v>26290</v>
      </c>
      <c r="N852" t="s">
        <v>25415</v>
      </c>
      <c r="O852" t="s">
        <v>26294</v>
      </c>
    </row>
    <row r="853" spans="2:15" ht="11" outlineLevel="1" x14ac:dyDescent="0.15">
      <c r="B853" t="s">
        <v>552</v>
      </c>
      <c r="C853" t="s">
        <v>25617</v>
      </c>
      <c r="D853" t="s">
        <v>25409</v>
      </c>
      <c r="E853" t="s">
        <v>25410</v>
      </c>
      <c r="F853" t="s">
        <v>25411</v>
      </c>
      <c r="G853" t="s">
        <v>25617</v>
      </c>
      <c r="H853" t="s">
        <v>25425</v>
      </c>
      <c r="I853" t="s">
        <v>25423</v>
      </c>
      <c r="J853" s="5">
        <v>0</v>
      </c>
      <c r="K853" t="s">
        <v>967</v>
      </c>
      <c r="L853" s="15">
        <v>329</v>
      </c>
      <c r="M853" t="s">
        <v>26290</v>
      </c>
      <c r="N853" t="s">
        <v>25415</v>
      </c>
      <c r="O853" t="s">
        <v>26295</v>
      </c>
    </row>
    <row r="854" spans="2:15" ht="11" outlineLevel="1" x14ac:dyDescent="0.15">
      <c r="B854" t="s">
        <v>552</v>
      </c>
      <c r="C854" t="s">
        <v>25617</v>
      </c>
      <c r="D854" t="s">
        <v>25409</v>
      </c>
      <c r="E854" t="s">
        <v>25410</v>
      </c>
      <c r="F854" t="s">
        <v>25411</v>
      </c>
      <c r="G854" t="s">
        <v>25617</v>
      </c>
      <c r="H854" t="s">
        <v>25427</v>
      </c>
      <c r="I854" t="s">
        <v>25423</v>
      </c>
      <c r="J854" s="5">
        <v>5</v>
      </c>
      <c r="K854" t="s">
        <v>967</v>
      </c>
      <c r="L854" s="15">
        <v>329</v>
      </c>
      <c r="M854" t="s">
        <v>26290</v>
      </c>
      <c r="N854" t="s">
        <v>25415</v>
      </c>
      <c r="O854" t="s">
        <v>26296</v>
      </c>
    </row>
    <row r="855" spans="2:15" ht="11" outlineLevel="1" x14ac:dyDescent="0.15">
      <c r="B855" t="s">
        <v>552</v>
      </c>
      <c r="C855" t="s">
        <v>25617</v>
      </c>
      <c r="D855" t="s">
        <v>25409</v>
      </c>
      <c r="E855" t="s">
        <v>25410</v>
      </c>
      <c r="F855" t="s">
        <v>25411</v>
      </c>
      <c r="G855" t="s">
        <v>25788</v>
      </c>
      <c r="H855" t="s">
        <v>25430</v>
      </c>
      <c r="I855" t="s">
        <v>25431</v>
      </c>
      <c r="J855" s="5">
        <v>4</v>
      </c>
      <c r="K855" t="s">
        <v>967</v>
      </c>
      <c r="L855" s="15">
        <v>329</v>
      </c>
      <c r="M855" t="s">
        <v>26290</v>
      </c>
      <c r="N855" t="s">
        <v>25415</v>
      </c>
      <c r="O855" t="s">
        <v>26297</v>
      </c>
    </row>
    <row r="856" spans="2:15" ht="11" outlineLevel="1" x14ac:dyDescent="0.15">
      <c r="B856" t="s">
        <v>552</v>
      </c>
      <c r="C856" t="s">
        <v>25617</v>
      </c>
      <c r="D856" t="s">
        <v>25409</v>
      </c>
      <c r="E856" t="s">
        <v>25410</v>
      </c>
      <c r="F856" t="s">
        <v>25411</v>
      </c>
      <c r="G856" t="s">
        <v>25959</v>
      </c>
      <c r="H856" t="s">
        <v>25430</v>
      </c>
      <c r="I856" t="s">
        <v>25431</v>
      </c>
      <c r="J856" s="5">
        <v>3</v>
      </c>
      <c r="K856" t="s">
        <v>967</v>
      </c>
      <c r="L856" s="15">
        <v>329</v>
      </c>
      <c r="M856" t="s">
        <v>26290</v>
      </c>
      <c r="N856" t="s">
        <v>25415</v>
      </c>
      <c r="O856" t="s">
        <v>26298</v>
      </c>
    </row>
    <row r="857" spans="2:15" ht="11" outlineLevel="1" x14ac:dyDescent="0.15">
      <c r="B857" t="s">
        <v>552</v>
      </c>
      <c r="C857" t="s">
        <v>25617</v>
      </c>
      <c r="D857" t="s">
        <v>25409</v>
      </c>
      <c r="E857" t="s">
        <v>25410</v>
      </c>
      <c r="F857" t="s">
        <v>25411</v>
      </c>
      <c r="G857" t="s">
        <v>4181</v>
      </c>
      <c r="H857" t="s">
        <v>25430</v>
      </c>
      <c r="I857" t="s">
        <v>25431</v>
      </c>
      <c r="J857" s="5">
        <v>1</v>
      </c>
      <c r="K857" t="s">
        <v>967</v>
      </c>
      <c r="L857" s="15">
        <v>329</v>
      </c>
      <c r="M857" t="s">
        <v>26290</v>
      </c>
      <c r="N857" t="s">
        <v>25415</v>
      </c>
      <c r="O857" t="s">
        <v>26299</v>
      </c>
    </row>
    <row r="858" spans="2:15" ht="11" outlineLevel="1" x14ac:dyDescent="0.15">
      <c r="B858" t="s">
        <v>552</v>
      </c>
      <c r="C858" t="s">
        <v>25617</v>
      </c>
      <c r="D858" t="s">
        <v>25409</v>
      </c>
      <c r="E858" t="s">
        <v>25410</v>
      </c>
      <c r="F858" t="s">
        <v>25411</v>
      </c>
      <c r="G858" t="s">
        <v>26300</v>
      </c>
      <c r="H858" t="s">
        <v>25430</v>
      </c>
      <c r="I858" t="s">
        <v>25431</v>
      </c>
      <c r="J858" s="5">
        <v>4</v>
      </c>
      <c r="K858" t="s">
        <v>967</v>
      </c>
      <c r="L858" s="15">
        <v>329</v>
      </c>
      <c r="M858" t="s">
        <v>26290</v>
      </c>
      <c r="N858" t="s">
        <v>25415</v>
      </c>
      <c r="O858" t="s">
        <v>26301</v>
      </c>
    </row>
    <row r="859" spans="2:15" ht="11" outlineLevel="1" x14ac:dyDescent="0.15">
      <c r="B859" t="s">
        <v>552</v>
      </c>
      <c r="C859" t="s">
        <v>25617</v>
      </c>
      <c r="D859" t="s">
        <v>25409</v>
      </c>
      <c r="E859" t="s">
        <v>25410</v>
      </c>
      <c r="F859" t="s">
        <v>25411</v>
      </c>
      <c r="H859" t="s">
        <v>25439</v>
      </c>
      <c r="I859" t="s">
        <v>25439</v>
      </c>
      <c r="J859" s="5">
        <v>0</v>
      </c>
      <c r="K859" t="s">
        <v>967</v>
      </c>
      <c r="L859" s="15">
        <v>329</v>
      </c>
      <c r="M859" t="s">
        <v>26290</v>
      </c>
      <c r="N859" t="s">
        <v>25415</v>
      </c>
      <c r="O859" t="s">
        <v>26302</v>
      </c>
    </row>
    <row r="860" spans="2:15" ht="11" outlineLevel="1" x14ac:dyDescent="0.15">
      <c r="B860" t="s">
        <v>552</v>
      </c>
      <c r="C860" t="s">
        <v>25617</v>
      </c>
      <c r="D860" t="s">
        <v>25409</v>
      </c>
      <c r="E860" t="s">
        <v>25410</v>
      </c>
      <c r="F860" t="s">
        <v>25411</v>
      </c>
      <c r="H860" t="s">
        <v>25441</v>
      </c>
      <c r="I860" t="s">
        <v>25441</v>
      </c>
      <c r="J860" s="5">
        <v>26</v>
      </c>
      <c r="K860" t="s">
        <v>967</v>
      </c>
      <c r="L860" s="15">
        <v>329</v>
      </c>
      <c r="M860" t="s">
        <v>26290</v>
      </c>
      <c r="N860" t="s">
        <v>25415</v>
      </c>
      <c r="O860" t="s">
        <v>26303</v>
      </c>
    </row>
    <row r="861" spans="2:15" ht="11" outlineLevel="1" x14ac:dyDescent="0.15">
      <c r="B861" t="s">
        <v>552</v>
      </c>
      <c r="C861" t="s">
        <v>25617</v>
      </c>
      <c r="D861" t="s">
        <v>25409</v>
      </c>
      <c r="E861" t="s">
        <v>25443</v>
      </c>
      <c r="F861" t="s">
        <v>25444</v>
      </c>
      <c r="H861" t="s">
        <v>25412</v>
      </c>
      <c r="I861" t="s">
        <v>25413</v>
      </c>
      <c r="J861" s="5">
        <v>317.53699999999998</v>
      </c>
      <c r="K861" t="s">
        <v>967</v>
      </c>
      <c r="L861" s="15">
        <v>329</v>
      </c>
      <c r="M861" t="s">
        <v>26290</v>
      </c>
      <c r="N861" t="s">
        <v>25415</v>
      </c>
      <c r="O861" t="s">
        <v>26304</v>
      </c>
    </row>
    <row r="862" spans="2:15" ht="11" outlineLevel="1" x14ac:dyDescent="0.15">
      <c r="B862" t="s">
        <v>552</v>
      </c>
      <c r="C862" t="s">
        <v>25617</v>
      </c>
      <c r="D862" t="s">
        <v>25409</v>
      </c>
      <c r="E862" t="s">
        <v>25443</v>
      </c>
      <c r="F862" t="s">
        <v>25444</v>
      </c>
      <c r="G862" t="s">
        <v>25435</v>
      </c>
      <c r="H862" t="s">
        <v>25417</v>
      </c>
      <c r="I862" t="s">
        <v>25417</v>
      </c>
      <c r="J862" s="5">
        <v>55.459000000000003</v>
      </c>
      <c r="K862" t="s">
        <v>967</v>
      </c>
      <c r="L862" s="15">
        <v>329</v>
      </c>
      <c r="M862" t="s">
        <v>26290</v>
      </c>
      <c r="N862" t="s">
        <v>25415</v>
      </c>
      <c r="O862" t="s">
        <v>26305</v>
      </c>
    </row>
    <row r="863" spans="2:15" ht="11" outlineLevel="1" x14ac:dyDescent="0.15">
      <c r="B863" t="s">
        <v>552</v>
      </c>
      <c r="C863" t="s">
        <v>25617</v>
      </c>
      <c r="D863" t="s">
        <v>25409</v>
      </c>
      <c r="E863" t="s">
        <v>25443</v>
      </c>
      <c r="F863" t="s">
        <v>25444</v>
      </c>
      <c r="G863" t="s">
        <v>25437</v>
      </c>
      <c r="H863" t="s">
        <v>25420</v>
      </c>
      <c r="I863" t="s">
        <v>25420</v>
      </c>
      <c r="J863" s="5">
        <v>57.341999999999999</v>
      </c>
      <c r="K863" t="s">
        <v>967</v>
      </c>
      <c r="L863" s="15">
        <v>329</v>
      </c>
      <c r="M863" t="s">
        <v>26290</v>
      </c>
      <c r="N863" t="s">
        <v>25415</v>
      </c>
      <c r="O863" t="s">
        <v>26306</v>
      </c>
    </row>
    <row r="864" spans="2:15" ht="11" outlineLevel="1" x14ac:dyDescent="0.15">
      <c r="B864" t="s">
        <v>552</v>
      </c>
      <c r="C864" t="s">
        <v>25617</v>
      </c>
      <c r="D864" t="s">
        <v>25409</v>
      </c>
      <c r="E864" t="s">
        <v>25443</v>
      </c>
      <c r="F864" t="s">
        <v>25444</v>
      </c>
      <c r="G864" t="s">
        <v>25617</v>
      </c>
      <c r="H864" t="s">
        <v>25422</v>
      </c>
      <c r="I864" t="s">
        <v>25423</v>
      </c>
      <c r="J864" s="5">
        <v>75.716999999999999</v>
      </c>
      <c r="K864" t="s">
        <v>967</v>
      </c>
      <c r="L864" s="15">
        <v>329</v>
      </c>
      <c r="M864" t="s">
        <v>26290</v>
      </c>
      <c r="N864" t="s">
        <v>25415</v>
      </c>
      <c r="O864" t="s">
        <v>26307</v>
      </c>
    </row>
    <row r="865" spans="2:15" ht="11" outlineLevel="1" x14ac:dyDescent="0.15">
      <c r="B865" t="s">
        <v>552</v>
      </c>
      <c r="C865" t="s">
        <v>25617</v>
      </c>
      <c r="D865" t="s">
        <v>25409</v>
      </c>
      <c r="E865" t="s">
        <v>25443</v>
      </c>
      <c r="F865" t="s">
        <v>25444</v>
      </c>
      <c r="G865" t="s">
        <v>25617</v>
      </c>
      <c r="H865" t="s">
        <v>25425</v>
      </c>
      <c r="I865" t="s">
        <v>25423</v>
      </c>
      <c r="J865" s="5">
        <v>0</v>
      </c>
      <c r="K865" t="s">
        <v>967</v>
      </c>
      <c r="L865" s="15">
        <v>329</v>
      </c>
      <c r="M865" t="s">
        <v>26290</v>
      </c>
      <c r="N865" t="s">
        <v>25415</v>
      </c>
      <c r="O865" t="s">
        <v>26308</v>
      </c>
    </row>
    <row r="866" spans="2:15" ht="11" outlineLevel="1" x14ac:dyDescent="0.15">
      <c r="B866" t="s">
        <v>552</v>
      </c>
      <c r="C866" t="s">
        <v>25617</v>
      </c>
      <c r="D866" t="s">
        <v>25409</v>
      </c>
      <c r="E866" t="s">
        <v>25443</v>
      </c>
      <c r="F866" t="s">
        <v>25444</v>
      </c>
      <c r="G866" t="s">
        <v>25617</v>
      </c>
      <c r="H866" t="s">
        <v>25427</v>
      </c>
      <c r="I866" t="s">
        <v>25423</v>
      </c>
      <c r="J866" s="5">
        <v>75.716999999999999</v>
      </c>
      <c r="K866" t="s">
        <v>967</v>
      </c>
      <c r="L866" s="15">
        <v>329</v>
      </c>
      <c r="M866" t="s">
        <v>26290</v>
      </c>
      <c r="N866" t="s">
        <v>25415</v>
      </c>
      <c r="O866" t="s">
        <v>26309</v>
      </c>
    </row>
    <row r="867" spans="2:15" ht="11" outlineLevel="1" x14ac:dyDescent="0.15">
      <c r="B867" t="s">
        <v>552</v>
      </c>
      <c r="C867" t="s">
        <v>25617</v>
      </c>
      <c r="D867" t="s">
        <v>25409</v>
      </c>
      <c r="E867" t="s">
        <v>25443</v>
      </c>
      <c r="F867" t="s">
        <v>25444</v>
      </c>
      <c r="G867" t="s">
        <v>25788</v>
      </c>
      <c r="H867" t="s">
        <v>25430</v>
      </c>
      <c r="I867" t="s">
        <v>25431</v>
      </c>
      <c r="J867" s="5">
        <v>49.323999999999998</v>
      </c>
      <c r="K867" t="s">
        <v>967</v>
      </c>
      <c r="L867" s="15">
        <v>329</v>
      </c>
      <c r="M867" t="s">
        <v>26290</v>
      </c>
      <c r="N867" t="s">
        <v>25415</v>
      </c>
      <c r="O867" t="s">
        <v>26310</v>
      </c>
    </row>
    <row r="868" spans="2:15" ht="11" outlineLevel="1" x14ac:dyDescent="0.15">
      <c r="B868" t="s">
        <v>552</v>
      </c>
      <c r="C868" t="s">
        <v>25617</v>
      </c>
      <c r="D868" t="s">
        <v>25409</v>
      </c>
      <c r="E868" t="s">
        <v>25443</v>
      </c>
      <c r="F868" t="s">
        <v>25444</v>
      </c>
      <c r="G868" t="s">
        <v>25959</v>
      </c>
      <c r="H868" t="s">
        <v>25430</v>
      </c>
      <c r="I868" t="s">
        <v>25431</v>
      </c>
      <c r="J868" s="5">
        <v>28.959</v>
      </c>
      <c r="K868" t="s">
        <v>967</v>
      </c>
      <c r="L868" s="15">
        <v>329</v>
      </c>
      <c r="M868" t="s">
        <v>26290</v>
      </c>
      <c r="N868" t="s">
        <v>25415</v>
      </c>
      <c r="O868" t="s">
        <v>26311</v>
      </c>
    </row>
    <row r="869" spans="2:15" ht="11" outlineLevel="1" x14ac:dyDescent="0.15">
      <c r="B869" t="s">
        <v>552</v>
      </c>
      <c r="C869" t="s">
        <v>25617</v>
      </c>
      <c r="D869" t="s">
        <v>25409</v>
      </c>
      <c r="E869" t="s">
        <v>25443</v>
      </c>
      <c r="F869" t="s">
        <v>25444</v>
      </c>
      <c r="G869" t="s">
        <v>4181</v>
      </c>
      <c r="H869" t="s">
        <v>25430</v>
      </c>
      <c r="I869" t="s">
        <v>25431</v>
      </c>
      <c r="J869" s="5">
        <v>28.931000000000001</v>
      </c>
      <c r="K869" t="s">
        <v>967</v>
      </c>
      <c r="L869" s="15">
        <v>329</v>
      </c>
      <c r="M869" t="s">
        <v>26290</v>
      </c>
      <c r="N869" t="s">
        <v>25415</v>
      </c>
      <c r="O869" t="s">
        <v>26312</v>
      </c>
    </row>
    <row r="870" spans="2:15" ht="11" outlineLevel="1" x14ac:dyDescent="0.15">
      <c r="B870" t="s">
        <v>552</v>
      </c>
      <c r="C870" t="s">
        <v>25617</v>
      </c>
      <c r="D870" t="s">
        <v>25409</v>
      </c>
      <c r="E870" t="s">
        <v>25443</v>
      </c>
      <c r="F870" t="s">
        <v>25444</v>
      </c>
      <c r="G870" t="s">
        <v>26300</v>
      </c>
      <c r="H870" t="s">
        <v>25430</v>
      </c>
      <c r="I870" t="s">
        <v>25431</v>
      </c>
      <c r="J870" s="5">
        <v>29.701000000000001</v>
      </c>
      <c r="K870" t="s">
        <v>967</v>
      </c>
      <c r="L870" s="15">
        <v>329</v>
      </c>
      <c r="M870" t="s">
        <v>26290</v>
      </c>
      <c r="N870" t="s">
        <v>25415</v>
      </c>
      <c r="O870" t="s">
        <v>26313</v>
      </c>
    </row>
    <row r="871" spans="2:15" ht="11" outlineLevel="1" x14ac:dyDescent="0.15">
      <c r="B871" t="s">
        <v>552</v>
      </c>
      <c r="C871" t="s">
        <v>25617</v>
      </c>
      <c r="D871" t="s">
        <v>25409</v>
      </c>
      <c r="E871" t="s">
        <v>25443</v>
      </c>
      <c r="F871" t="s">
        <v>25444</v>
      </c>
      <c r="H871" t="s">
        <v>25439</v>
      </c>
      <c r="I871" t="s">
        <v>25439</v>
      </c>
      <c r="J871" s="5">
        <v>0</v>
      </c>
      <c r="K871" t="s">
        <v>967</v>
      </c>
      <c r="L871" s="15">
        <v>329</v>
      </c>
      <c r="M871" t="s">
        <v>26290</v>
      </c>
      <c r="N871" t="s">
        <v>25415</v>
      </c>
      <c r="O871" t="s">
        <v>26314</v>
      </c>
    </row>
    <row r="872" spans="2:15" ht="11" outlineLevel="1" x14ac:dyDescent="0.15">
      <c r="B872" t="s">
        <v>552</v>
      </c>
      <c r="C872" t="s">
        <v>25617</v>
      </c>
      <c r="D872" t="s">
        <v>25409</v>
      </c>
      <c r="E872" t="s">
        <v>25443</v>
      </c>
      <c r="F872" t="s">
        <v>25444</v>
      </c>
      <c r="H872" t="s">
        <v>25441</v>
      </c>
      <c r="I872" t="s">
        <v>25441</v>
      </c>
      <c r="J872" s="5">
        <v>642.97</v>
      </c>
      <c r="K872" t="s">
        <v>967</v>
      </c>
      <c r="L872" s="15">
        <v>329</v>
      </c>
      <c r="M872" t="s">
        <v>26290</v>
      </c>
      <c r="N872" t="s">
        <v>25415</v>
      </c>
      <c r="O872" t="s">
        <v>26315</v>
      </c>
    </row>
    <row r="873" spans="2:15" ht="11" outlineLevel="1" x14ac:dyDescent="0.15">
      <c r="B873" t="s">
        <v>552</v>
      </c>
      <c r="C873" t="s">
        <v>25617</v>
      </c>
      <c r="D873" t="s">
        <v>25409</v>
      </c>
      <c r="E873" t="s">
        <v>25457</v>
      </c>
      <c r="F873" t="s">
        <v>25444</v>
      </c>
      <c r="H873" t="s">
        <v>25412</v>
      </c>
      <c r="I873" t="s">
        <v>25413</v>
      </c>
      <c r="J873" s="5">
        <v>317.53699999999998</v>
      </c>
      <c r="K873" t="s">
        <v>967</v>
      </c>
      <c r="L873" s="15">
        <v>329</v>
      </c>
      <c r="M873" t="s">
        <v>26290</v>
      </c>
      <c r="N873" t="s">
        <v>25415</v>
      </c>
      <c r="O873" t="s">
        <v>26316</v>
      </c>
    </row>
    <row r="874" spans="2:15" ht="11" outlineLevel="1" x14ac:dyDescent="0.15">
      <c r="B874" t="s">
        <v>552</v>
      </c>
      <c r="C874" t="s">
        <v>25617</v>
      </c>
      <c r="D874" t="s">
        <v>25409</v>
      </c>
      <c r="E874" t="s">
        <v>25457</v>
      </c>
      <c r="F874" t="s">
        <v>25444</v>
      </c>
      <c r="G874" t="s">
        <v>25435</v>
      </c>
      <c r="H874" t="s">
        <v>25417</v>
      </c>
      <c r="I874" t="s">
        <v>25417</v>
      </c>
      <c r="J874" s="5">
        <v>55.459000000000003</v>
      </c>
      <c r="K874" t="s">
        <v>967</v>
      </c>
      <c r="L874" s="15">
        <v>329</v>
      </c>
      <c r="M874" t="s">
        <v>26290</v>
      </c>
      <c r="N874" t="s">
        <v>25415</v>
      </c>
      <c r="O874" t="s">
        <v>26317</v>
      </c>
    </row>
    <row r="875" spans="2:15" ht="11" outlineLevel="1" x14ac:dyDescent="0.15">
      <c r="B875" t="s">
        <v>552</v>
      </c>
      <c r="C875" t="s">
        <v>25617</v>
      </c>
      <c r="D875" t="s">
        <v>25409</v>
      </c>
      <c r="E875" t="s">
        <v>25457</v>
      </c>
      <c r="F875" t="s">
        <v>25444</v>
      </c>
      <c r="G875" t="s">
        <v>25437</v>
      </c>
      <c r="H875" t="s">
        <v>25420</v>
      </c>
      <c r="I875" t="s">
        <v>25420</v>
      </c>
      <c r="J875" s="5">
        <v>57.341999999999999</v>
      </c>
      <c r="K875" t="s">
        <v>967</v>
      </c>
      <c r="L875" s="15">
        <v>329</v>
      </c>
      <c r="M875" t="s">
        <v>26290</v>
      </c>
      <c r="N875" t="s">
        <v>25415</v>
      </c>
      <c r="O875" t="s">
        <v>26318</v>
      </c>
    </row>
    <row r="876" spans="2:15" ht="11" outlineLevel="1" x14ac:dyDescent="0.15">
      <c r="B876" t="s">
        <v>552</v>
      </c>
      <c r="C876" t="s">
        <v>25617</v>
      </c>
      <c r="D876" t="s">
        <v>25409</v>
      </c>
      <c r="E876" t="s">
        <v>25457</v>
      </c>
      <c r="F876" t="s">
        <v>25444</v>
      </c>
      <c r="G876" t="s">
        <v>25617</v>
      </c>
      <c r="H876" t="s">
        <v>25422</v>
      </c>
      <c r="I876" t="s">
        <v>25423</v>
      </c>
      <c r="J876" s="5">
        <v>75.716999999999999</v>
      </c>
      <c r="K876" t="s">
        <v>967</v>
      </c>
      <c r="L876" s="15">
        <v>329</v>
      </c>
      <c r="M876" t="s">
        <v>26290</v>
      </c>
      <c r="N876" t="s">
        <v>25415</v>
      </c>
      <c r="O876" t="s">
        <v>26319</v>
      </c>
    </row>
    <row r="877" spans="2:15" ht="11" outlineLevel="1" x14ac:dyDescent="0.15">
      <c r="B877" t="s">
        <v>552</v>
      </c>
      <c r="C877" t="s">
        <v>25617</v>
      </c>
      <c r="D877" t="s">
        <v>25409</v>
      </c>
      <c r="E877" t="s">
        <v>25457</v>
      </c>
      <c r="F877" t="s">
        <v>25444</v>
      </c>
      <c r="G877" t="s">
        <v>25617</v>
      </c>
      <c r="H877" t="s">
        <v>25425</v>
      </c>
      <c r="I877" t="s">
        <v>25423</v>
      </c>
      <c r="J877" s="5">
        <v>0</v>
      </c>
      <c r="K877" t="s">
        <v>967</v>
      </c>
      <c r="L877" s="15">
        <v>329</v>
      </c>
      <c r="M877" t="s">
        <v>26290</v>
      </c>
      <c r="N877" t="s">
        <v>25415</v>
      </c>
      <c r="O877" t="s">
        <v>26320</v>
      </c>
    </row>
    <row r="878" spans="2:15" ht="11" outlineLevel="1" x14ac:dyDescent="0.15">
      <c r="B878" t="s">
        <v>552</v>
      </c>
      <c r="C878" t="s">
        <v>25617</v>
      </c>
      <c r="D878" t="s">
        <v>25409</v>
      </c>
      <c r="E878" t="s">
        <v>25457</v>
      </c>
      <c r="F878" t="s">
        <v>25444</v>
      </c>
      <c r="G878" t="s">
        <v>25617</v>
      </c>
      <c r="H878" t="s">
        <v>25427</v>
      </c>
      <c r="I878" t="s">
        <v>25423</v>
      </c>
      <c r="J878" s="5">
        <v>75.716999999999999</v>
      </c>
      <c r="K878" t="s">
        <v>967</v>
      </c>
      <c r="L878" s="15">
        <v>329</v>
      </c>
      <c r="M878" t="s">
        <v>26290</v>
      </c>
      <c r="N878" t="s">
        <v>25415</v>
      </c>
      <c r="O878" t="s">
        <v>26321</v>
      </c>
    </row>
    <row r="879" spans="2:15" ht="11" outlineLevel="1" x14ac:dyDescent="0.15">
      <c r="B879" t="s">
        <v>552</v>
      </c>
      <c r="C879" t="s">
        <v>25617</v>
      </c>
      <c r="D879" t="s">
        <v>25409</v>
      </c>
      <c r="E879" t="s">
        <v>25457</v>
      </c>
      <c r="F879" t="s">
        <v>25444</v>
      </c>
      <c r="G879" t="s">
        <v>25788</v>
      </c>
      <c r="H879" t="s">
        <v>25430</v>
      </c>
      <c r="I879" t="s">
        <v>25431</v>
      </c>
      <c r="J879" s="5">
        <v>49.323999999999998</v>
      </c>
      <c r="K879" t="s">
        <v>967</v>
      </c>
      <c r="L879" s="15">
        <v>329</v>
      </c>
      <c r="M879" t="s">
        <v>26290</v>
      </c>
      <c r="N879" t="s">
        <v>25415</v>
      </c>
      <c r="O879" t="s">
        <v>26322</v>
      </c>
    </row>
    <row r="880" spans="2:15" ht="11" outlineLevel="1" x14ac:dyDescent="0.15">
      <c r="B880" t="s">
        <v>552</v>
      </c>
      <c r="C880" t="s">
        <v>25617</v>
      </c>
      <c r="D880" t="s">
        <v>25409</v>
      </c>
      <c r="E880" t="s">
        <v>25457</v>
      </c>
      <c r="F880" t="s">
        <v>25444</v>
      </c>
      <c r="G880" t="s">
        <v>25959</v>
      </c>
      <c r="H880" t="s">
        <v>25430</v>
      </c>
      <c r="I880" t="s">
        <v>25431</v>
      </c>
      <c r="J880" s="5">
        <v>28.959</v>
      </c>
      <c r="K880" t="s">
        <v>967</v>
      </c>
      <c r="L880" s="15">
        <v>329</v>
      </c>
      <c r="M880" t="s">
        <v>26290</v>
      </c>
      <c r="N880" t="s">
        <v>25415</v>
      </c>
      <c r="O880" t="s">
        <v>26323</v>
      </c>
    </row>
    <row r="881" spans="2:15" ht="11" outlineLevel="1" x14ac:dyDescent="0.15">
      <c r="B881" t="s">
        <v>552</v>
      </c>
      <c r="C881" t="s">
        <v>25617</v>
      </c>
      <c r="D881" t="s">
        <v>25409</v>
      </c>
      <c r="E881" t="s">
        <v>25457</v>
      </c>
      <c r="F881" t="s">
        <v>25444</v>
      </c>
      <c r="G881" t="s">
        <v>4181</v>
      </c>
      <c r="H881" t="s">
        <v>25430</v>
      </c>
      <c r="I881" t="s">
        <v>25431</v>
      </c>
      <c r="J881" s="5">
        <v>28.931000000000001</v>
      </c>
      <c r="K881" t="s">
        <v>967</v>
      </c>
      <c r="L881" s="15">
        <v>329</v>
      </c>
      <c r="M881" t="s">
        <v>26290</v>
      </c>
      <c r="N881" t="s">
        <v>25415</v>
      </c>
      <c r="O881" t="s">
        <v>26324</v>
      </c>
    </row>
    <row r="882" spans="2:15" ht="11" outlineLevel="1" x14ac:dyDescent="0.15">
      <c r="B882" t="s">
        <v>552</v>
      </c>
      <c r="C882" t="s">
        <v>25617</v>
      </c>
      <c r="D882" t="s">
        <v>25409</v>
      </c>
      <c r="E882" t="s">
        <v>25457</v>
      </c>
      <c r="F882" t="s">
        <v>25444</v>
      </c>
      <c r="G882" t="s">
        <v>26300</v>
      </c>
      <c r="H882" t="s">
        <v>25430</v>
      </c>
      <c r="I882" t="s">
        <v>25431</v>
      </c>
      <c r="J882" s="5">
        <v>29.701000000000001</v>
      </c>
      <c r="K882" t="s">
        <v>967</v>
      </c>
      <c r="L882" s="15">
        <v>329</v>
      </c>
      <c r="M882" t="s">
        <v>26290</v>
      </c>
      <c r="N882" t="s">
        <v>25415</v>
      </c>
      <c r="O882" t="s">
        <v>26325</v>
      </c>
    </row>
    <row r="883" spans="2:15" ht="11" outlineLevel="1" x14ac:dyDescent="0.15">
      <c r="B883" t="s">
        <v>552</v>
      </c>
      <c r="C883" t="s">
        <v>25617</v>
      </c>
      <c r="D883" t="s">
        <v>25409</v>
      </c>
      <c r="E883" t="s">
        <v>25457</v>
      </c>
      <c r="F883" t="s">
        <v>25444</v>
      </c>
      <c r="H883" t="s">
        <v>25439</v>
      </c>
      <c r="I883" t="s">
        <v>25439</v>
      </c>
      <c r="J883" s="5">
        <v>0</v>
      </c>
      <c r="K883" t="s">
        <v>967</v>
      </c>
      <c r="L883" s="15">
        <v>329</v>
      </c>
      <c r="M883" t="s">
        <v>26290</v>
      </c>
      <c r="N883" t="s">
        <v>25415</v>
      </c>
      <c r="O883" t="s">
        <v>26326</v>
      </c>
    </row>
    <row r="884" spans="2:15" ht="11" outlineLevel="1" x14ac:dyDescent="0.15">
      <c r="B884" t="s">
        <v>552</v>
      </c>
      <c r="C884" t="s">
        <v>25617</v>
      </c>
      <c r="D884" t="s">
        <v>25409</v>
      </c>
      <c r="E884" t="s">
        <v>25457</v>
      </c>
      <c r="F884" t="s">
        <v>25444</v>
      </c>
      <c r="H884" t="s">
        <v>25441</v>
      </c>
      <c r="I884" t="s">
        <v>25441</v>
      </c>
      <c r="J884" s="5">
        <v>642.97</v>
      </c>
      <c r="K884" t="s">
        <v>967</v>
      </c>
      <c r="L884" s="15">
        <v>329</v>
      </c>
      <c r="M884" t="s">
        <v>26290</v>
      </c>
      <c r="N884" t="s">
        <v>25415</v>
      </c>
      <c r="O884" t="s">
        <v>26327</v>
      </c>
    </row>
    <row r="885" spans="2:15" ht="11" outlineLevel="1" x14ac:dyDescent="0.15">
      <c r="B885" t="s">
        <v>552</v>
      </c>
      <c r="C885" t="s">
        <v>25617</v>
      </c>
      <c r="D885" t="s">
        <v>25409</v>
      </c>
      <c r="E885" t="s">
        <v>25470</v>
      </c>
      <c r="F885" t="s">
        <v>25444</v>
      </c>
      <c r="H885" t="s">
        <v>25412</v>
      </c>
      <c r="I885" t="s">
        <v>25413</v>
      </c>
      <c r="J885" s="5">
        <v>317.53699999999998</v>
      </c>
      <c r="K885" t="s">
        <v>967</v>
      </c>
      <c r="L885" s="15">
        <v>329</v>
      </c>
      <c r="M885" t="s">
        <v>26290</v>
      </c>
      <c r="N885" t="s">
        <v>25415</v>
      </c>
      <c r="O885" t="s">
        <v>26328</v>
      </c>
    </row>
    <row r="886" spans="2:15" ht="11" outlineLevel="1" x14ac:dyDescent="0.15">
      <c r="B886" t="s">
        <v>552</v>
      </c>
      <c r="C886" t="s">
        <v>25617</v>
      </c>
      <c r="D886" t="s">
        <v>25409</v>
      </c>
      <c r="E886" t="s">
        <v>25470</v>
      </c>
      <c r="F886" t="s">
        <v>25444</v>
      </c>
      <c r="G886" t="s">
        <v>25435</v>
      </c>
      <c r="H886" t="s">
        <v>25417</v>
      </c>
      <c r="I886" t="s">
        <v>25417</v>
      </c>
      <c r="J886" s="5">
        <v>55.459000000000003</v>
      </c>
      <c r="K886" t="s">
        <v>967</v>
      </c>
      <c r="L886" s="15">
        <v>329</v>
      </c>
      <c r="M886" t="s">
        <v>26290</v>
      </c>
      <c r="N886" t="s">
        <v>25415</v>
      </c>
      <c r="O886" t="s">
        <v>26329</v>
      </c>
    </row>
    <row r="887" spans="2:15" ht="11" outlineLevel="1" x14ac:dyDescent="0.15">
      <c r="B887" t="s">
        <v>552</v>
      </c>
      <c r="C887" t="s">
        <v>25617</v>
      </c>
      <c r="D887" t="s">
        <v>25409</v>
      </c>
      <c r="E887" t="s">
        <v>25470</v>
      </c>
      <c r="F887" t="s">
        <v>25444</v>
      </c>
      <c r="G887" t="s">
        <v>25437</v>
      </c>
      <c r="H887" t="s">
        <v>25420</v>
      </c>
      <c r="I887" t="s">
        <v>25420</v>
      </c>
      <c r="J887" s="5">
        <v>57.341999999999999</v>
      </c>
      <c r="K887" t="s">
        <v>967</v>
      </c>
      <c r="L887" s="15">
        <v>329</v>
      </c>
      <c r="M887" t="s">
        <v>26290</v>
      </c>
      <c r="N887" t="s">
        <v>25415</v>
      </c>
      <c r="O887" t="s">
        <v>26330</v>
      </c>
    </row>
    <row r="888" spans="2:15" ht="11" outlineLevel="1" x14ac:dyDescent="0.15">
      <c r="B888" t="s">
        <v>552</v>
      </c>
      <c r="C888" t="s">
        <v>25617</v>
      </c>
      <c r="D888" t="s">
        <v>25409</v>
      </c>
      <c r="E888" t="s">
        <v>25470</v>
      </c>
      <c r="F888" t="s">
        <v>25444</v>
      </c>
      <c r="G888" t="s">
        <v>25617</v>
      </c>
      <c r="H888" t="s">
        <v>25422</v>
      </c>
      <c r="I888" t="s">
        <v>25423</v>
      </c>
      <c r="J888" s="5">
        <v>75.716999999999999</v>
      </c>
      <c r="K888" t="s">
        <v>967</v>
      </c>
      <c r="L888" s="15">
        <v>329</v>
      </c>
      <c r="M888" t="s">
        <v>26290</v>
      </c>
      <c r="N888" t="s">
        <v>25415</v>
      </c>
      <c r="O888" t="s">
        <v>26331</v>
      </c>
    </row>
    <row r="889" spans="2:15" ht="11" outlineLevel="1" x14ac:dyDescent="0.15">
      <c r="B889" t="s">
        <v>552</v>
      </c>
      <c r="C889" t="s">
        <v>25617</v>
      </c>
      <c r="D889" t="s">
        <v>25409</v>
      </c>
      <c r="E889" t="s">
        <v>25470</v>
      </c>
      <c r="F889" t="s">
        <v>25444</v>
      </c>
      <c r="G889" t="s">
        <v>25617</v>
      </c>
      <c r="H889" t="s">
        <v>25425</v>
      </c>
      <c r="I889" t="s">
        <v>25423</v>
      </c>
      <c r="J889" s="5">
        <v>0</v>
      </c>
      <c r="K889" t="s">
        <v>967</v>
      </c>
      <c r="L889" s="15">
        <v>329</v>
      </c>
      <c r="M889" t="s">
        <v>26290</v>
      </c>
      <c r="N889" t="s">
        <v>25415</v>
      </c>
      <c r="O889" t="s">
        <v>26332</v>
      </c>
    </row>
    <row r="890" spans="2:15" ht="11" outlineLevel="1" x14ac:dyDescent="0.15">
      <c r="B890" t="s">
        <v>552</v>
      </c>
      <c r="C890" t="s">
        <v>25617</v>
      </c>
      <c r="D890" t="s">
        <v>25409</v>
      </c>
      <c r="E890" t="s">
        <v>25470</v>
      </c>
      <c r="F890" t="s">
        <v>25444</v>
      </c>
      <c r="G890" t="s">
        <v>25617</v>
      </c>
      <c r="H890" t="s">
        <v>25427</v>
      </c>
      <c r="I890" t="s">
        <v>25423</v>
      </c>
      <c r="J890" s="5">
        <v>75.716999999999999</v>
      </c>
      <c r="K890" t="s">
        <v>967</v>
      </c>
      <c r="L890" s="15">
        <v>329</v>
      </c>
      <c r="M890" t="s">
        <v>26290</v>
      </c>
      <c r="N890" t="s">
        <v>25415</v>
      </c>
      <c r="O890" t="s">
        <v>26333</v>
      </c>
    </row>
    <row r="891" spans="2:15" ht="11" outlineLevel="1" x14ac:dyDescent="0.15">
      <c r="B891" t="s">
        <v>552</v>
      </c>
      <c r="C891" t="s">
        <v>25617</v>
      </c>
      <c r="D891" t="s">
        <v>25409</v>
      </c>
      <c r="E891" t="s">
        <v>25470</v>
      </c>
      <c r="F891" t="s">
        <v>25444</v>
      </c>
      <c r="G891" t="s">
        <v>25788</v>
      </c>
      <c r="H891" t="s">
        <v>25430</v>
      </c>
      <c r="I891" t="s">
        <v>25431</v>
      </c>
      <c r="J891" s="5">
        <v>49.323999999999998</v>
      </c>
      <c r="K891" t="s">
        <v>967</v>
      </c>
      <c r="L891" s="15">
        <v>329</v>
      </c>
      <c r="M891" t="s">
        <v>26290</v>
      </c>
      <c r="N891" t="s">
        <v>25415</v>
      </c>
      <c r="O891" t="s">
        <v>26334</v>
      </c>
    </row>
    <row r="892" spans="2:15" ht="11" outlineLevel="1" x14ac:dyDescent="0.15">
      <c r="B892" t="s">
        <v>552</v>
      </c>
      <c r="C892" t="s">
        <v>25617</v>
      </c>
      <c r="D892" t="s">
        <v>25409</v>
      </c>
      <c r="E892" t="s">
        <v>25470</v>
      </c>
      <c r="F892" t="s">
        <v>25444</v>
      </c>
      <c r="G892" t="s">
        <v>25959</v>
      </c>
      <c r="H892" t="s">
        <v>25430</v>
      </c>
      <c r="I892" t="s">
        <v>25431</v>
      </c>
      <c r="J892" s="5">
        <v>28.959</v>
      </c>
      <c r="K892" t="s">
        <v>967</v>
      </c>
      <c r="L892" s="15">
        <v>329</v>
      </c>
      <c r="M892" t="s">
        <v>26290</v>
      </c>
      <c r="N892" t="s">
        <v>25415</v>
      </c>
      <c r="O892" t="s">
        <v>26335</v>
      </c>
    </row>
    <row r="893" spans="2:15" ht="11" outlineLevel="1" x14ac:dyDescent="0.15">
      <c r="B893" t="s">
        <v>552</v>
      </c>
      <c r="C893" t="s">
        <v>25617</v>
      </c>
      <c r="D893" t="s">
        <v>25409</v>
      </c>
      <c r="E893" t="s">
        <v>25470</v>
      </c>
      <c r="F893" t="s">
        <v>25444</v>
      </c>
      <c r="G893" t="s">
        <v>4181</v>
      </c>
      <c r="H893" t="s">
        <v>25430</v>
      </c>
      <c r="I893" t="s">
        <v>25431</v>
      </c>
      <c r="J893" s="5">
        <v>28.931000000000001</v>
      </c>
      <c r="K893" t="s">
        <v>967</v>
      </c>
      <c r="L893" s="15">
        <v>329</v>
      </c>
      <c r="M893" t="s">
        <v>26290</v>
      </c>
      <c r="N893" t="s">
        <v>25415</v>
      </c>
      <c r="O893" t="s">
        <v>26336</v>
      </c>
    </row>
    <row r="894" spans="2:15" ht="11" outlineLevel="1" x14ac:dyDescent="0.15">
      <c r="B894" t="s">
        <v>552</v>
      </c>
      <c r="C894" t="s">
        <v>25617</v>
      </c>
      <c r="D894" t="s">
        <v>25409</v>
      </c>
      <c r="E894" t="s">
        <v>25470</v>
      </c>
      <c r="F894" t="s">
        <v>25444</v>
      </c>
      <c r="G894" t="s">
        <v>26300</v>
      </c>
      <c r="H894" t="s">
        <v>25430</v>
      </c>
      <c r="I894" t="s">
        <v>25431</v>
      </c>
      <c r="J894" s="5">
        <v>29.701000000000001</v>
      </c>
      <c r="K894" t="s">
        <v>967</v>
      </c>
      <c r="L894" s="15">
        <v>329</v>
      </c>
      <c r="M894" t="s">
        <v>26290</v>
      </c>
      <c r="N894" t="s">
        <v>25415</v>
      </c>
      <c r="O894" t="s">
        <v>26337</v>
      </c>
    </row>
    <row r="895" spans="2:15" ht="11" outlineLevel="1" x14ac:dyDescent="0.15">
      <c r="B895" t="s">
        <v>552</v>
      </c>
      <c r="C895" t="s">
        <v>25617</v>
      </c>
      <c r="D895" t="s">
        <v>25409</v>
      </c>
      <c r="E895" t="s">
        <v>25470</v>
      </c>
      <c r="F895" t="s">
        <v>25444</v>
      </c>
      <c r="H895" t="s">
        <v>25439</v>
      </c>
      <c r="I895" t="s">
        <v>25439</v>
      </c>
      <c r="J895" s="5">
        <v>0</v>
      </c>
      <c r="K895" t="s">
        <v>967</v>
      </c>
      <c r="L895" s="15">
        <v>329</v>
      </c>
      <c r="M895" t="s">
        <v>26290</v>
      </c>
      <c r="N895" t="s">
        <v>25415</v>
      </c>
      <c r="O895" t="s">
        <v>26338</v>
      </c>
    </row>
    <row r="896" spans="2:15" ht="11" outlineLevel="1" x14ac:dyDescent="0.15">
      <c r="B896" t="s">
        <v>552</v>
      </c>
      <c r="C896" t="s">
        <v>25617</v>
      </c>
      <c r="D896" t="s">
        <v>25409</v>
      </c>
      <c r="E896" t="s">
        <v>25470</v>
      </c>
      <c r="F896" t="s">
        <v>25444</v>
      </c>
      <c r="H896" t="s">
        <v>25441</v>
      </c>
      <c r="I896" t="s">
        <v>25441</v>
      </c>
      <c r="J896" s="5">
        <v>642.97</v>
      </c>
      <c r="K896" t="s">
        <v>967</v>
      </c>
      <c r="L896" s="15">
        <v>329</v>
      </c>
      <c r="M896" t="s">
        <v>26290</v>
      </c>
      <c r="N896" t="s">
        <v>25415</v>
      </c>
      <c r="O896" t="s">
        <v>26339</v>
      </c>
    </row>
    <row r="897" spans="2:15" ht="11" outlineLevel="1" x14ac:dyDescent="0.15">
      <c r="B897" t="s">
        <v>549</v>
      </c>
      <c r="C897" t="s">
        <v>25617</v>
      </c>
      <c r="D897" t="s">
        <v>25409</v>
      </c>
      <c r="E897" t="s">
        <v>25410</v>
      </c>
      <c r="F897" t="s">
        <v>25411</v>
      </c>
      <c r="H897" t="s">
        <v>25412</v>
      </c>
      <c r="I897" t="s">
        <v>25413</v>
      </c>
      <c r="J897" s="5">
        <v>3</v>
      </c>
      <c r="K897" t="s">
        <v>967</v>
      </c>
      <c r="L897" s="15">
        <v>341</v>
      </c>
      <c r="M897" t="s">
        <v>26290</v>
      </c>
      <c r="N897" t="s">
        <v>25415</v>
      </c>
      <c r="O897" t="s">
        <v>26340</v>
      </c>
    </row>
    <row r="898" spans="2:15" ht="11" outlineLevel="1" x14ac:dyDescent="0.15">
      <c r="B898" t="s">
        <v>549</v>
      </c>
      <c r="C898" t="s">
        <v>25617</v>
      </c>
      <c r="D898" t="s">
        <v>25409</v>
      </c>
      <c r="E898" t="s">
        <v>25410</v>
      </c>
      <c r="F898" t="s">
        <v>25411</v>
      </c>
      <c r="G898" t="s">
        <v>25435</v>
      </c>
      <c r="H898" t="s">
        <v>25417</v>
      </c>
      <c r="I898" t="s">
        <v>25417</v>
      </c>
      <c r="J898" s="5">
        <v>0</v>
      </c>
      <c r="K898" t="s">
        <v>967</v>
      </c>
      <c r="L898" s="15">
        <v>341</v>
      </c>
      <c r="M898" t="s">
        <v>26290</v>
      </c>
      <c r="N898" t="s">
        <v>25415</v>
      </c>
      <c r="O898" t="s">
        <v>26341</v>
      </c>
    </row>
    <row r="899" spans="2:15" ht="11" outlineLevel="1" x14ac:dyDescent="0.15">
      <c r="B899" t="s">
        <v>549</v>
      </c>
      <c r="C899" t="s">
        <v>25617</v>
      </c>
      <c r="D899" t="s">
        <v>25409</v>
      </c>
      <c r="E899" t="s">
        <v>25410</v>
      </c>
      <c r="F899" t="s">
        <v>25411</v>
      </c>
      <c r="G899" t="s">
        <v>25437</v>
      </c>
      <c r="H899" t="s">
        <v>25420</v>
      </c>
      <c r="I899" t="s">
        <v>25420</v>
      </c>
      <c r="J899" s="5">
        <v>0</v>
      </c>
      <c r="K899" t="s">
        <v>967</v>
      </c>
      <c r="L899" s="15">
        <v>341</v>
      </c>
      <c r="M899" t="s">
        <v>26290</v>
      </c>
      <c r="N899" t="s">
        <v>25415</v>
      </c>
      <c r="O899" t="s">
        <v>26342</v>
      </c>
    </row>
    <row r="900" spans="2:15" ht="11" outlineLevel="1" x14ac:dyDescent="0.15">
      <c r="B900" t="s">
        <v>549</v>
      </c>
      <c r="C900" t="s">
        <v>25617</v>
      </c>
      <c r="D900" t="s">
        <v>25409</v>
      </c>
      <c r="E900" t="s">
        <v>25410</v>
      </c>
      <c r="F900" t="s">
        <v>25411</v>
      </c>
      <c r="G900" t="s">
        <v>25617</v>
      </c>
      <c r="H900" t="s">
        <v>25422</v>
      </c>
      <c r="I900" t="s">
        <v>25423</v>
      </c>
      <c r="J900" s="5">
        <v>1</v>
      </c>
      <c r="K900" t="s">
        <v>967</v>
      </c>
      <c r="L900" s="15">
        <v>341</v>
      </c>
      <c r="M900" t="s">
        <v>26290</v>
      </c>
      <c r="N900" t="s">
        <v>25415</v>
      </c>
      <c r="O900" t="s">
        <v>26343</v>
      </c>
    </row>
    <row r="901" spans="2:15" ht="11" outlineLevel="1" x14ac:dyDescent="0.15">
      <c r="B901" t="s">
        <v>549</v>
      </c>
      <c r="C901" t="s">
        <v>25617</v>
      </c>
      <c r="D901" t="s">
        <v>25409</v>
      </c>
      <c r="E901" t="s">
        <v>25410</v>
      </c>
      <c r="F901" t="s">
        <v>25411</v>
      </c>
      <c r="G901" t="s">
        <v>25617</v>
      </c>
      <c r="H901" t="s">
        <v>25425</v>
      </c>
      <c r="I901" t="s">
        <v>25423</v>
      </c>
      <c r="J901" s="5">
        <v>0</v>
      </c>
      <c r="K901" t="s">
        <v>967</v>
      </c>
      <c r="L901" s="15">
        <v>341</v>
      </c>
      <c r="M901" t="s">
        <v>26290</v>
      </c>
      <c r="N901" t="s">
        <v>25415</v>
      </c>
      <c r="O901" t="s">
        <v>26344</v>
      </c>
    </row>
    <row r="902" spans="2:15" ht="11" outlineLevel="1" x14ac:dyDescent="0.15">
      <c r="B902" t="s">
        <v>549</v>
      </c>
      <c r="C902" t="s">
        <v>25617</v>
      </c>
      <c r="D902" t="s">
        <v>25409</v>
      </c>
      <c r="E902" t="s">
        <v>25410</v>
      </c>
      <c r="F902" t="s">
        <v>25411</v>
      </c>
      <c r="G902" t="s">
        <v>25617</v>
      </c>
      <c r="H902" t="s">
        <v>25427</v>
      </c>
      <c r="I902" t="s">
        <v>25423</v>
      </c>
      <c r="J902" s="5">
        <v>1</v>
      </c>
      <c r="K902" t="s">
        <v>967</v>
      </c>
      <c r="L902" s="15">
        <v>341</v>
      </c>
      <c r="M902" t="s">
        <v>26290</v>
      </c>
      <c r="N902" t="s">
        <v>25415</v>
      </c>
      <c r="O902" t="s">
        <v>26345</v>
      </c>
    </row>
    <row r="903" spans="2:15" ht="11" outlineLevel="1" x14ac:dyDescent="0.15">
      <c r="B903" t="s">
        <v>549</v>
      </c>
      <c r="C903" t="s">
        <v>25617</v>
      </c>
      <c r="D903" t="s">
        <v>25409</v>
      </c>
      <c r="E903" t="s">
        <v>25410</v>
      </c>
      <c r="F903" t="s">
        <v>25411</v>
      </c>
      <c r="G903" t="s">
        <v>25788</v>
      </c>
      <c r="H903" t="s">
        <v>25430</v>
      </c>
      <c r="I903" t="s">
        <v>25431</v>
      </c>
      <c r="J903" s="5">
        <v>0</v>
      </c>
      <c r="K903" t="s">
        <v>967</v>
      </c>
      <c r="L903" s="15">
        <v>341</v>
      </c>
      <c r="M903" t="s">
        <v>26290</v>
      </c>
      <c r="N903" t="s">
        <v>25415</v>
      </c>
      <c r="O903" t="s">
        <v>26346</v>
      </c>
    </row>
    <row r="904" spans="2:15" ht="11" outlineLevel="1" x14ac:dyDescent="0.15">
      <c r="B904" t="s">
        <v>549</v>
      </c>
      <c r="C904" t="s">
        <v>25617</v>
      </c>
      <c r="D904" t="s">
        <v>25409</v>
      </c>
      <c r="E904" t="s">
        <v>25410</v>
      </c>
      <c r="F904" t="s">
        <v>25411</v>
      </c>
      <c r="G904" t="s">
        <v>25959</v>
      </c>
      <c r="H904" t="s">
        <v>25430</v>
      </c>
      <c r="I904" t="s">
        <v>25431</v>
      </c>
      <c r="J904" s="5">
        <v>0</v>
      </c>
      <c r="K904" t="s">
        <v>967</v>
      </c>
      <c r="L904" s="15">
        <v>341</v>
      </c>
      <c r="M904" t="s">
        <v>26290</v>
      </c>
      <c r="N904" t="s">
        <v>25415</v>
      </c>
      <c r="O904" t="s">
        <v>26347</v>
      </c>
    </row>
    <row r="905" spans="2:15" ht="11" outlineLevel="1" x14ac:dyDescent="0.15">
      <c r="B905" t="s">
        <v>549</v>
      </c>
      <c r="C905" t="s">
        <v>25617</v>
      </c>
      <c r="D905" t="s">
        <v>25409</v>
      </c>
      <c r="E905" t="s">
        <v>25410</v>
      </c>
      <c r="F905" t="s">
        <v>25411</v>
      </c>
      <c r="G905" t="s">
        <v>4181</v>
      </c>
      <c r="H905" t="s">
        <v>25430</v>
      </c>
      <c r="I905" t="s">
        <v>25431</v>
      </c>
      <c r="J905" s="5">
        <v>0</v>
      </c>
      <c r="K905" t="s">
        <v>967</v>
      </c>
      <c r="L905" s="15">
        <v>341</v>
      </c>
      <c r="M905" t="s">
        <v>26290</v>
      </c>
      <c r="N905" t="s">
        <v>25415</v>
      </c>
      <c r="O905" t="s">
        <v>26348</v>
      </c>
    </row>
    <row r="906" spans="2:15" ht="11" outlineLevel="1" x14ac:dyDescent="0.15">
      <c r="B906" t="s">
        <v>549</v>
      </c>
      <c r="C906" t="s">
        <v>25617</v>
      </c>
      <c r="D906" t="s">
        <v>25409</v>
      </c>
      <c r="E906" t="s">
        <v>25410</v>
      </c>
      <c r="F906" t="s">
        <v>25411</v>
      </c>
      <c r="G906" t="s">
        <v>26300</v>
      </c>
      <c r="H906" t="s">
        <v>25430</v>
      </c>
      <c r="I906" t="s">
        <v>25431</v>
      </c>
      <c r="J906" s="5">
        <v>0</v>
      </c>
      <c r="K906" t="s">
        <v>967</v>
      </c>
      <c r="L906" s="15">
        <v>341</v>
      </c>
      <c r="M906" t="s">
        <v>26290</v>
      </c>
      <c r="N906" t="s">
        <v>25415</v>
      </c>
      <c r="O906" t="s">
        <v>26349</v>
      </c>
    </row>
    <row r="907" spans="2:15" ht="11" outlineLevel="1" x14ac:dyDescent="0.15">
      <c r="B907" t="s">
        <v>549</v>
      </c>
      <c r="C907" t="s">
        <v>25617</v>
      </c>
      <c r="D907" t="s">
        <v>25409</v>
      </c>
      <c r="E907" t="s">
        <v>25410</v>
      </c>
      <c r="F907" t="s">
        <v>25411</v>
      </c>
      <c r="H907" t="s">
        <v>25439</v>
      </c>
      <c r="I907" t="s">
        <v>25439</v>
      </c>
      <c r="J907" s="5"/>
      <c r="K907" t="s">
        <v>967</v>
      </c>
      <c r="L907" s="15">
        <v>341</v>
      </c>
      <c r="M907" t="s">
        <v>26290</v>
      </c>
      <c r="N907" t="s">
        <v>25415</v>
      </c>
      <c r="O907" t="s">
        <v>26350</v>
      </c>
    </row>
    <row r="908" spans="2:15" ht="11" outlineLevel="1" x14ac:dyDescent="0.15">
      <c r="B908" t="s">
        <v>549</v>
      </c>
      <c r="C908" t="s">
        <v>25617</v>
      </c>
      <c r="D908" t="s">
        <v>25409</v>
      </c>
      <c r="E908" t="s">
        <v>25410</v>
      </c>
      <c r="F908" t="s">
        <v>25411</v>
      </c>
      <c r="H908" t="s">
        <v>25441</v>
      </c>
      <c r="I908" t="s">
        <v>25441</v>
      </c>
      <c r="J908" s="5"/>
      <c r="K908" t="s">
        <v>967</v>
      </c>
      <c r="L908" s="15">
        <v>341</v>
      </c>
      <c r="M908" t="s">
        <v>26290</v>
      </c>
      <c r="N908" t="s">
        <v>25415</v>
      </c>
      <c r="O908" t="s">
        <v>26351</v>
      </c>
    </row>
    <row r="909" spans="2:15" ht="11" outlineLevel="1" x14ac:dyDescent="0.15">
      <c r="B909" t="s">
        <v>549</v>
      </c>
      <c r="C909" t="s">
        <v>25617</v>
      </c>
      <c r="D909" t="s">
        <v>25409</v>
      </c>
      <c r="E909" t="s">
        <v>25443</v>
      </c>
      <c r="F909" t="s">
        <v>25444</v>
      </c>
      <c r="H909" t="s">
        <v>25412</v>
      </c>
      <c r="I909" t="s">
        <v>25413</v>
      </c>
      <c r="J909" s="5">
        <v>436.96499999999997</v>
      </c>
      <c r="K909" t="s">
        <v>967</v>
      </c>
      <c r="L909" s="15">
        <v>341</v>
      </c>
      <c r="M909" t="s">
        <v>26290</v>
      </c>
      <c r="N909" t="s">
        <v>25415</v>
      </c>
      <c r="O909" t="s">
        <v>26352</v>
      </c>
    </row>
    <row r="910" spans="2:15" ht="11" outlineLevel="1" x14ac:dyDescent="0.15">
      <c r="B910" t="s">
        <v>549</v>
      </c>
      <c r="C910" t="s">
        <v>25617</v>
      </c>
      <c r="D910" t="s">
        <v>25409</v>
      </c>
      <c r="E910" t="s">
        <v>25443</v>
      </c>
      <c r="F910" t="s">
        <v>25444</v>
      </c>
      <c r="G910" t="s">
        <v>25435</v>
      </c>
      <c r="H910" t="s">
        <v>25417</v>
      </c>
      <c r="I910" t="s">
        <v>25417</v>
      </c>
      <c r="J910" s="5">
        <v>88.634</v>
      </c>
      <c r="K910" t="s">
        <v>967</v>
      </c>
      <c r="L910" s="15">
        <v>341</v>
      </c>
      <c r="M910" t="s">
        <v>26290</v>
      </c>
      <c r="N910" t="s">
        <v>25415</v>
      </c>
      <c r="O910" t="s">
        <v>26353</v>
      </c>
    </row>
    <row r="911" spans="2:15" ht="11" outlineLevel="1" x14ac:dyDescent="0.15">
      <c r="B911" t="s">
        <v>549</v>
      </c>
      <c r="C911" t="s">
        <v>25617</v>
      </c>
      <c r="D911" t="s">
        <v>25409</v>
      </c>
      <c r="E911" t="s">
        <v>25443</v>
      </c>
      <c r="F911" t="s">
        <v>25444</v>
      </c>
      <c r="G911" t="s">
        <v>25437</v>
      </c>
      <c r="H911" t="s">
        <v>25420</v>
      </c>
      <c r="I911" t="s">
        <v>25420</v>
      </c>
      <c r="J911" s="5">
        <v>28.949000000000002</v>
      </c>
      <c r="K911" t="s">
        <v>967</v>
      </c>
      <c r="L911" s="15">
        <v>341</v>
      </c>
      <c r="M911" t="s">
        <v>26290</v>
      </c>
      <c r="N911" t="s">
        <v>25415</v>
      </c>
      <c r="O911" t="s">
        <v>26354</v>
      </c>
    </row>
    <row r="912" spans="2:15" ht="11" outlineLevel="1" x14ac:dyDescent="0.15">
      <c r="B912" t="s">
        <v>549</v>
      </c>
      <c r="C912" t="s">
        <v>25617</v>
      </c>
      <c r="D912" t="s">
        <v>25409</v>
      </c>
      <c r="E912" t="s">
        <v>25443</v>
      </c>
      <c r="F912" t="s">
        <v>25444</v>
      </c>
      <c r="G912" t="s">
        <v>25617</v>
      </c>
      <c r="H912" t="s">
        <v>25422</v>
      </c>
      <c r="I912" t="s">
        <v>25423</v>
      </c>
      <c r="J912" s="5">
        <v>104.705</v>
      </c>
      <c r="K912" t="s">
        <v>967</v>
      </c>
      <c r="L912" s="15">
        <v>341</v>
      </c>
      <c r="M912" t="s">
        <v>26290</v>
      </c>
      <c r="N912" t="s">
        <v>25415</v>
      </c>
      <c r="O912" t="s">
        <v>26355</v>
      </c>
    </row>
    <row r="913" spans="2:15" ht="11" outlineLevel="1" x14ac:dyDescent="0.15">
      <c r="B913" t="s">
        <v>549</v>
      </c>
      <c r="C913" t="s">
        <v>25617</v>
      </c>
      <c r="D913" t="s">
        <v>25409</v>
      </c>
      <c r="E913" t="s">
        <v>25443</v>
      </c>
      <c r="F913" t="s">
        <v>25444</v>
      </c>
      <c r="G913" t="s">
        <v>25617</v>
      </c>
      <c r="H913" t="s">
        <v>25425</v>
      </c>
      <c r="I913" t="s">
        <v>25423</v>
      </c>
      <c r="J913" s="5">
        <v>0</v>
      </c>
      <c r="K913" t="s">
        <v>967</v>
      </c>
      <c r="L913" s="15">
        <v>341</v>
      </c>
      <c r="M913" t="s">
        <v>26290</v>
      </c>
      <c r="N913" t="s">
        <v>25415</v>
      </c>
      <c r="O913" t="s">
        <v>26356</v>
      </c>
    </row>
    <row r="914" spans="2:15" ht="11" outlineLevel="1" x14ac:dyDescent="0.15">
      <c r="B914" t="s">
        <v>549</v>
      </c>
      <c r="C914" t="s">
        <v>25617</v>
      </c>
      <c r="D914" t="s">
        <v>25409</v>
      </c>
      <c r="E914" t="s">
        <v>25443</v>
      </c>
      <c r="F914" t="s">
        <v>25444</v>
      </c>
      <c r="G914" t="s">
        <v>25617</v>
      </c>
      <c r="H914" t="s">
        <v>25427</v>
      </c>
      <c r="I914" t="s">
        <v>25423</v>
      </c>
      <c r="J914" s="5">
        <v>104.705</v>
      </c>
      <c r="K914" t="s">
        <v>967</v>
      </c>
      <c r="L914" s="15">
        <v>341</v>
      </c>
      <c r="M914" t="s">
        <v>26290</v>
      </c>
      <c r="N914" t="s">
        <v>25415</v>
      </c>
      <c r="O914" t="s">
        <v>26357</v>
      </c>
    </row>
    <row r="915" spans="2:15" ht="11" outlineLevel="1" x14ac:dyDescent="0.15">
      <c r="B915" t="s">
        <v>549</v>
      </c>
      <c r="C915" t="s">
        <v>25617</v>
      </c>
      <c r="D915" t="s">
        <v>25409</v>
      </c>
      <c r="E915" t="s">
        <v>25443</v>
      </c>
      <c r="F915" t="s">
        <v>25444</v>
      </c>
      <c r="G915" t="s">
        <v>25788</v>
      </c>
      <c r="H915" t="s">
        <v>25430</v>
      </c>
      <c r="I915" t="s">
        <v>25431</v>
      </c>
      <c r="J915" s="5">
        <v>44.631</v>
      </c>
      <c r="K915" t="s">
        <v>967</v>
      </c>
      <c r="L915" s="15">
        <v>341</v>
      </c>
      <c r="M915" t="s">
        <v>26290</v>
      </c>
      <c r="N915" t="s">
        <v>25415</v>
      </c>
      <c r="O915" t="s">
        <v>26358</v>
      </c>
    </row>
    <row r="916" spans="2:15" ht="11" outlineLevel="1" x14ac:dyDescent="0.15">
      <c r="B916" t="s">
        <v>549</v>
      </c>
      <c r="C916" t="s">
        <v>25617</v>
      </c>
      <c r="D916" t="s">
        <v>25409</v>
      </c>
      <c r="E916" t="s">
        <v>25443</v>
      </c>
      <c r="F916" t="s">
        <v>25444</v>
      </c>
      <c r="G916" t="s">
        <v>25959</v>
      </c>
      <c r="H916" t="s">
        <v>25430</v>
      </c>
      <c r="I916" t="s">
        <v>25431</v>
      </c>
      <c r="J916" s="5">
        <v>23.614999999999998</v>
      </c>
      <c r="K916" t="s">
        <v>967</v>
      </c>
      <c r="L916" s="15">
        <v>341</v>
      </c>
      <c r="M916" t="s">
        <v>26290</v>
      </c>
      <c r="N916" t="s">
        <v>25415</v>
      </c>
      <c r="O916" t="s">
        <v>26359</v>
      </c>
    </row>
    <row r="917" spans="2:15" ht="11" outlineLevel="1" x14ac:dyDescent="0.15">
      <c r="B917" t="s">
        <v>549</v>
      </c>
      <c r="C917" t="s">
        <v>25617</v>
      </c>
      <c r="D917" t="s">
        <v>25409</v>
      </c>
      <c r="E917" t="s">
        <v>25443</v>
      </c>
      <c r="F917" t="s">
        <v>25444</v>
      </c>
      <c r="G917" t="s">
        <v>4181</v>
      </c>
      <c r="H917" t="s">
        <v>25430</v>
      </c>
      <c r="I917" t="s">
        <v>25431</v>
      </c>
      <c r="J917" s="5">
        <v>21.608000000000001</v>
      </c>
      <c r="K917" t="s">
        <v>967</v>
      </c>
      <c r="L917" s="15">
        <v>341</v>
      </c>
      <c r="M917" t="s">
        <v>26290</v>
      </c>
      <c r="N917" t="s">
        <v>25415</v>
      </c>
      <c r="O917" t="s">
        <v>26360</v>
      </c>
    </row>
    <row r="918" spans="2:15" ht="11" outlineLevel="1" x14ac:dyDescent="0.15">
      <c r="B918" t="s">
        <v>549</v>
      </c>
      <c r="C918" t="s">
        <v>25617</v>
      </c>
      <c r="D918" t="s">
        <v>25409</v>
      </c>
      <c r="E918" t="s">
        <v>25443</v>
      </c>
      <c r="F918" t="s">
        <v>25444</v>
      </c>
      <c r="G918" t="s">
        <v>26300</v>
      </c>
      <c r="H918" t="s">
        <v>25430</v>
      </c>
      <c r="I918" t="s">
        <v>25431</v>
      </c>
      <c r="J918" s="5">
        <v>21.824000000000002</v>
      </c>
      <c r="K918" t="s">
        <v>967</v>
      </c>
      <c r="L918" s="15">
        <v>341</v>
      </c>
      <c r="M918" t="s">
        <v>26290</v>
      </c>
      <c r="N918" t="s">
        <v>25415</v>
      </c>
      <c r="O918" t="s">
        <v>26361</v>
      </c>
    </row>
    <row r="919" spans="2:15" ht="11" outlineLevel="1" x14ac:dyDescent="0.15">
      <c r="B919" t="s">
        <v>549</v>
      </c>
      <c r="C919" t="s">
        <v>25617</v>
      </c>
      <c r="D919" t="s">
        <v>25409</v>
      </c>
      <c r="E919" t="s">
        <v>25443</v>
      </c>
      <c r="F919" t="s">
        <v>25444</v>
      </c>
      <c r="H919" t="s">
        <v>25439</v>
      </c>
      <c r="I919" t="s">
        <v>25439</v>
      </c>
      <c r="J919" s="5"/>
      <c r="K919" t="s">
        <v>967</v>
      </c>
      <c r="L919" s="15">
        <v>341</v>
      </c>
      <c r="M919" t="s">
        <v>26290</v>
      </c>
      <c r="N919" t="s">
        <v>25415</v>
      </c>
      <c r="O919" t="s">
        <v>26362</v>
      </c>
    </row>
    <row r="920" spans="2:15" ht="11" outlineLevel="1" x14ac:dyDescent="0.15">
      <c r="B920" t="s">
        <v>549</v>
      </c>
      <c r="C920" t="s">
        <v>25617</v>
      </c>
      <c r="D920" t="s">
        <v>25409</v>
      </c>
      <c r="E920" t="s">
        <v>25443</v>
      </c>
      <c r="F920" t="s">
        <v>25444</v>
      </c>
      <c r="H920" t="s">
        <v>25441</v>
      </c>
      <c r="I920" t="s">
        <v>25441</v>
      </c>
      <c r="J920" s="5"/>
      <c r="K920" t="s">
        <v>967</v>
      </c>
      <c r="L920" s="15">
        <v>341</v>
      </c>
      <c r="M920" t="s">
        <v>26290</v>
      </c>
      <c r="N920" t="s">
        <v>25415</v>
      </c>
      <c r="O920" t="s">
        <v>26363</v>
      </c>
    </row>
    <row r="921" spans="2:15" ht="11" outlineLevel="1" x14ac:dyDescent="0.15">
      <c r="B921" t="s">
        <v>549</v>
      </c>
      <c r="C921" t="s">
        <v>25617</v>
      </c>
      <c r="D921" t="s">
        <v>25409</v>
      </c>
      <c r="E921" t="s">
        <v>25457</v>
      </c>
      <c r="F921" t="s">
        <v>25444</v>
      </c>
      <c r="H921" t="s">
        <v>25412</v>
      </c>
      <c r="I921" t="s">
        <v>25413</v>
      </c>
      <c r="J921" s="5">
        <v>436.96499999999997</v>
      </c>
      <c r="K921" t="s">
        <v>967</v>
      </c>
      <c r="L921" s="15">
        <v>341</v>
      </c>
      <c r="M921" t="s">
        <v>26290</v>
      </c>
      <c r="N921" t="s">
        <v>25415</v>
      </c>
      <c r="O921" t="s">
        <v>26364</v>
      </c>
    </row>
    <row r="922" spans="2:15" ht="11" outlineLevel="1" x14ac:dyDescent="0.15">
      <c r="B922" t="s">
        <v>549</v>
      </c>
      <c r="C922" t="s">
        <v>25617</v>
      </c>
      <c r="D922" t="s">
        <v>25409</v>
      </c>
      <c r="E922" t="s">
        <v>25457</v>
      </c>
      <c r="F922" t="s">
        <v>25444</v>
      </c>
      <c r="G922" t="s">
        <v>25435</v>
      </c>
      <c r="H922" t="s">
        <v>25417</v>
      </c>
      <c r="I922" t="s">
        <v>25417</v>
      </c>
      <c r="J922" s="5">
        <v>88.634</v>
      </c>
      <c r="K922" t="s">
        <v>967</v>
      </c>
      <c r="L922" s="15">
        <v>341</v>
      </c>
      <c r="M922" t="s">
        <v>26290</v>
      </c>
      <c r="N922" t="s">
        <v>25415</v>
      </c>
      <c r="O922" t="s">
        <v>26365</v>
      </c>
    </row>
    <row r="923" spans="2:15" ht="11" outlineLevel="1" x14ac:dyDescent="0.15">
      <c r="B923" t="s">
        <v>549</v>
      </c>
      <c r="C923" t="s">
        <v>25617</v>
      </c>
      <c r="D923" t="s">
        <v>25409</v>
      </c>
      <c r="E923" t="s">
        <v>25457</v>
      </c>
      <c r="F923" t="s">
        <v>25444</v>
      </c>
      <c r="G923" t="s">
        <v>25437</v>
      </c>
      <c r="H923" t="s">
        <v>25420</v>
      </c>
      <c r="I923" t="s">
        <v>25420</v>
      </c>
      <c r="J923" s="5">
        <v>28.949000000000002</v>
      </c>
      <c r="K923" t="s">
        <v>967</v>
      </c>
      <c r="L923" s="15">
        <v>341</v>
      </c>
      <c r="M923" t="s">
        <v>26290</v>
      </c>
      <c r="N923" t="s">
        <v>25415</v>
      </c>
      <c r="O923" t="s">
        <v>26366</v>
      </c>
    </row>
    <row r="924" spans="2:15" ht="11" outlineLevel="1" x14ac:dyDescent="0.15">
      <c r="B924" t="s">
        <v>549</v>
      </c>
      <c r="C924" t="s">
        <v>25617</v>
      </c>
      <c r="D924" t="s">
        <v>25409</v>
      </c>
      <c r="E924" t="s">
        <v>25457</v>
      </c>
      <c r="F924" t="s">
        <v>25444</v>
      </c>
      <c r="G924" t="s">
        <v>25617</v>
      </c>
      <c r="H924" t="s">
        <v>25422</v>
      </c>
      <c r="I924" t="s">
        <v>25423</v>
      </c>
      <c r="J924" s="5">
        <v>104.705</v>
      </c>
      <c r="K924" t="s">
        <v>967</v>
      </c>
      <c r="L924" s="15">
        <v>341</v>
      </c>
      <c r="M924" t="s">
        <v>26290</v>
      </c>
      <c r="N924" t="s">
        <v>25415</v>
      </c>
      <c r="O924" t="s">
        <v>26367</v>
      </c>
    </row>
    <row r="925" spans="2:15" ht="11" outlineLevel="1" x14ac:dyDescent="0.15">
      <c r="B925" t="s">
        <v>549</v>
      </c>
      <c r="C925" t="s">
        <v>25617</v>
      </c>
      <c r="D925" t="s">
        <v>25409</v>
      </c>
      <c r="E925" t="s">
        <v>25457</v>
      </c>
      <c r="F925" t="s">
        <v>25444</v>
      </c>
      <c r="G925" t="s">
        <v>25617</v>
      </c>
      <c r="H925" t="s">
        <v>25425</v>
      </c>
      <c r="I925" t="s">
        <v>25423</v>
      </c>
      <c r="J925" s="5">
        <v>0</v>
      </c>
      <c r="K925" t="s">
        <v>967</v>
      </c>
      <c r="L925" s="15">
        <v>341</v>
      </c>
      <c r="M925" t="s">
        <v>26290</v>
      </c>
      <c r="N925" t="s">
        <v>25415</v>
      </c>
      <c r="O925" t="s">
        <v>26368</v>
      </c>
    </row>
    <row r="926" spans="2:15" ht="11" outlineLevel="1" x14ac:dyDescent="0.15">
      <c r="B926" t="s">
        <v>549</v>
      </c>
      <c r="C926" t="s">
        <v>25617</v>
      </c>
      <c r="D926" t="s">
        <v>25409</v>
      </c>
      <c r="E926" t="s">
        <v>25457</v>
      </c>
      <c r="F926" t="s">
        <v>25444</v>
      </c>
      <c r="G926" t="s">
        <v>25617</v>
      </c>
      <c r="H926" t="s">
        <v>25427</v>
      </c>
      <c r="I926" t="s">
        <v>25423</v>
      </c>
      <c r="J926" s="5">
        <v>104.705</v>
      </c>
      <c r="K926" t="s">
        <v>967</v>
      </c>
      <c r="L926" s="15">
        <v>341</v>
      </c>
      <c r="M926" t="s">
        <v>26290</v>
      </c>
      <c r="N926" t="s">
        <v>25415</v>
      </c>
      <c r="O926" t="s">
        <v>26369</v>
      </c>
    </row>
    <row r="927" spans="2:15" ht="11" outlineLevel="1" x14ac:dyDescent="0.15">
      <c r="B927" t="s">
        <v>549</v>
      </c>
      <c r="C927" t="s">
        <v>25617</v>
      </c>
      <c r="D927" t="s">
        <v>25409</v>
      </c>
      <c r="E927" t="s">
        <v>25457</v>
      </c>
      <c r="F927" t="s">
        <v>25444</v>
      </c>
      <c r="G927" t="s">
        <v>25788</v>
      </c>
      <c r="H927" t="s">
        <v>25430</v>
      </c>
      <c r="I927" t="s">
        <v>25431</v>
      </c>
      <c r="J927" s="5">
        <v>44.631</v>
      </c>
      <c r="K927" t="s">
        <v>967</v>
      </c>
      <c r="L927" s="15">
        <v>341</v>
      </c>
      <c r="M927" t="s">
        <v>26290</v>
      </c>
      <c r="N927" t="s">
        <v>25415</v>
      </c>
      <c r="O927" t="s">
        <v>26370</v>
      </c>
    </row>
    <row r="928" spans="2:15" ht="11" outlineLevel="1" x14ac:dyDescent="0.15">
      <c r="B928" t="s">
        <v>549</v>
      </c>
      <c r="C928" t="s">
        <v>25617</v>
      </c>
      <c r="D928" t="s">
        <v>25409</v>
      </c>
      <c r="E928" t="s">
        <v>25457</v>
      </c>
      <c r="F928" t="s">
        <v>25444</v>
      </c>
      <c r="G928" t="s">
        <v>25959</v>
      </c>
      <c r="H928" t="s">
        <v>25430</v>
      </c>
      <c r="I928" t="s">
        <v>25431</v>
      </c>
      <c r="J928" s="5">
        <v>23.614999999999998</v>
      </c>
      <c r="K928" t="s">
        <v>967</v>
      </c>
      <c r="L928" s="15">
        <v>341</v>
      </c>
      <c r="M928" t="s">
        <v>26290</v>
      </c>
      <c r="N928" t="s">
        <v>25415</v>
      </c>
      <c r="O928" t="s">
        <v>26371</v>
      </c>
    </row>
    <row r="929" spans="2:15" ht="11" outlineLevel="1" x14ac:dyDescent="0.15">
      <c r="B929" t="s">
        <v>549</v>
      </c>
      <c r="C929" t="s">
        <v>25617</v>
      </c>
      <c r="D929" t="s">
        <v>25409</v>
      </c>
      <c r="E929" t="s">
        <v>25457</v>
      </c>
      <c r="F929" t="s">
        <v>25444</v>
      </c>
      <c r="G929" t="s">
        <v>4181</v>
      </c>
      <c r="H929" t="s">
        <v>25430</v>
      </c>
      <c r="I929" t="s">
        <v>25431</v>
      </c>
      <c r="J929" s="5">
        <v>21.608000000000001</v>
      </c>
      <c r="K929" t="s">
        <v>967</v>
      </c>
      <c r="L929" s="15">
        <v>341</v>
      </c>
      <c r="M929" t="s">
        <v>26290</v>
      </c>
      <c r="N929" t="s">
        <v>25415</v>
      </c>
      <c r="O929" t="s">
        <v>26372</v>
      </c>
    </row>
    <row r="930" spans="2:15" ht="11" outlineLevel="1" x14ac:dyDescent="0.15">
      <c r="B930" t="s">
        <v>549</v>
      </c>
      <c r="C930" t="s">
        <v>25617</v>
      </c>
      <c r="D930" t="s">
        <v>25409</v>
      </c>
      <c r="E930" t="s">
        <v>25457</v>
      </c>
      <c r="F930" t="s">
        <v>25444</v>
      </c>
      <c r="G930" t="s">
        <v>26300</v>
      </c>
      <c r="H930" t="s">
        <v>25430</v>
      </c>
      <c r="I930" t="s">
        <v>25431</v>
      </c>
      <c r="J930" s="5">
        <v>21.824000000000002</v>
      </c>
      <c r="K930" t="s">
        <v>967</v>
      </c>
      <c r="L930" s="15">
        <v>341</v>
      </c>
      <c r="M930" t="s">
        <v>26290</v>
      </c>
      <c r="N930" t="s">
        <v>25415</v>
      </c>
      <c r="O930" t="s">
        <v>26373</v>
      </c>
    </row>
    <row r="931" spans="2:15" ht="11" outlineLevel="1" x14ac:dyDescent="0.15">
      <c r="B931" t="s">
        <v>549</v>
      </c>
      <c r="C931" t="s">
        <v>25617</v>
      </c>
      <c r="D931" t="s">
        <v>25409</v>
      </c>
      <c r="E931" t="s">
        <v>25457</v>
      </c>
      <c r="F931" t="s">
        <v>25444</v>
      </c>
      <c r="H931" t="s">
        <v>25439</v>
      </c>
      <c r="I931" t="s">
        <v>25439</v>
      </c>
      <c r="J931" s="5"/>
      <c r="K931" t="s">
        <v>967</v>
      </c>
      <c r="L931" s="15">
        <v>341</v>
      </c>
      <c r="M931" t="s">
        <v>26290</v>
      </c>
      <c r="N931" t="s">
        <v>25415</v>
      </c>
      <c r="O931" t="s">
        <v>26374</v>
      </c>
    </row>
    <row r="932" spans="2:15" ht="11" outlineLevel="1" x14ac:dyDescent="0.15">
      <c r="B932" t="s">
        <v>549</v>
      </c>
      <c r="C932" t="s">
        <v>25617</v>
      </c>
      <c r="D932" t="s">
        <v>25409</v>
      </c>
      <c r="E932" t="s">
        <v>25457</v>
      </c>
      <c r="F932" t="s">
        <v>25444</v>
      </c>
      <c r="H932" t="s">
        <v>25441</v>
      </c>
      <c r="I932" t="s">
        <v>25441</v>
      </c>
      <c r="J932" s="5"/>
      <c r="K932" t="s">
        <v>967</v>
      </c>
      <c r="L932" s="15">
        <v>341</v>
      </c>
      <c r="M932" t="s">
        <v>26290</v>
      </c>
      <c r="N932" t="s">
        <v>25415</v>
      </c>
      <c r="O932" t="s">
        <v>26375</v>
      </c>
    </row>
    <row r="933" spans="2:15" ht="11" outlineLevel="1" x14ac:dyDescent="0.15">
      <c r="B933" t="s">
        <v>549</v>
      </c>
      <c r="C933" t="s">
        <v>25617</v>
      </c>
      <c r="D933" t="s">
        <v>25409</v>
      </c>
      <c r="E933" t="s">
        <v>25470</v>
      </c>
      <c r="F933" t="s">
        <v>25444</v>
      </c>
      <c r="H933" t="s">
        <v>25412</v>
      </c>
      <c r="I933" t="s">
        <v>25413</v>
      </c>
      <c r="J933" s="5">
        <v>436.96499999999997</v>
      </c>
      <c r="K933" t="s">
        <v>967</v>
      </c>
      <c r="L933" s="15">
        <v>341</v>
      </c>
      <c r="M933" t="s">
        <v>26290</v>
      </c>
      <c r="N933" t="s">
        <v>25415</v>
      </c>
      <c r="O933" t="s">
        <v>26376</v>
      </c>
    </row>
    <row r="934" spans="2:15" ht="11" outlineLevel="1" x14ac:dyDescent="0.15">
      <c r="B934" t="s">
        <v>549</v>
      </c>
      <c r="C934" t="s">
        <v>25617</v>
      </c>
      <c r="D934" t="s">
        <v>25409</v>
      </c>
      <c r="E934" t="s">
        <v>25470</v>
      </c>
      <c r="F934" t="s">
        <v>25444</v>
      </c>
      <c r="G934" t="s">
        <v>25435</v>
      </c>
      <c r="H934" t="s">
        <v>25417</v>
      </c>
      <c r="I934" t="s">
        <v>25417</v>
      </c>
      <c r="J934" s="5">
        <v>88.634</v>
      </c>
      <c r="K934" t="s">
        <v>967</v>
      </c>
      <c r="L934" s="15">
        <v>341</v>
      </c>
      <c r="M934" t="s">
        <v>26290</v>
      </c>
      <c r="N934" t="s">
        <v>25415</v>
      </c>
      <c r="O934" t="s">
        <v>26377</v>
      </c>
    </row>
    <row r="935" spans="2:15" ht="11" outlineLevel="1" x14ac:dyDescent="0.15">
      <c r="B935" t="s">
        <v>549</v>
      </c>
      <c r="C935" t="s">
        <v>25617</v>
      </c>
      <c r="D935" t="s">
        <v>25409</v>
      </c>
      <c r="E935" t="s">
        <v>25470</v>
      </c>
      <c r="F935" t="s">
        <v>25444</v>
      </c>
      <c r="G935" t="s">
        <v>25437</v>
      </c>
      <c r="H935" t="s">
        <v>25420</v>
      </c>
      <c r="I935" t="s">
        <v>25420</v>
      </c>
      <c r="J935" s="5">
        <v>28.949000000000002</v>
      </c>
      <c r="K935" t="s">
        <v>967</v>
      </c>
      <c r="L935" s="15">
        <v>341</v>
      </c>
      <c r="M935" t="s">
        <v>26290</v>
      </c>
      <c r="N935" t="s">
        <v>25415</v>
      </c>
      <c r="O935" t="s">
        <v>26378</v>
      </c>
    </row>
    <row r="936" spans="2:15" ht="11" outlineLevel="1" x14ac:dyDescent="0.15">
      <c r="B936" t="s">
        <v>549</v>
      </c>
      <c r="C936" t="s">
        <v>25617</v>
      </c>
      <c r="D936" t="s">
        <v>25409</v>
      </c>
      <c r="E936" t="s">
        <v>25470</v>
      </c>
      <c r="F936" t="s">
        <v>25444</v>
      </c>
      <c r="G936" t="s">
        <v>25617</v>
      </c>
      <c r="H936" t="s">
        <v>25422</v>
      </c>
      <c r="I936" t="s">
        <v>25423</v>
      </c>
      <c r="J936" s="5">
        <v>104.705</v>
      </c>
      <c r="K936" t="s">
        <v>967</v>
      </c>
      <c r="L936" s="15">
        <v>341</v>
      </c>
      <c r="M936" t="s">
        <v>26290</v>
      </c>
      <c r="N936" t="s">
        <v>25415</v>
      </c>
      <c r="O936" t="s">
        <v>26379</v>
      </c>
    </row>
    <row r="937" spans="2:15" ht="11" outlineLevel="1" x14ac:dyDescent="0.15">
      <c r="B937" t="s">
        <v>549</v>
      </c>
      <c r="C937" t="s">
        <v>25617</v>
      </c>
      <c r="D937" t="s">
        <v>25409</v>
      </c>
      <c r="E937" t="s">
        <v>25470</v>
      </c>
      <c r="F937" t="s">
        <v>25444</v>
      </c>
      <c r="G937" t="s">
        <v>25617</v>
      </c>
      <c r="H937" t="s">
        <v>25425</v>
      </c>
      <c r="I937" t="s">
        <v>25423</v>
      </c>
      <c r="J937" s="5">
        <v>0</v>
      </c>
      <c r="K937" t="s">
        <v>967</v>
      </c>
      <c r="L937" s="15">
        <v>341</v>
      </c>
      <c r="M937" t="s">
        <v>26290</v>
      </c>
      <c r="N937" t="s">
        <v>25415</v>
      </c>
      <c r="O937" t="s">
        <v>26380</v>
      </c>
    </row>
    <row r="938" spans="2:15" ht="11" outlineLevel="1" x14ac:dyDescent="0.15">
      <c r="B938" t="s">
        <v>549</v>
      </c>
      <c r="C938" t="s">
        <v>25617</v>
      </c>
      <c r="D938" t="s">
        <v>25409</v>
      </c>
      <c r="E938" t="s">
        <v>25470</v>
      </c>
      <c r="F938" t="s">
        <v>25444</v>
      </c>
      <c r="G938" t="s">
        <v>25617</v>
      </c>
      <c r="H938" t="s">
        <v>25427</v>
      </c>
      <c r="I938" t="s">
        <v>25423</v>
      </c>
      <c r="J938" s="5">
        <v>104.705</v>
      </c>
      <c r="K938" t="s">
        <v>967</v>
      </c>
      <c r="L938" s="15">
        <v>341</v>
      </c>
      <c r="M938" t="s">
        <v>26290</v>
      </c>
      <c r="N938" t="s">
        <v>25415</v>
      </c>
      <c r="O938" t="s">
        <v>26381</v>
      </c>
    </row>
    <row r="939" spans="2:15" ht="11" outlineLevel="1" x14ac:dyDescent="0.15">
      <c r="B939" t="s">
        <v>549</v>
      </c>
      <c r="C939" t="s">
        <v>25617</v>
      </c>
      <c r="D939" t="s">
        <v>25409</v>
      </c>
      <c r="E939" t="s">
        <v>25470</v>
      </c>
      <c r="F939" t="s">
        <v>25444</v>
      </c>
      <c r="G939" t="s">
        <v>25788</v>
      </c>
      <c r="H939" t="s">
        <v>25430</v>
      </c>
      <c r="I939" t="s">
        <v>25431</v>
      </c>
      <c r="J939" s="5">
        <v>44.631</v>
      </c>
      <c r="K939" t="s">
        <v>967</v>
      </c>
      <c r="L939" s="15">
        <v>341</v>
      </c>
      <c r="M939" t="s">
        <v>26290</v>
      </c>
      <c r="N939" t="s">
        <v>25415</v>
      </c>
      <c r="O939" t="s">
        <v>26382</v>
      </c>
    </row>
    <row r="940" spans="2:15" ht="11" outlineLevel="1" x14ac:dyDescent="0.15">
      <c r="B940" t="s">
        <v>549</v>
      </c>
      <c r="C940" t="s">
        <v>25617</v>
      </c>
      <c r="D940" t="s">
        <v>25409</v>
      </c>
      <c r="E940" t="s">
        <v>25470</v>
      </c>
      <c r="F940" t="s">
        <v>25444</v>
      </c>
      <c r="G940" t="s">
        <v>25959</v>
      </c>
      <c r="H940" t="s">
        <v>25430</v>
      </c>
      <c r="I940" t="s">
        <v>25431</v>
      </c>
      <c r="J940" s="5">
        <v>23.614999999999998</v>
      </c>
      <c r="K940" t="s">
        <v>967</v>
      </c>
      <c r="L940" s="15">
        <v>341</v>
      </c>
      <c r="M940" t="s">
        <v>26290</v>
      </c>
      <c r="N940" t="s">
        <v>25415</v>
      </c>
      <c r="O940" t="s">
        <v>26383</v>
      </c>
    </row>
    <row r="941" spans="2:15" ht="11" outlineLevel="1" x14ac:dyDescent="0.15">
      <c r="B941" t="s">
        <v>549</v>
      </c>
      <c r="C941" t="s">
        <v>25617</v>
      </c>
      <c r="D941" t="s">
        <v>25409</v>
      </c>
      <c r="E941" t="s">
        <v>25470</v>
      </c>
      <c r="F941" t="s">
        <v>25444</v>
      </c>
      <c r="G941" t="s">
        <v>4181</v>
      </c>
      <c r="H941" t="s">
        <v>25430</v>
      </c>
      <c r="I941" t="s">
        <v>25431</v>
      </c>
      <c r="J941" s="5">
        <v>21.608000000000001</v>
      </c>
      <c r="K941" t="s">
        <v>967</v>
      </c>
      <c r="L941" s="15">
        <v>341</v>
      </c>
      <c r="M941" t="s">
        <v>26290</v>
      </c>
      <c r="N941" t="s">
        <v>25415</v>
      </c>
      <c r="O941" t="s">
        <v>26384</v>
      </c>
    </row>
    <row r="942" spans="2:15" ht="11" outlineLevel="1" x14ac:dyDescent="0.15">
      <c r="B942" t="s">
        <v>549</v>
      </c>
      <c r="C942" t="s">
        <v>25617</v>
      </c>
      <c r="D942" t="s">
        <v>25409</v>
      </c>
      <c r="E942" t="s">
        <v>25470</v>
      </c>
      <c r="F942" t="s">
        <v>25444</v>
      </c>
      <c r="G942" t="s">
        <v>26300</v>
      </c>
      <c r="H942" t="s">
        <v>25430</v>
      </c>
      <c r="I942" t="s">
        <v>25431</v>
      </c>
      <c r="J942" s="5">
        <v>21.824000000000002</v>
      </c>
      <c r="K942" t="s">
        <v>967</v>
      </c>
      <c r="L942" s="15">
        <v>341</v>
      </c>
      <c r="M942" t="s">
        <v>26290</v>
      </c>
      <c r="N942" t="s">
        <v>25415</v>
      </c>
      <c r="O942" t="s">
        <v>26385</v>
      </c>
    </row>
    <row r="943" spans="2:15" ht="11" outlineLevel="1" x14ac:dyDescent="0.15">
      <c r="B943" t="s">
        <v>549</v>
      </c>
      <c r="C943" t="s">
        <v>25617</v>
      </c>
      <c r="D943" t="s">
        <v>25409</v>
      </c>
      <c r="E943" t="s">
        <v>25470</v>
      </c>
      <c r="F943" t="s">
        <v>25444</v>
      </c>
      <c r="H943" t="s">
        <v>25439</v>
      </c>
      <c r="I943" t="s">
        <v>25439</v>
      </c>
      <c r="J943" s="5"/>
      <c r="K943" t="s">
        <v>967</v>
      </c>
      <c r="L943" s="15">
        <v>341</v>
      </c>
      <c r="M943" t="s">
        <v>26290</v>
      </c>
      <c r="N943" t="s">
        <v>25415</v>
      </c>
      <c r="O943" t="s">
        <v>26386</v>
      </c>
    </row>
    <row r="944" spans="2:15" ht="11" outlineLevel="1" x14ac:dyDescent="0.15">
      <c r="B944" t="s">
        <v>549</v>
      </c>
      <c r="C944" t="s">
        <v>25617</v>
      </c>
      <c r="D944" t="s">
        <v>25409</v>
      </c>
      <c r="E944" t="s">
        <v>25470</v>
      </c>
      <c r="F944" t="s">
        <v>25444</v>
      </c>
      <c r="H944" t="s">
        <v>25441</v>
      </c>
      <c r="I944" t="s">
        <v>25441</v>
      </c>
      <c r="J944" s="5"/>
      <c r="K944" t="s">
        <v>967</v>
      </c>
      <c r="L944" s="15">
        <v>341</v>
      </c>
      <c r="M944" t="s">
        <v>26290</v>
      </c>
      <c r="N944" t="s">
        <v>25415</v>
      </c>
      <c r="O944" t="s">
        <v>26387</v>
      </c>
    </row>
    <row r="945" spans="2:15" ht="11" outlineLevel="1" x14ac:dyDescent="0.15">
      <c r="B945" t="s">
        <v>559</v>
      </c>
      <c r="C945" t="s">
        <v>25617</v>
      </c>
      <c r="D945" t="s">
        <v>25409</v>
      </c>
      <c r="E945" t="s">
        <v>25410</v>
      </c>
      <c r="F945" t="s">
        <v>25411</v>
      </c>
      <c r="H945" t="s">
        <v>25412</v>
      </c>
      <c r="I945" t="s">
        <v>25413</v>
      </c>
      <c r="J945" s="5">
        <v>0</v>
      </c>
      <c r="K945" t="s">
        <v>967</v>
      </c>
      <c r="L945" s="15">
        <v>353</v>
      </c>
      <c r="M945" t="s">
        <v>26290</v>
      </c>
      <c r="N945" t="s">
        <v>25415</v>
      </c>
      <c r="O945" t="s">
        <v>26388</v>
      </c>
    </row>
    <row r="946" spans="2:15" ht="11" outlineLevel="1" x14ac:dyDescent="0.15">
      <c r="B946" t="s">
        <v>559</v>
      </c>
      <c r="C946" t="s">
        <v>25617</v>
      </c>
      <c r="D946" t="s">
        <v>25409</v>
      </c>
      <c r="E946" t="s">
        <v>25410</v>
      </c>
      <c r="F946" t="s">
        <v>25411</v>
      </c>
      <c r="G946" t="s">
        <v>25435</v>
      </c>
      <c r="H946" t="s">
        <v>25417</v>
      </c>
      <c r="I946" t="s">
        <v>25417</v>
      </c>
      <c r="J946" s="5">
        <v>0</v>
      </c>
      <c r="K946" t="s">
        <v>967</v>
      </c>
      <c r="L946" s="15">
        <v>353</v>
      </c>
      <c r="M946" t="s">
        <v>26290</v>
      </c>
      <c r="N946" t="s">
        <v>25415</v>
      </c>
      <c r="O946" t="s">
        <v>26389</v>
      </c>
    </row>
    <row r="947" spans="2:15" ht="11" outlineLevel="1" x14ac:dyDescent="0.15">
      <c r="B947" t="s">
        <v>559</v>
      </c>
      <c r="C947" t="s">
        <v>25617</v>
      </c>
      <c r="D947" t="s">
        <v>25409</v>
      </c>
      <c r="E947" t="s">
        <v>25410</v>
      </c>
      <c r="F947" t="s">
        <v>25411</v>
      </c>
      <c r="G947" t="s">
        <v>25437</v>
      </c>
      <c r="H947" t="s">
        <v>25420</v>
      </c>
      <c r="I947" t="s">
        <v>25420</v>
      </c>
      <c r="J947" s="5">
        <v>0</v>
      </c>
      <c r="K947" t="s">
        <v>967</v>
      </c>
      <c r="L947" s="15">
        <v>353</v>
      </c>
      <c r="M947" t="s">
        <v>26290</v>
      </c>
      <c r="N947" t="s">
        <v>25415</v>
      </c>
      <c r="O947" t="s">
        <v>26390</v>
      </c>
    </row>
    <row r="948" spans="2:15" ht="11" outlineLevel="1" x14ac:dyDescent="0.15">
      <c r="B948" t="s">
        <v>559</v>
      </c>
      <c r="C948" t="s">
        <v>25617</v>
      </c>
      <c r="D948" t="s">
        <v>25409</v>
      </c>
      <c r="E948" t="s">
        <v>25410</v>
      </c>
      <c r="F948" t="s">
        <v>25411</v>
      </c>
      <c r="G948" t="s">
        <v>25617</v>
      </c>
      <c r="H948" t="s">
        <v>25422</v>
      </c>
      <c r="I948" t="s">
        <v>25423</v>
      </c>
      <c r="J948" s="5">
        <v>0</v>
      </c>
      <c r="K948" t="s">
        <v>967</v>
      </c>
      <c r="L948" s="15">
        <v>353</v>
      </c>
      <c r="M948" t="s">
        <v>26290</v>
      </c>
      <c r="N948" t="s">
        <v>25415</v>
      </c>
      <c r="O948" t="s">
        <v>26391</v>
      </c>
    </row>
    <row r="949" spans="2:15" ht="11" outlineLevel="1" x14ac:dyDescent="0.15">
      <c r="B949" t="s">
        <v>559</v>
      </c>
      <c r="C949" t="s">
        <v>25617</v>
      </c>
      <c r="D949" t="s">
        <v>25409</v>
      </c>
      <c r="E949" t="s">
        <v>25410</v>
      </c>
      <c r="F949" t="s">
        <v>25411</v>
      </c>
      <c r="G949" t="s">
        <v>25617</v>
      </c>
      <c r="H949" t="s">
        <v>25425</v>
      </c>
      <c r="I949" t="s">
        <v>25423</v>
      </c>
      <c r="J949" s="5">
        <v>0</v>
      </c>
      <c r="K949" t="s">
        <v>967</v>
      </c>
      <c r="L949" s="15">
        <v>353</v>
      </c>
      <c r="M949" t="s">
        <v>26290</v>
      </c>
      <c r="N949" t="s">
        <v>25415</v>
      </c>
      <c r="O949" t="s">
        <v>26392</v>
      </c>
    </row>
    <row r="950" spans="2:15" ht="11" outlineLevel="1" x14ac:dyDescent="0.15">
      <c r="B950" t="s">
        <v>559</v>
      </c>
      <c r="C950" t="s">
        <v>25617</v>
      </c>
      <c r="D950" t="s">
        <v>25409</v>
      </c>
      <c r="E950" t="s">
        <v>25410</v>
      </c>
      <c r="F950" t="s">
        <v>25411</v>
      </c>
      <c r="G950" t="s">
        <v>25617</v>
      </c>
      <c r="H950" t="s">
        <v>25427</v>
      </c>
      <c r="I950" t="s">
        <v>25423</v>
      </c>
      <c r="J950" s="5">
        <v>0</v>
      </c>
      <c r="K950" t="s">
        <v>967</v>
      </c>
      <c r="L950" s="15">
        <v>353</v>
      </c>
      <c r="M950" t="s">
        <v>26290</v>
      </c>
      <c r="N950" t="s">
        <v>25415</v>
      </c>
      <c r="O950" t="s">
        <v>26393</v>
      </c>
    </row>
    <row r="951" spans="2:15" ht="11" outlineLevel="1" x14ac:dyDescent="0.15">
      <c r="B951" t="s">
        <v>559</v>
      </c>
      <c r="C951" t="s">
        <v>25617</v>
      </c>
      <c r="D951" t="s">
        <v>25409</v>
      </c>
      <c r="E951" t="s">
        <v>25410</v>
      </c>
      <c r="F951" t="s">
        <v>25411</v>
      </c>
      <c r="G951" t="s">
        <v>25788</v>
      </c>
      <c r="H951" t="s">
        <v>25430</v>
      </c>
      <c r="I951" t="s">
        <v>25431</v>
      </c>
      <c r="J951" s="5">
        <v>0</v>
      </c>
      <c r="K951" t="s">
        <v>967</v>
      </c>
      <c r="L951" s="15">
        <v>353</v>
      </c>
      <c r="M951" t="s">
        <v>26290</v>
      </c>
      <c r="N951" t="s">
        <v>25415</v>
      </c>
      <c r="O951" t="s">
        <v>26394</v>
      </c>
    </row>
    <row r="952" spans="2:15" ht="11" outlineLevel="1" x14ac:dyDescent="0.15">
      <c r="B952" t="s">
        <v>559</v>
      </c>
      <c r="C952" t="s">
        <v>25617</v>
      </c>
      <c r="D952" t="s">
        <v>25409</v>
      </c>
      <c r="E952" t="s">
        <v>25410</v>
      </c>
      <c r="F952" t="s">
        <v>25411</v>
      </c>
      <c r="G952" t="s">
        <v>25959</v>
      </c>
      <c r="H952" t="s">
        <v>25430</v>
      </c>
      <c r="I952" t="s">
        <v>25431</v>
      </c>
      <c r="J952" s="5">
        <v>0</v>
      </c>
      <c r="K952" t="s">
        <v>967</v>
      </c>
      <c r="L952" s="15">
        <v>353</v>
      </c>
      <c r="M952" t="s">
        <v>26290</v>
      </c>
      <c r="N952" t="s">
        <v>25415</v>
      </c>
      <c r="O952" t="s">
        <v>26395</v>
      </c>
    </row>
    <row r="953" spans="2:15" ht="11" outlineLevel="1" x14ac:dyDescent="0.15">
      <c r="B953" t="s">
        <v>559</v>
      </c>
      <c r="C953" t="s">
        <v>25617</v>
      </c>
      <c r="D953" t="s">
        <v>25409</v>
      </c>
      <c r="E953" t="s">
        <v>25410</v>
      </c>
      <c r="F953" t="s">
        <v>25411</v>
      </c>
      <c r="G953" t="s">
        <v>4181</v>
      </c>
      <c r="H953" t="s">
        <v>25430</v>
      </c>
      <c r="I953" t="s">
        <v>25431</v>
      </c>
      <c r="J953" s="5">
        <v>0</v>
      </c>
      <c r="K953" t="s">
        <v>967</v>
      </c>
      <c r="L953" s="15">
        <v>353</v>
      </c>
      <c r="M953" t="s">
        <v>26290</v>
      </c>
      <c r="N953" t="s">
        <v>25415</v>
      </c>
      <c r="O953" t="s">
        <v>26396</v>
      </c>
    </row>
    <row r="954" spans="2:15" ht="11" outlineLevel="1" x14ac:dyDescent="0.15">
      <c r="B954" t="s">
        <v>559</v>
      </c>
      <c r="C954" t="s">
        <v>25617</v>
      </c>
      <c r="D954" t="s">
        <v>25409</v>
      </c>
      <c r="E954" t="s">
        <v>25410</v>
      </c>
      <c r="F954" t="s">
        <v>25411</v>
      </c>
      <c r="G954" t="s">
        <v>26300</v>
      </c>
      <c r="H954" t="s">
        <v>25430</v>
      </c>
      <c r="I954" t="s">
        <v>25431</v>
      </c>
      <c r="J954" s="5">
        <v>0</v>
      </c>
      <c r="K954" t="s">
        <v>967</v>
      </c>
      <c r="L954" s="15">
        <v>353</v>
      </c>
      <c r="M954" t="s">
        <v>26290</v>
      </c>
      <c r="N954" t="s">
        <v>25415</v>
      </c>
      <c r="O954" t="s">
        <v>26397</v>
      </c>
    </row>
    <row r="955" spans="2:15" ht="11" outlineLevel="1" x14ac:dyDescent="0.15">
      <c r="B955" t="s">
        <v>559</v>
      </c>
      <c r="C955" t="s">
        <v>25617</v>
      </c>
      <c r="D955" t="s">
        <v>25409</v>
      </c>
      <c r="E955" t="s">
        <v>25410</v>
      </c>
      <c r="F955" t="s">
        <v>25411</v>
      </c>
      <c r="H955" t="s">
        <v>25439</v>
      </c>
      <c r="I955" t="s">
        <v>25439</v>
      </c>
      <c r="J955" s="5">
        <v>0</v>
      </c>
      <c r="K955" t="s">
        <v>967</v>
      </c>
      <c r="L955" s="15">
        <v>353</v>
      </c>
      <c r="M955" t="s">
        <v>26290</v>
      </c>
      <c r="N955" t="s">
        <v>25415</v>
      </c>
      <c r="O955" t="s">
        <v>26398</v>
      </c>
    </row>
    <row r="956" spans="2:15" ht="11" outlineLevel="1" x14ac:dyDescent="0.15">
      <c r="B956" t="s">
        <v>559</v>
      </c>
      <c r="C956" t="s">
        <v>25617</v>
      </c>
      <c r="D956" t="s">
        <v>25409</v>
      </c>
      <c r="E956" t="s">
        <v>25410</v>
      </c>
      <c r="F956" t="s">
        <v>25411</v>
      </c>
      <c r="H956" t="s">
        <v>25441</v>
      </c>
      <c r="I956" t="s">
        <v>25441</v>
      </c>
      <c r="J956" s="5">
        <v>0</v>
      </c>
      <c r="K956" t="s">
        <v>967</v>
      </c>
      <c r="L956" s="15">
        <v>353</v>
      </c>
      <c r="M956" t="s">
        <v>26290</v>
      </c>
      <c r="N956" t="s">
        <v>25415</v>
      </c>
      <c r="O956" t="s">
        <v>26399</v>
      </c>
    </row>
    <row r="957" spans="2:15" ht="11" outlineLevel="1" x14ac:dyDescent="0.15">
      <c r="B957" t="s">
        <v>559</v>
      </c>
      <c r="C957" t="s">
        <v>25617</v>
      </c>
      <c r="D957" t="s">
        <v>25409</v>
      </c>
      <c r="E957" t="s">
        <v>25443</v>
      </c>
      <c r="F957" t="s">
        <v>25444</v>
      </c>
      <c r="H957" t="s">
        <v>25412</v>
      </c>
      <c r="I957" t="s">
        <v>25413</v>
      </c>
      <c r="J957" s="5">
        <v>202.91499999999999</v>
      </c>
      <c r="K957" t="s">
        <v>967</v>
      </c>
      <c r="L957" s="15">
        <v>353</v>
      </c>
      <c r="M957" t="s">
        <v>26290</v>
      </c>
      <c r="N957" t="s">
        <v>25415</v>
      </c>
      <c r="O957" t="s">
        <v>26400</v>
      </c>
    </row>
    <row r="958" spans="2:15" ht="11" outlineLevel="1" x14ac:dyDescent="0.15">
      <c r="B958" t="s">
        <v>559</v>
      </c>
      <c r="C958" t="s">
        <v>25617</v>
      </c>
      <c r="D958" t="s">
        <v>25409</v>
      </c>
      <c r="E958" t="s">
        <v>25443</v>
      </c>
      <c r="F958" t="s">
        <v>25444</v>
      </c>
      <c r="G958" t="s">
        <v>25435</v>
      </c>
      <c r="H958" t="s">
        <v>25417</v>
      </c>
      <c r="I958" t="s">
        <v>25417</v>
      </c>
      <c r="J958" s="5">
        <v>20.036000000000001</v>
      </c>
      <c r="K958" t="s">
        <v>967</v>
      </c>
      <c r="L958" s="15">
        <v>353</v>
      </c>
      <c r="M958" t="s">
        <v>26290</v>
      </c>
      <c r="N958" t="s">
        <v>25415</v>
      </c>
      <c r="O958" t="s">
        <v>26401</v>
      </c>
    </row>
    <row r="959" spans="2:15" ht="11" outlineLevel="1" x14ac:dyDescent="0.15">
      <c r="B959" t="s">
        <v>559</v>
      </c>
      <c r="C959" t="s">
        <v>25617</v>
      </c>
      <c r="D959" t="s">
        <v>25409</v>
      </c>
      <c r="E959" t="s">
        <v>25443</v>
      </c>
      <c r="F959" t="s">
        <v>25444</v>
      </c>
      <c r="G959" t="s">
        <v>25437</v>
      </c>
      <c r="H959" t="s">
        <v>25420</v>
      </c>
      <c r="I959" t="s">
        <v>25420</v>
      </c>
      <c r="J959" s="5">
        <v>13.757999999999999</v>
      </c>
      <c r="K959" t="s">
        <v>967</v>
      </c>
      <c r="L959" s="15">
        <v>353</v>
      </c>
      <c r="M959" t="s">
        <v>26290</v>
      </c>
      <c r="N959" t="s">
        <v>25415</v>
      </c>
      <c r="O959" t="s">
        <v>26402</v>
      </c>
    </row>
    <row r="960" spans="2:15" ht="11" outlineLevel="1" x14ac:dyDescent="0.15">
      <c r="B960" t="s">
        <v>559</v>
      </c>
      <c r="C960" t="s">
        <v>25617</v>
      </c>
      <c r="D960" t="s">
        <v>25409</v>
      </c>
      <c r="E960" t="s">
        <v>25443</v>
      </c>
      <c r="F960" t="s">
        <v>25444</v>
      </c>
      <c r="G960" t="s">
        <v>25617</v>
      </c>
      <c r="H960" t="s">
        <v>25422</v>
      </c>
      <c r="I960" t="s">
        <v>25423</v>
      </c>
      <c r="J960" s="5">
        <v>22.021000000000001</v>
      </c>
      <c r="K960" t="s">
        <v>967</v>
      </c>
      <c r="L960" s="15">
        <v>353</v>
      </c>
      <c r="M960" t="s">
        <v>26290</v>
      </c>
      <c r="N960" t="s">
        <v>25415</v>
      </c>
      <c r="O960" t="s">
        <v>26403</v>
      </c>
    </row>
    <row r="961" spans="2:15" ht="11" outlineLevel="1" x14ac:dyDescent="0.15">
      <c r="B961" t="s">
        <v>559</v>
      </c>
      <c r="C961" t="s">
        <v>25617</v>
      </c>
      <c r="D961" t="s">
        <v>25409</v>
      </c>
      <c r="E961" t="s">
        <v>25443</v>
      </c>
      <c r="F961" t="s">
        <v>25444</v>
      </c>
      <c r="G961" t="s">
        <v>25617</v>
      </c>
      <c r="H961" t="s">
        <v>25425</v>
      </c>
      <c r="I961" t="s">
        <v>25423</v>
      </c>
      <c r="J961" s="5">
        <v>0</v>
      </c>
      <c r="K961" t="s">
        <v>967</v>
      </c>
      <c r="L961" s="15">
        <v>353</v>
      </c>
      <c r="M961" t="s">
        <v>26290</v>
      </c>
      <c r="N961" t="s">
        <v>25415</v>
      </c>
      <c r="O961" t="s">
        <v>26404</v>
      </c>
    </row>
    <row r="962" spans="2:15" ht="11" outlineLevel="1" x14ac:dyDescent="0.15">
      <c r="B962" t="s">
        <v>559</v>
      </c>
      <c r="C962" t="s">
        <v>25617</v>
      </c>
      <c r="D962" t="s">
        <v>25409</v>
      </c>
      <c r="E962" t="s">
        <v>25443</v>
      </c>
      <c r="F962" t="s">
        <v>25444</v>
      </c>
      <c r="G962" t="s">
        <v>25617</v>
      </c>
      <c r="H962" t="s">
        <v>25427</v>
      </c>
      <c r="I962" t="s">
        <v>25423</v>
      </c>
      <c r="J962" s="5">
        <v>22.021000000000001</v>
      </c>
      <c r="K962" t="s">
        <v>967</v>
      </c>
      <c r="L962" s="15">
        <v>353</v>
      </c>
      <c r="M962" t="s">
        <v>26290</v>
      </c>
      <c r="N962" t="s">
        <v>25415</v>
      </c>
      <c r="O962" t="s">
        <v>26405</v>
      </c>
    </row>
    <row r="963" spans="2:15" ht="11" outlineLevel="1" x14ac:dyDescent="0.15">
      <c r="B963" t="s">
        <v>559</v>
      </c>
      <c r="C963" t="s">
        <v>25617</v>
      </c>
      <c r="D963" t="s">
        <v>25409</v>
      </c>
      <c r="E963" t="s">
        <v>25443</v>
      </c>
      <c r="F963" t="s">
        <v>25444</v>
      </c>
      <c r="G963" t="s">
        <v>25788</v>
      </c>
      <c r="H963" t="s">
        <v>25430</v>
      </c>
      <c r="I963" t="s">
        <v>25431</v>
      </c>
      <c r="J963" s="5">
        <v>65.177000000000007</v>
      </c>
      <c r="K963" t="s">
        <v>967</v>
      </c>
      <c r="L963" s="15">
        <v>353</v>
      </c>
      <c r="M963" t="s">
        <v>26290</v>
      </c>
      <c r="N963" t="s">
        <v>25415</v>
      </c>
      <c r="O963" t="s">
        <v>26406</v>
      </c>
    </row>
    <row r="964" spans="2:15" ht="11" outlineLevel="1" x14ac:dyDescent="0.15">
      <c r="B964" t="s">
        <v>559</v>
      </c>
      <c r="C964" t="s">
        <v>25617</v>
      </c>
      <c r="D964" t="s">
        <v>25409</v>
      </c>
      <c r="E964" t="s">
        <v>25443</v>
      </c>
      <c r="F964" t="s">
        <v>25444</v>
      </c>
      <c r="G964" t="s">
        <v>25959</v>
      </c>
      <c r="H964" t="s">
        <v>25430</v>
      </c>
      <c r="I964" t="s">
        <v>25431</v>
      </c>
      <c r="J964" s="5">
        <v>119.63200000000001</v>
      </c>
      <c r="K964" t="s">
        <v>967</v>
      </c>
      <c r="L964" s="15">
        <v>353</v>
      </c>
      <c r="M964" t="s">
        <v>26290</v>
      </c>
      <c r="N964" t="s">
        <v>25415</v>
      </c>
      <c r="O964" t="s">
        <v>26407</v>
      </c>
    </row>
    <row r="965" spans="2:15" ht="11" outlineLevel="1" x14ac:dyDescent="0.15">
      <c r="B965" t="s">
        <v>559</v>
      </c>
      <c r="C965" t="s">
        <v>25617</v>
      </c>
      <c r="D965" t="s">
        <v>25409</v>
      </c>
      <c r="E965" t="s">
        <v>25443</v>
      </c>
      <c r="F965" t="s">
        <v>25444</v>
      </c>
      <c r="G965" t="s">
        <v>4181</v>
      </c>
      <c r="H965" t="s">
        <v>25430</v>
      </c>
      <c r="I965" t="s">
        <v>25431</v>
      </c>
      <c r="J965" s="5">
        <v>115.371</v>
      </c>
      <c r="K965" t="s">
        <v>967</v>
      </c>
      <c r="L965" s="15">
        <v>353</v>
      </c>
      <c r="M965" t="s">
        <v>26290</v>
      </c>
      <c r="N965" t="s">
        <v>25415</v>
      </c>
      <c r="O965" t="s">
        <v>26408</v>
      </c>
    </row>
    <row r="966" spans="2:15" ht="11" outlineLevel="1" x14ac:dyDescent="0.15">
      <c r="B966" t="s">
        <v>559</v>
      </c>
      <c r="C966" t="s">
        <v>25617</v>
      </c>
      <c r="D966" t="s">
        <v>25409</v>
      </c>
      <c r="E966" t="s">
        <v>25443</v>
      </c>
      <c r="F966" t="s">
        <v>25444</v>
      </c>
      <c r="G966" t="s">
        <v>26300</v>
      </c>
      <c r="H966" t="s">
        <v>25430</v>
      </c>
      <c r="I966" t="s">
        <v>25431</v>
      </c>
      <c r="J966" s="5">
        <v>113.965</v>
      </c>
      <c r="K966" t="s">
        <v>967</v>
      </c>
      <c r="L966" s="15">
        <v>353</v>
      </c>
      <c r="M966" t="s">
        <v>26290</v>
      </c>
      <c r="N966" t="s">
        <v>25415</v>
      </c>
      <c r="O966" t="s">
        <v>26409</v>
      </c>
    </row>
    <row r="967" spans="2:15" ht="11" outlineLevel="1" x14ac:dyDescent="0.15">
      <c r="B967" t="s">
        <v>559</v>
      </c>
      <c r="C967" t="s">
        <v>25617</v>
      </c>
      <c r="D967" t="s">
        <v>25409</v>
      </c>
      <c r="E967" t="s">
        <v>25443</v>
      </c>
      <c r="F967" t="s">
        <v>25444</v>
      </c>
      <c r="H967" t="s">
        <v>25439</v>
      </c>
      <c r="I967" t="s">
        <v>25439</v>
      </c>
      <c r="J967" s="5"/>
      <c r="K967" t="s">
        <v>967</v>
      </c>
      <c r="L967" s="15">
        <v>353</v>
      </c>
      <c r="M967" t="s">
        <v>26290</v>
      </c>
      <c r="N967" t="s">
        <v>25415</v>
      </c>
      <c r="O967" t="s">
        <v>26410</v>
      </c>
    </row>
    <row r="968" spans="2:15" ht="11" outlineLevel="1" x14ac:dyDescent="0.15">
      <c r="B968" t="s">
        <v>559</v>
      </c>
      <c r="C968" t="s">
        <v>25617</v>
      </c>
      <c r="D968" t="s">
        <v>25409</v>
      </c>
      <c r="E968" t="s">
        <v>25443</v>
      </c>
      <c r="F968" t="s">
        <v>25444</v>
      </c>
      <c r="H968" t="s">
        <v>25441</v>
      </c>
      <c r="I968" t="s">
        <v>25441</v>
      </c>
      <c r="J968" s="5"/>
      <c r="K968" t="s">
        <v>967</v>
      </c>
      <c r="L968" s="15">
        <v>353</v>
      </c>
      <c r="M968" t="s">
        <v>26290</v>
      </c>
      <c r="N968" t="s">
        <v>25415</v>
      </c>
      <c r="O968" t="s">
        <v>26411</v>
      </c>
    </row>
    <row r="969" spans="2:15" ht="11" outlineLevel="1" x14ac:dyDescent="0.15">
      <c r="B969" t="s">
        <v>559</v>
      </c>
      <c r="C969" t="s">
        <v>25617</v>
      </c>
      <c r="D969" t="s">
        <v>25409</v>
      </c>
      <c r="E969" t="s">
        <v>25457</v>
      </c>
      <c r="F969" t="s">
        <v>25444</v>
      </c>
      <c r="H969" t="s">
        <v>25412</v>
      </c>
      <c r="I969" t="s">
        <v>25413</v>
      </c>
      <c r="J969" s="5">
        <v>202.91499999999999</v>
      </c>
      <c r="K969" t="s">
        <v>967</v>
      </c>
      <c r="L969" s="15">
        <v>353</v>
      </c>
      <c r="M969" t="s">
        <v>26290</v>
      </c>
      <c r="N969" t="s">
        <v>25415</v>
      </c>
      <c r="O969" t="s">
        <v>26412</v>
      </c>
    </row>
    <row r="970" spans="2:15" ht="11" outlineLevel="1" x14ac:dyDescent="0.15">
      <c r="B970" t="s">
        <v>559</v>
      </c>
      <c r="C970" t="s">
        <v>25617</v>
      </c>
      <c r="D970" t="s">
        <v>25409</v>
      </c>
      <c r="E970" t="s">
        <v>25457</v>
      </c>
      <c r="F970" t="s">
        <v>25444</v>
      </c>
      <c r="G970" t="s">
        <v>25435</v>
      </c>
      <c r="H970" t="s">
        <v>25417</v>
      </c>
      <c r="I970" t="s">
        <v>25417</v>
      </c>
      <c r="J970" s="5">
        <v>20.036000000000001</v>
      </c>
      <c r="K970" t="s">
        <v>967</v>
      </c>
      <c r="L970" s="15">
        <v>353</v>
      </c>
      <c r="M970" t="s">
        <v>26290</v>
      </c>
      <c r="N970" t="s">
        <v>25415</v>
      </c>
      <c r="O970" t="s">
        <v>26413</v>
      </c>
    </row>
    <row r="971" spans="2:15" ht="11" outlineLevel="1" x14ac:dyDescent="0.15">
      <c r="B971" t="s">
        <v>559</v>
      </c>
      <c r="C971" t="s">
        <v>25617</v>
      </c>
      <c r="D971" t="s">
        <v>25409</v>
      </c>
      <c r="E971" t="s">
        <v>25457</v>
      </c>
      <c r="F971" t="s">
        <v>25444</v>
      </c>
      <c r="G971" t="s">
        <v>25437</v>
      </c>
      <c r="H971" t="s">
        <v>25420</v>
      </c>
      <c r="I971" t="s">
        <v>25420</v>
      </c>
      <c r="J971" s="5">
        <v>13.757999999999999</v>
      </c>
      <c r="K971" t="s">
        <v>967</v>
      </c>
      <c r="L971" s="15">
        <v>353</v>
      </c>
      <c r="M971" t="s">
        <v>26290</v>
      </c>
      <c r="N971" t="s">
        <v>25415</v>
      </c>
      <c r="O971" t="s">
        <v>26414</v>
      </c>
    </row>
    <row r="972" spans="2:15" ht="11" outlineLevel="1" x14ac:dyDescent="0.15">
      <c r="B972" t="s">
        <v>559</v>
      </c>
      <c r="C972" t="s">
        <v>25617</v>
      </c>
      <c r="D972" t="s">
        <v>25409</v>
      </c>
      <c r="E972" t="s">
        <v>25457</v>
      </c>
      <c r="F972" t="s">
        <v>25444</v>
      </c>
      <c r="G972" t="s">
        <v>25617</v>
      </c>
      <c r="H972" t="s">
        <v>25422</v>
      </c>
      <c r="I972" t="s">
        <v>25423</v>
      </c>
      <c r="J972" s="5">
        <v>22.021000000000001</v>
      </c>
      <c r="K972" t="s">
        <v>967</v>
      </c>
      <c r="L972" s="15">
        <v>353</v>
      </c>
      <c r="M972" t="s">
        <v>26290</v>
      </c>
      <c r="N972" t="s">
        <v>25415</v>
      </c>
      <c r="O972" t="s">
        <v>26415</v>
      </c>
    </row>
    <row r="973" spans="2:15" ht="11" outlineLevel="1" x14ac:dyDescent="0.15">
      <c r="B973" t="s">
        <v>559</v>
      </c>
      <c r="C973" t="s">
        <v>25617</v>
      </c>
      <c r="D973" t="s">
        <v>25409</v>
      </c>
      <c r="E973" t="s">
        <v>25457</v>
      </c>
      <c r="F973" t="s">
        <v>25444</v>
      </c>
      <c r="G973" t="s">
        <v>25617</v>
      </c>
      <c r="H973" t="s">
        <v>25425</v>
      </c>
      <c r="I973" t="s">
        <v>25423</v>
      </c>
      <c r="J973" s="5">
        <v>0</v>
      </c>
      <c r="K973" t="s">
        <v>967</v>
      </c>
      <c r="L973" s="15">
        <v>353</v>
      </c>
      <c r="M973" t="s">
        <v>26290</v>
      </c>
      <c r="N973" t="s">
        <v>25415</v>
      </c>
      <c r="O973" t="s">
        <v>26416</v>
      </c>
    </row>
    <row r="974" spans="2:15" ht="11" outlineLevel="1" x14ac:dyDescent="0.15">
      <c r="B974" t="s">
        <v>559</v>
      </c>
      <c r="C974" t="s">
        <v>25617</v>
      </c>
      <c r="D974" t="s">
        <v>25409</v>
      </c>
      <c r="E974" t="s">
        <v>25457</v>
      </c>
      <c r="F974" t="s">
        <v>25444</v>
      </c>
      <c r="G974" t="s">
        <v>25617</v>
      </c>
      <c r="H974" t="s">
        <v>25427</v>
      </c>
      <c r="I974" t="s">
        <v>25423</v>
      </c>
      <c r="J974" s="5">
        <v>22.021000000000001</v>
      </c>
      <c r="K974" t="s">
        <v>967</v>
      </c>
      <c r="L974" s="15">
        <v>353</v>
      </c>
      <c r="M974" t="s">
        <v>26290</v>
      </c>
      <c r="N974" t="s">
        <v>25415</v>
      </c>
      <c r="O974" t="s">
        <v>26417</v>
      </c>
    </row>
    <row r="975" spans="2:15" ht="11" outlineLevel="1" x14ac:dyDescent="0.15">
      <c r="B975" t="s">
        <v>559</v>
      </c>
      <c r="C975" t="s">
        <v>25617</v>
      </c>
      <c r="D975" t="s">
        <v>25409</v>
      </c>
      <c r="E975" t="s">
        <v>25457</v>
      </c>
      <c r="F975" t="s">
        <v>25444</v>
      </c>
      <c r="G975" t="s">
        <v>25788</v>
      </c>
      <c r="H975" t="s">
        <v>25430</v>
      </c>
      <c r="I975" t="s">
        <v>25431</v>
      </c>
      <c r="J975" s="5">
        <v>65.177000000000007</v>
      </c>
      <c r="K975" t="s">
        <v>967</v>
      </c>
      <c r="L975" s="15">
        <v>353</v>
      </c>
      <c r="M975" t="s">
        <v>26290</v>
      </c>
      <c r="N975" t="s">
        <v>25415</v>
      </c>
      <c r="O975" t="s">
        <v>26418</v>
      </c>
    </row>
    <row r="976" spans="2:15" ht="11" outlineLevel="1" x14ac:dyDescent="0.15">
      <c r="B976" t="s">
        <v>559</v>
      </c>
      <c r="C976" t="s">
        <v>25617</v>
      </c>
      <c r="D976" t="s">
        <v>25409</v>
      </c>
      <c r="E976" t="s">
        <v>25457</v>
      </c>
      <c r="F976" t="s">
        <v>25444</v>
      </c>
      <c r="G976" t="s">
        <v>25959</v>
      </c>
      <c r="H976" t="s">
        <v>25430</v>
      </c>
      <c r="I976" t="s">
        <v>25431</v>
      </c>
      <c r="J976" s="5">
        <v>119.63200000000001</v>
      </c>
      <c r="K976" t="s">
        <v>967</v>
      </c>
      <c r="L976" s="15">
        <v>353</v>
      </c>
      <c r="M976" t="s">
        <v>26290</v>
      </c>
      <c r="N976" t="s">
        <v>25415</v>
      </c>
      <c r="O976" t="s">
        <v>26419</v>
      </c>
    </row>
    <row r="977" spans="2:15" ht="11" outlineLevel="1" x14ac:dyDescent="0.15">
      <c r="B977" t="s">
        <v>559</v>
      </c>
      <c r="C977" t="s">
        <v>25617</v>
      </c>
      <c r="D977" t="s">
        <v>25409</v>
      </c>
      <c r="E977" t="s">
        <v>25457</v>
      </c>
      <c r="F977" t="s">
        <v>25444</v>
      </c>
      <c r="G977" t="s">
        <v>4181</v>
      </c>
      <c r="H977" t="s">
        <v>25430</v>
      </c>
      <c r="I977" t="s">
        <v>25431</v>
      </c>
      <c r="J977" s="5">
        <v>115.371</v>
      </c>
      <c r="K977" t="s">
        <v>967</v>
      </c>
      <c r="L977" s="15">
        <v>353</v>
      </c>
      <c r="M977" t="s">
        <v>26290</v>
      </c>
      <c r="N977" t="s">
        <v>25415</v>
      </c>
      <c r="O977" t="s">
        <v>26420</v>
      </c>
    </row>
    <row r="978" spans="2:15" ht="11" outlineLevel="1" x14ac:dyDescent="0.15">
      <c r="B978" t="s">
        <v>559</v>
      </c>
      <c r="C978" t="s">
        <v>25617</v>
      </c>
      <c r="D978" t="s">
        <v>25409</v>
      </c>
      <c r="E978" t="s">
        <v>25457</v>
      </c>
      <c r="F978" t="s">
        <v>25444</v>
      </c>
      <c r="G978" t="s">
        <v>26300</v>
      </c>
      <c r="H978" t="s">
        <v>25430</v>
      </c>
      <c r="I978" t="s">
        <v>25431</v>
      </c>
      <c r="J978" s="5">
        <v>113.965</v>
      </c>
      <c r="K978" t="s">
        <v>967</v>
      </c>
      <c r="L978" s="15">
        <v>353</v>
      </c>
      <c r="M978" t="s">
        <v>26290</v>
      </c>
      <c r="N978" t="s">
        <v>25415</v>
      </c>
      <c r="O978" t="s">
        <v>26421</v>
      </c>
    </row>
    <row r="979" spans="2:15" ht="11" outlineLevel="1" x14ac:dyDescent="0.15">
      <c r="B979" t="s">
        <v>559</v>
      </c>
      <c r="C979" t="s">
        <v>25617</v>
      </c>
      <c r="D979" t="s">
        <v>25409</v>
      </c>
      <c r="E979" t="s">
        <v>25457</v>
      </c>
      <c r="F979" t="s">
        <v>25444</v>
      </c>
      <c r="H979" t="s">
        <v>25439</v>
      </c>
      <c r="I979" t="s">
        <v>25439</v>
      </c>
      <c r="J979" s="5"/>
      <c r="K979" t="s">
        <v>967</v>
      </c>
      <c r="L979" s="15">
        <v>353</v>
      </c>
      <c r="M979" t="s">
        <v>26290</v>
      </c>
      <c r="N979" t="s">
        <v>25415</v>
      </c>
      <c r="O979" t="s">
        <v>26422</v>
      </c>
    </row>
    <row r="980" spans="2:15" ht="11" outlineLevel="1" x14ac:dyDescent="0.15">
      <c r="B980" t="s">
        <v>559</v>
      </c>
      <c r="C980" t="s">
        <v>25617</v>
      </c>
      <c r="D980" t="s">
        <v>25409</v>
      </c>
      <c r="E980" t="s">
        <v>25457</v>
      </c>
      <c r="F980" t="s">
        <v>25444</v>
      </c>
      <c r="H980" t="s">
        <v>25441</v>
      </c>
      <c r="I980" t="s">
        <v>25441</v>
      </c>
      <c r="J980" s="5"/>
      <c r="K980" t="s">
        <v>967</v>
      </c>
      <c r="L980" s="15">
        <v>353</v>
      </c>
      <c r="M980" t="s">
        <v>26290</v>
      </c>
      <c r="N980" t="s">
        <v>25415</v>
      </c>
      <c r="O980" t="s">
        <v>26423</v>
      </c>
    </row>
    <row r="981" spans="2:15" ht="11" outlineLevel="1" x14ac:dyDescent="0.15">
      <c r="B981" t="s">
        <v>559</v>
      </c>
      <c r="C981" t="s">
        <v>25617</v>
      </c>
      <c r="D981" t="s">
        <v>25409</v>
      </c>
      <c r="E981" t="s">
        <v>25470</v>
      </c>
      <c r="F981" t="s">
        <v>25444</v>
      </c>
      <c r="H981" t="s">
        <v>25412</v>
      </c>
      <c r="I981" t="s">
        <v>25413</v>
      </c>
      <c r="J981" s="5">
        <v>202.91499999999999</v>
      </c>
      <c r="K981" t="s">
        <v>967</v>
      </c>
      <c r="L981" s="15">
        <v>353</v>
      </c>
      <c r="M981" t="s">
        <v>26290</v>
      </c>
      <c r="N981" t="s">
        <v>25415</v>
      </c>
      <c r="O981" t="s">
        <v>26424</v>
      </c>
    </row>
    <row r="982" spans="2:15" ht="11" outlineLevel="1" x14ac:dyDescent="0.15">
      <c r="B982" t="s">
        <v>559</v>
      </c>
      <c r="C982" t="s">
        <v>25617</v>
      </c>
      <c r="D982" t="s">
        <v>25409</v>
      </c>
      <c r="E982" t="s">
        <v>25470</v>
      </c>
      <c r="F982" t="s">
        <v>25444</v>
      </c>
      <c r="G982" t="s">
        <v>25435</v>
      </c>
      <c r="H982" t="s">
        <v>25417</v>
      </c>
      <c r="I982" t="s">
        <v>25417</v>
      </c>
      <c r="J982" s="5">
        <v>20.036000000000001</v>
      </c>
      <c r="K982" t="s">
        <v>967</v>
      </c>
      <c r="L982" s="15">
        <v>353</v>
      </c>
      <c r="M982" t="s">
        <v>26290</v>
      </c>
      <c r="N982" t="s">
        <v>25415</v>
      </c>
      <c r="O982" t="s">
        <v>26425</v>
      </c>
    </row>
    <row r="983" spans="2:15" ht="11" outlineLevel="1" x14ac:dyDescent="0.15">
      <c r="B983" t="s">
        <v>559</v>
      </c>
      <c r="C983" t="s">
        <v>25617</v>
      </c>
      <c r="D983" t="s">
        <v>25409</v>
      </c>
      <c r="E983" t="s">
        <v>25470</v>
      </c>
      <c r="F983" t="s">
        <v>25444</v>
      </c>
      <c r="G983" t="s">
        <v>25437</v>
      </c>
      <c r="H983" t="s">
        <v>25420</v>
      </c>
      <c r="I983" t="s">
        <v>25420</v>
      </c>
      <c r="J983" s="5">
        <v>13.757999999999999</v>
      </c>
      <c r="K983" t="s">
        <v>967</v>
      </c>
      <c r="L983" s="15">
        <v>353</v>
      </c>
      <c r="M983" t="s">
        <v>26290</v>
      </c>
      <c r="N983" t="s">
        <v>25415</v>
      </c>
      <c r="O983" t="s">
        <v>26426</v>
      </c>
    </row>
    <row r="984" spans="2:15" ht="11" outlineLevel="1" x14ac:dyDescent="0.15">
      <c r="B984" t="s">
        <v>559</v>
      </c>
      <c r="C984" t="s">
        <v>25617</v>
      </c>
      <c r="D984" t="s">
        <v>25409</v>
      </c>
      <c r="E984" t="s">
        <v>25470</v>
      </c>
      <c r="F984" t="s">
        <v>25444</v>
      </c>
      <c r="G984" t="s">
        <v>25617</v>
      </c>
      <c r="H984" t="s">
        <v>25422</v>
      </c>
      <c r="I984" t="s">
        <v>25423</v>
      </c>
      <c r="J984" s="5">
        <v>22.021000000000001</v>
      </c>
      <c r="K984" t="s">
        <v>967</v>
      </c>
      <c r="L984" s="15">
        <v>353</v>
      </c>
      <c r="M984" t="s">
        <v>26290</v>
      </c>
      <c r="N984" t="s">
        <v>25415</v>
      </c>
      <c r="O984" t="s">
        <v>26427</v>
      </c>
    </row>
    <row r="985" spans="2:15" ht="11" outlineLevel="1" x14ac:dyDescent="0.15">
      <c r="B985" t="s">
        <v>559</v>
      </c>
      <c r="C985" t="s">
        <v>25617</v>
      </c>
      <c r="D985" t="s">
        <v>25409</v>
      </c>
      <c r="E985" t="s">
        <v>25470</v>
      </c>
      <c r="F985" t="s">
        <v>25444</v>
      </c>
      <c r="G985" t="s">
        <v>25617</v>
      </c>
      <c r="H985" t="s">
        <v>25425</v>
      </c>
      <c r="I985" t="s">
        <v>25423</v>
      </c>
      <c r="J985" s="5">
        <v>0</v>
      </c>
      <c r="K985" t="s">
        <v>967</v>
      </c>
      <c r="L985" s="15">
        <v>353</v>
      </c>
      <c r="M985" t="s">
        <v>26290</v>
      </c>
      <c r="N985" t="s">
        <v>25415</v>
      </c>
      <c r="O985" t="s">
        <v>26428</v>
      </c>
    </row>
    <row r="986" spans="2:15" ht="11" outlineLevel="1" x14ac:dyDescent="0.15">
      <c r="B986" t="s">
        <v>559</v>
      </c>
      <c r="C986" t="s">
        <v>25617</v>
      </c>
      <c r="D986" t="s">
        <v>25409</v>
      </c>
      <c r="E986" t="s">
        <v>25470</v>
      </c>
      <c r="F986" t="s">
        <v>25444</v>
      </c>
      <c r="G986" t="s">
        <v>25617</v>
      </c>
      <c r="H986" t="s">
        <v>25427</v>
      </c>
      <c r="I986" t="s">
        <v>25423</v>
      </c>
      <c r="J986" s="5">
        <v>22.021000000000001</v>
      </c>
      <c r="K986" t="s">
        <v>967</v>
      </c>
      <c r="L986" s="15">
        <v>353</v>
      </c>
      <c r="M986" t="s">
        <v>26290</v>
      </c>
      <c r="N986" t="s">
        <v>25415</v>
      </c>
      <c r="O986" t="s">
        <v>26429</v>
      </c>
    </row>
    <row r="987" spans="2:15" ht="11" outlineLevel="1" x14ac:dyDescent="0.15">
      <c r="B987" t="s">
        <v>559</v>
      </c>
      <c r="C987" t="s">
        <v>25617</v>
      </c>
      <c r="D987" t="s">
        <v>25409</v>
      </c>
      <c r="E987" t="s">
        <v>25470</v>
      </c>
      <c r="F987" t="s">
        <v>25444</v>
      </c>
      <c r="G987" t="s">
        <v>25788</v>
      </c>
      <c r="H987" t="s">
        <v>25430</v>
      </c>
      <c r="I987" t="s">
        <v>25431</v>
      </c>
      <c r="J987" s="5">
        <v>65.177000000000007</v>
      </c>
      <c r="K987" t="s">
        <v>967</v>
      </c>
      <c r="L987" s="15">
        <v>353</v>
      </c>
      <c r="M987" t="s">
        <v>26290</v>
      </c>
      <c r="N987" t="s">
        <v>25415</v>
      </c>
      <c r="O987" t="s">
        <v>26430</v>
      </c>
    </row>
    <row r="988" spans="2:15" ht="11" outlineLevel="1" x14ac:dyDescent="0.15">
      <c r="B988" t="s">
        <v>559</v>
      </c>
      <c r="C988" t="s">
        <v>25617</v>
      </c>
      <c r="D988" t="s">
        <v>25409</v>
      </c>
      <c r="E988" t="s">
        <v>25470</v>
      </c>
      <c r="F988" t="s">
        <v>25444</v>
      </c>
      <c r="G988" t="s">
        <v>25959</v>
      </c>
      <c r="H988" t="s">
        <v>25430</v>
      </c>
      <c r="I988" t="s">
        <v>25431</v>
      </c>
      <c r="J988" s="5">
        <v>119.63200000000001</v>
      </c>
      <c r="K988" t="s">
        <v>967</v>
      </c>
      <c r="L988" s="15">
        <v>353</v>
      </c>
      <c r="M988" t="s">
        <v>26290</v>
      </c>
      <c r="N988" t="s">
        <v>25415</v>
      </c>
      <c r="O988" t="s">
        <v>26431</v>
      </c>
    </row>
    <row r="989" spans="2:15" ht="11" outlineLevel="1" x14ac:dyDescent="0.15">
      <c r="B989" t="s">
        <v>559</v>
      </c>
      <c r="C989" t="s">
        <v>25617</v>
      </c>
      <c r="D989" t="s">
        <v>25409</v>
      </c>
      <c r="E989" t="s">
        <v>25470</v>
      </c>
      <c r="F989" t="s">
        <v>25444</v>
      </c>
      <c r="G989" t="s">
        <v>4181</v>
      </c>
      <c r="H989" t="s">
        <v>25430</v>
      </c>
      <c r="I989" t="s">
        <v>25431</v>
      </c>
      <c r="J989" s="5">
        <v>115.371</v>
      </c>
      <c r="K989" t="s">
        <v>967</v>
      </c>
      <c r="L989" s="15">
        <v>353</v>
      </c>
      <c r="M989" t="s">
        <v>26290</v>
      </c>
      <c r="N989" t="s">
        <v>25415</v>
      </c>
      <c r="O989" t="s">
        <v>26432</v>
      </c>
    </row>
    <row r="990" spans="2:15" ht="11" outlineLevel="1" x14ac:dyDescent="0.15">
      <c r="B990" t="s">
        <v>559</v>
      </c>
      <c r="C990" t="s">
        <v>25617</v>
      </c>
      <c r="D990" t="s">
        <v>25409</v>
      </c>
      <c r="E990" t="s">
        <v>25470</v>
      </c>
      <c r="F990" t="s">
        <v>25444</v>
      </c>
      <c r="G990" t="s">
        <v>26300</v>
      </c>
      <c r="H990" t="s">
        <v>25430</v>
      </c>
      <c r="I990" t="s">
        <v>25431</v>
      </c>
      <c r="J990" s="5">
        <v>113.965</v>
      </c>
      <c r="K990" t="s">
        <v>967</v>
      </c>
      <c r="L990" s="15">
        <v>353</v>
      </c>
      <c r="M990" t="s">
        <v>26290</v>
      </c>
      <c r="N990" t="s">
        <v>25415</v>
      </c>
      <c r="O990" t="s">
        <v>26433</v>
      </c>
    </row>
    <row r="991" spans="2:15" ht="11" outlineLevel="1" x14ac:dyDescent="0.15">
      <c r="B991" t="s">
        <v>559</v>
      </c>
      <c r="C991" t="s">
        <v>25617</v>
      </c>
      <c r="D991" t="s">
        <v>25409</v>
      </c>
      <c r="E991" t="s">
        <v>25470</v>
      </c>
      <c r="F991" t="s">
        <v>25444</v>
      </c>
      <c r="H991" t="s">
        <v>25439</v>
      </c>
      <c r="I991" t="s">
        <v>25439</v>
      </c>
      <c r="J991" s="5"/>
      <c r="K991" t="s">
        <v>967</v>
      </c>
      <c r="L991" s="15">
        <v>353</v>
      </c>
      <c r="M991" t="s">
        <v>26290</v>
      </c>
      <c r="N991" t="s">
        <v>25415</v>
      </c>
      <c r="O991" t="s">
        <v>26434</v>
      </c>
    </row>
    <row r="992" spans="2:15" ht="11" outlineLevel="1" x14ac:dyDescent="0.15">
      <c r="B992" t="s">
        <v>559</v>
      </c>
      <c r="C992" t="s">
        <v>25617</v>
      </c>
      <c r="D992" t="s">
        <v>25409</v>
      </c>
      <c r="E992" t="s">
        <v>25470</v>
      </c>
      <c r="F992" t="s">
        <v>25444</v>
      </c>
      <c r="H992" t="s">
        <v>25441</v>
      </c>
      <c r="I992" t="s">
        <v>25441</v>
      </c>
      <c r="J992" s="5"/>
      <c r="K992" t="s">
        <v>967</v>
      </c>
      <c r="L992" s="15">
        <v>353</v>
      </c>
      <c r="M992" t="s">
        <v>26290</v>
      </c>
      <c r="N992" t="s">
        <v>25415</v>
      </c>
      <c r="O992" t="s">
        <v>26435</v>
      </c>
    </row>
    <row r="993" spans="2:15" ht="11" outlineLevel="1" x14ac:dyDescent="0.15">
      <c r="B993" t="s">
        <v>562</v>
      </c>
      <c r="C993" t="s">
        <v>25617</v>
      </c>
      <c r="D993" t="s">
        <v>25579</v>
      </c>
      <c r="E993" t="s">
        <v>25580</v>
      </c>
      <c r="F993" t="s">
        <v>25444</v>
      </c>
      <c r="H993" t="s">
        <v>25412</v>
      </c>
      <c r="I993" t="s">
        <v>25413</v>
      </c>
      <c r="J993" s="5">
        <v>0</v>
      </c>
      <c r="K993" t="s">
        <v>967</v>
      </c>
      <c r="L993" s="15">
        <v>235</v>
      </c>
      <c r="M993" t="s">
        <v>26436</v>
      </c>
      <c r="N993" t="s">
        <v>25415</v>
      </c>
      <c r="O993" t="s">
        <v>26437</v>
      </c>
    </row>
    <row r="994" spans="2:15" ht="11" outlineLevel="1" x14ac:dyDescent="0.15">
      <c r="B994" t="s">
        <v>562</v>
      </c>
      <c r="C994" t="s">
        <v>25617</v>
      </c>
      <c r="D994" t="s">
        <v>25579</v>
      </c>
      <c r="E994" t="s">
        <v>25580</v>
      </c>
      <c r="F994" t="s">
        <v>25444</v>
      </c>
      <c r="G994" t="s">
        <v>25435</v>
      </c>
      <c r="H994" t="s">
        <v>25417</v>
      </c>
      <c r="I994" t="s">
        <v>25417</v>
      </c>
      <c r="J994" s="5">
        <v>20.946000000000002</v>
      </c>
      <c r="K994" t="s">
        <v>967</v>
      </c>
      <c r="L994" s="15">
        <v>235</v>
      </c>
      <c r="M994" t="s">
        <v>26436</v>
      </c>
      <c r="N994" t="s">
        <v>25415</v>
      </c>
      <c r="O994" t="s">
        <v>26438</v>
      </c>
    </row>
    <row r="995" spans="2:15" ht="11" outlineLevel="1" x14ac:dyDescent="0.15">
      <c r="B995" t="s">
        <v>562</v>
      </c>
      <c r="C995" t="s">
        <v>25617</v>
      </c>
      <c r="D995" t="s">
        <v>25579</v>
      </c>
      <c r="E995" t="s">
        <v>25580</v>
      </c>
      <c r="F995" t="s">
        <v>25444</v>
      </c>
      <c r="G995" t="s">
        <v>25437</v>
      </c>
      <c r="H995" t="s">
        <v>25420</v>
      </c>
      <c r="I995" t="s">
        <v>25420</v>
      </c>
      <c r="J995" s="5">
        <v>40.435000000000002</v>
      </c>
      <c r="K995" t="s">
        <v>967</v>
      </c>
      <c r="L995" s="15">
        <v>235</v>
      </c>
      <c r="M995" t="s">
        <v>26436</v>
      </c>
      <c r="N995" t="s">
        <v>25415</v>
      </c>
      <c r="O995" t="s">
        <v>26439</v>
      </c>
    </row>
    <row r="996" spans="2:15" ht="11" outlineLevel="1" x14ac:dyDescent="0.15">
      <c r="B996" t="s">
        <v>562</v>
      </c>
      <c r="C996" t="s">
        <v>25617</v>
      </c>
      <c r="D996" t="s">
        <v>25579</v>
      </c>
      <c r="E996" t="s">
        <v>25580</v>
      </c>
      <c r="F996" t="s">
        <v>25444</v>
      </c>
      <c r="G996" t="s">
        <v>25617</v>
      </c>
      <c r="H996" t="s">
        <v>25422</v>
      </c>
      <c r="I996" t="s">
        <v>25423</v>
      </c>
      <c r="J996" s="5">
        <v>12.821999999999999</v>
      </c>
      <c r="K996" t="s">
        <v>967</v>
      </c>
      <c r="L996" s="15">
        <v>235</v>
      </c>
      <c r="M996" t="s">
        <v>26436</v>
      </c>
      <c r="N996" t="s">
        <v>25415</v>
      </c>
      <c r="O996" t="s">
        <v>26440</v>
      </c>
    </row>
    <row r="997" spans="2:15" ht="11" outlineLevel="1" x14ac:dyDescent="0.15">
      <c r="B997" t="s">
        <v>562</v>
      </c>
      <c r="C997" t="s">
        <v>25617</v>
      </c>
      <c r="D997" t="s">
        <v>25579</v>
      </c>
      <c r="E997" t="s">
        <v>25580</v>
      </c>
      <c r="F997" t="s">
        <v>25444</v>
      </c>
      <c r="G997" t="s">
        <v>25617</v>
      </c>
      <c r="H997" t="s">
        <v>25425</v>
      </c>
      <c r="I997" t="s">
        <v>25423</v>
      </c>
      <c r="J997" s="5">
        <v>0</v>
      </c>
      <c r="K997" t="s">
        <v>967</v>
      </c>
      <c r="L997" s="15">
        <v>235</v>
      </c>
      <c r="M997" t="s">
        <v>26436</v>
      </c>
      <c r="N997" t="s">
        <v>25415</v>
      </c>
      <c r="O997" t="s">
        <v>26441</v>
      </c>
    </row>
    <row r="998" spans="2:15" ht="11" outlineLevel="1" x14ac:dyDescent="0.15">
      <c r="B998" t="s">
        <v>562</v>
      </c>
      <c r="C998" t="s">
        <v>25617</v>
      </c>
      <c r="D998" t="s">
        <v>25579</v>
      </c>
      <c r="E998" t="s">
        <v>25580</v>
      </c>
      <c r="F998" t="s">
        <v>25444</v>
      </c>
      <c r="G998" t="s">
        <v>25617</v>
      </c>
      <c r="H998" t="s">
        <v>25427</v>
      </c>
      <c r="I998" t="s">
        <v>25423</v>
      </c>
      <c r="J998" s="5">
        <v>12.821999999999999</v>
      </c>
      <c r="K998" t="s">
        <v>967</v>
      </c>
      <c r="L998" s="15">
        <v>235</v>
      </c>
      <c r="M998" t="s">
        <v>26436</v>
      </c>
      <c r="N998" t="s">
        <v>25415</v>
      </c>
      <c r="O998" t="s">
        <v>26442</v>
      </c>
    </row>
    <row r="999" spans="2:15" ht="11" outlineLevel="1" x14ac:dyDescent="0.15">
      <c r="B999" t="s">
        <v>562</v>
      </c>
      <c r="C999" t="s">
        <v>25617</v>
      </c>
      <c r="D999" t="s">
        <v>25579</v>
      </c>
      <c r="E999" t="s">
        <v>25580</v>
      </c>
      <c r="F999" t="s">
        <v>25444</v>
      </c>
      <c r="G999" t="s">
        <v>25788</v>
      </c>
      <c r="H999" t="s">
        <v>25430</v>
      </c>
      <c r="I999" t="s">
        <v>25431</v>
      </c>
      <c r="J999" s="5">
        <v>5.7930000000000001</v>
      </c>
      <c r="K999" t="s">
        <v>967</v>
      </c>
      <c r="L999" s="15">
        <v>235</v>
      </c>
      <c r="M999" t="s">
        <v>26436</v>
      </c>
      <c r="N999" t="s">
        <v>25415</v>
      </c>
      <c r="O999" t="s">
        <v>26443</v>
      </c>
    </row>
    <row r="1000" spans="2:15" ht="11" outlineLevel="1" x14ac:dyDescent="0.15">
      <c r="B1000" t="s">
        <v>562</v>
      </c>
      <c r="C1000" t="s">
        <v>25617</v>
      </c>
      <c r="D1000" t="s">
        <v>25579</v>
      </c>
      <c r="E1000" t="s">
        <v>25580</v>
      </c>
      <c r="F1000" t="s">
        <v>25444</v>
      </c>
      <c r="G1000" t="s">
        <v>25959</v>
      </c>
      <c r="H1000" t="s">
        <v>25430</v>
      </c>
      <c r="I1000" t="s">
        <v>25431</v>
      </c>
      <c r="J1000" s="5">
        <v>5.8070000000000004</v>
      </c>
      <c r="K1000" t="s">
        <v>967</v>
      </c>
      <c r="L1000" s="15">
        <v>235</v>
      </c>
      <c r="M1000" t="s">
        <v>26436</v>
      </c>
      <c r="N1000" t="s">
        <v>25415</v>
      </c>
      <c r="O1000" t="s">
        <v>26444</v>
      </c>
    </row>
    <row r="1001" spans="2:15" ht="11" outlineLevel="1" x14ac:dyDescent="0.15">
      <c r="B1001" t="s">
        <v>562</v>
      </c>
      <c r="C1001" t="s">
        <v>25617</v>
      </c>
      <c r="D1001" t="s">
        <v>25579</v>
      </c>
      <c r="E1001" t="s">
        <v>25580</v>
      </c>
      <c r="F1001" t="s">
        <v>25444</v>
      </c>
      <c r="G1001" t="s">
        <v>4181</v>
      </c>
      <c r="H1001" t="s">
        <v>25430</v>
      </c>
      <c r="I1001" t="s">
        <v>25431</v>
      </c>
      <c r="J1001" s="5">
        <v>5.8109999999999999</v>
      </c>
      <c r="K1001" t="s">
        <v>967</v>
      </c>
      <c r="L1001" s="15">
        <v>235</v>
      </c>
      <c r="M1001" t="s">
        <v>26436</v>
      </c>
      <c r="N1001" t="s">
        <v>25415</v>
      </c>
      <c r="O1001" t="s">
        <v>26445</v>
      </c>
    </row>
    <row r="1002" spans="2:15" ht="11" outlineLevel="1" x14ac:dyDescent="0.15">
      <c r="B1002" t="s">
        <v>562</v>
      </c>
      <c r="C1002" t="s">
        <v>25617</v>
      </c>
      <c r="D1002" t="s">
        <v>25579</v>
      </c>
      <c r="E1002" t="s">
        <v>25580</v>
      </c>
      <c r="F1002" t="s">
        <v>25444</v>
      </c>
      <c r="G1002" t="s">
        <v>26300</v>
      </c>
      <c r="H1002" t="s">
        <v>25430</v>
      </c>
      <c r="I1002" t="s">
        <v>25431</v>
      </c>
      <c r="J1002" s="5">
        <v>5.8689999999999998</v>
      </c>
      <c r="K1002" t="s">
        <v>967</v>
      </c>
      <c r="L1002" s="15">
        <v>235</v>
      </c>
      <c r="M1002" t="s">
        <v>26436</v>
      </c>
      <c r="N1002" t="s">
        <v>25415</v>
      </c>
      <c r="O1002" t="s">
        <v>26446</v>
      </c>
    </row>
    <row r="1003" spans="2:15" ht="11" outlineLevel="1" x14ac:dyDescent="0.15">
      <c r="B1003" t="s">
        <v>562</v>
      </c>
      <c r="C1003" t="s">
        <v>25617</v>
      </c>
      <c r="D1003" t="s">
        <v>25579</v>
      </c>
      <c r="E1003" t="s">
        <v>25580</v>
      </c>
      <c r="F1003" t="s">
        <v>25444</v>
      </c>
      <c r="H1003" t="s">
        <v>25439</v>
      </c>
      <c r="I1003" t="s">
        <v>25439</v>
      </c>
      <c r="J1003" s="5"/>
      <c r="K1003" t="s">
        <v>967</v>
      </c>
      <c r="L1003" s="15">
        <v>235</v>
      </c>
      <c r="M1003" t="s">
        <v>26436</v>
      </c>
      <c r="N1003" t="s">
        <v>25415</v>
      </c>
      <c r="O1003" t="s">
        <v>26447</v>
      </c>
    </row>
    <row r="1004" spans="2:15" ht="11" outlineLevel="1" x14ac:dyDescent="0.15">
      <c r="B1004" t="s">
        <v>562</v>
      </c>
      <c r="C1004" t="s">
        <v>25617</v>
      </c>
      <c r="D1004" t="s">
        <v>25579</v>
      </c>
      <c r="E1004" t="s">
        <v>25580</v>
      </c>
      <c r="F1004" t="s">
        <v>25444</v>
      </c>
      <c r="H1004" t="s">
        <v>25441</v>
      </c>
      <c r="I1004" t="s">
        <v>25441</v>
      </c>
      <c r="J1004" s="5"/>
      <c r="K1004" t="s">
        <v>967</v>
      </c>
      <c r="L1004" s="15">
        <v>235</v>
      </c>
      <c r="M1004" t="s">
        <v>26436</v>
      </c>
      <c r="N1004" t="s">
        <v>25415</v>
      </c>
      <c r="O1004" t="s">
        <v>26448</v>
      </c>
    </row>
    <row r="1005" spans="2:15" ht="11" outlineLevel="1" x14ac:dyDescent="0.15">
      <c r="B1005" t="s">
        <v>554</v>
      </c>
      <c r="C1005" t="s">
        <v>25617</v>
      </c>
      <c r="D1005" t="s">
        <v>25594</v>
      </c>
      <c r="E1005" t="s">
        <v>25580</v>
      </c>
      <c r="F1005" t="s">
        <v>25444</v>
      </c>
      <c r="H1005" t="s">
        <v>25412</v>
      </c>
      <c r="I1005" t="s">
        <v>25413</v>
      </c>
      <c r="J1005" s="5">
        <v>0</v>
      </c>
      <c r="K1005" t="s">
        <v>967</v>
      </c>
      <c r="L1005" s="15">
        <v>235</v>
      </c>
      <c r="M1005" t="s">
        <v>26436</v>
      </c>
      <c r="N1005" t="s">
        <v>25415</v>
      </c>
      <c r="O1005" t="s">
        <v>26449</v>
      </c>
    </row>
    <row r="1006" spans="2:15" ht="11" outlineLevel="1" x14ac:dyDescent="0.15">
      <c r="B1006" t="s">
        <v>554</v>
      </c>
      <c r="C1006" t="s">
        <v>25617</v>
      </c>
      <c r="D1006" t="s">
        <v>25594</v>
      </c>
      <c r="E1006" t="s">
        <v>25580</v>
      </c>
      <c r="F1006" t="s">
        <v>25444</v>
      </c>
      <c r="G1006" t="s">
        <v>25435</v>
      </c>
      <c r="H1006" t="s">
        <v>25417</v>
      </c>
      <c r="I1006" t="s">
        <v>25417</v>
      </c>
      <c r="J1006" s="5">
        <v>2.2869999999999999</v>
      </c>
      <c r="K1006" t="s">
        <v>967</v>
      </c>
      <c r="L1006" s="15">
        <v>235</v>
      </c>
      <c r="M1006" t="s">
        <v>26436</v>
      </c>
      <c r="N1006" t="s">
        <v>25415</v>
      </c>
      <c r="O1006" t="s">
        <v>26450</v>
      </c>
    </row>
    <row r="1007" spans="2:15" ht="11" outlineLevel="1" x14ac:dyDescent="0.15">
      <c r="B1007" t="s">
        <v>554</v>
      </c>
      <c r="C1007" t="s">
        <v>25617</v>
      </c>
      <c r="D1007" t="s">
        <v>25594</v>
      </c>
      <c r="E1007" t="s">
        <v>25580</v>
      </c>
      <c r="F1007" t="s">
        <v>25444</v>
      </c>
      <c r="G1007" t="s">
        <v>25437</v>
      </c>
      <c r="H1007" t="s">
        <v>25420</v>
      </c>
      <c r="I1007" t="s">
        <v>25420</v>
      </c>
      <c r="J1007" s="5">
        <v>2.7160000000000002</v>
      </c>
      <c r="K1007" t="s">
        <v>967</v>
      </c>
      <c r="L1007" s="15">
        <v>235</v>
      </c>
      <c r="M1007" t="s">
        <v>26436</v>
      </c>
      <c r="N1007" t="s">
        <v>25415</v>
      </c>
      <c r="O1007" t="s">
        <v>26451</v>
      </c>
    </row>
    <row r="1008" spans="2:15" ht="11" outlineLevel="1" x14ac:dyDescent="0.15">
      <c r="B1008" t="s">
        <v>554</v>
      </c>
      <c r="C1008" t="s">
        <v>25617</v>
      </c>
      <c r="D1008" t="s">
        <v>25594</v>
      </c>
      <c r="E1008" t="s">
        <v>25580</v>
      </c>
      <c r="F1008" t="s">
        <v>25444</v>
      </c>
      <c r="G1008" t="s">
        <v>25617</v>
      </c>
      <c r="H1008" t="s">
        <v>25422</v>
      </c>
      <c r="I1008" t="s">
        <v>25423</v>
      </c>
      <c r="J1008" s="5">
        <v>2.7639999999999998</v>
      </c>
      <c r="K1008" t="s">
        <v>967</v>
      </c>
      <c r="L1008" s="15">
        <v>235</v>
      </c>
      <c r="M1008" t="s">
        <v>26436</v>
      </c>
      <c r="N1008" t="s">
        <v>25415</v>
      </c>
      <c r="O1008" t="s">
        <v>26452</v>
      </c>
    </row>
    <row r="1009" spans="2:15" ht="11" outlineLevel="1" x14ac:dyDescent="0.15">
      <c r="B1009" t="s">
        <v>554</v>
      </c>
      <c r="C1009" t="s">
        <v>25617</v>
      </c>
      <c r="D1009" t="s">
        <v>25594</v>
      </c>
      <c r="E1009" t="s">
        <v>25580</v>
      </c>
      <c r="F1009" t="s">
        <v>25444</v>
      </c>
      <c r="G1009" t="s">
        <v>25617</v>
      </c>
      <c r="H1009" t="s">
        <v>25425</v>
      </c>
      <c r="I1009" t="s">
        <v>25423</v>
      </c>
      <c r="J1009" s="5">
        <v>0</v>
      </c>
      <c r="K1009" t="s">
        <v>967</v>
      </c>
      <c r="L1009" s="15">
        <v>235</v>
      </c>
      <c r="M1009" t="s">
        <v>26436</v>
      </c>
      <c r="N1009" t="s">
        <v>25415</v>
      </c>
      <c r="O1009" t="s">
        <v>26453</v>
      </c>
    </row>
    <row r="1010" spans="2:15" ht="11" outlineLevel="1" x14ac:dyDescent="0.15">
      <c r="B1010" t="s">
        <v>554</v>
      </c>
      <c r="C1010" t="s">
        <v>25617</v>
      </c>
      <c r="D1010" t="s">
        <v>25594</v>
      </c>
      <c r="E1010" t="s">
        <v>25580</v>
      </c>
      <c r="F1010" t="s">
        <v>25444</v>
      </c>
      <c r="G1010" t="s">
        <v>25617</v>
      </c>
      <c r="H1010" t="s">
        <v>25427</v>
      </c>
      <c r="I1010" t="s">
        <v>25423</v>
      </c>
      <c r="J1010" s="5">
        <v>2.7639999999999998</v>
      </c>
      <c r="K1010" t="s">
        <v>967</v>
      </c>
      <c r="L1010" s="15">
        <v>235</v>
      </c>
      <c r="M1010" t="s">
        <v>26436</v>
      </c>
      <c r="N1010" t="s">
        <v>25415</v>
      </c>
      <c r="O1010" t="s">
        <v>26454</v>
      </c>
    </row>
    <row r="1011" spans="2:15" ht="11" outlineLevel="1" x14ac:dyDescent="0.15">
      <c r="B1011" t="s">
        <v>554</v>
      </c>
      <c r="C1011" t="s">
        <v>25617</v>
      </c>
      <c r="D1011" t="s">
        <v>25594</v>
      </c>
      <c r="E1011" t="s">
        <v>25580</v>
      </c>
      <c r="F1011" t="s">
        <v>25444</v>
      </c>
      <c r="G1011" t="s">
        <v>25788</v>
      </c>
      <c r="H1011" t="s">
        <v>25430</v>
      </c>
      <c r="I1011" t="s">
        <v>25431</v>
      </c>
      <c r="J1011" s="5">
        <v>2.7959999999999998</v>
      </c>
      <c r="K1011" t="s">
        <v>967</v>
      </c>
      <c r="L1011" s="15">
        <v>235</v>
      </c>
      <c r="M1011" t="s">
        <v>26436</v>
      </c>
      <c r="N1011" t="s">
        <v>25415</v>
      </c>
      <c r="O1011" t="s">
        <v>26455</v>
      </c>
    </row>
    <row r="1012" spans="2:15" ht="11" outlineLevel="1" x14ac:dyDescent="0.15">
      <c r="B1012" t="s">
        <v>554</v>
      </c>
      <c r="C1012" t="s">
        <v>25617</v>
      </c>
      <c r="D1012" t="s">
        <v>25594</v>
      </c>
      <c r="E1012" t="s">
        <v>25580</v>
      </c>
      <c r="F1012" t="s">
        <v>25444</v>
      </c>
      <c r="G1012" t="s">
        <v>25959</v>
      </c>
      <c r="H1012" t="s">
        <v>25430</v>
      </c>
      <c r="I1012" t="s">
        <v>25431</v>
      </c>
      <c r="J1012" s="5">
        <v>2.8170000000000002</v>
      </c>
      <c r="K1012" t="s">
        <v>967</v>
      </c>
      <c r="L1012" s="15">
        <v>235</v>
      </c>
      <c r="M1012" t="s">
        <v>26436</v>
      </c>
      <c r="N1012" t="s">
        <v>25415</v>
      </c>
      <c r="O1012" t="s">
        <v>26456</v>
      </c>
    </row>
    <row r="1013" spans="2:15" ht="11" outlineLevel="1" x14ac:dyDescent="0.15">
      <c r="B1013" t="s">
        <v>554</v>
      </c>
      <c r="C1013" t="s">
        <v>25617</v>
      </c>
      <c r="D1013" t="s">
        <v>25594</v>
      </c>
      <c r="E1013" t="s">
        <v>25580</v>
      </c>
      <c r="F1013" t="s">
        <v>25444</v>
      </c>
      <c r="G1013" t="s">
        <v>4181</v>
      </c>
      <c r="H1013" t="s">
        <v>25430</v>
      </c>
      <c r="I1013" t="s">
        <v>25431</v>
      </c>
      <c r="J1013" s="5">
        <v>2.819</v>
      </c>
      <c r="K1013" t="s">
        <v>967</v>
      </c>
      <c r="L1013" s="15">
        <v>235</v>
      </c>
      <c r="M1013" t="s">
        <v>26436</v>
      </c>
      <c r="N1013" t="s">
        <v>25415</v>
      </c>
      <c r="O1013" t="s">
        <v>26457</v>
      </c>
    </row>
    <row r="1014" spans="2:15" ht="11" outlineLevel="1" x14ac:dyDescent="0.15">
      <c r="B1014" t="s">
        <v>554</v>
      </c>
      <c r="C1014" t="s">
        <v>25617</v>
      </c>
      <c r="D1014" t="s">
        <v>25594</v>
      </c>
      <c r="E1014" t="s">
        <v>25580</v>
      </c>
      <c r="F1014" t="s">
        <v>25444</v>
      </c>
      <c r="G1014" t="s">
        <v>26300</v>
      </c>
      <c r="H1014" t="s">
        <v>25430</v>
      </c>
      <c r="I1014" t="s">
        <v>25431</v>
      </c>
      <c r="J1014" s="5">
        <v>2.847</v>
      </c>
      <c r="K1014" t="s">
        <v>967</v>
      </c>
      <c r="L1014" s="15">
        <v>235</v>
      </c>
      <c r="M1014" t="s">
        <v>26436</v>
      </c>
      <c r="N1014" t="s">
        <v>25415</v>
      </c>
      <c r="O1014" t="s">
        <v>26458</v>
      </c>
    </row>
    <row r="1015" spans="2:15" ht="11" outlineLevel="1" x14ac:dyDescent="0.15">
      <c r="B1015" t="s">
        <v>554</v>
      </c>
      <c r="C1015" t="s">
        <v>25617</v>
      </c>
      <c r="D1015" t="s">
        <v>25594</v>
      </c>
      <c r="E1015" t="s">
        <v>25580</v>
      </c>
      <c r="F1015" t="s">
        <v>25444</v>
      </c>
      <c r="H1015" t="s">
        <v>25439</v>
      </c>
      <c r="I1015" t="s">
        <v>25439</v>
      </c>
      <c r="J1015" s="5"/>
      <c r="K1015" t="s">
        <v>967</v>
      </c>
      <c r="L1015" s="15">
        <v>235</v>
      </c>
      <c r="M1015" t="s">
        <v>26436</v>
      </c>
      <c r="N1015" t="s">
        <v>25415</v>
      </c>
      <c r="O1015" t="s">
        <v>26459</v>
      </c>
    </row>
    <row r="1016" spans="2:15" ht="11" outlineLevel="1" x14ac:dyDescent="0.15">
      <c r="B1016" t="s">
        <v>554</v>
      </c>
      <c r="C1016" t="s">
        <v>25617</v>
      </c>
      <c r="D1016" t="s">
        <v>25594</v>
      </c>
      <c r="E1016" t="s">
        <v>25580</v>
      </c>
      <c r="F1016" t="s">
        <v>25444</v>
      </c>
      <c r="H1016" t="s">
        <v>25441</v>
      </c>
      <c r="I1016" t="s">
        <v>25441</v>
      </c>
      <c r="J1016" s="5"/>
      <c r="K1016" t="s">
        <v>967</v>
      </c>
      <c r="L1016" s="15">
        <v>235</v>
      </c>
      <c r="M1016" t="s">
        <v>26436</v>
      </c>
      <c r="N1016" t="s">
        <v>25415</v>
      </c>
      <c r="O1016" t="s">
        <v>26460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B1F3A"/>
    <outlinePr summaryBelow="0"/>
  </sheetPr>
  <dimension ref="A2:R1258"/>
  <sheetViews>
    <sheetView showGridLines="0" showOutlineSymbols="0" workbookViewId="0"/>
  </sheetViews>
  <sheetFormatPr baseColWidth="10" defaultColWidth="8.75" defaultRowHeight="10" customHeight="1" outlineLevelRow="1" x14ac:dyDescent="0.15"/>
  <cols>
    <col min="1" max="1" width="2.25" customWidth="1"/>
    <col min="2" max="9" width="18" customWidth="1"/>
    <col min="10" max="10" width="14" customWidth="1"/>
    <col min="11" max="13" width="18" customWidth="1"/>
    <col min="14" max="14" width="14" customWidth="1"/>
    <col min="15" max="15" width="18" customWidth="1"/>
    <col min="16" max="16" width="22" customWidth="1"/>
    <col min="17" max="17" width="34" customWidth="1"/>
    <col min="18" max="18" width="16" customWidth="1"/>
  </cols>
  <sheetData>
    <row r="2" spans="1:18" ht="10" customHeight="1" x14ac:dyDescent="0.15">
      <c r="B2" s="8" t="s">
        <v>26461</v>
      </c>
      <c r="C2" s="8"/>
      <c r="D2" s="8"/>
      <c r="E2" s="8"/>
      <c r="F2" s="8"/>
      <c r="G2" s="8"/>
      <c r="H2" s="8"/>
      <c r="I2" s="8"/>
      <c r="J2" s="8"/>
      <c r="K2" s="8"/>
      <c r="L2" s="8"/>
      <c r="M2" s="8"/>
      <c r="N2" s="8"/>
      <c r="O2" s="8"/>
      <c r="P2" s="8"/>
      <c r="Q2" s="8"/>
      <c r="R2" s="8"/>
    </row>
    <row r="3" spans="1:18" ht="10" customHeight="1" x14ac:dyDescent="0.15">
      <c r="B3" s="20" t="s">
        <v>26462</v>
      </c>
    </row>
    <row r="6" spans="1:18" ht="10" customHeight="1" x14ac:dyDescent="0.15">
      <c r="A6" t="s">
        <v>2</v>
      </c>
      <c r="B6" s="9" t="s">
        <v>26463</v>
      </c>
      <c r="C6" s="9"/>
      <c r="D6" s="9"/>
      <c r="E6" s="9"/>
      <c r="F6" s="9"/>
      <c r="G6" s="9"/>
      <c r="H6" s="9"/>
      <c r="I6" s="9"/>
      <c r="J6" s="9"/>
      <c r="K6" s="9"/>
      <c r="L6" s="9"/>
      <c r="M6" s="9"/>
      <c r="N6" s="9"/>
      <c r="O6" s="9"/>
      <c r="P6" s="9"/>
      <c r="Q6" s="9"/>
      <c r="R6" s="9"/>
    </row>
    <row r="8" spans="1:18" ht="10" customHeight="1" x14ac:dyDescent="0.15">
      <c r="B8" s="2" t="s">
        <v>25400</v>
      </c>
      <c r="C8" s="2" t="s">
        <v>25401</v>
      </c>
      <c r="D8" s="2" t="s">
        <v>25402</v>
      </c>
      <c r="E8" s="2" t="s">
        <v>26464</v>
      </c>
      <c r="F8" s="2" t="s">
        <v>26465</v>
      </c>
      <c r="G8" s="2" t="s">
        <v>26466</v>
      </c>
      <c r="H8" s="2" t="s">
        <v>25405</v>
      </c>
      <c r="I8" s="2" t="s">
        <v>25406</v>
      </c>
      <c r="J8" s="2" t="s">
        <v>10625</v>
      </c>
      <c r="K8" s="14" t="s">
        <v>26467</v>
      </c>
      <c r="L8" s="14" t="s">
        <v>26468</v>
      </c>
      <c r="M8" s="14" t="s">
        <v>26469</v>
      </c>
      <c r="N8" s="2" t="s">
        <v>949</v>
      </c>
      <c r="O8" s="14" t="s">
        <v>25407</v>
      </c>
      <c r="P8" s="2" t="s">
        <v>951</v>
      </c>
      <c r="Q8" s="2" t="s">
        <v>952</v>
      </c>
      <c r="R8" s="2" t="s">
        <v>953</v>
      </c>
    </row>
    <row r="9" spans="1:18" ht="10" customHeight="1" outlineLevel="1" x14ac:dyDescent="0.15">
      <c r="B9" t="s">
        <v>552</v>
      </c>
      <c r="C9" t="s">
        <v>25408</v>
      </c>
      <c r="D9" t="s">
        <v>26470</v>
      </c>
      <c r="E9" t="s">
        <v>26471</v>
      </c>
      <c r="G9" t="s">
        <v>26472</v>
      </c>
      <c r="I9" t="s">
        <v>25412</v>
      </c>
      <c r="J9" t="s">
        <v>25413</v>
      </c>
      <c r="K9" s="5">
        <v>22265.667000000001</v>
      </c>
      <c r="L9" s="5">
        <v>3</v>
      </c>
      <c r="M9" s="5">
        <v>66.796999999999997</v>
      </c>
      <c r="N9" t="s">
        <v>967</v>
      </c>
      <c r="O9" s="15">
        <v>379</v>
      </c>
      <c r="P9" t="s">
        <v>25414</v>
      </c>
      <c r="Q9" t="s">
        <v>25415</v>
      </c>
      <c r="R9" t="s">
        <v>26473</v>
      </c>
    </row>
    <row r="10" spans="1:18" ht="10" customHeight="1" outlineLevel="1" x14ac:dyDescent="0.15">
      <c r="B10" t="s">
        <v>552</v>
      </c>
      <c r="C10" t="s">
        <v>25408</v>
      </c>
      <c r="D10" t="s">
        <v>26470</v>
      </c>
      <c r="E10" t="s">
        <v>26471</v>
      </c>
      <c r="G10" t="s">
        <v>26472</v>
      </c>
      <c r="H10" t="s">
        <v>8375</v>
      </c>
      <c r="I10" t="s">
        <v>25417</v>
      </c>
      <c r="J10" t="s">
        <v>25417</v>
      </c>
      <c r="K10" s="5">
        <v>12042.5</v>
      </c>
      <c r="L10" s="5">
        <v>2</v>
      </c>
      <c r="M10" s="5">
        <v>24.085000000000001</v>
      </c>
      <c r="N10" t="s">
        <v>967</v>
      </c>
      <c r="O10" s="15">
        <v>379</v>
      </c>
      <c r="P10" t="s">
        <v>25414</v>
      </c>
      <c r="Q10" t="s">
        <v>25415</v>
      </c>
      <c r="R10" t="s">
        <v>26474</v>
      </c>
    </row>
    <row r="11" spans="1:18" ht="10" customHeight="1" outlineLevel="1" x14ac:dyDescent="0.15">
      <c r="B11" t="s">
        <v>552</v>
      </c>
      <c r="C11" t="s">
        <v>25408</v>
      </c>
      <c r="D11" t="s">
        <v>26470</v>
      </c>
      <c r="E11" t="s">
        <v>26471</v>
      </c>
      <c r="G11" t="s">
        <v>26472</v>
      </c>
      <c r="H11" t="s">
        <v>25419</v>
      </c>
      <c r="I11" t="s">
        <v>25420</v>
      </c>
      <c r="J11" t="s">
        <v>25420</v>
      </c>
      <c r="K11" s="5">
        <v>12449</v>
      </c>
      <c r="L11" s="5">
        <v>2</v>
      </c>
      <c r="M11" s="5">
        <v>24.898</v>
      </c>
      <c r="N11" t="s">
        <v>967</v>
      </c>
      <c r="O11" s="15">
        <v>379</v>
      </c>
      <c r="P11" t="s">
        <v>25414</v>
      </c>
      <c r="Q11" t="s">
        <v>25415</v>
      </c>
      <c r="R11" t="s">
        <v>26475</v>
      </c>
    </row>
    <row r="12" spans="1:18" ht="10" customHeight="1" outlineLevel="1" x14ac:dyDescent="0.15">
      <c r="B12" t="s">
        <v>552</v>
      </c>
      <c r="C12" t="s">
        <v>25408</v>
      </c>
      <c r="D12" t="s">
        <v>26470</v>
      </c>
      <c r="E12" t="s">
        <v>26471</v>
      </c>
      <c r="G12" t="s">
        <v>26472</v>
      </c>
      <c r="H12" t="s">
        <v>25408</v>
      </c>
      <c r="I12" t="s">
        <v>25422</v>
      </c>
      <c r="J12" t="s">
        <v>25423</v>
      </c>
      <c r="K12" s="5">
        <v>14481</v>
      </c>
      <c r="L12" s="5">
        <v>1</v>
      </c>
      <c r="M12" s="5">
        <v>14.481</v>
      </c>
      <c r="N12" t="s">
        <v>967</v>
      </c>
      <c r="O12" s="15">
        <v>379</v>
      </c>
      <c r="P12" t="s">
        <v>25414</v>
      </c>
      <c r="Q12" t="s">
        <v>25415</v>
      </c>
      <c r="R12" t="s">
        <v>26476</v>
      </c>
    </row>
    <row r="13" spans="1:18" ht="10" customHeight="1" outlineLevel="1" x14ac:dyDescent="0.15">
      <c r="B13" t="s">
        <v>552</v>
      </c>
      <c r="C13" t="s">
        <v>25408</v>
      </c>
      <c r="D13" t="s">
        <v>26470</v>
      </c>
      <c r="E13" t="s">
        <v>26471</v>
      </c>
      <c r="G13" t="s">
        <v>26472</v>
      </c>
      <c r="H13" t="s">
        <v>25408</v>
      </c>
      <c r="I13" t="s">
        <v>25425</v>
      </c>
      <c r="J13" t="s">
        <v>25423</v>
      </c>
      <c r="K13" s="5"/>
      <c r="L13" s="5"/>
      <c r="M13" s="5">
        <v>0</v>
      </c>
      <c r="N13" t="s">
        <v>967</v>
      </c>
      <c r="O13" s="15">
        <v>379</v>
      </c>
      <c r="P13" t="s">
        <v>25414</v>
      </c>
      <c r="Q13" t="s">
        <v>25415</v>
      </c>
      <c r="R13" t="s">
        <v>26477</v>
      </c>
    </row>
    <row r="14" spans="1:18" ht="10" customHeight="1" outlineLevel="1" x14ac:dyDescent="0.15">
      <c r="B14" t="s">
        <v>552</v>
      </c>
      <c r="C14" t="s">
        <v>25408</v>
      </c>
      <c r="D14" t="s">
        <v>26470</v>
      </c>
      <c r="E14" t="s">
        <v>26471</v>
      </c>
      <c r="G14" t="s">
        <v>26472</v>
      </c>
      <c r="H14" t="s">
        <v>25408</v>
      </c>
      <c r="I14" t="s">
        <v>25427</v>
      </c>
      <c r="J14" t="s">
        <v>25423</v>
      </c>
      <c r="K14" s="5">
        <v>14481</v>
      </c>
      <c r="L14" s="5">
        <v>1</v>
      </c>
      <c r="M14" s="5">
        <v>14.481</v>
      </c>
      <c r="N14" t="s">
        <v>967</v>
      </c>
      <c r="O14" s="15">
        <v>379</v>
      </c>
      <c r="P14" t="s">
        <v>25414</v>
      </c>
      <c r="Q14" t="s">
        <v>25415</v>
      </c>
      <c r="R14" t="s">
        <v>26478</v>
      </c>
    </row>
    <row r="15" spans="1:18" ht="10" customHeight="1" outlineLevel="1" x14ac:dyDescent="0.15">
      <c r="B15" t="s">
        <v>552</v>
      </c>
      <c r="C15" t="s">
        <v>25408</v>
      </c>
      <c r="D15" t="s">
        <v>26470</v>
      </c>
      <c r="E15" t="s">
        <v>26471</v>
      </c>
      <c r="G15" t="s">
        <v>26479</v>
      </c>
      <c r="I15" t="s">
        <v>25412</v>
      </c>
      <c r="J15" t="s">
        <v>25413</v>
      </c>
      <c r="K15" s="5"/>
      <c r="L15" s="5"/>
      <c r="M15" s="5">
        <v>8.375</v>
      </c>
      <c r="N15" t="s">
        <v>967</v>
      </c>
      <c r="O15" s="15">
        <v>379</v>
      </c>
      <c r="P15" t="s">
        <v>25414</v>
      </c>
      <c r="Q15" t="s">
        <v>25415</v>
      </c>
      <c r="R15" t="s">
        <v>26480</v>
      </c>
    </row>
    <row r="16" spans="1:18" ht="10" customHeight="1" outlineLevel="1" x14ac:dyDescent="0.15">
      <c r="B16" t="s">
        <v>552</v>
      </c>
      <c r="C16" t="s">
        <v>25408</v>
      </c>
      <c r="D16" t="s">
        <v>26470</v>
      </c>
      <c r="E16" t="s">
        <v>26471</v>
      </c>
      <c r="G16" t="s">
        <v>26479</v>
      </c>
      <c r="H16" t="s">
        <v>8375</v>
      </c>
      <c r="I16" t="s">
        <v>25417</v>
      </c>
      <c r="J16" t="s">
        <v>25417</v>
      </c>
      <c r="K16" s="5"/>
      <c r="L16" s="5"/>
      <c r="M16" s="5">
        <v>1.131</v>
      </c>
      <c r="N16" t="s">
        <v>967</v>
      </c>
      <c r="O16" s="15">
        <v>379</v>
      </c>
      <c r="P16" t="s">
        <v>25414</v>
      </c>
      <c r="Q16" t="s">
        <v>25415</v>
      </c>
      <c r="R16" t="s">
        <v>26481</v>
      </c>
    </row>
    <row r="17" spans="2:18" ht="10" customHeight="1" outlineLevel="1" x14ac:dyDescent="0.15">
      <c r="B17" t="s">
        <v>552</v>
      </c>
      <c r="C17" t="s">
        <v>25408</v>
      </c>
      <c r="D17" t="s">
        <v>26470</v>
      </c>
      <c r="E17" t="s">
        <v>26471</v>
      </c>
      <c r="G17" t="s">
        <v>26479</v>
      </c>
      <c r="H17" t="s">
        <v>25419</v>
      </c>
      <c r="I17" t="s">
        <v>25420</v>
      </c>
      <c r="J17" t="s">
        <v>25420</v>
      </c>
      <c r="K17" s="5"/>
      <c r="L17" s="5"/>
      <c r="M17" s="5">
        <v>1.6379999999999999</v>
      </c>
      <c r="N17" t="s">
        <v>967</v>
      </c>
      <c r="O17" s="15">
        <v>379</v>
      </c>
      <c r="P17" t="s">
        <v>25414</v>
      </c>
      <c r="Q17" t="s">
        <v>25415</v>
      </c>
      <c r="R17" t="s">
        <v>26482</v>
      </c>
    </row>
    <row r="18" spans="2:18" ht="10" customHeight="1" outlineLevel="1" x14ac:dyDescent="0.15">
      <c r="B18" t="s">
        <v>552</v>
      </c>
      <c r="C18" t="s">
        <v>25408</v>
      </c>
      <c r="D18" t="s">
        <v>26470</v>
      </c>
      <c r="E18" t="s">
        <v>26471</v>
      </c>
      <c r="G18" t="s">
        <v>26479</v>
      </c>
      <c r="H18" t="s">
        <v>25408</v>
      </c>
      <c r="I18" t="s">
        <v>25422</v>
      </c>
      <c r="J18" t="s">
        <v>25423</v>
      </c>
      <c r="K18" s="5"/>
      <c r="L18" s="5"/>
      <c r="M18" s="5">
        <v>1.1060000000000001</v>
      </c>
      <c r="N18" t="s">
        <v>967</v>
      </c>
      <c r="O18" s="15">
        <v>379</v>
      </c>
      <c r="P18" t="s">
        <v>25414</v>
      </c>
      <c r="Q18" t="s">
        <v>25415</v>
      </c>
      <c r="R18" t="s">
        <v>26483</v>
      </c>
    </row>
    <row r="19" spans="2:18" ht="10" customHeight="1" outlineLevel="1" x14ac:dyDescent="0.15">
      <c r="B19" t="s">
        <v>552</v>
      </c>
      <c r="C19" t="s">
        <v>25408</v>
      </c>
      <c r="D19" t="s">
        <v>26470</v>
      </c>
      <c r="E19" t="s">
        <v>26471</v>
      </c>
      <c r="G19" t="s">
        <v>26479</v>
      </c>
      <c r="H19" t="s">
        <v>25408</v>
      </c>
      <c r="I19" t="s">
        <v>25425</v>
      </c>
      <c r="J19" t="s">
        <v>25423</v>
      </c>
      <c r="K19" s="5"/>
      <c r="L19" s="5"/>
      <c r="M19" s="5">
        <v>0</v>
      </c>
      <c r="N19" t="s">
        <v>967</v>
      </c>
      <c r="O19" s="15">
        <v>379</v>
      </c>
      <c r="P19" t="s">
        <v>25414</v>
      </c>
      <c r="Q19" t="s">
        <v>25415</v>
      </c>
      <c r="R19" t="s">
        <v>26484</v>
      </c>
    </row>
    <row r="20" spans="2:18" ht="10" customHeight="1" outlineLevel="1" x14ac:dyDescent="0.15">
      <c r="B20" t="s">
        <v>552</v>
      </c>
      <c r="C20" t="s">
        <v>25408</v>
      </c>
      <c r="D20" t="s">
        <v>26470</v>
      </c>
      <c r="E20" t="s">
        <v>26471</v>
      </c>
      <c r="G20" t="s">
        <v>26479</v>
      </c>
      <c r="H20" t="s">
        <v>25408</v>
      </c>
      <c r="I20" t="s">
        <v>25427</v>
      </c>
      <c r="J20" t="s">
        <v>25423</v>
      </c>
      <c r="K20" s="5"/>
      <c r="L20" s="5"/>
      <c r="M20" s="5">
        <v>1.1060000000000001</v>
      </c>
      <c r="N20" t="s">
        <v>967</v>
      </c>
      <c r="O20" s="15">
        <v>379</v>
      </c>
      <c r="P20" t="s">
        <v>25414</v>
      </c>
      <c r="Q20" t="s">
        <v>25415</v>
      </c>
      <c r="R20" t="s">
        <v>26485</v>
      </c>
    </row>
    <row r="21" spans="2:18" ht="10" customHeight="1" outlineLevel="1" x14ac:dyDescent="0.15">
      <c r="B21" t="s">
        <v>552</v>
      </c>
      <c r="C21" t="s">
        <v>25408</v>
      </c>
      <c r="D21" t="s">
        <v>26470</v>
      </c>
      <c r="E21" t="s">
        <v>26471</v>
      </c>
      <c r="G21" t="s">
        <v>26486</v>
      </c>
      <c r="I21" t="s">
        <v>25412</v>
      </c>
      <c r="J21" t="s">
        <v>25413</v>
      </c>
      <c r="K21" s="5"/>
      <c r="L21" s="5"/>
      <c r="M21" s="5">
        <v>0</v>
      </c>
      <c r="N21" t="s">
        <v>967</v>
      </c>
      <c r="O21" s="15">
        <v>379</v>
      </c>
      <c r="P21" t="s">
        <v>25414</v>
      </c>
      <c r="Q21" t="s">
        <v>25415</v>
      </c>
      <c r="R21" t="s">
        <v>26487</v>
      </c>
    </row>
    <row r="22" spans="2:18" ht="10" customHeight="1" outlineLevel="1" x14ac:dyDescent="0.15">
      <c r="B22" t="s">
        <v>552</v>
      </c>
      <c r="C22" t="s">
        <v>25408</v>
      </c>
      <c r="D22" t="s">
        <v>26470</v>
      </c>
      <c r="E22" t="s">
        <v>26471</v>
      </c>
      <c r="G22" t="s">
        <v>26486</v>
      </c>
      <c r="H22" t="s">
        <v>8375</v>
      </c>
      <c r="I22" t="s">
        <v>25417</v>
      </c>
      <c r="J22" t="s">
        <v>25417</v>
      </c>
      <c r="K22" s="5"/>
      <c r="L22" s="5"/>
      <c r="M22" s="5">
        <v>0</v>
      </c>
      <c r="N22" t="s">
        <v>967</v>
      </c>
      <c r="O22" s="15">
        <v>379</v>
      </c>
      <c r="P22" t="s">
        <v>25414</v>
      </c>
      <c r="Q22" t="s">
        <v>25415</v>
      </c>
      <c r="R22" t="s">
        <v>26488</v>
      </c>
    </row>
    <row r="23" spans="2:18" ht="10" customHeight="1" outlineLevel="1" x14ac:dyDescent="0.15">
      <c r="B23" t="s">
        <v>552</v>
      </c>
      <c r="C23" t="s">
        <v>25408</v>
      </c>
      <c r="D23" t="s">
        <v>26470</v>
      </c>
      <c r="E23" t="s">
        <v>26471</v>
      </c>
      <c r="G23" t="s">
        <v>26486</v>
      </c>
      <c r="H23" t="s">
        <v>25419</v>
      </c>
      <c r="I23" t="s">
        <v>25420</v>
      </c>
      <c r="J23" t="s">
        <v>25420</v>
      </c>
      <c r="K23" s="5"/>
      <c r="L23" s="5"/>
      <c r="M23" s="5">
        <v>0</v>
      </c>
      <c r="N23" t="s">
        <v>967</v>
      </c>
      <c r="O23" s="15">
        <v>379</v>
      </c>
      <c r="P23" t="s">
        <v>25414</v>
      </c>
      <c r="Q23" t="s">
        <v>25415</v>
      </c>
      <c r="R23" t="s">
        <v>26489</v>
      </c>
    </row>
    <row r="24" spans="2:18" ht="10" customHeight="1" outlineLevel="1" x14ac:dyDescent="0.15">
      <c r="B24" t="s">
        <v>552</v>
      </c>
      <c r="C24" t="s">
        <v>25408</v>
      </c>
      <c r="D24" t="s">
        <v>26470</v>
      </c>
      <c r="E24" t="s">
        <v>26471</v>
      </c>
      <c r="G24" t="s">
        <v>26486</v>
      </c>
      <c r="H24" t="s">
        <v>25408</v>
      </c>
      <c r="I24" t="s">
        <v>25422</v>
      </c>
      <c r="J24" t="s">
        <v>25423</v>
      </c>
      <c r="K24" s="5"/>
      <c r="L24" s="5"/>
      <c r="M24" s="5">
        <v>6.157</v>
      </c>
      <c r="N24" t="s">
        <v>967</v>
      </c>
      <c r="O24" s="15">
        <v>379</v>
      </c>
      <c r="P24" t="s">
        <v>25414</v>
      </c>
      <c r="Q24" t="s">
        <v>25415</v>
      </c>
      <c r="R24" t="s">
        <v>26490</v>
      </c>
    </row>
    <row r="25" spans="2:18" ht="10" customHeight="1" outlineLevel="1" x14ac:dyDescent="0.15">
      <c r="B25" t="s">
        <v>552</v>
      </c>
      <c r="C25" t="s">
        <v>25408</v>
      </c>
      <c r="D25" t="s">
        <v>26470</v>
      </c>
      <c r="E25" t="s">
        <v>26471</v>
      </c>
      <c r="G25" t="s">
        <v>26486</v>
      </c>
      <c r="H25" t="s">
        <v>25408</v>
      </c>
      <c r="I25" t="s">
        <v>25425</v>
      </c>
      <c r="J25" t="s">
        <v>25423</v>
      </c>
      <c r="K25" s="5"/>
      <c r="L25" s="5"/>
      <c r="M25" s="5">
        <v>0</v>
      </c>
      <c r="N25" t="s">
        <v>967</v>
      </c>
      <c r="O25" s="15">
        <v>379</v>
      </c>
      <c r="P25" t="s">
        <v>25414</v>
      </c>
      <c r="Q25" t="s">
        <v>25415</v>
      </c>
      <c r="R25" t="s">
        <v>26491</v>
      </c>
    </row>
    <row r="26" spans="2:18" ht="10" customHeight="1" outlineLevel="1" x14ac:dyDescent="0.15">
      <c r="B26" t="s">
        <v>552</v>
      </c>
      <c r="C26" t="s">
        <v>25408</v>
      </c>
      <c r="D26" t="s">
        <v>26470</v>
      </c>
      <c r="E26" t="s">
        <v>26471</v>
      </c>
      <c r="G26" t="s">
        <v>26486</v>
      </c>
      <c r="H26" t="s">
        <v>25408</v>
      </c>
      <c r="I26" t="s">
        <v>25427</v>
      </c>
      <c r="J26" t="s">
        <v>25423</v>
      </c>
      <c r="K26" s="5"/>
      <c r="L26" s="5"/>
      <c r="M26" s="5">
        <v>6.157</v>
      </c>
      <c r="N26" t="s">
        <v>967</v>
      </c>
      <c r="O26" s="15">
        <v>379</v>
      </c>
      <c r="P26" t="s">
        <v>25414</v>
      </c>
      <c r="Q26" t="s">
        <v>25415</v>
      </c>
      <c r="R26" t="s">
        <v>26492</v>
      </c>
    </row>
    <row r="27" spans="2:18" ht="10" customHeight="1" outlineLevel="1" x14ac:dyDescent="0.15">
      <c r="B27" t="s">
        <v>552</v>
      </c>
      <c r="C27" t="s">
        <v>25408</v>
      </c>
      <c r="D27" t="s">
        <v>26470</v>
      </c>
      <c r="E27" t="s">
        <v>26471</v>
      </c>
      <c r="G27" t="s">
        <v>26493</v>
      </c>
      <c r="I27" t="s">
        <v>25412</v>
      </c>
      <c r="J27" t="s">
        <v>25413</v>
      </c>
      <c r="K27" s="5"/>
      <c r="L27" s="5"/>
      <c r="M27" s="5">
        <v>2.1539999999999999</v>
      </c>
      <c r="N27" t="s">
        <v>967</v>
      </c>
      <c r="O27" s="15">
        <v>379</v>
      </c>
      <c r="P27" t="s">
        <v>25414</v>
      </c>
      <c r="Q27" t="s">
        <v>25415</v>
      </c>
      <c r="R27" t="s">
        <v>26494</v>
      </c>
    </row>
    <row r="28" spans="2:18" ht="10" customHeight="1" outlineLevel="1" x14ac:dyDescent="0.15">
      <c r="B28" t="s">
        <v>552</v>
      </c>
      <c r="C28" t="s">
        <v>25408</v>
      </c>
      <c r="D28" t="s">
        <v>26470</v>
      </c>
      <c r="E28" t="s">
        <v>26471</v>
      </c>
      <c r="G28" t="s">
        <v>26493</v>
      </c>
      <c r="H28" t="s">
        <v>8375</v>
      </c>
      <c r="I28" t="s">
        <v>25417</v>
      </c>
      <c r="J28" t="s">
        <v>25417</v>
      </c>
      <c r="K28" s="5"/>
      <c r="L28" s="5"/>
      <c r="M28" s="5">
        <v>0.76100000000000001</v>
      </c>
      <c r="N28" t="s">
        <v>967</v>
      </c>
      <c r="O28" s="15">
        <v>379</v>
      </c>
      <c r="P28" t="s">
        <v>25414</v>
      </c>
      <c r="Q28" t="s">
        <v>25415</v>
      </c>
      <c r="R28" t="s">
        <v>26495</v>
      </c>
    </row>
    <row r="29" spans="2:18" ht="10" customHeight="1" outlineLevel="1" x14ac:dyDescent="0.15">
      <c r="B29" t="s">
        <v>552</v>
      </c>
      <c r="C29" t="s">
        <v>25408</v>
      </c>
      <c r="D29" t="s">
        <v>26470</v>
      </c>
      <c r="E29" t="s">
        <v>26471</v>
      </c>
      <c r="G29" t="s">
        <v>26493</v>
      </c>
      <c r="H29" t="s">
        <v>25419</v>
      </c>
      <c r="I29" t="s">
        <v>25420</v>
      </c>
      <c r="J29" t="s">
        <v>25420</v>
      </c>
      <c r="K29" s="5"/>
      <c r="L29" s="5"/>
      <c r="M29" s="5">
        <v>0.82099999999999995</v>
      </c>
      <c r="N29" t="s">
        <v>967</v>
      </c>
      <c r="O29" s="15">
        <v>379</v>
      </c>
      <c r="P29" t="s">
        <v>25414</v>
      </c>
      <c r="Q29" t="s">
        <v>25415</v>
      </c>
      <c r="R29" t="s">
        <v>26496</v>
      </c>
    </row>
    <row r="30" spans="2:18" ht="10" customHeight="1" outlineLevel="1" x14ac:dyDescent="0.15">
      <c r="B30" t="s">
        <v>552</v>
      </c>
      <c r="C30" t="s">
        <v>25408</v>
      </c>
      <c r="D30" t="s">
        <v>26470</v>
      </c>
      <c r="E30" t="s">
        <v>26471</v>
      </c>
      <c r="G30" t="s">
        <v>26493</v>
      </c>
      <c r="H30" t="s">
        <v>25408</v>
      </c>
      <c r="I30" t="s">
        <v>25422</v>
      </c>
      <c r="J30" t="s">
        <v>25423</v>
      </c>
      <c r="K30" s="5"/>
      <c r="L30" s="5"/>
      <c r="M30" s="5">
        <v>0</v>
      </c>
      <c r="N30" t="s">
        <v>967</v>
      </c>
      <c r="O30" s="15">
        <v>379</v>
      </c>
      <c r="P30" t="s">
        <v>25414</v>
      </c>
      <c r="Q30" t="s">
        <v>25415</v>
      </c>
      <c r="R30" t="s">
        <v>26497</v>
      </c>
    </row>
    <row r="31" spans="2:18" ht="10" customHeight="1" outlineLevel="1" x14ac:dyDescent="0.15">
      <c r="B31" t="s">
        <v>552</v>
      </c>
      <c r="C31" t="s">
        <v>25408</v>
      </c>
      <c r="D31" t="s">
        <v>26470</v>
      </c>
      <c r="E31" t="s">
        <v>26471</v>
      </c>
      <c r="G31" t="s">
        <v>26493</v>
      </c>
      <c r="H31" t="s">
        <v>25408</v>
      </c>
      <c r="I31" t="s">
        <v>25425</v>
      </c>
      <c r="J31" t="s">
        <v>25423</v>
      </c>
      <c r="K31" s="5"/>
      <c r="L31" s="5"/>
      <c r="M31" s="5">
        <v>0</v>
      </c>
      <c r="N31" t="s">
        <v>967</v>
      </c>
      <c r="O31" s="15">
        <v>379</v>
      </c>
      <c r="P31" t="s">
        <v>25414</v>
      </c>
      <c r="Q31" t="s">
        <v>25415</v>
      </c>
      <c r="R31" t="s">
        <v>26498</v>
      </c>
    </row>
    <row r="32" spans="2:18" ht="10" customHeight="1" outlineLevel="1" x14ac:dyDescent="0.15">
      <c r="B32" t="s">
        <v>552</v>
      </c>
      <c r="C32" t="s">
        <v>25408</v>
      </c>
      <c r="D32" t="s">
        <v>26470</v>
      </c>
      <c r="E32" t="s">
        <v>26471</v>
      </c>
      <c r="G32" t="s">
        <v>26493</v>
      </c>
      <c r="H32" t="s">
        <v>25408</v>
      </c>
      <c r="I32" t="s">
        <v>25427</v>
      </c>
      <c r="J32" t="s">
        <v>25423</v>
      </c>
      <c r="K32" s="5"/>
      <c r="L32" s="5"/>
      <c r="M32" s="5">
        <v>0</v>
      </c>
      <c r="N32" t="s">
        <v>967</v>
      </c>
      <c r="O32" s="15">
        <v>379</v>
      </c>
      <c r="P32" t="s">
        <v>25414</v>
      </c>
      <c r="Q32" t="s">
        <v>25415</v>
      </c>
      <c r="R32" t="s">
        <v>26499</v>
      </c>
    </row>
    <row r="33" spans="2:18" ht="10" customHeight="1" outlineLevel="1" x14ac:dyDescent="0.15">
      <c r="B33" t="s">
        <v>552</v>
      </c>
      <c r="C33" t="s">
        <v>25408</v>
      </c>
      <c r="D33" t="s">
        <v>26470</v>
      </c>
      <c r="E33" t="s">
        <v>26471</v>
      </c>
      <c r="G33" t="s">
        <v>26500</v>
      </c>
      <c r="I33" t="s">
        <v>25412</v>
      </c>
      <c r="J33" t="s">
        <v>25413</v>
      </c>
      <c r="K33" s="5"/>
      <c r="L33" s="5"/>
      <c r="M33" s="5">
        <v>0</v>
      </c>
      <c r="N33" t="s">
        <v>967</v>
      </c>
      <c r="O33" s="15">
        <v>379</v>
      </c>
      <c r="P33" t="s">
        <v>25414</v>
      </c>
      <c r="Q33" t="s">
        <v>25415</v>
      </c>
      <c r="R33" t="s">
        <v>26501</v>
      </c>
    </row>
    <row r="34" spans="2:18" ht="10" customHeight="1" outlineLevel="1" x14ac:dyDescent="0.15">
      <c r="B34" t="s">
        <v>552</v>
      </c>
      <c r="C34" t="s">
        <v>25408</v>
      </c>
      <c r="D34" t="s">
        <v>26470</v>
      </c>
      <c r="E34" t="s">
        <v>26471</v>
      </c>
      <c r="G34" t="s">
        <v>26500</v>
      </c>
      <c r="H34" t="s">
        <v>8375</v>
      </c>
      <c r="I34" t="s">
        <v>25417</v>
      </c>
      <c r="J34" t="s">
        <v>25417</v>
      </c>
      <c r="K34" s="5"/>
      <c r="L34" s="5"/>
      <c r="M34" s="5">
        <v>0</v>
      </c>
      <c r="N34" t="s">
        <v>967</v>
      </c>
      <c r="O34" s="15">
        <v>379</v>
      </c>
      <c r="P34" t="s">
        <v>25414</v>
      </c>
      <c r="Q34" t="s">
        <v>25415</v>
      </c>
      <c r="R34" t="s">
        <v>26502</v>
      </c>
    </row>
    <row r="35" spans="2:18" ht="10" customHeight="1" outlineLevel="1" x14ac:dyDescent="0.15">
      <c r="B35" t="s">
        <v>552</v>
      </c>
      <c r="C35" t="s">
        <v>25408</v>
      </c>
      <c r="D35" t="s">
        <v>26470</v>
      </c>
      <c r="E35" t="s">
        <v>26471</v>
      </c>
      <c r="G35" t="s">
        <v>26500</v>
      </c>
      <c r="H35" t="s">
        <v>25419</v>
      </c>
      <c r="I35" t="s">
        <v>25420</v>
      </c>
      <c r="J35" t="s">
        <v>25420</v>
      </c>
      <c r="K35" s="5">
        <v>1480.5</v>
      </c>
      <c r="L35" s="5">
        <v>2</v>
      </c>
      <c r="M35" s="5">
        <v>2.9609999999999999</v>
      </c>
      <c r="N35" t="s">
        <v>967</v>
      </c>
      <c r="O35" s="15">
        <v>379</v>
      </c>
      <c r="P35" t="s">
        <v>25414</v>
      </c>
      <c r="Q35" t="s">
        <v>25415</v>
      </c>
      <c r="R35" t="s">
        <v>26503</v>
      </c>
    </row>
    <row r="36" spans="2:18" ht="10" customHeight="1" outlineLevel="1" x14ac:dyDescent="0.15">
      <c r="B36" t="s">
        <v>552</v>
      </c>
      <c r="C36" t="s">
        <v>25408</v>
      </c>
      <c r="D36" t="s">
        <v>26470</v>
      </c>
      <c r="E36" t="s">
        <v>26471</v>
      </c>
      <c r="G36" t="s">
        <v>26500</v>
      </c>
      <c r="H36" t="s">
        <v>25408</v>
      </c>
      <c r="I36" t="s">
        <v>25422</v>
      </c>
      <c r="J36" t="s">
        <v>25423</v>
      </c>
      <c r="K36" s="5">
        <v>1539.75</v>
      </c>
      <c r="L36" s="5">
        <v>4</v>
      </c>
      <c r="M36" s="5">
        <v>6.1589999999999998</v>
      </c>
      <c r="N36" t="s">
        <v>967</v>
      </c>
      <c r="O36" s="15">
        <v>379</v>
      </c>
      <c r="P36" t="s">
        <v>25414</v>
      </c>
      <c r="Q36" t="s">
        <v>25415</v>
      </c>
      <c r="R36" t="s">
        <v>26504</v>
      </c>
    </row>
    <row r="37" spans="2:18" ht="10" customHeight="1" outlineLevel="1" x14ac:dyDescent="0.15">
      <c r="B37" t="s">
        <v>552</v>
      </c>
      <c r="C37" t="s">
        <v>25408</v>
      </c>
      <c r="D37" t="s">
        <v>26470</v>
      </c>
      <c r="E37" t="s">
        <v>26471</v>
      </c>
      <c r="G37" t="s">
        <v>26500</v>
      </c>
      <c r="H37" t="s">
        <v>25408</v>
      </c>
      <c r="I37" t="s">
        <v>25425</v>
      </c>
      <c r="J37" t="s">
        <v>25423</v>
      </c>
      <c r="K37" s="5"/>
      <c r="L37" s="5"/>
      <c r="M37" s="5">
        <v>0</v>
      </c>
      <c r="N37" t="s">
        <v>967</v>
      </c>
      <c r="O37" s="15">
        <v>379</v>
      </c>
      <c r="P37" t="s">
        <v>25414</v>
      </c>
      <c r="Q37" t="s">
        <v>25415</v>
      </c>
      <c r="R37" t="s">
        <v>26505</v>
      </c>
    </row>
    <row r="38" spans="2:18" ht="10" customHeight="1" outlineLevel="1" x14ac:dyDescent="0.15">
      <c r="B38" t="s">
        <v>552</v>
      </c>
      <c r="C38" t="s">
        <v>25408</v>
      </c>
      <c r="D38" t="s">
        <v>26470</v>
      </c>
      <c r="E38" t="s">
        <v>26471</v>
      </c>
      <c r="G38" t="s">
        <v>26500</v>
      </c>
      <c r="H38" t="s">
        <v>25408</v>
      </c>
      <c r="I38" t="s">
        <v>25427</v>
      </c>
      <c r="J38" t="s">
        <v>25423</v>
      </c>
      <c r="K38" s="5">
        <v>1539.75</v>
      </c>
      <c r="L38" s="5">
        <v>4</v>
      </c>
      <c r="M38" s="5">
        <v>6.1589999999999998</v>
      </c>
      <c r="N38" t="s">
        <v>967</v>
      </c>
      <c r="O38" s="15">
        <v>379</v>
      </c>
      <c r="P38" t="s">
        <v>25414</v>
      </c>
      <c r="Q38" t="s">
        <v>25415</v>
      </c>
      <c r="R38" t="s">
        <v>26506</v>
      </c>
    </row>
    <row r="39" spans="2:18" ht="10" customHeight="1" outlineLevel="1" x14ac:dyDescent="0.15">
      <c r="B39" t="s">
        <v>552</v>
      </c>
      <c r="C39" t="s">
        <v>25408</v>
      </c>
      <c r="D39" t="s">
        <v>26470</v>
      </c>
      <c r="E39" t="s">
        <v>26471</v>
      </c>
      <c r="G39" t="s">
        <v>26507</v>
      </c>
      <c r="I39" t="s">
        <v>25412</v>
      </c>
      <c r="J39" t="s">
        <v>25413</v>
      </c>
      <c r="K39" s="5"/>
      <c r="L39" s="5"/>
      <c r="M39" s="5">
        <v>0</v>
      </c>
      <c r="N39" t="s">
        <v>967</v>
      </c>
      <c r="O39" s="15">
        <v>379</v>
      </c>
      <c r="P39" t="s">
        <v>25414</v>
      </c>
      <c r="Q39" t="s">
        <v>25415</v>
      </c>
      <c r="R39" t="s">
        <v>26508</v>
      </c>
    </row>
    <row r="40" spans="2:18" ht="10" customHeight="1" outlineLevel="1" x14ac:dyDescent="0.15">
      <c r="B40" t="s">
        <v>552</v>
      </c>
      <c r="C40" t="s">
        <v>25408</v>
      </c>
      <c r="D40" t="s">
        <v>26470</v>
      </c>
      <c r="E40" t="s">
        <v>26471</v>
      </c>
      <c r="G40" t="s">
        <v>26507</v>
      </c>
      <c r="H40" t="s">
        <v>8375</v>
      </c>
      <c r="I40" t="s">
        <v>25417</v>
      </c>
      <c r="J40" t="s">
        <v>25417</v>
      </c>
      <c r="K40" s="5"/>
      <c r="L40" s="5"/>
      <c r="M40" s="5">
        <v>0</v>
      </c>
      <c r="N40" t="s">
        <v>967</v>
      </c>
      <c r="O40" s="15">
        <v>379</v>
      </c>
      <c r="P40" t="s">
        <v>25414</v>
      </c>
      <c r="Q40" t="s">
        <v>25415</v>
      </c>
      <c r="R40" t="s">
        <v>26509</v>
      </c>
    </row>
    <row r="41" spans="2:18" ht="10" customHeight="1" outlineLevel="1" x14ac:dyDescent="0.15">
      <c r="B41" t="s">
        <v>552</v>
      </c>
      <c r="C41" t="s">
        <v>25408</v>
      </c>
      <c r="D41" t="s">
        <v>26470</v>
      </c>
      <c r="E41" t="s">
        <v>26471</v>
      </c>
      <c r="G41" t="s">
        <v>26507</v>
      </c>
      <c r="H41" t="s">
        <v>25419</v>
      </c>
      <c r="I41" t="s">
        <v>25420</v>
      </c>
      <c r="J41" t="s">
        <v>25420</v>
      </c>
      <c r="K41" s="5"/>
      <c r="L41" s="5"/>
      <c r="M41" s="5">
        <v>0</v>
      </c>
      <c r="N41" t="s">
        <v>967</v>
      </c>
      <c r="O41" s="15">
        <v>379</v>
      </c>
      <c r="P41" t="s">
        <v>25414</v>
      </c>
      <c r="Q41" t="s">
        <v>25415</v>
      </c>
      <c r="R41" t="s">
        <v>26510</v>
      </c>
    </row>
    <row r="42" spans="2:18" ht="10" customHeight="1" outlineLevel="1" x14ac:dyDescent="0.15">
      <c r="B42" t="s">
        <v>552</v>
      </c>
      <c r="C42" t="s">
        <v>25408</v>
      </c>
      <c r="D42" t="s">
        <v>26470</v>
      </c>
      <c r="E42" t="s">
        <v>26471</v>
      </c>
      <c r="G42" t="s">
        <v>26507</v>
      </c>
      <c r="H42" t="s">
        <v>25408</v>
      </c>
      <c r="I42" t="s">
        <v>25422</v>
      </c>
      <c r="J42" t="s">
        <v>25423</v>
      </c>
      <c r="K42" s="5"/>
      <c r="L42" s="5"/>
      <c r="M42" s="5">
        <v>0.33100000000000002</v>
      </c>
      <c r="N42" t="s">
        <v>967</v>
      </c>
      <c r="O42" s="15">
        <v>379</v>
      </c>
      <c r="P42" t="s">
        <v>25414</v>
      </c>
      <c r="Q42" t="s">
        <v>25415</v>
      </c>
      <c r="R42" t="s">
        <v>26511</v>
      </c>
    </row>
    <row r="43" spans="2:18" ht="10" customHeight="1" outlineLevel="1" x14ac:dyDescent="0.15">
      <c r="B43" t="s">
        <v>552</v>
      </c>
      <c r="C43" t="s">
        <v>25408</v>
      </c>
      <c r="D43" t="s">
        <v>26470</v>
      </c>
      <c r="E43" t="s">
        <v>26471</v>
      </c>
      <c r="G43" t="s">
        <v>26507</v>
      </c>
      <c r="H43" t="s">
        <v>25408</v>
      </c>
      <c r="I43" t="s">
        <v>25425</v>
      </c>
      <c r="J43" t="s">
        <v>25423</v>
      </c>
      <c r="K43" s="5"/>
      <c r="L43" s="5"/>
      <c r="M43" s="5">
        <v>0</v>
      </c>
      <c r="N43" t="s">
        <v>967</v>
      </c>
      <c r="O43" s="15">
        <v>379</v>
      </c>
      <c r="P43" t="s">
        <v>25414</v>
      </c>
      <c r="Q43" t="s">
        <v>25415</v>
      </c>
      <c r="R43" t="s">
        <v>26512</v>
      </c>
    </row>
    <row r="44" spans="2:18" ht="10" customHeight="1" outlineLevel="1" x14ac:dyDescent="0.15">
      <c r="B44" t="s">
        <v>552</v>
      </c>
      <c r="C44" t="s">
        <v>25408</v>
      </c>
      <c r="D44" t="s">
        <v>26470</v>
      </c>
      <c r="E44" t="s">
        <v>26471</v>
      </c>
      <c r="G44" t="s">
        <v>26507</v>
      </c>
      <c r="H44" t="s">
        <v>25408</v>
      </c>
      <c r="I44" t="s">
        <v>25427</v>
      </c>
      <c r="J44" t="s">
        <v>25423</v>
      </c>
      <c r="K44" s="5"/>
      <c r="L44" s="5"/>
      <c r="M44" s="5">
        <v>0.33100000000000002</v>
      </c>
      <c r="N44" t="s">
        <v>967</v>
      </c>
      <c r="O44" s="15">
        <v>379</v>
      </c>
      <c r="P44" t="s">
        <v>25414</v>
      </c>
      <c r="Q44" t="s">
        <v>25415</v>
      </c>
      <c r="R44" t="s">
        <v>26513</v>
      </c>
    </row>
    <row r="45" spans="2:18" ht="10" customHeight="1" outlineLevel="1" x14ac:dyDescent="0.15">
      <c r="B45" t="s">
        <v>552</v>
      </c>
      <c r="C45" t="s">
        <v>25408</v>
      </c>
      <c r="D45" t="s">
        <v>26470</v>
      </c>
      <c r="E45" t="s">
        <v>26471</v>
      </c>
      <c r="G45" t="s">
        <v>26514</v>
      </c>
      <c r="I45" t="s">
        <v>25412</v>
      </c>
      <c r="J45" t="s">
        <v>25413</v>
      </c>
      <c r="K45" s="5"/>
      <c r="L45" s="5"/>
      <c r="M45" s="5">
        <v>0</v>
      </c>
      <c r="N45" t="s">
        <v>967</v>
      </c>
      <c r="O45" s="15">
        <v>379</v>
      </c>
      <c r="P45" t="s">
        <v>25414</v>
      </c>
      <c r="Q45" t="s">
        <v>25415</v>
      </c>
      <c r="R45" t="s">
        <v>26515</v>
      </c>
    </row>
    <row r="46" spans="2:18" ht="10" customHeight="1" outlineLevel="1" x14ac:dyDescent="0.15">
      <c r="B46" t="s">
        <v>552</v>
      </c>
      <c r="C46" t="s">
        <v>25408</v>
      </c>
      <c r="D46" t="s">
        <v>26470</v>
      </c>
      <c r="E46" t="s">
        <v>26471</v>
      </c>
      <c r="G46" t="s">
        <v>26514</v>
      </c>
      <c r="H46" t="s">
        <v>8375</v>
      </c>
      <c r="I46" t="s">
        <v>25417</v>
      </c>
      <c r="J46" t="s">
        <v>25417</v>
      </c>
      <c r="K46" s="5"/>
      <c r="L46" s="5"/>
      <c r="M46" s="5">
        <v>0</v>
      </c>
      <c r="N46" t="s">
        <v>967</v>
      </c>
      <c r="O46" s="15">
        <v>379</v>
      </c>
      <c r="P46" t="s">
        <v>25414</v>
      </c>
      <c r="Q46" t="s">
        <v>25415</v>
      </c>
      <c r="R46" t="s">
        <v>26516</v>
      </c>
    </row>
    <row r="47" spans="2:18" ht="10" customHeight="1" outlineLevel="1" x14ac:dyDescent="0.15">
      <c r="B47" t="s">
        <v>552</v>
      </c>
      <c r="C47" t="s">
        <v>25408</v>
      </c>
      <c r="D47" t="s">
        <v>26470</v>
      </c>
      <c r="E47" t="s">
        <v>26471</v>
      </c>
      <c r="G47" t="s">
        <v>26514</v>
      </c>
      <c r="H47" t="s">
        <v>25419</v>
      </c>
      <c r="I47" t="s">
        <v>25420</v>
      </c>
      <c r="J47" t="s">
        <v>25420</v>
      </c>
      <c r="K47" s="5"/>
      <c r="L47" s="5"/>
      <c r="M47" s="5">
        <v>0</v>
      </c>
      <c r="N47" t="s">
        <v>967</v>
      </c>
      <c r="O47" s="15">
        <v>379</v>
      </c>
      <c r="P47" t="s">
        <v>25414</v>
      </c>
      <c r="Q47" t="s">
        <v>25415</v>
      </c>
      <c r="R47" t="s">
        <v>26517</v>
      </c>
    </row>
    <row r="48" spans="2:18" ht="10" customHeight="1" outlineLevel="1" x14ac:dyDescent="0.15">
      <c r="B48" t="s">
        <v>552</v>
      </c>
      <c r="C48" t="s">
        <v>25408</v>
      </c>
      <c r="D48" t="s">
        <v>26470</v>
      </c>
      <c r="E48" t="s">
        <v>26471</v>
      </c>
      <c r="G48" t="s">
        <v>26514</v>
      </c>
      <c r="H48" t="s">
        <v>25408</v>
      </c>
      <c r="I48" t="s">
        <v>25422</v>
      </c>
      <c r="J48" t="s">
        <v>25423</v>
      </c>
      <c r="K48" s="5"/>
      <c r="L48" s="5"/>
      <c r="M48" s="5">
        <v>0.10100000000000001</v>
      </c>
      <c r="N48" t="s">
        <v>967</v>
      </c>
      <c r="O48" s="15">
        <v>379</v>
      </c>
      <c r="P48" t="s">
        <v>25414</v>
      </c>
      <c r="Q48" t="s">
        <v>25415</v>
      </c>
      <c r="R48" t="s">
        <v>26518</v>
      </c>
    </row>
    <row r="49" spans="2:18" ht="10" customHeight="1" outlineLevel="1" x14ac:dyDescent="0.15">
      <c r="B49" t="s">
        <v>552</v>
      </c>
      <c r="C49" t="s">
        <v>25408</v>
      </c>
      <c r="D49" t="s">
        <v>26470</v>
      </c>
      <c r="E49" t="s">
        <v>26471</v>
      </c>
      <c r="G49" t="s">
        <v>26514</v>
      </c>
      <c r="H49" t="s">
        <v>25408</v>
      </c>
      <c r="I49" t="s">
        <v>25425</v>
      </c>
      <c r="J49" t="s">
        <v>25423</v>
      </c>
      <c r="K49" s="5"/>
      <c r="L49" s="5"/>
      <c r="M49" s="5">
        <v>0</v>
      </c>
      <c r="N49" t="s">
        <v>967</v>
      </c>
      <c r="O49" s="15">
        <v>379</v>
      </c>
      <c r="P49" t="s">
        <v>25414</v>
      </c>
      <c r="Q49" t="s">
        <v>25415</v>
      </c>
      <c r="R49" t="s">
        <v>26519</v>
      </c>
    </row>
    <row r="50" spans="2:18" ht="10" customHeight="1" outlineLevel="1" x14ac:dyDescent="0.15">
      <c r="B50" t="s">
        <v>552</v>
      </c>
      <c r="C50" t="s">
        <v>25408</v>
      </c>
      <c r="D50" t="s">
        <v>26470</v>
      </c>
      <c r="E50" t="s">
        <v>26471</v>
      </c>
      <c r="G50" t="s">
        <v>26514</v>
      </c>
      <c r="H50" t="s">
        <v>25408</v>
      </c>
      <c r="I50" t="s">
        <v>25427</v>
      </c>
      <c r="J50" t="s">
        <v>25423</v>
      </c>
      <c r="K50" s="5"/>
      <c r="L50" s="5"/>
      <c r="M50" s="5">
        <v>0.10100000000000001</v>
      </c>
      <c r="N50" t="s">
        <v>967</v>
      </c>
      <c r="O50" s="15">
        <v>379</v>
      </c>
      <c r="P50" t="s">
        <v>25414</v>
      </c>
      <c r="Q50" t="s">
        <v>25415</v>
      </c>
      <c r="R50" t="s">
        <v>26520</v>
      </c>
    </row>
    <row r="51" spans="2:18" ht="10" customHeight="1" outlineLevel="1" x14ac:dyDescent="0.15">
      <c r="B51" t="s">
        <v>552</v>
      </c>
      <c r="C51" t="s">
        <v>25408</v>
      </c>
      <c r="D51" t="s">
        <v>26470</v>
      </c>
      <c r="E51" t="s">
        <v>26471</v>
      </c>
      <c r="G51" t="s">
        <v>26521</v>
      </c>
      <c r="I51" t="s">
        <v>25412</v>
      </c>
      <c r="J51" t="s">
        <v>25413</v>
      </c>
      <c r="K51" s="5"/>
      <c r="L51" s="5"/>
      <c r="M51" s="5">
        <v>0</v>
      </c>
      <c r="N51" t="s">
        <v>967</v>
      </c>
      <c r="O51" s="15">
        <v>379</v>
      </c>
      <c r="P51" t="s">
        <v>25414</v>
      </c>
      <c r="Q51" t="s">
        <v>25415</v>
      </c>
      <c r="R51" t="s">
        <v>26522</v>
      </c>
    </row>
    <row r="52" spans="2:18" ht="10" customHeight="1" outlineLevel="1" x14ac:dyDescent="0.15">
      <c r="B52" t="s">
        <v>552</v>
      </c>
      <c r="C52" t="s">
        <v>25408</v>
      </c>
      <c r="D52" t="s">
        <v>26470</v>
      </c>
      <c r="E52" t="s">
        <v>26471</v>
      </c>
      <c r="G52" t="s">
        <v>26521</v>
      </c>
      <c r="H52" t="s">
        <v>8375</v>
      </c>
      <c r="I52" t="s">
        <v>25417</v>
      </c>
      <c r="J52" t="s">
        <v>25417</v>
      </c>
      <c r="K52" s="5"/>
      <c r="L52" s="5"/>
      <c r="M52" s="5">
        <v>1.1200000000000001</v>
      </c>
      <c r="N52" t="s">
        <v>967</v>
      </c>
      <c r="O52" s="15">
        <v>379</v>
      </c>
      <c r="P52" t="s">
        <v>25414</v>
      </c>
      <c r="Q52" t="s">
        <v>25415</v>
      </c>
      <c r="R52" t="s">
        <v>26523</v>
      </c>
    </row>
    <row r="53" spans="2:18" ht="10" customHeight="1" outlineLevel="1" x14ac:dyDescent="0.15">
      <c r="B53" t="s">
        <v>552</v>
      </c>
      <c r="C53" t="s">
        <v>25408</v>
      </c>
      <c r="D53" t="s">
        <v>26470</v>
      </c>
      <c r="E53" t="s">
        <v>26471</v>
      </c>
      <c r="G53" t="s">
        <v>26521</v>
      </c>
      <c r="H53" t="s">
        <v>25419</v>
      </c>
      <c r="I53" t="s">
        <v>25420</v>
      </c>
      <c r="J53" t="s">
        <v>25420</v>
      </c>
      <c r="K53" s="5"/>
      <c r="L53" s="5"/>
      <c r="M53" s="5">
        <v>7.8979999999999997</v>
      </c>
      <c r="N53" t="s">
        <v>967</v>
      </c>
      <c r="O53" s="15">
        <v>379</v>
      </c>
      <c r="P53" t="s">
        <v>25414</v>
      </c>
      <c r="Q53" t="s">
        <v>25415</v>
      </c>
      <c r="R53" t="s">
        <v>26524</v>
      </c>
    </row>
    <row r="54" spans="2:18" ht="10" customHeight="1" outlineLevel="1" x14ac:dyDescent="0.15">
      <c r="B54" t="s">
        <v>552</v>
      </c>
      <c r="C54" t="s">
        <v>25408</v>
      </c>
      <c r="D54" t="s">
        <v>26470</v>
      </c>
      <c r="E54" t="s">
        <v>26471</v>
      </c>
      <c r="G54" t="s">
        <v>26521</v>
      </c>
      <c r="H54" t="s">
        <v>25408</v>
      </c>
      <c r="I54" t="s">
        <v>25422</v>
      </c>
      <c r="J54" t="s">
        <v>25423</v>
      </c>
      <c r="K54" s="5"/>
      <c r="L54" s="5"/>
      <c r="M54" s="5">
        <v>13.372</v>
      </c>
      <c r="N54" t="s">
        <v>967</v>
      </c>
      <c r="O54" s="15">
        <v>379</v>
      </c>
      <c r="P54" t="s">
        <v>25414</v>
      </c>
      <c r="Q54" t="s">
        <v>25415</v>
      </c>
      <c r="R54" t="s">
        <v>26525</v>
      </c>
    </row>
    <row r="55" spans="2:18" ht="10" customHeight="1" outlineLevel="1" x14ac:dyDescent="0.15">
      <c r="B55" t="s">
        <v>552</v>
      </c>
      <c r="C55" t="s">
        <v>25408</v>
      </c>
      <c r="D55" t="s">
        <v>26470</v>
      </c>
      <c r="E55" t="s">
        <v>26471</v>
      </c>
      <c r="G55" t="s">
        <v>26521</v>
      </c>
      <c r="H55" t="s">
        <v>25408</v>
      </c>
      <c r="I55" t="s">
        <v>25425</v>
      </c>
      <c r="J55" t="s">
        <v>25423</v>
      </c>
      <c r="K55" s="5"/>
      <c r="L55" s="5"/>
      <c r="M55" s="5">
        <v>0</v>
      </c>
      <c r="N55" t="s">
        <v>967</v>
      </c>
      <c r="O55" s="15">
        <v>379</v>
      </c>
      <c r="P55" t="s">
        <v>25414</v>
      </c>
      <c r="Q55" t="s">
        <v>25415</v>
      </c>
      <c r="R55" t="s">
        <v>26526</v>
      </c>
    </row>
    <row r="56" spans="2:18" ht="10" customHeight="1" outlineLevel="1" x14ac:dyDescent="0.15">
      <c r="B56" t="s">
        <v>552</v>
      </c>
      <c r="C56" t="s">
        <v>25408</v>
      </c>
      <c r="D56" t="s">
        <v>26470</v>
      </c>
      <c r="E56" t="s">
        <v>26471</v>
      </c>
      <c r="G56" t="s">
        <v>26521</v>
      </c>
      <c r="H56" t="s">
        <v>25408</v>
      </c>
      <c r="I56" t="s">
        <v>25427</v>
      </c>
      <c r="J56" t="s">
        <v>25423</v>
      </c>
      <c r="K56" s="5"/>
      <c r="L56" s="5"/>
      <c r="M56" s="5">
        <v>13.372</v>
      </c>
      <c r="N56" t="s">
        <v>967</v>
      </c>
      <c r="O56" s="15">
        <v>379</v>
      </c>
      <c r="P56" t="s">
        <v>25414</v>
      </c>
      <c r="Q56" t="s">
        <v>25415</v>
      </c>
      <c r="R56" t="s">
        <v>26527</v>
      </c>
    </row>
    <row r="57" spans="2:18" ht="10" customHeight="1" outlineLevel="1" x14ac:dyDescent="0.15">
      <c r="B57" t="s">
        <v>552</v>
      </c>
      <c r="C57" t="s">
        <v>25408</v>
      </c>
      <c r="D57" t="s">
        <v>26470</v>
      </c>
      <c r="E57" t="s">
        <v>26471</v>
      </c>
      <c r="G57" t="s">
        <v>26528</v>
      </c>
      <c r="I57" t="s">
        <v>25412</v>
      </c>
      <c r="J57" t="s">
        <v>25413</v>
      </c>
      <c r="K57" s="5"/>
      <c r="L57" s="5"/>
      <c r="M57" s="5">
        <v>12.538</v>
      </c>
      <c r="N57" t="s">
        <v>967</v>
      </c>
      <c r="O57" s="15">
        <v>379</v>
      </c>
      <c r="P57" t="s">
        <v>25414</v>
      </c>
      <c r="Q57" t="s">
        <v>25415</v>
      </c>
      <c r="R57" t="s">
        <v>26529</v>
      </c>
    </row>
    <row r="58" spans="2:18" ht="10" customHeight="1" outlineLevel="1" x14ac:dyDescent="0.15">
      <c r="B58" t="s">
        <v>552</v>
      </c>
      <c r="C58" t="s">
        <v>25408</v>
      </c>
      <c r="D58" t="s">
        <v>26470</v>
      </c>
      <c r="E58" t="s">
        <v>26471</v>
      </c>
      <c r="G58" t="s">
        <v>26528</v>
      </c>
      <c r="H58" t="s">
        <v>8375</v>
      </c>
      <c r="I58" t="s">
        <v>25417</v>
      </c>
      <c r="J58" t="s">
        <v>25417</v>
      </c>
      <c r="K58" s="5"/>
      <c r="L58" s="5"/>
      <c r="M58" s="5">
        <v>2.6760000000000002</v>
      </c>
      <c r="N58" t="s">
        <v>967</v>
      </c>
      <c r="O58" s="15">
        <v>379</v>
      </c>
      <c r="P58" t="s">
        <v>25414</v>
      </c>
      <c r="Q58" t="s">
        <v>25415</v>
      </c>
      <c r="R58" t="s">
        <v>26530</v>
      </c>
    </row>
    <row r="59" spans="2:18" ht="10" customHeight="1" outlineLevel="1" x14ac:dyDescent="0.15">
      <c r="B59" t="s">
        <v>552</v>
      </c>
      <c r="C59" t="s">
        <v>25408</v>
      </c>
      <c r="D59" t="s">
        <v>26470</v>
      </c>
      <c r="E59" t="s">
        <v>26471</v>
      </c>
      <c r="G59" t="s">
        <v>26528</v>
      </c>
      <c r="H59" t="s">
        <v>25419</v>
      </c>
      <c r="I59" t="s">
        <v>25420</v>
      </c>
      <c r="J59" t="s">
        <v>25420</v>
      </c>
      <c r="K59" s="5"/>
      <c r="L59" s="5"/>
      <c r="M59" s="5">
        <v>2.694</v>
      </c>
      <c r="N59" t="s">
        <v>967</v>
      </c>
      <c r="O59" s="15">
        <v>379</v>
      </c>
      <c r="P59" t="s">
        <v>25414</v>
      </c>
      <c r="Q59" t="s">
        <v>25415</v>
      </c>
      <c r="R59" t="s">
        <v>26531</v>
      </c>
    </row>
    <row r="60" spans="2:18" ht="10" customHeight="1" outlineLevel="1" x14ac:dyDescent="0.15">
      <c r="B60" t="s">
        <v>552</v>
      </c>
      <c r="C60" t="s">
        <v>25408</v>
      </c>
      <c r="D60" t="s">
        <v>26470</v>
      </c>
      <c r="E60" t="s">
        <v>26471</v>
      </c>
      <c r="G60" t="s">
        <v>26528</v>
      </c>
      <c r="H60" t="s">
        <v>25408</v>
      </c>
      <c r="I60" t="s">
        <v>25422</v>
      </c>
      <c r="J60" t="s">
        <v>25423</v>
      </c>
      <c r="K60" s="5"/>
      <c r="L60" s="5"/>
      <c r="M60" s="5">
        <v>2.702</v>
      </c>
      <c r="N60" t="s">
        <v>967</v>
      </c>
      <c r="O60" s="15">
        <v>379</v>
      </c>
      <c r="P60" t="s">
        <v>25414</v>
      </c>
      <c r="Q60" t="s">
        <v>25415</v>
      </c>
      <c r="R60" t="s">
        <v>26532</v>
      </c>
    </row>
    <row r="61" spans="2:18" ht="10" customHeight="1" outlineLevel="1" x14ac:dyDescent="0.15">
      <c r="B61" t="s">
        <v>552</v>
      </c>
      <c r="C61" t="s">
        <v>25408</v>
      </c>
      <c r="D61" t="s">
        <v>26470</v>
      </c>
      <c r="E61" t="s">
        <v>26471</v>
      </c>
      <c r="G61" t="s">
        <v>26528</v>
      </c>
      <c r="H61" t="s">
        <v>25408</v>
      </c>
      <c r="I61" t="s">
        <v>25425</v>
      </c>
      <c r="J61" t="s">
        <v>25423</v>
      </c>
      <c r="K61" s="5"/>
      <c r="L61" s="5"/>
      <c r="M61" s="5">
        <v>0</v>
      </c>
      <c r="N61" t="s">
        <v>967</v>
      </c>
      <c r="O61" s="15">
        <v>379</v>
      </c>
      <c r="P61" t="s">
        <v>25414</v>
      </c>
      <c r="Q61" t="s">
        <v>25415</v>
      </c>
      <c r="R61" t="s">
        <v>26533</v>
      </c>
    </row>
    <row r="62" spans="2:18" ht="10" customHeight="1" outlineLevel="1" x14ac:dyDescent="0.15">
      <c r="B62" t="s">
        <v>552</v>
      </c>
      <c r="C62" t="s">
        <v>25408</v>
      </c>
      <c r="D62" t="s">
        <v>26470</v>
      </c>
      <c r="E62" t="s">
        <v>26471</v>
      </c>
      <c r="G62" t="s">
        <v>26528</v>
      </c>
      <c r="H62" t="s">
        <v>25408</v>
      </c>
      <c r="I62" t="s">
        <v>25427</v>
      </c>
      <c r="J62" t="s">
        <v>25423</v>
      </c>
      <c r="K62" s="5"/>
      <c r="L62" s="5"/>
      <c r="M62" s="5">
        <v>2.702</v>
      </c>
      <c r="N62" t="s">
        <v>967</v>
      </c>
      <c r="O62" s="15">
        <v>379</v>
      </c>
      <c r="P62" t="s">
        <v>25414</v>
      </c>
      <c r="Q62" t="s">
        <v>25415</v>
      </c>
      <c r="R62" t="s">
        <v>26534</v>
      </c>
    </row>
    <row r="63" spans="2:18" ht="10" customHeight="1" outlineLevel="1" x14ac:dyDescent="0.15">
      <c r="B63" t="s">
        <v>552</v>
      </c>
      <c r="C63" t="s">
        <v>25408</v>
      </c>
      <c r="D63" t="s">
        <v>26470</v>
      </c>
      <c r="E63" t="s">
        <v>26471</v>
      </c>
      <c r="F63" t="s">
        <v>10430</v>
      </c>
      <c r="G63" t="s">
        <v>26535</v>
      </c>
      <c r="I63" t="s">
        <v>25412</v>
      </c>
      <c r="J63" t="s">
        <v>25413</v>
      </c>
      <c r="K63" s="5"/>
      <c r="L63" s="5"/>
      <c r="M63" s="5">
        <v>89.864000000000004</v>
      </c>
      <c r="N63" t="s">
        <v>967</v>
      </c>
      <c r="O63" s="15">
        <v>379</v>
      </c>
      <c r="P63" t="s">
        <v>25414</v>
      </c>
      <c r="Q63" t="s">
        <v>25415</v>
      </c>
      <c r="R63" t="s">
        <v>26536</v>
      </c>
    </row>
    <row r="64" spans="2:18" ht="10" customHeight="1" outlineLevel="1" x14ac:dyDescent="0.15">
      <c r="B64" t="s">
        <v>552</v>
      </c>
      <c r="C64" t="s">
        <v>25408</v>
      </c>
      <c r="D64" t="s">
        <v>26470</v>
      </c>
      <c r="E64" t="s">
        <v>26471</v>
      </c>
      <c r="F64" t="s">
        <v>10430</v>
      </c>
      <c r="G64" t="s">
        <v>26535</v>
      </c>
      <c r="H64" t="s">
        <v>8375</v>
      </c>
      <c r="I64" t="s">
        <v>25417</v>
      </c>
      <c r="J64" t="s">
        <v>25417</v>
      </c>
      <c r="K64" s="5"/>
      <c r="L64" s="5"/>
      <c r="M64" s="5">
        <v>29.773</v>
      </c>
      <c r="N64" t="s">
        <v>967</v>
      </c>
      <c r="O64" s="15">
        <v>379</v>
      </c>
      <c r="P64" t="s">
        <v>25414</v>
      </c>
      <c r="Q64" t="s">
        <v>25415</v>
      </c>
      <c r="R64" t="s">
        <v>26537</v>
      </c>
    </row>
    <row r="65" spans="2:18" ht="10" customHeight="1" outlineLevel="1" x14ac:dyDescent="0.15">
      <c r="B65" t="s">
        <v>552</v>
      </c>
      <c r="C65" t="s">
        <v>25408</v>
      </c>
      <c r="D65" t="s">
        <v>26470</v>
      </c>
      <c r="E65" t="s">
        <v>26471</v>
      </c>
      <c r="F65" t="s">
        <v>10430</v>
      </c>
      <c r="G65" t="s">
        <v>26535</v>
      </c>
      <c r="H65" t="s">
        <v>25419</v>
      </c>
      <c r="I65" t="s">
        <v>25420</v>
      </c>
      <c r="J65" t="s">
        <v>25420</v>
      </c>
      <c r="K65" s="5"/>
      <c r="L65" s="5"/>
      <c r="M65" s="5">
        <v>40.909999999999997</v>
      </c>
      <c r="N65" t="s">
        <v>967</v>
      </c>
      <c r="O65" s="15">
        <v>379</v>
      </c>
      <c r="P65" t="s">
        <v>25414</v>
      </c>
      <c r="Q65" t="s">
        <v>25415</v>
      </c>
      <c r="R65" t="s">
        <v>26538</v>
      </c>
    </row>
    <row r="66" spans="2:18" ht="10" customHeight="1" outlineLevel="1" x14ac:dyDescent="0.15">
      <c r="B66" t="s">
        <v>552</v>
      </c>
      <c r="C66" t="s">
        <v>25408</v>
      </c>
      <c r="D66" t="s">
        <v>26470</v>
      </c>
      <c r="E66" t="s">
        <v>26471</v>
      </c>
      <c r="F66" t="s">
        <v>10430</v>
      </c>
      <c r="G66" t="s">
        <v>26535</v>
      </c>
      <c r="H66" t="s">
        <v>25408</v>
      </c>
      <c r="I66" t="s">
        <v>25422</v>
      </c>
      <c r="J66" t="s">
        <v>25423</v>
      </c>
      <c r="K66" s="5"/>
      <c r="L66" s="5"/>
      <c r="M66" s="5">
        <v>44.408999999999999</v>
      </c>
      <c r="N66" t="s">
        <v>967</v>
      </c>
      <c r="O66" s="15">
        <v>379</v>
      </c>
      <c r="P66" t="s">
        <v>25414</v>
      </c>
      <c r="Q66" t="s">
        <v>25415</v>
      </c>
      <c r="R66" t="s">
        <v>26539</v>
      </c>
    </row>
    <row r="67" spans="2:18" ht="10" customHeight="1" outlineLevel="1" x14ac:dyDescent="0.15">
      <c r="B67" t="s">
        <v>552</v>
      </c>
      <c r="C67" t="s">
        <v>25408</v>
      </c>
      <c r="D67" t="s">
        <v>26470</v>
      </c>
      <c r="E67" t="s">
        <v>26471</v>
      </c>
      <c r="F67" t="s">
        <v>10430</v>
      </c>
      <c r="G67" t="s">
        <v>26535</v>
      </c>
      <c r="H67" t="s">
        <v>25408</v>
      </c>
      <c r="I67" t="s">
        <v>25425</v>
      </c>
      <c r="J67" t="s">
        <v>25423</v>
      </c>
      <c r="K67" s="5"/>
      <c r="L67" s="5"/>
      <c r="M67" s="5">
        <v>0</v>
      </c>
      <c r="N67" t="s">
        <v>967</v>
      </c>
      <c r="O67" s="15">
        <v>379</v>
      </c>
      <c r="P67" t="s">
        <v>25414</v>
      </c>
      <c r="Q67" t="s">
        <v>25415</v>
      </c>
      <c r="R67" t="s">
        <v>26540</v>
      </c>
    </row>
    <row r="68" spans="2:18" ht="11" outlineLevel="1" x14ac:dyDescent="0.15">
      <c r="B68" t="s">
        <v>552</v>
      </c>
      <c r="C68" t="s">
        <v>25408</v>
      </c>
      <c r="D68" t="s">
        <v>26470</v>
      </c>
      <c r="E68" t="s">
        <v>26471</v>
      </c>
      <c r="F68" t="s">
        <v>10430</v>
      </c>
      <c r="G68" t="s">
        <v>26535</v>
      </c>
      <c r="H68" t="s">
        <v>25408</v>
      </c>
      <c r="I68" t="s">
        <v>25427</v>
      </c>
      <c r="J68" t="s">
        <v>25423</v>
      </c>
      <c r="K68" s="5"/>
      <c r="L68" s="5"/>
      <c r="M68" s="5">
        <v>44.408999999999999</v>
      </c>
      <c r="N68" t="s">
        <v>967</v>
      </c>
      <c r="O68" s="15">
        <v>379</v>
      </c>
      <c r="P68" t="s">
        <v>25414</v>
      </c>
      <c r="Q68" t="s">
        <v>25415</v>
      </c>
      <c r="R68" t="s">
        <v>26541</v>
      </c>
    </row>
    <row r="69" spans="2:18" ht="11" outlineLevel="1" x14ac:dyDescent="0.15">
      <c r="B69" t="s">
        <v>552</v>
      </c>
      <c r="C69" t="s">
        <v>25408</v>
      </c>
      <c r="D69" t="s">
        <v>26470</v>
      </c>
      <c r="E69" t="s">
        <v>26542</v>
      </c>
      <c r="G69" t="s">
        <v>26543</v>
      </c>
      <c r="I69" t="s">
        <v>25412</v>
      </c>
      <c r="J69" t="s">
        <v>25413</v>
      </c>
      <c r="K69" s="5"/>
      <c r="L69" s="5"/>
      <c r="M69" s="5">
        <v>0</v>
      </c>
      <c r="N69" t="s">
        <v>967</v>
      </c>
      <c r="O69" s="15">
        <v>379</v>
      </c>
      <c r="P69" t="s">
        <v>25414</v>
      </c>
      <c r="Q69" t="s">
        <v>25415</v>
      </c>
      <c r="R69" t="s">
        <v>26544</v>
      </c>
    </row>
    <row r="70" spans="2:18" ht="11" outlineLevel="1" x14ac:dyDescent="0.15">
      <c r="B70" t="s">
        <v>552</v>
      </c>
      <c r="C70" t="s">
        <v>25408</v>
      </c>
      <c r="D70" t="s">
        <v>26470</v>
      </c>
      <c r="E70" t="s">
        <v>26542</v>
      </c>
      <c r="G70" t="s">
        <v>26543</v>
      </c>
      <c r="H70" t="s">
        <v>8375</v>
      </c>
      <c r="I70" t="s">
        <v>25417</v>
      </c>
      <c r="J70" t="s">
        <v>25417</v>
      </c>
      <c r="K70" s="5"/>
      <c r="L70" s="5"/>
      <c r="M70" s="5">
        <v>7.02</v>
      </c>
      <c r="N70" t="s">
        <v>967</v>
      </c>
      <c r="O70" s="15">
        <v>379</v>
      </c>
      <c r="P70" t="s">
        <v>25414</v>
      </c>
      <c r="Q70" t="s">
        <v>25415</v>
      </c>
      <c r="R70" t="s">
        <v>26545</v>
      </c>
    </row>
    <row r="71" spans="2:18" ht="11" outlineLevel="1" x14ac:dyDescent="0.15">
      <c r="B71" t="s">
        <v>552</v>
      </c>
      <c r="C71" t="s">
        <v>25408</v>
      </c>
      <c r="D71" t="s">
        <v>26470</v>
      </c>
      <c r="E71" t="s">
        <v>26542</v>
      </c>
      <c r="G71" t="s">
        <v>26543</v>
      </c>
      <c r="H71" t="s">
        <v>25419</v>
      </c>
      <c r="I71" t="s">
        <v>25420</v>
      </c>
      <c r="J71" t="s">
        <v>25420</v>
      </c>
      <c r="K71" s="5"/>
      <c r="L71" s="5"/>
      <c r="M71" s="5">
        <v>0</v>
      </c>
      <c r="N71" t="s">
        <v>967</v>
      </c>
      <c r="O71" s="15">
        <v>379</v>
      </c>
      <c r="P71" t="s">
        <v>25414</v>
      </c>
      <c r="Q71" t="s">
        <v>25415</v>
      </c>
      <c r="R71" t="s">
        <v>26546</v>
      </c>
    </row>
    <row r="72" spans="2:18" ht="11" outlineLevel="1" x14ac:dyDescent="0.15">
      <c r="B72" t="s">
        <v>552</v>
      </c>
      <c r="C72" t="s">
        <v>25408</v>
      </c>
      <c r="D72" t="s">
        <v>26470</v>
      </c>
      <c r="E72" t="s">
        <v>26542</v>
      </c>
      <c r="G72" t="s">
        <v>26543</v>
      </c>
      <c r="H72" t="s">
        <v>25408</v>
      </c>
      <c r="I72" t="s">
        <v>25422</v>
      </c>
      <c r="J72" t="s">
        <v>25423</v>
      </c>
      <c r="K72" s="5"/>
      <c r="L72" s="5"/>
      <c r="M72" s="5">
        <v>0</v>
      </c>
      <c r="N72" t="s">
        <v>967</v>
      </c>
      <c r="O72" s="15">
        <v>379</v>
      </c>
      <c r="P72" t="s">
        <v>25414</v>
      </c>
      <c r="Q72" t="s">
        <v>25415</v>
      </c>
      <c r="R72" t="s">
        <v>26547</v>
      </c>
    </row>
    <row r="73" spans="2:18" ht="11" outlineLevel="1" x14ac:dyDescent="0.15">
      <c r="B73" t="s">
        <v>552</v>
      </c>
      <c r="C73" t="s">
        <v>25408</v>
      </c>
      <c r="D73" t="s">
        <v>26470</v>
      </c>
      <c r="E73" t="s">
        <v>26542</v>
      </c>
      <c r="G73" t="s">
        <v>26543</v>
      </c>
      <c r="H73" t="s">
        <v>25408</v>
      </c>
      <c r="I73" t="s">
        <v>25425</v>
      </c>
      <c r="J73" t="s">
        <v>25423</v>
      </c>
      <c r="K73" s="5"/>
      <c r="L73" s="5"/>
      <c r="M73" s="5">
        <v>0</v>
      </c>
      <c r="N73" t="s">
        <v>967</v>
      </c>
      <c r="O73" s="15">
        <v>379</v>
      </c>
      <c r="P73" t="s">
        <v>25414</v>
      </c>
      <c r="Q73" t="s">
        <v>25415</v>
      </c>
      <c r="R73" t="s">
        <v>26548</v>
      </c>
    </row>
    <row r="74" spans="2:18" ht="11" outlineLevel="1" x14ac:dyDescent="0.15">
      <c r="B74" t="s">
        <v>552</v>
      </c>
      <c r="C74" t="s">
        <v>25408</v>
      </c>
      <c r="D74" t="s">
        <v>26470</v>
      </c>
      <c r="E74" t="s">
        <v>26542</v>
      </c>
      <c r="G74" t="s">
        <v>26543</v>
      </c>
      <c r="H74" t="s">
        <v>25408</v>
      </c>
      <c r="I74" t="s">
        <v>25427</v>
      </c>
      <c r="J74" t="s">
        <v>25423</v>
      </c>
      <c r="K74" s="5"/>
      <c r="L74" s="5"/>
      <c r="M74" s="5">
        <v>0</v>
      </c>
      <c r="N74" t="s">
        <v>967</v>
      </c>
      <c r="O74" s="15">
        <v>379</v>
      </c>
      <c r="P74" t="s">
        <v>25414</v>
      </c>
      <c r="Q74" t="s">
        <v>25415</v>
      </c>
      <c r="R74" t="s">
        <v>26549</v>
      </c>
    </row>
    <row r="75" spans="2:18" ht="11" outlineLevel="1" x14ac:dyDescent="0.15">
      <c r="B75" t="s">
        <v>552</v>
      </c>
      <c r="C75" t="s">
        <v>25408</v>
      </c>
      <c r="D75" t="s">
        <v>26470</v>
      </c>
      <c r="E75" t="s">
        <v>26542</v>
      </c>
      <c r="G75" t="s">
        <v>26550</v>
      </c>
      <c r="I75" t="s">
        <v>25412</v>
      </c>
      <c r="J75" t="s">
        <v>25413</v>
      </c>
      <c r="K75" s="5"/>
      <c r="L75" s="5"/>
      <c r="M75" s="5">
        <v>0</v>
      </c>
      <c r="N75" t="s">
        <v>967</v>
      </c>
      <c r="O75" s="15">
        <v>380</v>
      </c>
      <c r="P75" t="s">
        <v>25414</v>
      </c>
      <c r="Q75" t="s">
        <v>25415</v>
      </c>
      <c r="R75" t="s">
        <v>26551</v>
      </c>
    </row>
    <row r="76" spans="2:18" ht="11" outlineLevel="1" x14ac:dyDescent="0.15">
      <c r="B76" t="s">
        <v>552</v>
      </c>
      <c r="C76" t="s">
        <v>25408</v>
      </c>
      <c r="D76" t="s">
        <v>26470</v>
      </c>
      <c r="E76" t="s">
        <v>26542</v>
      </c>
      <c r="G76" t="s">
        <v>26550</v>
      </c>
      <c r="H76" t="s">
        <v>8375</v>
      </c>
      <c r="I76" t="s">
        <v>25417</v>
      </c>
      <c r="J76" t="s">
        <v>25417</v>
      </c>
      <c r="K76" s="5"/>
      <c r="L76" s="5"/>
      <c r="M76" s="5">
        <v>3.1589999999999998</v>
      </c>
      <c r="N76" t="s">
        <v>967</v>
      </c>
      <c r="O76" s="15">
        <v>380</v>
      </c>
      <c r="P76" t="s">
        <v>25414</v>
      </c>
      <c r="Q76" t="s">
        <v>25415</v>
      </c>
      <c r="R76" t="s">
        <v>26552</v>
      </c>
    </row>
    <row r="77" spans="2:18" ht="11" outlineLevel="1" x14ac:dyDescent="0.15">
      <c r="B77" t="s">
        <v>552</v>
      </c>
      <c r="C77" t="s">
        <v>25408</v>
      </c>
      <c r="D77" t="s">
        <v>26470</v>
      </c>
      <c r="E77" t="s">
        <v>26542</v>
      </c>
      <c r="G77" t="s">
        <v>26550</v>
      </c>
      <c r="H77" t="s">
        <v>25419</v>
      </c>
      <c r="I77" t="s">
        <v>25420</v>
      </c>
      <c r="J77" t="s">
        <v>25420</v>
      </c>
      <c r="K77" s="5"/>
      <c r="L77" s="5"/>
      <c r="M77" s="5">
        <v>0</v>
      </c>
      <c r="N77" t="s">
        <v>967</v>
      </c>
      <c r="O77" s="15">
        <v>380</v>
      </c>
      <c r="P77" t="s">
        <v>25414</v>
      </c>
      <c r="Q77" t="s">
        <v>25415</v>
      </c>
      <c r="R77" t="s">
        <v>26553</v>
      </c>
    </row>
    <row r="78" spans="2:18" ht="11" outlineLevel="1" x14ac:dyDescent="0.15">
      <c r="B78" t="s">
        <v>552</v>
      </c>
      <c r="C78" t="s">
        <v>25408</v>
      </c>
      <c r="D78" t="s">
        <v>26470</v>
      </c>
      <c r="E78" t="s">
        <v>26542</v>
      </c>
      <c r="G78" t="s">
        <v>26550</v>
      </c>
      <c r="H78" t="s">
        <v>25408</v>
      </c>
      <c r="I78" t="s">
        <v>25422</v>
      </c>
      <c r="J78" t="s">
        <v>25423</v>
      </c>
      <c r="K78" s="5"/>
      <c r="L78" s="5"/>
      <c r="M78" s="5">
        <v>0</v>
      </c>
      <c r="N78" t="s">
        <v>967</v>
      </c>
      <c r="O78" s="15">
        <v>380</v>
      </c>
      <c r="P78" t="s">
        <v>25414</v>
      </c>
      <c r="Q78" t="s">
        <v>25415</v>
      </c>
      <c r="R78" t="s">
        <v>26554</v>
      </c>
    </row>
    <row r="79" spans="2:18" ht="11" outlineLevel="1" x14ac:dyDescent="0.15">
      <c r="B79" t="s">
        <v>552</v>
      </c>
      <c r="C79" t="s">
        <v>25408</v>
      </c>
      <c r="D79" t="s">
        <v>26470</v>
      </c>
      <c r="E79" t="s">
        <v>26542</v>
      </c>
      <c r="G79" t="s">
        <v>26550</v>
      </c>
      <c r="H79" t="s">
        <v>25408</v>
      </c>
      <c r="I79" t="s">
        <v>25425</v>
      </c>
      <c r="J79" t="s">
        <v>25423</v>
      </c>
      <c r="K79" s="5"/>
      <c r="L79" s="5"/>
      <c r="M79" s="5">
        <v>0</v>
      </c>
      <c r="N79" t="s">
        <v>967</v>
      </c>
      <c r="O79" s="15">
        <v>380</v>
      </c>
      <c r="P79" t="s">
        <v>25414</v>
      </c>
      <c r="Q79" t="s">
        <v>25415</v>
      </c>
      <c r="R79" t="s">
        <v>26555</v>
      </c>
    </row>
    <row r="80" spans="2:18" ht="11" outlineLevel="1" x14ac:dyDescent="0.15">
      <c r="B80" t="s">
        <v>552</v>
      </c>
      <c r="C80" t="s">
        <v>25408</v>
      </c>
      <c r="D80" t="s">
        <v>26470</v>
      </c>
      <c r="E80" t="s">
        <v>26542</v>
      </c>
      <c r="G80" t="s">
        <v>26550</v>
      </c>
      <c r="H80" t="s">
        <v>25408</v>
      </c>
      <c r="I80" t="s">
        <v>25427</v>
      </c>
      <c r="J80" t="s">
        <v>25423</v>
      </c>
      <c r="K80" s="5"/>
      <c r="L80" s="5"/>
      <c r="M80" s="5">
        <v>0</v>
      </c>
      <c r="N80" t="s">
        <v>967</v>
      </c>
      <c r="O80" s="15">
        <v>380</v>
      </c>
      <c r="P80" t="s">
        <v>25414</v>
      </c>
      <c r="Q80" t="s">
        <v>25415</v>
      </c>
      <c r="R80" t="s">
        <v>26556</v>
      </c>
    </row>
    <row r="81" spans="2:18" ht="11" outlineLevel="1" x14ac:dyDescent="0.15">
      <c r="B81" t="s">
        <v>552</v>
      </c>
      <c r="C81" t="s">
        <v>25408</v>
      </c>
      <c r="D81" t="s">
        <v>26470</v>
      </c>
      <c r="E81" t="s">
        <v>26542</v>
      </c>
      <c r="G81" t="s">
        <v>26557</v>
      </c>
      <c r="I81" t="s">
        <v>25412</v>
      </c>
      <c r="J81" t="s">
        <v>25413</v>
      </c>
      <c r="K81" s="5"/>
      <c r="L81" s="5"/>
      <c r="M81" s="5">
        <v>4.38</v>
      </c>
      <c r="N81" t="s">
        <v>967</v>
      </c>
      <c r="O81" s="15">
        <v>380</v>
      </c>
      <c r="P81" t="s">
        <v>25414</v>
      </c>
      <c r="Q81" t="s">
        <v>25415</v>
      </c>
      <c r="R81" t="s">
        <v>26558</v>
      </c>
    </row>
    <row r="82" spans="2:18" ht="11" outlineLevel="1" x14ac:dyDescent="0.15">
      <c r="B82" t="s">
        <v>552</v>
      </c>
      <c r="C82" t="s">
        <v>25408</v>
      </c>
      <c r="D82" t="s">
        <v>26470</v>
      </c>
      <c r="E82" t="s">
        <v>26542</v>
      </c>
      <c r="G82" t="s">
        <v>26557</v>
      </c>
      <c r="H82" t="s">
        <v>8375</v>
      </c>
      <c r="I82" t="s">
        <v>25417</v>
      </c>
      <c r="J82" t="s">
        <v>25417</v>
      </c>
      <c r="K82" s="5"/>
      <c r="L82" s="5"/>
      <c r="M82" s="5">
        <v>0</v>
      </c>
      <c r="N82" t="s">
        <v>967</v>
      </c>
      <c r="O82" s="15">
        <v>380</v>
      </c>
      <c r="P82" t="s">
        <v>25414</v>
      </c>
      <c r="Q82" t="s">
        <v>25415</v>
      </c>
      <c r="R82" t="s">
        <v>26559</v>
      </c>
    </row>
    <row r="83" spans="2:18" ht="11" outlineLevel="1" x14ac:dyDescent="0.15">
      <c r="B83" t="s">
        <v>552</v>
      </c>
      <c r="C83" t="s">
        <v>25408</v>
      </c>
      <c r="D83" t="s">
        <v>26470</v>
      </c>
      <c r="E83" t="s">
        <v>26542</v>
      </c>
      <c r="G83" t="s">
        <v>26557</v>
      </c>
      <c r="H83" t="s">
        <v>25419</v>
      </c>
      <c r="I83" t="s">
        <v>25420</v>
      </c>
      <c r="J83" t="s">
        <v>25420</v>
      </c>
      <c r="K83" s="5"/>
      <c r="L83" s="5"/>
      <c r="M83" s="5">
        <v>0</v>
      </c>
      <c r="N83" t="s">
        <v>967</v>
      </c>
      <c r="O83" s="15">
        <v>380</v>
      </c>
      <c r="P83" t="s">
        <v>25414</v>
      </c>
      <c r="Q83" t="s">
        <v>25415</v>
      </c>
      <c r="R83" t="s">
        <v>26560</v>
      </c>
    </row>
    <row r="84" spans="2:18" ht="11" outlineLevel="1" x14ac:dyDescent="0.15">
      <c r="B84" t="s">
        <v>552</v>
      </c>
      <c r="C84" t="s">
        <v>25408</v>
      </c>
      <c r="D84" t="s">
        <v>26470</v>
      </c>
      <c r="E84" t="s">
        <v>26542</v>
      </c>
      <c r="G84" t="s">
        <v>26557</v>
      </c>
      <c r="H84" t="s">
        <v>25408</v>
      </c>
      <c r="I84" t="s">
        <v>25422</v>
      </c>
      <c r="J84" t="s">
        <v>25423</v>
      </c>
      <c r="K84" s="5"/>
      <c r="L84" s="5"/>
      <c r="M84" s="5">
        <v>0</v>
      </c>
      <c r="N84" t="s">
        <v>967</v>
      </c>
      <c r="O84" s="15">
        <v>380</v>
      </c>
      <c r="P84" t="s">
        <v>25414</v>
      </c>
      <c r="Q84" t="s">
        <v>25415</v>
      </c>
      <c r="R84" t="s">
        <v>26561</v>
      </c>
    </row>
    <row r="85" spans="2:18" ht="11" outlineLevel="1" x14ac:dyDescent="0.15">
      <c r="B85" t="s">
        <v>552</v>
      </c>
      <c r="C85" t="s">
        <v>25408</v>
      </c>
      <c r="D85" t="s">
        <v>26470</v>
      </c>
      <c r="E85" t="s">
        <v>26542</v>
      </c>
      <c r="G85" t="s">
        <v>26557</v>
      </c>
      <c r="H85" t="s">
        <v>25408</v>
      </c>
      <c r="I85" t="s">
        <v>25425</v>
      </c>
      <c r="J85" t="s">
        <v>25423</v>
      </c>
      <c r="K85" s="5"/>
      <c r="L85" s="5"/>
      <c r="M85" s="5">
        <v>0</v>
      </c>
      <c r="N85" t="s">
        <v>967</v>
      </c>
      <c r="O85" s="15">
        <v>380</v>
      </c>
      <c r="P85" t="s">
        <v>25414</v>
      </c>
      <c r="Q85" t="s">
        <v>25415</v>
      </c>
      <c r="R85" t="s">
        <v>26562</v>
      </c>
    </row>
    <row r="86" spans="2:18" ht="11" outlineLevel="1" x14ac:dyDescent="0.15">
      <c r="B86" t="s">
        <v>552</v>
      </c>
      <c r="C86" t="s">
        <v>25408</v>
      </c>
      <c r="D86" t="s">
        <v>26470</v>
      </c>
      <c r="E86" t="s">
        <v>26542</v>
      </c>
      <c r="G86" t="s">
        <v>26557</v>
      </c>
      <c r="H86" t="s">
        <v>25408</v>
      </c>
      <c r="I86" t="s">
        <v>25427</v>
      </c>
      <c r="J86" t="s">
        <v>25423</v>
      </c>
      <c r="K86" s="5"/>
      <c r="L86" s="5"/>
      <c r="M86" s="5">
        <v>0</v>
      </c>
      <c r="N86" t="s">
        <v>967</v>
      </c>
      <c r="O86" s="15">
        <v>380</v>
      </c>
      <c r="P86" t="s">
        <v>25414</v>
      </c>
      <c r="Q86" t="s">
        <v>25415</v>
      </c>
      <c r="R86" t="s">
        <v>26563</v>
      </c>
    </row>
    <row r="87" spans="2:18" ht="11" outlineLevel="1" x14ac:dyDescent="0.15">
      <c r="B87" t="s">
        <v>552</v>
      </c>
      <c r="C87" t="s">
        <v>25408</v>
      </c>
      <c r="D87" t="s">
        <v>26470</v>
      </c>
      <c r="E87" t="s">
        <v>26542</v>
      </c>
      <c r="G87" t="s">
        <v>26564</v>
      </c>
      <c r="I87" t="s">
        <v>25412</v>
      </c>
      <c r="J87" t="s">
        <v>25413</v>
      </c>
      <c r="K87" s="5"/>
      <c r="L87" s="5"/>
      <c r="M87" s="5">
        <v>0</v>
      </c>
      <c r="N87" t="s">
        <v>967</v>
      </c>
      <c r="O87" s="15">
        <v>380</v>
      </c>
      <c r="P87" t="s">
        <v>25414</v>
      </c>
      <c r="Q87" t="s">
        <v>25415</v>
      </c>
      <c r="R87" t="s">
        <v>26565</v>
      </c>
    </row>
    <row r="88" spans="2:18" ht="11" outlineLevel="1" x14ac:dyDescent="0.15">
      <c r="B88" t="s">
        <v>552</v>
      </c>
      <c r="C88" t="s">
        <v>25408</v>
      </c>
      <c r="D88" t="s">
        <v>26470</v>
      </c>
      <c r="E88" t="s">
        <v>26542</v>
      </c>
      <c r="G88" t="s">
        <v>26564</v>
      </c>
      <c r="H88" t="s">
        <v>8375</v>
      </c>
      <c r="I88" t="s">
        <v>25417</v>
      </c>
      <c r="J88" t="s">
        <v>25417</v>
      </c>
      <c r="K88" s="5"/>
      <c r="L88" s="5"/>
      <c r="M88" s="5">
        <v>2.2799999999999998</v>
      </c>
      <c r="N88" t="s">
        <v>967</v>
      </c>
      <c r="O88" s="15">
        <v>380</v>
      </c>
      <c r="P88" t="s">
        <v>25414</v>
      </c>
      <c r="Q88" t="s">
        <v>25415</v>
      </c>
      <c r="R88" t="s">
        <v>26566</v>
      </c>
    </row>
    <row r="89" spans="2:18" ht="11" outlineLevel="1" x14ac:dyDescent="0.15">
      <c r="B89" t="s">
        <v>552</v>
      </c>
      <c r="C89" t="s">
        <v>25408</v>
      </c>
      <c r="D89" t="s">
        <v>26470</v>
      </c>
      <c r="E89" t="s">
        <v>26542</v>
      </c>
      <c r="G89" t="s">
        <v>26564</v>
      </c>
      <c r="H89" t="s">
        <v>25419</v>
      </c>
      <c r="I89" t="s">
        <v>25420</v>
      </c>
      <c r="J89" t="s">
        <v>25420</v>
      </c>
      <c r="K89" s="5"/>
      <c r="L89" s="5"/>
      <c r="M89" s="5">
        <v>0</v>
      </c>
      <c r="N89" t="s">
        <v>967</v>
      </c>
      <c r="O89" s="15">
        <v>380</v>
      </c>
      <c r="P89" t="s">
        <v>25414</v>
      </c>
      <c r="Q89" t="s">
        <v>25415</v>
      </c>
      <c r="R89" t="s">
        <v>26567</v>
      </c>
    </row>
    <row r="90" spans="2:18" ht="11" outlineLevel="1" x14ac:dyDescent="0.15">
      <c r="B90" t="s">
        <v>552</v>
      </c>
      <c r="C90" t="s">
        <v>25408</v>
      </c>
      <c r="D90" t="s">
        <v>26470</v>
      </c>
      <c r="E90" t="s">
        <v>26542</v>
      </c>
      <c r="G90" t="s">
        <v>26564</v>
      </c>
      <c r="H90" t="s">
        <v>25408</v>
      </c>
      <c r="I90" t="s">
        <v>25422</v>
      </c>
      <c r="J90" t="s">
        <v>25423</v>
      </c>
      <c r="K90" s="5"/>
      <c r="L90" s="5"/>
      <c r="M90" s="5">
        <v>0</v>
      </c>
      <c r="N90" t="s">
        <v>967</v>
      </c>
      <c r="O90" s="15">
        <v>380</v>
      </c>
      <c r="P90" t="s">
        <v>25414</v>
      </c>
      <c r="Q90" t="s">
        <v>25415</v>
      </c>
      <c r="R90" t="s">
        <v>26568</v>
      </c>
    </row>
    <row r="91" spans="2:18" ht="11" outlineLevel="1" x14ac:dyDescent="0.15">
      <c r="B91" t="s">
        <v>552</v>
      </c>
      <c r="C91" t="s">
        <v>25408</v>
      </c>
      <c r="D91" t="s">
        <v>26470</v>
      </c>
      <c r="E91" t="s">
        <v>26542</v>
      </c>
      <c r="G91" t="s">
        <v>26564</v>
      </c>
      <c r="H91" t="s">
        <v>25408</v>
      </c>
      <c r="I91" t="s">
        <v>25425</v>
      </c>
      <c r="J91" t="s">
        <v>25423</v>
      </c>
      <c r="K91" s="5"/>
      <c r="L91" s="5"/>
      <c r="M91" s="5">
        <v>0</v>
      </c>
      <c r="N91" t="s">
        <v>967</v>
      </c>
      <c r="O91" s="15">
        <v>380</v>
      </c>
      <c r="P91" t="s">
        <v>25414</v>
      </c>
      <c r="Q91" t="s">
        <v>25415</v>
      </c>
      <c r="R91" t="s">
        <v>26569</v>
      </c>
    </row>
    <row r="92" spans="2:18" ht="11" outlineLevel="1" x14ac:dyDescent="0.15">
      <c r="B92" t="s">
        <v>552</v>
      </c>
      <c r="C92" t="s">
        <v>25408</v>
      </c>
      <c r="D92" t="s">
        <v>26470</v>
      </c>
      <c r="E92" t="s">
        <v>26542</v>
      </c>
      <c r="G92" t="s">
        <v>26564</v>
      </c>
      <c r="H92" t="s">
        <v>25408</v>
      </c>
      <c r="I92" t="s">
        <v>25427</v>
      </c>
      <c r="J92" t="s">
        <v>25423</v>
      </c>
      <c r="K92" s="5"/>
      <c r="L92" s="5"/>
      <c r="M92" s="5">
        <v>0</v>
      </c>
      <c r="N92" t="s">
        <v>967</v>
      </c>
      <c r="O92" s="15">
        <v>380</v>
      </c>
      <c r="P92" t="s">
        <v>25414</v>
      </c>
      <c r="Q92" t="s">
        <v>25415</v>
      </c>
      <c r="R92" t="s">
        <v>26570</v>
      </c>
    </row>
    <row r="93" spans="2:18" ht="11" outlineLevel="1" x14ac:dyDescent="0.15">
      <c r="B93" t="s">
        <v>552</v>
      </c>
      <c r="C93" t="s">
        <v>25408</v>
      </c>
      <c r="D93" t="s">
        <v>26470</v>
      </c>
      <c r="E93" t="s">
        <v>26542</v>
      </c>
      <c r="F93" t="s">
        <v>10430</v>
      </c>
      <c r="G93" t="s">
        <v>26571</v>
      </c>
      <c r="I93" t="s">
        <v>25412</v>
      </c>
      <c r="J93" t="s">
        <v>25413</v>
      </c>
      <c r="K93" s="5"/>
      <c r="L93" s="5"/>
      <c r="M93" s="5">
        <v>4.38</v>
      </c>
      <c r="N93" t="s">
        <v>967</v>
      </c>
      <c r="O93" s="15">
        <v>380</v>
      </c>
      <c r="P93" t="s">
        <v>25414</v>
      </c>
      <c r="Q93" t="s">
        <v>25415</v>
      </c>
      <c r="R93" t="s">
        <v>26572</v>
      </c>
    </row>
    <row r="94" spans="2:18" ht="11" outlineLevel="1" x14ac:dyDescent="0.15">
      <c r="B94" t="s">
        <v>552</v>
      </c>
      <c r="C94" t="s">
        <v>25408</v>
      </c>
      <c r="D94" t="s">
        <v>26470</v>
      </c>
      <c r="E94" t="s">
        <v>26542</v>
      </c>
      <c r="F94" t="s">
        <v>10430</v>
      </c>
      <c r="G94" t="s">
        <v>26571</v>
      </c>
      <c r="H94" t="s">
        <v>8375</v>
      </c>
      <c r="I94" t="s">
        <v>25417</v>
      </c>
      <c r="J94" t="s">
        <v>25417</v>
      </c>
      <c r="K94" s="5"/>
      <c r="L94" s="5"/>
      <c r="M94" s="5">
        <v>12.459</v>
      </c>
      <c r="N94" t="s">
        <v>967</v>
      </c>
      <c r="O94" s="15">
        <v>380</v>
      </c>
      <c r="P94" t="s">
        <v>25414</v>
      </c>
      <c r="Q94" t="s">
        <v>25415</v>
      </c>
      <c r="R94" t="s">
        <v>26573</v>
      </c>
    </row>
    <row r="95" spans="2:18" ht="11" outlineLevel="1" x14ac:dyDescent="0.15">
      <c r="B95" t="s">
        <v>552</v>
      </c>
      <c r="C95" t="s">
        <v>25408</v>
      </c>
      <c r="D95" t="s">
        <v>26470</v>
      </c>
      <c r="E95" t="s">
        <v>26542</v>
      </c>
      <c r="F95" t="s">
        <v>10430</v>
      </c>
      <c r="G95" t="s">
        <v>26571</v>
      </c>
      <c r="H95" t="s">
        <v>25419</v>
      </c>
      <c r="I95" t="s">
        <v>25420</v>
      </c>
      <c r="J95" t="s">
        <v>25420</v>
      </c>
      <c r="K95" s="5"/>
      <c r="L95" s="5"/>
      <c r="M95" s="5">
        <v>0</v>
      </c>
      <c r="N95" t="s">
        <v>967</v>
      </c>
      <c r="O95" s="15">
        <v>380</v>
      </c>
      <c r="P95" t="s">
        <v>25414</v>
      </c>
      <c r="Q95" t="s">
        <v>25415</v>
      </c>
      <c r="R95" t="s">
        <v>26574</v>
      </c>
    </row>
    <row r="96" spans="2:18" ht="11" outlineLevel="1" x14ac:dyDescent="0.15">
      <c r="B96" t="s">
        <v>552</v>
      </c>
      <c r="C96" t="s">
        <v>25408</v>
      </c>
      <c r="D96" t="s">
        <v>26470</v>
      </c>
      <c r="E96" t="s">
        <v>26542</v>
      </c>
      <c r="F96" t="s">
        <v>10430</v>
      </c>
      <c r="G96" t="s">
        <v>26571</v>
      </c>
      <c r="H96" t="s">
        <v>25408</v>
      </c>
      <c r="I96" t="s">
        <v>25422</v>
      </c>
      <c r="J96" t="s">
        <v>25423</v>
      </c>
      <c r="K96" s="5"/>
      <c r="L96" s="5"/>
      <c r="M96" s="5">
        <v>0</v>
      </c>
      <c r="N96" t="s">
        <v>967</v>
      </c>
      <c r="O96" s="15">
        <v>380</v>
      </c>
      <c r="P96" t="s">
        <v>25414</v>
      </c>
      <c r="Q96" t="s">
        <v>25415</v>
      </c>
      <c r="R96" t="s">
        <v>26575</v>
      </c>
    </row>
    <row r="97" spans="2:18" ht="11" outlineLevel="1" x14ac:dyDescent="0.15">
      <c r="B97" t="s">
        <v>552</v>
      </c>
      <c r="C97" t="s">
        <v>25408</v>
      </c>
      <c r="D97" t="s">
        <v>26470</v>
      </c>
      <c r="E97" t="s">
        <v>26542</v>
      </c>
      <c r="F97" t="s">
        <v>10430</v>
      </c>
      <c r="G97" t="s">
        <v>26571</v>
      </c>
      <c r="H97" t="s">
        <v>25408</v>
      </c>
      <c r="I97" t="s">
        <v>25425</v>
      </c>
      <c r="J97" t="s">
        <v>25423</v>
      </c>
      <c r="K97" s="5"/>
      <c r="L97" s="5"/>
      <c r="M97" s="5">
        <v>0</v>
      </c>
      <c r="N97" t="s">
        <v>967</v>
      </c>
      <c r="O97" s="15">
        <v>380</v>
      </c>
      <c r="P97" t="s">
        <v>25414</v>
      </c>
      <c r="Q97" t="s">
        <v>25415</v>
      </c>
      <c r="R97" t="s">
        <v>26576</v>
      </c>
    </row>
    <row r="98" spans="2:18" ht="11" outlineLevel="1" x14ac:dyDescent="0.15">
      <c r="B98" t="s">
        <v>552</v>
      </c>
      <c r="C98" t="s">
        <v>25408</v>
      </c>
      <c r="D98" t="s">
        <v>26470</v>
      </c>
      <c r="E98" t="s">
        <v>26542</v>
      </c>
      <c r="F98" t="s">
        <v>10430</v>
      </c>
      <c r="G98" t="s">
        <v>26571</v>
      </c>
      <c r="H98" t="s">
        <v>25408</v>
      </c>
      <c r="I98" t="s">
        <v>25427</v>
      </c>
      <c r="J98" t="s">
        <v>25423</v>
      </c>
      <c r="K98" s="5"/>
      <c r="L98" s="5"/>
      <c r="M98" s="5">
        <v>0</v>
      </c>
      <c r="N98" t="s">
        <v>967</v>
      </c>
      <c r="O98" s="15">
        <v>380</v>
      </c>
      <c r="P98" t="s">
        <v>25414</v>
      </c>
      <c r="Q98" t="s">
        <v>25415</v>
      </c>
      <c r="R98" t="s">
        <v>26577</v>
      </c>
    </row>
    <row r="99" spans="2:18" ht="11" outlineLevel="1" x14ac:dyDescent="0.15">
      <c r="B99" t="s">
        <v>552</v>
      </c>
      <c r="C99" t="s">
        <v>25408</v>
      </c>
      <c r="D99" t="s">
        <v>26470</v>
      </c>
      <c r="E99" t="s">
        <v>26542</v>
      </c>
      <c r="F99" t="s">
        <v>10430</v>
      </c>
      <c r="G99" t="s">
        <v>26578</v>
      </c>
      <c r="I99" t="s">
        <v>25412</v>
      </c>
      <c r="J99" t="s">
        <v>25413</v>
      </c>
      <c r="K99" s="5"/>
      <c r="L99" s="5"/>
      <c r="M99" s="5">
        <v>94.244</v>
      </c>
      <c r="N99" t="s">
        <v>967</v>
      </c>
      <c r="O99" s="15">
        <v>380</v>
      </c>
      <c r="P99" t="s">
        <v>25414</v>
      </c>
      <c r="Q99" t="s">
        <v>25415</v>
      </c>
      <c r="R99" t="s">
        <v>26579</v>
      </c>
    </row>
    <row r="100" spans="2:18" ht="11" outlineLevel="1" x14ac:dyDescent="0.15">
      <c r="B100" t="s">
        <v>552</v>
      </c>
      <c r="C100" t="s">
        <v>25408</v>
      </c>
      <c r="D100" t="s">
        <v>26470</v>
      </c>
      <c r="E100" t="s">
        <v>26542</v>
      </c>
      <c r="F100" t="s">
        <v>10430</v>
      </c>
      <c r="G100" t="s">
        <v>26578</v>
      </c>
      <c r="H100" t="s">
        <v>8375</v>
      </c>
      <c r="I100" t="s">
        <v>25417</v>
      </c>
      <c r="J100" t="s">
        <v>25417</v>
      </c>
      <c r="K100" s="5"/>
      <c r="L100" s="5"/>
      <c r="M100" s="5">
        <v>42.231999999999999</v>
      </c>
      <c r="N100" t="s">
        <v>967</v>
      </c>
      <c r="O100" s="15">
        <v>380</v>
      </c>
      <c r="P100" t="s">
        <v>25414</v>
      </c>
      <c r="Q100" t="s">
        <v>25415</v>
      </c>
      <c r="R100" t="s">
        <v>26580</v>
      </c>
    </row>
    <row r="101" spans="2:18" ht="11" outlineLevel="1" x14ac:dyDescent="0.15">
      <c r="B101" t="s">
        <v>552</v>
      </c>
      <c r="C101" t="s">
        <v>25408</v>
      </c>
      <c r="D101" t="s">
        <v>26470</v>
      </c>
      <c r="E101" t="s">
        <v>26542</v>
      </c>
      <c r="F101" t="s">
        <v>10430</v>
      </c>
      <c r="G101" t="s">
        <v>26578</v>
      </c>
      <c r="H101" t="s">
        <v>25419</v>
      </c>
      <c r="I101" t="s">
        <v>25420</v>
      </c>
      <c r="J101" t="s">
        <v>25420</v>
      </c>
      <c r="K101" s="5"/>
      <c r="L101" s="5"/>
      <c r="M101" s="5">
        <v>40.909999999999997</v>
      </c>
      <c r="N101" t="s">
        <v>967</v>
      </c>
      <c r="O101" s="15">
        <v>380</v>
      </c>
      <c r="P101" t="s">
        <v>25414</v>
      </c>
      <c r="Q101" t="s">
        <v>25415</v>
      </c>
      <c r="R101" t="s">
        <v>26581</v>
      </c>
    </row>
    <row r="102" spans="2:18" ht="11" outlineLevel="1" x14ac:dyDescent="0.15">
      <c r="B102" t="s">
        <v>552</v>
      </c>
      <c r="C102" t="s">
        <v>25408</v>
      </c>
      <c r="D102" t="s">
        <v>26470</v>
      </c>
      <c r="E102" t="s">
        <v>26542</v>
      </c>
      <c r="F102" t="s">
        <v>10430</v>
      </c>
      <c r="G102" t="s">
        <v>26578</v>
      </c>
      <c r="H102" t="s">
        <v>25408</v>
      </c>
      <c r="I102" t="s">
        <v>25422</v>
      </c>
      <c r="J102" t="s">
        <v>25423</v>
      </c>
      <c r="K102" s="5"/>
      <c r="L102" s="5"/>
      <c r="M102" s="5">
        <v>44.408999999999999</v>
      </c>
      <c r="N102" t="s">
        <v>967</v>
      </c>
      <c r="O102" s="15">
        <v>380</v>
      </c>
      <c r="P102" t="s">
        <v>25414</v>
      </c>
      <c r="Q102" t="s">
        <v>25415</v>
      </c>
      <c r="R102" t="s">
        <v>26582</v>
      </c>
    </row>
    <row r="103" spans="2:18" ht="11" outlineLevel="1" x14ac:dyDescent="0.15">
      <c r="B103" t="s">
        <v>552</v>
      </c>
      <c r="C103" t="s">
        <v>25408</v>
      </c>
      <c r="D103" t="s">
        <v>26470</v>
      </c>
      <c r="E103" t="s">
        <v>26542</v>
      </c>
      <c r="F103" t="s">
        <v>10430</v>
      </c>
      <c r="G103" t="s">
        <v>26578</v>
      </c>
      <c r="H103" t="s">
        <v>25408</v>
      </c>
      <c r="I103" t="s">
        <v>25425</v>
      </c>
      <c r="J103" t="s">
        <v>25423</v>
      </c>
      <c r="K103" s="5"/>
      <c r="L103" s="5"/>
      <c r="M103" s="5">
        <v>0</v>
      </c>
      <c r="N103" t="s">
        <v>967</v>
      </c>
      <c r="O103" s="15">
        <v>380</v>
      </c>
      <c r="P103" t="s">
        <v>25414</v>
      </c>
      <c r="Q103" t="s">
        <v>25415</v>
      </c>
      <c r="R103" t="s">
        <v>26583</v>
      </c>
    </row>
    <row r="104" spans="2:18" ht="11" outlineLevel="1" x14ac:dyDescent="0.15">
      <c r="B104" t="s">
        <v>552</v>
      </c>
      <c r="C104" t="s">
        <v>25408</v>
      </c>
      <c r="D104" t="s">
        <v>26470</v>
      </c>
      <c r="E104" t="s">
        <v>26542</v>
      </c>
      <c r="F104" t="s">
        <v>10430</v>
      </c>
      <c r="G104" t="s">
        <v>26578</v>
      </c>
      <c r="H104" t="s">
        <v>25408</v>
      </c>
      <c r="I104" t="s">
        <v>25427</v>
      </c>
      <c r="J104" t="s">
        <v>25423</v>
      </c>
      <c r="K104" s="5"/>
      <c r="L104" s="5"/>
      <c r="M104" s="5">
        <v>44.408999999999999</v>
      </c>
      <c r="N104" t="s">
        <v>967</v>
      </c>
      <c r="O104" s="15">
        <v>380</v>
      </c>
      <c r="P104" t="s">
        <v>25414</v>
      </c>
      <c r="Q104" t="s">
        <v>25415</v>
      </c>
      <c r="R104" t="s">
        <v>26584</v>
      </c>
    </row>
    <row r="105" spans="2:18" ht="11" outlineLevel="1" x14ac:dyDescent="0.15">
      <c r="B105" t="s">
        <v>552</v>
      </c>
      <c r="C105" t="s">
        <v>25408</v>
      </c>
      <c r="D105" t="s">
        <v>26470</v>
      </c>
      <c r="E105" t="s">
        <v>26542</v>
      </c>
      <c r="F105" t="s">
        <v>10430</v>
      </c>
      <c r="G105" t="s">
        <v>26585</v>
      </c>
      <c r="I105" t="s">
        <v>25412</v>
      </c>
      <c r="J105" t="s">
        <v>25413</v>
      </c>
      <c r="K105" s="5">
        <v>47122</v>
      </c>
      <c r="L105" s="5">
        <v>2</v>
      </c>
      <c r="M105" s="5">
        <v>94.244</v>
      </c>
      <c r="N105" t="s">
        <v>967</v>
      </c>
      <c r="O105" s="15">
        <v>380</v>
      </c>
      <c r="P105" t="s">
        <v>25414</v>
      </c>
      <c r="Q105" t="s">
        <v>25415</v>
      </c>
      <c r="R105" t="s">
        <v>26586</v>
      </c>
    </row>
    <row r="106" spans="2:18" ht="11" outlineLevel="1" x14ac:dyDescent="0.15">
      <c r="B106" t="s">
        <v>552</v>
      </c>
      <c r="C106" t="s">
        <v>25408</v>
      </c>
      <c r="D106" t="s">
        <v>26470</v>
      </c>
      <c r="E106" t="s">
        <v>26542</v>
      </c>
      <c r="F106" t="s">
        <v>10430</v>
      </c>
      <c r="G106" t="s">
        <v>26585</v>
      </c>
      <c r="H106" t="s">
        <v>8375</v>
      </c>
      <c r="I106" t="s">
        <v>25417</v>
      </c>
      <c r="J106" t="s">
        <v>25417</v>
      </c>
      <c r="K106" s="5">
        <v>21116</v>
      </c>
      <c r="L106" s="5">
        <v>2</v>
      </c>
      <c r="M106" s="5">
        <v>42.231999999999999</v>
      </c>
      <c r="N106" t="s">
        <v>967</v>
      </c>
      <c r="O106" s="15">
        <v>380</v>
      </c>
      <c r="P106" t="s">
        <v>25414</v>
      </c>
      <c r="Q106" t="s">
        <v>25415</v>
      </c>
      <c r="R106" t="s">
        <v>26587</v>
      </c>
    </row>
    <row r="107" spans="2:18" ht="11" outlineLevel="1" x14ac:dyDescent="0.15">
      <c r="B107" t="s">
        <v>552</v>
      </c>
      <c r="C107" t="s">
        <v>25408</v>
      </c>
      <c r="D107" t="s">
        <v>26470</v>
      </c>
      <c r="E107" t="s">
        <v>26542</v>
      </c>
      <c r="F107" t="s">
        <v>10430</v>
      </c>
      <c r="G107" t="s">
        <v>26585</v>
      </c>
      <c r="H107" t="s">
        <v>25419</v>
      </c>
      <c r="I107" t="s">
        <v>25420</v>
      </c>
      <c r="J107" t="s">
        <v>25420</v>
      </c>
      <c r="K107" s="5">
        <v>10227.5</v>
      </c>
      <c r="L107" s="5">
        <v>4</v>
      </c>
      <c r="M107" s="5">
        <v>40.909999999999997</v>
      </c>
      <c r="N107" t="s">
        <v>967</v>
      </c>
      <c r="O107" s="15">
        <v>380</v>
      </c>
      <c r="P107" t="s">
        <v>25414</v>
      </c>
      <c r="Q107" t="s">
        <v>25415</v>
      </c>
      <c r="R107" t="s">
        <v>26588</v>
      </c>
    </row>
    <row r="108" spans="2:18" ht="11" outlineLevel="1" x14ac:dyDescent="0.15">
      <c r="B108" t="s">
        <v>552</v>
      </c>
      <c r="C108" t="s">
        <v>25408</v>
      </c>
      <c r="D108" t="s">
        <v>26470</v>
      </c>
      <c r="E108" t="s">
        <v>26542</v>
      </c>
      <c r="F108" t="s">
        <v>10430</v>
      </c>
      <c r="G108" t="s">
        <v>26585</v>
      </c>
      <c r="H108" t="s">
        <v>25408</v>
      </c>
      <c r="I108" t="s">
        <v>25422</v>
      </c>
      <c r="J108" t="s">
        <v>25423</v>
      </c>
      <c r="K108" s="5">
        <v>8881.7999999999993</v>
      </c>
      <c r="L108" s="5">
        <v>5</v>
      </c>
      <c r="M108" s="5">
        <v>44.408999999999999</v>
      </c>
      <c r="N108" t="s">
        <v>967</v>
      </c>
      <c r="O108" s="15">
        <v>380</v>
      </c>
      <c r="P108" t="s">
        <v>25414</v>
      </c>
      <c r="Q108" t="s">
        <v>25415</v>
      </c>
      <c r="R108" t="s">
        <v>26589</v>
      </c>
    </row>
    <row r="109" spans="2:18" ht="11" outlineLevel="1" x14ac:dyDescent="0.15">
      <c r="B109" t="s">
        <v>552</v>
      </c>
      <c r="C109" t="s">
        <v>25408</v>
      </c>
      <c r="D109" t="s">
        <v>26470</v>
      </c>
      <c r="E109" t="s">
        <v>26542</v>
      </c>
      <c r="F109" t="s">
        <v>10430</v>
      </c>
      <c r="G109" t="s">
        <v>26585</v>
      </c>
      <c r="H109" t="s">
        <v>25408</v>
      </c>
      <c r="I109" t="s">
        <v>25425</v>
      </c>
      <c r="J109" t="s">
        <v>25423</v>
      </c>
      <c r="K109" s="5"/>
      <c r="L109" s="5"/>
      <c r="M109" s="5">
        <v>0</v>
      </c>
      <c r="N109" t="s">
        <v>967</v>
      </c>
      <c r="O109" s="15">
        <v>380</v>
      </c>
      <c r="P109" t="s">
        <v>25414</v>
      </c>
      <c r="Q109" t="s">
        <v>25415</v>
      </c>
      <c r="R109" t="s">
        <v>26590</v>
      </c>
    </row>
    <row r="110" spans="2:18" ht="11" outlineLevel="1" x14ac:dyDescent="0.15">
      <c r="B110" t="s">
        <v>552</v>
      </c>
      <c r="C110" t="s">
        <v>25408</v>
      </c>
      <c r="D110" t="s">
        <v>26470</v>
      </c>
      <c r="E110" t="s">
        <v>26542</v>
      </c>
      <c r="F110" t="s">
        <v>10430</v>
      </c>
      <c r="G110" t="s">
        <v>26585</v>
      </c>
      <c r="H110" t="s">
        <v>25408</v>
      </c>
      <c r="I110" t="s">
        <v>25427</v>
      </c>
      <c r="J110" t="s">
        <v>25423</v>
      </c>
      <c r="K110" s="5">
        <v>8881.7999999999993</v>
      </c>
      <c r="L110" s="5">
        <v>5</v>
      </c>
      <c r="M110" s="5">
        <v>44.408999999999999</v>
      </c>
      <c r="N110" t="s">
        <v>967</v>
      </c>
      <c r="O110" s="15">
        <v>380</v>
      </c>
      <c r="P110" t="s">
        <v>25414</v>
      </c>
      <c r="Q110" t="s">
        <v>25415</v>
      </c>
      <c r="R110" t="s">
        <v>26591</v>
      </c>
    </row>
    <row r="111" spans="2:18" ht="11" outlineLevel="1" x14ac:dyDescent="0.15">
      <c r="B111" t="s">
        <v>549</v>
      </c>
      <c r="C111" t="s">
        <v>25408</v>
      </c>
      <c r="D111" t="s">
        <v>26470</v>
      </c>
      <c r="E111" t="s">
        <v>26471</v>
      </c>
      <c r="G111" t="s">
        <v>26592</v>
      </c>
      <c r="I111" t="s">
        <v>25412</v>
      </c>
      <c r="J111" t="s">
        <v>25413</v>
      </c>
      <c r="K111" s="5"/>
      <c r="L111" s="5"/>
      <c r="M111" s="5">
        <v>0</v>
      </c>
      <c r="N111" t="s">
        <v>967</v>
      </c>
      <c r="O111" s="15">
        <v>387</v>
      </c>
      <c r="P111" t="s">
        <v>25414</v>
      </c>
      <c r="Q111" t="s">
        <v>25415</v>
      </c>
      <c r="R111" t="s">
        <v>26593</v>
      </c>
    </row>
    <row r="112" spans="2:18" ht="11" outlineLevel="1" x14ac:dyDescent="0.15">
      <c r="B112" t="s">
        <v>549</v>
      </c>
      <c r="C112" t="s">
        <v>25408</v>
      </c>
      <c r="D112" t="s">
        <v>26470</v>
      </c>
      <c r="E112" t="s">
        <v>26471</v>
      </c>
      <c r="G112" t="s">
        <v>26592</v>
      </c>
      <c r="H112" t="s">
        <v>8375</v>
      </c>
      <c r="I112" t="s">
        <v>25417</v>
      </c>
      <c r="J112" t="s">
        <v>25417</v>
      </c>
      <c r="K112" s="5"/>
      <c r="L112" s="5"/>
      <c r="M112" s="5">
        <v>0</v>
      </c>
      <c r="N112" t="s">
        <v>967</v>
      </c>
      <c r="O112" s="15">
        <v>387</v>
      </c>
      <c r="P112" t="s">
        <v>25414</v>
      </c>
      <c r="Q112" t="s">
        <v>25415</v>
      </c>
      <c r="R112" t="s">
        <v>26594</v>
      </c>
    </row>
    <row r="113" spans="2:18" ht="11" outlineLevel="1" x14ac:dyDescent="0.15">
      <c r="B113" t="s">
        <v>549</v>
      </c>
      <c r="C113" t="s">
        <v>25408</v>
      </c>
      <c r="D113" t="s">
        <v>26470</v>
      </c>
      <c r="E113" t="s">
        <v>26471</v>
      </c>
      <c r="G113" t="s">
        <v>26592</v>
      </c>
      <c r="H113" t="s">
        <v>25419</v>
      </c>
      <c r="I113" t="s">
        <v>25420</v>
      </c>
      <c r="J113" t="s">
        <v>25420</v>
      </c>
      <c r="K113" s="5">
        <v>21020</v>
      </c>
      <c r="L113" s="5">
        <v>2</v>
      </c>
      <c r="M113" s="5">
        <v>42.04</v>
      </c>
      <c r="N113" t="s">
        <v>967</v>
      </c>
      <c r="O113" s="15">
        <v>387</v>
      </c>
      <c r="P113" t="s">
        <v>25414</v>
      </c>
      <c r="Q113" t="s">
        <v>25415</v>
      </c>
      <c r="R113" t="s">
        <v>26595</v>
      </c>
    </row>
    <row r="114" spans="2:18" ht="11" outlineLevel="1" x14ac:dyDescent="0.15">
      <c r="B114" t="s">
        <v>549</v>
      </c>
      <c r="C114" t="s">
        <v>25408</v>
      </c>
      <c r="D114" t="s">
        <v>26470</v>
      </c>
      <c r="E114" t="s">
        <v>26471</v>
      </c>
      <c r="G114" t="s">
        <v>26592</v>
      </c>
      <c r="H114" t="s">
        <v>25408</v>
      </c>
      <c r="I114" t="s">
        <v>25422</v>
      </c>
      <c r="J114" t="s">
        <v>25423</v>
      </c>
      <c r="K114" s="5">
        <v>21055</v>
      </c>
      <c r="L114" s="5">
        <v>2</v>
      </c>
      <c r="M114" s="5">
        <v>42.11</v>
      </c>
      <c r="N114" t="s">
        <v>967</v>
      </c>
      <c r="O114" s="15">
        <v>387</v>
      </c>
      <c r="P114" t="s">
        <v>25414</v>
      </c>
      <c r="Q114" t="s">
        <v>25415</v>
      </c>
      <c r="R114" t="s">
        <v>26596</v>
      </c>
    </row>
    <row r="115" spans="2:18" ht="11" outlineLevel="1" x14ac:dyDescent="0.15">
      <c r="B115" t="s">
        <v>549</v>
      </c>
      <c r="C115" t="s">
        <v>25408</v>
      </c>
      <c r="D115" t="s">
        <v>26470</v>
      </c>
      <c r="E115" t="s">
        <v>26471</v>
      </c>
      <c r="G115" t="s">
        <v>26592</v>
      </c>
      <c r="H115" t="s">
        <v>25408</v>
      </c>
      <c r="I115" t="s">
        <v>25425</v>
      </c>
      <c r="J115" t="s">
        <v>25423</v>
      </c>
      <c r="K115" s="5"/>
      <c r="L115" s="5"/>
      <c r="M115" s="5">
        <v>0</v>
      </c>
      <c r="N115" t="s">
        <v>967</v>
      </c>
      <c r="O115" s="15">
        <v>387</v>
      </c>
      <c r="P115" t="s">
        <v>25414</v>
      </c>
      <c r="Q115" t="s">
        <v>25415</v>
      </c>
      <c r="R115" t="s">
        <v>26597</v>
      </c>
    </row>
    <row r="116" spans="2:18" ht="11" outlineLevel="1" x14ac:dyDescent="0.15">
      <c r="B116" t="s">
        <v>549</v>
      </c>
      <c r="C116" t="s">
        <v>25408</v>
      </c>
      <c r="D116" t="s">
        <v>26470</v>
      </c>
      <c r="E116" t="s">
        <v>26471</v>
      </c>
      <c r="G116" t="s">
        <v>26592</v>
      </c>
      <c r="H116" t="s">
        <v>25408</v>
      </c>
      <c r="I116" t="s">
        <v>25427</v>
      </c>
      <c r="J116" t="s">
        <v>25423</v>
      </c>
      <c r="K116" s="5">
        <v>21055</v>
      </c>
      <c r="L116" s="5">
        <v>2</v>
      </c>
      <c r="M116" s="5">
        <v>42.11</v>
      </c>
      <c r="N116" t="s">
        <v>967</v>
      </c>
      <c r="O116" s="15">
        <v>387</v>
      </c>
      <c r="P116" t="s">
        <v>25414</v>
      </c>
      <c r="Q116" t="s">
        <v>25415</v>
      </c>
      <c r="R116" t="s">
        <v>26598</v>
      </c>
    </row>
    <row r="117" spans="2:18" ht="11" outlineLevel="1" x14ac:dyDescent="0.15">
      <c r="B117" t="s">
        <v>549</v>
      </c>
      <c r="C117" t="s">
        <v>25408</v>
      </c>
      <c r="D117" t="s">
        <v>26470</v>
      </c>
      <c r="E117" t="s">
        <v>26471</v>
      </c>
      <c r="G117" t="s">
        <v>26599</v>
      </c>
      <c r="I117" t="s">
        <v>25412</v>
      </c>
      <c r="J117" t="s">
        <v>25413</v>
      </c>
      <c r="K117" s="5"/>
      <c r="L117" s="5"/>
      <c r="M117" s="5">
        <v>0</v>
      </c>
      <c r="N117" t="s">
        <v>967</v>
      </c>
      <c r="O117" s="15">
        <v>387</v>
      </c>
      <c r="P117" t="s">
        <v>25414</v>
      </c>
      <c r="Q117" t="s">
        <v>25415</v>
      </c>
      <c r="R117" t="s">
        <v>26600</v>
      </c>
    </row>
    <row r="118" spans="2:18" ht="11" outlineLevel="1" x14ac:dyDescent="0.15">
      <c r="B118" t="s">
        <v>549</v>
      </c>
      <c r="C118" t="s">
        <v>25408</v>
      </c>
      <c r="D118" t="s">
        <v>26470</v>
      </c>
      <c r="E118" t="s">
        <v>26471</v>
      </c>
      <c r="G118" t="s">
        <v>26599</v>
      </c>
      <c r="H118" t="s">
        <v>8375</v>
      </c>
      <c r="I118" t="s">
        <v>25417</v>
      </c>
      <c r="J118" t="s">
        <v>25417</v>
      </c>
      <c r="K118" s="5"/>
      <c r="L118" s="5"/>
      <c r="M118" s="5">
        <v>0</v>
      </c>
      <c r="N118" t="s">
        <v>967</v>
      </c>
      <c r="O118" s="15">
        <v>387</v>
      </c>
      <c r="P118" t="s">
        <v>25414</v>
      </c>
      <c r="Q118" t="s">
        <v>25415</v>
      </c>
      <c r="R118" t="s">
        <v>26601</v>
      </c>
    </row>
    <row r="119" spans="2:18" ht="11" outlineLevel="1" x14ac:dyDescent="0.15">
      <c r="B119" t="s">
        <v>549</v>
      </c>
      <c r="C119" t="s">
        <v>25408</v>
      </c>
      <c r="D119" t="s">
        <v>26470</v>
      </c>
      <c r="E119" t="s">
        <v>26471</v>
      </c>
      <c r="G119" t="s">
        <v>26599</v>
      </c>
      <c r="H119" t="s">
        <v>25419</v>
      </c>
      <c r="I119" t="s">
        <v>25420</v>
      </c>
      <c r="J119" t="s">
        <v>25420</v>
      </c>
      <c r="K119" s="5"/>
      <c r="L119" s="5"/>
      <c r="M119" s="5">
        <v>0</v>
      </c>
      <c r="N119" t="s">
        <v>967</v>
      </c>
      <c r="O119" s="15">
        <v>387</v>
      </c>
      <c r="P119" t="s">
        <v>25414</v>
      </c>
      <c r="Q119" t="s">
        <v>25415</v>
      </c>
      <c r="R119" t="s">
        <v>26602</v>
      </c>
    </row>
    <row r="120" spans="2:18" ht="11" outlineLevel="1" x14ac:dyDescent="0.15">
      <c r="B120" t="s">
        <v>549</v>
      </c>
      <c r="C120" t="s">
        <v>25408</v>
      </c>
      <c r="D120" t="s">
        <v>26470</v>
      </c>
      <c r="E120" t="s">
        <v>26471</v>
      </c>
      <c r="G120" t="s">
        <v>26599</v>
      </c>
      <c r="H120" t="s">
        <v>25408</v>
      </c>
      <c r="I120" t="s">
        <v>25422</v>
      </c>
      <c r="J120" t="s">
        <v>25423</v>
      </c>
      <c r="K120" s="5"/>
      <c r="L120" s="5"/>
      <c r="M120" s="5">
        <v>3.1</v>
      </c>
      <c r="N120" t="s">
        <v>967</v>
      </c>
      <c r="O120" s="15">
        <v>387</v>
      </c>
      <c r="P120" t="s">
        <v>25414</v>
      </c>
      <c r="Q120" t="s">
        <v>25415</v>
      </c>
      <c r="R120" t="s">
        <v>26603</v>
      </c>
    </row>
    <row r="121" spans="2:18" ht="11" outlineLevel="1" x14ac:dyDescent="0.15">
      <c r="B121" t="s">
        <v>549</v>
      </c>
      <c r="C121" t="s">
        <v>25408</v>
      </c>
      <c r="D121" t="s">
        <v>26470</v>
      </c>
      <c r="E121" t="s">
        <v>26471</v>
      </c>
      <c r="G121" t="s">
        <v>26599</v>
      </c>
      <c r="H121" t="s">
        <v>25408</v>
      </c>
      <c r="I121" t="s">
        <v>25425</v>
      </c>
      <c r="J121" t="s">
        <v>25423</v>
      </c>
      <c r="K121" s="5"/>
      <c r="L121" s="5"/>
      <c r="M121" s="5">
        <v>0</v>
      </c>
      <c r="N121" t="s">
        <v>967</v>
      </c>
      <c r="O121" s="15">
        <v>387</v>
      </c>
      <c r="P121" t="s">
        <v>25414</v>
      </c>
      <c r="Q121" t="s">
        <v>25415</v>
      </c>
      <c r="R121" t="s">
        <v>26604</v>
      </c>
    </row>
    <row r="122" spans="2:18" ht="11" outlineLevel="1" x14ac:dyDescent="0.15">
      <c r="B122" t="s">
        <v>549</v>
      </c>
      <c r="C122" t="s">
        <v>25408</v>
      </c>
      <c r="D122" t="s">
        <v>26470</v>
      </c>
      <c r="E122" t="s">
        <v>26471</v>
      </c>
      <c r="G122" t="s">
        <v>26599</v>
      </c>
      <c r="H122" t="s">
        <v>25408</v>
      </c>
      <c r="I122" t="s">
        <v>25427</v>
      </c>
      <c r="J122" t="s">
        <v>25423</v>
      </c>
      <c r="K122" s="5"/>
      <c r="L122" s="5"/>
      <c r="M122" s="5">
        <v>3.1</v>
      </c>
      <c r="N122" t="s">
        <v>967</v>
      </c>
      <c r="O122" s="15">
        <v>387</v>
      </c>
      <c r="P122" t="s">
        <v>25414</v>
      </c>
      <c r="Q122" t="s">
        <v>25415</v>
      </c>
      <c r="R122" t="s">
        <v>26605</v>
      </c>
    </row>
    <row r="123" spans="2:18" ht="11" outlineLevel="1" x14ac:dyDescent="0.15">
      <c r="B123" t="s">
        <v>549</v>
      </c>
      <c r="C123" t="s">
        <v>25408</v>
      </c>
      <c r="D123" t="s">
        <v>26470</v>
      </c>
      <c r="E123" t="s">
        <v>26471</v>
      </c>
      <c r="G123" t="s">
        <v>26606</v>
      </c>
      <c r="I123" t="s">
        <v>25412</v>
      </c>
      <c r="J123" t="s">
        <v>25413</v>
      </c>
      <c r="K123" s="5"/>
      <c r="L123" s="5"/>
      <c r="M123" s="5">
        <v>0</v>
      </c>
      <c r="N123" t="s">
        <v>967</v>
      </c>
      <c r="O123" s="15">
        <v>387</v>
      </c>
      <c r="P123" t="s">
        <v>25414</v>
      </c>
      <c r="Q123" t="s">
        <v>25415</v>
      </c>
      <c r="R123" t="s">
        <v>26607</v>
      </c>
    </row>
    <row r="124" spans="2:18" ht="11" outlineLevel="1" x14ac:dyDescent="0.15">
      <c r="B124" t="s">
        <v>549</v>
      </c>
      <c r="C124" t="s">
        <v>25408</v>
      </c>
      <c r="D124" t="s">
        <v>26470</v>
      </c>
      <c r="E124" t="s">
        <v>26471</v>
      </c>
      <c r="G124" t="s">
        <v>26606</v>
      </c>
      <c r="H124" t="s">
        <v>8375</v>
      </c>
      <c r="I124" t="s">
        <v>25417</v>
      </c>
      <c r="J124" t="s">
        <v>25417</v>
      </c>
      <c r="K124" s="5"/>
      <c r="L124" s="5"/>
      <c r="M124" s="5">
        <v>0</v>
      </c>
      <c r="N124" t="s">
        <v>967</v>
      </c>
      <c r="O124" s="15">
        <v>387</v>
      </c>
      <c r="P124" t="s">
        <v>25414</v>
      </c>
      <c r="Q124" t="s">
        <v>25415</v>
      </c>
      <c r="R124" t="s">
        <v>26608</v>
      </c>
    </row>
    <row r="125" spans="2:18" ht="11" outlineLevel="1" x14ac:dyDescent="0.15">
      <c r="B125" t="s">
        <v>549</v>
      </c>
      <c r="C125" t="s">
        <v>25408</v>
      </c>
      <c r="D125" t="s">
        <v>26470</v>
      </c>
      <c r="E125" t="s">
        <v>26471</v>
      </c>
      <c r="G125" t="s">
        <v>26606</v>
      </c>
      <c r="H125" t="s">
        <v>25419</v>
      </c>
      <c r="I125" t="s">
        <v>25420</v>
      </c>
      <c r="J125" t="s">
        <v>25420</v>
      </c>
      <c r="K125" s="5"/>
      <c r="L125" s="5"/>
      <c r="M125" s="5">
        <v>0</v>
      </c>
      <c r="N125" t="s">
        <v>967</v>
      </c>
      <c r="O125" s="15">
        <v>387</v>
      </c>
      <c r="P125" t="s">
        <v>25414</v>
      </c>
      <c r="Q125" t="s">
        <v>25415</v>
      </c>
      <c r="R125" t="s">
        <v>26609</v>
      </c>
    </row>
    <row r="126" spans="2:18" ht="11" outlineLevel="1" x14ac:dyDescent="0.15">
      <c r="B126" t="s">
        <v>549</v>
      </c>
      <c r="C126" t="s">
        <v>25408</v>
      </c>
      <c r="D126" t="s">
        <v>26470</v>
      </c>
      <c r="E126" t="s">
        <v>26471</v>
      </c>
      <c r="G126" t="s">
        <v>26606</v>
      </c>
      <c r="H126" t="s">
        <v>25408</v>
      </c>
      <c r="I126" t="s">
        <v>25422</v>
      </c>
      <c r="J126" t="s">
        <v>25423</v>
      </c>
      <c r="K126" s="5"/>
      <c r="L126" s="5"/>
      <c r="M126" s="5">
        <v>1.84</v>
      </c>
      <c r="N126" t="s">
        <v>967</v>
      </c>
      <c r="O126" s="15">
        <v>387</v>
      </c>
      <c r="P126" t="s">
        <v>25414</v>
      </c>
      <c r="Q126" t="s">
        <v>25415</v>
      </c>
      <c r="R126" t="s">
        <v>26610</v>
      </c>
    </row>
    <row r="127" spans="2:18" ht="11" outlineLevel="1" x14ac:dyDescent="0.15">
      <c r="B127" t="s">
        <v>549</v>
      </c>
      <c r="C127" t="s">
        <v>25408</v>
      </c>
      <c r="D127" t="s">
        <v>26470</v>
      </c>
      <c r="E127" t="s">
        <v>26471</v>
      </c>
      <c r="G127" t="s">
        <v>26606</v>
      </c>
      <c r="H127" t="s">
        <v>25408</v>
      </c>
      <c r="I127" t="s">
        <v>25425</v>
      </c>
      <c r="J127" t="s">
        <v>25423</v>
      </c>
      <c r="K127" s="5"/>
      <c r="L127" s="5"/>
      <c r="M127" s="5">
        <v>0</v>
      </c>
      <c r="N127" t="s">
        <v>967</v>
      </c>
      <c r="O127" s="15">
        <v>387</v>
      </c>
      <c r="P127" t="s">
        <v>25414</v>
      </c>
      <c r="Q127" t="s">
        <v>25415</v>
      </c>
      <c r="R127" t="s">
        <v>26611</v>
      </c>
    </row>
    <row r="128" spans="2:18" ht="11" outlineLevel="1" x14ac:dyDescent="0.15">
      <c r="B128" t="s">
        <v>549</v>
      </c>
      <c r="C128" t="s">
        <v>25408</v>
      </c>
      <c r="D128" t="s">
        <v>26470</v>
      </c>
      <c r="E128" t="s">
        <v>26471</v>
      </c>
      <c r="G128" t="s">
        <v>26606</v>
      </c>
      <c r="H128" t="s">
        <v>25408</v>
      </c>
      <c r="I128" t="s">
        <v>25427</v>
      </c>
      <c r="J128" t="s">
        <v>25423</v>
      </c>
      <c r="K128" s="5"/>
      <c r="L128" s="5"/>
      <c r="M128" s="5">
        <v>1.84</v>
      </c>
      <c r="N128" t="s">
        <v>967</v>
      </c>
      <c r="O128" s="15">
        <v>387</v>
      </c>
      <c r="P128" t="s">
        <v>25414</v>
      </c>
      <c r="Q128" t="s">
        <v>25415</v>
      </c>
      <c r="R128" t="s">
        <v>26612</v>
      </c>
    </row>
    <row r="129" spans="2:18" ht="11" outlineLevel="1" x14ac:dyDescent="0.15">
      <c r="B129" t="s">
        <v>549</v>
      </c>
      <c r="C129" t="s">
        <v>25408</v>
      </c>
      <c r="D129" t="s">
        <v>26470</v>
      </c>
      <c r="E129" t="s">
        <v>26471</v>
      </c>
      <c r="G129" t="s">
        <v>26613</v>
      </c>
      <c r="I129" t="s">
        <v>25412</v>
      </c>
      <c r="J129" t="s">
        <v>25413</v>
      </c>
      <c r="K129" s="5"/>
      <c r="L129" s="5"/>
      <c r="M129" s="5">
        <v>0</v>
      </c>
      <c r="N129" t="s">
        <v>967</v>
      </c>
      <c r="O129" s="15">
        <v>387</v>
      </c>
      <c r="P129" t="s">
        <v>25414</v>
      </c>
      <c r="Q129" t="s">
        <v>25415</v>
      </c>
      <c r="R129" t="s">
        <v>26614</v>
      </c>
    </row>
    <row r="130" spans="2:18" ht="11" outlineLevel="1" x14ac:dyDescent="0.15">
      <c r="B130" t="s">
        <v>549</v>
      </c>
      <c r="C130" t="s">
        <v>25408</v>
      </c>
      <c r="D130" t="s">
        <v>26470</v>
      </c>
      <c r="E130" t="s">
        <v>26471</v>
      </c>
      <c r="G130" t="s">
        <v>26613</v>
      </c>
      <c r="H130" t="s">
        <v>8375</v>
      </c>
      <c r="I130" t="s">
        <v>25417</v>
      </c>
      <c r="J130" t="s">
        <v>25417</v>
      </c>
      <c r="K130" s="5"/>
      <c r="L130" s="5"/>
      <c r="M130" s="5">
        <v>1.7470000000000001</v>
      </c>
      <c r="N130" t="s">
        <v>967</v>
      </c>
      <c r="O130" s="15">
        <v>387</v>
      </c>
      <c r="P130" t="s">
        <v>25414</v>
      </c>
      <c r="Q130" t="s">
        <v>25415</v>
      </c>
      <c r="R130" t="s">
        <v>26615</v>
      </c>
    </row>
    <row r="131" spans="2:18" ht="11" outlineLevel="1" x14ac:dyDescent="0.15">
      <c r="B131" t="s">
        <v>549</v>
      </c>
      <c r="C131" t="s">
        <v>25408</v>
      </c>
      <c r="D131" t="s">
        <v>26470</v>
      </c>
      <c r="E131" t="s">
        <v>26471</v>
      </c>
      <c r="G131" t="s">
        <v>26613</v>
      </c>
      <c r="H131" t="s">
        <v>25419</v>
      </c>
      <c r="I131" t="s">
        <v>25420</v>
      </c>
      <c r="J131" t="s">
        <v>25420</v>
      </c>
      <c r="K131" s="5"/>
      <c r="L131" s="5"/>
      <c r="M131" s="5">
        <v>15.597</v>
      </c>
      <c r="N131" t="s">
        <v>967</v>
      </c>
      <c r="O131" s="15">
        <v>387</v>
      </c>
      <c r="P131" t="s">
        <v>25414</v>
      </c>
      <c r="Q131" t="s">
        <v>25415</v>
      </c>
      <c r="R131" t="s">
        <v>26616</v>
      </c>
    </row>
    <row r="132" spans="2:18" ht="11" outlineLevel="1" x14ac:dyDescent="0.15">
      <c r="B132" t="s">
        <v>549</v>
      </c>
      <c r="C132" t="s">
        <v>25408</v>
      </c>
      <c r="D132" t="s">
        <v>26470</v>
      </c>
      <c r="E132" t="s">
        <v>26471</v>
      </c>
      <c r="G132" t="s">
        <v>26613</v>
      </c>
      <c r="H132" t="s">
        <v>25408</v>
      </c>
      <c r="I132" t="s">
        <v>25422</v>
      </c>
      <c r="J132" t="s">
        <v>25423</v>
      </c>
      <c r="K132" s="5"/>
      <c r="L132" s="5"/>
      <c r="M132" s="5">
        <v>8.3529999999999998</v>
      </c>
      <c r="N132" t="s">
        <v>967</v>
      </c>
      <c r="O132" s="15">
        <v>387</v>
      </c>
      <c r="P132" t="s">
        <v>25414</v>
      </c>
      <c r="Q132" t="s">
        <v>25415</v>
      </c>
      <c r="R132" t="s">
        <v>26617</v>
      </c>
    </row>
    <row r="133" spans="2:18" ht="11" outlineLevel="1" x14ac:dyDescent="0.15">
      <c r="B133" t="s">
        <v>549</v>
      </c>
      <c r="C133" t="s">
        <v>25408</v>
      </c>
      <c r="D133" t="s">
        <v>26470</v>
      </c>
      <c r="E133" t="s">
        <v>26471</v>
      </c>
      <c r="G133" t="s">
        <v>26613</v>
      </c>
      <c r="H133" t="s">
        <v>25408</v>
      </c>
      <c r="I133" t="s">
        <v>25425</v>
      </c>
      <c r="J133" t="s">
        <v>25423</v>
      </c>
      <c r="K133" s="5"/>
      <c r="L133" s="5"/>
      <c r="M133" s="5">
        <v>0</v>
      </c>
      <c r="N133" t="s">
        <v>967</v>
      </c>
      <c r="O133" s="15">
        <v>387</v>
      </c>
      <c r="P133" t="s">
        <v>25414</v>
      </c>
      <c r="Q133" t="s">
        <v>25415</v>
      </c>
      <c r="R133" t="s">
        <v>26618</v>
      </c>
    </row>
    <row r="134" spans="2:18" ht="11" outlineLevel="1" x14ac:dyDescent="0.15">
      <c r="B134" t="s">
        <v>549</v>
      </c>
      <c r="C134" t="s">
        <v>25408</v>
      </c>
      <c r="D134" t="s">
        <v>26470</v>
      </c>
      <c r="E134" t="s">
        <v>26471</v>
      </c>
      <c r="G134" t="s">
        <v>26613</v>
      </c>
      <c r="H134" t="s">
        <v>25408</v>
      </c>
      <c r="I134" t="s">
        <v>25427</v>
      </c>
      <c r="J134" t="s">
        <v>25423</v>
      </c>
      <c r="K134" s="5"/>
      <c r="L134" s="5"/>
      <c r="M134" s="5">
        <v>8.3529999999999998</v>
      </c>
      <c r="N134" t="s">
        <v>967</v>
      </c>
      <c r="O134" s="15">
        <v>387</v>
      </c>
      <c r="P134" t="s">
        <v>25414</v>
      </c>
      <c r="Q134" t="s">
        <v>25415</v>
      </c>
      <c r="R134" t="s">
        <v>26619</v>
      </c>
    </row>
    <row r="135" spans="2:18" ht="11" outlineLevel="1" x14ac:dyDescent="0.15">
      <c r="B135" t="s">
        <v>549</v>
      </c>
      <c r="C135" t="s">
        <v>25408</v>
      </c>
      <c r="D135" t="s">
        <v>26470</v>
      </c>
      <c r="E135" t="s">
        <v>26471</v>
      </c>
      <c r="G135" t="s">
        <v>26620</v>
      </c>
      <c r="I135" t="s">
        <v>25412</v>
      </c>
      <c r="J135" t="s">
        <v>25413</v>
      </c>
      <c r="K135" s="5"/>
      <c r="L135" s="5"/>
      <c r="M135" s="5">
        <v>0</v>
      </c>
      <c r="N135" t="s">
        <v>967</v>
      </c>
      <c r="O135" s="15">
        <v>387</v>
      </c>
      <c r="P135" t="s">
        <v>25414</v>
      </c>
      <c r="Q135" t="s">
        <v>25415</v>
      </c>
      <c r="R135" t="s">
        <v>26621</v>
      </c>
    </row>
    <row r="136" spans="2:18" ht="11" outlineLevel="1" x14ac:dyDescent="0.15">
      <c r="B136" t="s">
        <v>549</v>
      </c>
      <c r="C136" t="s">
        <v>25408</v>
      </c>
      <c r="D136" t="s">
        <v>26470</v>
      </c>
      <c r="E136" t="s">
        <v>26471</v>
      </c>
      <c r="G136" t="s">
        <v>26620</v>
      </c>
      <c r="H136" t="s">
        <v>8375</v>
      </c>
      <c r="I136" t="s">
        <v>25417</v>
      </c>
      <c r="J136" t="s">
        <v>25417</v>
      </c>
      <c r="K136" s="5"/>
      <c r="L136" s="5"/>
      <c r="M136" s="5">
        <v>4.2359999999999998</v>
      </c>
      <c r="N136" t="s">
        <v>967</v>
      </c>
      <c r="O136" s="15">
        <v>387</v>
      </c>
      <c r="P136" t="s">
        <v>25414</v>
      </c>
      <c r="Q136" t="s">
        <v>25415</v>
      </c>
      <c r="R136" t="s">
        <v>26622</v>
      </c>
    </row>
    <row r="137" spans="2:18" ht="11" outlineLevel="1" x14ac:dyDescent="0.15">
      <c r="B137" t="s">
        <v>549</v>
      </c>
      <c r="C137" t="s">
        <v>25408</v>
      </c>
      <c r="D137" t="s">
        <v>26470</v>
      </c>
      <c r="E137" t="s">
        <v>26471</v>
      </c>
      <c r="G137" t="s">
        <v>26620</v>
      </c>
      <c r="H137" t="s">
        <v>25419</v>
      </c>
      <c r="I137" t="s">
        <v>25420</v>
      </c>
      <c r="J137" t="s">
        <v>25420</v>
      </c>
      <c r="K137" s="5"/>
      <c r="L137" s="5"/>
      <c r="M137" s="5">
        <v>13.73</v>
      </c>
      <c r="N137" t="s">
        <v>967</v>
      </c>
      <c r="O137" s="15">
        <v>387</v>
      </c>
      <c r="P137" t="s">
        <v>25414</v>
      </c>
      <c r="Q137" t="s">
        <v>25415</v>
      </c>
      <c r="R137" t="s">
        <v>26623</v>
      </c>
    </row>
    <row r="138" spans="2:18" ht="11" outlineLevel="1" x14ac:dyDescent="0.15">
      <c r="B138" t="s">
        <v>549</v>
      </c>
      <c r="C138" t="s">
        <v>25408</v>
      </c>
      <c r="D138" t="s">
        <v>26470</v>
      </c>
      <c r="E138" t="s">
        <v>26471</v>
      </c>
      <c r="G138" t="s">
        <v>26620</v>
      </c>
      <c r="H138" t="s">
        <v>25408</v>
      </c>
      <c r="I138" t="s">
        <v>25422</v>
      </c>
      <c r="J138" t="s">
        <v>25423</v>
      </c>
      <c r="K138" s="5"/>
      <c r="L138" s="5"/>
      <c r="M138" s="5">
        <v>15.077</v>
      </c>
      <c r="N138" t="s">
        <v>967</v>
      </c>
      <c r="O138" s="15">
        <v>387</v>
      </c>
      <c r="P138" t="s">
        <v>25414</v>
      </c>
      <c r="Q138" t="s">
        <v>25415</v>
      </c>
      <c r="R138" t="s">
        <v>26624</v>
      </c>
    </row>
    <row r="139" spans="2:18" ht="11" outlineLevel="1" x14ac:dyDescent="0.15">
      <c r="B139" t="s">
        <v>549</v>
      </c>
      <c r="C139" t="s">
        <v>25408</v>
      </c>
      <c r="D139" t="s">
        <v>26470</v>
      </c>
      <c r="E139" t="s">
        <v>26471</v>
      </c>
      <c r="G139" t="s">
        <v>26620</v>
      </c>
      <c r="H139" t="s">
        <v>25408</v>
      </c>
      <c r="I139" t="s">
        <v>25425</v>
      </c>
      <c r="J139" t="s">
        <v>25423</v>
      </c>
      <c r="K139" s="5"/>
      <c r="L139" s="5"/>
      <c r="M139" s="5">
        <v>0</v>
      </c>
      <c r="N139" t="s">
        <v>967</v>
      </c>
      <c r="O139" s="15">
        <v>387</v>
      </c>
      <c r="P139" t="s">
        <v>25414</v>
      </c>
      <c r="Q139" t="s">
        <v>25415</v>
      </c>
      <c r="R139" t="s">
        <v>26625</v>
      </c>
    </row>
    <row r="140" spans="2:18" ht="11" outlineLevel="1" x14ac:dyDescent="0.15">
      <c r="B140" t="s">
        <v>549</v>
      </c>
      <c r="C140" t="s">
        <v>25408</v>
      </c>
      <c r="D140" t="s">
        <v>26470</v>
      </c>
      <c r="E140" t="s">
        <v>26471</v>
      </c>
      <c r="G140" t="s">
        <v>26620</v>
      </c>
      <c r="H140" t="s">
        <v>25408</v>
      </c>
      <c r="I140" t="s">
        <v>25427</v>
      </c>
      <c r="J140" t="s">
        <v>25423</v>
      </c>
      <c r="K140" s="5"/>
      <c r="L140" s="5"/>
      <c r="M140" s="5">
        <v>15.077</v>
      </c>
      <c r="N140" t="s">
        <v>967</v>
      </c>
      <c r="O140" s="15">
        <v>387</v>
      </c>
      <c r="P140" t="s">
        <v>25414</v>
      </c>
      <c r="Q140" t="s">
        <v>25415</v>
      </c>
      <c r="R140" t="s">
        <v>26626</v>
      </c>
    </row>
    <row r="141" spans="2:18" ht="11" outlineLevel="1" x14ac:dyDescent="0.15">
      <c r="B141" t="s">
        <v>549</v>
      </c>
      <c r="C141" t="s">
        <v>25408</v>
      </c>
      <c r="D141" t="s">
        <v>26470</v>
      </c>
      <c r="E141" t="s">
        <v>26471</v>
      </c>
      <c r="G141" t="s">
        <v>26627</v>
      </c>
      <c r="I141" t="s">
        <v>25412</v>
      </c>
      <c r="J141" t="s">
        <v>25413</v>
      </c>
      <c r="K141" s="5"/>
      <c r="L141" s="5"/>
      <c r="M141" s="5">
        <v>0</v>
      </c>
      <c r="N141" t="s">
        <v>967</v>
      </c>
      <c r="O141" s="15">
        <v>387</v>
      </c>
      <c r="P141" t="s">
        <v>25414</v>
      </c>
      <c r="Q141" t="s">
        <v>25415</v>
      </c>
      <c r="R141" t="s">
        <v>26628</v>
      </c>
    </row>
    <row r="142" spans="2:18" ht="11" outlineLevel="1" x14ac:dyDescent="0.15">
      <c r="B142" t="s">
        <v>549</v>
      </c>
      <c r="C142" t="s">
        <v>25408</v>
      </c>
      <c r="D142" t="s">
        <v>26470</v>
      </c>
      <c r="E142" t="s">
        <v>26471</v>
      </c>
      <c r="G142" t="s">
        <v>26627</v>
      </c>
      <c r="H142" t="s">
        <v>8375</v>
      </c>
      <c r="I142" t="s">
        <v>25417</v>
      </c>
      <c r="J142" t="s">
        <v>25417</v>
      </c>
      <c r="K142" s="5"/>
      <c r="L142" s="5"/>
      <c r="M142" s="5">
        <v>0</v>
      </c>
      <c r="N142" t="s">
        <v>967</v>
      </c>
      <c r="O142" s="15">
        <v>387</v>
      </c>
      <c r="P142" t="s">
        <v>25414</v>
      </c>
      <c r="Q142" t="s">
        <v>25415</v>
      </c>
      <c r="R142" t="s">
        <v>26629</v>
      </c>
    </row>
    <row r="143" spans="2:18" ht="11" outlineLevel="1" x14ac:dyDescent="0.15">
      <c r="B143" t="s">
        <v>549</v>
      </c>
      <c r="C143" t="s">
        <v>25408</v>
      </c>
      <c r="D143" t="s">
        <v>26470</v>
      </c>
      <c r="E143" t="s">
        <v>26471</v>
      </c>
      <c r="G143" t="s">
        <v>26627</v>
      </c>
      <c r="H143" t="s">
        <v>25419</v>
      </c>
      <c r="I143" t="s">
        <v>25420</v>
      </c>
      <c r="J143" t="s">
        <v>25420</v>
      </c>
      <c r="K143" s="5"/>
      <c r="L143" s="5"/>
      <c r="M143" s="5">
        <v>1.92</v>
      </c>
      <c r="N143" t="s">
        <v>967</v>
      </c>
      <c r="O143" s="15">
        <v>387</v>
      </c>
      <c r="P143" t="s">
        <v>25414</v>
      </c>
      <c r="Q143" t="s">
        <v>25415</v>
      </c>
      <c r="R143" t="s">
        <v>26630</v>
      </c>
    </row>
    <row r="144" spans="2:18" ht="11" outlineLevel="1" x14ac:dyDescent="0.15">
      <c r="B144" t="s">
        <v>549</v>
      </c>
      <c r="C144" t="s">
        <v>25408</v>
      </c>
      <c r="D144" t="s">
        <v>26470</v>
      </c>
      <c r="E144" t="s">
        <v>26471</v>
      </c>
      <c r="G144" t="s">
        <v>26627</v>
      </c>
      <c r="H144" t="s">
        <v>25408</v>
      </c>
      <c r="I144" t="s">
        <v>25422</v>
      </c>
      <c r="J144" t="s">
        <v>25423</v>
      </c>
      <c r="K144" s="5"/>
      <c r="L144" s="5"/>
      <c r="M144" s="5">
        <v>2.17</v>
      </c>
      <c r="N144" t="s">
        <v>967</v>
      </c>
      <c r="O144" s="15">
        <v>387</v>
      </c>
      <c r="P144" t="s">
        <v>25414</v>
      </c>
      <c r="Q144" t="s">
        <v>25415</v>
      </c>
      <c r="R144" t="s">
        <v>26631</v>
      </c>
    </row>
    <row r="145" spans="2:18" ht="11" outlineLevel="1" x14ac:dyDescent="0.15">
      <c r="B145" t="s">
        <v>549</v>
      </c>
      <c r="C145" t="s">
        <v>25408</v>
      </c>
      <c r="D145" t="s">
        <v>26470</v>
      </c>
      <c r="E145" t="s">
        <v>26471</v>
      </c>
      <c r="G145" t="s">
        <v>26627</v>
      </c>
      <c r="H145" t="s">
        <v>25408</v>
      </c>
      <c r="I145" t="s">
        <v>25425</v>
      </c>
      <c r="J145" t="s">
        <v>25423</v>
      </c>
      <c r="K145" s="5"/>
      <c r="L145" s="5"/>
      <c r="M145" s="5">
        <v>0</v>
      </c>
      <c r="N145" t="s">
        <v>967</v>
      </c>
      <c r="O145" s="15">
        <v>387</v>
      </c>
      <c r="P145" t="s">
        <v>25414</v>
      </c>
      <c r="Q145" t="s">
        <v>25415</v>
      </c>
      <c r="R145" t="s">
        <v>26632</v>
      </c>
    </row>
    <row r="146" spans="2:18" ht="11" outlineLevel="1" x14ac:dyDescent="0.15">
      <c r="B146" t="s">
        <v>549</v>
      </c>
      <c r="C146" t="s">
        <v>25408</v>
      </c>
      <c r="D146" t="s">
        <v>26470</v>
      </c>
      <c r="E146" t="s">
        <v>26471</v>
      </c>
      <c r="G146" t="s">
        <v>26627</v>
      </c>
      <c r="H146" t="s">
        <v>25408</v>
      </c>
      <c r="I146" t="s">
        <v>25427</v>
      </c>
      <c r="J146" t="s">
        <v>25423</v>
      </c>
      <c r="K146" s="5"/>
      <c r="L146" s="5"/>
      <c r="M146" s="5">
        <v>2.17</v>
      </c>
      <c r="N146" t="s">
        <v>967</v>
      </c>
      <c r="O146" s="15">
        <v>387</v>
      </c>
      <c r="P146" t="s">
        <v>25414</v>
      </c>
      <c r="Q146" t="s">
        <v>25415</v>
      </c>
      <c r="R146" t="s">
        <v>26633</v>
      </c>
    </row>
    <row r="147" spans="2:18" ht="11" outlineLevel="1" x14ac:dyDescent="0.15">
      <c r="B147" t="s">
        <v>549</v>
      </c>
      <c r="C147" t="s">
        <v>25408</v>
      </c>
      <c r="D147" t="s">
        <v>26470</v>
      </c>
      <c r="E147" t="s">
        <v>26471</v>
      </c>
      <c r="F147" t="s">
        <v>10430</v>
      </c>
      <c r="G147" t="s">
        <v>26535</v>
      </c>
      <c r="I147" t="s">
        <v>25412</v>
      </c>
      <c r="J147" t="s">
        <v>25413</v>
      </c>
      <c r="K147" s="5"/>
      <c r="L147" s="5"/>
      <c r="M147" s="5">
        <v>0</v>
      </c>
      <c r="N147" t="s">
        <v>967</v>
      </c>
      <c r="O147" s="15">
        <v>387</v>
      </c>
      <c r="P147" t="s">
        <v>25414</v>
      </c>
      <c r="Q147" t="s">
        <v>25415</v>
      </c>
      <c r="R147" t="s">
        <v>26634</v>
      </c>
    </row>
    <row r="148" spans="2:18" ht="11" outlineLevel="1" x14ac:dyDescent="0.15">
      <c r="B148" t="s">
        <v>549</v>
      </c>
      <c r="C148" t="s">
        <v>25408</v>
      </c>
      <c r="D148" t="s">
        <v>26470</v>
      </c>
      <c r="E148" t="s">
        <v>26471</v>
      </c>
      <c r="F148" t="s">
        <v>10430</v>
      </c>
      <c r="G148" t="s">
        <v>26535</v>
      </c>
      <c r="H148" t="s">
        <v>8375</v>
      </c>
      <c r="I148" t="s">
        <v>25417</v>
      </c>
      <c r="J148" t="s">
        <v>25417</v>
      </c>
      <c r="K148" s="5"/>
      <c r="L148" s="5"/>
      <c r="M148" s="5">
        <v>5.9829999999999997</v>
      </c>
      <c r="N148" t="s">
        <v>967</v>
      </c>
      <c r="O148" s="15">
        <v>387</v>
      </c>
      <c r="P148" t="s">
        <v>25414</v>
      </c>
      <c r="Q148" t="s">
        <v>25415</v>
      </c>
      <c r="R148" t="s">
        <v>26635</v>
      </c>
    </row>
    <row r="149" spans="2:18" ht="11" outlineLevel="1" x14ac:dyDescent="0.15">
      <c r="B149" t="s">
        <v>549</v>
      </c>
      <c r="C149" t="s">
        <v>25408</v>
      </c>
      <c r="D149" t="s">
        <v>26470</v>
      </c>
      <c r="E149" t="s">
        <v>26471</v>
      </c>
      <c r="F149" t="s">
        <v>10430</v>
      </c>
      <c r="G149" t="s">
        <v>26535</v>
      </c>
      <c r="H149" t="s">
        <v>25419</v>
      </c>
      <c r="I149" t="s">
        <v>25420</v>
      </c>
      <c r="J149" t="s">
        <v>25420</v>
      </c>
      <c r="K149" s="5"/>
      <c r="L149" s="5"/>
      <c r="M149" s="5">
        <v>73.287000000000006</v>
      </c>
      <c r="N149" t="s">
        <v>967</v>
      </c>
      <c r="O149" s="15">
        <v>387</v>
      </c>
      <c r="P149" t="s">
        <v>25414</v>
      </c>
      <c r="Q149" t="s">
        <v>25415</v>
      </c>
      <c r="R149" t="s">
        <v>26636</v>
      </c>
    </row>
    <row r="150" spans="2:18" ht="11" outlineLevel="1" x14ac:dyDescent="0.15">
      <c r="B150" t="s">
        <v>549</v>
      </c>
      <c r="C150" t="s">
        <v>25408</v>
      </c>
      <c r="D150" t="s">
        <v>26470</v>
      </c>
      <c r="E150" t="s">
        <v>26471</v>
      </c>
      <c r="F150" t="s">
        <v>10430</v>
      </c>
      <c r="G150" t="s">
        <v>26535</v>
      </c>
      <c r="H150" t="s">
        <v>25408</v>
      </c>
      <c r="I150" t="s">
        <v>25422</v>
      </c>
      <c r="J150" t="s">
        <v>25423</v>
      </c>
      <c r="K150" s="5"/>
      <c r="L150" s="5"/>
      <c r="M150" s="5">
        <v>72.650000000000006</v>
      </c>
      <c r="N150" t="s">
        <v>967</v>
      </c>
      <c r="O150" s="15">
        <v>387</v>
      </c>
      <c r="P150" t="s">
        <v>25414</v>
      </c>
      <c r="Q150" t="s">
        <v>25415</v>
      </c>
      <c r="R150" t="s">
        <v>26637</v>
      </c>
    </row>
    <row r="151" spans="2:18" ht="11" outlineLevel="1" x14ac:dyDescent="0.15">
      <c r="B151" t="s">
        <v>549</v>
      </c>
      <c r="C151" t="s">
        <v>25408</v>
      </c>
      <c r="D151" t="s">
        <v>26470</v>
      </c>
      <c r="E151" t="s">
        <v>26471</v>
      </c>
      <c r="F151" t="s">
        <v>10430</v>
      </c>
      <c r="G151" t="s">
        <v>26535</v>
      </c>
      <c r="H151" t="s">
        <v>25408</v>
      </c>
      <c r="I151" t="s">
        <v>25425</v>
      </c>
      <c r="J151" t="s">
        <v>25423</v>
      </c>
      <c r="K151" s="5"/>
      <c r="L151" s="5"/>
      <c r="M151" s="5">
        <v>0</v>
      </c>
      <c r="N151" t="s">
        <v>967</v>
      </c>
      <c r="O151" s="15">
        <v>387</v>
      </c>
      <c r="P151" t="s">
        <v>25414</v>
      </c>
      <c r="Q151" t="s">
        <v>25415</v>
      </c>
      <c r="R151" t="s">
        <v>26638</v>
      </c>
    </row>
    <row r="152" spans="2:18" ht="11" outlineLevel="1" x14ac:dyDescent="0.15">
      <c r="B152" t="s">
        <v>549</v>
      </c>
      <c r="C152" t="s">
        <v>25408</v>
      </c>
      <c r="D152" t="s">
        <v>26470</v>
      </c>
      <c r="E152" t="s">
        <v>26471</v>
      </c>
      <c r="F152" t="s">
        <v>10430</v>
      </c>
      <c r="G152" t="s">
        <v>26535</v>
      </c>
      <c r="H152" t="s">
        <v>25408</v>
      </c>
      <c r="I152" t="s">
        <v>25427</v>
      </c>
      <c r="J152" t="s">
        <v>25423</v>
      </c>
      <c r="K152" s="5"/>
      <c r="L152" s="5"/>
      <c r="M152" s="5">
        <v>72.650000000000006</v>
      </c>
      <c r="N152" t="s">
        <v>967</v>
      </c>
      <c r="O152" s="15">
        <v>387</v>
      </c>
      <c r="P152" t="s">
        <v>25414</v>
      </c>
      <c r="Q152" t="s">
        <v>25415</v>
      </c>
      <c r="R152" t="s">
        <v>26639</v>
      </c>
    </row>
    <row r="153" spans="2:18" ht="11" outlineLevel="1" x14ac:dyDescent="0.15">
      <c r="B153" t="s">
        <v>549</v>
      </c>
      <c r="C153" t="s">
        <v>25408</v>
      </c>
      <c r="D153" t="s">
        <v>26470</v>
      </c>
      <c r="E153" t="s">
        <v>26542</v>
      </c>
      <c r="G153" t="s">
        <v>26640</v>
      </c>
      <c r="I153" t="s">
        <v>25412</v>
      </c>
      <c r="J153" t="s">
        <v>25413</v>
      </c>
      <c r="K153" s="5"/>
      <c r="L153" s="5"/>
      <c r="M153" s="5">
        <v>0</v>
      </c>
      <c r="N153" t="s">
        <v>967</v>
      </c>
      <c r="O153" s="15">
        <v>387</v>
      </c>
      <c r="P153" t="s">
        <v>25414</v>
      </c>
      <c r="Q153" t="s">
        <v>25415</v>
      </c>
      <c r="R153" t="s">
        <v>26641</v>
      </c>
    </row>
    <row r="154" spans="2:18" ht="11" outlineLevel="1" x14ac:dyDescent="0.15">
      <c r="B154" t="s">
        <v>549</v>
      </c>
      <c r="C154" t="s">
        <v>25408</v>
      </c>
      <c r="D154" t="s">
        <v>26470</v>
      </c>
      <c r="E154" t="s">
        <v>26542</v>
      </c>
      <c r="G154" t="s">
        <v>26640</v>
      </c>
      <c r="H154" t="s">
        <v>8375</v>
      </c>
      <c r="I154" t="s">
        <v>25417</v>
      </c>
      <c r="J154" t="s">
        <v>25417</v>
      </c>
      <c r="K154" s="5"/>
      <c r="L154" s="5"/>
      <c r="M154" s="5">
        <v>1.2999999999999999E-2</v>
      </c>
      <c r="N154" t="s">
        <v>967</v>
      </c>
      <c r="O154" s="15">
        <v>387</v>
      </c>
      <c r="P154" t="s">
        <v>25414</v>
      </c>
      <c r="Q154" t="s">
        <v>25415</v>
      </c>
      <c r="R154" t="s">
        <v>26642</v>
      </c>
    </row>
    <row r="155" spans="2:18" ht="11" outlineLevel="1" x14ac:dyDescent="0.15">
      <c r="B155" t="s">
        <v>549</v>
      </c>
      <c r="C155" t="s">
        <v>25408</v>
      </c>
      <c r="D155" t="s">
        <v>26470</v>
      </c>
      <c r="E155" t="s">
        <v>26542</v>
      </c>
      <c r="G155" t="s">
        <v>26640</v>
      </c>
      <c r="H155" t="s">
        <v>25419</v>
      </c>
      <c r="I155" t="s">
        <v>25420</v>
      </c>
      <c r="J155" t="s">
        <v>25420</v>
      </c>
      <c r="K155" s="5"/>
      <c r="L155" s="5"/>
      <c r="M155" s="5">
        <v>1.419</v>
      </c>
      <c r="N155" t="s">
        <v>967</v>
      </c>
      <c r="O155" s="15">
        <v>387</v>
      </c>
      <c r="P155" t="s">
        <v>25414</v>
      </c>
      <c r="Q155" t="s">
        <v>25415</v>
      </c>
      <c r="R155" t="s">
        <v>26643</v>
      </c>
    </row>
    <row r="156" spans="2:18" ht="11" outlineLevel="1" x14ac:dyDescent="0.15">
      <c r="B156" t="s">
        <v>549</v>
      </c>
      <c r="C156" t="s">
        <v>25408</v>
      </c>
      <c r="D156" t="s">
        <v>26470</v>
      </c>
      <c r="E156" t="s">
        <v>26542</v>
      </c>
      <c r="G156" t="s">
        <v>26640</v>
      </c>
      <c r="H156" t="s">
        <v>25408</v>
      </c>
      <c r="I156" t="s">
        <v>25422</v>
      </c>
      <c r="J156" t="s">
        <v>25423</v>
      </c>
      <c r="K156" s="5"/>
      <c r="L156" s="5"/>
      <c r="M156" s="5">
        <v>2.52</v>
      </c>
      <c r="N156" t="s">
        <v>967</v>
      </c>
      <c r="O156" s="15">
        <v>387</v>
      </c>
      <c r="P156" t="s">
        <v>25414</v>
      </c>
      <c r="Q156" t="s">
        <v>25415</v>
      </c>
      <c r="R156" t="s">
        <v>26644</v>
      </c>
    </row>
    <row r="157" spans="2:18" ht="11" outlineLevel="1" x14ac:dyDescent="0.15">
      <c r="B157" t="s">
        <v>549</v>
      </c>
      <c r="C157" t="s">
        <v>25408</v>
      </c>
      <c r="D157" t="s">
        <v>26470</v>
      </c>
      <c r="E157" t="s">
        <v>26542</v>
      </c>
      <c r="G157" t="s">
        <v>26640</v>
      </c>
      <c r="H157" t="s">
        <v>25408</v>
      </c>
      <c r="I157" t="s">
        <v>25425</v>
      </c>
      <c r="J157" t="s">
        <v>25423</v>
      </c>
      <c r="K157" s="5"/>
      <c r="L157" s="5"/>
      <c r="M157" s="5">
        <v>0</v>
      </c>
      <c r="N157" t="s">
        <v>967</v>
      </c>
      <c r="O157" s="15">
        <v>387</v>
      </c>
      <c r="P157" t="s">
        <v>25414</v>
      </c>
      <c r="Q157" t="s">
        <v>25415</v>
      </c>
      <c r="R157" t="s">
        <v>26645</v>
      </c>
    </row>
    <row r="158" spans="2:18" ht="11" outlineLevel="1" x14ac:dyDescent="0.15">
      <c r="B158" t="s">
        <v>549</v>
      </c>
      <c r="C158" t="s">
        <v>25408</v>
      </c>
      <c r="D158" t="s">
        <v>26470</v>
      </c>
      <c r="E158" t="s">
        <v>26542</v>
      </c>
      <c r="G158" t="s">
        <v>26640</v>
      </c>
      <c r="H158" t="s">
        <v>25408</v>
      </c>
      <c r="I158" t="s">
        <v>25427</v>
      </c>
      <c r="J158" t="s">
        <v>25423</v>
      </c>
      <c r="K158" s="5"/>
      <c r="L158" s="5"/>
      <c r="M158" s="5">
        <v>2.52</v>
      </c>
      <c r="N158" t="s">
        <v>967</v>
      </c>
      <c r="O158" s="15">
        <v>387</v>
      </c>
      <c r="P158" t="s">
        <v>25414</v>
      </c>
      <c r="Q158" t="s">
        <v>25415</v>
      </c>
      <c r="R158" t="s">
        <v>26646</v>
      </c>
    </row>
    <row r="159" spans="2:18" ht="11" outlineLevel="1" x14ac:dyDescent="0.15">
      <c r="B159" t="s">
        <v>549</v>
      </c>
      <c r="C159" t="s">
        <v>25408</v>
      </c>
      <c r="D159" t="s">
        <v>26470</v>
      </c>
      <c r="E159" t="s">
        <v>26542</v>
      </c>
      <c r="F159" t="s">
        <v>10430</v>
      </c>
      <c r="G159" t="s">
        <v>26571</v>
      </c>
      <c r="I159" t="s">
        <v>25412</v>
      </c>
      <c r="J159" t="s">
        <v>25413</v>
      </c>
      <c r="K159" s="5"/>
      <c r="L159" s="5"/>
      <c r="M159" s="5">
        <v>0</v>
      </c>
      <c r="N159" t="s">
        <v>967</v>
      </c>
      <c r="O159" s="15">
        <v>387</v>
      </c>
      <c r="P159" t="s">
        <v>25414</v>
      </c>
      <c r="Q159" t="s">
        <v>25415</v>
      </c>
      <c r="R159" t="s">
        <v>26647</v>
      </c>
    </row>
    <row r="160" spans="2:18" ht="11" outlineLevel="1" x14ac:dyDescent="0.15">
      <c r="B160" t="s">
        <v>549</v>
      </c>
      <c r="C160" t="s">
        <v>25408</v>
      </c>
      <c r="D160" t="s">
        <v>26470</v>
      </c>
      <c r="E160" t="s">
        <v>26542</v>
      </c>
      <c r="F160" t="s">
        <v>10430</v>
      </c>
      <c r="G160" t="s">
        <v>26571</v>
      </c>
      <c r="H160" t="s">
        <v>8375</v>
      </c>
      <c r="I160" t="s">
        <v>25417</v>
      </c>
      <c r="J160" t="s">
        <v>25417</v>
      </c>
      <c r="K160" s="5"/>
      <c r="L160" s="5"/>
      <c r="M160" s="5">
        <v>1.2999999999999999E-2</v>
      </c>
      <c r="N160" t="s">
        <v>967</v>
      </c>
      <c r="O160" s="15">
        <v>387</v>
      </c>
      <c r="P160" t="s">
        <v>25414</v>
      </c>
      <c r="Q160" t="s">
        <v>25415</v>
      </c>
      <c r="R160" t="s">
        <v>26648</v>
      </c>
    </row>
    <row r="161" spans="2:18" ht="11" outlineLevel="1" x14ac:dyDescent="0.15">
      <c r="B161" t="s">
        <v>549</v>
      </c>
      <c r="C161" t="s">
        <v>25408</v>
      </c>
      <c r="D161" t="s">
        <v>26470</v>
      </c>
      <c r="E161" t="s">
        <v>26542</v>
      </c>
      <c r="F161" t="s">
        <v>10430</v>
      </c>
      <c r="G161" t="s">
        <v>26571</v>
      </c>
      <c r="H161" t="s">
        <v>25419</v>
      </c>
      <c r="I161" t="s">
        <v>25420</v>
      </c>
      <c r="J161" t="s">
        <v>25420</v>
      </c>
      <c r="K161" s="5"/>
      <c r="L161" s="5"/>
      <c r="M161" s="5">
        <v>1.419</v>
      </c>
      <c r="N161" t="s">
        <v>967</v>
      </c>
      <c r="O161" s="15">
        <v>387</v>
      </c>
      <c r="P161" t="s">
        <v>25414</v>
      </c>
      <c r="Q161" t="s">
        <v>25415</v>
      </c>
      <c r="R161" t="s">
        <v>26649</v>
      </c>
    </row>
    <row r="162" spans="2:18" ht="11" outlineLevel="1" x14ac:dyDescent="0.15">
      <c r="B162" t="s">
        <v>549</v>
      </c>
      <c r="C162" t="s">
        <v>25408</v>
      </c>
      <c r="D162" t="s">
        <v>26470</v>
      </c>
      <c r="E162" t="s">
        <v>26542</v>
      </c>
      <c r="F162" t="s">
        <v>10430</v>
      </c>
      <c r="G162" t="s">
        <v>26571</v>
      </c>
      <c r="H162" t="s">
        <v>25408</v>
      </c>
      <c r="I162" t="s">
        <v>25422</v>
      </c>
      <c r="J162" t="s">
        <v>25423</v>
      </c>
      <c r="K162" s="5"/>
      <c r="L162" s="5"/>
      <c r="M162" s="5">
        <v>2.52</v>
      </c>
      <c r="N162" t="s">
        <v>967</v>
      </c>
      <c r="O162" s="15">
        <v>387</v>
      </c>
      <c r="P162" t="s">
        <v>25414</v>
      </c>
      <c r="Q162" t="s">
        <v>25415</v>
      </c>
      <c r="R162" t="s">
        <v>26650</v>
      </c>
    </row>
    <row r="163" spans="2:18" ht="11" outlineLevel="1" x14ac:dyDescent="0.15">
      <c r="B163" t="s">
        <v>549</v>
      </c>
      <c r="C163" t="s">
        <v>25408</v>
      </c>
      <c r="D163" t="s">
        <v>26470</v>
      </c>
      <c r="E163" t="s">
        <v>26542</v>
      </c>
      <c r="F163" t="s">
        <v>10430</v>
      </c>
      <c r="G163" t="s">
        <v>26571</v>
      </c>
      <c r="H163" t="s">
        <v>25408</v>
      </c>
      <c r="I163" t="s">
        <v>25425</v>
      </c>
      <c r="J163" t="s">
        <v>25423</v>
      </c>
      <c r="K163" s="5"/>
      <c r="L163" s="5"/>
      <c r="M163" s="5">
        <v>0</v>
      </c>
      <c r="N163" t="s">
        <v>967</v>
      </c>
      <c r="O163" s="15">
        <v>387</v>
      </c>
      <c r="P163" t="s">
        <v>25414</v>
      </c>
      <c r="Q163" t="s">
        <v>25415</v>
      </c>
      <c r="R163" t="s">
        <v>26651</v>
      </c>
    </row>
    <row r="164" spans="2:18" ht="11" outlineLevel="1" x14ac:dyDescent="0.15">
      <c r="B164" t="s">
        <v>549</v>
      </c>
      <c r="C164" t="s">
        <v>25408</v>
      </c>
      <c r="D164" t="s">
        <v>26470</v>
      </c>
      <c r="E164" t="s">
        <v>26542</v>
      </c>
      <c r="F164" t="s">
        <v>10430</v>
      </c>
      <c r="G164" t="s">
        <v>26571</v>
      </c>
      <c r="H164" t="s">
        <v>25408</v>
      </c>
      <c r="I164" t="s">
        <v>25427</v>
      </c>
      <c r="J164" t="s">
        <v>25423</v>
      </c>
      <c r="K164" s="5"/>
      <c r="L164" s="5"/>
      <c r="M164" s="5">
        <v>2.52</v>
      </c>
      <c r="N164" t="s">
        <v>967</v>
      </c>
      <c r="O164" s="15">
        <v>387</v>
      </c>
      <c r="P164" t="s">
        <v>25414</v>
      </c>
      <c r="Q164" t="s">
        <v>25415</v>
      </c>
      <c r="R164" t="s">
        <v>26652</v>
      </c>
    </row>
    <row r="165" spans="2:18" ht="11" outlineLevel="1" x14ac:dyDescent="0.15">
      <c r="B165" t="s">
        <v>549</v>
      </c>
      <c r="C165" t="s">
        <v>25408</v>
      </c>
      <c r="D165" t="s">
        <v>26470</v>
      </c>
      <c r="E165" t="s">
        <v>26542</v>
      </c>
      <c r="F165" t="s">
        <v>10430</v>
      </c>
      <c r="G165" t="s">
        <v>26578</v>
      </c>
      <c r="I165" t="s">
        <v>25412</v>
      </c>
      <c r="J165" t="s">
        <v>25413</v>
      </c>
      <c r="K165" s="5"/>
      <c r="L165" s="5"/>
      <c r="M165" s="5">
        <v>0</v>
      </c>
      <c r="N165" t="s">
        <v>967</v>
      </c>
      <c r="O165" s="15">
        <v>387</v>
      </c>
      <c r="P165" t="s">
        <v>25414</v>
      </c>
      <c r="Q165" t="s">
        <v>25415</v>
      </c>
      <c r="R165" t="s">
        <v>26653</v>
      </c>
    </row>
    <row r="166" spans="2:18" ht="11" outlineLevel="1" x14ac:dyDescent="0.15">
      <c r="B166" t="s">
        <v>549</v>
      </c>
      <c r="C166" t="s">
        <v>25408</v>
      </c>
      <c r="D166" t="s">
        <v>26470</v>
      </c>
      <c r="E166" t="s">
        <v>26542</v>
      </c>
      <c r="F166" t="s">
        <v>10430</v>
      </c>
      <c r="G166" t="s">
        <v>26578</v>
      </c>
      <c r="H166" t="s">
        <v>8375</v>
      </c>
      <c r="I166" t="s">
        <v>25417</v>
      </c>
      <c r="J166" t="s">
        <v>25417</v>
      </c>
      <c r="K166" s="5"/>
      <c r="L166" s="5"/>
      <c r="M166" s="5">
        <v>5.9960000000000004</v>
      </c>
      <c r="N166" t="s">
        <v>967</v>
      </c>
      <c r="O166" s="15">
        <v>387</v>
      </c>
      <c r="P166" t="s">
        <v>25414</v>
      </c>
      <c r="Q166" t="s">
        <v>25415</v>
      </c>
      <c r="R166" t="s">
        <v>26654</v>
      </c>
    </row>
    <row r="167" spans="2:18" ht="11" outlineLevel="1" x14ac:dyDescent="0.15">
      <c r="B167" t="s">
        <v>549</v>
      </c>
      <c r="C167" t="s">
        <v>25408</v>
      </c>
      <c r="D167" t="s">
        <v>26470</v>
      </c>
      <c r="E167" t="s">
        <v>26542</v>
      </c>
      <c r="F167" t="s">
        <v>10430</v>
      </c>
      <c r="G167" t="s">
        <v>26578</v>
      </c>
      <c r="H167" t="s">
        <v>25419</v>
      </c>
      <c r="I167" t="s">
        <v>25420</v>
      </c>
      <c r="J167" t="s">
        <v>25420</v>
      </c>
      <c r="K167" s="5"/>
      <c r="L167" s="5"/>
      <c r="M167" s="5">
        <v>74.706000000000003</v>
      </c>
      <c r="N167" t="s">
        <v>967</v>
      </c>
      <c r="O167" s="15">
        <v>387</v>
      </c>
      <c r="P167" t="s">
        <v>25414</v>
      </c>
      <c r="Q167" t="s">
        <v>25415</v>
      </c>
      <c r="R167" t="s">
        <v>26655</v>
      </c>
    </row>
    <row r="168" spans="2:18" ht="11" outlineLevel="1" x14ac:dyDescent="0.15">
      <c r="B168" t="s">
        <v>549</v>
      </c>
      <c r="C168" t="s">
        <v>25408</v>
      </c>
      <c r="D168" t="s">
        <v>26470</v>
      </c>
      <c r="E168" t="s">
        <v>26542</v>
      </c>
      <c r="F168" t="s">
        <v>10430</v>
      </c>
      <c r="G168" t="s">
        <v>26578</v>
      </c>
      <c r="H168" t="s">
        <v>25408</v>
      </c>
      <c r="I168" t="s">
        <v>25422</v>
      </c>
      <c r="J168" t="s">
        <v>25423</v>
      </c>
      <c r="K168" s="5"/>
      <c r="L168" s="5"/>
      <c r="M168" s="5">
        <v>75.17</v>
      </c>
      <c r="N168" t="s">
        <v>967</v>
      </c>
      <c r="O168" s="15">
        <v>387</v>
      </c>
      <c r="P168" t="s">
        <v>25414</v>
      </c>
      <c r="Q168" t="s">
        <v>25415</v>
      </c>
      <c r="R168" t="s">
        <v>26656</v>
      </c>
    </row>
    <row r="169" spans="2:18" ht="11" outlineLevel="1" x14ac:dyDescent="0.15">
      <c r="B169" t="s">
        <v>549</v>
      </c>
      <c r="C169" t="s">
        <v>25408</v>
      </c>
      <c r="D169" t="s">
        <v>26470</v>
      </c>
      <c r="E169" t="s">
        <v>26542</v>
      </c>
      <c r="F169" t="s">
        <v>10430</v>
      </c>
      <c r="G169" t="s">
        <v>26578</v>
      </c>
      <c r="H169" t="s">
        <v>25408</v>
      </c>
      <c r="I169" t="s">
        <v>25425</v>
      </c>
      <c r="J169" t="s">
        <v>25423</v>
      </c>
      <c r="K169" s="5"/>
      <c r="L169" s="5"/>
      <c r="M169" s="5">
        <v>0</v>
      </c>
      <c r="N169" t="s">
        <v>967</v>
      </c>
      <c r="O169" s="15">
        <v>387</v>
      </c>
      <c r="P169" t="s">
        <v>25414</v>
      </c>
      <c r="Q169" t="s">
        <v>25415</v>
      </c>
      <c r="R169" t="s">
        <v>26657</v>
      </c>
    </row>
    <row r="170" spans="2:18" ht="11" outlineLevel="1" x14ac:dyDescent="0.15">
      <c r="B170" t="s">
        <v>549</v>
      </c>
      <c r="C170" t="s">
        <v>25408</v>
      </c>
      <c r="D170" t="s">
        <v>26470</v>
      </c>
      <c r="E170" t="s">
        <v>26542</v>
      </c>
      <c r="F170" t="s">
        <v>10430</v>
      </c>
      <c r="G170" t="s">
        <v>26578</v>
      </c>
      <c r="H170" t="s">
        <v>25408</v>
      </c>
      <c r="I170" t="s">
        <v>25427</v>
      </c>
      <c r="J170" t="s">
        <v>25423</v>
      </c>
      <c r="K170" s="5"/>
      <c r="L170" s="5"/>
      <c r="M170" s="5">
        <v>75.17</v>
      </c>
      <c r="N170" t="s">
        <v>967</v>
      </c>
      <c r="O170" s="15">
        <v>387</v>
      </c>
      <c r="P170" t="s">
        <v>25414</v>
      </c>
      <c r="Q170" t="s">
        <v>25415</v>
      </c>
      <c r="R170" t="s">
        <v>26658</v>
      </c>
    </row>
    <row r="171" spans="2:18" ht="11" outlineLevel="1" x14ac:dyDescent="0.15">
      <c r="B171" t="s">
        <v>549</v>
      </c>
      <c r="C171" t="s">
        <v>25408</v>
      </c>
      <c r="D171" t="s">
        <v>26470</v>
      </c>
      <c r="E171" t="s">
        <v>26542</v>
      </c>
      <c r="G171" t="s">
        <v>26659</v>
      </c>
      <c r="I171" t="s">
        <v>25412</v>
      </c>
      <c r="J171" t="s">
        <v>25413</v>
      </c>
      <c r="K171" s="5"/>
      <c r="L171" s="5"/>
      <c r="M171" s="5">
        <v>0</v>
      </c>
      <c r="N171" t="s">
        <v>967</v>
      </c>
      <c r="O171" s="15">
        <v>387</v>
      </c>
      <c r="P171" t="s">
        <v>25414</v>
      </c>
      <c r="Q171" t="s">
        <v>25415</v>
      </c>
      <c r="R171" t="s">
        <v>26660</v>
      </c>
    </row>
    <row r="172" spans="2:18" ht="11" outlineLevel="1" x14ac:dyDescent="0.15">
      <c r="B172" t="s">
        <v>549</v>
      </c>
      <c r="C172" t="s">
        <v>25408</v>
      </c>
      <c r="D172" t="s">
        <v>26470</v>
      </c>
      <c r="E172" t="s">
        <v>26542</v>
      </c>
      <c r="G172" t="s">
        <v>26659</v>
      </c>
      <c r="H172" t="s">
        <v>8375</v>
      </c>
      <c r="I172" t="s">
        <v>25417</v>
      </c>
      <c r="J172" t="s">
        <v>25417</v>
      </c>
      <c r="K172" s="5"/>
      <c r="L172" s="5"/>
      <c r="M172" s="5">
        <v>8.1890000000000001</v>
      </c>
      <c r="N172" t="s">
        <v>967</v>
      </c>
      <c r="O172" s="15">
        <v>387</v>
      </c>
      <c r="P172" t="s">
        <v>25414</v>
      </c>
      <c r="Q172" t="s">
        <v>25415</v>
      </c>
      <c r="R172" t="s">
        <v>26661</v>
      </c>
    </row>
    <row r="173" spans="2:18" ht="11" outlineLevel="1" x14ac:dyDescent="0.15">
      <c r="B173" t="s">
        <v>549</v>
      </c>
      <c r="C173" t="s">
        <v>25408</v>
      </c>
      <c r="D173" t="s">
        <v>26470</v>
      </c>
      <c r="E173" t="s">
        <v>26542</v>
      </c>
      <c r="G173" t="s">
        <v>26659</v>
      </c>
      <c r="H173" t="s">
        <v>25419</v>
      </c>
      <c r="I173" t="s">
        <v>25420</v>
      </c>
      <c r="J173" t="s">
        <v>25420</v>
      </c>
      <c r="K173" s="5"/>
      <c r="L173" s="5"/>
      <c r="M173" s="5">
        <v>1.87</v>
      </c>
      <c r="N173" t="s">
        <v>967</v>
      </c>
      <c r="O173" s="15">
        <v>387</v>
      </c>
      <c r="P173" t="s">
        <v>25414</v>
      </c>
      <c r="Q173" t="s">
        <v>25415</v>
      </c>
      <c r="R173" t="s">
        <v>26662</v>
      </c>
    </row>
    <row r="174" spans="2:18" ht="11" outlineLevel="1" x14ac:dyDescent="0.15">
      <c r="B174" t="s">
        <v>549</v>
      </c>
      <c r="C174" t="s">
        <v>25408</v>
      </c>
      <c r="D174" t="s">
        <v>26470</v>
      </c>
      <c r="E174" t="s">
        <v>26542</v>
      </c>
      <c r="G174" t="s">
        <v>26659</v>
      </c>
      <c r="H174" t="s">
        <v>25408</v>
      </c>
      <c r="I174" t="s">
        <v>25422</v>
      </c>
      <c r="J174" t="s">
        <v>25423</v>
      </c>
      <c r="K174" s="5"/>
      <c r="L174" s="5"/>
      <c r="M174" s="5">
        <v>1.49</v>
      </c>
      <c r="N174" t="s">
        <v>967</v>
      </c>
      <c r="O174" s="15">
        <v>387</v>
      </c>
      <c r="P174" t="s">
        <v>25414</v>
      </c>
      <c r="Q174" t="s">
        <v>25415</v>
      </c>
      <c r="R174" t="s">
        <v>26663</v>
      </c>
    </row>
    <row r="175" spans="2:18" ht="11" outlineLevel="1" x14ac:dyDescent="0.15">
      <c r="B175" t="s">
        <v>549</v>
      </c>
      <c r="C175" t="s">
        <v>25408</v>
      </c>
      <c r="D175" t="s">
        <v>26470</v>
      </c>
      <c r="E175" t="s">
        <v>26542</v>
      </c>
      <c r="G175" t="s">
        <v>26659</v>
      </c>
      <c r="H175" t="s">
        <v>25408</v>
      </c>
      <c r="I175" t="s">
        <v>25425</v>
      </c>
      <c r="J175" t="s">
        <v>25423</v>
      </c>
      <c r="K175" s="5"/>
      <c r="L175" s="5"/>
      <c r="M175" s="5">
        <v>0</v>
      </c>
      <c r="N175" t="s">
        <v>967</v>
      </c>
      <c r="O175" s="15">
        <v>387</v>
      </c>
      <c r="P175" t="s">
        <v>25414</v>
      </c>
      <c r="Q175" t="s">
        <v>25415</v>
      </c>
      <c r="R175" t="s">
        <v>26664</v>
      </c>
    </row>
    <row r="176" spans="2:18" ht="11" outlineLevel="1" x14ac:dyDescent="0.15">
      <c r="B176" t="s">
        <v>549</v>
      </c>
      <c r="C176" t="s">
        <v>25408</v>
      </c>
      <c r="D176" t="s">
        <v>26470</v>
      </c>
      <c r="E176" t="s">
        <v>26542</v>
      </c>
      <c r="G176" t="s">
        <v>26659</v>
      </c>
      <c r="H176" t="s">
        <v>25408</v>
      </c>
      <c r="I176" t="s">
        <v>25427</v>
      </c>
      <c r="J176" t="s">
        <v>25423</v>
      </c>
      <c r="K176" s="5"/>
      <c r="L176" s="5"/>
      <c r="M176" s="5">
        <v>1.49</v>
      </c>
      <c r="N176" t="s">
        <v>967</v>
      </c>
      <c r="O176" s="15">
        <v>387</v>
      </c>
      <c r="P176" t="s">
        <v>25414</v>
      </c>
      <c r="Q176" t="s">
        <v>25415</v>
      </c>
      <c r="R176" t="s">
        <v>26665</v>
      </c>
    </row>
    <row r="177" spans="2:18" ht="11" outlineLevel="1" x14ac:dyDescent="0.15">
      <c r="B177" t="s">
        <v>549</v>
      </c>
      <c r="C177" t="s">
        <v>25408</v>
      </c>
      <c r="D177" t="s">
        <v>26470</v>
      </c>
      <c r="E177" t="s">
        <v>26542</v>
      </c>
      <c r="F177" t="s">
        <v>10430</v>
      </c>
      <c r="G177" t="s">
        <v>26666</v>
      </c>
      <c r="I177" t="s">
        <v>25412</v>
      </c>
      <c r="J177" t="s">
        <v>25413</v>
      </c>
      <c r="K177" s="5"/>
      <c r="L177" s="5"/>
      <c r="M177" s="5">
        <v>0</v>
      </c>
      <c r="N177" t="s">
        <v>967</v>
      </c>
      <c r="O177" s="15">
        <v>387</v>
      </c>
      <c r="P177" t="s">
        <v>25414</v>
      </c>
      <c r="Q177" t="s">
        <v>25415</v>
      </c>
      <c r="R177" t="s">
        <v>26667</v>
      </c>
    </row>
    <row r="178" spans="2:18" ht="11" outlineLevel="1" x14ac:dyDescent="0.15">
      <c r="B178" t="s">
        <v>549</v>
      </c>
      <c r="C178" t="s">
        <v>25408</v>
      </c>
      <c r="D178" t="s">
        <v>26470</v>
      </c>
      <c r="E178" t="s">
        <v>26542</v>
      </c>
      <c r="F178" t="s">
        <v>10430</v>
      </c>
      <c r="G178" t="s">
        <v>26666</v>
      </c>
      <c r="H178" t="s">
        <v>8375</v>
      </c>
      <c r="I178" t="s">
        <v>25417</v>
      </c>
      <c r="J178" t="s">
        <v>25417</v>
      </c>
      <c r="K178" s="5"/>
      <c r="L178" s="5"/>
      <c r="M178" s="5">
        <v>8.1890000000000001</v>
      </c>
      <c r="N178" t="s">
        <v>967</v>
      </c>
      <c r="O178" s="15">
        <v>387</v>
      </c>
      <c r="P178" t="s">
        <v>25414</v>
      </c>
      <c r="Q178" t="s">
        <v>25415</v>
      </c>
      <c r="R178" t="s">
        <v>26668</v>
      </c>
    </row>
    <row r="179" spans="2:18" ht="11" outlineLevel="1" x14ac:dyDescent="0.15">
      <c r="B179" t="s">
        <v>549</v>
      </c>
      <c r="C179" t="s">
        <v>25408</v>
      </c>
      <c r="D179" t="s">
        <v>26470</v>
      </c>
      <c r="E179" t="s">
        <v>26542</v>
      </c>
      <c r="F179" t="s">
        <v>10430</v>
      </c>
      <c r="G179" t="s">
        <v>26666</v>
      </c>
      <c r="H179" t="s">
        <v>25419</v>
      </c>
      <c r="I179" t="s">
        <v>25420</v>
      </c>
      <c r="J179" t="s">
        <v>25420</v>
      </c>
      <c r="K179" s="5"/>
      <c r="L179" s="5"/>
      <c r="M179" s="5">
        <v>1.87</v>
      </c>
      <c r="N179" t="s">
        <v>967</v>
      </c>
      <c r="O179" s="15">
        <v>387</v>
      </c>
      <c r="P179" t="s">
        <v>25414</v>
      </c>
      <c r="Q179" t="s">
        <v>25415</v>
      </c>
      <c r="R179" t="s">
        <v>26669</v>
      </c>
    </row>
    <row r="180" spans="2:18" ht="11" outlineLevel="1" x14ac:dyDescent="0.15">
      <c r="B180" t="s">
        <v>549</v>
      </c>
      <c r="C180" t="s">
        <v>25408</v>
      </c>
      <c r="D180" t="s">
        <v>26470</v>
      </c>
      <c r="E180" t="s">
        <v>26542</v>
      </c>
      <c r="F180" t="s">
        <v>10430</v>
      </c>
      <c r="G180" t="s">
        <v>26666</v>
      </c>
      <c r="H180" t="s">
        <v>25408</v>
      </c>
      <c r="I180" t="s">
        <v>25422</v>
      </c>
      <c r="J180" t="s">
        <v>25423</v>
      </c>
      <c r="K180" s="5"/>
      <c r="L180" s="5"/>
      <c r="M180" s="5">
        <v>1.49</v>
      </c>
      <c r="N180" t="s">
        <v>967</v>
      </c>
      <c r="O180" s="15">
        <v>387</v>
      </c>
      <c r="P180" t="s">
        <v>25414</v>
      </c>
      <c r="Q180" t="s">
        <v>25415</v>
      </c>
      <c r="R180" t="s">
        <v>26670</v>
      </c>
    </row>
    <row r="181" spans="2:18" ht="11" outlineLevel="1" x14ac:dyDescent="0.15">
      <c r="B181" t="s">
        <v>549</v>
      </c>
      <c r="C181" t="s">
        <v>25408</v>
      </c>
      <c r="D181" t="s">
        <v>26470</v>
      </c>
      <c r="E181" t="s">
        <v>26542</v>
      </c>
      <c r="F181" t="s">
        <v>10430</v>
      </c>
      <c r="G181" t="s">
        <v>26666</v>
      </c>
      <c r="H181" t="s">
        <v>25408</v>
      </c>
      <c r="I181" t="s">
        <v>25425</v>
      </c>
      <c r="J181" t="s">
        <v>25423</v>
      </c>
      <c r="K181" s="5"/>
      <c r="L181" s="5"/>
      <c r="M181" s="5">
        <v>0</v>
      </c>
      <c r="N181" t="s">
        <v>967</v>
      </c>
      <c r="O181" s="15">
        <v>387</v>
      </c>
      <c r="P181" t="s">
        <v>25414</v>
      </c>
      <c r="Q181" t="s">
        <v>25415</v>
      </c>
      <c r="R181" t="s">
        <v>26671</v>
      </c>
    </row>
    <row r="182" spans="2:18" ht="11" outlineLevel="1" x14ac:dyDescent="0.15">
      <c r="B182" t="s">
        <v>549</v>
      </c>
      <c r="C182" t="s">
        <v>25408</v>
      </c>
      <c r="D182" t="s">
        <v>26470</v>
      </c>
      <c r="E182" t="s">
        <v>26542</v>
      </c>
      <c r="F182" t="s">
        <v>10430</v>
      </c>
      <c r="G182" t="s">
        <v>26666</v>
      </c>
      <c r="H182" t="s">
        <v>25408</v>
      </c>
      <c r="I182" t="s">
        <v>25427</v>
      </c>
      <c r="J182" t="s">
        <v>25423</v>
      </c>
      <c r="K182" s="5"/>
      <c r="L182" s="5"/>
      <c r="M182" s="5">
        <v>1.49</v>
      </c>
      <c r="N182" t="s">
        <v>967</v>
      </c>
      <c r="O182" s="15">
        <v>387</v>
      </c>
      <c r="P182" t="s">
        <v>25414</v>
      </c>
      <c r="Q182" t="s">
        <v>25415</v>
      </c>
      <c r="R182" t="s">
        <v>26672</v>
      </c>
    </row>
    <row r="183" spans="2:18" ht="11" outlineLevel="1" x14ac:dyDescent="0.15">
      <c r="B183" t="s">
        <v>549</v>
      </c>
      <c r="C183" t="s">
        <v>25408</v>
      </c>
      <c r="D183" t="s">
        <v>26470</v>
      </c>
      <c r="E183" t="s">
        <v>26542</v>
      </c>
      <c r="F183" t="s">
        <v>10430</v>
      </c>
      <c r="G183" t="s">
        <v>26585</v>
      </c>
      <c r="I183" t="s">
        <v>25412</v>
      </c>
      <c r="J183" t="s">
        <v>25413</v>
      </c>
      <c r="K183" s="5"/>
      <c r="L183" s="5"/>
      <c r="M183" s="5">
        <v>0</v>
      </c>
      <c r="N183" t="s">
        <v>967</v>
      </c>
      <c r="O183" s="15">
        <v>388</v>
      </c>
      <c r="P183" t="s">
        <v>25414</v>
      </c>
      <c r="Q183" t="s">
        <v>25415</v>
      </c>
      <c r="R183" t="s">
        <v>26673</v>
      </c>
    </row>
    <row r="184" spans="2:18" ht="11" outlineLevel="1" x14ac:dyDescent="0.15">
      <c r="B184" t="s">
        <v>549</v>
      </c>
      <c r="C184" t="s">
        <v>25408</v>
      </c>
      <c r="D184" t="s">
        <v>26470</v>
      </c>
      <c r="E184" t="s">
        <v>26542</v>
      </c>
      <c r="F184" t="s">
        <v>10430</v>
      </c>
      <c r="G184" t="s">
        <v>26585</v>
      </c>
      <c r="H184" t="s">
        <v>8375</v>
      </c>
      <c r="I184" t="s">
        <v>25417</v>
      </c>
      <c r="J184" t="s">
        <v>25417</v>
      </c>
      <c r="K184" s="5"/>
      <c r="L184" s="5"/>
      <c r="M184" s="5">
        <v>14.185</v>
      </c>
      <c r="N184" t="s">
        <v>967</v>
      </c>
      <c r="O184" s="15">
        <v>388</v>
      </c>
      <c r="P184" t="s">
        <v>25414</v>
      </c>
      <c r="Q184" t="s">
        <v>25415</v>
      </c>
      <c r="R184" t="s">
        <v>26674</v>
      </c>
    </row>
    <row r="185" spans="2:18" ht="11" outlineLevel="1" x14ac:dyDescent="0.15">
      <c r="B185" t="s">
        <v>549</v>
      </c>
      <c r="C185" t="s">
        <v>25408</v>
      </c>
      <c r="D185" t="s">
        <v>26470</v>
      </c>
      <c r="E185" t="s">
        <v>26542</v>
      </c>
      <c r="F185" t="s">
        <v>10430</v>
      </c>
      <c r="G185" t="s">
        <v>26585</v>
      </c>
      <c r="H185" t="s">
        <v>25419</v>
      </c>
      <c r="I185" t="s">
        <v>25420</v>
      </c>
      <c r="J185" t="s">
        <v>25420</v>
      </c>
      <c r="K185" s="5">
        <v>38288</v>
      </c>
      <c r="L185" s="5">
        <v>2</v>
      </c>
      <c r="M185" s="5">
        <v>76.575999999999993</v>
      </c>
      <c r="N185" t="s">
        <v>967</v>
      </c>
      <c r="O185" s="15">
        <v>388</v>
      </c>
      <c r="P185" t="s">
        <v>25414</v>
      </c>
      <c r="Q185" t="s">
        <v>25415</v>
      </c>
      <c r="R185" t="s">
        <v>26675</v>
      </c>
    </row>
    <row r="186" spans="2:18" ht="11" outlineLevel="1" x14ac:dyDescent="0.15">
      <c r="B186" t="s">
        <v>549</v>
      </c>
      <c r="C186" t="s">
        <v>25408</v>
      </c>
      <c r="D186" t="s">
        <v>26470</v>
      </c>
      <c r="E186" t="s">
        <v>26542</v>
      </c>
      <c r="F186" t="s">
        <v>10430</v>
      </c>
      <c r="G186" t="s">
        <v>26585</v>
      </c>
      <c r="H186" t="s">
        <v>25408</v>
      </c>
      <c r="I186" t="s">
        <v>25422</v>
      </c>
      <c r="J186" t="s">
        <v>25423</v>
      </c>
      <c r="K186" s="5">
        <v>38330</v>
      </c>
      <c r="L186" s="5">
        <v>2</v>
      </c>
      <c r="M186" s="5">
        <v>76.66</v>
      </c>
      <c r="N186" t="s">
        <v>967</v>
      </c>
      <c r="O186" s="15">
        <v>388</v>
      </c>
      <c r="P186" t="s">
        <v>25414</v>
      </c>
      <c r="Q186" t="s">
        <v>25415</v>
      </c>
      <c r="R186" t="s">
        <v>26676</v>
      </c>
    </row>
    <row r="187" spans="2:18" ht="11" outlineLevel="1" x14ac:dyDescent="0.15">
      <c r="B187" t="s">
        <v>549</v>
      </c>
      <c r="C187" t="s">
        <v>25408</v>
      </c>
      <c r="D187" t="s">
        <v>26470</v>
      </c>
      <c r="E187" t="s">
        <v>26542</v>
      </c>
      <c r="F187" t="s">
        <v>10430</v>
      </c>
      <c r="G187" t="s">
        <v>26585</v>
      </c>
      <c r="H187" t="s">
        <v>25408</v>
      </c>
      <c r="I187" t="s">
        <v>25425</v>
      </c>
      <c r="J187" t="s">
        <v>25423</v>
      </c>
      <c r="K187" s="5"/>
      <c r="L187" s="5"/>
      <c r="M187" s="5">
        <v>0</v>
      </c>
      <c r="N187" t="s">
        <v>967</v>
      </c>
      <c r="O187" s="15">
        <v>388</v>
      </c>
      <c r="P187" t="s">
        <v>25414</v>
      </c>
      <c r="Q187" t="s">
        <v>25415</v>
      </c>
      <c r="R187" t="s">
        <v>26677</v>
      </c>
    </row>
    <row r="188" spans="2:18" ht="11" outlineLevel="1" x14ac:dyDescent="0.15">
      <c r="B188" t="s">
        <v>549</v>
      </c>
      <c r="C188" t="s">
        <v>25408</v>
      </c>
      <c r="D188" t="s">
        <v>26470</v>
      </c>
      <c r="E188" t="s">
        <v>26542</v>
      </c>
      <c r="F188" t="s">
        <v>10430</v>
      </c>
      <c r="G188" t="s">
        <v>26585</v>
      </c>
      <c r="H188" t="s">
        <v>25408</v>
      </c>
      <c r="I188" t="s">
        <v>25427</v>
      </c>
      <c r="J188" t="s">
        <v>25423</v>
      </c>
      <c r="K188" s="5">
        <v>38330</v>
      </c>
      <c r="L188" s="5">
        <v>2</v>
      </c>
      <c r="M188" s="5">
        <v>76.66</v>
      </c>
      <c r="N188" t="s">
        <v>967</v>
      </c>
      <c r="O188" s="15">
        <v>388</v>
      </c>
      <c r="P188" t="s">
        <v>25414</v>
      </c>
      <c r="Q188" t="s">
        <v>25415</v>
      </c>
      <c r="R188" t="s">
        <v>26678</v>
      </c>
    </row>
    <row r="189" spans="2:18" ht="11" outlineLevel="1" x14ac:dyDescent="0.15">
      <c r="B189" t="s">
        <v>552</v>
      </c>
      <c r="C189" t="s">
        <v>25429</v>
      </c>
      <c r="D189" t="s">
        <v>26470</v>
      </c>
      <c r="E189" t="s">
        <v>26471</v>
      </c>
      <c r="G189" t="s">
        <v>26472</v>
      </c>
      <c r="I189" t="s">
        <v>25412</v>
      </c>
      <c r="J189" t="s">
        <v>25413</v>
      </c>
      <c r="K189" s="5">
        <v>18176.400000000001</v>
      </c>
      <c r="L189" s="5">
        <v>5</v>
      </c>
      <c r="M189" s="5">
        <v>90.882000000000005</v>
      </c>
      <c r="N189" t="s">
        <v>967</v>
      </c>
      <c r="O189" s="15">
        <v>275</v>
      </c>
      <c r="P189" t="s">
        <v>25607</v>
      </c>
      <c r="Q189" t="s">
        <v>25415</v>
      </c>
      <c r="R189" t="s">
        <v>26679</v>
      </c>
    </row>
    <row r="190" spans="2:18" ht="11" outlineLevel="1" x14ac:dyDescent="0.15">
      <c r="B190" t="s">
        <v>552</v>
      </c>
      <c r="C190" t="s">
        <v>25429</v>
      </c>
      <c r="D190" t="s">
        <v>26470</v>
      </c>
      <c r="E190" t="s">
        <v>26471</v>
      </c>
      <c r="G190" t="s">
        <v>26472</v>
      </c>
      <c r="H190" t="s">
        <v>25419</v>
      </c>
      <c r="I190" t="s">
        <v>25417</v>
      </c>
      <c r="J190" t="s">
        <v>25417</v>
      </c>
      <c r="K190" s="5">
        <v>14324</v>
      </c>
      <c r="L190" s="5">
        <v>2</v>
      </c>
      <c r="M190" s="5">
        <v>28.648</v>
      </c>
      <c r="N190" t="s">
        <v>967</v>
      </c>
      <c r="O190" s="15">
        <v>275</v>
      </c>
      <c r="P190" t="s">
        <v>25607</v>
      </c>
      <c r="Q190" t="s">
        <v>25415</v>
      </c>
      <c r="R190" t="s">
        <v>26680</v>
      </c>
    </row>
    <row r="191" spans="2:18" ht="11" outlineLevel="1" x14ac:dyDescent="0.15">
      <c r="B191" t="s">
        <v>552</v>
      </c>
      <c r="C191" t="s">
        <v>25429</v>
      </c>
      <c r="D191" t="s">
        <v>26470</v>
      </c>
      <c r="E191" t="s">
        <v>26471</v>
      </c>
      <c r="G191" t="s">
        <v>26472</v>
      </c>
      <c r="H191" t="s">
        <v>25408</v>
      </c>
      <c r="I191" t="s">
        <v>25420</v>
      </c>
      <c r="J191" t="s">
        <v>25420</v>
      </c>
      <c r="K191" s="5">
        <v>17336</v>
      </c>
      <c r="L191" s="5">
        <v>2</v>
      </c>
      <c r="M191" s="5">
        <v>34.671999999999997</v>
      </c>
      <c r="N191" t="s">
        <v>967</v>
      </c>
      <c r="O191" s="15">
        <v>275</v>
      </c>
      <c r="P191" t="s">
        <v>25607</v>
      </c>
      <c r="Q191" t="s">
        <v>25415</v>
      </c>
      <c r="R191" t="s">
        <v>26681</v>
      </c>
    </row>
    <row r="192" spans="2:18" ht="11" outlineLevel="1" x14ac:dyDescent="0.15">
      <c r="B192" t="s">
        <v>552</v>
      </c>
      <c r="C192" t="s">
        <v>25429</v>
      </c>
      <c r="D192" t="s">
        <v>26470</v>
      </c>
      <c r="E192" t="s">
        <v>26471</v>
      </c>
      <c r="G192" t="s">
        <v>26472</v>
      </c>
      <c r="H192" t="s">
        <v>25429</v>
      </c>
      <c r="I192" t="s">
        <v>25422</v>
      </c>
      <c r="J192" t="s">
        <v>25423</v>
      </c>
      <c r="K192" s="5">
        <v>19378.5</v>
      </c>
      <c r="L192" s="5">
        <v>2</v>
      </c>
      <c r="M192" s="5">
        <v>38.756999999999998</v>
      </c>
      <c r="N192" t="s">
        <v>967</v>
      </c>
      <c r="O192" s="15">
        <v>275</v>
      </c>
      <c r="P192" t="s">
        <v>25607</v>
      </c>
      <c r="Q192" t="s">
        <v>25415</v>
      </c>
      <c r="R192" t="s">
        <v>26682</v>
      </c>
    </row>
    <row r="193" spans="2:18" ht="11" outlineLevel="1" x14ac:dyDescent="0.15">
      <c r="B193" t="s">
        <v>552</v>
      </c>
      <c r="C193" t="s">
        <v>25429</v>
      </c>
      <c r="D193" t="s">
        <v>26470</v>
      </c>
      <c r="E193" t="s">
        <v>26471</v>
      </c>
      <c r="G193" t="s">
        <v>26472</v>
      </c>
      <c r="H193" t="s">
        <v>25429</v>
      </c>
      <c r="I193" t="s">
        <v>25425</v>
      </c>
      <c r="J193" t="s">
        <v>25423</v>
      </c>
      <c r="K193" s="5"/>
      <c r="L193" s="5"/>
      <c r="M193" s="5">
        <v>0</v>
      </c>
      <c r="N193" t="s">
        <v>967</v>
      </c>
      <c r="O193" s="15">
        <v>275</v>
      </c>
      <c r="P193" t="s">
        <v>25607</v>
      </c>
      <c r="Q193" t="s">
        <v>25415</v>
      </c>
      <c r="R193" t="s">
        <v>26683</v>
      </c>
    </row>
    <row r="194" spans="2:18" ht="11" outlineLevel="1" x14ac:dyDescent="0.15">
      <c r="B194" t="s">
        <v>552</v>
      </c>
      <c r="C194" t="s">
        <v>25429</v>
      </c>
      <c r="D194" t="s">
        <v>26470</v>
      </c>
      <c r="E194" t="s">
        <v>26471</v>
      </c>
      <c r="G194" t="s">
        <v>26472</v>
      </c>
      <c r="H194" t="s">
        <v>25429</v>
      </c>
      <c r="I194" t="s">
        <v>25427</v>
      </c>
      <c r="J194" t="s">
        <v>25423</v>
      </c>
      <c r="K194" s="5">
        <v>19378.5</v>
      </c>
      <c r="L194" s="5">
        <v>2</v>
      </c>
      <c r="M194" s="5">
        <v>38.756999999999998</v>
      </c>
      <c r="N194" t="s">
        <v>967</v>
      </c>
      <c r="O194" s="15">
        <v>275</v>
      </c>
      <c r="P194" t="s">
        <v>25607</v>
      </c>
      <c r="Q194" t="s">
        <v>25415</v>
      </c>
      <c r="R194" t="s">
        <v>26684</v>
      </c>
    </row>
    <row r="195" spans="2:18" ht="11" outlineLevel="1" x14ac:dyDescent="0.15">
      <c r="B195" t="s">
        <v>552</v>
      </c>
      <c r="C195" t="s">
        <v>25429</v>
      </c>
      <c r="D195" t="s">
        <v>26470</v>
      </c>
      <c r="E195" t="s">
        <v>26471</v>
      </c>
      <c r="G195" t="s">
        <v>26479</v>
      </c>
      <c r="I195" t="s">
        <v>25412</v>
      </c>
      <c r="J195" t="s">
        <v>25413</v>
      </c>
      <c r="K195" s="5"/>
      <c r="L195" s="5"/>
      <c r="M195" s="5">
        <v>9.5060000000000002</v>
      </c>
      <c r="N195" t="s">
        <v>967</v>
      </c>
      <c r="O195" s="15">
        <v>275</v>
      </c>
      <c r="P195" t="s">
        <v>25607</v>
      </c>
      <c r="Q195" t="s">
        <v>25415</v>
      </c>
      <c r="R195" t="s">
        <v>26685</v>
      </c>
    </row>
    <row r="196" spans="2:18" ht="11" outlineLevel="1" x14ac:dyDescent="0.15">
      <c r="B196" t="s">
        <v>552</v>
      </c>
      <c r="C196" t="s">
        <v>25429</v>
      </c>
      <c r="D196" t="s">
        <v>26470</v>
      </c>
      <c r="E196" t="s">
        <v>26471</v>
      </c>
      <c r="G196" t="s">
        <v>26479</v>
      </c>
      <c r="H196" t="s">
        <v>25419</v>
      </c>
      <c r="I196" t="s">
        <v>25417</v>
      </c>
      <c r="J196" t="s">
        <v>25417</v>
      </c>
      <c r="K196" s="5"/>
      <c r="L196" s="5"/>
      <c r="M196" s="5">
        <v>1.6379999999999999</v>
      </c>
      <c r="N196" t="s">
        <v>967</v>
      </c>
      <c r="O196" s="15">
        <v>275</v>
      </c>
      <c r="P196" t="s">
        <v>25607</v>
      </c>
      <c r="Q196" t="s">
        <v>25415</v>
      </c>
      <c r="R196" t="s">
        <v>26686</v>
      </c>
    </row>
    <row r="197" spans="2:18" ht="11" outlineLevel="1" x14ac:dyDescent="0.15">
      <c r="B197" t="s">
        <v>552</v>
      </c>
      <c r="C197" t="s">
        <v>25429</v>
      </c>
      <c r="D197" t="s">
        <v>26470</v>
      </c>
      <c r="E197" t="s">
        <v>26471</v>
      </c>
      <c r="G197" t="s">
        <v>26479</v>
      </c>
      <c r="H197" t="s">
        <v>25408</v>
      </c>
      <c r="I197" t="s">
        <v>25420</v>
      </c>
      <c r="J197" t="s">
        <v>25420</v>
      </c>
      <c r="K197" s="5"/>
      <c r="L197" s="5"/>
      <c r="M197" s="5">
        <v>1.1060000000000001</v>
      </c>
      <c r="N197" t="s">
        <v>967</v>
      </c>
      <c r="O197" s="15">
        <v>275</v>
      </c>
      <c r="P197" t="s">
        <v>25607</v>
      </c>
      <c r="Q197" t="s">
        <v>25415</v>
      </c>
      <c r="R197" t="s">
        <v>26687</v>
      </c>
    </row>
    <row r="198" spans="2:18" ht="11" outlineLevel="1" x14ac:dyDescent="0.15">
      <c r="B198" t="s">
        <v>552</v>
      </c>
      <c r="C198" t="s">
        <v>25429</v>
      </c>
      <c r="D198" t="s">
        <v>26470</v>
      </c>
      <c r="E198" t="s">
        <v>26471</v>
      </c>
      <c r="G198" t="s">
        <v>26479</v>
      </c>
      <c r="H198" t="s">
        <v>25429</v>
      </c>
      <c r="I198" t="s">
        <v>25422</v>
      </c>
      <c r="J198" t="s">
        <v>25423</v>
      </c>
      <c r="K198" s="5"/>
      <c r="L198" s="5"/>
      <c r="M198" s="5">
        <v>0</v>
      </c>
      <c r="N198" t="s">
        <v>967</v>
      </c>
      <c r="O198" s="15">
        <v>275</v>
      </c>
      <c r="P198" t="s">
        <v>25607</v>
      </c>
      <c r="Q198" t="s">
        <v>25415</v>
      </c>
      <c r="R198" t="s">
        <v>26688</v>
      </c>
    </row>
    <row r="199" spans="2:18" ht="11" outlineLevel="1" x14ac:dyDescent="0.15">
      <c r="B199" t="s">
        <v>552</v>
      </c>
      <c r="C199" t="s">
        <v>25429</v>
      </c>
      <c r="D199" t="s">
        <v>26470</v>
      </c>
      <c r="E199" t="s">
        <v>26471</v>
      </c>
      <c r="G199" t="s">
        <v>26479</v>
      </c>
      <c r="H199" t="s">
        <v>25429</v>
      </c>
      <c r="I199" t="s">
        <v>25425</v>
      </c>
      <c r="J199" t="s">
        <v>25423</v>
      </c>
      <c r="K199" s="5"/>
      <c r="L199" s="5"/>
      <c r="M199" s="5">
        <v>0</v>
      </c>
      <c r="N199" t="s">
        <v>967</v>
      </c>
      <c r="O199" s="15">
        <v>275</v>
      </c>
      <c r="P199" t="s">
        <v>25607</v>
      </c>
      <c r="Q199" t="s">
        <v>25415</v>
      </c>
      <c r="R199" t="s">
        <v>26689</v>
      </c>
    </row>
    <row r="200" spans="2:18" ht="11" outlineLevel="1" x14ac:dyDescent="0.15">
      <c r="B200" t="s">
        <v>552</v>
      </c>
      <c r="C200" t="s">
        <v>25429</v>
      </c>
      <c r="D200" t="s">
        <v>26470</v>
      </c>
      <c r="E200" t="s">
        <v>26471</v>
      </c>
      <c r="G200" t="s">
        <v>26479</v>
      </c>
      <c r="H200" t="s">
        <v>25429</v>
      </c>
      <c r="I200" t="s">
        <v>25427</v>
      </c>
      <c r="J200" t="s">
        <v>25423</v>
      </c>
      <c r="K200" s="5"/>
      <c r="L200" s="5"/>
      <c r="M200" s="5">
        <v>0</v>
      </c>
      <c r="N200" t="s">
        <v>967</v>
      </c>
      <c r="O200" s="15">
        <v>275</v>
      </c>
      <c r="P200" t="s">
        <v>25607</v>
      </c>
      <c r="Q200" t="s">
        <v>25415</v>
      </c>
      <c r="R200" t="s">
        <v>26690</v>
      </c>
    </row>
    <row r="201" spans="2:18" ht="11" outlineLevel="1" x14ac:dyDescent="0.15">
      <c r="B201" t="s">
        <v>552</v>
      </c>
      <c r="C201" t="s">
        <v>25429</v>
      </c>
      <c r="D201" t="s">
        <v>26470</v>
      </c>
      <c r="E201" t="s">
        <v>26471</v>
      </c>
      <c r="G201" t="s">
        <v>26486</v>
      </c>
      <c r="I201" t="s">
        <v>25412</v>
      </c>
      <c r="J201" t="s">
        <v>25413</v>
      </c>
      <c r="K201" s="5"/>
      <c r="L201" s="5"/>
      <c r="M201" s="5">
        <v>0</v>
      </c>
      <c r="N201" t="s">
        <v>967</v>
      </c>
      <c r="O201" s="15">
        <v>275</v>
      </c>
      <c r="P201" t="s">
        <v>25607</v>
      </c>
      <c r="Q201" t="s">
        <v>25415</v>
      </c>
      <c r="R201" t="s">
        <v>26691</v>
      </c>
    </row>
    <row r="202" spans="2:18" ht="11" outlineLevel="1" x14ac:dyDescent="0.15">
      <c r="B202" t="s">
        <v>552</v>
      </c>
      <c r="C202" t="s">
        <v>25429</v>
      </c>
      <c r="D202" t="s">
        <v>26470</v>
      </c>
      <c r="E202" t="s">
        <v>26471</v>
      </c>
      <c r="G202" t="s">
        <v>26486</v>
      </c>
      <c r="H202" t="s">
        <v>25419</v>
      </c>
      <c r="I202" t="s">
        <v>25417</v>
      </c>
      <c r="J202" t="s">
        <v>25417</v>
      </c>
      <c r="K202" s="5"/>
      <c r="L202" s="5"/>
      <c r="M202" s="5">
        <v>0</v>
      </c>
      <c r="N202" t="s">
        <v>967</v>
      </c>
      <c r="O202" s="15">
        <v>275</v>
      </c>
      <c r="P202" t="s">
        <v>25607</v>
      </c>
      <c r="Q202" t="s">
        <v>25415</v>
      </c>
      <c r="R202" t="s">
        <v>26692</v>
      </c>
    </row>
    <row r="203" spans="2:18" ht="11" outlineLevel="1" x14ac:dyDescent="0.15">
      <c r="B203" t="s">
        <v>552</v>
      </c>
      <c r="C203" t="s">
        <v>25429</v>
      </c>
      <c r="D203" t="s">
        <v>26470</v>
      </c>
      <c r="E203" t="s">
        <v>26471</v>
      </c>
      <c r="G203" t="s">
        <v>26486</v>
      </c>
      <c r="H203" t="s">
        <v>25408</v>
      </c>
      <c r="I203" t="s">
        <v>25420</v>
      </c>
      <c r="J203" t="s">
        <v>25420</v>
      </c>
      <c r="K203" s="5"/>
      <c r="L203" s="5"/>
      <c r="M203" s="5">
        <v>6.157</v>
      </c>
      <c r="N203" t="s">
        <v>967</v>
      </c>
      <c r="O203" s="15">
        <v>275</v>
      </c>
      <c r="P203" t="s">
        <v>25607</v>
      </c>
      <c r="Q203" t="s">
        <v>25415</v>
      </c>
      <c r="R203" t="s">
        <v>26693</v>
      </c>
    </row>
    <row r="204" spans="2:18" ht="11" outlineLevel="1" x14ac:dyDescent="0.15">
      <c r="B204" t="s">
        <v>552</v>
      </c>
      <c r="C204" t="s">
        <v>25429</v>
      </c>
      <c r="D204" t="s">
        <v>26470</v>
      </c>
      <c r="E204" t="s">
        <v>26471</v>
      </c>
      <c r="G204" t="s">
        <v>26486</v>
      </c>
      <c r="H204" t="s">
        <v>25429</v>
      </c>
      <c r="I204" t="s">
        <v>25422</v>
      </c>
      <c r="J204" t="s">
        <v>25423</v>
      </c>
      <c r="K204" s="5"/>
      <c r="L204" s="5"/>
      <c r="M204" s="5">
        <v>2.11</v>
      </c>
      <c r="N204" t="s">
        <v>967</v>
      </c>
      <c r="O204" s="15">
        <v>275</v>
      </c>
      <c r="P204" t="s">
        <v>25607</v>
      </c>
      <c r="Q204" t="s">
        <v>25415</v>
      </c>
      <c r="R204" t="s">
        <v>26694</v>
      </c>
    </row>
    <row r="205" spans="2:18" ht="11" outlineLevel="1" x14ac:dyDescent="0.15">
      <c r="B205" t="s">
        <v>552</v>
      </c>
      <c r="C205" t="s">
        <v>25429</v>
      </c>
      <c r="D205" t="s">
        <v>26470</v>
      </c>
      <c r="E205" t="s">
        <v>26471</v>
      </c>
      <c r="G205" t="s">
        <v>26486</v>
      </c>
      <c r="H205" t="s">
        <v>25429</v>
      </c>
      <c r="I205" t="s">
        <v>25425</v>
      </c>
      <c r="J205" t="s">
        <v>25423</v>
      </c>
      <c r="K205" s="5"/>
      <c r="L205" s="5"/>
      <c r="M205" s="5">
        <v>0</v>
      </c>
      <c r="N205" t="s">
        <v>967</v>
      </c>
      <c r="O205" s="15">
        <v>275</v>
      </c>
      <c r="P205" t="s">
        <v>25607</v>
      </c>
      <c r="Q205" t="s">
        <v>25415</v>
      </c>
      <c r="R205" t="s">
        <v>26695</v>
      </c>
    </row>
    <row r="206" spans="2:18" ht="11" outlineLevel="1" x14ac:dyDescent="0.15">
      <c r="B206" t="s">
        <v>552</v>
      </c>
      <c r="C206" t="s">
        <v>25429</v>
      </c>
      <c r="D206" t="s">
        <v>26470</v>
      </c>
      <c r="E206" t="s">
        <v>26471</v>
      </c>
      <c r="G206" t="s">
        <v>26486</v>
      </c>
      <c r="H206" t="s">
        <v>25429</v>
      </c>
      <c r="I206" t="s">
        <v>25427</v>
      </c>
      <c r="J206" t="s">
        <v>25423</v>
      </c>
      <c r="K206" s="5"/>
      <c r="L206" s="5"/>
      <c r="M206" s="5">
        <v>2.11</v>
      </c>
      <c r="N206" t="s">
        <v>967</v>
      </c>
      <c r="O206" s="15">
        <v>275</v>
      </c>
      <c r="P206" t="s">
        <v>25607</v>
      </c>
      <c r="Q206" t="s">
        <v>25415</v>
      </c>
      <c r="R206" t="s">
        <v>26696</v>
      </c>
    </row>
    <row r="207" spans="2:18" ht="11" outlineLevel="1" x14ac:dyDescent="0.15">
      <c r="B207" t="s">
        <v>552</v>
      </c>
      <c r="C207" t="s">
        <v>25429</v>
      </c>
      <c r="D207" t="s">
        <v>26470</v>
      </c>
      <c r="E207" t="s">
        <v>26471</v>
      </c>
      <c r="G207" t="s">
        <v>26493</v>
      </c>
      <c r="I207" t="s">
        <v>25412</v>
      </c>
      <c r="J207" t="s">
        <v>25413</v>
      </c>
      <c r="K207" s="5"/>
      <c r="L207" s="5"/>
      <c r="M207" s="5">
        <v>2.915</v>
      </c>
      <c r="N207" t="s">
        <v>967</v>
      </c>
      <c r="O207" s="15">
        <v>275</v>
      </c>
      <c r="P207" t="s">
        <v>25607</v>
      </c>
      <c r="Q207" t="s">
        <v>25415</v>
      </c>
      <c r="R207" t="s">
        <v>26697</v>
      </c>
    </row>
    <row r="208" spans="2:18" ht="11" outlineLevel="1" x14ac:dyDescent="0.15">
      <c r="B208" t="s">
        <v>552</v>
      </c>
      <c r="C208" t="s">
        <v>25429</v>
      </c>
      <c r="D208" t="s">
        <v>26470</v>
      </c>
      <c r="E208" t="s">
        <v>26471</v>
      </c>
      <c r="G208" t="s">
        <v>26493</v>
      </c>
      <c r="H208" t="s">
        <v>25419</v>
      </c>
      <c r="I208" t="s">
        <v>25417</v>
      </c>
      <c r="J208" t="s">
        <v>25417</v>
      </c>
      <c r="K208" s="5"/>
      <c r="L208" s="5"/>
      <c r="M208" s="5">
        <v>0.82099999999999995</v>
      </c>
      <c r="N208" t="s">
        <v>967</v>
      </c>
      <c r="O208" s="15">
        <v>275</v>
      </c>
      <c r="P208" t="s">
        <v>25607</v>
      </c>
      <c r="Q208" t="s">
        <v>25415</v>
      </c>
      <c r="R208" t="s">
        <v>26698</v>
      </c>
    </row>
    <row r="209" spans="2:18" ht="11" outlineLevel="1" x14ac:dyDescent="0.15">
      <c r="B209" t="s">
        <v>552</v>
      </c>
      <c r="C209" t="s">
        <v>25429</v>
      </c>
      <c r="D209" t="s">
        <v>26470</v>
      </c>
      <c r="E209" t="s">
        <v>26471</v>
      </c>
      <c r="G209" t="s">
        <v>26493</v>
      </c>
      <c r="H209" t="s">
        <v>25408</v>
      </c>
      <c r="I209" t="s">
        <v>25420</v>
      </c>
      <c r="J209" t="s">
        <v>25420</v>
      </c>
      <c r="K209" s="5"/>
      <c r="L209" s="5"/>
      <c r="M209" s="5">
        <v>0</v>
      </c>
      <c r="N209" t="s">
        <v>967</v>
      </c>
      <c r="O209" s="15">
        <v>275</v>
      </c>
      <c r="P209" t="s">
        <v>25607</v>
      </c>
      <c r="Q209" t="s">
        <v>25415</v>
      </c>
      <c r="R209" t="s">
        <v>26699</v>
      </c>
    </row>
    <row r="210" spans="2:18" ht="11" outlineLevel="1" x14ac:dyDescent="0.15">
      <c r="B210" t="s">
        <v>552</v>
      </c>
      <c r="C210" t="s">
        <v>25429</v>
      </c>
      <c r="D210" t="s">
        <v>26470</v>
      </c>
      <c r="E210" t="s">
        <v>26471</v>
      </c>
      <c r="G210" t="s">
        <v>26493</v>
      </c>
      <c r="H210" t="s">
        <v>25429</v>
      </c>
      <c r="I210" t="s">
        <v>25422</v>
      </c>
      <c r="J210" t="s">
        <v>25423</v>
      </c>
      <c r="K210" s="5"/>
      <c r="L210" s="5"/>
      <c r="M210" s="5">
        <v>0.82099999999999995</v>
      </c>
      <c r="N210" t="s">
        <v>967</v>
      </c>
      <c r="O210" s="15">
        <v>275</v>
      </c>
      <c r="P210" t="s">
        <v>25607</v>
      </c>
      <c r="Q210" t="s">
        <v>25415</v>
      </c>
      <c r="R210" t="s">
        <v>26700</v>
      </c>
    </row>
    <row r="211" spans="2:18" ht="11" outlineLevel="1" x14ac:dyDescent="0.15">
      <c r="B211" t="s">
        <v>552</v>
      </c>
      <c r="C211" t="s">
        <v>25429</v>
      </c>
      <c r="D211" t="s">
        <v>26470</v>
      </c>
      <c r="E211" t="s">
        <v>26471</v>
      </c>
      <c r="G211" t="s">
        <v>26493</v>
      </c>
      <c r="H211" t="s">
        <v>25429</v>
      </c>
      <c r="I211" t="s">
        <v>25425</v>
      </c>
      <c r="J211" t="s">
        <v>25423</v>
      </c>
      <c r="K211" s="5"/>
      <c r="L211" s="5"/>
      <c r="M211" s="5">
        <v>0</v>
      </c>
      <c r="N211" t="s">
        <v>967</v>
      </c>
      <c r="O211" s="15">
        <v>275</v>
      </c>
      <c r="P211" t="s">
        <v>25607</v>
      </c>
      <c r="Q211" t="s">
        <v>25415</v>
      </c>
      <c r="R211" t="s">
        <v>26701</v>
      </c>
    </row>
    <row r="212" spans="2:18" ht="11" outlineLevel="1" x14ac:dyDescent="0.15">
      <c r="B212" t="s">
        <v>552</v>
      </c>
      <c r="C212" t="s">
        <v>25429</v>
      </c>
      <c r="D212" t="s">
        <v>26470</v>
      </c>
      <c r="E212" t="s">
        <v>26471</v>
      </c>
      <c r="G212" t="s">
        <v>26493</v>
      </c>
      <c r="H212" t="s">
        <v>25429</v>
      </c>
      <c r="I212" t="s">
        <v>25427</v>
      </c>
      <c r="J212" t="s">
        <v>25423</v>
      </c>
      <c r="K212" s="5"/>
      <c r="L212" s="5"/>
      <c r="M212" s="5">
        <v>0.82099999999999995</v>
      </c>
      <c r="N212" t="s">
        <v>967</v>
      </c>
      <c r="O212" s="15">
        <v>275</v>
      </c>
      <c r="P212" t="s">
        <v>25607</v>
      </c>
      <c r="Q212" t="s">
        <v>25415</v>
      </c>
      <c r="R212" t="s">
        <v>26702</v>
      </c>
    </row>
    <row r="213" spans="2:18" ht="11" outlineLevel="1" x14ac:dyDescent="0.15">
      <c r="B213" t="s">
        <v>552</v>
      </c>
      <c r="C213" t="s">
        <v>25429</v>
      </c>
      <c r="D213" t="s">
        <v>26470</v>
      </c>
      <c r="E213" t="s">
        <v>26471</v>
      </c>
      <c r="G213" t="s">
        <v>26500</v>
      </c>
      <c r="I213" t="s">
        <v>25412</v>
      </c>
      <c r="J213" t="s">
        <v>25413</v>
      </c>
      <c r="K213" s="5"/>
      <c r="L213" s="5"/>
      <c r="M213" s="5">
        <v>0</v>
      </c>
      <c r="N213" t="s">
        <v>967</v>
      </c>
      <c r="O213" s="15">
        <v>275</v>
      </c>
      <c r="P213" t="s">
        <v>25607</v>
      </c>
      <c r="Q213" t="s">
        <v>25415</v>
      </c>
      <c r="R213" t="s">
        <v>26703</v>
      </c>
    </row>
    <row r="214" spans="2:18" ht="11" outlineLevel="1" x14ac:dyDescent="0.15">
      <c r="B214" t="s">
        <v>552</v>
      </c>
      <c r="C214" t="s">
        <v>25429</v>
      </c>
      <c r="D214" t="s">
        <v>26470</v>
      </c>
      <c r="E214" t="s">
        <v>26471</v>
      </c>
      <c r="G214" t="s">
        <v>26500</v>
      </c>
      <c r="H214" t="s">
        <v>25419</v>
      </c>
      <c r="I214" t="s">
        <v>25417</v>
      </c>
      <c r="J214" t="s">
        <v>25417</v>
      </c>
      <c r="K214" s="5">
        <v>1480.5</v>
      </c>
      <c r="L214" s="5">
        <v>2</v>
      </c>
      <c r="M214" s="5">
        <v>2.9609999999999999</v>
      </c>
      <c r="N214" t="s">
        <v>967</v>
      </c>
      <c r="O214" s="15">
        <v>275</v>
      </c>
      <c r="P214" t="s">
        <v>25607</v>
      </c>
      <c r="Q214" t="s">
        <v>25415</v>
      </c>
      <c r="R214" t="s">
        <v>26704</v>
      </c>
    </row>
    <row r="215" spans="2:18" ht="11" outlineLevel="1" x14ac:dyDescent="0.15">
      <c r="B215" t="s">
        <v>552</v>
      </c>
      <c r="C215" t="s">
        <v>25429</v>
      </c>
      <c r="D215" t="s">
        <v>26470</v>
      </c>
      <c r="E215" t="s">
        <v>26471</v>
      </c>
      <c r="G215" t="s">
        <v>26500</v>
      </c>
      <c r="H215" t="s">
        <v>25408</v>
      </c>
      <c r="I215" t="s">
        <v>25420</v>
      </c>
      <c r="J215" t="s">
        <v>25420</v>
      </c>
      <c r="K215" s="5"/>
      <c r="L215" s="5"/>
      <c r="M215" s="5">
        <v>0</v>
      </c>
      <c r="N215" t="s">
        <v>967</v>
      </c>
      <c r="O215" s="15">
        <v>275</v>
      </c>
      <c r="P215" t="s">
        <v>25607</v>
      </c>
      <c r="Q215" t="s">
        <v>25415</v>
      </c>
      <c r="R215" t="s">
        <v>26705</v>
      </c>
    </row>
    <row r="216" spans="2:18" ht="11" outlineLevel="1" x14ac:dyDescent="0.15">
      <c r="B216" t="s">
        <v>552</v>
      </c>
      <c r="C216" t="s">
        <v>25429</v>
      </c>
      <c r="D216" t="s">
        <v>26470</v>
      </c>
      <c r="E216" t="s">
        <v>26471</v>
      </c>
      <c r="G216" t="s">
        <v>26500</v>
      </c>
      <c r="H216" t="s">
        <v>25429</v>
      </c>
      <c r="I216" t="s">
        <v>25422</v>
      </c>
      <c r="J216" t="s">
        <v>25423</v>
      </c>
      <c r="K216" s="5"/>
      <c r="L216" s="5"/>
      <c r="M216" s="5">
        <v>0</v>
      </c>
      <c r="N216" t="s">
        <v>967</v>
      </c>
      <c r="O216" s="15">
        <v>275</v>
      </c>
      <c r="P216" t="s">
        <v>25607</v>
      </c>
      <c r="Q216" t="s">
        <v>25415</v>
      </c>
      <c r="R216" t="s">
        <v>26706</v>
      </c>
    </row>
    <row r="217" spans="2:18" ht="11" outlineLevel="1" x14ac:dyDescent="0.15">
      <c r="B217" t="s">
        <v>552</v>
      </c>
      <c r="C217" t="s">
        <v>25429</v>
      </c>
      <c r="D217" t="s">
        <v>26470</v>
      </c>
      <c r="E217" t="s">
        <v>26471</v>
      </c>
      <c r="G217" t="s">
        <v>26500</v>
      </c>
      <c r="H217" t="s">
        <v>25429</v>
      </c>
      <c r="I217" t="s">
        <v>25425</v>
      </c>
      <c r="J217" t="s">
        <v>25423</v>
      </c>
      <c r="K217" s="5"/>
      <c r="L217" s="5"/>
      <c r="M217" s="5">
        <v>0</v>
      </c>
      <c r="N217" t="s">
        <v>967</v>
      </c>
      <c r="O217" s="15">
        <v>275</v>
      </c>
      <c r="P217" t="s">
        <v>25607</v>
      </c>
      <c r="Q217" t="s">
        <v>25415</v>
      </c>
      <c r="R217" t="s">
        <v>26707</v>
      </c>
    </row>
    <row r="218" spans="2:18" ht="11" outlineLevel="1" x14ac:dyDescent="0.15">
      <c r="B218" t="s">
        <v>552</v>
      </c>
      <c r="C218" t="s">
        <v>25429</v>
      </c>
      <c r="D218" t="s">
        <v>26470</v>
      </c>
      <c r="E218" t="s">
        <v>26471</v>
      </c>
      <c r="G218" t="s">
        <v>26500</v>
      </c>
      <c r="H218" t="s">
        <v>25429</v>
      </c>
      <c r="I218" t="s">
        <v>25427</v>
      </c>
      <c r="J218" t="s">
        <v>25423</v>
      </c>
      <c r="K218" s="5"/>
      <c r="L218" s="5"/>
      <c r="M218" s="5">
        <v>0</v>
      </c>
      <c r="N218" t="s">
        <v>967</v>
      </c>
      <c r="O218" s="15">
        <v>275</v>
      </c>
      <c r="P218" t="s">
        <v>25607</v>
      </c>
      <c r="Q218" t="s">
        <v>25415</v>
      </c>
      <c r="R218" t="s">
        <v>26708</v>
      </c>
    </row>
    <row r="219" spans="2:18" ht="11" outlineLevel="1" x14ac:dyDescent="0.15">
      <c r="B219" t="s">
        <v>552</v>
      </c>
      <c r="C219" t="s">
        <v>25429</v>
      </c>
      <c r="D219" t="s">
        <v>26470</v>
      </c>
      <c r="E219" t="s">
        <v>26471</v>
      </c>
      <c r="G219" t="s">
        <v>26521</v>
      </c>
      <c r="I219" t="s">
        <v>25412</v>
      </c>
      <c r="J219" t="s">
        <v>25413</v>
      </c>
      <c r="K219" s="5"/>
      <c r="L219" s="5"/>
      <c r="M219" s="5">
        <v>1.1200000000000001</v>
      </c>
      <c r="N219" t="s">
        <v>967</v>
      </c>
      <c r="O219" s="15">
        <v>275</v>
      </c>
      <c r="P219" t="s">
        <v>25607</v>
      </c>
      <c r="Q219" t="s">
        <v>25415</v>
      </c>
      <c r="R219" t="s">
        <v>26709</v>
      </c>
    </row>
    <row r="220" spans="2:18" ht="11" outlineLevel="1" x14ac:dyDescent="0.15">
      <c r="B220" t="s">
        <v>552</v>
      </c>
      <c r="C220" t="s">
        <v>25429</v>
      </c>
      <c r="D220" t="s">
        <v>26470</v>
      </c>
      <c r="E220" t="s">
        <v>26471</v>
      </c>
      <c r="G220" t="s">
        <v>26521</v>
      </c>
      <c r="H220" t="s">
        <v>25419</v>
      </c>
      <c r="I220" t="s">
        <v>25417</v>
      </c>
      <c r="J220" t="s">
        <v>25417</v>
      </c>
      <c r="K220" s="5"/>
      <c r="L220" s="5"/>
      <c r="M220" s="5">
        <v>7.8979999999999997</v>
      </c>
      <c r="N220" t="s">
        <v>967</v>
      </c>
      <c r="O220" s="15">
        <v>275</v>
      </c>
      <c r="P220" t="s">
        <v>25607</v>
      </c>
      <c r="Q220" t="s">
        <v>25415</v>
      </c>
      <c r="R220" t="s">
        <v>26710</v>
      </c>
    </row>
    <row r="221" spans="2:18" ht="11" outlineLevel="1" x14ac:dyDescent="0.15">
      <c r="B221" t="s">
        <v>552</v>
      </c>
      <c r="C221" t="s">
        <v>25429</v>
      </c>
      <c r="D221" t="s">
        <v>26470</v>
      </c>
      <c r="E221" t="s">
        <v>26471</v>
      </c>
      <c r="G221" t="s">
        <v>26521</v>
      </c>
      <c r="H221" t="s">
        <v>25408</v>
      </c>
      <c r="I221" t="s">
        <v>25420</v>
      </c>
      <c r="J221" t="s">
        <v>25420</v>
      </c>
      <c r="K221" s="5"/>
      <c r="L221" s="5"/>
      <c r="M221" s="5">
        <v>13.372</v>
      </c>
      <c r="N221" t="s">
        <v>967</v>
      </c>
      <c r="O221" s="15">
        <v>275</v>
      </c>
      <c r="P221" t="s">
        <v>25607</v>
      </c>
      <c r="Q221" t="s">
        <v>25415</v>
      </c>
      <c r="R221" t="s">
        <v>26711</v>
      </c>
    </row>
    <row r="222" spans="2:18" ht="11" outlineLevel="1" x14ac:dyDescent="0.15">
      <c r="B222" t="s">
        <v>552</v>
      </c>
      <c r="C222" t="s">
        <v>25429</v>
      </c>
      <c r="D222" t="s">
        <v>26470</v>
      </c>
      <c r="E222" t="s">
        <v>26471</v>
      </c>
      <c r="G222" t="s">
        <v>26521</v>
      </c>
      <c r="H222" t="s">
        <v>25429</v>
      </c>
      <c r="I222" t="s">
        <v>25422</v>
      </c>
      <c r="J222" t="s">
        <v>25423</v>
      </c>
      <c r="K222" s="5"/>
      <c r="L222" s="5"/>
      <c r="M222" s="5">
        <v>3.476</v>
      </c>
      <c r="N222" t="s">
        <v>967</v>
      </c>
      <c r="O222" s="15">
        <v>275</v>
      </c>
      <c r="P222" t="s">
        <v>25607</v>
      </c>
      <c r="Q222" t="s">
        <v>25415</v>
      </c>
      <c r="R222" t="s">
        <v>26712</v>
      </c>
    </row>
    <row r="223" spans="2:18" ht="11" outlineLevel="1" x14ac:dyDescent="0.15">
      <c r="B223" t="s">
        <v>552</v>
      </c>
      <c r="C223" t="s">
        <v>25429</v>
      </c>
      <c r="D223" t="s">
        <v>26470</v>
      </c>
      <c r="E223" t="s">
        <v>26471</v>
      </c>
      <c r="G223" t="s">
        <v>26521</v>
      </c>
      <c r="H223" t="s">
        <v>25429</v>
      </c>
      <c r="I223" t="s">
        <v>25425</v>
      </c>
      <c r="J223" t="s">
        <v>25423</v>
      </c>
      <c r="K223" s="5"/>
      <c r="L223" s="5"/>
      <c r="M223" s="5">
        <v>0</v>
      </c>
      <c r="N223" t="s">
        <v>967</v>
      </c>
      <c r="O223" s="15">
        <v>275</v>
      </c>
      <c r="P223" t="s">
        <v>25607</v>
      </c>
      <c r="Q223" t="s">
        <v>25415</v>
      </c>
      <c r="R223" t="s">
        <v>26713</v>
      </c>
    </row>
    <row r="224" spans="2:18" ht="11" outlineLevel="1" x14ac:dyDescent="0.15">
      <c r="B224" t="s">
        <v>552</v>
      </c>
      <c r="C224" t="s">
        <v>25429</v>
      </c>
      <c r="D224" t="s">
        <v>26470</v>
      </c>
      <c r="E224" t="s">
        <v>26471</v>
      </c>
      <c r="G224" t="s">
        <v>26521</v>
      </c>
      <c r="H224" t="s">
        <v>25429</v>
      </c>
      <c r="I224" t="s">
        <v>25427</v>
      </c>
      <c r="J224" t="s">
        <v>25423</v>
      </c>
      <c r="K224" s="5"/>
      <c r="L224" s="5"/>
      <c r="M224" s="5">
        <v>3.476</v>
      </c>
      <c r="N224" t="s">
        <v>967</v>
      </c>
      <c r="O224" s="15">
        <v>275</v>
      </c>
      <c r="P224" t="s">
        <v>25607</v>
      </c>
      <c r="Q224" t="s">
        <v>25415</v>
      </c>
      <c r="R224" t="s">
        <v>26714</v>
      </c>
    </row>
    <row r="225" spans="2:18" ht="11" outlineLevel="1" x14ac:dyDescent="0.15">
      <c r="B225" t="s">
        <v>552</v>
      </c>
      <c r="C225" t="s">
        <v>25429</v>
      </c>
      <c r="D225" t="s">
        <v>26470</v>
      </c>
      <c r="E225" t="s">
        <v>26471</v>
      </c>
      <c r="G225" t="s">
        <v>26528</v>
      </c>
      <c r="I225" t="s">
        <v>25412</v>
      </c>
      <c r="J225" t="s">
        <v>25413</v>
      </c>
      <c r="K225" s="5"/>
      <c r="L225" s="5"/>
      <c r="M225" s="5">
        <v>15.214</v>
      </c>
      <c r="N225" t="s">
        <v>967</v>
      </c>
      <c r="O225" s="15">
        <v>275</v>
      </c>
      <c r="P225" t="s">
        <v>25607</v>
      </c>
      <c r="Q225" t="s">
        <v>25415</v>
      </c>
      <c r="R225" t="s">
        <v>26715</v>
      </c>
    </row>
    <row r="226" spans="2:18" ht="11" outlineLevel="1" x14ac:dyDescent="0.15">
      <c r="B226" t="s">
        <v>552</v>
      </c>
      <c r="C226" t="s">
        <v>25429</v>
      </c>
      <c r="D226" t="s">
        <v>26470</v>
      </c>
      <c r="E226" t="s">
        <v>26471</v>
      </c>
      <c r="G226" t="s">
        <v>26528</v>
      </c>
      <c r="H226" t="s">
        <v>25419</v>
      </c>
      <c r="I226" t="s">
        <v>25417</v>
      </c>
      <c r="J226" t="s">
        <v>25417</v>
      </c>
      <c r="K226" s="5"/>
      <c r="L226" s="5"/>
      <c r="M226" s="5">
        <v>2.694</v>
      </c>
      <c r="N226" t="s">
        <v>967</v>
      </c>
      <c r="O226" s="15">
        <v>275</v>
      </c>
      <c r="P226" t="s">
        <v>25607</v>
      </c>
      <c r="Q226" t="s">
        <v>25415</v>
      </c>
      <c r="R226" t="s">
        <v>26716</v>
      </c>
    </row>
    <row r="227" spans="2:18" ht="11" outlineLevel="1" x14ac:dyDescent="0.15">
      <c r="B227" t="s">
        <v>552</v>
      </c>
      <c r="C227" t="s">
        <v>25429</v>
      </c>
      <c r="D227" t="s">
        <v>26470</v>
      </c>
      <c r="E227" t="s">
        <v>26471</v>
      </c>
      <c r="G227" t="s">
        <v>26528</v>
      </c>
      <c r="H227" t="s">
        <v>25408</v>
      </c>
      <c r="I227" t="s">
        <v>25420</v>
      </c>
      <c r="J227" t="s">
        <v>25420</v>
      </c>
      <c r="K227" s="5"/>
      <c r="L227" s="5"/>
      <c r="M227" s="5">
        <v>2.702</v>
      </c>
      <c r="N227" t="s">
        <v>967</v>
      </c>
      <c r="O227" s="15">
        <v>275</v>
      </c>
      <c r="P227" t="s">
        <v>25607</v>
      </c>
      <c r="Q227" t="s">
        <v>25415</v>
      </c>
      <c r="R227" t="s">
        <v>26717</v>
      </c>
    </row>
    <row r="228" spans="2:18" ht="11" outlineLevel="1" x14ac:dyDescent="0.15">
      <c r="B228" t="s">
        <v>552</v>
      </c>
      <c r="C228" t="s">
        <v>25429</v>
      </c>
      <c r="D228" t="s">
        <v>26470</v>
      </c>
      <c r="E228" t="s">
        <v>26471</v>
      </c>
      <c r="G228" t="s">
        <v>26528</v>
      </c>
      <c r="H228" t="s">
        <v>25429</v>
      </c>
      <c r="I228" t="s">
        <v>25422</v>
      </c>
      <c r="J228" t="s">
        <v>25423</v>
      </c>
      <c r="K228" s="5"/>
      <c r="L228" s="5"/>
      <c r="M228" s="5">
        <v>2.7250000000000001</v>
      </c>
      <c r="N228" t="s">
        <v>967</v>
      </c>
      <c r="O228" s="15">
        <v>275</v>
      </c>
      <c r="P228" t="s">
        <v>25607</v>
      </c>
      <c r="Q228" t="s">
        <v>25415</v>
      </c>
      <c r="R228" t="s">
        <v>26718</v>
      </c>
    </row>
    <row r="229" spans="2:18" ht="11" outlineLevel="1" x14ac:dyDescent="0.15">
      <c r="B229" t="s">
        <v>552</v>
      </c>
      <c r="C229" t="s">
        <v>25429</v>
      </c>
      <c r="D229" t="s">
        <v>26470</v>
      </c>
      <c r="E229" t="s">
        <v>26471</v>
      </c>
      <c r="G229" t="s">
        <v>26528</v>
      </c>
      <c r="H229" t="s">
        <v>25429</v>
      </c>
      <c r="I229" t="s">
        <v>25425</v>
      </c>
      <c r="J229" t="s">
        <v>25423</v>
      </c>
      <c r="K229" s="5"/>
      <c r="L229" s="5"/>
      <c r="M229" s="5">
        <v>0</v>
      </c>
      <c r="N229" t="s">
        <v>967</v>
      </c>
      <c r="O229" s="15">
        <v>275</v>
      </c>
      <c r="P229" t="s">
        <v>25607</v>
      </c>
      <c r="Q229" t="s">
        <v>25415</v>
      </c>
      <c r="R229" t="s">
        <v>26719</v>
      </c>
    </row>
    <row r="230" spans="2:18" ht="11" outlineLevel="1" x14ac:dyDescent="0.15">
      <c r="B230" t="s">
        <v>552</v>
      </c>
      <c r="C230" t="s">
        <v>25429</v>
      </c>
      <c r="D230" t="s">
        <v>26470</v>
      </c>
      <c r="E230" t="s">
        <v>26471</v>
      </c>
      <c r="G230" t="s">
        <v>26528</v>
      </c>
      <c r="H230" t="s">
        <v>25429</v>
      </c>
      <c r="I230" t="s">
        <v>25427</v>
      </c>
      <c r="J230" t="s">
        <v>25423</v>
      </c>
      <c r="K230" s="5"/>
      <c r="L230" s="5"/>
      <c r="M230" s="5">
        <v>2.7250000000000001</v>
      </c>
      <c r="N230" t="s">
        <v>967</v>
      </c>
      <c r="O230" s="15">
        <v>275</v>
      </c>
      <c r="P230" t="s">
        <v>25607</v>
      </c>
      <c r="Q230" t="s">
        <v>25415</v>
      </c>
      <c r="R230" t="s">
        <v>26720</v>
      </c>
    </row>
    <row r="231" spans="2:18" ht="11" outlineLevel="1" x14ac:dyDescent="0.15">
      <c r="B231" t="s">
        <v>552</v>
      </c>
      <c r="C231" t="s">
        <v>25429</v>
      </c>
      <c r="D231" t="s">
        <v>26470</v>
      </c>
      <c r="E231" t="s">
        <v>26471</v>
      </c>
      <c r="F231" t="s">
        <v>10430</v>
      </c>
      <c r="G231" t="s">
        <v>26535</v>
      </c>
      <c r="I231" t="s">
        <v>25412</v>
      </c>
      <c r="J231" t="s">
        <v>25413</v>
      </c>
      <c r="K231" s="5"/>
      <c r="L231" s="5"/>
      <c r="M231" s="5">
        <v>119.637</v>
      </c>
      <c r="N231" t="s">
        <v>967</v>
      </c>
      <c r="O231" s="15">
        <v>275</v>
      </c>
      <c r="P231" t="s">
        <v>25607</v>
      </c>
      <c r="Q231" t="s">
        <v>25415</v>
      </c>
      <c r="R231" t="s">
        <v>26721</v>
      </c>
    </row>
    <row r="232" spans="2:18" ht="11" outlineLevel="1" x14ac:dyDescent="0.15">
      <c r="B232" t="s">
        <v>552</v>
      </c>
      <c r="C232" t="s">
        <v>25429</v>
      </c>
      <c r="D232" t="s">
        <v>26470</v>
      </c>
      <c r="E232" t="s">
        <v>26471</v>
      </c>
      <c r="F232" t="s">
        <v>10430</v>
      </c>
      <c r="G232" t="s">
        <v>26535</v>
      </c>
      <c r="H232" t="s">
        <v>25419</v>
      </c>
      <c r="I232" t="s">
        <v>25417</v>
      </c>
      <c r="J232" t="s">
        <v>25417</v>
      </c>
      <c r="K232" s="5"/>
      <c r="L232" s="5"/>
      <c r="M232" s="5">
        <v>44.66</v>
      </c>
      <c r="N232" t="s">
        <v>967</v>
      </c>
      <c r="O232" s="15">
        <v>275</v>
      </c>
      <c r="P232" t="s">
        <v>25607</v>
      </c>
      <c r="Q232" t="s">
        <v>25415</v>
      </c>
      <c r="R232" t="s">
        <v>26722</v>
      </c>
    </row>
    <row r="233" spans="2:18" ht="11" outlineLevel="1" x14ac:dyDescent="0.15">
      <c r="B233" t="s">
        <v>552</v>
      </c>
      <c r="C233" t="s">
        <v>25429</v>
      </c>
      <c r="D233" t="s">
        <v>26470</v>
      </c>
      <c r="E233" t="s">
        <v>26471</v>
      </c>
      <c r="F233" t="s">
        <v>10430</v>
      </c>
      <c r="G233" t="s">
        <v>26535</v>
      </c>
      <c r="H233" t="s">
        <v>25408</v>
      </c>
      <c r="I233" t="s">
        <v>25420</v>
      </c>
      <c r="J233" t="s">
        <v>25420</v>
      </c>
      <c r="K233" s="5"/>
      <c r="L233" s="5"/>
      <c r="M233" s="5">
        <v>58.009</v>
      </c>
      <c r="N233" t="s">
        <v>967</v>
      </c>
      <c r="O233" s="15">
        <v>275</v>
      </c>
      <c r="P233" t="s">
        <v>25607</v>
      </c>
      <c r="Q233" t="s">
        <v>25415</v>
      </c>
      <c r="R233" t="s">
        <v>26723</v>
      </c>
    </row>
    <row r="234" spans="2:18" ht="11" outlineLevel="1" x14ac:dyDescent="0.15">
      <c r="B234" t="s">
        <v>552</v>
      </c>
      <c r="C234" t="s">
        <v>25429</v>
      </c>
      <c r="D234" t="s">
        <v>26470</v>
      </c>
      <c r="E234" t="s">
        <v>26471</v>
      </c>
      <c r="F234" t="s">
        <v>10430</v>
      </c>
      <c r="G234" t="s">
        <v>26535</v>
      </c>
      <c r="H234" t="s">
        <v>25429</v>
      </c>
      <c r="I234" t="s">
        <v>25422</v>
      </c>
      <c r="J234" t="s">
        <v>25423</v>
      </c>
      <c r="K234" s="5"/>
      <c r="L234" s="5"/>
      <c r="M234" s="5">
        <v>47.889000000000003</v>
      </c>
      <c r="N234" t="s">
        <v>967</v>
      </c>
      <c r="O234" s="15">
        <v>275</v>
      </c>
      <c r="P234" t="s">
        <v>25607</v>
      </c>
      <c r="Q234" t="s">
        <v>25415</v>
      </c>
      <c r="R234" t="s">
        <v>26724</v>
      </c>
    </row>
    <row r="235" spans="2:18" ht="11" outlineLevel="1" x14ac:dyDescent="0.15">
      <c r="B235" t="s">
        <v>552</v>
      </c>
      <c r="C235" t="s">
        <v>25429</v>
      </c>
      <c r="D235" t="s">
        <v>26470</v>
      </c>
      <c r="E235" t="s">
        <v>26471</v>
      </c>
      <c r="F235" t="s">
        <v>10430</v>
      </c>
      <c r="G235" t="s">
        <v>26535</v>
      </c>
      <c r="H235" t="s">
        <v>25429</v>
      </c>
      <c r="I235" t="s">
        <v>25425</v>
      </c>
      <c r="J235" t="s">
        <v>25423</v>
      </c>
      <c r="K235" s="5"/>
      <c r="L235" s="5"/>
      <c r="M235" s="5">
        <v>0</v>
      </c>
      <c r="N235" t="s">
        <v>967</v>
      </c>
      <c r="O235" s="15">
        <v>275</v>
      </c>
      <c r="P235" t="s">
        <v>25607</v>
      </c>
      <c r="Q235" t="s">
        <v>25415</v>
      </c>
      <c r="R235" t="s">
        <v>26725</v>
      </c>
    </row>
    <row r="236" spans="2:18" ht="11" outlineLevel="1" x14ac:dyDescent="0.15">
      <c r="B236" t="s">
        <v>552</v>
      </c>
      <c r="C236" t="s">
        <v>25429</v>
      </c>
      <c r="D236" t="s">
        <v>26470</v>
      </c>
      <c r="E236" t="s">
        <v>26471</v>
      </c>
      <c r="F236" t="s">
        <v>10430</v>
      </c>
      <c r="G236" t="s">
        <v>26535</v>
      </c>
      <c r="H236" t="s">
        <v>25429</v>
      </c>
      <c r="I236" t="s">
        <v>25427</v>
      </c>
      <c r="J236" t="s">
        <v>25423</v>
      </c>
      <c r="K236" s="5"/>
      <c r="L236" s="5"/>
      <c r="M236" s="5">
        <v>47.889000000000003</v>
      </c>
      <c r="N236" t="s">
        <v>967</v>
      </c>
      <c r="O236" s="15">
        <v>275</v>
      </c>
      <c r="P236" t="s">
        <v>25607</v>
      </c>
      <c r="Q236" t="s">
        <v>25415</v>
      </c>
      <c r="R236" t="s">
        <v>26726</v>
      </c>
    </row>
    <row r="237" spans="2:18" ht="11" outlineLevel="1" x14ac:dyDescent="0.15">
      <c r="B237" t="s">
        <v>552</v>
      </c>
      <c r="C237" t="s">
        <v>25429</v>
      </c>
      <c r="D237" t="s">
        <v>26470</v>
      </c>
      <c r="E237" t="s">
        <v>26542</v>
      </c>
      <c r="G237" t="s">
        <v>26543</v>
      </c>
      <c r="I237" t="s">
        <v>25412</v>
      </c>
      <c r="J237" t="s">
        <v>25413</v>
      </c>
      <c r="K237" s="5"/>
      <c r="L237" s="5"/>
      <c r="M237" s="5">
        <v>7.02</v>
      </c>
      <c r="N237" t="s">
        <v>967</v>
      </c>
      <c r="O237" s="15">
        <v>275</v>
      </c>
      <c r="P237" t="s">
        <v>25607</v>
      </c>
      <c r="Q237" t="s">
        <v>25415</v>
      </c>
      <c r="R237" t="s">
        <v>26727</v>
      </c>
    </row>
    <row r="238" spans="2:18" ht="11" outlineLevel="1" x14ac:dyDescent="0.15">
      <c r="B238" t="s">
        <v>552</v>
      </c>
      <c r="C238" t="s">
        <v>25429</v>
      </c>
      <c r="D238" t="s">
        <v>26470</v>
      </c>
      <c r="E238" t="s">
        <v>26542</v>
      </c>
      <c r="G238" t="s">
        <v>26543</v>
      </c>
      <c r="H238" t="s">
        <v>25419</v>
      </c>
      <c r="I238" t="s">
        <v>25417</v>
      </c>
      <c r="J238" t="s">
        <v>25417</v>
      </c>
      <c r="K238" s="5"/>
      <c r="L238" s="5"/>
      <c r="M238" s="5">
        <v>0</v>
      </c>
      <c r="N238" t="s">
        <v>967</v>
      </c>
      <c r="O238" s="15">
        <v>275</v>
      </c>
      <c r="P238" t="s">
        <v>25607</v>
      </c>
      <c r="Q238" t="s">
        <v>25415</v>
      </c>
      <c r="R238" t="s">
        <v>26728</v>
      </c>
    </row>
    <row r="239" spans="2:18" ht="11" outlineLevel="1" x14ac:dyDescent="0.15">
      <c r="B239" t="s">
        <v>552</v>
      </c>
      <c r="C239" t="s">
        <v>25429</v>
      </c>
      <c r="D239" t="s">
        <v>26470</v>
      </c>
      <c r="E239" t="s">
        <v>26542</v>
      </c>
      <c r="G239" t="s">
        <v>26543</v>
      </c>
      <c r="H239" t="s">
        <v>25408</v>
      </c>
      <c r="I239" t="s">
        <v>25420</v>
      </c>
      <c r="J239" t="s">
        <v>25420</v>
      </c>
      <c r="K239" s="5"/>
      <c r="L239" s="5"/>
      <c r="M239" s="5">
        <v>0</v>
      </c>
      <c r="N239" t="s">
        <v>967</v>
      </c>
      <c r="O239" s="15">
        <v>275</v>
      </c>
      <c r="P239" t="s">
        <v>25607</v>
      </c>
      <c r="Q239" t="s">
        <v>25415</v>
      </c>
      <c r="R239" t="s">
        <v>26729</v>
      </c>
    </row>
    <row r="240" spans="2:18" ht="11" outlineLevel="1" x14ac:dyDescent="0.15">
      <c r="B240" t="s">
        <v>552</v>
      </c>
      <c r="C240" t="s">
        <v>25429</v>
      </c>
      <c r="D240" t="s">
        <v>26470</v>
      </c>
      <c r="E240" t="s">
        <v>26542</v>
      </c>
      <c r="G240" t="s">
        <v>26543</v>
      </c>
      <c r="H240" t="s">
        <v>25429</v>
      </c>
      <c r="I240" t="s">
        <v>25422</v>
      </c>
      <c r="J240" t="s">
        <v>25423</v>
      </c>
      <c r="K240" s="5"/>
      <c r="L240" s="5"/>
      <c r="M240" s="5">
        <v>0</v>
      </c>
      <c r="N240" t="s">
        <v>967</v>
      </c>
      <c r="O240" s="15">
        <v>275</v>
      </c>
      <c r="P240" t="s">
        <v>25607</v>
      </c>
      <c r="Q240" t="s">
        <v>25415</v>
      </c>
      <c r="R240" t="s">
        <v>26730</v>
      </c>
    </row>
    <row r="241" spans="2:18" ht="11" outlineLevel="1" x14ac:dyDescent="0.15">
      <c r="B241" t="s">
        <v>552</v>
      </c>
      <c r="C241" t="s">
        <v>25429</v>
      </c>
      <c r="D241" t="s">
        <v>26470</v>
      </c>
      <c r="E241" t="s">
        <v>26542</v>
      </c>
      <c r="G241" t="s">
        <v>26543</v>
      </c>
      <c r="H241" t="s">
        <v>25429</v>
      </c>
      <c r="I241" t="s">
        <v>25425</v>
      </c>
      <c r="J241" t="s">
        <v>25423</v>
      </c>
      <c r="K241" s="5"/>
      <c r="L241" s="5"/>
      <c r="M241" s="5">
        <v>0</v>
      </c>
      <c r="N241" t="s">
        <v>967</v>
      </c>
      <c r="O241" s="15">
        <v>275</v>
      </c>
      <c r="P241" t="s">
        <v>25607</v>
      </c>
      <c r="Q241" t="s">
        <v>25415</v>
      </c>
      <c r="R241" t="s">
        <v>26731</v>
      </c>
    </row>
    <row r="242" spans="2:18" ht="11" outlineLevel="1" x14ac:dyDescent="0.15">
      <c r="B242" t="s">
        <v>552</v>
      </c>
      <c r="C242" t="s">
        <v>25429</v>
      </c>
      <c r="D242" t="s">
        <v>26470</v>
      </c>
      <c r="E242" t="s">
        <v>26542</v>
      </c>
      <c r="G242" t="s">
        <v>26543</v>
      </c>
      <c r="H242" t="s">
        <v>25429</v>
      </c>
      <c r="I242" t="s">
        <v>25427</v>
      </c>
      <c r="J242" t="s">
        <v>25423</v>
      </c>
      <c r="K242" s="5"/>
      <c r="L242" s="5"/>
      <c r="M242" s="5">
        <v>0</v>
      </c>
      <c r="N242" t="s">
        <v>967</v>
      </c>
      <c r="O242" s="15">
        <v>275</v>
      </c>
      <c r="P242" t="s">
        <v>25607</v>
      </c>
      <c r="Q242" t="s">
        <v>25415</v>
      </c>
      <c r="R242" t="s">
        <v>26732</v>
      </c>
    </row>
    <row r="243" spans="2:18" ht="11" outlineLevel="1" x14ac:dyDescent="0.15">
      <c r="B243" t="s">
        <v>552</v>
      </c>
      <c r="C243" t="s">
        <v>25429</v>
      </c>
      <c r="D243" t="s">
        <v>26470</v>
      </c>
      <c r="E243" t="s">
        <v>26542</v>
      </c>
      <c r="G243" t="s">
        <v>26550</v>
      </c>
      <c r="I243" t="s">
        <v>25412</v>
      </c>
      <c r="J243" t="s">
        <v>25413</v>
      </c>
      <c r="K243" s="5"/>
      <c r="L243" s="5"/>
      <c r="M243" s="5">
        <v>3.1589999999999998</v>
      </c>
      <c r="N243" t="s">
        <v>967</v>
      </c>
      <c r="O243" s="15">
        <v>275</v>
      </c>
      <c r="P243" t="s">
        <v>25607</v>
      </c>
      <c r="Q243" t="s">
        <v>25415</v>
      </c>
      <c r="R243" t="s">
        <v>26733</v>
      </c>
    </row>
    <row r="244" spans="2:18" ht="11" outlineLevel="1" x14ac:dyDescent="0.15">
      <c r="B244" t="s">
        <v>552</v>
      </c>
      <c r="C244" t="s">
        <v>25429</v>
      </c>
      <c r="D244" t="s">
        <v>26470</v>
      </c>
      <c r="E244" t="s">
        <v>26542</v>
      </c>
      <c r="G244" t="s">
        <v>26550</v>
      </c>
      <c r="H244" t="s">
        <v>25419</v>
      </c>
      <c r="I244" t="s">
        <v>25417</v>
      </c>
      <c r="J244" t="s">
        <v>25417</v>
      </c>
      <c r="K244" s="5"/>
      <c r="L244" s="5"/>
      <c r="M244" s="5">
        <v>0</v>
      </c>
      <c r="N244" t="s">
        <v>967</v>
      </c>
      <c r="O244" s="15">
        <v>275</v>
      </c>
      <c r="P244" t="s">
        <v>25607</v>
      </c>
      <c r="Q244" t="s">
        <v>25415</v>
      </c>
      <c r="R244" t="s">
        <v>26734</v>
      </c>
    </row>
    <row r="245" spans="2:18" ht="11" outlineLevel="1" x14ac:dyDescent="0.15">
      <c r="B245" t="s">
        <v>552</v>
      </c>
      <c r="C245" t="s">
        <v>25429</v>
      </c>
      <c r="D245" t="s">
        <v>26470</v>
      </c>
      <c r="E245" t="s">
        <v>26542</v>
      </c>
      <c r="G245" t="s">
        <v>26550</v>
      </c>
      <c r="H245" t="s">
        <v>25408</v>
      </c>
      <c r="I245" t="s">
        <v>25420</v>
      </c>
      <c r="J245" t="s">
        <v>25420</v>
      </c>
      <c r="K245" s="5"/>
      <c r="L245" s="5"/>
      <c r="M245" s="5">
        <v>0</v>
      </c>
      <c r="N245" t="s">
        <v>967</v>
      </c>
      <c r="O245" s="15">
        <v>275</v>
      </c>
      <c r="P245" t="s">
        <v>25607</v>
      </c>
      <c r="Q245" t="s">
        <v>25415</v>
      </c>
      <c r="R245" t="s">
        <v>26735</v>
      </c>
    </row>
    <row r="246" spans="2:18" ht="11" outlineLevel="1" x14ac:dyDescent="0.15">
      <c r="B246" t="s">
        <v>552</v>
      </c>
      <c r="C246" t="s">
        <v>25429</v>
      </c>
      <c r="D246" t="s">
        <v>26470</v>
      </c>
      <c r="E246" t="s">
        <v>26542</v>
      </c>
      <c r="G246" t="s">
        <v>26550</v>
      </c>
      <c r="H246" t="s">
        <v>25429</v>
      </c>
      <c r="I246" t="s">
        <v>25422</v>
      </c>
      <c r="J246" t="s">
        <v>25423</v>
      </c>
      <c r="K246" s="5"/>
      <c r="L246" s="5"/>
      <c r="M246" s="5">
        <v>0</v>
      </c>
      <c r="N246" t="s">
        <v>967</v>
      </c>
      <c r="O246" s="15">
        <v>275</v>
      </c>
      <c r="P246" t="s">
        <v>25607</v>
      </c>
      <c r="Q246" t="s">
        <v>25415</v>
      </c>
      <c r="R246" t="s">
        <v>26736</v>
      </c>
    </row>
    <row r="247" spans="2:18" ht="11" outlineLevel="1" x14ac:dyDescent="0.15">
      <c r="B247" t="s">
        <v>552</v>
      </c>
      <c r="C247" t="s">
        <v>25429</v>
      </c>
      <c r="D247" t="s">
        <v>26470</v>
      </c>
      <c r="E247" t="s">
        <v>26542</v>
      </c>
      <c r="G247" t="s">
        <v>26550</v>
      </c>
      <c r="H247" t="s">
        <v>25429</v>
      </c>
      <c r="I247" t="s">
        <v>25425</v>
      </c>
      <c r="J247" t="s">
        <v>25423</v>
      </c>
      <c r="K247" s="5"/>
      <c r="L247" s="5"/>
      <c r="M247" s="5">
        <v>0</v>
      </c>
      <c r="N247" t="s">
        <v>967</v>
      </c>
      <c r="O247" s="15">
        <v>275</v>
      </c>
      <c r="P247" t="s">
        <v>25607</v>
      </c>
      <c r="Q247" t="s">
        <v>25415</v>
      </c>
      <c r="R247" t="s">
        <v>26737</v>
      </c>
    </row>
    <row r="248" spans="2:18" ht="11" outlineLevel="1" x14ac:dyDescent="0.15">
      <c r="B248" t="s">
        <v>552</v>
      </c>
      <c r="C248" t="s">
        <v>25429</v>
      </c>
      <c r="D248" t="s">
        <v>26470</v>
      </c>
      <c r="E248" t="s">
        <v>26542</v>
      </c>
      <c r="G248" t="s">
        <v>26550</v>
      </c>
      <c r="H248" t="s">
        <v>25429</v>
      </c>
      <c r="I248" t="s">
        <v>25427</v>
      </c>
      <c r="J248" t="s">
        <v>25423</v>
      </c>
      <c r="K248" s="5"/>
      <c r="L248" s="5"/>
      <c r="M248" s="5">
        <v>0</v>
      </c>
      <c r="N248" t="s">
        <v>967</v>
      </c>
      <c r="O248" s="15">
        <v>275</v>
      </c>
      <c r="P248" t="s">
        <v>25607</v>
      </c>
      <c r="Q248" t="s">
        <v>25415</v>
      </c>
      <c r="R248" t="s">
        <v>26738</v>
      </c>
    </row>
    <row r="249" spans="2:18" ht="11" outlineLevel="1" x14ac:dyDescent="0.15">
      <c r="B249" t="s">
        <v>552</v>
      </c>
      <c r="C249" t="s">
        <v>25429</v>
      </c>
      <c r="D249" t="s">
        <v>26470</v>
      </c>
      <c r="E249" t="s">
        <v>26542</v>
      </c>
      <c r="G249" t="s">
        <v>26557</v>
      </c>
      <c r="I249" t="s">
        <v>25412</v>
      </c>
      <c r="J249" t="s">
        <v>25413</v>
      </c>
      <c r="K249" s="5"/>
      <c r="L249" s="5"/>
      <c r="M249" s="5">
        <v>4.38</v>
      </c>
      <c r="N249" t="s">
        <v>967</v>
      </c>
      <c r="O249" s="15">
        <v>275</v>
      </c>
      <c r="P249" t="s">
        <v>25607</v>
      </c>
      <c r="Q249" t="s">
        <v>25415</v>
      </c>
      <c r="R249" t="s">
        <v>26739</v>
      </c>
    </row>
    <row r="250" spans="2:18" ht="11" outlineLevel="1" x14ac:dyDescent="0.15">
      <c r="B250" t="s">
        <v>552</v>
      </c>
      <c r="C250" t="s">
        <v>25429</v>
      </c>
      <c r="D250" t="s">
        <v>26470</v>
      </c>
      <c r="E250" t="s">
        <v>26542</v>
      </c>
      <c r="G250" t="s">
        <v>26557</v>
      </c>
      <c r="H250" t="s">
        <v>25419</v>
      </c>
      <c r="I250" t="s">
        <v>25417</v>
      </c>
      <c r="J250" t="s">
        <v>25417</v>
      </c>
      <c r="K250" s="5"/>
      <c r="L250" s="5"/>
      <c r="M250" s="5">
        <v>0</v>
      </c>
      <c r="N250" t="s">
        <v>967</v>
      </c>
      <c r="O250" s="15">
        <v>275</v>
      </c>
      <c r="P250" t="s">
        <v>25607</v>
      </c>
      <c r="Q250" t="s">
        <v>25415</v>
      </c>
      <c r="R250" t="s">
        <v>26740</v>
      </c>
    </row>
    <row r="251" spans="2:18" ht="11" outlineLevel="1" x14ac:dyDescent="0.15">
      <c r="B251" t="s">
        <v>552</v>
      </c>
      <c r="C251" t="s">
        <v>25429</v>
      </c>
      <c r="D251" t="s">
        <v>26470</v>
      </c>
      <c r="E251" t="s">
        <v>26542</v>
      </c>
      <c r="G251" t="s">
        <v>26557</v>
      </c>
      <c r="H251" t="s">
        <v>25408</v>
      </c>
      <c r="I251" t="s">
        <v>25420</v>
      </c>
      <c r="J251" t="s">
        <v>25420</v>
      </c>
      <c r="K251" s="5"/>
      <c r="L251" s="5"/>
      <c r="M251" s="5">
        <v>0</v>
      </c>
      <c r="N251" t="s">
        <v>967</v>
      </c>
      <c r="O251" s="15">
        <v>275</v>
      </c>
      <c r="P251" t="s">
        <v>25607</v>
      </c>
      <c r="Q251" t="s">
        <v>25415</v>
      </c>
      <c r="R251" t="s">
        <v>26741</v>
      </c>
    </row>
    <row r="252" spans="2:18" ht="11" outlineLevel="1" x14ac:dyDescent="0.15">
      <c r="B252" t="s">
        <v>552</v>
      </c>
      <c r="C252" t="s">
        <v>25429</v>
      </c>
      <c r="D252" t="s">
        <v>26470</v>
      </c>
      <c r="E252" t="s">
        <v>26542</v>
      </c>
      <c r="G252" t="s">
        <v>26557</v>
      </c>
      <c r="H252" t="s">
        <v>25429</v>
      </c>
      <c r="I252" t="s">
        <v>25422</v>
      </c>
      <c r="J252" t="s">
        <v>25423</v>
      </c>
      <c r="K252" s="5"/>
      <c r="L252" s="5"/>
      <c r="M252" s="5">
        <v>0</v>
      </c>
      <c r="N252" t="s">
        <v>967</v>
      </c>
      <c r="O252" s="15">
        <v>275</v>
      </c>
      <c r="P252" t="s">
        <v>25607</v>
      </c>
      <c r="Q252" t="s">
        <v>25415</v>
      </c>
      <c r="R252" t="s">
        <v>26742</v>
      </c>
    </row>
    <row r="253" spans="2:18" ht="11" outlineLevel="1" x14ac:dyDescent="0.15">
      <c r="B253" t="s">
        <v>552</v>
      </c>
      <c r="C253" t="s">
        <v>25429</v>
      </c>
      <c r="D253" t="s">
        <v>26470</v>
      </c>
      <c r="E253" t="s">
        <v>26542</v>
      </c>
      <c r="G253" t="s">
        <v>26557</v>
      </c>
      <c r="H253" t="s">
        <v>25429</v>
      </c>
      <c r="I253" t="s">
        <v>25425</v>
      </c>
      <c r="J253" t="s">
        <v>25423</v>
      </c>
      <c r="K253" s="5"/>
      <c r="L253" s="5"/>
      <c r="M253" s="5">
        <v>0</v>
      </c>
      <c r="N253" t="s">
        <v>967</v>
      </c>
      <c r="O253" s="15">
        <v>275</v>
      </c>
      <c r="P253" t="s">
        <v>25607</v>
      </c>
      <c r="Q253" t="s">
        <v>25415</v>
      </c>
      <c r="R253" t="s">
        <v>26743</v>
      </c>
    </row>
    <row r="254" spans="2:18" ht="11" outlineLevel="1" x14ac:dyDescent="0.15">
      <c r="B254" t="s">
        <v>552</v>
      </c>
      <c r="C254" t="s">
        <v>25429</v>
      </c>
      <c r="D254" t="s">
        <v>26470</v>
      </c>
      <c r="E254" t="s">
        <v>26542</v>
      </c>
      <c r="G254" t="s">
        <v>26557</v>
      </c>
      <c r="H254" t="s">
        <v>25429</v>
      </c>
      <c r="I254" t="s">
        <v>25427</v>
      </c>
      <c r="J254" t="s">
        <v>25423</v>
      </c>
      <c r="K254" s="5"/>
      <c r="L254" s="5"/>
      <c r="M254" s="5">
        <v>0</v>
      </c>
      <c r="N254" t="s">
        <v>967</v>
      </c>
      <c r="O254" s="15">
        <v>275</v>
      </c>
      <c r="P254" t="s">
        <v>25607</v>
      </c>
      <c r="Q254" t="s">
        <v>25415</v>
      </c>
      <c r="R254" t="s">
        <v>26744</v>
      </c>
    </row>
    <row r="255" spans="2:18" ht="11" outlineLevel="1" x14ac:dyDescent="0.15">
      <c r="B255" t="s">
        <v>552</v>
      </c>
      <c r="C255" t="s">
        <v>25429</v>
      </c>
      <c r="D255" t="s">
        <v>26470</v>
      </c>
      <c r="E255" t="s">
        <v>26542</v>
      </c>
      <c r="G255" t="s">
        <v>26564</v>
      </c>
      <c r="I255" t="s">
        <v>25412</v>
      </c>
      <c r="J255" t="s">
        <v>25413</v>
      </c>
      <c r="K255" s="5"/>
      <c r="L255" s="5"/>
      <c r="M255" s="5">
        <v>2.2799999999999998</v>
      </c>
      <c r="N255" t="s">
        <v>967</v>
      </c>
      <c r="O255" s="15">
        <v>276</v>
      </c>
      <c r="P255" t="s">
        <v>25607</v>
      </c>
      <c r="Q255" t="s">
        <v>25415</v>
      </c>
      <c r="R255" t="s">
        <v>26745</v>
      </c>
    </row>
    <row r="256" spans="2:18" ht="11" outlineLevel="1" x14ac:dyDescent="0.15">
      <c r="B256" t="s">
        <v>552</v>
      </c>
      <c r="C256" t="s">
        <v>25429</v>
      </c>
      <c r="D256" t="s">
        <v>26470</v>
      </c>
      <c r="E256" t="s">
        <v>26542</v>
      </c>
      <c r="G256" t="s">
        <v>26564</v>
      </c>
      <c r="H256" t="s">
        <v>25419</v>
      </c>
      <c r="I256" t="s">
        <v>25417</v>
      </c>
      <c r="J256" t="s">
        <v>25417</v>
      </c>
      <c r="K256" s="5"/>
      <c r="L256" s="5"/>
      <c r="M256" s="5">
        <v>0</v>
      </c>
      <c r="N256" t="s">
        <v>967</v>
      </c>
      <c r="O256" s="15">
        <v>276</v>
      </c>
      <c r="P256" t="s">
        <v>25607</v>
      </c>
      <c r="Q256" t="s">
        <v>25415</v>
      </c>
      <c r="R256" t="s">
        <v>26746</v>
      </c>
    </row>
    <row r="257" spans="2:18" ht="11" outlineLevel="1" x14ac:dyDescent="0.15">
      <c r="B257" t="s">
        <v>552</v>
      </c>
      <c r="C257" t="s">
        <v>25429</v>
      </c>
      <c r="D257" t="s">
        <v>26470</v>
      </c>
      <c r="E257" t="s">
        <v>26542</v>
      </c>
      <c r="G257" t="s">
        <v>26564</v>
      </c>
      <c r="H257" t="s">
        <v>25408</v>
      </c>
      <c r="I257" t="s">
        <v>25420</v>
      </c>
      <c r="J257" t="s">
        <v>25420</v>
      </c>
      <c r="K257" s="5"/>
      <c r="L257" s="5"/>
      <c r="M257" s="5">
        <v>0</v>
      </c>
      <c r="N257" t="s">
        <v>967</v>
      </c>
      <c r="O257" s="15">
        <v>276</v>
      </c>
      <c r="P257" t="s">
        <v>25607</v>
      </c>
      <c r="Q257" t="s">
        <v>25415</v>
      </c>
      <c r="R257" t="s">
        <v>26747</v>
      </c>
    </row>
    <row r="258" spans="2:18" ht="11" outlineLevel="1" x14ac:dyDescent="0.15">
      <c r="B258" t="s">
        <v>552</v>
      </c>
      <c r="C258" t="s">
        <v>25429</v>
      </c>
      <c r="D258" t="s">
        <v>26470</v>
      </c>
      <c r="E258" t="s">
        <v>26542</v>
      </c>
      <c r="G258" t="s">
        <v>26564</v>
      </c>
      <c r="H258" t="s">
        <v>25429</v>
      </c>
      <c r="I258" t="s">
        <v>25422</v>
      </c>
      <c r="J258" t="s">
        <v>25423</v>
      </c>
      <c r="K258" s="5"/>
      <c r="L258" s="5"/>
      <c r="M258" s="5">
        <v>0</v>
      </c>
      <c r="N258" t="s">
        <v>967</v>
      </c>
      <c r="O258" s="15">
        <v>276</v>
      </c>
      <c r="P258" t="s">
        <v>25607</v>
      </c>
      <c r="Q258" t="s">
        <v>25415</v>
      </c>
      <c r="R258" t="s">
        <v>26748</v>
      </c>
    </row>
    <row r="259" spans="2:18" ht="11" outlineLevel="1" x14ac:dyDescent="0.15">
      <c r="B259" t="s">
        <v>552</v>
      </c>
      <c r="C259" t="s">
        <v>25429</v>
      </c>
      <c r="D259" t="s">
        <v>26470</v>
      </c>
      <c r="E259" t="s">
        <v>26542</v>
      </c>
      <c r="G259" t="s">
        <v>26564</v>
      </c>
      <c r="H259" t="s">
        <v>25429</v>
      </c>
      <c r="I259" t="s">
        <v>25425</v>
      </c>
      <c r="J259" t="s">
        <v>25423</v>
      </c>
      <c r="K259" s="5"/>
      <c r="L259" s="5"/>
      <c r="M259" s="5">
        <v>0</v>
      </c>
      <c r="N259" t="s">
        <v>967</v>
      </c>
      <c r="O259" s="15">
        <v>276</v>
      </c>
      <c r="P259" t="s">
        <v>25607</v>
      </c>
      <c r="Q259" t="s">
        <v>25415</v>
      </c>
      <c r="R259" t="s">
        <v>26749</v>
      </c>
    </row>
    <row r="260" spans="2:18" ht="11" outlineLevel="1" x14ac:dyDescent="0.15">
      <c r="B260" t="s">
        <v>552</v>
      </c>
      <c r="C260" t="s">
        <v>25429</v>
      </c>
      <c r="D260" t="s">
        <v>26470</v>
      </c>
      <c r="E260" t="s">
        <v>26542</v>
      </c>
      <c r="G260" t="s">
        <v>26564</v>
      </c>
      <c r="H260" t="s">
        <v>25429</v>
      </c>
      <c r="I260" t="s">
        <v>25427</v>
      </c>
      <c r="J260" t="s">
        <v>25423</v>
      </c>
      <c r="K260" s="5"/>
      <c r="L260" s="5"/>
      <c r="M260" s="5">
        <v>0</v>
      </c>
      <c r="N260" t="s">
        <v>967</v>
      </c>
      <c r="O260" s="15">
        <v>276</v>
      </c>
      <c r="P260" t="s">
        <v>25607</v>
      </c>
      <c r="Q260" t="s">
        <v>25415</v>
      </c>
      <c r="R260" t="s">
        <v>26750</v>
      </c>
    </row>
    <row r="261" spans="2:18" ht="11" outlineLevel="1" x14ac:dyDescent="0.15">
      <c r="B261" t="s">
        <v>552</v>
      </c>
      <c r="C261" t="s">
        <v>25429</v>
      </c>
      <c r="D261" t="s">
        <v>26470</v>
      </c>
      <c r="E261" t="s">
        <v>26542</v>
      </c>
      <c r="F261" t="s">
        <v>10430</v>
      </c>
      <c r="G261" t="s">
        <v>26571</v>
      </c>
      <c r="I261" t="s">
        <v>25412</v>
      </c>
      <c r="J261" t="s">
        <v>25413</v>
      </c>
      <c r="K261" s="5"/>
      <c r="L261" s="5"/>
      <c r="M261" s="5">
        <v>16.838999999999999</v>
      </c>
      <c r="N261" t="s">
        <v>967</v>
      </c>
      <c r="O261" s="15">
        <v>276</v>
      </c>
      <c r="P261" t="s">
        <v>25607</v>
      </c>
      <c r="Q261" t="s">
        <v>25415</v>
      </c>
      <c r="R261" t="s">
        <v>26751</v>
      </c>
    </row>
    <row r="262" spans="2:18" ht="11" outlineLevel="1" x14ac:dyDescent="0.15">
      <c r="B262" t="s">
        <v>552</v>
      </c>
      <c r="C262" t="s">
        <v>25429</v>
      </c>
      <c r="D262" t="s">
        <v>26470</v>
      </c>
      <c r="E262" t="s">
        <v>26542</v>
      </c>
      <c r="F262" t="s">
        <v>10430</v>
      </c>
      <c r="G262" t="s">
        <v>26571</v>
      </c>
      <c r="H262" t="s">
        <v>25419</v>
      </c>
      <c r="I262" t="s">
        <v>25417</v>
      </c>
      <c r="J262" t="s">
        <v>25417</v>
      </c>
      <c r="K262" s="5"/>
      <c r="L262" s="5"/>
      <c r="M262" s="5">
        <v>0</v>
      </c>
      <c r="N262" t="s">
        <v>967</v>
      </c>
      <c r="O262" s="15">
        <v>276</v>
      </c>
      <c r="P262" t="s">
        <v>25607</v>
      </c>
      <c r="Q262" t="s">
        <v>25415</v>
      </c>
      <c r="R262" t="s">
        <v>26752</v>
      </c>
    </row>
    <row r="263" spans="2:18" ht="11" outlineLevel="1" x14ac:dyDescent="0.15">
      <c r="B263" t="s">
        <v>552</v>
      </c>
      <c r="C263" t="s">
        <v>25429</v>
      </c>
      <c r="D263" t="s">
        <v>26470</v>
      </c>
      <c r="E263" t="s">
        <v>26542</v>
      </c>
      <c r="F263" t="s">
        <v>10430</v>
      </c>
      <c r="G263" t="s">
        <v>26571</v>
      </c>
      <c r="H263" t="s">
        <v>25408</v>
      </c>
      <c r="I263" t="s">
        <v>25420</v>
      </c>
      <c r="J263" t="s">
        <v>25420</v>
      </c>
      <c r="K263" s="5"/>
      <c r="L263" s="5"/>
      <c r="M263" s="5">
        <v>0</v>
      </c>
      <c r="N263" t="s">
        <v>967</v>
      </c>
      <c r="O263" s="15">
        <v>276</v>
      </c>
      <c r="P263" t="s">
        <v>25607</v>
      </c>
      <c r="Q263" t="s">
        <v>25415</v>
      </c>
      <c r="R263" t="s">
        <v>26753</v>
      </c>
    </row>
    <row r="264" spans="2:18" ht="11" outlineLevel="1" x14ac:dyDescent="0.15">
      <c r="B264" t="s">
        <v>552</v>
      </c>
      <c r="C264" t="s">
        <v>25429</v>
      </c>
      <c r="D264" t="s">
        <v>26470</v>
      </c>
      <c r="E264" t="s">
        <v>26542</v>
      </c>
      <c r="F264" t="s">
        <v>10430</v>
      </c>
      <c r="G264" t="s">
        <v>26571</v>
      </c>
      <c r="H264" t="s">
        <v>25429</v>
      </c>
      <c r="I264" t="s">
        <v>25422</v>
      </c>
      <c r="J264" t="s">
        <v>25423</v>
      </c>
      <c r="K264" s="5"/>
      <c r="L264" s="5"/>
      <c r="M264" s="5">
        <v>0</v>
      </c>
      <c r="N264" t="s">
        <v>967</v>
      </c>
      <c r="O264" s="15">
        <v>276</v>
      </c>
      <c r="P264" t="s">
        <v>25607</v>
      </c>
      <c r="Q264" t="s">
        <v>25415</v>
      </c>
      <c r="R264" t="s">
        <v>26754</v>
      </c>
    </row>
    <row r="265" spans="2:18" ht="11" outlineLevel="1" x14ac:dyDescent="0.15">
      <c r="B265" t="s">
        <v>552</v>
      </c>
      <c r="C265" t="s">
        <v>25429</v>
      </c>
      <c r="D265" t="s">
        <v>26470</v>
      </c>
      <c r="E265" t="s">
        <v>26542</v>
      </c>
      <c r="F265" t="s">
        <v>10430</v>
      </c>
      <c r="G265" t="s">
        <v>26571</v>
      </c>
      <c r="H265" t="s">
        <v>25429</v>
      </c>
      <c r="I265" t="s">
        <v>25425</v>
      </c>
      <c r="J265" t="s">
        <v>25423</v>
      </c>
      <c r="K265" s="5"/>
      <c r="L265" s="5"/>
      <c r="M265" s="5">
        <v>0</v>
      </c>
      <c r="N265" t="s">
        <v>967</v>
      </c>
      <c r="O265" s="15">
        <v>276</v>
      </c>
      <c r="P265" t="s">
        <v>25607</v>
      </c>
      <c r="Q265" t="s">
        <v>25415</v>
      </c>
      <c r="R265" t="s">
        <v>26755</v>
      </c>
    </row>
    <row r="266" spans="2:18" ht="11" outlineLevel="1" x14ac:dyDescent="0.15">
      <c r="B266" t="s">
        <v>552</v>
      </c>
      <c r="C266" t="s">
        <v>25429</v>
      </c>
      <c r="D266" t="s">
        <v>26470</v>
      </c>
      <c r="E266" t="s">
        <v>26542</v>
      </c>
      <c r="F266" t="s">
        <v>10430</v>
      </c>
      <c r="G266" t="s">
        <v>26571</v>
      </c>
      <c r="H266" t="s">
        <v>25429</v>
      </c>
      <c r="I266" t="s">
        <v>25427</v>
      </c>
      <c r="J266" t="s">
        <v>25423</v>
      </c>
      <c r="K266" s="5"/>
      <c r="L266" s="5"/>
      <c r="M266" s="5">
        <v>0</v>
      </c>
      <c r="N266" t="s">
        <v>967</v>
      </c>
      <c r="O266" s="15">
        <v>276</v>
      </c>
      <c r="P266" t="s">
        <v>25607</v>
      </c>
      <c r="Q266" t="s">
        <v>25415</v>
      </c>
      <c r="R266" t="s">
        <v>26756</v>
      </c>
    </row>
    <row r="267" spans="2:18" ht="11" outlineLevel="1" x14ac:dyDescent="0.15">
      <c r="B267" t="s">
        <v>552</v>
      </c>
      <c r="C267" t="s">
        <v>25429</v>
      </c>
      <c r="D267" t="s">
        <v>26470</v>
      </c>
      <c r="E267" t="s">
        <v>26542</v>
      </c>
      <c r="F267" t="s">
        <v>10430</v>
      </c>
      <c r="G267" t="s">
        <v>26578</v>
      </c>
      <c r="I267" t="s">
        <v>25412</v>
      </c>
      <c r="J267" t="s">
        <v>25413</v>
      </c>
      <c r="K267" s="5"/>
      <c r="L267" s="5"/>
      <c r="M267" s="5">
        <v>136.476</v>
      </c>
      <c r="N267" t="s">
        <v>967</v>
      </c>
      <c r="O267" s="15">
        <v>276</v>
      </c>
      <c r="P267" t="s">
        <v>25607</v>
      </c>
      <c r="Q267" t="s">
        <v>25415</v>
      </c>
      <c r="R267" t="s">
        <v>26757</v>
      </c>
    </row>
    <row r="268" spans="2:18" ht="11" outlineLevel="1" x14ac:dyDescent="0.15">
      <c r="B268" t="s">
        <v>552</v>
      </c>
      <c r="C268" t="s">
        <v>25429</v>
      </c>
      <c r="D268" t="s">
        <v>26470</v>
      </c>
      <c r="E268" t="s">
        <v>26542</v>
      </c>
      <c r="F268" t="s">
        <v>10430</v>
      </c>
      <c r="G268" t="s">
        <v>26578</v>
      </c>
      <c r="H268" t="s">
        <v>25419</v>
      </c>
      <c r="I268" t="s">
        <v>25417</v>
      </c>
      <c r="J268" t="s">
        <v>25417</v>
      </c>
      <c r="K268" s="5"/>
      <c r="L268" s="5"/>
      <c r="M268" s="5">
        <v>44.66</v>
      </c>
      <c r="N268" t="s">
        <v>967</v>
      </c>
      <c r="O268" s="15">
        <v>276</v>
      </c>
      <c r="P268" t="s">
        <v>25607</v>
      </c>
      <c r="Q268" t="s">
        <v>25415</v>
      </c>
      <c r="R268" t="s">
        <v>26758</v>
      </c>
    </row>
    <row r="269" spans="2:18" ht="11" outlineLevel="1" x14ac:dyDescent="0.15">
      <c r="B269" t="s">
        <v>552</v>
      </c>
      <c r="C269" t="s">
        <v>25429</v>
      </c>
      <c r="D269" t="s">
        <v>26470</v>
      </c>
      <c r="E269" t="s">
        <v>26542</v>
      </c>
      <c r="F269" t="s">
        <v>10430</v>
      </c>
      <c r="G269" t="s">
        <v>26578</v>
      </c>
      <c r="H269" t="s">
        <v>25408</v>
      </c>
      <c r="I269" t="s">
        <v>25420</v>
      </c>
      <c r="J269" t="s">
        <v>25420</v>
      </c>
      <c r="K269" s="5"/>
      <c r="L269" s="5"/>
      <c r="M269" s="5">
        <v>58.009</v>
      </c>
      <c r="N269" t="s">
        <v>967</v>
      </c>
      <c r="O269" s="15">
        <v>276</v>
      </c>
      <c r="P269" t="s">
        <v>25607</v>
      </c>
      <c r="Q269" t="s">
        <v>25415</v>
      </c>
      <c r="R269" t="s">
        <v>26759</v>
      </c>
    </row>
    <row r="270" spans="2:18" ht="11" outlineLevel="1" x14ac:dyDescent="0.15">
      <c r="B270" t="s">
        <v>552</v>
      </c>
      <c r="C270" t="s">
        <v>25429</v>
      </c>
      <c r="D270" t="s">
        <v>26470</v>
      </c>
      <c r="E270" t="s">
        <v>26542</v>
      </c>
      <c r="F270" t="s">
        <v>10430</v>
      </c>
      <c r="G270" t="s">
        <v>26578</v>
      </c>
      <c r="H270" t="s">
        <v>25429</v>
      </c>
      <c r="I270" t="s">
        <v>25422</v>
      </c>
      <c r="J270" t="s">
        <v>25423</v>
      </c>
      <c r="K270" s="5"/>
      <c r="L270" s="5"/>
      <c r="M270" s="5">
        <v>47.889000000000003</v>
      </c>
      <c r="N270" t="s">
        <v>967</v>
      </c>
      <c r="O270" s="15">
        <v>276</v>
      </c>
      <c r="P270" t="s">
        <v>25607</v>
      </c>
      <c r="Q270" t="s">
        <v>25415</v>
      </c>
      <c r="R270" t="s">
        <v>26760</v>
      </c>
    </row>
    <row r="271" spans="2:18" ht="11" outlineLevel="1" x14ac:dyDescent="0.15">
      <c r="B271" t="s">
        <v>552</v>
      </c>
      <c r="C271" t="s">
        <v>25429</v>
      </c>
      <c r="D271" t="s">
        <v>26470</v>
      </c>
      <c r="E271" t="s">
        <v>26542</v>
      </c>
      <c r="F271" t="s">
        <v>10430</v>
      </c>
      <c r="G271" t="s">
        <v>26578</v>
      </c>
      <c r="H271" t="s">
        <v>25429</v>
      </c>
      <c r="I271" t="s">
        <v>25425</v>
      </c>
      <c r="J271" t="s">
        <v>25423</v>
      </c>
      <c r="K271" s="5"/>
      <c r="L271" s="5"/>
      <c r="M271" s="5">
        <v>0</v>
      </c>
      <c r="N271" t="s">
        <v>967</v>
      </c>
      <c r="O271" s="15">
        <v>276</v>
      </c>
      <c r="P271" t="s">
        <v>25607</v>
      </c>
      <c r="Q271" t="s">
        <v>25415</v>
      </c>
      <c r="R271" t="s">
        <v>26761</v>
      </c>
    </row>
    <row r="272" spans="2:18" ht="11" outlineLevel="1" x14ac:dyDescent="0.15">
      <c r="B272" t="s">
        <v>552</v>
      </c>
      <c r="C272" t="s">
        <v>25429</v>
      </c>
      <c r="D272" t="s">
        <v>26470</v>
      </c>
      <c r="E272" t="s">
        <v>26542</v>
      </c>
      <c r="F272" t="s">
        <v>10430</v>
      </c>
      <c r="G272" t="s">
        <v>26578</v>
      </c>
      <c r="H272" t="s">
        <v>25429</v>
      </c>
      <c r="I272" t="s">
        <v>25427</v>
      </c>
      <c r="J272" t="s">
        <v>25423</v>
      </c>
      <c r="K272" s="5"/>
      <c r="L272" s="5"/>
      <c r="M272" s="5">
        <v>47.889000000000003</v>
      </c>
      <c r="N272" t="s">
        <v>967</v>
      </c>
      <c r="O272" s="15">
        <v>276</v>
      </c>
      <c r="P272" t="s">
        <v>25607</v>
      </c>
      <c r="Q272" t="s">
        <v>25415</v>
      </c>
      <c r="R272" t="s">
        <v>26762</v>
      </c>
    </row>
    <row r="273" spans="2:18" ht="11" outlineLevel="1" x14ac:dyDescent="0.15">
      <c r="B273" t="s">
        <v>552</v>
      </c>
      <c r="C273" t="s">
        <v>25429</v>
      </c>
      <c r="D273" t="s">
        <v>26470</v>
      </c>
      <c r="E273" t="s">
        <v>26542</v>
      </c>
      <c r="F273" t="s">
        <v>10430</v>
      </c>
      <c r="G273" t="s">
        <v>26585</v>
      </c>
      <c r="I273" t="s">
        <v>25412</v>
      </c>
      <c r="J273" t="s">
        <v>25413</v>
      </c>
      <c r="K273" s="5">
        <v>68238</v>
      </c>
      <c r="L273" s="5">
        <v>2</v>
      </c>
      <c r="M273" s="5">
        <v>136.476</v>
      </c>
      <c r="N273" t="s">
        <v>967</v>
      </c>
      <c r="O273" s="15">
        <v>276</v>
      </c>
      <c r="P273" t="s">
        <v>25607</v>
      </c>
      <c r="Q273" t="s">
        <v>25415</v>
      </c>
      <c r="R273" t="s">
        <v>26763</v>
      </c>
    </row>
    <row r="274" spans="2:18" ht="11" outlineLevel="1" x14ac:dyDescent="0.15">
      <c r="B274" t="s">
        <v>552</v>
      </c>
      <c r="C274" t="s">
        <v>25429</v>
      </c>
      <c r="D274" t="s">
        <v>26470</v>
      </c>
      <c r="E274" t="s">
        <v>26542</v>
      </c>
      <c r="F274" t="s">
        <v>10430</v>
      </c>
      <c r="G274" t="s">
        <v>26585</v>
      </c>
      <c r="H274" t="s">
        <v>25419</v>
      </c>
      <c r="I274" t="s">
        <v>25417</v>
      </c>
      <c r="J274" t="s">
        <v>25417</v>
      </c>
      <c r="K274" s="5">
        <v>11165</v>
      </c>
      <c r="L274" s="5">
        <v>4</v>
      </c>
      <c r="M274" s="5">
        <v>44.66</v>
      </c>
      <c r="N274" t="s">
        <v>967</v>
      </c>
      <c r="O274" s="15">
        <v>276</v>
      </c>
      <c r="P274" t="s">
        <v>25607</v>
      </c>
      <c r="Q274" t="s">
        <v>25415</v>
      </c>
      <c r="R274" t="s">
        <v>26764</v>
      </c>
    </row>
    <row r="275" spans="2:18" ht="11" outlineLevel="1" x14ac:dyDescent="0.15">
      <c r="B275" t="s">
        <v>552</v>
      </c>
      <c r="C275" t="s">
        <v>25429</v>
      </c>
      <c r="D275" t="s">
        <v>26470</v>
      </c>
      <c r="E275" t="s">
        <v>26542</v>
      </c>
      <c r="F275" t="s">
        <v>10430</v>
      </c>
      <c r="G275" t="s">
        <v>26585</v>
      </c>
      <c r="H275" t="s">
        <v>25408</v>
      </c>
      <c r="I275" t="s">
        <v>25420</v>
      </c>
      <c r="J275" t="s">
        <v>25420</v>
      </c>
      <c r="K275" s="5">
        <v>29004.5</v>
      </c>
      <c r="L275" s="5">
        <v>2</v>
      </c>
      <c r="M275" s="5">
        <v>58.009</v>
      </c>
      <c r="N275" t="s">
        <v>967</v>
      </c>
      <c r="O275" s="15">
        <v>276</v>
      </c>
      <c r="P275" t="s">
        <v>25607</v>
      </c>
      <c r="Q275" t="s">
        <v>25415</v>
      </c>
      <c r="R275" t="s">
        <v>26765</v>
      </c>
    </row>
    <row r="276" spans="2:18" ht="11" outlineLevel="1" x14ac:dyDescent="0.15">
      <c r="B276" t="s">
        <v>552</v>
      </c>
      <c r="C276" t="s">
        <v>25429</v>
      </c>
      <c r="D276" t="s">
        <v>26470</v>
      </c>
      <c r="E276" t="s">
        <v>26542</v>
      </c>
      <c r="F276" t="s">
        <v>10430</v>
      </c>
      <c r="G276" t="s">
        <v>26585</v>
      </c>
      <c r="H276" t="s">
        <v>25429</v>
      </c>
      <c r="I276" t="s">
        <v>25422</v>
      </c>
      <c r="J276" t="s">
        <v>25423</v>
      </c>
      <c r="K276" s="5">
        <v>23944.5</v>
      </c>
      <c r="L276" s="5">
        <v>2</v>
      </c>
      <c r="M276" s="5">
        <v>47.889000000000003</v>
      </c>
      <c r="N276" t="s">
        <v>967</v>
      </c>
      <c r="O276" s="15">
        <v>276</v>
      </c>
      <c r="P276" t="s">
        <v>25607</v>
      </c>
      <c r="Q276" t="s">
        <v>25415</v>
      </c>
      <c r="R276" t="s">
        <v>26766</v>
      </c>
    </row>
    <row r="277" spans="2:18" ht="11" outlineLevel="1" x14ac:dyDescent="0.15">
      <c r="B277" t="s">
        <v>552</v>
      </c>
      <c r="C277" t="s">
        <v>25429</v>
      </c>
      <c r="D277" t="s">
        <v>26470</v>
      </c>
      <c r="E277" t="s">
        <v>26542</v>
      </c>
      <c r="F277" t="s">
        <v>10430</v>
      </c>
      <c r="G277" t="s">
        <v>26585</v>
      </c>
      <c r="H277" t="s">
        <v>25429</v>
      </c>
      <c r="I277" t="s">
        <v>25425</v>
      </c>
      <c r="J277" t="s">
        <v>25423</v>
      </c>
      <c r="K277" s="5"/>
      <c r="L277" s="5"/>
      <c r="M277" s="5">
        <v>0</v>
      </c>
      <c r="N277" t="s">
        <v>967</v>
      </c>
      <c r="O277" s="15">
        <v>276</v>
      </c>
      <c r="P277" t="s">
        <v>25607</v>
      </c>
      <c r="Q277" t="s">
        <v>25415</v>
      </c>
      <c r="R277" t="s">
        <v>26767</v>
      </c>
    </row>
    <row r="278" spans="2:18" ht="11" outlineLevel="1" x14ac:dyDescent="0.15">
      <c r="B278" t="s">
        <v>552</v>
      </c>
      <c r="C278" t="s">
        <v>25429</v>
      </c>
      <c r="D278" t="s">
        <v>26470</v>
      </c>
      <c r="E278" t="s">
        <v>26542</v>
      </c>
      <c r="F278" t="s">
        <v>10430</v>
      </c>
      <c r="G278" t="s">
        <v>26585</v>
      </c>
      <c r="H278" t="s">
        <v>25429</v>
      </c>
      <c r="I278" t="s">
        <v>25427</v>
      </c>
      <c r="J278" t="s">
        <v>25423</v>
      </c>
      <c r="K278" s="5">
        <v>23944.5</v>
      </c>
      <c r="L278" s="5">
        <v>2</v>
      </c>
      <c r="M278" s="5">
        <v>47.889000000000003</v>
      </c>
      <c r="N278" t="s">
        <v>967</v>
      </c>
      <c r="O278" s="15">
        <v>276</v>
      </c>
      <c r="P278" t="s">
        <v>25607</v>
      </c>
      <c r="Q278" t="s">
        <v>25415</v>
      </c>
      <c r="R278" t="s">
        <v>26768</v>
      </c>
    </row>
    <row r="279" spans="2:18" ht="11" outlineLevel="1" x14ac:dyDescent="0.15">
      <c r="B279" t="s">
        <v>549</v>
      </c>
      <c r="C279" t="s">
        <v>25429</v>
      </c>
      <c r="D279" t="s">
        <v>26470</v>
      </c>
      <c r="E279" t="s">
        <v>26471</v>
      </c>
      <c r="G279" t="s">
        <v>26592</v>
      </c>
      <c r="I279" t="s">
        <v>25412</v>
      </c>
      <c r="J279" t="s">
        <v>25413</v>
      </c>
      <c r="K279" s="5"/>
      <c r="L279" s="5"/>
      <c r="M279" s="5">
        <v>0</v>
      </c>
      <c r="N279" t="s">
        <v>967</v>
      </c>
      <c r="O279" s="15">
        <v>284</v>
      </c>
      <c r="P279" t="s">
        <v>25607</v>
      </c>
      <c r="Q279" t="s">
        <v>25415</v>
      </c>
      <c r="R279" t="s">
        <v>26769</v>
      </c>
    </row>
    <row r="280" spans="2:18" ht="11" outlineLevel="1" x14ac:dyDescent="0.15">
      <c r="B280" t="s">
        <v>549</v>
      </c>
      <c r="C280" t="s">
        <v>25429</v>
      </c>
      <c r="D280" t="s">
        <v>26470</v>
      </c>
      <c r="E280" t="s">
        <v>26471</v>
      </c>
      <c r="G280" t="s">
        <v>26592</v>
      </c>
      <c r="H280" t="s">
        <v>25419</v>
      </c>
      <c r="I280" t="s">
        <v>25417</v>
      </c>
      <c r="J280" t="s">
        <v>25417</v>
      </c>
      <c r="K280" s="5">
        <v>21020</v>
      </c>
      <c r="L280" s="5">
        <v>1</v>
      </c>
      <c r="M280" s="5">
        <v>21.02</v>
      </c>
      <c r="N280" t="s">
        <v>967</v>
      </c>
      <c r="O280" s="15">
        <v>284</v>
      </c>
      <c r="P280" t="s">
        <v>25607</v>
      </c>
      <c r="Q280" t="s">
        <v>25415</v>
      </c>
      <c r="R280" t="s">
        <v>26770</v>
      </c>
    </row>
    <row r="281" spans="2:18" ht="11" outlineLevel="1" x14ac:dyDescent="0.15">
      <c r="B281" t="s">
        <v>549</v>
      </c>
      <c r="C281" t="s">
        <v>25429</v>
      </c>
      <c r="D281" t="s">
        <v>26470</v>
      </c>
      <c r="E281" t="s">
        <v>26471</v>
      </c>
      <c r="G281" t="s">
        <v>26592</v>
      </c>
      <c r="H281" t="s">
        <v>25408</v>
      </c>
      <c r="I281" t="s">
        <v>25420</v>
      </c>
      <c r="J281" t="s">
        <v>25420</v>
      </c>
      <c r="K281" s="5">
        <v>28000</v>
      </c>
      <c r="L281" s="5">
        <v>2</v>
      </c>
      <c r="M281" s="5">
        <v>56</v>
      </c>
      <c r="N281" t="s">
        <v>967</v>
      </c>
      <c r="O281" s="15">
        <v>284</v>
      </c>
      <c r="P281" t="s">
        <v>25607</v>
      </c>
      <c r="Q281" t="s">
        <v>25415</v>
      </c>
      <c r="R281" t="s">
        <v>26771</v>
      </c>
    </row>
    <row r="282" spans="2:18" ht="11" outlineLevel="1" x14ac:dyDescent="0.15">
      <c r="B282" t="s">
        <v>549</v>
      </c>
      <c r="C282" t="s">
        <v>25429</v>
      </c>
      <c r="D282" t="s">
        <v>26470</v>
      </c>
      <c r="E282" t="s">
        <v>26471</v>
      </c>
      <c r="G282" t="s">
        <v>26592</v>
      </c>
      <c r="H282" t="s">
        <v>25429</v>
      </c>
      <c r="I282" t="s">
        <v>25422</v>
      </c>
      <c r="J282" t="s">
        <v>25423</v>
      </c>
      <c r="K282" s="5">
        <v>15918</v>
      </c>
      <c r="L282" s="5">
        <v>4</v>
      </c>
      <c r="M282" s="5">
        <v>63.671999999999997</v>
      </c>
      <c r="N282" t="s">
        <v>967</v>
      </c>
      <c r="O282" s="15">
        <v>284</v>
      </c>
      <c r="P282" t="s">
        <v>25607</v>
      </c>
      <c r="Q282" t="s">
        <v>25415</v>
      </c>
      <c r="R282" t="s">
        <v>26772</v>
      </c>
    </row>
    <row r="283" spans="2:18" ht="11" outlineLevel="1" x14ac:dyDescent="0.15">
      <c r="B283" t="s">
        <v>549</v>
      </c>
      <c r="C283" t="s">
        <v>25429</v>
      </c>
      <c r="D283" t="s">
        <v>26470</v>
      </c>
      <c r="E283" t="s">
        <v>26471</v>
      </c>
      <c r="G283" t="s">
        <v>26592</v>
      </c>
      <c r="H283" t="s">
        <v>25429</v>
      </c>
      <c r="I283" t="s">
        <v>25425</v>
      </c>
      <c r="J283" t="s">
        <v>25423</v>
      </c>
      <c r="K283" s="5"/>
      <c r="L283" s="5"/>
      <c r="M283" s="5">
        <v>0</v>
      </c>
      <c r="N283" t="s">
        <v>967</v>
      </c>
      <c r="O283" s="15">
        <v>284</v>
      </c>
      <c r="P283" t="s">
        <v>25607</v>
      </c>
      <c r="Q283" t="s">
        <v>25415</v>
      </c>
      <c r="R283" t="s">
        <v>26773</v>
      </c>
    </row>
    <row r="284" spans="2:18" ht="11" outlineLevel="1" x14ac:dyDescent="0.15">
      <c r="B284" t="s">
        <v>549</v>
      </c>
      <c r="C284" t="s">
        <v>25429</v>
      </c>
      <c r="D284" t="s">
        <v>26470</v>
      </c>
      <c r="E284" t="s">
        <v>26471</v>
      </c>
      <c r="G284" t="s">
        <v>26592</v>
      </c>
      <c r="H284" t="s">
        <v>25429</v>
      </c>
      <c r="I284" t="s">
        <v>25427</v>
      </c>
      <c r="J284" t="s">
        <v>25423</v>
      </c>
      <c r="K284" s="5">
        <v>15918</v>
      </c>
      <c r="L284" s="5">
        <v>4</v>
      </c>
      <c r="M284" s="5">
        <v>63.671999999999997</v>
      </c>
      <c r="N284" t="s">
        <v>967</v>
      </c>
      <c r="O284" s="15">
        <v>284</v>
      </c>
      <c r="P284" t="s">
        <v>25607</v>
      </c>
      <c r="Q284" t="s">
        <v>25415</v>
      </c>
      <c r="R284" t="s">
        <v>26774</v>
      </c>
    </row>
    <row r="285" spans="2:18" ht="11" outlineLevel="1" x14ac:dyDescent="0.15">
      <c r="B285" t="s">
        <v>549</v>
      </c>
      <c r="C285" t="s">
        <v>25429</v>
      </c>
      <c r="D285" t="s">
        <v>26470</v>
      </c>
      <c r="E285" t="s">
        <v>26471</v>
      </c>
      <c r="G285" t="s">
        <v>26599</v>
      </c>
      <c r="I285" t="s">
        <v>25412</v>
      </c>
      <c r="J285" t="s">
        <v>25413</v>
      </c>
      <c r="K285" s="5"/>
      <c r="L285" s="5"/>
      <c r="M285" s="5">
        <v>0</v>
      </c>
      <c r="N285" t="s">
        <v>967</v>
      </c>
      <c r="O285" s="15">
        <v>284</v>
      </c>
      <c r="P285" t="s">
        <v>25607</v>
      </c>
      <c r="Q285" t="s">
        <v>25415</v>
      </c>
      <c r="R285" t="s">
        <v>26775</v>
      </c>
    </row>
    <row r="286" spans="2:18" ht="11" outlineLevel="1" x14ac:dyDescent="0.15">
      <c r="B286" t="s">
        <v>549</v>
      </c>
      <c r="C286" t="s">
        <v>25429</v>
      </c>
      <c r="D286" t="s">
        <v>26470</v>
      </c>
      <c r="E286" t="s">
        <v>26471</v>
      </c>
      <c r="G286" t="s">
        <v>26599</v>
      </c>
      <c r="H286" t="s">
        <v>25419</v>
      </c>
      <c r="I286" t="s">
        <v>25417</v>
      </c>
      <c r="J286" t="s">
        <v>25417</v>
      </c>
      <c r="K286" s="5"/>
      <c r="L286" s="5"/>
      <c r="M286" s="5">
        <v>2.754</v>
      </c>
      <c r="N286" t="s">
        <v>967</v>
      </c>
      <c r="O286" s="15">
        <v>284</v>
      </c>
      <c r="P286" t="s">
        <v>25607</v>
      </c>
      <c r="Q286" t="s">
        <v>25415</v>
      </c>
      <c r="R286" t="s">
        <v>26776</v>
      </c>
    </row>
    <row r="287" spans="2:18" ht="11" outlineLevel="1" x14ac:dyDescent="0.15">
      <c r="B287" t="s">
        <v>549</v>
      </c>
      <c r="C287" t="s">
        <v>25429</v>
      </c>
      <c r="D287" t="s">
        <v>26470</v>
      </c>
      <c r="E287" t="s">
        <v>26471</v>
      </c>
      <c r="G287" t="s">
        <v>26599</v>
      </c>
      <c r="H287" t="s">
        <v>25408</v>
      </c>
      <c r="I287" t="s">
        <v>25420</v>
      </c>
      <c r="J287" t="s">
        <v>25420</v>
      </c>
      <c r="K287" s="5"/>
      <c r="L287" s="5"/>
      <c r="M287" s="5">
        <v>2.1</v>
      </c>
      <c r="N287" t="s">
        <v>967</v>
      </c>
      <c r="O287" s="15">
        <v>284</v>
      </c>
      <c r="P287" t="s">
        <v>25607</v>
      </c>
      <c r="Q287" t="s">
        <v>25415</v>
      </c>
      <c r="R287" t="s">
        <v>26777</v>
      </c>
    </row>
    <row r="288" spans="2:18" ht="11" outlineLevel="1" x14ac:dyDescent="0.15">
      <c r="B288" t="s">
        <v>549</v>
      </c>
      <c r="C288" t="s">
        <v>25429</v>
      </c>
      <c r="D288" t="s">
        <v>26470</v>
      </c>
      <c r="E288" t="s">
        <v>26471</v>
      </c>
      <c r="G288" t="s">
        <v>26599</v>
      </c>
      <c r="H288" t="s">
        <v>25429</v>
      </c>
      <c r="I288" t="s">
        <v>25422</v>
      </c>
      <c r="J288" t="s">
        <v>25423</v>
      </c>
      <c r="K288" s="5"/>
      <c r="L288" s="5"/>
      <c r="M288" s="5">
        <v>20.795000000000002</v>
      </c>
      <c r="N288" t="s">
        <v>967</v>
      </c>
      <c r="O288" s="15">
        <v>284</v>
      </c>
      <c r="P288" t="s">
        <v>25607</v>
      </c>
      <c r="Q288" t="s">
        <v>25415</v>
      </c>
      <c r="R288" t="s">
        <v>26778</v>
      </c>
    </row>
    <row r="289" spans="2:18" ht="11" outlineLevel="1" x14ac:dyDescent="0.15">
      <c r="B289" t="s">
        <v>549</v>
      </c>
      <c r="C289" t="s">
        <v>25429</v>
      </c>
      <c r="D289" t="s">
        <v>26470</v>
      </c>
      <c r="E289" t="s">
        <v>26471</v>
      </c>
      <c r="G289" t="s">
        <v>26599</v>
      </c>
      <c r="H289" t="s">
        <v>25429</v>
      </c>
      <c r="I289" t="s">
        <v>25425</v>
      </c>
      <c r="J289" t="s">
        <v>25423</v>
      </c>
      <c r="K289" s="5"/>
      <c r="L289" s="5"/>
      <c r="M289" s="5">
        <v>0</v>
      </c>
      <c r="N289" t="s">
        <v>967</v>
      </c>
      <c r="O289" s="15">
        <v>284</v>
      </c>
      <c r="P289" t="s">
        <v>25607</v>
      </c>
      <c r="Q289" t="s">
        <v>25415</v>
      </c>
      <c r="R289" t="s">
        <v>26779</v>
      </c>
    </row>
    <row r="290" spans="2:18" ht="11" outlineLevel="1" x14ac:dyDescent="0.15">
      <c r="B290" t="s">
        <v>549</v>
      </c>
      <c r="C290" t="s">
        <v>25429</v>
      </c>
      <c r="D290" t="s">
        <v>26470</v>
      </c>
      <c r="E290" t="s">
        <v>26471</v>
      </c>
      <c r="G290" t="s">
        <v>26599</v>
      </c>
      <c r="H290" t="s">
        <v>25429</v>
      </c>
      <c r="I290" t="s">
        <v>25427</v>
      </c>
      <c r="J290" t="s">
        <v>25423</v>
      </c>
      <c r="K290" s="5"/>
      <c r="L290" s="5"/>
      <c r="M290" s="5">
        <v>20.795000000000002</v>
      </c>
      <c r="N290" t="s">
        <v>967</v>
      </c>
      <c r="O290" s="15">
        <v>284</v>
      </c>
      <c r="P290" t="s">
        <v>25607</v>
      </c>
      <c r="Q290" t="s">
        <v>25415</v>
      </c>
      <c r="R290" t="s">
        <v>26780</v>
      </c>
    </row>
    <row r="291" spans="2:18" ht="11" outlineLevel="1" x14ac:dyDescent="0.15">
      <c r="B291" t="s">
        <v>549</v>
      </c>
      <c r="C291" t="s">
        <v>25429</v>
      </c>
      <c r="D291" t="s">
        <v>26470</v>
      </c>
      <c r="E291" t="s">
        <v>26471</v>
      </c>
      <c r="G291" t="s">
        <v>26606</v>
      </c>
      <c r="I291" t="s">
        <v>25412</v>
      </c>
      <c r="J291" t="s">
        <v>25413</v>
      </c>
      <c r="K291" s="5"/>
      <c r="L291" s="5"/>
      <c r="M291" s="5">
        <v>0</v>
      </c>
      <c r="N291" t="s">
        <v>967</v>
      </c>
      <c r="O291" s="15">
        <v>284</v>
      </c>
      <c r="P291" t="s">
        <v>25607</v>
      </c>
      <c r="Q291" t="s">
        <v>25415</v>
      </c>
      <c r="R291" t="s">
        <v>26781</v>
      </c>
    </row>
    <row r="292" spans="2:18" ht="11" outlineLevel="1" x14ac:dyDescent="0.15">
      <c r="B292" t="s">
        <v>549</v>
      </c>
      <c r="C292" t="s">
        <v>25429</v>
      </c>
      <c r="D292" t="s">
        <v>26470</v>
      </c>
      <c r="E292" t="s">
        <v>26471</v>
      </c>
      <c r="G292" t="s">
        <v>26606</v>
      </c>
      <c r="H292" t="s">
        <v>25419</v>
      </c>
      <c r="I292" t="s">
        <v>25417</v>
      </c>
      <c r="J292" t="s">
        <v>25417</v>
      </c>
      <c r="K292" s="5"/>
      <c r="L292" s="5"/>
      <c r="M292" s="5">
        <v>0</v>
      </c>
      <c r="N292" t="s">
        <v>967</v>
      </c>
      <c r="O292" s="15">
        <v>284</v>
      </c>
      <c r="P292" t="s">
        <v>25607</v>
      </c>
      <c r="Q292" t="s">
        <v>25415</v>
      </c>
      <c r="R292" t="s">
        <v>26782</v>
      </c>
    </row>
    <row r="293" spans="2:18" ht="11" outlineLevel="1" x14ac:dyDescent="0.15">
      <c r="B293" t="s">
        <v>549</v>
      </c>
      <c r="C293" t="s">
        <v>25429</v>
      </c>
      <c r="D293" t="s">
        <v>26470</v>
      </c>
      <c r="E293" t="s">
        <v>26471</v>
      </c>
      <c r="G293" t="s">
        <v>26606</v>
      </c>
      <c r="H293" t="s">
        <v>25408</v>
      </c>
      <c r="I293" t="s">
        <v>25420</v>
      </c>
      <c r="J293" t="s">
        <v>25420</v>
      </c>
      <c r="K293" s="5"/>
      <c r="L293" s="5"/>
      <c r="M293" s="5">
        <v>1.84</v>
      </c>
      <c r="N293" t="s">
        <v>967</v>
      </c>
      <c r="O293" s="15">
        <v>284</v>
      </c>
      <c r="P293" t="s">
        <v>25607</v>
      </c>
      <c r="Q293" t="s">
        <v>25415</v>
      </c>
      <c r="R293" t="s">
        <v>26783</v>
      </c>
    </row>
    <row r="294" spans="2:18" ht="11" outlineLevel="1" x14ac:dyDescent="0.15">
      <c r="B294" t="s">
        <v>549</v>
      </c>
      <c r="C294" t="s">
        <v>25429</v>
      </c>
      <c r="D294" t="s">
        <v>26470</v>
      </c>
      <c r="E294" t="s">
        <v>26471</v>
      </c>
      <c r="G294" t="s">
        <v>26606</v>
      </c>
      <c r="H294" t="s">
        <v>25429</v>
      </c>
      <c r="I294" t="s">
        <v>25422</v>
      </c>
      <c r="J294" t="s">
        <v>25423</v>
      </c>
      <c r="K294" s="5"/>
      <c r="L294" s="5"/>
      <c r="M294" s="5">
        <v>6.0000000000000001E-3</v>
      </c>
      <c r="N294" t="s">
        <v>967</v>
      </c>
      <c r="O294" s="15">
        <v>284</v>
      </c>
      <c r="P294" t="s">
        <v>25607</v>
      </c>
      <c r="Q294" t="s">
        <v>25415</v>
      </c>
      <c r="R294" t="s">
        <v>26784</v>
      </c>
    </row>
    <row r="295" spans="2:18" ht="11" outlineLevel="1" x14ac:dyDescent="0.15">
      <c r="B295" t="s">
        <v>549</v>
      </c>
      <c r="C295" t="s">
        <v>25429</v>
      </c>
      <c r="D295" t="s">
        <v>26470</v>
      </c>
      <c r="E295" t="s">
        <v>26471</v>
      </c>
      <c r="G295" t="s">
        <v>26606</v>
      </c>
      <c r="H295" t="s">
        <v>25429</v>
      </c>
      <c r="I295" t="s">
        <v>25425</v>
      </c>
      <c r="J295" t="s">
        <v>25423</v>
      </c>
      <c r="K295" s="5"/>
      <c r="L295" s="5"/>
      <c r="M295" s="5">
        <v>0</v>
      </c>
      <c r="N295" t="s">
        <v>967</v>
      </c>
      <c r="O295" s="15">
        <v>284</v>
      </c>
      <c r="P295" t="s">
        <v>25607</v>
      </c>
      <c r="Q295" t="s">
        <v>25415</v>
      </c>
      <c r="R295" t="s">
        <v>26785</v>
      </c>
    </row>
    <row r="296" spans="2:18" ht="11" outlineLevel="1" x14ac:dyDescent="0.15">
      <c r="B296" t="s">
        <v>549</v>
      </c>
      <c r="C296" t="s">
        <v>25429</v>
      </c>
      <c r="D296" t="s">
        <v>26470</v>
      </c>
      <c r="E296" t="s">
        <v>26471</v>
      </c>
      <c r="G296" t="s">
        <v>26606</v>
      </c>
      <c r="H296" t="s">
        <v>25429</v>
      </c>
      <c r="I296" t="s">
        <v>25427</v>
      </c>
      <c r="J296" t="s">
        <v>25423</v>
      </c>
      <c r="K296" s="5"/>
      <c r="L296" s="5"/>
      <c r="M296" s="5">
        <v>6.0000000000000001E-3</v>
      </c>
      <c r="N296" t="s">
        <v>967</v>
      </c>
      <c r="O296" s="15">
        <v>284</v>
      </c>
      <c r="P296" t="s">
        <v>25607</v>
      </c>
      <c r="Q296" t="s">
        <v>25415</v>
      </c>
      <c r="R296" t="s">
        <v>26786</v>
      </c>
    </row>
    <row r="297" spans="2:18" ht="11" outlineLevel="1" x14ac:dyDescent="0.15">
      <c r="B297" t="s">
        <v>549</v>
      </c>
      <c r="C297" t="s">
        <v>25429</v>
      </c>
      <c r="D297" t="s">
        <v>26470</v>
      </c>
      <c r="E297" t="s">
        <v>26471</v>
      </c>
      <c r="G297" t="s">
        <v>26613</v>
      </c>
      <c r="I297" t="s">
        <v>25412</v>
      </c>
      <c r="J297" t="s">
        <v>25413</v>
      </c>
      <c r="K297" s="5"/>
      <c r="L297" s="5"/>
      <c r="M297" s="5">
        <v>1.7470000000000001</v>
      </c>
      <c r="N297" t="s">
        <v>967</v>
      </c>
      <c r="O297" s="15">
        <v>284</v>
      </c>
      <c r="P297" t="s">
        <v>25607</v>
      </c>
      <c r="Q297" t="s">
        <v>25415</v>
      </c>
      <c r="R297" t="s">
        <v>26787</v>
      </c>
    </row>
    <row r="298" spans="2:18" ht="11" outlineLevel="1" x14ac:dyDescent="0.15">
      <c r="B298" t="s">
        <v>549</v>
      </c>
      <c r="C298" t="s">
        <v>25429</v>
      </c>
      <c r="D298" t="s">
        <v>26470</v>
      </c>
      <c r="E298" t="s">
        <v>26471</v>
      </c>
      <c r="G298" t="s">
        <v>26613</v>
      </c>
      <c r="H298" t="s">
        <v>25419</v>
      </c>
      <c r="I298" t="s">
        <v>25417</v>
      </c>
      <c r="J298" t="s">
        <v>25417</v>
      </c>
      <c r="K298" s="5"/>
      <c r="L298" s="5"/>
      <c r="M298" s="5">
        <v>15.597</v>
      </c>
      <c r="N298" t="s">
        <v>967</v>
      </c>
      <c r="O298" s="15">
        <v>284</v>
      </c>
      <c r="P298" t="s">
        <v>25607</v>
      </c>
      <c r="Q298" t="s">
        <v>25415</v>
      </c>
      <c r="R298" t="s">
        <v>26788</v>
      </c>
    </row>
    <row r="299" spans="2:18" ht="11" outlineLevel="1" x14ac:dyDescent="0.15">
      <c r="B299" t="s">
        <v>549</v>
      </c>
      <c r="C299" t="s">
        <v>25429</v>
      </c>
      <c r="D299" t="s">
        <v>26470</v>
      </c>
      <c r="E299" t="s">
        <v>26471</v>
      </c>
      <c r="G299" t="s">
        <v>26613</v>
      </c>
      <c r="H299" t="s">
        <v>25408</v>
      </c>
      <c r="I299" t="s">
        <v>25420</v>
      </c>
      <c r="J299" t="s">
        <v>25420</v>
      </c>
      <c r="K299" s="5"/>
      <c r="L299" s="5"/>
      <c r="M299" s="5">
        <v>1.23</v>
      </c>
      <c r="N299" t="s">
        <v>967</v>
      </c>
      <c r="O299" s="15">
        <v>284</v>
      </c>
      <c r="P299" t="s">
        <v>25607</v>
      </c>
      <c r="Q299" t="s">
        <v>25415</v>
      </c>
      <c r="R299" t="s">
        <v>26789</v>
      </c>
    </row>
    <row r="300" spans="2:18" ht="11" outlineLevel="1" x14ac:dyDescent="0.15">
      <c r="B300" t="s">
        <v>549</v>
      </c>
      <c r="C300" t="s">
        <v>25429</v>
      </c>
      <c r="D300" t="s">
        <v>26470</v>
      </c>
      <c r="E300" t="s">
        <v>26471</v>
      </c>
      <c r="G300" t="s">
        <v>26613</v>
      </c>
      <c r="H300" t="s">
        <v>25429</v>
      </c>
      <c r="I300" t="s">
        <v>25422</v>
      </c>
      <c r="J300" t="s">
        <v>25423</v>
      </c>
      <c r="K300" s="5"/>
      <c r="L300" s="5"/>
      <c r="M300" s="5">
        <v>0</v>
      </c>
      <c r="N300" t="s">
        <v>967</v>
      </c>
      <c r="O300" s="15">
        <v>284</v>
      </c>
      <c r="P300" t="s">
        <v>25607</v>
      </c>
      <c r="Q300" t="s">
        <v>25415</v>
      </c>
      <c r="R300" t="s">
        <v>26790</v>
      </c>
    </row>
    <row r="301" spans="2:18" ht="11" outlineLevel="1" x14ac:dyDescent="0.15">
      <c r="B301" t="s">
        <v>549</v>
      </c>
      <c r="C301" t="s">
        <v>25429</v>
      </c>
      <c r="D301" t="s">
        <v>26470</v>
      </c>
      <c r="E301" t="s">
        <v>26471</v>
      </c>
      <c r="G301" t="s">
        <v>26613</v>
      </c>
      <c r="H301" t="s">
        <v>25429</v>
      </c>
      <c r="I301" t="s">
        <v>25425</v>
      </c>
      <c r="J301" t="s">
        <v>25423</v>
      </c>
      <c r="K301" s="5"/>
      <c r="L301" s="5"/>
      <c r="M301" s="5">
        <v>0</v>
      </c>
      <c r="N301" t="s">
        <v>967</v>
      </c>
      <c r="O301" s="15">
        <v>284</v>
      </c>
      <c r="P301" t="s">
        <v>25607</v>
      </c>
      <c r="Q301" t="s">
        <v>25415</v>
      </c>
      <c r="R301" t="s">
        <v>26791</v>
      </c>
    </row>
    <row r="302" spans="2:18" ht="11" outlineLevel="1" x14ac:dyDescent="0.15">
      <c r="B302" t="s">
        <v>549</v>
      </c>
      <c r="C302" t="s">
        <v>25429</v>
      </c>
      <c r="D302" t="s">
        <v>26470</v>
      </c>
      <c r="E302" t="s">
        <v>26471</v>
      </c>
      <c r="G302" t="s">
        <v>26613</v>
      </c>
      <c r="H302" t="s">
        <v>25429</v>
      </c>
      <c r="I302" t="s">
        <v>25427</v>
      </c>
      <c r="J302" t="s">
        <v>25423</v>
      </c>
      <c r="K302" s="5"/>
      <c r="L302" s="5"/>
      <c r="M302" s="5">
        <v>0</v>
      </c>
      <c r="N302" t="s">
        <v>967</v>
      </c>
      <c r="O302" s="15">
        <v>284</v>
      </c>
      <c r="P302" t="s">
        <v>25607</v>
      </c>
      <c r="Q302" t="s">
        <v>25415</v>
      </c>
      <c r="R302" t="s">
        <v>26792</v>
      </c>
    </row>
    <row r="303" spans="2:18" ht="11" outlineLevel="1" x14ac:dyDescent="0.15">
      <c r="B303" t="s">
        <v>549</v>
      </c>
      <c r="C303" t="s">
        <v>25429</v>
      </c>
      <c r="D303" t="s">
        <v>26470</v>
      </c>
      <c r="E303" t="s">
        <v>26471</v>
      </c>
      <c r="G303" t="s">
        <v>26793</v>
      </c>
      <c r="I303" t="s">
        <v>25412</v>
      </c>
      <c r="J303" t="s">
        <v>25413</v>
      </c>
      <c r="K303" s="5"/>
      <c r="L303" s="5"/>
      <c r="M303" s="5">
        <v>0</v>
      </c>
      <c r="N303" t="s">
        <v>967</v>
      </c>
      <c r="O303" s="15">
        <v>284</v>
      </c>
      <c r="P303" t="s">
        <v>25607</v>
      </c>
      <c r="Q303" t="s">
        <v>25415</v>
      </c>
      <c r="R303" t="s">
        <v>26794</v>
      </c>
    </row>
    <row r="304" spans="2:18" ht="11" outlineLevel="1" x14ac:dyDescent="0.15">
      <c r="B304" t="s">
        <v>549</v>
      </c>
      <c r="C304" t="s">
        <v>25429</v>
      </c>
      <c r="D304" t="s">
        <v>26470</v>
      </c>
      <c r="E304" t="s">
        <v>26471</v>
      </c>
      <c r="G304" t="s">
        <v>26793</v>
      </c>
      <c r="H304" t="s">
        <v>25419</v>
      </c>
      <c r="I304" t="s">
        <v>25417</v>
      </c>
      <c r="J304" t="s">
        <v>25417</v>
      </c>
      <c r="K304" s="5"/>
      <c r="L304" s="5"/>
      <c r="M304" s="5">
        <v>0.96</v>
      </c>
      <c r="N304" t="s">
        <v>967</v>
      </c>
      <c r="O304" s="15">
        <v>284</v>
      </c>
      <c r="P304" t="s">
        <v>25607</v>
      </c>
      <c r="Q304" t="s">
        <v>25415</v>
      </c>
      <c r="R304" t="s">
        <v>26795</v>
      </c>
    </row>
    <row r="305" spans="2:18" ht="11" outlineLevel="1" x14ac:dyDescent="0.15">
      <c r="B305" t="s">
        <v>549</v>
      </c>
      <c r="C305" t="s">
        <v>25429</v>
      </c>
      <c r="D305" t="s">
        <v>26470</v>
      </c>
      <c r="E305" t="s">
        <v>26471</v>
      </c>
      <c r="G305" t="s">
        <v>26793</v>
      </c>
      <c r="H305" t="s">
        <v>25408</v>
      </c>
      <c r="I305" t="s">
        <v>25420</v>
      </c>
      <c r="J305" t="s">
        <v>25420</v>
      </c>
      <c r="K305" s="5"/>
      <c r="L305" s="5"/>
      <c r="M305" s="5">
        <v>2.17</v>
      </c>
      <c r="N305" t="s">
        <v>967</v>
      </c>
      <c r="O305" s="15">
        <v>284</v>
      </c>
      <c r="P305" t="s">
        <v>25607</v>
      </c>
      <c r="Q305" t="s">
        <v>25415</v>
      </c>
      <c r="R305" t="s">
        <v>26796</v>
      </c>
    </row>
    <row r="306" spans="2:18" ht="11" outlineLevel="1" x14ac:dyDescent="0.15">
      <c r="B306" t="s">
        <v>549</v>
      </c>
      <c r="C306" t="s">
        <v>25429</v>
      </c>
      <c r="D306" t="s">
        <v>26470</v>
      </c>
      <c r="E306" t="s">
        <v>26471</v>
      </c>
      <c r="G306" t="s">
        <v>26793</v>
      </c>
      <c r="H306" t="s">
        <v>25429</v>
      </c>
      <c r="I306" t="s">
        <v>25422</v>
      </c>
      <c r="J306" t="s">
        <v>25423</v>
      </c>
      <c r="K306" s="5"/>
      <c r="L306" s="5"/>
      <c r="M306" s="5">
        <v>3.742</v>
      </c>
      <c r="N306" t="s">
        <v>967</v>
      </c>
      <c r="O306" s="15">
        <v>284</v>
      </c>
      <c r="P306" t="s">
        <v>25607</v>
      </c>
      <c r="Q306" t="s">
        <v>25415</v>
      </c>
      <c r="R306" t="s">
        <v>26797</v>
      </c>
    </row>
    <row r="307" spans="2:18" ht="11" outlineLevel="1" x14ac:dyDescent="0.15">
      <c r="B307" t="s">
        <v>549</v>
      </c>
      <c r="C307" t="s">
        <v>25429</v>
      </c>
      <c r="D307" t="s">
        <v>26470</v>
      </c>
      <c r="E307" t="s">
        <v>26471</v>
      </c>
      <c r="G307" t="s">
        <v>26793</v>
      </c>
      <c r="H307" t="s">
        <v>25429</v>
      </c>
      <c r="I307" t="s">
        <v>25425</v>
      </c>
      <c r="J307" t="s">
        <v>25423</v>
      </c>
      <c r="K307" s="5"/>
      <c r="L307" s="5"/>
      <c r="M307" s="5">
        <v>0</v>
      </c>
      <c r="N307" t="s">
        <v>967</v>
      </c>
      <c r="O307" s="15">
        <v>284</v>
      </c>
      <c r="P307" t="s">
        <v>25607</v>
      </c>
      <c r="Q307" t="s">
        <v>25415</v>
      </c>
      <c r="R307" t="s">
        <v>26798</v>
      </c>
    </row>
    <row r="308" spans="2:18" ht="11" outlineLevel="1" x14ac:dyDescent="0.15">
      <c r="B308" t="s">
        <v>549</v>
      </c>
      <c r="C308" t="s">
        <v>25429</v>
      </c>
      <c r="D308" t="s">
        <v>26470</v>
      </c>
      <c r="E308" t="s">
        <v>26471</v>
      </c>
      <c r="G308" t="s">
        <v>26793</v>
      </c>
      <c r="H308" t="s">
        <v>25429</v>
      </c>
      <c r="I308" t="s">
        <v>25427</v>
      </c>
      <c r="J308" t="s">
        <v>25423</v>
      </c>
      <c r="K308" s="5"/>
      <c r="L308" s="5"/>
      <c r="M308" s="5">
        <v>3.742</v>
      </c>
      <c r="N308" t="s">
        <v>967</v>
      </c>
      <c r="O308" s="15">
        <v>284</v>
      </c>
      <c r="P308" t="s">
        <v>25607</v>
      </c>
      <c r="Q308" t="s">
        <v>25415</v>
      </c>
      <c r="R308" t="s">
        <v>26799</v>
      </c>
    </row>
    <row r="309" spans="2:18" ht="11" outlineLevel="1" x14ac:dyDescent="0.15">
      <c r="B309" t="s">
        <v>549</v>
      </c>
      <c r="C309" t="s">
        <v>25429</v>
      </c>
      <c r="D309" t="s">
        <v>26470</v>
      </c>
      <c r="E309" t="s">
        <v>26471</v>
      </c>
      <c r="G309" t="s">
        <v>26620</v>
      </c>
      <c r="I309" t="s">
        <v>25412</v>
      </c>
      <c r="J309" t="s">
        <v>25413</v>
      </c>
      <c r="K309" s="5"/>
      <c r="L309" s="5"/>
      <c r="M309" s="5">
        <v>4.2359999999999998</v>
      </c>
      <c r="N309" t="s">
        <v>967</v>
      </c>
      <c r="O309" s="15">
        <v>284</v>
      </c>
      <c r="P309" t="s">
        <v>25607</v>
      </c>
      <c r="Q309" t="s">
        <v>25415</v>
      </c>
      <c r="R309" t="s">
        <v>26800</v>
      </c>
    </row>
    <row r="310" spans="2:18" ht="11" outlineLevel="1" x14ac:dyDescent="0.15">
      <c r="B310" t="s">
        <v>549</v>
      </c>
      <c r="C310" t="s">
        <v>25429</v>
      </c>
      <c r="D310" t="s">
        <v>26470</v>
      </c>
      <c r="E310" t="s">
        <v>26471</v>
      </c>
      <c r="G310" t="s">
        <v>26620</v>
      </c>
      <c r="H310" t="s">
        <v>25419</v>
      </c>
      <c r="I310" t="s">
        <v>25417</v>
      </c>
      <c r="J310" t="s">
        <v>25417</v>
      </c>
      <c r="K310" s="5"/>
      <c r="L310" s="5"/>
      <c r="M310" s="5">
        <v>9.7560000000000002</v>
      </c>
      <c r="N310" t="s">
        <v>967</v>
      </c>
      <c r="O310" s="15">
        <v>284</v>
      </c>
      <c r="P310" t="s">
        <v>25607</v>
      </c>
      <c r="Q310" t="s">
        <v>25415</v>
      </c>
      <c r="R310" t="s">
        <v>26801</v>
      </c>
    </row>
    <row r="311" spans="2:18" ht="11" outlineLevel="1" x14ac:dyDescent="0.15">
      <c r="B311" t="s">
        <v>549</v>
      </c>
      <c r="C311" t="s">
        <v>25429</v>
      </c>
      <c r="D311" t="s">
        <v>26470</v>
      </c>
      <c r="E311" t="s">
        <v>26471</v>
      </c>
      <c r="G311" t="s">
        <v>26620</v>
      </c>
      <c r="H311" t="s">
        <v>25408</v>
      </c>
      <c r="I311" t="s">
        <v>25420</v>
      </c>
      <c r="J311" t="s">
        <v>25420</v>
      </c>
      <c r="K311" s="5"/>
      <c r="L311" s="5"/>
      <c r="M311" s="5">
        <v>9.8000000000000007</v>
      </c>
      <c r="N311" t="s">
        <v>967</v>
      </c>
      <c r="O311" s="15">
        <v>284</v>
      </c>
      <c r="P311" t="s">
        <v>25607</v>
      </c>
      <c r="Q311" t="s">
        <v>25415</v>
      </c>
      <c r="R311" t="s">
        <v>26802</v>
      </c>
    </row>
    <row r="312" spans="2:18" ht="11" outlineLevel="1" x14ac:dyDescent="0.15">
      <c r="B312" t="s">
        <v>549</v>
      </c>
      <c r="C312" t="s">
        <v>25429</v>
      </c>
      <c r="D312" t="s">
        <v>26470</v>
      </c>
      <c r="E312" t="s">
        <v>26471</v>
      </c>
      <c r="G312" t="s">
        <v>26620</v>
      </c>
      <c r="H312" t="s">
        <v>25429</v>
      </c>
      <c r="I312" t="s">
        <v>25422</v>
      </c>
      <c r="J312" t="s">
        <v>25423</v>
      </c>
      <c r="K312" s="5"/>
      <c r="L312" s="5"/>
      <c r="M312" s="5">
        <v>14.451000000000001</v>
      </c>
      <c r="N312" t="s">
        <v>967</v>
      </c>
      <c r="O312" s="15">
        <v>284</v>
      </c>
      <c r="P312" t="s">
        <v>25607</v>
      </c>
      <c r="Q312" t="s">
        <v>25415</v>
      </c>
      <c r="R312" t="s">
        <v>26803</v>
      </c>
    </row>
    <row r="313" spans="2:18" ht="11" outlineLevel="1" x14ac:dyDescent="0.15">
      <c r="B313" t="s">
        <v>549</v>
      </c>
      <c r="C313" t="s">
        <v>25429</v>
      </c>
      <c r="D313" t="s">
        <v>26470</v>
      </c>
      <c r="E313" t="s">
        <v>26471</v>
      </c>
      <c r="G313" t="s">
        <v>26620</v>
      </c>
      <c r="H313" t="s">
        <v>25429</v>
      </c>
      <c r="I313" t="s">
        <v>25425</v>
      </c>
      <c r="J313" t="s">
        <v>25423</v>
      </c>
      <c r="K313" s="5"/>
      <c r="L313" s="5"/>
      <c r="M313" s="5">
        <v>0</v>
      </c>
      <c r="N313" t="s">
        <v>967</v>
      </c>
      <c r="O313" s="15">
        <v>284</v>
      </c>
      <c r="P313" t="s">
        <v>25607</v>
      </c>
      <c r="Q313" t="s">
        <v>25415</v>
      </c>
      <c r="R313" t="s">
        <v>26804</v>
      </c>
    </row>
    <row r="314" spans="2:18" ht="11" outlineLevel="1" x14ac:dyDescent="0.15">
      <c r="B314" t="s">
        <v>549</v>
      </c>
      <c r="C314" t="s">
        <v>25429</v>
      </c>
      <c r="D314" t="s">
        <v>26470</v>
      </c>
      <c r="E314" t="s">
        <v>26471</v>
      </c>
      <c r="G314" t="s">
        <v>26620</v>
      </c>
      <c r="H314" t="s">
        <v>25429</v>
      </c>
      <c r="I314" t="s">
        <v>25427</v>
      </c>
      <c r="J314" t="s">
        <v>25423</v>
      </c>
      <c r="K314" s="5"/>
      <c r="L314" s="5"/>
      <c r="M314" s="5">
        <v>14.451000000000001</v>
      </c>
      <c r="N314" t="s">
        <v>967</v>
      </c>
      <c r="O314" s="15">
        <v>284</v>
      </c>
      <c r="P314" t="s">
        <v>25607</v>
      </c>
      <c r="Q314" t="s">
        <v>25415</v>
      </c>
      <c r="R314" t="s">
        <v>26805</v>
      </c>
    </row>
    <row r="315" spans="2:18" ht="11" outlineLevel="1" x14ac:dyDescent="0.15">
      <c r="B315" t="s">
        <v>549</v>
      </c>
      <c r="C315" t="s">
        <v>25429</v>
      </c>
      <c r="D315" t="s">
        <v>26470</v>
      </c>
      <c r="E315" t="s">
        <v>26471</v>
      </c>
      <c r="G315" t="s">
        <v>26806</v>
      </c>
      <c r="I315" t="s">
        <v>25412</v>
      </c>
      <c r="J315" t="s">
        <v>25413</v>
      </c>
      <c r="K315" s="5"/>
      <c r="L315" s="5"/>
      <c r="M315" s="5">
        <v>5.9829999999999997</v>
      </c>
      <c r="N315" t="s">
        <v>967</v>
      </c>
      <c r="O315" s="15">
        <v>284</v>
      </c>
      <c r="P315" t="s">
        <v>25607</v>
      </c>
      <c r="Q315" t="s">
        <v>25415</v>
      </c>
      <c r="R315" t="s">
        <v>26807</v>
      </c>
    </row>
    <row r="316" spans="2:18" ht="11" outlineLevel="1" x14ac:dyDescent="0.15">
      <c r="B316" t="s">
        <v>549</v>
      </c>
      <c r="C316" t="s">
        <v>25429</v>
      </c>
      <c r="D316" t="s">
        <v>26470</v>
      </c>
      <c r="E316" t="s">
        <v>26471</v>
      </c>
      <c r="G316" t="s">
        <v>26806</v>
      </c>
      <c r="H316" t="s">
        <v>25419</v>
      </c>
      <c r="I316" t="s">
        <v>25417</v>
      </c>
      <c r="J316" t="s">
        <v>25417</v>
      </c>
      <c r="K316" s="5"/>
      <c r="L316" s="5"/>
      <c r="M316" s="5">
        <v>50.087000000000003</v>
      </c>
      <c r="N316" t="s">
        <v>967</v>
      </c>
      <c r="O316" s="15">
        <v>284</v>
      </c>
      <c r="P316" t="s">
        <v>25607</v>
      </c>
      <c r="Q316" t="s">
        <v>25415</v>
      </c>
      <c r="R316" t="s">
        <v>26808</v>
      </c>
    </row>
    <row r="317" spans="2:18" ht="11" outlineLevel="1" x14ac:dyDescent="0.15">
      <c r="B317" t="s">
        <v>549</v>
      </c>
      <c r="C317" t="s">
        <v>25429</v>
      </c>
      <c r="D317" t="s">
        <v>26470</v>
      </c>
      <c r="E317" t="s">
        <v>26471</v>
      </c>
      <c r="G317" t="s">
        <v>26806</v>
      </c>
      <c r="H317" t="s">
        <v>25408</v>
      </c>
      <c r="I317" t="s">
        <v>25420</v>
      </c>
      <c r="J317" t="s">
        <v>25420</v>
      </c>
      <c r="K317" s="5"/>
      <c r="L317" s="5"/>
      <c r="M317" s="5">
        <v>73.14</v>
      </c>
      <c r="N317" t="s">
        <v>967</v>
      </c>
      <c r="O317" s="15">
        <v>284</v>
      </c>
      <c r="P317" t="s">
        <v>25607</v>
      </c>
      <c r="Q317" t="s">
        <v>25415</v>
      </c>
      <c r="R317" t="s">
        <v>26809</v>
      </c>
    </row>
    <row r="318" spans="2:18" ht="11" outlineLevel="1" x14ac:dyDescent="0.15">
      <c r="B318" t="s">
        <v>549</v>
      </c>
      <c r="C318" t="s">
        <v>25429</v>
      </c>
      <c r="D318" t="s">
        <v>26470</v>
      </c>
      <c r="E318" t="s">
        <v>26471</v>
      </c>
      <c r="G318" t="s">
        <v>26806</v>
      </c>
      <c r="H318" t="s">
        <v>25429</v>
      </c>
      <c r="I318" t="s">
        <v>25422</v>
      </c>
      <c r="J318" t="s">
        <v>25423</v>
      </c>
      <c r="K318" s="5"/>
      <c r="L318" s="5"/>
      <c r="M318" s="5">
        <v>102.666</v>
      </c>
      <c r="N318" t="s">
        <v>967</v>
      </c>
      <c r="O318" s="15">
        <v>284</v>
      </c>
      <c r="P318" t="s">
        <v>25607</v>
      </c>
      <c r="Q318" t="s">
        <v>25415</v>
      </c>
      <c r="R318" t="s">
        <v>26810</v>
      </c>
    </row>
    <row r="319" spans="2:18" ht="11" outlineLevel="1" x14ac:dyDescent="0.15">
      <c r="B319" t="s">
        <v>549</v>
      </c>
      <c r="C319" t="s">
        <v>25429</v>
      </c>
      <c r="D319" t="s">
        <v>26470</v>
      </c>
      <c r="E319" t="s">
        <v>26471</v>
      </c>
      <c r="G319" t="s">
        <v>26806</v>
      </c>
      <c r="H319" t="s">
        <v>25429</v>
      </c>
      <c r="I319" t="s">
        <v>25425</v>
      </c>
      <c r="J319" t="s">
        <v>25423</v>
      </c>
      <c r="K319" s="5"/>
      <c r="L319" s="5"/>
      <c r="M319" s="5">
        <v>0</v>
      </c>
      <c r="N319" t="s">
        <v>967</v>
      </c>
      <c r="O319" s="15">
        <v>284</v>
      </c>
      <c r="P319" t="s">
        <v>25607</v>
      </c>
      <c r="Q319" t="s">
        <v>25415</v>
      </c>
      <c r="R319" t="s">
        <v>26811</v>
      </c>
    </row>
    <row r="320" spans="2:18" ht="11" outlineLevel="1" x14ac:dyDescent="0.15">
      <c r="B320" t="s">
        <v>549</v>
      </c>
      <c r="C320" t="s">
        <v>25429</v>
      </c>
      <c r="D320" t="s">
        <v>26470</v>
      </c>
      <c r="E320" t="s">
        <v>26471</v>
      </c>
      <c r="G320" t="s">
        <v>26806</v>
      </c>
      <c r="H320" t="s">
        <v>25429</v>
      </c>
      <c r="I320" t="s">
        <v>25427</v>
      </c>
      <c r="J320" t="s">
        <v>25423</v>
      </c>
      <c r="K320" s="5"/>
      <c r="L320" s="5"/>
      <c r="M320" s="5">
        <v>102.666</v>
      </c>
      <c r="N320" t="s">
        <v>967</v>
      </c>
      <c r="O320" s="15">
        <v>284</v>
      </c>
      <c r="P320" t="s">
        <v>25607</v>
      </c>
      <c r="Q320" t="s">
        <v>25415</v>
      </c>
      <c r="R320" t="s">
        <v>26812</v>
      </c>
    </row>
    <row r="321" spans="2:18" ht="11" outlineLevel="1" x14ac:dyDescent="0.15">
      <c r="B321" t="s">
        <v>549</v>
      </c>
      <c r="C321" t="s">
        <v>25429</v>
      </c>
      <c r="D321" t="s">
        <v>26470</v>
      </c>
      <c r="E321" t="s">
        <v>26542</v>
      </c>
      <c r="G321" t="s">
        <v>26640</v>
      </c>
      <c r="I321" t="s">
        <v>25412</v>
      </c>
      <c r="J321" t="s">
        <v>25413</v>
      </c>
      <c r="K321" s="5"/>
      <c r="L321" s="5"/>
      <c r="M321" s="5">
        <v>1.2999999999999999E-2</v>
      </c>
      <c r="N321" t="s">
        <v>967</v>
      </c>
      <c r="O321" s="15">
        <v>284</v>
      </c>
      <c r="P321" t="s">
        <v>25607</v>
      </c>
      <c r="Q321" t="s">
        <v>25415</v>
      </c>
      <c r="R321" t="s">
        <v>26813</v>
      </c>
    </row>
    <row r="322" spans="2:18" ht="11" outlineLevel="1" x14ac:dyDescent="0.15">
      <c r="B322" t="s">
        <v>549</v>
      </c>
      <c r="C322" t="s">
        <v>25429</v>
      </c>
      <c r="D322" t="s">
        <v>26470</v>
      </c>
      <c r="E322" t="s">
        <v>26542</v>
      </c>
      <c r="G322" t="s">
        <v>26640</v>
      </c>
      <c r="H322" t="s">
        <v>25419</v>
      </c>
      <c r="I322" t="s">
        <v>25417</v>
      </c>
      <c r="J322" t="s">
        <v>25417</v>
      </c>
      <c r="K322" s="5"/>
      <c r="L322" s="5"/>
      <c r="M322" s="5">
        <v>1.419</v>
      </c>
      <c r="N322" t="s">
        <v>967</v>
      </c>
      <c r="O322" s="15">
        <v>284</v>
      </c>
      <c r="P322" t="s">
        <v>25607</v>
      </c>
      <c r="Q322" t="s">
        <v>25415</v>
      </c>
      <c r="R322" t="s">
        <v>26814</v>
      </c>
    </row>
    <row r="323" spans="2:18" ht="11" outlineLevel="1" x14ac:dyDescent="0.15">
      <c r="B323" t="s">
        <v>549</v>
      </c>
      <c r="C323" t="s">
        <v>25429</v>
      </c>
      <c r="D323" t="s">
        <v>26470</v>
      </c>
      <c r="E323" t="s">
        <v>26542</v>
      </c>
      <c r="G323" t="s">
        <v>26640</v>
      </c>
      <c r="H323" t="s">
        <v>25408</v>
      </c>
      <c r="I323" t="s">
        <v>25420</v>
      </c>
      <c r="J323" t="s">
        <v>25420</v>
      </c>
      <c r="K323" s="5"/>
      <c r="L323" s="5"/>
      <c r="M323" s="5">
        <v>2.52</v>
      </c>
      <c r="N323" t="s">
        <v>967</v>
      </c>
      <c r="O323" s="15">
        <v>284</v>
      </c>
      <c r="P323" t="s">
        <v>25607</v>
      </c>
      <c r="Q323" t="s">
        <v>25415</v>
      </c>
      <c r="R323" t="s">
        <v>26815</v>
      </c>
    </row>
    <row r="324" spans="2:18" ht="11" outlineLevel="1" x14ac:dyDescent="0.15">
      <c r="B324" t="s">
        <v>549</v>
      </c>
      <c r="C324" t="s">
        <v>25429</v>
      </c>
      <c r="D324" t="s">
        <v>26470</v>
      </c>
      <c r="E324" t="s">
        <v>26542</v>
      </c>
      <c r="G324" t="s">
        <v>26640</v>
      </c>
      <c r="H324" t="s">
        <v>25429</v>
      </c>
      <c r="I324" t="s">
        <v>25422</v>
      </c>
      <c r="J324" t="s">
        <v>25423</v>
      </c>
      <c r="K324" s="5"/>
      <c r="L324" s="5"/>
      <c r="M324" s="5">
        <v>1.0049999999999999</v>
      </c>
      <c r="N324" t="s">
        <v>967</v>
      </c>
      <c r="O324" s="15">
        <v>284</v>
      </c>
      <c r="P324" t="s">
        <v>25607</v>
      </c>
      <c r="Q324" t="s">
        <v>25415</v>
      </c>
      <c r="R324" t="s">
        <v>26816</v>
      </c>
    </row>
    <row r="325" spans="2:18" ht="11" outlineLevel="1" x14ac:dyDescent="0.15">
      <c r="B325" t="s">
        <v>549</v>
      </c>
      <c r="C325" t="s">
        <v>25429</v>
      </c>
      <c r="D325" t="s">
        <v>26470</v>
      </c>
      <c r="E325" t="s">
        <v>26542</v>
      </c>
      <c r="G325" t="s">
        <v>26640</v>
      </c>
      <c r="H325" t="s">
        <v>25429</v>
      </c>
      <c r="I325" t="s">
        <v>25425</v>
      </c>
      <c r="J325" t="s">
        <v>25423</v>
      </c>
      <c r="K325" s="5"/>
      <c r="L325" s="5"/>
      <c r="M325" s="5">
        <v>0</v>
      </c>
      <c r="N325" t="s">
        <v>967</v>
      </c>
      <c r="O325" s="15">
        <v>284</v>
      </c>
      <c r="P325" t="s">
        <v>25607</v>
      </c>
      <c r="Q325" t="s">
        <v>25415</v>
      </c>
      <c r="R325" t="s">
        <v>26817</v>
      </c>
    </row>
    <row r="326" spans="2:18" ht="11" outlineLevel="1" x14ac:dyDescent="0.15">
      <c r="B326" t="s">
        <v>549</v>
      </c>
      <c r="C326" t="s">
        <v>25429</v>
      </c>
      <c r="D326" t="s">
        <v>26470</v>
      </c>
      <c r="E326" t="s">
        <v>26542</v>
      </c>
      <c r="G326" t="s">
        <v>26640</v>
      </c>
      <c r="H326" t="s">
        <v>25429</v>
      </c>
      <c r="I326" t="s">
        <v>25427</v>
      </c>
      <c r="J326" t="s">
        <v>25423</v>
      </c>
      <c r="K326" s="5"/>
      <c r="L326" s="5"/>
      <c r="M326" s="5">
        <v>1.0049999999999999</v>
      </c>
      <c r="N326" t="s">
        <v>967</v>
      </c>
      <c r="O326" s="15">
        <v>284</v>
      </c>
      <c r="P326" t="s">
        <v>25607</v>
      </c>
      <c r="Q326" t="s">
        <v>25415</v>
      </c>
      <c r="R326" t="s">
        <v>26818</v>
      </c>
    </row>
    <row r="327" spans="2:18" ht="11" outlineLevel="1" x14ac:dyDescent="0.15">
      <c r="B327" t="s">
        <v>549</v>
      </c>
      <c r="C327" t="s">
        <v>25429</v>
      </c>
      <c r="D327" t="s">
        <v>26470</v>
      </c>
      <c r="E327" t="s">
        <v>26542</v>
      </c>
      <c r="F327" t="s">
        <v>10430</v>
      </c>
      <c r="G327" t="s">
        <v>26571</v>
      </c>
      <c r="I327" t="s">
        <v>25412</v>
      </c>
      <c r="J327" t="s">
        <v>25413</v>
      </c>
      <c r="K327" s="5"/>
      <c r="L327" s="5"/>
      <c r="M327" s="5">
        <v>1.2999999999999999E-2</v>
      </c>
      <c r="N327" t="s">
        <v>967</v>
      </c>
      <c r="O327" s="15">
        <v>284</v>
      </c>
      <c r="P327" t="s">
        <v>25607</v>
      </c>
      <c r="Q327" t="s">
        <v>25415</v>
      </c>
      <c r="R327" t="s">
        <v>26819</v>
      </c>
    </row>
    <row r="328" spans="2:18" ht="11" outlineLevel="1" x14ac:dyDescent="0.15">
      <c r="B328" t="s">
        <v>549</v>
      </c>
      <c r="C328" t="s">
        <v>25429</v>
      </c>
      <c r="D328" t="s">
        <v>26470</v>
      </c>
      <c r="E328" t="s">
        <v>26542</v>
      </c>
      <c r="F328" t="s">
        <v>10430</v>
      </c>
      <c r="G328" t="s">
        <v>26571</v>
      </c>
      <c r="H328" t="s">
        <v>25419</v>
      </c>
      <c r="I328" t="s">
        <v>25417</v>
      </c>
      <c r="J328" t="s">
        <v>25417</v>
      </c>
      <c r="K328" s="5"/>
      <c r="L328" s="5"/>
      <c r="M328" s="5">
        <v>1.419</v>
      </c>
      <c r="N328" t="s">
        <v>967</v>
      </c>
      <c r="O328" s="15">
        <v>284</v>
      </c>
      <c r="P328" t="s">
        <v>25607</v>
      </c>
      <c r="Q328" t="s">
        <v>25415</v>
      </c>
      <c r="R328" t="s">
        <v>26820</v>
      </c>
    </row>
    <row r="329" spans="2:18" ht="11" outlineLevel="1" x14ac:dyDescent="0.15">
      <c r="B329" t="s">
        <v>549</v>
      </c>
      <c r="C329" t="s">
        <v>25429</v>
      </c>
      <c r="D329" t="s">
        <v>26470</v>
      </c>
      <c r="E329" t="s">
        <v>26542</v>
      </c>
      <c r="F329" t="s">
        <v>10430</v>
      </c>
      <c r="G329" t="s">
        <v>26571</v>
      </c>
      <c r="H329" t="s">
        <v>25408</v>
      </c>
      <c r="I329" t="s">
        <v>25420</v>
      </c>
      <c r="J329" t="s">
        <v>25420</v>
      </c>
      <c r="K329" s="5"/>
      <c r="L329" s="5"/>
      <c r="M329" s="5">
        <v>2.52</v>
      </c>
      <c r="N329" t="s">
        <v>967</v>
      </c>
      <c r="O329" s="15">
        <v>284</v>
      </c>
      <c r="P329" t="s">
        <v>25607</v>
      </c>
      <c r="Q329" t="s">
        <v>25415</v>
      </c>
      <c r="R329" t="s">
        <v>26821</v>
      </c>
    </row>
    <row r="330" spans="2:18" ht="11" outlineLevel="1" x14ac:dyDescent="0.15">
      <c r="B330" t="s">
        <v>549</v>
      </c>
      <c r="C330" t="s">
        <v>25429</v>
      </c>
      <c r="D330" t="s">
        <v>26470</v>
      </c>
      <c r="E330" t="s">
        <v>26542</v>
      </c>
      <c r="F330" t="s">
        <v>10430</v>
      </c>
      <c r="G330" t="s">
        <v>26571</v>
      </c>
      <c r="H330" t="s">
        <v>25429</v>
      </c>
      <c r="I330" t="s">
        <v>25422</v>
      </c>
      <c r="J330" t="s">
        <v>25423</v>
      </c>
      <c r="K330" s="5"/>
      <c r="L330" s="5"/>
      <c r="M330" s="5">
        <v>1.0049999999999999</v>
      </c>
      <c r="N330" t="s">
        <v>967</v>
      </c>
      <c r="O330" s="15">
        <v>284</v>
      </c>
      <c r="P330" t="s">
        <v>25607</v>
      </c>
      <c r="Q330" t="s">
        <v>25415</v>
      </c>
      <c r="R330" t="s">
        <v>26822</v>
      </c>
    </row>
    <row r="331" spans="2:18" ht="11" outlineLevel="1" x14ac:dyDescent="0.15">
      <c r="B331" t="s">
        <v>549</v>
      </c>
      <c r="C331" t="s">
        <v>25429</v>
      </c>
      <c r="D331" t="s">
        <v>26470</v>
      </c>
      <c r="E331" t="s">
        <v>26542</v>
      </c>
      <c r="F331" t="s">
        <v>10430</v>
      </c>
      <c r="G331" t="s">
        <v>26571</v>
      </c>
      <c r="H331" t="s">
        <v>25429</v>
      </c>
      <c r="I331" t="s">
        <v>25425</v>
      </c>
      <c r="J331" t="s">
        <v>25423</v>
      </c>
      <c r="K331" s="5"/>
      <c r="L331" s="5"/>
      <c r="M331" s="5">
        <v>0</v>
      </c>
      <c r="N331" t="s">
        <v>967</v>
      </c>
      <c r="O331" s="15">
        <v>284</v>
      </c>
      <c r="P331" t="s">
        <v>25607</v>
      </c>
      <c r="Q331" t="s">
        <v>25415</v>
      </c>
      <c r="R331" t="s">
        <v>26823</v>
      </c>
    </row>
    <row r="332" spans="2:18" ht="11" outlineLevel="1" x14ac:dyDescent="0.15">
      <c r="B332" t="s">
        <v>549</v>
      </c>
      <c r="C332" t="s">
        <v>25429</v>
      </c>
      <c r="D332" t="s">
        <v>26470</v>
      </c>
      <c r="E332" t="s">
        <v>26542</v>
      </c>
      <c r="F332" t="s">
        <v>10430</v>
      </c>
      <c r="G332" t="s">
        <v>26571</v>
      </c>
      <c r="H332" t="s">
        <v>25429</v>
      </c>
      <c r="I332" t="s">
        <v>25427</v>
      </c>
      <c r="J332" t="s">
        <v>25423</v>
      </c>
      <c r="K332" s="5"/>
      <c r="L332" s="5"/>
      <c r="M332" s="5">
        <v>1.0049999999999999</v>
      </c>
      <c r="N332" t="s">
        <v>967</v>
      </c>
      <c r="O332" s="15">
        <v>284</v>
      </c>
      <c r="P332" t="s">
        <v>25607</v>
      </c>
      <c r="Q332" t="s">
        <v>25415</v>
      </c>
      <c r="R332" t="s">
        <v>26824</v>
      </c>
    </row>
    <row r="333" spans="2:18" ht="11" outlineLevel="1" x14ac:dyDescent="0.15">
      <c r="B333" t="s">
        <v>549</v>
      </c>
      <c r="C333" t="s">
        <v>25429</v>
      </c>
      <c r="D333" t="s">
        <v>26470</v>
      </c>
      <c r="E333" t="s">
        <v>26542</v>
      </c>
      <c r="F333" t="s">
        <v>10430</v>
      </c>
      <c r="G333" t="s">
        <v>26578</v>
      </c>
      <c r="I333" t="s">
        <v>25412</v>
      </c>
      <c r="J333" t="s">
        <v>25413</v>
      </c>
      <c r="K333" s="5"/>
      <c r="L333" s="5"/>
      <c r="M333" s="5">
        <v>5.9960000000000004</v>
      </c>
      <c r="N333" t="s">
        <v>967</v>
      </c>
      <c r="O333" s="15">
        <v>284</v>
      </c>
      <c r="P333" t="s">
        <v>25607</v>
      </c>
      <c r="Q333" t="s">
        <v>25415</v>
      </c>
      <c r="R333" t="s">
        <v>26825</v>
      </c>
    </row>
    <row r="334" spans="2:18" ht="11" outlineLevel="1" x14ac:dyDescent="0.15">
      <c r="B334" t="s">
        <v>549</v>
      </c>
      <c r="C334" t="s">
        <v>25429</v>
      </c>
      <c r="D334" t="s">
        <v>26470</v>
      </c>
      <c r="E334" t="s">
        <v>26542</v>
      </c>
      <c r="F334" t="s">
        <v>10430</v>
      </c>
      <c r="G334" t="s">
        <v>26578</v>
      </c>
      <c r="H334" t="s">
        <v>25419</v>
      </c>
      <c r="I334" t="s">
        <v>25417</v>
      </c>
      <c r="J334" t="s">
        <v>25417</v>
      </c>
      <c r="K334" s="5"/>
      <c r="L334" s="5"/>
      <c r="M334" s="5">
        <v>51.506</v>
      </c>
      <c r="N334" t="s">
        <v>967</v>
      </c>
      <c r="O334" s="15">
        <v>284</v>
      </c>
      <c r="P334" t="s">
        <v>25607</v>
      </c>
      <c r="Q334" t="s">
        <v>25415</v>
      </c>
      <c r="R334" t="s">
        <v>26826</v>
      </c>
    </row>
    <row r="335" spans="2:18" ht="11" outlineLevel="1" x14ac:dyDescent="0.15">
      <c r="B335" t="s">
        <v>549</v>
      </c>
      <c r="C335" t="s">
        <v>25429</v>
      </c>
      <c r="D335" t="s">
        <v>26470</v>
      </c>
      <c r="E335" t="s">
        <v>26542</v>
      </c>
      <c r="F335" t="s">
        <v>10430</v>
      </c>
      <c r="G335" t="s">
        <v>26578</v>
      </c>
      <c r="H335" t="s">
        <v>25408</v>
      </c>
      <c r="I335" t="s">
        <v>25420</v>
      </c>
      <c r="J335" t="s">
        <v>25420</v>
      </c>
      <c r="K335" s="5"/>
      <c r="L335" s="5"/>
      <c r="M335" s="5">
        <v>75.66</v>
      </c>
      <c r="N335" t="s">
        <v>967</v>
      </c>
      <c r="O335" s="15">
        <v>284</v>
      </c>
      <c r="P335" t="s">
        <v>25607</v>
      </c>
      <c r="Q335" t="s">
        <v>25415</v>
      </c>
      <c r="R335" t="s">
        <v>26827</v>
      </c>
    </row>
    <row r="336" spans="2:18" ht="11" outlineLevel="1" x14ac:dyDescent="0.15">
      <c r="B336" t="s">
        <v>549</v>
      </c>
      <c r="C336" t="s">
        <v>25429</v>
      </c>
      <c r="D336" t="s">
        <v>26470</v>
      </c>
      <c r="E336" t="s">
        <v>26542</v>
      </c>
      <c r="F336" t="s">
        <v>10430</v>
      </c>
      <c r="G336" t="s">
        <v>26578</v>
      </c>
      <c r="H336" t="s">
        <v>25429</v>
      </c>
      <c r="I336" t="s">
        <v>25422</v>
      </c>
      <c r="J336" t="s">
        <v>25423</v>
      </c>
      <c r="K336" s="5"/>
      <c r="L336" s="5"/>
      <c r="M336" s="5">
        <v>103.67100000000001</v>
      </c>
      <c r="N336" t="s">
        <v>967</v>
      </c>
      <c r="O336" s="15">
        <v>284</v>
      </c>
      <c r="P336" t="s">
        <v>25607</v>
      </c>
      <c r="Q336" t="s">
        <v>25415</v>
      </c>
      <c r="R336" t="s">
        <v>26828</v>
      </c>
    </row>
    <row r="337" spans="2:18" ht="11" outlineLevel="1" x14ac:dyDescent="0.15">
      <c r="B337" t="s">
        <v>549</v>
      </c>
      <c r="C337" t="s">
        <v>25429</v>
      </c>
      <c r="D337" t="s">
        <v>26470</v>
      </c>
      <c r="E337" t="s">
        <v>26542</v>
      </c>
      <c r="F337" t="s">
        <v>10430</v>
      </c>
      <c r="G337" t="s">
        <v>26578</v>
      </c>
      <c r="H337" t="s">
        <v>25429</v>
      </c>
      <c r="I337" t="s">
        <v>25425</v>
      </c>
      <c r="J337" t="s">
        <v>25423</v>
      </c>
      <c r="K337" s="5"/>
      <c r="L337" s="5"/>
      <c r="M337" s="5">
        <v>0</v>
      </c>
      <c r="N337" t="s">
        <v>967</v>
      </c>
      <c r="O337" s="15">
        <v>284</v>
      </c>
      <c r="P337" t="s">
        <v>25607</v>
      </c>
      <c r="Q337" t="s">
        <v>25415</v>
      </c>
      <c r="R337" t="s">
        <v>26829</v>
      </c>
    </row>
    <row r="338" spans="2:18" ht="11" outlineLevel="1" x14ac:dyDescent="0.15">
      <c r="B338" t="s">
        <v>549</v>
      </c>
      <c r="C338" t="s">
        <v>25429</v>
      </c>
      <c r="D338" t="s">
        <v>26470</v>
      </c>
      <c r="E338" t="s">
        <v>26542</v>
      </c>
      <c r="F338" t="s">
        <v>10430</v>
      </c>
      <c r="G338" t="s">
        <v>26578</v>
      </c>
      <c r="H338" t="s">
        <v>25429</v>
      </c>
      <c r="I338" t="s">
        <v>25427</v>
      </c>
      <c r="J338" t="s">
        <v>25423</v>
      </c>
      <c r="K338" s="5"/>
      <c r="L338" s="5"/>
      <c r="M338" s="5">
        <v>103.67100000000001</v>
      </c>
      <c r="N338" t="s">
        <v>967</v>
      </c>
      <c r="O338" s="15">
        <v>284</v>
      </c>
      <c r="P338" t="s">
        <v>25607</v>
      </c>
      <c r="Q338" t="s">
        <v>25415</v>
      </c>
      <c r="R338" t="s">
        <v>26830</v>
      </c>
    </row>
    <row r="339" spans="2:18" ht="11" outlineLevel="1" x14ac:dyDescent="0.15">
      <c r="B339" t="s">
        <v>549</v>
      </c>
      <c r="C339" t="s">
        <v>25429</v>
      </c>
      <c r="D339" t="s">
        <v>26470</v>
      </c>
      <c r="E339" t="s">
        <v>26542</v>
      </c>
      <c r="G339" t="s">
        <v>26659</v>
      </c>
      <c r="I339" t="s">
        <v>25412</v>
      </c>
      <c r="J339" t="s">
        <v>25413</v>
      </c>
      <c r="K339" s="5"/>
      <c r="L339" s="5"/>
      <c r="M339" s="5">
        <v>8.1890000000000001</v>
      </c>
      <c r="N339" t="s">
        <v>967</v>
      </c>
      <c r="O339" s="15">
        <v>284</v>
      </c>
      <c r="P339" t="s">
        <v>25607</v>
      </c>
      <c r="Q339" t="s">
        <v>25415</v>
      </c>
      <c r="R339" t="s">
        <v>26831</v>
      </c>
    </row>
    <row r="340" spans="2:18" ht="11" outlineLevel="1" x14ac:dyDescent="0.15">
      <c r="B340" t="s">
        <v>549</v>
      </c>
      <c r="C340" t="s">
        <v>25429</v>
      </c>
      <c r="D340" t="s">
        <v>26470</v>
      </c>
      <c r="E340" t="s">
        <v>26542</v>
      </c>
      <c r="G340" t="s">
        <v>26659</v>
      </c>
      <c r="H340" t="s">
        <v>25419</v>
      </c>
      <c r="I340" t="s">
        <v>25417</v>
      </c>
      <c r="J340" t="s">
        <v>25417</v>
      </c>
      <c r="K340" s="5"/>
      <c r="L340" s="5"/>
      <c r="M340" s="5">
        <v>15.08</v>
      </c>
      <c r="N340" t="s">
        <v>967</v>
      </c>
      <c r="O340" s="15">
        <v>284</v>
      </c>
      <c r="P340" t="s">
        <v>25607</v>
      </c>
      <c r="Q340" t="s">
        <v>25415</v>
      </c>
      <c r="R340" t="s">
        <v>26832</v>
      </c>
    </row>
    <row r="341" spans="2:18" ht="11" outlineLevel="1" x14ac:dyDescent="0.15">
      <c r="B341" t="s">
        <v>549</v>
      </c>
      <c r="C341" t="s">
        <v>25429</v>
      </c>
      <c r="D341" t="s">
        <v>26470</v>
      </c>
      <c r="E341" t="s">
        <v>26542</v>
      </c>
      <c r="G341" t="s">
        <v>26659</v>
      </c>
      <c r="H341" t="s">
        <v>25408</v>
      </c>
      <c r="I341" t="s">
        <v>25420</v>
      </c>
      <c r="J341" t="s">
        <v>25420</v>
      </c>
      <c r="K341" s="5"/>
      <c r="L341" s="5"/>
      <c r="M341" s="5">
        <v>1</v>
      </c>
      <c r="N341" t="s">
        <v>967</v>
      </c>
      <c r="O341" s="15">
        <v>284</v>
      </c>
      <c r="P341" t="s">
        <v>25607</v>
      </c>
      <c r="Q341" t="s">
        <v>25415</v>
      </c>
      <c r="R341" t="s">
        <v>26833</v>
      </c>
    </row>
    <row r="342" spans="2:18" ht="11" outlineLevel="1" x14ac:dyDescent="0.15">
      <c r="B342" t="s">
        <v>549</v>
      </c>
      <c r="C342" t="s">
        <v>25429</v>
      </c>
      <c r="D342" t="s">
        <v>26470</v>
      </c>
      <c r="E342" t="s">
        <v>26542</v>
      </c>
      <c r="G342" t="s">
        <v>26659</v>
      </c>
      <c r="H342" t="s">
        <v>25429</v>
      </c>
      <c r="I342" t="s">
        <v>25422</v>
      </c>
      <c r="J342" t="s">
        <v>25423</v>
      </c>
      <c r="K342" s="5"/>
      <c r="L342" s="5"/>
      <c r="M342" s="5">
        <v>1.0049999999999999</v>
      </c>
      <c r="N342" t="s">
        <v>967</v>
      </c>
      <c r="O342" s="15">
        <v>284</v>
      </c>
      <c r="P342" t="s">
        <v>25607</v>
      </c>
      <c r="Q342" t="s">
        <v>25415</v>
      </c>
      <c r="R342" t="s">
        <v>26834</v>
      </c>
    </row>
    <row r="343" spans="2:18" ht="11" outlineLevel="1" x14ac:dyDescent="0.15">
      <c r="B343" t="s">
        <v>549</v>
      </c>
      <c r="C343" t="s">
        <v>25429</v>
      </c>
      <c r="D343" t="s">
        <v>26470</v>
      </c>
      <c r="E343" t="s">
        <v>26542</v>
      </c>
      <c r="G343" t="s">
        <v>26659</v>
      </c>
      <c r="H343" t="s">
        <v>25429</v>
      </c>
      <c r="I343" t="s">
        <v>25425</v>
      </c>
      <c r="J343" t="s">
        <v>25423</v>
      </c>
      <c r="K343" s="5"/>
      <c r="L343" s="5"/>
      <c r="M343" s="5">
        <v>0</v>
      </c>
      <c r="N343" t="s">
        <v>967</v>
      </c>
      <c r="O343" s="15">
        <v>284</v>
      </c>
      <c r="P343" t="s">
        <v>25607</v>
      </c>
      <c r="Q343" t="s">
        <v>25415</v>
      </c>
      <c r="R343" t="s">
        <v>26835</v>
      </c>
    </row>
    <row r="344" spans="2:18" ht="11" outlineLevel="1" x14ac:dyDescent="0.15">
      <c r="B344" t="s">
        <v>549</v>
      </c>
      <c r="C344" t="s">
        <v>25429</v>
      </c>
      <c r="D344" t="s">
        <v>26470</v>
      </c>
      <c r="E344" t="s">
        <v>26542</v>
      </c>
      <c r="G344" t="s">
        <v>26659</v>
      </c>
      <c r="H344" t="s">
        <v>25429</v>
      </c>
      <c r="I344" t="s">
        <v>25427</v>
      </c>
      <c r="J344" t="s">
        <v>25423</v>
      </c>
      <c r="K344" s="5"/>
      <c r="L344" s="5"/>
      <c r="M344" s="5">
        <v>1.0049999999999999</v>
      </c>
      <c r="N344" t="s">
        <v>967</v>
      </c>
      <c r="O344" s="15">
        <v>284</v>
      </c>
      <c r="P344" t="s">
        <v>25607</v>
      </c>
      <c r="Q344" t="s">
        <v>25415</v>
      </c>
      <c r="R344" t="s">
        <v>26836</v>
      </c>
    </row>
    <row r="345" spans="2:18" ht="11" outlineLevel="1" x14ac:dyDescent="0.15">
      <c r="B345" t="s">
        <v>549</v>
      </c>
      <c r="C345" t="s">
        <v>25429</v>
      </c>
      <c r="D345" t="s">
        <v>26470</v>
      </c>
      <c r="E345" t="s">
        <v>26542</v>
      </c>
      <c r="F345" t="s">
        <v>10430</v>
      </c>
      <c r="G345" t="s">
        <v>26666</v>
      </c>
      <c r="I345" t="s">
        <v>25412</v>
      </c>
      <c r="J345" t="s">
        <v>25413</v>
      </c>
      <c r="K345" s="5"/>
      <c r="L345" s="5"/>
      <c r="M345" s="5">
        <v>8.1890000000000001</v>
      </c>
      <c r="N345" t="s">
        <v>967</v>
      </c>
      <c r="O345" s="15">
        <v>284</v>
      </c>
      <c r="P345" t="s">
        <v>25607</v>
      </c>
      <c r="Q345" t="s">
        <v>25415</v>
      </c>
      <c r="R345" t="s">
        <v>26837</v>
      </c>
    </row>
    <row r="346" spans="2:18" ht="11" outlineLevel="1" x14ac:dyDescent="0.15">
      <c r="B346" t="s">
        <v>549</v>
      </c>
      <c r="C346" t="s">
        <v>25429</v>
      </c>
      <c r="D346" t="s">
        <v>26470</v>
      </c>
      <c r="E346" t="s">
        <v>26542</v>
      </c>
      <c r="F346" t="s">
        <v>10430</v>
      </c>
      <c r="G346" t="s">
        <v>26666</v>
      </c>
      <c r="H346" t="s">
        <v>25419</v>
      </c>
      <c r="I346" t="s">
        <v>25417</v>
      </c>
      <c r="J346" t="s">
        <v>25417</v>
      </c>
      <c r="K346" s="5"/>
      <c r="L346" s="5"/>
      <c r="M346" s="5">
        <v>15.08</v>
      </c>
      <c r="N346" t="s">
        <v>967</v>
      </c>
      <c r="O346" s="15">
        <v>284</v>
      </c>
      <c r="P346" t="s">
        <v>25607</v>
      </c>
      <c r="Q346" t="s">
        <v>25415</v>
      </c>
      <c r="R346" t="s">
        <v>26838</v>
      </c>
    </row>
    <row r="347" spans="2:18" ht="11" outlineLevel="1" x14ac:dyDescent="0.15">
      <c r="B347" t="s">
        <v>549</v>
      </c>
      <c r="C347" t="s">
        <v>25429</v>
      </c>
      <c r="D347" t="s">
        <v>26470</v>
      </c>
      <c r="E347" t="s">
        <v>26542</v>
      </c>
      <c r="F347" t="s">
        <v>10430</v>
      </c>
      <c r="G347" t="s">
        <v>26666</v>
      </c>
      <c r="H347" t="s">
        <v>25408</v>
      </c>
      <c r="I347" t="s">
        <v>25420</v>
      </c>
      <c r="J347" t="s">
        <v>25420</v>
      </c>
      <c r="K347" s="5"/>
      <c r="L347" s="5"/>
      <c r="M347" s="5">
        <v>1</v>
      </c>
      <c r="N347" t="s">
        <v>967</v>
      </c>
      <c r="O347" s="15">
        <v>284</v>
      </c>
      <c r="P347" t="s">
        <v>25607</v>
      </c>
      <c r="Q347" t="s">
        <v>25415</v>
      </c>
      <c r="R347" t="s">
        <v>26839</v>
      </c>
    </row>
    <row r="348" spans="2:18" ht="11" outlineLevel="1" x14ac:dyDescent="0.15">
      <c r="B348" t="s">
        <v>549</v>
      </c>
      <c r="C348" t="s">
        <v>25429</v>
      </c>
      <c r="D348" t="s">
        <v>26470</v>
      </c>
      <c r="E348" t="s">
        <v>26542</v>
      </c>
      <c r="F348" t="s">
        <v>10430</v>
      </c>
      <c r="G348" t="s">
        <v>26666</v>
      </c>
      <c r="H348" t="s">
        <v>25429</v>
      </c>
      <c r="I348" t="s">
        <v>25422</v>
      </c>
      <c r="J348" t="s">
        <v>25423</v>
      </c>
      <c r="K348" s="5"/>
      <c r="L348" s="5"/>
      <c r="M348" s="5">
        <v>1.0049999999999999</v>
      </c>
      <c r="N348" t="s">
        <v>967</v>
      </c>
      <c r="O348" s="15">
        <v>284</v>
      </c>
      <c r="P348" t="s">
        <v>25607</v>
      </c>
      <c r="Q348" t="s">
        <v>25415</v>
      </c>
      <c r="R348" t="s">
        <v>26840</v>
      </c>
    </row>
    <row r="349" spans="2:18" ht="11" outlineLevel="1" x14ac:dyDescent="0.15">
      <c r="B349" t="s">
        <v>549</v>
      </c>
      <c r="C349" t="s">
        <v>25429</v>
      </c>
      <c r="D349" t="s">
        <v>26470</v>
      </c>
      <c r="E349" t="s">
        <v>26542</v>
      </c>
      <c r="F349" t="s">
        <v>10430</v>
      </c>
      <c r="G349" t="s">
        <v>26666</v>
      </c>
      <c r="H349" t="s">
        <v>25429</v>
      </c>
      <c r="I349" t="s">
        <v>25425</v>
      </c>
      <c r="J349" t="s">
        <v>25423</v>
      </c>
      <c r="K349" s="5"/>
      <c r="L349" s="5"/>
      <c r="M349" s="5">
        <v>0</v>
      </c>
      <c r="N349" t="s">
        <v>967</v>
      </c>
      <c r="O349" s="15">
        <v>284</v>
      </c>
      <c r="P349" t="s">
        <v>25607</v>
      </c>
      <c r="Q349" t="s">
        <v>25415</v>
      </c>
      <c r="R349" t="s">
        <v>26841</v>
      </c>
    </row>
    <row r="350" spans="2:18" ht="11" outlineLevel="1" x14ac:dyDescent="0.15">
      <c r="B350" t="s">
        <v>549</v>
      </c>
      <c r="C350" t="s">
        <v>25429</v>
      </c>
      <c r="D350" t="s">
        <v>26470</v>
      </c>
      <c r="E350" t="s">
        <v>26542</v>
      </c>
      <c r="F350" t="s">
        <v>10430</v>
      </c>
      <c r="G350" t="s">
        <v>26666</v>
      </c>
      <c r="H350" t="s">
        <v>25429</v>
      </c>
      <c r="I350" t="s">
        <v>25427</v>
      </c>
      <c r="J350" t="s">
        <v>25423</v>
      </c>
      <c r="K350" s="5"/>
      <c r="L350" s="5"/>
      <c r="M350" s="5">
        <v>1.0049999999999999</v>
      </c>
      <c r="N350" t="s">
        <v>967</v>
      </c>
      <c r="O350" s="15">
        <v>284</v>
      </c>
      <c r="P350" t="s">
        <v>25607</v>
      </c>
      <c r="Q350" t="s">
        <v>25415</v>
      </c>
      <c r="R350" t="s">
        <v>26842</v>
      </c>
    </row>
    <row r="351" spans="2:18" ht="11" outlineLevel="1" x14ac:dyDescent="0.15">
      <c r="B351" t="s">
        <v>549</v>
      </c>
      <c r="C351" t="s">
        <v>25429</v>
      </c>
      <c r="D351" t="s">
        <v>26470</v>
      </c>
      <c r="E351" t="s">
        <v>26542</v>
      </c>
      <c r="F351" t="s">
        <v>10430</v>
      </c>
      <c r="G351" t="s">
        <v>26585</v>
      </c>
      <c r="I351" t="s">
        <v>25412</v>
      </c>
      <c r="J351" t="s">
        <v>25413</v>
      </c>
      <c r="K351" s="5"/>
      <c r="L351" s="5"/>
      <c r="M351" s="5">
        <v>14.185</v>
      </c>
      <c r="N351" t="s">
        <v>967</v>
      </c>
      <c r="O351" s="15">
        <v>285</v>
      </c>
      <c r="P351" t="s">
        <v>25607</v>
      </c>
      <c r="Q351" t="s">
        <v>25415</v>
      </c>
      <c r="R351" t="s">
        <v>26843</v>
      </c>
    </row>
    <row r="352" spans="2:18" ht="11" outlineLevel="1" x14ac:dyDescent="0.15">
      <c r="B352" t="s">
        <v>549</v>
      </c>
      <c r="C352" t="s">
        <v>25429</v>
      </c>
      <c r="D352" t="s">
        <v>26470</v>
      </c>
      <c r="E352" t="s">
        <v>26542</v>
      </c>
      <c r="F352" t="s">
        <v>10430</v>
      </c>
      <c r="G352" t="s">
        <v>26585</v>
      </c>
      <c r="H352" t="s">
        <v>25419</v>
      </c>
      <c r="I352" t="s">
        <v>25417</v>
      </c>
      <c r="J352" t="s">
        <v>25417</v>
      </c>
      <c r="K352" s="5">
        <v>66586</v>
      </c>
      <c r="L352" s="5">
        <v>1</v>
      </c>
      <c r="M352" s="5">
        <v>66.585999999999999</v>
      </c>
      <c r="N352" t="s">
        <v>967</v>
      </c>
      <c r="O352" s="15">
        <v>285</v>
      </c>
      <c r="P352" t="s">
        <v>25607</v>
      </c>
      <c r="Q352" t="s">
        <v>25415</v>
      </c>
      <c r="R352" t="s">
        <v>26844</v>
      </c>
    </row>
    <row r="353" spans="2:18" ht="11" outlineLevel="1" x14ac:dyDescent="0.15">
      <c r="B353" t="s">
        <v>549</v>
      </c>
      <c r="C353" t="s">
        <v>25429</v>
      </c>
      <c r="D353" t="s">
        <v>26470</v>
      </c>
      <c r="E353" t="s">
        <v>26542</v>
      </c>
      <c r="F353" t="s">
        <v>10430</v>
      </c>
      <c r="G353" t="s">
        <v>26585</v>
      </c>
      <c r="H353" t="s">
        <v>25408</v>
      </c>
      <c r="I353" t="s">
        <v>25420</v>
      </c>
      <c r="J353" t="s">
        <v>25420</v>
      </c>
      <c r="K353" s="5">
        <v>38330</v>
      </c>
      <c r="L353" s="5">
        <v>2</v>
      </c>
      <c r="M353" s="5">
        <v>76.66</v>
      </c>
      <c r="N353" t="s">
        <v>967</v>
      </c>
      <c r="O353" s="15">
        <v>285</v>
      </c>
      <c r="P353" t="s">
        <v>25607</v>
      </c>
      <c r="Q353" t="s">
        <v>25415</v>
      </c>
      <c r="R353" t="s">
        <v>26845</v>
      </c>
    </row>
    <row r="354" spans="2:18" ht="11" outlineLevel="1" x14ac:dyDescent="0.15">
      <c r="B354" t="s">
        <v>549</v>
      </c>
      <c r="C354" t="s">
        <v>25429</v>
      </c>
      <c r="D354" t="s">
        <v>26470</v>
      </c>
      <c r="E354" t="s">
        <v>26542</v>
      </c>
      <c r="F354" t="s">
        <v>10430</v>
      </c>
      <c r="G354" t="s">
        <v>26585</v>
      </c>
      <c r="H354" t="s">
        <v>25429</v>
      </c>
      <c r="I354" t="s">
        <v>25422</v>
      </c>
      <c r="J354" t="s">
        <v>25423</v>
      </c>
      <c r="K354" s="5">
        <v>26169</v>
      </c>
      <c r="L354" s="5">
        <v>4</v>
      </c>
      <c r="M354" s="5">
        <v>104.676</v>
      </c>
      <c r="N354" t="s">
        <v>967</v>
      </c>
      <c r="O354" s="15">
        <v>285</v>
      </c>
      <c r="P354" t="s">
        <v>25607</v>
      </c>
      <c r="Q354" t="s">
        <v>25415</v>
      </c>
      <c r="R354" t="s">
        <v>26846</v>
      </c>
    </row>
    <row r="355" spans="2:18" ht="11" outlineLevel="1" x14ac:dyDescent="0.15">
      <c r="B355" t="s">
        <v>549</v>
      </c>
      <c r="C355" t="s">
        <v>25429</v>
      </c>
      <c r="D355" t="s">
        <v>26470</v>
      </c>
      <c r="E355" t="s">
        <v>26542</v>
      </c>
      <c r="F355" t="s">
        <v>10430</v>
      </c>
      <c r="G355" t="s">
        <v>26585</v>
      </c>
      <c r="H355" t="s">
        <v>25429</v>
      </c>
      <c r="I355" t="s">
        <v>25425</v>
      </c>
      <c r="J355" t="s">
        <v>25423</v>
      </c>
      <c r="K355" s="5"/>
      <c r="L355" s="5"/>
      <c r="M355" s="5">
        <v>0</v>
      </c>
      <c r="N355" t="s">
        <v>967</v>
      </c>
      <c r="O355" s="15">
        <v>285</v>
      </c>
      <c r="P355" t="s">
        <v>25607</v>
      </c>
      <c r="Q355" t="s">
        <v>25415</v>
      </c>
      <c r="R355" t="s">
        <v>26847</v>
      </c>
    </row>
    <row r="356" spans="2:18" ht="11" outlineLevel="1" x14ac:dyDescent="0.15">
      <c r="B356" t="s">
        <v>549</v>
      </c>
      <c r="C356" t="s">
        <v>25429</v>
      </c>
      <c r="D356" t="s">
        <v>26470</v>
      </c>
      <c r="E356" t="s">
        <v>26542</v>
      </c>
      <c r="F356" t="s">
        <v>10430</v>
      </c>
      <c r="G356" t="s">
        <v>26585</v>
      </c>
      <c r="H356" t="s">
        <v>25429</v>
      </c>
      <c r="I356" t="s">
        <v>25427</v>
      </c>
      <c r="J356" t="s">
        <v>25423</v>
      </c>
      <c r="K356" s="5">
        <v>26169</v>
      </c>
      <c r="L356" s="5">
        <v>4</v>
      </c>
      <c r="M356" s="5">
        <v>104.676</v>
      </c>
      <c r="N356" t="s">
        <v>967</v>
      </c>
      <c r="O356" s="15">
        <v>285</v>
      </c>
      <c r="P356" t="s">
        <v>25607</v>
      </c>
      <c r="Q356" t="s">
        <v>25415</v>
      </c>
      <c r="R356" t="s">
        <v>26848</v>
      </c>
    </row>
    <row r="357" spans="2:18" ht="11" outlineLevel="1" x14ac:dyDescent="0.15">
      <c r="B357" t="s">
        <v>559</v>
      </c>
      <c r="C357" t="s">
        <v>25429</v>
      </c>
      <c r="D357" t="s">
        <v>26470</v>
      </c>
      <c r="E357" t="s">
        <v>26471</v>
      </c>
      <c r="G357" t="s">
        <v>26849</v>
      </c>
      <c r="I357" t="s">
        <v>25412</v>
      </c>
      <c r="J357" t="s">
        <v>25413</v>
      </c>
      <c r="K357" s="5">
        <v>190951</v>
      </c>
      <c r="L357" s="5">
        <v>1</v>
      </c>
      <c r="M357" s="5">
        <v>190.95099999999999</v>
      </c>
      <c r="N357" t="s">
        <v>967</v>
      </c>
      <c r="O357" s="15">
        <v>293</v>
      </c>
      <c r="P357" t="s">
        <v>25607</v>
      </c>
      <c r="Q357" t="s">
        <v>25415</v>
      </c>
      <c r="R357" t="s">
        <v>26850</v>
      </c>
    </row>
    <row r="358" spans="2:18" ht="11" outlineLevel="1" x14ac:dyDescent="0.15">
      <c r="B358" t="s">
        <v>559</v>
      </c>
      <c r="C358" t="s">
        <v>25429</v>
      </c>
      <c r="D358" t="s">
        <v>26470</v>
      </c>
      <c r="E358" t="s">
        <v>26471</v>
      </c>
      <c r="G358" t="s">
        <v>26849</v>
      </c>
      <c r="H358" t="s">
        <v>25419</v>
      </c>
      <c r="I358" t="s">
        <v>25417</v>
      </c>
      <c r="J358" t="s">
        <v>25417</v>
      </c>
      <c r="K358" s="5"/>
      <c r="L358" s="5"/>
      <c r="M358" s="5">
        <v>0</v>
      </c>
      <c r="N358" t="s">
        <v>967</v>
      </c>
      <c r="O358" s="15">
        <v>293</v>
      </c>
      <c r="P358" t="s">
        <v>25607</v>
      </c>
      <c r="Q358" t="s">
        <v>25415</v>
      </c>
      <c r="R358" t="s">
        <v>26851</v>
      </c>
    </row>
    <row r="359" spans="2:18" ht="11" outlineLevel="1" x14ac:dyDescent="0.15">
      <c r="B359" t="s">
        <v>559</v>
      </c>
      <c r="C359" t="s">
        <v>25429</v>
      </c>
      <c r="D359" t="s">
        <v>26470</v>
      </c>
      <c r="E359" t="s">
        <v>26471</v>
      </c>
      <c r="G359" t="s">
        <v>26849</v>
      </c>
      <c r="H359" t="s">
        <v>25408</v>
      </c>
      <c r="I359" t="s">
        <v>25420</v>
      </c>
      <c r="J359" t="s">
        <v>25420</v>
      </c>
      <c r="K359" s="5"/>
      <c r="L359" s="5"/>
      <c r="M359" s="5">
        <v>0</v>
      </c>
      <c r="N359" t="s">
        <v>967</v>
      </c>
      <c r="O359" s="15">
        <v>293</v>
      </c>
      <c r="P359" t="s">
        <v>25607</v>
      </c>
      <c r="Q359" t="s">
        <v>25415</v>
      </c>
      <c r="R359" t="s">
        <v>26852</v>
      </c>
    </row>
    <row r="360" spans="2:18" ht="11" outlineLevel="1" x14ac:dyDescent="0.15">
      <c r="B360" t="s">
        <v>559</v>
      </c>
      <c r="C360" t="s">
        <v>25429</v>
      </c>
      <c r="D360" t="s">
        <v>26470</v>
      </c>
      <c r="E360" t="s">
        <v>26471</v>
      </c>
      <c r="G360" t="s">
        <v>26849</v>
      </c>
      <c r="H360" t="s">
        <v>25429</v>
      </c>
      <c r="I360" t="s">
        <v>25422</v>
      </c>
      <c r="J360" t="s">
        <v>25423</v>
      </c>
      <c r="K360" s="5"/>
      <c r="L360" s="5"/>
      <c r="M360" s="5">
        <v>0</v>
      </c>
      <c r="N360" t="s">
        <v>967</v>
      </c>
      <c r="O360" s="15">
        <v>293</v>
      </c>
      <c r="P360" t="s">
        <v>25607</v>
      </c>
      <c r="Q360" t="s">
        <v>25415</v>
      </c>
      <c r="R360" t="s">
        <v>26853</v>
      </c>
    </row>
    <row r="361" spans="2:18" ht="11" outlineLevel="1" x14ac:dyDescent="0.15">
      <c r="B361" t="s">
        <v>559</v>
      </c>
      <c r="C361" t="s">
        <v>25429</v>
      </c>
      <c r="D361" t="s">
        <v>26470</v>
      </c>
      <c r="E361" t="s">
        <v>26471</v>
      </c>
      <c r="G361" t="s">
        <v>26849</v>
      </c>
      <c r="H361" t="s">
        <v>25429</v>
      </c>
      <c r="I361" t="s">
        <v>25425</v>
      </c>
      <c r="J361" t="s">
        <v>25423</v>
      </c>
      <c r="K361" s="5"/>
      <c r="L361" s="5"/>
      <c r="M361" s="5">
        <v>0</v>
      </c>
      <c r="N361" t="s">
        <v>967</v>
      </c>
      <c r="O361" s="15">
        <v>293</v>
      </c>
      <c r="P361" t="s">
        <v>25607</v>
      </c>
      <c r="Q361" t="s">
        <v>25415</v>
      </c>
      <c r="R361" t="s">
        <v>26854</v>
      </c>
    </row>
    <row r="362" spans="2:18" ht="11" outlineLevel="1" x14ac:dyDescent="0.15">
      <c r="B362" t="s">
        <v>559</v>
      </c>
      <c r="C362" t="s">
        <v>25429</v>
      </c>
      <c r="D362" t="s">
        <v>26470</v>
      </c>
      <c r="E362" t="s">
        <v>26471</v>
      </c>
      <c r="G362" t="s">
        <v>26849</v>
      </c>
      <c r="H362" t="s">
        <v>25429</v>
      </c>
      <c r="I362" t="s">
        <v>25427</v>
      </c>
      <c r="J362" t="s">
        <v>25423</v>
      </c>
      <c r="K362" s="5"/>
      <c r="L362" s="5"/>
      <c r="M362" s="5">
        <v>0</v>
      </c>
      <c r="N362" t="s">
        <v>967</v>
      </c>
      <c r="O362" s="15">
        <v>293</v>
      </c>
      <c r="P362" t="s">
        <v>25607</v>
      </c>
      <c r="Q362" t="s">
        <v>25415</v>
      </c>
      <c r="R362" t="s">
        <v>26855</v>
      </c>
    </row>
    <row r="363" spans="2:18" ht="11" outlineLevel="1" x14ac:dyDescent="0.15">
      <c r="B363" t="s">
        <v>559</v>
      </c>
      <c r="C363" t="s">
        <v>25429</v>
      </c>
      <c r="D363" t="s">
        <v>26470</v>
      </c>
      <c r="E363" t="s">
        <v>26471</v>
      </c>
      <c r="G363" t="s">
        <v>26856</v>
      </c>
      <c r="I363" t="s">
        <v>25412</v>
      </c>
      <c r="J363" t="s">
        <v>25413</v>
      </c>
      <c r="K363" s="5"/>
      <c r="L363" s="5"/>
      <c r="M363" s="5">
        <v>0</v>
      </c>
      <c r="N363" t="s">
        <v>967</v>
      </c>
      <c r="O363" s="15">
        <v>293</v>
      </c>
      <c r="P363" t="s">
        <v>25607</v>
      </c>
      <c r="Q363" t="s">
        <v>25415</v>
      </c>
      <c r="R363" t="s">
        <v>26857</v>
      </c>
    </row>
    <row r="364" spans="2:18" ht="11" outlineLevel="1" x14ac:dyDescent="0.15">
      <c r="B364" t="s">
        <v>559</v>
      </c>
      <c r="C364" t="s">
        <v>25429</v>
      </c>
      <c r="D364" t="s">
        <v>26470</v>
      </c>
      <c r="E364" t="s">
        <v>26471</v>
      </c>
      <c r="G364" t="s">
        <v>26856</v>
      </c>
      <c r="H364" t="s">
        <v>25419</v>
      </c>
      <c r="I364" t="s">
        <v>25417</v>
      </c>
      <c r="J364" t="s">
        <v>25417</v>
      </c>
      <c r="K364" s="5">
        <v>1844</v>
      </c>
      <c r="L364" s="5">
        <v>1</v>
      </c>
      <c r="M364" s="5">
        <v>1.8440000000000001</v>
      </c>
      <c r="N364" t="s">
        <v>967</v>
      </c>
      <c r="O364" s="15">
        <v>293</v>
      </c>
      <c r="P364" t="s">
        <v>25607</v>
      </c>
      <c r="Q364" t="s">
        <v>25415</v>
      </c>
      <c r="R364" t="s">
        <v>26858</v>
      </c>
    </row>
    <row r="365" spans="2:18" ht="11" outlineLevel="1" x14ac:dyDescent="0.15">
      <c r="B365" t="s">
        <v>559</v>
      </c>
      <c r="C365" t="s">
        <v>25429</v>
      </c>
      <c r="D365" t="s">
        <v>26470</v>
      </c>
      <c r="E365" t="s">
        <v>26471</v>
      </c>
      <c r="G365" t="s">
        <v>26856</v>
      </c>
      <c r="H365" t="s">
        <v>25408</v>
      </c>
      <c r="I365" t="s">
        <v>25420</v>
      </c>
      <c r="J365" t="s">
        <v>25420</v>
      </c>
      <c r="K365" s="5"/>
      <c r="L365" s="5"/>
      <c r="M365" s="5">
        <v>0</v>
      </c>
      <c r="N365" t="s">
        <v>967</v>
      </c>
      <c r="O365" s="15">
        <v>293</v>
      </c>
      <c r="P365" t="s">
        <v>25607</v>
      </c>
      <c r="Q365" t="s">
        <v>25415</v>
      </c>
      <c r="R365" t="s">
        <v>26859</v>
      </c>
    </row>
    <row r="366" spans="2:18" ht="11" outlineLevel="1" x14ac:dyDescent="0.15">
      <c r="B366" t="s">
        <v>559</v>
      </c>
      <c r="C366" t="s">
        <v>25429</v>
      </c>
      <c r="D366" t="s">
        <v>26470</v>
      </c>
      <c r="E366" t="s">
        <v>26471</v>
      </c>
      <c r="G366" t="s">
        <v>26856</v>
      </c>
      <c r="H366" t="s">
        <v>25429</v>
      </c>
      <c r="I366" t="s">
        <v>25422</v>
      </c>
      <c r="J366" t="s">
        <v>25423</v>
      </c>
      <c r="K366" s="5"/>
      <c r="L366" s="5"/>
      <c r="M366" s="5">
        <v>0</v>
      </c>
      <c r="N366" t="s">
        <v>967</v>
      </c>
      <c r="O366" s="15">
        <v>293</v>
      </c>
      <c r="P366" t="s">
        <v>25607</v>
      </c>
      <c r="Q366" t="s">
        <v>25415</v>
      </c>
      <c r="R366" t="s">
        <v>26860</v>
      </c>
    </row>
    <row r="367" spans="2:18" ht="11" outlineLevel="1" x14ac:dyDescent="0.15">
      <c r="B367" t="s">
        <v>559</v>
      </c>
      <c r="C367" t="s">
        <v>25429</v>
      </c>
      <c r="D367" t="s">
        <v>26470</v>
      </c>
      <c r="E367" t="s">
        <v>26471</v>
      </c>
      <c r="G367" t="s">
        <v>26856</v>
      </c>
      <c r="H367" t="s">
        <v>25429</v>
      </c>
      <c r="I367" t="s">
        <v>25425</v>
      </c>
      <c r="J367" t="s">
        <v>25423</v>
      </c>
      <c r="K367" s="5"/>
      <c r="L367" s="5"/>
      <c r="M367" s="5">
        <v>0</v>
      </c>
      <c r="N367" t="s">
        <v>967</v>
      </c>
      <c r="O367" s="15">
        <v>293</v>
      </c>
      <c r="P367" t="s">
        <v>25607</v>
      </c>
      <c r="Q367" t="s">
        <v>25415</v>
      </c>
      <c r="R367" t="s">
        <v>26861</v>
      </c>
    </row>
    <row r="368" spans="2:18" ht="11" outlineLevel="1" x14ac:dyDescent="0.15">
      <c r="B368" t="s">
        <v>559</v>
      </c>
      <c r="C368" t="s">
        <v>25429</v>
      </c>
      <c r="D368" t="s">
        <v>26470</v>
      </c>
      <c r="E368" t="s">
        <v>26471</v>
      </c>
      <c r="G368" t="s">
        <v>26856</v>
      </c>
      <c r="H368" t="s">
        <v>25429</v>
      </c>
      <c r="I368" t="s">
        <v>25427</v>
      </c>
      <c r="J368" t="s">
        <v>25423</v>
      </c>
      <c r="K368" s="5"/>
      <c r="L368" s="5"/>
      <c r="M368" s="5">
        <v>0</v>
      </c>
      <c r="N368" t="s">
        <v>967</v>
      </c>
      <c r="O368" s="15">
        <v>293</v>
      </c>
      <c r="P368" t="s">
        <v>25607</v>
      </c>
      <c r="Q368" t="s">
        <v>25415</v>
      </c>
      <c r="R368" t="s">
        <v>26862</v>
      </c>
    </row>
    <row r="369" spans="2:18" ht="11" outlineLevel="1" x14ac:dyDescent="0.15">
      <c r="B369" t="s">
        <v>559</v>
      </c>
      <c r="C369" t="s">
        <v>25429</v>
      </c>
      <c r="D369" t="s">
        <v>26470</v>
      </c>
      <c r="E369" t="s">
        <v>26471</v>
      </c>
      <c r="F369" t="s">
        <v>10430</v>
      </c>
      <c r="G369" t="s">
        <v>26535</v>
      </c>
      <c r="I369" t="s">
        <v>25412</v>
      </c>
      <c r="J369" t="s">
        <v>25413</v>
      </c>
      <c r="K369" s="5"/>
      <c r="L369" s="5"/>
      <c r="M369" s="5">
        <v>190.95099999999999</v>
      </c>
      <c r="N369" t="s">
        <v>967</v>
      </c>
      <c r="O369" s="15">
        <v>293</v>
      </c>
      <c r="P369" t="s">
        <v>25607</v>
      </c>
      <c r="Q369" t="s">
        <v>25415</v>
      </c>
      <c r="R369" t="s">
        <v>26863</v>
      </c>
    </row>
    <row r="370" spans="2:18" ht="11" outlineLevel="1" x14ac:dyDescent="0.15">
      <c r="B370" t="s">
        <v>559</v>
      </c>
      <c r="C370" t="s">
        <v>25429</v>
      </c>
      <c r="D370" t="s">
        <v>26470</v>
      </c>
      <c r="E370" t="s">
        <v>26471</v>
      </c>
      <c r="F370" t="s">
        <v>10430</v>
      </c>
      <c r="G370" t="s">
        <v>26535</v>
      </c>
      <c r="H370" t="s">
        <v>25419</v>
      </c>
      <c r="I370" t="s">
        <v>25417</v>
      </c>
      <c r="J370" t="s">
        <v>25417</v>
      </c>
      <c r="K370" s="5"/>
      <c r="L370" s="5"/>
      <c r="M370" s="5">
        <v>1.8440000000000001</v>
      </c>
      <c r="N370" t="s">
        <v>967</v>
      </c>
      <c r="O370" s="15">
        <v>293</v>
      </c>
      <c r="P370" t="s">
        <v>25607</v>
      </c>
      <c r="Q370" t="s">
        <v>25415</v>
      </c>
      <c r="R370" t="s">
        <v>26864</v>
      </c>
    </row>
    <row r="371" spans="2:18" ht="11" outlineLevel="1" x14ac:dyDescent="0.15">
      <c r="B371" t="s">
        <v>559</v>
      </c>
      <c r="C371" t="s">
        <v>25429</v>
      </c>
      <c r="D371" t="s">
        <v>26470</v>
      </c>
      <c r="E371" t="s">
        <v>26471</v>
      </c>
      <c r="F371" t="s">
        <v>10430</v>
      </c>
      <c r="G371" t="s">
        <v>26535</v>
      </c>
      <c r="H371" t="s">
        <v>25408</v>
      </c>
      <c r="I371" t="s">
        <v>25420</v>
      </c>
      <c r="J371" t="s">
        <v>25420</v>
      </c>
      <c r="K371" s="5"/>
      <c r="L371" s="5"/>
      <c r="M371" s="5">
        <v>0</v>
      </c>
      <c r="N371" t="s">
        <v>967</v>
      </c>
      <c r="O371" s="15">
        <v>293</v>
      </c>
      <c r="P371" t="s">
        <v>25607</v>
      </c>
      <c r="Q371" t="s">
        <v>25415</v>
      </c>
      <c r="R371" t="s">
        <v>26865</v>
      </c>
    </row>
    <row r="372" spans="2:18" ht="11" outlineLevel="1" x14ac:dyDescent="0.15">
      <c r="B372" t="s">
        <v>559</v>
      </c>
      <c r="C372" t="s">
        <v>25429</v>
      </c>
      <c r="D372" t="s">
        <v>26470</v>
      </c>
      <c r="E372" t="s">
        <v>26471</v>
      </c>
      <c r="F372" t="s">
        <v>10430</v>
      </c>
      <c r="G372" t="s">
        <v>26535</v>
      </c>
      <c r="H372" t="s">
        <v>25429</v>
      </c>
      <c r="I372" t="s">
        <v>25422</v>
      </c>
      <c r="J372" t="s">
        <v>25423</v>
      </c>
      <c r="K372" s="5"/>
      <c r="L372" s="5"/>
      <c r="M372" s="5">
        <v>10.131</v>
      </c>
      <c r="N372" t="s">
        <v>967</v>
      </c>
      <c r="O372" s="15">
        <v>293</v>
      </c>
      <c r="P372" t="s">
        <v>25607</v>
      </c>
      <c r="Q372" t="s">
        <v>25415</v>
      </c>
      <c r="R372" t="s">
        <v>26866</v>
      </c>
    </row>
    <row r="373" spans="2:18" ht="11" outlineLevel="1" x14ac:dyDescent="0.15">
      <c r="B373" t="s">
        <v>559</v>
      </c>
      <c r="C373" t="s">
        <v>25429</v>
      </c>
      <c r="D373" t="s">
        <v>26470</v>
      </c>
      <c r="E373" t="s">
        <v>26471</v>
      </c>
      <c r="F373" t="s">
        <v>10430</v>
      </c>
      <c r="G373" t="s">
        <v>26535</v>
      </c>
      <c r="H373" t="s">
        <v>25429</v>
      </c>
      <c r="I373" t="s">
        <v>25425</v>
      </c>
      <c r="J373" t="s">
        <v>25423</v>
      </c>
      <c r="K373" s="5"/>
      <c r="L373" s="5"/>
      <c r="M373" s="5">
        <v>0</v>
      </c>
      <c r="N373" t="s">
        <v>967</v>
      </c>
      <c r="O373" s="15">
        <v>293</v>
      </c>
      <c r="P373" t="s">
        <v>25607</v>
      </c>
      <c r="Q373" t="s">
        <v>25415</v>
      </c>
      <c r="R373" t="s">
        <v>26867</v>
      </c>
    </row>
    <row r="374" spans="2:18" ht="11" outlineLevel="1" x14ac:dyDescent="0.15">
      <c r="B374" t="s">
        <v>559</v>
      </c>
      <c r="C374" t="s">
        <v>25429</v>
      </c>
      <c r="D374" t="s">
        <v>26470</v>
      </c>
      <c r="E374" t="s">
        <v>26471</v>
      </c>
      <c r="F374" t="s">
        <v>10430</v>
      </c>
      <c r="G374" t="s">
        <v>26535</v>
      </c>
      <c r="H374" t="s">
        <v>25429</v>
      </c>
      <c r="I374" t="s">
        <v>25427</v>
      </c>
      <c r="J374" t="s">
        <v>25423</v>
      </c>
      <c r="K374" s="5"/>
      <c r="L374" s="5"/>
      <c r="M374" s="5">
        <v>10.131</v>
      </c>
      <c r="N374" t="s">
        <v>967</v>
      </c>
      <c r="O374" s="15">
        <v>293</v>
      </c>
      <c r="P374" t="s">
        <v>25607</v>
      </c>
      <c r="Q374" t="s">
        <v>25415</v>
      </c>
      <c r="R374" t="s">
        <v>26868</v>
      </c>
    </row>
    <row r="375" spans="2:18" ht="11" outlineLevel="1" x14ac:dyDescent="0.15">
      <c r="B375" t="s">
        <v>559</v>
      </c>
      <c r="C375" t="s">
        <v>25429</v>
      </c>
      <c r="D375" t="s">
        <v>26470</v>
      </c>
      <c r="E375" t="s">
        <v>26471</v>
      </c>
      <c r="F375" t="s">
        <v>10430</v>
      </c>
      <c r="G375" t="s">
        <v>26578</v>
      </c>
      <c r="I375" t="s">
        <v>25412</v>
      </c>
      <c r="J375" t="s">
        <v>25413</v>
      </c>
      <c r="K375" s="5"/>
      <c r="L375" s="5"/>
      <c r="M375" s="5">
        <v>190.95099999999999</v>
      </c>
      <c r="N375" t="s">
        <v>967</v>
      </c>
      <c r="O375" s="15">
        <v>293</v>
      </c>
      <c r="P375" t="s">
        <v>25607</v>
      </c>
      <c r="Q375" t="s">
        <v>25415</v>
      </c>
      <c r="R375" t="s">
        <v>26869</v>
      </c>
    </row>
    <row r="376" spans="2:18" ht="11" outlineLevel="1" x14ac:dyDescent="0.15">
      <c r="B376" t="s">
        <v>559</v>
      </c>
      <c r="C376" t="s">
        <v>25429</v>
      </c>
      <c r="D376" t="s">
        <v>26470</v>
      </c>
      <c r="E376" t="s">
        <v>26471</v>
      </c>
      <c r="F376" t="s">
        <v>10430</v>
      </c>
      <c r="G376" t="s">
        <v>26578</v>
      </c>
      <c r="H376" t="s">
        <v>25419</v>
      </c>
      <c r="I376" t="s">
        <v>25417</v>
      </c>
      <c r="J376" t="s">
        <v>25417</v>
      </c>
      <c r="K376" s="5"/>
      <c r="L376" s="5"/>
      <c r="M376" s="5">
        <v>1.8440000000000001</v>
      </c>
      <c r="N376" t="s">
        <v>967</v>
      </c>
      <c r="O376" s="15">
        <v>293</v>
      </c>
      <c r="P376" t="s">
        <v>25607</v>
      </c>
      <c r="Q376" t="s">
        <v>25415</v>
      </c>
      <c r="R376" t="s">
        <v>26870</v>
      </c>
    </row>
    <row r="377" spans="2:18" ht="11" outlineLevel="1" x14ac:dyDescent="0.15">
      <c r="B377" t="s">
        <v>559</v>
      </c>
      <c r="C377" t="s">
        <v>25429</v>
      </c>
      <c r="D377" t="s">
        <v>26470</v>
      </c>
      <c r="E377" t="s">
        <v>26471</v>
      </c>
      <c r="F377" t="s">
        <v>10430</v>
      </c>
      <c r="G377" t="s">
        <v>26578</v>
      </c>
      <c r="H377" t="s">
        <v>25408</v>
      </c>
      <c r="I377" t="s">
        <v>25420</v>
      </c>
      <c r="J377" t="s">
        <v>25420</v>
      </c>
      <c r="K377" s="5"/>
      <c r="L377" s="5"/>
      <c r="M377" s="5">
        <v>0</v>
      </c>
      <c r="N377" t="s">
        <v>967</v>
      </c>
      <c r="O377" s="15">
        <v>293</v>
      </c>
      <c r="P377" t="s">
        <v>25607</v>
      </c>
      <c r="Q377" t="s">
        <v>25415</v>
      </c>
      <c r="R377" t="s">
        <v>26871</v>
      </c>
    </row>
    <row r="378" spans="2:18" ht="11" outlineLevel="1" x14ac:dyDescent="0.15">
      <c r="B378" t="s">
        <v>559</v>
      </c>
      <c r="C378" t="s">
        <v>25429</v>
      </c>
      <c r="D378" t="s">
        <v>26470</v>
      </c>
      <c r="E378" t="s">
        <v>26471</v>
      </c>
      <c r="F378" t="s">
        <v>10430</v>
      </c>
      <c r="G378" t="s">
        <v>26578</v>
      </c>
      <c r="H378" t="s">
        <v>25429</v>
      </c>
      <c r="I378" t="s">
        <v>25422</v>
      </c>
      <c r="J378" t="s">
        <v>25423</v>
      </c>
      <c r="K378" s="5"/>
      <c r="L378" s="5"/>
      <c r="M378" s="5">
        <v>0</v>
      </c>
      <c r="N378" t="s">
        <v>967</v>
      </c>
      <c r="O378" s="15">
        <v>293</v>
      </c>
      <c r="P378" t="s">
        <v>25607</v>
      </c>
      <c r="Q378" t="s">
        <v>25415</v>
      </c>
      <c r="R378" t="s">
        <v>26872</v>
      </c>
    </row>
    <row r="379" spans="2:18" ht="11" outlineLevel="1" x14ac:dyDescent="0.15">
      <c r="B379" t="s">
        <v>559</v>
      </c>
      <c r="C379" t="s">
        <v>25429</v>
      </c>
      <c r="D379" t="s">
        <v>26470</v>
      </c>
      <c r="E379" t="s">
        <v>26471</v>
      </c>
      <c r="F379" t="s">
        <v>10430</v>
      </c>
      <c r="G379" t="s">
        <v>26578</v>
      </c>
      <c r="H379" t="s">
        <v>25429</v>
      </c>
      <c r="I379" t="s">
        <v>25425</v>
      </c>
      <c r="J379" t="s">
        <v>25423</v>
      </c>
      <c r="K379" s="5"/>
      <c r="L379" s="5"/>
      <c r="M379" s="5">
        <v>0</v>
      </c>
      <c r="N379" t="s">
        <v>967</v>
      </c>
      <c r="O379" s="15">
        <v>293</v>
      </c>
      <c r="P379" t="s">
        <v>25607</v>
      </c>
      <c r="Q379" t="s">
        <v>25415</v>
      </c>
      <c r="R379" t="s">
        <v>26873</v>
      </c>
    </row>
    <row r="380" spans="2:18" ht="11" outlineLevel="1" x14ac:dyDescent="0.15">
      <c r="B380" t="s">
        <v>559</v>
      </c>
      <c r="C380" t="s">
        <v>25429</v>
      </c>
      <c r="D380" t="s">
        <v>26470</v>
      </c>
      <c r="E380" t="s">
        <v>26471</v>
      </c>
      <c r="F380" t="s">
        <v>10430</v>
      </c>
      <c r="G380" t="s">
        <v>26578</v>
      </c>
      <c r="H380" t="s">
        <v>25429</v>
      </c>
      <c r="I380" t="s">
        <v>25427</v>
      </c>
      <c r="J380" t="s">
        <v>25423</v>
      </c>
      <c r="K380" s="5"/>
      <c r="L380" s="5"/>
      <c r="M380" s="5">
        <v>0</v>
      </c>
      <c r="N380" t="s">
        <v>967</v>
      </c>
      <c r="O380" s="15">
        <v>293</v>
      </c>
      <c r="P380" t="s">
        <v>25607</v>
      </c>
      <c r="Q380" t="s">
        <v>25415</v>
      </c>
      <c r="R380" t="s">
        <v>26874</v>
      </c>
    </row>
    <row r="381" spans="2:18" ht="11" outlineLevel="1" x14ac:dyDescent="0.15">
      <c r="B381" t="s">
        <v>559</v>
      </c>
      <c r="C381" t="s">
        <v>25429</v>
      </c>
      <c r="D381" t="s">
        <v>26470</v>
      </c>
      <c r="E381" t="s">
        <v>26471</v>
      </c>
      <c r="G381" t="s">
        <v>26875</v>
      </c>
      <c r="I381" t="s">
        <v>25412</v>
      </c>
      <c r="J381" t="s">
        <v>25413</v>
      </c>
      <c r="K381" s="5"/>
      <c r="L381" s="5"/>
      <c r="M381" s="5">
        <v>0</v>
      </c>
      <c r="N381" t="s">
        <v>967</v>
      </c>
      <c r="O381" s="15">
        <v>293</v>
      </c>
      <c r="P381" t="s">
        <v>25607</v>
      </c>
      <c r="Q381" t="s">
        <v>25415</v>
      </c>
      <c r="R381" t="s">
        <v>26876</v>
      </c>
    </row>
    <row r="382" spans="2:18" ht="11" outlineLevel="1" x14ac:dyDescent="0.15">
      <c r="B382" t="s">
        <v>559</v>
      </c>
      <c r="C382" t="s">
        <v>25429</v>
      </c>
      <c r="D382" t="s">
        <v>26470</v>
      </c>
      <c r="E382" t="s">
        <v>26471</v>
      </c>
      <c r="G382" t="s">
        <v>26875</v>
      </c>
      <c r="H382" t="s">
        <v>25419</v>
      </c>
      <c r="I382" t="s">
        <v>25417</v>
      </c>
      <c r="J382" t="s">
        <v>25417</v>
      </c>
      <c r="K382" s="5"/>
      <c r="L382" s="5"/>
      <c r="M382" s="5">
        <v>0</v>
      </c>
      <c r="N382" t="s">
        <v>967</v>
      </c>
      <c r="O382" s="15">
        <v>293</v>
      </c>
      <c r="P382" t="s">
        <v>25607</v>
      </c>
      <c r="Q382" t="s">
        <v>25415</v>
      </c>
      <c r="R382" t="s">
        <v>26877</v>
      </c>
    </row>
    <row r="383" spans="2:18" ht="11" outlineLevel="1" x14ac:dyDescent="0.15">
      <c r="B383" t="s">
        <v>559</v>
      </c>
      <c r="C383" t="s">
        <v>25429</v>
      </c>
      <c r="D383" t="s">
        <v>26470</v>
      </c>
      <c r="E383" t="s">
        <v>26471</v>
      </c>
      <c r="G383" t="s">
        <v>26875</v>
      </c>
      <c r="H383" t="s">
        <v>25408</v>
      </c>
      <c r="I383" t="s">
        <v>25420</v>
      </c>
      <c r="J383" t="s">
        <v>25420</v>
      </c>
      <c r="K383" s="5"/>
      <c r="L383" s="5"/>
      <c r="M383" s="5">
        <v>0</v>
      </c>
      <c r="N383" t="s">
        <v>967</v>
      </c>
      <c r="O383" s="15">
        <v>293</v>
      </c>
      <c r="P383" t="s">
        <v>25607</v>
      </c>
      <c r="Q383" t="s">
        <v>25415</v>
      </c>
      <c r="R383" t="s">
        <v>26878</v>
      </c>
    </row>
    <row r="384" spans="2:18" ht="11" outlineLevel="1" x14ac:dyDescent="0.15">
      <c r="B384" t="s">
        <v>559</v>
      </c>
      <c r="C384" t="s">
        <v>25429</v>
      </c>
      <c r="D384" t="s">
        <v>26470</v>
      </c>
      <c r="E384" t="s">
        <v>26471</v>
      </c>
      <c r="G384" t="s">
        <v>26875</v>
      </c>
      <c r="H384" t="s">
        <v>25429</v>
      </c>
      <c r="I384" t="s">
        <v>25422</v>
      </c>
      <c r="J384" t="s">
        <v>25423</v>
      </c>
      <c r="K384" s="5">
        <v>19.483000000000001</v>
      </c>
      <c r="L384" s="5">
        <v>520</v>
      </c>
      <c r="M384" s="5">
        <v>10.131</v>
      </c>
      <c r="N384" t="s">
        <v>967</v>
      </c>
      <c r="O384" s="15">
        <v>293</v>
      </c>
      <c r="P384" t="s">
        <v>25607</v>
      </c>
      <c r="Q384" t="s">
        <v>25415</v>
      </c>
      <c r="R384" t="s">
        <v>26879</v>
      </c>
    </row>
    <row r="385" spans="2:18" ht="11" outlineLevel="1" x14ac:dyDescent="0.15">
      <c r="B385" t="s">
        <v>559</v>
      </c>
      <c r="C385" t="s">
        <v>25429</v>
      </c>
      <c r="D385" t="s">
        <v>26470</v>
      </c>
      <c r="E385" t="s">
        <v>26471</v>
      </c>
      <c r="G385" t="s">
        <v>26875</v>
      </c>
      <c r="H385" t="s">
        <v>25429</v>
      </c>
      <c r="I385" t="s">
        <v>25425</v>
      </c>
      <c r="J385" t="s">
        <v>25423</v>
      </c>
      <c r="K385" s="5"/>
      <c r="L385" s="5"/>
      <c r="M385" s="5">
        <v>0</v>
      </c>
      <c r="N385" t="s">
        <v>967</v>
      </c>
      <c r="O385" s="15">
        <v>293</v>
      </c>
      <c r="P385" t="s">
        <v>25607</v>
      </c>
      <c r="Q385" t="s">
        <v>25415</v>
      </c>
      <c r="R385" t="s">
        <v>26880</v>
      </c>
    </row>
    <row r="386" spans="2:18" ht="11" outlineLevel="1" x14ac:dyDescent="0.15">
      <c r="B386" t="s">
        <v>559</v>
      </c>
      <c r="C386" t="s">
        <v>25429</v>
      </c>
      <c r="D386" t="s">
        <v>26470</v>
      </c>
      <c r="E386" t="s">
        <v>26471</v>
      </c>
      <c r="G386" t="s">
        <v>26875</v>
      </c>
      <c r="H386" t="s">
        <v>25429</v>
      </c>
      <c r="I386" t="s">
        <v>25427</v>
      </c>
      <c r="J386" t="s">
        <v>25423</v>
      </c>
      <c r="K386" s="5">
        <v>19.483000000000001</v>
      </c>
      <c r="L386" s="5">
        <v>520</v>
      </c>
      <c r="M386" s="5">
        <v>10.131</v>
      </c>
      <c r="N386" t="s">
        <v>967</v>
      </c>
      <c r="O386" s="15">
        <v>293</v>
      </c>
      <c r="P386" t="s">
        <v>25607</v>
      </c>
      <c r="Q386" t="s">
        <v>25415</v>
      </c>
      <c r="R386" t="s">
        <v>26881</v>
      </c>
    </row>
    <row r="387" spans="2:18" ht="11" outlineLevel="1" x14ac:dyDescent="0.15">
      <c r="B387" t="s">
        <v>559</v>
      </c>
      <c r="C387" t="s">
        <v>25429</v>
      </c>
      <c r="D387" t="s">
        <v>26470</v>
      </c>
      <c r="E387" t="s">
        <v>26471</v>
      </c>
      <c r="F387" t="s">
        <v>10430</v>
      </c>
      <c r="G387" t="s">
        <v>26882</v>
      </c>
      <c r="I387" t="s">
        <v>25412</v>
      </c>
      <c r="J387" t="s">
        <v>25413</v>
      </c>
      <c r="K387" s="5"/>
      <c r="L387" s="5"/>
      <c r="M387" s="5">
        <v>0</v>
      </c>
      <c r="N387" t="s">
        <v>967</v>
      </c>
      <c r="O387" s="15">
        <v>293</v>
      </c>
      <c r="P387" t="s">
        <v>25607</v>
      </c>
      <c r="Q387" t="s">
        <v>25415</v>
      </c>
      <c r="R387" t="s">
        <v>26883</v>
      </c>
    </row>
    <row r="388" spans="2:18" ht="11" outlineLevel="1" x14ac:dyDescent="0.15">
      <c r="B388" t="s">
        <v>559</v>
      </c>
      <c r="C388" t="s">
        <v>25429</v>
      </c>
      <c r="D388" t="s">
        <v>26470</v>
      </c>
      <c r="E388" t="s">
        <v>26471</v>
      </c>
      <c r="F388" t="s">
        <v>10430</v>
      </c>
      <c r="G388" t="s">
        <v>26882</v>
      </c>
      <c r="H388" t="s">
        <v>25419</v>
      </c>
      <c r="I388" t="s">
        <v>25417</v>
      </c>
      <c r="J388" t="s">
        <v>25417</v>
      </c>
      <c r="K388" s="5"/>
      <c r="L388" s="5"/>
      <c r="M388" s="5">
        <v>0</v>
      </c>
      <c r="N388" t="s">
        <v>967</v>
      </c>
      <c r="O388" s="15">
        <v>293</v>
      </c>
      <c r="P388" t="s">
        <v>25607</v>
      </c>
      <c r="Q388" t="s">
        <v>25415</v>
      </c>
      <c r="R388" t="s">
        <v>26884</v>
      </c>
    </row>
    <row r="389" spans="2:18" ht="11" outlineLevel="1" x14ac:dyDescent="0.15">
      <c r="B389" t="s">
        <v>559</v>
      </c>
      <c r="C389" t="s">
        <v>25429</v>
      </c>
      <c r="D389" t="s">
        <v>26470</v>
      </c>
      <c r="E389" t="s">
        <v>26471</v>
      </c>
      <c r="F389" t="s">
        <v>10430</v>
      </c>
      <c r="G389" t="s">
        <v>26882</v>
      </c>
      <c r="H389" t="s">
        <v>25408</v>
      </c>
      <c r="I389" t="s">
        <v>25420</v>
      </c>
      <c r="J389" t="s">
        <v>25420</v>
      </c>
      <c r="K389" s="5"/>
      <c r="L389" s="5"/>
      <c r="M389" s="5">
        <v>0</v>
      </c>
      <c r="N389" t="s">
        <v>967</v>
      </c>
      <c r="O389" s="15">
        <v>293</v>
      </c>
      <c r="P389" t="s">
        <v>25607</v>
      </c>
      <c r="Q389" t="s">
        <v>25415</v>
      </c>
      <c r="R389" t="s">
        <v>26885</v>
      </c>
    </row>
    <row r="390" spans="2:18" ht="11" outlineLevel="1" x14ac:dyDescent="0.15">
      <c r="B390" t="s">
        <v>559</v>
      </c>
      <c r="C390" t="s">
        <v>25429</v>
      </c>
      <c r="D390" t="s">
        <v>26470</v>
      </c>
      <c r="E390" t="s">
        <v>26471</v>
      </c>
      <c r="F390" t="s">
        <v>10430</v>
      </c>
      <c r="G390" t="s">
        <v>26882</v>
      </c>
      <c r="H390" t="s">
        <v>25429</v>
      </c>
      <c r="I390" t="s">
        <v>25422</v>
      </c>
      <c r="J390" t="s">
        <v>25423</v>
      </c>
      <c r="K390" s="5"/>
      <c r="L390" s="5"/>
      <c r="M390" s="5">
        <v>10.131</v>
      </c>
      <c r="N390" t="s">
        <v>967</v>
      </c>
      <c r="O390" s="15">
        <v>293</v>
      </c>
      <c r="P390" t="s">
        <v>25607</v>
      </c>
      <c r="Q390" t="s">
        <v>25415</v>
      </c>
      <c r="R390" t="s">
        <v>26886</v>
      </c>
    </row>
    <row r="391" spans="2:18" ht="11" outlineLevel="1" x14ac:dyDescent="0.15">
      <c r="B391" t="s">
        <v>559</v>
      </c>
      <c r="C391" t="s">
        <v>25429</v>
      </c>
      <c r="D391" t="s">
        <v>26470</v>
      </c>
      <c r="E391" t="s">
        <v>26471</v>
      </c>
      <c r="F391" t="s">
        <v>10430</v>
      </c>
      <c r="G391" t="s">
        <v>26882</v>
      </c>
      <c r="H391" t="s">
        <v>25429</v>
      </c>
      <c r="I391" t="s">
        <v>25425</v>
      </c>
      <c r="J391" t="s">
        <v>25423</v>
      </c>
      <c r="K391" s="5"/>
      <c r="L391" s="5"/>
      <c r="M391" s="5">
        <v>0</v>
      </c>
      <c r="N391" t="s">
        <v>967</v>
      </c>
      <c r="O391" s="15">
        <v>293</v>
      </c>
      <c r="P391" t="s">
        <v>25607</v>
      </c>
      <c r="Q391" t="s">
        <v>25415</v>
      </c>
      <c r="R391" t="s">
        <v>26887</v>
      </c>
    </row>
    <row r="392" spans="2:18" ht="11" outlineLevel="1" x14ac:dyDescent="0.15">
      <c r="B392" t="s">
        <v>559</v>
      </c>
      <c r="C392" t="s">
        <v>25429</v>
      </c>
      <c r="D392" t="s">
        <v>26470</v>
      </c>
      <c r="E392" t="s">
        <v>26471</v>
      </c>
      <c r="F392" t="s">
        <v>10430</v>
      </c>
      <c r="G392" t="s">
        <v>26882</v>
      </c>
      <c r="H392" t="s">
        <v>25429</v>
      </c>
      <c r="I392" t="s">
        <v>25427</v>
      </c>
      <c r="J392" t="s">
        <v>25423</v>
      </c>
      <c r="K392" s="5"/>
      <c r="L392" s="5"/>
      <c r="M392" s="5">
        <v>10.131</v>
      </c>
      <c r="N392" t="s">
        <v>967</v>
      </c>
      <c r="O392" s="15">
        <v>293</v>
      </c>
      <c r="P392" t="s">
        <v>25607</v>
      </c>
      <c r="Q392" t="s">
        <v>25415</v>
      </c>
      <c r="R392" t="s">
        <v>26888</v>
      </c>
    </row>
    <row r="393" spans="2:18" ht="11" outlineLevel="1" x14ac:dyDescent="0.15">
      <c r="B393" t="s">
        <v>559</v>
      </c>
      <c r="C393" t="s">
        <v>25429</v>
      </c>
      <c r="D393" t="s">
        <v>26470</v>
      </c>
      <c r="E393" t="s">
        <v>26471</v>
      </c>
      <c r="F393" t="s">
        <v>10430</v>
      </c>
      <c r="G393" t="s">
        <v>26585</v>
      </c>
      <c r="I393" t="s">
        <v>25412</v>
      </c>
      <c r="J393" t="s">
        <v>25413</v>
      </c>
      <c r="K393" s="5"/>
      <c r="L393" s="5"/>
      <c r="M393" s="5">
        <v>190.95099999999999</v>
      </c>
      <c r="N393" t="s">
        <v>967</v>
      </c>
      <c r="O393" s="15">
        <v>293</v>
      </c>
      <c r="P393" t="s">
        <v>25607</v>
      </c>
      <c r="Q393" t="s">
        <v>25415</v>
      </c>
      <c r="R393" t="s">
        <v>26889</v>
      </c>
    </row>
    <row r="394" spans="2:18" ht="11" outlineLevel="1" x14ac:dyDescent="0.15">
      <c r="B394" t="s">
        <v>559</v>
      </c>
      <c r="C394" t="s">
        <v>25429</v>
      </c>
      <c r="D394" t="s">
        <v>26470</v>
      </c>
      <c r="E394" t="s">
        <v>26471</v>
      </c>
      <c r="F394" t="s">
        <v>10430</v>
      </c>
      <c r="G394" t="s">
        <v>26585</v>
      </c>
      <c r="H394" t="s">
        <v>25419</v>
      </c>
      <c r="I394" t="s">
        <v>25417</v>
      </c>
      <c r="J394" t="s">
        <v>25417</v>
      </c>
      <c r="K394" s="5"/>
      <c r="L394" s="5"/>
      <c r="M394" s="5">
        <v>1.8440000000000001</v>
      </c>
      <c r="N394" t="s">
        <v>967</v>
      </c>
      <c r="O394" s="15">
        <v>293</v>
      </c>
      <c r="P394" t="s">
        <v>25607</v>
      </c>
      <c r="Q394" t="s">
        <v>25415</v>
      </c>
      <c r="R394" t="s">
        <v>26890</v>
      </c>
    </row>
    <row r="395" spans="2:18" ht="11" outlineLevel="1" x14ac:dyDescent="0.15">
      <c r="B395" t="s">
        <v>559</v>
      </c>
      <c r="C395" t="s">
        <v>25429</v>
      </c>
      <c r="D395" t="s">
        <v>26470</v>
      </c>
      <c r="E395" t="s">
        <v>26471</v>
      </c>
      <c r="F395" t="s">
        <v>10430</v>
      </c>
      <c r="G395" t="s">
        <v>26585</v>
      </c>
      <c r="H395" t="s">
        <v>25408</v>
      </c>
      <c r="I395" t="s">
        <v>25420</v>
      </c>
      <c r="J395" t="s">
        <v>25420</v>
      </c>
      <c r="K395" s="5"/>
      <c r="L395" s="5"/>
      <c r="M395" s="5">
        <v>0</v>
      </c>
      <c r="N395" t="s">
        <v>967</v>
      </c>
      <c r="O395" s="15">
        <v>293</v>
      </c>
      <c r="P395" t="s">
        <v>25607</v>
      </c>
      <c r="Q395" t="s">
        <v>25415</v>
      </c>
      <c r="R395" t="s">
        <v>26891</v>
      </c>
    </row>
    <row r="396" spans="2:18" ht="11" outlineLevel="1" x14ac:dyDescent="0.15">
      <c r="B396" t="s">
        <v>559</v>
      </c>
      <c r="C396" t="s">
        <v>25429</v>
      </c>
      <c r="D396" t="s">
        <v>26470</v>
      </c>
      <c r="E396" t="s">
        <v>26471</v>
      </c>
      <c r="F396" t="s">
        <v>10430</v>
      </c>
      <c r="G396" t="s">
        <v>26585</v>
      </c>
      <c r="H396" t="s">
        <v>25429</v>
      </c>
      <c r="I396" t="s">
        <v>25422</v>
      </c>
      <c r="J396" t="s">
        <v>25423</v>
      </c>
      <c r="K396" s="5">
        <v>19.483000000000001</v>
      </c>
      <c r="L396" s="5">
        <v>520</v>
      </c>
      <c r="M396" s="5">
        <v>10.131</v>
      </c>
      <c r="N396" t="s">
        <v>967</v>
      </c>
      <c r="O396" s="15">
        <v>293</v>
      </c>
      <c r="P396" t="s">
        <v>25607</v>
      </c>
      <c r="Q396" t="s">
        <v>25415</v>
      </c>
      <c r="R396" t="s">
        <v>26892</v>
      </c>
    </row>
    <row r="397" spans="2:18" ht="11" outlineLevel="1" x14ac:dyDescent="0.15">
      <c r="B397" t="s">
        <v>559</v>
      </c>
      <c r="C397" t="s">
        <v>25429</v>
      </c>
      <c r="D397" t="s">
        <v>26470</v>
      </c>
      <c r="E397" t="s">
        <v>26471</v>
      </c>
      <c r="F397" t="s">
        <v>10430</v>
      </c>
      <c r="G397" t="s">
        <v>26585</v>
      </c>
      <c r="H397" t="s">
        <v>25429</v>
      </c>
      <c r="I397" t="s">
        <v>25425</v>
      </c>
      <c r="J397" t="s">
        <v>25423</v>
      </c>
      <c r="K397" s="5"/>
      <c r="L397" s="5"/>
      <c r="M397" s="5">
        <v>0</v>
      </c>
      <c r="N397" t="s">
        <v>967</v>
      </c>
      <c r="O397" s="15">
        <v>293</v>
      </c>
      <c r="P397" t="s">
        <v>25607</v>
      </c>
      <c r="Q397" t="s">
        <v>25415</v>
      </c>
      <c r="R397" t="s">
        <v>26893</v>
      </c>
    </row>
    <row r="398" spans="2:18" ht="11" outlineLevel="1" x14ac:dyDescent="0.15">
      <c r="B398" t="s">
        <v>559</v>
      </c>
      <c r="C398" t="s">
        <v>25429</v>
      </c>
      <c r="D398" t="s">
        <v>26470</v>
      </c>
      <c r="E398" t="s">
        <v>26471</v>
      </c>
      <c r="F398" t="s">
        <v>10430</v>
      </c>
      <c r="G398" t="s">
        <v>26585</v>
      </c>
      <c r="H398" t="s">
        <v>25429</v>
      </c>
      <c r="I398" t="s">
        <v>25427</v>
      </c>
      <c r="J398" t="s">
        <v>25423</v>
      </c>
      <c r="K398" s="5">
        <v>19.483000000000001</v>
      </c>
      <c r="L398" s="5">
        <v>520</v>
      </c>
      <c r="M398" s="5">
        <v>10.131</v>
      </c>
      <c r="N398" t="s">
        <v>967</v>
      </c>
      <c r="O398" s="15">
        <v>293</v>
      </c>
      <c r="P398" t="s">
        <v>25607</v>
      </c>
      <c r="Q398" t="s">
        <v>25415</v>
      </c>
      <c r="R398" t="s">
        <v>26894</v>
      </c>
    </row>
    <row r="399" spans="2:18" ht="11" outlineLevel="1" x14ac:dyDescent="0.15">
      <c r="B399" t="s">
        <v>552</v>
      </c>
      <c r="C399" t="s">
        <v>25433</v>
      </c>
      <c r="D399" t="s">
        <v>26470</v>
      </c>
      <c r="E399" t="s">
        <v>26471</v>
      </c>
      <c r="G399" t="s">
        <v>26472</v>
      </c>
      <c r="I399" t="s">
        <v>25412</v>
      </c>
      <c r="J399" t="s">
        <v>25413</v>
      </c>
      <c r="K399" s="5">
        <v>17075.714</v>
      </c>
      <c r="L399" s="5">
        <v>7</v>
      </c>
      <c r="M399" s="5">
        <v>119.53</v>
      </c>
      <c r="N399" t="s">
        <v>967</v>
      </c>
      <c r="O399" s="15">
        <v>342</v>
      </c>
      <c r="P399" t="s">
        <v>25778</v>
      </c>
      <c r="Q399" t="s">
        <v>25415</v>
      </c>
      <c r="R399" t="s">
        <v>26895</v>
      </c>
    </row>
    <row r="400" spans="2:18" ht="11" outlineLevel="1" x14ac:dyDescent="0.15">
      <c r="B400" t="s">
        <v>552</v>
      </c>
      <c r="C400" t="s">
        <v>25433</v>
      </c>
      <c r="D400" t="s">
        <v>26470</v>
      </c>
      <c r="E400" t="s">
        <v>26471</v>
      </c>
      <c r="G400" t="s">
        <v>26472</v>
      </c>
      <c r="H400" t="s">
        <v>25408</v>
      </c>
      <c r="I400" t="s">
        <v>25417</v>
      </c>
      <c r="J400" t="s">
        <v>25417</v>
      </c>
      <c r="K400" s="5">
        <v>17336</v>
      </c>
      <c r="L400" s="5">
        <v>2</v>
      </c>
      <c r="M400" s="5">
        <v>34.671999999999997</v>
      </c>
      <c r="N400" t="s">
        <v>967</v>
      </c>
      <c r="O400" s="15">
        <v>342</v>
      </c>
      <c r="P400" t="s">
        <v>25778</v>
      </c>
      <c r="Q400" t="s">
        <v>25415</v>
      </c>
      <c r="R400" t="s">
        <v>26896</v>
      </c>
    </row>
    <row r="401" spans="2:18" ht="11" outlineLevel="1" x14ac:dyDescent="0.15">
      <c r="B401" t="s">
        <v>552</v>
      </c>
      <c r="C401" t="s">
        <v>25433</v>
      </c>
      <c r="D401" t="s">
        <v>26470</v>
      </c>
      <c r="E401" t="s">
        <v>26471</v>
      </c>
      <c r="G401" t="s">
        <v>26472</v>
      </c>
      <c r="H401" t="s">
        <v>25429</v>
      </c>
      <c r="I401" t="s">
        <v>25420</v>
      </c>
      <c r="J401" t="s">
        <v>25420</v>
      </c>
      <c r="K401" s="5">
        <v>19378.5</v>
      </c>
      <c r="L401" s="5">
        <v>2</v>
      </c>
      <c r="M401" s="5">
        <v>38.756999999999998</v>
      </c>
      <c r="N401" t="s">
        <v>967</v>
      </c>
      <c r="O401" s="15">
        <v>342</v>
      </c>
      <c r="P401" t="s">
        <v>25778</v>
      </c>
      <c r="Q401" t="s">
        <v>25415</v>
      </c>
      <c r="R401" t="s">
        <v>26897</v>
      </c>
    </row>
    <row r="402" spans="2:18" ht="11" outlineLevel="1" x14ac:dyDescent="0.15">
      <c r="B402" t="s">
        <v>552</v>
      </c>
      <c r="C402" t="s">
        <v>25433</v>
      </c>
      <c r="D402" t="s">
        <v>26470</v>
      </c>
      <c r="E402" t="s">
        <v>26471</v>
      </c>
      <c r="G402" t="s">
        <v>26472</v>
      </c>
      <c r="H402" t="s">
        <v>25433</v>
      </c>
      <c r="I402" t="s">
        <v>25422</v>
      </c>
      <c r="J402" t="s">
        <v>25423</v>
      </c>
      <c r="K402" s="5">
        <v>20020</v>
      </c>
      <c r="L402" s="5">
        <v>1</v>
      </c>
      <c r="M402" s="5">
        <v>20.02</v>
      </c>
      <c r="N402" t="s">
        <v>967</v>
      </c>
      <c r="O402" s="15">
        <v>342</v>
      </c>
      <c r="P402" t="s">
        <v>25778</v>
      </c>
      <c r="Q402" t="s">
        <v>25415</v>
      </c>
      <c r="R402" t="s">
        <v>26898</v>
      </c>
    </row>
    <row r="403" spans="2:18" ht="11" outlineLevel="1" x14ac:dyDescent="0.15">
      <c r="B403" t="s">
        <v>552</v>
      </c>
      <c r="C403" t="s">
        <v>25433</v>
      </c>
      <c r="D403" t="s">
        <v>26470</v>
      </c>
      <c r="E403" t="s">
        <v>26471</v>
      </c>
      <c r="G403" t="s">
        <v>26472</v>
      </c>
      <c r="H403" t="s">
        <v>25433</v>
      </c>
      <c r="I403" t="s">
        <v>25425</v>
      </c>
      <c r="J403" t="s">
        <v>25423</v>
      </c>
      <c r="K403" s="5"/>
      <c r="L403" s="5"/>
      <c r="M403" s="5">
        <v>0</v>
      </c>
      <c r="N403" t="s">
        <v>967</v>
      </c>
      <c r="O403" s="15">
        <v>342</v>
      </c>
      <c r="P403" t="s">
        <v>25778</v>
      </c>
      <c r="Q403" t="s">
        <v>25415</v>
      </c>
      <c r="R403" t="s">
        <v>26899</v>
      </c>
    </row>
    <row r="404" spans="2:18" ht="11" outlineLevel="1" x14ac:dyDescent="0.15">
      <c r="B404" t="s">
        <v>552</v>
      </c>
      <c r="C404" t="s">
        <v>25433</v>
      </c>
      <c r="D404" t="s">
        <v>26470</v>
      </c>
      <c r="E404" t="s">
        <v>26471</v>
      </c>
      <c r="G404" t="s">
        <v>26472</v>
      </c>
      <c r="H404" t="s">
        <v>25433</v>
      </c>
      <c r="I404" t="s">
        <v>25427</v>
      </c>
      <c r="J404" t="s">
        <v>25423</v>
      </c>
      <c r="K404" s="5">
        <v>20020</v>
      </c>
      <c r="L404" s="5">
        <v>1</v>
      </c>
      <c r="M404" s="5">
        <v>20.02</v>
      </c>
      <c r="N404" t="s">
        <v>967</v>
      </c>
      <c r="O404" s="15">
        <v>342</v>
      </c>
      <c r="P404" t="s">
        <v>25778</v>
      </c>
      <c r="Q404" t="s">
        <v>25415</v>
      </c>
      <c r="R404" t="s">
        <v>26900</v>
      </c>
    </row>
    <row r="405" spans="2:18" ht="11" outlineLevel="1" x14ac:dyDescent="0.15">
      <c r="B405" t="s">
        <v>552</v>
      </c>
      <c r="C405" t="s">
        <v>25433</v>
      </c>
      <c r="D405" t="s">
        <v>26470</v>
      </c>
      <c r="E405" t="s">
        <v>26471</v>
      </c>
      <c r="G405" t="s">
        <v>26479</v>
      </c>
      <c r="I405" t="s">
        <v>25412</v>
      </c>
      <c r="J405" t="s">
        <v>25413</v>
      </c>
      <c r="K405" s="5"/>
      <c r="L405" s="5"/>
      <c r="M405" s="5">
        <v>11.144</v>
      </c>
      <c r="N405" t="s">
        <v>967</v>
      </c>
      <c r="O405" s="15">
        <v>342</v>
      </c>
      <c r="P405" t="s">
        <v>25778</v>
      </c>
      <c r="Q405" t="s">
        <v>25415</v>
      </c>
      <c r="R405" t="s">
        <v>26901</v>
      </c>
    </row>
    <row r="406" spans="2:18" ht="11" outlineLevel="1" x14ac:dyDescent="0.15">
      <c r="B406" t="s">
        <v>552</v>
      </c>
      <c r="C406" t="s">
        <v>25433</v>
      </c>
      <c r="D406" t="s">
        <v>26470</v>
      </c>
      <c r="E406" t="s">
        <v>26471</v>
      </c>
      <c r="G406" t="s">
        <v>26479</v>
      </c>
      <c r="H406" t="s">
        <v>25408</v>
      </c>
      <c r="I406" t="s">
        <v>25417</v>
      </c>
      <c r="J406" t="s">
        <v>25417</v>
      </c>
      <c r="K406" s="5"/>
      <c r="L406" s="5"/>
      <c r="M406" s="5">
        <v>1.1060000000000001</v>
      </c>
      <c r="N406" t="s">
        <v>967</v>
      </c>
      <c r="O406" s="15">
        <v>342</v>
      </c>
      <c r="P406" t="s">
        <v>25778</v>
      </c>
      <c r="Q406" t="s">
        <v>25415</v>
      </c>
      <c r="R406" t="s">
        <v>26902</v>
      </c>
    </row>
    <row r="407" spans="2:18" ht="11" outlineLevel="1" x14ac:dyDescent="0.15">
      <c r="B407" t="s">
        <v>552</v>
      </c>
      <c r="C407" t="s">
        <v>25433</v>
      </c>
      <c r="D407" t="s">
        <v>26470</v>
      </c>
      <c r="E407" t="s">
        <v>26471</v>
      </c>
      <c r="G407" t="s">
        <v>26479</v>
      </c>
      <c r="H407" t="s">
        <v>25429</v>
      </c>
      <c r="I407" t="s">
        <v>25420</v>
      </c>
      <c r="J407" t="s">
        <v>25420</v>
      </c>
      <c r="K407" s="5"/>
      <c r="L407" s="5"/>
      <c r="M407" s="5">
        <v>0</v>
      </c>
      <c r="N407" t="s">
        <v>967</v>
      </c>
      <c r="O407" s="15">
        <v>342</v>
      </c>
      <c r="P407" t="s">
        <v>25778</v>
      </c>
      <c r="Q407" t="s">
        <v>25415</v>
      </c>
      <c r="R407" t="s">
        <v>26903</v>
      </c>
    </row>
    <row r="408" spans="2:18" ht="11" outlineLevel="1" x14ac:dyDescent="0.15">
      <c r="B408" t="s">
        <v>552</v>
      </c>
      <c r="C408" t="s">
        <v>25433</v>
      </c>
      <c r="D408" t="s">
        <v>26470</v>
      </c>
      <c r="E408" t="s">
        <v>26471</v>
      </c>
      <c r="G408" t="s">
        <v>26479</v>
      </c>
      <c r="H408" t="s">
        <v>25433</v>
      </c>
      <c r="I408" t="s">
        <v>25422</v>
      </c>
      <c r="J408" t="s">
        <v>25423</v>
      </c>
      <c r="K408" s="5"/>
      <c r="L408" s="5"/>
      <c r="M408" s="5">
        <v>0</v>
      </c>
      <c r="N408" t="s">
        <v>967</v>
      </c>
      <c r="O408" s="15">
        <v>342</v>
      </c>
      <c r="P408" t="s">
        <v>25778</v>
      </c>
      <c r="Q408" t="s">
        <v>25415</v>
      </c>
      <c r="R408" t="s">
        <v>26904</v>
      </c>
    </row>
    <row r="409" spans="2:18" ht="11" outlineLevel="1" x14ac:dyDescent="0.15">
      <c r="B409" t="s">
        <v>552</v>
      </c>
      <c r="C409" t="s">
        <v>25433</v>
      </c>
      <c r="D409" t="s">
        <v>26470</v>
      </c>
      <c r="E409" t="s">
        <v>26471</v>
      </c>
      <c r="G409" t="s">
        <v>26479</v>
      </c>
      <c r="H409" t="s">
        <v>25433</v>
      </c>
      <c r="I409" t="s">
        <v>25425</v>
      </c>
      <c r="J409" t="s">
        <v>25423</v>
      </c>
      <c r="K409" s="5"/>
      <c r="L409" s="5"/>
      <c r="M409" s="5">
        <v>0</v>
      </c>
      <c r="N409" t="s">
        <v>967</v>
      </c>
      <c r="O409" s="15">
        <v>342</v>
      </c>
      <c r="P409" t="s">
        <v>25778</v>
      </c>
      <c r="Q409" t="s">
        <v>25415</v>
      </c>
      <c r="R409" t="s">
        <v>26905</v>
      </c>
    </row>
    <row r="410" spans="2:18" ht="11" outlineLevel="1" x14ac:dyDescent="0.15">
      <c r="B410" t="s">
        <v>552</v>
      </c>
      <c r="C410" t="s">
        <v>25433</v>
      </c>
      <c r="D410" t="s">
        <v>26470</v>
      </c>
      <c r="E410" t="s">
        <v>26471</v>
      </c>
      <c r="G410" t="s">
        <v>26479</v>
      </c>
      <c r="H410" t="s">
        <v>25433</v>
      </c>
      <c r="I410" t="s">
        <v>25427</v>
      </c>
      <c r="J410" t="s">
        <v>25423</v>
      </c>
      <c r="K410" s="5"/>
      <c r="L410" s="5"/>
      <c r="M410" s="5">
        <v>0</v>
      </c>
      <c r="N410" t="s">
        <v>967</v>
      </c>
      <c r="O410" s="15">
        <v>342</v>
      </c>
      <c r="P410" t="s">
        <v>25778</v>
      </c>
      <c r="Q410" t="s">
        <v>25415</v>
      </c>
      <c r="R410" t="s">
        <v>26906</v>
      </c>
    </row>
    <row r="411" spans="2:18" ht="11" outlineLevel="1" x14ac:dyDescent="0.15">
      <c r="B411" t="s">
        <v>552</v>
      </c>
      <c r="C411" t="s">
        <v>25433</v>
      </c>
      <c r="D411" t="s">
        <v>26470</v>
      </c>
      <c r="E411" t="s">
        <v>26471</v>
      </c>
      <c r="G411" t="s">
        <v>26486</v>
      </c>
      <c r="I411" t="s">
        <v>25412</v>
      </c>
      <c r="J411" t="s">
        <v>25413</v>
      </c>
      <c r="K411" s="5"/>
      <c r="L411" s="5"/>
      <c r="M411" s="5">
        <v>0</v>
      </c>
      <c r="N411" t="s">
        <v>967</v>
      </c>
      <c r="O411" s="15">
        <v>342</v>
      </c>
      <c r="P411" t="s">
        <v>25778</v>
      </c>
      <c r="Q411" t="s">
        <v>25415</v>
      </c>
      <c r="R411" t="s">
        <v>26907</v>
      </c>
    </row>
    <row r="412" spans="2:18" ht="11" outlineLevel="1" x14ac:dyDescent="0.15">
      <c r="B412" t="s">
        <v>552</v>
      </c>
      <c r="C412" t="s">
        <v>25433</v>
      </c>
      <c r="D412" t="s">
        <v>26470</v>
      </c>
      <c r="E412" t="s">
        <v>26471</v>
      </c>
      <c r="G412" t="s">
        <v>26486</v>
      </c>
      <c r="H412" t="s">
        <v>25408</v>
      </c>
      <c r="I412" t="s">
        <v>25417</v>
      </c>
      <c r="J412" t="s">
        <v>25417</v>
      </c>
      <c r="K412" s="5"/>
      <c r="L412" s="5"/>
      <c r="M412" s="5">
        <v>6.157</v>
      </c>
      <c r="N412" t="s">
        <v>967</v>
      </c>
      <c r="O412" s="15">
        <v>342</v>
      </c>
      <c r="P412" t="s">
        <v>25778</v>
      </c>
      <c r="Q412" t="s">
        <v>25415</v>
      </c>
      <c r="R412" t="s">
        <v>26908</v>
      </c>
    </row>
    <row r="413" spans="2:18" ht="11" outlineLevel="1" x14ac:dyDescent="0.15">
      <c r="B413" t="s">
        <v>552</v>
      </c>
      <c r="C413" t="s">
        <v>25433</v>
      </c>
      <c r="D413" t="s">
        <v>26470</v>
      </c>
      <c r="E413" t="s">
        <v>26471</v>
      </c>
      <c r="G413" t="s">
        <v>26486</v>
      </c>
      <c r="H413" t="s">
        <v>25429</v>
      </c>
      <c r="I413" t="s">
        <v>25420</v>
      </c>
      <c r="J413" t="s">
        <v>25420</v>
      </c>
      <c r="K413" s="5"/>
      <c r="L413" s="5"/>
      <c r="M413" s="5">
        <v>2.11</v>
      </c>
      <c r="N413" t="s">
        <v>967</v>
      </c>
      <c r="O413" s="15">
        <v>342</v>
      </c>
      <c r="P413" t="s">
        <v>25778</v>
      </c>
      <c r="Q413" t="s">
        <v>25415</v>
      </c>
      <c r="R413" t="s">
        <v>26909</v>
      </c>
    </row>
    <row r="414" spans="2:18" ht="11" outlineLevel="1" x14ac:dyDescent="0.15">
      <c r="B414" t="s">
        <v>552</v>
      </c>
      <c r="C414" t="s">
        <v>25433</v>
      </c>
      <c r="D414" t="s">
        <v>26470</v>
      </c>
      <c r="E414" t="s">
        <v>26471</v>
      </c>
      <c r="G414" t="s">
        <v>26486</v>
      </c>
      <c r="H414" t="s">
        <v>25433</v>
      </c>
      <c r="I414" t="s">
        <v>25422</v>
      </c>
      <c r="J414" t="s">
        <v>25423</v>
      </c>
      <c r="K414" s="5"/>
      <c r="L414" s="5"/>
      <c r="M414" s="5">
        <v>0</v>
      </c>
      <c r="N414" t="s">
        <v>967</v>
      </c>
      <c r="O414" s="15">
        <v>342</v>
      </c>
      <c r="P414" t="s">
        <v>25778</v>
      </c>
      <c r="Q414" t="s">
        <v>25415</v>
      </c>
      <c r="R414" t="s">
        <v>26910</v>
      </c>
    </row>
    <row r="415" spans="2:18" ht="11" outlineLevel="1" x14ac:dyDescent="0.15">
      <c r="B415" t="s">
        <v>552</v>
      </c>
      <c r="C415" t="s">
        <v>25433</v>
      </c>
      <c r="D415" t="s">
        <v>26470</v>
      </c>
      <c r="E415" t="s">
        <v>26471</v>
      </c>
      <c r="G415" t="s">
        <v>26486</v>
      </c>
      <c r="H415" t="s">
        <v>25433</v>
      </c>
      <c r="I415" t="s">
        <v>25425</v>
      </c>
      <c r="J415" t="s">
        <v>25423</v>
      </c>
      <c r="K415" s="5"/>
      <c r="L415" s="5"/>
      <c r="M415" s="5">
        <v>0</v>
      </c>
      <c r="N415" t="s">
        <v>967</v>
      </c>
      <c r="O415" s="15">
        <v>342</v>
      </c>
      <c r="P415" t="s">
        <v>25778</v>
      </c>
      <c r="Q415" t="s">
        <v>25415</v>
      </c>
      <c r="R415" t="s">
        <v>26911</v>
      </c>
    </row>
    <row r="416" spans="2:18" ht="11" outlineLevel="1" x14ac:dyDescent="0.15">
      <c r="B416" t="s">
        <v>552</v>
      </c>
      <c r="C416" t="s">
        <v>25433</v>
      </c>
      <c r="D416" t="s">
        <v>26470</v>
      </c>
      <c r="E416" t="s">
        <v>26471</v>
      </c>
      <c r="G416" t="s">
        <v>26486</v>
      </c>
      <c r="H416" t="s">
        <v>25433</v>
      </c>
      <c r="I416" t="s">
        <v>25427</v>
      </c>
      <c r="J416" t="s">
        <v>25423</v>
      </c>
      <c r="K416" s="5"/>
      <c r="L416" s="5"/>
      <c r="M416" s="5">
        <v>0</v>
      </c>
      <c r="N416" t="s">
        <v>967</v>
      </c>
      <c r="O416" s="15">
        <v>342</v>
      </c>
      <c r="P416" t="s">
        <v>25778</v>
      </c>
      <c r="Q416" t="s">
        <v>25415</v>
      </c>
      <c r="R416" t="s">
        <v>26912</v>
      </c>
    </row>
    <row r="417" spans="2:18" ht="11" outlineLevel="1" x14ac:dyDescent="0.15">
      <c r="B417" t="s">
        <v>552</v>
      </c>
      <c r="C417" t="s">
        <v>25433</v>
      </c>
      <c r="D417" t="s">
        <v>26470</v>
      </c>
      <c r="E417" t="s">
        <v>26471</v>
      </c>
      <c r="G417" t="s">
        <v>26493</v>
      </c>
      <c r="I417" t="s">
        <v>25412</v>
      </c>
      <c r="J417" t="s">
        <v>25413</v>
      </c>
      <c r="K417" s="5"/>
      <c r="L417" s="5"/>
      <c r="M417" s="5">
        <v>3.7360000000000002</v>
      </c>
      <c r="N417" t="s">
        <v>967</v>
      </c>
      <c r="O417" s="15">
        <v>342</v>
      </c>
      <c r="P417" t="s">
        <v>25778</v>
      </c>
      <c r="Q417" t="s">
        <v>25415</v>
      </c>
      <c r="R417" t="s">
        <v>26913</v>
      </c>
    </row>
    <row r="418" spans="2:18" ht="11" outlineLevel="1" x14ac:dyDescent="0.15">
      <c r="B418" t="s">
        <v>552</v>
      </c>
      <c r="C418" t="s">
        <v>25433</v>
      </c>
      <c r="D418" t="s">
        <v>26470</v>
      </c>
      <c r="E418" t="s">
        <v>26471</v>
      </c>
      <c r="G418" t="s">
        <v>26493</v>
      </c>
      <c r="H418" t="s">
        <v>25408</v>
      </c>
      <c r="I418" t="s">
        <v>25417</v>
      </c>
      <c r="J418" t="s">
        <v>25417</v>
      </c>
      <c r="K418" s="5"/>
      <c r="L418" s="5"/>
      <c r="M418" s="5">
        <v>0</v>
      </c>
      <c r="N418" t="s">
        <v>967</v>
      </c>
      <c r="O418" s="15">
        <v>342</v>
      </c>
      <c r="P418" t="s">
        <v>25778</v>
      </c>
      <c r="Q418" t="s">
        <v>25415</v>
      </c>
      <c r="R418" t="s">
        <v>26914</v>
      </c>
    </row>
    <row r="419" spans="2:18" ht="11" outlineLevel="1" x14ac:dyDescent="0.15">
      <c r="B419" t="s">
        <v>552</v>
      </c>
      <c r="C419" t="s">
        <v>25433</v>
      </c>
      <c r="D419" t="s">
        <v>26470</v>
      </c>
      <c r="E419" t="s">
        <v>26471</v>
      </c>
      <c r="G419" t="s">
        <v>26493</v>
      </c>
      <c r="H419" t="s">
        <v>25429</v>
      </c>
      <c r="I419" t="s">
        <v>25420</v>
      </c>
      <c r="J419" t="s">
        <v>25420</v>
      </c>
      <c r="K419" s="5"/>
      <c r="L419" s="5"/>
      <c r="M419" s="5">
        <v>0.82099999999999995</v>
      </c>
      <c r="N419" t="s">
        <v>967</v>
      </c>
      <c r="O419" s="15">
        <v>342</v>
      </c>
      <c r="P419" t="s">
        <v>25778</v>
      </c>
      <c r="Q419" t="s">
        <v>25415</v>
      </c>
      <c r="R419" t="s">
        <v>26915</v>
      </c>
    </row>
    <row r="420" spans="2:18" ht="11" outlineLevel="1" x14ac:dyDescent="0.15">
      <c r="B420" t="s">
        <v>552</v>
      </c>
      <c r="C420" t="s">
        <v>25433</v>
      </c>
      <c r="D420" t="s">
        <v>26470</v>
      </c>
      <c r="E420" t="s">
        <v>26471</v>
      </c>
      <c r="G420" t="s">
        <v>26493</v>
      </c>
      <c r="H420" t="s">
        <v>25433</v>
      </c>
      <c r="I420" t="s">
        <v>25422</v>
      </c>
      <c r="J420" t="s">
        <v>25423</v>
      </c>
      <c r="K420" s="5"/>
      <c r="L420" s="5"/>
      <c r="M420" s="5">
        <v>0.30599999999999999</v>
      </c>
      <c r="N420" t="s">
        <v>967</v>
      </c>
      <c r="O420" s="15">
        <v>342</v>
      </c>
      <c r="P420" t="s">
        <v>25778</v>
      </c>
      <c r="Q420" t="s">
        <v>25415</v>
      </c>
      <c r="R420" t="s">
        <v>26916</v>
      </c>
    </row>
    <row r="421" spans="2:18" ht="11" outlineLevel="1" x14ac:dyDescent="0.15">
      <c r="B421" t="s">
        <v>552</v>
      </c>
      <c r="C421" t="s">
        <v>25433</v>
      </c>
      <c r="D421" t="s">
        <v>26470</v>
      </c>
      <c r="E421" t="s">
        <v>26471</v>
      </c>
      <c r="G421" t="s">
        <v>26493</v>
      </c>
      <c r="H421" t="s">
        <v>25433</v>
      </c>
      <c r="I421" t="s">
        <v>25425</v>
      </c>
      <c r="J421" t="s">
        <v>25423</v>
      </c>
      <c r="K421" s="5"/>
      <c r="L421" s="5"/>
      <c r="M421" s="5">
        <v>0</v>
      </c>
      <c r="N421" t="s">
        <v>967</v>
      </c>
      <c r="O421" s="15">
        <v>342</v>
      </c>
      <c r="P421" t="s">
        <v>25778</v>
      </c>
      <c r="Q421" t="s">
        <v>25415</v>
      </c>
      <c r="R421" t="s">
        <v>26917</v>
      </c>
    </row>
    <row r="422" spans="2:18" ht="11" outlineLevel="1" x14ac:dyDescent="0.15">
      <c r="B422" t="s">
        <v>552</v>
      </c>
      <c r="C422" t="s">
        <v>25433</v>
      </c>
      <c r="D422" t="s">
        <v>26470</v>
      </c>
      <c r="E422" t="s">
        <v>26471</v>
      </c>
      <c r="G422" t="s">
        <v>26493</v>
      </c>
      <c r="H422" t="s">
        <v>25433</v>
      </c>
      <c r="I422" t="s">
        <v>25427</v>
      </c>
      <c r="J422" t="s">
        <v>25423</v>
      </c>
      <c r="K422" s="5"/>
      <c r="L422" s="5"/>
      <c r="M422" s="5">
        <v>0.30599999999999999</v>
      </c>
      <c r="N422" t="s">
        <v>967</v>
      </c>
      <c r="O422" s="15">
        <v>342</v>
      </c>
      <c r="P422" t="s">
        <v>25778</v>
      </c>
      <c r="Q422" t="s">
        <v>25415</v>
      </c>
      <c r="R422" t="s">
        <v>26918</v>
      </c>
    </row>
    <row r="423" spans="2:18" ht="11" outlineLevel="1" x14ac:dyDescent="0.15">
      <c r="B423" t="s">
        <v>552</v>
      </c>
      <c r="C423" t="s">
        <v>25433</v>
      </c>
      <c r="D423" t="s">
        <v>26470</v>
      </c>
      <c r="E423" t="s">
        <v>26471</v>
      </c>
      <c r="G423" t="s">
        <v>26500</v>
      </c>
      <c r="I423" t="s">
        <v>25412</v>
      </c>
      <c r="J423" t="s">
        <v>25413</v>
      </c>
      <c r="K423" s="5">
        <v>1480.5</v>
      </c>
      <c r="L423" s="5">
        <v>2</v>
      </c>
      <c r="M423" s="5">
        <v>2.9609999999999999</v>
      </c>
      <c r="N423" t="s">
        <v>967</v>
      </c>
      <c r="O423" s="15">
        <v>342</v>
      </c>
      <c r="P423" t="s">
        <v>25778</v>
      </c>
      <c r="Q423" t="s">
        <v>25415</v>
      </c>
      <c r="R423" t="s">
        <v>26919</v>
      </c>
    </row>
    <row r="424" spans="2:18" ht="11" outlineLevel="1" x14ac:dyDescent="0.15">
      <c r="B424" t="s">
        <v>552</v>
      </c>
      <c r="C424" t="s">
        <v>25433</v>
      </c>
      <c r="D424" t="s">
        <v>26470</v>
      </c>
      <c r="E424" t="s">
        <v>26471</v>
      </c>
      <c r="G424" t="s">
        <v>26500</v>
      </c>
      <c r="H424" t="s">
        <v>25408</v>
      </c>
      <c r="I424" t="s">
        <v>25417</v>
      </c>
      <c r="J424" t="s">
        <v>25417</v>
      </c>
      <c r="K424" s="5"/>
      <c r="L424" s="5"/>
      <c r="M424" s="5">
        <v>0</v>
      </c>
      <c r="N424" t="s">
        <v>967</v>
      </c>
      <c r="O424" s="15">
        <v>342</v>
      </c>
      <c r="P424" t="s">
        <v>25778</v>
      </c>
      <c r="Q424" t="s">
        <v>25415</v>
      </c>
      <c r="R424" t="s">
        <v>26920</v>
      </c>
    </row>
    <row r="425" spans="2:18" ht="11" outlineLevel="1" x14ac:dyDescent="0.15">
      <c r="B425" t="s">
        <v>552</v>
      </c>
      <c r="C425" t="s">
        <v>25433</v>
      </c>
      <c r="D425" t="s">
        <v>26470</v>
      </c>
      <c r="E425" t="s">
        <v>26471</v>
      </c>
      <c r="G425" t="s">
        <v>26500</v>
      </c>
      <c r="H425" t="s">
        <v>25429</v>
      </c>
      <c r="I425" t="s">
        <v>25420</v>
      </c>
      <c r="J425" t="s">
        <v>25420</v>
      </c>
      <c r="K425" s="5"/>
      <c r="L425" s="5"/>
      <c r="M425" s="5">
        <v>0</v>
      </c>
      <c r="N425" t="s">
        <v>967</v>
      </c>
      <c r="O425" s="15">
        <v>342</v>
      </c>
      <c r="P425" t="s">
        <v>25778</v>
      </c>
      <c r="Q425" t="s">
        <v>25415</v>
      </c>
      <c r="R425" t="s">
        <v>26921</v>
      </c>
    </row>
    <row r="426" spans="2:18" ht="11" outlineLevel="1" x14ac:dyDescent="0.15">
      <c r="B426" t="s">
        <v>552</v>
      </c>
      <c r="C426" t="s">
        <v>25433</v>
      </c>
      <c r="D426" t="s">
        <v>26470</v>
      </c>
      <c r="E426" t="s">
        <v>26471</v>
      </c>
      <c r="G426" t="s">
        <v>26500</v>
      </c>
      <c r="H426" t="s">
        <v>25433</v>
      </c>
      <c r="I426" t="s">
        <v>25422</v>
      </c>
      <c r="J426" t="s">
        <v>25423</v>
      </c>
      <c r="K426" s="5"/>
      <c r="L426" s="5"/>
      <c r="M426" s="5">
        <v>0</v>
      </c>
      <c r="N426" t="s">
        <v>967</v>
      </c>
      <c r="O426" s="15">
        <v>342</v>
      </c>
      <c r="P426" t="s">
        <v>25778</v>
      </c>
      <c r="Q426" t="s">
        <v>25415</v>
      </c>
      <c r="R426" t="s">
        <v>26922</v>
      </c>
    </row>
    <row r="427" spans="2:18" ht="11" outlineLevel="1" x14ac:dyDescent="0.15">
      <c r="B427" t="s">
        <v>552</v>
      </c>
      <c r="C427" t="s">
        <v>25433</v>
      </c>
      <c r="D427" t="s">
        <v>26470</v>
      </c>
      <c r="E427" t="s">
        <v>26471</v>
      </c>
      <c r="G427" t="s">
        <v>26500</v>
      </c>
      <c r="H427" t="s">
        <v>25433</v>
      </c>
      <c r="I427" t="s">
        <v>25425</v>
      </c>
      <c r="J427" t="s">
        <v>25423</v>
      </c>
      <c r="K427" s="5"/>
      <c r="L427" s="5"/>
      <c r="M427" s="5">
        <v>0</v>
      </c>
      <c r="N427" t="s">
        <v>967</v>
      </c>
      <c r="O427" s="15">
        <v>342</v>
      </c>
      <c r="P427" t="s">
        <v>25778</v>
      </c>
      <c r="Q427" t="s">
        <v>25415</v>
      </c>
      <c r="R427" t="s">
        <v>26923</v>
      </c>
    </row>
    <row r="428" spans="2:18" ht="11" outlineLevel="1" x14ac:dyDescent="0.15">
      <c r="B428" t="s">
        <v>552</v>
      </c>
      <c r="C428" t="s">
        <v>25433</v>
      </c>
      <c r="D428" t="s">
        <v>26470</v>
      </c>
      <c r="E428" t="s">
        <v>26471</v>
      </c>
      <c r="G428" t="s">
        <v>26500</v>
      </c>
      <c r="H428" t="s">
        <v>25433</v>
      </c>
      <c r="I428" t="s">
        <v>25427</v>
      </c>
      <c r="J428" t="s">
        <v>25423</v>
      </c>
      <c r="K428" s="5"/>
      <c r="L428" s="5"/>
      <c r="M428" s="5">
        <v>0</v>
      </c>
      <c r="N428" t="s">
        <v>967</v>
      </c>
      <c r="O428" s="15">
        <v>342</v>
      </c>
      <c r="P428" t="s">
        <v>25778</v>
      </c>
      <c r="Q428" t="s">
        <v>25415</v>
      </c>
      <c r="R428" t="s">
        <v>26924</v>
      </c>
    </row>
    <row r="429" spans="2:18" ht="11" outlineLevel="1" x14ac:dyDescent="0.15">
      <c r="B429" t="s">
        <v>552</v>
      </c>
      <c r="C429" t="s">
        <v>25433</v>
      </c>
      <c r="D429" t="s">
        <v>26470</v>
      </c>
      <c r="E429" t="s">
        <v>26471</v>
      </c>
      <c r="G429" t="s">
        <v>26521</v>
      </c>
      <c r="I429" t="s">
        <v>25412</v>
      </c>
      <c r="J429" t="s">
        <v>25413</v>
      </c>
      <c r="K429" s="5"/>
      <c r="L429" s="5"/>
      <c r="M429" s="5">
        <v>9.0180000000000007</v>
      </c>
      <c r="N429" t="s">
        <v>967</v>
      </c>
      <c r="O429" s="15">
        <v>342</v>
      </c>
      <c r="P429" t="s">
        <v>25778</v>
      </c>
      <c r="Q429" t="s">
        <v>25415</v>
      </c>
      <c r="R429" t="s">
        <v>26925</v>
      </c>
    </row>
    <row r="430" spans="2:18" ht="11" outlineLevel="1" x14ac:dyDescent="0.15">
      <c r="B430" t="s">
        <v>552</v>
      </c>
      <c r="C430" t="s">
        <v>25433</v>
      </c>
      <c r="D430" t="s">
        <v>26470</v>
      </c>
      <c r="E430" t="s">
        <v>26471</v>
      </c>
      <c r="G430" t="s">
        <v>26521</v>
      </c>
      <c r="H430" t="s">
        <v>25408</v>
      </c>
      <c r="I430" t="s">
        <v>25417</v>
      </c>
      <c r="J430" t="s">
        <v>25417</v>
      </c>
      <c r="K430" s="5"/>
      <c r="L430" s="5"/>
      <c r="M430" s="5">
        <v>13.372</v>
      </c>
      <c r="N430" t="s">
        <v>967</v>
      </c>
      <c r="O430" s="15">
        <v>342</v>
      </c>
      <c r="P430" t="s">
        <v>25778</v>
      </c>
      <c r="Q430" t="s">
        <v>25415</v>
      </c>
      <c r="R430" t="s">
        <v>26926</v>
      </c>
    </row>
    <row r="431" spans="2:18" ht="11" outlineLevel="1" x14ac:dyDescent="0.15">
      <c r="B431" t="s">
        <v>552</v>
      </c>
      <c r="C431" t="s">
        <v>25433</v>
      </c>
      <c r="D431" t="s">
        <v>26470</v>
      </c>
      <c r="E431" t="s">
        <v>26471</v>
      </c>
      <c r="G431" t="s">
        <v>26521</v>
      </c>
      <c r="H431" t="s">
        <v>25429</v>
      </c>
      <c r="I431" t="s">
        <v>25420</v>
      </c>
      <c r="J431" t="s">
        <v>25420</v>
      </c>
      <c r="K431" s="5"/>
      <c r="L431" s="5"/>
      <c r="M431" s="5">
        <v>3.476</v>
      </c>
      <c r="N431" t="s">
        <v>967</v>
      </c>
      <c r="O431" s="15">
        <v>342</v>
      </c>
      <c r="P431" t="s">
        <v>25778</v>
      </c>
      <c r="Q431" t="s">
        <v>25415</v>
      </c>
      <c r="R431" t="s">
        <v>26927</v>
      </c>
    </row>
    <row r="432" spans="2:18" ht="11" outlineLevel="1" x14ac:dyDescent="0.15">
      <c r="B432" t="s">
        <v>552</v>
      </c>
      <c r="C432" t="s">
        <v>25433</v>
      </c>
      <c r="D432" t="s">
        <v>26470</v>
      </c>
      <c r="E432" t="s">
        <v>26471</v>
      </c>
      <c r="G432" t="s">
        <v>26521</v>
      </c>
      <c r="H432" t="s">
        <v>25433</v>
      </c>
      <c r="I432" t="s">
        <v>25422</v>
      </c>
      <c r="J432" t="s">
        <v>25423</v>
      </c>
      <c r="K432" s="5"/>
      <c r="L432" s="5"/>
      <c r="M432" s="5">
        <v>7.4880000000000004</v>
      </c>
      <c r="N432" t="s">
        <v>967</v>
      </c>
      <c r="O432" s="15">
        <v>342</v>
      </c>
      <c r="P432" t="s">
        <v>25778</v>
      </c>
      <c r="Q432" t="s">
        <v>25415</v>
      </c>
      <c r="R432" t="s">
        <v>26928</v>
      </c>
    </row>
    <row r="433" spans="2:18" ht="11" outlineLevel="1" x14ac:dyDescent="0.15">
      <c r="B433" t="s">
        <v>552</v>
      </c>
      <c r="C433" t="s">
        <v>25433</v>
      </c>
      <c r="D433" t="s">
        <v>26470</v>
      </c>
      <c r="E433" t="s">
        <v>26471</v>
      </c>
      <c r="G433" t="s">
        <v>26521</v>
      </c>
      <c r="H433" t="s">
        <v>25433</v>
      </c>
      <c r="I433" t="s">
        <v>25425</v>
      </c>
      <c r="J433" t="s">
        <v>25423</v>
      </c>
      <c r="K433" s="5"/>
      <c r="L433" s="5"/>
      <c r="M433" s="5">
        <v>0</v>
      </c>
      <c r="N433" t="s">
        <v>967</v>
      </c>
      <c r="O433" s="15">
        <v>342</v>
      </c>
      <c r="P433" t="s">
        <v>25778</v>
      </c>
      <c r="Q433" t="s">
        <v>25415</v>
      </c>
      <c r="R433" t="s">
        <v>26929</v>
      </c>
    </row>
    <row r="434" spans="2:18" ht="11" outlineLevel="1" x14ac:dyDescent="0.15">
      <c r="B434" t="s">
        <v>552</v>
      </c>
      <c r="C434" t="s">
        <v>25433</v>
      </c>
      <c r="D434" t="s">
        <v>26470</v>
      </c>
      <c r="E434" t="s">
        <v>26471</v>
      </c>
      <c r="G434" t="s">
        <v>26521</v>
      </c>
      <c r="H434" t="s">
        <v>25433</v>
      </c>
      <c r="I434" t="s">
        <v>25427</v>
      </c>
      <c r="J434" t="s">
        <v>25423</v>
      </c>
      <c r="K434" s="5"/>
      <c r="L434" s="5"/>
      <c r="M434" s="5">
        <v>7.4880000000000004</v>
      </c>
      <c r="N434" t="s">
        <v>967</v>
      </c>
      <c r="O434" s="15">
        <v>342</v>
      </c>
      <c r="P434" t="s">
        <v>25778</v>
      </c>
      <c r="Q434" t="s">
        <v>25415</v>
      </c>
      <c r="R434" t="s">
        <v>26930</v>
      </c>
    </row>
    <row r="435" spans="2:18" ht="11" outlineLevel="1" x14ac:dyDescent="0.15">
      <c r="B435" t="s">
        <v>552</v>
      </c>
      <c r="C435" t="s">
        <v>25433</v>
      </c>
      <c r="D435" t="s">
        <v>26470</v>
      </c>
      <c r="E435" t="s">
        <v>26471</v>
      </c>
      <c r="G435" t="s">
        <v>26528</v>
      </c>
      <c r="I435" t="s">
        <v>25412</v>
      </c>
      <c r="J435" t="s">
        <v>25413</v>
      </c>
      <c r="K435" s="5"/>
      <c r="L435" s="5"/>
      <c r="M435" s="5">
        <v>17.908000000000001</v>
      </c>
      <c r="N435" t="s">
        <v>967</v>
      </c>
      <c r="O435" s="15">
        <v>342</v>
      </c>
      <c r="P435" t="s">
        <v>25778</v>
      </c>
      <c r="Q435" t="s">
        <v>25415</v>
      </c>
      <c r="R435" t="s">
        <v>26931</v>
      </c>
    </row>
    <row r="436" spans="2:18" ht="11" outlineLevel="1" x14ac:dyDescent="0.15">
      <c r="B436" t="s">
        <v>552</v>
      </c>
      <c r="C436" t="s">
        <v>25433</v>
      </c>
      <c r="D436" t="s">
        <v>26470</v>
      </c>
      <c r="E436" t="s">
        <v>26471</v>
      </c>
      <c r="G436" t="s">
        <v>26528</v>
      </c>
      <c r="H436" t="s">
        <v>25408</v>
      </c>
      <c r="I436" t="s">
        <v>25417</v>
      </c>
      <c r="J436" t="s">
        <v>25417</v>
      </c>
      <c r="K436" s="5"/>
      <c r="L436" s="5"/>
      <c r="M436" s="5">
        <v>2.702</v>
      </c>
      <c r="N436" t="s">
        <v>967</v>
      </c>
      <c r="O436" s="15">
        <v>342</v>
      </c>
      <c r="P436" t="s">
        <v>25778</v>
      </c>
      <c r="Q436" t="s">
        <v>25415</v>
      </c>
      <c r="R436" t="s">
        <v>26932</v>
      </c>
    </row>
    <row r="437" spans="2:18" ht="11" outlineLevel="1" x14ac:dyDescent="0.15">
      <c r="B437" t="s">
        <v>552</v>
      </c>
      <c r="C437" t="s">
        <v>25433</v>
      </c>
      <c r="D437" t="s">
        <v>26470</v>
      </c>
      <c r="E437" t="s">
        <v>26471</v>
      </c>
      <c r="G437" t="s">
        <v>26528</v>
      </c>
      <c r="H437" t="s">
        <v>25429</v>
      </c>
      <c r="I437" t="s">
        <v>25420</v>
      </c>
      <c r="J437" t="s">
        <v>25420</v>
      </c>
      <c r="K437" s="5"/>
      <c r="L437" s="5"/>
      <c r="M437" s="5">
        <v>2.7250000000000001</v>
      </c>
      <c r="N437" t="s">
        <v>967</v>
      </c>
      <c r="O437" s="15">
        <v>342</v>
      </c>
      <c r="P437" t="s">
        <v>25778</v>
      </c>
      <c r="Q437" t="s">
        <v>25415</v>
      </c>
      <c r="R437" t="s">
        <v>26933</v>
      </c>
    </row>
    <row r="438" spans="2:18" ht="11" outlineLevel="1" x14ac:dyDescent="0.15">
      <c r="B438" t="s">
        <v>552</v>
      </c>
      <c r="C438" t="s">
        <v>25433</v>
      </c>
      <c r="D438" t="s">
        <v>26470</v>
      </c>
      <c r="E438" t="s">
        <v>26471</v>
      </c>
      <c r="G438" t="s">
        <v>26528</v>
      </c>
      <c r="H438" t="s">
        <v>25433</v>
      </c>
      <c r="I438" t="s">
        <v>25422</v>
      </c>
      <c r="J438" t="s">
        <v>25423</v>
      </c>
      <c r="K438" s="5"/>
      <c r="L438" s="5"/>
      <c r="M438" s="5">
        <v>2.778</v>
      </c>
      <c r="N438" t="s">
        <v>967</v>
      </c>
      <c r="O438" s="15">
        <v>342</v>
      </c>
      <c r="P438" t="s">
        <v>25778</v>
      </c>
      <c r="Q438" t="s">
        <v>25415</v>
      </c>
      <c r="R438" t="s">
        <v>26934</v>
      </c>
    </row>
    <row r="439" spans="2:18" ht="11" outlineLevel="1" x14ac:dyDescent="0.15">
      <c r="B439" t="s">
        <v>552</v>
      </c>
      <c r="C439" t="s">
        <v>25433</v>
      </c>
      <c r="D439" t="s">
        <v>26470</v>
      </c>
      <c r="E439" t="s">
        <v>26471</v>
      </c>
      <c r="G439" t="s">
        <v>26528</v>
      </c>
      <c r="H439" t="s">
        <v>25433</v>
      </c>
      <c r="I439" t="s">
        <v>25425</v>
      </c>
      <c r="J439" t="s">
        <v>25423</v>
      </c>
      <c r="K439" s="5"/>
      <c r="L439" s="5"/>
      <c r="M439" s="5">
        <v>0</v>
      </c>
      <c r="N439" t="s">
        <v>967</v>
      </c>
      <c r="O439" s="15">
        <v>342</v>
      </c>
      <c r="P439" t="s">
        <v>25778</v>
      </c>
      <c r="Q439" t="s">
        <v>25415</v>
      </c>
      <c r="R439" t="s">
        <v>26935</v>
      </c>
    </row>
    <row r="440" spans="2:18" ht="11" outlineLevel="1" x14ac:dyDescent="0.15">
      <c r="B440" t="s">
        <v>552</v>
      </c>
      <c r="C440" t="s">
        <v>25433</v>
      </c>
      <c r="D440" t="s">
        <v>26470</v>
      </c>
      <c r="E440" t="s">
        <v>26471</v>
      </c>
      <c r="G440" t="s">
        <v>26528</v>
      </c>
      <c r="H440" t="s">
        <v>25433</v>
      </c>
      <c r="I440" t="s">
        <v>25427</v>
      </c>
      <c r="J440" t="s">
        <v>25423</v>
      </c>
      <c r="K440" s="5"/>
      <c r="L440" s="5"/>
      <c r="M440" s="5">
        <v>2.778</v>
      </c>
      <c r="N440" t="s">
        <v>967</v>
      </c>
      <c r="O440" s="15">
        <v>342</v>
      </c>
      <c r="P440" t="s">
        <v>25778</v>
      </c>
      <c r="Q440" t="s">
        <v>25415</v>
      </c>
      <c r="R440" t="s">
        <v>26936</v>
      </c>
    </row>
    <row r="441" spans="2:18" ht="11" outlineLevel="1" x14ac:dyDescent="0.15">
      <c r="B441" t="s">
        <v>552</v>
      </c>
      <c r="C441" t="s">
        <v>25433</v>
      </c>
      <c r="D441" t="s">
        <v>26470</v>
      </c>
      <c r="E441" t="s">
        <v>26471</v>
      </c>
      <c r="F441" t="s">
        <v>10430</v>
      </c>
      <c r="G441" t="s">
        <v>26535</v>
      </c>
      <c r="I441" t="s">
        <v>25412</v>
      </c>
      <c r="J441" t="s">
        <v>25413</v>
      </c>
      <c r="K441" s="5"/>
      <c r="L441" s="5"/>
      <c r="M441" s="5">
        <v>164.297</v>
      </c>
      <c r="N441" t="s">
        <v>967</v>
      </c>
      <c r="O441" s="15">
        <v>342</v>
      </c>
      <c r="P441" t="s">
        <v>25778</v>
      </c>
      <c r="Q441" t="s">
        <v>25415</v>
      </c>
      <c r="R441" t="s">
        <v>26937</v>
      </c>
    </row>
    <row r="442" spans="2:18" ht="11" outlineLevel="1" x14ac:dyDescent="0.15">
      <c r="B442" t="s">
        <v>552</v>
      </c>
      <c r="C442" t="s">
        <v>25433</v>
      </c>
      <c r="D442" t="s">
        <v>26470</v>
      </c>
      <c r="E442" t="s">
        <v>26471</v>
      </c>
      <c r="F442" t="s">
        <v>10430</v>
      </c>
      <c r="G442" t="s">
        <v>26535</v>
      </c>
      <c r="H442" t="s">
        <v>25408</v>
      </c>
      <c r="I442" t="s">
        <v>25417</v>
      </c>
      <c r="J442" t="s">
        <v>25417</v>
      </c>
      <c r="K442" s="5"/>
      <c r="L442" s="5"/>
      <c r="M442" s="5">
        <v>58.009</v>
      </c>
      <c r="N442" t="s">
        <v>967</v>
      </c>
      <c r="O442" s="15">
        <v>342</v>
      </c>
      <c r="P442" t="s">
        <v>25778</v>
      </c>
      <c r="Q442" t="s">
        <v>25415</v>
      </c>
      <c r="R442" t="s">
        <v>26938</v>
      </c>
    </row>
    <row r="443" spans="2:18" ht="11" outlineLevel="1" x14ac:dyDescent="0.15">
      <c r="B443" t="s">
        <v>552</v>
      </c>
      <c r="C443" t="s">
        <v>25433</v>
      </c>
      <c r="D443" t="s">
        <v>26470</v>
      </c>
      <c r="E443" t="s">
        <v>26471</v>
      </c>
      <c r="F443" t="s">
        <v>10430</v>
      </c>
      <c r="G443" t="s">
        <v>26535</v>
      </c>
      <c r="H443" t="s">
        <v>25429</v>
      </c>
      <c r="I443" t="s">
        <v>25420</v>
      </c>
      <c r="J443" t="s">
        <v>25420</v>
      </c>
      <c r="K443" s="5"/>
      <c r="L443" s="5"/>
      <c r="M443" s="5">
        <v>47.889000000000003</v>
      </c>
      <c r="N443" t="s">
        <v>967</v>
      </c>
      <c r="O443" s="15">
        <v>342</v>
      </c>
      <c r="P443" t="s">
        <v>25778</v>
      </c>
      <c r="Q443" t="s">
        <v>25415</v>
      </c>
      <c r="R443" t="s">
        <v>26939</v>
      </c>
    </row>
    <row r="444" spans="2:18" ht="11" outlineLevel="1" x14ac:dyDescent="0.15">
      <c r="B444" t="s">
        <v>552</v>
      </c>
      <c r="C444" t="s">
        <v>25433</v>
      </c>
      <c r="D444" t="s">
        <v>26470</v>
      </c>
      <c r="E444" t="s">
        <v>26471</v>
      </c>
      <c r="F444" t="s">
        <v>10430</v>
      </c>
      <c r="G444" t="s">
        <v>26535</v>
      </c>
      <c r="H444" t="s">
        <v>25433</v>
      </c>
      <c r="I444" t="s">
        <v>25422</v>
      </c>
      <c r="J444" t="s">
        <v>25423</v>
      </c>
      <c r="K444" s="5"/>
      <c r="L444" s="5"/>
      <c r="M444" s="5">
        <v>30.591999999999999</v>
      </c>
      <c r="N444" t="s">
        <v>967</v>
      </c>
      <c r="O444" s="15">
        <v>342</v>
      </c>
      <c r="P444" t="s">
        <v>25778</v>
      </c>
      <c r="Q444" t="s">
        <v>25415</v>
      </c>
      <c r="R444" t="s">
        <v>26940</v>
      </c>
    </row>
    <row r="445" spans="2:18" ht="11" outlineLevel="1" x14ac:dyDescent="0.15">
      <c r="B445" t="s">
        <v>552</v>
      </c>
      <c r="C445" t="s">
        <v>25433</v>
      </c>
      <c r="D445" t="s">
        <v>26470</v>
      </c>
      <c r="E445" t="s">
        <v>26471</v>
      </c>
      <c r="F445" t="s">
        <v>10430</v>
      </c>
      <c r="G445" t="s">
        <v>26535</v>
      </c>
      <c r="H445" t="s">
        <v>25433</v>
      </c>
      <c r="I445" t="s">
        <v>25425</v>
      </c>
      <c r="J445" t="s">
        <v>25423</v>
      </c>
      <c r="K445" s="5"/>
      <c r="L445" s="5"/>
      <c r="M445" s="5">
        <v>0</v>
      </c>
      <c r="N445" t="s">
        <v>967</v>
      </c>
      <c r="O445" s="15">
        <v>342</v>
      </c>
      <c r="P445" t="s">
        <v>25778</v>
      </c>
      <c r="Q445" t="s">
        <v>25415</v>
      </c>
      <c r="R445" t="s">
        <v>26941</v>
      </c>
    </row>
    <row r="446" spans="2:18" ht="11" outlineLevel="1" x14ac:dyDescent="0.15">
      <c r="B446" t="s">
        <v>552</v>
      </c>
      <c r="C446" t="s">
        <v>25433</v>
      </c>
      <c r="D446" t="s">
        <v>26470</v>
      </c>
      <c r="E446" t="s">
        <v>26471</v>
      </c>
      <c r="F446" t="s">
        <v>10430</v>
      </c>
      <c r="G446" t="s">
        <v>26535</v>
      </c>
      <c r="H446" t="s">
        <v>25433</v>
      </c>
      <c r="I446" t="s">
        <v>25427</v>
      </c>
      <c r="J446" t="s">
        <v>25423</v>
      </c>
      <c r="K446" s="5"/>
      <c r="L446" s="5"/>
      <c r="M446" s="5">
        <v>30.591999999999999</v>
      </c>
      <c r="N446" t="s">
        <v>967</v>
      </c>
      <c r="O446" s="15">
        <v>342</v>
      </c>
      <c r="P446" t="s">
        <v>25778</v>
      </c>
      <c r="Q446" t="s">
        <v>25415</v>
      </c>
      <c r="R446" t="s">
        <v>26942</v>
      </c>
    </row>
    <row r="447" spans="2:18" ht="11" outlineLevel="1" x14ac:dyDescent="0.15">
      <c r="B447" t="s">
        <v>552</v>
      </c>
      <c r="C447" t="s">
        <v>25433</v>
      </c>
      <c r="D447" t="s">
        <v>26470</v>
      </c>
      <c r="E447" t="s">
        <v>26542</v>
      </c>
      <c r="G447" t="s">
        <v>26543</v>
      </c>
      <c r="I447" t="s">
        <v>25412</v>
      </c>
      <c r="J447" t="s">
        <v>25413</v>
      </c>
      <c r="K447" s="5"/>
      <c r="L447" s="5"/>
      <c r="M447" s="5">
        <v>7.02</v>
      </c>
      <c r="N447" t="s">
        <v>967</v>
      </c>
      <c r="O447" s="15">
        <v>342</v>
      </c>
      <c r="P447" t="s">
        <v>25778</v>
      </c>
      <c r="Q447" t="s">
        <v>25415</v>
      </c>
      <c r="R447" t="s">
        <v>26943</v>
      </c>
    </row>
    <row r="448" spans="2:18" ht="11" outlineLevel="1" x14ac:dyDescent="0.15">
      <c r="B448" t="s">
        <v>552</v>
      </c>
      <c r="C448" t="s">
        <v>25433</v>
      </c>
      <c r="D448" t="s">
        <v>26470</v>
      </c>
      <c r="E448" t="s">
        <v>26542</v>
      </c>
      <c r="G448" t="s">
        <v>26543</v>
      </c>
      <c r="H448" t="s">
        <v>25408</v>
      </c>
      <c r="I448" t="s">
        <v>25417</v>
      </c>
      <c r="J448" t="s">
        <v>25417</v>
      </c>
      <c r="K448" s="5"/>
      <c r="L448" s="5"/>
      <c r="M448" s="5">
        <v>0</v>
      </c>
      <c r="N448" t="s">
        <v>967</v>
      </c>
      <c r="O448" s="15">
        <v>342</v>
      </c>
      <c r="P448" t="s">
        <v>25778</v>
      </c>
      <c r="Q448" t="s">
        <v>25415</v>
      </c>
      <c r="R448" t="s">
        <v>26944</v>
      </c>
    </row>
    <row r="449" spans="2:18" ht="11" outlineLevel="1" x14ac:dyDescent="0.15">
      <c r="B449" t="s">
        <v>552</v>
      </c>
      <c r="C449" t="s">
        <v>25433</v>
      </c>
      <c r="D449" t="s">
        <v>26470</v>
      </c>
      <c r="E449" t="s">
        <v>26542</v>
      </c>
      <c r="G449" t="s">
        <v>26543</v>
      </c>
      <c r="H449" t="s">
        <v>25429</v>
      </c>
      <c r="I449" t="s">
        <v>25420</v>
      </c>
      <c r="J449" t="s">
        <v>25420</v>
      </c>
      <c r="K449" s="5"/>
      <c r="L449" s="5"/>
      <c r="M449" s="5">
        <v>0</v>
      </c>
      <c r="N449" t="s">
        <v>967</v>
      </c>
      <c r="O449" s="15">
        <v>342</v>
      </c>
      <c r="P449" t="s">
        <v>25778</v>
      </c>
      <c r="Q449" t="s">
        <v>25415</v>
      </c>
      <c r="R449" t="s">
        <v>26945</v>
      </c>
    </row>
    <row r="450" spans="2:18" ht="11" outlineLevel="1" x14ac:dyDescent="0.15">
      <c r="B450" t="s">
        <v>552</v>
      </c>
      <c r="C450" t="s">
        <v>25433</v>
      </c>
      <c r="D450" t="s">
        <v>26470</v>
      </c>
      <c r="E450" t="s">
        <v>26542</v>
      </c>
      <c r="G450" t="s">
        <v>26543</v>
      </c>
      <c r="H450" t="s">
        <v>25433</v>
      </c>
      <c r="I450" t="s">
        <v>25422</v>
      </c>
      <c r="J450" t="s">
        <v>25423</v>
      </c>
      <c r="K450" s="5"/>
      <c r="L450" s="5"/>
      <c r="M450" s="5">
        <v>0</v>
      </c>
      <c r="N450" t="s">
        <v>967</v>
      </c>
      <c r="O450" s="15">
        <v>342</v>
      </c>
      <c r="P450" t="s">
        <v>25778</v>
      </c>
      <c r="Q450" t="s">
        <v>25415</v>
      </c>
      <c r="R450" t="s">
        <v>26946</v>
      </c>
    </row>
    <row r="451" spans="2:18" ht="11" outlineLevel="1" x14ac:dyDescent="0.15">
      <c r="B451" t="s">
        <v>552</v>
      </c>
      <c r="C451" t="s">
        <v>25433</v>
      </c>
      <c r="D451" t="s">
        <v>26470</v>
      </c>
      <c r="E451" t="s">
        <v>26542</v>
      </c>
      <c r="G451" t="s">
        <v>26543</v>
      </c>
      <c r="H451" t="s">
        <v>25433</v>
      </c>
      <c r="I451" t="s">
        <v>25425</v>
      </c>
      <c r="J451" t="s">
        <v>25423</v>
      </c>
      <c r="K451" s="5"/>
      <c r="L451" s="5"/>
      <c r="M451" s="5">
        <v>0</v>
      </c>
      <c r="N451" t="s">
        <v>967</v>
      </c>
      <c r="O451" s="15">
        <v>342</v>
      </c>
      <c r="P451" t="s">
        <v>25778</v>
      </c>
      <c r="Q451" t="s">
        <v>25415</v>
      </c>
      <c r="R451" t="s">
        <v>26947</v>
      </c>
    </row>
    <row r="452" spans="2:18" ht="11" outlineLevel="1" x14ac:dyDescent="0.15">
      <c r="B452" t="s">
        <v>552</v>
      </c>
      <c r="C452" t="s">
        <v>25433</v>
      </c>
      <c r="D452" t="s">
        <v>26470</v>
      </c>
      <c r="E452" t="s">
        <v>26542</v>
      </c>
      <c r="G452" t="s">
        <v>26543</v>
      </c>
      <c r="H452" t="s">
        <v>25433</v>
      </c>
      <c r="I452" t="s">
        <v>25427</v>
      </c>
      <c r="J452" t="s">
        <v>25423</v>
      </c>
      <c r="K452" s="5"/>
      <c r="L452" s="5"/>
      <c r="M452" s="5">
        <v>0</v>
      </c>
      <c r="N452" t="s">
        <v>967</v>
      </c>
      <c r="O452" s="15">
        <v>342</v>
      </c>
      <c r="P452" t="s">
        <v>25778</v>
      </c>
      <c r="Q452" t="s">
        <v>25415</v>
      </c>
      <c r="R452" t="s">
        <v>26948</v>
      </c>
    </row>
    <row r="453" spans="2:18" ht="11" outlineLevel="1" x14ac:dyDescent="0.15">
      <c r="B453" t="s">
        <v>552</v>
      </c>
      <c r="C453" t="s">
        <v>25433</v>
      </c>
      <c r="D453" t="s">
        <v>26470</v>
      </c>
      <c r="E453" t="s">
        <v>26542</v>
      </c>
      <c r="G453" t="s">
        <v>26550</v>
      </c>
      <c r="I453" t="s">
        <v>25412</v>
      </c>
      <c r="J453" t="s">
        <v>25413</v>
      </c>
      <c r="K453" s="5"/>
      <c r="L453" s="5"/>
      <c r="M453" s="5">
        <v>3.1589999999999998</v>
      </c>
      <c r="N453" t="s">
        <v>967</v>
      </c>
      <c r="O453" s="15">
        <v>342</v>
      </c>
      <c r="P453" t="s">
        <v>25778</v>
      </c>
      <c r="Q453" t="s">
        <v>25415</v>
      </c>
      <c r="R453" t="s">
        <v>26949</v>
      </c>
    </row>
    <row r="454" spans="2:18" ht="11" outlineLevel="1" x14ac:dyDescent="0.15">
      <c r="B454" t="s">
        <v>552</v>
      </c>
      <c r="C454" t="s">
        <v>25433</v>
      </c>
      <c r="D454" t="s">
        <v>26470</v>
      </c>
      <c r="E454" t="s">
        <v>26542</v>
      </c>
      <c r="G454" t="s">
        <v>26550</v>
      </c>
      <c r="H454" t="s">
        <v>25408</v>
      </c>
      <c r="I454" t="s">
        <v>25417</v>
      </c>
      <c r="J454" t="s">
        <v>25417</v>
      </c>
      <c r="K454" s="5"/>
      <c r="L454" s="5"/>
      <c r="M454" s="5">
        <v>0</v>
      </c>
      <c r="N454" t="s">
        <v>967</v>
      </c>
      <c r="O454" s="15">
        <v>342</v>
      </c>
      <c r="P454" t="s">
        <v>25778</v>
      </c>
      <c r="Q454" t="s">
        <v>25415</v>
      </c>
      <c r="R454" t="s">
        <v>26950</v>
      </c>
    </row>
    <row r="455" spans="2:18" ht="11" outlineLevel="1" x14ac:dyDescent="0.15">
      <c r="B455" t="s">
        <v>552</v>
      </c>
      <c r="C455" t="s">
        <v>25433</v>
      </c>
      <c r="D455" t="s">
        <v>26470</v>
      </c>
      <c r="E455" t="s">
        <v>26542</v>
      </c>
      <c r="G455" t="s">
        <v>26550</v>
      </c>
      <c r="H455" t="s">
        <v>25429</v>
      </c>
      <c r="I455" t="s">
        <v>25420</v>
      </c>
      <c r="J455" t="s">
        <v>25420</v>
      </c>
      <c r="K455" s="5"/>
      <c r="L455" s="5"/>
      <c r="M455" s="5">
        <v>0</v>
      </c>
      <c r="N455" t="s">
        <v>967</v>
      </c>
      <c r="O455" s="15">
        <v>342</v>
      </c>
      <c r="P455" t="s">
        <v>25778</v>
      </c>
      <c r="Q455" t="s">
        <v>25415</v>
      </c>
      <c r="R455" t="s">
        <v>26951</v>
      </c>
    </row>
    <row r="456" spans="2:18" ht="11" outlineLevel="1" x14ac:dyDescent="0.15">
      <c r="B456" t="s">
        <v>552</v>
      </c>
      <c r="C456" t="s">
        <v>25433</v>
      </c>
      <c r="D456" t="s">
        <v>26470</v>
      </c>
      <c r="E456" t="s">
        <v>26542</v>
      </c>
      <c r="G456" t="s">
        <v>26550</v>
      </c>
      <c r="H456" t="s">
        <v>25433</v>
      </c>
      <c r="I456" t="s">
        <v>25422</v>
      </c>
      <c r="J456" t="s">
        <v>25423</v>
      </c>
      <c r="K456" s="5"/>
      <c r="L456" s="5"/>
      <c r="M456" s="5">
        <v>0</v>
      </c>
      <c r="N456" t="s">
        <v>967</v>
      </c>
      <c r="O456" s="15">
        <v>342</v>
      </c>
      <c r="P456" t="s">
        <v>25778</v>
      </c>
      <c r="Q456" t="s">
        <v>25415</v>
      </c>
      <c r="R456" t="s">
        <v>26952</v>
      </c>
    </row>
    <row r="457" spans="2:18" ht="11" outlineLevel="1" x14ac:dyDescent="0.15">
      <c r="B457" t="s">
        <v>552</v>
      </c>
      <c r="C457" t="s">
        <v>25433</v>
      </c>
      <c r="D457" t="s">
        <v>26470</v>
      </c>
      <c r="E457" t="s">
        <v>26542</v>
      </c>
      <c r="G457" t="s">
        <v>26550</v>
      </c>
      <c r="H457" t="s">
        <v>25433</v>
      </c>
      <c r="I457" t="s">
        <v>25425</v>
      </c>
      <c r="J457" t="s">
        <v>25423</v>
      </c>
      <c r="K457" s="5"/>
      <c r="L457" s="5"/>
      <c r="M457" s="5">
        <v>0</v>
      </c>
      <c r="N457" t="s">
        <v>967</v>
      </c>
      <c r="O457" s="15">
        <v>342</v>
      </c>
      <c r="P457" t="s">
        <v>25778</v>
      </c>
      <c r="Q457" t="s">
        <v>25415</v>
      </c>
      <c r="R457" t="s">
        <v>26953</v>
      </c>
    </row>
    <row r="458" spans="2:18" ht="11" outlineLevel="1" x14ac:dyDescent="0.15">
      <c r="B458" t="s">
        <v>552</v>
      </c>
      <c r="C458" t="s">
        <v>25433</v>
      </c>
      <c r="D458" t="s">
        <v>26470</v>
      </c>
      <c r="E458" t="s">
        <v>26542</v>
      </c>
      <c r="G458" t="s">
        <v>26550</v>
      </c>
      <c r="H458" t="s">
        <v>25433</v>
      </c>
      <c r="I458" t="s">
        <v>25427</v>
      </c>
      <c r="J458" t="s">
        <v>25423</v>
      </c>
      <c r="K458" s="5"/>
      <c r="L458" s="5"/>
      <c r="M458" s="5">
        <v>0</v>
      </c>
      <c r="N458" t="s">
        <v>967</v>
      </c>
      <c r="O458" s="15">
        <v>342</v>
      </c>
      <c r="P458" t="s">
        <v>25778</v>
      </c>
      <c r="Q458" t="s">
        <v>25415</v>
      </c>
      <c r="R458" t="s">
        <v>26954</v>
      </c>
    </row>
    <row r="459" spans="2:18" ht="11" outlineLevel="1" x14ac:dyDescent="0.15">
      <c r="B459" t="s">
        <v>552</v>
      </c>
      <c r="C459" t="s">
        <v>25433</v>
      </c>
      <c r="D459" t="s">
        <v>26470</v>
      </c>
      <c r="E459" t="s">
        <v>26542</v>
      </c>
      <c r="G459" t="s">
        <v>26557</v>
      </c>
      <c r="I459" t="s">
        <v>25412</v>
      </c>
      <c r="J459" t="s">
        <v>25413</v>
      </c>
      <c r="K459" s="5"/>
      <c r="L459" s="5"/>
      <c r="M459" s="5">
        <v>4.38</v>
      </c>
      <c r="N459" t="s">
        <v>967</v>
      </c>
      <c r="O459" s="15">
        <v>342</v>
      </c>
      <c r="P459" t="s">
        <v>25778</v>
      </c>
      <c r="Q459" t="s">
        <v>25415</v>
      </c>
      <c r="R459" t="s">
        <v>26955</v>
      </c>
    </row>
    <row r="460" spans="2:18" ht="11" outlineLevel="1" x14ac:dyDescent="0.15">
      <c r="B460" t="s">
        <v>552</v>
      </c>
      <c r="C460" t="s">
        <v>25433</v>
      </c>
      <c r="D460" t="s">
        <v>26470</v>
      </c>
      <c r="E460" t="s">
        <v>26542</v>
      </c>
      <c r="G460" t="s">
        <v>26557</v>
      </c>
      <c r="H460" t="s">
        <v>25408</v>
      </c>
      <c r="I460" t="s">
        <v>25417</v>
      </c>
      <c r="J460" t="s">
        <v>25417</v>
      </c>
      <c r="K460" s="5"/>
      <c r="L460" s="5"/>
      <c r="M460" s="5">
        <v>0</v>
      </c>
      <c r="N460" t="s">
        <v>967</v>
      </c>
      <c r="O460" s="15">
        <v>342</v>
      </c>
      <c r="P460" t="s">
        <v>25778</v>
      </c>
      <c r="Q460" t="s">
        <v>25415</v>
      </c>
      <c r="R460" t="s">
        <v>26956</v>
      </c>
    </row>
    <row r="461" spans="2:18" ht="11" outlineLevel="1" x14ac:dyDescent="0.15">
      <c r="B461" t="s">
        <v>552</v>
      </c>
      <c r="C461" t="s">
        <v>25433</v>
      </c>
      <c r="D461" t="s">
        <v>26470</v>
      </c>
      <c r="E461" t="s">
        <v>26542</v>
      </c>
      <c r="G461" t="s">
        <v>26557</v>
      </c>
      <c r="H461" t="s">
        <v>25429</v>
      </c>
      <c r="I461" t="s">
        <v>25420</v>
      </c>
      <c r="J461" t="s">
        <v>25420</v>
      </c>
      <c r="K461" s="5"/>
      <c r="L461" s="5"/>
      <c r="M461" s="5">
        <v>0</v>
      </c>
      <c r="N461" t="s">
        <v>967</v>
      </c>
      <c r="O461" s="15">
        <v>342</v>
      </c>
      <c r="P461" t="s">
        <v>25778</v>
      </c>
      <c r="Q461" t="s">
        <v>25415</v>
      </c>
      <c r="R461" t="s">
        <v>26957</v>
      </c>
    </row>
    <row r="462" spans="2:18" ht="11" outlineLevel="1" x14ac:dyDescent="0.15">
      <c r="B462" t="s">
        <v>552</v>
      </c>
      <c r="C462" t="s">
        <v>25433</v>
      </c>
      <c r="D462" t="s">
        <v>26470</v>
      </c>
      <c r="E462" t="s">
        <v>26542</v>
      </c>
      <c r="G462" t="s">
        <v>26557</v>
      </c>
      <c r="H462" t="s">
        <v>25433</v>
      </c>
      <c r="I462" t="s">
        <v>25422</v>
      </c>
      <c r="J462" t="s">
        <v>25423</v>
      </c>
      <c r="K462" s="5"/>
      <c r="L462" s="5"/>
      <c r="M462" s="5">
        <v>0</v>
      </c>
      <c r="N462" t="s">
        <v>967</v>
      </c>
      <c r="O462" s="15">
        <v>342</v>
      </c>
      <c r="P462" t="s">
        <v>25778</v>
      </c>
      <c r="Q462" t="s">
        <v>25415</v>
      </c>
      <c r="R462" t="s">
        <v>26958</v>
      </c>
    </row>
    <row r="463" spans="2:18" ht="11" outlineLevel="1" x14ac:dyDescent="0.15">
      <c r="B463" t="s">
        <v>552</v>
      </c>
      <c r="C463" t="s">
        <v>25433</v>
      </c>
      <c r="D463" t="s">
        <v>26470</v>
      </c>
      <c r="E463" t="s">
        <v>26542</v>
      </c>
      <c r="G463" t="s">
        <v>26557</v>
      </c>
      <c r="H463" t="s">
        <v>25433</v>
      </c>
      <c r="I463" t="s">
        <v>25425</v>
      </c>
      <c r="J463" t="s">
        <v>25423</v>
      </c>
      <c r="K463" s="5"/>
      <c r="L463" s="5"/>
      <c r="M463" s="5">
        <v>0</v>
      </c>
      <c r="N463" t="s">
        <v>967</v>
      </c>
      <c r="O463" s="15">
        <v>342</v>
      </c>
      <c r="P463" t="s">
        <v>25778</v>
      </c>
      <c r="Q463" t="s">
        <v>25415</v>
      </c>
      <c r="R463" t="s">
        <v>26959</v>
      </c>
    </row>
    <row r="464" spans="2:18" ht="11" outlineLevel="1" x14ac:dyDescent="0.15">
      <c r="B464" t="s">
        <v>552</v>
      </c>
      <c r="C464" t="s">
        <v>25433</v>
      </c>
      <c r="D464" t="s">
        <v>26470</v>
      </c>
      <c r="E464" t="s">
        <v>26542</v>
      </c>
      <c r="G464" t="s">
        <v>26557</v>
      </c>
      <c r="H464" t="s">
        <v>25433</v>
      </c>
      <c r="I464" t="s">
        <v>25427</v>
      </c>
      <c r="J464" t="s">
        <v>25423</v>
      </c>
      <c r="K464" s="5"/>
      <c r="L464" s="5"/>
      <c r="M464" s="5">
        <v>0</v>
      </c>
      <c r="N464" t="s">
        <v>967</v>
      </c>
      <c r="O464" s="15">
        <v>342</v>
      </c>
      <c r="P464" t="s">
        <v>25778</v>
      </c>
      <c r="Q464" t="s">
        <v>25415</v>
      </c>
      <c r="R464" t="s">
        <v>26960</v>
      </c>
    </row>
    <row r="465" spans="2:18" ht="11" outlineLevel="1" x14ac:dyDescent="0.15">
      <c r="B465" t="s">
        <v>552</v>
      </c>
      <c r="C465" t="s">
        <v>25433</v>
      </c>
      <c r="D465" t="s">
        <v>26470</v>
      </c>
      <c r="E465" t="s">
        <v>26542</v>
      </c>
      <c r="G465" t="s">
        <v>26564</v>
      </c>
      <c r="I465" t="s">
        <v>25412</v>
      </c>
      <c r="J465" t="s">
        <v>25413</v>
      </c>
      <c r="K465" s="5"/>
      <c r="L465" s="5"/>
      <c r="M465" s="5">
        <v>2.2799999999999998</v>
      </c>
      <c r="N465" t="s">
        <v>967</v>
      </c>
      <c r="O465" s="15">
        <v>343</v>
      </c>
      <c r="P465" t="s">
        <v>25778</v>
      </c>
      <c r="Q465" t="s">
        <v>25415</v>
      </c>
      <c r="R465" t="s">
        <v>26961</v>
      </c>
    </row>
    <row r="466" spans="2:18" ht="11" outlineLevel="1" x14ac:dyDescent="0.15">
      <c r="B466" t="s">
        <v>552</v>
      </c>
      <c r="C466" t="s">
        <v>25433</v>
      </c>
      <c r="D466" t="s">
        <v>26470</v>
      </c>
      <c r="E466" t="s">
        <v>26542</v>
      </c>
      <c r="G466" t="s">
        <v>26564</v>
      </c>
      <c r="H466" t="s">
        <v>25408</v>
      </c>
      <c r="I466" t="s">
        <v>25417</v>
      </c>
      <c r="J466" t="s">
        <v>25417</v>
      </c>
      <c r="K466" s="5"/>
      <c r="L466" s="5"/>
      <c r="M466" s="5">
        <v>0</v>
      </c>
      <c r="N466" t="s">
        <v>967</v>
      </c>
      <c r="O466" s="15">
        <v>343</v>
      </c>
      <c r="P466" t="s">
        <v>25778</v>
      </c>
      <c r="Q466" t="s">
        <v>25415</v>
      </c>
      <c r="R466" t="s">
        <v>26962</v>
      </c>
    </row>
    <row r="467" spans="2:18" ht="11" outlineLevel="1" x14ac:dyDescent="0.15">
      <c r="B467" t="s">
        <v>552</v>
      </c>
      <c r="C467" t="s">
        <v>25433</v>
      </c>
      <c r="D467" t="s">
        <v>26470</v>
      </c>
      <c r="E467" t="s">
        <v>26542</v>
      </c>
      <c r="G467" t="s">
        <v>26564</v>
      </c>
      <c r="H467" t="s">
        <v>25429</v>
      </c>
      <c r="I467" t="s">
        <v>25420</v>
      </c>
      <c r="J467" t="s">
        <v>25420</v>
      </c>
      <c r="K467" s="5"/>
      <c r="L467" s="5"/>
      <c r="M467" s="5">
        <v>0</v>
      </c>
      <c r="N467" t="s">
        <v>967</v>
      </c>
      <c r="O467" s="15">
        <v>343</v>
      </c>
      <c r="P467" t="s">
        <v>25778</v>
      </c>
      <c r="Q467" t="s">
        <v>25415</v>
      </c>
      <c r="R467" t="s">
        <v>26963</v>
      </c>
    </row>
    <row r="468" spans="2:18" ht="11" outlineLevel="1" x14ac:dyDescent="0.15">
      <c r="B468" t="s">
        <v>552</v>
      </c>
      <c r="C468" t="s">
        <v>25433</v>
      </c>
      <c r="D468" t="s">
        <v>26470</v>
      </c>
      <c r="E468" t="s">
        <v>26542</v>
      </c>
      <c r="G468" t="s">
        <v>26564</v>
      </c>
      <c r="H468" t="s">
        <v>25433</v>
      </c>
      <c r="I468" t="s">
        <v>25422</v>
      </c>
      <c r="J468" t="s">
        <v>25423</v>
      </c>
      <c r="K468" s="5"/>
      <c r="L468" s="5"/>
      <c r="M468" s="5">
        <v>0</v>
      </c>
      <c r="N468" t="s">
        <v>967</v>
      </c>
      <c r="O468" s="15">
        <v>343</v>
      </c>
      <c r="P468" t="s">
        <v>25778</v>
      </c>
      <c r="Q468" t="s">
        <v>25415</v>
      </c>
      <c r="R468" t="s">
        <v>26964</v>
      </c>
    </row>
    <row r="469" spans="2:18" ht="11" outlineLevel="1" x14ac:dyDescent="0.15">
      <c r="B469" t="s">
        <v>552</v>
      </c>
      <c r="C469" t="s">
        <v>25433</v>
      </c>
      <c r="D469" t="s">
        <v>26470</v>
      </c>
      <c r="E469" t="s">
        <v>26542</v>
      </c>
      <c r="G469" t="s">
        <v>26564</v>
      </c>
      <c r="H469" t="s">
        <v>25433</v>
      </c>
      <c r="I469" t="s">
        <v>25425</v>
      </c>
      <c r="J469" t="s">
        <v>25423</v>
      </c>
      <c r="K469" s="5"/>
      <c r="L469" s="5"/>
      <c r="M469" s="5">
        <v>0</v>
      </c>
      <c r="N469" t="s">
        <v>967</v>
      </c>
      <c r="O469" s="15">
        <v>343</v>
      </c>
      <c r="P469" t="s">
        <v>25778</v>
      </c>
      <c r="Q469" t="s">
        <v>25415</v>
      </c>
      <c r="R469" t="s">
        <v>26965</v>
      </c>
    </row>
    <row r="470" spans="2:18" ht="11" outlineLevel="1" x14ac:dyDescent="0.15">
      <c r="B470" t="s">
        <v>552</v>
      </c>
      <c r="C470" t="s">
        <v>25433</v>
      </c>
      <c r="D470" t="s">
        <v>26470</v>
      </c>
      <c r="E470" t="s">
        <v>26542</v>
      </c>
      <c r="G470" t="s">
        <v>26564</v>
      </c>
      <c r="H470" t="s">
        <v>25433</v>
      </c>
      <c r="I470" t="s">
        <v>25427</v>
      </c>
      <c r="J470" t="s">
        <v>25423</v>
      </c>
      <c r="K470" s="5"/>
      <c r="L470" s="5"/>
      <c r="M470" s="5">
        <v>0</v>
      </c>
      <c r="N470" t="s">
        <v>967</v>
      </c>
      <c r="O470" s="15">
        <v>343</v>
      </c>
      <c r="P470" t="s">
        <v>25778</v>
      </c>
      <c r="Q470" t="s">
        <v>25415</v>
      </c>
      <c r="R470" t="s">
        <v>26966</v>
      </c>
    </row>
    <row r="471" spans="2:18" ht="11" outlineLevel="1" x14ac:dyDescent="0.15">
      <c r="B471" t="s">
        <v>552</v>
      </c>
      <c r="C471" t="s">
        <v>25433</v>
      </c>
      <c r="D471" t="s">
        <v>26470</v>
      </c>
      <c r="E471" t="s">
        <v>26542</v>
      </c>
      <c r="F471" t="s">
        <v>10430</v>
      </c>
      <c r="G471" t="s">
        <v>26571</v>
      </c>
      <c r="I471" t="s">
        <v>25412</v>
      </c>
      <c r="J471" t="s">
        <v>25413</v>
      </c>
      <c r="K471" s="5"/>
      <c r="L471" s="5"/>
      <c r="M471" s="5">
        <v>16.838999999999999</v>
      </c>
      <c r="N471" t="s">
        <v>967</v>
      </c>
      <c r="O471" s="15">
        <v>343</v>
      </c>
      <c r="P471" t="s">
        <v>25778</v>
      </c>
      <c r="Q471" t="s">
        <v>25415</v>
      </c>
      <c r="R471" t="s">
        <v>26967</v>
      </c>
    </row>
    <row r="472" spans="2:18" ht="11" outlineLevel="1" x14ac:dyDescent="0.15">
      <c r="B472" t="s">
        <v>552</v>
      </c>
      <c r="C472" t="s">
        <v>25433</v>
      </c>
      <c r="D472" t="s">
        <v>26470</v>
      </c>
      <c r="E472" t="s">
        <v>26542</v>
      </c>
      <c r="F472" t="s">
        <v>10430</v>
      </c>
      <c r="G472" t="s">
        <v>26571</v>
      </c>
      <c r="H472" t="s">
        <v>25408</v>
      </c>
      <c r="I472" t="s">
        <v>25417</v>
      </c>
      <c r="J472" t="s">
        <v>25417</v>
      </c>
      <c r="K472" s="5"/>
      <c r="L472" s="5"/>
      <c r="M472" s="5">
        <v>0</v>
      </c>
      <c r="N472" t="s">
        <v>967</v>
      </c>
      <c r="O472" s="15">
        <v>343</v>
      </c>
      <c r="P472" t="s">
        <v>25778</v>
      </c>
      <c r="Q472" t="s">
        <v>25415</v>
      </c>
      <c r="R472" t="s">
        <v>26968</v>
      </c>
    </row>
    <row r="473" spans="2:18" ht="11" outlineLevel="1" x14ac:dyDescent="0.15">
      <c r="B473" t="s">
        <v>552</v>
      </c>
      <c r="C473" t="s">
        <v>25433</v>
      </c>
      <c r="D473" t="s">
        <v>26470</v>
      </c>
      <c r="E473" t="s">
        <v>26542</v>
      </c>
      <c r="F473" t="s">
        <v>10430</v>
      </c>
      <c r="G473" t="s">
        <v>26571</v>
      </c>
      <c r="H473" t="s">
        <v>25429</v>
      </c>
      <c r="I473" t="s">
        <v>25420</v>
      </c>
      <c r="J473" t="s">
        <v>25420</v>
      </c>
      <c r="K473" s="5"/>
      <c r="L473" s="5"/>
      <c r="M473" s="5">
        <v>0</v>
      </c>
      <c r="N473" t="s">
        <v>967</v>
      </c>
      <c r="O473" s="15">
        <v>343</v>
      </c>
      <c r="P473" t="s">
        <v>25778</v>
      </c>
      <c r="Q473" t="s">
        <v>25415</v>
      </c>
      <c r="R473" t="s">
        <v>26969</v>
      </c>
    </row>
    <row r="474" spans="2:18" ht="11" outlineLevel="1" x14ac:dyDescent="0.15">
      <c r="B474" t="s">
        <v>552</v>
      </c>
      <c r="C474" t="s">
        <v>25433</v>
      </c>
      <c r="D474" t="s">
        <v>26470</v>
      </c>
      <c r="E474" t="s">
        <v>26542</v>
      </c>
      <c r="F474" t="s">
        <v>10430</v>
      </c>
      <c r="G474" t="s">
        <v>26571</v>
      </c>
      <c r="H474" t="s">
        <v>25433</v>
      </c>
      <c r="I474" t="s">
        <v>25422</v>
      </c>
      <c r="J474" t="s">
        <v>25423</v>
      </c>
      <c r="K474" s="5"/>
      <c r="L474" s="5"/>
      <c r="M474" s="5">
        <v>0</v>
      </c>
      <c r="N474" t="s">
        <v>967</v>
      </c>
      <c r="O474" s="15">
        <v>343</v>
      </c>
      <c r="P474" t="s">
        <v>25778</v>
      </c>
      <c r="Q474" t="s">
        <v>25415</v>
      </c>
      <c r="R474" t="s">
        <v>26970</v>
      </c>
    </row>
    <row r="475" spans="2:18" ht="11" outlineLevel="1" x14ac:dyDescent="0.15">
      <c r="B475" t="s">
        <v>552</v>
      </c>
      <c r="C475" t="s">
        <v>25433</v>
      </c>
      <c r="D475" t="s">
        <v>26470</v>
      </c>
      <c r="E475" t="s">
        <v>26542</v>
      </c>
      <c r="F475" t="s">
        <v>10430</v>
      </c>
      <c r="G475" t="s">
        <v>26571</v>
      </c>
      <c r="H475" t="s">
        <v>25433</v>
      </c>
      <c r="I475" t="s">
        <v>25425</v>
      </c>
      <c r="J475" t="s">
        <v>25423</v>
      </c>
      <c r="K475" s="5"/>
      <c r="L475" s="5"/>
      <c r="M475" s="5">
        <v>0</v>
      </c>
      <c r="N475" t="s">
        <v>967</v>
      </c>
      <c r="O475" s="15">
        <v>343</v>
      </c>
      <c r="P475" t="s">
        <v>25778</v>
      </c>
      <c r="Q475" t="s">
        <v>25415</v>
      </c>
      <c r="R475" t="s">
        <v>26971</v>
      </c>
    </row>
    <row r="476" spans="2:18" ht="11" outlineLevel="1" x14ac:dyDescent="0.15">
      <c r="B476" t="s">
        <v>552</v>
      </c>
      <c r="C476" t="s">
        <v>25433</v>
      </c>
      <c r="D476" t="s">
        <v>26470</v>
      </c>
      <c r="E476" t="s">
        <v>26542</v>
      </c>
      <c r="F476" t="s">
        <v>10430</v>
      </c>
      <c r="G476" t="s">
        <v>26571</v>
      </c>
      <c r="H476" t="s">
        <v>25433</v>
      </c>
      <c r="I476" t="s">
        <v>25427</v>
      </c>
      <c r="J476" t="s">
        <v>25423</v>
      </c>
      <c r="K476" s="5"/>
      <c r="L476" s="5"/>
      <c r="M476" s="5">
        <v>0</v>
      </c>
      <c r="N476" t="s">
        <v>967</v>
      </c>
      <c r="O476" s="15">
        <v>343</v>
      </c>
      <c r="P476" t="s">
        <v>25778</v>
      </c>
      <c r="Q476" t="s">
        <v>25415</v>
      </c>
      <c r="R476" t="s">
        <v>26972</v>
      </c>
    </row>
    <row r="477" spans="2:18" ht="11" outlineLevel="1" x14ac:dyDescent="0.15">
      <c r="B477" t="s">
        <v>552</v>
      </c>
      <c r="C477" t="s">
        <v>25433</v>
      </c>
      <c r="D477" t="s">
        <v>26470</v>
      </c>
      <c r="E477" t="s">
        <v>26542</v>
      </c>
      <c r="F477" t="s">
        <v>10430</v>
      </c>
      <c r="G477" t="s">
        <v>26578</v>
      </c>
      <c r="I477" t="s">
        <v>25412</v>
      </c>
      <c r="J477" t="s">
        <v>25413</v>
      </c>
      <c r="K477" s="5"/>
      <c r="L477" s="5"/>
      <c r="M477" s="5">
        <v>181.136</v>
      </c>
      <c r="N477" t="s">
        <v>967</v>
      </c>
      <c r="O477" s="15">
        <v>343</v>
      </c>
      <c r="P477" t="s">
        <v>25778</v>
      </c>
      <c r="Q477" t="s">
        <v>25415</v>
      </c>
      <c r="R477" t="s">
        <v>26973</v>
      </c>
    </row>
    <row r="478" spans="2:18" ht="11" outlineLevel="1" x14ac:dyDescent="0.15">
      <c r="B478" t="s">
        <v>552</v>
      </c>
      <c r="C478" t="s">
        <v>25433</v>
      </c>
      <c r="D478" t="s">
        <v>26470</v>
      </c>
      <c r="E478" t="s">
        <v>26542</v>
      </c>
      <c r="F478" t="s">
        <v>10430</v>
      </c>
      <c r="G478" t="s">
        <v>26578</v>
      </c>
      <c r="H478" t="s">
        <v>25408</v>
      </c>
      <c r="I478" t="s">
        <v>25417</v>
      </c>
      <c r="J478" t="s">
        <v>25417</v>
      </c>
      <c r="K478" s="5"/>
      <c r="L478" s="5"/>
      <c r="M478" s="5">
        <v>58.009</v>
      </c>
      <c r="N478" t="s">
        <v>967</v>
      </c>
      <c r="O478" s="15">
        <v>343</v>
      </c>
      <c r="P478" t="s">
        <v>25778</v>
      </c>
      <c r="Q478" t="s">
        <v>25415</v>
      </c>
      <c r="R478" t="s">
        <v>26974</v>
      </c>
    </row>
    <row r="479" spans="2:18" ht="11" outlineLevel="1" x14ac:dyDescent="0.15">
      <c r="B479" t="s">
        <v>552</v>
      </c>
      <c r="C479" t="s">
        <v>25433</v>
      </c>
      <c r="D479" t="s">
        <v>26470</v>
      </c>
      <c r="E479" t="s">
        <v>26542</v>
      </c>
      <c r="F479" t="s">
        <v>10430</v>
      </c>
      <c r="G479" t="s">
        <v>26578</v>
      </c>
      <c r="H479" t="s">
        <v>25429</v>
      </c>
      <c r="I479" t="s">
        <v>25420</v>
      </c>
      <c r="J479" t="s">
        <v>25420</v>
      </c>
      <c r="K479" s="5"/>
      <c r="L479" s="5"/>
      <c r="M479" s="5">
        <v>47.889000000000003</v>
      </c>
      <c r="N479" t="s">
        <v>967</v>
      </c>
      <c r="O479" s="15">
        <v>343</v>
      </c>
      <c r="P479" t="s">
        <v>25778</v>
      </c>
      <c r="Q479" t="s">
        <v>25415</v>
      </c>
      <c r="R479" t="s">
        <v>26975</v>
      </c>
    </row>
    <row r="480" spans="2:18" ht="11" outlineLevel="1" x14ac:dyDescent="0.15">
      <c r="B480" t="s">
        <v>552</v>
      </c>
      <c r="C480" t="s">
        <v>25433</v>
      </c>
      <c r="D480" t="s">
        <v>26470</v>
      </c>
      <c r="E480" t="s">
        <v>26542</v>
      </c>
      <c r="F480" t="s">
        <v>10430</v>
      </c>
      <c r="G480" t="s">
        <v>26578</v>
      </c>
      <c r="H480" t="s">
        <v>25433</v>
      </c>
      <c r="I480" t="s">
        <v>25422</v>
      </c>
      <c r="J480" t="s">
        <v>25423</v>
      </c>
      <c r="K480" s="5"/>
      <c r="L480" s="5"/>
      <c r="M480" s="5">
        <v>30.591999999999999</v>
      </c>
      <c r="N480" t="s">
        <v>967</v>
      </c>
      <c r="O480" s="15">
        <v>343</v>
      </c>
      <c r="P480" t="s">
        <v>25778</v>
      </c>
      <c r="Q480" t="s">
        <v>25415</v>
      </c>
      <c r="R480" t="s">
        <v>26976</v>
      </c>
    </row>
    <row r="481" spans="2:18" ht="11" outlineLevel="1" x14ac:dyDescent="0.15">
      <c r="B481" t="s">
        <v>552</v>
      </c>
      <c r="C481" t="s">
        <v>25433</v>
      </c>
      <c r="D481" t="s">
        <v>26470</v>
      </c>
      <c r="E481" t="s">
        <v>26542</v>
      </c>
      <c r="F481" t="s">
        <v>10430</v>
      </c>
      <c r="G481" t="s">
        <v>26578</v>
      </c>
      <c r="H481" t="s">
        <v>25433</v>
      </c>
      <c r="I481" t="s">
        <v>25425</v>
      </c>
      <c r="J481" t="s">
        <v>25423</v>
      </c>
      <c r="K481" s="5"/>
      <c r="L481" s="5"/>
      <c r="M481" s="5">
        <v>0</v>
      </c>
      <c r="N481" t="s">
        <v>967</v>
      </c>
      <c r="O481" s="15">
        <v>343</v>
      </c>
      <c r="P481" t="s">
        <v>25778</v>
      </c>
      <c r="Q481" t="s">
        <v>25415</v>
      </c>
      <c r="R481" t="s">
        <v>26977</v>
      </c>
    </row>
    <row r="482" spans="2:18" ht="11" outlineLevel="1" x14ac:dyDescent="0.15">
      <c r="B482" t="s">
        <v>552</v>
      </c>
      <c r="C482" t="s">
        <v>25433</v>
      </c>
      <c r="D482" t="s">
        <v>26470</v>
      </c>
      <c r="E482" t="s">
        <v>26542</v>
      </c>
      <c r="F482" t="s">
        <v>10430</v>
      </c>
      <c r="G482" t="s">
        <v>26578</v>
      </c>
      <c r="H482" t="s">
        <v>25433</v>
      </c>
      <c r="I482" t="s">
        <v>25427</v>
      </c>
      <c r="J482" t="s">
        <v>25423</v>
      </c>
      <c r="K482" s="5"/>
      <c r="L482" s="5"/>
      <c r="M482" s="5">
        <v>30.591999999999999</v>
      </c>
      <c r="N482" t="s">
        <v>967</v>
      </c>
      <c r="O482" s="15">
        <v>343</v>
      </c>
      <c r="P482" t="s">
        <v>25778</v>
      </c>
      <c r="Q482" t="s">
        <v>25415</v>
      </c>
      <c r="R482" t="s">
        <v>26978</v>
      </c>
    </row>
    <row r="483" spans="2:18" ht="11" outlineLevel="1" x14ac:dyDescent="0.15">
      <c r="B483" t="s">
        <v>552</v>
      </c>
      <c r="C483" t="s">
        <v>25433</v>
      </c>
      <c r="D483" t="s">
        <v>26470</v>
      </c>
      <c r="E483" t="s">
        <v>26542</v>
      </c>
      <c r="F483" t="s">
        <v>10430</v>
      </c>
      <c r="G483" t="s">
        <v>26585</v>
      </c>
      <c r="I483" t="s">
        <v>25412</v>
      </c>
      <c r="J483" t="s">
        <v>25413</v>
      </c>
      <c r="K483" s="5">
        <v>30189.332999999999</v>
      </c>
      <c r="L483" s="5">
        <v>6</v>
      </c>
      <c r="M483" s="5">
        <v>181.136</v>
      </c>
      <c r="N483" t="s">
        <v>967</v>
      </c>
      <c r="O483" s="15">
        <v>343</v>
      </c>
      <c r="P483" t="s">
        <v>25778</v>
      </c>
      <c r="Q483" t="s">
        <v>25415</v>
      </c>
      <c r="R483" t="s">
        <v>26979</v>
      </c>
    </row>
    <row r="484" spans="2:18" ht="11" outlineLevel="1" x14ac:dyDescent="0.15">
      <c r="B484" t="s">
        <v>552</v>
      </c>
      <c r="C484" t="s">
        <v>25433</v>
      </c>
      <c r="D484" t="s">
        <v>26470</v>
      </c>
      <c r="E484" t="s">
        <v>26542</v>
      </c>
      <c r="F484" t="s">
        <v>10430</v>
      </c>
      <c r="G484" t="s">
        <v>26585</v>
      </c>
      <c r="H484" t="s">
        <v>25408</v>
      </c>
      <c r="I484" t="s">
        <v>25417</v>
      </c>
      <c r="J484" t="s">
        <v>25417</v>
      </c>
      <c r="K484" s="5">
        <v>14502.25</v>
      </c>
      <c r="L484" s="5">
        <v>4</v>
      </c>
      <c r="M484" s="5">
        <v>58.009</v>
      </c>
      <c r="N484" t="s">
        <v>967</v>
      </c>
      <c r="O484" s="15">
        <v>343</v>
      </c>
      <c r="P484" t="s">
        <v>25778</v>
      </c>
      <c r="Q484" t="s">
        <v>25415</v>
      </c>
      <c r="R484" t="s">
        <v>26980</v>
      </c>
    </row>
    <row r="485" spans="2:18" ht="11" outlineLevel="1" x14ac:dyDescent="0.15">
      <c r="B485" t="s">
        <v>552</v>
      </c>
      <c r="C485" t="s">
        <v>25433</v>
      </c>
      <c r="D485" t="s">
        <v>26470</v>
      </c>
      <c r="E485" t="s">
        <v>26542</v>
      </c>
      <c r="F485" t="s">
        <v>10430</v>
      </c>
      <c r="G485" t="s">
        <v>26585</v>
      </c>
      <c r="H485" t="s">
        <v>25429</v>
      </c>
      <c r="I485" t="s">
        <v>25420</v>
      </c>
      <c r="J485" t="s">
        <v>25420</v>
      </c>
      <c r="K485" s="5">
        <v>23944.5</v>
      </c>
      <c r="L485" s="5">
        <v>2</v>
      </c>
      <c r="M485" s="5">
        <v>47.889000000000003</v>
      </c>
      <c r="N485" t="s">
        <v>967</v>
      </c>
      <c r="O485" s="15">
        <v>343</v>
      </c>
      <c r="P485" t="s">
        <v>25778</v>
      </c>
      <c r="Q485" t="s">
        <v>25415</v>
      </c>
      <c r="R485" t="s">
        <v>26981</v>
      </c>
    </row>
    <row r="486" spans="2:18" ht="11" outlineLevel="1" x14ac:dyDescent="0.15">
      <c r="B486" t="s">
        <v>552</v>
      </c>
      <c r="C486" t="s">
        <v>25433</v>
      </c>
      <c r="D486" t="s">
        <v>26470</v>
      </c>
      <c r="E486" t="s">
        <v>26542</v>
      </c>
      <c r="F486" t="s">
        <v>10430</v>
      </c>
      <c r="G486" t="s">
        <v>26585</v>
      </c>
      <c r="H486" t="s">
        <v>25433</v>
      </c>
      <c r="I486" t="s">
        <v>25422</v>
      </c>
      <c r="J486" t="s">
        <v>25423</v>
      </c>
      <c r="K486" s="5">
        <v>30592</v>
      </c>
      <c r="L486" s="5">
        <v>1</v>
      </c>
      <c r="M486" s="5">
        <v>30.591999999999999</v>
      </c>
      <c r="N486" t="s">
        <v>967</v>
      </c>
      <c r="O486" s="15">
        <v>343</v>
      </c>
      <c r="P486" t="s">
        <v>25778</v>
      </c>
      <c r="Q486" t="s">
        <v>25415</v>
      </c>
      <c r="R486" t="s">
        <v>26982</v>
      </c>
    </row>
    <row r="487" spans="2:18" ht="11" outlineLevel="1" x14ac:dyDescent="0.15">
      <c r="B487" t="s">
        <v>552</v>
      </c>
      <c r="C487" t="s">
        <v>25433</v>
      </c>
      <c r="D487" t="s">
        <v>26470</v>
      </c>
      <c r="E487" t="s">
        <v>26542</v>
      </c>
      <c r="F487" t="s">
        <v>10430</v>
      </c>
      <c r="G487" t="s">
        <v>26585</v>
      </c>
      <c r="H487" t="s">
        <v>25433</v>
      </c>
      <c r="I487" t="s">
        <v>25425</v>
      </c>
      <c r="J487" t="s">
        <v>25423</v>
      </c>
      <c r="K487" s="5"/>
      <c r="L487" s="5"/>
      <c r="M487" s="5">
        <v>0</v>
      </c>
      <c r="N487" t="s">
        <v>967</v>
      </c>
      <c r="O487" s="15">
        <v>343</v>
      </c>
      <c r="P487" t="s">
        <v>25778</v>
      </c>
      <c r="Q487" t="s">
        <v>25415</v>
      </c>
      <c r="R487" t="s">
        <v>26983</v>
      </c>
    </row>
    <row r="488" spans="2:18" ht="11" outlineLevel="1" x14ac:dyDescent="0.15">
      <c r="B488" t="s">
        <v>552</v>
      </c>
      <c r="C488" t="s">
        <v>25433</v>
      </c>
      <c r="D488" t="s">
        <v>26470</v>
      </c>
      <c r="E488" t="s">
        <v>26542</v>
      </c>
      <c r="F488" t="s">
        <v>10430</v>
      </c>
      <c r="G488" t="s">
        <v>26585</v>
      </c>
      <c r="H488" t="s">
        <v>25433</v>
      </c>
      <c r="I488" t="s">
        <v>25427</v>
      </c>
      <c r="J488" t="s">
        <v>25423</v>
      </c>
      <c r="K488" s="5">
        <v>30592</v>
      </c>
      <c r="L488" s="5">
        <v>1</v>
      </c>
      <c r="M488" s="5">
        <v>30.591999999999999</v>
      </c>
      <c r="N488" t="s">
        <v>967</v>
      </c>
      <c r="O488" s="15">
        <v>343</v>
      </c>
      <c r="P488" t="s">
        <v>25778</v>
      </c>
      <c r="Q488" t="s">
        <v>25415</v>
      </c>
      <c r="R488" t="s">
        <v>26984</v>
      </c>
    </row>
    <row r="489" spans="2:18" ht="11" outlineLevel="1" x14ac:dyDescent="0.15">
      <c r="B489" t="s">
        <v>549</v>
      </c>
      <c r="C489" t="s">
        <v>25433</v>
      </c>
      <c r="D489" t="s">
        <v>26470</v>
      </c>
      <c r="E489" t="s">
        <v>26471</v>
      </c>
      <c r="G489" t="s">
        <v>26592</v>
      </c>
      <c r="I489" t="s">
        <v>25412</v>
      </c>
      <c r="J489" t="s">
        <v>25413</v>
      </c>
      <c r="K489" s="5">
        <v>21020</v>
      </c>
      <c r="L489" s="5">
        <v>1</v>
      </c>
      <c r="M489" s="5">
        <v>21.02</v>
      </c>
      <c r="N489" t="s">
        <v>967</v>
      </c>
      <c r="O489" s="15">
        <v>351</v>
      </c>
      <c r="P489" t="s">
        <v>25778</v>
      </c>
      <c r="Q489" t="s">
        <v>25415</v>
      </c>
      <c r="R489" t="s">
        <v>26985</v>
      </c>
    </row>
    <row r="490" spans="2:18" ht="11" outlineLevel="1" x14ac:dyDescent="0.15">
      <c r="B490" t="s">
        <v>549</v>
      </c>
      <c r="C490" t="s">
        <v>25433</v>
      </c>
      <c r="D490" t="s">
        <v>26470</v>
      </c>
      <c r="E490" t="s">
        <v>26471</v>
      </c>
      <c r="G490" t="s">
        <v>26592</v>
      </c>
      <c r="H490" t="s">
        <v>25408</v>
      </c>
      <c r="I490" t="s">
        <v>25417</v>
      </c>
      <c r="J490" t="s">
        <v>25417</v>
      </c>
      <c r="K490" s="5">
        <v>28000</v>
      </c>
      <c r="L490" s="5">
        <v>2</v>
      </c>
      <c r="M490" s="5">
        <v>56</v>
      </c>
      <c r="N490" t="s">
        <v>967</v>
      </c>
      <c r="O490" s="15">
        <v>351</v>
      </c>
      <c r="P490" t="s">
        <v>25778</v>
      </c>
      <c r="Q490" t="s">
        <v>25415</v>
      </c>
      <c r="R490" t="s">
        <v>26986</v>
      </c>
    </row>
    <row r="491" spans="2:18" ht="11" outlineLevel="1" x14ac:dyDescent="0.15">
      <c r="B491" t="s">
        <v>549</v>
      </c>
      <c r="C491" t="s">
        <v>25433</v>
      </c>
      <c r="D491" t="s">
        <v>26470</v>
      </c>
      <c r="E491" t="s">
        <v>26471</v>
      </c>
      <c r="G491" t="s">
        <v>26592</v>
      </c>
      <c r="H491" t="s">
        <v>25429</v>
      </c>
      <c r="I491" t="s">
        <v>25420</v>
      </c>
      <c r="J491" t="s">
        <v>25420</v>
      </c>
      <c r="K491" s="5">
        <v>35821.5</v>
      </c>
      <c r="L491" s="5">
        <v>2</v>
      </c>
      <c r="M491" s="5">
        <v>71.643000000000001</v>
      </c>
      <c r="N491" t="s">
        <v>967</v>
      </c>
      <c r="O491" s="15">
        <v>351</v>
      </c>
      <c r="P491" t="s">
        <v>25778</v>
      </c>
      <c r="Q491" t="s">
        <v>25415</v>
      </c>
      <c r="R491" t="s">
        <v>26987</v>
      </c>
    </row>
    <row r="492" spans="2:18" ht="11" outlineLevel="1" x14ac:dyDescent="0.15">
      <c r="B492" t="s">
        <v>549</v>
      </c>
      <c r="C492" t="s">
        <v>25433</v>
      </c>
      <c r="D492" t="s">
        <v>26470</v>
      </c>
      <c r="E492" t="s">
        <v>26471</v>
      </c>
      <c r="G492" t="s">
        <v>26592</v>
      </c>
      <c r="H492" t="s">
        <v>25433</v>
      </c>
      <c r="I492" t="s">
        <v>25422</v>
      </c>
      <c r="J492" t="s">
        <v>25423</v>
      </c>
      <c r="K492" s="5">
        <v>26191.25</v>
      </c>
      <c r="L492" s="5">
        <v>4</v>
      </c>
      <c r="M492" s="5">
        <v>104.765</v>
      </c>
      <c r="N492" t="s">
        <v>967</v>
      </c>
      <c r="O492" s="15">
        <v>351</v>
      </c>
      <c r="P492" t="s">
        <v>25778</v>
      </c>
      <c r="Q492" t="s">
        <v>25415</v>
      </c>
      <c r="R492" t="s">
        <v>26988</v>
      </c>
    </row>
    <row r="493" spans="2:18" ht="11" outlineLevel="1" x14ac:dyDescent="0.15">
      <c r="B493" t="s">
        <v>549</v>
      </c>
      <c r="C493" t="s">
        <v>25433</v>
      </c>
      <c r="D493" t="s">
        <v>26470</v>
      </c>
      <c r="E493" t="s">
        <v>26471</v>
      </c>
      <c r="G493" t="s">
        <v>26592</v>
      </c>
      <c r="H493" t="s">
        <v>25433</v>
      </c>
      <c r="I493" t="s">
        <v>25425</v>
      </c>
      <c r="J493" t="s">
        <v>25423</v>
      </c>
      <c r="K493" s="5"/>
      <c r="L493" s="5"/>
      <c r="M493" s="5">
        <v>0</v>
      </c>
      <c r="N493" t="s">
        <v>967</v>
      </c>
      <c r="O493" s="15">
        <v>351</v>
      </c>
      <c r="P493" t="s">
        <v>25778</v>
      </c>
      <c r="Q493" t="s">
        <v>25415</v>
      </c>
      <c r="R493" t="s">
        <v>26989</v>
      </c>
    </row>
    <row r="494" spans="2:18" ht="11" outlineLevel="1" x14ac:dyDescent="0.15">
      <c r="B494" t="s">
        <v>549</v>
      </c>
      <c r="C494" t="s">
        <v>25433</v>
      </c>
      <c r="D494" t="s">
        <v>26470</v>
      </c>
      <c r="E494" t="s">
        <v>26471</v>
      </c>
      <c r="G494" t="s">
        <v>26592</v>
      </c>
      <c r="H494" t="s">
        <v>25433</v>
      </c>
      <c r="I494" t="s">
        <v>25427</v>
      </c>
      <c r="J494" t="s">
        <v>25423</v>
      </c>
      <c r="K494" s="5">
        <v>26191.25</v>
      </c>
      <c r="L494" s="5">
        <v>4</v>
      </c>
      <c r="M494" s="5">
        <v>104.765</v>
      </c>
      <c r="N494" t="s">
        <v>967</v>
      </c>
      <c r="O494" s="15">
        <v>351</v>
      </c>
      <c r="P494" t="s">
        <v>25778</v>
      </c>
      <c r="Q494" t="s">
        <v>25415</v>
      </c>
      <c r="R494" t="s">
        <v>26990</v>
      </c>
    </row>
    <row r="495" spans="2:18" ht="11" outlineLevel="1" x14ac:dyDescent="0.15">
      <c r="B495" t="s">
        <v>549</v>
      </c>
      <c r="C495" t="s">
        <v>25433</v>
      </c>
      <c r="D495" t="s">
        <v>26470</v>
      </c>
      <c r="E495" t="s">
        <v>26471</v>
      </c>
      <c r="G495" t="s">
        <v>26599</v>
      </c>
      <c r="I495" t="s">
        <v>25412</v>
      </c>
      <c r="J495" t="s">
        <v>25413</v>
      </c>
      <c r="K495" s="5"/>
      <c r="L495" s="5"/>
      <c r="M495" s="5">
        <v>2.754</v>
      </c>
      <c r="N495" t="s">
        <v>967</v>
      </c>
      <c r="O495" s="15">
        <v>351</v>
      </c>
      <c r="P495" t="s">
        <v>25778</v>
      </c>
      <c r="Q495" t="s">
        <v>25415</v>
      </c>
      <c r="R495" t="s">
        <v>26991</v>
      </c>
    </row>
    <row r="496" spans="2:18" ht="11" outlineLevel="1" x14ac:dyDescent="0.15">
      <c r="B496" t="s">
        <v>549</v>
      </c>
      <c r="C496" t="s">
        <v>25433</v>
      </c>
      <c r="D496" t="s">
        <v>26470</v>
      </c>
      <c r="E496" t="s">
        <v>26471</v>
      </c>
      <c r="G496" t="s">
        <v>26599</v>
      </c>
      <c r="H496" t="s">
        <v>25408</v>
      </c>
      <c r="I496" t="s">
        <v>25417</v>
      </c>
      <c r="J496" t="s">
        <v>25417</v>
      </c>
      <c r="K496" s="5"/>
      <c r="L496" s="5"/>
      <c r="M496" s="5">
        <v>2.1</v>
      </c>
      <c r="N496" t="s">
        <v>967</v>
      </c>
      <c r="O496" s="15">
        <v>351</v>
      </c>
      <c r="P496" t="s">
        <v>25778</v>
      </c>
      <c r="Q496" t="s">
        <v>25415</v>
      </c>
      <c r="R496" t="s">
        <v>26992</v>
      </c>
    </row>
    <row r="497" spans="2:18" ht="11" outlineLevel="1" x14ac:dyDescent="0.15">
      <c r="B497" t="s">
        <v>549</v>
      </c>
      <c r="C497" t="s">
        <v>25433</v>
      </c>
      <c r="D497" t="s">
        <v>26470</v>
      </c>
      <c r="E497" t="s">
        <v>26471</v>
      </c>
      <c r="G497" t="s">
        <v>26599</v>
      </c>
      <c r="H497" t="s">
        <v>25429</v>
      </c>
      <c r="I497" t="s">
        <v>25420</v>
      </c>
      <c r="J497" t="s">
        <v>25420</v>
      </c>
      <c r="K497" s="5"/>
      <c r="L497" s="5"/>
      <c r="M497" s="5">
        <v>3.2</v>
      </c>
      <c r="N497" t="s">
        <v>967</v>
      </c>
      <c r="O497" s="15">
        <v>351</v>
      </c>
      <c r="P497" t="s">
        <v>25778</v>
      </c>
      <c r="Q497" t="s">
        <v>25415</v>
      </c>
      <c r="R497" t="s">
        <v>26993</v>
      </c>
    </row>
    <row r="498" spans="2:18" ht="11" outlineLevel="1" x14ac:dyDescent="0.15">
      <c r="B498" t="s">
        <v>549</v>
      </c>
      <c r="C498" t="s">
        <v>25433</v>
      </c>
      <c r="D498" t="s">
        <v>26470</v>
      </c>
      <c r="E498" t="s">
        <v>26471</v>
      </c>
      <c r="G498" t="s">
        <v>26599</v>
      </c>
      <c r="H498" t="s">
        <v>25433</v>
      </c>
      <c r="I498" t="s">
        <v>25422</v>
      </c>
      <c r="J498" t="s">
        <v>25423</v>
      </c>
      <c r="K498" s="5"/>
      <c r="L498" s="5"/>
      <c r="M498" s="5">
        <v>3.3</v>
      </c>
      <c r="N498" t="s">
        <v>967</v>
      </c>
      <c r="O498" s="15">
        <v>351</v>
      </c>
      <c r="P498" t="s">
        <v>25778</v>
      </c>
      <c r="Q498" t="s">
        <v>25415</v>
      </c>
      <c r="R498" t="s">
        <v>26994</v>
      </c>
    </row>
    <row r="499" spans="2:18" ht="11" outlineLevel="1" x14ac:dyDescent="0.15">
      <c r="B499" t="s">
        <v>549</v>
      </c>
      <c r="C499" t="s">
        <v>25433</v>
      </c>
      <c r="D499" t="s">
        <v>26470</v>
      </c>
      <c r="E499" t="s">
        <v>26471</v>
      </c>
      <c r="G499" t="s">
        <v>26599</v>
      </c>
      <c r="H499" t="s">
        <v>25433</v>
      </c>
      <c r="I499" t="s">
        <v>25425</v>
      </c>
      <c r="J499" t="s">
        <v>25423</v>
      </c>
      <c r="K499" s="5"/>
      <c r="L499" s="5"/>
      <c r="M499" s="5">
        <v>0</v>
      </c>
      <c r="N499" t="s">
        <v>967</v>
      </c>
      <c r="O499" s="15">
        <v>351</v>
      </c>
      <c r="P499" t="s">
        <v>25778</v>
      </c>
      <c r="Q499" t="s">
        <v>25415</v>
      </c>
      <c r="R499" t="s">
        <v>26995</v>
      </c>
    </row>
    <row r="500" spans="2:18" ht="11" outlineLevel="1" x14ac:dyDescent="0.15">
      <c r="B500" t="s">
        <v>549</v>
      </c>
      <c r="C500" t="s">
        <v>25433</v>
      </c>
      <c r="D500" t="s">
        <v>26470</v>
      </c>
      <c r="E500" t="s">
        <v>26471</v>
      </c>
      <c r="G500" t="s">
        <v>26599</v>
      </c>
      <c r="H500" t="s">
        <v>25433</v>
      </c>
      <c r="I500" t="s">
        <v>25427</v>
      </c>
      <c r="J500" t="s">
        <v>25423</v>
      </c>
      <c r="K500" s="5"/>
      <c r="L500" s="5"/>
      <c r="M500" s="5">
        <v>3.3</v>
      </c>
      <c r="N500" t="s">
        <v>967</v>
      </c>
      <c r="O500" s="15">
        <v>351</v>
      </c>
      <c r="P500" t="s">
        <v>25778</v>
      </c>
      <c r="Q500" t="s">
        <v>25415</v>
      </c>
      <c r="R500" t="s">
        <v>26996</v>
      </c>
    </row>
    <row r="501" spans="2:18" ht="11" outlineLevel="1" x14ac:dyDescent="0.15">
      <c r="B501" t="s">
        <v>549</v>
      </c>
      <c r="C501" t="s">
        <v>25433</v>
      </c>
      <c r="D501" t="s">
        <v>26470</v>
      </c>
      <c r="E501" t="s">
        <v>26471</v>
      </c>
      <c r="G501" t="s">
        <v>26606</v>
      </c>
      <c r="I501" t="s">
        <v>25412</v>
      </c>
      <c r="J501" t="s">
        <v>25413</v>
      </c>
      <c r="K501" s="5"/>
      <c r="L501" s="5"/>
      <c r="M501" s="5">
        <v>0</v>
      </c>
      <c r="N501" t="s">
        <v>967</v>
      </c>
      <c r="O501" s="15">
        <v>351</v>
      </c>
      <c r="P501" t="s">
        <v>25778</v>
      </c>
      <c r="Q501" t="s">
        <v>25415</v>
      </c>
      <c r="R501" t="s">
        <v>26997</v>
      </c>
    </row>
    <row r="502" spans="2:18" ht="11" outlineLevel="1" x14ac:dyDescent="0.15">
      <c r="B502" t="s">
        <v>549</v>
      </c>
      <c r="C502" t="s">
        <v>25433</v>
      </c>
      <c r="D502" t="s">
        <v>26470</v>
      </c>
      <c r="E502" t="s">
        <v>26471</v>
      </c>
      <c r="G502" t="s">
        <v>26606</v>
      </c>
      <c r="H502" t="s">
        <v>25408</v>
      </c>
      <c r="I502" t="s">
        <v>25417</v>
      </c>
      <c r="J502" t="s">
        <v>25417</v>
      </c>
      <c r="K502" s="5"/>
      <c r="L502" s="5"/>
      <c r="M502" s="5">
        <v>1.84</v>
      </c>
      <c r="N502" t="s">
        <v>967</v>
      </c>
      <c r="O502" s="15">
        <v>351</v>
      </c>
      <c r="P502" t="s">
        <v>25778</v>
      </c>
      <c r="Q502" t="s">
        <v>25415</v>
      </c>
      <c r="R502" t="s">
        <v>26998</v>
      </c>
    </row>
    <row r="503" spans="2:18" ht="11" outlineLevel="1" x14ac:dyDescent="0.15">
      <c r="B503" t="s">
        <v>549</v>
      </c>
      <c r="C503" t="s">
        <v>25433</v>
      </c>
      <c r="D503" t="s">
        <v>26470</v>
      </c>
      <c r="E503" t="s">
        <v>26471</v>
      </c>
      <c r="G503" t="s">
        <v>26606</v>
      </c>
      <c r="H503" t="s">
        <v>25429</v>
      </c>
      <c r="I503" t="s">
        <v>25420</v>
      </c>
      <c r="J503" t="s">
        <v>25420</v>
      </c>
      <c r="K503" s="5"/>
      <c r="L503" s="5"/>
      <c r="M503" s="5">
        <v>9.3759999999999994</v>
      </c>
      <c r="N503" t="s">
        <v>967</v>
      </c>
      <c r="O503" s="15">
        <v>351</v>
      </c>
      <c r="P503" t="s">
        <v>25778</v>
      </c>
      <c r="Q503" t="s">
        <v>25415</v>
      </c>
      <c r="R503" t="s">
        <v>26999</v>
      </c>
    </row>
    <row r="504" spans="2:18" ht="11" outlineLevel="1" x14ac:dyDescent="0.15">
      <c r="B504" t="s">
        <v>549</v>
      </c>
      <c r="C504" t="s">
        <v>25433</v>
      </c>
      <c r="D504" t="s">
        <v>26470</v>
      </c>
      <c r="E504" t="s">
        <v>26471</v>
      </c>
      <c r="G504" t="s">
        <v>26606</v>
      </c>
      <c r="H504" t="s">
        <v>25433</v>
      </c>
      <c r="I504" t="s">
        <v>25422</v>
      </c>
      <c r="J504" t="s">
        <v>25423</v>
      </c>
      <c r="K504" s="5"/>
      <c r="L504" s="5"/>
      <c r="M504" s="5">
        <v>6.9340000000000002</v>
      </c>
      <c r="N504" t="s">
        <v>967</v>
      </c>
      <c r="O504" s="15">
        <v>351</v>
      </c>
      <c r="P504" t="s">
        <v>25778</v>
      </c>
      <c r="Q504" t="s">
        <v>25415</v>
      </c>
      <c r="R504" t="s">
        <v>27000</v>
      </c>
    </row>
    <row r="505" spans="2:18" ht="11" outlineLevel="1" x14ac:dyDescent="0.15">
      <c r="B505" t="s">
        <v>549</v>
      </c>
      <c r="C505" t="s">
        <v>25433</v>
      </c>
      <c r="D505" t="s">
        <v>26470</v>
      </c>
      <c r="E505" t="s">
        <v>26471</v>
      </c>
      <c r="G505" t="s">
        <v>26606</v>
      </c>
      <c r="H505" t="s">
        <v>25433</v>
      </c>
      <c r="I505" t="s">
        <v>25425</v>
      </c>
      <c r="J505" t="s">
        <v>25423</v>
      </c>
      <c r="K505" s="5"/>
      <c r="L505" s="5"/>
      <c r="M505" s="5">
        <v>0</v>
      </c>
      <c r="N505" t="s">
        <v>967</v>
      </c>
      <c r="O505" s="15">
        <v>351</v>
      </c>
      <c r="P505" t="s">
        <v>25778</v>
      </c>
      <c r="Q505" t="s">
        <v>25415</v>
      </c>
      <c r="R505" t="s">
        <v>27001</v>
      </c>
    </row>
    <row r="506" spans="2:18" ht="11" outlineLevel="1" x14ac:dyDescent="0.15">
      <c r="B506" t="s">
        <v>549</v>
      </c>
      <c r="C506" t="s">
        <v>25433</v>
      </c>
      <c r="D506" t="s">
        <v>26470</v>
      </c>
      <c r="E506" t="s">
        <v>26471</v>
      </c>
      <c r="G506" t="s">
        <v>26606</v>
      </c>
      <c r="H506" t="s">
        <v>25433</v>
      </c>
      <c r="I506" t="s">
        <v>25427</v>
      </c>
      <c r="J506" t="s">
        <v>25423</v>
      </c>
      <c r="K506" s="5"/>
      <c r="L506" s="5"/>
      <c r="M506" s="5">
        <v>6.9340000000000002</v>
      </c>
      <c r="N506" t="s">
        <v>967</v>
      </c>
      <c r="O506" s="15">
        <v>351</v>
      </c>
      <c r="P506" t="s">
        <v>25778</v>
      </c>
      <c r="Q506" t="s">
        <v>25415</v>
      </c>
      <c r="R506" t="s">
        <v>27002</v>
      </c>
    </row>
    <row r="507" spans="2:18" ht="11" outlineLevel="1" x14ac:dyDescent="0.15">
      <c r="B507" t="s">
        <v>549</v>
      </c>
      <c r="C507" t="s">
        <v>25433</v>
      </c>
      <c r="D507" t="s">
        <v>26470</v>
      </c>
      <c r="E507" t="s">
        <v>26471</v>
      </c>
      <c r="G507" t="s">
        <v>26613</v>
      </c>
      <c r="I507" t="s">
        <v>25412</v>
      </c>
      <c r="J507" t="s">
        <v>25413</v>
      </c>
      <c r="K507" s="5"/>
      <c r="L507" s="5"/>
      <c r="M507" s="5">
        <v>17.344000000000001</v>
      </c>
      <c r="N507" t="s">
        <v>967</v>
      </c>
      <c r="O507" s="15">
        <v>351</v>
      </c>
      <c r="P507" t="s">
        <v>25778</v>
      </c>
      <c r="Q507" t="s">
        <v>25415</v>
      </c>
      <c r="R507" t="s">
        <v>27003</v>
      </c>
    </row>
    <row r="508" spans="2:18" ht="11" outlineLevel="1" x14ac:dyDescent="0.15">
      <c r="B508" t="s">
        <v>549</v>
      </c>
      <c r="C508" t="s">
        <v>25433</v>
      </c>
      <c r="D508" t="s">
        <v>26470</v>
      </c>
      <c r="E508" t="s">
        <v>26471</v>
      </c>
      <c r="G508" t="s">
        <v>26613</v>
      </c>
      <c r="H508" t="s">
        <v>25408</v>
      </c>
      <c r="I508" t="s">
        <v>25417</v>
      </c>
      <c r="J508" t="s">
        <v>25417</v>
      </c>
      <c r="K508" s="5"/>
      <c r="L508" s="5"/>
      <c r="M508" s="5">
        <v>1.23</v>
      </c>
      <c r="N508" t="s">
        <v>967</v>
      </c>
      <c r="O508" s="15">
        <v>351</v>
      </c>
      <c r="P508" t="s">
        <v>25778</v>
      </c>
      <c r="Q508" t="s">
        <v>25415</v>
      </c>
      <c r="R508" t="s">
        <v>27004</v>
      </c>
    </row>
    <row r="509" spans="2:18" ht="11" outlineLevel="1" x14ac:dyDescent="0.15">
      <c r="B509" t="s">
        <v>549</v>
      </c>
      <c r="C509" t="s">
        <v>25433</v>
      </c>
      <c r="D509" t="s">
        <v>26470</v>
      </c>
      <c r="E509" t="s">
        <v>26471</v>
      </c>
      <c r="G509" t="s">
        <v>26613</v>
      </c>
      <c r="H509" t="s">
        <v>25429</v>
      </c>
      <c r="I509" t="s">
        <v>25420</v>
      </c>
      <c r="J509" t="s">
        <v>25420</v>
      </c>
      <c r="K509" s="5"/>
      <c r="L509" s="5"/>
      <c r="M509" s="5">
        <v>0</v>
      </c>
      <c r="N509" t="s">
        <v>967</v>
      </c>
      <c r="O509" s="15">
        <v>351</v>
      </c>
      <c r="P509" t="s">
        <v>25778</v>
      </c>
      <c r="Q509" t="s">
        <v>25415</v>
      </c>
      <c r="R509" t="s">
        <v>27005</v>
      </c>
    </row>
    <row r="510" spans="2:18" ht="11" outlineLevel="1" x14ac:dyDescent="0.15">
      <c r="B510" t="s">
        <v>549</v>
      </c>
      <c r="C510" t="s">
        <v>25433</v>
      </c>
      <c r="D510" t="s">
        <v>26470</v>
      </c>
      <c r="E510" t="s">
        <v>26471</v>
      </c>
      <c r="G510" t="s">
        <v>26613</v>
      </c>
      <c r="H510" t="s">
        <v>25433</v>
      </c>
      <c r="I510" t="s">
        <v>25422</v>
      </c>
      <c r="J510" t="s">
        <v>25423</v>
      </c>
      <c r="K510" s="5"/>
      <c r="L510" s="5"/>
      <c r="M510" s="5">
        <v>0</v>
      </c>
      <c r="N510" t="s">
        <v>967</v>
      </c>
      <c r="O510" s="15">
        <v>351</v>
      </c>
      <c r="P510" t="s">
        <v>25778</v>
      </c>
      <c r="Q510" t="s">
        <v>25415</v>
      </c>
      <c r="R510" t="s">
        <v>27006</v>
      </c>
    </row>
    <row r="511" spans="2:18" ht="11" outlineLevel="1" x14ac:dyDescent="0.15">
      <c r="B511" t="s">
        <v>549</v>
      </c>
      <c r="C511" t="s">
        <v>25433</v>
      </c>
      <c r="D511" t="s">
        <v>26470</v>
      </c>
      <c r="E511" t="s">
        <v>26471</v>
      </c>
      <c r="G511" t="s">
        <v>26613</v>
      </c>
      <c r="H511" t="s">
        <v>25433</v>
      </c>
      <c r="I511" t="s">
        <v>25425</v>
      </c>
      <c r="J511" t="s">
        <v>25423</v>
      </c>
      <c r="K511" s="5"/>
      <c r="L511" s="5"/>
      <c r="M511" s="5">
        <v>0</v>
      </c>
      <c r="N511" t="s">
        <v>967</v>
      </c>
      <c r="O511" s="15">
        <v>351</v>
      </c>
      <c r="P511" t="s">
        <v>25778</v>
      </c>
      <c r="Q511" t="s">
        <v>25415</v>
      </c>
      <c r="R511" t="s">
        <v>27007</v>
      </c>
    </row>
    <row r="512" spans="2:18" ht="11" outlineLevel="1" x14ac:dyDescent="0.15">
      <c r="B512" t="s">
        <v>549</v>
      </c>
      <c r="C512" t="s">
        <v>25433</v>
      </c>
      <c r="D512" t="s">
        <v>26470</v>
      </c>
      <c r="E512" t="s">
        <v>26471</v>
      </c>
      <c r="G512" t="s">
        <v>26613</v>
      </c>
      <c r="H512" t="s">
        <v>25433</v>
      </c>
      <c r="I512" t="s">
        <v>25427</v>
      </c>
      <c r="J512" t="s">
        <v>25423</v>
      </c>
      <c r="K512" s="5"/>
      <c r="L512" s="5"/>
      <c r="M512" s="5">
        <v>0</v>
      </c>
      <c r="N512" t="s">
        <v>967</v>
      </c>
      <c r="O512" s="15">
        <v>351</v>
      </c>
      <c r="P512" t="s">
        <v>25778</v>
      </c>
      <c r="Q512" t="s">
        <v>25415</v>
      </c>
      <c r="R512" t="s">
        <v>27008</v>
      </c>
    </row>
    <row r="513" spans="2:18" ht="11" outlineLevel="1" x14ac:dyDescent="0.15">
      <c r="B513" t="s">
        <v>549</v>
      </c>
      <c r="C513" t="s">
        <v>25433</v>
      </c>
      <c r="D513" t="s">
        <v>26470</v>
      </c>
      <c r="E513" t="s">
        <v>26471</v>
      </c>
      <c r="G513" t="s">
        <v>26793</v>
      </c>
      <c r="I513" t="s">
        <v>25412</v>
      </c>
      <c r="J513" t="s">
        <v>25413</v>
      </c>
      <c r="K513" s="5"/>
      <c r="L513" s="5"/>
      <c r="M513" s="5">
        <v>0.96</v>
      </c>
      <c r="N513" t="s">
        <v>967</v>
      </c>
      <c r="O513" s="15">
        <v>351</v>
      </c>
      <c r="P513" t="s">
        <v>25778</v>
      </c>
      <c r="Q513" t="s">
        <v>25415</v>
      </c>
      <c r="R513" t="s">
        <v>27009</v>
      </c>
    </row>
    <row r="514" spans="2:18" ht="11" outlineLevel="1" x14ac:dyDescent="0.15">
      <c r="B514" t="s">
        <v>549</v>
      </c>
      <c r="C514" t="s">
        <v>25433</v>
      </c>
      <c r="D514" t="s">
        <v>26470</v>
      </c>
      <c r="E514" t="s">
        <v>26471</v>
      </c>
      <c r="G514" t="s">
        <v>26793</v>
      </c>
      <c r="H514" t="s">
        <v>25408</v>
      </c>
      <c r="I514" t="s">
        <v>25417</v>
      </c>
      <c r="J514" t="s">
        <v>25417</v>
      </c>
      <c r="K514" s="5"/>
      <c r="L514" s="5"/>
      <c r="M514" s="5">
        <v>2.17</v>
      </c>
      <c r="N514" t="s">
        <v>967</v>
      </c>
      <c r="O514" s="15">
        <v>351</v>
      </c>
      <c r="P514" t="s">
        <v>25778</v>
      </c>
      <c r="Q514" t="s">
        <v>25415</v>
      </c>
      <c r="R514" t="s">
        <v>27010</v>
      </c>
    </row>
    <row r="515" spans="2:18" ht="11" outlineLevel="1" x14ac:dyDescent="0.15">
      <c r="B515" t="s">
        <v>549</v>
      </c>
      <c r="C515" t="s">
        <v>25433</v>
      </c>
      <c r="D515" t="s">
        <v>26470</v>
      </c>
      <c r="E515" t="s">
        <v>26471</v>
      </c>
      <c r="G515" t="s">
        <v>26793</v>
      </c>
      <c r="H515" t="s">
        <v>25429</v>
      </c>
      <c r="I515" t="s">
        <v>25420</v>
      </c>
      <c r="J515" t="s">
        <v>25420</v>
      </c>
      <c r="K515" s="5"/>
      <c r="L515" s="5"/>
      <c r="M515" s="5">
        <v>0.76700000000000002</v>
      </c>
      <c r="N515" t="s">
        <v>967</v>
      </c>
      <c r="O515" s="15">
        <v>351</v>
      </c>
      <c r="P515" t="s">
        <v>25778</v>
      </c>
      <c r="Q515" t="s">
        <v>25415</v>
      </c>
      <c r="R515" t="s">
        <v>27011</v>
      </c>
    </row>
    <row r="516" spans="2:18" ht="11" outlineLevel="1" x14ac:dyDescent="0.15">
      <c r="B516" t="s">
        <v>549</v>
      </c>
      <c r="C516" t="s">
        <v>25433</v>
      </c>
      <c r="D516" t="s">
        <v>26470</v>
      </c>
      <c r="E516" t="s">
        <v>26471</v>
      </c>
      <c r="G516" t="s">
        <v>26793</v>
      </c>
      <c r="H516" t="s">
        <v>25433</v>
      </c>
      <c r="I516" t="s">
        <v>25422</v>
      </c>
      <c r="J516" t="s">
        <v>25423</v>
      </c>
      <c r="K516" s="5"/>
      <c r="L516" s="5"/>
      <c r="M516" s="5">
        <v>0.8</v>
      </c>
      <c r="N516" t="s">
        <v>967</v>
      </c>
      <c r="O516" s="15">
        <v>351</v>
      </c>
      <c r="P516" t="s">
        <v>25778</v>
      </c>
      <c r="Q516" t="s">
        <v>25415</v>
      </c>
      <c r="R516" t="s">
        <v>27012</v>
      </c>
    </row>
    <row r="517" spans="2:18" ht="11" outlineLevel="1" x14ac:dyDescent="0.15">
      <c r="B517" t="s">
        <v>549</v>
      </c>
      <c r="C517" t="s">
        <v>25433</v>
      </c>
      <c r="D517" t="s">
        <v>26470</v>
      </c>
      <c r="E517" t="s">
        <v>26471</v>
      </c>
      <c r="G517" t="s">
        <v>26793</v>
      </c>
      <c r="H517" t="s">
        <v>25433</v>
      </c>
      <c r="I517" t="s">
        <v>25425</v>
      </c>
      <c r="J517" t="s">
        <v>25423</v>
      </c>
      <c r="K517" s="5"/>
      <c r="L517" s="5"/>
      <c r="M517" s="5">
        <v>0</v>
      </c>
      <c r="N517" t="s">
        <v>967</v>
      </c>
      <c r="O517" s="15">
        <v>351</v>
      </c>
      <c r="P517" t="s">
        <v>25778</v>
      </c>
      <c r="Q517" t="s">
        <v>25415</v>
      </c>
      <c r="R517" t="s">
        <v>27013</v>
      </c>
    </row>
    <row r="518" spans="2:18" ht="11" outlineLevel="1" x14ac:dyDescent="0.15">
      <c r="B518" t="s">
        <v>549</v>
      </c>
      <c r="C518" t="s">
        <v>25433</v>
      </c>
      <c r="D518" t="s">
        <v>26470</v>
      </c>
      <c r="E518" t="s">
        <v>26471</v>
      </c>
      <c r="G518" t="s">
        <v>26793</v>
      </c>
      <c r="H518" t="s">
        <v>25433</v>
      </c>
      <c r="I518" t="s">
        <v>25427</v>
      </c>
      <c r="J518" t="s">
        <v>25423</v>
      </c>
      <c r="K518" s="5"/>
      <c r="L518" s="5"/>
      <c r="M518" s="5">
        <v>0.8</v>
      </c>
      <c r="N518" t="s">
        <v>967</v>
      </c>
      <c r="O518" s="15">
        <v>351</v>
      </c>
      <c r="P518" t="s">
        <v>25778</v>
      </c>
      <c r="Q518" t="s">
        <v>25415</v>
      </c>
      <c r="R518" t="s">
        <v>27014</v>
      </c>
    </row>
    <row r="519" spans="2:18" ht="11" outlineLevel="1" x14ac:dyDescent="0.15">
      <c r="B519" t="s">
        <v>549</v>
      </c>
      <c r="C519" t="s">
        <v>25433</v>
      </c>
      <c r="D519" t="s">
        <v>26470</v>
      </c>
      <c r="E519" t="s">
        <v>26471</v>
      </c>
      <c r="G519" t="s">
        <v>26620</v>
      </c>
      <c r="I519" t="s">
        <v>25412</v>
      </c>
      <c r="J519" t="s">
        <v>25413</v>
      </c>
      <c r="K519" s="5"/>
      <c r="L519" s="5"/>
      <c r="M519" s="5">
        <v>13.992000000000001</v>
      </c>
      <c r="N519" t="s">
        <v>967</v>
      </c>
      <c r="O519" s="15">
        <v>351</v>
      </c>
      <c r="P519" t="s">
        <v>25778</v>
      </c>
      <c r="Q519" t="s">
        <v>25415</v>
      </c>
      <c r="R519" t="s">
        <v>27015</v>
      </c>
    </row>
    <row r="520" spans="2:18" ht="11" outlineLevel="1" x14ac:dyDescent="0.15">
      <c r="B520" t="s">
        <v>549</v>
      </c>
      <c r="C520" t="s">
        <v>25433</v>
      </c>
      <c r="D520" t="s">
        <v>26470</v>
      </c>
      <c r="E520" t="s">
        <v>26471</v>
      </c>
      <c r="G520" t="s">
        <v>26620</v>
      </c>
      <c r="H520" t="s">
        <v>25408</v>
      </c>
      <c r="I520" t="s">
        <v>25417</v>
      </c>
      <c r="J520" t="s">
        <v>25417</v>
      </c>
      <c r="K520" s="5"/>
      <c r="L520" s="5"/>
      <c r="M520" s="5">
        <v>9.8000000000000007</v>
      </c>
      <c r="N520" t="s">
        <v>967</v>
      </c>
      <c r="O520" s="15">
        <v>351</v>
      </c>
      <c r="P520" t="s">
        <v>25778</v>
      </c>
      <c r="Q520" t="s">
        <v>25415</v>
      </c>
      <c r="R520" t="s">
        <v>27016</v>
      </c>
    </row>
    <row r="521" spans="2:18" ht="11" outlineLevel="1" x14ac:dyDescent="0.15">
      <c r="B521" t="s">
        <v>549</v>
      </c>
      <c r="C521" t="s">
        <v>25433</v>
      </c>
      <c r="D521" t="s">
        <v>26470</v>
      </c>
      <c r="E521" t="s">
        <v>26471</v>
      </c>
      <c r="G521" t="s">
        <v>26620</v>
      </c>
      <c r="H521" t="s">
        <v>25429</v>
      </c>
      <c r="I521" t="s">
        <v>25420</v>
      </c>
      <c r="J521" t="s">
        <v>25420</v>
      </c>
      <c r="K521" s="5"/>
      <c r="L521" s="5"/>
      <c r="M521" s="5">
        <v>10.1</v>
      </c>
      <c r="N521" t="s">
        <v>967</v>
      </c>
      <c r="O521" s="15">
        <v>351</v>
      </c>
      <c r="P521" t="s">
        <v>25778</v>
      </c>
      <c r="Q521" t="s">
        <v>25415</v>
      </c>
      <c r="R521" t="s">
        <v>27017</v>
      </c>
    </row>
    <row r="522" spans="2:18" ht="11" outlineLevel="1" x14ac:dyDescent="0.15">
      <c r="B522" t="s">
        <v>549</v>
      </c>
      <c r="C522" t="s">
        <v>25433</v>
      </c>
      <c r="D522" t="s">
        <v>26470</v>
      </c>
      <c r="E522" t="s">
        <v>26471</v>
      </c>
      <c r="G522" t="s">
        <v>26620</v>
      </c>
      <c r="H522" t="s">
        <v>25433</v>
      </c>
      <c r="I522" t="s">
        <v>25422</v>
      </c>
      <c r="J522" t="s">
        <v>25423</v>
      </c>
      <c r="K522" s="5"/>
      <c r="L522" s="5"/>
      <c r="M522" s="5">
        <v>9.3000000000000007</v>
      </c>
      <c r="N522" t="s">
        <v>967</v>
      </c>
      <c r="O522" s="15">
        <v>351</v>
      </c>
      <c r="P522" t="s">
        <v>25778</v>
      </c>
      <c r="Q522" t="s">
        <v>25415</v>
      </c>
      <c r="R522" t="s">
        <v>27018</v>
      </c>
    </row>
    <row r="523" spans="2:18" ht="11" outlineLevel="1" x14ac:dyDescent="0.15">
      <c r="B523" t="s">
        <v>549</v>
      </c>
      <c r="C523" t="s">
        <v>25433</v>
      </c>
      <c r="D523" t="s">
        <v>26470</v>
      </c>
      <c r="E523" t="s">
        <v>26471</v>
      </c>
      <c r="G523" t="s">
        <v>26620</v>
      </c>
      <c r="H523" t="s">
        <v>25433</v>
      </c>
      <c r="I523" t="s">
        <v>25425</v>
      </c>
      <c r="J523" t="s">
        <v>25423</v>
      </c>
      <c r="K523" s="5"/>
      <c r="L523" s="5"/>
      <c r="M523" s="5">
        <v>0</v>
      </c>
      <c r="N523" t="s">
        <v>967</v>
      </c>
      <c r="O523" s="15">
        <v>351</v>
      </c>
      <c r="P523" t="s">
        <v>25778</v>
      </c>
      <c r="Q523" t="s">
        <v>25415</v>
      </c>
      <c r="R523" t="s">
        <v>27019</v>
      </c>
    </row>
    <row r="524" spans="2:18" ht="11" outlineLevel="1" x14ac:dyDescent="0.15">
      <c r="B524" t="s">
        <v>549</v>
      </c>
      <c r="C524" t="s">
        <v>25433</v>
      </c>
      <c r="D524" t="s">
        <v>26470</v>
      </c>
      <c r="E524" t="s">
        <v>26471</v>
      </c>
      <c r="G524" t="s">
        <v>26620</v>
      </c>
      <c r="H524" t="s">
        <v>25433</v>
      </c>
      <c r="I524" t="s">
        <v>25427</v>
      </c>
      <c r="J524" t="s">
        <v>25423</v>
      </c>
      <c r="K524" s="5"/>
      <c r="L524" s="5"/>
      <c r="M524" s="5">
        <v>9.3000000000000007</v>
      </c>
      <c r="N524" t="s">
        <v>967</v>
      </c>
      <c r="O524" s="15">
        <v>351</v>
      </c>
      <c r="P524" t="s">
        <v>25778</v>
      </c>
      <c r="Q524" t="s">
        <v>25415</v>
      </c>
      <c r="R524" t="s">
        <v>27020</v>
      </c>
    </row>
    <row r="525" spans="2:18" ht="11" outlineLevel="1" x14ac:dyDescent="0.15">
      <c r="B525" t="s">
        <v>549</v>
      </c>
      <c r="C525" t="s">
        <v>25433</v>
      </c>
      <c r="D525" t="s">
        <v>26470</v>
      </c>
      <c r="E525" t="s">
        <v>26471</v>
      </c>
      <c r="G525" t="s">
        <v>26806</v>
      </c>
      <c r="I525" t="s">
        <v>25412</v>
      </c>
      <c r="J525" t="s">
        <v>25413</v>
      </c>
      <c r="K525" s="5"/>
      <c r="L525" s="5"/>
      <c r="M525" s="5">
        <v>56.07</v>
      </c>
      <c r="N525" t="s">
        <v>967</v>
      </c>
      <c r="O525" s="15">
        <v>351</v>
      </c>
      <c r="P525" t="s">
        <v>25778</v>
      </c>
      <c r="Q525" t="s">
        <v>25415</v>
      </c>
      <c r="R525" t="s">
        <v>27021</v>
      </c>
    </row>
    <row r="526" spans="2:18" ht="11" outlineLevel="1" x14ac:dyDescent="0.15">
      <c r="B526" t="s">
        <v>549</v>
      </c>
      <c r="C526" t="s">
        <v>25433</v>
      </c>
      <c r="D526" t="s">
        <v>26470</v>
      </c>
      <c r="E526" t="s">
        <v>26471</v>
      </c>
      <c r="G526" t="s">
        <v>26806</v>
      </c>
      <c r="H526" t="s">
        <v>25408</v>
      </c>
      <c r="I526" t="s">
        <v>25417</v>
      </c>
      <c r="J526" t="s">
        <v>25417</v>
      </c>
      <c r="K526" s="5"/>
      <c r="L526" s="5"/>
      <c r="M526" s="5">
        <v>73.14</v>
      </c>
      <c r="N526" t="s">
        <v>967</v>
      </c>
      <c r="O526" s="15">
        <v>351</v>
      </c>
      <c r="P526" t="s">
        <v>25778</v>
      </c>
      <c r="Q526" t="s">
        <v>25415</v>
      </c>
      <c r="R526" t="s">
        <v>27022</v>
      </c>
    </row>
    <row r="527" spans="2:18" ht="11" outlineLevel="1" x14ac:dyDescent="0.15">
      <c r="B527" t="s">
        <v>549</v>
      </c>
      <c r="C527" t="s">
        <v>25433</v>
      </c>
      <c r="D527" t="s">
        <v>26470</v>
      </c>
      <c r="E527" t="s">
        <v>26471</v>
      </c>
      <c r="G527" t="s">
        <v>26806</v>
      </c>
      <c r="H527" t="s">
        <v>25429</v>
      </c>
      <c r="I527" t="s">
        <v>25420</v>
      </c>
      <c r="J527" t="s">
        <v>25420</v>
      </c>
      <c r="K527" s="5"/>
      <c r="L527" s="5"/>
      <c r="M527" s="5">
        <v>95.085999999999999</v>
      </c>
      <c r="N527" t="s">
        <v>967</v>
      </c>
      <c r="O527" s="15">
        <v>351</v>
      </c>
      <c r="P527" t="s">
        <v>25778</v>
      </c>
      <c r="Q527" t="s">
        <v>25415</v>
      </c>
      <c r="R527" t="s">
        <v>27023</v>
      </c>
    </row>
    <row r="528" spans="2:18" ht="11" outlineLevel="1" x14ac:dyDescent="0.15">
      <c r="B528" t="s">
        <v>549</v>
      </c>
      <c r="C528" t="s">
        <v>25433</v>
      </c>
      <c r="D528" t="s">
        <v>26470</v>
      </c>
      <c r="E528" t="s">
        <v>26471</v>
      </c>
      <c r="G528" t="s">
        <v>26806</v>
      </c>
      <c r="H528" t="s">
        <v>25433</v>
      </c>
      <c r="I528" t="s">
        <v>25422</v>
      </c>
      <c r="J528" t="s">
        <v>25423</v>
      </c>
      <c r="K528" s="5"/>
      <c r="L528" s="5"/>
      <c r="M528" s="5">
        <v>125.099</v>
      </c>
      <c r="N528" t="s">
        <v>967</v>
      </c>
      <c r="O528" s="15">
        <v>351</v>
      </c>
      <c r="P528" t="s">
        <v>25778</v>
      </c>
      <c r="Q528" t="s">
        <v>25415</v>
      </c>
      <c r="R528" t="s">
        <v>27024</v>
      </c>
    </row>
    <row r="529" spans="2:18" ht="11" outlineLevel="1" x14ac:dyDescent="0.15">
      <c r="B529" t="s">
        <v>549</v>
      </c>
      <c r="C529" t="s">
        <v>25433</v>
      </c>
      <c r="D529" t="s">
        <v>26470</v>
      </c>
      <c r="E529" t="s">
        <v>26471</v>
      </c>
      <c r="G529" t="s">
        <v>26806</v>
      </c>
      <c r="H529" t="s">
        <v>25433</v>
      </c>
      <c r="I529" t="s">
        <v>25425</v>
      </c>
      <c r="J529" t="s">
        <v>25423</v>
      </c>
      <c r="K529" s="5"/>
      <c r="L529" s="5"/>
      <c r="M529" s="5">
        <v>0</v>
      </c>
      <c r="N529" t="s">
        <v>967</v>
      </c>
      <c r="O529" s="15">
        <v>351</v>
      </c>
      <c r="P529" t="s">
        <v>25778</v>
      </c>
      <c r="Q529" t="s">
        <v>25415</v>
      </c>
      <c r="R529" t="s">
        <v>27025</v>
      </c>
    </row>
    <row r="530" spans="2:18" ht="11" outlineLevel="1" x14ac:dyDescent="0.15">
      <c r="B530" t="s">
        <v>549</v>
      </c>
      <c r="C530" t="s">
        <v>25433</v>
      </c>
      <c r="D530" t="s">
        <v>26470</v>
      </c>
      <c r="E530" t="s">
        <v>26471</v>
      </c>
      <c r="G530" t="s">
        <v>26806</v>
      </c>
      <c r="H530" t="s">
        <v>25433</v>
      </c>
      <c r="I530" t="s">
        <v>25427</v>
      </c>
      <c r="J530" t="s">
        <v>25423</v>
      </c>
      <c r="K530" s="5"/>
      <c r="L530" s="5"/>
      <c r="M530" s="5">
        <v>125.099</v>
      </c>
      <c r="N530" t="s">
        <v>967</v>
      </c>
      <c r="O530" s="15">
        <v>351</v>
      </c>
      <c r="P530" t="s">
        <v>25778</v>
      </c>
      <c r="Q530" t="s">
        <v>25415</v>
      </c>
      <c r="R530" t="s">
        <v>27026</v>
      </c>
    </row>
    <row r="531" spans="2:18" ht="11" outlineLevel="1" x14ac:dyDescent="0.15">
      <c r="B531" t="s">
        <v>549</v>
      </c>
      <c r="C531" t="s">
        <v>25433</v>
      </c>
      <c r="D531" t="s">
        <v>26470</v>
      </c>
      <c r="E531" t="s">
        <v>26542</v>
      </c>
      <c r="G531" t="s">
        <v>26640</v>
      </c>
      <c r="I531" t="s">
        <v>25412</v>
      </c>
      <c r="J531" t="s">
        <v>25413</v>
      </c>
      <c r="K531" s="5"/>
      <c r="L531" s="5"/>
      <c r="M531" s="5">
        <v>1.4319999999999999</v>
      </c>
      <c r="N531" t="s">
        <v>967</v>
      </c>
      <c r="O531" s="15">
        <v>351</v>
      </c>
      <c r="P531" t="s">
        <v>25778</v>
      </c>
      <c r="Q531" t="s">
        <v>25415</v>
      </c>
      <c r="R531" t="s">
        <v>27027</v>
      </c>
    </row>
    <row r="532" spans="2:18" ht="11" outlineLevel="1" x14ac:dyDescent="0.15">
      <c r="B532" t="s">
        <v>549</v>
      </c>
      <c r="C532" t="s">
        <v>25433</v>
      </c>
      <c r="D532" t="s">
        <v>26470</v>
      </c>
      <c r="E532" t="s">
        <v>26542</v>
      </c>
      <c r="G532" t="s">
        <v>26640</v>
      </c>
      <c r="H532" t="s">
        <v>25408</v>
      </c>
      <c r="I532" t="s">
        <v>25417</v>
      </c>
      <c r="J532" t="s">
        <v>25417</v>
      </c>
      <c r="K532" s="5"/>
      <c r="L532" s="5"/>
      <c r="M532" s="5">
        <v>2.52</v>
      </c>
      <c r="N532" t="s">
        <v>967</v>
      </c>
      <c r="O532" s="15">
        <v>351</v>
      </c>
      <c r="P532" t="s">
        <v>25778</v>
      </c>
      <c r="Q532" t="s">
        <v>25415</v>
      </c>
      <c r="R532" t="s">
        <v>27028</v>
      </c>
    </row>
    <row r="533" spans="2:18" ht="11" outlineLevel="1" x14ac:dyDescent="0.15">
      <c r="B533" t="s">
        <v>549</v>
      </c>
      <c r="C533" t="s">
        <v>25433</v>
      </c>
      <c r="D533" t="s">
        <v>26470</v>
      </c>
      <c r="E533" t="s">
        <v>26542</v>
      </c>
      <c r="G533" t="s">
        <v>26640</v>
      </c>
      <c r="H533" t="s">
        <v>25429</v>
      </c>
      <c r="I533" t="s">
        <v>25420</v>
      </c>
      <c r="J533" t="s">
        <v>25420</v>
      </c>
      <c r="K533" s="5"/>
      <c r="L533" s="5"/>
      <c r="M533" s="5">
        <v>1.84</v>
      </c>
      <c r="N533" t="s">
        <v>967</v>
      </c>
      <c r="O533" s="15">
        <v>351</v>
      </c>
      <c r="P533" t="s">
        <v>25778</v>
      </c>
      <c r="Q533" t="s">
        <v>25415</v>
      </c>
      <c r="R533" t="s">
        <v>27029</v>
      </c>
    </row>
    <row r="534" spans="2:18" ht="11" outlineLevel="1" x14ac:dyDescent="0.15">
      <c r="B534" t="s">
        <v>549</v>
      </c>
      <c r="C534" t="s">
        <v>25433</v>
      </c>
      <c r="D534" t="s">
        <v>26470</v>
      </c>
      <c r="E534" t="s">
        <v>26542</v>
      </c>
      <c r="G534" t="s">
        <v>26640</v>
      </c>
      <c r="H534" t="s">
        <v>25433</v>
      </c>
      <c r="I534" t="s">
        <v>25422</v>
      </c>
      <c r="J534" t="s">
        <v>25423</v>
      </c>
      <c r="K534" s="5"/>
      <c r="L534" s="5"/>
      <c r="M534" s="5">
        <v>4.4000000000000004</v>
      </c>
      <c r="N534" t="s">
        <v>967</v>
      </c>
      <c r="O534" s="15">
        <v>351</v>
      </c>
      <c r="P534" t="s">
        <v>25778</v>
      </c>
      <c r="Q534" t="s">
        <v>25415</v>
      </c>
      <c r="R534" t="s">
        <v>27030</v>
      </c>
    </row>
    <row r="535" spans="2:18" ht="11" outlineLevel="1" x14ac:dyDescent="0.15">
      <c r="B535" t="s">
        <v>549</v>
      </c>
      <c r="C535" t="s">
        <v>25433</v>
      </c>
      <c r="D535" t="s">
        <v>26470</v>
      </c>
      <c r="E535" t="s">
        <v>26542</v>
      </c>
      <c r="G535" t="s">
        <v>26640</v>
      </c>
      <c r="H535" t="s">
        <v>25433</v>
      </c>
      <c r="I535" t="s">
        <v>25425</v>
      </c>
      <c r="J535" t="s">
        <v>25423</v>
      </c>
      <c r="K535" s="5"/>
      <c r="L535" s="5"/>
      <c r="M535" s="5">
        <v>0</v>
      </c>
      <c r="N535" t="s">
        <v>967</v>
      </c>
      <c r="O535" s="15">
        <v>351</v>
      </c>
      <c r="P535" t="s">
        <v>25778</v>
      </c>
      <c r="Q535" t="s">
        <v>25415</v>
      </c>
      <c r="R535" t="s">
        <v>27031</v>
      </c>
    </row>
    <row r="536" spans="2:18" ht="11" outlineLevel="1" x14ac:dyDescent="0.15">
      <c r="B536" t="s">
        <v>549</v>
      </c>
      <c r="C536" t="s">
        <v>25433</v>
      </c>
      <c r="D536" t="s">
        <v>26470</v>
      </c>
      <c r="E536" t="s">
        <v>26542</v>
      </c>
      <c r="G536" t="s">
        <v>26640</v>
      </c>
      <c r="H536" t="s">
        <v>25433</v>
      </c>
      <c r="I536" t="s">
        <v>25427</v>
      </c>
      <c r="J536" t="s">
        <v>25423</v>
      </c>
      <c r="K536" s="5"/>
      <c r="L536" s="5"/>
      <c r="M536" s="5">
        <v>4.4000000000000004</v>
      </c>
      <c r="N536" t="s">
        <v>967</v>
      </c>
      <c r="O536" s="15">
        <v>351</v>
      </c>
      <c r="P536" t="s">
        <v>25778</v>
      </c>
      <c r="Q536" t="s">
        <v>25415</v>
      </c>
      <c r="R536" t="s">
        <v>27032</v>
      </c>
    </row>
    <row r="537" spans="2:18" ht="11" outlineLevel="1" x14ac:dyDescent="0.15">
      <c r="B537" t="s">
        <v>549</v>
      </c>
      <c r="C537" t="s">
        <v>25433</v>
      </c>
      <c r="D537" t="s">
        <v>26470</v>
      </c>
      <c r="E537" t="s">
        <v>26542</v>
      </c>
      <c r="G537" t="s">
        <v>27033</v>
      </c>
      <c r="I537" t="s">
        <v>25412</v>
      </c>
      <c r="J537" t="s">
        <v>25413</v>
      </c>
      <c r="K537" s="5"/>
      <c r="L537" s="5"/>
      <c r="M537" s="5">
        <v>0</v>
      </c>
      <c r="N537" t="s">
        <v>967</v>
      </c>
      <c r="O537" s="15">
        <v>351</v>
      </c>
      <c r="P537" t="s">
        <v>25778</v>
      </c>
      <c r="Q537" t="s">
        <v>25415</v>
      </c>
      <c r="R537" t="s">
        <v>27034</v>
      </c>
    </row>
    <row r="538" spans="2:18" ht="11" outlineLevel="1" x14ac:dyDescent="0.15">
      <c r="B538" t="s">
        <v>549</v>
      </c>
      <c r="C538" t="s">
        <v>25433</v>
      </c>
      <c r="D538" t="s">
        <v>26470</v>
      </c>
      <c r="E538" t="s">
        <v>26542</v>
      </c>
      <c r="G538" t="s">
        <v>27033</v>
      </c>
      <c r="H538" t="s">
        <v>25408</v>
      </c>
      <c r="I538" t="s">
        <v>25417</v>
      </c>
      <c r="J538" t="s">
        <v>25417</v>
      </c>
      <c r="K538" s="5"/>
      <c r="L538" s="5"/>
      <c r="M538" s="5">
        <v>0</v>
      </c>
      <c r="N538" t="s">
        <v>967</v>
      </c>
      <c r="O538" s="15">
        <v>351</v>
      </c>
      <c r="P538" t="s">
        <v>25778</v>
      </c>
      <c r="Q538" t="s">
        <v>25415</v>
      </c>
      <c r="R538" t="s">
        <v>27035</v>
      </c>
    </row>
    <row r="539" spans="2:18" ht="11" outlineLevel="1" x14ac:dyDescent="0.15">
      <c r="B539" t="s">
        <v>549</v>
      </c>
      <c r="C539" t="s">
        <v>25433</v>
      </c>
      <c r="D539" t="s">
        <v>26470</v>
      </c>
      <c r="E539" t="s">
        <v>26542</v>
      </c>
      <c r="G539" t="s">
        <v>27033</v>
      </c>
      <c r="H539" t="s">
        <v>25429</v>
      </c>
      <c r="I539" t="s">
        <v>25420</v>
      </c>
      <c r="J539" t="s">
        <v>25420</v>
      </c>
      <c r="K539" s="5"/>
      <c r="L539" s="5"/>
      <c r="M539" s="5">
        <v>0</v>
      </c>
      <c r="N539" t="s">
        <v>967</v>
      </c>
      <c r="O539" s="15">
        <v>351</v>
      </c>
      <c r="P539" t="s">
        <v>25778</v>
      </c>
      <c r="Q539" t="s">
        <v>25415</v>
      </c>
      <c r="R539" t="s">
        <v>27036</v>
      </c>
    </row>
    <row r="540" spans="2:18" ht="11" outlineLevel="1" x14ac:dyDescent="0.15">
      <c r="B540" t="s">
        <v>549</v>
      </c>
      <c r="C540" t="s">
        <v>25433</v>
      </c>
      <c r="D540" t="s">
        <v>26470</v>
      </c>
      <c r="E540" t="s">
        <v>26542</v>
      </c>
      <c r="G540" t="s">
        <v>27033</v>
      </c>
      <c r="H540" t="s">
        <v>25433</v>
      </c>
      <c r="I540" t="s">
        <v>25422</v>
      </c>
      <c r="J540" t="s">
        <v>25423</v>
      </c>
      <c r="K540" s="5"/>
      <c r="L540" s="5"/>
      <c r="M540" s="5">
        <v>19.2</v>
      </c>
      <c r="N540" t="s">
        <v>967</v>
      </c>
      <c r="O540" s="15">
        <v>351</v>
      </c>
      <c r="P540" t="s">
        <v>25778</v>
      </c>
      <c r="Q540" t="s">
        <v>25415</v>
      </c>
      <c r="R540" t="s">
        <v>27037</v>
      </c>
    </row>
    <row r="541" spans="2:18" ht="11" outlineLevel="1" x14ac:dyDescent="0.15">
      <c r="B541" t="s">
        <v>549</v>
      </c>
      <c r="C541" t="s">
        <v>25433</v>
      </c>
      <c r="D541" t="s">
        <v>26470</v>
      </c>
      <c r="E541" t="s">
        <v>26542</v>
      </c>
      <c r="G541" t="s">
        <v>27033</v>
      </c>
      <c r="H541" t="s">
        <v>25433</v>
      </c>
      <c r="I541" t="s">
        <v>25425</v>
      </c>
      <c r="J541" t="s">
        <v>25423</v>
      </c>
      <c r="K541" s="5"/>
      <c r="L541" s="5"/>
      <c r="M541" s="5">
        <v>0</v>
      </c>
      <c r="N541" t="s">
        <v>967</v>
      </c>
      <c r="O541" s="15">
        <v>351</v>
      </c>
      <c r="P541" t="s">
        <v>25778</v>
      </c>
      <c r="Q541" t="s">
        <v>25415</v>
      </c>
      <c r="R541" t="s">
        <v>27038</v>
      </c>
    </row>
    <row r="542" spans="2:18" ht="11" outlineLevel="1" x14ac:dyDescent="0.15">
      <c r="B542" t="s">
        <v>549</v>
      </c>
      <c r="C542" t="s">
        <v>25433</v>
      </c>
      <c r="D542" t="s">
        <v>26470</v>
      </c>
      <c r="E542" t="s">
        <v>26542</v>
      </c>
      <c r="G542" t="s">
        <v>27033</v>
      </c>
      <c r="H542" t="s">
        <v>25433</v>
      </c>
      <c r="I542" t="s">
        <v>25427</v>
      </c>
      <c r="J542" t="s">
        <v>25423</v>
      </c>
      <c r="K542" s="5"/>
      <c r="L542" s="5"/>
      <c r="M542" s="5">
        <v>19.2</v>
      </c>
      <c r="N542" t="s">
        <v>967</v>
      </c>
      <c r="O542" s="15">
        <v>351</v>
      </c>
      <c r="P542" t="s">
        <v>25778</v>
      </c>
      <c r="Q542" t="s">
        <v>25415</v>
      </c>
      <c r="R542" t="s">
        <v>27039</v>
      </c>
    </row>
    <row r="543" spans="2:18" ht="11" outlineLevel="1" x14ac:dyDescent="0.15">
      <c r="B543" t="s">
        <v>549</v>
      </c>
      <c r="C543" t="s">
        <v>25433</v>
      </c>
      <c r="D543" t="s">
        <v>26470</v>
      </c>
      <c r="E543" t="s">
        <v>26542</v>
      </c>
      <c r="F543" t="s">
        <v>10430</v>
      </c>
      <c r="G543" t="s">
        <v>26571</v>
      </c>
      <c r="I543" t="s">
        <v>25412</v>
      </c>
      <c r="J543" t="s">
        <v>25413</v>
      </c>
      <c r="K543" s="5"/>
      <c r="L543" s="5"/>
      <c r="M543" s="5">
        <v>1.4319999999999999</v>
      </c>
      <c r="N543" t="s">
        <v>967</v>
      </c>
      <c r="O543" s="15">
        <v>351</v>
      </c>
      <c r="P543" t="s">
        <v>25778</v>
      </c>
      <c r="Q543" t="s">
        <v>25415</v>
      </c>
      <c r="R543" t="s">
        <v>27040</v>
      </c>
    </row>
    <row r="544" spans="2:18" ht="11" outlineLevel="1" x14ac:dyDescent="0.15">
      <c r="B544" t="s">
        <v>549</v>
      </c>
      <c r="C544" t="s">
        <v>25433</v>
      </c>
      <c r="D544" t="s">
        <v>26470</v>
      </c>
      <c r="E544" t="s">
        <v>26542</v>
      </c>
      <c r="F544" t="s">
        <v>10430</v>
      </c>
      <c r="G544" t="s">
        <v>26571</v>
      </c>
      <c r="H544" t="s">
        <v>25408</v>
      </c>
      <c r="I544" t="s">
        <v>25417</v>
      </c>
      <c r="J544" t="s">
        <v>25417</v>
      </c>
      <c r="K544" s="5"/>
      <c r="L544" s="5"/>
      <c r="M544" s="5">
        <v>2.52</v>
      </c>
      <c r="N544" t="s">
        <v>967</v>
      </c>
      <c r="O544" s="15">
        <v>351</v>
      </c>
      <c r="P544" t="s">
        <v>25778</v>
      </c>
      <c r="Q544" t="s">
        <v>25415</v>
      </c>
      <c r="R544" t="s">
        <v>27041</v>
      </c>
    </row>
    <row r="545" spans="2:18" ht="11" outlineLevel="1" x14ac:dyDescent="0.15">
      <c r="B545" t="s">
        <v>549</v>
      </c>
      <c r="C545" t="s">
        <v>25433</v>
      </c>
      <c r="D545" t="s">
        <v>26470</v>
      </c>
      <c r="E545" t="s">
        <v>26542</v>
      </c>
      <c r="F545" t="s">
        <v>10430</v>
      </c>
      <c r="G545" t="s">
        <v>26571</v>
      </c>
      <c r="H545" t="s">
        <v>25429</v>
      </c>
      <c r="I545" t="s">
        <v>25420</v>
      </c>
      <c r="J545" t="s">
        <v>25420</v>
      </c>
      <c r="K545" s="5"/>
      <c r="L545" s="5"/>
      <c r="M545" s="5">
        <v>1.84</v>
      </c>
      <c r="N545" t="s">
        <v>967</v>
      </c>
      <c r="O545" s="15">
        <v>351</v>
      </c>
      <c r="P545" t="s">
        <v>25778</v>
      </c>
      <c r="Q545" t="s">
        <v>25415</v>
      </c>
      <c r="R545" t="s">
        <v>27042</v>
      </c>
    </row>
    <row r="546" spans="2:18" ht="11" outlineLevel="1" x14ac:dyDescent="0.15">
      <c r="B546" t="s">
        <v>549</v>
      </c>
      <c r="C546" t="s">
        <v>25433</v>
      </c>
      <c r="D546" t="s">
        <v>26470</v>
      </c>
      <c r="E546" t="s">
        <v>26542</v>
      </c>
      <c r="F546" t="s">
        <v>10430</v>
      </c>
      <c r="G546" t="s">
        <v>26571</v>
      </c>
      <c r="H546" t="s">
        <v>25433</v>
      </c>
      <c r="I546" t="s">
        <v>25422</v>
      </c>
      <c r="J546" t="s">
        <v>25423</v>
      </c>
      <c r="K546" s="5"/>
      <c r="L546" s="5"/>
      <c r="M546" s="5">
        <v>23.6</v>
      </c>
      <c r="N546" t="s">
        <v>967</v>
      </c>
      <c r="O546" s="15">
        <v>351</v>
      </c>
      <c r="P546" t="s">
        <v>25778</v>
      </c>
      <c r="Q546" t="s">
        <v>25415</v>
      </c>
      <c r="R546" t="s">
        <v>27043</v>
      </c>
    </row>
    <row r="547" spans="2:18" ht="11" outlineLevel="1" x14ac:dyDescent="0.15">
      <c r="B547" t="s">
        <v>549</v>
      </c>
      <c r="C547" t="s">
        <v>25433</v>
      </c>
      <c r="D547" t="s">
        <v>26470</v>
      </c>
      <c r="E547" t="s">
        <v>26542</v>
      </c>
      <c r="F547" t="s">
        <v>10430</v>
      </c>
      <c r="G547" t="s">
        <v>26571</v>
      </c>
      <c r="H547" t="s">
        <v>25433</v>
      </c>
      <c r="I547" t="s">
        <v>25425</v>
      </c>
      <c r="J547" t="s">
        <v>25423</v>
      </c>
      <c r="K547" s="5"/>
      <c r="L547" s="5"/>
      <c r="M547" s="5">
        <v>0</v>
      </c>
      <c r="N547" t="s">
        <v>967</v>
      </c>
      <c r="O547" s="15">
        <v>351</v>
      </c>
      <c r="P547" t="s">
        <v>25778</v>
      </c>
      <c r="Q547" t="s">
        <v>25415</v>
      </c>
      <c r="R547" t="s">
        <v>27044</v>
      </c>
    </row>
    <row r="548" spans="2:18" ht="11" outlineLevel="1" x14ac:dyDescent="0.15">
      <c r="B548" t="s">
        <v>549</v>
      </c>
      <c r="C548" t="s">
        <v>25433</v>
      </c>
      <c r="D548" t="s">
        <v>26470</v>
      </c>
      <c r="E548" t="s">
        <v>26542</v>
      </c>
      <c r="F548" t="s">
        <v>10430</v>
      </c>
      <c r="G548" t="s">
        <v>26571</v>
      </c>
      <c r="H548" t="s">
        <v>25433</v>
      </c>
      <c r="I548" t="s">
        <v>25427</v>
      </c>
      <c r="J548" t="s">
        <v>25423</v>
      </c>
      <c r="K548" s="5"/>
      <c r="L548" s="5"/>
      <c r="M548" s="5">
        <v>23.6</v>
      </c>
      <c r="N548" t="s">
        <v>967</v>
      </c>
      <c r="O548" s="15">
        <v>351</v>
      </c>
      <c r="P548" t="s">
        <v>25778</v>
      </c>
      <c r="Q548" t="s">
        <v>25415</v>
      </c>
      <c r="R548" t="s">
        <v>27045</v>
      </c>
    </row>
    <row r="549" spans="2:18" ht="11" outlineLevel="1" x14ac:dyDescent="0.15">
      <c r="B549" t="s">
        <v>549</v>
      </c>
      <c r="C549" t="s">
        <v>25433</v>
      </c>
      <c r="D549" t="s">
        <v>26470</v>
      </c>
      <c r="E549" t="s">
        <v>26542</v>
      </c>
      <c r="F549" t="s">
        <v>10430</v>
      </c>
      <c r="G549" t="s">
        <v>26578</v>
      </c>
      <c r="I549" t="s">
        <v>25412</v>
      </c>
      <c r="J549" t="s">
        <v>25413</v>
      </c>
      <c r="K549" s="5"/>
      <c r="L549" s="5"/>
      <c r="M549" s="5">
        <v>57.502000000000002</v>
      </c>
      <c r="N549" t="s">
        <v>967</v>
      </c>
      <c r="O549" s="15">
        <v>351</v>
      </c>
      <c r="P549" t="s">
        <v>25778</v>
      </c>
      <c r="Q549" t="s">
        <v>25415</v>
      </c>
      <c r="R549" t="s">
        <v>27046</v>
      </c>
    </row>
    <row r="550" spans="2:18" ht="11" outlineLevel="1" x14ac:dyDescent="0.15">
      <c r="B550" t="s">
        <v>549</v>
      </c>
      <c r="C550" t="s">
        <v>25433</v>
      </c>
      <c r="D550" t="s">
        <v>26470</v>
      </c>
      <c r="E550" t="s">
        <v>26542</v>
      </c>
      <c r="F550" t="s">
        <v>10430</v>
      </c>
      <c r="G550" t="s">
        <v>26578</v>
      </c>
      <c r="H550" t="s">
        <v>25408</v>
      </c>
      <c r="I550" t="s">
        <v>25417</v>
      </c>
      <c r="J550" t="s">
        <v>25417</v>
      </c>
      <c r="K550" s="5"/>
      <c r="L550" s="5"/>
      <c r="M550" s="5">
        <v>75.66</v>
      </c>
      <c r="N550" t="s">
        <v>967</v>
      </c>
      <c r="O550" s="15">
        <v>351</v>
      </c>
      <c r="P550" t="s">
        <v>25778</v>
      </c>
      <c r="Q550" t="s">
        <v>25415</v>
      </c>
      <c r="R550" t="s">
        <v>27047</v>
      </c>
    </row>
    <row r="551" spans="2:18" ht="11" outlineLevel="1" x14ac:dyDescent="0.15">
      <c r="B551" t="s">
        <v>549</v>
      </c>
      <c r="C551" t="s">
        <v>25433</v>
      </c>
      <c r="D551" t="s">
        <v>26470</v>
      </c>
      <c r="E551" t="s">
        <v>26542</v>
      </c>
      <c r="F551" t="s">
        <v>10430</v>
      </c>
      <c r="G551" t="s">
        <v>26578</v>
      </c>
      <c r="H551" t="s">
        <v>25429</v>
      </c>
      <c r="I551" t="s">
        <v>25420</v>
      </c>
      <c r="J551" t="s">
        <v>25420</v>
      </c>
      <c r="K551" s="5"/>
      <c r="L551" s="5"/>
      <c r="M551" s="5">
        <v>96.926000000000002</v>
      </c>
      <c r="N551" t="s">
        <v>967</v>
      </c>
      <c r="O551" s="15">
        <v>351</v>
      </c>
      <c r="P551" t="s">
        <v>25778</v>
      </c>
      <c r="Q551" t="s">
        <v>25415</v>
      </c>
      <c r="R551" t="s">
        <v>27048</v>
      </c>
    </row>
    <row r="552" spans="2:18" ht="11" outlineLevel="1" x14ac:dyDescent="0.15">
      <c r="B552" t="s">
        <v>549</v>
      </c>
      <c r="C552" t="s">
        <v>25433</v>
      </c>
      <c r="D552" t="s">
        <v>26470</v>
      </c>
      <c r="E552" t="s">
        <v>26542</v>
      </c>
      <c r="F552" t="s">
        <v>10430</v>
      </c>
      <c r="G552" t="s">
        <v>26578</v>
      </c>
      <c r="H552" t="s">
        <v>25433</v>
      </c>
      <c r="I552" t="s">
        <v>25422</v>
      </c>
      <c r="J552" t="s">
        <v>25423</v>
      </c>
      <c r="K552" s="5"/>
      <c r="L552" s="5"/>
      <c r="M552" s="5">
        <v>148.69900000000001</v>
      </c>
      <c r="N552" t="s">
        <v>967</v>
      </c>
      <c r="O552" s="15">
        <v>351</v>
      </c>
      <c r="P552" t="s">
        <v>25778</v>
      </c>
      <c r="Q552" t="s">
        <v>25415</v>
      </c>
      <c r="R552" t="s">
        <v>27049</v>
      </c>
    </row>
    <row r="553" spans="2:18" ht="11" outlineLevel="1" x14ac:dyDescent="0.15">
      <c r="B553" t="s">
        <v>549</v>
      </c>
      <c r="C553" t="s">
        <v>25433</v>
      </c>
      <c r="D553" t="s">
        <v>26470</v>
      </c>
      <c r="E553" t="s">
        <v>26542</v>
      </c>
      <c r="F553" t="s">
        <v>10430</v>
      </c>
      <c r="G553" t="s">
        <v>26578</v>
      </c>
      <c r="H553" t="s">
        <v>25433</v>
      </c>
      <c r="I553" t="s">
        <v>25425</v>
      </c>
      <c r="J553" t="s">
        <v>25423</v>
      </c>
      <c r="K553" s="5"/>
      <c r="L553" s="5"/>
      <c r="M553" s="5">
        <v>0</v>
      </c>
      <c r="N553" t="s">
        <v>967</v>
      </c>
      <c r="O553" s="15">
        <v>351</v>
      </c>
      <c r="P553" t="s">
        <v>25778</v>
      </c>
      <c r="Q553" t="s">
        <v>25415</v>
      </c>
      <c r="R553" t="s">
        <v>27050</v>
      </c>
    </row>
    <row r="554" spans="2:18" ht="11" outlineLevel="1" x14ac:dyDescent="0.15">
      <c r="B554" t="s">
        <v>549</v>
      </c>
      <c r="C554" t="s">
        <v>25433</v>
      </c>
      <c r="D554" t="s">
        <v>26470</v>
      </c>
      <c r="E554" t="s">
        <v>26542</v>
      </c>
      <c r="F554" t="s">
        <v>10430</v>
      </c>
      <c r="G554" t="s">
        <v>26578</v>
      </c>
      <c r="H554" t="s">
        <v>25433</v>
      </c>
      <c r="I554" t="s">
        <v>25427</v>
      </c>
      <c r="J554" t="s">
        <v>25423</v>
      </c>
      <c r="K554" s="5"/>
      <c r="L554" s="5"/>
      <c r="M554" s="5">
        <v>148.69900000000001</v>
      </c>
      <c r="N554" t="s">
        <v>967</v>
      </c>
      <c r="O554" s="15">
        <v>351</v>
      </c>
      <c r="P554" t="s">
        <v>25778</v>
      </c>
      <c r="Q554" t="s">
        <v>25415</v>
      </c>
      <c r="R554" t="s">
        <v>27051</v>
      </c>
    </row>
    <row r="555" spans="2:18" ht="11" outlineLevel="1" x14ac:dyDescent="0.15">
      <c r="B555" t="s">
        <v>549</v>
      </c>
      <c r="C555" t="s">
        <v>25433</v>
      </c>
      <c r="D555" t="s">
        <v>26470</v>
      </c>
      <c r="E555" t="s">
        <v>26542</v>
      </c>
      <c r="G555" t="s">
        <v>26659</v>
      </c>
      <c r="I555" t="s">
        <v>25412</v>
      </c>
      <c r="J555" t="s">
        <v>25413</v>
      </c>
      <c r="K555" s="5"/>
      <c r="L555" s="5"/>
      <c r="M555" s="5">
        <v>23.268999999999998</v>
      </c>
      <c r="N555" t="s">
        <v>967</v>
      </c>
      <c r="O555" s="15">
        <v>351</v>
      </c>
      <c r="P555" t="s">
        <v>25778</v>
      </c>
      <c r="Q555" t="s">
        <v>25415</v>
      </c>
      <c r="R555" t="s">
        <v>27052</v>
      </c>
    </row>
    <row r="556" spans="2:18" ht="11" outlineLevel="1" x14ac:dyDescent="0.15">
      <c r="B556" t="s">
        <v>549</v>
      </c>
      <c r="C556" t="s">
        <v>25433</v>
      </c>
      <c r="D556" t="s">
        <v>26470</v>
      </c>
      <c r="E556" t="s">
        <v>26542</v>
      </c>
      <c r="G556" t="s">
        <v>26659</v>
      </c>
      <c r="H556" t="s">
        <v>25408</v>
      </c>
      <c r="I556" t="s">
        <v>25417</v>
      </c>
      <c r="J556" t="s">
        <v>25417</v>
      </c>
      <c r="K556" s="5"/>
      <c r="L556" s="5"/>
      <c r="M556" s="5">
        <v>1</v>
      </c>
      <c r="N556" t="s">
        <v>967</v>
      </c>
      <c r="O556" s="15">
        <v>351</v>
      </c>
      <c r="P556" t="s">
        <v>25778</v>
      </c>
      <c r="Q556" t="s">
        <v>25415</v>
      </c>
      <c r="R556" t="s">
        <v>27053</v>
      </c>
    </row>
    <row r="557" spans="2:18" ht="11" outlineLevel="1" x14ac:dyDescent="0.15">
      <c r="B557" t="s">
        <v>549</v>
      </c>
      <c r="C557" t="s">
        <v>25433</v>
      </c>
      <c r="D557" t="s">
        <v>26470</v>
      </c>
      <c r="E557" t="s">
        <v>26542</v>
      </c>
      <c r="G557" t="s">
        <v>26659</v>
      </c>
      <c r="H557" t="s">
        <v>25429</v>
      </c>
      <c r="I557" t="s">
        <v>25420</v>
      </c>
      <c r="J557" t="s">
        <v>25420</v>
      </c>
      <c r="K557" s="5"/>
      <c r="L557" s="5"/>
      <c r="M557" s="5">
        <v>0.75</v>
      </c>
      <c r="N557" t="s">
        <v>967</v>
      </c>
      <c r="O557" s="15">
        <v>351</v>
      </c>
      <c r="P557" t="s">
        <v>25778</v>
      </c>
      <c r="Q557" t="s">
        <v>25415</v>
      </c>
      <c r="R557" t="s">
        <v>27054</v>
      </c>
    </row>
    <row r="558" spans="2:18" ht="11" outlineLevel="1" x14ac:dyDescent="0.15">
      <c r="B558" t="s">
        <v>549</v>
      </c>
      <c r="C558" t="s">
        <v>25433</v>
      </c>
      <c r="D558" t="s">
        <v>26470</v>
      </c>
      <c r="E558" t="s">
        <v>26542</v>
      </c>
      <c r="G558" t="s">
        <v>26659</v>
      </c>
      <c r="H558" t="s">
        <v>25433</v>
      </c>
      <c r="I558" t="s">
        <v>25422</v>
      </c>
      <c r="J558" t="s">
        <v>25423</v>
      </c>
      <c r="K558" s="5"/>
      <c r="L558" s="5"/>
      <c r="M558" s="5">
        <v>0.75</v>
      </c>
      <c r="N558" t="s">
        <v>967</v>
      </c>
      <c r="O558" s="15">
        <v>351</v>
      </c>
      <c r="P558" t="s">
        <v>25778</v>
      </c>
      <c r="Q558" t="s">
        <v>25415</v>
      </c>
      <c r="R558" t="s">
        <v>27055</v>
      </c>
    </row>
    <row r="559" spans="2:18" ht="11" outlineLevel="1" x14ac:dyDescent="0.15">
      <c r="B559" t="s">
        <v>549</v>
      </c>
      <c r="C559" t="s">
        <v>25433</v>
      </c>
      <c r="D559" t="s">
        <v>26470</v>
      </c>
      <c r="E559" t="s">
        <v>26542</v>
      </c>
      <c r="G559" t="s">
        <v>26659</v>
      </c>
      <c r="H559" t="s">
        <v>25433</v>
      </c>
      <c r="I559" t="s">
        <v>25425</v>
      </c>
      <c r="J559" t="s">
        <v>25423</v>
      </c>
      <c r="K559" s="5"/>
      <c r="L559" s="5"/>
      <c r="M559" s="5">
        <v>0</v>
      </c>
      <c r="N559" t="s">
        <v>967</v>
      </c>
      <c r="O559" s="15">
        <v>351</v>
      </c>
      <c r="P559" t="s">
        <v>25778</v>
      </c>
      <c r="Q559" t="s">
        <v>25415</v>
      </c>
      <c r="R559" t="s">
        <v>27056</v>
      </c>
    </row>
    <row r="560" spans="2:18" ht="11" outlineLevel="1" x14ac:dyDescent="0.15">
      <c r="B560" t="s">
        <v>549</v>
      </c>
      <c r="C560" t="s">
        <v>25433</v>
      </c>
      <c r="D560" t="s">
        <v>26470</v>
      </c>
      <c r="E560" t="s">
        <v>26542</v>
      </c>
      <c r="G560" t="s">
        <v>26659</v>
      </c>
      <c r="H560" t="s">
        <v>25433</v>
      </c>
      <c r="I560" t="s">
        <v>25427</v>
      </c>
      <c r="J560" t="s">
        <v>25423</v>
      </c>
      <c r="K560" s="5"/>
      <c r="L560" s="5"/>
      <c r="M560" s="5">
        <v>0.75</v>
      </c>
      <c r="N560" t="s">
        <v>967</v>
      </c>
      <c r="O560" s="15">
        <v>351</v>
      </c>
      <c r="P560" t="s">
        <v>25778</v>
      </c>
      <c r="Q560" t="s">
        <v>25415</v>
      </c>
      <c r="R560" t="s">
        <v>27057</v>
      </c>
    </row>
    <row r="561" spans="2:18" ht="11" outlineLevel="1" x14ac:dyDescent="0.15">
      <c r="B561" t="s">
        <v>549</v>
      </c>
      <c r="C561" t="s">
        <v>25433</v>
      </c>
      <c r="D561" t="s">
        <v>26470</v>
      </c>
      <c r="E561" t="s">
        <v>26542</v>
      </c>
      <c r="F561" t="s">
        <v>10430</v>
      </c>
      <c r="G561" t="s">
        <v>26666</v>
      </c>
      <c r="I561" t="s">
        <v>25412</v>
      </c>
      <c r="J561" t="s">
        <v>25413</v>
      </c>
      <c r="K561" s="5"/>
      <c r="L561" s="5"/>
      <c r="M561" s="5">
        <v>23.268999999999998</v>
      </c>
      <c r="N561" t="s">
        <v>967</v>
      </c>
      <c r="O561" s="15">
        <v>352</v>
      </c>
      <c r="P561" t="s">
        <v>25778</v>
      </c>
      <c r="Q561" t="s">
        <v>25415</v>
      </c>
      <c r="R561" t="s">
        <v>27058</v>
      </c>
    </row>
    <row r="562" spans="2:18" ht="11" outlineLevel="1" x14ac:dyDescent="0.15">
      <c r="B562" t="s">
        <v>549</v>
      </c>
      <c r="C562" t="s">
        <v>25433</v>
      </c>
      <c r="D562" t="s">
        <v>26470</v>
      </c>
      <c r="E562" t="s">
        <v>26542</v>
      </c>
      <c r="F562" t="s">
        <v>10430</v>
      </c>
      <c r="G562" t="s">
        <v>26666</v>
      </c>
      <c r="H562" t="s">
        <v>25408</v>
      </c>
      <c r="I562" t="s">
        <v>25417</v>
      </c>
      <c r="J562" t="s">
        <v>25417</v>
      </c>
      <c r="K562" s="5"/>
      <c r="L562" s="5"/>
      <c r="M562" s="5">
        <v>1</v>
      </c>
      <c r="N562" t="s">
        <v>967</v>
      </c>
      <c r="O562" s="15">
        <v>352</v>
      </c>
      <c r="P562" t="s">
        <v>25778</v>
      </c>
      <c r="Q562" t="s">
        <v>25415</v>
      </c>
      <c r="R562" t="s">
        <v>27059</v>
      </c>
    </row>
    <row r="563" spans="2:18" ht="11" outlineLevel="1" x14ac:dyDescent="0.15">
      <c r="B563" t="s">
        <v>549</v>
      </c>
      <c r="C563" t="s">
        <v>25433</v>
      </c>
      <c r="D563" t="s">
        <v>26470</v>
      </c>
      <c r="E563" t="s">
        <v>26542</v>
      </c>
      <c r="F563" t="s">
        <v>10430</v>
      </c>
      <c r="G563" t="s">
        <v>26666</v>
      </c>
      <c r="H563" t="s">
        <v>25429</v>
      </c>
      <c r="I563" t="s">
        <v>25420</v>
      </c>
      <c r="J563" t="s">
        <v>25420</v>
      </c>
      <c r="K563" s="5"/>
      <c r="L563" s="5"/>
      <c r="M563" s="5">
        <v>0.75</v>
      </c>
      <c r="N563" t="s">
        <v>967</v>
      </c>
      <c r="O563" s="15">
        <v>352</v>
      </c>
      <c r="P563" t="s">
        <v>25778</v>
      </c>
      <c r="Q563" t="s">
        <v>25415</v>
      </c>
      <c r="R563" t="s">
        <v>27060</v>
      </c>
    </row>
    <row r="564" spans="2:18" ht="11" outlineLevel="1" x14ac:dyDescent="0.15">
      <c r="B564" t="s">
        <v>549</v>
      </c>
      <c r="C564" t="s">
        <v>25433</v>
      </c>
      <c r="D564" t="s">
        <v>26470</v>
      </c>
      <c r="E564" t="s">
        <v>26542</v>
      </c>
      <c r="F564" t="s">
        <v>10430</v>
      </c>
      <c r="G564" t="s">
        <v>26666</v>
      </c>
      <c r="H564" t="s">
        <v>25433</v>
      </c>
      <c r="I564" t="s">
        <v>25422</v>
      </c>
      <c r="J564" t="s">
        <v>25423</v>
      </c>
      <c r="K564" s="5"/>
      <c r="L564" s="5"/>
      <c r="M564" s="5">
        <v>0.75</v>
      </c>
      <c r="N564" t="s">
        <v>967</v>
      </c>
      <c r="O564" s="15">
        <v>352</v>
      </c>
      <c r="P564" t="s">
        <v>25778</v>
      </c>
      <c r="Q564" t="s">
        <v>25415</v>
      </c>
      <c r="R564" t="s">
        <v>27061</v>
      </c>
    </row>
    <row r="565" spans="2:18" ht="11" outlineLevel="1" x14ac:dyDescent="0.15">
      <c r="B565" t="s">
        <v>549</v>
      </c>
      <c r="C565" t="s">
        <v>25433</v>
      </c>
      <c r="D565" t="s">
        <v>26470</v>
      </c>
      <c r="E565" t="s">
        <v>26542</v>
      </c>
      <c r="F565" t="s">
        <v>10430</v>
      </c>
      <c r="G565" t="s">
        <v>26666</v>
      </c>
      <c r="H565" t="s">
        <v>25433</v>
      </c>
      <c r="I565" t="s">
        <v>25425</v>
      </c>
      <c r="J565" t="s">
        <v>25423</v>
      </c>
      <c r="K565" s="5"/>
      <c r="L565" s="5"/>
      <c r="M565" s="5">
        <v>0</v>
      </c>
      <c r="N565" t="s">
        <v>967</v>
      </c>
      <c r="O565" s="15">
        <v>352</v>
      </c>
      <c r="P565" t="s">
        <v>25778</v>
      </c>
      <c r="Q565" t="s">
        <v>25415</v>
      </c>
      <c r="R565" t="s">
        <v>27062</v>
      </c>
    </row>
    <row r="566" spans="2:18" ht="11" outlineLevel="1" x14ac:dyDescent="0.15">
      <c r="B566" t="s">
        <v>549</v>
      </c>
      <c r="C566" t="s">
        <v>25433</v>
      </c>
      <c r="D566" t="s">
        <v>26470</v>
      </c>
      <c r="E566" t="s">
        <v>26542</v>
      </c>
      <c r="F566" t="s">
        <v>10430</v>
      </c>
      <c r="G566" t="s">
        <v>26666</v>
      </c>
      <c r="H566" t="s">
        <v>25433</v>
      </c>
      <c r="I566" t="s">
        <v>25427</v>
      </c>
      <c r="J566" t="s">
        <v>25423</v>
      </c>
      <c r="K566" s="5"/>
      <c r="L566" s="5"/>
      <c r="M566" s="5">
        <v>0.75</v>
      </c>
      <c r="N566" t="s">
        <v>967</v>
      </c>
      <c r="O566" s="15">
        <v>352</v>
      </c>
      <c r="P566" t="s">
        <v>25778</v>
      </c>
      <c r="Q566" t="s">
        <v>25415</v>
      </c>
      <c r="R566" t="s">
        <v>27063</v>
      </c>
    </row>
    <row r="567" spans="2:18" ht="11" outlineLevel="1" x14ac:dyDescent="0.15">
      <c r="B567" t="s">
        <v>549</v>
      </c>
      <c r="C567" t="s">
        <v>25433</v>
      </c>
      <c r="D567" t="s">
        <v>26470</v>
      </c>
      <c r="E567" t="s">
        <v>26542</v>
      </c>
      <c r="F567" t="s">
        <v>10430</v>
      </c>
      <c r="G567" t="s">
        <v>26585</v>
      </c>
      <c r="I567" t="s">
        <v>25412</v>
      </c>
      <c r="J567" t="s">
        <v>25413</v>
      </c>
      <c r="K567" s="5">
        <v>80771</v>
      </c>
      <c r="L567" s="5">
        <v>1</v>
      </c>
      <c r="M567" s="5">
        <v>80.771000000000001</v>
      </c>
      <c r="N567" t="s">
        <v>967</v>
      </c>
      <c r="O567" s="15">
        <v>352</v>
      </c>
      <c r="P567" t="s">
        <v>25778</v>
      </c>
      <c r="Q567" t="s">
        <v>25415</v>
      </c>
      <c r="R567" t="s">
        <v>27064</v>
      </c>
    </row>
    <row r="568" spans="2:18" ht="11" outlineLevel="1" x14ac:dyDescent="0.15">
      <c r="B568" t="s">
        <v>549</v>
      </c>
      <c r="C568" t="s">
        <v>25433</v>
      </c>
      <c r="D568" t="s">
        <v>26470</v>
      </c>
      <c r="E568" t="s">
        <v>26542</v>
      </c>
      <c r="F568" t="s">
        <v>10430</v>
      </c>
      <c r="G568" t="s">
        <v>26585</v>
      </c>
      <c r="H568" t="s">
        <v>25408</v>
      </c>
      <c r="I568" t="s">
        <v>25417</v>
      </c>
      <c r="J568" t="s">
        <v>25417</v>
      </c>
      <c r="K568" s="5">
        <v>38330</v>
      </c>
      <c r="L568" s="5">
        <v>2</v>
      </c>
      <c r="M568" s="5">
        <v>76.66</v>
      </c>
      <c r="N568" t="s">
        <v>967</v>
      </c>
      <c r="O568" s="15">
        <v>352</v>
      </c>
      <c r="P568" t="s">
        <v>25778</v>
      </c>
      <c r="Q568" t="s">
        <v>25415</v>
      </c>
      <c r="R568" t="s">
        <v>27065</v>
      </c>
    </row>
    <row r="569" spans="2:18" ht="11" outlineLevel="1" x14ac:dyDescent="0.15">
      <c r="B569" t="s">
        <v>549</v>
      </c>
      <c r="C569" t="s">
        <v>25433</v>
      </c>
      <c r="D569" t="s">
        <v>26470</v>
      </c>
      <c r="E569" t="s">
        <v>26542</v>
      </c>
      <c r="F569" t="s">
        <v>10430</v>
      </c>
      <c r="G569" t="s">
        <v>26585</v>
      </c>
      <c r="H569" t="s">
        <v>25429</v>
      </c>
      <c r="I569" t="s">
        <v>25420</v>
      </c>
      <c r="J569" t="s">
        <v>25420</v>
      </c>
      <c r="K569" s="5">
        <v>48838</v>
      </c>
      <c r="L569" s="5">
        <v>2</v>
      </c>
      <c r="M569" s="5">
        <v>97.676000000000002</v>
      </c>
      <c r="N569" t="s">
        <v>967</v>
      </c>
      <c r="O569" s="15">
        <v>352</v>
      </c>
      <c r="P569" t="s">
        <v>25778</v>
      </c>
      <c r="Q569" t="s">
        <v>25415</v>
      </c>
      <c r="R569" t="s">
        <v>27066</v>
      </c>
    </row>
    <row r="570" spans="2:18" ht="11" outlineLevel="1" x14ac:dyDescent="0.15">
      <c r="B570" t="s">
        <v>549</v>
      </c>
      <c r="C570" t="s">
        <v>25433</v>
      </c>
      <c r="D570" t="s">
        <v>26470</v>
      </c>
      <c r="E570" t="s">
        <v>26542</v>
      </c>
      <c r="F570" t="s">
        <v>10430</v>
      </c>
      <c r="G570" t="s">
        <v>26585</v>
      </c>
      <c r="H570" t="s">
        <v>25433</v>
      </c>
      <c r="I570" t="s">
        <v>25422</v>
      </c>
      <c r="J570" t="s">
        <v>25423</v>
      </c>
      <c r="K570" s="5">
        <v>37362.25</v>
      </c>
      <c r="L570" s="5">
        <v>4</v>
      </c>
      <c r="M570" s="5">
        <v>149.44900000000001</v>
      </c>
      <c r="N570" t="s">
        <v>967</v>
      </c>
      <c r="O570" s="15">
        <v>352</v>
      </c>
      <c r="P570" t="s">
        <v>25778</v>
      </c>
      <c r="Q570" t="s">
        <v>25415</v>
      </c>
      <c r="R570" t="s">
        <v>27067</v>
      </c>
    </row>
    <row r="571" spans="2:18" ht="11" outlineLevel="1" x14ac:dyDescent="0.15">
      <c r="B571" t="s">
        <v>549</v>
      </c>
      <c r="C571" t="s">
        <v>25433</v>
      </c>
      <c r="D571" t="s">
        <v>26470</v>
      </c>
      <c r="E571" t="s">
        <v>26542</v>
      </c>
      <c r="F571" t="s">
        <v>10430</v>
      </c>
      <c r="G571" t="s">
        <v>26585</v>
      </c>
      <c r="H571" t="s">
        <v>25433</v>
      </c>
      <c r="I571" t="s">
        <v>25425</v>
      </c>
      <c r="J571" t="s">
        <v>25423</v>
      </c>
      <c r="K571" s="5"/>
      <c r="L571" s="5"/>
      <c r="M571" s="5">
        <v>0</v>
      </c>
      <c r="N571" t="s">
        <v>967</v>
      </c>
      <c r="O571" s="15">
        <v>352</v>
      </c>
      <c r="P571" t="s">
        <v>25778</v>
      </c>
      <c r="Q571" t="s">
        <v>25415</v>
      </c>
      <c r="R571" t="s">
        <v>27068</v>
      </c>
    </row>
    <row r="572" spans="2:18" ht="11" outlineLevel="1" x14ac:dyDescent="0.15">
      <c r="B572" t="s">
        <v>549</v>
      </c>
      <c r="C572" t="s">
        <v>25433</v>
      </c>
      <c r="D572" t="s">
        <v>26470</v>
      </c>
      <c r="E572" t="s">
        <v>26542</v>
      </c>
      <c r="F572" t="s">
        <v>10430</v>
      </c>
      <c r="G572" t="s">
        <v>26585</v>
      </c>
      <c r="H572" t="s">
        <v>25433</v>
      </c>
      <c r="I572" t="s">
        <v>25427</v>
      </c>
      <c r="J572" t="s">
        <v>25423</v>
      </c>
      <c r="K572" s="5">
        <v>37362.25</v>
      </c>
      <c r="L572" s="5">
        <v>4</v>
      </c>
      <c r="M572" s="5">
        <v>149.44900000000001</v>
      </c>
      <c r="N572" t="s">
        <v>967</v>
      </c>
      <c r="O572" s="15">
        <v>352</v>
      </c>
      <c r="P572" t="s">
        <v>25778</v>
      </c>
      <c r="Q572" t="s">
        <v>25415</v>
      </c>
      <c r="R572" t="s">
        <v>27069</v>
      </c>
    </row>
    <row r="573" spans="2:18" ht="11" outlineLevel="1" x14ac:dyDescent="0.15">
      <c r="B573" t="s">
        <v>552</v>
      </c>
      <c r="C573" t="s">
        <v>25435</v>
      </c>
      <c r="D573" t="s">
        <v>26470</v>
      </c>
      <c r="E573" t="s">
        <v>26471</v>
      </c>
      <c r="G573" t="s">
        <v>26472</v>
      </c>
      <c r="I573" t="s">
        <v>25412</v>
      </c>
      <c r="J573" t="s">
        <v>25413</v>
      </c>
      <c r="K573" s="5">
        <v>17133.556</v>
      </c>
      <c r="L573" s="5">
        <v>9</v>
      </c>
      <c r="M573" s="5">
        <v>154.202</v>
      </c>
      <c r="N573" t="s">
        <v>967</v>
      </c>
      <c r="O573" s="15">
        <v>325</v>
      </c>
      <c r="P573" t="s">
        <v>25949</v>
      </c>
      <c r="Q573" t="s">
        <v>25415</v>
      </c>
      <c r="R573" t="s">
        <v>27070</v>
      </c>
    </row>
    <row r="574" spans="2:18" ht="11" outlineLevel="1" x14ac:dyDescent="0.15">
      <c r="B574" t="s">
        <v>552</v>
      </c>
      <c r="C574" t="s">
        <v>25435</v>
      </c>
      <c r="D574" t="s">
        <v>26470</v>
      </c>
      <c r="E574" t="s">
        <v>26471</v>
      </c>
      <c r="G574" t="s">
        <v>26472</v>
      </c>
      <c r="H574" t="s">
        <v>25429</v>
      </c>
      <c r="I574" t="s">
        <v>25417</v>
      </c>
      <c r="J574" t="s">
        <v>25417</v>
      </c>
      <c r="K574" s="5">
        <v>19378.5</v>
      </c>
      <c r="L574" s="5">
        <v>2</v>
      </c>
      <c r="M574" s="5">
        <v>38.756999999999998</v>
      </c>
      <c r="N574" t="s">
        <v>967</v>
      </c>
      <c r="O574" s="15">
        <v>325</v>
      </c>
      <c r="P574" t="s">
        <v>25949</v>
      </c>
      <c r="Q574" t="s">
        <v>25415</v>
      </c>
      <c r="R574" t="s">
        <v>27071</v>
      </c>
    </row>
    <row r="575" spans="2:18" ht="11" outlineLevel="1" x14ac:dyDescent="0.15">
      <c r="B575" t="s">
        <v>552</v>
      </c>
      <c r="C575" t="s">
        <v>25435</v>
      </c>
      <c r="D575" t="s">
        <v>26470</v>
      </c>
      <c r="E575" t="s">
        <v>26471</v>
      </c>
      <c r="G575" t="s">
        <v>26472</v>
      </c>
      <c r="H575" t="s">
        <v>25433</v>
      </c>
      <c r="I575" t="s">
        <v>25420</v>
      </c>
      <c r="J575" t="s">
        <v>25420</v>
      </c>
      <c r="K575" s="5">
        <v>20020</v>
      </c>
      <c r="L575" s="5">
        <v>1</v>
      </c>
      <c r="M575" s="5">
        <v>20.02</v>
      </c>
      <c r="N575" t="s">
        <v>967</v>
      </c>
      <c r="O575" s="15">
        <v>325</v>
      </c>
      <c r="P575" t="s">
        <v>25949</v>
      </c>
      <c r="Q575" t="s">
        <v>25415</v>
      </c>
      <c r="R575" t="s">
        <v>27072</v>
      </c>
    </row>
    <row r="576" spans="2:18" ht="11" outlineLevel="1" x14ac:dyDescent="0.15">
      <c r="B576" t="s">
        <v>552</v>
      </c>
      <c r="C576" t="s">
        <v>25435</v>
      </c>
      <c r="D576" t="s">
        <v>26470</v>
      </c>
      <c r="E576" t="s">
        <v>26471</v>
      </c>
      <c r="G576" t="s">
        <v>26472</v>
      </c>
      <c r="H576" t="s">
        <v>25435</v>
      </c>
      <c r="I576" t="s">
        <v>25422</v>
      </c>
      <c r="J576" t="s">
        <v>25423</v>
      </c>
      <c r="K576" s="5">
        <v>20516</v>
      </c>
      <c r="L576" s="5">
        <v>2</v>
      </c>
      <c r="M576" s="5">
        <v>41.031999999999996</v>
      </c>
      <c r="N576" t="s">
        <v>967</v>
      </c>
      <c r="O576" s="15">
        <v>325</v>
      </c>
      <c r="P576" t="s">
        <v>25949</v>
      </c>
      <c r="Q576" t="s">
        <v>25415</v>
      </c>
      <c r="R576" t="s">
        <v>27073</v>
      </c>
    </row>
    <row r="577" spans="2:18" ht="11" outlineLevel="1" x14ac:dyDescent="0.15">
      <c r="B577" t="s">
        <v>552</v>
      </c>
      <c r="C577" t="s">
        <v>25435</v>
      </c>
      <c r="D577" t="s">
        <v>26470</v>
      </c>
      <c r="E577" t="s">
        <v>26471</v>
      </c>
      <c r="G577" t="s">
        <v>26472</v>
      </c>
      <c r="H577" t="s">
        <v>25435</v>
      </c>
      <c r="I577" t="s">
        <v>25425</v>
      </c>
      <c r="J577" t="s">
        <v>25423</v>
      </c>
      <c r="K577" s="5"/>
      <c r="L577" s="5"/>
      <c r="M577" s="5">
        <v>0</v>
      </c>
      <c r="N577" t="s">
        <v>967</v>
      </c>
      <c r="O577" s="15">
        <v>325</v>
      </c>
      <c r="P577" t="s">
        <v>25949</v>
      </c>
      <c r="Q577" t="s">
        <v>25415</v>
      </c>
      <c r="R577" t="s">
        <v>27074</v>
      </c>
    </row>
    <row r="578" spans="2:18" ht="11" outlineLevel="1" x14ac:dyDescent="0.15">
      <c r="B578" t="s">
        <v>552</v>
      </c>
      <c r="C578" t="s">
        <v>25435</v>
      </c>
      <c r="D578" t="s">
        <v>26470</v>
      </c>
      <c r="E578" t="s">
        <v>26471</v>
      </c>
      <c r="G578" t="s">
        <v>26472</v>
      </c>
      <c r="H578" t="s">
        <v>25435</v>
      </c>
      <c r="I578" t="s">
        <v>25427</v>
      </c>
      <c r="J578" t="s">
        <v>25423</v>
      </c>
      <c r="K578" s="5">
        <v>20516</v>
      </c>
      <c r="L578" s="5">
        <v>2</v>
      </c>
      <c r="M578" s="5">
        <v>41.031999999999996</v>
      </c>
      <c r="N578" t="s">
        <v>967</v>
      </c>
      <c r="O578" s="15">
        <v>325</v>
      </c>
      <c r="P578" t="s">
        <v>25949</v>
      </c>
      <c r="Q578" t="s">
        <v>25415</v>
      </c>
      <c r="R578" t="s">
        <v>27075</v>
      </c>
    </row>
    <row r="579" spans="2:18" ht="11" outlineLevel="1" x14ac:dyDescent="0.15">
      <c r="B579" t="s">
        <v>552</v>
      </c>
      <c r="C579" t="s">
        <v>25435</v>
      </c>
      <c r="D579" t="s">
        <v>26470</v>
      </c>
      <c r="E579" t="s">
        <v>26471</v>
      </c>
      <c r="G579" t="s">
        <v>26479</v>
      </c>
      <c r="I579" t="s">
        <v>25412</v>
      </c>
      <c r="J579" t="s">
        <v>25413</v>
      </c>
      <c r="K579" s="5"/>
      <c r="L579" s="5"/>
      <c r="M579" s="5">
        <v>12.25</v>
      </c>
      <c r="N579" t="s">
        <v>967</v>
      </c>
      <c r="O579" s="15">
        <v>325</v>
      </c>
      <c r="P579" t="s">
        <v>25949</v>
      </c>
      <c r="Q579" t="s">
        <v>25415</v>
      </c>
      <c r="R579" t="s">
        <v>27076</v>
      </c>
    </row>
    <row r="580" spans="2:18" ht="11" outlineLevel="1" x14ac:dyDescent="0.15">
      <c r="B580" t="s">
        <v>552</v>
      </c>
      <c r="C580" t="s">
        <v>25435</v>
      </c>
      <c r="D580" t="s">
        <v>26470</v>
      </c>
      <c r="E580" t="s">
        <v>26471</v>
      </c>
      <c r="G580" t="s">
        <v>26479</v>
      </c>
      <c r="H580" t="s">
        <v>25429</v>
      </c>
      <c r="I580" t="s">
        <v>25417</v>
      </c>
      <c r="J580" t="s">
        <v>25417</v>
      </c>
      <c r="K580" s="5"/>
      <c r="L580" s="5"/>
      <c r="M580" s="5">
        <v>0</v>
      </c>
      <c r="N580" t="s">
        <v>967</v>
      </c>
      <c r="O580" s="15">
        <v>325</v>
      </c>
      <c r="P580" t="s">
        <v>25949</v>
      </c>
      <c r="Q580" t="s">
        <v>25415</v>
      </c>
      <c r="R580" t="s">
        <v>27077</v>
      </c>
    </row>
    <row r="581" spans="2:18" ht="11" outlineLevel="1" x14ac:dyDescent="0.15">
      <c r="B581" t="s">
        <v>552</v>
      </c>
      <c r="C581" t="s">
        <v>25435</v>
      </c>
      <c r="D581" t="s">
        <v>26470</v>
      </c>
      <c r="E581" t="s">
        <v>26471</v>
      </c>
      <c r="G581" t="s">
        <v>26479</v>
      </c>
      <c r="H581" t="s">
        <v>25433</v>
      </c>
      <c r="I581" t="s">
        <v>25420</v>
      </c>
      <c r="J581" t="s">
        <v>25420</v>
      </c>
      <c r="K581" s="5"/>
      <c r="L581" s="5"/>
      <c r="M581" s="5">
        <v>0</v>
      </c>
      <c r="N581" t="s">
        <v>967</v>
      </c>
      <c r="O581" s="15">
        <v>325</v>
      </c>
      <c r="P581" t="s">
        <v>25949</v>
      </c>
      <c r="Q581" t="s">
        <v>25415</v>
      </c>
      <c r="R581" t="s">
        <v>27078</v>
      </c>
    </row>
    <row r="582" spans="2:18" ht="11" outlineLevel="1" x14ac:dyDescent="0.15">
      <c r="B582" t="s">
        <v>552</v>
      </c>
      <c r="C582" t="s">
        <v>25435</v>
      </c>
      <c r="D582" t="s">
        <v>26470</v>
      </c>
      <c r="E582" t="s">
        <v>26471</v>
      </c>
      <c r="G582" t="s">
        <v>26479</v>
      </c>
      <c r="H582" t="s">
        <v>25435</v>
      </c>
      <c r="I582" t="s">
        <v>25422</v>
      </c>
      <c r="J582" t="s">
        <v>25423</v>
      </c>
      <c r="K582" s="5"/>
      <c r="L582" s="5"/>
      <c r="M582" s="5">
        <v>0.5</v>
      </c>
      <c r="N582" t="s">
        <v>967</v>
      </c>
      <c r="O582" s="15">
        <v>325</v>
      </c>
      <c r="P582" t="s">
        <v>25949</v>
      </c>
      <c r="Q582" t="s">
        <v>25415</v>
      </c>
      <c r="R582" t="s">
        <v>27079</v>
      </c>
    </row>
    <row r="583" spans="2:18" ht="11" outlineLevel="1" x14ac:dyDescent="0.15">
      <c r="B583" t="s">
        <v>552</v>
      </c>
      <c r="C583" t="s">
        <v>25435</v>
      </c>
      <c r="D583" t="s">
        <v>26470</v>
      </c>
      <c r="E583" t="s">
        <v>26471</v>
      </c>
      <c r="G583" t="s">
        <v>26479</v>
      </c>
      <c r="H583" t="s">
        <v>25435</v>
      </c>
      <c r="I583" t="s">
        <v>25425</v>
      </c>
      <c r="J583" t="s">
        <v>25423</v>
      </c>
      <c r="K583" s="5"/>
      <c r="L583" s="5"/>
      <c r="M583" s="5">
        <v>0</v>
      </c>
      <c r="N583" t="s">
        <v>967</v>
      </c>
      <c r="O583" s="15">
        <v>325</v>
      </c>
      <c r="P583" t="s">
        <v>25949</v>
      </c>
      <c r="Q583" t="s">
        <v>25415</v>
      </c>
      <c r="R583" t="s">
        <v>27080</v>
      </c>
    </row>
    <row r="584" spans="2:18" ht="11" outlineLevel="1" x14ac:dyDescent="0.15">
      <c r="B584" t="s">
        <v>552</v>
      </c>
      <c r="C584" t="s">
        <v>25435</v>
      </c>
      <c r="D584" t="s">
        <v>26470</v>
      </c>
      <c r="E584" t="s">
        <v>26471</v>
      </c>
      <c r="G584" t="s">
        <v>26479</v>
      </c>
      <c r="H584" t="s">
        <v>25435</v>
      </c>
      <c r="I584" t="s">
        <v>25427</v>
      </c>
      <c r="J584" t="s">
        <v>25423</v>
      </c>
      <c r="K584" s="5"/>
      <c r="L584" s="5"/>
      <c r="M584" s="5">
        <v>0.5</v>
      </c>
      <c r="N584" t="s">
        <v>967</v>
      </c>
      <c r="O584" s="15">
        <v>325</v>
      </c>
      <c r="P584" t="s">
        <v>25949</v>
      </c>
      <c r="Q584" t="s">
        <v>25415</v>
      </c>
      <c r="R584" t="s">
        <v>27081</v>
      </c>
    </row>
    <row r="585" spans="2:18" ht="11" outlineLevel="1" x14ac:dyDescent="0.15">
      <c r="B585" t="s">
        <v>552</v>
      </c>
      <c r="C585" t="s">
        <v>25435</v>
      </c>
      <c r="D585" t="s">
        <v>26470</v>
      </c>
      <c r="E585" t="s">
        <v>26471</v>
      </c>
      <c r="G585" t="s">
        <v>26486</v>
      </c>
      <c r="I585" t="s">
        <v>25412</v>
      </c>
      <c r="J585" t="s">
        <v>25413</v>
      </c>
      <c r="K585" s="5"/>
      <c r="L585" s="5"/>
      <c r="M585" s="5">
        <v>6.157</v>
      </c>
      <c r="N585" t="s">
        <v>967</v>
      </c>
      <c r="O585" s="15">
        <v>325</v>
      </c>
      <c r="P585" t="s">
        <v>25949</v>
      </c>
      <c r="Q585" t="s">
        <v>25415</v>
      </c>
      <c r="R585" t="s">
        <v>27082</v>
      </c>
    </row>
    <row r="586" spans="2:18" ht="11" outlineLevel="1" x14ac:dyDescent="0.15">
      <c r="B586" t="s">
        <v>552</v>
      </c>
      <c r="C586" t="s">
        <v>25435</v>
      </c>
      <c r="D586" t="s">
        <v>26470</v>
      </c>
      <c r="E586" t="s">
        <v>26471</v>
      </c>
      <c r="G586" t="s">
        <v>26486</v>
      </c>
      <c r="H586" t="s">
        <v>25429</v>
      </c>
      <c r="I586" t="s">
        <v>25417</v>
      </c>
      <c r="J586" t="s">
        <v>25417</v>
      </c>
      <c r="K586" s="5"/>
      <c r="L586" s="5"/>
      <c r="M586" s="5">
        <v>2.11</v>
      </c>
      <c r="N586" t="s">
        <v>967</v>
      </c>
      <c r="O586" s="15">
        <v>325</v>
      </c>
      <c r="P586" t="s">
        <v>25949</v>
      </c>
      <c r="Q586" t="s">
        <v>25415</v>
      </c>
      <c r="R586" t="s">
        <v>27083</v>
      </c>
    </row>
    <row r="587" spans="2:18" ht="11" outlineLevel="1" x14ac:dyDescent="0.15">
      <c r="B587" t="s">
        <v>552</v>
      </c>
      <c r="C587" t="s">
        <v>25435</v>
      </c>
      <c r="D587" t="s">
        <v>26470</v>
      </c>
      <c r="E587" t="s">
        <v>26471</v>
      </c>
      <c r="G587" t="s">
        <v>26486</v>
      </c>
      <c r="H587" t="s">
        <v>25433</v>
      </c>
      <c r="I587" t="s">
        <v>25420</v>
      </c>
      <c r="J587" t="s">
        <v>25420</v>
      </c>
      <c r="K587" s="5"/>
      <c r="L587" s="5"/>
      <c r="M587" s="5">
        <v>0</v>
      </c>
      <c r="N587" t="s">
        <v>967</v>
      </c>
      <c r="O587" s="15">
        <v>325</v>
      </c>
      <c r="P587" t="s">
        <v>25949</v>
      </c>
      <c r="Q587" t="s">
        <v>25415</v>
      </c>
      <c r="R587" t="s">
        <v>27084</v>
      </c>
    </row>
    <row r="588" spans="2:18" ht="11" outlineLevel="1" x14ac:dyDescent="0.15">
      <c r="B588" t="s">
        <v>552</v>
      </c>
      <c r="C588" t="s">
        <v>25435</v>
      </c>
      <c r="D588" t="s">
        <v>26470</v>
      </c>
      <c r="E588" t="s">
        <v>26471</v>
      </c>
      <c r="G588" t="s">
        <v>26486</v>
      </c>
      <c r="H588" t="s">
        <v>25435</v>
      </c>
      <c r="I588" t="s">
        <v>25422</v>
      </c>
      <c r="J588" t="s">
        <v>25423</v>
      </c>
      <c r="K588" s="5"/>
      <c r="L588" s="5"/>
      <c r="M588" s="5">
        <v>0</v>
      </c>
      <c r="N588" t="s">
        <v>967</v>
      </c>
      <c r="O588" s="15">
        <v>325</v>
      </c>
      <c r="P588" t="s">
        <v>25949</v>
      </c>
      <c r="Q588" t="s">
        <v>25415</v>
      </c>
      <c r="R588" t="s">
        <v>27085</v>
      </c>
    </row>
    <row r="589" spans="2:18" ht="11" outlineLevel="1" x14ac:dyDescent="0.15">
      <c r="B589" t="s">
        <v>552</v>
      </c>
      <c r="C589" t="s">
        <v>25435</v>
      </c>
      <c r="D589" t="s">
        <v>26470</v>
      </c>
      <c r="E589" t="s">
        <v>26471</v>
      </c>
      <c r="G589" t="s">
        <v>26486</v>
      </c>
      <c r="H589" t="s">
        <v>25435</v>
      </c>
      <c r="I589" t="s">
        <v>25425</v>
      </c>
      <c r="J589" t="s">
        <v>25423</v>
      </c>
      <c r="K589" s="5"/>
      <c r="L589" s="5"/>
      <c r="M589" s="5">
        <v>0</v>
      </c>
      <c r="N589" t="s">
        <v>967</v>
      </c>
      <c r="O589" s="15">
        <v>325</v>
      </c>
      <c r="P589" t="s">
        <v>25949</v>
      </c>
      <c r="Q589" t="s">
        <v>25415</v>
      </c>
      <c r="R589" t="s">
        <v>27086</v>
      </c>
    </row>
    <row r="590" spans="2:18" ht="11" outlineLevel="1" x14ac:dyDescent="0.15">
      <c r="B590" t="s">
        <v>552</v>
      </c>
      <c r="C590" t="s">
        <v>25435</v>
      </c>
      <c r="D590" t="s">
        <v>26470</v>
      </c>
      <c r="E590" t="s">
        <v>26471</v>
      </c>
      <c r="G590" t="s">
        <v>26486</v>
      </c>
      <c r="H590" t="s">
        <v>25435</v>
      </c>
      <c r="I590" t="s">
        <v>25427</v>
      </c>
      <c r="J590" t="s">
        <v>25423</v>
      </c>
      <c r="K590" s="5"/>
      <c r="L590" s="5"/>
      <c r="M590" s="5">
        <v>0</v>
      </c>
      <c r="N590" t="s">
        <v>967</v>
      </c>
      <c r="O590" s="15">
        <v>325</v>
      </c>
      <c r="P590" t="s">
        <v>25949</v>
      </c>
      <c r="Q590" t="s">
        <v>25415</v>
      </c>
      <c r="R590" t="s">
        <v>27087</v>
      </c>
    </row>
    <row r="591" spans="2:18" ht="11" outlineLevel="1" x14ac:dyDescent="0.15">
      <c r="B591" t="s">
        <v>552</v>
      </c>
      <c r="C591" t="s">
        <v>25435</v>
      </c>
      <c r="D591" t="s">
        <v>26470</v>
      </c>
      <c r="E591" t="s">
        <v>26471</v>
      </c>
      <c r="G591" t="s">
        <v>26493</v>
      </c>
      <c r="I591" t="s">
        <v>25412</v>
      </c>
      <c r="J591" t="s">
        <v>25413</v>
      </c>
      <c r="K591" s="5"/>
      <c r="L591" s="5"/>
      <c r="M591" s="5">
        <v>3.7360000000000002</v>
      </c>
      <c r="N591" t="s">
        <v>967</v>
      </c>
      <c r="O591" s="15">
        <v>325</v>
      </c>
      <c r="P591" t="s">
        <v>25949</v>
      </c>
      <c r="Q591" t="s">
        <v>25415</v>
      </c>
      <c r="R591" t="s">
        <v>27088</v>
      </c>
    </row>
    <row r="592" spans="2:18" ht="11" outlineLevel="1" x14ac:dyDescent="0.15">
      <c r="B592" t="s">
        <v>552</v>
      </c>
      <c r="C592" t="s">
        <v>25435</v>
      </c>
      <c r="D592" t="s">
        <v>26470</v>
      </c>
      <c r="E592" t="s">
        <v>26471</v>
      </c>
      <c r="G592" t="s">
        <v>26493</v>
      </c>
      <c r="H592" t="s">
        <v>25429</v>
      </c>
      <c r="I592" t="s">
        <v>25417</v>
      </c>
      <c r="J592" t="s">
        <v>25417</v>
      </c>
      <c r="K592" s="5"/>
      <c r="L592" s="5"/>
      <c r="M592" s="5">
        <v>0.82099999999999995</v>
      </c>
      <c r="N592" t="s">
        <v>967</v>
      </c>
      <c r="O592" s="15">
        <v>325</v>
      </c>
      <c r="P592" t="s">
        <v>25949</v>
      </c>
      <c r="Q592" t="s">
        <v>25415</v>
      </c>
      <c r="R592" t="s">
        <v>27089</v>
      </c>
    </row>
    <row r="593" spans="2:18" ht="11" outlineLevel="1" x14ac:dyDescent="0.15">
      <c r="B593" t="s">
        <v>552</v>
      </c>
      <c r="C593" t="s">
        <v>25435</v>
      </c>
      <c r="D593" t="s">
        <v>26470</v>
      </c>
      <c r="E593" t="s">
        <v>26471</v>
      </c>
      <c r="G593" t="s">
        <v>26493</v>
      </c>
      <c r="H593" t="s">
        <v>25433</v>
      </c>
      <c r="I593" t="s">
        <v>25420</v>
      </c>
      <c r="J593" t="s">
        <v>25420</v>
      </c>
      <c r="K593" s="5"/>
      <c r="L593" s="5"/>
      <c r="M593" s="5">
        <v>0.30599999999999999</v>
      </c>
      <c r="N593" t="s">
        <v>967</v>
      </c>
      <c r="O593" s="15">
        <v>325</v>
      </c>
      <c r="P593" t="s">
        <v>25949</v>
      </c>
      <c r="Q593" t="s">
        <v>25415</v>
      </c>
      <c r="R593" t="s">
        <v>27090</v>
      </c>
    </row>
    <row r="594" spans="2:18" ht="11" outlineLevel="1" x14ac:dyDescent="0.15">
      <c r="B594" t="s">
        <v>552</v>
      </c>
      <c r="C594" t="s">
        <v>25435</v>
      </c>
      <c r="D594" t="s">
        <v>26470</v>
      </c>
      <c r="E594" t="s">
        <v>26471</v>
      </c>
      <c r="G594" t="s">
        <v>26493</v>
      </c>
      <c r="H594" t="s">
        <v>25435</v>
      </c>
      <c r="I594" t="s">
        <v>25422</v>
      </c>
      <c r="J594" t="s">
        <v>25423</v>
      </c>
      <c r="K594" s="5"/>
      <c r="L594" s="5"/>
      <c r="M594" s="5">
        <v>0</v>
      </c>
      <c r="N594" t="s">
        <v>967</v>
      </c>
      <c r="O594" s="15">
        <v>325</v>
      </c>
      <c r="P594" t="s">
        <v>25949</v>
      </c>
      <c r="Q594" t="s">
        <v>25415</v>
      </c>
      <c r="R594" t="s">
        <v>27091</v>
      </c>
    </row>
    <row r="595" spans="2:18" ht="11" outlineLevel="1" x14ac:dyDescent="0.15">
      <c r="B595" t="s">
        <v>552</v>
      </c>
      <c r="C595" t="s">
        <v>25435</v>
      </c>
      <c r="D595" t="s">
        <v>26470</v>
      </c>
      <c r="E595" t="s">
        <v>26471</v>
      </c>
      <c r="G595" t="s">
        <v>26493</v>
      </c>
      <c r="H595" t="s">
        <v>25435</v>
      </c>
      <c r="I595" t="s">
        <v>25425</v>
      </c>
      <c r="J595" t="s">
        <v>25423</v>
      </c>
      <c r="K595" s="5"/>
      <c r="L595" s="5"/>
      <c r="M595" s="5">
        <v>0</v>
      </c>
      <c r="N595" t="s">
        <v>967</v>
      </c>
      <c r="O595" s="15">
        <v>325</v>
      </c>
      <c r="P595" t="s">
        <v>25949</v>
      </c>
      <c r="Q595" t="s">
        <v>25415</v>
      </c>
      <c r="R595" t="s">
        <v>27092</v>
      </c>
    </row>
    <row r="596" spans="2:18" ht="11" outlineLevel="1" x14ac:dyDescent="0.15">
      <c r="B596" t="s">
        <v>552</v>
      </c>
      <c r="C596" t="s">
        <v>25435</v>
      </c>
      <c r="D596" t="s">
        <v>26470</v>
      </c>
      <c r="E596" t="s">
        <v>26471</v>
      </c>
      <c r="G596" t="s">
        <v>26493</v>
      </c>
      <c r="H596" t="s">
        <v>25435</v>
      </c>
      <c r="I596" t="s">
        <v>25427</v>
      </c>
      <c r="J596" t="s">
        <v>25423</v>
      </c>
      <c r="K596" s="5"/>
      <c r="L596" s="5"/>
      <c r="M596" s="5">
        <v>0</v>
      </c>
      <c r="N596" t="s">
        <v>967</v>
      </c>
      <c r="O596" s="15">
        <v>325</v>
      </c>
      <c r="P596" t="s">
        <v>25949</v>
      </c>
      <c r="Q596" t="s">
        <v>25415</v>
      </c>
      <c r="R596" t="s">
        <v>27093</v>
      </c>
    </row>
    <row r="597" spans="2:18" ht="11" outlineLevel="1" x14ac:dyDescent="0.15">
      <c r="B597" t="s">
        <v>552</v>
      </c>
      <c r="C597" t="s">
        <v>25435</v>
      </c>
      <c r="D597" t="s">
        <v>26470</v>
      </c>
      <c r="E597" t="s">
        <v>26471</v>
      </c>
      <c r="G597" t="s">
        <v>26500</v>
      </c>
      <c r="I597" t="s">
        <v>25412</v>
      </c>
      <c r="J597" t="s">
        <v>25413</v>
      </c>
      <c r="K597" s="5">
        <v>1480.5</v>
      </c>
      <c r="L597" s="5">
        <v>2</v>
      </c>
      <c r="M597" s="5">
        <v>2.9609999999999999</v>
      </c>
      <c r="N597" t="s">
        <v>967</v>
      </c>
      <c r="O597" s="15">
        <v>325</v>
      </c>
      <c r="P597" t="s">
        <v>25949</v>
      </c>
      <c r="Q597" t="s">
        <v>25415</v>
      </c>
      <c r="R597" t="s">
        <v>27094</v>
      </c>
    </row>
    <row r="598" spans="2:18" ht="11" outlineLevel="1" x14ac:dyDescent="0.15">
      <c r="B598" t="s">
        <v>552</v>
      </c>
      <c r="C598" t="s">
        <v>25435</v>
      </c>
      <c r="D598" t="s">
        <v>26470</v>
      </c>
      <c r="E598" t="s">
        <v>26471</v>
      </c>
      <c r="G598" t="s">
        <v>26500</v>
      </c>
      <c r="H598" t="s">
        <v>25429</v>
      </c>
      <c r="I598" t="s">
        <v>25417</v>
      </c>
      <c r="J598" t="s">
        <v>25417</v>
      </c>
      <c r="K598" s="5"/>
      <c r="L598" s="5"/>
      <c r="M598" s="5">
        <v>0</v>
      </c>
      <c r="N598" t="s">
        <v>967</v>
      </c>
      <c r="O598" s="15">
        <v>325</v>
      </c>
      <c r="P598" t="s">
        <v>25949</v>
      </c>
      <c r="Q598" t="s">
        <v>25415</v>
      </c>
      <c r="R598" t="s">
        <v>27095</v>
      </c>
    </row>
    <row r="599" spans="2:18" ht="11" outlineLevel="1" x14ac:dyDescent="0.15">
      <c r="B599" t="s">
        <v>552</v>
      </c>
      <c r="C599" t="s">
        <v>25435</v>
      </c>
      <c r="D599" t="s">
        <v>26470</v>
      </c>
      <c r="E599" t="s">
        <v>26471</v>
      </c>
      <c r="G599" t="s">
        <v>26500</v>
      </c>
      <c r="H599" t="s">
        <v>25433</v>
      </c>
      <c r="I599" t="s">
        <v>25420</v>
      </c>
      <c r="J599" t="s">
        <v>25420</v>
      </c>
      <c r="K599" s="5"/>
      <c r="L599" s="5"/>
      <c r="M599" s="5">
        <v>0</v>
      </c>
      <c r="N599" t="s">
        <v>967</v>
      </c>
      <c r="O599" s="15">
        <v>325</v>
      </c>
      <c r="P599" t="s">
        <v>25949</v>
      </c>
      <c r="Q599" t="s">
        <v>25415</v>
      </c>
      <c r="R599" t="s">
        <v>27096</v>
      </c>
    </row>
    <row r="600" spans="2:18" ht="11" outlineLevel="1" x14ac:dyDescent="0.15">
      <c r="B600" t="s">
        <v>552</v>
      </c>
      <c r="C600" t="s">
        <v>25435</v>
      </c>
      <c r="D600" t="s">
        <v>26470</v>
      </c>
      <c r="E600" t="s">
        <v>26471</v>
      </c>
      <c r="G600" t="s">
        <v>26500</v>
      </c>
      <c r="H600" t="s">
        <v>25435</v>
      </c>
      <c r="I600" t="s">
        <v>25422</v>
      </c>
      <c r="J600" t="s">
        <v>25423</v>
      </c>
      <c r="K600" s="5"/>
      <c r="L600" s="5"/>
      <c r="M600" s="5">
        <v>0</v>
      </c>
      <c r="N600" t="s">
        <v>967</v>
      </c>
      <c r="O600" s="15">
        <v>325</v>
      </c>
      <c r="P600" t="s">
        <v>25949</v>
      </c>
      <c r="Q600" t="s">
        <v>25415</v>
      </c>
      <c r="R600" t="s">
        <v>27097</v>
      </c>
    </row>
    <row r="601" spans="2:18" ht="11" outlineLevel="1" x14ac:dyDescent="0.15">
      <c r="B601" t="s">
        <v>552</v>
      </c>
      <c r="C601" t="s">
        <v>25435</v>
      </c>
      <c r="D601" t="s">
        <v>26470</v>
      </c>
      <c r="E601" t="s">
        <v>26471</v>
      </c>
      <c r="G601" t="s">
        <v>26500</v>
      </c>
      <c r="H601" t="s">
        <v>25435</v>
      </c>
      <c r="I601" t="s">
        <v>25425</v>
      </c>
      <c r="J601" t="s">
        <v>25423</v>
      </c>
      <c r="K601" s="5"/>
      <c r="L601" s="5"/>
      <c r="M601" s="5">
        <v>0</v>
      </c>
      <c r="N601" t="s">
        <v>967</v>
      </c>
      <c r="O601" s="15">
        <v>325</v>
      </c>
      <c r="P601" t="s">
        <v>25949</v>
      </c>
      <c r="Q601" t="s">
        <v>25415</v>
      </c>
      <c r="R601" t="s">
        <v>27098</v>
      </c>
    </row>
    <row r="602" spans="2:18" ht="11" outlineLevel="1" x14ac:dyDescent="0.15">
      <c r="B602" t="s">
        <v>552</v>
      </c>
      <c r="C602" t="s">
        <v>25435</v>
      </c>
      <c r="D602" t="s">
        <v>26470</v>
      </c>
      <c r="E602" t="s">
        <v>26471</v>
      </c>
      <c r="G602" t="s">
        <v>26500</v>
      </c>
      <c r="H602" t="s">
        <v>25435</v>
      </c>
      <c r="I602" t="s">
        <v>25427</v>
      </c>
      <c r="J602" t="s">
        <v>25423</v>
      </c>
      <c r="K602" s="5"/>
      <c r="L602" s="5"/>
      <c r="M602" s="5">
        <v>0</v>
      </c>
      <c r="N602" t="s">
        <v>967</v>
      </c>
      <c r="O602" s="15">
        <v>325</v>
      </c>
      <c r="P602" t="s">
        <v>25949</v>
      </c>
      <c r="Q602" t="s">
        <v>25415</v>
      </c>
      <c r="R602" t="s">
        <v>27099</v>
      </c>
    </row>
    <row r="603" spans="2:18" ht="11" outlineLevel="1" x14ac:dyDescent="0.15">
      <c r="B603" t="s">
        <v>552</v>
      </c>
      <c r="C603" t="s">
        <v>25435</v>
      </c>
      <c r="D603" t="s">
        <v>26470</v>
      </c>
      <c r="E603" t="s">
        <v>26471</v>
      </c>
      <c r="G603" t="s">
        <v>26521</v>
      </c>
      <c r="I603" t="s">
        <v>25412</v>
      </c>
      <c r="J603" t="s">
        <v>25413</v>
      </c>
      <c r="K603" s="5"/>
      <c r="L603" s="5"/>
      <c r="M603" s="5">
        <v>22.39</v>
      </c>
      <c r="N603" t="s">
        <v>967</v>
      </c>
      <c r="O603" s="15">
        <v>325</v>
      </c>
      <c r="P603" t="s">
        <v>25949</v>
      </c>
      <c r="Q603" t="s">
        <v>25415</v>
      </c>
      <c r="R603" t="s">
        <v>27100</v>
      </c>
    </row>
    <row r="604" spans="2:18" ht="11" outlineLevel="1" x14ac:dyDescent="0.15">
      <c r="B604" t="s">
        <v>552</v>
      </c>
      <c r="C604" t="s">
        <v>25435</v>
      </c>
      <c r="D604" t="s">
        <v>26470</v>
      </c>
      <c r="E604" t="s">
        <v>26471</v>
      </c>
      <c r="G604" t="s">
        <v>26521</v>
      </c>
      <c r="H604" t="s">
        <v>25429</v>
      </c>
      <c r="I604" t="s">
        <v>25417</v>
      </c>
      <c r="J604" t="s">
        <v>25417</v>
      </c>
      <c r="K604" s="5"/>
      <c r="L604" s="5"/>
      <c r="M604" s="5">
        <v>3.476</v>
      </c>
      <c r="N604" t="s">
        <v>967</v>
      </c>
      <c r="O604" s="15">
        <v>325</v>
      </c>
      <c r="P604" t="s">
        <v>25949</v>
      </c>
      <c r="Q604" t="s">
        <v>25415</v>
      </c>
      <c r="R604" t="s">
        <v>27101</v>
      </c>
    </row>
    <row r="605" spans="2:18" ht="11" outlineLevel="1" x14ac:dyDescent="0.15">
      <c r="B605" t="s">
        <v>552</v>
      </c>
      <c r="C605" t="s">
        <v>25435</v>
      </c>
      <c r="D605" t="s">
        <v>26470</v>
      </c>
      <c r="E605" t="s">
        <v>26471</v>
      </c>
      <c r="G605" t="s">
        <v>26521</v>
      </c>
      <c r="H605" t="s">
        <v>25433</v>
      </c>
      <c r="I605" t="s">
        <v>25420</v>
      </c>
      <c r="J605" t="s">
        <v>25420</v>
      </c>
      <c r="K605" s="5"/>
      <c r="L605" s="5"/>
      <c r="M605" s="5">
        <v>7.4880000000000004</v>
      </c>
      <c r="N605" t="s">
        <v>967</v>
      </c>
      <c r="O605" s="15">
        <v>325</v>
      </c>
      <c r="P605" t="s">
        <v>25949</v>
      </c>
      <c r="Q605" t="s">
        <v>25415</v>
      </c>
      <c r="R605" t="s">
        <v>27102</v>
      </c>
    </row>
    <row r="606" spans="2:18" ht="11" outlineLevel="1" x14ac:dyDescent="0.15">
      <c r="B606" t="s">
        <v>552</v>
      </c>
      <c r="C606" t="s">
        <v>25435</v>
      </c>
      <c r="D606" t="s">
        <v>26470</v>
      </c>
      <c r="E606" t="s">
        <v>26471</v>
      </c>
      <c r="G606" t="s">
        <v>26521</v>
      </c>
      <c r="H606" t="s">
        <v>25435</v>
      </c>
      <c r="I606" t="s">
        <v>25422</v>
      </c>
      <c r="J606" t="s">
        <v>25423</v>
      </c>
      <c r="K606" s="5"/>
      <c r="L606" s="5"/>
      <c r="M606" s="5">
        <v>0</v>
      </c>
      <c r="N606" t="s">
        <v>967</v>
      </c>
      <c r="O606" s="15">
        <v>325</v>
      </c>
      <c r="P606" t="s">
        <v>25949</v>
      </c>
      <c r="Q606" t="s">
        <v>25415</v>
      </c>
      <c r="R606" t="s">
        <v>27103</v>
      </c>
    </row>
    <row r="607" spans="2:18" ht="11" outlineLevel="1" x14ac:dyDescent="0.15">
      <c r="B607" t="s">
        <v>552</v>
      </c>
      <c r="C607" t="s">
        <v>25435</v>
      </c>
      <c r="D607" t="s">
        <v>26470</v>
      </c>
      <c r="E607" t="s">
        <v>26471</v>
      </c>
      <c r="G607" t="s">
        <v>26521</v>
      </c>
      <c r="H607" t="s">
        <v>25435</v>
      </c>
      <c r="I607" t="s">
        <v>25425</v>
      </c>
      <c r="J607" t="s">
        <v>25423</v>
      </c>
      <c r="K607" s="5"/>
      <c r="L607" s="5"/>
      <c r="M607" s="5">
        <v>0</v>
      </c>
      <c r="N607" t="s">
        <v>967</v>
      </c>
      <c r="O607" s="15">
        <v>325</v>
      </c>
      <c r="P607" t="s">
        <v>25949</v>
      </c>
      <c r="Q607" t="s">
        <v>25415</v>
      </c>
      <c r="R607" t="s">
        <v>27104</v>
      </c>
    </row>
    <row r="608" spans="2:18" ht="11" outlineLevel="1" x14ac:dyDescent="0.15">
      <c r="B608" t="s">
        <v>552</v>
      </c>
      <c r="C608" t="s">
        <v>25435</v>
      </c>
      <c r="D608" t="s">
        <v>26470</v>
      </c>
      <c r="E608" t="s">
        <v>26471</v>
      </c>
      <c r="G608" t="s">
        <v>26521</v>
      </c>
      <c r="H608" t="s">
        <v>25435</v>
      </c>
      <c r="I608" t="s">
        <v>25427</v>
      </c>
      <c r="J608" t="s">
        <v>25423</v>
      </c>
      <c r="K608" s="5"/>
      <c r="L608" s="5"/>
      <c r="M608" s="5">
        <v>0</v>
      </c>
      <c r="N608" t="s">
        <v>967</v>
      </c>
      <c r="O608" s="15">
        <v>325</v>
      </c>
      <c r="P608" t="s">
        <v>25949</v>
      </c>
      <c r="Q608" t="s">
        <v>25415</v>
      </c>
      <c r="R608" t="s">
        <v>27105</v>
      </c>
    </row>
    <row r="609" spans="2:18" ht="11" outlineLevel="1" x14ac:dyDescent="0.15">
      <c r="B609" t="s">
        <v>552</v>
      </c>
      <c r="C609" t="s">
        <v>25435</v>
      </c>
      <c r="D609" t="s">
        <v>26470</v>
      </c>
      <c r="E609" t="s">
        <v>26471</v>
      </c>
      <c r="G609" t="s">
        <v>27106</v>
      </c>
      <c r="I609" t="s">
        <v>25412</v>
      </c>
      <c r="J609" t="s">
        <v>25413</v>
      </c>
      <c r="K609" s="5"/>
      <c r="L609" s="5"/>
      <c r="M609" s="5">
        <v>0</v>
      </c>
      <c r="N609" t="s">
        <v>967</v>
      </c>
      <c r="O609" s="15">
        <v>325</v>
      </c>
      <c r="P609" t="s">
        <v>25949</v>
      </c>
      <c r="Q609" t="s">
        <v>25415</v>
      </c>
      <c r="R609" t="s">
        <v>27107</v>
      </c>
    </row>
    <row r="610" spans="2:18" ht="11" outlineLevel="1" x14ac:dyDescent="0.15">
      <c r="B610" t="s">
        <v>552</v>
      </c>
      <c r="C610" t="s">
        <v>25435</v>
      </c>
      <c r="D610" t="s">
        <v>26470</v>
      </c>
      <c r="E610" t="s">
        <v>26471</v>
      </c>
      <c r="G610" t="s">
        <v>27106</v>
      </c>
      <c r="H610" t="s">
        <v>25429</v>
      </c>
      <c r="I610" t="s">
        <v>25417</v>
      </c>
      <c r="J610" t="s">
        <v>25417</v>
      </c>
      <c r="K610" s="5"/>
      <c r="L610" s="5"/>
      <c r="M610" s="5">
        <v>0</v>
      </c>
      <c r="N610" t="s">
        <v>967</v>
      </c>
      <c r="O610" s="15">
        <v>325</v>
      </c>
      <c r="P610" t="s">
        <v>25949</v>
      </c>
      <c r="Q610" t="s">
        <v>25415</v>
      </c>
      <c r="R610" t="s">
        <v>27108</v>
      </c>
    </row>
    <row r="611" spans="2:18" ht="11" outlineLevel="1" x14ac:dyDescent="0.15">
      <c r="B611" t="s">
        <v>552</v>
      </c>
      <c r="C611" t="s">
        <v>25435</v>
      </c>
      <c r="D611" t="s">
        <v>26470</v>
      </c>
      <c r="E611" t="s">
        <v>26471</v>
      </c>
      <c r="G611" t="s">
        <v>27106</v>
      </c>
      <c r="H611" t="s">
        <v>25433</v>
      </c>
      <c r="I611" t="s">
        <v>25420</v>
      </c>
      <c r="J611" t="s">
        <v>25420</v>
      </c>
      <c r="K611" s="5"/>
      <c r="L611" s="5"/>
      <c r="M611" s="5">
        <v>0</v>
      </c>
      <c r="N611" t="s">
        <v>967</v>
      </c>
      <c r="O611" s="15">
        <v>325</v>
      </c>
      <c r="P611" t="s">
        <v>25949</v>
      </c>
      <c r="Q611" t="s">
        <v>25415</v>
      </c>
      <c r="R611" t="s">
        <v>27109</v>
      </c>
    </row>
    <row r="612" spans="2:18" ht="11" outlineLevel="1" x14ac:dyDescent="0.15">
      <c r="B612" t="s">
        <v>552</v>
      </c>
      <c r="C612" t="s">
        <v>25435</v>
      </c>
      <c r="D612" t="s">
        <v>26470</v>
      </c>
      <c r="E612" t="s">
        <v>26471</v>
      </c>
      <c r="G612" t="s">
        <v>27106</v>
      </c>
      <c r="H612" t="s">
        <v>25435</v>
      </c>
      <c r="I612" t="s">
        <v>25422</v>
      </c>
      <c r="J612" t="s">
        <v>25423</v>
      </c>
      <c r="K612" s="5"/>
      <c r="L612" s="5"/>
      <c r="M612" s="5">
        <v>11.128</v>
      </c>
      <c r="N612" t="s">
        <v>967</v>
      </c>
      <c r="O612" s="15">
        <v>325</v>
      </c>
      <c r="P612" t="s">
        <v>25949</v>
      </c>
      <c r="Q612" t="s">
        <v>25415</v>
      </c>
      <c r="R612" t="s">
        <v>27110</v>
      </c>
    </row>
    <row r="613" spans="2:18" ht="11" outlineLevel="1" x14ac:dyDescent="0.15">
      <c r="B613" t="s">
        <v>552</v>
      </c>
      <c r="C613" t="s">
        <v>25435</v>
      </c>
      <c r="D613" t="s">
        <v>26470</v>
      </c>
      <c r="E613" t="s">
        <v>26471</v>
      </c>
      <c r="G613" t="s">
        <v>27106</v>
      </c>
      <c r="H613" t="s">
        <v>25435</v>
      </c>
      <c r="I613" t="s">
        <v>25425</v>
      </c>
      <c r="J613" t="s">
        <v>25423</v>
      </c>
      <c r="K613" s="5"/>
      <c r="L613" s="5"/>
      <c r="M613" s="5">
        <v>0</v>
      </c>
      <c r="N613" t="s">
        <v>967</v>
      </c>
      <c r="O613" s="15">
        <v>325</v>
      </c>
      <c r="P613" t="s">
        <v>25949</v>
      </c>
      <c r="Q613" t="s">
        <v>25415</v>
      </c>
      <c r="R613" t="s">
        <v>27111</v>
      </c>
    </row>
    <row r="614" spans="2:18" ht="11" outlineLevel="1" x14ac:dyDescent="0.15">
      <c r="B614" t="s">
        <v>552</v>
      </c>
      <c r="C614" t="s">
        <v>25435</v>
      </c>
      <c r="D614" t="s">
        <v>26470</v>
      </c>
      <c r="E614" t="s">
        <v>26471</v>
      </c>
      <c r="G614" t="s">
        <v>27106</v>
      </c>
      <c r="H614" t="s">
        <v>25435</v>
      </c>
      <c r="I614" t="s">
        <v>25427</v>
      </c>
      <c r="J614" t="s">
        <v>25423</v>
      </c>
      <c r="K614" s="5"/>
      <c r="L614" s="5"/>
      <c r="M614" s="5">
        <v>11.128</v>
      </c>
      <c r="N614" t="s">
        <v>967</v>
      </c>
      <c r="O614" s="15">
        <v>325</v>
      </c>
      <c r="P614" t="s">
        <v>25949</v>
      </c>
      <c r="Q614" t="s">
        <v>25415</v>
      </c>
      <c r="R614" t="s">
        <v>27112</v>
      </c>
    </row>
    <row r="615" spans="2:18" ht="11" outlineLevel="1" x14ac:dyDescent="0.15">
      <c r="B615" t="s">
        <v>552</v>
      </c>
      <c r="C615" t="s">
        <v>25435</v>
      </c>
      <c r="D615" t="s">
        <v>26470</v>
      </c>
      <c r="E615" t="s">
        <v>26471</v>
      </c>
      <c r="G615" t="s">
        <v>26528</v>
      </c>
      <c r="I615" t="s">
        <v>25412</v>
      </c>
      <c r="J615" t="s">
        <v>25413</v>
      </c>
      <c r="K615" s="5"/>
      <c r="L615" s="5"/>
      <c r="M615" s="5">
        <v>20.61</v>
      </c>
      <c r="N615" t="s">
        <v>967</v>
      </c>
      <c r="O615" s="15">
        <v>325</v>
      </c>
      <c r="P615" t="s">
        <v>25949</v>
      </c>
      <c r="Q615" t="s">
        <v>25415</v>
      </c>
      <c r="R615" t="s">
        <v>27113</v>
      </c>
    </row>
    <row r="616" spans="2:18" ht="11" outlineLevel="1" x14ac:dyDescent="0.15">
      <c r="B616" t="s">
        <v>552</v>
      </c>
      <c r="C616" t="s">
        <v>25435</v>
      </c>
      <c r="D616" t="s">
        <v>26470</v>
      </c>
      <c r="E616" t="s">
        <v>26471</v>
      </c>
      <c r="G616" t="s">
        <v>26528</v>
      </c>
      <c r="H616" t="s">
        <v>25429</v>
      </c>
      <c r="I616" t="s">
        <v>25417</v>
      </c>
      <c r="J616" t="s">
        <v>25417</v>
      </c>
      <c r="K616" s="5"/>
      <c r="L616" s="5"/>
      <c r="M616" s="5">
        <v>2.7250000000000001</v>
      </c>
      <c r="N616" t="s">
        <v>967</v>
      </c>
      <c r="O616" s="15">
        <v>325</v>
      </c>
      <c r="P616" t="s">
        <v>25949</v>
      </c>
      <c r="Q616" t="s">
        <v>25415</v>
      </c>
      <c r="R616" t="s">
        <v>27114</v>
      </c>
    </row>
    <row r="617" spans="2:18" ht="11" outlineLevel="1" x14ac:dyDescent="0.15">
      <c r="B617" t="s">
        <v>552</v>
      </c>
      <c r="C617" t="s">
        <v>25435</v>
      </c>
      <c r="D617" t="s">
        <v>26470</v>
      </c>
      <c r="E617" t="s">
        <v>26471</v>
      </c>
      <c r="G617" t="s">
        <v>26528</v>
      </c>
      <c r="H617" t="s">
        <v>25433</v>
      </c>
      <c r="I617" t="s">
        <v>25420</v>
      </c>
      <c r="J617" t="s">
        <v>25420</v>
      </c>
      <c r="K617" s="5"/>
      <c r="L617" s="5"/>
      <c r="M617" s="5">
        <v>2.778</v>
      </c>
      <c r="N617" t="s">
        <v>967</v>
      </c>
      <c r="O617" s="15">
        <v>325</v>
      </c>
      <c r="P617" t="s">
        <v>25949</v>
      </c>
      <c r="Q617" t="s">
        <v>25415</v>
      </c>
      <c r="R617" t="s">
        <v>27115</v>
      </c>
    </row>
    <row r="618" spans="2:18" ht="11" outlineLevel="1" x14ac:dyDescent="0.15">
      <c r="B618" t="s">
        <v>552</v>
      </c>
      <c r="C618" t="s">
        <v>25435</v>
      </c>
      <c r="D618" t="s">
        <v>26470</v>
      </c>
      <c r="E618" t="s">
        <v>26471</v>
      </c>
      <c r="G618" t="s">
        <v>26528</v>
      </c>
      <c r="H618" t="s">
        <v>25435</v>
      </c>
      <c r="I618" t="s">
        <v>25422</v>
      </c>
      <c r="J618" t="s">
        <v>25423</v>
      </c>
      <c r="K618" s="5"/>
      <c r="L618" s="5"/>
      <c r="M618" s="5">
        <v>2.7989999999999999</v>
      </c>
      <c r="N618" t="s">
        <v>967</v>
      </c>
      <c r="O618" s="15">
        <v>325</v>
      </c>
      <c r="P618" t="s">
        <v>25949</v>
      </c>
      <c r="Q618" t="s">
        <v>25415</v>
      </c>
      <c r="R618" t="s">
        <v>27116</v>
      </c>
    </row>
    <row r="619" spans="2:18" ht="11" outlineLevel="1" x14ac:dyDescent="0.15">
      <c r="B619" t="s">
        <v>552</v>
      </c>
      <c r="C619" t="s">
        <v>25435</v>
      </c>
      <c r="D619" t="s">
        <v>26470</v>
      </c>
      <c r="E619" t="s">
        <v>26471</v>
      </c>
      <c r="G619" t="s">
        <v>26528</v>
      </c>
      <c r="H619" t="s">
        <v>25435</v>
      </c>
      <c r="I619" t="s">
        <v>25425</v>
      </c>
      <c r="J619" t="s">
        <v>25423</v>
      </c>
      <c r="K619" s="5"/>
      <c r="L619" s="5"/>
      <c r="M619" s="5">
        <v>0</v>
      </c>
      <c r="N619" t="s">
        <v>967</v>
      </c>
      <c r="O619" s="15">
        <v>325</v>
      </c>
      <c r="P619" t="s">
        <v>25949</v>
      </c>
      <c r="Q619" t="s">
        <v>25415</v>
      </c>
      <c r="R619" t="s">
        <v>27117</v>
      </c>
    </row>
    <row r="620" spans="2:18" ht="11" outlineLevel="1" x14ac:dyDescent="0.15">
      <c r="B620" t="s">
        <v>552</v>
      </c>
      <c r="C620" t="s">
        <v>25435</v>
      </c>
      <c r="D620" t="s">
        <v>26470</v>
      </c>
      <c r="E620" t="s">
        <v>26471</v>
      </c>
      <c r="G620" t="s">
        <v>26528</v>
      </c>
      <c r="H620" t="s">
        <v>25435</v>
      </c>
      <c r="I620" t="s">
        <v>25427</v>
      </c>
      <c r="J620" t="s">
        <v>25423</v>
      </c>
      <c r="K620" s="5"/>
      <c r="L620" s="5"/>
      <c r="M620" s="5">
        <v>2.7989999999999999</v>
      </c>
      <c r="N620" t="s">
        <v>967</v>
      </c>
      <c r="O620" s="15">
        <v>325</v>
      </c>
      <c r="P620" t="s">
        <v>25949</v>
      </c>
      <c r="Q620" t="s">
        <v>25415</v>
      </c>
      <c r="R620" t="s">
        <v>27118</v>
      </c>
    </row>
    <row r="621" spans="2:18" ht="11" outlineLevel="1" x14ac:dyDescent="0.15">
      <c r="B621" t="s">
        <v>552</v>
      </c>
      <c r="C621" t="s">
        <v>25435</v>
      </c>
      <c r="D621" t="s">
        <v>26470</v>
      </c>
      <c r="E621" t="s">
        <v>26471</v>
      </c>
      <c r="F621" t="s">
        <v>10430</v>
      </c>
      <c r="G621" t="s">
        <v>26535</v>
      </c>
      <c r="I621" t="s">
        <v>25412</v>
      </c>
      <c r="J621" t="s">
        <v>25413</v>
      </c>
      <c r="K621" s="5"/>
      <c r="L621" s="5"/>
      <c r="M621" s="5">
        <v>222.30600000000001</v>
      </c>
      <c r="N621" t="s">
        <v>967</v>
      </c>
      <c r="O621" s="15">
        <v>325</v>
      </c>
      <c r="P621" t="s">
        <v>25949</v>
      </c>
      <c r="Q621" t="s">
        <v>25415</v>
      </c>
      <c r="R621" t="s">
        <v>27119</v>
      </c>
    </row>
    <row r="622" spans="2:18" ht="11" outlineLevel="1" x14ac:dyDescent="0.15">
      <c r="B622" t="s">
        <v>552</v>
      </c>
      <c r="C622" t="s">
        <v>25435</v>
      </c>
      <c r="D622" t="s">
        <v>26470</v>
      </c>
      <c r="E622" t="s">
        <v>26471</v>
      </c>
      <c r="F622" t="s">
        <v>10430</v>
      </c>
      <c r="G622" t="s">
        <v>26535</v>
      </c>
      <c r="H622" t="s">
        <v>25429</v>
      </c>
      <c r="I622" t="s">
        <v>25417</v>
      </c>
      <c r="J622" t="s">
        <v>25417</v>
      </c>
      <c r="K622" s="5"/>
      <c r="L622" s="5"/>
      <c r="M622" s="5">
        <v>47.889000000000003</v>
      </c>
      <c r="N622" t="s">
        <v>967</v>
      </c>
      <c r="O622" s="15">
        <v>325</v>
      </c>
      <c r="P622" t="s">
        <v>25949</v>
      </c>
      <c r="Q622" t="s">
        <v>25415</v>
      </c>
      <c r="R622" t="s">
        <v>27120</v>
      </c>
    </row>
    <row r="623" spans="2:18" ht="11" outlineLevel="1" x14ac:dyDescent="0.15">
      <c r="B623" t="s">
        <v>552</v>
      </c>
      <c r="C623" t="s">
        <v>25435</v>
      </c>
      <c r="D623" t="s">
        <v>26470</v>
      </c>
      <c r="E623" t="s">
        <v>26471</v>
      </c>
      <c r="F623" t="s">
        <v>10430</v>
      </c>
      <c r="G623" t="s">
        <v>26535</v>
      </c>
      <c r="H623" t="s">
        <v>25433</v>
      </c>
      <c r="I623" t="s">
        <v>25420</v>
      </c>
      <c r="J623" t="s">
        <v>25420</v>
      </c>
      <c r="K623" s="5"/>
      <c r="L623" s="5"/>
      <c r="M623" s="5">
        <v>30.591999999999999</v>
      </c>
      <c r="N623" t="s">
        <v>967</v>
      </c>
      <c r="O623" s="15">
        <v>325</v>
      </c>
      <c r="P623" t="s">
        <v>25949</v>
      </c>
      <c r="Q623" t="s">
        <v>25415</v>
      </c>
      <c r="R623" t="s">
        <v>27121</v>
      </c>
    </row>
    <row r="624" spans="2:18" ht="11" outlineLevel="1" x14ac:dyDescent="0.15">
      <c r="B624" t="s">
        <v>552</v>
      </c>
      <c r="C624" t="s">
        <v>25435</v>
      </c>
      <c r="D624" t="s">
        <v>26470</v>
      </c>
      <c r="E624" t="s">
        <v>26471</v>
      </c>
      <c r="F624" t="s">
        <v>10430</v>
      </c>
      <c r="G624" t="s">
        <v>26535</v>
      </c>
      <c r="H624" t="s">
        <v>25435</v>
      </c>
      <c r="I624" t="s">
        <v>25422</v>
      </c>
      <c r="J624" t="s">
        <v>25423</v>
      </c>
      <c r="K624" s="5"/>
      <c r="L624" s="5"/>
      <c r="M624" s="5">
        <v>55.459000000000003</v>
      </c>
      <c r="N624" t="s">
        <v>967</v>
      </c>
      <c r="O624" s="15">
        <v>325</v>
      </c>
      <c r="P624" t="s">
        <v>25949</v>
      </c>
      <c r="Q624" t="s">
        <v>25415</v>
      </c>
      <c r="R624" t="s">
        <v>27122</v>
      </c>
    </row>
    <row r="625" spans="2:18" ht="11" outlineLevel="1" x14ac:dyDescent="0.15">
      <c r="B625" t="s">
        <v>552</v>
      </c>
      <c r="C625" t="s">
        <v>25435</v>
      </c>
      <c r="D625" t="s">
        <v>26470</v>
      </c>
      <c r="E625" t="s">
        <v>26471</v>
      </c>
      <c r="F625" t="s">
        <v>10430</v>
      </c>
      <c r="G625" t="s">
        <v>26535</v>
      </c>
      <c r="H625" t="s">
        <v>25435</v>
      </c>
      <c r="I625" t="s">
        <v>25425</v>
      </c>
      <c r="J625" t="s">
        <v>25423</v>
      </c>
      <c r="K625" s="5"/>
      <c r="L625" s="5"/>
      <c r="M625" s="5">
        <v>0</v>
      </c>
      <c r="N625" t="s">
        <v>967</v>
      </c>
      <c r="O625" s="15">
        <v>325</v>
      </c>
      <c r="P625" t="s">
        <v>25949</v>
      </c>
      <c r="Q625" t="s">
        <v>25415</v>
      </c>
      <c r="R625" t="s">
        <v>27123</v>
      </c>
    </row>
    <row r="626" spans="2:18" ht="11" outlineLevel="1" x14ac:dyDescent="0.15">
      <c r="B626" t="s">
        <v>552</v>
      </c>
      <c r="C626" t="s">
        <v>25435</v>
      </c>
      <c r="D626" t="s">
        <v>26470</v>
      </c>
      <c r="E626" t="s">
        <v>26471</v>
      </c>
      <c r="F626" t="s">
        <v>10430</v>
      </c>
      <c r="G626" t="s">
        <v>26535</v>
      </c>
      <c r="H626" t="s">
        <v>25435</v>
      </c>
      <c r="I626" t="s">
        <v>25427</v>
      </c>
      <c r="J626" t="s">
        <v>25423</v>
      </c>
      <c r="K626" s="5"/>
      <c r="L626" s="5"/>
      <c r="M626" s="5">
        <v>55.459000000000003</v>
      </c>
      <c r="N626" t="s">
        <v>967</v>
      </c>
      <c r="O626" s="15">
        <v>325</v>
      </c>
      <c r="P626" t="s">
        <v>25949</v>
      </c>
      <c r="Q626" t="s">
        <v>25415</v>
      </c>
      <c r="R626" t="s">
        <v>27124</v>
      </c>
    </row>
    <row r="627" spans="2:18" ht="11" outlineLevel="1" x14ac:dyDescent="0.15">
      <c r="B627" t="s">
        <v>552</v>
      </c>
      <c r="C627" t="s">
        <v>25435</v>
      </c>
      <c r="D627" t="s">
        <v>26470</v>
      </c>
      <c r="E627" t="s">
        <v>26542</v>
      </c>
      <c r="G627" t="s">
        <v>26543</v>
      </c>
      <c r="I627" t="s">
        <v>25412</v>
      </c>
      <c r="J627" t="s">
        <v>25413</v>
      </c>
      <c r="K627" s="5"/>
      <c r="L627" s="5"/>
      <c r="M627" s="5">
        <v>7.02</v>
      </c>
      <c r="N627" t="s">
        <v>967</v>
      </c>
      <c r="O627" s="15">
        <v>325</v>
      </c>
      <c r="P627" t="s">
        <v>25949</v>
      </c>
      <c r="Q627" t="s">
        <v>25415</v>
      </c>
      <c r="R627" t="s">
        <v>27125</v>
      </c>
    </row>
    <row r="628" spans="2:18" ht="11" outlineLevel="1" x14ac:dyDescent="0.15">
      <c r="B628" t="s">
        <v>552</v>
      </c>
      <c r="C628" t="s">
        <v>25435</v>
      </c>
      <c r="D628" t="s">
        <v>26470</v>
      </c>
      <c r="E628" t="s">
        <v>26542</v>
      </c>
      <c r="G628" t="s">
        <v>26543</v>
      </c>
      <c r="H628" t="s">
        <v>25429</v>
      </c>
      <c r="I628" t="s">
        <v>25417</v>
      </c>
      <c r="J628" t="s">
        <v>25417</v>
      </c>
      <c r="K628" s="5"/>
      <c r="L628" s="5"/>
      <c r="M628" s="5">
        <v>0</v>
      </c>
      <c r="N628" t="s">
        <v>967</v>
      </c>
      <c r="O628" s="15">
        <v>325</v>
      </c>
      <c r="P628" t="s">
        <v>25949</v>
      </c>
      <c r="Q628" t="s">
        <v>25415</v>
      </c>
      <c r="R628" t="s">
        <v>27126</v>
      </c>
    </row>
    <row r="629" spans="2:18" ht="11" outlineLevel="1" x14ac:dyDescent="0.15">
      <c r="B629" t="s">
        <v>552</v>
      </c>
      <c r="C629" t="s">
        <v>25435</v>
      </c>
      <c r="D629" t="s">
        <v>26470</v>
      </c>
      <c r="E629" t="s">
        <v>26542</v>
      </c>
      <c r="G629" t="s">
        <v>26543</v>
      </c>
      <c r="H629" t="s">
        <v>25433</v>
      </c>
      <c r="I629" t="s">
        <v>25420</v>
      </c>
      <c r="J629" t="s">
        <v>25420</v>
      </c>
      <c r="K629" s="5"/>
      <c r="L629" s="5"/>
      <c r="M629" s="5">
        <v>0</v>
      </c>
      <c r="N629" t="s">
        <v>967</v>
      </c>
      <c r="O629" s="15">
        <v>325</v>
      </c>
      <c r="P629" t="s">
        <v>25949</v>
      </c>
      <c r="Q629" t="s">
        <v>25415</v>
      </c>
      <c r="R629" t="s">
        <v>27127</v>
      </c>
    </row>
    <row r="630" spans="2:18" ht="11" outlineLevel="1" x14ac:dyDescent="0.15">
      <c r="B630" t="s">
        <v>552</v>
      </c>
      <c r="C630" t="s">
        <v>25435</v>
      </c>
      <c r="D630" t="s">
        <v>26470</v>
      </c>
      <c r="E630" t="s">
        <v>26542</v>
      </c>
      <c r="G630" t="s">
        <v>26543</v>
      </c>
      <c r="H630" t="s">
        <v>25435</v>
      </c>
      <c r="I630" t="s">
        <v>25422</v>
      </c>
      <c r="J630" t="s">
        <v>25423</v>
      </c>
      <c r="K630" s="5"/>
      <c r="L630" s="5"/>
      <c r="M630" s="5">
        <v>0</v>
      </c>
      <c r="N630" t="s">
        <v>967</v>
      </c>
      <c r="O630" s="15">
        <v>325</v>
      </c>
      <c r="P630" t="s">
        <v>25949</v>
      </c>
      <c r="Q630" t="s">
        <v>25415</v>
      </c>
      <c r="R630" t="s">
        <v>27128</v>
      </c>
    </row>
    <row r="631" spans="2:18" ht="11" outlineLevel="1" x14ac:dyDescent="0.15">
      <c r="B631" t="s">
        <v>552</v>
      </c>
      <c r="C631" t="s">
        <v>25435</v>
      </c>
      <c r="D631" t="s">
        <v>26470</v>
      </c>
      <c r="E631" t="s">
        <v>26542</v>
      </c>
      <c r="G631" t="s">
        <v>26543</v>
      </c>
      <c r="H631" t="s">
        <v>25435</v>
      </c>
      <c r="I631" t="s">
        <v>25425</v>
      </c>
      <c r="J631" t="s">
        <v>25423</v>
      </c>
      <c r="K631" s="5"/>
      <c r="L631" s="5"/>
      <c r="M631" s="5">
        <v>0</v>
      </c>
      <c r="N631" t="s">
        <v>967</v>
      </c>
      <c r="O631" s="15">
        <v>325</v>
      </c>
      <c r="P631" t="s">
        <v>25949</v>
      </c>
      <c r="Q631" t="s">
        <v>25415</v>
      </c>
      <c r="R631" t="s">
        <v>27129</v>
      </c>
    </row>
    <row r="632" spans="2:18" ht="11" outlineLevel="1" x14ac:dyDescent="0.15">
      <c r="B632" t="s">
        <v>552</v>
      </c>
      <c r="C632" t="s">
        <v>25435</v>
      </c>
      <c r="D632" t="s">
        <v>26470</v>
      </c>
      <c r="E632" t="s">
        <v>26542</v>
      </c>
      <c r="G632" t="s">
        <v>26543</v>
      </c>
      <c r="H632" t="s">
        <v>25435</v>
      </c>
      <c r="I632" t="s">
        <v>25427</v>
      </c>
      <c r="J632" t="s">
        <v>25423</v>
      </c>
      <c r="K632" s="5"/>
      <c r="L632" s="5"/>
      <c r="M632" s="5">
        <v>0</v>
      </c>
      <c r="N632" t="s">
        <v>967</v>
      </c>
      <c r="O632" s="15">
        <v>325</v>
      </c>
      <c r="P632" t="s">
        <v>25949</v>
      </c>
      <c r="Q632" t="s">
        <v>25415</v>
      </c>
      <c r="R632" t="s">
        <v>27130</v>
      </c>
    </row>
    <row r="633" spans="2:18" ht="11" outlineLevel="1" x14ac:dyDescent="0.15">
      <c r="B633" t="s">
        <v>552</v>
      </c>
      <c r="C633" t="s">
        <v>25435</v>
      </c>
      <c r="D633" t="s">
        <v>26470</v>
      </c>
      <c r="E633" t="s">
        <v>26542</v>
      </c>
      <c r="G633" t="s">
        <v>26550</v>
      </c>
      <c r="I633" t="s">
        <v>25412</v>
      </c>
      <c r="J633" t="s">
        <v>25413</v>
      </c>
      <c r="K633" s="5"/>
      <c r="L633" s="5"/>
      <c r="M633" s="5">
        <v>3.1589999999999998</v>
      </c>
      <c r="N633" t="s">
        <v>967</v>
      </c>
      <c r="O633" s="15">
        <v>325</v>
      </c>
      <c r="P633" t="s">
        <v>25949</v>
      </c>
      <c r="Q633" t="s">
        <v>25415</v>
      </c>
      <c r="R633" t="s">
        <v>27131</v>
      </c>
    </row>
    <row r="634" spans="2:18" ht="11" outlineLevel="1" x14ac:dyDescent="0.15">
      <c r="B634" t="s">
        <v>552</v>
      </c>
      <c r="C634" t="s">
        <v>25435</v>
      </c>
      <c r="D634" t="s">
        <v>26470</v>
      </c>
      <c r="E634" t="s">
        <v>26542</v>
      </c>
      <c r="G634" t="s">
        <v>26550</v>
      </c>
      <c r="H634" t="s">
        <v>25429</v>
      </c>
      <c r="I634" t="s">
        <v>25417</v>
      </c>
      <c r="J634" t="s">
        <v>25417</v>
      </c>
      <c r="K634" s="5"/>
      <c r="L634" s="5"/>
      <c r="M634" s="5">
        <v>0</v>
      </c>
      <c r="N634" t="s">
        <v>967</v>
      </c>
      <c r="O634" s="15">
        <v>325</v>
      </c>
      <c r="P634" t="s">
        <v>25949</v>
      </c>
      <c r="Q634" t="s">
        <v>25415</v>
      </c>
      <c r="R634" t="s">
        <v>27132</v>
      </c>
    </row>
    <row r="635" spans="2:18" ht="11" outlineLevel="1" x14ac:dyDescent="0.15">
      <c r="B635" t="s">
        <v>552</v>
      </c>
      <c r="C635" t="s">
        <v>25435</v>
      </c>
      <c r="D635" t="s">
        <v>26470</v>
      </c>
      <c r="E635" t="s">
        <v>26542</v>
      </c>
      <c r="G635" t="s">
        <v>26550</v>
      </c>
      <c r="H635" t="s">
        <v>25433</v>
      </c>
      <c r="I635" t="s">
        <v>25420</v>
      </c>
      <c r="J635" t="s">
        <v>25420</v>
      </c>
      <c r="K635" s="5"/>
      <c r="L635" s="5"/>
      <c r="M635" s="5">
        <v>0</v>
      </c>
      <c r="N635" t="s">
        <v>967</v>
      </c>
      <c r="O635" s="15">
        <v>325</v>
      </c>
      <c r="P635" t="s">
        <v>25949</v>
      </c>
      <c r="Q635" t="s">
        <v>25415</v>
      </c>
      <c r="R635" t="s">
        <v>27133</v>
      </c>
    </row>
    <row r="636" spans="2:18" ht="11" outlineLevel="1" x14ac:dyDescent="0.15">
      <c r="B636" t="s">
        <v>552</v>
      </c>
      <c r="C636" t="s">
        <v>25435</v>
      </c>
      <c r="D636" t="s">
        <v>26470</v>
      </c>
      <c r="E636" t="s">
        <v>26542</v>
      </c>
      <c r="G636" t="s">
        <v>26550</v>
      </c>
      <c r="H636" t="s">
        <v>25435</v>
      </c>
      <c r="I636" t="s">
        <v>25422</v>
      </c>
      <c r="J636" t="s">
        <v>25423</v>
      </c>
      <c r="K636" s="5"/>
      <c r="L636" s="5"/>
      <c r="M636" s="5">
        <v>0</v>
      </c>
      <c r="N636" t="s">
        <v>967</v>
      </c>
      <c r="O636" s="15">
        <v>325</v>
      </c>
      <c r="P636" t="s">
        <v>25949</v>
      </c>
      <c r="Q636" t="s">
        <v>25415</v>
      </c>
      <c r="R636" t="s">
        <v>27134</v>
      </c>
    </row>
    <row r="637" spans="2:18" ht="11" outlineLevel="1" x14ac:dyDescent="0.15">
      <c r="B637" t="s">
        <v>552</v>
      </c>
      <c r="C637" t="s">
        <v>25435</v>
      </c>
      <c r="D637" t="s">
        <v>26470</v>
      </c>
      <c r="E637" t="s">
        <v>26542</v>
      </c>
      <c r="G637" t="s">
        <v>26550</v>
      </c>
      <c r="H637" t="s">
        <v>25435</v>
      </c>
      <c r="I637" t="s">
        <v>25425</v>
      </c>
      <c r="J637" t="s">
        <v>25423</v>
      </c>
      <c r="K637" s="5"/>
      <c r="L637" s="5"/>
      <c r="M637" s="5">
        <v>0</v>
      </c>
      <c r="N637" t="s">
        <v>967</v>
      </c>
      <c r="O637" s="15">
        <v>325</v>
      </c>
      <c r="P637" t="s">
        <v>25949</v>
      </c>
      <c r="Q637" t="s">
        <v>25415</v>
      </c>
      <c r="R637" t="s">
        <v>27135</v>
      </c>
    </row>
    <row r="638" spans="2:18" ht="11" outlineLevel="1" x14ac:dyDescent="0.15">
      <c r="B638" t="s">
        <v>552</v>
      </c>
      <c r="C638" t="s">
        <v>25435</v>
      </c>
      <c r="D638" t="s">
        <v>26470</v>
      </c>
      <c r="E638" t="s">
        <v>26542</v>
      </c>
      <c r="G638" t="s">
        <v>26550</v>
      </c>
      <c r="H638" t="s">
        <v>25435</v>
      </c>
      <c r="I638" t="s">
        <v>25427</v>
      </c>
      <c r="J638" t="s">
        <v>25423</v>
      </c>
      <c r="K638" s="5"/>
      <c r="L638" s="5"/>
      <c r="M638" s="5">
        <v>0</v>
      </c>
      <c r="N638" t="s">
        <v>967</v>
      </c>
      <c r="O638" s="15">
        <v>325</v>
      </c>
      <c r="P638" t="s">
        <v>25949</v>
      </c>
      <c r="Q638" t="s">
        <v>25415</v>
      </c>
      <c r="R638" t="s">
        <v>27136</v>
      </c>
    </row>
    <row r="639" spans="2:18" ht="11" outlineLevel="1" x14ac:dyDescent="0.15">
      <c r="B639" t="s">
        <v>552</v>
      </c>
      <c r="C639" t="s">
        <v>25435</v>
      </c>
      <c r="D639" t="s">
        <v>26470</v>
      </c>
      <c r="E639" t="s">
        <v>26542</v>
      </c>
      <c r="G639" t="s">
        <v>26557</v>
      </c>
      <c r="I639" t="s">
        <v>25412</v>
      </c>
      <c r="J639" t="s">
        <v>25413</v>
      </c>
      <c r="K639" s="5"/>
      <c r="L639" s="5"/>
      <c r="M639" s="5">
        <v>4.38</v>
      </c>
      <c r="N639" t="s">
        <v>967</v>
      </c>
      <c r="O639" s="15">
        <v>325</v>
      </c>
      <c r="P639" t="s">
        <v>25949</v>
      </c>
      <c r="Q639" t="s">
        <v>25415</v>
      </c>
      <c r="R639" t="s">
        <v>27137</v>
      </c>
    </row>
    <row r="640" spans="2:18" ht="11" outlineLevel="1" x14ac:dyDescent="0.15">
      <c r="B640" t="s">
        <v>552</v>
      </c>
      <c r="C640" t="s">
        <v>25435</v>
      </c>
      <c r="D640" t="s">
        <v>26470</v>
      </c>
      <c r="E640" t="s">
        <v>26542</v>
      </c>
      <c r="G640" t="s">
        <v>26557</v>
      </c>
      <c r="H640" t="s">
        <v>25429</v>
      </c>
      <c r="I640" t="s">
        <v>25417</v>
      </c>
      <c r="J640" t="s">
        <v>25417</v>
      </c>
      <c r="K640" s="5"/>
      <c r="L640" s="5"/>
      <c r="M640" s="5">
        <v>0</v>
      </c>
      <c r="N640" t="s">
        <v>967</v>
      </c>
      <c r="O640" s="15">
        <v>325</v>
      </c>
      <c r="P640" t="s">
        <v>25949</v>
      </c>
      <c r="Q640" t="s">
        <v>25415</v>
      </c>
      <c r="R640" t="s">
        <v>27138</v>
      </c>
    </row>
    <row r="641" spans="2:18" ht="11" outlineLevel="1" x14ac:dyDescent="0.15">
      <c r="B641" t="s">
        <v>552</v>
      </c>
      <c r="C641" t="s">
        <v>25435</v>
      </c>
      <c r="D641" t="s">
        <v>26470</v>
      </c>
      <c r="E641" t="s">
        <v>26542</v>
      </c>
      <c r="G641" t="s">
        <v>26557</v>
      </c>
      <c r="H641" t="s">
        <v>25433</v>
      </c>
      <c r="I641" t="s">
        <v>25420</v>
      </c>
      <c r="J641" t="s">
        <v>25420</v>
      </c>
      <c r="K641" s="5"/>
      <c r="L641" s="5"/>
      <c r="M641" s="5">
        <v>0</v>
      </c>
      <c r="N641" t="s">
        <v>967</v>
      </c>
      <c r="O641" s="15">
        <v>325</v>
      </c>
      <c r="P641" t="s">
        <v>25949</v>
      </c>
      <c r="Q641" t="s">
        <v>25415</v>
      </c>
      <c r="R641" t="s">
        <v>27139</v>
      </c>
    </row>
    <row r="642" spans="2:18" ht="11" outlineLevel="1" x14ac:dyDescent="0.15">
      <c r="B642" t="s">
        <v>552</v>
      </c>
      <c r="C642" t="s">
        <v>25435</v>
      </c>
      <c r="D642" t="s">
        <v>26470</v>
      </c>
      <c r="E642" t="s">
        <v>26542</v>
      </c>
      <c r="G642" t="s">
        <v>26557</v>
      </c>
      <c r="H642" t="s">
        <v>25435</v>
      </c>
      <c r="I642" t="s">
        <v>25422</v>
      </c>
      <c r="J642" t="s">
        <v>25423</v>
      </c>
      <c r="K642" s="5"/>
      <c r="L642" s="5"/>
      <c r="M642" s="5">
        <v>0</v>
      </c>
      <c r="N642" t="s">
        <v>967</v>
      </c>
      <c r="O642" s="15">
        <v>325</v>
      </c>
      <c r="P642" t="s">
        <v>25949</v>
      </c>
      <c r="Q642" t="s">
        <v>25415</v>
      </c>
      <c r="R642" t="s">
        <v>27140</v>
      </c>
    </row>
    <row r="643" spans="2:18" ht="11" outlineLevel="1" x14ac:dyDescent="0.15">
      <c r="B643" t="s">
        <v>552</v>
      </c>
      <c r="C643" t="s">
        <v>25435</v>
      </c>
      <c r="D643" t="s">
        <v>26470</v>
      </c>
      <c r="E643" t="s">
        <v>26542</v>
      </c>
      <c r="G643" t="s">
        <v>26557</v>
      </c>
      <c r="H643" t="s">
        <v>25435</v>
      </c>
      <c r="I643" t="s">
        <v>25425</v>
      </c>
      <c r="J643" t="s">
        <v>25423</v>
      </c>
      <c r="K643" s="5"/>
      <c r="L643" s="5"/>
      <c r="M643" s="5">
        <v>0</v>
      </c>
      <c r="N643" t="s">
        <v>967</v>
      </c>
      <c r="O643" s="15">
        <v>325</v>
      </c>
      <c r="P643" t="s">
        <v>25949</v>
      </c>
      <c r="Q643" t="s">
        <v>25415</v>
      </c>
      <c r="R643" t="s">
        <v>27141</v>
      </c>
    </row>
    <row r="644" spans="2:18" ht="11" outlineLevel="1" x14ac:dyDescent="0.15">
      <c r="B644" t="s">
        <v>552</v>
      </c>
      <c r="C644" t="s">
        <v>25435</v>
      </c>
      <c r="D644" t="s">
        <v>26470</v>
      </c>
      <c r="E644" t="s">
        <v>26542</v>
      </c>
      <c r="G644" t="s">
        <v>26557</v>
      </c>
      <c r="H644" t="s">
        <v>25435</v>
      </c>
      <c r="I644" t="s">
        <v>25427</v>
      </c>
      <c r="J644" t="s">
        <v>25423</v>
      </c>
      <c r="K644" s="5"/>
      <c r="L644" s="5"/>
      <c r="M644" s="5">
        <v>0</v>
      </c>
      <c r="N644" t="s">
        <v>967</v>
      </c>
      <c r="O644" s="15">
        <v>325</v>
      </c>
      <c r="P644" t="s">
        <v>25949</v>
      </c>
      <c r="Q644" t="s">
        <v>25415</v>
      </c>
      <c r="R644" t="s">
        <v>27142</v>
      </c>
    </row>
    <row r="645" spans="2:18" ht="11" outlineLevel="1" x14ac:dyDescent="0.15">
      <c r="B645" t="s">
        <v>552</v>
      </c>
      <c r="C645" t="s">
        <v>25435</v>
      </c>
      <c r="D645" t="s">
        <v>26470</v>
      </c>
      <c r="E645" t="s">
        <v>26542</v>
      </c>
      <c r="G645" t="s">
        <v>26564</v>
      </c>
      <c r="I645" t="s">
        <v>25412</v>
      </c>
      <c r="J645" t="s">
        <v>25413</v>
      </c>
      <c r="K645" s="5"/>
      <c r="L645" s="5"/>
      <c r="M645" s="5">
        <v>2.2799999999999998</v>
      </c>
      <c r="N645" t="s">
        <v>967</v>
      </c>
      <c r="O645" s="15">
        <v>326</v>
      </c>
      <c r="P645" t="s">
        <v>25949</v>
      </c>
      <c r="Q645" t="s">
        <v>25415</v>
      </c>
      <c r="R645" t="s">
        <v>27143</v>
      </c>
    </row>
    <row r="646" spans="2:18" ht="11" outlineLevel="1" x14ac:dyDescent="0.15">
      <c r="B646" t="s">
        <v>552</v>
      </c>
      <c r="C646" t="s">
        <v>25435</v>
      </c>
      <c r="D646" t="s">
        <v>26470</v>
      </c>
      <c r="E646" t="s">
        <v>26542</v>
      </c>
      <c r="G646" t="s">
        <v>26564</v>
      </c>
      <c r="H646" t="s">
        <v>25429</v>
      </c>
      <c r="I646" t="s">
        <v>25417</v>
      </c>
      <c r="J646" t="s">
        <v>25417</v>
      </c>
      <c r="K646" s="5"/>
      <c r="L646" s="5"/>
      <c r="M646" s="5">
        <v>0</v>
      </c>
      <c r="N646" t="s">
        <v>967</v>
      </c>
      <c r="O646" s="15">
        <v>326</v>
      </c>
      <c r="P646" t="s">
        <v>25949</v>
      </c>
      <c r="Q646" t="s">
        <v>25415</v>
      </c>
      <c r="R646" t="s">
        <v>27144</v>
      </c>
    </row>
    <row r="647" spans="2:18" ht="11" outlineLevel="1" x14ac:dyDescent="0.15">
      <c r="B647" t="s">
        <v>552</v>
      </c>
      <c r="C647" t="s">
        <v>25435</v>
      </c>
      <c r="D647" t="s">
        <v>26470</v>
      </c>
      <c r="E647" t="s">
        <v>26542</v>
      </c>
      <c r="G647" t="s">
        <v>26564</v>
      </c>
      <c r="H647" t="s">
        <v>25433</v>
      </c>
      <c r="I647" t="s">
        <v>25420</v>
      </c>
      <c r="J647" t="s">
        <v>25420</v>
      </c>
      <c r="K647" s="5"/>
      <c r="L647" s="5"/>
      <c r="M647" s="5">
        <v>0</v>
      </c>
      <c r="N647" t="s">
        <v>967</v>
      </c>
      <c r="O647" s="15">
        <v>326</v>
      </c>
      <c r="P647" t="s">
        <v>25949</v>
      </c>
      <c r="Q647" t="s">
        <v>25415</v>
      </c>
      <c r="R647" t="s">
        <v>27145</v>
      </c>
    </row>
    <row r="648" spans="2:18" ht="11" outlineLevel="1" x14ac:dyDescent="0.15">
      <c r="B648" t="s">
        <v>552</v>
      </c>
      <c r="C648" t="s">
        <v>25435</v>
      </c>
      <c r="D648" t="s">
        <v>26470</v>
      </c>
      <c r="E648" t="s">
        <v>26542</v>
      </c>
      <c r="G648" t="s">
        <v>26564</v>
      </c>
      <c r="H648" t="s">
        <v>25435</v>
      </c>
      <c r="I648" t="s">
        <v>25422</v>
      </c>
      <c r="J648" t="s">
        <v>25423</v>
      </c>
      <c r="K648" s="5"/>
      <c r="L648" s="5"/>
      <c r="M648" s="5">
        <v>0</v>
      </c>
      <c r="N648" t="s">
        <v>967</v>
      </c>
      <c r="O648" s="15">
        <v>326</v>
      </c>
      <c r="P648" t="s">
        <v>25949</v>
      </c>
      <c r="Q648" t="s">
        <v>25415</v>
      </c>
      <c r="R648" t="s">
        <v>27146</v>
      </c>
    </row>
    <row r="649" spans="2:18" ht="11" outlineLevel="1" x14ac:dyDescent="0.15">
      <c r="B649" t="s">
        <v>552</v>
      </c>
      <c r="C649" t="s">
        <v>25435</v>
      </c>
      <c r="D649" t="s">
        <v>26470</v>
      </c>
      <c r="E649" t="s">
        <v>26542</v>
      </c>
      <c r="G649" t="s">
        <v>26564</v>
      </c>
      <c r="H649" t="s">
        <v>25435</v>
      </c>
      <c r="I649" t="s">
        <v>25425</v>
      </c>
      <c r="J649" t="s">
        <v>25423</v>
      </c>
      <c r="K649" s="5"/>
      <c r="L649" s="5"/>
      <c r="M649" s="5">
        <v>0</v>
      </c>
      <c r="N649" t="s">
        <v>967</v>
      </c>
      <c r="O649" s="15">
        <v>326</v>
      </c>
      <c r="P649" t="s">
        <v>25949</v>
      </c>
      <c r="Q649" t="s">
        <v>25415</v>
      </c>
      <c r="R649" t="s">
        <v>27147</v>
      </c>
    </row>
    <row r="650" spans="2:18" ht="11" outlineLevel="1" x14ac:dyDescent="0.15">
      <c r="B650" t="s">
        <v>552</v>
      </c>
      <c r="C650" t="s">
        <v>25435</v>
      </c>
      <c r="D650" t="s">
        <v>26470</v>
      </c>
      <c r="E650" t="s">
        <v>26542</v>
      </c>
      <c r="G650" t="s">
        <v>26564</v>
      </c>
      <c r="H650" t="s">
        <v>25435</v>
      </c>
      <c r="I650" t="s">
        <v>25427</v>
      </c>
      <c r="J650" t="s">
        <v>25423</v>
      </c>
      <c r="K650" s="5"/>
      <c r="L650" s="5"/>
      <c r="M650" s="5">
        <v>0</v>
      </c>
      <c r="N650" t="s">
        <v>967</v>
      </c>
      <c r="O650" s="15">
        <v>326</v>
      </c>
      <c r="P650" t="s">
        <v>25949</v>
      </c>
      <c r="Q650" t="s">
        <v>25415</v>
      </c>
      <c r="R650" t="s">
        <v>27148</v>
      </c>
    </row>
    <row r="651" spans="2:18" ht="11" outlineLevel="1" x14ac:dyDescent="0.15">
      <c r="B651" t="s">
        <v>552</v>
      </c>
      <c r="C651" t="s">
        <v>25435</v>
      </c>
      <c r="D651" t="s">
        <v>26470</v>
      </c>
      <c r="E651" t="s">
        <v>26542</v>
      </c>
      <c r="F651" t="s">
        <v>10430</v>
      </c>
      <c r="G651" t="s">
        <v>26571</v>
      </c>
      <c r="I651" t="s">
        <v>25412</v>
      </c>
      <c r="J651" t="s">
        <v>25413</v>
      </c>
      <c r="K651" s="5"/>
      <c r="L651" s="5"/>
      <c r="M651" s="5">
        <v>16.838999999999999</v>
      </c>
      <c r="N651" t="s">
        <v>967</v>
      </c>
      <c r="O651" s="15">
        <v>326</v>
      </c>
      <c r="P651" t="s">
        <v>25949</v>
      </c>
      <c r="Q651" t="s">
        <v>25415</v>
      </c>
      <c r="R651" t="s">
        <v>27149</v>
      </c>
    </row>
    <row r="652" spans="2:18" ht="11" outlineLevel="1" x14ac:dyDescent="0.15">
      <c r="B652" t="s">
        <v>552</v>
      </c>
      <c r="C652" t="s">
        <v>25435</v>
      </c>
      <c r="D652" t="s">
        <v>26470</v>
      </c>
      <c r="E652" t="s">
        <v>26542</v>
      </c>
      <c r="F652" t="s">
        <v>10430</v>
      </c>
      <c r="G652" t="s">
        <v>26571</v>
      </c>
      <c r="H652" t="s">
        <v>25429</v>
      </c>
      <c r="I652" t="s">
        <v>25417</v>
      </c>
      <c r="J652" t="s">
        <v>25417</v>
      </c>
      <c r="K652" s="5"/>
      <c r="L652" s="5"/>
      <c r="M652" s="5">
        <v>0</v>
      </c>
      <c r="N652" t="s">
        <v>967</v>
      </c>
      <c r="O652" s="15">
        <v>326</v>
      </c>
      <c r="P652" t="s">
        <v>25949</v>
      </c>
      <c r="Q652" t="s">
        <v>25415</v>
      </c>
      <c r="R652" t="s">
        <v>27150</v>
      </c>
    </row>
    <row r="653" spans="2:18" ht="11" outlineLevel="1" x14ac:dyDescent="0.15">
      <c r="B653" t="s">
        <v>552</v>
      </c>
      <c r="C653" t="s">
        <v>25435</v>
      </c>
      <c r="D653" t="s">
        <v>26470</v>
      </c>
      <c r="E653" t="s">
        <v>26542</v>
      </c>
      <c r="F653" t="s">
        <v>10430</v>
      </c>
      <c r="G653" t="s">
        <v>26571</v>
      </c>
      <c r="H653" t="s">
        <v>25433</v>
      </c>
      <c r="I653" t="s">
        <v>25420</v>
      </c>
      <c r="J653" t="s">
        <v>25420</v>
      </c>
      <c r="K653" s="5"/>
      <c r="L653" s="5"/>
      <c r="M653" s="5">
        <v>0</v>
      </c>
      <c r="N653" t="s">
        <v>967</v>
      </c>
      <c r="O653" s="15">
        <v>326</v>
      </c>
      <c r="P653" t="s">
        <v>25949</v>
      </c>
      <c r="Q653" t="s">
        <v>25415</v>
      </c>
      <c r="R653" t="s">
        <v>27151</v>
      </c>
    </row>
    <row r="654" spans="2:18" ht="11" outlineLevel="1" x14ac:dyDescent="0.15">
      <c r="B654" t="s">
        <v>552</v>
      </c>
      <c r="C654" t="s">
        <v>25435</v>
      </c>
      <c r="D654" t="s">
        <v>26470</v>
      </c>
      <c r="E654" t="s">
        <v>26542</v>
      </c>
      <c r="F654" t="s">
        <v>10430</v>
      </c>
      <c r="G654" t="s">
        <v>26571</v>
      </c>
      <c r="H654" t="s">
        <v>25435</v>
      </c>
      <c r="I654" t="s">
        <v>25422</v>
      </c>
      <c r="J654" t="s">
        <v>25423</v>
      </c>
      <c r="K654" s="5"/>
      <c r="L654" s="5"/>
      <c r="M654" s="5">
        <v>0</v>
      </c>
      <c r="N654" t="s">
        <v>967</v>
      </c>
      <c r="O654" s="15">
        <v>326</v>
      </c>
      <c r="P654" t="s">
        <v>25949</v>
      </c>
      <c r="Q654" t="s">
        <v>25415</v>
      </c>
      <c r="R654" t="s">
        <v>27152</v>
      </c>
    </row>
    <row r="655" spans="2:18" ht="11" outlineLevel="1" x14ac:dyDescent="0.15">
      <c r="B655" t="s">
        <v>552</v>
      </c>
      <c r="C655" t="s">
        <v>25435</v>
      </c>
      <c r="D655" t="s">
        <v>26470</v>
      </c>
      <c r="E655" t="s">
        <v>26542</v>
      </c>
      <c r="F655" t="s">
        <v>10430</v>
      </c>
      <c r="G655" t="s">
        <v>26571</v>
      </c>
      <c r="H655" t="s">
        <v>25435</v>
      </c>
      <c r="I655" t="s">
        <v>25425</v>
      </c>
      <c r="J655" t="s">
        <v>25423</v>
      </c>
      <c r="K655" s="5"/>
      <c r="L655" s="5"/>
      <c r="M655" s="5">
        <v>0</v>
      </c>
      <c r="N655" t="s">
        <v>967</v>
      </c>
      <c r="O655" s="15">
        <v>326</v>
      </c>
      <c r="P655" t="s">
        <v>25949</v>
      </c>
      <c r="Q655" t="s">
        <v>25415</v>
      </c>
      <c r="R655" t="s">
        <v>27153</v>
      </c>
    </row>
    <row r="656" spans="2:18" ht="11" outlineLevel="1" x14ac:dyDescent="0.15">
      <c r="B656" t="s">
        <v>552</v>
      </c>
      <c r="C656" t="s">
        <v>25435</v>
      </c>
      <c r="D656" t="s">
        <v>26470</v>
      </c>
      <c r="E656" t="s">
        <v>26542</v>
      </c>
      <c r="F656" t="s">
        <v>10430</v>
      </c>
      <c r="G656" t="s">
        <v>26571</v>
      </c>
      <c r="H656" t="s">
        <v>25435</v>
      </c>
      <c r="I656" t="s">
        <v>25427</v>
      </c>
      <c r="J656" t="s">
        <v>25423</v>
      </c>
      <c r="K656" s="5"/>
      <c r="L656" s="5"/>
      <c r="M656" s="5">
        <v>0</v>
      </c>
      <c r="N656" t="s">
        <v>967</v>
      </c>
      <c r="O656" s="15">
        <v>326</v>
      </c>
      <c r="P656" t="s">
        <v>25949</v>
      </c>
      <c r="Q656" t="s">
        <v>25415</v>
      </c>
      <c r="R656" t="s">
        <v>27154</v>
      </c>
    </row>
    <row r="657" spans="2:18" ht="11" outlineLevel="1" x14ac:dyDescent="0.15">
      <c r="B657" t="s">
        <v>552</v>
      </c>
      <c r="C657" t="s">
        <v>25435</v>
      </c>
      <c r="D657" t="s">
        <v>26470</v>
      </c>
      <c r="E657" t="s">
        <v>26542</v>
      </c>
      <c r="F657" t="s">
        <v>10430</v>
      </c>
      <c r="G657" t="s">
        <v>26578</v>
      </c>
      <c r="I657" t="s">
        <v>25412</v>
      </c>
      <c r="J657" t="s">
        <v>25413</v>
      </c>
      <c r="K657" s="5"/>
      <c r="L657" s="5"/>
      <c r="M657" s="5">
        <v>239.14500000000001</v>
      </c>
      <c r="N657" t="s">
        <v>967</v>
      </c>
      <c r="O657" s="15">
        <v>326</v>
      </c>
      <c r="P657" t="s">
        <v>25949</v>
      </c>
      <c r="Q657" t="s">
        <v>25415</v>
      </c>
      <c r="R657" t="s">
        <v>27155</v>
      </c>
    </row>
    <row r="658" spans="2:18" ht="11" outlineLevel="1" x14ac:dyDescent="0.15">
      <c r="B658" t="s">
        <v>552</v>
      </c>
      <c r="C658" t="s">
        <v>25435</v>
      </c>
      <c r="D658" t="s">
        <v>26470</v>
      </c>
      <c r="E658" t="s">
        <v>26542</v>
      </c>
      <c r="F658" t="s">
        <v>10430</v>
      </c>
      <c r="G658" t="s">
        <v>26578</v>
      </c>
      <c r="H658" t="s">
        <v>25429</v>
      </c>
      <c r="I658" t="s">
        <v>25417</v>
      </c>
      <c r="J658" t="s">
        <v>25417</v>
      </c>
      <c r="K658" s="5"/>
      <c r="L658" s="5"/>
      <c r="M658" s="5">
        <v>47.889000000000003</v>
      </c>
      <c r="N658" t="s">
        <v>967</v>
      </c>
      <c r="O658" s="15">
        <v>326</v>
      </c>
      <c r="P658" t="s">
        <v>25949</v>
      </c>
      <c r="Q658" t="s">
        <v>25415</v>
      </c>
      <c r="R658" t="s">
        <v>27156</v>
      </c>
    </row>
    <row r="659" spans="2:18" ht="11" outlineLevel="1" x14ac:dyDescent="0.15">
      <c r="B659" t="s">
        <v>552</v>
      </c>
      <c r="C659" t="s">
        <v>25435</v>
      </c>
      <c r="D659" t="s">
        <v>26470</v>
      </c>
      <c r="E659" t="s">
        <v>26542</v>
      </c>
      <c r="F659" t="s">
        <v>10430</v>
      </c>
      <c r="G659" t="s">
        <v>26578</v>
      </c>
      <c r="H659" t="s">
        <v>25433</v>
      </c>
      <c r="I659" t="s">
        <v>25420</v>
      </c>
      <c r="J659" t="s">
        <v>25420</v>
      </c>
      <c r="K659" s="5"/>
      <c r="L659" s="5"/>
      <c r="M659" s="5">
        <v>30.591999999999999</v>
      </c>
      <c r="N659" t="s">
        <v>967</v>
      </c>
      <c r="O659" s="15">
        <v>326</v>
      </c>
      <c r="P659" t="s">
        <v>25949</v>
      </c>
      <c r="Q659" t="s">
        <v>25415</v>
      </c>
      <c r="R659" t="s">
        <v>27157</v>
      </c>
    </row>
    <row r="660" spans="2:18" ht="11" outlineLevel="1" x14ac:dyDescent="0.15">
      <c r="B660" t="s">
        <v>552</v>
      </c>
      <c r="C660" t="s">
        <v>25435</v>
      </c>
      <c r="D660" t="s">
        <v>26470</v>
      </c>
      <c r="E660" t="s">
        <v>26542</v>
      </c>
      <c r="F660" t="s">
        <v>10430</v>
      </c>
      <c r="G660" t="s">
        <v>26578</v>
      </c>
      <c r="H660" t="s">
        <v>25435</v>
      </c>
      <c r="I660" t="s">
        <v>25422</v>
      </c>
      <c r="J660" t="s">
        <v>25423</v>
      </c>
      <c r="K660" s="5"/>
      <c r="L660" s="5"/>
      <c r="M660" s="5">
        <v>55.459000000000003</v>
      </c>
      <c r="N660" t="s">
        <v>967</v>
      </c>
      <c r="O660" s="15">
        <v>326</v>
      </c>
      <c r="P660" t="s">
        <v>25949</v>
      </c>
      <c r="Q660" t="s">
        <v>25415</v>
      </c>
      <c r="R660" t="s">
        <v>27158</v>
      </c>
    </row>
    <row r="661" spans="2:18" ht="11" outlineLevel="1" x14ac:dyDescent="0.15">
      <c r="B661" t="s">
        <v>552</v>
      </c>
      <c r="C661" t="s">
        <v>25435</v>
      </c>
      <c r="D661" t="s">
        <v>26470</v>
      </c>
      <c r="E661" t="s">
        <v>26542</v>
      </c>
      <c r="F661" t="s">
        <v>10430</v>
      </c>
      <c r="G661" t="s">
        <v>26578</v>
      </c>
      <c r="H661" t="s">
        <v>25435</v>
      </c>
      <c r="I661" t="s">
        <v>25425</v>
      </c>
      <c r="J661" t="s">
        <v>25423</v>
      </c>
      <c r="K661" s="5"/>
      <c r="L661" s="5"/>
      <c r="M661" s="5">
        <v>0</v>
      </c>
      <c r="N661" t="s">
        <v>967</v>
      </c>
      <c r="O661" s="15">
        <v>326</v>
      </c>
      <c r="P661" t="s">
        <v>25949</v>
      </c>
      <c r="Q661" t="s">
        <v>25415</v>
      </c>
      <c r="R661" t="s">
        <v>27159</v>
      </c>
    </row>
    <row r="662" spans="2:18" ht="11" outlineLevel="1" x14ac:dyDescent="0.15">
      <c r="B662" t="s">
        <v>552</v>
      </c>
      <c r="C662" t="s">
        <v>25435</v>
      </c>
      <c r="D662" t="s">
        <v>26470</v>
      </c>
      <c r="E662" t="s">
        <v>26542</v>
      </c>
      <c r="F662" t="s">
        <v>10430</v>
      </c>
      <c r="G662" t="s">
        <v>26578</v>
      </c>
      <c r="H662" t="s">
        <v>25435</v>
      </c>
      <c r="I662" t="s">
        <v>25427</v>
      </c>
      <c r="J662" t="s">
        <v>25423</v>
      </c>
      <c r="K662" s="5"/>
      <c r="L662" s="5"/>
      <c r="M662" s="5">
        <v>55.459000000000003</v>
      </c>
      <c r="N662" t="s">
        <v>967</v>
      </c>
      <c r="O662" s="15">
        <v>326</v>
      </c>
      <c r="P662" t="s">
        <v>25949</v>
      </c>
      <c r="Q662" t="s">
        <v>25415</v>
      </c>
      <c r="R662" t="s">
        <v>27160</v>
      </c>
    </row>
    <row r="663" spans="2:18" ht="11" outlineLevel="1" x14ac:dyDescent="0.15">
      <c r="B663" t="s">
        <v>552</v>
      </c>
      <c r="C663" t="s">
        <v>25435</v>
      </c>
      <c r="D663" t="s">
        <v>26470</v>
      </c>
      <c r="E663" t="s">
        <v>26542</v>
      </c>
      <c r="F663" t="s">
        <v>10430</v>
      </c>
      <c r="G663" t="s">
        <v>26585</v>
      </c>
      <c r="I663" t="s">
        <v>25412</v>
      </c>
      <c r="J663" t="s">
        <v>25413</v>
      </c>
      <c r="K663" s="5">
        <v>29893.125</v>
      </c>
      <c r="L663" s="5">
        <v>8</v>
      </c>
      <c r="M663" s="5">
        <v>239.14500000000001</v>
      </c>
      <c r="N663" t="s">
        <v>967</v>
      </c>
      <c r="O663" s="15">
        <v>326</v>
      </c>
      <c r="P663" t="s">
        <v>25949</v>
      </c>
      <c r="Q663" t="s">
        <v>25415</v>
      </c>
      <c r="R663" t="s">
        <v>27161</v>
      </c>
    </row>
    <row r="664" spans="2:18" ht="11" outlineLevel="1" x14ac:dyDescent="0.15">
      <c r="B664" t="s">
        <v>552</v>
      </c>
      <c r="C664" t="s">
        <v>25435</v>
      </c>
      <c r="D664" t="s">
        <v>26470</v>
      </c>
      <c r="E664" t="s">
        <v>26542</v>
      </c>
      <c r="F664" t="s">
        <v>10430</v>
      </c>
      <c r="G664" t="s">
        <v>26585</v>
      </c>
      <c r="H664" t="s">
        <v>25429</v>
      </c>
      <c r="I664" t="s">
        <v>25417</v>
      </c>
      <c r="J664" t="s">
        <v>25417</v>
      </c>
      <c r="K664" s="5">
        <v>23944.5</v>
      </c>
      <c r="L664" s="5">
        <v>2</v>
      </c>
      <c r="M664" s="5">
        <v>47.889000000000003</v>
      </c>
      <c r="N664" t="s">
        <v>967</v>
      </c>
      <c r="O664" s="15">
        <v>326</v>
      </c>
      <c r="P664" t="s">
        <v>25949</v>
      </c>
      <c r="Q664" t="s">
        <v>25415</v>
      </c>
      <c r="R664" t="s">
        <v>27162</v>
      </c>
    </row>
    <row r="665" spans="2:18" ht="11" outlineLevel="1" x14ac:dyDescent="0.15">
      <c r="B665" t="s">
        <v>552</v>
      </c>
      <c r="C665" t="s">
        <v>25435</v>
      </c>
      <c r="D665" t="s">
        <v>26470</v>
      </c>
      <c r="E665" t="s">
        <v>26542</v>
      </c>
      <c r="F665" t="s">
        <v>10430</v>
      </c>
      <c r="G665" t="s">
        <v>26585</v>
      </c>
      <c r="H665" t="s">
        <v>25433</v>
      </c>
      <c r="I665" t="s">
        <v>25420</v>
      </c>
      <c r="J665" t="s">
        <v>25420</v>
      </c>
      <c r="K665" s="5">
        <v>30592</v>
      </c>
      <c r="L665" s="5">
        <v>1</v>
      </c>
      <c r="M665" s="5">
        <v>30.591999999999999</v>
      </c>
      <c r="N665" t="s">
        <v>967</v>
      </c>
      <c r="O665" s="15">
        <v>326</v>
      </c>
      <c r="P665" t="s">
        <v>25949</v>
      </c>
      <c r="Q665" t="s">
        <v>25415</v>
      </c>
      <c r="R665" t="s">
        <v>27163</v>
      </c>
    </row>
    <row r="666" spans="2:18" ht="11" outlineLevel="1" x14ac:dyDescent="0.15">
      <c r="B666" t="s">
        <v>552</v>
      </c>
      <c r="C666" t="s">
        <v>25435</v>
      </c>
      <c r="D666" t="s">
        <v>26470</v>
      </c>
      <c r="E666" t="s">
        <v>26542</v>
      </c>
      <c r="F666" t="s">
        <v>10430</v>
      </c>
      <c r="G666" t="s">
        <v>26585</v>
      </c>
      <c r="H666" t="s">
        <v>25435</v>
      </c>
      <c r="I666" t="s">
        <v>25422</v>
      </c>
      <c r="J666" t="s">
        <v>25423</v>
      </c>
      <c r="K666" s="5">
        <v>27729.5</v>
      </c>
      <c r="L666" s="5">
        <v>2</v>
      </c>
      <c r="M666" s="5">
        <v>55.459000000000003</v>
      </c>
      <c r="N666" t="s">
        <v>967</v>
      </c>
      <c r="O666" s="15">
        <v>326</v>
      </c>
      <c r="P666" t="s">
        <v>25949</v>
      </c>
      <c r="Q666" t="s">
        <v>25415</v>
      </c>
      <c r="R666" t="s">
        <v>27164</v>
      </c>
    </row>
    <row r="667" spans="2:18" ht="11" outlineLevel="1" x14ac:dyDescent="0.15">
      <c r="B667" t="s">
        <v>552</v>
      </c>
      <c r="C667" t="s">
        <v>25435</v>
      </c>
      <c r="D667" t="s">
        <v>26470</v>
      </c>
      <c r="E667" t="s">
        <v>26542</v>
      </c>
      <c r="F667" t="s">
        <v>10430</v>
      </c>
      <c r="G667" t="s">
        <v>26585</v>
      </c>
      <c r="H667" t="s">
        <v>25435</v>
      </c>
      <c r="I667" t="s">
        <v>25425</v>
      </c>
      <c r="J667" t="s">
        <v>25423</v>
      </c>
      <c r="K667" s="5"/>
      <c r="L667" s="5"/>
      <c r="M667" s="5">
        <v>0</v>
      </c>
      <c r="N667" t="s">
        <v>967</v>
      </c>
      <c r="O667" s="15">
        <v>326</v>
      </c>
      <c r="P667" t="s">
        <v>25949</v>
      </c>
      <c r="Q667" t="s">
        <v>25415</v>
      </c>
      <c r="R667" t="s">
        <v>27165</v>
      </c>
    </row>
    <row r="668" spans="2:18" ht="11" outlineLevel="1" x14ac:dyDescent="0.15">
      <c r="B668" t="s">
        <v>552</v>
      </c>
      <c r="C668" t="s">
        <v>25435</v>
      </c>
      <c r="D668" t="s">
        <v>26470</v>
      </c>
      <c r="E668" t="s">
        <v>26542</v>
      </c>
      <c r="F668" t="s">
        <v>10430</v>
      </c>
      <c r="G668" t="s">
        <v>26585</v>
      </c>
      <c r="H668" t="s">
        <v>25435</v>
      </c>
      <c r="I668" t="s">
        <v>25427</v>
      </c>
      <c r="J668" t="s">
        <v>25423</v>
      </c>
      <c r="K668" s="5">
        <v>27729.5</v>
      </c>
      <c r="L668" s="5">
        <v>2</v>
      </c>
      <c r="M668" s="5">
        <v>55.459000000000003</v>
      </c>
      <c r="N668" t="s">
        <v>967</v>
      </c>
      <c r="O668" s="15">
        <v>326</v>
      </c>
      <c r="P668" t="s">
        <v>25949</v>
      </c>
      <c r="Q668" t="s">
        <v>25415</v>
      </c>
      <c r="R668" t="s">
        <v>27166</v>
      </c>
    </row>
    <row r="669" spans="2:18" ht="11" outlineLevel="1" x14ac:dyDescent="0.15">
      <c r="B669" t="s">
        <v>549</v>
      </c>
      <c r="C669" t="s">
        <v>25435</v>
      </c>
      <c r="D669" t="s">
        <v>26470</v>
      </c>
      <c r="E669" t="s">
        <v>26471</v>
      </c>
      <c r="G669" t="s">
        <v>26592</v>
      </c>
      <c r="I669" t="s">
        <v>25412</v>
      </c>
      <c r="J669" t="s">
        <v>25413</v>
      </c>
      <c r="K669" s="5">
        <v>62269.5</v>
      </c>
      <c r="L669" s="5">
        <v>2</v>
      </c>
      <c r="M669" s="5">
        <v>124.539</v>
      </c>
      <c r="N669" t="s">
        <v>967</v>
      </c>
      <c r="O669" s="15">
        <v>334</v>
      </c>
      <c r="P669" t="s">
        <v>25949</v>
      </c>
      <c r="Q669" t="s">
        <v>25415</v>
      </c>
      <c r="R669" t="s">
        <v>27167</v>
      </c>
    </row>
    <row r="670" spans="2:18" ht="11" outlineLevel="1" x14ac:dyDescent="0.15">
      <c r="B670" t="s">
        <v>549</v>
      </c>
      <c r="C670" t="s">
        <v>25435</v>
      </c>
      <c r="D670" t="s">
        <v>26470</v>
      </c>
      <c r="E670" t="s">
        <v>26471</v>
      </c>
      <c r="G670" t="s">
        <v>26592</v>
      </c>
      <c r="H670" t="s">
        <v>25429</v>
      </c>
      <c r="I670" t="s">
        <v>25417</v>
      </c>
      <c r="J670" t="s">
        <v>25417</v>
      </c>
      <c r="K670" s="5">
        <v>60746</v>
      </c>
      <c r="L670" s="5">
        <v>1</v>
      </c>
      <c r="M670" s="5">
        <v>60.746000000000002</v>
      </c>
      <c r="N670" t="s">
        <v>967</v>
      </c>
      <c r="O670" s="15">
        <v>334</v>
      </c>
      <c r="P670" t="s">
        <v>25949</v>
      </c>
      <c r="Q670" t="s">
        <v>25415</v>
      </c>
      <c r="R670" t="s">
        <v>27168</v>
      </c>
    </row>
    <row r="671" spans="2:18" ht="11" outlineLevel="1" x14ac:dyDescent="0.15">
      <c r="B671" t="s">
        <v>549</v>
      </c>
      <c r="C671" t="s">
        <v>25435</v>
      </c>
      <c r="D671" t="s">
        <v>26470</v>
      </c>
      <c r="E671" t="s">
        <v>26471</v>
      </c>
      <c r="G671" t="s">
        <v>26592</v>
      </c>
      <c r="H671" t="s">
        <v>25433</v>
      </c>
      <c r="I671" t="s">
        <v>25420</v>
      </c>
      <c r="J671" t="s">
        <v>25420</v>
      </c>
      <c r="K671" s="5">
        <v>26191.25</v>
      </c>
      <c r="L671" s="5">
        <v>4</v>
      </c>
      <c r="M671" s="5">
        <v>104.765</v>
      </c>
      <c r="N671" t="s">
        <v>967</v>
      </c>
      <c r="O671" s="15">
        <v>334</v>
      </c>
      <c r="P671" t="s">
        <v>25949</v>
      </c>
      <c r="Q671" t="s">
        <v>25415</v>
      </c>
      <c r="R671" t="s">
        <v>27169</v>
      </c>
    </row>
    <row r="672" spans="2:18" ht="11" outlineLevel="1" x14ac:dyDescent="0.15">
      <c r="B672" t="s">
        <v>549</v>
      </c>
      <c r="C672" t="s">
        <v>25435</v>
      </c>
      <c r="D672" t="s">
        <v>26470</v>
      </c>
      <c r="E672" t="s">
        <v>26471</v>
      </c>
      <c r="G672" t="s">
        <v>26592</v>
      </c>
      <c r="H672" t="s">
        <v>25435</v>
      </c>
      <c r="I672" t="s">
        <v>25422</v>
      </c>
      <c r="J672" t="s">
        <v>25423</v>
      </c>
      <c r="K672" s="5">
        <v>59347</v>
      </c>
      <c r="L672" s="5">
        <v>1</v>
      </c>
      <c r="M672" s="5">
        <v>59.347000000000001</v>
      </c>
      <c r="N672" t="s">
        <v>967</v>
      </c>
      <c r="O672" s="15">
        <v>334</v>
      </c>
      <c r="P672" t="s">
        <v>25949</v>
      </c>
      <c r="Q672" t="s">
        <v>25415</v>
      </c>
      <c r="R672" t="s">
        <v>27170</v>
      </c>
    </row>
    <row r="673" spans="2:18" ht="11" outlineLevel="1" x14ac:dyDescent="0.15">
      <c r="B673" t="s">
        <v>549</v>
      </c>
      <c r="C673" t="s">
        <v>25435</v>
      </c>
      <c r="D673" t="s">
        <v>26470</v>
      </c>
      <c r="E673" t="s">
        <v>26471</v>
      </c>
      <c r="G673" t="s">
        <v>26592</v>
      </c>
      <c r="H673" t="s">
        <v>25435</v>
      </c>
      <c r="I673" t="s">
        <v>25425</v>
      </c>
      <c r="J673" t="s">
        <v>25423</v>
      </c>
      <c r="K673" s="5"/>
      <c r="L673" s="5"/>
      <c r="M673" s="5">
        <v>0</v>
      </c>
      <c r="N673" t="s">
        <v>967</v>
      </c>
      <c r="O673" s="15">
        <v>334</v>
      </c>
      <c r="P673" t="s">
        <v>25949</v>
      </c>
      <c r="Q673" t="s">
        <v>25415</v>
      </c>
      <c r="R673" t="s">
        <v>27171</v>
      </c>
    </row>
    <row r="674" spans="2:18" ht="11" outlineLevel="1" x14ac:dyDescent="0.15">
      <c r="B674" t="s">
        <v>549</v>
      </c>
      <c r="C674" t="s">
        <v>25435</v>
      </c>
      <c r="D674" t="s">
        <v>26470</v>
      </c>
      <c r="E674" t="s">
        <v>26471</v>
      </c>
      <c r="G674" t="s">
        <v>26592</v>
      </c>
      <c r="H674" t="s">
        <v>25435</v>
      </c>
      <c r="I674" t="s">
        <v>25427</v>
      </c>
      <c r="J674" t="s">
        <v>25423</v>
      </c>
      <c r="K674" s="5">
        <v>59347</v>
      </c>
      <c r="L674" s="5">
        <v>1</v>
      </c>
      <c r="M674" s="5">
        <v>59.347000000000001</v>
      </c>
      <c r="N674" t="s">
        <v>967</v>
      </c>
      <c r="O674" s="15">
        <v>334</v>
      </c>
      <c r="P674" t="s">
        <v>25949</v>
      </c>
      <c r="Q674" t="s">
        <v>25415</v>
      </c>
      <c r="R674" t="s">
        <v>27172</v>
      </c>
    </row>
    <row r="675" spans="2:18" ht="11" outlineLevel="1" x14ac:dyDescent="0.15">
      <c r="B675" t="s">
        <v>549</v>
      </c>
      <c r="C675" t="s">
        <v>25435</v>
      </c>
      <c r="D675" t="s">
        <v>26470</v>
      </c>
      <c r="E675" t="s">
        <v>26471</v>
      </c>
      <c r="G675" t="s">
        <v>26599</v>
      </c>
      <c r="I675" t="s">
        <v>25412</v>
      </c>
      <c r="J675" t="s">
        <v>25413</v>
      </c>
      <c r="K675" s="5"/>
      <c r="L675" s="5"/>
      <c r="M675" s="5">
        <v>3.6720000000000002</v>
      </c>
      <c r="N675" t="s">
        <v>967</v>
      </c>
      <c r="O675" s="15">
        <v>334</v>
      </c>
      <c r="P675" t="s">
        <v>25949</v>
      </c>
      <c r="Q675" t="s">
        <v>25415</v>
      </c>
      <c r="R675" t="s">
        <v>27173</v>
      </c>
    </row>
    <row r="676" spans="2:18" ht="11" outlineLevel="1" x14ac:dyDescent="0.15">
      <c r="B676" t="s">
        <v>549</v>
      </c>
      <c r="C676" t="s">
        <v>25435</v>
      </c>
      <c r="D676" t="s">
        <v>26470</v>
      </c>
      <c r="E676" t="s">
        <v>26471</v>
      </c>
      <c r="G676" t="s">
        <v>26599</v>
      </c>
      <c r="H676" t="s">
        <v>25429</v>
      </c>
      <c r="I676" t="s">
        <v>25417</v>
      </c>
      <c r="J676" t="s">
        <v>25417</v>
      </c>
      <c r="K676" s="5"/>
      <c r="L676" s="5"/>
      <c r="M676" s="5">
        <v>1.3560000000000001</v>
      </c>
      <c r="N676" t="s">
        <v>967</v>
      </c>
      <c r="O676" s="15">
        <v>334</v>
      </c>
      <c r="P676" t="s">
        <v>25949</v>
      </c>
      <c r="Q676" t="s">
        <v>25415</v>
      </c>
      <c r="R676" t="s">
        <v>27174</v>
      </c>
    </row>
    <row r="677" spans="2:18" ht="11" outlineLevel="1" x14ac:dyDescent="0.15">
      <c r="B677" t="s">
        <v>549</v>
      </c>
      <c r="C677" t="s">
        <v>25435</v>
      </c>
      <c r="D677" t="s">
        <v>26470</v>
      </c>
      <c r="E677" t="s">
        <v>26471</v>
      </c>
      <c r="G677" t="s">
        <v>26599</v>
      </c>
      <c r="H677" t="s">
        <v>25433</v>
      </c>
      <c r="I677" t="s">
        <v>25420</v>
      </c>
      <c r="J677" t="s">
        <v>25420</v>
      </c>
      <c r="K677" s="5"/>
      <c r="L677" s="5"/>
      <c r="M677" s="5">
        <v>3.3</v>
      </c>
      <c r="N677" t="s">
        <v>967</v>
      </c>
      <c r="O677" s="15">
        <v>334</v>
      </c>
      <c r="P677" t="s">
        <v>25949</v>
      </c>
      <c r="Q677" t="s">
        <v>25415</v>
      </c>
      <c r="R677" t="s">
        <v>27175</v>
      </c>
    </row>
    <row r="678" spans="2:18" ht="11" outlineLevel="1" x14ac:dyDescent="0.15">
      <c r="B678" t="s">
        <v>549</v>
      </c>
      <c r="C678" t="s">
        <v>25435</v>
      </c>
      <c r="D678" t="s">
        <v>26470</v>
      </c>
      <c r="E678" t="s">
        <v>26471</v>
      </c>
      <c r="G678" t="s">
        <v>26599</v>
      </c>
      <c r="H678" t="s">
        <v>25435</v>
      </c>
      <c r="I678" t="s">
        <v>25422</v>
      </c>
      <c r="J678" t="s">
        <v>25423</v>
      </c>
      <c r="K678" s="5"/>
      <c r="L678" s="5"/>
      <c r="M678" s="5">
        <v>1.7110000000000001</v>
      </c>
      <c r="N678" t="s">
        <v>967</v>
      </c>
      <c r="O678" s="15">
        <v>334</v>
      </c>
      <c r="P678" t="s">
        <v>25949</v>
      </c>
      <c r="Q678" t="s">
        <v>25415</v>
      </c>
      <c r="R678" t="s">
        <v>27176</v>
      </c>
    </row>
    <row r="679" spans="2:18" ht="11" outlineLevel="1" x14ac:dyDescent="0.15">
      <c r="B679" t="s">
        <v>549</v>
      </c>
      <c r="C679" t="s">
        <v>25435</v>
      </c>
      <c r="D679" t="s">
        <v>26470</v>
      </c>
      <c r="E679" t="s">
        <v>26471</v>
      </c>
      <c r="G679" t="s">
        <v>26599</v>
      </c>
      <c r="H679" t="s">
        <v>25435</v>
      </c>
      <c r="I679" t="s">
        <v>25425</v>
      </c>
      <c r="J679" t="s">
        <v>25423</v>
      </c>
      <c r="K679" s="5"/>
      <c r="L679" s="5"/>
      <c r="M679" s="5">
        <v>0</v>
      </c>
      <c r="N679" t="s">
        <v>967</v>
      </c>
      <c r="O679" s="15">
        <v>334</v>
      </c>
      <c r="P679" t="s">
        <v>25949</v>
      </c>
      <c r="Q679" t="s">
        <v>25415</v>
      </c>
      <c r="R679" t="s">
        <v>27177</v>
      </c>
    </row>
    <row r="680" spans="2:18" ht="11" outlineLevel="1" x14ac:dyDescent="0.15">
      <c r="B680" t="s">
        <v>549</v>
      </c>
      <c r="C680" t="s">
        <v>25435</v>
      </c>
      <c r="D680" t="s">
        <v>26470</v>
      </c>
      <c r="E680" t="s">
        <v>26471</v>
      </c>
      <c r="G680" t="s">
        <v>26599</v>
      </c>
      <c r="H680" t="s">
        <v>25435</v>
      </c>
      <c r="I680" t="s">
        <v>25427</v>
      </c>
      <c r="J680" t="s">
        <v>25423</v>
      </c>
      <c r="K680" s="5"/>
      <c r="L680" s="5"/>
      <c r="M680" s="5">
        <v>1.7110000000000001</v>
      </c>
      <c r="N680" t="s">
        <v>967</v>
      </c>
      <c r="O680" s="15">
        <v>334</v>
      </c>
      <c r="P680" t="s">
        <v>25949</v>
      </c>
      <c r="Q680" t="s">
        <v>25415</v>
      </c>
      <c r="R680" t="s">
        <v>27178</v>
      </c>
    </row>
    <row r="681" spans="2:18" ht="11" outlineLevel="1" x14ac:dyDescent="0.15">
      <c r="B681" t="s">
        <v>549</v>
      </c>
      <c r="C681" t="s">
        <v>25435</v>
      </c>
      <c r="D681" t="s">
        <v>26470</v>
      </c>
      <c r="E681" t="s">
        <v>26471</v>
      </c>
      <c r="G681" t="s">
        <v>26606</v>
      </c>
      <c r="I681" t="s">
        <v>25412</v>
      </c>
      <c r="J681" t="s">
        <v>25413</v>
      </c>
      <c r="K681" s="5"/>
      <c r="L681" s="5"/>
      <c r="M681" s="5">
        <v>0</v>
      </c>
      <c r="N681" t="s">
        <v>967</v>
      </c>
      <c r="O681" s="15">
        <v>334</v>
      </c>
      <c r="P681" t="s">
        <v>25949</v>
      </c>
      <c r="Q681" t="s">
        <v>25415</v>
      </c>
      <c r="R681" t="s">
        <v>27179</v>
      </c>
    </row>
    <row r="682" spans="2:18" ht="11" outlineLevel="1" x14ac:dyDescent="0.15">
      <c r="B682" t="s">
        <v>549</v>
      </c>
      <c r="C682" t="s">
        <v>25435</v>
      </c>
      <c r="D682" t="s">
        <v>26470</v>
      </c>
      <c r="E682" t="s">
        <v>26471</v>
      </c>
      <c r="G682" t="s">
        <v>26606</v>
      </c>
      <c r="H682" t="s">
        <v>25429</v>
      </c>
      <c r="I682" t="s">
        <v>25417</v>
      </c>
      <c r="J682" t="s">
        <v>25417</v>
      </c>
      <c r="K682" s="5"/>
      <c r="L682" s="5"/>
      <c r="M682" s="5">
        <v>12.929</v>
      </c>
      <c r="N682" t="s">
        <v>967</v>
      </c>
      <c r="O682" s="15">
        <v>334</v>
      </c>
      <c r="P682" t="s">
        <v>25949</v>
      </c>
      <c r="Q682" t="s">
        <v>25415</v>
      </c>
      <c r="R682" t="s">
        <v>27180</v>
      </c>
    </row>
    <row r="683" spans="2:18" ht="11" outlineLevel="1" x14ac:dyDescent="0.15">
      <c r="B683" t="s">
        <v>549</v>
      </c>
      <c r="C683" t="s">
        <v>25435</v>
      </c>
      <c r="D683" t="s">
        <v>26470</v>
      </c>
      <c r="E683" t="s">
        <v>26471</v>
      </c>
      <c r="G683" t="s">
        <v>26606</v>
      </c>
      <c r="H683" t="s">
        <v>25433</v>
      </c>
      <c r="I683" t="s">
        <v>25420</v>
      </c>
      <c r="J683" t="s">
        <v>25420</v>
      </c>
      <c r="K683" s="5"/>
      <c r="L683" s="5"/>
      <c r="M683" s="5">
        <v>6.9340000000000002</v>
      </c>
      <c r="N683" t="s">
        <v>967</v>
      </c>
      <c r="O683" s="15">
        <v>334</v>
      </c>
      <c r="P683" t="s">
        <v>25949</v>
      </c>
      <c r="Q683" t="s">
        <v>25415</v>
      </c>
      <c r="R683" t="s">
        <v>27181</v>
      </c>
    </row>
    <row r="684" spans="2:18" ht="11" outlineLevel="1" x14ac:dyDescent="0.15">
      <c r="B684" t="s">
        <v>549</v>
      </c>
      <c r="C684" t="s">
        <v>25435</v>
      </c>
      <c r="D684" t="s">
        <v>26470</v>
      </c>
      <c r="E684" t="s">
        <v>26471</v>
      </c>
      <c r="G684" t="s">
        <v>26606</v>
      </c>
      <c r="H684" t="s">
        <v>25435</v>
      </c>
      <c r="I684" t="s">
        <v>25422</v>
      </c>
      <c r="J684" t="s">
        <v>25423</v>
      </c>
      <c r="K684" s="5"/>
      <c r="L684" s="5"/>
      <c r="M684" s="5">
        <v>1.6479999999999999</v>
      </c>
      <c r="N684" t="s">
        <v>967</v>
      </c>
      <c r="O684" s="15">
        <v>334</v>
      </c>
      <c r="P684" t="s">
        <v>25949</v>
      </c>
      <c r="Q684" t="s">
        <v>25415</v>
      </c>
      <c r="R684" t="s">
        <v>27182</v>
      </c>
    </row>
    <row r="685" spans="2:18" ht="11" outlineLevel="1" x14ac:dyDescent="0.15">
      <c r="B685" t="s">
        <v>549</v>
      </c>
      <c r="C685" t="s">
        <v>25435</v>
      </c>
      <c r="D685" t="s">
        <v>26470</v>
      </c>
      <c r="E685" t="s">
        <v>26471</v>
      </c>
      <c r="G685" t="s">
        <v>26606</v>
      </c>
      <c r="H685" t="s">
        <v>25435</v>
      </c>
      <c r="I685" t="s">
        <v>25425</v>
      </c>
      <c r="J685" t="s">
        <v>25423</v>
      </c>
      <c r="K685" s="5"/>
      <c r="L685" s="5"/>
      <c r="M685" s="5">
        <v>0</v>
      </c>
      <c r="N685" t="s">
        <v>967</v>
      </c>
      <c r="O685" s="15">
        <v>334</v>
      </c>
      <c r="P685" t="s">
        <v>25949</v>
      </c>
      <c r="Q685" t="s">
        <v>25415</v>
      </c>
      <c r="R685" t="s">
        <v>27183</v>
      </c>
    </row>
    <row r="686" spans="2:18" ht="11" outlineLevel="1" x14ac:dyDescent="0.15">
      <c r="B686" t="s">
        <v>549</v>
      </c>
      <c r="C686" t="s">
        <v>25435</v>
      </c>
      <c r="D686" t="s">
        <v>26470</v>
      </c>
      <c r="E686" t="s">
        <v>26471</v>
      </c>
      <c r="G686" t="s">
        <v>26606</v>
      </c>
      <c r="H686" t="s">
        <v>25435</v>
      </c>
      <c r="I686" t="s">
        <v>25427</v>
      </c>
      <c r="J686" t="s">
        <v>25423</v>
      </c>
      <c r="K686" s="5"/>
      <c r="L686" s="5"/>
      <c r="M686" s="5">
        <v>1.6479999999999999</v>
      </c>
      <c r="N686" t="s">
        <v>967</v>
      </c>
      <c r="O686" s="15">
        <v>334</v>
      </c>
      <c r="P686" t="s">
        <v>25949</v>
      </c>
      <c r="Q686" t="s">
        <v>25415</v>
      </c>
      <c r="R686" t="s">
        <v>27184</v>
      </c>
    </row>
    <row r="687" spans="2:18" ht="11" outlineLevel="1" x14ac:dyDescent="0.15">
      <c r="B687" t="s">
        <v>549</v>
      </c>
      <c r="C687" t="s">
        <v>25435</v>
      </c>
      <c r="D687" t="s">
        <v>26470</v>
      </c>
      <c r="E687" t="s">
        <v>26471</v>
      </c>
      <c r="G687" t="s">
        <v>26613</v>
      </c>
      <c r="I687" t="s">
        <v>25412</v>
      </c>
      <c r="J687" t="s">
        <v>25413</v>
      </c>
      <c r="K687" s="5"/>
      <c r="L687" s="5"/>
      <c r="M687" s="5">
        <v>7.4020000000000001</v>
      </c>
      <c r="N687" t="s">
        <v>967</v>
      </c>
      <c r="O687" s="15">
        <v>334</v>
      </c>
      <c r="P687" t="s">
        <v>25949</v>
      </c>
      <c r="Q687" t="s">
        <v>25415</v>
      </c>
      <c r="R687" t="s">
        <v>27185</v>
      </c>
    </row>
    <row r="688" spans="2:18" ht="11" outlineLevel="1" x14ac:dyDescent="0.15">
      <c r="B688" t="s">
        <v>549</v>
      </c>
      <c r="C688" t="s">
        <v>25435</v>
      </c>
      <c r="D688" t="s">
        <v>26470</v>
      </c>
      <c r="E688" t="s">
        <v>26471</v>
      </c>
      <c r="G688" t="s">
        <v>26613</v>
      </c>
      <c r="H688" t="s">
        <v>25429</v>
      </c>
      <c r="I688" t="s">
        <v>25417</v>
      </c>
      <c r="J688" t="s">
        <v>25417</v>
      </c>
      <c r="K688" s="5"/>
      <c r="L688" s="5"/>
      <c r="M688" s="5">
        <v>1.9750000000000001</v>
      </c>
      <c r="N688" t="s">
        <v>967</v>
      </c>
      <c r="O688" s="15">
        <v>334</v>
      </c>
      <c r="P688" t="s">
        <v>25949</v>
      </c>
      <c r="Q688" t="s">
        <v>25415</v>
      </c>
      <c r="R688" t="s">
        <v>27186</v>
      </c>
    </row>
    <row r="689" spans="2:18" ht="11" outlineLevel="1" x14ac:dyDescent="0.15">
      <c r="B689" t="s">
        <v>549</v>
      </c>
      <c r="C689" t="s">
        <v>25435</v>
      </c>
      <c r="D689" t="s">
        <v>26470</v>
      </c>
      <c r="E689" t="s">
        <v>26471</v>
      </c>
      <c r="G689" t="s">
        <v>26613</v>
      </c>
      <c r="H689" t="s">
        <v>25433</v>
      </c>
      <c r="I689" t="s">
        <v>25420</v>
      </c>
      <c r="J689" t="s">
        <v>25420</v>
      </c>
      <c r="K689" s="5"/>
      <c r="L689" s="5"/>
      <c r="M689" s="5">
        <v>0</v>
      </c>
      <c r="N689" t="s">
        <v>967</v>
      </c>
      <c r="O689" s="15">
        <v>334</v>
      </c>
      <c r="P689" t="s">
        <v>25949</v>
      </c>
      <c r="Q689" t="s">
        <v>25415</v>
      </c>
      <c r="R689" t="s">
        <v>27187</v>
      </c>
    </row>
    <row r="690" spans="2:18" ht="11" outlineLevel="1" x14ac:dyDescent="0.15">
      <c r="B690" t="s">
        <v>549</v>
      </c>
      <c r="C690" t="s">
        <v>25435</v>
      </c>
      <c r="D690" t="s">
        <v>26470</v>
      </c>
      <c r="E690" t="s">
        <v>26471</v>
      </c>
      <c r="G690" t="s">
        <v>26613</v>
      </c>
      <c r="H690" t="s">
        <v>25435</v>
      </c>
      <c r="I690" t="s">
        <v>25422</v>
      </c>
      <c r="J690" t="s">
        <v>25423</v>
      </c>
      <c r="K690" s="5"/>
      <c r="L690" s="5"/>
      <c r="M690" s="5">
        <v>0</v>
      </c>
      <c r="N690" t="s">
        <v>967</v>
      </c>
      <c r="O690" s="15">
        <v>334</v>
      </c>
      <c r="P690" t="s">
        <v>25949</v>
      </c>
      <c r="Q690" t="s">
        <v>25415</v>
      </c>
      <c r="R690" t="s">
        <v>27188</v>
      </c>
    </row>
    <row r="691" spans="2:18" ht="11" outlineLevel="1" x14ac:dyDescent="0.15">
      <c r="B691" t="s">
        <v>549</v>
      </c>
      <c r="C691" t="s">
        <v>25435</v>
      </c>
      <c r="D691" t="s">
        <v>26470</v>
      </c>
      <c r="E691" t="s">
        <v>26471</v>
      </c>
      <c r="G691" t="s">
        <v>26613</v>
      </c>
      <c r="H691" t="s">
        <v>25435</v>
      </c>
      <c r="I691" t="s">
        <v>25425</v>
      </c>
      <c r="J691" t="s">
        <v>25423</v>
      </c>
      <c r="K691" s="5"/>
      <c r="L691" s="5"/>
      <c r="M691" s="5">
        <v>0</v>
      </c>
      <c r="N691" t="s">
        <v>967</v>
      </c>
      <c r="O691" s="15">
        <v>334</v>
      </c>
      <c r="P691" t="s">
        <v>25949</v>
      </c>
      <c r="Q691" t="s">
        <v>25415</v>
      </c>
      <c r="R691" t="s">
        <v>27189</v>
      </c>
    </row>
    <row r="692" spans="2:18" ht="11" outlineLevel="1" x14ac:dyDescent="0.15">
      <c r="B692" t="s">
        <v>549</v>
      </c>
      <c r="C692" t="s">
        <v>25435</v>
      </c>
      <c r="D692" t="s">
        <v>26470</v>
      </c>
      <c r="E692" t="s">
        <v>26471</v>
      </c>
      <c r="G692" t="s">
        <v>26613</v>
      </c>
      <c r="H692" t="s">
        <v>25435</v>
      </c>
      <c r="I692" t="s">
        <v>25427</v>
      </c>
      <c r="J692" t="s">
        <v>25423</v>
      </c>
      <c r="K692" s="5"/>
      <c r="L692" s="5"/>
      <c r="M692" s="5">
        <v>0</v>
      </c>
      <c r="N692" t="s">
        <v>967</v>
      </c>
      <c r="O692" s="15">
        <v>334</v>
      </c>
      <c r="P692" t="s">
        <v>25949</v>
      </c>
      <c r="Q692" t="s">
        <v>25415</v>
      </c>
      <c r="R692" t="s">
        <v>27190</v>
      </c>
    </row>
    <row r="693" spans="2:18" ht="11" outlineLevel="1" x14ac:dyDescent="0.15">
      <c r="B693" t="s">
        <v>549</v>
      </c>
      <c r="C693" t="s">
        <v>25435</v>
      </c>
      <c r="D693" t="s">
        <v>26470</v>
      </c>
      <c r="E693" t="s">
        <v>26471</v>
      </c>
      <c r="G693" t="s">
        <v>26793</v>
      </c>
      <c r="I693" t="s">
        <v>25412</v>
      </c>
      <c r="J693" t="s">
        <v>25413</v>
      </c>
      <c r="K693" s="5"/>
      <c r="L693" s="5"/>
      <c r="M693" s="5">
        <v>2.1920000000000002</v>
      </c>
      <c r="N693" t="s">
        <v>967</v>
      </c>
      <c r="O693" s="15">
        <v>334</v>
      </c>
      <c r="P693" t="s">
        <v>25949</v>
      </c>
      <c r="Q693" t="s">
        <v>25415</v>
      </c>
      <c r="R693" t="s">
        <v>27191</v>
      </c>
    </row>
    <row r="694" spans="2:18" ht="11" outlineLevel="1" x14ac:dyDescent="0.15">
      <c r="B694" t="s">
        <v>549</v>
      </c>
      <c r="C694" t="s">
        <v>25435</v>
      </c>
      <c r="D694" t="s">
        <v>26470</v>
      </c>
      <c r="E694" t="s">
        <v>26471</v>
      </c>
      <c r="G694" t="s">
        <v>26793</v>
      </c>
      <c r="H694" t="s">
        <v>25429</v>
      </c>
      <c r="I694" t="s">
        <v>25417</v>
      </c>
      <c r="J694" t="s">
        <v>25417</v>
      </c>
      <c r="K694" s="5"/>
      <c r="L694" s="5"/>
      <c r="M694" s="5">
        <v>0.87</v>
      </c>
      <c r="N694" t="s">
        <v>967</v>
      </c>
      <c r="O694" s="15">
        <v>334</v>
      </c>
      <c r="P694" t="s">
        <v>25949</v>
      </c>
      <c r="Q694" t="s">
        <v>25415</v>
      </c>
      <c r="R694" t="s">
        <v>27192</v>
      </c>
    </row>
    <row r="695" spans="2:18" ht="11" outlineLevel="1" x14ac:dyDescent="0.15">
      <c r="B695" t="s">
        <v>549</v>
      </c>
      <c r="C695" t="s">
        <v>25435</v>
      </c>
      <c r="D695" t="s">
        <v>26470</v>
      </c>
      <c r="E695" t="s">
        <v>26471</v>
      </c>
      <c r="G695" t="s">
        <v>26793</v>
      </c>
      <c r="H695" t="s">
        <v>25433</v>
      </c>
      <c r="I695" t="s">
        <v>25420</v>
      </c>
      <c r="J695" t="s">
        <v>25420</v>
      </c>
      <c r="K695" s="5"/>
      <c r="L695" s="5"/>
      <c r="M695" s="5">
        <v>0.8</v>
      </c>
      <c r="N695" t="s">
        <v>967</v>
      </c>
      <c r="O695" s="15">
        <v>334</v>
      </c>
      <c r="P695" t="s">
        <v>25949</v>
      </c>
      <c r="Q695" t="s">
        <v>25415</v>
      </c>
      <c r="R695" t="s">
        <v>27193</v>
      </c>
    </row>
    <row r="696" spans="2:18" ht="11" outlineLevel="1" x14ac:dyDescent="0.15">
      <c r="B696" t="s">
        <v>549</v>
      </c>
      <c r="C696" t="s">
        <v>25435</v>
      </c>
      <c r="D696" t="s">
        <v>26470</v>
      </c>
      <c r="E696" t="s">
        <v>26471</v>
      </c>
      <c r="G696" t="s">
        <v>26793</v>
      </c>
      <c r="H696" t="s">
        <v>25435</v>
      </c>
      <c r="I696" t="s">
        <v>25422</v>
      </c>
      <c r="J696" t="s">
        <v>25423</v>
      </c>
      <c r="K696" s="5"/>
      <c r="L696" s="5"/>
      <c r="M696" s="5">
        <v>2.1000000000000001E-2</v>
      </c>
      <c r="N696" t="s">
        <v>967</v>
      </c>
      <c r="O696" s="15">
        <v>334</v>
      </c>
      <c r="P696" t="s">
        <v>25949</v>
      </c>
      <c r="Q696" t="s">
        <v>25415</v>
      </c>
      <c r="R696" t="s">
        <v>27194</v>
      </c>
    </row>
    <row r="697" spans="2:18" ht="11" outlineLevel="1" x14ac:dyDescent="0.15">
      <c r="B697" t="s">
        <v>549</v>
      </c>
      <c r="C697" t="s">
        <v>25435</v>
      </c>
      <c r="D697" t="s">
        <v>26470</v>
      </c>
      <c r="E697" t="s">
        <v>26471</v>
      </c>
      <c r="G697" t="s">
        <v>26793</v>
      </c>
      <c r="H697" t="s">
        <v>25435</v>
      </c>
      <c r="I697" t="s">
        <v>25425</v>
      </c>
      <c r="J697" t="s">
        <v>25423</v>
      </c>
      <c r="K697" s="5"/>
      <c r="L697" s="5"/>
      <c r="M697" s="5">
        <v>0</v>
      </c>
      <c r="N697" t="s">
        <v>967</v>
      </c>
      <c r="O697" s="15">
        <v>334</v>
      </c>
      <c r="P697" t="s">
        <v>25949</v>
      </c>
      <c r="Q697" t="s">
        <v>25415</v>
      </c>
      <c r="R697" t="s">
        <v>27195</v>
      </c>
    </row>
    <row r="698" spans="2:18" ht="11" outlineLevel="1" x14ac:dyDescent="0.15">
      <c r="B698" t="s">
        <v>549</v>
      </c>
      <c r="C698" t="s">
        <v>25435</v>
      </c>
      <c r="D698" t="s">
        <v>26470</v>
      </c>
      <c r="E698" t="s">
        <v>26471</v>
      </c>
      <c r="G698" t="s">
        <v>26793</v>
      </c>
      <c r="H698" t="s">
        <v>25435</v>
      </c>
      <c r="I698" t="s">
        <v>25427</v>
      </c>
      <c r="J698" t="s">
        <v>25423</v>
      </c>
      <c r="K698" s="5"/>
      <c r="L698" s="5"/>
      <c r="M698" s="5">
        <v>2.1000000000000001E-2</v>
      </c>
      <c r="N698" t="s">
        <v>967</v>
      </c>
      <c r="O698" s="15">
        <v>334</v>
      </c>
      <c r="P698" t="s">
        <v>25949</v>
      </c>
      <c r="Q698" t="s">
        <v>25415</v>
      </c>
      <c r="R698" t="s">
        <v>27196</v>
      </c>
    </row>
    <row r="699" spans="2:18" ht="11" outlineLevel="1" x14ac:dyDescent="0.15">
      <c r="B699" t="s">
        <v>549</v>
      </c>
      <c r="C699" t="s">
        <v>25435</v>
      </c>
      <c r="D699" t="s">
        <v>26470</v>
      </c>
      <c r="E699" t="s">
        <v>26471</v>
      </c>
      <c r="G699" t="s">
        <v>26620</v>
      </c>
      <c r="I699" t="s">
        <v>25412</v>
      </c>
      <c r="J699" t="s">
        <v>25413</v>
      </c>
      <c r="K699" s="5"/>
      <c r="L699" s="5"/>
      <c r="M699" s="5">
        <v>27.131</v>
      </c>
      <c r="N699" t="s">
        <v>967</v>
      </c>
      <c r="O699" s="15">
        <v>334</v>
      </c>
      <c r="P699" t="s">
        <v>25949</v>
      </c>
      <c r="Q699" t="s">
        <v>25415</v>
      </c>
      <c r="R699" t="s">
        <v>27197</v>
      </c>
    </row>
    <row r="700" spans="2:18" ht="11" outlineLevel="1" x14ac:dyDescent="0.15">
      <c r="B700" t="s">
        <v>549</v>
      </c>
      <c r="C700" t="s">
        <v>25435</v>
      </c>
      <c r="D700" t="s">
        <v>26470</v>
      </c>
      <c r="E700" t="s">
        <v>26471</v>
      </c>
      <c r="G700" t="s">
        <v>26620</v>
      </c>
      <c r="H700" t="s">
        <v>25429</v>
      </c>
      <c r="I700" t="s">
        <v>25417</v>
      </c>
      <c r="J700" t="s">
        <v>25417</v>
      </c>
      <c r="K700" s="5"/>
      <c r="L700" s="5"/>
      <c r="M700" s="5">
        <v>16.863</v>
      </c>
      <c r="N700" t="s">
        <v>967</v>
      </c>
      <c r="O700" s="15">
        <v>334</v>
      </c>
      <c r="P700" t="s">
        <v>25949</v>
      </c>
      <c r="Q700" t="s">
        <v>25415</v>
      </c>
      <c r="R700" t="s">
        <v>27198</v>
      </c>
    </row>
    <row r="701" spans="2:18" ht="11" outlineLevel="1" x14ac:dyDescent="0.15">
      <c r="B701" t="s">
        <v>549</v>
      </c>
      <c r="C701" t="s">
        <v>25435</v>
      </c>
      <c r="D701" t="s">
        <v>26470</v>
      </c>
      <c r="E701" t="s">
        <v>26471</v>
      </c>
      <c r="G701" t="s">
        <v>26620</v>
      </c>
      <c r="H701" t="s">
        <v>25433</v>
      </c>
      <c r="I701" t="s">
        <v>25420</v>
      </c>
      <c r="J701" t="s">
        <v>25420</v>
      </c>
      <c r="K701" s="5"/>
      <c r="L701" s="5"/>
      <c r="M701" s="5">
        <v>9.3000000000000007</v>
      </c>
      <c r="N701" t="s">
        <v>967</v>
      </c>
      <c r="O701" s="15">
        <v>334</v>
      </c>
      <c r="P701" t="s">
        <v>25949</v>
      </c>
      <c r="Q701" t="s">
        <v>25415</v>
      </c>
      <c r="R701" t="s">
        <v>27199</v>
      </c>
    </row>
    <row r="702" spans="2:18" ht="11" outlineLevel="1" x14ac:dyDescent="0.15">
      <c r="B702" t="s">
        <v>549</v>
      </c>
      <c r="C702" t="s">
        <v>25435</v>
      </c>
      <c r="D702" t="s">
        <v>26470</v>
      </c>
      <c r="E702" t="s">
        <v>26471</v>
      </c>
      <c r="G702" t="s">
        <v>26620</v>
      </c>
      <c r="H702" t="s">
        <v>25435</v>
      </c>
      <c r="I702" t="s">
        <v>25422</v>
      </c>
      <c r="J702" t="s">
        <v>25423</v>
      </c>
      <c r="K702" s="5"/>
      <c r="L702" s="5"/>
      <c r="M702" s="5">
        <v>3.1110000000000002</v>
      </c>
      <c r="N702" t="s">
        <v>967</v>
      </c>
      <c r="O702" s="15">
        <v>334</v>
      </c>
      <c r="P702" t="s">
        <v>25949</v>
      </c>
      <c r="Q702" t="s">
        <v>25415</v>
      </c>
      <c r="R702" t="s">
        <v>27200</v>
      </c>
    </row>
    <row r="703" spans="2:18" ht="11" outlineLevel="1" x14ac:dyDescent="0.15">
      <c r="B703" t="s">
        <v>549</v>
      </c>
      <c r="C703" t="s">
        <v>25435</v>
      </c>
      <c r="D703" t="s">
        <v>26470</v>
      </c>
      <c r="E703" t="s">
        <v>26471</v>
      </c>
      <c r="G703" t="s">
        <v>26620</v>
      </c>
      <c r="H703" t="s">
        <v>25435</v>
      </c>
      <c r="I703" t="s">
        <v>25425</v>
      </c>
      <c r="J703" t="s">
        <v>25423</v>
      </c>
      <c r="K703" s="5"/>
      <c r="L703" s="5"/>
      <c r="M703" s="5">
        <v>0</v>
      </c>
      <c r="N703" t="s">
        <v>967</v>
      </c>
      <c r="O703" s="15">
        <v>334</v>
      </c>
      <c r="P703" t="s">
        <v>25949</v>
      </c>
      <c r="Q703" t="s">
        <v>25415</v>
      </c>
      <c r="R703" t="s">
        <v>27201</v>
      </c>
    </row>
    <row r="704" spans="2:18" ht="11" outlineLevel="1" x14ac:dyDescent="0.15">
      <c r="B704" t="s">
        <v>549</v>
      </c>
      <c r="C704" t="s">
        <v>25435</v>
      </c>
      <c r="D704" t="s">
        <v>26470</v>
      </c>
      <c r="E704" t="s">
        <v>26471</v>
      </c>
      <c r="G704" t="s">
        <v>26620</v>
      </c>
      <c r="H704" t="s">
        <v>25435</v>
      </c>
      <c r="I704" t="s">
        <v>25427</v>
      </c>
      <c r="J704" t="s">
        <v>25423</v>
      </c>
      <c r="K704" s="5"/>
      <c r="L704" s="5"/>
      <c r="M704" s="5">
        <v>3.1110000000000002</v>
      </c>
      <c r="N704" t="s">
        <v>967</v>
      </c>
      <c r="O704" s="15">
        <v>334</v>
      </c>
      <c r="P704" t="s">
        <v>25949</v>
      </c>
      <c r="Q704" t="s">
        <v>25415</v>
      </c>
      <c r="R704" t="s">
        <v>27202</v>
      </c>
    </row>
    <row r="705" spans="2:18" ht="11" outlineLevel="1" x14ac:dyDescent="0.15">
      <c r="B705" t="s">
        <v>549</v>
      </c>
      <c r="C705" t="s">
        <v>25435</v>
      </c>
      <c r="D705" t="s">
        <v>26470</v>
      </c>
      <c r="E705" t="s">
        <v>26471</v>
      </c>
      <c r="G705" t="s">
        <v>26806</v>
      </c>
      <c r="I705" t="s">
        <v>25412</v>
      </c>
      <c r="J705" t="s">
        <v>25413</v>
      </c>
      <c r="K705" s="5"/>
      <c r="L705" s="5"/>
      <c r="M705" s="5">
        <v>164.93600000000001</v>
      </c>
      <c r="N705" t="s">
        <v>967</v>
      </c>
      <c r="O705" s="15">
        <v>334</v>
      </c>
      <c r="P705" t="s">
        <v>25949</v>
      </c>
      <c r="Q705" t="s">
        <v>25415</v>
      </c>
      <c r="R705" t="s">
        <v>27203</v>
      </c>
    </row>
    <row r="706" spans="2:18" ht="11" outlineLevel="1" x14ac:dyDescent="0.15">
      <c r="B706" t="s">
        <v>549</v>
      </c>
      <c r="C706" t="s">
        <v>25435</v>
      </c>
      <c r="D706" t="s">
        <v>26470</v>
      </c>
      <c r="E706" t="s">
        <v>26471</v>
      </c>
      <c r="G706" t="s">
        <v>26806</v>
      </c>
      <c r="H706" t="s">
        <v>25429</v>
      </c>
      <c r="I706" t="s">
        <v>25417</v>
      </c>
      <c r="J706" t="s">
        <v>25417</v>
      </c>
      <c r="K706" s="5"/>
      <c r="L706" s="5"/>
      <c r="M706" s="5">
        <v>94.739000000000004</v>
      </c>
      <c r="N706" t="s">
        <v>967</v>
      </c>
      <c r="O706" s="15">
        <v>334</v>
      </c>
      <c r="P706" t="s">
        <v>25949</v>
      </c>
      <c r="Q706" t="s">
        <v>25415</v>
      </c>
      <c r="R706" t="s">
        <v>27204</v>
      </c>
    </row>
    <row r="707" spans="2:18" ht="11" outlineLevel="1" x14ac:dyDescent="0.15">
      <c r="B707" t="s">
        <v>549</v>
      </c>
      <c r="C707" t="s">
        <v>25435</v>
      </c>
      <c r="D707" t="s">
        <v>26470</v>
      </c>
      <c r="E707" t="s">
        <v>26471</v>
      </c>
      <c r="G707" t="s">
        <v>26806</v>
      </c>
      <c r="H707" t="s">
        <v>25433</v>
      </c>
      <c r="I707" t="s">
        <v>25420</v>
      </c>
      <c r="J707" t="s">
        <v>25420</v>
      </c>
      <c r="K707" s="5"/>
      <c r="L707" s="5"/>
      <c r="M707" s="5">
        <v>125.099</v>
      </c>
      <c r="N707" t="s">
        <v>967</v>
      </c>
      <c r="O707" s="15">
        <v>334</v>
      </c>
      <c r="P707" t="s">
        <v>25949</v>
      </c>
      <c r="Q707" t="s">
        <v>25415</v>
      </c>
      <c r="R707" t="s">
        <v>27205</v>
      </c>
    </row>
    <row r="708" spans="2:18" ht="11" outlineLevel="1" x14ac:dyDescent="0.15">
      <c r="B708" t="s">
        <v>549</v>
      </c>
      <c r="C708" t="s">
        <v>25435</v>
      </c>
      <c r="D708" t="s">
        <v>26470</v>
      </c>
      <c r="E708" t="s">
        <v>26471</v>
      </c>
      <c r="G708" t="s">
        <v>26806</v>
      </c>
      <c r="H708" t="s">
        <v>25435</v>
      </c>
      <c r="I708" t="s">
        <v>25422</v>
      </c>
      <c r="J708" t="s">
        <v>25423</v>
      </c>
      <c r="K708" s="5"/>
      <c r="L708" s="5"/>
      <c r="M708" s="5">
        <v>65.837999999999994</v>
      </c>
      <c r="N708" t="s">
        <v>967</v>
      </c>
      <c r="O708" s="15">
        <v>334</v>
      </c>
      <c r="P708" t="s">
        <v>25949</v>
      </c>
      <c r="Q708" t="s">
        <v>25415</v>
      </c>
      <c r="R708" t="s">
        <v>27206</v>
      </c>
    </row>
    <row r="709" spans="2:18" ht="11" outlineLevel="1" x14ac:dyDescent="0.15">
      <c r="B709" t="s">
        <v>549</v>
      </c>
      <c r="C709" t="s">
        <v>25435</v>
      </c>
      <c r="D709" t="s">
        <v>26470</v>
      </c>
      <c r="E709" t="s">
        <v>26471</v>
      </c>
      <c r="G709" t="s">
        <v>26806</v>
      </c>
      <c r="H709" t="s">
        <v>25435</v>
      </c>
      <c r="I709" t="s">
        <v>25425</v>
      </c>
      <c r="J709" t="s">
        <v>25423</v>
      </c>
      <c r="K709" s="5"/>
      <c r="L709" s="5"/>
      <c r="M709" s="5">
        <v>0</v>
      </c>
      <c r="N709" t="s">
        <v>967</v>
      </c>
      <c r="O709" s="15">
        <v>334</v>
      </c>
      <c r="P709" t="s">
        <v>25949</v>
      </c>
      <c r="Q709" t="s">
        <v>25415</v>
      </c>
      <c r="R709" t="s">
        <v>27207</v>
      </c>
    </row>
    <row r="710" spans="2:18" ht="11" outlineLevel="1" x14ac:dyDescent="0.15">
      <c r="B710" t="s">
        <v>549</v>
      </c>
      <c r="C710" t="s">
        <v>25435</v>
      </c>
      <c r="D710" t="s">
        <v>26470</v>
      </c>
      <c r="E710" t="s">
        <v>26471</v>
      </c>
      <c r="G710" t="s">
        <v>26806</v>
      </c>
      <c r="H710" t="s">
        <v>25435</v>
      </c>
      <c r="I710" t="s">
        <v>25427</v>
      </c>
      <c r="J710" t="s">
        <v>25423</v>
      </c>
      <c r="K710" s="5"/>
      <c r="L710" s="5"/>
      <c r="M710" s="5">
        <v>65.837999999999994</v>
      </c>
      <c r="N710" t="s">
        <v>967</v>
      </c>
      <c r="O710" s="15">
        <v>334</v>
      </c>
      <c r="P710" t="s">
        <v>25949</v>
      </c>
      <c r="Q710" t="s">
        <v>25415</v>
      </c>
      <c r="R710" t="s">
        <v>27208</v>
      </c>
    </row>
    <row r="711" spans="2:18" ht="11" outlineLevel="1" x14ac:dyDescent="0.15">
      <c r="B711" t="s">
        <v>549</v>
      </c>
      <c r="C711" t="s">
        <v>25435</v>
      </c>
      <c r="D711" t="s">
        <v>26470</v>
      </c>
      <c r="E711" t="s">
        <v>26542</v>
      </c>
      <c r="G711" t="s">
        <v>26640</v>
      </c>
      <c r="I711" t="s">
        <v>25412</v>
      </c>
      <c r="J711" t="s">
        <v>25413</v>
      </c>
      <c r="K711" s="5"/>
      <c r="L711" s="5"/>
      <c r="M711" s="5">
        <v>4.532</v>
      </c>
      <c r="N711" t="s">
        <v>967</v>
      </c>
      <c r="O711" s="15">
        <v>334</v>
      </c>
      <c r="P711" t="s">
        <v>25949</v>
      </c>
      <c r="Q711" t="s">
        <v>25415</v>
      </c>
      <c r="R711" t="s">
        <v>27209</v>
      </c>
    </row>
    <row r="712" spans="2:18" ht="11" outlineLevel="1" x14ac:dyDescent="0.15">
      <c r="B712" t="s">
        <v>549</v>
      </c>
      <c r="C712" t="s">
        <v>25435</v>
      </c>
      <c r="D712" t="s">
        <v>26470</v>
      </c>
      <c r="E712" t="s">
        <v>26542</v>
      </c>
      <c r="G712" t="s">
        <v>26640</v>
      </c>
      <c r="H712" t="s">
        <v>25429</v>
      </c>
      <c r="I712" t="s">
        <v>25417</v>
      </c>
      <c r="J712" t="s">
        <v>25417</v>
      </c>
      <c r="K712" s="5"/>
      <c r="L712" s="5"/>
      <c r="M712" s="5">
        <v>0</v>
      </c>
      <c r="N712" t="s">
        <v>967</v>
      </c>
      <c r="O712" s="15">
        <v>334</v>
      </c>
      <c r="P712" t="s">
        <v>25949</v>
      </c>
      <c r="Q712" t="s">
        <v>25415</v>
      </c>
      <c r="R712" t="s">
        <v>27210</v>
      </c>
    </row>
    <row r="713" spans="2:18" ht="11" outlineLevel="1" x14ac:dyDescent="0.15">
      <c r="B713" t="s">
        <v>549</v>
      </c>
      <c r="C713" t="s">
        <v>25435</v>
      </c>
      <c r="D713" t="s">
        <v>26470</v>
      </c>
      <c r="E713" t="s">
        <v>26542</v>
      </c>
      <c r="G713" t="s">
        <v>26640</v>
      </c>
      <c r="H713" t="s">
        <v>25433</v>
      </c>
      <c r="I713" t="s">
        <v>25420</v>
      </c>
      <c r="J713" t="s">
        <v>25420</v>
      </c>
      <c r="K713" s="5"/>
      <c r="L713" s="5"/>
      <c r="M713" s="5">
        <v>4.4000000000000004</v>
      </c>
      <c r="N713" t="s">
        <v>967</v>
      </c>
      <c r="O713" s="15">
        <v>334</v>
      </c>
      <c r="P713" t="s">
        <v>25949</v>
      </c>
      <c r="Q713" t="s">
        <v>25415</v>
      </c>
      <c r="R713" t="s">
        <v>27211</v>
      </c>
    </row>
    <row r="714" spans="2:18" ht="11" outlineLevel="1" x14ac:dyDescent="0.15">
      <c r="B714" t="s">
        <v>549</v>
      </c>
      <c r="C714" t="s">
        <v>25435</v>
      </c>
      <c r="D714" t="s">
        <v>26470</v>
      </c>
      <c r="E714" t="s">
        <v>26542</v>
      </c>
      <c r="G714" t="s">
        <v>26640</v>
      </c>
      <c r="H714" t="s">
        <v>25435</v>
      </c>
      <c r="I714" t="s">
        <v>25422</v>
      </c>
      <c r="J714" t="s">
        <v>25423</v>
      </c>
      <c r="K714" s="5"/>
      <c r="L714" s="5"/>
      <c r="M714" s="5">
        <v>0</v>
      </c>
      <c r="N714" t="s">
        <v>967</v>
      </c>
      <c r="O714" s="15">
        <v>334</v>
      </c>
      <c r="P714" t="s">
        <v>25949</v>
      </c>
      <c r="Q714" t="s">
        <v>25415</v>
      </c>
      <c r="R714" t="s">
        <v>27212</v>
      </c>
    </row>
    <row r="715" spans="2:18" ht="11" outlineLevel="1" x14ac:dyDescent="0.15">
      <c r="B715" t="s">
        <v>549</v>
      </c>
      <c r="C715" t="s">
        <v>25435</v>
      </c>
      <c r="D715" t="s">
        <v>26470</v>
      </c>
      <c r="E715" t="s">
        <v>26542</v>
      </c>
      <c r="G715" t="s">
        <v>26640</v>
      </c>
      <c r="H715" t="s">
        <v>25435</v>
      </c>
      <c r="I715" t="s">
        <v>25425</v>
      </c>
      <c r="J715" t="s">
        <v>25423</v>
      </c>
      <c r="K715" s="5"/>
      <c r="L715" s="5"/>
      <c r="M715" s="5">
        <v>0</v>
      </c>
      <c r="N715" t="s">
        <v>967</v>
      </c>
      <c r="O715" s="15">
        <v>334</v>
      </c>
      <c r="P715" t="s">
        <v>25949</v>
      </c>
      <c r="Q715" t="s">
        <v>25415</v>
      </c>
      <c r="R715" t="s">
        <v>27213</v>
      </c>
    </row>
    <row r="716" spans="2:18" ht="11" outlineLevel="1" x14ac:dyDescent="0.15">
      <c r="B716" t="s">
        <v>549</v>
      </c>
      <c r="C716" t="s">
        <v>25435</v>
      </c>
      <c r="D716" t="s">
        <v>26470</v>
      </c>
      <c r="E716" t="s">
        <v>26542</v>
      </c>
      <c r="G716" t="s">
        <v>26640</v>
      </c>
      <c r="H716" t="s">
        <v>25435</v>
      </c>
      <c r="I716" t="s">
        <v>25427</v>
      </c>
      <c r="J716" t="s">
        <v>25423</v>
      </c>
      <c r="K716" s="5"/>
      <c r="L716" s="5"/>
      <c r="M716" s="5">
        <v>0</v>
      </c>
      <c r="N716" t="s">
        <v>967</v>
      </c>
      <c r="O716" s="15">
        <v>334</v>
      </c>
      <c r="P716" t="s">
        <v>25949</v>
      </c>
      <c r="Q716" t="s">
        <v>25415</v>
      </c>
      <c r="R716" t="s">
        <v>27214</v>
      </c>
    </row>
    <row r="717" spans="2:18" ht="11" outlineLevel="1" x14ac:dyDescent="0.15">
      <c r="B717" t="s">
        <v>549</v>
      </c>
      <c r="C717" t="s">
        <v>25435</v>
      </c>
      <c r="D717" t="s">
        <v>26470</v>
      </c>
      <c r="E717" t="s">
        <v>26542</v>
      </c>
      <c r="G717" t="s">
        <v>27033</v>
      </c>
      <c r="I717" t="s">
        <v>25412</v>
      </c>
      <c r="J717" t="s">
        <v>25413</v>
      </c>
      <c r="K717" s="5"/>
      <c r="L717" s="5"/>
      <c r="M717" s="5">
        <v>0</v>
      </c>
      <c r="N717" t="s">
        <v>967</v>
      </c>
      <c r="O717" s="15">
        <v>334</v>
      </c>
      <c r="P717" t="s">
        <v>25949</v>
      </c>
      <c r="Q717" t="s">
        <v>25415</v>
      </c>
      <c r="R717" t="s">
        <v>27215</v>
      </c>
    </row>
    <row r="718" spans="2:18" ht="11" outlineLevel="1" x14ac:dyDescent="0.15">
      <c r="B718" t="s">
        <v>549</v>
      </c>
      <c r="C718" t="s">
        <v>25435</v>
      </c>
      <c r="D718" t="s">
        <v>26470</v>
      </c>
      <c r="E718" t="s">
        <v>26542</v>
      </c>
      <c r="G718" t="s">
        <v>27033</v>
      </c>
      <c r="H718" t="s">
        <v>25429</v>
      </c>
      <c r="I718" t="s">
        <v>25417</v>
      </c>
      <c r="J718" t="s">
        <v>25417</v>
      </c>
      <c r="K718" s="5"/>
      <c r="L718" s="5"/>
      <c r="M718" s="5">
        <v>0</v>
      </c>
      <c r="N718" t="s">
        <v>967</v>
      </c>
      <c r="O718" s="15">
        <v>334</v>
      </c>
      <c r="P718" t="s">
        <v>25949</v>
      </c>
      <c r="Q718" t="s">
        <v>25415</v>
      </c>
      <c r="R718" t="s">
        <v>27216</v>
      </c>
    </row>
    <row r="719" spans="2:18" ht="11" outlineLevel="1" x14ac:dyDescent="0.15">
      <c r="B719" t="s">
        <v>549</v>
      </c>
      <c r="C719" t="s">
        <v>25435</v>
      </c>
      <c r="D719" t="s">
        <v>26470</v>
      </c>
      <c r="E719" t="s">
        <v>26542</v>
      </c>
      <c r="G719" t="s">
        <v>27033</v>
      </c>
      <c r="H719" t="s">
        <v>25433</v>
      </c>
      <c r="I719" t="s">
        <v>25420</v>
      </c>
      <c r="J719" t="s">
        <v>25420</v>
      </c>
      <c r="K719" s="5"/>
      <c r="L719" s="5"/>
      <c r="M719" s="5">
        <v>19.2</v>
      </c>
      <c r="N719" t="s">
        <v>967</v>
      </c>
      <c r="O719" s="15">
        <v>334</v>
      </c>
      <c r="P719" t="s">
        <v>25949</v>
      </c>
      <c r="Q719" t="s">
        <v>25415</v>
      </c>
      <c r="R719" t="s">
        <v>27217</v>
      </c>
    </row>
    <row r="720" spans="2:18" ht="11" outlineLevel="1" x14ac:dyDescent="0.15">
      <c r="B720" t="s">
        <v>549</v>
      </c>
      <c r="C720" t="s">
        <v>25435</v>
      </c>
      <c r="D720" t="s">
        <v>26470</v>
      </c>
      <c r="E720" t="s">
        <v>26542</v>
      </c>
      <c r="G720" t="s">
        <v>27033</v>
      </c>
      <c r="H720" t="s">
        <v>25435</v>
      </c>
      <c r="I720" t="s">
        <v>25422</v>
      </c>
      <c r="J720" t="s">
        <v>25423</v>
      </c>
      <c r="K720" s="5"/>
      <c r="L720" s="5"/>
      <c r="M720" s="5">
        <v>0</v>
      </c>
      <c r="N720" t="s">
        <v>967</v>
      </c>
      <c r="O720" s="15">
        <v>334</v>
      </c>
      <c r="P720" t="s">
        <v>25949</v>
      </c>
      <c r="Q720" t="s">
        <v>25415</v>
      </c>
      <c r="R720" t="s">
        <v>27218</v>
      </c>
    </row>
    <row r="721" spans="2:18" ht="11" outlineLevel="1" x14ac:dyDescent="0.15">
      <c r="B721" t="s">
        <v>549</v>
      </c>
      <c r="C721" t="s">
        <v>25435</v>
      </c>
      <c r="D721" t="s">
        <v>26470</v>
      </c>
      <c r="E721" t="s">
        <v>26542</v>
      </c>
      <c r="G721" t="s">
        <v>27033</v>
      </c>
      <c r="H721" t="s">
        <v>25435</v>
      </c>
      <c r="I721" t="s">
        <v>25425</v>
      </c>
      <c r="J721" t="s">
        <v>25423</v>
      </c>
      <c r="K721" s="5"/>
      <c r="L721" s="5"/>
      <c r="M721" s="5">
        <v>0</v>
      </c>
      <c r="N721" t="s">
        <v>967</v>
      </c>
      <c r="O721" s="15">
        <v>334</v>
      </c>
      <c r="P721" t="s">
        <v>25949</v>
      </c>
      <c r="Q721" t="s">
        <v>25415</v>
      </c>
      <c r="R721" t="s">
        <v>27219</v>
      </c>
    </row>
    <row r="722" spans="2:18" ht="11" outlineLevel="1" x14ac:dyDescent="0.15">
      <c r="B722" t="s">
        <v>549</v>
      </c>
      <c r="C722" t="s">
        <v>25435</v>
      </c>
      <c r="D722" t="s">
        <v>26470</v>
      </c>
      <c r="E722" t="s">
        <v>26542</v>
      </c>
      <c r="G722" t="s">
        <v>27033</v>
      </c>
      <c r="H722" t="s">
        <v>25435</v>
      </c>
      <c r="I722" t="s">
        <v>25427</v>
      </c>
      <c r="J722" t="s">
        <v>25423</v>
      </c>
      <c r="K722" s="5"/>
      <c r="L722" s="5"/>
      <c r="M722" s="5">
        <v>0</v>
      </c>
      <c r="N722" t="s">
        <v>967</v>
      </c>
      <c r="O722" s="15">
        <v>334</v>
      </c>
      <c r="P722" t="s">
        <v>25949</v>
      </c>
      <c r="Q722" t="s">
        <v>25415</v>
      </c>
      <c r="R722" t="s">
        <v>27220</v>
      </c>
    </row>
    <row r="723" spans="2:18" ht="11" outlineLevel="1" x14ac:dyDescent="0.15">
      <c r="B723" t="s">
        <v>549</v>
      </c>
      <c r="C723" t="s">
        <v>25435</v>
      </c>
      <c r="D723" t="s">
        <v>26470</v>
      </c>
      <c r="E723" t="s">
        <v>26542</v>
      </c>
      <c r="F723" t="s">
        <v>10430</v>
      </c>
      <c r="G723" t="s">
        <v>26571</v>
      </c>
      <c r="I723" t="s">
        <v>25412</v>
      </c>
      <c r="J723" t="s">
        <v>25413</v>
      </c>
      <c r="K723" s="5"/>
      <c r="L723" s="5"/>
      <c r="M723" s="5">
        <v>4.532</v>
      </c>
      <c r="N723" t="s">
        <v>967</v>
      </c>
      <c r="O723" s="15">
        <v>334</v>
      </c>
      <c r="P723" t="s">
        <v>25949</v>
      </c>
      <c r="Q723" t="s">
        <v>25415</v>
      </c>
      <c r="R723" t="s">
        <v>27221</v>
      </c>
    </row>
    <row r="724" spans="2:18" ht="11" outlineLevel="1" x14ac:dyDescent="0.15">
      <c r="B724" t="s">
        <v>549</v>
      </c>
      <c r="C724" t="s">
        <v>25435</v>
      </c>
      <c r="D724" t="s">
        <v>26470</v>
      </c>
      <c r="E724" t="s">
        <v>26542</v>
      </c>
      <c r="F724" t="s">
        <v>10430</v>
      </c>
      <c r="G724" t="s">
        <v>26571</v>
      </c>
      <c r="H724" t="s">
        <v>25429</v>
      </c>
      <c r="I724" t="s">
        <v>25417</v>
      </c>
      <c r="J724" t="s">
        <v>25417</v>
      </c>
      <c r="K724" s="5"/>
      <c r="L724" s="5"/>
      <c r="M724" s="5">
        <v>0</v>
      </c>
      <c r="N724" t="s">
        <v>967</v>
      </c>
      <c r="O724" s="15">
        <v>334</v>
      </c>
      <c r="P724" t="s">
        <v>25949</v>
      </c>
      <c r="Q724" t="s">
        <v>25415</v>
      </c>
      <c r="R724" t="s">
        <v>27222</v>
      </c>
    </row>
    <row r="725" spans="2:18" ht="11" outlineLevel="1" x14ac:dyDescent="0.15">
      <c r="B725" t="s">
        <v>549</v>
      </c>
      <c r="C725" t="s">
        <v>25435</v>
      </c>
      <c r="D725" t="s">
        <v>26470</v>
      </c>
      <c r="E725" t="s">
        <v>26542</v>
      </c>
      <c r="F725" t="s">
        <v>10430</v>
      </c>
      <c r="G725" t="s">
        <v>26571</v>
      </c>
      <c r="H725" t="s">
        <v>25433</v>
      </c>
      <c r="I725" t="s">
        <v>25420</v>
      </c>
      <c r="J725" t="s">
        <v>25420</v>
      </c>
      <c r="K725" s="5"/>
      <c r="L725" s="5"/>
      <c r="M725" s="5">
        <v>23.6</v>
      </c>
      <c r="N725" t="s">
        <v>967</v>
      </c>
      <c r="O725" s="15">
        <v>334</v>
      </c>
      <c r="P725" t="s">
        <v>25949</v>
      </c>
      <c r="Q725" t="s">
        <v>25415</v>
      </c>
      <c r="R725" t="s">
        <v>27223</v>
      </c>
    </row>
    <row r="726" spans="2:18" ht="11" outlineLevel="1" x14ac:dyDescent="0.15">
      <c r="B726" t="s">
        <v>549</v>
      </c>
      <c r="C726" t="s">
        <v>25435</v>
      </c>
      <c r="D726" t="s">
        <v>26470</v>
      </c>
      <c r="E726" t="s">
        <v>26542</v>
      </c>
      <c r="F726" t="s">
        <v>10430</v>
      </c>
      <c r="G726" t="s">
        <v>26571</v>
      </c>
      <c r="H726" t="s">
        <v>25435</v>
      </c>
      <c r="I726" t="s">
        <v>25422</v>
      </c>
      <c r="J726" t="s">
        <v>25423</v>
      </c>
      <c r="K726" s="5"/>
      <c r="L726" s="5"/>
      <c r="M726" s="5">
        <v>0</v>
      </c>
      <c r="N726" t="s">
        <v>967</v>
      </c>
      <c r="O726" s="15">
        <v>334</v>
      </c>
      <c r="P726" t="s">
        <v>25949</v>
      </c>
      <c r="Q726" t="s">
        <v>25415</v>
      </c>
      <c r="R726" t="s">
        <v>27224</v>
      </c>
    </row>
    <row r="727" spans="2:18" ht="11" outlineLevel="1" x14ac:dyDescent="0.15">
      <c r="B727" t="s">
        <v>549</v>
      </c>
      <c r="C727" t="s">
        <v>25435</v>
      </c>
      <c r="D727" t="s">
        <v>26470</v>
      </c>
      <c r="E727" t="s">
        <v>26542</v>
      </c>
      <c r="F727" t="s">
        <v>10430</v>
      </c>
      <c r="G727" t="s">
        <v>26571</v>
      </c>
      <c r="H727" t="s">
        <v>25435</v>
      </c>
      <c r="I727" t="s">
        <v>25425</v>
      </c>
      <c r="J727" t="s">
        <v>25423</v>
      </c>
      <c r="K727" s="5"/>
      <c r="L727" s="5"/>
      <c r="M727" s="5">
        <v>0</v>
      </c>
      <c r="N727" t="s">
        <v>967</v>
      </c>
      <c r="O727" s="15">
        <v>334</v>
      </c>
      <c r="P727" t="s">
        <v>25949</v>
      </c>
      <c r="Q727" t="s">
        <v>25415</v>
      </c>
      <c r="R727" t="s">
        <v>27225</v>
      </c>
    </row>
    <row r="728" spans="2:18" ht="11" outlineLevel="1" x14ac:dyDescent="0.15">
      <c r="B728" t="s">
        <v>549</v>
      </c>
      <c r="C728" t="s">
        <v>25435</v>
      </c>
      <c r="D728" t="s">
        <v>26470</v>
      </c>
      <c r="E728" t="s">
        <v>26542</v>
      </c>
      <c r="F728" t="s">
        <v>10430</v>
      </c>
      <c r="G728" t="s">
        <v>26571</v>
      </c>
      <c r="H728" t="s">
        <v>25435</v>
      </c>
      <c r="I728" t="s">
        <v>25427</v>
      </c>
      <c r="J728" t="s">
        <v>25423</v>
      </c>
      <c r="K728" s="5"/>
      <c r="L728" s="5"/>
      <c r="M728" s="5">
        <v>0</v>
      </c>
      <c r="N728" t="s">
        <v>967</v>
      </c>
      <c r="O728" s="15">
        <v>334</v>
      </c>
      <c r="P728" t="s">
        <v>25949</v>
      </c>
      <c r="Q728" t="s">
        <v>25415</v>
      </c>
      <c r="R728" t="s">
        <v>27226</v>
      </c>
    </row>
    <row r="729" spans="2:18" ht="11" outlineLevel="1" x14ac:dyDescent="0.15">
      <c r="B729" t="s">
        <v>549</v>
      </c>
      <c r="C729" t="s">
        <v>25435</v>
      </c>
      <c r="D729" t="s">
        <v>26470</v>
      </c>
      <c r="E729" t="s">
        <v>26542</v>
      </c>
      <c r="F729" t="s">
        <v>10430</v>
      </c>
      <c r="G729" t="s">
        <v>26578</v>
      </c>
      <c r="I729" t="s">
        <v>25412</v>
      </c>
      <c r="J729" t="s">
        <v>25413</v>
      </c>
      <c r="K729" s="5"/>
      <c r="L729" s="5"/>
      <c r="M729" s="5">
        <v>169.46799999999999</v>
      </c>
      <c r="N729" t="s">
        <v>967</v>
      </c>
      <c r="O729" s="15">
        <v>334</v>
      </c>
      <c r="P729" t="s">
        <v>25949</v>
      </c>
      <c r="Q729" t="s">
        <v>25415</v>
      </c>
      <c r="R729" t="s">
        <v>27227</v>
      </c>
    </row>
    <row r="730" spans="2:18" ht="11" outlineLevel="1" x14ac:dyDescent="0.15">
      <c r="B730" t="s">
        <v>549</v>
      </c>
      <c r="C730" t="s">
        <v>25435</v>
      </c>
      <c r="D730" t="s">
        <v>26470</v>
      </c>
      <c r="E730" t="s">
        <v>26542</v>
      </c>
      <c r="F730" t="s">
        <v>10430</v>
      </c>
      <c r="G730" t="s">
        <v>26578</v>
      </c>
      <c r="H730" t="s">
        <v>25429</v>
      </c>
      <c r="I730" t="s">
        <v>25417</v>
      </c>
      <c r="J730" t="s">
        <v>25417</v>
      </c>
      <c r="K730" s="5"/>
      <c r="L730" s="5"/>
      <c r="M730" s="5">
        <v>94.739000000000004</v>
      </c>
      <c r="N730" t="s">
        <v>967</v>
      </c>
      <c r="O730" s="15">
        <v>334</v>
      </c>
      <c r="P730" t="s">
        <v>25949</v>
      </c>
      <c r="Q730" t="s">
        <v>25415</v>
      </c>
      <c r="R730" t="s">
        <v>27228</v>
      </c>
    </row>
    <row r="731" spans="2:18" ht="11" outlineLevel="1" x14ac:dyDescent="0.15">
      <c r="B731" t="s">
        <v>549</v>
      </c>
      <c r="C731" t="s">
        <v>25435</v>
      </c>
      <c r="D731" t="s">
        <v>26470</v>
      </c>
      <c r="E731" t="s">
        <v>26542</v>
      </c>
      <c r="F731" t="s">
        <v>10430</v>
      </c>
      <c r="G731" t="s">
        <v>26578</v>
      </c>
      <c r="H731" t="s">
        <v>25433</v>
      </c>
      <c r="I731" t="s">
        <v>25420</v>
      </c>
      <c r="J731" t="s">
        <v>25420</v>
      </c>
      <c r="K731" s="5"/>
      <c r="L731" s="5"/>
      <c r="M731" s="5">
        <v>148.69900000000001</v>
      </c>
      <c r="N731" t="s">
        <v>967</v>
      </c>
      <c r="O731" s="15">
        <v>334</v>
      </c>
      <c r="P731" t="s">
        <v>25949</v>
      </c>
      <c r="Q731" t="s">
        <v>25415</v>
      </c>
      <c r="R731" t="s">
        <v>27229</v>
      </c>
    </row>
    <row r="732" spans="2:18" ht="11" outlineLevel="1" x14ac:dyDescent="0.15">
      <c r="B732" t="s">
        <v>549</v>
      </c>
      <c r="C732" t="s">
        <v>25435</v>
      </c>
      <c r="D732" t="s">
        <v>26470</v>
      </c>
      <c r="E732" t="s">
        <v>26542</v>
      </c>
      <c r="F732" t="s">
        <v>10430</v>
      </c>
      <c r="G732" t="s">
        <v>26578</v>
      </c>
      <c r="H732" t="s">
        <v>25435</v>
      </c>
      <c r="I732" t="s">
        <v>25422</v>
      </c>
      <c r="J732" t="s">
        <v>25423</v>
      </c>
      <c r="K732" s="5"/>
      <c r="L732" s="5"/>
      <c r="M732" s="5">
        <v>65.837999999999994</v>
      </c>
      <c r="N732" t="s">
        <v>967</v>
      </c>
      <c r="O732" s="15">
        <v>334</v>
      </c>
      <c r="P732" t="s">
        <v>25949</v>
      </c>
      <c r="Q732" t="s">
        <v>25415</v>
      </c>
      <c r="R732" t="s">
        <v>27230</v>
      </c>
    </row>
    <row r="733" spans="2:18" ht="11" outlineLevel="1" x14ac:dyDescent="0.15">
      <c r="B733" t="s">
        <v>549</v>
      </c>
      <c r="C733" t="s">
        <v>25435</v>
      </c>
      <c r="D733" t="s">
        <v>26470</v>
      </c>
      <c r="E733" t="s">
        <v>26542</v>
      </c>
      <c r="F733" t="s">
        <v>10430</v>
      </c>
      <c r="G733" t="s">
        <v>26578</v>
      </c>
      <c r="H733" t="s">
        <v>25435</v>
      </c>
      <c r="I733" t="s">
        <v>25425</v>
      </c>
      <c r="J733" t="s">
        <v>25423</v>
      </c>
      <c r="K733" s="5"/>
      <c r="L733" s="5"/>
      <c r="M733" s="5">
        <v>0</v>
      </c>
      <c r="N733" t="s">
        <v>967</v>
      </c>
      <c r="O733" s="15">
        <v>334</v>
      </c>
      <c r="P733" t="s">
        <v>25949</v>
      </c>
      <c r="Q733" t="s">
        <v>25415</v>
      </c>
      <c r="R733" t="s">
        <v>27231</v>
      </c>
    </row>
    <row r="734" spans="2:18" ht="11" outlineLevel="1" x14ac:dyDescent="0.15">
      <c r="B734" t="s">
        <v>549</v>
      </c>
      <c r="C734" t="s">
        <v>25435</v>
      </c>
      <c r="D734" t="s">
        <v>26470</v>
      </c>
      <c r="E734" t="s">
        <v>26542</v>
      </c>
      <c r="F734" t="s">
        <v>10430</v>
      </c>
      <c r="G734" t="s">
        <v>26578</v>
      </c>
      <c r="H734" t="s">
        <v>25435</v>
      </c>
      <c r="I734" t="s">
        <v>25427</v>
      </c>
      <c r="J734" t="s">
        <v>25423</v>
      </c>
      <c r="K734" s="5"/>
      <c r="L734" s="5"/>
      <c r="M734" s="5">
        <v>65.837999999999994</v>
      </c>
      <c r="N734" t="s">
        <v>967</v>
      </c>
      <c r="O734" s="15">
        <v>334</v>
      </c>
      <c r="P734" t="s">
        <v>25949</v>
      </c>
      <c r="Q734" t="s">
        <v>25415</v>
      </c>
      <c r="R734" t="s">
        <v>27232</v>
      </c>
    </row>
    <row r="735" spans="2:18" ht="11" outlineLevel="1" x14ac:dyDescent="0.15">
      <c r="B735" t="s">
        <v>549</v>
      </c>
      <c r="C735" t="s">
        <v>25435</v>
      </c>
      <c r="D735" t="s">
        <v>26470</v>
      </c>
      <c r="E735" t="s">
        <v>26542</v>
      </c>
      <c r="G735" t="s">
        <v>26659</v>
      </c>
      <c r="I735" t="s">
        <v>25412</v>
      </c>
      <c r="J735" t="s">
        <v>25413</v>
      </c>
      <c r="K735" s="5"/>
      <c r="L735" s="5"/>
      <c r="M735" s="5">
        <v>20.372</v>
      </c>
      <c r="N735" t="s">
        <v>967</v>
      </c>
      <c r="O735" s="15">
        <v>334</v>
      </c>
      <c r="P735" t="s">
        <v>25949</v>
      </c>
      <c r="Q735" t="s">
        <v>25415</v>
      </c>
      <c r="R735" t="s">
        <v>27233</v>
      </c>
    </row>
    <row r="736" spans="2:18" ht="11" outlineLevel="1" x14ac:dyDescent="0.15">
      <c r="B736" t="s">
        <v>549</v>
      </c>
      <c r="C736" t="s">
        <v>25435</v>
      </c>
      <c r="D736" t="s">
        <v>26470</v>
      </c>
      <c r="E736" t="s">
        <v>26542</v>
      </c>
      <c r="G736" t="s">
        <v>26659</v>
      </c>
      <c r="H736" t="s">
        <v>25429</v>
      </c>
      <c r="I736" t="s">
        <v>25417</v>
      </c>
      <c r="J736" t="s">
        <v>25417</v>
      </c>
      <c r="K736" s="5"/>
      <c r="L736" s="5"/>
      <c r="M736" s="5">
        <v>2.9369999999999998</v>
      </c>
      <c r="N736" t="s">
        <v>967</v>
      </c>
      <c r="O736" s="15">
        <v>334</v>
      </c>
      <c r="P736" t="s">
        <v>25949</v>
      </c>
      <c r="Q736" t="s">
        <v>25415</v>
      </c>
      <c r="R736" t="s">
        <v>27234</v>
      </c>
    </row>
    <row r="737" spans="2:18" ht="11" outlineLevel="1" x14ac:dyDescent="0.15">
      <c r="B737" t="s">
        <v>549</v>
      </c>
      <c r="C737" t="s">
        <v>25435</v>
      </c>
      <c r="D737" t="s">
        <v>26470</v>
      </c>
      <c r="E737" t="s">
        <v>26542</v>
      </c>
      <c r="G737" t="s">
        <v>26659</v>
      </c>
      <c r="H737" t="s">
        <v>25433</v>
      </c>
      <c r="I737" t="s">
        <v>25420</v>
      </c>
      <c r="J737" t="s">
        <v>25420</v>
      </c>
      <c r="K737" s="5"/>
      <c r="L737" s="5"/>
      <c r="M737" s="5">
        <v>0.75</v>
      </c>
      <c r="N737" t="s">
        <v>967</v>
      </c>
      <c r="O737" s="15">
        <v>334</v>
      </c>
      <c r="P737" t="s">
        <v>25949</v>
      </c>
      <c r="Q737" t="s">
        <v>25415</v>
      </c>
      <c r="R737" t="s">
        <v>27235</v>
      </c>
    </row>
    <row r="738" spans="2:18" ht="11" outlineLevel="1" x14ac:dyDescent="0.15">
      <c r="B738" t="s">
        <v>549</v>
      </c>
      <c r="C738" t="s">
        <v>25435</v>
      </c>
      <c r="D738" t="s">
        <v>26470</v>
      </c>
      <c r="E738" t="s">
        <v>26542</v>
      </c>
      <c r="G738" t="s">
        <v>26659</v>
      </c>
      <c r="H738" t="s">
        <v>25435</v>
      </c>
      <c r="I738" t="s">
        <v>25422</v>
      </c>
      <c r="J738" t="s">
        <v>25423</v>
      </c>
      <c r="K738" s="5"/>
      <c r="L738" s="5"/>
      <c r="M738" s="5">
        <v>0.79600000000000004</v>
      </c>
      <c r="N738" t="s">
        <v>967</v>
      </c>
      <c r="O738" s="15">
        <v>334</v>
      </c>
      <c r="P738" t="s">
        <v>25949</v>
      </c>
      <c r="Q738" t="s">
        <v>25415</v>
      </c>
      <c r="R738" t="s">
        <v>27236</v>
      </c>
    </row>
    <row r="739" spans="2:18" ht="11" outlineLevel="1" x14ac:dyDescent="0.15">
      <c r="B739" t="s">
        <v>549</v>
      </c>
      <c r="C739" t="s">
        <v>25435</v>
      </c>
      <c r="D739" t="s">
        <v>26470</v>
      </c>
      <c r="E739" t="s">
        <v>26542</v>
      </c>
      <c r="G739" t="s">
        <v>26659</v>
      </c>
      <c r="H739" t="s">
        <v>25435</v>
      </c>
      <c r="I739" t="s">
        <v>25425</v>
      </c>
      <c r="J739" t="s">
        <v>25423</v>
      </c>
      <c r="K739" s="5"/>
      <c r="L739" s="5"/>
      <c r="M739" s="5">
        <v>0</v>
      </c>
      <c r="N739" t="s">
        <v>967</v>
      </c>
      <c r="O739" s="15">
        <v>334</v>
      </c>
      <c r="P739" t="s">
        <v>25949</v>
      </c>
      <c r="Q739" t="s">
        <v>25415</v>
      </c>
      <c r="R739" t="s">
        <v>27237</v>
      </c>
    </row>
    <row r="740" spans="2:18" ht="11" outlineLevel="1" x14ac:dyDescent="0.15">
      <c r="B740" t="s">
        <v>549</v>
      </c>
      <c r="C740" t="s">
        <v>25435</v>
      </c>
      <c r="D740" t="s">
        <v>26470</v>
      </c>
      <c r="E740" t="s">
        <v>26542</v>
      </c>
      <c r="G740" t="s">
        <v>26659</v>
      </c>
      <c r="H740" t="s">
        <v>25435</v>
      </c>
      <c r="I740" t="s">
        <v>25427</v>
      </c>
      <c r="J740" t="s">
        <v>25423</v>
      </c>
      <c r="K740" s="5"/>
      <c r="L740" s="5"/>
      <c r="M740" s="5">
        <v>0.79600000000000004</v>
      </c>
      <c r="N740" t="s">
        <v>967</v>
      </c>
      <c r="O740" s="15">
        <v>334</v>
      </c>
      <c r="P740" t="s">
        <v>25949</v>
      </c>
      <c r="Q740" t="s">
        <v>25415</v>
      </c>
      <c r="R740" t="s">
        <v>27238</v>
      </c>
    </row>
    <row r="741" spans="2:18" ht="11" outlineLevel="1" x14ac:dyDescent="0.15">
      <c r="B741" t="s">
        <v>549</v>
      </c>
      <c r="C741" t="s">
        <v>25435</v>
      </c>
      <c r="D741" t="s">
        <v>26470</v>
      </c>
      <c r="E741" t="s">
        <v>26542</v>
      </c>
      <c r="F741" t="s">
        <v>10430</v>
      </c>
      <c r="G741" t="s">
        <v>26666</v>
      </c>
      <c r="I741" t="s">
        <v>25412</v>
      </c>
      <c r="J741" t="s">
        <v>25413</v>
      </c>
      <c r="K741" s="5"/>
      <c r="L741" s="5"/>
      <c r="M741" s="5">
        <v>20.372</v>
      </c>
      <c r="N741" t="s">
        <v>967</v>
      </c>
      <c r="O741" s="15">
        <v>335</v>
      </c>
      <c r="P741" t="s">
        <v>25949</v>
      </c>
      <c r="Q741" t="s">
        <v>25415</v>
      </c>
      <c r="R741" t="s">
        <v>27239</v>
      </c>
    </row>
    <row r="742" spans="2:18" ht="11" outlineLevel="1" x14ac:dyDescent="0.15">
      <c r="B742" t="s">
        <v>549</v>
      </c>
      <c r="C742" t="s">
        <v>25435</v>
      </c>
      <c r="D742" t="s">
        <v>26470</v>
      </c>
      <c r="E742" t="s">
        <v>26542</v>
      </c>
      <c r="F742" t="s">
        <v>10430</v>
      </c>
      <c r="G742" t="s">
        <v>26666</v>
      </c>
      <c r="H742" t="s">
        <v>25429</v>
      </c>
      <c r="I742" t="s">
        <v>25417</v>
      </c>
      <c r="J742" t="s">
        <v>25417</v>
      </c>
      <c r="K742" s="5"/>
      <c r="L742" s="5"/>
      <c r="M742" s="5">
        <v>2.9369999999999998</v>
      </c>
      <c r="N742" t="s">
        <v>967</v>
      </c>
      <c r="O742" s="15">
        <v>335</v>
      </c>
      <c r="P742" t="s">
        <v>25949</v>
      </c>
      <c r="Q742" t="s">
        <v>25415</v>
      </c>
      <c r="R742" t="s">
        <v>27240</v>
      </c>
    </row>
    <row r="743" spans="2:18" ht="11" outlineLevel="1" x14ac:dyDescent="0.15">
      <c r="B743" t="s">
        <v>549</v>
      </c>
      <c r="C743" t="s">
        <v>25435</v>
      </c>
      <c r="D743" t="s">
        <v>26470</v>
      </c>
      <c r="E743" t="s">
        <v>26542</v>
      </c>
      <c r="F743" t="s">
        <v>10430</v>
      </c>
      <c r="G743" t="s">
        <v>26666</v>
      </c>
      <c r="H743" t="s">
        <v>25433</v>
      </c>
      <c r="I743" t="s">
        <v>25420</v>
      </c>
      <c r="J743" t="s">
        <v>25420</v>
      </c>
      <c r="K743" s="5"/>
      <c r="L743" s="5"/>
      <c r="M743" s="5">
        <v>0.75</v>
      </c>
      <c r="N743" t="s">
        <v>967</v>
      </c>
      <c r="O743" s="15">
        <v>335</v>
      </c>
      <c r="P743" t="s">
        <v>25949</v>
      </c>
      <c r="Q743" t="s">
        <v>25415</v>
      </c>
      <c r="R743" t="s">
        <v>27241</v>
      </c>
    </row>
    <row r="744" spans="2:18" ht="11" outlineLevel="1" x14ac:dyDescent="0.15">
      <c r="B744" t="s">
        <v>549</v>
      </c>
      <c r="C744" t="s">
        <v>25435</v>
      </c>
      <c r="D744" t="s">
        <v>26470</v>
      </c>
      <c r="E744" t="s">
        <v>26542</v>
      </c>
      <c r="F744" t="s">
        <v>10430</v>
      </c>
      <c r="G744" t="s">
        <v>26666</v>
      </c>
      <c r="H744" t="s">
        <v>25435</v>
      </c>
      <c r="I744" t="s">
        <v>25422</v>
      </c>
      <c r="J744" t="s">
        <v>25423</v>
      </c>
      <c r="K744" s="5"/>
      <c r="L744" s="5"/>
      <c r="M744" s="5">
        <v>0.79600000000000004</v>
      </c>
      <c r="N744" t="s">
        <v>967</v>
      </c>
      <c r="O744" s="15">
        <v>335</v>
      </c>
      <c r="P744" t="s">
        <v>25949</v>
      </c>
      <c r="Q744" t="s">
        <v>25415</v>
      </c>
      <c r="R744" t="s">
        <v>27242</v>
      </c>
    </row>
    <row r="745" spans="2:18" ht="11" outlineLevel="1" x14ac:dyDescent="0.15">
      <c r="B745" t="s">
        <v>549</v>
      </c>
      <c r="C745" t="s">
        <v>25435</v>
      </c>
      <c r="D745" t="s">
        <v>26470</v>
      </c>
      <c r="E745" t="s">
        <v>26542</v>
      </c>
      <c r="F745" t="s">
        <v>10430</v>
      </c>
      <c r="G745" t="s">
        <v>26666</v>
      </c>
      <c r="H745" t="s">
        <v>25435</v>
      </c>
      <c r="I745" t="s">
        <v>25425</v>
      </c>
      <c r="J745" t="s">
        <v>25423</v>
      </c>
      <c r="K745" s="5"/>
      <c r="L745" s="5"/>
      <c r="M745" s="5">
        <v>0</v>
      </c>
      <c r="N745" t="s">
        <v>967</v>
      </c>
      <c r="O745" s="15">
        <v>335</v>
      </c>
      <c r="P745" t="s">
        <v>25949</v>
      </c>
      <c r="Q745" t="s">
        <v>25415</v>
      </c>
      <c r="R745" t="s">
        <v>27243</v>
      </c>
    </row>
    <row r="746" spans="2:18" ht="11" outlineLevel="1" x14ac:dyDescent="0.15">
      <c r="B746" t="s">
        <v>549</v>
      </c>
      <c r="C746" t="s">
        <v>25435</v>
      </c>
      <c r="D746" t="s">
        <v>26470</v>
      </c>
      <c r="E746" t="s">
        <v>26542</v>
      </c>
      <c r="F746" t="s">
        <v>10430</v>
      </c>
      <c r="G746" t="s">
        <v>26666</v>
      </c>
      <c r="H746" t="s">
        <v>25435</v>
      </c>
      <c r="I746" t="s">
        <v>25427</v>
      </c>
      <c r="J746" t="s">
        <v>25423</v>
      </c>
      <c r="K746" s="5"/>
      <c r="L746" s="5"/>
      <c r="M746" s="5">
        <v>0.79600000000000004</v>
      </c>
      <c r="N746" t="s">
        <v>967</v>
      </c>
      <c r="O746" s="15">
        <v>335</v>
      </c>
      <c r="P746" t="s">
        <v>25949</v>
      </c>
      <c r="Q746" t="s">
        <v>25415</v>
      </c>
      <c r="R746" t="s">
        <v>27244</v>
      </c>
    </row>
    <row r="747" spans="2:18" ht="11" outlineLevel="1" x14ac:dyDescent="0.15">
      <c r="B747" t="s">
        <v>549</v>
      </c>
      <c r="C747" t="s">
        <v>25435</v>
      </c>
      <c r="D747" t="s">
        <v>26470</v>
      </c>
      <c r="E747" t="s">
        <v>26542</v>
      </c>
      <c r="F747" t="s">
        <v>10430</v>
      </c>
      <c r="G747" t="s">
        <v>26585</v>
      </c>
      <c r="I747" t="s">
        <v>25412</v>
      </c>
      <c r="J747" t="s">
        <v>25413</v>
      </c>
      <c r="K747" s="5">
        <v>94920</v>
      </c>
      <c r="L747" s="5">
        <v>2</v>
      </c>
      <c r="M747" s="5">
        <v>189.84</v>
      </c>
      <c r="N747" t="s">
        <v>967</v>
      </c>
      <c r="O747" s="15">
        <v>335</v>
      </c>
      <c r="P747" t="s">
        <v>25949</v>
      </c>
      <c r="Q747" t="s">
        <v>25415</v>
      </c>
      <c r="R747" t="s">
        <v>27245</v>
      </c>
    </row>
    <row r="748" spans="2:18" ht="11" outlineLevel="1" x14ac:dyDescent="0.15">
      <c r="B748" t="s">
        <v>549</v>
      </c>
      <c r="C748" t="s">
        <v>25435</v>
      </c>
      <c r="D748" t="s">
        <v>26470</v>
      </c>
      <c r="E748" t="s">
        <v>26542</v>
      </c>
      <c r="F748" t="s">
        <v>10430</v>
      </c>
      <c r="G748" t="s">
        <v>26585</v>
      </c>
      <c r="H748" t="s">
        <v>25429</v>
      </c>
      <c r="I748" t="s">
        <v>25417</v>
      </c>
      <c r="J748" t="s">
        <v>25417</v>
      </c>
      <c r="K748" s="5">
        <v>97676</v>
      </c>
      <c r="L748" s="5">
        <v>1</v>
      </c>
      <c r="M748" s="5">
        <v>97.676000000000002</v>
      </c>
      <c r="N748" t="s">
        <v>967</v>
      </c>
      <c r="O748" s="15">
        <v>335</v>
      </c>
      <c r="P748" t="s">
        <v>25949</v>
      </c>
      <c r="Q748" t="s">
        <v>25415</v>
      </c>
      <c r="R748" t="s">
        <v>27246</v>
      </c>
    </row>
    <row r="749" spans="2:18" ht="11" outlineLevel="1" x14ac:dyDescent="0.15">
      <c r="B749" t="s">
        <v>549</v>
      </c>
      <c r="C749" t="s">
        <v>25435</v>
      </c>
      <c r="D749" t="s">
        <v>26470</v>
      </c>
      <c r="E749" t="s">
        <v>26542</v>
      </c>
      <c r="F749" t="s">
        <v>10430</v>
      </c>
      <c r="G749" t="s">
        <v>26585</v>
      </c>
      <c r="H749" t="s">
        <v>25433</v>
      </c>
      <c r="I749" t="s">
        <v>25420</v>
      </c>
      <c r="J749" t="s">
        <v>25420</v>
      </c>
      <c r="K749" s="5">
        <v>37362.25</v>
      </c>
      <c r="L749" s="5">
        <v>4</v>
      </c>
      <c r="M749" s="5">
        <v>149.44900000000001</v>
      </c>
      <c r="N749" t="s">
        <v>967</v>
      </c>
      <c r="O749" s="15">
        <v>335</v>
      </c>
      <c r="P749" t="s">
        <v>25949</v>
      </c>
      <c r="Q749" t="s">
        <v>25415</v>
      </c>
      <c r="R749" t="s">
        <v>27247</v>
      </c>
    </row>
    <row r="750" spans="2:18" ht="11" outlineLevel="1" x14ac:dyDescent="0.15">
      <c r="B750" t="s">
        <v>549</v>
      </c>
      <c r="C750" t="s">
        <v>25435</v>
      </c>
      <c r="D750" t="s">
        <v>26470</v>
      </c>
      <c r="E750" t="s">
        <v>26542</v>
      </c>
      <c r="F750" t="s">
        <v>10430</v>
      </c>
      <c r="G750" t="s">
        <v>26585</v>
      </c>
      <c r="H750" t="s">
        <v>25435</v>
      </c>
      <c r="I750" t="s">
        <v>25422</v>
      </c>
      <c r="J750" t="s">
        <v>25423</v>
      </c>
      <c r="K750" s="5">
        <v>66634</v>
      </c>
      <c r="L750" s="5">
        <v>1</v>
      </c>
      <c r="M750" s="5">
        <v>66.634</v>
      </c>
      <c r="N750" t="s">
        <v>967</v>
      </c>
      <c r="O750" s="15">
        <v>335</v>
      </c>
      <c r="P750" t="s">
        <v>25949</v>
      </c>
      <c r="Q750" t="s">
        <v>25415</v>
      </c>
      <c r="R750" t="s">
        <v>27248</v>
      </c>
    </row>
    <row r="751" spans="2:18" ht="11" outlineLevel="1" x14ac:dyDescent="0.15">
      <c r="B751" t="s">
        <v>549</v>
      </c>
      <c r="C751" t="s">
        <v>25435</v>
      </c>
      <c r="D751" t="s">
        <v>26470</v>
      </c>
      <c r="E751" t="s">
        <v>26542</v>
      </c>
      <c r="F751" t="s">
        <v>10430</v>
      </c>
      <c r="G751" t="s">
        <v>26585</v>
      </c>
      <c r="H751" t="s">
        <v>25435</v>
      </c>
      <c r="I751" t="s">
        <v>25425</v>
      </c>
      <c r="J751" t="s">
        <v>25423</v>
      </c>
      <c r="K751" s="5"/>
      <c r="L751" s="5"/>
      <c r="M751" s="5">
        <v>0</v>
      </c>
      <c r="N751" t="s">
        <v>967</v>
      </c>
      <c r="O751" s="15">
        <v>335</v>
      </c>
      <c r="P751" t="s">
        <v>25949</v>
      </c>
      <c r="Q751" t="s">
        <v>25415</v>
      </c>
      <c r="R751" t="s">
        <v>27249</v>
      </c>
    </row>
    <row r="752" spans="2:18" ht="11" outlineLevel="1" x14ac:dyDescent="0.15">
      <c r="B752" t="s">
        <v>549</v>
      </c>
      <c r="C752" t="s">
        <v>25435</v>
      </c>
      <c r="D752" t="s">
        <v>26470</v>
      </c>
      <c r="E752" t="s">
        <v>26542</v>
      </c>
      <c r="F752" t="s">
        <v>10430</v>
      </c>
      <c r="G752" t="s">
        <v>26585</v>
      </c>
      <c r="H752" t="s">
        <v>25435</v>
      </c>
      <c r="I752" t="s">
        <v>25427</v>
      </c>
      <c r="J752" t="s">
        <v>25423</v>
      </c>
      <c r="K752" s="5">
        <v>66634</v>
      </c>
      <c r="L752" s="5">
        <v>1</v>
      </c>
      <c r="M752" s="5">
        <v>66.634</v>
      </c>
      <c r="N752" t="s">
        <v>967</v>
      </c>
      <c r="O752" s="15">
        <v>335</v>
      </c>
      <c r="P752" t="s">
        <v>25949</v>
      </c>
      <c r="Q752" t="s">
        <v>25415</v>
      </c>
      <c r="R752" t="s">
        <v>27250</v>
      </c>
    </row>
    <row r="753" spans="2:18" ht="11" outlineLevel="1" x14ac:dyDescent="0.15">
      <c r="B753" t="s">
        <v>559</v>
      </c>
      <c r="C753" t="s">
        <v>25435</v>
      </c>
      <c r="D753" t="s">
        <v>26470</v>
      </c>
      <c r="E753" t="s">
        <v>26471</v>
      </c>
      <c r="G753" t="s">
        <v>26849</v>
      </c>
      <c r="I753" t="s">
        <v>25412</v>
      </c>
      <c r="J753" t="s">
        <v>25413</v>
      </c>
      <c r="K753" s="5">
        <v>190951</v>
      </c>
      <c r="L753" s="5">
        <v>1</v>
      </c>
      <c r="M753" s="5">
        <v>190.95099999999999</v>
      </c>
      <c r="N753" t="s">
        <v>967</v>
      </c>
      <c r="O753" s="15">
        <v>344</v>
      </c>
      <c r="P753" t="s">
        <v>25949</v>
      </c>
      <c r="Q753" t="s">
        <v>25415</v>
      </c>
      <c r="R753" t="s">
        <v>27251</v>
      </c>
    </row>
    <row r="754" spans="2:18" ht="11" outlineLevel="1" x14ac:dyDescent="0.15">
      <c r="B754" t="s">
        <v>559</v>
      </c>
      <c r="C754" t="s">
        <v>25435</v>
      </c>
      <c r="D754" t="s">
        <v>26470</v>
      </c>
      <c r="E754" t="s">
        <v>26471</v>
      </c>
      <c r="G754" t="s">
        <v>26849</v>
      </c>
      <c r="H754" t="s">
        <v>25429</v>
      </c>
      <c r="I754" t="s">
        <v>25417</v>
      </c>
      <c r="J754" t="s">
        <v>25417</v>
      </c>
      <c r="K754" s="5"/>
      <c r="L754" s="5"/>
      <c r="M754" s="5">
        <v>0</v>
      </c>
      <c r="N754" t="s">
        <v>967</v>
      </c>
      <c r="O754" s="15">
        <v>344</v>
      </c>
      <c r="P754" t="s">
        <v>25949</v>
      </c>
      <c r="Q754" t="s">
        <v>25415</v>
      </c>
      <c r="R754" t="s">
        <v>27252</v>
      </c>
    </row>
    <row r="755" spans="2:18" ht="11" outlineLevel="1" x14ac:dyDescent="0.15">
      <c r="B755" t="s">
        <v>559</v>
      </c>
      <c r="C755" t="s">
        <v>25435</v>
      </c>
      <c r="D755" t="s">
        <v>26470</v>
      </c>
      <c r="E755" t="s">
        <v>26471</v>
      </c>
      <c r="G755" t="s">
        <v>26849</v>
      </c>
      <c r="H755" t="s">
        <v>25433</v>
      </c>
      <c r="I755" t="s">
        <v>25420</v>
      </c>
      <c r="J755" t="s">
        <v>25420</v>
      </c>
      <c r="K755" s="5"/>
      <c r="L755" s="5"/>
      <c r="M755" s="5">
        <v>0</v>
      </c>
      <c r="N755" t="s">
        <v>967</v>
      </c>
      <c r="O755" s="15">
        <v>344</v>
      </c>
      <c r="P755" t="s">
        <v>25949</v>
      </c>
      <c r="Q755" t="s">
        <v>25415</v>
      </c>
      <c r="R755" t="s">
        <v>27253</v>
      </c>
    </row>
    <row r="756" spans="2:18" ht="11" outlineLevel="1" x14ac:dyDescent="0.15">
      <c r="B756" t="s">
        <v>559</v>
      </c>
      <c r="C756" t="s">
        <v>25435</v>
      </c>
      <c r="D756" t="s">
        <v>26470</v>
      </c>
      <c r="E756" t="s">
        <v>26471</v>
      </c>
      <c r="G756" t="s">
        <v>26849</v>
      </c>
      <c r="H756" t="s">
        <v>25435</v>
      </c>
      <c r="I756" t="s">
        <v>25422</v>
      </c>
      <c r="J756" t="s">
        <v>25423</v>
      </c>
      <c r="K756" s="5"/>
      <c r="L756" s="5"/>
      <c r="M756" s="5">
        <v>0</v>
      </c>
      <c r="N756" t="s">
        <v>967</v>
      </c>
      <c r="O756" s="15">
        <v>344</v>
      </c>
      <c r="P756" t="s">
        <v>25949</v>
      </c>
      <c r="Q756" t="s">
        <v>25415</v>
      </c>
      <c r="R756" t="s">
        <v>27254</v>
      </c>
    </row>
    <row r="757" spans="2:18" ht="11" outlineLevel="1" x14ac:dyDescent="0.15">
      <c r="B757" t="s">
        <v>559</v>
      </c>
      <c r="C757" t="s">
        <v>25435</v>
      </c>
      <c r="D757" t="s">
        <v>26470</v>
      </c>
      <c r="E757" t="s">
        <v>26471</v>
      </c>
      <c r="G757" t="s">
        <v>26849</v>
      </c>
      <c r="H757" t="s">
        <v>25435</v>
      </c>
      <c r="I757" t="s">
        <v>25425</v>
      </c>
      <c r="J757" t="s">
        <v>25423</v>
      </c>
      <c r="K757" s="5"/>
      <c r="L757" s="5"/>
      <c r="M757" s="5">
        <v>0</v>
      </c>
      <c r="N757" t="s">
        <v>967</v>
      </c>
      <c r="O757" s="15">
        <v>344</v>
      </c>
      <c r="P757" t="s">
        <v>25949</v>
      </c>
      <c r="Q757" t="s">
        <v>25415</v>
      </c>
      <c r="R757" t="s">
        <v>27255</v>
      </c>
    </row>
    <row r="758" spans="2:18" ht="11" outlineLevel="1" x14ac:dyDescent="0.15">
      <c r="B758" t="s">
        <v>559</v>
      </c>
      <c r="C758" t="s">
        <v>25435</v>
      </c>
      <c r="D758" t="s">
        <v>26470</v>
      </c>
      <c r="E758" t="s">
        <v>26471</v>
      </c>
      <c r="G758" t="s">
        <v>26849</v>
      </c>
      <c r="H758" t="s">
        <v>25435</v>
      </c>
      <c r="I758" t="s">
        <v>25427</v>
      </c>
      <c r="J758" t="s">
        <v>25423</v>
      </c>
      <c r="K758" s="5"/>
      <c r="L758" s="5"/>
      <c r="M758" s="5">
        <v>0</v>
      </c>
      <c r="N758" t="s">
        <v>967</v>
      </c>
      <c r="O758" s="15">
        <v>344</v>
      </c>
      <c r="P758" t="s">
        <v>25949</v>
      </c>
      <c r="Q758" t="s">
        <v>25415</v>
      </c>
      <c r="R758" t="s">
        <v>27256</v>
      </c>
    </row>
    <row r="759" spans="2:18" ht="11" outlineLevel="1" x14ac:dyDescent="0.15">
      <c r="B759" t="s">
        <v>559</v>
      </c>
      <c r="C759" t="s">
        <v>25435</v>
      </c>
      <c r="D759" t="s">
        <v>26470</v>
      </c>
      <c r="E759" t="s">
        <v>26471</v>
      </c>
      <c r="G759" t="s">
        <v>27257</v>
      </c>
      <c r="I759" t="s">
        <v>25412</v>
      </c>
      <c r="J759" t="s">
        <v>25413</v>
      </c>
      <c r="K759" s="5">
        <v>1833</v>
      </c>
      <c r="L759" s="5">
        <v>1</v>
      </c>
      <c r="M759" s="5">
        <v>1.833</v>
      </c>
      <c r="N759" t="s">
        <v>967</v>
      </c>
      <c r="O759" s="15">
        <v>344</v>
      </c>
      <c r="P759" t="s">
        <v>25949</v>
      </c>
      <c r="Q759" t="s">
        <v>25415</v>
      </c>
      <c r="R759" t="s">
        <v>27258</v>
      </c>
    </row>
    <row r="760" spans="2:18" ht="11" outlineLevel="1" x14ac:dyDescent="0.15">
      <c r="B760" t="s">
        <v>559</v>
      </c>
      <c r="C760" t="s">
        <v>25435</v>
      </c>
      <c r="D760" t="s">
        <v>26470</v>
      </c>
      <c r="E760" t="s">
        <v>26471</v>
      </c>
      <c r="G760" t="s">
        <v>27257</v>
      </c>
      <c r="H760" t="s">
        <v>25429</v>
      </c>
      <c r="I760" t="s">
        <v>25417</v>
      </c>
      <c r="J760" t="s">
        <v>25417</v>
      </c>
      <c r="K760" s="5"/>
      <c r="L760" s="5"/>
      <c r="M760" s="5">
        <v>0</v>
      </c>
      <c r="N760" t="s">
        <v>967</v>
      </c>
      <c r="O760" s="15">
        <v>344</v>
      </c>
      <c r="P760" t="s">
        <v>25949</v>
      </c>
      <c r="Q760" t="s">
        <v>25415</v>
      </c>
      <c r="R760" t="s">
        <v>27259</v>
      </c>
    </row>
    <row r="761" spans="2:18" ht="11" outlineLevel="1" x14ac:dyDescent="0.15">
      <c r="B761" t="s">
        <v>559</v>
      </c>
      <c r="C761" t="s">
        <v>25435</v>
      </c>
      <c r="D761" t="s">
        <v>26470</v>
      </c>
      <c r="E761" t="s">
        <v>26471</v>
      </c>
      <c r="G761" t="s">
        <v>27257</v>
      </c>
      <c r="H761" t="s">
        <v>25433</v>
      </c>
      <c r="I761" t="s">
        <v>25420</v>
      </c>
      <c r="J761" t="s">
        <v>25420</v>
      </c>
      <c r="K761" s="5"/>
      <c r="L761" s="5"/>
      <c r="M761" s="5">
        <v>0</v>
      </c>
      <c r="N761" t="s">
        <v>967</v>
      </c>
      <c r="O761" s="15">
        <v>344</v>
      </c>
      <c r="P761" t="s">
        <v>25949</v>
      </c>
      <c r="Q761" t="s">
        <v>25415</v>
      </c>
      <c r="R761" t="s">
        <v>27260</v>
      </c>
    </row>
    <row r="762" spans="2:18" ht="11" outlineLevel="1" x14ac:dyDescent="0.15">
      <c r="B762" t="s">
        <v>559</v>
      </c>
      <c r="C762" t="s">
        <v>25435</v>
      </c>
      <c r="D762" t="s">
        <v>26470</v>
      </c>
      <c r="E762" t="s">
        <v>26471</v>
      </c>
      <c r="G762" t="s">
        <v>27257</v>
      </c>
      <c r="H762" t="s">
        <v>25435</v>
      </c>
      <c r="I762" t="s">
        <v>25422</v>
      </c>
      <c r="J762" t="s">
        <v>25423</v>
      </c>
      <c r="K762" s="5"/>
      <c r="L762" s="5"/>
      <c r="M762" s="5">
        <v>0</v>
      </c>
      <c r="N762" t="s">
        <v>967</v>
      </c>
      <c r="O762" s="15">
        <v>344</v>
      </c>
      <c r="P762" t="s">
        <v>25949</v>
      </c>
      <c r="Q762" t="s">
        <v>25415</v>
      </c>
      <c r="R762" t="s">
        <v>27261</v>
      </c>
    </row>
    <row r="763" spans="2:18" ht="11" outlineLevel="1" x14ac:dyDescent="0.15">
      <c r="B763" t="s">
        <v>559</v>
      </c>
      <c r="C763" t="s">
        <v>25435</v>
      </c>
      <c r="D763" t="s">
        <v>26470</v>
      </c>
      <c r="E763" t="s">
        <v>26471</v>
      </c>
      <c r="G763" t="s">
        <v>27257</v>
      </c>
      <c r="H763" t="s">
        <v>25435</v>
      </c>
      <c r="I763" t="s">
        <v>25425</v>
      </c>
      <c r="J763" t="s">
        <v>25423</v>
      </c>
      <c r="K763" s="5"/>
      <c r="L763" s="5"/>
      <c r="M763" s="5">
        <v>0</v>
      </c>
      <c r="N763" t="s">
        <v>967</v>
      </c>
      <c r="O763" s="15">
        <v>344</v>
      </c>
      <c r="P763" t="s">
        <v>25949</v>
      </c>
      <c r="Q763" t="s">
        <v>25415</v>
      </c>
      <c r="R763" t="s">
        <v>27262</v>
      </c>
    </row>
    <row r="764" spans="2:18" ht="11" outlineLevel="1" x14ac:dyDescent="0.15">
      <c r="B764" t="s">
        <v>559</v>
      </c>
      <c r="C764" t="s">
        <v>25435</v>
      </c>
      <c r="D764" t="s">
        <v>26470</v>
      </c>
      <c r="E764" t="s">
        <v>26471</v>
      </c>
      <c r="G764" t="s">
        <v>27257</v>
      </c>
      <c r="H764" t="s">
        <v>25435</v>
      </c>
      <c r="I764" t="s">
        <v>25427</v>
      </c>
      <c r="J764" t="s">
        <v>25423</v>
      </c>
      <c r="K764" s="5"/>
      <c r="L764" s="5"/>
      <c r="M764" s="5">
        <v>0</v>
      </c>
      <c r="N764" t="s">
        <v>967</v>
      </c>
      <c r="O764" s="15">
        <v>344</v>
      </c>
      <c r="P764" t="s">
        <v>25949</v>
      </c>
      <c r="Q764" t="s">
        <v>25415</v>
      </c>
      <c r="R764" t="s">
        <v>27263</v>
      </c>
    </row>
    <row r="765" spans="2:18" ht="11" outlineLevel="1" x14ac:dyDescent="0.15">
      <c r="B765" t="s">
        <v>559</v>
      </c>
      <c r="C765" t="s">
        <v>25435</v>
      </c>
      <c r="D765" t="s">
        <v>26470</v>
      </c>
      <c r="E765" t="s">
        <v>26471</v>
      </c>
      <c r="F765" t="s">
        <v>10430</v>
      </c>
      <c r="G765" t="s">
        <v>26535</v>
      </c>
      <c r="I765" t="s">
        <v>25412</v>
      </c>
      <c r="J765" t="s">
        <v>25413</v>
      </c>
      <c r="K765" s="5"/>
      <c r="L765" s="5"/>
      <c r="M765" s="5">
        <v>192.78399999999999</v>
      </c>
      <c r="N765" t="s">
        <v>967</v>
      </c>
      <c r="O765" s="15">
        <v>344</v>
      </c>
      <c r="P765" t="s">
        <v>25949</v>
      </c>
      <c r="Q765" t="s">
        <v>25415</v>
      </c>
      <c r="R765" t="s">
        <v>27264</v>
      </c>
    </row>
    <row r="766" spans="2:18" ht="11" outlineLevel="1" x14ac:dyDescent="0.15">
      <c r="B766" t="s">
        <v>559</v>
      </c>
      <c r="C766" t="s">
        <v>25435</v>
      </c>
      <c r="D766" t="s">
        <v>26470</v>
      </c>
      <c r="E766" t="s">
        <v>26471</v>
      </c>
      <c r="F766" t="s">
        <v>10430</v>
      </c>
      <c r="G766" t="s">
        <v>26535</v>
      </c>
      <c r="H766" t="s">
        <v>25429</v>
      </c>
      <c r="I766" t="s">
        <v>25417</v>
      </c>
      <c r="J766" t="s">
        <v>25417</v>
      </c>
      <c r="K766" s="5"/>
      <c r="L766" s="5"/>
      <c r="M766" s="5">
        <v>10.131</v>
      </c>
      <c r="N766" t="s">
        <v>967</v>
      </c>
      <c r="O766" s="15">
        <v>344</v>
      </c>
      <c r="P766" t="s">
        <v>25949</v>
      </c>
      <c r="Q766" t="s">
        <v>25415</v>
      </c>
      <c r="R766" t="s">
        <v>27265</v>
      </c>
    </row>
    <row r="767" spans="2:18" ht="11" outlineLevel="1" x14ac:dyDescent="0.15">
      <c r="B767" t="s">
        <v>559</v>
      </c>
      <c r="C767" t="s">
        <v>25435</v>
      </c>
      <c r="D767" t="s">
        <v>26470</v>
      </c>
      <c r="E767" t="s">
        <v>26471</v>
      </c>
      <c r="F767" t="s">
        <v>10430</v>
      </c>
      <c r="G767" t="s">
        <v>26535</v>
      </c>
      <c r="H767" t="s">
        <v>25433</v>
      </c>
      <c r="I767" t="s">
        <v>25420</v>
      </c>
      <c r="J767" t="s">
        <v>25420</v>
      </c>
      <c r="K767" s="5"/>
      <c r="L767" s="5"/>
      <c r="M767" s="5">
        <v>0</v>
      </c>
      <c r="N767" t="s">
        <v>967</v>
      </c>
      <c r="O767" s="15">
        <v>344</v>
      </c>
      <c r="P767" t="s">
        <v>25949</v>
      </c>
      <c r="Q767" t="s">
        <v>25415</v>
      </c>
      <c r="R767" t="s">
        <v>27266</v>
      </c>
    </row>
    <row r="768" spans="2:18" ht="11" outlineLevel="1" x14ac:dyDescent="0.15">
      <c r="B768" t="s">
        <v>559</v>
      </c>
      <c r="C768" t="s">
        <v>25435</v>
      </c>
      <c r="D768" t="s">
        <v>26470</v>
      </c>
      <c r="E768" t="s">
        <v>26471</v>
      </c>
      <c r="F768" t="s">
        <v>10430</v>
      </c>
      <c r="G768" t="s">
        <v>26535</v>
      </c>
      <c r="H768" t="s">
        <v>25435</v>
      </c>
      <c r="I768" t="s">
        <v>25422</v>
      </c>
      <c r="J768" t="s">
        <v>25423</v>
      </c>
      <c r="K768" s="5"/>
      <c r="L768" s="5"/>
      <c r="M768" s="5">
        <v>20.036000000000001</v>
      </c>
      <c r="N768" t="s">
        <v>967</v>
      </c>
      <c r="O768" s="15">
        <v>344</v>
      </c>
      <c r="P768" t="s">
        <v>25949</v>
      </c>
      <c r="Q768" t="s">
        <v>25415</v>
      </c>
      <c r="R768" t="s">
        <v>27267</v>
      </c>
    </row>
    <row r="769" spans="2:18" ht="11" outlineLevel="1" x14ac:dyDescent="0.15">
      <c r="B769" t="s">
        <v>559</v>
      </c>
      <c r="C769" t="s">
        <v>25435</v>
      </c>
      <c r="D769" t="s">
        <v>26470</v>
      </c>
      <c r="E769" t="s">
        <v>26471</v>
      </c>
      <c r="F769" t="s">
        <v>10430</v>
      </c>
      <c r="G769" t="s">
        <v>26535</v>
      </c>
      <c r="H769" t="s">
        <v>25435</v>
      </c>
      <c r="I769" t="s">
        <v>25425</v>
      </c>
      <c r="J769" t="s">
        <v>25423</v>
      </c>
      <c r="K769" s="5"/>
      <c r="L769" s="5"/>
      <c r="M769" s="5">
        <v>0</v>
      </c>
      <c r="N769" t="s">
        <v>967</v>
      </c>
      <c r="O769" s="15">
        <v>344</v>
      </c>
      <c r="P769" t="s">
        <v>25949</v>
      </c>
      <c r="Q769" t="s">
        <v>25415</v>
      </c>
      <c r="R769" t="s">
        <v>27268</v>
      </c>
    </row>
    <row r="770" spans="2:18" ht="11" outlineLevel="1" x14ac:dyDescent="0.15">
      <c r="B770" t="s">
        <v>559</v>
      </c>
      <c r="C770" t="s">
        <v>25435</v>
      </c>
      <c r="D770" t="s">
        <v>26470</v>
      </c>
      <c r="E770" t="s">
        <v>26471</v>
      </c>
      <c r="F770" t="s">
        <v>10430</v>
      </c>
      <c r="G770" t="s">
        <v>26535</v>
      </c>
      <c r="H770" t="s">
        <v>25435</v>
      </c>
      <c r="I770" t="s">
        <v>25427</v>
      </c>
      <c r="J770" t="s">
        <v>25423</v>
      </c>
      <c r="K770" s="5"/>
      <c r="L770" s="5"/>
      <c r="M770" s="5">
        <v>20.036000000000001</v>
      </c>
      <c r="N770" t="s">
        <v>967</v>
      </c>
      <c r="O770" s="15">
        <v>344</v>
      </c>
      <c r="P770" t="s">
        <v>25949</v>
      </c>
      <c r="Q770" t="s">
        <v>25415</v>
      </c>
      <c r="R770" t="s">
        <v>27269</v>
      </c>
    </row>
    <row r="771" spans="2:18" ht="11" outlineLevel="1" x14ac:dyDescent="0.15">
      <c r="B771" t="s">
        <v>559</v>
      </c>
      <c r="C771" t="s">
        <v>25435</v>
      </c>
      <c r="D771" t="s">
        <v>26470</v>
      </c>
      <c r="E771" t="s">
        <v>26471</v>
      </c>
      <c r="F771" t="s">
        <v>10430</v>
      </c>
      <c r="G771" t="s">
        <v>26578</v>
      </c>
      <c r="I771" t="s">
        <v>25412</v>
      </c>
      <c r="J771" t="s">
        <v>25413</v>
      </c>
      <c r="K771" s="5"/>
      <c r="L771" s="5"/>
      <c r="M771" s="5">
        <v>192.78399999999999</v>
      </c>
      <c r="N771" t="s">
        <v>967</v>
      </c>
      <c r="O771" s="15">
        <v>344</v>
      </c>
      <c r="P771" t="s">
        <v>25949</v>
      </c>
      <c r="Q771" t="s">
        <v>25415</v>
      </c>
      <c r="R771" t="s">
        <v>27270</v>
      </c>
    </row>
    <row r="772" spans="2:18" ht="11" outlineLevel="1" x14ac:dyDescent="0.15">
      <c r="B772" t="s">
        <v>559</v>
      </c>
      <c r="C772" t="s">
        <v>25435</v>
      </c>
      <c r="D772" t="s">
        <v>26470</v>
      </c>
      <c r="E772" t="s">
        <v>26471</v>
      </c>
      <c r="F772" t="s">
        <v>10430</v>
      </c>
      <c r="G772" t="s">
        <v>26578</v>
      </c>
      <c r="H772" t="s">
        <v>25429</v>
      </c>
      <c r="I772" t="s">
        <v>25417</v>
      </c>
      <c r="J772" t="s">
        <v>25417</v>
      </c>
      <c r="K772" s="5"/>
      <c r="L772" s="5"/>
      <c r="M772" s="5">
        <v>0</v>
      </c>
      <c r="N772" t="s">
        <v>967</v>
      </c>
      <c r="O772" s="15">
        <v>344</v>
      </c>
      <c r="P772" t="s">
        <v>25949</v>
      </c>
      <c r="Q772" t="s">
        <v>25415</v>
      </c>
      <c r="R772" t="s">
        <v>27271</v>
      </c>
    </row>
    <row r="773" spans="2:18" ht="11" outlineLevel="1" x14ac:dyDescent="0.15">
      <c r="B773" t="s">
        <v>559</v>
      </c>
      <c r="C773" t="s">
        <v>25435</v>
      </c>
      <c r="D773" t="s">
        <v>26470</v>
      </c>
      <c r="E773" t="s">
        <v>26471</v>
      </c>
      <c r="F773" t="s">
        <v>10430</v>
      </c>
      <c r="G773" t="s">
        <v>26578</v>
      </c>
      <c r="H773" t="s">
        <v>25433</v>
      </c>
      <c r="I773" t="s">
        <v>25420</v>
      </c>
      <c r="J773" t="s">
        <v>25420</v>
      </c>
      <c r="K773" s="5"/>
      <c r="L773" s="5"/>
      <c r="M773" s="5">
        <v>0</v>
      </c>
      <c r="N773" t="s">
        <v>967</v>
      </c>
      <c r="O773" s="15">
        <v>344</v>
      </c>
      <c r="P773" t="s">
        <v>25949</v>
      </c>
      <c r="Q773" t="s">
        <v>25415</v>
      </c>
      <c r="R773" t="s">
        <v>27272</v>
      </c>
    </row>
    <row r="774" spans="2:18" ht="11" outlineLevel="1" x14ac:dyDescent="0.15">
      <c r="B774" t="s">
        <v>559</v>
      </c>
      <c r="C774" t="s">
        <v>25435</v>
      </c>
      <c r="D774" t="s">
        <v>26470</v>
      </c>
      <c r="E774" t="s">
        <v>26471</v>
      </c>
      <c r="F774" t="s">
        <v>10430</v>
      </c>
      <c r="G774" t="s">
        <v>26578</v>
      </c>
      <c r="H774" t="s">
        <v>25435</v>
      </c>
      <c r="I774" t="s">
        <v>25422</v>
      </c>
      <c r="J774" t="s">
        <v>25423</v>
      </c>
      <c r="K774" s="5"/>
      <c r="L774" s="5"/>
      <c r="M774" s="5">
        <v>0</v>
      </c>
      <c r="N774" t="s">
        <v>967</v>
      </c>
      <c r="O774" s="15">
        <v>344</v>
      </c>
      <c r="P774" t="s">
        <v>25949</v>
      </c>
      <c r="Q774" t="s">
        <v>25415</v>
      </c>
      <c r="R774" t="s">
        <v>27273</v>
      </c>
    </row>
    <row r="775" spans="2:18" ht="11" outlineLevel="1" x14ac:dyDescent="0.15">
      <c r="B775" t="s">
        <v>559</v>
      </c>
      <c r="C775" t="s">
        <v>25435</v>
      </c>
      <c r="D775" t="s">
        <v>26470</v>
      </c>
      <c r="E775" t="s">
        <v>26471</v>
      </c>
      <c r="F775" t="s">
        <v>10430</v>
      </c>
      <c r="G775" t="s">
        <v>26578</v>
      </c>
      <c r="H775" t="s">
        <v>25435</v>
      </c>
      <c r="I775" t="s">
        <v>25425</v>
      </c>
      <c r="J775" t="s">
        <v>25423</v>
      </c>
      <c r="K775" s="5"/>
      <c r="L775" s="5"/>
      <c r="M775" s="5">
        <v>0</v>
      </c>
      <c r="N775" t="s">
        <v>967</v>
      </c>
      <c r="O775" s="15">
        <v>344</v>
      </c>
      <c r="P775" t="s">
        <v>25949</v>
      </c>
      <c r="Q775" t="s">
        <v>25415</v>
      </c>
      <c r="R775" t="s">
        <v>27274</v>
      </c>
    </row>
    <row r="776" spans="2:18" ht="11" outlineLevel="1" x14ac:dyDescent="0.15">
      <c r="B776" t="s">
        <v>559</v>
      </c>
      <c r="C776" t="s">
        <v>25435</v>
      </c>
      <c r="D776" t="s">
        <v>26470</v>
      </c>
      <c r="E776" t="s">
        <v>26471</v>
      </c>
      <c r="F776" t="s">
        <v>10430</v>
      </c>
      <c r="G776" t="s">
        <v>26578</v>
      </c>
      <c r="H776" t="s">
        <v>25435</v>
      </c>
      <c r="I776" t="s">
        <v>25427</v>
      </c>
      <c r="J776" t="s">
        <v>25423</v>
      </c>
      <c r="K776" s="5"/>
      <c r="L776" s="5"/>
      <c r="M776" s="5">
        <v>0</v>
      </c>
      <c r="N776" t="s">
        <v>967</v>
      </c>
      <c r="O776" s="15">
        <v>344</v>
      </c>
      <c r="P776" t="s">
        <v>25949</v>
      </c>
      <c r="Q776" t="s">
        <v>25415</v>
      </c>
      <c r="R776" t="s">
        <v>27275</v>
      </c>
    </row>
    <row r="777" spans="2:18" ht="11" outlineLevel="1" x14ac:dyDescent="0.15">
      <c r="B777" t="s">
        <v>559</v>
      </c>
      <c r="C777" t="s">
        <v>25435</v>
      </c>
      <c r="D777" t="s">
        <v>26470</v>
      </c>
      <c r="E777" t="s">
        <v>26471</v>
      </c>
      <c r="G777" t="s">
        <v>26875</v>
      </c>
      <c r="I777" t="s">
        <v>25412</v>
      </c>
      <c r="J777" t="s">
        <v>25413</v>
      </c>
      <c r="K777" s="5"/>
      <c r="L777" s="5"/>
      <c r="M777" s="5">
        <v>0</v>
      </c>
      <c r="N777" t="s">
        <v>967</v>
      </c>
      <c r="O777" s="15">
        <v>344</v>
      </c>
      <c r="P777" t="s">
        <v>25949</v>
      </c>
      <c r="Q777" t="s">
        <v>25415</v>
      </c>
      <c r="R777" t="s">
        <v>27276</v>
      </c>
    </row>
    <row r="778" spans="2:18" ht="11" outlineLevel="1" x14ac:dyDescent="0.15">
      <c r="B778" t="s">
        <v>559</v>
      </c>
      <c r="C778" t="s">
        <v>25435</v>
      </c>
      <c r="D778" t="s">
        <v>26470</v>
      </c>
      <c r="E778" t="s">
        <v>26471</v>
      </c>
      <c r="G778" t="s">
        <v>26875</v>
      </c>
      <c r="H778" t="s">
        <v>25429</v>
      </c>
      <c r="I778" t="s">
        <v>25417</v>
      </c>
      <c r="J778" t="s">
        <v>25417</v>
      </c>
      <c r="K778" s="5">
        <v>19.483000000000001</v>
      </c>
      <c r="L778" s="5">
        <v>520</v>
      </c>
      <c r="M778" s="5">
        <v>10.131</v>
      </c>
      <c r="N778" t="s">
        <v>967</v>
      </c>
      <c r="O778" s="15">
        <v>344</v>
      </c>
      <c r="P778" t="s">
        <v>25949</v>
      </c>
      <c r="Q778" t="s">
        <v>25415</v>
      </c>
      <c r="R778" t="s">
        <v>27277</v>
      </c>
    </row>
    <row r="779" spans="2:18" ht="11" outlineLevel="1" x14ac:dyDescent="0.15">
      <c r="B779" t="s">
        <v>559</v>
      </c>
      <c r="C779" t="s">
        <v>25435</v>
      </c>
      <c r="D779" t="s">
        <v>26470</v>
      </c>
      <c r="E779" t="s">
        <v>26471</v>
      </c>
      <c r="G779" t="s">
        <v>26875</v>
      </c>
      <c r="H779" t="s">
        <v>25433</v>
      </c>
      <c r="I779" t="s">
        <v>25420</v>
      </c>
      <c r="J779" t="s">
        <v>25420</v>
      </c>
      <c r="K779" s="5"/>
      <c r="L779" s="5"/>
      <c r="M779" s="5">
        <v>0</v>
      </c>
      <c r="N779" t="s">
        <v>967</v>
      </c>
      <c r="O779" s="15">
        <v>344</v>
      </c>
      <c r="P779" t="s">
        <v>25949</v>
      </c>
      <c r="Q779" t="s">
        <v>25415</v>
      </c>
      <c r="R779" t="s">
        <v>27278</v>
      </c>
    </row>
    <row r="780" spans="2:18" ht="11" outlineLevel="1" x14ac:dyDescent="0.15">
      <c r="B780" t="s">
        <v>559</v>
      </c>
      <c r="C780" t="s">
        <v>25435</v>
      </c>
      <c r="D780" t="s">
        <v>26470</v>
      </c>
      <c r="E780" t="s">
        <v>26471</v>
      </c>
      <c r="G780" t="s">
        <v>26875</v>
      </c>
      <c r="H780" t="s">
        <v>25435</v>
      </c>
      <c r="I780" t="s">
        <v>25422</v>
      </c>
      <c r="J780" t="s">
        <v>25423</v>
      </c>
      <c r="K780" s="5">
        <v>3339.3330000000001</v>
      </c>
      <c r="L780" s="5">
        <v>6</v>
      </c>
      <c r="M780" s="5">
        <v>20.036000000000001</v>
      </c>
      <c r="N780" t="s">
        <v>967</v>
      </c>
      <c r="O780" s="15">
        <v>344</v>
      </c>
      <c r="P780" t="s">
        <v>25949</v>
      </c>
      <c r="Q780" t="s">
        <v>25415</v>
      </c>
      <c r="R780" t="s">
        <v>27279</v>
      </c>
    </row>
    <row r="781" spans="2:18" ht="11" outlineLevel="1" x14ac:dyDescent="0.15">
      <c r="B781" t="s">
        <v>559</v>
      </c>
      <c r="C781" t="s">
        <v>25435</v>
      </c>
      <c r="D781" t="s">
        <v>26470</v>
      </c>
      <c r="E781" t="s">
        <v>26471</v>
      </c>
      <c r="G781" t="s">
        <v>26875</v>
      </c>
      <c r="H781" t="s">
        <v>25435</v>
      </c>
      <c r="I781" t="s">
        <v>25425</v>
      </c>
      <c r="J781" t="s">
        <v>25423</v>
      </c>
      <c r="K781" s="5"/>
      <c r="L781" s="5"/>
      <c r="M781" s="5">
        <v>0</v>
      </c>
      <c r="N781" t="s">
        <v>967</v>
      </c>
      <c r="O781" s="15">
        <v>344</v>
      </c>
      <c r="P781" t="s">
        <v>25949</v>
      </c>
      <c r="Q781" t="s">
        <v>25415</v>
      </c>
      <c r="R781" t="s">
        <v>27280</v>
      </c>
    </row>
    <row r="782" spans="2:18" ht="11" outlineLevel="1" x14ac:dyDescent="0.15">
      <c r="B782" t="s">
        <v>559</v>
      </c>
      <c r="C782" t="s">
        <v>25435</v>
      </c>
      <c r="D782" t="s">
        <v>26470</v>
      </c>
      <c r="E782" t="s">
        <v>26471</v>
      </c>
      <c r="G782" t="s">
        <v>26875</v>
      </c>
      <c r="H782" t="s">
        <v>25435</v>
      </c>
      <c r="I782" t="s">
        <v>25427</v>
      </c>
      <c r="J782" t="s">
        <v>25423</v>
      </c>
      <c r="K782" s="5">
        <v>3339.3330000000001</v>
      </c>
      <c r="L782" s="5">
        <v>6</v>
      </c>
      <c r="M782" s="5">
        <v>20.036000000000001</v>
      </c>
      <c r="N782" t="s">
        <v>967</v>
      </c>
      <c r="O782" s="15">
        <v>344</v>
      </c>
      <c r="P782" t="s">
        <v>25949</v>
      </c>
      <c r="Q782" t="s">
        <v>25415</v>
      </c>
      <c r="R782" t="s">
        <v>27281</v>
      </c>
    </row>
    <row r="783" spans="2:18" ht="11" outlineLevel="1" x14ac:dyDescent="0.15">
      <c r="B783" t="s">
        <v>559</v>
      </c>
      <c r="C783" t="s">
        <v>25435</v>
      </c>
      <c r="D783" t="s">
        <v>26470</v>
      </c>
      <c r="E783" t="s">
        <v>26471</v>
      </c>
      <c r="F783" t="s">
        <v>10430</v>
      </c>
      <c r="G783" t="s">
        <v>26882</v>
      </c>
      <c r="I783" t="s">
        <v>25412</v>
      </c>
      <c r="J783" t="s">
        <v>25413</v>
      </c>
      <c r="K783" s="5"/>
      <c r="L783" s="5"/>
      <c r="M783" s="5">
        <v>0</v>
      </c>
      <c r="N783" t="s">
        <v>967</v>
      </c>
      <c r="O783" s="15">
        <v>344</v>
      </c>
      <c r="P783" t="s">
        <v>25949</v>
      </c>
      <c r="Q783" t="s">
        <v>25415</v>
      </c>
      <c r="R783" t="s">
        <v>27282</v>
      </c>
    </row>
    <row r="784" spans="2:18" ht="11" outlineLevel="1" x14ac:dyDescent="0.15">
      <c r="B784" t="s">
        <v>559</v>
      </c>
      <c r="C784" t="s">
        <v>25435</v>
      </c>
      <c r="D784" t="s">
        <v>26470</v>
      </c>
      <c r="E784" t="s">
        <v>26471</v>
      </c>
      <c r="F784" t="s">
        <v>10430</v>
      </c>
      <c r="G784" t="s">
        <v>26882</v>
      </c>
      <c r="H784" t="s">
        <v>25429</v>
      </c>
      <c r="I784" t="s">
        <v>25417</v>
      </c>
      <c r="J784" t="s">
        <v>25417</v>
      </c>
      <c r="K784" s="5"/>
      <c r="L784" s="5"/>
      <c r="M784" s="5">
        <v>10.131</v>
      </c>
      <c r="N784" t="s">
        <v>967</v>
      </c>
      <c r="O784" s="15">
        <v>344</v>
      </c>
      <c r="P784" t="s">
        <v>25949</v>
      </c>
      <c r="Q784" t="s">
        <v>25415</v>
      </c>
      <c r="R784" t="s">
        <v>27283</v>
      </c>
    </row>
    <row r="785" spans="2:18" ht="11" outlineLevel="1" x14ac:dyDescent="0.15">
      <c r="B785" t="s">
        <v>559</v>
      </c>
      <c r="C785" t="s">
        <v>25435</v>
      </c>
      <c r="D785" t="s">
        <v>26470</v>
      </c>
      <c r="E785" t="s">
        <v>26471</v>
      </c>
      <c r="F785" t="s">
        <v>10430</v>
      </c>
      <c r="G785" t="s">
        <v>26882</v>
      </c>
      <c r="H785" t="s">
        <v>25433</v>
      </c>
      <c r="I785" t="s">
        <v>25420</v>
      </c>
      <c r="J785" t="s">
        <v>25420</v>
      </c>
      <c r="K785" s="5"/>
      <c r="L785" s="5"/>
      <c r="M785" s="5">
        <v>0</v>
      </c>
      <c r="N785" t="s">
        <v>967</v>
      </c>
      <c r="O785" s="15">
        <v>344</v>
      </c>
      <c r="P785" t="s">
        <v>25949</v>
      </c>
      <c r="Q785" t="s">
        <v>25415</v>
      </c>
      <c r="R785" t="s">
        <v>27284</v>
      </c>
    </row>
    <row r="786" spans="2:18" ht="11" outlineLevel="1" x14ac:dyDescent="0.15">
      <c r="B786" t="s">
        <v>559</v>
      </c>
      <c r="C786" t="s">
        <v>25435</v>
      </c>
      <c r="D786" t="s">
        <v>26470</v>
      </c>
      <c r="E786" t="s">
        <v>26471</v>
      </c>
      <c r="F786" t="s">
        <v>10430</v>
      </c>
      <c r="G786" t="s">
        <v>26882</v>
      </c>
      <c r="H786" t="s">
        <v>25435</v>
      </c>
      <c r="I786" t="s">
        <v>25422</v>
      </c>
      <c r="J786" t="s">
        <v>25423</v>
      </c>
      <c r="K786" s="5"/>
      <c r="L786" s="5"/>
      <c r="M786" s="5">
        <v>20.036000000000001</v>
      </c>
      <c r="N786" t="s">
        <v>967</v>
      </c>
      <c r="O786" s="15">
        <v>344</v>
      </c>
      <c r="P786" t="s">
        <v>25949</v>
      </c>
      <c r="Q786" t="s">
        <v>25415</v>
      </c>
      <c r="R786" t="s">
        <v>27285</v>
      </c>
    </row>
    <row r="787" spans="2:18" ht="11" outlineLevel="1" x14ac:dyDescent="0.15">
      <c r="B787" t="s">
        <v>559</v>
      </c>
      <c r="C787" t="s">
        <v>25435</v>
      </c>
      <c r="D787" t="s">
        <v>26470</v>
      </c>
      <c r="E787" t="s">
        <v>26471</v>
      </c>
      <c r="F787" t="s">
        <v>10430</v>
      </c>
      <c r="G787" t="s">
        <v>26882</v>
      </c>
      <c r="H787" t="s">
        <v>25435</v>
      </c>
      <c r="I787" t="s">
        <v>25425</v>
      </c>
      <c r="J787" t="s">
        <v>25423</v>
      </c>
      <c r="K787" s="5"/>
      <c r="L787" s="5"/>
      <c r="M787" s="5">
        <v>0</v>
      </c>
      <c r="N787" t="s">
        <v>967</v>
      </c>
      <c r="O787" s="15">
        <v>344</v>
      </c>
      <c r="P787" t="s">
        <v>25949</v>
      </c>
      <c r="Q787" t="s">
        <v>25415</v>
      </c>
      <c r="R787" t="s">
        <v>27286</v>
      </c>
    </row>
    <row r="788" spans="2:18" ht="11" outlineLevel="1" x14ac:dyDescent="0.15">
      <c r="B788" t="s">
        <v>559</v>
      </c>
      <c r="C788" t="s">
        <v>25435</v>
      </c>
      <c r="D788" t="s">
        <v>26470</v>
      </c>
      <c r="E788" t="s">
        <v>26471</v>
      </c>
      <c r="F788" t="s">
        <v>10430</v>
      </c>
      <c r="G788" t="s">
        <v>26882</v>
      </c>
      <c r="H788" t="s">
        <v>25435</v>
      </c>
      <c r="I788" t="s">
        <v>25427</v>
      </c>
      <c r="J788" t="s">
        <v>25423</v>
      </c>
      <c r="K788" s="5"/>
      <c r="L788" s="5"/>
      <c r="M788" s="5">
        <v>20.036000000000001</v>
      </c>
      <c r="N788" t="s">
        <v>967</v>
      </c>
      <c r="O788" s="15">
        <v>344</v>
      </c>
      <c r="P788" t="s">
        <v>25949</v>
      </c>
      <c r="Q788" t="s">
        <v>25415</v>
      </c>
      <c r="R788" t="s">
        <v>27287</v>
      </c>
    </row>
    <row r="789" spans="2:18" ht="11" outlineLevel="1" x14ac:dyDescent="0.15">
      <c r="B789" t="s">
        <v>559</v>
      </c>
      <c r="C789" t="s">
        <v>25435</v>
      </c>
      <c r="D789" t="s">
        <v>26470</v>
      </c>
      <c r="E789" t="s">
        <v>26471</v>
      </c>
      <c r="F789" t="s">
        <v>10430</v>
      </c>
      <c r="G789" t="s">
        <v>26585</v>
      </c>
      <c r="I789" t="s">
        <v>25412</v>
      </c>
      <c r="J789" t="s">
        <v>25413</v>
      </c>
      <c r="K789" s="5"/>
      <c r="L789" s="5"/>
      <c r="M789" s="5">
        <v>192.78399999999999</v>
      </c>
      <c r="N789" t="s">
        <v>967</v>
      </c>
      <c r="O789" s="15">
        <v>344</v>
      </c>
      <c r="P789" t="s">
        <v>25949</v>
      </c>
      <c r="Q789" t="s">
        <v>25415</v>
      </c>
      <c r="R789" t="s">
        <v>27288</v>
      </c>
    </row>
    <row r="790" spans="2:18" ht="11" outlineLevel="1" x14ac:dyDescent="0.15">
      <c r="B790" t="s">
        <v>559</v>
      </c>
      <c r="C790" t="s">
        <v>25435</v>
      </c>
      <c r="D790" t="s">
        <v>26470</v>
      </c>
      <c r="E790" t="s">
        <v>26471</v>
      </c>
      <c r="F790" t="s">
        <v>10430</v>
      </c>
      <c r="G790" t="s">
        <v>26585</v>
      </c>
      <c r="H790" t="s">
        <v>25429</v>
      </c>
      <c r="I790" t="s">
        <v>25417</v>
      </c>
      <c r="J790" t="s">
        <v>25417</v>
      </c>
      <c r="K790" s="5"/>
      <c r="L790" s="5"/>
      <c r="M790" s="5">
        <v>10.131</v>
      </c>
      <c r="N790" t="s">
        <v>967</v>
      </c>
      <c r="O790" s="15">
        <v>344</v>
      </c>
      <c r="P790" t="s">
        <v>25949</v>
      </c>
      <c r="Q790" t="s">
        <v>25415</v>
      </c>
      <c r="R790" t="s">
        <v>27289</v>
      </c>
    </row>
    <row r="791" spans="2:18" ht="11" outlineLevel="1" x14ac:dyDescent="0.15">
      <c r="B791" t="s">
        <v>559</v>
      </c>
      <c r="C791" t="s">
        <v>25435</v>
      </c>
      <c r="D791" t="s">
        <v>26470</v>
      </c>
      <c r="E791" t="s">
        <v>26471</v>
      </c>
      <c r="F791" t="s">
        <v>10430</v>
      </c>
      <c r="G791" t="s">
        <v>26585</v>
      </c>
      <c r="H791" t="s">
        <v>25433</v>
      </c>
      <c r="I791" t="s">
        <v>25420</v>
      </c>
      <c r="J791" t="s">
        <v>25420</v>
      </c>
      <c r="K791" s="5"/>
      <c r="L791" s="5"/>
      <c r="M791" s="5">
        <v>0</v>
      </c>
      <c r="N791" t="s">
        <v>967</v>
      </c>
      <c r="O791" s="15">
        <v>344</v>
      </c>
      <c r="P791" t="s">
        <v>25949</v>
      </c>
      <c r="Q791" t="s">
        <v>25415</v>
      </c>
      <c r="R791" t="s">
        <v>27290</v>
      </c>
    </row>
    <row r="792" spans="2:18" ht="11" outlineLevel="1" x14ac:dyDescent="0.15">
      <c r="B792" t="s">
        <v>559</v>
      </c>
      <c r="C792" t="s">
        <v>25435</v>
      </c>
      <c r="D792" t="s">
        <v>26470</v>
      </c>
      <c r="E792" t="s">
        <v>26471</v>
      </c>
      <c r="F792" t="s">
        <v>10430</v>
      </c>
      <c r="G792" t="s">
        <v>26585</v>
      </c>
      <c r="H792" t="s">
        <v>25435</v>
      </c>
      <c r="I792" t="s">
        <v>25422</v>
      </c>
      <c r="J792" t="s">
        <v>25423</v>
      </c>
      <c r="K792" s="5"/>
      <c r="L792" s="5"/>
      <c r="M792" s="5">
        <v>20.036000000000001</v>
      </c>
      <c r="N792" t="s">
        <v>967</v>
      </c>
      <c r="O792" s="15">
        <v>344</v>
      </c>
      <c r="P792" t="s">
        <v>25949</v>
      </c>
      <c r="Q792" t="s">
        <v>25415</v>
      </c>
      <c r="R792" t="s">
        <v>27291</v>
      </c>
    </row>
    <row r="793" spans="2:18" ht="11" outlineLevel="1" x14ac:dyDescent="0.15">
      <c r="B793" t="s">
        <v>559</v>
      </c>
      <c r="C793" t="s">
        <v>25435</v>
      </c>
      <c r="D793" t="s">
        <v>26470</v>
      </c>
      <c r="E793" t="s">
        <v>26471</v>
      </c>
      <c r="F793" t="s">
        <v>10430</v>
      </c>
      <c r="G793" t="s">
        <v>26585</v>
      </c>
      <c r="H793" t="s">
        <v>25435</v>
      </c>
      <c r="I793" t="s">
        <v>25425</v>
      </c>
      <c r="J793" t="s">
        <v>25423</v>
      </c>
      <c r="K793" s="5"/>
      <c r="L793" s="5"/>
      <c r="M793" s="5">
        <v>0</v>
      </c>
      <c r="N793" t="s">
        <v>967</v>
      </c>
      <c r="O793" s="15">
        <v>344</v>
      </c>
      <c r="P793" t="s">
        <v>25949</v>
      </c>
      <c r="Q793" t="s">
        <v>25415</v>
      </c>
      <c r="R793" t="s">
        <v>27292</v>
      </c>
    </row>
    <row r="794" spans="2:18" ht="11" outlineLevel="1" x14ac:dyDescent="0.15">
      <c r="B794" t="s">
        <v>559</v>
      </c>
      <c r="C794" t="s">
        <v>25435</v>
      </c>
      <c r="D794" t="s">
        <v>26470</v>
      </c>
      <c r="E794" t="s">
        <v>26471</v>
      </c>
      <c r="F794" t="s">
        <v>10430</v>
      </c>
      <c r="G794" t="s">
        <v>26585</v>
      </c>
      <c r="H794" t="s">
        <v>25435</v>
      </c>
      <c r="I794" t="s">
        <v>25427</v>
      </c>
      <c r="J794" t="s">
        <v>25423</v>
      </c>
      <c r="K794" s="5"/>
      <c r="L794" s="5"/>
      <c r="M794" s="5">
        <v>20.036000000000001</v>
      </c>
      <c r="N794" t="s">
        <v>967</v>
      </c>
      <c r="O794" s="15">
        <v>344</v>
      </c>
      <c r="P794" t="s">
        <v>25949</v>
      </c>
      <c r="Q794" t="s">
        <v>25415</v>
      </c>
      <c r="R794" t="s">
        <v>27293</v>
      </c>
    </row>
    <row r="795" spans="2:18" ht="11" outlineLevel="1" x14ac:dyDescent="0.15">
      <c r="B795" t="s">
        <v>552</v>
      </c>
      <c r="C795" t="s">
        <v>25437</v>
      </c>
      <c r="D795" t="s">
        <v>26470</v>
      </c>
      <c r="E795" t="s">
        <v>26471</v>
      </c>
      <c r="G795" t="s">
        <v>26472</v>
      </c>
      <c r="I795" t="s">
        <v>25412</v>
      </c>
      <c r="J795" t="s">
        <v>25413</v>
      </c>
      <c r="K795" s="5">
        <v>17541.726999999999</v>
      </c>
      <c r="L795" s="5">
        <v>11</v>
      </c>
      <c r="M795" s="5">
        <v>192.959</v>
      </c>
      <c r="N795" t="s">
        <v>967</v>
      </c>
      <c r="O795" s="15">
        <v>306</v>
      </c>
      <c r="P795" t="s">
        <v>26120</v>
      </c>
      <c r="Q795" t="s">
        <v>25415</v>
      </c>
      <c r="R795" t="s">
        <v>27294</v>
      </c>
    </row>
    <row r="796" spans="2:18" ht="11" outlineLevel="1" x14ac:dyDescent="0.15">
      <c r="B796" t="s">
        <v>552</v>
      </c>
      <c r="C796" t="s">
        <v>25437</v>
      </c>
      <c r="D796" t="s">
        <v>26470</v>
      </c>
      <c r="E796" t="s">
        <v>26471</v>
      </c>
      <c r="G796" t="s">
        <v>26472</v>
      </c>
      <c r="H796" t="s">
        <v>25433</v>
      </c>
      <c r="I796" t="s">
        <v>25417</v>
      </c>
      <c r="J796" t="s">
        <v>25417</v>
      </c>
      <c r="K796" s="5">
        <v>21170</v>
      </c>
      <c r="L796" s="5">
        <v>1</v>
      </c>
      <c r="M796" s="5">
        <v>21.17</v>
      </c>
      <c r="N796" t="s">
        <v>967</v>
      </c>
      <c r="O796" s="15">
        <v>306</v>
      </c>
      <c r="P796" t="s">
        <v>26120</v>
      </c>
      <c r="Q796" t="s">
        <v>25415</v>
      </c>
      <c r="R796" t="s">
        <v>27295</v>
      </c>
    </row>
    <row r="797" spans="2:18" ht="11" outlineLevel="1" x14ac:dyDescent="0.15">
      <c r="B797" t="s">
        <v>552</v>
      </c>
      <c r="C797" t="s">
        <v>25437</v>
      </c>
      <c r="D797" t="s">
        <v>26470</v>
      </c>
      <c r="E797" t="s">
        <v>26471</v>
      </c>
      <c r="G797" t="s">
        <v>26472</v>
      </c>
      <c r="H797" t="s">
        <v>25435</v>
      </c>
      <c r="I797" t="s">
        <v>25420</v>
      </c>
      <c r="J797" t="s">
        <v>25420</v>
      </c>
      <c r="K797" s="5">
        <v>18851</v>
      </c>
      <c r="L797" s="5">
        <v>2</v>
      </c>
      <c r="M797" s="5">
        <v>37.701999999999998</v>
      </c>
      <c r="N797" t="s">
        <v>967</v>
      </c>
      <c r="O797" s="15">
        <v>306</v>
      </c>
      <c r="P797" t="s">
        <v>26120</v>
      </c>
      <c r="Q797" t="s">
        <v>25415</v>
      </c>
      <c r="R797" t="s">
        <v>27296</v>
      </c>
    </row>
    <row r="798" spans="2:18" ht="11" outlineLevel="1" x14ac:dyDescent="0.15">
      <c r="B798" t="s">
        <v>552</v>
      </c>
      <c r="C798" t="s">
        <v>25437</v>
      </c>
      <c r="D798" t="s">
        <v>26470</v>
      </c>
      <c r="E798" t="s">
        <v>26471</v>
      </c>
      <c r="G798" t="s">
        <v>26472</v>
      </c>
      <c r="H798" t="s">
        <v>25437</v>
      </c>
      <c r="I798" t="s">
        <v>25422</v>
      </c>
      <c r="J798" t="s">
        <v>25423</v>
      </c>
      <c r="K798" s="5">
        <v>18193.5</v>
      </c>
      <c r="L798" s="5">
        <v>2</v>
      </c>
      <c r="M798" s="5">
        <v>36.387</v>
      </c>
      <c r="N798" t="s">
        <v>967</v>
      </c>
      <c r="O798" s="15">
        <v>306</v>
      </c>
      <c r="P798" t="s">
        <v>26120</v>
      </c>
      <c r="Q798" t="s">
        <v>25415</v>
      </c>
      <c r="R798" t="s">
        <v>27297</v>
      </c>
    </row>
    <row r="799" spans="2:18" ht="11" outlineLevel="1" x14ac:dyDescent="0.15">
      <c r="B799" t="s">
        <v>552</v>
      </c>
      <c r="C799" t="s">
        <v>25437</v>
      </c>
      <c r="D799" t="s">
        <v>26470</v>
      </c>
      <c r="E799" t="s">
        <v>26471</v>
      </c>
      <c r="G799" t="s">
        <v>26472</v>
      </c>
      <c r="H799" t="s">
        <v>25437</v>
      </c>
      <c r="I799" t="s">
        <v>25425</v>
      </c>
      <c r="J799" t="s">
        <v>25423</v>
      </c>
      <c r="K799" s="5"/>
      <c r="L799" s="5"/>
      <c r="M799" s="5">
        <v>0</v>
      </c>
      <c r="N799" t="s">
        <v>967</v>
      </c>
      <c r="O799" s="15">
        <v>306</v>
      </c>
      <c r="P799" t="s">
        <v>26120</v>
      </c>
      <c r="Q799" t="s">
        <v>25415</v>
      </c>
      <c r="R799" t="s">
        <v>27298</v>
      </c>
    </row>
    <row r="800" spans="2:18" ht="11" outlineLevel="1" x14ac:dyDescent="0.15">
      <c r="B800" t="s">
        <v>552</v>
      </c>
      <c r="C800" t="s">
        <v>25437</v>
      </c>
      <c r="D800" t="s">
        <v>26470</v>
      </c>
      <c r="E800" t="s">
        <v>26471</v>
      </c>
      <c r="G800" t="s">
        <v>26472</v>
      </c>
      <c r="H800" t="s">
        <v>25437</v>
      </c>
      <c r="I800" t="s">
        <v>25427</v>
      </c>
      <c r="J800" t="s">
        <v>25423</v>
      </c>
      <c r="K800" s="5">
        <v>18193.5</v>
      </c>
      <c r="L800" s="5">
        <v>2</v>
      </c>
      <c r="M800" s="5">
        <v>36.387</v>
      </c>
      <c r="N800" t="s">
        <v>967</v>
      </c>
      <c r="O800" s="15">
        <v>306</v>
      </c>
      <c r="P800" t="s">
        <v>26120</v>
      </c>
      <c r="Q800" t="s">
        <v>25415</v>
      </c>
      <c r="R800" t="s">
        <v>27299</v>
      </c>
    </row>
    <row r="801" spans="2:18" ht="11" outlineLevel="1" x14ac:dyDescent="0.15">
      <c r="B801" t="s">
        <v>552</v>
      </c>
      <c r="C801" t="s">
        <v>25437</v>
      </c>
      <c r="D801" t="s">
        <v>26470</v>
      </c>
      <c r="E801" t="s">
        <v>26471</v>
      </c>
      <c r="G801" t="s">
        <v>26479</v>
      </c>
      <c r="I801" t="s">
        <v>25412</v>
      </c>
      <c r="J801" t="s">
        <v>25413</v>
      </c>
      <c r="K801" s="5"/>
      <c r="L801" s="5"/>
      <c r="M801" s="5">
        <v>12.25</v>
      </c>
      <c r="N801" t="s">
        <v>967</v>
      </c>
      <c r="O801" s="15">
        <v>306</v>
      </c>
      <c r="P801" t="s">
        <v>26120</v>
      </c>
      <c r="Q801" t="s">
        <v>25415</v>
      </c>
      <c r="R801" t="s">
        <v>27300</v>
      </c>
    </row>
    <row r="802" spans="2:18" ht="11" outlineLevel="1" x14ac:dyDescent="0.15">
      <c r="B802" t="s">
        <v>552</v>
      </c>
      <c r="C802" t="s">
        <v>25437</v>
      </c>
      <c r="D802" t="s">
        <v>26470</v>
      </c>
      <c r="E802" t="s">
        <v>26471</v>
      </c>
      <c r="G802" t="s">
        <v>26479</v>
      </c>
      <c r="H802" t="s">
        <v>25433</v>
      </c>
      <c r="I802" t="s">
        <v>25417</v>
      </c>
      <c r="J802" t="s">
        <v>25417</v>
      </c>
      <c r="K802" s="5"/>
      <c r="L802" s="5"/>
      <c r="M802" s="5">
        <v>0</v>
      </c>
      <c r="N802" t="s">
        <v>967</v>
      </c>
      <c r="O802" s="15">
        <v>306</v>
      </c>
      <c r="P802" t="s">
        <v>26120</v>
      </c>
      <c r="Q802" t="s">
        <v>25415</v>
      </c>
      <c r="R802" t="s">
        <v>27301</v>
      </c>
    </row>
    <row r="803" spans="2:18" ht="11" outlineLevel="1" x14ac:dyDescent="0.15">
      <c r="B803" t="s">
        <v>552</v>
      </c>
      <c r="C803" t="s">
        <v>25437</v>
      </c>
      <c r="D803" t="s">
        <v>26470</v>
      </c>
      <c r="E803" t="s">
        <v>26471</v>
      </c>
      <c r="G803" t="s">
        <v>26479</v>
      </c>
      <c r="H803" t="s">
        <v>25435</v>
      </c>
      <c r="I803" t="s">
        <v>25420</v>
      </c>
      <c r="J803" t="s">
        <v>25420</v>
      </c>
      <c r="K803" s="5"/>
      <c r="L803" s="5"/>
      <c r="M803" s="5">
        <v>1E-3</v>
      </c>
      <c r="N803" t="s">
        <v>967</v>
      </c>
      <c r="O803" s="15">
        <v>306</v>
      </c>
      <c r="P803" t="s">
        <v>26120</v>
      </c>
      <c r="Q803" t="s">
        <v>25415</v>
      </c>
      <c r="R803" t="s">
        <v>27302</v>
      </c>
    </row>
    <row r="804" spans="2:18" ht="11" outlineLevel="1" x14ac:dyDescent="0.15">
      <c r="B804" t="s">
        <v>552</v>
      </c>
      <c r="C804" t="s">
        <v>25437</v>
      </c>
      <c r="D804" t="s">
        <v>26470</v>
      </c>
      <c r="E804" t="s">
        <v>26471</v>
      </c>
      <c r="G804" t="s">
        <v>26479</v>
      </c>
      <c r="H804" t="s">
        <v>25437</v>
      </c>
      <c r="I804" t="s">
        <v>25422</v>
      </c>
      <c r="J804" t="s">
        <v>25423</v>
      </c>
      <c r="K804" s="5"/>
      <c r="L804" s="5"/>
      <c r="M804" s="5">
        <v>0.72</v>
      </c>
      <c r="N804" t="s">
        <v>967</v>
      </c>
      <c r="O804" s="15">
        <v>306</v>
      </c>
      <c r="P804" t="s">
        <v>26120</v>
      </c>
      <c r="Q804" t="s">
        <v>25415</v>
      </c>
      <c r="R804" t="s">
        <v>27303</v>
      </c>
    </row>
    <row r="805" spans="2:18" ht="11" outlineLevel="1" x14ac:dyDescent="0.15">
      <c r="B805" t="s">
        <v>552</v>
      </c>
      <c r="C805" t="s">
        <v>25437</v>
      </c>
      <c r="D805" t="s">
        <v>26470</v>
      </c>
      <c r="E805" t="s">
        <v>26471</v>
      </c>
      <c r="G805" t="s">
        <v>26479</v>
      </c>
      <c r="H805" t="s">
        <v>25437</v>
      </c>
      <c r="I805" t="s">
        <v>25425</v>
      </c>
      <c r="J805" t="s">
        <v>25423</v>
      </c>
      <c r="K805" s="5"/>
      <c r="L805" s="5"/>
      <c r="M805" s="5">
        <v>0</v>
      </c>
      <c r="N805" t="s">
        <v>967</v>
      </c>
      <c r="O805" s="15">
        <v>306</v>
      </c>
      <c r="P805" t="s">
        <v>26120</v>
      </c>
      <c r="Q805" t="s">
        <v>25415</v>
      </c>
      <c r="R805" t="s">
        <v>27304</v>
      </c>
    </row>
    <row r="806" spans="2:18" ht="11" outlineLevel="1" x14ac:dyDescent="0.15">
      <c r="B806" t="s">
        <v>552</v>
      </c>
      <c r="C806" t="s">
        <v>25437</v>
      </c>
      <c r="D806" t="s">
        <v>26470</v>
      </c>
      <c r="E806" t="s">
        <v>26471</v>
      </c>
      <c r="G806" t="s">
        <v>26479</v>
      </c>
      <c r="H806" t="s">
        <v>25437</v>
      </c>
      <c r="I806" t="s">
        <v>25427</v>
      </c>
      <c r="J806" t="s">
        <v>25423</v>
      </c>
      <c r="K806" s="5"/>
      <c r="L806" s="5"/>
      <c r="M806" s="5">
        <v>0.72</v>
      </c>
      <c r="N806" t="s">
        <v>967</v>
      </c>
      <c r="O806" s="15">
        <v>306</v>
      </c>
      <c r="P806" t="s">
        <v>26120</v>
      </c>
      <c r="Q806" t="s">
        <v>25415</v>
      </c>
      <c r="R806" t="s">
        <v>27305</v>
      </c>
    </row>
    <row r="807" spans="2:18" ht="11" outlineLevel="1" x14ac:dyDescent="0.15">
      <c r="B807" t="s">
        <v>552</v>
      </c>
      <c r="C807" t="s">
        <v>25437</v>
      </c>
      <c r="D807" t="s">
        <v>26470</v>
      </c>
      <c r="E807" t="s">
        <v>26471</v>
      </c>
      <c r="G807" t="s">
        <v>26486</v>
      </c>
      <c r="I807" t="s">
        <v>25412</v>
      </c>
      <c r="J807" t="s">
        <v>25413</v>
      </c>
      <c r="K807" s="5"/>
      <c r="L807" s="5"/>
      <c r="M807" s="5">
        <v>8.2669999999999995</v>
      </c>
      <c r="N807" t="s">
        <v>967</v>
      </c>
      <c r="O807" s="15">
        <v>306</v>
      </c>
      <c r="P807" t="s">
        <v>26120</v>
      </c>
      <c r="Q807" t="s">
        <v>25415</v>
      </c>
      <c r="R807" t="s">
        <v>27306</v>
      </c>
    </row>
    <row r="808" spans="2:18" ht="11" outlineLevel="1" x14ac:dyDescent="0.15">
      <c r="B808" t="s">
        <v>552</v>
      </c>
      <c r="C808" t="s">
        <v>25437</v>
      </c>
      <c r="D808" t="s">
        <v>26470</v>
      </c>
      <c r="E808" t="s">
        <v>26471</v>
      </c>
      <c r="G808" t="s">
        <v>26486</v>
      </c>
      <c r="H808" t="s">
        <v>25433</v>
      </c>
      <c r="I808" t="s">
        <v>25417</v>
      </c>
      <c r="J808" t="s">
        <v>25417</v>
      </c>
      <c r="K808" s="5"/>
      <c r="L808" s="5"/>
      <c r="M808" s="5">
        <v>5.0949999999999998</v>
      </c>
      <c r="N808" t="s">
        <v>967</v>
      </c>
      <c r="O808" s="15">
        <v>306</v>
      </c>
      <c r="P808" t="s">
        <v>26120</v>
      </c>
      <c r="Q808" t="s">
        <v>25415</v>
      </c>
      <c r="R808" t="s">
        <v>27307</v>
      </c>
    </row>
    <row r="809" spans="2:18" ht="11" outlineLevel="1" x14ac:dyDescent="0.15">
      <c r="B809" t="s">
        <v>552</v>
      </c>
      <c r="C809" t="s">
        <v>25437</v>
      </c>
      <c r="D809" t="s">
        <v>26470</v>
      </c>
      <c r="E809" t="s">
        <v>26471</v>
      </c>
      <c r="G809" t="s">
        <v>26486</v>
      </c>
      <c r="H809" t="s">
        <v>25435</v>
      </c>
      <c r="I809" t="s">
        <v>25420</v>
      </c>
      <c r="J809" t="s">
        <v>25420</v>
      </c>
      <c r="K809" s="5"/>
      <c r="L809" s="5"/>
      <c r="M809" s="5">
        <v>1.9</v>
      </c>
      <c r="N809" t="s">
        <v>967</v>
      </c>
      <c r="O809" s="15">
        <v>306</v>
      </c>
      <c r="P809" t="s">
        <v>26120</v>
      </c>
      <c r="Q809" t="s">
        <v>25415</v>
      </c>
      <c r="R809" t="s">
        <v>27308</v>
      </c>
    </row>
    <row r="810" spans="2:18" ht="11" outlineLevel="1" x14ac:dyDescent="0.15">
      <c r="B810" t="s">
        <v>552</v>
      </c>
      <c r="C810" t="s">
        <v>25437</v>
      </c>
      <c r="D810" t="s">
        <v>26470</v>
      </c>
      <c r="E810" t="s">
        <v>26471</v>
      </c>
      <c r="G810" t="s">
        <v>26486</v>
      </c>
      <c r="H810" t="s">
        <v>25437</v>
      </c>
      <c r="I810" t="s">
        <v>25422</v>
      </c>
      <c r="J810" t="s">
        <v>25423</v>
      </c>
      <c r="K810" s="5"/>
      <c r="L810" s="5"/>
      <c r="M810" s="5">
        <v>2.2000000000000002</v>
      </c>
      <c r="N810" t="s">
        <v>967</v>
      </c>
      <c r="O810" s="15">
        <v>306</v>
      </c>
      <c r="P810" t="s">
        <v>26120</v>
      </c>
      <c r="Q810" t="s">
        <v>25415</v>
      </c>
      <c r="R810" t="s">
        <v>27309</v>
      </c>
    </row>
    <row r="811" spans="2:18" ht="11" outlineLevel="1" x14ac:dyDescent="0.15">
      <c r="B811" t="s">
        <v>552</v>
      </c>
      <c r="C811" t="s">
        <v>25437</v>
      </c>
      <c r="D811" t="s">
        <v>26470</v>
      </c>
      <c r="E811" t="s">
        <v>26471</v>
      </c>
      <c r="G811" t="s">
        <v>26486</v>
      </c>
      <c r="H811" t="s">
        <v>25437</v>
      </c>
      <c r="I811" t="s">
        <v>25425</v>
      </c>
      <c r="J811" t="s">
        <v>25423</v>
      </c>
      <c r="K811" s="5"/>
      <c r="L811" s="5"/>
      <c r="M811" s="5">
        <v>0</v>
      </c>
      <c r="N811" t="s">
        <v>967</v>
      </c>
      <c r="O811" s="15">
        <v>306</v>
      </c>
      <c r="P811" t="s">
        <v>26120</v>
      </c>
      <c r="Q811" t="s">
        <v>25415</v>
      </c>
      <c r="R811" t="s">
        <v>27310</v>
      </c>
    </row>
    <row r="812" spans="2:18" ht="11" outlineLevel="1" x14ac:dyDescent="0.15">
      <c r="B812" t="s">
        <v>552</v>
      </c>
      <c r="C812" t="s">
        <v>25437</v>
      </c>
      <c r="D812" t="s">
        <v>26470</v>
      </c>
      <c r="E812" t="s">
        <v>26471</v>
      </c>
      <c r="G812" t="s">
        <v>26486</v>
      </c>
      <c r="H812" t="s">
        <v>25437</v>
      </c>
      <c r="I812" t="s">
        <v>25427</v>
      </c>
      <c r="J812" t="s">
        <v>25423</v>
      </c>
      <c r="K812" s="5"/>
      <c r="L812" s="5"/>
      <c r="M812" s="5">
        <v>2.2000000000000002</v>
      </c>
      <c r="N812" t="s">
        <v>967</v>
      </c>
      <c r="O812" s="15">
        <v>306</v>
      </c>
      <c r="P812" t="s">
        <v>26120</v>
      </c>
      <c r="Q812" t="s">
        <v>25415</v>
      </c>
      <c r="R812" t="s">
        <v>27311</v>
      </c>
    </row>
    <row r="813" spans="2:18" ht="11" outlineLevel="1" x14ac:dyDescent="0.15">
      <c r="B813" t="s">
        <v>552</v>
      </c>
      <c r="C813" t="s">
        <v>25437</v>
      </c>
      <c r="D813" t="s">
        <v>26470</v>
      </c>
      <c r="E813" t="s">
        <v>26471</v>
      </c>
      <c r="G813" t="s">
        <v>26493</v>
      </c>
      <c r="I813" t="s">
        <v>25412</v>
      </c>
      <c r="J813" t="s">
        <v>25413</v>
      </c>
      <c r="K813" s="5"/>
      <c r="L813" s="5"/>
      <c r="M813" s="5">
        <v>4.5570000000000004</v>
      </c>
      <c r="N813" t="s">
        <v>967</v>
      </c>
      <c r="O813" s="15">
        <v>306</v>
      </c>
      <c r="P813" t="s">
        <v>26120</v>
      </c>
      <c r="Q813" t="s">
        <v>25415</v>
      </c>
      <c r="R813" t="s">
        <v>27312</v>
      </c>
    </row>
    <row r="814" spans="2:18" ht="11" outlineLevel="1" x14ac:dyDescent="0.15">
      <c r="B814" t="s">
        <v>552</v>
      </c>
      <c r="C814" t="s">
        <v>25437</v>
      </c>
      <c r="D814" t="s">
        <v>26470</v>
      </c>
      <c r="E814" t="s">
        <v>26471</v>
      </c>
      <c r="G814" t="s">
        <v>26493</v>
      </c>
      <c r="H814" t="s">
        <v>25433</v>
      </c>
      <c r="I814" t="s">
        <v>25417</v>
      </c>
      <c r="J814" t="s">
        <v>25417</v>
      </c>
      <c r="K814" s="5"/>
      <c r="L814" s="5"/>
      <c r="M814" s="5">
        <v>0</v>
      </c>
      <c r="N814" t="s">
        <v>967</v>
      </c>
      <c r="O814" s="15">
        <v>306</v>
      </c>
      <c r="P814" t="s">
        <v>26120</v>
      </c>
      <c r="Q814" t="s">
        <v>25415</v>
      </c>
      <c r="R814" t="s">
        <v>27313</v>
      </c>
    </row>
    <row r="815" spans="2:18" ht="11" outlineLevel="1" x14ac:dyDescent="0.15">
      <c r="B815" t="s">
        <v>552</v>
      </c>
      <c r="C815" t="s">
        <v>25437</v>
      </c>
      <c r="D815" t="s">
        <v>26470</v>
      </c>
      <c r="E815" t="s">
        <v>26471</v>
      </c>
      <c r="G815" t="s">
        <v>26493</v>
      </c>
      <c r="H815" t="s">
        <v>25435</v>
      </c>
      <c r="I815" t="s">
        <v>25420</v>
      </c>
      <c r="J815" t="s">
        <v>25420</v>
      </c>
      <c r="K815" s="5"/>
      <c r="L815" s="5"/>
      <c r="M815" s="5">
        <v>0</v>
      </c>
      <c r="N815" t="s">
        <v>967</v>
      </c>
      <c r="O815" s="15">
        <v>306</v>
      </c>
      <c r="P815" t="s">
        <v>26120</v>
      </c>
      <c r="Q815" t="s">
        <v>25415</v>
      </c>
      <c r="R815" t="s">
        <v>27314</v>
      </c>
    </row>
    <row r="816" spans="2:18" ht="11" outlineLevel="1" x14ac:dyDescent="0.15">
      <c r="B816" t="s">
        <v>552</v>
      </c>
      <c r="C816" t="s">
        <v>25437</v>
      </c>
      <c r="D816" t="s">
        <v>26470</v>
      </c>
      <c r="E816" t="s">
        <v>26471</v>
      </c>
      <c r="G816" t="s">
        <v>26493</v>
      </c>
      <c r="H816" t="s">
        <v>25437</v>
      </c>
      <c r="I816" t="s">
        <v>25422</v>
      </c>
      <c r="J816" t="s">
        <v>25423</v>
      </c>
      <c r="K816" s="5"/>
      <c r="L816" s="5"/>
      <c r="M816" s="5">
        <v>0</v>
      </c>
      <c r="N816" t="s">
        <v>967</v>
      </c>
      <c r="O816" s="15">
        <v>306</v>
      </c>
      <c r="P816" t="s">
        <v>26120</v>
      </c>
      <c r="Q816" t="s">
        <v>25415</v>
      </c>
      <c r="R816" t="s">
        <v>27315</v>
      </c>
    </row>
    <row r="817" spans="2:18" ht="11" outlineLevel="1" x14ac:dyDescent="0.15">
      <c r="B817" t="s">
        <v>552</v>
      </c>
      <c r="C817" t="s">
        <v>25437</v>
      </c>
      <c r="D817" t="s">
        <v>26470</v>
      </c>
      <c r="E817" t="s">
        <v>26471</v>
      </c>
      <c r="G817" t="s">
        <v>26493</v>
      </c>
      <c r="H817" t="s">
        <v>25437</v>
      </c>
      <c r="I817" t="s">
        <v>25425</v>
      </c>
      <c r="J817" t="s">
        <v>25423</v>
      </c>
      <c r="K817" s="5"/>
      <c r="L817" s="5"/>
      <c r="M817" s="5">
        <v>0</v>
      </c>
      <c r="N817" t="s">
        <v>967</v>
      </c>
      <c r="O817" s="15">
        <v>306</v>
      </c>
      <c r="P817" t="s">
        <v>26120</v>
      </c>
      <c r="Q817" t="s">
        <v>25415</v>
      </c>
      <c r="R817" t="s">
        <v>27316</v>
      </c>
    </row>
    <row r="818" spans="2:18" ht="11" outlineLevel="1" x14ac:dyDescent="0.15">
      <c r="B818" t="s">
        <v>552</v>
      </c>
      <c r="C818" t="s">
        <v>25437</v>
      </c>
      <c r="D818" t="s">
        <v>26470</v>
      </c>
      <c r="E818" t="s">
        <v>26471</v>
      </c>
      <c r="G818" t="s">
        <v>26493</v>
      </c>
      <c r="H818" t="s">
        <v>25437</v>
      </c>
      <c r="I818" t="s">
        <v>25427</v>
      </c>
      <c r="J818" t="s">
        <v>25423</v>
      </c>
      <c r="K818" s="5"/>
      <c r="L818" s="5"/>
      <c r="M818" s="5">
        <v>0</v>
      </c>
      <c r="N818" t="s">
        <v>967</v>
      </c>
      <c r="O818" s="15">
        <v>306</v>
      </c>
      <c r="P818" t="s">
        <v>26120</v>
      </c>
      <c r="Q818" t="s">
        <v>25415</v>
      </c>
      <c r="R818" t="s">
        <v>27317</v>
      </c>
    </row>
    <row r="819" spans="2:18" ht="11" outlineLevel="1" x14ac:dyDescent="0.15">
      <c r="B819" t="s">
        <v>552</v>
      </c>
      <c r="C819" t="s">
        <v>25437</v>
      </c>
      <c r="D819" t="s">
        <v>26470</v>
      </c>
      <c r="E819" t="s">
        <v>26471</v>
      </c>
      <c r="G819" t="s">
        <v>26500</v>
      </c>
      <c r="I819" t="s">
        <v>25412</v>
      </c>
      <c r="J819" t="s">
        <v>25413</v>
      </c>
      <c r="K819" s="5">
        <v>1480.5</v>
      </c>
      <c r="L819" s="5">
        <v>2</v>
      </c>
      <c r="M819" s="5">
        <v>2.9609999999999999</v>
      </c>
      <c r="N819" t="s">
        <v>967</v>
      </c>
      <c r="O819" s="15">
        <v>306</v>
      </c>
      <c r="P819" t="s">
        <v>26120</v>
      </c>
      <c r="Q819" t="s">
        <v>25415</v>
      </c>
      <c r="R819" t="s">
        <v>27318</v>
      </c>
    </row>
    <row r="820" spans="2:18" ht="11" outlineLevel="1" x14ac:dyDescent="0.15">
      <c r="B820" t="s">
        <v>552</v>
      </c>
      <c r="C820" t="s">
        <v>25437</v>
      </c>
      <c r="D820" t="s">
        <v>26470</v>
      </c>
      <c r="E820" t="s">
        <v>26471</v>
      </c>
      <c r="G820" t="s">
        <v>26500</v>
      </c>
      <c r="H820" t="s">
        <v>25433</v>
      </c>
      <c r="I820" t="s">
        <v>25417</v>
      </c>
      <c r="J820" t="s">
        <v>25417</v>
      </c>
      <c r="K820" s="5"/>
      <c r="L820" s="5"/>
      <c r="M820" s="5">
        <v>0</v>
      </c>
      <c r="N820" t="s">
        <v>967</v>
      </c>
      <c r="O820" s="15">
        <v>306</v>
      </c>
      <c r="P820" t="s">
        <v>26120</v>
      </c>
      <c r="Q820" t="s">
        <v>25415</v>
      </c>
      <c r="R820" t="s">
        <v>27319</v>
      </c>
    </row>
    <row r="821" spans="2:18" ht="11" outlineLevel="1" x14ac:dyDescent="0.15">
      <c r="B821" t="s">
        <v>552</v>
      </c>
      <c r="C821" t="s">
        <v>25437</v>
      </c>
      <c r="D821" t="s">
        <v>26470</v>
      </c>
      <c r="E821" t="s">
        <v>26471</v>
      </c>
      <c r="G821" t="s">
        <v>26500</v>
      </c>
      <c r="H821" t="s">
        <v>25435</v>
      </c>
      <c r="I821" t="s">
        <v>25420</v>
      </c>
      <c r="J821" t="s">
        <v>25420</v>
      </c>
      <c r="K821" s="5"/>
      <c r="L821" s="5"/>
      <c r="M821" s="5">
        <v>0</v>
      </c>
      <c r="N821" t="s">
        <v>967</v>
      </c>
      <c r="O821" s="15">
        <v>306</v>
      </c>
      <c r="P821" t="s">
        <v>26120</v>
      </c>
      <c r="Q821" t="s">
        <v>25415</v>
      </c>
      <c r="R821" t="s">
        <v>27320</v>
      </c>
    </row>
    <row r="822" spans="2:18" ht="11" outlineLevel="1" x14ac:dyDescent="0.15">
      <c r="B822" t="s">
        <v>552</v>
      </c>
      <c r="C822" t="s">
        <v>25437</v>
      </c>
      <c r="D822" t="s">
        <v>26470</v>
      </c>
      <c r="E822" t="s">
        <v>26471</v>
      </c>
      <c r="G822" t="s">
        <v>26500</v>
      </c>
      <c r="H822" t="s">
        <v>25437</v>
      </c>
      <c r="I822" t="s">
        <v>25422</v>
      </c>
      <c r="J822" t="s">
        <v>25423</v>
      </c>
      <c r="K822" s="5">
        <v>2822.5</v>
      </c>
      <c r="L822" s="5">
        <v>2</v>
      </c>
      <c r="M822" s="5">
        <v>5.6449999999999996</v>
      </c>
      <c r="N822" t="s">
        <v>967</v>
      </c>
      <c r="O822" s="15">
        <v>306</v>
      </c>
      <c r="P822" t="s">
        <v>26120</v>
      </c>
      <c r="Q822" t="s">
        <v>25415</v>
      </c>
      <c r="R822" t="s">
        <v>27321</v>
      </c>
    </row>
    <row r="823" spans="2:18" ht="11" outlineLevel="1" x14ac:dyDescent="0.15">
      <c r="B823" t="s">
        <v>552</v>
      </c>
      <c r="C823" t="s">
        <v>25437</v>
      </c>
      <c r="D823" t="s">
        <v>26470</v>
      </c>
      <c r="E823" t="s">
        <v>26471</v>
      </c>
      <c r="G823" t="s">
        <v>26500</v>
      </c>
      <c r="H823" t="s">
        <v>25437</v>
      </c>
      <c r="I823" t="s">
        <v>25425</v>
      </c>
      <c r="J823" t="s">
        <v>25423</v>
      </c>
      <c r="K823" s="5"/>
      <c r="L823" s="5"/>
      <c r="M823" s="5">
        <v>0</v>
      </c>
      <c r="N823" t="s">
        <v>967</v>
      </c>
      <c r="O823" s="15">
        <v>306</v>
      </c>
      <c r="P823" t="s">
        <v>26120</v>
      </c>
      <c r="Q823" t="s">
        <v>25415</v>
      </c>
      <c r="R823" t="s">
        <v>27322</v>
      </c>
    </row>
    <row r="824" spans="2:18" ht="11" outlineLevel="1" x14ac:dyDescent="0.15">
      <c r="B824" t="s">
        <v>552</v>
      </c>
      <c r="C824" t="s">
        <v>25437</v>
      </c>
      <c r="D824" t="s">
        <v>26470</v>
      </c>
      <c r="E824" t="s">
        <v>26471</v>
      </c>
      <c r="G824" t="s">
        <v>26500</v>
      </c>
      <c r="H824" t="s">
        <v>25437</v>
      </c>
      <c r="I824" t="s">
        <v>25427</v>
      </c>
      <c r="J824" t="s">
        <v>25423</v>
      </c>
      <c r="K824" s="5">
        <v>2822.5</v>
      </c>
      <c r="L824" s="5">
        <v>2</v>
      </c>
      <c r="M824" s="5">
        <v>5.6449999999999996</v>
      </c>
      <c r="N824" t="s">
        <v>967</v>
      </c>
      <c r="O824" s="15">
        <v>306</v>
      </c>
      <c r="P824" t="s">
        <v>26120</v>
      </c>
      <c r="Q824" t="s">
        <v>25415</v>
      </c>
      <c r="R824" t="s">
        <v>27323</v>
      </c>
    </row>
    <row r="825" spans="2:18" ht="11" outlineLevel="1" x14ac:dyDescent="0.15">
      <c r="B825" t="s">
        <v>552</v>
      </c>
      <c r="C825" t="s">
        <v>25437</v>
      </c>
      <c r="D825" t="s">
        <v>26470</v>
      </c>
      <c r="E825" t="s">
        <v>26471</v>
      </c>
      <c r="G825" t="s">
        <v>27106</v>
      </c>
      <c r="I825" t="s">
        <v>25412</v>
      </c>
      <c r="J825" t="s">
        <v>25413</v>
      </c>
      <c r="K825" s="5"/>
      <c r="L825" s="5"/>
      <c r="M825" s="5">
        <v>0</v>
      </c>
      <c r="N825" t="s">
        <v>967</v>
      </c>
      <c r="O825" s="15">
        <v>306</v>
      </c>
      <c r="P825" t="s">
        <v>26120</v>
      </c>
      <c r="Q825" t="s">
        <v>25415</v>
      </c>
      <c r="R825" t="s">
        <v>27324</v>
      </c>
    </row>
    <row r="826" spans="2:18" ht="11" outlineLevel="1" x14ac:dyDescent="0.15">
      <c r="B826" t="s">
        <v>552</v>
      </c>
      <c r="C826" t="s">
        <v>25437</v>
      </c>
      <c r="D826" t="s">
        <v>26470</v>
      </c>
      <c r="E826" t="s">
        <v>26471</v>
      </c>
      <c r="G826" t="s">
        <v>27106</v>
      </c>
      <c r="H826" t="s">
        <v>25433</v>
      </c>
      <c r="I826" t="s">
        <v>25417</v>
      </c>
      <c r="J826" t="s">
        <v>25417</v>
      </c>
      <c r="K826" s="5"/>
      <c r="L826" s="5"/>
      <c r="M826" s="5">
        <v>2.5030000000000001</v>
      </c>
      <c r="N826" t="s">
        <v>967</v>
      </c>
      <c r="O826" s="15">
        <v>306</v>
      </c>
      <c r="P826" t="s">
        <v>26120</v>
      </c>
      <c r="Q826" t="s">
        <v>25415</v>
      </c>
      <c r="R826" t="s">
        <v>27325</v>
      </c>
    </row>
    <row r="827" spans="2:18" ht="11" outlineLevel="1" x14ac:dyDescent="0.15">
      <c r="B827" t="s">
        <v>552</v>
      </c>
      <c r="C827" t="s">
        <v>25437</v>
      </c>
      <c r="D827" t="s">
        <v>26470</v>
      </c>
      <c r="E827" t="s">
        <v>26471</v>
      </c>
      <c r="G827" t="s">
        <v>27106</v>
      </c>
      <c r="H827" t="s">
        <v>25435</v>
      </c>
      <c r="I827" t="s">
        <v>25420</v>
      </c>
      <c r="J827" t="s">
        <v>25420</v>
      </c>
      <c r="K827" s="5"/>
      <c r="L827" s="5"/>
      <c r="M827" s="5">
        <v>12.269</v>
      </c>
      <c r="N827" t="s">
        <v>967</v>
      </c>
      <c r="O827" s="15">
        <v>306</v>
      </c>
      <c r="P827" t="s">
        <v>26120</v>
      </c>
      <c r="Q827" t="s">
        <v>25415</v>
      </c>
      <c r="R827" t="s">
        <v>27326</v>
      </c>
    </row>
    <row r="828" spans="2:18" ht="11" outlineLevel="1" x14ac:dyDescent="0.15">
      <c r="B828" t="s">
        <v>552</v>
      </c>
      <c r="C828" t="s">
        <v>25437</v>
      </c>
      <c r="D828" t="s">
        <v>26470</v>
      </c>
      <c r="E828" t="s">
        <v>26471</v>
      </c>
      <c r="G828" t="s">
        <v>27106</v>
      </c>
      <c r="H828" t="s">
        <v>25437</v>
      </c>
      <c r="I828" t="s">
        <v>25422</v>
      </c>
      <c r="J828" t="s">
        <v>25423</v>
      </c>
      <c r="K828" s="5"/>
      <c r="L828" s="5"/>
      <c r="M828" s="5">
        <v>8.49</v>
      </c>
      <c r="N828" t="s">
        <v>967</v>
      </c>
      <c r="O828" s="15">
        <v>306</v>
      </c>
      <c r="P828" t="s">
        <v>26120</v>
      </c>
      <c r="Q828" t="s">
        <v>25415</v>
      </c>
      <c r="R828" t="s">
        <v>27327</v>
      </c>
    </row>
    <row r="829" spans="2:18" ht="11" outlineLevel="1" x14ac:dyDescent="0.15">
      <c r="B829" t="s">
        <v>552</v>
      </c>
      <c r="C829" t="s">
        <v>25437</v>
      </c>
      <c r="D829" t="s">
        <v>26470</v>
      </c>
      <c r="E829" t="s">
        <v>26471</v>
      </c>
      <c r="G829" t="s">
        <v>27106</v>
      </c>
      <c r="H829" t="s">
        <v>25437</v>
      </c>
      <c r="I829" t="s">
        <v>25425</v>
      </c>
      <c r="J829" t="s">
        <v>25423</v>
      </c>
      <c r="K829" s="5"/>
      <c r="L829" s="5"/>
      <c r="M829" s="5">
        <v>0</v>
      </c>
      <c r="N829" t="s">
        <v>967</v>
      </c>
      <c r="O829" s="15">
        <v>306</v>
      </c>
      <c r="P829" t="s">
        <v>26120</v>
      </c>
      <c r="Q829" t="s">
        <v>25415</v>
      </c>
      <c r="R829" t="s">
        <v>27328</v>
      </c>
    </row>
    <row r="830" spans="2:18" ht="11" outlineLevel="1" x14ac:dyDescent="0.15">
      <c r="B830" t="s">
        <v>552</v>
      </c>
      <c r="C830" t="s">
        <v>25437</v>
      </c>
      <c r="D830" t="s">
        <v>26470</v>
      </c>
      <c r="E830" t="s">
        <v>26471</v>
      </c>
      <c r="G830" t="s">
        <v>27106</v>
      </c>
      <c r="H830" t="s">
        <v>25437</v>
      </c>
      <c r="I830" t="s">
        <v>25427</v>
      </c>
      <c r="J830" t="s">
        <v>25423</v>
      </c>
      <c r="K830" s="5"/>
      <c r="L830" s="5"/>
      <c r="M830" s="5">
        <v>8.49</v>
      </c>
      <c r="N830" t="s">
        <v>967</v>
      </c>
      <c r="O830" s="15">
        <v>306</v>
      </c>
      <c r="P830" t="s">
        <v>26120</v>
      </c>
      <c r="Q830" t="s">
        <v>25415</v>
      </c>
      <c r="R830" t="s">
        <v>27329</v>
      </c>
    </row>
    <row r="831" spans="2:18" ht="11" outlineLevel="1" x14ac:dyDescent="0.15">
      <c r="B831" t="s">
        <v>552</v>
      </c>
      <c r="C831" t="s">
        <v>25437</v>
      </c>
      <c r="D831" t="s">
        <v>26470</v>
      </c>
      <c r="E831" t="s">
        <v>26471</v>
      </c>
      <c r="G831" t="s">
        <v>26528</v>
      </c>
      <c r="I831" t="s">
        <v>25412</v>
      </c>
      <c r="J831" t="s">
        <v>25413</v>
      </c>
      <c r="K831" s="5"/>
      <c r="L831" s="5"/>
      <c r="M831" s="5">
        <v>23.335000000000001</v>
      </c>
      <c r="N831" t="s">
        <v>967</v>
      </c>
      <c r="O831" s="15">
        <v>306</v>
      </c>
      <c r="P831" t="s">
        <v>26120</v>
      </c>
      <c r="Q831" t="s">
        <v>25415</v>
      </c>
      <c r="R831" t="s">
        <v>27330</v>
      </c>
    </row>
    <row r="832" spans="2:18" ht="11" outlineLevel="1" x14ac:dyDescent="0.15">
      <c r="B832" t="s">
        <v>552</v>
      </c>
      <c r="C832" t="s">
        <v>25437</v>
      </c>
      <c r="D832" t="s">
        <v>26470</v>
      </c>
      <c r="E832" t="s">
        <v>26471</v>
      </c>
      <c r="G832" t="s">
        <v>26528</v>
      </c>
      <c r="H832" t="s">
        <v>25433</v>
      </c>
      <c r="I832" t="s">
        <v>25417</v>
      </c>
      <c r="J832" t="s">
        <v>25417</v>
      </c>
      <c r="K832" s="5"/>
      <c r="L832" s="5"/>
      <c r="M832" s="5">
        <v>1.8240000000000001</v>
      </c>
      <c r="N832" t="s">
        <v>967</v>
      </c>
      <c r="O832" s="15">
        <v>306</v>
      </c>
      <c r="P832" t="s">
        <v>26120</v>
      </c>
      <c r="Q832" t="s">
        <v>25415</v>
      </c>
      <c r="R832" t="s">
        <v>27331</v>
      </c>
    </row>
    <row r="833" spans="2:18" ht="11" outlineLevel="1" x14ac:dyDescent="0.15">
      <c r="B833" t="s">
        <v>552</v>
      </c>
      <c r="C833" t="s">
        <v>25437</v>
      </c>
      <c r="D833" t="s">
        <v>26470</v>
      </c>
      <c r="E833" t="s">
        <v>26471</v>
      </c>
      <c r="G833" t="s">
        <v>26528</v>
      </c>
      <c r="H833" t="s">
        <v>25435</v>
      </c>
      <c r="I833" t="s">
        <v>25420</v>
      </c>
      <c r="J833" t="s">
        <v>25420</v>
      </c>
      <c r="K833" s="5"/>
      <c r="L833" s="5"/>
      <c r="M833" s="5">
        <v>3.5870000000000002</v>
      </c>
      <c r="N833" t="s">
        <v>967</v>
      </c>
      <c r="O833" s="15">
        <v>306</v>
      </c>
      <c r="P833" t="s">
        <v>26120</v>
      </c>
      <c r="Q833" t="s">
        <v>25415</v>
      </c>
      <c r="R833" t="s">
        <v>27332</v>
      </c>
    </row>
    <row r="834" spans="2:18" ht="11" outlineLevel="1" x14ac:dyDescent="0.15">
      <c r="B834" t="s">
        <v>552</v>
      </c>
      <c r="C834" t="s">
        <v>25437</v>
      </c>
      <c r="D834" t="s">
        <v>26470</v>
      </c>
      <c r="E834" t="s">
        <v>26471</v>
      </c>
      <c r="G834" t="s">
        <v>26528</v>
      </c>
      <c r="H834" t="s">
        <v>25437</v>
      </c>
      <c r="I834" t="s">
        <v>25422</v>
      </c>
      <c r="J834" t="s">
        <v>25423</v>
      </c>
      <c r="K834" s="5"/>
      <c r="L834" s="5"/>
      <c r="M834" s="5">
        <v>3.9</v>
      </c>
      <c r="N834" t="s">
        <v>967</v>
      </c>
      <c r="O834" s="15">
        <v>306</v>
      </c>
      <c r="P834" t="s">
        <v>26120</v>
      </c>
      <c r="Q834" t="s">
        <v>25415</v>
      </c>
      <c r="R834" t="s">
        <v>27333</v>
      </c>
    </row>
    <row r="835" spans="2:18" ht="11" outlineLevel="1" x14ac:dyDescent="0.15">
      <c r="B835" t="s">
        <v>552</v>
      </c>
      <c r="C835" t="s">
        <v>25437</v>
      </c>
      <c r="D835" t="s">
        <v>26470</v>
      </c>
      <c r="E835" t="s">
        <v>26471</v>
      </c>
      <c r="G835" t="s">
        <v>26528</v>
      </c>
      <c r="H835" t="s">
        <v>25437</v>
      </c>
      <c r="I835" t="s">
        <v>25425</v>
      </c>
      <c r="J835" t="s">
        <v>25423</v>
      </c>
      <c r="K835" s="5"/>
      <c r="L835" s="5"/>
      <c r="M835" s="5">
        <v>0</v>
      </c>
      <c r="N835" t="s">
        <v>967</v>
      </c>
      <c r="O835" s="15">
        <v>306</v>
      </c>
      <c r="P835" t="s">
        <v>26120</v>
      </c>
      <c r="Q835" t="s">
        <v>25415</v>
      </c>
      <c r="R835" t="s">
        <v>27334</v>
      </c>
    </row>
    <row r="836" spans="2:18" ht="11" outlineLevel="1" x14ac:dyDescent="0.15">
      <c r="B836" t="s">
        <v>552</v>
      </c>
      <c r="C836" t="s">
        <v>25437</v>
      </c>
      <c r="D836" t="s">
        <v>26470</v>
      </c>
      <c r="E836" t="s">
        <v>26471</v>
      </c>
      <c r="G836" t="s">
        <v>26528</v>
      </c>
      <c r="H836" t="s">
        <v>25437</v>
      </c>
      <c r="I836" t="s">
        <v>25427</v>
      </c>
      <c r="J836" t="s">
        <v>25423</v>
      </c>
      <c r="K836" s="5"/>
      <c r="L836" s="5"/>
      <c r="M836" s="5">
        <v>3.9</v>
      </c>
      <c r="N836" t="s">
        <v>967</v>
      </c>
      <c r="O836" s="15">
        <v>306</v>
      </c>
      <c r="P836" t="s">
        <v>26120</v>
      </c>
      <c r="Q836" t="s">
        <v>25415</v>
      </c>
      <c r="R836" t="s">
        <v>27335</v>
      </c>
    </row>
    <row r="837" spans="2:18" ht="11" outlineLevel="1" x14ac:dyDescent="0.15">
      <c r="B837" t="s">
        <v>552</v>
      </c>
      <c r="C837" t="s">
        <v>25437</v>
      </c>
      <c r="D837" t="s">
        <v>26470</v>
      </c>
      <c r="E837" t="s">
        <v>26471</v>
      </c>
      <c r="F837" t="s">
        <v>10430</v>
      </c>
      <c r="G837" t="s">
        <v>26535</v>
      </c>
      <c r="I837" t="s">
        <v>25412</v>
      </c>
      <c r="J837" t="s">
        <v>25413</v>
      </c>
      <c r="K837" s="5"/>
      <c r="L837" s="5"/>
      <c r="M837" s="5">
        <v>244.32900000000001</v>
      </c>
      <c r="N837" t="s">
        <v>967</v>
      </c>
      <c r="O837" s="15">
        <v>306</v>
      </c>
      <c r="P837" t="s">
        <v>26120</v>
      </c>
      <c r="Q837" t="s">
        <v>25415</v>
      </c>
      <c r="R837" t="s">
        <v>27336</v>
      </c>
    </row>
    <row r="838" spans="2:18" ht="11" outlineLevel="1" x14ac:dyDescent="0.15">
      <c r="B838" t="s">
        <v>552</v>
      </c>
      <c r="C838" t="s">
        <v>25437</v>
      </c>
      <c r="D838" t="s">
        <v>26470</v>
      </c>
      <c r="E838" t="s">
        <v>26471</v>
      </c>
      <c r="F838" t="s">
        <v>10430</v>
      </c>
      <c r="G838" t="s">
        <v>26535</v>
      </c>
      <c r="H838" t="s">
        <v>25433</v>
      </c>
      <c r="I838" t="s">
        <v>25417</v>
      </c>
      <c r="J838" t="s">
        <v>25417</v>
      </c>
      <c r="K838" s="5"/>
      <c r="L838" s="5"/>
      <c r="M838" s="5">
        <v>30.591999999999999</v>
      </c>
      <c r="N838" t="s">
        <v>967</v>
      </c>
      <c r="O838" s="15">
        <v>306</v>
      </c>
      <c r="P838" t="s">
        <v>26120</v>
      </c>
      <c r="Q838" t="s">
        <v>25415</v>
      </c>
      <c r="R838" t="s">
        <v>27337</v>
      </c>
    </row>
    <row r="839" spans="2:18" ht="11" outlineLevel="1" x14ac:dyDescent="0.15">
      <c r="B839" t="s">
        <v>552</v>
      </c>
      <c r="C839" t="s">
        <v>25437</v>
      </c>
      <c r="D839" t="s">
        <v>26470</v>
      </c>
      <c r="E839" t="s">
        <v>26471</v>
      </c>
      <c r="F839" t="s">
        <v>10430</v>
      </c>
      <c r="G839" t="s">
        <v>26535</v>
      </c>
      <c r="H839" t="s">
        <v>25435</v>
      </c>
      <c r="I839" t="s">
        <v>25420</v>
      </c>
      <c r="J839" t="s">
        <v>25420</v>
      </c>
      <c r="K839" s="5"/>
      <c r="L839" s="5"/>
      <c r="M839" s="5">
        <v>55.459000000000003</v>
      </c>
      <c r="N839" t="s">
        <v>967</v>
      </c>
      <c r="O839" s="15">
        <v>306</v>
      </c>
      <c r="P839" t="s">
        <v>26120</v>
      </c>
      <c r="Q839" t="s">
        <v>25415</v>
      </c>
      <c r="R839" t="s">
        <v>27338</v>
      </c>
    </row>
    <row r="840" spans="2:18" ht="11" outlineLevel="1" x14ac:dyDescent="0.15">
      <c r="B840" t="s">
        <v>552</v>
      </c>
      <c r="C840" t="s">
        <v>25437</v>
      </c>
      <c r="D840" t="s">
        <v>26470</v>
      </c>
      <c r="E840" t="s">
        <v>26471</v>
      </c>
      <c r="F840" t="s">
        <v>10430</v>
      </c>
      <c r="G840" t="s">
        <v>26535</v>
      </c>
      <c r="H840" t="s">
        <v>25437</v>
      </c>
      <c r="I840" t="s">
        <v>25422</v>
      </c>
      <c r="J840" t="s">
        <v>25423</v>
      </c>
      <c r="K840" s="5"/>
      <c r="L840" s="5"/>
      <c r="M840" s="5">
        <v>57.341999999999999</v>
      </c>
      <c r="N840" t="s">
        <v>967</v>
      </c>
      <c r="O840" s="15">
        <v>306</v>
      </c>
      <c r="P840" t="s">
        <v>26120</v>
      </c>
      <c r="Q840" t="s">
        <v>25415</v>
      </c>
      <c r="R840" t="s">
        <v>27339</v>
      </c>
    </row>
    <row r="841" spans="2:18" ht="11" outlineLevel="1" x14ac:dyDescent="0.15">
      <c r="B841" t="s">
        <v>552</v>
      </c>
      <c r="C841" t="s">
        <v>25437</v>
      </c>
      <c r="D841" t="s">
        <v>26470</v>
      </c>
      <c r="E841" t="s">
        <v>26471</v>
      </c>
      <c r="F841" t="s">
        <v>10430</v>
      </c>
      <c r="G841" t="s">
        <v>26535</v>
      </c>
      <c r="H841" t="s">
        <v>25437</v>
      </c>
      <c r="I841" t="s">
        <v>25425</v>
      </c>
      <c r="J841" t="s">
        <v>25423</v>
      </c>
      <c r="K841" s="5"/>
      <c r="L841" s="5"/>
      <c r="M841" s="5">
        <v>0</v>
      </c>
      <c r="N841" t="s">
        <v>967</v>
      </c>
      <c r="O841" s="15">
        <v>306</v>
      </c>
      <c r="P841" t="s">
        <v>26120</v>
      </c>
      <c r="Q841" t="s">
        <v>25415</v>
      </c>
      <c r="R841" t="s">
        <v>27340</v>
      </c>
    </row>
    <row r="842" spans="2:18" ht="11" outlineLevel="1" x14ac:dyDescent="0.15">
      <c r="B842" t="s">
        <v>552</v>
      </c>
      <c r="C842" t="s">
        <v>25437</v>
      </c>
      <c r="D842" t="s">
        <v>26470</v>
      </c>
      <c r="E842" t="s">
        <v>26471</v>
      </c>
      <c r="F842" t="s">
        <v>10430</v>
      </c>
      <c r="G842" t="s">
        <v>26535</v>
      </c>
      <c r="H842" t="s">
        <v>25437</v>
      </c>
      <c r="I842" t="s">
        <v>25427</v>
      </c>
      <c r="J842" t="s">
        <v>25423</v>
      </c>
      <c r="K842" s="5"/>
      <c r="L842" s="5"/>
      <c r="M842" s="5">
        <v>57.341999999999999</v>
      </c>
      <c r="N842" t="s">
        <v>967</v>
      </c>
      <c r="O842" s="15">
        <v>306</v>
      </c>
      <c r="P842" t="s">
        <v>26120</v>
      </c>
      <c r="Q842" t="s">
        <v>25415</v>
      </c>
      <c r="R842" t="s">
        <v>27341</v>
      </c>
    </row>
    <row r="843" spans="2:18" ht="11" outlineLevel="1" x14ac:dyDescent="0.15">
      <c r="B843" t="s">
        <v>552</v>
      </c>
      <c r="C843" t="s">
        <v>25437</v>
      </c>
      <c r="D843" t="s">
        <v>26470</v>
      </c>
      <c r="E843" t="s">
        <v>26542</v>
      </c>
      <c r="G843" t="s">
        <v>26543</v>
      </c>
      <c r="I843" t="s">
        <v>25412</v>
      </c>
      <c r="J843" t="s">
        <v>25413</v>
      </c>
      <c r="K843" s="5"/>
      <c r="L843" s="5"/>
      <c r="M843" s="5">
        <v>7.02</v>
      </c>
      <c r="N843" t="s">
        <v>967</v>
      </c>
      <c r="O843" s="15">
        <v>306</v>
      </c>
      <c r="P843" t="s">
        <v>26120</v>
      </c>
      <c r="Q843" t="s">
        <v>25415</v>
      </c>
      <c r="R843" t="s">
        <v>27342</v>
      </c>
    </row>
    <row r="844" spans="2:18" ht="11" outlineLevel="1" x14ac:dyDescent="0.15">
      <c r="B844" t="s">
        <v>552</v>
      </c>
      <c r="C844" t="s">
        <v>25437</v>
      </c>
      <c r="D844" t="s">
        <v>26470</v>
      </c>
      <c r="E844" t="s">
        <v>26542</v>
      </c>
      <c r="G844" t="s">
        <v>26543</v>
      </c>
      <c r="H844" t="s">
        <v>25433</v>
      </c>
      <c r="I844" t="s">
        <v>25417</v>
      </c>
      <c r="J844" t="s">
        <v>25417</v>
      </c>
      <c r="K844" s="5"/>
      <c r="L844" s="5"/>
      <c r="M844" s="5">
        <v>0</v>
      </c>
      <c r="N844" t="s">
        <v>967</v>
      </c>
      <c r="O844" s="15">
        <v>306</v>
      </c>
      <c r="P844" t="s">
        <v>26120</v>
      </c>
      <c r="Q844" t="s">
        <v>25415</v>
      </c>
      <c r="R844" t="s">
        <v>27343</v>
      </c>
    </row>
    <row r="845" spans="2:18" ht="11" outlineLevel="1" x14ac:dyDescent="0.15">
      <c r="B845" t="s">
        <v>552</v>
      </c>
      <c r="C845" t="s">
        <v>25437</v>
      </c>
      <c r="D845" t="s">
        <v>26470</v>
      </c>
      <c r="E845" t="s">
        <v>26542</v>
      </c>
      <c r="G845" t="s">
        <v>26543</v>
      </c>
      <c r="H845" t="s">
        <v>25435</v>
      </c>
      <c r="I845" t="s">
        <v>25420</v>
      </c>
      <c r="J845" t="s">
        <v>25420</v>
      </c>
      <c r="K845" s="5"/>
      <c r="L845" s="5"/>
      <c r="M845" s="5">
        <v>0</v>
      </c>
      <c r="N845" t="s">
        <v>967</v>
      </c>
      <c r="O845" s="15">
        <v>306</v>
      </c>
      <c r="P845" t="s">
        <v>26120</v>
      </c>
      <c r="Q845" t="s">
        <v>25415</v>
      </c>
      <c r="R845" t="s">
        <v>27344</v>
      </c>
    </row>
    <row r="846" spans="2:18" ht="11" outlineLevel="1" x14ac:dyDescent="0.15">
      <c r="B846" t="s">
        <v>552</v>
      </c>
      <c r="C846" t="s">
        <v>25437</v>
      </c>
      <c r="D846" t="s">
        <v>26470</v>
      </c>
      <c r="E846" t="s">
        <v>26542</v>
      </c>
      <c r="G846" t="s">
        <v>26543</v>
      </c>
      <c r="H846" t="s">
        <v>25437</v>
      </c>
      <c r="I846" t="s">
        <v>25422</v>
      </c>
      <c r="J846" t="s">
        <v>25423</v>
      </c>
      <c r="K846" s="5"/>
      <c r="L846" s="5"/>
      <c r="M846" s="5">
        <v>0</v>
      </c>
      <c r="N846" t="s">
        <v>967</v>
      </c>
      <c r="O846" s="15">
        <v>306</v>
      </c>
      <c r="P846" t="s">
        <v>26120</v>
      </c>
      <c r="Q846" t="s">
        <v>25415</v>
      </c>
      <c r="R846" t="s">
        <v>27345</v>
      </c>
    </row>
    <row r="847" spans="2:18" ht="11" outlineLevel="1" x14ac:dyDescent="0.15">
      <c r="B847" t="s">
        <v>552</v>
      </c>
      <c r="C847" t="s">
        <v>25437</v>
      </c>
      <c r="D847" t="s">
        <v>26470</v>
      </c>
      <c r="E847" t="s">
        <v>26542</v>
      </c>
      <c r="G847" t="s">
        <v>26543</v>
      </c>
      <c r="H847" t="s">
        <v>25437</v>
      </c>
      <c r="I847" t="s">
        <v>25425</v>
      </c>
      <c r="J847" t="s">
        <v>25423</v>
      </c>
      <c r="K847" s="5"/>
      <c r="L847" s="5"/>
      <c r="M847" s="5">
        <v>0</v>
      </c>
      <c r="N847" t="s">
        <v>967</v>
      </c>
      <c r="O847" s="15">
        <v>306</v>
      </c>
      <c r="P847" t="s">
        <v>26120</v>
      </c>
      <c r="Q847" t="s">
        <v>25415</v>
      </c>
      <c r="R847" t="s">
        <v>27346</v>
      </c>
    </row>
    <row r="848" spans="2:18" ht="11" outlineLevel="1" x14ac:dyDescent="0.15">
      <c r="B848" t="s">
        <v>552</v>
      </c>
      <c r="C848" t="s">
        <v>25437</v>
      </c>
      <c r="D848" t="s">
        <v>26470</v>
      </c>
      <c r="E848" t="s">
        <v>26542</v>
      </c>
      <c r="G848" t="s">
        <v>26543</v>
      </c>
      <c r="H848" t="s">
        <v>25437</v>
      </c>
      <c r="I848" t="s">
        <v>25427</v>
      </c>
      <c r="J848" t="s">
        <v>25423</v>
      </c>
      <c r="K848" s="5"/>
      <c r="L848" s="5"/>
      <c r="M848" s="5">
        <v>0</v>
      </c>
      <c r="N848" t="s">
        <v>967</v>
      </c>
      <c r="O848" s="15">
        <v>306</v>
      </c>
      <c r="P848" t="s">
        <v>26120</v>
      </c>
      <c r="Q848" t="s">
        <v>25415</v>
      </c>
      <c r="R848" t="s">
        <v>27347</v>
      </c>
    </row>
    <row r="849" spans="2:18" ht="11" outlineLevel="1" x14ac:dyDescent="0.15">
      <c r="B849" t="s">
        <v>552</v>
      </c>
      <c r="C849" t="s">
        <v>25437</v>
      </c>
      <c r="D849" t="s">
        <v>26470</v>
      </c>
      <c r="E849" t="s">
        <v>26542</v>
      </c>
      <c r="G849" t="s">
        <v>26550</v>
      </c>
      <c r="I849" t="s">
        <v>25412</v>
      </c>
      <c r="J849" t="s">
        <v>25413</v>
      </c>
      <c r="K849" s="5"/>
      <c r="L849" s="5"/>
      <c r="M849" s="5">
        <v>3.1589999999999998</v>
      </c>
      <c r="N849" t="s">
        <v>967</v>
      </c>
      <c r="O849" s="15">
        <v>306</v>
      </c>
      <c r="P849" t="s">
        <v>26120</v>
      </c>
      <c r="Q849" t="s">
        <v>25415</v>
      </c>
      <c r="R849" t="s">
        <v>27348</v>
      </c>
    </row>
    <row r="850" spans="2:18" ht="11" outlineLevel="1" x14ac:dyDescent="0.15">
      <c r="B850" t="s">
        <v>552</v>
      </c>
      <c r="C850" t="s">
        <v>25437</v>
      </c>
      <c r="D850" t="s">
        <v>26470</v>
      </c>
      <c r="E850" t="s">
        <v>26542</v>
      </c>
      <c r="G850" t="s">
        <v>26550</v>
      </c>
      <c r="H850" t="s">
        <v>25433</v>
      </c>
      <c r="I850" t="s">
        <v>25417</v>
      </c>
      <c r="J850" t="s">
        <v>25417</v>
      </c>
      <c r="K850" s="5"/>
      <c r="L850" s="5"/>
      <c r="M850" s="5">
        <v>0</v>
      </c>
      <c r="N850" t="s">
        <v>967</v>
      </c>
      <c r="O850" s="15">
        <v>306</v>
      </c>
      <c r="P850" t="s">
        <v>26120</v>
      </c>
      <c r="Q850" t="s">
        <v>25415</v>
      </c>
      <c r="R850" t="s">
        <v>27349</v>
      </c>
    </row>
    <row r="851" spans="2:18" ht="11" outlineLevel="1" x14ac:dyDescent="0.15">
      <c r="B851" t="s">
        <v>552</v>
      </c>
      <c r="C851" t="s">
        <v>25437</v>
      </c>
      <c r="D851" t="s">
        <v>26470</v>
      </c>
      <c r="E851" t="s">
        <v>26542</v>
      </c>
      <c r="G851" t="s">
        <v>26550</v>
      </c>
      <c r="H851" t="s">
        <v>25435</v>
      </c>
      <c r="I851" t="s">
        <v>25420</v>
      </c>
      <c r="J851" t="s">
        <v>25420</v>
      </c>
      <c r="K851" s="5"/>
      <c r="L851" s="5"/>
      <c r="M851" s="5">
        <v>0</v>
      </c>
      <c r="N851" t="s">
        <v>967</v>
      </c>
      <c r="O851" s="15">
        <v>306</v>
      </c>
      <c r="P851" t="s">
        <v>26120</v>
      </c>
      <c r="Q851" t="s">
        <v>25415</v>
      </c>
      <c r="R851" t="s">
        <v>27350</v>
      </c>
    </row>
    <row r="852" spans="2:18" ht="11" outlineLevel="1" x14ac:dyDescent="0.15">
      <c r="B852" t="s">
        <v>552</v>
      </c>
      <c r="C852" t="s">
        <v>25437</v>
      </c>
      <c r="D852" t="s">
        <v>26470</v>
      </c>
      <c r="E852" t="s">
        <v>26542</v>
      </c>
      <c r="G852" t="s">
        <v>26550</v>
      </c>
      <c r="H852" t="s">
        <v>25437</v>
      </c>
      <c r="I852" t="s">
        <v>25422</v>
      </c>
      <c r="J852" t="s">
        <v>25423</v>
      </c>
      <c r="K852" s="5"/>
      <c r="L852" s="5"/>
      <c r="M852" s="5">
        <v>0</v>
      </c>
      <c r="N852" t="s">
        <v>967</v>
      </c>
      <c r="O852" s="15">
        <v>306</v>
      </c>
      <c r="P852" t="s">
        <v>26120</v>
      </c>
      <c r="Q852" t="s">
        <v>25415</v>
      </c>
      <c r="R852" t="s">
        <v>27351</v>
      </c>
    </row>
    <row r="853" spans="2:18" ht="11" outlineLevel="1" x14ac:dyDescent="0.15">
      <c r="B853" t="s">
        <v>552</v>
      </c>
      <c r="C853" t="s">
        <v>25437</v>
      </c>
      <c r="D853" t="s">
        <v>26470</v>
      </c>
      <c r="E853" t="s">
        <v>26542</v>
      </c>
      <c r="G853" t="s">
        <v>26550</v>
      </c>
      <c r="H853" t="s">
        <v>25437</v>
      </c>
      <c r="I853" t="s">
        <v>25425</v>
      </c>
      <c r="J853" t="s">
        <v>25423</v>
      </c>
      <c r="K853" s="5"/>
      <c r="L853" s="5"/>
      <c r="M853" s="5">
        <v>0</v>
      </c>
      <c r="N853" t="s">
        <v>967</v>
      </c>
      <c r="O853" s="15">
        <v>306</v>
      </c>
      <c r="P853" t="s">
        <v>26120</v>
      </c>
      <c r="Q853" t="s">
        <v>25415</v>
      </c>
      <c r="R853" t="s">
        <v>27352</v>
      </c>
    </row>
    <row r="854" spans="2:18" ht="11" outlineLevel="1" x14ac:dyDescent="0.15">
      <c r="B854" t="s">
        <v>552</v>
      </c>
      <c r="C854" t="s">
        <v>25437</v>
      </c>
      <c r="D854" t="s">
        <v>26470</v>
      </c>
      <c r="E854" t="s">
        <v>26542</v>
      </c>
      <c r="G854" t="s">
        <v>26550</v>
      </c>
      <c r="H854" t="s">
        <v>25437</v>
      </c>
      <c r="I854" t="s">
        <v>25427</v>
      </c>
      <c r="J854" t="s">
        <v>25423</v>
      </c>
      <c r="K854" s="5"/>
      <c r="L854" s="5"/>
      <c r="M854" s="5">
        <v>0</v>
      </c>
      <c r="N854" t="s">
        <v>967</v>
      </c>
      <c r="O854" s="15">
        <v>306</v>
      </c>
      <c r="P854" t="s">
        <v>26120</v>
      </c>
      <c r="Q854" t="s">
        <v>25415</v>
      </c>
      <c r="R854" t="s">
        <v>27353</v>
      </c>
    </row>
    <row r="855" spans="2:18" ht="11" outlineLevel="1" x14ac:dyDescent="0.15">
      <c r="B855" t="s">
        <v>552</v>
      </c>
      <c r="C855" t="s">
        <v>25437</v>
      </c>
      <c r="D855" t="s">
        <v>26470</v>
      </c>
      <c r="E855" t="s">
        <v>26542</v>
      </c>
      <c r="G855" t="s">
        <v>26557</v>
      </c>
      <c r="I855" t="s">
        <v>25412</v>
      </c>
      <c r="J855" t="s">
        <v>25413</v>
      </c>
      <c r="K855" s="5"/>
      <c r="L855" s="5"/>
      <c r="M855" s="5">
        <v>4.38</v>
      </c>
      <c r="N855" t="s">
        <v>967</v>
      </c>
      <c r="O855" s="15">
        <v>306</v>
      </c>
      <c r="P855" t="s">
        <v>26120</v>
      </c>
      <c r="Q855" t="s">
        <v>25415</v>
      </c>
      <c r="R855" t="s">
        <v>27354</v>
      </c>
    </row>
    <row r="856" spans="2:18" ht="11" outlineLevel="1" x14ac:dyDescent="0.15">
      <c r="B856" t="s">
        <v>552</v>
      </c>
      <c r="C856" t="s">
        <v>25437</v>
      </c>
      <c r="D856" t="s">
        <v>26470</v>
      </c>
      <c r="E856" t="s">
        <v>26542</v>
      </c>
      <c r="G856" t="s">
        <v>26557</v>
      </c>
      <c r="H856" t="s">
        <v>25433</v>
      </c>
      <c r="I856" t="s">
        <v>25417</v>
      </c>
      <c r="J856" t="s">
        <v>25417</v>
      </c>
      <c r="K856" s="5"/>
      <c r="L856" s="5"/>
      <c r="M856" s="5">
        <v>0</v>
      </c>
      <c r="N856" t="s">
        <v>967</v>
      </c>
      <c r="O856" s="15">
        <v>306</v>
      </c>
      <c r="P856" t="s">
        <v>26120</v>
      </c>
      <c r="Q856" t="s">
        <v>25415</v>
      </c>
      <c r="R856" t="s">
        <v>27355</v>
      </c>
    </row>
    <row r="857" spans="2:18" ht="11" outlineLevel="1" x14ac:dyDescent="0.15">
      <c r="B857" t="s">
        <v>552</v>
      </c>
      <c r="C857" t="s">
        <v>25437</v>
      </c>
      <c r="D857" t="s">
        <v>26470</v>
      </c>
      <c r="E857" t="s">
        <v>26542</v>
      </c>
      <c r="G857" t="s">
        <v>26557</v>
      </c>
      <c r="H857" t="s">
        <v>25435</v>
      </c>
      <c r="I857" t="s">
        <v>25420</v>
      </c>
      <c r="J857" t="s">
        <v>25420</v>
      </c>
      <c r="K857" s="5"/>
      <c r="L857" s="5"/>
      <c r="M857" s="5">
        <v>0</v>
      </c>
      <c r="N857" t="s">
        <v>967</v>
      </c>
      <c r="O857" s="15">
        <v>306</v>
      </c>
      <c r="P857" t="s">
        <v>26120</v>
      </c>
      <c r="Q857" t="s">
        <v>25415</v>
      </c>
      <c r="R857" t="s">
        <v>27356</v>
      </c>
    </row>
    <row r="858" spans="2:18" ht="11" outlineLevel="1" x14ac:dyDescent="0.15">
      <c r="B858" t="s">
        <v>552</v>
      </c>
      <c r="C858" t="s">
        <v>25437</v>
      </c>
      <c r="D858" t="s">
        <v>26470</v>
      </c>
      <c r="E858" t="s">
        <v>26542</v>
      </c>
      <c r="G858" t="s">
        <v>26557</v>
      </c>
      <c r="H858" t="s">
        <v>25437</v>
      </c>
      <c r="I858" t="s">
        <v>25422</v>
      </c>
      <c r="J858" t="s">
        <v>25423</v>
      </c>
      <c r="K858" s="5"/>
      <c r="L858" s="5"/>
      <c r="M858" s="5">
        <v>0</v>
      </c>
      <c r="N858" t="s">
        <v>967</v>
      </c>
      <c r="O858" s="15">
        <v>306</v>
      </c>
      <c r="P858" t="s">
        <v>26120</v>
      </c>
      <c r="Q858" t="s">
        <v>25415</v>
      </c>
      <c r="R858" t="s">
        <v>27357</v>
      </c>
    </row>
    <row r="859" spans="2:18" ht="11" outlineLevel="1" x14ac:dyDescent="0.15">
      <c r="B859" t="s">
        <v>552</v>
      </c>
      <c r="C859" t="s">
        <v>25437</v>
      </c>
      <c r="D859" t="s">
        <v>26470</v>
      </c>
      <c r="E859" t="s">
        <v>26542</v>
      </c>
      <c r="G859" t="s">
        <v>26557</v>
      </c>
      <c r="H859" t="s">
        <v>25437</v>
      </c>
      <c r="I859" t="s">
        <v>25425</v>
      </c>
      <c r="J859" t="s">
        <v>25423</v>
      </c>
      <c r="K859" s="5"/>
      <c r="L859" s="5"/>
      <c r="M859" s="5">
        <v>0</v>
      </c>
      <c r="N859" t="s">
        <v>967</v>
      </c>
      <c r="O859" s="15">
        <v>306</v>
      </c>
      <c r="P859" t="s">
        <v>26120</v>
      </c>
      <c r="Q859" t="s">
        <v>25415</v>
      </c>
      <c r="R859" t="s">
        <v>27358</v>
      </c>
    </row>
    <row r="860" spans="2:18" ht="11" outlineLevel="1" x14ac:dyDescent="0.15">
      <c r="B860" t="s">
        <v>552</v>
      </c>
      <c r="C860" t="s">
        <v>25437</v>
      </c>
      <c r="D860" t="s">
        <v>26470</v>
      </c>
      <c r="E860" t="s">
        <v>26542</v>
      </c>
      <c r="G860" t="s">
        <v>26557</v>
      </c>
      <c r="H860" t="s">
        <v>25437</v>
      </c>
      <c r="I860" t="s">
        <v>25427</v>
      </c>
      <c r="J860" t="s">
        <v>25423</v>
      </c>
      <c r="K860" s="5"/>
      <c r="L860" s="5"/>
      <c r="M860" s="5">
        <v>0</v>
      </c>
      <c r="N860" t="s">
        <v>967</v>
      </c>
      <c r="O860" s="15">
        <v>306</v>
      </c>
      <c r="P860" t="s">
        <v>26120</v>
      </c>
      <c r="Q860" t="s">
        <v>25415</v>
      </c>
      <c r="R860" t="s">
        <v>27359</v>
      </c>
    </row>
    <row r="861" spans="2:18" ht="11" outlineLevel="1" x14ac:dyDescent="0.15">
      <c r="B861" t="s">
        <v>552</v>
      </c>
      <c r="C861" t="s">
        <v>25437</v>
      </c>
      <c r="D861" t="s">
        <v>26470</v>
      </c>
      <c r="E861" t="s">
        <v>26542</v>
      </c>
      <c r="G861" t="s">
        <v>26564</v>
      </c>
      <c r="I861" t="s">
        <v>25412</v>
      </c>
      <c r="J861" t="s">
        <v>25413</v>
      </c>
      <c r="K861" s="5"/>
      <c r="L861" s="5"/>
      <c r="M861" s="5">
        <v>2.2799999999999998</v>
      </c>
      <c r="N861" t="s">
        <v>967</v>
      </c>
      <c r="O861" s="15">
        <v>307</v>
      </c>
      <c r="P861" t="s">
        <v>26120</v>
      </c>
      <c r="Q861" t="s">
        <v>25415</v>
      </c>
      <c r="R861" t="s">
        <v>27360</v>
      </c>
    </row>
    <row r="862" spans="2:18" ht="11" outlineLevel="1" x14ac:dyDescent="0.15">
      <c r="B862" t="s">
        <v>552</v>
      </c>
      <c r="C862" t="s">
        <v>25437</v>
      </c>
      <c r="D862" t="s">
        <v>26470</v>
      </c>
      <c r="E862" t="s">
        <v>26542</v>
      </c>
      <c r="G862" t="s">
        <v>26564</v>
      </c>
      <c r="H862" t="s">
        <v>25433</v>
      </c>
      <c r="I862" t="s">
        <v>25417</v>
      </c>
      <c r="J862" t="s">
        <v>25417</v>
      </c>
      <c r="K862" s="5"/>
      <c r="L862" s="5"/>
      <c r="M862" s="5">
        <v>0</v>
      </c>
      <c r="N862" t="s">
        <v>967</v>
      </c>
      <c r="O862" s="15">
        <v>307</v>
      </c>
      <c r="P862" t="s">
        <v>26120</v>
      </c>
      <c r="Q862" t="s">
        <v>25415</v>
      </c>
      <c r="R862" t="s">
        <v>27361</v>
      </c>
    </row>
    <row r="863" spans="2:18" ht="11" outlineLevel="1" x14ac:dyDescent="0.15">
      <c r="B863" t="s">
        <v>552</v>
      </c>
      <c r="C863" t="s">
        <v>25437</v>
      </c>
      <c r="D863" t="s">
        <v>26470</v>
      </c>
      <c r="E863" t="s">
        <v>26542</v>
      </c>
      <c r="G863" t="s">
        <v>26564</v>
      </c>
      <c r="H863" t="s">
        <v>25435</v>
      </c>
      <c r="I863" t="s">
        <v>25420</v>
      </c>
      <c r="J863" t="s">
        <v>25420</v>
      </c>
      <c r="K863" s="5"/>
      <c r="L863" s="5"/>
      <c r="M863" s="5">
        <v>0</v>
      </c>
      <c r="N863" t="s">
        <v>967</v>
      </c>
      <c r="O863" s="15">
        <v>307</v>
      </c>
      <c r="P863" t="s">
        <v>26120</v>
      </c>
      <c r="Q863" t="s">
        <v>25415</v>
      </c>
      <c r="R863" t="s">
        <v>27362</v>
      </c>
    </row>
    <row r="864" spans="2:18" ht="11" outlineLevel="1" x14ac:dyDescent="0.15">
      <c r="B864" t="s">
        <v>552</v>
      </c>
      <c r="C864" t="s">
        <v>25437</v>
      </c>
      <c r="D864" t="s">
        <v>26470</v>
      </c>
      <c r="E864" t="s">
        <v>26542</v>
      </c>
      <c r="G864" t="s">
        <v>26564</v>
      </c>
      <c r="H864" t="s">
        <v>25437</v>
      </c>
      <c r="I864" t="s">
        <v>25422</v>
      </c>
      <c r="J864" t="s">
        <v>25423</v>
      </c>
      <c r="K864" s="5"/>
      <c r="L864" s="5"/>
      <c r="M864" s="5">
        <v>0</v>
      </c>
      <c r="N864" t="s">
        <v>967</v>
      </c>
      <c r="O864" s="15">
        <v>307</v>
      </c>
      <c r="P864" t="s">
        <v>26120</v>
      </c>
      <c r="Q864" t="s">
        <v>25415</v>
      </c>
      <c r="R864" t="s">
        <v>27363</v>
      </c>
    </row>
    <row r="865" spans="2:18" ht="11" outlineLevel="1" x14ac:dyDescent="0.15">
      <c r="B865" t="s">
        <v>552</v>
      </c>
      <c r="C865" t="s">
        <v>25437</v>
      </c>
      <c r="D865" t="s">
        <v>26470</v>
      </c>
      <c r="E865" t="s">
        <v>26542</v>
      </c>
      <c r="G865" t="s">
        <v>26564</v>
      </c>
      <c r="H865" t="s">
        <v>25437</v>
      </c>
      <c r="I865" t="s">
        <v>25425</v>
      </c>
      <c r="J865" t="s">
        <v>25423</v>
      </c>
      <c r="K865" s="5"/>
      <c r="L865" s="5"/>
      <c r="M865" s="5">
        <v>0</v>
      </c>
      <c r="N865" t="s">
        <v>967</v>
      </c>
      <c r="O865" s="15">
        <v>307</v>
      </c>
      <c r="P865" t="s">
        <v>26120</v>
      </c>
      <c r="Q865" t="s">
        <v>25415</v>
      </c>
      <c r="R865" t="s">
        <v>27364</v>
      </c>
    </row>
    <row r="866" spans="2:18" ht="11" outlineLevel="1" x14ac:dyDescent="0.15">
      <c r="B866" t="s">
        <v>552</v>
      </c>
      <c r="C866" t="s">
        <v>25437</v>
      </c>
      <c r="D866" t="s">
        <v>26470</v>
      </c>
      <c r="E866" t="s">
        <v>26542</v>
      </c>
      <c r="G866" t="s">
        <v>26564</v>
      </c>
      <c r="H866" t="s">
        <v>25437</v>
      </c>
      <c r="I866" t="s">
        <v>25427</v>
      </c>
      <c r="J866" t="s">
        <v>25423</v>
      </c>
      <c r="K866" s="5"/>
      <c r="L866" s="5"/>
      <c r="M866" s="5">
        <v>0</v>
      </c>
      <c r="N866" t="s">
        <v>967</v>
      </c>
      <c r="O866" s="15">
        <v>307</v>
      </c>
      <c r="P866" t="s">
        <v>26120</v>
      </c>
      <c r="Q866" t="s">
        <v>25415</v>
      </c>
      <c r="R866" t="s">
        <v>27365</v>
      </c>
    </row>
    <row r="867" spans="2:18" ht="11" outlineLevel="1" x14ac:dyDescent="0.15">
      <c r="B867" t="s">
        <v>552</v>
      </c>
      <c r="C867" t="s">
        <v>25437</v>
      </c>
      <c r="D867" t="s">
        <v>26470</v>
      </c>
      <c r="E867" t="s">
        <v>26542</v>
      </c>
      <c r="G867" t="s">
        <v>26521</v>
      </c>
      <c r="I867" t="s">
        <v>25412</v>
      </c>
      <c r="J867" t="s">
        <v>25413</v>
      </c>
      <c r="K867" s="5"/>
      <c r="L867" s="5"/>
      <c r="M867" s="5">
        <v>25.866</v>
      </c>
      <c r="N867" t="s">
        <v>967</v>
      </c>
      <c r="O867" s="15">
        <v>307</v>
      </c>
      <c r="P867" t="s">
        <v>26120</v>
      </c>
      <c r="Q867" t="s">
        <v>25415</v>
      </c>
      <c r="R867" t="s">
        <v>27366</v>
      </c>
    </row>
    <row r="868" spans="2:18" ht="11" outlineLevel="1" x14ac:dyDescent="0.15">
      <c r="B868" t="s">
        <v>552</v>
      </c>
      <c r="C868" t="s">
        <v>25437</v>
      </c>
      <c r="D868" t="s">
        <v>26470</v>
      </c>
      <c r="E868" t="s">
        <v>26542</v>
      </c>
      <c r="G868" t="s">
        <v>26521</v>
      </c>
      <c r="H868" t="s">
        <v>25433</v>
      </c>
      <c r="I868" t="s">
        <v>25417</v>
      </c>
      <c r="J868" t="s">
        <v>25417</v>
      </c>
      <c r="K868" s="5"/>
      <c r="L868" s="5"/>
      <c r="M868" s="5">
        <v>0</v>
      </c>
      <c r="N868" t="s">
        <v>967</v>
      </c>
      <c r="O868" s="15">
        <v>307</v>
      </c>
      <c r="P868" t="s">
        <v>26120</v>
      </c>
      <c r="Q868" t="s">
        <v>25415</v>
      </c>
      <c r="R868" t="s">
        <v>27367</v>
      </c>
    </row>
    <row r="869" spans="2:18" ht="11" outlineLevel="1" x14ac:dyDescent="0.15">
      <c r="B869" t="s">
        <v>552</v>
      </c>
      <c r="C869" t="s">
        <v>25437</v>
      </c>
      <c r="D869" t="s">
        <v>26470</v>
      </c>
      <c r="E869" t="s">
        <v>26542</v>
      </c>
      <c r="G869" t="s">
        <v>26521</v>
      </c>
      <c r="H869" t="s">
        <v>25435</v>
      </c>
      <c r="I869" t="s">
        <v>25420</v>
      </c>
      <c r="J869" t="s">
        <v>25420</v>
      </c>
      <c r="K869" s="5"/>
      <c r="L869" s="5"/>
      <c r="M869" s="5">
        <v>0</v>
      </c>
      <c r="N869" t="s">
        <v>967</v>
      </c>
      <c r="O869" s="15">
        <v>307</v>
      </c>
      <c r="P869" t="s">
        <v>26120</v>
      </c>
      <c r="Q869" t="s">
        <v>25415</v>
      </c>
      <c r="R869" t="s">
        <v>27368</v>
      </c>
    </row>
    <row r="870" spans="2:18" ht="11" outlineLevel="1" x14ac:dyDescent="0.15">
      <c r="B870" t="s">
        <v>552</v>
      </c>
      <c r="C870" t="s">
        <v>25437</v>
      </c>
      <c r="D870" t="s">
        <v>26470</v>
      </c>
      <c r="E870" t="s">
        <v>26542</v>
      </c>
      <c r="G870" t="s">
        <v>26521</v>
      </c>
      <c r="H870" t="s">
        <v>25437</v>
      </c>
      <c r="I870" t="s">
        <v>25422</v>
      </c>
      <c r="J870" t="s">
        <v>25423</v>
      </c>
      <c r="K870" s="5"/>
      <c r="L870" s="5"/>
      <c r="M870" s="5">
        <v>0</v>
      </c>
      <c r="N870" t="s">
        <v>967</v>
      </c>
      <c r="O870" s="15">
        <v>307</v>
      </c>
      <c r="P870" t="s">
        <v>26120</v>
      </c>
      <c r="Q870" t="s">
        <v>25415</v>
      </c>
      <c r="R870" t="s">
        <v>27369</v>
      </c>
    </row>
    <row r="871" spans="2:18" ht="11" outlineLevel="1" x14ac:dyDescent="0.15">
      <c r="B871" t="s">
        <v>552</v>
      </c>
      <c r="C871" t="s">
        <v>25437</v>
      </c>
      <c r="D871" t="s">
        <v>26470</v>
      </c>
      <c r="E871" t="s">
        <v>26542</v>
      </c>
      <c r="G871" t="s">
        <v>26521</v>
      </c>
      <c r="H871" t="s">
        <v>25437</v>
      </c>
      <c r="I871" t="s">
        <v>25425</v>
      </c>
      <c r="J871" t="s">
        <v>25423</v>
      </c>
      <c r="K871" s="5"/>
      <c r="L871" s="5"/>
      <c r="M871" s="5">
        <v>0</v>
      </c>
      <c r="N871" t="s">
        <v>967</v>
      </c>
      <c r="O871" s="15">
        <v>307</v>
      </c>
      <c r="P871" t="s">
        <v>26120</v>
      </c>
      <c r="Q871" t="s">
        <v>25415</v>
      </c>
      <c r="R871" t="s">
        <v>27370</v>
      </c>
    </row>
    <row r="872" spans="2:18" ht="11" outlineLevel="1" x14ac:dyDescent="0.15">
      <c r="B872" t="s">
        <v>552</v>
      </c>
      <c r="C872" t="s">
        <v>25437</v>
      </c>
      <c r="D872" t="s">
        <v>26470</v>
      </c>
      <c r="E872" t="s">
        <v>26542</v>
      </c>
      <c r="G872" t="s">
        <v>26521</v>
      </c>
      <c r="H872" t="s">
        <v>25437</v>
      </c>
      <c r="I872" t="s">
        <v>25427</v>
      </c>
      <c r="J872" t="s">
        <v>25423</v>
      </c>
      <c r="K872" s="5"/>
      <c r="L872" s="5"/>
      <c r="M872" s="5">
        <v>0</v>
      </c>
      <c r="N872" t="s">
        <v>967</v>
      </c>
      <c r="O872" s="15">
        <v>307</v>
      </c>
      <c r="P872" t="s">
        <v>26120</v>
      </c>
      <c r="Q872" t="s">
        <v>25415</v>
      </c>
      <c r="R872" t="s">
        <v>27371</v>
      </c>
    </row>
    <row r="873" spans="2:18" ht="11" outlineLevel="1" x14ac:dyDescent="0.15">
      <c r="B873" t="s">
        <v>552</v>
      </c>
      <c r="C873" t="s">
        <v>25437</v>
      </c>
      <c r="D873" t="s">
        <v>26470</v>
      </c>
      <c r="E873" t="s">
        <v>26542</v>
      </c>
      <c r="F873" t="s">
        <v>10430</v>
      </c>
      <c r="G873" t="s">
        <v>26571</v>
      </c>
      <c r="I873" t="s">
        <v>25412</v>
      </c>
      <c r="J873" t="s">
        <v>25413</v>
      </c>
      <c r="K873" s="5"/>
      <c r="L873" s="5"/>
      <c r="M873" s="5">
        <v>42.704999999999998</v>
      </c>
      <c r="N873" t="s">
        <v>967</v>
      </c>
      <c r="O873" s="15">
        <v>307</v>
      </c>
      <c r="P873" t="s">
        <v>26120</v>
      </c>
      <c r="Q873" t="s">
        <v>25415</v>
      </c>
      <c r="R873" t="s">
        <v>27372</v>
      </c>
    </row>
    <row r="874" spans="2:18" ht="11" outlineLevel="1" x14ac:dyDescent="0.15">
      <c r="B874" t="s">
        <v>552</v>
      </c>
      <c r="C874" t="s">
        <v>25437</v>
      </c>
      <c r="D874" t="s">
        <v>26470</v>
      </c>
      <c r="E874" t="s">
        <v>26542</v>
      </c>
      <c r="F874" t="s">
        <v>10430</v>
      </c>
      <c r="G874" t="s">
        <v>26571</v>
      </c>
      <c r="H874" t="s">
        <v>25433</v>
      </c>
      <c r="I874" t="s">
        <v>25417</v>
      </c>
      <c r="J874" t="s">
        <v>25417</v>
      </c>
      <c r="K874" s="5"/>
      <c r="L874" s="5"/>
      <c r="M874" s="5">
        <v>0</v>
      </c>
      <c r="N874" t="s">
        <v>967</v>
      </c>
      <c r="O874" s="15">
        <v>307</v>
      </c>
      <c r="P874" t="s">
        <v>26120</v>
      </c>
      <c r="Q874" t="s">
        <v>25415</v>
      </c>
      <c r="R874" t="s">
        <v>27373</v>
      </c>
    </row>
    <row r="875" spans="2:18" ht="11" outlineLevel="1" x14ac:dyDescent="0.15">
      <c r="B875" t="s">
        <v>552</v>
      </c>
      <c r="C875" t="s">
        <v>25437</v>
      </c>
      <c r="D875" t="s">
        <v>26470</v>
      </c>
      <c r="E875" t="s">
        <v>26542</v>
      </c>
      <c r="F875" t="s">
        <v>10430</v>
      </c>
      <c r="G875" t="s">
        <v>26571</v>
      </c>
      <c r="H875" t="s">
        <v>25435</v>
      </c>
      <c r="I875" t="s">
        <v>25420</v>
      </c>
      <c r="J875" t="s">
        <v>25420</v>
      </c>
      <c r="K875" s="5"/>
      <c r="L875" s="5"/>
      <c r="M875" s="5">
        <v>0</v>
      </c>
      <c r="N875" t="s">
        <v>967</v>
      </c>
      <c r="O875" s="15">
        <v>307</v>
      </c>
      <c r="P875" t="s">
        <v>26120</v>
      </c>
      <c r="Q875" t="s">
        <v>25415</v>
      </c>
      <c r="R875" t="s">
        <v>27374</v>
      </c>
    </row>
    <row r="876" spans="2:18" ht="11" outlineLevel="1" x14ac:dyDescent="0.15">
      <c r="B876" t="s">
        <v>552</v>
      </c>
      <c r="C876" t="s">
        <v>25437</v>
      </c>
      <c r="D876" t="s">
        <v>26470</v>
      </c>
      <c r="E876" t="s">
        <v>26542</v>
      </c>
      <c r="F876" t="s">
        <v>10430</v>
      </c>
      <c r="G876" t="s">
        <v>26571</v>
      </c>
      <c r="H876" t="s">
        <v>25437</v>
      </c>
      <c r="I876" t="s">
        <v>25422</v>
      </c>
      <c r="J876" t="s">
        <v>25423</v>
      </c>
      <c r="K876" s="5"/>
      <c r="L876" s="5"/>
      <c r="M876" s="5">
        <v>0</v>
      </c>
      <c r="N876" t="s">
        <v>967</v>
      </c>
      <c r="O876" s="15">
        <v>307</v>
      </c>
      <c r="P876" t="s">
        <v>26120</v>
      </c>
      <c r="Q876" t="s">
        <v>25415</v>
      </c>
      <c r="R876" t="s">
        <v>27375</v>
      </c>
    </row>
    <row r="877" spans="2:18" ht="11" outlineLevel="1" x14ac:dyDescent="0.15">
      <c r="B877" t="s">
        <v>552</v>
      </c>
      <c r="C877" t="s">
        <v>25437</v>
      </c>
      <c r="D877" t="s">
        <v>26470</v>
      </c>
      <c r="E877" t="s">
        <v>26542</v>
      </c>
      <c r="F877" t="s">
        <v>10430</v>
      </c>
      <c r="G877" t="s">
        <v>26571</v>
      </c>
      <c r="H877" t="s">
        <v>25437</v>
      </c>
      <c r="I877" t="s">
        <v>25425</v>
      </c>
      <c r="J877" t="s">
        <v>25423</v>
      </c>
      <c r="K877" s="5"/>
      <c r="L877" s="5"/>
      <c r="M877" s="5">
        <v>0</v>
      </c>
      <c r="N877" t="s">
        <v>967</v>
      </c>
      <c r="O877" s="15">
        <v>307</v>
      </c>
      <c r="P877" t="s">
        <v>26120</v>
      </c>
      <c r="Q877" t="s">
        <v>25415</v>
      </c>
      <c r="R877" t="s">
        <v>27376</v>
      </c>
    </row>
    <row r="878" spans="2:18" ht="11" outlineLevel="1" x14ac:dyDescent="0.15">
      <c r="B878" t="s">
        <v>552</v>
      </c>
      <c r="C878" t="s">
        <v>25437</v>
      </c>
      <c r="D878" t="s">
        <v>26470</v>
      </c>
      <c r="E878" t="s">
        <v>26542</v>
      </c>
      <c r="F878" t="s">
        <v>10430</v>
      </c>
      <c r="G878" t="s">
        <v>26571</v>
      </c>
      <c r="H878" t="s">
        <v>25437</v>
      </c>
      <c r="I878" t="s">
        <v>25427</v>
      </c>
      <c r="J878" t="s">
        <v>25423</v>
      </c>
      <c r="K878" s="5"/>
      <c r="L878" s="5"/>
      <c r="M878" s="5">
        <v>0</v>
      </c>
      <c r="N878" t="s">
        <v>967</v>
      </c>
      <c r="O878" s="15">
        <v>307</v>
      </c>
      <c r="P878" t="s">
        <v>26120</v>
      </c>
      <c r="Q878" t="s">
        <v>25415</v>
      </c>
      <c r="R878" t="s">
        <v>27377</v>
      </c>
    </row>
    <row r="879" spans="2:18" ht="11" outlineLevel="1" x14ac:dyDescent="0.15">
      <c r="B879" t="s">
        <v>552</v>
      </c>
      <c r="C879" t="s">
        <v>25437</v>
      </c>
      <c r="D879" t="s">
        <v>26470</v>
      </c>
      <c r="E879" t="s">
        <v>26542</v>
      </c>
      <c r="F879" t="s">
        <v>10430</v>
      </c>
      <c r="G879" t="s">
        <v>26578</v>
      </c>
      <c r="I879" t="s">
        <v>25412</v>
      </c>
      <c r="J879" t="s">
        <v>25413</v>
      </c>
      <c r="K879" s="5"/>
      <c r="L879" s="5"/>
      <c r="M879" s="5">
        <v>287.03399999999999</v>
      </c>
      <c r="N879" t="s">
        <v>967</v>
      </c>
      <c r="O879" s="15">
        <v>307</v>
      </c>
      <c r="P879" t="s">
        <v>26120</v>
      </c>
      <c r="Q879" t="s">
        <v>25415</v>
      </c>
      <c r="R879" t="s">
        <v>27378</v>
      </c>
    </row>
    <row r="880" spans="2:18" ht="11" outlineLevel="1" x14ac:dyDescent="0.15">
      <c r="B880" t="s">
        <v>552</v>
      </c>
      <c r="C880" t="s">
        <v>25437</v>
      </c>
      <c r="D880" t="s">
        <v>26470</v>
      </c>
      <c r="E880" t="s">
        <v>26542</v>
      </c>
      <c r="F880" t="s">
        <v>10430</v>
      </c>
      <c r="G880" t="s">
        <v>26578</v>
      </c>
      <c r="H880" t="s">
        <v>25433</v>
      </c>
      <c r="I880" t="s">
        <v>25417</v>
      </c>
      <c r="J880" t="s">
        <v>25417</v>
      </c>
      <c r="K880" s="5"/>
      <c r="L880" s="5"/>
      <c r="M880" s="5">
        <v>30.591999999999999</v>
      </c>
      <c r="N880" t="s">
        <v>967</v>
      </c>
      <c r="O880" s="15">
        <v>307</v>
      </c>
      <c r="P880" t="s">
        <v>26120</v>
      </c>
      <c r="Q880" t="s">
        <v>25415</v>
      </c>
      <c r="R880" t="s">
        <v>27379</v>
      </c>
    </row>
    <row r="881" spans="2:18" ht="11" outlineLevel="1" x14ac:dyDescent="0.15">
      <c r="B881" t="s">
        <v>552</v>
      </c>
      <c r="C881" t="s">
        <v>25437</v>
      </c>
      <c r="D881" t="s">
        <v>26470</v>
      </c>
      <c r="E881" t="s">
        <v>26542</v>
      </c>
      <c r="F881" t="s">
        <v>10430</v>
      </c>
      <c r="G881" t="s">
        <v>26578</v>
      </c>
      <c r="H881" t="s">
        <v>25435</v>
      </c>
      <c r="I881" t="s">
        <v>25420</v>
      </c>
      <c r="J881" t="s">
        <v>25420</v>
      </c>
      <c r="K881" s="5"/>
      <c r="L881" s="5"/>
      <c r="M881" s="5">
        <v>55.459000000000003</v>
      </c>
      <c r="N881" t="s">
        <v>967</v>
      </c>
      <c r="O881" s="15">
        <v>307</v>
      </c>
      <c r="P881" t="s">
        <v>26120</v>
      </c>
      <c r="Q881" t="s">
        <v>25415</v>
      </c>
      <c r="R881" t="s">
        <v>27380</v>
      </c>
    </row>
    <row r="882" spans="2:18" ht="11" outlineLevel="1" x14ac:dyDescent="0.15">
      <c r="B882" t="s">
        <v>552</v>
      </c>
      <c r="C882" t="s">
        <v>25437</v>
      </c>
      <c r="D882" t="s">
        <v>26470</v>
      </c>
      <c r="E882" t="s">
        <v>26542</v>
      </c>
      <c r="F882" t="s">
        <v>10430</v>
      </c>
      <c r="G882" t="s">
        <v>26578</v>
      </c>
      <c r="H882" t="s">
        <v>25437</v>
      </c>
      <c r="I882" t="s">
        <v>25422</v>
      </c>
      <c r="J882" t="s">
        <v>25423</v>
      </c>
      <c r="K882" s="5"/>
      <c r="L882" s="5"/>
      <c r="M882" s="5">
        <v>57.341999999999999</v>
      </c>
      <c r="N882" t="s">
        <v>967</v>
      </c>
      <c r="O882" s="15">
        <v>307</v>
      </c>
      <c r="P882" t="s">
        <v>26120</v>
      </c>
      <c r="Q882" t="s">
        <v>25415</v>
      </c>
      <c r="R882" t="s">
        <v>27381</v>
      </c>
    </row>
    <row r="883" spans="2:18" ht="11" outlineLevel="1" x14ac:dyDescent="0.15">
      <c r="B883" t="s">
        <v>552</v>
      </c>
      <c r="C883" t="s">
        <v>25437</v>
      </c>
      <c r="D883" t="s">
        <v>26470</v>
      </c>
      <c r="E883" t="s">
        <v>26542</v>
      </c>
      <c r="F883" t="s">
        <v>10430</v>
      </c>
      <c r="G883" t="s">
        <v>26578</v>
      </c>
      <c r="H883" t="s">
        <v>25437</v>
      </c>
      <c r="I883" t="s">
        <v>25425</v>
      </c>
      <c r="J883" t="s">
        <v>25423</v>
      </c>
      <c r="K883" s="5"/>
      <c r="L883" s="5"/>
      <c r="M883" s="5">
        <v>0</v>
      </c>
      <c r="N883" t="s">
        <v>967</v>
      </c>
      <c r="O883" s="15">
        <v>307</v>
      </c>
      <c r="P883" t="s">
        <v>26120</v>
      </c>
      <c r="Q883" t="s">
        <v>25415</v>
      </c>
      <c r="R883" t="s">
        <v>27382</v>
      </c>
    </row>
    <row r="884" spans="2:18" ht="11" outlineLevel="1" x14ac:dyDescent="0.15">
      <c r="B884" t="s">
        <v>552</v>
      </c>
      <c r="C884" t="s">
        <v>25437</v>
      </c>
      <c r="D884" t="s">
        <v>26470</v>
      </c>
      <c r="E884" t="s">
        <v>26542</v>
      </c>
      <c r="F884" t="s">
        <v>10430</v>
      </c>
      <c r="G884" t="s">
        <v>26578</v>
      </c>
      <c r="H884" t="s">
        <v>25437</v>
      </c>
      <c r="I884" t="s">
        <v>25427</v>
      </c>
      <c r="J884" t="s">
        <v>25423</v>
      </c>
      <c r="K884" s="5"/>
      <c r="L884" s="5"/>
      <c r="M884" s="5">
        <v>57.341999999999999</v>
      </c>
      <c r="N884" t="s">
        <v>967</v>
      </c>
      <c r="O884" s="15">
        <v>307</v>
      </c>
      <c r="P884" t="s">
        <v>26120</v>
      </c>
      <c r="Q884" t="s">
        <v>25415</v>
      </c>
      <c r="R884" t="s">
        <v>27383</v>
      </c>
    </row>
    <row r="885" spans="2:18" ht="11" outlineLevel="1" x14ac:dyDescent="0.15">
      <c r="B885" t="s">
        <v>552</v>
      </c>
      <c r="C885" t="s">
        <v>25437</v>
      </c>
      <c r="D885" t="s">
        <v>26470</v>
      </c>
      <c r="E885" t="s">
        <v>26542</v>
      </c>
      <c r="F885" t="s">
        <v>10430</v>
      </c>
      <c r="G885" t="s">
        <v>26585</v>
      </c>
      <c r="I885" t="s">
        <v>25412</v>
      </c>
      <c r="J885" t="s">
        <v>25413</v>
      </c>
      <c r="K885" s="5">
        <v>47839</v>
      </c>
      <c r="L885" s="5">
        <v>6</v>
      </c>
      <c r="M885" s="5">
        <v>287.03399999999999</v>
      </c>
      <c r="N885" t="s">
        <v>967</v>
      </c>
      <c r="O885" s="15">
        <v>307</v>
      </c>
      <c r="P885" t="s">
        <v>26120</v>
      </c>
      <c r="Q885" t="s">
        <v>25415</v>
      </c>
      <c r="R885" t="s">
        <v>27384</v>
      </c>
    </row>
    <row r="886" spans="2:18" ht="11" outlineLevel="1" x14ac:dyDescent="0.15">
      <c r="B886" t="s">
        <v>552</v>
      </c>
      <c r="C886" t="s">
        <v>25437</v>
      </c>
      <c r="D886" t="s">
        <v>26470</v>
      </c>
      <c r="E886" t="s">
        <v>26542</v>
      </c>
      <c r="F886" t="s">
        <v>10430</v>
      </c>
      <c r="G886" t="s">
        <v>26585</v>
      </c>
      <c r="H886" t="s">
        <v>25433</v>
      </c>
      <c r="I886" t="s">
        <v>25417</v>
      </c>
      <c r="J886" t="s">
        <v>25417</v>
      </c>
      <c r="K886" s="5">
        <v>30592</v>
      </c>
      <c r="L886" s="5">
        <v>1</v>
      </c>
      <c r="M886" s="5">
        <v>30.591999999999999</v>
      </c>
      <c r="N886" t="s">
        <v>967</v>
      </c>
      <c r="O886" s="15">
        <v>307</v>
      </c>
      <c r="P886" t="s">
        <v>26120</v>
      </c>
      <c r="Q886" t="s">
        <v>25415</v>
      </c>
      <c r="R886" t="s">
        <v>27385</v>
      </c>
    </row>
    <row r="887" spans="2:18" ht="11" outlineLevel="1" x14ac:dyDescent="0.15">
      <c r="B887" t="s">
        <v>552</v>
      </c>
      <c r="C887" t="s">
        <v>25437</v>
      </c>
      <c r="D887" t="s">
        <v>26470</v>
      </c>
      <c r="E887" t="s">
        <v>26542</v>
      </c>
      <c r="F887" t="s">
        <v>10430</v>
      </c>
      <c r="G887" t="s">
        <v>26585</v>
      </c>
      <c r="H887" t="s">
        <v>25435</v>
      </c>
      <c r="I887" t="s">
        <v>25420</v>
      </c>
      <c r="J887" t="s">
        <v>25420</v>
      </c>
      <c r="K887" s="5">
        <v>27729.5</v>
      </c>
      <c r="L887" s="5">
        <v>2</v>
      </c>
      <c r="M887" s="5">
        <v>55.459000000000003</v>
      </c>
      <c r="N887" t="s">
        <v>967</v>
      </c>
      <c r="O887" s="15">
        <v>307</v>
      </c>
      <c r="P887" t="s">
        <v>26120</v>
      </c>
      <c r="Q887" t="s">
        <v>25415</v>
      </c>
      <c r="R887" t="s">
        <v>27386</v>
      </c>
    </row>
    <row r="888" spans="2:18" ht="11" outlineLevel="1" x14ac:dyDescent="0.15">
      <c r="B888" t="s">
        <v>552</v>
      </c>
      <c r="C888" t="s">
        <v>25437</v>
      </c>
      <c r="D888" t="s">
        <v>26470</v>
      </c>
      <c r="E888" t="s">
        <v>26542</v>
      </c>
      <c r="F888" t="s">
        <v>10430</v>
      </c>
      <c r="G888" t="s">
        <v>26585</v>
      </c>
      <c r="H888" t="s">
        <v>25437</v>
      </c>
      <c r="I888" t="s">
        <v>25422</v>
      </c>
      <c r="J888" t="s">
        <v>25423</v>
      </c>
      <c r="K888" s="5">
        <v>14335.5</v>
      </c>
      <c r="L888" s="5">
        <v>4</v>
      </c>
      <c r="M888" s="5">
        <v>57.341999999999999</v>
      </c>
      <c r="N888" t="s">
        <v>967</v>
      </c>
      <c r="O888" s="15">
        <v>307</v>
      </c>
      <c r="P888" t="s">
        <v>26120</v>
      </c>
      <c r="Q888" t="s">
        <v>25415</v>
      </c>
      <c r="R888" t="s">
        <v>27387</v>
      </c>
    </row>
    <row r="889" spans="2:18" ht="11" outlineLevel="1" x14ac:dyDescent="0.15">
      <c r="B889" t="s">
        <v>552</v>
      </c>
      <c r="C889" t="s">
        <v>25437</v>
      </c>
      <c r="D889" t="s">
        <v>26470</v>
      </c>
      <c r="E889" t="s">
        <v>26542</v>
      </c>
      <c r="F889" t="s">
        <v>10430</v>
      </c>
      <c r="G889" t="s">
        <v>26585</v>
      </c>
      <c r="H889" t="s">
        <v>25437</v>
      </c>
      <c r="I889" t="s">
        <v>25425</v>
      </c>
      <c r="J889" t="s">
        <v>25423</v>
      </c>
      <c r="K889" s="5"/>
      <c r="L889" s="5"/>
      <c r="M889" s="5">
        <v>0</v>
      </c>
      <c r="N889" t="s">
        <v>967</v>
      </c>
      <c r="O889" s="15">
        <v>307</v>
      </c>
      <c r="P889" t="s">
        <v>26120</v>
      </c>
      <c r="Q889" t="s">
        <v>25415</v>
      </c>
      <c r="R889" t="s">
        <v>27388</v>
      </c>
    </row>
    <row r="890" spans="2:18" ht="11" outlineLevel="1" x14ac:dyDescent="0.15">
      <c r="B890" t="s">
        <v>552</v>
      </c>
      <c r="C890" t="s">
        <v>25437</v>
      </c>
      <c r="D890" t="s">
        <v>26470</v>
      </c>
      <c r="E890" t="s">
        <v>26542</v>
      </c>
      <c r="F890" t="s">
        <v>10430</v>
      </c>
      <c r="G890" t="s">
        <v>26585</v>
      </c>
      <c r="H890" t="s">
        <v>25437</v>
      </c>
      <c r="I890" t="s">
        <v>25427</v>
      </c>
      <c r="J890" t="s">
        <v>25423</v>
      </c>
      <c r="K890" s="5">
        <v>14335.5</v>
      </c>
      <c r="L890" s="5">
        <v>4</v>
      </c>
      <c r="M890" s="5">
        <v>57.341999999999999</v>
      </c>
      <c r="N890" t="s">
        <v>967</v>
      </c>
      <c r="O890" s="15">
        <v>307</v>
      </c>
      <c r="P890" t="s">
        <v>26120</v>
      </c>
      <c r="Q890" t="s">
        <v>25415</v>
      </c>
      <c r="R890" t="s">
        <v>27389</v>
      </c>
    </row>
    <row r="891" spans="2:18" ht="11" outlineLevel="1" x14ac:dyDescent="0.15">
      <c r="B891" t="s">
        <v>549</v>
      </c>
      <c r="C891" t="s">
        <v>25437</v>
      </c>
      <c r="D891" t="s">
        <v>26470</v>
      </c>
      <c r="E891" t="s">
        <v>26471</v>
      </c>
      <c r="G891" t="s">
        <v>26592</v>
      </c>
      <c r="I891" t="s">
        <v>25412</v>
      </c>
      <c r="J891" t="s">
        <v>25413</v>
      </c>
      <c r="K891" s="5">
        <v>67759.332999999999</v>
      </c>
      <c r="L891" s="5">
        <v>3</v>
      </c>
      <c r="M891" s="5">
        <v>203.27799999999999</v>
      </c>
      <c r="N891" t="s">
        <v>967</v>
      </c>
      <c r="O891" s="15">
        <v>316</v>
      </c>
      <c r="P891" t="s">
        <v>26120</v>
      </c>
      <c r="Q891" t="s">
        <v>25415</v>
      </c>
      <c r="R891" t="s">
        <v>27390</v>
      </c>
    </row>
    <row r="892" spans="2:18" ht="11" outlineLevel="1" x14ac:dyDescent="0.15">
      <c r="B892" t="s">
        <v>549</v>
      </c>
      <c r="C892" t="s">
        <v>25437</v>
      </c>
      <c r="D892" t="s">
        <v>26470</v>
      </c>
      <c r="E892" t="s">
        <v>26471</v>
      </c>
      <c r="G892" t="s">
        <v>26592</v>
      </c>
      <c r="H892" t="s">
        <v>25433</v>
      </c>
      <c r="I892" t="s">
        <v>25417</v>
      </c>
      <c r="J892" t="s">
        <v>25417</v>
      </c>
      <c r="K892" s="5">
        <v>50749.5</v>
      </c>
      <c r="L892" s="5">
        <v>2</v>
      </c>
      <c r="M892" s="5">
        <v>101.499</v>
      </c>
      <c r="N892" t="s">
        <v>967</v>
      </c>
      <c r="O892" s="15">
        <v>316</v>
      </c>
      <c r="P892" t="s">
        <v>26120</v>
      </c>
      <c r="Q892" t="s">
        <v>25415</v>
      </c>
      <c r="R892" t="s">
        <v>27391</v>
      </c>
    </row>
    <row r="893" spans="2:18" ht="11" outlineLevel="1" x14ac:dyDescent="0.15">
      <c r="B893" t="s">
        <v>549</v>
      </c>
      <c r="C893" t="s">
        <v>25437</v>
      </c>
      <c r="D893" t="s">
        <v>26470</v>
      </c>
      <c r="E893" t="s">
        <v>26471</v>
      </c>
      <c r="G893" t="s">
        <v>26592</v>
      </c>
      <c r="H893" t="s">
        <v>25435</v>
      </c>
      <c r="I893" t="s">
        <v>25420</v>
      </c>
      <c r="J893" t="s">
        <v>25420</v>
      </c>
      <c r="K893" s="5">
        <v>59346</v>
      </c>
      <c r="L893" s="5">
        <v>1</v>
      </c>
      <c r="M893" s="5">
        <v>59.345999999999997</v>
      </c>
      <c r="N893" t="s">
        <v>967</v>
      </c>
      <c r="O893" s="15">
        <v>316</v>
      </c>
      <c r="P893" t="s">
        <v>26120</v>
      </c>
      <c r="Q893" t="s">
        <v>25415</v>
      </c>
      <c r="R893" t="s">
        <v>27392</v>
      </c>
    </row>
    <row r="894" spans="2:18" ht="11" outlineLevel="1" x14ac:dyDescent="0.15">
      <c r="B894" t="s">
        <v>549</v>
      </c>
      <c r="C894" t="s">
        <v>25437</v>
      </c>
      <c r="D894" t="s">
        <v>26470</v>
      </c>
      <c r="E894" t="s">
        <v>26471</v>
      </c>
      <c r="G894" t="s">
        <v>26592</v>
      </c>
      <c r="H894" t="s">
        <v>25437</v>
      </c>
      <c r="I894" t="s">
        <v>25422</v>
      </c>
      <c r="J894" t="s">
        <v>25423</v>
      </c>
      <c r="K894" s="5"/>
      <c r="L894" s="5"/>
      <c r="M894" s="5">
        <v>0</v>
      </c>
      <c r="N894" t="s">
        <v>967</v>
      </c>
      <c r="O894" s="15">
        <v>316</v>
      </c>
      <c r="P894" t="s">
        <v>26120</v>
      </c>
      <c r="Q894" t="s">
        <v>25415</v>
      </c>
      <c r="R894" t="s">
        <v>27393</v>
      </c>
    </row>
    <row r="895" spans="2:18" ht="11" outlineLevel="1" x14ac:dyDescent="0.15">
      <c r="B895" t="s">
        <v>549</v>
      </c>
      <c r="C895" t="s">
        <v>25437</v>
      </c>
      <c r="D895" t="s">
        <v>26470</v>
      </c>
      <c r="E895" t="s">
        <v>26471</v>
      </c>
      <c r="G895" t="s">
        <v>26592</v>
      </c>
      <c r="H895" t="s">
        <v>25437</v>
      </c>
      <c r="I895" t="s">
        <v>25425</v>
      </c>
      <c r="J895" t="s">
        <v>25423</v>
      </c>
      <c r="K895" s="5"/>
      <c r="L895" s="5"/>
      <c r="M895" s="5">
        <v>0</v>
      </c>
      <c r="N895" t="s">
        <v>967</v>
      </c>
      <c r="O895" s="15">
        <v>316</v>
      </c>
      <c r="P895" t="s">
        <v>26120</v>
      </c>
      <c r="Q895" t="s">
        <v>25415</v>
      </c>
      <c r="R895" t="s">
        <v>27394</v>
      </c>
    </row>
    <row r="896" spans="2:18" ht="11" outlineLevel="1" x14ac:dyDescent="0.15">
      <c r="B896" t="s">
        <v>549</v>
      </c>
      <c r="C896" t="s">
        <v>25437</v>
      </c>
      <c r="D896" t="s">
        <v>26470</v>
      </c>
      <c r="E896" t="s">
        <v>26471</v>
      </c>
      <c r="G896" t="s">
        <v>26592</v>
      </c>
      <c r="H896" t="s">
        <v>25437</v>
      </c>
      <c r="I896" t="s">
        <v>25427</v>
      </c>
      <c r="J896" t="s">
        <v>25423</v>
      </c>
      <c r="K896" s="5"/>
      <c r="L896" s="5"/>
      <c r="M896" s="5">
        <v>0</v>
      </c>
      <c r="N896" t="s">
        <v>967</v>
      </c>
      <c r="O896" s="15">
        <v>316</v>
      </c>
      <c r="P896" t="s">
        <v>26120</v>
      </c>
      <c r="Q896" t="s">
        <v>25415</v>
      </c>
      <c r="R896" t="s">
        <v>27395</v>
      </c>
    </row>
    <row r="897" spans="2:18" ht="11" outlineLevel="1" x14ac:dyDescent="0.15">
      <c r="B897" t="s">
        <v>549</v>
      </c>
      <c r="C897" t="s">
        <v>25437</v>
      </c>
      <c r="D897" t="s">
        <v>26470</v>
      </c>
      <c r="E897" t="s">
        <v>26471</v>
      </c>
      <c r="G897" t="s">
        <v>13631</v>
      </c>
      <c r="I897" t="s">
        <v>25412</v>
      </c>
      <c r="J897" t="s">
        <v>25413</v>
      </c>
      <c r="K897" s="5"/>
      <c r="L897" s="5"/>
      <c r="M897" s="5">
        <v>0</v>
      </c>
      <c r="N897" t="s">
        <v>967</v>
      </c>
      <c r="O897" s="15">
        <v>316</v>
      </c>
      <c r="P897" t="s">
        <v>26120</v>
      </c>
      <c r="Q897" t="s">
        <v>25415</v>
      </c>
      <c r="R897" t="s">
        <v>27396</v>
      </c>
    </row>
    <row r="898" spans="2:18" ht="11" outlineLevel="1" x14ac:dyDescent="0.15">
      <c r="B898" t="s">
        <v>549</v>
      </c>
      <c r="C898" t="s">
        <v>25437</v>
      </c>
      <c r="D898" t="s">
        <v>26470</v>
      </c>
      <c r="E898" t="s">
        <v>26471</v>
      </c>
      <c r="G898" t="s">
        <v>13631</v>
      </c>
      <c r="H898" t="s">
        <v>25433</v>
      </c>
      <c r="I898" t="s">
        <v>25417</v>
      </c>
      <c r="J898" t="s">
        <v>25417</v>
      </c>
      <c r="K898" s="5"/>
      <c r="L898" s="5"/>
      <c r="M898" s="5">
        <v>0</v>
      </c>
      <c r="N898" t="s">
        <v>967</v>
      </c>
      <c r="O898" s="15">
        <v>316</v>
      </c>
      <c r="P898" t="s">
        <v>26120</v>
      </c>
      <c r="Q898" t="s">
        <v>25415</v>
      </c>
      <c r="R898" t="s">
        <v>27397</v>
      </c>
    </row>
    <row r="899" spans="2:18" ht="11" outlineLevel="1" x14ac:dyDescent="0.15">
      <c r="B899" t="s">
        <v>549</v>
      </c>
      <c r="C899" t="s">
        <v>25437</v>
      </c>
      <c r="D899" t="s">
        <v>26470</v>
      </c>
      <c r="E899" t="s">
        <v>26471</v>
      </c>
      <c r="G899" t="s">
        <v>13631</v>
      </c>
      <c r="H899" t="s">
        <v>25435</v>
      </c>
      <c r="I899" t="s">
        <v>25420</v>
      </c>
      <c r="J899" t="s">
        <v>25420</v>
      </c>
      <c r="K899" s="5"/>
      <c r="L899" s="5"/>
      <c r="M899" s="5">
        <v>5.7880000000000003</v>
      </c>
      <c r="N899" t="s">
        <v>967</v>
      </c>
      <c r="O899" s="15">
        <v>316</v>
      </c>
      <c r="P899" t="s">
        <v>26120</v>
      </c>
      <c r="Q899" t="s">
        <v>25415</v>
      </c>
      <c r="R899" t="s">
        <v>27398</v>
      </c>
    </row>
    <row r="900" spans="2:18" ht="11" outlineLevel="1" x14ac:dyDescent="0.15">
      <c r="B900" t="s">
        <v>549</v>
      </c>
      <c r="C900" t="s">
        <v>25437</v>
      </c>
      <c r="D900" t="s">
        <v>26470</v>
      </c>
      <c r="E900" t="s">
        <v>26471</v>
      </c>
      <c r="G900" t="s">
        <v>13631</v>
      </c>
      <c r="H900" t="s">
        <v>25437</v>
      </c>
      <c r="I900" t="s">
        <v>25422</v>
      </c>
      <c r="J900" t="s">
        <v>25423</v>
      </c>
      <c r="K900" s="5"/>
      <c r="L900" s="5"/>
      <c r="M900" s="5">
        <v>9.2680000000000007</v>
      </c>
      <c r="N900" t="s">
        <v>967</v>
      </c>
      <c r="O900" s="15">
        <v>316</v>
      </c>
      <c r="P900" t="s">
        <v>26120</v>
      </c>
      <c r="Q900" t="s">
        <v>25415</v>
      </c>
      <c r="R900" t="s">
        <v>27399</v>
      </c>
    </row>
    <row r="901" spans="2:18" ht="11" outlineLevel="1" x14ac:dyDescent="0.15">
      <c r="B901" t="s">
        <v>549</v>
      </c>
      <c r="C901" t="s">
        <v>25437</v>
      </c>
      <c r="D901" t="s">
        <v>26470</v>
      </c>
      <c r="E901" t="s">
        <v>26471</v>
      </c>
      <c r="G901" t="s">
        <v>13631</v>
      </c>
      <c r="H901" t="s">
        <v>25437</v>
      </c>
      <c r="I901" t="s">
        <v>25425</v>
      </c>
      <c r="J901" t="s">
        <v>25423</v>
      </c>
      <c r="K901" s="5"/>
      <c r="L901" s="5"/>
      <c r="M901" s="5">
        <v>0</v>
      </c>
      <c r="N901" t="s">
        <v>967</v>
      </c>
      <c r="O901" s="15">
        <v>316</v>
      </c>
      <c r="P901" t="s">
        <v>26120</v>
      </c>
      <c r="Q901" t="s">
        <v>25415</v>
      </c>
      <c r="R901" t="s">
        <v>27400</v>
      </c>
    </row>
    <row r="902" spans="2:18" ht="11" outlineLevel="1" x14ac:dyDescent="0.15">
      <c r="B902" t="s">
        <v>549</v>
      </c>
      <c r="C902" t="s">
        <v>25437</v>
      </c>
      <c r="D902" t="s">
        <v>26470</v>
      </c>
      <c r="E902" t="s">
        <v>26471</v>
      </c>
      <c r="G902" t="s">
        <v>13631</v>
      </c>
      <c r="H902" t="s">
        <v>25437</v>
      </c>
      <c r="I902" t="s">
        <v>25427</v>
      </c>
      <c r="J902" t="s">
        <v>25423</v>
      </c>
      <c r="K902" s="5"/>
      <c r="L902" s="5"/>
      <c r="M902" s="5">
        <v>9.2680000000000007</v>
      </c>
      <c r="N902" t="s">
        <v>967</v>
      </c>
      <c r="O902" s="15">
        <v>316</v>
      </c>
      <c r="P902" t="s">
        <v>26120</v>
      </c>
      <c r="Q902" t="s">
        <v>25415</v>
      </c>
      <c r="R902" t="s">
        <v>27401</v>
      </c>
    </row>
    <row r="903" spans="2:18" ht="11" outlineLevel="1" x14ac:dyDescent="0.15">
      <c r="B903" t="s">
        <v>549</v>
      </c>
      <c r="C903" t="s">
        <v>25437</v>
      </c>
      <c r="D903" t="s">
        <v>26470</v>
      </c>
      <c r="E903" t="s">
        <v>26471</v>
      </c>
      <c r="G903" t="s">
        <v>26606</v>
      </c>
      <c r="I903" t="s">
        <v>25412</v>
      </c>
      <c r="J903" t="s">
        <v>25413</v>
      </c>
      <c r="K903" s="5"/>
      <c r="L903" s="5"/>
      <c r="M903" s="5">
        <v>0</v>
      </c>
      <c r="N903" t="s">
        <v>967</v>
      </c>
      <c r="O903" s="15">
        <v>316</v>
      </c>
      <c r="P903" t="s">
        <v>26120</v>
      </c>
      <c r="Q903" t="s">
        <v>25415</v>
      </c>
      <c r="R903" t="s">
        <v>27402</v>
      </c>
    </row>
    <row r="904" spans="2:18" ht="11" outlineLevel="1" x14ac:dyDescent="0.15">
      <c r="B904" t="s">
        <v>549</v>
      </c>
      <c r="C904" t="s">
        <v>25437</v>
      </c>
      <c r="D904" t="s">
        <v>26470</v>
      </c>
      <c r="E904" t="s">
        <v>26471</v>
      </c>
      <c r="G904" t="s">
        <v>26606</v>
      </c>
      <c r="H904" t="s">
        <v>25433</v>
      </c>
      <c r="I904" t="s">
        <v>25417</v>
      </c>
      <c r="J904" t="s">
        <v>25417</v>
      </c>
      <c r="K904" s="5"/>
      <c r="L904" s="5"/>
      <c r="M904" s="5">
        <v>9.9779999999999998</v>
      </c>
      <c r="N904" t="s">
        <v>967</v>
      </c>
      <c r="O904" s="15">
        <v>316</v>
      </c>
      <c r="P904" t="s">
        <v>26120</v>
      </c>
      <c r="Q904" t="s">
        <v>25415</v>
      </c>
      <c r="R904" t="s">
        <v>27403</v>
      </c>
    </row>
    <row r="905" spans="2:18" ht="11" outlineLevel="1" x14ac:dyDescent="0.15">
      <c r="B905" t="s">
        <v>549</v>
      </c>
      <c r="C905" t="s">
        <v>25437</v>
      </c>
      <c r="D905" t="s">
        <v>26470</v>
      </c>
      <c r="E905" t="s">
        <v>26471</v>
      </c>
      <c r="G905" t="s">
        <v>26606</v>
      </c>
      <c r="H905" t="s">
        <v>25435</v>
      </c>
      <c r="I905" t="s">
        <v>25420</v>
      </c>
      <c r="J905" t="s">
        <v>25420</v>
      </c>
      <c r="K905" s="5"/>
      <c r="L905" s="5"/>
      <c r="M905" s="5">
        <v>19.748000000000001</v>
      </c>
      <c r="N905" t="s">
        <v>967</v>
      </c>
      <c r="O905" s="15">
        <v>316</v>
      </c>
      <c r="P905" t="s">
        <v>26120</v>
      </c>
      <c r="Q905" t="s">
        <v>25415</v>
      </c>
      <c r="R905" t="s">
        <v>27404</v>
      </c>
    </row>
    <row r="906" spans="2:18" ht="11" outlineLevel="1" x14ac:dyDescent="0.15">
      <c r="B906" t="s">
        <v>549</v>
      </c>
      <c r="C906" t="s">
        <v>25437</v>
      </c>
      <c r="D906" t="s">
        <v>26470</v>
      </c>
      <c r="E906" t="s">
        <v>26471</v>
      </c>
      <c r="G906" t="s">
        <v>26606</v>
      </c>
      <c r="H906" t="s">
        <v>25437</v>
      </c>
      <c r="I906" t="s">
        <v>25422</v>
      </c>
      <c r="J906" t="s">
        <v>25423</v>
      </c>
      <c r="K906" s="5"/>
      <c r="L906" s="5"/>
      <c r="M906" s="5">
        <v>0</v>
      </c>
      <c r="N906" t="s">
        <v>967</v>
      </c>
      <c r="O906" s="15">
        <v>316</v>
      </c>
      <c r="P906" t="s">
        <v>26120</v>
      </c>
      <c r="Q906" t="s">
        <v>25415</v>
      </c>
      <c r="R906" t="s">
        <v>27405</v>
      </c>
    </row>
    <row r="907" spans="2:18" ht="11" outlineLevel="1" x14ac:dyDescent="0.15">
      <c r="B907" t="s">
        <v>549</v>
      </c>
      <c r="C907" t="s">
        <v>25437</v>
      </c>
      <c r="D907" t="s">
        <v>26470</v>
      </c>
      <c r="E907" t="s">
        <v>26471</v>
      </c>
      <c r="G907" t="s">
        <v>26606</v>
      </c>
      <c r="H907" t="s">
        <v>25437</v>
      </c>
      <c r="I907" t="s">
        <v>25425</v>
      </c>
      <c r="J907" t="s">
        <v>25423</v>
      </c>
      <c r="K907" s="5"/>
      <c r="L907" s="5"/>
      <c r="M907" s="5">
        <v>0</v>
      </c>
      <c r="N907" t="s">
        <v>967</v>
      </c>
      <c r="O907" s="15">
        <v>316</v>
      </c>
      <c r="P907" t="s">
        <v>26120</v>
      </c>
      <c r="Q907" t="s">
        <v>25415</v>
      </c>
      <c r="R907" t="s">
        <v>27406</v>
      </c>
    </row>
    <row r="908" spans="2:18" ht="11" outlineLevel="1" x14ac:dyDescent="0.15">
      <c r="B908" t="s">
        <v>549</v>
      </c>
      <c r="C908" t="s">
        <v>25437</v>
      </c>
      <c r="D908" t="s">
        <v>26470</v>
      </c>
      <c r="E908" t="s">
        <v>26471</v>
      </c>
      <c r="G908" t="s">
        <v>26606</v>
      </c>
      <c r="H908" t="s">
        <v>25437</v>
      </c>
      <c r="I908" t="s">
        <v>25427</v>
      </c>
      <c r="J908" t="s">
        <v>25423</v>
      </c>
      <c r="K908" s="5"/>
      <c r="L908" s="5"/>
      <c r="M908" s="5">
        <v>0</v>
      </c>
      <c r="N908" t="s">
        <v>967</v>
      </c>
      <c r="O908" s="15">
        <v>316</v>
      </c>
      <c r="P908" t="s">
        <v>26120</v>
      </c>
      <c r="Q908" t="s">
        <v>25415</v>
      </c>
      <c r="R908" t="s">
        <v>27407</v>
      </c>
    </row>
    <row r="909" spans="2:18" ht="11" outlineLevel="1" x14ac:dyDescent="0.15">
      <c r="B909" t="s">
        <v>549</v>
      </c>
      <c r="C909" t="s">
        <v>25437</v>
      </c>
      <c r="D909" t="s">
        <v>26470</v>
      </c>
      <c r="E909" t="s">
        <v>26471</v>
      </c>
      <c r="G909" t="s">
        <v>26599</v>
      </c>
      <c r="I909" t="s">
        <v>25412</v>
      </c>
      <c r="J909" t="s">
        <v>25413</v>
      </c>
      <c r="K909" s="5"/>
      <c r="L909" s="5"/>
      <c r="M909" s="5">
        <v>5.0279999999999996</v>
      </c>
      <c r="N909" t="s">
        <v>967</v>
      </c>
      <c r="O909" s="15">
        <v>316</v>
      </c>
      <c r="P909" t="s">
        <v>26120</v>
      </c>
      <c r="Q909" t="s">
        <v>25415</v>
      </c>
      <c r="R909" t="s">
        <v>27408</v>
      </c>
    </row>
    <row r="910" spans="2:18" ht="11" outlineLevel="1" x14ac:dyDescent="0.15">
      <c r="B910" t="s">
        <v>549</v>
      </c>
      <c r="C910" t="s">
        <v>25437</v>
      </c>
      <c r="D910" t="s">
        <v>26470</v>
      </c>
      <c r="E910" t="s">
        <v>26471</v>
      </c>
      <c r="G910" t="s">
        <v>26599</v>
      </c>
      <c r="H910" t="s">
        <v>25433</v>
      </c>
      <c r="I910" t="s">
        <v>25417</v>
      </c>
      <c r="J910" t="s">
        <v>25417</v>
      </c>
      <c r="K910" s="5"/>
      <c r="L910" s="5"/>
      <c r="M910" s="5">
        <v>0</v>
      </c>
      <c r="N910" t="s">
        <v>967</v>
      </c>
      <c r="O910" s="15">
        <v>316</v>
      </c>
      <c r="P910" t="s">
        <v>26120</v>
      </c>
      <c r="Q910" t="s">
        <v>25415</v>
      </c>
      <c r="R910" t="s">
        <v>27409</v>
      </c>
    </row>
    <row r="911" spans="2:18" ht="11" outlineLevel="1" x14ac:dyDescent="0.15">
      <c r="B911" t="s">
        <v>549</v>
      </c>
      <c r="C911" t="s">
        <v>25437</v>
      </c>
      <c r="D911" t="s">
        <v>26470</v>
      </c>
      <c r="E911" t="s">
        <v>26471</v>
      </c>
      <c r="G911" t="s">
        <v>26599</v>
      </c>
      <c r="H911" t="s">
        <v>25435</v>
      </c>
      <c r="I911" t="s">
        <v>25420</v>
      </c>
      <c r="J911" t="s">
        <v>25420</v>
      </c>
      <c r="K911" s="5"/>
      <c r="L911" s="5"/>
      <c r="M911" s="5">
        <v>3.4220000000000002</v>
      </c>
      <c r="N911" t="s">
        <v>967</v>
      </c>
      <c r="O911" s="15">
        <v>316</v>
      </c>
      <c r="P911" t="s">
        <v>26120</v>
      </c>
      <c r="Q911" t="s">
        <v>25415</v>
      </c>
      <c r="R911" t="s">
        <v>27410</v>
      </c>
    </row>
    <row r="912" spans="2:18" ht="11" outlineLevel="1" x14ac:dyDescent="0.15">
      <c r="B912" t="s">
        <v>549</v>
      </c>
      <c r="C912" t="s">
        <v>25437</v>
      </c>
      <c r="D912" t="s">
        <v>26470</v>
      </c>
      <c r="E912" t="s">
        <v>26471</v>
      </c>
      <c r="G912" t="s">
        <v>26599</v>
      </c>
      <c r="H912" t="s">
        <v>25437</v>
      </c>
      <c r="I912" t="s">
        <v>25422</v>
      </c>
      <c r="J912" t="s">
        <v>25423</v>
      </c>
      <c r="K912" s="5"/>
      <c r="L912" s="5"/>
      <c r="M912" s="5">
        <v>1.7110000000000001</v>
      </c>
      <c r="N912" t="s">
        <v>967</v>
      </c>
      <c r="O912" s="15">
        <v>316</v>
      </c>
      <c r="P912" t="s">
        <v>26120</v>
      </c>
      <c r="Q912" t="s">
        <v>25415</v>
      </c>
      <c r="R912" t="s">
        <v>27411</v>
      </c>
    </row>
    <row r="913" spans="2:18" ht="11" outlineLevel="1" x14ac:dyDescent="0.15">
      <c r="B913" t="s">
        <v>549</v>
      </c>
      <c r="C913" t="s">
        <v>25437</v>
      </c>
      <c r="D913" t="s">
        <v>26470</v>
      </c>
      <c r="E913" t="s">
        <v>26471</v>
      </c>
      <c r="G913" t="s">
        <v>26599</v>
      </c>
      <c r="H913" t="s">
        <v>25437</v>
      </c>
      <c r="I913" t="s">
        <v>25425</v>
      </c>
      <c r="J913" t="s">
        <v>25423</v>
      </c>
      <c r="K913" s="5"/>
      <c r="L913" s="5"/>
      <c r="M913" s="5">
        <v>0</v>
      </c>
      <c r="N913" t="s">
        <v>967</v>
      </c>
      <c r="O913" s="15">
        <v>316</v>
      </c>
      <c r="P913" t="s">
        <v>26120</v>
      </c>
      <c r="Q913" t="s">
        <v>25415</v>
      </c>
      <c r="R913" t="s">
        <v>27412</v>
      </c>
    </row>
    <row r="914" spans="2:18" ht="11" outlineLevel="1" x14ac:dyDescent="0.15">
      <c r="B914" t="s">
        <v>549</v>
      </c>
      <c r="C914" t="s">
        <v>25437</v>
      </c>
      <c r="D914" t="s">
        <v>26470</v>
      </c>
      <c r="E914" t="s">
        <v>26471</v>
      </c>
      <c r="G914" t="s">
        <v>26599</v>
      </c>
      <c r="H914" t="s">
        <v>25437</v>
      </c>
      <c r="I914" t="s">
        <v>25427</v>
      </c>
      <c r="J914" t="s">
        <v>25423</v>
      </c>
      <c r="K914" s="5"/>
      <c r="L914" s="5"/>
      <c r="M914" s="5">
        <v>1.7110000000000001</v>
      </c>
      <c r="N914" t="s">
        <v>967</v>
      </c>
      <c r="O914" s="15">
        <v>316</v>
      </c>
      <c r="P914" t="s">
        <v>26120</v>
      </c>
      <c r="Q914" t="s">
        <v>25415</v>
      </c>
      <c r="R914" t="s">
        <v>27413</v>
      </c>
    </row>
    <row r="915" spans="2:18" ht="11" outlineLevel="1" x14ac:dyDescent="0.15">
      <c r="B915" t="s">
        <v>549</v>
      </c>
      <c r="C915" t="s">
        <v>25437</v>
      </c>
      <c r="D915" t="s">
        <v>26470</v>
      </c>
      <c r="E915" t="s">
        <v>26471</v>
      </c>
      <c r="G915" t="s">
        <v>26613</v>
      </c>
      <c r="I915" t="s">
        <v>25412</v>
      </c>
      <c r="J915" t="s">
        <v>25413</v>
      </c>
      <c r="K915" s="5"/>
      <c r="L915" s="5"/>
      <c r="M915" s="5">
        <v>9.3770000000000007</v>
      </c>
      <c r="N915" t="s">
        <v>967</v>
      </c>
      <c r="O915" s="15">
        <v>316</v>
      </c>
      <c r="P915" t="s">
        <v>26120</v>
      </c>
      <c r="Q915" t="s">
        <v>25415</v>
      </c>
      <c r="R915" t="s">
        <v>27414</v>
      </c>
    </row>
    <row r="916" spans="2:18" ht="11" outlineLevel="1" x14ac:dyDescent="0.15">
      <c r="B916" t="s">
        <v>549</v>
      </c>
      <c r="C916" t="s">
        <v>25437</v>
      </c>
      <c r="D916" t="s">
        <v>26470</v>
      </c>
      <c r="E916" t="s">
        <v>26471</v>
      </c>
      <c r="G916" t="s">
        <v>26613</v>
      </c>
      <c r="H916" t="s">
        <v>25433</v>
      </c>
      <c r="I916" t="s">
        <v>25417</v>
      </c>
      <c r="J916" t="s">
        <v>25417</v>
      </c>
      <c r="K916" s="5"/>
      <c r="L916" s="5"/>
      <c r="M916" s="5">
        <v>4.8310000000000004</v>
      </c>
      <c r="N916" t="s">
        <v>967</v>
      </c>
      <c r="O916" s="15">
        <v>316</v>
      </c>
      <c r="P916" t="s">
        <v>26120</v>
      </c>
      <c r="Q916" t="s">
        <v>25415</v>
      </c>
      <c r="R916" t="s">
        <v>27415</v>
      </c>
    </row>
    <row r="917" spans="2:18" ht="11" outlineLevel="1" x14ac:dyDescent="0.15">
      <c r="B917" t="s">
        <v>549</v>
      </c>
      <c r="C917" t="s">
        <v>25437</v>
      </c>
      <c r="D917" t="s">
        <v>26470</v>
      </c>
      <c r="E917" t="s">
        <v>26471</v>
      </c>
      <c r="G917" t="s">
        <v>26613</v>
      </c>
      <c r="H917" t="s">
        <v>25435</v>
      </c>
      <c r="I917" t="s">
        <v>25420</v>
      </c>
      <c r="J917" t="s">
        <v>25420</v>
      </c>
      <c r="K917" s="5"/>
      <c r="L917" s="5"/>
      <c r="M917" s="5">
        <v>0</v>
      </c>
      <c r="N917" t="s">
        <v>967</v>
      </c>
      <c r="O917" s="15">
        <v>316</v>
      </c>
      <c r="P917" t="s">
        <v>26120</v>
      </c>
      <c r="Q917" t="s">
        <v>25415</v>
      </c>
      <c r="R917" t="s">
        <v>27416</v>
      </c>
    </row>
    <row r="918" spans="2:18" ht="11" outlineLevel="1" x14ac:dyDescent="0.15">
      <c r="B918" t="s">
        <v>549</v>
      </c>
      <c r="C918" t="s">
        <v>25437</v>
      </c>
      <c r="D918" t="s">
        <v>26470</v>
      </c>
      <c r="E918" t="s">
        <v>26471</v>
      </c>
      <c r="G918" t="s">
        <v>26613</v>
      </c>
      <c r="H918" t="s">
        <v>25437</v>
      </c>
      <c r="I918" t="s">
        <v>25422</v>
      </c>
      <c r="J918" t="s">
        <v>25423</v>
      </c>
      <c r="K918" s="5"/>
      <c r="L918" s="5"/>
      <c r="M918" s="5">
        <v>1.1759999999999999</v>
      </c>
      <c r="N918" t="s">
        <v>967</v>
      </c>
      <c r="O918" s="15">
        <v>316</v>
      </c>
      <c r="P918" t="s">
        <v>26120</v>
      </c>
      <c r="Q918" t="s">
        <v>25415</v>
      </c>
      <c r="R918" t="s">
        <v>27417</v>
      </c>
    </row>
    <row r="919" spans="2:18" ht="11" outlineLevel="1" x14ac:dyDescent="0.15">
      <c r="B919" t="s">
        <v>549</v>
      </c>
      <c r="C919" t="s">
        <v>25437</v>
      </c>
      <c r="D919" t="s">
        <v>26470</v>
      </c>
      <c r="E919" t="s">
        <v>26471</v>
      </c>
      <c r="G919" t="s">
        <v>26613</v>
      </c>
      <c r="H919" t="s">
        <v>25437</v>
      </c>
      <c r="I919" t="s">
        <v>25425</v>
      </c>
      <c r="J919" t="s">
        <v>25423</v>
      </c>
      <c r="K919" s="5"/>
      <c r="L919" s="5"/>
      <c r="M919" s="5">
        <v>0</v>
      </c>
      <c r="N919" t="s">
        <v>967</v>
      </c>
      <c r="O919" s="15">
        <v>316</v>
      </c>
      <c r="P919" t="s">
        <v>26120</v>
      </c>
      <c r="Q919" t="s">
        <v>25415</v>
      </c>
      <c r="R919" t="s">
        <v>27418</v>
      </c>
    </row>
    <row r="920" spans="2:18" ht="11" outlineLevel="1" x14ac:dyDescent="0.15">
      <c r="B920" t="s">
        <v>549</v>
      </c>
      <c r="C920" t="s">
        <v>25437</v>
      </c>
      <c r="D920" t="s">
        <v>26470</v>
      </c>
      <c r="E920" t="s">
        <v>26471</v>
      </c>
      <c r="G920" t="s">
        <v>26613</v>
      </c>
      <c r="H920" t="s">
        <v>25437</v>
      </c>
      <c r="I920" t="s">
        <v>25427</v>
      </c>
      <c r="J920" t="s">
        <v>25423</v>
      </c>
      <c r="K920" s="5"/>
      <c r="L920" s="5"/>
      <c r="M920" s="5">
        <v>1.1759999999999999</v>
      </c>
      <c r="N920" t="s">
        <v>967</v>
      </c>
      <c r="O920" s="15">
        <v>316</v>
      </c>
      <c r="P920" t="s">
        <v>26120</v>
      </c>
      <c r="Q920" t="s">
        <v>25415</v>
      </c>
      <c r="R920" t="s">
        <v>27419</v>
      </c>
    </row>
    <row r="921" spans="2:18" ht="11" outlineLevel="1" x14ac:dyDescent="0.15">
      <c r="B921" t="s">
        <v>549</v>
      </c>
      <c r="C921" t="s">
        <v>25437</v>
      </c>
      <c r="D921" t="s">
        <v>26470</v>
      </c>
      <c r="E921" t="s">
        <v>26471</v>
      </c>
      <c r="G921" t="s">
        <v>26793</v>
      </c>
      <c r="I921" t="s">
        <v>25412</v>
      </c>
      <c r="J921" t="s">
        <v>25413</v>
      </c>
      <c r="K921" s="5"/>
      <c r="L921" s="5"/>
      <c r="M921" s="5">
        <v>2.5019999999999998</v>
      </c>
      <c r="N921" t="s">
        <v>967</v>
      </c>
      <c r="O921" s="15">
        <v>316</v>
      </c>
      <c r="P921" t="s">
        <v>26120</v>
      </c>
      <c r="Q921" t="s">
        <v>25415</v>
      </c>
      <c r="R921" t="s">
        <v>27420</v>
      </c>
    </row>
    <row r="922" spans="2:18" ht="11" outlineLevel="1" x14ac:dyDescent="0.15">
      <c r="B922" t="s">
        <v>549</v>
      </c>
      <c r="C922" t="s">
        <v>25437</v>
      </c>
      <c r="D922" t="s">
        <v>26470</v>
      </c>
      <c r="E922" t="s">
        <v>26471</v>
      </c>
      <c r="G922" t="s">
        <v>26793</v>
      </c>
      <c r="H922" t="s">
        <v>25433</v>
      </c>
      <c r="I922" t="s">
        <v>25417</v>
      </c>
      <c r="J922" t="s">
        <v>25417</v>
      </c>
      <c r="K922" s="5"/>
      <c r="L922" s="5"/>
      <c r="M922" s="5">
        <v>0</v>
      </c>
      <c r="N922" t="s">
        <v>967</v>
      </c>
      <c r="O922" s="15">
        <v>316</v>
      </c>
      <c r="P922" t="s">
        <v>26120</v>
      </c>
      <c r="Q922" t="s">
        <v>25415</v>
      </c>
      <c r="R922" t="s">
        <v>27421</v>
      </c>
    </row>
    <row r="923" spans="2:18" ht="11" outlineLevel="1" x14ac:dyDescent="0.15">
      <c r="B923" t="s">
        <v>549</v>
      </c>
      <c r="C923" t="s">
        <v>25437</v>
      </c>
      <c r="D923" t="s">
        <v>26470</v>
      </c>
      <c r="E923" t="s">
        <v>26471</v>
      </c>
      <c r="G923" t="s">
        <v>26793</v>
      </c>
      <c r="H923" t="s">
        <v>25435</v>
      </c>
      <c r="I923" t="s">
        <v>25420</v>
      </c>
      <c r="J923" t="s">
        <v>25420</v>
      </c>
      <c r="K923" s="5"/>
      <c r="L923" s="5"/>
      <c r="M923" s="5">
        <v>0.104</v>
      </c>
      <c r="N923" t="s">
        <v>967</v>
      </c>
      <c r="O923" s="15">
        <v>316</v>
      </c>
      <c r="P923" t="s">
        <v>26120</v>
      </c>
      <c r="Q923" t="s">
        <v>25415</v>
      </c>
      <c r="R923" t="s">
        <v>27422</v>
      </c>
    </row>
    <row r="924" spans="2:18" ht="11" outlineLevel="1" x14ac:dyDescent="0.15">
      <c r="B924" t="s">
        <v>549</v>
      </c>
      <c r="C924" t="s">
        <v>25437</v>
      </c>
      <c r="D924" t="s">
        <v>26470</v>
      </c>
      <c r="E924" t="s">
        <v>26471</v>
      </c>
      <c r="G924" t="s">
        <v>26793</v>
      </c>
      <c r="H924" t="s">
        <v>25437</v>
      </c>
      <c r="I924" t="s">
        <v>25422</v>
      </c>
      <c r="J924" t="s">
        <v>25423</v>
      </c>
      <c r="K924" s="5"/>
      <c r="L924" s="5"/>
      <c r="M924" s="5">
        <v>0.106</v>
      </c>
      <c r="N924" t="s">
        <v>967</v>
      </c>
      <c r="O924" s="15">
        <v>316</v>
      </c>
      <c r="P924" t="s">
        <v>26120</v>
      </c>
      <c r="Q924" t="s">
        <v>25415</v>
      </c>
      <c r="R924" t="s">
        <v>27423</v>
      </c>
    </row>
    <row r="925" spans="2:18" ht="11" outlineLevel="1" x14ac:dyDescent="0.15">
      <c r="B925" t="s">
        <v>549</v>
      </c>
      <c r="C925" t="s">
        <v>25437</v>
      </c>
      <c r="D925" t="s">
        <v>26470</v>
      </c>
      <c r="E925" t="s">
        <v>26471</v>
      </c>
      <c r="G925" t="s">
        <v>26793</v>
      </c>
      <c r="H925" t="s">
        <v>25437</v>
      </c>
      <c r="I925" t="s">
        <v>25425</v>
      </c>
      <c r="J925" t="s">
        <v>25423</v>
      </c>
      <c r="K925" s="5"/>
      <c r="L925" s="5"/>
      <c r="M925" s="5">
        <v>0</v>
      </c>
      <c r="N925" t="s">
        <v>967</v>
      </c>
      <c r="O925" s="15">
        <v>316</v>
      </c>
      <c r="P925" t="s">
        <v>26120</v>
      </c>
      <c r="Q925" t="s">
        <v>25415</v>
      </c>
      <c r="R925" t="s">
        <v>27424</v>
      </c>
    </row>
    <row r="926" spans="2:18" ht="11" outlineLevel="1" x14ac:dyDescent="0.15">
      <c r="B926" t="s">
        <v>549</v>
      </c>
      <c r="C926" t="s">
        <v>25437</v>
      </c>
      <c r="D926" t="s">
        <v>26470</v>
      </c>
      <c r="E926" t="s">
        <v>26471</v>
      </c>
      <c r="G926" t="s">
        <v>26793</v>
      </c>
      <c r="H926" t="s">
        <v>25437</v>
      </c>
      <c r="I926" t="s">
        <v>25427</v>
      </c>
      <c r="J926" t="s">
        <v>25423</v>
      </c>
      <c r="K926" s="5"/>
      <c r="L926" s="5"/>
      <c r="M926" s="5">
        <v>0.106</v>
      </c>
      <c r="N926" t="s">
        <v>967</v>
      </c>
      <c r="O926" s="15">
        <v>316</v>
      </c>
      <c r="P926" t="s">
        <v>26120</v>
      </c>
      <c r="Q926" t="s">
        <v>25415</v>
      </c>
      <c r="R926" t="s">
        <v>27425</v>
      </c>
    </row>
    <row r="927" spans="2:18" ht="11" outlineLevel="1" x14ac:dyDescent="0.15">
      <c r="B927" t="s">
        <v>549</v>
      </c>
      <c r="C927" t="s">
        <v>25437</v>
      </c>
      <c r="D927" t="s">
        <v>26470</v>
      </c>
      <c r="E927" t="s">
        <v>26471</v>
      </c>
      <c r="G927" t="s">
        <v>26620</v>
      </c>
      <c r="I927" t="s">
        <v>25412</v>
      </c>
      <c r="J927" t="s">
        <v>25413</v>
      </c>
      <c r="K927" s="5"/>
      <c r="L927" s="5"/>
      <c r="M927" s="5">
        <v>40.262999999999998</v>
      </c>
      <c r="N927" t="s">
        <v>967</v>
      </c>
      <c r="O927" s="15">
        <v>316</v>
      </c>
      <c r="P927" t="s">
        <v>26120</v>
      </c>
      <c r="Q927" t="s">
        <v>25415</v>
      </c>
      <c r="R927" t="s">
        <v>27426</v>
      </c>
    </row>
    <row r="928" spans="2:18" ht="11" outlineLevel="1" x14ac:dyDescent="0.15">
      <c r="B928" t="s">
        <v>549</v>
      </c>
      <c r="C928" t="s">
        <v>25437</v>
      </c>
      <c r="D928" t="s">
        <v>26470</v>
      </c>
      <c r="E928" t="s">
        <v>26471</v>
      </c>
      <c r="G928" t="s">
        <v>26620</v>
      </c>
      <c r="H928" t="s">
        <v>25433</v>
      </c>
      <c r="I928" t="s">
        <v>25417</v>
      </c>
      <c r="J928" t="s">
        <v>25417</v>
      </c>
      <c r="K928" s="5"/>
      <c r="L928" s="5"/>
      <c r="M928" s="5">
        <v>10.926</v>
      </c>
      <c r="N928" t="s">
        <v>967</v>
      </c>
      <c r="O928" s="15">
        <v>316</v>
      </c>
      <c r="P928" t="s">
        <v>26120</v>
      </c>
      <c r="Q928" t="s">
        <v>25415</v>
      </c>
      <c r="R928" t="s">
        <v>27427</v>
      </c>
    </row>
    <row r="929" spans="2:18" ht="11" outlineLevel="1" x14ac:dyDescent="0.15">
      <c r="B929" t="s">
        <v>549</v>
      </c>
      <c r="C929" t="s">
        <v>25437</v>
      </c>
      <c r="D929" t="s">
        <v>26470</v>
      </c>
      <c r="E929" t="s">
        <v>26471</v>
      </c>
      <c r="G929" t="s">
        <v>26620</v>
      </c>
      <c r="H929" t="s">
        <v>25435</v>
      </c>
      <c r="I929" t="s">
        <v>25420</v>
      </c>
      <c r="J929" t="s">
        <v>25420</v>
      </c>
      <c r="K929" s="5"/>
      <c r="L929" s="5"/>
      <c r="M929" s="5">
        <v>0.22600000000000001</v>
      </c>
      <c r="N929" t="s">
        <v>967</v>
      </c>
      <c r="O929" s="15">
        <v>316</v>
      </c>
      <c r="P929" t="s">
        <v>26120</v>
      </c>
      <c r="Q929" t="s">
        <v>25415</v>
      </c>
      <c r="R929" t="s">
        <v>27428</v>
      </c>
    </row>
    <row r="930" spans="2:18" ht="11" outlineLevel="1" x14ac:dyDescent="0.15">
      <c r="B930" t="s">
        <v>549</v>
      </c>
      <c r="C930" t="s">
        <v>25437</v>
      </c>
      <c r="D930" t="s">
        <v>26470</v>
      </c>
      <c r="E930" t="s">
        <v>26471</v>
      </c>
      <c r="G930" t="s">
        <v>26620</v>
      </c>
      <c r="H930" t="s">
        <v>25437</v>
      </c>
      <c r="I930" t="s">
        <v>25422</v>
      </c>
      <c r="J930" t="s">
        <v>25423</v>
      </c>
      <c r="K930" s="5"/>
      <c r="L930" s="5"/>
      <c r="M930" s="5">
        <v>10.526999999999999</v>
      </c>
      <c r="N930" t="s">
        <v>967</v>
      </c>
      <c r="O930" s="15">
        <v>316</v>
      </c>
      <c r="P930" t="s">
        <v>26120</v>
      </c>
      <c r="Q930" t="s">
        <v>25415</v>
      </c>
      <c r="R930" t="s">
        <v>27429</v>
      </c>
    </row>
    <row r="931" spans="2:18" ht="11" outlineLevel="1" x14ac:dyDescent="0.15">
      <c r="B931" t="s">
        <v>549</v>
      </c>
      <c r="C931" t="s">
        <v>25437</v>
      </c>
      <c r="D931" t="s">
        <v>26470</v>
      </c>
      <c r="E931" t="s">
        <v>26471</v>
      </c>
      <c r="G931" t="s">
        <v>26620</v>
      </c>
      <c r="H931" t="s">
        <v>25437</v>
      </c>
      <c r="I931" t="s">
        <v>25425</v>
      </c>
      <c r="J931" t="s">
        <v>25423</v>
      </c>
      <c r="K931" s="5"/>
      <c r="L931" s="5"/>
      <c r="M931" s="5">
        <v>0</v>
      </c>
      <c r="N931" t="s">
        <v>967</v>
      </c>
      <c r="O931" s="15">
        <v>316</v>
      </c>
      <c r="P931" t="s">
        <v>26120</v>
      </c>
      <c r="Q931" t="s">
        <v>25415</v>
      </c>
      <c r="R931" t="s">
        <v>27430</v>
      </c>
    </row>
    <row r="932" spans="2:18" ht="11" outlineLevel="1" x14ac:dyDescent="0.15">
      <c r="B932" t="s">
        <v>549</v>
      </c>
      <c r="C932" t="s">
        <v>25437</v>
      </c>
      <c r="D932" t="s">
        <v>26470</v>
      </c>
      <c r="E932" t="s">
        <v>26471</v>
      </c>
      <c r="G932" t="s">
        <v>26620</v>
      </c>
      <c r="H932" t="s">
        <v>25437</v>
      </c>
      <c r="I932" t="s">
        <v>25427</v>
      </c>
      <c r="J932" t="s">
        <v>25423</v>
      </c>
      <c r="K932" s="5"/>
      <c r="L932" s="5"/>
      <c r="M932" s="5">
        <v>10.526999999999999</v>
      </c>
      <c r="N932" t="s">
        <v>967</v>
      </c>
      <c r="O932" s="15">
        <v>316</v>
      </c>
      <c r="P932" t="s">
        <v>26120</v>
      </c>
      <c r="Q932" t="s">
        <v>25415</v>
      </c>
      <c r="R932" t="s">
        <v>27431</v>
      </c>
    </row>
    <row r="933" spans="2:18" ht="11" outlineLevel="1" x14ac:dyDescent="0.15">
      <c r="B933" t="s">
        <v>549</v>
      </c>
      <c r="C933" t="s">
        <v>25437</v>
      </c>
      <c r="D933" t="s">
        <v>26470</v>
      </c>
      <c r="E933" t="s">
        <v>26471</v>
      </c>
      <c r="G933" t="s">
        <v>27432</v>
      </c>
      <c r="I933" t="s">
        <v>25412</v>
      </c>
      <c r="J933" t="s">
        <v>25413</v>
      </c>
      <c r="K933" s="5"/>
      <c r="L933" s="5"/>
      <c r="M933" s="5">
        <v>0</v>
      </c>
      <c r="N933" t="s">
        <v>967</v>
      </c>
      <c r="O933" s="15">
        <v>316</v>
      </c>
      <c r="P933" t="s">
        <v>26120</v>
      </c>
      <c r="Q933" t="s">
        <v>25415</v>
      </c>
      <c r="R933" t="s">
        <v>27433</v>
      </c>
    </row>
    <row r="934" spans="2:18" ht="11" outlineLevel="1" x14ac:dyDescent="0.15">
      <c r="B934" t="s">
        <v>549</v>
      </c>
      <c r="C934" t="s">
        <v>25437</v>
      </c>
      <c r="D934" t="s">
        <v>26470</v>
      </c>
      <c r="E934" t="s">
        <v>26471</v>
      </c>
      <c r="G934" t="s">
        <v>27432</v>
      </c>
      <c r="H934" t="s">
        <v>25433</v>
      </c>
      <c r="I934" t="s">
        <v>25417</v>
      </c>
      <c r="J934" t="s">
        <v>25417</v>
      </c>
      <c r="K934" s="5"/>
      <c r="L934" s="5"/>
      <c r="M934" s="5">
        <v>0</v>
      </c>
      <c r="N934" t="s">
        <v>967</v>
      </c>
      <c r="O934" s="15">
        <v>316</v>
      </c>
      <c r="P934" t="s">
        <v>26120</v>
      </c>
      <c r="Q934" t="s">
        <v>25415</v>
      </c>
      <c r="R934" t="s">
        <v>27434</v>
      </c>
    </row>
    <row r="935" spans="2:18" ht="11" outlineLevel="1" x14ac:dyDescent="0.15">
      <c r="B935" t="s">
        <v>549</v>
      </c>
      <c r="C935" t="s">
        <v>25437</v>
      </c>
      <c r="D935" t="s">
        <v>26470</v>
      </c>
      <c r="E935" t="s">
        <v>26471</v>
      </c>
      <c r="G935" t="s">
        <v>27432</v>
      </c>
      <c r="H935" t="s">
        <v>25435</v>
      </c>
      <c r="I935" t="s">
        <v>25420</v>
      </c>
      <c r="J935" t="s">
        <v>25420</v>
      </c>
      <c r="K935" s="5"/>
      <c r="L935" s="5"/>
      <c r="M935" s="5">
        <v>0</v>
      </c>
      <c r="N935" t="s">
        <v>967</v>
      </c>
      <c r="O935" s="15">
        <v>316</v>
      </c>
      <c r="P935" t="s">
        <v>26120</v>
      </c>
      <c r="Q935" t="s">
        <v>25415</v>
      </c>
      <c r="R935" t="s">
        <v>27435</v>
      </c>
    </row>
    <row r="936" spans="2:18" ht="11" outlineLevel="1" x14ac:dyDescent="0.15">
      <c r="B936" t="s">
        <v>549</v>
      </c>
      <c r="C936" t="s">
        <v>25437</v>
      </c>
      <c r="D936" t="s">
        <v>26470</v>
      </c>
      <c r="E936" t="s">
        <v>26471</v>
      </c>
      <c r="G936" t="s">
        <v>27432</v>
      </c>
      <c r="H936" t="s">
        <v>25437</v>
      </c>
      <c r="I936" t="s">
        <v>25422</v>
      </c>
      <c r="J936" t="s">
        <v>25423</v>
      </c>
      <c r="K936" s="5"/>
      <c r="L936" s="5"/>
      <c r="M936" s="5">
        <v>2.972</v>
      </c>
      <c r="N936" t="s">
        <v>967</v>
      </c>
      <c r="O936" s="15">
        <v>316</v>
      </c>
      <c r="P936" t="s">
        <v>26120</v>
      </c>
      <c r="Q936" t="s">
        <v>25415</v>
      </c>
      <c r="R936" t="s">
        <v>27436</v>
      </c>
    </row>
    <row r="937" spans="2:18" ht="11" outlineLevel="1" x14ac:dyDescent="0.15">
      <c r="B937" t="s">
        <v>549</v>
      </c>
      <c r="C937" t="s">
        <v>25437</v>
      </c>
      <c r="D937" t="s">
        <v>26470</v>
      </c>
      <c r="E937" t="s">
        <v>26471</v>
      </c>
      <c r="G937" t="s">
        <v>27432</v>
      </c>
      <c r="H937" t="s">
        <v>25437</v>
      </c>
      <c r="I937" t="s">
        <v>25425</v>
      </c>
      <c r="J937" t="s">
        <v>25423</v>
      </c>
      <c r="K937" s="5"/>
      <c r="L937" s="5"/>
      <c r="M937" s="5">
        <v>0</v>
      </c>
      <c r="N937" t="s">
        <v>967</v>
      </c>
      <c r="O937" s="15">
        <v>316</v>
      </c>
      <c r="P937" t="s">
        <v>26120</v>
      </c>
      <c r="Q937" t="s">
        <v>25415</v>
      </c>
      <c r="R937" t="s">
        <v>27437</v>
      </c>
    </row>
    <row r="938" spans="2:18" ht="11" outlineLevel="1" x14ac:dyDescent="0.15">
      <c r="B938" t="s">
        <v>549</v>
      </c>
      <c r="C938" t="s">
        <v>25437</v>
      </c>
      <c r="D938" t="s">
        <v>26470</v>
      </c>
      <c r="E938" t="s">
        <v>26471</v>
      </c>
      <c r="G938" t="s">
        <v>27432</v>
      </c>
      <c r="H938" t="s">
        <v>25437</v>
      </c>
      <c r="I938" t="s">
        <v>25427</v>
      </c>
      <c r="J938" t="s">
        <v>25423</v>
      </c>
      <c r="K938" s="5"/>
      <c r="L938" s="5"/>
      <c r="M938" s="5">
        <v>2.972</v>
      </c>
      <c r="N938" t="s">
        <v>967</v>
      </c>
      <c r="O938" s="15">
        <v>316</v>
      </c>
      <c r="P938" t="s">
        <v>26120</v>
      </c>
      <c r="Q938" t="s">
        <v>25415</v>
      </c>
      <c r="R938" t="s">
        <v>27438</v>
      </c>
    </row>
    <row r="939" spans="2:18" ht="11" outlineLevel="1" x14ac:dyDescent="0.15">
      <c r="B939" t="s">
        <v>549</v>
      </c>
      <c r="C939" t="s">
        <v>25437</v>
      </c>
      <c r="D939" t="s">
        <v>26470</v>
      </c>
      <c r="E939" t="s">
        <v>26471</v>
      </c>
      <c r="F939" t="s">
        <v>10430</v>
      </c>
      <c r="G939" t="s">
        <v>26535</v>
      </c>
      <c r="I939" t="s">
        <v>25412</v>
      </c>
      <c r="J939" t="s">
        <v>25413</v>
      </c>
      <c r="K939" s="5"/>
      <c r="L939" s="5"/>
      <c r="M939" s="5">
        <v>260.44799999999998</v>
      </c>
      <c r="N939" t="s">
        <v>967</v>
      </c>
      <c r="O939" s="15">
        <v>316</v>
      </c>
      <c r="P939" t="s">
        <v>26120</v>
      </c>
      <c r="Q939" t="s">
        <v>25415</v>
      </c>
      <c r="R939" t="s">
        <v>27439</v>
      </c>
    </row>
    <row r="940" spans="2:18" ht="11" outlineLevel="1" x14ac:dyDescent="0.15">
      <c r="B940" t="s">
        <v>549</v>
      </c>
      <c r="C940" t="s">
        <v>25437</v>
      </c>
      <c r="D940" t="s">
        <v>26470</v>
      </c>
      <c r="E940" t="s">
        <v>26471</v>
      </c>
      <c r="F940" t="s">
        <v>10430</v>
      </c>
      <c r="G940" t="s">
        <v>26535</v>
      </c>
      <c r="H940" t="s">
        <v>25433</v>
      </c>
      <c r="I940" t="s">
        <v>25417</v>
      </c>
      <c r="J940" t="s">
        <v>25417</v>
      </c>
      <c r="K940" s="5"/>
      <c r="L940" s="5"/>
      <c r="M940" s="5">
        <v>127.23399999999999</v>
      </c>
      <c r="N940" t="s">
        <v>967</v>
      </c>
      <c r="O940" s="15">
        <v>316</v>
      </c>
      <c r="P940" t="s">
        <v>26120</v>
      </c>
      <c r="Q940" t="s">
        <v>25415</v>
      </c>
      <c r="R940" t="s">
        <v>27440</v>
      </c>
    </row>
    <row r="941" spans="2:18" ht="11" outlineLevel="1" x14ac:dyDescent="0.15">
      <c r="B941" t="s">
        <v>549</v>
      </c>
      <c r="C941" t="s">
        <v>25437</v>
      </c>
      <c r="D941" t="s">
        <v>26470</v>
      </c>
      <c r="E941" t="s">
        <v>26471</v>
      </c>
      <c r="F941" t="s">
        <v>10430</v>
      </c>
      <c r="G941" t="s">
        <v>26535</v>
      </c>
      <c r="H941" t="s">
        <v>25435</v>
      </c>
      <c r="I941" t="s">
        <v>25420</v>
      </c>
      <c r="J941" t="s">
        <v>25420</v>
      </c>
      <c r="K941" s="5"/>
      <c r="L941" s="5"/>
      <c r="M941" s="5">
        <v>88.634</v>
      </c>
      <c r="N941" t="s">
        <v>967</v>
      </c>
      <c r="O941" s="15">
        <v>316</v>
      </c>
      <c r="P941" t="s">
        <v>26120</v>
      </c>
      <c r="Q941" t="s">
        <v>25415</v>
      </c>
      <c r="R941" t="s">
        <v>27441</v>
      </c>
    </row>
    <row r="942" spans="2:18" ht="11" outlineLevel="1" x14ac:dyDescent="0.15">
      <c r="B942" t="s">
        <v>549</v>
      </c>
      <c r="C942" t="s">
        <v>25437</v>
      </c>
      <c r="D942" t="s">
        <v>26470</v>
      </c>
      <c r="E942" t="s">
        <v>26471</v>
      </c>
      <c r="F942" t="s">
        <v>10430</v>
      </c>
      <c r="G942" t="s">
        <v>26535</v>
      </c>
      <c r="H942" t="s">
        <v>25437</v>
      </c>
      <c r="I942" t="s">
        <v>25422</v>
      </c>
      <c r="J942" t="s">
        <v>25423</v>
      </c>
      <c r="K942" s="5"/>
      <c r="L942" s="5"/>
      <c r="M942" s="5">
        <v>25.76</v>
      </c>
      <c r="N942" t="s">
        <v>967</v>
      </c>
      <c r="O942" s="15">
        <v>316</v>
      </c>
      <c r="P942" t="s">
        <v>26120</v>
      </c>
      <c r="Q942" t="s">
        <v>25415</v>
      </c>
      <c r="R942" t="s">
        <v>27442</v>
      </c>
    </row>
    <row r="943" spans="2:18" ht="11" outlineLevel="1" x14ac:dyDescent="0.15">
      <c r="B943" t="s">
        <v>549</v>
      </c>
      <c r="C943" t="s">
        <v>25437</v>
      </c>
      <c r="D943" t="s">
        <v>26470</v>
      </c>
      <c r="E943" t="s">
        <v>26471</v>
      </c>
      <c r="F943" t="s">
        <v>10430</v>
      </c>
      <c r="G943" t="s">
        <v>26535</v>
      </c>
      <c r="H943" t="s">
        <v>25437</v>
      </c>
      <c r="I943" t="s">
        <v>25425</v>
      </c>
      <c r="J943" t="s">
        <v>25423</v>
      </c>
      <c r="K943" s="5"/>
      <c r="L943" s="5"/>
      <c r="M943" s="5">
        <v>0</v>
      </c>
      <c r="N943" t="s">
        <v>967</v>
      </c>
      <c r="O943" s="15">
        <v>316</v>
      </c>
      <c r="P943" t="s">
        <v>26120</v>
      </c>
      <c r="Q943" t="s">
        <v>25415</v>
      </c>
      <c r="R943" t="s">
        <v>27443</v>
      </c>
    </row>
    <row r="944" spans="2:18" ht="11" outlineLevel="1" x14ac:dyDescent="0.15">
      <c r="B944" t="s">
        <v>549</v>
      </c>
      <c r="C944" t="s">
        <v>25437</v>
      </c>
      <c r="D944" t="s">
        <v>26470</v>
      </c>
      <c r="E944" t="s">
        <v>26471</v>
      </c>
      <c r="F944" t="s">
        <v>10430</v>
      </c>
      <c r="G944" t="s">
        <v>26535</v>
      </c>
      <c r="H944" t="s">
        <v>25437</v>
      </c>
      <c r="I944" t="s">
        <v>25427</v>
      </c>
      <c r="J944" t="s">
        <v>25423</v>
      </c>
      <c r="K944" s="5"/>
      <c r="L944" s="5"/>
      <c r="M944" s="5">
        <v>25.76</v>
      </c>
      <c r="N944" t="s">
        <v>967</v>
      </c>
      <c r="O944" s="15">
        <v>316</v>
      </c>
      <c r="P944" t="s">
        <v>26120</v>
      </c>
      <c r="Q944" t="s">
        <v>25415</v>
      </c>
      <c r="R944" t="s">
        <v>27444</v>
      </c>
    </row>
    <row r="945" spans="2:18" ht="11" outlineLevel="1" x14ac:dyDescent="0.15">
      <c r="B945" t="s">
        <v>549</v>
      </c>
      <c r="C945" t="s">
        <v>25437</v>
      </c>
      <c r="D945" t="s">
        <v>26470</v>
      </c>
      <c r="E945" t="s">
        <v>26542</v>
      </c>
      <c r="G945" t="s">
        <v>26640</v>
      </c>
      <c r="I945" t="s">
        <v>25412</v>
      </c>
      <c r="J945" t="s">
        <v>25413</v>
      </c>
      <c r="K945" s="5"/>
      <c r="L945" s="5"/>
      <c r="M945" s="5">
        <v>4.532</v>
      </c>
      <c r="N945" t="s">
        <v>967</v>
      </c>
      <c r="O945" s="15">
        <v>316</v>
      </c>
      <c r="P945" t="s">
        <v>26120</v>
      </c>
      <c r="Q945" t="s">
        <v>25415</v>
      </c>
      <c r="R945" t="s">
        <v>27445</v>
      </c>
    </row>
    <row r="946" spans="2:18" ht="11" outlineLevel="1" x14ac:dyDescent="0.15">
      <c r="B946" t="s">
        <v>549</v>
      </c>
      <c r="C946" t="s">
        <v>25437</v>
      </c>
      <c r="D946" t="s">
        <v>26470</v>
      </c>
      <c r="E946" t="s">
        <v>26542</v>
      </c>
      <c r="G946" t="s">
        <v>26640</v>
      </c>
      <c r="H946" t="s">
        <v>25433</v>
      </c>
      <c r="I946" t="s">
        <v>25417</v>
      </c>
      <c r="J946" t="s">
        <v>25417</v>
      </c>
      <c r="K946" s="5"/>
      <c r="L946" s="5"/>
      <c r="M946" s="5">
        <v>0</v>
      </c>
      <c r="N946" t="s">
        <v>967</v>
      </c>
      <c r="O946" s="15">
        <v>316</v>
      </c>
      <c r="P946" t="s">
        <v>26120</v>
      </c>
      <c r="Q946" t="s">
        <v>25415</v>
      </c>
      <c r="R946" t="s">
        <v>27446</v>
      </c>
    </row>
    <row r="947" spans="2:18" ht="11" outlineLevel="1" x14ac:dyDescent="0.15">
      <c r="B947" t="s">
        <v>549</v>
      </c>
      <c r="C947" t="s">
        <v>25437</v>
      </c>
      <c r="D947" t="s">
        <v>26470</v>
      </c>
      <c r="E947" t="s">
        <v>26542</v>
      </c>
      <c r="G947" t="s">
        <v>26640</v>
      </c>
      <c r="H947" t="s">
        <v>25435</v>
      </c>
      <c r="I947" t="s">
        <v>25420</v>
      </c>
      <c r="J947" t="s">
        <v>25420</v>
      </c>
      <c r="K947" s="5"/>
      <c r="L947" s="5"/>
      <c r="M947" s="5">
        <v>0</v>
      </c>
      <c r="N947" t="s">
        <v>967</v>
      </c>
      <c r="O947" s="15">
        <v>316</v>
      </c>
      <c r="P947" t="s">
        <v>26120</v>
      </c>
      <c r="Q947" t="s">
        <v>25415</v>
      </c>
      <c r="R947" t="s">
        <v>27447</v>
      </c>
    </row>
    <row r="948" spans="2:18" ht="11" outlineLevel="1" x14ac:dyDescent="0.15">
      <c r="B948" t="s">
        <v>549</v>
      </c>
      <c r="C948" t="s">
        <v>25437</v>
      </c>
      <c r="D948" t="s">
        <v>26470</v>
      </c>
      <c r="E948" t="s">
        <v>26542</v>
      </c>
      <c r="G948" t="s">
        <v>26640</v>
      </c>
      <c r="H948" t="s">
        <v>25437</v>
      </c>
      <c r="I948" t="s">
        <v>25422</v>
      </c>
      <c r="J948" t="s">
        <v>25423</v>
      </c>
      <c r="K948" s="5"/>
      <c r="L948" s="5"/>
      <c r="M948" s="5">
        <v>0.82799999999999996</v>
      </c>
      <c r="N948" t="s">
        <v>967</v>
      </c>
      <c r="O948" s="15">
        <v>316</v>
      </c>
      <c r="P948" t="s">
        <v>26120</v>
      </c>
      <c r="Q948" t="s">
        <v>25415</v>
      </c>
      <c r="R948" t="s">
        <v>27448</v>
      </c>
    </row>
    <row r="949" spans="2:18" ht="11" outlineLevel="1" x14ac:dyDescent="0.15">
      <c r="B949" t="s">
        <v>549</v>
      </c>
      <c r="C949" t="s">
        <v>25437</v>
      </c>
      <c r="D949" t="s">
        <v>26470</v>
      </c>
      <c r="E949" t="s">
        <v>26542</v>
      </c>
      <c r="G949" t="s">
        <v>26640</v>
      </c>
      <c r="H949" t="s">
        <v>25437</v>
      </c>
      <c r="I949" t="s">
        <v>25425</v>
      </c>
      <c r="J949" t="s">
        <v>25423</v>
      </c>
      <c r="K949" s="5"/>
      <c r="L949" s="5"/>
      <c r="M949" s="5">
        <v>0</v>
      </c>
      <c r="N949" t="s">
        <v>967</v>
      </c>
      <c r="O949" s="15">
        <v>316</v>
      </c>
      <c r="P949" t="s">
        <v>26120</v>
      </c>
      <c r="Q949" t="s">
        <v>25415</v>
      </c>
      <c r="R949" t="s">
        <v>27449</v>
      </c>
    </row>
    <row r="950" spans="2:18" ht="11" outlineLevel="1" x14ac:dyDescent="0.15">
      <c r="B950" t="s">
        <v>549</v>
      </c>
      <c r="C950" t="s">
        <v>25437</v>
      </c>
      <c r="D950" t="s">
        <v>26470</v>
      </c>
      <c r="E950" t="s">
        <v>26542</v>
      </c>
      <c r="G950" t="s">
        <v>26640</v>
      </c>
      <c r="H950" t="s">
        <v>25437</v>
      </c>
      <c r="I950" t="s">
        <v>25427</v>
      </c>
      <c r="J950" t="s">
        <v>25423</v>
      </c>
      <c r="K950" s="5"/>
      <c r="L950" s="5"/>
      <c r="M950" s="5">
        <v>0.82799999999999996</v>
      </c>
      <c r="N950" t="s">
        <v>967</v>
      </c>
      <c r="O950" s="15">
        <v>316</v>
      </c>
      <c r="P950" t="s">
        <v>26120</v>
      </c>
      <c r="Q950" t="s">
        <v>25415</v>
      </c>
      <c r="R950" t="s">
        <v>27450</v>
      </c>
    </row>
    <row r="951" spans="2:18" ht="11" outlineLevel="1" x14ac:dyDescent="0.15">
      <c r="B951" t="s">
        <v>549</v>
      </c>
      <c r="C951" t="s">
        <v>25437</v>
      </c>
      <c r="D951" t="s">
        <v>26470</v>
      </c>
      <c r="E951" t="s">
        <v>26542</v>
      </c>
      <c r="F951" t="s">
        <v>10430</v>
      </c>
      <c r="G951" t="s">
        <v>26571</v>
      </c>
      <c r="I951" t="s">
        <v>25412</v>
      </c>
      <c r="J951" t="s">
        <v>25413</v>
      </c>
      <c r="K951" s="5"/>
      <c r="L951" s="5"/>
      <c r="M951" s="5">
        <v>4.532</v>
      </c>
      <c r="N951" t="s">
        <v>967</v>
      </c>
      <c r="O951" s="15">
        <v>316</v>
      </c>
      <c r="P951" t="s">
        <v>26120</v>
      </c>
      <c r="Q951" t="s">
        <v>25415</v>
      </c>
      <c r="R951" t="s">
        <v>27451</v>
      </c>
    </row>
    <row r="952" spans="2:18" ht="11" outlineLevel="1" x14ac:dyDescent="0.15">
      <c r="B952" t="s">
        <v>549</v>
      </c>
      <c r="C952" t="s">
        <v>25437</v>
      </c>
      <c r="D952" t="s">
        <v>26470</v>
      </c>
      <c r="E952" t="s">
        <v>26542</v>
      </c>
      <c r="F952" t="s">
        <v>10430</v>
      </c>
      <c r="G952" t="s">
        <v>26571</v>
      </c>
      <c r="H952" t="s">
        <v>25433</v>
      </c>
      <c r="I952" t="s">
        <v>25417</v>
      </c>
      <c r="J952" t="s">
        <v>25417</v>
      </c>
      <c r="K952" s="5"/>
      <c r="L952" s="5"/>
      <c r="M952" s="5">
        <v>0</v>
      </c>
      <c r="N952" t="s">
        <v>967</v>
      </c>
      <c r="O952" s="15">
        <v>316</v>
      </c>
      <c r="P952" t="s">
        <v>26120</v>
      </c>
      <c r="Q952" t="s">
        <v>25415</v>
      </c>
      <c r="R952" t="s">
        <v>27452</v>
      </c>
    </row>
    <row r="953" spans="2:18" ht="11" outlineLevel="1" x14ac:dyDescent="0.15">
      <c r="B953" t="s">
        <v>549</v>
      </c>
      <c r="C953" t="s">
        <v>25437</v>
      </c>
      <c r="D953" t="s">
        <v>26470</v>
      </c>
      <c r="E953" t="s">
        <v>26542</v>
      </c>
      <c r="F953" t="s">
        <v>10430</v>
      </c>
      <c r="G953" t="s">
        <v>26571</v>
      </c>
      <c r="H953" t="s">
        <v>25435</v>
      </c>
      <c r="I953" t="s">
        <v>25420</v>
      </c>
      <c r="J953" t="s">
        <v>25420</v>
      </c>
      <c r="K953" s="5"/>
      <c r="L953" s="5"/>
      <c r="M953" s="5">
        <v>0</v>
      </c>
      <c r="N953" t="s">
        <v>967</v>
      </c>
      <c r="O953" s="15">
        <v>316</v>
      </c>
      <c r="P953" t="s">
        <v>26120</v>
      </c>
      <c r="Q953" t="s">
        <v>25415</v>
      </c>
      <c r="R953" t="s">
        <v>27453</v>
      </c>
    </row>
    <row r="954" spans="2:18" ht="11" outlineLevel="1" x14ac:dyDescent="0.15">
      <c r="B954" t="s">
        <v>549</v>
      </c>
      <c r="C954" t="s">
        <v>25437</v>
      </c>
      <c r="D954" t="s">
        <v>26470</v>
      </c>
      <c r="E954" t="s">
        <v>26542</v>
      </c>
      <c r="F954" t="s">
        <v>10430</v>
      </c>
      <c r="G954" t="s">
        <v>26571</v>
      </c>
      <c r="H954" t="s">
        <v>25437</v>
      </c>
      <c r="I954" t="s">
        <v>25422</v>
      </c>
      <c r="J954" t="s">
        <v>25423</v>
      </c>
      <c r="K954" s="5"/>
      <c r="L954" s="5"/>
      <c r="M954" s="5">
        <v>0.82799999999999996</v>
      </c>
      <c r="N954" t="s">
        <v>967</v>
      </c>
      <c r="O954" s="15">
        <v>316</v>
      </c>
      <c r="P954" t="s">
        <v>26120</v>
      </c>
      <c r="Q954" t="s">
        <v>25415</v>
      </c>
      <c r="R954" t="s">
        <v>27454</v>
      </c>
    </row>
    <row r="955" spans="2:18" ht="11" outlineLevel="1" x14ac:dyDescent="0.15">
      <c r="B955" t="s">
        <v>549</v>
      </c>
      <c r="C955" t="s">
        <v>25437</v>
      </c>
      <c r="D955" t="s">
        <v>26470</v>
      </c>
      <c r="E955" t="s">
        <v>26542</v>
      </c>
      <c r="F955" t="s">
        <v>10430</v>
      </c>
      <c r="G955" t="s">
        <v>26571</v>
      </c>
      <c r="H955" t="s">
        <v>25437</v>
      </c>
      <c r="I955" t="s">
        <v>25425</v>
      </c>
      <c r="J955" t="s">
        <v>25423</v>
      </c>
      <c r="K955" s="5"/>
      <c r="L955" s="5"/>
      <c r="M955" s="5">
        <v>0</v>
      </c>
      <c r="N955" t="s">
        <v>967</v>
      </c>
      <c r="O955" s="15">
        <v>316</v>
      </c>
      <c r="P955" t="s">
        <v>26120</v>
      </c>
      <c r="Q955" t="s">
        <v>25415</v>
      </c>
      <c r="R955" t="s">
        <v>27455</v>
      </c>
    </row>
    <row r="956" spans="2:18" ht="11" outlineLevel="1" x14ac:dyDescent="0.15">
      <c r="B956" t="s">
        <v>549</v>
      </c>
      <c r="C956" t="s">
        <v>25437</v>
      </c>
      <c r="D956" t="s">
        <v>26470</v>
      </c>
      <c r="E956" t="s">
        <v>26542</v>
      </c>
      <c r="F956" t="s">
        <v>10430</v>
      </c>
      <c r="G956" t="s">
        <v>26571</v>
      </c>
      <c r="H956" t="s">
        <v>25437</v>
      </c>
      <c r="I956" t="s">
        <v>25427</v>
      </c>
      <c r="J956" t="s">
        <v>25423</v>
      </c>
      <c r="K956" s="5"/>
      <c r="L956" s="5"/>
      <c r="M956" s="5">
        <v>0.82799999999999996</v>
      </c>
      <c r="N956" t="s">
        <v>967</v>
      </c>
      <c r="O956" s="15">
        <v>316</v>
      </c>
      <c r="P956" t="s">
        <v>26120</v>
      </c>
      <c r="Q956" t="s">
        <v>25415</v>
      </c>
      <c r="R956" t="s">
        <v>27456</v>
      </c>
    </row>
    <row r="957" spans="2:18" ht="11" outlineLevel="1" x14ac:dyDescent="0.15">
      <c r="B957" t="s">
        <v>549</v>
      </c>
      <c r="C957" t="s">
        <v>25437</v>
      </c>
      <c r="D957" t="s">
        <v>26470</v>
      </c>
      <c r="E957" t="s">
        <v>26542</v>
      </c>
      <c r="F957" t="s">
        <v>10430</v>
      </c>
      <c r="G957" t="s">
        <v>26578</v>
      </c>
      <c r="I957" t="s">
        <v>25412</v>
      </c>
      <c r="J957" t="s">
        <v>25413</v>
      </c>
      <c r="K957" s="5"/>
      <c r="L957" s="5"/>
      <c r="M957" s="5">
        <v>264.98</v>
      </c>
      <c r="N957" t="s">
        <v>967</v>
      </c>
      <c r="O957" s="15">
        <v>316</v>
      </c>
      <c r="P957" t="s">
        <v>26120</v>
      </c>
      <c r="Q957" t="s">
        <v>25415</v>
      </c>
      <c r="R957" t="s">
        <v>27457</v>
      </c>
    </row>
    <row r="958" spans="2:18" ht="11" outlineLevel="1" x14ac:dyDescent="0.15">
      <c r="B958" t="s">
        <v>549</v>
      </c>
      <c r="C958" t="s">
        <v>25437</v>
      </c>
      <c r="D958" t="s">
        <v>26470</v>
      </c>
      <c r="E958" t="s">
        <v>26542</v>
      </c>
      <c r="F958" t="s">
        <v>10430</v>
      </c>
      <c r="G958" t="s">
        <v>26578</v>
      </c>
      <c r="H958" t="s">
        <v>25433</v>
      </c>
      <c r="I958" t="s">
        <v>25417</v>
      </c>
      <c r="J958" t="s">
        <v>25417</v>
      </c>
      <c r="K958" s="5"/>
      <c r="L958" s="5"/>
      <c r="M958" s="5">
        <v>127.23399999999999</v>
      </c>
      <c r="N958" t="s">
        <v>967</v>
      </c>
      <c r="O958" s="15">
        <v>316</v>
      </c>
      <c r="P958" t="s">
        <v>26120</v>
      </c>
      <c r="Q958" t="s">
        <v>25415</v>
      </c>
      <c r="R958" t="s">
        <v>27458</v>
      </c>
    </row>
    <row r="959" spans="2:18" ht="11" outlineLevel="1" x14ac:dyDescent="0.15">
      <c r="B959" t="s">
        <v>549</v>
      </c>
      <c r="C959" t="s">
        <v>25437</v>
      </c>
      <c r="D959" t="s">
        <v>26470</v>
      </c>
      <c r="E959" t="s">
        <v>26542</v>
      </c>
      <c r="F959" t="s">
        <v>10430</v>
      </c>
      <c r="G959" t="s">
        <v>26578</v>
      </c>
      <c r="H959" t="s">
        <v>25435</v>
      </c>
      <c r="I959" t="s">
        <v>25420</v>
      </c>
      <c r="J959" t="s">
        <v>25420</v>
      </c>
      <c r="K959" s="5"/>
      <c r="L959" s="5"/>
      <c r="M959" s="5">
        <v>88.634</v>
      </c>
      <c r="N959" t="s">
        <v>967</v>
      </c>
      <c r="O959" s="15">
        <v>316</v>
      </c>
      <c r="P959" t="s">
        <v>26120</v>
      </c>
      <c r="Q959" t="s">
        <v>25415</v>
      </c>
      <c r="R959" t="s">
        <v>27459</v>
      </c>
    </row>
    <row r="960" spans="2:18" ht="11" outlineLevel="1" x14ac:dyDescent="0.15">
      <c r="B960" t="s">
        <v>549</v>
      </c>
      <c r="C960" t="s">
        <v>25437</v>
      </c>
      <c r="D960" t="s">
        <v>26470</v>
      </c>
      <c r="E960" t="s">
        <v>26542</v>
      </c>
      <c r="F960" t="s">
        <v>10430</v>
      </c>
      <c r="G960" t="s">
        <v>26578</v>
      </c>
      <c r="H960" t="s">
        <v>25437</v>
      </c>
      <c r="I960" t="s">
        <v>25422</v>
      </c>
      <c r="J960" t="s">
        <v>25423</v>
      </c>
      <c r="K960" s="5"/>
      <c r="L960" s="5"/>
      <c r="M960" s="5">
        <v>26.588000000000001</v>
      </c>
      <c r="N960" t="s">
        <v>967</v>
      </c>
      <c r="O960" s="15">
        <v>316</v>
      </c>
      <c r="P960" t="s">
        <v>26120</v>
      </c>
      <c r="Q960" t="s">
        <v>25415</v>
      </c>
      <c r="R960" t="s">
        <v>27460</v>
      </c>
    </row>
    <row r="961" spans="2:18" ht="11" outlineLevel="1" x14ac:dyDescent="0.15">
      <c r="B961" t="s">
        <v>549</v>
      </c>
      <c r="C961" t="s">
        <v>25437</v>
      </c>
      <c r="D961" t="s">
        <v>26470</v>
      </c>
      <c r="E961" t="s">
        <v>26542</v>
      </c>
      <c r="F961" t="s">
        <v>10430</v>
      </c>
      <c r="G961" t="s">
        <v>26578</v>
      </c>
      <c r="H961" t="s">
        <v>25437</v>
      </c>
      <c r="I961" t="s">
        <v>25425</v>
      </c>
      <c r="J961" t="s">
        <v>25423</v>
      </c>
      <c r="K961" s="5"/>
      <c r="L961" s="5"/>
      <c r="M961" s="5">
        <v>0</v>
      </c>
      <c r="N961" t="s">
        <v>967</v>
      </c>
      <c r="O961" s="15">
        <v>316</v>
      </c>
      <c r="P961" t="s">
        <v>26120</v>
      </c>
      <c r="Q961" t="s">
        <v>25415</v>
      </c>
      <c r="R961" t="s">
        <v>27461</v>
      </c>
    </row>
    <row r="962" spans="2:18" ht="11" outlineLevel="1" x14ac:dyDescent="0.15">
      <c r="B962" t="s">
        <v>549</v>
      </c>
      <c r="C962" t="s">
        <v>25437</v>
      </c>
      <c r="D962" t="s">
        <v>26470</v>
      </c>
      <c r="E962" t="s">
        <v>26542</v>
      </c>
      <c r="F962" t="s">
        <v>10430</v>
      </c>
      <c r="G962" t="s">
        <v>26578</v>
      </c>
      <c r="H962" t="s">
        <v>25437</v>
      </c>
      <c r="I962" t="s">
        <v>25427</v>
      </c>
      <c r="J962" t="s">
        <v>25423</v>
      </c>
      <c r="K962" s="5"/>
      <c r="L962" s="5"/>
      <c r="M962" s="5">
        <v>26.588000000000001</v>
      </c>
      <c r="N962" t="s">
        <v>967</v>
      </c>
      <c r="O962" s="15">
        <v>316</v>
      </c>
      <c r="P962" t="s">
        <v>26120</v>
      </c>
      <c r="Q962" t="s">
        <v>25415</v>
      </c>
      <c r="R962" t="s">
        <v>27462</v>
      </c>
    </row>
    <row r="963" spans="2:18" ht="11" outlineLevel="1" x14ac:dyDescent="0.15">
      <c r="B963" t="s">
        <v>549</v>
      </c>
      <c r="C963" t="s">
        <v>25437</v>
      </c>
      <c r="D963" t="s">
        <v>26470</v>
      </c>
      <c r="E963" t="s">
        <v>26542</v>
      </c>
      <c r="G963" t="s">
        <v>26659</v>
      </c>
      <c r="I963" t="s">
        <v>25412</v>
      </c>
      <c r="J963" t="s">
        <v>25413</v>
      </c>
      <c r="K963" s="5"/>
      <c r="L963" s="5"/>
      <c r="M963" s="5">
        <v>22.536000000000001</v>
      </c>
      <c r="N963" t="s">
        <v>967</v>
      </c>
      <c r="O963" s="15">
        <v>316</v>
      </c>
      <c r="P963" t="s">
        <v>26120</v>
      </c>
      <c r="Q963" t="s">
        <v>25415</v>
      </c>
      <c r="R963" t="s">
        <v>27463</v>
      </c>
    </row>
    <row r="964" spans="2:18" ht="11" outlineLevel="1" x14ac:dyDescent="0.15">
      <c r="B964" t="s">
        <v>549</v>
      </c>
      <c r="C964" t="s">
        <v>25437</v>
      </c>
      <c r="D964" t="s">
        <v>26470</v>
      </c>
      <c r="E964" t="s">
        <v>26542</v>
      </c>
      <c r="G964" t="s">
        <v>26659</v>
      </c>
      <c r="H964" t="s">
        <v>25433</v>
      </c>
      <c r="I964" t="s">
        <v>25417</v>
      </c>
      <c r="J964" t="s">
        <v>25417</v>
      </c>
      <c r="K964" s="5"/>
      <c r="L964" s="5"/>
      <c r="M964" s="5">
        <v>22.215</v>
      </c>
      <c r="N964" t="s">
        <v>967</v>
      </c>
      <c r="O964" s="15">
        <v>316</v>
      </c>
      <c r="P964" t="s">
        <v>26120</v>
      </c>
      <c r="Q964" t="s">
        <v>25415</v>
      </c>
      <c r="R964" t="s">
        <v>27464</v>
      </c>
    </row>
    <row r="965" spans="2:18" ht="11" outlineLevel="1" x14ac:dyDescent="0.15">
      <c r="B965" t="s">
        <v>549</v>
      </c>
      <c r="C965" t="s">
        <v>25437</v>
      </c>
      <c r="D965" t="s">
        <v>26470</v>
      </c>
      <c r="E965" t="s">
        <v>26542</v>
      </c>
      <c r="G965" t="s">
        <v>26659</v>
      </c>
      <c r="H965" t="s">
        <v>25435</v>
      </c>
      <c r="I965" t="s">
        <v>25420</v>
      </c>
      <c r="J965" t="s">
        <v>25420</v>
      </c>
      <c r="K965" s="5"/>
      <c r="L965" s="5"/>
      <c r="M965" s="5">
        <v>0</v>
      </c>
      <c r="N965" t="s">
        <v>967</v>
      </c>
      <c r="O965" s="15">
        <v>316</v>
      </c>
      <c r="P965" t="s">
        <v>26120</v>
      </c>
      <c r="Q965" t="s">
        <v>25415</v>
      </c>
      <c r="R965" t="s">
        <v>27465</v>
      </c>
    </row>
    <row r="966" spans="2:18" ht="11" outlineLevel="1" x14ac:dyDescent="0.15">
      <c r="B966" t="s">
        <v>549</v>
      </c>
      <c r="C966" t="s">
        <v>25437</v>
      </c>
      <c r="D966" t="s">
        <v>26470</v>
      </c>
      <c r="E966" t="s">
        <v>26542</v>
      </c>
      <c r="G966" t="s">
        <v>26659</v>
      </c>
      <c r="H966" t="s">
        <v>25437</v>
      </c>
      <c r="I966" t="s">
        <v>25422</v>
      </c>
      <c r="J966" t="s">
        <v>25423</v>
      </c>
      <c r="K966" s="5"/>
      <c r="L966" s="5"/>
      <c r="M966" s="5">
        <v>7.3609999999999998</v>
      </c>
      <c r="N966" t="s">
        <v>967</v>
      </c>
      <c r="O966" s="15">
        <v>316</v>
      </c>
      <c r="P966" t="s">
        <v>26120</v>
      </c>
      <c r="Q966" t="s">
        <v>25415</v>
      </c>
      <c r="R966" t="s">
        <v>27466</v>
      </c>
    </row>
    <row r="967" spans="2:18" ht="11" outlineLevel="1" x14ac:dyDescent="0.15">
      <c r="B967" t="s">
        <v>549</v>
      </c>
      <c r="C967" t="s">
        <v>25437</v>
      </c>
      <c r="D967" t="s">
        <v>26470</v>
      </c>
      <c r="E967" t="s">
        <v>26542</v>
      </c>
      <c r="G967" t="s">
        <v>26659</v>
      </c>
      <c r="H967" t="s">
        <v>25437</v>
      </c>
      <c r="I967" t="s">
        <v>25425</v>
      </c>
      <c r="J967" t="s">
        <v>25423</v>
      </c>
      <c r="K967" s="5"/>
      <c r="L967" s="5"/>
      <c r="M967" s="5">
        <v>0</v>
      </c>
      <c r="N967" t="s">
        <v>967</v>
      </c>
      <c r="O967" s="15">
        <v>316</v>
      </c>
      <c r="P967" t="s">
        <v>26120</v>
      </c>
      <c r="Q967" t="s">
        <v>25415</v>
      </c>
      <c r="R967" t="s">
        <v>27467</v>
      </c>
    </row>
    <row r="968" spans="2:18" ht="11" outlineLevel="1" x14ac:dyDescent="0.15">
      <c r="B968" t="s">
        <v>549</v>
      </c>
      <c r="C968" t="s">
        <v>25437</v>
      </c>
      <c r="D968" t="s">
        <v>26470</v>
      </c>
      <c r="E968" t="s">
        <v>26542</v>
      </c>
      <c r="G968" t="s">
        <v>26659</v>
      </c>
      <c r="H968" t="s">
        <v>25437</v>
      </c>
      <c r="I968" t="s">
        <v>25427</v>
      </c>
      <c r="J968" t="s">
        <v>25423</v>
      </c>
      <c r="K968" s="5"/>
      <c r="L968" s="5"/>
      <c r="M968" s="5">
        <v>7.3609999999999998</v>
      </c>
      <c r="N968" t="s">
        <v>967</v>
      </c>
      <c r="O968" s="15">
        <v>316</v>
      </c>
      <c r="P968" t="s">
        <v>26120</v>
      </c>
      <c r="Q968" t="s">
        <v>25415</v>
      </c>
      <c r="R968" t="s">
        <v>27468</v>
      </c>
    </row>
    <row r="969" spans="2:18" ht="11" outlineLevel="1" x14ac:dyDescent="0.15">
      <c r="B969" t="s">
        <v>549</v>
      </c>
      <c r="C969" t="s">
        <v>25437</v>
      </c>
      <c r="D969" t="s">
        <v>26470</v>
      </c>
      <c r="E969" t="s">
        <v>26542</v>
      </c>
      <c r="F969" t="s">
        <v>10430</v>
      </c>
      <c r="G969" t="s">
        <v>26666</v>
      </c>
      <c r="I969" t="s">
        <v>25412</v>
      </c>
      <c r="J969" t="s">
        <v>25413</v>
      </c>
      <c r="K969" s="5"/>
      <c r="L969" s="5"/>
      <c r="M969" s="5">
        <v>22.536000000000001</v>
      </c>
      <c r="N969" t="s">
        <v>967</v>
      </c>
      <c r="O969" s="15">
        <v>317</v>
      </c>
      <c r="P969" t="s">
        <v>26120</v>
      </c>
      <c r="Q969" t="s">
        <v>25415</v>
      </c>
      <c r="R969" t="s">
        <v>27469</v>
      </c>
    </row>
    <row r="970" spans="2:18" ht="11" outlineLevel="1" x14ac:dyDescent="0.15">
      <c r="B970" t="s">
        <v>549</v>
      </c>
      <c r="C970" t="s">
        <v>25437</v>
      </c>
      <c r="D970" t="s">
        <v>26470</v>
      </c>
      <c r="E970" t="s">
        <v>26542</v>
      </c>
      <c r="F970" t="s">
        <v>10430</v>
      </c>
      <c r="G970" t="s">
        <v>26666</v>
      </c>
      <c r="H970" t="s">
        <v>25433</v>
      </c>
      <c r="I970" t="s">
        <v>25417</v>
      </c>
      <c r="J970" t="s">
        <v>25417</v>
      </c>
      <c r="K970" s="5"/>
      <c r="L970" s="5"/>
      <c r="M970" s="5">
        <v>22.215</v>
      </c>
      <c r="N970" t="s">
        <v>967</v>
      </c>
      <c r="O970" s="15">
        <v>317</v>
      </c>
      <c r="P970" t="s">
        <v>26120</v>
      </c>
      <c r="Q970" t="s">
        <v>25415</v>
      </c>
      <c r="R970" t="s">
        <v>27470</v>
      </c>
    </row>
    <row r="971" spans="2:18" ht="11" outlineLevel="1" x14ac:dyDescent="0.15">
      <c r="B971" t="s">
        <v>549</v>
      </c>
      <c r="C971" t="s">
        <v>25437</v>
      </c>
      <c r="D971" t="s">
        <v>26470</v>
      </c>
      <c r="E971" t="s">
        <v>26542</v>
      </c>
      <c r="F971" t="s">
        <v>10430</v>
      </c>
      <c r="G971" t="s">
        <v>26666</v>
      </c>
      <c r="H971" t="s">
        <v>25435</v>
      </c>
      <c r="I971" t="s">
        <v>25420</v>
      </c>
      <c r="J971" t="s">
        <v>25420</v>
      </c>
      <c r="K971" s="5"/>
      <c r="L971" s="5"/>
      <c r="M971" s="5">
        <v>0</v>
      </c>
      <c r="N971" t="s">
        <v>967</v>
      </c>
      <c r="O971" s="15">
        <v>317</v>
      </c>
      <c r="P971" t="s">
        <v>26120</v>
      </c>
      <c r="Q971" t="s">
        <v>25415</v>
      </c>
      <c r="R971" t="s">
        <v>27471</v>
      </c>
    </row>
    <row r="972" spans="2:18" ht="11" outlineLevel="1" x14ac:dyDescent="0.15">
      <c r="B972" t="s">
        <v>549</v>
      </c>
      <c r="C972" t="s">
        <v>25437</v>
      </c>
      <c r="D972" t="s">
        <v>26470</v>
      </c>
      <c r="E972" t="s">
        <v>26542</v>
      </c>
      <c r="F972" t="s">
        <v>10430</v>
      </c>
      <c r="G972" t="s">
        <v>26666</v>
      </c>
      <c r="H972" t="s">
        <v>25437</v>
      </c>
      <c r="I972" t="s">
        <v>25422</v>
      </c>
      <c r="J972" t="s">
        <v>25423</v>
      </c>
      <c r="K972" s="5"/>
      <c r="L972" s="5"/>
      <c r="M972" s="5">
        <v>7.3609999999999998</v>
      </c>
      <c r="N972" t="s">
        <v>967</v>
      </c>
      <c r="O972" s="15">
        <v>317</v>
      </c>
      <c r="P972" t="s">
        <v>26120</v>
      </c>
      <c r="Q972" t="s">
        <v>25415</v>
      </c>
      <c r="R972" t="s">
        <v>27472</v>
      </c>
    </row>
    <row r="973" spans="2:18" ht="11" outlineLevel="1" x14ac:dyDescent="0.15">
      <c r="B973" t="s">
        <v>549</v>
      </c>
      <c r="C973" t="s">
        <v>25437</v>
      </c>
      <c r="D973" t="s">
        <v>26470</v>
      </c>
      <c r="E973" t="s">
        <v>26542</v>
      </c>
      <c r="F973" t="s">
        <v>10430</v>
      </c>
      <c r="G973" t="s">
        <v>26666</v>
      </c>
      <c r="H973" t="s">
        <v>25437</v>
      </c>
      <c r="I973" t="s">
        <v>25425</v>
      </c>
      <c r="J973" t="s">
        <v>25423</v>
      </c>
      <c r="K973" s="5"/>
      <c r="L973" s="5"/>
      <c r="M973" s="5">
        <v>0</v>
      </c>
      <c r="N973" t="s">
        <v>967</v>
      </c>
      <c r="O973" s="15">
        <v>317</v>
      </c>
      <c r="P973" t="s">
        <v>26120</v>
      </c>
      <c r="Q973" t="s">
        <v>25415</v>
      </c>
      <c r="R973" t="s">
        <v>27473</v>
      </c>
    </row>
    <row r="974" spans="2:18" ht="11" outlineLevel="1" x14ac:dyDescent="0.15">
      <c r="B974" t="s">
        <v>549</v>
      </c>
      <c r="C974" t="s">
        <v>25437</v>
      </c>
      <c r="D974" t="s">
        <v>26470</v>
      </c>
      <c r="E974" t="s">
        <v>26542</v>
      </c>
      <c r="F974" t="s">
        <v>10430</v>
      </c>
      <c r="G974" t="s">
        <v>26666</v>
      </c>
      <c r="H974" t="s">
        <v>25437</v>
      </c>
      <c r="I974" t="s">
        <v>25427</v>
      </c>
      <c r="J974" t="s">
        <v>25423</v>
      </c>
      <c r="K974" s="5"/>
      <c r="L974" s="5"/>
      <c r="M974" s="5">
        <v>7.3609999999999998</v>
      </c>
      <c r="N974" t="s">
        <v>967</v>
      </c>
      <c r="O974" s="15">
        <v>317</v>
      </c>
      <c r="P974" t="s">
        <v>26120</v>
      </c>
      <c r="Q974" t="s">
        <v>25415</v>
      </c>
      <c r="R974" t="s">
        <v>27474</v>
      </c>
    </row>
    <row r="975" spans="2:18" ht="11" outlineLevel="1" x14ac:dyDescent="0.15">
      <c r="B975" t="s">
        <v>549</v>
      </c>
      <c r="C975" t="s">
        <v>25437</v>
      </c>
      <c r="D975" t="s">
        <v>26470</v>
      </c>
      <c r="E975" t="s">
        <v>26542</v>
      </c>
      <c r="F975" t="s">
        <v>10430</v>
      </c>
      <c r="G975" t="s">
        <v>26585</v>
      </c>
      <c r="I975" t="s">
        <v>25412</v>
      </c>
      <c r="J975" t="s">
        <v>25413</v>
      </c>
      <c r="K975" s="5">
        <v>143758</v>
      </c>
      <c r="L975" s="5">
        <v>2</v>
      </c>
      <c r="M975" s="5">
        <v>287.51600000000002</v>
      </c>
      <c r="N975" t="s">
        <v>967</v>
      </c>
      <c r="O975" s="15">
        <v>317</v>
      </c>
      <c r="P975" t="s">
        <v>26120</v>
      </c>
      <c r="Q975" t="s">
        <v>25415</v>
      </c>
      <c r="R975" t="s">
        <v>27475</v>
      </c>
    </row>
    <row r="976" spans="2:18" ht="11" outlineLevel="1" x14ac:dyDescent="0.15">
      <c r="B976" t="s">
        <v>549</v>
      </c>
      <c r="C976" t="s">
        <v>25437</v>
      </c>
      <c r="D976" t="s">
        <v>26470</v>
      </c>
      <c r="E976" t="s">
        <v>26542</v>
      </c>
      <c r="F976" t="s">
        <v>10430</v>
      </c>
      <c r="G976" t="s">
        <v>26585</v>
      </c>
      <c r="H976" t="s">
        <v>25433</v>
      </c>
      <c r="I976" t="s">
        <v>25417</v>
      </c>
      <c r="J976" t="s">
        <v>25417</v>
      </c>
      <c r="K976" s="5">
        <v>74724.5</v>
      </c>
      <c r="L976" s="5">
        <v>2</v>
      </c>
      <c r="M976" s="5">
        <v>149.44900000000001</v>
      </c>
      <c r="N976" t="s">
        <v>967</v>
      </c>
      <c r="O976" s="15">
        <v>317</v>
      </c>
      <c r="P976" t="s">
        <v>26120</v>
      </c>
      <c r="Q976" t="s">
        <v>25415</v>
      </c>
      <c r="R976" t="s">
        <v>27476</v>
      </c>
    </row>
    <row r="977" spans="2:18" ht="11" outlineLevel="1" x14ac:dyDescent="0.15">
      <c r="B977" t="s">
        <v>549</v>
      </c>
      <c r="C977" t="s">
        <v>25437</v>
      </c>
      <c r="D977" t="s">
        <v>26470</v>
      </c>
      <c r="E977" t="s">
        <v>26542</v>
      </c>
      <c r="F977" t="s">
        <v>10430</v>
      </c>
      <c r="G977" t="s">
        <v>26585</v>
      </c>
      <c r="H977" t="s">
        <v>25435</v>
      </c>
      <c r="I977" t="s">
        <v>25420</v>
      </c>
      <c r="J977" t="s">
        <v>25420</v>
      </c>
      <c r="K977" s="5">
        <v>88634</v>
      </c>
      <c r="L977" s="5">
        <v>1</v>
      </c>
      <c r="M977" s="5">
        <v>88.634</v>
      </c>
      <c r="N977" t="s">
        <v>967</v>
      </c>
      <c r="O977" s="15">
        <v>317</v>
      </c>
      <c r="P977" t="s">
        <v>26120</v>
      </c>
      <c r="Q977" t="s">
        <v>25415</v>
      </c>
      <c r="R977" t="s">
        <v>27477</v>
      </c>
    </row>
    <row r="978" spans="2:18" ht="11" outlineLevel="1" x14ac:dyDescent="0.15">
      <c r="B978" t="s">
        <v>549</v>
      </c>
      <c r="C978" t="s">
        <v>25437</v>
      </c>
      <c r="D978" t="s">
        <v>26470</v>
      </c>
      <c r="E978" t="s">
        <v>26542</v>
      </c>
      <c r="F978" t="s">
        <v>10430</v>
      </c>
      <c r="G978" t="s">
        <v>26585</v>
      </c>
      <c r="H978" t="s">
        <v>25437</v>
      </c>
      <c r="I978" t="s">
        <v>25422</v>
      </c>
      <c r="J978" t="s">
        <v>25423</v>
      </c>
      <c r="K978" s="5"/>
      <c r="L978" s="5"/>
      <c r="M978" s="5">
        <v>33.948999999999998</v>
      </c>
      <c r="N978" t="s">
        <v>967</v>
      </c>
      <c r="O978" s="15">
        <v>317</v>
      </c>
      <c r="P978" t="s">
        <v>26120</v>
      </c>
      <c r="Q978" t="s">
        <v>25415</v>
      </c>
      <c r="R978" t="s">
        <v>27478</v>
      </c>
    </row>
    <row r="979" spans="2:18" ht="11" outlineLevel="1" x14ac:dyDescent="0.15">
      <c r="B979" t="s">
        <v>549</v>
      </c>
      <c r="C979" t="s">
        <v>25437</v>
      </c>
      <c r="D979" t="s">
        <v>26470</v>
      </c>
      <c r="E979" t="s">
        <v>26542</v>
      </c>
      <c r="F979" t="s">
        <v>10430</v>
      </c>
      <c r="G979" t="s">
        <v>26585</v>
      </c>
      <c r="H979" t="s">
        <v>25437</v>
      </c>
      <c r="I979" t="s">
        <v>25425</v>
      </c>
      <c r="J979" t="s">
        <v>25423</v>
      </c>
      <c r="K979" s="5"/>
      <c r="L979" s="5"/>
      <c r="M979" s="5">
        <v>0</v>
      </c>
      <c r="N979" t="s">
        <v>967</v>
      </c>
      <c r="O979" s="15">
        <v>317</v>
      </c>
      <c r="P979" t="s">
        <v>26120</v>
      </c>
      <c r="Q979" t="s">
        <v>25415</v>
      </c>
      <c r="R979" t="s">
        <v>27479</v>
      </c>
    </row>
    <row r="980" spans="2:18" ht="11" outlineLevel="1" x14ac:dyDescent="0.15">
      <c r="B980" t="s">
        <v>549</v>
      </c>
      <c r="C980" t="s">
        <v>25437</v>
      </c>
      <c r="D980" t="s">
        <v>26470</v>
      </c>
      <c r="E980" t="s">
        <v>26542</v>
      </c>
      <c r="F980" t="s">
        <v>10430</v>
      </c>
      <c r="G980" t="s">
        <v>26585</v>
      </c>
      <c r="H980" t="s">
        <v>25437</v>
      </c>
      <c r="I980" t="s">
        <v>25427</v>
      </c>
      <c r="J980" t="s">
        <v>25423</v>
      </c>
      <c r="K980" s="5"/>
      <c r="L980" s="5"/>
      <c r="M980" s="5">
        <v>33.948999999999998</v>
      </c>
      <c r="N980" t="s">
        <v>967</v>
      </c>
      <c r="O980" s="15">
        <v>317</v>
      </c>
      <c r="P980" t="s">
        <v>26120</v>
      </c>
      <c r="Q980" t="s">
        <v>25415</v>
      </c>
      <c r="R980" t="s">
        <v>27480</v>
      </c>
    </row>
    <row r="981" spans="2:18" ht="11" outlineLevel="1" x14ac:dyDescent="0.15">
      <c r="B981" t="s">
        <v>559</v>
      </c>
      <c r="C981" t="s">
        <v>25437</v>
      </c>
      <c r="D981" t="s">
        <v>26470</v>
      </c>
      <c r="E981" t="s">
        <v>26471</v>
      </c>
      <c r="G981" t="s">
        <v>26849</v>
      </c>
      <c r="I981" t="s">
        <v>25412</v>
      </c>
      <c r="J981" t="s">
        <v>25413</v>
      </c>
      <c r="K981" s="5">
        <v>190951</v>
      </c>
      <c r="L981" s="5">
        <v>1</v>
      </c>
      <c r="M981" s="5">
        <v>190.95099999999999</v>
      </c>
      <c r="N981" t="s">
        <v>967</v>
      </c>
      <c r="O981" s="15">
        <v>322</v>
      </c>
      <c r="P981" t="s">
        <v>26120</v>
      </c>
      <c r="Q981" t="s">
        <v>25415</v>
      </c>
      <c r="R981" t="s">
        <v>27481</v>
      </c>
    </row>
    <row r="982" spans="2:18" ht="11" outlineLevel="1" x14ac:dyDescent="0.15">
      <c r="B982" t="s">
        <v>559</v>
      </c>
      <c r="C982" t="s">
        <v>25437</v>
      </c>
      <c r="D982" t="s">
        <v>26470</v>
      </c>
      <c r="E982" t="s">
        <v>26471</v>
      </c>
      <c r="G982" t="s">
        <v>26849</v>
      </c>
      <c r="H982" t="s">
        <v>25433</v>
      </c>
      <c r="I982" t="s">
        <v>25417</v>
      </c>
      <c r="J982" t="s">
        <v>25417</v>
      </c>
      <c r="K982" s="5"/>
      <c r="L982" s="5"/>
      <c r="M982" s="5">
        <v>0</v>
      </c>
      <c r="N982" t="s">
        <v>967</v>
      </c>
      <c r="O982" s="15">
        <v>322</v>
      </c>
      <c r="P982" t="s">
        <v>26120</v>
      </c>
      <c r="Q982" t="s">
        <v>25415</v>
      </c>
      <c r="R982" t="s">
        <v>27482</v>
      </c>
    </row>
    <row r="983" spans="2:18" ht="11" outlineLevel="1" x14ac:dyDescent="0.15">
      <c r="B983" t="s">
        <v>559</v>
      </c>
      <c r="C983" t="s">
        <v>25437</v>
      </c>
      <c r="D983" t="s">
        <v>26470</v>
      </c>
      <c r="E983" t="s">
        <v>26471</v>
      </c>
      <c r="G983" t="s">
        <v>26849</v>
      </c>
      <c r="H983" t="s">
        <v>25435</v>
      </c>
      <c r="I983" t="s">
        <v>25420</v>
      </c>
      <c r="J983" t="s">
        <v>25420</v>
      </c>
      <c r="K983" s="5"/>
      <c r="L983" s="5"/>
      <c r="M983" s="5">
        <v>0</v>
      </c>
      <c r="N983" t="s">
        <v>967</v>
      </c>
      <c r="O983" s="15">
        <v>322</v>
      </c>
      <c r="P983" t="s">
        <v>26120</v>
      </c>
      <c r="Q983" t="s">
        <v>25415</v>
      </c>
      <c r="R983" t="s">
        <v>27483</v>
      </c>
    </row>
    <row r="984" spans="2:18" ht="11" outlineLevel="1" x14ac:dyDescent="0.15">
      <c r="B984" t="s">
        <v>559</v>
      </c>
      <c r="C984" t="s">
        <v>25437</v>
      </c>
      <c r="D984" t="s">
        <v>26470</v>
      </c>
      <c r="E984" t="s">
        <v>26471</v>
      </c>
      <c r="G984" t="s">
        <v>26849</v>
      </c>
      <c r="H984" t="s">
        <v>25437</v>
      </c>
      <c r="I984" t="s">
        <v>25422</v>
      </c>
      <c r="J984" t="s">
        <v>25423</v>
      </c>
      <c r="K984" s="5"/>
      <c r="L984" s="5"/>
      <c r="M984" s="5">
        <v>0</v>
      </c>
      <c r="N984" t="s">
        <v>967</v>
      </c>
      <c r="O984" s="15">
        <v>322</v>
      </c>
      <c r="P984" t="s">
        <v>26120</v>
      </c>
      <c r="Q984" t="s">
        <v>25415</v>
      </c>
      <c r="R984" t="s">
        <v>27484</v>
      </c>
    </row>
    <row r="985" spans="2:18" ht="11" outlineLevel="1" x14ac:dyDescent="0.15">
      <c r="B985" t="s">
        <v>559</v>
      </c>
      <c r="C985" t="s">
        <v>25437</v>
      </c>
      <c r="D985" t="s">
        <v>26470</v>
      </c>
      <c r="E985" t="s">
        <v>26471</v>
      </c>
      <c r="G985" t="s">
        <v>26849</v>
      </c>
      <c r="H985" t="s">
        <v>25437</v>
      </c>
      <c r="I985" t="s">
        <v>25425</v>
      </c>
      <c r="J985" t="s">
        <v>25423</v>
      </c>
      <c r="K985" s="5"/>
      <c r="L985" s="5"/>
      <c r="M985" s="5">
        <v>0</v>
      </c>
      <c r="N985" t="s">
        <v>967</v>
      </c>
      <c r="O985" s="15">
        <v>322</v>
      </c>
      <c r="P985" t="s">
        <v>26120</v>
      </c>
      <c r="Q985" t="s">
        <v>25415</v>
      </c>
      <c r="R985" t="s">
        <v>27485</v>
      </c>
    </row>
    <row r="986" spans="2:18" ht="11" outlineLevel="1" x14ac:dyDescent="0.15">
      <c r="B986" t="s">
        <v>559</v>
      </c>
      <c r="C986" t="s">
        <v>25437</v>
      </c>
      <c r="D986" t="s">
        <v>26470</v>
      </c>
      <c r="E986" t="s">
        <v>26471</v>
      </c>
      <c r="G986" t="s">
        <v>26849</v>
      </c>
      <c r="H986" t="s">
        <v>25437</v>
      </c>
      <c r="I986" t="s">
        <v>25427</v>
      </c>
      <c r="J986" t="s">
        <v>25423</v>
      </c>
      <c r="K986" s="5"/>
      <c r="L986" s="5"/>
      <c r="M986" s="5">
        <v>0</v>
      </c>
      <c r="N986" t="s">
        <v>967</v>
      </c>
      <c r="O986" s="15">
        <v>322</v>
      </c>
      <c r="P986" t="s">
        <v>26120</v>
      </c>
      <c r="Q986" t="s">
        <v>25415</v>
      </c>
      <c r="R986" t="s">
        <v>27486</v>
      </c>
    </row>
    <row r="987" spans="2:18" ht="11" outlineLevel="1" x14ac:dyDescent="0.15">
      <c r="B987" t="s">
        <v>559</v>
      </c>
      <c r="C987" t="s">
        <v>25437</v>
      </c>
      <c r="D987" t="s">
        <v>26470</v>
      </c>
      <c r="E987" t="s">
        <v>26471</v>
      </c>
      <c r="G987" t="s">
        <v>27257</v>
      </c>
      <c r="I987" t="s">
        <v>25412</v>
      </c>
      <c r="J987" t="s">
        <v>25413</v>
      </c>
      <c r="K987" s="5">
        <v>1833</v>
      </c>
      <c r="L987" s="5">
        <v>1</v>
      </c>
      <c r="M987" s="5">
        <v>1.833</v>
      </c>
      <c r="N987" t="s">
        <v>967</v>
      </c>
      <c r="O987" s="15">
        <v>322</v>
      </c>
      <c r="P987" t="s">
        <v>26120</v>
      </c>
      <c r="Q987" t="s">
        <v>25415</v>
      </c>
      <c r="R987" t="s">
        <v>27487</v>
      </c>
    </row>
    <row r="988" spans="2:18" ht="11" outlineLevel="1" x14ac:dyDescent="0.15">
      <c r="B988" t="s">
        <v>559</v>
      </c>
      <c r="C988" t="s">
        <v>25437</v>
      </c>
      <c r="D988" t="s">
        <v>26470</v>
      </c>
      <c r="E988" t="s">
        <v>26471</v>
      </c>
      <c r="G988" t="s">
        <v>27257</v>
      </c>
      <c r="H988" t="s">
        <v>25433</v>
      </c>
      <c r="I988" t="s">
        <v>25417</v>
      </c>
      <c r="J988" t="s">
        <v>25417</v>
      </c>
      <c r="K988" s="5"/>
      <c r="L988" s="5"/>
      <c r="M988" s="5">
        <v>0</v>
      </c>
      <c r="N988" t="s">
        <v>967</v>
      </c>
      <c r="O988" s="15">
        <v>322</v>
      </c>
      <c r="P988" t="s">
        <v>26120</v>
      </c>
      <c r="Q988" t="s">
        <v>25415</v>
      </c>
      <c r="R988" t="s">
        <v>27488</v>
      </c>
    </row>
    <row r="989" spans="2:18" ht="11" outlineLevel="1" x14ac:dyDescent="0.15">
      <c r="B989" t="s">
        <v>559</v>
      </c>
      <c r="C989" t="s">
        <v>25437</v>
      </c>
      <c r="D989" t="s">
        <v>26470</v>
      </c>
      <c r="E989" t="s">
        <v>26471</v>
      </c>
      <c r="G989" t="s">
        <v>27257</v>
      </c>
      <c r="H989" t="s">
        <v>25435</v>
      </c>
      <c r="I989" t="s">
        <v>25420</v>
      </c>
      <c r="J989" t="s">
        <v>25420</v>
      </c>
      <c r="K989" s="5"/>
      <c r="L989" s="5"/>
      <c r="M989" s="5">
        <v>0</v>
      </c>
      <c r="N989" t="s">
        <v>967</v>
      </c>
      <c r="O989" s="15">
        <v>322</v>
      </c>
      <c r="P989" t="s">
        <v>26120</v>
      </c>
      <c r="Q989" t="s">
        <v>25415</v>
      </c>
      <c r="R989" t="s">
        <v>27489</v>
      </c>
    </row>
    <row r="990" spans="2:18" ht="11" outlineLevel="1" x14ac:dyDescent="0.15">
      <c r="B990" t="s">
        <v>559</v>
      </c>
      <c r="C990" t="s">
        <v>25437</v>
      </c>
      <c r="D990" t="s">
        <v>26470</v>
      </c>
      <c r="E990" t="s">
        <v>26471</v>
      </c>
      <c r="G990" t="s">
        <v>27257</v>
      </c>
      <c r="H990" t="s">
        <v>25437</v>
      </c>
      <c r="I990" t="s">
        <v>25422</v>
      </c>
      <c r="J990" t="s">
        <v>25423</v>
      </c>
      <c r="K990" s="5"/>
      <c r="L990" s="5"/>
      <c r="M990" s="5">
        <v>0</v>
      </c>
      <c r="N990" t="s">
        <v>967</v>
      </c>
      <c r="O990" s="15">
        <v>322</v>
      </c>
      <c r="P990" t="s">
        <v>26120</v>
      </c>
      <c r="Q990" t="s">
        <v>25415</v>
      </c>
      <c r="R990" t="s">
        <v>27490</v>
      </c>
    </row>
    <row r="991" spans="2:18" ht="11" outlineLevel="1" x14ac:dyDescent="0.15">
      <c r="B991" t="s">
        <v>559</v>
      </c>
      <c r="C991" t="s">
        <v>25437</v>
      </c>
      <c r="D991" t="s">
        <v>26470</v>
      </c>
      <c r="E991" t="s">
        <v>26471</v>
      </c>
      <c r="G991" t="s">
        <v>27257</v>
      </c>
      <c r="H991" t="s">
        <v>25437</v>
      </c>
      <c r="I991" t="s">
        <v>25425</v>
      </c>
      <c r="J991" t="s">
        <v>25423</v>
      </c>
      <c r="K991" s="5"/>
      <c r="L991" s="5"/>
      <c r="M991" s="5">
        <v>0</v>
      </c>
      <c r="N991" t="s">
        <v>967</v>
      </c>
      <c r="O991" s="15">
        <v>322</v>
      </c>
      <c r="P991" t="s">
        <v>26120</v>
      </c>
      <c r="Q991" t="s">
        <v>25415</v>
      </c>
      <c r="R991" t="s">
        <v>27491</v>
      </c>
    </row>
    <row r="992" spans="2:18" ht="11" outlineLevel="1" x14ac:dyDescent="0.15">
      <c r="B992" t="s">
        <v>559</v>
      </c>
      <c r="C992" t="s">
        <v>25437</v>
      </c>
      <c r="D992" t="s">
        <v>26470</v>
      </c>
      <c r="E992" t="s">
        <v>26471</v>
      </c>
      <c r="G992" t="s">
        <v>27257</v>
      </c>
      <c r="H992" t="s">
        <v>25437</v>
      </c>
      <c r="I992" t="s">
        <v>25427</v>
      </c>
      <c r="J992" t="s">
        <v>25423</v>
      </c>
      <c r="K992" s="5"/>
      <c r="L992" s="5"/>
      <c r="M992" s="5">
        <v>0</v>
      </c>
      <c r="N992" t="s">
        <v>967</v>
      </c>
      <c r="O992" s="15">
        <v>322</v>
      </c>
      <c r="P992" t="s">
        <v>26120</v>
      </c>
      <c r="Q992" t="s">
        <v>25415</v>
      </c>
      <c r="R992" t="s">
        <v>27492</v>
      </c>
    </row>
    <row r="993" spans="2:18" ht="11" outlineLevel="1" x14ac:dyDescent="0.15">
      <c r="B993" t="s">
        <v>559</v>
      </c>
      <c r="C993" t="s">
        <v>25437</v>
      </c>
      <c r="D993" t="s">
        <v>26470</v>
      </c>
      <c r="E993" t="s">
        <v>26471</v>
      </c>
      <c r="F993" t="s">
        <v>10430</v>
      </c>
      <c r="G993" t="s">
        <v>26535</v>
      </c>
      <c r="I993" t="s">
        <v>25412</v>
      </c>
      <c r="J993" t="s">
        <v>25413</v>
      </c>
      <c r="K993" s="5"/>
      <c r="L993" s="5"/>
      <c r="M993" s="5">
        <v>192.78399999999999</v>
      </c>
      <c r="N993" t="s">
        <v>967</v>
      </c>
      <c r="O993" s="15">
        <v>322</v>
      </c>
      <c r="P993" t="s">
        <v>26120</v>
      </c>
      <c r="Q993" t="s">
        <v>25415</v>
      </c>
      <c r="R993" t="s">
        <v>27493</v>
      </c>
    </row>
    <row r="994" spans="2:18" ht="11" outlineLevel="1" x14ac:dyDescent="0.15">
      <c r="B994" t="s">
        <v>559</v>
      </c>
      <c r="C994" t="s">
        <v>25437</v>
      </c>
      <c r="D994" t="s">
        <v>26470</v>
      </c>
      <c r="E994" t="s">
        <v>26471</v>
      </c>
      <c r="F994" t="s">
        <v>10430</v>
      </c>
      <c r="G994" t="s">
        <v>26535</v>
      </c>
      <c r="I994" t="s">
        <v>25412</v>
      </c>
      <c r="J994" t="s">
        <v>25413</v>
      </c>
      <c r="K994" s="5"/>
      <c r="L994" s="5"/>
      <c r="M994" s="5">
        <v>10.131</v>
      </c>
      <c r="N994" t="s">
        <v>967</v>
      </c>
      <c r="O994" s="15">
        <v>322</v>
      </c>
      <c r="P994" t="s">
        <v>26120</v>
      </c>
      <c r="Q994" t="s">
        <v>25415</v>
      </c>
      <c r="R994" t="s">
        <v>27494</v>
      </c>
    </row>
    <row r="995" spans="2:18" ht="11" outlineLevel="1" x14ac:dyDescent="0.15">
      <c r="B995" t="s">
        <v>559</v>
      </c>
      <c r="C995" t="s">
        <v>25437</v>
      </c>
      <c r="D995" t="s">
        <v>26470</v>
      </c>
      <c r="E995" t="s">
        <v>26471</v>
      </c>
      <c r="F995" t="s">
        <v>10430</v>
      </c>
      <c r="G995" t="s">
        <v>26535</v>
      </c>
      <c r="H995" t="s">
        <v>25433</v>
      </c>
      <c r="I995" t="s">
        <v>25417</v>
      </c>
      <c r="J995" t="s">
        <v>25417</v>
      </c>
      <c r="K995" s="5"/>
      <c r="L995" s="5"/>
      <c r="M995" s="5">
        <v>0</v>
      </c>
      <c r="N995" t="s">
        <v>967</v>
      </c>
      <c r="O995" s="15">
        <v>322</v>
      </c>
      <c r="P995" t="s">
        <v>26120</v>
      </c>
      <c r="Q995" t="s">
        <v>25415</v>
      </c>
      <c r="R995" t="s">
        <v>27495</v>
      </c>
    </row>
    <row r="996" spans="2:18" ht="11" outlineLevel="1" x14ac:dyDescent="0.15">
      <c r="B996" t="s">
        <v>559</v>
      </c>
      <c r="C996" t="s">
        <v>25437</v>
      </c>
      <c r="D996" t="s">
        <v>26470</v>
      </c>
      <c r="E996" t="s">
        <v>26471</v>
      </c>
      <c r="F996" t="s">
        <v>10430</v>
      </c>
      <c r="G996" t="s">
        <v>26535</v>
      </c>
      <c r="H996" t="s">
        <v>25435</v>
      </c>
      <c r="I996" t="s">
        <v>25420</v>
      </c>
      <c r="J996" t="s">
        <v>25420</v>
      </c>
      <c r="K996" s="5"/>
      <c r="L996" s="5"/>
      <c r="M996" s="5">
        <v>20.036000000000001</v>
      </c>
      <c r="N996" t="s">
        <v>967</v>
      </c>
      <c r="O996" s="15">
        <v>322</v>
      </c>
      <c r="P996" t="s">
        <v>26120</v>
      </c>
      <c r="Q996" t="s">
        <v>25415</v>
      </c>
      <c r="R996" t="s">
        <v>27496</v>
      </c>
    </row>
    <row r="997" spans="2:18" ht="11" outlineLevel="1" x14ac:dyDescent="0.15">
      <c r="B997" t="s">
        <v>559</v>
      </c>
      <c r="C997" t="s">
        <v>25437</v>
      </c>
      <c r="D997" t="s">
        <v>26470</v>
      </c>
      <c r="E997" t="s">
        <v>26471</v>
      </c>
      <c r="F997" t="s">
        <v>10430</v>
      </c>
      <c r="G997" t="s">
        <v>26535</v>
      </c>
      <c r="H997" t="s">
        <v>25437</v>
      </c>
      <c r="I997" t="s">
        <v>25422</v>
      </c>
      <c r="J997" t="s">
        <v>25423</v>
      </c>
      <c r="K997" s="5"/>
      <c r="L997" s="5"/>
      <c r="M997" s="5">
        <v>18.216999999999999</v>
      </c>
      <c r="N997" t="s">
        <v>967</v>
      </c>
      <c r="O997" s="15">
        <v>322</v>
      </c>
      <c r="P997" t="s">
        <v>26120</v>
      </c>
      <c r="Q997" t="s">
        <v>25415</v>
      </c>
      <c r="R997" t="s">
        <v>27497</v>
      </c>
    </row>
    <row r="998" spans="2:18" ht="11" outlineLevel="1" x14ac:dyDescent="0.15">
      <c r="B998" t="s">
        <v>559</v>
      </c>
      <c r="C998" t="s">
        <v>25437</v>
      </c>
      <c r="D998" t="s">
        <v>26470</v>
      </c>
      <c r="E998" t="s">
        <v>26471</v>
      </c>
      <c r="F998" t="s">
        <v>10430</v>
      </c>
      <c r="G998" t="s">
        <v>26535</v>
      </c>
      <c r="H998" t="s">
        <v>25437</v>
      </c>
      <c r="I998" t="s">
        <v>25425</v>
      </c>
      <c r="J998" t="s">
        <v>25423</v>
      </c>
      <c r="K998" s="5"/>
      <c r="L998" s="5"/>
      <c r="M998" s="5">
        <v>0</v>
      </c>
      <c r="N998" t="s">
        <v>967</v>
      </c>
      <c r="O998" s="15">
        <v>322</v>
      </c>
      <c r="P998" t="s">
        <v>26120</v>
      </c>
      <c r="Q998" t="s">
        <v>25415</v>
      </c>
      <c r="R998" t="s">
        <v>27498</v>
      </c>
    </row>
    <row r="999" spans="2:18" ht="11" outlineLevel="1" x14ac:dyDescent="0.15">
      <c r="B999" t="s">
        <v>559</v>
      </c>
      <c r="C999" t="s">
        <v>25437</v>
      </c>
      <c r="D999" t="s">
        <v>26470</v>
      </c>
      <c r="E999" t="s">
        <v>26471</v>
      </c>
      <c r="F999" t="s">
        <v>10430</v>
      </c>
      <c r="G999" t="s">
        <v>26535</v>
      </c>
      <c r="H999" t="s">
        <v>25437</v>
      </c>
      <c r="I999" t="s">
        <v>25427</v>
      </c>
      <c r="J999" t="s">
        <v>25423</v>
      </c>
      <c r="K999" s="5"/>
      <c r="L999" s="5"/>
      <c r="M999" s="5">
        <v>18.216999999999999</v>
      </c>
      <c r="N999" t="s">
        <v>967</v>
      </c>
      <c r="O999" s="15">
        <v>322</v>
      </c>
      <c r="P999" t="s">
        <v>26120</v>
      </c>
      <c r="Q999" t="s">
        <v>25415</v>
      </c>
      <c r="R999" t="s">
        <v>27499</v>
      </c>
    </row>
    <row r="1000" spans="2:18" ht="11" outlineLevel="1" x14ac:dyDescent="0.15">
      <c r="B1000" t="s">
        <v>559</v>
      </c>
      <c r="C1000" t="s">
        <v>25437</v>
      </c>
      <c r="D1000" t="s">
        <v>26470</v>
      </c>
      <c r="E1000" t="s">
        <v>26471</v>
      </c>
      <c r="F1000" t="s">
        <v>10430</v>
      </c>
      <c r="G1000" t="s">
        <v>26578</v>
      </c>
      <c r="I1000" t="s">
        <v>25412</v>
      </c>
      <c r="J1000" t="s">
        <v>25413</v>
      </c>
      <c r="K1000" s="5"/>
      <c r="L1000" s="5"/>
      <c r="M1000" s="5">
        <v>192.78399999999999</v>
      </c>
      <c r="N1000" t="s">
        <v>967</v>
      </c>
      <c r="O1000" s="15">
        <v>322</v>
      </c>
      <c r="P1000" t="s">
        <v>26120</v>
      </c>
      <c r="Q1000" t="s">
        <v>25415</v>
      </c>
      <c r="R1000" t="s">
        <v>27500</v>
      </c>
    </row>
    <row r="1001" spans="2:18" ht="11" outlineLevel="1" x14ac:dyDescent="0.15">
      <c r="B1001" t="s">
        <v>559</v>
      </c>
      <c r="C1001" t="s">
        <v>25437</v>
      </c>
      <c r="D1001" t="s">
        <v>26470</v>
      </c>
      <c r="E1001" t="s">
        <v>26471</v>
      </c>
      <c r="F1001" t="s">
        <v>10430</v>
      </c>
      <c r="G1001" t="s">
        <v>26578</v>
      </c>
      <c r="H1001" t="s">
        <v>25433</v>
      </c>
      <c r="I1001" t="s">
        <v>25417</v>
      </c>
      <c r="J1001" t="s">
        <v>25417</v>
      </c>
      <c r="K1001" s="5"/>
      <c r="L1001" s="5"/>
      <c r="M1001" s="5">
        <v>0</v>
      </c>
      <c r="N1001" t="s">
        <v>967</v>
      </c>
      <c r="O1001" s="15">
        <v>322</v>
      </c>
      <c r="P1001" t="s">
        <v>26120</v>
      </c>
      <c r="Q1001" t="s">
        <v>25415</v>
      </c>
      <c r="R1001" t="s">
        <v>27501</v>
      </c>
    </row>
    <row r="1002" spans="2:18" ht="11" outlineLevel="1" x14ac:dyDescent="0.15">
      <c r="B1002" t="s">
        <v>559</v>
      </c>
      <c r="C1002" t="s">
        <v>25437</v>
      </c>
      <c r="D1002" t="s">
        <v>26470</v>
      </c>
      <c r="E1002" t="s">
        <v>26471</v>
      </c>
      <c r="F1002" t="s">
        <v>10430</v>
      </c>
      <c r="G1002" t="s">
        <v>26578</v>
      </c>
      <c r="H1002" t="s">
        <v>25435</v>
      </c>
      <c r="I1002" t="s">
        <v>25420</v>
      </c>
      <c r="J1002" t="s">
        <v>25420</v>
      </c>
      <c r="K1002" s="5"/>
      <c r="L1002" s="5"/>
      <c r="M1002" s="5">
        <v>0</v>
      </c>
      <c r="N1002" t="s">
        <v>967</v>
      </c>
      <c r="O1002" s="15">
        <v>322</v>
      </c>
      <c r="P1002" t="s">
        <v>26120</v>
      </c>
      <c r="Q1002" t="s">
        <v>25415</v>
      </c>
      <c r="R1002" t="s">
        <v>27502</v>
      </c>
    </row>
    <row r="1003" spans="2:18" ht="11" outlineLevel="1" x14ac:dyDescent="0.15">
      <c r="B1003" t="s">
        <v>559</v>
      </c>
      <c r="C1003" t="s">
        <v>25437</v>
      </c>
      <c r="D1003" t="s">
        <v>26470</v>
      </c>
      <c r="E1003" t="s">
        <v>26471</v>
      </c>
      <c r="F1003" t="s">
        <v>10430</v>
      </c>
      <c r="G1003" t="s">
        <v>26578</v>
      </c>
      <c r="H1003" t="s">
        <v>25437</v>
      </c>
      <c r="I1003" t="s">
        <v>25422</v>
      </c>
      <c r="J1003" t="s">
        <v>25423</v>
      </c>
      <c r="K1003" s="5"/>
      <c r="L1003" s="5"/>
      <c r="M1003" s="5">
        <v>0</v>
      </c>
      <c r="N1003" t="s">
        <v>967</v>
      </c>
      <c r="O1003" s="15">
        <v>322</v>
      </c>
      <c r="P1003" t="s">
        <v>26120</v>
      </c>
      <c r="Q1003" t="s">
        <v>25415</v>
      </c>
      <c r="R1003" t="s">
        <v>27503</v>
      </c>
    </row>
    <row r="1004" spans="2:18" ht="11" outlineLevel="1" x14ac:dyDescent="0.15">
      <c r="B1004" t="s">
        <v>559</v>
      </c>
      <c r="C1004" t="s">
        <v>25437</v>
      </c>
      <c r="D1004" t="s">
        <v>26470</v>
      </c>
      <c r="E1004" t="s">
        <v>26471</v>
      </c>
      <c r="F1004" t="s">
        <v>10430</v>
      </c>
      <c r="G1004" t="s">
        <v>26578</v>
      </c>
      <c r="H1004" t="s">
        <v>25437</v>
      </c>
      <c r="I1004" t="s">
        <v>25425</v>
      </c>
      <c r="J1004" t="s">
        <v>25423</v>
      </c>
      <c r="K1004" s="5"/>
      <c r="L1004" s="5"/>
      <c r="M1004" s="5">
        <v>0</v>
      </c>
      <c r="N1004" t="s">
        <v>967</v>
      </c>
      <c r="O1004" s="15">
        <v>322</v>
      </c>
      <c r="P1004" t="s">
        <v>26120</v>
      </c>
      <c r="Q1004" t="s">
        <v>25415</v>
      </c>
      <c r="R1004" t="s">
        <v>27504</v>
      </c>
    </row>
    <row r="1005" spans="2:18" ht="11" outlineLevel="1" x14ac:dyDescent="0.15">
      <c r="B1005" t="s">
        <v>559</v>
      </c>
      <c r="C1005" t="s">
        <v>25437</v>
      </c>
      <c r="D1005" t="s">
        <v>26470</v>
      </c>
      <c r="E1005" t="s">
        <v>26471</v>
      </c>
      <c r="F1005" t="s">
        <v>10430</v>
      </c>
      <c r="G1005" t="s">
        <v>26578</v>
      </c>
      <c r="H1005" t="s">
        <v>25437</v>
      </c>
      <c r="I1005" t="s">
        <v>25427</v>
      </c>
      <c r="J1005" t="s">
        <v>25423</v>
      </c>
      <c r="K1005" s="5"/>
      <c r="L1005" s="5"/>
      <c r="M1005" s="5">
        <v>0</v>
      </c>
      <c r="N1005" t="s">
        <v>967</v>
      </c>
      <c r="O1005" s="15">
        <v>322</v>
      </c>
      <c r="P1005" t="s">
        <v>26120</v>
      </c>
      <c r="Q1005" t="s">
        <v>25415</v>
      </c>
      <c r="R1005" t="s">
        <v>27505</v>
      </c>
    </row>
    <row r="1006" spans="2:18" ht="11" outlineLevel="1" x14ac:dyDescent="0.15">
      <c r="B1006" t="s">
        <v>559</v>
      </c>
      <c r="C1006" t="s">
        <v>25437</v>
      </c>
      <c r="D1006" t="s">
        <v>26470</v>
      </c>
      <c r="E1006" t="s">
        <v>26471</v>
      </c>
      <c r="G1006" t="s">
        <v>26875</v>
      </c>
      <c r="I1006" t="s">
        <v>25412</v>
      </c>
      <c r="J1006" t="s">
        <v>25413</v>
      </c>
      <c r="K1006" s="5">
        <v>19.483000000000001</v>
      </c>
      <c r="L1006" s="5">
        <v>520</v>
      </c>
      <c r="M1006" s="5">
        <v>10.131</v>
      </c>
      <c r="N1006" t="s">
        <v>967</v>
      </c>
      <c r="O1006" s="15">
        <v>322</v>
      </c>
      <c r="P1006" t="s">
        <v>26120</v>
      </c>
      <c r="Q1006" t="s">
        <v>25415</v>
      </c>
      <c r="R1006" t="s">
        <v>27506</v>
      </c>
    </row>
    <row r="1007" spans="2:18" ht="11" outlineLevel="1" x14ac:dyDescent="0.15">
      <c r="B1007" t="s">
        <v>559</v>
      </c>
      <c r="C1007" t="s">
        <v>25437</v>
      </c>
      <c r="D1007" t="s">
        <v>26470</v>
      </c>
      <c r="E1007" t="s">
        <v>26471</v>
      </c>
      <c r="G1007" t="s">
        <v>26875</v>
      </c>
      <c r="H1007" t="s">
        <v>25433</v>
      </c>
      <c r="I1007" t="s">
        <v>25417</v>
      </c>
      <c r="J1007" t="s">
        <v>25417</v>
      </c>
      <c r="K1007" s="5"/>
      <c r="L1007" s="5"/>
      <c r="M1007" s="5">
        <v>0</v>
      </c>
      <c r="N1007" t="s">
        <v>967</v>
      </c>
      <c r="O1007" s="15">
        <v>322</v>
      </c>
      <c r="P1007" t="s">
        <v>26120</v>
      </c>
      <c r="Q1007" t="s">
        <v>25415</v>
      </c>
      <c r="R1007" t="s">
        <v>27507</v>
      </c>
    </row>
    <row r="1008" spans="2:18" ht="11" outlineLevel="1" x14ac:dyDescent="0.15">
      <c r="B1008" t="s">
        <v>559</v>
      </c>
      <c r="C1008" t="s">
        <v>25437</v>
      </c>
      <c r="D1008" t="s">
        <v>26470</v>
      </c>
      <c r="E1008" t="s">
        <v>26471</v>
      </c>
      <c r="G1008" t="s">
        <v>26875</v>
      </c>
      <c r="H1008" t="s">
        <v>25435</v>
      </c>
      <c r="I1008" t="s">
        <v>25420</v>
      </c>
      <c r="J1008" t="s">
        <v>25420</v>
      </c>
      <c r="K1008" s="5">
        <v>2226.2220000000002</v>
      </c>
      <c r="L1008" s="5">
        <v>9</v>
      </c>
      <c r="M1008" s="5">
        <v>20.036000000000001</v>
      </c>
      <c r="N1008" t="s">
        <v>967</v>
      </c>
      <c r="O1008" s="15">
        <v>322</v>
      </c>
      <c r="P1008" t="s">
        <v>26120</v>
      </c>
      <c r="Q1008" t="s">
        <v>25415</v>
      </c>
      <c r="R1008" t="s">
        <v>27508</v>
      </c>
    </row>
    <row r="1009" spans="2:18" ht="11" outlineLevel="1" x14ac:dyDescent="0.15">
      <c r="B1009" t="s">
        <v>559</v>
      </c>
      <c r="C1009" t="s">
        <v>25437</v>
      </c>
      <c r="D1009" t="s">
        <v>26470</v>
      </c>
      <c r="E1009" t="s">
        <v>26471</v>
      </c>
      <c r="G1009" t="s">
        <v>26875</v>
      </c>
      <c r="H1009" t="s">
        <v>25437</v>
      </c>
      <c r="I1009" t="s">
        <v>25422</v>
      </c>
      <c r="J1009" t="s">
        <v>25423</v>
      </c>
      <c r="K1009" s="5">
        <v>3036.1669999999999</v>
      </c>
      <c r="L1009" s="5">
        <v>6</v>
      </c>
      <c r="M1009" s="5">
        <v>18.216999999999999</v>
      </c>
      <c r="N1009" t="s">
        <v>967</v>
      </c>
      <c r="O1009" s="15">
        <v>322</v>
      </c>
      <c r="P1009" t="s">
        <v>26120</v>
      </c>
      <c r="Q1009" t="s">
        <v>25415</v>
      </c>
      <c r="R1009" t="s">
        <v>27509</v>
      </c>
    </row>
    <row r="1010" spans="2:18" ht="11" outlineLevel="1" x14ac:dyDescent="0.15">
      <c r="B1010" t="s">
        <v>559</v>
      </c>
      <c r="C1010" t="s">
        <v>25437</v>
      </c>
      <c r="D1010" t="s">
        <v>26470</v>
      </c>
      <c r="E1010" t="s">
        <v>26471</v>
      </c>
      <c r="G1010" t="s">
        <v>26875</v>
      </c>
      <c r="H1010" t="s">
        <v>25437</v>
      </c>
      <c r="I1010" t="s">
        <v>25425</v>
      </c>
      <c r="J1010" t="s">
        <v>25423</v>
      </c>
      <c r="K1010" s="5"/>
      <c r="L1010" s="5"/>
      <c r="M1010" s="5">
        <v>0</v>
      </c>
      <c r="N1010" t="s">
        <v>967</v>
      </c>
      <c r="O1010" s="15">
        <v>322</v>
      </c>
      <c r="P1010" t="s">
        <v>26120</v>
      </c>
      <c r="Q1010" t="s">
        <v>25415</v>
      </c>
      <c r="R1010" t="s">
        <v>27510</v>
      </c>
    </row>
    <row r="1011" spans="2:18" ht="11" outlineLevel="1" x14ac:dyDescent="0.15">
      <c r="B1011" t="s">
        <v>559</v>
      </c>
      <c r="C1011" t="s">
        <v>25437</v>
      </c>
      <c r="D1011" t="s">
        <v>26470</v>
      </c>
      <c r="E1011" t="s">
        <v>26471</v>
      </c>
      <c r="G1011" t="s">
        <v>26875</v>
      </c>
      <c r="H1011" t="s">
        <v>25437</v>
      </c>
      <c r="I1011" t="s">
        <v>25427</v>
      </c>
      <c r="J1011" t="s">
        <v>25423</v>
      </c>
      <c r="K1011" s="5">
        <v>3036.1669999999999</v>
      </c>
      <c r="L1011" s="5">
        <v>6</v>
      </c>
      <c r="M1011" s="5">
        <v>18.216999999999999</v>
      </c>
      <c r="N1011" t="s">
        <v>967</v>
      </c>
      <c r="O1011" s="15">
        <v>322</v>
      </c>
      <c r="P1011" t="s">
        <v>26120</v>
      </c>
      <c r="Q1011" t="s">
        <v>25415</v>
      </c>
      <c r="R1011" t="s">
        <v>27511</v>
      </c>
    </row>
    <row r="1012" spans="2:18" ht="11" outlineLevel="1" x14ac:dyDescent="0.15">
      <c r="B1012" t="s">
        <v>559</v>
      </c>
      <c r="C1012" t="s">
        <v>25437</v>
      </c>
      <c r="D1012" t="s">
        <v>26470</v>
      </c>
      <c r="E1012" t="s">
        <v>26471</v>
      </c>
      <c r="F1012" t="s">
        <v>10430</v>
      </c>
      <c r="G1012" t="s">
        <v>26882</v>
      </c>
      <c r="I1012" t="s">
        <v>25412</v>
      </c>
      <c r="J1012" t="s">
        <v>25413</v>
      </c>
      <c r="K1012" s="5"/>
      <c r="L1012" s="5"/>
      <c r="M1012" s="5">
        <v>10.131</v>
      </c>
      <c r="N1012" t="s">
        <v>967</v>
      </c>
      <c r="O1012" s="15">
        <v>322</v>
      </c>
      <c r="P1012" t="s">
        <v>26120</v>
      </c>
      <c r="Q1012" t="s">
        <v>25415</v>
      </c>
      <c r="R1012" t="s">
        <v>27512</v>
      </c>
    </row>
    <row r="1013" spans="2:18" ht="11" outlineLevel="1" x14ac:dyDescent="0.15">
      <c r="B1013" t="s">
        <v>559</v>
      </c>
      <c r="C1013" t="s">
        <v>25437</v>
      </c>
      <c r="D1013" t="s">
        <v>26470</v>
      </c>
      <c r="E1013" t="s">
        <v>26471</v>
      </c>
      <c r="F1013" t="s">
        <v>10430</v>
      </c>
      <c r="G1013" t="s">
        <v>26882</v>
      </c>
      <c r="H1013" t="s">
        <v>25433</v>
      </c>
      <c r="I1013" t="s">
        <v>25417</v>
      </c>
      <c r="J1013" t="s">
        <v>25417</v>
      </c>
      <c r="K1013" s="5"/>
      <c r="L1013" s="5"/>
      <c r="M1013" s="5">
        <v>0</v>
      </c>
      <c r="N1013" t="s">
        <v>967</v>
      </c>
      <c r="O1013" s="15">
        <v>322</v>
      </c>
      <c r="P1013" t="s">
        <v>26120</v>
      </c>
      <c r="Q1013" t="s">
        <v>25415</v>
      </c>
      <c r="R1013" t="s">
        <v>27513</v>
      </c>
    </row>
    <row r="1014" spans="2:18" ht="11" outlineLevel="1" x14ac:dyDescent="0.15">
      <c r="B1014" t="s">
        <v>559</v>
      </c>
      <c r="C1014" t="s">
        <v>25437</v>
      </c>
      <c r="D1014" t="s">
        <v>26470</v>
      </c>
      <c r="E1014" t="s">
        <v>26471</v>
      </c>
      <c r="F1014" t="s">
        <v>10430</v>
      </c>
      <c r="G1014" t="s">
        <v>26882</v>
      </c>
      <c r="H1014" t="s">
        <v>25435</v>
      </c>
      <c r="I1014" t="s">
        <v>25420</v>
      </c>
      <c r="J1014" t="s">
        <v>25420</v>
      </c>
      <c r="K1014" s="5"/>
      <c r="L1014" s="5"/>
      <c r="M1014" s="5">
        <v>20.036000000000001</v>
      </c>
      <c r="N1014" t="s">
        <v>967</v>
      </c>
      <c r="O1014" s="15">
        <v>322</v>
      </c>
      <c r="P1014" t="s">
        <v>26120</v>
      </c>
      <c r="Q1014" t="s">
        <v>25415</v>
      </c>
      <c r="R1014" t="s">
        <v>27514</v>
      </c>
    </row>
    <row r="1015" spans="2:18" ht="11" outlineLevel="1" x14ac:dyDescent="0.15">
      <c r="B1015" t="s">
        <v>559</v>
      </c>
      <c r="C1015" t="s">
        <v>25437</v>
      </c>
      <c r="D1015" t="s">
        <v>26470</v>
      </c>
      <c r="E1015" t="s">
        <v>26471</v>
      </c>
      <c r="F1015" t="s">
        <v>10430</v>
      </c>
      <c r="G1015" t="s">
        <v>26882</v>
      </c>
      <c r="H1015" t="s">
        <v>25437</v>
      </c>
      <c r="I1015" t="s">
        <v>25422</v>
      </c>
      <c r="J1015" t="s">
        <v>25423</v>
      </c>
      <c r="K1015" s="5"/>
      <c r="L1015" s="5"/>
      <c r="M1015" s="5">
        <v>18.216999999999999</v>
      </c>
      <c r="N1015" t="s">
        <v>967</v>
      </c>
      <c r="O1015" s="15">
        <v>322</v>
      </c>
      <c r="P1015" t="s">
        <v>26120</v>
      </c>
      <c r="Q1015" t="s">
        <v>25415</v>
      </c>
      <c r="R1015" t="s">
        <v>27515</v>
      </c>
    </row>
    <row r="1016" spans="2:18" ht="11" outlineLevel="1" x14ac:dyDescent="0.15">
      <c r="B1016" t="s">
        <v>559</v>
      </c>
      <c r="C1016" t="s">
        <v>25437</v>
      </c>
      <c r="D1016" t="s">
        <v>26470</v>
      </c>
      <c r="E1016" t="s">
        <v>26471</v>
      </c>
      <c r="F1016" t="s">
        <v>10430</v>
      </c>
      <c r="G1016" t="s">
        <v>26882</v>
      </c>
      <c r="H1016" t="s">
        <v>25437</v>
      </c>
      <c r="I1016" t="s">
        <v>25425</v>
      </c>
      <c r="J1016" t="s">
        <v>25423</v>
      </c>
      <c r="K1016" s="5"/>
      <c r="L1016" s="5"/>
      <c r="M1016" s="5">
        <v>0</v>
      </c>
      <c r="N1016" t="s">
        <v>967</v>
      </c>
      <c r="O1016" s="15">
        <v>322</v>
      </c>
      <c r="P1016" t="s">
        <v>26120</v>
      </c>
      <c r="Q1016" t="s">
        <v>25415</v>
      </c>
      <c r="R1016" t="s">
        <v>27516</v>
      </c>
    </row>
    <row r="1017" spans="2:18" ht="11" outlineLevel="1" x14ac:dyDescent="0.15">
      <c r="B1017" t="s">
        <v>559</v>
      </c>
      <c r="C1017" t="s">
        <v>25437</v>
      </c>
      <c r="D1017" t="s">
        <v>26470</v>
      </c>
      <c r="E1017" t="s">
        <v>26471</v>
      </c>
      <c r="F1017" t="s">
        <v>10430</v>
      </c>
      <c r="G1017" t="s">
        <v>26882</v>
      </c>
      <c r="H1017" t="s">
        <v>25437</v>
      </c>
      <c r="I1017" t="s">
        <v>25427</v>
      </c>
      <c r="J1017" t="s">
        <v>25423</v>
      </c>
      <c r="K1017" s="5"/>
      <c r="L1017" s="5"/>
      <c r="M1017" s="5">
        <v>18.216999999999999</v>
      </c>
      <c r="N1017" t="s">
        <v>967</v>
      </c>
      <c r="O1017" s="15">
        <v>322</v>
      </c>
      <c r="P1017" t="s">
        <v>26120</v>
      </c>
      <c r="Q1017" t="s">
        <v>25415</v>
      </c>
      <c r="R1017" t="s">
        <v>27517</v>
      </c>
    </row>
    <row r="1018" spans="2:18" ht="11" outlineLevel="1" x14ac:dyDescent="0.15">
      <c r="B1018" t="s">
        <v>559</v>
      </c>
      <c r="C1018" t="s">
        <v>25437</v>
      </c>
      <c r="D1018" t="s">
        <v>26470</v>
      </c>
      <c r="E1018" t="s">
        <v>26471</v>
      </c>
      <c r="F1018" t="s">
        <v>10430</v>
      </c>
      <c r="G1018" t="s">
        <v>26585</v>
      </c>
      <c r="I1018" t="s">
        <v>25412</v>
      </c>
      <c r="J1018" t="s">
        <v>25413</v>
      </c>
      <c r="K1018" s="5"/>
      <c r="L1018" s="5"/>
      <c r="M1018" s="5">
        <v>202.91499999999999</v>
      </c>
      <c r="N1018" t="s">
        <v>967</v>
      </c>
      <c r="O1018" s="15">
        <v>322</v>
      </c>
      <c r="P1018" t="s">
        <v>26120</v>
      </c>
      <c r="Q1018" t="s">
        <v>25415</v>
      </c>
      <c r="R1018" t="s">
        <v>27518</v>
      </c>
    </row>
    <row r="1019" spans="2:18" ht="11" outlineLevel="1" x14ac:dyDescent="0.15">
      <c r="B1019" t="s">
        <v>559</v>
      </c>
      <c r="C1019" t="s">
        <v>25437</v>
      </c>
      <c r="D1019" t="s">
        <v>26470</v>
      </c>
      <c r="E1019" t="s">
        <v>26471</v>
      </c>
      <c r="F1019" t="s">
        <v>10430</v>
      </c>
      <c r="G1019" t="s">
        <v>26585</v>
      </c>
      <c r="H1019" t="s">
        <v>25433</v>
      </c>
      <c r="I1019" t="s">
        <v>25417</v>
      </c>
      <c r="J1019" t="s">
        <v>25417</v>
      </c>
      <c r="K1019" s="5"/>
      <c r="L1019" s="5"/>
      <c r="M1019" s="5">
        <v>0</v>
      </c>
      <c r="N1019" t="s">
        <v>967</v>
      </c>
      <c r="O1019" s="15">
        <v>322</v>
      </c>
      <c r="P1019" t="s">
        <v>26120</v>
      </c>
      <c r="Q1019" t="s">
        <v>25415</v>
      </c>
      <c r="R1019" t="s">
        <v>27519</v>
      </c>
    </row>
    <row r="1020" spans="2:18" ht="11" outlineLevel="1" x14ac:dyDescent="0.15">
      <c r="B1020" t="s">
        <v>559</v>
      </c>
      <c r="C1020" t="s">
        <v>25437</v>
      </c>
      <c r="D1020" t="s">
        <v>26470</v>
      </c>
      <c r="E1020" t="s">
        <v>26471</v>
      </c>
      <c r="F1020" t="s">
        <v>10430</v>
      </c>
      <c r="G1020" t="s">
        <v>26585</v>
      </c>
      <c r="H1020" t="s">
        <v>25435</v>
      </c>
      <c r="I1020" t="s">
        <v>25420</v>
      </c>
      <c r="J1020" t="s">
        <v>25420</v>
      </c>
      <c r="K1020" s="5"/>
      <c r="L1020" s="5"/>
      <c r="M1020" s="5">
        <v>20.036000000000001</v>
      </c>
      <c r="N1020" t="s">
        <v>967</v>
      </c>
      <c r="O1020" s="15">
        <v>322</v>
      </c>
      <c r="P1020" t="s">
        <v>26120</v>
      </c>
      <c r="Q1020" t="s">
        <v>25415</v>
      </c>
      <c r="R1020" t="s">
        <v>27520</v>
      </c>
    </row>
    <row r="1021" spans="2:18" ht="11" outlineLevel="1" x14ac:dyDescent="0.15">
      <c r="B1021" t="s">
        <v>559</v>
      </c>
      <c r="C1021" t="s">
        <v>25437</v>
      </c>
      <c r="D1021" t="s">
        <v>26470</v>
      </c>
      <c r="E1021" t="s">
        <v>26471</v>
      </c>
      <c r="F1021" t="s">
        <v>10430</v>
      </c>
      <c r="G1021" t="s">
        <v>26585</v>
      </c>
      <c r="H1021" t="s">
        <v>25437</v>
      </c>
      <c r="I1021" t="s">
        <v>25422</v>
      </c>
      <c r="J1021" t="s">
        <v>25423</v>
      </c>
      <c r="K1021" s="5"/>
      <c r="L1021" s="5"/>
      <c r="M1021" s="5">
        <v>18.216999999999999</v>
      </c>
      <c r="N1021" t="s">
        <v>967</v>
      </c>
      <c r="O1021" s="15">
        <v>322</v>
      </c>
      <c r="P1021" t="s">
        <v>26120</v>
      </c>
      <c r="Q1021" t="s">
        <v>25415</v>
      </c>
      <c r="R1021" t="s">
        <v>27521</v>
      </c>
    </row>
    <row r="1022" spans="2:18" ht="11" outlineLevel="1" x14ac:dyDescent="0.15">
      <c r="B1022" t="s">
        <v>559</v>
      </c>
      <c r="C1022" t="s">
        <v>25437</v>
      </c>
      <c r="D1022" t="s">
        <v>26470</v>
      </c>
      <c r="E1022" t="s">
        <v>26471</v>
      </c>
      <c r="F1022" t="s">
        <v>10430</v>
      </c>
      <c r="G1022" t="s">
        <v>26585</v>
      </c>
      <c r="H1022" t="s">
        <v>25437</v>
      </c>
      <c r="I1022" t="s">
        <v>25425</v>
      </c>
      <c r="J1022" t="s">
        <v>25423</v>
      </c>
      <c r="K1022" s="5"/>
      <c r="L1022" s="5"/>
      <c r="M1022" s="5">
        <v>0</v>
      </c>
      <c r="N1022" t="s">
        <v>967</v>
      </c>
      <c r="O1022" s="15">
        <v>322</v>
      </c>
      <c r="P1022" t="s">
        <v>26120</v>
      </c>
      <c r="Q1022" t="s">
        <v>25415</v>
      </c>
      <c r="R1022" t="s">
        <v>27522</v>
      </c>
    </row>
    <row r="1023" spans="2:18" ht="11" outlineLevel="1" x14ac:dyDescent="0.15">
      <c r="B1023" t="s">
        <v>559</v>
      </c>
      <c r="C1023" t="s">
        <v>25437</v>
      </c>
      <c r="D1023" t="s">
        <v>26470</v>
      </c>
      <c r="E1023" t="s">
        <v>26471</v>
      </c>
      <c r="F1023" t="s">
        <v>10430</v>
      </c>
      <c r="G1023" t="s">
        <v>26585</v>
      </c>
      <c r="H1023" t="s">
        <v>25437</v>
      </c>
      <c r="I1023" t="s">
        <v>25427</v>
      </c>
      <c r="J1023" t="s">
        <v>25423</v>
      </c>
      <c r="K1023" s="5"/>
      <c r="L1023" s="5"/>
      <c r="M1023" s="5">
        <v>18.216999999999999</v>
      </c>
      <c r="N1023" t="s">
        <v>967</v>
      </c>
      <c r="O1023" s="15">
        <v>322</v>
      </c>
      <c r="P1023" t="s">
        <v>26120</v>
      </c>
      <c r="Q1023" t="s">
        <v>25415</v>
      </c>
      <c r="R1023" t="s">
        <v>27523</v>
      </c>
    </row>
    <row r="1024" spans="2:18" ht="11" outlineLevel="1" x14ac:dyDescent="0.15">
      <c r="B1024" t="s">
        <v>552</v>
      </c>
      <c r="C1024" t="s">
        <v>25617</v>
      </c>
      <c r="D1024" t="s">
        <v>26470</v>
      </c>
      <c r="E1024" t="s">
        <v>26471</v>
      </c>
      <c r="G1024" t="s">
        <v>26472</v>
      </c>
      <c r="I1024" t="s">
        <v>25412</v>
      </c>
      <c r="J1024" t="s">
        <v>25413</v>
      </c>
      <c r="K1024" s="5">
        <v>17844.082999999999</v>
      </c>
      <c r="L1024" s="5">
        <v>12</v>
      </c>
      <c r="M1024" s="5">
        <v>214.12899999999999</v>
      </c>
      <c r="N1024" t="s">
        <v>967</v>
      </c>
      <c r="O1024" s="15">
        <v>333</v>
      </c>
      <c r="P1024" t="s">
        <v>26290</v>
      </c>
      <c r="Q1024" t="s">
        <v>25415</v>
      </c>
      <c r="R1024" t="s">
        <v>27524</v>
      </c>
    </row>
    <row r="1025" spans="2:18" ht="11" outlineLevel="1" x14ac:dyDescent="0.15">
      <c r="B1025" t="s">
        <v>552</v>
      </c>
      <c r="C1025" t="s">
        <v>25617</v>
      </c>
      <c r="D1025" t="s">
        <v>26470</v>
      </c>
      <c r="E1025" t="s">
        <v>26471</v>
      </c>
      <c r="G1025" t="s">
        <v>26472</v>
      </c>
      <c r="H1025" t="s">
        <v>25435</v>
      </c>
      <c r="I1025" t="s">
        <v>25417</v>
      </c>
      <c r="J1025" t="s">
        <v>25417</v>
      </c>
      <c r="K1025" s="5">
        <v>18851</v>
      </c>
      <c r="L1025" s="5">
        <v>2</v>
      </c>
      <c r="M1025" s="5">
        <v>37.701999999999998</v>
      </c>
      <c r="N1025" t="s">
        <v>967</v>
      </c>
      <c r="O1025" s="15">
        <v>333</v>
      </c>
      <c r="P1025" t="s">
        <v>26290</v>
      </c>
      <c r="Q1025" t="s">
        <v>25415</v>
      </c>
      <c r="R1025" t="s">
        <v>27525</v>
      </c>
    </row>
    <row r="1026" spans="2:18" ht="11" outlineLevel="1" x14ac:dyDescent="0.15">
      <c r="B1026" t="s">
        <v>552</v>
      </c>
      <c r="C1026" t="s">
        <v>25617</v>
      </c>
      <c r="D1026" t="s">
        <v>26470</v>
      </c>
      <c r="E1026" t="s">
        <v>26471</v>
      </c>
      <c r="G1026" t="s">
        <v>26472</v>
      </c>
      <c r="H1026" t="s">
        <v>25437</v>
      </c>
      <c r="I1026" t="s">
        <v>25420</v>
      </c>
      <c r="J1026" t="s">
        <v>25420</v>
      </c>
      <c r="K1026" s="5">
        <v>18193.5</v>
      </c>
      <c r="L1026" s="5">
        <v>2</v>
      </c>
      <c r="M1026" s="5">
        <v>36.387</v>
      </c>
      <c r="N1026" t="s">
        <v>967</v>
      </c>
      <c r="O1026" s="15">
        <v>333</v>
      </c>
      <c r="P1026" t="s">
        <v>26290</v>
      </c>
      <c r="Q1026" t="s">
        <v>25415</v>
      </c>
      <c r="R1026" t="s">
        <v>27526</v>
      </c>
    </row>
    <row r="1027" spans="2:18" ht="11" outlineLevel="1" x14ac:dyDescent="0.15">
      <c r="B1027" t="s">
        <v>552</v>
      </c>
      <c r="C1027" t="s">
        <v>25617</v>
      </c>
      <c r="D1027" t="s">
        <v>26470</v>
      </c>
      <c r="E1027" t="s">
        <v>26471</v>
      </c>
      <c r="G1027" t="s">
        <v>26472</v>
      </c>
      <c r="H1027" t="s">
        <v>25617</v>
      </c>
      <c r="I1027" t="s">
        <v>25422</v>
      </c>
      <c r="J1027" t="s">
        <v>25423</v>
      </c>
      <c r="K1027" s="5">
        <v>21241</v>
      </c>
      <c r="L1027" s="5">
        <v>1</v>
      </c>
      <c r="M1027" s="5">
        <v>21.241</v>
      </c>
      <c r="N1027" t="s">
        <v>967</v>
      </c>
      <c r="O1027" s="15">
        <v>333</v>
      </c>
      <c r="P1027" t="s">
        <v>26290</v>
      </c>
      <c r="Q1027" t="s">
        <v>25415</v>
      </c>
      <c r="R1027" t="s">
        <v>27527</v>
      </c>
    </row>
    <row r="1028" spans="2:18" ht="11" outlineLevel="1" x14ac:dyDescent="0.15">
      <c r="B1028" t="s">
        <v>552</v>
      </c>
      <c r="C1028" t="s">
        <v>25617</v>
      </c>
      <c r="D1028" t="s">
        <v>26470</v>
      </c>
      <c r="E1028" t="s">
        <v>26471</v>
      </c>
      <c r="G1028" t="s">
        <v>26472</v>
      </c>
      <c r="H1028" t="s">
        <v>25617</v>
      </c>
      <c r="I1028" t="s">
        <v>25425</v>
      </c>
      <c r="J1028" t="s">
        <v>25423</v>
      </c>
      <c r="K1028" s="5"/>
      <c r="L1028" s="5"/>
      <c r="M1028" s="5">
        <v>0</v>
      </c>
      <c r="N1028" t="s">
        <v>967</v>
      </c>
      <c r="O1028" s="15">
        <v>333</v>
      </c>
      <c r="P1028" t="s">
        <v>26290</v>
      </c>
      <c r="Q1028" t="s">
        <v>25415</v>
      </c>
      <c r="R1028" t="s">
        <v>27528</v>
      </c>
    </row>
    <row r="1029" spans="2:18" ht="11" outlineLevel="1" x14ac:dyDescent="0.15">
      <c r="B1029" t="s">
        <v>552</v>
      </c>
      <c r="C1029" t="s">
        <v>25617</v>
      </c>
      <c r="D1029" t="s">
        <v>26470</v>
      </c>
      <c r="E1029" t="s">
        <v>26471</v>
      </c>
      <c r="G1029" t="s">
        <v>26472</v>
      </c>
      <c r="H1029" t="s">
        <v>25617</v>
      </c>
      <c r="I1029" t="s">
        <v>25427</v>
      </c>
      <c r="J1029" t="s">
        <v>25423</v>
      </c>
      <c r="K1029" s="5">
        <v>21241</v>
      </c>
      <c r="L1029" s="5">
        <v>1</v>
      </c>
      <c r="M1029" s="5">
        <v>21.241</v>
      </c>
      <c r="N1029" t="s">
        <v>967</v>
      </c>
      <c r="O1029" s="15">
        <v>333</v>
      </c>
      <c r="P1029" t="s">
        <v>26290</v>
      </c>
      <c r="Q1029" t="s">
        <v>25415</v>
      </c>
      <c r="R1029" t="s">
        <v>27529</v>
      </c>
    </row>
    <row r="1030" spans="2:18" ht="11" outlineLevel="1" x14ac:dyDescent="0.15">
      <c r="B1030" t="s">
        <v>552</v>
      </c>
      <c r="C1030" t="s">
        <v>25617</v>
      </c>
      <c r="D1030" t="s">
        <v>26470</v>
      </c>
      <c r="E1030" t="s">
        <v>26471</v>
      </c>
      <c r="G1030" t="s">
        <v>26500</v>
      </c>
      <c r="I1030" t="s">
        <v>25412</v>
      </c>
      <c r="J1030" t="s">
        <v>25413</v>
      </c>
      <c r="K1030" s="5">
        <v>1480.5</v>
      </c>
      <c r="L1030" s="5">
        <v>2</v>
      </c>
      <c r="M1030" s="5">
        <v>2.9609999999999999</v>
      </c>
      <c r="N1030" t="s">
        <v>967</v>
      </c>
      <c r="O1030" s="15">
        <v>333</v>
      </c>
      <c r="P1030" t="s">
        <v>26290</v>
      </c>
      <c r="Q1030" t="s">
        <v>25415</v>
      </c>
      <c r="R1030" t="s">
        <v>27530</v>
      </c>
    </row>
    <row r="1031" spans="2:18" ht="11" outlineLevel="1" x14ac:dyDescent="0.15">
      <c r="B1031" t="s">
        <v>552</v>
      </c>
      <c r="C1031" t="s">
        <v>25617</v>
      </c>
      <c r="D1031" t="s">
        <v>26470</v>
      </c>
      <c r="E1031" t="s">
        <v>26471</v>
      </c>
      <c r="G1031" t="s">
        <v>26500</v>
      </c>
      <c r="H1031" t="s">
        <v>25435</v>
      </c>
      <c r="I1031" t="s">
        <v>25417</v>
      </c>
      <c r="J1031" t="s">
        <v>25417</v>
      </c>
      <c r="K1031" s="5"/>
      <c r="L1031" s="5"/>
      <c r="M1031" s="5">
        <v>0</v>
      </c>
      <c r="N1031" t="s">
        <v>967</v>
      </c>
      <c r="O1031" s="15">
        <v>333</v>
      </c>
      <c r="P1031" t="s">
        <v>26290</v>
      </c>
      <c r="Q1031" t="s">
        <v>25415</v>
      </c>
      <c r="R1031" t="s">
        <v>27531</v>
      </c>
    </row>
    <row r="1032" spans="2:18" ht="11" outlineLevel="1" x14ac:dyDescent="0.15">
      <c r="B1032" t="s">
        <v>552</v>
      </c>
      <c r="C1032" t="s">
        <v>25617</v>
      </c>
      <c r="D1032" t="s">
        <v>26470</v>
      </c>
      <c r="E1032" t="s">
        <v>26471</v>
      </c>
      <c r="G1032" t="s">
        <v>26500</v>
      </c>
      <c r="H1032" t="s">
        <v>25437</v>
      </c>
      <c r="I1032" t="s">
        <v>25420</v>
      </c>
      <c r="J1032" t="s">
        <v>25420</v>
      </c>
      <c r="K1032" s="5">
        <v>2822.5</v>
      </c>
      <c r="L1032" s="5">
        <v>2</v>
      </c>
      <c r="M1032" s="5">
        <v>5.6449999999999996</v>
      </c>
      <c r="N1032" t="s">
        <v>967</v>
      </c>
      <c r="O1032" s="15">
        <v>333</v>
      </c>
      <c r="P1032" t="s">
        <v>26290</v>
      </c>
      <c r="Q1032" t="s">
        <v>25415</v>
      </c>
      <c r="R1032" t="s">
        <v>27532</v>
      </c>
    </row>
    <row r="1033" spans="2:18" ht="11" outlineLevel="1" x14ac:dyDescent="0.15">
      <c r="B1033" t="s">
        <v>552</v>
      </c>
      <c r="C1033" t="s">
        <v>25617</v>
      </c>
      <c r="D1033" t="s">
        <v>26470</v>
      </c>
      <c r="E1033" t="s">
        <v>26471</v>
      </c>
      <c r="G1033" t="s">
        <v>26500</v>
      </c>
      <c r="H1033" t="s">
        <v>25617</v>
      </c>
      <c r="I1033" t="s">
        <v>25422</v>
      </c>
      <c r="J1033" t="s">
        <v>25423</v>
      </c>
      <c r="K1033" s="5">
        <v>3271</v>
      </c>
      <c r="L1033" s="5">
        <v>4</v>
      </c>
      <c r="M1033" s="5">
        <v>13.084</v>
      </c>
      <c r="N1033" t="s">
        <v>967</v>
      </c>
      <c r="O1033" s="15">
        <v>333</v>
      </c>
      <c r="P1033" t="s">
        <v>26290</v>
      </c>
      <c r="Q1033" t="s">
        <v>25415</v>
      </c>
      <c r="R1033" t="s">
        <v>27533</v>
      </c>
    </row>
    <row r="1034" spans="2:18" ht="11" outlineLevel="1" x14ac:dyDescent="0.15">
      <c r="B1034" t="s">
        <v>552</v>
      </c>
      <c r="C1034" t="s">
        <v>25617</v>
      </c>
      <c r="D1034" t="s">
        <v>26470</v>
      </c>
      <c r="E1034" t="s">
        <v>26471</v>
      </c>
      <c r="G1034" t="s">
        <v>26500</v>
      </c>
      <c r="H1034" t="s">
        <v>25617</v>
      </c>
      <c r="I1034" t="s">
        <v>25425</v>
      </c>
      <c r="J1034" t="s">
        <v>25423</v>
      </c>
      <c r="K1034" s="5"/>
      <c r="L1034" s="5"/>
      <c r="M1034" s="5">
        <v>0</v>
      </c>
      <c r="N1034" t="s">
        <v>967</v>
      </c>
      <c r="O1034" s="15">
        <v>333</v>
      </c>
      <c r="P1034" t="s">
        <v>26290</v>
      </c>
      <c r="Q1034" t="s">
        <v>25415</v>
      </c>
      <c r="R1034" t="s">
        <v>27534</v>
      </c>
    </row>
    <row r="1035" spans="2:18" ht="11" outlineLevel="1" x14ac:dyDescent="0.15">
      <c r="B1035" t="s">
        <v>552</v>
      </c>
      <c r="C1035" t="s">
        <v>25617</v>
      </c>
      <c r="D1035" t="s">
        <v>26470</v>
      </c>
      <c r="E1035" t="s">
        <v>26471</v>
      </c>
      <c r="G1035" t="s">
        <v>26500</v>
      </c>
      <c r="H1035" t="s">
        <v>25617</v>
      </c>
      <c r="I1035" t="s">
        <v>25427</v>
      </c>
      <c r="J1035" t="s">
        <v>25423</v>
      </c>
      <c r="K1035" s="5">
        <v>3271</v>
      </c>
      <c r="L1035" s="5">
        <v>4</v>
      </c>
      <c r="M1035" s="5">
        <v>13.084</v>
      </c>
      <c r="N1035" t="s">
        <v>967</v>
      </c>
      <c r="O1035" s="15">
        <v>333</v>
      </c>
      <c r="P1035" t="s">
        <v>26290</v>
      </c>
      <c r="Q1035" t="s">
        <v>25415</v>
      </c>
      <c r="R1035" t="s">
        <v>27535</v>
      </c>
    </row>
    <row r="1036" spans="2:18" ht="11" outlineLevel="1" x14ac:dyDescent="0.15">
      <c r="B1036" t="s">
        <v>552</v>
      </c>
      <c r="C1036" t="s">
        <v>25617</v>
      </c>
      <c r="D1036" t="s">
        <v>26470</v>
      </c>
      <c r="E1036" t="s">
        <v>26471</v>
      </c>
      <c r="G1036" t="s">
        <v>27106</v>
      </c>
      <c r="I1036" t="s">
        <v>25412</v>
      </c>
      <c r="J1036" t="s">
        <v>25413</v>
      </c>
      <c r="K1036" s="5"/>
      <c r="L1036" s="5"/>
      <c r="M1036" s="5">
        <v>2.5030000000000001</v>
      </c>
      <c r="N1036" t="s">
        <v>967</v>
      </c>
      <c r="O1036" s="15">
        <v>333</v>
      </c>
      <c r="P1036" t="s">
        <v>26290</v>
      </c>
      <c r="Q1036" t="s">
        <v>25415</v>
      </c>
      <c r="R1036" t="s">
        <v>27536</v>
      </c>
    </row>
    <row r="1037" spans="2:18" ht="11" outlineLevel="1" x14ac:dyDescent="0.15">
      <c r="B1037" t="s">
        <v>552</v>
      </c>
      <c r="C1037" t="s">
        <v>25617</v>
      </c>
      <c r="D1037" t="s">
        <v>26470</v>
      </c>
      <c r="E1037" t="s">
        <v>26471</v>
      </c>
      <c r="G1037" t="s">
        <v>27106</v>
      </c>
      <c r="H1037" t="s">
        <v>25435</v>
      </c>
      <c r="I1037" t="s">
        <v>25417</v>
      </c>
      <c r="J1037" t="s">
        <v>25417</v>
      </c>
      <c r="K1037" s="5"/>
      <c r="L1037" s="5"/>
      <c r="M1037" s="5">
        <v>12.269</v>
      </c>
      <c r="N1037" t="s">
        <v>967</v>
      </c>
      <c r="O1037" s="15">
        <v>333</v>
      </c>
      <c r="P1037" t="s">
        <v>26290</v>
      </c>
      <c r="Q1037" t="s">
        <v>25415</v>
      </c>
      <c r="R1037" t="s">
        <v>27537</v>
      </c>
    </row>
    <row r="1038" spans="2:18" ht="11" outlineLevel="1" x14ac:dyDescent="0.15">
      <c r="B1038" t="s">
        <v>552</v>
      </c>
      <c r="C1038" t="s">
        <v>25617</v>
      </c>
      <c r="D1038" t="s">
        <v>26470</v>
      </c>
      <c r="E1038" t="s">
        <v>26471</v>
      </c>
      <c r="G1038" t="s">
        <v>27106</v>
      </c>
      <c r="H1038" t="s">
        <v>25437</v>
      </c>
      <c r="I1038" t="s">
        <v>25420</v>
      </c>
      <c r="J1038" t="s">
        <v>25420</v>
      </c>
      <c r="K1038" s="5"/>
      <c r="L1038" s="5"/>
      <c r="M1038" s="5">
        <v>8.49</v>
      </c>
      <c r="N1038" t="s">
        <v>967</v>
      </c>
      <c r="O1038" s="15">
        <v>333</v>
      </c>
      <c r="P1038" t="s">
        <v>26290</v>
      </c>
      <c r="Q1038" t="s">
        <v>25415</v>
      </c>
      <c r="R1038" t="s">
        <v>27538</v>
      </c>
    </row>
    <row r="1039" spans="2:18" ht="11" outlineLevel="1" x14ac:dyDescent="0.15">
      <c r="B1039" t="s">
        <v>552</v>
      </c>
      <c r="C1039" t="s">
        <v>25617</v>
      </c>
      <c r="D1039" t="s">
        <v>26470</v>
      </c>
      <c r="E1039" t="s">
        <v>26471</v>
      </c>
      <c r="G1039" t="s">
        <v>27106</v>
      </c>
      <c r="H1039" t="s">
        <v>25617</v>
      </c>
      <c r="I1039" t="s">
        <v>25422</v>
      </c>
      <c r="J1039" t="s">
        <v>25423</v>
      </c>
      <c r="K1039" s="5"/>
      <c r="L1039" s="5"/>
      <c r="M1039" s="5">
        <v>22.658999999999999</v>
      </c>
      <c r="N1039" t="s">
        <v>967</v>
      </c>
      <c r="O1039" s="15">
        <v>333</v>
      </c>
      <c r="P1039" t="s">
        <v>26290</v>
      </c>
      <c r="Q1039" t="s">
        <v>25415</v>
      </c>
      <c r="R1039" t="s">
        <v>27539</v>
      </c>
    </row>
    <row r="1040" spans="2:18" ht="11" outlineLevel="1" x14ac:dyDescent="0.15">
      <c r="B1040" t="s">
        <v>552</v>
      </c>
      <c r="C1040" t="s">
        <v>25617</v>
      </c>
      <c r="D1040" t="s">
        <v>26470</v>
      </c>
      <c r="E1040" t="s">
        <v>26471</v>
      </c>
      <c r="G1040" t="s">
        <v>27106</v>
      </c>
      <c r="H1040" t="s">
        <v>25617</v>
      </c>
      <c r="I1040" t="s">
        <v>25425</v>
      </c>
      <c r="J1040" t="s">
        <v>25423</v>
      </c>
      <c r="K1040" s="5"/>
      <c r="L1040" s="5"/>
      <c r="M1040" s="5">
        <v>0</v>
      </c>
      <c r="N1040" t="s">
        <v>967</v>
      </c>
      <c r="O1040" s="15">
        <v>333</v>
      </c>
      <c r="P1040" t="s">
        <v>26290</v>
      </c>
      <c r="Q1040" t="s">
        <v>25415</v>
      </c>
      <c r="R1040" t="s">
        <v>27540</v>
      </c>
    </row>
    <row r="1041" spans="2:18" ht="11" outlineLevel="1" x14ac:dyDescent="0.15">
      <c r="B1041" t="s">
        <v>552</v>
      </c>
      <c r="C1041" t="s">
        <v>25617</v>
      </c>
      <c r="D1041" t="s">
        <v>26470</v>
      </c>
      <c r="E1041" t="s">
        <v>26471</v>
      </c>
      <c r="G1041" t="s">
        <v>27106</v>
      </c>
      <c r="H1041" t="s">
        <v>25617</v>
      </c>
      <c r="I1041" t="s">
        <v>25427</v>
      </c>
      <c r="J1041" t="s">
        <v>25423</v>
      </c>
      <c r="K1041" s="5"/>
      <c r="L1041" s="5"/>
      <c r="M1041" s="5">
        <v>22.658999999999999</v>
      </c>
      <c r="N1041" t="s">
        <v>967</v>
      </c>
      <c r="O1041" s="15">
        <v>333</v>
      </c>
      <c r="P1041" t="s">
        <v>26290</v>
      </c>
      <c r="Q1041" t="s">
        <v>25415</v>
      </c>
      <c r="R1041" t="s">
        <v>27541</v>
      </c>
    </row>
    <row r="1042" spans="2:18" ht="11" outlineLevel="1" x14ac:dyDescent="0.15">
      <c r="B1042" t="s">
        <v>552</v>
      </c>
      <c r="C1042" t="s">
        <v>25617</v>
      </c>
      <c r="D1042" t="s">
        <v>26470</v>
      </c>
      <c r="E1042" t="s">
        <v>26471</v>
      </c>
      <c r="G1042" t="s">
        <v>27542</v>
      </c>
      <c r="I1042" t="s">
        <v>25412</v>
      </c>
      <c r="J1042" t="s">
        <v>25413</v>
      </c>
      <c r="K1042" s="5"/>
      <c r="L1042" s="5"/>
      <c r="M1042" s="5">
        <v>0</v>
      </c>
      <c r="N1042" t="s">
        <v>967</v>
      </c>
      <c r="O1042" s="15">
        <v>333</v>
      </c>
      <c r="P1042" t="s">
        <v>26290</v>
      </c>
      <c r="Q1042" t="s">
        <v>25415</v>
      </c>
      <c r="R1042" t="s">
        <v>27543</v>
      </c>
    </row>
    <row r="1043" spans="2:18" ht="11" outlineLevel="1" x14ac:dyDescent="0.15">
      <c r="B1043" t="s">
        <v>552</v>
      </c>
      <c r="C1043" t="s">
        <v>25617</v>
      </c>
      <c r="D1043" t="s">
        <v>26470</v>
      </c>
      <c r="E1043" t="s">
        <v>26471</v>
      </c>
      <c r="G1043" t="s">
        <v>27542</v>
      </c>
      <c r="H1043" t="s">
        <v>25435</v>
      </c>
      <c r="I1043" t="s">
        <v>25417</v>
      </c>
      <c r="J1043" t="s">
        <v>25417</v>
      </c>
      <c r="K1043" s="5"/>
      <c r="L1043" s="5"/>
      <c r="M1043" s="5">
        <v>0</v>
      </c>
      <c r="N1043" t="s">
        <v>967</v>
      </c>
      <c r="O1043" s="15">
        <v>333</v>
      </c>
      <c r="P1043" t="s">
        <v>26290</v>
      </c>
      <c r="Q1043" t="s">
        <v>25415</v>
      </c>
      <c r="R1043" t="s">
        <v>27544</v>
      </c>
    </row>
    <row r="1044" spans="2:18" ht="11" outlineLevel="1" x14ac:dyDescent="0.15">
      <c r="B1044" t="s">
        <v>552</v>
      </c>
      <c r="C1044" t="s">
        <v>25617</v>
      </c>
      <c r="D1044" t="s">
        <v>26470</v>
      </c>
      <c r="E1044" t="s">
        <v>26471</v>
      </c>
      <c r="G1044" t="s">
        <v>27542</v>
      </c>
      <c r="H1044" t="s">
        <v>25437</v>
      </c>
      <c r="I1044" t="s">
        <v>25420</v>
      </c>
      <c r="J1044" t="s">
        <v>25420</v>
      </c>
      <c r="K1044" s="5"/>
      <c r="L1044" s="5"/>
      <c r="M1044" s="5">
        <v>0</v>
      </c>
      <c r="N1044" t="s">
        <v>967</v>
      </c>
      <c r="O1044" s="15">
        <v>333</v>
      </c>
      <c r="P1044" t="s">
        <v>26290</v>
      </c>
      <c r="Q1044" t="s">
        <v>25415</v>
      </c>
      <c r="R1044" t="s">
        <v>27545</v>
      </c>
    </row>
    <row r="1045" spans="2:18" ht="11" outlineLevel="1" x14ac:dyDescent="0.15">
      <c r="B1045" t="s">
        <v>552</v>
      </c>
      <c r="C1045" t="s">
        <v>25617</v>
      </c>
      <c r="D1045" t="s">
        <v>26470</v>
      </c>
      <c r="E1045" t="s">
        <v>26471</v>
      </c>
      <c r="G1045" t="s">
        <v>27542</v>
      </c>
      <c r="H1045" t="s">
        <v>25617</v>
      </c>
      <c r="I1045" t="s">
        <v>25422</v>
      </c>
      <c r="J1045" t="s">
        <v>25423</v>
      </c>
      <c r="K1045" s="5"/>
      <c r="L1045" s="5"/>
      <c r="M1045" s="5">
        <v>12.478</v>
      </c>
      <c r="N1045" t="s">
        <v>967</v>
      </c>
      <c r="O1045" s="15">
        <v>333</v>
      </c>
      <c r="P1045" t="s">
        <v>26290</v>
      </c>
      <c r="Q1045" t="s">
        <v>25415</v>
      </c>
      <c r="R1045" t="s">
        <v>27546</v>
      </c>
    </row>
    <row r="1046" spans="2:18" ht="11" outlineLevel="1" x14ac:dyDescent="0.15">
      <c r="B1046" t="s">
        <v>552</v>
      </c>
      <c r="C1046" t="s">
        <v>25617</v>
      </c>
      <c r="D1046" t="s">
        <v>26470</v>
      </c>
      <c r="E1046" t="s">
        <v>26471</v>
      </c>
      <c r="G1046" t="s">
        <v>27542</v>
      </c>
      <c r="H1046" t="s">
        <v>25617</v>
      </c>
      <c r="I1046" t="s">
        <v>25425</v>
      </c>
      <c r="J1046" t="s">
        <v>25423</v>
      </c>
      <c r="K1046" s="5"/>
      <c r="L1046" s="5"/>
      <c r="M1046" s="5">
        <v>0</v>
      </c>
      <c r="N1046" t="s">
        <v>967</v>
      </c>
      <c r="O1046" s="15">
        <v>333</v>
      </c>
      <c r="P1046" t="s">
        <v>26290</v>
      </c>
      <c r="Q1046" t="s">
        <v>25415</v>
      </c>
      <c r="R1046" t="s">
        <v>27547</v>
      </c>
    </row>
    <row r="1047" spans="2:18" ht="11" outlineLevel="1" x14ac:dyDescent="0.15">
      <c r="B1047" t="s">
        <v>552</v>
      </c>
      <c r="C1047" t="s">
        <v>25617</v>
      </c>
      <c r="D1047" t="s">
        <v>26470</v>
      </c>
      <c r="E1047" t="s">
        <v>26471</v>
      </c>
      <c r="G1047" t="s">
        <v>27542</v>
      </c>
      <c r="H1047" t="s">
        <v>25617</v>
      </c>
      <c r="I1047" t="s">
        <v>25427</v>
      </c>
      <c r="J1047" t="s">
        <v>25423</v>
      </c>
      <c r="K1047" s="5"/>
      <c r="L1047" s="5"/>
      <c r="M1047" s="5">
        <v>12.478</v>
      </c>
      <c r="N1047" t="s">
        <v>967</v>
      </c>
      <c r="O1047" s="15">
        <v>333</v>
      </c>
      <c r="P1047" t="s">
        <v>26290</v>
      </c>
      <c r="Q1047" t="s">
        <v>25415</v>
      </c>
      <c r="R1047" t="s">
        <v>27548</v>
      </c>
    </row>
    <row r="1048" spans="2:18" ht="11" outlineLevel="1" x14ac:dyDescent="0.15">
      <c r="B1048" t="s">
        <v>552</v>
      </c>
      <c r="C1048" t="s">
        <v>25617</v>
      </c>
      <c r="D1048" t="s">
        <v>26470</v>
      </c>
      <c r="E1048" t="s">
        <v>26471</v>
      </c>
      <c r="G1048" t="s">
        <v>26479</v>
      </c>
      <c r="I1048" t="s">
        <v>25412</v>
      </c>
      <c r="J1048" t="s">
        <v>25413</v>
      </c>
      <c r="K1048" s="5"/>
      <c r="L1048" s="5"/>
      <c r="M1048" s="5">
        <v>12.25</v>
      </c>
      <c r="N1048" t="s">
        <v>967</v>
      </c>
      <c r="O1048" s="15">
        <v>333</v>
      </c>
      <c r="P1048" t="s">
        <v>26290</v>
      </c>
      <c r="Q1048" t="s">
        <v>25415</v>
      </c>
      <c r="R1048" t="s">
        <v>27549</v>
      </c>
    </row>
    <row r="1049" spans="2:18" ht="11" outlineLevel="1" x14ac:dyDescent="0.15">
      <c r="B1049" t="s">
        <v>552</v>
      </c>
      <c r="C1049" t="s">
        <v>25617</v>
      </c>
      <c r="D1049" t="s">
        <v>26470</v>
      </c>
      <c r="E1049" t="s">
        <v>26471</v>
      </c>
      <c r="G1049" t="s">
        <v>26479</v>
      </c>
      <c r="H1049" t="s">
        <v>25435</v>
      </c>
      <c r="I1049" t="s">
        <v>25417</v>
      </c>
      <c r="J1049" t="s">
        <v>25417</v>
      </c>
      <c r="K1049" s="5"/>
      <c r="L1049" s="5"/>
      <c r="M1049" s="5">
        <v>1E-3</v>
      </c>
      <c r="N1049" t="s">
        <v>967</v>
      </c>
      <c r="O1049" s="15">
        <v>333</v>
      </c>
      <c r="P1049" t="s">
        <v>26290</v>
      </c>
      <c r="Q1049" t="s">
        <v>25415</v>
      </c>
      <c r="R1049" t="s">
        <v>27550</v>
      </c>
    </row>
    <row r="1050" spans="2:18" ht="11" outlineLevel="1" x14ac:dyDescent="0.15">
      <c r="B1050" t="s">
        <v>552</v>
      </c>
      <c r="C1050" t="s">
        <v>25617</v>
      </c>
      <c r="D1050" t="s">
        <v>26470</v>
      </c>
      <c r="E1050" t="s">
        <v>26471</v>
      </c>
      <c r="G1050" t="s">
        <v>26479</v>
      </c>
      <c r="H1050" t="s">
        <v>25437</v>
      </c>
      <c r="I1050" t="s">
        <v>25420</v>
      </c>
      <c r="J1050" t="s">
        <v>25420</v>
      </c>
      <c r="K1050" s="5"/>
      <c r="L1050" s="5"/>
      <c r="M1050" s="5">
        <v>0.72</v>
      </c>
      <c r="N1050" t="s">
        <v>967</v>
      </c>
      <c r="O1050" s="15">
        <v>333</v>
      </c>
      <c r="P1050" t="s">
        <v>26290</v>
      </c>
      <c r="Q1050" t="s">
        <v>25415</v>
      </c>
      <c r="R1050" t="s">
        <v>27551</v>
      </c>
    </row>
    <row r="1051" spans="2:18" ht="11" outlineLevel="1" x14ac:dyDescent="0.15">
      <c r="B1051" t="s">
        <v>552</v>
      </c>
      <c r="C1051" t="s">
        <v>25617</v>
      </c>
      <c r="D1051" t="s">
        <v>26470</v>
      </c>
      <c r="E1051" t="s">
        <v>26471</v>
      </c>
      <c r="G1051" t="s">
        <v>26479</v>
      </c>
      <c r="H1051" t="s">
        <v>25617</v>
      </c>
      <c r="I1051" t="s">
        <v>25422</v>
      </c>
      <c r="J1051" t="s">
        <v>25423</v>
      </c>
      <c r="K1051" s="5"/>
      <c r="L1051" s="5"/>
      <c r="M1051" s="5">
        <v>1.3</v>
      </c>
      <c r="N1051" t="s">
        <v>967</v>
      </c>
      <c r="O1051" s="15">
        <v>333</v>
      </c>
      <c r="P1051" t="s">
        <v>26290</v>
      </c>
      <c r="Q1051" t="s">
        <v>25415</v>
      </c>
      <c r="R1051" t="s">
        <v>27552</v>
      </c>
    </row>
    <row r="1052" spans="2:18" ht="11" outlineLevel="1" x14ac:dyDescent="0.15">
      <c r="B1052" t="s">
        <v>552</v>
      </c>
      <c r="C1052" t="s">
        <v>25617</v>
      </c>
      <c r="D1052" t="s">
        <v>26470</v>
      </c>
      <c r="E1052" t="s">
        <v>26471</v>
      </c>
      <c r="G1052" t="s">
        <v>26479</v>
      </c>
      <c r="H1052" t="s">
        <v>25617</v>
      </c>
      <c r="I1052" t="s">
        <v>25425</v>
      </c>
      <c r="J1052" t="s">
        <v>25423</v>
      </c>
      <c r="K1052" s="5"/>
      <c r="L1052" s="5"/>
      <c r="M1052" s="5">
        <v>0</v>
      </c>
      <c r="N1052" t="s">
        <v>967</v>
      </c>
      <c r="O1052" s="15">
        <v>333</v>
      </c>
      <c r="P1052" t="s">
        <v>26290</v>
      </c>
      <c r="Q1052" t="s">
        <v>25415</v>
      </c>
      <c r="R1052" t="s">
        <v>27553</v>
      </c>
    </row>
    <row r="1053" spans="2:18" ht="11" outlineLevel="1" x14ac:dyDescent="0.15">
      <c r="B1053" t="s">
        <v>552</v>
      </c>
      <c r="C1053" t="s">
        <v>25617</v>
      </c>
      <c r="D1053" t="s">
        <v>26470</v>
      </c>
      <c r="E1053" t="s">
        <v>26471</v>
      </c>
      <c r="G1053" t="s">
        <v>26479</v>
      </c>
      <c r="H1053" t="s">
        <v>25617</v>
      </c>
      <c r="I1053" t="s">
        <v>25427</v>
      </c>
      <c r="J1053" t="s">
        <v>25423</v>
      </c>
      <c r="K1053" s="5"/>
      <c r="L1053" s="5"/>
      <c r="M1053" s="5">
        <v>1.3</v>
      </c>
      <c r="N1053" t="s">
        <v>967</v>
      </c>
      <c r="O1053" s="15">
        <v>333</v>
      </c>
      <c r="P1053" t="s">
        <v>26290</v>
      </c>
      <c r="Q1053" t="s">
        <v>25415</v>
      </c>
      <c r="R1053" t="s">
        <v>27554</v>
      </c>
    </row>
    <row r="1054" spans="2:18" ht="11" outlineLevel="1" x14ac:dyDescent="0.15">
      <c r="B1054" t="s">
        <v>552</v>
      </c>
      <c r="C1054" t="s">
        <v>25617</v>
      </c>
      <c r="D1054" t="s">
        <v>26470</v>
      </c>
      <c r="E1054" t="s">
        <v>26471</v>
      </c>
      <c r="G1054" t="s">
        <v>26528</v>
      </c>
      <c r="I1054" t="s">
        <v>25412</v>
      </c>
      <c r="J1054" t="s">
        <v>25413</v>
      </c>
      <c r="K1054" s="5"/>
      <c r="L1054" s="5"/>
      <c r="M1054" s="5">
        <v>25.158999999999999</v>
      </c>
      <c r="N1054" t="s">
        <v>967</v>
      </c>
      <c r="O1054" s="15">
        <v>333</v>
      </c>
      <c r="P1054" t="s">
        <v>26290</v>
      </c>
      <c r="Q1054" t="s">
        <v>25415</v>
      </c>
      <c r="R1054" t="s">
        <v>27555</v>
      </c>
    </row>
    <row r="1055" spans="2:18" ht="11" outlineLevel="1" x14ac:dyDescent="0.15">
      <c r="B1055" t="s">
        <v>552</v>
      </c>
      <c r="C1055" t="s">
        <v>25617</v>
      </c>
      <c r="D1055" t="s">
        <v>26470</v>
      </c>
      <c r="E1055" t="s">
        <v>26471</v>
      </c>
      <c r="G1055" t="s">
        <v>26528</v>
      </c>
      <c r="H1055" t="s">
        <v>25435</v>
      </c>
      <c r="I1055" t="s">
        <v>25417</v>
      </c>
      <c r="J1055" t="s">
        <v>25417</v>
      </c>
      <c r="K1055" s="5"/>
      <c r="L1055" s="5"/>
      <c r="M1055" s="5">
        <v>3.5870000000000002</v>
      </c>
      <c r="N1055" t="s">
        <v>967</v>
      </c>
      <c r="O1055" s="15">
        <v>333</v>
      </c>
      <c r="P1055" t="s">
        <v>26290</v>
      </c>
      <c r="Q1055" t="s">
        <v>25415</v>
      </c>
      <c r="R1055" t="s">
        <v>27556</v>
      </c>
    </row>
    <row r="1056" spans="2:18" ht="11" outlineLevel="1" x14ac:dyDescent="0.15">
      <c r="B1056" t="s">
        <v>552</v>
      </c>
      <c r="C1056" t="s">
        <v>25617</v>
      </c>
      <c r="D1056" t="s">
        <v>26470</v>
      </c>
      <c r="E1056" t="s">
        <v>26471</v>
      </c>
      <c r="G1056" t="s">
        <v>26528</v>
      </c>
      <c r="H1056" t="s">
        <v>25437</v>
      </c>
      <c r="I1056" t="s">
        <v>25420</v>
      </c>
      <c r="J1056" t="s">
        <v>25420</v>
      </c>
      <c r="K1056" s="5"/>
      <c r="L1056" s="5"/>
      <c r="M1056" s="5">
        <v>3.9</v>
      </c>
      <c r="N1056" t="s">
        <v>967</v>
      </c>
      <c r="O1056" s="15">
        <v>333</v>
      </c>
      <c r="P1056" t="s">
        <v>26290</v>
      </c>
      <c r="Q1056" t="s">
        <v>25415</v>
      </c>
      <c r="R1056" t="s">
        <v>27557</v>
      </c>
    </row>
    <row r="1057" spans="2:18" ht="11" outlineLevel="1" x14ac:dyDescent="0.15">
      <c r="B1057" t="s">
        <v>552</v>
      </c>
      <c r="C1057" t="s">
        <v>25617</v>
      </c>
      <c r="D1057" t="s">
        <v>26470</v>
      </c>
      <c r="E1057" t="s">
        <v>26471</v>
      </c>
      <c r="G1057" t="s">
        <v>26528</v>
      </c>
      <c r="H1057" t="s">
        <v>25617</v>
      </c>
      <c r="I1057" t="s">
        <v>25422</v>
      </c>
      <c r="J1057" t="s">
        <v>25423</v>
      </c>
      <c r="K1057" s="5"/>
      <c r="L1057" s="5"/>
      <c r="M1057" s="5">
        <v>4.9550000000000001</v>
      </c>
      <c r="N1057" t="s">
        <v>967</v>
      </c>
      <c r="O1057" s="15">
        <v>333</v>
      </c>
      <c r="P1057" t="s">
        <v>26290</v>
      </c>
      <c r="Q1057" t="s">
        <v>25415</v>
      </c>
      <c r="R1057" t="s">
        <v>27558</v>
      </c>
    </row>
    <row r="1058" spans="2:18" ht="11" outlineLevel="1" x14ac:dyDescent="0.15">
      <c r="B1058" t="s">
        <v>552</v>
      </c>
      <c r="C1058" t="s">
        <v>25617</v>
      </c>
      <c r="D1058" t="s">
        <v>26470</v>
      </c>
      <c r="E1058" t="s">
        <v>26471</v>
      </c>
      <c r="G1058" t="s">
        <v>26528</v>
      </c>
      <c r="H1058" t="s">
        <v>25617</v>
      </c>
      <c r="I1058" t="s">
        <v>25425</v>
      </c>
      <c r="J1058" t="s">
        <v>25423</v>
      </c>
      <c r="K1058" s="5"/>
      <c r="L1058" s="5"/>
      <c r="M1058" s="5">
        <v>0</v>
      </c>
      <c r="N1058" t="s">
        <v>967</v>
      </c>
      <c r="O1058" s="15">
        <v>333</v>
      </c>
      <c r="P1058" t="s">
        <v>26290</v>
      </c>
      <c r="Q1058" t="s">
        <v>25415</v>
      </c>
      <c r="R1058" t="s">
        <v>27559</v>
      </c>
    </row>
    <row r="1059" spans="2:18" ht="11" outlineLevel="1" x14ac:dyDescent="0.15">
      <c r="B1059" t="s">
        <v>552</v>
      </c>
      <c r="C1059" t="s">
        <v>25617</v>
      </c>
      <c r="D1059" t="s">
        <v>26470</v>
      </c>
      <c r="E1059" t="s">
        <v>26471</v>
      </c>
      <c r="G1059" t="s">
        <v>26528</v>
      </c>
      <c r="H1059" t="s">
        <v>25617</v>
      </c>
      <c r="I1059" t="s">
        <v>25427</v>
      </c>
      <c r="J1059" t="s">
        <v>25423</v>
      </c>
      <c r="K1059" s="5"/>
      <c r="L1059" s="5"/>
      <c r="M1059" s="5">
        <v>4.9550000000000001</v>
      </c>
      <c r="N1059" t="s">
        <v>967</v>
      </c>
      <c r="O1059" s="15">
        <v>333</v>
      </c>
      <c r="P1059" t="s">
        <v>26290</v>
      </c>
      <c r="Q1059" t="s">
        <v>25415</v>
      </c>
      <c r="R1059" t="s">
        <v>27560</v>
      </c>
    </row>
    <row r="1060" spans="2:18" ht="11" outlineLevel="1" x14ac:dyDescent="0.15">
      <c r="B1060" t="s">
        <v>552</v>
      </c>
      <c r="C1060" t="s">
        <v>25617</v>
      </c>
      <c r="D1060" t="s">
        <v>26470</v>
      </c>
      <c r="E1060" t="s">
        <v>26471</v>
      </c>
      <c r="G1060" t="s">
        <v>26486</v>
      </c>
      <c r="I1060" t="s">
        <v>25412</v>
      </c>
      <c r="J1060" t="s">
        <v>25413</v>
      </c>
      <c r="K1060" s="5"/>
      <c r="L1060" s="5"/>
      <c r="M1060" s="5">
        <v>13.362</v>
      </c>
      <c r="N1060" t="s">
        <v>967</v>
      </c>
      <c r="O1060" s="15">
        <v>333</v>
      </c>
      <c r="P1060" t="s">
        <v>26290</v>
      </c>
      <c r="Q1060" t="s">
        <v>25415</v>
      </c>
      <c r="R1060" t="s">
        <v>27561</v>
      </c>
    </row>
    <row r="1061" spans="2:18" ht="11" outlineLevel="1" x14ac:dyDescent="0.15">
      <c r="B1061" t="s">
        <v>552</v>
      </c>
      <c r="C1061" t="s">
        <v>25617</v>
      </c>
      <c r="D1061" t="s">
        <v>26470</v>
      </c>
      <c r="E1061" t="s">
        <v>26471</v>
      </c>
      <c r="G1061" t="s">
        <v>26486</v>
      </c>
      <c r="H1061" t="s">
        <v>25435</v>
      </c>
      <c r="I1061" t="s">
        <v>25417</v>
      </c>
      <c r="J1061" t="s">
        <v>25417</v>
      </c>
      <c r="K1061" s="5"/>
      <c r="L1061" s="5"/>
      <c r="M1061" s="5">
        <v>1.9</v>
      </c>
      <c r="N1061" t="s">
        <v>967</v>
      </c>
      <c r="O1061" s="15">
        <v>333</v>
      </c>
      <c r="P1061" t="s">
        <v>26290</v>
      </c>
      <c r="Q1061" t="s">
        <v>25415</v>
      </c>
      <c r="R1061" t="s">
        <v>27562</v>
      </c>
    </row>
    <row r="1062" spans="2:18" ht="11" outlineLevel="1" x14ac:dyDescent="0.15">
      <c r="B1062" t="s">
        <v>552</v>
      </c>
      <c r="C1062" t="s">
        <v>25617</v>
      </c>
      <c r="D1062" t="s">
        <v>26470</v>
      </c>
      <c r="E1062" t="s">
        <v>26471</v>
      </c>
      <c r="G1062" t="s">
        <v>26486</v>
      </c>
      <c r="H1062" t="s">
        <v>25437</v>
      </c>
      <c r="I1062" t="s">
        <v>25420</v>
      </c>
      <c r="J1062" t="s">
        <v>25420</v>
      </c>
      <c r="K1062" s="5"/>
      <c r="L1062" s="5"/>
      <c r="M1062" s="5">
        <v>2.2000000000000002</v>
      </c>
      <c r="N1062" t="s">
        <v>967</v>
      </c>
      <c r="O1062" s="15">
        <v>333</v>
      </c>
      <c r="P1062" t="s">
        <v>26290</v>
      </c>
      <c r="Q1062" t="s">
        <v>25415</v>
      </c>
      <c r="R1062" t="s">
        <v>27563</v>
      </c>
    </row>
    <row r="1063" spans="2:18" ht="11" outlineLevel="1" x14ac:dyDescent="0.15">
      <c r="B1063" t="s">
        <v>552</v>
      </c>
      <c r="C1063" t="s">
        <v>25617</v>
      </c>
      <c r="D1063" t="s">
        <v>26470</v>
      </c>
      <c r="E1063" t="s">
        <v>26471</v>
      </c>
      <c r="G1063" t="s">
        <v>26486</v>
      </c>
      <c r="H1063" t="s">
        <v>25617</v>
      </c>
      <c r="I1063" t="s">
        <v>25422</v>
      </c>
      <c r="J1063" t="s">
        <v>25423</v>
      </c>
      <c r="K1063" s="5"/>
      <c r="L1063" s="5"/>
      <c r="M1063" s="5">
        <v>0</v>
      </c>
      <c r="N1063" t="s">
        <v>967</v>
      </c>
      <c r="O1063" s="15">
        <v>333</v>
      </c>
      <c r="P1063" t="s">
        <v>26290</v>
      </c>
      <c r="Q1063" t="s">
        <v>25415</v>
      </c>
      <c r="R1063" t="s">
        <v>27564</v>
      </c>
    </row>
    <row r="1064" spans="2:18" ht="11" outlineLevel="1" x14ac:dyDescent="0.15">
      <c r="B1064" t="s">
        <v>552</v>
      </c>
      <c r="C1064" t="s">
        <v>25617</v>
      </c>
      <c r="D1064" t="s">
        <v>26470</v>
      </c>
      <c r="E1064" t="s">
        <v>26471</v>
      </c>
      <c r="G1064" t="s">
        <v>26486</v>
      </c>
      <c r="H1064" t="s">
        <v>25617</v>
      </c>
      <c r="I1064" t="s">
        <v>25425</v>
      </c>
      <c r="J1064" t="s">
        <v>25423</v>
      </c>
      <c r="K1064" s="5"/>
      <c r="L1064" s="5"/>
      <c r="M1064" s="5">
        <v>0</v>
      </c>
      <c r="N1064" t="s">
        <v>967</v>
      </c>
      <c r="O1064" s="15">
        <v>333</v>
      </c>
      <c r="P1064" t="s">
        <v>26290</v>
      </c>
      <c r="Q1064" t="s">
        <v>25415</v>
      </c>
      <c r="R1064" t="s">
        <v>27565</v>
      </c>
    </row>
    <row r="1065" spans="2:18" ht="11" outlineLevel="1" x14ac:dyDescent="0.15">
      <c r="B1065" t="s">
        <v>552</v>
      </c>
      <c r="C1065" t="s">
        <v>25617</v>
      </c>
      <c r="D1065" t="s">
        <v>26470</v>
      </c>
      <c r="E1065" t="s">
        <v>26471</v>
      </c>
      <c r="G1065" t="s">
        <v>26486</v>
      </c>
      <c r="H1065" t="s">
        <v>25617</v>
      </c>
      <c r="I1065" t="s">
        <v>25427</v>
      </c>
      <c r="J1065" t="s">
        <v>25423</v>
      </c>
      <c r="K1065" s="5"/>
      <c r="L1065" s="5"/>
      <c r="M1065" s="5">
        <v>0</v>
      </c>
      <c r="N1065" t="s">
        <v>967</v>
      </c>
      <c r="O1065" s="15">
        <v>333</v>
      </c>
      <c r="P1065" t="s">
        <v>26290</v>
      </c>
      <c r="Q1065" t="s">
        <v>25415</v>
      </c>
      <c r="R1065" t="s">
        <v>27566</v>
      </c>
    </row>
    <row r="1066" spans="2:18" ht="11" outlineLevel="1" x14ac:dyDescent="0.15">
      <c r="B1066" t="s">
        <v>552</v>
      </c>
      <c r="C1066" t="s">
        <v>25617</v>
      </c>
      <c r="D1066" t="s">
        <v>26470</v>
      </c>
      <c r="E1066" t="s">
        <v>26471</v>
      </c>
      <c r="F1066" t="s">
        <v>10430</v>
      </c>
      <c r="G1066" t="s">
        <v>26535</v>
      </c>
      <c r="I1066" t="s">
        <v>25412</v>
      </c>
      <c r="J1066" t="s">
        <v>25413</v>
      </c>
      <c r="K1066" s="5"/>
      <c r="L1066" s="5"/>
      <c r="M1066" s="5">
        <v>270.36399999999998</v>
      </c>
      <c r="N1066" t="s">
        <v>967</v>
      </c>
      <c r="O1066" s="15">
        <v>333</v>
      </c>
      <c r="P1066" t="s">
        <v>26290</v>
      </c>
      <c r="Q1066" t="s">
        <v>25415</v>
      </c>
      <c r="R1066" t="s">
        <v>27567</v>
      </c>
    </row>
    <row r="1067" spans="2:18" ht="11" outlineLevel="1" x14ac:dyDescent="0.15">
      <c r="B1067" t="s">
        <v>552</v>
      </c>
      <c r="C1067" t="s">
        <v>25617</v>
      </c>
      <c r="D1067" t="s">
        <v>26470</v>
      </c>
      <c r="E1067" t="s">
        <v>26471</v>
      </c>
      <c r="F1067" t="s">
        <v>10430</v>
      </c>
      <c r="G1067" t="s">
        <v>26535</v>
      </c>
      <c r="H1067" t="s">
        <v>25435</v>
      </c>
      <c r="I1067" t="s">
        <v>25417</v>
      </c>
      <c r="J1067" t="s">
        <v>25417</v>
      </c>
      <c r="K1067" s="5"/>
      <c r="L1067" s="5"/>
      <c r="M1067" s="5">
        <v>55.459000000000003</v>
      </c>
      <c r="N1067" t="s">
        <v>967</v>
      </c>
      <c r="O1067" s="15">
        <v>333</v>
      </c>
      <c r="P1067" t="s">
        <v>26290</v>
      </c>
      <c r="Q1067" t="s">
        <v>25415</v>
      </c>
      <c r="R1067" t="s">
        <v>27568</v>
      </c>
    </row>
    <row r="1068" spans="2:18" ht="11" outlineLevel="1" x14ac:dyDescent="0.15">
      <c r="B1068" t="s">
        <v>552</v>
      </c>
      <c r="C1068" t="s">
        <v>25617</v>
      </c>
      <c r="D1068" t="s">
        <v>26470</v>
      </c>
      <c r="E1068" t="s">
        <v>26471</v>
      </c>
      <c r="F1068" t="s">
        <v>10430</v>
      </c>
      <c r="G1068" t="s">
        <v>26535</v>
      </c>
      <c r="H1068" t="s">
        <v>25437</v>
      </c>
      <c r="I1068" t="s">
        <v>25420</v>
      </c>
      <c r="J1068" t="s">
        <v>25420</v>
      </c>
      <c r="K1068" s="5"/>
      <c r="L1068" s="5"/>
      <c r="M1068" s="5">
        <v>57.341999999999999</v>
      </c>
      <c r="N1068" t="s">
        <v>967</v>
      </c>
      <c r="O1068" s="15">
        <v>333</v>
      </c>
      <c r="P1068" t="s">
        <v>26290</v>
      </c>
      <c r="Q1068" t="s">
        <v>25415</v>
      </c>
      <c r="R1068" t="s">
        <v>27569</v>
      </c>
    </row>
    <row r="1069" spans="2:18" ht="11" outlineLevel="1" x14ac:dyDescent="0.15">
      <c r="B1069" t="s">
        <v>552</v>
      </c>
      <c r="C1069" t="s">
        <v>25617</v>
      </c>
      <c r="D1069" t="s">
        <v>26470</v>
      </c>
      <c r="E1069" t="s">
        <v>26471</v>
      </c>
      <c r="F1069" t="s">
        <v>10430</v>
      </c>
      <c r="G1069" t="s">
        <v>26535</v>
      </c>
      <c r="H1069" t="s">
        <v>25617</v>
      </c>
      <c r="I1069" t="s">
        <v>25422</v>
      </c>
      <c r="J1069" t="s">
        <v>25423</v>
      </c>
      <c r="K1069" s="5"/>
      <c r="L1069" s="5"/>
      <c r="M1069" s="5">
        <v>75.716999999999999</v>
      </c>
      <c r="N1069" t="s">
        <v>967</v>
      </c>
      <c r="O1069" s="15">
        <v>333</v>
      </c>
      <c r="P1069" t="s">
        <v>26290</v>
      </c>
      <c r="Q1069" t="s">
        <v>25415</v>
      </c>
      <c r="R1069" t="s">
        <v>27570</v>
      </c>
    </row>
    <row r="1070" spans="2:18" ht="11" outlineLevel="1" x14ac:dyDescent="0.15">
      <c r="B1070" t="s">
        <v>552</v>
      </c>
      <c r="C1070" t="s">
        <v>25617</v>
      </c>
      <c r="D1070" t="s">
        <v>26470</v>
      </c>
      <c r="E1070" t="s">
        <v>26471</v>
      </c>
      <c r="F1070" t="s">
        <v>10430</v>
      </c>
      <c r="G1070" t="s">
        <v>26535</v>
      </c>
      <c r="H1070" t="s">
        <v>25617</v>
      </c>
      <c r="I1070" t="s">
        <v>25425</v>
      </c>
      <c r="J1070" t="s">
        <v>25423</v>
      </c>
      <c r="K1070" s="5"/>
      <c r="L1070" s="5"/>
      <c r="M1070" s="5">
        <v>0</v>
      </c>
      <c r="N1070" t="s">
        <v>967</v>
      </c>
      <c r="O1070" s="15">
        <v>333</v>
      </c>
      <c r="P1070" t="s">
        <v>26290</v>
      </c>
      <c r="Q1070" t="s">
        <v>25415</v>
      </c>
      <c r="R1070" t="s">
        <v>27571</v>
      </c>
    </row>
    <row r="1071" spans="2:18" ht="11" outlineLevel="1" x14ac:dyDescent="0.15">
      <c r="B1071" t="s">
        <v>552</v>
      </c>
      <c r="C1071" t="s">
        <v>25617</v>
      </c>
      <c r="D1071" t="s">
        <v>26470</v>
      </c>
      <c r="E1071" t="s">
        <v>26471</v>
      </c>
      <c r="F1071" t="s">
        <v>10430</v>
      </c>
      <c r="G1071" t="s">
        <v>26535</v>
      </c>
      <c r="H1071" t="s">
        <v>25617</v>
      </c>
      <c r="I1071" t="s">
        <v>25427</v>
      </c>
      <c r="J1071" t="s">
        <v>25423</v>
      </c>
      <c r="K1071" s="5"/>
      <c r="L1071" s="5"/>
      <c r="M1071" s="5">
        <v>75.716999999999999</v>
      </c>
      <c r="N1071" t="s">
        <v>967</v>
      </c>
      <c r="O1071" s="15">
        <v>333</v>
      </c>
      <c r="P1071" t="s">
        <v>26290</v>
      </c>
      <c r="Q1071" t="s">
        <v>25415</v>
      </c>
      <c r="R1071" t="s">
        <v>27572</v>
      </c>
    </row>
    <row r="1072" spans="2:18" ht="11" outlineLevel="1" x14ac:dyDescent="0.15">
      <c r="B1072" t="s">
        <v>552</v>
      </c>
      <c r="C1072" t="s">
        <v>25617</v>
      </c>
      <c r="D1072" t="s">
        <v>26470</v>
      </c>
      <c r="E1072" t="s">
        <v>26542</v>
      </c>
      <c r="G1072" t="s">
        <v>26543</v>
      </c>
      <c r="I1072" t="s">
        <v>25412</v>
      </c>
      <c r="J1072" t="s">
        <v>25413</v>
      </c>
      <c r="K1072" s="5"/>
      <c r="L1072" s="5"/>
      <c r="M1072" s="5">
        <v>7.02</v>
      </c>
      <c r="N1072" t="s">
        <v>967</v>
      </c>
      <c r="O1072" s="15">
        <v>333</v>
      </c>
      <c r="P1072" t="s">
        <v>26290</v>
      </c>
      <c r="Q1072" t="s">
        <v>25415</v>
      </c>
      <c r="R1072" t="s">
        <v>27573</v>
      </c>
    </row>
    <row r="1073" spans="2:18" ht="11" outlineLevel="1" x14ac:dyDescent="0.15">
      <c r="B1073" t="s">
        <v>552</v>
      </c>
      <c r="C1073" t="s">
        <v>25617</v>
      </c>
      <c r="D1073" t="s">
        <v>26470</v>
      </c>
      <c r="E1073" t="s">
        <v>26542</v>
      </c>
      <c r="G1073" t="s">
        <v>26543</v>
      </c>
      <c r="H1073" t="s">
        <v>25435</v>
      </c>
      <c r="I1073" t="s">
        <v>25417</v>
      </c>
      <c r="J1073" t="s">
        <v>25417</v>
      </c>
      <c r="K1073" s="5"/>
      <c r="L1073" s="5"/>
      <c r="M1073" s="5">
        <v>0</v>
      </c>
      <c r="N1073" t="s">
        <v>967</v>
      </c>
      <c r="O1073" s="15">
        <v>333</v>
      </c>
      <c r="P1073" t="s">
        <v>26290</v>
      </c>
      <c r="Q1073" t="s">
        <v>25415</v>
      </c>
      <c r="R1073" t="s">
        <v>27574</v>
      </c>
    </row>
    <row r="1074" spans="2:18" ht="11" outlineLevel="1" x14ac:dyDescent="0.15">
      <c r="B1074" t="s">
        <v>552</v>
      </c>
      <c r="C1074" t="s">
        <v>25617</v>
      </c>
      <c r="D1074" t="s">
        <v>26470</v>
      </c>
      <c r="E1074" t="s">
        <v>26542</v>
      </c>
      <c r="G1074" t="s">
        <v>26543</v>
      </c>
      <c r="H1074" t="s">
        <v>25437</v>
      </c>
      <c r="I1074" t="s">
        <v>25420</v>
      </c>
      <c r="J1074" t="s">
        <v>25420</v>
      </c>
      <c r="K1074" s="5"/>
      <c r="L1074" s="5"/>
      <c r="M1074" s="5">
        <v>0</v>
      </c>
      <c r="N1074" t="s">
        <v>967</v>
      </c>
      <c r="O1074" s="15">
        <v>333</v>
      </c>
      <c r="P1074" t="s">
        <v>26290</v>
      </c>
      <c r="Q1074" t="s">
        <v>25415</v>
      </c>
      <c r="R1074" t="s">
        <v>27575</v>
      </c>
    </row>
    <row r="1075" spans="2:18" ht="11" outlineLevel="1" x14ac:dyDescent="0.15">
      <c r="B1075" t="s">
        <v>552</v>
      </c>
      <c r="C1075" t="s">
        <v>25617</v>
      </c>
      <c r="D1075" t="s">
        <v>26470</v>
      </c>
      <c r="E1075" t="s">
        <v>26542</v>
      </c>
      <c r="G1075" t="s">
        <v>26543</v>
      </c>
      <c r="H1075" t="s">
        <v>25617</v>
      </c>
      <c r="I1075" t="s">
        <v>25422</v>
      </c>
      <c r="J1075" t="s">
        <v>25423</v>
      </c>
      <c r="K1075" s="5"/>
      <c r="L1075" s="5"/>
      <c r="M1075" s="5">
        <v>0</v>
      </c>
      <c r="N1075" t="s">
        <v>967</v>
      </c>
      <c r="O1075" s="15">
        <v>333</v>
      </c>
      <c r="P1075" t="s">
        <v>26290</v>
      </c>
      <c r="Q1075" t="s">
        <v>25415</v>
      </c>
      <c r="R1075" t="s">
        <v>27576</v>
      </c>
    </row>
    <row r="1076" spans="2:18" ht="11" outlineLevel="1" x14ac:dyDescent="0.15">
      <c r="B1076" t="s">
        <v>552</v>
      </c>
      <c r="C1076" t="s">
        <v>25617</v>
      </c>
      <c r="D1076" t="s">
        <v>26470</v>
      </c>
      <c r="E1076" t="s">
        <v>26542</v>
      </c>
      <c r="G1076" t="s">
        <v>26543</v>
      </c>
      <c r="H1076" t="s">
        <v>25617</v>
      </c>
      <c r="I1076" t="s">
        <v>25425</v>
      </c>
      <c r="J1076" t="s">
        <v>25423</v>
      </c>
      <c r="K1076" s="5"/>
      <c r="L1076" s="5"/>
      <c r="M1076" s="5">
        <v>0</v>
      </c>
      <c r="N1076" t="s">
        <v>967</v>
      </c>
      <c r="O1076" s="15">
        <v>333</v>
      </c>
      <c r="P1076" t="s">
        <v>26290</v>
      </c>
      <c r="Q1076" t="s">
        <v>25415</v>
      </c>
      <c r="R1076" t="s">
        <v>27577</v>
      </c>
    </row>
    <row r="1077" spans="2:18" ht="11" outlineLevel="1" x14ac:dyDescent="0.15">
      <c r="B1077" t="s">
        <v>552</v>
      </c>
      <c r="C1077" t="s">
        <v>25617</v>
      </c>
      <c r="D1077" t="s">
        <v>26470</v>
      </c>
      <c r="E1077" t="s">
        <v>26542</v>
      </c>
      <c r="G1077" t="s">
        <v>26543</v>
      </c>
      <c r="H1077" t="s">
        <v>25617</v>
      </c>
      <c r="I1077" t="s">
        <v>25427</v>
      </c>
      <c r="J1077" t="s">
        <v>25423</v>
      </c>
      <c r="K1077" s="5"/>
      <c r="L1077" s="5"/>
      <c r="M1077" s="5">
        <v>0</v>
      </c>
      <c r="N1077" t="s">
        <v>967</v>
      </c>
      <c r="O1077" s="15">
        <v>333</v>
      </c>
      <c r="P1077" t="s">
        <v>26290</v>
      </c>
      <c r="Q1077" t="s">
        <v>25415</v>
      </c>
      <c r="R1077" t="s">
        <v>27578</v>
      </c>
    </row>
    <row r="1078" spans="2:18" ht="11" outlineLevel="1" x14ac:dyDescent="0.15">
      <c r="B1078" t="s">
        <v>552</v>
      </c>
      <c r="C1078" t="s">
        <v>25617</v>
      </c>
      <c r="D1078" t="s">
        <v>26470</v>
      </c>
      <c r="E1078" t="s">
        <v>26542</v>
      </c>
      <c r="G1078" t="s">
        <v>26550</v>
      </c>
      <c r="I1078" t="s">
        <v>25412</v>
      </c>
      <c r="J1078" t="s">
        <v>25413</v>
      </c>
      <c r="K1078" s="5"/>
      <c r="L1078" s="5"/>
      <c r="M1078" s="5">
        <v>3.15</v>
      </c>
      <c r="N1078" t="s">
        <v>967</v>
      </c>
      <c r="O1078" s="15">
        <v>333</v>
      </c>
      <c r="P1078" t="s">
        <v>26290</v>
      </c>
      <c r="Q1078" t="s">
        <v>25415</v>
      </c>
      <c r="R1078" t="s">
        <v>27579</v>
      </c>
    </row>
    <row r="1079" spans="2:18" ht="11" outlineLevel="1" x14ac:dyDescent="0.15">
      <c r="B1079" t="s">
        <v>552</v>
      </c>
      <c r="C1079" t="s">
        <v>25617</v>
      </c>
      <c r="D1079" t="s">
        <v>26470</v>
      </c>
      <c r="E1079" t="s">
        <v>26542</v>
      </c>
      <c r="G1079" t="s">
        <v>26550</v>
      </c>
      <c r="H1079" t="s">
        <v>25435</v>
      </c>
      <c r="I1079" t="s">
        <v>25417</v>
      </c>
      <c r="J1079" t="s">
        <v>25417</v>
      </c>
      <c r="K1079" s="5"/>
      <c r="L1079" s="5"/>
      <c r="M1079" s="5">
        <v>0</v>
      </c>
      <c r="N1079" t="s">
        <v>967</v>
      </c>
      <c r="O1079" s="15">
        <v>333</v>
      </c>
      <c r="P1079" t="s">
        <v>26290</v>
      </c>
      <c r="Q1079" t="s">
        <v>25415</v>
      </c>
      <c r="R1079" t="s">
        <v>27580</v>
      </c>
    </row>
    <row r="1080" spans="2:18" ht="11" outlineLevel="1" x14ac:dyDescent="0.15">
      <c r="B1080" t="s">
        <v>552</v>
      </c>
      <c r="C1080" t="s">
        <v>25617</v>
      </c>
      <c r="D1080" t="s">
        <v>26470</v>
      </c>
      <c r="E1080" t="s">
        <v>26542</v>
      </c>
      <c r="G1080" t="s">
        <v>26550</v>
      </c>
      <c r="H1080" t="s">
        <v>25437</v>
      </c>
      <c r="I1080" t="s">
        <v>25420</v>
      </c>
      <c r="J1080" t="s">
        <v>25420</v>
      </c>
      <c r="K1080" s="5"/>
      <c r="L1080" s="5"/>
      <c r="M1080" s="5">
        <v>0</v>
      </c>
      <c r="N1080" t="s">
        <v>967</v>
      </c>
      <c r="O1080" s="15">
        <v>333</v>
      </c>
      <c r="P1080" t="s">
        <v>26290</v>
      </c>
      <c r="Q1080" t="s">
        <v>25415</v>
      </c>
      <c r="R1080" t="s">
        <v>27581</v>
      </c>
    </row>
    <row r="1081" spans="2:18" ht="11" outlineLevel="1" x14ac:dyDescent="0.15">
      <c r="B1081" t="s">
        <v>552</v>
      </c>
      <c r="C1081" t="s">
        <v>25617</v>
      </c>
      <c r="D1081" t="s">
        <v>26470</v>
      </c>
      <c r="E1081" t="s">
        <v>26542</v>
      </c>
      <c r="G1081" t="s">
        <v>26550</v>
      </c>
      <c r="H1081" t="s">
        <v>25617</v>
      </c>
      <c r="I1081" t="s">
        <v>25422</v>
      </c>
      <c r="J1081" t="s">
        <v>25423</v>
      </c>
      <c r="K1081" s="5"/>
      <c r="L1081" s="5"/>
      <c r="M1081" s="5">
        <v>0</v>
      </c>
      <c r="N1081" t="s">
        <v>967</v>
      </c>
      <c r="O1081" s="15">
        <v>333</v>
      </c>
      <c r="P1081" t="s">
        <v>26290</v>
      </c>
      <c r="Q1081" t="s">
        <v>25415</v>
      </c>
      <c r="R1081" t="s">
        <v>27582</v>
      </c>
    </row>
    <row r="1082" spans="2:18" ht="11" outlineLevel="1" x14ac:dyDescent="0.15">
      <c r="B1082" t="s">
        <v>552</v>
      </c>
      <c r="C1082" t="s">
        <v>25617</v>
      </c>
      <c r="D1082" t="s">
        <v>26470</v>
      </c>
      <c r="E1082" t="s">
        <v>26542</v>
      </c>
      <c r="G1082" t="s">
        <v>26550</v>
      </c>
      <c r="H1082" t="s">
        <v>25617</v>
      </c>
      <c r="I1082" t="s">
        <v>25425</v>
      </c>
      <c r="J1082" t="s">
        <v>25423</v>
      </c>
      <c r="K1082" s="5"/>
      <c r="L1082" s="5"/>
      <c r="M1082" s="5">
        <v>0</v>
      </c>
      <c r="N1082" t="s">
        <v>967</v>
      </c>
      <c r="O1082" s="15">
        <v>333</v>
      </c>
      <c r="P1082" t="s">
        <v>26290</v>
      </c>
      <c r="Q1082" t="s">
        <v>25415</v>
      </c>
      <c r="R1082" t="s">
        <v>27583</v>
      </c>
    </row>
    <row r="1083" spans="2:18" ht="11" outlineLevel="1" x14ac:dyDescent="0.15">
      <c r="B1083" t="s">
        <v>552</v>
      </c>
      <c r="C1083" t="s">
        <v>25617</v>
      </c>
      <c r="D1083" t="s">
        <v>26470</v>
      </c>
      <c r="E1083" t="s">
        <v>26542</v>
      </c>
      <c r="G1083" t="s">
        <v>26550</v>
      </c>
      <c r="H1083" t="s">
        <v>25617</v>
      </c>
      <c r="I1083" t="s">
        <v>25427</v>
      </c>
      <c r="J1083" t="s">
        <v>25423</v>
      </c>
      <c r="K1083" s="5"/>
      <c r="L1083" s="5"/>
      <c r="M1083" s="5">
        <v>0</v>
      </c>
      <c r="N1083" t="s">
        <v>967</v>
      </c>
      <c r="O1083" s="15">
        <v>333</v>
      </c>
      <c r="P1083" t="s">
        <v>26290</v>
      </c>
      <c r="Q1083" t="s">
        <v>25415</v>
      </c>
      <c r="R1083" t="s">
        <v>27584</v>
      </c>
    </row>
    <row r="1084" spans="2:18" ht="11" outlineLevel="1" x14ac:dyDescent="0.15">
      <c r="B1084" t="s">
        <v>552</v>
      </c>
      <c r="C1084" t="s">
        <v>25617</v>
      </c>
      <c r="D1084" t="s">
        <v>26470</v>
      </c>
      <c r="E1084" t="s">
        <v>26542</v>
      </c>
      <c r="G1084" t="s">
        <v>26557</v>
      </c>
      <c r="I1084" t="s">
        <v>25412</v>
      </c>
      <c r="J1084" t="s">
        <v>25413</v>
      </c>
      <c r="K1084" s="5"/>
      <c r="L1084" s="5"/>
      <c r="M1084" s="5">
        <v>4.3</v>
      </c>
      <c r="N1084" t="s">
        <v>967</v>
      </c>
      <c r="O1084" s="15">
        <v>333</v>
      </c>
      <c r="P1084" t="s">
        <v>26290</v>
      </c>
      <c r="Q1084" t="s">
        <v>25415</v>
      </c>
      <c r="R1084" t="s">
        <v>27585</v>
      </c>
    </row>
    <row r="1085" spans="2:18" ht="11" outlineLevel="1" x14ac:dyDescent="0.15">
      <c r="B1085" t="s">
        <v>552</v>
      </c>
      <c r="C1085" t="s">
        <v>25617</v>
      </c>
      <c r="D1085" t="s">
        <v>26470</v>
      </c>
      <c r="E1085" t="s">
        <v>26542</v>
      </c>
      <c r="G1085" t="s">
        <v>26557</v>
      </c>
      <c r="H1085" t="s">
        <v>25435</v>
      </c>
      <c r="I1085" t="s">
        <v>25417</v>
      </c>
      <c r="J1085" t="s">
        <v>25417</v>
      </c>
      <c r="K1085" s="5"/>
      <c r="L1085" s="5"/>
      <c r="M1085" s="5">
        <v>0</v>
      </c>
      <c r="N1085" t="s">
        <v>967</v>
      </c>
      <c r="O1085" s="15">
        <v>333</v>
      </c>
      <c r="P1085" t="s">
        <v>26290</v>
      </c>
      <c r="Q1085" t="s">
        <v>25415</v>
      </c>
      <c r="R1085" t="s">
        <v>27586</v>
      </c>
    </row>
    <row r="1086" spans="2:18" ht="11" outlineLevel="1" x14ac:dyDescent="0.15">
      <c r="B1086" t="s">
        <v>552</v>
      </c>
      <c r="C1086" t="s">
        <v>25617</v>
      </c>
      <c r="D1086" t="s">
        <v>26470</v>
      </c>
      <c r="E1086" t="s">
        <v>26542</v>
      </c>
      <c r="G1086" t="s">
        <v>26557</v>
      </c>
      <c r="H1086" t="s">
        <v>25437</v>
      </c>
      <c r="I1086" t="s">
        <v>25420</v>
      </c>
      <c r="J1086" t="s">
        <v>25420</v>
      </c>
      <c r="K1086" s="5"/>
      <c r="L1086" s="5"/>
      <c r="M1086" s="5">
        <v>0</v>
      </c>
      <c r="N1086" t="s">
        <v>967</v>
      </c>
      <c r="O1086" s="15">
        <v>333</v>
      </c>
      <c r="P1086" t="s">
        <v>26290</v>
      </c>
      <c r="Q1086" t="s">
        <v>25415</v>
      </c>
      <c r="R1086" t="s">
        <v>27587</v>
      </c>
    </row>
    <row r="1087" spans="2:18" ht="11" outlineLevel="1" x14ac:dyDescent="0.15">
      <c r="B1087" t="s">
        <v>552</v>
      </c>
      <c r="C1087" t="s">
        <v>25617</v>
      </c>
      <c r="D1087" t="s">
        <v>26470</v>
      </c>
      <c r="E1087" t="s">
        <v>26542</v>
      </c>
      <c r="G1087" t="s">
        <v>26557</v>
      </c>
      <c r="H1087" t="s">
        <v>25617</v>
      </c>
      <c r="I1087" t="s">
        <v>25422</v>
      </c>
      <c r="J1087" t="s">
        <v>25423</v>
      </c>
      <c r="K1087" s="5"/>
      <c r="L1087" s="5"/>
      <c r="M1087" s="5">
        <v>0</v>
      </c>
      <c r="N1087" t="s">
        <v>967</v>
      </c>
      <c r="O1087" s="15">
        <v>333</v>
      </c>
      <c r="P1087" t="s">
        <v>26290</v>
      </c>
      <c r="Q1087" t="s">
        <v>25415</v>
      </c>
      <c r="R1087" t="s">
        <v>27588</v>
      </c>
    </row>
    <row r="1088" spans="2:18" ht="11" outlineLevel="1" x14ac:dyDescent="0.15">
      <c r="B1088" t="s">
        <v>552</v>
      </c>
      <c r="C1088" t="s">
        <v>25617</v>
      </c>
      <c r="D1088" t="s">
        <v>26470</v>
      </c>
      <c r="E1088" t="s">
        <v>26542</v>
      </c>
      <c r="G1088" t="s">
        <v>26557</v>
      </c>
      <c r="H1088" t="s">
        <v>25617</v>
      </c>
      <c r="I1088" t="s">
        <v>25425</v>
      </c>
      <c r="J1088" t="s">
        <v>25423</v>
      </c>
      <c r="K1088" s="5"/>
      <c r="L1088" s="5"/>
      <c r="M1088" s="5">
        <v>0</v>
      </c>
      <c r="N1088" t="s">
        <v>967</v>
      </c>
      <c r="O1088" s="15">
        <v>333</v>
      </c>
      <c r="P1088" t="s">
        <v>26290</v>
      </c>
      <c r="Q1088" t="s">
        <v>25415</v>
      </c>
      <c r="R1088" t="s">
        <v>27589</v>
      </c>
    </row>
    <row r="1089" spans="2:18" ht="11" outlineLevel="1" x14ac:dyDescent="0.15">
      <c r="B1089" t="s">
        <v>552</v>
      </c>
      <c r="C1089" t="s">
        <v>25617</v>
      </c>
      <c r="D1089" t="s">
        <v>26470</v>
      </c>
      <c r="E1089" t="s">
        <v>26542</v>
      </c>
      <c r="G1089" t="s">
        <v>26557</v>
      </c>
      <c r="H1089" t="s">
        <v>25617</v>
      </c>
      <c r="I1089" t="s">
        <v>25427</v>
      </c>
      <c r="J1089" t="s">
        <v>25423</v>
      </c>
      <c r="K1089" s="5"/>
      <c r="L1089" s="5"/>
      <c r="M1089" s="5">
        <v>0</v>
      </c>
      <c r="N1089" t="s">
        <v>967</v>
      </c>
      <c r="O1089" s="15">
        <v>333</v>
      </c>
      <c r="P1089" t="s">
        <v>26290</v>
      </c>
      <c r="Q1089" t="s">
        <v>25415</v>
      </c>
      <c r="R1089" t="s">
        <v>27590</v>
      </c>
    </row>
    <row r="1090" spans="2:18" ht="11" outlineLevel="1" x14ac:dyDescent="0.15">
      <c r="B1090" t="s">
        <v>552</v>
      </c>
      <c r="C1090" t="s">
        <v>25617</v>
      </c>
      <c r="D1090" t="s">
        <v>26470</v>
      </c>
      <c r="E1090" t="s">
        <v>26542</v>
      </c>
      <c r="G1090" t="s">
        <v>26564</v>
      </c>
      <c r="I1090" t="s">
        <v>25412</v>
      </c>
      <c r="J1090" t="s">
        <v>25413</v>
      </c>
      <c r="K1090" s="5"/>
      <c r="L1090" s="5"/>
      <c r="M1090" s="5">
        <v>2.2799999999999998</v>
      </c>
      <c r="N1090" t="s">
        <v>967</v>
      </c>
      <c r="O1090" s="15">
        <v>334</v>
      </c>
      <c r="P1090" t="s">
        <v>26290</v>
      </c>
      <c r="Q1090" t="s">
        <v>25415</v>
      </c>
      <c r="R1090" t="s">
        <v>27591</v>
      </c>
    </row>
    <row r="1091" spans="2:18" ht="11" outlineLevel="1" x14ac:dyDescent="0.15">
      <c r="B1091" t="s">
        <v>552</v>
      </c>
      <c r="C1091" t="s">
        <v>25617</v>
      </c>
      <c r="D1091" t="s">
        <v>26470</v>
      </c>
      <c r="E1091" t="s">
        <v>26542</v>
      </c>
      <c r="G1091" t="s">
        <v>26564</v>
      </c>
      <c r="H1091" t="s">
        <v>25435</v>
      </c>
      <c r="I1091" t="s">
        <v>25417</v>
      </c>
      <c r="J1091" t="s">
        <v>25417</v>
      </c>
      <c r="K1091" s="5"/>
      <c r="L1091" s="5"/>
      <c r="M1091" s="5">
        <v>0</v>
      </c>
      <c r="N1091" t="s">
        <v>967</v>
      </c>
      <c r="O1091" s="15">
        <v>334</v>
      </c>
      <c r="P1091" t="s">
        <v>26290</v>
      </c>
      <c r="Q1091" t="s">
        <v>25415</v>
      </c>
      <c r="R1091" t="s">
        <v>27592</v>
      </c>
    </row>
    <row r="1092" spans="2:18" ht="11" outlineLevel="1" x14ac:dyDescent="0.15">
      <c r="B1092" t="s">
        <v>552</v>
      </c>
      <c r="C1092" t="s">
        <v>25617</v>
      </c>
      <c r="D1092" t="s">
        <v>26470</v>
      </c>
      <c r="E1092" t="s">
        <v>26542</v>
      </c>
      <c r="G1092" t="s">
        <v>26564</v>
      </c>
      <c r="H1092" t="s">
        <v>25437</v>
      </c>
      <c r="I1092" t="s">
        <v>25420</v>
      </c>
      <c r="J1092" t="s">
        <v>25420</v>
      </c>
      <c r="K1092" s="5"/>
      <c r="L1092" s="5"/>
      <c r="M1092" s="5">
        <v>0</v>
      </c>
      <c r="N1092" t="s">
        <v>967</v>
      </c>
      <c r="O1092" s="15">
        <v>334</v>
      </c>
      <c r="P1092" t="s">
        <v>26290</v>
      </c>
      <c r="Q1092" t="s">
        <v>25415</v>
      </c>
      <c r="R1092" t="s">
        <v>27593</v>
      </c>
    </row>
    <row r="1093" spans="2:18" ht="11" outlineLevel="1" x14ac:dyDescent="0.15">
      <c r="B1093" t="s">
        <v>552</v>
      </c>
      <c r="C1093" t="s">
        <v>25617</v>
      </c>
      <c r="D1093" t="s">
        <v>26470</v>
      </c>
      <c r="E1093" t="s">
        <v>26542</v>
      </c>
      <c r="G1093" t="s">
        <v>26564</v>
      </c>
      <c r="H1093" t="s">
        <v>25617</v>
      </c>
      <c r="I1093" t="s">
        <v>25422</v>
      </c>
      <c r="J1093" t="s">
        <v>25423</v>
      </c>
      <c r="K1093" s="5"/>
      <c r="L1093" s="5"/>
      <c r="M1093" s="5">
        <v>0</v>
      </c>
      <c r="N1093" t="s">
        <v>967</v>
      </c>
      <c r="O1093" s="15">
        <v>334</v>
      </c>
      <c r="P1093" t="s">
        <v>26290</v>
      </c>
      <c r="Q1093" t="s">
        <v>25415</v>
      </c>
      <c r="R1093" t="s">
        <v>27594</v>
      </c>
    </row>
    <row r="1094" spans="2:18" ht="11" outlineLevel="1" x14ac:dyDescent="0.15">
      <c r="B1094" t="s">
        <v>552</v>
      </c>
      <c r="C1094" t="s">
        <v>25617</v>
      </c>
      <c r="D1094" t="s">
        <v>26470</v>
      </c>
      <c r="E1094" t="s">
        <v>26542</v>
      </c>
      <c r="G1094" t="s">
        <v>26564</v>
      </c>
      <c r="H1094" t="s">
        <v>25617</v>
      </c>
      <c r="I1094" t="s">
        <v>25425</v>
      </c>
      <c r="J1094" t="s">
        <v>25423</v>
      </c>
      <c r="K1094" s="5"/>
      <c r="L1094" s="5"/>
      <c r="M1094" s="5">
        <v>0</v>
      </c>
      <c r="N1094" t="s">
        <v>967</v>
      </c>
      <c r="O1094" s="15">
        <v>334</v>
      </c>
      <c r="P1094" t="s">
        <v>26290</v>
      </c>
      <c r="Q1094" t="s">
        <v>25415</v>
      </c>
      <c r="R1094" t="s">
        <v>27595</v>
      </c>
    </row>
    <row r="1095" spans="2:18" ht="11" outlineLevel="1" x14ac:dyDescent="0.15">
      <c r="B1095" t="s">
        <v>552</v>
      </c>
      <c r="C1095" t="s">
        <v>25617</v>
      </c>
      <c r="D1095" t="s">
        <v>26470</v>
      </c>
      <c r="E1095" t="s">
        <v>26542</v>
      </c>
      <c r="G1095" t="s">
        <v>26564</v>
      </c>
      <c r="H1095" t="s">
        <v>25617</v>
      </c>
      <c r="I1095" t="s">
        <v>25427</v>
      </c>
      <c r="J1095" t="s">
        <v>25423</v>
      </c>
      <c r="K1095" s="5"/>
      <c r="L1095" s="5"/>
      <c r="M1095" s="5">
        <v>0</v>
      </c>
      <c r="N1095" t="s">
        <v>967</v>
      </c>
      <c r="O1095" s="15">
        <v>334</v>
      </c>
      <c r="P1095" t="s">
        <v>26290</v>
      </c>
      <c r="Q1095" t="s">
        <v>25415</v>
      </c>
      <c r="R1095" t="s">
        <v>27596</v>
      </c>
    </row>
    <row r="1096" spans="2:18" ht="11" outlineLevel="1" x14ac:dyDescent="0.15">
      <c r="B1096" t="s">
        <v>552</v>
      </c>
      <c r="C1096" t="s">
        <v>25617</v>
      </c>
      <c r="D1096" t="s">
        <v>26470</v>
      </c>
      <c r="E1096" t="s">
        <v>26542</v>
      </c>
      <c r="G1096" t="s">
        <v>26521</v>
      </c>
      <c r="I1096" t="s">
        <v>25412</v>
      </c>
      <c r="J1096" t="s">
        <v>25413</v>
      </c>
      <c r="K1096" s="5"/>
      <c r="L1096" s="5"/>
      <c r="M1096" s="5">
        <v>25.866</v>
      </c>
      <c r="N1096" t="s">
        <v>967</v>
      </c>
      <c r="O1096" s="15">
        <v>334</v>
      </c>
      <c r="P1096" t="s">
        <v>26290</v>
      </c>
      <c r="Q1096" t="s">
        <v>25415</v>
      </c>
      <c r="R1096" t="s">
        <v>27597</v>
      </c>
    </row>
    <row r="1097" spans="2:18" ht="11" outlineLevel="1" x14ac:dyDescent="0.15">
      <c r="B1097" t="s">
        <v>552</v>
      </c>
      <c r="C1097" t="s">
        <v>25617</v>
      </c>
      <c r="D1097" t="s">
        <v>26470</v>
      </c>
      <c r="E1097" t="s">
        <v>26542</v>
      </c>
      <c r="G1097" t="s">
        <v>26521</v>
      </c>
      <c r="H1097" t="s">
        <v>25435</v>
      </c>
      <c r="I1097" t="s">
        <v>25417</v>
      </c>
      <c r="J1097" t="s">
        <v>25417</v>
      </c>
      <c r="K1097" s="5"/>
      <c r="L1097" s="5"/>
      <c r="M1097" s="5">
        <v>0</v>
      </c>
      <c r="N1097" t="s">
        <v>967</v>
      </c>
      <c r="O1097" s="15">
        <v>334</v>
      </c>
      <c r="P1097" t="s">
        <v>26290</v>
      </c>
      <c r="Q1097" t="s">
        <v>25415</v>
      </c>
      <c r="R1097" t="s">
        <v>27598</v>
      </c>
    </row>
    <row r="1098" spans="2:18" ht="11" outlineLevel="1" x14ac:dyDescent="0.15">
      <c r="B1098" t="s">
        <v>552</v>
      </c>
      <c r="C1098" t="s">
        <v>25617</v>
      </c>
      <c r="D1098" t="s">
        <v>26470</v>
      </c>
      <c r="E1098" t="s">
        <v>26542</v>
      </c>
      <c r="G1098" t="s">
        <v>26521</v>
      </c>
      <c r="H1098" t="s">
        <v>25437</v>
      </c>
      <c r="I1098" t="s">
        <v>25420</v>
      </c>
      <c r="J1098" t="s">
        <v>25420</v>
      </c>
      <c r="K1098" s="5"/>
      <c r="L1098" s="5"/>
      <c r="M1098" s="5">
        <v>0</v>
      </c>
      <c r="N1098" t="s">
        <v>967</v>
      </c>
      <c r="O1098" s="15">
        <v>334</v>
      </c>
      <c r="P1098" t="s">
        <v>26290</v>
      </c>
      <c r="Q1098" t="s">
        <v>25415</v>
      </c>
      <c r="R1098" t="s">
        <v>27599</v>
      </c>
    </row>
    <row r="1099" spans="2:18" ht="11" outlineLevel="1" x14ac:dyDescent="0.15">
      <c r="B1099" t="s">
        <v>552</v>
      </c>
      <c r="C1099" t="s">
        <v>25617</v>
      </c>
      <c r="D1099" t="s">
        <v>26470</v>
      </c>
      <c r="E1099" t="s">
        <v>26542</v>
      </c>
      <c r="G1099" t="s">
        <v>26521</v>
      </c>
      <c r="H1099" t="s">
        <v>25617</v>
      </c>
      <c r="I1099" t="s">
        <v>25422</v>
      </c>
      <c r="J1099" t="s">
        <v>25423</v>
      </c>
      <c r="K1099" s="5"/>
      <c r="L1099" s="5"/>
      <c r="M1099" s="5">
        <v>0</v>
      </c>
      <c r="N1099" t="s">
        <v>967</v>
      </c>
      <c r="O1099" s="15">
        <v>334</v>
      </c>
      <c r="P1099" t="s">
        <v>26290</v>
      </c>
      <c r="Q1099" t="s">
        <v>25415</v>
      </c>
      <c r="R1099" t="s">
        <v>27600</v>
      </c>
    </row>
    <row r="1100" spans="2:18" ht="11" outlineLevel="1" x14ac:dyDescent="0.15">
      <c r="B1100" t="s">
        <v>552</v>
      </c>
      <c r="C1100" t="s">
        <v>25617</v>
      </c>
      <c r="D1100" t="s">
        <v>26470</v>
      </c>
      <c r="E1100" t="s">
        <v>26542</v>
      </c>
      <c r="G1100" t="s">
        <v>26521</v>
      </c>
      <c r="H1100" t="s">
        <v>25617</v>
      </c>
      <c r="I1100" t="s">
        <v>25425</v>
      </c>
      <c r="J1100" t="s">
        <v>25423</v>
      </c>
      <c r="K1100" s="5"/>
      <c r="L1100" s="5"/>
      <c r="M1100" s="5">
        <v>0</v>
      </c>
      <c r="N1100" t="s">
        <v>967</v>
      </c>
      <c r="O1100" s="15">
        <v>334</v>
      </c>
      <c r="P1100" t="s">
        <v>26290</v>
      </c>
      <c r="Q1100" t="s">
        <v>25415</v>
      </c>
      <c r="R1100" t="s">
        <v>27601</v>
      </c>
    </row>
    <row r="1101" spans="2:18" ht="11" outlineLevel="1" x14ac:dyDescent="0.15">
      <c r="B1101" t="s">
        <v>552</v>
      </c>
      <c r="C1101" t="s">
        <v>25617</v>
      </c>
      <c r="D1101" t="s">
        <v>26470</v>
      </c>
      <c r="E1101" t="s">
        <v>26542</v>
      </c>
      <c r="G1101" t="s">
        <v>26521</v>
      </c>
      <c r="H1101" t="s">
        <v>25617</v>
      </c>
      <c r="I1101" t="s">
        <v>25427</v>
      </c>
      <c r="J1101" t="s">
        <v>25423</v>
      </c>
      <c r="K1101" s="5"/>
      <c r="L1101" s="5"/>
      <c r="M1101" s="5">
        <v>0</v>
      </c>
      <c r="N1101" t="s">
        <v>967</v>
      </c>
      <c r="O1101" s="15">
        <v>334</v>
      </c>
      <c r="P1101" t="s">
        <v>26290</v>
      </c>
      <c r="Q1101" t="s">
        <v>25415</v>
      </c>
      <c r="R1101" t="s">
        <v>27602</v>
      </c>
    </row>
    <row r="1102" spans="2:18" ht="11" outlineLevel="1" x14ac:dyDescent="0.15">
      <c r="B1102" t="s">
        <v>552</v>
      </c>
      <c r="C1102" t="s">
        <v>25617</v>
      </c>
      <c r="D1102" t="s">
        <v>26470</v>
      </c>
      <c r="E1102" t="s">
        <v>26542</v>
      </c>
      <c r="G1102" t="s">
        <v>26493</v>
      </c>
      <c r="I1102" t="s">
        <v>25412</v>
      </c>
      <c r="J1102" t="s">
        <v>25413</v>
      </c>
      <c r="K1102" s="5"/>
      <c r="L1102" s="5"/>
      <c r="M1102" s="5">
        <v>4.5570000000000004</v>
      </c>
      <c r="N1102" t="s">
        <v>967</v>
      </c>
      <c r="O1102" s="15">
        <v>334</v>
      </c>
      <c r="P1102" t="s">
        <v>26290</v>
      </c>
      <c r="Q1102" t="s">
        <v>25415</v>
      </c>
      <c r="R1102" t="s">
        <v>27603</v>
      </c>
    </row>
    <row r="1103" spans="2:18" ht="11" outlineLevel="1" x14ac:dyDescent="0.15">
      <c r="B1103" t="s">
        <v>552</v>
      </c>
      <c r="C1103" t="s">
        <v>25617</v>
      </c>
      <c r="D1103" t="s">
        <v>26470</v>
      </c>
      <c r="E1103" t="s">
        <v>26542</v>
      </c>
      <c r="G1103" t="s">
        <v>26493</v>
      </c>
      <c r="H1103" t="s">
        <v>25435</v>
      </c>
      <c r="I1103" t="s">
        <v>25417</v>
      </c>
      <c r="J1103" t="s">
        <v>25417</v>
      </c>
      <c r="K1103" s="5"/>
      <c r="L1103" s="5"/>
      <c r="M1103" s="5">
        <v>0</v>
      </c>
      <c r="N1103" t="s">
        <v>967</v>
      </c>
      <c r="O1103" s="15">
        <v>334</v>
      </c>
      <c r="P1103" t="s">
        <v>26290</v>
      </c>
      <c r="Q1103" t="s">
        <v>25415</v>
      </c>
      <c r="R1103" t="s">
        <v>27604</v>
      </c>
    </row>
    <row r="1104" spans="2:18" ht="11" outlineLevel="1" x14ac:dyDescent="0.15">
      <c r="B1104" t="s">
        <v>552</v>
      </c>
      <c r="C1104" t="s">
        <v>25617</v>
      </c>
      <c r="D1104" t="s">
        <v>26470</v>
      </c>
      <c r="E1104" t="s">
        <v>26542</v>
      </c>
      <c r="G1104" t="s">
        <v>26493</v>
      </c>
      <c r="H1104" t="s">
        <v>25437</v>
      </c>
      <c r="I1104" t="s">
        <v>25420</v>
      </c>
      <c r="J1104" t="s">
        <v>25420</v>
      </c>
      <c r="K1104" s="5"/>
      <c r="L1104" s="5"/>
      <c r="M1104" s="5">
        <v>0</v>
      </c>
      <c r="N1104" t="s">
        <v>967</v>
      </c>
      <c r="O1104" s="15">
        <v>334</v>
      </c>
      <c r="P1104" t="s">
        <v>26290</v>
      </c>
      <c r="Q1104" t="s">
        <v>25415</v>
      </c>
      <c r="R1104" t="s">
        <v>27605</v>
      </c>
    </row>
    <row r="1105" spans="2:18" ht="11" outlineLevel="1" x14ac:dyDescent="0.15">
      <c r="B1105" t="s">
        <v>552</v>
      </c>
      <c r="C1105" t="s">
        <v>25617</v>
      </c>
      <c r="D1105" t="s">
        <v>26470</v>
      </c>
      <c r="E1105" t="s">
        <v>26542</v>
      </c>
      <c r="G1105" t="s">
        <v>26493</v>
      </c>
      <c r="H1105" t="s">
        <v>25617</v>
      </c>
      <c r="I1105" t="s">
        <v>25422</v>
      </c>
      <c r="J1105" t="s">
        <v>25423</v>
      </c>
      <c r="K1105" s="5"/>
      <c r="L1105" s="5"/>
      <c r="M1105" s="5">
        <v>0</v>
      </c>
      <c r="N1105" t="s">
        <v>967</v>
      </c>
      <c r="O1105" s="15">
        <v>334</v>
      </c>
      <c r="P1105" t="s">
        <v>26290</v>
      </c>
      <c r="Q1105" t="s">
        <v>25415</v>
      </c>
      <c r="R1105" t="s">
        <v>27606</v>
      </c>
    </row>
    <row r="1106" spans="2:18" ht="11" outlineLevel="1" x14ac:dyDescent="0.15">
      <c r="B1106" t="s">
        <v>552</v>
      </c>
      <c r="C1106" t="s">
        <v>25617</v>
      </c>
      <c r="D1106" t="s">
        <v>26470</v>
      </c>
      <c r="E1106" t="s">
        <v>26542</v>
      </c>
      <c r="G1106" t="s">
        <v>26493</v>
      </c>
      <c r="H1106" t="s">
        <v>25617</v>
      </c>
      <c r="I1106" t="s">
        <v>25425</v>
      </c>
      <c r="J1106" t="s">
        <v>25423</v>
      </c>
      <c r="K1106" s="5"/>
      <c r="L1106" s="5"/>
      <c r="M1106" s="5">
        <v>0</v>
      </c>
      <c r="N1106" t="s">
        <v>967</v>
      </c>
      <c r="O1106" s="15">
        <v>334</v>
      </c>
      <c r="P1106" t="s">
        <v>26290</v>
      </c>
      <c r="Q1106" t="s">
        <v>25415</v>
      </c>
      <c r="R1106" t="s">
        <v>27607</v>
      </c>
    </row>
    <row r="1107" spans="2:18" ht="11" outlineLevel="1" x14ac:dyDescent="0.15">
      <c r="B1107" t="s">
        <v>552</v>
      </c>
      <c r="C1107" t="s">
        <v>25617</v>
      </c>
      <c r="D1107" t="s">
        <v>26470</v>
      </c>
      <c r="E1107" t="s">
        <v>26542</v>
      </c>
      <c r="G1107" t="s">
        <v>26493</v>
      </c>
      <c r="H1107" t="s">
        <v>25617</v>
      </c>
      <c r="I1107" t="s">
        <v>25427</v>
      </c>
      <c r="J1107" t="s">
        <v>25423</v>
      </c>
      <c r="K1107" s="5"/>
      <c r="L1107" s="5"/>
      <c r="M1107" s="5">
        <v>0</v>
      </c>
      <c r="N1107" t="s">
        <v>967</v>
      </c>
      <c r="O1107" s="15">
        <v>334</v>
      </c>
      <c r="P1107" t="s">
        <v>26290</v>
      </c>
      <c r="Q1107" t="s">
        <v>25415</v>
      </c>
      <c r="R1107" t="s">
        <v>27608</v>
      </c>
    </row>
    <row r="1108" spans="2:18" ht="11" outlineLevel="1" x14ac:dyDescent="0.15">
      <c r="B1108" t="s">
        <v>552</v>
      </c>
      <c r="C1108" t="s">
        <v>25617</v>
      </c>
      <c r="D1108" t="s">
        <v>26470</v>
      </c>
      <c r="E1108" t="s">
        <v>26542</v>
      </c>
      <c r="F1108" t="s">
        <v>10430</v>
      </c>
      <c r="G1108" t="s">
        <v>26571</v>
      </c>
      <c r="I1108" t="s">
        <v>25412</v>
      </c>
      <c r="J1108" t="s">
        <v>25413</v>
      </c>
      <c r="K1108" s="5"/>
      <c r="L1108" s="5"/>
      <c r="M1108" s="5">
        <v>47.173000000000002</v>
      </c>
      <c r="N1108" t="s">
        <v>967</v>
      </c>
      <c r="O1108" s="15">
        <v>334</v>
      </c>
      <c r="P1108" t="s">
        <v>26290</v>
      </c>
      <c r="Q1108" t="s">
        <v>25415</v>
      </c>
      <c r="R1108" t="s">
        <v>27609</v>
      </c>
    </row>
    <row r="1109" spans="2:18" ht="11" outlineLevel="1" x14ac:dyDescent="0.15">
      <c r="B1109" t="s">
        <v>552</v>
      </c>
      <c r="C1109" t="s">
        <v>25617</v>
      </c>
      <c r="D1109" t="s">
        <v>26470</v>
      </c>
      <c r="E1109" t="s">
        <v>26542</v>
      </c>
      <c r="F1109" t="s">
        <v>10430</v>
      </c>
      <c r="G1109" t="s">
        <v>26571</v>
      </c>
      <c r="H1109" t="s">
        <v>25435</v>
      </c>
      <c r="I1109" t="s">
        <v>25417</v>
      </c>
      <c r="J1109" t="s">
        <v>25417</v>
      </c>
      <c r="K1109" s="5"/>
      <c r="L1109" s="5"/>
      <c r="M1109" s="5">
        <v>0</v>
      </c>
      <c r="N1109" t="s">
        <v>967</v>
      </c>
      <c r="O1109" s="15">
        <v>334</v>
      </c>
      <c r="P1109" t="s">
        <v>26290</v>
      </c>
      <c r="Q1109" t="s">
        <v>25415</v>
      </c>
      <c r="R1109" t="s">
        <v>27610</v>
      </c>
    </row>
    <row r="1110" spans="2:18" ht="11" outlineLevel="1" x14ac:dyDescent="0.15">
      <c r="B1110" t="s">
        <v>552</v>
      </c>
      <c r="C1110" t="s">
        <v>25617</v>
      </c>
      <c r="D1110" t="s">
        <v>26470</v>
      </c>
      <c r="E1110" t="s">
        <v>26542</v>
      </c>
      <c r="F1110" t="s">
        <v>10430</v>
      </c>
      <c r="G1110" t="s">
        <v>26571</v>
      </c>
      <c r="H1110" t="s">
        <v>25437</v>
      </c>
      <c r="I1110" t="s">
        <v>25420</v>
      </c>
      <c r="J1110" t="s">
        <v>25420</v>
      </c>
      <c r="K1110" s="5"/>
      <c r="L1110" s="5"/>
      <c r="M1110" s="5">
        <v>0</v>
      </c>
      <c r="N1110" t="s">
        <v>967</v>
      </c>
      <c r="O1110" s="15">
        <v>334</v>
      </c>
      <c r="P1110" t="s">
        <v>26290</v>
      </c>
      <c r="Q1110" t="s">
        <v>25415</v>
      </c>
      <c r="R1110" t="s">
        <v>27611</v>
      </c>
    </row>
    <row r="1111" spans="2:18" ht="11" outlineLevel="1" x14ac:dyDescent="0.15">
      <c r="B1111" t="s">
        <v>552</v>
      </c>
      <c r="C1111" t="s">
        <v>25617</v>
      </c>
      <c r="D1111" t="s">
        <v>26470</v>
      </c>
      <c r="E1111" t="s">
        <v>26542</v>
      </c>
      <c r="F1111" t="s">
        <v>10430</v>
      </c>
      <c r="G1111" t="s">
        <v>26571</v>
      </c>
      <c r="H1111" t="s">
        <v>25617</v>
      </c>
      <c r="I1111" t="s">
        <v>25422</v>
      </c>
      <c r="J1111" t="s">
        <v>25423</v>
      </c>
      <c r="K1111" s="5"/>
      <c r="L1111" s="5"/>
      <c r="M1111" s="5">
        <v>0</v>
      </c>
      <c r="N1111" t="s">
        <v>967</v>
      </c>
      <c r="O1111" s="15">
        <v>334</v>
      </c>
      <c r="P1111" t="s">
        <v>26290</v>
      </c>
      <c r="Q1111" t="s">
        <v>25415</v>
      </c>
      <c r="R1111" t="s">
        <v>27612</v>
      </c>
    </row>
    <row r="1112" spans="2:18" ht="11" outlineLevel="1" x14ac:dyDescent="0.15">
      <c r="B1112" t="s">
        <v>552</v>
      </c>
      <c r="C1112" t="s">
        <v>25617</v>
      </c>
      <c r="D1112" t="s">
        <v>26470</v>
      </c>
      <c r="E1112" t="s">
        <v>26542</v>
      </c>
      <c r="F1112" t="s">
        <v>10430</v>
      </c>
      <c r="G1112" t="s">
        <v>26571</v>
      </c>
      <c r="H1112" t="s">
        <v>25617</v>
      </c>
      <c r="I1112" t="s">
        <v>25425</v>
      </c>
      <c r="J1112" t="s">
        <v>25423</v>
      </c>
      <c r="K1112" s="5"/>
      <c r="L1112" s="5"/>
      <c r="M1112" s="5">
        <v>0</v>
      </c>
      <c r="N1112" t="s">
        <v>967</v>
      </c>
      <c r="O1112" s="15">
        <v>334</v>
      </c>
      <c r="P1112" t="s">
        <v>26290</v>
      </c>
      <c r="Q1112" t="s">
        <v>25415</v>
      </c>
      <c r="R1112" t="s">
        <v>27613</v>
      </c>
    </row>
    <row r="1113" spans="2:18" ht="11" outlineLevel="1" x14ac:dyDescent="0.15">
      <c r="B1113" t="s">
        <v>552</v>
      </c>
      <c r="C1113" t="s">
        <v>25617</v>
      </c>
      <c r="D1113" t="s">
        <v>26470</v>
      </c>
      <c r="E1113" t="s">
        <v>26542</v>
      </c>
      <c r="F1113" t="s">
        <v>10430</v>
      </c>
      <c r="G1113" t="s">
        <v>26571</v>
      </c>
      <c r="H1113" t="s">
        <v>25617</v>
      </c>
      <c r="I1113" t="s">
        <v>25427</v>
      </c>
      <c r="J1113" t="s">
        <v>25423</v>
      </c>
      <c r="K1113" s="5"/>
      <c r="L1113" s="5"/>
      <c r="M1113" s="5">
        <v>0</v>
      </c>
      <c r="N1113" t="s">
        <v>967</v>
      </c>
      <c r="O1113" s="15">
        <v>334</v>
      </c>
      <c r="P1113" t="s">
        <v>26290</v>
      </c>
      <c r="Q1113" t="s">
        <v>25415</v>
      </c>
      <c r="R1113" t="s">
        <v>27614</v>
      </c>
    </row>
    <row r="1114" spans="2:18" ht="11" outlineLevel="1" x14ac:dyDescent="0.15">
      <c r="B1114" t="s">
        <v>552</v>
      </c>
      <c r="C1114" t="s">
        <v>25617</v>
      </c>
      <c r="D1114" t="s">
        <v>26470</v>
      </c>
      <c r="E1114" t="s">
        <v>26542</v>
      </c>
      <c r="F1114" t="s">
        <v>10430</v>
      </c>
      <c r="G1114" t="s">
        <v>26578</v>
      </c>
      <c r="I1114" t="s">
        <v>25412</v>
      </c>
      <c r="J1114" t="s">
        <v>25413</v>
      </c>
      <c r="K1114" s="5"/>
      <c r="L1114" s="5"/>
      <c r="M1114" s="5">
        <v>317.53699999999998</v>
      </c>
      <c r="N1114" t="s">
        <v>967</v>
      </c>
      <c r="O1114" s="15">
        <v>334</v>
      </c>
      <c r="P1114" t="s">
        <v>26290</v>
      </c>
      <c r="Q1114" t="s">
        <v>25415</v>
      </c>
      <c r="R1114" t="s">
        <v>27615</v>
      </c>
    </row>
    <row r="1115" spans="2:18" ht="11" outlineLevel="1" x14ac:dyDescent="0.15">
      <c r="B1115" t="s">
        <v>552</v>
      </c>
      <c r="C1115" t="s">
        <v>25617</v>
      </c>
      <c r="D1115" t="s">
        <v>26470</v>
      </c>
      <c r="E1115" t="s">
        <v>26542</v>
      </c>
      <c r="F1115" t="s">
        <v>10430</v>
      </c>
      <c r="G1115" t="s">
        <v>26578</v>
      </c>
      <c r="H1115" t="s">
        <v>25435</v>
      </c>
      <c r="I1115" t="s">
        <v>25417</v>
      </c>
      <c r="J1115" t="s">
        <v>25417</v>
      </c>
      <c r="K1115" s="5"/>
      <c r="L1115" s="5"/>
      <c r="M1115" s="5">
        <v>55.459000000000003</v>
      </c>
      <c r="N1115" t="s">
        <v>967</v>
      </c>
      <c r="O1115" s="15">
        <v>334</v>
      </c>
      <c r="P1115" t="s">
        <v>26290</v>
      </c>
      <c r="Q1115" t="s">
        <v>25415</v>
      </c>
      <c r="R1115" t="s">
        <v>27616</v>
      </c>
    </row>
    <row r="1116" spans="2:18" ht="11" outlineLevel="1" x14ac:dyDescent="0.15">
      <c r="B1116" t="s">
        <v>552</v>
      </c>
      <c r="C1116" t="s">
        <v>25617</v>
      </c>
      <c r="D1116" t="s">
        <v>26470</v>
      </c>
      <c r="E1116" t="s">
        <v>26542</v>
      </c>
      <c r="F1116" t="s">
        <v>10430</v>
      </c>
      <c r="G1116" t="s">
        <v>26578</v>
      </c>
      <c r="H1116" t="s">
        <v>25437</v>
      </c>
      <c r="I1116" t="s">
        <v>25420</v>
      </c>
      <c r="J1116" t="s">
        <v>25420</v>
      </c>
      <c r="K1116" s="5"/>
      <c r="L1116" s="5"/>
      <c r="M1116" s="5">
        <v>57.341999999999999</v>
      </c>
      <c r="N1116" t="s">
        <v>967</v>
      </c>
      <c r="O1116" s="15">
        <v>334</v>
      </c>
      <c r="P1116" t="s">
        <v>26290</v>
      </c>
      <c r="Q1116" t="s">
        <v>25415</v>
      </c>
      <c r="R1116" t="s">
        <v>27617</v>
      </c>
    </row>
    <row r="1117" spans="2:18" ht="11" outlineLevel="1" x14ac:dyDescent="0.15">
      <c r="B1117" t="s">
        <v>552</v>
      </c>
      <c r="C1117" t="s">
        <v>25617</v>
      </c>
      <c r="D1117" t="s">
        <v>26470</v>
      </c>
      <c r="E1117" t="s">
        <v>26542</v>
      </c>
      <c r="F1117" t="s">
        <v>10430</v>
      </c>
      <c r="G1117" t="s">
        <v>26578</v>
      </c>
      <c r="H1117" t="s">
        <v>25617</v>
      </c>
      <c r="I1117" t="s">
        <v>25422</v>
      </c>
      <c r="J1117" t="s">
        <v>25423</v>
      </c>
      <c r="K1117" s="5"/>
      <c r="L1117" s="5"/>
      <c r="M1117" s="5">
        <v>75.716999999999999</v>
      </c>
      <c r="N1117" t="s">
        <v>967</v>
      </c>
      <c r="O1117" s="15">
        <v>334</v>
      </c>
      <c r="P1117" t="s">
        <v>26290</v>
      </c>
      <c r="Q1117" t="s">
        <v>25415</v>
      </c>
      <c r="R1117" t="s">
        <v>27618</v>
      </c>
    </row>
    <row r="1118" spans="2:18" ht="11" outlineLevel="1" x14ac:dyDescent="0.15">
      <c r="B1118" t="s">
        <v>552</v>
      </c>
      <c r="C1118" t="s">
        <v>25617</v>
      </c>
      <c r="D1118" t="s">
        <v>26470</v>
      </c>
      <c r="E1118" t="s">
        <v>26542</v>
      </c>
      <c r="F1118" t="s">
        <v>10430</v>
      </c>
      <c r="G1118" t="s">
        <v>26578</v>
      </c>
      <c r="H1118" t="s">
        <v>25617</v>
      </c>
      <c r="I1118" t="s">
        <v>25425</v>
      </c>
      <c r="J1118" t="s">
        <v>25423</v>
      </c>
      <c r="K1118" s="5"/>
      <c r="L1118" s="5"/>
      <c r="M1118" s="5">
        <v>0</v>
      </c>
      <c r="N1118" t="s">
        <v>967</v>
      </c>
      <c r="O1118" s="15">
        <v>334</v>
      </c>
      <c r="P1118" t="s">
        <v>26290</v>
      </c>
      <c r="Q1118" t="s">
        <v>25415</v>
      </c>
      <c r="R1118" t="s">
        <v>27619</v>
      </c>
    </row>
    <row r="1119" spans="2:18" ht="11" outlineLevel="1" x14ac:dyDescent="0.15">
      <c r="B1119" t="s">
        <v>552</v>
      </c>
      <c r="C1119" t="s">
        <v>25617</v>
      </c>
      <c r="D1119" t="s">
        <v>26470</v>
      </c>
      <c r="E1119" t="s">
        <v>26542</v>
      </c>
      <c r="F1119" t="s">
        <v>10430</v>
      </c>
      <c r="G1119" t="s">
        <v>26578</v>
      </c>
      <c r="H1119" t="s">
        <v>25617</v>
      </c>
      <c r="I1119" t="s">
        <v>25427</v>
      </c>
      <c r="J1119" t="s">
        <v>25423</v>
      </c>
      <c r="K1119" s="5"/>
      <c r="L1119" s="5"/>
      <c r="M1119" s="5">
        <v>75.716999999999999</v>
      </c>
      <c r="N1119" t="s">
        <v>967</v>
      </c>
      <c r="O1119" s="15">
        <v>334</v>
      </c>
      <c r="P1119" t="s">
        <v>26290</v>
      </c>
      <c r="Q1119" t="s">
        <v>25415</v>
      </c>
      <c r="R1119" t="s">
        <v>27620</v>
      </c>
    </row>
    <row r="1120" spans="2:18" ht="11" outlineLevel="1" x14ac:dyDescent="0.15">
      <c r="B1120" t="s">
        <v>552</v>
      </c>
      <c r="C1120" t="s">
        <v>25617</v>
      </c>
      <c r="D1120" t="s">
        <v>26470</v>
      </c>
      <c r="E1120" t="s">
        <v>26542</v>
      </c>
      <c r="F1120" t="s">
        <v>10430</v>
      </c>
      <c r="G1120" t="s">
        <v>26585</v>
      </c>
      <c r="I1120" t="s">
        <v>25412</v>
      </c>
      <c r="J1120" t="s">
        <v>25413</v>
      </c>
      <c r="K1120" s="5">
        <v>105845.667</v>
      </c>
      <c r="L1120" s="5">
        <v>3</v>
      </c>
      <c r="M1120" s="5">
        <v>317.53699999999998</v>
      </c>
      <c r="N1120" t="s">
        <v>967</v>
      </c>
      <c r="O1120" s="15">
        <v>334</v>
      </c>
      <c r="P1120" t="s">
        <v>26290</v>
      </c>
      <c r="Q1120" t="s">
        <v>25415</v>
      </c>
      <c r="R1120" t="s">
        <v>27621</v>
      </c>
    </row>
    <row r="1121" spans="2:18" ht="11" outlineLevel="1" x14ac:dyDescent="0.15">
      <c r="B1121" t="s">
        <v>552</v>
      </c>
      <c r="C1121" t="s">
        <v>25617</v>
      </c>
      <c r="D1121" t="s">
        <v>26470</v>
      </c>
      <c r="E1121" t="s">
        <v>26542</v>
      </c>
      <c r="F1121" t="s">
        <v>10430</v>
      </c>
      <c r="G1121" t="s">
        <v>26585</v>
      </c>
      <c r="H1121" t="s">
        <v>25435</v>
      </c>
      <c r="I1121" t="s">
        <v>25417</v>
      </c>
      <c r="J1121" t="s">
        <v>25417</v>
      </c>
      <c r="K1121" s="5">
        <v>27729.5</v>
      </c>
      <c r="L1121" s="5">
        <v>2</v>
      </c>
      <c r="M1121" s="5">
        <v>55.459000000000003</v>
      </c>
      <c r="N1121" t="s">
        <v>967</v>
      </c>
      <c r="O1121" s="15">
        <v>334</v>
      </c>
      <c r="P1121" t="s">
        <v>26290</v>
      </c>
      <c r="Q1121" t="s">
        <v>25415</v>
      </c>
      <c r="R1121" t="s">
        <v>27622</v>
      </c>
    </row>
    <row r="1122" spans="2:18" ht="11" outlineLevel="1" x14ac:dyDescent="0.15">
      <c r="B1122" t="s">
        <v>552</v>
      </c>
      <c r="C1122" t="s">
        <v>25617</v>
      </c>
      <c r="D1122" t="s">
        <v>26470</v>
      </c>
      <c r="E1122" t="s">
        <v>26542</v>
      </c>
      <c r="F1122" t="s">
        <v>10430</v>
      </c>
      <c r="G1122" t="s">
        <v>26585</v>
      </c>
      <c r="H1122" t="s">
        <v>25437</v>
      </c>
      <c r="I1122" t="s">
        <v>25420</v>
      </c>
      <c r="J1122" t="s">
        <v>25420</v>
      </c>
      <c r="K1122" s="5">
        <v>14335.5</v>
      </c>
      <c r="L1122" s="5">
        <v>4</v>
      </c>
      <c r="M1122" s="5">
        <v>57.341999999999999</v>
      </c>
      <c r="N1122" t="s">
        <v>967</v>
      </c>
      <c r="O1122" s="15">
        <v>334</v>
      </c>
      <c r="P1122" t="s">
        <v>26290</v>
      </c>
      <c r="Q1122" t="s">
        <v>25415</v>
      </c>
      <c r="R1122" t="s">
        <v>27623</v>
      </c>
    </row>
    <row r="1123" spans="2:18" ht="11" outlineLevel="1" x14ac:dyDescent="0.15">
      <c r="B1123" t="s">
        <v>552</v>
      </c>
      <c r="C1123" t="s">
        <v>25617</v>
      </c>
      <c r="D1123" t="s">
        <v>26470</v>
      </c>
      <c r="E1123" t="s">
        <v>26542</v>
      </c>
      <c r="F1123" t="s">
        <v>10430</v>
      </c>
      <c r="G1123" t="s">
        <v>26585</v>
      </c>
      <c r="H1123" t="s">
        <v>25617</v>
      </c>
      <c r="I1123" t="s">
        <v>25422</v>
      </c>
      <c r="J1123" t="s">
        <v>25423</v>
      </c>
      <c r="K1123" s="5">
        <v>15143.4</v>
      </c>
      <c r="L1123" s="5">
        <v>5</v>
      </c>
      <c r="M1123" s="5">
        <v>75.716999999999999</v>
      </c>
      <c r="N1123" t="s">
        <v>967</v>
      </c>
      <c r="O1123" s="15">
        <v>334</v>
      </c>
      <c r="P1123" t="s">
        <v>26290</v>
      </c>
      <c r="Q1123" t="s">
        <v>25415</v>
      </c>
      <c r="R1123" t="s">
        <v>27624</v>
      </c>
    </row>
    <row r="1124" spans="2:18" ht="11" outlineLevel="1" x14ac:dyDescent="0.15">
      <c r="B1124" t="s">
        <v>552</v>
      </c>
      <c r="C1124" t="s">
        <v>25617</v>
      </c>
      <c r="D1124" t="s">
        <v>26470</v>
      </c>
      <c r="E1124" t="s">
        <v>26542</v>
      </c>
      <c r="F1124" t="s">
        <v>10430</v>
      </c>
      <c r="G1124" t="s">
        <v>26585</v>
      </c>
      <c r="H1124" t="s">
        <v>25617</v>
      </c>
      <c r="I1124" t="s">
        <v>25425</v>
      </c>
      <c r="J1124" t="s">
        <v>25423</v>
      </c>
      <c r="K1124" s="5"/>
      <c r="L1124" s="5"/>
      <c r="M1124" s="5">
        <v>0</v>
      </c>
      <c r="N1124" t="s">
        <v>967</v>
      </c>
      <c r="O1124" s="15">
        <v>334</v>
      </c>
      <c r="P1124" t="s">
        <v>26290</v>
      </c>
      <c r="Q1124" t="s">
        <v>25415</v>
      </c>
      <c r="R1124" t="s">
        <v>27625</v>
      </c>
    </row>
    <row r="1125" spans="2:18" ht="11" outlineLevel="1" x14ac:dyDescent="0.15">
      <c r="B1125" t="s">
        <v>552</v>
      </c>
      <c r="C1125" t="s">
        <v>25617</v>
      </c>
      <c r="D1125" t="s">
        <v>26470</v>
      </c>
      <c r="E1125" t="s">
        <v>26542</v>
      </c>
      <c r="F1125" t="s">
        <v>10430</v>
      </c>
      <c r="G1125" t="s">
        <v>26585</v>
      </c>
      <c r="H1125" t="s">
        <v>25617</v>
      </c>
      <c r="I1125" t="s">
        <v>25427</v>
      </c>
      <c r="J1125" t="s">
        <v>25423</v>
      </c>
      <c r="K1125" s="5">
        <v>15143.4</v>
      </c>
      <c r="L1125" s="5">
        <v>5</v>
      </c>
      <c r="M1125" s="5">
        <v>75.716999999999999</v>
      </c>
      <c r="N1125" t="s">
        <v>967</v>
      </c>
      <c r="O1125" s="15">
        <v>334</v>
      </c>
      <c r="P1125" t="s">
        <v>26290</v>
      </c>
      <c r="Q1125" t="s">
        <v>25415</v>
      </c>
      <c r="R1125" t="s">
        <v>27626</v>
      </c>
    </row>
    <row r="1126" spans="2:18" ht="11" outlineLevel="1" x14ac:dyDescent="0.15">
      <c r="B1126" t="s">
        <v>549</v>
      </c>
      <c r="C1126" t="s">
        <v>25617</v>
      </c>
      <c r="D1126" t="s">
        <v>26470</v>
      </c>
      <c r="E1126" t="s">
        <v>26471</v>
      </c>
      <c r="G1126" t="s">
        <v>26592</v>
      </c>
      <c r="I1126" t="s">
        <v>25412</v>
      </c>
      <c r="J1126" t="s">
        <v>25413</v>
      </c>
      <c r="K1126" s="5">
        <v>60955.4</v>
      </c>
      <c r="L1126" s="5">
        <v>5</v>
      </c>
      <c r="M1126" s="5">
        <v>304.77699999999999</v>
      </c>
      <c r="N1126" t="s">
        <v>967</v>
      </c>
      <c r="O1126" s="15">
        <v>344</v>
      </c>
      <c r="P1126" t="s">
        <v>26290</v>
      </c>
      <c r="Q1126" t="s">
        <v>25415</v>
      </c>
      <c r="R1126" t="s">
        <v>27627</v>
      </c>
    </row>
    <row r="1127" spans="2:18" ht="11" outlineLevel="1" x14ac:dyDescent="0.15">
      <c r="B1127" t="s">
        <v>549</v>
      </c>
      <c r="C1127" t="s">
        <v>25617</v>
      </c>
      <c r="D1127" t="s">
        <v>26470</v>
      </c>
      <c r="E1127" t="s">
        <v>26471</v>
      </c>
      <c r="G1127" t="s">
        <v>26592</v>
      </c>
      <c r="H1127" t="s">
        <v>25435</v>
      </c>
      <c r="I1127" t="s">
        <v>25417</v>
      </c>
      <c r="J1127" t="s">
        <v>25417</v>
      </c>
      <c r="K1127" s="5">
        <v>59347</v>
      </c>
      <c r="L1127" s="5">
        <v>1</v>
      </c>
      <c r="M1127" s="5">
        <v>59.347000000000001</v>
      </c>
      <c r="N1127" t="s">
        <v>967</v>
      </c>
      <c r="O1127" s="15">
        <v>344</v>
      </c>
      <c r="P1127" t="s">
        <v>26290</v>
      </c>
      <c r="Q1127" t="s">
        <v>25415</v>
      </c>
      <c r="R1127" t="s">
        <v>27628</v>
      </c>
    </row>
    <row r="1128" spans="2:18" ht="11" outlineLevel="1" x14ac:dyDescent="0.15">
      <c r="B1128" t="s">
        <v>549</v>
      </c>
      <c r="C1128" t="s">
        <v>25617</v>
      </c>
      <c r="D1128" t="s">
        <v>26470</v>
      </c>
      <c r="E1128" t="s">
        <v>26471</v>
      </c>
      <c r="G1128" t="s">
        <v>26592</v>
      </c>
      <c r="H1128" t="s">
        <v>25437</v>
      </c>
      <c r="I1128" t="s">
        <v>25420</v>
      </c>
      <c r="J1128" t="s">
        <v>25420</v>
      </c>
      <c r="K1128" s="5"/>
      <c r="L1128" s="5"/>
      <c r="M1128" s="5">
        <v>0</v>
      </c>
      <c r="N1128" t="s">
        <v>967</v>
      </c>
      <c r="O1128" s="15">
        <v>344</v>
      </c>
      <c r="P1128" t="s">
        <v>26290</v>
      </c>
      <c r="Q1128" t="s">
        <v>25415</v>
      </c>
      <c r="R1128" t="s">
        <v>27629</v>
      </c>
    </row>
    <row r="1129" spans="2:18" ht="11" outlineLevel="1" x14ac:dyDescent="0.15">
      <c r="B1129" t="s">
        <v>549</v>
      </c>
      <c r="C1129" t="s">
        <v>25617</v>
      </c>
      <c r="D1129" t="s">
        <v>26470</v>
      </c>
      <c r="E1129" t="s">
        <v>26471</v>
      </c>
      <c r="G1129" t="s">
        <v>26592</v>
      </c>
      <c r="H1129" t="s">
        <v>25617</v>
      </c>
      <c r="I1129" t="s">
        <v>25422</v>
      </c>
      <c r="J1129" t="s">
        <v>25423</v>
      </c>
      <c r="K1129" s="5">
        <v>59347</v>
      </c>
      <c r="L1129" s="5">
        <v>1</v>
      </c>
      <c r="M1129" s="5">
        <v>59.347000000000001</v>
      </c>
      <c r="N1129" t="s">
        <v>967</v>
      </c>
      <c r="O1129" s="15">
        <v>344</v>
      </c>
      <c r="P1129" t="s">
        <v>26290</v>
      </c>
      <c r="Q1129" t="s">
        <v>25415</v>
      </c>
      <c r="R1129" t="s">
        <v>27630</v>
      </c>
    </row>
    <row r="1130" spans="2:18" ht="11" outlineLevel="1" x14ac:dyDescent="0.15">
      <c r="B1130" t="s">
        <v>549</v>
      </c>
      <c r="C1130" t="s">
        <v>25617</v>
      </c>
      <c r="D1130" t="s">
        <v>26470</v>
      </c>
      <c r="E1130" t="s">
        <v>26471</v>
      </c>
      <c r="G1130" t="s">
        <v>26592</v>
      </c>
      <c r="H1130" t="s">
        <v>25617</v>
      </c>
      <c r="I1130" t="s">
        <v>25425</v>
      </c>
      <c r="J1130" t="s">
        <v>25423</v>
      </c>
      <c r="K1130" s="5"/>
      <c r="L1130" s="5"/>
      <c r="M1130" s="5">
        <v>0</v>
      </c>
      <c r="N1130" t="s">
        <v>967</v>
      </c>
      <c r="O1130" s="15">
        <v>344</v>
      </c>
      <c r="P1130" t="s">
        <v>26290</v>
      </c>
      <c r="Q1130" t="s">
        <v>25415</v>
      </c>
      <c r="R1130" t="s">
        <v>27631</v>
      </c>
    </row>
    <row r="1131" spans="2:18" ht="11" outlineLevel="1" x14ac:dyDescent="0.15">
      <c r="B1131" t="s">
        <v>549</v>
      </c>
      <c r="C1131" t="s">
        <v>25617</v>
      </c>
      <c r="D1131" t="s">
        <v>26470</v>
      </c>
      <c r="E1131" t="s">
        <v>26471</v>
      </c>
      <c r="G1131" t="s">
        <v>26592</v>
      </c>
      <c r="H1131" t="s">
        <v>25617</v>
      </c>
      <c r="I1131" t="s">
        <v>25427</v>
      </c>
      <c r="J1131" t="s">
        <v>25423</v>
      </c>
      <c r="K1131" s="5">
        <v>59347</v>
      </c>
      <c r="L1131" s="5">
        <v>1</v>
      </c>
      <c r="M1131" s="5">
        <v>59.347000000000001</v>
      </c>
      <c r="N1131" t="s">
        <v>967</v>
      </c>
      <c r="O1131" s="15">
        <v>344</v>
      </c>
      <c r="P1131" t="s">
        <v>26290</v>
      </c>
      <c r="Q1131" t="s">
        <v>25415</v>
      </c>
      <c r="R1131" t="s">
        <v>27632</v>
      </c>
    </row>
    <row r="1132" spans="2:18" ht="11" outlineLevel="1" x14ac:dyDescent="0.15">
      <c r="B1132" t="s">
        <v>549</v>
      </c>
      <c r="C1132" t="s">
        <v>25617</v>
      </c>
      <c r="D1132" t="s">
        <v>26470</v>
      </c>
      <c r="E1132" t="s">
        <v>26471</v>
      </c>
      <c r="G1132" t="s">
        <v>13631</v>
      </c>
      <c r="I1132" t="s">
        <v>25412</v>
      </c>
      <c r="J1132" t="s">
        <v>25413</v>
      </c>
      <c r="K1132" s="5"/>
      <c r="L1132" s="5"/>
      <c r="M1132" s="5">
        <v>0</v>
      </c>
      <c r="N1132" t="s">
        <v>967</v>
      </c>
      <c r="O1132" s="15">
        <v>344</v>
      </c>
      <c r="P1132" t="s">
        <v>26290</v>
      </c>
      <c r="Q1132" t="s">
        <v>25415</v>
      </c>
      <c r="R1132" t="s">
        <v>27633</v>
      </c>
    </row>
    <row r="1133" spans="2:18" ht="11" outlineLevel="1" x14ac:dyDescent="0.15">
      <c r="B1133" t="s">
        <v>549</v>
      </c>
      <c r="C1133" t="s">
        <v>25617</v>
      </c>
      <c r="D1133" t="s">
        <v>26470</v>
      </c>
      <c r="E1133" t="s">
        <v>26471</v>
      </c>
      <c r="G1133" t="s">
        <v>13631</v>
      </c>
      <c r="H1133" t="s">
        <v>25435</v>
      </c>
      <c r="I1133" t="s">
        <v>25417</v>
      </c>
      <c r="J1133" t="s">
        <v>25417</v>
      </c>
      <c r="K1133" s="5"/>
      <c r="L1133" s="5"/>
      <c r="M1133" s="5">
        <v>0</v>
      </c>
      <c r="N1133" t="s">
        <v>967</v>
      </c>
      <c r="O1133" s="15">
        <v>344</v>
      </c>
      <c r="P1133" t="s">
        <v>26290</v>
      </c>
      <c r="Q1133" t="s">
        <v>25415</v>
      </c>
      <c r="R1133" t="s">
        <v>27634</v>
      </c>
    </row>
    <row r="1134" spans="2:18" ht="11" outlineLevel="1" x14ac:dyDescent="0.15">
      <c r="B1134" t="s">
        <v>549</v>
      </c>
      <c r="C1134" t="s">
        <v>25617</v>
      </c>
      <c r="D1134" t="s">
        <v>26470</v>
      </c>
      <c r="E1134" t="s">
        <v>26471</v>
      </c>
      <c r="G1134" t="s">
        <v>13631</v>
      </c>
      <c r="H1134" t="s">
        <v>25437</v>
      </c>
      <c r="I1134" t="s">
        <v>25420</v>
      </c>
      <c r="J1134" t="s">
        <v>25420</v>
      </c>
      <c r="K1134" s="5"/>
      <c r="L1134" s="5"/>
      <c r="M1134" s="5">
        <v>5.2679999999999998</v>
      </c>
      <c r="N1134" t="s">
        <v>967</v>
      </c>
      <c r="O1134" s="15">
        <v>344</v>
      </c>
      <c r="P1134" t="s">
        <v>26290</v>
      </c>
      <c r="Q1134" t="s">
        <v>25415</v>
      </c>
      <c r="R1134" t="s">
        <v>27635</v>
      </c>
    </row>
    <row r="1135" spans="2:18" ht="11" outlineLevel="1" x14ac:dyDescent="0.15">
      <c r="B1135" t="s">
        <v>549</v>
      </c>
      <c r="C1135" t="s">
        <v>25617</v>
      </c>
      <c r="D1135" t="s">
        <v>26470</v>
      </c>
      <c r="E1135" t="s">
        <v>26471</v>
      </c>
      <c r="G1135" t="s">
        <v>13631</v>
      </c>
      <c r="H1135" t="s">
        <v>25617</v>
      </c>
      <c r="I1135" t="s">
        <v>25422</v>
      </c>
      <c r="J1135" t="s">
        <v>25423</v>
      </c>
      <c r="K1135" s="5"/>
      <c r="L1135" s="5"/>
      <c r="M1135" s="5">
        <v>6.13</v>
      </c>
      <c r="N1135" t="s">
        <v>967</v>
      </c>
      <c r="O1135" s="15">
        <v>344</v>
      </c>
      <c r="P1135" t="s">
        <v>26290</v>
      </c>
      <c r="Q1135" t="s">
        <v>25415</v>
      </c>
      <c r="R1135" t="s">
        <v>27636</v>
      </c>
    </row>
    <row r="1136" spans="2:18" ht="11" outlineLevel="1" x14ac:dyDescent="0.15">
      <c r="B1136" t="s">
        <v>549</v>
      </c>
      <c r="C1136" t="s">
        <v>25617</v>
      </c>
      <c r="D1136" t="s">
        <v>26470</v>
      </c>
      <c r="E1136" t="s">
        <v>26471</v>
      </c>
      <c r="G1136" t="s">
        <v>13631</v>
      </c>
      <c r="H1136" t="s">
        <v>25617</v>
      </c>
      <c r="I1136" t="s">
        <v>25425</v>
      </c>
      <c r="J1136" t="s">
        <v>25423</v>
      </c>
      <c r="K1136" s="5"/>
      <c r="L1136" s="5"/>
      <c r="M1136" s="5">
        <v>0</v>
      </c>
      <c r="N1136" t="s">
        <v>967</v>
      </c>
      <c r="O1136" s="15">
        <v>344</v>
      </c>
      <c r="P1136" t="s">
        <v>26290</v>
      </c>
      <c r="Q1136" t="s">
        <v>25415</v>
      </c>
      <c r="R1136" t="s">
        <v>27637</v>
      </c>
    </row>
    <row r="1137" spans="2:18" ht="11" outlineLevel="1" x14ac:dyDescent="0.15">
      <c r="B1137" t="s">
        <v>549</v>
      </c>
      <c r="C1137" t="s">
        <v>25617</v>
      </c>
      <c r="D1137" t="s">
        <v>26470</v>
      </c>
      <c r="E1137" t="s">
        <v>26471</v>
      </c>
      <c r="G1137" t="s">
        <v>13631</v>
      </c>
      <c r="H1137" t="s">
        <v>25617</v>
      </c>
      <c r="I1137" t="s">
        <v>25427</v>
      </c>
      <c r="J1137" t="s">
        <v>25423</v>
      </c>
      <c r="K1137" s="5"/>
      <c r="L1137" s="5"/>
      <c r="M1137" s="5">
        <v>6.13</v>
      </c>
      <c r="N1137" t="s">
        <v>967</v>
      </c>
      <c r="O1137" s="15">
        <v>344</v>
      </c>
      <c r="P1137" t="s">
        <v>26290</v>
      </c>
      <c r="Q1137" t="s">
        <v>25415</v>
      </c>
      <c r="R1137" t="s">
        <v>27638</v>
      </c>
    </row>
    <row r="1138" spans="2:18" ht="11" outlineLevel="1" x14ac:dyDescent="0.15">
      <c r="B1138" t="s">
        <v>549</v>
      </c>
      <c r="C1138" t="s">
        <v>25617</v>
      </c>
      <c r="D1138" t="s">
        <v>26470</v>
      </c>
      <c r="E1138" t="s">
        <v>26471</v>
      </c>
      <c r="G1138" t="s">
        <v>26606</v>
      </c>
      <c r="I1138" t="s">
        <v>25412</v>
      </c>
      <c r="J1138" t="s">
        <v>25413</v>
      </c>
      <c r="K1138" s="5"/>
      <c r="L1138" s="5"/>
      <c r="M1138" s="5">
        <v>9.9779999999999998</v>
      </c>
      <c r="N1138" t="s">
        <v>967</v>
      </c>
      <c r="O1138" s="15">
        <v>344</v>
      </c>
      <c r="P1138" t="s">
        <v>26290</v>
      </c>
      <c r="Q1138" t="s">
        <v>25415</v>
      </c>
      <c r="R1138" t="s">
        <v>27639</v>
      </c>
    </row>
    <row r="1139" spans="2:18" ht="11" outlineLevel="1" x14ac:dyDescent="0.15">
      <c r="B1139" t="s">
        <v>549</v>
      </c>
      <c r="C1139" t="s">
        <v>25617</v>
      </c>
      <c r="D1139" t="s">
        <v>26470</v>
      </c>
      <c r="E1139" t="s">
        <v>26471</v>
      </c>
      <c r="G1139" t="s">
        <v>26606</v>
      </c>
      <c r="H1139" t="s">
        <v>25435</v>
      </c>
      <c r="I1139" t="s">
        <v>25417</v>
      </c>
      <c r="J1139" t="s">
        <v>25417</v>
      </c>
      <c r="K1139" s="5"/>
      <c r="L1139" s="5"/>
      <c r="M1139" s="5">
        <v>16.640999999999998</v>
      </c>
      <c r="N1139" t="s">
        <v>967</v>
      </c>
      <c r="O1139" s="15">
        <v>344</v>
      </c>
      <c r="P1139" t="s">
        <v>26290</v>
      </c>
      <c r="Q1139" t="s">
        <v>25415</v>
      </c>
      <c r="R1139" t="s">
        <v>27640</v>
      </c>
    </row>
    <row r="1140" spans="2:18" ht="11" outlineLevel="1" x14ac:dyDescent="0.15">
      <c r="B1140" t="s">
        <v>549</v>
      </c>
      <c r="C1140" t="s">
        <v>25617</v>
      </c>
      <c r="D1140" t="s">
        <v>26470</v>
      </c>
      <c r="E1140" t="s">
        <v>26471</v>
      </c>
      <c r="G1140" t="s">
        <v>26606</v>
      </c>
      <c r="H1140" t="s">
        <v>25437</v>
      </c>
      <c r="I1140" t="s">
        <v>25420</v>
      </c>
      <c r="J1140" t="s">
        <v>25420</v>
      </c>
      <c r="K1140" s="5"/>
      <c r="L1140" s="5"/>
      <c r="M1140" s="5">
        <v>0</v>
      </c>
      <c r="N1140" t="s">
        <v>967</v>
      </c>
      <c r="O1140" s="15">
        <v>344</v>
      </c>
      <c r="P1140" t="s">
        <v>26290</v>
      </c>
      <c r="Q1140" t="s">
        <v>25415</v>
      </c>
      <c r="R1140" t="s">
        <v>27641</v>
      </c>
    </row>
    <row r="1141" spans="2:18" ht="11" outlineLevel="1" x14ac:dyDescent="0.15">
      <c r="B1141" t="s">
        <v>549</v>
      </c>
      <c r="C1141" t="s">
        <v>25617</v>
      </c>
      <c r="D1141" t="s">
        <v>26470</v>
      </c>
      <c r="E1141" t="s">
        <v>26471</v>
      </c>
      <c r="G1141" t="s">
        <v>26606</v>
      </c>
      <c r="H1141" t="s">
        <v>25617</v>
      </c>
      <c r="I1141" t="s">
        <v>25422</v>
      </c>
      <c r="J1141" t="s">
        <v>25423</v>
      </c>
      <c r="K1141" s="5"/>
      <c r="L1141" s="5"/>
      <c r="M1141" s="5">
        <v>4.6130000000000004</v>
      </c>
      <c r="N1141" t="s">
        <v>967</v>
      </c>
      <c r="O1141" s="15">
        <v>344</v>
      </c>
      <c r="P1141" t="s">
        <v>26290</v>
      </c>
      <c r="Q1141" t="s">
        <v>25415</v>
      </c>
      <c r="R1141" t="s">
        <v>27642</v>
      </c>
    </row>
    <row r="1142" spans="2:18" ht="11" outlineLevel="1" x14ac:dyDescent="0.15">
      <c r="B1142" t="s">
        <v>549</v>
      </c>
      <c r="C1142" t="s">
        <v>25617</v>
      </c>
      <c r="D1142" t="s">
        <v>26470</v>
      </c>
      <c r="E1142" t="s">
        <v>26471</v>
      </c>
      <c r="G1142" t="s">
        <v>26606</v>
      </c>
      <c r="H1142" t="s">
        <v>25617</v>
      </c>
      <c r="I1142" t="s">
        <v>25425</v>
      </c>
      <c r="J1142" t="s">
        <v>25423</v>
      </c>
      <c r="K1142" s="5"/>
      <c r="L1142" s="5"/>
      <c r="M1142" s="5">
        <v>0</v>
      </c>
      <c r="N1142" t="s">
        <v>967</v>
      </c>
      <c r="O1142" s="15">
        <v>344</v>
      </c>
      <c r="P1142" t="s">
        <v>26290</v>
      </c>
      <c r="Q1142" t="s">
        <v>25415</v>
      </c>
      <c r="R1142" t="s">
        <v>27643</v>
      </c>
    </row>
    <row r="1143" spans="2:18" ht="11" outlineLevel="1" x14ac:dyDescent="0.15">
      <c r="B1143" t="s">
        <v>549</v>
      </c>
      <c r="C1143" t="s">
        <v>25617</v>
      </c>
      <c r="D1143" t="s">
        <v>26470</v>
      </c>
      <c r="E1143" t="s">
        <v>26471</v>
      </c>
      <c r="G1143" t="s">
        <v>26606</v>
      </c>
      <c r="H1143" t="s">
        <v>25617</v>
      </c>
      <c r="I1143" t="s">
        <v>25427</v>
      </c>
      <c r="J1143" t="s">
        <v>25423</v>
      </c>
      <c r="K1143" s="5"/>
      <c r="L1143" s="5"/>
      <c r="M1143" s="5">
        <v>4.6130000000000004</v>
      </c>
      <c r="N1143" t="s">
        <v>967</v>
      </c>
      <c r="O1143" s="15">
        <v>344</v>
      </c>
      <c r="P1143" t="s">
        <v>26290</v>
      </c>
      <c r="Q1143" t="s">
        <v>25415</v>
      </c>
      <c r="R1143" t="s">
        <v>27644</v>
      </c>
    </row>
    <row r="1144" spans="2:18" ht="11" outlineLevel="1" x14ac:dyDescent="0.15">
      <c r="B1144" t="s">
        <v>549</v>
      </c>
      <c r="C1144" t="s">
        <v>25617</v>
      </c>
      <c r="D1144" t="s">
        <v>26470</v>
      </c>
      <c r="E1144" t="s">
        <v>26471</v>
      </c>
      <c r="G1144" t="s">
        <v>26599</v>
      </c>
      <c r="I1144" t="s">
        <v>25412</v>
      </c>
      <c r="J1144" t="s">
        <v>25413</v>
      </c>
      <c r="K1144" s="5"/>
      <c r="L1144" s="5"/>
      <c r="M1144" s="5">
        <v>5.0279999999999996</v>
      </c>
      <c r="N1144" t="s">
        <v>967</v>
      </c>
      <c r="O1144" s="15">
        <v>344</v>
      </c>
      <c r="P1144" t="s">
        <v>26290</v>
      </c>
      <c r="Q1144" t="s">
        <v>25415</v>
      </c>
      <c r="R1144" t="s">
        <v>27645</v>
      </c>
    </row>
    <row r="1145" spans="2:18" ht="11" outlineLevel="1" x14ac:dyDescent="0.15">
      <c r="B1145" t="s">
        <v>549</v>
      </c>
      <c r="C1145" t="s">
        <v>25617</v>
      </c>
      <c r="D1145" t="s">
        <v>26470</v>
      </c>
      <c r="E1145" t="s">
        <v>26471</v>
      </c>
      <c r="G1145" t="s">
        <v>26599</v>
      </c>
      <c r="H1145" t="s">
        <v>25435</v>
      </c>
      <c r="I1145" t="s">
        <v>25417</v>
      </c>
      <c r="J1145" t="s">
        <v>25417</v>
      </c>
      <c r="K1145" s="5"/>
      <c r="L1145" s="5"/>
      <c r="M1145" s="5">
        <v>5.133</v>
      </c>
      <c r="N1145" t="s">
        <v>967</v>
      </c>
      <c r="O1145" s="15">
        <v>344</v>
      </c>
      <c r="P1145" t="s">
        <v>26290</v>
      </c>
      <c r="Q1145" t="s">
        <v>25415</v>
      </c>
      <c r="R1145" t="s">
        <v>27646</v>
      </c>
    </row>
    <row r="1146" spans="2:18" ht="11" outlineLevel="1" x14ac:dyDescent="0.15">
      <c r="B1146" t="s">
        <v>549</v>
      </c>
      <c r="C1146" t="s">
        <v>25617</v>
      </c>
      <c r="D1146" t="s">
        <v>26470</v>
      </c>
      <c r="E1146" t="s">
        <v>26471</v>
      </c>
      <c r="G1146" t="s">
        <v>26599</v>
      </c>
      <c r="H1146" t="s">
        <v>25437</v>
      </c>
      <c r="I1146" t="s">
        <v>25420</v>
      </c>
      <c r="J1146" t="s">
        <v>25420</v>
      </c>
      <c r="K1146" s="5"/>
      <c r="L1146" s="5"/>
      <c r="M1146" s="5">
        <v>0.71099999999999997</v>
      </c>
      <c r="N1146" t="s">
        <v>967</v>
      </c>
      <c r="O1146" s="15">
        <v>344</v>
      </c>
      <c r="P1146" t="s">
        <v>26290</v>
      </c>
      <c r="Q1146" t="s">
        <v>25415</v>
      </c>
      <c r="R1146" t="s">
        <v>27647</v>
      </c>
    </row>
    <row r="1147" spans="2:18" ht="11" outlineLevel="1" x14ac:dyDescent="0.15">
      <c r="B1147" t="s">
        <v>549</v>
      </c>
      <c r="C1147" t="s">
        <v>25617</v>
      </c>
      <c r="D1147" t="s">
        <v>26470</v>
      </c>
      <c r="E1147" t="s">
        <v>26471</v>
      </c>
      <c r="G1147" t="s">
        <v>26599</v>
      </c>
      <c r="H1147" t="s">
        <v>25617</v>
      </c>
      <c r="I1147" t="s">
        <v>25422</v>
      </c>
      <c r="J1147" t="s">
        <v>25423</v>
      </c>
      <c r="K1147" s="5"/>
      <c r="L1147" s="5"/>
      <c r="M1147" s="5">
        <v>1.7110000000000001</v>
      </c>
      <c r="N1147" t="s">
        <v>967</v>
      </c>
      <c r="O1147" s="15">
        <v>344</v>
      </c>
      <c r="P1147" t="s">
        <v>26290</v>
      </c>
      <c r="Q1147" t="s">
        <v>25415</v>
      </c>
      <c r="R1147" t="s">
        <v>27648</v>
      </c>
    </row>
    <row r="1148" spans="2:18" ht="11" outlineLevel="1" x14ac:dyDescent="0.15">
      <c r="B1148" t="s">
        <v>549</v>
      </c>
      <c r="C1148" t="s">
        <v>25617</v>
      </c>
      <c r="D1148" t="s">
        <v>26470</v>
      </c>
      <c r="E1148" t="s">
        <v>26471</v>
      </c>
      <c r="G1148" t="s">
        <v>26599</v>
      </c>
      <c r="H1148" t="s">
        <v>25617</v>
      </c>
      <c r="I1148" t="s">
        <v>25425</v>
      </c>
      <c r="J1148" t="s">
        <v>25423</v>
      </c>
      <c r="K1148" s="5"/>
      <c r="L1148" s="5"/>
      <c r="M1148" s="5">
        <v>0</v>
      </c>
      <c r="N1148" t="s">
        <v>967</v>
      </c>
      <c r="O1148" s="15">
        <v>344</v>
      </c>
      <c r="P1148" t="s">
        <v>26290</v>
      </c>
      <c r="Q1148" t="s">
        <v>25415</v>
      </c>
      <c r="R1148" t="s">
        <v>27649</v>
      </c>
    </row>
    <row r="1149" spans="2:18" ht="11" outlineLevel="1" x14ac:dyDescent="0.15">
      <c r="B1149" t="s">
        <v>549</v>
      </c>
      <c r="C1149" t="s">
        <v>25617</v>
      </c>
      <c r="D1149" t="s">
        <v>26470</v>
      </c>
      <c r="E1149" t="s">
        <v>26471</v>
      </c>
      <c r="G1149" t="s">
        <v>26599</v>
      </c>
      <c r="H1149" t="s">
        <v>25617</v>
      </c>
      <c r="I1149" t="s">
        <v>25427</v>
      </c>
      <c r="J1149" t="s">
        <v>25423</v>
      </c>
      <c r="K1149" s="5"/>
      <c r="L1149" s="5"/>
      <c r="M1149" s="5">
        <v>1.7110000000000001</v>
      </c>
      <c r="N1149" t="s">
        <v>967</v>
      </c>
      <c r="O1149" s="15">
        <v>344</v>
      </c>
      <c r="P1149" t="s">
        <v>26290</v>
      </c>
      <c r="Q1149" t="s">
        <v>25415</v>
      </c>
      <c r="R1149" t="s">
        <v>27650</v>
      </c>
    </row>
    <row r="1150" spans="2:18" ht="11" outlineLevel="1" x14ac:dyDescent="0.15">
      <c r="B1150" t="s">
        <v>549</v>
      </c>
      <c r="C1150" t="s">
        <v>25617</v>
      </c>
      <c r="D1150" t="s">
        <v>26470</v>
      </c>
      <c r="E1150" t="s">
        <v>26471</v>
      </c>
      <c r="G1150" t="s">
        <v>26613</v>
      </c>
      <c r="I1150" t="s">
        <v>25412</v>
      </c>
      <c r="J1150" t="s">
        <v>25413</v>
      </c>
      <c r="K1150" s="5"/>
      <c r="L1150" s="5"/>
      <c r="M1150" s="5">
        <v>14.208</v>
      </c>
      <c r="N1150" t="s">
        <v>967</v>
      </c>
      <c r="O1150" s="15">
        <v>344</v>
      </c>
      <c r="P1150" t="s">
        <v>26290</v>
      </c>
      <c r="Q1150" t="s">
        <v>25415</v>
      </c>
      <c r="R1150" t="s">
        <v>27651</v>
      </c>
    </row>
    <row r="1151" spans="2:18" ht="11" outlineLevel="1" x14ac:dyDescent="0.15">
      <c r="B1151" t="s">
        <v>549</v>
      </c>
      <c r="C1151" t="s">
        <v>25617</v>
      </c>
      <c r="D1151" t="s">
        <v>26470</v>
      </c>
      <c r="E1151" t="s">
        <v>26471</v>
      </c>
      <c r="G1151" t="s">
        <v>26613</v>
      </c>
      <c r="H1151" t="s">
        <v>25435</v>
      </c>
      <c r="I1151" t="s">
        <v>25417</v>
      </c>
      <c r="J1151" t="s">
        <v>25417</v>
      </c>
      <c r="K1151" s="5"/>
      <c r="L1151" s="5"/>
      <c r="M1151" s="5">
        <v>0</v>
      </c>
      <c r="N1151" t="s">
        <v>967</v>
      </c>
      <c r="O1151" s="15">
        <v>344</v>
      </c>
      <c r="P1151" t="s">
        <v>26290</v>
      </c>
      <c r="Q1151" t="s">
        <v>25415</v>
      </c>
      <c r="R1151" t="s">
        <v>27652</v>
      </c>
    </row>
    <row r="1152" spans="2:18" ht="11" outlineLevel="1" x14ac:dyDescent="0.15">
      <c r="B1152" t="s">
        <v>549</v>
      </c>
      <c r="C1152" t="s">
        <v>25617</v>
      </c>
      <c r="D1152" t="s">
        <v>26470</v>
      </c>
      <c r="E1152" t="s">
        <v>26471</v>
      </c>
      <c r="G1152" t="s">
        <v>26613</v>
      </c>
      <c r="H1152" t="s">
        <v>25437</v>
      </c>
      <c r="I1152" t="s">
        <v>25420</v>
      </c>
      <c r="J1152" t="s">
        <v>25420</v>
      </c>
      <c r="K1152" s="5"/>
      <c r="L1152" s="5"/>
      <c r="M1152" s="5">
        <v>1.1759999999999999</v>
      </c>
      <c r="N1152" t="s">
        <v>967</v>
      </c>
      <c r="O1152" s="15">
        <v>344</v>
      </c>
      <c r="P1152" t="s">
        <v>26290</v>
      </c>
      <c r="Q1152" t="s">
        <v>25415</v>
      </c>
      <c r="R1152" t="s">
        <v>27653</v>
      </c>
    </row>
    <row r="1153" spans="2:18" ht="11" outlineLevel="1" x14ac:dyDescent="0.15">
      <c r="B1153" t="s">
        <v>549</v>
      </c>
      <c r="C1153" t="s">
        <v>25617</v>
      </c>
      <c r="D1153" t="s">
        <v>26470</v>
      </c>
      <c r="E1153" t="s">
        <v>26471</v>
      </c>
      <c r="G1153" t="s">
        <v>26613</v>
      </c>
      <c r="H1153" t="s">
        <v>25617</v>
      </c>
      <c r="I1153" t="s">
        <v>25422</v>
      </c>
      <c r="J1153" t="s">
        <v>25423</v>
      </c>
      <c r="K1153" s="5"/>
      <c r="L1153" s="5"/>
      <c r="M1153" s="5">
        <v>1.2010000000000001</v>
      </c>
      <c r="N1153" t="s">
        <v>967</v>
      </c>
      <c r="O1153" s="15">
        <v>344</v>
      </c>
      <c r="P1153" t="s">
        <v>26290</v>
      </c>
      <c r="Q1153" t="s">
        <v>25415</v>
      </c>
      <c r="R1153" t="s">
        <v>27654</v>
      </c>
    </row>
    <row r="1154" spans="2:18" ht="11" outlineLevel="1" x14ac:dyDescent="0.15">
      <c r="B1154" t="s">
        <v>549</v>
      </c>
      <c r="C1154" t="s">
        <v>25617</v>
      </c>
      <c r="D1154" t="s">
        <v>26470</v>
      </c>
      <c r="E1154" t="s">
        <v>26471</v>
      </c>
      <c r="G1154" t="s">
        <v>26613</v>
      </c>
      <c r="H1154" t="s">
        <v>25617</v>
      </c>
      <c r="I1154" t="s">
        <v>25425</v>
      </c>
      <c r="J1154" t="s">
        <v>25423</v>
      </c>
      <c r="K1154" s="5"/>
      <c r="L1154" s="5"/>
      <c r="M1154" s="5">
        <v>0</v>
      </c>
      <c r="N1154" t="s">
        <v>967</v>
      </c>
      <c r="O1154" s="15">
        <v>344</v>
      </c>
      <c r="P1154" t="s">
        <v>26290</v>
      </c>
      <c r="Q1154" t="s">
        <v>25415</v>
      </c>
      <c r="R1154" t="s">
        <v>27655</v>
      </c>
    </row>
    <row r="1155" spans="2:18" ht="11" outlineLevel="1" x14ac:dyDescent="0.15">
      <c r="B1155" t="s">
        <v>549</v>
      </c>
      <c r="C1155" t="s">
        <v>25617</v>
      </c>
      <c r="D1155" t="s">
        <v>26470</v>
      </c>
      <c r="E1155" t="s">
        <v>26471</v>
      </c>
      <c r="G1155" t="s">
        <v>26613</v>
      </c>
      <c r="H1155" t="s">
        <v>25617</v>
      </c>
      <c r="I1155" t="s">
        <v>25427</v>
      </c>
      <c r="J1155" t="s">
        <v>25423</v>
      </c>
      <c r="K1155" s="5"/>
      <c r="L1155" s="5"/>
      <c r="M1155" s="5">
        <v>1.2010000000000001</v>
      </c>
      <c r="N1155" t="s">
        <v>967</v>
      </c>
      <c r="O1155" s="15">
        <v>344</v>
      </c>
      <c r="P1155" t="s">
        <v>26290</v>
      </c>
      <c r="Q1155" t="s">
        <v>25415</v>
      </c>
      <c r="R1155" t="s">
        <v>27656</v>
      </c>
    </row>
    <row r="1156" spans="2:18" ht="11" outlineLevel="1" x14ac:dyDescent="0.15">
      <c r="B1156" t="s">
        <v>549</v>
      </c>
      <c r="C1156" t="s">
        <v>25617</v>
      </c>
      <c r="D1156" t="s">
        <v>26470</v>
      </c>
      <c r="E1156" t="s">
        <v>26471</v>
      </c>
      <c r="G1156" t="s">
        <v>26793</v>
      </c>
      <c r="I1156" t="s">
        <v>25412</v>
      </c>
      <c r="J1156" t="s">
        <v>25413</v>
      </c>
      <c r="K1156" s="5"/>
      <c r="L1156" s="5"/>
      <c r="M1156" s="5">
        <v>2.5019999999999998</v>
      </c>
      <c r="N1156" t="s">
        <v>967</v>
      </c>
      <c r="O1156" s="15">
        <v>344</v>
      </c>
      <c r="P1156" t="s">
        <v>26290</v>
      </c>
      <c r="Q1156" t="s">
        <v>25415</v>
      </c>
      <c r="R1156" t="s">
        <v>27657</v>
      </c>
    </row>
    <row r="1157" spans="2:18" ht="11" outlineLevel="1" x14ac:dyDescent="0.15">
      <c r="B1157" t="s">
        <v>549</v>
      </c>
      <c r="C1157" t="s">
        <v>25617</v>
      </c>
      <c r="D1157" t="s">
        <v>26470</v>
      </c>
      <c r="E1157" t="s">
        <v>26471</v>
      </c>
      <c r="G1157" t="s">
        <v>26793</v>
      </c>
      <c r="H1157" t="s">
        <v>25435</v>
      </c>
      <c r="I1157" t="s">
        <v>25417</v>
      </c>
      <c r="J1157" t="s">
        <v>25417</v>
      </c>
      <c r="K1157" s="5"/>
      <c r="L1157" s="5"/>
      <c r="M1157" s="5">
        <v>0</v>
      </c>
      <c r="N1157" t="s">
        <v>967</v>
      </c>
      <c r="O1157" s="15">
        <v>344</v>
      </c>
      <c r="P1157" t="s">
        <v>26290</v>
      </c>
      <c r="Q1157" t="s">
        <v>25415</v>
      </c>
      <c r="R1157" t="s">
        <v>27658</v>
      </c>
    </row>
    <row r="1158" spans="2:18" ht="11" outlineLevel="1" x14ac:dyDescent="0.15">
      <c r="B1158" t="s">
        <v>549</v>
      </c>
      <c r="C1158" t="s">
        <v>25617</v>
      </c>
      <c r="D1158" t="s">
        <v>26470</v>
      </c>
      <c r="E1158" t="s">
        <v>26471</v>
      </c>
      <c r="G1158" t="s">
        <v>26793</v>
      </c>
      <c r="H1158" t="s">
        <v>25437</v>
      </c>
      <c r="I1158" t="s">
        <v>25420</v>
      </c>
      <c r="J1158" t="s">
        <v>25420</v>
      </c>
      <c r="K1158" s="5"/>
      <c r="L1158" s="5"/>
      <c r="M1158" s="5">
        <v>0.106</v>
      </c>
      <c r="N1158" t="s">
        <v>967</v>
      </c>
      <c r="O1158" s="15">
        <v>344</v>
      </c>
      <c r="P1158" t="s">
        <v>26290</v>
      </c>
      <c r="Q1158" t="s">
        <v>25415</v>
      </c>
      <c r="R1158" t="s">
        <v>27659</v>
      </c>
    </row>
    <row r="1159" spans="2:18" ht="11" outlineLevel="1" x14ac:dyDescent="0.15">
      <c r="B1159" t="s">
        <v>549</v>
      </c>
      <c r="C1159" t="s">
        <v>25617</v>
      </c>
      <c r="D1159" t="s">
        <v>26470</v>
      </c>
      <c r="E1159" t="s">
        <v>26471</v>
      </c>
      <c r="G1159" t="s">
        <v>26793</v>
      </c>
      <c r="H1159" t="s">
        <v>25617</v>
      </c>
      <c r="I1159" t="s">
        <v>25422</v>
      </c>
      <c r="J1159" t="s">
        <v>25423</v>
      </c>
      <c r="K1159" s="5"/>
      <c r="L1159" s="5"/>
      <c r="M1159" s="5">
        <v>0.109</v>
      </c>
      <c r="N1159" t="s">
        <v>967</v>
      </c>
      <c r="O1159" s="15">
        <v>344</v>
      </c>
      <c r="P1159" t="s">
        <v>26290</v>
      </c>
      <c r="Q1159" t="s">
        <v>25415</v>
      </c>
      <c r="R1159" t="s">
        <v>27660</v>
      </c>
    </row>
    <row r="1160" spans="2:18" ht="11" outlineLevel="1" x14ac:dyDescent="0.15">
      <c r="B1160" t="s">
        <v>549</v>
      </c>
      <c r="C1160" t="s">
        <v>25617</v>
      </c>
      <c r="D1160" t="s">
        <v>26470</v>
      </c>
      <c r="E1160" t="s">
        <v>26471</v>
      </c>
      <c r="G1160" t="s">
        <v>26793</v>
      </c>
      <c r="H1160" t="s">
        <v>25617</v>
      </c>
      <c r="I1160" t="s">
        <v>25425</v>
      </c>
      <c r="J1160" t="s">
        <v>25423</v>
      </c>
      <c r="K1160" s="5"/>
      <c r="L1160" s="5"/>
      <c r="M1160" s="5">
        <v>0</v>
      </c>
      <c r="N1160" t="s">
        <v>967</v>
      </c>
      <c r="O1160" s="15">
        <v>344</v>
      </c>
      <c r="P1160" t="s">
        <v>26290</v>
      </c>
      <c r="Q1160" t="s">
        <v>25415</v>
      </c>
      <c r="R1160" t="s">
        <v>27661</v>
      </c>
    </row>
    <row r="1161" spans="2:18" ht="11" outlineLevel="1" x14ac:dyDescent="0.15">
      <c r="B1161" t="s">
        <v>549</v>
      </c>
      <c r="C1161" t="s">
        <v>25617</v>
      </c>
      <c r="D1161" t="s">
        <v>26470</v>
      </c>
      <c r="E1161" t="s">
        <v>26471</v>
      </c>
      <c r="G1161" t="s">
        <v>26793</v>
      </c>
      <c r="H1161" t="s">
        <v>25617</v>
      </c>
      <c r="I1161" t="s">
        <v>25427</v>
      </c>
      <c r="J1161" t="s">
        <v>25423</v>
      </c>
      <c r="K1161" s="5"/>
      <c r="L1161" s="5"/>
      <c r="M1161" s="5">
        <v>0.109</v>
      </c>
      <c r="N1161" t="s">
        <v>967</v>
      </c>
      <c r="O1161" s="15">
        <v>344</v>
      </c>
      <c r="P1161" t="s">
        <v>26290</v>
      </c>
      <c r="Q1161" t="s">
        <v>25415</v>
      </c>
      <c r="R1161" t="s">
        <v>27662</v>
      </c>
    </row>
    <row r="1162" spans="2:18" ht="11" outlineLevel="1" x14ac:dyDescent="0.15">
      <c r="B1162" t="s">
        <v>549</v>
      </c>
      <c r="C1162" t="s">
        <v>25617</v>
      </c>
      <c r="D1162" t="s">
        <v>26470</v>
      </c>
      <c r="E1162" t="s">
        <v>26471</v>
      </c>
      <c r="G1162" t="s">
        <v>26620</v>
      </c>
      <c r="I1162" t="s">
        <v>25412</v>
      </c>
      <c r="J1162" t="s">
        <v>25413</v>
      </c>
      <c r="K1162" s="5"/>
      <c r="L1162" s="5"/>
      <c r="M1162" s="5">
        <v>45.313000000000002</v>
      </c>
      <c r="N1162" t="s">
        <v>967</v>
      </c>
      <c r="O1162" s="15">
        <v>344</v>
      </c>
      <c r="P1162" t="s">
        <v>26290</v>
      </c>
      <c r="Q1162" t="s">
        <v>25415</v>
      </c>
      <c r="R1162" t="s">
        <v>27663</v>
      </c>
    </row>
    <row r="1163" spans="2:18" ht="11" outlineLevel="1" x14ac:dyDescent="0.15">
      <c r="B1163" t="s">
        <v>549</v>
      </c>
      <c r="C1163" t="s">
        <v>25617</v>
      </c>
      <c r="D1163" t="s">
        <v>26470</v>
      </c>
      <c r="E1163" t="s">
        <v>26471</v>
      </c>
      <c r="G1163" t="s">
        <v>26620</v>
      </c>
      <c r="H1163" t="s">
        <v>25435</v>
      </c>
      <c r="I1163" t="s">
        <v>25417</v>
      </c>
      <c r="J1163" t="s">
        <v>25417</v>
      </c>
      <c r="K1163" s="5"/>
      <c r="L1163" s="5"/>
      <c r="M1163" s="5">
        <v>1.663</v>
      </c>
      <c r="N1163" t="s">
        <v>967</v>
      </c>
      <c r="O1163" s="15">
        <v>344</v>
      </c>
      <c r="P1163" t="s">
        <v>26290</v>
      </c>
      <c r="Q1163" t="s">
        <v>25415</v>
      </c>
      <c r="R1163" t="s">
        <v>27664</v>
      </c>
    </row>
    <row r="1164" spans="2:18" ht="11" outlineLevel="1" x14ac:dyDescent="0.15">
      <c r="B1164" t="s">
        <v>549</v>
      </c>
      <c r="C1164" t="s">
        <v>25617</v>
      </c>
      <c r="D1164" t="s">
        <v>26470</v>
      </c>
      <c r="E1164" t="s">
        <v>26471</v>
      </c>
      <c r="G1164" t="s">
        <v>26620</v>
      </c>
      <c r="H1164" t="s">
        <v>25437</v>
      </c>
      <c r="I1164" t="s">
        <v>25420</v>
      </c>
      <c r="J1164" t="s">
        <v>25420</v>
      </c>
      <c r="K1164" s="5"/>
      <c r="L1164" s="5"/>
      <c r="M1164" s="5">
        <v>10.526999999999999</v>
      </c>
      <c r="N1164" t="s">
        <v>967</v>
      </c>
      <c r="O1164" s="15">
        <v>344</v>
      </c>
      <c r="P1164" t="s">
        <v>26290</v>
      </c>
      <c r="Q1164" t="s">
        <v>25415</v>
      </c>
      <c r="R1164" t="s">
        <v>27665</v>
      </c>
    </row>
    <row r="1165" spans="2:18" ht="11" outlineLevel="1" x14ac:dyDescent="0.15">
      <c r="B1165" t="s">
        <v>549</v>
      </c>
      <c r="C1165" t="s">
        <v>25617</v>
      </c>
      <c r="D1165" t="s">
        <v>26470</v>
      </c>
      <c r="E1165" t="s">
        <v>26471</v>
      </c>
      <c r="G1165" t="s">
        <v>26620</v>
      </c>
      <c r="H1165" t="s">
        <v>25617</v>
      </c>
      <c r="I1165" t="s">
        <v>25422</v>
      </c>
      <c r="J1165" t="s">
        <v>25423</v>
      </c>
      <c r="K1165" s="5"/>
      <c r="L1165" s="5"/>
      <c r="M1165" s="5">
        <v>10.622</v>
      </c>
      <c r="N1165" t="s">
        <v>967</v>
      </c>
      <c r="O1165" s="15">
        <v>344</v>
      </c>
      <c r="P1165" t="s">
        <v>26290</v>
      </c>
      <c r="Q1165" t="s">
        <v>25415</v>
      </c>
      <c r="R1165" t="s">
        <v>27666</v>
      </c>
    </row>
    <row r="1166" spans="2:18" ht="11" outlineLevel="1" x14ac:dyDescent="0.15">
      <c r="B1166" t="s">
        <v>549</v>
      </c>
      <c r="C1166" t="s">
        <v>25617</v>
      </c>
      <c r="D1166" t="s">
        <v>26470</v>
      </c>
      <c r="E1166" t="s">
        <v>26471</v>
      </c>
      <c r="G1166" t="s">
        <v>26620</v>
      </c>
      <c r="H1166" t="s">
        <v>25617</v>
      </c>
      <c r="I1166" t="s">
        <v>25425</v>
      </c>
      <c r="J1166" t="s">
        <v>25423</v>
      </c>
      <c r="K1166" s="5"/>
      <c r="L1166" s="5"/>
      <c r="M1166" s="5">
        <v>0</v>
      </c>
      <c r="N1166" t="s">
        <v>967</v>
      </c>
      <c r="O1166" s="15">
        <v>344</v>
      </c>
      <c r="P1166" t="s">
        <v>26290</v>
      </c>
      <c r="Q1166" t="s">
        <v>25415</v>
      </c>
      <c r="R1166" t="s">
        <v>27667</v>
      </c>
    </row>
    <row r="1167" spans="2:18" ht="11" outlineLevel="1" x14ac:dyDescent="0.15">
      <c r="B1167" t="s">
        <v>549</v>
      </c>
      <c r="C1167" t="s">
        <v>25617</v>
      </c>
      <c r="D1167" t="s">
        <v>26470</v>
      </c>
      <c r="E1167" t="s">
        <v>26471</v>
      </c>
      <c r="G1167" t="s">
        <v>26620</v>
      </c>
      <c r="H1167" t="s">
        <v>25617</v>
      </c>
      <c r="I1167" t="s">
        <v>25427</v>
      </c>
      <c r="J1167" t="s">
        <v>25423</v>
      </c>
      <c r="K1167" s="5"/>
      <c r="L1167" s="5"/>
      <c r="M1167" s="5">
        <v>10.622</v>
      </c>
      <c r="N1167" t="s">
        <v>967</v>
      </c>
      <c r="O1167" s="15">
        <v>344</v>
      </c>
      <c r="P1167" t="s">
        <v>26290</v>
      </c>
      <c r="Q1167" t="s">
        <v>25415</v>
      </c>
      <c r="R1167" t="s">
        <v>27668</v>
      </c>
    </row>
    <row r="1168" spans="2:18" ht="11" outlineLevel="1" x14ac:dyDescent="0.15">
      <c r="B1168" t="s">
        <v>549</v>
      </c>
      <c r="C1168" t="s">
        <v>25617</v>
      </c>
      <c r="D1168" t="s">
        <v>26470</v>
      </c>
      <c r="E1168" t="s">
        <v>26471</v>
      </c>
      <c r="G1168" t="s">
        <v>27432</v>
      </c>
      <c r="I1168" t="s">
        <v>25412</v>
      </c>
      <c r="J1168" t="s">
        <v>25413</v>
      </c>
      <c r="K1168" s="5"/>
      <c r="L1168" s="5"/>
      <c r="M1168" s="5">
        <v>5.8760000000000003</v>
      </c>
      <c r="N1168" t="s">
        <v>967</v>
      </c>
      <c r="O1168" s="15">
        <v>344</v>
      </c>
      <c r="P1168" t="s">
        <v>26290</v>
      </c>
      <c r="Q1168" t="s">
        <v>25415</v>
      </c>
      <c r="R1168" t="s">
        <v>27669</v>
      </c>
    </row>
    <row r="1169" spans="2:18" ht="11" outlineLevel="1" x14ac:dyDescent="0.15">
      <c r="B1169" t="s">
        <v>549</v>
      </c>
      <c r="C1169" t="s">
        <v>25617</v>
      </c>
      <c r="D1169" t="s">
        <v>26470</v>
      </c>
      <c r="E1169" t="s">
        <v>26471</v>
      </c>
      <c r="G1169" t="s">
        <v>27432</v>
      </c>
      <c r="H1169" t="s">
        <v>25435</v>
      </c>
      <c r="I1169" t="s">
        <v>25417</v>
      </c>
      <c r="J1169" t="s">
        <v>25417</v>
      </c>
      <c r="K1169" s="5"/>
      <c r="L1169" s="5"/>
      <c r="M1169" s="5">
        <v>5.85</v>
      </c>
      <c r="N1169" t="s">
        <v>967</v>
      </c>
      <c r="O1169" s="15">
        <v>344</v>
      </c>
      <c r="P1169" t="s">
        <v>26290</v>
      </c>
      <c r="Q1169" t="s">
        <v>25415</v>
      </c>
      <c r="R1169" t="s">
        <v>27670</v>
      </c>
    </row>
    <row r="1170" spans="2:18" ht="11" outlineLevel="1" x14ac:dyDescent="0.15">
      <c r="B1170" t="s">
        <v>549</v>
      </c>
      <c r="C1170" t="s">
        <v>25617</v>
      </c>
      <c r="D1170" t="s">
        <v>26470</v>
      </c>
      <c r="E1170" t="s">
        <v>26471</v>
      </c>
      <c r="G1170" t="s">
        <v>27432</v>
      </c>
      <c r="H1170" t="s">
        <v>25437</v>
      </c>
      <c r="I1170" t="s">
        <v>25420</v>
      </c>
      <c r="J1170" t="s">
        <v>25420</v>
      </c>
      <c r="K1170" s="5"/>
      <c r="L1170" s="5"/>
      <c r="M1170" s="5">
        <v>2.972</v>
      </c>
      <c r="N1170" t="s">
        <v>967</v>
      </c>
      <c r="O1170" s="15">
        <v>344</v>
      </c>
      <c r="P1170" t="s">
        <v>26290</v>
      </c>
      <c r="Q1170" t="s">
        <v>25415</v>
      </c>
      <c r="R1170" t="s">
        <v>27671</v>
      </c>
    </row>
    <row r="1171" spans="2:18" ht="11" outlineLevel="1" x14ac:dyDescent="0.15">
      <c r="B1171" t="s">
        <v>549</v>
      </c>
      <c r="C1171" t="s">
        <v>25617</v>
      </c>
      <c r="D1171" t="s">
        <v>26470</v>
      </c>
      <c r="E1171" t="s">
        <v>26471</v>
      </c>
      <c r="G1171" t="s">
        <v>27432</v>
      </c>
      <c r="H1171" t="s">
        <v>25617</v>
      </c>
      <c r="I1171" t="s">
        <v>25422</v>
      </c>
      <c r="J1171" t="s">
        <v>25423</v>
      </c>
      <c r="K1171" s="5"/>
      <c r="L1171" s="5"/>
      <c r="M1171" s="5">
        <v>11.379</v>
      </c>
      <c r="N1171" t="s">
        <v>967</v>
      </c>
      <c r="O1171" s="15">
        <v>344</v>
      </c>
      <c r="P1171" t="s">
        <v>26290</v>
      </c>
      <c r="Q1171" t="s">
        <v>25415</v>
      </c>
      <c r="R1171" t="s">
        <v>27672</v>
      </c>
    </row>
    <row r="1172" spans="2:18" ht="11" outlineLevel="1" x14ac:dyDescent="0.15">
      <c r="B1172" t="s">
        <v>549</v>
      </c>
      <c r="C1172" t="s">
        <v>25617</v>
      </c>
      <c r="D1172" t="s">
        <v>26470</v>
      </c>
      <c r="E1172" t="s">
        <v>26471</v>
      </c>
      <c r="G1172" t="s">
        <v>27432</v>
      </c>
      <c r="H1172" t="s">
        <v>25617</v>
      </c>
      <c r="I1172" t="s">
        <v>25425</v>
      </c>
      <c r="J1172" t="s">
        <v>25423</v>
      </c>
      <c r="K1172" s="5"/>
      <c r="L1172" s="5"/>
      <c r="M1172" s="5">
        <v>0</v>
      </c>
      <c r="N1172" t="s">
        <v>967</v>
      </c>
      <c r="O1172" s="15">
        <v>344</v>
      </c>
      <c r="P1172" t="s">
        <v>26290</v>
      </c>
      <c r="Q1172" t="s">
        <v>25415</v>
      </c>
      <c r="R1172" t="s">
        <v>27673</v>
      </c>
    </row>
    <row r="1173" spans="2:18" ht="11" outlineLevel="1" x14ac:dyDescent="0.15">
      <c r="B1173" t="s">
        <v>549</v>
      </c>
      <c r="C1173" t="s">
        <v>25617</v>
      </c>
      <c r="D1173" t="s">
        <v>26470</v>
      </c>
      <c r="E1173" t="s">
        <v>26471</v>
      </c>
      <c r="G1173" t="s">
        <v>27432</v>
      </c>
      <c r="H1173" t="s">
        <v>25617</v>
      </c>
      <c r="I1173" t="s">
        <v>25427</v>
      </c>
      <c r="J1173" t="s">
        <v>25423</v>
      </c>
      <c r="K1173" s="5"/>
      <c r="L1173" s="5"/>
      <c r="M1173" s="5">
        <v>11.379</v>
      </c>
      <c r="N1173" t="s">
        <v>967</v>
      </c>
      <c r="O1173" s="15">
        <v>344</v>
      </c>
      <c r="P1173" t="s">
        <v>26290</v>
      </c>
      <c r="Q1173" t="s">
        <v>25415</v>
      </c>
      <c r="R1173" t="s">
        <v>27674</v>
      </c>
    </row>
    <row r="1174" spans="2:18" ht="11" outlineLevel="1" x14ac:dyDescent="0.15">
      <c r="B1174" t="s">
        <v>549</v>
      </c>
      <c r="C1174" t="s">
        <v>25617</v>
      </c>
      <c r="D1174" t="s">
        <v>26470</v>
      </c>
      <c r="E1174" t="s">
        <v>26471</v>
      </c>
      <c r="F1174" t="s">
        <v>10430</v>
      </c>
      <c r="G1174" t="s">
        <v>26535</v>
      </c>
      <c r="I1174" t="s">
        <v>25412</v>
      </c>
      <c r="J1174" t="s">
        <v>25413</v>
      </c>
      <c r="K1174" s="5"/>
      <c r="L1174" s="5"/>
      <c r="M1174" s="5">
        <v>387.68200000000002</v>
      </c>
      <c r="N1174" t="s">
        <v>967</v>
      </c>
      <c r="O1174" s="15">
        <v>344</v>
      </c>
      <c r="P1174" t="s">
        <v>26290</v>
      </c>
      <c r="Q1174" t="s">
        <v>25415</v>
      </c>
      <c r="R1174" t="s">
        <v>27675</v>
      </c>
    </row>
    <row r="1175" spans="2:18" ht="11" outlineLevel="1" x14ac:dyDescent="0.15">
      <c r="B1175" t="s">
        <v>549</v>
      </c>
      <c r="C1175" t="s">
        <v>25617</v>
      </c>
      <c r="D1175" t="s">
        <v>26470</v>
      </c>
      <c r="E1175" t="s">
        <v>26471</v>
      </c>
      <c r="F1175" t="s">
        <v>10430</v>
      </c>
      <c r="G1175" t="s">
        <v>26535</v>
      </c>
      <c r="H1175" t="s">
        <v>25435</v>
      </c>
      <c r="I1175" t="s">
        <v>25417</v>
      </c>
      <c r="J1175" t="s">
        <v>25417</v>
      </c>
      <c r="K1175" s="5"/>
      <c r="L1175" s="5"/>
      <c r="M1175" s="5">
        <v>88.634</v>
      </c>
      <c r="N1175" t="s">
        <v>967</v>
      </c>
      <c r="O1175" s="15">
        <v>344</v>
      </c>
      <c r="P1175" t="s">
        <v>26290</v>
      </c>
      <c r="Q1175" t="s">
        <v>25415</v>
      </c>
      <c r="R1175" t="s">
        <v>27676</v>
      </c>
    </row>
    <row r="1176" spans="2:18" ht="11" outlineLevel="1" x14ac:dyDescent="0.15">
      <c r="B1176" t="s">
        <v>549</v>
      </c>
      <c r="C1176" t="s">
        <v>25617</v>
      </c>
      <c r="D1176" t="s">
        <v>26470</v>
      </c>
      <c r="E1176" t="s">
        <v>26471</v>
      </c>
      <c r="F1176" t="s">
        <v>10430</v>
      </c>
      <c r="G1176" t="s">
        <v>26535</v>
      </c>
      <c r="H1176" t="s">
        <v>25437</v>
      </c>
      <c r="I1176" t="s">
        <v>25420</v>
      </c>
      <c r="J1176" t="s">
        <v>25420</v>
      </c>
      <c r="K1176" s="5"/>
      <c r="L1176" s="5"/>
      <c r="M1176" s="5">
        <v>20.76</v>
      </c>
      <c r="N1176" t="s">
        <v>967</v>
      </c>
      <c r="O1176" s="15">
        <v>344</v>
      </c>
      <c r="P1176" t="s">
        <v>26290</v>
      </c>
      <c r="Q1176" t="s">
        <v>25415</v>
      </c>
      <c r="R1176" t="s">
        <v>27677</v>
      </c>
    </row>
    <row r="1177" spans="2:18" ht="11" outlineLevel="1" x14ac:dyDescent="0.15">
      <c r="B1177" t="s">
        <v>549</v>
      </c>
      <c r="C1177" t="s">
        <v>25617</v>
      </c>
      <c r="D1177" t="s">
        <v>26470</v>
      </c>
      <c r="E1177" t="s">
        <v>26471</v>
      </c>
      <c r="F1177" t="s">
        <v>10430</v>
      </c>
      <c r="G1177" t="s">
        <v>26535</v>
      </c>
      <c r="H1177" t="s">
        <v>25617</v>
      </c>
      <c r="I1177" t="s">
        <v>25422</v>
      </c>
      <c r="J1177" t="s">
        <v>25423</v>
      </c>
      <c r="K1177" s="5"/>
      <c r="L1177" s="5"/>
      <c r="M1177" s="5">
        <v>95.111999999999995</v>
      </c>
      <c r="N1177" t="s">
        <v>967</v>
      </c>
      <c r="O1177" s="15">
        <v>344</v>
      </c>
      <c r="P1177" t="s">
        <v>26290</v>
      </c>
      <c r="Q1177" t="s">
        <v>25415</v>
      </c>
      <c r="R1177" t="s">
        <v>27678</v>
      </c>
    </row>
    <row r="1178" spans="2:18" ht="11" outlineLevel="1" x14ac:dyDescent="0.15">
      <c r="B1178" t="s">
        <v>549</v>
      </c>
      <c r="C1178" t="s">
        <v>25617</v>
      </c>
      <c r="D1178" t="s">
        <v>26470</v>
      </c>
      <c r="E1178" t="s">
        <v>26471</v>
      </c>
      <c r="F1178" t="s">
        <v>10430</v>
      </c>
      <c r="G1178" t="s">
        <v>26535</v>
      </c>
      <c r="H1178" t="s">
        <v>25617</v>
      </c>
      <c r="I1178" t="s">
        <v>25425</v>
      </c>
      <c r="J1178" t="s">
        <v>25423</v>
      </c>
      <c r="K1178" s="5"/>
      <c r="L1178" s="5"/>
      <c r="M1178" s="5">
        <v>0</v>
      </c>
      <c r="N1178" t="s">
        <v>967</v>
      </c>
      <c r="O1178" s="15">
        <v>344</v>
      </c>
      <c r="P1178" t="s">
        <v>26290</v>
      </c>
      <c r="Q1178" t="s">
        <v>25415</v>
      </c>
      <c r="R1178" t="s">
        <v>27679</v>
      </c>
    </row>
    <row r="1179" spans="2:18" ht="11" outlineLevel="1" x14ac:dyDescent="0.15">
      <c r="B1179" t="s">
        <v>549</v>
      </c>
      <c r="C1179" t="s">
        <v>25617</v>
      </c>
      <c r="D1179" t="s">
        <v>26470</v>
      </c>
      <c r="E1179" t="s">
        <v>26471</v>
      </c>
      <c r="F1179" t="s">
        <v>10430</v>
      </c>
      <c r="G1179" t="s">
        <v>26535</v>
      </c>
      <c r="H1179" t="s">
        <v>25617</v>
      </c>
      <c r="I1179" t="s">
        <v>25427</v>
      </c>
      <c r="J1179" t="s">
        <v>25423</v>
      </c>
      <c r="K1179" s="5"/>
      <c r="L1179" s="5"/>
      <c r="M1179" s="5">
        <v>95.111999999999995</v>
      </c>
      <c r="N1179" t="s">
        <v>967</v>
      </c>
      <c r="O1179" s="15">
        <v>344</v>
      </c>
      <c r="P1179" t="s">
        <v>26290</v>
      </c>
      <c r="Q1179" t="s">
        <v>25415</v>
      </c>
      <c r="R1179" t="s">
        <v>27680</v>
      </c>
    </row>
    <row r="1180" spans="2:18" ht="11" outlineLevel="1" x14ac:dyDescent="0.15">
      <c r="B1180" t="s">
        <v>549</v>
      </c>
      <c r="C1180" t="s">
        <v>25617</v>
      </c>
      <c r="D1180" t="s">
        <v>26470</v>
      </c>
      <c r="E1180" t="s">
        <v>26542</v>
      </c>
      <c r="G1180" t="s">
        <v>26640</v>
      </c>
      <c r="I1180" t="s">
        <v>25412</v>
      </c>
      <c r="J1180" t="s">
        <v>25413</v>
      </c>
      <c r="K1180" s="5"/>
      <c r="L1180" s="5"/>
      <c r="M1180" s="5">
        <v>4.532</v>
      </c>
      <c r="N1180" t="s">
        <v>967</v>
      </c>
      <c r="O1180" s="15">
        <v>344</v>
      </c>
      <c r="P1180" t="s">
        <v>26290</v>
      </c>
      <c r="Q1180" t="s">
        <v>25415</v>
      </c>
      <c r="R1180" t="s">
        <v>27681</v>
      </c>
    </row>
    <row r="1181" spans="2:18" ht="11" outlineLevel="1" x14ac:dyDescent="0.15">
      <c r="B1181" t="s">
        <v>549</v>
      </c>
      <c r="C1181" t="s">
        <v>25617</v>
      </c>
      <c r="D1181" t="s">
        <v>26470</v>
      </c>
      <c r="E1181" t="s">
        <v>26542</v>
      </c>
      <c r="G1181" t="s">
        <v>26640</v>
      </c>
      <c r="H1181" t="s">
        <v>25435</v>
      </c>
      <c r="I1181" t="s">
        <v>25417</v>
      </c>
      <c r="J1181" t="s">
        <v>25417</v>
      </c>
      <c r="K1181" s="5"/>
      <c r="L1181" s="5"/>
      <c r="M1181" s="5">
        <v>0</v>
      </c>
      <c r="N1181" t="s">
        <v>967</v>
      </c>
      <c r="O1181" s="15">
        <v>344</v>
      </c>
      <c r="P1181" t="s">
        <v>26290</v>
      </c>
      <c r="Q1181" t="s">
        <v>25415</v>
      </c>
      <c r="R1181" t="s">
        <v>27682</v>
      </c>
    </row>
    <row r="1182" spans="2:18" ht="11" outlineLevel="1" x14ac:dyDescent="0.15">
      <c r="B1182" t="s">
        <v>549</v>
      </c>
      <c r="C1182" t="s">
        <v>25617</v>
      </c>
      <c r="D1182" t="s">
        <v>26470</v>
      </c>
      <c r="E1182" t="s">
        <v>26542</v>
      </c>
      <c r="G1182" t="s">
        <v>26640</v>
      </c>
      <c r="H1182" t="s">
        <v>25437</v>
      </c>
      <c r="I1182" t="s">
        <v>25420</v>
      </c>
      <c r="J1182" t="s">
        <v>25420</v>
      </c>
      <c r="K1182" s="5"/>
      <c r="L1182" s="5"/>
      <c r="M1182" s="5">
        <v>0.82799999999999996</v>
      </c>
      <c r="N1182" t="s">
        <v>967</v>
      </c>
      <c r="O1182" s="15">
        <v>344</v>
      </c>
      <c r="P1182" t="s">
        <v>26290</v>
      </c>
      <c r="Q1182" t="s">
        <v>25415</v>
      </c>
      <c r="R1182" t="s">
        <v>27683</v>
      </c>
    </row>
    <row r="1183" spans="2:18" ht="11" outlineLevel="1" x14ac:dyDescent="0.15">
      <c r="B1183" t="s">
        <v>549</v>
      </c>
      <c r="C1183" t="s">
        <v>25617</v>
      </c>
      <c r="D1183" t="s">
        <v>26470</v>
      </c>
      <c r="E1183" t="s">
        <v>26542</v>
      </c>
      <c r="G1183" t="s">
        <v>26640</v>
      </c>
      <c r="H1183" t="s">
        <v>25617</v>
      </c>
      <c r="I1183" t="s">
        <v>25422</v>
      </c>
      <c r="J1183" t="s">
        <v>25423</v>
      </c>
      <c r="K1183" s="5"/>
      <c r="L1183" s="5"/>
      <c r="M1183" s="5">
        <v>2.347</v>
      </c>
      <c r="N1183" t="s">
        <v>967</v>
      </c>
      <c r="O1183" s="15">
        <v>344</v>
      </c>
      <c r="P1183" t="s">
        <v>26290</v>
      </c>
      <c r="Q1183" t="s">
        <v>25415</v>
      </c>
      <c r="R1183" t="s">
        <v>27684</v>
      </c>
    </row>
    <row r="1184" spans="2:18" ht="11" outlineLevel="1" x14ac:dyDescent="0.15">
      <c r="B1184" t="s">
        <v>549</v>
      </c>
      <c r="C1184" t="s">
        <v>25617</v>
      </c>
      <c r="D1184" t="s">
        <v>26470</v>
      </c>
      <c r="E1184" t="s">
        <v>26542</v>
      </c>
      <c r="G1184" t="s">
        <v>26640</v>
      </c>
      <c r="H1184" t="s">
        <v>25617</v>
      </c>
      <c r="I1184" t="s">
        <v>25425</v>
      </c>
      <c r="J1184" t="s">
        <v>25423</v>
      </c>
      <c r="K1184" s="5"/>
      <c r="L1184" s="5"/>
      <c r="M1184" s="5">
        <v>0</v>
      </c>
      <c r="N1184" t="s">
        <v>967</v>
      </c>
      <c r="O1184" s="15">
        <v>344</v>
      </c>
      <c r="P1184" t="s">
        <v>26290</v>
      </c>
      <c r="Q1184" t="s">
        <v>25415</v>
      </c>
      <c r="R1184" t="s">
        <v>27685</v>
      </c>
    </row>
    <row r="1185" spans="2:18" ht="11" outlineLevel="1" x14ac:dyDescent="0.15">
      <c r="B1185" t="s">
        <v>549</v>
      </c>
      <c r="C1185" t="s">
        <v>25617</v>
      </c>
      <c r="D1185" t="s">
        <v>26470</v>
      </c>
      <c r="E1185" t="s">
        <v>26542</v>
      </c>
      <c r="G1185" t="s">
        <v>26640</v>
      </c>
      <c r="H1185" t="s">
        <v>25617</v>
      </c>
      <c r="I1185" t="s">
        <v>25427</v>
      </c>
      <c r="J1185" t="s">
        <v>25423</v>
      </c>
      <c r="K1185" s="5"/>
      <c r="L1185" s="5"/>
      <c r="M1185" s="5">
        <v>2.347</v>
      </c>
      <c r="N1185" t="s">
        <v>967</v>
      </c>
      <c r="O1185" s="15">
        <v>344</v>
      </c>
      <c r="P1185" t="s">
        <v>26290</v>
      </c>
      <c r="Q1185" t="s">
        <v>25415</v>
      </c>
      <c r="R1185" t="s">
        <v>27686</v>
      </c>
    </row>
    <row r="1186" spans="2:18" ht="11" outlineLevel="1" x14ac:dyDescent="0.15">
      <c r="B1186" t="s">
        <v>549</v>
      </c>
      <c r="C1186" t="s">
        <v>25617</v>
      </c>
      <c r="D1186" t="s">
        <v>26470</v>
      </c>
      <c r="E1186" t="s">
        <v>26542</v>
      </c>
      <c r="F1186" t="s">
        <v>10430</v>
      </c>
      <c r="G1186" t="s">
        <v>26571</v>
      </c>
      <c r="I1186" t="s">
        <v>25412</v>
      </c>
      <c r="J1186" t="s">
        <v>25413</v>
      </c>
      <c r="K1186" s="5"/>
      <c r="L1186" s="5"/>
      <c r="M1186" s="5">
        <v>4.532</v>
      </c>
      <c r="N1186" t="s">
        <v>967</v>
      </c>
      <c r="O1186" s="15">
        <v>344</v>
      </c>
      <c r="P1186" t="s">
        <v>26290</v>
      </c>
      <c r="Q1186" t="s">
        <v>25415</v>
      </c>
      <c r="R1186" t="s">
        <v>27687</v>
      </c>
    </row>
    <row r="1187" spans="2:18" ht="11" outlineLevel="1" x14ac:dyDescent="0.15">
      <c r="B1187" t="s">
        <v>549</v>
      </c>
      <c r="C1187" t="s">
        <v>25617</v>
      </c>
      <c r="D1187" t="s">
        <v>26470</v>
      </c>
      <c r="E1187" t="s">
        <v>26542</v>
      </c>
      <c r="F1187" t="s">
        <v>10430</v>
      </c>
      <c r="G1187" t="s">
        <v>26571</v>
      </c>
      <c r="H1187" t="s">
        <v>25435</v>
      </c>
      <c r="I1187" t="s">
        <v>25417</v>
      </c>
      <c r="J1187" t="s">
        <v>25417</v>
      </c>
      <c r="K1187" s="5"/>
      <c r="L1187" s="5"/>
      <c r="M1187" s="5">
        <v>0</v>
      </c>
      <c r="N1187" t="s">
        <v>967</v>
      </c>
      <c r="O1187" s="15">
        <v>344</v>
      </c>
      <c r="P1187" t="s">
        <v>26290</v>
      </c>
      <c r="Q1187" t="s">
        <v>25415</v>
      </c>
      <c r="R1187" t="s">
        <v>27688</v>
      </c>
    </row>
    <row r="1188" spans="2:18" ht="11" outlineLevel="1" x14ac:dyDescent="0.15">
      <c r="B1188" t="s">
        <v>549</v>
      </c>
      <c r="C1188" t="s">
        <v>25617</v>
      </c>
      <c r="D1188" t="s">
        <v>26470</v>
      </c>
      <c r="E1188" t="s">
        <v>26542</v>
      </c>
      <c r="F1188" t="s">
        <v>10430</v>
      </c>
      <c r="G1188" t="s">
        <v>26571</v>
      </c>
      <c r="H1188" t="s">
        <v>25437</v>
      </c>
      <c r="I1188" t="s">
        <v>25420</v>
      </c>
      <c r="J1188" t="s">
        <v>25420</v>
      </c>
      <c r="K1188" s="5"/>
      <c r="L1188" s="5"/>
      <c r="M1188" s="5">
        <v>0.82799999999999996</v>
      </c>
      <c r="N1188" t="s">
        <v>967</v>
      </c>
      <c r="O1188" s="15">
        <v>344</v>
      </c>
      <c r="P1188" t="s">
        <v>26290</v>
      </c>
      <c r="Q1188" t="s">
        <v>25415</v>
      </c>
      <c r="R1188" t="s">
        <v>27689</v>
      </c>
    </row>
    <row r="1189" spans="2:18" ht="11" outlineLevel="1" x14ac:dyDescent="0.15">
      <c r="B1189" t="s">
        <v>549</v>
      </c>
      <c r="C1189" t="s">
        <v>25617</v>
      </c>
      <c r="D1189" t="s">
        <v>26470</v>
      </c>
      <c r="E1189" t="s">
        <v>26542</v>
      </c>
      <c r="F1189" t="s">
        <v>10430</v>
      </c>
      <c r="G1189" t="s">
        <v>26571</v>
      </c>
      <c r="H1189" t="s">
        <v>25617</v>
      </c>
      <c r="I1189" t="s">
        <v>25422</v>
      </c>
      <c r="J1189" t="s">
        <v>25423</v>
      </c>
      <c r="K1189" s="5"/>
      <c r="L1189" s="5"/>
      <c r="M1189" s="5">
        <v>2.347</v>
      </c>
      <c r="N1189" t="s">
        <v>967</v>
      </c>
      <c r="O1189" s="15">
        <v>344</v>
      </c>
      <c r="P1189" t="s">
        <v>26290</v>
      </c>
      <c r="Q1189" t="s">
        <v>25415</v>
      </c>
      <c r="R1189" t="s">
        <v>27690</v>
      </c>
    </row>
    <row r="1190" spans="2:18" ht="11" outlineLevel="1" x14ac:dyDescent="0.15">
      <c r="B1190" t="s">
        <v>549</v>
      </c>
      <c r="C1190" t="s">
        <v>25617</v>
      </c>
      <c r="D1190" t="s">
        <v>26470</v>
      </c>
      <c r="E1190" t="s">
        <v>26542</v>
      </c>
      <c r="F1190" t="s">
        <v>10430</v>
      </c>
      <c r="G1190" t="s">
        <v>26571</v>
      </c>
      <c r="H1190" t="s">
        <v>25617</v>
      </c>
      <c r="I1190" t="s">
        <v>25425</v>
      </c>
      <c r="J1190" t="s">
        <v>25423</v>
      </c>
      <c r="K1190" s="5"/>
      <c r="L1190" s="5"/>
      <c r="M1190" s="5">
        <v>0</v>
      </c>
      <c r="N1190" t="s">
        <v>967</v>
      </c>
      <c r="O1190" s="15">
        <v>344</v>
      </c>
      <c r="P1190" t="s">
        <v>26290</v>
      </c>
      <c r="Q1190" t="s">
        <v>25415</v>
      </c>
      <c r="R1190" t="s">
        <v>27691</v>
      </c>
    </row>
    <row r="1191" spans="2:18" ht="11" outlineLevel="1" x14ac:dyDescent="0.15">
      <c r="B1191" t="s">
        <v>549</v>
      </c>
      <c r="C1191" t="s">
        <v>25617</v>
      </c>
      <c r="D1191" t="s">
        <v>26470</v>
      </c>
      <c r="E1191" t="s">
        <v>26542</v>
      </c>
      <c r="F1191" t="s">
        <v>10430</v>
      </c>
      <c r="G1191" t="s">
        <v>26571</v>
      </c>
      <c r="H1191" t="s">
        <v>25617</v>
      </c>
      <c r="I1191" t="s">
        <v>25427</v>
      </c>
      <c r="J1191" t="s">
        <v>25423</v>
      </c>
      <c r="K1191" s="5"/>
      <c r="L1191" s="5"/>
      <c r="M1191" s="5">
        <v>2.347</v>
      </c>
      <c r="N1191" t="s">
        <v>967</v>
      </c>
      <c r="O1191" s="15">
        <v>344</v>
      </c>
      <c r="P1191" t="s">
        <v>26290</v>
      </c>
      <c r="Q1191" t="s">
        <v>25415</v>
      </c>
      <c r="R1191" t="s">
        <v>27692</v>
      </c>
    </row>
    <row r="1192" spans="2:18" ht="11" outlineLevel="1" x14ac:dyDescent="0.15">
      <c r="B1192" t="s">
        <v>549</v>
      </c>
      <c r="C1192" t="s">
        <v>25617</v>
      </c>
      <c r="D1192" t="s">
        <v>26470</v>
      </c>
      <c r="E1192" t="s">
        <v>26542</v>
      </c>
      <c r="F1192" t="s">
        <v>10430</v>
      </c>
      <c r="G1192" t="s">
        <v>26578</v>
      </c>
      <c r="I1192" t="s">
        <v>25412</v>
      </c>
      <c r="J1192" t="s">
        <v>25413</v>
      </c>
      <c r="K1192" s="5"/>
      <c r="L1192" s="5"/>
      <c r="M1192" s="5">
        <v>392.214</v>
      </c>
      <c r="N1192" t="s">
        <v>967</v>
      </c>
      <c r="O1192" s="15">
        <v>344</v>
      </c>
      <c r="P1192" t="s">
        <v>26290</v>
      </c>
      <c r="Q1192" t="s">
        <v>25415</v>
      </c>
      <c r="R1192" t="s">
        <v>27693</v>
      </c>
    </row>
    <row r="1193" spans="2:18" ht="11" outlineLevel="1" x14ac:dyDescent="0.15">
      <c r="B1193" t="s">
        <v>549</v>
      </c>
      <c r="C1193" t="s">
        <v>25617</v>
      </c>
      <c r="D1193" t="s">
        <v>26470</v>
      </c>
      <c r="E1193" t="s">
        <v>26542</v>
      </c>
      <c r="F1193" t="s">
        <v>10430</v>
      </c>
      <c r="G1193" t="s">
        <v>26578</v>
      </c>
      <c r="H1193" t="s">
        <v>25435</v>
      </c>
      <c r="I1193" t="s">
        <v>25417</v>
      </c>
      <c r="J1193" t="s">
        <v>25417</v>
      </c>
      <c r="K1193" s="5"/>
      <c r="L1193" s="5"/>
      <c r="M1193" s="5">
        <v>88.634</v>
      </c>
      <c r="N1193" t="s">
        <v>967</v>
      </c>
      <c r="O1193" s="15">
        <v>344</v>
      </c>
      <c r="P1193" t="s">
        <v>26290</v>
      </c>
      <c r="Q1193" t="s">
        <v>25415</v>
      </c>
      <c r="R1193" t="s">
        <v>27694</v>
      </c>
    </row>
    <row r="1194" spans="2:18" ht="11" outlineLevel="1" x14ac:dyDescent="0.15">
      <c r="B1194" t="s">
        <v>549</v>
      </c>
      <c r="C1194" t="s">
        <v>25617</v>
      </c>
      <c r="D1194" t="s">
        <v>26470</v>
      </c>
      <c r="E1194" t="s">
        <v>26542</v>
      </c>
      <c r="F1194" t="s">
        <v>10430</v>
      </c>
      <c r="G1194" t="s">
        <v>26578</v>
      </c>
      <c r="H1194" t="s">
        <v>25437</v>
      </c>
      <c r="I1194" t="s">
        <v>25420</v>
      </c>
      <c r="J1194" t="s">
        <v>25420</v>
      </c>
      <c r="K1194" s="5"/>
      <c r="L1194" s="5"/>
      <c r="M1194" s="5">
        <v>21.588000000000001</v>
      </c>
      <c r="N1194" t="s">
        <v>967</v>
      </c>
      <c r="O1194" s="15">
        <v>344</v>
      </c>
      <c r="P1194" t="s">
        <v>26290</v>
      </c>
      <c r="Q1194" t="s">
        <v>25415</v>
      </c>
      <c r="R1194" t="s">
        <v>27695</v>
      </c>
    </row>
    <row r="1195" spans="2:18" ht="11" outlineLevel="1" x14ac:dyDescent="0.15">
      <c r="B1195" t="s">
        <v>549</v>
      </c>
      <c r="C1195" t="s">
        <v>25617</v>
      </c>
      <c r="D1195" t="s">
        <v>26470</v>
      </c>
      <c r="E1195" t="s">
        <v>26542</v>
      </c>
      <c r="F1195" t="s">
        <v>10430</v>
      </c>
      <c r="G1195" t="s">
        <v>26578</v>
      </c>
      <c r="H1195" t="s">
        <v>25617</v>
      </c>
      <c r="I1195" t="s">
        <v>25422</v>
      </c>
      <c r="J1195" t="s">
        <v>25423</v>
      </c>
      <c r="K1195" s="5"/>
      <c r="L1195" s="5"/>
      <c r="M1195" s="5">
        <v>97.459000000000003</v>
      </c>
      <c r="N1195" t="s">
        <v>967</v>
      </c>
      <c r="O1195" s="15">
        <v>344</v>
      </c>
      <c r="P1195" t="s">
        <v>26290</v>
      </c>
      <c r="Q1195" t="s">
        <v>25415</v>
      </c>
      <c r="R1195" t="s">
        <v>27696</v>
      </c>
    </row>
    <row r="1196" spans="2:18" ht="11" outlineLevel="1" x14ac:dyDescent="0.15">
      <c r="B1196" t="s">
        <v>549</v>
      </c>
      <c r="C1196" t="s">
        <v>25617</v>
      </c>
      <c r="D1196" t="s">
        <v>26470</v>
      </c>
      <c r="E1196" t="s">
        <v>26542</v>
      </c>
      <c r="F1196" t="s">
        <v>10430</v>
      </c>
      <c r="G1196" t="s">
        <v>26578</v>
      </c>
      <c r="H1196" t="s">
        <v>25617</v>
      </c>
      <c r="I1196" t="s">
        <v>25425</v>
      </c>
      <c r="J1196" t="s">
        <v>25423</v>
      </c>
      <c r="K1196" s="5"/>
      <c r="L1196" s="5"/>
      <c r="M1196" s="5">
        <v>0</v>
      </c>
      <c r="N1196" t="s">
        <v>967</v>
      </c>
      <c r="O1196" s="15">
        <v>344</v>
      </c>
      <c r="P1196" t="s">
        <v>26290</v>
      </c>
      <c r="Q1196" t="s">
        <v>25415</v>
      </c>
      <c r="R1196" t="s">
        <v>27697</v>
      </c>
    </row>
    <row r="1197" spans="2:18" ht="11" outlineLevel="1" x14ac:dyDescent="0.15">
      <c r="B1197" t="s">
        <v>549</v>
      </c>
      <c r="C1197" t="s">
        <v>25617</v>
      </c>
      <c r="D1197" t="s">
        <v>26470</v>
      </c>
      <c r="E1197" t="s">
        <v>26542</v>
      </c>
      <c r="F1197" t="s">
        <v>10430</v>
      </c>
      <c r="G1197" t="s">
        <v>26578</v>
      </c>
      <c r="H1197" t="s">
        <v>25617</v>
      </c>
      <c r="I1197" t="s">
        <v>25427</v>
      </c>
      <c r="J1197" t="s">
        <v>25423</v>
      </c>
      <c r="K1197" s="5"/>
      <c r="L1197" s="5"/>
      <c r="M1197" s="5">
        <v>97.459000000000003</v>
      </c>
      <c r="N1197" t="s">
        <v>967</v>
      </c>
      <c r="O1197" s="15">
        <v>344</v>
      </c>
      <c r="P1197" t="s">
        <v>26290</v>
      </c>
      <c r="Q1197" t="s">
        <v>25415</v>
      </c>
      <c r="R1197" t="s">
        <v>27698</v>
      </c>
    </row>
    <row r="1198" spans="2:18" ht="11" outlineLevel="1" x14ac:dyDescent="0.15">
      <c r="B1198" t="s">
        <v>549</v>
      </c>
      <c r="C1198" t="s">
        <v>25617</v>
      </c>
      <c r="D1198" t="s">
        <v>26470</v>
      </c>
      <c r="E1198" t="s">
        <v>26542</v>
      </c>
      <c r="G1198" t="s">
        <v>26659</v>
      </c>
      <c r="I1198" t="s">
        <v>25412</v>
      </c>
      <c r="J1198" t="s">
        <v>25413</v>
      </c>
      <c r="K1198" s="5"/>
      <c r="L1198" s="5"/>
      <c r="M1198" s="5">
        <v>44.750999999999998</v>
      </c>
      <c r="N1198" t="s">
        <v>967</v>
      </c>
      <c r="O1198" s="15">
        <v>344</v>
      </c>
      <c r="P1198" t="s">
        <v>26290</v>
      </c>
      <c r="Q1198" t="s">
        <v>25415</v>
      </c>
      <c r="R1198" t="s">
        <v>27699</v>
      </c>
    </row>
    <row r="1199" spans="2:18" ht="11" outlineLevel="1" x14ac:dyDescent="0.15">
      <c r="B1199" t="s">
        <v>549</v>
      </c>
      <c r="C1199" t="s">
        <v>25617</v>
      </c>
      <c r="D1199" t="s">
        <v>26470</v>
      </c>
      <c r="E1199" t="s">
        <v>26542</v>
      </c>
      <c r="G1199" t="s">
        <v>26659</v>
      </c>
      <c r="H1199" t="s">
        <v>25435</v>
      </c>
      <c r="I1199" t="s">
        <v>25417</v>
      </c>
      <c r="J1199" t="s">
        <v>25417</v>
      </c>
      <c r="K1199" s="5"/>
      <c r="L1199" s="5"/>
      <c r="M1199" s="5">
        <v>0</v>
      </c>
      <c r="N1199" t="s">
        <v>967</v>
      </c>
      <c r="O1199" s="15">
        <v>344</v>
      </c>
      <c r="P1199" t="s">
        <v>26290</v>
      </c>
      <c r="Q1199" t="s">
        <v>25415</v>
      </c>
      <c r="R1199" t="s">
        <v>27700</v>
      </c>
    </row>
    <row r="1200" spans="2:18" ht="11" outlineLevel="1" x14ac:dyDescent="0.15">
      <c r="B1200" t="s">
        <v>549</v>
      </c>
      <c r="C1200" t="s">
        <v>25617</v>
      </c>
      <c r="D1200" t="s">
        <v>26470</v>
      </c>
      <c r="E1200" t="s">
        <v>26542</v>
      </c>
      <c r="G1200" t="s">
        <v>26659</v>
      </c>
      <c r="H1200" t="s">
        <v>25437</v>
      </c>
      <c r="I1200" t="s">
        <v>25420</v>
      </c>
      <c r="J1200" t="s">
        <v>25420</v>
      </c>
      <c r="K1200" s="5"/>
      <c r="L1200" s="5"/>
      <c r="M1200" s="5">
        <v>7.3609999999999998</v>
      </c>
      <c r="N1200" t="s">
        <v>967</v>
      </c>
      <c r="O1200" s="15">
        <v>344</v>
      </c>
      <c r="P1200" t="s">
        <v>26290</v>
      </c>
      <c r="Q1200" t="s">
        <v>25415</v>
      </c>
      <c r="R1200" t="s">
        <v>27701</v>
      </c>
    </row>
    <row r="1201" spans="2:18" ht="11" outlineLevel="1" x14ac:dyDescent="0.15">
      <c r="B1201" t="s">
        <v>549</v>
      </c>
      <c r="C1201" t="s">
        <v>25617</v>
      </c>
      <c r="D1201" t="s">
        <v>26470</v>
      </c>
      <c r="E1201" t="s">
        <v>26542</v>
      </c>
      <c r="G1201" t="s">
        <v>26659</v>
      </c>
      <c r="H1201" t="s">
        <v>25617</v>
      </c>
      <c r="I1201" t="s">
        <v>25422</v>
      </c>
      <c r="J1201" t="s">
        <v>25423</v>
      </c>
      <c r="K1201" s="5"/>
      <c r="L1201" s="5"/>
      <c r="M1201" s="5">
        <v>7.2460000000000004</v>
      </c>
      <c r="N1201" t="s">
        <v>967</v>
      </c>
      <c r="O1201" s="15">
        <v>344</v>
      </c>
      <c r="P1201" t="s">
        <v>26290</v>
      </c>
      <c r="Q1201" t="s">
        <v>25415</v>
      </c>
      <c r="R1201" t="s">
        <v>27702</v>
      </c>
    </row>
    <row r="1202" spans="2:18" ht="11" outlineLevel="1" x14ac:dyDescent="0.15">
      <c r="B1202" t="s">
        <v>549</v>
      </c>
      <c r="C1202" t="s">
        <v>25617</v>
      </c>
      <c r="D1202" t="s">
        <v>26470</v>
      </c>
      <c r="E1202" t="s">
        <v>26542</v>
      </c>
      <c r="G1202" t="s">
        <v>26659</v>
      </c>
      <c r="H1202" t="s">
        <v>25617</v>
      </c>
      <c r="I1202" t="s">
        <v>25425</v>
      </c>
      <c r="J1202" t="s">
        <v>25423</v>
      </c>
      <c r="K1202" s="5"/>
      <c r="L1202" s="5"/>
      <c r="M1202" s="5">
        <v>0</v>
      </c>
      <c r="N1202" t="s">
        <v>967</v>
      </c>
      <c r="O1202" s="15">
        <v>344</v>
      </c>
      <c r="P1202" t="s">
        <v>26290</v>
      </c>
      <c r="Q1202" t="s">
        <v>25415</v>
      </c>
      <c r="R1202" t="s">
        <v>27703</v>
      </c>
    </row>
    <row r="1203" spans="2:18" ht="11" outlineLevel="1" x14ac:dyDescent="0.15">
      <c r="B1203" t="s">
        <v>549</v>
      </c>
      <c r="C1203" t="s">
        <v>25617</v>
      </c>
      <c r="D1203" t="s">
        <v>26470</v>
      </c>
      <c r="E1203" t="s">
        <v>26542</v>
      </c>
      <c r="G1203" t="s">
        <v>26659</v>
      </c>
      <c r="H1203" t="s">
        <v>25617</v>
      </c>
      <c r="I1203" t="s">
        <v>25427</v>
      </c>
      <c r="J1203" t="s">
        <v>25423</v>
      </c>
      <c r="K1203" s="5"/>
      <c r="L1203" s="5"/>
      <c r="M1203" s="5">
        <v>7.2460000000000004</v>
      </c>
      <c r="N1203" t="s">
        <v>967</v>
      </c>
      <c r="O1203" s="15">
        <v>344</v>
      </c>
      <c r="P1203" t="s">
        <v>26290</v>
      </c>
      <c r="Q1203" t="s">
        <v>25415</v>
      </c>
      <c r="R1203" t="s">
        <v>27704</v>
      </c>
    </row>
    <row r="1204" spans="2:18" ht="11" outlineLevel="1" x14ac:dyDescent="0.15">
      <c r="B1204" t="s">
        <v>549</v>
      </c>
      <c r="C1204" t="s">
        <v>25617</v>
      </c>
      <c r="D1204" t="s">
        <v>26470</v>
      </c>
      <c r="E1204" t="s">
        <v>26542</v>
      </c>
      <c r="F1204" t="s">
        <v>10430</v>
      </c>
      <c r="G1204" t="s">
        <v>26666</v>
      </c>
      <c r="I1204" t="s">
        <v>25412</v>
      </c>
      <c r="J1204" t="s">
        <v>25413</v>
      </c>
      <c r="K1204" s="5"/>
      <c r="L1204" s="5"/>
      <c r="M1204" s="5">
        <v>44.750999999999998</v>
      </c>
      <c r="N1204" t="s">
        <v>967</v>
      </c>
      <c r="O1204" s="15">
        <v>345</v>
      </c>
      <c r="P1204" t="s">
        <v>26290</v>
      </c>
      <c r="Q1204" t="s">
        <v>25415</v>
      </c>
      <c r="R1204" t="s">
        <v>27705</v>
      </c>
    </row>
    <row r="1205" spans="2:18" ht="11" outlineLevel="1" x14ac:dyDescent="0.15">
      <c r="B1205" t="s">
        <v>549</v>
      </c>
      <c r="C1205" t="s">
        <v>25617</v>
      </c>
      <c r="D1205" t="s">
        <v>26470</v>
      </c>
      <c r="E1205" t="s">
        <v>26542</v>
      </c>
      <c r="F1205" t="s">
        <v>10430</v>
      </c>
      <c r="G1205" t="s">
        <v>26666</v>
      </c>
      <c r="H1205" t="s">
        <v>25435</v>
      </c>
      <c r="I1205" t="s">
        <v>25417</v>
      </c>
      <c r="J1205" t="s">
        <v>25417</v>
      </c>
      <c r="K1205" s="5"/>
      <c r="L1205" s="5"/>
      <c r="M1205" s="5">
        <v>0</v>
      </c>
      <c r="N1205" t="s">
        <v>967</v>
      </c>
      <c r="O1205" s="15">
        <v>345</v>
      </c>
      <c r="P1205" t="s">
        <v>26290</v>
      </c>
      <c r="Q1205" t="s">
        <v>25415</v>
      </c>
      <c r="R1205" t="s">
        <v>27706</v>
      </c>
    </row>
    <row r="1206" spans="2:18" ht="11" outlineLevel="1" x14ac:dyDescent="0.15">
      <c r="B1206" t="s">
        <v>549</v>
      </c>
      <c r="C1206" t="s">
        <v>25617</v>
      </c>
      <c r="D1206" t="s">
        <v>26470</v>
      </c>
      <c r="E1206" t="s">
        <v>26542</v>
      </c>
      <c r="F1206" t="s">
        <v>10430</v>
      </c>
      <c r="G1206" t="s">
        <v>26666</v>
      </c>
      <c r="H1206" t="s">
        <v>25437</v>
      </c>
      <c r="I1206" t="s">
        <v>25420</v>
      </c>
      <c r="J1206" t="s">
        <v>25420</v>
      </c>
      <c r="K1206" s="5"/>
      <c r="L1206" s="5"/>
      <c r="M1206" s="5">
        <v>7.3609999999999998</v>
      </c>
      <c r="N1206" t="s">
        <v>967</v>
      </c>
      <c r="O1206" s="15">
        <v>345</v>
      </c>
      <c r="P1206" t="s">
        <v>26290</v>
      </c>
      <c r="Q1206" t="s">
        <v>25415</v>
      </c>
      <c r="R1206" t="s">
        <v>27707</v>
      </c>
    </row>
    <row r="1207" spans="2:18" ht="11" outlineLevel="1" x14ac:dyDescent="0.15">
      <c r="B1207" t="s">
        <v>549</v>
      </c>
      <c r="C1207" t="s">
        <v>25617</v>
      </c>
      <c r="D1207" t="s">
        <v>26470</v>
      </c>
      <c r="E1207" t="s">
        <v>26542</v>
      </c>
      <c r="F1207" t="s">
        <v>10430</v>
      </c>
      <c r="G1207" t="s">
        <v>26666</v>
      </c>
      <c r="H1207" t="s">
        <v>25617</v>
      </c>
      <c r="I1207" t="s">
        <v>25422</v>
      </c>
      <c r="J1207" t="s">
        <v>25423</v>
      </c>
      <c r="K1207" s="5"/>
      <c r="L1207" s="5"/>
      <c r="M1207" s="5">
        <v>7.2460000000000004</v>
      </c>
      <c r="N1207" t="s">
        <v>967</v>
      </c>
      <c r="O1207" s="15">
        <v>345</v>
      </c>
      <c r="P1207" t="s">
        <v>26290</v>
      </c>
      <c r="Q1207" t="s">
        <v>25415</v>
      </c>
      <c r="R1207" t="s">
        <v>27708</v>
      </c>
    </row>
    <row r="1208" spans="2:18" ht="11" outlineLevel="1" x14ac:dyDescent="0.15">
      <c r="B1208" t="s">
        <v>549</v>
      </c>
      <c r="C1208" t="s">
        <v>25617</v>
      </c>
      <c r="D1208" t="s">
        <v>26470</v>
      </c>
      <c r="E1208" t="s">
        <v>26542</v>
      </c>
      <c r="F1208" t="s">
        <v>10430</v>
      </c>
      <c r="G1208" t="s">
        <v>26666</v>
      </c>
      <c r="H1208" t="s">
        <v>25617</v>
      </c>
      <c r="I1208" t="s">
        <v>25425</v>
      </c>
      <c r="J1208" t="s">
        <v>25423</v>
      </c>
      <c r="K1208" s="5"/>
      <c r="L1208" s="5"/>
      <c r="M1208" s="5">
        <v>0</v>
      </c>
      <c r="N1208" t="s">
        <v>967</v>
      </c>
      <c r="O1208" s="15">
        <v>345</v>
      </c>
      <c r="P1208" t="s">
        <v>26290</v>
      </c>
      <c r="Q1208" t="s">
        <v>25415</v>
      </c>
      <c r="R1208" t="s">
        <v>27709</v>
      </c>
    </row>
    <row r="1209" spans="2:18" ht="11" outlineLevel="1" x14ac:dyDescent="0.15">
      <c r="B1209" t="s">
        <v>549</v>
      </c>
      <c r="C1209" t="s">
        <v>25617</v>
      </c>
      <c r="D1209" t="s">
        <v>26470</v>
      </c>
      <c r="E1209" t="s">
        <v>26542</v>
      </c>
      <c r="F1209" t="s">
        <v>10430</v>
      </c>
      <c r="G1209" t="s">
        <v>26666</v>
      </c>
      <c r="H1209" t="s">
        <v>25617</v>
      </c>
      <c r="I1209" t="s">
        <v>25427</v>
      </c>
      <c r="J1209" t="s">
        <v>25423</v>
      </c>
      <c r="K1209" s="5"/>
      <c r="L1209" s="5"/>
      <c r="M1209" s="5">
        <v>7.2460000000000004</v>
      </c>
      <c r="N1209" t="s">
        <v>967</v>
      </c>
      <c r="O1209" s="15">
        <v>345</v>
      </c>
      <c r="P1209" t="s">
        <v>26290</v>
      </c>
      <c r="Q1209" t="s">
        <v>25415</v>
      </c>
      <c r="R1209" t="s">
        <v>27710</v>
      </c>
    </row>
    <row r="1210" spans="2:18" ht="11" outlineLevel="1" x14ac:dyDescent="0.15">
      <c r="B1210" t="s">
        <v>549</v>
      </c>
      <c r="C1210" t="s">
        <v>25617</v>
      </c>
      <c r="D1210" t="s">
        <v>26470</v>
      </c>
      <c r="E1210" t="s">
        <v>26542</v>
      </c>
      <c r="F1210" t="s">
        <v>10430</v>
      </c>
      <c r="G1210" t="s">
        <v>26585</v>
      </c>
      <c r="I1210" t="s">
        <v>25412</v>
      </c>
      <c r="J1210" t="s">
        <v>25413</v>
      </c>
      <c r="K1210" s="5">
        <v>145655</v>
      </c>
      <c r="L1210" s="5">
        <v>3</v>
      </c>
      <c r="M1210" s="5">
        <v>436.96499999999997</v>
      </c>
      <c r="N1210" t="s">
        <v>967</v>
      </c>
      <c r="O1210" s="15">
        <v>345</v>
      </c>
      <c r="P1210" t="s">
        <v>26290</v>
      </c>
      <c r="Q1210" t="s">
        <v>25415</v>
      </c>
      <c r="R1210" t="s">
        <v>27711</v>
      </c>
    </row>
    <row r="1211" spans="2:18" ht="11" outlineLevel="1" x14ac:dyDescent="0.15">
      <c r="B1211" t="s">
        <v>549</v>
      </c>
      <c r="C1211" t="s">
        <v>25617</v>
      </c>
      <c r="D1211" t="s">
        <v>26470</v>
      </c>
      <c r="E1211" t="s">
        <v>26542</v>
      </c>
      <c r="F1211" t="s">
        <v>10430</v>
      </c>
      <c r="G1211" t="s">
        <v>26585</v>
      </c>
      <c r="H1211" t="s">
        <v>25435</v>
      </c>
      <c r="I1211" t="s">
        <v>25417</v>
      </c>
      <c r="J1211" t="s">
        <v>25417</v>
      </c>
      <c r="K1211" s="5"/>
      <c r="L1211" s="5"/>
      <c r="M1211" s="5">
        <v>88.634</v>
      </c>
      <c r="N1211" t="s">
        <v>967</v>
      </c>
      <c r="O1211" s="15">
        <v>345</v>
      </c>
      <c r="P1211" t="s">
        <v>26290</v>
      </c>
      <c r="Q1211" t="s">
        <v>25415</v>
      </c>
      <c r="R1211" t="s">
        <v>27712</v>
      </c>
    </row>
    <row r="1212" spans="2:18" ht="11" outlineLevel="1" x14ac:dyDescent="0.15">
      <c r="B1212" t="s">
        <v>549</v>
      </c>
      <c r="C1212" t="s">
        <v>25617</v>
      </c>
      <c r="D1212" t="s">
        <v>26470</v>
      </c>
      <c r="E1212" t="s">
        <v>26542</v>
      </c>
      <c r="F1212" t="s">
        <v>10430</v>
      </c>
      <c r="G1212" t="s">
        <v>26585</v>
      </c>
      <c r="H1212" t="s">
        <v>25437</v>
      </c>
      <c r="I1212" t="s">
        <v>25420</v>
      </c>
      <c r="J1212" t="s">
        <v>25420</v>
      </c>
      <c r="K1212" s="5"/>
      <c r="L1212" s="5"/>
      <c r="M1212" s="5">
        <v>28.949000000000002</v>
      </c>
      <c r="N1212" t="s">
        <v>967</v>
      </c>
      <c r="O1212" s="15">
        <v>345</v>
      </c>
      <c r="P1212" t="s">
        <v>26290</v>
      </c>
      <c r="Q1212" t="s">
        <v>25415</v>
      </c>
      <c r="R1212" t="s">
        <v>27713</v>
      </c>
    </row>
    <row r="1213" spans="2:18" ht="11" outlineLevel="1" x14ac:dyDescent="0.15">
      <c r="B1213" t="s">
        <v>549</v>
      </c>
      <c r="C1213" t="s">
        <v>25617</v>
      </c>
      <c r="D1213" t="s">
        <v>26470</v>
      </c>
      <c r="E1213" t="s">
        <v>26542</v>
      </c>
      <c r="F1213" t="s">
        <v>10430</v>
      </c>
      <c r="G1213" t="s">
        <v>26585</v>
      </c>
      <c r="H1213" t="s">
        <v>25617</v>
      </c>
      <c r="I1213" t="s">
        <v>25422</v>
      </c>
      <c r="J1213" t="s">
        <v>25423</v>
      </c>
      <c r="K1213" s="5">
        <v>104705</v>
      </c>
      <c r="L1213" s="5">
        <v>1</v>
      </c>
      <c r="M1213" s="5">
        <v>104.705</v>
      </c>
      <c r="N1213" t="s">
        <v>967</v>
      </c>
      <c r="O1213" s="15">
        <v>345</v>
      </c>
      <c r="P1213" t="s">
        <v>26290</v>
      </c>
      <c r="Q1213" t="s">
        <v>25415</v>
      </c>
      <c r="R1213" t="s">
        <v>27714</v>
      </c>
    </row>
    <row r="1214" spans="2:18" ht="11" outlineLevel="1" x14ac:dyDescent="0.15">
      <c r="B1214" t="s">
        <v>549</v>
      </c>
      <c r="C1214" t="s">
        <v>25617</v>
      </c>
      <c r="D1214" t="s">
        <v>26470</v>
      </c>
      <c r="E1214" t="s">
        <v>26542</v>
      </c>
      <c r="F1214" t="s">
        <v>10430</v>
      </c>
      <c r="G1214" t="s">
        <v>26585</v>
      </c>
      <c r="H1214" t="s">
        <v>25617</v>
      </c>
      <c r="I1214" t="s">
        <v>25425</v>
      </c>
      <c r="J1214" t="s">
        <v>25423</v>
      </c>
      <c r="K1214" s="5"/>
      <c r="L1214" s="5"/>
      <c r="M1214" s="5">
        <v>0</v>
      </c>
      <c r="N1214" t="s">
        <v>967</v>
      </c>
      <c r="O1214" s="15">
        <v>345</v>
      </c>
      <c r="P1214" t="s">
        <v>26290</v>
      </c>
      <c r="Q1214" t="s">
        <v>25415</v>
      </c>
      <c r="R1214" t="s">
        <v>27715</v>
      </c>
    </row>
    <row r="1215" spans="2:18" ht="11" outlineLevel="1" x14ac:dyDescent="0.15">
      <c r="B1215" t="s">
        <v>549</v>
      </c>
      <c r="C1215" t="s">
        <v>25617</v>
      </c>
      <c r="D1215" t="s">
        <v>26470</v>
      </c>
      <c r="E1215" t="s">
        <v>26542</v>
      </c>
      <c r="F1215" t="s">
        <v>10430</v>
      </c>
      <c r="G1215" t="s">
        <v>26585</v>
      </c>
      <c r="H1215" t="s">
        <v>25617</v>
      </c>
      <c r="I1215" t="s">
        <v>25427</v>
      </c>
      <c r="J1215" t="s">
        <v>25423</v>
      </c>
      <c r="K1215" s="5">
        <v>104705</v>
      </c>
      <c r="L1215" s="5">
        <v>1</v>
      </c>
      <c r="M1215" s="5">
        <v>104.705</v>
      </c>
      <c r="N1215" t="s">
        <v>967</v>
      </c>
      <c r="O1215" s="15">
        <v>345</v>
      </c>
      <c r="P1215" t="s">
        <v>26290</v>
      </c>
      <c r="Q1215" t="s">
        <v>25415</v>
      </c>
      <c r="R1215" t="s">
        <v>27716</v>
      </c>
    </row>
    <row r="1216" spans="2:18" ht="11" outlineLevel="1" x14ac:dyDescent="0.15">
      <c r="B1216" t="s">
        <v>559</v>
      </c>
      <c r="C1216" t="s">
        <v>25617</v>
      </c>
      <c r="D1216" t="s">
        <v>26470</v>
      </c>
      <c r="E1216" t="s">
        <v>26471</v>
      </c>
      <c r="G1216" t="s">
        <v>26849</v>
      </c>
      <c r="I1216" t="s">
        <v>25412</v>
      </c>
      <c r="J1216" t="s">
        <v>25413</v>
      </c>
      <c r="K1216" s="5">
        <v>190951</v>
      </c>
      <c r="L1216" s="5">
        <v>1</v>
      </c>
      <c r="M1216" s="5">
        <v>190.95099999999999</v>
      </c>
      <c r="N1216" t="s">
        <v>967</v>
      </c>
      <c r="O1216" s="15">
        <v>356</v>
      </c>
      <c r="P1216" t="s">
        <v>26290</v>
      </c>
      <c r="Q1216" t="s">
        <v>25415</v>
      </c>
      <c r="R1216" t="s">
        <v>27717</v>
      </c>
    </row>
    <row r="1217" spans="2:18" ht="11" outlineLevel="1" x14ac:dyDescent="0.15">
      <c r="B1217" t="s">
        <v>559</v>
      </c>
      <c r="C1217" t="s">
        <v>25617</v>
      </c>
      <c r="D1217" t="s">
        <v>26470</v>
      </c>
      <c r="E1217" t="s">
        <v>26471</v>
      </c>
      <c r="G1217" t="s">
        <v>26849</v>
      </c>
      <c r="H1217" t="s">
        <v>25435</v>
      </c>
      <c r="I1217" t="s">
        <v>25417</v>
      </c>
      <c r="J1217" t="s">
        <v>25417</v>
      </c>
      <c r="K1217" s="5"/>
      <c r="L1217" s="5"/>
      <c r="M1217" s="5">
        <v>0</v>
      </c>
      <c r="N1217" t="s">
        <v>967</v>
      </c>
      <c r="O1217" s="15">
        <v>356</v>
      </c>
      <c r="P1217" t="s">
        <v>26290</v>
      </c>
      <c r="Q1217" t="s">
        <v>25415</v>
      </c>
      <c r="R1217" t="s">
        <v>27718</v>
      </c>
    </row>
    <row r="1218" spans="2:18" ht="11" outlineLevel="1" x14ac:dyDescent="0.15">
      <c r="B1218" t="s">
        <v>559</v>
      </c>
      <c r="C1218" t="s">
        <v>25617</v>
      </c>
      <c r="D1218" t="s">
        <v>26470</v>
      </c>
      <c r="E1218" t="s">
        <v>26471</v>
      </c>
      <c r="G1218" t="s">
        <v>26849</v>
      </c>
      <c r="H1218" t="s">
        <v>25437</v>
      </c>
      <c r="I1218" t="s">
        <v>25420</v>
      </c>
      <c r="J1218" t="s">
        <v>25420</v>
      </c>
      <c r="K1218" s="5"/>
      <c r="L1218" s="5"/>
      <c r="M1218" s="5">
        <v>0</v>
      </c>
      <c r="N1218" t="s">
        <v>967</v>
      </c>
      <c r="O1218" s="15">
        <v>356</v>
      </c>
      <c r="P1218" t="s">
        <v>26290</v>
      </c>
      <c r="Q1218" t="s">
        <v>25415</v>
      </c>
      <c r="R1218" t="s">
        <v>27719</v>
      </c>
    </row>
    <row r="1219" spans="2:18" ht="11" outlineLevel="1" x14ac:dyDescent="0.15">
      <c r="B1219" t="s">
        <v>559</v>
      </c>
      <c r="C1219" t="s">
        <v>25617</v>
      </c>
      <c r="D1219" t="s">
        <v>26470</v>
      </c>
      <c r="E1219" t="s">
        <v>26471</v>
      </c>
      <c r="G1219" t="s">
        <v>26849</v>
      </c>
      <c r="H1219" t="s">
        <v>25617</v>
      </c>
      <c r="I1219" t="s">
        <v>25422</v>
      </c>
      <c r="J1219" t="s">
        <v>25423</v>
      </c>
      <c r="K1219" s="5"/>
      <c r="L1219" s="5"/>
      <c r="M1219" s="5">
        <v>0</v>
      </c>
      <c r="N1219" t="s">
        <v>967</v>
      </c>
      <c r="O1219" s="15">
        <v>356</v>
      </c>
      <c r="P1219" t="s">
        <v>26290</v>
      </c>
      <c r="Q1219" t="s">
        <v>25415</v>
      </c>
      <c r="R1219" t="s">
        <v>27720</v>
      </c>
    </row>
    <row r="1220" spans="2:18" ht="11" outlineLevel="1" x14ac:dyDescent="0.15">
      <c r="B1220" t="s">
        <v>559</v>
      </c>
      <c r="C1220" t="s">
        <v>25617</v>
      </c>
      <c r="D1220" t="s">
        <v>26470</v>
      </c>
      <c r="E1220" t="s">
        <v>26471</v>
      </c>
      <c r="G1220" t="s">
        <v>26849</v>
      </c>
      <c r="H1220" t="s">
        <v>25617</v>
      </c>
      <c r="I1220" t="s">
        <v>25425</v>
      </c>
      <c r="J1220" t="s">
        <v>25423</v>
      </c>
      <c r="K1220" s="5"/>
      <c r="L1220" s="5"/>
      <c r="M1220" s="5">
        <v>0</v>
      </c>
      <c r="N1220" t="s">
        <v>967</v>
      </c>
      <c r="O1220" s="15">
        <v>356</v>
      </c>
      <c r="P1220" t="s">
        <v>26290</v>
      </c>
      <c r="Q1220" t="s">
        <v>25415</v>
      </c>
      <c r="R1220" t="s">
        <v>27721</v>
      </c>
    </row>
    <row r="1221" spans="2:18" ht="11" outlineLevel="1" x14ac:dyDescent="0.15">
      <c r="B1221" t="s">
        <v>559</v>
      </c>
      <c r="C1221" t="s">
        <v>25617</v>
      </c>
      <c r="D1221" t="s">
        <v>26470</v>
      </c>
      <c r="E1221" t="s">
        <v>26471</v>
      </c>
      <c r="G1221" t="s">
        <v>26849</v>
      </c>
      <c r="H1221" t="s">
        <v>25617</v>
      </c>
      <c r="I1221" t="s">
        <v>25427</v>
      </c>
      <c r="J1221" t="s">
        <v>25423</v>
      </c>
      <c r="K1221" s="5"/>
      <c r="L1221" s="5"/>
      <c r="M1221" s="5">
        <v>0</v>
      </c>
      <c r="N1221" t="s">
        <v>967</v>
      </c>
      <c r="O1221" s="15">
        <v>356</v>
      </c>
      <c r="P1221" t="s">
        <v>26290</v>
      </c>
      <c r="Q1221" t="s">
        <v>25415</v>
      </c>
      <c r="R1221" t="s">
        <v>27722</v>
      </c>
    </row>
    <row r="1222" spans="2:18" ht="11" outlineLevel="1" x14ac:dyDescent="0.15">
      <c r="B1222" t="s">
        <v>559</v>
      </c>
      <c r="C1222" t="s">
        <v>25617</v>
      </c>
      <c r="D1222" t="s">
        <v>26470</v>
      </c>
      <c r="E1222" t="s">
        <v>26471</v>
      </c>
      <c r="G1222" t="s">
        <v>27257</v>
      </c>
      <c r="I1222" t="s">
        <v>25412</v>
      </c>
      <c r="J1222" t="s">
        <v>25413</v>
      </c>
      <c r="K1222" s="5">
        <v>17.457000000000001</v>
      </c>
      <c r="L1222" s="5">
        <v>105</v>
      </c>
      <c r="M1222" s="5">
        <v>1.833</v>
      </c>
      <c r="N1222" t="s">
        <v>967</v>
      </c>
      <c r="O1222" s="15">
        <v>356</v>
      </c>
      <c r="P1222" t="s">
        <v>26290</v>
      </c>
      <c r="Q1222" t="s">
        <v>25415</v>
      </c>
      <c r="R1222" t="s">
        <v>27723</v>
      </c>
    </row>
    <row r="1223" spans="2:18" ht="11" outlineLevel="1" x14ac:dyDescent="0.15">
      <c r="B1223" t="s">
        <v>559</v>
      </c>
      <c r="C1223" t="s">
        <v>25617</v>
      </c>
      <c r="D1223" t="s">
        <v>26470</v>
      </c>
      <c r="E1223" t="s">
        <v>26471</v>
      </c>
      <c r="G1223" t="s">
        <v>27257</v>
      </c>
      <c r="H1223" t="s">
        <v>25435</v>
      </c>
      <c r="I1223" t="s">
        <v>25417</v>
      </c>
      <c r="J1223" t="s">
        <v>25417</v>
      </c>
      <c r="K1223" s="5">
        <v>3339.3330000000001</v>
      </c>
      <c r="L1223" s="5">
        <v>6</v>
      </c>
      <c r="M1223" s="5">
        <v>20.036000000000001</v>
      </c>
      <c r="N1223" t="s">
        <v>967</v>
      </c>
      <c r="O1223" s="15">
        <v>356</v>
      </c>
      <c r="P1223" t="s">
        <v>26290</v>
      </c>
      <c r="Q1223" t="s">
        <v>25415</v>
      </c>
      <c r="R1223" t="s">
        <v>27724</v>
      </c>
    </row>
    <row r="1224" spans="2:18" ht="11" outlineLevel="1" x14ac:dyDescent="0.15">
      <c r="B1224" t="s">
        <v>559</v>
      </c>
      <c r="C1224" t="s">
        <v>25617</v>
      </c>
      <c r="D1224" t="s">
        <v>26470</v>
      </c>
      <c r="E1224" t="s">
        <v>26471</v>
      </c>
      <c r="G1224" t="s">
        <v>27257</v>
      </c>
      <c r="H1224" t="s">
        <v>25437</v>
      </c>
      <c r="I1224" t="s">
        <v>25420</v>
      </c>
      <c r="J1224" t="s">
        <v>25420</v>
      </c>
      <c r="K1224" s="5">
        <v>3439.5</v>
      </c>
      <c r="L1224" s="5">
        <v>4</v>
      </c>
      <c r="M1224" s="5">
        <v>13.757999999999999</v>
      </c>
      <c r="N1224" t="s">
        <v>967</v>
      </c>
      <c r="O1224" s="15">
        <v>356</v>
      </c>
      <c r="P1224" t="s">
        <v>26290</v>
      </c>
      <c r="Q1224" t="s">
        <v>25415</v>
      </c>
      <c r="R1224" t="s">
        <v>27725</v>
      </c>
    </row>
    <row r="1225" spans="2:18" ht="11" outlineLevel="1" x14ac:dyDescent="0.15">
      <c r="B1225" t="s">
        <v>559</v>
      </c>
      <c r="C1225" t="s">
        <v>25617</v>
      </c>
      <c r="D1225" t="s">
        <v>26470</v>
      </c>
      <c r="E1225" t="s">
        <v>26471</v>
      </c>
      <c r="G1225" t="s">
        <v>27257</v>
      </c>
      <c r="H1225" t="s">
        <v>25617</v>
      </c>
      <c r="I1225" t="s">
        <v>25422</v>
      </c>
      <c r="J1225" t="s">
        <v>25423</v>
      </c>
      <c r="K1225" s="5">
        <v>3670.1669999999999</v>
      </c>
      <c r="L1225" s="5">
        <v>6</v>
      </c>
      <c r="M1225" s="5">
        <v>22.021000000000001</v>
      </c>
      <c r="N1225" t="s">
        <v>967</v>
      </c>
      <c r="O1225" s="15">
        <v>356</v>
      </c>
      <c r="P1225" t="s">
        <v>26290</v>
      </c>
      <c r="Q1225" t="s">
        <v>25415</v>
      </c>
      <c r="R1225" t="s">
        <v>27726</v>
      </c>
    </row>
    <row r="1226" spans="2:18" ht="11" outlineLevel="1" x14ac:dyDescent="0.15">
      <c r="B1226" t="s">
        <v>559</v>
      </c>
      <c r="C1226" t="s">
        <v>25617</v>
      </c>
      <c r="D1226" t="s">
        <v>26470</v>
      </c>
      <c r="E1226" t="s">
        <v>26471</v>
      </c>
      <c r="G1226" t="s">
        <v>27257</v>
      </c>
      <c r="H1226" t="s">
        <v>25617</v>
      </c>
      <c r="I1226" t="s">
        <v>25425</v>
      </c>
      <c r="J1226" t="s">
        <v>25423</v>
      </c>
      <c r="K1226" s="5"/>
      <c r="L1226" s="5"/>
      <c r="M1226" s="5">
        <v>0</v>
      </c>
      <c r="N1226" t="s">
        <v>967</v>
      </c>
      <c r="O1226" s="15">
        <v>356</v>
      </c>
      <c r="P1226" t="s">
        <v>26290</v>
      </c>
      <c r="Q1226" t="s">
        <v>25415</v>
      </c>
      <c r="R1226" t="s">
        <v>27727</v>
      </c>
    </row>
    <row r="1227" spans="2:18" ht="11" outlineLevel="1" x14ac:dyDescent="0.15">
      <c r="B1227" t="s">
        <v>559</v>
      </c>
      <c r="C1227" t="s">
        <v>25617</v>
      </c>
      <c r="D1227" t="s">
        <v>26470</v>
      </c>
      <c r="E1227" t="s">
        <v>26471</v>
      </c>
      <c r="G1227" t="s">
        <v>27257</v>
      </c>
      <c r="H1227" t="s">
        <v>25617</v>
      </c>
      <c r="I1227" t="s">
        <v>25427</v>
      </c>
      <c r="J1227" t="s">
        <v>25423</v>
      </c>
      <c r="K1227" s="5">
        <v>3670.1669999999999</v>
      </c>
      <c r="L1227" s="5">
        <v>6</v>
      </c>
      <c r="M1227" s="5">
        <v>22.021000000000001</v>
      </c>
      <c r="N1227" t="s">
        <v>967</v>
      </c>
      <c r="O1227" s="15">
        <v>356</v>
      </c>
      <c r="P1227" t="s">
        <v>26290</v>
      </c>
      <c r="Q1227" t="s">
        <v>25415</v>
      </c>
      <c r="R1227" t="s">
        <v>27728</v>
      </c>
    </row>
    <row r="1228" spans="2:18" ht="11" outlineLevel="1" x14ac:dyDescent="0.15">
      <c r="B1228" t="s">
        <v>559</v>
      </c>
      <c r="C1228" t="s">
        <v>25617</v>
      </c>
      <c r="D1228" t="s">
        <v>26470</v>
      </c>
      <c r="E1228" t="s">
        <v>26471</v>
      </c>
      <c r="F1228" t="s">
        <v>10430</v>
      </c>
      <c r="G1228" t="s">
        <v>26535</v>
      </c>
      <c r="I1228" t="s">
        <v>25412</v>
      </c>
      <c r="J1228" t="s">
        <v>25413</v>
      </c>
      <c r="K1228" s="5"/>
      <c r="L1228" s="5"/>
      <c r="M1228" s="5">
        <v>192.78399999999999</v>
      </c>
      <c r="N1228" t="s">
        <v>967</v>
      </c>
      <c r="O1228" s="15">
        <v>356</v>
      </c>
      <c r="P1228" t="s">
        <v>26290</v>
      </c>
      <c r="Q1228" t="s">
        <v>25415</v>
      </c>
      <c r="R1228" t="s">
        <v>27729</v>
      </c>
    </row>
    <row r="1229" spans="2:18" ht="11" outlineLevel="1" x14ac:dyDescent="0.15">
      <c r="B1229" t="s">
        <v>559</v>
      </c>
      <c r="C1229" t="s">
        <v>25617</v>
      </c>
      <c r="D1229" t="s">
        <v>26470</v>
      </c>
      <c r="E1229" t="s">
        <v>26471</v>
      </c>
      <c r="F1229" t="s">
        <v>10430</v>
      </c>
      <c r="G1229" t="s">
        <v>26535</v>
      </c>
      <c r="I1229" t="s">
        <v>25412</v>
      </c>
      <c r="J1229" t="s">
        <v>25413</v>
      </c>
      <c r="K1229" s="5"/>
      <c r="L1229" s="5"/>
      <c r="M1229" s="5">
        <v>10.131</v>
      </c>
      <c r="N1229" t="s">
        <v>967</v>
      </c>
      <c r="O1229" s="15">
        <v>356</v>
      </c>
      <c r="P1229" t="s">
        <v>26290</v>
      </c>
      <c r="Q1229" t="s">
        <v>25415</v>
      </c>
      <c r="R1229" t="s">
        <v>27730</v>
      </c>
    </row>
    <row r="1230" spans="2:18" ht="11" outlineLevel="1" x14ac:dyDescent="0.15">
      <c r="B1230" t="s">
        <v>559</v>
      </c>
      <c r="C1230" t="s">
        <v>25617</v>
      </c>
      <c r="D1230" t="s">
        <v>26470</v>
      </c>
      <c r="E1230" t="s">
        <v>26471</v>
      </c>
      <c r="F1230" t="s">
        <v>10430</v>
      </c>
      <c r="G1230" t="s">
        <v>26535</v>
      </c>
      <c r="H1230" t="s">
        <v>25435</v>
      </c>
      <c r="I1230" t="s">
        <v>25417</v>
      </c>
      <c r="J1230" t="s">
        <v>25417</v>
      </c>
      <c r="K1230" s="5"/>
      <c r="L1230" s="5"/>
      <c r="M1230" s="5">
        <v>20.036000000000001</v>
      </c>
      <c r="N1230" t="s">
        <v>967</v>
      </c>
      <c r="O1230" s="15">
        <v>356</v>
      </c>
      <c r="P1230" t="s">
        <v>26290</v>
      </c>
      <c r="Q1230" t="s">
        <v>25415</v>
      </c>
      <c r="R1230" t="s">
        <v>27731</v>
      </c>
    </row>
    <row r="1231" spans="2:18" ht="11" outlineLevel="1" x14ac:dyDescent="0.15">
      <c r="B1231" t="s">
        <v>559</v>
      </c>
      <c r="C1231" t="s">
        <v>25617</v>
      </c>
      <c r="D1231" t="s">
        <v>26470</v>
      </c>
      <c r="E1231" t="s">
        <v>26471</v>
      </c>
      <c r="F1231" t="s">
        <v>10430</v>
      </c>
      <c r="G1231" t="s">
        <v>26535</v>
      </c>
      <c r="H1231" t="s">
        <v>25437</v>
      </c>
      <c r="I1231" t="s">
        <v>25420</v>
      </c>
      <c r="J1231" t="s">
        <v>25420</v>
      </c>
      <c r="K1231" s="5"/>
      <c r="L1231" s="5"/>
      <c r="M1231" s="5">
        <v>13.757999999999999</v>
      </c>
      <c r="N1231" t="s">
        <v>967</v>
      </c>
      <c r="O1231" s="15">
        <v>356</v>
      </c>
      <c r="P1231" t="s">
        <v>26290</v>
      </c>
      <c r="Q1231" t="s">
        <v>25415</v>
      </c>
      <c r="R1231" t="s">
        <v>27732</v>
      </c>
    </row>
    <row r="1232" spans="2:18" ht="11" outlineLevel="1" x14ac:dyDescent="0.15">
      <c r="B1232" t="s">
        <v>559</v>
      </c>
      <c r="C1232" t="s">
        <v>25617</v>
      </c>
      <c r="D1232" t="s">
        <v>26470</v>
      </c>
      <c r="E1232" t="s">
        <v>26471</v>
      </c>
      <c r="F1232" t="s">
        <v>10430</v>
      </c>
      <c r="G1232" t="s">
        <v>26535</v>
      </c>
      <c r="H1232" t="s">
        <v>25617</v>
      </c>
      <c r="I1232" t="s">
        <v>25422</v>
      </c>
      <c r="J1232" t="s">
        <v>25423</v>
      </c>
      <c r="K1232" s="5"/>
      <c r="L1232" s="5"/>
      <c r="M1232" s="5">
        <v>22.021000000000001</v>
      </c>
      <c r="N1232" t="s">
        <v>967</v>
      </c>
      <c r="O1232" s="15">
        <v>356</v>
      </c>
      <c r="P1232" t="s">
        <v>26290</v>
      </c>
      <c r="Q1232" t="s">
        <v>25415</v>
      </c>
      <c r="R1232" t="s">
        <v>27733</v>
      </c>
    </row>
    <row r="1233" spans="2:18" ht="11" outlineLevel="1" x14ac:dyDescent="0.15">
      <c r="B1233" t="s">
        <v>559</v>
      </c>
      <c r="C1233" t="s">
        <v>25617</v>
      </c>
      <c r="D1233" t="s">
        <v>26470</v>
      </c>
      <c r="E1233" t="s">
        <v>26471</v>
      </c>
      <c r="F1233" t="s">
        <v>10430</v>
      </c>
      <c r="G1233" t="s">
        <v>26535</v>
      </c>
      <c r="H1233" t="s">
        <v>25617</v>
      </c>
      <c r="I1233" t="s">
        <v>25425</v>
      </c>
      <c r="J1233" t="s">
        <v>25423</v>
      </c>
      <c r="K1233" s="5"/>
      <c r="L1233" s="5"/>
      <c r="M1233" s="5">
        <v>0</v>
      </c>
      <c r="N1233" t="s">
        <v>967</v>
      </c>
      <c r="O1233" s="15">
        <v>356</v>
      </c>
      <c r="P1233" t="s">
        <v>26290</v>
      </c>
      <c r="Q1233" t="s">
        <v>25415</v>
      </c>
      <c r="R1233" t="s">
        <v>27734</v>
      </c>
    </row>
    <row r="1234" spans="2:18" ht="11" outlineLevel="1" x14ac:dyDescent="0.15">
      <c r="B1234" t="s">
        <v>559</v>
      </c>
      <c r="C1234" t="s">
        <v>25617</v>
      </c>
      <c r="D1234" t="s">
        <v>26470</v>
      </c>
      <c r="E1234" t="s">
        <v>26471</v>
      </c>
      <c r="F1234" t="s">
        <v>10430</v>
      </c>
      <c r="G1234" t="s">
        <v>26535</v>
      </c>
      <c r="H1234" t="s">
        <v>25617</v>
      </c>
      <c r="I1234" t="s">
        <v>25427</v>
      </c>
      <c r="J1234" t="s">
        <v>25423</v>
      </c>
      <c r="K1234" s="5"/>
      <c r="L1234" s="5"/>
      <c r="M1234" s="5">
        <v>22.021000000000001</v>
      </c>
      <c r="N1234" t="s">
        <v>967</v>
      </c>
      <c r="O1234" s="15">
        <v>356</v>
      </c>
      <c r="P1234" t="s">
        <v>26290</v>
      </c>
      <c r="Q1234" t="s">
        <v>25415</v>
      </c>
      <c r="R1234" t="s">
        <v>27735</v>
      </c>
    </row>
    <row r="1235" spans="2:18" ht="11" outlineLevel="1" x14ac:dyDescent="0.15">
      <c r="B1235" t="s">
        <v>559</v>
      </c>
      <c r="C1235" t="s">
        <v>25617</v>
      </c>
      <c r="D1235" t="s">
        <v>26470</v>
      </c>
      <c r="E1235" t="s">
        <v>26471</v>
      </c>
      <c r="F1235" t="s">
        <v>10430</v>
      </c>
      <c r="G1235" t="s">
        <v>26578</v>
      </c>
      <c r="I1235" t="s">
        <v>25412</v>
      </c>
      <c r="J1235" t="s">
        <v>25413</v>
      </c>
      <c r="K1235" s="5"/>
      <c r="L1235" s="5"/>
      <c r="M1235" s="5">
        <v>192.78399999999999</v>
      </c>
      <c r="N1235" t="s">
        <v>967</v>
      </c>
      <c r="O1235" s="15">
        <v>356</v>
      </c>
      <c r="P1235" t="s">
        <v>26290</v>
      </c>
      <c r="Q1235" t="s">
        <v>25415</v>
      </c>
      <c r="R1235" t="s">
        <v>27736</v>
      </c>
    </row>
    <row r="1236" spans="2:18" ht="11" outlineLevel="1" x14ac:dyDescent="0.15">
      <c r="B1236" t="s">
        <v>559</v>
      </c>
      <c r="C1236" t="s">
        <v>25617</v>
      </c>
      <c r="D1236" t="s">
        <v>26470</v>
      </c>
      <c r="E1236" t="s">
        <v>26471</v>
      </c>
      <c r="F1236" t="s">
        <v>10430</v>
      </c>
      <c r="G1236" t="s">
        <v>26578</v>
      </c>
      <c r="H1236" t="s">
        <v>25435</v>
      </c>
      <c r="I1236" t="s">
        <v>25417</v>
      </c>
      <c r="J1236" t="s">
        <v>25417</v>
      </c>
      <c r="K1236" s="5"/>
      <c r="L1236" s="5"/>
      <c r="M1236" s="5">
        <v>20.036000000000001</v>
      </c>
      <c r="N1236" t="s">
        <v>967</v>
      </c>
      <c r="O1236" s="15">
        <v>356</v>
      </c>
      <c r="P1236" t="s">
        <v>26290</v>
      </c>
      <c r="Q1236" t="s">
        <v>25415</v>
      </c>
      <c r="R1236" t="s">
        <v>27737</v>
      </c>
    </row>
    <row r="1237" spans="2:18" ht="11" outlineLevel="1" x14ac:dyDescent="0.15">
      <c r="B1237" t="s">
        <v>559</v>
      </c>
      <c r="C1237" t="s">
        <v>25617</v>
      </c>
      <c r="D1237" t="s">
        <v>26470</v>
      </c>
      <c r="E1237" t="s">
        <v>26471</v>
      </c>
      <c r="F1237" t="s">
        <v>10430</v>
      </c>
      <c r="G1237" t="s">
        <v>26578</v>
      </c>
      <c r="H1237" t="s">
        <v>25437</v>
      </c>
      <c r="I1237" t="s">
        <v>25420</v>
      </c>
      <c r="J1237" t="s">
        <v>25420</v>
      </c>
      <c r="K1237" s="5"/>
      <c r="L1237" s="5"/>
      <c r="M1237" s="5">
        <v>13.757999999999999</v>
      </c>
      <c r="N1237" t="s">
        <v>967</v>
      </c>
      <c r="O1237" s="15">
        <v>356</v>
      </c>
      <c r="P1237" t="s">
        <v>26290</v>
      </c>
      <c r="Q1237" t="s">
        <v>25415</v>
      </c>
      <c r="R1237" t="s">
        <v>27738</v>
      </c>
    </row>
    <row r="1238" spans="2:18" ht="11" outlineLevel="1" x14ac:dyDescent="0.15">
      <c r="B1238" t="s">
        <v>559</v>
      </c>
      <c r="C1238" t="s">
        <v>25617</v>
      </c>
      <c r="D1238" t="s">
        <v>26470</v>
      </c>
      <c r="E1238" t="s">
        <v>26471</v>
      </c>
      <c r="F1238" t="s">
        <v>10430</v>
      </c>
      <c r="G1238" t="s">
        <v>26578</v>
      </c>
      <c r="H1238" t="s">
        <v>25617</v>
      </c>
      <c r="I1238" t="s">
        <v>25422</v>
      </c>
      <c r="J1238" t="s">
        <v>25423</v>
      </c>
      <c r="K1238" s="5"/>
      <c r="L1238" s="5"/>
      <c r="M1238" s="5">
        <v>22.021000000000001</v>
      </c>
      <c r="N1238" t="s">
        <v>967</v>
      </c>
      <c r="O1238" s="15">
        <v>356</v>
      </c>
      <c r="P1238" t="s">
        <v>26290</v>
      </c>
      <c r="Q1238" t="s">
        <v>25415</v>
      </c>
      <c r="R1238" t="s">
        <v>27739</v>
      </c>
    </row>
    <row r="1239" spans="2:18" ht="11" outlineLevel="1" x14ac:dyDescent="0.15">
      <c r="B1239" t="s">
        <v>559</v>
      </c>
      <c r="C1239" t="s">
        <v>25617</v>
      </c>
      <c r="D1239" t="s">
        <v>26470</v>
      </c>
      <c r="E1239" t="s">
        <v>26471</v>
      </c>
      <c r="F1239" t="s">
        <v>10430</v>
      </c>
      <c r="G1239" t="s">
        <v>26578</v>
      </c>
      <c r="H1239" t="s">
        <v>25617</v>
      </c>
      <c r="I1239" t="s">
        <v>25425</v>
      </c>
      <c r="J1239" t="s">
        <v>25423</v>
      </c>
      <c r="K1239" s="5"/>
      <c r="L1239" s="5"/>
      <c r="M1239" s="5">
        <v>0</v>
      </c>
      <c r="N1239" t="s">
        <v>967</v>
      </c>
      <c r="O1239" s="15">
        <v>356</v>
      </c>
      <c r="P1239" t="s">
        <v>26290</v>
      </c>
      <c r="Q1239" t="s">
        <v>25415</v>
      </c>
      <c r="R1239" t="s">
        <v>27740</v>
      </c>
    </row>
    <row r="1240" spans="2:18" ht="11" outlineLevel="1" x14ac:dyDescent="0.15">
      <c r="B1240" t="s">
        <v>559</v>
      </c>
      <c r="C1240" t="s">
        <v>25617</v>
      </c>
      <c r="D1240" t="s">
        <v>26470</v>
      </c>
      <c r="E1240" t="s">
        <v>26471</v>
      </c>
      <c r="F1240" t="s">
        <v>10430</v>
      </c>
      <c r="G1240" t="s">
        <v>26578</v>
      </c>
      <c r="H1240" t="s">
        <v>25617</v>
      </c>
      <c r="I1240" t="s">
        <v>25427</v>
      </c>
      <c r="J1240" t="s">
        <v>25423</v>
      </c>
      <c r="K1240" s="5"/>
      <c r="L1240" s="5"/>
      <c r="M1240" s="5">
        <v>22.021000000000001</v>
      </c>
      <c r="N1240" t="s">
        <v>967</v>
      </c>
      <c r="O1240" s="15">
        <v>356</v>
      </c>
      <c r="P1240" t="s">
        <v>26290</v>
      </c>
      <c r="Q1240" t="s">
        <v>25415</v>
      </c>
      <c r="R1240" t="s">
        <v>27741</v>
      </c>
    </row>
    <row r="1241" spans="2:18" ht="11" outlineLevel="1" x14ac:dyDescent="0.15">
      <c r="B1241" t="s">
        <v>559</v>
      </c>
      <c r="C1241" t="s">
        <v>25617</v>
      </c>
      <c r="D1241" t="s">
        <v>26470</v>
      </c>
      <c r="E1241" t="s">
        <v>26471</v>
      </c>
      <c r="G1241" t="s">
        <v>26875</v>
      </c>
      <c r="I1241" t="s">
        <v>25412</v>
      </c>
      <c r="J1241" t="s">
        <v>25413</v>
      </c>
      <c r="K1241" s="5">
        <v>19.483000000000001</v>
      </c>
      <c r="L1241" s="5">
        <v>520</v>
      </c>
      <c r="M1241" s="5">
        <v>10.131</v>
      </c>
      <c r="N1241" t="s">
        <v>967</v>
      </c>
      <c r="O1241" s="15">
        <v>356</v>
      </c>
      <c r="P1241" t="s">
        <v>26290</v>
      </c>
      <c r="Q1241" t="s">
        <v>25415</v>
      </c>
      <c r="R1241" t="s">
        <v>27742</v>
      </c>
    </row>
    <row r="1242" spans="2:18" ht="11" outlineLevel="1" x14ac:dyDescent="0.15">
      <c r="B1242" t="s">
        <v>559</v>
      </c>
      <c r="C1242" t="s">
        <v>25617</v>
      </c>
      <c r="D1242" t="s">
        <v>26470</v>
      </c>
      <c r="E1242" t="s">
        <v>26471</v>
      </c>
      <c r="G1242" t="s">
        <v>26875</v>
      </c>
      <c r="H1242" t="s">
        <v>25435</v>
      </c>
      <c r="I1242" t="s">
        <v>25417</v>
      </c>
      <c r="J1242" t="s">
        <v>25417</v>
      </c>
      <c r="K1242" s="5"/>
      <c r="L1242" s="5"/>
      <c r="M1242" s="5">
        <v>0</v>
      </c>
      <c r="N1242" t="s">
        <v>967</v>
      </c>
      <c r="O1242" s="15">
        <v>356</v>
      </c>
      <c r="P1242" t="s">
        <v>26290</v>
      </c>
      <c r="Q1242" t="s">
        <v>25415</v>
      </c>
      <c r="R1242" t="s">
        <v>27743</v>
      </c>
    </row>
    <row r="1243" spans="2:18" ht="11" outlineLevel="1" x14ac:dyDescent="0.15">
      <c r="B1243" t="s">
        <v>559</v>
      </c>
      <c r="C1243" t="s">
        <v>25617</v>
      </c>
      <c r="D1243" t="s">
        <v>26470</v>
      </c>
      <c r="E1243" t="s">
        <v>26471</v>
      </c>
      <c r="G1243" t="s">
        <v>26875</v>
      </c>
      <c r="H1243" t="s">
        <v>25437</v>
      </c>
      <c r="I1243" t="s">
        <v>25420</v>
      </c>
      <c r="J1243" t="s">
        <v>25420</v>
      </c>
      <c r="K1243" s="5"/>
      <c r="L1243" s="5"/>
      <c r="M1243" s="5">
        <v>0</v>
      </c>
      <c r="N1243" t="s">
        <v>967</v>
      </c>
      <c r="O1243" s="15">
        <v>356</v>
      </c>
      <c r="P1243" t="s">
        <v>26290</v>
      </c>
      <c r="Q1243" t="s">
        <v>25415</v>
      </c>
      <c r="R1243" t="s">
        <v>27744</v>
      </c>
    </row>
    <row r="1244" spans="2:18" ht="11" outlineLevel="1" x14ac:dyDescent="0.15">
      <c r="B1244" t="s">
        <v>559</v>
      </c>
      <c r="C1244" t="s">
        <v>25617</v>
      </c>
      <c r="D1244" t="s">
        <v>26470</v>
      </c>
      <c r="E1244" t="s">
        <v>26471</v>
      </c>
      <c r="G1244" t="s">
        <v>26875</v>
      </c>
      <c r="H1244" t="s">
        <v>25617</v>
      </c>
      <c r="I1244" t="s">
        <v>25422</v>
      </c>
      <c r="J1244" t="s">
        <v>25423</v>
      </c>
      <c r="K1244" s="5"/>
      <c r="L1244" s="5"/>
      <c r="M1244" s="5">
        <v>0</v>
      </c>
      <c r="N1244" t="s">
        <v>967</v>
      </c>
      <c r="O1244" s="15">
        <v>356</v>
      </c>
      <c r="P1244" t="s">
        <v>26290</v>
      </c>
      <c r="Q1244" t="s">
        <v>25415</v>
      </c>
      <c r="R1244" t="s">
        <v>27745</v>
      </c>
    </row>
    <row r="1245" spans="2:18" ht="11" outlineLevel="1" x14ac:dyDescent="0.15">
      <c r="B1245" t="s">
        <v>559</v>
      </c>
      <c r="C1245" t="s">
        <v>25617</v>
      </c>
      <c r="D1245" t="s">
        <v>26470</v>
      </c>
      <c r="E1245" t="s">
        <v>26471</v>
      </c>
      <c r="G1245" t="s">
        <v>26875</v>
      </c>
      <c r="H1245" t="s">
        <v>25617</v>
      </c>
      <c r="I1245" t="s">
        <v>25425</v>
      </c>
      <c r="J1245" t="s">
        <v>25423</v>
      </c>
      <c r="K1245" s="5"/>
      <c r="L1245" s="5"/>
      <c r="M1245" s="5">
        <v>0</v>
      </c>
      <c r="N1245" t="s">
        <v>967</v>
      </c>
      <c r="O1245" s="15">
        <v>356</v>
      </c>
      <c r="P1245" t="s">
        <v>26290</v>
      </c>
      <c r="Q1245" t="s">
        <v>25415</v>
      </c>
      <c r="R1245" t="s">
        <v>27746</v>
      </c>
    </row>
    <row r="1246" spans="2:18" ht="11" outlineLevel="1" x14ac:dyDescent="0.15">
      <c r="B1246" t="s">
        <v>559</v>
      </c>
      <c r="C1246" t="s">
        <v>25617</v>
      </c>
      <c r="D1246" t="s">
        <v>26470</v>
      </c>
      <c r="E1246" t="s">
        <v>26471</v>
      </c>
      <c r="G1246" t="s">
        <v>26875</v>
      </c>
      <c r="H1246" t="s">
        <v>25617</v>
      </c>
      <c r="I1246" t="s">
        <v>25427</v>
      </c>
      <c r="J1246" t="s">
        <v>25423</v>
      </c>
      <c r="K1246" s="5"/>
      <c r="L1246" s="5"/>
      <c r="M1246" s="5">
        <v>0</v>
      </c>
      <c r="N1246" t="s">
        <v>967</v>
      </c>
      <c r="O1246" s="15">
        <v>356</v>
      </c>
      <c r="P1246" t="s">
        <v>26290</v>
      </c>
      <c r="Q1246" t="s">
        <v>25415</v>
      </c>
      <c r="R1246" t="s">
        <v>27747</v>
      </c>
    </row>
    <row r="1247" spans="2:18" ht="11" outlineLevel="1" x14ac:dyDescent="0.15">
      <c r="B1247" t="s">
        <v>559</v>
      </c>
      <c r="C1247" t="s">
        <v>25617</v>
      </c>
      <c r="D1247" t="s">
        <v>26470</v>
      </c>
      <c r="E1247" t="s">
        <v>26471</v>
      </c>
      <c r="F1247" t="s">
        <v>10430</v>
      </c>
      <c r="G1247" t="s">
        <v>26882</v>
      </c>
      <c r="I1247" t="s">
        <v>25412</v>
      </c>
      <c r="J1247" t="s">
        <v>25413</v>
      </c>
      <c r="K1247" s="5"/>
      <c r="L1247" s="5"/>
      <c r="M1247" s="5">
        <v>10.131</v>
      </c>
      <c r="N1247" t="s">
        <v>967</v>
      </c>
      <c r="O1247" s="15">
        <v>356</v>
      </c>
      <c r="P1247" t="s">
        <v>26290</v>
      </c>
      <c r="Q1247" t="s">
        <v>25415</v>
      </c>
      <c r="R1247" t="s">
        <v>27748</v>
      </c>
    </row>
    <row r="1248" spans="2:18" ht="11" outlineLevel="1" x14ac:dyDescent="0.15">
      <c r="B1248" t="s">
        <v>559</v>
      </c>
      <c r="C1248" t="s">
        <v>25617</v>
      </c>
      <c r="D1248" t="s">
        <v>26470</v>
      </c>
      <c r="E1248" t="s">
        <v>26471</v>
      </c>
      <c r="F1248" t="s">
        <v>10430</v>
      </c>
      <c r="G1248" t="s">
        <v>26882</v>
      </c>
      <c r="H1248" t="s">
        <v>25435</v>
      </c>
      <c r="I1248" t="s">
        <v>25417</v>
      </c>
      <c r="J1248" t="s">
        <v>25417</v>
      </c>
      <c r="K1248" s="5"/>
      <c r="L1248" s="5"/>
      <c r="M1248" s="5">
        <v>0</v>
      </c>
      <c r="N1248" t="s">
        <v>967</v>
      </c>
      <c r="O1248" s="15">
        <v>356</v>
      </c>
      <c r="P1248" t="s">
        <v>26290</v>
      </c>
      <c r="Q1248" t="s">
        <v>25415</v>
      </c>
      <c r="R1248" t="s">
        <v>27749</v>
      </c>
    </row>
    <row r="1249" spans="2:18" ht="11" outlineLevel="1" x14ac:dyDescent="0.15">
      <c r="B1249" t="s">
        <v>559</v>
      </c>
      <c r="C1249" t="s">
        <v>25617</v>
      </c>
      <c r="D1249" t="s">
        <v>26470</v>
      </c>
      <c r="E1249" t="s">
        <v>26471</v>
      </c>
      <c r="F1249" t="s">
        <v>10430</v>
      </c>
      <c r="G1249" t="s">
        <v>26882</v>
      </c>
      <c r="H1249" t="s">
        <v>25437</v>
      </c>
      <c r="I1249" t="s">
        <v>25420</v>
      </c>
      <c r="J1249" t="s">
        <v>25420</v>
      </c>
      <c r="K1249" s="5"/>
      <c r="L1249" s="5"/>
      <c r="M1249" s="5">
        <v>0</v>
      </c>
      <c r="N1249" t="s">
        <v>967</v>
      </c>
      <c r="O1249" s="15">
        <v>356</v>
      </c>
      <c r="P1249" t="s">
        <v>26290</v>
      </c>
      <c r="Q1249" t="s">
        <v>25415</v>
      </c>
      <c r="R1249" t="s">
        <v>27750</v>
      </c>
    </row>
    <row r="1250" spans="2:18" ht="11" outlineLevel="1" x14ac:dyDescent="0.15">
      <c r="B1250" t="s">
        <v>559</v>
      </c>
      <c r="C1250" t="s">
        <v>25617</v>
      </c>
      <c r="D1250" t="s">
        <v>26470</v>
      </c>
      <c r="E1250" t="s">
        <v>26471</v>
      </c>
      <c r="F1250" t="s">
        <v>10430</v>
      </c>
      <c r="G1250" t="s">
        <v>26882</v>
      </c>
      <c r="H1250" t="s">
        <v>25617</v>
      </c>
      <c r="I1250" t="s">
        <v>25422</v>
      </c>
      <c r="J1250" t="s">
        <v>25423</v>
      </c>
      <c r="K1250" s="5"/>
      <c r="L1250" s="5"/>
      <c r="M1250" s="5">
        <v>0</v>
      </c>
      <c r="N1250" t="s">
        <v>967</v>
      </c>
      <c r="O1250" s="15">
        <v>356</v>
      </c>
      <c r="P1250" t="s">
        <v>26290</v>
      </c>
      <c r="Q1250" t="s">
        <v>25415</v>
      </c>
      <c r="R1250" t="s">
        <v>27751</v>
      </c>
    </row>
    <row r="1251" spans="2:18" ht="11" outlineLevel="1" x14ac:dyDescent="0.15">
      <c r="B1251" t="s">
        <v>559</v>
      </c>
      <c r="C1251" t="s">
        <v>25617</v>
      </c>
      <c r="D1251" t="s">
        <v>26470</v>
      </c>
      <c r="E1251" t="s">
        <v>26471</v>
      </c>
      <c r="F1251" t="s">
        <v>10430</v>
      </c>
      <c r="G1251" t="s">
        <v>26882</v>
      </c>
      <c r="H1251" t="s">
        <v>25617</v>
      </c>
      <c r="I1251" t="s">
        <v>25425</v>
      </c>
      <c r="J1251" t="s">
        <v>25423</v>
      </c>
      <c r="K1251" s="5"/>
      <c r="L1251" s="5"/>
      <c r="M1251" s="5">
        <v>0</v>
      </c>
      <c r="N1251" t="s">
        <v>967</v>
      </c>
      <c r="O1251" s="15">
        <v>356</v>
      </c>
      <c r="P1251" t="s">
        <v>26290</v>
      </c>
      <c r="Q1251" t="s">
        <v>25415</v>
      </c>
      <c r="R1251" t="s">
        <v>27752</v>
      </c>
    </row>
    <row r="1252" spans="2:18" ht="11" outlineLevel="1" x14ac:dyDescent="0.15">
      <c r="B1252" t="s">
        <v>559</v>
      </c>
      <c r="C1252" t="s">
        <v>25617</v>
      </c>
      <c r="D1252" t="s">
        <v>26470</v>
      </c>
      <c r="E1252" t="s">
        <v>26471</v>
      </c>
      <c r="F1252" t="s">
        <v>10430</v>
      </c>
      <c r="G1252" t="s">
        <v>26882</v>
      </c>
      <c r="H1252" t="s">
        <v>25617</v>
      </c>
      <c r="I1252" t="s">
        <v>25427</v>
      </c>
      <c r="J1252" t="s">
        <v>25423</v>
      </c>
      <c r="K1252" s="5"/>
      <c r="L1252" s="5"/>
      <c r="M1252" s="5">
        <v>0</v>
      </c>
      <c r="N1252" t="s">
        <v>967</v>
      </c>
      <c r="O1252" s="15">
        <v>356</v>
      </c>
      <c r="P1252" t="s">
        <v>26290</v>
      </c>
      <c r="Q1252" t="s">
        <v>25415</v>
      </c>
      <c r="R1252" t="s">
        <v>27753</v>
      </c>
    </row>
    <row r="1253" spans="2:18" ht="11" outlineLevel="1" x14ac:dyDescent="0.15">
      <c r="B1253" t="s">
        <v>559</v>
      </c>
      <c r="C1253" t="s">
        <v>25617</v>
      </c>
      <c r="D1253" t="s">
        <v>26470</v>
      </c>
      <c r="E1253" t="s">
        <v>26471</v>
      </c>
      <c r="F1253" t="s">
        <v>10430</v>
      </c>
      <c r="G1253" t="s">
        <v>26585</v>
      </c>
      <c r="I1253" t="s">
        <v>25412</v>
      </c>
      <c r="J1253" t="s">
        <v>25413</v>
      </c>
      <c r="K1253" s="5"/>
      <c r="L1253" s="5"/>
      <c r="M1253" s="5">
        <v>202.91499999999999</v>
      </c>
      <c r="N1253" t="s">
        <v>967</v>
      </c>
      <c r="O1253" s="15">
        <v>356</v>
      </c>
      <c r="P1253" t="s">
        <v>26290</v>
      </c>
      <c r="Q1253" t="s">
        <v>25415</v>
      </c>
      <c r="R1253" t="s">
        <v>27754</v>
      </c>
    </row>
    <row r="1254" spans="2:18" ht="11" outlineLevel="1" x14ac:dyDescent="0.15">
      <c r="B1254" t="s">
        <v>559</v>
      </c>
      <c r="C1254" t="s">
        <v>25617</v>
      </c>
      <c r="D1254" t="s">
        <v>26470</v>
      </c>
      <c r="E1254" t="s">
        <v>26471</v>
      </c>
      <c r="F1254" t="s">
        <v>10430</v>
      </c>
      <c r="G1254" t="s">
        <v>26585</v>
      </c>
      <c r="H1254" t="s">
        <v>25435</v>
      </c>
      <c r="I1254" t="s">
        <v>25417</v>
      </c>
      <c r="J1254" t="s">
        <v>25417</v>
      </c>
      <c r="K1254" s="5"/>
      <c r="L1254" s="5"/>
      <c r="M1254" s="5">
        <v>20.036000000000001</v>
      </c>
      <c r="N1254" t="s">
        <v>967</v>
      </c>
      <c r="O1254" s="15">
        <v>356</v>
      </c>
      <c r="P1254" t="s">
        <v>26290</v>
      </c>
      <c r="Q1254" t="s">
        <v>25415</v>
      </c>
      <c r="R1254" t="s">
        <v>27755</v>
      </c>
    </row>
    <row r="1255" spans="2:18" ht="11" outlineLevel="1" x14ac:dyDescent="0.15">
      <c r="B1255" t="s">
        <v>559</v>
      </c>
      <c r="C1255" t="s">
        <v>25617</v>
      </c>
      <c r="D1255" t="s">
        <v>26470</v>
      </c>
      <c r="E1255" t="s">
        <v>26471</v>
      </c>
      <c r="F1255" t="s">
        <v>10430</v>
      </c>
      <c r="G1255" t="s">
        <v>26585</v>
      </c>
      <c r="H1255" t="s">
        <v>25437</v>
      </c>
      <c r="I1255" t="s">
        <v>25420</v>
      </c>
      <c r="J1255" t="s">
        <v>25420</v>
      </c>
      <c r="K1255" s="5"/>
      <c r="L1255" s="5"/>
      <c r="M1255" s="5">
        <v>13.757999999999999</v>
      </c>
      <c r="N1255" t="s">
        <v>967</v>
      </c>
      <c r="O1255" s="15">
        <v>356</v>
      </c>
      <c r="P1255" t="s">
        <v>26290</v>
      </c>
      <c r="Q1255" t="s">
        <v>25415</v>
      </c>
      <c r="R1255" t="s">
        <v>27756</v>
      </c>
    </row>
    <row r="1256" spans="2:18" ht="11" outlineLevel="1" x14ac:dyDescent="0.15">
      <c r="B1256" t="s">
        <v>559</v>
      </c>
      <c r="C1256" t="s">
        <v>25617</v>
      </c>
      <c r="D1256" t="s">
        <v>26470</v>
      </c>
      <c r="E1256" t="s">
        <v>26471</v>
      </c>
      <c r="F1256" t="s">
        <v>10430</v>
      </c>
      <c r="G1256" t="s">
        <v>26585</v>
      </c>
      <c r="H1256" t="s">
        <v>25617</v>
      </c>
      <c r="I1256" t="s">
        <v>25422</v>
      </c>
      <c r="J1256" t="s">
        <v>25423</v>
      </c>
      <c r="K1256" s="5"/>
      <c r="L1256" s="5"/>
      <c r="M1256" s="5">
        <v>22.021000000000001</v>
      </c>
      <c r="N1256" t="s">
        <v>967</v>
      </c>
      <c r="O1256" s="15">
        <v>356</v>
      </c>
      <c r="P1256" t="s">
        <v>26290</v>
      </c>
      <c r="Q1256" t="s">
        <v>25415</v>
      </c>
      <c r="R1256" t="s">
        <v>27757</v>
      </c>
    </row>
    <row r="1257" spans="2:18" ht="11" outlineLevel="1" x14ac:dyDescent="0.15">
      <c r="B1257" t="s">
        <v>559</v>
      </c>
      <c r="C1257" t="s">
        <v>25617</v>
      </c>
      <c r="D1257" t="s">
        <v>26470</v>
      </c>
      <c r="E1257" t="s">
        <v>26471</v>
      </c>
      <c r="F1257" t="s">
        <v>10430</v>
      </c>
      <c r="G1257" t="s">
        <v>26585</v>
      </c>
      <c r="H1257" t="s">
        <v>25617</v>
      </c>
      <c r="I1257" t="s">
        <v>25425</v>
      </c>
      <c r="J1257" t="s">
        <v>25423</v>
      </c>
      <c r="K1257" s="5"/>
      <c r="L1257" s="5"/>
      <c r="M1257" s="5">
        <v>0</v>
      </c>
      <c r="N1257" t="s">
        <v>967</v>
      </c>
      <c r="O1257" s="15">
        <v>356</v>
      </c>
      <c r="P1257" t="s">
        <v>26290</v>
      </c>
      <c r="Q1257" t="s">
        <v>25415</v>
      </c>
      <c r="R1257" t="s">
        <v>27758</v>
      </c>
    </row>
    <row r="1258" spans="2:18" ht="11" outlineLevel="1" x14ac:dyDescent="0.15">
      <c r="B1258" t="s">
        <v>559</v>
      </c>
      <c r="C1258" t="s">
        <v>25617</v>
      </c>
      <c r="D1258" t="s">
        <v>26470</v>
      </c>
      <c r="E1258" t="s">
        <v>26471</v>
      </c>
      <c r="F1258" t="s">
        <v>10430</v>
      </c>
      <c r="G1258" t="s">
        <v>26585</v>
      </c>
      <c r="H1258" t="s">
        <v>25617</v>
      </c>
      <c r="I1258" t="s">
        <v>25427</v>
      </c>
      <c r="J1258" t="s">
        <v>25423</v>
      </c>
      <c r="K1258" s="5"/>
      <c r="L1258" s="5"/>
      <c r="M1258" s="5">
        <v>22.021000000000001</v>
      </c>
      <c r="N1258" t="s">
        <v>967</v>
      </c>
      <c r="O1258" s="15">
        <v>356</v>
      </c>
      <c r="P1258" t="s">
        <v>26290</v>
      </c>
      <c r="Q1258" t="s">
        <v>25415</v>
      </c>
      <c r="R1258" t="s">
        <v>27759</v>
      </c>
    </row>
  </sheetData>
  <pageMargins left="0.7" right="0.7" top="0.75" bottom="0.75" header="0.3" footer="0.3"/>
  <legacy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B1F3A"/>
    <outlinePr summaryBelow="0"/>
  </sheetPr>
  <dimension ref="A2:P14"/>
  <sheetViews>
    <sheetView showGridLines="0" showOutlineSymbols="0" workbookViewId="0"/>
  </sheetViews>
  <sheetFormatPr baseColWidth="10" defaultColWidth="8.75" defaultRowHeight="10" customHeight="1" outlineLevelRow="1" x14ac:dyDescent="0.15"/>
  <cols>
    <col min="1" max="1" width="2.25" customWidth="1"/>
    <col min="2" max="2" width="22" customWidth="1"/>
    <col min="3" max="6" width="18" customWidth="1"/>
    <col min="7" max="7" width="34" customWidth="1"/>
    <col min="8" max="14" width="18" customWidth="1"/>
    <col min="15" max="15" width="34" customWidth="1"/>
    <col min="16" max="16" width="16" customWidth="1"/>
  </cols>
  <sheetData>
    <row r="2" spans="1:16" ht="10" customHeight="1" x14ac:dyDescent="0.15">
      <c r="B2" s="8" t="s">
        <v>27760</v>
      </c>
      <c r="C2" s="8"/>
      <c r="D2" s="8"/>
      <c r="E2" s="8"/>
      <c r="F2" s="8"/>
      <c r="G2" s="8"/>
      <c r="H2" s="8"/>
      <c r="I2" s="8"/>
      <c r="J2" s="8"/>
      <c r="K2" s="8"/>
      <c r="L2" s="8"/>
      <c r="M2" s="8"/>
      <c r="N2" s="8"/>
      <c r="O2" s="8"/>
      <c r="P2" s="8"/>
    </row>
    <row r="3" spans="1:16" ht="10" customHeight="1" x14ac:dyDescent="0.15">
      <c r="B3" s="20" t="s">
        <v>27761</v>
      </c>
    </row>
    <row r="6" spans="1:16" ht="10" customHeight="1" x14ac:dyDescent="0.15">
      <c r="A6" t="s">
        <v>2</v>
      </c>
      <c r="B6" s="9" t="s">
        <v>27762</v>
      </c>
      <c r="C6" s="9"/>
      <c r="D6" s="9"/>
      <c r="E6" s="9"/>
      <c r="F6" s="9"/>
      <c r="G6" s="9"/>
      <c r="H6" s="9"/>
      <c r="I6" s="9"/>
      <c r="J6" s="9"/>
      <c r="K6" s="9"/>
      <c r="L6" s="9"/>
      <c r="M6" s="9"/>
      <c r="N6" s="9"/>
      <c r="O6" s="9"/>
      <c r="P6" s="9"/>
    </row>
    <row r="8" spans="1:16" ht="10" customHeight="1" x14ac:dyDescent="0.15">
      <c r="B8" s="2" t="s">
        <v>951</v>
      </c>
      <c r="C8" s="2" t="s">
        <v>25401</v>
      </c>
      <c r="D8" s="2" t="s">
        <v>27763</v>
      </c>
      <c r="E8" s="2" t="s">
        <v>27764</v>
      </c>
      <c r="F8" s="2" t="s">
        <v>27765</v>
      </c>
      <c r="G8" s="2" t="s">
        <v>27766</v>
      </c>
      <c r="H8" s="2" t="s">
        <v>27767</v>
      </c>
      <c r="I8" s="2" t="s">
        <v>27768</v>
      </c>
      <c r="J8" s="14" t="s">
        <v>27769</v>
      </c>
      <c r="K8" s="2" t="s">
        <v>27770</v>
      </c>
      <c r="L8" s="2" t="s">
        <v>27771</v>
      </c>
      <c r="M8" s="2" t="s">
        <v>27772</v>
      </c>
      <c r="N8" s="14" t="s">
        <v>25407</v>
      </c>
      <c r="O8" s="2" t="s">
        <v>952</v>
      </c>
      <c r="P8" s="2" t="s">
        <v>953</v>
      </c>
    </row>
    <row r="9" spans="1:16" ht="10" customHeight="1" outlineLevel="1" x14ac:dyDescent="0.15">
      <c r="B9" t="s">
        <v>27773</v>
      </c>
      <c r="C9" t="s">
        <v>25435</v>
      </c>
      <c r="D9" t="s">
        <v>27774</v>
      </c>
      <c r="E9" t="s">
        <v>27775</v>
      </c>
      <c r="F9" t="s">
        <v>27776</v>
      </c>
      <c r="G9" t="s">
        <v>27777</v>
      </c>
      <c r="H9" t="s">
        <v>27778</v>
      </c>
      <c r="I9" t="s">
        <v>27779</v>
      </c>
      <c r="J9" s="5">
        <v>50560</v>
      </c>
      <c r="K9" t="s">
        <v>27780</v>
      </c>
      <c r="L9" t="s">
        <v>966</v>
      </c>
      <c r="M9" t="s">
        <v>27781</v>
      </c>
      <c r="N9" s="15">
        <v>183</v>
      </c>
      <c r="O9" t="s">
        <v>25415</v>
      </c>
      <c r="P9" t="s">
        <v>27782</v>
      </c>
    </row>
    <row r="10" spans="1:16" ht="10" customHeight="1" outlineLevel="1" x14ac:dyDescent="0.15">
      <c r="B10" t="s">
        <v>27773</v>
      </c>
      <c r="C10" t="s">
        <v>25435</v>
      </c>
      <c r="D10" t="s">
        <v>27783</v>
      </c>
      <c r="E10" t="s">
        <v>27784</v>
      </c>
      <c r="F10" t="s">
        <v>27785</v>
      </c>
      <c r="G10" t="s">
        <v>27786</v>
      </c>
      <c r="H10" t="s">
        <v>27778</v>
      </c>
      <c r="I10" t="s">
        <v>27787</v>
      </c>
      <c r="J10" s="5">
        <v>2568</v>
      </c>
      <c r="K10" t="s">
        <v>27780</v>
      </c>
      <c r="L10" t="s">
        <v>966</v>
      </c>
      <c r="M10" t="s">
        <v>27788</v>
      </c>
      <c r="N10" s="15">
        <v>368</v>
      </c>
      <c r="O10" t="s">
        <v>25415</v>
      </c>
      <c r="P10" t="s">
        <v>27789</v>
      </c>
    </row>
    <row r="11" spans="1:16" ht="10" customHeight="1" outlineLevel="1" x14ac:dyDescent="0.15">
      <c r="B11" t="s">
        <v>27790</v>
      </c>
      <c r="C11" t="s">
        <v>25437</v>
      </c>
      <c r="D11" t="s">
        <v>27783</v>
      </c>
      <c r="E11" t="s">
        <v>27784</v>
      </c>
      <c r="F11" t="s">
        <v>27785</v>
      </c>
      <c r="G11" t="s">
        <v>27786</v>
      </c>
      <c r="H11" t="s">
        <v>27778</v>
      </c>
      <c r="I11" t="s">
        <v>27791</v>
      </c>
      <c r="J11" s="5">
        <v>16995</v>
      </c>
      <c r="K11" t="s">
        <v>27780</v>
      </c>
      <c r="L11" t="s">
        <v>966</v>
      </c>
      <c r="M11" t="s">
        <v>27792</v>
      </c>
      <c r="N11" s="15">
        <v>386</v>
      </c>
      <c r="O11" t="s">
        <v>25415</v>
      </c>
      <c r="P11" t="s">
        <v>27793</v>
      </c>
    </row>
    <row r="12" spans="1:16" ht="10" customHeight="1" outlineLevel="1" x14ac:dyDescent="0.15">
      <c r="B12" t="s">
        <v>27794</v>
      </c>
      <c r="C12" t="s">
        <v>25617</v>
      </c>
      <c r="D12" t="s">
        <v>27774</v>
      </c>
      <c r="E12" t="s">
        <v>27795</v>
      </c>
      <c r="F12" t="s">
        <v>27796</v>
      </c>
      <c r="G12" t="s">
        <v>27797</v>
      </c>
      <c r="H12" t="s">
        <v>27778</v>
      </c>
      <c r="I12" t="s">
        <v>27798</v>
      </c>
      <c r="J12" s="5">
        <v>10500</v>
      </c>
      <c r="K12" t="s">
        <v>27799</v>
      </c>
      <c r="L12" t="s">
        <v>966</v>
      </c>
      <c r="M12" t="s">
        <v>27800</v>
      </c>
      <c r="N12" s="15">
        <v>92</v>
      </c>
      <c r="O12" t="s">
        <v>25415</v>
      </c>
      <c r="P12" t="s">
        <v>27801</v>
      </c>
    </row>
    <row r="13" spans="1:16" ht="10" customHeight="1" outlineLevel="1" x14ac:dyDescent="0.15">
      <c r="B13" t="s">
        <v>27794</v>
      </c>
      <c r="C13" t="s">
        <v>25617</v>
      </c>
      <c r="D13" t="s">
        <v>27774</v>
      </c>
      <c r="E13" t="s">
        <v>27775</v>
      </c>
      <c r="F13" t="s">
        <v>27776</v>
      </c>
      <c r="G13" t="s">
        <v>27777</v>
      </c>
      <c r="H13" t="s">
        <v>27778</v>
      </c>
      <c r="I13" t="s">
        <v>27779</v>
      </c>
      <c r="J13" s="5">
        <v>59814</v>
      </c>
      <c r="K13" t="s">
        <v>27780</v>
      </c>
      <c r="L13" t="s">
        <v>966</v>
      </c>
      <c r="M13" t="s">
        <v>27802</v>
      </c>
      <c r="N13" s="15">
        <v>183</v>
      </c>
      <c r="O13" t="s">
        <v>25415</v>
      </c>
      <c r="P13" t="s">
        <v>27803</v>
      </c>
    </row>
    <row r="14" spans="1:16" ht="10" customHeight="1" outlineLevel="1" x14ac:dyDescent="0.15">
      <c r="B14" t="s">
        <v>27794</v>
      </c>
      <c r="C14" t="s">
        <v>25617</v>
      </c>
      <c r="D14" t="s">
        <v>27774</v>
      </c>
      <c r="E14" t="s">
        <v>27804</v>
      </c>
      <c r="F14" t="s">
        <v>27805</v>
      </c>
      <c r="G14" t="s">
        <v>27806</v>
      </c>
      <c r="H14" t="s">
        <v>27778</v>
      </c>
      <c r="I14" t="s">
        <v>27807</v>
      </c>
      <c r="J14" s="5">
        <v>5541</v>
      </c>
      <c r="K14" t="s">
        <v>27780</v>
      </c>
      <c r="L14" t="s">
        <v>966</v>
      </c>
      <c r="M14" t="s">
        <v>27808</v>
      </c>
      <c r="N14" s="15">
        <v>265</v>
      </c>
      <c r="O14" t="s">
        <v>25415</v>
      </c>
      <c r="P14" t="s">
        <v>27809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B1F3A"/>
    <outlinePr summaryBelow="0"/>
  </sheetPr>
  <dimension ref="A2:AR1696"/>
  <sheetViews>
    <sheetView showGridLines="0" showOutlineSymbols="0" workbookViewId="0"/>
  </sheetViews>
  <sheetFormatPr baseColWidth="10" defaultColWidth="8.75" defaultRowHeight="10" customHeight="1" outlineLevelRow="1" x14ac:dyDescent="0.15"/>
  <cols>
    <col min="1" max="1" width="2.25" customWidth="1"/>
    <col min="2" max="4" width="18" customWidth="1"/>
    <col min="5" max="5" width="14" customWidth="1"/>
    <col min="6" max="10" width="18" customWidth="1"/>
    <col min="11" max="11" width="14" customWidth="1"/>
    <col min="12" max="12" width="30" customWidth="1"/>
    <col min="13" max="13" width="10" customWidth="1"/>
    <col min="14" max="14" width="11" customWidth="1"/>
    <col min="15" max="15" width="16" customWidth="1"/>
    <col min="16" max="29" width="18" customWidth="1"/>
    <col min="30" max="34" width="14" customWidth="1"/>
    <col min="35" max="35" width="18" customWidth="1"/>
    <col min="36" max="36" width="16" customWidth="1"/>
    <col min="37" max="37" width="14" customWidth="1"/>
    <col min="38" max="42" width="18" customWidth="1"/>
    <col min="43" max="43" width="34" customWidth="1"/>
    <col min="44" max="44" width="16" customWidth="1"/>
  </cols>
  <sheetData>
    <row r="2" spans="1:44" ht="10" customHeight="1" x14ac:dyDescent="0.15">
      <c r="B2" s="8" t="s">
        <v>68</v>
      </c>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row>
    <row r="3" spans="1:44" ht="10" customHeight="1" x14ac:dyDescent="0.15">
      <c r="B3" s="20" t="s">
        <v>27810</v>
      </c>
    </row>
    <row r="6" spans="1:44" ht="10" customHeight="1" x14ac:dyDescent="0.15">
      <c r="A6" t="s">
        <v>2</v>
      </c>
      <c r="B6" s="9" t="s">
        <v>27811</v>
      </c>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row>
    <row r="8" spans="1:44" ht="10" customHeight="1" x14ac:dyDescent="0.15">
      <c r="B8" s="2" t="s">
        <v>25388</v>
      </c>
      <c r="C8" s="2" t="s">
        <v>27812</v>
      </c>
      <c r="D8" s="2" t="s">
        <v>27813</v>
      </c>
      <c r="E8" s="2" t="s">
        <v>912</v>
      </c>
      <c r="F8" s="2" t="s">
        <v>27814</v>
      </c>
      <c r="G8" s="2" t="s">
        <v>27815</v>
      </c>
      <c r="H8" s="14" t="s">
        <v>27816</v>
      </c>
      <c r="I8" s="2" t="s">
        <v>27817</v>
      </c>
      <c r="J8" s="2" t="s">
        <v>27818</v>
      </c>
      <c r="K8" s="2" t="s">
        <v>917</v>
      </c>
      <c r="L8" s="2" t="s">
        <v>10629</v>
      </c>
      <c r="M8" s="2" t="s">
        <v>938</v>
      </c>
      <c r="N8" s="2" t="s">
        <v>936</v>
      </c>
      <c r="O8" s="2" t="s">
        <v>931</v>
      </c>
      <c r="P8" s="2" t="s">
        <v>27819</v>
      </c>
      <c r="Q8" s="2" t="s">
        <v>27820</v>
      </c>
      <c r="R8" s="2" t="s">
        <v>945</v>
      </c>
      <c r="S8" s="2" t="s">
        <v>27821</v>
      </c>
      <c r="T8" s="14" t="s">
        <v>27822</v>
      </c>
      <c r="U8" s="14" t="s">
        <v>27823</v>
      </c>
      <c r="V8" s="14" t="s">
        <v>27824</v>
      </c>
      <c r="W8" s="14" t="s">
        <v>27825</v>
      </c>
      <c r="X8" s="14" t="s">
        <v>27826</v>
      </c>
      <c r="Y8" s="14" t="s">
        <v>27827</v>
      </c>
      <c r="Z8" s="14" t="s">
        <v>27828</v>
      </c>
      <c r="AA8" s="2" t="s">
        <v>27829</v>
      </c>
      <c r="AB8" s="14" t="s">
        <v>27830</v>
      </c>
      <c r="AC8" s="2" t="s">
        <v>27831</v>
      </c>
      <c r="AD8" s="14" t="s">
        <v>929</v>
      </c>
      <c r="AE8" s="14" t="s">
        <v>930</v>
      </c>
      <c r="AF8" s="14" t="s">
        <v>926</v>
      </c>
      <c r="AG8" s="14" t="s">
        <v>927</v>
      </c>
      <c r="AH8" s="14" t="s">
        <v>928</v>
      </c>
      <c r="AI8" s="14" t="s">
        <v>27832</v>
      </c>
      <c r="AJ8" s="14" t="s">
        <v>921</v>
      </c>
      <c r="AK8" s="14" t="s">
        <v>27833</v>
      </c>
      <c r="AL8" s="2" t="s">
        <v>27834</v>
      </c>
      <c r="AM8" s="2" t="s">
        <v>27835</v>
      </c>
      <c r="AN8" s="14" t="s">
        <v>27836</v>
      </c>
      <c r="AO8" s="2" t="s">
        <v>27837</v>
      </c>
      <c r="AP8" s="2" t="s">
        <v>948</v>
      </c>
      <c r="AQ8" s="2" t="s">
        <v>952</v>
      </c>
      <c r="AR8" s="2" t="s">
        <v>953</v>
      </c>
    </row>
    <row r="9" spans="1:44" ht="10" customHeight="1" outlineLevel="1" x14ac:dyDescent="0.15">
      <c r="B9" t="s">
        <v>161</v>
      </c>
      <c r="C9" t="s">
        <v>27838</v>
      </c>
      <c r="D9" t="s">
        <v>797</v>
      </c>
      <c r="E9" t="s">
        <v>798</v>
      </c>
      <c r="F9" t="s">
        <v>966</v>
      </c>
      <c r="H9" s="16">
        <v>1</v>
      </c>
      <c r="I9" t="s">
        <v>799</v>
      </c>
      <c r="J9" t="s">
        <v>597</v>
      </c>
      <c r="K9" t="s">
        <v>986</v>
      </c>
      <c r="L9" t="s">
        <v>458</v>
      </c>
      <c r="M9" t="s">
        <v>738</v>
      </c>
      <c r="N9" t="s">
        <v>795</v>
      </c>
      <c r="O9" t="s">
        <v>796</v>
      </c>
      <c r="P9" t="s">
        <v>794</v>
      </c>
      <c r="Q9" t="s">
        <v>10430</v>
      </c>
      <c r="R9" t="s">
        <v>456</v>
      </c>
      <c r="S9" t="s">
        <v>598</v>
      </c>
      <c r="T9" s="16">
        <v>11</v>
      </c>
      <c r="U9" s="16">
        <v>10</v>
      </c>
      <c r="V9" s="16">
        <v>73</v>
      </c>
      <c r="W9" s="5">
        <v>420004358.94</v>
      </c>
      <c r="X9" s="5">
        <v>417844273.01999998</v>
      </c>
      <c r="Y9" s="5">
        <v>56201496.869999997</v>
      </c>
      <c r="Z9" s="7">
        <v>0.99490000000000001</v>
      </c>
      <c r="AA9" t="s">
        <v>27839</v>
      </c>
      <c r="AB9" s="5">
        <v>417844273.01999998</v>
      </c>
      <c r="AC9" t="s">
        <v>800</v>
      </c>
      <c r="AD9" s="17">
        <v>43006</v>
      </c>
      <c r="AE9" s="17">
        <v>45930</v>
      </c>
      <c r="AF9" s="17">
        <v>43006</v>
      </c>
      <c r="AG9" s="17">
        <v>47251</v>
      </c>
      <c r="AH9" s="17">
        <v>47251</v>
      </c>
      <c r="AI9" s="17">
        <v>46659</v>
      </c>
      <c r="AJ9" s="5">
        <v>998590000</v>
      </c>
      <c r="AK9" s="17">
        <v>46659</v>
      </c>
      <c r="AL9" t="s">
        <v>801</v>
      </c>
      <c r="AM9" t="s">
        <v>599</v>
      </c>
      <c r="AN9" s="17">
        <v>47251</v>
      </c>
      <c r="AP9" t="s">
        <v>10430</v>
      </c>
      <c r="AQ9" t="s">
        <v>970</v>
      </c>
      <c r="AR9" t="s">
        <v>27840</v>
      </c>
    </row>
    <row r="10" spans="1:44" ht="10" customHeight="1" outlineLevel="1" x14ac:dyDescent="0.15">
      <c r="B10" t="s">
        <v>162</v>
      </c>
      <c r="C10" t="s">
        <v>799</v>
      </c>
      <c r="D10" t="s">
        <v>799</v>
      </c>
      <c r="F10" t="s">
        <v>966</v>
      </c>
      <c r="H10" s="16">
        <v>1</v>
      </c>
      <c r="I10" t="s">
        <v>799</v>
      </c>
      <c r="J10" t="s">
        <v>635</v>
      </c>
      <c r="K10" t="s">
        <v>958</v>
      </c>
      <c r="L10" t="s">
        <v>27841</v>
      </c>
      <c r="M10" t="s">
        <v>746</v>
      </c>
      <c r="N10" t="s">
        <v>795</v>
      </c>
      <c r="O10" t="s">
        <v>796</v>
      </c>
      <c r="P10" t="s">
        <v>806</v>
      </c>
      <c r="Q10" t="s">
        <v>10430</v>
      </c>
      <c r="R10" t="s">
        <v>531</v>
      </c>
      <c r="S10" t="s">
        <v>636</v>
      </c>
      <c r="T10" s="16">
        <v>1</v>
      </c>
      <c r="U10" s="16">
        <v>0</v>
      </c>
      <c r="V10" s="16">
        <v>11</v>
      </c>
      <c r="W10" s="5">
        <v>258506273.63</v>
      </c>
      <c r="X10" s="5">
        <v>258506273.63</v>
      </c>
      <c r="Y10" s="5">
        <v>259108420.09</v>
      </c>
      <c r="Z10" s="7">
        <v>1</v>
      </c>
      <c r="AA10" t="s">
        <v>27839</v>
      </c>
      <c r="AB10" s="5">
        <v>258506273.63</v>
      </c>
      <c r="AC10" t="s">
        <v>800</v>
      </c>
      <c r="AD10" s="17">
        <v>45132</v>
      </c>
      <c r="AE10" s="17">
        <v>45944</v>
      </c>
      <c r="AF10" s="17">
        <v>45131</v>
      </c>
      <c r="AG10" s="17">
        <v>46708</v>
      </c>
      <c r="AH10" s="17">
        <v>46708</v>
      </c>
      <c r="AI10" s="17"/>
      <c r="AJ10" s="5">
        <v>258506273.63</v>
      </c>
      <c r="AK10" s="17">
        <v>46708</v>
      </c>
      <c r="AL10" t="s">
        <v>811</v>
      </c>
      <c r="AM10" t="s">
        <v>599</v>
      </c>
      <c r="AN10" s="17"/>
      <c r="AP10" t="s">
        <v>966</v>
      </c>
      <c r="AQ10" t="s">
        <v>970</v>
      </c>
      <c r="AR10" t="s">
        <v>27842</v>
      </c>
    </row>
    <row r="11" spans="1:44" ht="10" customHeight="1" outlineLevel="1" x14ac:dyDescent="0.15">
      <c r="B11" t="s">
        <v>163</v>
      </c>
      <c r="C11" t="s">
        <v>27838</v>
      </c>
      <c r="D11" t="s">
        <v>797</v>
      </c>
      <c r="E11" t="s">
        <v>798</v>
      </c>
      <c r="F11" t="s">
        <v>966</v>
      </c>
      <c r="H11" s="16">
        <v>1</v>
      </c>
      <c r="I11" t="s">
        <v>799</v>
      </c>
      <c r="J11" t="s">
        <v>600</v>
      </c>
      <c r="K11" t="s">
        <v>973</v>
      </c>
      <c r="L11" t="s">
        <v>458</v>
      </c>
      <c r="M11" t="s">
        <v>737</v>
      </c>
      <c r="N11" t="s">
        <v>803</v>
      </c>
      <c r="O11" t="s">
        <v>804</v>
      </c>
      <c r="P11" t="s">
        <v>802</v>
      </c>
      <c r="Q11" t="s">
        <v>10430</v>
      </c>
      <c r="R11" t="s">
        <v>456</v>
      </c>
      <c r="S11" t="s">
        <v>598</v>
      </c>
      <c r="T11" s="16">
        <v>23</v>
      </c>
      <c r="U11" s="16">
        <v>22</v>
      </c>
      <c r="V11" s="16">
        <v>78</v>
      </c>
      <c r="W11" s="5">
        <v>242348658.49000001</v>
      </c>
      <c r="X11" s="5">
        <v>241619043.81999999</v>
      </c>
      <c r="Y11" s="5">
        <v>70393786.489999995</v>
      </c>
      <c r="Z11" s="7">
        <v>0.997</v>
      </c>
      <c r="AA11" t="s">
        <v>27839</v>
      </c>
      <c r="AB11" s="5">
        <v>241619043.81999999</v>
      </c>
      <c r="AC11" t="s">
        <v>800</v>
      </c>
      <c r="AD11" s="17">
        <v>43689</v>
      </c>
      <c r="AE11" s="17">
        <v>46028</v>
      </c>
      <c r="AF11" s="17">
        <v>43689</v>
      </c>
      <c r="AG11" s="17">
        <v>47842</v>
      </c>
      <c r="AH11" s="17">
        <v>47842</v>
      </c>
      <c r="AI11" s="17">
        <v>45881</v>
      </c>
      <c r="AJ11" s="5">
        <v>199101011.36000001</v>
      </c>
      <c r="AK11" s="17">
        <v>45881</v>
      </c>
      <c r="AL11" t="s">
        <v>801</v>
      </c>
      <c r="AM11" t="s">
        <v>599</v>
      </c>
      <c r="AN11" s="17">
        <v>47842</v>
      </c>
      <c r="AO11" t="s">
        <v>805</v>
      </c>
      <c r="AP11" t="s">
        <v>10430</v>
      </c>
      <c r="AQ11" t="s">
        <v>970</v>
      </c>
      <c r="AR11" t="s">
        <v>27843</v>
      </c>
    </row>
    <row r="12" spans="1:44" ht="10" customHeight="1" outlineLevel="1" x14ac:dyDescent="0.15">
      <c r="B12" t="s">
        <v>164</v>
      </c>
      <c r="C12" t="s">
        <v>27838</v>
      </c>
      <c r="D12" t="s">
        <v>797</v>
      </c>
      <c r="E12" t="s">
        <v>807</v>
      </c>
      <c r="F12" t="s">
        <v>10430</v>
      </c>
      <c r="G12" t="s">
        <v>808</v>
      </c>
      <c r="H12" s="16">
        <v>3</v>
      </c>
      <c r="I12" t="s">
        <v>809</v>
      </c>
      <c r="J12" t="s">
        <v>601</v>
      </c>
      <c r="K12" t="s">
        <v>1022</v>
      </c>
      <c r="L12" t="s">
        <v>458</v>
      </c>
      <c r="M12" t="s">
        <v>744</v>
      </c>
      <c r="N12" t="s">
        <v>795</v>
      </c>
      <c r="O12" t="s">
        <v>796</v>
      </c>
      <c r="P12" t="s">
        <v>806</v>
      </c>
      <c r="Q12" t="s">
        <v>10430</v>
      </c>
      <c r="R12" t="s">
        <v>456</v>
      </c>
      <c r="S12" t="s">
        <v>598</v>
      </c>
      <c r="T12" s="16">
        <v>6</v>
      </c>
      <c r="U12" s="16">
        <v>5</v>
      </c>
      <c r="V12" s="16">
        <v>84</v>
      </c>
      <c r="W12" s="5">
        <v>145437291.40000001</v>
      </c>
      <c r="X12" s="5">
        <v>145437291.40000001</v>
      </c>
      <c r="Y12" s="5">
        <v>13585463.460000001</v>
      </c>
      <c r="Z12" s="7">
        <v>1</v>
      </c>
      <c r="AA12" t="s">
        <v>27839</v>
      </c>
      <c r="AB12" s="5">
        <v>145437291.40000001</v>
      </c>
      <c r="AC12" t="s">
        <v>800</v>
      </c>
      <c r="AD12" s="17">
        <v>44329</v>
      </c>
      <c r="AE12" s="17">
        <v>46092</v>
      </c>
      <c r="AF12" s="17">
        <v>44223</v>
      </c>
      <c r="AG12" s="17">
        <v>46638</v>
      </c>
      <c r="AH12" s="17">
        <v>46638</v>
      </c>
      <c r="AI12" s="17">
        <v>46047</v>
      </c>
      <c r="AJ12" s="5">
        <v>529000000</v>
      </c>
      <c r="AK12" s="17">
        <v>46047</v>
      </c>
      <c r="AL12" t="s">
        <v>801</v>
      </c>
      <c r="AM12" t="s">
        <v>599</v>
      </c>
      <c r="AN12" s="17">
        <v>46638</v>
      </c>
      <c r="AP12" t="s">
        <v>10430</v>
      </c>
      <c r="AQ12" t="s">
        <v>970</v>
      </c>
      <c r="AR12" t="s">
        <v>27844</v>
      </c>
    </row>
    <row r="13" spans="1:44" ht="10" customHeight="1" outlineLevel="1" x14ac:dyDescent="0.15">
      <c r="B13" t="s">
        <v>165</v>
      </c>
      <c r="C13" t="s">
        <v>799</v>
      </c>
      <c r="D13" t="s">
        <v>799</v>
      </c>
      <c r="F13" t="s">
        <v>966</v>
      </c>
      <c r="H13" s="16">
        <v>1</v>
      </c>
      <c r="I13" t="s">
        <v>799</v>
      </c>
      <c r="J13" t="s">
        <v>600</v>
      </c>
      <c r="K13" t="s">
        <v>973</v>
      </c>
      <c r="L13" t="s">
        <v>458</v>
      </c>
      <c r="M13" t="s">
        <v>737</v>
      </c>
      <c r="N13" t="s">
        <v>803</v>
      </c>
      <c r="O13" t="s">
        <v>796</v>
      </c>
      <c r="P13" t="s">
        <v>802</v>
      </c>
      <c r="Q13" t="s">
        <v>10430</v>
      </c>
      <c r="R13" t="s">
        <v>456</v>
      </c>
      <c r="S13" t="s">
        <v>598</v>
      </c>
      <c r="T13" s="16">
        <v>1</v>
      </c>
      <c r="U13" s="16">
        <v>0</v>
      </c>
      <c r="V13" s="16">
        <v>72</v>
      </c>
      <c r="W13" s="5">
        <v>140797043.55000001</v>
      </c>
      <c r="X13" s="5">
        <v>108510892.59</v>
      </c>
      <c r="Y13" s="5">
        <v>140797043.55000001</v>
      </c>
      <c r="Z13" s="7">
        <v>0.77070000000000005</v>
      </c>
      <c r="AA13" t="s">
        <v>27845</v>
      </c>
      <c r="AB13" s="5">
        <v>140797043.55000001</v>
      </c>
      <c r="AC13" t="s">
        <v>810</v>
      </c>
      <c r="AD13" s="17">
        <v>42026</v>
      </c>
      <c r="AE13" s="17">
        <v>44994</v>
      </c>
      <c r="AF13" s="17">
        <v>41596</v>
      </c>
      <c r="AG13" s="17">
        <v>44104</v>
      </c>
      <c r="AH13" s="17">
        <v>45615</v>
      </c>
      <c r="AI13" s="17"/>
      <c r="AJ13" s="5">
        <v>141525354.41999999</v>
      </c>
      <c r="AK13" s="17">
        <v>44104</v>
      </c>
      <c r="AL13" t="s">
        <v>811</v>
      </c>
      <c r="AM13" t="s">
        <v>599</v>
      </c>
      <c r="AN13" s="17"/>
      <c r="AP13" t="s">
        <v>966</v>
      </c>
      <c r="AQ13" t="s">
        <v>970</v>
      </c>
      <c r="AR13" t="s">
        <v>27846</v>
      </c>
    </row>
    <row r="14" spans="1:44" ht="10" customHeight="1" outlineLevel="1" x14ac:dyDescent="0.15">
      <c r="B14" t="s">
        <v>166</v>
      </c>
      <c r="C14" t="s">
        <v>27838</v>
      </c>
      <c r="D14" t="s">
        <v>797</v>
      </c>
      <c r="E14" t="s">
        <v>807</v>
      </c>
      <c r="F14" t="s">
        <v>10430</v>
      </c>
      <c r="G14" t="s">
        <v>808</v>
      </c>
      <c r="H14" s="16">
        <v>3</v>
      </c>
      <c r="I14" t="s">
        <v>815</v>
      </c>
      <c r="J14" t="s">
        <v>637</v>
      </c>
      <c r="K14" t="s">
        <v>1053</v>
      </c>
      <c r="L14" t="s">
        <v>458</v>
      </c>
      <c r="M14" t="s">
        <v>744</v>
      </c>
      <c r="N14" t="s">
        <v>795</v>
      </c>
      <c r="O14" t="s">
        <v>796</v>
      </c>
      <c r="P14" t="s">
        <v>806</v>
      </c>
      <c r="Q14" t="s">
        <v>10430</v>
      </c>
      <c r="R14" t="s">
        <v>531</v>
      </c>
      <c r="S14" t="s">
        <v>636</v>
      </c>
      <c r="T14" s="16">
        <v>16</v>
      </c>
      <c r="U14" s="16">
        <v>15</v>
      </c>
      <c r="V14" s="16">
        <v>93</v>
      </c>
      <c r="W14" s="5">
        <v>114540079.12</v>
      </c>
      <c r="X14" s="5">
        <v>114455605.12</v>
      </c>
      <c r="Y14" s="5">
        <v>43207</v>
      </c>
      <c r="Z14" s="7">
        <v>0.99929999999999997</v>
      </c>
      <c r="AA14" t="s">
        <v>27839</v>
      </c>
      <c r="AB14" s="5">
        <v>114455605.12</v>
      </c>
      <c r="AC14" t="s">
        <v>800</v>
      </c>
      <c r="AD14" s="17">
        <v>44810</v>
      </c>
      <c r="AE14" s="17">
        <v>46099</v>
      </c>
      <c r="AF14" s="17">
        <v>44223</v>
      </c>
      <c r="AG14" s="17">
        <v>46633</v>
      </c>
      <c r="AH14" s="17">
        <v>46633</v>
      </c>
      <c r="AI14" s="17">
        <v>46047</v>
      </c>
      <c r="AJ14" s="5">
        <v>216000000</v>
      </c>
      <c r="AK14" s="17">
        <v>46047</v>
      </c>
      <c r="AL14" t="s">
        <v>801</v>
      </c>
      <c r="AM14" t="s">
        <v>599</v>
      </c>
      <c r="AN14" s="17">
        <v>46633</v>
      </c>
      <c r="AP14" t="s">
        <v>10430</v>
      </c>
      <c r="AQ14" t="s">
        <v>970</v>
      </c>
      <c r="AR14" t="s">
        <v>27847</v>
      </c>
    </row>
    <row r="15" spans="1:44" ht="10" customHeight="1" outlineLevel="1" x14ac:dyDescent="0.15">
      <c r="B15" t="s">
        <v>167</v>
      </c>
      <c r="C15" t="s">
        <v>27838</v>
      </c>
      <c r="D15" t="s">
        <v>797</v>
      </c>
      <c r="E15" t="s">
        <v>807</v>
      </c>
      <c r="F15" t="s">
        <v>10430</v>
      </c>
      <c r="H15" s="16">
        <v>1</v>
      </c>
      <c r="I15" t="s">
        <v>799</v>
      </c>
      <c r="J15" t="s">
        <v>601</v>
      </c>
      <c r="K15" t="s">
        <v>1022</v>
      </c>
      <c r="L15" t="s">
        <v>27848</v>
      </c>
      <c r="M15" t="s">
        <v>744</v>
      </c>
      <c r="N15" t="s">
        <v>795</v>
      </c>
      <c r="O15" t="s">
        <v>818</v>
      </c>
      <c r="P15" t="s">
        <v>806</v>
      </c>
      <c r="Q15" t="s">
        <v>10430</v>
      </c>
      <c r="R15" t="s">
        <v>575</v>
      </c>
      <c r="S15" t="s">
        <v>629</v>
      </c>
      <c r="T15" s="16">
        <v>15</v>
      </c>
      <c r="U15" s="16">
        <v>14</v>
      </c>
      <c r="V15" s="16">
        <v>137</v>
      </c>
      <c r="W15" s="5">
        <v>84995451.049999997</v>
      </c>
      <c r="X15" s="5">
        <v>84995451.049999997</v>
      </c>
      <c r="Y15" s="5">
        <v>6621346.5</v>
      </c>
      <c r="Z15" s="7">
        <v>1</v>
      </c>
      <c r="AA15" t="s">
        <v>27839</v>
      </c>
      <c r="AB15" s="5">
        <v>84995451.049999997</v>
      </c>
      <c r="AC15" t="s">
        <v>800</v>
      </c>
      <c r="AD15" s="17">
        <v>42358</v>
      </c>
      <c r="AE15" s="17">
        <v>45345</v>
      </c>
      <c r="AF15" s="17">
        <v>42359</v>
      </c>
      <c r="AG15" s="17">
        <v>45252</v>
      </c>
      <c r="AH15" s="17">
        <v>45252</v>
      </c>
      <c r="AI15" s="17">
        <v>44185</v>
      </c>
      <c r="AJ15" s="5">
        <v>0</v>
      </c>
      <c r="AK15" s="17">
        <v>44185</v>
      </c>
      <c r="AL15" t="s">
        <v>801</v>
      </c>
      <c r="AM15" t="s">
        <v>599</v>
      </c>
      <c r="AN15" s="17">
        <v>45252</v>
      </c>
      <c r="AP15" t="s">
        <v>10430</v>
      </c>
      <c r="AQ15" t="s">
        <v>970</v>
      </c>
      <c r="AR15" t="s">
        <v>27849</v>
      </c>
    </row>
    <row r="16" spans="1:44" ht="10" customHeight="1" outlineLevel="1" x14ac:dyDescent="0.15">
      <c r="B16" t="s">
        <v>168</v>
      </c>
      <c r="C16" t="s">
        <v>799</v>
      </c>
      <c r="D16" t="s">
        <v>799</v>
      </c>
      <c r="F16" t="s">
        <v>966</v>
      </c>
      <c r="H16" s="16">
        <v>1</v>
      </c>
      <c r="I16" t="s">
        <v>799</v>
      </c>
      <c r="J16" t="s">
        <v>638</v>
      </c>
      <c r="K16" t="s">
        <v>992</v>
      </c>
      <c r="L16" t="s">
        <v>27848</v>
      </c>
      <c r="M16" t="s">
        <v>739</v>
      </c>
      <c r="N16" t="s">
        <v>795</v>
      </c>
      <c r="O16" t="s">
        <v>796</v>
      </c>
      <c r="P16" t="s">
        <v>816</v>
      </c>
      <c r="Q16" t="s">
        <v>10430</v>
      </c>
      <c r="R16" t="s">
        <v>531</v>
      </c>
      <c r="S16" t="s">
        <v>636</v>
      </c>
      <c r="T16" s="16">
        <v>1</v>
      </c>
      <c r="U16" s="16">
        <v>0</v>
      </c>
      <c r="V16" s="16">
        <v>92</v>
      </c>
      <c r="W16" s="5">
        <v>68646575.700000003</v>
      </c>
      <c r="X16" s="5">
        <v>59730790.700000003</v>
      </c>
      <c r="Y16" s="5">
        <v>68646575.700000003</v>
      </c>
      <c r="Z16" s="7">
        <v>0.87009999999999998</v>
      </c>
      <c r="AA16" t="s">
        <v>27845</v>
      </c>
      <c r="AB16" s="5">
        <v>68646575.700000003</v>
      </c>
      <c r="AC16" t="s">
        <v>810</v>
      </c>
      <c r="AD16" s="17">
        <v>42034</v>
      </c>
      <c r="AE16" s="17">
        <v>44790</v>
      </c>
      <c r="AF16" s="17">
        <v>41890</v>
      </c>
      <c r="AG16" s="17">
        <v>44528</v>
      </c>
      <c r="AH16" s="17">
        <v>44528</v>
      </c>
      <c r="AI16" s="17"/>
      <c r="AJ16" s="5">
        <v>80899759.530000001</v>
      </c>
      <c r="AK16" s="17">
        <v>44528</v>
      </c>
      <c r="AL16" t="s">
        <v>811</v>
      </c>
      <c r="AM16" t="s">
        <v>599</v>
      </c>
      <c r="AN16" s="17"/>
      <c r="AP16" t="s">
        <v>966</v>
      </c>
      <c r="AQ16" t="s">
        <v>970</v>
      </c>
      <c r="AR16" t="s">
        <v>27850</v>
      </c>
    </row>
    <row r="17" spans="2:44" ht="10" customHeight="1" outlineLevel="1" x14ac:dyDescent="0.15">
      <c r="B17" t="s">
        <v>169</v>
      </c>
      <c r="C17" t="s">
        <v>27838</v>
      </c>
      <c r="D17" t="s">
        <v>797</v>
      </c>
      <c r="E17" t="s">
        <v>798</v>
      </c>
      <c r="F17" t="s">
        <v>966</v>
      </c>
      <c r="H17" s="16">
        <v>1</v>
      </c>
      <c r="I17" t="s">
        <v>799</v>
      </c>
      <c r="J17" t="s">
        <v>602</v>
      </c>
      <c r="K17" t="s">
        <v>1070</v>
      </c>
      <c r="L17" t="s">
        <v>458</v>
      </c>
      <c r="M17" t="s">
        <v>745</v>
      </c>
      <c r="N17" t="s">
        <v>795</v>
      </c>
      <c r="O17" t="s">
        <v>796</v>
      </c>
      <c r="P17" t="s">
        <v>813</v>
      </c>
      <c r="Q17" t="s">
        <v>10430</v>
      </c>
      <c r="R17" t="s">
        <v>456</v>
      </c>
      <c r="S17" t="s">
        <v>598</v>
      </c>
      <c r="T17" s="16">
        <v>5</v>
      </c>
      <c r="U17" s="16">
        <v>4</v>
      </c>
      <c r="V17" s="16">
        <v>132</v>
      </c>
      <c r="W17" s="5">
        <v>63583303.990000002</v>
      </c>
      <c r="X17" s="5">
        <v>63893461.060000002</v>
      </c>
      <c r="Y17" s="5">
        <v>713726.99</v>
      </c>
      <c r="Z17" s="7">
        <v>1.0048999999999999</v>
      </c>
      <c r="AA17" t="s">
        <v>27839</v>
      </c>
      <c r="AB17" s="5">
        <v>63893461.060000002</v>
      </c>
      <c r="AC17" t="s">
        <v>800</v>
      </c>
      <c r="AD17" s="17">
        <v>42640</v>
      </c>
      <c r="AE17" s="17">
        <v>45924</v>
      </c>
      <c r="AF17" s="17">
        <v>42640</v>
      </c>
      <c r="AG17" s="17">
        <v>45563</v>
      </c>
      <c r="AH17" s="17">
        <v>45563</v>
      </c>
      <c r="AI17" s="17">
        <v>43373</v>
      </c>
      <c r="AJ17" s="5">
        <v>71199958.450000003</v>
      </c>
      <c r="AK17" s="17">
        <v>43373</v>
      </c>
      <c r="AL17" t="s">
        <v>801</v>
      </c>
      <c r="AM17" t="s">
        <v>599</v>
      </c>
      <c r="AN17" s="17">
        <v>45563</v>
      </c>
      <c r="AO17" t="s">
        <v>805</v>
      </c>
      <c r="AP17" t="s">
        <v>10430</v>
      </c>
      <c r="AQ17" t="s">
        <v>970</v>
      </c>
      <c r="AR17" t="s">
        <v>27851</v>
      </c>
    </row>
    <row r="18" spans="2:44" ht="10" customHeight="1" outlineLevel="1" x14ac:dyDescent="0.15">
      <c r="B18" t="s">
        <v>170</v>
      </c>
      <c r="C18" t="s">
        <v>27838</v>
      </c>
      <c r="D18" t="s">
        <v>797</v>
      </c>
      <c r="E18" t="s">
        <v>807</v>
      </c>
      <c r="F18" t="s">
        <v>10430</v>
      </c>
      <c r="G18" t="s">
        <v>814</v>
      </c>
      <c r="H18" s="16">
        <v>5</v>
      </c>
      <c r="I18" t="s">
        <v>809</v>
      </c>
      <c r="J18" t="s">
        <v>603</v>
      </c>
      <c r="K18" t="s">
        <v>1299</v>
      </c>
      <c r="L18" t="s">
        <v>458</v>
      </c>
      <c r="M18" t="s">
        <v>755</v>
      </c>
      <c r="N18" t="s">
        <v>795</v>
      </c>
      <c r="O18" t="s">
        <v>796</v>
      </c>
      <c r="P18" t="s">
        <v>806</v>
      </c>
      <c r="Q18" t="s">
        <v>10430</v>
      </c>
      <c r="R18" t="s">
        <v>456</v>
      </c>
      <c r="S18" t="s">
        <v>598</v>
      </c>
      <c r="T18" s="16">
        <v>19</v>
      </c>
      <c r="U18" s="16">
        <v>18</v>
      </c>
      <c r="V18" s="16">
        <v>123</v>
      </c>
      <c r="W18" s="5">
        <v>58865752.369999997</v>
      </c>
      <c r="X18" s="5">
        <v>58865752.369999997</v>
      </c>
      <c r="Y18" s="5">
        <v>7788888.4500000002</v>
      </c>
      <c r="Z18" s="7">
        <v>1</v>
      </c>
      <c r="AA18" t="s">
        <v>27839</v>
      </c>
      <c r="AB18" s="5">
        <v>58865752.369999997</v>
      </c>
      <c r="AC18" t="s">
        <v>800</v>
      </c>
      <c r="AD18" s="17">
        <v>44431</v>
      </c>
      <c r="AE18" s="17">
        <v>46097</v>
      </c>
      <c r="AF18" s="17">
        <v>44223</v>
      </c>
      <c r="AG18" s="17">
        <v>46288</v>
      </c>
      <c r="AH18" s="17">
        <v>46288</v>
      </c>
      <c r="AI18" s="17">
        <v>46047</v>
      </c>
      <c r="AJ18" s="5">
        <v>529000000</v>
      </c>
      <c r="AK18" s="17">
        <v>46047</v>
      </c>
      <c r="AL18" t="s">
        <v>801</v>
      </c>
      <c r="AM18" t="s">
        <v>599</v>
      </c>
      <c r="AN18" s="17">
        <v>46288</v>
      </c>
      <c r="AP18" t="s">
        <v>10430</v>
      </c>
      <c r="AQ18" t="s">
        <v>970</v>
      </c>
      <c r="AR18" t="s">
        <v>27852</v>
      </c>
    </row>
    <row r="19" spans="2:44" ht="10" customHeight="1" outlineLevel="1" x14ac:dyDescent="0.15">
      <c r="B19" t="s">
        <v>171</v>
      </c>
      <c r="C19" t="s">
        <v>27838</v>
      </c>
      <c r="D19" t="s">
        <v>797</v>
      </c>
      <c r="E19" t="s">
        <v>807</v>
      </c>
      <c r="F19" t="s">
        <v>10430</v>
      </c>
      <c r="G19" t="s">
        <v>814</v>
      </c>
      <c r="H19" s="16">
        <v>5</v>
      </c>
      <c r="I19" t="s">
        <v>815</v>
      </c>
      <c r="J19" t="s">
        <v>604</v>
      </c>
      <c r="K19" t="s">
        <v>1088</v>
      </c>
      <c r="L19" t="s">
        <v>458</v>
      </c>
      <c r="M19" t="s">
        <v>755</v>
      </c>
      <c r="N19" t="s">
        <v>795</v>
      </c>
      <c r="O19" t="s">
        <v>796</v>
      </c>
      <c r="P19" t="s">
        <v>806</v>
      </c>
      <c r="Q19" t="s">
        <v>10430</v>
      </c>
      <c r="R19" t="s">
        <v>456</v>
      </c>
      <c r="S19" t="s">
        <v>598</v>
      </c>
      <c r="T19" s="16">
        <v>7</v>
      </c>
      <c r="U19" s="16">
        <v>6</v>
      </c>
      <c r="V19" s="16">
        <v>54</v>
      </c>
      <c r="W19" s="5">
        <v>52884666.170000002</v>
      </c>
      <c r="X19" s="5">
        <v>52538608.689999998</v>
      </c>
      <c r="Y19" s="5">
        <v>885783.82</v>
      </c>
      <c r="Z19" s="7">
        <v>0.99350000000000005</v>
      </c>
      <c r="AA19" t="s">
        <v>27839</v>
      </c>
      <c r="AB19" s="5">
        <v>52538608.689999998</v>
      </c>
      <c r="AC19" t="s">
        <v>800</v>
      </c>
      <c r="AD19" s="17">
        <v>44757</v>
      </c>
      <c r="AE19" s="17">
        <v>46099</v>
      </c>
      <c r="AF19" s="17">
        <v>44223</v>
      </c>
      <c r="AG19" s="17">
        <v>46108</v>
      </c>
      <c r="AH19" s="17">
        <v>46108</v>
      </c>
      <c r="AI19" s="17">
        <v>46047</v>
      </c>
      <c r="AJ19" s="5">
        <v>529000000</v>
      </c>
      <c r="AK19" s="17">
        <v>46047</v>
      </c>
      <c r="AL19" t="s">
        <v>801</v>
      </c>
      <c r="AM19" t="s">
        <v>599</v>
      </c>
      <c r="AN19" s="17">
        <v>46108</v>
      </c>
      <c r="AP19" t="s">
        <v>10430</v>
      </c>
      <c r="AQ19" t="s">
        <v>970</v>
      </c>
      <c r="AR19" t="s">
        <v>27853</v>
      </c>
    </row>
    <row r="20" spans="2:44" ht="10" customHeight="1" outlineLevel="1" x14ac:dyDescent="0.15">
      <c r="B20" t="s">
        <v>172</v>
      </c>
      <c r="C20" t="s">
        <v>799</v>
      </c>
      <c r="D20" t="s">
        <v>799</v>
      </c>
      <c r="F20" t="s">
        <v>966</v>
      </c>
      <c r="H20" s="16">
        <v>1</v>
      </c>
      <c r="I20" t="s">
        <v>799</v>
      </c>
      <c r="J20" t="s">
        <v>639</v>
      </c>
      <c r="K20" t="s">
        <v>1029</v>
      </c>
      <c r="L20" t="s">
        <v>27841</v>
      </c>
      <c r="M20" t="s">
        <v>741</v>
      </c>
      <c r="N20" t="s">
        <v>795</v>
      </c>
      <c r="O20" t="s">
        <v>796</v>
      </c>
      <c r="P20" t="s">
        <v>837</v>
      </c>
      <c r="Q20" t="s">
        <v>10430</v>
      </c>
      <c r="R20" t="s">
        <v>531</v>
      </c>
      <c r="S20" t="s">
        <v>636</v>
      </c>
      <c r="T20" s="16">
        <v>1</v>
      </c>
      <c r="U20" s="16">
        <v>0</v>
      </c>
      <c r="V20" s="16">
        <v>9</v>
      </c>
      <c r="W20" s="5">
        <v>49793885.549999997</v>
      </c>
      <c r="X20" s="5">
        <v>49793885.549999997</v>
      </c>
      <c r="Y20" s="5">
        <v>53983571.689999998</v>
      </c>
      <c r="Z20" s="7">
        <v>1</v>
      </c>
      <c r="AA20" t="s">
        <v>27839</v>
      </c>
      <c r="AB20" s="5">
        <v>49793885.549999997</v>
      </c>
      <c r="AC20" t="s">
        <v>800</v>
      </c>
      <c r="AD20" s="17">
        <v>45237</v>
      </c>
      <c r="AE20" s="17">
        <v>46070</v>
      </c>
      <c r="AF20" s="17">
        <v>45237</v>
      </c>
      <c r="AG20" s="17">
        <v>46204</v>
      </c>
      <c r="AH20" s="17">
        <v>46204</v>
      </c>
      <c r="AI20" s="17"/>
      <c r="AJ20" s="5">
        <v>49793885.549999997</v>
      </c>
      <c r="AK20" s="17">
        <v>46204</v>
      </c>
      <c r="AL20" t="s">
        <v>811</v>
      </c>
      <c r="AM20" t="s">
        <v>599</v>
      </c>
      <c r="AN20" s="17"/>
      <c r="AP20" t="s">
        <v>966</v>
      </c>
      <c r="AQ20" t="s">
        <v>970</v>
      </c>
      <c r="AR20" t="s">
        <v>27854</v>
      </c>
    </row>
    <row r="21" spans="2:44" ht="10" customHeight="1" outlineLevel="1" x14ac:dyDescent="0.15">
      <c r="B21" t="s">
        <v>173</v>
      </c>
      <c r="C21" t="s">
        <v>27838</v>
      </c>
      <c r="D21" t="s">
        <v>797</v>
      </c>
      <c r="E21" t="s">
        <v>798</v>
      </c>
      <c r="F21" t="s">
        <v>966</v>
      </c>
      <c r="H21" s="16">
        <v>1</v>
      </c>
      <c r="I21" t="s">
        <v>799</v>
      </c>
      <c r="J21" t="s">
        <v>605</v>
      </c>
      <c r="K21" t="s">
        <v>1106</v>
      </c>
      <c r="L21" t="s">
        <v>27855</v>
      </c>
      <c r="M21" t="s">
        <v>739</v>
      </c>
      <c r="N21" t="s">
        <v>817</v>
      </c>
      <c r="O21" t="s">
        <v>818</v>
      </c>
      <c r="P21" t="s">
        <v>816</v>
      </c>
      <c r="Q21" t="s">
        <v>10430</v>
      </c>
      <c r="R21" t="s">
        <v>456</v>
      </c>
      <c r="S21" t="s">
        <v>598</v>
      </c>
      <c r="T21" s="16">
        <v>10</v>
      </c>
      <c r="U21" s="16">
        <v>9</v>
      </c>
      <c r="V21" s="16">
        <v>71</v>
      </c>
      <c r="W21" s="5">
        <v>49088738.420000002</v>
      </c>
      <c r="X21" s="5">
        <v>49009601.5</v>
      </c>
      <c r="Y21" s="5">
        <v>3818948</v>
      </c>
      <c r="Z21" s="7">
        <v>0.99839999999999995</v>
      </c>
      <c r="AA21" t="s">
        <v>27839</v>
      </c>
      <c r="AB21" s="5">
        <v>49009601.5</v>
      </c>
      <c r="AC21" t="s">
        <v>800</v>
      </c>
      <c r="AD21" s="17">
        <v>43685</v>
      </c>
      <c r="AE21" s="17">
        <v>45699</v>
      </c>
      <c r="AF21" s="17">
        <v>43242</v>
      </c>
      <c r="AG21" s="17">
        <v>46721</v>
      </c>
      <c r="AH21" s="17">
        <v>46721</v>
      </c>
      <c r="AI21" s="17">
        <v>46721</v>
      </c>
      <c r="AJ21" s="5">
        <v>4730000000</v>
      </c>
      <c r="AK21" s="17">
        <v>46721</v>
      </c>
      <c r="AL21" t="s">
        <v>801</v>
      </c>
      <c r="AM21" t="s">
        <v>599</v>
      </c>
      <c r="AN21" s="17">
        <v>45588</v>
      </c>
      <c r="AP21" t="s">
        <v>10430</v>
      </c>
      <c r="AQ21" t="s">
        <v>970</v>
      </c>
      <c r="AR21" t="s">
        <v>27856</v>
      </c>
    </row>
    <row r="22" spans="2:44" ht="10" customHeight="1" outlineLevel="1" x14ac:dyDescent="0.15">
      <c r="B22" t="s">
        <v>174</v>
      </c>
      <c r="C22" t="s">
        <v>799</v>
      </c>
      <c r="D22" t="s">
        <v>799</v>
      </c>
      <c r="F22" t="s">
        <v>966</v>
      </c>
      <c r="H22" s="16">
        <v>1</v>
      </c>
      <c r="I22" t="s">
        <v>799</v>
      </c>
      <c r="J22" t="s">
        <v>606</v>
      </c>
      <c r="K22" t="s">
        <v>1034</v>
      </c>
      <c r="L22" t="s">
        <v>27857</v>
      </c>
      <c r="M22" t="s">
        <v>740</v>
      </c>
      <c r="N22" t="s">
        <v>795</v>
      </c>
      <c r="O22" t="s">
        <v>796</v>
      </c>
      <c r="P22" t="s">
        <v>806</v>
      </c>
      <c r="Q22" t="s">
        <v>10430</v>
      </c>
      <c r="R22" t="s">
        <v>456</v>
      </c>
      <c r="S22" t="s">
        <v>598</v>
      </c>
      <c r="T22" s="16">
        <v>1</v>
      </c>
      <c r="U22" s="16">
        <v>0</v>
      </c>
      <c r="V22" s="16">
        <v>7</v>
      </c>
      <c r="W22" s="5">
        <v>47831720.259999998</v>
      </c>
      <c r="X22" s="5">
        <v>-1580494.85</v>
      </c>
      <c r="Y22" s="5">
        <v>47831720.259999998</v>
      </c>
      <c r="Z22" s="7">
        <v>-3.3000000000000002E-2</v>
      </c>
      <c r="AA22" t="s">
        <v>27858</v>
      </c>
      <c r="AB22" s="5">
        <v>47831720.259999998</v>
      </c>
      <c r="AC22" t="s">
        <v>810</v>
      </c>
      <c r="AD22" s="17">
        <v>42243</v>
      </c>
      <c r="AE22" s="17">
        <v>43642</v>
      </c>
      <c r="AF22" s="17">
        <v>40073</v>
      </c>
      <c r="AG22" s="17">
        <v>41953</v>
      </c>
      <c r="AH22" s="17">
        <v>41953</v>
      </c>
      <c r="AI22" s="17"/>
      <c r="AJ22" s="5">
        <v>48647499.5</v>
      </c>
      <c r="AK22" s="17">
        <v>41953</v>
      </c>
      <c r="AL22" t="s">
        <v>811</v>
      </c>
      <c r="AM22" t="s">
        <v>599</v>
      </c>
      <c r="AN22" s="17"/>
      <c r="AP22" t="s">
        <v>966</v>
      </c>
      <c r="AQ22" t="s">
        <v>970</v>
      </c>
      <c r="AR22" t="s">
        <v>27859</v>
      </c>
    </row>
    <row r="23" spans="2:44" ht="10" customHeight="1" outlineLevel="1" x14ac:dyDescent="0.15">
      <c r="B23" t="s">
        <v>175</v>
      </c>
      <c r="C23" t="s">
        <v>799</v>
      </c>
      <c r="D23" t="s">
        <v>799</v>
      </c>
      <c r="F23" t="s">
        <v>966</v>
      </c>
      <c r="H23" s="16">
        <v>1</v>
      </c>
      <c r="I23" t="s">
        <v>799</v>
      </c>
      <c r="J23" t="s">
        <v>640</v>
      </c>
      <c r="K23" t="s">
        <v>1044</v>
      </c>
      <c r="L23" t="s">
        <v>27841</v>
      </c>
      <c r="M23" t="s">
        <v>741</v>
      </c>
      <c r="N23" t="s">
        <v>795</v>
      </c>
      <c r="O23" t="s">
        <v>796</v>
      </c>
      <c r="P23" t="s">
        <v>837</v>
      </c>
      <c r="Q23" t="s">
        <v>10430</v>
      </c>
      <c r="R23" t="s">
        <v>531</v>
      </c>
      <c r="S23" t="s">
        <v>636</v>
      </c>
      <c r="T23" s="16">
        <v>1</v>
      </c>
      <c r="U23" s="16">
        <v>0</v>
      </c>
      <c r="V23" s="16">
        <v>1</v>
      </c>
      <c r="W23" s="5">
        <v>45830000</v>
      </c>
      <c r="X23" s="5">
        <v>45830000</v>
      </c>
      <c r="Y23" s="5">
        <v>47449579</v>
      </c>
      <c r="Z23" s="7">
        <v>1</v>
      </c>
      <c r="AA23" t="s">
        <v>27839</v>
      </c>
      <c r="AB23" s="5">
        <v>45830000</v>
      </c>
      <c r="AC23" t="s">
        <v>800</v>
      </c>
      <c r="AD23" s="17">
        <v>45926</v>
      </c>
      <c r="AE23" s="17">
        <v>45926</v>
      </c>
      <c r="AF23" s="17">
        <v>45929</v>
      </c>
      <c r="AG23" s="17">
        <v>47023</v>
      </c>
      <c r="AH23" s="17">
        <v>47023</v>
      </c>
      <c r="AI23" s="17"/>
      <c r="AJ23" s="5">
        <v>45830000</v>
      </c>
      <c r="AK23" s="17">
        <v>47023</v>
      </c>
      <c r="AL23" t="s">
        <v>811</v>
      </c>
      <c r="AM23" t="s">
        <v>599</v>
      </c>
      <c r="AN23" s="17"/>
      <c r="AP23" t="s">
        <v>966</v>
      </c>
      <c r="AQ23" t="s">
        <v>970</v>
      </c>
      <c r="AR23" t="s">
        <v>27860</v>
      </c>
    </row>
    <row r="24" spans="2:44" ht="10" customHeight="1" outlineLevel="1" x14ac:dyDescent="0.15">
      <c r="B24" t="s">
        <v>176</v>
      </c>
      <c r="C24" t="s">
        <v>799</v>
      </c>
      <c r="D24" t="s">
        <v>799</v>
      </c>
      <c r="F24" t="s">
        <v>966</v>
      </c>
      <c r="H24" s="16">
        <v>1</v>
      </c>
      <c r="I24" t="s">
        <v>799</v>
      </c>
      <c r="J24" t="s">
        <v>641</v>
      </c>
      <c r="K24" t="s">
        <v>1056</v>
      </c>
      <c r="L24" t="s">
        <v>27861</v>
      </c>
      <c r="M24" t="s">
        <v>748</v>
      </c>
      <c r="N24" t="s">
        <v>795</v>
      </c>
      <c r="O24" t="s">
        <v>796</v>
      </c>
      <c r="P24" t="s">
        <v>806</v>
      </c>
      <c r="Q24" t="s">
        <v>10430</v>
      </c>
      <c r="R24" t="s">
        <v>531</v>
      </c>
      <c r="S24" t="s">
        <v>636</v>
      </c>
      <c r="T24" s="16">
        <v>1</v>
      </c>
      <c r="U24" s="16">
        <v>0</v>
      </c>
      <c r="V24" s="16">
        <v>22</v>
      </c>
      <c r="W24" s="5">
        <v>39202272.960000001</v>
      </c>
      <c r="X24" s="5">
        <v>39202272.960000001</v>
      </c>
      <c r="Y24" s="5">
        <v>52247281.140000001</v>
      </c>
      <c r="Z24" s="7">
        <v>1</v>
      </c>
      <c r="AA24" t="s">
        <v>27839</v>
      </c>
      <c r="AB24" s="5">
        <v>39202272.960000001</v>
      </c>
      <c r="AC24" t="s">
        <v>800</v>
      </c>
      <c r="AD24" s="17">
        <v>45552</v>
      </c>
      <c r="AE24" s="17">
        <v>46087</v>
      </c>
      <c r="AF24" s="17">
        <v>45632</v>
      </c>
      <c r="AG24" s="17">
        <v>46084</v>
      </c>
      <c r="AH24" s="17">
        <v>46084</v>
      </c>
      <c r="AI24" s="17"/>
      <c r="AJ24" s="5">
        <v>40880708.960000001</v>
      </c>
      <c r="AK24" s="17">
        <v>46084</v>
      </c>
      <c r="AL24" t="s">
        <v>811</v>
      </c>
      <c r="AM24" t="s">
        <v>599</v>
      </c>
      <c r="AN24" s="17"/>
      <c r="AP24" t="s">
        <v>966</v>
      </c>
      <c r="AQ24" t="s">
        <v>970</v>
      </c>
      <c r="AR24" t="s">
        <v>27862</v>
      </c>
    </row>
    <row r="25" spans="2:44" ht="10" customHeight="1" outlineLevel="1" x14ac:dyDescent="0.15">
      <c r="B25" t="s">
        <v>177</v>
      </c>
      <c r="C25" t="s">
        <v>27838</v>
      </c>
      <c r="D25" t="s">
        <v>797</v>
      </c>
      <c r="E25" t="s">
        <v>798</v>
      </c>
      <c r="F25" t="s">
        <v>966</v>
      </c>
      <c r="H25" s="16">
        <v>1</v>
      </c>
      <c r="I25" t="s">
        <v>799</v>
      </c>
      <c r="J25" t="s">
        <v>638</v>
      </c>
      <c r="K25" t="s">
        <v>992</v>
      </c>
      <c r="L25" t="s">
        <v>27848</v>
      </c>
      <c r="M25" t="s">
        <v>739</v>
      </c>
      <c r="N25" t="s">
        <v>795</v>
      </c>
      <c r="O25" t="s">
        <v>796</v>
      </c>
      <c r="P25" t="s">
        <v>816</v>
      </c>
      <c r="Q25" t="s">
        <v>10430</v>
      </c>
      <c r="R25" t="s">
        <v>531</v>
      </c>
      <c r="S25" t="s">
        <v>636</v>
      </c>
      <c r="T25" s="16">
        <v>51</v>
      </c>
      <c r="U25" s="16">
        <v>50</v>
      </c>
      <c r="V25" s="16">
        <v>253</v>
      </c>
      <c r="W25" s="5">
        <v>38326999.280000001</v>
      </c>
      <c r="X25" s="5">
        <v>38326999.280000001</v>
      </c>
      <c r="Y25" s="5">
        <v>2830025.03</v>
      </c>
      <c r="Z25" s="7">
        <v>1</v>
      </c>
      <c r="AA25" t="s">
        <v>27839</v>
      </c>
      <c r="AB25" s="5">
        <v>38326999.280000001</v>
      </c>
      <c r="AC25" t="s">
        <v>800</v>
      </c>
      <c r="AD25" s="17">
        <v>42270</v>
      </c>
      <c r="AE25" s="17">
        <v>44796</v>
      </c>
      <c r="AF25" s="17">
        <v>42233</v>
      </c>
      <c r="AG25" s="17">
        <v>44076</v>
      </c>
      <c r="AH25" s="17">
        <v>44076</v>
      </c>
      <c r="AI25" s="17">
        <v>44059</v>
      </c>
      <c r="AJ25" s="5">
        <v>46492863</v>
      </c>
      <c r="AK25" s="17">
        <v>44059</v>
      </c>
      <c r="AL25" t="s">
        <v>801</v>
      </c>
      <c r="AM25" t="s">
        <v>599</v>
      </c>
      <c r="AN25" s="17">
        <v>44076</v>
      </c>
      <c r="AP25" t="s">
        <v>10430</v>
      </c>
      <c r="AQ25" t="s">
        <v>970</v>
      </c>
      <c r="AR25" t="s">
        <v>27863</v>
      </c>
    </row>
    <row r="26" spans="2:44" ht="10" customHeight="1" outlineLevel="1" x14ac:dyDescent="0.15">
      <c r="B26" t="s">
        <v>178</v>
      </c>
      <c r="C26" t="s">
        <v>799</v>
      </c>
      <c r="D26" t="s">
        <v>799</v>
      </c>
      <c r="F26" t="s">
        <v>966</v>
      </c>
      <c r="H26" s="16">
        <v>1</v>
      </c>
      <c r="I26" t="s">
        <v>799</v>
      </c>
      <c r="J26" t="s">
        <v>642</v>
      </c>
      <c r="K26" t="s">
        <v>1062</v>
      </c>
      <c r="L26" t="s">
        <v>27841</v>
      </c>
      <c r="M26" t="s">
        <v>741</v>
      </c>
      <c r="N26" t="s">
        <v>795</v>
      </c>
      <c r="O26" t="s">
        <v>818</v>
      </c>
      <c r="P26" t="s">
        <v>837</v>
      </c>
      <c r="Q26" t="s">
        <v>10430</v>
      </c>
      <c r="R26" t="s">
        <v>531</v>
      </c>
      <c r="S26" t="s">
        <v>636</v>
      </c>
      <c r="T26" s="16">
        <v>1</v>
      </c>
      <c r="U26" s="16">
        <v>0</v>
      </c>
      <c r="V26" s="16">
        <v>15</v>
      </c>
      <c r="W26" s="5">
        <v>38139690.170000002</v>
      </c>
      <c r="X26" s="5">
        <v>38139690.170000002</v>
      </c>
      <c r="Y26" s="5">
        <v>39451153.07</v>
      </c>
      <c r="Z26" s="7">
        <v>1</v>
      </c>
      <c r="AA26" t="s">
        <v>27839</v>
      </c>
      <c r="AB26" s="5">
        <v>38139690.170000002</v>
      </c>
      <c r="AC26" t="s">
        <v>800</v>
      </c>
      <c r="AD26" s="17">
        <v>43731</v>
      </c>
      <c r="AE26" s="17">
        <v>46030</v>
      </c>
      <c r="AF26" s="17">
        <v>43731</v>
      </c>
      <c r="AG26" s="17">
        <v>46180</v>
      </c>
      <c r="AH26" s="17">
        <v>46180</v>
      </c>
      <c r="AI26" s="17"/>
      <c r="AJ26" s="5">
        <v>38139690.170000002</v>
      </c>
      <c r="AK26" s="17">
        <v>46180</v>
      </c>
      <c r="AL26" t="s">
        <v>811</v>
      </c>
      <c r="AM26" t="s">
        <v>599</v>
      </c>
      <c r="AN26" s="17"/>
      <c r="AP26" t="s">
        <v>966</v>
      </c>
      <c r="AQ26" t="s">
        <v>970</v>
      </c>
      <c r="AR26" t="s">
        <v>27864</v>
      </c>
    </row>
    <row r="27" spans="2:44" ht="10" customHeight="1" outlineLevel="1" x14ac:dyDescent="0.15">
      <c r="B27" t="s">
        <v>179</v>
      </c>
      <c r="C27" t="s">
        <v>27838</v>
      </c>
      <c r="D27" t="s">
        <v>797</v>
      </c>
      <c r="E27" t="s">
        <v>807</v>
      </c>
      <c r="F27" t="s">
        <v>10430</v>
      </c>
      <c r="G27" t="s">
        <v>819</v>
      </c>
      <c r="H27" s="16">
        <v>8</v>
      </c>
      <c r="I27" t="s">
        <v>809</v>
      </c>
      <c r="J27" t="s">
        <v>603</v>
      </c>
      <c r="K27" t="s">
        <v>1299</v>
      </c>
      <c r="L27" t="s">
        <v>27848</v>
      </c>
      <c r="M27" t="s">
        <v>739</v>
      </c>
      <c r="N27" t="s">
        <v>795</v>
      </c>
      <c r="O27" t="s">
        <v>818</v>
      </c>
      <c r="P27" t="s">
        <v>816</v>
      </c>
      <c r="Q27" t="s">
        <v>10430</v>
      </c>
      <c r="R27" t="s">
        <v>456</v>
      </c>
      <c r="S27" t="s">
        <v>598</v>
      </c>
      <c r="T27" s="16">
        <v>38</v>
      </c>
      <c r="U27" s="16">
        <v>37</v>
      </c>
      <c r="V27" s="16">
        <v>278</v>
      </c>
      <c r="W27" s="5">
        <v>37038794.530000001</v>
      </c>
      <c r="X27" s="5">
        <v>37038794.530000001</v>
      </c>
      <c r="Y27" s="5">
        <v>3109387.99</v>
      </c>
      <c r="Z27" s="7">
        <v>1</v>
      </c>
      <c r="AA27" t="s">
        <v>27839</v>
      </c>
      <c r="AB27" s="5">
        <v>37038794.530000001</v>
      </c>
      <c r="AC27" t="s">
        <v>800</v>
      </c>
      <c r="AD27" s="17">
        <v>42429</v>
      </c>
      <c r="AE27" s="17">
        <v>45789</v>
      </c>
      <c r="AF27" s="17">
        <v>42426</v>
      </c>
      <c r="AG27" s="17">
        <v>44274</v>
      </c>
      <c r="AH27" s="17">
        <v>44274</v>
      </c>
      <c r="AI27" s="17">
        <v>44252</v>
      </c>
      <c r="AJ27" s="5">
        <v>47049413</v>
      </c>
      <c r="AK27" s="17">
        <v>44252</v>
      </c>
      <c r="AL27" t="s">
        <v>801</v>
      </c>
      <c r="AM27" t="s">
        <v>599</v>
      </c>
      <c r="AN27" s="17">
        <v>44274</v>
      </c>
      <c r="AP27" t="s">
        <v>10430</v>
      </c>
      <c r="AQ27" t="s">
        <v>970</v>
      </c>
      <c r="AR27" t="s">
        <v>27865</v>
      </c>
    </row>
    <row r="28" spans="2:44" ht="10" customHeight="1" outlineLevel="1" x14ac:dyDescent="0.15">
      <c r="B28" t="s">
        <v>180</v>
      </c>
      <c r="C28" t="s">
        <v>27838</v>
      </c>
      <c r="D28" t="s">
        <v>835</v>
      </c>
      <c r="E28" t="s">
        <v>798</v>
      </c>
      <c r="F28" t="s">
        <v>966</v>
      </c>
      <c r="H28" s="16">
        <v>1</v>
      </c>
      <c r="I28" t="s">
        <v>799</v>
      </c>
      <c r="J28" t="s">
        <v>608</v>
      </c>
      <c r="K28" t="s">
        <v>1184</v>
      </c>
      <c r="L28" t="s">
        <v>27866</v>
      </c>
      <c r="M28" t="s">
        <v>744</v>
      </c>
      <c r="N28" t="s">
        <v>795</v>
      </c>
      <c r="O28" t="s">
        <v>796</v>
      </c>
      <c r="P28" t="s">
        <v>806</v>
      </c>
      <c r="Q28" t="s">
        <v>10430</v>
      </c>
      <c r="R28" t="s">
        <v>531</v>
      </c>
      <c r="S28" t="s">
        <v>636</v>
      </c>
      <c r="T28" s="16">
        <v>8</v>
      </c>
      <c r="U28" s="16">
        <v>7</v>
      </c>
      <c r="V28" s="16">
        <v>48</v>
      </c>
      <c r="W28" s="5">
        <v>36991516.270000003</v>
      </c>
      <c r="X28" s="5">
        <v>36748684.32</v>
      </c>
      <c r="Y28" s="5">
        <v>2325720.34</v>
      </c>
      <c r="Z28" s="7">
        <v>0.99339999999999995</v>
      </c>
      <c r="AA28" t="s">
        <v>27839</v>
      </c>
      <c r="AB28" s="5">
        <v>36748684.32</v>
      </c>
      <c r="AC28" t="s">
        <v>800</v>
      </c>
      <c r="AD28" s="17">
        <v>44095</v>
      </c>
      <c r="AE28" s="17">
        <v>45460</v>
      </c>
      <c r="AF28" s="17">
        <v>44092</v>
      </c>
      <c r="AG28" s="17">
        <v>45356</v>
      </c>
      <c r="AH28" s="17">
        <v>45356</v>
      </c>
      <c r="AI28" s="17">
        <v>45186</v>
      </c>
      <c r="AJ28" s="5">
        <v>0</v>
      </c>
      <c r="AK28" s="17">
        <v>45186</v>
      </c>
      <c r="AL28" t="s">
        <v>836</v>
      </c>
      <c r="AM28" t="s">
        <v>631</v>
      </c>
      <c r="AN28" s="17">
        <v>45356</v>
      </c>
      <c r="AP28" t="s">
        <v>966</v>
      </c>
      <c r="AQ28" t="s">
        <v>970</v>
      </c>
      <c r="AR28" t="s">
        <v>27867</v>
      </c>
    </row>
    <row r="29" spans="2:44" ht="10" customHeight="1" outlineLevel="1" x14ac:dyDescent="0.15">
      <c r="B29" t="s">
        <v>181</v>
      </c>
      <c r="C29" t="s">
        <v>799</v>
      </c>
      <c r="D29" t="s">
        <v>799</v>
      </c>
      <c r="F29" t="s">
        <v>966</v>
      </c>
      <c r="H29" s="16">
        <v>1</v>
      </c>
      <c r="I29" t="s">
        <v>799</v>
      </c>
      <c r="J29" t="s">
        <v>643</v>
      </c>
      <c r="K29" t="s">
        <v>1074</v>
      </c>
      <c r="L29" t="s">
        <v>27841</v>
      </c>
      <c r="M29" t="s">
        <v>743</v>
      </c>
      <c r="N29" t="s">
        <v>795</v>
      </c>
      <c r="O29" t="s">
        <v>818</v>
      </c>
      <c r="P29" t="s">
        <v>821</v>
      </c>
      <c r="Q29" t="s">
        <v>10430</v>
      </c>
      <c r="R29" t="s">
        <v>531</v>
      </c>
      <c r="S29" t="s">
        <v>636</v>
      </c>
      <c r="T29" s="16">
        <v>1</v>
      </c>
      <c r="U29" s="16">
        <v>0</v>
      </c>
      <c r="V29" s="16">
        <v>2</v>
      </c>
      <c r="W29" s="5">
        <v>30000000</v>
      </c>
      <c r="X29" s="5">
        <v>30000000</v>
      </c>
      <c r="Y29" s="5">
        <v>30000000</v>
      </c>
      <c r="Z29" s="7">
        <v>1</v>
      </c>
      <c r="AA29" t="s">
        <v>27839</v>
      </c>
      <c r="AB29" s="5">
        <v>30000000</v>
      </c>
      <c r="AC29" t="s">
        <v>800</v>
      </c>
      <c r="AD29" s="17">
        <v>45602</v>
      </c>
      <c r="AE29" s="17">
        <v>45820</v>
      </c>
      <c r="AF29" s="17">
        <v>45602</v>
      </c>
      <c r="AG29" s="17">
        <v>46587</v>
      </c>
      <c r="AH29" s="17">
        <v>46587</v>
      </c>
      <c r="AI29" s="17"/>
      <c r="AJ29" s="5">
        <v>30000000</v>
      </c>
      <c r="AK29" s="17">
        <v>46587</v>
      </c>
      <c r="AL29" t="s">
        <v>811</v>
      </c>
      <c r="AM29" t="s">
        <v>599</v>
      </c>
      <c r="AN29" s="17"/>
      <c r="AP29" t="s">
        <v>966</v>
      </c>
      <c r="AQ29" t="s">
        <v>970</v>
      </c>
      <c r="AR29" t="s">
        <v>27868</v>
      </c>
    </row>
    <row r="30" spans="2:44" ht="10" customHeight="1" outlineLevel="1" x14ac:dyDescent="0.15">
      <c r="B30" t="s">
        <v>182</v>
      </c>
      <c r="C30" t="s">
        <v>799</v>
      </c>
      <c r="D30" t="s">
        <v>799</v>
      </c>
      <c r="F30" t="s">
        <v>966</v>
      </c>
      <c r="H30" s="16">
        <v>1</v>
      </c>
      <c r="I30" t="s">
        <v>799</v>
      </c>
      <c r="J30" t="s">
        <v>607</v>
      </c>
      <c r="K30" t="s">
        <v>1079</v>
      </c>
      <c r="L30" t="s">
        <v>458</v>
      </c>
      <c r="M30" t="s">
        <v>736</v>
      </c>
      <c r="N30" t="s">
        <v>803</v>
      </c>
      <c r="O30" t="s">
        <v>804</v>
      </c>
      <c r="P30" t="s">
        <v>820</v>
      </c>
      <c r="Q30" t="s">
        <v>10430</v>
      </c>
      <c r="R30" t="s">
        <v>456</v>
      </c>
      <c r="S30" t="s">
        <v>598</v>
      </c>
      <c r="T30" s="16">
        <v>1</v>
      </c>
      <c r="U30" s="16">
        <v>0</v>
      </c>
      <c r="V30" s="16">
        <v>11</v>
      </c>
      <c r="W30" s="5">
        <v>29067882.739999998</v>
      </c>
      <c r="X30" s="5">
        <v>29067882.739999998</v>
      </c>
      <c r="Y30" s="5">
        <v>29067882.739999998</v>
      </c>
      <c r="Z30" s="7">
        <v>1</v>
      </c>
      <c r="AA30" t="s">
        <v>27839</v>
      </c>
      <c r="AB30" s="5">
        <v>29067882.739999998</v>
      </c>
      <c r="AC30" t="s">
        <v>800</v>
      </c>
      <c r="AD30" s="17">
        <v>44467</v>
      </c>
      <c r="AE30" s="17">
        <v>45377</v>
      </c>
      <c r="AF30" s="17">
        <v>44467</v>
      </c>
      <c r="AG30" s="17">
        <v>46227</v>
      </c>
      <c r="AH30" s="17">
        <v>46227</v>
      </c>
      <c r="AI30" s="17"/>
      <c r="AJ30" s="5">
        <v>29067882.739999998</v>
      </c>
      <c r="AK30" s="17">
        <v>46227</v>
      </c>
      <c r="AL30" t="s">
        <v>811</v>
      </c>
      <c r="AM30" t="s">
        <v>599</v>
      </c>
      <c r="AN30" s="17"/>
      <c r="AP30" t="s">
        <v>966</v>
      </c>
      <c r="AQ30" t="s">
        <v>970</v>
      </c>
      <c r="AR30" t="s">
        <v>27869</v>
      </c>
    </row>
    <row r="31" spans="2:44" ht="10" customHeight="1" outlineLevel="1" x14ac:dyDescent="0.15">
      <c r="B31" t="s">
        <v>183</v>
      </c>
      <c r="C31" t="s">
        <v>27838</v>
      </c>
      <c r="D31" t="s">
        <v>835</v>
      </c>
      <c r="E31" t="s">
        <v>798</v>
      </c>
      <c r="F31" t="s">
        <v>966</v>
      </c>
      <c r="H31" s="16">
        <v>1</v>
      </c>
      <c r="I31" t="s">
        <v>799</v>
      </c>
      <c r="J31" t="s">
        <v>604</v>
      </c>
      <c r="K31" t="s">
        <v>1088</v>
      </c>
      <c r="L31" t="s">
        <v>27841</v>
      </c>
      <c r="M31" t="s">
        <v>740</v>
      </c>
      <c r="N31" t="s">
        <v>795</v>
      </c>
      <c r="O31" t="s">
        <v>818</v>
      </c>
      <c r="P31" t="s">
        <v>806</v>
      </c>
      <c r="Q31" t="s">
        <v>10430</v>
      </c>
      <c r="R31" t="s">
        <v>531</v>
      </c>
      <c r="S31" t="s">
        <v>636</v>
      </c>
      <c r="T31" s="16">
        <v>3</v>
      </c>
      <c r="U31" s="16">
        <v>2</v>
      </c>
      <c r="V31" s="16">
        <v>34</v>
      </c>
      <c r="W31" s="5">
        <v>28518344.309999999</v>
      </c>
      <c r="X31" s="5">
        <v>20284135.309999999</v>
      </c>
      <c r="Y31" s="5">
        <v>12388296.5</v>
      </c>
      <c r="Z31" s="7">
        <v>0.71130000000000004</v>
      </c>
      <c r="AA31" t="s">
        <v>27845</v>
      </c>
      <c r="AB31" s="5">
        <v>28518344.309999999</v>
      </c>
      <c r="AC31" t="s">
        <v>810</v>
      </c>
      <c r="AD31" s="17">
        <v>42562</v>
      </c>
      <c r="AE31" s="17">
        <v>45839</v>
      </c>
      <c r="AF31" s="17">
        <v>39084</v>
      </c>
      <c r="AG31" s="17">
        <v>55147</v>
      </c>
      <c r="AH31" s="17">
        <v>55147</v>
      </c>
      <c r="AI31" s="17">
        <v>55147</v>
      </c>
      <c r="AJ31" s="5">
        <v>400000000000</v>
      </c>
      <c r="AK31" s="17">
        <v>55147</v>
      </c>
      <c r="AL31" t="s">
        <v>836</v>
      </c>
      <c r="AM31" t="s">
        <v>631</v>
      </c>
      <c r="AN31" s="17">
        <v>43937</v>
      </c>
      <c r="AO31" t="s">
        <v>838</v>
      </c>
      <c r="AP31" t="s">
        <v>10430</v>
      </c>
      <c r="AQ31" t="s">
        <v>970</v>
      </c>
      <c r="AR31" t="s">
        <v>27870</v>
      </c>
    </row>
    <row r="32" spans="2:44" ht="10" customHeight="1" outlineLevel="1" x14ac:dyDescent="0.15">
      <c r="B32" t="s">
        <v>184</v>
      </c>
      <c r="C32" t="s">
        <v>27838</v>
      </c>
      <c r="D32" t="s">
        <v>835</v>
      </c>
      <c r="E32" t="s">
        <v>807</v>
      </c>
      <c r="F32" t="s">
        <v>10430</v>
      </c>
      <c r="H32" s="16">
        <v>1</v>
      </c>
      <c r="I32" t="s">
        <v>799</v>
      </c>
      <c r="J32" t="s">
        <v>637</v>
      </c>
      <c r="K32" t="s">
        <v>1053</v>
      </c>
      <c r="L32" t="s">
        <v>27871</v>
      </c>
      <c r="M32" t="s">
        <v>744</v>
      </c>
      <c r="N32" t="s">
        <v>795</v>
      </c>
      <c r="O32" t="s">
        <v>796</v>
      </c>
      <c r="P32" t="s">
        <v>806</v>
      </c>
      <c r="Q32" t="s">
        <v>10430</v>
      </c>
      <c r="R32" t="s">
        <v>531</v>
      </c>
      <c r="S32" t="s">
        <v>636</v>
      </c>
      <c r="T32" s="16">
        <v>14</v>
      </c>
      <c r="U32" s="16">
        <v>13</v>
      </c>
      <c r="V32" s="16">
        <v>55</v>
      </c>
      <c r="W32" s="5">
        <v>28074823.52</v>
      </c>
      <c r="X32" s="5">
        <v>-1542645.61</v>
      </c>
      <c r="Y32" s="5">
        <v>6787675.8200000003</v>
      </c>
      <c r="Z32" s="7">
        <v>-5.4899999999999997E-2</v>
      </c>
      <c r="AA32" t="s">
        <v>27858</v>
      </c>
      <c r="AB32" s="5">
        <v>28074823.52</v>
      </c>
      <c r="AC32" t="s">
        <v>810</v>
      </c>
      <c r="AD32" s="17">
        <v>42013</v>
      </c>
      <c r="AE32" s="17">
        <v>44104</v>
      </c>
      <c r="AF32" s="17">
        <v>41730</v>
      </c>
      <c r="AG32" s="17">
        <v>43357</v>
      </c>
      <c r="AH32" s="17">
        <v>43357</v>
      </c>
      <c r="AI32" s="17">
        <v>43149</v>
      </c>
      <c r="AJ32" s="5">
        <v>0</v>
      </c>
      <c r="AK32" s="17">
        <v>43149</v>
      </c>
      <c r="AL32" t="s">
        <v>836</v>
      </c>
      <c r="AM32" t="s">
        <v>631</v>
      </c>
      <c r="AN32" s="17">
        <v>43357</v>
      </c>
      <c r="AP32" t="s">
        <v>10430</v>
      </c>
      <c r="AQ32" t="s">
        <v>970</v>
      </c>
      <c r="AR32" t="s">
        <v>27872</v>
      </c>
    </row>
    <row r="33" spans="2:44" ht="10" customHeight="1" outlineLevel="1" x14ac:dyDescent="0.15">
      <c r="B33" t="s">
        <v>185</v>
      </c>
      <c r="C33" t="s">
        <v>799</v>
      </c>
      <c r="D33" t="s">
        <v>799</v>
      </c>
      <c r="F33" t="s">
        <v>966</v>
      </c>
      <c r="H33" s="16">
        <v>1</v>
      </c>
      <c r="I33" t="s">
        <v>799</v>
      </c>
      <c r="J33" t="s">
        <v>604</v>
      </c>
      <c r="K33" t="s">
        <v>1088</v>
      </c>
      <c r="L33" t="s">
        <v>27841</v>
      </c>
      <c r="M33" t="s">
        <v>740</v>
      </c>
      <c r="N33" t="s">
        <v>795</v>
      </c>
      <c r="O33" t="s">
        <v>818</v>
      </c>
      <c r="P33" t="s">
        <v>806</v>
      </c>
      <c r="Q33" t="s">
        <v>10430</v>
      </c>
      <c r="R33" t="s">
        <v>531</v>
      </c>
      <c r="S33" t="s">
        <v>636</v>
      </c>
      <c r="T33" s="16">
        <v>1</v>
      </c>
      <c r="U33" s="16">
        <v>0</v>
      </c>
      <c r="V33" s="16">
        <v>11</v>
      </c>
      <c r="W33" s="5">
        <v>27797240.379999999</v>
      </c>
      <c r="X33" s="5">
        <v>27797240.379999999</v>
      </c>
      <c r="Y33" s="5">
        <v>27797240.379999999</v>
      </c>
      <c r="Z33" s="7">
        <v>1</v>
      </c>
      <c r="AA33" t="s">
        <v>27839</v>
      </c>
      <c r="AB33" s="5">
        <v>27797240.379999999</v>
      </c>
      <c r="AC33" t="s">
        <v>800</v>
      </c>
      <c r="AD33" s="17">
        <v>44462</v>
      </c>
      <c r="AE33" s="17">
        <v>45178</v>
      </c>
      <c r="AF33" s="17">
        <v>44463</v>
      </c>
      <c r="AG33" s="17">
        <v>45068</v>
      </c>
      <c r="AH33" s="17">
        <v>45068</v>
      </c>
      <c r="AI33" s="17"/>
      <c r="AJ33" s="5">
        <v>28338860.5</v>
      </c>
      <c r="AK33" s="17">
        <v>45068</v>
      </c>
      <c r="AL33" t="s">
        <v>811</v>
      </c>
      <c r="AM33" t="s">
        <v>599</v>
      </c>
      <c r="AN33" s="17"/>
      <c r="AP33" t="s">
        <v>966</v>
      </c>
      <c r="AQ33" t="s">
        <v>970</v>
      </c>
      <c r="AR33" t="s">
        <v>27873</v>
      </c>
    </row>
    <row r="34" spans="2:44" ht="10" customHeight="1" outlineLevel="1" x14ac:dyDescent="0.15">
      <c r="B34" t="s">
        <v>186</v>
      </c>
      <c r="C34" t="s">
        <v>27838</v>
      </c>
      <c r="D34" t="s">
        <v>797</v>
      </c>
      <c r="E34" t="s">
        <v>807</v>
      </c>
      <c r="F34" t="s">
        <v>10430</v>
      </c>
      <c r="G34" t="s">
        <v>819</v>
      </c>
      <c r="H34" s="16">
        <v>8</v>
      </c>
      <c r="I34" t="s">
        <v>815</v>
      </c>
      <c r="J34" t="s">
        <v>604</v>
      </c>
      <c r="K34" t="s">
        <v>1088</v>
      </c>
      <c r="L34" t="s">
        <v>27848</v>
      </c>
      <c r="M34" t="s">
        <v>739</v>
      </c>
      <c r="N34" t="s">
        <v>795</v>
      </c>
      <c r="O34" t="s">
        <v>818</v>
      </c>
      <c r="P34" t="s">
        <v>816</v>
      </c>
      <c r="Q34" t="s">
        <v>10430</v>
      </c>
      <c r="R34" t="s">
        <v>456</v>
      </c>
      <c r="S34" t="s">
        <v>598</v>
      </c>
      <c r="T34" s="16">
        <v>20</v>
      </c>
      <c r="U34" s="16">
        <v>19</v>
      </c>
      <c r="V34" s="16">
        <v>153</v>
      </c>
      <c r="W34" s="5">
        <v>26601532.91</v>
      </c>
      <c r="X34" s="5">
        <v>26743804.25</v>
      </c>
      <c r="Y34" s="5">
        <v>11812977.18</v>
      </c>
      <c r="Z34" s="7">
        <v>1.0053000000000001</v>
      </c>
      <c r="AA34" t="s">
        <v>27839</v>
      </c>
      <c r="AB34" s="5">
        <v>26743804.25</v>
      </c>
      <c r="AC34" t="s">
        <v>800</v>
      </c>
      <c r="AD34" s="17">
        <v>42429</v>
      </c>
      <c r="AE34" s="17">
        <v>44580</v>
      </c>
      <c r="AF34" s="17">
        <v>42426</v>
      </c>
      <c r="AG34" s="17">
        <v>44502</v>
      </c>
      <c r="AH34" s="17">
        <v>44502</v>
      </c>
      <c r="AI34" s="17">
        <v>44253</v>
      </c>
      <c r="AJ34" s="5">
        <v>98211300.310000002</v>
      </c>
      <c r="AK34" s="17">
        <v>44253</v>
      </c>
      <c r="AL34" t="s">
        <v>801</v>
      </c>
      <c r="AM34" t="s">
        <v>599</v>
      </c>
      <c r="AN34" s="17">
        <v>44502</v>
      </c>
      <c r="AP34" t="s">
        <v>10430</v>
      </c>
      <c r="AQ34" t="s">
        <v>970</v>
      </c>
      <c r="AR34" t="s">
        <v>27874</v>
      </c>
    </row>
    <row r="35" spans="2:44" ht="10" customHeight="1" outlineLevel="1" x14ac:dyDescent="0.15">
      <c r="B35" t="s">
        <v>187</v>
      </c>
      <c r="C35" t="s">
        <v>799</v>
      </c>
      <c r="D35" t="s">
        <v>799</v>
      </c>
      <c r="F35" t="s">
        <v>966</v>
      </c>
      <c r="H35" s="16">
        <v>1</v>
      </c>
      <c r="I35" t="s">
        <v>799</v>
      </c>
      <c r="J35" t="s">
        <v>642</v>
      </c>
      <c r="K35" t="s">
        <v>1062</v>
      </c>
      <c r="L35" t="s">
        <v>27841</v>
      </c>
      <c r="M35" t="s">
        <v>745</v>
      </c>
      <c r="N35" t="s">
        <v>795</v>
      </c>
      <c r="O35" t="s">
        <v>818</v>
      </c>
      <c r="P35" t="s">
        <v>813</v>
      </c>
      <c r="Q35" t="s">
        <v>10430</v>
      </c>
      <c r="R35" t="s">
        <v>531</v>
      </c>
      <c r="S35" t="s">
        <v>636</v>
      </c>
      <c r="T35" s="16">
        <v>1</v>
      </c>
      <c r="U35" s="16">
        <v>0</v>
      </c>
      <c r="V35" s="16">
        <v>3</v>
      </c>
      <c r="W35" s="5">
        <v>24767828.359999999</v>
      </c>
      <c r="X35" s="5">
        <v>24767828.359999999</v>
      </c>
      <c r="Y35" s="5">
        <v>26358986.030000001</v>
      </c>
      <c r="Z35" s="7">
        <v>1</v>
      </c>
      <c r="AA35" t="s">
        <v>27839</v>
      </c>
      <c r="AB35" s="5">
        <v>24767828.359999999</v>
      </c>
      <c r="AC35" t="s">
        <v>800</v>
      </c>
      <c r="AD35" s="17">
        <v>44260</v>
      </c>
      <c r="AE35" s="17">
        <v>45880</v>
      </c>
      <c r="AF35" s="17">
        <v>44267</v>
      </c>
      <c r="AG35" s="17">
        <v>46306</v>
      </c>
      <c r="AH35" s="17">
        <v>46306</v>
      </c>
      <c r="AI35" s="17"/>
      <c r="AJ35" s="5">
        <v>24767828.359999999</v>
      </c>
      <c r="AK35" s="17">
        <v>46306</v>
      </c>
      <c r="AL35" t="s">
        <v>811</v>
      </c>
      <c r="AM35" t="s">
        <v>599</v>
      </c>
      <c r="AN35" s="17"/>
      <c r="AP35" t="s">
        <v>966</v>
      </c>
      <c r="AQ35" t="s">
        <v>970</v>
      </c>
      <c r="AR35" t="s">
        <v>27875</v>
      </c>
    </row>
    <row r="36" spans="2:44" ht="10" customHeight="1" outlineLevel="1" x14ac:dyDescent="0.15">
      <c r="B36" t="s">
        <v>188</v>
      </c>
      <c r="C36" t="s">
        <v>27838</v>
      </c>
      <c r="D36" t="s">
        <v>797</v>
      </c>
      <c r="E36" t="s">
        <v>798</v>
      </c>
      <c r="F36" t="s">
        <v>966</v>
      </c>
      <c r="H36" s="16">
        <v>1</v>
      </c>
      <c r="I36" t="s">
        <v>799</v>
      </c>
      <c r="J36" t="s">
        <v>644</v>
      </c>
      <c r="K36" t="s">
        <v>1926</v>
      </c>
      <c r="L36" t="s">
        <v>27876</v>
      </c>
      <c r="M36" t="s">
        <v>738</v>
      </c>
      <c r="N36" t="s">
        <v>803</v>
      </c>
      <c r="O36" t="s">
        <v>804</v>
      </c>
      <c r="P36" t="s">
        <v>794</v>
      </c>
      <c r="Q36" t="s">
        <v>10430</v>
      </c>
      <c r="R36" t="s">
        <v>645</v>
      </c>
      <c r="S36" t="s">
        <v>636</v>
      </c>
      <c r="T36" s="16">
        <v>31</v>
      </c>
      <c r="U36" s="16">
        <v>30</v>
      </c>
      <c r="V36" s="16">
        <v>43</v>
      </c>
      <c r="W36" s="5">
        <v>24203791.010000002</v>
      </c>
      <c r="X36" s="5">
        <v>436059.78</v>
      </c>
      <c r="Y36" s="5">
        <v>6798</v>
      </c>
      <c r="Z36" s="7">
        <v>1.7999999999999999E-2</v>
      </c>
      <c r="AA36" t="s">
        <v>27845</v>
      </c>
      <c r="AB36" s="5">
        <v>24203791.010000002</v>
      </c>
      <c r="AC36" t="s">
        <v>810</v>
      </c>
      <c r="AD36" s="17">
        <v>42076</v>
      </c>
      <c r="AE36" s="17">
        <v>43343</v>
      </c>
      <c r="AF36" s="17">
        <v>40814</v>
      </c>
      <c r="AG36" s="17">
        <v>42643</v>
      </c>
      <c r="AH36" s="17">
        <v>42643</v>
      </c>
      <c r="AI36" s="17">
        <v>42277</v>
      </c>
      <c r="AJ36" s="5">
        <v>34555294.979999997</v>
      </c>
      <c r="AK36" s="17">
        <v>42277</v>
      </c>
      <c r="AL36" t="s">
        <v>801</v>
      </c>
      <c r="AM36" t="s">
        <v>599</v>
      </c>
      <c r="AN36" s="17">
        <v>42643</v>
      </c>
      <c r="AP36" t="s">
        <v>10430</v>
      </c>
      <c r="AQ36" t="s">
        <v>970</v>
      </c>
      <c r="AR36" t="s">
        <v>27877</v>
      </c>
    </row>
    <row r="37" spans="2:44" ht="10" customHeight="1" outlineLevel="1" x14ac:dyDescent="0.15">
      <c r="B37" t="s">
        <v>189</v>
      </c>
      <c r="C37" t="s">
        <v>27838</v>
      </c>
      <c r="D37" t="s">
        <v>835</v>
      </c>
      <c r="E37" t="s">
        <v>798</v>
      </c>
      <c r="F37" t="s">
        <v>966</v>
      </c>
      <c r="H37" s="16">
        <v>1</v>
      </c>
      <c r="I37" t="s">
        <v>799</v>
      </c>
      <c r="J37" t="s">
        <v>646</v>
      </c>
      <c r="K37" t="s">
        <v>1158</v>
      </c>
      <c r="L37" t="s">
        <v>27866</v>
      </c>
      <c r="M37" t="s">
        <v>744</v>
      </c>
      <c r="N37" t="s">
        <v>795</v>
      </c>
      <c r="O37" t="s">
        <v>796</v>
      </c>
      <c r="P37" t="s">
        <v>806</v>
      </c>
      <c r="Q37" t="s">
        <v>10430</v>
      </c>
      <c r="R37" t="s">
        <v>531</v>
      </c>
      <c r="S37" t="s">
        <v>636</v>
      </c>
      <c r="T37" s="16">
        <v>3</v>
      </c>
      <c r="U37" s="16">
        <v>2</v>
      </c>
      <c r="V37" s="16">
        <v>23</v>
      </c>
      <c r="W37" s="5">
        <v>24676200.370000001</v>
      </c>
      <c r="X37" s="5">
        <v>23844644.760000002</v>
      </c>
      <c r="Y37" s="5">
        <v>3152366.66</v>
      </c>
      <c r="Z37" s="7">
        <v>0.96630000000000005</v>
      </c>
      <c r="AA37" t="s">
        <v>27839</v>
      </c>
      <c r="AB37" s="5">
        <v>23844644.760000002</v>
      </c>
      <c r="AC37" t="s">
        <v>800</v>
      </c>
      <c r="AD37" s="17">
        <v>45160</v>
      </c>
      <c r="AE37" s="17">
        <v>46078</v>
      </c>
      <c r="AF37" s="17">
        <v>45159</v>
      </c>
      <c r="AG37" s="17">
        <v>46254</v>
      </c>
      <c r="AH37" s="17">
        <v>46108</v>
      </c>
      <c r="AI37" s="17">
        <v>46254</v>
      </c>
      <c r="AJ37" s="5">
        <v>0</v>
      </c>
      <c r="AK37" s="17">
        <v>46254</v>
      </c>
      <c r="AL37" t="s">
        <v>836</v>
      </c>
      <c r="AM37" t="s">
        <v>631</v>
      </c>
      <c r="AN37" s="17">
        <v>46108</v>
      </c>
      <c r="AP37" t="s">
        <v>966</v>
      </c>
      <c r="AQ37" t="s">
        <v>970</v>
      </c>
      <c r="AR37" t="s">
        <v>27878</v>
      </c>
    </row>
    <row r="38" spans="2:44" ht="10" customHeight="1" outlineLevel="1" x14ac:dyDescent="0.15">
      <c r="B38" t="s">
        <v>190</v>
      </c>
      <c r="C38" t="s">
        <v>27838</v>
      </c>
      <c r="D38" t="s">
        <v>797</v>
      </c>
      <c r="E38" t="s">
        <v>798</v>
      </c>
      <c r="F38" t="s">
        <v>966</v>
      </c>
      <c r="H38" s="16">
        <v>1</v>
      </c>
      <c r="I38" t="s">
        <v>799</v>
      </c>
      <c r="J38" t="s">
        <v>608</v>
      </c>
      <c r="K38" t="s">
        <v>1184</v>
      </c>
      <c r="L38" t="s">
        <v>27848</v>
      </c>
      <c r="M38" t="s">
        <v>739</v>
      </c>
      <c r="N38" t="s">
        <v>795</v>
      </c>
      <c r="O38" t="s">
        <v>796</v>
      </c>
      <c r="P38" t="s">
        <v>816</v>
      </c>
      <c r="Q38" t="s">
        <v>10430</v>
      </c>
      <c r="R38" t="s">
        <v>456</v>
      </c>
      <c r="S38" t="s">
        <v>598</v>
      </c>
      <c r="T38" s="16">
        <v>7</v>
      </c>
      <c r="U38" s="16">
        <v>6</v>
      </c>
      <c r="V38" s="16">
        <v>42</v>
      </c>
      <c r="W38" s="5">
        <v>23513505.989999998</v>
      </c>
      <c r="X38" s="5">
        <v>2417065.83</v>
      </c>
      <c r="Y38" s="5">
        <v>-35753.440000000002</v>
      </c>
      <c r="Z38" s="7">
        <v>0.1028</v>
      </c>
      <c r="AA38" t="s">
        <v>27845</v>
      </c>
      <c r="AB38" s="5">
        <v>23513505.989999998</v>
      </c>
      <c r="AC38" t="s">
        <v>810</v>
      </c>
      <c r="AD38" s="17">
        <v>42029</v>
      </c>
      <c r="AE38" s="17">
        <v>42548</v>
      </c>
      <c r="AF38" s="17">
        <v>41065</v>
      </c>
      <c r="AG38" s="17">
        <v>42510</v>
      </c>
      <c r="AH38" s="17">
        <v>42510</v>
      </c>
      <c r="AI38" s="17">
        <v>42159</v>
      </c>
      <c r="AJ38" s="5">
        <v>147579981.75</v>
      </c>
      <c r="AK38" s="17">
        <v>42159</v>
      </c>
      <c r="AL38" t="s">
        <v>801</v>
      </c>
      <c r="AM38" t="s">
        <v>599</v>
      </c>
      <c r="AN38" s="17">
        <v>42510</v>
      </c>
      <c r="AP38" t="s">
        <v>10430</v>
      </c>
      <c r="AQ38" t="s">
        <v>970</v>
      </c>
      <c r="AR38" t="s">
        <v>27879</v>
      </c>
    </row>
    <row r="39" spans="2:44" ht="10" customHeight="1" outlineLevel="1" x14ac:dyDescent="0.15">
      <c r="B39" t="s">
        <v>191</v>
      </c>
      <c r="C39" t="s">
        <v>27838</v>
      </c>
      <c r="D39" t="s">
        <v>835</v>
      </c>
      <c r="E39" t="s">
        <v>798</v>
      </c>
      <c r="F39" t="s">
        <v>966</v>
      </c>
      <c r="H39" s="16">
        <v>1</v>
      </c>
      <c r="I39" t="s">
        <v>799</v>
      </c>
      <c r="J39" t="s">
        <v>608</v>
      </c>
      <c r="K39" t="s">
        <v>1184</v>
      </c>
      <c r="L39" t="s">
        <v>27866</v>
      </c>
      <c r="M39" t="s">
        <v>744</v>
      </c>
      <c r="N39" t="s">
        <v>795</v>
      </c>
      <c r="O39" t="s">
        <v>796</v>
      </c>
      <c r="P39" t="s">
        <v>806</v>
      </c>
      <c r="Q39" t="s">
        <v>10430</v>
      </c>
      <c r="R39" t="s">
        <v>531</v>
      </c>
      <c r="S39" t="s">
        <v>636</v>
      </c>
      <c r="T39" s="16">
        <v>5</v>
      </c>
      <c r="U39" s="16">
        <v>4</v>
      </c>
      <c r="V39" s="16">
        <v>39</v>
      </c>
      <c r="W39" s="5">
        <v>22228088.609999999</v>
      </c>
      <c r="X39" s="5">
        <v>22228088.609999999</v>
      </c>
      <c r="Y39" s="5">
        <v>12714376.09</v>
      </c>
      <c r="Z39" s="7">
        <v>1</v>
      </c>
      <c r="AA39" t="s">
        <v>27839</v>
      </c>
      <c r="AB39" s="5">
        <v>22228088.609999999</v>
      </c>
      <c r="AC39" t="s">
        <v>800</v>
      </c>
      <c r="AD39" s="17">
        <v>45295</v>
      </c>
      <c r="AE39" s="17">
        <v>46094</v>
      </c>
      <c r="AF39" s="17">
        <v>45280</v>
      </c>
      <c r="AG39" s="17">
        <v>46373</v>
      </c>
      <c r="AH39" s="17">
        <v>46094</v>
      </c>
      <c r="AI39" s="17">
        <v>46373</v>
      </c>
      <c r="AJ39" s="5">
        <v>0</v>
      </c>
      <c r="AK39" s="17">
        <v>46373</v>
      </c>
      <c r="AL39" t="s">
        <v>836</v>
      </c>
      <c r="AM39" t="s">
        <v>631</v>
      </c>
      <c r="AN39" s="17">
        <v>46094</v>
      </c>
      <c r="AP39" t="s">
        <v>966</v>
      </c>
      <c r="AQ39" t="s">
        <v>970</v>
      </c>
      <c r="AR39" t="s">
        <v>27880</v>
      </c>
    </row>
    <row r="40" spans="2:44" ht="10" customHeight="1" outlineLevel="1" x14ac:dyDescent="0.15">
      <c r="B40" t="s">
        <v>1410</v>
      </c>
      <c r="C40" t="s">
        <v>27838</v>
      </c>
      <c r="D40" t="s">
        <v>797</v>
      </c>
      <c r="E40" t="s">
        <v>798</v>
      </c>
      <c r="F40" t="s">
        <v>966</v>
      </c>
      <c r="H40" s="16">
        <v>1</v>
      </c>
      <c r="I40" t="s">
        <v>799</v>
      </c>
      <c r="J40" t="s">
        <v>1411</v>
      </c>
      <c r="K40" t="s">
        <v>1412</v>
      </c>
      <c r="L40" t="s">
        <v>458</v>
      </c>
      <c r="M40" t="s">
        <v>752</v>
      </c>
      <c r="N40" t="s">
        <v>824</v>
      </c>
      <c r="O40" t="s">
        <v>796</v>
      </c>
      <c r="Q40" t="s">
        <v>966</v>
      </c>
      <c r="R40" t="s">
        <v>437</v>
      </c>
      <c r="S40" t="s">
        <v>598</v>
      </c>
      <c r="T40" s="16">
        <v>16</v>
      </c>
      <c r="U40" s="16">
        <v>15</v>
      </c>
      <c r="V40" s="16">
        <v>133</v>
      </c>
      <c r="W40" s="5">
        <v>21935327.699999999</v>
      </c>
      <c r="X40" s="5">
        <v>21727571.510000002</v>
      </c>
      <c r="Y40" s="5">
        <v>178762.84</v>
      </c>
      <c r="Z40" s="7">
        <v>0.99050000000000005</v>
      </c>
      <c r="AA40" t="s">
        <v>27839</v>
      </c>
      <c r="AB40" s="5">
        <v>21727571.510000002</v>
      </c>
      <c r="AC40" t="s">
        <v>800</v>
      </c>
      <c r="AD40" s="17">
        <v>43370</v>
      </c>
      <c r="AE40" s="17">
        <v>45854</v>
      </c>
      <c r="AF40" s="17">
        <v>43313</v>
      </c>
      <c r="AG40" s="17">
        <v>45688</v>
      </c>
      <c r="AH40" s="17">
        <v>45688</v>
      </c>
      <c r="AI40" s="17">
        <v>45138</v>
      </c>
      <c r="AJ40" s="5">
        <v>47000000</v>
      </c>
      <c r="AK40" s="17">
        <v>45138</v>
      </c>
      <c r="AL40" t="s">
        <v>801</v>
      </c>
      <c r="AM40" t="s">
        <v>599</v>
      </c>
      <c r="AN40" s="17">
        <v>45688</v>
      </c>
      <c r="AP40" t="s">
        <v>10430</v>
      </c>
      <c r="AQ40" t="s">
        <v>970</v>
      </c>
      <c r="AR40" t="s">
        <v>27881</v>
      </c>
    </row>
    <row r="41" spans="2:44" ht="10" customHeight="1" outlineLevel="1" x14ac:dyDescent="0.15">
      <c r="B41" t="s">
        <v>192</v>
      </c>
      <c r="C41" t="s">
        <v>799</v>
      </c>
      <c r="D41" t="s">
        <v>799</v>
      </c>
      <c r="F41" t="s">
        <v>966</v>
      </c>
      <c r="H41" s="16">
        <v>1</v>
      </c>
      <c r="I41" t="s">
        <v>799</v>
      </c>
      <c r="J41" t="s">
        <v>642</v>
      </c>
      <c r="K41" t="s">
        <v>1062</v>
      </c>
      <c r="L41" t="s">
        <v>27841</v>
      </c>
      <c r="M41" t="s">
        <v>740</v>
      </c>
      <c r="N41" t="s">
        <v>795</v>
      </c>
      <c r="O41" t="s">
        <v>818</v>
      </c>
      <c r="P41" t="s">
        <v>806</v>
      </c>
      <c r="Q41" t="s">
        <v>10430</v>
      </c>
      <c r="R41" t="s">
        <v>531</v>
      </c>
      <c r="S41" t="s">
        <v>636</v>
      </c>
      <c r="T41" s="16">
        <v>1</v>
      </c>
      <c r="U41" s="16">
        <v>0</v>
      </c>
      <c r="V41" s="16">
        <v>4</v>
      </c>
      <c r="W41" s="5">
        <v>21283724.309999999</v>
      </c>
      <c r="X41" s="5">
        <v>21283724.309999999</v>
      </c>
      <c r="Y41" s="5">
        <v>25064837.440000001</v>
      </c>
      <c r="Z41" s="7">
        <v>1</v>
      </c>
      <c r="AA41" t="s">
        <v>27839</v>
      </c>
      <c r="AB41" s="5">
        <v>21283724.309999999</v>
      </c>
      <c r="AC41" t="s">
        <v>800</v>
      </c>
      <c r="AD41" s="17">
        <v>45562</v>
      </c>
      <c r="AE41" s="17">
        <v>45979</v>
      </c>
      <c r="AF41" s="17">
        <v>45572</v>
      </c>
      <c r="AG41" s="17">
        <v>46188</v>
      </c>
      <c r="AH41" s="17">
        <v>46188</v>
      </c>
      <c r="AI41" s="17"/>
      <c r="AJ41" s="5">
        <v>21283724.309999999</v>
      </c>
      <c r="AK41" s="17">
        <v>46188</v>
      </c>
      <c r="AL41" t="s">
        <v>811</v>
      </c>
      <c r="AM41" t="s">
        <v>599</v>
      </c>
      <c r="AN41" s="17"/>
      <c r="AP41" t="s">
        <v>966</v>
      </c>
      <c r="AQ41" t="s">
        <v>970</v>
      </c>
      <c r="AR41" t="s">
        <v>27882</v>
      </c>
    </row>
    <row r="42" spans="2:44" ht="10" customHeight="1" outlineLevel="1" x14ac:dyDescent="0.15">
      <c r="B42" t="s">
        <v>193</v>
      </c>
      <c r="C42" t="s">
        <v>799</v>
      </c>
      <c r="D42" t="s">
        <v>799</v>
      </c>
      <c r="F42" t="s">
        <v>966</v>
      </c>
      <c r="H42" s="16">
        <v>1</v>
      </c>
      <c r="I42" t="s">
        <v>799</v>
      </c>
      <c r="J42" t="s">
        <v>640</v>
      </c>
      <c r="K42" t="s">
        <v>1044</v>
      </c>
      <c r="L42" t="s">
        <v>27841</v>
      </c>
      <c r="M42" t="s">
        <v>743</v>
      </c>
      <c r="N42" t="s">
        <v>795</v>
      </c>
      <c r="O42" t="s">
        <v>818</v>
      </c>
      <c r="P42" t="s">
        <v>821</v>
      </c>
      <c r="Q42" t="s">
        <v>10430</v>
      </c>
      <c r="R42" t="s">
        <v>531</v>
      </c>
      <c r="S42" t="s">
        <v>636</v>
      </c>
      <c r="T42" s="16">
        <v>1</v>
      </c>
      <c r="U42" s="16">
        <v>0</v>
      </c>
      <c r="V42" s="16">
        <v>9</v>
      </c>
      <c r="W42" s="5">
        <v>20302696</v>
      </c>
      <c r="X42" s="5">
        <v>20302696</v>
      </c>
      <c r="Y42" s="5">
        <v>20302696</v>
      </c>
      <c r="Z42" s="7">
        <v>1</v>
      </c>
      <c r="AA42" t="s">
        <v>27839</v>
      </c>
      <c r="AB42" s="5">
        <v>20302696</v>
      </c>
      <c r="AC42" t="s">
        <v>800</v>
      </c>
      <c r="AD42" s="17">
        <v>44655</v>
      </c>
      <c r="AE42" s="17">
        <v>45929</v>
      </c>
      <c r="AF42" s="17">
        <v>44655</v>
      </c>
      <c r="AG42" s="17">
        <v>46015</v>
      </c>
      <c r="AH42" s="17">
        <v>46015</v>
      </c>
      <c r="AI42" s="17"/>
      <c r="AJ42" s="5">
        <v>20302696</v>
      </c>
      <c r="AK42" s="17">
        <v>46015</v>
      </c>
      <c r="AL42" t="s">
        <v>811</v>
      </c>
      <c r="AM42" t="s">
        <v>599</v>
      </c>
      <c r="AN42" s="17"/>
      <c r="AP42" t="s">
        <v>966</v>
      </c>
      <c r="AQ42" t="s">
        <v>970</v>
      </c>
      <c r="AR42" t="s">
        <v>27883</v>
      </c>
    </row>
    <row r="43" spans="2:44" ht="10" customHeight="1" outlineLevel="1" x14ac:dyDescent="0.15">
      <c r="B43" t="s">
        <v>194</v>
      </c>
      <c r="C43" t="s">
        <v>27838</v>
      </c>
      <c r="D43" t="s">
        <v>835</v>
      </c>
      <c r="E43" t="s">
        <v>807</v>
      </c>
      <c r="F43" t="s">
        <v>10430</v>
      </c>
      <c r="G43" t="s">
        <v>840</v>
      </c>
      <c r="H43" s="16">
        <v>3</v>
      </c>
      <c r="I43" t="s">
        <v>809</v>
      </c>
      <c r="J43" t="s">
        <v>608</v>
      </c>
      <c r="K43" t="s">
        <v>1184</v>
      </c>
      <c r="L43" t="s">
        <v>27866</v>
      </c>
      <c r="M43" t="s">
        <v>744</v>
      </c>
      <c r="N43" t="s">
        <v>795</v>
      </c>
      <c r="O43" t="s">
        <v>796</v>
      </c>
      <c r="P43" t="s">
        <v>806</v>
      </c>
      <c r="Q43" t="s">
        <v>10430</v>
      </c>
      <c r="R43" t="s">
        <v>531</v>
      </c>
      <c r="S43" t="s">
        <v>636</v>
      </c>
      <c r="T43" s="16">
        <v>3</v>
      </c>
      <c r="U43" s="16">
        <v>2</v>
      </c>
      <c r="V43" s="16">
        <v>39</v>
      </c>
      <c r="W43" s="5">
        <v>20670687.170000002</v>
      </c>
      <c r="X43" s="5">
        <v>20294377.170000002</v>
      </c>
      <c r="Y43" s="5">
        <v>11321073.59</v>
      </c>
      <c r="Z43" s="7">
        <v>0.98180000000000001</v>
      </c>
      <c r="AA43" t="s">
        <v>27839</v>
      </c>
      <c r="AB43" s="5">
        <v>20294377.170000002</v>
      </c>
      <c r="AC43" t="s">
        <v>800</v>
      </c>
      <c r="AD43" s="17">
        <v>42277</v>
      </c>
      <c r="AE43" s="17">
        <v>43171</v>
      </c>
      <c r="AF43" s="17">
        <v>42277</v>
      </c>
      <c r="AG43" s="17">
        <v>43373</v>
      </c>
      <c r="AH43" s="17">
        <v>43189</v>
      </c>
      <c r="AI43" s="17">
        <v>43373</v>
      </c>
      <c r="AJ43" s="5">
        <v>0</v>
      </c>
      <c r="AK43" s="17">
        <v>43373</v>
      </c>
      <c r="AL43" t="s">
        <v>836</v>
      </c>
      <c r="AM43" t="s">
        <v>631</v>
      </c>
      <c r="AN43" s="17">
        <v>43189</v>
      </c>
      <c r="AP43" t="s">
        <v>966</v>
      </c>
      <c r="AQ43" t="s">
        <v>970</v>
      </c>
      <c r="AR43" t="s">
        <v>27884</v>
      </c>
    </row>
    <row r="44" spans="2:44" ht="10" customHeight="1" outlineLevel="1" x14ac:dyDescent="0.15">
      <c r="B44" t="s">
        <v>195</v>
      </c>
      <c r="C44" t="s">
        <v>799</v>
      </c>
      <c r="D44" t="s">
        <v>799</v>
      </c>
      <c r="F44" t="s">
        <v>966</v>
      </c>
      <c r="H44" s="16">
        <v>1</v>
      </c>
      <c r="I44" t="s">
        <v>799</v>
      </c>
      <c r="J44" t="s">
        <v>640</v>
      </c>
      <c r="K44" t="s">
        <v>1044</v>
      </c>
      <c r="L44" t="s">
        <v>27841</v>
      </c>
      <c r="M44" t="s">
        <v>738</v>
      </c>
      <c r="N44" t="s">
        <v>795</v>
      </c>
      <c r="O44" t="s">
        <v>818</v>
      </c>
      <c r="P44" t="s">
        <v>794</v>
      </c>
      <c r="Q44" t="s">
        <v>10430</v>
      </c>
      <c r="R44" t="s">
        <v>531</v>
      </c>
      <c r="S44" t="s">
        <v>636</v>
      </c>
      <c r="T44" s="16">
        <v>1</v>
      </c>
      <c r="U44" s="16">
        <v>0</v>
      </c>
      <c r="V44" s="16">
        <v>16</v>
      </c>
      <c r="W44" s="5">
        <v>18725759</v>
      </c>
      <c r="X44" s="5">
        <v>18725759</v>
      </c>
      <c r="Y44" s="5">
        <v>18725759</v>
      </c>
      <c r="Z44" s="7">
        <v>1</v>
      </c>
      <c r="AA44" t="s">
        <v>27839</v>
      </c>
      <c r="AB44" s="5">
        <v>18725759</v>
      </c>
      <c r="AC44" t="s">
        <v>800</v>
      </c>
      <c r="AD44" s="17">
        <v>42622</v>
      </c>
      <c r="AE44" s="17">
        <v>43735</v>
      </c>
      <c r="AF44" s="17">
        <v>42622</v>
      </c>
      <c r="AG44" s="17">
        <v>43700</v>
      </c>
      <c r="AH44" s="17">
        <v>43700</v>
      </c>
      <c r="AI44" s="17"/>
      <c r="AJ44" s="5">
        <v>18725759</v>
      </c>
      <c r="AK44" s="17">
        <v>43700</v>
      </c>
      <c r="AL44" t="s">
        <v>811</v>
      </c>
      <c r="AM44" t="s">
        <v>599</v>
      </c>
      <c r="AN44" s="17"/>
      <c r="AP44" t="s">
        <v>966</v>
      </c>
      <c r="AQ44" t="s">
        <v>970</v>
      </c>
      <c r="AR44" t="s">
        <v>27885</v>
      </c>
    </row>
    <row r="45" spans="2:44" ht="10" customHeight="1" outlineLevel="1" x14ac:dyDescent="0.15">
      <c r="B45" t="s">
        <v>196</v>
      </c>
      <c r="C45" t="s">
        <v>27838</v>
      </c>
      <c r="D45" t="s">
        <v>797</v>
      </c>
      <c r="E45" t="s">
        <v>807</v>
      </c>
      <c r="F45" t="s">
        <v>10430</v>
      </c>
      <c r="G45" t="s">
        <v>822</v>
      </c>
      <c r="H45" s="16">
        <v>3</v>
      </c>
      <c r="I45" t="s">
        <v>809</v>
      </c>
      <c r="J45" t="s">
        <v>604</v>
      </c>
      <c r="K45" t="s">
        <v>1088</v>
      </c>
      <c r="L45" t="s">
        <v>27848</v>
      </c>
      <c r="M45" t="s">
        <v>743</v>
      </c>
      <c r="N45" t="s">
        <v>795</v>
      </c>
      <c r="O45" t="s">
        <v>818</v>
      </c>
      <c r="P45" t="s">
        <v>821</v>
      </c>
      <c r="Q45" t="s">
        <v>10430</v>
      </c>
      <c r="R45" t="s">
        <v>456</v>
      </c>
      <c r="S45" t="s">
        <v>598</v>
      </c>
      <c r="T45" s="16">
        <v>10</v>
      </c>
      <c r="U45" s="16">
        <v>9</v>
      </c>
      <c r="V45" s="16">
        <v>59</v>
      </c>
      <c r="W45" s="5">
        <v>17796562.789999999</v>
      </c>
      <c r="X45" s="5">
        <v>2592048.39</v>
      </c>
      <c r="Y45" s="5">
        <v>210879.44</v>
      </c>
      <c r="Z45" s="7">
        <v>0.14560000000000001</v>
      </c>
      <c r="AA45" t="s">
        <v>27845</v>
      </c>
      <c r="AB45" s="5">
        <v>17796562.789999999</v>
      </c>
      <c r="AC45" t="s">
        <v>810</v>
      </c>
      <c r="AD45" s="17">
        <v>42011</v>
      </c>
      <c r="AE45" s="17">
        <v>42997</v>
      </c>
      <c r="AF45" s="17">
        <v>41316</v>
      </c>
      <c r="AG45" s="17">
        <v>42703</v>
      </c>
      <c r="AH45" s="17">
        <v>42855</v>
      </c>
      <c r="AI45" s="17">
        <v>42410</v>
      </c>
      <c r="AJ45" s="5">
        <v>78967027.909999996</v>
      </c>
      <c r="AK45" s="17">
        <v>42410</v>
      </c>
      <c r="AL45" t="s">
        <v>801</v>
      </c>
      <c r="AM45" t="s">
        <v>599</v>
      </c>
      <c r="AN45" s="17">
        <v>42703</v>
      </c>
      <c r="AP45" t="s">
        <v>10430</v>
      </c>
      <c r="AQ45" t="s">
        <v>970</v>
      </c>
      <c r="AR45" t="s">
        <v>27886</v>
      </c>
    </row>
    <row r="46" spans="2:44" ht="10" customHeight="1" outlineLevel="1" x14ac:dyDescent="0.15">
      <c r="B46" t="s">
        <v>1127</v>
      </c>
      <c r="C46" t="s">
        <v>27838</v>
      </c>
      <c r="D46" t="s">
        <v>797</v>
      </c>
      <c r="E46" t="s">
        <v>798</v>
      </c>
      <c r="F46" t="s">
        <v>966</v>
      </c>
      <c r="H46" s="16">
        <v>1</v>
      </c>
      <c r="I46" t="s">
        <v>799</v>
      </c>
      <c r="J46" t="s">
        <v>1128</v>
      </c>
      <c r="K46" t="s">
        <v>1129</v>
      </c>
      <c r="L46" t="s">
        <v>458</v>
      </c>
      <c r="M46" t="s">
        <v>1131</v>
      </c>
      <c r="N46" t="s">
        <v>824</v>
      </c>
      <c r="O46" t="s">
        <v>796</v>
      </c>
      <c r="Q46" t="s">
        <v>966</v>
      </c>
      <c r="R46" t="s">
        <v>437</v>
      </c>
      <c r="S46" t="s">
        <v>598</v>
      </c>
      <c r="T46" s="16">
        <v>2</v>
      </c>
      <c r="U46" s="16">
        <v>1</v>
      </c>
      <c r="V46" s="16">
        <v>8</v>
      </c>
      <c r="W46" s="5">
        <v>17378755.949999999</v>
      </c>
      <c r="X46" s="5">
        <v>17378755.949999999</v>
      </c>
      <c r="Y46" s="5">
        <v>2746930.94</v>
      </c>
      <c r="Z46" s="7">
        <v>1</v>
      </c>
      <c r="AA46" t="s">
        <v>27839</v>
      </c>
      <c r="AB46" s="5">
        <v>17378755.949999999</v>
      </c>
      <c r="AC46" t="s">
        <v>800</v>
      </c>
      <c r="AD46" s="17">
        <v>45238</v>
      </c>
      <c r="AE46" s="17">
        <v>46057</v>
      </c>
      <c r="AF46" s="17">
        <v>45044</v>
      </c>
      <c r="AG46" s="17">
        <v>47600</v>
      </c>
      <c r="AH46" s="17">
        <v>47600</v>
      </c>
      <c r="AI46" s="17">
        <v>47600</v>
      </c>
      <c r="AJ46" s="5">
        <v>2090987106.1300001</v>
      </c>
      <c r="AK46" s="17">
        <v>47600</v>
      </c>
      <c r="AL46" t="s">
        <v>801</v>
      </c>
      <c r="AM46" t="s">
        <v>599</v>
      </c>
      <c r="AN46" s="17">
        <v>46870</v>
      </c>
      <c r="AP46" t="s">
        <v>10430</v>
      </c>
      <c r="AQ46" t="s">
        <v>970</v>
      </c>
      <c r="AR46" t="s">
        <v>27887</v>
      </c>
    </row>
    <row r="47" spans="2:44" ht="10" customHeight="1" outlineLevel="1" x14ac:dyDescent="0.15">
      <c r="B47" t="s">
        <v>197</v>
      </c>
      <c r="C47" t="s">
        <v>799</v>
      </c>
      <c r="D47" t="s">
        <v>799</v>
      </c>
      <c r="F47" t="s">
        <v>966</v>
      </c>
      <c r="H47" s="16">
        <v>1</v>
      </c>
      <c r="I47" t="s">
        <v>799</v>
      </c>
      <c r="J47" t="s">
        <v>647</v>
      </c>
      <c r="K47" t="s">
        <v>1136</v>
      </c>
      <c r="L47" t="s">
        <v>27861</v>
      </c>
      <c r="M47" t="s">
        <v>763</v>
      </c>
      <c r="N47" t="s">
        <v>795</v>
      </c>
      <c r="O47" t="s">
        <v>796</v>
      </c>
      <c r="P47" t="s">
        <v>806</v>
      </c>
      <c r="Q47" t="s">
        <v>10430</v>
      </c>
      <c r="R47" t="s">
        <v>531</v>
      </c>
      <c r="S47" t="s">
        <v>636</v>
      </c>
      <c r="T47" s="16">
        <v>1</v>
      </c>
      <c r="U47" s="16">
        <v>0</v>
      </c>
      <c r="V47" s="16">
        <v>9</v>
      </c>
      <c r="W47" s="5">
        <v>17027363.239999998</v>
      </c>
      <c r="X47" s="5">
        <v>17027363.239999998</v>
      </c>
      <c r="Y47" s="5">
        <v>17027363.239999998</v>
      </c>
      <c r="Z47" s="7">
        <v>1</v>
      </c>
      <c r="AA47" t="s">
        <v>27839</v>
      </c>
      <c r="AB47" s="5">
        <v>17027363.239999998</v>
      </c>
      <c r="AC47" t="s">
        <v>800</v>
      </c>
      <c r="AD47" s="17">
        <v>43794</v>
      </c>
      <c r="AE47" s="17">
        <v>44028</v>
      </c>
      <c r="AF47" s="17">
        <v>43794</v>
      </c>
      <c r="AG47" s="17">
        <v>43909</v>
      </c>
      <c r="AH47" s="17">
        <v>43909</v>
      </c>
      <c r="AI47" s="17"/>
      <c r="AJ47" s="5">
        <v>18319026.239999998</v>
      </c>
      <c r="AK47" s="17">
        <v>43909</v>
      </c>
      <c r="AL47" t="s">
        <v>811</v>
      </c>
      <c r="AM47" t="s">
        <v>599</v>
      </c>
      <c r="AN47" s="17"/>
      <c r="AP47" t="s">
        <v>966</v>
      </c>
      <c r="AQ47" t="s">
        <v>970</v>
      </c>
      <c r="AR47" t="s">
        <v>27888</v>
      </c>
    </row>
    <row r="48" spans="2:44" ht="10" customHeight="1" outlineLevel="1" x14ac:dyDescent="0.15">
      <c r="B48" t="s">
        <v>198</v>
      </c>
      <c r="C48" t="s">
        <v>799</v>
      </c>
      <c r="D48" t="s">
        <v>799</v>
      </c>
      <c r="F48" t="s">
        <v>966</v>
      </c>
      <c r="H48" s="16">
        <v>1</v>
      </c>
      <c r="I48" t="s">
        <v>799</v>
      </c>
      <c r="J48" t="s">
        <v>648</v>
      </c>
      <c r="K48" t="s">
        <v>1142</v>
      </c>
      <c r="L48" t="s">
        <v>27841</v>
      </c>
      <c r="M48" t="s">
        <v>759</v>
      </c>
      <c r="N48" t="s">
        <v>795</v>
      </c>
      <c r="O48" t="s">
        <v>818</v>
      </c>
      <c r="P48" t="s">
        <v>841</v>
      </c>
      <c r="Q48" t="s">
        <v>10430</v>
      </c>
      <c r="R48" t="s">
        <v>531</v>
      </c>
      <c r="S48" t="s">
        <v>636</v>
      </c>
      <c r="T48" s="16">
        <v>1</v>
      </c>
      <c r="U48" s="16">
        <v>0</v>
      </c>
      <c r="V48" s="16">
        <v>7</v>
      </c>
      <c r="W48" s="5">
        <v>17007595</v>
      </c>
      <c r="X48" s="5">
        <v>17007595</v>
      </c>
      <c r="Y48" s="5">
        <v>17007595</v>
      </c>
      <c r="Z48" s="7">
        <v>1</v>
      </c>
      <c r="AA48" t="s">
        <v>27839</v>
      </c>
      <c r="AB48" s="5">
        <v>17007595</v>
      </c>
      <c r="AC48" t="s">
        <v>800</v>
      </c>
      <c r="AD48" s="17">
        <v>43735</v>
      </c>
      <c r="AE48" s="17">
        <v>45433</v>
      </c>
      <c r="AF48" s="17">
        <v>43734</v>
      </c>
      <c r="AG48" s="17">
        <v>45717</v>
      </c>
      <c r="AH48" s="17">
        <v>45717</v>
      </c>
      <c r="AI48" s="17"/>
      <c r="AJ48" s="5">
        <v>19119560</v>
      </c>
      <c r="AK48" s="17">
        <v>45717</v>
      </c>
      <c r="AL48" t="s">
        <v>811</v>
      </c>
      <c r="AM48" t="s">
        <v>599</v>
      </c>
      <c r="AN48" s="17"/>
      <c r="AP48" t="s">
        <v>966</v>
      </c>
      <c r="AQ48" t="s">
        <v>970</v>
      </c>
      <c r="AR48" t="s">
        <v>27889</v>
      </c>
    </row>
    <row r="49" spans="2:44" ht="10" customHeight="1" outlineLevel="1" x14ac:dyDescent="0.15">
      <c r="B49" t="s">
        <v>199</v>
      </c>
      <c r="C49" t="s">
        <v>27838</v>
      </c>
      <c r="D49" t="s">
        <v>797</v>
      </c>
      <c r="E49" t="s">
        <v>807</v>
      </c>
      <c r="F49" t="s">
        <v>10430</v>
      </c>
      <c r="G49" t="s">
        <v>819</v>
      </c>
      <c r="H49" s="16">
        <v>8</v>
      </c>
      <c r="I49" t="s">
        <v>815</v>
      </c>
      <c r="J49" t="s">
        <v>608</v>
      </c>
      <c r="K49" t="s">
        <v>1184</v>
      </c>
      <c r="L49" t="s">
        <v>27848</v>
      </c>
      <c r="M49" t="s">
        <v>739</v>
      </c>
      <c r="N49" t="s">
        <v>795</v>
      </c>
      <c r="O49" t="s">
        <v>796</v>
      </c>
      <c r="P49" t="s">
        <v>816</v>
      </c>
      <c r="Q49" t="s">
        <v>10430</v>
      </c>
      <c r="R49" t="s">
        <v>456</v>
      </c>
      <c r="S49" t="s">
        <v>598</v>
      </c>
      <c r="T49" s="16">
        <v>5</v>
      </c>
      <c r="U49" s="16">
        <v>4</v>
      </c>
      <c r="V49" s="16">
        <v>25</v>
      </c>
      <c r="W49" s="5">
        <v>16479886.560000001</v>
      </c>
      <c r="X49" s="5">
        <v>16479886.560000001</v>
      </c>
      <c r="Y49" s="5">
        <v>10415917.73</v>
      </c>
      <c r="Z49" s="7">
        <v>1</v>
      </c>
      <c r="AA49" t="s">
        <v>27839</v>
      </c>
      <c r="AB49" s="5">
        <v>16479886.560000001</v>
      </c>
      <c r="AC49" t="s">
        <v>800</v>
      </c>
      <c r="AD49" s="17">
        <v>42358</v>
      </c>
      <c r="AE49" s="17">
        <v>44763</v>
      </c>
      <c r="AF49" s="17">
        <v>42359</v>
      </c>
      <c r="AG49" s="17">
        <v>44185</v>
      </c>
      <c r="AH49" s="17">
        <v>44185</v>
      </c>
      <c r="AI49" s="17">
        <v>44185</v>
      </c>
      <c r="AJ49" s="5">
        <v>0</v>
      </c>
      <c r="AK49" s="17">
        <v>44185</v>
      </c>
      <c r="AL49" t="s">
        <v>801</v>
      </c>
      <c r="AM49" t="s">
        <v>599</v>
      </c>
      <c r="AN49" s="17">
        <v>43182</v>
      </c>
      <c r="AP49" t="s">
        <v>10430</v>
      </c>
      <c r="AQ49" t="s">
        <v>970</v>
      </c>
      <c r="AR49" t="s">
        <v>27890</v>
      </c>
    </row>
    <row r="50" spans="2:44" ht="10" customHeight="1" outlineLevel="1" x14ac:dyDescent="0.15">
      <c r="B50" t="s">
        <v>200</v>
      </c>
      <c r="C50" t="s">
        <v>27838</v>
      </c>
      <c r="D50" t="s">
        <v>797</v>
      </c>
      <c r="E50" t="s">
        <v>798</v>
      </c>
      <c r="F50" t="s">
        <v>966</v>
      </c>
      <c r="H50" s="16">
        <v>1</v>
      </c>
      <c r="I50" t="s">
        <v>799</v>
      </c>
      <c r="J50" t="s">
        <v>609</v>
      </c>
      <c r="K50" t="s">
        <v>1547</v>
      </c>
      <c r="L50" t="s">
        <v>458</v>
      </c>
      <c r="M50" t="s">
        <v>737</v>
      </c>
      <c r="N50" t="s">
        <v>803</v>
      </c>
      <c r="O50" t="s">
        <v>796</v>
      </c>
      <c r="P50" t="s">
        <v>802</v>
      </c>
      <c r="Q50" t="s">
        <v>10430</v>
      </c>
      <c r="R50" t="s">
        <v>456</v>
      </c>
      <c r="S50" t="s">
        <v>598</v>
      </c>
      <c r="T50" s="16">
        <v>20</v>
      </c>
      <c r="U50" s="16">
        <v>19</v>
      </c>
      <c r="V50" s="16">
        <v>30</v>
      </c>
      <c r="W50" s="5">
        <v>16671830.630000001</v>
      </c>
      <c r="X50" s="5">
        <v>16288399.49</v>
      </c>
      <c r="Y50" s="5">
        <v>4388404.93</v>
      </c>
      <c r="Z50" s="7">
        <v>0.97699999999999998</v>
      </c>
      <c r="AA50" t="s">
        <v>27839</v>
      </c>
      <c r="AB50" s="5">
        <v>16288399.49</v>
      </c>
      <c r="AC50" t="s">
        <v>800</v>
      </c>
      <c r="AD50" s="17">
        <v>42208</v>
      </c>
      <c r="AE50" s="17">
        <v>43413</v>
      </c>
      <c r="AF50" s="17">
        <v>41542</v>
      </c>
      <c r="AG50" s="17">
        <v>43539</v>
      </c>
      <c r="AH50" s="17">
        <v>43539</v>
      </c>
      <c r="AI50" s="17">
        <v>43367</v>
      </c>
      <c r="AJ50" s="5">
        <v>47521660.609999999</v>
      </c>
      <c r="AK50" s="17">
        <v>43367</v>
      </c>
      <c r="AL50" t="s">
        <v>801</v>
      </c>
      <c r="AM50" t="s">
        <v>599</v>
      </c>
      <c r="AN50" s="17">
        <v>43539</v>
      </c>
      <c r="AP50" t="s">
        <v>10430</v>
      </c>
      <c r="AQ50" t="s">
        <v>970</v>
      </c>
      <c r="AR50" t="s">
        <v>27891</v>
      </c>
    </row>
    <row r="51" spans="2:44" ht="10" customHeight="1" outlineLevel="1" x14ac:dyDescent="0.15">
      <c r="B51" t="s">
        <v>201</v>
      </c>
      <c r="C51" t="s">
        <v>799</v>
      </c>
      <c r="D51" t="s">
        <v>799</v>
      </c>
      <c r="F51" t="s">
        <v>966</v>
      </c>
      <c r="H51" s="16">
        <v>1</v>
      </c>
      <c r="I51" t="s">
        <v>799</v>
      </c>
      <c r="J51" t="s">
        <v>647</v>
      </c>
      <c r="K51" t="s">
        <v>1136</v>
      </c>
      <c r="L51" t="s">
        <v>27861</v>
      </c>
      <c r="M51" t="s">
        <v>748</v>
      </c>
      <c r="N51" t="s">
        <v>795</v>
      </c>
      <c r="O51" t="s">
        <v>796</v>
      </c>
      <c r="P51" t="s">
        <v>806</v>
      </c>
      <c r="Q51" t="s">
        <v>10430</v>
      </c>
      <c r="R51" t="s">
        <v>531</v>
      </c>
      <c r="S51" t="s">
        <v>636</v>
      </c>
      <c r="T51" s="16">
        <v>1</v>
      </c>
      <c r="U51" s="16">
        <v>0</v>
      </c>
      <c r="V51" s="16">
        <v>9</v>
      </c>
      <c r="W51" s="5">
        <v>15894902.310000001</v>
      </c>
      <c r="X51" s="5">
        <v>15894902.310000001</v>
      </c>
      <c r="Y51" s="5">
        <v>15894902.310000001</v>
      </c>
      <c r="Z51" s="7">
        <v>1</v>
      </c>
      <c r="AA51" t="s">
        <v>27839</v>
      </c>
      <c r="AB51" s="5">
        <v>15894902.310000001</v>
      </c>
      <c r="AC51" t="s">
        <v>800</v>
      </c>
      <c r="AD51" s="17">
        <v>42276</v>
      </c>
      <c r="AE51" s="17">
        <v>42465</v>
      </c>
      <c r="AF51" s="17">
        <v>42272</v>
      </c>
      <c r="AG51" s="17">
        <v>42417</v>
      </c>
      <c r="AH51" s="17">
        <v>42417</v>
      </c>
      <c r="AI51" s="17"/>
      <c r="AJ51" s="5">
        <v>17766958.309999999</v>
      </c>
      <c r="AK51" s="17">
        <v>42417</v>
      </c>
      <c r="AL51" t="s">
        <v>811</v>
      </c>
      <c r="AM51" t="s">
        <v>599</v>
      </c>
      <c r="AN51" s="17"/>
      <c r="AP51" t="s">
        <v>966</v>
      </c>
      <c r="AQ51" t="s">
        <v>970</v>
      </c>
      <c r="AR51" t="s">
        <v>27892</v>
      </c>
    </row>
    <row r="52" spans="2:44" ht="10" customHeight="1" outlineLevel="1" x14ac:dyDescent="0.15">
      <c r="B52" t="s">
        <v>202</v>
      </c>
      <c r="C52" t="s">
        <v>27838</v>
      </c>
      <c r="D52" t="s">
        <v>835</v>
      </c>
      <c r="E52" t="s">
        <v>798</v>
      </c>
      <c r="F52" t="s">
        <v>966</v>
      </c>
      <c r="H52" s="16">
        <v>1</v>
      </c>
      <c r="I52" t="s">
        <v>799</v>
      </c>
      <c r="J52" t="s">
        <v>608</v>
      </c>
      <c r="K52" t="s">
        <v>1184</v>
      </c>
      <c r="L52" t="s">
        <v>27866</v>
      </c>
      <c r="M52" t="s">
        <v>744</v>
      </c>
      <c r="N52" t="s">
        <v>795</v>
      </c>
      <c r="O52" t="s">
        <v>796</v>
      </c>
      <c r="P52" t="s">
        <v>806</v>
      </c>
      <c r="Q52" t="s">
        <v>10430</v>
      </c>
      <c r="R52" t="s">
        <v>531</v>
      </c>
      <c r="S52" t="s">
        <v>636</v>
      </c>
      <c r="T52" s="16">
        <v>3</v>
      </c>
      <c r="U52" s="16">
        <v>2</v>
      </c>
      <c r="V52" s="16">
        <v>19</v>
      </c>
      <c r="W52" s="5">
        <v>15768146.630000001</v>
      </c>
      <c r="X52" s="5">
        <v>12024169.630000001</v>
      </c>
      <c r="Y52" s="5">
        <v>4996277</v>
      </c>
      <c r="Z52" s="7">
        <v>0.76259999999999994</v>
      </c>
      <c r="AA52" t="s">
        <v>27845</v>
      </c>
      <c r="AB52" s="5">
        <v>15768146.630000001</v>
      </c>
      <c r="AC52" t="s">
        <v>810</v>
      </c>
      <c r="AD52" s="17">
        <v>43725</v>
      </c>
      <c r="AE52" s="17">
        <v>44104</v>
      </c>
      <c r="AF52" s="17">
        <v>43724</v>
      </c>
      <c r="AG52" s="17">
        <v>44819</v>
      </c>
      <c r="AH52" s="17">
        <v>43922</v>
      </c>
      <c r="AI52" s="17">
        <v>44819</v>
      </c>
      <c r="AJ52" s="5">
        <v>0</v>
      </c>
      <c r="AK52" s="17">
        <v>44819</v>
      </c>
      <c r="AL52" t="s">
        <v>836</v>
      </c>
      <c r="AM52" t="s">
        <v>631</v>
      </c>
      <c r="AN52" s="17">
        <v>43922</v>
      </c>
      <c r="AP52" t="s">
        <v>966</v>
      </c>
      <c r="AQ52" t="s">
        <v>970</v>
      </c>
      <c r="AR52" t="s">
        <v>27893</v>
      </c>
    </row>
    <row r="53" spans="2:44" ht="10" customHeight="1" outlineLevel="1" x14ac:dyDescent="0.15">
      <c r="B53" t="s">
        <v>203</v>
      </c>
      <c r="C53" t="s">
        <v>27838</v>
      </c>
      <c r="D53" t="s">
        <v>835</v>
      </c>
      <c r="E53" t="s">
        <v>798</v>
      </c>
      <c r="F53" t="s">
        <v>966</v>
      </c>
      <c r="H53" s="16">
        <v>1</v>
      </c>
      <c r="I53" t="s">
        <v>799</v>
      </c>
      <c r="J53" t="s">
        <v>646</v>
      </c>
      <c r="K53" t="s">
        <v>1158</v>
      </c>
      <c r="L53" t="s">
        <v>27866</v>
      </c>
      <c r="M53" t="s">
        <v>748</v>
      </c>
      <c r="N53" t="s">
        <v>795</v>
      </c>
      <c r="O53" t="s">
        <v>796</v>
      </c>
      <c r="P53" t="s">
        <v>806</v>
      </c>
      <c r="Q53" t="s">
        <v>10430</v>
      </c>
      <c r="R53" t="s">
        <v>531</v>
      </c>
      <c r="S53" t="s">
        <v>636</v>
      </c>
      <c r="T53" s="16">
        <v>2</v>
      </c>
      <c r="U53" s="16">
        <v>1</v>
      </c>
      <c r="V53" s="16">
        <v>25</v>
      </c>
      <c r="W53" s="5">
        <v>15534560.369999999</v>
      </c>
      <c r="X53" s="5">
        <v>15534560.369999999</v>
      </c>
      <c r="Y53" s="5">
        <v>2573194.94</v>
      </c>
      <c r="Z53" s="7">
        <v>1</v>
      </c>
      <c r="AA53" t="s">
        <v>27839</v>
      </c>
      <c r="AB53" s="5">
        <v>15534560.369999999</v>
      </c>
      <c r="AC53" t="s">
        <v>800</v>
      </c>
      <c r="AD53" s="17">
        <v>43361</v>
      </c>
      <c r="AE53" s="17">
        <v>43913</v>
      </c>
      <c r="AF53" s="17">
        <v>43361</v>
      </c>
      <c r="AG53" s="17">
        <v>44456</v>
      </c>
      <c r="AH53" s="17">
        <v>43585</v>
      </c>
      <c r="AI53" s="17">
        <v>44456</v>
      </c>
      <c r="AJ53" s="5">
        <v>0</v>
      </c>
      <c r="AK53" s="17">
        <v>44456</v>
      </c>
      <c r="AL53" t="s">
        <v>836</v>
      </c>
      <c r="AM53" t="s">
        <v>631</v>
      </c>
      <c r="AN53" s="17">
        <v>43585</v>
      </c>
      <c r="AP53" t="s">
        <v>966</v>
      </c>
      <c r="AQ53" t="s">
        <v>970</v>
      </c>
      <c r="AR53" t="s">
        <v>27894</v>
      </c>
    </row>
    <row r="54" spans="2:44" ht="10" customHeight="1" outlineLevel="1" x14ac:dyDescent="0.15">
      <c r="B54" t="s">
        <v>204</v>
      </c>
      <c r="C54" t="s">
        <v>799</v>
      </c>
      <c r="D54" t="s">
        <v>799</v>
      </c>
      <c r="F54" t="s">
        <v>966</v>
      </c>
      <c r="H54" s="16">
        <v>1</v>
      </c>
      <c r="I54" t="s">
        <v>799</v>
      </c>
      <c r="J54" t="s">
        <v>649</v>
      </c>
      <c r="K54" t="s">
        <v>1161</v>
      </c>
      <c r="L54" t="s">
        <v>27861</v>
      </c>
      <c r="M54" t="s">
        <v>748</v>
      </c>
      <c r="N54" t="s">
        <v>795</v>
      </c>
      <c r="O54" t="s">
        <v>796</v>
      </c>
      <c r="P54" t="s">
        <v>806</v>
      </c>
      <c r="Q54" t="s">
        <v>10430</v>
      </c>
      <c r="R54" t="s">
        <v>531</v>
      </c>
      <c r="S54" t="s">
        <v>636</v>
      </c>
      <c r="T54" s="16">
        <v>1</v>
      </c>
      <c r="U54" s="16">
        <v>0</v>
      </c>
      <c r="V54" s="16">
        <v>17</v>
      </c>
      <c r="W54" s="5">
        <v>14788652.76</v>
      </c>
      <c r="X54" s="5">
        <v>14788652.76</v>
      </c>
      <c r="Y54" s="5">
        <v>14788652.76</v>
      </c>
      <c r="Z54" s="7">
        <v>1</v>
      </c>
      <c r="AA54" t="s">
        <v>27839</v>
      </c>
      <c r="AB54" s="5">
        <v>14788652.76</v>
      </c>
      <c r="AC54" t="s">
        <v>800</v>
      </c>
      <c r="AD54" s="17">
        <v>42993</v>
      </c>
      <c r="AE54" s="17">
        <v>43284</v>
      </c>
      <c r="AF54" s="17">
        <v>42958</v>
      </c>
      <c r="AG54" s="17">
        <v>43187</v>
      </c>
      <c r="AH54" s="17">
        <v>43187</v>
      </c>
      <c r="AI54" s="17"/>
      <c r="AJ54" s="5">
        <v>15692370.77</v>
      </c>
      <c r="AK54" s="17">
        <v>43187</v>
      </c>
      <c r="AL54" t="s">
        <v>811</v>
      </c>
      <c r="AM54" t="s">
        <v>599</v>
      </c>
      <c r="AN54" s="17"/>
      <c r="AP54" t="s">
        <v>966</v>
      </c>
      <c r="AQ54" t="s">
        <v>970</v>
      </c>
      <c r="AR54" t="s">
        <v>27895</v>
      </c>
    </row>
    <row r="55" spans="2:44" ht="10" customHeight="1" outlineLevel="1" x14ac:dyDescent="0.15">
      <c r="B55" t="s">
        <v>205</v>
      </c>
      <c r="C55" t="s">
        <v>27838</v>
      </c>
      <c r="D55" t="s">
        <v>797</v>
      </c>
      <c r="E55" t="s">
        <v>807</v>
      </c>
      <c r="F55" t="s">
        <v>10430</v>
      </c>
      <c r="G55" t="s">
        <v>846</v>
      </c>
      <c r="H55" s="16">
        <v>2</v>
      </c>
      <c r="I55" t="s">
        <v>809</v>
      </c>
      <c r="J55" t="s">
        <v>650</v>
      </c>
      <c r="K55" t="s">
        <v>1288</v>
      </c>
      <c r="L55" t="s">
        <v>27896</v>
      </c>
      <c r="M55" t="s">
        <v>752</v>
      </c>
      <c r="N55" t="s">
        <v>795</v>
      </c>
      <c r="O55" t="s">
        <v>818</v>
      </c>
      <c r="P55" t="s">
        <v>806</v>
      </c>
      <c r="Q55" t="s">
        <v>10430</v>
      </c>
      <c r="R55" t="s">
        <v>531</v>
      </c>
      <c r="S55" t="s">
        <v>636</v>
      </c>
      <c r="T55" s="16">
        <v>3</v>
      </c>
      <c r="U55" s="16">
        <v>2</v>
      </c>
      <c r="V55" s="16">
        <v>4</v>
      </c>
      <c r="W55" s="5">
        <v>14563406.800000001</v>
      </c>
      <c r="X55" s="5">
        <v>14563406.800000001</v>
      </c>
      <c r="Y55" s="5">
        <v>14565906.800000001</v>
      </c>
      <c r="Z55" s="7">
        <v>1</v>
      </c>
      <c r="AA55" t="s">
        <v>27839</v>
      </c>
      <c r="AB55" s="5">
        <v>14563406.800000001</v>
      </c>
      <c r="AC55" t="s">
        <v>800</v>
      </c>
      <c r="AD55" s="17">
        <v>45909</v>
      </c>
      <c r="AE55" s="17">
        <v>45923</v>
      </c>
      <c r="AF55" s="17">
        <v>45645</v>
      </c>
      <c r="AG55" s="17">
        <v>47470</v>
      </c>
      <c r="AH55" s="17">
        <v>47470</v>
      </c>
      <c r="AI55" s="17">
        <v>47470</v>
      </c>
      <c r="AJ55" s="5">
        <v>999999999999</v>
      </c>
      <c r="AK55" s="17">
        <v>47470</v>
      </c>
      <c r="AL55" t="s">
        <v>801</v>
      </c>
      <c r="AM55" t="s">
        <v>599</v>
      </c>
      <c r="AN55" s="17">
        <v>46288</v>
      </c>
      <c r="AO55" t="s">
        <v>847</v>
      </c>
      <c r="AP55" t="s">
        <v>10430</v>
      </c>
      <c r="AQ55" t="s">
        <v>970</v>
      </c>
      <c r="AR55" t="s">
        <v>27897</v>
      </c>
    </row>
    <row r="56" spans="2:44" ht="10" customHeight="1" outlineLevel="1" x14ac:dyDescent="0.15">
      <c r="B56" t="s">
        <v>206</v>
      </c>
      <c r="C56" t="s">
        <v>799</v>
      </c>
      <c r="D56" t="s">
        <v>799</v>
      </c>
      <c r="F56" t="s">
        <v>966</v>
      </c>
      <c r="H56" s="16">
        <v>1</v>
      </c>
      <c r="I56" t="s">
        <v>799</v>
      </c>
      <c r="J56" t="s">
        <v>651</v>
      </c>
      <c r="K56" t="s">
        <v>1165</v>
      </c>
      <c r="L56" t="s">
        <v>27861</v>
      </c>
      <c r="M56" t="s">
        <v>755</v>
      </c>
      <c r="N56" t="s">
        <v>795</v>
      </c>
      <c r="O56" t="s">
        <v>818</v>
      </c>
      <c r="P56" t="s">
        <v>806</v>
      </c>
      <c r="Q56" t="s">
        <v>10430</v>
      </c>
      <c r="R56" t="s">
        <v>531</v>
      </c>
      <c r="S56" t="s">
        <v>636</v>
      </c>
      <c r="T56" s="16">
        <v>1</v>
      </c>
      <c r="U56" s="16">
        <v>0</v>
      </c>
      <c r="V56" s="16">
        <v>11</v>
      </c>
      <c r="W56" s="5">
        <v>14430806</v>
      </c>
      <c r="X56" s="5">
        <v>14430806</v>
      </c>
      <c r="Y56" s="5">
        <v>14430806</v>
      </c>
      <c r="Z56" s="7">
        <v>1</v>
      </c>
      <c r="AA56" t="s">
        <v>27839</v>
      </c>
      <c r="AB56" s="5">
        <v>14430806</v>
      </c>
      <c r="AC56" t="s">
        <v>800</v>
      </c>
      <c r="AD56" s="17">
        <v>44104</v>
      </c>
      <c r="AE56" s="17">
        <v>44295</v>
      </c>
      <c r="AF56" s="17">
        <v>44104</v>
      </c>
      <c r="AG56" s="17">
        <v>44274</v>
      </c>
      <c r="AH56" s="17">
        <v>44274</v>
      </c>
      <c r="AI56" s="17"/>
      <c r="AJ56" s="5">
        <v>17628903</v>
      </c>
      <c r="AK56" s="17">
        <v>44274</v>
      </c>
      <c r="AL56" t="s">
        <v>811</v>
      </c>
      <c r="AM56" t="s">
        <v>599</v>
      </c>
      <c r="AN56" s="17"/>
      <c r="AP56" t="s">
        <v>966</v>
      </c>
      <c r="AQ56" t="s">
        <v>970</v>
      </c>
      <c r="AR56" t="s">
        <v>27898</v>
      </c>
    </row>
    <row r="57" spans="2:44" ht="10" customHeight="1" outlineLevel="1" x14ac:dyDescent="0.15">
      <c r="B57" t="s">
        <v>207</v>
      </c>
      <c r="C57" t="s">
        <v>799</v>
      </c>
      <c r="D57" t="s">
        <v>799</v>
      </c>
      <c r="F57" t="s">
        <v>966</v>
      </c>
      <c r="H57" s="16">
        <v>1</v>
      </c>
      <c r="I57" t="s">
        <v>799</v>
      </c>
      <c r="J57" t="s">
        <v>652</v>
      </c>
      <c r="K57" t="s">
        <v>1168</v>
      </c>
      <c r="L57" t="s">
        <v>27841</v>
      </c>
      <c r="M57" t="s">
        <v>741</v>
      </c>
      <c r="N57" t="s">
        <v>795</v>
      </c>
      <c r="O57" t="s">
        <v>818</v>
      </c>
      <c r="P57" t="s">
        <v>837</v>
      </c>
      <c r="Q57" t="s">
        <v>10430</v>
      </c>
      <c r="R57" t="s">
        <v>531</v>
      </c>
      <c r="S57" t="s">
        <v>636</v>
      </c>
      <c r="T57" s="16">
        <v>1</v>
      </c>
      <c r="U57" s="16">
        <v>0</v>
      </c>
      <c r="V57" s="16">
        <v>2</v>
      </c>
      <c r="W57" s="5">
        <v>14384084</v>
      </c>
      <c r="X57" s="5">
        <v>14384084</v>
      </c>
      <c r="Y57" s="5">
        <v>15122164</v>
      </c>
      <c r="Z57" s="7">
        <v>1</v>
      </c>
      <c r="AA57" t="s">
        <v>27839</v>
      </c>
      <c r="AB57" s="5">
        <v>14384084</v>
      </c>
      <c r="AC57" t="s">
        <v>800</v>
      </c>
      <c r="AD57" s="17">
        <v>45929</v>
      </c>
      <c r="AE57" s="17">
        <v>46006</v>
      </c>
      <c r="AF57" s="17">
        <v>45929</v>
      </c>
      <c r="AG57" s="17">
        <v>46627</v>
      </c>
      <c r="AH57" s="17">
        <v>46627</v>
      </c>
      <c r="AI57" s="17"/>
      <c r="AJ57" s="5">
        <v>14384084</v>
      </c>
      <c r="AK57" s="17">
        <v>46627</v>
      </c>
      <c r="AL57" t="s">
        <v>811</v>
      </c>
      <c r="AM57" t="s">
        <v>599</v>
      </c>
      <c r="AN57" s="17"/>
      <c r="AP57" t="s">
        <v>966</v>
      </c>
      <c r="AQ57" t="s">
        <v>970</v>
      </c>
      <c r="AR57" t="s">
        <v>27899</v>
      </c>
    </row>
    <row r="58" spans="2:44" ht="10" customHeight="1" outlineLevel="1" x14ac:dyDescent="0.15">
      <c r="B58" t="s">
        <v>208</v>
      </c>
      <c r="C58" t="s">
        <v>799</v>
      </c>
      <c r="D58" t="s">
        <v>799</v>
      </c>
      <c r="F58" t="s">
        <v>966</v>
      </c>
      <c r="H58" s="16">
        <v>1</v>
      </c>
      <c r="I58" t="s">
        <v>799</v>
      </c>
      <c r="J58" t="s">
        <v>653</v>
      </c>
      <c r="K58" t="s">
        <v>1171</v>
      </c>
      <c r="L58" t="s">
        <v>27841</v>
      </c>
      <c r="M58" t="s">
        <v>741</v>
      </c>
      <c r="N58" t="s">
        <v>795</v>
      </c>
      <c r="O58" t="s">
        <v>818</v>
      </c>
      <c r="P58" t="s">
        <v>837</v>
      </c>
      <c r="Q58" t="s">
        <v>10430</v>
      </c>
      <c r="R58" t="s">
        <v>531</v>
      </c>
      <c r="S58" t="s">
        <v>636</v>
      </c>
      <c r="T58" s="16">
        <v>1</v>
      </c>
      <c r="U58" s="16">
        <v>0</v>
      </c>
      <c r="V58" s="16">
        <v>3</v>
      </c>
      <c r="W58" s="5">
        <v>14284287</v>
      </c>
      <c r="X58" s="5">
        <v>14284287</v>
      </c>
      <c r="Y58" s="5">
        <v>14539287</v>
      </c>
      <c r="Z58" s="7">
        <v>1</v>
      </c>
      <c r="AA58" t="s">
        <v>27839</v>
      </c>
      <c r="AB58" s="5">
        <v>14284287</v>
      </c>
      <c r="AC58" t="s">
        <v>800</v>
      </c>
      <c r="AD58" s="17">
        <v>45194</v>
      </c>
      <c r="AE58" s="17">
        <v>46077</v>
      </c>
      <c r="AF58" s="17">
        <v>45194</v>
      </c>
      <c r="AG58" s="17">
        <v>46356</v>
      </c>
      <c r="AH58" s="17">
        <v>46356</v>
      </c>
      <c r="AI58" s="17"/>
      <c r="AJ58" s="5">
        <v>14499287</v>
      </c>
      <c r="AK58" s="17">
        <v>46356</v>
      </c>
      <c r="AL58" t="s">
        <v>811</v>
      </c>
      <c r="AM58" t="s">
        <v>599</v>
      </c>
      <c r="AN58" s="17"/>
      <c r="AP58" t="s">
        <v>966</v>
      </c>
      <c r="AQ58" t="s">
        <v>970</v>
      </c>
      <c r="AR58" t="s">
        <v>27900</v>
      </c>
    </row>
    <row r="59" spans="2:44" ht="10" customHeight="1" outlineLevel="1" x14ac:dyDescent="0.15">
      <c r="B59" t="s">
        <v>209</v>
      </c>
      <c r="C59" t="s">
        <v>27838</v>
      </c>
      <c r="D59" t="s">
        <v>797</v>
      </c>
      <c r="E59" t="s">
        <v>807</v>
      </c>
      <c r="F59" t="s">
        <v>10430</v>
      </c>
      <c r="G59" t="s">
        <v>822</v>
      </c>
      <c r="H59" s="16">
        <v>3</v>
      </c>
      <c r="I59" t="s">
        <v>815</v>
      </c>
      <c r="J59" t="s">
        <v>603</v>
      </c>
      <c r="K59" t="s">
        <v>1299</v>
      </c>
      <c r="L59" t="s">
        <v>27848</v>
      </c>
      <c r="M59" t="s">
        <v>743</v>
      </c>
      <c r="N59" t="s">
        <v>795</v>
      </c>
      <c r="O59" t="s">
        <v>818</v>
      </c>
      <c r="P59" t="s">
        <v>821</v>
      </c>
      <c r="Q59" t="s">
        <v>10430</v>
      </c>
      <c r="R59" t="s">
        <v>456</v>
      </c>
      <c r="S59" t="s">
        <v>598</v>
      </c>
      <c r="T59" s="16">
        <v>17</v>
      </c>
      <c r="U59" s="16">
        <v>16</v>
      </c>
      <c r="V59" s="16">
        <v>123</v>
      </c>
      <c r="W59" s="5">
        <v>13838717.460000001</v>
      </c>
      <c r="X59" s="5">
        <v>6719760.6299999999</v>
      </c>
      <c r="Y59" s="5">
        <v>-19523.03</v>
      </c>
      <c r="Z59" s="7">
        <v>0.48559999999999998</v>
      </c>
      <c r="AA59" t="s">
        <v>27845</v>
      </c>
      <c r="AB59" s="5">
        <v>13838717.460000001</v>
      </c>
      <c r="AC59" t="s">
        <v>810</v>
      </c>
      <c r="AD59" s="17">
        <v>42009</v>
      </c>
      <c r="AE59" s="17">
        <v>42992</v>
      </c>
      <c r="AF59" s="17">
        <v>41316</v>
      </c>
      <c r="AG59" s="17">
        <v>42704</v>
      </c>
      <c r="AH59" s="17">
        <v>42704</v>
      </c>
      <c r="AI59" s="17">
        <v>42410</v>
      </c>
      <c r="AJ59" s="5">
        <v>72755358</v>
      </c>
      <c r="AK59" s="17">
        <v>42410</v>
      </c>
      <c r="AL59" t="s">
        <v>801</v>
      </c>
      <c r="AM59" t="s">
        <v>599</v>
      </c>
      <c r="AN59" s="17">
        <v>42704</v>
      </c>
      <c r="AP59" t="s">
        <v>10430</v>
      </c>
      <c r="AQ59" t="s">
        <v>970</v>
      </c>
      <c r="AR59" t="s">
        <v>27901</v>
      </c>
    </row>
    <row r="60" spans="2:44" ht="10" customHeight="1" outlineLevel="1" x14ac:dyDescent="0.15">
      <c r="B60" t="s">
        <v>210</v>
      </c>
      <c r="C60" t="s">
        <v>799</v>
      </c>
      <c r="D60" t="s">
        <v>799</v>
      </c>
      <c r="F60" t="s">
        <v>966</v>
      </c>
      <c r="H60" s="16">
        <v>1</v>
      </c>
      <c r="I60" t="s">
        <v>799</v>
      </c>
      <c r="J60" t="s">
        <v>654</v>
      </c>
      <c r="K60" t="s">
        <v>1177</v>
      </c>
      <c r="L60" t="s">
        <v>27902</v>
      </c>
      <c r="M60" t="s">
        <v>743</v>
      </c>
      <c r="N60" t="s">
        <v>803</v>
      </c>
      <c r="O60" t="s">
        <v>825</v>
      </c>
      <c r="P60" t="s">
        <v>821</v>
      </c>
      <c r="Q60" t="s">
        <v>10430</v>
      </c>
      <c r="R60" t="s">
        <v>531</v>
      </c>
      <c r="S60" t="s">
        <v>636</v>
      </c>
      <c r="T60" s="16">
        <v>1</v>
      </c>
      <c r="U60" s="16">
        <v>0</v>
      </c>
      <c r="V60" s="16">
        <v>1</v>
      </c>
      <c r="W60" s="5">
        <v>13742900</v>
      </c>
      <c r="X60" s="5">
        <v>13742900</v>
      </c>
      <c r="Y60" s="5">
        <v>13742900</v>
      </c>
      <c r="Z60" s="7">
        <v>1</v>
      </c>
      <c r="AA60" t="s">
        <v>27839</v>
      </c>
      <c r="AB60" s="5">
        <v>13742900</v>
      </c>
      <c r="AC60" t="s">
        <v>800</v>
      </c>
      <c r="AD60" s="17">
        <v>46092</v>
      </c>
      <c r="AE60" s="17">
        <v>46092</v>
      </c>
      <c r="AF60" s="17">
        <v>46085</v>
      </c>
      <c r="AG60" s="17">
        <v>46336</v>
      </c>
      <c r="AH60" s="17">
        <v>46360</v>
      </c>
      <c r="AI60" s="17"/>
      <c r="AJ60" s="5">
        <v>13992900</v>
      </c>
      <c r="AK60" s="17">
        <v>46336</v>
      </c>
      <c r="AL60" t="s">
        <v>811</v>
      </c>
      <c r="AM60" t="s">
        <v>599</v>
      </c>
      <c r="AN60" s="17"/>
      <c r="AP60" t="s">
        <v>966</v>
      </c>
      <c r="AQ60" t="s">
        <v>970</v>
      </c>
      <c r="AR60" t="s">
        <v>27903</v>
      </c>
    </row>
    <row r="61" spans="2:44" ht="10" customHeight="1" outlineLevel="1" x14ac:dyDescent="0.15">
      <c r="B61" t="s">
        <v>211</v>
      </c>
      <c r="C61" t="s">
        <v>27838</v>
      </c>
      <c r="D61" t="s">
        <v>797</v>
      </c>
      <c r="E61" t="s">
        <v>807</v>
      </c>
      <c r="F61" t="s">
        <v>10430</v>
      </c>
      <c r="H61" s="16">
        <v>1</v>
      </c>
      <c r="I61" t="s">
        <v>799</v>
      </c>
      <c r="J61" t="s">
        <v>610</v>
      </c>
      <c r="K61" t="s">
        <v>1294</v>
      </c>
      <c r="L61" t="s">
        <v>27848</v>
      </c>
      <c r="M61" t="s">
        <v>755</v>
      </c>
      <c r="N61" t="s">
        <v>795</v>
      </c>
      <c r="O61" t="s">
        <v>818</v>
      </c>
      <c r="P61" t="s">
        <v>806</v>
      </c>
      <c r="Q61" t="s">
        <v>10430</v>
      </c>
      <c r="R61" t="s">
        <v>575</v>
      </c>
      <c r="S61" t="s">
        <v>629</v>
      </c>
      <c r="T61" s="16">
        <v>11</v>
      </c>
      <c r="U61" s="16">
        <v>10</v>
      </c>
      <c r="V61" s="16">
        <v>65</v>
      </c>
      <c r="W61" s="5">
        <v>13740297.779999999</v>
      </c>
      <c r="X61" s="5">
        <v>13740297.779999999</v>
      </c>
      <c r="Y61" s="5">
        <v>-241100.5</v>
      </c>
      <c r="Z61" s="7">
        <v>1</v>
      </c>
      <c r="AA61" t="s">
        <v>27839</v>
      </c>
      <c r="AB61" s="5">
        <v>13740297.779999999</v>
      </c>
      <c r="AC61" t="s">
        <v>800</v>
      </c>
      <c r="AD61" s="17">
        <v>42430</v>
      </c>
      <c r="AE61" s="17">
        <v>44430</v>
      </c>
      <c r="AF61" s="17">
        <v>42426</v>
      </c>
      <c r="AG61" s="17">
        <v>44320</v>
      </c>
      <c r="AH61" s="17">
        <v>44320</v>
      </c>
      <c r="AI61" s="17">
        <v>44252</v>
      </c>
      <c r="AJ61" s="5">
        <v>113044934</v>
      </c>
      <c r="AK61" s="17">
        <v>44252</v>
      </c>
      <c r="AL61" t="s">
        <v>801</v>
      </c>
      <c r="AM61" t="s">
        <v>599</v>
      </c>
      <c r="AN61" s="17">
        <v>44320</v>
      </c>
      <c r="AP61" t="s">
        <v>10430</v>
      </c>
      <c r="AQ61" t="s">
        <v>970</v>
      </c>
      <c r="AR61" t="s">
        <v>27904</v>
      </c>
    </row>
    <row r="62" spans="2:44" ht="10" customHeight="1" outlineLevel="1" x14ac:dyDescent="0.15">
      <c r="B62" t="s">
        <v>212</v>
      </c>
      <c r="C62" t="s">
        <v>799</v>
      </c>
      <c r="D62" t="s">
        <v>799</v>
      </c>
      <c r="F62" t="s">
        <v>966</v>
      </c>
      <c r="H62" s="16">
        <v>1</v>
      </c>
      <c r="I62" t="s">
        <v>799</v>
      </c>
      <c r="J62" t="s">
        <v>640</v>
      </c>
      <c r="K62" t="s">
        <v>1044</v>
      </c>
      <c r="L62" t="s">
        <v>27905</v>
      </c>
      <c r="M62" t="s">
        <v>740</v>
      </c>
      <c r="N62" t="s">
        <v>795</v>
      </c>
      <c r="O62" t="s">
        <v>825</v>
      </c>
      <c r="P62" t="s">
        <v>806</v>
      </c>
      <c r="Q62" t="s">
        <v>10430</v>
      </c>
      <c r="R62" t="s">
        <v>531</v>
      </c>
      <c r="S62" t="s">
        <v>636</v>
      </c>
      <c r="T62" s="16">
        <v>1</v>
      </c>
      <c r="U62" s="16">
        <v>0</v>
      </c>
      <c r="V62" s="16">
        <v>6</v>
      </c>
      <c r="W62" s="5">
        <v>12676852.42</v>
      </c>
      <c r="X62" s="5">
        <v>12676852.42</v>
      </c>
      <c r="Y62" s="5">
        <v>12676852.42</v>
      </c>
      <c r="Z62" s="7">
        <v>1</v>
      </c>
      <c r="AA62" t="s">
        <v>27839</v>
      </c>
      <c r="AB62" s="5">
        <v>12676852.42</v>
      </c>
      <c r="AC62" t="s">
        <v>800</v>
      </c>
      <c r="AD62" s="17">
        <v>43735</v>
      </c>
      <c r="AE62" s="17">
        <v>44160</v>
      </c>
      <c r="AF62" s="17">
        <v>43735</v>
      </c>
      <c r="AG62" s="17">
        <v>44179</v>
      </c>
      <c r="AH62" s="17">
        <v>44179</v>
      </c>
      <c r="AI62" s="17"/>
      <c r="AJ62" s="5">
        <v>12681523.08</v>
      </c>
      <c r="AK62" s="17">
        <v>44179</v>
      </c>
      <c r="AL62" t="s">
        <v>811</v>
      </c>
      <c r="AM62" t="s">
        <v>599</v>
      </c>
      <c r="AN62" s="17"/>
      <c r="AP62" t="s">
        <v>966</v>
      </c>
      <c r="AQ62" t="s">
        <v>970</v>
      </c>
      <c r="AR62" t="s">
        <v>27906</v>
      </c>
    </row>
    <row r="63" spans="2:44" ht="10" customHeight="1" outlineLevel="1" x14ac:dyDescent="0.15">
      <c r="B63" t="s">
        <v>213</v>
      </c>
      <c r="C63" t="s">
        <v>27838</v>
      </c>
      <c r="D63" t="s">
        <v>797</v>
      </c>
      <c r="E63" t="s">
        <v>798</v>
      </c>
      <c r="F63" t="s">
        <v>966</v>
      </c>
      <c r="H63" s="16">
        <v>1</v>
      </c>
      <c r="I63" t="s">
        <v>799</v>
      </c>
      <c r="J63" t="s">
        <v>638</v>
      </c>
      <c r="K63" t="s">
        <v>992</v>
      </c>
      <c r="L63" t="s">
        <v>27848</v>
      </c>
      <c r="M63" t="s">
        <v>739</v>
      </c>
      <c r="N63" t="s">
        <v>795</v>
      </c>
      <c r="O63" t="s">
        <v>796</v>
      </c>
      <c r="P63" t="s">
        <v>816</v>
      </c>
      <c r="Q63" t="s">
        <v>10430</v>
      </c>
      <c r="R63" t="s">
        <v>531</v>
      </c>
      <c r="S63" t="s">
        <v>636</v>
      </c>
      <c r="T63" s="16">
        <v>11</v>
      </c>
      <c r="U63" s="16">
        <v>10</v>
      </c>
      <c r="V63" s="16">
        <v>67</v>
      </c>
      <c r="W63" s="5">
        <v>12655254.970000001</v>
      </c>
      <c r="X63" s="5">
        <v>9848492.2699999996</v>
      </c>
      <c r="Y63" s="5">
        <v>-727978.55</v>
      </c>
      <c r="Z63" s="7">
        <v>0.7782</v>
      </c>
      <c r="AA63" t="s">
        <v>27845</v>
      </c>
      <c r="AB63" s="5">
        <v>12655254.970000001</v>
      </c>
      <c r="AC63" t="s">
        <v>810</v>
      </c>
      <c r="AD63" s="17">
        <v>42025</v>
      </c>
      <c r="AE63" s="17">
        <v>42487</v>
      </c>
      <c r="AF63" s="17">
        <v>41106</v>
      </c>
      <c r="AG63" s="17">
        <v>42467</v>
      </c>
      <c r="AH63" s="17">
        <v>42467</v>
      </c>
      <c r="AI63" s="17">
        <v>42200</v>
      </c>
      <c r="AJ63" s="5">
        <v>44096087</v>
      </c>
      <c r="AK63" s="17">
        <v>42200</v>
      </c>
      <c r="AL63" t="s">
        <v>801</v>
      </c>
      <c r="AM63" t="s">
        <v>599</v>
      </c>
      <c r="AN63" s="17">
        <v>42467</v>
      </c>
      <c r="AP63" t="s">
        <v>10430</v>
      </c>
      <c r="AQ63" t="s">
        <v>970</v>
      </c>
      <c r="AR63" t="s">
        <v>27907</v>
      </c>
    </row>
    <row r="64" spans="2:44" ht="10" customHeight="1" outlineLevel="1" x14ac:dyDescent="0.15">
      <c r="B64" t="s">
        <v>214</v>
      </c>
      <c r="C64" t="s">
        <v>799</v>
      </c>
      <c r="D64" t="s">
        <v>799</v>
      </c>
      <c r="F64" t="s">
        <v>966</v>
      </c>
      <c r="H64" s="16">
        <v>1</v>
      </c>
      <c r="I64" t="s">
        <v>799</v>
      </c>
      <c r="J64" t="s">
        <v>652</v>
      </c>
      <c r="K64" t="s">
        <v>1168</v>
      </c>
      <c r="L64" t="s">
        <v>27841</v>
      </c>
      <c r="M64" t="s">
        <v>741</v>
      </c>
      <c r="N64" t="s">
        <v>795</v>
      </c>
      <c r="O64" t="s">
        <v>818</v>
      </c>
      <c r="P64" t="s">
        <v>837</v>
      </c>
      <c r="Q64" t="s">
        <v>10430</v>
      </c>
      <c r="R64" t="s">
        <v>531</v>
      </c>
      <c r="S64" t="s">
        <v>636</v>
      </c>
      <c r="T64" s="16">
        <v>1</v>
      </c>
      <c r="U64" s="16">
        <v>0</v>
      </c>
      <c r="V64" s="16">
        <v>4</v>
      </c>
      <c r="W64" s="5">
        <v>12292904.220000001</v>
      </c>
      <c r="X64" s="5">
        <v>12292904.220000001</v>
      </c>
      <c r="Y64" s="5">
        <v>12435460.220000001</v>
      </c>
      <c r="Z64" s="7">
        <v>1</v>
      </c>
      <c r="AA64" t="s">
        <v>27839</v>
      </c>
      <c r="AB64" s="5">
        <v>12292904.220000001</v>
      </c>
      <c r="AC64" t="s">
        <v>800</v>
      </c>
      <c r="AD64" s="17">
        <v>45562</v>
      </c>
      <c r="AE64" s="17">
        <v>46001</v>
      </c>
      <c r="AF64" s="17">
        <v>45562</v>
      </c>
      <c r="AG64" s="17">
        <v>46247</v>
      </c>
      <c r="AH64" s="17">
        <v>46247</v>
      </c>
      <c r="AI64" s="17"/>
      <c r="AJ64" s="5">
        <v>12292904.220000001</v>
      </c>
      <c r="AK64" s="17">
        <v>46247</v>
      </c>
      <c r="AL64" t="s">
        <v>811</v>
      </c>
      <c r="AM64" t="s">
        <v>599</v>
      </c>
      <c r="AN64" s="17"/>
      <c r="AP64" t="s">
        <v>966</v>
      </c>
      <c r="AQ64" t="s">
        <v>970</v>
      </c>
      <c r="AR64" t="s">
        <v>27908</v>
      </c>
    </row>
    <row r="65" spans="2:44" ht="10" customHeight="1" outlineLevel="1" x14ac:dyDescent="0.15">
      <c r="B65" t="s">
        <v>215</v>
      </c>
      <c r="C65" t="s">
        <v>799</v>
      </c>
      <c r="D65" t="s">
        <v>799</v>
      </c>
      <c r="F65" t="s">
        <v>966</v>
      </c>
      <c r="H65" s="16">
        <v>1</v>
      </c>
      <c r="I65" t="s">
        <v>799</v>
      </c>
      <c r="J65" t="s">
        <v>652</v>
      </c>
      <c r="K65" t="s">
        <v>1168</v>
      </c>
      <c r="L65" t="s">
        <v>27841</v>
      </c>
      <c r="M65" t="s">
        <v>741</v>
      </c>
      <c r="N65" t="s">
        <v>795</v>
      </c>
      <c r="O65" t="s">
        <v>825</v>
      </c>
      <c r="P65" t="s">
        <v>837</v>
      </c>
      <c r="Q65" t="s">
        <v>10430</v>
      </c>
      <c r="R65" t="s">
        <v>531</v>
      </c>
      <c r="S65" t="s">
        <v>636</v>
      </c>
      <c r="T65" s="16">
        <v>1</v>
      </c>
      <c r="U65" s="16">
        <v>0</v>
      </c>
      <c r="V65" s="16">
        <v>10</v>
      </c>
      <c r="W65" s="5">
        <v>11947146.470000001</v>
      </c>
      <c r="X65" s="5">
        <v>11947146.470000001</v>
      </c>
      <c r="Y65" s="5">
        <v>12139916.470000001</v>
      </c>
      <c r="Z65" s="7">
        <v>1</v>
      </c>
      <c r="AA65" t="s">
        <v>27839</v>
      </c>
      <c r="AB65" s="5">
        <v>11947146.470000001</v>
      </c>
      <c r="AC65" t="s">
        <v>800</v>
      </c>
      <c r="AD65" s="17">
        <v>44825</v>
      </c>
      <c r="AE65" s="17">
        <v>46030</v>
      </c>
      <c r="AF65" s="17">
        <v>44825</v>
      </c>
      <c r="AG65" s="17">
        <v>46006</v>
      </c>
      <c r="AH65" s="17">
        <v>46006</v>
      </c>
      <c r="AI65" s="17"/>
      <c r="AJ65" s="5">
        <v>11957596.470000001</v>
      </c>
      <c r="AK65" s="17">
        <v>46006</v>
      </c>
      <c r="AL65" t="s">
        <v>811</v>
      </c>
      <c r="AM65" t="s">
        <v>599</v>
      </c>
      <c r="AN65" s="17"/>
      <c r="AP65" t="s">
        <v>966</v>
      </c>
      <c r="AQ65" t="s">
        <v>970</v>
      </c>
      <c r="AR65" t="s">
        <v>27909</v>
      </c>
    </row>
    <row r="66" spans="2:44" ht="10" customHeight="1" outlineLevel="1" x14ac:dyDescent="0.15">
      <c r="B66" t="s">
        <v>216</v>
      </c>
      <c r="C66" t="s">
        <v>27838</v>
      </c>
      <c r="D66" t="s">
        <v>797</v>
      </c>
      <c r="E66" t="s">
        <v>807</v>
      </c>
      <c r="F66" t="s">
        <v>10430</v>
      </c>
      <c r="G66" t="s">
        <v>814</v>
      </c>
      <c r="H66" s="16">
        <v>5</v>
      </c>
      <c r="I66" t="s">
        <v>815</v>
      </c>
      <c r="J66" t="s">
        <v>610</v>
      </c>
      <c r="K66" t="s">
        <v>1294</v>
      </c>
      <c r="L66" t="s">
        <v>458</v>
      </c>
      <c r="M66" t="s">
        <v>755</v>
      </c>
      <c r="N66" t="s">
        <v>795</v>
      </c>
      <c r="O66" t="s">
        <v>796</v>
      </c>
      <c r="P66" t="s">
        <v>806</v>
      </c>
      <c r="Q66" t="s">
        <v>10430</v>
      </c>
      <c r="R66" t="s">
        <v>456</v>
      </c>
      <c r="S66" t="s">
        <v>598</v>
      </c>
      <c r="T66" s="16">
        <v>4</v>
      </c>
      <c r="U66" s="16">
        <v>3</v>
      </c>
      <c r="V66" s="16">
        <v>24</v>
      </c>
      <c r="W66" s="5">
        <v>11926878</v>
      </c>
      <c r="X66" s="5">
        <v>11926878</v>
      </c>
      <c r="Y66" s="5">
        <v>11191288</v>
      </c>
      <c r="Z66" s="7">
        <v>1</v>
      </c>
      <c r="AA66" t="s">
        <v>27839</v>
      </c>
      <c r="AB66" s="5">
        <v>11926878</v>
      </c>
      <c r="AC66" t="s">
        <v>800</v>
      </c>
      <c r="AD66" s="17">
        <v>45114</v>
      </c>
      <c r="AE66" s="17">
        <v>46070</v>
      </c>
      <c r="AF66" s="17">
        <v>44223</v>
      </c>
      <c r="AG66" s="17">
        <v>46108</v>
      </c>
      <c r="AH66" s="17">
        <v>46108</v>
      </c>
      <c r="AI66" s="17">
        <v>46047</v>
      </c>
      <c r="AJ66" s="5">
        <v>529000000</v>
      </c>
      <c r="AK66" s="17">
        <v>46047</v>
      </c>
      <c r="AL66" t="s">
        <v>801</v>
      </c>
      <c r="AM66" t="s">
        <v>599</v>
      </c>
      <c r="AN66" s="17">
        <v>46108</v>
      </c>
      <c r="AP66" t="s">
        <v>10430</v>
      </c>
      <c r="AQ66" t="s">
        <v>970</v>
      </c>
      <c r="AR66" t="s">
        <v>27910</v>
      </c>
    </row>
    <row r="67" spans="2:44" ht="10" customHeight="1" outlineLevel="1" x14ac:dyDescent="0.15">
      <c r="B67" t="s">
        <v>217</v>
      </c>
      <c r="C67" t="s">
        <v>799</v>
      </c>
      <c r="D67" t="s">
        <v>799</v>
      </c>
      <c r="F67" t="s">
        <v>966</v>
      </c>
      <c r="H67" s="16">
        <v>1</v>
      </c>
      <c r="I67" t="s">
        <v>799</v>
      </c>
      <c r="J67" t="s">
        <v>655</v>
      </c>
      <c r="K67" t="s">
        <v>1208</v>
      </c>
      <c r="L67" t="s">
        <v>27841</v>
      </c>
      <c r="M67" t="s">
        <v>738</v>
      </c>
      <c r="N67" t="s">
        <v>795</v>
      </c>
      <c r="O67" t="s">
        <v>818</v>
      </c>
      <c r="P67" t="s">
        <v>794</v>
      </c>
      <c r="Q67" t="s">
        <v>10430</v>
      </c>
      <c r="R67" t="s">
        <v>531</v>
      </c>
      <c r="S67" t="s">
        <v>636</v>
      </c>
      <c r="T67" s="16">
        <v>1</v>
      </c>
      <c r="U67" s="16">
        <v>0</v>
      </c>
      <c r="V67" s="16">
        <v>10</v>
      </c>
      <c r="W67" s="5">
        <v>11847648.91</v>
      </c>
      <c r="X67" s="5">
        <v>5890.91</v>
      </c>
      <c r="Y67" s="5">
        <v>11847648.91</v>
      </c>
      <c r="Z67" s="7">
        <v>5.0000000000000001E-4</v>
      </c>
      <c r="AA67" t="s">
        <v>27845</v>
      </c>
      <c r="AB67" s="5">
        <v>11847648.91</v>
      </c>
      <c r="AC67" t="s">
        <v>810</v>
      </c>
      <c r="AD67" s="17">
        <v>42011</v>
      </c>
      <c r="AE67" s="17">
        <v>44095</v>
      </c>
      <c r="AF67" s="17">
        <v>41544</v>
      </c>
      <c r="AG67" s="17">
        <v>42235</v>
      </c>
      <c r="AH67" s="17">
        <v>42235</v>
      </c>
      <c r="AI67" s="17"/>
      <c r="AJ67" s="5">
        <v>12041904.91</v>
      </c>
      <c r="AK67" s="17">
        <v>42235</v>
      </c>
      <c r="AL67" t="s">
        <v>811</v>
      </c>
      <c r="AM67" t="s">
        <v>599</v>
      </c>
      <c r="AN67" s="17"/>
      <c r="AP67" t="s">
        <v>966</v>
      </c>
      <c r="AQ67" t="s">
        <v>970</v>
      </c>
      <c r="AR67" t="s">
        <v>27911</v>
      </c>
    </row>
    <row r="68" spans="2:44" ht="11" outlineLevel="1" x14ac:dyDescent="0.15">
      <c r="B68" t="s">
        <v>218</v>
      </c>
      <c r="C68" t="s">
        <v>799</v>
      </c>
      <c r="D68" t="s">
        <v>799</v>
      </c>
      <c r="F68" t="s">
        <v>966</v>
      </c>
      <c r="H68" s="16">
        <v>1</v>
      </c>
      <c r="I68" t="s">
        <v>799</v>
      </c>
      <c r="J68" t="s">
        <v>656</v>
      </c>
      <c r="K68" t="s">
        <v>1214</v>
      </c>
      <c r="L68" t="s">
        <v>27841</v>
      </c>
      <c r="M68" t="s">
        <v>741</v>
      </c>
      <c r="N68" t="s">
        <v>795</v>
      </c>
      <c r="O68" t="s">
        <v>818</v>
      </c>
      <c r="P68" t="s">
        <v>837</v>
      </c>
      <c r="Q68" t="s">
        <v>10430</v>
      </c>
      <c r="R68" t="s">
        <v>531</v>
      </c>
      <c r="S68" t="s">
        <v>636</v>
      </c>
      <c r="T68" s="16">
        <v>1</v>
      </c>
      <c r="U68" s="16">
        <v>0</v>
      </c>
      <c r="V68" s="16">
        <v>2</v>
      </c>
      <c r="W68" s="5">
        <v>11671800</v>
      </c>
      <c r="X68" s="5">
        <v>11671800</v>
      </c>
      <c r="Y68" s="5">
        <v>11671800</v>
      </c>
      <c r="Z68" s="7">
        <v>1</v>
      </c>
      <c r="AA68" t="s">
        <v>27839</v>
      </c>
      <c r="AB68" s="5">
        <v>11671800</v>
      </c>
      <c r="AC68" t="s">
        <v>800</v>
      </c>
      <c r="AD68" s="17">
        <v>45547</v>
      </c>
      <c r="AE68" s="17">
        <v>45714</v>
      </c>
      <c r="AF68" s="17">
        <v>45547</v>
      </c>
      <c r="AG68" s="17">
        <v>45773</v>
      </c>
      <c r="AH68" s="17">
        <v>45773</v>
      </c>
      <c r="AI68" s="17"/>
      <c r="AJ68" s="5">
        <v>11671800</v>
      </c>
      <c r="AK68" s="17">
        <v>45773</v>
      </c>
      <c r="AL68" t="s">
        <v>811</v>
      </c>
      <c r="AM68" t="s">
        <v>599</v>
      </c>
      <c r="AN68" s="17"/>
      <c r="AP68" t="s">
        <v>966</v>
      </c>
      <c r="AQ68" t="s">
        <v>970</v>
      </c>
      <c r="AR68" t="s">
        <v>27912</v>
      </c>
    </row>
    <row r="69" spans="2:44" ht="11" outlineLevel="1" x14ac:dyDescent="0.15">
      <c r="B69" t="s">
        <v>219</v>
      </c>
      <c r="C69" t="s">
        <v>799</v>
      </c>
      <c r="D69" t="s">
        <v>799</v>
      </c>
      <c r="F69" t="s">
        <v>966</v>
      </c>
      <c r="H69" s="16">
        <v>1</v>
      </c>
      <c r="I69" t="s">
        <v>799</v>
      </c>
      <c r="J69" t="s">
        <v>642</v>
      </c>
      <c r="K69" t="s">
        <v>1062</v>
      </c>
      <c r="L69" t="s">
        <v>27841</v>
      </c>
      <c r="M69" t="s">
        <v>760</v>
      </c>
      <c r="N69" t="s">
        <v>795</v>
      </c>
      <c r="O69" t="s">
        <v>796</v>
      </c>
      <c r="P69" t="s">
        <v>850</v>
      </c>
      <c r="Q69" t="s">
        <v>10430</v>
      </c>
      <c r="R69" t="s">
        <v>531</v>
      </c>
      <c r="S69" t="s">
        <v>636</v>
      </c>
      <c r="T69" s="16">
        <v>1</v>
      </c>
      <c r="U69" s="16">
        <v>0</v>
      </c>
      <c r="V69" s="16">
        <v>7</v>
      </c>
      <c r="W69" s="5">
        <v>11189522.84</v>
      </c>
      <c r="X69" s="5">
        <v>11189522.84</v>
      </c>
      <c r="Y69" s="5">
        <v>11189522.84</v>
      </c>
      <c r="Z69" s="7">
        <v>1</v>
      </c>
      <c r="AA69" t="s">
        <v>27839</v>
      </c>
      <c r="AB69" s="5">
        <v>11189522.84</v>
      </c>
      <c r="AC69" t="s">
        <v>800</v>
      </c>
      <c r="AD69" s="17">
        <v>43735</v>
      </c>
      <c r="AE69" s="17">
        <v>45133</v>
      </c>
      <c r="AF69" s="17">
        <v>43738</v>
      </c>
      <c r="AG69" s="17">
        <v>45163</v>
      </c>
      <c r="AH69" s="17">
        <v>45163</v>
      </c>
      <c r="AI69" s="17"/>
      <c r="AJ69" s="5">
        <v>11189522.84</v>
      </c>
      <c r="AK69" s="17">
        <v>45163</v>
      </c>
      <c r="AL69" t="s">
        <v>811</v>
      </c>
      <c r="AM69" t="s">
        <v>599</v>
      </c>
      <c r="AN69" s="17"/>
      <c r="AP69" t="s">
        <v>966</v>
      </c>
      <c r="AQ69" t="s">
        <v>970</v>
      </c>
      <c r="AR69" t="s">
        <v>27913</v>
      </c>
    </row>
    <row r="70" spans="2:44" ht="11" outlineLevel="1" x14ac:dyDescent="0.15">
      <c r="B70" t="s">
        <v>220</v>
      </c>
      <c r="C70" t="s">
        <v>799</v>
      </c>
      <c r="D70" t="s">
        <v>799</v>
      </c>
      <c r="F70" t="s">
        <v>966</v>
      </c>
      <c r="H70" s="16">
        <v>1</v>
      </c>
      <c r="I70" t="s">
        <v>799</v>
      </c>
      <c r="J70" t="s">
        <v>657</v>
      </c>
      <c r="K70" t="s">
        <v>1231</v>
      </c>
      <c r="L70" t="s">
        <v>27914</v>
      </c>
      <c r="M70" t="s">
        <v>748</v>
      </c>
      <c r="N70" t="s">
        <v>795</v>
      </c>
      <c r="O70" t="s">
        <v>796</v>
      </c>
      <c r="P70" t="s">
        <v>806</v>
      </c>
      <c r="Q70" t="s">
        <v>10430</v>
      </c>
      <c r="R70" t="s">
        <v>531</v>
      </c>
      <c r="S70" t="s">
        <v>636</v>
      </c>
      <c r="T70" s="16">
        <v>1</v>
      </c>
      <c r="U70" s="16">
        <v>0</v>
      </c>
      <c r="V70" s="16">
        <v>23</v>
      </c>
      <c r="W70" s="5">
        <v>10663209.800000001</v>
      </c>
      <c r="X70" s="5">
        <v>10663209.800000001</v>
      </c>
      <c r="Y70" s="5">
        <v>10818527.640000001</v>
      </c>
      <c r="Z70" s="7">
        <v>1</v>
      </c>
      <c r="AA70" t="s">
        <v>27839</v>
      </c>
      <c r="AB70" s="5">
        <v>10663209.800000001</v>
      </c>
      <c r="AC70" t="s">
        <v>800</v>
      </c>
      <c r="AD70" s="17">
        <v>45099</v>
      </c>
      <c r="AE70" s="17">
        <v>46066</v>
      </c>
      <c r="AF70" s="17">
        <v>45099</v>
      </c>
      <c r="AG70" s="17">
        <v>46080</v>
      </c>
      <c r="AH70" s="17">
        <v>46171</v>
      </c>
      <c r="AI70" s="17"/>
      <c r="AJ70" s="5">
        <v>10916490.08</v>
      </c>
      <c r="AK70" s="17">
        <v>46080</v>
      </c>
      <c r="AL70" t="s">
        <v>811</v>
      </c>
      <c r="AM70" t="s">
        <v>599</v>
      </c>
      <c r="AN70" s="17"/>
      <c r="AP70" t="s">
        <v>966</v>
      </c>
      <c r="AQ70" t="s">
        <v>970</v>
      </c>
      <c r="AR70" t="s">
        <v>27915</v>
      </c>
    </row>
    <row r="71" spans="2:44" ht="11" outlineLevel="1" x14ac:dyDescent="0.15">
      <c r="B71" t="s">
        <v>221</v>
      </c>
      <c r="C71" t="s">
        <v>799</v>
      </c>
      <c r="D71" t="s">
        <v>799</v>
      </c>
      <c r="F71" t="s">
        <v>966</v>
      </c>
      <c r="H71" s="16">
        <v>1</v>
      </c>
      <c r="I71" t="s">
        <v>799</v>
      </c>
      <c r="J71" t="s">
        <v>640</v>
      </c>
      <c r="K71" t="s">
        <v>1044</v>
      </c>
      <c r="L71" t="s">
        <v>27914</v>
      </c>
      <c r="M71" t="s">
        <v>741</v>
      </c>
      <c r="N71" t="s">
        <v>795</v>
      </c>
      <c r="O71" t="s">
        <v>818</v>
      </c>
      <c r="P71" t="s">
        <v>837</v>
      </c>
      <c r="Q71" t="s">
        <v>10430</v>
      </c>
      <c r="R71" t="s">
        <v>531</v>
      </c>
      <c r="S71" t="s">
        <v>636</v>
      </c>
      <c r="T71" s="16">
        <v>1</v>
      </c>
      <c r="U71" s="16">
        <v>0</v>
      </c>
      <c r="V71" s="16">
        <v>9</v>
      </c>
      <c r="W71" s="5">
        <v>10572232</v>
      </c>
      <c r="X71" s="5">
        <v>10572232</v>
      </c>
      <c r="Y71" s="5">
        <v>10572232</v>
      </c>
      <c r="Z71" s="7">
        <v>1</v>
      </c>
      <c r="AA71" t="s">
        <v>27839</v>
      </c>
      <c r="AB71" s="5">
        <v>10572232</v>
      </c>
      <c r="AC71" t="s">
        <v>800</v>
      </c>
      <c r="AD71" s="17">
        <v>43406</v>
      </c>
      <c r="AE71" s="17">
        <v>44078</v>
      </c>
      <c r="AF71" s="17">
        <v>43406</v>
      </c>
      <c r="AG71" s="17">
        <v>44196</v>
      </c>
      <c r="AH71" s="17">
        <v>44196</v>
      </c>
      <c r="AI71" s="17"/>
      <c r="AJ71" s="5">
        <v>10572232</v>
      </c>
      <c r="AK71" s="17">
        <v>44196</v>
      </c>
      <c r="AL71" t="s">
        <v>811</v>
      </c>
      <c r="AM71" t="s">
        <v>599</v>
      </c>
      <c r="AN71" s="17"/>
      <c r="AP71" t="s">
        <v>966</v>
      </c>
      <c r="AQ71" t="s">
        <v>970</v>
      </c>
      <c r="AR71" t="s">
        <v>27916</v>
      </c>
    </row>
    <row r="72" spans="2:44" ht="11" outlineLevel="1" x14ac:dyDescent="0.15">
      <c r="B72" t="s">
        <v>222</v>
      </c>
      <c r="C72" t="s">
        <v>799</v>
      </c>
      <c r="D72" t="s">
        <v>799</v>
      </c>
      <c r="F72" t="s">
        <v>966</v>
      </c>
      <c r="H72" s="16">
        <v>1</v>
      </c>
      <c r="I72" t="s">
        <v>799</v>
      </c>
      <c r="J72" t="s">
        <v>646</v>
      </c>
      <c r="K72" t="s">
        <v>1158</v>
      </c>
      <c r="L72" t="s">
        <v>27866</v>
      </c>
      <c r="M72" t="s">
        <v>744</v>
      </c>
      <c r="N72" t="s">
        <v>795</v>
      </c>
      <c r="O72" t="s">
        <v>796</v>
      </c>
      <c r="P72" t="s">
        <v>806</v>
      </c>
      <c r="Q72" t="s">
        <v>10430</v>
      </c>
      <c r="R72" t="s">
        <v>531</v>
      </c>
      <c r="S72" t="s">
        <v>636</v>
      </c>
      <c r="T72" s="16">
        <v>1</v>
      </c>
      <c r="U72" s="16">
        <v>0</v>
      </c>
      <c r="V72" s="16">
        <v>19</v>
      </c>
      <c r="W72" s="5">
        <v>10686047.949999999</v>
      </c>
      <c r="X72" s="5">
        <v>10528558.27</v>
      </c>
      <c r="Y72" s="5">
        <v>10686047.949999999</v>
      </c>
      <c r="Z72" s="7">
        <v>0.98529999999999995</v>
      </c>
      <c r="AA72" t="s">
        <v>27839</v>
      </c>
      <c r="AB72" s="5">
        <v>10528558.27</v>
      </c>
      <c r="AC72" t="s">
        <v>800</v>
      </c>
      <c r="AD72" s="17">
        <v>44469</v>
      </c>
      <c r="AE72" s="17">
        <v>44755</v>
      </c>
      <c r="AF72" s="17">
        <v>44469</v>
      </c>
      <c r="AG72" s="17">
        <v>44662</v>
      </c>
      <c r="AH72" s="17">
        <v>44662</v>
      </c>
      <c r="AI72" s="17"/>
      <c r="AJ72" s="5">
        <v>10686047.949999999</v>
      </c>
      <c r="AK72" s="17">
        <v>44662</v>
      </c>
      <c r="AL72" t="s">
        <v>811</v>
      </c>
      <c r="AM72" t="s">
        <v>599</v>
      </c>
      <c r="AN72" s="17"/>
      <c r="AP72" t="s">
        <v>966</v>
      </c>
      <c r="AQ72" t="s">
        <v>970</v>
      </c>
      <c r="AR72" t="s">
        <v>27917</v>
      </c>
    </row>
    <row r="73" spans="2:44" ht="11" outlineLevel="1" x14ac:dyDescent="0.15">
      <c r="B73" t="s">
        <v>223</v>
      </c>
      <c r="C73" t="s">
        <v>27838</v>
      </c>
      <c r="D73" t="s">
        <v>797</v>
      </c>
      <c r="E73" t="s">
        <v>807</v>
      </c>
      <c r="F73" t="s">
        <v>10430</v>
      </c>
      <c r="G73" t="s">
        <v>814</v>
      </c>
      <c r="H73" s="16">
        <v>5</v>
      </c>
      <c r="I73" t="s">
        <v>815</v>
      </c>
      <c r="J73" t="s">
        <v>611</v>
      </c>
      <c r="K73" t="s">
        <v>1475</v>
      </c>
      <c r="L73" t="s">
        <v>458</v>
      </c>
      <c r="M73" t="s">
        <v>755</v>
      </c>
      <c r="N73" t="s">
        <v>795</v>
      </c>
      <c r="O73" t="s">
        <v>796</v>
      </c>
      <c r="P73" t="s">
        <v>806</v>
      </c>
      <c r="Q73" t="s">
        <v>10430</v>
      </c>
      <c r="R73" t="s">
        <v>456</v>
      </c>
      <c r="S73" t="s">
        <v>598</v>
      </c>
      <c r="T73" s="16">
        <v>7</v>
      </c>
      <c r="U73" s="16">
        <v>6</v>
      </c>
      <c r="V73" s="16">
        <v>47</v>
      </c>
      <c r="W73" s="5">
        <v>10481980.75</v>
      </c>
      <c r="X73" s="5">
        <v>9722631.4199999999</v>
      </c>
      <c r="Y73" s="5">
        <v>27645</v>
      </c>
      <c r="Z73" s="7">
        <v>0.92759999999999998</v>
      </c>
      <c r="AA73" t="s">
        <v>27845</v>
      </c>
      <c r="AB73" s="5">
        <v>10481980.75</v>
      </c>
      <c r="AC73" t="s">
        <v>810</v>
      </c>
      <c r="AD73" s="17">
        <v>44452</v>
      </c>
      <c r="AE73" s="17">
        <v>46092</v>
      </c>
      <c r="AF73" s="17">
        <v>44223</v>
      </c>
      <c r="AG73" s="17">
        <v>46310</v>
      </c>
      <c r="AH73" s="17">
        <v>46310</v>
      </c>
      <c r="AI73" s="17">
        <v>46047</v>
      </c>
      <c r="AJ73" s="5">
        <v>529000000</v>
      </c>
      <c r="AK73" s="17">
        <v>46047</v>
      </c>
      <c r="AL73" t="s">
        <v>801</v>
      </c>
      <c r="AM73" t="s">
        <v>599</v>
      </c>
      <c r="AN73" s="17">
        <v>46310</v>
      </c>
      <c r="AP73" t="s">
        <v>10430</v>
      </c>
      <c r="AQ73" t="s">
        <v>970</v>
      </c>
      <c r="AR73" t="s">
        <v>27918</v>
      </c>
    </row>
    <row r="74" spans="2:44" ht="11" outlineLevel="1" x14ac:dyDescent="0.15">
      <c r="B74" t="s">
        <v>224</v>
      </c>
      <c r="C74" t="s">
        <v>27838</v>
      </c>
      <c r="D74" t="s">
        <v>835</v>
      </c>
      <c r="E74" t="s">
        <v>798</v>
      </c>
      <c r="F74" t="s">
        <v>966</v>
      </c>
      <c r="H74" s="16">
        <v>1</v>
      </c>
      <c r="I74" t="s">
        <v>799</v>
      </c>
      <c r="J74" t="s">
        <v>640</v>
      </c>
      <c r="K74" t="s">
        <v>1044</v>
      </c>
      <c r="L74" t="s">
        <v>27841</v>
      </c>
      <c r="M74" t="s">
        <v>740</v>
      </c>
      <c r="N74" t="s">
        <v>795</v>
      </c>
      <c r="O74" t="s">
        <v>818</v>
      </c>
      <c r="P74" t="s">
        <v>806</v>
      </c>
      <c r="Q74" t="s">
        <v>10430</v>
      </c>
      <c r="R74" t="s">
        <v>531</v>
      </c>
      <c r="S74" t="s">
        <v>636</v>
      </c>
      <c r="T74" s="16">
        <v>2</v>
      </c>
      <c r="U74" s="16">
        <v>1</v>
      </c>
      <c r="V74" s="16">
        <v>8</v>
      </c>
      <c r="W74" s="5">
        <v>10355654.1</v>
      </c>
      <c r="X74" s="5">
        <v>873867</v>
      </c>
      <c r="Y74" s="5">
        <v>9752735.0999999996</v>
      </c>
      <c r="Z74" s="7">
        <v>8.4400000000000003E-2</v>
      </c>
      <c r="AA74" t="s">
        <v>27845</v>
      </c>
      <c r="AB74" s="5">
        <v>10355654.1</v>
      </c>
      <c r="AC74" t="s">
        <v>810</v>
      </c>
      <c r="AD74" s="17">
        <v>42017</v>
      </c>
      <c r="AE74" s="17">
        <v>42276</v>
      </c>
      <c r="AF74" s="17">
        <v>41772</v>
      </c>
      <c r="AG74" s="17">
        <v>45419</v>
      </c>
      <c r="AH74" s="17">
        <v>45419</v>
      </c>
      <c r="AI74" s="17">
        <v>45419</v>
      </c>
      <c r="AJ74" s="5">
        <v>50000000</v>
      </c>
      <c r="AK74" s="17">
        <v>45419</v>
      </c>
      <c r="AL74" t="s">
        <v>836</v>
      </c>
      <c r="AM74" t="s">
        <v>631</v>
      </c>
      <c r="AN74" s="17">
        <v>42228</v>
      </c>
      <c r="AP74" t="s">
        <v>10430</v>
      </c>
      <c r="AQ74" t="s">
        <v>970</v>
      </c>
      <c r="AR74" t="s">
        <v>27919</v>
      </c>
    </row>
    <row r="75" spans="2:44" ht="11" outlineLevel="1" x14ac:dyDescent="0.15">
      <c r="B75" t="s">
        <v>225</v>
      </c>
      <c r="C75" t="s">
        <v>799</v>
      </c>
      <c r="D75" t="s">
        <v>799</v>
      </c>
      <c r="F75" t="s">
        <v>966</v>
      </c>
      <c r="H75" s="16">
        <v>1</v>
      </c>
      <c r="I75" t="s">
        <v>799</v>
      </c>
      <c r="J75" t="s">
        <v>655</v>
      </c>
      <c r="K75" t="s">
        <v>1208</v>
      </c>
      <c r="L75" t="s">
        <v>27841</v>
      </c>
      <c r="M75" t="s">
        <v>765</v>
      </c>
      <c r="N75" t="s">
        <v>803</v>
      </c>
      <c r="O75" t="s">
        <v>796</v>
      </c>
      <c r="P75" t="s">
        <v>820</v>
      </c>
      <c r="Q75" t="s">
        <v>10430</v>
      </c>
      <c r="R75" t="s">
        <v>531</v>
      </c>
      <c r="S75" t="s">
        <v>636</v>
      </c>
      <c r="T75" s="16">
        <v>1</v>
      </c>
      <c r="U75" s="16">
        <v>0</v>
      </c>
      <c r="V75" s="16">
        <v>1</v>
      </c>
      <c r="W75" s="5">
        <v>10226567</v>
      </c>
      <c r="X75" s="5">
        <v>37345.949999999997</v>
      </c>
      <c r="Y75" s="5">
        <v>10226567</v>
      </c>
      <c r="Z75" s="7">
        <v>3.7000000000000002E-3</v>
      </c>
      <c r="AA75" t="s">
        <v>27845</v>
      </c>
      <c r="AB75" s="5">
        <v>10226567</v>
      </c>
      <c r="AC75" t="s">
        <v>810</v>
      </c>
      <c r="AD75" s="17">
        <v>42244</v>
      </c>
      <c r="AE75" s="17">
        <v>42244</v>
      </c>
      <c r="AF75" s="17">
        <v>40415</v>
      </c>
      <c r="AG75" s="17">
        <v>41444</v>
      </c>
      <c r="AH75" s="17">
        <v>41444</v>
      </c>
      <c r="AI75" s="17"/>
      <c r="AJ75" s="5">
        <v>10226567</v>
      </c>
      <c r="AK75" s="17">
        <v>41444</v>
      </c>
      <c r="AL75" t="s">
        <v>811</v>
      </c>
      <c r="AM75" t="s">
        <v>599</v>
      </c>
      <c r="AN75" s="17"/>
      <c r="AP75" t="s">
        <v>966</v>
      </c>
      <c r="AQ75" t="s">
        <v>970</v>
      </c>
      <c r="AR75" t="s">
        <v>27920</v>
      </c>
    </row>
    <row r="76" spans="2:44" ht="11" outlineLevel="1" x14ac:dyDescent="0.15">
      <c r="B76" t="s">
        <v>226</v>
      </c>
      <c r="C76" t="s">
        <v>799</v>
      </c>
      <c r="D76" t="s">
        <v>799</v>
      </c>
      <c r="F76" t="s">
        <v>966</v>
      </c>
      <c r="H76" s="16">
        <v>1</v>
      </c>
      <c r="I76" t="s">
        <v>799</v>
      </c>
      <c r="J76" t="s">
        <v>658</v>
      </c>
      <c r="K76" t="s">
        <v>1254</v>
      </c>
      <c r="L76" t="s">
        <v>27841</v>
      </c>
      <c r="M76" t="s">
        <v>746</v>
      </c>
      <c r="N76" t="s">
        <v>795</v>
      </c>
      <c r="O76" t="s">
        <v>818</v>
      </c>
      <c r="P76" t="s">
        <v>806</v>
      </c>
      <c r="Q76" t="s">
        <v>10430</v>
      </c>
      <c r="R76" t="s">
        <v>531</v>
      </c>
      <c r="S76" t="s">
        <v>636</v>
      </c>
      <c r="T76" s="16">
        <v>1</v>
      </c>
      <c r="U76" s="16">
        <v>0</v>
      </c>
      <c r="V76" s="16">
        <v>2</v>
      </c>
      <c r="W76" s="5">
        <v>10195091.859999999</v>
      </c>
      <c r="X76" s="5">
        <v>21262.86</v>
      </c>
      <c r="Y76" s="5">
        <v>10195091.859999999</v>
      </c>
      <c r="Z76" s="7">
        <v>2.0999999999999999E-3</v>
      </c>
      <c r="AA76" t="s">
        <v>27845</v>
      </c>
      <c r="AB76" s="5">
        <v>10195091.859999999</v>
      </c>
      <c r="AC76" t="s">
        <v>810</v>
      </c>
      <c r="AD76" s="17">
        <v>42151</v>
      </c>
      <c r="AE76" s="17">
        <v>42642</v>
      </c>
      <c r="AF76" s="17">
        <v>40451</v>
      </c>
      <c r="AG76" s="17">
        <v>42642</v>
      </c>
      <c r="AH76" s="17">
        <v>42642</v>
      </c>
      <c r="AI76" s="17"/>
      <c r="AJ76" s="5">
        <v>10195091.859999999</v>
      </c>
      <c r="AK76" s="17">
        <v>42642</v>
      </c>
      <c r="AL76" t="s">
        <v>811</v>
      </c>
      <c r="AM76" t="s">
        <v>599</v>
      </c>
      <c r="AN76" s="17"/>
      <c r="AP76" t="s">
        <v>966</v>
      </c>
      <c r="AQ76" t="s">
        <v>970</v>
      </c>
      <c r="AR76" t="s">
        <v>27921</v>
      </c>
    </row>
    <row r="77" spans="2:44" ht="11" outlineLevel="1" x14ac:dyDescent="0.15">
      <c r="B77" t="s">
        <v>227</v>
      </c>
      <c r="C77" t="s">
        <v>799</v>
      </c>
      <c r="D77" t="s">
        <v>799</v>
      </c>
      <c r="F77" t="s">
        <v>966</v>
      </c>
      <c r="H77" s="16">
        <v>1</v>
      </c>
      <c r="I77" t="s">
        <v>799</v>
      </c>
      <c r="J77" t="s">
        <v>640</v>
      </c>
      <c r="K77" t="s">
        <v>1044</v>
      </c>
      <c r="L77" t="s">
        <v>27841</v>
      </c>
      <c r="M77" t="s">
        <v>762</v>
      </c>
      <c r="N77" t="s">
        <v>795</v>
      </c>
      <c r="O77" t="s">
        <v>818</v>
      </c>
      <c r="P77" t="s">
        <v>806</v>
      </c>
      <c r="Q77" t="s">
        <v>10430</v>
      </c>
      <c r="R77" t="s">
        <v>531</v>
      </c>
      <c r="S77" t="s">
        <v>636</v>
      </c>
      <c r="T77" s="16">
        <v>1</v>
      </c>
      <c r="U77" s="16">
        <v>0</v>
      </c>
      <c r="V77" s="16">
        <v>3</v>
      </c>
      <c r="W77" s="5">
        <v>10109417</v>
      </c>
      <c r="X77" s="5">
        <v>10109417</v>
      </c>
      <c r="Y77" s="5">
        <v>10109417</v>
      </c>
      <c r="Z77" s="7">
        <v>1</v>
      </c>
      <c r="AA77" t="s">
        <v>27839</v>
      </c>
      <c r="AB77" s="5">
        <v>10109417</v>
      </c>
      <c r="AC77" t="s">
        <v>800</v>
      </c>
      <c r="AD77" s="17">
        <v>44400</v>
      </c>
      <c r="AE77" s="17">
        <v>45179</v>
      </c>
      <c r="AF77" s="17">
        <v>44400</v>
      </c>
      <c r="AG77" s="17">
        <v>45314</v>
      </c>
      <c r="AH77" s="17">
        <v>45314</v>
      </c>
      <c r="AI77" s="17"/>
      <c r="AJ77" s="5">
        <v>10109417</v>
      </c>
      <c r="AK77" s="17">
        <v>45314</v>
      </c>
      <c r="AL77" t="s">
        <v>811</v>
      </c>
      <c r="AM77" t="s">
        <v>599</v>
      </c>
      <c r="AN77" s="17"/>
      <c r="AP77" t="s">
        <v>966</v>
      </c>
      <c r="AQ77" t="s">
        <v>970</v>
      </c>
      <c r="AR77" t="s">
        <v>27922</v>
      </c>
    </row>
    <row r="78" spans="2:44" ht="11" outlineLevel="1" x14ac:dyDescent="0.15">
      <c r="B78" t="s">
        <v>228</v>
      </c>
      <c r="C78" t="s">
        <v>799</v>
      </c>
      <c r="D78" t="s">
        <v>799</v>
      </c>
      <c r="F78" t="s">
        <v>966</v>
      </c>
      <c r="H78" s="16">
        <v>1</v>
      </c>
      <c r="I78" t="s">
        <v>799</v>
      </c>
      <c r="J78" t="s">
        <v>642</v>
      </c>
      <c r="K78" t="s">
        <v>1062</v>
      </c>
      <c r="L78" t="s">
        <v>27914</v>
      </c>
      <c r="M78" t="s">
        <v>761</v>
      </c>
      <c r="N78" t="s">
        <v>795</v>
      </c>
      <c r="O78" t="s">
        <v>796</v>
      </c>
      <c r="P78" t="s">
        <v>806</v>
      </c>
      <c r="Q78" t="s">
        <v>10430</v>
      </c>
      <c r="R78" t="s">
        <v>531</v>
      </c>
      <c r="S78" t="s">
        <v>636</v>
      </c>
      <c r="T78" s="16">
        <v>1</v>
      </c>
      <c r="U78" s="16">
        <v>0</v>
      </c>
      <c r="V78" s="16">
        <v>15</v>
      </c>
      <c r="W78" s="5">
        <v>9955387.8200000003</v>
      </c>
      <c r="X78" s="5">
        <v>9955387.8200000003</v>
      </c>
      <c r="Y78" s="5">
        <v>9955387.8200000003</v>
      </c>
      <c r="Z78" s="7">
        <v>1</v>
      </c>
      <c r="AA78" t="s">
        <v>27839</v>
      </c>
      <c r="AB78" s="5">
        <v>9955387.8200000003</v>
      </c>
      <c r="AC78" t="s">
        <v>800</v>
      </c>
      <c r="AD78" s="17">
        <v>43769</v>
      </c>
      <c r="AE78" s="17">
        <v>45309</v>
      </c>
      <c r="AF78" s="17">
        <v>43769</v>
      </c>
      <c r="AG78" s="17">
        <v>45412</v>
      </c>
      <c r="AH78" s="17">
        <v>45412</v>
      </c>
      <c r="AI78" s="17"/>
      <c r="AJ78" s="5">
        <v>10024952.380000001</v>
      </c>
      <c r="AK78" s="17">
        <v>45412</v>
      </c>
      <c r="AL78" t="s">
        <v>811</v>
      </c>
      <c r="AM78" t="s">
        <v>599</v>
      </c>
      <c r="AN78" s="17"/>
      <c r="AP78" t="s">
        <v>966</v>
      </c>
      <c r="AQ78" t="s">
        <v>970</v>
      </c>
      <c r="AR78" t="s">
        <v>27923</v>
      </c>
    </row>
    <row r="79" spans="2:44" ht="11" outlineLevel="1" x14ac:dyDescent="0.15">
      <c r="B79" t="s">
        <v>229</v>
      </c>
      <c r="C79" t="s">
        <v>799</v>
      </c>
      <c r="D79" t="s">
        <v>799</v>
      </c>
      <c r="F79" t="s">
        <v>966</v>
      </c>
      <c r="H79" s="16">
        <v>1</v>
      </c>
      <c r="I79" t="s">
        <v>799</v>
      </c>
      <c r="J79" t="s">
        <v>640</v>
      </c>
      <c r="K79" t="s">
        <v>1044</v>
      </c>
      <c r="L79" t="s">
        <v>27841</v>
      </c>
      <c r="M79" t="s">
        <v>760</v>
      </c>
      <c r="N79" t="s">
        <v>795</v>
      </c>
      <c r="O79" t="s">
        <v>818</v>
      </c>
      <c r="P79" t="s">
        <v>850</v>
      </c>
      <c r="Q79" t="s">
        <v>10430</v>
      </c>
      <c r="R79" t="s">
        <v>531</v>
      </c>
      <c r="S79" t="s">
        <v>636</v>
      </c>
      <c r="T79" s="16">
        <v>1</v>
      </c>
      <c r="U79" s="16">
        <v>0</v>
      </c>
      <c r="V79" s="16">
        <v>14</v>
      </c>
      <c r="W79" s="5">
        <v>9644549</v>
      </c>
      <c r="X79" s="5">
        <v>9644549</v>
      </c>
      <c r="Y79" s="5">
        <v>9644549</v>
      </c>
      <c r="Z79" s="7">
        <v>1</v>
      </c>
      <c r="AA79" t="s">
        <v>27839</v>
      </c>
      <c r="AB79" s="5">
        <v>9644549</v>
      </c>
      <c r="AC79" t="s">
        <v>800</v>
      </c>
      <c r="AD79" s="17">
        <v>42580</v>
      </c>
      <c r="AE79" s="17">
        <v>43349</v>
      </c>
      <c r="AF79" s="17">
        <v>42580</v>
      </c>
      <c r="AG79" s="17">
        <v>43392</v>
      </c>
      <c r="AH79" s="17">
        <v>43392</v>
      </c>
      <c r="AI79" s="17"/>
      <c r="AJ79" s="5">
        <v>9644549</v>
      </c>
      <c r="AK79" s="17">
        <v>43392</v>
      </c>
      <c r="AL79" t="s">
        <v>811</v>
      </c>
      <c r="AM79" t="s">
        <v>599</v>
      </c>
      <c r="AN79" s="17"/>
      <c r="AP79" t="s">
        <v>966</v>
      </c>
      <c r="AQ79" t="s">
        <v>970</v>
      </c>
      <c r="AR79" t="s">
        <v>27924</v>
      </c>
    </row>
    <row r="80" spans="2:44" ht="11" outlineLevel="1" x14ac:dyDescent="0.15">
      <c r="B80" t="s">
        <v>230</v>
      </c>
      <c r="C80" t="s">
        <v>799</v>
      </c>
      <c r="D80" t="s">
        <v>799</v>
      </c>
      <c r="F80" t="s">
        <v>966</v>
      </c>
      <c r="H80" s="16">
        <v>1</v>
      </c>
      <c r="I80" t="s">
        <v>799</v>
      </c>
      <c r="J80" t="s">
        <v>640</v>
      </c>
      <c r="K80" t="s">
        <v>1044</v>
      </c>
      <c r="L80" t="s">
        <v>27841</v>
      </c>
      <c r="M80" t="s">
        <v>741</v>
      </c>
      <c r="N80" t="s">
        <v>795</v>
      </c>
      <c r="O80" t="s">
        <v>818</v>
      </c>
      <c r="P80" t="s">
        <v>837</v>
      </c>
      <c r="Q80" t="s">
        <v>10430</v>
      </c>
      <c r="R80" t="s">
        <v>531</v>
      </c>
      <c r="S80" t="s">
        <v>636</v>
      </c>
      <c r="T80" s="16">
        <v>1</v>
      </c>
      <c r="U80" s="16">
        <v>0</v>
      </c>
      <c r="V80" s="16">
        <v>6</v>
      </c>
      <c r="W80" s="5">
        <v>9614713</v>
      </c>
      <c r="X80" s="5">
        <v>9614713</v>
      </c>
      <c r="Y80" s="5">
        <v>9604713</v>
      </c>
      <c r="Z80" s="7">
        <v>1</v>
      </c>
      <c r="AA80" t="s">
        <v>27839</v>
      </c>
      <c r="AB80" s="5">
        <v>9614713</v>
      </c>
      <c r="AC80" t="s">
        <v>800</v>
      </c>
      <c r="AD80" s="17">
        <v>45187</v>
      </c>
      <c r="AE80" s="17">
        <v>46066</v>
      </c>
      <c r="AF80" s="17">
        <v>45187</v>
      </c>
      <c r="AG80" s="17">
        <v>46081</v>
      </c>
      <c r="AH80" s="17">
        <v>46081</v>
      </c>
      <c r="AI80" s="17"/>
      <c r="AJ80" s="5">
        <v>9619713</v>
      </c>
      <c r="AK80" s="17">
        <v>46081</v>
      </c>
      <c r="AL80" t="s">
        <v>811</v>
      </c>
      <c r="AM80" t="s">
        <v>599</v>
      </c>
      <c r="AN80" s="17"/>
      <c r="AP80" t="s">
        <v>966</v>
      </c>
      <c r="AQ80" t="s">
        <v>970</v>
      </c>
      <c r="AR80" t="s">
        <v>27925</v>
      </c>
    </row>
    <row r="81" spans="2:44" ht="11" outlineLevel="1" x14ac:dyDescent="0.15">
      <c r="B81" t="s">
        <v>231</v>
      </c>
      <c r="C81" t="s">
        <v>27838</v>
      </c>
      <c r="D81" t="s">
        <v>797</v>
      </c>
      <c r="E81" t="s">
        <v>798</v>
      </c>
      <c r="F81" t="s">
        <v>966</v>
      </c>
      <c r="H81" s="16">
        <v>1</v>
      </c>
      <c r="I81" t="s">
        <v>799</v>
      </c>
      <c r="J81" t="s">
        <v>608</v>
      </c>
      <c r="K81" t="s">
        <v>1184</v>
      </c>
      <c r="L81" t="s">
        <v>27866</v>
      </c>
      <c r="M81" t="s">
        <v>744</v>
      </c>
      <c r="N81" t="s">
        <v>795</v>
      </c>
      <c r="O81" t="s">
        <v>796</v>
      </c>
      <c r="P81" t="s">
        <v>806</v>
      </c>
      <c r="Q81" t="s">
        <v>10430</v>
      </c>
      <c r="R81" t="s">
        <v>531</v>
      </c>
      <c r="S81" t="s">
        <v>636</v>
      </c>
      <c r="T81" s="16">
        <v>21</v>
      </c>
      <c r="U81" s="16">
        <v>20</v>
      </c>
      <c r="V81" s="16">
        <v>37</v>
      </c>
      <c r="W81" s="5">
        <v>9474844</v>
      </c>
      <c r="X81" s="5">
        <v>9474844</v>
      </c>
      <c r="Y81" s="5">
        <v>4028908</v>
      </c>
      <c r="Z81" s="7">
        <v>1</v>
      </c>
      <c r="AA81" t="s">
        <v>27839</v>
      </c>
      <c r="AB81" s="5">
        <v>9474844</v>
      </c>
      <c r="AC81" t="s">
        <v>800</v>
      </c>
      <c r="AD81" s="17">
        <v>42262</v>
      </c>
      <c r="AE81" s="17">
        <v>43753</v>
      </c>
      <c r="AF81" s="17">
        <v>42186</v>
      </c>
      <c r="AG81" s="17">
        <v>43281</v>
      </c>
      <c r="AH81" s="17">
        <v>43281</v>
      </c>
      <c r="AI81" s="17">
        <v>43281</v>
      </c>
      <c r="AJ81" s="5">
        <v>9499999</v>
      </c>
      <c r="AK81" s="17">
        <v>43281</v>
      </c>
      <c r="AL81" t="s">
        <v>801</v>
      </c>
      <c r="AM81" t="s">
        <v>599</v>
      </c>
      <c r="AN81" s="17">
        <v>43220</v>
      </c>
      <c r="AP81" t="s">
        <v>10430</v>
      </c>
      <c r="AQ81" t="s">
        <v>970</v>
      </c>
      <c r="AR81" t="s">
        <v>27926</v>
      </c>
    </row>
    <row r="82" spans="2:44" ht="11" outlineLevel="1" x14ac:dyDescent="0.15">
      <c r="B82" t="s">
        <v>232</v>
      </c>
      <c r="C82" t="s">
        <v>27838</v>
      </c>
      <c r="D82" t="s">
        <v>797</v>
      </c>
      <c r="E82" t="s">
        <v>798</v>
      </c>
      <c r="F82" t="s">
        <v>966</v>
      </c>
      <c r="H82" s="16">
        <v>1</v>
      </c>
      <c r="I82" t="s">
        <v>799</v>
      </c>
      <c r="J82" t="s">
        <v>612</v>
      </c>
      <c r="K82" t="s">
        <v>1338</v>
      </c>
      <c r="L82" t="s">
        <v>27927</v>
      </c>
      <c r="M82" t="s">
        <v>756</v>
      </c>
      <c r="N82" t="s">
        <v>824</v>
      </c>
      <c r="O82" t="s">
        <v>825</v>
      </c>
      <c r="P82" t="s">
        <v>823</v>
      </c>
      <c r="Q82" t="s">
        <v>10430</v>
      </c>
      <c r="R82" t="s">
        <v>437</v>
      </c>
      <c r="S82" t="s">
        <v>598</v>
      </c>
      <c r="T82" s="16">
        <v>3</v>
      </c>
      <c r="U82" s="16">
        <v>2</v>
      </c>
      <c r="V82" s="16">
        <v>14</v>
      </c>
      <c r="W82" s="5">
        <v>9389527.1500000004</v>
      </c>
      <c r="X82" s="5">
        <v>9389527.1500000004</v>
      </c>
      <c r="Y82" s="5">
        <v>6846935.2000000002</v>
      </c>
      <c r="Z82" s="7">
        <v>1</v>
      </c>
      <c r="AA82" t="s">
        <v>27839</v>
      </c>
      <c r="AB82" s="5">
        <v>9389527.1500000004</v>
      </c>
      <c r="AC82" t="s">
        <v>800</v>
      </c>
      <c r="AD82" s="17">
        <v>40450</v>
      </c>
      <c r="AE82" s="17">
        <v>43867</v>
      </c>
      <c r="AF82" s="17">
        <v>40450</v>
      </c>
      <c r="AG82" s="17">
        <v>42640</v>
      </c>
      <c r="AH82" s="17">
        <v>42640</v>
      </c>
      <c r="AI82" s="17">
        <v>42276</v>
      </c>
      <c r="AJ82" s="5">
        <v>48000000</v>
      </c>
      <c r="AK82" s="17">
        <v>42276</v>
      </c>
      <c r="AL82" t="s">
        <v>801</v>
      </c>
      <c r="AM82" t="s">
        <v>599</v>
      </c>
      <c r="AN82" s="17">
        <v>42640</v>
      </c>
      <c r="AP82" t="s">
        <v>10430</v>
      </c>
      <c r="AQ82" t="s">
        <v>970</v>
      </c>
      <c r="AR82" t="s">
        <v>27928</v>
      </c>
    </row>
    <row r="83" spans="2:44" ht="11" outlineLevel="1" x14ac:dyDescent="0.15">
      <c r="B83" t="s">
        <v>233</v>
      </c>
      <c r="C83" t="s">
        <v>799</v>
      </c>
      <c r="D83" t="s">
        <v>799</v>
      </c>
      <c r="F83" t="s">
        <v>966</v>
      </c>
      <c r="H83" s="16">
        <v>1</v>
      </c>
      <c r="I83" t="s">
        <v>799</v>
      </c>
      <c r="J83" t="s">
        <v>659</v>
      </c>
      <c r="K83" t="s">
        <v>1284</v>
      </c>
      <c r="L83" t="s">
        <v>27841</v>
      </c>
      <c r="M83" t="s">
        <v>741</v>
      </c>
      <c r="N83" t="s">
        <v>795</v>
      </c>
      <c r="O83" t="s">
        <v>818</v>
      </c>
      <c r="P83" t="s">
        <v>837</v>
      </c>
      <c r="Q83" t="s">
        <v>10430</v>
      </c>
      <c r="R83" t="s">
        <v>531</v>
      </c>
      <c r="S83" t="s">
        <v>636</v>
      </c>
      <c r="T83" s="16">
        <v>1</v>
      </c>
      <c r="U83" s="16">
        <v>0</v>
      </c>
      <c r="V83" s="16">
        <v>4</v>
      </c>
      <c r="W83" s="5">
        <v>9193498.9900000002</v>
      </c>
      <c r="X83" s="5">
        <v>9193498.9900000002</v>
      </c>
      <c r="Y83" s="5">
        <v>9193498.9900000002</v>
      </c>
      <c r="Z83" s="7">
        <v>1</v>
      </c>
      <c r="AA83" t="s">
        <v>27839</v>
      </c>
      <c r="AB83" s="5">
        <v>9193498.9900000002</v>
      </c>
      <c r="AC83" t="s">
        <v>800</v>
      </c>
      <c r="AD83" s="17">
        <v>44218</v>
      </c>
      <c r="AE83" s="17">
        <v>45194</v>
      </c>
      <c r="AF83" s="17">
        <v>44218</v>
      </c>
      <c r="AG83" s="17">
        <v>45231</v>
      </c>
      <c r="AH83" s="17">
        <v>45231</v>
      </c>
      <c r="AI83" s="17"/>
      <c r="AJ83" s="5">
        <v>9193498.9900000002</v>
      </c>
      <c r="AK83" s="17">
        <v>45231</v>
      </c>
      <c r="AL83" t="s">
        <v>811</v>
      </c>
      <c r="AM83" t="s">
        <v>599</v>
      </c>
      <c r="AN83" s="17"/>
      <c r="AP83" t="s">
        <v>966</v>
      </c>
      <c r="AQ83" t="s">
        <v>970</v>
      </c>
      <c r="AR83" t="s">
        <v>27929</v>
      </c>
    </row>
    <row r="84" spans="2:44" ht="11" outlineLevel="1" x14ac:dyDescent="0.15">
      <c r="B84" t="s">
        <v>234</v>
      </c>
      <c r="C84" t="s">
        <v>27838</v>
      </c>
      <c r="D84" t="s">
        <v>797</v>
      </c>
      <c r="E84" t="s">
        <v>798</v>
      </c>
      <c r="F84" t="s">
        <v>966</v>
      </c>
      <c r="H84" s="16">
        <v>1</v>
      </c>
      <c r="I84" t="s">
        <v>799</v>
      </c>
      <c r="J84" t="s">
        <v>608</v>
      </c>
      <c r="K84" t="s">
        <v>1184</v>
      </c>
      <c r="L84" t="s">
        <v>27866</v>
      </c>
      <c r="M84" t="s">
        <v>744</v>
      </c>
      <c r="N84" t="s">
        <v>795</v>
      </c>
      <c r="O84" t="s">
        <v>796</v>
      </c>
      <c r="P84" t="s">
        <v>806</v>
      </c>
      <c r="Q84" t="s">
        <v>10430</v>
      </c>
      <c r="R84" t="s">
        <v>531</v>
      </c>
      <c r="S84" t="s">
        <v>636</v>
      </c>
      <c r="T84" s="16">
        <v>14</v>
      </c>
      <c r="U84" s="16">
        <v>13</v>
      </c>
      <c r="V84" s="16">
        <v>28</v>
      </c>
      <c r="W84" s="5">
        <v>9152639.9399999995</v>
      </c>
      <c r="X84" s="5">
        <v>6007460.9400000004</v>
      </c>
      <c r="Y84" s="5">
        <v>6601002</v>
      </c>
      <c r="Z84" s="7">
        <v>0.65639999999999998</v>
      </c>
      <c r="AA84" t="s">
        <v>27845</v>
      </c>
      <c r="AB84" s="5">
        <v>9152639.9399999995</v>
      </c>
      <c r="AC84" t="s">
        <v>810</v>
      </c>
      <c r="AD84" s="17">
        <v>42077</v>
      </c>
      <c r="AE84" s="17">
        <v>42318</v>
      </c>
      <c r="AF84" s="17">
        <v>41946</v>
      </c>
      <c r="AG84" s="17">
        <v>42306</v>
      </c>
      <c r="AH84" s="17">
        <v>42306</v>
      </c>
      <c r="AI84" s="17">
        <v>42306</v>
      </c>
      <c r="AJ84" s="5">
        <v>10000000</v>
      </c>
      <c r="AK84" s="17">
        <v>42306</v>
      </c>
      <c r="AL84" t="s">
        <v>801</v>
      </c>
      <c r="AM84" t="s">
        <v>599</v>
      </c>
      <c r="AN84" s="17">
        <v>42298</v>
      </c>
      <c r="AP84" t="s">
        <v>10430</v>
      </c>
      <c r="AQ84" t="s">
        <v>970</v>
      </c>
      <c r="AR84" t="s">
        <v>27930</v>
      </c>
    </row>
    <row r="85" spans="2:44" ht="11" outlineLevel="1" x14ac:dyDescent="0.15">
      <c r="B85" t="s">
        <v>235</v>
      </c>
      <c r="C85" t="s">
        <v>799</v>
      </c>
      <c r="D85" t="s">
        <v>799</v>
      </c>
      <c r="F85" t="s">
        <v>966</v>
      </c>
      <c r="H85" s="16">
        <v>1</v>
      </c>
      <c r="I85" t="s">
        <v>799</v>
      </c>
      <c r="J85" t="s">
        <v>643</v>
      </c>
      <c r="K85" t="s">
        <v>1074</v>
      </c>
      <c r="L85" t="s">
        <v>27841</v>
      </c>
      <c r="M85" t="s">
        <v>743</v>
      </c>
      <c r="N85" t="s">
        <v>795</v>
      </c>
      <c r="O85" t="s">
        <v>825</v>
      </c>
      <c r="P85" t="s">
        <v>821</v>
      </c>
      <c r="Q85" t="s">
        <v>10430</v>
      </c>
      <c r="R85" t="s">
        <v>531</v>
      </c>
      <c r="S85" t="s">
        <v>636</v>
      </c>
      <c r="T85" s="16">
        <v>1</v>
      </c>
      <c r="U85" s="16">
        <v>0</v>
      </c>
      <c r="V85" s="16">
        <v>3</v>
      </c>
      <c r="W85" s="5">
        <v>8748753.7799999993</v>
      </c>
      <c r="X85" s="5">
        <v>8748753.7799999993</v>
      </c>
      <c r="Y85" s="5">
        <v>8748753.7799999993</v>
      </c>
      <c r="Z85" s="7">
        <v>1</v>
      </c>
      <c r="AA85" t="s">
        <v>27839</v>
      </c>
      <c r="AB85" s="5">
        <v>8748753.7799999993</v>
      </c>
      <c r="AC85" t="s">
        <v>800</v>
      </c>
      <c r="AD85" s="17">
        <v>44735</v>
      </c>
      <c r="AE85" s="17">
        <v>45868</v>
      </c>
      <c r="AF85" s="17">
        <v>44736</v>
      </c>
      <c r="AG85" s="17">
        <v>46247</v>
      </c>
      <c r="AH85" s="17">
        <v>46247</v>
      </c>
      <c r="AI85" s="17"/>
      <c r="AJ85" s="5">
        <v>8820724</v>
      </c>
      <c r="AK85" s="17">
        <v>46247</v>
      </c>
      <c r="AL85" t="s">
        <v>811</v>
      </c>
      <c r="AM85" t="s">
        <v>599</v>
      </c>
      <c r="AN85" s="17"/>
      <c r="AP85" t="s">
        <v>966</v>
      </c>
      <c r="AQ85" t="s">
        <v>970</v>
      </c>
      <c r="AR85" t="s">
        <v>27931</v>
      </c>
    </row>
    <row r="86" spans="2:44" ht="11" outlineLevel="1" x14ac:dyDescent="0.15">
      <c r="B86" t="s">
        <v>236</v>
      </c>
      <c r="C86" t="s">
        <v>799</v>
      </c>
      <c r="D86" t="s">
        <v>799</v>
      </c>
      <c r="F86" t="s">
        <v>966</v>
      </c>
      <c r="H86" s="16">
        <v>1</v>
      </c>
      <c r="I86" t="s">
        <v>799</v>
      </c>
      <c r="J86" t="s">
        <v>603</v>
      </c>
      <c r="K86" t="s">
        <v>1299</v>
      </c>
      <c r="L86" t="s">
        <v>27841</v>
      </c>
      <c r="M86" t="s">
        <v>738</v>
      </c>
      <c r="N86" t="s">
        <v>795</v>
      </c>
      <c r="O86" t="s">
        <v>796</v>
      </c>
      <c r="P86" t="s">
        <v>794</v>
      </c>
      <c r="Q86" t="s">
        <v>10430</v>
      </c>
      <c r="R86" t="s">
        <v>531</v>
      </c>
      <c r="S86" t="s">
        <v>636</v>
      </c>
      <c r="T86" s="16">
        <v>1</v>
      </c>
      <c r="U86" s="16">
        <v>0</v>
      </c>
      <c r="V86" s="16">
        <v>8</v>
      </c>
      <c r="W86" s="5">
        <v>8723925.5700000003</v>
      </c>
      <c r="X86" s="5">
        <v>8723925.5700000003</v>
      </c>
      <c r="Y86" s="5">
        <v>8723925.5700000003</v>
      </c>
      <c r="Z86" s="7">
        <v>1</v>
      </c>
      <c r="AA86" t="s">
        <v>27839</v>
      </c>
      <c r="AB86" s="5">
        <v>8723925.5700000003</v>
      </c>
      <c r="AC86" t="s">
        <v>800</v>
      </c>
      <c r="AD86" s="17">
        <v>43734</v>
      </c>
      <c r="AE86" s="17">
        <v>44887</v>
      </c>
      <c r="AF86" s="17">
        <v>43738</v>
      </c>
      <c r="AG86" s="17">
        <v>44895</v>
      </c>
      <c r="AH86" s="17">
        <v>44895</v>
      </c>
      <c r="AI86" s="17"/>
      <c r="AJ86" s="5">
        <v>8723925.5700000003</v>
      </c>
      <c r="AK86" s="17">
        <v>44895</v>
      </c>
      <c r="AL86" t="s">
        <v>811</v>
      </c>
      <c r="AM86" t="s">
        <v>599</v>
      </c>
      <c r="AN86" s="17"/>
      <c r="AP86" t="s">
        <v>966</v>
      </c>
      <c r="AQ86" t="s">
        <v>970</v>
      </c>
      <c r="AR86" t="s">
        <v>27932</v>
      </c>
    </row>
    <row r="87" spans="2:44" ht="11" outlineLevel="1" x14ac:dyDescent="0.15">
      <c r="B87" t="s">
        <v>237</v>
      </c>
      <c r="C87" t="s">
        <v>27838</v>
      </c>
      <c r="D87" t="s">
        <v>835</v>
      </c>
      <c r="E87" t="s">
        <v>807</v>
      </c>
      <c r="F87" t="s">
        <v>10430</v>
      </c>
      <c r="H87" s="16">
        <v>1</v>
      </c>
      <c r="I87" t="s">
        <v>799</v>
      </c>
      <c r="J87" t="s">
        <v>660</v>
      </c>
      <c r="K87" t="s">
        <v>1702</v>
      </c>
      <c r="L87" t="s">
        <v>27933</v>
      </c>
      <c r="M87" t="s">
        <v>748</v>
      </c>
      <c r="N87" t="s">
        <v>795</v>
      </c>
      <c r="O87" t="s">
        <v>825</v>
      </c>
      <c r="P87" t="s">
        <v>806</v>
      </c>
      <c r="Q87" t="s">
        <v>10430</v>
      </c>
      <c r="R87" t="s">
        <v>531</v>
      </c>
      <c r="S87" t="s">
        <v>636</v>
      </c>
      <c r="T87" s="16">
        <v>23</v>
      </c>
      <c r="U87" s="16">
        <v>22</v>
      </c>
      <c r="V87" s="16">
        <v>59</v>
      </c>
      <c r="W87" s="5">
        <v>8587086.9000000004</v>
      </c>
      <c r="X87" s="5">
        <v>8587086.9000000004</v>
      </c>
      <c r="Y87" s="5">
        <v>965434</v>
      </c>
      <c r="Z87" s="7">
        <v>1</v>
      </c>
      <c r="AA87" t="s">
        <v>27839</v>
      </c>
      <c r="AB87" s="5">
        <v>8587086.9000000004</v>
      </c>
      <c r="AC87" t="s">
        <v>800</v>
      </c>
      <c r="AD87" s="17">
        <v>42846</v>
      </c>
      <c r="AE87" s="17">
        <v>44963</v>
      </c>
      <c r="AF87" s="17">
        <v>42846</v>
      </c>
      <c r="AG87" s="17">
        <v>45003</v>
      </c>
      <c r="AH87" s="17">
        <v>45003</v>
      </c>
      <c r="AI87" s="17">
        <v>44671</v>
      </c>
      <c r="AJ87" s="5">
        <v>10000000</v>
      </c>
      <c r="AK87" s="17">
        <v>44671</v>
      </c>
      <c r="AL87" t="s">
        <v>836</v>
      </c>
      <c r="AM87" t="s">
        <v>631</v>
      </c>
      <c r="AN87" s="17">
        <v>45003</v>
      </c>
      <c r="AP87" t="s">
        <v>966</v>
      </c>
      <c r="AQ87" t="s">
        <v>970</v>
      </c>
      <c r="AR87" t="s">
        <v>27934</v>
      </c>
    </row>
    <row r="88" spans="2:44" ht="11" outlineLevel="1" x14ac:dyDescent="0.15">
      <c r="B88" t="s">
        <v>238</v>
      </c>
      <c r="C88" t="s">
        <v>27838</v>
      </c>
      <c r="D88" t="s">
        <v>797</v>
      </c>
      <c r="E88" t="s">
        <v>798</v>
      </c>
      <c r="F88" t="s">
        <v>966</v>
      </c>
      <c r="H88" s="16">
        <v>1</v>
      </c>
      <c r="I88" t="s">
        <v>799</v>
      </c>
      <c r="J88" t="s">
        <v>661</v>
      </c>
      <c r="K88" t="s">
        <v>2293</v>
      </c>
      <c r="L88" t="s">
        <v>27861</v>
      </c>
      <c r="M88" t="s">
        <v>740</v>
      </c>
      <c r="N88" t="s">
        <v>795</v>
      </c>
      <c r="O88" t="s">
        <v>818</v>
      </c>
      <c r="P88" t="s">
        <v>806</v>
      </c>
      <c r="Q88" t="s">
        <v>10430</v>
      </c>
      <c r="R88" t="s">
        <v>531</v>
      </c>
      <c r="S88" t="s">
        <v>636</v>
      </c>
      <c r="T88" s="16">
        <v>16</v>
      </c>
      <c r="U88" s="16">
        <v>15</v>
      </c>
      <c r="V88" s="16">
        <v>25</v>
      </c>
      <c r="W88" s="5">
        <v>8574560.9000000004</v>
      </c>
      <c r="X88" s="5">
        <v>8574560.9000000004</v>
      </c>
      <c r="Y88" s="5">
        <v>3682778.72</v>
      </c>
      <c r="Z88" s="7">
        <v>1</v>
      </c>
      <c r="AA88" t="s">
        <v>27839</v>
      </c>
      <c r="AB88" s="5">
        <v>8574560.9000000004</v>
      </c>
      <c r="AC88" t="s">
        <v>800</v>
      </c>
      <c r="AD88" s="17">
        <v>44175</v>
      </c>
      <c r="AE88" s="17">
        <v>46035</v>
      </c>
      <c r="AF88" s="17">
        <v>44165</v>
      </c>
      <c r="AG88" s="17">
        <v>46171</v>
      </c>
      <c r="AH88" s="17">
        <v>46171</v>
      </c>
      <c r="AI88" s="17">
        <v>46171</v>
      </c>
      <c r="AJ88" s="5">
        <v>18337500</v>
      </c>
      <c r="AK88" s="17">
        <v>46171</v>
      </c>
      <c r="AL88" t="s">
        <v>801</v>
      </c>
      <c r="AM88" t="s">
        <v>599</v>
      </c>
      <c r="AN88" s="17">
        <v>46112</v>
      </c>
      <c r="AP88" t="s">
        <v>10430</v>
      </c>
      <c r="AQ88" t="s">
        <v>970</v>
      </c>
      <c r="AR88" t="s">
        <v>27935</v>
      </c>
    </row>
    <row r="89" spans="2:44" ht="11" outlineLevel="1" x14ac:dyDescent="0.15">
      <c r="B89" t="s">
        <v>239</v>
      </c>
      <c r="C89" t="s">
        <v>799</v>
      </c>
      <c r="D89" t="s">
        <v>799</v>
      </c>
      <c r="F89" t="s">
        <v>966</v>
      </c>
      <c r="H89" s="16">
        <v>1</v>
      </c>
      <c r="I89" t="s">
        <v>799</v>
      </c>
      <c r="J89" t="s">
        <v>640</v>
      </c>
      <c r="K89" t="s">
        <v>1044</v>
      </c>
      <c r="L89" t="s">
        <v>27905</v>
      </c>
      <c r="M89" t="s">
        <v>747</v>
      </c>
      <c r="N89" t="s">
        <v>795</v>
      </c>
      <c r="O89" t="s">
        <v>818</v>
      </c>
      <c r="P89" t="s">
        <v>806</v>
      </c>
      <c r="Q89" t="s">
        <v>10430</v>
      </c>
      <c r="R89" t="s">
        <v>531</v>
      </c>
      <c r="S89" t="s">
        <v>636</v>
      </c>
      <c r="T89" s="16">
        <v>1</v>
      </c>
      <c r="U89" s="16">
        <v>0</v>
      </c>
      <c r="V89" s="16">
        <v>4</v>
      </c>
      <c r="W89" s="5">
        <v>8446908</v>
      </c>
      <c r="X89" s="5">
        <v>8446908</v>
      </c>
      <c r="Y89" s="5">
        <v>8511264</v>
      </c>
      <c r="Z89" s="7">
        <v>1</v>
      </c>
      <c r="AA89" t="s">
        <v>27839</v>
      </c>
      <c r="AB89" s="5">
        <v>8446908</v>
      </c>
      <c r="AC89" t="s">
        <v>800</v>
      </c>
      <c r="AD89" s="17">
        <v>45811</v>
      </c>
      <c r="AE89" s="17">
        <v>46028</v>
      </c>
      <c r="AF89" s="17">
        <v>45811</v>
      </c>
      <c r="AG89" s="17">
        <v>46366</v>
      </c>
      <c r="AH89" s="17">
        <v>46366</v>
      </c>
      <c r="AI89" s="17"/>
      <c r="AJ89" s="5">
        <v>8446908</v>
      </c>
      <c r="AK89" s="17">
        <v>46366</v>
      </c>
      <c r="AL89" t="s">
        <v>811</v>
      </c>
      <c r="AM89" t="s">
        <v>599</v>
      </c>
      <c r="AN89" s="17"/>
      <c r="AP89" t="s">
        <v>966</v>
      </c>
      <c r="AQ89" t="s">
        <v>970</v>
      </c>
      <c r="AR89" t="s">
        <v>27936</v>
      </c>
    </row>
    <row r="90" spans="2:44" ht="11" outlineLevel="1" x14ac:dyDescent="0.15">
      <c r="B90" t="s">
        <v>240</v>
      </c>
      <c r="C90" t="s">
        <v>799</v>
      </c>
      <c r="D90" t="s">
        <v>799</v>
      </c>
      <c r="F90" t="s">
        <v>966</v>
      </c>
      <c r="H90" s="16">
        <v>1</v>
      </c>
      <c r="I90" t="s">
        <v>799</v>
      </c>
      <c r="J90" t="s">
        <v>652</v>
      </c>
      <c r="K90" t="s">
        <v>1168</v>
      </c>
      <c r="L90" t="s">
        <v>27841</v>
      </c>
      <c r="M90" t="s">
        <v>741</v>
      </c>
      <c r="N90" t="s">
        <v>795</v>
      </c>
      <c r="O90" t="s">
        <v>818</v>
      </c>
      <c r="P90" t="s">
        <v>837</v>
      </c>
      <c r="Q90" t="s">
        <v>10430</v>
      </c>
      <c r="R90" t="s">
        <v>531</v>
      </c>
      <c r="S90" t="s">
        <v>636</v>
      </c>
      <c r="T90" s="16">
        <v>1</v>
      </c>
      <c r="U90" s="16">
        <v>0</v>
      </c>
      <c r="V90" s="16">
        <v>2</v>
      </c>
      <c r="W90" s="5">
        <v>7929460</v>
      </c>
      <c r="X90" s="5">
        <v>7929460</v>
      </c>
      <c r="Y90" s="5">
        <v>8180110</v>
      </c>
      <c r="Z90" s="7">
        <v>1</v>
      </c>
      <c r="AA90" t="s">
        <v>27839</v>
      </c>
      <c r="AB90" s="5">
        <v>7929460</v>
      </c>
      <c r="AC90" t="s">
        <v>800</v>
      </c>
      <c r="AD90" s="17">
        <v>45869</v>
      </c>
      <c r="AE90" s="17">
        <v>46062</v>
      </c>
      <c r="AF90" s="17">
        <v>45866</v>
      </c>
      <c r="AG90" s="17">
        <v>46492</v>
      </c>
      <c r="AH90" s="17">
        <v>46492</v>
      </c>
      <c r="AI90" s="17"/>
      <c r="AJ90" s="5">
        <v>7929460</v>
      </c>
      <c r="AK90" s="17">
        <v>46492</v>
      </c>
      <c r="AL90" t="s">
        <v>811</v>
      </c>
      <c r="AM90" t="s">
        <v>599</v>
      </c>
      <c r="AN90" s="17"/>
      <c r="AP90" t="s">
        <v>966</v>
      </c>
      <c r="AQ90" t="s">
        <v>970</v>
      </c>
      <c r="AR90" t="s">
        <v>27937</v>
      </c>
    </row>
    <row r="91" spans="2:44" ht="11" outlineLevel="1" x14ac:dyDescent="0.15">
      <c r="B91" t="s">
        <v>241</v>
      </c>
      <c r="C91" t="s">
        <v>799</v>
      </c>
      <c r="D91" t="s">
        <v>799</v>
      </c>
      <c r="F91" t="s">
        <v>966</v>
      </c>
      <c r="H91" s="16">
        <v>1</v>
      </c>
      <c r="I91" t="s">
        <v>799</v>
      </c>
      <c r="J91" t="s">
        <v>640</v>
      </c>
      <c r="K91" t="s">
        <v>1044</v>
      </c>
      <c r="L91" t="s">
        <v>27905</v>
      </c>
      <c r="M91" t="s">
        <v>760</v>
      </c>
      <c r="N91" t="s">
        <v>795</v>
      </c>
      <c r="O91" t="s">
        <v>796</v>
      </c>
      <c r="P91" t="s">
        <v>850</v>
      </c>
      <c r="Q91" t="s">
        <v>10430</v>
      </c>
      <c r="R91" t="s">
        <v>531</v>
      </c>
      <c r="S91" t="s">
        <v>636</v>
      </c>
      <c r="T91" s="16">
        <v>1</v>
      </c>
      <c r="U91" s="16">
        <v>0</v>
      </c>
      <c r="V91" s="16">
        <v>11</v>
      </c>
      <c r="W91" s="5">
        <v>7286200</v>
      </c>
      <c r="X91" s="5">
        <v>7286200</v>
      </c>
      <c r="Y91" s="5">
        <v>7286200</v>
      </c>
      <c r="Z91" s="7">
        <v>1</v>
      </c>
      <c r="AA91" t="s">
        <v>27839</v>
      </c>
      <c r="AB91" s="5">
        <v>7286200</v>
      </c>
      <c r="AC91" t="s">
        <v>800</v>
      </c>
      <c r="AD91" s="17">
        <v>43734</v>
      </c>
      <c r="AE91" s="17">
        <v>45230</v>
      </c>
      <c r="AF91" s="17">
        <v>43735</v>
      </c>
      <c r="AG91" s="17">
        <v>45289</v>
      </c>
      <c r="AH91" s="17">
        <v>45289</v>
      </c>
      <c r="AI91" s="17"/>
      <c r="AJ91" s="5">
        <v>7286200</v>
      </c>
      <c r="AK91" s="17">
        <v>45289</v>
      </c>
      <c r="AL91" t="s">
        <v>811</v>
      </c>
      <c r="AM91" t="s">
        <v>599</v>
      </c>
      <c r="AN91" s="17"/>
      <c r="AP91" t="s">
        <v>966</v>
      </c>
      <c r="AQ91" t="s">
        <v>970</v>
      </c>
      <c r="AR91" t="s">
        <v>27938</v>
      </c>
    </row>
    <row r="92" spans="2:44" ht="11" outlineLevel="1" x14ac:dyDescent="0.15">
      <c r="B92" t="s">
        <v>242</v>
      </c>
      <c r="C92" t="s">
        <v>27838</v>
      </c>
      <c r="D92" t="s">
        <v>797</v>
      </c>
      <c r="E92" t="s">
        <v>807</v>
      </c>
      <c r="F92" t="s">
        <v>10430</v>
      </c>
      <c r="G92" t="s">
        <v>814</v>
      </c>
      <c r="H92" s="16">
        <v>5</v>
      </c>
      <c r="I92" t="s">
        <v>815</v>
      </c>
      <c r="J92" t="s">
        <v>613</v>
      </c>
      <c r="K92" t="s">
        <v>1326</v>
      </c>
      <c r="L92" t="s">
        <v>458</v>
      </c>
      <c r="M92" t="s">
        <v>755</v>
      </c>
      <c r="N92" t="s">
        <v>795</v>
      </c>
      <c r="O92" t="s">
        <v>796</v>
      </c>
      <c r="P92" t="s">
        <v>806</v>
      </c>
      <c r="Q92" t="s">
        <v>10430</v>
      </c>
      <c r="R92" t="s">
        <v>456</v>
      </c>
      <c r="S92" t="s">
        <v>598</v>
      </c>
      <c r="T92" s="16">
        <v>2</v>
      </c>
      <c r="U92" s="16">
        <v>1</v>
      </c>
      <c r="V92" s="16">
        <v>7</v>
      </c>
      <c r="W92" s="5">
        <v>7041934.5199999996</v>
      </c>
      <c r="X92" s="5">
        <v>7041934.5199999996</v>
      </c>
      <c r="Y92" s="5">
        <v>7042934.5199999996</v>
      </c>
      <c r="Z92" s="7">
        <v>1</v>
      </c>
      <c r="AA92" t="s">
        <v>27839</v>
      </c>
      <c r="AB92" s="5">
        <v>7041934.5199999996</v>
      </c>
      <c r="AC92" t="s">
        <v>800</v>
      </c>
      <c r="AD92" s="17">
        <v>45436</v>
      </c>
      <c r="AE92" s="17">
        <v>45693</v>
      </c>
      <c r="AF92" s="17">
        <v>44223</v>
      </c>
      <c r="AG92" s="17">
        <v>46047</v>
      </c>
      <c r="AH92" s="17">
        <v>46047</v>
      </c>
      <c r="AI92" s="17">
        <v>46047</v>
      </c>
      <c r="AJ92" s="5">
        <v>216000000</v>
      </c>
      <c r="AK92" s="17">
        <v>46047</v>
      </c>
      <c r="AL92" t="s">
        <v>801</v>
      </c>
      <c r="AM92" t="s">
        <v>599</v>
      </c>
      <c r="AN92" s="17">
        <v>45662</v>
      </c>
      <c r="AP92" t="s">
        <v>10430</v>
      </c>
      <c r="AQ92" t="s">
        <v>970</v>
      </c>
      <c r="AR92" t="s">
        <v>27939</v>
      </c>
    </row>
    <row r="93" spans="2:44" ht="11" outlineLevel="1" x14ac:dyDescent="0.15">
      <c r="B93" t="s">
        <v>243</v>
      </c>
      <c r="C93" t="s">
        <v>799</v>
      </c>
      <c r="D93" t="s">
        <v>799</v>
      </c>
      <c r="F93" t="s">
        <v>966</v>
      </c>
      <c r="H93" s="16">
        <v>1</v>
      </c>
      <c r="I93" t="s">
        <v>799</v>
      </c>
      <c r="J93" t="s">
        <v>659</v>
      </c>
      <c r="K93" t="s">
        <v>1284</v>
      </c>
      <c r="L93" t="s">
        <v>27841</v>
      </c>
      <c r="M93" t="s">
        <v>743</v>
      </c>
      <c r="N93" t="s">
        <v>795</v>
      </c>
      <c r="O93" t="s">
        <v>818</v>
      </c>
      <c r="P93" t="s">
        <v>821</v>
      </c>
      <c r="Q93" t="s">
        <v>10430</v>
      </c>
      <c r="R93" t="s">
        <v>531</v>
      </c>
      <c r="S93" t="s">
        <v>636</v>
      </c>
      <c r="T93" s="16">
        <v>1</v>
      </c>
      <c r="U93" s="16">
        <v>0</v>
      </c>
      <c r="V93" s="16">
        <v>4</v>
      </c>
      <c r="W93" s="5">
        <v>7037027.2000000002</v>
      </c>
      <c r="X93" s="5">
        <v>7037027.2000000002</v>
      </c>
      <c r="Y93" s="5">
        <v>7037027.2000000002</v>
      </c>
      <c r="Z93" s="7">
        <v>1</v>
      </c>
      <c r="AA93" t="s">
        <v>27839</v>
      </c>
      <c r="AB93" s="5">
        <v>7037027.2000000002</v>
      </c>
      <c r="AC93" t="s">
        <v>800</v>
      </c>
      <c r="AD93" s="17">
        <v>44909</v>
      </c>
      <c r="AE93" s="17">
        <v>45538</v>
      </c>
      <c r="AF93" s="17">
        <v>44909</v>
      </c>
      <c r="AG93" s="17">
        <v>45787</v>
      </c>
      <c r="AH93" s="17">
        <v>45787</v>
      </c>
      <c r="AI93" s="17"/>
      <c r="AJ93" s="5">
        <v>7037027.2000000002</v>
      </c>
      <c r="AK93" s="17">
        <v>45787</v>
      </c>
      <c r="AL93" t="s">
        <v>811</v>
      </c>
      <c r="AM93" t="s">
        <v>599</v>
      </c>
      <c r="AN93" s="17"/>
      <c r="AP93" t="s">
        <v>966</v>
      </c>
      <c r="AQ93" t="s">
        <v>970</v>
      </c>
      <c r="AR93" t="s">
        <v>27940</v>
      </c>
    </row>
    <row r="94" spans="2:44" ht="11" outlineLevel="1" x14ac:dyDescent="0.15">
      <c r="B94" t="s">
        <v>244</v>
      </c>
      <c r="C94" t="s">
        <v>799</v>
      </c>
      <c r="D94" t="s">
        <v>799</v>
      </c>
      <c r="F94" t="s">
        <v>966</v>
      </c>
      <c r="H94" s="16">
        <v>1</v>
      </c>
      <c r="I94" t="s">
        <v>799</v>
      </c>
      <c r="J94" t="s">
        <v>653</v>
      </c>
      <c r="K94" t="s">
        <v>1171</v>
      </c>
      <c r="L94" t="s">
        <v>27841</v>
      </c>
      <c r="M94" t="s">
        <v>741</v>
      </c>
      <c r="N94" t="s">
        <v>795</v>
      </c>
      <c r="O94" t="s">
        <v>825</v>
      </c>
      <c r="P94" t="s">
        <v>837</v>
      </c>
      <c r="Q94" t="s">
        <v>10430</v>
      </c>
      <c r="R94" t="s">
        <v>531</v>
      </c>
      <c r="S94" t="s">
        <v>636</v>
      </c>
      <c r="T94" s="16">
        <v>1</v>
      </c>
      <c r="U94" s="16">
        <v>0</v>
      </c>
      <c r="V94" s="16">
        <v>4</v>
      </c>
      <c r="W94" s="5">
        <v>6913078.0999999996</v>
      </c>
      <c r="X94" s="5">
        <v>6913078.0999999996</v>
      </c>
      <c r="Y94" s="5">
        <v>6913078.0999999996</v>
      </c>
      <c r="Z94" s="7">
        <v>1</v>
      </c>
      <c r="AA94" t="s">
        <v>27839</v>
      </c>
      <c r="AB94" s="5">
        <v>6913078.0999999996</v>
      </c>
      <c r="AC94" t="s">
        <v>800</v>
      </c>
      <c r="AD94" s="17">
        <v>45184</v>
      </c>
      <c r="AE94" s="17">
        <v>45859</v>
      </c>
      <c r="AF94" s="17">
        <v>45184</v>
      </c>
      <c r="AG94" s="17">
        <v>46067</v>
      </c>
      <c r="AH94" s="17">
        <v>46067</v>
      </c>
      <c r="AI94" s="17"/>
      <c r="AJ94" s="5">
        <v>6937018.0999999996</v>
      </c>
      <c r="AK94" s="17">
        <v>46067</v>
      </c>
      <c r="AL94" t="s">
        <v>811</v>
      </c>
      <c r="AM94" t="s">
        <v>599</v>
      </c>
      <c r="AN94" s="17"/>
      <c r="AP94" t="s">
        <v>966</v>
      </c>
      <c r="AQ94" t="s">
        <v>970</v>
      </c>
      <c r="AR94" t="s">
        <v>27941</v>
      </c>
    </row>
    <row r="95" spans="2:44" ht="11" outlineLevel="1" x14ac:dyDescent="0.15">
      <c r="B95" t="s">
        <v>245</v>
      </c>
      <c r="C95" t="s">
        <v>799</v>
      </c>
      <c r="D95" t="s">
        <v>799</v>
      </c>
      <c r="F95" t="s">
        <v>966</v>
      </c>
      <c r="H95" s="16">
        <v>1</v>
      </c>
      <c r="I95" t="s">
        <v>799</v>
      </c>
      <c r="J95" t="s">
        <v>662</v>
      </c>
      <c r="K95" t="s">
        <v>1343</v>
      </c>
      <c r="L95" t="s">
        <v>27841</v>
      </c>
      <c r="M95" t="s">
        <v>743</v>
      </c>
      <c r="N95" t="s">
        <v>795</v>
      </c>
      <c r="O95" t="s">
        <v>818</v>
      </c>
      <c r="P95" t="s">
        <v>821</v>
      </c>
      <c r="Q95" t="s">
        <v>10430</v>
      </c>
      <c r="R95" t="s">
        <v>531</v>
      </c>
      <c r="S95" t="s">
        <v>636</v>
      </c>
      <c r="T95" s="16">
        <v>1</v>
      </c>
      <c r="U95" s="16">
        <v>0</v>
      </c>
      <c r="V95" s="16">
        <v>10</v>
      </c>
      <c r="W95" s="5">
        <v>6653576.1399999997</v>
      </c>
      <c r="X95" s="5">
        <v>6653576.1399999997</v>
      </c>
      <c r="Y95" s="5">
        <v>6653576.1399999997</v>
      </c>
      <c r="Z95" s="7">
        <v>1</v>
      </c>
      <c r="AA95" t="s">
        <v>27839</v>
      </c>
      <c r="AB95" s="5">
        <v>6653576.1399999997</v>
      </c>
      <c r="AC95" t="s">
        <v>800</v>
      </c>
      <c r="AD95" s="17">
        <v>43367</v>
      </c>
      <c r="AE95" s="17">
        <v>44378</v>
      </c>
      <c r="AF95" s="17">
        <v>43368</v>
      </c>
      <c r="AG95" s="17">
        <v>44405</v>
      </c>
      <c r="AH95" s="17">
        <v>44405</v>
      </c>
      <c r="AI95" s="17"/>
      <c r="AJ95" s="5">
        <v>6653576.1399999997</v>
      </c>
      <c r="AK95" s="17">
        <v>44405</v>
      </c>
      <c r="AL95" t="s">
        <v>811</v>
      </c>
      <c r="AM95" t="s">
        <v>599</v>
      </c>
      <c r="AN95" s="17"/>
      <c r="AP95" t="s">
        <v>966</v>
      </c>
      <c r="AQ95" t="s">
        <v>970</v>
      </c>
      <c r="AR95" t="s">
        <v>27942</v>
      </c>
    </row>
    <row r="96" spans="2:44" ht="11" outlineLevel="1" x14ac:dyDescent="0.15">
      <c r="B96" t="s">
        <v>1353</v>
      </c>
      <c r="C96" t="s">
        <v>799</v>
      </c>
      <c r="D96" t="s">
        <v>799</v>
      </c>
      <c r="F96" t="s">
        <v>966</v>
      </c>
      <c r="H96" s="16">
        <v>1</v>
      </c>
      <c r="I96" t="s">
        <v>799</v>
      </c>
      <c r="J96" t="s">
        <v>612</v>
      </c>
      <c r="K96" t="s">
        <v>1338</v>
      </c>
      <c r="L96" t="s">
        <v>27943</v>
      </c>
      <c r="M96" t="s">
        <v>1356</v>
      </c>
      <c r="N96" t="s">
        <v>829</v>
      </c>
      <c r="O96" t="s">
        <v>804</v>
      </c>
      <c r="Q96" t="s">
        <v>966</v>
      </c>
      <c r="R96" t="s">
        <v>575</v>
      </c>
      <c r="S96" t="s">
        <v>629</v>
      </c>
      <c r="T96" s="16">
        <v>1</v>
      </c>
      <c r="U96" s="16">
        <v>0</v>
      </c>
      <c r="V96" s="16">
        <v>6</v>
      </c>
      <c r="W96" s="5">
        <v>6324238.1900000004</v>
      </c>
      <c r="X96" s="5">
        <v>6324238.1900000004</v>
      </c>
      <c r="Y96" s="5">
        <v>6324238.1900000004</v>
      </c>
      <c r="Z96" s="7">
        <v>1</v>
      </c>
      <c r="AA96" t="s">
        <v>27839</v>
      </c>
      <c r="AB96" s="5">
        <v>6324238.1900000004</v>
      </c>
      <c r="AC96" t="s">
        <v>800</v>
      </c>
      <c r="AD96" s="17">
        <v>42640</v>
      </c>
      <c r="AE96" s="17">
        <v>45882</v>
      </c>
      <c r="AF96" s="17">
        <v>42640</v>
      </c>
      <c r="AG96" s="17">
        <v>43004</v>
      </c>
      <c r="AH96" s="17">
        <v>43004</v>
      </c>
      <c r="AI96" s="17"/>
      <c r="AJ96" s="5">
        <v>6324238.1900000004</v>
      </c>
      <c r="AK96" s="17">
        <v>43004</v>
      </c>
      <c r="AL96" t="s">
        <v>811</v>
      </c>
      <c r="AM96" t="s">
        <v>599</v>
      </c>
      <c r="AN96" s="17"/>
      <c r="AP96" t="s">
        <v>966</v>
      </c>
      <c r="AQ96" t="s">
        <v>970</v>
      </c>
      <c r="AR96" t="s">
        <v>27944</v>
      </c>
    </row>
    <row r="97" spans="2:44" ht="11" outlineLevel="1" x14ac:dyDescent="0.15">
      <c r="B97" t="s">
        <v>1361</v>
      </c>
      <c r="C97" t="s">
        <v>27838</v>
      </c>
      <c r="D97" t="s">
        <v>797</v>
      </c>
      <c r="E97" t="s">
        <v>807</v>
      </c>
      <c r="F97" t="s">
        <v>10430</v>
      </c>
      <c r="H97" s="16">
        <v>1</v>
      </c>
      <c r="I97" t="s">
        <v>799</v>
      </c>
      <c r="J97" t="s">
        <v>1362</v>
      </c>
      <c r="K97" t="s">
        <v>1363</v>
      </c>
      <c r="L97" t="s">
        <v>27945</v>
      </c>
      <c r="M97" t="s">
        <v>1367</v>
      </c>
      <c r="N97" t="s">
        <v>1365</v>
      </c>
      <c r="O97" t="s">
        <v>796</v>
      </c>
      <c r="Q97" t="s">
        <v>966</v>
      </c>
      <c r="R97" t="s">
        <v>531</v>
      </c>
      <c r="S97" t="s">
        <v>636</v>
      </c>
      <c r="T97" s="16">
        <v>2</v>
      </c>
      <c r="U97" s="16">
        <v>1</v>
      </c>
      <c r="V97" s="16">
        <v>1</v>
      </c>
      <c r="W97" s="5">
        <v>6282384</v>
      </c>
      <c r="X97" s="5">
        <v>0</v>
      </c>
      <c r="Y97" s="5">
        <v>-3031855.92</v>
      </c>
      <c r="Z97" s="7">
        <v>0</v>
      </c>
      <c r="AA97" t="s">
        <v>27845</v>
      </c>
      <c r="AB97" s="5">
        <v>6282384</v>
      </c>
      <c r="AC97" t="s">
        <v>810</v>
      </c>
      <c r="AD97" s="17">
        <v>42152</v>
      </c>
      <c r="AE97" s="17">
        <v>42152</v>
      </c>
      <c r="AF97" s="17">
        <v>37652</v>
      </c>
      <c r="AG97" s="17">
        <v>40573</v>
      </c>
      <c r="AH97" s="17">
        <v>40573</v>
      </c>
      <c r="AI97" s="17">
        <v>40573</v>
      </c>
      <c r="AJ97" s="5">
        <v>768155163</v>
      </c>
      <c r="AK97" s="17">
        <v>40573</v>
      </c>
      <c r="AL97" t="s">
        <v>801</v>
      </c>
      <c r="AM97" t="s">
        <v>599</v>
      </c>
      <c r="AN97" s="17">
        <v>40446</v>
      </c>
      <c r="AP97" t="s">
        <v>10430</v>
      </c>
      <c r="AQ97" t="s">
        <v>970</v>
      </c>
      <c r="AR97" t="s">
        <v>27946</v>
      </c>
    </row>
    <row r="98" spans="2:44" ht="11" outlineLevel="1" x14ac:dyDescent="0.15">
      <c r="B98" t="s">
        <v>246</v>
      </c>
      <c r="C98" t="s">
        <v>799</v>
      </c>
      <c r="D98" t="s">
        <v>799</v>
      </c>
      <c r="F98" t="s">
        <v>966</v>
      </c>
      <c r="H98" s="16">
        <v>1</v>
      </c>
      <c r="I98" t="s">
        <v>799</v>
      </c>
      <c r="J98" t="s">
        <v>663</v>
      </c>
      <c r="K98" t="s">
        <v>1374</v>
      </c>
      <c r="L98" t="s">
        <v>27914</v>
      </c>
      <c r="M98" t="s">
        <v>743</v>
      </c>
      <c r="N98" t="s">
        <v>852</v>
      </c>
      <c r="O98" t="s">
        <v>825</v>
      </c>
      <c r="P98" t="s">
        <v>821</v>
      </c>
      <c r="Q98" t="s">
        <v>10430</v>
      </c>
      <c r="R98" t="s">
        <v>531</v>
      </c>
      <c r="S98" t="s">
        <v>636</v>
      </c>
      <c r="T98" s="16">
        <v>1</v>
      </c>
      <c r="U98" s="16">
        <v>0</v>
      </c>
      <c r="V98" s="16">
        <v>9</v>
      </c>
      <c r="W98" s="5">
        <v>6267567.2999999998</v>
      </c>
      <c r="X98" s="5">
        <v>6267567.2999999998</v>
      </c>
      <c r="Y98" s="5">
        <v>6267567.2999999998</v>
      </c>
      <c r="Z98" s="7">
        <v>1</v>
      </c>
      <c r="AA98" t="s">
        <v>27839</v>
      </c>
      <c r="AB98" s="5">
        <v>6267567.2999999998</v>
      </c>
      <c r="AC98" t="s">
        <v>800</v>
      </c>
      <c r="AD98" s="17">
        <v>43244</v>
      </c>
      <c r="AE98" s="17">
        <v>45433</v>
      </c>
      <c r="AF98" s="17">
        <v>43244</v>
      </c>
      <c r="AG98" s="17">
        <v>45371</v>
      </c>
      <c r="AH98" s="17">
        <v>45371</v>
      </c>
      <c r="AI98" s="17"/>
      <c r="AJ98" s="5">
        <v>7763247.2999999998</v>
      </c>
      <c r="AK98" s="17">
        <v>45371</v>
      </c>
      <c r="AL98" t="s">
        <v>811</v>
      </c>
      <c r="AM98" t="s">
        <v>599</v>
      </c>
      <c r="AN98" s="17"/>
      <c r="AP98" t="s">
        <v>966</v>
      </c>
      <c r="AQ98" t="s">
        <v>970</v>
      </c>
      <c r="AR98" t="s">
        <v>27947</v>
      </c>
    </row>
    <row r="99" spans="2:44" ht="11" outlineLevel="1" x14ac:dyDescent="0.15">
      <c r="B99" t="s">
        <v>247</v>
      </c>
      <c r="C99" t="s">
        <v>27838</v>
      </c>
      <c r="D99" t="s">
        <v>835</v>
      </c>
      <c r="E99" t="s">
        <v>798</v>
      </c>
      <c r="F99" t="s">
        <v>966</v>
      </c>
      <c r="H99" s="16">
        <v>1</v>
      </c>
      <c r="I99" t="s">
        <v>799</v>
      </c>
      <c r="J99" t="s">
        <v>642</v>
      </c>
      <c r="K99" t="s">
        <v>1062</v>
      </c>
      <c r="L99" t="s">
        <v>27841</v>
      </c>
      <c r="M99" t="s">
        <v>754</v>
      </c>
      <c r="N99" t="s">
        <v>795</v>
      </c>
      <c r="O99" t="s">
        <v>818</v>
      </c>
      <c r="P99" t="s">
        <v>806</v>
      </c>
      <c r="Q99" t="s">
        <v>10430</v>
      </c>
      <c r="R99" t="s">
        <v>531</v>
      </c>
      <c r="S99" t="s">
        <v>636</v>
      </c>
      <c r="T99" s="16">
        <v>4</v>
      </c>
      <c r="U99" s="16">
        <v>3</v>
      </c>
      <c r="V99" s="16">
        <v>18</v>
      </c>
      <c r="W99" s="5">
        <v>6106062.5300000003</v>
      </c>
      <c r="X99" s="5">
        <v>6106062.5300000003</v>
      </c>
      <c r="Y99" s="5">
        <v>5715174.1200000001</v>
      </c>
      <c r="Z99" s="7">
        <v>1</v>
      </c>
      <c r="AA99" t="s">
        <v>27839</v>
      </c>
      <c r="AB99" s="5">
        <v>6106062.5300000003</v>
      </c>
      <c r="AC99" t="s">
        <v>800</v>
      </c>
      <c r="AD99" s="17">
        <v>43160</v>
      </c>
      <c r="AE99" s="17">
        <v>44497</v>
      </c>
      <c r="AF99" s="17">
        <v>43160</v>
      </c>
      <c r="AG99" s="17">
        <v>54116</v>
      </c>
      <c r="AH99" s="17">
        <v>44166</v>
      </c>
      <c r="AI99" s="17">
        <v>54116</v>
      </c>
      <c r="AJ99" s="5">
        <v>6500000</v>
      </c>
      <c r="AK99" s="17">
        <v>54116</v>
      </c>
      <c r="AL99" t="s">
        <v>836</v>
      </c>
      <c r="AM99" t="s">
        <v>631</v>
      </c>
      <c r="AN99" s="17">
        <v>44166</v>
      </c>
      <c r="AO99" t="s">
        <v>853</v>
      </c>
      <c r="AP99" t="s">
        <v>966</v>
      </c>
      <c r="AQ99" t="s">
        <v>970</v>
      </c>
      <c r="AR99" t="s">
        <v>27948</v>
      </c>
    </row>
    <row r="100" spans="2:44" ht="11" outlineLevel="1" x14ac:dyDescent="0.15">
      <c r="B100" t="s">
        <v>248</v>
      </c>
      <c r="C100" t="s">
        <v>27838</v>
      </c>
      <c r="D100" t="s">
        <v>797</v>
      </c>
      <c r="E100" t="s">
        <v>798</v>
      </c>
      <c r="F100" t="s">
        <v>966</v>
      </c>
      <c r="H100" s="16">
        <v>1</v>
      </c>
      <c r="I100" t="s">
        <v>799</v>
      </c>
      <c r="J100" t="s">
        <v>661</v>
      </c>
      <c r="K100" t="s">
        <v>2293</v>
      </c>
      <c r="L100" t="s">
        <v>27861</v>
      </c>
      <c r="M100" t="s">
        <v>740</v>
      </c>
      <c r="N100" t="s">
        <v>795</v>
      </c>
      <c r="O100" t="s">
        <v>818</v>
      </c>
      <c r="P100" t="s">
        <v>806</v>
      </c>
      <c r="Q100" t="s">
        <v>10430</v>
      </c>
      <c r="R100" t="s">
        <v>531</v>
      </c>
      <c r="S100" t="s">
        <v>636</v>
      </c>
      <c r="T100" s="16">
        <v>12</v>
      </c>
      <c r="U100" s="16">
        <v>11</v>
      </c>
      <c r="V100" s="16">
        <v>19</v>
      </c>
      <c r="W100" s="5">
        <v>6091725.5199999996</v>
      </c>
      <c r="X100" s="5">
        <v>6091725.5199999996</v>
      </c>
      <c r="Y100" s="5">
        <v>2393050.2599999998</v>
      </c>
      <c r="Z100" s="7">
        <v>1</v>
      </c>
      <c r="AA100" t="s">
        <v>27839</v>
      </c>
      <c r="AB100" s="5">
        <v>6091725.5199999996</v>
      </c>
      <c r="AC100" t="s">
        <v>800</v>
      </c>
      <c r="AD100" s="17">
        <v>42444</v>
      </c>
      <c r="AE100" s="17">
        <v>44508</v>
      </c>
      <c r="AF100" s="17">
        <v>42437</v>
      </c>
      <c r="AG100" s="17">
        <v>44262</v>
      </c>
      <c r="AH100" s="17">
        <v>44262</v>
      </c>
      <c r="AI100" s="17">
        <v>44262</v>
      </c>
      <c r="AJ100" s="5">
        <v>6147650</v>
      </c>
      <c r="AK100" s="17">
        <v>44262</v>
      </c>
      <c r="AL100" t="s">
        <v>801</v>
      </c>
      <c r="AM100" t="s">
        <v>599</v>
      </c>
      <c r="AN100" s="17">
        <v>44258</v>
      </c>
      <c r="AP100" t="s">
        <v>10430</v>
      </c>
      <c r="AQ100" t="s">
        <v>970</v>
      </c>
      <c r="AR100" t="s">
        <v>27949</v>
      </c>
    </row>
    <row r="101" spans="2:44" ht="11" outlineLevel="1" x14ac:dyDescent="0.15">
      <c r="B101" t="s">
        <v>249</v>
      </c>
      <c r="C101" t="s">
        <v>799</v>
      </c>
      <c r="D101" t="s">
        <v>799</v>
      </c>
      <c r="F101" t="s">
        <v>966</v>
      </c>
      <c r="H101" s="16">
        <v>1</v>
      </c>
      <c r="I101" t="s">
        <v>799</v>
      </c>
      <c r="J101" t="s">
        <v>664</v>
      </c>
      <c r="K101" t="s">
        <v>1400</v>
      </c>
      <c r="L101" t="s">
        <v>27841</v>
      </c>
      <c r="M101" t="s">
        <v>741</v>
      </c>
      <c r="N101" t="s">
        <v>795</v>
      </c>
      <c r="O101" t="s">
        <v>818</v>
      </c>
      <c r="P101" t="s">
        <v>837</v>
      </c>
      <c r="Q101" t="s">
        <v>10430</v>
      </c>
      <c r="R101" t="s">
        <v>531</v>
      </c>
      <c r="S101" t="s">
        <v>636</v>
      </c>
      <c r="T101" s="16">
        <v>1</v>
      </c>
      <c r="U101" s="16">
        <v>0</v>
      </c>
      <c r="V101" s="16">
        <v>1</v>
      </c>
      <c r="W101" s="5">
        <v>5892746.5</v>
      </c>
      <c r="X101" s="5">
        <v>179000</v>
      </c>
      <c r="Y101" s="5">
        <v>5892746.5</v>
      </c>
      <c r="Z101" s="7">
        <v>3.04E-2</v>
      </c>
      <c r="AA101" t="s">
        <v>27845</v>
      </c>
      <c r="AB101" s="5">
        <v>5892746.5</v>
      </c>
      <c r="AC101" t="s">
        <v>810</v>
      </c>
      <c r="AD101" s="17">
        <v>42377</v>
      </c>
      <c r="AE101" s="17">
        <v>42377</v>
      </c>
      <c r="AF101" s="17">
        <v>40800</v>
      </c>
      <c r="AG101" s="17">
        <v>42369</v>
      </c>
      <c r="AH101" s="17">
        <v>42369</v>
      </c>
      <c r="AI101" s="17"/>
      <c r="AJ101" s="5">
        <v>5892746.5</v>
      </c>
      <c r="AK101" s="17">
        <v>42369</v>
      </c>
      <c r="AL101" t="s">
        <v>811</v>
      </c>
      <c r="AM101" t="s">
        <v>599</v>
      </c>
      <c r="AN101" s="17"/>
      <c r="AP101" t="s">
        <v>966</v>
      </c>
      <c r="AQ101" t="s">
        <v>970</v>
      </c>
      <c r="AR101" t="s">
        <v>27950</v>
      </c>
    </row>
    <row r="102" spans="2:44" ht="11" outlineLevel="1" x14ac:dyDescent="0.15">
      <c r="B102" t="s">
        <v>250</v>
      </c>
      <c r="C102" t="s">
        <v>799</v>
      </c>
      <c r="D102" t="s">
        <v>799</v>
      </c>
      <c r="F102" t="s">
        <v>966</v>
      </c>
      <c r="H102" s="16">
        <v>1</v>
      </c>
      <c r="I102" t="s">
        <v>799</v>
      </c>
      <c r="J102" t="s">
        <v>647</v>
      </c>
      <c r="K102" t="s">
        <v>1136</v>
      </c>
      <c r="L102" t="s">
        <v>27861</v>
      </c>
      <c r="M102" t="s">
        <v>748</v>
      </c>
      <c r="N102" t="s">
        <v>795</v>
      </c>
      <c r="O102" t="s">
        <v>796</v>
      </c>
      <c r="P102" t="s">
        <v>806</v>
      </c>
      <c r="Q102" t="s">
        <v>10430</v>
      </c>
      <c r="R102" t="s">
        <v>531</v>
      </c>
      <c r="S102" t="s">
        <v>636</v>
      </c>
      <c r="T102" s="16">
        <v>1</v>
      </c>
      <c r="U102" s="16">
        <v>0</v>
      </c>
      <c r="V102" s="16">
        <v>5</v>
      </c>
      <c r="W102" s="5">
        <v>5825264</v>
      </c>
      <c r="X102" s="5">
        <v>5825264</v>
      </c>
      <c r="Y102" s="5">
        <v>5825264</v>
      </c>
      <c r="Z102" s="7">
        <v>1</v>
      </c>
      <c r="AA102" t="s">
        <v>27839</v>
      </c>
      <c r="AB102" s="5">
        <v>5825264</v>
      </c>
      <c r="AC102" t="s">
        <v>800</v>
      </c>
      <c r="AD102" s="17">
        <v>44839</v>
      </c>
      <c r="AE102" s="17">
        <v>44922</v>
      </c>
      <c r="AF102" s="17">
        <v>44838</v>
      </c>
      <c r="AG102" s="17">
        <v>44908</v>
      </c>
      <c r="AH102" s="17">
        <v>44908</v>
      </c>
      <c r="AI102" s="17"/>
      <c r="AJ102" s="5">
        <v>5825264</v>
      </c>
      <c r="AK102" s="17">
        <v>44908</v>
      </c>
      <c r="AL102" t="s">
        <v>811</v>
      </c>
      <c r="AM102" t="s">
        <v>599</v>
      </c>
      <c r="AN102" s="17"/>
      <c r="AP102" t="s">
        <v>966</v>
      </c>
      <c r="AQ102" t="s">
        <v>970</v>
      </c>
      <c r="AR102" t="s">
        <v>27951</v>
      </c>
    </row>
    <row r="103" spans="2:44" ht="11" outlineLevel="1" x14ac:dyDescent="0.15">
      <c r="B103" t="s">
        <v>251</v>
      </c>
      <c r="C103" t="s">
        <v>27838</v>
      </c>
      <c r="D103" t="s">
        <v>854</v>
      </c>
      <c r="E103" t="s">
        <v>798</v>
      </c>
      <c r="F103" t="s">
        <v>966</v>
      </c>
      <c r="H103" s="16">
        <v>1</v>
      </c>
      <c r="I103" t="s">
        <v>799</v>
      </c>
      <c r="J103" t="s">
        <v>665</v>
      </c>
      <c r="K103" t="s">
        <v>1904</v>
      </c>
      <c r="L103" t="s">
        <v>27952</v>
      </c>
      <c r="M103" t="s">
        <v>748</v>
      </c>
      <c r="N103" t="s">
        <v>795</v>
      </c>
      <c r="O103" t="s">
        <v>825</v>
      </c>
      <c r="P103" t="s">
        <v>806</v>
      </c>
      <c r="Q103" t="s">
        <v>10430</v>
      </c>
      <c r="R103" t="s">
        <v>531</v>
      </c>
      <c r="S103" t="s">
        <v>636</v>
      </c>
      <c r="T103" s="16">
        <v>40</v>
      </c>
      <c r="U103" s="16">
        <v>39</v>
      </c>
      <c r="V103" s="16">
        <v>80</v>
      </c>
      <c r="W103" s="5">
        <v>5749436.0999999996</v>
      </c>
      <c r="X103" s="5">
        <v>5749436.0999999996</v>
      </c>
      <c r="Y103" s="5">
        <v>701427</v>
      </c>
      <c r="Z103" s="7">
        <v>1</v>
      </c>
      <c r="AA103" t="s">
        <v>27839</v>
      </c>
      <c r="AB103" s="5">
        <v>5749436.0999999996</v>
      </c>
      <c r="AC103" t="s">
        <v>800</v>
      </c>
      <c r="AD103" s="17">
        <v>43672</v>
      </c>
      <c r="AE103" s="17">
        <v>45986</v>
      </c>
      <c r="AF103" s="17">
        <v>43672</v>
      </c>
      <c r="AG103" s="17">
        <v>45596</v>
      </c>
      <c r="AH103" s="17">
        <v>45596</v>
      </c>
      <c r="AI103" s="17">
        <v>45498</v>
      </c>
      <c r="AJ103" s="5">
        <v>10000000</v>
      </c>
      <c r="AK103" s="17">
        <v>45498</v>
      </c>
      <c r="AL103" t="s">
        <v>855</v>
      </c>
      <c r="AM103" t="s">
        <v>666</v>
      </c>
      <c r="AN103" s="17">
        <v>45596</v>
      </c>
      <c r="AP103" t="s">
        <v>966</v>
      </c>
      <c r="AQ103" t="s">
        <v>970</v>
      </c>
      <c r="AR103" t="s">
        <v>27953</v>
      </c>
    </row>
    <row r="104" spans="2:44" ht="11" outlineLevel="1" x14ac:dyDescent="0.15">
      <c r="B104" t="s">
        <v>252</v>
      </c>
      <c r="C104" t="s">
        <v>27838</v>
      </c>
      <c r="D104" t="s">
        <v>797</v>
      </c>
      <c r="E104" t="s">
        <v>807</v>
      </c>
      <c r="F104" t="s">
        <v>10430</v>
      </c>
      <c r="G104" t="s">
        <v>831</v>
      </c>
      <c r="H104" s="16">
        <v>5</v>
      </c>
      <c r="I104" t="s">
        <v>809</v>
      </c>
      <c r="J104" t="s">
        <v>637</v>
      </c>
      <c r="K104" t="s">
        <v>1053</v>
      </c>
      <c r="L104" t="s">
        <v>458</v>
      </c>
      <c r="M104" t="s">
        <v>740</v>
      </c>
      <c r="N104" t="s">
        <v>829</v>
      </c>
      <c r="O104" t="s">
        <v>796</v>
      </c>
      <c r="P104" t="s">
        <v>856</v>
      </c>
      <c r="Q104" t="s">
        <v>10430</v>
      </c>
      <c r="R104" t="s">
        <v>531</v>
      </c>
      <c r="S104" t="s">
        <v>636</v>
      </c>
      <c r="T104" s="16">
        <v>2</v>
      </c>
      <c r="U104" s="16">
        <v>1</v>
      </c>
      <c r="V104" s="16">
        <v>1</v>
      </c>
      <c r="W104" s="5">
        <v>5966285.9100000001</v>
      </c>
      <c r="X104" s="5">
        <v>5701811.6500000004</v>
      </c>
      <c r="Y104" s="5">
        <v>18655123.73</v>
      </c>
      <c r="Z104" s="7">
        <v>0.95569999999999999</v>
      </c>
      <c r="AA104" t="s">
        <v>27839</v>
      </c>
      <c r="AB104" s="5">
        <v>5701811.6500000004</v>
      </c>
      <c r="AC104" t="s">
        <v>800</v>
      </c>
      <c r="AD104" s="17">
        <v>46009</v>
      </c>
      <c r="AE104" s="17">
        <v>46009</v>
      </c>
      <c r="AF104" s="17">
        <v>44223</v>
      </c>
      <c r="AG104" s="17">
        <v>46139</v>
      </c>
      <c r="AH104" s="17">
        <v>46139</v>
      </c>
      <c r="AI104" s="17">
        <v>46047</v>
      </c>
      <c r="AJ104" s="5">
        <v>186000000</v>
      </c>
      <c r="AK104" s="17">
        <v>46047</v>
      </c>
      <c r="AL104" t="s">
        <v>801</v>
      </c>
      <c r="AM104" t="s">
        <v>599</v>
      </c>
      <c r="AN104" s="17">
        <v>46139</v>
      </c>
      <c r="AP104" t="s">
        <v>10430</v>
      </c>
      <c r="AQ104" t="s">
        <v>970</v>
      </c>
      <c r="AR104" t="s">
        <v>27954</v>
      </c>
    </row>
    <row r="105" spans="2:44" ht="11" outlineLevel="1" x14ac:dyDescent="0.15">
      <c r="B105" t="s">
        <v>253</v>
      </c>
      <c r="C105" t="s">
        <v>799</v>
      </c>
      <c r="D105" t="s">
        <v>799</v>
      </c>
      <c r="F105" t="s">
        <v>966</v>
      </c>
      <c r="H105" s="16">
        <v>1</v>
      </c>
      <c r="I105" t="s">
        <v>799</v>
      </c>
      <c r="J105" t="s">
        <v>659</v>
      </c>
      <c r="K105" t="s">
        <v>1284</v>
      </c>
      <c r="L105" t="s">
        <v>27841</v>
      </c>
      <c r="M105" t="s">
        <v>741</v>
      </c>
      <c r="N105" t="s">
        <v>795</v>
      </c>
      <c r="O105" t="s">
        <v>818</v>
      </c>
      <c r="P105" t="s">
        <v>837</v>
      </c>
      <c r="Q105" t="s">
        <v>10430</v>
      </c>
      <c r="R105" t="s">
        <v>531</v>
      </c>
      <c r="S105" t="s">
        <v>636</v>
      </c>
      <c r="T105" s="16">
        <v>1</v>
      </c>
      <c r="U105" s="16">
        <v>0</v>
      </c>
      <c r="V105" s="16">
        <v>3</v>
      </c>
      <c r="W105" s="5">
        <v>5355202</v>
      </c>
      <c r="X105" s="5">
        <v>5355202</v>
      </c>
      <c r="Y105" s="5">
        <v>5355202</v>
      </c>
      <c r="Z105" s="7">
        <v>1</v>
      </c>
      <c r="AA105" t="s">
        <v>27839</v>
      </c>
      <c r="AB105" s="5">
        <v>5355202</v>
      </c>
      <c r="AC105" t="s">
        <v>800</v>
      </c>
      <c r="AD105" s="17">
        <v>45197</v>
      </c>
      <c r="AE105" s="17">
        <v>45820</v>
      </c>
      <c r="AF105" s="17">
        <v>45196</v>
      </c>
      <c r="AG105" s="17">
        <v>45670</v>
      </c>
      <c r="AH105" s="17">
        <v>45670</v>
      </c>
      <c r="AI105" s="17"/>
      <c r="AJ105" s="5">
        <v>5355202</v>
      </c>
      <c r="AK105" s="17">
        <v>45670</v>
      </c>
      <c r="AL105" t="s">
        <v>811</v>
      </c>
      <c r="AM105" t="s">
        <v>599</v>
      </c>
      <c r="AN105" s="17"/>
      <c r="AP105" t="s">
        <v>966</v>
      </c>
      <c r="AQ105" t="s">
        <v>970</v>
      </c>
      <c r="AR105" t="s">
        <v>27955</v>
      </c>
    </row>
    <row r="106" spans="2:44" ht="11" outlineLevel="1" x14ac:dyDescent="0.15">
      <c r="B106" t="s">
        <v>254</v>
      </c>
      <c r="C106" t="s">
        <v>27838</v>
      </c>
      <c r="D106" t="s">
        <v>835</v>
      </c>
      <c r="E106" t="s">
        <v>798</v>
      </c>
      <c r="F106" t="s">
        <v>966</v>
      </c>
      <c r="H106" s="16">
        <v>1</v>
      </c>
      <c r="I106" t="s">
        <v>799</v>
      </c>
      <c r="J106" t="s">
        <v>667</v>
      </c>
      <c r="K106" t="s">
        <v>1432</v>
      </c>
      <c r="L106" t="s">
        <v>27866</v>
      </c>
      <c r="M106" t="s">
        <v>744</v>
      </c>
      <c r="N106" t="s">
        <v>795</v>
      </c>
      <c r="O106" t="s">
        <v>796</v>
      </c>
      <c r="P106" t="s">
        <v>806</v>
      </c>
      <c r="Q106" t="s">
        <v>10430</v>
      </c>
      <c r="R106" t="s">
        <v>531</v>
      </c>
      <c r="S106" t="s">
        <v>636</v>
      </c>
      <c r="T106" s="16">
        <v>2</v>
      </c>
      <c r="U106" s="16">
        <v>1</v>
      </c>
      <c r="V106" s="16">
        <v>5</v>
      </c>
      <c r="W106" s="5">
        <v>5337139.88</v>
      </c>
      <c r="X106" s="5">
        <v>5337139.88</v>
      </c>
      <c r="Y106" s="5">
        <v>5337139.88</v>
      </c>
      <c r="Z106" s="7">
        <v>1</v>
      </c>
      <c r="AA106" t="s">
        <v>27839</v>
      </c>
      <c r="AB106" s="5">
        <v>5337139.88</v>
      </c>
      <c r="AC106" t="s">
        <v>800</v>
      </c>
      <c r="AD106" s="17">
        <v>44788</v>
      </c>
      <c r="AE106" s="17">
        <v>44991</v>
      </c>
      <c r="AF106" s="17">
        <v>44788</v>
      </c>
      <c r="AG106" s="17">
        <v>45879</v>
      </c>
      <c r="AH106" s="17">
        <v>44992</v>
      </c>
      <c r="AI106" s="17">
        <v>45879</v>
      </c>
      <c r="AJ106" s="5">
        <v>0</v>
      </c>
      <c r="AK106" s="17">
        <v>45879</v>
      </c>
      <c r="AL106" t="s">
        <v>836</v>
      </c>
      <c r="AM106" t="s">
        <v>631</v>
      </c>
      <c r="AN106" s="17">
        <v>44992</v>
      </c>
      <c r="AP106" t="s">
        <v>966</v>
      </c>
      <c r="AQ106" t="s">
        <v>970</v>
      </c>
      <c r="AR106" t="s">
        <v>27956</v>
      </c>
    </row>
    <row r="107" spans="2:44" ht="11" outlineLevel="1" x14ac:dyDescent="0.15">
      <c r="B107" t="s">
        <v>255</v>
      </c>
      <c r="C107" t="s">
        <v>799</v>
      </c>
      <c r="D107" t="s">
        <v>799</v>
      </c>
      <c r="F107" t="s">
        <v>966</v>
      </c>
      <c r="H107" s="16">
        <v>1</v>
      </c>
      <c r="I107" t="s">
        <v>799</v>
      </c>
      <c r="J107" t="s">
        <v>668</v>
      </c>
      <c r="K107" t="s">
        <v>1441</v>
      </c>
      <c r="L107" t="s">
        <v>27841</v>
      </c>
      <c r="M107" t="s">
        <v>741</v>
      </c>
      <c r="N107" t="s">
        <v>795</v>
      </c>
      <c r="O107" t="s">
        <v>818</v>
      </c>
      <c r="P107" t="s">
        <v>837</v>
      </c>
      <c r="Q107" t="s">
        <v>10430</v>
      </c>
      <c r="R107" t="s">
        <v>531</v>
      </c>
      <c r="S107" t="s">
        <v>636</v>
      </c>
      <c r="T107" s="16">
        <v>1</v>
      </c>
      <c r="U107" s="16">
        <v>0</v>
      </c>
      <c r="V107" s="16">
        <v>3</v>
      </c>
      <c r="W107" s="5">
        <v>5180522.95</v>
      </c>
      <c r="X107" s="5">
        <v>5180522.95</v>
      </c>
      <c r="Y107" s="5">
        <v>5180522.95</v>
      </c>
      <c r="Z107" s="7">
        <v>1</v>
      </c>
      <c r="AA107" t="s">
        <v>27839</v>
      </c>
      <c r="AB107" s="5">
        <v>5180522.95</v>
      </c>
      <c r="AC107" t="s">
        <v>800</v>
      </c>
      <c r="AD107" s="17">
        <v>45560</v>
      </c>
      <c r="AE107" s="17">
        <v>45930</v>
      </c>
      <c r="AF107" s="17">
        <v>45560</v>
      </c>
      <c r="AG107" s="17">
        <v>46048</v>
      </c>
      <c r="AH107" s="17">
        <v>46048</v>
      </c>
      <c r="AI107" s="17"/>
      <c r="AJ107" s="5">
        <v>5180522.95</v>
      </c>
      <c r="AK107" s="17">
        <v>46048</v>
      </c>
      <c r="AL107" t="s">
        <v>811</v>
      </c>
      <c r="AM107" t="s">
        <v>599</v>
      </c>
      <c r="AN107" s="17"/>
      <c r="AP107" t="s">
        <v>966</v>
      </c>
      <c r="AQ107" t="s">
        <v>970</v>
      </c>
      <c r="AR107" t="s">
        <v>27957</v>
      </c>
    </row>
    <row r="108" spans="2:44" ht="11" outlineLevel="1" x14ac:dyDescent="0.15">
      <c r="B108" t="s">
        <v>256</v>
      </c>
      <c r="C108" t="s">
        <v>27838</v>
      </c>
      <c r="D108" t="s">
        <v>835</v>
      </c>
      <c r="E108" t="s">
        <v>798</v>
      </c>
      <c r="F108" t="s">
        <v>966</v>
      </c>
      <c r="H108" s="16">
        <v>1</v>
      </c>
      <c r="I108" t="s">
        <v>799</v>
      </c>
      <c r="J108" t="s">
        <v>601</v>
      </c>
      <c r="K108" t="s">
        <v>1022</v>
      </c>
      <c r="L108" t="s">
        <v>27866</v>
      </c>
      <c r="M108" t="s">
        <v>748</v>
      </c>
      <c r="N108" t="s">
        <v>795</v>
      </c>
      <c r="O108" t="s">
        <v>796</v>
      </c>
      <c r="P108" t="s">
        <v>806</v>
      </c>
      <c r="Q108" t="s">
        <v>10430</v>
      </c>
      <c r="R108" t="s">
        <v>531</v>
      </c>
      <c r="S108" t="s">
        <v>636</v>
      </c>
      <c r="T108" s="16">
        <v>2</v>
      </c>
      <c r="U108" s="16">
        <v>1</v>
      </c>
      <c r="V108" s="16">
        <v>14</v>
      </c>
      <c r="W108" s="5">
        <v>5096011.2</v>
      </c>
      <c r="X108" s="5">
        <v>5096011.2</v>
      </c>
      <c r="Y108" s="5">
        <v>4697521.55</v>
      </c>
      <c r="Z108" s="7">
        <v>1</v>
      </c>
      <c r="AA108" t="s">
        <v>27839</v>
      </c>
      <c r="AB108" s="5">
        <v>5096011.2</v>
      </c>
      <c r="AC108" t="s">
        <v>800</v>
      </c>
      <c r="AD108" s="17">
        <v>43384</v>
      </c>
      <c r="AE108" s="17">
        <v>43712</v>
      </c>
      <c r="AF108" s="17">
        <v>43385</v>
      </c>
      <c r="AG108" s="17">
        <v>44480</v>
      </c>
      <c r="AH108" s="17">
        <v>43553</v>
      </c>
      <c r="AI108" s="17">
        <v>44480</v>
      </c>
      <c r="AJ108" s="5">
        <v>0</v>
      </c>
      <c r="AK108" s="17">
        <v>44480</v>
      </c>
      <c r="AL108" t="s">
        <v>836</v>
      </c>
      <c r="AM108" t="s">
        <v>631</v>
      </c>
      <c r="AN108" s="17">
        <v>43553</v>
      </c>
      <c r="AP108" t="s">
        <v>966</v>
      </c>
      <c r="AQ108" t="s">
        <v>970</v>
      </c>
      <c r="AR108" t="s">
        <v>27958</v>
      </c>
    </row>
    <row r="109" spans="2:44" ht="11" outlineLevel="1" x14ac:dyDescent="0.15">
      <c r="B109" t="s">
        <v>257</v>
      </c>
      <c r="C109" t="s">
        <v>799</v>
      </c>
      <c r="D109" t="s">
        <v>799</v>
      </c>
      <c r="F109" t="s">
        <v>966</v>
      </c>
      <c r="H109" s="16">
        <v>1</v>
      </c>
      <c r="I109" t="s">
        <v>799</v>
      </c>
      <c r="J109" t="s">
        <v>642</v>
      </c>
      <c r="K109" t="s">
        <v>1062</v>
      </c>
      <c r="L109" t="s">
        <v>27959</v>
      </c>
      <c r="M109" t="s">
        <v>759</v>
      </c>
      <c r="N109" t="s">
        <v>795</v>
      </c>
      <c r="O109" t="s">
        <v>818</v>
      </c>
      <c r="P109" t="s">
        <v>841</v>
      </c>
      <c r="Q109" t="s">
        <v>10430</v>
      </c>
      <c r="R109" t="s">
        <v>531</v>
      </c>
      <c r="S109" t="s">
        <v>636</v>
      </c>
      <c r="T109" s="16">
        <v>1</v>
      </c>
      <c r="U109" s="16">
        <v>0</v>
      </c>
      <c r="V109" s="16">
        <v>6</v>
      </c>
      <c r="W109" s="5">
        <v>4959943.4800000004</v>
      </c>
      <c r="X109" s="5">
        <v>4959943.4800000004</v>
      </c>
      <c r="Y109" s="5">
        <v>4959943.4800000004</v>
      </c>
      <c r="Z109" s="7">
        <v>1</v>
      </c>
      <c r="AA109" t="s">
        <v>27839</v>
      </c>
      <c r="AB109" s="5">
        <v>4959943.4800000004</v>
      </c>
      <c r="AC109" t="s">
        <v>800</v>
      </c>
      <c r="AD109" s="17">
        <v>43737</v>
      </c>
      <c r="AE109" s="17">
        <v>44540</v>
      </c>
      <c r="AF109" s="17">
        <v>43737</v>
      </c>
      <c r="AG109" s="17">
        <v>44757</v>
      </c>
      <c r="AH109" s="17">
        <v>44757</v>
      </c>
      <c r="AI109" s="17"/>
      <c r="AJ109" s="5">
        <v>4959943.4800000004</v>
      </c>
      <c r="AK109" s="17">
        <v>44757</v>
      </c>
      <c r="AL109" t="s">
        <v>811</v>
      </c>
      <c r="AM109" t="s">
        <v>599</v>
      </c>
      <c r="AN109" s="17"/>
      <c r="AP109" t="s">
        <v>966</v>
      </c>
      <c r="AQ109" t="s">
        <v>970</v>
      </c>
      <c r="AR109" t="s">
        <v>27960</v>
      </c>
    </row>
    <row r="110" spans="2:44" ht="11" outlineLevel="1" x14ac:dyDescent="0.15">
      <c r="B110" t="s">
        <v>258</v>
      </c>
      <c r="C110" t="s">
        <v>27838</v>
      </c>
      <c r="D110" t="s">
        <v>835</v>
      </c>
      <c r="E110" t="s">
        <v>807</v>
      </c>
      <c r="F110" t="s">
        <v>10430</v>
      </c>
      <c r="G110" t="s">
        <v>840</v>
      </c>
      <c r="H110" s="16">
        <v>3</v>
      </c>
      <c r="I110" t="s">
        <v>815</v>
      </c>
      <c r="J110" t="s">
        <v>626</v>
      </c>
      <c r="K110" t="s">
        <v>1452</v>
      </c>
      <c r="L110" t="s">
        <v>27866</v>
      </c>
      <c r="M110" t="s">
        <v>744</v>
      </c>
      <c r="N110" t="s">
        <v>795</v>
      </c>
      <c r="O110" t="s">
        <v>796</v>
      </c>
      <c r="P110" t="s">
        <v>806</v>
      </c>
      <c r="Q110" t="s">
        <v>10430</v>
      </c>
      <c r="R110" t="s">
        <v>531</v>
      </c>
      <c r="S110" t="s">
        <v>636</v>
      </c>
      <c r="T110" s="16">
        <v>2</v>
      </c>
      <c r="U110" s="16">
        <v>1</v>
      </c>
      <c r="V110" s="16">
        <v>15</v>
      </c>
      <c r="W110" s="5">
        <v>4951462.55</v>
      </c>
      <c r="X110" s="5">
        <v>4951462.55</v>
      </c>
      <c r="Y110" s="5">
        <v>4489248.55</v>
      </c>
      <c r="Z110" s="7">
        <v>1</v>
      </c>
      <c r="AA110" t="s">
        <v>27839</v>
      </c>
      <c r="AB110" s="5">
        <v>4951462.55</v>
      </c>
      <c r="AC110" t="s">
        <v>800</v>
      </c>
      <c r="AD110" s="17">
        <v>42277</v>
      </c>
      <c r="AE110" s="17">
        <v>42803</v>
      </c>
      <c r="AF110" s="17">
        <v>42277</v>
      </c>
      <c r="AG110" s="17">
        <v>43373</v>
      </c>
      <c r="AH110" s="17">
        <v>42437</v>
      </c>
      <c r="AI110" s="17">
        <v>43373</v>
      </c>
      <c r="AJ110" s="5">
        <v>0</v>
      </c>
      <c r="AK110" s="17">
        <v>43373</v>
      </c>
      <c r="AL110" t="s">
        <v>836</v>
      </c>
      <c r="AM110" t="s">
        <v>631</v>
      </c>
      <c r="AN110" s="17">
        <v>42437</v>
      </c>
      <c r="AP110" t="s">
        <v>966</v>
      </c>
      <c r="AQ110" t="s">
        <v>970</v>
      </c>
      <c r="AR110" t="s">
        <v>27961</v>
      </c>
    </row>
    <row r="111" spans="2:44" ht="11" outlineLevel="1" x14ac:dyDescent="0.15">
      <c r="B111" t="s">
        <v>259</v>
      </c>
      <c r="C111" t="s">
        <v>799</v>
      </c>
      <c r="D111" t="s">
        <v>799</v>
      </c>
      <c r="F111" t="s">
        <v>966</v>
      </c>
      <c r="H111" s="16">
        <v>1</v>
      </c>
      <c r="I111" t="s">
        <v>799</v>
      </c>
      <c r="J111" t="s">
        <v>637</v>
      </c>
      <c r="K111" t="s">
        <v>1053</v>
      </c>
      <c r="L111" t="s">
        <v>27871</v>
      </c>
      <c r="M111" t="s">
        <v>744</v>
      </c>
      <c r="N111" t="s">
        <v>795</v>
      </c>
      <c r="O111" t="s">
        <v>796</v>
      </c>
      <c r="P111" t="s">
        <v>806</v>
      </c>
      <c r="Q111" t="s">
        <v>10430</v>
      </c>
      <c r="R111" t="s">
        <v>531</v>
      </c>
      <c r="S111" t="s">
        <v>636</v>
      </c>
      <c r="T111" s="16">
        <v>1</v>
      </c>
      <c r="U111" s="16">
        <v>0</v>
      </c>
      <c r="V111" s="16">
        <v>11</v>
      </c>
      <c r="W111" s="5">
        <v>4906579.78</v>
      </c>
      <c r="X111" s="5">
        <v>-1139767.1100000001</v>
      </c>
      <c r="Y111" s="5">
        <v>4906579.78</v>
      </c>
      <c r="Z111" s="7">
        <v>-0.23230000000000001</v>
      </c>
      <c r="AA111" t="s">
        <v>27858</v>
      </c>
      <c r="AB111" s="5">
        <v>4906579.78</v>
      </c>
      <c r="AC111" t="s">
        <v>810</v>
      </c>
      <c r="AD111" s="17">
        <v>43410</v>
      </c>
      <c r="AE111" s="17">
        <v>43725</v>
      </c>
      <c r="AF111" s="17">
        <v>43300</v>
      </c>
      <c r="AG111" s="17">
        <v>43550</v>
      </c>
      <c r="AH111" s="17">
        <v>43550</v>
      </c>
      <c r="AI111" s="17"/>
      <c r="AJ111" s="5">
        <v>4906579.78</v>
      </c>
      <c r="AK111" s="17">
        <v>43550</v>
      </c>
      <c r="AL111" t="s">
        <v>811</v>
      </c>
      <c r="AM111" t="s">
        <v>599</v>
      </c>
      <c r="AN111" s="17"/>
      <c r="AP111" t="s">
        <v>966</v>
      </c>
      <c r="AQ111" t="s">
        <v>970</v>
      </c>
      <c r="AR111" t="s">
        <v>27962</v>
      </c>
    </row>
    <row r="112" spans="2:44" ht="11" outlineLevel="1" x14ac:dyDescent="0.15">
      <c r="B112" t="s">
        <v>260</v>
      </c>
      <c r="C112" t="s">
        <v>799</v>
      </c>
      <c r="D112" t="s">
        <v>799</v>
      </c>
      <c r="F112" t="s">
        <v>966</v>
      </c>
      <c r="H112" s="16">
        <v>1</v>
      </c>
      <c r="I112" t="s">
        <v>799</v>
      </c>
      <c r="J112" t="s">
        <v>637</v>
      </c>
      <c r="K112" t="s">
        <v>1053</v>
      </c>
      <c r="L112" t="s">
        <v>27871</v>
      </c>
      <c r="M112" t="s">
        <v>744</v>
      </c>
      <c r="N112" t="s">
        <v>795</v>
      </c>
      <c r="O112" t="s">
        <v>796</v>
      </c>
      <c r="P112" t="s">
        <v>806</v>
      </c>
      <c r="Q112" t="s">
        <v>10430</v>
      </c>
      <c r="R112" t="s">
        <v>531</v>
      </c>
      <c r="S112" t="s">
        <v>636</v>
      </c>
      <c r="T112" s="16">
        <v>1</v>
      </c>
      <c r="U112" s="16">
        <v>0</v>
      </c>
      <c r="V112" s="16">
        <v>4</v>
      </c>
      <c r="W112" s="5">
        <v>4851119.8600000003</v>
      </c>
      <c r="X112" s="5">
        <v>-34760</v>
      </c>
      <c r="Y112" s="5">
        <v>4851119.8600000003</v>
      </c>
      <c r="Z112" s="7">
        <v>-7.1999999999999998E-3</v>
      </c>
      <c r="AA112" t="s">
        <v>27858</v>
      </c>
      <c r="AB112" s="5">
        <v>4851119.8600000003</v>
      </c>
      <c r="AC112" t="s">
        <v>810</v>
      </c>
      <c r="AD112" s="17">
        <v>43957</v>
      </c>
      <c r="AE112" s="17">
        <v>44349</v>
      </c>
      <c r="AF112" s="17">
        <v>43732</v>
      </c>
      <c r="AG112" s="17">
        <v>44043</v>
      </c>
      <c r="AH112" s="17">
        <v>44043</v>
      </c>
      <c r="AI112" s="17"/>
      <c r="AJ112" s="5">
        <v>4885879.8600000003</v>
      </c>
      <c r="AK112" s="17">
        <v>44043</v>
      </c>
      <c r="AL112" t="s">
        <v>811</v>
      </c>
      <c r="AM112" t="s">
        <v>599</v>
      </c>
      <c r="AN112" s="17"/>
      <c r="AP112" t="s">
        <v>966</v>
      </c>
      <c r="AQ112" t="s">
        <v>970</v>
      </c>
      <c r="AR112" t="s">
        <v>27963</v>
      </c>
    </row>
    <row r="113" spans="2:44" ht="11" outlineLevel="1" x14ac:dyDescent="0.15">
      <c r="B113" t="s">
        <v>261</v>
      </c>
      <c r="C113" t="s">
        <v>27838</v>
      </c>
      <c r="D113" t="s">
        <v>835</v>
      </c>
      <c r="E113" t="s">
        <v>807</v>
      </c>
      <c r="F113" t="s">
        <v>10430</v>
      </c>
      <c r="H113" s="16">
        <v>1</v>
      </c>
      <c r="I113" t="s">
        <v>799</v>
      </c>
      <c r="J113" t="s">
        <v>669</v>
      </c>
      <c r="K113" t="s">
        <v>1498</v>
      </c>
      <c r="L113" t="s">
        <v>27933</v>
      </c>
      <c r="M113" t="s">
        <v>740</v>
      </c>
      <c r="N113" t="s">
        <v>795</v>
      </c>
      <c r="O113" t="s">
        <v>796</v>
      </c>
      <c r="P113" t="s">
        <v>806</v>
      </c>
      <c r="Q113" t="s">
        <v>10430</v>
      </c>
      <c r="R113" t="s">
        <v>531</v>
      </c>
      <c r="S113" t="s">
        <v>636</v>
      </c>
      <c r="T113" s="16">
        <v>6</v>
      </c>
      <c r="U113" s="16">
        <v>5</v>
      </c>
      <c r="V113" s="16">
        <v>12</v>
      </c>
      <c r="W113" s="5">
        <v>4772026.47</v>
      </c>
      <c r="X113" s="5">
        <v>860598.57</v>
      </c>
      <c r="Y113" s="5">
        <v>4142127.82</v>
      </c>
      <c r="Z113" s="7">
        <v>0.18029999999999999</v>
      </c>
      <c r="AA113" t="s">
        <v>27845</v>
      </c>
      <c r="AB113" s="5">
        <v>4772026.47</v>
      </c>
      <c r="AC113" t="s">
        <v>810</v>
      </c>
      <c r="AD113" s="17">
        <v>42027</v>
      </c>
      <c r="AE113" s="17">
        <v>42325</v>
      </c>
      <c r="AF113" s="17">
        <v>41208</v>
      </c>
      <c r="AG113" s="17">
        <v>44858</v>
      </c>
      <c r="AH113" s="17">
        <v>44858</v>
      </c>
      <c r="AI113" s="17">
        <v>44858</v>
      </c>
      <c r="AJ113" s="5">
        <v>5000000</v>
      </c>
      <c r="AK113" s="17">
        <v>44858</v>
      </c>
      <c r="AL113" t="s">
        <v>836</v>
      </c>
      <c r="AM113" t="s">
        <v>631</v>
      </c>
      <c r="AN113" s="17">
        <v>42400</v>
      </c>
      <c r="AP113" t="s">
        <v>10430</v>
      </c>
      <c r="AQ113" t="s">
        <v>970</v>
      </c>
      <c r="AR113" t="s">
        <v>27964</v>
      </c>
    </row>
    <row r="114" spans="2:44" ht="11" outlineLevel="1" x14ac:dyDescent="0.15">
      <c r="B114" t="s">
        <v>262</v>
      </c>
      <c r="C114" t="s">
        <v>799</v>
      </c>
      <c r="D114" t="s">
        <v>799</v>
      </c>
      <c r="F114" t="s">
        <v>966</v>
      </c>
      <c r="H114" s="16">
        <v>1</v>
      </c>
      <c r="I114" t="s">
        <v>799</v>
      </c>
      <c r="J114" t="s">
        <v>670</v>
      </c>
      <c r="K114" t="s">
        <v>1468</v>
      </c>
      <c r="L114" t="s">
        <v>27861</v>
      </c>
      <c r="M114" t="s">
        <v>748</v>
      </c>
      <c r="N114" t="s">
        <v>795</v>
      </c>
      <c r="O114" t="s">
        <v>825</v>
      </c>
      <c r="P114" t="s">
        <v>806</v>
      </c>
      <c r="Q114" t="s">
        <v>10430</v>
      </c>
      <c r="R114" t="s">
        <v>531</v>
      </c>
      <c r="S114" t="s">
        <v>636</v>
      </c>
      <c r="T114" s="16">
        <v>1</v>
      </c>
      <c r="U114" s="16">
        <v>0</v>
      </c>
      <c r="V114" s="16">
        <v>32</v>
      </c>
      <c r="W114" s="5">
        <v>4729231.96</v>
      </c>
      <c r="X114" s="5">
        <v>4729231.96</v>
      </c>
      <c r="Y114" s="5">
        <v>4729231.96</v>
      </c>
      <c r="Z114" s="7">
        <v>1</v>
      </c>
      <c r="AA114" t="s">
        <v>27839</v>
      </c>
      <c r="AB114" s="5">
        <v>4729231.96</v>
      </c>
      <c r="AC114" t="s">
        <v>800</v>
      </c>
      <c r="AD114" s="17">
        <v>45181</v>
      </c>
      <c r="AE114" s="17">
        <v>45875</v>
      </c>
      <c r="AF114" s="17">
        <v>45181</v>
      </c>
      <c r="AG114" s="17">
        <v>45829</v>
      </c>
      <c r="AH114" s="17">
        <v>45829</v>
      </c>
      <c r="AI114" s="17"/>
      <c r="AJ114" s="5">
        <v>4777020.5199999996</v>
      </c>
      <c r="AK114" s="17">
        <v>45829</v>
      </c>
      <c r="AL114" t="s">
        <v>811</v>
      </c>
      <c r="AM114" t="s">
        <v>599</v>
      </c>
      <c r="AN114" s="17"/>
      <c r="AP114" t="s">
        <v>966</v>
      </c>
      <c r="AQ114" t="s">
        <v>970</v>
      </c>
      <c r="AR114" t="s">
        <v>27965</v>
      </c>
    </row>
    <row r="115" spans="2:44" ht="11" outlineLevel="1" x14ac:dyDescent="0.15">
      <c r="B115" t="s">
        <v>263</v>
      </c>
      <c r="C115" t="s">
        <v>799</v>
      </c>
      <c r="D115" t="s">
        <v>799</v>
      </c>
      <c r="F115" t="s">
        <v>966</v>
      </c>
      <c r="H115" s="16">
        <v>1</v>
      </c>
      <c r="I115" t="s">
        <v>799</v>
      </c>
      <c r="J115" t="s">
        <v>662</v>
      </c>
      <c r="K115" t="s">
        <v>1343</v>
      </c>
      <c r="L115" t="s">
        <v>27857</v>
      </c>
      <c r="M115" t="s">
        <v>743</v>
      </c>
      <c r="N115" t="s">
        <v>795</v>
      </c>
      <c r="O115" t="s">
        <v>818</v>
      </c>
      <c r="P115" t="s">
        <v>821</v>
      </c>
      <c r="Q115" t="s">
        <v>10430</v>
      </c>
      <c r="R115" t="s">
        <v>531</v>
      </c>
      <c r="S115" t="s">
        <v>636</v>
      </c>
      <c r="T115" s="16">
        <v>1</v>
      </c>
      <c r="U115" s="16">
        <v>0</v>
      </c>
      <c r="V115" s="16">
        <v>1</v>
      </c>
      <c r="W115" s="5">
        <v>4527700</v>
      </c>
      <c r="X115" s="5">
        <v>0</v>
      </c>
      <c r="Y115" s="5">
        <v>4527700</v>
      </c>
      <c r="Z115" s="7">
        <v>0</v>
      </c>
      <c r="AA115" t="s">
        <v>27845</v>
      </c>
      <c r="AB115" s="5">
        <v>4527700</v>
      </c>
      <c r="AC115" t="s">
        <v>810</v>
      </c>
      <c r="AD115" s="17">
        <v>42027</v>
      </c>
      <c r="AE115" s="17">
        <v>42027</v>
      </c>
      <c r="AF115" s="17">
        <v>41774</v>
      </c>
      <c r="AG115" s="17">
        <v>42170</v>
      </c>
      <c r="AH115" s="17">
        <v>42170</v>
      </c>
      <c r="AI115" s="17"/>
      <c r="AJ115" s="5">
        <v>4527700</v>
      </c>
      <c r="AK115" s="17">
        <v>42170</v>
      </c>
      <c r="AL115" t="s">
        <v>811</v>
      </c>
      <c r="AM115" t="s">
        <v>599</v>
      </c>
      <c r="AN115" s="17"/>
      <c r="AP115" t="s">
        <v>966</v>
      </c>
      <c r="AQ115" t="s">
        <v>970</v>
      </c>
      <c r="AR115" t="s">
        <v>27966</v>
      </c>
    </row>
    <row r="116" spans="2:44" ht="11" outlineLevel="1" x14ac:dyDescent="0.15">
      <c r="B116" t="s">
        <v>1488</v>
      </c>
      <c r="C116" t="s">
        <v>799</v>
      </c>
      <c r="D116" t="s">
        <v>799</v>
      </c>
      <c r="F116" t="s">
        <v>966</v>
      </c>
      <c r="H116" s="16">
        <v>1</v>
      </c>
      <c r="I116" t="s">
        <v>799</v>
      </c>
      <c r="J116" t="s">
        <v>1489</v>
      </c>
      <c r="K116" t="s">
        <v>1490</v>
      </c>
      <c r="L116" t="s">
        <v>27943</v>
      </c>
      <c r="M116" t="s">
        <v>1493</v>
      </c>
      <c r="N116" t="s">
        <v>1491</v>
      </c>
      <c r="O116" t="s">
        <v>827</v>
      </c>
      <c r="Q116" t="s">
        <v>966</v>
      </c>
      <c r="R116" t="s">
        <v>645</v>
      </c>
      <c r="S116" t="s">
        <v>636</v>
      </c>
      <c r="T116" s="16">
        <v>1</v>
      </c>
      <c r="U116" s="16">
        <v>0</v>
      </c>
      <c r="V116" s="16">
        <v>10</v>
      </c>
      <c r="W116" s="5">
        <v>4449743.92</v>
      </c>
      <c r="X116" s="5">
        <v>4449743.92</v>
      </c>
      <c r="Y116" s="5">
        <v>5733685.8399999999</v>
      </c>
      <c r="Z116" s="7">
        <v>1</v>
      </c>
      <c r="AA116" t="s">
        <v>27839</v>
      </c>
      <c r="AB116" s="5">
        <v>4449743.92</v>
      </c>
      <c r="AC116" t="s">
        <v>800</v>
      </c>
      <c r="AD116" s="17">
        <v>45126</v>
      </c>
      <c r="AE116" s="17">
        <v>46079</v>
      </c>
      <c r="AF116" s="17">
        <v>45131</v>
      </c>
      <c r="AG116" s="17">
        <v>46226</v>
      </c>
      <c r="AH116" s="17">
        <v>46226</v>
      </c>
      <c r="AI116" s="17"/>
      <c r="AJ116" s="5">
        <v>4496929</v>
      </c>
      <c r="AK116" s="17">
        <v>46226</v>
      </c>
      <c r="AL116" t="s">
        <v>811</v>
      </c>
      <c r="AM116" t="s">
        <v>599</v>
      </c>
      <c r="AN116" s="17"/>
      <c r="AP116" t="s">
        <v>966</v>
      </c>
      <c r="AQ116" t="s">
        <v>970</v>
      </c>
      <c r="AR116" t="s">
        <v>27967</v>
      </c>
    </row>
    <row r="117" spans="2:44" ht="11" outlineLevel="1" x14ac:dyDescent="0.15">
      <c r="B117" t="s">
        <v>264</v>
      </c>
      <c r="C117" t="s">
        <v>799</v>
      </c>
      <c r="D117" t="s">
        <v>799</v>
      </c>
      <c r="F117" t="s">
        <v>966</v>
      </c>
      <c r="H117" s="16">
        <v>1</v>
      </c>
      <c r="I117" t="s">
        <v>799</v>
      </c>
      <c r="J117" t="s">
        <v>662</v>
      </c>
      <c r="K117" t="s">
        <v>1343</v>
      </c>
      <c r="L117" t="s">
        <v>27841</v>
      </c>
      <c r="M117" t="s">
        <v>738</v>
      </c>
      <c r="N117" t="s">
        <v>795</v>
      </c>
      <c r="O117" t="s">
        <v>818</v>
      </c>
      <c r="P117" t="s">
        <v>794</v>
      </c>
      <c r="Q117" t="s">
        <v>10430</v>
      </c>
      <c r="R117" t="s">
        <v>531</v>
      </c>
      <c r="S117" t="s">
        <v>636</v>
      </c>
      <c r="T117" s="16">
        <v>1</v>
      </c>
      <c r="U117" s="16">
        <v>0</v>
      </c>
      <c r="V117" s="16">
        <v>9</v>
      </c>
      <c r="W117" s="5">
        <v>4384547</v>
      </c>
      <c r="X117" s="5">
        <v>4384547</v>
      </c>
      <c r="Y117" s="5">
        <v>4384547</v>
      </c>
      <c r="Z117" s="7">
        <v>1</v>
      </c>
      <c r="AA117" t="s">
        <v>27839</v>
      </c>
      <c r="AB117" s="5">
        <v>4384547</v>
      </c>
      <c r="AC117" t="s">
        <v>800</v>
      </c>
      <c r="AD117" s="17">
        <v>42643</v>
      </c>
      <c r="AE117" s="17">
        <v>43434</v>
      </c>
      <c r="AF117" s="17">
        <v>42643</v>
      </c>
      <c r="AG117" s="17">
        <v>43448</v>
      </c>
      <c r="AH117" s="17">
        <v>43448</v>
      </c>
      <c r="AI117" s="17"/>
      <c r="AJ117" s="5">
        <v>4384547</v>
      </c>
      <c r="AK117" s="17">
        <v>43448</v>
      </c>
      <c r="AL117" t="s">
        <v>811</v>
      </c>
      <c r="AM117" t="s">
        <v>599</v>
      </c>
      <c r="AN117" s="17"/>
      <c r="AP117" t="s">
        <v>966</v>
      </c>
      <c r="AQ117" t="s">
        <v>970</v>
      </c>
      <c r="AR117" t="s">
        <v>27968</v>
      </c>
    </row>
    <row r="118" spans="2:44" ht="11" outlineLevel="1" x14ac:dyDescent="0.15">
      <c r="B118" t="s">
        <v>265</v>
      </c>
      <c r="C118" t="s">
        <v>799</v>
      </c>
      <c r="D118" t="s">
        <v>799</v>
      </c>
      <c r="F118" t="s">
        <v>966</v>
      </c>
      <c r="H118" s="16">
        <v>1</v>
      </c>
      <c r="I118" t="s">
        <v>799</v>
      </c>
      <c r="J118" t="s">
        <v>671</v>
      </c>
      <c r="K118" t="s">
        <v>1503</v>
      </c>
      <c r="L118" t="s">
        <v>27841</v>
      </c>
      <c r="M118" t="s">
        <v>737</v>
      </c>
      <c r="N118" t="s">
        <v>795</v>
      </c>
      <c r="O118" t="s">
        <v>818</v>
      </c>
      <c r="P118" t="s">
        <v>802</v>
      </c>
      <c r="Q118" t="s">
        <v>10430</v>
      </c>
      <c r="R118" t="s">
        <v>531</v>
      </c>
      <c r="S118" t="s">
        <v>636</v>
      </c>
      <c r="T118" s="16">
        <v>1</v>
      </c>
      <c r="U118" s="16">
        <v>0</v>
      </c>
      <c r="V118" s="16">
        <v>6</v>
      </c>
      <c r="W118" s="5">
        <v>4311754.07</v>
      </c>
      <c r="X118" s="5">
        <v>4311754.07</v>
      </c>
      <c r="Y118" s="5">
        <v>4311754.07</v>
      </c>
      <c r="Z118" s="7">
        <v>1</v>
      </c>
      <c r="AA118" t="s">
        <v>27839</v>
      </c>
      <c r="AB118" s="5">
        <v>4311754.07</v>
      </c>
      <c r="AC118" t="s">
        <v>800</v>
      </c>
      <c r="AD118" s="17">
        <v>42219</v>
      </c>
      <c r="AE118" s="17">
        <v>42913</v>
      </c>
      <c r="AF118" s="17">
        <v>42214</v>
      </c>
      <c r="AG118" s="17">
        <v>42942</v>
      </c>
      <c r="AH118" s="17">
        <v>42942</v>
      </c>
      <c r="AI118" s="17"/>
      <c r="AJ118" s="5">
        <v>4311754.07</v>
      </c>
      <c r="AK118" s="17">
        <v>42942</v>
      </c>
      <c r="AL118" t="s">
        <v>811</v>
      </c>
      <c r="AM118" t="s">
        <v>599</v>
      </c>
      <c r="AN118" s="17"/>
      <c r="AP118" t="s">
        <v>966</v>
      </c>
      <c r="AQ118" t="s">
        <v>970</v>
      </c>
      <c r="AR118" t="s">
        <v>27969</v>
      </c>
    </row>
    <row r="119" spans="2:44" ht="11" outlineLevel="1" x14ac:dyDescent="0.15">
      <c r="B119" t="s">
        <v>266</v>
      </c>
      <c r="C119" t="s">
        <v>799</v>
      </c>
      <c r="D119" t="s">
        <v>799</v>
      </c>
      <c r="F119" t="s">
        <v>966</v>
      </c>
      <c r="H119" s="16">
        <v>1</v>
      </c>
      <c r="I119" t="s">
        <v>799</v>
      </c>
      <c r="J119" t="s">
        <v>672</v>
      </c>
      <c r="K119" t="s">
        <v>1513</v>
      </c>
      <c r="L119" t="s">
        <v>27841</v>
      </c>
      <c r="M119" t="s">
        <v>750</v>
      </c>
      <c r="N119" t="s">
        <v>860</v>
      </c>
      <c r="O119" t="s">
        <v>796</v>
      </c>
      <c r="P119" t="s">
        <v>859</v>
      </c>
      <c r="Q119" t="s">
        <v>10430</v>
      </c>
      <c r="R119" t="s">
        <v>531</v>
      </c>
      <c r="S119" t="s">
        <v>636</v>
      </c>
      <c r="T119" s="16">
        <v>1</v>
      </c>
      <c r="U119" s="16">
        <v>0</v>
      </c>
      <c r="V119" s="16">
        <v>9</v>
      </c>
      <c r="W119" s="5">
        <v>4275205.4400000004</v>
      </c>
      <c r="X119" s="5">
        <v>632417.43999999994</v>
      </c>
      <c r="Y119" s="5">
        <v>4275205.4400000004</v>
      </c>
      <c r="Z119" s="7">
        <v>0.1479</v>
      </c>
      <c r="AA119" t="s">
        <v>27845</v>
      </c>
      <c r="AB119" s="5">
        <v>4275205.4400000004</v>
      </c>
      <c r="AC119" t="s">
        <v>810</v>
      </c>
      <c r="AD119" s="17">
        <v>42011</v>
      </c>
      <c r="AE119" s="17">
        <v>44095</v>
      </c>
      <c r="AF119" s="17">
        <v>40770</v>
      </c>
      <c r="AG119" s="17">
        <v>43008</v>
      </c>
      <c r="AH119" s="17">
        <v>43008</v>
      </c>
      <c r="AI119" s="17"/>
      <c r="AJ119" s="5">
        <v>4277325.4400000004</v>
      </c>
      <c r="AK119" s="17">
        <v>43008</v>
      </c>
      <c r="AL119" t="s">
        <v>811</v>
      </c>
      <c r="AM119" t="s">
        <v>599</v>
      </c>
      <c r="AN119" s="17"/>
      <c r="AP119" t="s">
        <v>966</v>
      </c>
      <c r="AQ119" t="s">
        <v>970</v>
      </c>
      <c r="AR119" t="s">
        <v>27970</v>
      </c>
    </row>
    <row r="120" spans="2:44" ht="11" outlineLevel="1" x14ac:dyDescent="0.15">
      <c r="B120" t="s">
        <v>267</v>
      </c>
      <c r="C120" t="s">
        <v>799</v>
      </c>
      <c r="D120" t="s">
        <v>799</v>
      </c>
      <c r="F120" t="s">
        <v>966</v>
      </c>
      <c r="H120" s="16">
        <v>1</v>
      </c>
      <c r="I120" t="s">
        <v>799</v>
      </c>
      <c r="J120" t="s">
        <v>637</v>
      </c>
      <c r="K120" t="s">
        <v>1053</v>
      </c>
      <c r="L120" t="s">
        <v>27871</v>
      </c>
      <c r="M120" t="s">
        <v>744</v>
      </c>
      <c r="N120" t="s">
        <v>795</v>
      </c>
      <c r="O120" t="s">
        <v>796</v>
      </c>
      <c r="P120" t="s">
        <v>806</v>
      </c>
      <c r="Q120" t="s">
        <v>10430</v>
      </c>
      <c r="R120" t="s">
        <v>531</v>
      </c>
      <c r="S120" t="s">
        <v>636</v>
      </c>
      <c r="T120" s="16">
        <v>1</v>
      </c>
      <c r="U120" s="16">
        <v>0</v>
      </c>
      <c r="V120" s="16">
        <v>8</v>
      </c>
      <c r="W120" s="5">
        <v>4256281.12</v>
      </c>
      <c r="X120" s="5">
        <v>-107046.42</v>
      </c>
      <c r="Y120" s="5">
        <v>4256281.12</v>
      </c>
      <c r="Z120" s="7">
        <v>-2.52E-2</v>
      </c>
      <c r="AA120" t="s">
        <v>27858</v>
      </c>
      <c r="AB120" s="5">
        <v>4256281.12</v>
      </c>
      <c r="AC120" t="s">
        <v>810</v>
      </c>
      <c r="AD120" s="17">
        <v>43732</v>
      </c>
      <c r="AE120" s="17">
        <v>44102</v>
      </c>
      <c r="AF120" s="17">
        <v>43682</v>
      </c>
      <c r="AG120" s="17">
        <v>43973</v>
      </c>
      <c r="AH120" s="17">
        <v>43973</v>
      </c>
      <c r="AI120" s="17"/>
      <c r="AJ120" s="5">
        <v>4833937.91</v>
      </c>
      <c r="AK120" s="17">
        <v>43973</v>
      </c>
      <c r="AL120" t="s">
        <v>811</v>
      </c>
      <c r="AM120" t="s">
        <v>599</v>
      </c>
      <c r="AN120" s="17"/>
      <c r="AP120" t="s">
        <v>966</v>
      </c>
      <c r="AQ120" t="s">
        <v>970</v>
      </c>
      <c r="AR120" t="s">
        <v>27971</v>
      </c>
    </row>
    <row r="121" spans="2:44" ht="11" outlineLevel="1" x14ac:dyDescent="0.15">
      <c r="B121" t="s">
        <v>268</v>
      </c>
      <c r="C121" t="s">
        <v>27838</v>
      </c>
      <c r="D121" t="s">
        <v>797</v>
      </c>
      <c r="E121" t="s">
        <v>807</v>
      </c>
      <c r="F121" t="s">
        <v>10430</v>
      </c>
      <c r="H121" s="16">
        <v>1</v>
      </c>
      <c r="I121" t="s">
        <v>799</v>
      </c>
      <c r="J121" t="s">
        <v>614</v>
      </c>
      <c r="K121" t="s">
        <v>1600</v>
      </c>
      <c r="L121" t="s">
        <v>27972</v>
      </c>
      <c r="M121" t="s">
        <v>739</v>
      </c>
      <c r="N121" t="s">
        <v>803</v>
      </c>
      <c r="O121" t="s">
        <v>796</v>
      </c>
      <c r="P121" t="s">
        <v>816</v>
      </c>
      <c r="Q121" t="s">
        <v>10430</v>
      </c>
      <c r="R121" t="s">
        <v>456</v>
      </c>
      <c r="S121" t="s">
        <v>598</v>
      </c>
      <c r="T121" s="16">
        <v>5</v>
      </c>
      <c r="U121" s="16">
        <v>4</v>
      </c>
      <c r="V121" s="16">
        <v>10</v>
      </c>
      <c r="W121" s="5">
        <v>4224830.28</v>
      </c>
      <c r="X121" s="5">
        <v>4224830.28</v>
      </c>
      <c r="Y121" s="5"/>
      <c r="Z121" s="7">
        <v>1</v>
      </c>
      <c r="AA121" t="s">
        <v>27839</v>
      </c>
      <c r="AB121" s="5">
        <v>4224830.28</v>
      </c>
      <c r="AC121" t="s">
        <v>800</v>
      </c>
      <c r="AD121" s="17">
        <v>43518</v>
      </c>
      <c r="AE121" s="17">
        <v>44705</v>
      </c>
      <c r="AF121" s="17">
        <v>42398</v>
      </c>
      <c r="AG121" s="17">
        <v>46050</v>
      </c>
      <c r="AH121" s="17">
        <v>46050</v>
      </c>
      <c r="AI121" s="17">
        <v>46050</v>
      </c>
      <c r="AJ121" s="5">
        <v>4720283</v>
      </c>
      <c r="AK121" s="17">
        <v>46050</v>
      </c>
      <c r="AL121" t="s">
        <v>801</v>
      </c>
      <c r="AM121" t="s">
        <v>599</v>
      </c>
      <c r="AN121" s="17">
        <v>44773</v>
      </c>
      <c r="AP121" t="s">
        <v>10430</v>
      </c>
      <c r="AQ121" t="s">
        <v>970</v>
      </c>
      <c r="AR121" t="s">
        <v>27973</v>
      </c>
    </row>
    <row r="122" spans="2:44" ht="11" outlineLevel="1" x14ac:dyDescent="0.15">
      <c r="B122" t="s">
        <v>269</v>
      </c>
      <c r="C122" t="s">
        <v>799</v>
      </c>
      <c r="D122" t="s">
        <v>799</v>
      </c>
      <c r="F122" t="s">
        <v>966</v>
      </c>
      <c r="H122" s="16">
        <v>1</v>
      </c>
      <c r="I122" t="s">
        <v>799</v>
      </c>
      <c r="J122" t="s">
        <v>673</v>
      </c>
      <c r="K122" t="s">
        <v>1528</v>
      </c>
      <c r="L122" t="s">
        <v>27974</v>
      </c>
      <c r="M122" t="s">
        <v>740</v>
      </c>
      <c r="N122" t="s">
        <v>795</v>
      </c>
      <c r="O122" t="s">
        <v>825</v>
      </c>
      <c r="P122" t="s">
        <v>806</v>
      </c>
      <c r="Q122" t="s">
        <v>10430</v>
      </c>
      <c r="R122" t="s">
        <v>531</v>
      </c>
      <c r="S122" t="s">
        <v>636</v>
      </c>
      <c r="T122" s="16">
        <v>1</v>
      </c>
      <c r="U122" s="16">
        <v>0</v>
      </c>
      <c r="V122" s="16">
        <v>25</v>
      </c>
      <c r="W122" s="5">
        <v>4115806.4</v>
      </c>
      <c r="X122" s="5">
        <v>4115806.4</v>
      </c>
      <c r="Y122" s="5">
        <v>4115806.4</v>
      </c>
      <c r="Z122" s="7">
        <v>1</v>
      </c>
      <c r="AA122" t="s">
        <v>27839</v>
      </c>
      <c r="AB122" s="5">
        <v>4115806.4</v>
      </c>
      <c r="AC122" t="s">
        <v>800</v>
      </c>
      <c r="AD122" s="17">
        <v>45261</v>
      </c>
      <c r="AE122" s="17">
        <v>45791</v>
      </c>
      <c r="AF122" s="17">
        <v>45260</v>
      </c>
      <c r="AG122" s="17">
        <v>45807</v>
      </c>
      <c r="AH122" s="17">
        <v>45807</v>
      </c>
      <c r="AI122" s="17"/>
      <c r="AJ122" s="5">
        <v>4175806.4</v>
      </c>
      <c r="AK122" s="17">
        <v>45807</v>
      </c>
      <c r="AL122" t="s">
        <v>811</v>
      </c>
      <c r="AM122" t="s">
        <v>599</v>
      </c>
      <c r="AN122" s="17"/>
      <c r="AP122" t="s">
        <v>966</v>
      </c>
      <c r="AQ122" t="s">
        <v>970</v>
      </c>
      <c r="AR122" t="s">
        <v>27975</v>
      </c>
    </row>
    <row r="123" spans="2:44" ht="11" outlineLevel="1" x14ac:dyDescent="0.15">
      <c r="B123" t="s">
        <v>270</v>
      </c>
      <c r="C123" t="s">
        <v>799</v>
      </c>
      <c r="D123" t="s">
        <v>799</v>
      </c>
      <c r="F123" t="s">
        <v>966</v>
      </c>
      <c r="H123" s="16">
        <v>1</v>
      </c>
      <c r="I123" t="s">
        <v>799</v>
      </c>
      <c r="J123" t="s">
        <v>674</v>
      </c>
      <c r="K123" t="s">
        <v>1531</v>
      </c>
      <c r="L123" t="s">
        <v>27976</v>
      </c>
      <c r="M123" t="s">
        <v>750</v>
      </c>
      <c r="N123" t="s">
        <v>861</v>
      </c>
      <c r="O123" t="s">
        <v>827</v>
      </c>
      <c r="P123" t="s">
        <v>859</v>
      </c>
      <c r="Q123" t="s">
        <v>10430</v>
      </c>
      <c r="R123" t="s">
        <v>531</v>
      </c>
      <c r="S123" t="s">
        <v>636</v>
      </c>
      <c r="T123" s="16">
        <v>1</v>
      </c>
      <c r="U123" s="16">
        <v>0</v>
      </c>
      <c r="V123" s="16">
        <v>2</v>
      </c>
      <c r="W123" s="5">
        <v>4115111.2</v>
      </c>
      <c r="X123" s="5">
        <v>341969.96</v>
      </c>
      <c r="Y123" s="5">
        <v>4115111.2</v>
      </c>
      <c r="Z123" s="7">
        <v>8.3099999999999993E-2</v>
      </c>
      <c r="AA123" t="s">
        <v>27845</v>
      </c>
      <c r="AB123" s="5">
        <v>4115111.2</v>
      </c>
      <c r="AC123" t="s">
        <v>810</v>
      </c>
      <c r="AD123" s="17">
        <v>42312</v>
      </c>
      <c r="AE123" s="17">
        <v>43007</v>
      </c>
      <c r="AF123" s="17">
        <v>41912</v>
      </c>
      <c r="AG123" s="17">
        <v>42408</v>
      </c>
      <c r="AH123" s="17">
        <v>42408</v>
      </c>
      <c r="AI123" s="17"/>
      <c r="AJ123" s="5">
        <v>4115111.2</v>
      </c>
      <c r="AK123" s="17">
        <v>42408</v>
      </c>
      <c r="AL123" t="s">
        <v>811</v>
      </c>
      <c r="AM123" t="s">
        <v>599</v>
      </c>
      <c r="AN123" s="17"/>
      <c r="AP123" t="s">
        <v>966</v>
      </c>
      <c r="AQ123" t="s">
        <v>970</v>
      </c>
      <c r="AR123" t="s">
        <v>27977</v>
      </c>
    </row>
    <row r="124" spans="2:44" ht="11" outlineLevel="1" x14ac:dyDescent="0.15">
      <c r="B124" t="s">
        <v>271</v>
      </c>
      <c r="C124" t="s">
        <v>799</v>
      </c>
      <c r="D124" t="s">
        <v>799</v>
      </c>
      <c r="F124" t="s">
        <v>966</v>
      </c>
      <c r="H124" s="16">
        <v>1</v>
      </c>
      <c r="I124" t="s">
        <v>799</v>
      </c>
      <c r="J124" t="s">
        <v>615</v>
      </c>
      <c r="K124" t="s">
        <v>1541</v>
      </c>
      <c r="L124" t="s">
        <v>27848</v>
      </c>
      <c r="M124" t="s">
        <v>743</v>
      </c>
      <c r="N124" t="s">
        <v>824</v>
      </c>
      <c r="O124" t="s">
        <v>826</v>
      </c>
      <c r="P124" t="s">
        <v>821</v>
      </c>
      <c r="Q124" t="s">
        <v>10430</v>
      </c>
      <c r="R124" t="s">
        <v>437</v>
      </c>
      <c r="S124" t="s">
        <v>598</v>
      </c>
      <c r="T124" s="16">
        <v>1</v>
      </c>
      <c r="U124" s="16">
        <v>0</v>
      </c>
      <c r="V124" s="16">
        <v>20</v>
      </c>
      <c r="W124" s="5">
        <v>3990421.86</v>
      </c>
      <c r="X124" s="5">
        <v>3990421.86</v>
      </c>
      <c r="Y124" s="5">
        <v>3990421.86</v>
      </c>
      <c r="Z124" s="7">
        <v>1</v>
      </c>
      <c r="AA124" t="s">
        <v>27839</v>
      </c>
      <c r="AB124" s="5">
        <v>3990421.86</v>
      </c>
      <c r="AC124" t="s">
        <v>800</v>
      </c>
      <c r="AD124" s="17">
        <v>42984</v>
      </c>
      <c r="AE124" s="17">
        <v>45673</v>
      </c>
      <c r="AF124" s="17">
        <v>42984</v>
      </c>
      <c r="AG124" s="17">
        <v>44821</v>
      </c>
      <c r="AH124" s="17">
        <v>44821</v>
      </c>
      <c r="AI124" s="17"/>
      <c r="AJ124" s="5">
        <v>3990421.86</v>
      </c>
      <c r="AK124" s="17">
        <v>44821</v>
      </c>
      <c r="AL124" t="s">
        <v>811</v>
      </c>
      <c r="AM124" t="s">
        <v>599</v>
      </c>
      <c r="AN124" s="17"/>
      <c r="AP124" t="s">
        <v>966</v>
      </c>
      <c r="AQ124" t="s">
        <v>970</v>
      </c>
      <c r="AR124" t="s">
        <v>27978</v>
      </c>
    </row>
    <row r="125" spans="2:44" ht="11" outlineLevel="1" x14ac:dyDescent="0.15">
      <c r="B125" t="s">
        <v>272</v>
      </c>
      <c r="C125" t="s">
        <v>27838</v>
      </c>
      <c r="D125" t="s">
        <v>835</v>
      </c>
      <c r="E125" t="s">
        <v>807</v>
      </c>
      <c r="F125" t="s">
        <v>10430</v>
      </c>
      <c r="H125" s="16">
        <v>1</v>
      </c>
      <c r="I125" t="s">
        <v>799</v>
      </c>
      <c r="J125" t="s">
        <v>630</v>
      </c>
      <c r="K125" t="s">
        <v>1841</v>
      </c>
      <c r="L125" t="s">
        <v>27871</v>
      </c>
      <c r="M125" t="s">
        <v>744</v>
      </c>
      <c r="N125" t="s">
        <v>795</v>
      </c>
      <c r="O125" t="s">
        <v>796</v>
      </c>
      <c r="P125" t="s">
        <v>806</v>
      </c>
      <c r="Q125" t="s">
        <v>10430</v>
      </c>
      <c r="R125" t="s">
        <v>575</v>
      </c>
      <c r="S125" t="s">
        <v>629</v>
      </c>
      <c r="T125" s="16">
        <v>5</v>
      </c>
      <c r="U125" s="16">
        <v>4</v>
      </c>
      <c r="V125" s="16">
        <v>31</v>
      </c>
      <c r="W125" s="5">
        <v>3962326.71</v>
      </c>
      <c r="X125" s="5">
        <v>-342856.56</v>
      </c>
      <c r="Y125" s="5">
        <v>1090863.72</v>
      </c>
      <c r="Z125" s="7">
        <v>-8.6499999999999994E-2</v>
      </c>
      <c r="AA125" t="s">
        <v>27858</v>
      </c>
      <c r="AB125" s="5">
        <v>3962326.71</v>
      </c>
      <c r="AC125" t="s">
        <v>810</v>
      </c>
      <c r="AD125" s="17">
        <v>42018</v>
      </c>
      <c r="AE125" s="17">
        <v>42898</v>
      </c>
      <c r="AF125" s="17">
        <v>41453</v>
      </c>
      <c r="AG125" s="17">
        <v>42913</v>
      </c>
      <c r="AH125" s="17">
        <v>42913</v>
      </c>
      <c r="AI125" s="17">
        <v>42913</v>
      </c>
      <c r="AJ125" s="5">
        <v>0</v>
      </c>
      <c r="AK125" s="17">
        <v>42913</v>
      </c>
      <c r="AL125" t="s">
        <v>836</v>
      </c>
      <c r="AM125" t="s">
        <v>631</v>
      </c>
      <c r="AN125" s="17">
        <v>42734</v>
      </c>
      <c r="AP125" t="s">
        <v>10430</v>
      </c>
      <c r="AQ125" t="s">
        <v>970</v>
      </c>
      <c r="AR125" t="s">
        <v>27979</v>
      </c>
    </row>
    <row r="126" spans="2:44" ht="11" outlineLevel="1" x14ac:dyDescent="0.15">
      <c r="B126" t="s">
        <v>273</v>
      </c>
      <c r="C126" t="s">
        <v>799</v>
      </c>
      <c r="D126" t="s">
        <v>799</v>
      </c>
      <c r="F126" t="s">
        <v>966</v>
      </c>
      <c r="H126" s="16">
        <v>1</v>
      </c>
      <c r="I126" t="s">
        <v>799</v>
      </c>
      <c r="J126" t="s">
        <v>616</v>
      </c>
      <c r="K126" t="s">
        <v>1551</v>
      </c>
      <c r="L126" t="s">
        <v>458</v>
      </c>
      <c r="M126" t="s">
        <v>745</v>
      </c>
      <c r="N126" t="s">
        <v>795</v>
      </c>
      <c r="O126" t="s">
        <v>827</v>
      </c>
      <c r="P126" t="s">
        <v>813</v>
      </c>
      <c r="Q126" t="s">
        <v>10430</v>
      </c>
      <c r="R126" t="s">
        <v>456</v>
      </c>
      <c r="S126" t="s">
        <v>598</v>
      </c>
      <c r="T126" s="16">
        <v>1</v>
      </c>
      <c r="U126" s="16">
        <v>0</v>
      </c>
      <c r="V126" s="16">
        <v>6</v>
      </c>
      <c r="W126" s="5">
        <v>3950254.68</v>
      </c>
      <c r="X126" s="5">
        <v>3950254.68</v>
      </c>
      <c r="Y126" s="5">
        <v>3950254.68</v>
      </c>
      <c r="Z126" s="7">
        <v>1</v>
      </c>
      <c r="AA126" t="s">
        <v>27839</v>
      </c>
      <c r="AB126" s="5">
        <v>3950254.68</v>
      </c>
      <c r="AC126" t="s">
        <v>800</v>
      </c>
      <c r="AD126" s="17">
        <v>43005</v>
      </c>
      <c r="AE126" s="17">
        <v>44455</v>
      </c>
      <c r="AF126" s="17">
        <v>43005</v>
      </c>
      <c r="AG126" s="17">
        <v>44455</v>
      </c>
      <c r="AH126" s="17">
        <v>44455</v>
      </c>
      <c r="AI126" s="17"/>
      <c r="AJ126" s="5">
        <v>4030988.05</v>
      </c>
      <c r="AK126" s="17">
        <v>44455</v>
      </c>
      <c r="AL126" t="s">
        <v>811</v>
      </c>
      <c r="AM126" t="s">
        <v>599</v>
      </c>
      <c r="AN126" s="17"/>
      <c r="AP126" t="s">
        <v>966</v>
      </c>
      <c r="AQ126" t="s">
        <v>970</v>
      </c>
      <c r="AR126" t="s">
        <v>27980</v>
      </c>
    </row>
    <row r="127" spans="2:44" ht="11" outlineLevel="1" x14ac:dyDescent="0.15">
      <c r="B127" t="s">
        <v>274</v>
      </c>
      <c r="C127" t="s">
        <v>799</v>
      </c>
      <c r="D127" t="s">
        <v>799</v>
      </c>
      <c r="F127" t="s">
        <v>966</v>
      </c>
      <c r="H127" s="16">
        <v>1</v>
      </c>
      <c r="I127" t="s">
        <v>799</v>
      </c>
      <c r="J127" t="s">
        <v>656</v>
      </c>
      <c r="K127" t="s">
        <v>1214</v>
      </c>
      <c r="L127" t="s">
        <v>27841</v>
      </c>
      <c r="M127" t="s">
        <v>741</v>
      </c>
      <c r="N127" t="s">
        <v>795</v>
      </c>
      <c r="O127" t="s">
        <v>818</v>
      </c>
      <c r="P127" t="s">
        <v>837</v>
      </c>
      <c r="Q127" t="s">
        <v>10430</v>
      </c>
      <c r="R127" t="s">
        <v>531</v>
      </c>
      <c r="S127" t="s">
        <v>636</v>
      </c>
      <c r="T127" s="16">
        <v>1</v>
      </c>
      <c r="U127" s="16">
        <v>0</v>
      </c>
      <c r="V127" s="16">
        <v>8</v>
      </c>
      <c r="W127" s="5">
        <v>3928535.33</v>
      </c>
      <c r="X127" s="5">
        <v>3928535.33</v>
      </c>
      <c r="Y127" s="5">
        <v>3928535.33</v>
      </c>
      <c r="Z127" s="7">
        <v>1</v>
      </c>
      <c r="AA127" t="s">
        <v>27839</v>
      </c>
      <c r="AB127" s="5">
        <v>3928535.33</v>
      </c>
      <c r="AC127" t="s">
        <v>800</v>
      </c>
      <c r="AD127" s="17">
        <v>42625</v>
      </c>
      <c r="AE127" s="17">
        <v>43153</v>
      </c>
      <c r="AF127" s="17">
        <v>42614</v>
      </c>
      <c r="AG127" s="17">
        <v>43171</v>
      </c>
      <c r="AH127" s="17">
        <v>43171</v>
      </c>
      <c r="AI127" s="17"/>
      <c r="AJ127" s="5">
        <v>3928535.33</v>
      </c>
      <c r="AK127" s="17">
        <v>43171</v>
      </c>
      <c r="AL127" t="s">
        <v>811</v>
      </c>
      <c r="AM127" t="s">
        <v>599</v>
      </c>
      <c r="AN127" s="17"/>
      <c r="AP127" t="s">
        <v>966</v>
      </c>
      <c r="AQ127" t="s">
        <v>970</v>
      </c>
      <c r="AR127" t="s">
        <v>27981</v>
      </c>
    </row>
    <row r="128" spans="2:44" ht="11" outlineLevel="1" x14ac:dyDescent="0.15">
      <c r="B128" t="s">
        <v>1558</v>
      </c>
      <c r="C128" t="s">
        <v>799</v>
      </c>
      <c r="D128" t="s">
        <v>799</v>
      </c>
      <c r="F128" t="s">
        <v>966</v>
      </c>
      <c r="H128" s="16">
        <v>1</v>
      </c>
      <c r="I128" t="s">
        <v>799</v>
      </c>
      <c r="J128" t="s">
        <v>1489</v>
      </c>
      <c r="K128" t="s">
        <v>1490</v>
      </c>
      <c r="L128" t="s">
        <v>27943</v>
      </c>
      <c r="M128" t="s">
        <v>1493</v>
      </c>
      <c r="N128" t="s">
        <v>1491</v>
      </c>
      <c r="O128" t="s">
        <v>804</v>
      </c>
      <c r="Q128" t="s">
        <v>966</v>
      </c>
      <c r="R128" t="s">
        <v>645</v>
      </c>
      <c r="S128" t="s">
        <v>636</v>
      </c>
      <c r="T128" s="16">
        <v>1</v>
      </c>
      <c r="U128" s="16">
        <v>0</v>
      </c>
      <c r="V128" s="16">
        <v>10</v>
      </c>
      <c r="W128" s="5">
        <v>3893324.03</v>
      </c>
      <c r="X128" s="5">
        <v>3893324.03</v>
      </c>
      <c r="Y128" s="5">
        <v>3893324.03</v>
      </c>
      <c r="Z128" s="7">
        <v>1</v>
      </c>
      <c r="AA128" t="s">
        <v>27839</v>
      </c>
      <c r="AB128" s="5">
        <v>3893324.03</v>
      </c>
      <c r="AC128" t="s">
        <v>800</v>
      </c>
      <c r="AD128" s="17">
        <v>44046</v>
      </c>
      <c r="AE128" s="17">
        <v>45750</v>
      </c>
      <c r="AF128" s="17">
        <v>44046</v>
      </c>
      <c r="AG128" s="17">
        <v>45140</v>
      </c>
      <c r="AH128" s="17">
        <v>45140</v>
      </c>
      <c r="AI128" s="17"/>
      <c r="AJ128" s="5">
        <v>4004596</v>
      </c>
      <c r="AK128" s="17">
        <v>45140</v>
      </c>
      <c r="AL128" t="s">
        <v>811</v>
      </c>
      <c r="AM128" t="s">
        <v>599</v>
      </c>
      <c r="AN128" s="17"/>
      <c r="AP128" t="s">
        <v>966</v>
      </c>
      <c r="AQ128" t="s">
        <v>970</v>
      </c>
      <c r="AR128" t="s">
        <v>27982</v>
      </c>
    </row>
    <row r="129" spans="2:44" ht="11" outlineLevel="1" x14ac:dyDescent="0.15">
      <c r="B129" t="s">
        <v>275</v>
      </c>
      <c r="C129" t="s">
        <v>27838</v>
      </c>
      <c r="D129" t="s">
        <v>797</v>
      </c>
      <c r="E129" t="s">
        <v>798</v>
      </c>
      <c r="F129" t="s">
        <v>966</v>
      </c>
      <c r="H129" s="16">
        <v>1</v>
      </c>
      <c r="I129" t="s">
        <v>799</v>
      </c>
      <c r="J129" t="s">
        <v>675</v>
      </c>
      <c r="K129" t="s">
        <v>1756</v>
      </c>
      <c r="L129" t="s">
        <v>27876</v>
      </c>
      <c r="M129" t="s">
        <v>738</v>
      </c>
      <c r="N129" t="s">
        <v>803</v>
      </c>
      <c r="O129" t="s">
        <v>818</v>
      </c>
      <c r="P129" t="s">
        <v>794</v>
      </c>
      <c r="Q129" t="s">
        <v>10430</v>
      </c>
      <c r="R129" t="s">
        <v>645</v>
      </c>
      <c r="S129" t="s">
        <v>636</v>
      </c>
      <c r="T129" s="16">
        <v>10</v>
      </c>
      <c r="U129" s="16">
        <v>9</v>
      </c>
      <c r="V129" s="16">
        <v>20</v>
      </c>
      <c r="W129" s="5">
        <v>3764045.8</v>
      </c>
      <c r="X129" s="5">
        <v>0</v>
      </c>
      <c r="Y129" s="5">
        <v>1550687</v>
      </c>
      <c r="Z129" s="7">
        <v>0</v>
      </c>
      <c r="AA129" t="s">
        <v>27845</v>
      </c>
      <c r="AB129" s="5">
        <v>3764045.8</v>
      </c>
      <c r="AC129" t="s">
        <v>810</v>
      </c>
      <c r="AD129" s="17">
        <v>42024</v>
      </c>
      <c r="AE129" s="17">
        <v>43124</v>
      </c>
      <c r="AF129" s="17">
        <v>41180</v>
      </c>
      <c r="AG129" s="17">
        <v>42643</v>
      </c>
      <c r="AH129" s="17">
        <v>42643</v>
      </c>
      <c r="AI129" s="17">
        <v>42643</v>
      </c>
      <c r="AJ129" s="5">
        <v>19877916.600000001</v>
      </c>
      <c r="AK129" s="17">
        <v>42643</v>
      </c>
      <c r="AL129" t="s">
        <v>801</v>
      </c>
      <c r="AM129" t="s">
        <v>599</v>
      </c>
      <c r="AN129" s="17">
        <v>42277</v>
      </c>
      <c r="AP129" t="s">
        <v>10430</v>
      </c>
      <c r="AQ129" t="s">
        <v>970</v>
      </c>
      <c r="AR129" t="s">
        <v>27983</v>
      </c>
    </row>
    <row r="130" spans="2:44" ht="11" outlineLevel="1" x14ac:dyDescent="0.15">
      <c r="B130" t="s">
        <v>1565</v>
      </c>
      <c r="C130" t="s">
        <v>27838</v>
      </c>
      <c r="D130" t="s">
        <v>797</v>
      </c>
      <c r="E130" t="s">
        <v>798</v>
      </c>
      <c r="F130" t="s">
        <v>966</v>
      </c>
      <c r="H130" s="16">
        <v>1</v>
      </c>
      <c r="I130" t="s">
        <v>799</v>
      </c>
      <c r="J130" t="s">
        <v>1566</v>
      </c>
      <c r="K130" t="s">
        <v>1567</v>
      </c>
      <c r="L130" t="s">
        <v>27984</v>
      </c>
      <c r="M130" t="s">
        <v>1571</v>
      </c>
      <c r="N130" t="s">
        <v>1569</v>
      </c>
      <c r="O130" t="s">
        <v>818</v>
      </c>
      <c r="Q130" t="s">
        <v>966</v>
      </c>
      <c r="R130" t="s">
        <v>645</v>
      </c>
      <c r="S130" t="s">
        <v>636</v>
      </c>
      <c r="T130" s="16">
        <v>2</v>
      </c>
      <c r="U130" s="16">
        <v>1</v>
      </c>
      <c r="V130" s="16">
        <v>12</v>
      </c>
      <c r="W130" s="5">
        <v>3679635.28</v>
      </c>
      <c r="X130" s="5">
        <v>3679635.28</v>
      </c>
      <c r="Y130" s="5">
        <v>1258156.6100000001</v>
      </c>
      <c r="Z130" s="7">
        <v>1</v>
      </c>
      <c r="AA130" t="s">
        <v>27839</v>
      </c>
      <c r="AB130" s="5">
        <v>3679635.28</v>
      </c>
      <c r="AC130" t="s">
        <v>800</v>
      </c>
      <c r="AD130" s="17">
        <v>44462</v>
      </c>
      <c r="AE130" s="17">
        <v>45656</v>
      </c>
      <c r="AF130" s="17">
        <v>42856</v>
      </c>
      <c r="AG130" s="17">
        <v>45289</v>
      </c>
      <c r="AH130" s="17">
        <v>45289</v>
      </c>
      <c r="AI130" s="17">
        <v>44681</v>
      </c>
      <c r="AJ130" s="5">
        <v>60530237</v>
      </c>
      <c r="AK130" s="17">
        <v>44681</v>
      </c>
      <c r="AL130" t="s">
        <v>801</v>
      </c>
      <c r="AM130" t="s">
        <v>599</v>
      </c>
      <c r="AN130" s="17">
        <v>45289</v>
      </c>
      <c r="AP130" t="s">
        <v>10430</v>
      </c>
      <c r="AQ130" t="s">
        <v>970</v>
      </c>
      <c r="AR130" t="s">
        <v>27985</v>
      </c>
    </row>
    <row r="131" spans="2:44" ht="11" outlineLevel="1" x14ac:dyDescent="0.15">
      <c r="B131" t="s">
        <v>1575</v>
      </c>
      <c r="C131" t="s">
        <v>799</v>
      </c>
      <c r="D131" t="s">
        <v>799</v>
      </c>
      <c r="F131" t="s">
        <v>966</v>
      </c>
      <c r="H131" s="16">
        <v>1</v>
      </c>
      <c r="I131" t="s">
        <v>799</v>
      </c>
      <c r="J131" t="s">
        <v>1354</v>
      </c>
      <c r="K131" t="s">
        <v>1576</v>
      </c>
      <c r="L131" t="s">
        <v>27943</v>
      </c>
      <c r="M131" t="s">
        <v>1356</v>
      </c>
      <c r="N131" t="s">
        <v>829</v>
      </c>
      <c r="O131" t="s">
        <v>818</v>
      </c>
      <c r="Q131" t="s">
        <v>966</v>
      </c>
      <c r="R131" t="s">
        <v>575</v>
      </c>
      <c r="S131" t="s">
        <v>629</v>
      </c>
      <c r="T131" s="16">
        <v>1</v>
      </c>
      <c r="U131" s="16">
        <v>0</v>
      </c>
      <c r="V131" s="16">
        <v>12</v>
      </c>
      <c r="W131" s="5">
        <v>3666049.56</v>
      </c>
      <c r="X131" s="5">
        <v>3666049.56</v>
      </c>
      <c r="Y131" s="5">
        <v>3666049.56</v>
      </c>
      <c r="Z131" s="7">
        <v>1</v>
      </c>
      <c r="AA131" t="s">
        <v>27839</v>
      </c>
      <c r="AB131" s="5">
        <v>3666049.56</v>
      </c>
      <c r="AC131" t="s">
        <v>800</v>
      </c>
      <c r="AD131" s="17">
        <v>43273</v>
      </c>
      <c r="AE131" s="17">
        <v>45882</v>
      </c>
      <c r="AF131" s="17">
        <v>43273</v>
      </c>
      <c r="AG131" s="17">
        <v>43637</v>
      </c>
      <c r="AH131" s="17">
        <v>43637</v>
      </c>
      <c r="AI131" s="17"/>
      <c r="AJ131" s="5">
        <v>7348126.1200000001</v>
      </c>
      <c r="AK131" s="17">
        <v>43637</v>
      </c>
      <c r="AL131" t="s">
        <v>811</v>
      </c>
      <c r="AM131" t="s">
        <v>599</v>
      </c>
      <c r="AN131" s="17"/>
      <c r="AP131" t="s">
        <v>966</v>
      </c>
      <c r="AQ131" t="s">
        <v>970</v>
      </c>
      <c r="AR131" t="s">
        <v>27986</v>
      </c>
    </row>
    <row r="132" spans="2:44" ht="11" outlineLevel="1" x14ac:dyDescent="0.15">
      <c r="B132" t="s">
        <v>276</v>
      </c>
      <c r="C132" t="s">
        <v>799</v>
      </c>
      <c r="D132" t="s">
        <v>799</v>
      </c>
      <c r="F132" t="s">
        <v>966</v>
      </c>
      <c r="H132" s="16">
        <v>1</v>
      </c>
      <c r="I132" t="s">
        <v>799</v>
      </c>
      <c r="J132" t="s">
        <v>676</v>
      </c>
      <c r="K132" t="s">
        <v>1579</v>
      </c>
      <c r="L132" t="s">
        <v>27841</v>
      </c>
      <c r="M132" t="s">
        <v>755</v>
      </c>
      <c r="N132" t="s">
        <v>795</v>
      </c>
      <c r="O132" t="s">
        <v>825</v>
      </c>
      <c r="P132" t="s">
        <v>806</v>
      </c>
      <c r="Q132" t="s">
        <v>10430</v>
      </c>
      <c r="R132" t="s">
        <v>531</v>
      </c>
      <c r="S132" t="s">
        <v>636</v>
      </c>
      <c r="T132" s="16">
        <v>1</v>
      </c>
      <c r="U132" s="16">
        <v>0</v>
      </c>
      <c r="V132" s="16">
        <v>14</v>
      </c>
      <c r="W132" s="5">
        <v>3606570.32</v>
      </c>
      <c r="X132" s="5">
        <v>3606570.32</v>
      </c>
      <c r="Y132" s="5">
        <v>3606570.32</v>
      </c>
      <c r="Z132" s="7">
        <v>1</v>
      </c>
      <c r="AA132" t="s">
        <v>27839</v>
      </c>
      <c r="AB132" s="5">
        <v>3606570.32</v>
      </c>
      <c r="AC132" t="s">
        <v>800</v>
      </c>
      <c r="AD132" s="17">
        <v>44981</v>
      </c>
      <c r="AE132" s="17">
        <v>45824</v>
      </c>
      <c r="AF132" s="17">
        <v>44981</v>
      </c>
      <c r="AG132" s="17">
        <v>45603</v>
      </c>
      <c r="AH132" s="17">
        <v>45603</v>
      </c>
      <c r="AI132" s="17"/>
      <c r="AJ132" s="5">
        <v>3606570.32</v>
      </c>
      <c r="AK132" s="17">
        <v>45603</v>
      </c>
      <c r="AL132" t="s">
        <v>811</v>
      </c>
      <c r="AM132" t="s">
        <v>599</v>
      </c>
      <c r="AN132" s="17"/>
      <c r="AP132" t="s">
        <v>966</v>
      </c>
      <c r="AQ132" t="s">
        <v>970</v>
      </c>
      <c r="AR132" t="s">
        <v>27987</v>
      </c>
    </row>
    <row r="133" spans="2:44" ht="11" outlineLevel="1" x14ac:dyDescent="0.15">
      <c r="B133" t="s">
        <v>277</v>
      </c>
      <c r="C133" t="s">
        <v>799</v>
      </c>
      <c r="D133" t="s">
        <v>799</v>
      </c>
      <c r="F133" t="s">
        <v>966</v>
      </c>
      <c r="H133" s="16">
        <v>1</v>
      </c>
      <c r="I133" t="s">
        <v>799</v>
      </c>
      <c r="J133" t="s">
        <v>604</v>
      </c>
      <c r="K133" t="s">
        <v>1088</v>
      </c>
      <c r="L133" t="s">
        <v>27841</v>
      </c>
      <c r="M133" t="s">
        <v>746</v>
      </c>
      <c r="N133" t="s">
        <v>795</v>
      </c>
      <c r="O133" t="s">
        <v>796</v>
      </c>
      <c r="P133" t="s">
        <v>806</v>
      </c>
      <c r="Q133" t="s">
        <v>10430</v>
      </c>
      <c r="R133" t="s">
        <v>531</v>
      </c>
      <c r="S133" t="s">
        <v>636</v>
      </c>
      <c r="T133" s="16">
        <v>1</v>
      </c>
      <c r="U133" s="16">
        <v>0</v>
      </c>
      <c r="V133" s="16">
        <v>6</v>
      </c>
      <c r="W133" s="5">
        <v>3546709.64</v>
      </c>
      <c r="X133" s="5">
        <v>3546709.64</v>
      </c>
      <c r="Y133" s="5">
        <v>3546709.64</v>
      </c>
      <c r="Z133" s="7">
        <v>1</v>
      </c>
      <c r="AA133" t="s">
        <v>27839</v>
      </c>
      <c r="AB133" s="5">
        <v>3546709.64</v>
      </c>
      <c r="AC133" t="s">
        <v>800</v>
      </c>
      <c r="AD133" s="17">
        <v>43731</v>
      </c>
      <c r="AE133" s="17">
        <v>43915</v>
      </c>
      <c r="AF133" s="17">
        <v>43721</v>
      </c>
      <c r="AG133" s="17">
        <v>43924</v>
      </c>
      <c r="AH133" s="17">
        <v>43924</v>
      </c>
      <c r="AI133" s="17"/>
      <c r="AJ133" s="5">
        <v>3546709.64</v>
      </c>
      <c r="AK133" s="17">
        <v>43924</v>
      </c>
      <c r="AL133" t="s">
        <v>811</v>
      </c>
      <c r="AM133" t="s">
        <v>599</v>
      </c>
      <c r="AN133" s="17"/>
      <c r="AP133" t="s">
        <v>966</v>
      </c>
      <c r="AQ133" t="s">
        <v>970</v>
      </c>
      <c r="AR133" t="s">
        <v>27988</v>
      </c>
    </row>
    <row r="134" spans="2:44" ht="11" outlineLevel="1" x14ac:dyDescent="0.15">
      <c r="B134" t="s">
        <v>278</v>
      </c>
      <c r="C134" t="s">
        <v>799</v>
      </c>
      <c r="D134" t="s">
        <v>799</v>
      </c>
      <c r="F134" t="s">
        <v>966</v>
      </c>
      <c r="H134" s="16">
        <v>1</v>
      </c>
      <c r="I134" t="s">
        <v>799</v>
      </c>
      <c r="J134" t="s">
        <v>617</v>
      </c>
      <c r="K134" t="s">
        <v>1589</v>
      </c>
      <c r="L134" t="s">
        <v>458</v>
      </c>
      <c r="M134" t="s">
        <v>739</v>
      </c>
      <c r="N134" t="s">
        <v>795</v>
      </c>
      <c r="O134" t="s">
        <v>827</v>
      </c>
      <c r="P134" t="s">
        <v>816</v>
      </c>
      <c r="Q134" t="s">
        <v>10430</v>
      </c>
      <c r="R134" t="s">
        <v>456</v>
      </c>
      <c r="S134" t="s">
        <v>598</v>
      </c>
      <c r="T134" s="16">
        <v>1</v>
      </c>
      <c r="U134" s="16">
        <v>0</v>
      </c>
      <c r="V134" s="16">
        <v>9</v>
      </c>
      <c r="W134" s="5">
        <v>3541291.03</v>
      </c>
      <c r="X134" s="5">
        <v>3737319.7</v>
      </c>
      <c r="Y134" s="5">
        <v>3541291.03</v>
      </c>
      <c r="Z134" s="7">
        <v>1.0553999999999999</v>
      </c>
      <c r="AA134" t="s">
        <v>27989</v>
      </c>
      <c r="AB134" s="5">
        <v>3541291.03</v>
      </c>
      <c r="AC134" t="s">
        <v>810</v>
      </c>
      <c r="AD134" s="17">
        <v>43004</v>
      </c>
      <c r="AE134" s="17">
        <v>45196</v>
      </c>
      <c r="AF134" s="17">
        <v>43004</v>
      </c>
      <c r="AG134" s="17">
        <v>44085</v>
      </c>
      <c r="AH134" s="17">
        <v>44085</v>
      </c>
      <c r="AI134" s="17"/>
      <c r="AJ134" s="5">
        <v>3816764.66</v>
      </c>
      <c r="AK134" s="17">
        <v>44085</v>
      </c>
      <c r="AL134" t="s">
        <v>811</v>
      </c>
      <c r="AM134" t="s">
        <v>599</v>
      </c>
      <c r="AN134" s="17"/>
      <c r="AP134" t="s">
        <v>966</v>
      </c>
      <c r="AQ134" t="s">
        <v>970</v>
      </c>
      <c r="AR134" t="s">
        <v>27990</v>
      </c>
    </row>
    <row r="135" spans="2:44" ht="11" outlineLevel="1" x14ac:dyDescent="0.15">
      <c r="B135" t="s">
        <v>1614</v>
      </c>
      <c r="C135" t="s">
        <v>27838</v>
      </c>
      <c r="D135" t="s">
        <v>797</v>
      </c>
      <c r="E135" t="s">
        <v>807</v>
      </c>
      <c r="F135" t="s">
        <v>10430</v>
      </c>
      <c r="H135" s="16">
        <v>1</v>
      </c>
      <c r="I135" t="s">
        <v>799</v>
      </c>
      <c r="J135" t="s">
        <v>1615</v>
      </c>
      <c r="K135" t="s">
        <v>1616</v>
      </c>
      <c r="L135" t="s">
        <v>27927</v>
      </c>
      <c r="M135" t="s">
        <v>1620</v>
      </c>
      <c r="N135" t="s">
        <v>1618</v>
      </c>
      <c r="O135" t="s">
        <v>796</v>
      </c>
      <c r="Q135" t="s">
        <v>966</v>
      </c>
      <c r="R135" t="s">
        <v>645</v>
      </c>
      <c r="S135" t="s">
        <v>636</v>
      </c>
      <c r="T135" s="16">
        <v>2</v>
      </c>
      <c r="U135" s="16">
        <v>1</v>
      </c>
      <c r="V135" s="16">
        <v>8</v>
      </c>
      <c r="W135" s="5">
        <v>3430306.88</v>
      </c>
      <c r="X135" s="5">
        <v>1254056.24</v>
      </c>
      <c r="Y135" s="5">
        <v>10891457.029999999</v>
      </c>
      <c r="Z135" s="7">
        <v>0.36559999999999998</v>
      </c>
      <c r="AA135" t="s">
        <v>27845</v>
      </c>
      <c r="AB135" s="5">
        <v>3430306.88</v>
      </c>
      <c r="AC135" t="s">
        <v>810</v>
      </c>
      <c r="AD135" s="17">
        <v>42178</v>
      </c>
      <c r="AE135" s="17">
        <v>43186</v>
      </c>
      <c r="AF135" s="17">
        <v>41213</v>
      </c>
      <c r="AG135" s="17">
        <v>43768</v>
      </c>
      <c r="AH135" s="17">
        <v>43768</v>
      </c>
      <c r="AI135" s="17">
        <v>43768</v>
      </c>
      <c r="AJ135" s="5">
        <v>10000000000</v>
      </c>
      <c r="AK135" s="17">
        <v>43768</v>
      </c>
      <c r="AL135" t="s">
        <v>801</v>
      </c>
      <c r="AM135" t="s">
        <v>599</v>
      </c>
      <c r="AN135" s="17">
        <v>42858</v>
      </c>
      <c r="AP135" t="s">
        <v>10430</v>
      </c>
      <c r="AQ135" t="s">
        <v>970</v>
      </c>
      <c r="AR135" t="s">
        <v>27991</v>
      </c>
    </row>
    <row r="136" spans="2:44" ht="11" outlineLevel="1" x14ac:dyDescent="0.15">
      <c r="B136" t="s">
        <v>279</v>
      </c>
      <c r="C136" t="s">
        <v>799</v>
      </c>
      <c r="D136" t="s">
        <v>799</v>
      </c>
      <c r="F136" t="s">
        <v>966</v>
      </c>
      <c r="H136" s="16">
        <v>1</v>
      </c>
      <c r="I136" t="s">
        <v>799</v>
      </c>
      <c r="J136" t="s">
        <v>608</v>
      </c>
      <c r="K136" t="s">
        <v>1184</v>
      </c>
      <c r="L136" t="s">
        <v>27866</v>
      </c>
      <c r="M136" t="s">
        <v>744</v>
      </c>
      <c r="N136" t="s">
        <v>795</v>
      </c>
      <c r="O136" t="s">
        <v>825</v>
      </c>
      <c r="P136" t="s">
        <v>806</v>
      </c>
      <c r="Q136" t="s">
        <v>10430</v>
      </c>
      <c r="R136" t="s">
        <v>531</v>
      </c>
      <c r="S136" t="s">
        <v>636</v>
      </c>
      <c r="T136" s="16">
        <v>1</v>
      </c>
      <c r="U136" s="16">
        <v>0</v>
      </c>
      <c r="V136" s="16">
        <v>7</v>
      </c>
      <c r="W136" s="5">
        <v>3237390.6</v>
      </c>
      <c r="X136" s="5">
        <v>3237390.6</v>
      </c>
      <c r="Y136" s="5">
        <v>3237390.6</v>
      </c>
      <c r="Z136" s="7">
        <v>1</v>
      </c>
      <c r="AA136" t="s">
        <v>27839</v>
      </c>
      <c r="AB136" s="5">
        <v>3237390.6</v>
      </c>
      <c r="AC136" t="s">
        <v>800</v>
      </c>
      <c r="AD136" s="17">
        <v>42061</v>
      </c>
      <c r="AE136" s="17">
        <v>42681</v>
      </c>
      <c r="AF136" s="17">
        <v>42061</v>
      </c>
      <c r="AG136" s="17">
        <v>42231</v>
      </c>
      <c r="AH136" s="17">
        <v>42231</v>
      </c>
      <c r="AI136" s="17"/>
      <c r="AJ136" s="5">
        <v>3237390.6</v>
      </c>
      <c r="AK136" s="17">
        <v>42231</v>
      </c>
      <c r="AL136" t="s">
        <v>811</v>
      </c>
      <c r="AM136" t="s">
        <v>599</v>
      </c>
      <c r="AN136" s="17"/>
      <c r="AP136" t="s">
        <v>966</v>
      </c>
      <c r="AQ136" t="s">
        <v>970</v>
      </c>
      <c r="AR136" t="s">
        <v>27992</v>
      </c>
    </row>
    <row r="137" spans="2:44" ht="11" outlineLevel="1" x14ac:dyDescent="0.15">
      <c r="B137" t="s">
        <v>280</v>
      </c>
      <c r="C137" t="s">
        <v>27838</v>
      </c>
      <c r="D137" t="s">
        <v>835</v>
      </c>
      <c r="E137" t="s">
        <v>798</v>
      </c>
      <c r="F137" t="s">
        <v>966</v>
      </c>
      <c r="H137" s="16">
        <v>1</v>
      </c>
      <c r="I137" t="s">
        <v>799</v>
      </c>
      <c r="J137" t="s">
        <v>677</v>
      </c>
      <c r="K137" t="s">
        <v>2104</v>
      </c>
      <c r="L137" t="s">
        <v>27841</v>
      </c>
      <c r="M137" t="s">
        <v>740</v>
      </c>
      <c r="N137" t="s">
        <v>795</v>
      </c>
      <c r="O137" t="s">
        <v>825</v>
      </c>
      <c r="P137" t="s">
        <v>806</v>
      </c>
      <c r="Q137" t="s">
        <v>10430</v>
      </c>
      <c r="R137" t="s">
        <v>531</v>
      </c>
      <c r="S137" t="s">
        <v>636</v>
      </c>
      <c r="T137" s="16">
        <v>5</v>
      </c>
      <c r="U137" s="16">
        <v>4</v>
      </c>
      <c r="V137" s="16">
        <v>20</v>
      </c>
      <c r="W137" s="5">
        <v>3126166.72</v>
      </c>
      <c r="X137" s="5">
        <v>3126166.72</v>
      </c>
      <c r="Y137" s="5">
        <v>3052280.35</v>
      </c>
      <c r="Z137" s="7">
        <v>1</v>
      </c>
      <c r="AA137" t="s">
        <v>27839</v>
      </c>
      <c r="AB137" s="5">
        <v>3126166.72</v>
      </c>
      <c r="AC137" t="s">
        <v>800</v>
      </c>
      <c r="AD137" s="17">
        <v>43165</v>
      </c>
      <c r="AE137" s="17">
        <v>44966</v>
      </c>
      <c r="AF137" s="17">
        <v>43168</v>
      </c>
      <c r="AG137" s="17">
        <v>54125</v>
      </c>
      <c r="AH137" s="17">
        <v>44469</v>
      </c>
      <c r="AI137" s="17">
        <v>54125</v>
      </c>
      <c r="AJ137" s="5">
        <v>6500000</v>
      </c>
      <c r="AK137" s="17">
        <v>54125</v>
      </c>
      <c r="AL137" t="s">
        <v>836</v>
      </c>
      <c r="AM137" t="s">
        <v>631</v>
      </c>
      <c r="AN137" s="17">
        <v>44469</v>
      </c>
      <c r="AO137" t="s">
        <v>853</v>
      </c>
      <c r="AP137" t="s">
        <v>966</v>
      </c>
      <c r="AQ137" t="s">
        <v>970</v>
      </c>
      <c r="AR137" t="s">
        <v>27993</v>
      </c>
    </row>
    <row r="138" spans="2:44" ht="11" outlineLevel="1" x14ac:dyDescent="0.15">
      <c r="B138" t="s">
        <v>281</v>
      </c>
      <c r="C138" t="s">
        <v>799</v>
      </c>
      <c r="D138" t="s">
        <v>799</v>
      </c>
      <c r="F138" t="s">
        <v>966</v>
      </c>
      <c r="H138" s="16">
        <v>1</v>
      </c>
      <c r="I138" t="s">
        <v>799</v>
      </c>
      <c r="J138" t="s">
        <v>678</v>
      </c>
      <c r="K138" t="s">
        <v>1644</v>
      </c>
      <c r="L138" t="s">
        <v>27861</v>
      </c>
      <c r="M138" t="s">
        <v>748</v>
      </c>
      <c r="N138" t="s">
        <v>795</v>
      </c>
      <c r="O138" t="s">
        <v>825</v>
      </c>
      <c r="P138" t="s">
        <v>806</v>
      </c>
      <c r="Q138" t="s">
        <v>10430</v>
      </c>
      <c r="R138" t="s">
        <v>531</v>
      </c>
      <c r="S138" t="s">
        <v>636</v>
      </c>
      <c r="T138" s="16">
        <v>1</v>
      </c>
      <c r="U138" s="16">
        <v>0</v>
      </c>
      <c r="V138" s="16">
        <v>3</v>
      </c>
      <c r="W138" s="5">
        <v>3113704</v>
      </c>
      <c r="X138" s="5">
        <v>3113704</v>
      </c>
      <c r="Y138" s="5">
        <v>3113704</v>
      </c>
      <c r="Z138" s="7">
        <v>1</v>
      </c>
      <c r="AA138" t="s">
        <v>27839</v>
      </c>
      <c r="AB138" s="5">
        <v>3113704</v>
      </c>
      <c r="AC138" t="s">
        <v>800</v>
      </c>
      <c r="AD138" s="17">
        <v>45669</v>
      </c>
      <c r="AE138" s="17">
        <v>45761</v>
      </c>
      <c r="AF138" s="17">
        <v>45670</v>
      </c>
      <c r="AG138" s="17">
        <v>45751</v>
      </c>
      <c r="AH138" s="17">
        <v>45751</v>
      </c>
      <c r="AI138" s="17"/>
      <c r="AJ138" s="5">
        <v>3372704</v>
      </c>
      <c r="AK138" s="17">
        <v>45751</v>
      </c>
      <c r="AL138" t="s">
        <v>811</v>
      </c>
      <c r="AM138" t="s">
        <v>599</v>
      </c>
      <c r="AN138" s="17"/>
      <c r="AP138" t="s">
        <v>966</v>
      </c>
      <c r="AQ138" t="s">
        <v>970</v>
      </c>
      <c r="AR138" t="s">
        <v>27994</v>
      </c>
    </row>
    <row r="139" spans="2:44" ht="11" outlineLevel="1" x14ac:dyDescent="0.15">
      <c r="B139" t="s">
        <v>282</v>
      </c>
      <c r="C139" t="s">
        <v>27838</v>
      </c>
      <c r="D139" t="s">
        <v>797</v>
      </c>
      <c r="E139" t="s">
        <v>807</v>
      </c>
      <c r="F139" t="s">
        <v>10430</v>
      </c>
      <c r="H139" s="16">
        <v>1</v>
      </c>
      <c r="I139" t="s">
        <v>799</v>
      </c>
      <c r="J139" t="s">
        <v>679</v>
      </c>
      <c r="K139" t="s">
        <v>1677</v>
      </c>
      <c r="L139" t="s">
        <v>27976</v>
      </c>
      <c r="M139" t="s">
        <v>742</v>
      </c>
      <c r="N139" t="s">
        <v>795</v>
      </c>
      <c r="O139" t="s">
        <v>818</v>
      </c>
      <c r="P139" t="s">
        <v>806</v>
      </c>
      <c r="Q139" t="s">
        <v>10430</v>
      </c>
      <c r="R139" t="s">
        <v>531</v>
      </c>
      <c r="S139" t="s">
        <v>636</v>
      </c>
      <c r="T139" s="16">
        <v>4</v>
      </c>
      <c r="U139" s="16">
        <v>3</v>
      </c>
      <c r="V139" s="16">
        <v>18</v>
      </c>
      <c r="W139" s="5">
        <v>3072829.83</v>
      </c>
      <c r="X139" s="5">
        <v>3072829.83</v>
      </c>
      <c r="Y139" s="5">
        <v>2219670.54</v>
      </c>
      <c r="Z139" s="7">
        <v>1</v>
      </c>
      <c r="AA139" t="s">
        <v>27839</v>
      </c>
      <c r="AB139" s="5">
        <v>3072829.83</v>
      </c>
      <c r="AC139" t="s">
        <v>800</v>
      </c>
      <c r="AD139" s="17">
        <v>44599</v>
      </c>
      <c r="AE139" s="17">
        <v>45750</v>
      </c>
      <c r="AF139" s="17">
        <v>44420</v>
      </c>
      <c r="AG139" s="17">
        <v>46245</v>
      </c>
      <c r="AH139" s="17">
        <v>46245</v>
      </c>
      <c r="AI139" s="17">
        <v>46245</v>
      </c>
      <c r="AJ139" s="5">
        <v>5000000</v>
      </c>
      <c r="AK139" s="17">
        <v>46245</v>
      </c>
      <c r="AL139" t="s">
        <v>801</v>
      </c>
      <c r="AM139" t="s">
        <v>599</v>
      </c>
      <c r="AN139" s="17">
        <v>45790</v>
      </c>
      <c r="AP139" t="s">
        <v>10430</v>
      </c>
      <c r="AQ139" t="s">
        <v>970</v>
      </c>
      <c r="AR139" t="s">
        <v>27995</v>
      </c>
    </row>
    <row r="140" spans="2:44" ht="11" outlineLevel="1" x14ac:dyDescent="0.15">
      <c r="B140" t="s">
        <v>283</v>
      </c>
      <c r="C140" t="s">
        <v>27838</v>
      </c>
      <c r="D140" t="s">
        <v>835</v>
      </c>
      <c r="E140" t="s">
        <v>807</v>
      </c>
      <c r="F140" t="s">
        <v>10430</v>
      </c>
      <c r="H140" s="16">
        <v>1</v>
      </c>
      <c r="I140" t="s">
        <v>799</v>
      </c>
      <c r="J140" t="s">
        <v>621</v>
      </c>
      <c r="K140" t="s">
        <v>1819</v>
      </c>
      <c r="L140" t="s">
        <v>27871</v>
      </c>
      <c r="M140" t="s">
        <v>744</v>
      </c>
      <c r="N140" t="s">
        <v>795</v>
      </c>
      <c r="O140" t="s">
        <v>796</v>
      </c>
      <c r="P140" t="s">
        <v>806</v>
      </c>
      <c r="Q140" t="s">
        <v>10430</v>
      </c>
      <c r="R140" t="s">
        <v>575</v>
      </c>
      <c r="S140" t="s">
        <v>629</v>
      </c>
      <c r="T140" s="16">
        <v>5</v>
      </c>
      <c r="U140" s="16">
        <v>4</v>
      </c>
      <c r="V140" s="16">
        <v>19</v>
      </c>
      <c r="W140" s="5">
        <v>3061093.4</v>
      </c>
      <c r="X140" s="5">
        <v>-10175.94</v>
      </c>
      <c r="Y140" s="5">
        <v>47933</v>
      </c>
      <c r="Z140" s="7">
        <v>-3.3E-3</v>
      </c>
      <c r="AA140" t="s">
        <v>27858</v>
      </c>
      <c r="AB140" s="5">
        <v>3061093.4</v>
      </c>
      <c r="AC140" t="s">
        <v>810</v>
      </c>
      <c r="AD140" s="17">
        <v>42033</v>
      </c>
      <c r="AE140" s="17">
        <v>42745</v>
      </c>
      <c r="AF140" s="17">
        <v>41717</v>
      </c>
      <c r="AG140" s="17">
        <v>42954</v>
      </c>
      <c r="AH140" s="17">
        <v>42954</v>
      </c>
      <c r="AI140" s="17">
        <v>42954</v>
      </c>
      <c r="AJ140" s="5">
        <v>0</v>
      </c>
      <c r="AK140" s="17">
        <v>42954</v>
      </c>
      <c r="AL140" t="s">
        <v>836</v>
      </c>
      <c r="AM140" t="s">
        <v>631</v>
      </c>
      <c r="AN140" s="17">
        <v>42429</v>
      </c>
      <c r="AP140" t="s">
        <v>10430</v>
      </c>
      <c r="AQ140" t="s">
        <v>970</v>
      </c>
      <c r="AR140" t="s">
        <v>27996</v>
      </c>
    </row>
    <row r="141" spans="2:44" ht="11" outlineLevel="1" x14ac:dyDescent="0.15">
      <c r="B141" t="s">
        <v>284</v>
      </c>
      <c r="C141" t="s">
        <v>799</v>
      </c>
      <c r="D141" t="s">
        <v>799</v>
      </c>
      <c r="F141" t="s">
        <v>966</v>
      </c>
      <c r="H141" s="16">
        <v>1</v>
      </c>
      <c r="I141" t="s">
        <v>799</v>
      </c>
      <c r="J141" t="s">
        <v>642</v>
      </c>
      <c r="K141" t="s">
        <v>1062</v>
      </c>
      <c r="L141" t="s">
        <v>27974</v>
      </c>
      <c r="M141" t="s">
        <v>740</v>
      </c>
      <c r="N141" t="s">
        <v>795</v>
      </c>
      <c r="O141" t="s">
        <v>825</v>
      </c>
      <c r="P141" t="s">
        <v>806</v>
      </c>
      <c r="Q141" t="s">
        <v>10430</v>
      </c>
      <c r="R141" t="s">
        <v>531</v>
      </c>
      <c r="S141" t="s">
        <v>636</v>
      </c>
      <c r="T141" s="16">
        <v>1</v>
      </c>
      <c r="U141" s="16">
        <v>0</v>
      </c>
      <c r="V141" s="16">
        <v>15</v>
      </c>
      <c r="W141" s="5">
        <v>2946713.99</v>
      </c>
      <c r="X141" s="5">
        <v>2946713.99</v>
      </c>
      <c r="Y141" s="5">
        <v>2941306.49</v>
      </c>
      <c r="Z141" s="7">
        <v>1</v>
      </c>
      <c r="AA141" t="s">
        <v>27839</v>
      </c>
      <c r="AB141" s="5">
        <v>2946713.99</v>
      </c>
      <c r="AC141" t="s">
        <v>800</v>
      </c>
      <c r="AD141" s="17">
        <v>45761</v>
      </c>
      <c r="AE141" s="17">
        <v>45926</v>
      </c>
      <c r="AF141" s="17">
        <v>45762</v>
      </c>
      <c r="AG141" s="17">
        <v>45980</v>
      </c>
      <c r="AH141" s="17">
        <v>45980</v>
      </c>
      <c r="AI141" s="17"/>
      <c r="AJ141" s="5">
        <v>3180633.99</v>
      </c>
      <c r="AK141" s="17">
        <v>45980</v>
      </c>
      <c r="AL141" t="s">
        <v>811</v>
      </c>
      <c r="AM141" t="s">
        <v>599</v>
      </c>
      <c r="AN141" s="17"/>
      <c r="AP141" t="s">
        <v>966</v>
      </c>
      <c r="AQ141" t="s">
        <v>970</v>
      </c>
      <c r="AR141" t="s">
        <v>27997</v>
      </c>
    </row>
    <row r="142" spans="2:44" ht="11" outlineLevel="1" x14ac:dyDescent="0.15">
      <c r="B142" t="s">
        <v>285</v>
      </c>
      <c r="C142" t="s">
        <v>799</v>
      </c>
      <c r="D142" t="s">
        <v>799</v>
      </c>
      <c r="F142" t="s">
        <v>966</v>
      </c>
      <c r="H142" s="16">
        <v>1</v>
      </c>
      <c r="I142" t="s">
        <v>799</v>
      </c>
      <c r="J142" t="s">
        <v>642</v>
      </c>
      <c r="K142" t="s">
        <v>1062</v>
      </c>
      <c r="L142" t="s">
        <v>27841</v>
      </c>
      <c r="M142" t="s">
        <v>755</v>
      </c>
      <c r="N142" t="s">
        <v>795</v>
      </c>
      <c r="O142" t="s">
        <v>825</v>
      </c>
      <c r="P142" t="s">
        <v>806</v>
      </c>
      <c r="Q142" t="s">
        <v>10430</v>
      </c>
      <c r="R142" t="s">
        <v>531</v>
      </c>
      <c r="S142" t="s">
        <v>636</v>
      </c>
      <c r="T142" s="16">
        <v>1</v>
      </c>
      <c r="U142" s="16">
        <v>0</v>
      </c>
      <c r="V142" s="16">
        <v>4</v>
      </c>
      <c r="W142" s="5">
        <v>2904047.34</v>
      </c>
      <c r="X142" s="5">
        <v>2904047.34</v>
      </c>
      <c r="Y142" s="5">
        <v>2904047.34</v>
      </c>
      <c r="Z142" s="7">
        <v>1</v>
      </c>
      <c r="AA142" t="s">
        <v>27839</v>
      </c>
      <c r="AB142" s="5">
        <v>2904047.34</v>
      </c>
      <c r="AC142" t="s">
        <v>800</v>
      </c>
      <c r="AD142" s="17">
        <v>45099</v>
      </c>
      <c r="AE142" s="17">
        <v>45550</v>
      </c>
      <c r="AF142" s="17">
        <v>45100</v>
      </c>
      <c r="AG142" s="17">
        <v>45283</v>
      </c>
      <c r="AH142" s="17">
        <v>45649</v>
      </c>
      <c r="AI142" s="17"/>
      <c r="AJ142" s="5">
        <v>2955324.34</v>
      </c>
      <c r="AK142" s="17">
        <v>45283</v>
      </c>
      <c r="AL142" t="s">
        <v>811</v>
      </c>
      <c r="AM142" t="s">
        <v>599</v>
      </c>
      <c r="AN142" s="17"/>
      <c r="AP142" t="s">
        <v>966</v>
      </c>
      <c r="AQ142" t="s">
        <v>970</v>
      </c>
      <c r="AR142" t="s">
        <v>27998</v>
      </c>
    </row>
    <row r="143" spans="2:44" ht="11" outlineLevel="1" x14ac:dyDescent="0.15">
      <c r="B143" t="s">
        <v>286</v>
      </c>
      <c r="C143" t="s">
        <v>799</v>
      </c>
      <c r="D143" t="s">
        <v>799</v>
      </c>
      <c r="F143" t="s">
        <v>966</v>
      </c>
      <c r="H143" s="16">
        <v>1</v>
      </c>
      <c r="I143" t="s">
        <v>799</v>
      </c>
      <c r="J143" t="s">
        <v>632</v>
      </c>
      <c r="K143" t="s">
        <v>1654</v>
      </c>
      <c r="L143" t="s">
        <v>27999</v>
      </c>
      <c r="M143" t="s">
        <v>748</v>
      </c>
      <c r="N143" t="s">
        <v>795</v>
      </c>
      <c r="O143" t="s">
        <v>827</v>
      </c>
      <c r="P143" t="s">
        <v>806</v>
      </c>
      <c r="Q143" t="s">
        <v>10430</v>
      </c>
      <c r="R143" t="s">
        <v>575</v>
      </c>
      <c r="S143" t="s">
        <v>629</v>
      </c>
      <c r="T143" s="16">
        <v>1</v>
      </c>
      <c r="U143" s="16">
        <v>0</v>
      </c>
      <c r="V143" s="16">
        <v>5</v>
      </c>
      <c r="W143" s="5">
        <v>2903491.08</v>
      </c>
      <c r="X143" s="5">
        <v>2903491.08</v>
      </c>
      <c r="Y143" s="5">
        <v>3230568.32</v>
      </c>
      <c r="Z143" s="7">
        <v>1</v>
      </c>
      <c r="AA143" t="s">
        <v>27839</v>
      </c>
      <c r="AB143" s="5">
        <v>2903491.08</v>
      </c>
      <c r="AC143" t="s">
        <v>800</v>
      </c>
      <c r="AD143" s="17">
        <v>45777</v>
      </c>
      <c r="AE143" s="17">
        <v>46014</v>
      </c>
      <c r="AF143" s="17">
        <v>45777</v>
      </c>
      <c r="AG143" s="17">
        <v>45973</v>
      </c>
      <c r="AH143" s="17">
        <v>45973</v>
      </c>
      <c r="AI143" s="17"/>
      <c r="AJ143" s="5">
        <v>2938305.6</v>
      </c>
      <c r="AK143" s="17">
        <v>45973</v>
      </c>
      <c r="AL143" t="s">
        <v>811</v>
      </c>
      <c r="AM143" t="s">
        <v>599</v>
      </c>
      <c r="AN143" s="17"/>
      <c r="AP143" t="s">
        <v>966</v>
      </c>
      <c r="AQ143" t="s">
        <v>970</v>
      </c>
      <c r="AR143" t="s">
        <v>28000</v>
      </c>
    </row>
    <row r="144" spans="2:44" ht="11" outlineLevel="1" x14ac:dyDescent="0.15">
      <c r="B144" t="s">
        <v>287</v>
      </c>
      <c r="C144" t="s">
        <v>799</v>
      </c>
      <c r="D144" t="s">
        <v>799</v>
      </c>
      <c r="F144" t="s">
        <v>966</v>
      </c>
      <c r="H144" s="16">
        <v>1</v>
      </c>
      <c r="I144" t="s">
        <v>799</v>
      </c>
      <c r="J144" t="s">
        <v>662</v>
      </c>
      <c r="K144" t="s">
        <v>1343</v>
      </c>
      <c r="L144" t="s">
        <v>27841</v>
      </c>
      <c r="M144" t="s">
        <v>738</v>
      </c>
      <c r="N144" t="s">
        <v>795</v>
      </c>
      <c r="O144" t="s">
        <v>818</v>
      </c>
      <c r="P144" t="s">
        <v>794</v>
      </c>
      <c r="Q144" t="s">
        <v>10430</v>
      </c>
      <c r="R144" t="s">
        <v>531</v>
      </c>
      <c r="S144" t="s">
        <v>636</v>
      </c>
      <c r="T144" s="16">
        <v>1</v>
      </c>
      <c r="U144" s="16">
        <v>0</v>
      </c>
      <c r="V144" s="16">
        <v>6</v>
      </c>
      <c r="W144" s="5">
        <v>2893827.65</v>
      </c>
      <c r="X144" s="5">
        <v>2893827.65</v>
      </c>
      <c r="Y144" s="5">
        <v>2893827.65</v>
      </c>
      <c r="Z144" s="7">
        <v>1</v>
      </c>
      <c r="AA144" t="s">
        <v>27839</v>
      </c>
      <c r="AB144" s="5">
        <v>2893827.65</v>
      </c>
      <c r="AC144" t="s">
        <v>800</v>
      </c>
      <c r="AD144" s="17">
        <v>42438</v>
      </c>
      <c r="AE144" s="17">
        <v>43622</v>
      </c>
      <c r="AF144" s="17">
        <v>42438</v>
      </c>
      <c r="AG144" s="17">
        <v>43633</v>
      </c>
      <c r="AH144" s="17">
        <v>43633</v>
      </c>
      <c r="AI144" s="17"/>
      <c r="AJ144" s="5">
        <v>2893827.65</v>
      </c>
      <c r="AK144" s="17">
        <v>43633</v>
      </c>
      <c r="AL144" t="s">
        <v>811</v>
      </c>
      <c r="AM144" t="s">
        <v>599</v>
      </c>
      <c r="AN144" s="17"/>
      <c r="AP144" t="s">
        <v>966</v>
      </c>
      <c r="AQ144" t="s">
        <v>970</v>
      </c>
      <c r="AR144" t="s">
        <v>28001</v>
      </c>
    </row>
    <row r="145" spans="2:44" ht="11" outlineLevel="1" x14ac:dyDescent="0.15">
      <c r="B145" t="s">
        <v>288</v>
      </c>
      <c r="C145" t="s">
        <v>799</v>
      </c>
      <c r="D145" t="s">
        <v>799</v>
      </c>
      <c r="F145" t="s">
        <v>966</v>
      </c>
      <c r="H145" s="16">
        <v>1</v>
      </c>
      <c r="I145" t="s">
        <v>799</v>
      </c>
      <c r="J145" t="s">
        <v>653</v>
      </c>
      <c r="K145" t="s">
        <v>1171</v>
      </c>
      <c r="L145" t="s">
        <v>27841</v>
      </c>
      <c r="M145" t="s">
        <v>741</v>
      </c>
      <c r="N145" t="s">
        <v>795</v>
      </c>
      <c r="O145" t="s">
        <v>818</v>
      </c>
      <c r="P145" t="s">
        <v>837</v>
      </c>
      <c r="Q145" t="s">
        <v>10430</v>
      </c>
      <c r="R145" t="s">
        <v>531</v>
      </c>
      <c r="S145" t="s">
        <v>636</v>
      </c>
      <c r="T145" s="16">
        <v>1</v>
      </c>
      <c r="U145" s="16">
        <v>0</v>
      </c>
      <c r="V145" s="16">
        <v>2</v>
      </c>
      <c r="W145" s="5">
        <v>2890470</v>
      </c>
      <c r="X145" s="5">
        <v>2890470</v>
      </c>
      <c r="Y145" s="5">
        <v>2890470</v>
      </c>
      <c r="Z145" s="7">
        <v>1</v>
      </c>
      <c r="AA145" t="s">
        <v>27839</v>
      </c>
      <c r="AB145" s="5">
        <v>2890470</v>
      </c>
      <c r="AC145" t="s">
        <v>800</v>
      </c>
      <c r="AD145" s="17">
        <v>45197</v>
      </c>
      <c r="AE145" s="17">
        <v>45820</v>
      </c>
      <c r="AF145" s="17">
        <v>45197</v>
      </c>
      <c r="AG145" s="17">
        <v>45642</v>
      </c>
      <c r="AH145" s="17">
        <v>45642</v>
      </c>
      <c r="AI145" s="17"/>
      <c r="AJ145" s="5">
        <v>2890470</v>
      </c>
      <c r="AK145" s="17">
        <v>45642</v>
      </c>
      <c r="AL145" t="s">
        <v>811</v>
      </c>
      <c r="AM145" t="s">
        <v>599</v>
      </c>
      <c r="AN145" s="17"/>
      <c r="AP145" t="s">
        <v>966</v>
      </c>
      <c r="AQ145" t="s">
        <v>970</v>
      </c>
      <c r="AR145" t="s">
        <v>28002</v>
      </c>
    </row>
    <row r="146" spans="2:44" ht="11" outlineLevel="1" x14ac:dyDescent="0.15">
      <c r="B146" t="s">
        <v>289</v>
      </c>
      <c r="C146" t="s">
        <v>799</v>
      </c>
      <c r="D146" t="s">
        <v>799</v>
      </c>
      <c r="F146" t="s">
        <v>966</v>
      </c>
      <c r="H146" s="16">
        <v>1</v>
      </c>
      <c r="I146" t="s">
        <v>799</v>
      </c>
      <c r="J146" t="s">
        <v>640</v>
      </c>
      <c r="K146" t="s">
        <v>1044</v>
      </c>
      <c r="L146" t="s">
        <v>27841</v>
      </c>
      <c r="M146" t="s">
        <v>760</v>
      </c>
      <c r="N146" t="s">
        <v>795</v>
      </c>
      <c r="O146" t="s">
        <v>818</v>
      </c>
      <c r="P146" t="s">
        <v>850</v>
      </c>
      <c r="Q146" t="s">
        <v>10430</v>
      </c>
      <c r="R146" t="s">
        <v>531</v>
      </c>
      <c r="S146" t="s">
        <v>636</v>
      </c>
      <c r="T146" s="16">
        <v>1</v>
      </c>
      <c r="U146" s="16">
        <v>0</v>
      </c>
      <c r="V146" s="16">
        <v>7</v>
      </c>
      <c r="W146" s="5">
        <v>2885122</v>
      </c>
      <c r="X146" s="5">
        <v>2885122</v>
      </c>
      <c r="Y146" s="5">
        <v>2885122</v>
      </c>
      <c r="Z146" s="7">
        <v>1</v>
      </c>
      <c r="AA146" t="s">
        <v>27839</v>
      </c>
      <c r="AB146" s="5">
        <v>2885122</v>
      </c>
      <c r="AC146" t="s">
        <v>800</v>
      </c>
      <c r="AD146" s="17">
        <v>43707</v>
      </c>
      <c r="AE146" s="17">
        <v>45741</v>
      </c>
      <c r="AF146" s="17">
        <v>43707</v>
      </c>
      <c r="AG146" s="17">
        <v>45614</v>
      </c>
      <c r="AH146" s="17">
        <v>45614</v>
      </c>
      <c r="AI146" s="17"/>
      <c r="AJ146" s="5">
        <v>2885122</v>
      </c>
      <c r="AK146" s="17">
        <v>45614</v>
      </c>
      <c r="AL146" t="s">
        <v>811</v>
      </c>
      <c r="AM146" t="s">
        <v>599</v>
      </c>
      <c r="AN146" s="17"/>
      <c r="AP146" t="s">
        <v>966</v>
      </c>
      <c r="AQ146" t="s">
        <v>970</v>
      </c>
      <c r="AR146" t="s">
        <v>28003</v>
      </c>
    </row>
    <row r="147" spans="2:44" ht="11" outlineLevel="1" x14ac:dyDescent="0.15">
      <c r="B147" t="s">
        <v>290</v>
      </c>
      <c r="C147" t="s">
        <v>27838</v>
      </c>
      <c r="D147" t="s">
        <v>797</v>
      </c>
      <c r="E147" t="s">
        <v>798</v>
      </c>
      <c r="F147" t="s">
        <v>966</v>
      </c>
      <c r="H147" s="16">
        <v>1</v>
      </c>
      <c r="I147" t="s">
        <v>799</v>
      </c>
      <c r="J147" t="s">
        <v>608</v>
      </c>
      <c r="K147" t="s">
        <v>1184</v>
      </c>
      <c r="L147" t="s">
        <v>27866</v>
      </c>
      <c r="M147" t="s">
        <v>744</v>
      </c>
      <c r="N147" t="s">
        <v>795</v>
      </c>
      <c r="O147" t="s">
        <v>796</v>
      </c>
      <c r="P147" t="s">
        <v>806</v>
      </c>
      <c r="Q147" t="s">
        <v>10430</v>
      </c>
      <c r="R147" t="s">
        <v>531</v>
      </c>
      <c r="S147" t="s">
        <v>636</v>
      </c>
      <c r="T147" s="16">
        <v>4</v>
      </c>
      <c r="U147" s="16">
        <v>3</v>
      </c>
      <c r="V147" s="16">
        <v>3</v>
      </c>
      <c r="W147" s="5">
        <v>2858097.93</v>
      </c>
      <c r="X147" s="5">
        <v>-523296.62</v>
      </c>
      <c r="Y147" s="5">
        <v>4425315.71</v>
      </c>
      <c r="Z147" s="7">
        <v>-0.18310000000000001</v>
      </c>
      <c r="AA147" t="s">
        <v>27858</v>
      </c>
      <c r="AB147" s="5">
        <v>2858097.93</v>
      </c>
      <c r="AC147" t="s">
        <v>810</v>
      </c>
      <c r="AD147" s="17">
        <v>42452</v>
      </c>
      <c r="AE147" s="17">
        <v>42677</v>
      </c>
      <c r="AF147" s="17">
        <v>40130</v>
      </c>
      <c r="AG147" s="17">
        <v>42094</v>
      </c>
      <c r="AH147" s="17">
        <v>42094</v>
      </c>
      <c r="AI147" s="17">
        <v>41941</v>
      </c>
      <c r="AJ147" s="5">
        <v>83837998.950000003</v>
      </c>
      <c r="AK147" s="17">
        <v>41941</v>
      </c>
      <c r="AL147" t="s">
        <v>801</v>
      </c>
      <c r="AM147" t="s">
        <v>599</v>
      </c>
      <c r="AN147" s="17">
        <v>42094</v>
      </c>
      <c r="AP147" t="s">
        <v>10430</v>
      </c>
      <c r="AQ147" t="s">
        <v>970</v>
      </c>
      <c r="AR147" t="s">
        <v>28004</v>
      </c>
    </row>
    <row r="148" spans="2:44" ht="11" outlineLevel="1" x14ac:dyDescent="0.15">
      <c r="B148" t="s">
        <v>291</v>
      </c>
      <c r="C148" t="s">
        <v>799</v>
      </c>
      <c r="D148" t="s">
        <v>799</v>
      </c>
      <c r="F148" t="s">
        <v>966</v>
      </c>
      <c r="H148" s="16">
        <v>1</v>
      </c>
      <c r="I148" t="s">
        <v>799</v>
      </c>
      <c r="J148" t="s">
        <v>634</v>
      </c>
      <c r="K148" t="s">
        <v>1670</v>
      </c>
      <c r="L148" t="s">
        <v>28005</v>
      </c>
      <c r="M148" t="s">
        <v>750</v>
      </c>
      <c r="N148" t="s">
        <v>795</v>
      </c>
      <c r="O148" t="s">
        <v>825</v>
      </c>
      <c r="P148" t="s">
        <v>859</v>
      </c>
      <c r="Q148" t="s">
        <v>10430</v>
      </c>
      <c r="R148" t="s">
        <v>531</v>
      </c>
      <c r="S148" t="s">
        <v>636</v>
      </c>
      <c r="T148" s="16">
        <v>1</v>
      </c>
      <c r="U148" s="16">
        <v>0</v>
      </c>
      <c r="V148" s="16">
        <v>4</v>
      </c>
      <c r="W148" s="5">
        <v>2779470.11</v>
      </c>
      <c r="X148" s="5">
        <v>2779470.11</v>
      </c>
      <c r="Y148" s="5">
        <v>2779470.11</v>
      </c>
      <c r="Z148" s="7">
        <v>1</v>
      </c>
      <c r="AA148" t="s">
        <v>27839</v>
      </c>
      <c r="AB148" s="5">
        <v>2779470.11</v>
      </c>
      <c r="AC148" t="s">
        <v>800</v>
      </c>
      <c r="AD148" s="17">
        <v>42027</v>
      </c>
      <c r="AE148" s="17">
        <v>42125</v>
      </c>
      <c r="AF148" s="17">
        <v>42025</v>
      </c>
      <c r="AG148" s="17">
        <v>42135</v>
      </c>
      <c r="AH148" s="17">
        <v>42135</v>
      </c>
      <c r="AI148" s="17"/>
      <c r="AJ148" s="5">
        <v>3349765.11</v>
      </c>
      <c r="AK148" s="17">
        <v>42135</v>
      </c>
      <c r="AL148" t="s">
        <v>811</v>
      </c>
      <c r="AM148" t="s">
        <v>599</v>
      </c>
      <c r="AN148" s="17"/>
      <c r="AP148" t="s">
        <v>966</v>
      </c>
      <c r="AQ148" t="s">
        <v>970</v>
      </c>
      <c r="AR148" t="s">
        <v>28006</v>
      </c>
    </row>
    <row r="149" spans="2:44" ht="11" outlineLevel="1" x14ac:dyDescent="0.15">
      <c r="B149" t="s">
        <v>292</v>
      </c>
      <c r="C149" t="s">
        <v>799</v>
      </c>
      <c r="D149" t="s">
        <v>799</v>
      </c>
      <c r="F149" t="s">
        <v>966</v>
      </c>
      <c r="H149" s="16">
        <v>1</v>
      </c>
      <c r="I149" t="s">
        <v>799</v>
      </c>
      <c r="J149" t="s">
        <v>680</v>
      </c>
      <c r="K149" t="s">
        <v>1681</v>
      </c>
      <c r="L149" t="s">
        <v>27848</v>
      </c>
      <c r="M149" t="s">
        <v>750</v>
      </c>
      <c r="N149" t="s">
        <v>865</v>
      </c>
      <c r="O149" t="s">
        <v>804</v>
      </c>
      <c r="P149" t="s">
        <v>859</v>
      </c>
      <c r="Q149" t="s">
        <v>10430</v>
      </c>
      <c r="R149" t="s">
        <v>645</v>
      </c>
      <c r="S149" t="s">
        <v>636</v>
      </c>
      <c r="T149" s="16">
        <v>1</v>
      </c>
      <c r="U149" s="16">
        <v>0</v>
      </c>
      <c r="V149" s="16">
        <v>3</v>
      </c>
      <c r="W149" s="5">
        <v>2740000</v>
      </c>
      <c r="X149" s="5">
        <v>2740000</v>
      </c>
      <c r="Y149" s="5">
        <v>2740000</v>
      </c>
      <c r="Z149" s="7">
        <v>1</v>
      </c>
      <c r="AA149" t="s">
        <v>27839</v>
      </c>
      <c r="AB149" s="5">
        <v>2740000</v>
      </c>
      <c r="AC149" t="s">
        <v>800</v>
      </c>
      <c r="AD149" s="17">
        <v>42272</v>
      </c>
      <c r="AE149" s="17">
        <v>42369</v>
      </c>
      <c r="AF149" s="17">
        <v>42272</v>
      </c>
      <c r="AG149" s="17">
        <v>42643</v>
      </c>
      <c r="AH149" s="17">
        <v>42643</v>
      </c>
      <c r="AI149" s="17"/>
      <c r="AJ149" s="5">
        <v>2740000</v>
      </c>
      <c r="AK149" s="17">
        <v>42643</v>
      </c>
      <c r="AL149" t="s">
        <v>811</v>
      </c>
      <c r="AM149" t="s">
        <v>599</v>
      </c>
      <c r="AN149" s="17"/>
      <c r="AP149" t="s">
        <v>966</v>
      </c>
      <c r="AQ149" t="s">
        <v>970</v>
      </c>
      <c r="AR149" t="s">
        <v>28007</v>
      </c>
    </row>
    <row r="150" spans="2:44" ht="11" outlineLevel="1" x14ac:dyDescent="0.15">
      <c r="B150" t="s">
        <v>293</v>
      </c>
      <c r="C150" t="s">
        <v>27838</v>
      </c>
      <c r="D150" t="s">
        <v>797</v>
      </c>
      <c r="E150" t="s">
        <v>798</v>
      </c>
      <c r="F150" t="s">
        <v>966</v>
      </c>
      <c r="H150" s="16">
        <v>1</v>
      </c>
      <c r="I150" t="s">
        <v>799</v>
      </c>
      <c r="J150" t="s">
        <v>618</v>
      </c>
      <c r="K150" t="s">
        <v>2019</v>
      </c>
      <c r="L150" t="s">
        <v>27848</v>
      </c>
      <c r="M150" t="s">
        <v>739</v>
      </c>
      <c r="N150" t="s">
        <v>795</v>
      </c>
      <c r="O150" t="s">
        <v>818</v>
      </c>
      <c r="P150" t="s">
        <v>816</v>
      </c>
      <c r="Q150" t="s">
        <v>10430</v>
      </c>
      <c r="R150" t="s">
        <v>456</v>
      </c>
      <c r="S150" t="s">
        <v>598</v>
      </c>
      <c r="T150" s="16">
        <v>5</v>
      </c>
      <c r="U150" s="16">
        <v>4</v>
      </c>
      <c r="V150" s="16">
        <v>19</v>
      </c>
      <c r="W150" s="5">
        <v>2738001.63</v>
      </c>
      <c r="X150" s="5">
        <v>2738001.63</v>
      </c>
      <c r="Y150" s="5">
        <v>938382.23</v>
      </c>
      <c r="Z150" s="7">
        <v>1</v>
      </c>
      <c r="AA150" t="s">
        <v>27839</v>
      </c>
      <c r="AB150" s="5">
        <v>2738001.63</v>
      </c>
      <c r="AC150" t="s">
        <v>800</v>
      </c>
      <c r="AD150" s="17">
        <v>42358</v>
      </c>
      <c r="AE150" s="17">
        <v>43532</v>
      </c>
      <c r="AF150" s="17">
        <v>42352</v>
      </c>
      <c r="AG150" s="17">
        <v>44185</v>
      </c>
      <c r="AH150" s="17">
        <v>44185</v>
      </c>
      <c r="AI150" s="17">
        <v>44185</v>
      </c>
      <c r="AJ150" s="5">
        <v>0</v>
      </c>
      <c r="AK150" s="17">
        <v>44185</v>
      </c>
      <c r="AL150" t="s">
        <v>801</v>
      </c>
      <c r="AM150" t="s">
        <v>599</v>
      </c>
      <c r="AN150" s="17">
        <v>43410</v>
      </c>
      <c r="AP150" t="s">
        <v>10430</v>
      </c>
      <c r="AQ150" t="s">
        <v>970</v>
      </c>
      <c r="AR150" t="s">
        <v>28008</v>
      </c>
    </row>
    <row r="151" spans="2:44" ht="11" outlineLevel="1" x14ac:dyDescent="0.15">
      <c r="B151" t="s">
        <v>1689</v>
      </c>
      <c r="C151" t="s">
        <v>799</v>
      </c>
      <c r="D151" t="s">
        <v>799</v>
      </c>
      <c r="F151" t="s">
        <v>966</v>
      </c>
      <c r="H151" s="16">
        <v>1</v>
      </c>
      <c r="I151" t="s">
        <v>799</v>
      </c>
      <c r="J151" t="s">
        <v>617</v>
      </c>
      <c r="K151" t="s">
        <v>1589</v>
      </c>
      <c r="L151" t="s">
        <v>458</v>
      </c>
      <c r="M151" t="s">
        <v>1692</v>
      </c>
      <c r="N151" t="s">
        <v>1690</v>
      </c>
      <c r="O151" t="s">
        <v>827</v>
      </c>
      <c r="Q151" t="s">
        <v>966</v>
      </c>
      <c r="R151" t="s">
        <v>456</v>
      </c>
      <c r="S151" t="s">
        <v>598</v>
      </c>
      <c r="T151" s="16">
        <v>1</v>
      </c>
      <c r="U151" s="16">
        <v>0</v>
      </c>
      <c r="V151" s="16">
        <v>1</v>
      </c>
      <c r="W151" s="5">
        <v>2707776</v>
      </c>
      <c r="X151" s="5">
        <v>0</v>
      </c>
      <c r="Y151" s="5">
        <v>2707776</v>
      </c>
      <c r="Z151" s="7">
        <v>0</v>
      </c>
      <c r="AA151" t="s">
        <v>27845</v>
      </c>
      <c r="AB151" s="5">
        <v>2707776</v>
      </c>
      <c r="AC151" t="s">
        <v>810</v>
      </c>
      <c r="AD151" s="17">
        <v>42006</v>
      </c>
      <c r="AE151" s="17">
        <v>42006</v>
      </c>
      <c r="AF151" s="17">
        <v>41912</v>
      </c>
      <c r="AG151" s="17">
        <v>42276</v>
      </c>
      <c r="AH151" s="17">
        <v>42276</v>
      </c>
      <c r="AI151" s="17"/>
      <c r="AJ151" s="5">
        <v>2707776</v>
      </c>
      <c r="AK151" s="17">
        <v>42276</v>
      </c>
      <c r="AL151" t="s">
        <v>811</v>
      </c>
      <c r="AM151" t="s">
        <v>599</v>
      </c>
      <c r="AN151" s="17"/>
      <c r="AP151" t="s">
        <v>966</v>
      </c>
      <c r="AQ151" t="s">
        <v>970</v>
      </c>
      <c r="AR151" t="s">
        <v>28009</v>
      </c>
    </row>
    <row r="152" spans="2:44" ht="11" outlineLevel="1" x14ac:dyDescent="0.15">
      <c r="B152" t="s">
        <v>294</v>
      </c>
      <c r="C152" t="s">
        <v>27838</v>
      </c>
      <c r="D152" t="s">
        <v>797</v>
      </c>
      <c r="E152" t="s">
        <v>807</v>
      </c>
      <c r="F152" t="s">
        <v>10430</v>
      </c>
      <c r="G152" t="s">
        <v>808</v>
      </c>
      <c r="H152" s="16">
        <v>3</v>
      </c>
      <c r="I152" t="s">
        <v>815</v>
      </c>
      <c r="J152" t="s">
        <v>619</v>
      </c>
      <c r="K152" t="s">
        <v>1890</v>
      </c>
      <c r="L152" t="s">
        <v>458</v>
      </c>
      <c r="M152" t="s">
        <v>744</v>
      </c>
      <c r="N152" t="s">
        <v>829</v>
      </c>
      <c r="O152" t="s">
        <v>796</v>
      </c>
      <c r="P152" t="s">
        <v>828</v>
      </c>
      <c r="Q152" t="s">
        <v>10430</v>
      </c>
      <c r="R152" t="s">
        <v>456</v>
      </c>
      <c r="S152" t="s">
        <v>598</v>
      </c>
      <c r="T152" s="16">
        <v>7</v>
      </c>
      <c r="U152" s="16">
        <v>6</v>
      </c>
      <c r="V152" s="16">
        <v>39</v>
      </c>
      <c r="W152" s="5">
        <v>2735362.33</v>
      </c>
      <c r="X152" s="5">
        <v>2650060.4900000002</v>
      </c>
      <c r="Y152" s="5">
        <v>2989.61</v>
      </c>
      <c r="Z152" s="7">
        <v>0.96879999999999999</v>
      </c>
      <c r="AA152" t="s">
        <v>27839</v>
      </c>
      <c r="AB152" s="5">
        <v>2650060.4900000002</v>
      </c>
      <c r="AC152" t="s">
        <v>800</v>
      </c>
      <c r="AD152" s="17">
        <v>44463</v>
      </c>
      <c r="AE152" s="17">
        <v>45923</v>
      </c>
      <c r="AF152" s="17">
        <v>44223</v>
      </c>
      <c r="AG152" s="17">
        <v>46047</v>
      </c>
      <c r="AH152" s="17">
        <v>46047</v>
      </c>
      <c r="AI152" s="17">
        <v>46047</v>
      </c>
      <c r="AJ152" s="5">
        <v>186000000</v>
      </c>
      <c r="AK152" s="17">
        <v>46047</v>
      </c>
      <c r="AL152" t="s">
        <v>801</v>
      </c>
      <c r="AM152" t="s">
        <v>599</v>
      </c>
      <c r="AN152" s="17">
        <v>45874</v>
      </c>
      <c r="AP152" t="s">
        <v>10430</v>
      </c>
      <c r="AQ152" t="s">
        <v>970</v>
      </c>
      <c r="AR152" t="s">
        <v>28010</v>
      </c>
    </row>
    <row r="153" spans="2:44" ht="11" outlineLevel="1" x14ac:dyDescent="0.15">
      <c r="B153" t="s">
        <v>295</v>
      </c>
      <c r="C153" t="s">
        <v>27838</v>
      </c>
      <c r="D153" t="s">
        <v>797</v>
      </c>
      <c r="E153" t="s">
        <v>807</v>
      </c>
      <c r="F153" t="s">
        <v>10430</v>
      </c>
      <c r="G153" t="s">
        <v>831</v>
      </c>
      <c r="H153" s="16">
        <v>5</v>
      </c>
      <c r="I153" t="s">
        <v>815</v>
      </c>
      <c r="J153" t="s">
        <v>603</v>
      </c>
      <c r="K153" t="s">
        <v>1299</v>
      </c>
      <c r="L153" t="s">
        <v>458</v>
      </c>
      <c r="M153" t="s">
        <v>740</v>
      </c>
      <c r="N153" t="s">
        <v>829</v>
      </c>
      <c r="O153" t="s">
        <v>796</v>
      </c>
      <c r="P153" t="s">
        <v>830</v>
      </c>
      <c r="Q153" t="s">
        <v>10430</v>
      </c>
      <c r="R153" t="s">
        <v>456</v>
      </c>
      <c r="S153" t="s">
        <v>598</v>
      </c>
      <c r="T153" s="16">
        <v>8</v>
      </c>
      <c r="U153" s="16">
        <v>7</v>
      </c>
      <c r="V153" s="16">
        <v>25</v>
      </c>
      <c r="W153" s="5">
        <v>2588629.94</v>
      </c>
      <c r="X153" s="5">
        <v>2588629.94</v>
      </c>
      <c r="Y153" s="5">
        <v>1033419.78</v>
      </c>
      <c r="Z153" s="7">
        <v>1</v>
      </c>
      <c r="AA153" t="s">
        <v>27839</v>
      </c>
      <c r="AB153" s="5">
        <v>2588629.94</v>
      </c>
      <c r="AC153" t="s">
        <v>800</v>
      </c>
      <c r="AD153" s="17">
        <v>44596</v>
      </c>
      <c r="AE153" s="17">
        <v>46097</v>
      </c>
      <c r="AF153" s="17">
        <v>44223</v>
      </c>
      <c r="AG153" s="17">
        <v>46047</v>
      </c>
      <c r="AH153" s="17">
        <v>46047</v>
      </c>
      <c r="AI153" s="17">
        <v>46047</v>
      </c>
      <c r="AJ153" s="5">
        <v>186000000</v>
      </c>
      <c r="AK153" s="17">
        <v>46047</v>
      </c>
      <c r="AL153" t="s">
        <v>801</v>
      </c>
      <c r="AM153" t="s">
        <v>599</v>
      </c>
      <c r="AN153" s="17">
        <v>45975</v>
      </c>
      <c r="AP153" t="s">
        <v>10430</v>
      </c>
      <c r="AQ153" t="s">
        <v>970</v>
      </c>
      <c r="AR153" t="s">
        <v>28011</v>
      </c>
    </row>
    <row r="154" spans="2:44" ht="11" outlineLevel="1" x14ac:dyDescent="0.15">
      <c r="B154" t="s">
        <v>296</v>
      </c>
      <c r="C154" t="s">
        <v>799</v>
      </c>
      <c r="D154" t="s">
        <v>799</v>
      </c>
      <c r="F154" t="s">
        <v>966</v>
      </c>
      <c r="H154" s="16">
        <v>1</v>
      </c>
      <c r="I154" t="s">
        <v>799</v>
      </c>
      <c r="J154" t="s">
        <v>662</v>
      </c>
      <c r="K154" t="s">
        <v>1343</v>
      </c>
      <c r="L154" t="s">
        <v>27841</v>
      </c>
      <c r="M154" t="s">
        <v>738</v>
      </c>
      <c r="N154" t="s">
        <v>795</v>
      </c>
      <c r="O154" t="s">
        <v>818</v>
      </c>
      <c r="P154" t="s">
        <v>794</v>
      </c>
      <c r="Q154" t="s">
        <v>10430</v>
      </c>
      <c r="R154" t="s">
        <v>531</v>
      </c>
      <c r="S154" t="s">
        <v>636</v>
      </c>
      <c r="T154" s="16">
        <v>1</v>
      </c>
      <c r="U154" s="16">
        <v>0</v>
      </c>
      <c r="V154" s="16">
        <v>5</v>
      </c>
      <c r="W154" s="5">
        <v>2570682.5299999998</v>
      </c>
      <c r="X154" s="5">
        <v>2570682.5299999998</v>
      </c>
      <c r="Y154" s="5">
        <v>2570682.5299999998</v>
      </c>
      <c r="Z154" s="7">
        <v>1</v>
      </c>
      <c r="AA154" t="s">
        <v>27839</v>
      </c>
      <c r="AB154" s="5">
        <v>2570682.5299999998</v>
      </c>
      <c r="AC154" t="s">
        <v>800</v>
      </c>
      <c r="AD154" s="17">
        <v>42362</v>
      </c>
      <c r="AE154" s="17">
        <v>43001</v>
      </c>
      <c r="AF154" s="17">
        <v>42363</v>
      </c>
      <c r="AG154" s="17">
        <v>42961</v>
      </c>
      <c r="AH154" s="17">
        <v>42961</v>
      </c>
      <c r="AI154" s="17"/>
      <c r="AJ154" s="5">
        <v>2570682.5299999998</v>
      </c>
      <c r="AK154" s="17">
        <v>42961</v>
      </c>
      <c r="AL154" t="s">
        <v>811</v>
      </c>
      <c r="AM154" t="s">
        <v>599</v>
      </c>
      <c r="AN154" s="17"/>
      <c r="AP154" t="s">
        <v>966</v>
      </c>
      <c r="AQ154" t="s">
        <v>970</v>
      </c>
      <c r="AR154" t="s">
        <v>28012</v>
      </c>
    </row>
    <row r="155" spans="2:44" ht="11" outlineLevel="1" x14ac:dyDescent="0.15">
      <c r="B155" t="s">
        <v>297</v>
      </c>
      <c r="C155" t="s">
        <v>27838</v>
      </c>
      <c r="D155" t="s">
        <v>797</v>
      </c>
      <c r="E155" t="s">
        <v>798</v>
      </c>
      <c r="F155" t="s">
        <v>966</v>
      </c>
      <c r="H155" s="16">
        <v>1</v>
      </c>
      <c r="I155" t="s">
        <v>799</v>
      </c>
      <c r="J155" t="s">
        <v>661</v>
      </c>
      <c r="K155" t="s">
        <v>2293</v>
      </c>
      <c r="L155" t="s">
        <v>27861</v>
      </c>
      <c r="M155" t="s">
        <v>740</v>
      </c>
      <c r="N155" t="s">
        <v>795</v>
      </c>
      <c r="O155" t="s">
        <v>818</v>
      </c>
      <c r="P155" t="s">
        <v>806</v>
      </c>
      <c r="Q155" t="s">
        <v>10430</v>
      </c>
      <c r="R155" t="s">
        <v>531</v>
      </c>
      <c r="S155" t="s">
        <v>636</v>
      </c>
      <c r="T155" s="16">
        <v>8</v>
      </c>
      <c r="U155" s="16">
        <v>7</v>
      </c>
      <c r="V155" s="16">
        <v>10</v>
      </c>
      <c r="W155" s="5">
        <v>2532368.5</v>
      </c>
      <c r="X155" s="5">
        <v>1872956.5</v>
      </c>
      <c r="Y155" s="5">
        <v>1328459.3700000001</v>
      </c>
      <c r="Z155" s="7">
        <v>0.73960000000000004</v>
      </c>
      <c r="AA155" t="s">
        <v>27845</v>
      </c>
      <c r="AB155" s="5">
        <v>2532368.5</v>
      </c>
      <c r="AC155" t="s">
        <v>810</v>
      </c>
      <c r="AD155" s="17">
        <v>42018</v>
      </c>
      <c r="AE155" s="17">
        <v>42851</v>
      </c>
      <c r="AF155" s="17">
        <v>40422</v>
      </c>
      <c r="AG155" s="17">
        <v>42429</v>
      </c>
      <c r="AH155" s="17">
        <v>42429</v>
      </c>
      <c r="AI155" s="17">
        <v>42429</v>
      </c>
      <c r="AJ155" s="5">
        <v>5338275</v>
      </c>
      <c r="AK155" s="17">
        <v>42429</v>
      </c>
      <c r="AL155" t="s">
        <v>801</v>
      </c>
      <c r="AM155" t="s">
        <v>599</v>
      </c>
      <c r="AN155" s="17">
        <v>42377</v>
      </c>
      <c r="AP155" t="s">
        <v>10430</v>
      </c>
      <c r="AQ155" t="s">
        <v>970</v>
      </c>
      <c r="AR155" t="s">
        <v>28013</v>
      </c>
    </row>
    <row r="156" spans="2:44" ht="11" outlineLevel="1" x14ac:dyDescent="0.15">
      <c r="B156" t="s">
        <v>298</v>
      </c>
      <c r="C156" t="s">
        <v>799</v>
      </c>
      <c r="D156" t="s">
        <v>799</v>
      </c>
      <c r="F156" t="s">
        <v>966</v>
      </c>
      <c r="H156" s="16">
        <v>1</v>
      </c>
      <c r="I156" t="s">
        <v>799</v>
      </c>
      <c r="J156" t="s">
        <v>681</v>
      </c>
      <c r="K156" t="s">
        <v>1721</v>
      </c>
      <c r="L156" t="s">
        <v>27841</v>
      </c>
      <c r="M156" t="s">
        <v>750</v>
      </c>
      <c r="N156" t="s">
        <v>866</v>
      </c>
      <c r="O156" t="s">
        <v>796</v>
      </c>
      <c r="P156" t="s">
        <v>859</v>
      </c>
      <c r="Q156" t="s">
        <v>10430</v>
      </c>
      <c r="R156" t="s">
        <v>531</v>
      </c>
      <c r="S156" t="s">
        <v>636</v>
      </c>
      <c r="T156" s="16">
        <v>1</v>
      </c>
      <c r="U156" s="16">
        <v>0</v>
      </c>
      <c r="V156" s="16">
        <v>3</v>
      </c>
      <c r="W156" s="5">
        <v>2529500</v>
      </c>
      <c r="X156" s="5">
        <v>2529500</v>
      </c>
      <c r="Y156" s="5">
        <v>2529500</v>
      </c>
      <c r="Z156" s="7">
        <v>1</v>
      </c>
      <c r="AA156" t="s">
        <v>27839</v>
      </c>
      <c r="AB156" s="5">
        <v>2529500</v>
      </c>
      <c r="AC156" t="s">
        <v>800</v>
      </c>
      <c r="AD156" s="17">
        <v>42180</v>
      </c>
      <c r="AE156" s="17">
        <v>42517</v>
      </c>
      <c r="AF156" s="17">
        <v>42180</v>
      </c>
      <c r="AG156" s="17">
        <v>42576</v>
      </c>
      <c r="AH156" s="17">
        <v>42576</v>
      </c>
      <c r="AI156" s="17"/>
      <c r="AJ156" s="5">
        <v>2529500</v>
      </c>
      <c r="AK156" s="17">
        <v>42576</v>
      </c>
      <c r="AL156" t="s">
        <v>811</v>
      </c>
      <c r="AM156" t="s">
        <v>599</v>
      </c>
      <c r="AN156" s="17"/>
      <c r="AP156" t="s">
        <v>966</v>
      </c>
      <c r="AQ156" t="s">
        <v>970</v>
      </c>
      <c r="AR156" t="s">
        <v>28014</v>
      </c>
    </row>
    <row r="157" spans="2:44" ht="11" outlineLevel="1" x14ac:dyDescent="0.15">
      <c r="B157" t="s">
        <v>299</v>
      </c>
      <c r="C157" t="s">
        <v>799</v>
      </c>
      <c r="D157" t="s">
        <v>799</v>
      </c>
      <c r="F157" t="s">
        <v>966</v>
      </c>
      <c r="H157" s="16">
        <v>1</v>
      </c>
      <c r="I157" t="s">
        <v>799</v>
      </c>
      <c r="J157" t="s">
        <v>682</v>
      </c>
      <c r="K157" t="s">
        <v>1729</v>
      </c>
      <c r="L157" t="s">
        <v>28015</v>
      </c>
      <c r="M157" t="s">
        <v>740</v>
      </c>
      <c r="N157" t="s">
        <v>795</v>
      </c>
      <c r="O157" t="s">
        <v>825</v>
      </c>
      <c r="P157" t="s">
        <v>806</v>
      </c>
      <c r="Q157" t="s">
        <v>10430</v>
      </c>
      <c r="R157" t="s">
        <v>531</v>
      </c>
      <c r="S157" t="s">
        <v>636</v>
      </c>
      <c r="T157" s="16">
        <v>1</v>
      </c>
      <c r="U157" s="16">
        <v>0</v>
      </c>
      <c r="V157" s="16">
        <v>8</v>
      </c>
      <c r="W157" s="5">
        <v>2502678</v>
      </c>
      <c r="X157" s="5">
        <v>2502678</v>
      </c>
      <c r="Y157" s="5">
        <v>2502678</v>
      </c>
      <c r="Z157" s="7">
        <v>1</v>
      </c>
      <c r="AA157" t="s">
        <v>27839</v>
      </c>
      <c r="AB157" s="5">
        <v>2502678</v>
      </c>
      <c r="AC157" t="s">
        <v>800</v>
      </c>
      <c r="AD157" s="17">
        <v>45118</v>
      </c>
      <c r="AE157" s="17">
        <v>45952</v>
      </c>
      <c r="AF157" s="17">
        <v>45118</v>
      </c>
      <c r="AG157" s="17">
        <v>45716</v>
      </c>
      <c r="AH157" s="17">
        <v>45716</v>
      </c>
      <c r="AI157" s="17"/>
      <c r="AJ157" s="5">
        <v>2517938.1</v>
      </c>
      <c r="AK157" s="17">
        <v>45716</v>
      </c>
      <c r="AL157" t="s">
        <v>811</v>
      </c>
      <c r="AM157" t="s">
        <v>599</v>
      </c>
      <c r="AN157" s="17"/>
      <c r="AP157" t="s">
        <v>966</v>
      </c>
      <c r="AQ157" t="s">
        <v>970</v>
      </c>
      <c r="AR157" t="s">
        <v>28016</v>
      </c>
    </row>
    <row r="158" spans="2:44" ht="11" outlineLevel="1" x14ac:dyDescent="0.15">
      <c r="B158" t="s">
        <v>300</v>
      </c>
      <c r="C158" t="s">
        <v>27838</v>
      </c>
      <c r="D158" t="s">
        <v>797</v>
      </c>
      <c r="E158" t="s">
        <v>807</v>
      </c>
      <c r="F158" t="s">
        <v>10430</v>
      </c>
      <c r="H158" s="16">
        <v>1</v>
      </c>
      <c r="I158" t="s">
        <v>799</v>
      </c>
      <c r="J158" t="s">
        <v>683</v>
      </c>
      <c r="K158" t="s">
        <v>1733</v>
      </c>
      <c r="L158" t="s">
        <v>27896</v>
      </c>
      <c r="M158" t="s">
        <v>753</v>
      </c>
      <c r="N158" t="s">
        <v>795</v>
      </c>
      <c r="O158" t="s">
        <v>818</v>
      </c>
      <c r="P158" t="s">
        <v>806</v>
      </c>
      <c r="Q158" t="s">
        <v>10430</v>
      </c>
      <c r="R158" t="s">
        <v>645</v>
      </c>
      <c r="S158" t="s">
        <v>636</v>
      </c>
      <c r="T158" s="16">
        <v>2</v>
      </c>
      <c r="U158" s="16">
        <v>1</v>
      </c>
      <c r="V158" s="16">
        <v>5</v>
      </c>
      <c r="W158" s="5">
        <v>2500084.69</v>
      </c>
      <c r="X158" s="5">
        <v>2500084.69</v>
      </c>
      <c r="Y158" s="5">
        <v>4654011.42</v>
      </c>
      <c r="Z158" s="7">
        <v>1</v>
      </c>
      <c r="AA158" t="s">
        <v>27839</v>
      </c>
      <c r="AB158" s="5">
        <v>2500084.69</v>
      </c>
      <c r="AC158" t="s">
        <v>800</v>
      </c>
      <c r="AD158" s="17">
        <v>45853</v>
      </c>
      <c r="AE158" s="17">
        <v>46084</v>
      </c>
      <c r="AF158" s="17">
        <v>45645</v>
      </c>
      <c r="AG158" s="17">
        <v>47744</v>
      </c>
      <c r="AH158" s="17">
        <v>48078</v>
      </c>
      <c r="AI158" s="17">
        <v>47470</v>
      </c>
      <c r="AJ158" s="5">
        <v>999999999999</v>
      </c>
      <c r="AK158" s="17">
        <v>47470</v>
      </c>
      <c r="AL158" t="s">
        <v>801</v>
      </c>
      <c r="AM158" t="s">
        <v>599</v>
      </c>
      <c r="AN158" s="17">
        <v>47744</v>
      </c>
      <c r="AO158" t="s">
        <v>847</v>
      </c>
      <c r="AP158" t="s">
        <v>10430</v>
      </c>
      <c r="AQ158" t="s">
        <v>970</v>
      </c>
      <c r="AR158" t="s">
        <v>28017</v>
      </c>
    </row>
    <row r="159" spans="2:44" ht="11" outlineLevel="1" x14ac:dyDescent="0.15">
      <c r="B159" t="s">
        <v>301</v>
      </c>
      <c r="C159" t="s">
        <v>27838</v>
      </c>
      <c r="D159" t="s">
        <v>797</v>
      </c>
      <c r="E159" t="s">
        <v>798</v>
      </c>
      <c r="F159" t="s">
        <v>966</v>
      </c>
      <c r="H159" s="16">
        <v>1</v>
      </c>
      <c r="I159" t="s">
        <v>799</v>
      </c>
      <c r="J159" t="s">
        <v>608</v>
      </c>
      <c r="K159" t="s">
        <v>1184</v>
      </c>
      <c r="L159" t="s">
        <v>27866</v>
      </c>
      <c r="M159" t="s">
        <v>744</v>
      </c>
      <c r="N159" t="s">
        <v>795</v>
      </c>
      <c r="O159" t="s">
        <v>796</v>
      </c>
      <c r="P159" t="s">
        <v>806</v>
      </c>
      <c r="Q159" t="s">
        <v>10430</v>
      </c>
      <c r="R159" t="s">
        <v>531</v>
      </c>
      <c r="S159" t="s">
        <v>636</v>
      </c>
      <c r="T159" s="16">
        <v>7</v>
      </c>
      <c r="U159" s="16">
        <v>6</v>
      </c>
      <c r="V159" s="16">
        <v>6</v>
      </c>
      <c r="W159" s="5">
        <v>2434647</v>
      </c>
      <c r="X159" s="5">
        <v>-104804</v>
      </c>
      <c r="Y159" s="5">
        <v>676928.6</v>
      </c>
      <c r="Z159" s="7">
        <v>-4.2999999999999997E-2</v>
      </c>
      <c r="AA159" t="s">
        <v>27858</v>
      </c>
      <c r="AB159" s="5">
        <v>2434647</v>
      </c>
      <c r="AC159" t="s">
        <v>810</v>
      </c>
      <c r="AD159" s="17">
        <v>42235</v>
      </c>
      <c r="AE159" s="17">
        <v>42496</v>
      </c>
      <c r="AF159" s="17">
        <v>41418</v>
      </c>
      <c r="AG159" s="17">
        <v>42213</v>
      </c>
      <c r="AH159" s="17">
        <v>42213</v>
      </c>
      <c r="AI159" s="17">
        <v>41782</v>
      </c>
      <c r="AJ159" s="5">
        <v>4729240</v>
      </c>
      <c r="AK159" s="17">
        <v>41782</v>
      </c>
      <c r="AL159" t="s">
        <v>801</v>
      </c>
      <c r="AM159" t="s">
        <v>599</v>
      </c>
      <c r="AN159" s="17">
        <v>42213</v>
      </c>
      <c r="AP159" t="s">
        <v>10430</v>
      </c>
      <c r="AQ159" t="s">
        <v>970</v>
      </c>
      <c r="AR159" t="s">
        <v>28018</v>
      </c>
    </row>
    <row r="160" spans="2:44" ht="11" outlineLevel="1" x14ac:dyDescent="0.15">
      <c r="B160" t="s">
        <v>302</v>
      </c>
      <c r="C160" t="s">
        <v>27838</v>
      </c>
      <c r="D160" t="s">
        <v>854</v>
      </c>
      <c r="E160" t="s">
        <v>807</v>
      </c>
      <c r="F160" t="s">
        <v>10430</v>
      </c>
      <c r="G160" t="s">
        <v>869</v>
      </c>
      <c r="H160" s="16">
        <v>2</v>
      </c>
      <c r="I160" t="s">
        <v>809</v>
      </c>
      <c r="J160" t="s">
        <v>684</v>
      </c>
      <c r="K160" t="s">
        <v>1950</v>
      </c>
      <c r="L160" t="s">
        <v>28019</v>
      </c>
      <c r="M160" t="s">
        <v>748</v>
      </c>
      <c r="N160" t="s">
        <v>795</v>
      </c>
      <c r="O160" t="s">
        <v>825</v>
      </c>
      <c r="P160" t="s">
        <v>806</v>
      </c>
      <c r="Q160" t="s">
        <v>10430</v>
      </c>
      <c r="R160" t="s">
        <v>531</v>
      </c>
      <c r="S160" t="s">
        <v>636</v>
      </c>
      <c r="T160" s="16">
        <v>7</v>
      </c>
      <c r="U160" s="16">
        <v>6</v>
      </c>
      <c r="V160" s="16">
        <v>17</v>
      </c>
      <c r="W160" s="5">
        <v>2376017.71</v>
      </c>
      <c r="X160" s="5">
        <v>2376017.71</v>
      </c>
      <c r="Y160" s="5">
        <v>2340179.64</v>
      </c>
      <c r="Z160" s="7">
        <v>1</v>
      </c>
      <c r="AA160" t="s">
        <v>27839</v>
      </c>
      <c r="AB160" s="5">
        <v>2376017.71</v>
      </c>
      <c r="AC160" t="s">
        <v>800</v>
      </c>
      <c r="AD160" s="17">
        <v>44676</v>
      </c>
      <c r="AE160" s="17">
        <v>46091</v>
      </c>
      <c r="AF160" s="17">
        <v>44673</v>
      </c>
      <c r="AG160" s="17">
        <v>46458</v>
      </c>
      <c r="AH160" s="17">
        <v>46458</v>
      </c>
      <c r="AI160" s="17">
        <v>46498</v>
      </c>
      <c r="AJ160" s="5">
        <v>2500000</v>
      </c>
      <c r="AK160" s="17">
        <v>46498</v>
      </c>
      <c r="AL160" t="s">
        <v>855</v>
      </c>
      <c r="AM160" t="s">
        <v>666</v>
      </c>
      <c r="AN160" s="17">
        <v>46458</v>
      </c>
      <c r="AP160" t="s">
        <v>966</v>
      </c>
      <c r="AQ160" t="s">
        <v>970</v>
      </c>
      <c r="AR160" t="s">
        <v>28020</v>
      </c>
    </row>
    <row r="161" spans="2:44" ht="11" outlineLevel="1" x14ac:dyDescent="0.15">
      <c r="B161" t="s">
        <v>303</v>
      </c>
      <c r="C161" t="s">
        <v>27838</v>
      </c>
      <c r="D161" t="s">
        <v>854</v>
      </c>
      <c r="E161" t="s">
        <v>807</v>
      </c>
      <c r="F161" t="s">
        <v>10430</v>
      </c>
      <c r="H161" s="16">
        <v>1</v>
      </c>
      <c r="I161" t="s">
        <v>799</v>
      </c>
      <c r="J161" t="s">
        <v>685</v>
      </c>
      <c r="K161" t="s">
        <v>2058</v>
      </c>
      <c r="L161" t="s">
        <v>27933</v>
      </c>
      <c r="M161" t="s">
        <v>749</v>
      </c>
      <c r="N161" t="s">
        <v>795</v>
      </c>
      <c r="O161" t="s">
        <v>825</v>
      </c>
      <c r="P161" t="s">
        <v>806</v>
      </c>
      <c r="Q161" t="s">
        <v>10430</v>
      </c>
      <c r="R161" t="s">
        <v>531</v>
      </c>
      <c r="S161" t="s">
        <v>636</v>
      </c>
      <c r="T161" s="16">
        <v>5</v>
      </c>
      <c r="U161" s="16">
        <v>4</v>
      </c>
      <c r="V161" s="16">
        <v>17</v>
      </c>
      <c r="W161" s="5">
        <v>2355735.9900000002</v>
      </c>
      <c r="X161" s="5">
        <v>2355735.9900000002</v>
      </c>
      <c r="Y161" s="5">
        <v>1707250.11</v>
      </c>
      <c r="Z161" s="7">
        <v>1</v>
      </c>
      <c r="AA161" t="s">
        <v>27839</v>
      </c>
      <c r="AB161" s="5">
        <v>2355735.9900000002</v>
      </c>
      <c r="AC161" t="s">
        <v>800</v>
      </c>
      <c r="AD161" s="17">
        <v>44697</v>
      </c>
      <c r="AE161" s="17">
        <v>46055</v>
      </c>
      <c r="AF161" s="17">
        <v>44698</v>
      </c>
      <c r="AG161" s="17">
        <v>46523</v>
      </c>
      <c r="AH161" s="17">
        <v>46387</v>
      </c>
      <c r="AI161" s="17">
        <v>46523</v>
      </c>
      <c r="AJ161" s="5">
        <v>49500000</v>
      </c>
      <c r="AK161" s="17">
        <v>46523</v>
      </c>
      <c r="AL161" t="s">
        <v>855</v>
      </c>
      <c r="AM161" t="s">
        <v>666</v>
      </c>
      <c r="AN161" s="17">
        <v>46387</v>
      </c>
      <c r="AP161" t="s">
        <v>966</v>
      </c>
      <c r="AQ161" t="s">
        <v>970</v>
      </c>
      <c r="AR161" t="s">
        <v>28021</v>
      </c>
    </row>
    <row r="162" spans="2:44" ht="11" outlineLevel="1" x14ac:dyDescent="0.15">
      <c r="B162" t="s">
        <v>304</v>
      </c>
      <c r="C162" t="s">
        <v>27838</v>
      </c>
      <c r="D162" t="s">
        <v>835</v>
      </c>
      <c r="E162" t="s">
        <v>798</v>
      </c>
      <c r="F162" t="s">
        <v>966</v>
      </c>
      <c r="H162" s="16">
        <v>1</v>
      </c>
      <c r="I162" t="s">
        <v>799</v>
      </c>
      <c r="J162" t="s">
        <v>660</v>
      </c>
      <c r="K162" t="s">
        <v>1702</v>
      </c>
      <c r="L162" t="s">
        <v>27933</v>
      </c>
      <c r="M162" t="s">
        <v>740</v>
      </c>
      <c r="N162" t="s">
        <v>795</v>
      </c>
      <c r="O162" t="s">
        <v>796</v>
      </c>
      <c r="P162" t="s">
        <v>806</v>
      </c>
      <c r="Q162" t="s">
        <v>10430</v>
      </c>
      <c r="R162" t="s">
        <v>531</v>
      </c>
      <c r="S162" t="s">
        <v>636</v>
      </c>
      <c r="T162" s="16">
        <v>8</v>
      </c>
      <c r="U162" s="16">
        <v>7</v>
      </c>
      <c r="V162" s="16">
        <v>23</v>
      </c>
      <c r="W162" s="5">
        <v>2354971.04</v>
      </c>
      <c r="X162" s="5">
        <v>1304385.43</v>
      </c>
      <c r="Y162" s="5">
        <v>261561.58</v>
      </c>
      <c r="Z162" s="7">
        <v>0.55389999999999995</v>
      </c>
      <c r="AA162" t="s">
        <v>27845</v>
      </c>
      <c r="AB162" s="5">
        <v>2354971.04</v>
      </c>
      <c r="AC162" t="s">
        <v>810</v>
      </c>
      <c r="AD162" s="17">
        <v>42013</v>
      </c>
      <c r="AE162" s="17">
        <v>42858</v>
      </c>
      <c r="AF162" s="17">
        <v>40862</v>
      </c>
      <c r="AG162" s="17">
        <v>44514</v>
      </c>
      <c r="AH162" s="17">
        <v>44514</v>
      </c>
      <c r="AI162" s="17">
        <v>44514</v>
      </c>
      <c r="AJ162" s="5">
        <v>5000000</v>
      </c>
      <c r="AK162" s="17">
        <v>44514</v>
      </c>
      <c r="AL162" t="s">
        <v>836</v>
      </c>
      <c r="AM162" t="s">
        <v>631</v>
      </c>
      <c r="AN162" s="17">
        <v>42674</v>
      </c>
      <c r="AP162" t="s">
        <v>10430</v>
      </c>
      <c r="AQ162" t="s">
        <v>970</v>
      </c>
      <c r="AR162" t="s">
        <v>28022</v>
      </c>
    </row>
    <row r="163" spans="2:44" ht="11" outlineLevel="1" x14ac:dyDescent="0.15">
      <c r="B163" t="s">
        <v>305</v>
      </c>
      <c r="C163" t="s">
        <v>799</v>
      </c>
      <c r="D163" t="s">
        <v>799</v>
      </c>
      <c r="F163" t="s">
        <v>966</v>
      </c>
      <c r="H163" s="16">
        <v>1</v>
      </c>
      <c r="I163" t="s">
        <v>799</v>
      </c>
      <c r="J163" t="s">
        <v>675</v>
      </c>
      <c r="K163" t="s">
        <v>1756</v>
      </c>
      <c r="L163" t="s">
        <v>27841</v>
      </c>
      <c r="M163" t="s">
        <v>738</v>
      </c>
      <c r="N163" t="s">
        <v>795</v>
      </c>
      <c r="O163" t="s">
        <v>818</v>
      </c>
      <c r="P163" t="s">
        <v>794</v>
      </c>
      <c r="Q163" t="s">
        <v>10430</v>
      </c>
      <c r="R163" t="s">
        <v>531</v>
      </c>
      <c r="S163" t="s">
        <v>636</v>
      </c>
      <c r="T163" s="16">
        <v>1</v>
      </c>
      <c r="U163" s="16">
        <v>0</v>
      </c>
      <c r="V163" s="16">
        <v>11</v>
      </c>
      <c r="W163" s="5">
        <v>2317508.35</v>
      </c>
      <c r="X163" s="5">
        <v>2317508.35</v>
      </c>
      <c r="Y163" s="5">
        <v>2317508.35</v>
      </c>
      <c r="Z163" s="7">
        <v>1</v>
      </c>
      <c r="AA163" t="s">
        <v>27839</v>
      </c>
      <c r="AB163" s="5">
        <v>2317508.35</v>
      </c>
      <c r="AC163" t="s">
        <v>800</v>
      </c>
      <c r="AD163" s="17">
        <v>42643</v>
      </c>
      <c r="AE163" s="17">
        <v>44099</v>
      </c>
      <c r="AF163" s="17">
        <v>42643</v>
      </c>
      <c r="AG163" s="17">
        <v>43265</v>
      </c>
      <c r="AH163" s="17">
        <v>43265</v>
      </c>
      <c r="AI163" s="17"/>
      <c r="AJ163" s="5">
        <v>2317508.35</v>
      </c>
      <c r="AK163" s="17">
        <v>43265</v>
      </c>
      <c r="AL163" t="s">
        <v>811</v>
      </c>
      <c r="AM163" t="s">
        <v>599</v>
      </c>
      <c r="AN163" s="17"/>
      <c r="AP163" t="s">
        <v>966</v>
      </c>
      <c r="AQ163" t="s">
        <v>970</v>
      </c>
      <c r="AR163" t="s">
        <v>28023</v>
      </c>
    </row>
    <row r="164" spans="2:44" ht="11" outlineLevel="1" x14ac:dyDescent="0.15">
      <c r="B164" t="s">
        <v>306</v>
      </c>
      <c r="C164" t="s">
        <v>799</v>
      </c>
      <c r="D164" t="s">
        <v>799</v>
      </c>
      <c r="F164" t="s">
        <v>966</v>
      </c>
      <c r="H164" s="16">
        <v>1</v>
      </c>
      <c r="I164" t="s">
        <v>799</v>
      </c>
      <c r="J164" t="s">
        <v>640</v>
      </c>
      <c r="K164" t="s">
        <v>1044</v>
      </c>
      <c r="L164" t="s">
        <v>27841</v>
      </c>
      <c r="M164" t="s">
        <v>760</v>
      </c>
      <c r="N164" t="s">
        <v>795</v>
      </c>
      <c r="O164" t="s">
        <v>825</v>
      </c>
      <c r="P164" t="s">
        <v>850</v>
      </c>
      <c r="Q164" t="s">
        <v>10430</v>
      </c>
      <c r="R164" t="s">
        <v>531</v>
      </c>
      <c r="S164" t="s">
        <v>636</v>
      </c>
      <c r="T164" s="16">
        <v>1</v>
      </c>
      <c r="U164" s="16">
        <v>0</v>
      </c>
      <c r="V164" s="16">
        <v>3</v>
      </c>
      <c r="W164" s="5">
        <v>2313008</v>
      </c>
      <c r="X164" s="5">
        <v>2313008</v>
      </c>
      <c r="Y164" s="5">
        <v>2313008</v>
      </c>
      <c r="Z164" s="7">
        <v>1</v>
      </c>
      <c r="AA164" t="s">
        <v>27839</v>
      </c>
      <c r="AB164" s="5">
        <v>2313008</v>
      </c>
      <c r="AC164" t="s">
        <v>800</v>
      </c>
      <c r="AD164" s="17">
        <v>44972</v>
      </c>
      <c r="AE164" s="17">
        <v>45820</v>
      </c>
      <c r="AF164" s="17">
        <v>44972</v>
      </c>
      <c r="AG164" s="17">
        <v>45464</v>
      </c>
      <c r="AH164" s="17">
        <v>45464</v>
      </c>
      <c r="AI164" s="17"/>
      <c r="AJ164" s="5">
        <v>2313008</v>
      </c>
      <c r="AK164" s="17">
        <v>45464</v>
      </c>
      <c r="AL164" t="s">
        <v>811</v>
      </c>
      <c r="AM164" t="s">
        <v>599</v>
      </c>
      <c r="AN164" s="17"/>
      <c r="AP164" t="s">
        <v>966</v>
      </c>
      <c r="AQ164" t="s">
        <v>970</v>
      </c>
      <c r="AR164" t="s">
        <v>28024</v>
      </c>
    </row>
    <row r="165" spans="2:44" ht="11" outlineLevel="1" x14ac:dyDescent="0.15">
      <c r="B165" t="s">
        <v>307</v>
      </c>
      <c r="C165" t="s">
        <v>799</v>
      </c>
      <c r="D165" t="s">
        <v>799</v>
      </c>
      <c r="F165" t="s">
        <v>966</v>
      </c>
      <c r="H165" s="16">
        <v>1</v>
      </c>
      <c r="I165" t="s">
        <v>799</v>
      </c>
      <c r="J165" t="s">
        <v>686</v>
      </c>
      <c r="K165" t="s">
        <v>1764</v>
      </c>
      <c r="L165" t="s">
        <v>27841</v>
      </c>
      <c r="M165" t="s">
        <v>760</v>
      </c>
      <c r="N165" t="s">
        <v>795</v>
      </c>
      <c r="O165" t="s">
        <v>818</v>
      </c>
      <c r="P165" t="s">
        <v>850</v>
      </c>
      <c r="Q165" t="s">
        <v>10430</v>
      </c>
      <c r="R165" t="s">
        <v>531</v>
      </c>
      <c r="S165" t="s">
        <v>636</v>
      </c>
      <c r="T165" s="16">
        <v>1</v>
      </c>
      <c r="U165" s="16">
        <v>0</v>
      </c>
      <c r="V165" s="16">
        <v>2</v>
      </c>
      <c r="W165" s="5">
        <v>2223791</v>
      </c>
      <c r="X165" s="5">
        <v>203036</v>
      </c>
      <c r="Y165" s="5">
        <v>2223791</v>
      </c>
      <c r="Z165" s="7">
        <v>9.1300000000000006E-2</v>
      </c>
      <c r="AA165" t="s">
        <v>27845</v>
      </c>
      <c r="AB165" s="5">
        <v>2223791</v>
      </c>
      <c r="AC165" t="s">
        <v>810</v>
      </c>
      <c r="AD165" s="17">
        <v>42089</v>
      </c>
      <c r="AE165" s="17">
        <v>42178</v>
      </c>
      <c r="AF165" s="17">
        <v>41542</v>
      </c>
      <c r="AG165" s="17">
        <v>42295</v>
      </c>
      <c r="AH165" s="17">
        <v>42295</v>
      </c>
      <c r="AI165" s="17"/>
      <c r="AJ165" s="5">
        <v>2223791</v>
      </c>
      <c r="AK165" s="17">
        <v>42295</v>
      </c>
      <c r="AL165" t="s">
        <v>811</v>
      </c>
      <c r="AM165" t="s">
        <v>599</v>
      </c>
      <c r="AN165" s="17"/>
      <c r="AP165" t="s">
        <v>966</v>
      </c>
      <c r="AQ165" t="s">
        <v>970</v>
      </c>
      <c r="AR165" t="s">
        <v>28025</v>
      </c>
    </row>
    <row r="166" spans="2:44" ht="11" outlineLevel="1" x14ac:dyDescent="0.15">
      <c r="B166" t="s">
        <v>308</v>
      </c>
      <c r="C166" t="s">
        <v>27838</v>
      </c>
      <c r="D166" t="s">
        <v>854</v>
      </c>
      <c r="E166" t="s">
        <v>807</v>
      </c>
      <c r="F166" t="s">
        <v>10430</v>
      </c>
      <c r="G166" t="s">
        <v>870</v>
      </c>
      <c r="H166" s="16">
        <v>2</v>
      </c>
      <c r="I166" t="s">
        <v>809</v>
      </c>
      <c r="J166" t="s">
        <v>660</v>
      </c>
      <c r="K166" t="s">
        <v>1702</v>
      </c>
      <c r="L166" t="s">
        <v>27933</v>
      </c>
      <c r="M166" t="s">
        <v>740</v>
      </c>
      <c r="N166" t="s">
        <v>795</v>
      </c>
      <c r="O166" t="s">
        <v>825</v>
      </c>
      <c r="P166" t="s">
        <v>806</v>
      </c>
      <c r="Q166" t="s">
        <v>10430</v>
      </c>
      <c r="R166" t="s">
        <v>531</v>
      </c>
      <c r="S166" t="s">
        <v>636</v>
      </c>
      <c r="T166" s="16">
        <v>5</v>
      </c>
      <c r="U166" s="16">
        <v>4</v>
      </c>
      <c r="V166" s="16">
        <v>14</v>
      </c>
      <c r="W166" s="5">
        <v>2157650.75</v>
      </c>
      <c r="X166" s="5">
        <v>2157650.75</v>
      </c>
      <c r="Y166" s="5">
        <v>1957100.75</v>
      </c>
      <c r="Z166" s="7">
        <v>1</v>
      </c>
      <c r="AA166" t="s">
        <v>27839</v>
      </c>
      <c r="AB166" s="5">
        <v>2157650.75</v>
      </c>
      <c r="AC166" t="s">
        <v>800</v>
      </c>
      <c r="AD166" s="17">
        <v>44697</v>
      </c>
      <c r="AE166" s="17">
        <v>46097</v>
      </c>
      <c r="AF166" s="17">
        <v>44698</v>
      </c>
      <c r="AG166" s="17">
        <v>46523</v>
      </c>
      <c r="AH166" s="17">
        <v>46444</v>
      </c>
      <c r="AI166" s="17">
        <v>46523</v>
      </c>
      <c r="AJ166" s="5">
        <v>49500000</v>
      </c>
      <c r="AK166" s="17">
        <v>46523</v>
      </c>
      <c r="AL166" t="s">
        <v>855</v>
      </c>
      <c r="AM166" t="s">
        <v>666</v>
      </c>
      <c r="AN166" s="17">
        <v>46444</v>
      </c>
      <c r="AP166" t="s">
        <v>966</v>
      </c>
      <c r="AQ166" t="s">
        <v>970</v>
      </c>
      <c r="AR166" t="s">
        <v>28026</v>
      </c>
    </row>
    <row r="167" spans="2:44" ht="11" outlineLevel="1" x14ac:dyDescent="0.15">
      <c r="B167" t="s">
        <v>309</v>
      </c>
      <c r="C167" t="s">
        <v>27838</v>
      </c>
      <c r="D167" t="s">
        <v>835</v>
      </c>
      <c r="E167" t="s">
        <v>807</v>
      </c>
      <c r="F167" t="s">
        <v>10430</v>
      </c>
      <c r="H167" s="16">
        <v>1</v>
      </c>
      <c r="I167" t="s">
        <v>799</v>
      </c>
      <c r="J167" t="s">
        <v>687</v>
      </c>
      <c r="K167" t="s">
        <v>2727</v>
      </c>
      <c r="L167" t="s">
        <v>27902</v>
      </c>
      <c r="M167" t="s">
        <v>740</v>
      </c>
      <c r="N167" t="s">
        <v>795</v>
      </c>
      <c r="O167" t="s">
        <v>804</v>
      </c>
      <c r="P167" t="s">
        <v>806</v>
      </c>
      <c r="Q167" t="s">
        <v>10430</v>
      </c>
      <c r="R167" t="s">
        <v>531</v>
      </c>
      <c r="S167" t="s">
        <v>636</v>
      </c>
      <c r="T167" s="16">
        <v>20</v>
      </c>
      <c r="U167" s="16">
        <v>19</v>
      </c>
      <c r="V167" s="16">
        <v>29</v>
      </c>
      <c r="W167" s="5">
        <v>2113982.27</v>
      </c>
      <c r="X167" s="5">
        <v>2113982.27</v>
      </c>
      <c r="Y167" s="5">
        <v>761665.25</v>
      </c>
      <c r="Z167" s="7">
        <v>1</v>
      </c>
      <c r="AA167" t="s">
        <v>27839</v>
      </c>
      <c r="AB167" s="5">
        <v>2113982.27</v>
      </c>
      <c r="AC167" t="s">
        <v>800</v>
      </c>
      <c r="AD167" s="17">
        <v>44624</v>
      </c>
      <c r="AE167" s="17">
        <v>46073</v>
      </c>
      <c r="AF167" s="17">
        <v>44621</v>
      </c>
      <c r="AG167" s="17">
        <v>46446</v>
      </c>
      <c r="AH167" s="17">
        <v>46143</v>
      </c>
      <c r="AI167" s="17">
        <v>46446</v>
      </c>
      <c r="AJ167" s="5">
        <v>7500000</v>
      </c>
      <c r="AK167" s="17">
        <v>46446</v>
      </c>
      <c r="AL167" t="s">
        <v>836</v>
      </c>
      <c r="AM167" t="s">
        <v>631</v>
      </c>
      <c r="AN167" s="17">
        <v>46143</v>
      </c>
      <c r="AP167" t="s">
        <v>966</v>
      </c>
      <c r="AQ167" t="s">
        <v>970</v>
      </c>
      <c r="AR167" t="s">
        <v>28027</v>
      </c>
    </row>
    <row r="168" spans="2:44" ht="11" outlineLevel="1" x14ac:dyDescent="0.15">
      <c r="B168" t="s">
        <v>2185</v>
      </c>
      <c r="C168" t="s">
        <v>27838</v>
      </c>
      <c r="D168" t="s">
        <v>797</v>
      </c>
      <c r="E168" t="s">
        <v>798</v>
      </c>
      <c r="F168" t="s">
        <v>966</v>
      </c>
      <c r="H168" s="16">
        <v>1</v>
      </c>
      <c r="I168" t="s">
        <v>799</v>
      </c>
      <c r="J168" t="s">
        <v>1411</v>
      </c>
      <c r="K168" t="s">
        <v>1412</v>
      </c>
      <c r="L168" t="s">
        <v>458</v>
      </c>
      <c r="M168" t="s">
        <v>752</v>
      </c>
      <c r="N168" t="s">
        <v>824</v>
      </c>
      <c r="O168" t="s">
        <v>796</v>
      </c>
      <c r="Q168" t="s">
        <v>966</v>
      </c>
      <c r="R168" t="s">
        <v>437</v>
      </c>
      <c r="S168" t="s">
        <v>598</v>
      </c>
      <c r="T168" s="16">
        <v>8</v>
      </c>
      <c r="U168" s="16">
        <v>7</v>
      </c>
      <c r="V168" s="16">
        <v>31</v>
      </c>
      <c r="W168" s="5">
        <v>2106133.7599999998</v>
      </c>
      <c r="X168" s="5">
        <v>2106133.7599999998</v>
      </c>
      <c r="Y168" s="5">
        <v>-40817.230000000003</v>
      </c>
      <c r="Z168" s="7">
        <v>1</v>
      </c>
      <c r="AA168" t="s">
        <v>27839</v>
      </c>
      <c r="AB168" s="5">
        <v>2106133.7599999998</v>
      </c>
      <c r="AC168" t="s">
        <v>800</v>
      </c>
      <c r="AD168" s="17">
        <v>45134</v>
      </c>
      <c r="AE168" s="17">
        <v>46079</v>
      </c>
      <c r="AF168" s="17">
        <v>45139</v>
      </c>
      <c r="AG168" s="17">
        <v>46965</v>
      </c>
      <c r="AH168" s="17">
        <v>46965</v>
      </c>
      <c r="AI168" s="17">
        <v>46965</v>
      </c>
      <c r="AJ168" s="5">
        <v>58100000</v>
      </c>
      <c r="AK168" s="17">
        <v>46965</v>
      </c>
      <c r="AL168" t="s">
        <v>801</v>
      </c>
      <c r="AM168" t="s">
        <v>599</v>
      </c>
      <c r="AN168" s="17">
        <v>46112</v>
      </c>
      <c r="AP168" t="s">
        <v>10430</v>
      </c>
      <c r="AQ168" t="s">
        <v>970</v>
      </c>
      <c r="AR168" t="s">
        <v>28028</v>
      </c>
    </row>
    <row r="169" spans="2:44" ht="11" outlineLevel="1" x14ac:dyDescent="0.15">
      <c r="B169" t="s">
        <v>310</v>
      </c>
      <c r="C169" t="s">
        <v>27838</v>
      </c>
      <c r="D169" t="s">
        <v>854</v>
      </c>
      <c r="E169" t="s">
        <v>807</v>
      </c>
      <c r="F169" t="s">
        <v>10430</v>
      </c>
      <c r="G169" t="s">
        <v>870</v>
      </c>
      <c r="H169" s="16">
        <v>2</v>
      </c>
      <c r="I169" t="s">
        <v>815</v>
      </c>
      <c r="J169" t="s">
        <v>688</v>
      </c>
      <c r="K169" t="s">
        <v>2790</v>
      </c>
      <c r="L169" t="s">
        <v>27933</v>
      </c>
      <c r="M169" t="s">
        <v>740</v>
      </c>
      <c r="N169" t="s">
        <v>795</v>
      </c>
      <c r="O169" t="s">
        <v>825</v>
      </c>
      <c r="P169" t="s">
        <v>806</v>
      </c>
      <c r="Q169" t="s">
        <v>10430</v>
      </c>
      <c r="R169" t="s">
        <v>531</v>
      </c>
      <c r="S169" t="s">
        <v>636</v>
      </c>
      <c r="T169" s="16">
        <v>8</v>
      </c>
      <c r="U169" s="16">
        <v>7</v>
      </c>
      <c r="V169" s="16">
        <v>19</v>
      </c>
      <c r="W169" s="5">
        <v>2095020.99</v>
      </c>
      <c r="X169" s="5">
        <v>2095020.99</v>
      </c>
      <c r="Y169" s="5">
        <v>1506759.48</v>
      </c>
      <c r="Z169" s="7">
        <v>1</v>
      </c>
      <c r="AA169" t="s">
        <v>27839</v>
      </c>
      <c r="AB169" s="5">
        <v>2095020.99</v>
      </c>
      <c r="AC169" t="s">
        <v>800</v>
      </c>
      <c r="AD169" s="17">
        <v>44699</v>
      </c>
      <c r="AE169" s="17">
        <v>45981</v>
      </c>
      <c r="AF169" s="17">
        <v>44698</v>
      </c>
      <c r="AG169" s="17">
        <v>46525</v>
      </c>
      <c r="AH169" s="17">
        <v>46173</v>
      </c>
      <c r="AI169" s="17">
        <v>46525</v>
      </c>
      <c r="AJ169" s="5">
        <v>49500000</v>
      </c>
      <c r="AK169" s="17">
        <v>46525</v>
      </c>
      <c r="AL169" t="s">
        <v>855</v>
      </c>
      <c r="AM169" t="s">
        <v>666</v>
      </c>
      <c r="AN169" s="17">
        <v>46173</v>
      </c>
      <c r="AP169" t="s">
        <v>966</v>
      </c>
      <c r="AQ169" t="s">
        <v>970</v>
      </c>
      <c r="AR169" t="s">
        <v>28029</v>
      </c>
    </row>
    <row r="170" spans="2:44" ht="11" outlineLevel="1" x14ac:dyDescent="0.15">
      <c r="B170" t="s">
        <v>311</v>
      </c>
      <c r="C170" t="s">
        <v>799</v>
      </c>
      <c r="D170" t="s">
        <v>799</v>
      </c>
      <c r="F170" t="s">
        <v>966</v>
      </c>
      <c r="H170" s="16">
        <v>1</v>
      </c>
      <c r="I170" t="s">
        <v>799</v>
      </c>
      <c r="J170" t="s">
        <v>603</v>
      </c>
      <c r="K170" t="s">
        <v>1299</v>
      </c>
      <c r="L170" t="s">
        <v>27841</v>
      </c>
      <c r="M170" t="s">
        <v>738</v>
      </c>
      <c r="N170" t="s">
        <v>795</v>
      </c>
      <c r="O170" t="s">
        <v>818</v>
      </c>
      <c r="P170" t="s">
        <v>794</v>
      </c>
      <c r="Q170" t="s">
        <v>10430</v>
      </c>
      <c r="R170" t="s">
        <v>531</v>
      </c>
      <c r="S170" t="s">
        <v>636</v>
      </c>
      <c r="T170" s="16">
        <v>1</v>
      </c>
      <c r="U170" s="16">
        <v>0</v>
      </c>
      <c r="V170" s="16">
        <v>10</v>
      </c>
      <c r="W170" s="5">
        <v>2064188</v>
      </c>
      <c r="X170" s="5">
        <v>2064188</v>
      </c>
      <c r="Y170" s="5">
        <v>2064188</v>
      </c>
      <c r="Z170" s="7">
        <v>1</v>
      </c>
      <c r="AA170" t="s">
        <v>27839</v>
      </c>
      <c r="AB170" s="5">
        <v>2064188</v>
      </c>
      <c r="AC170" t="s">
        <v>800</v>
      </c>
      <c r="AD170" s="17">
        <v>42534</v>
      </c>
      <c r="AE170" s="17">
        <v>43230</v>
      </c>
      <c r="AF170" s="17">
        <v>42534</v>
      </c>
      <c r="AG170" s="17">
        <v>43075</v>
      </c>
      <c r="AH170" s="17">
        <v>43075</v>
      </c>
      <c r="AI170" s="17"/>
      <c r="AJ170" s="5">
        <v>2064188</v>
      </c>
      <c r="AK170" s="17">
        <v>43075</v>
      </c>
      <c r="AL170" t="s">
        <v>811</v>
      </c>
      <c r="AM170" t="s">
        <v>599</v>
      </c>
      <c r="AN170" s="17"/>
      <c r="AP170" t="s">
        <v>966</v>
      </c>
      <c r="AQ170" t="s">
        <v>970</v>
      </c>
      <c r="AR170" t="s">
        <v>28030</v>
      </c>
    </row>
    <row r="171" spans="2:44" ht="11" outlineLevel="1" x14ac:dyDescent="0.15">
      <c r="B171" t="s">
        <v>312</v>
      </c>
      <c r="C171" t="s">
        <v>27838</v>
      </c>
      <c r="D171" t="s">
        <v>797</v>
      </c>
      <c r="E171" t="s">
        <v>807</v>
      </c>
      <c r="F171" t="s">
        <v>10430</v>
      </c>
      <c r="G171" t="s">
        <v>831</v>
      </c>
      <c r="H171" s="16">
        <v>5</v>
      </c>
      <c r="I171" t="s">
        <v>815</v>
      </c>
      <c r="J171" t="s">
        <v>620</v>
      </c>
      <c r="K171" t="s">
        <v>2023</v>
      </c>
      <c r="L171" t="s">
        <v>458</v>
      </c>
      <c r="M171" t="s">
        <v>740</v>
      </c>
      <c r="N171" t="s">
        <v>795</v>
      </c>
      <c r="O171" t="s">
        <v>796</v>
      </c>
      <c r="P171" t="s">
        <v>806</v>
      </c>
      <c r="Q171" t="s">
        <v>10430</v>
      </c>
      <c r="R171" t="s">
        <v>456</v>
      </c>
      <c r="S171" t="s">
        <v>598</v>
      </c>
      <c r="T171" s="16">
        <v>3</v>
      </c>
      <c r="U171" s="16">
        <v>2</v>
      </c>
      <c r="V171" s="16">
        <v>9</v>
      </c>
      <c r="W171" s="5">
        <v>2051755.51</v>
      </c>
      <c r="X171" s="5">
        <v>2051755.51</v>
      </c>
      <c r="Y171" s="5">
        <v>2051550.84</v>
      </c>
      <c r="Z171" s="7">
        <v>1</v>
      </c>
      <c r="AA171" t="s">
        <v>27839</v>
      </c>
      <c r="AB171" s="5">
        <v>2051755.51</v>
      </c>
      <c r="AC171" t="s">
        <v>800</v>
      </c>
      <c r="AD171" s="17">
        <v>44448</v>
      </c>
      <c r="AE171" s="17">
        <v>46080</v>
      </c>
      <c r="AF171" s="17">
        <v>44223</v>
      </c>
      <c r="AG171" s="17">
        <v>46108</v>
      </c>
      <c r="AH171" s="17">
        <v>46108</v>
      </c>
      <c r="AI171" s="17">
        <v>46047</v>
      </c>
      <c r="AJ171" s="5">
        <v>529000000</v>
      </c>
      <c r="AK171" s="17">
        <v>46047</v>
      </c>
      <c r="AL171" t="s">
        <v>801</v>
      </c>
      <c r="AM171" t="s">
        <v>599</v>
      </c>
      <c r="AN171" s="17">
        <v>46108</v>
      </c>
      <c r="AP171" t="s">
        <v>10430</v>
      </c>
      <c r="AQ171" t="s">
        <v>970</v>
      </c>
      <c r="AR171" t="s">
        <v>28031</v>
      </c>
    </row>
    <row r="172" spans="2:44" ht="11" outlineLevel="1" x14ac:dyDescent="0.15">
      <c r="B172" t="s">
        <v>313</v>
      </c>
      <c r="C172" t="s">
        <v>799</v>
      </c>
      <c r="D172" t="s">
        <v>799</v>
      </c>
      <c r="F172" t="s">
        <v>966</v>
      </c>
      <c r="H172" s="16">
        <v>1</v>
      </c>
      <c r="I172" t="s">
        <v>799</v>
      </c>
      <c r="J172" t="s">
        <v>603</v>
      </c>
      <c r="K172" t="s">
        <v>1299</v>
      </c>
      <c r="L172" t="s">
        <v>27841</v>
      </c>
      <c r="M172" t="s">
        <v>738</v>
      </c>
      <c r="N172" t="s">
        <v>795</v>
      </c>
      <c r="O172" t="s">
        <v>818</v>
      </c>
      <c r="P172" t="s">
        <v>794</v>
      </c>
      <c r="Q172" t="s">
        <v>10430</v>
      </c>
      <c r="R172" t="s">
        <v>531</v>
      </c>
      <c r="S172" t="s">
        <v>636</v>
      </c>
      <c r="T172" s="16">
        <v>1</v>
      </c>
      <c r="U172" s="16">
        <v>0</v>
      </c>
      <c r="V172" s="16">
        <v>6</v>
      </c>
      <c r="W172" s="5">
        <v>2028837.99</v>
      </c>
      <c r="X172" s="5">
        <v>2028837.99</v>
      </c>
      <c r="Y172" s="5">
        <v>2028837.99</v>
      </c>
      <c r="Z172" s="7">
        <v>1</v>
      </c>
      <c r="AA172" t="s">
        <v>27839</v>
      </c>
      <c r="AB172" s="5">
        <v>2028837.99</v>
      </c>
      <c r="AC172" t="s">
        <v>800</v>
      </c>
      <c r="AD172" s="17">
        <v>43361</v>
      </c>
      <c r="AE172" s="17">
        <v>44300</v>
      </c>
      <c r="AF172" s="17">
        <v>43361</v>
      </c>
      <c r="AG172" s="17">
        <v>44266</v>
      </c>
      <c r="AH172" s="17">
        <v>44288</v>
      </c>
      <c r="AI172" s="17"/>
      <c r="AJ172" s="5">
        <v>2028837.99</v>
      </c>
      <c r="AK172" s="17">
        <v>44266</v>
      </c>
      <c r="AL172" t="s">
        <v>811</v>
      </c>
      <c r="AM172" t="s">
        <v>599</v>
      </c>
      <c r="AN172" s="17"/>
      <c r="AP172" t="s">
        <v>966</v>
      </c>
      <c r="AQ172" t="s">
        <v>970</v>
      </c>
      <c r="AR172" t="s">
        <v>28032</v>
      </c>
    </row>
    <row r="173" spans="2:44" ht="11" outlineLevel="1" x14ac:dyDescent="0.15">
      <c r="B173" t="s">
        <v>314</v>
      </c>
      <c r="C173" t="s">
        <v>799</v>
      </c>
      <c r="D173" t="s">
        <v>799</v>
      </c>
      <c r="F173" t="s">
        <v>966</v>
      </c>
      <c r="H173" s="16">
        <v>1</v>
      </c>
      <c r="I173" t="s">
        <v>799</v>
      </c>
      <c r="J173" t="s">
        <v>689</v>
      </c>
      <c r="K173" t="s">
        <v>1792</v>
      </c>
      <c r="L173" t="s">
        <v>27841</v>
      </c>
      <c r="M173" t="s">
        <v>741</v>
      </c>
      <c r="N173" t="s">
        <v>795</v>
      </c>
      <c r="O173" t="s">
        <v>818</v>
      </c>
      <c r="P173" t="s">
        <v>837</v>
      </c>
      <c r="Q173" t="s">
        <v>10430</v>
      </c>
      <c r="R173" t="s">
        <v>531</v>
      </c>
      <c r="S173" t="s">
        <v>636</v>
      </c>
      <c r="T173" s="16">
        <v>1</v>
      </c>
      <c r="U173" s="16">
        <v>0</v>
      </c>
      <c r="V173" s="16">
        <v>1</v>
      </c>
      <c r="W173" s="5">
        <v>2015805.51</v>
      </c>
      <c r="X173" s="5">
        <v>6662</v>
      </c>
      <c r="Y173" s="5">
        <v>2015805.51</v>
      </c>
      <c r="Z173" s="7">
        <v>3.3E-3</v>
      </c>
      <c r="AA173" t="s">
        <v>27845</v>
      </c>
      <c r="AB173" s="5">
        <v>2015805.51</v>
      </c>
      <c r="AC173" t="s">
        <v>810</v>
      </c>
      <c r="AD173" s="17">
        <v>42389</v>
      </c>
      <c r="AE173" s="17">
        <v>42389</v>
      </c>
      <c r="AF173" s="17">
        <v>41908</v>
      </c>
      <c r="AG173" s="17">
        <v>42392</v>
      </c>
      <c r="AH173" s="17">
        <v>42392</v>
      </c>
      <c r="AI173" s="17"/>
      <c r="AJ173" s="5">
        <v>2015805.51</v>
      </c>
      <c r="AK173" s="17">
        <v>42392</v>
      </c>
      <c r="AL173" t="s">
        <v>811</v>
      </c>
      <c r="AM173" t="s">
        <v>599</v>
      </c>
      <c r="AN173" s="17"/>
      <c r="AP173" t="s">
        <v>966</v>
      </c>
      <c r="AQ173" t="s">
        <v>970</v>
      </c>
      <c r="AR173" t="s">
        <v>28033</v>
      </c>
    </row>
    <row r="174" spans="2:44" ht="11" outlineLevel="1" x14ac:dyDescent="0.15">
      <c r="B174" t="s">
        <v>315</v>
      </c>
      <c r="C174" t="s">
        <v>799</v>
      </c>
      <c r="D174" t="s">
        <v>799</v>
      </c>
      <c r="F174" t="s">
        <v>966</v>
      </c>
      <c r="H174" s="16">
        <v>1</v>
      </c>
      <c r="I174" t="s">
        <v>799</v>
      </c>
      <c r="J174" t="s">
        <v>690</v>
      </c>
      <c r="K174" t="s">
        <v>1800</v>
      </c>
      <c r="L174" t="s">
        <v>27866</v>
      </c>
      <c r="M174" t="s">
        <v>757</v>
      </c>
      <c r="N174" t="s">
        <v>795</v>
      </c>
      <c r="O174" t="s">
        <v>826</v>
      </c>
      <c r="P174" t="s">
        <v>806</v>
      </c>
      <c r="Q174" t="s">
        <v>10430</v>
      </c>
      <c r="R174" t="s">
        <v>531</v>
      </c>
      <c r="S174" t="s">
        <v>636</v>
      </c>
      <c r="T174" s="16">
        <v>1</v>
      </c>
      <c r="U174" s="16">
        <v>0</v>
      </c>
      <c r="V174" s="16">
        <v>1</v>
      </c>
      <c r="W174" s="5">
        <v>1997920.48</v>
      </c>
      <c r="X174" s="5">
        <v>1997920.48</v>
      </c>
      <c r="Y174" s="5">
        <v>1997920.48</v>
      </c>
      <c r="Z174" s="7">
        <v>1</v>
      </c>
      <c r="AA174" t="s">
        <v>27839</v>
      </c>
      <c r="AB174" s="5">
        <v>1997920.48</v>
      </c>
      <c r="AC174" t="s">
        <v>800</v>
      </c>
      <c r="AD174" s="17">
        <v>45926</v>
      </c>
      <c r="AE174" s="17">
        <v>45926</v>
      </c>
      <c r="AF174" s="17">
        <v>45926</v>
      </c>
      <c r="AG174" s="17">
        <v>46150</v>
      </c>
      <c r="AH174" s="17">
        <v>46150</v>
      </c>
      <c r="AI174" s="17"/>
      <c r="AJ174" s="5">
        <v>1997920.48</v>
      </c>
      <c r="AK174" s="17">
        <v>46150</v>
      </c>
      <c r="AL174" t="s">
        <v>811</v>
      </c>
      <c r="AM174" t="s">
        <v>599</v>
      </c>
      <c r="AN174" s="17"/>
      <c r="AP174" t="s">
        <v>966</v>
      </c>
      <c r="AQ174" t="s">
        <v>970</v>
      </c>
      <c r="AR174" t="s">
        <v>28034</v>
      </c>
    </row>
    <row r="175" spans="2:44" ht="11" outlineLevel="1" x14ac:dyDescent="0.15">
      <c r="B175" t="s">
        <v>316</v>
      </c>
      <c r="C175" t="s">
        <v>799</v>
      </c>
      <c r="D175" t="s">
        <v>799</v>
      </c>
      <c r="F175" t="s">
        <v>966</v>
      </c>
      <c r="H175" s="16">
        <v>1</v>
      </c>
      <c r="I175" t="s">
        <v>799</v>
      </c>
      <c r="J175" t="s">
        <v>691</v>
      </c>
      <c r="K175" t="s">
        <v>1807</v>
      </c>
      <c r="L175" t="s">
        <v>27841</v>
      </c>
      <c r="M175" t="s">
        <v>743</v>
      </c>
      <c r="N175" t="s">
        <v>795</v>
      </c>
      <c r="O175" t="s">
        <v>818</v>
      </c>
      <c r="P175" t="s">
        <v>821</v>
      </c>
      <c r="Q175" t="s">
        <v>10430</v>
      </c>
      <c r="R175" t="s">
        <v>531</v>
      </c>
      <c r="S175" t="s">
        <v>636</v>
      </c>
      <c r="T175" s="16">
        <v>1</v>
      </c>
      <c r="U175" s="16">
        <v>0</v>
      </c>
      <c r="V175" s="16">
        <v>3</v>
      </c>
      <c r="W175" s="5">
        <v>1982674</v>
      </c>
      <c r="X175" s="5">
        <v>1982674</v>
      </c>
      <c r="Y175" s="5">
        <v>1982674</v>
      </c>
      <c r="Z175" s="7">
        <v>1</v>
      </c>
      <c r="AA175" t="s">
        <v>27839</v>
      </c>
      <c r="AB175" s="5">
        <v>1982674</v>
      </c>
      <c r="AC175" t="s">
        <v>800</v>
      </c>
      <c r="AD175" s="17">
        <v>43818</v>
      </c>
      <c r="AE175" s="17">
        <v>44369</v>
      </c>
      <c r="AF175" s="17">
        <v>43819</v>
      </c>
      <c r="AG175" s="17">
        <v>44429</v>
      </c>
      <c r="AH175" s="17">
        <v>44429</v>
      </c>
      <c r="AI175" s="17"/>
      <c r="AJ175" s="5">
        <v>1982674</v>
      </c>
      <c r="AK175" s="17">
        <v>44429</v>
      </c>
      <c r="AL175" t="s">
        <v>811</v>
      </c>
      <c r="AM175" t="s">
        <v>599</v>
      </c>
      <c r="AN175" s="17"/>
      <c r="AP175" t="s">
        <v>966</v>
      </c>
      <c r="AQ175" t="s">
        <v>970</v>
      </c>
      <c r="AR175" t="s">
        <v>28035</v>
      </c>
    </row>
    <row r="176" spans="2:44" ht="11" outlineLevel="1" x14ac:dyDescent="0.15">
      <c r="B176" t="s">
        <v>317</v>
      </c>
      <c r="C176" t="s">
        <v>799</v>
      </c>
      <c r="D176" t="s">
        <v>799</v>
      </c>
      <c r="F176" t="s">
        <v>966</v>
      </c>
      <c r="H176" s="16">
        <v>1</v>
      </c>
      <c r="I176" t="s">
        <v>799</v>
      </c>
      <c r="J176" t="s">
        <v>692</v>
      </c>
      <c r="K176" t="s">
        <v>1815</v>
      </c>
      <c r="L176" t="s">
        <v>27861</v>
      </c>
      <c r="M176" t="s">
        <v>748</v>
      </c>
      <c r="N176" t="s">
        <v>795</v>
      </c>
      <c r="O176" t="s">
        <v>796</v>
      </c>
      <c r="P176" t="s">
        <v>806</v>
      </c>
      <c r="Q176" t="s">
        <v>10430</v>
      </c>
      <c r="R176" t="s">
        <v>531</v>
      </c>
      <c r="S176" t="s">
        <v>636</v>
      </c>
      <c r="T176" s="16">
        <v>1</v>
      </c>
      <c r="U176" s="16">
        <v>0</v>
      </c>
      <c r="V176" s="16">
        <v>7</v>
      </c>
      <c r="W176" s="5">
        <v>1953461.25</v>
      </c>
      <c r="X176" s="5">
        <v>1953461.25</v>
      </c>
      <c r="Y176" s="5">
        <v>1953461.25</v>
      </c>
      <c r="Z176" s="7">
        <v>1</v>
      </c>
      <c r="AA176" t="s">
        <v>27839</v>
      </c>
      <c r="AB176" s="5">
        <v>1953461.25</v>
      </c>
      <c r="AC176" t="s">
        <v>800</v>
      </c>
      <c r="AD176" s="17">
        <v>45068</v>
      </c>
      <c r="AE176" s="17">
        <v>45251</v>
      </c>
      <c r="AF176" s="17">
        <v>45068</v>
      </c>
      <c r="AG176" s="17">
        <v>45291</v>
      </c>
      <c r="AH176" s="17">
        <v>45291</v>
      </c>
      <c r="AI176" s="17"/>
      <c r="AJ176" s="5">
        <v>2259691.25</v>
      </c>
      <c r="AK176" s="17">
        <v>45291</v>
      </c>
      <c r="AL176" t="s">
        <v>811</v>
      </c>
      <c r="AM176" t="s">
        <v>599</v>
      </c>
      <c r="AN176" s="17"/>
      <c r="AP176" t="s">
        <v>966</v>
      </c>
      <c r="AQ176" t="s">
        <v>970</v>
      </c>
      <c r="AR176" t="s">
        <v>28036</v>
      </c>
    </row>
    <row r="177" spans="2:44" ht="11" outlineLevel="1" x14ac:dyDescent="0.15">
      <c r="B177" t="s">
        <v>318</v>
      </c>
      <c r="C177" t="s">
        <v>27838</v>
      </c>
      <c r="D177" t="s">
        <v>797</v>
      </c>
      <c r="E177" t="s">
        <v>807</v>
      </c>
      <c r="F177" t="s">
        <v>10430</v>
      </c>
      <c r="G177" t="s">
        <v>822</v>
      </c>
      <c r="H177" s="16">
        <v>3</v>
      </c>
      <c r="I177" t="s">
        <v>815</v>
      </c>
      <c r="J177" t="s">
        <v>610</v>
      </c>
      <c r="K177" t="s">
        <v>1294</v>
      </c>
      <c r="L177" t="s">
        <v>27848</v>
      </c>
      <c r="M177" t="s">
        <v>743</v>
      </c>
      <c r="N177" t="s">
        <v>795</v>
      </c>
      <c r="O177" t="s">
        <v>818</v>
      </c>
      <c r="P177" t="s">
        <v>821</v>
      </c>
      <c r="Q177" t="s">
        <v>10430</v>
      </c>
      <c r="R177" t="s">
        <v>456</v>
      </c>
      <c r="S177" t="s">
        <v>598</v>
      </c>
      <c r="T177" s="16">
        <v>5</v>
      </c>
      <c r="U177" s="16">
        <v>4</v>
      </c>
      <c r="V177" s="16">
        <v>32</v>
      </c>
      <c r="W177" s="5">
        <v>1928851.36</v>
      </c>
      <c r="X177" s="5">
        <v>1928851.36</v>
      </c>
      <c r="Y177" s="5">
        <v>45705.56</v>
      </c>
      <c r="Z177" s="7">
        <v>1</v>
      </c>
      <c r="AA177" t="s">
        <v>27839</v>
      </c>
      <c r="AB177" s="5">
        <v>1928851.36</v>
      </c>
      <c r="AC177" t="s">
        <v>800</v>
      </c>
      <c r="AD177" s="17">
        <v>42184</v>
      </c>
      <c r="AE177" s="17">
        <v>42620</v>
      </c>
      <c r="AF177" s="17">
        <v>41316</v>
      </c>
      <c r="AG177" s="17">
        <v>42566</v>
      </c>
      <c r="AH177" s="17">
        <v>42566</v>
      </c>
      <c r="AI177" s="17">
        <v>42410</v>
      </c>
      <c r="AJ177" s="5">
        <v>136176436</v>
      </c>
      <c r="AK177" s="17">
        <v>42410</v>
      </c>
      <c r="AL177" t="s">
        <v>801</v>
      </c>
      <c r="AM177" t="s">
        <v>599</v>
      </c>
      <c r="AN177" s="17">
        <v>42566</v>
      </c>
      <c r="AP177" t="s">
        <v>10430</v>
      </c>
      <c r="AQ177" t="s">
        <v>970</v>
      </c>
      <c r="AR177" t="s">
        <v>28037</v>
      </c>
    </row>
    <row r="178" spans="2:44" ht="11" outlineLevel="1" x14ac:dyDescent="0.15">
      <c r="B178" t="s">
        <v>319</v>
      </c>
      <c r="C178" t="s">
        <v>799</v>
      </c>
      <c r="D178" t="s">
        <v>799</v>
      </c>
      <c r="F178" t="s">
        <v>966</v>
      </c>
      <c r="H178" s="16">
        <v>1</v>
      </c>
      <c r="I178" t="s">
        <v>799</v>
      </c>
      <c r="J178" t="s">
        <v>693</v>
      </c>
      <c r="K178" t="s">
        <v>1822</v>
      </c>
      <c r="L178" t="s">
        <v>28038</v>
      </c>
      <c r="M178" t="s">
        <v>759</v>
      </c>
      <c r="N178" t="s">
        <v>803</v>
      </c>
      <c r="O178" t="s">
        <v>804</v>
      </c>
      <c r="P178" t="s">
        <v>841</v>
      </c>
      <c r="Q178" t="s">
        <v>10430</v>
      </c>
      <c r="R178" t="s">
        <v>531</v>
      </c>
      <c r="S178" t="s">
        <v>636</v>
      </c>
      <c r="T178" s="16">
        <v>1</v>
      </c>
      <c r="U178" s="16">
        <v>0</v>
      </c>
      <c r="V178" s="16">
        <v>1</v>
      </c>
      <c r="W178" s="5">
        <v>1905140</v>
      </c>
      <c r="X178" s="5">
        <v>1905140</v>
      </c>
      <c r="Y178" s="5">
        <v>1905140</v>
      </c>
      <c r="Z178" s="7">
        <v>1</v>
      </c>
      <c r="AA178" t="s">
        <v>27839</v>
      </c>
      <c r="AB178" s="5">
        <v>1905140</v>
      </c>
      <c r="AC178" t="s">
        <v>800</v>
      </c>
      <c r="AD178" s="17">
        <v>45761</v>
      </c>
      <c r="AE178" s="17">
        <v>45761</v>
      </c>
      <c r="AF178" s="17">
        <v>45761</v>
      </c>
      <c r="AG178" s="17">
        <v>45907</v>
      </c>
      <c r="AH178" s="17">
        <v>45907</v>
      </c>
      <c r="AI178" s="17"/>
      <c r="AJ178" s="5">
        <v>3759780</v>
      </c>
      <c r="AK178" s="17">
        <v>45907</v>
      </c>
      <c r="AL178" t="s">
        <v>811</v>
      </c>
      <c r="AM178" t="s">
        <v>599</v>
      </c>
      <c r="AN178" s="17"/>
      <c r="AP178" t="s">
        <v>966</v>
      </c>
      <c r="AQ178" t="s">
        <v>970</v>
      </c>
      <c r="AR178" t="s">
        <v>28039</v>
      </c>
    </row>
    <row r="179" spans="2:44" ht="11" outlineLevel="1" x14ac:dyDescent="0.15">
      <c r="B179" t="s">
        <v>320</v>
      </c>
      <c r="C179" t="s">
        <v>799</v>
      </c>
      <c r="D179" t="s">
        <v>799</v>
      </c>
      <c r="F179" t="s">
        <v>966</v>
      </c>
      <c r="H179" s="16">
        <v>1</v>
      </c>
      <c r="I179" t="s">
        <v>799</v>
      </c>
      <c r="J179" t="s">
        <v>640</v>
      </c>
      <c r="K179" t="s">
        <v>1044</v>
      </c>
      <c r="L179" t="s">
        <v>27952</v>
      </c>
      <c r="M179" t="s">
        <v>750</v>
      </c>
      <c r="N179" t="s">
        <v>795</v>
      </c>
      <c r="O179" t="s">
        <v>827</v>
      </c>
      <c r="P179" t="s">
        <v>859</v>
      </c>
      <c r="Q179" t="s">
        <v>10430</v>
      </c>
      <c r="R179" t="s">
        <v>531</v>
      </c>
      <c r="S179" t="s">
        <v>636</v>
      </c>
      <c r="T179" s="16">
        <v>1</v>
      </c>
      <c r="U179" s="16">
        <v>0</v>
      </c>
      <c r="V179" s="16">
        <v>3</v>
      </c>
      <c r="W179" s="5">
        <v>1886676.1</v>
      </c>
      <c r="X179" s="5">
        <v>1886676.1</v>
      </c>
      <c r="Y179" s="5">
        <v>1886676.1</v>
      </c>
      <c r="Z179" s="7">
        <v>1</v>
      </c>
      <c r="AA179" t="s">
        <v>27839</v>
      </c>
      <c r="AB179" s="5">
        <v>1886676.1</v>
      </c>
      <c r="AC179" t="s">
        <v>800</v>
      </c>
      <c r="AD179" s="17">
        <v>45124</v>
      </c>
      <c r="AE179" s="17">
        <v>45231</v>
      </c>
      <c r="AF179" s="17">
        <v>45124</v>
      </c>
      <c r="AG179" s="17">
        <v>45283</v>
      </c>
      <c r="AH179" s="17">
        <v>45283</v>
      </c>
      <c r="AI179" s="17"/>
      <c r="AJ179" s="5">
        <v>1886676.1</v>
      </c>
      <c r="AK179" s="17">
        <v>45283</v>
      </c>
      <c r="AL179" t="s">
        <v>811</v>
      </c>
      <c r="AM179" t="s">
        <v>599</v>
      </c>
      <c r="AN179" s="17"/>
      <c r="AP179" t="s">
        <v>966</v>
      </c>
      <c r="AQ179" t="s">
        <v>970</v>
      </c>
      <c r="AR179" t="s">
        <v>28040</v>
      </c>
    </row>
    <row r="180" spans="2:44" ht="11" outlineLevel="1" x14ac:dyDescent="0.15">
      <c r="B180" t="s">
        <v>321</v>
      </c>
      <c r="C180" t="s">
        <v>799</v>
      </c>
      <c r="D180" t="s">
        <v>799</v>
      </c>
      <c r="F180" t="s">
        <v>966</v>
      </c>
      <c r="H180" s="16">
        <v>1</v>
      </c>
      <c r="I180" t="s">
        <v>799</v>
      </c>
      <c r="J180" t="s">
        <v>694</v>
      </c>
      <c r="K180" t="s">
        <v>1832</v>
      </c>
      <c r="L180" t="s">
        <v>28041</v>
      </c>
      <c r="M180" t="s">
        <v>741</v>
      </c>
      <c r="N180" t="s">
        <v>795</v>
      </c>
      <c r="O180" t="s">
        <v>825</v>
      </c>
      <c r="P180" t="s">
        <v>837</v>
      </c>
      <c r="Q180" t="s">
        <v>10430</v>
      </c>
      <c r="R180" t="s">
        <v>531</v>
      </c>
      <c r="S180" t="s">
        <v>636</v>
      </c>
      <c r="T180" s="16">
        <v>1</v>
      </c>
      <c r="U180" s="16">
        <v>0</v>
      </c>
      <c r="V180" s="16">
        <v>3</v>
      </c>
      <c r="W180" s="5">
        <v>1873366</v>
      </c>
      <c r="X180" s="5">
        <v>1873366</v>
      </c>
      <c r="Y180" s="5">
        <v>-1873366</v>
      </c>
      <c r="Z180" s="7">
        <v>1</v>
      </c>
      <c r="AA180" t="s">
        <v>27839</v>
      </c>
      <c r="AB180" s="5">
        <v>1873366</v>
      </c>
      <c r="AC180" t="s">
        <v>800</v>
      </c>
      <c r="AD180" s="17">
        <v>45834</v>
      </c>
      <c r="AE180" s="17">
        <v>46076</v>
      </c>
      <c r="AF180" s="17">
        <v>45834</v>
      </c>
      <c r="AG180" s="17">
        <v>46384</v>
      </c>
      <c r="AH180" s="17">
        <v>46384</v>
      </c>
      <c r="AI180" s="17"/>
      <c r="AJ180" s="5">
        <v>3422532</v>
      </c>
      <c r="AK180" s="17">
        <v>46384</v>
      </c>
      <c r="AL180" t="s">
        <v>811</v>
      </c>
      <c r="AM180" t="s">
        <v>599</v>
      </c>
      <c r="AN180" s="17"/>
      <c r="AP180" t="s">
        <v>966</v>
      </c>
      <c r="AQ180" t="s">
        <v>970</v>
      </c>
      <c r="AR180" t="s">
        <v>28042</v>
      </c>
    </row>
    <row r="181" spans="2:44" ht="11" outlineLevel="1" x14ac:dyDescent="0.15">
      <c r="B181" t="s">
        <v>322</v>
      </c>
      <c r="C181" t="s">
        <v>799</v>
      </c>
      <c r="D181" t="s">
        <v>799</v>
      </c>
      <c r="F181" t="s">
        <v>966</v>
      </c>
      <c r="H181" s="16">
        <v>1</v>
      </c>
      <c r="I181" t="s">
        <v>799</v>
      </c>
      <c r="J181" t="s">
        <v>676</v>
      </c>
      <c r="K181" t="s">
        <v>1579</v>
      </c>
      <c r="L181" t="s">
        <v>28043</v>
      </c>
      <c r="M181" t="s">
        <v>740</v>
      </c>
      <c r="N181" t="s">
        <v>795</v>
      </c>
      <c r="O181" t="s">
        <v>818</v>
      </c>
      <c r="P181" t="s">
        <v>806</v>
      </c>
      <c r="Q181" t="s">
        <v>10430</v>
      </c>
      <c r="R181" t="s">
        <v>531</v>
      </c>
      <c r="S181" t="s">
        <v>636</v>
      </c>
      <c r="T181" s="16">
        <v>1</v>
      </c>
      <c r="U181" s="16">
        <v>0</v>
      </c>
      <c r="V181" s="16">
        <v>3</v>
      </c>
      <c r="W181" s="5">
        <v>1833234</v>
      </c>
      <c r="X181" s="5">
        <v>1833234</v>
      </c>
      <c r="Y181" s="5">
        <v>1833234</v>
      </c>
      <c r="Z181" s="7">
        <v>1</v>
      </c>
      <c r="AA181" t="s">
        <v>27839</v>
      </c>
      <c r="AB181" s="5">
        <v>1833234</v>
      </c>
      <c r="AC181" t="s">
        <v>800</v>
      </c>
      <c r="AD181" s="17">
        <v>45413</v>
      </c>
      <c r="AE181" s="17">
        <v>45756</v>
      </c>
      <c r="AF181" s="17">
        <v>45413</v>
      </c>
      <c r="AG181" s="17">
        <v>45562</v>
      </c>
      <c r="AH181" s="17">
        <v>45562</v>
      </c>
      <c r="AI181" s="17"/>
      <c r="AJ181" s="5">
        <v>1856754</v>
      </c>
      <c r="AK181" s="17">
        <v>45562</v>
      </c>
      <c r="AL181" t="s">
        <v>811</v>
      </c>
      <c r="AM181" t="s">
        <v>599</v>
      </c>
      <c r="AN181" s="17"/>
      <c r="AP181" t="s">
        <v>966</v>
      </c>
      <c r="AQ181" t="s">
        <v>970</v>
      </c>
      <c r="AR181" t="s">
        <v>28044</v>
      </c>
    </row>
    <row r="182" spans="2:44" ht="11" outlineLevel="1" x14ac:dyDescent="0.15">
      <c r="B182" t="s">
        <v>323</v>
      </c>
      <c r="C182" t="s">
        <v>799</v>
      </c>
      <c r="D182" t="s">
        <v>799</v>
      </c>
      <c r="F182" t="s">
        <v>966</v>
      </c>
      <c r="H182" s="16">
        <v>1</v>
      </c>
      <c r="I182" t="s">
        <v>799</v>
      </c>
      <c r="J182" t="s">
        <v>691</v>
      </c>
      <c r="K182" t="s">
        <v>1807</v>
      </c>
      <c r="L182" t="s">
        <v>27841</v>
      </c>
      <c r="M182" t="s">
        <v>743</v>
      </c>
      <c r="N182" t="s">
        <v>795</v>
      </c>
      <c r="O182" t="s">
        <v>825</v>
      </c>
      <c r="P182" t="s">
        <v>821</v>
      </c>
      <c r="Q182" t="s">
        <v>10430</v>
      </c>
      <c r="R182" t="s">
        <v>531</v>
      </c>
      <c r="S182" t="s">
        <v>636</v>
      </c>
      <c r="T182" s="16">
        <v>1</v>
      </c>
      <c r="U182" s="16">
        <v>0</v>
      </c>
      <c r="V182" s="16">
        <v>5</v>
      </c>
      <c r="W182" s="5">
        <v>1832745</v>
      </c>
      <c r="X182" s="5">
        <v>1832745</v>
      </c>
      <c r="Y182" s="5">
        <v>1832745</v>
      </c>
      <c r="Z182" s="7">
        <v>1</v>
      </c>
      <c r="AA182" t="s">
        <v>27839</v>
      </c>
      <c r="AB182" s="5">
        <v>1832745</v>
      </c>
      <c r="AC182" t="s">
        <v>800</v>
      </c>
      <c r="AD182" s="17">
        <v>44034</v>
      </c>
      <c r="AE182" s="17">
        <v>44802</v>
      </c>
      <c r="AF182" s="17">
        <v>44036</v>
      </c>
      <c r="AG182" s="17">
        <v>44939</v>
      </c>
      <c r="AH182" s="17">
        <v>44939</v>
      </c>
      <c r="AI182" s="17"/>
      <c r="AJ182" s="5">
        <v>1832745</v>
      </c>
      <c r="AK182" s="17">
        <v>44939</v>
      </c>
      <c r="AL182" t="s">
        <v>811</v>
      </c>
      <c r="AM182" t="s">
        <v>599</v>
      </c>
      <c r="AN182" s="17"/>
      <c r="AP182" t="s">
        <v>966</v>
      </c>
      <c r="AQ182" t="s">
        <v>970</v>
      </c>
      <c r="AR182" t="s">
        <v>28045</v>
      </c>
    </row>
    <row r="183" spans="2:44" ht="11" outlineLevel="1" x14ac:dyDescent="0.15">
      <c r="B183" t="s">
        <v>324</v>
      </c>
      <c r="C183" t="s">
        <v>27838</v>
      </c>
      <c r="D183" t="s">
        <v>797</v>
      </c>
      <c r="E183" t="s">
        <v>807</v>
      </c>
      <c r="F183" t="s">
        <v>10430</v>
      </c>
      <c r="H183" s="16">
        <v>1</v>
      </c>
      <c r="I183" t="s">
        <v>799</v>
      </c>
      <c r="J183" t="s">
        <v>695</v>
      </c>
      <c r="K183" t="s">
        <v>1865</v>
      </c>
      <c r="L183" t="s">
        <v>27896</v>
      </c>
      <c r="M183" t="s">
        <v>751</v>
      </c>
      <c r="N183" t="s">
        <v>795</v>
      </c>
      <c r="O183" t="s">
        <v>818</v>
      </c>
      <c r="P183" t="s">
        <v>806</v>
      </c>
      <c r="Q183" t="s">
        <v>10430</v>
      </c>
      <c r="R183" t="s">
        <v>645</v>
      </c>
      <c r="S183" t="s">
        <v>636</v>
      </c>
      <c r="T183" s="16">
        <v>2</v>
      </c>
      <c r="U183" s="16">
        <v>1</v>
      </c>
      <c r="V183" s="16">
        <v>1</v>
      </c>
      <c r="W183" s="5">
        <v>1766944.77</v>
      </c>
      <c r="X183" s="5">
        <v>1766944.77</v>
      </c>
      <c r="Y183" s="5">
        <v>15984235.77</v>
      </c>
      <c r="Z183" s="7">
        <v>1</v>
      </c>
      <c r="AA183" t="s">
        <v>27839</v>
      </c>
      <c r="AB183" s="5">
        <v>1766944.77</v>
      </c>
      <c r="AC183" t="s">
        <v>800</v>
      </c>
      <c r="AD183" s="17">
        <v>45902</v>
      </c>
      <c r="AE183" s="17">
        <v>45902</v>
      </c>
      <c r="AF183" s="17">
        <v>45602</v>
      </c>
      <c r="AG183" s="17">
        <v>47427</v>
      </c>
      <c r="AH183" s="17">
        <v>47728</v>
      </c>
      <c r="AI183" s="17">
        <v>47427</v>
      </c>
      <c r="AJ183" s="5">
        <v>999999999999</v>
      </c>
      <c r="AK183" s="17">
        <v>47427</v>
      </c>
      <c r="AL183" t="s">
        <v>801</v>
      </c>
      <c r="AM183" t="s">
        <v>599</v>
      </c>
      <c r="AN183" s="17">
        <v>46267</v>
      </c>
      <c r="AO183" t="s">
        <v>847</v>
      </c>
      <c r="AP183" t="s">
        <v>10430</v>
      </c>
      <c r="AQ183" t="s">
        <v>970</v>
      </c>
      <c r="AR183" t="s">
        <v>28046</v>
      </c>
    </row>
    <row r="184" spans="2:44" ht="11" outlineLevel="1" x14ac:dyDescent="0.15">
      <c r="B184" t="s">
        <v>325</v>
      </c>
      <c r="C184" t="s">
        <v>799</v>
      </c>
      <c r="D184" t="s">
        <v>799</v>
      </c>
      <c r="F184" t="s">
        <v>966</v>
      </c>
      <c r="H184" s="16">
        <v>1</v>
      </c>
      <c r="I184" t="s">
        <v>799</v>
      </c>
      <c r="J184" t="s">
        <v>696</v>
      </c>
      <c r="K184" t="s">
        <v>1869</v>
      </c>
      <c r="L184" t="s">
        <v>27959</v>
      </c>
      <c r="M184" t="s">
        <v>746</v>
      </c>
      <c r="N184" t="s">
        <v>795</v>
      </c>
      <c r="O184" t="s">
        <v>825</v>
      </c>
      <c r="P184" t="s">
        <v>806</v>
      </c>
      <c r="Q184" t="s">
        <v>10430</v>
      </c>
      <c r="R184" t="s">
        <v>531</v>
      </c>
      <c r="S184" t="s">
        <v>636</v>
      </c>
      <c r="T184" s="16">
        <v>1</v>
      </c>
      <c r="U184" s="16">
        <v>0</v>
      </c>
      <c r="V184" s="16">
        <v>2</v>
      </c>
      <c r="W184" s="5">
        <v>1765573.28</v>
      </c>
      <c r="X184" s="5">
        <v>1765573.28</v>
      </c>
      <c r="Y184" s="5">
        <v>5275196.83</v>
      </c>
      <c r="Z184" s="7">
        <v>1</v>
      </c>
      <c r="AA184" t="s">
        <v>27839</v>
      </c>
      <c r="AB184" s="5">
        <v>1765573.28</v>
      </c>
      <c r="AC184" t="s">
        <v>800</v>
      </c>
      <c r="AD184" s="17">
        <v>45987</v>
      </c>
      <c r="AE184" s="17">
        <v>46077</v>
      </c>
      <c r="AF184" s="17">
        <v>45979</v>
      </c>
      <c r="AG184" s="17">
        <v>46344</v>
      </c>
      <c r="AH184" s="17">
        <v>46357</v>
      </c>
      <c r="AI184" s="17"/>
      <c r="AJ184" s="5">
        <v>1784723.24</v>
      </c>
      <c r="AK184" s="17">
        <v>46344</v>
      </c>
      <c r="AL184" t="s">
        <v>811</v>
      </c>
      <c r="AM184" t="s">
        <v>599</v>
      </c>
      <c r="AN184" s="17"/>
      <c r="AP184" t="s">
        <v>966</v>
      </c>
      <c r="AQ184" t="s">
        <v>970</v>
      </c>
      <c r="AR184" t="s">
        <v>28047</v>
      </c>
    </row>
    <row r="185" spans="2:44" ht="11" outlineLevel="1" x14ac:dyDescent="0.15">
      <c r="B185" t="s">
        <v>326</v>
      </c>
      <c r="C185" t="s">
        <v>27838</v>
      </c>
      <c r="D185" t="s">
        <v>797</v>
      </c>
      <c r="E185" t="s">
        <v>807</v>
      </c>
      <c r="F185" t="s">
        <v>10430</v>
      </c>
      <c r="G185" t="s">
        <v>831</v>
      </c>
      <c r="H185" s="16">
        <v>5</v>
      </c>
      <c r="I185" t="s">
        <v>815</v>
      </c>
      <c r="J185" t="s">
        <v>621</v>
      </c>
      <c r="K185" t="s">
        <v>1819</v>
      </c>
      <c r="L185" t="s">
        <v>458</v>
      </c>
      <c r="M185" t="s">
        <v>740</v>
      </c>
      <c r="N185" t="s">
        <v>795</v>
      </c>
      <c r="O185" t="s">
        <v>796</v>
      </c>
      <c r="P185" t="s">
        <v>806</v>
      </c>
      <c r="Q185" t="s">
        <v>10430</v>
      </c>
      <c r="R185" t="s">
        <v>456</v>
      </c>
      <c r="S185" t="s">
        <v>598</v>
      </c>
      <c r="T185" s="16">
        <v>3</v>
      </c>
      <c r="U185" s="16">
        <v>2</v>
      </c>
      <c r="V185" s="16">
        <v>8</v>
      </c>
      <c r="W185" s="5">
        <v>1743877.76</v>
      </c>
      <c r="X185" s="5">
        <v>1743877.76</v>
      </c>
      <c r="Y185" s="5">
        <v>1744877.76</v>
      </c>
      <c r="Z185" s="7">
        <v>1</v>
      </c>
      <c r="AA185" t="s">
        <v>27839</v>
      </c>
      <c r="AB185" s="5">
        <v>1743877.76</v>
      </c>
      <c r="AC185" t="s">
        <v>800</v>
      </c>
      <c r="AD185" s="17">
        <v>45175</v>
      </c>
      <c r="AE185" s="17">
        <v>45401</v>
      </c>
      <c r="AF185" s="17">
        <v>44223</v>
      </c>
      <c r="AG185" s="17">
        <v>46047</v>
      </c>
      <c r="AH185" s="17">
        <v>46047</v>
      </c>
      <c r="AI185" s="17">
        <v>46047</v>
      </c>
      <c r="AJ185" s="5">
        <v>216000000</v>
      </c>
      <c r="AK185" s="17">
        <v>46047</v>
      </c>
      <c r="AL185" t="s">
        <v>801</v>
      </c>
      <c r="AM185" t="s">
        <v>599</v>
      </c>
      <c r="AN185" s="17">
        <v>45397</v>
      </c>
      <c r="AP185" t="s">
        <v>10430</v>
      </c>
      <c r="AQ185" t="s">
        <v>970</v>
      </c>
      <c r="AR185" t="s">
        <v>28048</v>
      </c>
    </row>
    <row r="186" spans="2:44" ht="11" outlineLevel="1" x14ac:dyDescent="0.15">
      <c r="B186" t="s">
        <v>327</v>
      </c>
      <c r="C186" t="s">
        <v>27838</v>
      </c>
      <c r="D186" t="s">
        <v>835</v>
      </c>
      <c r="E186" t="s">
        <v>798</v>
      </c>
      <c r="F186" t="s">
        <v>966</v>
      </c>
      <c r="H186" s="16">
        <v>1</v>
      </c>
      <c r="I186" t="s">
        <v>799</v>
      </c>
      <c r="J186" t="s">
        <v>697</v>
      </c>
      <c r="K186" t="s">
        <v>2130</v>
      </c>
      <c r="L186" t="s">
        <v>27841</v>
      </c>
      <c r="M186" t="s">
        <v>740</v>
      </c>
      <c r="N186" t="s">
        <v>795</v>
      </c>
      <c r="O186" t="s">
        <v>796</v>
      </c>
      <c r="P186" t="s">
        <v>806</v>
      </c>
      <c r="Q186" t="s">
        <v>10430</v>
      </c>
      <c r="R186" t="s">
        <v>531</v>
      </c>
      <c r="S186" t="s">
        <v>636</v>
      </c>
      <c r="T186" s="16">
        <v>4</v>
      </c>
      <c r="U186" s="16">
        <v>3</v>
      </c>
      <c r="V186" s="16">
        <v>8</v>
      </c>
      <c r="W186" s="5">
        <v>1730930.25</v>
      </c>
      <c r="X186" s="5">
        <v>-32279.75</v>
      </c>
      <c r="Y186" s="5">
        <v>414470</v>
      </c>
      <c r="Z186" s="7">
        <v>-1.8599999999999998E-2</v>
      </c>
      <c r="AA186" t="s">
        <v>27858</v>
      </c>
      <c r="AB186" s="5">
        <v>1730930.25</v>
      </c>
      <c r="AC186" t="s">
        <v>810</v>
      </c>
      <c r="AD186" s="17">
        <v>42045</v>
      </c>
      <c r="AE186" s="17">
        <v>42829</v>
      </c>
      <c r="AF186" s="17">
        <v>39225</v>
      </c>
      <c r="AG186" s="17">
        <v>42878</v>
      </c>
      <c r="AH186" s="17">
        <v>42878</v>
      </c>
      <c r="AI186" s="17">
        <v>42878</v>
      </c>
      <c r="AJ186" s="5">
        <v>9999999</v>
      </c>
      <c r="AK186" s="17">
        <v>42878</v>
      </c>
      <c r="AL186" t="s">
        <v>836</v>
      </c>
      <c r="AM186" t="s">
        <v>631</v>
      </c>
      <c r="AN186" s="17">
        <v>42765</v>
      </c>
      <c r="AP186" t="s">
        <v>10430</v>
      </c>
      <c r="AQ186" t="s">
        <v>970</v>
      </c>
      <c r="AR186" t="s">
        <v>28049</v>
      </c>
    </row>
    <row r="187" spans="2:44" ht="11" outlineLevel="1" x14ac:dyDescent="0.15">
      <c r="B187" t="s">
        <v>328</v>
      </c>
      <c r="C187" t="s">
        <v>27838</v>
      </c>
      <c r="D187" t="s">
        <v>835</v>
      </c>
      <c r="E187" t="s">
        <v>798</v>
      </c>
      <c r="F187" t="s">
        <v>966</v>
      </c>
      <c r="H187" s="16">
        <v>1</v>
      </c>
      <c r="I187" t="s">
        <v>799</v>
      </c>
      <c r="J187" t="s">
        <v>698</v>
      </c>
      <c r="K187" t="s">
        <v>2122</v>
      </c>
      <c r="L187" t="s">
        <v>27841</v>
      </c>
      <c r="M187" t="s">
        <v>740</v>
      </c>
      <c r="N187" t="s">
        <v>795</v>
      </c>
      <c r="O187" t="s">
        <v>796</v>
      </c>
      <c r="P187" t="s">
        <v>806</v>
      </c>
      <c r="Q187" t="s">
        <v>10430</v>
      </c>
      <c r="R187" t="s">
        <v>531</v>
      </c>
      <c r="S187" t="s">
        <v>636</v>
      </c>
      <c r="T187" s="16">
        <v>4</v>
      </c>
      <c r="U187" s="16">
        <v>3</v>
      </c>
      <c r="V187" s="16">
        <v>9</v>
      </c>
      <c r="W187" s="5">
        <v>1702342.63</v>
      </c>
      <c r="X187" s="5">
        <v>1186722.6299999999</v>
      </c>
      <c r="Y187" s="5">
        <v>750547.48</v>
      </c>
      <c r="Z187" s="7">
        <v>0.69710000000000005</v>
      </c>
      <c r="AA187" t="s">
        <v>27845</v>
      </c>
      <c r="AB187" s="5">
        <v>1702342.63</v>
      </c>
      <c r="AC187" t="s">
        <v>810</v>
      </c>
      <c r="AD187" s="17">
        <v>42010</v>
      </c>
      <c r="AE187" s="17">
        <v>44761</v>
      </c>
      <c r="AF187" s="17">
        <v>40148</v>
      </c>
      <c r="AG187" s="17">
        <v>47391</v>
      </c>
      <c r="AH187" s="17">
        <v>47391</v>
      </c>
      <c r="AI187" s="17">
        <v>47391</v>
      </c>
      <c r="AJ187" s="5">
        <v>40000000</v>
      </c>
      <c r="AK187" s="17">
        <v>47391</v>
      </c>
      <c r="AL187" t="s">
        <v>836</v>
      </c>
      <c r="AM187" t="s">
        <v>631</v>
      </c>
      <c r="AN187" s="17">
        <v>43733</v>
      </c>
      <c r="AP187" t="s">
        <v>10430</v>
      </c>
      <c r="AQ187" t="s">
        <v>970</v>
      </c>
      <c r="AR187" t="s">
        <v>28050</v>
      </c>
    </row>
    <row r="188" spans="2:44" ht="11" outlineLevel="1" x14ac:dyDescent="0.15">
      <c r="B188" t="s">
        <v>329</v>
      </c>
      <c r="C188" t="s">
        <v>27838</v>
      </c>
      <c r="D188" t="s">
        <v>797</v>
      </c>
      <c r="E188" t="s">
        <v>807</v>
      </c>
      <c r="F188" t="s">
        <v>10430</v>
      </c>
      <c r="G188" t="s">
        <v>846</v>
      </c>
      <c r="H188" s="16">
        <v>2</v>
      </c>
      <c r="I188" t="s">
        <v>815</v>
      </c>
      <c r="J188" t="s">
        <v>699</v>
      </c>
      <c r="K188" t="s">
        <v>1873</v>
      </c>
      <c r="L188" t="s">
        <v>27896</v>
      </c>
      <c r="M188" t="s">
        <v>752</v>
      </c>
      <c r="N188" t="s">
        <v>795</v>
      </c>
      <c r="O188" t="s">
        <v>818</v>
      </c>
      <c r="P188" t="s">
        <v>806</v>
      </c>
      <c r="Q188" t="s">
        <v>10430</v>
      </c>
      <c r="R188" t="s">
        <v>531</v>
      </c>
      <c r="S188" t="s">
        <v>636</v>
      </c>
      <c r="T188" s="16">
        <v>2</v>
      </c>
      <c r="U188" s="16">
        <v>1</v>
      </c>
      <c r="V188" s="16">
        <v>1</v>
      </c>
      <c r="W188" s="5">
        <v>1651128.89</v>
      </c>
      <c r="X188" s="5">
        <v>1651128.89</v>
      </c>
      <c r="Y188" s="5">
        <v>3336578.65</v>
      </c>
      <c r="Z188" s="7">
        <v>1</v>
      </c>
      <c r="AA188" t="s">
        <v>27839</v>
      </c>
      <c r="AB188" s="5">
        <v>1651128.89</v>
      </c>
      <c r="AC188" t="s">
        <v>800</v>
      </c>
      <c r="AD188" s="17">
        <v>45769</v>
      </c>
      <c r="AE188" s="17">
        <v>45769</v>
      </c>
      <c r="AF188" s="17">
        <v>45645</v>
      </c>
      <c r="AG188" s="17">
        <v>47470</v>
      </c>
      <c r="AH188" s="17">
        <v>47796</v>
      </c>
      <c r="AI188" s="17">
        <v>47470</v>
      </c>
      <c r="AJ188" s="5">
        <v>999999999999</v>
      </c>
      <c r="AK188" s="17">
        <v>47470</v>
      </c>
      <c r="AL188" t="s">
        <v>801</v>
      </c>
      <c r="AM188" t="s">
        <v>599</v>
      </c>
      <c r="AN188" s="17">
        <v>46151</v>
      </c>
      <c r="AO188" t="s">
        <v>847</v>
      </c>
      <c r="AP188" t="s">
        <v>10430</v>
      </c>
      <c r="AQ188" t="s">
        <v>970</v>
      </c>
      <c r="AR188" t="s">
        <v>28051</v>
      </c>
    </row>
    <row r="189" spans="2:44" ht="11" outlineLevel="1" x14ac:dyDescent="0.15">
      <c r="B189" t="s">
        <v>330</v>
      </c>
      <c r="C189" t="s">
        <v>799</v>
      </c>
      <c r="D189" t="s">
        <v>799</v>
      </c>
      <c r="F189" t="s">
        <v>966</v>
      </c>
      <c r="H189" s="16">
        <v>1</v>
      </c>
      <c r="I189" t="s">
        <v>799</v>
      </c>
      <c r="J189" t="s">
        <v>659</v>
      </c>
      <c r="K189" t="s">
        <v>1284</v>
      </c>
      <c r="L189" t="s">
        <v>27841</v>
      </c>
      <c r="M189" t="s">
        <v>741</v>
      </c>
      <c r="N189" t="s">
        <v>795</v>
      </c>
      <c r="O189" t="s">
        <v>818</v>
      </c>
      <c r="P189" t="s">
        <v>837</v>
      </c>
      <c r="Q189" t="s">
        <v>10430</v>
      </c>
      <c r="R189" t="s">
        <v>531</v>
      </c>
      <c r="S189" t="s">
        <v>636</v>
      </c>
      <c r="T189" s="16">
        <v>1</v>
      </c>
      <c r="U189" s="16">
        <v>0</v>
      </c>
      <c r="V189" s="16">
        <v>4</v>
      </c>
      <c r="W189" s="5">
        <v>1643182</v>
      </c>
      <c r="X189" s="5">
        <v>1643182</v>
      </c>
      <c r="Y189" s="5">
        <v>1643182</v>
      </c>
      <c r="Z189" s="7">
        <v>1</v>
      </c>
      <c r="AA189" t="s">
        <v>27839</v>
      </c>
      <c r="AB189" s="5">
        <v>1643182</v>
      </c>
      <c r="AC189" t="s">
        <v>800</v>
      </c>
      <c r="AD189" s="17">
        <v>43370</v>
      </c>
      <c r="AE189" s="17">
        <v>43885</v>
      </c>
      <c r="AF189" s="17">
        <v>43373</v>
      </c>
      <c r="AG189" s="17">
        <v>44217</v>
      </c>
      <c r="AH189" s="17">
        <v>44217</v>
      </c>
      <c r="AI189" s="17"/>
      <c r="AJ189" s="5">
        <v>1643182</v>
      </c>
      <c r="AK189" s="17">
        <v>44217</v>
      </c>
      <c r="AL189" t="s">
        <v>811</v>
      </c>
      <c r="AM189" t="s">
        <v>599</v>
      </c>
      <c r="AN189" s="17"/>
      <c r="AP189" t="s">
        <v>966</v>
      </c>
      <c r="AQ189" t="s">
        <v>970</v>
      </c>
      <c r="AR189" t="s">
        <v>28052</v>
      </c>
    </row>
    <row r="190" spans="2:44" ht="11" outlineLevel="1" x14ac:dyDescent="0.15">
      <c r="B190" t="s">
        <v>331</v>
      </c>
      <c r="C190" t="s">
        <v>27838</v>
      </c>
      <c r="D190" t="s">
        <v>797</v>
      </c>
      <c r="E190" t="s">
        <v>807</v>
      </c>
      <c r="F190" t="s">
        <v>10430</v>
      </c>
      <c r="G190" t="s">
        <v>819</v>
      </c>
      <c r="H190" s="16">
        <v>8</v>
      </c>
      <c r="I190" t="s">
        <v>815</v>
      </c>
      <c r="J190" t="s">
        <v>622</v>
      </c>
      <c r="K190" t="s">
        <v>1959</v>
      </c>
      <c r="L190" t="s">
        <v>27848</v>
      </c>
      <c r="M190" t="s">
        <v>739</v>
      </c>
      <c r="N190" t="s">
        <v>795</v>
      </c>
      <c r="O190" t="s">
        <v>818</v>
      </c>
      <c r="P190" t="s">
        <v>816</v>
      </c>
      <c r="Q190" t="s">
        <v>10430</v>
      </c>
      <c r="R190" t="s">
        <v>456</v>
      </c>
      <c r="S190" t="s">
        <v>598</v>
      </c>
      <c r="T190" s="16">
        <v>4</v>
      </c>
      <c r="U190" s="16">
        <v>3</v>
      </c>
      <c r="V190" s="16">
        <v>13</v>
      </c>
      <c r="W190" s="5">
        <v>1617975.61</v>
      </c>
      <c r="X190" s="5">
        <v>1617975.61</v>
      </c>
      <c r="Y190" s="5">
        <v>2250.27</v>
      </c>
      <c r="Z190" s="7">
        <v>1</v>
      </c>
      <c r="AA190" t="s">
        <v>27839</v>
      </c>
      <c r="AB190" s="5">
        <v>1617975.61</v>
      </c>
      <c r="AC190" t="s">
        <v>800</v>
      </c>
      <c r="AD190" s="17">
        <v>42429</v>
      </c>
      <c r="AE190" s="17">
        <v>43538</v>
      </c>
      <c r="AF190" s="17">
        <v>42426</v>
      </c>
      <c r="AG190" s="17">
        <v>44252</v>
      </c>
      <c r="AH190" s="17">
        <v>44252</v>
      </c>
      <c r="AI190" s="17">
        <v>44252</v>
      </c>
      <c r="AJ190" s="5">
        <v>138730995.94</v>
      </c>
      <c r="AK190" s="17">
        <v>44252</v>
      </c>
      <c r="AL190" t="s">
        <v>801</v>
      </c>
      <c r="AM190" t="s">
        <v>599</v>
      </c>
      <c r="AN190" s="17">
        <v>43483</v>
      </c>
      <c r="AP190" t="s">
        <v>10430</v>
      </c>
      <c r="AQ190" t="s">
        <v>970</v>
      </c>
      <c r="AR190" t="s">
        <v>28053</v>
      </c>
    </row>
    <row r="191" spans="2:44" ht="11" outlineLevel="1" x14ac:dyDescent="0.15">
      <c r="B191" t="s">
        <v>332</v>
      </c>
      <c r="C191" t="s">
        <v>27838</v>
      </c>
      <c r="D191" t="s">
        <v>797</v>
      </c>
      <c r="E191" t="s">
        <v>798</v>
      </c>
      <c r="F191" t="s">
        <v>966</v>
      </c>
      <c r="H191" s="16">
        <v>1</v>
      </c>
      <c r="I191" t="s">
        <v>799</v>
      </c>
      <c r="J191" t="s">
        <v>700</v>
      </c>
      <c r="K191" t="s">
        <v>2413</v>
      </c>
      <c r="L191" t="s">
        <v>28054</v>
      </c>
      <c r="M191" t="s">
        <v>737</v>
      </c>
      <c r="N191" t="s">
        <v>803</v>
      </c>
      <c r="O191" t="s">
        <v>796</v>
      </c>
      <c r="P191" t="s">
        <v>802</v>
      </c>
      <c r="Q191" t="s">
        <v>10430</v>
      </c>
      <c r="R191" t="s">
        <v>531</v>
      </c>
      <c r="S191" t="s">
        <v>636</v>
      </c>
      <c r="T191" s="16">
        <v>8</v>
      </c>
      <c r="U191" s="16">
        <v>7</v>
      </c>
      <c r="V191" s="16">
        <v>10</v>
      </c>
      <c r="W191" s="5">
        <v>1597034.15</v>
      </c>
      <c r="X191" s="5">
        <v>785957.14</v>
      </c>
      <c r="Y191" s="5">
        <v>984270.8</v>
      </c>
      <c r="Z191" s="7">
        <v>0.49209999999999998</v>
      </c>
      <c r="AA191" t="s">
        <v>27845</v>
      </c>
      <c r="AB191" s="5">
        <v>1597034.15</v>
      </c>
      <c r="AC191" t="s">
        <v>810</v>
      </c>
      <c r="AD191" s="17">
        <v>41180</v>
      </c>
      <c r="AE191" s="17">
        <v>42997</v>
      </c>
      <c r="AF191" s="17">
        <v>41177</v>
      </c>
      <c r="AG191" s="17">
        <v>42240</v>
      </c>
      <c r="AH191" s="17">
        <v>42240</v>
      </c>
      <c r="AI191" s="17">
        <v>42092</v>
      </c>
      <c r="AJ191" s="5">
        <v>1934342.3</v>
      </c>
      <c r="AK191" s="17">
        <v>42092</v>
      </c>
      <c r="AL191" t="s">
        <v>801</v>
      </c>
      <c r="AM191" t="s">
        <v>599</v>
      </c>
      <c r="AN191" s="17">
        <v>42240</v>
      </c>
      <c r="AP191" t="s">
        <v>10430</v>
      </c>
      <c r="AQ191" t="s">
        <v>970</v>
      </c>
      <c r="AR191" t="s">
        <v>28055</v>
      </c>
    </row>
    <row r="192" spans="2:44" ht="11" outlineLevel="1" x14ac:dyDescent="0.15">
      <c r="B192" t="s">
        <v>333</v>
      </c>
      <c r="C192" t="s">
        <v>27838</v>
      </c>
      <c r="D192" t="s">
        <v>797</v>
      </c>
      <c r="E192" t="s">
        <v>807</v>
      </c>
      <c r="F192" t="s">
        <v>10430</v>
      </c>
      <c r="H192" s="16">
        <v>1</v>
      </c>
      <c r="I192" t="s">
        <v>799</v>
      </c>
      <c r="J192" t="s">
        <v>623</v>
      </c>
      <c r="K192" t="s">
        <v>2397</v>
      </c>
      <c r="L192" t="s">
        <v>28056</v>
      </c>
      <c r="M192" t="s">
        <v>737</v>
      </c>
      <c r="N192" t="s">
        <v>803</v>
      </c>
      <c r="O192" t="s">
        <v>796</v>
      </c>
      <c r="P192" t="s">
        <v>802</v>
      </c>
      <c r="Q192" t="s">
        <v>10430</v>
      </c>
      <c r="R192" t="s">
        <v>456</v>
      </c>
      <c r="S192" t="s">
        <v>598</v>
      </c>
      <c r="T192" s="16">
        <v>6</v>
      </c>
      <c r="U192" s="16">
        <v>5</v>
      </c>
      <c r="V192" s="16">
        <v>5</v>
      </c>
      <c r="W192" s="5">
        <v>1585624</v>
      </c>
      <c r="X192" s="5">
        <v>1585624</v>
      </c>
      <c r="Y192" s="5"/>
      <c r="Z192" s="7">
        <v>1</v>
      </c>
      <c r="AA192" t="s">
        <v>27839</v>
      </c>
      <c r="AB192" s="5">
        <v>1585624</v>
      </c>
      <c r="AC192" t="s">
        <v>800</v>
      </c>
      <c r="AD192" s="17">
        <v>44811</v>
      </c>
      <c r="AE192" s="17">
        <v>45929</v>
      </c>
      <c r="AF192" s="17">
        <v>44741</v>
      </c>
      <c r="AG192" s="17">
        <v>46595</v>
      </c>
      <c r="AH192" s="17">
        <v>46595</v>
      </c>
      <c r="AI192" s="17">
        <v>46566</v>
      </c>
      <c r="AJ192" s="5">
        <v>1000000</v>
      </c>
      <c r="AK192" s="17">
        <v>46566</v>
      </c>
      <c r="AL192" t="s">
        <v>801</v>
      </c>
      <c r="AM192" t="s">
        <v>599</v>
      </c>
      <c r="AN192" s="17">
        <v>46595</v>
      </c>
      <c r="AP192" t="s">
        <v>10430</v>
      </c>
      <c r="AQ192" t="s">
        <v>970</v>
      </c>
      <c r="AR192" t="s">
        <v>28057</v>
      </c>
    </row>
    <row r="193" spans="2:44" ht="11" outlineLevel="1" x14ac:dyDescent="0.15">
      <c r="B193" t="s">
        <v>334</v>
      </c>
      <c r="C193" t="s">
        <v>27838</v>
      </c>
      <c r="D193" t="s">
        <v>835</v>
      </c>
      <c r="E193" t="s">
        <v>807</v>
      </c>
      <c r="F193" t="s">
        <v>10430</v>
      </c>
      <c r="G193" t="s">
        <v>876</v>
      </c>
      <c r="H193" s="16">
        <v>3</v>
      </c>
      <c r="I193" t="s">
        <v>809</v>
      </c>
      <c r="J193" t="s">
        <v>701</v>
      </c>
      <c r="K193" t="s">
        <v>2830</v>
      </c>
      <c r="L193" t="s">
        <v>27933</v>
      </c>
      <c r="M193" t="s">
        <v>740</v>
      </c>
      <c r="N193" t="s">
        <v>795</v>
      </c>
      <c r="O193" t="s">
        <v>825</v>
      </c>
      <c r="P193" t="s">
        <v>806</v>
      </c>
      <c r="Q193" t="s">
        <v>10430</v>
      </c>
      <c r="R193" t="s">
        <v>531</v>
      </c>
      <c r="S193" t="s">
        <v>636</v>
      </c>
      <c r="T193" s="16">
        <v>12</v>
      </c>
      <c r="U193" s="16">
        <v>11</v>
      </c>
      <c r="V193" s="16">
        <v>19</v>
      </c>
      <c r="W193" s="5">
        <v>1554568.91</v>
      </c>
      <c r="X193" s="5">
        <v>1554568.91</v>
      </c>
      <c r="Y193" s="5">
        <v>1021802.21</v>
      </c>
      <c r="Z193" s="7">
        <v>1</v>
      </c>
      <c r="AA193" t="s">
        <v>27839</v>
      </c>
      <c r="AB193" s="5">
        <v>1554568.91</v>
      </c>
      <c r="AC193" t="s">
        <v>800</v>
      </c>
      <c r="AD193" s="17">
        <v>42846</v>
      </c>
      <c r="AE193" s="17">
        <v>44516</v>
      </c>
      <c r="AF193" s="17">
        <v>42846</v>
      </c>
      <c r="AG193" s="17">
        <v>44671</v>
      </c>
      <c r="AH193" s="17">
        <v>44611</v>
      </c>
      <c r="AI193" s="17">
        <v>44671</v>
      </c>
      <c r="AJ193" s="5">
        <v>5000000</v>
      </c>
      <c r="AK193" s="17">
        <v>44671</v>
      </c>
      <c r="AL193" t="s">
        <v>836</v>
      </c>
      <c r="AM193" t="s">
        <v>631</v>
      </c>
      <c r="AN193" s="17">
        <v>44611</v>
      </c>
      <c r="AP193" t="s">
        <v>966</v>
      </c>
      <c r="AQ193" t="s">
        <v>970</v>
      </c>
      <c r="AR193" t="s">
        <v>28058</v>
      </c>
    </row>
    <row r="194" spans="2:44" ht="11" outlineLevel="1" x14ac:dyDescent="0.15">
      <c r="B194" t="s">
        <v>335</v>
      </c>
      <c r="C194" t="s">
        <v>799</v>
      </c>
      <c r="D194" t="s">
        <v>799</v>
      </c>
      <c r="F194" t="s">
        <v>966</v>
      </c>
      <c r="H194" s="16">
        <v>1</v>
      </c>
      <c r="I194" t="s">
        <v>799</v>
      </c>
      <c r="J194" t="s">
        <v>689</v>
      </c>
      <c r="K194" t="s">
        <v>1792</v>
      </c>
      <c r="L194" t="s">
        <v>27841</v>
      </c>
      <c r="M194" t="s">
        <v>750</v>
      </c>
      <c r="N194" t="s">
        <v>861</v>
      </c>
      <c r="O194" t="s">
        <v>796</v>
      </c>
      <c r="P194" t="s">
        <v>859</v>
      </c>
      <c r="Q194" t="s">
        <v>10430</v>
      </c>
      <c r="R194" t="s">
        <v>531</v>
      </c>
      <c r="S194" t="s">
        <v>636</v>
      </c>
      <c r="T194" s="16">
        <v>1</v>
      </c>
      <c r="U194" s="16">
        <v>0</v>
      </c>
      <c r="V194" s="16">
        <v>5</v>
      </c>
      <c r="W194" s="5">
        <v>1547404</v>
      </c>
      <c r="X194" s="5">
        <v>503504</v>
      </c>
      <c r="Y194" s="5">
        <v>1547404</v>
      </c>
      <c r="Z194" s="7">
        <v>0.32540000000000002</v>
      </c>
      <c r="AA194" t="s">
        <v>27845</v>
      </c>
      <c r="AB194" s="5">
        <v>1547404</v>
      </c>
      <c r="AC194" t="s">
        <v>810</v>
      </c>
      <c r="AD194" s="17">
        <v>42073</v>
      </c>
      <c r="AE194" s="17">
        <v>42131</v>
      </c>
      <c r="AF194" s="17">
        <v>41949</v>
      </c>
      <c r="AG194" s="17">
        <v>42208</v>
      </c>
      <c r="AH194" s="17">
        <v>42208</v>
      </c>
      <c r="AI194" s="17"/>
      <c r="AJ194" s="5">
        <v>1547404</v>
      </c>
      <c r="AK194" s="17">
        <v>42208</v>
      </c>
      <c r="AL194" t="s">
        <v>811</v>
      </c>
      <c r="AM194" t="s">
        <v>599</v>
      </c>
      <c r="AN194" s="17"/>
      <c r="AP194" t="s">
        <v>966</v>
      </c>
      <c r="AQ194" t="s">
        <v>970</v>
      </c>
      <c r="AR194" t="s">
        <v>28059</v>
      </c>
    </row>
    <row r="195" spans="2:44" ht="11" outlineLevel="1" x14ac:dyDescent="0.15">
      <c r="B195" t="s">
        <v>336</v>
      </c>
      <c r="C195" t="s">
        <v>799</v>
      </c>
      <c r="D195" t="s">
        <v>799</v>
      </c>
      <c r="F195" t="s">
        <v>966</v>
      </c>
      <c r="H195" s="16">
        <v>1</v>
      </c>
      <c r="I195" t="s">
        <v>799</v>
      </c>
      <c r="J195" t="s">
        <v>702</v>
      </c>
      <c r="K195" t="s">
        <v>1899</v>
      </c>
      <c r="L195" t="s">
        <v>27841</v>
      </c>
      <c r="M195" t="s">
        <v>748</v>
      </c>
      <c r="N195" t="s">
        <v>795</v>
      </c>
      <c r="O195" t="s">
        <v>804</v>
      </c>
      <c r="P195" t="s">
        <v>806</v>
      </c>
      <c r="Q195" t="s">
        <v>10430</v>
      </c>
      <c r="R195" t="s">
        <v>531</v>
      </c>
      <c r="S195" t="s">
        <v>636</v>
      </c>
      <c r="T195" s="16">
        <v>1</v>
      </c>
      <c r="U195" s="16">
        <v>0</v>
      </c>
      <c r="V195" s="16">
        <v>1</v>
      </c>
      <c r="W195" s="5">
        <v>1544064</v>
      </c>
      <c r="X195" s="5">
        <v>1544064</v>
      </c>
      <c r="Y195" s="5">
        <v>1544064</v>
      </c>
      <c r="Z195" s="7">
        <v>1</v>
      </c>
      <c r="AA195" t="s">
        <v>27839</v>
      </c>
      <c r="AB195" s="5">
        <v>1544064</v>
      </c>
      <c r="AC195" t="s">
        <v>800</v>
      </c>
      <c r="AD195" s="17">
        <v>45400</v>
      </c>
      <c r="AE195" s="17">
        <v>45400</v>
      </c>
      <c r="AF195" s="17">
        <v>45398</v>
      </c>
      <c r="AG195" s="17">
        <v>45808</v>
      </c>
      <c r="AH195" s="17">
        <v>45808</v>
      </c>
      <c r="AI195" s="17"/>
      <c r="AJ195" s="5">
        <v>1544064</v>
      </c>
      <c r="AK195" s="17">
        <v>45808</v>
      </c>
      <c r="AL195" t="s">
        <v>811</v>
      </c>
      <c r="AM195" t="s">
        <v>599</v>
      </c>
      <c r="AN195" s="17"/>
      <c r="AP195" t="s">
        <v>966</v>
      </c>
      <c r="AQ195" t="s">
        <v>970</v>
      </c>
      <c r="AR195" t="s">
        <v>28060</v>
      </c>
    </row>
    <row r="196" spans="2:44" ht="11" outlineLevel="1" x14ac:dyDescent="0.15">
      <c r="B196" t="s">
        <v>337</v>
      </c>
      <c r="C196" t="s">
        <v>799</v>
      </c>
      <c r="D196" t="s">
        <v>799</v>
      </c>
      <c r="F196" t="s">
        <v>966</v>
      </c>
      <c r="H196" s="16">
        <v>1</v>
      </c>
      <c r="I196" t="s">
        <v>799</v>
      </c>
      <c r="J196" t="s">
        <v>703</v>
      </c>
      <c r="K196" t="s">
        <v>1907</v>
      </c>
      <c r="L196" t="s">
        <v>27905</v>
      </c>
      <c r="M196" t="s">
        <v>748</v>
      </c>
      <c r="N196" t="s">
        <v>795</v>
      </c>
      <c r="O196" t="s">
        <v>804</v>
      </c>
      <c r="P196" t="s">
        <v>806</v>
      </c>
      <c r="Q196" t="s">
        <v>10430</v>
      </c>
      <c r="R196" t="s">
        <v>531</v>
      </c>
      <c r="S196" t="s">
        <v>636</v>
      </c>
      <c r="T196" s="16">
        <v>1</v>
      </c>
      <c r="U196" s="16">
        <v>0</v>
      </c>
      <c r="V196" s="16">
        <v>2</v>
      </c>
      <c r="W196" s="5">
        <v>1507689.65</v>
      </c>
      <c r="X196" s="5">
        <v>1507689.65</v>
      </c>
      <c r="Y196" s="5">
        <v>1507689.65</v>
      </c>
      <c r="Z196" s="7">
        <v>1</v>
      </c>
      <c r="AA196" t="s">
        <v>27839</v>
      </c>
      <c r="AB196" s="5">
        <v>1507689.65</v>
      </c>
      <c r="AC196" t="s">
        <v>800</v>
      </c>
      <c r="AD196" s="17">
        <v>44973</v>
      </c>
      <c r="AE196" s="17">
        <v>45006</v>
      </c>
      <c r="AF196" s="17">
        <v>44953</v>
      </c>
      <c r="AG196" s="17">
        <v>45016</v>
      </c>
      <c r="AH196" s="17">
        <v>45199</v>
      </c>
      <c r="AI196" s="17"/>
      <c r="AJ196" s="5">
        <v>1507689.65</v>
      </c>
      <c r="AK196" s="17">
        <v>45016</v>
      </c>
      <c r="AL196" t="s">
        <v>811</v>
      </c>
      <c r="AM196" t="s">
        <v>599</v>
      </c>
      <c r="AN196" s="17"/>
      <c r="AP196" t="s">
        <v>966</v>
      </c>
      <c r="AQ196" t="s">
        <v>970</v>
      </c>
      <c r="AR196" t="s">
        <v>28061</v>
      </c>
    </row>
    <row r="197" spans="2:44" ht="11" outlineLevel="1" x14ac:dyDescent="0.15">
      <c r="B197" t="s">
        <v>338</v>
      </c>
      <c r="C197" t="s">
        <v>27838</v>
      </c>
      <c r="D197" t="s">
        <v>854</v>
      </c>
      <c r="E197" t="s">
        <v>807</v>
      </c>
      <c r="F197" t="s">
        <v>10430</v>
      </c>
      <c r="G197" t="s">
        <v>877</v>
      </c>
      <c r="H197" s="16">
        <v>2</v>
      </c>
      <c r="I197" t="s">
        <v>809</v>
      </c>
      <c r="J197" t="s">
        <v>640</v>
      </c>
      <c r="K197" t="s">
        <v>1044</v>
      </c>
      <c r="L197" t="s">
        <v>27952</v>
      </c>
      <c r="M197" t="s">
        <v>748</v>
      </c>
      <c r="N197" t="s">
        <v>795</v>
      </c>
      <c r="O197" t="s">
        <v>825</v>
      </c>
      <c r="P197" t="s">
        <v>806</v>
      </c>
      <c r="Q197" t="s">
        <v>10430</v>
      </c>
      <c r="R197" t="s">
        <v>531</v>
      </c>
      <c r="S197" t="s">
        <v>636</v>
      </c>
      <c r="T197" s="16">
        <v>2</v>
      </c>
      <c r="U197" s="16">
        <v>1</v>
      </c>
      <c r="V197" s="16">
        <v>4</v>
      </c>
      <c r="W197" s="5">
        <v>1465420</v>
      </c>
      <c r="X197" s="5">
        <v>1465420</v>
      </c>
      <c r="Y197" s="5">
        <v>1465420</v>
      </c>
      <c r="Z197" s="7">
        <v>1</v>
      </c>
      <c r="AA197" t="s">
        <v>27839</v>
      </c>
      <c r="AB197" s="5">
        <v>1465420</v>
      </c>
      <c r="AC197" t="s">
        <v>800</v>
      </c>
      <c r="AD197" s="17">
        <v>45450</v>
      </c>
      <c r="AE197" s="17">
        <v>45863</v>
      </c>
      <c r="AF197" s="17">
        <v>45443</v>
      </c>
      <c r="AG197" s="17">
        <v>47268</v>
      </c>
      <c r="AH197" s="17">
        <v>45884</v>
      </c>
      <c r="AI197" s="17">
        <v>47268</v>
      </c>
      <c r="AJ197" s="5">
        <v>20000000</v>
      </c>
      <c r="AK197" s="17">
        <v>47268</v>
      </c>
      <c r="AL197" t="s">
        <v>855</v>
      </c>
      <c r="AM197" t="s">
        <v>666</v>
      </c>
      <c r="AN197" s="17">
        <v>45884</v>
      </c>
      <c r="AP197" t="s">
        <v>966</v>
      </c>
      <c r="AQ197" t="s">
        <v>970</v>
      </c>
      <c r="AR197" t="s">
        <v>28062</v>
      </c>
    </row>
    <row r="198" spans="2:44" ht="11" outlineLevel="1" x14ac:dyDescent="0.15">
      <c r="B198" t="s">
        <v>339</v>
      </c>
      <c r="C198" t="s">
        <v>27838</v>
      </c>
      <c r="D198" t="s">
        <v>797</v>
      </c>
      <c r="E198" t="s">
        <v>807</v>
      </c>
      <c r="F198" t="s">
        <v>10430</v>
      </c>
      <c r="G198" t="s">
        <v>834</v>
      </c>
      <c r="H198" s="16">
        <v>2</v>
      </c>
      <c r="I198" t="s">
        <v>809</v>
      </c>
      <c r="J198" t="s">
        <v>624</v>
      </c>
      <c r="K198" t="s">
        <v>2918</v>
      </c>
      <c r="L198" t="s">
        <v>28056</v>
      </c>
      <c r="M198" t="s">
        <v>737</v>
      </c>
      <c r="N198" t="s">
        <v>803</v>
      </c>
      <c r="O198" t="s">
        <v>796</v>
      </c>
      <c r="P198" t="s">
        <v>802</v>
      </c>
      <c r="Q198" t="s">
        <v>10430</v>
      </c>
      <c r="R198" t="s">
        <v>456</v>
      </c>
      <c r="S198" t="s">
        <v>598</v>
      </c>
      <c r="T198" s="16">
        <v>6</v>
      </c>
      <c r="U198" s="16">
        <v>5</v>
      </c>
      <c r="V198" s="16">
        <v>10</v>
      </c>
      <c r="W198" s="5">
        <v>1460057.71</v>
      </c>
      <c r="X198" s="5">
        <v>1460057.71</v>
      </c>
      <c r="Y198" s="5"/>
      <c r="Z198" s="7">
        <v>1</v>
      </c>
      <c r="AA198" t="s">
        <v>27839</v>
      </c>
      <c r="AB198" s="5">
        <v>1460057.71</v>
      </c>
      <c r="AC198" t="s">
        <v>800</v>
      </c>
      <c r="AD198" s="17">
        <v>44039</v>
      </c>
      <c r="AE198" s="17">
        <v>45107</v>
      </c>
      <c r="AF198" s="17">
        <v>43222</v>
      </c>
      <c r="AG198" s="17">
        <v>46874</v>
      </c>
      <c r="AH198" s="17">
        <v>46874</v>
      </c>
      <c r="AI198" s="17">
        <v>46874</v>
      </c>
      <c r="AJ198" s="5">
        <v>1938361</v>
      </c>
      <c r="AK198" s="17">
        <v>46874</v>
      </c>
      <c r="AL198" t="s">
        <v>801</v>
      </c>
      <c r="AM198" t="s">
        <v>599</v>
      </c>
      <c r="AN198" s="17">
        <v>45231</v>
      </c>
      <c r="AP198" t="s">
        <v>10430</v>
      </c>
      <c r="AQ198" t="s">
        <v>970</v>
      </c>
      <c r="AR198" t="s">
        <v>28063</v>
      </c>
    </row>
    <row r="199" spans="2:44" ht="11" outlineLevel="1" x14ac:dyDescent="0.15">
      <c r="B199" t="s">
        <v>340</v>
      </c>
      <c r="C199" t="s">
        <v>799</v>
      </c>
      <c r="D199" t="s">
        <v>799</v>
      </c>
      <c r="F199" t="s">
        <v>966</v>
      </c>
      <c r="H199" s="16">
        <v>1</v>
      </c>
      <c r="I199" t="s">
        <v>799</v>
      </c>
      <c r="J199" t="s">
        <v>621</v>
      </c>
      <c r="K199" t="s">
        <v>1819</v>
      </c>
      <c r="L199" t="s">
        <v>27871</v>
      </c>
      <c r="M199" t="s">
        <v>744</v>
      </c>
      <c r="N199" t="s">
        <v>795</v>
      </c>
      <c r="O199" t="s">
        <v>796</v>
      </c>
      <c r="P199" t="s">
        <v>806</v>
      </c>
      <c r="Q199" t="s">
        <v>10430</v>
      </c>
      <c r="R199" t="s">
        <v>575</v>
      </c>
      <c r="S199" t="s">
        <v>629</v>
      </c>
      <c r="T199" s="16">
        <v>1</v>
      </c>
      <c r="U199" s="16">
        <v>0</v>
      </c>
      <c r="V199" s="16">
        <v>4</v>
      </c>
      <c r="W199" s="5">
        <v>1448726.22</v>
      </c>
      <c r="X199" s="5">
        <v>-286148.71999999997</v>
      </c>
      <c r="Y199" s="5">
        <v>1448726.22</v>
      </c>
      <c r="Z199" s="7">
        <v>-0.19750000000000001</v>
      </c>
      <c r="AA199" t="s">
        <v>27858</v>
      </c>
      <c r="AB199" s="5">
        <v>1448726.22</v>
      </c>
      <c r="AC199" t="s">
        <v>810</v>
      </c>
      <c r="AD199" s="17">
        <v>43291</v>
      </c>
      <c r="AE199" s="17">
        <v>43670</v>
      </c>
      <c r="AF199" s="17">
        <v>43262</v>
      </c>
      <c r="AG199" s="17">
        <v>43539</v>
      </c>
      <c r="AH199" s="17">
        <v>43539</v>
      </c>
      <c r="AI199" s="17"/>
      <c r="AJ199" s="5">
        <v>1734874.94</v>
      </c>
      <c r="AK199" s="17">
        <v>43539</v>
      </c>
      <c r="AL199" t="s">
        <v>811</v>
      </c>
      <c r="AM199" t="s">
        <v>599</v>
      </c>
      <c r="AN199" s="17"/>
      <c r="AP199" t="s">
        <v>966</v>
      </c>
      <c r="AQ199" t="s">
        <v>970</v>
      </c>
      <c r="AR199" t="s">
        <v>28064</v>
      </c>
    </row>
    <row r="200" spans="2:44" ht="11" outlineLevel="1" x14ac:dyDescent="0.15">
      <c r="B200" t="s">
        <v>341</v>
      </c>
      <c r="C200" t="s">
        <v>799</v>
      </c>
      <c r="D200" t="s">
        <v>799</v>
      </c>
      <c r="F200" t="s">
        <v>966</v>
      </c>
      <c r="H200" s="16">
        <v>1</v>
      </c>
      <c r="I200" t="s">
        <v>799</v>
      </c>
      <c r="J200" t="s">
        <v>703</v>
      </c>
      <c r="K200" t="s">
        <v>1907</v>
      </c>
      <c r="L200" t="s">
        <v>28015</v>
      </c>
      <c r="M200" t="s">
        <v>740</v>
      </c>
      <c r="N200" t="s">
        <v>795</v>
      </c>
      <c r="O200" t="s">
        <v>825</v>
      </c>
      <c r="P200" t="s">
        <v>806</v>
      </c>
      <c r="Q200" t="s">
        <v>10430</v>
      </c>
      <c r="R200" t="s">
        <v>531</v>
      </c>
      <c r="S200" t="s">
        <v>636</v>
      </c>
      <c r="T200" s="16">
        <v>1</v>
      </c>
      <c r="U200" s="16">
        <v>0</v>
      </c>
      <c r="V200" s="16">
        <v>5</v>
      </c>
      <c r="W200" s="5">
        <v>1439497.16</v>
      </c>
      <c r="X200" s="5">
        <v>1439497.16</v>
      </c>
      <c r="Y200" s="5">
        <v>1439497.16</v>
      </c>
      <c r="Z200" s="7">
        <v>1</v>
      </c>
      <c r="AA200" t="s">
        <v>27839</v>
      </c>
      <c r="AB200" s="5">
        <v>1439497.16</v>
      </c>
      <c r="AC200" t="s">
        <v>800</v>
      </c>
      <c r="AD200" s="17">
        <v>45264</v>
      </c>
      <c r="AE200" s="17">
        <v>45497</v>
      </c>
      <c r="AF200" s="17">
        <v>45264</v>
      </c>
      <c r="AG200" s="17">
        <v>45413</v>
      </c>
      <c r="AH200" s="17">
        <v>45413</v>
      </c>
      <c r="AI200" s="17"/>
      <c r="AJ200" s="5">
        <v>1439497.16</v>
      </c>
      <c r="AK200" s="17">
        <v>45413</v>
      </c>
      <c r="AL200" t="s">
        <v>811</v>
      </c>
      <c r="AM200" t="s">
        <v>599</v>
      </c>
      <c r="AN200" s="17"/>
      <c r="AP200" t="s">
        <v>966</v>
      </c>
      <c r="AQ200" t="s">
        <v>970</v>
      </c>
      <c r="AR200" t="s">
        <v>28065</v>
      </c>
    </row>
    <row r="201" spans="2:44" ht="11" outlineLevel="1" x14ac:dyDescent="0.15">
      <c r="B201" t="s">
        <v>342</v>
      </c>
      <c r="C201" t="s">
        <v>27838</v>
      </c>
      <c r="D201" t="s">
        <v>797</v>
      </c>
      <c r="E201" t="s">
        <v>798</v>
      </c>
      <c r="F201" t="s">
        <v>966</v>
      </c>
      <c r="H201" s="16">
        <v>1</v>
      </c>
      <c r="I201" t="s">
        <v>799</v>
      </c>
      <c r="J201" t="s">
        <v>700</v>
      </c>
      <c r="K201" t="s">
        <v>2413</v>
      </c>
      <c r="L201" t="s">
        <v>28054</v>
      </c>
      <c r="M201" t="s">
        <v>737</v>
      </c>
      <c r="N201" t="s">
        <v>795</v>
      </c>
      <c r="O201" t="s">
        <v>825</v>
      </c>
      <c r="P201" t="s">
        <v>802</v>
      </c>
      <c r="Q201" t="s">
        <v>10430</v>
      </c>
      <c r="R201" t="s">
        <v>531</v>
      </c>
      <c r="S201" t="s">
        <v>636</v>
      </c>
      <c r="T201" s="16">
        <v>4</v>
      </c>
      <c r="U201" s="16">
        <v>3</v>
      </c>
      <c r="V201" s="16">
        <v>4</v>
      </c>
      <c r="W201" s="5">
        <v>1439443.52</v>
      </c>
      <c r="X201" s="5">
        <v>1439443.52</v>
      </c>
      <c r="Y201" s="5">
        <v>1843593.52</v>
      </c>
      <c r="Z201" s="7">
        <v>1</v>
      </c>
      <c r="AA201" t="s">
        <v>27839</v>
      </c>
      <c r="AB201" s="5">
        <v>1439443.52</v>
      </c>
      <c r="AC201" t="s">
        <v>800</v>
      </c>
      <c r="AD201" s="17">
        <v>42418</v>
      </c>
      <c r="AE201" s="17">
        <v>43563</v>
      </c>
      <c r="AF201" s="17">
        <v>41908</v>
      </c>
      <c r="AG201" s="17">
        <v>43347</v>
      </c>
      <c r="AH201" s="17">
        <v>43347</v>
      </c>
      <c r="AI201" s="17">
        <v>43003</v>
      </c>
      <c r="AJ201" s="5">
        <v>2999384.58</v>
      </c>
      <c r="AK201" s="17">
        <v>43003</v>
      </c>
      <c r="AL201" t="s">
        <v>801</v>
      </c>
      <c r="AM201" t="s">
        <v>599</v>
      </c>
      <c r="AN201" s="17">
        <v>43347</v>
      </c>
      <c r="AP201" t="s">
        <v>10430</v>
      </c>
      <c r="AQ201" t="s">
        <v>970</v>
      </c>
      <c r="AR201" t="s">
        <v>28066</v>
      </c>
    </row>
    <row r="202" spans="2:44" ht="11" outlineLevel="1" x14ac:dyDescent="0.15">
      <c r="B202" t="s">
        <v>343</v>
      </c>
      <c r="C202" t="s">
        <v>799</v>
      </c>
      <c r="D202" t="s">
        <v>799</v>
      </c>
      <c r="F202" t="s">
        <v>966</v>
      </c>
      <c r="H202" s="16">
        <v>1</v>
      </c>
      <c r="I202" t="s">
        <v>799</v>
      </c>
      <c r="J202" t="s">
        <v>649</v>
      </c>
      <c r="K202" t="s">
        <v>1161</v>
      </c>
      <c r="L202" t="s">
        <v>28015</v>
      </c>
      <c r="M202" t="s">
        <v>748</v>
      </c>
      <c r="N202" t="s">
        <v>795</v>
      </c>
      <c r="O202" t="s">
        <v>796</v>
      </c>
      <c r="P202" t="s">
        <v>806</v>
      </c>
      <c r="Q202" t="s">
        <v>10430</v>
      </c>
      <c r="R202" t="s">
        <v>531</v>
      </c>
      <c r="S202" t="s">
        <v>636</v>
      </c>
      <c r="T202" s="16">
        <v>1</v>
      </c>
      <c r="U202" s="16">
        <v>0</v>
      </c>
      <c r="V202" s="16">
        <v>7</v>
      </c>
      <c r="W202" s="5">
        <v>1434684</v>
      </c>
      <c r="X202" s="5">
        <v>1434684</v>
      </c>
      <c r="Y202" s="5">
        <v>1434684</v>
      </c>
      <c r="Z202" s="7">
        <v>1</v>
      </c>
      <c r="AA202" t="s">
        <v>27839</v>
      </c>
      <c r="AB202" s="5">
        <v>1434684</v>
      </c>
      <c r="AC202" t="s">
        <v>800</v>
      </c>
      <c r="AD202" s="17">
        <v>43231</v>
      </c>
      <c r="AE202" s="17">
        <v>43319</v>
      </c>
      <c r="AF202" s="17">
        <v>43231</v>
      </c>
      <c r="AG202" s="17">
        <v>43343</v>
      </c>
      <c r="AH202" s="17">
        <v>43343</v>
      </c>
      <c r="AI202" s="17"/>
      <c r="AJ202" s="5">
        <v>1434684</v>
      </c>
      <c r="AK202" s="17">
        <v>43343</v>
      </c>
      <c r="AL202" t="s">
        <v>811</v>
      </c>
      <c r="AM202" t="s">
        <v>599</v>
      </c>
      <c r="AN202" s="17"/>
      <c r="AP202" t="s">
        <v>966</v>
      </c>
      <c r="AQ202" t="s">
        <v>970</v>
      </c>
      <c r="AR202" t="s">
        <v>28067</v>
      </c>
    </row>
    <row r="203" spans="2:44" ht="11" outlineLevel="1" x14ac:dyDescent="0.15">
      <c r="B203" t="s">
        <v>344</v>
      </c>
      <c r="C203" t="s">
        <v>799</v>
      </c>
      <c r="D203" t="s">
        <v>799</v>
      </c>
      <c r="F203" t="s">
        <v>966</v>
      </c>
      <c r="H203" s="16">
        <v>1</v>
      </c>
      <c r="I203" t="s">
        <v>799</v>
      </c>
      <c r="J203" t="s">
        <v>704</v>
      </c>
      <c r="K203" t="s">
        <v>1937</v>
      </c>
      <c r="L203" t="s">
        <v>27999</v>
      </c>
      <c r="M203" t="s">
        <v>750</v>
      </c>
      <c r="N203" t="s">
        <v>880</v>
      </c>
      <c r="O203" t="s">
        <v>825</v>
      </c>
      <c r="P203" t="s">
        <v>859</v>
      </c>
      <c r="Q203" t="s">
        <v>10430</v>
      </c>
      <c r="R203" t="s">
        <v>531</v>
      </c>
      <c r="S203" t="s">
        <v>636</v>
      </c>
      <c r="T203" s="16">
        <v>1</v>
      </c>
      <c r="U203" s="16">
        <v>0</v>
      </c>
      <c r="V203" s="16">
        <v>1</v>
      </c>
      <c r="W203" s="5">
        <v>1430360</v>
      </c>
      <c r="X203" s="5">
        <v>1430360</v>
      </c>
      <c r="Y203" s="5">
        <v>1430360</v>
      </c>
      <c r="Z203" s="7">
        <v>1</v>
      </c>
      <c r="AA203" t="s">
        <v>27839</v>
      </c>
      <c r="AB203" s="5">
        <v>1430360</v>
      </c>
      <c r="AC203" t="s">
        <v>800</v>
      </c>
      <c r="AD203" s="17">
        <v>45152</v>
      </c>
      <c r="AE203" s="17">
        <v>45152</v>
      </c>
      <c r="AF203" s="17">
        <v>45152</v>
      </c>
      <c r="AG203" s="17">
        <v>45320</v>
      </c>
      <c r="AH203" s="17">
        <v>45320</v>
      </c>
      <c r="AI203" s="17"/>
      <c r="AJ203" s="5">
        <v>1430360</v>
      </c>
      <c r="AK203" s="17">
        <v>45320</v>
      </c>
      <c r="AL203" t="s">
        <v>811</v>
      </c>
      <c r="AM203" t="s">
        <v>599</v>
      </c>
      <c r="AN203" s="17"/>
      <c r="AP203" t="s">
        <v>966</v>
      </c>
      <c r="AQ203" t="s">
        <v>970</v>
      </c>
      <c r="AR203" t="s">
        <v>28068</v>
      </c>
    </row>
    <row r="204" spans="2:44" ht="11" outlineLevel="1" x14ac:dyDescent="0.15">
      <c r="B204" t="s">
        <v>345</v>
      </c>
      <c r="C204" t="s">
        <v>799</v>
      </c>
      <c r="D204" t="s">
        <v>799</v>
      </c>
      <c r="F204" t="s">
        <v>966</v>
      </c>
      <c r="H204" s="16">
        <v>1</v>
      </c>
      <c r="I204" t="s">
        <v>799</v>
      </c>
      <c r="J204" t="s">
        <v>665</v>
      </c>
      <c r="K204" t="s">
        <v>1904</v>
      </c>
      <c r="L204" t="s">
        <v>27952</v>
      </c>
      <c r="M204" t="s">
        <v>748</v>
      </c>
      <c r="N204" t="s">
        <v>795</v>
      </c>
      <c r="O204" t="s">
        <v>825</v>
      </c>
      <c r="P204" t="s">
        <v>806</v>
      </c>
      <c r="Q204" t="s">
        <v>10430</v>
      </c>
      <c r="R204" t="s">
        <v>531</v>
      </c>
      <c r="S204" t="s">
        <v>636</v>
      </c>
      <c r="T204" s="16">
        <v>1</v>
      </c>
      <c r="U204" s="16">
        <v>0</v>
      </c>
      <c r="V204" s="16">
        <v>1</v>
      </c>
      <c r="W204" s="5">
        <v>1397960.88</v>
      </c>
      <c r="X204" s="5">
        <v>1397960.88</v>
      </c>
      <c r="Y204" s="5">
        <v>1397960.88</v>
      </c>
      <c r="Z204" s="7">
        <v>1</v>
      </c>
      <c r="AA204" t="s">
        <v>27839</v>
      </c>
      <c r="AB204" s="5">
        <v>1397960.88</v>
      </c>
      <c r="AC204" t="s">
        <v>800</v>
      </c>
      <c r="AD204" s="17">
        <v>45427</v>
      </c>
      <c r="AE204" s="17">
        <v>45427</v>
      </c>
      <c r="AF204" s="17">
        <v>45426</v>
      </c>
      <c r="AG204" s="17">
        <v>45597</v>
      </c>
      <c r="AH204" s="17">
        <v>45597</v>
      </c>
      <c r="AI204" s="17"/>
      <c r="AJ204" s="5">
        <v>1397960.88</v>
      </c>
      <c r="AK204" s="17">
        <v>45597</v>
      </c>
      <c r="AL204" t="s">
        <v>811</v>
      </c>
      <c r="AM204" t="s">
        <v>599</v>
      </c>
      <c r="AN204" s="17"/>
      <c r="AP204" t="s">
        <v>966</v>
      </c>
      <c r="AQ204" t="s">
        <v>970</v>
      </c>
      <c r="AR204" t="s">
        <v>28069</v>
      </c>
    </row>
    <row r="205" spans="2:44" ht="11" outlineLevel="1" x14ac:dyDescent="0.15">
      <c r="B205" t="s">
        <v>346</v>
      </c>
      <c r="C205" t="s">
        <v>799</v>
      </c>
      <c r="D205" t="s">
        <v>799</v>
      </c>
      <c r="F205" t="s">
        <v>966</v>
      </c>
      <c r="H205" s="16">
        <v>1</v>
      </c>
      <c r="I205" t="s">
        <v>799</v>
      </c>
      <c r="J205" t="s">
        <v>665</v>
      </c>
      <c r="K205" t="s">
        <v>1904</v>
      </c>
      <c r="L205" t="s">
        <v>27905</v>
      </c>
      <c r="M205" t="s">
        <v>740</v>
      </c>
      <c r="N205" t="s">
        <v>795</v>
      </c>
      <c r="O205" t="s">
        <v>826</v>
      </c>
      <c r="P205" t="s">
        <v>806</v>
      </c>
      <c r="Q205" t="s">
        <v>10430</v>
      </c>
      <c r="R205" t="s">
        <v>531</v>
      </c>
      <c r="S205" t="s">
        <v>636</v>
      </c>
      <c r="T205" s="16">
        <v>1</v>
      </c>
      <c r="U205" s="16">
        <v>0</v>
      </c>
      <c r="V205" s="16">
        <v>1</v>
      </c>
      <c r="W205" s="5">
        <v>1393995.22</v>
      </c>
      <c r="X205" s="5">
        <v>1393995.22</v>
      </c>
      <c r="Y205" s="5">
        <v>1393995.22</v>
      </c>
      <c r="Z205" s="7">
        <v>1</v>
      </c>
      <c r="AA205" t="s">
        <v>27839</v>
      </c>
      <c r="AB205" s="5">
        <v>1393995.22</v>
      </c>
      <c r="AC205" t="s">
        <v>800</v>
      </c>
      <c r="AD205" s="17">
        <v>43649</v>
      </c>
      <c r="AE205" s="17">
        <v>43649</v>
      </c>
      <c r="AF205" s="17">
        <v>43628</v>
      </c>
      <c r="AG205" s="17">
        <v>43651</v>
      </c>
      <c r="AH205" s="17">
        <v>43651</v>
      </c>
      <c r="AI205" s="17"/>
      <c r="AJ205" s="5">
        <v>1393995.22</v>
      </c>
      <c r="AK205" s="17">
        <v>43651</v>
      </c>
      <c r="AL205" t="s">
        <v>811</v>
      </c>
      <c r="AM205" t="s">
        <v>599</v>
      </c>
      <c r="AN205" s="17"/>
      <c r="AP205" t="s">
        <v>966</v>
      </c>
      <c r="AQ205" t="s">
        <v>970</v>
      </c>
      <c r="AR205" t="s">
        <v>28070</v>
      </c>
    </row>
    <row r="206" spans="2:44" ht="11" outlineLevel="1" x14ac:dyDescent="0.15">
      <c r="B206" t="s">
        <v>347</v>
      </c>
      <c r="C206" t="s">
        <v>799</v>
      </c>
      <c r="D206" t="s">
        <v>799</v>
      </c>
      <c r="F206" t="s">
        <v>966</v>
      </c>
      <c r="H206" s="16">
        <v>1</v>
      </c>
      <c r="I206" t="s">
        <v>799</v>
      </c>
      <c r="J206" t="s">
        <v>640</v>
      </c>
      <c r="K206" t="s">
        <v>1044</v>
      </c>
      <c r="L206" t="s">
        <v>27905</v>
      </c>
      <c r="M206" t="s">
        <v>740</v>
      </c>
      <c r="N206" t="s">
        <v>795</v>
      </c>
      <c r="O206" t="s">
        <v>825</v>
      </c>
      <c r="P206" t="s">
        <v>806</v>
      </c>
      <c r="Q206" t="s">
        <v>10430</v>
      </c>
      <c r="R206" t="s">
        <v>531</v>
      </c>
      <c r="S206" t="s">
        <v>636</v>
      </c>
      <c r="T206" s="16">
        <v>1</v>
      </c>
      <c r="U206" s="16">
        <v>0</v>
      </c>
      <c r="V206" s="16">
        <v>2</v>
      </c>
      <c r="W206" s="5">
        <v>1388300</v>
      </c>
      <c r="X206" s="5">
        <v>1388300</v>
      </c>
      <c r="Y206" s="5">
        <v>1388300</v>
      </c>
      <c r="Z206" s="7">
        <v>1</v>
      </c>
      <c r="AA206" t="s">
        <v>27839</v>
      </c>
      <c r="AB206" s="5">
        <v>1388300</v>
      </c>
      <c r="AC206" t="s">
        <v>800</v>
      </c>
      <c r="AD206" s="17">
        <v>43839</v>
      </c>
      <c r="AE206" s="17">
        <v>43973</v>
      </c>
      <c r="AF206" s="17">
        <v>43839</v>
      </c>
      <c r="AG206" s="17">
        <v>44001</v>
      </c>
      <c r="AH206" s="17">
        <v>44001</v>
      </c>
      <c r="AI206" s="17"/>
      <c r="AJ206" s="5">
        <v>1388300</v>
      </c>
      <c r="AK206" s="17">
        <v>44001</v>
      </c>
      <c r="AL206" t="s">
        <v>811</v>
      </c>
      <c r="AM206" t="s">
        <v>599</v>
      </c>
      <c r="AN206" s="17"/>
      <c r="AP206" t="s">
        <v>966</v>
      </c>
      <c r="AQ206" t="s">
        <v>970</v>
      </c>
      <c r="AR206" t="s">
        <v>28071</v>
      </c>
    </row>
    <row r="207" spans="2:44" ht="11" outlineLevel="1" x14ac:dyDescent="0.15">
      <c r="B207" t="s">
        <v>348</v>
      </c>
      <c r="C207" t="s">
        <v>799</v>
      </c>
      <c r="D207" t="s">
        <v>799</v>
      </c>
      <c r="F207" t="s">
        <v>966</v>
      </c>
      <c r="H207" s="16">
        <v>1</v>
      </c>
      <c r="I207" t="s">
        <v>799</v>
      </c>
      <c r="J207" t="s">
        <v>676</v>
      </c>
      <c r="K207" t="s">
        <v>1579</v>
      </c>
      <c r="L207" t="s">
        <v>27974</v>
      </c>
      <c r="M207" t="s">
        <v>740</v>
      </c>
      <c r="N207" t="s">
        <v>795</v>
      </c>
      <c r="O207" t="s">
        <v>825</v>
      </c>
      <c r="P207" t="s">
        <v>806</v>
      </c>
      <c r="Q207" t="s">
        <v>10430</v>
      </c>
      <c r="R207" t="s">
        <v>531</v>
      </c>
      <c r="S207" t="s">
        <v>636</v>
      </c>
      <c r="T207" s="16">
        <v>1</v>
      </c>
      <c r="U207" s="16">
        <v>0</v>
      </c>
      <c r="V207" s="16">
        <v>7</v>
      </c>
      <c r="W207" s="5">
        <v>1365941.48</v>
      </c>
      <c r="X207" s="5">
        <v>1365941.48</v>
      </c>
      <c r="Y207" s="5">
        <v>1365941.48</v>
      </c>
      <c r="Z207" s="7">
        <v>1</v>
      </c>
      <c r="AA207" t="s">
        <v>27839</v>
      </c>
      <c r="AB207" s="5">
        <v>1365941.48</v>
      </c>
      <c r="AC207" t="s">
        <v>800</v>
      </c>
      <c r="AD207" s="17">
        <v>45608</v>
      </c>
      <c r="AE207" s="17">
        <v>45736</v>
      </c>
      <c r="AF207" s="17">
        <v>45608</v>
      </c>
      <c r="AG207" s="17">
        <v>45752</v>
      </c>
      <c r="AH207" s="17">
        <v>45752</v>
      </c>
      <c r="AI207" s="17"/>
      <c r="AJ207" s="5">
        <v>1485941.48</v>
      </c>
      <c r="AK207" s="17">
        <v>45752</v>
      </c>
      <c r="AL207" t="s">
        <v>811</v>
      </c>
      <c r="AM207" t="s">
        <v>599</v>
      </c>
      <c r="AN207" s="17"/>
      <c r="AP207" t="s">
        <v>966</v>
      </c>
      <c r="AQ207" t="s">
        <v>970</v>
      </c>
      <c r="AR207" t="s">
        <v>28072</v>
      </c>
    </row>
    <row r="208" spans="2:44" ht="11" outlineLevel="1" x14ac:dyDescent="0.15">
      <c r="B208" t="s">
        <v>349</v>
      </c>
      <c r="C208" t="s">
        <v>27838</v>
      </c>
      <c r="D208" t="s">
        <v>797</v>
      </c>
      <c r="E208" t="s">
        <v>807</v>
      </c>
      <c r="F208" t="s">
        <v>10430</v>
      </c>
      <c r="H208" s="16">
        <v>1</v>
      </c>
      <c r="I208" t="s">
        <v>799</v>
      </c>
      <c r="J208" t="s">
        <v>691</v>
      </c>
      <c r="K208" t="s">
        <v>1807</v>
      </c>
      <c r="L208" t="s">
        <v>28056</v>
      </c>
      <c r="M208" t="s">
        <v>750</v>
      </c>
      <c r="N208" t="s">
        <v>795</v>
      </c>
      <c r="O208" t="s">
        <v>796</v>
      </c>
      <c r="P208" t="s">
        <v>859</v>
      </c>
      <c r="Q208" t="s">
        <v>10430</v>
      </c>
      <c r="R208" t="s">
        <v>645</v>
      </c>
      <c r="S208" t="s">
        <v>636</v>
      </c>
      <c r="T208" s="16">
        <v>3</v>
      </c>
      <c r="U208" s="16">
        <v>2</v>
      </c>
      <c r="V208" s="16">
        <v>4</v>
      </c>
      <c r="W208" s="5">
        <v>1359913.05</v>
      </c>
      <c r="X208" s="5">
        <v>1359913.05</v>
      </c>
      <c r="Y208" s="5"/>
      <c r="Z208" s="7">
        <v>1</v>
      </c>
      <c r="AA208" t="s">
        <v>27839</v>
      </c>
      <c r="AB208" s="5">
        <v>1359913.05</v>
      </c>
      <c r="AC208" t="s">
        <v>800</v>
      </c>
      <c r="AD208" s="17">
        <v>44463</v>
      </c>
      <c r="AE208" s="17">
        <v>45931</v>
      </c>
      <c r="AF208" s="17">
        <v>43353</v>
      </c>
      <c r="AG208" s="17">
        <v>47005</v>
      </c>
      <c r="AH208" s="17">
        <v>47005</v>
      </c>
      <c r="AI208" s="17">
        <v>47005</v>
      </c>
      <c r="AJ208" s="5">
        <v>10745584</v>
      </c>
      <c r="AK208" s="17">
        <v>47005</v>
      </c>
      <c r="AL208" t="s">
        <v>801</v>
      </c>
      <c r="AM208" t="s">
        <v>599</v>
      </c>
      <c r="AN208" s="17">
        <v>46538</v>
      </c>
      <c r="AP208" t="s">
        <v>10430</v>
      </c>
      <c r="AQ208" t="s">
        <v>970</v>
      </c>
      <c r="AR208" t="s">
        <v>28073</v>
      </c>
    </row>
    <row r="209" spans="2:44" ht="11" outlineLevel="1" x14ac:dyDescent="0.15">
      <c r="B209" t="s">
        <v>1976</v>
      </c>
      <c r="C209" t="s">
        <v>799</v>
      </c>
      <c r="D209" t="s">
        <v>799</v>
      </c>
      <c r="F209" t="s">
        <v>966</v>
      </c>
      <c r="H209" s="16">
        <v>1</v>
      </c>
      <c r="I209" t="s">
        <v>799</v>
      </c>
      <c r="J209" t="s">
        <v>612</v>
      </c>
      <c r="K209" t="s">
        <v>1338</v>
      </c>
      <c r="L209" t="s">
        <v>27943</v>
      </c>
      <c r="M209" t="s">
        <v>1356</v>
      </c>
      <c r="N209" t="s">
        <v>829</v>
      </c>
      <c r="O209" t="s">
        <v>804</v>
      </c>
      <c r="Q209" t="s">
        <v>966</v>
      </c>
      <c r="R209" t="s">
        <v>575</v>
      </c>
      <c r="S209" t="s">
        <v>629</v>
      </c>
      <c r="T209" s="16">
        <v>1</v>
      </c>
      <c r="U209" s="16">
        <v>0</v>
      </c>
      <c r="V209" s="16">
        <v>3</v>
      </c>
      <c r="W209" s="5">
        <v>1350549.74</v>
      </c>
      <c r="X209" s="5">
        <v>1350549.74</v>
      </c>
      <c r="Y209" s="5">
        <v>1350549.74</v>
      </c>
      <c r="Z209" s="7">
        <v>1</v>
      </c>
      <c r="AA209" t="s">
        <v>27839</v>
      </c>
      <c r="AB209" s="5">
        <v>1350549.74</v>
      </c>
      <c r="AC209" t="s">
        <v>800</v>
      </c>
      <c r="AD209" s="17">
        <v>43015</v>
      </c>
      <c r="AE209" s="17">
        <v>43885</v>
      </c>
      <c r="AF209" s="17">
        <v>43015</v>
      </c>
      <c r="AG209" s="17">
        <v>43115</v>
      </c>
      <c r="AH209" s="17">
        <v>43115</v>
      </c>
      <c r="AI209" s="17"/>
      <c r="AJ209" s="5">
        <v>1707545</v>
      </c>
      <c r="AK209" s="17">
        <v>43115</v>
      </c>
      <c r="AL209" t="s">
        <v>811</v>
      </c>
      <c r="AM209" t="s">
        <v>599</v>
      </c>
      <c r="AN209" s="17"/>
      <c r="AP209" t="s">
        <v>966</v>
      </c>
      <c r="AQ209" t="s">
        <v>970</v>
      </c>
      <c r="AR209" t="s">
        <v>28074</v>
      </c>
    </row>
    <row r="210" spans="2:44" ht="11" outlineLevel="1" x14ac:dyDescent="0.15">
      <c r="B210" t="s">
        <v>350</v>
      </c>
      <c r="C210" t="s">
        <v>27838</v>
      </c>
      <c r="D210" t="s">
        <v>835</v>
      </c>
      <c r="E210" t="s">
        <v>798</v>
      </c>
      <c r="F210" t="s">
        <v>966</v>
      </c>
      <c r="H210" s="16">
        <v>1</v>
      </c>
      <c r="I210" t="s">
        <v>799</v>
      </c>
      <c r="J210" t="s">
        <v>622</v>
      </c>
      <c r="K210" t="s">
        <v>1959</v>
      </c>
      <c r="L210" t="s">
        <v>27841</v>
      </c>
      <c r="M210" t="s">
        <v>740</v>
      </c>
      <c r="N210" t="s">
        <v>795</v>
      </c>
      <c r="O210" t="s">
        <v>825</v>
      </c>
      <c r="P210" t="s">
        <v>806</v>
      </c>
      <c r="Q210" t="s">
        <v>10430</v>
      </c>
      <c r="R210" t="s">
        <v>531</v>
      </c>
      <c r="S210" t="s">
        <v>636</v>
      </c>
      <c r="T210" s="16">
        <v>2</v>
      </c>
      <c r="U210" s="16">
        <v>1</v>
      </c>
      <c r="V210" s="16">
        <v>7</v>
      </c>
      <c r="W210" s="5">
        <v>1348674.43</v>
      </c>
      <c r="X210" s="5">
        <v>1348674.43</v>
      </c>
      <c r="Y210" s="5">
        <v>1348674.43</v>
      </c>
      <c r="Z210" s="7">
        <v>1</v>
      </c>
      <c r="AA210" t="s">
        <v>27839</v>
      </c>
      <c r="AB210" s="5">
        <v>1348674.43</v>
      </c>
      <c r="AC210" t="s">
        <v>800</v>
      </c>
      <c r="AD210" s="17">
        <v>43300</v>
      </c>
      <c r="AE210" s="17">
        <v>45770</v>
      </c>
      <c r="AF210" s="17">
        <v>43301</v>
      </c>
      <c r="AG210" s="17">
        <v>55153</v>
      </c>
      <c r="AH210" s="17">
        <v>43511</v>
      </c>
      <c r="AI210" s="17">
        <v>55153</v>
      </c>
      <c r="AJ210" s="5">
        <v>0</v>
      </c>
      <c r="AK210" s="17">
        <v>55153</v>
      </c>
      <c r="AL210" t="s">
        <v>836</v>
      </c>
      <c r="AM210" t="s">
        <v>631</v>
      </c>
      <c r="AN210" s="17">
        <v>43511</v>
      </c>
      <c r="AO210" t="s">
        <v>884</v>
      </c>
      <c r="AP210" t="s">
        <v>966</v>
      </c>
      <c r="AQ210" t="s">
        <v>970</v>
      </c>
      <c r="AR210" t="s">
        <v>28075</v>
      </c>
    </row>
    <row r="211" spans="2:44" ht="11" outlineLevel="1" x14ac:dyDescent="0.15">
      <c r="B211" t="s">
        <v>351</v>
      </c>
      <c r="C211" t="s">
        <v>799</v>
      </c>
      <c r="D211" t="s">
        <v>799</v>
      </c>
      <c r="F211" t="s">
        <v>966</v>
      </c>
      <c r="H211" s="16">
        <v>1</v>
      </c>
      <c r="I211" t="s">
        <v>799</v>
      </c>
      <c r="J211" t="s">
        <v>634</v>
      </c>
      <c r="K211" t="s">
        <v>1670</v>
      </c>
      <c r="L211" t="s">
        <v>28005</v>
      </c>
      <c r="M211" t="s">
        <v>750</v>
      </c>
      <c r="N211" t="s">
        <v>795</v>
      </c>
      <c r="O211" t="s">
        <v>818</v>
      </c>
      <c r="P211" t="s">
        <v>859</v>
      </c>
      <c r="Q211" t="s">
        <v>10430</v>
      </c>
      <c r="R211" t="s">
        <v>531</v>
      </c>
      <c r="S211" t="s">
        <v>636</v>
      </c>
      <c r="T211" s="16">
        <v>1</v>
      </c>
      <c r="U211" s="16">
        <v>0</v>
      </c>
      <c r="V211" s="16">
        <v>5</v>
      </c>
      <c r="W211" s="5">
        <v>1346776.26</v>
      </c>
      <c r="X211" s="5">
        <v>1346776.26</v>
      </c>
      <c r="Y211" s="5">
        <v>1346776.26</v>
      </c>
      <c r="Z211" s="7">
        <v>1</v>
      </c>
      <c r="AA211" t="s">
        <v>27839</v>
      </c>
      <c r="AB211" s="5">
        <v>1346776.26</v>
      </c>
      <c r="AC211" t="s">
        <v>800</v>
      </c>
      <c r="AD211" s="17">
        <v>42339</v>
      </c>
      <c r="AE211" s="17">
        <v>42431</v>
      </c>
      <c r="AF211" s="17">
        <v>42333</v>
      </c>
      <c r="AG211" s="17">
        <v>42436</v>
      </c>
      <c r="AH211" s="17">
        <v>42436</v>
      </c>
      <c r="AI211" s="17"/>
      <c r="AJ211" s="5">
        <v>1600191.26</v>
      </c>
      <c r="AK211" s="17">
        <v>42436</v>
      </c>
      <c r="AL211" t="s">
        <v>811</v>
      </c>
      <c r="AM211" t="s">
        <v>599</v>
      </c>
      <c r="AN211" s="17"/>
      <c r="AP211" t="s">
        <v>966</v>
      </c>
      <c r="AQ211" t="s">
        <v>970</v>
      </c>
      <c r="AR211" t="s">
        <v>28076</v>
      </c>
    </row>
    <row r="212" spans="2:44" ht="11" outlineLevel="1" x14ac:dyDescent="0.15">
      <c r="B212" t="s">
        <v>352</v>
      </c>
      <c r="C212" t="s">
        <v>799</v>
      </c>
      <c r="D212" t="s">
        <v>799</v>
      </c>
      <c r="F212" t="s">
        <v>966</v>
      </c>
      <c r="H212" s="16">
        <v>1</v>
      </c>
      <c r="I212" t="s">
        <v>799</v>
      </c>
      <c r="J212" t="s">
        <v>705</v>
      </c>
      <c r="K212" t="s">
        <v>1989</v>
      </c>
      <c r="L212" t="s">
        <v>28077</v>
      </c>
      <c r="M212" t="s">
        <v>743</v>
      </c>
      <c r="N212" t="s">
        <v>803</v>
      </c>
      <c r="O212" t="s">
        <v>825</v>
      </c>
      <c r="P212" t="s">
        <v>821</v>
      </c>
      <c r="Q212" t="s">
        <v>10430</v>
      </c>
      <c r="R212" t="s">
        <v>531</v>
      </c>
      <c r="S212" t="s">
        <v>636</v>
      </c>
      <c r="T212" s="16">
        <v>1</v>
      </c>
      <c r="U212" s="16">
        <v>0</v>
      </c>
      <c r="V212" s="16">
        <v>5</v>
      </c>
      <c r="W212" s="5">
        <v>1315777.75</v>
      </c>
      <c r="X212" s="5">
        <v>1315777.75</v>
      </c>
      <c r="Y212" s="5">
        <v>1315777.75</v>
      </c>
      <c r="Z212" s="7">
        <v>1</v>
      </c>
      <c r="AA212" t="s">
        <v>27839</v>
      </c>
      <c r="AB212" s="5">
        <v>1315777.75</v>
      </c>
      <c r="AC212" t="s">
        <v>800</v>
      </c>
      <c r="AD212" s="17">
        <v>42893</v>
      </c>
      <c r="AE212" s="17">
        <v>43132</v>
      </c>
      <c r="AF212" s="17">
        <v>42892</v>
      </c>
      <c r="AG212" s="17">
        <v>43250</v>
      </c>
      <c r="AH212" s="17">
        <v>43250</v>
      </c>
      <c r="AI212" s="17"/>
      <c r="AJ212" s="5">
        <v>1315777.75</v>
      </c>
      <c r="AK212" s="17">
        <v>43250</v>
      </c>
      <c r="AL212" t="s">
        <v>811</v>
      </c>
      <c r="AM212" t="s">
        <v>599</v>
      </c>
      <c r="AN212" s="17"/>
      <c r="AP212" t="s">
        <v>966</v>
      </c>
      <c r="AQ212" t="s">
        <v>970</v>
      </c>
      <c r="AR212" t="s">
        <v>28078</v>
      </c>
    </row>
    <row r="213" spans="2:44" ht="11" outlineLevel="1" x14ac:dyDescent="0.15">
      <c r="B213" t="s">
        <v>353</v>
      </c>
      <c r="C213" t="s">
        <v>799</v>
      </c>
      <c r="D213" t="s">
        <v>799</v>
      </c>
      <c r="F213" t="s">
        <v>966</v>
      </c>
      <c r="H213" s="16">
        <v>1</v>
      </c>
      <c r="I213" t="s">
        <v>799</v>
      </c>
      <c r="J213" t="s">
        <v>641</v>
      </c>
      <c r="K213" t="s">
        <v>1056</v>
      </c>
      <c r="L213" t="s">
        <v>27861</v>
      </c>
      <c r="M213" t="s">
        <v>748</v>
      </c>
      <c r="N213" t="s">
        <v>795</v>
      </c>
      <c r="O213" t="s">
        <v>825</v>
      </c>
      <c r="P213" t="s">
        <v>806</v>
      </c>
      <c r="Q213" t="s">
        <v>10430</v>
      </c>
      <c r="R213" t="s">
        <v>531</v>
      </c>
      <c r="S213" t="s">
        <v>636</v>
      </c>
      <c r="T213" s="16">
        <v>1</v>
      </c>
      <c r="U213" s="16">
        <v>0</v>
      </c>
      <c r="V213" s="16">
        <v>3</v>
      </c>
      <c r="W213" s="5">
        <v>1305305.22</v>
      </c>
      <c r="X213" s="5">
        <v>1305305.22</v>
      </c>
      <c r="Y213" s="5">
        <v>1305305.22</v>
      </c>
      <c r="Z213" s="7">
        <v>1</v>
      </c>
      <c r="AA213" t="s">
        <v>27839</v>
      </c>
      <c r="AB213" s="5">
        <v>1305305.22</v>
      </c>
      <c r="AC213" t="s">
        <v>800</v>
      </c>
      <c r="AD213" s="17">
        <v>44939</v>
      </c>
      <c r="AE213" s="17">
        <v>44964</v>
      </c>
      <c r="AF213" s="17">
        <v>44939</v>
      </c>
      <c r="AG213" s="17">
        <v>44953</v>
      </c>
      <c r="AH213" s="17">
        <v>44953</v>
      </c>
      <c r="AI213" s="17"/>
      <c r="AJ213" s="5">
        <v>1305305.22</v>
      </c>
      <c r="AK213" s="17">
        <v>44953</v>
      </c>
      <c r="AL213" t="s">
        <v>811</v>
      </c>
      <c r="AM213" t="s">
        <v>599</v>
      </c>
      <c r="AN213" s="17"/>
      <c r="AP213" t="s">
        <v>966</v>
      </c>
      <c r="AQ213" t="s">
        <v>970</v>
      </c>
      <c r="AR213" t="s">
        <v>28079</v>
      </c>
    </row>
    <row r="214" spans="2:44" ht="11" outlineLevel="1" x14ac:dyDescent="0.15">
      <c r="B214" t="s">
        <v>354</v>
      </c>
      <c r="C214" t="s">
        <v>799</v>
      </c>
      <c r="D214" t="s">
        <v>799</v>
      </c>
      <c r="F214" t="s">
        <v>966</v>
      </c>
      <c r="H214" s="16">
        <v>1</v>
      </c>
      <c r="I214" t="s">
        <v>799</v>
      </c>
      <c r="J214" t="s">
        <v>706</v>
      </c>
      <c r="K214" t="s">
        <v>1997</v>
      </c>
      <c r="L214" t="s">
        <v>27861</v>
      </c>
      <c r="M214" t="s">
        <v>740</v>
      </c>
      <c r="N214" t="s">
        <v>795</v>
      </c>
      <c r="O214" t="s">
        <v>796</v>
      </c>
      <c r="P214" t="s">
        <v>806</v>
      </c>
      <c r="Q214" t="s">
        <v>10430</v>
      </c>
      <c r="R214" t="s">
        <v>531</v>
      </c>
      <c r="S214" t="s">
        <v>636</v>
      </c>
      <c r="T214" s="16">
        <v>1</v>
      </c>
      <c r="U214" s="16">
        <v>0</v>
      </c>
      <c r="V214" s="16">
        <v>5</v>
      </c>
      <c r="W214" s="5">
        <v>1294036</v>
      </c>
      <c r="X214" s="5">
        <v>1294036</v>
      </c>
      <c r="Y214" s="5">
        <v>1713585</v>
      </c>
      <c r="Z214" s="7">
        <v>1</v>
      </c>
      <c r="AA214" t="s">
        <v>27839</v>
      </c>
      <c r="AB214" s="5">
        <v>1294036</v>
      </c>
      <c r="AC214" t="s">
        <v>800</v>
      </c>
      <c r="AD214" s="17">
        <v>44932</v>
      </c>
      <c r="AE214" s="17">
        <v>46080</v>
      </c>
      <c r="AF214" s="17">
        <v>44959</v>
      </c>
      <c r="AG214" s="17">
        <v>46446</v>
      </c>
      <c r="AH214" s="17">
        <v>46811</v>
      </c>
      <c r="AI214" s="17"/>
      <c r="AJ214" s="5">
        <v>2190113.2000000002</v>
      </c>
      <c r="AK214" s="17">
        <v>46446</v>
      </c>
      <c r="AL214" t="s">
        <v>811</v>
      </c>
      <c r="AM214" t="s">
        <v>599</v>
      </c>
      <c r="AN214" s="17"/>
      <c r="AP214" t="s">
        <v>966</v>
      </c>
      <c r="AQ214" t="s">
        <v>970</v>
      </c>
      <c r="AR214" t="s">
        <v>28080</v>
      </c>
    </row>
    <row r="215" spans="2:44" ht="11" outlineLevel="1" x14ac:dyDescent="0.15">
      <c r="B215" t="s">
        <v>355</v>
      </c>
      <c r="C215" t="s">
        <v>799</v>
      </c>
      <c r="D215" t="s">
        <v>799</v>
      </c>
      <c r="F215" t="s">
        <v>966</v>
      </c>
      <c r="H215" s="16">
        <v>1</v>
      </c>
      <c r="I215" t="s">
        <v>799</v>
      </c>
      <c r="J215" t="s">
        <v>707</v>
      </c>
      <c r="K215" t="s">
        <v>2000</v>
      </c>
      <c r="L215" t="s">
        <v>27841</v>
      </c>
      <c r="M215" t="s">
        <v>743</v>
      </c>
      <c r="N215" t="s">
        <v>795</v>
      </c>
      <c r="O215" t="s">
        <v>825</v>
      </c>
      <c r="P215" t="s">
        <v>821</v>
      </c>
      <c r="Q215" t="s">
        <v>10430</v>
      </c>
      <c r="R215" t="s">
        <v>531</v>
      </c>
      <c r="S215" t="s">
        <v>636</v>
      </c>
      <c r="T215" s="16">
        <v>1</v>
      </c>
      <c r="U215" s="16">
        <v>0</v>
      </c>
      <c r="V215" s="16">
        <v>2</v>
      </c>
      <c r="W215" s="5">
        <v>1287456</v>
      </c>
      <c r="X215" s="5">
        <v>1287456</v>
      </c>
      <c r="Y215" s="5">
        <v>1287456</v>
      </c>
      <c r="Z215" s="7">
        <v>1</v>
      </c>
      <c r="AA215" t="s">
        <v>27839</v>
      </c>
      <c r="AB215" s="5">
        <v>1287456</v>
      </c>
      <c r="AC215" t="s">
        <v>800</v>
      </c>
      <c r="AD215" s="17">
        <v>43733</v>
      </c>
      <c r="AE215" s="17">
        <v>44217</v>
      </c>
      <c r="AF215" s="17">
        <v>43734</v>
      </c>
      <c r="AG215" s="17">
        <v>44439</v>
      </c>
      <c r="AH215" s="17">
        <v>44439</v>
      </c>
      <c r="AI215" s="17"/>
      <c r="AJ215" s="5">
        <v>1689547</v>
      </c>
      <c r="AK215" s="17">
        <v>44439</v>
      </c>
      <c r="AL215" t="s">
        <v>811</v>
      </c>
      <c r="AM215" t="s">
        <v>599</v>
      </c>
      <c r="AN215" s="17"/>
      <c r="AP215" t="s">
        <v>966</v>
      </c>
      <c r="AQ215" t="s">
        <v>970</v>
      </c>
      <c r="AR215" t="s">
        <v>28081</v>
      </c>
    </row>
    <row r="216" spans="2:44" ht="11" outlineLevel="1" x14ac:dyDescent="0.15">
      <c r="B216" t="s">
        <v>356</v>
      </c>
      <c r="C216" t="s">
        <v>27838</v>
      </c>
      <c r="D216" t="s">
        <v>854</v>
      </c>
      <c r="E216" t="s">
        <v>807</v>
      </c>
      <c r="F216" t="s">
        <v>10430</v>
      </c>
      <c r="G216" t="s">
        <v>877</v>
      </c>
      <c r="H216" s="16">
        <v>2</v>
      </c>
      <c r="I216" t="s">
        <v>815</v>
      </c>
      <c r="J216" t="s">
        <v>665</v>
      </c>
      <c r="K216" t="s">
        <v>1904</v>
      </c>
      <c r="L216" t="s">
        <v>27952</v>
      </c>
      <c r="M216" t="s">
        <v>748</v>
      </c>
      <c r="N216" t="s">
        <v>795</v>
      </c>
      <c r="O216" t="s">
        <v>825</v>
      </c>
      <c r="P216" t="s">
        <v>806</v>
      </c>
      <c r="Q216" t="s">
        <v>10430</v>
      </c>
      <c r="R216" t="s">
        <v>531</v>
      </c>
      <c r="S216" t="s">
        <v>636</v>
      </c>
      <c r="T216" s="16">
        <v>6</v>
      </c>
      <c r="U216" s="16">
        <v>5</v>
      </c>
      <c r="V216" s="16">
        <v>14</v>
      </c>
      <c r="W216" s="5">
        <v>1281535.8700000001</v>
      </c>
      <c r="X216" s="5">
        <v>1281535.8700000001</v>
      </c>
      <c r="Y216" s="5">
        <v>602673.24</v>
      </c>
      <c r="Z216" s="7">
        <v>1</v>
      </c>
      <c r="AA216" t="s">
        <v>27839</v>
      </c>
      <c r="AB216" s="5">
        <v>1281535.8700000001</v>
      </c>
      <c r="AC216" t="s">
        <v>800</v>
      </c>
      <c r="AD216" s="17">
        <v>45449</v>
      </c>
      <c r="AE216" s="17">
        <v>45926</v>
      </c>
      <c r="AF216" s="17">
        <v>45443</v>
      </c>
      <c r="AG216" s="17">
        <v>47268</v>
      </c>
      <c r="AH216" s="17">
        <v>46326</v>
      </c>
      <c r="AI216" s="17">
        <v>47268</v>
      </c>
      <c r="AJ216" s="5">
        <v>20000000</v>
      </c>
      <c r="AK216" s="17">
        <v>47268</v>
      </c>
      <c r="AL216" t="s">
        <v>855</v>
      </c>
      <c r="AM216" t="s">
        <v>666</v>
      </c>
      <c r="AN216" s="17">
        <v>46326</v>
      </c>
      <c r="AP216" t="s">
        <v>966</v>
      </c>
      <c r="AQ216" t="s">
        <v>970</v>
      </c>
      <c r="AR216" t="s">
        <v>28082</v>
      </c>
    </row>
    <row r="217" spans="2:44" ht="11" outlineLevel="1" x14ac:dyDescent="0.15">
      <c r="B217" t="s">
        <v>357</v>
      </c>
      <c r="C217" t="s">
        <v>799</v>
      </c>
      <c r="D217" t="s">
        <v>799</v>
      </c>
      <c r="F217" t="s">
        <v>966</v>
      </c>
      <c r="H217" s="16">
        <v>1</v>
      </c>
      <c r="I217" t="s">
        <v>799</v>
      </c>
      <c r="J217" t="s">
        <v>708</v>
      </c>
      <c r="K217" t="s">
        <v>2008</v>
      </c>
      <c r="L217" t="s">
        <v>28015</v>
      </c>
      <c r="M217" t="s">
        <v>737</v>
      </c>
      <c r="N217" t="s">
        <v>795</v>
      </c>
      <c r="O217" t="s">
        <v>825</v>
      </c>
      <c r="P217" t="s">
        <v>802</v>
      </c>
      <c r="Q217" t="s">
        <v>10430</v>
      </c>
      <c r="R217" t="s">
        <v>531</v>
      </c>
      <c r="S217" t="s">
        <v>636</v>
      </c>
      <c r="T217" s="16">
        <v>1</v>
      </c>
      <c r="U217" s="16">
        <v>0</v>
      </c>
      <c r="V217" s="16">
        <v>2</v>
      </c>
      <c r="W217" s="5">
        <v>1275469.6399999999</v>
      </c>
      <c r="X217" s="5">
        <v>1275469.6399999999</v>
      </c>
      <c r="Y217" s="5">
        <v>1275469.6399999999</v>
      </c>
      <c r="Z217" s="7">
        <v>1</v>
      </c>
      <c r="AA217" t="s">
        <v>27839</v>
      </c>
      <c r="AB217" s="5">
        <v>1275469.6399999999</v>
      </c>
      <c r="AC217" t="s">
        <v>800</v>
      </c>
      <c r="AD217" s="17">
        <v>45258</v>
      </c>
      <c r="AE217" s="17">
        <v>45749</v>
      </c>
      <c r="AF217" s="17">
        <v>45258</v>
      </c>
      <c r="AG217" s="17">
        <v>45961</v>
      </c>
      <c r="AH217" s="17">
        <v>45992</v>
      </c>
      <c r="AI217" s="17"/>
      <c r="AJ217" s="5">
        <v>1275469.6399999999</v>
      </c>
      <c r="AK217" s="17">
        <v>45961</v>
      </c>
      <c r="AL217" t="s">
        <v>811</v>
      </c>
      <c r="AM217" t="s">
        <v>599</v>
      </c>
      <c r="AN217" s="17"/>
      <c r="AP217" t="s">
        <v>966</v>
      </c>
      <c r="AQ217" t="s">
        <v>970</v>
      </c>
      <c r="AR217" t="s">
        <v>28083</v>
      </c>
    </row>
    <row r="218" spans="2:44" ht="11" outlineLevel="1" x14ac:dyDescent="0.15">
      <c r="B218" t="s">
        <v>358</v>
      </c>
      <c r="C218" t="s">
        <v>27838</v>
      </c>
      <c r="D218" t="s">
        <v>797</v>
      </c>
      <c r="E218" t="s">
        <v>807</v>
      </c>
      <c r="F218" t="s">
        <v>10430</v>
      </c>
      <c r="H218" s="16">
        <v>1</v>
      </c>
      <c r="I218" t="s">
        <v>799</v>
      </c>
      <c r="J218" t="s">
        <v>625</v>
      </c>
      <c r="K218" t="s">
        <v>2594</v>
      </c>
      <c r="L218" t="s">
        <v>27848</v>
      </c>
      <c r="M218" t="s">
        <v>739</v>
      </c>
      <c r="N218" t="s">
        <v>795</v>
      </c>
      <c r="O218" t="s">
        <v>818</v>
      </c>
      <c r="P218" t="s">
        <v>816</v>
      </c>
      <c r="Q218" t="s">
        <v>10430</v>
      </c>
      <c r="R218" t="s">
        <v>456</v>
      </c>
      <c r="S218" t="s">
        <v>598</v>
      </c>
      <c r="T218" s="16">
        <v>5</v>
      </c>
      <c r="U218" s="16">
        <v>4</v>
      </c>
      <c r="V218" s="16">
        <v>27</v>
      </c>
      <c r="W218" s="5">
        <v>1259671.44</v>
      </c>
      <c r="X218" s="5">
        <v>468102.34</v>
      </c>
      <c r="Y218" s="5">
        <v>-265761.09000000003</v>
      </c>
      <c r="Z218" s="7">
        <v>0.37159999999999999</v>
      </c>
      <c r="AA218" t="s">
        <v>27845</v>
      </c>
      <c r="AB218" s="5">
        <v>1259671.44</v>
      </c>
      <c r="AC218" t="s">
        <v>810</v>
      </c>
      <c r="AD218" s="17">
        <v>42010</v>
      </c>
      <c r="AE218" s="17">
        <v>42488</v>
      </c>
      <c r="AF218" s="17">
        <v>41316</v>
      </c>
      <c r="AG218" s="17">
        <v>42480</v>
      </c>
      <c r="AH218" s="17">
        <v>42480</v>
      </c>
      <c r="AI218" s="17">
        <v>42410</v>
      </c>
      <c r="AJ218" s="5">
        <v>19663808.120000001</v>
      </c>
      <c r="AK218" s="17">
        <v>42410</v>
      </c>
      <c r="AL218" t="s">
        <v>801</v>
      </c>
      <c r="AM218" t="s">
        <v>599</v>
      </c>
      <c r="AN218" s="17">
        <v>42480</v>
      </c>
      <c r="AP218" t="s">
        <v>10430</v>
      </c>
      <c r="AQ218" t="s">
        <v>970</v>
      </c>
      <c r="AR218" t="s">
        <v>28084</v>
      </c>
    </row>
    <row r="219" spans="2:44" ht="11" outlineLevel="1" x14ac:dyDescent="0.15">
      <c r="B219" t="s">
        <v>359</v>
      </c>
      <c r="C219" t="s">
        <v>799</v>
      </c>
      <c r="D219" t="s">
        <v>799</v>
      </c>
      <c r="F219" t="s">
        <v>966</v>
      </c>
      <c r="H219" s="16">
        <v>1</v>
      </c>
      <c r="I219" t="s">
        <v>799</v>
      </c>
      <c r="J219" t="s">
        <v>618</v>
      </c>
      <c r="K219" t="s">
        <v>2019</v>
      </c>
      <c r="L219" t="s">
        <v>28085</v>
      </c>
      <c r="M219" t="s">
        <v>740</v>
      </c>
      <c r="N219" t="s">
        <v>795</v>
      </c>
      <c r="O219" t="s">
        <v>825</v>
      </c>
      <c r="P219" t="s">
        <v>806</v>
      </c>
      <c r="Q219" t="s">
        <v>10430</v>
      </c>
      <c r="R219" t="s">
        <v>531</v>
      </c>
      <c r="S219" t="s">
        <v>636</v>
      </c>
      <c r="T219" s="16">
        <v>1</v>
      </c>
      <c r="U219" s="16">
        <v>0</v>
      </c>
      <c r="V219" s="16">
        <v>14</v>
      </c>
      <c r="W219" s="5">
        <v>1250729.8700000001</v>
      </c>
      <c r="X219" s="5">
        <v>1250729.8700000001</v>
      </c>
      <c r="Y219" s="5">
        <v>1250729.8700000001</v>
      </c>
      <c r="Z219" s="7">
        <v>1</v>
      </c>
      <c r="AA219" t="s">
        <v>27839</v>
      </c>
      <c r="AB219" s="5">
        <v>1250729.8700000001</v>
      </c>
      <c r="AC219" t="s">
        <v>800</v>
      </c>
      <c r="AD219" s="17">
        <v>42678</v>
      </c>
      <c r="AE219" s="17">
        <v>44089</v>
      </c>
      <c r="AF219" s="17">
        <v>42678</v>
      </c>
      <c r="AG219" s="17">
        <v>44469</v>
      </c>
      <c r="AH219" s="17">
        <v>44469</v>
      </c>
      <c r="AI219" s="17"/>
      <c r="AJ219" s="5">
        <v>1250729.8700000001</v>
      </c>
      <c r="AK219" s="17">
        <v>44469</v>
      </c>
      <c r="AL219" t="s">
        <v>811</v>
      </c>
      <c r="AM219" t="s">
        <v>599</v>
      </c>
      <c r="AN219" s="17"/>
      <c r="AP219" t="s">
        <v>966</v>
      </c>
      <c r="AQ219" t="s">
        <v>970</v>
      </c>
      <c r="AR219" t="s">
        <v>28086</v>
      </c>
    </row>
    <row r="220" spans="2:44" ht="11" outlineLevel="1" x14ac:dyDescent="0.15">
      <c r="B220" t="s">
        <v>360</v>
      </c>
      <c r="C220" t="s">
        <v>799</v>
      </c>
      <c r="D220" t="s">
        <v>799</v>
      </c>
      <c r="F220" t="s">
        <v>966</v>
      </c>
      <c r="H220" s="16">
        <v>1</v>
      </c>
      <c r="I220" t="s">
        <v>799</v>
      </c>
      <c r="J220" t="s">
        <v>709</v>
      </c>
      <c r="K220" t="s">
        <v>2028</v>
      </c>
      <c r="L220" t="s">
        <v>28087</v>
      </c>
      <c r="M220" t="s">
        <v>750</v>
      </c>
      <c r="N220" t="s">
        <v>887</v>
      </c>
      <c r="O220" t="s">
        <v>818</v>
      </c>
      <c r="P220" t="s">
        <v>859</v>
      </c>
      <c r="Q220" t="s">
        <v>10430</v>
      </c>
      <c r="R220" t="s">
        <v>645</v>
      </c>
      <c r="S220" t="s">
        <v>636</v>
      </c>
      <c r="T220" s="16">
        <v>1</v>
      </c>
      <c r="U220" s="16">
        <v>0</v>
      </c>
      <c r="V220" s="16">
        <v>9</v>
      </c>
      <c r="W220" s="5">
        <v>1229686.8600000001</v>
      </c>
      <c r="X220" s="5">
        <v>1229686.8600000001</v>
      </c>
      <c r="Y220" s="5">
        <v>1229686.8600000001</v>
      </c>
      <c r="Z220" s="7">
        <v>1</v>
      </c>
      <c r="AA220" t="s">
        <v>27839</v>
      </c>
      <c r="AB220" s="5">
        <v>1229686.8600000001</v>
      </c>
      <c r="AC220" t="s">
        <v>800</v>
      </c>
      <c r="AD220" s="17">
        <v>42719</v>
      </c>
      <c r="AE220" s="17">
        <v>43313</v>
      </c>
      <c r="AF220" s="17">
        <v>42719</v>
      </c>
      <c r="AG220" s="17">
        <v>43343</v>
      </c>
      <c r="AH220" s="17">
        <v>43343</v>
      </c>
      <c r="AI220" s="17"/>
      <c r="AJ220" s="5">
        <v>1229686.8600000001</v>
      </c>
      <c r="AK220" s="17">
        <v>43343</v>
      </c>
      <c r="AL220" t="s">
        <v>811</v>
      </c>
      <c r="AM220" t="s">
        <v>599</v>
      </c>
      <c r="AN220" s="17"/>
      <c r="AP220" t="s">
        <v>966</v>
      </c>
      <c r="AQ220" t="s">
        <v>970</v>
      </c>
      <c r="AR220" t="s">
        <v>28088</v>
      </c>
    </row>
    <row r="221" spans="2:44" ht="11" outlineLevel="1" x14ac:dyDescent="0.15">
      <c r="B221" t="s">
        <v>361</v>
      </c>
      <c r="C221" t="s">
        <v>27838</v>
      </c>
      <c r="D221" t="s">
        <v>797</v>
      </c>
      <c r="E221" t="s">
        <v>807</v>
      </c>
      <c r="F221" t="s">
        <v>10430</v>
      </c>
      <c r="H221" s="16">
        <v>1</v>
      </c>
      <c r="I221" t="s">
        <v>799</v>
      </c>
      <c r="J221" t="s">
        <v>710</v>
      </c>
      <c r="K221" t="s">
        <v>2037</v>
      </c>
      <c r="L221" t="s">
        <v>27896</v>
      </c>
      <c r="M221" t="s">
        <v>747</v>
      </c>
      <c r="N221" t="s">
        <v>795</v>
      </c>
      <c r="O221" t="s">
        <v>818</v>
      </c>
      <c r="P221" t="s">
        <v>806</v>
      </c>
      <c r="Q221" t="s">
        <v>10430</v>
      </c>
      <c r="R221" t="s">
        <v>645</v>
      </c>
      <c r="S221" t="s">
        <v>636</v>
      </c>
      <c r="T221" s="16">
        <v>2</v>
      </c>
      <c r="U221" s="16">
        <v>1</v>
      </c>
      <c r="V221" s="16">
        <v>1</v>
      </c>
      <c r="W221" s="5">
        <v>1219335.96</v>
      </c>
      <c r="X221" s="5">
        <v>1219335.96</v>
      </c>
      <c r="Y221" s="5">
        <v>3800293.24</v>
      </c>
      <c r="Z221" s="7">
        <v>1</v>
      </c>
      <c r="AA221" t="s">
        <v>27839</v>
      </c>
      <c r="AB221" s="5">
        <v>1219335.96</v>
      </c>
      <c r="AC221" t="s">
        <v>800</v>
      </c>
      <c r="AD221" s="17">
        <v>46092</v>
      </c>
      <c r="AE221" s="17">
        <v>46092</v>
      </c>
      <c r="AF221" s="17">
        <v>45763</v>
      </c>
      <c r="AG221" s="17">
        <v>47588</v>
      </c>
      <c r="AH221" s="17">
        <v>48113</v>
      </c>
      <c r="AI221" s="17">
        <v>47588</v>
      </c>
      <c r="AJ221" s="5">
        <v>999999999999</v>
      </c>
      <c r="AK221" s="17">
        <v>47588</v>
      </c>
      <c r="AL221" t="s">
        <v>801</v>
      </c>
      <c r="AM221" t="s">
        <v>599</v>
      </c>
      <c r="AN221" s="17">
        <v>46467</v>
      </c>
      <c r="AO221" t="s">
        <v>847</v>
      </c>
      <c r="AP221" t="s">
        <v>10430</v>
      </c>
      <c r="AQ221" t="s">
        <v>970</v>
      </c>
      <c r="AR221" t="s">
        <v>28089</v>
      </c>
    </row>
    <row r="222" spans="2:44" ht="11" outlineLevel="1" x14ac:dyDescent="0.15">
      <c r="B222" t="s">
        <v>362</v>
      </c>
      <c r="C222" t="s">
        <v>799</v>
      </c>
      <c r="D222" t="s">
        <v>799</v>
      </c>
      <c r="F222" t="s">
        <v>966</v>
      </c>
      <c r="H222" s="16">
        <v>1</v>
      </c>
      <c r="I222" t="s">
        <v>799</v>
      </c>
      <c r="J222" t="s">
        <v>694</v>
      </c>
      <c r="K222" t="s">
        <v>1832</v>
      </c>
      <c r="L222" t="s">
        <v>27841</v>
      </c>
      <c r="M222" t="s">
        <v>745</v>
      </c>
      <c r="N222" t="s">
        <v>803</v>
      </c>
      <c r="O222" t="s">
        <v>825</v>
      </c>
      <c r="P222" t="s">
        <v>813</v>
      </c>
      <c r="Q222" t="s">
        <v>10430</v>
      </c>
      <c r="R222" t="s">
        <v>531</v>
      </c>
      <c r="S222" t="s">
        <v>636</v>
      </c>
      <c r="T222" s="16">
        <v>1</v>
      </c>
      <c r="U222" s="16">
        <v>0</v>
      </c>
      <c r="V222" s="16">
        <v>6</v>
      </c>
      <c r="W222" s="5">
        <v>1209031.2</v>
      </c>
      <c r="X222" s="5">
        <v>1209031.2</v>
      </c>
      <c r="Y222" s="5">
        <v>1209031.2</v>
      </c>
      <c r="Z222" s="7">
        <v>1</v>
      </c>
      <c r="AA222" t="s">
        <v>27839</v>
      </c>
      <c r="AB222" s="5">
        <v>1209031.2</v>
      </c>
      <c r="AC222" t="s">
        <v>800</v>
      </c>
      <c r="AD222" s="17">
        <v>42642</v>
      </c>
      <c r="AE222" s="17">
        <v>43061</v>
      </c>
      <c r="AF222" s="17">
        <v>42642</v>
      </c>
      <c r="AG222" s="17">
        <v>43115</v>
      </c>
      <c r="AH222" s="17">
        <v>43115</v>
      </c>
      <c r="AI222" s="17"/>
      <c r="AJ222" s="5">
        <v>1209031.2</v>
      </c>
      <c r="AK222" s="17">
        <v>43115</v>
      </c>
      <c r="AL222" t="s">
        <v>811</v>
      </c>
      <c r="AM222" t="s">
        <v>599</v>
      </c>
      <c r="AN222" s="17"/>
      <c r="AP222" t="s">
        <v>966</v>
      </c>
      <c r="AQ222" t="s">
        <v>970</v>
      </c>
      <c r="AR222" t="s">
        <v>28090</v>
      </c>
    </row>
    <row r="223" spans="2:44" ht="11" outlineLevel="1" x14ac:dyDescent="0.15">
      <c r="B223" t="s">
        <v>363</v>
      </c>
      <c r="C223" t="s">
        <v>799</v>
      </c>
      <c r="D223" t="s">
        <v>799</v>
      </c>
      <c r="F223" t="s">
        <v>966</v>
      </c>
      <c r="H223" s="16">
        <v>1</v>
      </c>
      <c r="I223" t="s">
        <v>799</v>
      </c>
      <c r="J223" t="s">
        <v>691</v>
      </c>
      <c r="K223" t="s">
        <v>1807</v>
      </c>
      <c r="L223" t="s">
        <v>28091</v>
      </c>
      <c r="M223" t="s">
        <v>737</v>
      </c>
      <c r="N223" t="s">
        <v>803</v>
      </c>
      <c r="O223" t="s">
        <v>825</v>
      </c>
      <c r="P223" t="s">
        <v>802</v>
      </c>
      <c r="Q223" t="s">
        <v>10430</v>
      </c>
      <c r="R223" t="s">
        <v>531</v>
      </c>
      <c r="S223" t="s">
        <v>636</v>
      </c>
      <c r="T223" s="16">
        <v>1</v>
      </c>
      <c r="U223" s="16">
        <v>0</v>
      </c>
      <c r="V223" s="16">
        <v>5</v>
      </c>
      <c r="W223" s="5">
        <v>1204109</v>
      </c>
      <c r="X223" s="5">
        <v>1204109</v>
      </c>
      <c r="Y223" s="5">
        <v>1204109</v>
      </c>
      <c r="Z223" s="7">
        <v>1</v>
      </c>
      <c r="AA223" t="s">
        <v>27839</v>
      </c>
      <c r="AB223" s="5">
        <v>1204109</v>
      </c>
      <c r="AC223" t="s">
        <v>800</v>
      </c>
      <c r="AD223" s="17">
        <v>42930</v>
      </c>
      <c r="AE223" s="17">
        <v>43327</v>
      </c>
      <c r="AF223" s="17">
        <v>42930</v>
      </c>
      <c r="AG223" s="17">
        <v>43164</v>
      </c>
      <c r="AH223" s="17">
        <v>43164</v>
      </c>
      <c r="AI223" s="17"/>
      <c r="AJ223" s="5">
        <v>1326599</v>
      </c>
      <c r="AK223" s="17">
        <v>43164</v>
      </c>
      <c r="AL223" t="s">
        <v>811</v>
      </c>
      <c r="AM223" t="s">
        <v>599</v>
      </c>
      <c r="AN223" s="17"/>
      <c r="AP223" t="s">
        <v>966</v>
      </c>
      <c r="AQ223" t="s">
        <v>970</v>
      </c>
      <c r="AR223" t="s">
        <v>28092</v>
      </c>
    </row>
    <row r="224" spans="2:44" ht="11" outlineLevel="1" x14ac:dyDescent="0.15">
      <c r="B224" t="s">
        <v>364</v>
      </c>
      <c r="C224" t="s">
        <v>799</v>
      </c>
      <c r="D224" t="s">
        <v>799</v>
      </c>
      <c r="F224" t="s">
        <v>966</v>
      </c>
      <c r="H224" s="16">
        <v>1</v>
      </c>
      <c r="I224" t="s">
        <v>799</v>
      </c>
      <c r="J224" t="s">
        <v>633</v>
      </c>
      <c r="K224" t="s">
        <v>2050</v>
      </c>
      <c r="L224" t="s">
        <v>27999</v>
      </c>
      <c r="M224" t="s">
        <v>748</v>
      </c>
      <c r="N224" t="s">
        <v>795</v>
      </c>
      <c r="O224" t="s">
        <v>818</v>
      </c>
      <c r="P224" t="s">
        <v>806</v>
      </c>
      <c r="Q224" t="s">
        <v>10430</v>
      </c>
      <c r="R224" t="s">
        <v>575</v>
      </c>
      <c r="S224" t="s">
        <v>629</v>
      </c>
      <c r="T224" s="16">
        <v>1</v>
      </c>
      <c r="U224" s="16">
        <v>0</v>
      </c>
      <c r="V224" s="16">
        <v>8</v>
      </c>
      <c r="W224" s="5">
        <v>1198851.7</v>
      </c>
      <c r="X224" s="5">
        <v>1198851.7</v>
      </c>
      <c r="Y224" s="5">
        <v>1198851.7</v>
      </c>
      <c r="Z224" s="7">
        <v>1</v>
      </c>
      <c r="AA224" t="s">
        <v>27839</v>
      </c>
      <c r="AB224" s="5">
        <v>1198851.7</v>
      </c>
      <c r="AC224" t="s">
        <v>800</v>
      </c>
      <c r="AD224" s="17">
        <v>44636</v>
      </c>
      <c r="AE224" s="17">
        <v>45790</v>
      </c>
      <c r="AF224" s="17">
        <v>44636</v>
      </c>
      <c r="AG224" s="17">
        <v>45061</v>
      </c>
      <c r="AH224" s="17">
        <v>45061</v>
      </c>
      <c r="AI224" s="17"/>
      <c r="AJ224" s="5">
        <v>1391123.7</v>
      </c>
      <c r="AK224" s="17">
        <v>45061</v>
      </c>
      <c r="AL224" t="s">
        <v>811</v>
      </c>
      <c r="AM224" t="s">
        <v>599</v>
      </c>
      <c r="AN224" s="17"/>
      <c r="AP224" t="s">
        <v>966</v>
      </c>
      <c r="AQ224" t="s">
        <v>970</v>
      </c>
      <c r="AR224" t="s">
        <v>28093</v>
      </c>
    </row>
    <row r="225" spans="2:44" ht="11" outlineLevel="1" x14ac:dyDescent="0.15">
      <c r="B225" t="s">
        <v>365</v>
      </c>
      <c r="C225" t="s">
        <v>27838</v>
      </c>
      <c r="D225" t="s">
        <v>797</v>
      </c>
      <c r="E225" t="s">
        <v>807</v>
      </c>
      <c r="F225" t="s">
        <v>10430</v>
      </c>
      <c r="G225" t="s">
        <v>819</v>
      </c>
      <c r="H225" s="16">
        <v>8</v>
      </c>
      <c r="I225" t="s">
        <v>815</v>
      </c>
      <c r="J225" t="s">
        <v>626</v>
      </c>
      <c r="K225" t="s">
        <v>1452</v>
      </c>
      <c r="L225" t="s">
        <v>27848</v>
      </c>
      <c r="M225" t="s">
        <v>739</v>
      </c>
      <c r="N225" t="s">
        <v>795</v>
      </c>
      <c r="O225" t="s">
        <v>818</v>
      </c>
      <c r="P225" t="s">
        <v>816</v>
      </c>
      <c r="Q225" t="s">
        <v>10430</v>
      </c>
      <c r="R225" t="s">
        <v>456</v>
      </c>
      <c r="S225" t="s">
        <v>598</v>
      </c>
      <c r="T225" s="16">
        <v>3</v>
      </c>
      <c r="U225" s="16">
        <v>2</v>
      </c>
      <c r="V225" s="16">
        <v>5</v>
      </c>
      <c r="W225" s="5">
        <v>1196936.3</v>
      </c>
      <c r="X225" s="5">
        <v>1196936.3</v>
      </c>
      <c r="Y225" s="5">
        <v>1196936.3</v>
      </c>
      <c r="Z225" s="7">
        <v>1</v>
      </c>
      <c r="AA225" t="s">
        <v>27839</v>
      </c>
      <c r="AB225" s="5">
        <v>1196936.3</v>
      </c>
      <c r="AC225" t="s">
        <v>800</v>
      </c>
      <c r="AD225" s="17">
        <v>42358</v>
      </c>
      <c r="AE225" s="17">
        <v>44278</v>
      </c>
      <c r="AF225" s="17">
        <v>42359</v>
      </c>
      <c r="AG225" s="17">
        <v>44185</v>
      </c>
      <c r="AH225" s="17">
        <v>44185</v>
      </c>
      <c r="AI225" s="17">
        <v>44185</v>
      </c>
      <c r="AJ225" s="5">
        <v>116111582</v>
      </c>
      <c r="AK225" s="17">
        <v>44185</v>
      </c>
      <c r="AL225" t="s">
        <v>801</v>
      </c>
      <c r="AM225" t="s">
        <v>599</v>
      </c>
      <c r="AN225" s="17">
        <v>44185</v>
      </c>
      <c r="AP225" t="s">
        <v>10430</v>
      </c>
      <c r="AQ225" t="s">
        <v>970</v>
      </c>
      <c r="AR225" t="s">
        <v>28094</v>
      </c>
    </row>
    <row r="226" spans="2:44" ht="11" outlineLevel="1" x14ac:dyDescent="0.15">
      <c r="B226" t="s">
        <v>366</v>
      </c>
      <c r="C226" t="s">
        <v>799</v>
      </c>
      <c r="D226" t="s">
        <v>799</v>
      </c>
      <c r="F226" t="s">
        <v>966</v>
      </c>
      <c r="H226" s="16">
        <v>1</v>
      </c>
      <c r="I226" t="s">
        <v>799</v>
      </c>
      <c r="J226" t="s">
        <v>711</v>
      </c>
      <c r="K226" t="s">
        <v>2055</v>
      </c>
      <c r="L226" t="s">
        <v>28095</v>
      </c>
      <c r="M226" t="s">
        <v>740</v>
      </c>
      <c r="N226" t="s">
        <v>795</v>
      </c>
      <c r="O226" t="s">
        <v>818</v>
      </c>
      <c r="P226" t="s">
        <v>806</v>
      </c>
      <c r="Q226" t="s">
        <v>10430</v>
      </c>
      <c r="R226" t="s">
        <v>531</v>
      </c>
      <c r="S226" t="s">
        <v>636</v>
      </c>
      <c r="T226" s="16">
        <v>1</v>
      </c>
      <c r="U226" s="16">
        <v>0</v>
      </c>
      <c r="V226" s="16">
        <v>2</v>
      </c>
      <c r="W226" s="5">
        <v>1185354.79</v>
      </c>
      <c r="X226" s="5">
        <v>1185354.79</v>
      </c>
      <c r="Y226" s="5">
        <v>1185354.79</v>
      </c>
      <c r="Z226" s="7">
        <v>1</v>
      </c>
      <c r="AA226" t="s">
        <v>27839</v>
      </c>
      <c r="AB226" s="5">
        <v>1185354.79</v>
      </c>
      <c r="AC226" t="s">
        <v>800</v>
      </c>
      <c r="AD226" s="17">
        <v>43980</v>
      </c>
      <c r="AE226" s="17">
        <v>44103</v>
      </c>
      <c r="AF226" s="17">
        <v>43980</v>
      </c>
      <c r="AG226" s="17">
        <v>44286</v>
      </c>
      <c r="AH226" s="17">
        <v>44286</v>
      </c>
      <c r="AI226" s="17"/>
      <c r="AJ226" s="5">
        <v>1189834.79</v>
      </c>
      <c r="AK226" s="17">
        <v>44286</v>
      </c>
      <c r="AL226" t="s">
        <v>811</v>
      </c>
      <c r="AM226" t="s">
        <v>599</v>
      </c>
      <c r="AN226" s="17"/>
      <c r="AP226" t="s">
        <v>966</v>
      </c>
      <c r="AQ226" t="s">
        <v>970</v>
      </c>
      <c r="AR226" t="s">
        <v>28096</v>
      </c>
    </row>
    <row r="227" spans="2:44" ht="11" outlineLevel="1" x14ac:dyDescent="0.15">
      <c r="B227" t="s">
        <v>367</v>
      </c>
      <c r="C227" t="s">
        <v>799</v>
      </c>
      <c r="D227" t="s">
        <v>799</v>
      </c>
      <c r="F227" t="s">
        <v>966</v>
      </c>
      <c r="H227" s="16">
        <v>1</v>
      </c>
      <c r="I227" t="s">
        <v>799</v>
      </c>
      <c r="J227" t="s">
        <v>685</v>
      </c>
      <c r="K227" t="s">
        <v>2058</v>
      </c>
      <c r="L227" t="s">
        <v>27914</v>
      </c>
      <c r="M227" t="s">
        <v>740</v>
      </c>
      <c r="N227" t="s">
        <v>795</v>
      </c>
      <c r="O227" t="s">
        <v>825</v>
      </c>
      <c r="P227" t="s">
        <v>806</v>
      </c>
      <c r="Q227" t="s">
        <v>10430</v>
      </c>
      <c r="R227" t="s">
        <v>531</v>
      </c>
      <c r="S227" t="s">
        <v>636</v>
      </c>
      <c r="T227" s="16">
        <v>1</v>
      </c>
      <c r="U227" s="16">
        <v>0</v>
      </c>
      <c r="V227" s="16">
        <v>1</v>
      </c>
      <c r="W227" s="5">
        <v>1179739.3</v>
      </c>
      <c r="X227" s="5">
        <v>1179739.3</v>
      </c>
      <c r="Y227" s="5">
        <v>1207114.3</v>
      </c>
      <c r="Z227" s="7">
        <v>1</v>
      </c>
      <c r="AA227" t="s">
        <v>27839</v>
      </c>
      <c r="AB227" s="5">
        <v>1179739.3</v>
      </c>
      <c r="AC227" t="s">
        <v>800</v>
      </c>
      <c r="AD227" s="17">
        <v>45926</v>
      </c>
      <c r="AE227" s="17">
        <v>45926</v>
      </c>
      <c r="AF227" s="17">
        <v>45926</v>
      </c>
      <c r="AG227" s="17">
        <v>46195</v>
      </c>
      <c r="AH227" s="17">
        <v>46195</v>
      </c>
      <c r="AI227" s="17"/>
      <c r="AJ227" s="5">
        <v>1798989.3</v>
      </c>
      <c r="AK227" s="17">
        <v>46195</v>
      </c>
      <c r="AL227" t="s">
        <v>811</v>
      </c>
      <c r="AM227" t="s">
        <v>599</v>
      </c>
      <c r="AN227" s="17"/>
      <c r="AP227" t="s">
        <v>966</v>
      </c>
      <c r="AQ227" t="s">
        <v>970</v>
      </c>
      <c r="AR227" t="s">
        <v>28097</v>
      </c>
    </row>
    <row r="228" spans="2:44" ht="11" outlineLevel="1" x14ac:dyDescent="0.15">
      <c r="B228" t="s">
        <v>368</v>
      </c>
      <c r="C228" t="s">
        <v>799</v>
      </c>
      <c r="D228" t="s">
        <v>799</v>
      </c>
      <c r="F228" t="s">
        <v>966</v>
      </c>
      <c r="H228" s="16">
        <v>1</v>
      </c>
      <c r="I228" t="s">
        <v>799</v>
      </c>
      <c r="J228" t="s">
        <v>685</v>
      </c>
      <c r="K228" t="s">
        <v>2058</v>
      </c>
      <c r="L228" t="s">
        <v>28015</v>
      </c>
      <c r="M228" t="s">
        <v>758</v>
      </c>
      <c r="N228" t="s">
        <v>795</v>
      </c>
      <c r="O228" t="s">
        <v>825</v>
      </c>
      <c r="P228" t="s">
        <v>806</v>
      </c>
      <c r="Q228" t="s">
        <v>10430</v>
      </c>
      <c r="R228" t="s">
        <v>531</v>
      </c>
      <c r="S228" t="s">
        <v>636</v>
      </c>
      <c r="T228" s="16">
        <v>1</v>
      </c>
      <c r="U228" s="16">
        <v>0</v>
      </c>
      <c r="V228" s="16">
        <v>2</v>
      </c>
      <c r="W228" s="5">
        <v>1178366.81</v>
      </c>
      <c r="X228" s="5">
        <v>1178366.81</v>
      </c>
      <c r="Y228" s="5">
        <v>3581393.63</v>
      </c>
      <c r="Z228" s="7">
        <v>1</v>
      </c>
      <c r="AA228" t="s">
        <v>27839</v>
      </c>
      <c r="AB228" s="5">
        <v>1178366.81</v>
      </c>
      <c r="AC228" t="s">
        <v>800</v>
      </c>
      <c r="AD228" s="17">
        <v>46000</v>
      </c>
      <c r="AE228" s="17">
        <v>46065</v>
      </c>
      <c r="AF228" s="17">
        <v>46000</v>
      </c>
      <c r="AG228" s="17">
        <v>46142</v>
      </c>
      <c r="AH228" s="17">
        <v>46142</v>
      </c>
      <c r="AI228" s="17"/>
      <c r="AJ228" s="5">
        <v>1224660.01</v>
      </c>
      <c r="AK228" s="17">
        <v>46142</v>
      </c>
      <c r="AL228" t="s">
        <v>811</v>
      </c>
      <c r="AM228" t="s">
        <v>599</v>
      </c>
      <c r="AN228" s="17"/>
      <c r="AP228" t="s">
        <v>966</v>
      </c>
      <c r="AQ228" t="s">
        <v>970</v>
      </c>
      <c r="AR228" t="s">
        <v>28098</v>
      </c>
    </row>
    <row r="229" spans="2:44" ht="11" outlineLevel="1" x14ac:dyDescent="0.15">
      <c r="B229" t="s">
        <v>369</v>
      </c>
      <c r="C229" t="s">
        <v>27838</v>
      </c>
      <c r="D229" t="s">
        <v>835</v>
      </c>
      <c r="E229" t="s">
        <v>798</v>
      </c>
      <c r="F229" t="s">
        <v>966</v>
      </c>
      <c r="H229" s="16">
        <v>1</v>
      </c>
      <c r="I229" t="s">
        <v>799</v>
      </c>
      <c r="J229" t="s">
        <v>685</v>
      </c>
      <c r="K229" t="s">
        <v>2058</v>
      </c>
      <c r="L229" t="s">
        <v>27933</v>
      </c>
      <c r="M229" t="s">
        <v>740</v>
      </c>
      <c r="N229" t="s">
        <v>795</v>
      </c>
      <c r="O229" t="s">
        <v>796</v>
      </c>
      <c r="P229" t="s">
        <v>806</v>
      </c>
      <c r="Q229" t="s">
        <v>10430</v>
      </c>
      <c r="R229" t="s">
        <v>531</v>
      </c>
      <c r="S229" t="s">
        <v>636</v>
      </c>
      <c r="T229" s="16">
        <v>5</v>
      </c>
      <c r="U229" s="16">
        <v>4</v>
      </c>
      <c r="V229" s="16">
        <v>13</v>
      </c>
      <c r="W229" s="5">
        <v>1177835.32</v>
      </c>
      <c r="X229" s="5">
        <v>1177835.32</v>
      </c>
      <c r="Y229" s="5">
        <v>934951.63</v>
      </c>
      <c r="Z229" s="7">
        <v>1</v>
      </c>
      <c r="AA229" t="s">
        <v>27839</v>
      </c>
      <c r="AB229" s="5">
        <v>1177835.32</v>
      </c>
      <c r="AC229" t="s">
        <v>800</v>
      </c>
      <c r="AD229" s="17">
        <v>42374</v>
      </c>
      <c r="AE229" s="17">
        <v>43054</v>
      </c>
      <c r="AF229" s="17">
        <v>39372</v>
      </c>
      <c r="AG229" s="17">
        <v>43012</v>
      </c>
      <c r="AH229" s="17">
        <v>43008</v>
      </c>
      <c r="AI229" s="17">
        <v>43024</v>
      </c>
      <c r="AJ229" s="5">
        <v>1000000</v>
      </c>
      <c r="AK229" s="17">
        <v>43024</v>
      </c>
      <c r="AL229" t="s">
        <v>836</v>
      </c>
      <c r="AM229" t="s">
        <v>631</v>
      </c>
      <c r="AN229" s="17">
        <v>43008</v>
      </c>
      <c r="AP229" t="s">
        <v>966</v>
      </c>
      <c r="AQ229" t="s">
        <v>970</v>
      </c>
      <c r="AR229" t="s">
        <v>28099</v>
      </c>
    </row>
    <row r="230" spans="2:44" ht="11" outlineLevel="1" x14ac:dyDescent="0.15">
      <c r="B230" t="s">
        <v>370</v>
      </c>
      <c r="C230" t="s">
        <v>799</v>
      </c>
      <c r="D230" t="s">
        <v>799</v>
      </c>
      <c r="F230" t="s">
        <v>966</v>
      </c>
      <c r="H230" s="16">
        <v>1</v>
      </c>
      <c r="I230" t="s">
        <v>799</v>
      </c>
      <c r="J230" t="s">
        <v>634</v>
      </c>
      <c r="K230" t="s">
        <v>1670</v>
      </c>
      <c r="L230" t="s">
        <v>27999</v>
      </c>
      <c r="M230" t="s">
        <v>748</v>
      </c>
      <c r="N230" t="s">
        <v>795</v>
      </c>
      <c r="O230" t="s">
        <v>818</v>
      </c>
      <c r="P230" t="s">
        <v>806</v>
      </c>
      <c r="Q230" t="s">
        <v>10430</v>
      </c>
      <c r="R230" t="s">
        <v>575</v>
      </c>
      <c r="S230" t="s">
        <v>629</v>
      </c>
      <c r="T230" s="16">
        <v>1</v>
      </c>
      <c r="U230" s="16">
        <v>0</v>
      </c>
      <c r="V230" s="16">
        <v>2</v>
      </c>
      <c r="W230" s="5">
        <v>1176945.6299999999</v>
      </c>
      <c r="X230" s="5">
        <v>1176945.6299999999</v>
      </c>
      <c r="Y230" s="5">
        <v>1176945.6299999999</v>
      </c>
      <c r="Z230" s="7">
        <v>1</v>
      </c>
      <c r="AA230" t="s">
        <v>27839</v>
      </c>
      <c r="AB230" s="5">
        <v>1176945.6299999999</v>
      </c>
      <c r="AC230" t="s">
        <v>800</v>
      </c>
      <c r="AD230" s="17">
        <v>44448</v>
      </c>
      <c r="AE230" s="17">
        <v>44523</v>
      </c>
      <c r="AF230" s="17">
        <v>44448</v>
      </c>
      <c r="AG230" s="17">
        <v>44559</v>
      </c>
      <c r="AH230" s="17">
        <v>44559</v>
      </c>
      <c r="AI230" s="17"/>
      <c r="AJ230" s="5">
        <v>1176945.6299999999</v>
      </c>
      <c r="AK230" s="17">
        <v>44559</v>
      </c>
      <c r="AL230" t="s">
        <v>811</v>
      </c>
      <c r="AM230" t="s">
        <v>599</v>
      </c>
      <c r="AN230" s="17"/>
      <c r="AP230" t="s">
        <v>966</v>
      </c>
      <c r="AQ230" t="s">
        <v>970</v>
      </c>
      <c r="AR230" t="s">
        <v>28100</v>
      </c>
    </row>
    <row r="231" spans="2:44" ht="11" outlineLevel="1" x14ac:dyDescent="0.15">
      <c r="B231" t="s">
        <v>371</v>
      </c>
      <c r="C231" t="s">
        <v>799</v>
      </c>
      <c r="D231" t="s">
        <v>799</v>
      </c>
      <c r="F231" t="s">
        <v>966</v>
      </c>
      <c r="H231" s="16">
        <v>1</v>
      </c>
      <c r="I231" t="s">
        <v>799</v>
      </c>
      <c r="J231" t="s">
        <v>686</v>
      </c>
      <c r="K231" t="s">
        <v>1764</v>
      </c>
      <c r="L231" t="s">
        <v>27841</v>
      </c>
      <c r="M231" t="s">
        <v>760</v>
      </c>
      <c r="N231" t="s">
        <v>795</v>
      </c>
      <c r="O231" t="s">
        <v>818</v>
      </c>
      <c r="P231" t="s">
        <v>850</v>
      </c>
      <c r="Q231" t="s">
        <v>10430</v>
      </c>
      <c r="R231" t="s">
        <v>531</v>
      </c>
      <c r="S231" t="s">
        <v>636</v>
      </c>
      <c r="T231" s="16">
        <v>1</v>
      </c>
      <c r="U231" s="16">
        <v>0</v>
      </c>
      <c r="V231" s="16">
        <v>1</v>
      </c>
      <c r="W231" s="5">
        <v>1175500</v>
      </c>
      <c r="X231" s="5">
        <v>1175500</v>
      </c>
      <c r="Y231" s="5">
        <v>1175500</v>
      </c>
      <c r="Z231" s="7">
        <v>1</v>
      </c>
      <c r="AA231" t="s">
        <v>27839</v>
      </c>
      <c r="AB231" s="5">
        <v>1175500</v>
      </c>
      <c r="AC231" t="s">
        <v>800</v>
      </c>
      <c r="AD231" s="17">
        <v>42153</v>
      </c>
      <c r="AE231" s="17">
        <v>42153</v>
      </c>
      <c r="AF231" s="17">
        <v>42131</v>
      </c>
      <c r="AG231" s="17">
        <v>42596</v>
      </c>
      <c r="AH231" s="17">
        <v>42596</v>
      </c>
      <c r="AI231" s="17"/>
      <c r="AJ231" s="5">
        <v>1175500</v>
      </c>
      <c r="AK231" s="17">
        <v>42596</v>
      </c>
      <c r="AL231" t="s">
        <v>811</v>
      </c>
      <c r="AM231" t="s">
        <v>599</v>
      </c>
      <c r="AN231" s="17"/>
      <c r="AP231" t="s">
        <v>966</v>
      </c>
      <c r="AQ231" t="s">
        <v>970</v>
      </c>
      <c r="AR231" t="s">
        <v>28101</v>
      </c>
    </row>
    <row r="232" spans="2:44" ht="11" outlineLevel="1" x14ac:dyDescent="0.15">
      <c r="B232" t="s">
        <v>372</v>
      </c>
      <c r="C232" t="s">
        <v>27838</v>
      </c>
      <c r="D232" t="s">
        <v>797</v>
      </c>
      <c r="E232" t="s">
        <v>807</v>
      </c>
      <c r="F232" t="s">
        <v>10430</v>
      </c>
      <c r="G232" t="s">
        <v>819</v>
      </c>
      <c r="H232" s="16">
        <v>8</v>
      </c>
      <c r="I232" t="s">
        <v>815</v>
      </c>
      <c r="J232" t="s">
        <v>627</v>
      </c>
      <c r="K232" t="s">
        <v>2520</v>
      </c>
      <c r="L232" t="s">
        <v>27848</v>
      </c>
      <c r="M232" t="s">
        <v>739</v>
      </c>
      <c r="N232" t="s">
        <v>795</v>
      </c>
      <c r="O232" t="s">
        <v>796</v>
      </c>
      <c r="P232" t="s">
        <v>816</v>
      </c>
      <c r="Q232" t="s">
        <v>10430</v>
      </c>
      <c r="R232" t="s">
        <v>456</v>
      </c>
      <c r="S232" t="s">
        <v>598</v>
      </c>
      <c r="T232" s="16">
        <v>5</v>
      </c>
      <c r="U232" s="16">
        <v>4</v>
      </c>
      <c r="V232" s="16">
        <v>14</v>
      </c>
      <c r="W232" s="5">
        <v>1172715.3</v>
      </c>
      <c r="X232" s="5">
        <v>1172715.3</v>
      </c>
      <c r="Y232" s="5">
        <v>990662.78</v>
      </c>
      <c r="Z232" s="7">
        <v>1</v>
      </c>
      <c r="AA232" t="s">
        <v>27839</v>
      </c>
      <c r="AB232" s="5">
        <v>1172715.3</v>
      </c>
      <c r="AC232" t="s">
        <v>800</v>
      </c>
      <c r="AD232" s="17">
        <v>42358</v>
      </c>
      <c r="AE232" s="17">
        <v>43553</v>
      </c>
      <c r="AF232" s="17">
        <v>42359</v>
      </c>
      <c r="AG232" s="17">
        <v>44185</v>
      </c>
      <c r="AH232" s="17">
        <v>44185</v>
      </c>
      <c r="AI232" s="17">
        <v>44185</v>
      </c>
      <c r="AJ232" s="5">
        <v>0</v>
      </c>
      <c r="AK232" s="17">
        <v>44185</v>
      </c>
      <c r="AL232" t="s">
        <v>801</v>
      </c>
      <c r="AM232" t="s">
        <v>599</v>
      </c>
      <c r="AN232" s="17">
        <v>43549</v>
      </c>
      <c r="AP232" t="s">
        <v>10430</v>
      </c>
      <c r="AQ232" t="s">
        <v>970</v>
      </c>
      <c r="AR232" t="s">
        <v>28102</v>
      </c>
    </row>
    <row r="233" spans="2:44" ht="11" outlineLevel="1" x14ac:dyDescent="0.15">
      <c r="B233" t="s">
        <v>373</v>
      </c>
      <c r="C233" t="s">
        <v>799</v>
      </c>
      <c r="D233" t="s">
        <v>799</v>
      </c>
      <c r="F233" t="s">
        <v>966</v>
      </c>
      <c r="H233" s="16">
        <v>1</v>
      </c>
      <c r="I233" t="s">
        <v>799</v>
      </c>
      <c r="J233" t="s">
        <v>712</v>
      </c>
      <c r="K233" t="s">
        <v>2068</v>
      </c>
      <c r="L233" t="s">
        <v>27905</v>
      </c>
      <c r="M233" t="s">
        <v>748</v>
      </c>
      <c r="N233" t="s">
        <v>795</v>
      </c>
      <c r="O233" t="s">
        <v>826</v>
      </c>
      <c r="P233" t="s">
        <v>806</v>
      </c>
      <c r="Q233" t="s">
        <v>10430</v>
      </c>
      <c r="R233" t="s">
        <v>531</v>
      </c>
      <c r="S233" t="s">
        <v>636</v>
      </c>
      <c r="T233" s="16">
        <v>1</v>
      </c>
      <c r="U233" s="16">
        <v>0</v>
      </c>
      <c r="V233" s="16">
        <v>3</v>
      </c>
      <c r="W233" s="5">
        <v>1163978</v>
      </c>
      <c r="X233" s="5">
        <v>1163978</v>
      </c>
      <c r="Y233" s="5">
        <v>1163978</v>
      </c>
      <c r="Z233" s="7">
        <v>1</v>
      </c>
      <c r="AA233" t="s">
        <v>27839</v>
      </c>
      <c r="AB233" s="5">
        <v>1163978</v>
      </c>
      <c r="AC233" t="s">
        <v>800</v>
      </c>
      <c r="AD233" s="17">
        <v>45708</v>
      </c>
      <c r="AE233" s="17">
        <v>45818</v>
      </c>
      <c r="AF233" s="17">
        <v>45708</v>
      </c>
      <c r="AG233" s="17">
        <v>45947</v>
      </c>
      <c r="AH233" s="17">
        <v>45947</v>
      </c>
      <c r="AI233" s="17"/>
      <c r="AJ233" s="5">
        <v>1163978</v>
      </c>
      <c r="AK233" s="17">
        <v>45947</v>
      </c>
      <c r="AL233" t="s">
        <v>811</v>
      </c>
      <c r="AM233" t="s">
        <v>599</v>
      </c>
      <c r="AN233" s="17"/>
      <c r="AP233" t="s">
        <v>966</v>
      </c>
      <c r="AQ233" t="s">
        <v>970</v>
      </c>
      <c r="AR233" t="s">
        <v>28103</v>
      </c>
    </row>
    <row r="234" spans="2:44" ht="11" outlineLevel="1" x14ac:dyDescent="0.15">
      <c r="B234" t="s">
        <v>374</v>
      </c>
      <c r="C234" t="s">
        <v>799</v>
      </c>
      <c r="D234" t="s">
        <v>799</v>
      </c>
      <c r="F234" t="s">
        <v>966</v>
      </c>
      <c r="H234" s="16">
        <v>1</v>
      </c>
      <c r="I234" t="s">
        <v>799</v>
      </c>
      <c r="J234" t="s">
        <v>678</v>
      </c>
      <c r="K234" t="s">
        <v>1644</v>
      </c>
      <c r="L234" t="s">
        <v>27861</v>
      </c>
      <c r="M234" t="s">
        <v>764</v>
      </c>
      <c r="N234" t="s">
        <v>795</v>
      </c>
      <c r="O234" t="s">
        <v>804</v>
      </c>
      <c r="P234" t="s">
        <v>806</v>
      </c>
      <c r="Q234" t="s">
        <v>10430</v>
      </c>
      <c r="R234" t="s">
        <v>531</v>
      </c>
      <c r="S234" t="s">
        <v>636</v>
      </c>
      <c r="T234" s="16">
        <v>1</v>
      </c>
      <c r="U234" s="16">
        <v>0</v>
      </c>
      <c r="V234" s="16">
        <v>4</v>
      </c>
      <c r="W234" s="5">
        <v>1159553.74</v>
      </c>
      <c r="X234" s="5">
        <v>1159553.74</v>
      </c>
      <c r="Y234" s="5">
        <v>1159553.74</v>
      </c>
      <c r="Z234" s="7">
        <v>1</v>
      </c>
      <c r="AA234" t="s">
        <v>27839</v>
      </c>
      <c r="AB234" s="5">
        <v>1159553.74</v>
      </c>
      <c r="AC234" t="s">
        <v>800</v>
      </c>
      <c r="AD234" s="17">
        <v>42066</v>
      </c>
      <c r="AE234" s="17">
        <v>42249</v>
      </c>
      <c r="AF234" s="17">
        <v>42066</v>
      </c>
      <c r="AG234" s="17">
        <v>42108</v>
      </c>
      <c r="AH234" s="17">
        <v>42108</v>
      </c>
      <c r="AI234" s="17"/>
      <c r="AJ234" s="5">
        <v>1159553.74</v>
      </c>
      <c r="AK234" s="17">
        <v>42108</v>
      </c>
      <c r="AL234" t="s">
        <v>811</v>
      </c>
      <c r="AM234" t="s">
        <v>599</v>
      </c>
      <c r="AN234" s="17"/>
      <c r="AP234" t="s">
        <v>966</v>
      </c>
      <c r="AQ234" t="s">
        <v>970</v>
      </c>
      <c r="AR234" t="s">
        <v>28104</v>
      </c>
    </row>
    <row r="235" spans="2:44" ht="11" outlineLevel="1" x14ac:dyDescent="0.15">
      <c r="B235" t="s">
        <v>375</v>
      </c>
      <c r="C235" t="s">
        <v>799</v>
      </c>
      <c r="D235" t="s">
        <v>799</v>
      </c>
      <c r="F235" t="s">
        <v>966</v>
      </c>
      <c r="H235" s="16">
        <v>1</v>
      </c>
      <c r="I235" t="s">
        <v>799</v>
      </c>
      <c r="J235" t="s">
        <v>691</v>
      </c>
      <c r="K235" t="s">
        <v>1807</v>
      </c>
      <c r="L235" t="s">
        <v>27841</v>
      </c>
      <c r="M235" t="s">
        <v>760</v>
      </c>
      <c r="N235" t="s">
        <v>803</v>
      </c>
      <c r="O235" t="s">
        <v>825</v>
      </c>
      <c r="P235" t="s">
        <v>850</v>
      </c>
      <c r="Q235" t="s">
        <v>10430</v>
      </c>
      <c r="R235" t="s">
        <v>531</v>
      </c>
      <c r="S235" t="s">
        <v>636</v>
      </c>
      <c r="T235" s="16">
        <v>1</v>
      </c>
      <c r="U235" s="16">
        <v>0</v>
      </c>
      <c r="V235" s="16">
        <v>2</v>
      </c>
      <c r="W235" s="5">
        <v>1149713.97</v>
      </c>
      <c r="X235" s="5">
        <v>-22980</v>
      </c>
      <c r="Y235" s="5">
        <v>1149713.97</v>
      </c>
      <c r="Z235" s="7">
        <v>-0.02</v>
      </c>
      <c r="AA235" t="s">
        <v>27858</v>
      </c>
      <c r="AB235" s="5">
        <v>1149713.97</v>
      </c>
      <c r="AC235" t="s">
        <v>810</v>
      </c>
      <c r="AD235" s="17">
        <v>42207</v>
      </c>
      <c r="AE235" s="17">
        <v>42473</v>
      </c>
      <c r="AF235" s="17">
        <v>41544</v>
      </c>
      <c r="AG235" s="17">
        <v>42325</v>
      </c>
      <c r="AH235" s="17">
        <v>42325</v>
      </c>
      <c r="AI235" s="17"/>
      <c r="AJ235" s="5">
        <v>1149713.97</v>
      </c>
      <c r="AK235" s="17">
        <v>42325</v>
      </c>
      <c r="AL235" t="s">
        <v>811</v>
      </c>
      <c r="AM235" t="s">
        <v>599</v>
      </c>
      <c r="AN235" s="17"/>
      <c r="AP235" t="s">
        <v>966</v>
      </c>
      <c r="AQ235" t="s">
        <v>970</v>
      </c>
      <c r="AR235" t="s">
        <v>28105</v>
      </c>
    </row>
    <row r="236" spans="2:44" ht="11" outlineLevel="1" x14ac:dyDescent="0.15">
      <c r="B236" t="s">
        <v>376</v>
      </c>
      <c r="C236" t="s">
        <v>799</v>
      </c>
      <c r="D236" t="s">
        <v>799</v>
      </c>
      <c r="F236" t="s">
        <v>966</v>
      </c>
      <c r="H236" s="16">
        <v>1</v>
      </c>
      <c r="I236" t="s">
        <v>799</v>
      </c>
      <c r="J236" t="s">
        <v>601</v>
      </c>
      <c r="K236" t="s">
        <v>1022</v>
      </c>
      <c r="L236" t="s">
        <v>28095</v>
      </c>
      <c r="M236" t="s">
        <v>740</v>
      </c>
      <c r="N236" t="s">
        <v>795</v>
      </c>
      <c r="O236" t="s">
        <v>825</v>
      </c>
      <c r="P236" t="s">
        <v>806</v>
      </c>
      <c r="Q236" t="s">
        <v>10430</v>
      </c>
      <c r="R236" t="s">
        <v>531</v>
      </c>
      <c r="S236" t="s">
        <v>636</v>
      </c>
      <c r="T236" s="16">
        <v>1</v>
      </c>
      <c r="U236" s="16">
        <v>0</v>
      </c>
      <c r="V236" s="16">
        <v>3</v>
      </c>
      <c r="W236" s="5">
        <v>1123010</v>
      </c>
      <c r="X236" s="5">
        <v>1123010</v>
      </c>
      <c r="Y236" s="5">
        <v>1123010</v>
      </c>
      <c r="Z236" s="7">
        <v>1</v>
      </c>
      <c r="AA236" t="s">
        <v>27839</v>
      </c>
      <c r="AB236" s="5">
        <v>1123010</v>
      </c>
      <c r="AC236" t="s">
        <v>800</v>
      </c>
      <c r="AD236" s="17">
        <v>45443</v>
      </c>
      <c r="AE236" s="17">
        <v>45937</v>
      </c>
      <c r="AF236" s="17">
        <v>45443</v>
      </c>
      <c r="AG236" s="17">
        <v>45937</v>
      </c>
      <c r="AH236" s="17">
        <v>45937</v>
      </c>
      <c r="AI236" s="17"/>
      <c r="AJ236" s="5">
        <v>1130710</v>
      </c>
      <c r="AK236" s="17">
        <v>45937</v>
      </c>
      <c r="AL236" t="s">
        <v>811</v>
      </c>
      <c r="AM236" t="s">
        <v>599</v>
      </c>
      <c r="AN236" s="17"/>
      <c r="AP236" t="s">
        <v>966</v>
      </c>
      <c r="AQ236" t="s">
        <v>970</v>
      </c>
      <c r="AR236" t="s">
        <v>28106</v>
      </c>
    </row>
    <row r="237" spans="2:44" ht="11" outlineLevel="1" x14ac:dyDescent="0.15">
      <c r="B237" t="s">
        <v>377</v>
      </c>
      <c r="C237" t="s">
        <v>27838</v>
      </c>
      <c r="D237" t="s">
        <v>797</v>
      </c>
      <c r="E237" t="s">
        <v>807</v>
      </c>
      <c r="F237" t="s">
        <v>10430</v>
      </c>
      <c r="H237" s="16">
        <v>1</v>
      </c>
      <c r="I237" t="s">
        <v>799</v>
      </c>
      <c r="J237" t="s">
        <v>628</v>
      </c>
      <c r="K237" t="s">
        <v>2769</v>
      </c>
      <c r="L237" t="s">
        <v>27972</v>
      </c>
      <c r="M237" t="s">
        <v>743</v>
      </c>
      <c r="N237" t="s">
        <v>803</v>
      </c>
      <c r="O237" t="s">
        <v>796</v>
      </c>
      <c r="P237" t="s">
        <v>821</v>
      </c>
      <c r="Q237" t="s">
        <v>10430</v>
      </c>
      <c r="R237" t="s">
        <v>456</v>
      </c>
      <c r="S237" t="s">
        <v>598</v>
      </c>
      <c r="T237" s="16">
        <v>5</v>
      </c>
      <c r="U237" s="16">
        <v>4</v>
      </c>
      <c r="V237" s="16">
        <v>9</v>
      </c>
      <c r="W237" s="5">
        <v>1105898</v>
      </c>
      <c r="X237" s="5">
        <v>1105898</v>
      </c>
      <c r="Y237" s="5"/>
      <c r="Z237" s="7">
        <v>1</v>
      </c>
      <c r="AA237" t="s">
        <v>27839</v>
      </c>
      <c r="AB237" s="5">
        <v>1105898</v>
      </c>
      <c r="AC237" t="s">
        <v>800</v>
      </c>
      <c r="AD237" s="17">
        <v>42251</v>
      </c>
      <c r="AE237" s="17">
        <v>43588</v>
      </c>
      <c r="AF237" s="17">
        <v>39871</v>
      </c>
      <c r="AG237" s="17">
        <v>43644</v>
      </c>
      <c r="AH237" s="17">
        <v>43644</v>
      </c>
      <c r="AI237" s="17">
        <v>43357</v>
      </c>
      <c r="AJ237" s="5">
        <v>66506446</v>
      </c>
      <c r="AK237" s="17">
        <v>43357</v>
      </c>
      <c r="AL237" t="s">
        <v>801</v>
      </c>
      <c r="AM237" t="s">
        <v>599</v>
      </c>
      <c r="AN237" s="17">
        <v>43644</v>
      </c>
      <c r="AP237" t="s">
        <v>10430</v>
      </c>
      <c r="AQ237" t="s">
        <v>970</v>
      </c>
      <c r="AR237" t="s">
        <v>28107</v>
      </c>
    </row>
    <row r="238" spans="2:44" ht="11" outlineLevel="1" x14ac:dyDescent="0.15">
      <c r="B238" t="s">
        <v>378</v>
      </c>
      <c r="C238" t="s">
        <v>799</v>
      </c>
      <c r="D238" t="s">
        <v>799</v>
      </c>
      <c r="F238" t="s">
        <v>966</v>
      </c>
      <c r="H238" s="16">
        <v>1</v>
      </c>
      <c r="I238" t="s">
        <v>799</v>
      </c>
      <c r="J238" t="s">
        <v>712</v>
      </c>
      <c r="K238" t="s">
        <v>2068</v>
      </c>
      <c r="L238" t="s">
        <v>27905</v>
      </c>
      <c r="M238" t="s">
        <v>740</v>
      </c>
      <c r="N238" t="s">
        <v>795</v>
      </c>
      <c r="O238" t="s">
        <v>826</v>
      </c>
      <c r="P238" t="s">
        <v>806</v>
      </c>
      <c r="Q238" t="s">
        <v>10430</v>
      </c>
      <c r="R238" t="s">
        <v>531</v>
      </c>
      <c r="S238" t="s">
        <v>636</v>
      </c>
      <c r="T238" s="16">
        <v>1</v>
      </c>
      <c r="U238" s="16">
        <v>0</v>
      </c>
      <c r="V238" s="16">
        <v>2</v>
      </c>
      <c r="W238" s="5">
        <v>1104443</v>
      </c>
      <c r="X238" s="5">
        <v>1104443</v>
      </c>
      <c r="Y238" s="5">
        <v>1104443</v>
      </c>
      <c r="Z238" s="7">
        <v>1</v>
      </c>
      <c r="AA238" t="s">
        <v>27839</v>
      </c>
      <c r="AB238" s="5">
        <v>1104443</v>
      </c>
      <c r="AC238" t="s">
        <v>800</v>
      </c>
      <c r="AD238" s="17">
        <v>45252</v>
      </c>
      <c r="AE238" s="17">
        <v>45391</v>
      </c>
      <c r="AF238" s="17">
        <v>45251</v>
      </c>
      <c r="AG238" s="17">
        <v>45412</v>
      </c>
      <c r="AH238" s="17">
        <v>45595</v>
      </c>
      <c r="AI238" s="17"/>
      <c r="AJ238" s="5">
        <v>1104443</v>
      </c>
      <c r="AK238" s="17">
        <v>45412</v>
      </c>
      <c r="AL238" t="s">
        <v>811</v>
      </c>
      <c r="AM238" t="s">
        <v>599</v>
      </c>
      <c r="AN238" s="17"/>
      <c r="AP238" t="s">
        <v>966</v>
      </c>
      <c r="AQ238" t="s">
        <v>970</v>
      </c>
      <c r="AR238" t="s">
        <v>28108</v>
      </c>
    </row>
    <row r="239" spans="2:44" ht="11" outlineLevel="1" x14ac:dyDescent="0.15">
      <c r="B239" t="s">
        <v>379</v>
      </c>
      <c r="C239" t="s">
        <v>27838</v>
      </c>
      <c r="D239" t="s">
        <v>797</v>
      </c>
      <c r="E239" t="s">
        <v>807</v>
      </c>
      <c r="F239" t="s">
        <v>10430</v>
      </c>
      <c r="H239" s="16">
        <v>1</v>
      </c>
      <c r="I239" t="s">
        <v>799</v>
      </c>
      <c r="J239" t="s">
        <v>713</v>
      </c>
      <c r="K239" t="s">
        <v>3086</v>
      </c>
      <c r="L239" t="s">
        <v>27976</v>
      </c>
      <c r="M239" t="s">
        <v>740</v>
      </c>
      <c r="N239" t="s">
        <v>795</v>
      </c>
      <c r="O239" t="s">
        <v>818</v>
      </c>
      <c r="P239" t="s">
        <v>806</v>
      </c>
      <c r="Q239" t="s">
        <v>10430</v>
      </c>
      <c r="R239" t="s">
        <v>531</v>
      </c>
      <c r="S239" t="s">
        <v>636</v>
      </c>
      <c r="T239" s="16">
        <v>10</v>
      </c>
      <c r="U239" s="16">
        <v>9</v>
      </c>
      <c r="V239" s="16">
        <v>22</v>
      </c>
      <c r="W239" s="5">
        <v>1100369.07</v>
      </c>
      <c r="X239" s="5">
        <v>1100369.07</v>
      </c>
      <c r="Y239" s="5">
        <v>839395.27</v>
      </c>
      <c r="Z239" s="7">
        <v>1</v>
      </c>
      <c r="AA239" t="s">
        <v>27839</v>
      </c>
      <c r="AB239" s="5">
        <v>1100369.07</v>
      </c>
      <c r="AC239" t="s">
        <v>800</v>
      </c>
      <c r="AD239" s="17">
        <v>44469</v>
      </c>
      <c r="AE239" s="17">
        <v>46062</v>
      </c>
      <c r="AF239" s="17">
        <v>44420</v>
      </c>
      <c r="AG239" s="17">
        <v>46245</v>
      </c>
      <c r="AH239" s="17">
        <v>46245</v>
      </c>
      <c r="AI239" s="17">
        <v>46245</v>
      </c>
      <c r="AJ239" s="5">
        <v>5000000</v>
      </c>
      <c r="AK239" s="17">
        <v>46245</v>
      </c>
      <c r="AL239" t="s">
        <v>801</v>
      </c>
      <c r="AM239" t="s">
        <v>599</v>
      </c>
      <c r="AN239" s="17">
        <v>46116</v>
      </c>
      <c r="AP239" t="s">
        <v>10430</v>
      </c>
      <c r="AQ239" t="s">
        <v>970</v>
      </c>
      <c r="AR239" t="s">
        <v>28109</v>
      </c>
    </row>
    <row r="240" spans="2:44" ht="11" outlineLevel="1" x14ac:dyDescent="0.15">
      <c r="B240" t="s">
        <v>380</v>
      </c>
      <c r="C240" t="s">
        <v>799</v>
      </c>
      <c r="D240" t="s">
        <v>799</v>
      </c>
      <c r="F240" t="s">
        <v>966</v>
      </c>
      <c r="H240" s="16">
        <v>1</v>
      </c>
      <c r="I240" t="s">
        <v>799</v>
      </c>
      <c r="J240" t="s">
        <v>714</v>
      </c>
      <c r="K240" t="s">
        <v>2112</v>
      </c>
      <c r="L240" t="s">
        <v>27841</v>
      </c>
      <c r="M240" t="s">
        <v>738</v>
      </c>
      <c r="N240" t="s">
        <v>795</v>
      </c>
      <c r="O240" t="s">
        <v>818</v>
      </c>
      <c r="P240" t="s">
        <v>794</v>
      </c>
      <c r="Q240" t="s">
        <v>10430</v>
      </c>
      <c r="R240" t="s">
        <v>531</v>
      </c>
      <c r="S240" t="s">
        <v>636</v>
      </c>
      <c r="T240" s="16">
        <v>1</v>
      </c>
      <c r="U240" s="16">
        <v>0</v>
      </c>
      <c r="V240" s="16">
        <v>4</v>
      </c>
      <c r="W240" s="5">
        <v>1070493.1100000001</v>
      </c>
      <c r="X240" s="5">
        <v>1070493.1100000001</v>
      </c>
      <c r="Y240" s="5">
        <v>1070493.1100000001</v>
      </c>
      <c r="Z240" s="7">
        <v>1</v>
      </c>
      <c r="AA240" t="s">
        <v>27839</v>
      </c>
      <c r="AB240" s="5">
        <v>1070493.1100000001</v>
      </c>
      <c r="AC240" t="s">
        <v>800</v>
      </c>
      <c r="AD240" s="17">
        <v>43372</v>
      </c>
      <c r="AE240" s="17">
        <v>43734</v>
      </c>
      <c r="AF240" s="17">
        <v>43370</v>
      </c>
      <c r="AG240" s="17">
        <v>43732</v>
      </c>
      <c r="AH240" s="17">
        <v>43732</v>
      </c>
      <c r="AI240" s="17"/>
      <c r="AJ240" s="5">
        <v>1070493.1100000001</v>
      </c>
      <c r="AK240" s="17">
        <v>43732</v>
      </c>
      <c r="AL240" t="s">
        <v>811</v>
      </c>
      <c r="AM240" t="s">
        <v>599</v>
      </c>
      <c r="AN240" s="17"/>
      <c r="AP240" t="s">
        <v>966</v>
      </c>
      <c r="AQ240" t="s">
        <v>970</v>
      </c>
      <c r="AR240" t="s">
        <v>28110</v>
      </c>
    </row>
    <row r="241" spans="2:44" ht="11" outlineLevel="1" x14ac:dyDescent="0.15">
      <c r="B241" t="s">
        <v>381</v>
      </c>
      <c r="C241" t="s">
        <v>799</v>
      </c>
      <c r="D241" t="s">
        <v>799</v>
      </c>
      <c r="F241" t="s">
        <v>966</v>
      </c>
      <c r="H241" s="16">
        <v>1</v>
      </c>
      <c r="I241" t="s">
        <v>799</v>
      </c>
      <c r="J241" t="s">
        <v>698</v>
      </c>
      <c r="K241" t="s">
        <v>2122</v>
      </c>
      <c r="L241" t="s">
        <v>28043</v>
      </c>
      <c r="M241" t="s">
        <v>740</v>
      </c>
      <c r="N241" t="s">
        <v>795</v>
      </c>
      <c r="O241" t="s">
        <v>825</v>
      </c>
      <c r="P241" t="s">
        <v>806</v>
      </c>
      <c r="Q241" t="s">
        <v>10430</v>
      </c>
      <c r="R241" t="s">
        <v>531</v>
      </c>
      <c r="S241" t="s">
        <v>636</v>
      </c>
      <c r="T241" s="16">
        <v>1</v>
      </c>
      <c r="U241" s="16">
        <v>0</v>
      </c>
      <c r="V241" s="16">
        <v>2</v>
      </c>
      <c r="W241" s="5">
        <v>1052092</v>
      </c>
      <c r="X241" s="5">
        <v>1052092</v>
      </c>
      <c r="Y241" s="5">
        <v>256216.58</v>
      </c>
      <c r="Z241" s="7">
        <v>1</v>
      </c>
      <c r="AA241" t="s">
        <v>27839</v>
      </c>
      <c r="AB241" s="5">
        <v>1052092</v>
      </c>
      <c r="AC241" t="s">
        <v>800</v>
      </c>
      <c r="AD241" s="17">
        <v>45621</v>
      </c>
      <c r="AE241" s="17">
        <v>45649</v>
      </c>
      <c r="AF241" s="17">
        <v>45621</v>
      </c>
      <c r="AG241" s="17">
        <v>45682</v>
      </c>
      <c r="AH241" s="17">
        <v>45682</v>
      </c>
      <c r="AI241" s="17"/>
      <c r="AJ241" s="5">
        <v>1052092</v>
      </c>
      <c r="AK241" s="17">
        <v>45682</v>
      </c>
      <c r="AL241" t="s">
        <v>811</v>
      </c>
      <c r="AM241" t="s">
        <v>599</v>
      </c>
      <c r="AN241" s="17"/>
      <c r="AP241" t="s">
        <v>966</v>
      </c>
      <c r="AQ241" t="s">
        <v>970</v>
      </c>
      <c r="AR241" t="s">
        <v>28111</v>
      </c>
    </row>
    <row r="242" spans="2:44" ht="11" outlineLevel="1" x14ac:dyDescent="0.15">
      <c r="B242" t="s">
        <v>382</v>
      </c>
      <c r="C242" t="s">
        <v>799</v>
      </c>
      <c r="D242" t="s">
        <v>799</v>
      </c>
      <c r="F242" t="s">
        <v>966</v>
      </c>
      <c r="H242" s="16">
        <v>1</v>
      </c>
      <c r="I242" t="s">
        <v>799</v>
      </c>
      <c r="J242" t="s">
        <v>601</v>
      </c>
      <c r="K242" t="s">
        <v>1022</v>
      </c>
      <c r="L242" t="s">
        <v>28095</v>
      </c>
      <c r="M242" t="s">
        <v>740</v>
      </c>
      <c r="N242" t="s">
        <v>795</v>
      </c>
      <c r="O242" t="s">
        <v>825</v>
      </c>
      <c r="P242" t="s">
        <v>806</v>
      </c>
      <c r="Q242" t="s">
        <v>10430</v>
      </c>
      <c r="R242" t="s">
        <v>531</v>
      </c>
      <c r="S242" t="s">
        <v>636</v>
      </c>
      <c r="T242" s="16">
        <v>1</v>
      </c>
      <c r="U242" s="16">
        <v>0</v>
      </c>
      <c r="V242" s="16">
        <v>6</v>
      </c>
      <c r="W242" s="5">
        <v>1048218.4</v>
      </c>
      <c r="X242" s="5">
        <v>1048218.4</v>
      </c>
      <c r="Y242" s="5">
        <v>1048218.4</v>
      </c>
      <c r="Z242" s="7">
        <v>1</v>
      </c>
      <c r="AA242" t="s">
        <v>27839</v>
      </c>
      <c r="AB242" s="5">
        <v>1048218.4</v>
      </c>
      <c r="AC242" t="s">
        <v>800</v>
      </c>
      <c r="AD242" s="17">
        <v>44392</v>
      </c>
      <c r="AE242" s="17">
        <v>45033</v>
      </c>
      <c r="AF242" s="17">
        <v>44392</v>
      </c>
      <c r="AG242" s="17">
        <v>44680</v>
      </c>
      <c r="AH242" s="17">
        <v>45033</v>
      </c>
      <c r="AI242" s="17"/>
      <c r="AJ242" s="5">
        <v>1250154</v>
      </c>
      <c r="AK242" s="17">
        <v>44680</v>
      </c>
      <c r="AL242" t="s">
        <v>811</v>
      </c>
      <c r="AM242" t="s">
        <v>599</v>
      </c>
      <c r="AN242" s="17"/>
      <c r="AP242" t="s">
        <v>966</v>
      </c>
      <c r="AQ242" t="s">
        <v>970</v>
      </c>
      <c r="AR242" t="s">
        <v>28112</v>
      </c>
    </row>
    <row r="243" spans="2:44" ht="11" outlineLevel="1" x14ac:dyDescent="0.15">
      <c r="B243" t="s">
        <v>383</v>
      </c>
      <c r="C243" t="s">
        <v>27838</v>
      </c>
      <c r="D243" t="s">
        <v>835</v>
      </c>
      <c r="E243" t="s">
        <v>798</v>
      </c>
      <c r="F243" t="s">
        <v>966</v>
      </c>
      <c r="H243" s="16">
        <v>1</v>
      </c>
      <c r="I243" t="s">
        <v>799</v>
      </c>
      <c r="J243" t="s">
        <v>715</v>
      </c>
      <c r="K243" t="s">
        <v>2134</v>
      </c>
      <c r="L243" t="s">
        <v>27866</v>
      </c>
      <c r="M243" t="s">
        <v>744</v>
      </c>
      <c r="N243" t="s">
        <v>795</v>
      </c>
      <c r="O243" t="s">
        <v>804</v>
      </c>
      <c r="P243" t="s">
        <v>806</v>
      </c>
      <c r="Q243" t="s">
        <v>10430</v>
      </c>
      <c r="R243" t="s">
        <v>531</v>
      </c>
      <c r="S243" t="s">
        <v>636</v>
      </c>
      <c r="T243" s="16">
        <v>2</v>
      </c>
      <c r="U243" s="16">
        <v>1</v>
      </c>
      <c r="V243" s="16">
        <v>7</v>
      </c>
      <c r="W243" s="5">
        <v>1031888.06</v>
      </c>
      <c r="X243" s="5">
        <v>1031888.06</v>
      </c>
      <c r="Y243" s="5">
        <v>1031888.06</v>
      </c>
      <c r="Z243" s="7">
        <v>1</v>
      </c>
      <c r="AA243" t="s">
        <v>27839</v>
      </c>
      <c r="AB243" s="5">
        <v>1031888.06</v>
      </c>
      <c r="AC243" t="s">
        <v>800</v>
      </c>
      <c r="AD243" s="17">
        <v>45519</v>
      </c>
      <c r="AE243" s="17">
        <v>45862</v>
      </c>
      <c r="AF243" s="17">
        <v>45511</v>
      </c>
      <c r="AG243" s="17">
        <v>45950</v>
      </c>
      <c r="AH243" s="17">
        <v>45950</v>
      </c>
      <c r="AI243" s="17">
        <v>45875</v>
      </c>
      <c r="AJ243" s="5">
        <v>0</v>
      </c>
      <c r="AK243" s="17">
        <v>45875</v>
      </c>
      <c r="AL243" t="s">
        <v>836</v>
      </c>
      <c r="AM243" t="s">
        <v>631</v>
      </c>
      <c r="AN243" s="17">
        <v>45950</v>
      </c>
      <c r="AP243" t="s">
        <v>966</v>
      </c>
      <c r="AQ243" t="s">
        <v>970</v>
      </c>
      <c r="AR243" t="s">
        <v>28113</v>
      </c>
    </row>
    <row r="244" spans="2:44" ht="11" outlineLevel="1" x14ac:dyDescent="0.15">
      <c r="B244" t="s">
        <v>384</v>
      </c>
      <c r="C244" t="s">
        <v>799</v>
      </c>
      <c r="D244" t="s">
        <v>799</v>
      </c>
      <c r="F244" t="s">
        <v>966</v>
      </c>
      <c r="H244" s="16">
        <v>1</v>
      </c>
      <c r="I244" t="s">
        <v>799</v>
      </c>
      <c r="J244" t="s">
        <v>716</v>
      </c>
      <c r="K244" t="s">
        <v>2140</v>
      </c>
      <c r="L244" t="s">
        <v>28005</v>
      </c>
      <c r="M244" t="s">
        <v>743</v>
      </c>
      <c r="N244" t="s">
        <v>901</v>
      </c>
      <c r="O244" t="s">
        <v>825</v>
      </c>
      <c r="P244" t="s">
        <v>821</v>
      </c>
      <c r="Q244" t="s">
        <v>10430</v>
      </c>
      <c r="R244" t="s">
        <v>531</v>
      </c>
      <c r="S244" t="s">
        <v>636</v>
      </c>
      <c r="T244" s="16">
        <v>1</v>
      </c>
      <c r="U244" s="16">
        <v>0</v>
      </c>
      <c r="V244" s="16">
        <v>5</v>
      </c>
      <c r="W244" s="5">
        <v>1027091.84</v>
      </c>
      <c r="X244" s="5">
        <v>1027091.84</v>
      </c>
      <c r="Y244" s="5">
        <v>1027091.84</v>
      </c>
      <c r="Z244" s="7">
        <v>1</v>
      </c>
      <c r="AA244" t="s">
        <v>27839</v>
      </c>
      <c r="AB244" s="5">
        <v>1027091.84</v>
      </c>
      <c r="AC244" t="s">
        <v>800</v>
      </c>
      <c r="AD244" s="17">
        <v>43106</v>
      </c>
      <c r="AE244" s="17">
        <v>43283</v>
      </c>
      <c r="AF244" s="17">
        <v>43105</v>
      </c>
      <c r="AG244" s="17">
        <v>43350</v>
      </c>
      <c r="AH244" s="17">
        <v>43350</v>
      </c>
      <c r="AI244" s="17"/>
      <c r="AJ244" s="5">
        <v>1055941.8400000001</v>
      </c>
      <c r="AK244" s="17">
        <v>43350</v>
      </c>
      <c r="AL244" t="s">
        <v>811</v>
      </c>
      <c r="AM244" t="s">
        <v>599</v>
      </c>
      <c r="AN244" s="17"/>
      <c r="AP244" t="s">
        <v>966</v>
      </c>
      <c r="AQ244" t="s">
        <v>970</v>
      </c>
      <c r="AR244" t="s">
        <v>28114</v>
      </c>
    </row>
    <row r="245" spans="2:44" ht="11" outlineLevel="1" x14ac:dyDescent="0.15">
      <c r="B245" t="s">
        <v>385</v>
      </c>
      <c r="C245" t="s">
        <v>799</v>
      </c>
      <c r="D245" t="s">
        <v>799</v>
      </c>
      <c r="F245" t="s">
        <v>966</v>
      </c>
      <c r="H245" s="16">
        <v>1</v>
      </c>
      <c r="I245" t="s">
        <v>799</v>
      </c>
      <c r="J245" t="s">
        <v>685</v>
      </c>
      <c r="K245" t="s">
        <v>2058</v>
      </c>
      <c r="L245" t="s">
        <v>28041</v>
      </c>
      <c r="M245" t="s">
        <v>740</v>
      </c>
      <c r="N245" t="s">
        <v>795</v>
      </c>
      <c r="O245" t="s">
        <v>825</v>
      </c>
      <c r="P245" t="s">
        <v>806</v>
      </c>
      <c r="Q245" t="s">
        <v>10430</v>
      </c>
      <c r="R245" t="s">
        <v>531</v>
      </c>
      <c r="S245" t="s">
        <v>636</v>
      </c>
      <c r="T245" s="16">
        <v>1</v>
      </c>
      <c r="U245" s="16">
        <v>0</v>
      </c>
      <c r="V245" s="16">
        <v>6</v>
      </c>
      <c r="W245" s="5">
        <v>1013229</v>
      </c>
      <c r="X245" s="5">
        <v>1013229</v>
      </c>
      <c r="Y245" s="5">
        <v>1013229</v>
      </c>
      <c r="Z245" s="7">
        <v>1</v>
      </c>
      <c r="AA245" t="s">
        <v>27839</v>
      </c>
      <c r="AB245" s="5">
        <v>1013229</v>
      </c>
      <c r="AC245" t="s">
        <v>800</v>
      </c>
      <c r="AD245" s="17">
        <v>42272</v>
      </c>
      <c r="AE245" s="17">
        <v>42424</v>
      </c>
      <c r="AF245" s="17">
        <v>42272</v>
      </c>
      <c r="AG245" s="17">
        <v>42429</v>
      </c>
      <c r="AH245" s="17">
        <v>42429</v>
      </c>
      <c r="AI245" s="17"/>
      <c r="AJ245" s="5">
        <v>1013229</v>
      </c>
      <c r="AK245" s="17">
        <v>42429</v>
      </c>
      <c r="AL245" t="s">
        <v>811</v>
      </c>
      <c r="AM245" t="s">
        <v>599</v>
      </c>
      <c r="AN245" s="17"/>
      <c r="AP245" t="s">
        <v>966</v>
      </c>
      <c r="AQ245" t="s">
        <v>970</v>
      </c>
      <c r="AR245" t="s">
        <v>28115</v>
      </c>
    </row>
    <row r="246" spans="2:44" ht="11" outlineLevel="1" x14ac:dyDescent="0.15">
      <c r="B246" t="s">
        <v>386</v>
      </c>
      <c r="C246" t="s">
        <v>799</v>
      </c>
      <c r="D246" t="s">
        <v>799</v>
      </c>
      <c r="F246" t="s">
        <v>966</v>
      </c>
      <c r="H246" s="16">
        <v>1</v>
      </c>
      <c r="I246" t="s">
        <v>799</v>
      </c>
      <c r="J246" t="s">
        <v>642</v>
      </c>
      <c r="K246" t="s">
        <v>1062</v>
      </c>
      <c r="L246" t="s">
        <v>27841</v>
      </c>
      <c r="M246" t="s">
        <v>746</v>
      </c>
      <c r="N246" t="s">
        <v>795</v>
      </c>
      <c r="O246" t="s">
        <v>796</v>
      </c>
      <c r="P246" t="s">
        <v>806</v>
      </c>
      <c r="Q246" t="s">
        <v>10430</v>
      </c>
      <c r="R246" t="s">
        <v>531</v>
      </c>
      <c r="S246" t="s">
        <v>636</v>
      </c>
      <c r="T246" s="16">
        <v>1</v>
      </c>
      <c r="U246" s="16">
        <v>0</v>
      </c>
      <c r="V246" s="16">
        <v>1</v>
      </c>
      <c r="W246" s="5">
        <v>1000000</v>
      </c>
      <c r="X246" s="5">
        <v>1000000</v>
      </c>
      <c r="Y246" s="5">
        <v>1000000</v>
      </c>
      <c r="Z246" s="7">
        <v>1</v>
      </c>
      <c r="AA246" t="s">
        <v>27839</v>
      </c>
      <c r="AB246" s="5">
        <v>1000000</v>
      </c>
      <c r="AC246" t="s">
        <v>800</v>
      </c>
      <c r="AD246" s="17">
        <v>45198</v>
      </c>
      <c r="AE246" s="17">
        <v>45198</v>
      </c>
      <c r="AF246" s="17">
        <v>45198</v>
      </c>
      <c r="AG246" s="17">
        <v>45230</v>
      </c>
      <c r="AH246" s="17">
        <v>45230</v>
      </c>
      <c r="AI246" s="17"/>
      <c r="AJ246" s="5">
        <v>1000000</v>
      </c>
      <c r="AK246" s="17">
        <v>45230</v>
      </c>
      <c r="AL246" t="s">
        <v>811</v>
      </c>
      <c r="AM246" t="s">
        <v>599</v>
      </c>
      <c r="AN246" s="17"/>
      <c r="AP246" t="s">
        <v>966</v>
      </c>
      <c r="AQ246" t="s">
        <v>970</v>
      </c>
      <c r="AR246" t="s">
        <v>28116</v>
      </c>
    </row>
    <row r="247" spans="2:44" ht="11" outlineLevel="1" x14ac:dyDescent="0.15">
      <c r="B247" t="s">
        <v>2168</v>
      </c>
      <c r="C247" t="s">
        <v>799</v>
      </c>
      <c r="D247" t="s">
        <v>799</v>
      </c>
      <c r="F247" t="s">
        <v>966</v>
      </c>
      <c r="H247" s="16">
        <v>1</v>
      </c>
      <c r="I247" t="s">
        <v>799</v>
      </c>
      <c r="J247" t="s">
        <v>604</v>
      </c>
      <c r="K247" t="s">
        <v>1088</v>
      </c>
      <c r="L247" t="s">
        <v>27976</v>
      </c>
      <c r="M247" t="s">
        <v>740</v>
      </c>
      <c r="N247" t="s">
        <v>795</v>
      </c>
      <c r="O247" t="s">
        <v>818</v>
      </c>
      <c r="P247" t="s">
        <v>806</v>
      </c>
      <c r="Q247" t="s">
        <v>10430</v>
      </c>
      <c r="R247" t="s">
        <v>531</v>
      </c>
      <c r="S247" t="s">
        <v>636</v>
      </c>
      <c r="T247" s="16">
        <v>1</v>
      </c>
      <c r="U247" s="16">
        <v>0</v>
      </c>
      <c r="V247" s="16">
        <v>5</v>
      </c>
      <c r="W247" s="5">
        <v>987098.72</v>
      </c>
      <c r="X247" s="5">
        <v>987098.72</v>
      </c>
      <c r="Y247" s="5">
        <v>987098.72</v>
      </c>
      <c r="Z247" s="7">
        <v>1</v>
      </c>
      <c r="AA247" t="s">
        <v>27839</v>
      </c>
      <c r="AB247" s="5">
        <v>987098.72</v>
      </c>
      <c r="AC247" t="s">
        <v>800</v>
      </c>
      <c r="AD247" s="17">
        <v>43347</v>
      </c>
      <c r="AE247" s="17">
        <v>43552</v>
      </c>
      <c r="AF247" s="17">
        <v>43347</v>
      </c>
      <c r="AG247" s="17">
        <v>43553</v>
      </c>
      <c r="AH247" s="17">
        <v>43553</v>
      </c>
      <c r="AI247" s="17"/>
      <c r="AJ247" s="5">
        <v>1052058.72</v>
      </c>
      <c r="AK247" s="17">
        <v>43553</v>
      </c>
      <c r="AL247" t="s">
        <v>811</v>
      </c>
      <c r="AM247" t="s">
        <v>599</v>
      </c>
      <c r="AN247" s="17"/>
      <c r="AP247" t="s">
        <v>966</v>
      </c>
      <c r="AQ247" t="s">
        <v>970</v>
      </c>
      <c r="AR247" t="s">
        <v>28117</v>
      </c>
    </row>
    <row r="248" spans="2:44" ht="11" outlineLevel="1" x14ac:dyDescent="0.15">
      <c r="B248" t="s">
        <v>2171</v>
      </c>
      <c r="C248" t="s">
        <v>799</v>
      </c>
      <c r="D248" t="s">
        <v>799</v>
      </c>
      <c r="F248" t="s">
        <v>966</v>
      </c>
      <c r="H248" s="16">
        <v>1</v>
      </c>
      <c r="I248" t="s">
        <v>799</v>
      </c>
      <c r="J248" t="s">
        <v>2172</v>
      </c>
      <c r="K248" t="s">
        <v>2173</v>
      </c>
      <c r="L248" t="s">
        <v>28077</v>
      </c>
      <c r="M248" t="s">
        <v>748</v>
      </c>
      <c r="N248" t="s">
        <v>795</v>
      </c>
      <c r="O248" t="s">
        <v>825</v>
      </c>
      <c r="P248" t="s">
        <v>806</v>
      </c>
      <c r="Q248" t="s">
        <v>10430</v>
      </c>
      <c r="R248" t="s">
        <v>531</v>
      </c>
      <c r="S248" t="s">
        <v>636</v>
      </c>
      <c r="T248" s="16">
        <v>1</v>
      </c>
      <c r="U248" s="16">
        <v>0</v>
      </c>
      <c r="V248" s="16">
        <v>4</v>
      </c>
      <c r="W248" s="5">
        <v>967381.98</v>
      </c>
      <c r="X248" s="5">
        <v>967381.98</v>
      </c>
      <c r="Y248" s="5">
        <v>967381.98</v>
      </c>
      <c r="Z248" s="7">
        <v>1</v>
      </c>
      <c r="AA248" t="s">
        <v>27839</v>
      </c>
      <c r="AB248" s="5">
        <v>967381.98</v>
      </c>
      <c r="AC248" t="s">
        <v>800</v>
      </c>
      <c r="AD248" s="17">
        <v>45483</v>
      </c>
      <c r="AE248" s="17">
        <v>45771</v>
      </c>
      <c r="AF248" s="17">
        <v>45483</v>
      </c>
      <c r="AG248" s="17">
        <v>45778</v>
      </c>
      <c r="AH248" s="17">
        <v>45778</v>
      </c>
      <c r="AI248" s="17"/>
      <c r="AJ248" s="5">
        <v>967381.98</v>
      </c>
      <c r="AK248" s="17">
        <v>45778</v>
      </c>
      <c r="AL248" t="s">
        <v>811</v>
      </c>
      <c r="AM248" t="s">
        <v>599</v>
      </c>
      <c r="AN248" s="17"/>
      <c r="AP248" t="s">
        <v>966</v>
      </c>
      <c r="AQ248" t="s">
        <v>970</v>
      </c>
      <c r="AR248" t="s">
        <v>28118</v>
      </c>
    </row>
    <row r="249" spans="2:44" ht="11" outlineLevel="1" x14ac:dyDescent="0.15">
      <c r="B249" t="s">
        <v>4380</v>
      </c>
      <c r="C249" t="s">
        <v>27838</v>
      </c>
      <c r="D249" t="s">
        <v>797</v>
      </c>
      <c r="E249" t="s">
        <v>807</v>
      </c>
      <c r="F249" t="s">
        <v>10430</v>
      </c>
      <c r="H249" s="16">
        <v>1</v>
      </c>
      <c r="I249" t="s">
        <v>799</v>
      </c>
      <c r="J249" t="s">
        <v>4381</v>
      </c>
      <c r="K249" t="s">
        <v>4382</v>
      </c>
      <c r="L249" t="s">
        <v>27972</v>
      </c>
      <c r="M249" t="s">
        <v>737</v>
      </c>
      <c r="N249" t="s">
        <v>795</v>
      </c>
      <c r="O249" t="s">
        <v>796</v>
      </c>
      <c r="P249" t="s">
        <v>802</v>
      </c>
      <c r="Q249" t="s">
        <v>10430</v>
      </c>
      <c r="R249" t="s">
        <v>456</v>
      </c>
      <c r="S249" t="s">
        <v>598</v>
      </c>
      <c r="T249" s="16">
        <v>14</v>
      </c>
      <c r="U249" s="16">
        <v>13</v>
      </c>
      <c r="V249" s="16">
        <v>19</v>
      </c>
      <c r="W249" s="5">
        <v>958187.07</v>
      </c>
      <c r="X249" s="5">
        <v>958187.07</v>
      </c>
      <c r="Y249" s="5"/>
      <c r="Z249" s="7">
        <v>1</v>
      </c>
      <c r="AA249" t="s">
        <v>27839</v>
      </c>
      <c r="AB249" s="5">
        <v>958187.07</v>
      </c>
      <c r="AC249" t="s">
        <v>800</v>
      </c>
      <c r="AD249" s="17">
        <v>42242</v>
      </c>
      <c r="AE249" s="17">
        <v>45511</v>
      </c>
      <c r="AF249" s="17">
        <v>40893</v>
      </c>
      <c r="AG249" s="17">
        <v>46371</v>
      </c>
      <c r="AH249" s="17">
        <v>46371</v>
      </c>
      <c r="AI249" s="17">
        <v>46371</v>
      </c>
      <c r="AJ249" s="5">
        <v>286110</v>
      </c>
      <c r="AK249" s="17">
        <v>46371</v>
      </c>
      <c r="AL249" t="s">
        <v>801</v>
      </c>
      <c r="AM249" t="s">
        <v>599</v>
      </c>
      <c r="AN249" s="17">
        <v>45637</v>
      </c>
      <c r="AP249" t="s">
        <v>10430</v>
      </c>
      <c r="AQ249" t="s">
        <v>970</v>
      </c>
      <c r="AR249" t="s">
        <v>28119</v>
      </c>
    </row>
    <row r="250" spans="2:44" ht="11" outlineLevel="1" x14ac:dyDescent="0.15">
      <c r="B250" t="s">
        <v>2181</v>
      </c>
      <c r="C250" t="s">
        <v>799</v>
      </c>
      <c r="D250" t="s">
        <v>799</v>
      </c>
      <c r="F250" t="s">
        <v>966</v>
      </c>
      <c r="H250" s="16">
        <v>1</v>
      </c>
      <c r="I250" t="s">
        <v>799</v>
      </c>
      <c r="J250" t="s">
        <v>694</v>
      </c>
      <c r="K250" t="s">
        <v>1832</v>
      </c>
      <c r="L250" t="s">
        <v>28041</v>
      </c>
      <c r="M250" t="s">
        <v>760</v>
      </c>
      <c r="N250" t="s">
        <v>795</v>
      </c>
      <c r="O250" t="s">
        <v>804</v>
      </c>
      <c r="P250" t="s">
        <v>850</v>
      </c>
      <c r="Q250" t="s">
        <v>10430</v>
      </c>
      <c r="R250" t="s">
        <v>531</v>
      </c>
      <c r="S250" t="s">
        <v>636</v>
      </c>
      <c r="T250" s="16">
        <v>1</v>
      </c>
      <c r="U250" s="16">
        <v>0</v>
      </c>
      <c r="V250" s="16">
        <v>1</v>
      </c>
      <c r="W250" s="5">
        <v>949550</v>
      </c>
      <c r="X250" s="5">
        <v>949550</v>
      </c>
      <c r="Y250" s="5">
        <v>949550</v>
      </c>
      <c r="Z250" s="7">
        <v>1</v>
      </c>
      <c r="AA250" t="s">
        <v>27839</v>
      </c>
      <c r="AB250" s="5">
        <v>949550</v>
      </c>
      <c r="AC250" t="s">
        <v>800</v>
      </c>
      <c r="AD250" s="17">
        <v>45499</v>
      </c>
      <c r="AE250" s="17">
        <v>45499</v>
      </c>
      <c r="AF250" s="17">
        <v>45499</v>
      </c>
      <c r="AG250" s="17">
        <v>45883</v>
      </c>
      <c r="AH250" s="17">
        <v>45883</v>
      </c>
      <c r="AI250" s="17"/>
      <c r="AJ250" s="5">
        <v>949550</v>
      </c>
      <c r="AK250" s="17">
        <v>45883</v>
      </c>
      <c r="AL250" t="s">
        <v>811</v>
      </c>
      <c r="AM250" t="s">
        <v>599</v>
      </c>
      <c r="AN250" s="17"/>
      <c r="AP250" t="s">
        <v>966</v>
      </c>
      <c r="AQ250" t="s">
        <v>970</v>
      </c>
      <c r="AR250" t="s">
        <v>28120</v>
      </c>
    </row>
    <row r="251" spans="2:44" ht="11" outlineLevel="1" x14ac:dyDescent="0.15">
      <c r="B251" t="s">
        <v>3473</v>
      </c>
      <c r="C251" t="s">
        <v>27838</v>
      </c>
      <c r="D251" t="s">
        <v>854</v>
      </c>
      <c r="E251" t="s">
        <v>798</v>
      </c>
      <c r="F251" t="s">
        <v>966</v>
      </c>
      <c r="H251" s="16">
        <v>1</v>
      </c>
      <c r="I251" t="s">
        <v>799</v>
      </c>
      <c r="J251" t="s">
        <v>3474</v>
      </c>
      <c r="K251" t="s">
        <v>3475</v>
      </c>
      <c r="L251" t="s">
        <v>28019</v>
      </c>
      <c r="M251" t="s">
        <v>1356</v>
      </c>
      <c r="N251" t="s">
        <v>795</v>
      </c>
      <c r="O251" t="s">
        <v>825</v>
      </c>
      <c r="P251" t="s">
        <v>806</v>
      </c>
      <c r="Q251" t="s">
        <v>10430</v>
      </c>
      <c r="R251" t="s">
        <v>531</v>
      </c>
      <c r="S251" t="s">
        <v>636</v>
      </c>
      <c r="T251" s="16">
        <v>8</v>
      </c>
      <c r="U251" s="16">
        <v>7</v>
      </c>
      <c r="V251" s="16">
        <v>26</v>
      </c>
      <c r="W251" s="5">
        <v>925640.48</v>
      </c>
      <c r="X251" s="5">
        <v>925640.48</v>
      </c>
      <c r="Y251" s="5">
        <v>311454.21999999997</v>
      </c>
      <c r="Z251" s="7">
        <v>1</v>
      </c>
      <c r="AA251" t="s">
        <v>27839</v>
      </c>
      <c r="AB251" s="5">
        <v>925640.48</v>
      </c>
      <c r="AC251" t="s">
        <v>800</v>
      </c>
      <c r="AD251" s="17">
        <v>42772</v>
      </c>
      <c r="AE251" s="17">
        <v>45910</v>
      </c>
      <c r="AF251" s="17">
        <v>42772</v>
      </c>
      <c r="AG251" s="17">
        <v>44597</v>
      </c>
      <c r="AH251" s="17">
        <v>44159</v>
      </c>
      <c r="AI251" s="17">
        <v>44597</v>
      </c>
      <c r="AJ251" s="5">
        <v>1000000</v>
      </c>
      <c r="AK251" s="17">
        <v>44597</v>
      </c>
      <c r="AL251" t="s">
        <v>855</v>
      </c>
      <c r="AM251" t="s">
        <v>666</v>
      </c>
      <c r="AN251" s="17">
        <v>44159</v>
      </c>
      <c r="AP251" t="s">
        <v>966</v>
      </c>
      <c r="AQ251" t="s">
        <v>970</v>
      </c>
      <c r="AR251" t="s">
        <v>28121</v>
      </c>
    </row>
    <row r="252" spans="2:44" ht="11" outlineLevel="1" x14ac:dyDescent="0.15">
      <c r="B252" t="s">
        <v>2197</v>
      </c>
      <c r="C252" t="s">
        <v>799</v>
      </c>
      <c r="D252" t="s">
        <v>799</v>
      </c>
      <c r="F252" t="s">
        <v>966</v>
      </c>
      <c r="H252" s="16">
        <v>1</v>
      </c>
      <c r="I252" t="s">
        <v>799</v>
      </c>
      <c r="J252" t="s">
        <v>2198</v>
      </c>
      <c r="K252" t="s">
        <v>2199</v>
      </c>
      <c r="L252" t="s">
        <v>27861</v>
      </c>
      <c r="M252" t="s">
        <v>764</v>
      </c>
      <c r="N252" t="s">
        <v>795</v>
      </c>
      <c r="O252" t="s">
        <v>825</v>
      </c>
      <c r="P252" t="s">
        <v>806</v>
      </c>
      <c r="Q252" t="s">
        <v>10430</v>
      </c>
      <c r="R252" t="s">
        <v>531</v>
      </c>
      <c r="S252" t="s">
        <v>636</v>
      </c>
      <c r="T252" s="16">
        <v>1</v>
      </c>
      <c r="U252" s="16">
        <v>0</v>
      </c>
      <c r="V252" s="16">
        <v>3</v>
      </c>
      <c r="W252" s="5">
        <v>921346.44</v>
      </c>
      <c r="X252" s="5">
        <v>921346.44</v>
      </c>
      <c r="Y252" s="5">
        <v>921346.44</v>
      </c>
      <c r="Z252" s="7">
        <v>1</v>
      </c>
      <c r="AA252" t="s">
        <v>27839</v>
      </c>
      <c r="AB252" s="5">
        <v>921346.44</v>
      </c>
      <c r="AC252" t="s">
        <v>800</v>
      </c>
      <c r="AD252" s="17">
        <v>42130</v>
      </c>
      <c r="AE252" s="17">
        <v>42235</v>
      </c>
      <c r="AF252" s="17">
        <v>42129</v>
      </c>
      <c r="AG252" s="17">
        <v>42167</v>
      </c>
      <c r="AH252" s="17">
        <v>42167</v>
      </c>
      <c r="AI252" s="17"/>
      <c r="AJ252" s="5">
        <v>921346.44</v>
      </c>
      <c r="AK252" s="17">
        <v>42167</v>
      </c>
      <c r="AL252" t="s">
        <v>811</v>
      </c>
      <c r="AM252" t="s">
        <v>599</v>
      </c>
      <c r="AN252" s="17"/>
      <c r="AP252" t="s">
        <v>966</v>
      </c>
      <c r="AQ252" t="s">
        <v>970</v>
      </c>
      <c r="AR252" t="s">
        <v>28122</v>
      </c>
    </row>
    <row r="253" spans="2:44" ht="11" outlineLevel="1" x14ac:dyDescent="0.15">
      <c r="B253" t="s">
        <v>4579</v>
      </c>
      <c r="C253" t="s">
        <v>27838</v>
      </c>
      <c r="D253" t="s">
        <v>797</v>
      </c>
      <c r="E253" t="s">
        <v>807</v>
      </c>
      <c r="F253" t="s">
        <v>10430</v>
      </c>
      <c r="H253" s="16">
        <v>1</v>
      </c>
      <c r="I253" t="s">
        <v>799</v>
      </c>
      <c r="J253" t="s">
        <v>4467</v>
      </c>
      <c r="K253" t="s">
        <v>4468</v>
      </c>
      <c r="L253" t="s">
        <v>27972</v>
      </c>
      <c r="M253" t="s">
        <v>757</v>
      </c>
      <c r="N253" t="s">
        <v>803</v>
      </c>
      <c r="O253" t="s">
        <v>796</v>
      </c>
      <c r="P253" t="s">
        <v>820</v>
      </c>
      <c r="Q253" t="s">
        <v>10430</v>
      </c>
      <c r="R253" t="s">
        <v>645</v>
      </c>
      <c r="S253" t="s">
        <v>636</v>
      </c>
      <c r="T253" s="16">
        <v>15</v>
      </c>
      <c r="U253" s="16">
        <v>14</v>
      </c>
      <c r="V253" s="16">
        <v>20</v>
      </c>
      <c r="W253" s="5">
        <v>914663.42</v>
      </c>
      <c r="X253" s="5">
        <v>914663.42</v>
      </c>
      <c r="Y253" s="5"/>
      <c r="Z253" s="7">
        <v>1</v>
      </c>
      <c r="AA253" t="s">
        <v>27839</v>
      </c>
      <c r="AB253" s="5">
        <v>914663.42</v>
      </c>
      <c r="AC253" t="s">
        <v>800</v>
      </c>
      <c r="AD253" s="17">
        <v>43007</v>
      </c>
      <c r="AE253" s="17">
        <v>45912</v>
      </c>
      <c r="AF253" s="17">
        <v>42826</v>
      </c>
      <c r="AG253" s="17">
        <v>46477</v>
      </c>
      <c r="AH253" s="17">
        <v>46477</v>
      </c>
      <c r="AI253" s="17">
        <v>46477</v>
      </c>
      <c r="AJ253" s="5">
        <v>5975489</v>
      </c>
      <c r="AK253" s="17">
        <v>46477</v>
      </c>
      <c r="AL253" t="s">
        <v>801</v>
      </c>
      <c r="AM253" t="s">
        <v>599</v>
      </c>
      <c r="AN253" s="17">
        <v>45960</v>
      </c>
      <c r="AP253" t="s">
        <v>10430</v>
      </c>
      <c r="AQ253" t="s">
        <v>970</v>
      </c>
      <c r="AR253" t="s">
        <v>28123</v>
      </c>
    </row>
    <row r="254" spans="2:44" ht="11" outlineLevel="1" x14ac:dyDescent="0.15">
      <c r="B254" t="s">
        <v>832</v>
      </c>
      <c r="C254" t="s">
        <v>27838</v>
      </c>
      <c r="D254" t="s">
        <v>797</v>
      </c>
      <c r="E254" t="s">
        <v>807</v>
      </c>
      <c r="F254" t="s">
        <v>10430</v>
      </c>
      <c r="H254" s="16">
        <v>1</v>
      </c>
      <c r="I254" t="s">
        <v>799</v>
      </c>
      <c r="J254" t="s">
        <v>623</v>
      </c>
      <c r="K254" t="s">
        <v>2397</v>
      </c>
      <c r="L254" t="s">
        <v>27972</v>
      </c>
      <c r="M254" t="s">
        <v>737</v>
      </c>
      <c r="N254" t="s">
        <v>803</v>
      </c>
      <c r="O254" t="s">
        <v>796</v>
      </c>
      <c r="P254" t="s">
        <v>802</v>
      </c>
      <c r="Q254" t="s">
        <v>10430</v>
      </c>
      <c r="R254" t="s">
        <v>456</v>
      </c>
      <c r="S254" t="s">
        <v>598</v>
      </c>
      <c r="T254" s="16">
        <v>6</v>
      </c>
      <c r="U254" s="16">
        <v>5</v>
      </c>
      <c r="V254" s="16">
        <v>11</v>
      </c>
      <c r="W254" s="5">
        <v>902317</v>
      </c>
      <c r="X254" s="5">
        <v>902317</v>
      </c>
      <c r="Y254" s="5"/>
      <c r="Z254" s="7">
        <v>1</v>
      </c>
      <c r="AA254" t="s">
        <v>27839</v>
      </c>
      <c r="AB254" s="5">
        <v>902317</v>
      </c>
      <c r="AC254" t="s">
        <v>800</v>
      </c>
      <c r="AD254" s="17">
        <v>42261</v>
      </c>
      <c r="AE254" s="17">
        <v>44103</v>
      </c>
      <c r="AF254" s="17">
        <v>37469</v>
      </c>
      <c r="AG254" s="17">
        <v>44773</v>
      </c>
      <c r="AH254" s="17">
        <v>44773</v>
      </c>
      <c r="AI254" s="17">
        <v>44773</v>
      </c>
      <c r="AJ254" s="5">
        <v>23363064</v>
      </c>
      <c r="AK254" s="17">
        <v>44773</v>
      </c>
      <c r="AL254" t="s">
        <v>801</v>
      </c>
      <c r="AM254" t="s">
        <v>599</v>
      </c>
      <c r="AN254" s="17">
        <v>44195</v>
      </c>
      <c r="AP254" t="s">
        <v>10430</v>
      </c>
      <c r="AQ254" t="s">
        <v>970</v>
      </c>
      <c r="AR254" t="s">
        <v>28124</v>
      </c>
    </row>
    <row r="255" spans="2:44" ht="11" outlineLevel="1" x14ac:dyDescent="0.15">
      <c r="B255" t="s">
        <v>4538</v>
      </c>
      <c r="C255" t="s">
        <v>27838</v>
      </c>
      <c r="D255" t="s">
        <v>797</v>
      </c>
      <c r="E255" t="s">
        <v>807</v>
      </c>
      <c r="F255" t="s">
        <v>10430</v>
      </c>
      <c r="G255" t="s">
        <v>834</v>
      </c>
      <c r="H255" s="16">
        <v>2</v>
      </c>
      <c r="I255" t="s">
        <v>815</v>
      </c>
      <c r="J255" t="s">
        <v>4219</v>
      </c>
      <c r="K255" t="s">
        <v>4220</v>
      </c>
      <c r="L255" t="s">
        <v>28056</v>
      </c>
      <c r="M255" t="s">
        <v>737</v>
      </c>
      <c r="N255" t="s">
        <v>803</v>
      </c>
      <c r="O255" t="s">
        <v>796</v>
      </c>
      <c r="P255" t="s">
        <v>802</v>
      </c>
      <c r="Q255" t="s">
        <v>10430</v>
      </c>
      <c r="R255" t="s">
        <v>456</v>
      </c>
      <c r="S255" t="s">
        <v>598</v>
      </c>
      <c r="T255" s="16">
        <v>10</v>
      </c>
      <c r="U255" s="16">
        <v>9</v>
      </c>
      <c r="V255" s="16">
        <v>10</v>
      </c>
      <c r="W255" s="5">
        <v>886646</v>
      </c>
      <c r="X255" s="5">
        <v>886646</v>
      </c>
      <c r="Y255" s="5"/>
      <c r="Z255" s="7">
        <v>1</v>
      </c>
      <c r="AA255" t="s">
        <v>27839</v>
      </c>
      <c r="AB255" s="5">
        <v>886646</v>
      </c>
      <c r="AC255" t="s">
        <v>800</v>
      </c>
      <c r="AD255" s="17">
        <v>43342</v>
      </c>
      <c r="AE255" s="17">
        <v>45894</v>
      </c>
      <c r="AF255" s="17">
        <v>43153</v>
      </c>
      <c r="AG255" s="17">
        <v>46804</v>
      </c>
      <c r="AH255" s="17">
        <v>46804</v>
      </c>
      <c r="AI255" s="17">
        <v>46804</v>
      </c>
      <c r="AJ255" s="5">
        <v>3527092</v>
      </c>
      <c r="AK255" s="17">
        <v>46804</v>
      </c>
      <c r="AL255" t="s">
        <v>801</v>
      </c>
      <c r="AM255" t="s">
        <v>599</v>
      </c>
      <c r="AN255" s="17">
        <v>46112</v>
      </c>
      <c r="AP255" t="s">
        <v>10430</v>
      </c>
      <c r="AQ255" t="s">
        <v>970</v>
      </c>
      <c r="AR255" t="s">
        <v>28125</v>
      </c>
    </row>
    <row r="256" spans="2:44" ht="11" outlineLevel="1" x14ac:dyDescent="0.15">
      <c r="B256" t="s">
        <v>2230</v>
      </c>
      <c r="C256" t="s">
        <v>799</v>
      </c>
      <c r="D256" t="s">
        <v>799</v>
      </c>
      <c r="F256" t="s">
        <v>966</v>
      </c>
      <c r="H256" s="16">
        <v>1</v>
      </c>
      <c r="I256" t="s">
        <v>799</v>
      </c>
      <c r="J256" t="s">
        <v>643</v>
      </c>
      <c r="K256" t="s">
        <v>1074</v>
      </c>
      <c r="L256" t="s">
        <v>28015</v>
      </c>
      <c r="M256" t="s">
        <v>740</v>
      </c>
      <c r="N256" t="s">
        <v>795</v>
      </c>
      <c r="O256" t="s">
        <v>825</v>
      </c>
      <c r="P256" t="s">
        <v>806</v>
      </c>
      <c r="Q256" t="s">
        <v>10430</v>
      </c>
      <c r="R256" t="s">
        <v>531</v>
      </c>
      <c r="S256" t="s">
        <v>636</v>
      </c>
      <c r="T256" s="16">
        <v>1</v>
      </c>
      <c r="U256" s="16">
        <v>0</v>
      </c>
      <c r="V256" s="16">
        <v>5</v>
      </c>
      <c r="W256" s="5">
        <v>876760.05</v>
      </c>
      <c r="X256" s="5">
        <v>876760.05</v>
      </c>
      <c r="Y256" s="5">
        <v>876760.05</v>
      </c>
      <c r="Z256" s="7">
        <v>1</v>
      </c>
      <c r="AA256" t="s">
        <v>27839</v>
      </c>
      <c r="AB256" s="5">
        <v>876760.05</v>
      </c>
      <c r="AC256" t="s">
        <v>800</v>
      </c>
      <c r="AD256" s="17">
        <v>45644</v>
      </c>
      <c r="AE256" s="17">
        <v>45804</v>
      </c>
      <c r="AF256" s="17">
        <v>45644</v>
      </c>
      <c r="AG256" s="17">
        <v>45821</v>
      </c>
      <c r="AH256" s="17">
        <v>45821</v>
      </c>
      <c r="AI256" s="17"/>
      <c r="AJ256" s="5">
        <v>876760.05</v>
      </c>
      <c r="AK256" s="17">
        <v>45821</v>
      </c>
      <c r="AL256" t="s">
        <v>811</v>
      </c>
      <c r="AM256" t="s">
        <v>599</v>
      </c>
      <c r="AN256" s="17"/>
      <c r="AP256" t="s">
        <v>966</v>
      </c>
      <c r="AQ256" t="s">
        <v>970</v>
      </c>
      <c r="AR256" t="s">
        <v>28126</v>
      </c>
    </row>
    <row r="257" spans="2:44" ht="11" outlineLevel="1" x14ac:dyDescent="0.15">
      <c r="B257" t="s">
        <v>2233</v>
      </c>
      <c r="C257" t="s">
        <v>799</v>
      </c>
      <c r="D257" t="s">
        <v>799</v>
      </c>
      <c r="F257" t="s">
        <v>966</v>
      </c>
      <c r="H257" s="16">
        <v>1</v>
      </c>
      <c r="I257" t="s">
        <v>799</v>
      </c>
      <c r="J257" t="s">
        <v>694</v>
      </c>
      <c r="K257" t="s">
        <v>1832</v>
      </c>
      <c r="L257" t="s">
        <v>27841</v>
      </c>
      <c r="M257" t="s">
        <v>750</v>
      </c>
      <c r="N257" t="s">
        <v>803</v>
      </c>
      <c r="O257" t="s">
        <v>818</v>
      </c>
      <c r="P257" t="s">
        <v>859</v>
      </c>
      <c r="Q257" t="s">
        <v>10430</v>
      </c>
      <c r="R257" t="s">
        <v>531</v>
      </c>
      <c r="S257" t="s">
        <v>636</v>
      </c>
      <c r="T257" s="16">
        <v>1</v>
      </c>
      <c r="U257" s="16">
        <v>0</v>
      </c>
      <c r="V257" s="16">
        <v>6</v>
      </c>
      <c r="W257" s="5">
        <v>872580.59</v>
      </c>
      <c r="X257" s="5">
        <v>872580.59</v>
      </c>
      <c r="Y257" s="5">
        <v>872580.59</v>
      </c>
      <c r="Z257" s="7">
        <v>1</v>
      </c>
      <c r="AA257" t="s">
        <v>27839</v>
      </c>
      <c r="AB257" s="5">
        <v>872580.59</v>
      </c>
      <c r="AC257" t="s">
        <v>800</v>
      </c>
      <c r="AD257" s="17">
        <v>42272</v>
      </c>
      <c r="AE257" s="17">
        <v>42753</v>
      </c>
      <c r="AF257" s="17">
        <v>42268</v>
      </c>
      <c r="AG257" s="17">
        <v>42765</v>
      </c>
      <c r="AH257" s="17">
        <v>42765</v>
      </c>
      <c r="AI257" s="17"/>
      <c r="AJ257" s="5">
        <v>872580.59</v>
      </c>
      <c r="AK257" s="17">
        <v>42765</v>
      </c>
      <c r="AL257" t="s">
        <v>811</v>
      </c>
      <c r="AM257" t="s">
        <v>599</v>
      </c>
      <c r="AN257" s="17"/>
      <c r="AP257" t="s">
        <v>966</v>
      </c>
      <c r="AQ257" t="s">
        <v>970</v>
      </c>
      <c r="AR257" t="s">
        <v>28127</v>
      </c>
    </row>
    <row r="258" spans="2:44" ht="11" outlineLevel="1" x14ac:dyDescent="0.15">
      <c r="B258" t="s">
        <v>2237</v>
      </c>
      <c r="C258" t="s">
        <v>799</v>
      </c>
      <c r="D258" t="s">
        <v>799</v>
      </c>
      <c r="F258" t="s">
        <v>966</v>
      </c>
      <c r="H258" s="16">
        <v>1</v>
      </c>
      <c r="I258" t="s">
        <v>799</v>
      </c>
      <c r="J258" t="s">
        <v>685</v>
      </c>
      <c r="K258" t="s">
        <v>2058</v>
      </c>
      <c r="L258" t="s">
        <v>28015</v>
      </c>
      <c r="M258" t="s">
        <v>740</v>
      </c>
      <c r="N258" t="s">
        <v>795</v>
      </c>
      <c r="O258" t="s">
        <v>825</v>
      </c>
      <c r="P258" t="s">
        <v>806</v>
      </c>
      <c r="Q258" t="s">
        <v>10430</v>
      </c>
      <c r="R258" t="s">
        <v>531</v>
      </c>
      <c r="S258" t="s">
        <v>636</v>
      </c>
      <c r="T258" s="16">
        <v>1</v>
      </c>
      <c r="U258" s="16">
        <v>0</v>
      </c>
      <c r="V258" s="16">
        <v>6</v>
      </c>
      <c r="W258" s="5">
        <v>872524</v>
      </c>
      <c r="X258" s="5">
        <v>872524</v>
      </c>
      <c r="Y258" s="5">
        <v>872524</v>
      </c>
      <c r="Z258" s="7">
        <v>1</v>
      </c>
      <c r="AA258" t="s">
        <v>27839</v>
      </c>
      <c r="AB258" s="5">
        <v>872524</v>
      </c>
      <c r="AC258" t="s">
        <v>800</v>
      </c>
      <c r="AD258" s="17">
        <v>44120</v>
      </c>
      <c r="AE258" s="17">
        <v>44424</v>
      </c>
      <c r="AF258" s="17">
        <v>44120</v>
      </c>
      <c r="AG258" s="17">
        <v>44439</v>
      </c>
      <c r="AH258" s="17">
        <v>44439</v>
      </c>
      <c r="AI258" s="17"/>
      <c r="AJ258" s="5">
        <v>872524</v>
      </c>
      <c r="AK258" s="17">
        <v>44439</v>
      </c>
      <c r="AL258" t="s">
        <v>811</v>
      </c>
      <c r="AM258" t="s">
        <v>599</v>
      </c>
      <c r="AN258" s="17"/>
      <c r="AP258" t="s">
        <v>966</v>
      </c>
      <c r="AQ258" t="s">
        <v>970</v>
      </c>
      <c r="AR258" t="s">
        <v>28128</v>
      </c>
    </row>
    <row r="259" spans="2:44" ht="11" outlineLevel="1" x14ac:dyDescent="0.15">
      <c r="B259" t="s">
        <v>3090</v>
      </c>
      <c r="C259" t="s">
        <v>27838</v>
      </c>
      <c r="D259" t="s">
        <v>854</v>
      </c>
      <c r="E259" t="s">
        <v>807</v>
      </c>
      <c r="F259" t="s">
        <v>10430</v>
      </c>
      <c r="G259" t="s">
        <v>869</v>
      </c>
      <c r="H259" s="16">
        <v>2</v>
      </c>
      <c r="I259" t="s">
        <v>815</v>
      </c>
      <c r="J259" t="s">
        <v>3091</v>
      </c>
      <c r="K259" t="s">
        <v>3092</v>
      </c>
      <c r="L259" t="s">
        <v>28019</v>
      </c>
      <c r="M259" t="s">
        <v>748</v>
      </c>
      <c r="N259" t="s">
        <v>795</v>
      </c>
      <c r="O259" t="s">
        <v>825</v>
      </c>
      <c r="P259" t="s">
        <v>806</v>
      </c>
      <c r="Q259" t="s">
        <v>10430</v>
      </c>
      <c r="R259" t="s">
        <v>531</v>
      </c>
      <c r="S259" t="s">
        <v>636</v>
      </c>
      <c r="T259" s="16">
        <v>7</v>
      </c>
      <c r="U259" s="16">
        <v>6</v>
      </c>
      <c r="V259" s="16">
        <v>21</v>
      </c>
      <c r="W259" s="5">
        <v>856036.18</v>
      </c>
      <c r="X259" s="5">
        <v>856036.18</v>
      </c>
      <c r="Y259" s="5">
        <v>630485.41</v>
      </c>
      <c r="Z259" s="7">
        <v>1</v>
      </c>
      <c r="AA259" t="s">
        <v>27839</v>
      </c>
      <c r="AB259" s="5">
        <v>856036.18</v>
      </c>
      <c r="AC259" t="s">
        <v>800</v>
      </c>
      <c r="AD259" s="17">
        <v>44676</v>
      </c>
      <c r="AE259" s="17">
        <v>46072</v>
      </c>
      <c r="AF259" s="17">
        <v>44753</v>
      </c>
      <c r="AG259" s="17">
        <v>46122</v>
      </c>
      <c r="AH259" s="17">
        <v>46115</v>
      </c>
      <c r="AI259" s="17">
        <v>46498</v>
      </c>
      <c r="AJ259" s="5">
        <v>2500000</v>
      </c>
      <c r="AK259" s="17">
        <v>46498</v>
      </c>
      <c r="AL259" t="s">
        <v>855</v>
      </c>
      <c r="AM259" t="s">
        <v>666</v>
      </c>
      <c r="AN259" s="17">
        <v>46115</v>
      </c>
      <c r="AP259" t="s">
        <v>966</v>
      </c>
      <c r="AQ259" t="s">
        <v>970</v>
      </c>
      <c r="AR259" t="s">
        <v>28129</v>
      </c>
    </row>
    <row r="260" spans="2:44" ht="11" outlineLevel="1" x14ac:dyDescent="0.15">
      <c r="B260" t="s">
        <v>2255</v>
      </c>
      <c r="C260" t="s">
        <v>799</v>
      </c>
      <c r="D260" t="s">
        <v>799</v>
      </c>
      <c r="F260" t="s">
        <v>966</v>
      </c>
      <c r="H260" s="16">
        <v>1</v>
      </c>
      <c r="I260" t="s">
        <v>799</v>
      </c>
      <c r="J260" t="s">
        <v>601</v>
      </c>
      <c r="K260" t="s">
        <v>1022</v>
      </c>
      <c r="L260" t="s">
        <v>28095</v>
      </c>
      <c r="M260" t="s">
        <v>738</v>
      </c>
      <c r="N260" t="s">
        <v>795</v>
      </c>
      <c r="O260" t="s">
        <v>804</v>
      </c>
      <c r="P260" t="s">
        <v>794</v>
      </c>
      <c r="Q260" t="s">
        <v>10430</v>
      </c>
      <c r="R260" t="s">
        <v>531</v>
      </c>
      <c r="S260" t="s">
        <v>636</v>
      </c>
      <c r="T260" s="16">
        <v>1</v>
      </c>
      <c r="U260" s="16">
        <v>0</v>
      </c>
      <c r="V260" s="16">
        <v>7</v>
      </c>
      <c r="W260" s="5">
        <v>842815</v>
      </c>
      <c r="X260" s="5">
        <v>842815</v>
      </c>
      <c r="Y260" s="5">
        <v>842815</v>
      </c>
      <c r="Z260" s="7">
        <v>1</v>
      </c>
      <c r="AA260" t="s">
        <v>27839</v>
      </c>
      <c r="AB260" s="5">
        <v>842815</v>
      </c>
      <c r="AC260" t="s">
        <v>800</v>
      </c>
      <c r="AD260" s="17">
        <v>42277</v>
      </c>
      <c r="AE260" s="17">
        <v>42632</v>
      </c>
      <c r="AF260" s="17">
        <v>42277</v>
      </c>
      <c r="AG260" s="17">
        <v>42485</v>
      </c>
      <c r="AH260" s="17">
        <v>42485</v>
      </c>
      <c r="AI260" s="17"/>
      <c r="AJ260" s="5">
        <v>842815</v>
      </c>
      <c r="AK260" s="17">
        <v>42485</v>
      </c>
      <c r="AL260" t="s">
        <v>811</v>
      </c>
      <c r="AM260" t="s">
        <v>599</v>
      </c>
      <c r="AN260" s="17"/>
      <c r="AP260" t="s">
        <v>966</v>
      </c>
      <c r="AQ260" t="s">
        <v>970</v>
      </c>
      <c r="AR260" t="s">
        <v>28130</v>
      </c>
    </row>
    <row r="261" spans="2:44" ht="11" outlineLevel="1" x14ac:dyDescent="0.15">
      <c r="B261" t="s">
        <v>896</v>
      </c>
      <c r="C261" t="s">
        <v>799</v>
      </c>
      <c r="D261" t="s">
        <v>799</v>
      </c>
      <c r="F261" t="s">
        <v>966</v>
      </c>
      <c r="H261" s="16">
        <v>1</v>
      </c>
      <c r="I261" t="s">
        <v>799</v>
      </c>
      <c r="J261" t="s">
        <v>698</v>
      </c>
      <c r="K261" t="s">
        <v>2122</v>
      </c>
      <c r="L261" t="s">
        <v>27841</v>
      </c>
      <c r="M261" t="s">
        <v>740</v>
      </c>
      <c r="N261" t="s">
        <v>795</v>
      </c>
      <c r="O261" t="s">
        <v>825</v>
      </c>
      <c r="P261" t="s">
        <v>806</v>
      </c>
      <c r="Q261" t="s">
        <v>10430</v>
      </c>
      <c r="R261" t="s">
        <v>531</v>
      </c>
      <c r="S261" t="s">
        <v>636</v>
      </c>
      <c r="T261" s="16">
        <v>1</v>
      </c>
      <c r="U261" s="16">
        <v>0</v>
      </c>
      <c r="V261" s="16">
        <v>3</v>
      </c>
      <c r="W261" s="5">
        <v>825236.47</v>
      </c>
      <c r="X261" s="5">
        <v>825236.47</v>
      </c>
      <c r="Y261" s="5">
        <v>825236.47</v>
      </c>
      <c r="Z261" s="7">
        <v>1</v>
      </c>
      <c r="AA261" t="s">
        <v>27839</v>
      </c>
      <c r="AB261" s="5">
        <v>825236.47</v>
      </c>
      <c r="AC261" t="s">
        <v>800</v>
      </c>
      <c r="AD261" s="17">
        <v>44828</v>
      </c>
      <c r="AE261" s="17">
        <v>45776</v>
      </c>
      <c r="AF261" s="17">
        <v>44828</v>
      </c>
      <c r="AG261" s="17">
        <v>44883</v>
      </c>
      <c r="AH261" s="17">
        <v>44883</v>
      </c>
      <c r="AI261" s="17"/>
      <c r="AJ261" s="5">
        <v>838410</v>
      </c>
      <c r="AK261" s="17">
        <v>44883</v>
      </c>
      <c r="AL261" t="s">
        <v>811</v>
      </c>
      <c r="AM261" t="s">
        <v>599</v>
      </c>
      <c r="AN261" s="17"/>
      <c r="AP261" t="s">
        <v>966</v>
      </c>
      <c r="AQ261" t="s">
        <v>970</v>
      </c>
      <c r="AR261" t="s">
        <v>28131</v>
      </c>
    </row>
    <row r="262" spans="2:44" ht="11" outlineLevel="1" x14ac:dyDescent="0.15">
      <c r="B262" t="s">
        <v>889</v>
      </c>
      <c r="C262" t="s">
        <v>27838</v>
      </c>
      <c r="D262" t="s">
        <v>854</v>
      </c>
      <c r="E262" t="s">
        <v>798</v>
      </c>
      <c r="F262" t="s">
        <v>966</v>
      </c>
      <c r="H262" s="16">
        <v>1</v>
      </c>
      <c r="I262" t="s">
        <v>799</v>
      </c>
      <c r="J262" t="s">
        <v>685</v>
      </c>
      <c r="K262" t="s">
        <v>2058</v>
      </c>
      <c r="L262" t="s">
        <v>28041</v>
      </c>
      <c r="M262" t="s">
        <v>740</v>
      </c>
      <c r="N262" t="s">
        <v>795</v>
      </c>
      <c r="O262" t="s">
        <v>826</v>
      </c>
      <c r="P262" t="s">
        <v>806</v>
      </c>
      <c r="Q262" t="s">
        <v>10430</v>
      </c>
      <c r="R262" t="s">
        <v>531</v>
      </c>
      <c r="S262" t="s">
        <v>636</v>
      </c>
      <c r="T262" s="16">
        <v>8</v>
      </c>
      <c r="U262" s="16">
        <v>7</v>
      </c>
      <c r="V262" s="16">
        <v>11</v>
      </c>
      <c r="W262" s="5">
        <v>816536.81</v>
      </c>
      <c r="X262" s="5">
        <v>816536.81</v>
      </c>
      <c r="Y262" s="5">
        <v>539849.51</v>
      </c>
      <c r="Z262" s="7">
        <v>1</v>
      </c>
      <c r="AA262" t="s">
        <v>27839</v>
      </c>
      <c r="AB262" s="5">
        <v>816536.81</v>
      </c>
      <c r="AC262" t="s">
        <v>800</v>
      </c>
      <c r="AD262" s="17">
        <v>43633</v>
      </c>
      <c r="AE262" s="17">
        <v>45324</v>
      </c>
      <c r="AF262" s="17">
        <v>43630</v>
      </c>
      <c r="AG262" s="17">
        <v>45457</v>
      </c>
      <c r="AH262" s="17">
        <v>45337</v>
      </c>
      <c r="AI262" s="17">
        <v>45457</v>
      </c>
      <c r="AJ262" s="5">
        <v>1500000</v>
      </c>
      <c r="AK262" s="17">
        <v>45457</v>
      </c>
      <c r="AL262" t="s">
        <v>855</v>
      </c>
      <c r="AM262" t="s">
        <v>666</v>
      </c>
      <c r="AN262" s="17">
        <v>45337</v>
      </c>
      <c r="AP262" t="s">
        <v>966</v>
      </c>
      <c r="AQ262" t="s">
        <v>970</v>
      </c>
      <c r="AR262" t="s">
        <v>28132</v>
      </c>
    </row>
    <row r="263" spans="2:44" ht="11" outlineLevel="1" x14ac:dyDescent="0.15">
      <c r="B263" t="s">
        <v>2275</v>
      </c>
      <c r="C263" t="s">
        <v>799</v>
      </c>
      <c r="D263" t="s">
        <v>799</v>
      </c>
      <c r="F263" t="s">
        <v>966</v>
      </c>
      <c r="H263" s="16">
        <v>1</v>
      </c>
      <c r="I263" t="s">
        <v>799</v>
      </c>
      <c r="J263" t="s">
        <v>691</v>
      </c>
      <c r="K263" t="s">
        <v>1807</v>
      </c>
      <c r="L263" t="s">
        <v>28133</v>
      </c>
      <c r="M263" t="s">
        <v>738</v>
      </c>
      <c r="N263" t="s">
        <v>803</v>
      </c>
      <c r="O263" t="s">
        <v>825</v>
      </c>
      <c r="P263" t="s">
        <v>794</v>
      </c>
      <c r="Q263" t="s">
        <v>10430</v>
      </c>
      <c r="R263" t="s">
        <v>531</v>
      </c>
      <c r="S263" t="s">
        <v>636</v>
      </c>
      <c r="T263" s="16">
        <v>1</v>
      </c>
      <c r="U263" s="16">
        <v>0</v>
      </c>
      <c r="V263" s="16">
        <v>2</v>
      </c>
      <c r="W263" s="5">
        <v>816046</v>
      </c>
      <c r="X263" s="5">
        <v>816046</v>
      </c>
      <c r="Y263" s="5">
        <v>816046</v>
      </c>
      <c r="Z263" s="7">
        <v>1</v>
      </c>
      <c r="AA263" t="s">
        <v>27839</v>
      </c>
      <c r="AB263" s="5">
        <v>816046</v>
      </c>
      <c r="AC263" t="s">
        <v>800</v>
      </c>
      <c r="AD263" s="17">
        <v>44882</v>
      </c>
      <c r="AE263" s="17">
        <v>44922</v>
      </c>
      <c r="AF263" s="17">
        <v>44882</v>
      </c>
      <c r="AG263" s="17">
        <v>45397</v>
      </c>
      <c r="AH263" s="17">
        <v>45397</v>
      </c>
      <c r="AI263" s="17"/>
      <c r="AJ263" s="5">
        <v>816046</v>
      </c>
      <c r="AK263" s="17">
        <v>45397</v>
      </c>
      <c r="AL263" t="s">
        <v>811</v>
      </c>
      <c r="AM263" t="s">
        <v>599</v>
      </c>
      <c r="AN263" s="17"/>
      <c r="AP263" t="s">
        <v>966</v>
      </c>
      <c r="AQ263" t="s">
        <v>970</v>
      </c>
      <c r="AR263" t="s">
        <v>28134</v>
      </c>
    </row>
    <row r="264" spans="2:44" ht="11" outlineLevel="1" x14ac:dyDescent="0.15">
      <c r="B264" t="s">
        <v>3163</v>
      </c>
      <c r="C264" t="s">
        <v>27838</v>
      </c>
      <c r="D264" t="s">
        <v>835</v>
      </c>
      <c r="E264" t="s">
        <v>798</v>
      </c>
      <c r="F264" t="s">
        <v>966</v>
      </c>
      <c r="H264" s="16">
        <v>1</v>
      </c>
      <c r="I264" t="s">
        <v>799</v>
      </c>
      <c r="J264" t="s">
        <v>625</v>
      </c>
      <c r="K264" t="s">
        <v>2594</v>
      </c>
      <c r="L264" t="s">
        <v>27841</v>
      </c>
      <c r="M264" t="s">
        <v>748</v>
      </c>
      <c r="N264" t="s">
        <v>795</v>
      </c>
      <c r="O264" t="s">
        <v>818</v>
      </c>
      <c r="P264" t="s">
        <v>806</v>
      </c>
      <c r="Q264" t="s">
        <v>10430</v>
      </c>
      <c r="R264" t="s">
        <v>531</v>
      </c>
      <c r="S264" t="s">
        <v>636</v>
      </c>
      <c r="T264" s="16">
        <v>7</v>
      </c>
      <c r="U264" s="16">
        <v>6</v>
      </c>
      <c r="V264" s="16">
        <v>12</v>
      </c>
      <c r="W264" s="5">
        <v>808224.42</v>
      </c>
      <c r="X264" s="5">
        <v>808224.42</v>
      </c>
      <c r="Y264" s="5">
        <v>132297.56</v>
      </c>
      <c r="Z264" s="7">
        <v>1</v>
      </c>
      <c r="AA264" t="s">
        <v>27839</v>
      </c>
      <c r="AB264" s="5">
        <v>808224.42</v>
      </c>
      <c r="AC264" t="s">
        <v>800</v>
      </c>
      <c r="AD264" s="17">
        <v>42235</v>
      </c>
      <c r="AE264" s="17">
        <v>44064</v>
      </c>
      <c r="AF264" s="17">
        <v>38741</v>
      </c>
      <c r="AG264" s="17">
        <v>43853</v>
      </c>
      <c r="AH264" s="17">
        <v>43853</v>
      </c>
      <c r="AI264" s="17">
        <v>43853</v>
      </c>
      <c r="AJ264" s="5">
        <v>9999999</v>
      </c>
      <c r="AK264" s="17">
        <v>43853</v>
      </c>
      <c r="AL264" t="s">
        <v>836</v>
      </c>
      <c r="AM264" t="s">
        <v>631</v>
      </c>
      <c r="AN264" s="17">
        <v>43582</v>
      </c>
      <c r="AP264" t="s">
        <v>10430</v>
      </c>
      <c r="AQ264" t="s">
        <v>970</v>
      </c>
      <c r="AR264" t="s">
        <v>28135</v>
      </c>
    </row>
    <row r="265" spans="2:44" ht="11" outlineLevel="1" x14ac:dyDescent="0.15">
      <c r="B265" t="s">
        <v>3240</v>
      </c>
      <c r="C265" t="s">
        <v>27838</v>
      </c>
      <c r="D265" t="s">
        <v>797</v>
      </c>
      <c r="E265" t="s">
        <v>798</v>
      </c>
      <c r="F265" t="s">
        <v>966</v>
      </c>
      <c r="H265" s="16">
        <v>1</v>
      </c>
      <c r="I265" t="s">
        <v>799</v>
      </c>
      <c r="J265" t="s">
        <v>3241</v>
      </c>
      <c r="K265" t="s">
        <v>3242</v>
      </c>
      <c r="L265" t="s">
        <v>28038</v>
      </c>
      <c r="M265" t="s">
        <v>3243</v>
      </c>
      <c r="N265" t="s">
        <v>824</v>
      </c>
      <c r="O265" t="s">
        <v>827</v>
      </c>
      <c r="Q265" t="s">
        <v>966</v>
      </c>
      <c r="R265" t="s">
        <v>437</v>
      </c>
      <c r="S265" t="s">
        <v>598</v>
      </c>
      <c r="T265" s="16">
        <v>5</v>
      </c>
      <c r="U265" s="16">
        <v>4</v>
      </c>
      <c r="V265" s="16">
        <v>5</v>
      </c>
      <c r="W265" s="5">
        <v>804472.52</v>
      </c>
      <c r="X265" s="5">
        <v>804472.52</v>
      </c>
      <c r="Y265" s="5">
        <v>7406887.0999999996</v>
      </c>
      <c r="Z265" s="7">
        <v>1</v>
      </c>
      <c r="AA265" t="s">
        <v>27839</v>
      </c>
      <c r="AB265" s="5">
        <v>804472.52</v>
      </c>
      <c r="AC265" t="s">
        <v>800</v>
      </c>
      <c r="AD265" s="17">
        <v>45840</v>
      </c>
      <c r="AE265" s="17">
        <v>45899</v>
      </c>
      <c r="AF265" s="17">
        <v>45621</v>
      </c>
      <c r="AG265" s="17">
        <v>47447</v>
      </c>
      <c r="AH265" s="17">
        <v>47447</v>
      </c>
      <c r="AI265" s="17">
        <v>47447</v>
      </c>
      <c r="AJ265" s="5">
        <v>99424430</v>
      </c>
      <c r="AK265" s="17">
        <v>47447</v>
      </c>
      <c r="AL265" t="s">
        <v>801</v>
      </c>
      <c r="AM265" t="s">
        <v>599</v>
      </c>
      <c r="AN265" s="17">
        <v>46356</v>
      </c>
      <c r="AP265" t="s">
        <v>10430</v>
      </c>
      <c r="AQ265" t="s">
        <v>970</v>
      </c>
      <c r="AR265" t="s">
        <v>28136</v>
      </c>
    </row>
    <row r="266" spans="2:44" ht="11" outlineLevel="1" x14ac:dyDescent="0.15">
      <c r="B266" t="s">
        <v>2286</v>
      </c>
      <c r="C266" t="s">
        <v>799</v>
      </c>
      <c r="D266" t="s">
        <v>799</v>
      </c>
      <c r="F266" t="s">
        <v>966</v>
      </c>
      <c r="H266" s="16">
        <v>1</v>
      </c>
      <c r="I266" t="s">
        <v>799</v>
      </c>
      <c r="J266" t="s">
        <v>685</v>
      </c>
      <c r="K266" t="s">
        <v>2058</v>
      </c>
      <c r="L266" t="s">
        <v>27914</v>
      </c>
      <c r="M266" t="s">
        <v>750</v>
      </c>
      <c r="N266" t="s">
        <v>795</v>
      </c>
      <c r="O266" t="s">
        <v>796</v>
      </c>
      <c r="P266" t="s">
        <v>859</v>
      </c>
      <c r="Q266" t="s">
        <v>10430</v>
      </c>
      <c r="R266" t="s">
        <v>531</v>
      </c>
      <c r="S266" t="s">
        <v>636</v>
      </c>
      <c r="T266" s="16">
        <v>1</v>
      </c>
      <c r="U266" s="16">
        <v>0</v>
      </c>
      <c r="V266" s="16">
        <v>5</v>
      </c>
      <c r="W266" s="5">
        <v>802818.15</v>
      </c>
      <c r="X266" s="5">
        <v>802818.15</v>
      </c>
      <c r="Y266" s="5">
        <v>802818.15</v>
      </c>
      <c r="Z266" s="7">
        <v>1</v>
      </c>
      <c r="AA266" t="s">
        <v>27839</v>
      </c>
      <c r="AB266" s="5">
        <v>802818.15</v>
      </c>
      <c r="AC266" t="s">
        <v>800</v>
      </c>
      <c r="AD266" s="17">
        <v>42243</v>
      </c>
      <c r="AE266" s="17">
        <v>42509</v>
      </c>
      <c r="AF266" s="17">
        <v>42221</v>
      </c>
      <c r="AG266" s="17">
        <v>42369</v>
      </c>
      <c r="AH266" s="17">
        <v>42369</v>
      </c>
      <c r="AI266" s="17"/>
      <c r="AJ266" s="5">
        <v>812258.15</v>
      </c>
      <c r="AK266" s="17">
        <v>42369</v>
      </c>
      <c r="AL266" t="s">
        <v>811</v>
      </c>
      <c r="AM266" t="s">
        <v>599</v>
      </c>
      <c r="AN266" s="17"/>
      <c r="AP266" t="s">
        <v>966</v>
      </c>
      <c r="AQ266" t="s">
        <v>970</v>
      </c>
      <c r="AR266" t="s">
        <v>28137</v>
      </c>
    </row>
    <row r="267" spans="2:44" ht="11" outlineLevel="1" x14ac:dyDescent="0.15">
      <c r="B267" t="s">
        <v>900</v>
      </c>
      <c r="C267" t="s">
        <v>27838</v>
      </c>
      <c r="D267" t="s">
        <v>835</v>
      </c>
      <c r="E267" t="s">
        <v>798</v>
      </c>
      <c r="F267" t="s">
        <v>966</v>
      </c>
      <c r="H267" s="16">
        <v>1</v>
      </c>
      <c r="I267" t="s">
        <v>799</v>
      </c>
      <c r="J267" t="s">
        <v>715</v>
      </c>
      <c r="K267" t="s">
        <v>2134</v>
      </c>
      <c r="L267" t="s">
        <v>27866</v>
      </c>
      <c r="M267" t="s">
        <v>744</v>
      </c>
      <c r="N267" t="s">
        <v>795</v>
      </c>
      <c r="O267" t="s">
        <v>804</v>
      </c>
      <c r="P267" t="s">
        <v>806</v>
      </c>
      <c r="Q267" t="s">
        <v>10430</v>
      </c>
      <c r="R267" t="s">
        <v>531</v>
      </c>
      <c r="S267" t="s">
        <v>636</v>
      </c>
      <c r="T267" s="16">
        <v>4</v>
      </c>
      <c r="U267" s="16">
        <v>3</v>
      </c>
      <c r="V267" s="16">
        <v>10</v>
      </c>
      <c r="W267" s="5">
        <v>796597.16</v>
      </c>
      <c r="X267" s="5">
        <v>796597.16</v>
      </c>
      <c r="Y267" s="5">
        <v>967044.75</v>
      </c>
      <c r="Z267" s="7">
        <v>1</v>
      </c>
      <c r="AA267" t="s">
        <v>27839</v>
      </c>
      <c r="AB267" s="5">
        <v>796597.16</v>
      </c>
      <c r="AC267" t="s">
        <v>800</v>
      </c>
      <c r="AD267" s="17">
        <v>45911</v>
      </c>
      <c r="AE267" s="17">
        <v>46091</v>
      </c>
      <c r="AF267" s="17">
        <v>45911</v>
      </c>
      <c r="AG267" s="17">
        <v>47006</v>
      </c>
      <c r="AH267" s="17">
        <v>46295</v>
      </c>
      <c r="AI267" s="17">
        <v>47006</v>
      </c>
      <c r="AJ267" s="5">
        <v>0</v>
      </c>
      <c r="AK267" s="17">
        <v>47006</v>
      </c>
      <c r="AL267" t="s">
        <v>836</v>
      </c>
      <c r="AM267" t="s">
        <v>631</v>
      </c>
      <c r="AN267" s="17">
        <v>46295</v>
      </c>
      <c r="AP267" t="s">
        <v>966</v>
      </c>
      <c r="AQ267" t="s">
        <v>970</v>
      </c>
      <c r="AR267" t="s">
        <v>28138</v>
      </c>
    </row>
    <row r="268" spans="2:44" ht="11" outlineLevel="1" x14ac:dyDescent="0.15">
      <c r="B268" t="s">
        <v>2309</v>
      </c>
      <c r="C268" t="s">
        <v>27838</v>
      </c>
      <c r="D268" t="s">
        <v>797</v>
      </c>
      <c r="E268" t="s">
        <v>807</v>
      </c>
      <c r="F268" t="s">
        <v>10430</v>
      </c>
      <c r="H268" s="16">
        <v>1</v>
      </c>
      <c r="I268" t="s">
        <v>799</v>
      </c>
      <c r="J268" t="s">
        <v>2310</v>
      </c>
      <c r="K268" t="s">
        <v>2311</v>
      </c>
      <c r="L268" t="s">
        <v>27896</v>
      </c>
      <c r="M268" t="s">
        <v>2312</v>
      </c>
      <c r="N268" t="s">
        <v>795</v>
      </c>
      <c r="O268" t="s">
        <v>818</v>
      </c>
      <c r="P268" t="s">
        <v>806</v>
      </c>
      <c r="Q268" t="s">
        <v>10430</v>
      </c>
      <c r="R268" t="s">
        <v>645</v>
      </c>
      <c r="S268" t="s">
        <v>636</v>
      </c>
      <c r="T268" s="16">
        <v>2</v>
      </c>
      <c r="U268" s="16">
        <v>1</v>
      </c>
      <c r="V268" s="16">
        <v>1</v>
      </c>
      <c r="W268" s="5">
        <v>794251.85</v>
      </c>
      <c r="X268" s="5">
        <v>794251.85</v>
      </c>
      <c r="Y268" s="5">
        <v>796751.85</v>
      </c>
      <c r="Z268" s="7">
        <v>1</v>
      </c>
      <c r="AA268" t="s">
        <v>27839</v>
      </c>
      <c r="AB268" s="5">
        <v>794251.85</v>
      </c>
      <c r="AC268" t="s">
        <v>800</v>
      </c>
      <c r="AD268" s="17">
        <v>45915</v>
      </c>
      <c r="AE268" s="17">
        <v>45915</v>
      </c>
      <c r="AF268" s="17">
        <v>45645</v>
      </c>
      <c r="AG268" s="17">
        <v>47470</v>
      </c>
      <c r="AH268" s="17">
        <v>47470</v>
      </c>
      <c r="AI268" s="17">
        <v>47470</v>
      </c>
      <c r="AJ268" s="5">
        <v>999999999999</v>
      </c>
      <c r="AK268" s="17">
        <v>47470</v>
      </c>
      <c r="AL268" t="s">
        <v>801</v>
      </c>
      <c r="AM268" t="s">
        <v>599</v>
      </c>
      <c r="AN268" s="17">
        <v>46659</v>
      </c>
      <c r="AO268" t="s">
        <v>847</v>
      </c>
      <c r="AP268" t="s">
        <v>10430</v>
      </c>
      <c r="AQ268" t="s">
        <v>970</v>
      </c>
      <c r="AR268" t="s">
        <v>28139</v>
      </c>
    </row>
    <row r="269" spans="2:44" ht="11" outlineLevel="1" x14ac:dyDescent="0.15">
      <c r="B269" t="s">
        <v>2316</v>
      </c>
      <c r="C269" t="s">
        <v>799</v>
      </c>
      <c r="D269" t="s">
        <v>799</v>
      </c>
      <c r="F269" t="s">
        <v>966</v>
      </c>
      <c r="H269" s="16">
        <v>1</v>
      </c>
      <c r="I269" t="s">
        <v>799</v>
      </c>
      <c r="J269" t="s">
        <v>2317</v>
      </c>
      <c r="K269" t="s">
        <v>2318</v>
      </c>
      <c r="L269" t="s">
        <v>27841</v>
      </c>
      <c r="M269" t="s">
        <v>2319</v>
      </c>
      <c r="N269" t="s">
        <v>795</v>
      </c>
      <c r="O269" t="s">
        <v>825</v>
      </c>
      <c r="P269" t="s">
        <v>806</v>
      </c>
      <c r="Q269" t="s">
        <v>10430</v>
      </c>
      <c r="R269" t="s">
        <v>531</v>
      </c>
      <c r="S269" t="s">
        <v>636</v>
      </c>
      <c r="T269" s="16">
        <v>1</v>
      </c>
      <c r="U269" s="16">
        <v>0</v>
      </c>
      <c r="V269" s="16">
        <v>4</v>
      </c>
      <c r="W269" s="5">
        <v>792500</v>
      </c>
      <c r="X269" s="5">
        <v>792500</v>
      </c>
      <c r="Y269" s="5">
        <v>792500</v>
      </c>
      <c r="Z269" s="7">
        <v>1</v>
      </c>
      <c r="AA269" t="s">
        <v>27839</v>
      </c>
      <c r="AB269" s="5">
        <v>792500</v>
      </c>
      <c r="AC269" t="s">
        <v>800</v>
      </c>
      <c r="AD269" s="17">
        <v>45562</v>
      </c>
      <c r="AE269" s="17">
        <v>45707</v>
      </c>
      <c r="AF269" s="17">
        <v>45635</v>
      </c>
      <c r="AG269" s="17">
        <v>45712</v>
      </c>
      <c r="AH269" s="17">
        <v>45712</v>
      </c>
      <c r="AI269" s="17"/>
      <c r="AJ269" s="5">
        <v>792500</v>
      </c>
      <c r="AK269" s="17">
        <v>45712</v>
      </c>
      <c r="AL269" t="s">
        <v>811</v>
      </c>
      <c r="AM269" t="s">
        <v>599</v>
      </c>
      <c r="AN269" s="17"/>
      <c r="AP269" t="s">
        <v>966</v>
      </c>
      <c r="AQ269" t="s">
        <v>970</v>
      </c>
      <c r="AR269" t="s">
        <v>28140</v>
      </c>
    </row>
    <row r="270" spans="2:44" ht="11" outlineLevel="1" x14ac:dyDescent="0.15">
      <c r="B270" t="s">
        <v>2335</v>
      </c>
      <c r="C270" t="s">
        <v>799</v>
      </c>
      <c r="D270" t="s">
        <v>799</v>
      </c>
      <c r="F270" t="s">
        <v>966</v>
      </c>
      <c r="H270" s="16">
        <v>1</v>
      </c>
      <c r="I270" t="s">
        <v>799</v>
      </c>
      <c r="J270" t="s">
        <v>685</v>
      </c>
      <c r="K270" t="s">
        <v>2058</v>
      </c>
      <c r="L270" t="s">
        <v>27914</v>
      </c>
      <c r="M270" t="s">
        <v>762</v>
      </c>
      <c r="N270" t="s">
        <v>795</v>
      </c>
      <c r="O270" t="s">
        <v>825</v>
      </c>
      <c r="P270" t="s">
        <v>806</v>
      </c>
      <c r="Q270" t="s">
        <v>10430</v>
      </c>
      <c r="R270" t="s">
        <v>531</v>
      </c>
      <c r="S270" t="s">
        <v>636</v>
      </c>
      <c r="T270" s="16">
        <v>1</v>
      </c>
      <c r="U270" s="16">
        <v>0</v>
      </c>
      <c r="V270" s="16">
        <v>5</v>
      </c>
      <c r="W270" s="5">
        <v>781805.5</v>
      </c>
      <c r="X270" s="5">
        <v>781805.5</v>
      </c>
      <c r="Y270" s="5">
        <v>781805.5</v>
      </c>
      <c r="Z270" s="7">
        <v>1</v>
      </c>
      <c r="AA270" t="s">
        <v>27839</v>
      </c>
      <c r="AB270" s="5">
        <v>781805.5</v>
      </c>
      <c r="AC270" t="s">
        <v>800</v>
      </c>
      <c r="AD270" s="17">
        <v>44099</v>
      </c>
      <c r="AE270" s="17">
        <v>44362</v>
      </c>
      <c r="AF270" s="17">
        <v>44099</v>
      </c>
      <c r="AG270" s="17">
        <v>44422</v>
      </c>
      <c r="AH270" s="17">
        <v>44422</v>
      </c>
      <c r="AI270" s="17"/>
      <c r="AJ270" s="5">
        <v>781805.5</v>
      </c>
      <c r="AK270" s="17">
        <v>44422</v>
      </c>
      <c r="AL270" t="s">
        <v>811</v>
      </c>
      <c r="AM270" t="s">
        <v>599</v>
      </c>
      <c r="AN270" s="17"/>
      <c r="AP270" t="s">
        <v>966</v>
      </c>
      <c r="AQ270" t="s">
        <v>970</v>
      </c>
      <c r="AR270" t="s">
        <v>28141</v>
      </c>
    </row>
    <row r="271" spans="2:44" ht="11" outlineLevel="1" x14ac:dyDescent="0.15">
      <c r="B271" t="s">
        <v>2338</v>
      </c>
      <c r="C271" t="s">
        <v>799</v>
      </c>
      <c r="D271" t="s">
        <v>799</v>
      </c>
      <c r="F271" t="s">
        <v>966</v>
      </c>
      <c r="H271" s="16">
        <v>1</v>
      </c>
      <c r="I271" t="s">
        <v>799</v>
      </c>
      <c r="J271" t="s">
        <v>675</v>
      </c>
      <c r="K271" t="s">
        <v>1756</v>
      </c>
      <c r="L271" t="s">
        <v>28091</v>
      </c>
      <c r="M271" t="s">
        <v>740</v>
      </c>
      <c r="N271" t="s">
        <v>795</v>
      </c>
      <c r="O271" t="s">
        <v>796</v>
      </c>
      <c r="P271" t="s">
        <v>806</v>
      </c>
      <c r="Q271" t="s">
        <v>10430</v>
      </c>
      <c r="R271" t="s">
        <v>531</v>
      </c>
      <c r="S271" t="s">
        <v>636</v>
      </c>
      <c r="T271" s="16">
        <v>1</v>
      </c>
      <c r="U271" s="16">
        <v>0</v>
      </c>
      <c r="V271" s="16">
        <v>6</v>
      </c>
      <c r="W271" s="5">
        <v>781132.96</v>
      </c>
      <c r="X271" s="5">
        <v>781132.96</v>
      </c>
      <c r="Y271" s="5">
        <v>781132.96</v>
      </c>
      <c r="Z271" s="7">
        <v>1</v>
      </c>
      <c r="AA271" t="s">
        <v>27839</v>
      </c>
      <c r="AB271" s="5">
        <v>781132.96</v>
      </c>
      <c r="AC271" t="s">
        <v>800</v>
      </c>
      <c r="AD271" s="17">
        <v>44834</v>
      </c>
      <c r="AE271" s="17">
        <v>45086</v>
      </c>
      <c r="AF271" s="17">
        <v>44834</v>
      </c>
      <c r="AG271" s="17">
        <v>45133</v>
      </c>
      <c r="AH271" s="17">
        <v>45133</v>
      </c>
      <c r="AI271" s="17"/>
      <c r="AJ271" s="5">
        <v>925825.6</v>
      </c>
      <c r="AK271" s="17">
        <v>45133</v>
      </c>
      <c r="AL271" t="s">
        <v>811</v>
      </c>
      <c r="AM271" t="s">
        <v>599</v>
      </c>
      <c r="AN271" s="17"/>
      <c r="AP271" t="s">
        <v>966</v>
      </c>
      <c r="AQ271" t="s">
        <v>970</v>
      </c>
      <c r="AR271" t="s">
        <v>28142</v>
      </c>
    </row>
    <row r="272" spans="2:44" ht="11" outlineLevel="1" x14ac:dyDescent="0.15">
      <c r="B272" t="s">
        <v>2341</v>
      </c>
      <c r="C272" t="s">
        <v>799</v>
      </c>
      <c r="D272" t="s">
        <v>799</v>
      </c>
      <c r="F272" t="s">
        <v>966</v>
      </c>
      <c r="H272" s="16">
        <v>1</v>
      </c>
      <c r="I272" t="s">
        <v>799</v>
      </c>
      <c r="J272" t="s">
        <v>646</v>
      </c>
      <c r="K272" t="s">
        <v>1158</v>
      </c>
      <c r="L272" t="s">
        <v>28143</v>
      </c>
      <c r="M272" t="s">
        <v>748</v>
      </c>
      <c r="N272" t="s">
        <v>795</v>
      </c>
      <c r="O272" t="s">
        <v>825</v>
      </c>
      <c r="P272" t="s">
        <v>806</v>
      </c>
      <c r="Q272" t="s">
        <v>10430</v>
      </c>
      <c r="R272" t="s">
        <v>531</v>
      </c>
      <c r="S272" t="s">
        <v>636</v>
      </c>
      <c r="T272" s="16">
        <v>1</v>
      </c>
      <c r="U272" s="16">
        <v>0</v>
      </c>
      <c r="V272" s="16">
        <v>2</v>
      </c>
      <c r="W272" s="5">
        <v>777583.61</v>
      </c>
      <c r="X272" s="5">
        <v>777583.61</v>
      </c>
      <c r="Y272" s="5">
        <v>777583.61</v>
      </c>
      <c r="Z272" s="7">
        <v>1</v>
      </c>
      <c r="AA272" t="s">
        <v>27839</v>
      </c>
      <c r="AB272" s="5">
        <v>777583.61</v>
      </c>
      <c r="AC272" t="s">
        <v>800</v>
      </c>
      <c r="AD272" s="17">
        <v>45414</v>
      </c>
      <c r="AE272" s="17">
        <v>45539</v>
      </c>
      <c r="AF272" s="17">
        <v>45414</v>
      </c>
      <c r="AG272" s="17">
        <v>45597</v>
      </c>
      <c r="AH272" s="17">
        <v>45597</v>
      </c>
      <c r="AI272" s="17"/>
      <c r="AJ272" s="5">
        <v>777583.61</v>
      </c>
      <c r="AK272" s="17">
        <v>45597</v>
      </c>
      <c r="AL272" t="s">
        <v>811</v>
      </c>
      <c r="AM272" t="s">
        <v>599</v>
      </c>
      <c r="AN272" s="17"/>
      <c r="AP272" t="s">
        <v>966</v>
      </c>
      <c r="AQ272" t="s">
        <v>970</v>
      </c>
      <c r="AR272" t="s">
        <v>28144</v>
      </c>
    </row>
    <row r="273" spans="2:44" ht="11" outlineLevel="1" x14ac:dyDescent="0.15">
      <c r="B273" t="s">
        <v>2344</v>
      </c>
      <c r="C273" t="s">
        <v>799</v>
      </c>
      <c r="D273" t="s">
        <v>799</v>
      </c>
      <c r="F273" t="s">
        <v>966</v>
      </c>
      <c r="H273" s="16">
        <v>1</v>
      </c>
      <c r="I273" t="s">
        <v>799</v>
      </c>
      <c r="J273" t="s">
        <v>2345</v>
      </c>
      <c r="K273" t="s">
        <v>2346</v>
      </c>
      <c r="L273" t="s">
        <v>27866</v>
      </c>
      <c r="M273" t="s">
        <v>744</v>
      </c>
      <c r="N273" t="s">
        <v>795</v>
      </c>
      <c r="O273" t="s">
        <v>825</v>
      </c>
      <c r="P273" t="s">
        <v>806</v>
      </c>
      <c r="Q273" t="s">
        <v>10430</v>
      </c>
      <c r="R273" t="s">
        <v>531</v>
      </c>
      <c r="S273" t="s">
        <v>636</v>
      </c>
      <c r="T273" s="16">
        <v>1</v>
      </c>
      <c r="U273" s="16">
        <v>0</v>
      </c>
      <c r="V273" s="16">
        <v>4</v>
      </c>
      <c r="W273" s="5">
        <v>777111.52</v>
      </c>
      <c r="X273" s="5">
        <v>777111.52</v>
      </c>
      <c r="Y273" s="5">
        <v>777111.52</v>
      </c>
      <c r="Z273" s="7">
        <v>1</v>
      </c>
      <c r="AA273" t="s">
        <v>27839</v>
      </c>
      <c r="AB273" s="5">
        <v>777111.52</v>
      </c>
      <c r="AC273" t="s">
        <v>800</v>
      </c>
      <c r="AD273" s="17">
        <v>44572</v>
      </c>
      <c r="AE273" s="17">
        <v>44628</v>
      </c>
      <c r="AF273" s="17">
        <v>44571</v>
      </c>
      <c r="AG273" s="17">
        <v>44644</v>
      </c>
      <c r="AH273" s="17">
        <v>44644</v>
      </c>
      <c r="AI273" s="17"/>
      <c r="AJ273" s="5">
        <v>777111.52</v>
      </c>
      <c r="AK273" s="17">
        <v>44644</v>
      </c>
      <c r="AL273" t="s">
        <v>811</v>
      </c>
      <c r="AM273" t="s">
        <v>599</v>
      </c>
      <c r="AN273" s="17"/>
      <c r="AP273" t="s">
        <v>966</v>
      </c>
      <c r="AQ273" t="s">
        <v>970</v>
      </c>
      <c r="AR273" t="s">
        <v>28145</v>
      </c>
    </row>
    <row r="274" spans="2:44" ht="11" outlineLevel="1" x14ac:dyDescent="0.15">
      <c r="B274" t="s">
        <v>2352</v>
      </c>
      <c r="C274" t="s">
        <v>799</v>
      </c>
      <c r="D274" t="s">
        <v>799</v>
      </c>
      <c r="F274" t="s">
        <v>966</v>
      </c>
      <c r="H274" s="16">
        <v>1</v>
      </c>
      <c r="I274" t="s">
        <v>799</v>
      </c>
      <c r="J274" t="s">
        <v>2317</v>
      </c>
      <c r="K274" t="s">
        <v>2318</v>
      </c>
      <c r="L274" t="s">
        <v>27841</v>
      </c>
      <c r="M274" t="s">
        <v>740</v>
      </c>
      <c r="N274" t="s">
        <v>795</v>
      </c>
      <c r="O274" t="s">
        <v>825</v>
      </c>
      <c r="P274" t="s">
        <v>806</v>
      </c>
      <c r="Q274" t="s">
        <v>10430</v>
      </c>
      <c r="R274" t="s">
        <v>531</v>
      </c>
      <c r="S274" t="s">
        <v>636</v>
      </c>
      <c r="T274" s="16">
        <v>1</v>
      </c>
      <c r="U274" s="16">
        <v>0</v>
      </c>
      <c r="V274" s="16">
        <v>1</v>
      </c>
      <c r="W274" s="5">
        <v>774000</v>
      </c>
      <c r="X274" s="5">
        <v>774000</v>
      </c>
      <c r="Y274" s="5">
        <v>3176750</v>
      </c>
      <c r="Z274" s="7">
        <v>1</v>
      </c>
      <c r="AA274" t="s">
        <v>27839</v>
      </c>
      <c r="AB274" s="5">
        <v>774000</v>
      </c>
      <c r="AC274" t="s">
        <v>800</v>
      </c>
      <c r="AD274" s="17">
        <v>46085</v>
      </c>
      <c r="AE274" s="17">
        <v>46085</v>
      </c>
      <c r="AF274" s="17">
        <v>46085</v>
      </c>
      <c r="AG274" s="17">
        <v>46127</v>
      </c>
      <c r="AH274" s="17">
        <v>46127</v>
      </c>
      <c r="AI274" s="17"/>
      <c r="AJ274" s="5">
        <v>1628750</v>
      </c>
      <c r="AK274" s="17">
        <v>46127</v>
      </c>
      <c r="AL274" t="s">
        <v>811</v>
      </c>
      <c r="AM274" t="s">
        <v>599</v>
      </c>
      <c r="AN274" s="17"/>
      <c r="AP274" t="s">
        <v>966</v>
      </c>
      <c r="AQ274" t="s">
        <v>970</v>
      </c>
      <c r="AR274" t="s">
        <v>28146</v>
      </c>
    </row>
    <row r="275" spans="2:44" ht="11" outlineLevel="1" x14ac:dyDescent="0.15">
      <c r="B275" t="s">
        <v>2369</v>
      </c>
      <c r="C275" t="s">
        <v>27838</v>
      </c>
      <c r="D275" t="s">
        <v>854</v>
      </c>
      <c r="E275" t="s">
        <v>807</v>
      </c>
      <c r="F275" t="s">
        <v>10430</v>
      </c>
      <c r="H275" s="16">
        <v>1</v>
      </c>
      <c r="I275" t="s">
        <v>799</v>
      </c>
      <c r="J275" t="s">
        <v>2370</v>
      </c>
      <c r="K275" t="s">
        <v>2371</v>
      </c>
      <c r="L275" t="s">
        <v>27933</v>
      </c>
      <c r="M275" t="s">
        <v>750</v>
      </c>
      <c r="N275" t="s">
        <v>795</v>
      </c>
      <c r="O275" t="s">
        <v>825</v>
      </c>
      <c r="P275" t="s">
        <v>859</v>
      </c>
      <c r="Q275" t="s">
        <v>10430</v>
      </c>
      <c r="R275" t="s">
        <v>531</v>
      </c>
      <c r="S275" t="s">
        <v>636</v>
      </c>
      <c r="T275" s="16">
        <v>2</v>
      </c>
      <c r="U275" s="16">
        <v>1</v>
      </c>
      <c r="V275" s="16">
        <v>10</v>
      </c>
      <c r="W275" s="5">
        <v>755179.22</v>
      </c>
      <c r="X275" s="5">
        <v>755179.22</v>
      </c>
      <c r="Y275" s="5">
        <v>755179.22</v>
      </c>
      <c r="Z275" s="7">
        <v>1</v>
      </c>
      <c r="AA275" t="s">
        <v>27839</v>
      </c>
      <c r="AB275" s="5">
        <v>755179.22</v>
      </c>
      <c r="AC275" t="s">
        <v>800</v>
      </c>
      <c r="AD275" s="17">
        <v>44697</v>
      </c>
      <c r="AE275" s="17">
        <v>45874</v>
      </c>
      <c r="AF275" s="17">
        <v>44698</v>
      </c>
      <c r="AG275" s="17">
        <v>46523</v>
      </c>
      <c r="AH275" s="17">
        <v>45996</v>
      </c>
      <c r="AI275" s="17">
        <v>46523</v>
      </c>
      <c r="AJ275" s="5">
        <v>49500000</v>
      </c>
      <c r="AK275" s="17">
        <v>46523</v>
      </c>
      <c r="AL275" t="s">
        <v>855</v>
      </c>
      <c r="AM275" t="s">
        <v>666</v>
      </c>
      <c r="AN275" s="17">
        <v>45996</v>
      </c>
      <c r="AP275" t="s">
        <v>966</v>
      </c>
      <c r="AQ275" t="s">
        <v>970</v>
      </c>
      <c r="AR275" t="s">
        <v>28147</v>
      </c>
    </row>
    <row r="276" spans="2:44" ht="11" outlineLevel="1" x14ac:dyDescent="0.15">
      <c r="B276" t="s">
        <v>2374</v>
      </c>
      <c r="C276" t="s">
        <v>799</v>
      </c>
      <c r="D276" t="s">
        <v>799</v>
      </c>
      <c r="F276" t="s">
        <v>966</v>
      </c>
      <c r="H276" s="16">
        <v>1</v>
      </c>
      <c r="I276" t="s">
        <v>799</v>
      </c>
      <c r="J276" t="s">
        <v>659</v>
      </c>
      <c r="K276" t="s">
        <v>1284</v>
      </c>
      <c r="L276" t="s">
        <v>27841</v>
      </c>
      <c r="M276" t="s">
        <v>745</v>
      </c>
      <c r="N276" t="s">
        <v>795</v>
      </c>
      <c r="O276" t="s">
        <v>825</v>
      </c>
      <c r="P276" t="s">
        <v>813</v>
      </c>
      <c r="Q276" t="s">
        <v>10430</v>
      </c>
      <c r="R276" t="s">
        <v>531</v>
      </c>
      <c r="S276" t="s">
        <v>636</v>
      </c>
      <c r="T276" s="16">
        <v>1</v>
      </c>
      <c r="U276" s="16">
        <v>0</v>
      </c>
      <c r="V276" s="16">
        <v>4</v>
      </c>
      <c r="W276" s="5">
        <v>754903.4</v>
      </c>
      <c r="X276" s="5">
        <v>754903.4</v>
      </c>
      <c r="Y276" s="5">
        <v>754903.4</v>
      </c>
      <c r="Z276" s="7">
        <v>1</v>
      </c>
      <c r="AA276" t="s">
        <v>27839</v>
      </c>
      <c r="AB276" s="5">
        <v>754903.4</v>
      </c>
      <c r="AC276" t="s">
        <v>800</v>
      </c>
      <c r="AD276" s="17">
        <v>44077</v>
      </c>
      <c r="AE276" s="17">
        <v>44895</v>
      </c>
      <c r="AF276" s="17">
        <v>44077</v>
      </c>
      <c r="AG276" s="17">
        <v>45031</v>
      </c>
      <c r="AH276" s="17">
        <v>45031</v>
      </c>
      <c r="AI276" s="17"/>
      <c r="AJ276" s="5">
        <v>754903.4</v>
      </c>
      <c r="AK276" s="17">
        <v>45031</v>
      </c>
      <c r="AL276" t="s">
        <v>811</v>
      </c>
      <c r="AM276" t="s">
        <v>599</v>
      </c>
      <c r="AN276" s="17"/>
      <c r="AP276" t="s">
        <v>966</v>
      </c>
      <c r="AQ276" t="s">
        <v>970</v>
      </c>
      <c r="AR276" t="s">
        <v>28148</v>
      </c>
    </row>
    <row r="277" spans="2:44" ht="11" outlineLevel="1" x14ac:dyDescent="0.15">
      <c r="B277" t="s">
        <v>2384</v>
      </c>
      <c r="C277" t="s">
        <v>799</v>
      </c>
      <c r="D277" t="s">
        <v>799</v>
      </c>
      <c r="F277" t="s">
        <v>966</v>
      </c>
      <c r="H277" s="16">
        <v>1</v>
      </c>
      <c r="I277" t="s">
        <v>799</v>
      </c>
      <c r="J277" t="s">
        <v>2385</v>
      </c>
      <c r="K277" t="s">
        <v>2386</v>
      </c>
      <c r="L277" t="s">
        <v>28015</v>
      </c>
      <c r="M277" t="s">
        <v>740</v>
      </c>
      <c r="N277" t="s">
        <v>795</v>
      </c>
      <c r="O277" t="s">
        <v>825</v>
      </c>
      <c r="P277" t="s">
        <v>806</v>
      </c>
      <c r="Q277" t="s">
        <v>10430</v>
      </c>
      <c r="R277" t="s">
        <v>531</v>
      </c>
      <c r="S277" t="s">
        <v>636</v>
      </c>
      <c r="T277" s="16">
        <v>1</v>
      </c>
      <c r="U277" s="16">
        <v>0</v>
      </c>
      <c r="V277" s="16">
        <v>2</v>
      </c>
      <c r="W277" s="5">
        <v>738645.46</v>
      </c>
      <c r="X277" s="5">
        <v>-5000</v>
      </c>
      <c r="Y277" s="5">
        <v>738645.46</v>
      </c>
      <c r="Z277" s="7">
        <v>-6.7999999999999996E-3</v>
      </c>
      <c r="AA277" t="s">
        <v>27858</v>
      </c>
      <c r="AB277" s="5">
        <v>738645.46</v>
      </c>
      <c r="AC277" t="s">
        <v>810</v>
      </c>
      <c r="AD277" s="17">
        <v>44777</v>
      </c>
      <c r="AE277" s="17">
        <v>45020</v>
      </c>
      <c r="AF277" s="17">
        <v>44651</v>
      </c>
      <c r="AG277" s="17">
        <v>44804</v>
      </c>
      <c r="AH277" s="17">
        <v>44804</v>
      </c>
      <c r="AI277" s="17"/>
      <c r="AJ277" s="5">
        <v>738645.46</v>
      </c>
      <c r="AK277" s="17">
        <v>44804</v>
      </c>
      <c r="AL277" t="s">
        <v>811</v>
      </c>
      <c r="AM277" t="s">
        <v>599</v>
      </c>
      <c r="AN277" s="17"/>
      <c r="AP277" t="s">
        <v>966</v>
      </c>
      <c r="AQ277" t="s">
        <v>970</v>
      </c>
      <c r="AR277" t="s">
        <v>28149</v>
      </c>
    </row>
    <row r="278" spans="2:44" ht="11" outlineLevel="1" x14ac:dyDescent="0.15">
      <c r="B278" t="s">
        <v>2390</v>
      </c>
      <c r="C278" t="s">
        <v>799</v>
      </c>
      <c r="D278" t="s">
        <v>799</v>
      </c>
      <c r="F278" t="s">
        <v>966</v>
      </c>
      <c r="H278" s="16">
        <v>1</v>
      </c>
      <c r="I278" t="s">
        <v>799</v>
      </c>
      <c r="J278" t="s">
        <v>2391</v>
      </c>
      <c r="K278" t="s">
        <v>2392</v>
      </c>
      <c r="L278" t="s">
        <v>27866</v>
      </c>
      <c r="M278" t="s">
        <v>744</v>
      </c>
      <c r="N278" t="s">
        <v>795</v>
      </c>
      <c r="O278" t="s">
        <v>804</v>
      </c>
      <c r="P278" t="s">
        <v>806</v>
      </c>
      <c r="Q278" t="s">
        <v>10430</v>
      </c>
      <c r="R278" t="s">
        <v>531</v>
      </c>
      <c r="S278" t="s">
        <v>636</v>
      </c>
      <c r="T278" s="16">
        <v>1</v>
      </c>
      <c r="U278" s="16">
        <v>0</v>
      </c>
      <c r="V278" s="16">
        <v>1</v>
      </c>
      <c r="W278" s="5">
        <v>729314</v>
      </c>
      <c r="X278" s="5">
        <v>729314</v>
      </c>
      <c r="Y278" s="5">
        <v>729314</v>
      </c>
      <c r="Z278" s="7">
        <v>1</v>
      </c>
      <c r="AA278" t="s">
        <v>27839</v>
      </c>
      <c r="AB278" s="5">
        <v>729314</v>
      </c>
      <c r="AC278" t="s">
        <v>800</v>
      </c>
      <c r="AD278" s="17">
        <v>45197</v>
      </c>
      <c r="AE278" s="17">
        <v>45197</v>
      </c>
      <c r="AF278" s="17">
        <v>45275</v>
      </c>
      <c r="AG278" s="17">
        <v>45366</v>
      </c>
      <c r="AH278" s="17">
        <v>45366</v>
      </c>
      <c r="AI278" s="17"/>
      <c r="AJ278" s="5">
        <v>729314</v>
      </c>
      <c r="AK278" s="17">
        <v>45366</v>
      </c>
      <c r="AL278" t="s">
        <v>811</v>
      </c>
      <c r="AM278" t="s">
        <v>599</v>
      </c>
      <c r="AN278" s="17"/>
      <c r="AP278" t="s">
        <v>966</v>
      </c>
      <c r="AQ278" t="s">
        <v>970</v>
      </c>
      <c r="AR278" t="s">
        <v>28150</v>
      </c>
    </row>
    <row r="279" spans="2:44" ht="11" outlineLevel="1" x14ac:dyDescent="0.15">
      <c r="B279" t="s">
        <v>883</v>
      </c>
      <c r="C279" t="s">
        <v>799</v>
      </c>
      <c r="D279" t="s">
        <v>799</v>
      </c>
      <c r="F279" t="s">
        <v>966</v>
      </c>
      <c r="H279" s="16">
        <v>1</v>
      </c>
      <c r="I279" t="s">
        <v>799</v>
      </c>
      <c r="J279" t="s">
        <v>676</v>
      </c>
      <c r="K279" t="s">
        <v>1579</v>
      </c>
      <c r="L279" t="s">
        <v>27841</v>
      </c>
      <c r="M279" t="s">
        <v>740</v>
      </c>
      <c r="N279" t="s">
        <v>795</v>
      </c>
      <c r="O279" t="s">
        <v>818</v>
      </c>
      <c r="P279" t="s">
        <v>806</v>
      </c>
      <c r="Q279" t="s">
        <v>10430</v>
      </c>
      <c r="R279" t="s">
        <v>531</v>
      </c>
      <c r="S279" t="s">
        <v>636</v>
      </c>
      <c r="T279" s="16">
        <v>1</v>
      </c>
      <c r="U279" s="16">
        <v>0</v>
      </c>
      <c r="V279" s="16">
        <v>3</v>
      </c>
      <c r="W279" s="5">
        <v>722364.28</v>
      </c>
      <c r="X279" s="5">
        <v>722364.28</v>
      </c>
      <c r="Y279" s="5">
        <v>722364.28</v>
      </c>
      <c r="Z279" s="7">
        <v>1</v>
      </c>
      <c r="AA279" t="s">
        <v>27839</v>
      </c>
      <c r="AB279" s="5">
        <v>722364.28</v>
      </c>
      <c r="AC279" t="s">
        <v>800</v>
      </c>
      <c r="AD279" s="17">
        <v>45520</v>
      </c>
      <c r="AE279" s="17">
        <v>45825</v>
      </c>
      <c r="AF279" s="17">
        <v>45537</v>
      </c>
      <c r="AG279" s="17">
        <v>45601</v>
      </c>
      <c r="AH279" s="17">
        <v>45601</v>
      </c>
      <c r="AI279" s="17"/>
      <c r="AJ279" s="5">
        <v>1079644.28</v>
      </c>
      <c r="AK279" s="17">
        <v>45601</v>
      </c>
      <c r="AL279" t="s">
        <v>811</v>
      </c>
      <c r="AM279" t="s">
        <v>599</v>
      </c>
      <c r="AN279" s="17"/>
      <c r="AP279" t="s">
        <v>966</v>
      </c>
      <c r="AQ279" t="s">
        <v>970</v>
      </c>
      <c r="AR279" t="s">
        <v>28151</v>
      </c>
    </row>
    <row r="280" spans="2:44" ht="11" outlineLevel="1" x14ac:dyDescent="0.15">
      <c r="B280" t="s">
        <v>2404</v>
      </c>
      <c r="C280" t="s">
        <v>799</v>
      </c>
      <c r="D280" t="s">
        <v>799</v>
      </c>
      <c r="F280" t="s">
        <v>966</v>
      </c>
      <c r="H280" s="16">
        <v>1</v>
      </c>
      <c r="I280" t="s">
        <v>799</v>
      </c>
      <c r="J280" t="s">
        <v>642</v>
      </c>
      <c r="K280" t="s">
        <v>1062</v>
      </c>
      <c r="L280" t="s">
        <v>27974</v>
      </c>
      <c r="M280" t="s">
        <v>748</v>
      </c>
      <c r="N280" t="s">
        <v>795</v>
      </c>
      <c r="O280" t="s">
        <v>826</v>
      </c>
      <c r="P280" t="s">
        <v>806</v>
      </c>
      <c r="Q280" t="s">
        <v>10430</v>
      </c>
      <c r="R280" t="s">
        <v>531</v>
      </c>
      <c r="S280" t="s">
        <v>636</v>
      </c>
      <c r="T280" s="16">
        <v>1</v>
      </c>
      <c r="U280" s="16">
        <v>0</v>
      </c>
      <c r="V280" s="16">
        <v>6</v>
      </c>
      <c r="W280" s="5">
        <v>721498.42</v>
      </c>
      <c r="X280" s="5">
        <v>721498.42</v>
      </c>
      <c r="Y280" s="5">
        <v>2088432.54</v>
      </c>
      <c r="Z280" s="7">
        <v>1</v>
      </c>
      <c r="AA280" t="s">
        <v>27839</v>
      </c>
      <c r="AB280" s="5">
        <v>721498.42</v>
      </c>
      <c r="AC280" t="s">
        <v>800</v>
      </c>
      <c r="AD280" s="17">
        <v>45985</v>
      </c>
      <c r="AE280" s="17">
        <v>46097</v>
      </c>
      <c r="AF280" s="17">
        <v>45985</v>
      </c>
      <c r="AG280" s="17">
        <v>46220</v>
      </c>
      <c r="AH280" s="17">
        <v>46220</v>
      </c>
      <c r="AI280" s="17"/>
      <c r="AJ280" s="5">
        <v>773998.42</v>
      </c>
      <c r="AK280" s="17">
        <v>46220</v>
      </c>
      <c r="AL280" t="s">
        <v>811</v>
      </c>
      <c r="AM280" t="s">
        <v>599</v>
      </c>
      <c r="AN280" s="17"/>
      <c r="AP280" t="s">
        <v>966</v>
      </c>
      <c r="AQ280" t="s">
        <v>970</v>
      </c>
      <c r="AR280" t="s">
        <v>28152</v>
      </c>
    </row>
    <row r="281" spans="2:44" ht="11" outlineLevel="1" x14ac:dyDescent="0.15">
      <c r="B281" t="s">
        <v>3147</v>
      </c>
      <c r="C281" t="s">
        <v>27838</v>
      </c>
      <c r="D281" t="s">
        <v>835</v>
      </c>
      <c r="E281" t="s">
        <v>807</v>
      </c>
      <c r="F281" t="s">
        <v>10430</v>
      </c>
      <c r="G281" t="s">
        <v>876</v>
      </c>
      <c r="H281" s="16">
        <v>3</v>
      </c>
      <c r="I281" t="s">
        <v>815</v>
      </c>
      <c r="J281" t="s">
        <v>3148</v>
      </c>
      <c r="K281" t="s">
        <v>3149</v>
      </c>
      <c r="L281" t="s">
        <v>27933</v>
      </c>
      <c r="M281" t="s">
        <v>740</v>
      </c>
      <c r="N281" t="s">
        <v>795</v>
      </c>
      <c r="O281" t="s">
        <v>825</v>
      </c>
      <c r="P281" t="s">
        <v>806</v>
      </c>
      <c r="Q281" t="s">
        <v>10430</v>
      </c>
      <c r="R281" t="s">
        <v>531</v>
      </c>
      <c r="S281" t="s">
        <v>636</v>
      </c>
      <c r="T281" s="16">
        <v>4</v>
      </c>
      <c r="U281" s="16">
        <v>3</v>
      </c>
      <c r="V281" s="16">
        <v>12</v>
      </c>
      <c r="W281" s="5">
        <v>699938</v>
      </c>
      <c r="X281" s="5">
        <v>699938</v>
      </c>
      <c r="Y281" s="5">
        <v>386037.89</v>
      </c>
      <c r="Z281" s="7">
        <v>1</v>
      </c>
      <c r="AA281" t="s">
        <v>27839</v>
      </c>
      <c r="AB281" s="5">
        <v>699938</v>
      </c>
      <c r="AC281" t="s">
        <v>800</v>
      </c>
      <c r="AD281" s="17">
        <v>42846</v>
      </c>
      <c r="AE281" s="17">
        <v>43980</v>
      </c>
      <c r="AF281" s="17">
        <v>42846</v>
      </c>
      <c r="AG281" s="17">
        <v>44671</v>
      </c>
      <c r="AH281" s="17">
        <v>44056</v>
      </c>
      <c r="AI281" s="17">
        <v>44671</v>
      </c>
      <c r="AJ281" s="5">
        <v>5000000</v>
      </c>
      <c r="AK281" s="17">
        <v>44671</v>
      </c>
      <c r="AL281" t="s">
        <v>836</v>
      </c>
      <c r="AM281" t="s">
        <v>631</v>
      </c>
      <c r="AN281" s="17">
        <v>44056</v>
      </c>
      <c r="AP281" t="s">
        <v>966</v>
      </c>
      <c r="AQ281" t="s">
        <v>970</v>
      </c>
      <c r="AR281" t="s">
        <v>28153</v>
      </c>
    </row>
    <row r="282" spans="2:44" ht="11" outlineLevel="1" x14ac:dyDescent="0.15">
      <c r="B282" t="s">
        <v>2434</v>
      </c>
      <c r="C282" t="s">
        <v>799</v>
      </c>
      <c r="D282" t="s">
        <v>799</v>
      </c>
      <c r="F282" t="s">
        <v>966</v>
      </c>
      <c r="H282" s="16">
        <v>1</v>
      </c>
      <c r="I282" t="s">
        <v>799</v>
      </c>
      <c r="J282" t="s">
        <v>2435</v>
      </c>
      <c r="K282" t="s">
        <v>2436</v>
      </c>
      <c r="L282" t="s">
        <v>27905</v>
      </c>
      <c r="M282" t="s">
        <v>748</v>
      </c>
      <c r="N282" t="s">
        <v>795</v>
      </c>
      <c r="O282" t="s">
        <v>804</v>
      </c>
      <c r="P282" t="s">
        <v>806</v>
      </c>
      <c r="Q282" t="s">
        <v>10430</v>
      </c>
      <c r="R282" t="s">
        <v>531</v>
      </c>
      <c r="S282" t="s">
        <v>636</v>
      </c>
      <c r="T282" s="16">
        <v>1</v>
      </c>
      <c r="U282" s="16">
        <v>0</v>
      </c>
      <c r="V282" s="16">
        <v>1</v>
      </c>
      <c r="W282" s="5">
        <v>695975</v>
      </c>
      <c r="X282" s="5">
        <v>695975</v>
      </c>
      <c r="Y282" s="5">
        <v>695975</v>
      </c>
      <c r="Z282" s="7">
        <v>1</v>
      </c>
      <c r="AA282" t="s">
        <v>27839</v>
      </c>
      <c r="AB282" s="5">
        <v>695975</v>
      </c>
      <c r="AC282" t="s">
        <v>800</v>
      </c>
      <c r="AD282" s="17">
        <v>45177</v>
      </c>
      <c r="AE282" s="17">
        <v>45177</v>
      </c>
      <c r="AF282" s="17">
        <v>45113</v>
      </c>
      <c r="AG282" s="17">
        <v>45230</v>
      </c>
      <c r="AH282" s="17">
        <v>45230</v>
      </c>
      <c r="AI282" s="17"/>
      <c r="AJ282" s="5">
        <v>695975</v>
      </c>
      <c r="AK282" s="17">
        <v>45230</v>
      </c>
      <c r="AL282" t="s">
        <v>811</v>
      </c>
      <c r="AM282" t="s">
        <v>599</v>
      </c>
      <c r="AN282" s="17"/>
      <c r="AP282" t="s">
        <v>966</v>
      </c>
      <c r="AQ282" t="s">
        <v>970</v>
      </c>
      <c r="AR282" t="s">
        <v>28154</v>
      </c>
    </row>
    <row r="283" spans="2:44" ht="11" outlineLevel="1" x14ac:dyDescent="0.15">
      <c r="B283" t="s">
        <v>2440</v>
      </c>
      <c r="C283" t="s">
        <v>27838</v>
      </c>
      <c r="D283" t="s">
        <v>835</v>
      </c>
      <c r="E283" t="s">
        <v>807</v>
      </c>
      <c r="F283" t="s">
        <v>10430</v>
      </c>
      <c r="H283" s="16">
        <v>1</v>
      </c>
      <c r="I283" t="s">
        <v>799</v>
      </c>
      <c r="J283" t="s">
        <v>2441</v>
      </c>
      <c r="K283" t="s">
        <v>2442</v>
      </c>
      <c r="L283" t="s">
        <v>27902</v>
      </c>
      <c r="M283" t="s">
        <v>740</v>
      </c>
      <c r="N283" t="s">
        <v>795</v>
      </c>
      <c r="O283" t="s">
        <v>825</v>
      </c>
      <c r="P283" t="s">
        <v>806</v>
      </c>
      <c r="Q283" t="s">
        <v>10430</v>
      </c>
      <c r="R283" t="s">
        <v>531</v>
      </c>
      <c r="S283" t="s">
        <v>636</v>
      </c>
      <c r="T283" s="16">
        <v>2</v>
      </c>
      <c r="U283" s="16">
        <v>1</v>
      </c>
      <c r="V283" s="16">
        <v>5</v>
      </c>
      <c r="W283" s="5">
        <v>691486</v>
      </c>
      <c r="X283" s="5">
        <v>691486</v>
      </c>
      <c r="Y283" s="5">
        <v>912056.98</v>
      </c>
      <c r="Z283" s="7">
        <v>1</v>
      </c>
      <c r="AA283" t="s">
        <v>27839</v>
      </c>
      <c r="AB283" s="5">
        <v>691486</v>
      </c>
      <c r="AC283" t="s">
        <v>800</v>
      </c>
      <c r="AD283" s="17">
        <v>45926</v>
      </c>
      <c r="AE283" s="17">
        <v>45995</v>
      </c>
      <c r="AF283" s="17">
        <v>45926</v>
      </c>
      <c r="AG283" s="17">
        <v>47751</v>
      </c>
      <c r="AH283" s="17">
        <v>46203</v>
      </c>
      <c r="AI283" s="17">
        <v>47751</v>
      </c>
      <c r="AJ283" s="5">
        <v>7000000</v>
      </c>
      <c r="AK283" s="17">
        <v>47751</v>
      </c>
      <c r="AL283" t="s">
        <v>836</v>
      </c>
      <c r="AM283" t="s">
        <v>631</v>
      </c>
      <c r="AN283" s="17">
        <v>46203</v>
      </c>
      <c r="AP283" t="s">
        <v>966</v>
      </c>
      <c r="AQ283" t="s">
        <v>970</v>
      </c>
      <c r="AR283" t="s">
        <v>28155</v>
      </c>
    </row>
    <row r="284" spans="2:44" ht="11" outlineLevel="1" x14ac:dyDescent="0.15">
      <c r="B284" t="s">
        <v>2448</v>
      </c>
      <c r="C284" t="s">
        <v>799</v>
      </c>
      <c r="D284" t="s">
        <v>799</v>
      </c>
      <c r="F284" t="s">
        <v>966</v>
      </c>
      <c r="H284" s="16">
        <v>1</v>
      </c>
      <c r="I284" t="s">
        <v>799</v>
      </c>
      <c r="J284" t="s">
        <v>2449</v>
      </c>
      <c r="K284" t="s">
        <v>2450</v>
      </c>
      <c r="L284" t="s">
        <v>27974</v>
      </c>
      <c r="M284" t="s">
        <v>748</v>
      </c>
      <c r="N284" t="s">
        <v>795</v>
      </c>
      <c r="O284" t="s">
        <v>826</v>
      </c>
      <c r="P284" t="s">
        <v>806</v>
      </c>
      <c r="Q284" t="s">
        <v>10430</v>
      </c>
      <c r="R284" t="s">
        <v>531</v>
      </c>
      <c r="S284" t="s">
        <v>636</v>
      </c>
      <c r="T284" s="16">
        <v>1</v>
      </c>
      <c r="U284" s="16">
        <v>0</v>
      </c>
      <c r="V284" s="16">
        <v>6</v>
      </c>
      <c r="W284" s="5">
        <v>689504.7</v>
      </c>
      <c r="X284" s="5">
        <v>689504.7</v>
      </c>
      <c r="Y284" s="5">
        <v>931731.74</v>
      </c>
      <c r="Z284" s="7">
        <v>1</v>
      </c>
      <c r="AA284" t="s">
        <v>27839</v>
      </c>
      <c r="AB284" s="5">
        <v>689504.7</v>
      </c>
      <c r="AC284" t="s">
        <v>800</v>
      </c>
      <c r="AD284" s="17">
        <v>45917</v>
      </c>
      <c r="AE284" s="17">
        <v>46083</v>
      </c>
      <c r="AF284" s="17">
        <v>45922</v>
      </c>
      <c r="AG284" s="17">
        <v>46113</v>
      </c>
      <c r="AH284" s="17">
        <v>46113</v>
      </c>
      <c r="AI284" s="17"/>
      <c r="AJ284" s="5">
        <v>705879.7</v>
      </c>
      <c r="AK284" s="17">
        <v>46113</v>
      </c>
      <c r="AL284" t="s">
        <v>811</v>
      </c>
      <c r="AM284" t="s">
        <v>599</v>
      </c>
      <c r="AN284" s="17"/>
      <c r="AP284" t="s">
        <v>966</v>
      </c>
      <c r="AQ284" t="s">
        <v>970</v>
      </c>
      <c r="AR284" t="s">
        <v>28156</v>
      </c>
    </row>
    <row r="285" spans="2:44" ht="11" outlineLevel="1" x14ac:dyDescent="0.15">
      <c r="B285" t="s">
        <v>890</v>
      </c>
      <c r="C285" t="s">
        <v>27838</v>
      </c>
      <c r="D285" t="s">
        <v>835</v>
      </c>
      <c r="E285" t="s">
        <v>807</v>
      </c>
      <c r="F285" t="s">
        <v>10430</v>
      </c>
      <c r="G285" t="s">
        <v>876</v>
      </c>
      <c r="H285" s="16">
        <v>3</v>
      </c>
      <c r="I285" t="s">
        <v>815</v>
      </c>
      <c r="J285" t="s">
        <v>685</v>
      </c>
      <c r="K285" t="s">
        <v>2058</v>
      </c>
      <c r="L285" t="s">
        <v>27933</v>
      </c>
      <c r="M285" t="s">
        <v>740</v>
      </c>
      <c r="N285" t="s">
        <v>795</v>
      </c>
      <c r="O285" t="s">
        <v>826</v>
      </c>
      <c r="P285" t="s">
        <v>806</v>
      </c>
      <c r="Q285" t="s">
        <v>10430</v>
      </c>
      <c r="R285" t="s">
        <v>531</v>
      </c>
      <c r="S285" t="s">
        <v>636</v>
      </c>
      <c r="T285" s="16">
        <v>4</v>
      </c>
      <c r="U285" s="16">
        <v>3</v>
      </c>
      <c r="V285" s="16">
        <v>9</v>
      </c>
      <c r="W285" s="5">
        <v>686246.95</v>
      </c>
      <c r="X285" s="5">
        <v>686246.95</v>
      </c>
      <c r="Y285" s="5">
        <v>686246.95</v>
      </c>
      <c r="Z285" s="7">
        <v>1</v>
      </c>
      <c r="AA285" t="s">
        <v>27839</v>
      </c>
      <c r="AB285" s="5">
        <v>686246.95</v>
      </c>
      <c r="AC285" t="s">
        <v>800</v>
      </c>
      <c r="AD285" s="17">
        <v>42846</v>
      </c>
      <c r="AE285" s="17">
        <v>44270</v>
      </c>
      <c r="AF285" s="17">
        <v>42846</v>
      </c>
      <c r="AG285" s="17">
        <v>44671</v>
      </c>
      <c r="AH285" s="17">
        <v>43890</v>
      </c>
      <c r="AI285" s="17">
        <v>44671</v>
      </c>
      <c r="AJ285" s="5">
        <v>5000000</v>
      </c>
      <c r="AK285" s="17">
        <v>44671</v>
      </c>
      <c r="AL285" t="s">
        <v>836</v>
      </c>
      <c r="AM285" t="s">
        <v>631</v>
      </c>
      <c r="AN285" s="17">
        <v>43890</v>
      </c>
      <c r="AP285" t="s">
        <v>966</v>
      </c>
      <c r="AQ285" t="s">
        <v>970</v>
      </c>
      <c r="AR285" t="s">
        <v>28157</v>
      </c>
    </row>
    <row r="286" spans="2:44" ht="11" outlineLevel="1" x14ac:dyDescent="0.15">
      <c r="B286" t="s">
        <v>2462</v>
      </c>
      <c r="C286" t="s">
        <v>799</v>
      </c>
      <c r="D286" t="s">
        <v>799</v>
      </c>
      <c r="F286" t="s">
        <v>966</v>
      </c>
      <c r="H286" s="16">
        <v>1</v>
      </c>
      <c r="I286" t="s">
        <v>799</v>
      </c>
      <c r="J286" t="s">
        <v>604</v>
      </c>
      <c r="K286" t="s">
        <v>1088</v>
      </c>
      <c r="L286" t="s">
        <v>27974</v>
      </c>
      <c r="M286" t="s">
        <v>2463</v>
      </c>
      <c r="N286" t="s">
        <v>795</v>
      </c>
      <c r="O286" t="s">
        <v>825</v>
      </c>
      <c r="P286" t="s">
        <v>806</v>
      </c>
      <c r="Q286" t="s">
        <v>10430</v>
      </c>
      <c r="R286" t="s">
        <v>531</v>
      </c>
      <c r="S286" t="s">
        <v>636</v>
      </c>
      <c r="T286" s="16">
        <v>1</v>
      </c>
      <c r="U286" s="16">
        <v>0</v>
      </c>
      <c r="V286" s="16">
        <v>5</v>
      </c>
      <c r="W286" s="5">
        <v>683691.41</v>
      </c>
      <c r="X286" s="5">
        <v>473228.21</v>
      </c>
      <c r="Y286" s="5">
        <v>683691.41</v>
      </c>
      <c r="Z286" s="7">
        <v>0.69220000000000004</v>
      </c>
      <c r="AA286" t="s">
        <v>27845</v>
      </c>
      <c r="AB286" s="5">
        <v>683691.41</v>
      </c>
      <c r="AC286" t="s">
        <v>810</v>
      </c>
      <c r="AD286" s="17">
        <v>45153</v>
      </c>
      <c r="AE286" s="17">
        <v>45232</v>
      </c>
      <c r="AF286" s="17">
        <v>45153</v>
      </c>
      <c r="AG286" s="17">
        <v>45291</v>
      </c>
      <c r="AH286" s="17">
        <v>45291</v>
      </c>
      <c r="AI286" s="17"/>
      <c r="AJ286" s="5">
        <v>808691.41</v>
      </c>
      <c r="AK286" s="17">
        <v>45291</v>
      </c>
      <c r="AL286" t="s">
        <v>811</v>
      </c>
      <c r="AM286" t="s">
        <v>599</v>
      </c>
      <c r="AN286" s="17"/>
      <c r="AP286" t="s">
        <v>966</v>
      </c>
      <c r="AQ286" t="s">
        <v>970</v>
      </c>
      <c r="AR286" t="s">
        <v>28158</v>
      </c>
    </row>
    <row r="287" spans="2:44" ht="11" outlineLevel="1" x14ac:dyDescent="0.15">
      <c r="B287" t="s">
        <v>3337</v>
      </c>
      <c r="C287" t="s">
        <v>27838</v>
      </c>
      <c r="D287" t="s">
        <v>797</v>
      </c>
      <c r="E287" t="s">
        <v>807</v>
      </c>
      <c r="F287" t="s">
        <v>10430</v>
      </c>
      <c r="H287" s="16">
        <v>1</v>
      </c>
      <c r="I287" t="s">
        <v>799</v>
      </c>
      <c r="J287" t="s">
        <v>3338</v>
      </c>
      <c r="K287" t="s">
        <v>3339</v>
      </c>
      <c r="L287" t="s">
        <v>28159</v>
      </c>
      <c r="M287" t="s">
        <v>737</v>
      </c>
      <c r="N287" t="s">
        <v>3341</v>
      </c>
      <c r="O287" t="s">
        <v>796</v>
      </c>
      <c r="P287" t="s">
        <v>802</v>
      </c>
      <c r="Q287" t="s">
        <v>10430</v>
      </c>
      <c r="R287" t="s">
        <v>456</v>
      </c>
      <c r="S287" t="s">
        <v>598</v>
      </c>
      <c r="T287" s="16">
        <v>4</v>
      </c>
      <c r="U287" s="16">
        <v>3</v>
      </c>
      <c r="V287" s="16">
        <v>3</v>
      </c>
      <c r="W287" s="5">
        <v>677830.16</v>
      </c>
      <c r="X287" s="5">
        <v>677830.16</v>
      </c>
      <c r="Y287" s="5"/>
      <c r="Z287" s="7">
        <v>1</v>
      </c>
      <c r="AA287" t="s">
        <v>27839</v>
      </c>
      <c r="AB287" s="5">
        <v>677830.16</v>
      </c>
      <c r="AC287" t="s">
        <v>800</v>
      </c>
      <c r="AD287" s="17">
        <v>45548</v>
      </c>
      <c r="AE287" s="17">
        <v>45912</v>
      </c>
      <c r="AF287" s="17">
        <v>43150</v>
      </c>
      <c r="AG287" s="17">
        <v>46801</v>
      </c>
      <c r="AH287" s="17">
        <v>46801</v>
      </c>
      <c r="AI287" s="17">
        <v>46801</v>
      </c>
      <c r="AJ287" s="5">
        <v>475000</v>
      </c>
      <c r="AK287" s="17">
        <v>46801</v>
      </c>
      <c r="AL287" t="s">
        <v>801</v>
      </c>
      <c r="AM287" t="s">
        <v>599</v>
      </c>
      <c r="AN287" s="17">
        <v>45961</v>
      </c>
      <c r="AP287" t="s">
        <v>10430</v>
      </c>
      <c r="AQ287" t="s">
        <v>970</v>
      </c>
      <c r="AR287" t="s">
        <v>28160</v>
      </c>
    </row>
    <row r="288" spans="2:44" ht="11" outlineLevel="1" x14ac:dyDescent="0.15">
      <c r="B288" t="s">
        <v>2470</v>
      </c>
      <c r="C288" t="s">
        <v>799</v>
      </c>
      <c r="D288" t="s">
        <v>799</v>
      </c>
      <c r="F288" t="s">
        <v>966</v>
      </c>
      <c r="H288" s="16">
        <v>1</v>
      </c>
      <c r="I288" t="s">
        <v>799</v>
      </c>
      <c r="J288" t="s">
        <v>2381</v>
      </c>
      <c r="K288" t="s">
        <v>2471</v>
      </c>
      <c r="L288" t="s">
        <v>27861</v>
      </c>
      <c r="M288" t="s">
        <v>748</v>
      </c>
      <c r="N288" t="s">
        <v>795</v>
      </c>
      <c r="O288" t="s">
        <v>825</v>
      </c>
      <c r="P288" t="s">
        <v>806</v>
      </c>
      <c r="Q288" t="s">
        <v>10430</v>
      </c>
      <c r="R288" t="s">
        <v>531</v>
      </c>
      <c r="S288" t="s">
        <v>636</v>
      </c>
      <c r="T288" s="16">
        <v>1</v>
      </c>
      <c r="U288" s="16">
        <v>0</v>
      </c>
      <c r="V288" s="16">
        <v>2</v>
      </c>
      <c r="W288" s="5">
        <v>669853.84</v>
      </c>
      <c r="X288" s="5">
        <v>669853.84</v>
      </c>
      <c r="Y288" s="5">
        <v>1547896.09</v>
      </c>
      <c r="Z288" s="7">
        <v>1</v>
      </c>
      <c r="AA288" t="s">
        <v>27839</v>
      </c>
      <c r="AB288" s="5">
        <v>669853.84</v>
      </c>
      <c r="AC288" t="s">
        <v>800</v>
      </c>
      <c r="AD288" s="17">
        <v>46055</v>
      </c>
      <c r="AE288" s="17">
        <v>46097</v>
      </c>
      <c r="AF288" s="17">
        <v>46104</v>
      </c>
      <c r="AG288" s="17">
        <v>46220</v>
      </c>
      <c r="AH288" s="17">
        <v>46220</v>
      </c>
      <c r="AI288" s="17"/>
      <c r="AJ288" s="5">
        <v>755772</v>
      </c>
      <c r="AK288" s="17">
        <v>46220</v>
      </c>
      <c r="AL288" t="s">
        <v>811</v>
      </c>
      <c r="AM288" t="s">
        <v>599</v>
      </c>
      <c r="AN288" s="17"/>
      <c r="AP288" t="s">
        <v>966</v>
      </c>
      <c r="AQ288" t="s">
        <v>970</v>
      </c>
      <c r="AR288" t="s">
        <v>28161</v>
      </c>
    </row>
    <row r="289" spans="2:44" ht="11" outlineLevel="1" x14ac:dyDescent="0.15">
      <c r="B289" t="s">
        <v>3279</v>
      </c>
      <c r="C289" t="s">
        <v>27838</v>
      </c>
      <c r="D289" t="s">
        <v>797</v>
      </c>
      <c r="E289" t="s">
        <v>807</v>
      </c>
      <c r="F289" t="s">
        <v>10430</v>
      </c>
      <c r="G289" t="s">
        <v>819</v>
      </c>
      <c r="H289" s="16">
        <v>8</v>
      </c>
      <c r="I289" t="s">
        <v>815</v>
      </c>
      <c r="J289" t="s">
        <v>3280</v>
      </c>
      <c r="K289" t="s">
        <v>3281</v>
      </c>
      <c r="L289" t="s">
        <v>27848</v>
      </c>
      <c r="M289" t="s">
        <v>739</v>
      </c>
      <c r="N289" t="s">
        <v>795</v>
      </c>
      <c r="O289" t="s">
        <v>818</v>
      </c>
      <c r="P289" t="s">
        <v>816</v>
      </c>
      <c r="Q289" t="s">
        <v>10430</v>
      </c>
      <c r="R289" t="s">
        <v>531</v>
      </c>
      <c r="S289" t="s">
        <v>636</v>
      </c>
      <c r="T289" s="16">
        <v>4</v>
      </c>
      <c r="U289" s="16">
        <v>3</v>
      </c>
      <c r="V289" s="16">
        <v>9</v>
      </c>
      <c r="W289" s="5">
        <v>660462.04</v>
      </c>
      <c r="X289" s="5">
        <v>660462.04</v>
      </c>
      <c r="Y289" s="5">
        <v>660462.04</v>
      </c>
      <c r="Z289" s="7">
        <v>1</v>
      </c>
      <c r="AA289" t="s">
        <v>27839</v>
      </c>
      <c r="AB289" s="5">
        <v>660462.04</v>
      </c>
      <c r="AC289" t="s">
        <v>800</v>
      </c>
      <c r="AD289" s="17">
        <v>42358</v>
      </c>
      <c r="AE289" s="17">
        <v>43550</v>
      </c>
      <c r="AF289" s="17">
        <v>42359</v>
      </c>
      <c r="AG289" s="17">
        <v>44185</v>
      </c>
      <c r="AH289" s="17">
        <v>44185</v>
      </c>
      <c r="AI289" s="17">
        <v>44185</v>
      </c>
      <c r="AJ289" s="5">
        <v>90822960.219999999</v>
      </c>
      <c r="AK289" s="17">
        <v>44185</v>
      </c>
      <c r="AL289" t="s">
        <v>801</v>
      </c>
      <c r="AM289" t="s">
        <v>599</v>
      </c>
      <c r="AN289" s="17">
        <v>43472</v>
      </c>
      <c r="AP289" t="s">
        <v>10430</v>
      </c>
      <c r="AQ289" t="s">
        <v>970</v>
      </c>
      <c r="AR289" t="s">
        <v>28162</v>
      </c>
    </row>
    <row r="290" spans="2:44" ht="11" outlineLevel="1" x14ac:dyDescent="0.15">
      <c r="B290" t="s">
        <v>2505</v>
      </c>
      <c r="C290" t="s">
        <v>799</v>
      </c>
      <c r="D290" t="s">
        <v>799</v>
      </c>
      <c r="F290" t="s">
        <v>966</v>
      </c>
      <c r="H290" s="16">
        <v>1</v>
      </c>
      <c r="I290" t="s">
        <v>799</v>
      </c>
      <c r="J290" t="s">
        <v>2506</v>
      </c>
      <c r="K290" t="s">
        <v>2507</v>
      </c>
      <c r="L290" t="s">
        <v>27976</v>
      </c>
      <c r="M290" t="s">
        <v>750</v>
      </c>
      <c r="N290" t="s">
        <v>861</v>
      </c>
      <c r="O290" t="s">
        <v>818</v>
      </c>
      <c r="P290" t="s">
        <v>859</v>
      </c>
      <c r="Q290" t="s">
        <v>10430</v>
      </c>
      <c r="R290" t="s">
        <v>531</v>
      </c>
      <c r="S290" t="s">
        <v>636</v>
      </c>
      <c r="T290" s="16">
        <v>1</v>
      </c>
      <c r="U290" s="16">
        <v>0</v>
      </c>
      <c r="V290" s="16">
        <v>8</v>
      </c>
      <c r="W290" s="5">
        <v>648670.12</v>
      </c>
      <c r="X290" s="5">
        <v>648670.12</v>
      </c>
      <c r="Y290" s="5">
        <v>648670.12</v>
      </c>
      <c r="Z290" s="7">
        <v>1</v>
      </c>
      <c r="AA290" t="s">
        <v>27839</v>
      </c>
      <c r="AB290" s="5">
        <v>648670.12</v>
      </c>
      <c r="AC290" t="s">
        <v>800</v>
      </c>
      <c r="AD290" s="17">
        <v>41912</v>
      </c>
      <c r="AE290" s="17">
        <v>42311</v>
      </c>
      <c r="AF290" s="17">
        <v>41911</v>
      </c>
      <c r="AG290" s="17">
        <v>42248</v>
      </c>
      <c r="AH290" s="17">
        <v>42248</v>
      </c>
      <c r="AI290" s="17"/>
      <c r="AJ290" s="5">
        <v>648670.12</v>
      </c>
      <c r="AK290" s="17">
        <v>42248</v>
      </c>
      <c r="AL290" t="s">
        <v>811</v>
      </c>
      <c r="AM290" t="s">
        <v>599</v>
      </c>
      <c r="AN290" s="17"/>
      <c r="AP290" t="s">
        <v>966</v>
      </c>
      <c r="AQ290" t="s">
        <v>970</v>
      </c>
      <c r="AR290" t="s">
        <v>28163</v>
      </c>
    </row>
    <row r="291" spans="2:44" ht="11" outlineLevel="1" x14ac:dyDescent="0.15">
      <c r="B291" t="s">
        <v>2529</v>
      </c>
      <c r="C291" t="s">
        <v>799</v>
      </c>
      <c r="D291" t="s">
        <v>799</v>
      </c>
      <c r="F291" t="s">
        <v>966</v>
      </c>
      <c r="H291" s="16">
        <v>1</v>
      </c>
      <c r="I291" t="s">
        <v>799</v>
      </c>
      <c r="J291" t="s">
        <v>705</v>
      </c>
      <c r="K291" t="s">
        <v>1989</v>
      </c>
      <c r="L291" t="s">
        <v>27902</v>
      </c>
      <c r="M291" t="s">
        <v>743</v>
      </c>
      <c r="N291" t="s">
        <v>803</v>
      </c>
      <c r="O291" t="s">
        <v>818</v>
      </c>
      <c r="P291" t="s">
        <v>821</v>
      </c>
      <c r="Q291" t="s">
        <v>10430</v>
      </c>
      <c r="R291" t="s">
        <v>531</v>
      </c>
      <c r="S291" t="s">
        <v>636</v>
      </c>
      <c r="T291" s="16">
        <v>1</v>
      </c>
      <c r="U291" s="16">
        <v>0</v>
      </c>
      <c r="V291" s="16">
        <v>6</v>
      </c>
      <c r="W291" s="5">
        <v>643550</v>
      </c>
      <c r="X291" s="5">
        <v>643550</v>
      </c>
      <c r="Y291" s="5">
        <v>643550</v>
      </c>
      <c r="Z291" s="7">
        <v>1</v>
      </c>
      <c r="AA291" t="s">
        <v>27839</v>
      </c>
      <c r="AB291" s="5">
        <v>643550</v>
      </c>
      <c r="AC291" t="s">
        <v>800</v>
      </c>
      <c r="AD291" s="17">
        <v>42643</v>
      </c>
      <c r="AE291" s="17">
        <v>43123</v>
      </c>
      <c r="AF291" s="17">
        <v>42643</v>
      </c>
      <c r="AG291" s="17">
        <v>43175</v>
      </c>
      <c r="AH291" s="17">
        <v>43175</v>
      </c>
      <c r="AI291" s="17"/>
      <c r="AJ291" s="5">
        <v>643550</v>
      </c>
      <c r="AK291" s="17">
        <v>43175</v>
      </c>
      <c r="AL291" t="s">
        <v>811</v>
      </c>
      <c r="AM291" t="s">
        <v>599</v>
      </c>
      <c r="AN291" s="17"/>
      <c r="AP291" t="s">
        <v>966</v>
      </c>
      <c r="AQ291" t="s">
        <v>970</v>
      </c>
      <c r="AR291" t="s">
        <v>28164</v>
      </c>
    </row>
    <row r="292" spans="2:44" ht="11" outlineLevel="1" x14ac:dyDescent="0.15">
      <c r="B292" t="s">
        <v>2532</v>
      </c>
      <c r="C292" t="s">
        <v>799</v>
      </c>
      <c r="D292" t="s">
        <v>799</v>
      </c>
      <c r="F292" t="s">
        <v>966</v>
      </c>
      <c r="H292" s="16">
        <v>1</v>
      </c>
      <c r="I292" t="s">
        <v>799</v>
      </c>
      <c r="J292" t="s">
        <v>2533</v>
      </c>
      <c r="K292" t="s">
        <v>2534</v>
      </c>
      <c r="L292" t="s">
        <v>27974</v>
      </c>
      <c r="M292" t="s">
        <v>750</v>
      </c>
      <c r="N292" t="s">
        <v>2535</v>
      </c>
      <c r="O292" t="s">
        <v>825</v>
      </c>
      <c r="P292" t="s">
        <v>859</v>
      </c>
      <c r="Q292" t="s">
        <v>10430</v>
      </c>
      <c r="R292" t="s">
        <v>531</v>
      </c>
      <c r="S292" t="s">
        <v>636</v>
      </c>
      <c r="T292" s="16">
        <v>1</v>
      </c>
      <c r="U292" s="16">
        <v>0</v>
      </c>
      <c r="V292" s="16">
        <v>3</v>
      </c>
      <c r="W292" s="5">
        <v>643500</v>
      </c>
      <c r="X292" s="5">
        <v>643500</v>
      </c>
      <c r="Y292" s="5">
        <v>643500</v>
      </c>
      <c r="Z292" s="7">
        <v>1</v>
      </c>
      <c r="AA292" t="s">
        <v>27839</v>
      </c>
      <c r="AB292" s="5">
        <v>643500</v>
      </c>
      <c r="AC292" t="s">
        <v>800</v>
      </c>
      <c r="AD292" s="17">
        <v>42460</v>
      </c>
      <c r="AE292" s="17">
        <v>42604</v>
      </c>
      <c r="AF292" s="17">
        <v>42460</v>
      </c>
      <c r="AG292" s="17">
        <v>42615</v>
      </c>
      <c r="AH292" s="17">
        <v>42615</v>
      </c>
      <c r="AI292" s="17"/>
      <c r="AJ292" s="5">
        <v>643500</v>
      </c>
      <c r="AK292" s="17">
        <v>42615</v>
      </c>
      <c r="AL292" t="s">
        <v>811</v>
      </c>
      <c r="AM292" t="s">
        <v>599</v>
      </c>
      <c r="AN292" s="17"/>
      <c r="AP292" t="s">
        <v>966</v>
      </c>
      <c r="AQ292" t="s">
        <v>970</v>
      </c>
      <c r="AR292" t="s">
        <v>28165</v>
      </c>
    </row>
    <row r="293" spans="2:44" ht="11" outlineLevel="1" x14ac:dyDescent="0.15">
      <c r="B293" t="s">
        <v>2541</v>
      </c>
      <c r="C293" t="s">
        <v>799</v>
      </c>
      <c r="D293" t="s">
        <v>799</v>
      </c>
      <c r="F293" t="s">
        <v>966</v>
      </c>
      <c r="H293" s="16">
        <v>1</v>
      </c>
      <c r="I293" t="s">
        <v>799</v>
      </c>
      <c r="J293" t="s">
        <v>2542</v>
      </c>
      <c r="K293" t="s">
        <v>2543</v>
      </c>
      <c r="L293" t="s">
        <v>27866</v>
      </c>
      <c r="M293" t="s">
        <v>740</v>
      </c>
      <c r="N293" t="s">
        <v>795</v>
      </c>
      <c r="O293" t="s">
        <v>825</v>
      </c>
      <c r="P293" t="s">
        <v>806</v>
      </c>
      <c r="Q293" t="s">
        <v>10430</v>
      </c>
      <c r="R293" t="s">
        <v>531</v>
      </c>
      <c r="S293" t="s">
        <v>636</v>
      </c>
      <c r="T293" s="16">
        <v>1</v>
      </c>
      <c r="U293" s="16">
        <v>0</v>
      </c>
      <c r="V293" s="16">
        <v>3</v>
      </c>
      <c r="W293" s="5">
        <v>638992</v>
      </c>
      <c r="X293" s="5">
        <v>638992</v>
      </c>
      <c r="Y293" s="5">
        <v>638992</v>
      </c>
      <c r="Z293" s="7">
        <v>1</v>
      </c>
      <c r="AA293" t="s">
        <v>27839</v>
      </c>
      <c r="AB293" s="5">
        <v>638992</v>
      </c>
      <c r="AC293" t="s">
        <v>800</v>
      </c>
      <c r="AD293" s="17">
        <v>41984</v>
      </c>
      <c r="AE293" s="17">
        <v>42262</v>
      </c>
      <c r="AF293" s="17">
        <v>41984</v>
      </c>
      <c r="AG293" s="17">
        <v>42277</v>
      </c>
      <c r="AH293" s="17">
        <v>42277</v>
      </c>
      <c r="AI293" s="17"/>
      <c r="AJ293" s="5">
        <v>638992</v>
      </c>
      <c r="AK293" s="17">
        <v>42277</v>
      </c>
      <c r="AL293" t="s">
        <v>811</v>
      </c>
      <c r="AM293" t="s">
        <v>599</v>
      </c>
      <c r="AN293" s="17"/>
      <c r="AP293" t="s">
        <v>966</v>
      </c>
      <c r="AQ293" t="s">
        <v>970</v>
      </c>
      <c r="AR293" t="s">
        <v>28166</v>
      </c>
    </row>
    <row r="294" spans="2:44" ht="11" outlineLevel="1" x14ac:dyDescent="0.15">
      <c r="B294" t="s">
        <v>2551</v>
      </c>
      <c r="C294" t="s">
        <v>799</v>
      </c>
      <c r="D294" t="s">
        <v>799</v>
      </c>
      <c r="F294" t="s">
        <v>966</v>
      </c>
      <c r="H294" s="16">
        <v>1</v>
      </c>
      <c r="I294" t="s">
        <v>799</v>
      </c>
      <c r="J294" t="s">
        <v>682</v>
      </c>
      <c r="K294" t="s">
        <v>1729</v>
      </c>
      <c r="L294" t="s">
        <v>27914</v>
      </c>
      <c r="M294" t="s">
        <v>750</v>
      </c>
      <c r="N294" t="s">
        <v>795</v>
      </c>
      <c r="O294" t="s">
        <v>796</v>
      </c>
      <c r="P294" t="s">
        <v>859</v>
      </c>
      <c r="Q294" t="s">
        <v>10430</v>
      </c>
      <c r="R294" t="s">
        <v>531</v>
      </c>
      <c r="S294" t="s">
        <v>636</v>
      </c>
      <c r="T294" s="16">
        <v>1</v>
      </c>
      <c r="U294" s="16">
        <v>0</v>
      </c>
      <c r="V294" s="16">
        <v>6</v>
      </c>
      <c r="W294" s="5">
        <v>635010</v>
      </c>
      <c r="X294" s="5">
        <v>635010</v>
      </c>
      <c r="Y294" s="5">
        <v>635010</v>
      </c>
      <c r="Z294" s="7">
        <v>1</v>
      </c>
      <c r="AA294" t="s">
        <v>27839</v>
      </c>
      <c r="AB294" s="5">
        <v>635010</v>
      </c>
      <c r="AC294" t="s">
        <v>800</v>
      </c>
      <c r="AD294" s="17">
        <v>42361</v>
      </c>
      <c r="AE294" s="17">
        <v>42454</v>
      </c>
      <c r="AF294" s="17">
        <v>42360</v>
      </c>
      <c r="AG294" s="17">
        <v>42460</v>
      </c>
      <c r="AH294" s="17">
        <v>42460</v>
      </c>
      <c r="AI294" s="17"/>
      <c r="AJ294" s="5">
        <v>695180</v>
      </c>
      <c r="AK294" s="17">
        <v>42460</v>
      </c>
      <c r="AL294" t="s">
        <v>811</v>
      </c>
      <c r="AM294" t="s">
        <v>599</v>
      </c>
      <c r="AN294" s="17"/>
      <c r="AP294" t="s">
        <v>966</v>
      </c>
      <c r="AQ294" t="s">
        <v>970</v>
      </c>
      <c r="AR294" t="s">
        <v>28167</v>
      </c>
    </row>
    <row r="295" spans="2:44" ht="11" outlineLevel="1" x14ac:dyDescent="0.15">
      <c r="B295" t="s">
        <v>2557</v>
      </c>
      <c r="C295" t="s">
        <v>799</v>
      </c>
      <c r="D295" t="s">
        <v>799</v>
      </c>
      <c r="F295" t="s">
        <v>966</v>
      </c>
      <c r="H295" s="16">
        <v>1</v>
      </c>
      <c r="I295" t="s">
        <v>799</v>
      </c>
      <c r="J295" t="s">
        <v>2558</v>
      </c>
      <c r="K295" t="s">
        <v>2559</v>
      </c>
      <c r="L295" t="s">
        <v>27861</v>
      </c>
      <c r="M295" t="s">
        <v>743</v>
      </c>
      <c r="N295" t="s">
        <v>2560</v>
      </c>
      <c r="O295" t="s">
        <v>826</v>
      </c>
      <c r="P295" t="s">
        <v>821</v>
      </c>
      <c r="Q295" t="s">
        <v>10430</v>
      </c>
      <c r="R295" t="s">
        <v>531</v>
      </c>
      <c r="S295" t="s">
        <v>636</v>
      </c>
      <c r="T295" s="16">
        <v>1</v>
      </c>
      <c r="U295" s="16">
        <v>0</v>
      </c>
      <c r="V295" s="16">
        <v>5</v>
      </c>
      <c r="W295" s="5">
        <v>627750</v>
      </c>
      <c r="X295" s="5">
        <v>627750</v>
      </c>
      <c r="Y295" s="5">
        <v>627750</v>
      </c>
      <c r="Z295" s="7">
        <v>1</v>
      </c>
      <c r="AA295" t="s">
        <v>27839</v>
      </c>
      <c r="AB295" s="5">
        <v>627750</v>
      </c>
      <c r="AC295" t="s">
        <v>800</v>
      </c>
      <c r="AD295" s="17">
        <v>43519</v>
      </c>
      <c r="AE295" s="17">
        <v>44005</v>
      </c>
      <c r="AF295" s="17">
        <v>43519</v>
      </c>
      <c r="AG295" s="17">
        <v>43566</v>
      </c>
      <c r="AH295" s="17">
        <v>43566</v>
      </c>
      <c r="AI295" s="17"/>
      <c r="AJ295" s="5">
        <v>627750</v>
      </c>
      <c r="AK295" s="17">
        <v>43566</v>
      </c>
      <c r="AL295" t="s">
        <v>811</v>
      </c>
      <c r="AM295" t="s">
        <v>599</v>
      </c>
      <c r="AN295" s="17"/>
      <c r="AP295" t="s">
        <v>966</v>
      </c>
      <c r="AQ295" t="s">
        <v>970</v>
      </c>
      <c r="AR295" t="s">
        <v>28168</v>
      </c>
    </row>
    <row r="296" spans="2:44" ht="11" outlineLevel="1" x14ac:dyDescent="0.15">
      <c r="B296" t="s">
        <v>2564</v>
      </c>
      <c r="C296" t="s">
        <v>799</v>
      </c>
      <c r="D296" t="s">
        <v>799</v>
      </c>
      <c r="F296" t="s">
        <v>966</v>
      </c>
      <c r="H296" s="16">
        <v>1</v>
      </c>
      <c r="I296" t="s">
        <v>799</v>
      </c>
      <c r="J296" t="s">
        <v>2565</v>
      </c>
      <c r="K296" t="s">
        <v>2566</v>
      </c>
      <c r="L296" t="s">
        <v>28091</v>
      </c>
      <c r="M296" t="s">
        <v>740</v>
      </c>
      <c r="N296" t="s">
        <v>795</v>
      </c>
      <c r="O296" t="s">
        <v>825</v>
      </c>
      <c r="P296" t="s">
        <v>806</v>
      </c>
      <c r="Q296" t="s">
        <v>10430</v>
      </c>
      <c r="R296" t="s">
        <v>531</v>
      </c>
      <c r="S296" t="s">
        <v>636</v>
      </c>
      <c r="T296" s="16">
        <v>1</v>
      </c>
      <c r="U296" s="16">
        <v>0</v>
      </c>
      <c r="V296" s="16">
        <v>4</v>
      </c>
      <c r="W296" s="5">
        <v>622796</v>
      </c>
      <c r="X296" s="5">
        <v>622796</v>
      </c>
      <c r="Y296" s="5">
        <v>622796</v>
      </c>
      <c r="Z296" s="7">
        <v>1</v>
      </c>
      <c r="AA296" t="s">
        <v>27839</v>
      </c>
      <c r="AB296" s="5">
        <v>622796</v>
      </c>
      <c r="AC296" t="s">
        <v>800</v>
      </c>
      <c r="AD296" s="17">
        <v>43546</v>
      </c>
      <c r="AE296" s="17">
        <v>43725</v>
      </c>
      <c r="AF296" s="17">
        <v>43546</v>
      </c>
      <c r="AG296" s="17">
        <v>43735</v>
      </c>
      <c r="AH296" s="17">
        <v>43735</v>
      </c>
      <c r="AI296" s="17"/>
      <c r="AJ296" s="5">
        <v>624680</v>
      </c>
      <c r="AK296" s="17">
        <v>43735</v>
      </c>
      <c r="AL296" t="s">
        <v>811</v>
      </c>
      <c r="AM296" t="s">
        <v>599</v>
      </c>
      <c r="AN296" s="17"/>
      <c r="AP296" t="s">
        <v>966</v>
      </c>
      <c r="AQ296" t="s">
        <v>970</v>
      </c>
      <c r="AR296" t="s">
        <v>28169</v>
      </c>
    </row>
    <row r="297" spans="2:44" ht="11" outlineLevel="1" x14ac:dyDescent="0.15">
      <c r="B297" t="s">
        <v>2775</v>
      </c>
      <c r="C297" t="s">
        <v>27838</v>
      </c>
      <c r="D297" t="s">
        <v>835</v>
      </c>
      <c r="E297" t="s">
        <v>807</v>
      </c>
      <c r="F297" t="s">
        <v>10430</v>
      </c>
      <c r="H297" s="16">
        <v>1</v>
      </c>
      <c r="I297" t="s">
        <v>799</v>
      </c>
      <c r="J297" t="s">
        <v>669</v>
      </c>
      <c r="K297" t="s">
        <v>1498</v>
      </c>
      <c r="L297" t="s">
        <v>27933</v>
      </c>
      <c r="M297" t="s">
        <v>740</v>
      </c>
      <c r="N297" t="s">
        <v>795</v>
      </c>
      <c r="O297" t="s">
        <v>825</v>
      </c>
      <c r="P297" t="s">
        <v>806</v>
      </c>
      <c r="Q297" t="s">
        <v>10430</v>
      </c>
      <c r="R297" t="s">
        <v>531</v>
      </c>
      <c r="S297" t="s">
        <v>636</v>
      </c>
      <c r="T297" s="16">
        <v>5</v>
      </c>
      <c r="U297" s="16">
        <v>4</v>
      </c>
      <c r="V297" s="16">
        <v>8</v>
      </c>
      <c r="W297" s="5">
        <v>622273.63</v>
      </c>
      <c r="X297" s="5">
        <v>622273.63</v>
      </c>
      <c r="Y297" s="5">
        <v>624723.63</v>
      </c>
      <c r="Z297" s="7">
        <v>1</v>
      </c>
      <c r="AA297" t="s">
        <v>27839</v>
      </c>
      <c r="AB297" s="5">
        <v>622273.63</v>
      </c>
      <c r="AC297" t="s">
        <v>800</v>
      </c>
      <c r="AD297" s="17">
        <v>42606</v>
      </c>
      <c r="AE297" s="17">
        <v>43648</v>
      </c>
      <c r="AF297" s="17">
        <v>41936</v>
      </c>
      <c r="AG297" s="17">
        <v>45578</v>
      </c>
      <c r="AH297" s="17">
        <v>43655</v>
      </c>
      <c r="AI297" s="17">
        <v>45578</v>
      </c>
      <c r="AJ297" s="5">
        <v>9000000</v>
      </c>
      <c r="AK297" s="17">
        <v>45578</v>
      </c>
      <c r="AL297" t="s">
        <v>836</v>
      </c>
      <c r="AM297" t="s">
        <v>631</v>
      </c>
      <c r="AN297" s="17">
        <v>43655</v>
      </c>
      <c r="AP297" t="s">
        <v>966</v>
      </c>
      <c r="AQ297" t="s">
        <v>970</v>
      </c>
      <c r="AR297" t="s">
        <v>28170</v>
      </c>
    </row>
    <row r="298" spans="2:44" ht="11" outlineLevel="1" x14ac:dyDescent="0.15">
      <c r="B298" t="s">
        <v>2682</v>
      </c>
      <c r="C298" t="s">
        <v>27838</v>
      </c>
      <c r="D298" t="s">
        <v>835</v>
      </c>
      <c r="E298" t="s">
        <v>798</v>
      </c>
      <c r="F298" t="s">
        <v>966</v>
      </c>
      <c r="H298" s="16">
        <v>1</v>
      </c>
      <c r="I298" t="s">
        <v>799</v>
      </c>
      <c r="J298" t="s">
        <v>660</v>
      </c>
      <c r="K298" t="s">
        <v>1702</v>
      </c>
      <c r="L298" t="s">
        <v>27902</v>
      </c>
      <c r="M298" t="s">
        <v>740</v>
      </c>
      <c r="N298" t="s">
        <v>795</v>
      </c>
      <c r="O298" t="s">
        <v>825</v>
      </c>
      <c r="P298" t="s">
        <v>806</v>
      </c>
      <c r="Q298" t="s">
        <v>10430</v>
      </c>
      <c r="R298" t="s">
        <v>531</v>
      </c>
      <c r="S298" t="s">
        <v>636</v>
      </c>
      <c r="T298" s="16">
        <v>3</v>
      </c>
      <c r="U298" s="16">
        <v>2</v>
      </c>
      <c r="V298" s="16">
        <v>8</v>
      </c>
      <c r="W298" s="5">
        <v>607027</v>
      </c>
      <c r="X298" s="5">
        <v>607027</v>
      </c>
      <c r="Y298" s="5">
        <v>644527</v>
      </c>
      <c r="Z298" s="7">
        <v>1</v>
      </c>
      <c r="AA298" t="s">
        <v>27839</v>
      </c>
      <c r="AB298" s="5">
        <v>607027</v>
      </c>
      <c r="AC298" t="s">
        <v>800</v>
      </c>
      <c r="AD298" s="17">
        <v>44841</v>
      </c>
      <c r="AE298" s="17">
        <v>46080</v>
      </c>
      <c r="AF298" s="17">
        <v>44841</v>
      </c>
      <c r="AG298" s="17">
        <v>46666</v>
      </c>
      <c r="AH298" s="17">
        <v>46080</v>
      </c>
      <c r="AI298" s="17">
        <v>46666</v>
      </c>
      <c r="AJ298" s="5">
        <v>0</v>
      </c>
      <c r="AK298" s="17">
        <v>46666</v>
      </c>
      <c r="AL298" t="s">
        <v>836</v>
      </c>
      <c r="AM298" t="s">
        <v>631</v>
      </c>
      <c r="AN298" s="17">
        <v>46080</v>
      </c>
      <c r="AP298" t="s">
        <v>966</v>
      </c>
      <c r="AQ298" t="s">
        <v>970</v>
      </c>
      <c r="AR298" t="s">
        <v>28171</v>
      </c>
    </row>
    <row r="299" spans="2:44" ht="11" outlineLevel="1" x14ac:dyDescent="0.15">
      <c r="B299" t="s">
        <v>2593</v>
      </c>
      <c r="C299" t="s">
        <v>27838</v>
      </c>
      <c r="D299" t="s">
        <v>797</v>
      </c>
      <c r="E299" t="s">
        <v>807</v>
      </c>
      <c r="F299" t="s">
        <v>10430</v>
      </c>
      <c r="H299" s="16">
        <v>1</v>
      </c>
      <c r="I299" t="s">
        <v>799</v>
      </c>
      <c r="J299" t="s">
        <v>625</v>
      </c>
      <c r="K299" t="s">
        <v>2594</v>
      </c>
      <c r="L299" t="s">
        <v>27848</v>
      </c>
      <c r="M299" t="s">
        <v>743</v>
      </c>
      <c r="N299" t="s">
        <v>795</v>
      </c>
      <c r="O299" t="s">
        <v>818</v>
      </c>
      <c r="P299" t="s">
        <v>821</v>
      </c>
      <c r="Q299" t="s">
        <v>10430</v>
      </c>
      <c r="R299" t="s">
        <v>456</v>
      </c>
      <c r="S299" t="s">
        <v>598</v>
      </c>
      <c r="T299" s="16">
        <v>3</v>
      </c>
      <c r="U299" s="16">
        <v>2</v>
      </c>
      <c r="V299" s="16">
        <v>8</v>
      </c>
      <c r="W299" s="5">
        <v>606588.05000000005</v>
      </c>
      <c r="X299" s="5">
        <v>606588.05000000005</v>
      </c>
      <c r="Y299" s="5">
        <v>606588.05000000005</v>
      </c>
      <c r="Z299" s="7">
        <v>1</v>
      </c>
      <c r="AA299" t="s">
        <v>27839</v>
      </c>
      <c r="AB299" s="5">
        <v>606588.05000000005</v>
      </c>
      <c r="AC299" t="s">
        <v>800</v>
      </c>
      <c r="AD299" s="17">
        <v>42429</v>
      </c>
      <c r="AE299" s="17">
        <v>43040</v>
      </c>
      <c r="AF299" s="17">
        <v>42426</v>
      </c>
      <c r="AG299" s="17">
        <v>44252</v>
      </c>
      <c r="AH299" s="17">
        <v>44252</v>
      </c>
      <c r="AI299" s="17">
        <v>44252</v>
      </c>
      <c r="AJ299" s="5">
        <v>35604453</v>
      </c>
      <c r="AK299" s="17">
        <v>44252</v>
      </c>
      <c r="AL299" t="s">
        <v>801</v>
      </c>
      <c r="AM299" t="s">
        <v>599</v>
      </c>
      <c r="AN299" s="17">
        <v>42791</v>
      </c>
      <c r="AP299" t="s">
        <v>10430</v>
      </c>
      <c r="AQ299" t="s">
        <v>970</v>
      </c>
      <c r="AR299" t="s">
        <v>28172</v>
      </c>
    </row>
    <row r="300" spans="2:44" ht="11" outlineLevel="1" x14ac:dyDescent="0.15">
      <c r="B300" t="s">
        <v>2597</v>
      </c>
      <c r="C300" t="s">
        <v>799</v>
      </c>
      <c r="D300" t="s">
        <v>799</v>
      </c>
      <c r="F300" t="s">
        <v>966</v>
      </c>
      <c r="H300" s="16">
        <v>1</v>
      </c>
      <c r="I300" t="s">
        <v>799</v>
      </c>
      <c r="J300" t="s">
        <v>634</v>
      </c>
      <c r="K300" t="s">
        <v>1670</v>
      </c>
      <c r="L300" t="s">
        <v>27999</v>
      </c>
      <c r="M300" t="s">
        <v>740</v>
      </c>
      <c r="N300" t="s">
        <v>795</v>
      </c>
      <c r="O300" t="s">
        <v>825</v>
      </c>
      <c r="P300" t="s">
        <v>806</v>
      </c>
      <c r="Q300" t="s">
        <v>10430</v>
      </c>
      <c r="R300" t="s">
        <v>456</v>
      </c>
      <c r="S300" t="s">
        <v>598</v>
      </c>
      <c r="T300" s="16">
        <v>1</v>
      </c>
      <c r="U300" s="16">
        <v>0</v>
      </c>
      <c r="V300" s="16">
        <v>8</v>
      </c>
      <c r="W300" s="5">
        <v>605217.36</v>
      </c>
      <c r="X300" s="5">
        <v>605217.36</v>
      </c>
      <c r="Y300" s="5">
        <v>605217.36</v>
      </c>
      <c r="Z300" s="7">
        <v>1</v>
      </c>
      <c r="AA300" t="s">
        <v>27839</v>
      </c>
      <c r="AB300" s="5">
        <v>605217.36</v>
      </c>
      <c r="AC300" t="s">
        <v>800</v>
      </c>
      <c r="AD300" s="17">
        <v>42299</v>
      </c>
      <c r="AE300" s="17">
        <v>42355</v>
      </c>
      <c r="AF300" s="17">
        <v>42299</v>
      </c>
      <c r="AG300" s="17">
        <v>42361</v>
      </c>
      <c r="AH300" s="17">
        <v>42361</v>
      </c>
      <c r="AI300" s="17"/>
      <c r="AJ300" s="5">
        <v>605217.36</v>
      </c>
      <c r="AK300" s="17">
        <v>42361</v>
      </c>
      <c r="AL300" t="s">
        <v>811</v>
      </c>
      <c r="AM300" t="s">
        <v>599</v>
      </c>
      <c r="AN300" s="17"/>
      <c r="AP300" t="s">
        <v>966</v>
      </c>
      <c r="AQ300" t="s">
        <v>970</v>
      </c>
      <c r="AR300" t="s">
        <v>28173</v>
      </c>
    </row>
    <row r="301" spans="2:44" ht="11" outlineLevel="1" x14ac:dyDescent="0.15">
      <c r="B301" t="s">
        <v>2600</v>
      </c>
      <c r="C301" t="s">
        <v>799</v>
      </c>
      <c r="D301" t="s">
        <v>799</v>
      </c>
      <c r="F301" t="s">
        <v>966</v>
      </c>
      <c r="H301" s="16">
        <v>1</v>
      </c>
      <c r="I301" t="s">
        <v>799</v>
      </c>
      <c r="J301" t="s">
        <v>634</v>
      </c>
      <c r="K301" t="s">
        <v>1670</v>
      </c>
      <c r="L301" t="s">
        <v>28005</v>
      </c>
      <c r="M301" t="s">
        <v>740</v>
      </c>
      <c r="N301" t="s">
        <v>795</v>
      </c>
      <c r="O301" t="s">
        <v>825</v>
      </c>
      <c r="P301" t="s">
        <v>806</v>
      </c>
      <c r="Q301" t="s">
        <v>10430</v>
      </c>
      <c r="R301" t="s">
        <v>531</v>
      </c>
      <c r="S301" t="s">
        <v>636</v>
      </c>
      <c r="T301" s="16">
        <v>1</v>
      </c>
      <c r="U301" s="16">
        <v>0</v>
      </c>
      <c r="V301" s="16">
        <v>4</v>
      </c>
      <c r="W301" s="5">
        <v>603949.4</v>
      </c>
      <c r="X301" s="5">
        <v>603949.4</v>
      </c>
      <c r="Y301" s="5">
        <v>603949.4</v>
      </c>
      <c r="Z301" s="7">
        <v>1</v>
      </c>
      <c r="AA301" t="s">
        <v>27839</v>
      </c>
      <c r="AB301" s="5">
        <v>603949.4</v>
      </c>
      <c r="AC301" t="s">
        <v>800</v>
      </c>
      <c r="AD301" s="17">
        <v>45335</v>
      </c>
      <c r="AE301" s="17">
        <v>45853</v>
      </c>
      <c r="AF301" s="17">
        <v>45335</v>
      </c>
      <c r="AG301" s="17">
        <v>45422</v>
      </c>
      <c r="AH301" s="17">
        <v>45422</v>
      </c>
      <c r="AI301" s="17"/>
      <c r="AJ301" s="5">
        <v>631699</v>
      </c>
      <c r="AK301" s="17">
        <v>45422</v>
      </c>
      <c r="AL301" t="s">
        <v>811</v>
      </c>
      <c r="AM301" t="s">
        <v>599</v>
      </c>
      <c r="AN301" s="17"/>
      <c r="AP301" t="s">
        <v>966</v>
      </c>
      <c r="AQ301" t="s">
        <v>970</v>
      </c>
      <c r="AR301" t="s">
        <v>28174</v>
      </c>
    </row>
    <row r="302" spans="2:44" ht="11" outlineLevel="1" x14ac:dyDescent="0.15">
      <c r="B302" t="s">
        <v>843</v>
      </c>
      <c r="C302" t="s">
        <v>27838</v>
      </c>
      <c r="D302" t="s">
        <v>835</v>
      </c>
      <c r="E302" t="s">
        <v>807</v>
      </c>
      <c r="F302" t="s">
        <v>10430</v>
      </c>
      <c r="G302" t="s">
        <v>840</v>
      </c>
      <c r="H302" s="16">
        <v>3</v>
      </c>
      <c r="I302" t="s">
        <v>815</v>
      </c>
      <c r="J302" t="s">
        <v>608</v>
      </c>
      <c r="K302" t="s">
        <v>1184</v>
      </c>
      <c r="L302" t="s">
        <v>27866</v>
      </c>
      <c r="M302" t="s">
        <v>744</v>
      </c>
      <c r="N302" t="s">
        <v>795</v>
      </c>
      <c r="O302" t="s">
        <v>804</v>
      </c>
      <c r="P302" t="s">
        <v>806</v>
      </c>
      <c r="Q302" t="s">
        <v>10430</v>
      </c>
      <c r="R302" t="s">
        <v>531</v>
      </c>
      <c r="S302" t="s">
        <v>636</v>
      </c>
      <c r="T302" s="16">
        <v>2</v>
      </c>
      <c r="U302" s="16">
        <v>1</v>
      </c>
      <c r="V302" s="16">
        <v>4</v>
      </c>
      <c r="W302" s="5">
        <v>599133</v>
      </c>
      <c r="X302" s="5">
        <v>599133</v>
      </c>
      <c r="Y302" s="5">
        <v>599133</v>
      </c>
      <c r="Z302" s="7">
        <v>1</v>
      </c>
      <c r="AA302" t="s">
        <v>27839</v>
      </c>
      <c r="AB302" s="5">
        <v>599133</v>
      </c>
      <c r="AC302" t="s">
        <v>800</v>
      </c>
      <c r="AD302" s="17">
        <v>42429</v>
      </c>
      <c r="AE302" s="17">
        <v>43004</v>
      </c>
      <c r="AF302" s="17">
        <v>42429</v>
      </c>
      <c r="AG302" s="17">
        <v>43524</v>
      </c>
      <c r="AH302" s="17">
        <v>43008</v>
      </c>
      <c r="AI302" s="17">
        <v>43524</v>
      </c>
      <c r="AJ302" s="5">
        <v>0</v>
      </c>
      <c r="AK302" s="17">
        <v>43524</v>
      </c>
      <c r="AL302" t="s">
        <v>836</v>
      </c>
      <c r="AM302" t="s">
        <v>631</v>
      </c>
      <c r="AN302" s="17">
        <v>43008</v>
      </c>
      <c r="AP302" t="s">
        <v>966</v>
      </c>
      <c r="AQ302" t="s">
        <v>970</v>
      </c>
      <c r="AR302" t="s">
        <v>28175</v>
      </c>
    </row>
    <row r="303" spans="2:44" ht="11" outlineLevel="1" x14ac:dyDescent="0.15">
      <c r="B303" t="s">
        <v>2612</v>
      </c>
      <c r="C303" t="s">
        <v>799</v>
      </c>
      <c r="D303" t="s">
        <v>799</v>
      </c>
      <c r="F303" t="s">
        <v>966</v>
      </c>
      <c r="H303" s="16">
        <v>1</v>
      </c>
      <c r="I303" t="s">
        <v>799</v>
      </c>
      <c r="J303" t="s">
        <v>2613</v>
      </c>
      <c r="K303" t="s">
        <v>2614</v>
      </c>
      <c r="L303" t="s">
        <v>27866</v>
      </c>
      <c r="M303" t="s">
        <v>744</v>
      </c>
      <c r="N303" t="s">
        <v>795</v>
      </c>
      <c r="O303" t="s">
        <v>825</v>
      </c>
      <c r="P303" t="s">
        <v>806</v>
      </c>
      <c r="Q303" t="s">
        <v>10430</v>
      </c>
      <c r="R303" t="s">
        <v>531</v>
      </c>
      <c r="S303" t="s">
        <v>636</v>
      </c>
      <c r="T303" s="16">
        <v>1</v>
      </c>
      <c r="U303" s="16">
        <v>0</v>
      </c>
      <c r="V303" s="16">
        <v>3</v>
      </c>
      <c r="W303" s="5">
        <v>598467.18999999994</v>
      </c>
      <c r="X303" s="5">
        <v>598467.18999999994</v>
      </c>
      <c r="Y303" s="5">
        <v>938013.19</v>
      </c>
      <c r="Z303" s="7">
        <v>1</v>
      </c>
      <c r="AA303" t="s">
        <v>27839</v>
      </c>
      <c r="AB303" s="5">
        <v>598467.18999999994</v>
      </c>
      <c r="AC303" t="s">
        <v>800</v>
      </c>
      <c r="AD303" s="17">
        <v>45845</v>
      </c>
      <c r="AE303" s="17">
        <v>46063</v>
      </c>
      <c r="AF303" s="17">
        <v>45845</v>
      </c>
      <c r="AG303" s="17">
        <v>46112</v>
      </c>
      <c r="AH303" s="17">
        <v>46112</v>
      </c>
      <c r="AI303" s="17"/>
      <c r="AJ303" s="5">
        <v>598467.18999999994</v>
      </c>
      <c r="AK303" s="17">
        <v>46112</v>
      </c>
      <c r="AL303" t="s">
        <v>811</v>
      </c>
      <c r="AM303" t="s">
        <v>599</v>
      </c>
      <c r="AN303" s="17"/>
      <c r="AP303" t="s">
        <v>966</v>
      </c>
      <c r="AQ303" t="s">
        <v>970</v>
      </c>
      <c r="AR303" t="s">
        <v>28176</v>
      </c>
    </row>
    <row r="304" spans="2:44" ht="11" outlineLevel="1" x14ac:dyDescent="0.15">
      <c r="B304" t="s">
        <v>2617</v>
      </c>
      <c r="C304" t="s">
        <v>799</v>
      </c>
      <c r="D304" t="s">
        <v>799</v>
      </c>
      <c r="F304" t="s">
        <v>966</v>
      </c>
      <c r="H304" s="16">
        <v>1</v>
      </c>
      <c r="I304" t="s">
        <v>799</v>
      </c>
      <c r="J304" t="s">
        <v>2618</v>
      </c>
      <c r="K304" t="s">
        <v>2619</v>
      </c>
      <c r="L304" t="s">
        <v>27866</v>
      </c>
      <c r="M304" t="s">
        <v>750</v>
      </c>
      <c r="N304" t="s">
        <v>2620</v>
      </c>
      <c r="O304" t="s">
        <v>825</v>
      </c>
      <c r="P304" t="s">
        <v>859</v>
      </c>
      <c r="Q304" t="s">
        <v>10430</v>
      </c>
      <c r="R304" t="s">
        <v>531</v>
      </c>
      <c r="S304" t="s">
        <v>636</v>
      </c>
      <c r="T304" s="16">
        <v>1</v>
      </c>
      <c r="U304" s="16">
        <v>0</v>
      </c>
      <c r="V304" s="16">
        <v>2</v>
      </c>
      <c r="W304" s="5">
        <v>597050</v>
      </c>
      <c r="X304" s="5">
        <v>597050</v>
      </c>
      <c r="Y304" s="5">
        <v>597050</v>
      </c>
      <c r="Z304" s="7">
        <v>1</v>
      </c>
      <c r="AA304" t="s">
        <v>27839</v>
      </c>
      <c r="AB304" s="5">
        <v>597050</v>
      </c>
      <c r="AC304" t="s">
        <v>800</v>
      </c>
      <c r="AD304" s="17">
        <v>43350</v>
      </c>
      <c r="AE304" s="17">
        <v>43714</v>
      </c>
      <c r="AF304" s="17">
        <v>43350</v>
      </c>
      <c r="AG304" s="17">
        <v>43762</v>
      </c>
      <c r="AH304" s="17">
        <v>43762</v>
      </c>
      <c r="AI304" s="17"/>
      <c r="AJ304" s="5">
        <v>597050</v>
      </c>
      <c r="AK304" s="17">
        <v>43762</v>
      </c>
      <c r="AL304" t="s">
        <v>811</v>
      </c>
      <c r="AM304" t="s">
        <v>599</v>
      </c>
      <c r="AN304" s="17"/>
      <c r="AP304" t="s">
        <v>966</v>
      </c>
      <c r="AQ304" t="s">
        <v>970</v>
      </c>
      <c r="AR304" t="s">
        <v>28177</v>
      </c>
    </row>
    <row r="305" spans="2:44" ht="11" outlineLevel="1" x14ac:dyDescent="0.15">
      <c r="B305" t="s">
        <v>2635</v>
      </c>
      <c r="C305" t="s">
        <v>799</v>
      </c>
      <c r="D305" t="s">
        <v>799</v>
      </c>
      <c r="F305" t="s">
        <v>966</v>
      </c>
      <c r="H305" s="16">
        <v>1</v>
      </c>
      <c r="I305" t="s">
        <v>799</v>
      </c>
      <c r="J305" t="s">
        <v>659</v>
      </c>
      <c r="K305" t="s">
        <v>1284</v>
      </c>
      <c r="L305" t="s">
        <v>28178</v>
      </c>
      <c r="M305" t="s">
        <v>738</v>
      </c>
      <c r="N305" t="s">
        <v>803</v>
      </c>
      <c r="O305" t="s">
        <v>825</v>
      </c>
      <c r="P305" t="s">
        <v>794</v>
      </c>
      <c r="Q305" t="s">
        <v>10430</v>
      </c>
      <c r="R305" t="s">
        <v>645</v>
      </c>
      <c r="S305" t="s">
        <v>636</v>
      </c>
      <c r="T305" s="16">
        <v>1</v>
      </c>
      <c r="U305" s="16">
        <v>0</v>
      </c>
      <c r="V305" s="16">
        <v>2</v>
      </c>
      <c r="W305" s="5">
        <v>592400</v>
      </c>
      <c r="X305" s="5">
        <v>592400</v>
      </c>
      <c r="Y305" s="5">
        <v>592400</v>
      </c>
      <c r="Z305" s="7">
        <v>1</v>
      </c>
      <c r="AA305" t="s">
        <v>27839</v>
      </c>
      <c r="AB305" s="5">
        <v>592400</v>
      </c>
      <c r="AC305" t="s">
        <v>800</v>
      </c>
      <c r="AD305" s="17">
        <v>42269</v>
      </c>
      <c r="AE305" s="17">
        <v>42326</v>
      </c>
      <c r="AF305" s="17">
        <v>42269</v>
      </c>
      <c r="AG305" s="17">
        <v>42451</v>
      </c>
      <c r="AH305" s="17">
        <v>42451</v>
      </c>
      <c r="AI305" s="17"/>
      <c r="AJ305" s="5">
        <v>592400</v>
      </c>
      <c r="AK305" s="17">
        <v>42451</v>
      </c>
      <c r="AL305" t="s">
        <v>811</v>
      </c>
      <c r="AM305" t="s">
        <v>599</v>
      </c>
      <c r="AN305" s="17"/>
      <c r="AP305" t="s">
        <v>966</v>
      </c>
      <c r="AQ305" t="s">
        <v>970</v>
      </c>
      <c r="AR305" t="s">
        <v>28179</v>
      </c>
    </row>
    <row r="306" spans="2:44" ht="11" outlineLevel="1" x14ac:dyDescent="0.15">
      <c r="B306" t="s">
        <v>2645</v>
      </c>
      <c r="C306" t="s">
        <v>799</v>
      </c>
      <c r="D306" t="s">
        <v>799</v>
      </c>
      <c r="F306" t="s">
        <v>966</v>
      </c>
      <c r="H306" s="16">
        <v>1</v>
      </c>
      <c r="I306" t="s">
        <v>799</v>
      </c>
      <c r="J306" t="s">
        <v>2646</v>
      </c>
      <c r="K306" t="s">
        <v>2647</v>
      </c>
      <c r="L306" t="s">
        <v>27866</v>
      </c>
      <c r="M306" t="s">
        <v>748</v>
      </c>
      <c r="N306" t="s">
        <v>795</v>
      </c>
      <c r="O306" t="s">
        <v>825</v>
      </c>
      <c r="P306" t="s">
        <v>806</v>
      </c>
      <c r="Q306" t="s">
        <v>10430</v>
      </c>
      <c r="R306" t="s">
        <v>531</v>
      </c>
      <c r="S306" t="s">
        <v>636</v>
      </c>
      <c r="T306" s="16">
        <v>1</v>
      </c>
      <c r="U306" s="16">
        <v>0</v>
      </c>
      <c r="V306" s="16">
        <v>2</v>
      </c>
      <c r="W306" s="5">
        <v>590410</v>
      </c>
      <c r="X306" s="5">
        <v>590410</v>
      </c>
      <c r="Y306" s="5">
        <v>590410</v>
      </c>
      <c r="Z306" s="7">
        <v>1</v>
      </c>
      <c r="AA306" t="s">
        <v>27839</v>
      </c>
      <c r="AB306" s="5">
        <v>590410</v>
      </c>
      <c r="AC306" t="s">
        <v>800</v>
      </c>
      <c r="AD306" s="17">
        <v>44757</v>
      </c>
      <c r="AE306" s="17">
        <v>45086</v>
      </c>
      <c r="AF306" s="17">
        <v>44757</v>
      </c>
      <c r="AG306" s="17">
        <v>45090</v>
      </c>
      <c r="AH306" s="17">
        <v>45090</v>
      </c>
      <c r="AI306" s="17"/>
      <c r="AJ306" s="5">
        <v>590410</v>
      </c>
      <c r="AK306" s="17">
        <v>45090</v>
      </c>
      <c r="AL306" t="s">
        <v>811</v>
      </c>
      <c r="AM306" t="s">
        <v>599</v>
      </c>
      <c r="AN306" s="17"/>
      <c r="AP306" t="s">
        <v>966</v>
      </c>
      <c r="AQ306" t="s">
        <v>970</v>
      </c>
      <c r="AR306" t="s">
        <v>28180</v>
      </c>
    </row>
    <row r="307" spans="2:44" ht="11" outlineLevel="1" x14ac:dyDescent="0.15">
      <c r="B307" t="s">
        <v>2655</v>
      </c>
      <c r="C307" t="s">
        <v>799</v>
      </c>
      <c r="D307" t="s">
        <v>799</v>
      </c>
      <c r="F307" t="s">
        <v>966</v>
      </c>
      <c r="H307" s="16">
        <v>1</v>
      </c>
      <c r="I307" t="s">
        <v>799</v>
      </c>
      <c r="J307" t="s">
        <v>2656</v>
      </c>
      <c r="K307" t="s">
        <v>2657</v>
      </c>
      <c r="L307" t="s">
        <v>27841</v>
      </c>
      <c r="M307" t="s">
        <v>2658</v>
      </c>
      <c r="N307" t="s">
        <v>795</v>
      </c>
      <c r="O307" t="s">
        <v>825</v>
      </c>
      <c r="P307" t="s">
        <v>806</v>
      </c>
      <c r="Q307" t="s">
        <v>10430</v>
      </c>
      <c r="R307" t="s">
        <v>531</v>
      </c>
      <c r="S307" t="s">
        <v>636</v>
      </c>
      <c r="T307" s="16">
        <v>1</v>
      </c>
      <c r="U307" s="16">
        <v>0</v>
      </c>
      <c r="V307" s="16">
        <v>1</v>
      </c>
      <c r="W307" s="5">
        <v>587431.05000000005</v>
      </c>
      <c r="X307" s="5">
        <v>587431.05000000005</v>
      </c>
      <c r="Y307" s="5">
        <v>587431.05000000005</v>
      </c>
      <c r="Z307" s="7">
        <v>1</v>
      </c>
      <c r="AA307" t="s">
        <v>27839</v>
      </c>
      <c r="AB307" s="5">
        <v>587431.05000000005</v>
      </c>
      <c r="AC307" t="s">
        <v>800</v>
      </c>
      <c r="AD307" s="17">
        <v>42277</v>
      </c>
      <c r="AE307" s="17">
        <v>42277</v>
      </c>
      <c r="AF307" s="17">
        <v>42276</v>
      </c>
      <c r="AG307" s="17">
        <v>42430</v>
      </c>
      <c r="AH307" s="17">
        <v>42430</v>
      </c>
      <c r="AI307" s="17"/>
      <c r="AJ307" s="5">
        <v>587431.05000000005</v>
      </c>
      <c r="AK307" s="17">
        <v>42430</v>
      </c>
      <c r="AL307" t="s">
        <v>811</v>
      </c>
      <c r="AM307" t="s">
        <v>599</v>
      </c>
      <c r="AN307" s="17"/>
      <c r="AP307" t="s">
        <v>966</v>
      </c>
      <c r="AQ307" t="s">
        <v>970</v>
      </c>
      <c r="AR307" t="s">
        <v>28181</v>
      </c>
    </row>
    <row r="308" spans="2:44" ht="11" outlineLevel="1" x14ac:dyDescent="0.15">
      <c r="B308" t="s">
        <v>2665</v>
      </c>
      <c r="C308" t="s">
        <v>799</v>
      </c>
      <c r="D308" t="s">
        <v>799</v>
      </c>
      <c r="F308" t="s">
        <v>966</v>
      </c>
      <c r="H308" s="16">
        <v>1</v>
      </c>
      <c r="I308" t="s">
        <v>799</v>
      </c>
      <c r="J308" t="s">
        <v>2172</v>
      </c>
      <c r="K308" t="s">
        <v>2173</v>
      </c>
      <c r="L308" t="s">
        <v>28077</v>
      </c>
      <c r="M308" t="s">
        <v>748</v>
      </c>
      <c r="N308" t="s">
        <v>795</v>
      </c>
      <c r="O308" t="s">
        <v>825</v>
      </c>
      <c r="P308" t="s">
        <v>806</v>
      </c>
      <c r="Q308" t="s">
        <v>10430</v>
      </c>
      <c r="R308" t="s">
        <v>531</v>
      </c>
      <c r="S308" t="s">
        <v>636</v>
      </c>
      <c r="T308" s="16">
        <v>1</v>
      </c>
      <c r="U308" s="16">
        <v>0</v>
      </c>
      <c r="V308" s="16">
        <v>4</v>
      </c>
      <c r="W308" s="5">
        <v>584535.91</v>
      </c>
      <c r="X308" s="5">
        <v>584535.91</v>
      </c>
      <c r="Y308" s="5">
        <v>1419011.63</v>
      </c>
      <c r="Z308" s="7">
        <v>1</v>
      </c>
      <c r="AA308" t="s">
        <v>27839</v>
      </c>
      <c r="AB308" s="5">
        <v>584535.91</v>
      </c>
      <c r="AC308" t="s">
        <v>800</v>
      </c>
      <c r="AD308" s="17">
        <v>45891</v>
      </c>
      <c r="AE308" s="17">
        <v>46059</v>
      </c>
      <c r="AF308" s="17">
        <v>45894</v>
      </c>
      <c r="AG308" s="17">
        <v>46132</v>
      </c>
      <c r="AH308" s="17">
        <v>46132</v>
      </c>
      <c r="AI308" s="17"/>
      <c r="AJ308" s="5">
        <v>584535.91</v>
      </c>
      <c r="AK308" s="17">
        <v>46132</v>
      </c>
      <c r="AL308" t="s">
        <v>811</v>
      </c>
      <c r="AM308" t="s">
        <v>599</v>
      </c>
      <c r="AN308" s="17"/>
      <c r="AP308" t="s">
        <v>966</v>
      </c>
      <c r="AQ308" t="s">
        <v>970</v>
      </c>
      <c r="AR308" t="s">
        <v>28182</v>
      </c>
    </row>
    <row r="309" spans="2:44" ht="11" outlineLevel="1" x14ac:dyDescent="0.15">
      <c r="B309" t="s">
        <v>3749</v>
      </c>
      <c r="C309" t="s">
        <v>27838</v>
      </c>
      <c r="D309" t="s">
        <v>854</v>
      </c>
      <c r="E309" t="s">
        <v>798</v>
      </c>
      <c r="F309" t="s">
        <v>966</v>
      </c>
      <c r="H309" s="16">
        <v>1</v>
      </c>
      <c r="I309" t="s">
        <v>799</v>
      </c>
      <c r="J309" t="s">
        <v>685</v>
      </c>
      <c r="K309" t="s">
        <v>2058</v>
      </c>
      <c r="L309" t="s">
        <v>28041</v>
      </c>
      <c r="M309" t="s">
        <v>763</v>
      </c>
      <c r="N309" t="s">
        <v>795</v>
      </c>
      <c r="O309" t="s">
        <v>826</v>
      </c>
      <c r="P309" t="s">
        <v>806</v>
      </c>
      <c r="Q309" t="s">
        <v>10430</v>
      </c>
      <c r="R309" t="s">
        <v>531</v>
      </c>
      <c r="S309" t="s">
        <v>636</v>
      </c>
      <c r="T309" s="16">
        <v>5</v>
      </c>
      <c r="U309" s="16">
        <v>4</v>
      </c>
      <c r="V309" s="16">
        <v>5</v>
      </c>
      <c r="W309" s="5">
        <v>578459.5</v>
      </c>
      <c r="X309" s="5">
        <v>578459.5</v>
      </c>
      <c r="Y309" s="5">
        <v>879955.43</v>
      </c>
      <c r="Z309" s="7">
        <v>1</v>
      </c>
      <c r="AA309" t="s">
        <v>27839</v>
      </c>
      <c r="AB309" s="5">
        <v>578459.5</v>
      </c>
      <c r="AC309" t="s">
        <v>800</v>
      </c>
      <c r="AD309" s="17">
        <v>45503</v>
      </c>
      <c r="AE309" s="17">
        <v>45744</v>
      </c>
      <c r="AF309" s="17">
        <v>45457</v>
      </c>
      <c r="AG309" s="17">
        <v>47329</v>
      </c>
      <c r="AH309" s="17">
        <v>45761</v>
      </c>
      <c r="AI309" s="17">
        <v>47329</v>
      </c>
      <c r="AJ309" s="5">
        <v>1500000</v>
      </c>
      <c r="AK309" s="17">
        <v>47329</v>
      </c>
      <c r="AL309" t="s">
        <v>855</v>
      </c>
      <c r="AM309" t="s">
        <v>666</v>
      </c>
      <c r="AN309" s="17">
        <v>45761</v>
      </c>
      <c r="AP309" t="s">
        <v>966</v>
      </c>
      <c r="AQ309" t="s">
        <v>970</v>
      </c>
      <c r="AR309" t="s">
        <v>28183</v>
      </c>
    </row>
    <row r="310" spans="2:44" ht="11" outlineLevel="1" x14ac:dyDescent="0.15">
      <c r="B310" t="s">
        <v>3737</v>
      </c>
      <c r="C310" t="s">
        <v>27838</v>
      </c>
      <c r="D310" t="s">
        <v>797</v>
      </c>
      <c r="E310" t="s">
        <v>807</v>
      </c>
      <c r="F310" t="s">
        <v>10430</v>
      </c>
      <c r="H310" s="16">
        <v>1</v>
      </c>
      <c r="I310" t="s">
        <v>799</v>
      </c>
      <c r="J310" t="s">
        <v>3738</v>
      </c>
      <c r="K310" t="s">
        <v>3739</v>
      </c>
      <c r="L310" t="s">
        <v>27972</v>
      </c>
      <c r="M310" t="s">
        <v>737</v>
      </c>
      <c r="N310" t="s">
        <v>795</v>
      </c>
      <c r="O310" t="s">
        <v>796</v>
      </c>
      <c r="P310" t="s">
        <v>802</v>
      </c>
      <c r="Q310" t="s">
        <v>10430</v>
      </c>
      <c r="R310" t="s">
        <v>456</v>
      </c>
      <c r="S310" t="s">
        <v>598</v>
      </c>
      <c r="T310" s="16">
        <v>5</v>
      </c>
      <c r="U310" s="16">
        <v>4</v>
      </c>
      <c r="V310" s="16">
        <v>5</v>
      </c>
      <c r="W310" s="5">
        <v>568078</v>
      </c>
      <c r="X310" s="5">
        <v>568078</v>
      </c>
      <c r="Y310" s="5"/>
      <c r="Z310" s="7">
        <v>1</v>
      </c>
      <c r="AA310" t="s">
        <v>27839</v>
      </c>
      <c r="AB310" s="5">
        <v>568078</v>
      </c>
      <c r="AC310" t="s">
        <v>800</v>
      </c>
      <c r="AD310" s="17">
        <v>42642</v>
      </c>
      <c r="AE310" s="17">
        <v>44096</v>
      </c>
      <c r="AF310" s="17">
        <v>40301</v>
      </c>
      <c r="AG310" s="17">
        <v>47605</v>
      </c>
      <c r="AH310" s="17">
        <v>47605</v>
      </c>
      <c r="AI310" s="17">
        <v>47605</v>
      </c>
      <c r="AJ310" s="5">
        <v>2607865</v>
      </c>
      <c r="AK310" s="17">
        <v>47605</v>
      </c>
      <c r="AL310" t="s">
        <v>801</v>
      </c>
      <c r="AM310" t="s">
        <v>599</v>
      </c>
      <c r="AN310" s="17">
        <v>44275</v>
      </c>
      <c r="AP310" t="s">
        <v>10430</v>
      </c>
      <c r="AQ310" t="s">
        <v>970</v>
      </c>
      <c r="AR310" t="s">
        <v>28184</v>
      </c>
    </row>
    <row r="311" spans="2:44" ht="11" outlineLevel="1" x14ac:dyDescent="0.15">
      <c r="B311" t="s">
        <v>2690</v>
      </c>
      <c r="C311" t="s">
        <v>799</v>
      </c>
      <c r="D311" t="s">
        <v>799</v>
      </c>
      <c r="F311" t="s">
        <v>966</v>
      </c>
      <c r="H311" s="16">
        <v>1</v>
      </c>
      <c r="I311" t="s">
        <v>799</v>
      </c>
      <c r="J311" t="s">
        <v>2691</v>
      </c>
      <c r="K311" t="s">
        <v>2692</v>
      </c>
      <c r="L311" t="s">
        <v>27861</v>
      </c>
      <c r="M311" t="s">
        <v>748</v>
      </c>
      <c r="N311" t="s">
        <v>795</v>
      </c>
      <c r="O311" t="s">
        <v>818</v>
      </c>
      <c r="P311" t="s">
        <v>806</v>
      </c>
      <c r="Q311" t="s">
        <v>10430</v>
      </c>
      <c r="R311" t="s">
        <v>531</v>
      </c>
      <c r="S311" t="s">
        <v>636</v>
      </c>
      <c r="T311" s="16">
        <v>1</v>
      </c>
      <c r="U311" s="16">
        <v>0</v>
      </c>
      <c r="V311" s="16">
        <v>13</v>
      </c>
      <c r="W311" s="5">
        <v>562145.26</v>
      </c>
      <c r="X311" s="5">
        <v>562145.26</v>
      </c>
      <c r="Y311" s="5">
        <v>562145.26</v>
      </c>
      <c r="Z311" s="7">
        <v>1</v>
      </c>
      <c r="AA311" t="s">
        <v>27839</v>
      </c>
      <c r="AB311" s="5">
        <v>562145.26</v>
      </c>
      <c r="AC311" t="s">
        <v>800</v>
      </c>
      <c r="AD311" s="17">
        <v>41030</v>
      </c>
      <c r="AE311" s="17">
        <v>42426</v>
      </c>
      <c r="AF311" s="17">
        <v>41030</v>
      </c>
      <c r="AG311" s="17">
        <v>41222</v>
      </c>
      <c r="AH311" s="17">
        <v>41222</v>
      </c>
      <c r="AI311" s="17"/>
      <c r="AJ311" s="5">
        <v>562145.26</v>
      </c>
      <c r="AK311" s="17">
        <v>41222</v>
      </c>
      <c r="AL311" t="s">
        <v>811</v>
      </c>
      <c r="AM311" t="s">
        <v>599</v>
      </c>
      <c r="AN311" s="17"/>
      <c r="AP311" t="s">
        <v>966</v>
      </c>
      <c r="AQ311" t="s">
        <v>970</v>
      </c>
      <c r="AR311" t="s">
        <v>28185</v>
      </c>
    </row>
    <row r="312" spans="2:44" ht="11" outlineLevel="1" x14ac:dyDescent="0.15">
      <c r="B312" t="s">
        <v>2703</v>
      </c>
      <c r="C312" t="s">
        <v>799</v>
      </c>
      <c r="D312" t="s">
        <v>799</v>
      </c>
      <c r="F312" t="s">
        <v>966</v>
      </c>
      <c r="H312" s="16">
        <v>1</v>
      </c>
      <c r="I312" t="s">
        <v>799</v>
      </c>
      <c r="J312" t="s">
        <v>633</v>
      </c>
      <c r="K312" t="s">
        <v>2050</v>
      </c>
      <c r="L312" t="s">
        <v>27999</v>
      </c>
      <c r="M312" t="s">
        <v>748</v>
      </c>
      <c r="N312" t="s">
        <v>795</v>
      </c>
      <c r="O312" t="s">
        <v>818</v>
      </c>
      <c r="P312" t="s">
        <v>806</v>
      </c>
      <c r="Q312" t="s">
        <v>10430</v>
      </c>
      <c r="R312" t="s">
        <v>575</v>
      </c>
      <c r="S312" t="s">
        <v>629</v>
      </c>
      <c r="T312" s="16">
        <v>1</v>
      </c>
      <c r="U312" s="16">
        <v>0</v>
      </c>
      <c r="V312" s="16">
        <v>2</v>
      </c>
      <c r="W312" s="5">
        <v>557256.91</v>
      </c>
      <c r="X312" s="5">
        <v>557256.91</v>
      </c>
      <c r="Y312" s="5">
        <v>557256.91</v>
      </c>
      <c r="Z312" s="7">
        <v>1</v>
      </c>
      <c r="AA312" t="s">
        <v>27839</v>
      </c>
      <c r="AB312" s="5">
        <v>557256.91</v>
      </c>
      <c r="AC312" t="s">
        <v>800</v>
      </c>
      <c r="AD312" s="17">
        <v>42825</v>
      </c>
      <c r="AE312" s="17">
        <v>42880</v>
      </c>
      <c r="AF312" s="17">
        <v>42824</v>
      </c>
      <c r="AG312" s="17">
        <v>42858</v>
      </c>
      <c r="AH312" s="17">
        <v>42858</v>
      </c>
      <c r="AI312" s="17"/>
      <c r="AJ312" s="5">
        <v>557256.91</v>
      </c>
      <c r="AK312" s="17">
        <v>42858</v>
      </c>
      <c r="AL312" t="s">
        <v>811</v>
      </c>
      <c r="AM312" t="s">
        <v>599</v>
      </c>
      <c r="AN312" s="17"/>
      <c r="AP312" t="s">
        <v>966</v>
      </c>
      <c r="AQ312" t="s">
        <v>970</v>
      </c>
      <c r="AR312" t="s">
        <v>28186</v>
      </c>
    </row>
    <row r="313" spans="2:44" ht="11" outlineLevel="1" x14ac:dyDescent="0.15">
      <c r="B313" t="s">
        <v>2711</v>
      </c>
      <c r="C313" t="s">
        <v>799</v>
      </c>
      <c r="D313" t="s">
        <v>799</v>
      </c>
      <c r="F313" t="s">
        <v>966</v>
      </c>
      <c r="H313" s="16">
        <v>1</v>
      </c>
      <c r="I313" t="s">
        <v>799</v>
      </c>
      <c r="J313" t="s">
        <v>2712</v>
      </c>
      <c r="K313" t="s">
        <v>2713</v>
      </c>
      <c r="L313" t="s">
        <v>27841</v>
      </c>
      <c r="M313" t="s">
        <v>750</v>
      </c>
      <c r="N313" t="s">
        <v>865</v>
      </c>
      <c r="O313" t="s">
        <v>826</v>
      </c>
      <c r="P313" t="s">
        <v>859</v>
      </c>
      <c r="Q313" t="s">
        <v>10430</v>
      </c>
      <c r="R313" t="s">
        <v>531</v>
      </c>
      <c r="S313" t="s">
        <v>636</v>
      </c>
      <c r="T313" s="16">
        <v>1</v>
      </c>
      <c r="U313" s="16">
        <v>0</v>
      </c>
      <c r="V313" s="16">
        <v>1</v>
      </c>
      <c r="W313" s="5">
        <v>547590</v>
      </c>
      <c r="X313" s="5">
        <v>547590</v>
      </c>
      <c r="Y313" s="5">
        <v>547590</v>
      </c>
      <c r="Z313" s="7">
        <v>1</v>
      </c>
      <c r="AA313" t="s">
        <v>27839</v>
      </c>
      <c r="AB313" s="5">
        <v>547590</v>
      </c>
      <c r="AC313" t="s">
        <v>800</v>
      </c>
      <c r="AD313" s="17">
        <v>43411</v>
      </c>
      <c r="AE313" s="17">
        <v>43411</v>
      </c>
      <c r="AF313" s="17">
        <v>43411</v>
      </c>
      <c r="AG313" s="17">
        <v>43609</v>
      </c>
      <c r="AH313" s="17">
        <v>43609</v>
      </c>
      <c r="AI313" s="17"/>
      <c r="AJ313" s="5">
        <v>547590</v>
      </c>
      <c r="AK313" s="17">
        <v>43609</v>
      </c>
      <c r="AL313" t="s">
        <v>811</v>
      </c>
      <c r="AM313" t="s">
        <v>599</v>
      </c>
      <c r="AN313" s="17"/>
      <c r="AP313" t="s">
        <v>966</v>
      </c>
      <c r="AQ313" t="s">
        <v>970</v>
      </c>
      <c r="AR313" t="s">
        <v>28187</v>
      </c>
    </row>
    <row r="314" spans="2:44" ht="11" outlineLevel="1" x14ac:dyDescent="0.15">
      <c r="B314" t="s">
        <v>2716</v>
      </c>
      <c r="C314" t="s">
        <v>799</v>
      </c>
      <c r="D314" t="s">
        <v>799</v>
      </c>
      <c r="F314" t="s">
        <v>966</v>
      </c>
      <c r="H314" s="16">
        <v>1</v>
      </c>
      <c r="I314" t="s">
        <v>799</v>
      </c>
      <c r="J314" t="s">
        <v>2717</v>
      </c>
      <c r="K314" t="s">
        <v>2718</v>
      </c>
      <c r="L314" t="s">
        <v>28085</v>
      </c>
      <c r="M314" t="s">
        <v>750</v>
      </c>
      <c r="N314" t="s">
        <v>2719</v>
      </c>
      <c r="O314" t="s">
        <v>826</v>
      </c>
      <c r="P314" t="s">
        <v>859</v>
      </c>
      <c r="Q314" t="s">
        <v>10430</v>
      </c>
      <c r="R314" t="s">
        <v>531</v>
      </c>
      <c r="S314" t="s">
        <v>636</v>
      </c>
      <c r="T314" s="16">
        <v>1</v>
      </c>
      <c r="U314" s="16">
        <v>0</v>
      </c>
      <c r="V314" s="16">
        <v>1</v>
      </c>
      <c r="W314" s="5">
        <v>547585</v>
      </c>
      <c r="X314" s="5">
        <v>547585</v>
      </c>
      <c r="Y314" s="5">
        <v>547585</v>
      </c>
      <c r="Z314" s="7">
        <v>1</v>
      </c>
      <c r="AA314" t="s">
        <v>27839</v>
      </c>
      <c r="AB314" s="5">
        <v>547585</v>
      </c>
      <c r="AC314" t="s">
        <v>800</v>
      </c>
      <c r="AD314" s="17">
        <v>44464</v>
      </c>
      <c r="AE314" s="17">
        <v>44464</v>
      </c>
      <c r="AF314" s="17">
        <v>44464</v>
      </c>
      <c r="AG314" s="17">
        <v>44673</v>
      </c>
      <c r="AH314" s="17">
        <v>44673</v>
      </c>
      <c r="AI314" s="17"/>
      <c r="AJ314" s="5">
        <v>796137</v>
      </c>
      <c r="AK314" s="17">
        <v>44673</v>
      </c>
      <c r="AL314" t="s">
        <v>811</v>
      </c>
      <c r="AM314" t="s">
        <v>599</v>
      </c>
      <c r="AN314" s="17"/>
      <c r="AP314" t="s">
        <v>966</v>
      </c>
      <c r="AQ314" t="s">
        <v>970</v>
      </c>
      <c r="AR314" t="s">
        <v>28188</v>
      </c>
    </row>
    <row r="315" spans="2:44" ht="11" outlineLevel="1" x14ac:dyDescent="0.15">
      <c r="B315" t="s">
        <v>2723</v>
      </c>
      <c r="C315" t="s">
        <v>799</v>
      </c>
      <c r="D315" t="s">
        <v>799</v>
      </c>
      <c r="F315" t="s">
        <v>966</v>
      </c>
      <c r="H315" s="16">
        <v>1</v>
      </c>
      <c r="I315" t="s">
        <v>799</v>
      </c>
      <c r="J315" t="s">
        <v>643</v>
      </c>
      <c r="K315" t="s">
        <v>1074</v>
      </c>
      <c r="L315" t="s">
        <v>28015</v>
      </c>
      <c r="M315" t="s">
        <v>740</v>
      </c>
      <c r="N315" t="s">
        <v>795</v>
      </c>
      <c r="O315" t="s">
        <v>825</v>
      </c>
      <c r="P315" t="s">
        <v>806</v>
      </c>
      <c r="Q315" t="s">
        <v>10430</v>
      </c>
      <c r="R315" t="s">
        <v>531</v>
      </c>
      <c r="S315" t="s">
        <v>636</v>
      </c>
      <c r="T315" s="16">
        <v>1</v>
      </c>
      <c r="U315" s="16">
        <v>0</v>
      </c>
      <c r="V315" s="16">
        <v>6</v>
      </c>
      <c r="W315" s="5">
        <v>546981.92000000004</v>
      </c>
      <c r="X315" s="5">
        <v>546981.92000000004</v>
      </c>
      <c r="Y315" s="5">
        <v>546981.92000000004</v>
      </c>
      <c r="Z315" s="7">
        <v>1</v>
      </c>
      <c r="AA315" t="s">
        <v>27839</v>
      </c>
      <c r="AB315" s="5">
        <v>546981.92000000004</v>
      </c>
      <c r="AC315" t="s">
        <v>800</v>
      </c>
      <c r="AD315" s="17">
        <v>44294</v>
      </c>
      <c r="AE315" s="17">
        <v>45364</v>
      </c>
      <c r="AF315" s="17">
        <v>44294</v>
      </c>
      <c r="AG315" s="17">
        <v>44561</v>
      </c>
      <c r="AH315" s="17">
        <v>44561</v>
      </c>
      <c r="AI315" s="17"/>
      <c r="AJ315" s="5">
        <v>597172.92000000004</v>
      </c>
      <c r="AK315" s="17">
        <v>44561</v>
      </c>
      <c r="AL315" t="s">
        <v>811</v>
      </c>
      <c r="AM315" t="s">
        <v>599</v>
      </c>
      <c r="AN315" s="17"/>
      <c r="AP315" t="s">
        <v>966</v>
      </c>
      <c r="AQ315" t="s">
        <v>970</v>
      </c>
      <c r="AR315" t="s">
        <v>28189</v>
      </c>
    </row>
    <row r="316" spans="2:44" ht="11" outlineLevel="1" x14ac:dyDescent="0.15">
      <c r="B316" t="s">
        <v>2730</v>
      </c>
      <c r="C316" t="s">
        <v>799</v>
      </c>
      <c r="D316" t="s">
        <v>799</v>
      </c>
      <c r="F316" t="s">
        <v>966</v>
      </c>
      <c r="H316" s="16">
        <v>1</v>
      </c>
      <c r="I316" t="s">
        <v>799</v>
      </c>
      <c r="J316" t="s">
        <v>2731</v>
      </c>
      <c r="K316" t="s">
        <v>2732</v>
      </c>
      <c r="L316" t="s">
        <v>28190</v>
      </c>
      <c r="M316" t="s">
        <v>740</v>
      </c>
      <c r="N316" t="s">
        <v>803</v>
      </c>
      <c r="O316" t="s">
        <v>804</v>
      </c>
      <c r="P316" t="s">
        <v>820</v>
      </c>
      <c r="Q316" t="s">
        <v>10430</v>
      </c>
      <c r="R316" t="s">
        <v>456</v>
      </c>
      <c r="S316" t="s">
        <v>598</v>
      </c>
      <c r="T316" s="16">
        <v>1</v>
      </c>
      <c r="U316" s="16">
        <v>0</v>
      </c>
      <c r="V316" s="16">
        <v>5</v>
      </c>
      <c r="W316" s="5">
        <v>545155.37</v>
      </c>
      <c r="X316" s="5">
        <v>545155.37</v>
      </c>
      <c r="Y316" s="5">
        <v>599981.37</v>
      </c>
      <c r="Z316" s="7">
        <v>1</v>
      </c>
      <c r="AA316" t="s">
        <v>27839</v>
      </c>
      <c r="AB316" s="5">
        <v>545155.37</v>
      </c>
      <c r="AC316" t="s">
        <v>800</v>
      </c>
      <c r="AD316" s="17">
        <v>45855</v>
      </c>
      <c r="AE316" s="17">
        <v>46035</v>
      </c>
      <c r="AF316" s="17">
        <v>45859</v>
      </c>
      <c r="AG316" s="17">
        <v>46203</v>
      </c>
      <c r="AH316" s="17">
        <v>46203</v>
      </c>
      <c r="AI316" s="17"/>
      <c r="AJ316" s="5">
        <v>545155.37</v>
      </c>
      <c r="AK316" s="17">
        <v>46203</v>
      </c>
      <c r="AL316" t="s">
        <v>811</v>
      </c>
      <c r="AM316" t="s">
        <v>599</v>
      </c>
      <c r="AN316" s="17"/>
      <c r="AP316" t="s">
        <v>966</v>
      </c>
      <c r="AQ316" t="s">
        <v>970</v>
      </c>
      <c r="AR316" t="s">
        <v>28191</v>
      </c>
    </row>
    <row r="317" spans="2:44" ht="11" outlineLevel="1" x14ac:dyDescent="0.15">
      <c r="B317" t="s">
        <v>2735</v>
      </c>
      <c r="C317" t="s">
        <v>799</v>
      </c>
      <c r="D317" t="s">
        <v>799</v>
      </c>
      <c r="F317" t="s">
        <v>966</v>
      </c>
      <c r="H317" s="16">
        <v>1</v>
      </c>
      <c r="I317" t="s">
        <v>799</v>
      </c>
      <c r="J317" t="s">
        <v>643</v>
      </c>
      <c r="K317" t="s">
        <v>1074</v>
      </c>
      <c r="L317" t="s">
        <v>28015</v>
      </c>
      <c r="M317" t="s">
        <v>740</v>
      </c>
      <c r="N317" t="s">
        <v>795</v>
      </c>
      <c r="O317" t="s">
        <v>825</v>
      </c>
      <c r="P317" t="s">
        <v>806</v>
      </c>
      <c r="Q317" t="s">
        <v>10430</v>
      </c>
      <c r="R317" t="s">
        <v>531</v>
      </c>
      <c r="S317" t="s">
        <v>636</v>
      </c>
      <c r="T317" s="16">
        <v>1</v>
      </c>
      <c r="U317" s="16">
        <v>0</v>
      </c>
      <c r="V317" s="16">
        <v>7</v>
      </c>
      <c r="W317" s="5">
        <v>543199.52</v>
      </c>
      <c r="X317" s="5">
        <v>543199.52</v>
      </c>
      <c r="Y317" s="5">
        <v>543199.52</v>
      </c>
      <c r="Z317" s="7">
        <v>1</v>
      </c>
      <c r="AA317" t="s">
        <v>27839</v>
      </c>
      <c r="AB317" s="5">
        <v>543199.52</v>
      </c>
      <c r="AC317" t="s">
        <v>800</v>
      </c>
      <c r="AD317" s="17">
        <v>43490</v>
      </c>
      <c r="AE317" s="17">
        <v>43586</v>
      </c>
      <c r="AF317" s="17">
        <v>43490</v>
      </c>
      <c r="AG317" s="17">
        <v>43599</v>
      </c>
      <c r="AH317" s="17">
        <v>43599</v>
      </c>
      <c r="AI317" s="17"/>
      <c r="AJ317" s="5">
        <v>543199.52</v>
      </c>
      <c r="AK317" s="17">
        <v>43599</v>
      </c>
      <c r="AL317" t="s">
        <v>811</v>
      </c>
      <c r="AM317" t="s">
        <v>599</v>
      </c>
      <c r="AN317" s="17"/>
      <c r="AP317" t="s">
        <v>966</v>
      </c>
      <c r="AQ317" t="s">
        <v>970</v>
      </c>
      <c r="AR317" t="s">
        <v>28192</v>
      </c>
    </row>
    <row r="318" spans="2:44" ht="11" outlineLevel="1" x14ac:dyDescent="0.15">
      <c r="B318" t="s">
        <v>2738</v>
      </c>
      <c r="C318" t="s">
        <v>799</v>
      </c>
      <c r="D318" t="s">
        <v>799</v>
      </c>
      <c r="F318" t="s">
        <v>966</v>
      </c>
      <c r="H318" s="16">
        <v>1</v>
      </c>
      <c r="I318" t="s">
        <v>799</v>
      </c>
      <c r="J318" t="s">
        <v>604</v>
      </c>
      <c r="K318" t="s">
        <v>1088</v>
      </c>
      <c r="L318" t="s">
        <v>27841</v>
      </c>
      <c r="M318" t="s">
        <v>748</v>
      </c>
      <c r="N318" t="s">
        <v>795</v>
      </c>
      <c r="O318" t="s">
        <v>825</v>
      </c>
      <c r="P318" t="s">
        <v>806</v>
      </c>
      <c r="Q318" t="s">
        <v>10430</v>
      </c>
      <c r="R318" t="s">
        <v>531</v>
      </c>
      <c r="S318" t="s">
        <v>636</v>
      </c>
      <c r="T318" s="16">
        <v>1</v>
      </c>
      <c r="U318" s="16">
        <v>0</v>
      </c>
      <c r="V318" s="16">
        <v>2</v>
      </c>
      <c r="W318" s="5">
        <v>542936.26</v>
      </c>
      <c r="X318" s="5">
        <v>542936.26</v>
      </c>
      <c r="Y318" s="5">
        <v>542936.26</v>
      </c>
      <c r="Z318" s="7">
        <v>1</v>
      </c>
      <c r="AA318" t="s">
        <v>27839</v>
      </c>
      <c r="AB318" s="5">
        <v>542936.26</v>
      </c>
      <c r="AC318" t="s">
        <v>800</v>
      </c>
      <c r="AD318" s="17">
        <v>43511</v>
      </c>
      <c r="AE318" s="17">
        <v>44174</v>
      </c>
      <c r="AF318" s="17">
        <v>43511</v>
      </c>
      <c r="AG318" s="17">
        <v>44066</v>
      </c>
      <c r="AH318" s="17">
        <v>44066</v>
      </c>
      <c r="AI318" s="17"/>
      <c r="AJ318" s="5">
        <v>542936.26</v>
      </c>
      <c r="AK318" s="17">
        <v>44066</v>
      </c>
      <c r="AL318" t="s">
        <v>811</v>
      </c>
      <c r="AM318" t="s">
        <v>599</v>
      </c>
      <c r="AN318" s="17"/>
      <c r="AP318" t="s">
        <v>966</v>
      </c>
      <c r="AQ318" t="s">
        <v>970</v>
      </c>
      <c r="AR318" t="s">
        <v>28193</v>
      </c>
    </row>
    <row r="319" spans="2:44" ht="11" outlineLevel="1" x14ac:dyDescent="0.15">
      <c r="B319" t="s">
        <v>3782</v>
      </c>
      <c r="C319" t="s">
        <v>27838</v>
      </c>
      <c r="D319" t="s">
        <v>797</v>
      </c>
      <c r="E319" t="s">
        <v>807</v>
      </c>
      <c r="F319" t="s">
        <v>10430</v>
      </c>
      <c r="H319" s="16">
        <v>1</v>
      </c>
      <c r="I319" t="s">
        <v>799</v>
      </c>
      <c r="J319" t="s">
        <v>2385</v>
      </c>
      <c r="K319" t="s">
        <v>2386</v>
      </c>
      <c r="L319" t="s">
        <v>28015</v>
      </c>
      <c r="M319" t="s">
        <v>750</v>
      </c>
      <c r="N319" t="s">
        <v>880</v>
      </c>
      <c r="O319" t="s">
        <v>818</v>
      </c>
      <c r="P319" t="s">
        <v>859</v>
      </c>
      <c r="Q319" t="s">
        <v>10430</v>
      </c>
      <c r="R319" t="s">
        <v>531</v>
      </c>
      <c r="S319" t="s">
        <v>636</v>
      </c>
      <c r="T319" s="16">
        <v>7</v>
      </c>
      <c r="U319" s="16">
        <v>6</v>
      </c>
      <c r="V319" s="16">
        <v>15</v>
      </c>
      <c r="W319" s="5">
        <v>545131.48</v>
      </c>
      <c r="X319" s="5">
        <v>535131.48</v>
      </c>
      <c r="Y319" s="5">
        <v>16744.419999999998</v>
      </c>
      <c r="Z319" s="7">
        <v>0.98170000000000002</v>
      </c>
      <c r="AA319" t="s">
        <v>27839</v>
      </c>
      <c r="AB319" s="5">
        <v>535131.48</v>
      </c>
      <c r="AC319" t="s">
        <v>800</v>
      </c>
      <c r="AD319" s="17">
        <v>42139</v>
      </c>
      <c r="AE319" s="17">
        <v>42712</v>
      </c>
      <c r="AF319" s="17">
        <v>40777</v>
      </c>
      <c r="AG319" s="17">
        <v>42734</v>
      </c>
      <c r="AH319" s="17">
        <v>42734</v>
      </c>
      <c r="AI319" s="17">
        <v>42551</v>
      </c>
      <c r="AJ319" s="5">
        <v>5000000</v>
      </c>
      <c r="AK319" s="17">
        <v>42551</v>
      </c>
      <c r="AL319" t="s">
        <v>801</v>
      </c>
      <c r="AM319" t="s">
        <v>599</v>
      </c>
      <c r="AN319" s="17">
        <v>42734</v>
      </c>
      <c r="AP319" t="s">
        <v>10430</v>
      </c>
      <c r="AQ319" t="s">
        <v>970</v>
      </c>
      <c r="AR319" t="s">
        <v>28194</v>
      </c>
    </row>
    <row r="320" spans="2:44" ht="11" outlineLevel="1" x14ac:dyDescent="0.15">
      <c r="B320" t="s">
        <v>2751</v>
      </c>
      <c r="C320" t="s">
        <v>799</v>
      </c>
      <c r="D320" t="s">
        <v>799</v>
      </c>
      <c r="F320" t="s">
        <v>966</v>
      </c>
      <c r="H320" s="16">
        <v>1</v>
      </c>
      <c r="I320" t="s">
        <v>799</v>
      </c>
      <c r="J320" t="s">
        <v>2172</v>
      </c>
      <c r="K320" t="s">
        <v>2173</v>
      </c>
      <c r="L320" t="s">
        <v>28077</v>
      </c>
      <c r="M320" t="s">
        <v>749</v>
      </c>
      <c r="N320" t="s">
        <v>795</v>
      </c>
      <c r="O320" t="s">
        <v>825</v>
      </c>
      <c r="P320" t="s">
        <v>806</v>
      </c>
      <c r="Q320" t="s">
        <v>10430</v>
      </c>
      <c r="R320" t="s">
        <v>531</v>
      </c>
      <c r="S320" t="s">
        <v>636</v>
      </c>
      <c r="T320" s="16">
        <v>1</v>
      </c>
      <c r="U320" s="16">
        <v>0</v>
      </c>
      <c r="V320" s="16">
        <v>3</v>
      </c>
      <c r="W320" s="5">
        <v>531626.32999999996</v>
      </c>
      <c r="X320" s="5">
        <v>531626.32999999996</v>
      </c>
      <c r="Y320" s="5">
        <v>1517612.49</v>
      </c>
      <c r="Z320" s="7">
        <v>1</v>
      </c>
      <c r="AA320" t="s">
        <v>27839</v>
      </c>
      <c r="AB320" s="5">
        <v>531626.32999999996</v>
      </c>
      <c r="AC320" t="s">
        <v>800</v>
      </c>
      <c r="AD320" s="17">
        <v>45861</v>
      </c>
      <c r="AE320" s="17">
        <v>46049</v>
      </c>
      <c r="AF320" s="17">
        <v>45860</v>
      </c>
      <c r="AG320" s="17">
        <v>46082</v>
      </c>
      <c r="AH320" s="17">
        <v>46082</v>
      </c>
      <c r="AI320" s="17"/>
      <c r="AJ320" s="5">
        <v>555034.89</v>
      </c>
      <c r="AK320" s="17">
        <v>46082</v>
      </c>
      <c r="AL320" t="s">
        <v>811</v>
      </c>
      <c r="AM320" t="s">
        <v>599</v>
      </c>
      <c r="AN320" s="17"/>
      <c r="AP320" t="s">
        <v>966</v>
      </c>
      <c r="AQ320" t="s">
        <v>970</v>
      </c>
      <c r="AR320" t="s">
        <v>28195</v>
      </c>
    </row>
    <row r="321" spans="2:44" ht="11" outlineLevel="1" x14ac:dyDescent="0.15">
      <c r="B321" t="s">
        <v>2758</v>
      </c>
      <c r="C321" t="s">
        <v>799</v>
      </c>
      <c r="D321" t="s">
        <v>799</v>
      </c>
      <c r="F321" t="s">
        <v>966</v>
      </c>
      <c r="H321" s="16">
        <v>1</v>
      </c>
      <c r="I321" t="s">
        <v>799</v>
      </c>
      <c r="J321" t="s">
        <v>2759</v>
      </c>
      <c r="K321" t="s">
        <v>2760</v>
      </c>
      <c r="L321" t="s">
        <v>27841</v>
      </c>
      <c r="M321" t="s">
        <v>750</v>
      </c>
      <c r="N321" t="s">
        <v>795</v>
      </c>
      <c r="O321" t="s">
        <v>825</v>
      </c>
      <c r="P321" t="s">
        <v>859</v>
      </c>
      <c r="Q321" t="s">
        <v>10430</v>
      </c>
      <c r="R321" t="s">
        <v>531</v>
      </c>
      <c r="S321" t="s">
        <v>636</v>
      </c>
      <c r="T321" s="16">
        <v>1</v>
      </c>
      <c r="U321" s="16">
        <v>0</v>
      </c>
      <c r="V321" s="16">
        <v>3</v>
      </c>
      <c r="W321" s="5">
        <v>529331</v>
      </c>
      <c r="X321" s="5">
        <v>529331</v>
      </c>
      <c r="Y321" s="5">
        <v>529331</v>
      </c>
      <c r="Z321" s="7">
        <v>1</v>
      </c>
      <c r="AA321" t="s">
        <v>27839</v>
      </c>
      <c r="AB321" s="5">
        <v>529331</v>
      </c>
      <c r="AC321" t="s">
        <v>800</v>
      </c>
      <c r="AD321" s="17">
        <v>42593</v>
      </c>
      <c r="AE321" s="17">
        <v>43398</v>
      </c>
      <c r="AF321" s="17">
        <v>42593</v>
      </c>
      <c r="AG321" s="17">
        <v>43439</v>
      </c>
      <c r="AH321" s="17">
        <v>43439</v>
      </c>
      <c r="AI321" s="17"/>
      <c r="AJ321" s="5">
        <v>529331</v>
      </c>
      <c r="AK321" s="17">
        <v>43439</v>
      </c>
      <c r="AL321" t="s">
        <v>811</v>
      </c>
      <c r="AM321" t="s">
        <v>599</v>
      </c>
      <c r="AN321" s="17"/>
      <c r="AP321" t="s">
        <v>966</v>
      </c>
      <c r="AQ321" t="s">
        <v>970</v>
      </c>
      <c r="AR321" t="s">
        <v>28196</v>
      </c>
    </row>
    <row r="322" spans="2:44" ht="11" outlineLevel="1" x14ac:dyDescent="0.15">
      <c r="B322" t="s">
        <v>2765</v>
      </c>
      <c r="C322" t="s">
        <v>799</v>
      </c>
      <c r="D322" t="s">
        <v>799</v>
      </c>
      <c r="F322" t="s">
        <v>966</v>
      </c>
      <c r="H322" s="16">
        <v>1</v>
      </c>
      <c r="I322" t="s">
        <v>799</v>
      </c>
      <c r="J322" t="s">
        <v>682</v>
      </c>
      <c r="K322" t="s">
        <v>1729</v>
      </c>
      <c r="L322" t="s">
        <v>28015</v>
      </c>
      <c r="M322" t="s">
        <v>740</v>
      </c>
      <c r="N322" t="s">
        <v>795</v>
      </c>
      <c r="O322" t="s">
        <v>825</v>
      </c>
      <c r="P322" t="s">
        <v>806</v>
      </c>
      <c r="Q322" t="s">
        <v>10430</v>
      </c>
      <c r="R322" t="s">
        <v>531</v>
      </c>
      <c r="S322" t="s">
        <v>636</v>
      </c>
      <c r="T322" s="16">
        <v>1</v>
      </c>
      <c r="U322" s="16">
        <v>0</v>
      </c>
      <c r="V322" s="16">
        <v>3</v>
      </c>
      <c r="W322" s="5">
        <v>526733</v>
      </c>
      <c r="X322" s="5">
        <v>526733</v>
      </c>
      <c r="Y322" s="5">
        <v>526733</v>
      </c>
      <c r="Z322" s="7">
        <v>1</v>
      </c>
      <c r="AA322" t="s">
        <v>27839</v>
      </c>
      <c r="AB322" s="5">
        <v>526733</v>
      </c>
      <c r="AC322" t="s">
        <v>800</v>
      </c>
      <c r="AD322" s="17">
        <v>43272</v>
      </c>
      <c r="AE322" s="17">
        <v>43376</v>
      </c>
      <c r="AF322" s="17">
        <v>43272</v>
      </c>
      <c r="AG322" s="17">
        <v>43425</v>
      </c>
      <c r="AH322" s="17">
        <v>43425</v>
      </c>
      <c r="AI322" s="17"/>
      <c r="AJ322" s="5">
        <v>526733</v>
      </c>
      <c r="AK322" s="17">
        <v>43425</v>
      </c>
      <c r="AL322" t="s">
        <v>811</v>
      </c>
      <c r="AM322" t="s">
        <v>599</v>
      </c>
      <c r="AN322" s="17"/>
      <c r="AP322" t="s">
        <v>966</v>
      </c>
      <c r="AQ322" t="s">
        <v>970</v>
      </c>
      <c r="AR322" t="s">
        <v>28197</v>
      </c>
    </row>
    <row r="323" spans="2:44" ht="11" outlineLevel="1" x14ac:dyDescent="0.15">
      <c r="B323" t="s">
        <v>2768</v>
      </c>
      <c r="C323" t="s">
        <v>799</v>
      </c>
      <c r="D323" t="s">
        <v>799</v>
      </c>
      <c r="F323" t="s">
        <v>966</v>
      </c>
      <c r="H323" s="16">
        <v>1</v>
      </c>
      <c r="I323" t="s">
        <v>799</v>
      </c>
      <c r="J323" t="s">
        <v>628</v>
      </c>
      <c r="K323" t="s">
        <v>2769</v>
      </c>
      <c r="L323" t="s">
        <v>27905</v>
      </c>
      <c r="M323" t="s">
        <v>738</v>
      </c>
      <c r="N323" t="s">
        <v>803</v>
      </c>
      <c r="O323" t="s">
        <v>825</v>
      </c>
      <c r="P323" t="s">
        <v>794</v>
      </c>
      <c r="Q323" t="s">
        <v>10430</v>
      </c>
      <c r="R323" t="s">
        <v>531</v>
      </c>
      <c r="S323" t="s">
        <v>636</v>
      </c>
      <c r="T323" s="16">
        <v>1</v>
      </c>
      <c r="U323" s="16">
        <v>0</v>
      </c>
      <c r="V323" s="16">
        <v>3</v>
      </c>
      <c r="W323" s="5">
        <v>523739</v>
      </c>
      <c r="X323" s="5">
        <v>523739</v>
      </c>
      <c r="Y323" s="5">
        <v>523739</v>
      </c>
      <c r="Z323" s="7">
        <v>1</v>
      </c>
      <c r="AA323" t="s">
        <v>27839</v>
      </c>
      <c r="AB323" s="5">
        <v>523739</v>
      </c>
      <c r="AC323" t="s">
        <v>800</v>
      </c>
      <c r="AD323" s="17">
        <v>43007</v>
      </c>
      <c r="AE323" s="17">
        <v>43626</v>
      </c>
      <c r="AF323" s="17">
        <v>43007</v>
      </c>
      <c r="AG323" s="17">
        <v>43677</v>
      </c>
      <c r="AH323" s="17">
        <v>43677</v>
      </c>
      <c r="AI323" s="17"/>
      <c r="AJ323" s="5">
        <v>523739</v>
      </c>
      <c r="AK323" s="17">
        <v>43677</v>
      </c>
      <c r="AL323" t="s">
        <v>811</v>
      </c>
      <c r="AM323" t="s">
        <v>599</v>
      </c>
      <c r="AN323" s="17"/>
      <c r="AP323" t="s">
        <v>966</v>
      </c>
      <c r="AQ323" t="s">
        <v>970</v>
      </c>
      <c r="AR323" t="s">
        <v>28198</v>
      </c>
    </row>
    <row r="324" spans="2:44" ht="11" outlineLevel="1" x14ac:dyDescent="0.15">
      <c r="B324" t="s">
        <v>2778</v>
      </c>
      <c r="C324" t="s">
        <v>799</v>
      </c>
      <c r="D324" t="s">
        <v>799</v>
      </c>
      <c r="F324" t="s">
        <v>966</v>
      </c>
      <c r="H324" s="16">
        <v>1</v>
      </c>
      <c r="I324" t="s">
        <v>799</v>
      </c>
      <c r="J324" t="s">
        <v>2779</v>
      </c>
      <c r="K324" t="s">
        <v>2780</v>
      </c>
      <c r="L324" t="s">
        <v>28091</v>
      </c>
      <c r="M324" t="s">
        <v>740</v>
      </c>
      <c r="N324" t="s">
        <v>795</v>
      </c>
      <c r="O324" t="s">
        <v>796</v>
      </c>
      <c r="P324" t="s">
        <v>806</v>
      </c>
      <c r="Q324" t="s">
        <v>10430</v>
      </c>
      <c r="R324" t="s">
        <v>531</v>
      </c>
      <c r="S324" t="s">
        <v>636</v>
      </c>
      <c r="T324" s="16">
        <v>1</v>
      </c>
      <c r="U324" s="16">
        <v>0</v>
      </c>
      <c r="V324" s="16">
        <v>4</v>
      </c>
      <c r="W324" s="5">
        <v>521631.91</v>
      </c>
      <c r="X324" s="5">
        <v>521631.91</v>
      </c>
      <c r="Y324" s="5">
        <v>521631.91</v>
      </c>
      <c r="Z324" s="7">
        <v>1</v>
      </c>
      <c r="AA324" t="s">
        <v>27839</v>
      </c>
      <c r="AB324" s="5">
        <v>521631.91</v>
      </c>
      <c r="AC324" t="s">
        <v>800</v>
      </c>
      <c r="AD324" s="17">
        <v>42692</v>
      </c>
      <c r="AE324" s="17">
        <v>42990</v>
      </c>
      <c r="AF324" s="17">
        <v>42692</v>
      </c>
      <c r="AG324" s="17">
        <v>42794</v>
      </c>
      <c r="AH324" s="17">
        <v>42794</v>
      </c>
      <c r="AI324" s="17"/>
      <c r="AJ324" s="5">
        <v>521631.91</v>
      </c>
      <c r="AK324" s="17">
        <v>42794</v>
      </c>
      <c r="AL324" t="s">
        <v>811</v>
      </c>
      <c r="AM324" t="s">
        <v>599</v>
      </c>
      <c r="AN324" s="17"/>
      <c r="AP324" t="s">
        <v>966</v>
      </c>
      <c r="AQ324" t="s">
        <v>970</v>
      </c>
      <c r="AR324" t="s">
        <v>28199</v>
      </c>
    </row>
    <row r="325" spans="2:44" ht="11" outlineLevel="1" x14ac:dyDescent="0.15">
      <c r="B325" t="s">
        <v>2800</v>
      </c>
      <c r="C325" t="s">
        <v>799</v>
      </c>
      <c r="D325" t="s">
        <v>799</v>
      </c>
      <c r="F325" t="s">
        <v>966</v>
      </c>
      <c r="H325" s="16">
        <v>1</v>
      </c>
      <c r="I325" t="s">
        <v>799</v>
      </c>
      <c r="J325" t="s">
        <v>2801</v>
      </c>
      <c r="K325" t="s">
        <v>2802</v>
      </c>
      <c r="L325" t="s">
        <v>27841</v>
      </c>
      <c r="M325" t="s">
        <v>750</v>
      </c>
      <c r="N325" t="s">
        <v>2803</v>
      </c>
      <c r="O325" t="s">
        <v>825</v>
      </c>
      <c r="P325" t="s">
        <v>859</v>
      </c>
      <c r="Q325" t="s">
        <v>10430</v>
      </c>
      <c r="R325" t="s">
        <v>531</v>
      </c>
      <c r="S325" t="s">
        <v>636</v>
      </c>
      <c r="T325" s="16">
        <v>1</v>
      </c>
      <c r="U325" s="16">
        <v>0</v>
      </c>
      <c r="V325" s="16">
        <v>3</v>
      </c>
      <c r="W325" s="5">
        <v>517252</v>
      </c>
      <c r="X325" s="5">
        <v>517252</v>
      </c>
      <c r="Y325" s="5">
        <v>517252</v>
      </c>
      <c r="Z325" s="7">
        <v>1</v>
      </c>
      <c r="AA325" t="s">
        <v>27839</v>
      </c>
      <c r="AB325" s="5">
        <v>517252</v>
      </c>
      <c r="AC325" t="s">
        <v>800</v>
      </c>
      <c r="AD325" s="17">
        <v>42212</v>
      </c>
      <c r="AE325" s="17">
        <v>42934</v>
      </c>
      <c r="AF325" s="17">
        <v>42212</v>
      </c>
      <c r="AG325" s="17">
        <v>43182</v>
      </c>
      <c r="AH325" s="17">
        <v>43182</v>
      </c>
      <c r="AI325" s="17"/>
      <c r="AJ325" s="5">
        <v>517252</v>
      </c>
      <c r="AK325" s="17">
        <v>43182</v>
      </c>
      <c r="AL325" t="s">
        <v>811</v>
      </c>
      <c r="AM325" t="s">
        <v>599</v>
      </c>
      <c r="AN325" s="17"/>
      <c r="AP325" t="s">
        <v>966</v>
      </c>
      <c r="AQ325" t="s">
        <v>970</v>
      </c>
      <c r="AR325" t="s">
        <v>28200</v>
      </c>
    </row>
    <row r="326" spans="2:44" ht="11" outlineLevel="1" x14ac:dyDescent="0.15">
      <c r="B326" t="s">
        <v>2816</v>
      </c>
      <c r="C326" t="s">
        <v>799</v>
      </c>
      <c r="D326" t="s">
        <v>799</v>
      </c>
      <c r="F326" t="s">
        <v>966</v>
      </c>
      <c r="H326" s="16">
        <v>1</v>
      </c>
      <c r="I326" t="s">
        <v>799</v>
      </c>
      <c r="J326" t="s">
        <v>2391</v>
      </c>
      <c r="K326" t="s">
        <v>2392</v>
      </c>
      <c r="L326" t="s">
        <v>27866</v>
      </c>
      <c r="M326" t="s">
        <v>744</v>
      </c>
      <c r="N326" t="s">
        <v>795</v>
      </c>
      <c r="O326" t="s">
        <v>826</v>
      </c>
      <c r="P326" t="s">
        <v>806</v>
      </c>
      <c r="Q326" t="s">
        <v>10430</v>
      </c>
      <c r="R326" t="s">
        <v>531</v>
      </c>
      <c r="S326" t="s">
        <v>636</v>
      </c>
      <c r="T326" s="16">
        <v>1</v>
      </c>
      <c r="U326" s="16">
        <v>0</v>
      </c>
      <c r="V326" s="16">
        <v>1</v>
      </c>
      <c r="W326" s="5">
        <v>513440</v>
      </c>
      <c r="X326" s="5">
        <v>513440</v>
      </c>
      <c r="Y326" s="5">
        <v>513440</v>
      </c>
      <c r="Z326" s="7">
        <v>1</v>
      </c>
      <c r="AA326" t="s">
        <v>27839</v>
      </c>
      <c r="AB326" s="5">
        <v>513440</v>
      </c>
      <c r="AC326" t="s">
        <v>800</v>
      </c>
      <c r="AD326" s="17">
        <v>45160</v>
      </c>
      <c r="AE326" s="17">
        <v>45160</v>
      </c>
      <c r="AF326" s="17">
        <v>45160</v>
      </c>
      <c r="AG326" s="17">
        <v>45425</v>
      </c>
      <c r="AH326" s="17">
        <v>45425</v>
      </c>
      <c r="AI326" s="17"/>
      <c r="AJ326" s="5">
        <v>513440</v>
      </c>
      <c r="AK326" s="17">
        <v>45425</v>
      </c>
      <c r="AL326" t="s">
        <v>811</v>
      </c>
      <c r="AM326" t="s">
        <v>599</v>
      </c>
      <c r="AN326" s="17"/>
      <c r="AP326" t="s">
        <v>966</v>
      </c>
      <c r="AQ326" t="s">
        <v>970</v>
      </c>
      <c r="AR326" t="s">
        <v>28201</v>
      </c>
    </row>
    <row r="327" spans="2:44" ht="11" outlineLevel="1" x14ac:dyDescent="0.15">
      <c r="B327" t="s">
        <v>2821</v>
      </c>
      <c r="C327" t="s">
        <v>799</v>
      </c>
      <c r="D327" t="s">
        <v>799</v>
      </c>
      <c r="F327" t="s">
        <v>966</v>
      </c>
      <c r="H327" s="16">
        <v>1</v>
      </c>
      <c r="I327" t="s">
        <v>799</v>
      </c>
      <c r="J327" t="s">
        <v>694</v>
      </c>
      <c r="K327" t="s">
        <v>1832</v>
      </c>
      <c r="L327" t="s">
        <v>28202</v>
      </c>
      <c r="M327" t="s">
        <v>757</v>
      </c>
      <c r="N327" t="s">
        <v>795</v>
      </c>
      <c r="O327" t="s">
        <v>825</v>
      </c>
      <c r="P327" t="s">
        <v>806</v>
      </c>
      <c r="Q327" t="s">
        <v>10430</v>
      </c>
      <c r="R327" t="s">
        <v>531</v>
      </c>
      <c r="S327" t="s">
        <v>636</v>
      </c>
      <c r="T327" s="16">
        <v>1</v>
      </c>
      <c r="U327" s="16">
        <v>0</v>
      </c>
      <c r="V327" s="16">
        <v>3</v>
      </c>
      <c r="W327" s="5">
        <v>508289</v>
      </c>
      <c r="X327" s="5">
        <v>508289</v>
      </c>
      <c r="Y327" s="5">
        <v>508289</v>
      </c>
      <c r="Z327" s="7">
        <v>1</v>
      </c>
      <c r="AA327" t="s">
        <v>27839</v>
      </c>
      <c r="AB327" s="5">
        <v>508289</v>
      </c>
      <c r="AC327" t="s">
        <v>800</v>
      </c>
      <c r="AD327" s="17">
        <v>44098</v>
      </c>
      <c r="AE327" s="17">
        <v>44474</v>
      </c>
      <c r="AF327" s="17">
        <v>44097</v>
      </c>
      <c r="AG327" s="17">
        <v>44512</v>
      </c>
      <c r="AH327" s="17">
        <v>44512</v>
      </c>
      <c r="AI327" s="17"/>
      <c r="AJ327" s="5">
        <v>508289</v>
      </c>
      <c r="AK327" s="17">
        <v>44512</v>
      </c>
      <c r="AL327" t="s">
        <v>811</v>
      </c>
      <c r="AM327" t="s">
        <v>599</v>
      </c>
      <c r="AN327" s="17"/>
      <c r="AP327" t="s">
        <v>966</v>
      </c>
      <c r="AQ327" t="s">
        <v>970</v>
      </c>
      <c r="AR327" t="s">
        <v>28203</v>
      </c>
    </row>
    <row r="328" spans="2:44" ht="11" outlineLevel="1" x14ac:dyDescent="0.15">
      <c r="B328" t="s">
        <v>2826</v>
      </c>
      <c r="C328" t="s">
        <v>799</v>
      </c>
      <c r="D328" t="s">
        <v>799</v>
      </c>
      <c r="F328" t="s">
        <v>966</v>
      </c>
      <c r="H328" s="16">
        <v>1</v>
      </c>
      <c r="I328" t="s">
        <v>799</v>
      </c>
      <c r="J328" t="s">
        <v>623</v>
      </c>
      <c r="K328" t="s">
        <v>2397</v>
      </c>
      <c r="L328" t="s">
        <v>28133</v>
      </c>
      <c r="M328" t="s">
        <v>738</v>
      </c>
      <c r="N328" t="s">
        <v>803</v>
      </c>
      <c r="O328" t="s">
        <v>825</v>
      </c>
      <c r="P328" t="s">
        <v>794</v>
      </c>
      <c r="Q328" t="s">
        <v>10430</v>
      </c>
      <c r="R328" t="s">
        <v>531</v>
      </c>
      <c r="S328" t="s">
        <v>636</v>
      </c>
      <c r="T328" s="16">
        <v>1</v>
      </c>
      <c r="U328" s="16">
        <v>0</v>
      </c>
      <c r="V328" s="16">
        <v>2</v>
      </c>
      <c r="W328" s="5">
        <v>505332</v>
      </c>
      <c r="X328" s="5">
        <v>505332</v>
      </c>
      <c r="Y328" s="5">
        <v>505332</v>
      </c>
      <c r="Z328" s="7">
        <v>1</v>
      </c>
      <c r="AA328" t="s">
        <v>27839</v>
      </c>
      <c r="AB328" s="5">
        <v>505332</v>
      </c>
      <c r="AC328" t="s">
        <v>800</v>
      </c>
      <c r="AD328" s="17">
        <v>45274</v>
      </c>
      <c r="AE328" s="17">
        <v>45303</v>
      </c>
      <c r="AF328" s="17">
        <v>45274</v>
      </c>
      <c r="AG328" s="17">
        <v>46219</v>
      </c>
      <c r="AH328" s="17">
        <v>46219</v>
      </c>
      <c r="AI328" s="17"/>
      <c r="AJ328" s="5">
        <v>505332</v>
      </c>
      <c r="AK328" s="17">
        <v>46219</v>
      </c>
      <c r="AL328" t="s">
        <v>811</v>
      </c>
      <c r="AM328" t="s">
        <v>599</v>
      </c>
      <c r="AN328" s="17"/>
      <c r="AP328" t="s">
        <v>966</v>
      </c>
      <c r="AQ328" t="s">
        <v>970</v>
      </c>
      <c r="AR328" t="s">
        <v>28204</v>
      </c>
    </row>
    <row r="329" spans="2:44" ht="11" outlineLevel="1" x14ac:dyDescent="0.15">
      <c r="B329" t="s">
        <v>2849</v>
      </c>
      <c r="C329" t="s">
        <v>799</v>
      </c>
      <c r="D329" t="s">
        <v>799</v>
      </c>
      <c r="F329" t="s">
        <v>966</v>
      </c>
      <c r="H329" s="16">
        <v>1</v>
      </c>
      <c r="I329" t="s">
        <v>799</v>
      </c>
      <c r="J329" t="s">
        <v>2850</v>
      </c>
      <c r="K329" t="s">
        <v>2851</v>
      </c>
      <c r="L329" t="s">
        <v>27866</v>
      </c>
      <c r="M329" t="s">
        <v>744</v>
      </c>
      <c r="N329" t="s">
        <v>795</v>
      </c>
      <c r="O329" t="s">
        <v>825</v>
      </c>
      <c r="P329" t="s">
        <v>806</v>
      </c>
      <c r="Q329" t="s">
        <v>10430</v>
      </c>
      <c r="R329" t="s">
        <v>531</v>
      </c>
      <c r="S329" t="s">
        <v>636</v>
      </c>
      <c r="T329" s="16">
        <v>1</v>
      </c>
      <c r="U329" s="16">
        <v>0</v>
      </c>
      <c r="V329" s="16">
        <v>3</v>
      </c>
      <c r="W329" s="5">
        <v>497462</v>
      </c>
      <c r="X329" s="5">
        <v>497462</v>
      </c>
      <c r="Y329" s="5">
        <v>497462</v>
      </c>
      <c r="Z329" s="7">
        <v>1</v>
      </c>
      <c r="AA329" t="s">
        <v>27839</v>
      </c>
      <c r="AB329" s="5">
        <v>497462</v>
      </c>
      <c r="AC329" t="s">
        <v>800</v>
      </c>
      <c r="AD329" s="17">
        <v>43909</v>
      </c>
      <c r="AE329" s="17">
        <v>44061</v>
      </c>
      <c r="AF329" s="17">
        <v>43908</v>
      </c>
      <c r="AG329" s="17">
        <v>44040</v>
      </c>
      <c r="AH329" s="17">
        <v>44040</v>
      </c>
      <c r="AI329" s="17"/>
      <c r="AJ329" s="5">
        <v>497462</v>
      </c>
      <c r="AK329" s="17">
        <v>44040</v>
      </c>
      <c r="AL329" t="s">
        <v>811</v>
      </c>
      <c r="AM329" t="s">
        <v>599</v>
      </c>
      <c r="AN329" s="17"/>
      <c r="AP329" t="s">
        <v>966</v>
      </c>
      <c r="AQ329" t="s">
        <v>970</v>
      </c>
      <c r="AR329" t="s">
        <v>28205</v>
      </c>
    </row>
    <row r="330" spans="2:44" ht="11" outlineLevel="1" x14ac:dyDescent="0.15">
      <c r="B330" t="s">
        <v>2854</v>
      </c>
      <c r="C330" t="s">
        <v>799</v>
      </c>
      <c r="D330" t="s">
        <v>799</v>
      </c>
      <c r="F330" t="s">
        <v>966</v>
      </c>
      <c r="H330" s="16">
        <v>1</v>
      </c>
      <c r="I330" t="s">
        <v>799</v>
      </c>
      <c r="J330" t="s">
        <v>608</v>
      </c>
      <c r="K330" t="s">
        <v>1184</v>
      </c>
      <c r="L330" t="s">
        <v>27866</v>
      </c>
      <c r="M330" t="s">
        <v>748</v>
      </c>
      <c r="N330" t="s">
        <v>795</v>
      </c>
      <c r="O330" t="s">
        <v>796</v>
      </c>
      <c r="P330" t="s">
        <v>806</v>
      </c>
      <c r="Q330" t="s">
        <v>10430</v>
      </c>
      <c r="R330" t="s">
        <v>531</v>
      </c>
      <c r="S330" t="s">
        <v>636</v>
      </c>
      <c r="T330" s="16">
        <v>1</v>
      </c>
      <c r="U330" s="16">
        <v>0</v>
      </c>
      <c r="V330" s="16">
        <v>1</v>
      </c>
      <c r="W330" s="5">
        <v>497249</v>
      </c>
      <c r="X330" s="5">
        <v>497249</v>
      </c>
      <c r="Y330" s="5">
        <v>497249</v>
      </c>
      <c r="Z330" s="7">
        <v>1</v>
      </c>
      <c r="AA330" t="s">
        <v>27839</v>
      </c>
      <c r="AB330" s="5">
        <v>497249</v>
      </c>
      <c r="AC330" t="s">
        <v>800</v>
      </c>
      <c r="AD330" s="17">
        <v>43314</v>
      </c>
      <c r="AE330" s="17">
        <v>43314</v>
      </c>
      <c r="AF330" s="17">
        <v>43313</v>
      </c>
      <c r="AG330" s="17">
        <v>43437</v>
      </c>
      <c r="AH330" s="17">
        <v>43437</v>
      </c>
      <c r="AI330" s="17"/>
      <c r="AJ330" s="5">
        <v>497249</v>
      </c>
      <c r="AK330" s="17">
        <v>43437</v>
      </c>
      <c r="AL330" t="s">
        <v>811</v>
      </c>
      <c r="AM330" t="s">
        <v>599</v>
      </c>
      <c r="AN330" s="17"/>
      <c r="AP330" t="s">
        <v>966</v>
      </c>
      <c r="AQ330" t="s">
        <v>970</v>
      </c>
      <c r="AR330" t="s">
        <v>28206</v>
      </c>
    </row>
    <row r="331" spans="2:44" ht="11" outlineLevel="1" x14ac:dyDescent="0.15">
      <c r="B331" t="s">
        <v>4448</v>
      </c>
      <c r="C331" t="s">
        <v>27838</v>
      </c>
      <c r="D331" t="s">
        <v>854</v>
      </c>
      <c r="E331" t="s">
        <v>807</v>
      </c>
      <c r="F331" t="s">
        <v>10430</v>
      </c>
      <c r="G331" t="s">
        <v>28207</v>
      </c>
      <c r="H331" s="16">
        <v>2</v>
      </c>
      <c r="I331" t="s">
        <v>809</v>
      </c>
      <c r="J331" t="s">
        <v>4124</v>
      </c>
      <c r="K331" t="s">
        <v>4125</v>
      </c>
      <c r="L331" t="s">
        <v>28019</v>
      </c>
      <c r="M331" t="s">
        <v>740</v>
      </c>
      <c r="N331" t="s">
        <v>795</v>
      </c>
      <c r="O331" t="s">
        <v>825</v>
      </c>
      <c r="P331" t="s">
        <v>806</v>
      </c>
      <c r="Q331" t="s">
        <v>10430</v>
      </c>
      <c r="R331" t="s">
        <v>531</v>
      </c>
      <c r="S331" t="s">
        <v>636</v>
      </c>
      <c r="T331" s="16">
        <v>10</v>
      </c>
      <c r="U331" s="16">
        <v>9</v>
      </c>
      <c r="V331" s="16">
        <v>32</v>
      </c>
      <c r="W331" s="5">
        <v>495359.8</v>
      </c>
      <c r="X331" s="5">
        <v>495359.8</v>
      </c>
      <c r="Y331" s="5">
        <v>272070.90000000002</v>
      </c>
      <c r="Z331" s="7">
        <v>1</v>
      </c>
      <c r="AA331" t="s">
        <v>27839</v>
      </c>
      <c r="AB331" s="5">
        <v>495359.8</v>
      </c>
      <c r="AC331" t="s">
        <v>800</v>
      </c>
      <c r="AD331" s="17">
        <v>42772</v>
      </c>
      <c r="AE331" s="17">
        <v>45915</v>
      </c>
      <c r="AF331" s="17">
        <v>42765</v>
      </c>
      <c r="AG331" s="17">
        <v>44656</v>
      </c>
      <c r="AH331" s="17">
        <v>44361</v>
      </c>
      <c r="AI331" s="17">
        <v>44656</v>
      </c>
      <c r="AJ331" s="5">
        <v>2000000</v>
      </c>
      <c r="AK331" s="17">
        <v>44656</v>
      </c>
      <c r="AL331" t="s">
        <v>855</v>
      </c>
      <c r="AM331" t="s">
        <v>666</v>
      </c>
      <c r="AN331" s="17">
        <v>44361</v>
      </c>
      <c r="AP331" t="s">
        <v>966</v>
      </c>
      <c r="AQ331" t="s">
        <v>970</v>
      </c>
      <c r="AR331" t="s">
        <v>28208</v>
      </c>
    </row>
    <row r="332" spans="2:44" ht="11" outlineLevel="1" x14ac:dyDescent="0.15">
      <c r="B332" t="s">
        <v>2862</v>
      </c>
      <c r="C332" t="s">
        <v>799</v>
      </c>
      <c r="D332" t="s">
        <v>799</v>
      </c>
      <c r="F332" t="s">
        <v>966</v>
      </c>
      <c r="H332" s="16">
        <v>1</v>
      </c>
      <c r="I332" t="s">
        <v>799</v>
      </c>
      <c r="J332" t="s">
        <v>676</v>
      </c>
      <c r="K332" t="s">
        <v>1579</v>
      </c>
      <c r="L332" t="s">
        <v>28043</v>
      </c>
      <c r="M332" t="s">
        <v>748</v>
      </c>
      <c r="N332" t="s">
        <v>795</v>
      </c>
      <c r="O332" t="s">
        <v>818</v>
      </c>
      <c r="P332" t="s">
        <v>806</v>
      </c>
      <c r="Q332" t="s">
        <v>10430</v>
      </c>
      <c r="R332" t="s">
        <v>531</v>
      </c>
      <c r="S332" t="s">
        <v>636</v>
      </c>
      <c r="T332" s="16">
        <v>1</v>
      </c>
      <c r="U332" s="16">
        <v>0</v>
      </c>
      <c r="V332" s="16">
        <v>1</v>
      </c>
      <c r="W332" s="5">
        <v>495271.5</v>
      </c>
      <c r="X332" s="5">
        <v>495271.5</v>
      </c>
      <c r="Y332" s="5">
        <v>495271.5</v>
      </c>
      <c r="Z332" s="7">
        <v>1</v>
      </c>
      <c r="AA332" t="s">
        <v>27839</v>
      </c>
      <c r="AB332" s="5">
        <v>495271.5</v>
      </c>
      <c r="AC332" t="s">
        <v>800</v>
      </c>
      <c r="AD332" s="17">
        <v>45387</v>
      </c>
      <c r="AE332" s="17">
        <v>45387</v>
      </c>
      <c r="AF332" s="17">
        <v>45386</v>
      </c>
      <c r="AG332" s="17">
        <v>45418</v>
      </c>
      <c r="AH332" s="17">
        <v>45418</v>
      </c>
      <c r="AI332" s="17"/>
      <c r="AJ332" s="5">
        <v>495271.5</v>
      </c>
      <c r="AK332" s="17">
        <v>45418</v>
      </c>
      <c r="AL332" t="s">
        <v>811</v>
      </c>
      <c r="AM332" t="s">
        <v>599</v>
      </c>
      <c r="AN332" s="17"/>
      <c r="AP332" t="s">
        <v>966</v>
      </c>
      <c r="AQ332" t="s">
        <v>970</v>
      </c>
      <c r="AR332" t="s">
        <v>28209</v>
      </c>
    </row>
    <row r="333" spans="2:44" ht="11" outlineLevel="1" x14ac:dyDescent="0.15">
      <c r="B333" t="s">
        <v>2873</v>
      </c>
      <c r="C333" t="s">
        <v>799</v>
      </c>
      <c r="D333" t="s">
        <v>799</v>
      </c>
      <c r="F333" t="s">
        <v>966</v>
      </c>
      <c r="H333" s="16">
        <v>1</v>
      </c>
      <c r="I333" t="s">
        <v>799</v>
      </c>
      <c r="J333" t="s">
        <v>618</v>
      </c>
      <c r="K333" t="s">
        <v>2019</v>
      </c>
      <c r="L333" t="s">
        <v>28085</v>
      </c>
      <c r="M333" t="s">
        <v>740</v>
      </c>
      <c r="N333" t="s">
        <v>795</v>
      </c>
      <c r="O333" t="s">
        <v>825</v>
      </c>
      <c r="P333" t="s">
        <v>806</v>
      </c>
      <c r="Q333" t="s">
        <v>10430</v>
      </c>
      <c r="R333" t="s">
        <v>531</v>
      </c>
      <c r="S333" t="s">
        <v>636</v>
      </c>
      <c r="T333" s="16">
        <v>1</v>
      </c>
      <c r="U333" s="16">
        <v>0</v>
      </c>
      <c r="V333" s="16">
        <v>4</v>
      </c>
      <c r="W333" s="5">
        <v>493521.31</v>
      </c>
      <c r="X333" s="5">
        <v>493521.31</v>
      </c>
      <c r="Y333" s="5">
        <v>1030875.67</v>
      </c>
      <c r="Z333" s="7">
        <v>1</v>
      </c>
      <c r="AA333" t="s">
        <v>27839</v>
      </c>
      <c r="AB333" s="5">
        <v>493521.31</v>
      </c>
      <c r="AC333" t="s">
        <v>800</v>
      </c>
      <c r="AD333" s="17">
        <v>45800</v>
      </c>
      <c r="AE333" s="17">
        <v>46045</v>
      </c>
      <c r="AF333" s="17">
        <v>45799</v>
      </c>
      <c r="AG333" s="17">
        <v>46108</v>
      </c>
      <c r="AH333" s="17">
        <v>46108</v>
      </c>
      <c r="AI333" s="17"/>
      <c r="AJ333" s="5">
        <v>493521.31</v>
      </c>
      <c r="AK333" s="17">
        <v>46108</v>
      </c>
      <c r="AL333" t="s">
        <v>811</v>
      </c>
      <c r="AM333" t="s">
        <v>599</v>
      </c>
      <c r="AN333" s="17"/>
      <c r="AP333" t="s">
        <v>966</v>
      </c>
      <c r="AQ333" t="s">
        <v>970</v>
      </c>
      <c r="AR333" t="s">
        <v>28210</v>
      </c>
    </row>
    <row r="334" spans="2:44" ht="11" outlineLevel="1" x14ac:dyDescent="0.15">
      <c r="B334" t="s">
        <v>2876</v>
      </c>
      <c r="C334" t="s">
        <v>799</v>
      </c>
      <c r="D334" t="s">
        <v>799</v>
      </c>
      <c r="F334" t="s">
        <v>966</v>
      </c>
      <c r="H334" s="16">
        <v>1</v>
      </c>
      <c r="I334" t="s">
        <v>799</v>
      </c>
      <c r="J334" t="s">
        <v>678</v>
      </c>
      <c r="K334" t="s">
        <v>1644</v>
      </c>
      <c r="L334" t="s">
        <v>27861</v>
      </c>
      <c r="M334" t="s">
        <v>748</v>
      </c>
      <c r="N334" t="s">
        <v>795</v>
      </c>
      <c r="O334" t="s">
        <v>804</v>
      </c>
      <c r="P334" t="s">
        <v>806</v>
      </c>
      <c r="Q334" t="s">
        <v>10430</v>
      </c>
      <c r="R334" t="s">
        <v>531</v>
      </c>
      <c r="S334" t="s">
        <v>636</v>
      </c>
      <c r="T334" s="16">
        <v>1</v>
      </c>
      <c r="U334" s="16">
        <v>0</v>
      </c>
      <c r="V334" s="16">
        <v>2</v>
      </c>
      <c r="W334" s="5">
        <v>492408</v>
      </c>
      <c r="X334" s="5">
        <v>492408</v>
      </c>
      <c r="Y334" s="5">
        <v>492408</v>
      </c>
      <c r="Z334" s="7">
        <v>1</v>
      </c>
      <c r="AA334" t="s">
        <v>27839</v>
      </c>
      <c r="AB334" s="5">
        <v>492408</v>
      </c>
      <c r="AC334" t="s">
        <v>800</v>
      </c>
      <c r="AD334" s="17">
        <v>44302</v>
      </c>
      <c r="AE334" s="17">
        <v>44337</v>
      </c>
      <c r="AF334" s="17">
        <v>44302</v>
      </c>
      <c r="AG334" s="17">
        <v>44307</v>
      </c>
      <c r="AH334" s="17">
        <v>44307</v>
      </c>
      <c r="AI334" s="17"/>
      <c r="AJ334" s="5">
        <v>572708</v>
      </c>
      <c r="AK334" s="17">
        <v>44307</v>
      </c>
      <c r="AL334" t="s">
        <v>811</v>
      </c>
      <c r="AM334" t="s">
        <v>599</v>
      </c>
      <c r="AN334" s="17"/>
      <c r="AP334" t="s">
        <v>966</v>
      </c>
      <c r="AQ334" t="s">
        <v>970</v>
      </c>
      <c r="AR334" t="s">
        <v>28211</v>
      </c>
    </row>
    <row r="335" spans="2:44" ht="11" outlineLevel="1" x14ac:dyDescent="0.15">
      <c r="B335" t="s">
        <v>2894</v>
      </c>
      <c r="C335" t="s">
        <v>799</v>
      </c>
      <c r="D335" t="s">
        <v>799</v>
      </c>
      <c r="F335" t="s">
        <v>966</v>
      </c>
      <c r="H335" s="16">
        <v>1</v>
      </c>
      <c r="I335" t="s">
        <v>799</v>
      </c>
      <c r="J335" t="s">
        <v>2895</v>
      </c>
      <c r="K335" t="s">
        <v>2896</v>
      </c>
      <c r="L335" t="s">
        <v>27841</v>
      </c>
      <c r="M335" t="s">
        <v>750</v>
      </c>
      <c r="N335" t="s">
        <v>795</v>
      </c>
      <c r="O335" t="s">
        <v>804</v>
      </c>
      <c r="P335" t="s">
        <v>859</v>
      </c>
      <c r="Q335" t="s">
        <v>10430</v>
      </c>
      <c r="R335" t="s">
        <v>531</v>
      </c>
      <c r="S335" t="s">
        <v>636</v>
      </c>
      <c r="T335" s="16">
        <v>1</v>
      </c>
      <c r="U335" s="16">
        <v>0</v>
      </c>
      <c r="V335" s="16">
        <v>3</v>
      </c>
      <c r="W335" s="5">
        <v>485523.36</v>
      </c>
      <c r="X335" s="5">
        <v>485523.36</v>
      </c>
      <c r="Y335" s="5">
        <v>485523.36</v>
      </c>
      <c r="Z335" s="7">
        <v>1</v>
      </c>
      <c r="AA335" t="s">
        <v>27839</v>
      </c>
      <c r="AB335" s="5">
        <v>485523.36</v>
      </c>
      <c r="AC335" t="s">
        <v>800</v>
      </c>
      <c r="AD335" s="17">
        <v>40525</v>
      </c>
      <c r="AE335" s="17">
        <v>42599</v>
      </c>
      <c r="AF335" s="17">
        <v>40525</v>
      </c>
      <c r="AG335" s="17">
        <v>40596</v>
      </c>
      <c r="AH335" s="17">
        <v>40596</v>
      </c>
      <c r="AI335" s="17"/>
      <c r="AJ335" s="5">
        <v>485523.36</v>
      </c>
      <c r="AK335" s="17">
        <v>40596</v>
      </c>
      <c r="AL335" t="s">
        <v>811</v>
      </c>
      <c r="AM335" t="s">
        <v>599</v>
      </c>
      <c r="AN335" s="17"/>
      <c r="AP335" t="s">
        <v>966</v>
      </c>
      <c r="AQ335" t="s">
        <v>970</v>
      </c>
      <c r="AR335" t="s">
        <v>28212</v>
      </c>
    </row>
    <row r="336" spans="2:44" ht="11" outlineLevel="1" x14ac:dyDescent="0.15">
      <c r="B336" t="s">
        <v>2904</v>
      </c>
      <c r="C336" t="s">
        <v>799</v>
      </c>
      <c r="D336" t="s">
        <v>799</v>
      </c>
      <c r="F336" t="s">
        <v>966</v>
      </c>
      <c r="H336" s="16">
        <v>1</v>
      </c>
      <c r="I336" t="s">
        <v>799</v>
      </c>
      <c r="J336" t="s">
        <v>2850</v>
      </c>
      <c r="K336" t="s">
        <v>2851</v>
      </c>
      <c r="L336" t="s">
        <v>27866</v>
      </c>
      <c r="M336" t="s">
        <v>744</v>
      </c>
      <c r="N336" t="s">
        <v>795</v>
      </c>
      <c r="O336" t="s">
        <v>825</v>
      </c>
      <c r="P336" t="s">
        <v>806</v>
      </c>
      <c r="Q336" t="s">
        <v>10430</v>
      </c>
      <c r="R336" t="s">
        <v>531</v>
      </c>
      <c r="S336" t="s">
        <v>636</v>
      </c>
      <c r="T336" s="16">
        <v>1</v>
      </c>
      <c r="U336" s="16">
        <v>0</v>
      </c>
      <c r="V336" s="16">
        <v>4</v>
      </c>
      <c r="W336" s="5">
        <v>482060</v>
      </c>
      <c r="X336" s="5">
        <v>482060</v>
      </c>
      <c r="Y336" s="5">
        <v>482060</v>
      </c>
      <c r="Z336" s="7">
        <v>1</v>
      </c>
      <c r="AA336" t="s">
        <v>27839</v>
      </c>
      <c r="AB336" s="5">
        <v>482060</v>
      </c>
      <c r="AC336" t="s">
        <v>800</v>
      </c>
      <c r="AD336" s="17">
        <v>43909</v>
      </c>
      <c r="AE336" s="17">
        <v>44007</v>
      </c>
      <c r="AF336" s="17">
        <v>43908</v>
      </c>
      <c r="AG336" s="17">
        <v>43998</v>
      </c>
      <c r="AH336" s="17">
        <v>43998</v>
      </c>
      <c r="AI336" s="17"/>
      <c r="AJ336" s="5">
        <v>482060</v>
      </c>
      <c r="AK336" s="17">
        <v>43998</v>
      </c>
      <c r="AL336" t="s">
        <v>811</v>
      </c>
      <c r="AM336" t="s">
        <v>599</v>
      </c>
      <c r="AN336" s="17"/>
      <c r="AP336" t="s">
        <v>966</v>
      </c>
      <c r="AQ336" t="s">
        <v>970</v>
      </c>
      <c r="AR336" t="s">
        <v>28213</v>
      </c>
    </row>
    <row r="337" spans="2:44" ht="11" outlineLevel="1" x14ac:dyDescent="0.15">
      <c r="B337" t="s">
        <v>2912</v>
      </c>
      <c r="C337" t="s">
        <v>799</v>
      </c>
      <c r="D337" t="s">
        <v>799</v>
      </c>
      <c r="F337" t="s">
        <v>966</v>
      </c>
      <c r="H337" s="16">
        <v>1</v>
      </c>
      <c r="I337" t="s">
        <v>799</v>
      </c>
      <c r="J337" t="s">
        <v>2913</v>
      </c>
      <c r="K337" t="s">
        <v>2914</v>
      </c>
      <c r="L337" t="s">
        <v>28214</v>
      </c>
      <c r="M337" t="s">
        <v>737</v>
      </c>
      <c r="N337" t="s">
        <v>803</v>
      </c>
      <c r="O337" t="s">
        <v>796</v>
      </c>
      <c r="P337" t="s">
        <v>802</v>
      </c>
      <c r="Q337" t="s">
        <v>10430</v>
      </c>
      <c r="R337" t="s">
        <v>531</v>
      </c>
      <c r="S337" t="s">
        <v>636</v>
      </c>
      <c r="T337" s="16">
        <v>1</v>
      </c>
      <c r="U337" s="16">
        <v>0</v>
      </c>
      <c r="V337" s="16">
        <v>3</v>
      </c>
      <c r="W337" s="5">
        <v>480000</v>
      </c>
      <c r="X337" s="5">
        <v>480000</v>
      </c>
      <c r="Y337" s="5">
        <v>480000</v>
      </c>
      <c r="Z337" s="7">
        <v>1</v>
      </c>
      <c r="AA337" t="s">
        <v>27839</v>
      </c>
      <c r="AB337" s="5">
        <v>480000</v>
      </c>
      <c r="AC337" t="s">
        <v>800</v>
      </c>
      <c r="AD337" s="17">
        <v>44001</v>
      </c>
      <c r="AE337" s="17">
        <v>44229</v>
      </c>
      <c r="AF337" s="17">
        <v>43992</v>
      </c>
      <c r="AG337" s="17">
        <v>44204</v>
      </c>
      <c r="AH337" s="17">
        <v>44204</v>
      </c>
      <c r="AI337" s="17"/>
      <c r="AJ337" s="5">
        <v>480000</v>
      </c>
      <c r="AK337" s="17">
        <v>44204</v>
      </c>
      <c r="AL337" t="s">
        <v>811</v>
      </c>
      <c r="AM337" t="s">
        <v>599</v>
      </c>
      <c r="AN337" s="17"/>
      <c r="AP337" t="s">
        <v>966</v>
      </c>
      <c r="AQ337" t="s">
        <v>970</v>
      </c>
      <c r="AR337" t="s">
        <v>28215</v>
      </c>
    </row>
    <row r="338" spans="2:44" ht="11" outlineLevel="1" x14ac:dyDescent="0.15">
      <c r="B338" t="s">
        <v>2917</v>
      </c>
      <c r="C338" t="s">
        <v>799</v>
      </c>
      <c r="D338" t="s">
        <v>799</v>
      </c>
      <c r="F338" t="s">
        <v>966</v>
      </c>
      <c r="H338" s="16">
        <v>1</v>
      </c>
      <c r="I338" t="s">
        <v>799</v>
      </c>
      <c r="J338" t="s">
        <v>624</v>
      </c>
      <c r="K338" t="s">
        <v>2918</v>
      </c>
      <c r="L338" t="s">
        <v>27866</v>
      </c>
      <c r="M338" t="s">
        <v>738</v>
      </c>
      <c r="N338" t="s">
        <v>803</v>
      </c>
      <c r="O338" t="s">
        <v>825</v>
      </c>
      <c r="P338" t="s">
        <v>794</v>
      </c>
      <c r="Q338" t="s">
        <v>10430</v>
      </c>
      <c r="R338" t="s">
        <v>531</v>
      </c>
      <c r="S338" t="s">
        <v>636</v>
      </c>
      <c r="T338" s="16">
        <v>1</v>
      </c>
      <c r="U338" s="16">
        <v>0</v>
      </c>
      <c r="V338" s="16">
        <v>4</v>
      </c>
      <c r="W338" s="5">
        <v>478115.56</v>
      </c>
      <c r="X338" s="5">
        <v>478115.56</v>
      </c>
      <c r="Y338" s="5">
        <v>478115.56</v>
      </c>
      <c r="Z338" s="7">
        <v>1</v>
      </c>
      <c r="AA338" t="s">
        <v>27839</v>
      </c>
      <c r="AB338" s="5">
        <v>478115.56</v>
      </c>
      <c r="AC338" t="s">
        <v>800</v>
      </c>
      <c r="AD338" s="17">
        <v>44265</v>
      </c>
      <c r="AE338" s="17">
        <v>44757</v>
      </c>
      <c r="AF338" s="17">
        <v>44263</v>
      </c>
      <c r="AG338" s="17">
        <v>44895</v>
      </c>
      <c r="AH338" s="17">
        <v>44895</v>
      </c>
      <c r="AI338" s="17"/>
      <c r="AJ338" s="5">
        <v>478115.56</v>
      </c>
      <c r="AK338" s="17">
        <v>44895</v>
      </c>
      <c r="AL338" t="s">
        <v>811</v>
      </c>
      <c r="AM338" t="s">
        <v>599</v>
      </c>
      <c r="AN338" s="17"/>
      <c r="AP338" t="s">
        <v>966</v>
      </c>
      <c r="AQ338" t="s">
        <v>970</v>
      </c>
      <c r="AR338" t="s">
        <v>28216</v>
      </c>
    </row>
    <row r="339" spans="2:44" ht="11" outlineLevel="1" x14ac:dyDescent="0.15">
      <c r="B339" t="s">
        <v>4870</v>
      </c>
      <c r="C339" t="s">
        <v>27838</v>
      </c>
      <c r="D339" t="s">
        <v>854</v>
      </c>
      <c r="E339" t="s">
        <v>807</v>
      </c>
      <c r="F339" t="s">
        <v>10430</v>
      </c>
      <c r="G339" t="s">
        <v>28207</v>
      </c>
      <c r="H339" s="16">
        <v>2</v>
      </c>
      <c r="I339" t="s">
        <v>815</v>
      </c>
      <c r="J339" t="s">
        <v>3091</v>
      </c>
      <c r="K339" t="s">
        <v>3092</v>
      </c>
      <c r="L339" t="s">
        <v>28019</v>
      </c>
      <c r="M339" t="s">
        <v>740</v>
      </c>
      <c r="N339" t="s">
        <v>795</v>
      </c>
      <c r="O339" t="s">
        <v>825</v>
      </c>
      <c r="P339" t="s">
        <v>806</v>
      </c>
      <c r="Q339" t="s">
        <v>10430</v>
      </c>
      <c r="R339" t="s">
        <v>531</v>
      </c>
      <c r="S339" t="s">
        <v>636</v>
      </c>
      <c r="T339" s="16">
        <v>9</v>
      </c>
      <c r="U339" s="16">
        <v>8</v>
      </c>
      <c r="V339" s="16">
        <v>27</v>
      </c>
      <c r="W339" s="5">
        <v>477069.03</v>
      </c>
      <c r="X339" s="5">
        <v>477069.03</v>
      </c>
      <c r="Y339" s="5">
        <v>254100</v>
      </c>
      <c r="Z339" s="7">
        <v>1</v>
      </c>
      <c r="AA339" t="s">
        <v>27839</v>
      </c>
      <c r="AB339" s="5">
        <v>477069.03</v>
      </c>
      <c r="AC339" t="s">
        <v>800</v>
      </c>
      <c r="AD339" s="17">
        <v>42772</v>
      </c>
      <c r="AE339" s="17">
        <v>45911</v>
      </c>
      <c r="AF339" s="17">
        <v>42772</v>
      </c>
      <c r="AG339" s="17">
        <v>45051</v>
      </c>
      <c r="AH339" s="17">
        <v>45051</v>
      </c>
      <c r="AI339" s="17">
        <v>44656</v>
      </c>
      <c r="AJ339" s="5">
        <v>3000000</v>
      </c>
      <c r="AK339" s="17">
        <v>44656</v>
      </c>
      <c r="AL339" t="s">
        <v>855</v>
      </c>
      <c r="AM339" t="s">
        <v>666</v>
      </c>
      <c r="AN339" s="17">
        <v>45051</v>
      </c>
      <c r="AP339" t="s">
        <v>966</v>
      </c>
      <c r="AQ339" t="s">
        <v>970</v>
      </c>
      <c r="AR339" t="s">
        <v>28217</v>
      </c>
    </row>
    <row r="340" spans="2:44" ht="11" outlineLevel="1" x14ac:dyDescent="0.15">
      <c r="B340" t="s">
        <v>4131</v>
      </c>
      <c r="C340" t="s">
        <v>27838</v>
      </c>
      <c r="D340" t="s">
        <v>797</v>
      </c>
      <c r="E340" t="s">
        <v>798</v>
      </c>
      <c r="F340" t="s">
        <v>966</v>
      </c>
      <c r="H340" s="16">
        <v>1</v>
      </c>
      <c r="I340" t="s">
        <v>799</v>
      </c>
      <c r="J340" t="s">
        <v>4132</v>
      </c>
      <c r="K340" t="s">
        <v>4133</v>
      </c>
      <c r="L340" t="s">
        <v>27866</v>
      </c>
      <c r="M340" t="s">
        <v>740</v>
      </c>
      <c r="N340" t="s">
        <v>795</v>
      </c>
      <c r="O340" t="s">
        <v>825</v>
      </c>
      <c r="P340" t="s">
        <v>806</v>
      </c>
      <c r="Q340" t="s">
        <v>10430</v>
      </c>
      <c r="R340" t="s">
        <v>531</v>
      </c>
      <c r="S340" t="s">
        <v>636</v>
      </c>
      <c r="T340" s="16">
        <v>6</v>
      </c>
      <c r="U340" s="16">
        <v>5</v>
      </c>
      <c r="V340" s="16">
        <v>9</v>
      </c>
      <c r="W340" s="5">
        <v>475729.96</v>
      </c>
      <c r="X340" s="5">
        <v>475729.96</v>
      </c>
      <c r="Y340" s="5">
        <v>475729.96</v>
      </c>
      <c r="Z340" s="7">
        <v>1</v>
      </c>
      <c r="AA340" t="s">
        <v>27839</v>
      </c>
      <c r="AB340" s="5">
        <v>475729.96</v>
      </c>
      <c r="AC340" t="s">
        <v>800</v>
      </c>
      <c r="AD340" s="17">
        <v>42213</v>
      </c>
      <c r="AE340" s="17">
        <v>42801</v>
      </c>
      <c r="AF340" s="17">
        <v>42052</v>
      </c>
      <c r="AG340" s="17">
        <v>43871</v>
      </c>
      <c r="AH340" s="17">
        <v>43871</v>
      </c>
      <c r="AI340" s="17">
        <v>43871</v>
      </c>
      <c r="AJ340" s="5">
        <v>1250000</v>
      </c>
      <c r="AK340" s="17">
        <v>43871</v>
      </c>
      <c r="AL340" t="s">
        <v>801</v>
      </c>
      <c r="AM340" t="s">
        <v>599</v>
      </c>
      <c r="AN340" s="17">
        <v>42832</v>
      </c>
      <c r="AP340" t="s">
        <v>10430</v>
      </c>
      <c r="AQ340" t="s">
        <v>970</v>
      </c>
      <c r="AR340" t="s">
        <v>28218</v>
      </c>
    </row>
    <row r="341" spans="2:44" ht="11" outlineLevel="1" x14ac:dyDescent="0.15">
      <c r="B341" t="s">
        <v>867</v>
      </c>
      <c r="C341" t="s">
        <v>799</v>
      </c>
      <c r="D341" t="s">
        <v>799</v>
      </c>
      <c r="F341" t="s">
        <v>966</v>
      </c>
      <c r="H341" s="16">
        <v>1</v>
      </c>
      <c r="I341" t="s">
        <v>799</v>
      </c>
      <c r="J341" t="s">
        <v>682</v>
      </c>
      <c r="K341" t="s">
        <v>1729</v>
      </c>
      <c r="L341" t="s">
        <v>27914</v>
      </c>
      <c r="M341" t="s">
        <v>740</v>
      </c>
      <c r="N341" t="s">
        <v>795</v>
      </c>
      <c r="O341" t="s">
        <v>825</v>
      </c>
      <c r="P341" t="s">
        <v>806</v>
      </c>
      <c r="Q341" t="s">
        <v>10430</v>
      </c>
      <c r="R341" t="s">
        <v>531</v>
      </c>
      <c r="S341" t="s">
        <v>636</v>
      </c>
      <c r="T341" s="16">
        <v>1</v>
      </c>
      <c r="U341" s="16">
        <v>0</v>
      </c>
      <c r="V341" s="16">
        <v>5</v>
      </c>
      <c r="W341" s="5">
        <v>471678.12</v>
      </c>
      <c r="X341" s="5">
        <v>471678.12</v>
      </c>
      <c r="Y341" s="5">
        <v>471678.12</v>
      </c>
      <c r="Z341" s="7">
        <v>1</v>
      </c>
      <c r="AA341" t="s">
        <v>27839</v>
      </c>
      <c r="AB341" s="5">
        <v>471678.12</v>
      </c>
      <c r="AC341" t="s">
        <v>800</v>
      </c>
      <c r="AD341" s="17">
        <v>44826</v>
      </c>
      <c r="AE341" s="17">
        <v>45461</v>
      </c>
      <c r="AF341" s="17">
        <v>44826</v>
      </c>
      <c r="AG341" s="17">
        <v>45088</v>
      </c>
      <c r="AH341" s="17">
        <v>45088</v>
      </c>
      <c r="AI341" s="17"/>
      <c r="AJ341" s="5">
        <v>500202.1</v>
      </c>
      <c r="AK341" s="17">
        <v>45088</v>
      </c>
      <c r="AL341" t="s">
        <v>811</v>
      </c>
      <c r="AM341" t="s">
        <v>599</v>
      </c>
      <c r="AN341" s="17"/>
      <c r="AP341" t="s">
        <v>966</v>
      </c>
      <c r="AQ341" t="s">
        <v>970</v>
      </c>
      <c r="AR341" t="s">
        <v>28219</v>
      </c>
    </row>
    <row r="342" spans="2:44" ht="11" outlineLevel="1" x14ac:dyDescent="0.15">
      <c r="B342" t="s">
        <v>2933</v>
      </c>
      <c r="C342" t="s">
        <v>799</v>
      </c>
      <c r="D342" t="s">
        <v>799</v>
      </c>
      <c r="F342" t="s">
        <v>966</v>
      </c>
      <c r="H342" s="16">
        <v>1</v>
      </c>
      <c r="I342" t="s">
        <v>799</v>
      </c>
      <c r="J342" t="s">
        <v>2441</v>
      </c>
      <c r="K342" t="s">
        <v>2442</v>
      </c>
      <c r="L342" t="s">
        <v>27902</v>
      </c>
      <c r="M342" t="s">
        <v>740</v>
      </c>
      <c r="N342" t="s">
        <v>795</v>
      </c>
      <c r="O342" t="s">
        <v>825</v>
      </c>
      <c r="P342" t="s">
        <v>806</v>
      </c>
      <c r="Q342" t="s">
        <v>10430</v>
      </c>
      <c r="R342" t="s">
        <v>531</v>
      </c>
      <c r="S342" t="s">
        <v>636</v>
      </c>
      <c r="T342" s="16">
        <v>1</v>
      </c>
      <c r="U342" s="16">
        <v>0</v>
      </c>
      <c r="V342" s="16">
        <v>7</v>
      </c>
      <c r="W342" s="5">
        <v>466302.71</v>
      </c>
      <c r="X342" s="5">
        <v>466302.71</v>
      </c>
      <c r="Y342" s="5">
        <v>466302.71</v>
      </c>
      <c r="Z342" s="7">
        <v>1</v>
      </c>
      <c r="AA342" t="s">
        <v>27839</v>
      </c>
      <c r="AB342" s="5">
        <v>466302.71</v>
      </c>
      <c r="AC342" t="s">
        <v>800</v>
      </c>
      <c r="AD342" s="17">
        <v>44462</v>
      </c>
      <c r="AE342" s="17">
        <v>45450</v>
      </c>
      <c r="AF342" s="17">
        <v>44462</v>
      </c>
      <c r="AG342" s="17">
        <v>44819</v>
      </c>
      <c r="AH342" s="17">
        <v>44819</v>
      </c>
      <c r="AI342" s="17"/>
      <c r="AJ342" s="5">
        <v>469983.41</v>
      </c>
      <c r="AK342" s="17">
        <v>44819</v>
      </c>
      <c r="AL342" t="s">
        <v>811</v>
      </c>
      <c r="AM342" t="s">
        <v>599</v>
      </c>
      <c r="AN342" s="17"/>
      <c r="AP342" t="s">
        <v>966</v>
      </c>
      <c r="AQ342" t="s">
        <v>970</v>
      </c>
      <c r="AR342" t="s">
        <v>28220</v>
      </c>
    </row>
    <row r="343" spans="2:44" ht="11" outlineLevel="1" x14ac:dyDescent="0.15">
      <c r="B343" t="s">
        <v>2936</v>
      </c>
      <c r="C343" t="s">
        <v>799</v>
      </c>
      <c r="D343" t="s">
        <v>799</v>
      </c>
      <c r="F343" t="s">
        <v>966</v>
      </c>
      <c r="H343" s="16">
        <v>1</v>
      </c>
      <c r="I343" t="s">
        <v>799</v>
      </c>
      <c r="J343" t="s">
        <v>648</v>
      </c>
      <c r="K343" t="s">
        <v>1142</v>
      </c>
      <c r="L343" t="s">
        <v>28041</v>
      </c>
      <c r="M343" t="s">
        <v>759</v>
      </c>
      <c r="N343" t="s">
        <v>795</v>
      </c>
      <c r="O343" t="s">
        <v>825</v>
      </c>
      <c r="P343" t="s">
        <v>841</v>
      </c>
      <c r="Q343" t="s">
        <v>10430</v>
      </c>
      <c r="R343" t="s">
        <v>531</v>
      </c>
      <c r="S343" t="s">
        <v>636</v>
      </c>
      <c r="T343" s="16">
        <v>1</v>
      </c>
      <c r="U343" s="16">
        <v>0</v>
      </c>
      <c r="V343" s="16">
        <v>1</v>
      </c>
      <c r="W343" s="5">
        <v>464970</v>
      </c>
      <c r="X343" s="5">
        <v>464970</v>
      </c>
      <c r="Y343" s="5">
        <v>464970</v>
      </c>
      <c r="Z343" s="7">
        <v>1</v>
      </c>
      <c r="AA343" t="s">
        <v>27839</v>
      </c>
      <c r="AB343" s="5">
        <v>464970</v>
      </c>
      <c r="AC343" t="s">
        <v>800</v>
      </c>
      <c r="AD343" s="17">
        <v>44364</v>
      </c>
      <c r="AE343" s="17">
        <v>44364</v>
      </c>
      <c r="AF343" s="17">
        <v>44364</v>
      </c>
      <c r="AG343" s="17">
        <v>44538</v>
      </c>
      <c r="AH343" s="17">
        <v>44538</v>
      </c>
      <c r="AI343" s="17"/>
      <c r="AJ343" s="5">
        <v>464970</v>
      </c>
      <c r="AK343" s="17">
        <v>44538</v>
      </c>
      <c r="AL343" t="s">
        <v>811</v>
      </c>
      <c r="AM343" t="s">
        <v>599</v>
      </c>
      <c r="AN343" s="17"/>
      <c r="AP343" t="s">
        <v>966</v>
      </c>
      <c r="AQ343" t="s">
        <v>970</v>
      </c>
      <c r="AR343" t="s">
        <v>28221</v>
      </c>
    </row>
    <row r="344" spans="2:44" ht="11" outlineLevel="1" x14ac:dyDescent="0.15">
      <c r="B344" t="s">
        <v>2939</v>
      </c>
      <c r="C344" t="s">
        <v>799</v>
      </c>
      <c r="D344" t="s">
        <v>799</v>
      </c>
      <c r="F344" t="s">
        <v>966</v>
      </c>
      <c r="H344" s="16">
        <v>1</v>
      </c>
      <c r="I344" t="s">
        <v>799</v>
      </c>
      <c r="J344" t="s">
        <v>2940</v>
      </c>
      <c r="K344" t="s">
        <v>2941</v>
      </c>
      <c r="L344" t="s">
        <v>27866</v>
      </c>
      <c r="M344" t="s">
        <v>748</v>
      </c>
      <c r="N344" t="s">
        <v>795</v>
      </c>
      <c r="O344" t="s">
        <v>825</v>
      </c>
      <c r="P344" t="s">
        <v>806</v>
      </c>
      <c r="Q344" t="s">
        <v>10430</v>
      </c>
      <c r="R344" t="s">
        <v>531</v>
      </c>
      <c r="S344" t="s">
        <v>636</v>
      </c>
      <c r="T344" s="16">
        <v>1</v>
      </c>
      <c r="U344" s="16">
        <v>0</v>
      </c>
      <c r="V344" s="16">
        <v>2</v>
      </c>
      <c r="W344" s="5">
        <v>464408.54</v>
      </c>
      <c r="X344" s="5">
        <v>464408.54</v>
      </c>
      <c r="Y344" s="5">
        <v>464408.54</v>
      </c>
      <c r="Z344" s="7">
        <v>1</v>
      </c>
      <c r="AA344" t="s">
        <v>27839</v>
      </c>
      <c r="AB344" s="5">
        <v>464408.54</v>
      </c>
      <c r="AC344" t="s">
        <v>800</v>
      </c>
      <c r="AD344" s="17">
        <v>45406</v>
      </c>
      <c r="AE344" s="17">
        <v>45481</v>
      </c>
      <c r="AF344" s="17">
        <v>45406</v>
      </c>
      <c r="AG344" s="17">
        <v>45716</v>
      </c>
      <c r="AH344" s="17">
        <v>45716</v>
      </c>
      <c r="AI344" s="17"/>
      <c r="AJ344" s="5">
        <v>464408.54</v>
      </c>
      <c r="AK344" s="17">
        <v>45716</v>
      </c>
      <c r="AL344" t="s">
        <v>811</v>
      </c>
      <c r="AM344" t="s">
        <v>599</v>
      </c>
      <c r="AN344" s="17"/>
      <c r="AP344" t="s">
        <v>966</v>
      </c>
      <c r="AQ344" t="s">
        <v>970</v>
      </c>
      <c r="AR344" t="s">
        <v>28222</v>
      </c>
    </row>
    <row r="345" spans="2:44" ht="11" outlineLevel="1" x14ac:dyDescent="0.15">
      <c r="B345" t="s">
        <v>2957</v>
      </c>
      <c r="C345" t="s">
        <v>799</v>
      </c>
      <c r="D345" t="s">
        <v>799</v>
      </c>
      <c r="F345" t="s">
        <v>966</v>
      </c>
      <c r="H345" s="16">
        <v>1</v>
      </c>
      <c r="I345" t="s">
        <v>799</v>
      </c>
      <c r="J345" t="s">
        <v>677</v>
      </c>
      <c r="K345" t="s">
        <v>2104</v>
      </c>
      <c r="L345" t="s">
        <v>28223</v>
      </c>
      <c r="M345" t="s">
        <v>740</v>
      </c>
      <c r="N345" t="s">
        <v>795</v>
      </c>
      <c r="O345" t="s">
        <v>825</v>
      </c>
      <c r="P345" t="s">
        <v>806</v>
      </c>
      <c r="Q345" t="s">
        <v>10430</v>
      </c>
      <c r="R345" t="s">
        <v>531</v>
      </c>
      <c r="S345" t="s">
        <v>636</v>
      </c>
      <c r="T345" s="16">
        <v>1</v>
      </c>
      <c r="U345" s="16">
        <v>0</v>
      </c>
      <c r="V345" s="16">
        <v>4</v>
      </c>
      <c r="W345" s="5">
        <v>456349</v>
      </c>
      <c r="X345" s="5">
        <v>456349</v>
      </c>
      <c r="Y345" s="5">
        <v>478437</v>
      </c>
      <c r="Z345" s="7">
        <v>1</v>
      </c>
      <c r="AA345" t="s">
        <v>27839</v>
      </c>
      <c r="AB345" s="5">
        <v>456349</v>
      </c>
      <c r="AC345" t="s">
        <v>800</v>
      </c>
      <c r="AD345" s="17">
        <v>45924</v>
      </c>
      <c r="AE345" s="17">
        <v>46051</v>
      </c>
      <c r="AF345" s="17">
        <v>45924</v>
      </c>
      <c r="AG345" s="17">
        <v>46081</v>
      </c>
      <c r="AH345" s="17">
        <v>46081</v>
      </c>
      <c r="AI345" s="17"/>
      <c r="AJ345" s="5">
        <v>456349</v>
      </c>
      <c r="AK345" s="17">
        <v>46081</v>
      </c>
      <c r="AL345" t="s">
        <v>811</v>
      </c>
      <c r="AM345" t="s">
        <v>599</v>
      </c>
      <c r="AN345" s="17"/>
      <c r="AP345" t="s">
        <v>966</v>
      </c>
      <c r="AQ345" t="s">
        <v>970</v>
      </c>
      <c r="AR345" t="s">
        <v>28224</v>
      </c>
    </row>
    <row r="346" spans="2:44" ht="11" outlineLevel="1" x14ac:dyDescent="0.15">
      <c r="B346" t="s">
        <v>2966</v>
      </c>
      <c r="C346" t="s">
        <v>799</v>
      </c>
      <c r="D346" t="s">
        <v>799</v>
      </c>
      <c r="F346" t="s">
        <v>966</v>
      </c>
      <c r="H346" s="16">
        <v>1</v>
      </c>
      <c r="I346" t="s">
        <v>799</v>
      </c>
      <c r="J346" t="s">
        <v>2967</v>
      </c>
      <c r="K346" t="s">
        <v>2968</v>
      </c>
      <c r="L346" t="s">
        <v>28225</v>
      </c>
      <c r="M346" t="s">
        <v>738</v>
      </c>
      <c r="N346" t="s">
        <v>795</v>
      </c>
      <c r="O346" t="s">
        <v>826</v>
      </c>
      <c r="P346" t="s">
        <v>794</v>
      </c>
      <c r="Q346" t="s">
        <v>10430</v>
      </c>
      <c r="R346" t="s">
        <v>645</v>
      </c>
      <c r="S346" t="s">
        <v>636</v>
      </c>
      <c r="T346" s="16">
        <v>1</v>
      </c>
      <c r="U346" s="16">
        <v>0</v>
      </c>
      <c r="V346" s="16">
        <v>1</v>
      </c>
      <c r="W346" s="5">
        <v>451528</v>
      </c>
      <c r="X346" s="5">
        <v>451528</v>
      </c>
      <c r="Y346" s="5">
        <v>451528</v>
      </c>
      <c r="Z346" s="7">
        <v>1</v>
      </c>
      <c r="AA346" t="s">
        <v>27839</v>
      </c>
      <c r="AB346" s="5">
        <v>451528</v>
      </c>
      <c r="AC346" t="s">
        <v>800</v>
      </c>
      <c r="AD346" s="17">
        <v>43941</v>
      </c>
      <c r="AE346" s="17">
        <v>43941</v>
      </c>
      <c r="AF346" s="17">
        <v>43941</v>
      </c>
      <c r="AG346" s="17">
        <v>44012</v>
      </c>
      <c r="AH346" s="17">
        <v>44012</v>
      </c>
      <c r="AI346" s="17"/>
      <c r="AJ346" s="5">
        <v>451528</v>
      </c>
      <c r="AK346" s="17">
        <v>44012</v>
      </c>
      <c r="AL346" t="s">
        <v>811</v>
      </c>
      <c r="AM346" t="s">
        <v>599</v>
      </c>
      <c r="AN346" s="17"/>
      <c r="AP346" t="s">
        <v>966</v>
      </c>
      <c r="AQ346" t="s">
        <v>970</v>
      </c>
      <c r="AR346" t="s">
        <v>28226</v>
      </c>
    </row>
    <row r="347" spans="2:44" ht="11" outlineLevel="1" x14ac:dyDescent="0.15">
      <c r="B347" t="s">
        <v>871</v>
      </c>
      <c r="C347" t="s">
        <v>799</v>
      </c>
      <c r="D347" t="s">
        <v>799</v>
      </c>
      <c r="F347" t="s">
        <v>966</v>
      </c>
      <c r="H347" s="16">
        <v>1</v>
      </c>
      <c r="I347" t="s">
        <v>799</v>
      </c>
      <c r="J347" t="s">
        <v>687</v>
      </c>
      <c r="K347" t="s">
        <v>2727</v>
      </c>
      <c r="L347" t="s">
        <v>27902</v>
      </c>
      <c r="M347" t="s">
        <v>740</v>
      </c>
      <c r="N347" t="s">
        <v>795</v>
      </c>
      <c r="O347" t="s">
        <v>825</v>
      </c>
      <c r="P347" t="s">
        <v>806</v>
      </c>
      <c r="Q347" t="s">
        <v>10430</v>
      </c>
      <c r="R347" t="s">
        <v>531</v>
      </c>
      <c r="S347" t="s">
        <v>636</v>
      </c>
      <c r="T347" s="16">
        <v>1</v>
      </c>
      <c r="U347" s="16">
        <v>0</v>
      </c>
      <c r="V347" s="16">
        <v>5</v>
      </c>
      <c r="W347" s="5">
        <v>450037.21</v>
      </c>
      <c r="X347" s="5">
        <v>450037.21</v>
      </c>
      <c r="Y347" s="5">
        <v>450037.21</v>
      </c>
      <c r="Z347" s="7">
        <v>1</v>
      </c>
      <c r="AA347" t="s">
        <v>27839</v>
      </c>
      <c r="AB347" s="5">
        <v>450037.21</v>
      </c>
      <c r="AC347" t="s">
        <v>800</v>
      </c>
      <c r="AD347" s="17">
        <v>44370</v>
      </c>
      <c r="AE347" s="17">
        <v>44938</v>
      </c>
      <c r="AF347" s="17">
        <v>44370</v>
      </c>
      <c r="AG347" s="17">
        <v>44673</v>
      </c>
      <c r="AH347" s="17">
        <v>44673</v>
      </c>
      <c r="AI347" s="17"/>
      <c r="AJ347" s="5">
        <v>517341.21</v>
      </c>
      <c r="AK347" s="17">
        <v>44673</v>
      </c>
      <c r="AL347" t="s">
        <v>811</v>
      </c>
      <c r="AM347" t="s">
        <v>599</v>
      </c>
      <c r="AN347" s="17"/>
      <c r="AP347" t="s">
        <v>966</v>
      </c>
      <c r="AQ347" t="s">
        <v>970</v>
      </c>
      <c r="AR347" t="s">
        <v>28227</v>
      </c>
    </row>
    <row r="348" spans="2:44" ht="11" outlineLevel="1" x14ac:dyDescent="0.15">
      <c r="B348" t="s">
        <v>2973</v>
      </c>
      <c r="C348" t="s">
        <v>799</v>
      </c>
      <c r="D348" t="s">
        <v>799</v>
      </c>
      <c r="F348" t="s">
        <v>966</v>
      </c>
      <c r="H348" s="16">
        <v>1</v>
      </c>
      <c r="I348" t="s">
        <v>799</v>
      </c>
      <c r="J348" t="s">
        <v>712</v>
      </c>
      <c r="K348" t="s">
        <v>2068</v>
      </c>
      <c r="L348" t="s">
        <v>27952</v>
      </c>
      <c r="M348" t="s">
        <v>2974</v>
      </c>
      <c r="N348" t="s">
        <v>795</v>
      </c>
      <c r="O348" t="s">
        <v>827</v>
      </c>
      <c r="P348" t="s">
        <v>806</v>
      </c>
      <c r="Q348" t="s">
        <v>10430</v>
      </c>
      <c r="R348" t="s">
        <v>531</v>
      </c>
      <c r="S348" t="s">
        <v>636</v>
      </c>
      <c r="T348" s="16">
        <v>1</v>
      </c>
      <c r="U348" s="16">
        <v>0</v>
      </c>
      <c r="V348" s="16">
        <v>3</v>
      </c>
      <c r="W348" s="5">
        <v>449739.31</v>
      </c>
      <c r="X348" s="5">
        <v>449739.31</v>
      </c>
      <c r="Y348" s="5">
        <v>449739.31</v>
      </c>
      <c r="Z348" s="7">
        <v>1</v>
      </c>
      <c r="AA348" t="s">
        <v>27839</v>
      </c>
      <c r="AB348" s="5">
        <v>449739.31</v>
      </c>
      <c r="AC348" t="s">
        <v>800</v>
      </c>
      <c r="AD348" s="17">
        <v>45755</v>
      </c>
      <c r="AE348" s="17">
        <v>45896</v>
      </c>
      <c r="AF348" s="17">
        <v>45754</v>
      </c>
      <c r="AG348" s="17">
        <v>45996</v>
      </c>
      <c r="AH348" s="17">
        <v>45996</v>
      </c>
      <c r="AI348" s="17"/>
      <c r="AJ348" s="5">
        <v>449739.31</v>
      </c>
      <c r="AK348" s="17">
        <v>45996</v>
      </c>
      <c r="AL348" t="s">
        <v>811</v>
      </c>
      <c r="AM348" t="s">
        <v>599</v>
      </c>
      <c r="AN348" s="17"/>
      <c r="AP348" t="s">
        <v>966</v>
      </c>
      <c r="AQ348" t="s">
        <v>970</v>
      </c>
      <c r="AR348" t="s">
        <v>28228</v>
      </c>
    </row>
    <row r="349" spans="2:44" ht="11" outlineLevel="1" x14ac:dyDescent="0.15">
      <c r="B349" t="s">
        <v>2981</v>
      </c>
      <c r="C349" t="s">
        <v>799</v>
      </c>
      <c r="D349" t="s">
        <v>799</v>
      </c>
      <c r="F349" t="s">
        <v>966</v>
      </c>
      <c r="H349" s="16">
        <v>1</v>
      </c>
      <c r="I349" t="s">
        <v>799</v>
      </c>
      <c r="J349" t="s">
        <v>643</v>
      </c>
      <c r="K349" t="s">
        <v>1074</v>
      </c>
      <c r="L349" t="s">
        <v>28015</v>
      </c>
      <c r="M349" t="s">
        <v>740</v>
      </c>
      <c r="N349" t="s">
        <v>795</v>
      </c>
      <c r="O349" t="s">
        <v>825</v>
      </c>
      <c r="P349" t="s">
        <v>806</v>
      </c>
      <c r="Q349" t="s">
        <v>10430</v>
      </c>
      <c r="R349" t="s">
        <v>531</v>
      </c>
      <c r="S349" t="s">
        <v>636</v>
      </c>
      <c r="T349" s="16">
        <v>1</v>
      </c>
      <c r="U349" s="16">
        <v>0</v>
      </c>
      <c r="V349" s="16">
        <v>1</v>
      </c>
      <c r="W349" s="5">
        <v>446092</v>
      </c>
      <c r="X349" s="5">
        <v>446092</v>
      </c>
      <c r="Y349" s="5">
        <v>446092</v>
      </c>
      <c r="Z349" s="7">
        <v>1</v>
      </c>
      <c r="AA349" t="s">
        <v>27839</v>
      </c>
      <c r="AB349" s="5">
        <v>446092</v>
      </c>
      <c r="AC349" t="s">
        <v>800</v>
      </c>
      <c r="AD349" s="17">
        <v>43668</v>
      </c>
      <c r="AE349" s="17">
        <v>43668</v>
      </c>
      <c r="AF349" s="17">
        <v>43668</v>
      </c>
      <c r="AG349" s="17">
        <v>43808</v>
      </c>
      <c r="AH349" s="17">
        <v>43808</v>
      </c>
      <c r="AI349" s="17"/>
      <c r="AJ349" s="5">
        <v>446092</v>
      </c>
      <c r="AK349" s="17">
        <v>43808</v>
      </c>
      <c r="AL349" t="s">
        <v>811</v>
      </c>
      <c r="AM349" t="s">
        <v>599</v>
      </c>
      <c r="AN349" s="17"/>
      <c r="AP349" t="s">
        <v>966</v>
      </c>
      <c r="AQ349" t="s">
        <v>970</v>
      </c>
      <c r="AR349" t="s">
        <v>28229</v>
      </c>
    </row>
    <row r="350" spans="2:44" ht="11" outlineLevel="1" x14ac:dyDescent="0.15">
      <c r="B350" t="s">
        <v>2984</v>
      </c>
      <c r="C350" t="s">
        <v>799</v>
      </c>
      <c r="D350" t="s">
        <v>799</v>
      </c>
      <c r="F350" t="s">
        <v>966</v>
      </c>
      <c r="H350" s="16">
        <v>1</v>
      </c>
      <c r="I350" t="s">
        <v>799</v>
      </c>
      <c r="J350" t="s">
        <v>687</v>
      </c>
      <c r="K350" t="s">
        <v>2727</v>
      </c>
      <c r="L350" t="s">
        <v>27902</v>
      </c>
      <c r="M350" t="s">
        <v>740</v>
      </c>
      <c r="N350" t="s">
        <v>795</v>
      </c>
      <c r="O350" t="s">
        <v>825</v>
      </c>
      <c r="P350" t="s">
        <v>806</v>
      </c>
      <c r="Q350" t="s">
        <v>10430</v>
      </c>
      <c r="R350" t="s">
        <v>531</v>
      </c>
      <c r="S350" t="s">
        <v>636</v>
      </c>
      <c r="T350" s="16">
        <v>1</v>
      </c>
      <c r="U350" s="16">
        <v>0</v>
      </c>
      <c r="V350" s="16">
        <v>2</v>
      </c>
      <c r="W350" s="5">
        <v>444475.67</v>
      </c>
      <c r="X350" s="5">
        <v>-16592.5</v>
      </c>
      <c r="Y350" s="5">
        <v>444475.67</v>
      </c>
      <c r="Z350" s="7">
        <v>-3.73E-2</v>
      </c>
      <c r="AA350" t="s">
        <v>27858</v>
      </c>
      <c r="AB350" s="5">
        <v>444475.67</v>
      </c>
      <c r="AC350" t="s">
        <v>810</v>
      </c>
      <c r="AD350" s="17">
        <v>42125</v>
      </c>
      <c r="AE350" s="17">
        <v>42192</v>
      </c>
      <c r="AF350" s="17">
        <v>41911</v>
      </c>
      <c r="AG350" s="17">
        <v>42132</v>
      </c>
      <c r="AH350" s="17">
        <v>42132</v>
      </c>
      <c r="AI350" s="17"/>
      <c r="AJ350" s="5">
        <v>444475.67</v>
      </c>
      <c r="AK350" s="17">
        <v>42132</v>
      </c>
      <c r="AL350" t="s">
        <v>811</v>
      </c>
      <c r="AM350" t="s">
        <v>599</v>
      </c>
      <c r="AN350" s="17"/>
      <c r="AP350" t="s">
        <v>966</v>
      </c>
      <c r="AQ350" t="s">
        <v>970</v>
      </c>
      <c r="AR350" t="s">
        <v>28230</v>
      </c>
    </row>
    <row r="351" spans="2:44" ht="11" outlineLevel="1" x14ac:dyDescent="0.15">
      <c r="B351" t="s">
        <v>2989</v>
      </c>
      <c r="C351" t="s">
        <v>799</v>
      </c>
      <c r="D351" t="s">
        <v>799</v>
      </c>
      <c r="F351" t="s">
        <v>966</v>
      </c>
      <c r="H351" s="16">
        <v>1</v>
      </c>
      <c r="I351" t="s">
        <v>799</v>
      </c>
      <c r="J351" t="s">
        <v>2656</v>
      </c>
      <c r="K351" t="s">
        <v>2657</v>
      </c>
      <c r="L351" t="s">
        <v>27841</v>
      </c>
      <c r="M351" t="s">
        <v>2658</v>
      </c>
      <c r="N351" t="s">
        <v>795</v>
      </c>
      <c r="O351" t="s">
        <v>825</v>
      </c>
      <c r="P351" t="s">
        <v>806</v>
      </c>
      <c r="Q351" t="s">
        <v>10430</v>
      </c>
      <c r="R351" t="s">
        <v>531</v>
      </c>
      <c r="S351" t="s">
        <v>636</v>
      </c>
      <c r="T351" s="16">
        <v>1</v>
      </c>
      <c r="U351" s="16">
        <v>0</v>
      </c>
      <c r="V351" s="16">
        <v>1</v>
      </c>
      <c r="W351" s="5">
        <v>438552.75</v>
      </c>
      <c r="X351" s="5">
        <v>438552.75</v>
      </c>
      <c r="Y351" s="5">
        <v>438552.75</v>
      </c>
      <c r="Z351" s="7">
        <v>1</v>
      </c>
      <c r="AA351" t="s">
        <v>27839</v>
      </c>
      <c r="AB351" s="5">
        <v>438552.75</v>
      </c>
      <c r="AC351" t="s">
        <v>800</v>
      </c>
      <c r="AD351" s="17">
        <v>42277</v>
      </c>
      <c r="AE351" s="17">
        <v>42277</v>
      </c>
      <c r="AF351" s="17">
        <v>42275</v>
      </c>
      <c r="AG351" s="17">
        <v>42430</v>
      </c>
      <c r="AH351" s="17">
        <v>42430</v>
      </c>
      <c r="AI351" s="17"/>
      <c r="AJ351" s="5">
        <v>438552.75</v>
      </c>
      <c r="AK351" s="17">
        <v>42430</v>
      </c>
      <c r="AL351" t="s">
        <v>811</v>
      </c>
      <c r="AM351" t="s">
        <v>599</v>
      </c>
      <c r="AN351" s="17"/>
      <c r="AP351" t="s">
        <v>966</v>
      </c>
      <c r="AQ351" t="s">
        <v>970</v>
      </c>
      <c r="AR351" t="s">
        <v>28231</v>
      </c>
    </row>
    <row r="352" spans="2:44" ht="11" outlineLevel="1" x14ac:dyDescent="0.15">
      <c r="B352" t="s">
        <v>3018</v>
      </c>
      <c r="C352" t="s">
        <v>799</v>
      </c>
      <c r="D352" t="s">
        <v>799</v>
      </c>
      <c r="F352" t="s">
        <v>966</v>
      </c>
      <c r="H352" s="16">
        <v>1</v>
      </c>
      <c r="I352" t="s">
        <v>799</v>
      </c>
      <c r="J352" t="s">
        <v>618</v>
      </c>
      <c r="K352" t="s">
        <v>2019</v>
      </c>
      <c r="L352" t="s">
        <v>28085</v>
      </c>
      <c r="M352" t="s">
        <v>740</v>
      </c>
      <c r="N352" t="s">
        <v>795</v>
      </c>
      <c r="O352" t="s">
        <v>825</v>
      </c>
      <c r="P352" t="s">
        <v>806</v>
      </c>
      <c r="Q352" t="s">
        <v>10430</v>
      </c>
      <c r="R352" t="s">
        <v>531</v>
      </c>
      <c r="S352" t="s">
        <v>636</v>
      </c>
      <c r="T352" s="16">
        <v>1</v>
      </c>
      <c r="U352" s="16">
        <v>0</v>
      </c>
      <c r="V352" s="16">
        <v>3</v>
      </c>
      <c r="W352" s="5">
        <v>429699.28</v>
      </c>
      <c r="X352" s="5">
        <v>429699.28</v>
      </c>
      <c r="Y352" s="5">
        <v>429699.28</v>
      </c>
      <c r="Z352" s="7">
        <v>1</v>
      </c>
      <c r="AA352" t="s">
        <v>27839</v>
      </c>
      <c r="AB352" s="5">
        <v>429699.28</v>
      </c>
      <c r="AC352" t="s">
        <v>800</v>
      </c>
      <c r="AD352" s="17">
        <v>43333</v>
      </c>
      <c r="AE352" s="17">
        <v>43628</v>
      </c>
      <c r="AF352" s="17">
        <v>43333</v>
      </c>
      <c r="AG352" s="17">
        <v>43654</v>
      </c>
      <c r="AH352" s="17">
        <v>43654</v>
      </c>
      <c r="AI352" s="17"/>
      <c r="AJ352" s="5">
        <v>429699.28</v>
      </c>
      <c r="AK352" s="17">
        <v>43654</v>
      </c>
      <c r="AL352" t="s">
        <v>811</v>
      </c>
      <c r="AM352" t="s">
        <v>599</v>
      </c>
      <c r="AN352" s="17"/>
      <c r="AP352" t="s">
        <v>966</v>
      </c>
      <c r="AQ352" t="s">
        <v>970</v>
      </c>
      <c r="AR352" t="s">
        <v>28232</v>
      </c>
    </row>
    <row r="353" spans="2:44" ht="11" outlineLevel="1" x14ac:dyDescent="0.15">
      <c r="B353" t="s">
        <v>881</v>
      </c>
      <c r="C353" t="s">
        <v>799</v>
      </c>
      <c r="D353" t="s">
        <v>799</v>
      </c>
      <c r="F353" t="s">
        <v>966</v>
      </c>
      <c r="H353" s="16">
        <v>1</v>
      </c>
      <c r="I353" t="s">
        <v>799</v>
      </c>
      <c r="J353" t="s">
        <v>665</v>
      </c>
      <c r="K353" t="s">
        <v>1904</v>
      </c>
      <c r="L353" t="s">
        <v>27905</v>
      </c>
      <c r="M353" t="s">
        <v>748</v>
      </c>
      <c r="N353" t="s">
        <v>795</v>
      </c>
      <c r="O353" t="s">
        <v>825</v>
      </c>
      <c r="P353" t="s">
        <v>806</v>
      </c>
      <c r="Q353" t="s">
        <v>10430</v>
      </c>
      <c r="R353" t="s">
        <v>531</v>
      </c>
      <c r="S353" t="s">
        <v>636</v>
      </c>
      <c r="T353" s="16">
        <v>1</v>
      </c>
      <c r="U353" s="16">
        <v>0</v>
      </c>
      <c r="V353" s="16">
        <v>3</v>
      </c>
      <c r="W353" s="5">
        <v>429388.85</v>
      </c>
      <c r="X353" s="5">
        <v>429388.85</v>
      </c>
      <c r="Y353" s="5">
        <v>429388.85</v>
      </c>
      <c r="Z353" s="7">
        <v>1</v>
      </c>
      <c r="AA353" t="s">
        <v>27839</v>
      </c>
      <c r="AB353" s="5">
        <v>429388.85</v>
      </c>
      <c r="AC353" t="s">
        <v>800</v>
      </c>
      <c r="AD353" s="17">
        <v>44238</v>
      </c>
      <c r="AE353" s="17">
        <v>44572</v>
      </c>
      <c r="AF353" s="17">
        <v>44239</v>
      </c>
      <c r="AG353" s="17">
        <v>44620</v>
      </c>
      <c r="AH353" s="17">
        <v>44620</v>
      </c>
      <c r="AI353" s="17"/>
      <c r="AJ353" s="5">
        <v>429388.85</v>
      </c>
      <c r="AK353" s="17">
        <v>44620</v>
      </c>
      <c r="AL353" t="s">
        <v>811</v>
      </c>
      <c r="AM353" t="s">
        <v>599</v>
      </c>
      <c r="AN353" s="17"/>
      <c r="AP353" t="s">
        <v>966</v>
      </c>
      <c r="AQ353" t="s">
        <v>970</v>
      </c>
      <c r="AR353" t="s">
        <v>28233</v>
      </c>
    </row>
    <row r="354" spans="2:44" ht="11" outlineLevel="1" x14ac:dyDescent="0.15">
      <c r="B354" t="s">
        <v>3023</v>
      </c>
      <c r="C354" t="s">
        <v>799</v>
      </c>
      <c r="D354" t="s">
        <v>799</v>
      </c>
      <c r="F354" t="s">
        <v>966</v>
      </c>
      <c r="H354" s="16">
        <v>1</v>
      </c>
      <c r="I354" t="s">
        <v>799</v>
      </c>
      <c r="J354" t="s">
        <v>2391</v>
      </c>
      <c r="K354" t="s">
        <v>2392</v>
      </c>
      <c r="L354" t="s">
        <v>27866</v>
      </c>
      <c r="M354" t="s">
        <v>761</v>
      </c>
      <c r="N354" t="s">
        <v>795</v>
      </c>
      <c r="O354" t="s">
        <v>826</v>
      </c>
      <c r="P354" t="s">
        <v>806</v>
      </c>
      <c r="Q354" t="s">
        <v>10430</v>
      </c>
      <c r="R354" t="s">
        <v>531</v>
      </c>
      <c r="S354" t="s">
        <v>636</v>
      </c>
      <c r="T354" s="16">
        <v>1</v>
      </c>
      <c r="U354" s="16">
        <v>0</v>
      </c>
      <c r="V354" s="16">
        <v>1</v>
      </c>
      <c r="W354" s="5">
        <v>428618</v>
      </c>
      <c r="X354" s="5">
        <v>428618</v>
      </c>
      <c r="Y354" s="5">
        <v>428618</v>
      </c>
      <c r="Z354" s="7">
        <v>1</v>
      </c>
      <c r="AA354" t="s">
        <v>27839</v>
      </c>
      <c r="AB354" s="5">
        <v>428618</v>
      </c>
      <c r="AC354" t="s">
        <v>800</v>
      </c>
      <c r="AD354" s="17">
        <v>44469</v>
      </c>
      <c r="AE354" s="17">
        <v>44469</v>
      </c>
      <c r="AF354" s="17">
        <v>44464</v>
      </c>
      <c r="AG354" s="17">
        <v>44674</v>
      </c>
      <c r="AH354" s="17">
        <v>44674</v>
      </c>
      <c r="AI354" s="17"/>
      <c r="AJ354" s="5">
        <v>428618</v>
      </c>
      <c r="AK354" s="17">
        <v>44674</v>
      </c>
      <c r="AL354" t="s">
        <v>811</v>
      </c>
      <c r="AM354" t="s">
        <v>599</v>
      </c>
      <c r="AN354" s="17"/>
      <c r="AP354" t="s">
        <v>966</v>
      </c>
      <c r="AQ354" t="s">
        <v>970</v>
      </c>
      <c r="AR354" t="s">
        <v>28234</v>
      </c>
    </row>
    <row r="355" spans="2:44" ht="11" outlineLevel="1" x14ac:dyDescent="0.15">
      <c r="B355" t="s">
        <v>3026</v>
      </c>
      <c r="C355" t="s">
        <v>799</v>
      </c>
      <c r="D355" t="s">
        <v>799</v>
      </c>
      <c r="F355" t="s">
        <v>966</v>
      </c>
      <c r="H355" s="16">
        <v>1</v>
      </c>
      <c r="I355" t="s">
        <v>799</v>
      </c>
      <c r="J355" t="s">
        <v>604</v>
      </c>
      <c r="K355" t="s">
        <v>1088</v>
      </c>
      <c r="L355" t="s">
        <v>27976</v>
      </c>
      <c r="M355" t="s">
        <v>740</v>
      </c>
      <c r="N355" t="s">
        <v>795</v>
      </c>
      <c r="O355" t="s">
        <v>825</v>
      </c>
      <c r="P355" t="s">
        <v>806</v>
      </c>
      <c r="Q355" t="s">
        <v>10430</v>
      </c>
      <c r="R355" t="s">
        <v>531</v>
      </c>
      <c r="S355" t="s">
        <v>636</v>
      </c>
      <c r="T355" s="16">
        <v>1</v>
      </c>
      <c r="U355" s="16">
        <v>0</v>
      </c>
      <c r="V355" s="16">
        <v>5</v>
      </c>
      <c r="W355" s="5">
        <v>428554.77</v>
      </c>
      <c r="X355" s="5">
        <v>234508.77</v>
      </c>
      <c r="Y355" s="5">
        <v>428554.77</v>
      </c>
      <c r="Z355" s="7">
        <v>0.54720000000000002</v>
      </c>
      <c r="AA355" t="s">
        <v>27845</v>
      </c>
      <c r="AB355" s="5">
        <v>428554.77</v>
      </c>
      <c r="AC355" t="s">
        <v>810</v>
      </c>
      <c r="AD355" s="17">
        <v>42072</v>
      </c>
      <c r="AE355" s="17">
        <v>42226</v>
      </c>
      <c r="AF355" s="17">
        <v>41985</v>
      </c>
      <c r="AG355" s="17">
        <v>42233</v>
      </c>
      <c r="AH355" s="17">
        <v>42233</v>
      </c>
      <c r="AI355" s="17"/>
      <c r="AJ355" s="5">
        <v>428554.77</v>
      </c>
      <c r="AK355" s="17">
        <v>42233</v>
      </c>
      <c r="AL355" t="s">
        <v>811</v>
      </c>
      <c r="AM355" t="s">
        <v>599</v>
      </c>
      <c r="AN355" s="17"/>
      <c r="AP355" t="s">
        <v>966</v>
      </c>
      <c r="AQ355" t="s">
        <v>970</v>
      </c>
      <c r="AR355" t="s">
        <v>28235</v>
      </c>
    </row>
    <row r="356" spans="2:44" ht="11" outlineLevel="1" x14ac:dyDescent="0.15">
      <c r="B356" t="s">
        <v>3029</v>
      </c>
      <c r="C356" t="s">
        <v>799</v>
      </c>
      <c r="D356" t="s">
        <v>799</v>
      </c>
      <c r="F356" t="s">
        <v>966</v>
      </c>
      <c r="H356" s="16">
        <v>1</v>
      </c>
      <c r="I356" t="s">
        <v>799</v>
      </c>
      <c r="J356" t="s">
        <v>3030</v>
      </c>
      <c r="K356" t="s">
        <v>3031</v>
      </c>
      <c r="L356" t="s">
        <v>28085</v>
      </c>
      <c r="M356" t="s">
        <v>750</v>
      </c>
      <c r="N356" t="s">
        <v>2719</v>
      </c>
      <c r="O356" t="s">
        <v>825</v>
      </c>
      <c r="P356" t="s">
        <v>859</v>
      </c>
      <c r="Q356" t="s">
        <v>10430</v>
      </c>
      <c r="R356" t="s">
        <v>531</v>
      </c>
      <c r="S356" t="s">
        <v>636</v>
      </c>
      <c r="T356" s="16">
        <v>1</v>
      </c>
      <c r="U356" s="16">
        <v>0</v>
      </c>
      <c r="V356" s="16">
        <v>1</v>
      </c>
      <c r="W356" s="5">
        <v>426500</v>
      </c>
      <c r="X356" s="5">
        <v>426500</v>
      </c>
      <c r="Y356" s="5">
        <v>426500</v>
      </c>
      <c r="Z356" s="7">
        <v>1</v>
      </c>
      <c r="AA356" t="s">
        <v>27839</v>
      </c>
      <c r="AB356" s="5">
        <v>426500</v>
      </c>
      <c r="AC356" t="s">
        <v>800</v>
      </c>
      <c r="AD356" s="17">
        <v>43621</v>
      </c>
      <c r="AE356" s="17">
        <v>43621</v>
      </c>
      <c r="AF356" s="17">
        <v>43621</v>
      </c>
      <c r="AG356" s="17">
        <v>43723</v>
      </c>
      <c r="AH356" s="17">
        <v>43723</v>
      </c>
      <c r="AI356" s="17"/>
      <c r="AJ356" s="5">
        <v>426500</v>
      </c>
      <c r="AK356" s="17">
        <v>43723</v>
      </c>
      <c r="AL356" t="s">
        <v>811</v>
      </c>
      <c r="AM356" t="s">
        <v>599</v>
      </c>
      <c r="AN356" s="17"/>
      <c r="AP356" t="s">
        <v>966</v>
      </c>
      <c r="AQ356" t="s">
        <v>970</v>
      </c>
      <c r="AR356" t="s">
        <v>28236</v>
      </c>
    </row>
    <row r="357" spans="2:44" ht="11" outlineLevel="1" x14ac:dyDescent="0.15">
      <c r="B357" t="s">
        <v>3042</v>
      </c>
      <c r="C357" t="s">
        <v>799</v>
      </c>
      <c r="D357" t="s">
        <v>799</v>
      </c>
      <c r="F357" t="s">
        <v>966</v>
      </c>
      <c r="H357" s="16">
        <v>1</v>
      </c>
      <c r="I357" t="s">
        <v>799</v>
      </c>
      <c r="J357" t="s">
        <v>682</v>
      </c>
      <c r="K357" t="s">
        <v>1729</v>
      </c>
      <c r="L357" t="s">
        <v>28015</v>
      </c>
      <c r="M357" t="s">
        <v>740</v>
      </c>
      <c r="N357" t="s">
        <v>795</v>
      </c>
      <c r="O357" t="s">
        <v>825</v>
      </c>
      <c r="P357" t="s">
        <v>806</v>
      </c>
      <c r="Q357" t="s">
        <v>10430</v>
      </c>
      <c r="R357" t="s">
        <v>531</v>
      </c>
      <c r="S357" t="s">
        <v>636</v>
      </c>
      <c r="T357" s="16">
        <v>1</v>
      </c>
      <c r="U357" s="16">
        <v>0</v>
      </c>
      <c r="V357" s="16">
        <v>6</v>
      </c>
      <c r="W357" s="5">
        <v>417905</v>
      </c>
      <c r="X357" s="5">
        <v>417905</v>
      </c>
      <c r="Y357" s="5">
        <v>417905</v>
      </c>
      <c r="Z357" s="7">
        <v>1</v>
      </c>
      <c r="AA357" t="s">
        <v>27839</v>
      </c>
      <c r="AB357" s="5">
        <v>417905</v>
      </c>
      <c r="AC357" t="s">
        <v>800</v>
      </c>
      <c r="AD357" s="17">
        <v>44258</v>
      </c>
      <c r="AE357" s="17">
        <v>44524</v>
      </c>
      <c r="AF357" s="17">
        <v>44258</v>
      </c>
      <c r="AG357" s="17">
        <v>44499</v>
      </c>
      <c r="AH357" s="17">
        <v>44535</v>
      </c>
      <c r="AI357" s="17"/>
      <c r="AJ357" s="5">
        <v>417905</v>
      </c>
      <c r="AK357" s="17">
        <v>44499</v>
      </c>
      <c r="AL357" t="s">
        <v>811</v>
      </c>
      <c r="AM357" t="s">
        <v>599</v>
      </c>
      <c r="AN357" s="17"/>
      <c r="AP357" t="s">
        <v>966</v>
      </c>
      <c r="AQ357" t="s">
        <v>970</v>
      </c>
      <c r="AR357" t="s">
        <v>28237</v>
      </c>
    </row>
    <row r="358" spans="2:44" ht="11" outlineLevel="1" x14ac:dyDescent="0.15">
      <c r="B358" t="s">
        <v>3053</v>
      </c>
      <c r="C358" t="s">
        <v>799</v>
      </c>
      <c r="D358" t="s">
        <v>799</v>
      </c>
      <c r="F358" t="s">
        <v>966</v>
      </c>
      <c r="H358" s="16">
        <v>1</v>
      </c>
      <c r="I358" t="s">
        <v>799</v>
      </c>
      <c r="J358" t="s">
        <v>685</v>
      </c>
      <c r="K358" t="s">
        <v>2058</v>
      </c>
      <c r="L358" t="s">
        <v>28015</v>
      </c>
      <c r="M358" t="s">
        <v>748</v>
      </c>
      <c r="N358" t="s">
        <v>795</v>
      </c>
      <c r="O358" t="s">
        <v>825</v>
      </c>
      <c r="P358" t="s">
        <v>806</v>
      </c>
      <c r="Q358" t="s">
        <v>10430</v>
      </c>
      <c r="R358" t="s">
        <v>531</v>
      </c>
      <c r="S358" t="s">
        <v>636</v>
      </c>
      <c r="T358" s="16">
        <v>1</v>
      </c>
      <c r="U358" s="16">
        <v>0</v>
      </c>
      <c r="V358" s="16">
        <v>2</v>
      </c>
      <c r="W358" s="5">
        <v>416000.58</v>
      </c>
      <c r="X358" s="5">
        <v>416000.58</v>
      </c>
      <c r="Y358" s="5">
        <v>416000.58</v>
      </c>
      <c r="Z358" s="7">
        <v>1</v>
      </c>
      <c r="AA358" t="s">
        <v>27839</v>
      </c>
      <c r="AB358" s="5">
        <v>416000.58</v>
      </c>
      <c r="AC358" t="s">
        <v>800</v>
      </c>
      <c r="AD358" s="17">
        <v>42754</v>
      </c>
      <c r="AE358" s="17">
        <v>42776</v>
      </c>
      <c r="AF358" s="17">
        <v>42754</v>
      </c>
      <c r="AG358" s="17">
        <v>42825</v>
      </c>
      <c r="AH358" s="17">
        <v>42825</v>
      </c>
      <c r="AI358" s="17"/>
      <c r="AJ358" s="5">
        <v>416000.58</v>
      </c>
      <c r="AK358" s="17">
        <v>42825</v>
      </c>
      <c r="AL358" t="s">
        <v>811</v>
      </c>
      <c r="AM358" t="s">
        <v>599</v>
      </c>
      <c r="AN358" s="17"/>
      <c r="AP358" t="s">
        <v>966</v>
      </c>
      <c r="AQ358" t="s">
        <v>970</v>
      </c>
      <c r="AR358" t="s">
        <v>28238</v>
      </c>
    </row>
    <row r="359" spans="2:44" ht="11" outlineLevel="1" x14ac:dyDescent="0.15">
      <c r="B359" t="s">
        <v>3061</v>
      </c>
      <c r="C359" t="s">
        <v>799</v>
      </c>
      <c r="D359" t="s">
        <v>799</v>
      </c>
      <c r="F359" t="s">
        <v>966</v>
      </c>
      <c r="H359" s="16">
        <v>1</v>
      </c>
      <c r="I359" t="s">
        <v>799</v>
      </c>
      <c r="J359" t="s">
        <v>690</v>
      </c>
      <c r="K359" t="s">
        <v>1800</v>
      </c>
      <c r="L359" t="s">
        <v>27861</v>
      </c>
      <c r="M359" t="s">
        <v>748</v>
      </c>
      <c r="N359" t="s">
        <v>795</v>
      </c>
      <c r="O359" t="s">
        <v>804</v>
      </c>
      <c r="P359" t="s">
        <v>806</v>
      </c>
      <c r="Q359" t="s">
        <v>10430</v>
      </c>
      <c r="R359" t="s">
        <v>531</v>
      </c>
      <c r="S359" t="s">
        <v>636</v>
      </c>
      <c r="T359" s="16">
        <v>1</v>
      </c>
      <c r="U359" s="16">
        <v>0</v>
      </c>
      <c r="V359" s="16">
        <v>3</v>
      </c>
      <c r="W359" s="5">
        <v>412566.71</v>
      </c>
      <c r="X359" s="5">
        <v>412566.71</v>
      </c>
      <c r="Y359" s="5">
        <v>412566.71</v>
      </c>
      <c r="Z359" s="7">
        <v>1</v>
      </c>
      <c r="AA359" t="s">
        <v>27839</v>
      </c>
      <c r="AB359" s="5">
        <v>412566.71</v>
      </c>
      <c r="AC359" t="s">
        <v>800</v>
      </c>
      <c r="AD359" s="17">
        <v>45106</v>
      </c>
      <c r="AE359" s="17">
        <v>45470</v>
      </c>
      <c r="AF359" s="17">
        <v>45106</v>
      </c>
      <c r="AG359" s="17">
        <v>45593</v>
      </c>
      <c r="AH359" s="17">
        <v>45593</v>
      </c>
      <c r="AI359" s="17"/>
      <c r="AJ359" s="5">
        <v>412566.71</v>
      </c>
      <c r="AK359" s="17">
        <v>45593</v>
      </c>
      <c r="AL359" t="s">
        <v>811</v>
      </c>
      <c r="AM359" t="s">
        <v>599</v>
      </c>
      <c r="AN359" s="17"/>
      <c r="AP359" t="s">
        <v>966</v>
      </c>
      <c r="AQ359" t="s">
        <v>970</v>
      </c>
      <c r="AR359" t="s">
        <v>28239</v>
      </c>
    </row>
    <row r="360" spans="2:44" ht="11" outlineLevel="1" x14ac:dyDescent="0.15">
      <c r="B360" t="s">
        <v>3067</v>
      </c>
      <c r="C360" t="s">
        <v>799</v>
      </c>
      <c r="D360" t="s">
        <v>799</v>
      </c>
      <c r="F360" t="s">
        <v>966</v>
      </c>
      <c r="H360" s="16">
        <v>1</v>
      </c>
      <c r="I360" t="s">
        <v>799</v>
      </c>
      <c r="J360" t="s">
        <v>676</v>
      </c>
      <c r="K360" t="s">
        <v>1579</v>
      </c>
      <c r="L360" t="s">
        <v>27974</v>
      </c>
      <c r="M360" t="s">
        <v>740</v>
      </c>
      <c r="N360" t="s">
        <v>795</v>
      </c>
      <c r="O360" t="s">
        <v>826</v>
      </c>
      <c r="P360" t="s">
        <v>806</v>
      </c>
      <c r="Q360" t="s">
        <v>10430</v>
      </c>
      <c r="R360" t="s">
        <v>531</v>
      </c>
      <c r="S360" t="s">
        <v>636</v>
      </c>
      <c r="T360" s="16">
        <v>1</v>
      </c>
      <c r="U360" s="16">
        <v>0</v>
      </c>
      <c r="V360" s="16">
        <v>5</v>
      </c>
      <c r="W360" s="5">
        <v>410065</v>
      </c>
      <c r="X360" s="5">
        <v>410065</v>
      </c>
      <c r="Y360" s="5">
        <v>410065</v>
      </c>
      <c r="Z360" s="7">
        <v>1</v>
      </c>
      <c r="AA360" t="s">
        <v>27839</v>
      </c>
      <c r="AB360" s="5">
        <v>410065</v>
      </c>
      <c r="AC360" t="s">
        <v>800</v>
      </c>
      <c r="AD360" s="17">
        <v>45468</v>
      </c>
      <c r="AE360" s="17">
        <v>45502</v>
      </c>
      <c r="AF360" s="17">
        <v>45468</v>
      </c>
      <c r="AG360" s="17">
        <v>45502</v>
      </c>
      <c r="AH360" s="17">
        <v>45502</v>
      </c>
      <c r="AI360" s="17"/>
      <c r="AJ360" s="5">
        <v>410065</v>
      </c>
      <c r="AK360" s="17">
        <v>45502</v>
      </c>
      <c r="AL360" t="s">
        <v>811</v>
      </c>
      <c r="AM360" t="s">
        <v>599</v>
      </c>
      <c r="AN360" s="17"/>
      <c r="AP360" t="s">
        <v>966</v>
      </c>
      <c r="AQ360" t="s">
        <v>970</v>
      </c>
      <c r="AR360" t="s">
        <v>28240</v>
      </c>
    </row>
    <row r="361" spans="2:44" ht="11" outlineLevel="1" x14ac:dyDescent="0.15">
      <c r="B361" t="s">
        <v>3070</v>
      </c>
      <c r="C361" t="s">
        <v>799</v>
      </c>
      <c r="D361" t="s">
        <v>799</v>
      </c>
      <c r="F361" t="s">
        <v>966</v>
      </c>
      <c r="H361" s="16">
        <v>1</v>
      </c>
      <c r="I361" t="s">
        <v>799</v>
      </c>
      <c r="J361" t="s">
        <v>2558</v>
      </c>
      <c r="K361" t="s">
        <v>2559</v>
      </c>
      <c r="L361" t="s">
        <v>27861</v>
      </c>
      <c r="M361" t="s">
        <v>743</v>
      </c>
      <c r="N361" t="s">
        <v>3071</v>
      </c>
      <c r="O361" t="s">
        <v>826</v>
      </c>
      <c r="P361" t="s">
        <v>821</v>
      </c>
      <c r="Q361" t="s">
        <v>10430</v>
      </c>
      <c r="R361" t="s">
        <v>531</v>
      </c>
      <c r="S361" t="s">
        <v>636</v>
      </c>
      <c r="T361" s="16">
        <v>1</v>
      </c>
      <c r="U361" s="16">
        <v>0</v>
      </c>
      <c r="V361" s="16">
        <v>1</v>
      </c>
      <c r="W361" s="5">
        <v>408250</v>
      </c>
      <c r="X361" s="5">
        <v>408250</v>
      </c>
      <c r="Y361" s="5">
        <v>408250</v>
      </c>
      <c r="Z361" s="7">
        <v>1</v>
      </c>
      <c r="AA361" t="s">
        <v>27839</v>
      </c>
      <c r="AB361" s="5">
        <v>408250</v>
      </c>
      <c r="AC361" t="s">
        <v>800</v>
      </c>
      <c r="AD361" s="17">
        <v>43602</v>
      </c>
      <c r="AE361" s="17">
        <v>43602</v>
      </c>
      <c r="AF361" s="17">
        <v>43595</v>
      </c>
      <c r="AG361" s="17">
        <v>43626</v>
      </c>
      <c r="AH361" s="17">
        <v>43626</v>
      </c>
      <c r="AI361" s="17"/>
      <c r="AJ361" s="5">
        <v>408250</v>
      </c>
      <c r="AK361" s="17">
        <v>43626</v>
      </c>
      <c r="AL361" t="s">
        <v>811</v>
      </c>
      <c r="AM361" t="s">
        <v>599</v>
      </c>
      <c r="AN361" s="17"/>
      <c r="AP361" t="s">
        <v>966</v>
      </c>
      <c r="AQ361" t="s">
        <v>970</v>
      </c>
      <c r="AR361" t="s">
        <v>28241</v>
      </c>
    </row>
    <row r="362" spans="2:44" ht="11" outlineLevel="1" x14ac:dyDescent="0.15">
      <c r="B362" t="s">
        <v>3077</v>
      </c>
      <c r="C362" t="s">
        <v>799</v>
      </c>
      <c r="D362" t="s">
        <v>799</v>
      </c>
      <c r="F362" t="s">
        <v>966</v>
      </c>
      <c r="H362" s="16">
        <v>1</v>
      </c>
      <c r="I362" t="s">
        <v>799</v>
      </c>
      <c r="J362" t="s">
        <v>3078</v>
      </c>
      <c r="K362" t="s">
        <v>3079</v>
      </c>
      <c r="L362" t="s">
        <v>27866</v>
      </c>
      <c r="M362" t="s">
        <v>750</v>
      </c>
      <c r="N362" t="s">
        <v>887</v>
      </c>
      <c r="O362" t="s">
        <v>818</v>
      </c>
      <c r="P362" t="s">
        <v>859</v>
      </c>
      <c r="Q362" t="s">
        <v>10430</v>
      </c>
      <c r="R362" t="s">
        <v>531</v>
      </c>
      <c r="S362" t="s">
        <v>636</v>
      </c>
      <c r="T362" s="16">
        <v>1</v>
      </c>
      <c r="U362" s="16">
        <v>0</v>
      </c>
      <c r="V362" s="16">
        <v>1</v>
      </c>
      <c r="W362" s="5">
        <v>401250</v>
      </c>
      <c r="X362" s="5">
        <v>401250</v>
      </c>
      <c r="Y362" s="5">
        <v>401250</v>
      </c>
      <c r="Z362" s="7">
        <v>1</v>
      </c>
      <c r="AA362" t="s">
        <v>27839</v>
      </c>
      <c r="AB362" s="5">
        <v>401250</v>
      </c>
      <c r="AC362" t="s">
        <v>800</v>
      </c>
      <c r="AD362" s="17">
        <v>43489</v>
      </c>
      <c r="AE362" s="17">
        <v>43489</v>
      </c>
      <c r="AF362" s="17">
        <v>43488</v>
      </c>
      <c r="AG362" s="17">
        <v>43501</v>
      </c>
      <c r="AH362" s="17">
        <v>43501</v>
      </c>
      <c r="AI362" s="17"/>
      <c r="AJ362" s="5">
        <v>401250</v>
      </c>
      <c r="AK362" s="17">
        <v>43501</v>
      </c>
      <c r="AL362" t="s">
        <v>811</v>
      </c>
      <c r="AM362" t="s">
        <v>599</v>
      </c>
      <c r="AN362" s="17"/>
      <c r="AP362" t="s">
        <v>966</v>
      </c>
      <c r="AQ362" t="s">
        <v>970</v>
      </c>
      <c r="AR362" t="s">
        <v>28242</v>
      </c>
    </row>
    <row r="363" spans="2:44" ht="11" outlineLevel="1" x14ac:dyDescent="0.15">
      <c r="B363" t="s">
        <v>3082</v>
      </c>
      <c r="C363" t="s">
        <v>799</v>
      </c>
      <c r="D363" t="s">
        <v>799</v>
      </c>
      <c r="F363" t="s">
        <v>966</v>
      </c>
      <c r="H363" s="16">
        <v>1</v>
      </c>
      <c r="I363" t="s">
        <v>799</v>
      </c>
      <c r="J363" t="s">
        <v>2441</v>
      </c>
      <c r="K363" t="s">
        <v>2442</v>
      </c>
      <c r="L363" t="s">
        <v>27902</v>
      </c>
      <c r="M363" t="s">
        <v>738</v>
      </c>
      <c r="N363" t="s">
        <v>803</v>
      </c>
      <c r="O363" t="s">
        <v>825</v>
      </c>
      <c r="P363" t="s">
        <v>794</v>
      </c>
      <c r="Q363" t="s">
        <v>10430</v>
      </c>
      <c r="R363" t="s">
        <v>531</v>
      </c>
      <c r="S363" t="s">
        <v>636</v>
      </c>
      <c r="T363" s="16">
        <v>1</v>
      </c>
      <c r="U363" s="16">
        <v>0</v>
      </c>
      <c r="V363" s="16">
        <v>3</v>
      </c>
      <c r="W363" s="5">
        <v>399723</v>
      </c>
      <c r="X363" s="5">
        <v>399723</v>
      </c>
      <c r="Y363" s="5">
        <v>399723</v>
      </c>
      <c r="Z363" s="7">
        <v>1</v>
      </c>
      <c r="AA363" t="s">
        <v>27839</v>
      </c>
      <c r="AB363" s="5">
        <v>399723</v>
      </c>
      <c r="AC363" t="s">
        <v>800</v>
      </c>
      <c r="AD363" s="17">
        <v>45552</v>
      </c>
      <c r="AE363" s="17">
        <v>45783</v>
      </c>
      <c r="AF363" s="17">
        <v>45548</v>
      </c>
      <c r="AG363" s="17">
        <v>45804</v>
      </c>
      <c r="AH363" s="17">
        <v>45804</v>
      </c>
      <c r="AI363" s="17"/>
      <c r="AJ363" s="5">
        <v>399723</v>
      </c>
      <c r="AK363" s="17">
        <v>45804</v>
      </c>
      <c r="AL363" t="s">
        <v>811</v>
      </c>
      <c r="AM363" t="s">
        <v>599</v>
      </c>
      <c r="AN363" s="17"/>
      <c r="AP363" t="s">
        <v>966</v>
      </c>
      <c r="AQ363" t="s">
        <v>970</v>
      </c>
      <c r="AR363" t="s">
        <v>28243</v>
      </c>
    </row>
    <row r="364" spans="2:44" ht="11" outlineLevel="1" x14ac:dyDescent="0.15">
      <c r="B364" t="s">
        <v>3095</v>
      </c>
      <c r="C364" t="s">
        <v>799</v>
      </c>
      <c r="D364" t="s">
        <v>799</v>
      </c>
      <c r="F364" t="s">
        <v>966</v>
      </c>
      <c r="H364" s="16">
        <v>1</v>
      </c>
      <c r="I364" t="s">
        <v>799</v>
      </c>
      <c r="J364" t="s">
        <v>2391</v>
      </c>
      <c r="K364" t="s">
        <v>2392</v>
      </c>
      <c r="L364" t="s">
        <v>27866</v>
      </c>
      <c r="M364" t="s">
        <v>740</v>
      </c>
      <c r="N364" t="s">
        <v>795</v>
      </c>
      <c r="O364" t="s">
        <v>804</v>
      </c>
      <c r="P364" t="s">
        <v>806</v>
      </c>
      <c r="Q364" t="s">
        <v>10430</v>
      </c>
      <c r="R364" t="s">
        <v>531</v>
      </c>
      <c r="S364" t="s">
        <v>636</v>
      </c>
      <c r="T364" s="16">
        <v>1</v>
      </c>
      <c r="U364" s="16">
        <v>0</v>
      </c>
      <c r="V364" s="16">
        <v>1</v>
      </c>
      <c r="W364" s="5">
        <v>393466</v>
      </c>
      <c r="X364" s="5">
        <v>393466</v>
      </c>
      <c r="Y364" s="5">
        <v>393466</v>
      </c>
      <c r="Z364" s="7">
        <v>1</v>
      </c>
      <c r="AA364" t="s">
        <v>27839</v>
      </c>
      <c r="AB364" s="5">
        <v>393466</v>
      </c>
      <c r="AC364" t="s">
        <v>800</v>
      </c>
      <c r="AD364" s="17">
        <v>45926</v>
      </c>
      <c r="AE364" s="17">
        <v>45926</v>
      </c>
      <c r="AF364" s="17">
        <v>45926</v>
      </c>
      <c r="AG364" s="17">
        <v>46143</v>
      </c>
      <c r="AH364" s="17">
        <v>46143</v>
      </c>
      <c r="AI364" s="17"/>
      <c r="AJ364" s="5">
        <v>393466</v>
      </c>
      <c r="AK364" s="17">
        <v>46143</v>
      </c>
      <c r="AL364" t="s">
        <v>811</v>
      </c>
      <c r="AM364" t="s">
        <v>599</v>
      </c>
      <c r="AN364" s="17"/>
      <c r="AP364" t="s">
        <v>966</v>
      </c>
      <c r="AQ364" t="s">
        <v>970</v>
      </c>
      <c r="AR364" t="s">
        <v>28244</v>
      </c>
    </row>
    <row r="365" spans="2:44" ht="11" outlineLevel="1" x14ac:dyDescent="0.15">
      <c r="B365" t="s">
        <v>4738</v>
      </c>
      <c r="C365" t="s">
        <v>27838</v>
      </c>
      <c r="D365" t="s">
        <v>797</v>
      </c>
      <c r="E365" t="s">
        <v>807</v>
      </c>
      <c r="F365" t="s">
        <v>10430</v>
      </c>
      <c r="H365" s="16">
        <v>1</v>
      </c>
      <c r="I365" t="s">
        <v>799</v>
      </c>
      <c r="J365" t="s">
        <v>644</v>
      </c>
      <c r="K365" t="s">
        <v>1926</v>
      </c>
      <c r="L365" t="s">
        <v>27972</v>
      </c>
      <c r="M365" t="s">
        <v>737</v>
      </c>
      <c r="N365" t="s">
        <v>803</v>
      </c>
      <c r="O365" t="s">
        <v>796</v>
      </c>
      <c r="P365" t="s">
        <v>802</v>
      </c>
      <c r="Q365" t="s">
        <v>10430</v>
      </c>
      <c r="R365" t="s">
        <v>456</v>
      </c>
      <c r="S365" t="s">
        <v>598</v>
      </c>
      <c r="T365" s="16">
        <v>5</v>
      </c>
      <c r="U365" s="16">
        <v>4</v>
      </c>
      <c r="V365" s="16">
        <v>5</v>
      </c>
      <c r="W365" s="5">
        <v>391888</v>
      </c>
      <c r="X365" s="5">
        <v>391888</v>
      </c>
      <c r="Y365" s="5"/>
      <c r="Z365" s="7">
        <v>1</v>
      </c>
      <c r="AA365" t="s">
        <v>27839</v>
      </c>
      <c r="AB365" s="5">
        <v>391888</v>
      </c>
      <c r="AC365" t="s">
        <v>800</v>
      </c>
      <c r="AD365" s="17">
        <v>42172</v>
      </c>
      <c r="AE365" s="17">
        <v>43371</v>
      </c>
      <c r="AF365" s="17">
        <v>40695</v>
      </c>
      <c r="AG365" s="17">
        <v>43556</v>
      </c>
      <c r="AH365" s="17">
        <v>43556</v>
      </c>
      <c r="AI365" s="17">
        <v>43373</v>
      </c>
      <c r="AJ365" s="5">
        <v>59873194</v>
      </c>
      <c r="AK365" s="17">
        <v>43373</v>
      </c>
      <c r="AL365" t="s">
        <v>801</v>
      </c>
      <c r="AM365" t="s">
        <v>599</v>
      </c>
      <c r="AN365" s="17">
        <v>43556</v>
      </c>
      <c r="AP365" t="s">
        <v>10430</v>
      </c>
      <c r="AQ365" t="s">
        <v>970</v>
      </c>
      <c r="AR365" t="s">
        <v>28245</v>
      </c>
    </row>
    <row r="366" spans="2:44" ht="11" outlineLevel="1" x14ac:dyDescent="0.15">
      <c r="B366" t="s">
        <v>3102</v>
      </c>
      <c r="C366" t="s">
        <v>799</v>
      </c>
      <c r="D366" t="s">
        <v>799</v>
      </c>
      <c r="F366" t="s">
        <v>966</v>
      </c>
      <c r="H366" s="16">
        <v>1</v>
      </c>
      <c r="I366" t="s">
        <v>799</v>
      </c>
      <c r="J366" t="s">
        <v>2391</v>
      </c>
      <c r="K366" t="s">
        <v>2392</v>
      </c>
      <c r="L366" t="s">
        <v>27866</v>
      </c>
      <c r="M366" t="s">
        <v>744</v>
      </c>
      <c r="N366" t="s">
        <v>795</v>
      </c>
      <c r="O366" t="s">
        <v>804</v>
      </c>
      <c r="P366" t="s">
        <v>806</v>
      </c>
      <c r="Q366" t="s">
        <v>10430</v>
      </c>
      <c r="R366" t="s">
        <v>531</v>
      </c>
      <c r="S366" t="s">
        <v>636</v>
      </c>
      <c r="T366" s="16">
        <v>1</v>
      </c>
      <c r="U366" s="16">
        <v>0</v>
      </c>
      <c r="V366" s="16">
        <v>3</v>
      </c>
      <c r="W366" s="5">
        <v>390118</v>
      </c>
      <c r="X366" s="5">
        <v>390118</v>
      </c>
      <c r="Y366" s="5">
        <v>390118</v>
      </c>
      <c r="Z366" s="7">
        <v>1</v>
      </c>
      <c r="AA366" t="s">
        <v>27839</v>
      </c>
      <c r="AB366" s="5">
        <v>390118</v>
      </c>
      <c r="AC366" t="s">
        <v>800</v>
      </c>
      <c r="AD366" s="17">
        <v>43717</v>
      </c>
      <c r="AE366" s="17">
        <v>44029</v>
      </c>
      <c r="AF366" s="17">
        <v>43717</v>
      </c>
      <c r="AG366" s="17">
        <v>44074</v>
      </c>
      <c r="AH366" s="17">
        <v>44074</v>
      </c>
      <c r="AI366" s="17"/>
      <c r="AJ366" s="5">
        <v>390118</v>
      </c>
      <c r="AK366" s="17">
        <v>44074</v>
      </c>
      <c r="AL366" t="s">
        <v>811</v>
      </c>
      <c r="AM366" t="s">
        <v>599</v>
      </c>
      <c r="AN366" s="17"/>
      <c r="AP366" t="s">
        <v>966</v>
      </c>
      <c r="AQ366" t="s">
        <v>970</v>
      </c>
      <c r="AR366" t="s">
        <v>28246</v>
      </c>
    </row>
    <row r="367" spans="2:44" ht="11" outlineLevel="1" x14ac:dyDescent="0.15">
      <c r="B367" t="s">
        <v>898</v>
      </c>
      <c r="C367" t="s">
        <v>799</v>
      </c>
      <c r="D367" t="s">
        <v>799</v>
      </c>
      <c r="F367" t="s">
        <v>966</v>
      </c>
      <c r="H367" s="16">
        <v>1</v>
      </c>
      <c r="I367" t="s">
        <v>799</v>
      </c>
      <c r="J367" t="s">
        <v>601</v>
      </c>
      <c r="K367" t="s">
        <v>1022</v>
      </c>
      <c r="L367" t="s">
        <v>28095</v>
      </c>
      <c r="M367" t="s">
        <v>740</v>
      </c>
      <c r="N367" t="s">
        <v>795</v>
      </c>
      <c r="O367" t="s">
        <v>825</v>
      </c>
      <c r="P367" t="s">
        <v>806</v>
      </c>
      <c r="Q367" t="s">
        <v>10430</v>
      </c>
      <c r="R367" t="s">
        <v>531</v>
      </c>
      <c r="S367" t="s">
        <v>636</v>
      </c>
      <c r="T367" s="16">
        <v>1</v>
      </c>
      <c r="U367" s="16">
        <v>0</v>
      </c>
      <c r="V367" s="16">
        <v>8</v>
      </c>
      <c r="W367" s="5">
        <v>389072</v>
      </c>
      <c r="X367" s="5">
        <v>389072</v>
      </c>
      <c r="Y367" s="5">
        <v>389072</v>
      </c>
      <c r="Z367" s="7">
        <v>1</v>
      </c>
      <c r="AA367" t="s">
        <v>27839</v>
      </c>
      <c r="AB367" s="5">
        <v>389072</v>
      </c>
      <c r="AC367" t="s">
        <v>800</v>
      </c>
      <c r="AD367" s="17">
        <v>43399</v>
      </c>
      <c r="AE367" s="17">
        <v>43718</v>
      </c>
      <c r="AF367" s="17">
        <v>43399</v>
      </c>
      <c r="AG367" s="17">
        <v>43616</v>
      </c>
      <c r="AH367" s="17">
        <v>43616</v>
      </c>
      <c r="AI367" s="17"/>
      <c r="AJ367" s="5">
        <v>389072</v>
      </c>
      <c r="AK367" s="17">
        <v>43616</v>
      </c>
      <c r="AL367" t="s">
        <v>811</v>
      </c>
      <c r="AM367" t="s">
        <v>599</v>
      </c>
      <c r="AN367" s="17"/>
      <c r="AP367" t="s">
        <v>966</v>
      </c>
      <c r="AQ367" t="s">
        <v>970</v>
      </c>
      <c r="AR367" t="s">
        <v>28247</v>
      </c>
    </row>
    <row r="368" spans="2:44" ht="11" outlineLevel="1" x14ac:dyDescent="0.15">
      <c r="B368" t="s">
        <v>886</v>
      </c>
      <c r="C368" t="s">
        <v>799</v>
      </c>
      <c r="D368" t="s">
        <v>799</v>
      </c>
      <c r="F368" t="s">
        <v>966</v>
      </c>
      <c r="H368" s="16">
        <v>1</v>
      </c>
      <c r="I368" t="s">
        <v>799</v>
      </c>
      <c r="J368" t="s">
        <v>618</v>
      </c>
      <c r="K368" t="s">
        <v>2019</v>
      </c>
      <c r="L368" t="s">
        <v>28085</v>
      </c>
      <c r="M368" t="s">
        <v>740</v>
      </c>
      <c r="N368" t="s">
        <v>795</v>
      </c>
      <c r="O368" t="s">
        <v>825</v>
      </c>
      <c r="P368" t="s">
        <v>806</v>
      </c>
      <c r="Q368" t="s">
        <v>10430</v>
      </c>
      <c r="R368" t="s">
        <v>531</v>
      </c>
      <c r="S368" t="s">
        <v>636</v>
      </c>
      <c r="T368" s="16">
        <v>1</v>
      </c>
      <c r="U368" s="16">
        <v>0</v>
      </c>
      <c r="V368" s="16">
        <v>4</v>
      </c>
      <c r="W368" s="5">
        <v>385342.71999999997</v>
      </c>
      <c r="X368" s="5">
        <v>385342.71999999997</v>
      </c>
      <c r="Y368" s="5">
        <v>385342.71999999997</v>
      </c>
      <c r="Z368" s="7">
        <v>1</v>
      </c>
      <c r="AA368" t="s">
        <v>27839</v>
      </c>
      <c r="AB368" s="5">
        <v>385342.71999999997</v>
      </c>
      <c r="AC368" t="s">
        <v>800</v>
      </c>
      <c r="AD368" s="17">
        <v>44295</v>
      </c>
      <c r="AE368" s="17">
        <v>44405</v>
      </c>
      <c r="AF368" s="17">
        <v>44295</v>
      </c>
      <c r="AG368" s="17">
        <v>44466</v>
      </c>
      <c r="AH368" s="17">
        <v>44466</v>
      </c>
      <c r="AI368" s="17"/>
      <c r="AJ368" s="5">
        <v>385342.71999999997</v>
      </c>
      <c r="AK368" s="17">
        <v>44466</v>
      </c>
      <c r="AL368" t="s">
        <v>811</v>
      </c>
      <c r="AM368" t="s">
        <v>599</v>
      </c>
      <c r="AN368" s="17"/>
      <c r="AP368" t="s">
        <v>966</v>
      </c>
      <c r="AQ368" t="s">
        <v>970</v>
      </c>
      <c r="AR368" t="s">
        <v>28248</v>
      </c>
    </row>
    <row r="369" spans="2:44" ht="11" outlineLevel="1" x14ac:dyDescent="0.15">
      <c r="B369" t="s">
        <v>862</v>
      </c>
      <c r="C369" t="s">
        <v>799</v>
      </c>
      <c r="D369" t="s">
        <v>799</v>
      </c>
      <c r="F369" t="s">
        <v>966</v>
      </c>
      <c r="H369" s="16">
        <v>1</v>
      </c>
      <c r="I369" t="s">
        <v>799</v>
      </c>
      <c r="J369" t="s">
        <v>674</v>
      </c>
      <c r="K369" t="s">
        <v>1531</v>
      </c>
      <c r="L369" t="s">
        <v>27848</v>
      </c>
      <c r="M369" t="s">
        <v>750</v>
      </c>
      <c r="N369" t="s">
        <v>795</v>
      </c>
      <c r="O369" t="s">
        <v>825</v>
      </c>
      <c r="P369" t="s">
        <v>859</v>
      </c>
      <c r="Q369" t="s">
        <v>10430</v>
      </c>
      <c r="R369" t="s">
        <v>645</v>
      </c>
      <c r="S369" t="s">
        <v>636</v>
      </c>
      <c r="T369" s="16">
        <v>1</v>
      </c>
      <c r="U369" s="16">
        <v>0</v>
      </c>
      <c r="V369" s="16">
        <v>11</v>
      </c>
      <c r="W369" s="5">
        <v>384258.6</v>
      </c>
      <c r="X369" s="5">
        <v>384258.6</v>
      </c>
      <c r="Y369" s="5">
        <v>384258.6</v>
      </c>
      <c r="Z369" s="7">
        <v>1</v>
      </c>
      <c r="AA369" t="s">
        <v>27839</v>
      </c>
      <c r="AB369" s="5">
        <v>384258.6</v>
      </c>
      <c r="AC369" t="s">
        <v>800</v>
      </c>
      <c r="AD369" s="17">
        <v>42640</v>
      </c>
      <c r="AE369" s="17">
        <v>45195</v>
      </c>
      <c r="AF369" s="17">
        <v>42641</v>
      </c>
      <c r="AG369" s="17">
        <v>44647</v>
      </c>
      <c r="AH369" s="17">
        <v>44647</v>
      </c>
      <c r="AI369" s="17"/>
      <c r="AJ369" s="5">
        <v>447091.1</v>
      </c>
      <c r="AK369" s="17">
        <v>44647</v>
      </c>
      <c r="AL369" t="s">
        <v>811</v>
      </c>
      <c r="AM369" t="s">
        <v>599</v>
      </c>
      <c r="AN369" s="17"/>
      <c r="AP369" t="s">
        <v>966</v>
      </c>
      <c r="AQ369" t="s">
        <v>970</v>
      </c>
      <c r="AR369" t="s">
        <v>28249</v>
      </c>
    </row>
    <row r="370" spans="2:44" ht="11" outlineLevel="1" x14ac:dyDescent="0.15">
      <c r="B370" t="s">
        <v>3125</v>
      </c>
      <c r="C370" t="s">
        <v>799</v>
      </c>
      <c r="D370" t="s">
        <v>799</v>
      </c>
      <c r="F370" t="s">
        <v>966</v>
      </c>
      <c r="H370" s="16">
        <v>1</v>
      </c>
      <c r="I370" t="s">
        <v>799</v>
      </c>
      <c r="J370" t="s">
        <v>3126</v>
      </c>
      <c r="K370" t="s">
        <v>3127</v>
      </c>
      <c r="L370" t="s">
        <v>27841</v>
      </c>
      <c r="M370" t="s">
        <v>740</v>
      </c>
      <c r="N370" t="s">
        <v>795</v>
      </c>
      <c r="O370" t="s">
        <v>826</v>
      </c>
      <c r="P370" t="s">
        <v>806</v>
      </c>
      <c r="Q370" t="s">
        <v>10430</v>
      </c>
      <c r="R370" t="s">
        <v>531</v>
      </c>
      <c r="S370" t="s">
        <v>636</v>
      </c>
      <c r="T370" s="16">
        <v>1</v>
      </c>
      <c r="U370" s="16">
        <v>0</v>
      </c>
      <c r="V370" s="16">
        <v>1</v>
      </c>
      <c r="W370" s="5">
        <v>383672</v>
      </c>
      <c r="X370" s="5">
        <v>383672</v>
      </c>
      <c r="Y370" s="5">
        <v>383672</v>
      </c>
      <c r="Z370" s="7">
        <v>1</v>
      </c>
      <c r="AA370" t="s">
        <v>27839</v>
      </c>
      <c r="AB370" s="5">
        <v>383672</v>
      </c>
      <c r="AC370" t="s">
        <v>800</v>
      </c>
      <c r="AD370" s="17">
        <v>43885</v>
      </c>
      <c r="AE370" s="17">
        <v>43885</v>
      </c>
      <c r="AF370" s="17">
        <v>43885</v>
      </c>
      <c r="AG370" s="17">
        <v>44316</v>
      </c>
      <c r="AH370" s="17">
        <v>44316</v>
      </c>
      <c r="AI370" s="17"/>
      <c r="AJ370" s="5">
        <v>383672</v>
      </c>
      <c r="AK370" s="17">
        <v>44316</v>
      </c>
      <c r="AL370" t="s">
        <v>811</v>
      </c>
      <c r="AM370" t="s">
        <v>599</v>
      </c>
      <c r="AN370" s="17"/>
      <c r="AP370" t="s">
        <v>966</v>
      </c>
      <c r="AQ370" t="s">
        <v>970</v>
      </c>
      <c r="AR370" t="s">
        <v>28250</v>
      </c>
    </row>
    <row r="371" spans="2:44" ht="11" outlineLevel="1" x14ac:dyDescent="0.15">
      <c r="B371" t="s">
        <v>3135</v>
      </c>
      <c r="C371" t="s">
        <v>799</v>
      </c>
      <c r="D371" t="s">
        <v>799</v>
      </c>
      <c r="F371" t="s">
        <v>966</v>
      </c>
      <c r="H371" s="16">
        <v>1</v>
      </c>
      <c r="I371" t="s">
        <v>799</v>
      </c>
      <c r="J371" t="s">
        <v>682</v>
      </c>
      <c r="K371" t="s">
        <v>1729</v>
      </c>
      <c r="L371" t="s">
        <v>27914</v>
      </c>
      <c r="M371" t="s">
        <v>750</v>
      </c>
      <c r="N371" t="s">
        <v>795</v>
      </c>
      <c r="O371" t="s">
        <v>818</v>
      </c>
      <c r="P371" t="s">
        <v>859</v>
      </c>
      <c r="Q371" t="s">
        <v>10430</v>
      </c>
      <c r="R371" t="s">
        <v>531</v>
      </c>
      <c r="S371" t="s">
        <v>636</v>
      </c>
      <c r="T371" s="16">
        <v>1</v>
      </c>
      <c r="U371" s="16">
        <v>0</v>
      </c>
      <c r="V371" s="16">
        <v>2</v>
      </c>
      <c r="W371" s="5">
        <v>380213.02</v>
      </c>
      <c r="X371" s="5">
        <v>0</v>
      </c>
      <c r="Y371" s="5">
        <v>380213.02</v>
      </c>
      <c r="Z371" s="7">
        <v>0</v>
      </c>
      <c r="AA371" t="s">
        <v>27845</v>
      </c>
      <c r="AB371" s="5">
        <v>380213.02</v>
      </c>
      <c r="AC371" t="s">
        <v>810</v>
      </c>
      <c r="AD371" s="17">
        <v>42310</v>
      </c>
      <c r="AE371" s="17">
        <v>42431</v>
      </c>
      <c r="AF371" s="17">
        <v>41246</v>
      </c>
      <c r="AG371" s="17">
        <v>41435</v>
      </c>
      <c r="AH371" s="17">
        <v>41435</v>
      </c>
      <c r="AI371" s="17"/>
      <c r="AJ371" s="5">
        <v>380213.02</v>
      </c>
      <c r="AK371" s="17">
        <v>41435</v>
      </c>
      <c r="AL371" t="s">
        <v>811</v>
      </c>
      <c r="AM371" t="s">
        <v>599</v>
      </c>
      <c r="AN371" s="17"/>
      <c r="AP371" t="s">
        <v>966</v>
      </c>
      <c r="AQ371" t="s">
        <v>970</v>
      </c>
      <c r="AR371" t="s">
        <v>28251</v>
      </c>
    </row>
    <row r="372" spans="2:44" ht="11" outlineLevel="1" x14ac:dyDescent="0.15">
      <c r="B372" t="s">
        <v>874</v>
      </c>
      <c r="C372" t="s">
        <v>799</v>
      </c>
      <c r="D372" t="s">
        <v>799</v>
      </c>
      <c r="F372" t="s">
        <v>966</v>
      </c>
      <c r="H372" s="16">
        <v>1</v>
      </c>
      <c r="I372" t="s">
        <v>799</v>
      </c>
      <c r="J372" t="s">
        <v>700</v>
      </c>
      <c r="K372" t="s">
        <v>2413</v>
      </c>
      <c r="L372" t="s">
        <v>28054</v>
      </c>
      <c r="M372" t="s">
        <v>737</v>
      </c>
      <c r="N372" t="s">
        <v>803</v>
      </c>
      <c r="O372" t="s">
        <v>826</v>
      </c>
      <c r="P372" t="s">
        <v>802</v>
      </c>
      <c r="Q372" t="s">
        <v>10430</v>
      </c>
      <c r="R372" t="s">
        <v>531</v>
      </c>
      <c r="S372" t="s">
        <v>636</v>
      </c>
      <c r="T372" s="16">
        <v>1</v>
      </c>
      <c r="U372" s="16">
        <v>0</v>
      </c>
      <c r="V372" s="16">
        <v>1</v>
      </c>
      <c r="W372" s="5">
        <v>378427</v>
      </c>
      <c r="X372" s="5">
        <v>378427</v>
      </c>
      <c r="Y372" s="5">
        <v>378427</v>
      </c>
      <c r="Z372" s="7">
        <v>1</v>
      </c>
      <c r="AA372" t="s">
        <v>27839</v>
      </c>
      <c r="AB372" s="5">
        <v>378427</v>
      </c>
      <c r="AC372" t="s">
        <v>800</v>
      </c>
      <c r="AD372" s="17">
        <v>42471</v>
      </c>
      <c r="AE372" s="17">
        <v>42471</v>
      </c>
      <c r="AF372" s="17">
        <v>42461</v>
      </c>
      <c r="AG372" s="17">
        <v>42767</v>
      </c>
      <c r="AH372" s="17">
        <v>42767</v>
      </c>
      <c r="AI372" s="17"/>
      <c r="AJ372" s="5">
        <v>378427</v>
      </c>
      <c r="AK372" s="17">
        <v>42767</v>
      </c>
      <c r="AL372" t="s">
        <v>811</v>
      </c>
      <c r="AM372" t="s">
        <v>599</v>
      </c>
      <c r="AN372" s="17"/>
      <c r="AP372" t="s">
        <v>966</v>
      </c>
      <c r="AQ372" t="s">
        <v>970</v>
      </c>
      <c r="AR372" t="s">
        <v>28252</v>
      </c>
    </row>
    <row r="373" spans="2:44" ht="11" outlineLevel="1" x14ac:dyDescent="0.15">
      <c r="B373" t="s">
        <v>893</v>
      </c>
      <c r="C373" t="s">
        <v>799</v>
      </c>
      <c r="D373" t="s">
        <v>799</v>
      </c>
      <c r="F373" t="s">
        <v>966</v>
      </c>
      <c r="H373" s="16">
        <v>1</v>
      </c>
      <c r="I373" t="s">
        <v>799</v>
      </c>
      <c r="J373" t="s">
        <v>712</v>
      </c>
      <c r="K373" t="s">
        <v>2068</v>
      </c>
      <c r="L373" t="s">
        <v>27905</v>
      </c>
      <c r="M373" t="s">
        <v>740</v>
      </c>
      <c r="N373" t="s">
        <v>795</v>
      </c>
      <c r="O373" t="s">
        <v>826</v>
      </c>
      <c r="P373" t="s">
        <v>806</v>
      </c>
      <c r="Q373" t="s">
        <v>10430</v>
      </c>
      <c r="R373" t="s">
        <v>531</v>
      </c>
      <c r="S373" t="s">
        <v>636</v>
      </c>
      <c r="T373" s="16">
        <v>1</v>
      </c>
      <c r="U373" s="16">
        <v>0</v>
      </c>
      <c r="V373" s="16">
        <v>1</v>
      </c>
      <c r="W373" s="5">
        <v>377350</v>
      </c>
      <c r="X373" s="5">
        <v>377350</v>
      </c>
      <c r="Y373" s="5">
        <v>377350</v>
      </c>
      <c r="Z373" s="7">
        <v>1</v>
      </c>
      <c r="AA373" t="s">
        <v>27839</v>
      </c>
      <c r="AB373" s="5">
        <v>377350</v>
      </c>
      <c r="AC373" t="s">
        <v>800</v>
      </c>
      <c r="AD373" s="17">
        <v>45419</v>
      </c>
      <c r="AE373" s="17">
        <v>45419</v>
      </c>
      <c r="AF373" s="17">
        <v>45419</v>
      </c>
      <c r="AG373" s="17">
        <v>45565</v>
      </c>
      <c r="AH373" s="17">
        <v>45746</v>
      </c>
      <c r="AI373" s="17"/>
      <c r="AJ373" s="5">
        <v>377350</v>
      </c>
      <c r="AK373" s="17">
        <v>45565</v>
      </c>
      <c r="AL373" t="s">
        <v>811</v>
      </c>
      <c r="AM373" t="s">
        <v>599</v>
      </c>
      <c r="AN373" s="17"/>
      <c r="AP373" t="s">
        <v>966</v>
      </c>
      <c r="AQ373" t="s">
        <v>970</v>
      </c>
      <c r="AR373" t="s">
        <v>28253</v>
      </c>
    </row>
    <row r="374" spans="2:44" ht="11" outlineLevel="1" x14ac:dyDescent="0.15">
      <c r="B374" t="s">
        <v>895</v>
      </c>
      <c r="C374" t="s">
        <v>799</v>
      </c>
      <c r="D374" t="s">
        <v>799</v>
      </c>
      <c r="F374" t="s">
        <v>966</v>
      </c>
      <c r="H374" s="16">
        <v>1</v>
      </c>
      <c r="I374" t="s">
        <v>799</v>
      </c>
      <c r="J374" t="s">
        <v>713</v>
      </c>
      <c r="K374" t="s">
        <v>3086</v>
      </c>
      <c r="L374" t="s">
        <v>28190</v>
      </c>
      <c r="M374" t="s">
        <v>740</v>
      </c>
      <c r="N374" t="s">
        <v>795</v>
      </c>
      <c r="O374" t="s">
        <v>825</v>
      </c>
      <c r="P374" t="s">
        <v>806</v>
      </c>
      <c r="Q374" t="s">
        <v>10430</v>
      </c>
      <c r="R374" t="s">
        <v>456</v>
      </c>
      <c r="S374" t="s">
        <v>598</v>
      </c>
      <c r="T374" s="16">
        <v>1</v>
      </c>
      <c r="U374" s="16">
        <v>0</v>
      </c>
      <c r="V374" s="16">
        <v>4</v>
      </c>
      <c r="W374" s="5">
        <v>377191.76</v>
      </c>
      <c r="X374" s="5">
        <v>377191.76</v>
      </c>
      <c r="Y374" s="5">
        <v>440671.82</v>
      </c>
      <c r="Z374" s="7">
        <v>1</v>
      </c>
      <c r="AA374" t="s">
        <v>27839</v>
      </c>
      <c r="AB374" s="5">
        <v>377191.76</v>
      </c>
      <c r="AC374" t="s">
        <v>800</v>
      </c>
      <c r="AD374" s="17">
        <v>45777</v>
      </c>
      <c r="AE374" s="17">
        <v>45922</v>
      </c>
      <c r="AF374" s="17">
        <v>45778</v>
      </c>
      <c r="AG374" s="17">
        <v>46111</v>
      </c>
      <c r="AH374" s="17">
        <v>46111</v>
      </c>
      <c r="AI374" s="17"/>
      <c r="AJ374" s="5">
        <v>408931.79</v>
      </c>
      <c r="AK374" s="17">
        <v>46111</v>
      </c>
      <c r="AL374" t="s">
        <v>811</v>
      </c>
      <c r="AM374" t="s">
        <v>599</v>
      </c>
      <c r="AN374" s="17"/>
      <c r="AP374" t="s">
        <v>966</v>
      </c>
      <c r="AQ374" t="s">
        <v>970</v>
      </c>
      <c r="AR374" t="s">
        <v>28254</v>
      </c>
    </row>
    <row r="375" spans="2:44" ht="11" outlineLevel="1" x14ac:dyDescent="0.15">
      <c r="B375" t="s">
        <v>3152</v>
      </c>
      <c r="C375" t="s">
        <v>799</v>
      </c>
      <c r="D375" t="s">
        <v>799</v>
      </c>
      <c r="F375" t="s">
        <v>966</v>
      </c>
      <c r="H375" s="16">
        <v>1</v>
      </c>
      <c r="I375" t="s">
        <v>799</v>
      </c>
      <c r="J375" t="s">
        <v>697</v>
      </c>
      <c r="K375" t="s">
        <v>2130</v>
      </c>
      <c r="L375" t="s">
        <v>27841</v>
      </c>
      <c r="M375" t="s">
        <v>738</v>
      </c>
      <c r="N375" t="s">
        <v>795</v>
      </c>
      <c r="O375" t="s">
        <v>818</v>
      </c>
      <c r="P375" t="s">
        <v>794</v>
      </c>
      <c r="Q375" t="s">
        <v>10430</v>
      </c>
      <c r="R375" t="s">
        <v>531</v>
      </c>
      <c r="S375" t="s">
        <v>636</v>
      </c>
      <c r="T375" s="16">
        <v>1</v>
      </c>
      <c r="U375" s="16">
        <v>0</v>
      </c>
      <c r="V375" s="16">
        <v>4</v>
      </c>
      <c r="W375" s="5">
        <v>372848.05</v>
      </c>
      <c r="X375" s="5">
        <v>56848.05</v>
      </c>
      <c r="Y375" s="5">
        <v>372848.05</v>
      </c>
      <c r="Z375" s="7">
        <v>0.1525</v>
      </c>
      <c r="AA375" t="s">
        <v>27845</v>
      </c>
      <c r="AB375" s="5">
        <v>372848.05</v>
      </c>
      <c r="AC375" t="s">
        <v>810</v>
      </c>
      <c r="AD375" s="17">
        <v>42041</v>
      </c>
      <c r="AE375" s="17">
        <v>42151</v>
      </c>
      <c r="AF375" s="17">
        <v>41794</v>
      </c>
      <c r="AG375" s="17">
        <v>42170</v>
      </c>
      <c r="AH375" s="17">
        <v>42170</v>
      </c>
      <c r="AI375" s="17"/>
      <c r="AJ375" s="5">
        <v>372848.05</v>
      </c>
      <c r="AK375" s="17">
        <v>42170</v>
      </c>
      <c r="AL375" t="s">
        <v>811</v>
      </c>
      <c r="AM375" t="s">
        <v>599</v>
      </c>
      <c r="AN375" s="17"/>
      <c r="AP375" t="s">
        <v>966</v>
      </c>
      <c r="AQ375" t="s">
        <v>970</v>
      </c>
      <c r="AR375" t="s">
        <v>28255</v>
      </c>
    </row>
    <row r="376" spans="2:44" ht="11" outlineLevel="1" x14ac:dyDescent="0.15">
      <c r="B376" t="s">
        <v>897</v>
      </c>
      <c r="C376" t="s">
        <v>799</v>
      </c>
      <c r="D376" t="s">
        <v>799</v>
      </c>
      <c r="F376" t="s">
        <v>966</v>
      </c>
      <c r="H376" s="16">
        <v>1</v>
      </c>
      <c r="I376" t="s">
        <v>799</v>
      </c>
      <c r="J376" t="s">
        <v>698</v>
      </c>
      <c r="K376" t="s">
        <v>2122</v>
      </c>
      <c r="L376" t="s">
        <v>27841</v>
      </c>
      <c r="M376" t="s">
        <v>740</v>
      </c>
      <c r="N376" t="s">
        <v>795</v>
      </c>
      <c r="O376" t="s">
        <v>825</v>
      </c>
      <c r="P376" t="s">
        <v>806</v>
      </c>
      <c r="Q376" t="s">
        <v>10430</v>
      </c>
      <c r="R376" t="s">
        <v>531</v>
      </c>
      <c r="S376" t="s">
        <v>636</v>
      </c>
      <c r="T376" s="16">
        <v>1</v>
      </c>
      <c r="U376" s="16">
        <v>0</v>
      </c>
      <c r="V376" s="16">
        <v>2</v>
      </c>
      <c r="W376" s="5">
        <v>372507</v>
      </c>
      <c r="X376" s="5">
        <v>372507</v>
      </c>
      <c r="Y376" s="5">
        <v>372507</v>
      </c>
      <c r="Z376" s="7">
        <v>1</v>
      </c>
      <c r="AA376" t="s">
        <v>27839</v>
      </c>
      <c r="AB376" s="5">
        <v>372507</v>
      </c>
      <c r="AC376" t="s">
        <v>800</v>
      </c>
      <c r="AD376" s="17">
        <v>45833</v>
      </c>
      <c r="AE376" s="17">
        <v>45841</v>
      </c>
      <c r="AF376" s="17">
        <v>45825</v>
      </c>
      <c r="AG376" s="17">
        <v>45871</v>
      </c>
      <c r="AH376" s="17">
        <v>45871</v>
      </c>
      <c r="AI376" s="17"/>
      <c r="AJ376" s="5">
        <v>431747</v>
      </c>
      <c r="AK376" s="17">
        <v>45871</v>
      </c>
      <c r="AL376" t="s">
        <v>811</v>
      </c>
      <c r="AM376" t="s">
        <v>599</v>
      </c>
      <c r="AN376" s="17"/>
      <c r="AP376" t="s">
        <v>966</v>
      </c>
      <c r="AQ376" t="s">
        <v>970</v>
      </c>
      <c r="AR376" t="s">
        <v>28256</v>
      </c>
    </row>
    <row r="377" spans="2:44" ht="11" outlineLevel="1" x14ac:dyDescent="0.15">
      <c r="B377" t="s">
        <v>3157</v>
      </c>
      <c r="C377" t="s">
        <v>799</v>
      </c>
      <c r="D377" t="s">
        <v>799</v>
      </c>
      <c r="F377" t="s">
        <v>966</v>
      </c>
      <c r="H377" s="16">
        <v>1</v>
      </c>
      <c r="I377" t="s">
        <v>799</v>
      </c>
      <c r="J377" t="s">
        <v>2613</v>
      </c>
      <c r="K377" t="s">
        <v>2614</v>
      </c>
      <c r="L377" t="s">
        <v>27866</v>
      </c>
      <c r="M377" t="s">
        <v>744</v>
      </c>
      <c r="N377" t="s">
        <v>795</v>
      </c>
      <c r="O377" t="s">
        <v>825</v>
      </c>
      <c r="P377" t="s">
        <v>806</v>
      </c>
      <c r="Q377" t="s">
        <v>10430</v>
      </c>
      <c r="R377" t="s">
        <v>531</v>
      </c>
      <c r="S377" t="s">
        <v>636</v>
      </c>
      <c r="T377" s="16">
        <v>1</v>
      </c>
      <c r="U377" s="16">
        <v>0</v>
      </c>
      <c r="V377" s="16">
        <v>2</v>
      </c>
      <c r="W377" s="5">
        <v>372207.02</v>
      </c>
      <c r="X377" s="5">
        <v>372207.02</v>
      </c>
      <c r="Y377" s="5">
        <v>372207.02</v>
      </c>
      <c r="Z377" s="7">
        <v>1</v>
      </c>
      <c r="AA377" t="s">
        <v>27839</v>
      </c>
      <c r="AB377" s="5">
        <v>372207.02</v>
      </c>
      <c r="AC377" t="s">
        <v>800</v>
      </c>
      <c r="AD377" s="17">
        <v>45846</v>
      </c>
      <c r="AE377" s="17">
        <v>45917</v>
      </c>
      <c r="AF377" s="17">
        <v>45846</v>
      </c>
      <c r="AG377" s="17">
        <v>46003</v>
      </c>
      <c r="AH377" s="17">
        <v>46003</v>
      </c>
      <c r="AI377" s="17"/>
      <c r="AJ377" s="5">
        <v>372207.02</v>
      </c>
      <c r="AK377" s="17">
        <v>46003</v>
      </c>
      <c r="AL377" t="s">
        <v>811</v>
      </c>
      <c r="AM377" t="s">
        <v>599</v>
      </c>
      <c r="AN377" s="17"/>
      <c r="AP377" t="s">
        <v>966</v>
      </c>
      <c r="AQ377" t="s">
        <v>970</v>
      </c>
      <c r="AR377" t="s">
        <v>28257</v>
      </c>
    </row>
    <row r="378" spans="2:44" ht="11" outlineLevel="1" x14ac:dyDescent="0.15">
      <c r="B378" t="s">
        <v>3166</v>
      </c>
      <c r="C378" t="s">
        <v>799</v>
      </c>
      <c r="D378" t="s">
        <v>799</v>
      </c>
      <c r="F378" t="s">
        <v>966</v>
      </c>
      <c r="H378" s="16">
        <v>1</v>
      </c>
      <c r="I378" t="s">
        <v>799</v>
      </c>
      <c r="J378" t="s">
        <v>682</v>
      </c>
      <c r="K378" t="s">
        <v>1729</v>
      </c>
      <c r="L378" t="s">
        <v>28015</v>
      </c>
      <c r="M378" t="s">
        <v>740</v>
      </c>
      <c r="N378" t="s">
        <v>795</v>
      </c>
      <c r="O378" t="s">
        <v>825</v>
      </c>
      <c r="P378" t="s">
        <v>806</v>
      </c>
      <c r="Q378" t="s">
        <v>10430</v>
      </c>
      <c r="R378" t="s">
        <v>531</v>
      </c>
      <c r="S378" t="s">
        <v>636</v>
      </c>
      <c r="T378" s="16">
        <v>1</v>
      </c>
      <c r="U378" s="16">
        <v>0</v>
      </c>
      <c r="V378" s="16">
        <v>4</v>
      </c>
      <c r="W378" s="5">
        <v>370363.28</v>
      </c>
      <c r="X378" s="5">
        <v>370363.28</v>
      </c>
      <c r="Y378" s="5">
        <v>370363.28</v>
      </c>
      <c r="Z378" s="7">
        <v>1</v>
      </c>
      <c r="AA378" t="s">
        <v>27839</v>
      </c>
      <c r="AB378" s="5">
        <v>370363.28</v>
      </c>
      <c r="AC378" t="s">
        <v>800</v>
      </c>
      <c r="AD378" s="17">
        <v>45385</v>
      </c>
      <c r="AE378" s="17">
        <v>45491</v>
      </c>
      <c r="AF378" s="17">
        <v>45385</v>
      </c>
      <c r="AG378" s="17">
        <v>45474</v>
      </c>
      <c r="AH378" s="17">
        <v>45474</v>
      </c>
      <c r="AI378" s="17"/>
      <c r="AJ378" s="5">
        <v>370363.28</v>
      </c>
      <c r="AK378" s="17">
        <v>45474</v>
      </c>
      <c r="AL378" t="s">
        <v>811</v>
      </c>
      <c r="AM378" t="s">
        <v>599</v>
      </c>
      <c r="AN378" s="17"/>
      <c r="AP378" t="s">
        <v>966</v>
      </c>
      <c r="AQ378" t="s">
        <v>970</v>
      </c>
      <c r="AR378" t="s">
        <v>28258</v>
      </c>
    </row>
    <row r="379" spans="2:44" ht="11" outlineLevel="1" x14ac:dyDescent="0.15">
      <c r="B379" t="s">
        <v>3179</v>
      </c>
      <c r="C379" t="s">
        <v>799</v>
      </c>
      <c r="D379" t="s">
        <v>799</v>
      </c>
      <c r="F379" t="s">
        <v>966</v>
      </c>
      <c r="H379" s="16">
        <v>1</v>
      </c>
      <c r="I379" t="s">
        <v>799</v>
      </c>
      <c r="J379" t="s">
        <v>712</v>
      </c>
      <c r="K379" t="s">
        <v>2068</v>
      </c>
      <c r="L379" t="s">
        <v>27952</v>
      </c>
      <c r="M379" t="s">
        <v>2974</v>
      </c>
      <c r="N379" t="s">
        <v>795</v>
      </c>
      <c r="O379" t="s">
        <v>826</v>
      </c>
      <c r="P379" t="s">
        <v>806</v>
      </c>
      <c r="Q379" t="s">
        <v>10430</v>
      </c>
      <c r="R379" t="s">
        <v>531</v>
      </c>
      <c r="S379" t="s">
        <v>636</v>
      </c>
      <c r="T379" s="16">
        <v>1</v>
      </c>
      <c r="U379" s="16">
        <v>0</v>
      </c>
      <c r="V379" s="16">
        <v>2</v>
      </c>
      <c r="W379" s="5">
        <v>363389</v>
      </c>
      <c r="X379" s="5">
        <v>363389</v>
      </c>
      <c r="Y379" s="5">
        <v>549374.74</v>
      </c>
      <c r="Z379" s="7">
        <v>1</v>
      </c>
      <c r="AA379" t="s">
        <v>27839</v>
      </c>
      <c r="AB379" s="5">
        <v>363389</v>
      </c>
      <c r="AC379" t="s">
        <v>800</v>
      </c>
      <c r="AD379" s="17">
        <v>45917</v>
      </c>
      <c r="AE379" s="17">
        <v>45993</v>
      </c>
      <c r="AF379" s="17">
        <v>45917</v>
      </c>
      <c r="AG379" s="17">
        <v>46142</v>
      </c>
      <c r="AH379" s="17">
        <v>46142</v>
      </c>
      <c r="AI379" s="17"/>
      <c r="AJ379" s="5">
        <v>363389</v>
      </c>
      <c r="AK379" s="17">
        <v>46142</v>
      </c>
      <c r="AL379" t="s">
        <v>811</v>
      </c>
      <c r="AM379" t="s">
        <v>599</v>
      </c>
      <c r="AN379" s="17"/>
      <c r="AP379" t="s">
        <v>966</v>
      </c>
      <c r="AQ379" t="s">
        <v>970</v>
      </c>
      <c r="AR379" t="s">
        <v>28259</v>
      </c>
    </row>
    <row r="380" spans="2:44" ht="11" outlineLevel="1" x14ac:dyDescent="0.15">
      <c r="B380" t="s">
        <v>3182</v>
      </c>
      <c r="C380" t="s">
        <v>799</v>
      </c>
      <c r="D380" t="s">
        <v>799</v>
      </c>
      <c r="F380" t="s">
        <v>966</v>
      </c>
      <c r="H380" s="16">
        <v>1</v>
      </c>
      <c r="I380" t="s">
        <v>799</v>
      </c>
      <c r="J380" t="s">
        <v>3183</v>
      </c>
      <c r="K380" t="s">
        <v>3184</v>
      </c>
      <c r="L380" t="s">
        <v>27861</v>
      </c>
      <c r="M380" t="s">
        <v>748</v>
      </c>
      <c r="N380" t="s">
        <v>795</v>
      </c>
      <c r="O380" t="s">
        <v>796</v>
      </c>
      <c r="P380" t="s">
        <v>806</v>
      </c>
      <c r="Q380" t="s">
        <v>10430</v>
      </c>
      <c r="R380" t="s">
        <v>531</v>
      </c>
      <c r="S380" t="s">
        <v>636</v>
      </c>
      <c r="T380" s="16">
        <v>1</v>
      </c>
      <c r="U380" s="16">
        <v>0</v>
      </c>
      <c r="V380" s="16">
        <v>5</v>
      </c>
      <c r="W380" s="5">
        <v>361373</v>
      </c>
      <c r="X380" s="5">
        <v>361373</v>
      </c>
      <c r="Y380" s="5">
        <v>361373</v>
      </c>
      <c r="Z380" s="7">
        <v>1</v>
      </c>
      <c r="AA380" t="s">
        <v>27839</v>
      </c>
      <c r="AB380" s="5">
        <v>361373</v>
      </c>
      <c r="AC380" t="s">
        <v>800</v>
      </c>
      <c r="AD380" s="17">
        <v>42500</v>
      </c>
      <c r="AE380" s="17">
        <v>42558</v>
      </c>
      <c r="AF380" s="17">
        <v>42500</v>
      </c>
      <c r="AG380" s="17">
        <v>42562</v>
      </c>
      <c r="AH380" s="17">
        <v>42562</v>
      </c>
      <c r="AI380" s="17"/>
      <c r="AJ380" s="5">
        <v>381673</v>
      </c>
      <c r="AK380" s="17">
        <v>42562</v>
      </c>
      <c r="AL380" t="s">
        <v>811</v>
      </c>
      <c r="AM380" t="s">
        <v>599</v>
      </c>
      <c r="AN380" s="17"/>
      <c r="AP380" t="s">
        <v>966</v>
      </c>
      <c r="AQ380" t="s">
        <v>970</v>
      </c>
      <c r="AR380" t="s">
        <v>28260</v>
      </c>
    </row>
    <row r="381" spans="2:44" ht="11" outlineLevel="1" x14ac:dyDescent="0.15">
      <c r="B381" t="s">
        <v>3201</v>
      </c>
      <c r="C381" t="s">
        <v>27838</v>
      </c>
      <c r="D381" t="s">
        <v>797</v>
      </c>
      <c r="E381" t="s">
        <v>807</v>
      </c>
      <c r="F381" t="s">
        <v>10430</v>
      </c>
      <c r="G381" t="s">
        <v>831</v>
      </c>
      <c r="H381" s="16">
        <v>5</v>
      </c>
      <c r="I381" t="s">
        <v>815</v>
      </c>
      <c r="J381" t="s">
        <v>621</v>
      </c>
      <c r="K381" t="s">
        <v>1819</v>
      </c>
      <c r="L381" t="s">
        <v>458</v>
      </c>
      <c r="M381" t="s">
        <v>740</v>
      </c>
      <c r="N381" t="s">
        <v>829</v>
      </c>
      <c r="O381" t="s">
        <v>796</v>
      </c>
      <c r="P381" t="s">
        <v>856</v>
      </c>
      <c r="Q381" t="s">
        <v>10430</v>
      </c>
      <c r="R381" t="s">
        <v>456</v>
      </c>
      <c r="S381" t="s">
        <v>598</v>
      </c>
      <c r="T381" s="16">
        <v>2</v>
      </c>
      <c r="U381" s="16">
        <v>1</v>
      </c>
      <c r="V381" s="16">
        <v>2</v>
      </c>
      <c r="W381" s="5">
        <v>354695</v>
      </c>
      <c r="X381" s="5">
        <v>354695</v>
      </c>
      <c r="Y381" s="5">
        <v>355695</v>
      </c>
      <c r="Z381" s="7">
        <v>1</v>
      </c>
      <c r="AA381" t="s">
        <v>27839</v>
      </c>
      <c r="AB381" s="5">
        <v>354695</v>
      </c>
      <c r="AC381" t="s">
        <v>800</v>
      </c>
      <c r="AD381" s="17">
        <v>44651</v>
      </c>
      <c r="AE381" s="17">
        <v>44824</v>
      </c>
      <c r="AF381" s="17">
        <v>44223</v>
      </c>
      <c r="AG381" s="17">
        <v>46047</v>
      </c>
      <c r="AH381" s="17">
        <v>46047</v>
      </c>
      <c r="AI381" s="17">
        <v>46047</v>
      </c>
      <c r="AJ381" s="5">
        <v>186000000</v>
      </c>
      <c r="AK381" s="17">
        <v>46047</v>
      </c>
      <c r="AL381" t="s">
        <v>801</v>
      </c>
      <c r="AM381" t="s">
        <v>599</v>
      </c>
      <c r="AN381" s="17">
        <v>44799</v>
      </c>
      <c r="AP381" t="s">
        <v>10430</v>
      </c>
      <c r="AQ381" t="s">
        <v>970</v>
      </c>
      <c r="AR381" t="s">
        <v>28261</v>
      </c>
    </row>
    <row r="382" spans="2:44" ht="11" outlineLevel="1" x14ac:dyDescent="0.15">
      <c r="B382" t="s">
        <v>3204</v>
      </c>
      <c r="C382" t="s">
        <v>799</v>
      </c>
      <c r="D382" t="s">
        <v>799</v>
      </c>
      <c r="F382" t="s">
        <v>966</v>
      </c>
      <c r="H382" s="16">
        <v>1</v>
      </c>
      <c r="I382" t="s">
        <v>799</v>
      </c>
      <c r="J382" t="s">
        <v>3205</v>
      </c>
      <c r="K382" t="s">
        <v>3206</v>
      </c>
      <c r="L382" t="s">
        <v>28262</v>
      </c>
      <c r="M382" t="s">
        <v>3208</v>
      </c>
      <c r="N382" t="s">
        <v>795</v>
      </c>
      <c r="O382" t="s">
        <v>825</v>
      </c>
      <c r="P382" t="s">
        <v>806</v>
      </c>
      <c r="Q382" t="s">
        <v>10430</v>
      </c>
      <c r="R382" t="s">
        <v>531</v>
      </c>
      <c r="S382" t="s">
        <v>636</v>
      </c>
      <c r="T382" s="16">
        <v>1</v>
      </c>
      <c r="U382" s="16">
        <v>0</v>
      </c>
      <c r="V382" s="16">
        <v>4</v>
      </c>
      <c r="W382" s="5">
        <v>354082.5</v>
      </c>
      <c r="X382" s="5">
        <v>354082.5</v>
      </c>
      <c r="Y382" s="5">
        <v>354082.5</v>
      </c>
      <c r="Z382" s="7">
        <v>1</v>
      </c>
      <c r="AA382" t="s">
        <v>27839</v>
      </c>
      <c r="AB382" s="5">
        <v>354082.5</v>
      </c>
      <c r="AC382" t="s">
        <v>800</v>
      </c>
      <c r="AD382" s="17">
        <v>43587</v>
      </c>
      <c r="AE382" s="17">
        <v>44434</v>
      </c>
      <c r="AF382" s="17">
        <v>43587</v>
      </c>
      <c r="AG382" s="17">
        <v>43987</v>
      </c>
      <c r="AH382" s="17">
        <v>43987</v>
      </c>
      <c r="AI382" s="17"/>
      <c r="AJ382" s="5">
        <v>354082.5</v>
      </c>
      <c r="AK382" s="17">
        <v>43987</v>
      </c>
      <c r="AL382" t="s">
        <v>811</v>
      </c>
      <c r="AM382" t="s">
        <v>599</v>
      </c>
      <c r="AN382" s="17"/>
      <c r="AP382" t="s">
        <v>966</v>
      </c>
      <c r="AQ382" t="s">
        <v>970</v>
      </c>
      <c r="AR382" t="s">
        <v>28263</v>
      </c>
    </row>
    <row r="383" spans="2:44" ht="11" outlineLevel="1" x14ac:dyDescent="0.15">
      <c r="B383" t="s">
        <v>3212</v>
      </c>
      <c r="C383" t="s">
        <v>799</v>
      </c>
      <c r="D383" t="s">
        <v>799</v>
      </c>
      <c r="F383" t="s">
        <v>966</v>
      </c>
      <c r="H383" s="16">
        <v>1</v>
      </c>
      <c r="I383" t="s">
        <v>799</v>
      </c>
      <c r="J383" t="s">
        <v>691</v>
      </c>
      <c r="K383" t="s">
        <v>1807</v>
      </c>
      <c r="L383" t="s">
        <v>28133</v>
      </c>
      <c r="M383" t="s">
        <v>738</v>
      </c>
      <c r="N383" t="s">
        <v>803</v>
      </c>
      <c r="O383" t="s">
        <v>825</v>
      </c>
      <c r="P383" t="s">
        <v>794</v>
      </c>
      <c r="Q383" t="s">
        <v>10430</v>
      </c>
      <c r="R383" t="s">
        <v>531</v>
      </c>
      <c r="S383" t="s">
        <v>636</v>
      </c>
      <c r="T383" s="16">
        <v>1</v>
      </c>
      <c r="U383" s="16">
        <v>0</v>
      </c>
      <c r="V383" s="16">
        <v>1</v>
      </c>
      <c r="W383" s="5">
        <v>353730</v>
      </c>
      <c r="X383" s="5">
        <v>353730</v>
      </c>
      <c r="Y383" s="5">
        <v>353730</v>
      </c>
      <c r="Z383" s="7">
        <v>1</v>
      </c>
      <c r="AA383" t="s">
        <v>27839</v>
      </c>
      <c r="AB383" s="5">
        <v>353730</v>
      </c>
      <c r="AC383" t="s">
        <v>800</v>
      </c>
      <c r="AD383" s="17">
        <v>43854</v>
      </c>
      <c r="AE383" s="17">
        <v>43854</v>
      </c>
      <c r="AF383" s="17">
        <v>43854</v>
      </c>
      <c r="AG383" s="17">
        <v>44193</v>
      </c>
      <c r="AH383" s="17">
        <v>44193</v>
      </c>
      <c r="AI383" s="17"/>
      <c r="AJ383" s="5">
        <v>353730</v>
      </c>
      <c r="AK383" s="17">
        <v>44193</v>
      </c>
      <c r="AL383" t="s">
        <v>811</v>
      </c>
      <c r="AM383" t="s">
        <v>599</v>
      </c>
      <c r="AN383" s="17"/>
      <c r="AP383" t="s">
        <v>966</v>
      </c>
      <c r="AQ383" t="s">
        <v>970</v>
      </c>
      <c r="AR383" t="s">
        <v>28264</v>
      </c>
    </row>
    <row r="384" spans="2:44" ht="11" outlineLevel="1" x14ac:dyDescent="0.15">
      <c r="B384" t="s">
        <v>3215</v>
      </c>
      <c r="C384" t="s">
        <v>799</v>
      </c>
      <c r="D384" t="s">
        <v>799</v>
      </c>
      <c r="F384" t="s">
        <v>966</v>
      </c>
      <c r="H384" s="16">
        <v>1</v>
      </c>
      <c r="I384" t="s">
        <v>799</v>
      </c>
      <c r="J384" t="s">
        <v>3216</v>
      </c>
      <c r="K384" t="s">
        <v>3217</v>
      </c>
      <c r="L384" t="s">
        <v>28043</v>
      </c>
      <c r="M384" t="s">
        <v>3219</v>
      </c>
      <c r="N384" t="s">
        <v>795</v>
      </c>
      <c r="O384" t="s">
        <v>804</v>
      </c>
      <c r="P384" t="s">
        <v>806</v>
      </c>
      <c r="Q384" t="s">
        <v>10430</v>
      </c>
      <c r="R384" t="s">
        <v>531</v>
      </c>
      <c r="S384" t="s">
        <v>636</v>
      </c>
      <c r="T384" s="16">
        <v>1</v>
      </c>
      <c r="U384" s="16">
        <v>0</v>
      </c>
      <c r="V384" s="16">
        <v>1</v>
      </c>
      <c r="W384" s="5">
        <v>353542</v>
      </c>
      <c r="X384" s="5">
        <v>353542</v>
      </c>
      <c r="Y384" s="5">
        <v>353542</v>
      </c>
      <c r="Z384" s="7">
        <v>1</v>
      </c>
      <c r="AA384" t="s">
        <v>27839</v>
      </c>
      <c r="AB384" s="5">
        <v>353542</v>
      </c>
      <c r="AC384" t="s">
        <v>800</v>
      </c>
      <c r="AD384" s="17">
        <v>45100</v>
      </c>
      <c r="AE384" s="17">
        <v>45100</v>
      </c>
      <c r="AF384" s="17">
        <v>45100</v>
      </c>
      <c r="AG384" s="17">
        <v>45121</v>
      </c>
      <c r="AH384" s="17">
        <v>45121</v>
      </c>
      <c r="AI384" s="17"/>
      <c r="AJ384" s="5">
        <v>353542</v>
      </c>
      <c r="AK384" s="17">
        <v>45121</v>
      </c>
      <c r="AL384" t="s">
        <v>811</v>
      </c>
      <c r="AM384" t="s">
        <v>599</v>
      </c>
      <c r="AN384" s="17"/>
      <c r="AP384" t="s">
        <v>966</v>
      </c>
      <c r="AQ384" t="s">
        <v>970</v>
      </c>
      <c r="AR384" t="s">
        <v>28265</v>
      </c>
    </row>
    <row r="385" spans="2:44" ht="11" outlineLevel="1" x14ac:dyDescent="0.15">
      <c r="B385" t="s">
        <v>3223</v>
      </c>
      <c r="C385" t="s">
        <v>799</v>
      </c>
      <c r="D385" t="s">
        <v>799</v>
      </c>
      <c r="F385" t="s">
        <v>966</v>
      </c>
      <c r="H385" s="16">
        <v>1</v>
      </c>
      <c r="I385" t="s">
        <v>799</v>
      </c>
      <c r="J385" t="s">
        <v>634</v>
      </c>
      <c r="K385" t="s">
        <v>1670</v>
      </c>
      <c r="L385" t="s">
        <v>28005</v>
      </c>
      <c r="M385" t="s">
        <v>745</v>
      </c>
      <c r="N385" t="s">
        <v>795</v>
      </c>
      <c r="O385" t="s">
        <v>818</v>
      </c>
      <c r="P385" t="s">
        <v>813</v>
      </c>
      <c r="Q385" t="s">
        <v>10430</v>
      </c>
      <c r="R385" t="s">
        <v>531</v>
      </c>
      <c r="S385" t="s">
        <v>636</v>
      </c>
      <c r="T385" s="16">
        <v>1</v>
      </c>
      <c r="U385" s="16">
        <v>0</v>
      </c>
      <c r="V385" s="16">
        <v>4</v>
      </c>
      <c r="W385" s="5">
        <v>353074.56</v>
      </c>
      <c r="X385" s="5">
        <v>353074.56</v>
      </c>
      <c r="Y385" s="5">
        <v>353074.56</v>
      </c>
      <c r="Z385" s="7">
        <v>1</v>
      </c>
      <c r="AA385" t="s">
        <v>27839</v>
      </c>
      <c r="AB385" s="5">
        <v>353074.56</v>
      </c>
      <c r="AC385" t="s">
        <v>800</v>
      </c>
      <c r="AD385" s="17">
        <v>43818</v>
      </c>
      <c r="AE385" s="17">
        <v>43943</v>
      </c>
      <c r="AF385" s="17">
        <v>43817</v>
      </c>
      <c r="AG385" s="17">
        <v>43959</v>
      </c>
      <c r="AH385" s="17">
        <v>43959</v>
      </c>
      <c r="AI385" s="17"/>
      <c r="AJ385" s="5">
        <v>427646.06</v>
      </c>
      <c r="AK385" s="17">
        <v>43959</v>
      </c>
      <c r="AL385" t="s">
        <v>811</v>
      </c>
      <c r="AM385" t="s">
        <v>599</v>
      </c>
      <c r="AN385" s="17"/>
      <c r="AP385" t="s">
        <v>966</v>
      </c>
      <c r="AQ385" t="s">
        <v>970</v>
      </c>
      <c r="AR385" t="s">
        <v>28266</v>
      </c>
    </row>
    <row r="386" spans="2:44" ht="11" outlineLevel="1" x14ac:dyDescent="0.15">
      <c r="B386" t="s">
        <v>3228</v>
      </c>
      <c r="C386" t="s">
        <v>799</v>
      </c>
      <c r="D386" t="s">
        <v>799</v>
      </c>
      <c r="F386" t="s">
        <v>966</v>
      </c>
      <c r="H386" s="16">
        <v>1</v>
      </c>
      <c r="I386" t="s">
        <v>799</v>
      </c>
      <c r="J386" t="s">
        <v>2712</v>
      </c>
      <c r="K386" t="s">
        <v>2713</v>
      </c>
      <c r="L386" t="s">
        <v>27841</v>
      </c>
      <c r="M386" t="s">
        <v>750</v>
      </c>
      <c r="N386" t="s">
        <v>865</v>
      </c>
      <c r="O386" t="s">
        <v>826</v>
      </c>
      <c r="P386" t="s">
        <v>859</v>
      </c>
      <c r="Q386" t="s">
        <v>10430</v>
      </c>
      <c r="R386" t="s">
        <v>531</v>
      </c>
      <c r="S386" t="s">
        <v>636</v>
      </c>
      <c r="T386" s="16">
        <v>1</v>
      </c>
      <c r="U386" s="16">
        <v>0</v>
      </c>
      <c r="V386" s="16">
        <v>1</v>
      </c>
      <c r="W386" s="5">
        <v>348842.02</v>
      </c>
      <c r="X386" s="5">
        <v>348842.02</v>
      </c>
      <c r="Y386" s="5">
        <v>348842.02</v>
      </c>
      <c r="Z386" s="7">
        <v>1</v>
      </c>
      <c r="AA386" t="s">
        <v>27839</v>
      </c>
      <c r="AB386" s="5">
        <v>348842.02</v>
      </c>
      <c r="AC386" t="s">
        <v>800</v>
      </c>
      <c r="AD386" s="17">
        <v>43021</v>
      </c>
      <c r="AE386" s="17">
        <v>43021</v>
      </c>
      <c r="AF386" s="17">
        <v>43021</v>
      </c>
      <c r="AG386" s="17">
        <v>43288</v>
      </c>
      <c r="AH386" s="17">
        <v>43288</v>
      </c>
      <c r="AI386" s="17"/>
      <c r="AJ386" s="5">
        <v>348842.02</v>
      </c>
      <c r="AK386" s="17">
        <v>43288</v>
      </c>
      <c r="AL386" t="s">
        <v>811</v>
      </c>
      <c r="AM386" t="s">
        <v>599</v>
      </c>
      <c r="AN386" s="17"/>
      <c r="AP386" t="s">
        <v>966</v>
      </c>
      <c r="AQ386" t="s">
        <v>970</v>
      </c>
      <c r="AR386" t="s">
        <v>28267</v>
      </c>
    </row>
    <row r="387" spans="2:44" ht="11" outlineLevel="1" x14ac:dyDescent="0.15">
      <c r="B387" t="s">
        <v>3231</v>
      </c>
      <c r="C387" t="s">
        <v>799</v>
      </c>
      <c r="D387" t="s">
        <v>799</v>
      </c>
      <c r="F387" t="s">
        <v>966</v>
      </c>
      <c r="H387" s="16">
        <v>1</v>
      </c>
      <c r="I387" t="s">
        <v>799</v>
      </c>
      <c r="J387" t="s">
        <v>3232</v>
      </c>
      <c r="K387" t="s">
        <v>3233</v>
      </c>
      <c r="L387" t="s">
        <v>27952</v>
      </c>
      <c r="M387" t="s">
        <v>748</v>
      </c>
      <c r="N387" t="s">
        <v>795</v>
      </c>
      <c r="O387" t="s">
        <v>826</v>
      </c>
      <c r="P387" t="s">
        <v>806</v>
      </c>
      <c r="Q387" t="s">
        <v>10430</v>
      </c>
      <c r="R387" t="s">
        <v>531</v>
      </c>
      <c r="S387" t="s">
        <v>636</v>
      </c>
      <c r="T387" s="16">
        <v>1</v>
      </c>
      <c r="U387" s="16">
        <v>0</v>
      </c>
      <c r="V387" s="16">
        <v>2</v>
      </c>
      <c r="W387" s="5">
        <v>348612.2</v>
      </c>
      <c r="X387" s="5">
        <v>348612.2</v>
      </c>
      <c r="Y387" s="5">
        <v>348612.2</v>
      </c>
      <c r="Z387" s="7">
        <v>1</v>
      </c>
      <c r="AA387" t="s">
        <v>27839</v>
      </c>
      <c r="AB387" s="5">
        <v>348612.2</v>
      </c>
      <c r="AC387" t="s">
        <v>800</v>
      </c>
      <c r="AD387" s="17">
        <v>44447</v>
      </c>
      <c r="AE387" s="17">
        <v>44456</v>
      </c>
      <c r="AF387" s="17">
        <v>44446</v>
      </c>
      <c r="AG387" s="17">
        <v>44463</v>
      </c>
      <c r="AH387" s="17">
        <v>44463</v>
      </c>
      <c r="AI387" s="17"/>
      <c r="AJ387" s="5">
        <v>348612.2</v>
      </c>
      <c r="AK387" s="17">
        <v>44463</v>
      </c>
      <c r="AL387" t="s">
        <v>811</v>
      </c>
      <c r="AM387" t="s">
        <v>599</v>
      </c>
      <c r="AN387" s="17"/>
      <c r="AP387" t="s">
        <v>966</v>
      </c>
      <c r="AQ387" t="s">
        <v>970</v>
      </c>
      <c r="AR387" t="s">
        <v>28268</v>
      </c>
    </row>
    <row r="388" spans="2:44" ht="11" outlineLevel="1" x14ac:dyDescent="0.15">
      <c r="B388" t="s">
        <v>3236</v>
      </c>
      <c r="C388" t="s">
        <v>27838</v>
      </c>
      <c r="D388" t="s">
        <v>797</v>
      </c>
      <c r="E388" t="s">
        <v>798</v>
      </c>
      <c r="F388" t="s">
        <v>966</v>
      </c>
      <c r="H388" s="16">
        <v>1</v>
      </c>
      <c r="I388" t="s">
        <v>799</v>
      </c>
      <c r="J388" t="s">
        <v>608</v>
      </c>
      <c r="K388" t="s">
        <v>1184</v>
      </c>
      <c r="L388" t="s">
        <v>27866</v>
      </c>
      <c r="M388" t="s">
        <v>744</v>
      </c>
      <c r="N388" t="s">
        <v>795</v>
      </c>
      <c r="O388" t="s">
        <v>796</v>
      </c>
      <c r="P388" t="s">
        <v>806</v>
      </c>
      <c r="Q388" t="s">
        <v>10430</v>
      </c>
      <c r="R388" t="s">
        <v>531</v>
      </c>
      <c r="S388" t="s">
        <v>636</v>
      </c>
      <c r="T388" s="16">
        <v>2</v>
      </c>
      <c r="U388" s="16">
        <v>1</v>
      </c>
      <c r="V388" s="16">
        <v>1</v>
      </c>
      <c r="W388" s="5">
        <v>348452.95</v>
      </c>
      <c r="X388" s="5">
        <v>-12509.05</v>
      </c>
      <c r="Y388" s="5">
        <v>2234887.73</v>
      </c>
      <c r="Z388" s="7">
        <v>-3.5900000000000001E-2</v>
      </c>
      <c r="AA388" t="s">
        <v>27858</v>
      </c>
      <c r="AB388" s="5">
        <v>348452.95</v>
      </c>
      <c r="AC388" t="s">
        <v>810</v>
      </c>
      <c r="AD388" s="17">
        <v>42481</v>
      </c>
      <c r="AE388" s="17">
        <v>42481</v>
      </c>
      <c r="AF388" s="17">
        <v>40793</v>
      </c>
      <c r="AG388" s="17">
        <v>42613</v>
      </c>
      <c r="AH388" s="17">
        <v>42613</v>
      </c>
      <c r="AI388" s="17">
        <v>42613</v>
      </c>
      <c r="AJ388" s="5">
        <v>13338404.779999999</v>
      </c>
      <c r="AK388" s="17">
        <v>42613</v>
      </c>
      <c r="AL388" t="s">
        <v>801</v>
      </c>
      <c r="AM388" t="s">
        <v>599</v>
      </c>
      <c r="AN388" s="17">
        <v>41547</v>
      </c>
      <c r="AP388" t="s">
        <v>10430</v>
      </c>
      <c r="AQ388" t="s">
        <v>970</v>
      </c>
      <c r="AR388" t="s">
        <v>28269</v>
      </c>
    </row>
    <row r="389" spans="2:44" ht="11" outlineLevel="1" x14ac:dyDescent="0.15">
      <c r="B389" t="s">
        <v>3253</v>
      </c>
      <c r="C389" t="s">
        <v>799</v>
      </c>
      <c r="D389" t="s">
        <v>799</v>
      </c>
      <c r="F389" t="s">
        <v>966</v>
      </c>
      <c r="H389" s="16">
        <v>1</v>
      </c>
      <c r="I389" t="s">
        <v>799</v>
      </c>
      <c r="J389" t="s">
        <v>3254</v>
      </c>
      <c r="K389" t="s">
        <v>3255</v>
      </c>
      <c r="L389" t="s">
        <v>28270</v>
      </c>
      <c r="M389" t="s">
        <v>737</v>
      </c>
      <c r="N389" t="s">
        <v>3256</v>
      </c>
      <c r="O389" t="s">
        <v>825</v>
      </c>
      <c r="P389" t="s">
        <v>802</v>
      </c>
      <c r="Q389" t="s">
        <v>10430</v>
      </c>
      <c r="R389" t="s">
        <v>456</v>
      </c>
      <c r="S389" t="s">
        <v>598</v>
      </c>
      <c r="T389" s="16">
        <v>1</v>
      </c>
      <c r="U389" s="16">
        <v>0</v>
      </c>
      <c r="V389" s="16">
        <v>1</v>
      </c>
      <c r="W389" s="5">
        <v>342400</v>
      </c>
      <c r="X389" s="5">
        <v>342400</v>
      </c>
      <c r="Y389" s="5">
        <v>342400</v>
      </c>
      <c r="Z389" s="7">
        <v>1</v>
      </c>
      <c r="AA389" t="s">
        <v>27839</v>
      </c>
      <c r="AB389" s="5">
        <v>342400</v>
      </c>
      <c r="AC389" t="s">
        <v>800</v>
      </c>
      <c r="AD389" s="17">
        <v>44466</v>
      </c>
      <c r="AE389" s="17">
        <v>44466</v>
      </c>
      <c r="AF389" s="17">
        <v>44466</v>
      </c>
      <c r="AG389" s="17">
        <v>44526</v>
      </c>
      <c r="AH389" s="17">
        <v>44526</v>
      </c>
      <c r="AI389" s="17"/>
      <c r="AJ389" s="5">
        <v>342400</v>
      </c>
      <c r="AK389" s="17">
        <v>44526</v>
      </c>
      <c r="AL389" t="s">
        <v>811</v>
      </c>
      <c r="AM389" t="s">
        <v>599</v>
      </c>
      <c r="AN389" s="17"/>
      <c r="AP389" t="s">
        <v>966</v>
      </c>
      <c r="AQ389" t="s">
        <v>970</v>
      </c>
      <c r="AR389" t="s">
        <v>28271</v>
      </c>
    </row>
    <row r="390" spans="2:44" ht="11" outlineLevel="1" x14ac:dyDescent="0.15">
      <c r="B390" t="s">
        <v>3261</v>
      </c>
      <c r="C390" t="s">
        <v>799</v>
      </c>
      <c r="D390" t="s">
        <v>799</v>
      </c>
      <c r="F390" t="s">
        <v>966</v>
      </c>
      <c r="H390" s="16">
        <v>1</v>
      </c>
      <c r="I390" t="s">
        <v>799</v>
      </c>
      <c r="J390" t="s">
        <v>3262</v>
      </c>
      <c r="K390" t="s">
        <v>3263</v>
      </c>
      <c r="L390" t="s">
        <v>28272</v>
      </c>
      <c r="M390" t="s">
        <v>3208</v>
      </c>
      <c r="N390" t="s">
        <v>795</v>
      </c>
      <c r="O390" t="s">
        <v>796</v>
      </c>
      <c r="P390" t="s">
        <v>806</v>
      </c>
      <c r="Q390" t="s">
        <v>10430</v>
      </c>
      <c r="R390" t="s">
        <v>531</v>
      </c>
      <c r="S390" t="s">
        <v>636</v>
      </c>
      <c r="T390" s="16">
        <v>1</v>
      </c>
      <c r="U390" s="16">
        <v>0</v>
      </c>
      <c r="V390" s="16">
        <v>4</v>
      </c>
      <c r="W390" s="5">
        <v>341650</v>
      </c>
      <c r="X390" s="5">
        <v>341650</v>
      </c>
      <c r="Y390" s="5">
        <v>341650</v>
      </c>
      <c r="Z390" s="7">
        <v>1</v>
      </c>
      <c r="AA390" t="s">
        <v>27839</v>
      </c>
      <c r="AB390" s="5">
        <v>341650</v>
      </c>
      <c r="AC390" t="s">
        <v>800</v>
      </c>
      <c r="AD390" s="17">
        <v>42958</v>
      </c>
      <c r="AE390" s="17">
        <v>43705</v>
      </c>
      <c r="AF390" s="17">
        <v>42958</v>
      </c>
      <c r="AG390" s="17">
        <v>43343</v>
      </c>
      <c r="AH390" s="17">
        <v>43343</v>
      </c>
      <c r="AI390" s="17"/>
      <c r="AJ390" s="5">
        <v>341650</v>
      </c>
      <c r="AK390" s="17">
        <v>43343</v>
      </c>
      <c r="AL390" t="s">
        <v>811</v>
      </c>
      <c r="AM390" t="s">
        <v>599</v>
      </c>
      <c r="AN390" s="17"/>
      <c r="AP390" t="s">
        <v>966</v>
      </c>
      <c r="AQ390" t="s">
        <v>970</v>
      </c>
      <c r="AR390" t="s">
        <v>28273</v>
      </c>
    </row>
    <row r="391" spans="2:44" ht="11" outlineLevel="1" x14ac:dyDescent="0.15">
      <c r="B391" t="s">
        <v>3268</v>
      </c>
      <c r="C391" t="s">
        <v>799</v>
      </c>
      <c r="D391" t="s">
        <v>799</v>
      </c>
      <c r="F391" t="s">
        <v>966</v>
      </c>
      <c r="H391" s="16">
        <v>1</v>
      </c>
      <c r="I391" t="s">
        <v>799</v>
      </c>
      <c r="J391" t="s">
        <v>3183</v>
      </c>
      <c r="K391" t="s">
        <v>3184</v>
      </c>
      <c r="L391" t="s">
        <v>27861</v>
      </c>
      <c r="M391" t="s">
        <v>748</v>
      </c>
      <c r="N391" t="s">
        <v>795</v>
      </c>
      <c r="O391" t="s">
        <v>825</v>
      </c>
      <c r="P391" t="s">
        <v>806</v>
      </c>
      <c r="Q391" t="s">
        <v>10430</v>
      </c>
      <c r="R391" t="s">
        <v>531</v>
      </c>
      <c r="S391" t="s">
        <v>636</v>
      </c>
      <c r="T391" s="16">
        <v>1</v>
      </c>
      <c r="U391" s="16">
        <v>0</v>
      </c>
      <c r="V391" s="16">
        <v>7</v>
      </c>
      <c r="W391" s="5">
        <v>340270</v>
      </c>
      <c r="X391" s="5">
        <v>340270</v>
      </c>
      <c r="Y391" s="5">
        <v>340270</v>
      </c>
      <c r="Z391" s="7">
        <v>1</v>
      </c>
      <c r="AA391" t="s">
        <v>27839</v>
      </c>
      <c r="AB391" s="5">
        <v>340270</v>
      </c>
      <c r="AC391" t="s">
        <v>800</v>
      </c>
      <c r="AD391" s="17">
        <v>42285</v>
      </c>
      <c r="AE391" s="17">
        <v>42332</v>
      </c>
      <c r="AF391" s="17">
        <v>42285</v>
      </c>
      <c r="AG391" s="17">
        <v>42348</v>
      </c>
      <c r="AH391" s="17">
        <v>42348</v>
      </c>
      <c r="AI391" s="17"/>
      <c r="AJ391" s="5">
        <v>340270</v>
      </c>
      <c r="AK391" s="17">
        <v>42348</v>
      </c>
      <c r="AL391" t="s">
        <v>811</v>
      </c>
      <c r="AM391" t="s">
        <v>599</v>
      </c>
      <c r="AN391" s="17"/>
      <c r="AP391" t="s">
        <v>966</v>
      </c>
      <c r="AQ391" t="s">
        <v>970</v>
      </c>
      <c r="AR391" t="s">
        <v>28274</v>
      </c>
    </row>
    <row r="392" spans="2:44" ht="11" outlineLevel="1" x14ac:dyDescent="0.15">
      <c r="B392" t="s">
        <v>3271</v>
      </c>
      <c r="C392" t="s">
        <v>799</v>
      </c>
      <c r="D392" t="s">
        <v>799</v>
      </c>
      <c r="F392" t="s">
        <v>966</v>
      </c>
      <c r="H392" s="16">
        <v>1</v>
      </c>
      <c r="I392" t="s">
        <v>799</v>
      </c>
      <c r="J392" t="s">
        <v>3272</v>
      </c>
      <c r="K392" t="s">
        <v>3273</v>
      </c>
      <c r="L392" t="s">
        <v>27902</v>
      </c>
      <c r="M392" t="s">
        <v>760</v>
      </c>
      <c r="N392" t="s">
        <v>795</v>
      </c>
      <c r="O392" t="s">
        <v>825</v>
      </c>
      <c r="P392" t="s">
        <v>850</v>
      </c>
      <c r="Q392" t="s">
        <v>10430</v>
      </c>
      <c r="R392" t="s">
        <v>531</v>
      </c>
      <c r="S392" t="s">
        <v>636</v>
      </c>
      <c r="T392" s="16">
        <v>1</v>
      </c>
      <c r="U392" s="16">
        <v>0</v>
      </c>
      <c r="V392" s="16">
        <v>2</v>
      </c>
      <c r="W392" s="5">
        <v>337958.72</v>
      </c>
      <c r="X392" s="5">
        <v>337958.72</v>
      </c>
      <c r="Y392" s="5">
        <v>337958.72</v>
      </c>
      <c r="Z392" s="7">
        <v>1</v>
      </c>
      <c r="AA392" t="s">
        <v>27839</v>
      </c>
      <c r="AB392" s="5">
        <v>337958.72</v>
      </c>
      <c r="AC392" t="s">
        <v>800</v>
      </c>
      <c r="AD392" s="17">
        <v>44097</v>
      </c>
      <c r="AE392" s="17">
        <v>44172</v>
      </c>
      <c r="AF392" s="17">
        <v>44097</v>
      </c>
      <c r="AG392" s="17">
        <v>44276</v>
      </c>
      <c r="AH392" s="17">
        <v>44276</v>
      </c>
      <c r="AI392" s="17"/>
      <c r="AJ392" s="5">
        <v>337958.72</v>
      </c>
      <c r="AK392" s="17">
        <v>44276</v>
      </c>
      <c r="AL392" t="s">
        <v>811</v>
      </c>
      <c r="AM392" t="s">
        <v>599</v>
      </c>
      <c r="AN392" s="17"/>
      <c r="AP392" t="s">
        <v>966</v>
      </c>
      <c r="AQ392" t="s">
        <v>970</v>
      </c>
      <c r="AR392" t="s">
        <v>28275</v>
      </c>
    </row>
    <row r="393" spans="2:44" ht="11" outlineLevel="1" x14ac:dyDescent="0.15">
      <c r="B393" t="s">
        <v>868</v>
      </c>
      <c r="C393" t="s">
        <v>799</v>
      </c>
      <c r="D393" t="s">
        <v>799</v>
      </c>
      <c r="F393" t="s">
        <v>966</v>
      </c>
      <c r="H393" s="16">
        <v>1</v>
      </c>
      <c r="I393" t="s">
        <v>799</v>
      </c>
      <c r="J393" t="s">
        <v>682</v>
      </c>
      <c r="K393" t="s">
        <v>1729</v>
      </c>
      <c r="L393" t="s">
        <v>28015</v>
      </c>
      <c r="M393" t="s">
        <v>740</v>
      </c>
      <c r="N393" t="s">
        <v>795</v>
      </c>
      <c r="O393" t="s">
        <v>825</v>
      </c>
      <c r="P393" t="s">
        <v>806</v>
      </c>
      <c r="Q393" t="s">
        <v>10430</v>
      </c>
      <c r="R393" t="s">
        <v>531</v>
      </c>
      <c r="S393" t="s">
        <v>636</v>
      </c>
      <c r="T393" s="16">
        <v>1</v>
      </c>
      <c r="U393" s="16">
        <v>0</v>
      </c>
      <c r="V393" s="16">
        <v>3</v>
      </c>
      <c r="W393" s="5">
        <v>337643</v>
      </c>
      <c r="X393" s="5">
        <v>337643</v>
      </c>
      <c r="Y393" s="5">
        <v>337643</v>
      </c>
      <c r="Z393" s="7">
        <v>1</v>
      </c>
      <c r="AA393" t="s">
        <v>27839</v>
      </c>
      <c r="AB393" s="5">
        <v>337643</v>
      </c>
      <c r="AC393" t="s">
        <v>800</v>
      </c>
      <c r="AD393" s="17">
        <v>45611</v>
      </c>
      <c r="AE393" s="17">
        <v>45722</v>
      </c>
      <c r="AF393" s="17">
        <v>45611</v>
      </c>
      <c r="AG393" s="17">
        <v>45790</v>
      </c>
      <c r="AH393" s="17">
        <v>45790</v>
      </c>
      <c r="AI393" s="17"/>
      <c r="AJ393" s="5">
        <v>337643</v>
      </c>
      <c r="AK393" s="17">
        <v>45790</v>
      </c>
      <c r="AL393" t="s">
        <v>811</v>
      </c>
      <c r="AM393" t="s">
        <v>599</v>
      </c>
      <c r="AN393" s="17"/>
      <c r="AP393" t="s">
        <v>966</v>
      </c>
      <c r="AQ393" t="s">
        <v>970</v>
      </c>
      <c r="AR393" t="s">
        <v>28276</v>
      </c>
    </row>
    <row r="394" spans="2:44" ht="11" outlineLevel="1" x14ac:dyDescent="0.15">
      <c r="B394" t="s">
        <v>4961</v>
      </c>
      <c r="C394" t="s">
        <v>27838</v>
      </c>
      <c r="D394" t="s">
        <v>835</v>
      </c>
      <c r="E394" t="s">
        <v>798</v>
      </c>
      <c r="F394" t="s">
        <v>966</v>
      </c>
      <c r="H394" s="16">
        <v>1</v>
      </c>
      <c r="I394" t="s">
        <v>799</v>
      </c>
      <c r="J394" t="s">
        <v>620</v>
      </c>
      <c r="K394" t="s">
        <v>2023</v>
      </c>
      <c r="L394" t="s">
        <v>27841</v>
      </c>
      <c r="M394" t="s">
        <v>740</v>
      </c>
      <c r="N394" t="s">
        <v>795</v>
      </c>
      <c r="O394" t="s">
        <v>825</v>
      </c>
      <c r="P394" t="s">
        <v>806</v>
      </c>
      <c r="Q394" t="s">
        <v>10430</v>
      </c>
      <c r="R394" t="s">
        <v>531</v>
      </c>
      <c r="S394" t="s">
        <v>636</v>
      </c>
      <c r="T394" s="16">
        <v>5</v>
      </c>
      <c r="U394" s="16">
        <v>4</v>
      </c>
      <c r="V394" s="16">
        <v>7</v>
      </c>
      <c r="W394" s="5">
        <v>335577.59999999998</v>
      </c>
      <c r="X394" s="5">
        <v>335577.59999999998</v>
      </c>
      <c r="Y394" s="5">
        <v>335577.59999999998</v>
      </c>
      <c r="Z394" s="7">
        <v>1</v>
      </c>
      <c r="AA394" t="s">
        <v>27839</v>
      </c>
      <c r="AB394" s="5">
        <v>335577.59999999998</v>
      </c>
      <c r="AC394" t="s">
        <v>800</v>
      </c>
      <c r="AD394" s="17">
        <v>43383</v>
      </c>
      <c r="AE394" s="17">
        <v>45757</v>
      </c>
      <c r="AF394" s="17">
        <v>43384</v>
      </c>
      <c r="AG394" s="17">
        <v>54341</v>
      </c>
      <c r="AH394" s="17">
        <v>45260</v>
      </c>
      <c r="AI394" s="17">
        <v>54341</v>
      </c>
      <c r="AJ394" s="5">
        <v>0</v>
      </c>
      <c r="AK394" s="17">
        <v>54341</v>
      </c>
      <c r="AL394" t="s">
        <v>836</v>
      </c>
      <c r="AM394" t="s">
        <v>631</v>
      </c>
      <c r="AN394" s="17">
        <v>45260</v>
      </c>
      <c r="AO394" t="s">
        <v>853</v>
      </c>
      <c r="AP394" t="s">
        <v>966</v>
      </c>
      <c r="AQ394" t="s">
        <v>970</v>
      </c>
      <c r="AR394" t="s">
        <v>28277</v>
      </c>
    </row>
    <row r="395" spans="2:44" ht="11" outlineLevel="1" x14ac:dyDescent="0.15">
      <c r="B395" t="s">
        <v>3287</v>
      </c>
      <c r="C395" t="s">
        <v>799</v>
      </c>
      <c r="D395" t="s">
        <v>799</v>
      </c>
      <c r="F395" t="s">
        <v>966</v>
      </c>
      <c r="H395" s="16">
        <v>1</v>
      </c>
      <c r="I395" t="s">
        <v>799</v>
      </c>
      <c r="J395" t="s">
        <v>3288</v>
      </c>
      <c r="K395" t="s">
        <v>3289</v>
      </c>
      <c r="L395" t="s">
        <v>28272</v>
      </c>
      <c r="M395" t="s">
        <v>737</v>
      </c>
      <c r="N395" t="s">
        <v>803</v>
      </c>
      <c r="O395" t="s">
        <v>825</v>
      </c>
      <c r="P395" t="s">
        <v>802</v>
      </c>
      <c r="Q395" t="s">
        <v>10430</v>
      </c>
      <c r="R395" t="s">
        <v>531</v>
      </c>
      <c r="S395" t="s">
        <v>636</v>
      </c>
      <c r="T395" s="16">
        <v>1</v>
      </c>
      <c r="U395" s="16">
        <v>0</v>
      </c>
      <c r="V395" s="16">
        <v>2</v>
      </c>
      <c r="W395" s="5">
        <v>331471.45</v>
      </c>
      <c r="X395" s="5">
        <v>331471.45</v>
      </c>
      <c r="Y395" s="5">
        <v>331471.45</v>
      </c>
      <c r="Z395" s="7">
        <v>1</v>
      </c>
      <c r="AA395" t="s">
        <v>27839</v>
      </c>
      <c r="AB395" s="5">
        <v>331471.45</v>
      </c>
      <c r="AC395" t="s">
        <v>800</v>
      </c>
      <c r="AD395" s="17">
        <v>43003</v>
      </c>
      <c r="AE395" s="17">
        <v>43221</v>
      </c>
      <c r="AF395" s="17">
        <v>43003</v>
      </c>
      <c r="AG395" s="17">
        <v>43251</v>
      </c>
      <c r="AH395" s="17">
        <v>43251</v>
      </c>
      <c r="AI395" s="17"/>
      <c r="AJ395" s="5">
        <v>331471.45</v>
      </c>
      <c r="AK395" s="17">
        <v>43251</v>
      </c>
      <c r="AL395" t="s">
        <v>811</v>
      </c>
      <c r="AM395" t="s">
        <v>599</v>
      </c>
      <c r="AN395" s="17"/>
      <c r="AP395" t="s">
        <v>966</v>
      </c>
      <c r="AQ395" t="s">
        <v>970</v>
      </c>
      <c r="AR395" t="s">
        <v>28278</v>
      </c>
    </row>
    <row r="396" spans="2:44" ht="11" outlineLevel="1" x14ac:dyDescent="0.15">
      <c r="B396" t="s">
        <v>3292</v>
      </c>
      <c r="C396" t="s">
        <v>799</v>
      </c>
      <c r="D396" t="s">
        <v>799</v>
      </c>
      <c r="F396" t="s">
        <v>966</v>
      </c>
      <c r="H396" s="16">
        <v>1</v>
      </c>
      <c r="I396" t="s">
        <v>799</v>
      </c>
      <c r="J396" t="s">
        <v>642</v>
      </c>
      <c r="K396" t="s">
        <v>1062</v>
      </c>
      <c r="L396" t="s">
        <v>27905</v>
      </c>
      <c r="M396" t="s">
        <v>748</v>
      </c>
      <c r="N396" t="s">
        <v>795</v>
      </c>
      <c r="O396" t="s">
        <v>825</v>
      </c>
      <c r="P396" t="s">
        <v>806</v>
      </c>
      <c r="Q396" t="s">
        <v>10430</v>
      </c>
      <c r="R396" t="s">
        <v>531</v>
      </c>
      <c r="S396" t="s">
        <v>636</v>
      </c>
      <c r="T396" s="16">
        <v>1</v>
      </c>
      <c r="U396" s="16">
        <v>0</v>
      </c>
      <c r="V396" s="16">
        <v>3</v>
      </c>
      <c r="W396" s="5">
        <v>328570.43</v>
      </c>
      <c r="X396" s="5">
        <v>328570.43</v>
      </c>
      <c r="Y396" s="5">
        <v>328570.43</v>
      </c>
      <c r="Z396" s="7">
        <v>1</v>
      </c>
      <c r="AA396" t="s">
        <v>27839</v>
      </c>
      <c r="AB396" s="5">
        <v>328570.43</v>
      </c>
      <c r="AC396" t="s">
        <v>800</v>
      </c>
      <c r="AD396" s="17">
        <v>43573</v>
      </c>
      <c r="AE396" s="17">
        <v>43621</v>
      </c>
      <c r="AF396" s="17">
        <v>43574</v>
      </c>
      <c r="AG396" s="17">
        <v>43646</v>
      </c>
      <c r="AH396" s="17">
        <v>43646</v>
      </c>
      <c r="AI396" s="17"/>
      <c r="AJ396" s="5">
        <v>328570.43</v>
      </c>
      <c r="AK396" s="17">
        <v>43646</v>
      </c>
      <c r="AL396" t="s">
        <v>811</v>
      </c>
      <c r="AM396" t="s">
        <v>599</v>
      </c>
      <c r="AN396" s="17"/>
      <c r="AP396" t="s">
        <v>966</v>
      </c>
      <c r="AQ396" t="s">
        <v>970</v>
      </c>
      <c r="AR396" t="s">
        <v>28279</v>
      </c>
    </row>
    <row r="397" spans="2:44" ht="11" outlineLevel="1" x14ac:dyDescent="0.15">
      <c r="B397" t="s">
        <v>3311</v>
      </c>
      <c r="C397" t="s">
        <v>799</v>
      </c>
      <c r="D397" t="s">
        <v>799</v>
      </c>
      <c r="F397" t="s">
        <v>966</v>
      </c>
      <c r="H397" s="16">
        <v>1</v>
      </c>
      <c r="I397" t="s">
        <v>799</v>
      </c>
      <c r="J397" t="s">
        <v>2172</v>
      </c>
      <c r="K397" t="s">
        <v>2173</v>
      </c>
      <c r="L397" t="s">
        <v>28077</v>
      </c>
      <c r="M397" t="s">
        <v>740</v>
      </c>
      <c r="N397" t="s">
        <v>795</v>
      </c>
      <c r="O397" t="s">
        <v>826</v>
      </c>
      <c r="P397" t="s">
        <v>806</v>
      </c>
      <c r="Q397" t="s">
        <v>10430</v>
      </c>
      <c r="R397" t="s">
        <v>531</v>
      </c>
      <c r="S397" t="s">
        <v>636</v>
      </c>
      <c r="T397" s="16">
        <v>1</v>
      </c>
      <c r="U397" s="16">
        <v>0</v>
      </c>
      <c r="V397" s="16">
        <v>4</v>
      </c>
      <c r="W397" s="5">
        <v>321475.25</v>
      </c>
      <c r="X397" s="5">
        <v>321475.25</v>
      </c>
      <c r="Y397" s="5">
        <v>321475.25</v>
      </c>
      <c r="Z397" s="7">
        <v>1</v>
      </c>
      <c r="AA397" t="s">
        <v>27839</v>
      </c>
      <c r="AB397" s="5">
        <v>321475.25</v>
      </c>
      <c r="AC397" t="s">
        <v>800</v>
      </c>
      <c r="AD397" s="17">
        <v>42983</v>
      </c>
      <c r="AE397" s="17">
        <v>43028</v>
      </c>
      <c r="AF397" s="17">
        <v>42984</v>
      </c>
      <c r="AG397" s="17">
        <v>43053</v>
      </c>
      <c r="AH397" s="17">
        <v>43053</v>
      </c>
      <c r="AI397" s="17"/>
      <c r="AJ397" s="5">
        <v>321475.25</v>
      </c>
      <c r="AK397" s="17">
        <v>43053</v>
      </c>
      <c r="AL397" t="s">
        <v>811</v>
      </c>
      <c r="AM397" t="s">
        <v>599</v>
      </c>
      <c r="AN397" s="17"/>
      <c r="AP397" t="s">
        <v>966</v>
      </c>
      <c r="AQ397" t="s">
        <v>970</v>
      </c>
      <c r="AR397" t="s">
        <v>28280</v>
      </c>
    </row>
    <row r="398" spans="2:44" ht="11" outlineLevel="1" x14ac:dyDescent="0.15">
      <c r="B398" t="s">
        <v>3315</v>
      </c>
      <c r="C398" t="s">
        <v>799</v>
      </c>
      <c r="D398" t="s">
        <v>799</v>
      </c>
      <c r="F398" t="s">
        <v>966</v>
      </c>
      <c r="H398" s="16">
        <v>1</v>
      </c>
      <c r="I398" t="s">
        <v>799</v>
      </c>
      <c r="J398" t="s">
        <v>3316</v>
      </c>
      <c r="K398" t="s">
        <v>3317</v>
      </c>
      <c r="L398" t="s">
        <v>27841</v>
      </c>
      <c r="M398" t="s">
        <v>740</v>
      </c>
      <c r="N398" t="s">
        <v>795</v>
      </c>
      <c r="O398" t="s">
        <v>825</v>
      </c>
      <c r="P398" t="s">
        <v>806</v>
      </c>
      <c r="Q398" t="s">
        <v>10430</v>
      </c>
      <c r="R398" t="s">
        <v>531</v>
      </c>
      <c r="S398" t="s">
        <v>636</v>
      </c>
      <c r="T398" s="16">
        <v>1</v>
      </c>
      <c r="U398" s="16">
        <v>0</v>
      </c>
      <c r="V398" s="16">
        <v>3</v>
      </c>
      <c r="W398" s="5">
        <v>321011.68</v>
      </c>
      <c r="X398" s="5">
        <v>321011.68</v>
      </c>
      <c r="Y398" s="5">
        <v>321011.68</v>
      </c>
      <c r="Z398" s="7">
        <v>1</v>
      </c>
      <c r="AA398" t="s">
        <v>27839</v>
      </c>
      <c r="AB398" s="5">
        <v>321011.68</v>
      </c>
      <c r="AC398" t="s">
        <v>800</v>
      </c>
      <c r="AD398" s="17">
        <v>43722</v>
      </c>
      <c r="AE398" s="17">
        <v>44462</v>
      </c>
      <c r="AF398" s="17">
        <v>43722</v>
      </c>
      <c r="AG398" s="17">
        <v>44561</v>
      </c>
      <c r="AH398" s="17">
        <v>44561</v>
      </c>
      <c r="AI398" s="17"/>
      <c r="AJ398" s="5">
        <v>321011.68</v>
      </c>
      <c r="AK398" s="17">
        <v>44561</v>
      </c>
      <c r="AL398" t="s">
        <v>811</v>
      </c>
      <c r="AM398" t="s">
        <v>599</v>
      </c>
      <c r="AN398" s="17"/>
      <c r="AP398" t="s">
        <v>966</v>
      </c>
      <c r="AQ398" t="s">
        <v>970</v>
      </c>
      <c r="AR398" t="s">
        <v>28281</v>
      </c>
    </row>
    <row r="399" spans="2:44" ht="11" outlineLevel="1" x14ac:dyDescent="0.15">
      <c r="B399" t="s">
        <v>3320</v>
      </c>
      <c r="C399" t="s">
        <v>799</v>
      </c>
      <c r="D399" t="s">
        <v>799</v>
      </c>
      <c r="F399" t="s">
        <v>966</v>
      </c>
      <c r="H399" s="16">
        <v>1</v>
      </c>
      <c r="I399" t="s">
        <v>799</v>
      </c>
      <c r="J399" t="s">
        <v>3321</v>
      </c>
      <c r="K399" t="s">
        <v>3322</v>
      </c>
      <c r="L399" t="s">
        <v>27999</v>
      </c>
      <c r="M399" t="s">
        <v>748</v>
      </c>
      <c r="N399" t="s">
        <v>795</v>
      </c>
      <c r="O399" t="s">
        <v>796</v>
      </c>
      <c r="P399" t="s">
        <v>806</v>
      </c>
      <c r="Q399" t="s">
        <v>10430</v>
      </c>
      <c r="R399" t="s">
        <v>575</v>
      </c>
      <c r="S399" t="s">
        <v>629</v>
      </c>
      <c r="T399" s="16">
        <v>1</v>
      </c>
      <c r="U399" s="16">
        <v>0</v>
      </c>
      <c r="V399" s="16">
        <v>2</v>
      </c>
      <c r="W399" s="5">
        <v>320425</v>
      </c>
      <c r="X399" s="5">
        <v>320425</v>
      </c>
      <c r="Y399" s="5">
        <v>320425</v>
      </c>
      <c r="Z399" s="7">
        <v>1</v>
      </c>
      <c r="AA399" t="s">
        <v>27839</v>
      </c>
      <c r="AB399" s="5">
        <v>320425</v>
      </c>
      <c r="AC399" t="s">
        <v>800</v>
      </c>
      <c r="AD399" s="17">
        <v>43371</v>
      </c>
      <c r="AE399" s="17">
        <v>43481</v>
      </c>
      <c r="AF399" s="17">
        <v>43371</v>
      </c>
      <c r="AG399" s="17">
        <v>43495</v>
      </c>
      <c r="AH399" s="17">
        <v>43495</v>
      </c>
      <c r="AI399" s="17"/>
      <c r="AJ399" s="5">
        <v>320425</v>
      </c>
      <c r="AK399" s="17">
        <v>43495</v>
      </c>
      <c r="AL399" t="s">
        <v>811</v>
      </c>
      <c r="AM399" t="s">
        <v>599</v>
      </c>
      <c r="AN399" s="17"/>
      <c r="AP399" t="s">
        <v>966</v>
      </c>
      <c r="AQ399" t="s">
        <v>970</v>
      </c>
      <c r="AR399" t="s">
        <v>28282</v>
      </c>
    </row>
    <row r="400" spans="2:44" ht="11" outlineLevel="1" x14ac:dyDescent="0.15">
      <c r="B400" t="s">
        <v>3328</v>
      </c>
      <c r="C400" t="s">
        <v>799</v>
      </c>
      <c r="D400" t="s">
        <v>799</v>
      </c>
      <c r="F400" t="s">
        <v>966</v>
      </c>
      <c r="H400" s="16">
        <v>1</v>
      </c>
      <c r="I400" t="s">
        <v>799</v>
      </c>
      <c r="J400" t="s">
        <v>685</v>
      </c>
      <c r="K400" t="s">
        <v>2058</v>
      </c>
      <c r="L400" t="s">
        <v>28015</v>
      </c>
      <c r="M400" t="s">
        <v>740</v>
      </c>
      <c r="N400" t="s">
        <v>795</v>
      </c>
      <c r="O400" t="s">
        <v>825</v>
      </c>
      <c r="P400" t="s">
        <v>806</v>
      </c>
      <c r="Q400" t="s">
        <v>10430</v>
      </c>
      <c r="R400" t="s">
        <v>531</v>
      </c>
      <c r="S400" t="s">
        <v>636</v>
      </c>
      <c r="T400" s="16">
        <v>1</v>
      </c>
      <c r="U400" s="16">
        <v>0</v>
      </c>
      <c r="V400" s="16">
        <v>3</v>
      </c>
      <c r="W400" s="5">
        <v>316065.98</v>
      </c>
      <c r="X400" s="5">
        <v>316065.98</v>
      </c>
      <c r="Y400" s="5">
        <v>316065.98</v>
      </c>
      <c r="Z400" s="7">
        <v>1</v>
      </c>
      <c r="AA400" t="s">
        <v>27839</v>
      </c>
      <c r="AB400" s="5">
        <v>316065.98</v>
      </c>
      <c r="AC400" t="s">
        <v>800</v>
      </c>
      <c r="AD400" s="17">
        <v>43656</v>
      </c>
      <c r="AE400" s="17">
        <v>44512</v>
      </c>
      <c r="AF400" s="17">
        <v>43656</v>
      </c>
      <c r="AG400" s="17">
        <v>43749</v>
      </c>
      <c r="AH400" s="17">
        <v>43749</v>
      </c>
      <c r="AI400" s="17"/>
      <c r="AJ400" s="5">
        <v>316065.98</v>
      </c>
      <c r="AK400" s="17">
        <v>43749</v>
      </c>
      <c r="AL400" t="s">
        <v>811</v>
      </c>
      <c r="AM400" t="s">
        <v>599</v>
      </c>
      <c r="AN400" s="17"/>
      <c r="AP400" t="s">
        <v>966</v>
      </c>
      <c r="AQ400" t="s">
        <v>970</v>
      </c>
      <c r="AR400" t="s">
        <v>28283</v>
      </c>
    </row>
    <row r="401" spans="2:44" ht="11" outlineLevel="1" x14ac:dyDescent="0.15">
      <c r="B401" t="s">
        <v>3331</v>
      </c>
      <c r="C401" t="s">
        <v>799</v>
      </c>
      <c r="D401" t="s">
        <v>799</v>
      </c>
      <c r="F401" t="s">
        <v>966</v>
      </c>
      <c r="H401" s="16">
        <v>1</v>
      </c>
      <c r="I401" t="s">
        <v>799</v>
      </c>
      <c r="J401" t="s">
        <v>655</v>
      </c>
      <c r="K401" t="s">
        <v>1208</v>
      </c>
      <c r="L401" t="s">
        <v>28091</v>
      </c>
      <c r="M401" t="s">
        <v>740</v>
      </c>
      <c r="N401" t="s">
        <v>795</v>
      </c>
      <c r="O401" t="s">
        <v>825</v>
      </c>
      <c r="P401" t="s">
        <v>806</v>
      </c>
      <c r="Q401" t="s">
        <v>10430</v>
      </c>
      <c r="R401" t="s">
        <v>531</v>
      </c>
      <c r="S401" t="s">
        <v>636</v>
      </c>
      <c r="T401" s="16">
        <v>1</v>
      </c>
      <c r="U401" s="16">
        <v>0</v>
      </c>
      <c r="V401" s="16">
        <v>4</v>
      </c>
      <c r="W401" s="5">
        <v>315855.59999999998</v>
      </c>
      <c r="X401" s="5">
        <v>315855.59999999998</v>
      </c>
      <c r="Y401" s="5">
        <v>315855.59999999998</v>
      </c>
      <c r="Z401" s="7">
        <v>1</v>
      </c>
      <c r="AA401" t="s">
        <v>27839</v>
      </c>
      <c r="AB401" s="5">
        <v>315855.59999999998</v>
      </c>
      <c r="AC401" t="s">
        <v>800</v>
      </c>
      <c r="AD401" s="17">
        <v>42573</v>
      </c>
      <c r="AE401" s="17">
        <v>42747</v>
      </c>
      <c r="AF401" s="17">
        <v>42576</v>
      </c>
      <c r="AG401" s="17">
        <v>42773</v>
      </c>
      <c r="AH401" s="17">
        <v>42773</v>
      </c>
      <c r="AI401" s="17"/>
      <c r="AJ401" s="5">
        <v>315855.59999999998</v>
      </c>
      <c r="AK401" s="17">
        <v>42773</v>
      </c>
      <c r="AL401" t="s">
        <v>811</v>
      </c>
      <c r="AM401" t="s">
        <v>599</v>
      </c>
      <c r="AN401" s="17"/>
      <c r="AP401" t="s">
        <v>966</v>
      </c>
      <c r="AQ401" t="s">
        <v>970</v>
      </c>
      <c r="AR401" t="s">
        <v>28284</v>
      </c>
    </row>
    <row r="402" spans="2:44" ht="11" outlineLevel="1" x14ac:dyDescent="0.15">
      <c r="B402" t="s">
        <v>4264</v>
      </c>
      <c r="C402" t="s">
        <v>27838</v>
      </c>
      <c r="D402" t="s">
        <v>797</v>
      </c>
      <c r="E402" t="s">
        <v>798</v>
      </c>
      <c r="F402" t="s">
        <v>966</v>
      </c>
      <c r="H402" s="16">
        <v>1</v>
      </c>
      <c r="I402" t="s">
        <v>799</v>
      </c>
      <c r="J402" t="s">
        <v>3091</v>
      </c>
      <c r="K402" t="s">
        <v>3092</v>
      </c>
      <c r="L402" t="s">
        <v>28019</v>
      </c>
      <c r="M402" t="s">
        <v>740</v>
      </c>
      <c r="N402" t="s">
        <v>795</v>
      </c>
      <c r="O402" t="s">
        <v>818</v>
      </c>
      <c r="P402" t="s">
        <v>806</v>
      </c>
      <c r="Q402" t="s">
        <v>10430</v>
      </c>
      <c r="R402" t="s">
        <v>531</v>
      </c>
      <c r="S402" t="s">
        <v>636</v>
      </c>
      <c r="T402" s="16">
        <v>3</v>
      </c>
      <c r="U402" s="16">
        <v>2</v>
      </c>
      <c r="V402" s="16">
        <v>5</v>
      </c>
      <c r="W402" s="5">
        <v>313476.21000000002</v>
      </c>
      <c r="X402" s="5">
        <v>118006.21</v>
      </c>
      <c r="Y402" s="5">
        <v>663333.21</v>
      </c>
      <c r="Z402" s="7">
        <v>0.37640000000000001</v>
      </c>
      <c r="AA402" t="s">
        <v>27845</v>
      </c>
      <c r="AB402" s="5">
        <v>313476.21000000002</v>
      </c>
      <c r="AC402" t="s">
        <v>810</v>
      </c>
      <c r="AD402" s="17">
        <v>42039</v>
      </c>
      <c r="AE402" s="17">
        <v>44343</v>
      </c>
      <c r="AF402" s="17">
        <v>40210</v>
      </c>
      <c r="AG402" s="17">
        <v>42228</v>
      </c>
      <c r="AH402" s="17">
        <v>42228</v>
      </c>
      <c r="AI402" s="17">
        <v>42035</v>
      </c>
      <c r="AJ402" s="5">
        <v>4000000</v>
      </c>
      <c r="AK402" s="17">
        <v>42035</v>
      </c>
      <c r="AL402" t="s">
        <v>801</v>
      </c>
      <c r="AM402" t="s">
        <v>599</v>
      </c>
      <c r="AN402" s="17">
        <v>42228</v>
      </c>
      <c r="AP402" t="s">
        <v>10430</v>
      </c>
      <c r="AQ402" t="s">
        <v>970</v>
      </c>
      <c r="AR402" t="s">
        <v>28285</v>
      </c>
    </row>
    <row r="403" spans="2:44" ht="11" outlineLevel="1" x14ac:dyDescent="0.15">
      <c r="B403" t="s">
        <v>3345</v>
      </c>
      <c r="C403" t="s">
        <v>799</v>
      </c>
      <c r="D403" t="s">
        <v>799</v>
      </c>
      <c r="F403" t="s">
        <v>966</v>
      </c>
      <c r="H403" s="16">
        <v>1</v>
      </c>
      <c r="I403" t="s">
        <v>799</v>
      </c>
      <c r="J403" t="s">
        <v>3346</v>
      </c>
      <c r="K403" t="s">
        <v>3347</v>
      </c>
      <c r="L403" t="s">
        <v>27905</v>
      </c>
      <c r="M403" t="s">
        <v>3348</v>
      </c>
      <c r="N403" t="s">
        <v>795</v>
      </c>
      <c r="O403" t="s">
        <v>825</v>
      </c>
      <c r="P403" t="s">
        <v>806</v>
      </c>
      <c r="Q403" t="s">
        <v>10430</v>
      </c>
      <c r="R403" t="s">
        <v>531</v>
      </c>
      <c r="S403" t="s">
        <v>636</v>
      </c>
      <c r="T403" s="16">
        <v>1</v>
      </c>
      <c r="U403" s="16">
        <v>0</v>
      </c>
      <c r="V403" s="16">
        <v>1</v>
      </c>
      <c r="W403" s="5">
        <v>313000</v>
      </c>
      <c r="X403" s="5">
        <v>313000</v>
      </c>
      <c r="Y403" s="5">
        <v>313000</v>
      </c>
      <c r="Z403" s="7">
        <v>1</v>
      </c>
      <c r="AA403" t="s">
        <v>27839</v>
      </c>
      <c r="AB403" s="5">
        <v>313000</v>
      </c>
      <c r="AC403" t="s">
        <v>800</v>
      </c>
      <c r="AD403" s="17">
        <v>42398</v>
      </c>
      <c r="AE403" s="17">
        <v>42398</v>
      </c>
      <c r="AF403" s="17">
        <v>42397</v>
      </c>
      <c r="AG403" s="17">
        <v>42460</v>
      </c>
      <c r="AH403" s="17">
        <v>42460</v>
      </c>
      <c r="AI403" s="17"/>
      <c r="AJ403" s="5">
        <v>313000</v>
      </c>
      <c r="AK403" s="17">
        <v>42460</v>
      </c>
      <c r="AL403" t="s">
        <v>811</v>
      </c>
      <c r="AM403" t="s">
        <v>599</v>
      </c>
      <c r="AN403" s="17"/>
      <c r="AP403" t="s">
        <v>966</v>
      </c>
      <c r="AQ403" t="s">
        <v>970</v>
      </c>
      <c r="AR403" t="s">
        <v>28286</v>
      </c>
    </row>
    <row r="404" spans="2:44" ht="11" outlineLevel="1" x14ac:dyDescent="0.15">
      <c r="B404" t="s">
        <v>4335</v>
      </c>
      <c r="C404" t="s">
        <v>27838</v>
      </c>
      <c r="D404" t="s">
        <v>854</v>
      </c>
      <c r="E404" t="s">
        <v>798</v>
      </c>
      <c r="F404" t="s">
        <v>966</v>
      </c>
      <c r="H404" s="16">
        <v>1</v>
      </c>
      <c r="I404" t="s">
        <v>799</v>
      </c>
      <c r="J404" t="s">
        <v>3417</v>
      </c>
      <c r="K404" t="s">
        <v>3418</v>
      </c>
      <c r="L404" t="s">
        <v>27861</v>
      </c>
      <c r="M404" t="s">
        <v>740</v>
      </c>
      <c r="N404" t="s">
        <v>795</v>
      </c>
      <c r="O404" t="s">
        <v>825</v>
      </c>
      <c r="P404" t="s">
        <v>806</v>
      </c>
      <c r="Q404" t="s">
        <v>10430</v>
      </c>
      <c r="R404" t="s">
        <v>531</v>
      </c>
      <c r="S404" t="s">
        <v>636</v>
      </c>
      <c r="T404" s="16">
        <v>5</v>
      </c>
      <c r="U404" s="16">
        <v>4</v>
      </c>
      <c r="V404" s="16">
        <v>5</v>
      </c>
      <c r="W404" s="5">
        <v>308273.69</v>
      </c>
      <c r="X404" s="5">
        <v>308273.69</v>
      </c>
      <c r="Y404" s="5">
        <v>364900.5</v>
      </c>
      <c r="Z404" s="7">
        <v>1</v>
      </c>
      <c r="AA404" t="s">
        <v>27839</v>
      </c>
      <c r="AB404" s="5">
        <v>308273.69</v>
      </c>
      <c r="AC404" t="s">
        <v>800</v>
      </c>
      <c r="AD404" s="17">
        <v>45001</v>
      </c>
      <c r="AE404" s="17">
        <v>45502</v>
      </c>
      <c r="AF404" s="17">
        <v>45001</v>
      </c>
      <c r="AG404" s="17">
        <v>46827</v>
      </c>
      <c r="AH404" s="17">
        <v>45793</v>
      </c>
      <c r="AI404" s="17">
        <v>46827</v>
      </c>
      <c r="AJ404" s="5">
        <v>3200000</v>
      </c>
      <c r="AK404" s="17">
        <v>46827</v>
      </c>
      <c r="AL404" t="s">
        <v>855</v>
      </c>
      <c r="AM404" t="s">
        <v>666</v>
      </c>
      <c r="AN404" s="17">
        <v>45793</v>
      </c>
      <c r="AP404" t="s">
        <v>966</v>
      </c>
      <c r="AQ404" t="s">
        <v>970</v>
      </c>
      <c r="AR404" t="s">
        <v>28287</v>
      </c>
    </row>
    <row r="405" spans="2:44" ht="11" outlineLevel="1" x14ac:dyDescent="0.15">
      <c r="B405" t="s">
        <v>3363</v>
      </c>
      <c r="C405" t="s">
        <v>799</v>
      </c>
      <c r="D405" t="s">
        <v>799</v>
      </c>
      <c r="F405" t="s">
        <v>966</v>
      </c>
      <c r="H405" s="16">
        <v>1</v>
      </c>
      <c r="I405" t="s">
        <v>799</v>
      </c>
      <c r="J405" t="s">
        <v>3364</v>
      </c>
      <c r="K405" t="s">
        <v>3365</v>
      </c>
      <c r="L405" t="s">
        <v>27974</v>
      </c>
      <c r="M405" t="s">
        <v>750</v>
      </c>
      <c r="N405" t="s">
        <v>2535</v>
      </c>
      <c r="O405" t="s">
        <v>825</v>
      </c>
      <c r="P405" t="s">
        <v>859</v>
      </c>
      <c r="Q405" t="s">
        <v>10430</v>
      </c>
      <c r="R405" t="s">
        <v>531</v>
      </c>
      <c r="S405" t="s">
        <v>636</v>
      </c>
      <c r="T405" s="16">
        <v>1</v>
      </c>
      <c r="U405" s="16">
        <v>0</v>
      </c>
      <c r="V405" s="16">
        <v>1</v>
      </c>
      <c r="W405" s="5">
        <v>307700</v>
      </c>
      <c r="X405" s="5">
        <v>307700</v>
      </c>
      <c r="Y405" s="5">
        <v>307700</v>
      </c>
      <c r="Z405" s="7">
        <v>1</v>
      </c>
      <c r="AA405" t="s">
        <v>27839</v>
      </c>
      <c r="AB405" s="5">
        <v>307700</v>
      </c>
      <c r="AC405" t="s">
        <v>800</v>
      </c>
      <c r="AD405" s="17">
        <v>42460</v>
      </c>
      <c r="AE405" s="17">
        <v>42460</v>
      </c>
      <c r="AF405" s="17">
        <v>42460</v>
      </c>
      <c r="AG405" s="17">
        <v>42585</v>
      </c>
      <c r="AH405" s="17">
        <v>42585</v>
      </c>
      <c r="AI405" s="17"/>
      <c r="AJ405" s="5">
        <v>307700</v>
      </c>
      <c r="AK405" s="17">
        <v>42585</v>
      </c>
      <c r="AL405" t="s">
        <v>811</v>
      </c>
      <c r="AM405" t="s">
        <v>599</v>
      </c>
      <c r="AN405" s="17"/>
      <c r="AP405" t="s">
        <v>966</v>
      </c>
      <c r="AQ405" t="s">
        <v>970</v>
      </c>
      <c r="AR405" t="s">
        <v>28288</v>
      </c>
    </row>
    <row r="406" spans="2:44" ht="11" outlineLevel="1" x14ac:dyDescent="0.15">
      <c r="B406" t="s">
        <v>3368</v>
      </c>
      <c r="C406" t="s">
        <v>799</v>
      </c>
      <c r="D406" t="s">
        <v>799</v>
      </c>
      <c r="F406" t="s">
        <v>966</v>
      </c>
      <c r="H406" s="16">
        <v>1</v>
      </c>
      <c r="I406" t="s">
        <v>799</v>
      </c>
      <c r="J406" t="s">
        <v>3369</v>
      </c>
      <c r="K406" t="s">
        <v>3370</v>
      </c>
      <c r="L406" t="s">
        <v>27866</v>
      </c>
      <c r="M406" t="s">
        <v>748</v>
      </c>
      <c r="N406" t="s">
        <v>795</v>
      </c>
      <c r="O406" t="s">
        <v>796</v>
      </c>
      <c r="P406" t="s">
        <v>806</v>
      </c>
      <c r="Q406" t="s">
        <v>10430</v>
      </c>
      <c r="R406" t="s">
        <v>531</v>
      </c>
      <c r="S406" t="s">
        <v>636</v>
      </c>
      <c r="T406" s="16">
        <v>1</v>
      </c>
      <c r="U406" s="16">
        <v>0</v>
      </c>
      <c r="V406" s="16">
        <v>2</v>
      </c>
      <c r="W406" s="5">
        <v>306808.8</v>
      </c>
      <c r="X406" s="5">
        <v>306808.8</v>
      </c>
      <c r="Y406" s="5">
        <v>306808.8</v>
      </c>
      <c r="Z406" s="7">
        <v>1</v>
      </c>
      <c r="AA406" t="s">
        <v>27839</v>
      </c>
      <c r="AB406" s="5">
        <v>306808.8</v>
      </c>
      <c r="AC406" t="s">
        <v>800</v>
      </c>
      <c r="AD406" s="17">
        <v>43292</v>
      </c>
      <c r="AE406" s="17">
        <v>43399</v>
      </c>
      <c r="AF406" s="17">
        <v>43291</v>
      </c>
      <c r="AG406" s="17">
        <v>43444</v>
      </c>
      <c r="AH406" s="17">
        <v>43444</v>
      </c>
      <c r="AI406" s="17"/>
      <c r="AJ406" s="5">
        <v>306808.8</v>
      </c>
      <c r="AK406" s="17">
        <v>43444</v>
      </c>
      <c r="AL406" t="s">
        <v>811</v>
      </c>
      <c r="AM406" t="s">
        <v>599</v>
      </c>
      <c r="AN406" s="17"/>
      <c r="AP406" t="s">
        <v>966</v>
      </c>
      <c r="AQ406" t="s">
        <v>970</v>
      </c>
      <c r="AR406" t="s">
        <v>28289</v>
      </c>
    </row>
    <row r="407" spans="2:44" ht="11" outlineLevel="1" x14ac:dyDescent="0.15">
      <c r="B407" t="s">
        <v>3375</v>
      </c>
      <c r="C407" t="s">
        <v>799</v>
      </c>
      <c r="D407" t="s">
        <v>799</v>
      </c>
      <c r="F407" t="s">
        <v>966</v>
      </c>
      <c r="H407" s="16">
        <v>1</v>
      </c>
      <c r="I407" t="s">
        <v>799</v>
      </c>
      <c r="J407" t="s">
        <v>3376</v>
      </c>
      <c r="K407" t="s">
        <v>3377</v>
      </c>
      <c r="L407" t="s">
        <v>27841</v>
      </c>
      <c r="M407" t="s">
        <v>750</v>
      </c>
      <c r="N407" t="s">
        <v>2620</v>
      </c>
      <c r="O407" t="s">
        <v>825</v>
      </c>
      <c r="P407" t="s">
        <v>859</v>
      </c>
      <c r="Q407" t="s">
        <v>10430</v>
      </c>
      <c r="R407" t="s">
        <v>531</v>
      </c>
      <c r="S407" t="s">
        <v>636</v>
      </c>
      <c r="T407" s="16">
        <v>1</v>
      </c>
      <c r="U407" s="16">
        <v>0</v>
      </c>
      <c r="V407" s="16">
        <v>5</v>
      </c>
      <c r="W407" s="5">
        <v>305900</v>
      </c>
      <c r="X407" s="5">
        <v>305900</v>
      </c>
      <c r="Y407" s="5">
        <v>305900</v>
      </c>
      <c r="Z407" s="7">
        <v>1</v>
      </c>
      <c r="AA407" t="s">
        <v>27839</v>
      </c>
      <c r="AB407" s="5">
        <v>305900</v>
      </c>
      <c r="AC407" t="s">
        <v>800</v>
      </c>
      <c r="AD407" s="17">
        <v>42850</v>
      </c>
      <c r="AE407" s="17">
        <v>43159</v>
      </c>
      <c r="AF407" s="17">
        <v>42850</v>
      </c>
      <c r="AG407" s="17">
        <v>43170</v>
      </c>
      <c r="AH407" s="17">
        <v>43170</v>
      </c>
      <c r="AI407" s="17"/>
      <c r="AJ407" s="5">
        <v>305900</v>
      </c>
      <c r="AK407" s="17">
        <v>43170</v>
      </c>
      <c r="AL407" t="s">
        <v>811</v>
      </c>
      <c r="AM407" t="s">
        <v>599</v>
      </c>
      <c r="AN407" s="17"/>
      <c r="AP407" t="s">
        <v>966</v>
      </c>
      <c r="AQ407" t="s">
        <v>970</v>
      </c>
      <c r="AR407" t="s">
        <v>28290</v>
      </c>
    </row>
    <row r="408" spans="2:44" ht="11" outlineLevel="1" x14ac:dyDescent="0.15">
      <c r="B408" t="s">
        <v>3380</v>
      </c>
      <c r="C408" t="s">
        <v>799</v>
      </c>
      <c r="D408" t="s">
        <v>799</v>
      </c>
      <c r="F408" t="s">
        <v>966</v>
      </c>
      <c r="H408" s="16">
        <v>1</v>
      </c>
      <c r="I408" t="s">
        <v>799</v>
      </c>
      <c r="J408" t="s">
        <v>601</v>
      </c>
      <c r="K408" t="s">
        <v>1022</v>
      </c>
      <c r="L408" t="s">
        <v>28095</v>
      </c>
      <c r="M408" t="s">
        <v>738</v>
      </c>
      <c r="N408" t="s">
        <v>795</v>
      </c>
      <c r="O408" t="s">
        <v>818</v>
      </c>
      <c r="P408" t="s">
        <v>794</v>
      </c>
      <c r="Q408" t="s">
        <v>10430</v>
      </c>
      <c r="R408" t="s">
        <v>531</v>
      </c>
      <c r="S408" t="s">
        <v>636</v>
      </c>
      <c r="T408" s="16">
        <v>1</v>
      </c>
      <c r="U408" s="16">
        <v>0</v>
      </c>
      <c r="V408" s="16">
        <v>1</v>
      </c>
      <c r="W408" s="5">
        <v>305817</v>
      </c>
      <c r="X408" s="5">
        <v>-24009</v>
      </c>
      <c r="Y408" s="5">
        <v>305817</v>
      </c>
      <c r="Z408" s="7">
        <v>-7.85E-2</v>
      </c>
      <c r="AA408" t="s">
        <v>27858</v>
      </c>
      <c r="AB408" s="5">
        <v>305817</v>
      </c>
      <c r="AC408" t="s">
        <v>810</v>
      </c>
      <c r="AD408" s="17">
        <v>42338</v>
      </c>
      <c r="AE408" s="17">
        <v>42338</v>
      </c>
      <c r="AF408" s="17">
        <v>41634</v>
      </c>
      <c r="AG408" s="17">
        <v>41729</v>
      </c>
      <c r="AH408" s="17">
        <v>41729</v>
      </c>
      <c r="AI408" s="17"/>
      <c r="AJ408" s="5">
        <v>464105</v>
      </c>
      <c r="AK408" s="17">
        <v>41729</v>
      </c>
      <c r="AL408" t="s">
        <v>811</v>
      </c>
      <c r="AM408" t="s">
        <v>599</v>
      </c>
      <c r="AN408" s="17"/>
      <c r="AP408" t="s">
        <v>966</v>
      </c>
      <c r="AQ408" t="s">
        <v>970</v>
      </c>
      <c r="AR408" t="s">
        <v>28291</v>
      </c>
    </row>
    <row r="409" spans="2:44" ht="11" outlineLevel="1" x14ac:dyDescent="0.15">
      <c r="B409" t="s">
        <v>3390</v>
      </c>
      <c r="C409" t="s">
        <v>799</v>
      </c>
      <c r="D409" t="s">
        <v>799</v>
      </c>
      <c r="F409" t="s">
        <v>966</v>
      </c>
      <c r="H409" s="16">
        <v>1</v>
      </c>
      <c r="I409" t="s">
        <v>799</v>
      </c>
      <c r="J409" t="s">
        <v>3391</v>
      </c>
      <c r="K409" t="s">
        <v>3392</v>
      </c>
      <c r="L409" t="s">
        <v>533</v>
      </c>
      <c r="M409" t="s">
        <v>738</v>
      </c>
      <c r="N409" t="s">
        <v>887</v>
      </c>
      <c r="O409" t="s">
        <v>826</v>
      </c>
      <c r="P409" t="s">
        <v>794</v>
      </c>
      <c r="Q409" t="s">
        <v>10430</v>
      </c>
      <c r="R409" t="s">
        <v>531</v>
      </c>
      <c r="S409" t="s">
        <v>636</v>
      </c>
      <c r="T409" s="16">
        <v>1</v>
      </c>
      <c r="U409" s="16">
        <v>0</v>
      </c>
      <c r="V409" s="16">
        <v>1</v>
      </c>
      <c r="W409" s="5">
        <v>305000</v>
      </c>
      <c r="X409" s="5">
        <v>305000</v>
      </c>
      <c r="Y409" s="5">
        <v>305000</v>
      </c>
      <c r="Z409" s="7">
        <v>1</v>
      </c>
      <c r="AA409" t="s">
        <v>27839</v>
      </c>
      <c r="AB409" s="5">
        <v>305000</v>
      </c>
      <c r="AC409" t="s">
        <v>800</v>
      </c>
      <c r="AD409" s="17">
        <v>43693</v>
      </c>
      <c r="AE409" s="17">
        <v>43693</v>
      </c>
      <c r="AF409" s="17">
        <v>43692</v>
      </c>
      <c r="AG409" s="17">
        <v>43738</v>
      </c>
      <c r="AH409" s="17">
        <v>43738</v>
      </c>
      <c r="AI409" s="17"/>
      <c r="AJ409" s="5">
        <v>305000</v>
      </c>
      <c r="AK409" s="17">
        <v>43738</v>
      </c>
      <c r="AL409" t="s">
        <v>811</v>
      </c>
      <c r="AM409" t="s">
        <v>599</v>
      </c>
      <c r="AN409" s="17"/>
      <c r="AP409" t="s">
        <v>966</v>
      </c>
      <c r="AQ409" t="s">
        <v>970</v>
      </c>
      <c r="AR409" t="s">
        <v>28292</v>
      </c>
    </row>
    <row r="410" spans="2:44" ht="11" outlineLevel="1" x14ac:dyDescent="0.15">
      <c r="B410" t="s">
        <v>3402</v>
      </c>
      <c r="C410" t="s">
        <v>799</v>
      </c>
      <c r="D410" t="s">
        <v>799</v>
      </c>
      <c r="F410" t="s">
        <v>966</v>
      </c>
      <c r="H410" s="16">
        <v>1</v>
      </c>
      <c r="I410" t="s">
        <v>799</v>
      </c>
      <c r="J410" t="s">
        <v>600</v>
      </c>
      <c r="K410" t="s">
        <v>973</v>
      </c>
      <c r="L410" t="s">
        <v>458</v>
      </c>
      <c r="M410" t="s">
        <v>736</v>
      </c>
      <c r="N410" t="s">
        <v>803</v>
      </c>
      <c r="O410" t="s">
        <v>804</v>
      </c>
      <c r="P410" t="s">
        <v>820</v>
      </c>
      <c r="Q410" t="s">
        <v>10430</v>
      </c>
      <c r="R410" t="s">
        <v>456</v>
      </c>
      <c r="S410" t="s">
        <v>598</v>
      </c>
      <c r="T410" s="16">
        <v>1</v>
      </c>
      <c r="U410" s="16">
        <v>0</v>
      </c>
      <c r="V410" s="16">
        <v>1</v>
      </c>
      <c r="W410" s="5">
        <v>302871.03999999998</v>
      </c>
      <c r="X410" s="5">
        <v>302871.03999999998</v>
      </c>
      <c r="Y410" s="5">
        <v>302871.03999999998</v>
      </c>
      <c r="Z410" s="7">
        <v>1</v>
      </c>
      <c r="AA410" t="s">
        <v>27839</v>
      </c>
      <c r="AB410" s="5">
        <v>302871.03999999998</v>
      </c>
      <c r="AC410" t="s">
        <v>800</v>
      </c>
      <c r="AD410" s="17">
        <v>43711</v>
      </c>
      <c r="AE410" s="17">
        <v>43711</v>
      </c>
      <c r="AF410" s="17">
        <v>43711</v>
      </c>
      <c r="AG410" s="17">
        <v>43889</v>
      </c>
      <c r="AH410" s="17">
        <v>43889</v>
      </c>
      <c r="AI410" s="17"/>
      <c r="AJ410" s="5">
        <v>302871.03999999998</v>
      </c>
      <c r="AK410" s="17">
        <v>43889</v>
      </c>
      <c r="AL410" t="s">
        <v>811</v>
      </c>
      <c r="AM410" t="s">
        <v>599</v>
      </c>
      <c r="AN410" s="17"/>
      <c r="AP410" t="s">
        <v>966</v>
      </c>
      <c r="AQ410" t="s">
        <v>970</v>
      </c>
      <c r="AR410" t="s">
        <v>28293</v>
      </c>
    </row>
    <row r="411" spans="2:44" ht="11" outlineLevel="1" x14ac:dyDescent="0.15">
      <c r="B411" t="s">
        <v>3408</v>
      </c>
      <c r="C411" t="s">
        <v>799</v>
      </c>
      <c r="D411" t="s">
        <v>799</v>
      </c>
      <c r="F411" t="s">
        <v>966</v>
      </c>
      <c r="H411" s="16">
        <v>1</v>
      </c>
      <c r="I411" t="s">
        <v>799</v>
      </c>
      <c r="J411" t="s">
        <v>642</v>
      </c>
      <c r="K411" t="s">
        <v>1062</v>
      </c>
      <c r="L411" t="s">
        <v>27861</v>
      </c>
      <c r="M411" t="s">
        <v>748</v>
      </c>
      <c r="N411" t="s">
        <v>795</v>
      </c>
      <c r="O411" t="s">
        <v>825</v>
      </c>
      <c r="P411" t="s">
        <v>806</v>
      </c>
      <c r="Q411" t="s">
        <v>10430</v>
      </c>
      <c r="R411" t="s">
        <v>531</v>
      </c>
      <c r="S411" t="s">
        <v>636</v>
      </c>
      <c r="T411" s="16">
        <v>1</v>
      </c>
      <c r="U411" s="16">
        <v>0</v>
      </c>
      <c r="V411" s="16">
        <v>1</v>
      </c>
      <c r="W411" s="5">
        <v>301977.89</v>
      </c>
      <c r="X411" s="5">
        <v>0</v>
      </c>
      <c r="Y411" s="5">
        <v>301977.89</v>
      </c>
      <c r="Z411" s="7">
        <v>0</v>
      </c>
      <c r="AA411" t="s">
        <v>27845</v>
      </c>
      <c r="AB411" s="5">
        <v>301977.89</v>
      </c>
      <c r="AC411" t="s">
        <v>810</v>
      </c>
      <c r="AD411" s="17">
        <v>42425</v>
      </c>
      <c r="AE411" s="17">
        <v>42425</v>
      </c>
      <c r="AF411" s="17">
        <v>41206</v>
      </c>
      <c r="AG411" s="17">
        <v>41316</v>
      </c>
      <c r="AH411" s="17">
        <v>41316</v>
      </c>
      <c r="AI411" s="17"/>
      <c r="AJ411" s="5">
        <v>332877.89</v>
      </c>
      <c r="AK411" s="17">
        <v>41316</v>
      </c>
      <c r="AL411" t="s">
        <v>811</v>
      </c>
      <c r="AM411" t="s">
        <v>599</v>
      </c>
      <c r="AN411" s="17"/>
      <c r="AP411" t="s">
        <v>966</v>
      </c>
      <c r="AQ411" t="s">
        <v>970</v>
      </c>
      <c r="AR411" t="s">
        <v>28294</v>
      </c>
    </row>
    <row r="412" spans="2:44" ht="11" outlineLevel="1" x14ac:dyDescent="0.15">
      <c r="B412" t="s">
        <v>3413</v>
      </c>
      <c r="C412" t="s">
        <v>799</v>
      </c>
      <c r="D412" t="s">
        <v>799</v>
      </c>
      <c r="F412" t="s">
        <v>966</v>
      </c>
      <c r="H412" s="16">
        <v>1</v>
      </c>
      <c r="I412" t="s">
        <v>799</v>
      </c>
      <c r="J412" t="s">
        <v>2172</v>
      </c>
      <c r="K412" t="s">
        <v>2173</v>
      </c>
      <c r="L412" t="s">
        <v>28077</v>
      </c>
      <c r="M412" t="s">
        <v>740</v>
      </c>
      <c r="N412" t="s">
        <v>795</v>
      </c>
      <c r="O412" t="s">
        <v>826</v>
      </c>
      <c r="P412" t="s">
        <v>806</v>
      </c>
      <c r="Q412" t="s">
        <v>10430</v>
      </c>
      <c r="R412" t="s">
        <v>531</v>
      </c>
      <c r="S412" t="s">
        <v>636</v>
      </c>
      <c r="T412" s="16">
        <v>1</v>
      </c>
      <c r="U412" s="16">
        <v>0</v>
      </c>
      <c r="V412" s="16">
        <v>2</v>
      </c>
      <c r="W412" s="5">
        <v>299076.5</v>
      </c>
      <c r="X412" s="5">
        <v>299076.5</v>
      </c>
      <c r="Y412" s="5">
        <v>299076.5</v>
      </c>
      <c r="Z412" s="7">
        <v>1</v>
      </c>
      <c r="AA412" t="s">
        <v>27839</v>
      </c>
      <c r="AB412" s="5">
        <v>299076.5</v>
      </c>
      <c r="AC412" t="s">
        <v>800</v>
      </c>
      <c r="AD412" s="17">
        <v>43412</v>
      </c>
      <c r="AE412" s="17">
        <v>43573</v>
      </c>
      <c r="AF412" s="17">
        <v>43412</v>
      </c>
      <c r="AG412" s="17">
        <v>43502</v>
      </c>
      <c r="AH412" s="17">
        <v>43502</v>
      </c>
      <c r="AI412" s="17"/>
      <c r="AJ412" s="5">
        <v>299076.5</v>
      </c>
      <c r="AK412" s="17">
        <v>43502</v>
      </c>
      <c r="AL412" t="s">
        <v>811</v>
      </c>
      <c r="AM412" t="s">
        <v>599</v>
      </c>
      <c r="AN412" s="17"/>
      <c r="AP412" t="s">
        <v>966</v>
      </c>
      <c r="AQ412" t="s">
        <v>970</v>
      </c>
      <c r="AR412" t="s">
        <v>28295</v>
      </c>
    </row>
    <row r="413" spans="2:44" ht="11" outlineLevel="1" x14ac:dyDescent="0.15">
      <c r="B413" t="s">
        <v>3416</v>
      </c>
      <c r="C413" t="s">
        <v>799</v>
      </c>
      <c r="D413" t="s">
        <v>799</v>
      </c>
      <c r="F413" t="s">
        <v>966</v>
      </c>
      <c r="H413" s="16">
        <v>1</v>
      </c>
      <c r="I413" t="s">
        <v>799</v>
      </c>
      <c r="J413" t="s">
        <v>3417</v>
      </c>
      <c r="K413" t="s">
        <v>3418</v>
      </c>
      <c r="L413" t="s">
        <v>27861</v>
      </c>
      <c r="M413" t="s">
        <v>750</v>
      </c>
      <c r="N413" t="s">
        <v>880</v>
      </c>
      <c r="O413" t="s">
        <v>826</v>
      </c>
      <c r="P413" t="s">
        <v>859</v>
      </c>
      <c r="Q413" t="s">
        <v>10430</v>
      </c>
      <c r="R413" t="s">
        <v>531</v>
      </c>
      <c r="S413" t="s">
        <v>636</v>
      </c>
      <c r="T413" s="16">
        <v>1</v>
      </c>
      <c r="U413" s="16">
        <v>0</v>
      </c>
      <c r="V413" s="16">
        <v>2</v>
      </c>
      <c r="W413" s="5">
        <v>298971.59999999998</v>
      </c>
      <c r="X413" s="5">
        <v>298971.59999999998</v>
      </c>
      <c r="Y413" s="5">
        <v>298971.59999999998</v>
      </c>
      <c r="Z413" s="7">
        <v>1</v>
      </c>
      <c r="AA413" t="s">
        <v>27839</v>
      </c>
      <c r="AB413" s="5">
        <v>298971.59999999998</v>
      </c>
      <c r="AC413" t="s">
        <v>800</v>
      </c>
      <c r="AD413" s="17">
        <v>42562</v>
      </c>
      <c r="AE413" s="17">
        <v>42688</v>
      </c>
      <c r="AF413" s="17">
        <v>42562</v>
      </c>
      <c r="AG413" s="17">
        <v>42748</v>
      </c>
      <c r="AH413" s="17">
        <v>42748</v>
      </c>
      <c r="AI413" s="17"/>
      <c r="AJ413" s="5">
        <v>312771.59999999998</v>
      </c>
      <c r="AK413" s="17">
        <v>42748</v>
      </c>
      <c r="AL413" t="s">
        <v>811</v>
      </c>
      <c r="AM413" t="s">
        <v>599</v>
      </c>
      <c r="AN413" s="17"/>
      <c r="AP413" t="s">
        <v>966</v>
      </c>
      <c r="AQ413" t="s">
        <v>970</v>
      </c>
      <c r="AR413" t="s">
        <v>28296</v>
      </c>
    </row>
    <row r="414" spans="2:44" ht="11" outlineLevel="1" x14ac:dyDescent="0.15">
      <c r="B414" t="s">
        <v>3421</v>
      </c>
      <c r="C414" t="s">
        <v>799</v>
      </c>
      <c r="D414" t="s">
        <v>799</v>
      </c>
      <c r="F414" t="s">
        <v>966</v>
      </c>
      <c r="H414" s="16">
        <v>1</v>
      </c>
      <c r="I414" t="s">
        <v>799</v>
      </c>
      <c r="J414" t="s">
        <v>3422</v>
      </c>
      <c r="K414" t="s">
        <v>3423</v>
      </c>
      <c r="L414" t="s">
        <v>28214</v>
      </c>
      <c r="M414" t="s">
        <v>737</v>
      </c>
      <c r="N414" t="s">
        <v>803</v>
      </c>
      <c r="O414" t="s">
        <v>825</v>
      </c>
      <c r="P414" t="s">
        <v>802</v>
      </c>
      <c r="Q414" t="s">
        <v>10430</v>
      </c>
      <c r="R414" t="s">
        <v>531</v>
      </c>
      <c r="S414" t="s">
        <v>636</v>
      </c>
      <c r="T414" s="16">
        <v>1</v>
      </c>
      <c r="U414" s="16">
        <v>0</v>
      </c>
      <c r="V414" s="16">
        <v>1</v>
      </c>
      <c r="W414" s="5">
        <v>298530</v>
      </c>
      <c r="X414" s="5">
        <v>298530</v>
      </c>
      <c r="Y414" s="5">
        <v>298530</v>
      </c>
      <c r="Z414" s="7">
        <v>1</v>
      </c>
      <c r="AA414" t="s">
        <v>27839</v>
      </c>
      <c r="AB414" s="5">
        <v>298530</v>
      </c>
      <c r="AC414" t="s">
        <v>800</v>
      </c>
      <c r="AD414" s="17">
        <v>45197</v>
      </c>
      <c r="AE414" s="17">
        <v>45197</v>
      </c>
      <c r="AF414" s="17">
        <v>45197</v>
      </c>
      <c r="AG414" s="17">
        <v>45565</v>
      </c>
      <c r="AH414" s="17">
        <v>45565</v>
      </c>
      <c r="AI414" s="17"/>
      <c r="AJ414" s="5">
        <v>298530</v>
      </c>
      <c r="AK414" s="17">
        <v>45565</v>
      </c>
      <c r="AL414" t="s">
        <v>811</v>
      </c>
      <c r="AM414" t="s">
        <v>599</v>
      </c>
      <c r="AN414" s="17"/>
      <c r="AP414" t="s">
        <v>966</v>
      </c>
      <c r="AQ414" t="s">
        <v>970</v>
      </c>
      <c r="AR414" t="s">
        <v>28297</v>
      </c>
    </row>
    <row r="415" spans="2:44" ht="11" outlineLevel="1" x14ac:dyDescent="0.15">
      <c r="B415" t="s">
        <v>3433</v>
      </c>
      <c r="C415" t="s">
        <v>27838</v>
      </c>
      <c r="D415" t="s">
        <v>797</v>
      </c>
      <c r="E415" t="s">
        <v>807</v>
      </c>
      <c r="F415" t="s">
        <v>10430</v>
      </c>
      <c r="G415" t="s">
        <v>819</v>
      </c>
      <c r="H415" s="16">
        <v>8</v>
      </c>
      <c r="I415" t="s">
        <v>815</v>
      </c>
      <c r="J415" t="s">
        <v>3434</v>
      </c>
      <c r="K415" t="s">
        <v>3435</v>
      </c>
      <c r="L415" t="s">
        <v>27848</v>
      </c>
      <c r="M415" t="s">
        <v>739</v>
      </c>
      <c r="N415" t="s">
        <v>795</v>
      </c>
      <c r="O415" t="s">
        <v>818</v>
      </c>
      <c r="P415" t="s">
        <v>816</v>
      </c>
      <c r="Q415" t="s">
        <v>10430</v>
      </c>
      <c r="R415" t="s">
        <v>456</v>
      </c>
      <c r="S415" t="s">
        <v>598</v>
      </c>
      <c r="T415" s="16">
        <v>3</v>
      </c>
      <c r="U415" s="16">
        <v>2</v>
      </c>
      <c r="V415" s="16">
        <v>6</v>
      </c>
      <c r="W415" s="5">
        <v>298062.42</v>
      </c>
      <c r="X415" s="5">
        <v>298062.42</v>
      </c>
      <c r="Y415" s="5">
        <v>298062.42</v>
      </c>
      <c r="Z415" s="7">
        <v>1</v>
      </c>
      <c r="AA415" t="s">
        <v>27839</v>
      </c>
      <c r="AB415" s="5">
        <v>298062.42</v>
      </c>
      <c r="AC415" t="s">
        <v>800</v>
      </c>
      <c r="AD415" s="17">
        <v>42358</v>
      </c>
      <c r="AE415" s="17">
        <v>44211</v>
      </c>
      <c r="AF415" s="17">
        <v>42359</v>
      </c>
      <c r="AG415" s="17">
        <v>44185</v>
      </c>
      <c r="AH415" s="17">
        <v>44185</v>
      </c>
      <c r="AI415" s="17">
        <v>44185</v>
      </c>
      <c r="AJ415" s="5">
        <v>75887067.129999995</v>
      </c>
      <c r="AK415" s="17">
        <v>44185</v>
      </c>
      <c r="AL415" t="s">
        <v>801</v>
      </c>
      <c r="AM415" t="s">
        <v>599</v>
      </c>
      <c r="AN415" s="17">
        <v>43090</v>
      </c>
      <c r="AP415" t="s">
        <v>10430</v>
      </c>
      <c r="AQ415" t="s">
        <v>970</v>
      </c>
      <c r="AR415" t="s">
        <v>28298</v>
      </c>
    </row>
    <row r="416" spans="2:44" ht="11" outlineLevel="1" x14ac:dyDescent="0.15">
      <c r="B416" t="s">
        <v>3430</v>
      </c>
      <c r="C416" t="s">
        <v>799</v>
      </c>
      <c r="D416" t="s">
        <v>799</v>
      </c>
      <c r="F416" t="s">
        <v>966</v>
      </c>
      <c r="H416" s="16">
        <v>1</v>
      </c>
      <c r="I416" t="s">
        <v>799</v>
      </c>
      <c r="J416" t="s">
        <v>603</v>
      </c>
      <c r="K416" t="s">
        <v>1299</v>
      </c>
      <c r="L416" t="s">
        <v>27974</v>
      </c>
      <c r="M416" t="s">
        <v>740</v>
      </c>
      <c r="N416" t="s">
        <v>795</v>
      </c>
      <c r="O416" t="s">
        <v>825</v>
      </c>
      <c r="P416" t="s">
        <v>806</v>
      </c>
      <c r="Q416" t="s">
        <v>10430</v>
      </c>
      <c r="R416" t="s">
        <v>531</v>
      </c>
      <c r="S416" t="s">
        <v>636</v>
      </c>
      <c r="T416" s="16">
        <v>1</v>
      </c>
      <c r="U416" s="16">
        <v>0</v>
      </c>
      <c r="V416" s="16">
        <v>3</v>
      </c>
      <c r="W416" s="5">
        <v>297290</v>
      </c>
      <c r="X416" s="5">
        <v>297290</v>
      </c>
      <c r="Y416" s="5">
        <v>297290</v>
      </c>
      <c r="Z416" s="7">
        <v>1</v>
      </c>
      <c r="AA416" t="s">
        <v>27839</v>
      </c>
      <c r="AB416" s="5">
        <v>297290</v>
      </c>
      <c r="AC416" t="s">
        <v>800</v>
      </c>
      <c r="AD416" s="17">
        <v>44833</v>
      </c>
      <c r="AE416" s="17">
        <v>44901</v>
      </c>
      <c r="AF416" s="17">
        <v>44833</v>
      </c>
      <c r="AG416" s="17">
        <v>44916</v>
      </c>
      <c r="AH416" s="17">
        <v>44916</v>
      </c>
      <c r="AI416" s="17"/>
      <c r="AJ416" s="5">
        <v>297290</v>
      </c>
      <c r="AK416" s="17">
        <v>44916</v>
      </c>
      <c r="AL416" t="s">
        <v>811</v>
      </c>
      <c r="AM416" t="s">
        <v>599</v>
      </c>
      <c r="AN416" s="17"/>
      <c r="AP416" t="s">
        <v>966</v>
      </c>
      <c r="AQ416" t="s">
        <v>970</v>
      </c>
      <c r="AR416" t="s">
        <v>28299</v>
      </c>
    </row>
    <row r="417" spans="2:44" ht="11" outlineLevel="1" x14ac:dyDescent="0.15">
      <c r="B417" t="s">
        <v>3438</v>
      </c>
      <c r="C417" t="s">
        <v>799</v>
      </c>
      <c r="D417" t="s">
        <v>799</v>
      </c>
      <c r="F417" t="s">
        <v>966</v>
      </c>
      <c r="H417" s="16">
        <v>1</v>
      </c>
      <c r="I417" t="s">
        <v>799</v>
      </c>
      <c r="J417" t="s">
        <v>3439</v>
      </c>
      <c r="K417" t="s">
        <v>3440</v>
      </c>
      <c r="L417" t="s">
        <v>28133</v>
      </c>
      <c r="M417" t="s">
        <v>748</v>
      </c>
      <c r="N417" t="s">
        <v>795</v>
      </c>
      <c r="O417" t="s">
        <v>826</v>
      </c>
      <c r="P417" t="s">
        <v>806</v>
      </c>
      <c r="Q417" t="s">
        <v>10430</v>
      </c>
      <c r="R417" t="s">
        <v>531</v>
      </c>
      <c r="S417" t="s">
        <v>636</v>
      </c>
      <c r="T417" s="16">
        <v>1</v>
      </c>
      <c r="U417" s="16">
        <v>0</v>
      </c>
      <c r="V417" s="16">
        <v>1</v>
      </c>
      <c r="W417" s="5">
        <v>296350</v>
      </c>
      <c r="X417" s="5">
        <v>296350</v>
      </c>
      <c r="Y417" s="5">
        <v>296350</v>
      </c>
      <c r="Z417" s="7">
        <v>1</v>
      </c>
      <c r="AA417" t="s">
        <v>27839</v>
      </c>
      <c r="AB417" s="5">
        <v>296350</v>
      </c>
      <c r="AC417" t="s">
        <v>800</v>
      </c>
      <c r="AD417" s="17">
        <v>45867</v>
      </c>
      <c r="AE417" s="17">
        <v>45867</v>
      </c>
      <c r="AF417" s="17">
        <v>45868</v>
      </c>
      <c r="AG417" s="17">
        <v>46232</v>
      </c>
      <c r="AH417" s="17">
        <v>46232</v>
      </c>
      <c r="AI417" s="17"/>
      <c r="AJ417" s="5">
        <v>296350</v>
      </c>
      <c r="AK417" s="17">
        <v>46232</v>
      </c>
      <c r="AL417" t="s">
        <v>811</v>
      </c>
      <c r="AM417" t="s">
        <v>599</v>
      </c>
      <c r="AN417" s="17"/>
      <c r="AP417" t="s">
        <v>966</v>
      </c>
      <c r="AQ417" t="s">
        <v>970</v>
      </c>
      <c r="AR417" t="s">
        <v>28300</v>
      </c>
    </row>
    <row r="418" spans="2:44" ht="11" outlineLevel="1" x14ac:dyDescent="0.15">
      <c r="B418" t="s">
        <v>3444</v>
      </c>
      <c r="C418" t="s">
        <v>27838</v>
      </c>
      <c r="D418" t="s">
        <v>797</v>
      </c>
      <c r="E418" t="s">
        <v>798</v>
      </c>
      <c r="F418" t="s">
        <v>966</v>
      </c>
      <c r="H418" s="16">
        <v>1</v>
      </c>
      <c r="I418" t="s">
        <v>799</v>
      </c>
      <c r="J418" t="s">
        <v>3445</v>
      </c>
      <c r="K418" t="s">
        <v>3446</v>
      </c>
      <c r="L418" t="s">
        <v>458</v>
      </c>
      <c r="M418" t="s">
        <v>3448</v>
      </c>
      <c r="N418" t="s">
        <v>824</v>
      </c>
      <c r="O418" t="s">
        <v>818</v>
      </c>
      <c r="Q418" t="s">
        <v>966</v>
      </c>
      <c r="R418" t="s">
        <v>437</v>
      </c>
      <c r="S418" t="s">
        <v>598</v>
      </c>
      <c r="T418" s="16">
        <v>2</v>
      </c>
      <c r="U418" s="16">
        <v>1</v>
      </c>
      <c r="V418" s="16">
        <v>2</v>
      </c>
      <c r="W418" s="5">
        <v>295965.31</v>
      </c>
      <c r="X418" s="5">
        <v>295965.31</v>
      </c>
      <c r="Y418" s="5">
        <v>763671.55</v>
      </c>
      <c r="Z418" s="7">
        <v>1</v>
      </c>
      <c r="AA418" t="s">
        <v>27839</v>
      </c>
      <c r="AB418" s="5">
        <v>295965.31</v>
      </c>
      <c r="AC418" t="s">
        <v>800</v>
      </c>
      <c r="AD418" s="17">
        <v>45078</v>
      </c>
      <c r="AE418" s="17">
        <v>45602</v>
      </c>
      <c r="AF418" s="17">
        <v>43859</v>
      </c>
      <c r="AG418" s="17">
        <v>45867</v>
      </c>
      <c r="AH418" s="17">
        <v>45867</v>
      </c>
      <c r="AI418" s="17">
        <v>45867</v>
      </c>
      <c r="AJ418" s="5">
        <v>13500000</v>
      </c>
      <c r="AK418" s="17">
        <v>45867</v>
      </c>
      <c r="AL418" t="s">
        <v>801</v>
      </c>
      <c r="AM418" t="s">
        <v>599</v>
      </c>
      <c r="AN418" s="17">
        <v>45747</v>
      </c>
      <c r="AP418" t="s">
        <v>10430</v>
      </c>
      <c r="AQ418" t="s">
        <v>970</v>
      </c>
      <c r="AR418" t="s">
        <v>28301</v>
      </c>
    </row>
    <row r="419" spans="2:44" ht="11" outlineLevel="1" x14ac:dyDescent="0.15">
      <c r="B419" t="s">
        <v>3452</v>
      </c>
      <c r="C419" t="s">
        <v>799</v>
      </c>
      <c r="D419" t="s">
        <v>799</v>
      </c>
      <c r="F419" t="s">
        <v>966</v>
      </c>
      <c r="H419" s="16">
        <v>1</v>
      </c>
      <c r="I419" t="s">
        <v>799</v>
      </c>
      <c r="J419" t="s">
        <v>643</v>
      </c>
      <c r="K419" t="s">
        <v>1074</v>
      </c>
      <c r="L419" t="s">
        <v>28015</v>
      </c>
      <c r="M419" t="s">
        <v>748</v>
      </c>
      <c r="N419" t="s">
        <v>795</v>
      </c>
      <c r="O419" t="s">
        <v>825</v>
      </c>
      <c r="P419" t="s">
        <v>806</v>
      </c>
      <c r="Q419" t="s">
        <v>10430</v>
      </c>
      <c r="R419" t="s">
        <v>531</v>
      </c>
      <c r="S419" t="s">
        <v>636</v>
      </c>
      <c r="T419" s="16">
        <v>1</v>
      </c>
      <c r="U419" s="16">
        <v>0</v>
      </c>
      <c r="V419" s="16">
        <v>3</v>
      </c>
      <c r="W419" s="5">
        <v>295868</v>
      </c>
      <c r="X419" s="5">
        <v>295868</v>
      </c>
      <c r="Y419" s="5">
        <v>295868</v>
      </c>
      <c r="Z419" s="7">
        <v>1</v>
      </c>
      <c r="AA419" t="s">
        <v>27839</v>
      </c>
      <c r="AB419" s="5">
        <v>295868</v>
      </c>
      <c r="AC419" t="s">
        <v>800</v>
      </c>
      <c r="AD419" s="17">
        <v>42954</v>
      </c>
      <c r="AE419" s="17">
        <v>43014</v>
      </c>
      <c r="AF419" s="17">
        <v>42954</v>
      </c>
      <c r="AG419" s="17">
        <v>43099</v>
      </c>
      <c r="AH419" s="17">
        <v>43099</v>
      </c>
      <c r="AI419" s="17"/>
      <c r="AJ419" s="5">
        <v>295868</v>
      </c>
      <c r="AK419" s="17">
        <v>43099</v>
      </c>
      <c r="AL419" t="s">
        <v>811</v>
      </c>
      <c r="AM419" t="s">
        <v>599</v>
      </c>
      <c r="AN419" s="17"/>
      <c r="AP419" t="s">
        <v>966</v>
      </c>
      <c r="AQ419" t="s">
        <v>970</v>
      </c>
      <c r="AR419" t="s">
        <v>28302</v>
      </c>
    </row>
    <row r="420" spans="2:44" ht="11" outlineLevel="1" x14ac:dyDescent="0.15">
      <c r="B420" t="s">
        <v>3456</v>
      </c>
      <c r="C420" t="s">
        <v>27838</v>
      </c>
      <c r="D420" t="s">
        <v>854</v>
      </c>
      <c r="E420" t="s">
        <v>798</v>
      </c>
      <c r="F420" t="s">
        <v>966</v>
      </c>
      <c r="H420" s="16">
        <v>1</v>
      </c>
      <c r="I420" t="s">
        <v>799</v>
      </c>
      <c r="J420" t="s">
        <v>3457</v>
      </c>
      <c r="K420" t="s">
        <v>3458</v>
      </c>
      <c r="L420" t="s">
        <v>28303</v>
      </c>
      <c r="M420" t="s">
        <v>3461</v>
      </c>
      <c r="N420" t="s">
        <v>3459</v>
      </c>
      <c r="O420" t="s">
        <v>796</v>
      </c>
      <c r="Q420" t="s">
        <v>966</v>
      </c>
      <c r="R420" t="s">
        <v>531</v>
      </c>
      <c r="S420" t="s">
        <v>636</v>
      </c>
      <c r="T420" s="16">
        <v>1</v>
      </c>
      <c r="U420" s="16">
        <v>1</v>
      </c>
      <c r="V420" s="16">
        <v>1</v>
      </c>
      <c r="W420" s="5">
        <v>294251</v>
      </c>
      <c r="X420" s="5">
        <v>294251</v>
      </c>
      <c r="Y420" s="5">
        <v>294251</v>
      </c>
      <c r="Z420" s="7">
        <v>1</v>
      </c>
      <c r="AA420" t="s">
        <v>27839</v>
      </c>
      <c r="AB420" s="5">
        <v>294251</v>
      </c>
      <c r="AC420" t="s">
        <v>800</v>
      </c>
      <c r="AD420" s="17">
        <v>42853</v>
      </c>
      <c r="AE420" s="17">
        <v>42853</v>
      </c>
      <c r="AF420" s="17">
        <v>42853</v>
      </c>
      <c r="AG420" s="17">
        <v>43220</v>
      </c>
      <c r="AH420" s="17">
        <v>43404</v>
      </c>
      <c r="AI420" s="17">
        <v>44667</v>
      </c>
      <c r="AJ420" s="5">
        <v>10000000</v>
      </c>
      <c r="AK420" s="17">
        <v>44667</v>
      </c>
      <c r="AL420" t="s">
        <v>855</v>
      </c>
      <c r="AM420" t="s">
        <v>666</v>
      </c>
      <c r="AN420" s="17">
        <v>43220</v>
      </c>
      <c r="AP420" t="s">
        <v>966</v>
      </c>
      <c r="AQ420" t="s">
        <v>970</v>
      </c>
      <c r="AR420" t="s">
        <v>28304</v>
      </c>
    </row>
    <row r="421" spans="2:44" ht="11" outlineLevel="1" x14ac:dyDescent="0.15">
      <c r="B421" t="s">
        <v>3467</v>
      </c>
      <c r="C421" t="s">
        <v>799</v>
      </c>
      <c r="D421" t="s">
        <v>799</v>
      </c>
      <c r="F421" t="s">
        <v>966</v>
      </c>
      <c r="H421" s="16">
        <v>1</v>
      </c>
      <c r="I421" t="s">
        <v>799</v>
      </c>
      <c r="J421" t="s">
        <v>677</v>
      </c>
      <c r="K421" t="s">
        <v>2104</v>
      </c>
      <c r="L421" t="s">
        <v>28223</v>
      </c>
      <c r="M421" t="s">
        <v>740</v>
      </c>
      <c r="N421" t="s">
        <v>795</v>
      </c>
      <c r="O421" t="s">
        <v>825</v>
      </c>
      <c r="P421" t="s">
        <v>806</v>
      </c>
      <c r="Q421" t="s">
        <v>10430</v>
      </c>
      <c r="R421" t="s">
        <v>531</v>
      </c>
      <c r="S421" t="s">
        <v>636</v>
      </c>
      <c r="T421" s="16">
        <v>1</v>
      </c>
      <c r="U421" s="16">
        <v>0</v>
      </c>
      <c r="V421" s="16">
        <v>4</v>
      </c>
      <c r="W421" s="5">
        <v>293952</v>
      </c>
      <c r="X421" s="5">
        <v>293952</v>
      </c>
      <c r="Y421" s="5">
        <v>362426</v>
      </c>
      <c r="Z421" s="7">
        <v>1</v>
      </c>
      <c r="AA421" t="s">
        <v>27839</v>
      </c>
      <c r="AB421" s="5">
        <v>293952</v>
      </c>
      <c r="AC421" t="s">
        <v>800</v>
      </c>
      <c r="AD421" s="17">
        <v>45923</v>
      </c>
      <c r="AE421" s="17">
        <v>46051</v>
      </c>
      <c r="AF421" s="17">
        <v>45924</v>
      </c>
      <c r="AG421" s="17">
        <v>46081</v>
      </c>
      <c r="AH421" s="17">
        <v>46081</v>
      </c>
      <c r="AI421" s="17"/>
      <c r="AJ421" s="5">
        <v>293952</v>
      </c>
      <c r="AK421" s="17">
        <v>46081</v>
      </c>
      <c r="AL421" t="s">
        <v>811</v>
      </c>
      <c r="AM421" t="s">
        <v>599</v>
      </c>
      <c r="AN421" s="17"/>
      <c r="AP421" t="s">
        <v>966</v>
      </c>
      <c r="AQ421" t="s">
        <v>970</v>
      </c>
      <c r="AR421" t="s">
        <v>28305</v>
      </c>
    </row>
    <row r="422" spans="2:44" ht="11" outlineLevel="1" x14ac:dyDescent="0.15">
      <c r="B422" t="s">
        <v>902</v>
      </c>
      <c r="C422" t="s">
        <v>799</v>
      </c>
      <c r="D422" t="s">
        <v>799</v>
      </c>
      <c r="F422" t="s">
        <v>966</v>
      </c>
      <c r="H422" s="16">
        <v>1</v>
      </c>
      <c r="I422" t="s">
        <v>799</v>
      </c>
      <c r="J422" t="s">
        <v>685</v>
      </c>
      <c r="K422" t="s">
        <v>2058</v>
      </c>
      <c r="L422" t="s">
        <v>28041</v>
      </c>
      <c r="M422" t="s">
        <v>740</v>
      </c>
      <c r="N422" t="s">
        <v>795</v>
      </c>
      <c r="O422" t="s">
        <v>825</v>
      </c>
      <c r="P422" t="s">
        <v>806</v>
      </c>
      <c r="Q422" t="s">
        <v>10430</v>
      </c>
      <c r="R422" t="s">
        <v>531</v>
      </c>
      <c r="S422" t="s">
        <v>636</v>
      </c>
      <c r="T422" s="16">
        <v>1</v>
      </c>
      <c r="U422" s="16">
        <v>0</v>
      </c>
      <c r="V422" s="16">
        <v>7</v>
      </c>
      <c r="W422" s="5">
        <v>292837</v>
      </c>
      <c r="X422" s="5">
        <v>292837</v>
      </c>
      <c r="Y422" s="5">
        <v>292837</v>
      </c>
      <c r="Z422" s="7">
        <v>1</v>
      </c>
      <c r="AA422" t="s">
        <v>27839</v>
      </c>
      <c r="AB422" s="5">
        <v>292837</v>
      </c>
      <c r="AC422" t="s">
        <v>800</v>
      </c>
      <c r="AD422" s="17">
        <v>42720</v>
      </c>
      <c r="AE422" s="17">
        <v>42775</v>
      </c>
      <c r="AF422" s="17">
        <v>42720</v>
      </c>
      <c r="AG422" s="17">
        <v>42783</v>
      </c>
      <c r="AH422" s="17">
        <v>42783</v>
      </c>
      <c r="AI422" s="17"/>
      <c r="AJ422" s="5">
        <v>292837</v>
      </c>
      <c r="AK422" s="17">
        <v>42783</v>
      </c>
      <c r="AL422" t="s">
        <v>811</v>
      </c>
      <c r="AM422" t="s">
        <v>599</v>
      </c>
      <c r="AN422" s="17"/>
      <c r="AP422" t="s">
        <v>966</v>
      </c>
      <c r="AQ422" t="s">
        <v>970</v>
      </c>
      <c r="AR422" t="s">
        <v>28306</v>
      </c>
    </row>
    <row r="423" spans="2:44" ht="11" outlineLevel="1" x14ac:dyDescent="0.15">
      <c r="B423" t="s">
        <v>5131</v>
      </c>
      <c r="C423" t="s">
        <v>27838</v>
      </c>
      <c r="D423" t="s">
        <v>797</v>
      </c>
      <c r="E423" t="s">
        <v>807</v>
      </c>
      <c r="F423" t="s">
        <v>10430</v>
      </c>
      <c r="H423" s="16">
        <v>1</v>
      </c>
      <c r="I423" t="s">
        <v>799</v>
      </c>
      <c r="J423" t="s">
        <v>5132</v>
      </c>
      <c r="K423" t="s">
        <v>5133</v>
      </c>
      <c r="L423" t="s">
        <v>28307</v>
      </c>
      <c r="M423" t="s">
        <v>5134</v>
      </c>
      <c r="N423" t="s">
        <v>795</v>
      </c>
      <c r="O423" t="s">
        <v>796</v>
      </c>
      <c r="P423" t="s">
        <v>806</v>
      </c>
      <c r="Q423" t="s">
        <v>10430</v>
      </c>
      <c r="R423" t="s">
        <v>645</v>
      </c>
      <c r="S423" t="s">
        <v>636</v>
      </c>
      <c r="T423" s="16">
        <v>11</v>
      </c>
      <c r="U423" s="16">
        <v>10</v>
      </c>
      <c r="V423" s="16">
        <v>11</v>
      </c>
      <c r="W423" s="5">
        <v>292157.03999999998</v>
      </c>
      <c r="X423" s="5">
        <v>292157.03999999998</v>
      </c>
      <c r="Y423" s="5"/>
      <c r="Z423" s="7">
        <v>1</v>
      </c>
      <c r="AA423" t="s">
        <v>27839</v>
      </c>
      <c r="AB423" s="5">
        <v>292157.03999999998</v>
      </c>
      <c r="AC423" t="s">
        <v>800</v>
      </c>
      <c r="AD423" s="17">
        <v>42163</v>
      </c>
      <c r="AE423" s="17">
        <v>42636</v>
      </c>
      <c r="AF423" s="17">
        <v>38775</v>
      </c>
      <c r="AG423" s="17">
        <v>44253</v>
      </c>
      <c r="AH423" s="17">
        <v>44253</v>
      </c>
      <c r="AI423" s="17">
        <v>44253</v>
      </c>
      <c r="AJ423" s="5">
        <v>20846487</v>
      </c>
      <c r="AK423" s="17">
        <v>44253</v>
      </c>
      <c r="AL423" t="s">
        <v>801</v>
      </c>
      <c r="AM423" t="s">
        <v>599</v>
      </c>
      <c r="AN423" s="17">
        <v>42674</v>
      </c>
      <c r="AP423" t="s">
        <v>10430</v>
      </c>
      <c r="AQ423" t="s">
        <v>970</v>
      </c>
      <c r="AR423" t="s">
        <v>28308</v>
      </c>
    </row>
    <row r="424" spans="2:44" ht="11" outlineLevel="1" x14ac:dyDescent="0.15">
      <c r="B424" t="s">
        <v>3480</v>
      </c>
      <c r="C424" t="s">
        <v>799</v>
      </c>
      <c r="D424" t="s">
        <v>799</v>
      </c>
      <c r="F424" t="s">
        <v>966</v>
      </c>
      <c r="H424" s="16">
        <v>1</v>
      </c>
      <c r="I424" t="s">
        <v>799</v>
      </c>
      <c r="J424" t="s">
        <v>3481</v>
      </c>
      <c r="K424" t="s">
        <v>3482</v>
      </c>
      <c r="L424" t="s">
        <v>28085</v>
      </c>
      <c r="M424" t="s">
        <v>750</v>
      </c>
      <c r="N424" t="s">
        <v>2719</v>
      </c>
      <c r="O424" t="s">
        <v>825</v>
      </c>
      <c r="P424" t="s">
        <v>859</v>
      </c>
      <c r="Q424" t="s">
        <v>10430</v>
      </c>
      <c r="R424" t="s">
        <v>531</v>
      </c>
      <c r="S424" t="s">
        <v>636</v>
      </c>
      <c r="T424" s="16">
        <v>1</v>
      </c>
      <c r="U424" s="16">
        <v>0</v>
      </c>
      <c r="V424" s="16">
        <v>3</v>
      </c>
      <c r="W424" s="5">
        <v>288372.90999999997</v>
      </c>
      <c r="X424" s="5">
        <v>288372.90999999997</v>
      </c>
      <c r="Y424" s="5">
        <v>288372.90999999997</v>
      </c>
      <c r="Z424" s="7">
        <v>1</v>
      </c>
      <c r="AA424" t="s">
        <v>27839</v>
      </c>
      <c r="AB424" s="5">
        <v>288372.90999999997</v>
      </c>
      <c r="AC424" t="s">
        <v>800</v>
      </c>
      <c r="AD424" s="17">
        <v>45349</v>
      </c>
      <c r="AE424" s="17">
        <v>45600</v>
      </c>
      <c r="AF424" s="17">
        <v>45348</v>
      </c>
      <c r="AG424" s="17">
        <v>45703</v>
      </c>
      <c r="AH424" s="17">
        <v>45703</v>
      </c>
      <c r="AI424" s="17"/>
      <c r="AJ424" s="5">
        <v>288372.90999999997</v>
      </c>
      <c r="AK424" s="17">
        <v>45703</v>
      </c>
      <c r="AL424" t="s">
        <v>811</v>
      </c>
      <c r="AM424" t="s">
        <v>599</v>
      </c>
      <c r="AN424" s="17"/>
      <c r="AP424" t="s">
        <v>966</v>
      </c>
      <c r="AQ424" t="s">
        <v>970</v>
      </c>
      <c r="AR424" t="s">
        <v>28309</v>
      </c>
    </row>
    <row r="425" spans="2:44" ht="11" outlineLevel="1" x14ac:dyDescent="0.15">
      <c r="B425" t="s">
        <v>3604</v>
      </c>
      <c r="C425" t="s">
        <v>27838</v>
      </c>
      <c r="D425" t="s">
        <v>835</v>
      </c>
      <c r="E425" t="s">
        <v>798</v>
      </c>
      <c r="F425" t="s">
        <v>966</v>
      </c>
      <c r="H425" s="16">
        <v>1</v>
      </c>
      <c r="I425" t="s">
        <v>799</v>
      </c>
      <c r="J425" t="s">
        <v>669</v>
      </c>
      <c r="K425" t="s">
        <v>1498</v>
      </c>
      <c r="L425" t="s">
        <v>27933</v>
      </c>
      <c r="M425" t="s">
        <v>740</v>
      </c>
      <c r="N425" t="s">
        <v>795</v>
      </c>
      <c r="O425" t="s">
        <v>825</v>
      </c>
      <c r="P425" t="s">
        <v>806</v>
      </c>
      <c r="Q425" t="s">
        <v>10430</v>
      </c>
      <c r="R425" t="s">
        <v>531</v>
      </c>
      <c r="S425" t="s">
        <v>636</v>
      </c>
      <c r="T425" s="16">
        <v>3</v>
      </c>
      <c r="U425" s="16">
        <v>2</v>
      </c>
      <c r="V425" s="16">
        <v>5</v>
      </c>
      <c r="W425" s="5">
        <v>287211.23</v>
      </c>
      <c r="X425" s="5">
        <v>287211.23</v>
      </c>
      <c r="Y425" s="5">
        <v>287211.23</v>
      </c>
      <c r="Z425" s="7">
        <v>1</v>
      </c>
      <c r="AA425" t="s">
        <v>27839</v>
      </c>
      <c r="AB425" s="5">
        <v>287211.23</v>
      </c>
      <c r="AC425" t="s">
        <v>800</v>
      </c>
      <c r="AD425" s="17">
        <v>44175</v>
      </c>
      <c r="AE425" s="17">
        <v>44329</v>
      </c>
      <c r="AF425" s="17">
        <v>44176</v>
      </c>
      <c r="AG425" s="17">
        <v>44671</v>
      </c>
      <c r="AH425" s="17">
        <v>44347</v>
      </c>
      <c r="AI425" s="17">
        <v>44671</v>
      </c>
      <c r="AJ425" s="5">
        <v>10000000</v>
      </c>
      <c r="AK425" s="17">
        <v>44671</v>
      </c>
      <c r="AL425" t="s">
        <v>836</v>
      </c>
      <c r="AM425" t="s">
        <v>631</v>
      </c>
      <c r="AN425" s="17">
        <v>44347</v>
      </c>
      <c r="AP425" t="s">
        <v>966</v>
      </c>
      <c r="AQ425" t="s">
        <v>970</v>
      </c>
      <c r="AR425" t="s">
        <v>28310</v>
      </c>
    </row>
    <row r="426" spans="2:44" ht="11" outlineLevel="1" x14ac:dyDescent="0.15">
      <c r="B426" t="s">
        <v>3485</v>
      </c>
      <c r="C426" t="s">
        <v>799</v>
      </c>
      <c r="D426" t="s">
        <v>799</v>
      </c>
      <c r="F426" t="s">
        <v>966</v>
      </c>
      <c r="H426" s="16">
        <v>1</v>
      </c>
      <c r="I426" t="s">
        <v>799</v>
      </c>
      <c r="J426" t="s">
        <v>3486</v>
      </c>
      <c r="K426" t="s">
        <v>3487</v>
      </c>
      <c r="L426" t="s">
        <v>27866</v>
      </c>
      <c r="M426" t="s">
        <v>750</v>
      </c>
      <c r="N426" t="s">
        <v>3488</v>
      </c>
      <c r="O426" t="s">
        <v>818</v>
      </c>
      <c r="P426" t="s">
        <v>859</v>
      </c>
      <c r="Q426" t="s">
        <v>10430</v>
      </c>
      <c r="R426" t="s">
        <v>531</v>
      </c>
      <c r="S426" t="s">
        <v>636</v>
      </c>
      <c r="T426" s="16">
        <v>1</v>
      </c>
      <c r="U426" s="16">
        <v>0</v>
      </c>
      <c r="V426" s="16">
        <v>1</v>
      </c>
      <c r="W426" s="5">
        <v>286543.5</v>
      </c>
      <c r="X426" s="5">
        <v>286543.5</v>
      </c>
      <c r="Y426" s="5">
        <v>286543.5</v>
      </c>
      <c r="Z426" s="7">
        <v>1</v>
      </c>
      <c r="AA426" t="s">
        <v>27839</v>
      </c>
      <c r="AB426" s="5">
        <v>286543.5</v>
      </c>
      <c r="AC426" t="s">
        <v>800</v>
      </c>
      <c r="AD426" s="17">
        <v>44468</v>
      </c>
      <c r="AE426" s="17">
        <v>44468</v>
      </c>
      <c r="AF426" s="17">
        <v>44468</v>
      </c>
      <c r="AG426" s="17">
        <v>44606</v>
      </c>
      <c r="AH426" s="17">
        <v>44606</v>
      </c>
      <c r="AI426" s="17"/>
      <c r="AJ426" s="5">
        <v>286543.5</v>
      </c>
      <c r="AK426" s="17">
        <v>44606</v>
      </c>
      <c r="AL426" t="s">
        <v>811</v>
      </c>
      <c r="AM426" t="s">
        <v>599</v>
      </c>
      <c r="AN426" s="17"/>
      <c r="AP426" t="s">
        <v>966</v>
      </c>
      <c r="AQ426" t="s">
        <v>970</v>
      </c>
      <c r="AR426" t="s">
        <v>28311</v>
      </c>
    </row>
    <row r="427" spans="2:44" ht="11" outlineLevel="1" x14ac:dyDescent="0.15">
      <c r="B427" t="s">
        <v>3492</v>
      </c>
      <c r="C427" t="s">
        <v>799</v>
      </c>
      <c r="D427" t="s">
        <v>799</v>
      </c>
      <c r="F427" t="s">
        <v>966</v>
      </c>
      <c r="H427" s="16">
        <v>1</v>
      </c>
      <c r="I427" t="s">
        <v>799</v>
      </c>
      <c r="J427" t="s">
        <v>3493</v>
      </c>
      <c r="K427" t="s">
        <v>3494</v>
      </c>
      <c r="L427" t="s">
        <v>27841</v>
      </c>
      <c r="M427" t="s">
        <v>746</v>
      </c>
      <c r="N427" t="s">
        <v>795</v>
      </c>
      <c r="O427" t="s">
        <v>825</v>
      </c>
      <c r="P427" t="s">
        <v>806</v>
      </c>
      <c r="Q427" t="s">
        <v>10430</v>
      </c>
      <c r="R427" t="s">
        <v>531</v>
      </c>
      <c r="S427" t="s">
        <v>636</v>
      </c>
      <c r="T427" s="16">
        <v>1</v>
      </c>
      <c r="U427" s="16">
        <v>0</v>
      </c>
      <c r="V427" s="16">
        <v>6</v>
      </c>
      <c r="W427" s="5">
        <v>286507</v>
      </c>
      <c r="X427" s="5">
        <v>286507</v>
      </c>
      <c r="Y427" s="5">
        <v>286507</v>
      </c>
      <c r="Z427" s="7">
        <v>1</v>
      </c>
      <c r="AA427" t="s">
        <v>27839</v>
      </c>
      <c r="AB427" s="5">
        <v>286507</v>
      </c>
      <c r="AC427" t="s">
        <v>800</v>
      </c>
      <c r="AD427" s="17">
        <v>41031</v>
      </c>
      <c r="AE427" s="17">
        <v>44095</v>
      </c>
      <c r="AF427" s="17">
        <v>41031</v>
      </c>
      <c r="AG427" s="17">
        <v>43008</v>
      </c>
      <c r="AH427" s="17">
        <v>43008</v>
      </c>
      <c r="AI427" s="17"/>
      <c r="AJ427" s="5">
        <v>286507</v>
      </c>
      <c r="AK427" s="17">
        <v>43008</v>
      </c>
      <c r="AL427" t="s">
        <v>811</v>
      </c>
      <c r="AM427" t="s">
        <v>599</v>
      </c>
      <c r="AN427" s="17"/>
      <c r="AP427" t="s">
        <v>966</v>
      </c>
      <c r="AQ427" t="s">
        <v>970</v>
      </c>
      <c r="AR427" t="s">
        <v>28312</v>
      </c>
    </row>
    <row r="428" spans="2:44" ht="11" outlineLevel="1" x14ac:dyDescent="0.15">
      <c r="B428" t="s">
        <v>3497</v>
      </c>
      <c r="C428" t="s">
        <v>799</v>
      </c>
      <c r="D428" t="s">
        <v>799</v>
      </c>
      <c r="F428" t="s">
        <v>966</v>
      </c>
      <c r="H428" s="16">
        <v>1</v>
      </c>
      <c r="I428" t="s">
        <v>799</v>
      </c>
      <c r="J428" t="s">
        <v>603</v>
      </c>
      <c r="K428" t="s">
        <v>1299</v>
      </c>
      <c r="L428" t="s">
        <v>27974</v>
      </c>
      <c r="M428" t="s">
        <v>740</v>
      </c>
      <c r="N428" t="s">
        <v>795</v>
      </c>
      <c r="O428" t="s">
        <v>826</v>
      </c>
      <c r="P428" t="s">
        <v>806</v>
      </c>
      <c r="Q428" t="s">
        <v>10430</v>
      </c>
      <c r="R428" t="s">
        <v>531</v>
      </c>
      <c r="S428" t="s">
        <v>636</v>
      </c>
      <c r="T428" s="16">
        <v>1</v>
      </c>
      <c r="U428" s="16">
        <v>0</v>
      </c>
      <c r="V428" s="16">
        <v>4</v>
      </c>
      <c r="W428" s="5">
        <v>285274</v>
      </c>
      <c r="X428" s="5">
        <v>285274</v>
      </c>
      <c r="Y428" s="5">
        <v>285274</v>
      </c>
      <c r="Z428" s="7">
        <v>1</v>
      </c>
      <c r="AA428" t="s">
        <v>27839</v>
      </c>
      <c r="AB428" s="5">
        <v>285274</v>
      </c>
      <c r="AC428" t="s">
        <v>800</v>
      </c>
      <c r="AD428" s="17">
        <v>44972</v>
      </c>
      <c r="AE428" s="17">
        <v>45098</v>
      </c>
      <c r="AF428" s="17">
        <v>44972</v>
      </c>
      <c r="AG428" s="17">
        <v>45040</v>
      </c>
      <c r="AH428" s="17">
        <v>45040</v>
      </c>
      <c r="AI428" s="17"/>
      <c r="AJ428" s="5">
        <v>344834</v>
      </c>
      <c r="AK428" s="17">
        <v>45040</v>
      </c>
      <c r="AL428" t="s">
        <v>811</v>
      </c>
      <c r="AM428" t="s">
        <v>599</v>
      </c>
      <c r="AN428" s="17"/>
      <c r="AP428" t="s">
        <v>966</v>
      </c>
      <c r="AQ428" t="s">
        <v>970</v>
      </c>
      <c r="AR428" t="s">
        <v>28313</v>
      </c>
    </row>
    <row r="429" spans="2:44" ht="11" outlineLevel="1" x14ac:dyDescent="0.15">
      <c r="B429" t="s">
        <v>3503</v>
      </c>
      <c r="C429" t="s">
        <v>799</v>
      </c>
      <c r="D429" t="s">
        <v>799</v>
      </c>
      <c r="F429" t="s">
        <v>966</v>
      </c>
      <c r="H429" s="16">
        <v>1</v>
      </c>
      <c r="I429" t="s">
        <v>799</v>
      </c>
      <c r="J429" t="s">
        <v>3504</v>
      </c>
      <c r="K429" t="s">
        <v>3505</v>
      </c>
      <c r="L429" t="s">
        <v>28178</v>
      </c>
      <c r="M429" t="s">
        <v>748</v>
      </c>
      <c r="N429" t="s">
        <v>795</v>
      </c>
      <c r="O429" t="s">
        <v>825</v>
      </c>
      <c r="P429" t="s">
        <v>806</v>
      </c>
      <c r="Q429" t="s">
        <v>10430</v>
      </c>
      <c r="R429" t="s">
        <v>575</v>
      </c>
      <c r="S429" t="s">
        <v>629</v>
      </c>
      <c r="T429" s="16">
        <v>1</v>
      </c>
      <c r="U429" s="16">
        <v>0</v>
      </c>
      <c r="V429" s="16">
        <v>5</v>
      </c>
      <c r="W429" s="5">
        <v>280909.68</v>
      </c>
      <c r="X429" s="5">
        <v>280909.68</v>
      </c>
      <c r="Y429" s="5">
        <v>280909.68</v>
      </c>
      <c r="Z429" s="7">
        <v>1</v>
      </c>
      <c r="AA429" t="s">
        <v>27839</v>
      </c>
      <c r="AB429" s="5">
        <v>280909.68</v>
      </c>
      <c r="AC429" t="s">
        <v>800</v>
      </c>
      <c r="AD429" s="17">
        <v>41688</v>
      </c>
      <c r="AE429" s="17">
        <v>42267</v>
      </c>
      <c r="AF429" s="17">
        <v>41673</v>
      </c>
      <c r="AG429" s="17">
        <v>42063</v>
      </c>
      <c r="AH429" s="17">
        <v>42063</v>
      </c>
      <c r="AI429" s="17"/>
      <c r="AJ429" s="5">
        <v>280909.68</v>
      </c>
      <c r="AK429" s="17">
        <v>42063</v>
      </c>
      <c r="AL429" t="s">
        <v>811</v>
      </c>
      <c r="AM429" t="s">
        <v>599</v>
      </c>
      <c r="AN429" s="17"/>
      <c r="AP429" t="s">
        <v>966</v>
      </c>
      <c r="AQ429" t="s">
        <v>970</v>
      </c>
      <c r="AR429" t="s">
        <v>28314</v>
      </c>
    </row>
    <row r="430" spans="2:44" ht="11" outlineLevel="1" x14ac:dyDescent="0.15">
      <c r="B430" t="s">
        <v>3509</v>
      </c>
      <c r="C430" t="s">
        <v>799</v>
      </c>
      <c r="D430" t="s">
        <v>799</v>
      </c>
      <c r="F430" t="s">
        <v>966</v>
      </c>
      <c r="H430" s="16">
        <v>1</v>
      </c>
      <c r="I430" t="s">
        <v>799</v>
      </c>
      <c r="J430" t="s">
        <v>3510</v>
      </c>
      <c r="K430" t="s">
        <v>3511</v>
      </c>
      <c r="L430" t="s">
        <v>27861</v>
      </c>
      <c r="M430" t="s">
        <v>748</v>
      </c>
      <c r="N430" t="s">
        <v>795</v>
      </c>
      <c r="O430" t="s">
        <v>825</v>
      </c>
      <c r="P430" t="s">
        <v>806</v>
      </c>
      <c r="Q430" t="s">
        <v>10430</v>
      </c>
      <c r="R430" t="s">
        <v>531</v>
      </c>
      <c r="S430" t="s">
        <v>636</v>
      </c>
      <c r="T430" s="16">
        <v>1</v>
      </c>
      <c r="U430" s="16">
        <v>0</v>
      </c>
      <c r="V430" s="16">
        <v>9</v>
      </c>
      <c r="W430" s="5">
        <v>279455.48</v>
      </c>
      <c r="X430" s="5">
        <v>279455.48</v>
      </c>
      <c r="Y430" s="5">
        <v>279455.48</v>
      </c>
      <c r="Z430" s="7">
        <v>1</v>
      </c>
      <c r="AA430" t="s">
        <v>27839</v>
      </c>
      <c r="AB430" s="5">
        <v>279455.48</v>
      </c>
      <c r="AC430" t="s">
        <v>800</v>
      </c>
      <c r="AD430" s="17">
        <v>42717</v>
      </c>
      <c r="AE430" s="17">
        <v>42885</v>
      </c>
      <c r="AF430" s="17">
        <v>42717</v>
      </c>
      <c r="AG430" s="17">
        <v>42847</v>
      </c>
      <c r="AH430" s="17">
        <v>42847</v>
      </c>
      <c r="AI430" s="17"/>
      <c r="AJ430" s="5">
        <v>310180.47999999998</v>
      </c>
      <c r="AK430" s="17">
        <v>42847</v>
      </c>
      <c r="AL430" t="s">
        <v>811</v>
      </c>
      <c r="AM430" t="s">
        <v>599</v>
      </c>
      <c r="AN430" s="17"/>
      <c r="AP430" t="s">
        <v>966</v>
      </c>
      <c r="AQ430" t="s">
        <v>970</v>
      </c>
      <c r="AR430" t="s">
        <v>28315</v>
      </c>
    </row>
    <row r="431" spans="2:44" ht="11" outlineLevel="1" x14ac:dyDescent="0.15">
      <c r="B431" t="s">
        <v>3514</v>
      </c>
      <c r="C431" t="s">
        <v>799</v>
      </c>
      <c r="D431" t="s">
        <v>799</v>
      </c>
      <c r="F431" t="s">
        <v>966</v>
      </c>
      <c r="H431" s="16">
        <v>1</v>
      </c>
      <c r="I431" t="s">
        <v>799</v>
      </c>
      <c r="J431" t="s">
        <v>2717</v>
      </c>
      <c r="K431" t="s">
        <v>2718</v>
      </c>
      <c r="L431" t="s">
        <v>28085</v>
      </c>
      <c r="M431" t="s">
        <v>750</v>
      </c>
      <c r="N431" t="s">
        <v>2719</v>
      </c>
      <c r="O431" t="s">
        <v>825</v>
      </c>
      <c r="P431" t="s">
        <v>859</v>
      </c>
      <c r="Q431" t="s">
        <v>10430</v>
      </c>
      <c r="R431" t="s">
        <v>531</v>
      </c>
      <c r="S431" t="s">
        <v>636</v>
      </c>
      <c r="T431" s="16">
        <v>1</v>
      </c>
      <c r="U431" s="16">
        <v>0</v>
      </c>
      <c r="V431" s="16">
        <v>3</v>
      </c>
      <c r="W431" s="5">
        <v>278668</v>
      </c>
      <c r="X431" s="5">
        <v>278668</v>
      </c>
      <c r="Y431" s="5">
        <v>278668</v>
      </c>
      <c r="Z431" s="7">
        <v>1</v>
      </c>
      <c r="AA431" t="s">
        <v>27839</v>
      </c>
      <c r="AB431" s="5">
        <v>278668</v>
      </c>
      <c r="AC431" t="s">
        <v>800</v>
      </c>
      <c r="AD431" s="17">
        <v>43735</v>
      </c>
      <c r="AE431" s="17">
        <v>43920</v>
      </c>
      <c r="AF431" s="17">
        <v>43735</v>
      </c>
      <c r="AG431" s="17">
        <v>43980</v>
      </c>
      <c r="AH431" s="17">
        <v>43980</v>
      </c>
      <c r="AI431" s="17"/>
      <c r="AJ431" s="5">
        <v>420907</v>
      </c>
      <c r="AK431" s="17">
        <v>43980</v>
      </c>
      <c r="AL431" t="s">
        <v>811</v>
      </c>
      <c r="AM431" t="s">
        <v>599</v>
      </c>
      <c r="AN431" s="17"/>
      <c r="AP431" t="s">
        <v>966</v>
      </c>
      <c r="AQ431" t="s">
        <v>970</v>
      </c>
      <c r="AR431" t="s">
        <v>28316</v>
      </c>
    </row>
    <row r="432" spans="2:44" ht="11" outlineLevel="1" x14ac:dyDescent="0.15">
      <c r="B432" t="s">
        <v>3519</v>
      </c>
      <c r="C432" t="s">
        <v>799</v>
      </c>
      <c r="D432" t="s">
        <v>799</v>
      </c>
      <c r="F432" t="s">
        <v>966</v>
      </c>
      <c r="H432" s="16">
        <v>1</v>
      </c>
      <c r="I432" t="s">
        <v>799</v>
      </c>
      <c r="J432" t="s">
        <v>3520</v>
      </c>
      <c r="K432" t="s">
        <v>3521</v>
      </c>
      <c r="L432" t="s">
        <v>27905</v>
      </c>
      <c r="M432" t="s">
        <v>748</v>
      </c>
      <c r="N432" t="s">
        <v>795</v>
      </c>
      <c r="O432" t="s">
        <v>825</v>
      </c>
      <c r="P432" t="s">
        <v>806</v>
      </c>
      <c r="Q432" t="s">
        <v>10430</v>
      </c>
      <c r="R432" t="s">
        <v>531</v>
      </c>
      <c r="S432" t="s">
        <v>636</v>
      </c>
      <c r="T432" s="16">
        <v>1</v>
      </c>
      <c r="U432" s="16">
        <v>0</v>
      </c>
      <c r="V432" s="16">
        <v>3</v>
      </c>
      <c r="W432" s="5">
        <v>278155</v>
      </c>
      <c r="X432" s="5">
        <v>278155</v>
      </c>
      <c r="Y432" s="5">
        <v>278155</v>
      </c>
      <c r="Z432" s="7">
        <v>1</v>
      </c>
      <c r="AA432" t="s">
        <v>27839</v>
      </c>
      <c r="AB432" s="5">
        <v>278155</v>
      </c>
      <c r="AC432" t="s">
        <v>800</v>
      </c>
      <c r="AD432" s="17">
        <v>44784</v>
      </c>
      <c r="AE432" s="17">
        <v>45019</v>
      </c>
      <c r="AF432" s="17">
        <v>44785</v>
      </c>
      <c r="AG432" s="17">
        <v>45016</v>
      </c>
      <c r="AH432" s="17">
        <v>45016</v>
      </c>
      <c r="AI432" s="17"/>
      <c r="AJ432" s="5">
        <v>278155</v>
      </c>
      <c r="AK432" s="17">
        <v>45016</v>
      </c>
      <c r="AL432" t="s">
        <v>811</v>
      </c>
      <c r="AM432" t="s">
        <v>599</v>
      </c>
      <c r="AN432" s="17"/>
      <c r="AP432" t="s">
        <v>966</v>
      </c>
      <c r="AQ432" t="s">
        <v>970</v>
      </c>
      <c r="AR432" t="s">
        <v>28317</v>
      </c>
    </row>
    <row r="433" spans="2:44" ht="11" outlineLevel="1" x14ac:dyDescent="0.15">
      <c r="B433" t="s">
        <v>3524</v>
      </c>
      <c r="C433" t="s">
        <v>799</v>
      </c>
      <c r="D433" t="s">
        <v>799</v>
      </c>
      <c r="F433" t="s">
        <v>966</v>
      </c>
      <c r="H433" s="16">
        <v>1</v>
      </c>
      <c r="I433" t="s">
        <v>799</v>
      </c>
      <c r="J433" t="s">
        <v>2712</v>
      </c>
      <c r="K433" t="s">
        <v>2713</v>
      </c>
      <c r="L433" t="s">
        <v>27933</v>
      </c>
      <c r="M433" t="s">
        <v>750</v>
      </c>
      <c r="N433" t="s">
        <v>795</v>
      </c>
      <c r="O433" t="s">
        <v>804</v>
      </c>
      <c r="P433" t="s">
        <v>859</v>
      </c>
      <c r="Q433" t="s">
        <v>10430</v>
      </c>
      <c r="R433" t="s">
        <v>531</v>
      </c>
      <c r="S433" t="s">
        <v>636</v>
      </c>
      <c r="T433" s="16">
        <v>1</v>
      </c>
      <c r="U433" s="16">
        <v>0</v>
      </c>
      <c r="V433" s="16">
        <v>1</v>
      </c>
      <c r="W433" s="5">
        <v>277953.02</v>
      </c>
      <c r="X433" s="5">
        <v>277953.02</v>
      </c>
      <c r="Y433" s="5">
        <v>277953.02</v>
      </c>
      <c r="Z433" s="7">
        <v>1</v>
      </c>
      <c r="AA433" t="s">
        <v>27839</v>
      </c>
      <c r="AB433" s="5">
        <v>277953.02</v>
      </c>
      <c r="AC433" t="s">
        <v>800</v>
      </c>
      <c r="AD433" s="17">
        <v>45049</v>
      </c>
      <c r="AE433" s="17">
        <v>45049</v>
      </c>
      <c r="AF433" s="17">
        <v>45047</v>
      </c>
      <c r="AG433" s="17">
        <v>45199</v>
      </c>
      <c r="AH433" s="17">
        <v>45199</v>
      </c>
      <c r="AI433" s="17"/>
      <c r="AJ433" s="5">
        <v>277953.02</v>
      </c>
      <c r="AK433" s="17">
        <v>45199</v>
      </c>
      <c r="AL433" t="s">
        <v>811</v>
      </c>
      <c r="AM433" t="s">
        <v>599</v>
      </c>
      <c r="AN433" s="17"/>
      <c r="AP433" t="s">
        <v>966</v>
      </c>
      <c r="AQ433" t="s">
        <v>970</v>
      </c>
      <c r="AR433" t="s">
        <v>28318</v>
      </c>
    </row>
    <row r="434" spans="2:44" ht="11" outlineLevel="1" x14ac:dyDescent="0.15">
      <c r="B434" t="s">
        <v>3527</v>
      </c>
      <c r="C434" t="s">
        <v>799</v>
      </c>
      <c r="D434" t="s">
        <v>799</v>
      </c>
      <c r="F434" t="s">
        <v>966</v>
      </c>
      <c r="H434" s="16">
        <v>1</v>
      </c>
      <c r="I434" t="s">
        <v>799</v>
      </c>
      <c r="J434" t="s">
        <v>2712</v>
      </c>
      <c r="K434" t="s">
        <v>2713</v>
      </c>
      <c r="L434" t="s">
        <v>27933</v>
      </c>
      <c r="M434" t="s">
        <v>750</v>
      </c>
      <c r="N434" t="s">
        <v>795</v>
      </c>
      <c r="O434" t="s">
        <v>804</v>
      </c>
      <c r="P434" t="s">
        <v>859</v>
      </c>
      <c r="Q434" t="s">
        <v>10430</v>
      </c>
      <c r="R434" t="s">
        <v>531</v>
      </c>
      <c r="S434" t="s">
        <v>636</v>
      </c>
      <c r="T434" s="16">
        <v>1</v>
      </c>
      <c r="U434" s="16">
        <v>0</v>
      </c>
      <c r="V434" s="16">
        <v>4</v>
      </c>
      <c r="W434" s="5">
        <v>277778.25</v>
      </c>
      <c r="X434" s="5">
        <v>277778.25</v>
      </c>
      <c r="Y434" s="5">
        <v>277778.25</v>
      </c>
      <c r="Z434" s="7">
        <v>1</v>
      </c>
      <c r="AA434" t="s">
        <v>27839</v>
      </c>
      <c r="AB434" s="5">
        <v>277778.25</v>
      </c>
      <c r="AC434" t="s">
        <v>800</v>
      </c>
      <c r="AD434" s="17">
        <v>45365</v>
      </c>
      <c r="AE434" s="17">
        <v>45554</v>
      </c>
      <c r="AF434" s="17">
        <v>45365</v>
      </c>
      <c r="AG434" s="17">
        <v>45760</v>
      </c>
      <c r="AH434" s="17">
        <v>45760</v>
      </c>
      <c r="AI434" s="17"/>
      <c r="AJ434" s="5">
        <v>277778.25</v>
      </c>
      <c r="AK434" s="17">
        <v>45760</v>
      </c>
      <c r="AL434" t="s">
        <v>811</v>
      </c>
      <c r="AM434" t="s">
        <v>599</v>
      </c>
      <c r="AN434" s="17"/>
      <c r="AP434" t="s">
        <v>966</v>
      </c>
      <c r="AQ434" t="s">
        <v>970</v>
      </c>
      <c r="AR434" t="s">
        <v>28319</v>
      </c>
    </row>
    <row r="435" spans="2:44" ht="11" outlineLevel="1" x14ac:dyDescent="0.15">
      <c r="B435" t="s">
        <v>3530</v>
      </c>
      <c r="C435" t="s">
        <v>799</v>
      </c>
      <c r="D435" t="s">
        <v>799</v>
      </c>
      <c r="F435" t="s">
        <v>966</v>
      </c>
      <c r="H435" s="16">
        <v>1</v>
      </c>
      <c r="I435" t="s">
        <v>799</v>
      </c>
      <c r="J435" t="s">
        <v>2441</v>
      </c>
      <c r="K435" t="s">
        <v>2442</v>
      </c>
      <c r="L435" t="s">
        <v>28077</v>
      </c>
      <c r="M435" t="s">
        <v>748</v>
      </c>
      <c r="N435" t="s">
        <v>795</v>
      </c>
      <c r="O435" t="s">
        <v>826</v>
      </c>
      <c r="P435" t="s">
        <v>806</v>
      </c>
      <c r="Q435" t="s">
        <v>10430</v>
      </c>
      <c r="R435" t="s">
        <v>531</v>
      </c>
      <c r="S435" t="s">
        <v>636</v>
      </c>
      <c r="T435" s="16">
        <v>1</v>
      </c>
      <c r="U435" s="16">
        <v>0</v>
      </c>
      <c r="V435" s="16">
        <v>4</v>
      </c>
      <c r="W435" s="5">
        <v>277148.31</v>
      </c>
      <c r="X435" s="5">
        <v>277148.31</v>
      </c>
      <c r="Y435" s="5">
        <v>277148.31</v>
      </c>
      <c r="Z435" s="7">
        <v>1</v>
      </c>
      <c r="AA435" t="s">
        <v>27839</v>
      </c>
      <c r="AB435" s="5">
        <v>277148.31</v>
      </c>
      <c r="AC435" t="s">
        <v>800</v>
      </c>
      <c r="AD435" s="17">
        <v>45391</v>
      </c>
      <c r="AE435" s="17">
        <v>45701</v>
      </c>
      <c r="AF435" s="17">
        <v>45391</v>
      </c>
      <c r="AG435" s="17">
        <v>45510</v>
      </c>
      <c r="AH435" s="17">
        <v>45510</v>
      </c>
      <c r="AI435" s="17"/>
      <c r="AJ435" s="5">
        <v>287519.71000000002</v>
      </c>
      <c r="AK435" s="17">
        <v>45510</v>
      </c>
      <c r="AL435" t="s">
        <v>811</v>
      </c>
      <c r="AM435" t="s">
        <v>599</v>
      </c>
      <c r="AN435" s="17"/>
      <c r="AP435" t="s">
        <v>966</v>
      </c>
      <c r="AQ435" t="s">
        <v>970</v>
      </c>
      <c r="AR435" t="s">
        <v>28320</v>
      </c>
    </row>
    <row r="436" spans="2:44" ht="11" outlineLevel="1" x14ac:dyDescent="0.15">
      <c r="B436" t="s">
        <v>3533</v>
      </c>
      <c r="C436" t="s">
        <v>799</v>
      </c>
      <c r="D436" t="s">
        <v>799</v>
      </c>
      <c r="F436" t="s">
        <v>966</v>
      </c>
      <c r="H436" s="16">
        <v>1</v>
      </c>
      <c r="I436" t="s">
        <v>799</v>
      </c>
      <c r="J436" t="s">
        <v>3534</v>
      </c>
      <c r="K436" t="s">
        <v>3535</v>
      </c>
      <c r="L436" t="s">
        <v>27848</v>
      </c>
      <c r="M436" t="s">
        <v>750</v>
      </c>
      <c r="N436" t="s">
        <v>3537</v>
      </c>
      <c r="O436" t="s">
        <v>804</v>
      </c>
      <c r="P436" t="s">
        <v>859</v>
      </c>
      <c r="Q436" t="s">
        <v>10430</v>
      </c>
      <c r="R436" t="s">
        <v>645</v>
      </c>
      <c r="S436" t="s">
        <v>636</v>
      </c>
      <c r="T436" s="16">
        <v>1</v>
      </c>
      <c r="U436" s="16">
        <v>0</v>
      </c>
      <c r="V436" s="16">
        <v>3</v>
      </c>
      <c r="W436" s="5">
        <v>277085.55</v>
      </c>
      <c r="X436" s="5">
        <v>277085.55</v>
      </c>
      <c r="Y436" s="5">
        <v>277085.55</v>
      </c>
      <c r="Z436" s="7">
        <v>1</v>
      </c>
      <c r="AA436" t="s">
        <v>27839</v>
      </c>
      <c r="AB436" s="5">
        <v>277085.55</v>
      </c>
      <c r="AC436" t="s">
        <v>800</v>
      </c>
      <c r="AD436" s="17">
        <v>42809</v>
      </c>
      <c r="AE436" s="17">
        <v>43124</v>
      </c>
      <c r="AF436" s="17">
        <v>42809</v>
      </c>
      <c r="AG436" s="17">
        <v>42809</v>
      </c>
      <c r="AH436" s="17">
        <v>42809</v>
      </c>
      <c r="AI436" s="17"/>
      <c r="AJ436" s="5">
        <v>277085.55</v>
      </c>
      <c r="AK436" s="17">
        <v>42809</v>
      </c>
      <c r="AL436" t="s">
        <v>811</v>
      </c>
      <c r="AM436" t="s">
        <v>599</v>
      </c>
      <c r="AN436" s="17"/>
      <c r="AP436" t="s">
        <v>966</v>
      </c>
      <c r="AQ436" t="s">
        <v>970</v>
      </c>
      <c r="AR436" t="s">
        <v>28321</v>
      </c>
    </row>
    <row r="437" spans="2:44" ht="11" outlineLevel="1" x14ac:dyDescent="0.15">
      <c r="B437" t="s">
        <v>3541</v>
      </c>
      <c r="C437" t="s">
        <v>799</v>
      </c>
      <c r="D437" t="s">
        <v>799</v>
      </c>
      <c r="F437" t="s">
        <v>966</v>
      </c>
      <c r="H437" s="16">
        <v>1</v>
      </c>
      <c r="I437" t="s">
        <v>799</v>
      </c>
      <c r="J437" t="s">
        <v>3542</v>
      </c>
      <c r="K437" t="s">
        <v>3543</v>
      </c>
      <c r="L437" t="s">
        <v>28043</v>
      </c>
      <c r="M437" t="s">
        <v>750</v>
      </c>
      <c r="N437" t="s">
        <v>3544</v>
      </c>
      <c r="O437" t="s">
        <v>825</v>
      </c>
      <c r="P437" t="s">
        <v>859</v>
      </c>
      <c r="Q437" t="s">
        <v>10430</v>
      </c>
      <c r="R437" t="s">
        <v>531</v>
      </c>
      <c r="S437" t="s">
        <v>636</v>
      </c>
      <c r="T437" s="16">
        <v>1</v>
      </c>
      <c r="U437" s="16">
        <v>0</v>
      </c>
      <c r="V437" s="16">
        <v>1</v>
      </c>
      <c r="W437" s="5">
        <v>275260</v>
      </c>
      <c r="X437" s="5">
        <v>275260</v>
      </c>
      <c r="Y437" s="5">
        <v>557880</v>
      </c>
      <c r="Z437" s="7">
        <v>1</v>
      </c>
      <c r="AA437" t="s">
        <v>27839</v>
      </c>
      <c r="AB437" s="5">
        <v>275260</v>
      </c>
      <c r="AC437" t="s">
        <v>800</v>
      </c>
      <c r="AD437" s="17">
        <v>45813</v>
      </c>
      <c r="AE437" s="17">
        <v>45813</v>
      </c>
      <c r="AF437" s="17">
        <v>45814</v>
      </c>
      <c r="AG437" s="17">
        <v>45996</v>
      </c>
      <c r="AH437" s="17">
        <v>45996</v>
      </c>
      <c r="AI437" s="17"/>
      <c r="AJ437" s="5">
        <v>275260</v>
      </c>
      <c r="AK437" s="17">
        <v>45996</v>
      </c>
      <c r="AL437" t="s">
        <v>811</v>
      </c>
      <c r="AM437" t="s">
        <v>599</v>
      </c>
      <c r="AN437" s="17"/>
      <c r="AP437" t="s">
        <v>966</v>
      </c>
      <c r="AQ437" t="s">
        <v>970</v>
      </c>
      <c r="AR437" t="s">
        <v>28322</v>
      </c>
    </row>
    <row r="438" spans="2:44" ht="11" outlineLevel="1" x14ac:dyDescent="0.15">
      <c r="B438" t="s">
        <v>4251</v>
      </c>
      <c r="C438" t="s">
        <v>27838</v>
      </c>
      <c r="D438" t="s">
        <v>797</v>
      </c>
      <c r="E438" t="s">
        <v>807</v>
      </c>
      <c r="F438" t="s">
        <v>10430</v>
      </c>
      <c r="H438" s="16">
        <v>1</v>
      </c>
      <c r="I438" t="s">
        <v>799</v>
      </c>
      <c r="J438" t="s">
        <v>4252</v>
      </c>
      <c r="K438" t="s">
        <v>4253</v>
      </c>
      <c r="L438" t="s">
        <v>28056</v>
      </c>
      <c r="M438" t="s">
        <v>757</v>
      </c>
      <c r="N438" t="s">
        <v>803</v>
      </c>
      <c r="O438" t="s">
        <v>796</v>
      </c>
      <c r="P438" t="s">
        <v>820</v>
      </c>
      <c r="Q438" t="s">
        <v>10430</v>
      </c>
      <c r="R438" t="s">
        <v>645</v>
      </c>
      <c r="S438" t="s">
        <v>636</v>
      </c>
      <c r="T438" s="16">
        <v>7</v>
      </c>
      <c r="U438" s="16">
        <v>6</v>
      </c>
      <c r="V438" s="16">
        <v>6</v>
      </c>
      <c r="W438" s="5">
        <v>274463.90999999997</v>
      </c>
      <c r="X438" s="5">
        <v>274463.90999999997</v>
      </c>
      <c r="Y438" s="5"/>
      <c r="Z438" s="7">
        <v>1</v>
      </c>
      <c r="AA438" t="s">
        <v>27839</v>
      </c>
      <c r="AB438" s="5">
        <v>274463.90999999997</v>
      </c>
      <c r="AC438" t="s">
        <v>800</v>
      </c>
      <c r="AD438" s="17">
        <v>45355</v>
      </c>
      <c r="AE438" s="17">
        <v>45919</v>
      </c>
      <c r="AF438" s="17">
        <v>45070</v>
      </c>
      <c r="AG438" s="17">
        <v>46896</v>
      </c>
      <c r="AH438" s="17">
        <v>46896</v>
      </c>
      <c r="AI438" s="17">
        <v>46896</v>
      </c>
      <c r="AJ438" s="5">
        <v>2000000</v>
      </c>
      <c r="AK438" s="17">
        <v>46896</v>
      </c>
      <c r="AL438" t="s">
        <v>801</v>
      </c>
      <c r="AM438" t="s">
        <v>599</v>
      </c>
      <c r="AN438" s="17">
        <v>46009</v>
      </c>
      <c r="AP438" t="s">
        <v>10430</v>
      </c>
      <c r="AQ438" t="s">
        <v>970</v>
      </c>
      <c r="AR438" t="s">
        <v>28323</v>
      </c>
    </row>
    <row r="439" spans="2:44" ht="11" outlineLevel="1" x14ac:dyDescent="0.15">
      <c r="B439" t="s">
        <v>3548</v>
      </c>
      <c r="C439" t="s">
        <v>799</v>
      </c>
      <c r="D439" t="s">
        <v>799</v>
      </c>
      <c r="F439" t="s">
        <v>966</v>
      </c>
      <c r="H439" s="16">
        <v>1</v>
      </c>
      <c r="I439" t="s">
        <v>799</v>
      </c>
      <c r="J439" t="s">
        <v>2712</v>
      </c>
      <c r="K439" t="s">
        <v>2713</v>
      </c>
      <c r="L439" t="s">
        <v>27933</v>
      </c>
      <c r="M439" t="s">
        <v>3549</v>
      </c>
      <c r="N439" t="s">
        <v>795</v>
      </c>
      <c r="O439" t="s">
        <v>826</v>
      </c>
      <c r="P439" t="s">
        <v>806</v>
      </c>
      <c r="Q439" t="s">
        <v>10430</v>
      </c>
      <c r="R439" t="s">
        <v>531</v>
      </c>
      <c r="S439" t="s">
        <v>636</v>
      </c>
      <c r="T439" s="16">
        <v>1</v>
      </c>
      <c r="U439" s="16">
        <v>0</v>
      </c>
      <c r="V439" s="16">
        <v>1</v>
      </c>
      <c r="W439" s="5">
        <v>273563</v>
      </c>
      <c r="X439" s="5">
        <v>273563</v>
      </c>
      <c r="Y439" s="5">
        <v>273563</v>
      </c>
      <c r="Z439" s="7">
        <v>1</v>
      </c>
      <c r="AA439" t="s">
        <v>27839</v>
      </c>
      <c r="AB439" s="5">
        <v>273563</v>
      </c>
      <c r="AC439" t="s">
        <v>800</v>
      </c>
      <c r="AD439" s="17">
        <v>44644</v>
      </c>
      <c r="AE439" s="17">
        <v>44644</v>
      </c>
      <c r="AF439" s="17">
        <v>44641</v>
      </c>
      <c r="AG439" s="17">
        <v>44799</v>
      </c>
      <c r="AH439" s="17">
        <v>44799</v>
      </c>
      <c r="AI439" s="17"/>
      <c r="AJ439" s="5">
        <v>273563</v>
      </c>
      <c r="AK439" s="17">
        <v>44799</v>
      </c>
      <c r="AL439" t="s">
        <v>811</v>
      </c>
      <c r="AM439" t="s">
        <v>599</v>
      </c>
      <c r="AN439" s="17"/>
      <c r="AP439" t="s">
        <v>966</v>
      </c>
      <c r="AQ439" t="s">
        <v>970</v>
      </c>
      <c r="AR439" t="s">
        <v>28324</v>
      </c>
    </row>
    <row r="440" spans="2:44" ht="11" outlineLevel="1" x14ac:dyDescent="0.15">
      <c r="B440" t="s">
        <v>4395</v>
      </c>
      <c r="C440" t="s">
        <v>27838</v>
      </c>
      <c r="D440" t="s">
        <v>797</v>
      </c>
      <c r="E440" t="s">
        <v>807</v>
      </c>
      <c r="F440" t="s">
        <v>10430</v>
      </c>
      <c r="H440" s="16">
        <v>1</v>
      </c>
      <c r="I440" t="s">
        <v>799</v>
      </c>
      <c r="J440" t="s">
        <v>3627</v>
      </c>
      <c r="K440" t="s">
        <v>3628</v>
      </c>
      <c r="L440" t="s">
        <v>28056</v>
      </c>
      <c r="M440" t="s">
        <v>757</v>
      </c>
      <c r="N440" t="s">
        <v>803</v>
      </c>
      <c r="O440" t="s">
        <v>796</v>
      </c>
      <c r="P440" t="s">
        <v>820</v>
      </c>
      <c r="Q440" t="s">
        <v>10430</v>
      </c>
      <c r="R440" t="s">
        <v>645</v>
      </c>
      <c r="S440" t="s">
        <v>636</v>
      </c>
      <c r="T440" s="16">
        <v>7</v>
      </c>
      <c r="U440" s="16">
        <v>6</v>
      </c>
      <c r="V440" s="16">
        <v>6</v>
      </c>
      <c r="W440" s="5">
        <v>273339.17</v>
      </c>
      <c r="X440" s="5">
        <v>273339.17</v>
      </c>
      <c r="Y440" s="5"/>
      <c r="Z440" s="7">
        <v>1</v>
      </c>
      <c r="AA440" t="s">
        <v>27839</v>
      </c>
      <c r="AB440" s="5">
        <v>273339.17</v>
      </c>
      <c r="AC440" t="s">
        <v>800</v>
      </c>
      <c r="AD440" s="17">
        <v>45349</v>
      </c>
      <c r="AE440" s="17">
        <v>46099</v>
      </c>
      <c r="AF440" s="17">
        <v>44679</v>
      </c>
      <c r="AG440" s="17">
        <v>46504</v>
      </c>
      <c r="AH440" s="17">
        <v>46504</v>
      </c>
      <c r="AI440" s="17">
        <v>46504</v>
      </c>
      <c r="AJ440" s="5">
        <v>6532220</v>
      </c>
      <c r="AK440" s="17">
        <v>46504</v>
      </c>
      <c r="AL440" t="s">
        <v>801</v>
      </c>
      <c r="AM440" t="s">
        <v>599</v>
      </c>
      <c r="AN440" s="17">
        <v>46184</v>
      </c>
      <c r="AP440" t="s">
        <v>10430</v>
      </c>
      <c r="AQ440" t="s">
        <v>970</v>
      </c>
      <c r="AR440" t="s">
        <v>28325</v>
      </c>
    </row>
    <row r="441" spans="2:44" ht="11" outlineLevel="1" x14ac:dyDescent="0.15">
      <c r="B441" t="s">
        <v>879</v>
      </c>
      <c r="C441" t="s">
        <v>799</v>
      </c>
      <c r="D441" t="s">
        <v>799</v>
      </c>
      <c r="F441" t="s">
        <v>966</v>
      </c>
      <c r="H441" s="16">
        <v>1</v>
      </c>
      <c r="I441" t="s">
        <v>799</v>
      </c>
      <c r="J441" t="s">
        <v>649</v>
      </c>
      <c r="K441" t="s">
        <v>1161</v>
      </c>
      <c r="L441" t="s">
        <v>27861</v>
      </c>
      <c r="M441" t="s">
        <v>748</v>
      </c>
      <c r="N441" t="s">
        <v>795</v>
      </c>
      <c r="O441" t="s">
        <v>796</v>
      </c>
      <c r="P441" t="s">
        <v>806</v>
      </c>
      <c r="Q441" t="s">
        <v>10430</v>
      </c>
      <c r="R441" t="s">
        <v>531</v>
      </c>
      <c r="S441" t="s">
        <v>636</v>
      </c>
      <c r="T441" s="16">
        <v>1</v>
      </c>
      <c r="U441" s="16">
        <v>0</v>
      </c>
      <c r="V441" s="16">
        <v>3</v>
      </c>
      <c r="W441" s="5">
        <v>271413</v>
      </c>
      <c r="X441" s="5">
        <v>271413</v>
      </c>
      <c r="Y441" s="5">
        <v>271413</v>
      </c>
      <c r="Z441" s="7">
        <v>1</v>
      </c>
      <c r="AA441" t="s">
        <v>27839</v>
      </c>
      <c r="AB441" s="5">
        <v>271413</v>
      </c>
      <c r="AC441" t="s">
        <v>800</v>
      </c>
      <c r="AD441" s="17">
        <v>43404</v>
      </c>
      <c r="AE441" s="17">
        <v>43460</v>
      </c>
      <c r="AF441" s="17">
        <v>43403</v>
      </c>
      <c r="AG441" s="17">
        <v>43429</v>
      </c>
      <c r="AH441" s="17">
        <v>43429</v>
      </c>
      <c r="AI441" s="17"/>
      <c r="AJ441" s="5">
        <v>271413</v>
      </c>
      <c r="AK441" s="17">
        <v>43429</v>
      </c>
      <c r="AL441" t="s">
        <v>811</v>
      </c>
      <c r="AM441" t="s">
        <v>599</v>
      </c>
      <c r="AN441" s="17"/>
      <c r="AP441" t="s">
        <v>966</v>
      </c>
      <c r="AQ441" t="s">
        <v>970</v>
      </c>
      <c r="AR441" t="s">
        <v>28326</v>
      </c>
    </row>
    <row r="442" spans="2:44" ht="11" outlineLevel="1" x14ac:dyDescent="0.15">
      <c r="B442" t="s">
        <v>3559</v>
      </c>
      <c r="C442" t="s">
        <v>799</v>
      </c>
      <c r="D442" t="s">
        <v>799</v>
      </c>
      <c r="F442" t="s">
        <v>966</v>
      </c>
      <c r="H442" s="16">
        <v>1</v>
      </c>
      <c r="I442" t="s">
        <v>799</v>
      </c>
      <c r="J442" t="s">
        <v>3417</v>
      </c>
      <c r="K442" t="s">
        <v>3418</v>
      </c>
      <c r="L442" t="s">
        <v>27861</v>
      </c>
      <c r="M442" t="s">
        <v>748</v>
      </c>
      <c r="N442" t="s">
        <v>795</v>
      </c>
      <c r="O442" t="s">
        <v>826</v>
      </c>
      <c r="P442" t="s">
        <v>806</v>
      </c>
      <c r="Q442" t="s">
        <v>10430</v>
      </c>
      <c r="R442" t="s">
        <v>531</v>
      </c>
      <c r="S442" t="s">
        <v>636</v>
      </c>
      <c r="T442" s="16">
        <v>1</v>
      </c>
      <c r="U442" s="16">
        <v>0</v>
      </c>
      <c r="V442" s="16">
        <v>1</v>
      </c>
      <c r="W442" s="5">
        <v>265975</v>
      </c>
      <c r="X442" s="5">
        <v>265975</v>
      </c>
      <c r="Y442" s="5">
        <v>797925</v>
      </c>
      <c r="Z442" s="7">
        <v>1</v>
      </c>
      <c r="AA442" t="s">
        <v>27839</v>
      </c>
      <c r="AB442" s="5">
        <v>265975</v>
      </c>
      <c r="AC442" t="s">
        <v>800</v>
      </c>
      <c r="AD442" s="17">
        <v>46045</v>
      </c>
      <c r="AE442" s="17">
        <v>46045</v>
      </c>
      <c r="AF442" s="17">
        <v>46045</v>
      </c>
      <c r="AG442" s="17">
        <v>46409</v>
      </c>
      <c r="AH442" s="17">
        <v>46409</v>
      </c>
      <c r="AI442" s="17"/>
      <c r="AJ442" s="5">
        <v>265975</v>
      </c>
      <c r="AK442" s="17">
        <v>46409</v>
      </c>
      <c r="AL442" t="s">
        <v>811</v>
      </c>
      <c r="AM442" t="s">
        <v>599</v>
      </c>
      <c r="AN442" s="17"/>
      <c r="AP442" t="s">
        <v>966</v>
      </c>
      <c r="AQ442" t="s">
        <v>970</v>
      </c>
      <c r="AR442" t="s">
        <v>28327</v>
      </c>
    </row>
    <row r="443" spans="2:44" ht="11" outlineLevel="1" x14ac:dyDescent="0.15">
      <c r="B443" t="s">
        <v>3562</v>
      </c>
      <c r="C443" t="s">
        <v>799</v>
      </c>
      <c r="D443" t="s">
        <v>799</v>
      </c>
      <c r="F443" t="s">
        <v>966</v>
      </c>
      <c r="H443" s="16">
        <v>1</v>
      </c>
      <c r="I443" t="s">
        <v>799</v>
      </c>
      <c r="J443" t="s">
        <v>682</v>
      </c>
      <c r="K443" t="s">
        <v>1729</v>
      </c>
      <c r="L443" t="s">
        <v>27914</v>
      </c>
      <c r="M443" t="s">
        <v>740</v>
      </c>
      <c r="N443" t="s">
        <v>795</v>
      </c>
      <c r="O443" t="s">
        <v>825</v>
      </c>
      <c r="P443" t="s">
        <v>806</v>
      </c>
      <c r="Q443" t="s">
        <v>10430</v>
      </c>
      <c r="R443" t="s">
        <v>531</v>
      </c>
      <c r="S443" t="s">
        <v>636</v>
      </c>
      <c r="T443" s="16">
        <v>1</v>
      </c>
      <c r="U443" s="16">
        <v>0</v>
      </c>
      <c r="V443" s="16">
        <v>3</v>
      </c>
      <c r="W443" s="5">
        <v>265843</v>
      </c>
      <c r="X443" s="5">
        <v>265843</v>
      </c>
      <c r="Y443" s="5">
        <v>265843</v>
      </c>
      <c r="Z443" s="7">
        <v>1</v>
      </c>
      <c r="AA443" t="s">
        <v>27839</v>
      </c>
      <c r="AB443" s="5">
        <v>265843</v>
      </c>
      <c r="AC443" t="s">
        <v>800</v>
      </c>
      <c r="AD443" s="17">
        <v>45553</v>
      </c>
      <c r="AE443" s="17">
        <v>45736</v>
      </c>
      <c r="AF443" s="17">
        <v>45553</v>
      </c>
      <c r="AG443" s="17">
        <v>45856</v>
      </c>
      <c r="AH443" s="17">
        <v>45856</v>
      </c>
      <c r="AI443" s="17"/>
      <c r="AJ443" s="5">
        <v>265843</v>
      </c>
      <c r="AK443" s="17">
        <v>45856</v>
      </c>
      <c r="AL443" t="s">
        <v>811</v>
      </c>
      <c r="AM443" t="s">
        <v>599</v>
      </c>
      <c r="AN443" s="17"/>
      <c r="AP443" t="s">
        <v>966</v>
      </c>
      <c r="AQ443" t="s">
        <v>970</v>
      </c>
      <c r="AR443" t="s">
        <v>28328</v>
      </c>
    </row>
    <row r="444" spans="2:44" ht="11" outlineLevel="1" x14ac:dyDescent="0.15">
      <c r="B444" t="s">
        <v>3568</v>
      </c>
      <c r="C444" t="s">
        <v>799</v>
      </c>
      <c r="D444" t="s">
        <v>799</v>
      </c>
      <c r="F444" t="s">
        <v>966</v>
      </c>
      <c r="H444" s="16">
        <v>1</v>
      </c>
      <c r="I444" t="s">
        <v>799</v>
      </c>
      <c r="J444" t="s">
        <v>2913</v>
      </c>
      <c r="K444" t="s">
        <v>2914</v>
      </c>
      <c r="L444" t="s">
        <v>27866</v>
      </c>
      <c r="M444" t="s">
        <v>740</v>
      </c>
      <c r="N444" t="s">
        <v>795</v>
      </c>
      <c r="O444" t="s">
        <v>825</v>
      </c>
      <c r="P444" t="s">
        <v>806</v>
      </c>
      <c r="Q444" t="s">
        <v>10430</v>
      </c>
      <c r="R444" t="s">
        <v>531</v>
      </c>
      <c r="S444" t="s">
        <v>636</v>
      </c>
      <c r="T444" s="16">
        <v>1</v>
      </c>
      <c r="U444" s="16">
        <v>0</v>
      </c>
      <c r="V444" s="16">
        <v>4</v>
      </c>
      <c r="W444" s="5">
        <v>264581.84999999998</v>
      </c>
      <c r="X444" s="5">
        <v>264581.84999999998</v>
      </c>
      <c r="Y444" s="5">
        <v>264581.84999999998</v>
      </c>
      <c r="Z444" s="7">
        <v>1</v>
      </c>
      <c r="AA444" t="s">
        <v>27839</v>
      </c>
      <c r="AB444" s="5">
        <v>264581.84999999998</v>
      </c>
      <c r="AC444" t="s">
        <v>800</v>
      </c>
      <c r="AD444" s="17">
        <v>44316</v>
      </c>
      <c r="AE444" s="17">
        <v>44537</v>
      </c>
      <c r="AF444" s="17">
        <v>44315</v>
      </c>
      <c r="AG444" s="17">
        <v>44680</v>
      </c>
      <c r="AH444" s="17">
        <v>44680</v>
      </c>
      <c r="AI444" s="17"/>
      <c r="AJ444" s="5">
        <v>264581.84999999998</v>
      </c>
      <c r="AK444" s="17">
        <v>44680</v>
      </c>
      <c r="AL444" t="s">
        <v>811</v>
      </c>
      <c r="AM444" t="s">
        <v>599</v>
      </c>
      <c r="AN444" s="17"/>
      <c r="AP444" t="s">
        <v>966</v>
      </c>
      <c r="AQ444" t="s">
        <v>970</v>
      </c>
      <c r="AR444" t="s">
        <v>28329</v>
      </c>
    </row>
    <row r="445" spans="2:44" ht="11" outlineLevel="1" x14ac:dyDescent="0.15">
      <c r="B445" t="s">
        <v>3571</v>
      </c>
      <c r="C445" t="s">
        <v>799</v>
      </c>
      <c r="D445" t="s">
        <v>799</v>
      </c>
      <c r="F445" t="s">
        <v>966</v>
      </c>
      <c r="H445" s="16">
        <v>1</v>
      </c>
      <c r="I445" t="s">
        <v>799</v>
      </c>
      <c r="J445" t="s">
        <v>687</v>
      </c>
      <c r="K445" t="s">
        <v>2727</v>
      </c>
      <c r="L445" t="s">
        <v>27902</v>
      </c>
      <c r="M445" t="s">
        <v>740</v>
      </c>
      <c r="N445" t="s">
        <v>795</v>
      </c>
      <c r="O445" t="s">
        <v>825</v>
      </c>
      <c r="P445" t="s">
        <v>806</v>
      </c>
      <c r="Q445" t="s">
        <v>10430</v>
      </c>
      <c r="R445" t="s">
        <v>531</v>
      </c>
      <c r="S445" t="s">
        <v>636</v>
      </c>
      <c r="T445" s="16">
        <v>1</v>
      </c>
      <c r="U445" s="16">
        <v>0</v>
      </c>
      <c r="V445" s="16">
        <v>3</v>
      </c>
      <c r="W445" s="5">
        <v>264551.23</v>
      </c>
      <c r="X445" s="5">
        <v>264551.23</v>
      </c>
      <c r="Y445" s="5">
        <v>264551.23</v>
      </c>
      <c r="Z445" s="7">
        <v>1</v>
      </c>
      <c r="AA445" t="s">
        <v>27839</v>
      </c>
      <c r="AB445" s="5">
        <v>264551.23</v>
      </c>
      <c r="AC445" t="s">
        <v>800</v>
      </c>
      <c r="AD445" s="17">
        <v>44124</v>
      </c>
      <c r="AE445" s="17">
        <v>44286</v>
      </c>
      <c r="AF445" s="17">
        <v>44124</v>
      </c>
      <c r="AG445" s="17">
        <v>44328</v>
      </c>
      <c r="AH445" s="17">
        <v>44328</v>
      </c>
      <c r="AI445" s="17"/>
      <c r="AJ445" s="5">
        <v>264551.23</v>
      </c>
      <c r="AK445" s="17">
        <v>44328</v>
      </c>
      <c r="AL445" t="s">
        <v>811</v>
      </c>
      <c r="AM445" t="s">
        <v>599</v>
      </c>
      <c r="AN445" s="17"/>
      <c r="AP445" t="s">
        <v>966</v>
      </c>
      <c r="AQ445" t="s">
        <v>970</v>
      </c>
      <c r="AR445" t="s">
        <v>28330</v>
      </c>
    </row>
    <row r="446" spans="2:44" ht="11" outlineLevel="1" x14ac:dyDescent="0.15">
      <c r="B446" t="s">
        <v>3574</v>
      </c>
      <c r="C446" t="s">
        <v>799</v>
      </c>
      <c r="D446" t="s">
        <v>799</v>
      </c>
      <c r="F446" t="s">
        <v>966</v>
      </c>
      <c r="H446" s="16">
        <v>1</v>
      </c>
      <c r="I446" t="s">
        <v>799</v>
      </c>
      <c r="J446" t="s">
        <v>3575</v>
      </c>
      <c r="K446" t="s">
        <v>3576</v>
      </c>
      <c r="L446" t="s">
        <v>28331</v>
      </c>
      <c r="M446" t="s">
        <v>748</v>
      </c>
      <c r="N446" t="s">
        <v>795</v>
      </c>
      <c r="O446" t="s">
        <v>825</v>
      </c>
      <c r="P446" t="s">
        <v>806</v>
      </c>
      <c r="Q446" t="s">
        <v>10430</v>
      </c>
      <c r="R446" t="s">
        <v>531</v>
      </c>
      <c r="S446" t="s">
        <v>636</v>
      </c>
      <c r="T446" s="16">
        <v>1</v>
      </c>
      <c r="U446" s="16">
        <v>0</v>
      </c>
      <c r="V446" s="16">
        <v>3</v>
      </c>
      <c r="W446" s="5">
        <v>264106.34000000003</v>
      </c>
      <c r="X446" s="5">
        <v>264106.34000000003</v>
      </c>
      <c r="Y446" s="5">
        <v>264106.34000000003</v>
      </c>
      <c r="Z446" s="7">
        <v>1</v>
      </c>
      <c r="AA446" t="s">
        <v>27839</v>
      </c>
      <c r="AB446" s="5">
        <v>264106.34000000003</v>
      </c>
      <c r="AC446" t="s">
        <v>800</v>
      </c>
      <c r="AD446" s="17">
        <v>45492</v>
      </c>
      <c r="AE446" s="17">
        <v>45649</v>
      </c>
      <c r="AF446" s="17">
        <v>45492</v>
      </c>
      <c r="AG446" s="17">
        <v>45662</v>
      </c>
      <c r="AH446" s="17">
        <v>45662</v>
      </c>
      <c r="AI446" s="17"/>
      <c r="AJ446" s="5">
        <v>455028.73</v>
      </c>
      <c r="AK446" s="17">
        <v>45662</v>
      </c>
      <c r="AL446" t="s">
        <v>811</v>
      </c>
      <c r="AM446" t="s">
        <v>599</v>
      </c>
      <c r="AN446" s="17"/>
      <c r="AP446" t="s">
        <v>966</v>
      </c>
      <c r="AQ446" t="s">
        <v>970</v>
      </c>
      <c r="AR446" t="s">
        <v>28332</v>
      </c>
    </row>
    <row r="447" spans="2:44" ht="11" outlineLevel="1" x14ac:dyDescent="0.15">
      <c r="B447" t="s">
        <v>3583</v>
      </c>
      <c r="C447" t="s">
        <v>799</v>
      </c>
      <c r="D447" t="s">
        <v>799</v>
      </c>
      <c r="F447" t="s">
        <v>966</v>
      </c>
      <c r="H447" s="16">
        <v>1</v>
      </c>
      <c r="I447" t="s">
        <v>799</v>
      </c>
      <c r="J447" t="s">
        <v>601</v>
      </c>
      <c r="K447" t="s">
        <v>1022</v>
      </c>
      <c r="L447" t="s">
        <v>28095</v>
      </c>
      <c r="M447" t="s">
        <v>738</v>
      </c>
      <c r="N447" t="s">
        <v>795</v>
      </c>
      <c r="O447" t="s">
        <v>818</v>
      </c>
      <c r="P447" t="s">
        <v>794</v>
      </c>
      <c r="Q447" t="s">
        <v>10430</v>
      </c>
      <c r="R447" t="s">
        <v>531</v>
      </c>
      <c r="S447" t="s">
        <v>636</v>
      </c>
      <c r="T447" s="16">
        <v>1</v>
      </c>
      <c r="U447" s="16">
        <v>0</v>
      </c>
      <c r="V447" s="16">
        <v>1</v>
      </c>
      <c r="W447" s="5">
        <v>261304.21</v>
      </c>
      <c r="X447" s="5">
        <v>-26443.25</v>
      </c>
      <c r="Y447" s="5">
        <v>261304.21</v>
      </c>
      <c r="Z447" s="7">
        <v>-0.1012</v>
      </c>
      <c r="AA447" t="s">
        <v>27858</v>
      </c>
      <c r="AB447" s="5">
        <v>261304.21</v>
      </c>
      <c r="AC447" t="s">
        <v>810</v>
      </c>
      <c r="AD447" s="17">
        <v>42437</v>
      </c>
      <c r="AE447" s="17">
        <v>42437</v>
      </c>
      <c r="AF447" s="17">
        <v>41891</v>
      </c>
      <c r="AG447" s="17">
        <v>41960</v>
      </c>
      <c r="AH447" s="17">
        <v>41960</v>
      </c>
      <c r="AI447" s="17"/>
      <c r="AJ447" s="5">
        <v>261304.21</v>
      </c>
      <c r="AK447" s="17">
        <v>41960</v>
      </c>
      <c r="AL447" t="s">
        <v>811</v>
      </c>
      <c r="AM447" t="s">
        <v>599</v>
      </c>
      <c r="AN447" s="17"/>
      <c r="AP447" t="s">
        <v>966</v>
      </c>
      <c r="AQ447" t="s">
        <v>970</v>
      </c>
      <c r="AR447" t="s">
        <v>28333</v>
      </c>
    </row>
    <row r="448" spans="2:44" ht="11" outlineLevel="1" x14ac:dyDescent="0.15">
      <c r="B448" t="s">
        <v>3589</v>
      </c>
      <c r="C448" t="s">
        <v>799</v>
      </c>
      <c r="D448" t="s">
        <v>799</v>
      </c>
      <c r="F448" t="s">
        <v>966</v>
      </c>
      <c r="H448" s="16">
        <v>1</v>
      </c>
      <c r="I448" t="s">
        <v>799</v>
      </c>
      <c r="J448" t="s">
        <v>3126</v>
      </c>
      <c r="K448" t="s">
        <v>3127</v>
      </c>
      <c r="L448" t="s">
        <v>27861</v>
      </c>
      <c r="M448" t="s">
        <v>755</v>
      </c>
      <c r="N448" t="s">
        <v>795</v>
      </c>
      <c r="O448" t="s">
        <v>804</v>
      </c>
      <c r="P448" t="s">
        <v>806</v>
      </c>
      <c r="Q448" t="s">
        <v>10430</v>
      </c>
      <c r="R448" t="s">
        <v>531</v>
      </c>
      <c r="S448" t="s">
        <v>636</v>
      </c>
      <c r="T448" s="16">
        <v>1</v>
      </c>
      <c r="U448" s="16">
        <v>0</v>
      </c>
      <c r="V448" s="16">
        <v>3</v>
      </c>
      <c r="W448" s="5">
        <v>261127</v>
      </c>
      <c r="X448" s="5">
        <v>261127</v>
      </c>
      <c r="Y448" s="5">
        <v>261127</v>
      </c>
      <c r="Z448" s="7">
        <v>1</v>
      </c>
      <c r="AA448" t="s">
        <v>27839</v>
      </c>
      <c r="AB448" s="5">
        <v>261127</v>
      </c>
      <c r="AC448" t="s">
        <v>800</v>
      </c>
      <c r="AD448" s="17">
        <v>43964</v>
      </c>
      <c r="AE448" s="17">
        <v>44305</v>
      </c>
      <c r="AF448" s="17">
        <v>43963</v>
      </c>
      <c r="AG448" s="17">
        <v>44530</v>
      </c>
      <c r="AH448" s="17">
        <v>44530</v>
      </c>
      <c r="AI448" s="17"/>
      <c r="AJ448" s="5">
        <v>261127</v>
      </c>
      <c r="AK448" s="17">
        <v>44530</v>
      </c>
      <c r="AL448" t="s">
        <v>811</v>
      </c>
      <c r="AM448" t="s">
        <v>599</v>
      </c>
      <c r="AN448" s="17"/>
      <c r="AP448" t="s">
        <v>966</v>
      </c>
      <c r="AQ448" t="s">
        <v>970</v>
      </c>
      <c r="AR448" t="s">
        <v>28334</v>
      </c>
    </row>
    <row r="449" spans="2:44" ht="11" outlineLevel="1" x14ac:dyDescent="0.15">
      <c r="B449" t="s">
        <v>4755</v>
      </c>
      <c r="C449" t="s">
        <v>27838</v>
      </c>
      <c r="D449" t="s">
        <v>854</v>
      </c>
      <c r="E449" t="s">
        <v>798</v>
      </c>
      <c r="F449" t="s">
        <v>966</v>
      </c>
      <c r="H449" s="16">
        <v>1</v>
      </c>
      <c r="I449" t="s">
        <v>799</v>
      </c>
      <c r="J449" t="s">
        <v>625</v>
      </c>
      <c r="K449" t="s">
        <v>2594</v>
      </c>
      <c r="L449" t="s">
        <v>28043</v>
      </c>
      <c r="M449" t="s">
        <v>740</v>
      </c>
      <c r="N449" t="s">
        <v>795</v>
      </c>
      <c r="O449" t="s">
        <v>825</v>
      </c>
      <c r="P449" t="s">
        <v>806</v>
      </c>
      <c r="Q449" t="s">
        <v>10430</v>
      </c>
      <c r="R449" t="s">
        <v>531</v>
      </c>
      <c r="S449" t="s">
        <v>636</v>
      </c>
      <c r="T449" s="16">
        <v>5</v>
      </c>
      <c r="U449" s="16">
        <v>4</v>
      </c>
      <c r="V449" s="16">
        <v>7</v>
      </c>
      <c r="W449" s="5">
        <v>260791.17</v>
      </c>
      <c r="X449" s="5">
        <v>260791.17</v>
      </c>
      <c r="Y449" s="5">
        <v>288236.17</v>
      </c>
      <c r="Z449" s="7">
        <v>1</v>
      </c>
      <c r="AA449" t="s">
        <v>27839</v>
      </c>
      <c r="AB449" s="5">
        <v>260791.17</v>
      </c>
      <c r="AC449" t="s">
        <v>800</v>
      </c>
      <c r="AD449" s="17">
        <v>42556</v>
      </c>
      <c r="AE449" s="17">
        <v>42824</v>
      </c>
      <c r="AF449" s="17">
        <v>42556</v>
      </c>
      <c r="AG449" s="17">
        <v>43285</v>
      </c>
      <c r="AH449" s="17">
        <v>42855</v>
      </c>
      <c r="AI449" s="17">
        <v>43285</v>
      </c>
      <c r="AJ449" s="5">
        <v>276000</v>
      </c>
      <c r="AK449" s="17">
        <v>43285</v>
      </c>
      <c r="AL449" t="s">
        <v>855</v>
      </c>
      <c r="AM449" t="s">
        <v>666</v>
      </c>
      <c r="AN449" s="17">
        <v>42855</v>
      </c>
      <c r="AP449" t="s">
        <v>966</v>
      </c>
      <c r="AQ449" t="s">
        <v>970</v>
      </c>
      <c r="AR449" t="s">
        <v>28335</v>
      </c>
    </row>
    <row r="450" spans="2:44" ht="11" outlineLevel="1" x14ac:dyDescent="0.15">
      <c r="B450" t="s">
        <v>3592</v>
      </c>
      <c r="C450" t="s">
        <v>799</v>
      </c>
      <c r="D450" t="s">
        <v>799</v>
      </c>
      <c r="F450" t="s">
        <v>966</v>
      </c>
      <c r="H450" s="16">
        <v>1</v>
      </c>
      <c r="I450" t="s">
        <v>799</v>
      </c>
      <c r="J450" t="s">
        <v>685</v>
      </c>
      <c r="K450" t="s">
        <v>2058</v>
      </c>
      <c r="L450" t="s">
        <v>27914</v>
      </c>
      <c r="M450" t="s">
        <v>740</v>
      </c>
      <c r="N450" t="s">
        <v>795</v>
      </c>
      <c r="O450" t="s">
        <v>825</v>
      </c>
      <c r="P450" t="s">
        <v>806</v>
      </c>
      <c r="Q450" t="s">
        <v>10430</v>
      </c>
      <c r="R450" t="s">
        <v>531</v>
      </c>
      <c r="S450" t="s">
        <v>636</v>
      </c>
      <c r="T450" s="16">
        <v>1</v>
      </c>
      <c r="U450" s="16">
        <v>0</v>
      </c>
      <c r="V450" s="16">
        <v>8</v>
      </c>
      <c r="W450" s="5">
        <v>259849</v>
      </c>
      <c r="X450" s="5">
        <v>259849</v>
      </c>
      <c r="Y450" s="5">
        <v>259849</v>
      </c>
      <c r="Z450" s="7">
        <v>1</v>
      </c>
      <c r="AA450" t="s">
        <v>27839</v>
      </c>
      <c r="AB450" s="5">
        <v>259849</v>
      </c>
      <c r="AC450" t="s">
        <v>800</v>
      </c>
      <c r="AD450" s="17">
        <v>44305</v>
      </c>
      <c r="AE450" s="17">
        <v>44490</v>
      </c>
      <c r="AF450" s="17">
        <v>44305</v>
      </c>
      <c r="AG450" s="17">
        <v>44512</v>
      </c>
      <c r="AH450" s="17">
        <v>44512</v>
      </c>
      <c r="AI450" s="17"/>
      <c r="AJ450" s="5">
        <v>312849</v>
      </c>
      <c r="AK450" s="17">
        <v>44512</v>
      </c>
      <c r="AL450" t="s">
        <v>811</v>
      </c>
      <c r="AM450" t="s">
        <v>599</v>
      </c>
      <c r="AN450" s="17"/>
      <c r="AP450" t="s">
        <v>966</v>
      </c>
      <c r="AQ450" t="s">
        <v>970</v>
      </c>
      <c r="AR450" t="s">
        <v>28336</v>
      </c>
    </row>
    <row r="451" spans="2:44" ht="11" outlineLevel="1" x14ac:dyDescent="0.15">
      <c r="B451" t="s">
        <v>3595</v>
      </c>
      <c r="C451" t="s">
        <v>799</v>
      </c>
      <c r="D451" t="s">
        <v>799</v>
      </c>
      <c r="F451" t="s">
        <v>966</v>
      </c>
      <c r="H451" s="16">
        <v>1</v>
      </c>
      <c r="I451" t="s">
        <v>799</v>
      </c>
      <c r="J451" t="s">
        <v>703</v>
      </c>
      <c r="K451" t="s">
        <v>1907</v>
      </c>
      <c r="L451" t="s">
        <v>27905</v>
      </c>
      <c r="M451" t="s">
        <v>3596</v>
      </c>
      <c r="N451" t="s">
        <v>795</v>
      </c>
      <c r="O451" t="s">
        <v>825</v>
      </c>
      <c r="P451" t="s">
        <v>806</v>
      </c>
      <c r="Q451" t="s">
        <v>10430</v>
      </c>
      <c r="R451" t="s">
        <v>531</v>
      </c>
      <c r="S451" t="s">
        <v>636</v>
      </c>
      <c r="T451" s="16">
        <v>1</v>
      </c>
      <c r="U451" s="16">
        <v>0</v>
      </c>
      <c r="V451" s="16">
        <v>3</v>
      </c>
      <c r="W451" s="5">
        <v>257114.7</v>
      </c>
      <c r="X451" s="5">
        <v>257114.7</v>
      </c>
      <c r="Y451" s="5">
        <v>257114.7</v>
      </c>
      <c r="Z451" s="7">
        <v>1</v>
      </c>
      <c r="AA451" t="s">
        <v>27839</v>
      </c>
      <c r="AB451" s="5">
        <v>257114.7</v>
      </c>
      <c r="AC451" t="s">
        <v>800</v>
      </c>
      <c r="AD451" s="17">
        <v>44018</v>
      </c>
      <c r="AE451" s="17">
        <v>44035</v>
      </c>
      <c r="AF451" s="17">
        <v>44018</v>
      </c>
      <c r="AG451" s="17">
        <v>44196</v>
      </c>
      <c r="AH451" s="17">
        <v>44196</v>
      </c>
      <c r="AI451" s="17"/>
      <c r="AJ451" s="5">
        <v>257114.7</v>
      </c>
      <c r="AK451" s="17">
        <v>44196</v>
      </c>
      <c r="AL451" t="s">
        <v>811</v>
      </c>
      <c r="AM451" t="s">
        <v>599</v>
      </c>
      <c r="AN451" s="17"/>
      <c r="AP451" t="s">
        <v>966</v>
      </c>
      <c r="AQ451" t="s">
        <v>970</v>
      </c>
      <c r="AR451" t="s">
        <v>28337</v>
      </c>
    </row>
    <row r="452" spans="2:44" ht="11" outlineLevel="1" x14ac:dyDescent="0.15">
      <c r="B452" t="s">
        <v>3600</v>
      </c>
      <c r="C452" t="s">
        <v>799</v>
      </c>
      <c r="D452" t="s">
        <v>799</v>
      </c>
      <c r="F452" t="s">
        <v>966</v>
      </c>
      <c r="H452" s="16">
        <v>1</v>
      </c>
      <c r="I452" t="s">
        <v>799</v>
      </c>
      <c r="J452" t="s">
        <v>2913</v>
      </c>
      <c r="K452" t="s">
        <v>2914</v>
      </c>
      <c r="L452" t="s">
        <v>27866</v>
      </c>
      <c r="M452" t="s">
        <v>740</v>
      </c>
      <c r="N452" t="s">
        <v>795</v>
      </c>
      <c r="O452" t="s">
        <v>825</v>
      </c>
      <c r="P452" t="s">
        <v>806</v>
      </c>
      <c r="Q452" t="s">
        <v>10430</v>
      </c>
      <c r="R452" t="s">
        <v>531</v>
      </c>
      <c r="S452" t="s">
        <v>636</v>
      </c>
      <c r="T452" s="16">
        <v>1</v>
      </c>
      <c r="U452" s="16">
        <v>0</v>
      </c>
      <c r="V452" s="16">
        <v>4</v>
      </c>
      <c r="W452" s="5">
        <v>256223.69</v>
      </c>
      <c r="X452" s="5">
        <v>256223.69</v>
      </c>
      <c r="Y452" s="5">
        <v>256223.69</v>
      </c>
      <c r="Z452" s="7">
        <v>1</v>
      </c>
      <c r="AA452" t="s">
        <v>27839</v>
      </c>
      <c r="AB452" s="5">
        <v>256223.69</v>
      </c>
      <c r="AC452" t="s">
        <v>800</v>
      </c>
      <c r="AD452" s="17">
        <v>45546</v>
      </c>
      <c r="AE452" s="17">
        <v>45819</v>
      </c>
      <c r="AF452" s="17">
        <v>45544</v>
      </c>
      <c r="AG452" s="17">
        <v>45909</v>
      </c>
      <c r="AH452" s="17">
        <v>45909</v>
      </c>
      <c r="AI452" s="17"/>
      <c r="AJ452" s="5">
        <v>256223.69</v>
      </c>
      <c r="AK452" s="17">
        <v>45909</v>
      </c>
      <c r="AL452" t="s">
        <v>811</v>
      </c>
      <c r="AM452" t="s">
        <v>599</v>
      </c>
      <c r="AN452" s="17"/>
      <c r="AP452" t="s">
        <v>966</v>
      </c>
      <c r="AQ452" t="s">
        <v>970</v>
      </c>
      <c r="AR452" t="s">
        <v>28338</v>
      </c>
    </row>
    <row r="453" spans="2:44" ht="11" outlineLevel="1" x14ac:dyDescent="0.15">
      <c r="B453" t="s">
        <v>3613</v>
      </c>
      <c r="C453" t="s">
        <v>799</v>
      </c>
      <c r="D453" t="s">
        <v>799</v>
      </c>
      <c r="F453" t="s">
        <v>966</v>
      </c>
      <c r="H453" s="16">
        <v>1</v>
      </c>
      <c r="I453" t="s">
        <v>799</v>
      </c>
      <c r="J453" t="s">
        <v>2565</v>
      </c>
      <c r="K453" t="s">
        <v>2566</v>
      </c>
      <c r="L453" t="s">
        <v>28091</v>
      </c>
      <c r="M453" t="s">
        <v>740</v>
      </c>
      <c r="N453" t="s">
        <v>795</v>
      </c>
      <c r="O453" t="s">
        <v>825</v>
      </c>
      <c r="P453" t="s">
        <v>806</v>
      </c>
      <c r="Q453" t="s">
        <v>10430</v>
      </c>
      <c r="R453" t="s">
        <v>531</v>
      </c>
      <c r="S453" t="s">
        <v>636</v>
      </c>
      <c r="T453" s="16">
        <v>1</v>
      </c>
      <c r="U453" s="16">
        <v>0</v>
      </c>
      <c r="V453" s="16">
        <v>4</v>
      </c>
      <c r="W453" s="5">
        <v>252472</v>
      </c>
      <c r="X453" s="5">
        <v>31510</v>
      </c>
      <c r="Y453" s="5">
        <v>252472</v>
      </c>
      <c r="Z453" s="7">
        <v>0.12479999999999999</v>
      </c>
      <c r="AA453" t="s">
        <v>27845</v>
      </c>
      <c r="AB453" s="5">
        <v>252472</v>
      </c>
      <c r="AC453" t="s">
        <v>810</v>
      </c>
      <c r="AD453" s="17">
        <v>42033</v>
      </c>
      <c r="AE453" s="17">
        <v>42067</v>
      </c>
      <c r="AF453" s="17">
        <v>41920</v>
      </c>
      <c r="AG453" s="17">
        <v>42072</v>
      </c>
      <c r="AH453" s="17">
        <v>42072</v>
      </c>
      <c r="AI453" s="17"/>
      <c r="AJ453" s="5">
        <v>272712</v>
      </c>
      <c r="AK453" s="17">
        <v>42072</v>
      </c>
      <c r="AL453" t="s">
        <v>811</v>
      </c>
      <c r="AM453" t="s">
        <v>599</v>
      </c>
      <c r="AN453" s="17"/>
      <c r="AP453" t="s">
        <v>966</v>
      </c>
      <c r="AQ453" t="s">
        <v>970</v>
      </c>
      <c r="AR453" t="s">
        <v>28339</v>
      </c>
    </row>
    <row r="454" spans="2:44" ht="11" outlineLevel="1" x14ac:dyDescent="0.15">
      <c r="B454" t="s">
        <v>3616</v>
      </c>
      <c r="C454" t="s">
        <v>799</v>
      </c>
      <c r="D454" t="s">
        <v>799</v>
      </c>
      <c r="F454" t="s">
        <v>966</v>
      </c>
      <c r="H454" s="16">
        <v>1</v>
      </c>
      <c r="I454" t="s">
        <v>799</v>
      </c>
      <c r="J454" t="s">
        <v>618</v>
      </c>
      <c r="K454" t="s">
        <v>2019</v>
      </c>
      <c r="L454" t="s">
        <v>28085</v>
      </c>
      <c r="M454" t="s">
        <v>740</v>
      </c>
      <c r="N454" t="s">
        <v>795</v>
      </c>
      <c r="O454" t="s">
        <v>825</v>
      </c>
      <c r="P454" t="s">
        <v>806</v>
      </c>
      <c r="Q454" t="s">
        <v>10430</v>
      </c>
      <c r="R454" t="s">
        <v>531</v>
      </c>
      <c r="S454" t="s">
        <v>636</v>
      </c>
      <c r="T454" s="16">
        <v>1</v>
      </c>
      <c r="U454" s="16">
        <v>0</v>
      </c>
      <c r="V454" s="16">
        <v>3</v>
      </c>
      <c r="W454" s="5">
        <v>251240</v>
      </c>
      <c r="X454" s="5">
        <v>251240</v>
      </c>
      <c r="Y454" s="5">
        <v>251240</v>
      </c>
      <c r="Z454" s="7">
        <v>1</v>
      </c>
      <c r="AA454" t="s">
        <v>27839</v>
      </c>
      <c r="AB454" s="5">
        <v>251240</v>
      </c>
      <c r="AC454" t="s">
        <v>800</v>
      </c>
      <c r="AD454" s="17">
        <v>45148</v>
      </c>
      <c r="AE454" s="17">
        <v>45218</v>
      </c>
      <c r="AF454" s="17">
        <v>45148</v>
      </c>
      <c r="AG454" s="17">
        <v>45288</v>
      </c>
      <c r="AH454" s="17">
        <v>45288</v>
      </c>
      <c r="AI454" s="17"/>
      <c r="AJ454" s="5">
        <v>251240</v>
      </c>
      <c r="AK454" s="17">
        <v>45288</v>
      </c>
      <c r="AL454" t="s">
        <v>811</v>
      </c>
      <c r="AM454" t="s">
        <v>599</v>
      </c>
      <c r="AN454" s="17"/>
      <c r="AP454" t="s">
        <v>966</v>
      </c>
      <c r="AQ454" t="s">
        <v>970</v>
      </c>
      <c r="AR454" t="s">
        <v>28340</v>
      </c>
    </row>
    <row r="455" spans="2:44" ht="11" outlineLevel="1" x14ac:dyDescent="0.15">
      <c r="B455" t="s">
        <v>3623</v>
      </c>
      <c r="C455" t="s">
        <v>27838</v>
      </c>
      <c r="D455" t="s">
        <v>1599</v>
      </c>
      <c r="E455" t="s">
        <v>807</v>
      </c>
      <c r="F455" t="s">
        <v>10430</v>
      </c>
      <c r="H455" s="16">
        <v>1</v>
      </c>
      <c r="I455" t="s">
        <v>799</v>
      </c>
      <c r="J455" t="s">
        <v>691</v>
      </c>
      <c r="K455" t="s">
        <v>1807</v>
      </c>
      <c r="L455" t="s">
        <v>27972</v>
      </c>
      <c r="M455" t="s">
        <v>738</v>
      </c>
      <c r="N455" t="s">
        <v>803</v>
      </c>
      <c r="O455" t="s">
        <v>796</v>
      </c>
      <c r="P455" t="s">
        <v>794</v>
      </c>
      <c r="Q455" t="s">
        <v>10430</v>
      </c>
      <c r="R455" t="s">
        <v>645</v>
      </c>
      <c r="S455" t="s">
        <v>636</v>
      </c>
      <c r="T455" s="16">
        <v>1</v>
      </c>
      <c r="U455" s="16">
        <v>1</v>
      </c>
      <c r="V455" s="16">
        <v>4</v>
      </c>
      <c r="W455" s="5">
        <v>249985.66</v>
      </c>
      <c r="X455" s="5">
        <v>249985.66</v>
      </c>
      <c r="Y455" s="5"/>
      <c r="Z455" s="7">
        <v>1</v>
      </c>
      <c r="AA455" t="s">
        <v>27839</v>
      </c>
      <c r="AB455" s="5">
        <v>249985.66</v>
      </c>
      <c r="AC455" t="s">
        <v>800</v>
      </c>
      <c r="AD455" s="17">
        <v>43003</v>
      </c>
      <c r="AE455" s="17">
        <v>43355</v>
      </c>
      <c r="AF455" s="17">
        <v>43003</v>
      </c>
      <c r="AG455" s="17">
        <v>43404</v>
      </c>
      <c r="AH455" s="17">
        <v>43404</v>
      </c>
      <c r="AI455" s="17"/>
      <c r="AJ455" s="5"/>
      <c r="AK455" s="17">
        <v>43404</v>
      </c>
      <c r="AL455" t="s">
        <v>28341</v>
      </c>
      <c r="AM455" t="s">
        <v>631</v>
      </c>
      <c r="AN455" s="17">
        <v>43404</v>
      </c>
      <c r="AP455" t="s">
        <v>966</v>
      </c>
      <c r="AQ455" t="s">
        <v>970</v>
      </c>
      <c r="AR455" t="s">
        <v>28342</v>
      </c>
    </row>
    <row r="456" spans="2:44" ht="11" outlineLevel="1" x14ac:dyDescent="0.15">
      <c r="B456" t="s">
        <v>3626</v>
      </c>
      <c r="C456" t="s">
        <v>799</v>
      </c>
      <c r="D456" t="s">
        <v>799</v>
      </c>
      <c r="F456" t="s">
        <v>966</v>
      </c>
      <c r="H456" s="16">
        <v>1</v>
      </c>
      <c r="I456" t="s">
        <v>799</v>
      </c>
      <c r="J456" t="s">
        <v>3627</v>
      </c>
      <c r="K456" t="s">
        <v>3628</v>
      </c>
      <c r="L456" t="s">
        <v>28343</v>
      </c>
      <c r="M456" t="s">
        <v>743</v>
      </c>
      <c r="N456" t="s">
        <v>803</v>
      </c>
      <c r="O456" t="s">
        <v>825</v>
      </c>
      <c r="P456" t="s">
        <v>821</v>
      </c>
      <c r="Q456" t="s">
        <v>10430</v>
      </c>
      <c r="R456" t="s">
        <v>456</v>
      </c>
      <c r="S456" t="s">
        <v>598</v>
      </c>
      <c r="T456" s="16">
        <v>1</v>
      </c>
      <c r="U456" s="16">
        <v>0</v>
      </c>
      <c r="V456" s="16">
        <v>3</v>
      </c>
      <c r="W456" s="5">
        <v>249917.85</v>
      </c>
      <c r="X456" s="5">
        <v>249917.85</v>
      </c>
      <c r="Y456" s="5"/>
      <c r="Z456" s="7">
        <v>1</v>
      </c>
      <c r="AA456" t="s">
        <v>27839</v>
      </c>
      <c r="AB456" s="5">
        <v>249917.85</v>
      </c>
      <c r="AC456" t="s">
        <v>800</v>
      </c>
      <c r="AD456" s="17">
        <v>42277</v>
      </c>
      <c r="AE456" s="17">
        <v>42642</v>
      </c>
      <c r="AF456" s="17">
        <v>42277</v>
      </c>
      <c r="AG456" s="17">
        <v>42643</v>
      </c>
      <c r="AH456" s="17">
        <v>42643</v>
      </c>
      <c r="AI456" s="17"/>
      <c r="AJ456" s="5"/>
      <c r="AK456" s="17">
        <v>42643</v>
      </c>
      <c r="AL456" t="s">
        <v>811</v>
      </c>
      <c r="AM456" t="s">
        <v>599</v>
      </c>
      <c r="AN456" s="17"/>
      <c r="AP456" t="s">
        <v>966</v>
      </c>
      <c r="AQ456" t="s">
        <v>970</v>
      </c>
      <c r="AR456" t="s">
        <v>28344</v>
      </c>
    </row>
    <row r="457" spans="2:44" ht="11" outlineLevel="1" x14ac:dyDescent="0.15">
      <c r="B457" t="s">
        <v>3907</v>
      </c>
      <c r="C457" t="s">
        <v>27838</v>
      </c>
      <c r="D457" t="s">
        <v>835</v>
      </c>
      <c r="E457" t="s">
        <v>798</v>
      </c>
      <c r="F457" t="s">
        <v>966</v>
      </c>
      <c r="H457" s="16">
        <v>1</v>
      </c>
      <c r="I457" t="s">
        <v>799</v>
      </c>
      <c r="J457" t="s">
        <v>3148</v>
      </c>
      <c r="K457" t="s">
        <v>3149</v>
      </c>
      <c r="L457" t="s">
        <v>27933</v>
      </c>
      <c r="M457" t="s">
        <v>740</v>
      </c>
      <c r="N457" t="s">
        <v>795</v>
      </c>
      <c r="O457" t="s">
        <v>796</v>
      </c>
      <c r="P457" t="s">
        <v>806</v>
      </c>
      <c r="Q457" t="s">
        <v>10430</v>
      </c>
      <c r="R457" t="s">
        <v>531</v>
      </c>
      <c r="S457" t="s">
        <v>636</v>
      </c>
      <c r="T457" s="16">
        <v>2</v>
      </c>
      <c r="U457" s="16">
        <v>2</v>
      </c>
      <c r="V457" s="16">
        <v>4</v>
      </c>
      <c r="W457" s="5">
        <v>249913</v>
      </c>
      <c r="X457" s="5">
        <v>23704.19</v>
      </c>
      <c r="Y457" s="5"/>
      <c r="Z457" s="7">
        <v>9.4799999999999995E-2</v>
      </c>
      <c r="AA457" t="s">
        <v>27845</v>
      </c>
      <c r="AB457" s="5">
        <v>249913</v>
      </c>
      <c r="AC457" t="s">
        <v>810</v>
      </c>
      <c r="AD457" s="17">
        <v>42086</v>
      </c>
      <c r="AE457" s="17">
        <v>42186</v>
      </c>
      <c r="AF457" s="17">
        <v>41739</v>
      </c>
      <c r="AG457" s="17">
        <v>42205</v>
      </c>
      <c r="AH457" s="17">
        <v>42205</v>
      </c>
      <c r="AI457" s="17"/>
      <c r="AJ457" s="5"/>
      <c r="AK457" s="17">
        <v>42205</v>
      </c>
      <c r="AL457" t="s">
        <v>836</v>
      </c>
      <c r="AM457" t="s">
        <v>631</v>
      </c>
      <c r="AN457" s="17">
        <v>42205</v>
      </c>
      <c r="AP457" t="s">
        <v>966</v>
      </c>
      <c r="AQ457" t="s">
        <v>970</v>
      </c>
      <c r="AR457" t="s">
        <v>28345</v>
      </c>
    </row>
    <row r="458" spans="2:44" ht="11" outlineLevel="1" x14ac:dyDescent="0.15">
      <c r="B458" t="s">
        <v>3631</v>
      </c>
      <c r="C458" t="s">
        <v>799</v>
      </c>
      <c r="D458" t="s">
        <v>799</v>
      </c>
      <c r="F458" t="s">
        <v>966</v>
      </c>
      <c r="H458" s="16">
        <v>1</v>
      </c>
      <c r="I458" t="s">
        <v>799</v>
      </c>
      <c r="J458" t="s">
        <v>3632</v>
      </c>
      <c r="K458" t="s">
        <v>3633</v>
      </c>
      <c r="L458" t="s">
        <v>28346</v>
      </c>
      <c r="M458" t="s">
        <v>737</v>
      </c>
      <c r="N458" t="s">
        <v>803</v>
      </c>
      <c r="O458" t="s">
        <v>825</v>
      </c>
      <c r="P458" t="s">
        <v>802</v>
      </c>
      <c r="Q458" t="s">
        <v>10430</v>
      </c>
      <c r="R458" t="s">
        <v>456</v>
      </c>
      <c r="S458" t="s">
        <v>598</v>
      </c>
      <c r="T458" s="16">
        <v>1</v>
      </c>
      <c r="U458" s="16">
        <v>0</v>
      </c>
      <c r="V458" s="16">
        <v>3</v>
      </c>
      <c r="W458" s="5">
        <v>249795.6</v>
      </c>
      <c r="X458" s="5">
        <v>249795.6</v>
      </c>
      <c r="Y458" s="5"/>
      <c r="Z458" s="7">
        <v>1</v>
      </c>
      <c r="AA458" t="s">
        <v>27839</v>
      </c>
      <c r="AB458" s="5">
        <v>249795.6</v>
      </c>
      <c r="AC458" t="s">
        <v>800</v>
      </c>
      <c r="AD458" s="17">
        <v>45175</v>
      </c>
      <c r="AE458" s="17">
        <v>45393</v>
      </c>
      <c r="AF458" s="17">
        <v>45175</v>
      </c>
      <c r="AG458" s="17">
        <v>45441</v>
      </c>
      <c r="AH458" s="17">
        <v>45441</v>
      </c>
      <c r="AI458" s="17"/>
      <c r="AJ458" s="5"/>
      <c r="AK458" s="17">
        <v>45441</v>
      </c>
      <c r="AL458" t="s">
        <v>811</v>
      </c>
      <c r="AM458" t="s">
        <v>599</v>
      </c>
      <c r="AN458" s="17"/>
      <c r="AP458" t="s">
        <v>966</v>
      </c>
      <c r="AQ458" t="s">
        <v>970</v>
      </c>
      <c r="AR458" t="s">
        <v>28347</v>
      </c>
    </row>
    <row r="459" spans="2:44" ht="11" outlineLevel="1" x14ac:dyDescent="0.15">
      <c r="B459" t="s">
        <v>3639</v>
      </c>
      <c r="C459" t="s">
        <v>799</v>
      </c>
      <c r="D459" t="s">
        <v>799</v>
      </c>
      <c r="F459" t="s">
        <v>966</v>
      </c>
      <c r="H459" s="16">
        <v>1</v>
      </c>
      <c r="I459" t="s">
        <v>799</v>
      </c>
      <c r="J459" t="s">
        <v>672</v>
      </c>
      <c r="K459" t="s">
        <v>1513</v>
      </c>
      <c r="L459" t="s">
        <v>27905</v>
      </c>
      <c r="M459" t="s">
        <v>750</v>
      </c>
      <c r="N459" t="s">
        <v>3640</v>
      </c>
      <c r="O459" t="s">
        <v>804</v>
      </c>
      <c r="P459" t="s">
        <v>859</v>
      </c>
      <c r="Q459" t="s">
        <v>10430</v>
      </c>
      <c r="R459" t="s">
        <v>531</v>
      </c>
      <c r="S459" t="s">
        <v>636</v>
      </c>
      <c r="T459" s="16">
        <v>1</v>
      </c>
      <c r="U459" s="16">
        <v>0</v>
      </c>
      <c r="V459" s="16">
        <v>3</v>
      </c>
      <c r="W459" s="5">
        <v>249568</v>
      </c>
      <c r="X459" s="5">
        <v>249568</v>
      </c>
      <c r="Y459" s="5"/>
      <c r="Z459" s="7">
        <v>1</v>
      </c>
      <c r="AA459" t="s">
        <v>27839</v>
      </c>
      <c r="AB459" s="5">
        <v>249568</v>
      </c>
      <c r="AC459" t="s">
        <v>800</v>
      </c>
      <c r="AD459" s="17">
        <v>45006</v>
      </c>
      <c r="AE459" s="17">
        <v>45793</v>
      </c>
      <c r="AF459" s="17">
        <v>45006</v>
      </c>
      <c r="AG459" s="17">
        <v>45688</v>
      </c>
      <c r="AH459" s="17">
        <v>45688</v>
      </c>
      <c r="AI459" s="17"/>
      <c r="AJ459" s="5"/>
      <c r="AK459" s="17">
        <v>45688</v>
      </c>
      <c r="AL459" t="s">
        <v>811</v>
      </c>
      <c r="AM459" t="s">
        <v>599</v>
      </c>
      <c r="AN459" s="17"/>
      <c r="AP459" t="s">
        <v>966</v>
      </c>
      <c r="AQ459" t="s">
        <v>970</v>
      </c>
      <c r="AR459" t="s">
        <v>28348</v>
      </c>
    </row>
    <row r="460" spans="2:44" ht="11" outlineLevel="1" x14ac:dyDescent="0.15">
      <c r="B460" t="s">
        <v>3647</v>
      </c>
      <c r="C460" t="s">
        <v>799</v>
      </c>
      <c r="D460" t="s">
        <v>799</v>
      </c>
      <c r="F460" t="s">
        <v>966</v>
      </c>
      <c r="H460" s="16">
        <v>1</v>
      </c>
      <c r="I460" t="s">
        <v>799</v>
      </c>
      <c r="J460" t="s">
        <v>3648</v>
      </c>
      <c r="K460" t="s">
        <v>3649</v>
      </c>
      <c r="L460" t="s">
        <v>27914</v>
      </c>
      <c r="M460" t="s">
        <v>750</v>
      </c>
      <c r="N460" t="s">
        <v>795</v>
      </c>
      <c r="O460" t="s">
        <v>825</v>
      </c>
      <c r="P460" t="s">
        <v>859</v>
      </c>
      <c r="Q460" t="s">
        <v>10430</v>
      </c>
      <c r="R460" t="s">
        <v>531</v>
      </c>
      <c r="S460" t="s">
        <v>636</v>
      </c>
      <c r="T460" s="16">
        <v>1</v>
      </c>
      <c r="U460" s="16">
        <v>0</v>
      </c>
      <c r="V460" s="16">
        <v>1</v>
      </c>
      <c r="W460" s="5">
        <v>249500</v>
      </c>
      <c r="X460" s="5">
        <v>249500</v>
      </c>
      <c r="Y460" s="5"/>
      <c r="Z460" s="7">
        <v>1</v>
      </c>
      <c r="AA460" t="s">
        <v>27839</v>
      </c>
      <c r="AB460" s="5">
        <v>249500</v>
      </c>
      <c r="AC460" t="s">
        <v>800</v>
      </c>
      <c r="AD460" s="17">
        <v>42013</v>
      </c>
      <c r="AE460" s="17">
        <v>42013</v>
      </c>
      <c r="AF460" s="17">
        <v>42013</v>
      </c>
      <c r="AG460" s="17">
        <v>42040</v>
      </c>
      <c r="AH460" s="17">
        <v>42040</v>
      </c>
      <c r="AI460" s="17"/>
      <c r="AJ460" s="5"/>
      <c r="AK460" s="17">
        <v>42040</v>
      </c>
      <c r="AL460" t="s">
        <v>811</v>
      </c>
      <c r="AM460" t="s">
        <v>599</v>
      </c>
      <c r="AN460" s="17"/>
      <c r="AP460" t="s">
        <v>966</v>
      </c>
      <c r="AQ460" t="s">
        <v>970</v>
      </c>
      <c r="AR460" t="s">
        <v>28349</v>
      </c>
    </row>
    <row r="461" spans="2:44" ht="11" outlineLevel="1" x14ac:dyDescent="0.15">
      <c r="B461" t="s">
        <v>3652</v>
      </c>
      <c r="C461" t="s">
        <v>799</v>
      </c>
      <c r="D461" t="s">
        <v>799</v>
      </c>
      <c r="F461" t="s">
        <v>966</v>
      </c>
      <c r="H461" s="16">
        <v>1</v>
      </c>
      <c r="I461" t="s">
        <v>799</v>
      </c>
      <c r="J461" t="s">
        <v>3653</v>
      </c>
      <c r="K461" t="s">
        <v>3654</v>
      </c>
      <c r="L461" t="s">
        <v>27905</v>
      </c>
      <c r="M461" t="s">
        <v>738</v>
      </c>
      <c r="N461" t="s">
        <v>803</v>
      </c>
      <c r="O461" t="s">
        <v>825</v>
      </c>
      <c r="P461" t="s">
        <v>794</v>
      </c>
      <c r="Q461" t="s">
        <v>10430</v>
      </c>
      <c r="R461" t="s">
        <v>531</v>
      </c>
      <c r="S461" t="s">
        <v>636</v>
      </c>
      <c r="T461" s="16">
        <v>1</v>
      </c>
      <c r="U461" s="16">
        <v>0</v>
      </c>
      <c r="V461" s="16">
        <v>2</v>
      </c>
      <c r="W461" s="5">
        <v>249500</v>
      </c>
      <c r="X461" s="5">
        <v>249500</v>
      </c>
      <c r="Y461" s="5"/>
      <c r="Z461" s="7">
        <v>1</v>
      </c>
      <c r="AA461" t="s">
        <v>27839</v>
      </c>
      <c r="AB461" s="5">
        <v>249500</v>
      </c>
      <c r="AC461" t="s">
        <v>800</v>
      </c>
      <c r="AD461" s="17">
        <v>42824</v>
      </c>
      <c r="AE461" s="17">
        <v>43151</v>
      </c>
      <c r="AF461" s="17">
        <v>42824</v>
      </c>
      <c r="AG461" s="17">
        <v>43189</v>
      </c>
      <c r="AH461" s="17">
        <v>43189</v>
      </c>
      <c r="AI461" s="17"/>
      <c r="AJ461" s="5"/>
      <c r="AK461" s="17">
        <v>43189</v>
      </c>
      <c r="AL461" t="s">
        <v>811</v>
      </c>
      <c r="AM461" t="s">
        <v>599</v>
      </c>
      <c r="AN461" s="17"/>
      <c r="AP461" t="s">
        <v>966</v>
      </c>
      <c r="AQ461" t="s">
        <v>970</v>
      </c>
      <c r="AR461" t="s">
        <v>28350</v>
      </c>
    </row>
    <row r="462" spans="2:44" ht="11" outlineLevel="1" x14ac:dyDescent="0.15">
      <c r="B462" t="s">
        <v>3657</v>
      </c>
      <c r="C462" t="s">
        <v>799</v>
      </c>
      <c r="D462" t="s">
        <v>799</v>
      </c>
      <c r="F462" t="s">
        <v>966</v>
      </c>
      <c r="H462" s="16">
        <v>1</v>
      </c>
      <c r="I462" t="s">
        <v>799</v>
      </c>
      <c r="J462" t="s">
        <v>690</v>
      </c>
      <c r="K462" t="s">
        <v>1800</v>
      </c>
      <c r="L462" t="s">
        <v>27866</v>
      </c>
      <c r="M462" t="s">
        <v>744</v>
      </c>
      <c r="N462" t="s">
        <v>795</v>
      </c>
      <c r="O462" t="s">
        <v>826</v>
      </c>
      <c r="P462" t="s">
        <v>806</v>
      </c>
      <c r="Q462" t="s">
        <v>10430</v>
      </c>
      <c r="R462" t="s">
        <v>531</v>
      </c>
      <c r="S462" t="s">
        <v>636</v>
      </c>
      <c r="T462" s="16">
        <v>1</v>
      </c>
      <c r="U462" s="16">
        <v>0</v>
      </c>
      <c r="V462" s="16">
        <v>1</v>
      </c>
      <c r="W462" s="5">
        <v>249387.96</v>
      </c>
      <c r="X462" s="5">
        <v>249387.96</v>
      </c>
      <c r="Y462" s="5"/>
      <c r="Z462" s="7">
        <v>1</v>
      </c>
      <c r="AA462" t="s">
        <v>27839</v>
      </c>
      <c r="AB462" s="5">
        <v>249387.96</v>
      </c>
      <c r="AC462" t="s">
        <v>800</v>
      </c>
      <c r="AD462" s="17">
        <v>45265</v>
      </c>
      <c r="AE462" s="17">
        <v>45265</v>
      </c>
      <c r="AF462" s="17">
        <v>45264</v>
      </c>
      <c r="AG462" s="17">
        <v>45352</v>
      </c>
      <c r="AH462" s="17">
        <v>45352</v>
      </c>
      <c r="AI462" s="17"/>
      <c r="AJ462" s="5"/>
      <c r="AK462" s="17">
        <v>45352</v>
      </c>
      <c r="AL462" t="s">
        <v>811</v>
      </c>
      <c r="AM462" t="s">
        <v>599</v>
      </c>
      <c r="AN462" s="17"/>
      <c r="AP462" t="s">
        <v>966</v>
      </c>
      <c r="AQ462" t="s">
        <v>970</v>
      </c>
      <c r="AR462" t="s">
        <v>28351</v>
      </c>
    </row>
    <row r="463" spans="2:44" ht="11" outlineLevel="1" x14ac:dyDescent="0.15">
      <c r="B463" t="s">
        <v>3663</v>
      </c>
      <c r="C463" t="s">
        <v>799</v>
      </c>
      <c r="D463" t="s">
        <v>799</v>
      </c>
      <c r="F463" t="s">
        <v>966</v>
      </c>
      <c r="H463" s="16">
        <v>1</v>
      </c>
      <c r="I463" t="s">
        <v>799</v>
      </c>
      <c r="J463" t="s">
        <v>3664</v>
      </c>
      <c r="K463" t="s">
        <v>3665</v>
      </c>
      <c r="L463" t="s">
        <v>28077</v>
      </c>
      <c r="M463" t="s">
        <v>750</v>
      </c>
      <c r="N463" t="s">
        <v>795</v>
      </c>
      <c r="O463" t="s">
        <v>827</v>
      </c>
      <c r="P463" t="s">
        <v>859</v>
      </c>
      <c r="Q463" t="s">
        <v>10430</v>
      </c>
      <c r="R463" t="s">
        <v>531</v>
      </c>
      <c r="S463" t="s">
        <v>636</v>
      </c>
      <c r="T463" s="16">
        <v>1</v>
      </c>
      <c r="U463" s="16">
        <v>0</v>
      </c>
      <c r="V463" s="16">
        <v>1</v>
      </c>
      <c r="W463" s="5">
        <v>248859</v>
      </c>
      <c r="X463" s="5">
        <v>248859</v>
      </c>
      <c r="Y463" s="5"/>
      <c r="Z463" s="7">
        <v>1</v>
      </c>
      <c r="AA463" t="s">
        <v>27839</v>
      </c>
      <c r="AB463" s="5">
        <v>248859</v>
      </c>
      <c r="AC463" t="s">
        <v>800</v>
      </c>
      <c r="AD463" s="17">
        <v>45930</v>
      </c>
      <c r="AE463" s="17">
        <v>45930</v>
      </c>
      <c r="AF463" s="17">
        <v>45930</v>
      </c>
      <c r="AG463" s="17">
        <v>46020</v>
      </c>
      <c r="AH463" s="17">
        <v>46020</v>
      </c>
      <c r="AI463" s="17"/>
      <c r="AJ463" s="5"/>
      <c r="AK463" s="17">
        <v>46020</v>
      </c>
      <c r="AL463" t="s">
        <v>811</v>
      </c>
      <c r="AM463" t="s">
        <v>599</v>
      </c>
      <c r="AN463" s="17"/>
      <c r="AP463" t="s">
        <v>966</v>
      </c>
      <c r="AQ463" t="s">
        <v>970</v>
      </c>
      <c r="AR463" t="s">
        <v>28352</v>
      </c>
    </row>
    <row r="464" spans="2:44" ht="11" outlineLevel="1" x14ac:dyDescent="0.15">
      <c r="B464" t="s">
        <v>3668</v>
      </c>
      <c r="C464" t="s">
        <v>799</v>
      </c>
      <c r="D464" t="s">
        <v>799</v>
      </c>
      <c r="F464" t="s">
        <v>966</v>
      </c>
      <c r="H464" s="16">
        <v>1</v>
      </c>
      <c r="I464" t="s">
        <v>799</v>
      </c>
      <c r="J464" t="s">
        <v>3669</v>
      </c>
      <c r="K464" t="s">
        <v>3670</v>
      </c>
      <c r="L464" t="s">
        <v>28353</v>
      </c>
      <c r="M464" t="s">
        <v>750</v>
      </c>
      <c r="N464" t="s">
        <v>795</v>
      </c>
      <c r="O464" t="s">
        <v>825</v>
      </c>
      <c r="P464" t="s">
        <v>859</v>
      </c>
      <c r="Q464" t="s">
        <v>10430</v>
      </c>
      <c r="R464" t="s">
        <v>645</v>
      </c>
      <c r="S464" t="s">
        <v>636</v>
      </c>
      <c r="T464" s="16">
        <v>1</v>
      </c>
      <c r="U464" s="16">
        <v>0</v>
      </c>
      <c r="V464" s="16">
        <v>1</v>
      </c>
      <c r="W464" s="5">
        <v>248035</v>
      </c>
      <c r="X464" s="5">
        <v>248035</v>
      </c>
      <c r="Y464" s="5"/>
      <c r="Z464" s="7">
        <v>1</v>
      </c>
      <c r="AA464" t="s">
        <v>27839</v>
      </c>
      <c r="AB464" s="5">
        <v>248035</v>
      </c>
      <c r="AC464" t="s">
        <v>800</v>
      </c>
      <c r="AD464" s="17">
        <v>45883</v>
      </c>
      <c r="AE464" s="17">
        <v>45883</v>
      </c>
      <c r="AF464" s="17">
        <v>45852</v>
      </c>
      <c r="AG464" s="17">
        <v>45916</v>
      </c>
      <c r="AH464" s="17">
        <v>45916</v>
      </c>
      <c r="AI464" s="17"/>
      <c r="AJ464" s="5"/>
      <c r="AK464" s="17">
        <v>45916</v>
      </c>
      <c r="AL464" t="s">
        <v>811</v>
      </c>
      <c r="AM464" t="s">
        <v>599</v>
      </c>
      <c r="AN464" s="17"/>
      <c r="AP464" t="s">
        <v>966</v>
      </c>
      <c r="AQ464" t="s">
        <v>970</v>
      </c>
      <c r="AR464" t="s">
        <v>28354</v>
      </c>
    </row>
    <row r="465" spans="2:44" ht="11" outlineLevel="1" x14ac:dyDescent="0.15">
      <c r="B465" t="s">
        <v>3673</v>
      </c>
      <c r="C465" t="s">
        <v>799</v>
      </c>
      <c r="D465" t="s">
        <v>799</v>
      </c>
      <c r="F465" t="s">
        <v>966</v>
      </c>
      <c r="H465" s="16">
        <v>1</v>
      </c>
      <c r="I465" t="s">
        <v>799</v>
      </c>
      <c r="J465" t="s">
        <v>2558</v>
      </c>
      <c r="K465" t="s">
        <v>2559</v>
      </c>
      <c r="L465" t="s">
        <v>27861</v>
      </c>
      <c r="M465" t="s">
        <v>748</v>
      </c>
      <c r="N465" t="s">
        <v>795</v>
      </c>
      <c r="O465" t="s">
        <v>826</v>
      </c>
      <c r="P465" t="s">
        <v>806</v>
      </c>
      <c r="Q465" t="s">
        <v>10430</v>
      </c>
      <c r="R465" t="s">
        <v>531</v>
      </c>
      <c r="S465" t="s">
        <v>636</v>
      </c>
      <c r="T465" s="16">
        <v>1</v>
      </c>
      <c r="U465" s="16">
        <v>0</v>
      </c>
      <c r="V465" s="16">
        <v>4</v>
      </c>
      <c r="W465" s="5">
        <v>247671.65</v>
      </c>
      <c r="X465" s="5">
        <v>247671.65</v>
      </c>
      <c r="Y465" s="5"/>
      <c r="Z465" s="7">
        <v>1</v>
      </c>
      <c r="AA465" t="s">
        <v>27839</v>
      </c>
      <c r="AB465" s="5">
        <v>247671.65</v>
      </c>
      <c r="AC465" t="s">
        <v>800</v>
      </c>
      <c r="AD465" s="17">
        <v>43524</v>
      </c>
      <c r="AE465" s="17">
        <v>43649</v>
      </c>
      <c r="AF465" s="17">
        <v>43524</v>
      </c>
      <c r="AG465" s="17">
        <v>43644</v>
      </c>
      <c r="AH465" s="17">
        <v>43644</v>
      </c>
      <c r="AI465" s="17"/>
      <c r="AJ465" s="5"/>
      <c r="AK465" s="17">
        <v>43644</v>
      </c>
      <c r="AL465" t="s">
        <v>811</v>
      </c>
      <c r="AM465" t="s">
        <v>599</v>
      </c>
      <c r="AN465" s="17"/>
      <c r="AP465" t="s">
        <v>966</v>
      </c>
      <c r="AQ465" t="s">
        <v>970</v>
      </c>
      <c r="AR465" t="s">
        <v>28355</v>
      </c>
    </row>
    <row r="466" spans="2:44" ht="11" outlineLevel="1" x14ac:dyDescent="0.15">
      <c r="B466" t="s">
        <v>3676</v>
      </c>
      <c r="C466" t="s">
        <v>799</v>
      </c>
      <c r="D466" t="s">
        <v>799</v>
      </c>
      <c r="F466" t="s">
        <v>966</v>
      </c>
      <c r="H466" s="16">
        <v>1</v>
      </c>
      <c r="I466" t="s">
        <v>799</v>
      </c>
      <c r="J466" t="s">
        <v>672</v>
      </c>
      <c r="K466" t="s">
        <v>1513</v>
      </c>
      <c r="L466" t="s">
        <v>27905</v>
      </c>
      <c r="M466" t="s">
        <v>750</v>
      </c>
      <c r="N466" t="s">
        <v>3640</v>
      </c>
      <c r="O466" t="s">
        <v>804</v>
      </c>
      <c r="P466" t="s">
        <v>859</v>
      </c>
      <c r="Q466" t="s">
        <v>10430</v>
      </c>
      <c r="R466" t="s">
        <v>531</v>
      </c>
      <c r="S466" t="s">
        <v>636</v>
      </c>
      <c r="T466" s="16">
        <v>1</v>
      </c>
      <c r="U466" s="16">
        <v>0</v>
      </c>
      <c r="V466" s="16">
        <v>1</v>
      </c>
      <c r="W466" s="5">
        <v>247371</v>
      </c>
      <c r="X466" s="5">
        <v>247371</v>
      </c>
      <c r="Y466" s="5"/>
      <c r="Z466" s="7">
        <v>1</v>
      </c>
      <c r="AA466" t="s">
        <v>27839</v>
      </c>
      <c r="AB466" s="5">
        <v>247371</v>
      </c>
      <c r="AC466" t="s">
        <v>800</v>
      </c>
      <c r="AD466" s="17">
        <v>45806</v>
      </c>
      <c r="AE466" s="17">
        <v>45806</v>
      </c>
      <c r="AF466" s="17">
        <v>45797</v>
      </c>
      <c r="AG466" s="17">
        <v>46048</v>
      </c>
      <c r="AH466" s="17">
        <v>46229</v>
      </c>
      <c r="AI466" s="17"/>
      <c r="AJ466" s="5"/>
      <c r="AK466" s="17">
        <v>46048</v>
      </c>
      <c r="AL466" t="s">
        <v>811</v>
      </c>
      <c r="AM466" t="s">
        <v>599</v>
      </c>
      <c r="AN466" s="17"/>
      <c r="AP466" t="s">
        <v>966</v>
      </c>
      <c r="AQ466" t="s">
        <v>970</v>
      </c>
      <c r="AR466" t="s">
        <v>28356</v>
      </c>
    </row>
    <row r="467" spans="2:44" ht="11" outlineLevel="1" x14ac:dyDescent="0.15">
      <c r="B467" t="s">
        <v>3680</v>
      </c>
      <c r="C467" t="s">
        <v>27838</v>
      </c>
      <c r="D467" t="s">
        <v>983</v>
      </c>
      <c r="E467" t="s">
        <v>807</v>
      </c>
      <c r="F467" t="s">
        <v>10430</v>
      </c>
      <c r="H467" s="16">
        <v>1</v>
      </c>
      <c r="I467" t="s">
        <v>799</v>
      </c>
      <c r="J467" t="s">
        <v>610</v>
      </c>
      <c r="K467" t="s">
        <v>1294</v>
      </c>
      <c r="L467" t="s">
        <v>458</v>
      </c>
      <c r="M467" t="s">
        <v>744</v>
      </c>
      <c r="N467" t="s">
        <v>829</v>
      </c>
      <c r="O467" t="s">
        <v>796</v>
      </c>
      <c r="P467" t="s">
        <v>828</v>
      </c>
      <c r="Q467" t="s">
        <v>10430</v>
      </c>
      <c r="R467" t="s">
        <v>456</v>
      </c>
      <c r="S467" t="s">
        <v>598</v>
      </c>
      <c r="T467" s="16">
        <v>1</v>
      </c>
      <c r="U467" s="16">
        <v>1</v>
      </c>
      <c r="V467" s="16">
        <v>12</v>
      </c>
      <c r="W467" s="5">
        <v>247083.86</v>
      </c>
      <c r="X467" s="5">
        <v>247083.86</v>
      </c>
      <c r="Y467" s="5"/>
      <c r="Z467" s="7">
        <v>1</v>
      </c>
      <c r="AA467" t="s">
        <v>27839</v>
      </c>
      <c r="AB467" s="5">
        <v>247083.86</v>
      </c>
      <c r="AC467" t="s">
        <v>800</v>
      </c>
      <c r="AD467" s="17">
        <v>45161</v>
      </c>
      <c r="AE467" s="17">
        <v>45393</v>
      </c>
      <c r="AF467" s="17">
        <v>45161</v>
      </c>
      <c r="AG467" s="17">
        <v>45376</v>
      </c>
      <c r="AH467" s="17">
        <v>45376</v>
      </c>
      <c r="AI467" s="17"/>
      <c r="AJ467" s="5"/>
      <c r="AK467" s="17">
        <v>45376</v>
      </c>
      <c r="AL467" t="s">
        <v>28341</v>
      </c>
      <c r="AM467" t="s">
        <v>631</v>
      </c>
      <c r="AN467" s="17">
        <v>45376</v>
      </c>
      <c r="AP467" t="s">
        <v>966</v>
      </c>
      <c r="AQ467" t="s">
        <v>970</v>
      </c>
      <c r="AR467" t="s">
        <v>28357</v>
      </c>
    </row>
    <row r="468" spans="2:44" ht="11" outlineLevel="1" x14ac:dyDescent="0.15">
      <c r="B468" t="s">
        <v>3683</v>
      </c>
      <c r="C468" t="s">
        <v>799</v>
      </c>
      <c r="D468" t="s">
        <v>799</v>
      </c>
      <c r="F468" t="s">
        <v>966</v>
      </c>
      <c r="H468" s="16">
        <v>1</v>
      </c>
      <c r="I468" t="s">
        <v>799</v>
      </c>
      <c r="J468" t="s">
        <v>691</v>
      </c>
      <c r="K468" t="s">
        <v>1807</v>
      </c>
      <c r="L468" t="s">
        <v>27841</v>
      </c>
      <c r="M468" t="s">
        <v>737</v>
      </c>
      <c r="N468" t="s">
        <v>795</v>
      </c>
      <c r="O468" t="s">
        <v>825</v>
      </c>
      <c r="P468" t="s">
        <v>802</v>
      </c>
      <c r="Q468" t="s">
        <v>10430</v>
      </c>
      <c r="R468" t="s">
        <v>531</v>
      </c>
      <c r="S468" t="s">
        <v>636</v>
      </c>
      <c r="T468" s="16">
        <v>1</v>
      </c>
      <c r="U468" s="16">
        <v>0</v>
      </c>
      <c r="V468" s="16">
        <v>1</v>
      </c>
      <c r="W468" s="5">
        <v>247055</v>
      </c>
      <c r="X468" s="5">
        <v>0</v>
      </c>
      <c r="Y468" s="5"/>
      <c r="Z468" s="7">
        <v>0</v>
      </c>
      <c r="AA468" t="s">
        <v>27845</v>
      </c>
      <c r="AB468" s="5">
        <v>247055</v>
      </c>
      <c r="AC468" t="s">
        <v>810</v>
      </c>
      <c r="AD468" s="17">
        <v>42068</v>
      </c>
      <c r="AE468" s="17">
        <v>42068</v>
      </c>
      <c r="AF468" s="17">
        <v>41808</v>
      </c>
      <c r="AG468" s="17">
        <v>42089</v>
      </c>
      <c r="AH468" s="17">
        <v>42089</v>
      </c>
      <c r="AI468" s="17"/>
      <c r="AJ468" s="5"/>
      <c r="AK468" s="17">
        <v>42089</v>
      </c>
      <c r="AL468" t="s">
        <v>811</v>
      </c>
      <c r="AM468" t="s">
        <v>599</v>
      </c>
      <c r="AN468" s="17"/>
      <c r="AP468" t="s">
        <v>966</v>
      </c>
      <c r="AQ468" t="s">
        <v>970</v>
      </c>
      <c r="AR468" t="s">
        <v>28358</v>
      </c>
    </row>
    <row r="469" spans="2:44" ht="11" outlineLevel="1" x14ac:dyDescent="0.15">
      <c r="B469" t="s">
        <v>3687</v>
      </c>
      <c r="C469" t="s">
        <v>799</v>
      </c>
      <c r="D469" t="s">
        <v>799</v>
      </c>
      <c r="F469" t="s">
        <v>966</v>
      </c>
      <c r="H469" s="16">
        <v>1</v>
      </c>
      <c r="I469" t="s">
        <v>799</v>
      </c>
      <c r="J469" t="s">
        <v>3688</v>
      </c>
      <c r="K469" t="s">
        <v>3689</v>
      </c>
      <c r="L469" t="s">
        <v>27974</v>
      </c>
      <c r="M469" t="s">
        <v>748</v>
      </c>
      <c r="N469" t="s">
        <v>795</v>
      </c>
      <c r="O469" t="s">
        <v>825</v>
      </c>
      <c r="P469" t="s">
        <v>806</v>
      </c>
      <c r="Q469" t="s">
        <v>10430</v>
      </c>
      <c r="R469" t="s">
        <v>531</v>
      </c>
      <c r="S469" t="s">
        <v>636</v>
      </c>
      <c r="T469" s="16">
        <v>1</v>
      </c>
      <c r="U469" s="16">
        <v>0</v>
      </c>
      <c r="V469" s="16">
        <v>3</v>
      </c>
      <c r="W469" s="5">
        <v>245399.75</v>
      </c>
      <c r="X469" s="5">
        <v>245399.75</v>
      </c>
      <c r="Y469" s="5"/>
      <c r="Z469" s="7">
        <v>1</v>
      </c>
      <c r="AA469" t="s">
        <v>27839</v>
      </c>
      <c r="AB469" s="5">
        <v>245399.75</v>
      </c>
      <c r="AC469" t="s">
        <v>800</v>
      </c>
      <c r="AD469" s="17">
        <v>42266</v>
      </c>
      <c r="AE469" s="17">
        <v>42510</v>
      </c>
      <c r="AF469" s="17">
        <v>42266</v>
      </c>
      <c r="AG469" s="17">
        <v>42518</v>
      </c>
      <c r="AH469" s="17">
        <v>42518</v>
      </c>
      <c r="AI469" s="17"/>
      <c r="AJ469" s="5"/>
      <c r="AK469" s="17">
        <v>42518</v>
      </c>
      <c r="AL469" t="s">
        <v>811</v>
      </c>
      <c r="AM469" t="s">
        <v>599</v>
      </c>
      <c r="AN469" s="17"/>
      <c r="AP469" t="s">
        <v>966</v>
      </c>
      <c r="AQ469" t="s">
        <v>970</v>
      </c>
      <c r="AR469" t="s">
        <v>28359</v>
      </c>
    </row>
    <row r="470" spans="2:44" ht="11" outlineLevel="1" x14ac:dyDescent="0.15">
      <c r="B470" t="s">
        <v>3692</v>
      </c>
      <c r="C470" t="s">
        <v>799</v>
      </c>
      <c r="D470" t="s">
        <v>799</v>
      </c>
      <c r="F470" t="s">
        <v>966</v>
      </c>
      <c r="H470" s="16">
        <v>1</v>
      </c>
      <c r="I470" t="s">
        <v>799</v>
      </c>
      <c r="J470" t="s">
        <v>2850</v>
      </c>
      <c r="K470" t="s">
        <v>2851</v>
      </c>
      <c r="L470" t="s">
        <v>28085</v>
      </c>
      <c r="M470" t="s">
        <v>762</v>
      </c>
      <c r="N470" t="s">
        <v>795</v>
      </c>
      <c r="O470" t="s">
        <v>825</v>
      </c>
      <c r="P470" t="s">
        <v>806</v>
      </c>
      <c r="Q470" t="s">
        <v>10430</v>
      </c>
      <c r="R470" t="s">
        <v>531</v>
      </c>
      <c r="S470" t="s">
        <v>636</v>
      </c>
      <c r="T470" s="16">
        <v>1</v>
      </c>
      <c r="U470" s="16">
        <v>0</v>
      </c>
      <c r="V470" s="16">
        <v>1</v>
      </c>
      <c r="W470" s="5">
        <v>245393</v>
      </c>
      <c r="X470" s="5">
        <v>-9500</v>
      </c>
      <c r="Y470" s="5"/>
      <c r="Z470" s="7">
        <v>-3.8699999999999998E-2</v>
      </c>
      <c r="AA470" t="s">
        <v>27858</v>
      </c>
      <c r="AB470" s="5">
        <v>245393</v>
      </c>
      <c r="AC470" t="s">
        <v>810</v>
      </c>
      <c r="AD470" s="17">
        <v>42268</v>
      </c>
      <c r="AE470" s="17">
        <v>42268</v>
      </c>
      <c r="AF470" s="17">
        <v>41871</v>
      </c>
      <c r="AG470" s="17">
        <v>41936</v>
      </c>
      <c r="AH470" s="17">
        <v>41936</v>
      </c>
      <c r="AI470" s="17"/>
      <c r="AJ470" s="5"/>
      <c r="AK470" s="17">
        <v>41936</v>
      </c>
      <c r="AL470" t="s">
        <v>811</v>
      </c>
      <c r="AM470" t="s">
        <v>599</v>
      </c>
      <c r="AN470" s="17"/>
      <c r="AP470" t="s">
        <v>966</v>
      </c>
      <c r="AQ470" t="s">
        <v>970</v>
      </c>
      <c r="AR470" t="s">
        <v>28360</v>
      </c>
    </row>
    <row r="471" spans="2:44" ht="11" outlineLevel="1" x14ac:dyDescent="0.15">
      <c r="B471" t="s">
        <v>3695</v>
      </c>
      <c r="C471" t="s">
        <v>799</v>
      </c>
      <c r="D471" t="s">
        <v>799</v>
      </c>
      <c r="F471" t="s">
        <v>966</v>
      </c>
      <c r="H471" s="16">
        <v>1</v>
      </c>
      <c r="I471" t="s">
        <v>799</v>
      </c>
      <c r="J471" t="s">
        <v>2850</v>
      </c>
      <c r="K471" t="s">
        <v>2851</v>
      </c>
      <c r="L471" t="s">
        <v>28085</v>
      </c>
      <c r="M471" t="s">
        <v>740</v>
      </c>
      <c r="N471" t="s">
        <v>795</v>
      </c>
      <c r="O471" t="s">
        <v>825</v>
      </c>
      <c r="P471" t="s">
        <v>806</v>
      </c>
      <c r="Q471" t="s">
        <v>10430</v>
      </c>
      <c r="R471" t="s">
        <v>531</v>
      </c>
      <c r="S471" t="s">
        <v>636</v>
      </c>
      <c r="T471" s="16">
        <v>1</v>
      </c>
      <c r="U471" s="16">
        <v>0</v>
      </c>
      <c r="V471" s="16">
        <v>3</v>
      </c>
      <c r="W471" s="5">
        <v>245359</v>
      </c>
      <c r="X471" s="5">
        <v>245359</v>
      </c>
      <c r="Y471" s="5"/>
      <c r="Z471" s="7">
        <v>1</v>
      </c>
      <c r="AA471" t="s">
        <v>27839</v>
      </c>
      <c r="AB471" s="5">
        <v>245359</v>
      </c>
      <c r="AC471" t="s">
        <v>800</v>
      </c>
      <c r="AD471" s="17">
        <v>44039</v>
      </c>
      <c r="AE471" s="17">
        <v>44070</v>
      </c>
      <c r="AF471" s="17">
        <v>44034</v>
      </c>
      <c r="AG471" s="17">
        <v>44076</v>
      </c>
      <c r="AH471" s="17">
        <v>44076</v>
      </c>
      <c r="AI471" s="17"/>
      <c r="AJ471" s="5"/>
      <c r="AK471" s="17">
        <v>44076</v>
      </c>
      <c r="AL471" t="s">
        <v>811</v>
      </c>
      <c r="AM471" t="s">
        <v>599</v>
      </c>
      <c r="AN471" s="17"/>
      <c r="AP471" t="s">
        <v>966</v>
      </c>
      <c r="AQ471" t="s">
        <v>970</v>
      </c>
      <c r="AR471" t="s">
        <v>28361</v>
      </c>
    </row>
    <row r="472" spans="2:44" ht="11" outlineLevel="1" x14ac:dyDescent="0.15">
      <c r="B472" t="s">
        <v>5382</v>
      </c>
      <c r="C472" t="s">
        <v>27838</v>
      </c>
      <c r="D472" t="s">
        <v>1599</v>
      </c>
      <c r="E472" t="s">
        <v>807</v>
      </c>
      <c r="F472" t="s">
        <v>10430</v>
      </c>
      <c r="H472" s="16">
        <v>1</v>
      </c>
      <c r="I472" t="s">
        <v>799</v>
      </c>
      <c r="J472" t="s">
        <v>5383</v>
      </c>
      <c r="K472" t="s">
        <v>5384</v>
      </c>
      <c r="L472" t="s">
        <v>27972</v>
      </c>
      <c r="M472" t="s">
        <v>5385</v>
      </c>
      <c r="N472" t="s">
        <v>803</v>
      </c>
      <c r="O472" t="s">
        <v>796</v>
      </c>
      <c r="P472" t="s">
        <v>820</v>
      </c>
      <c r="Q472" t="s">
        <v>10430</v>
      </c>
      <c r="R472" t="s">
        <v>645</v>
      </c>
      <c r="S472" t="s">
        <v>636</v>
      </c>
      <c r="T472" s="16">
        <v>7</v>
      </c>
      <c r="U472" s="16">
        <v>7</v>
      </c>
      <c r="V472" s="16">
        <v>11</v>
      </c>
      <c r="W472" s="5">
        <v>245253.95</v>
      </c>
      <c r="X472" s="5">
        <v>245253.95</v>
      </c>
      <c r="Y472" s="5"/>
      <c r="Z472" s="7">
        <v>1</v>
      </c>
      <c r="AA472" t="s">
        <v>27839</v>
      </c>
      <c r="AB472" s="5">
        <v>245253.95</v>
      </c>
      <c r="AC472" t="s">
        <v>800</v>
      </c>
      <c r="AD472" s="17">
        <v>42324</v>
      </c>
      <c r="AE472" s="17">
        <v>43880</v>
      </c>
      <c r="AF472" s="17">
        <v>42324</v>
      </c>
      <c r="AG472" s="17">
        <v>43903</v>
      </c>
      <c r="AH472" s="17">
        <v>43903</v>
      </c>
      <c r="AI472" s="17"/>
      <c r="AJ472" s="5"/>
      <c r="AK472" s="17">
        <v>43903</v>
      </c>
      <c r="AL472" t="s">
        <v>28341</v>
      </c>
      <c r="AM472" t="s">
        <v>631</v>
      </c>
      <c r="AN472" s="17">
        <v>43903</v>
      </c>
      <c r="AP472" t="s">
        <v>966</v>
      </c>
      <c r="AQ472" t="s">
        <v>970</v>
      </c>
      <c r="AR472" t="s">
        <v>28362</v>
      </c>
    </row>
    <row r="473" spans="2:44" ht="11" outlineLevel="1" x14ac:dyDescent="0.15">
      <c r="B473" t="s">
        <v>3698</v>
      </c>
      <c r="C473" t="s">
        <v>799</v>
      </c>
      <c r="D473" t="s">
        <v>799</v>
      </c>
      <c r="F473" t="s">
        <v>966</v>
      </c>
      <c r="H473" s="16">
        <v>1</v>
      </c>
      <c r="I473" t="s">
        <v>799</v>
      </c>
      <c r="J473" t="s">
        <v>2385</v>
      </c>
      <c r="K473" t="s">
        <v>2386</v>
      </c>
      <c r="L473" t="s">
        <v>28015</v>
      </c>
      <c r="M473" t="s">
        <v>740</v>
      </c>
      <c r="N473" t="s">
        <v>795</v>
      </c>
      <c r="O473" t="s">
        <v>825</v>
      </c>
      <c r="P473" t="s">
        <v>806</v>
      </c>
      <c r="Q473" t="s">
        <v>10430</v>
      </c>
      <c r="R473" t="s">
        <v>531</v>
      </c>
      <c r="S473" t="s">
        <v>636</v>
      </c>
      <c r="T473" s="16">
        <v>1</v>
      </c>
      <c r="U473" s="16">
        <v>0</v>
      </c>
      <c r="V473" s="16">
        <v>2</v>
      </c>
      <c r="W473" s="5">
        <v>242888.9</v>
      </c>
      <c r="X473" s="5">
        <v>242888.9</v>
      </c>
      <c r="Y473" s="5"/>
      <c r="Z473" s="7">
        <v>1</v>
      </c>
      <c r="AA473" t="s">
        <v>27839</v>
      </c>
      <c r="AB473" s="5">
        <v>242888.9</v>
      </c>
      <c r="AC473" t="s">
        <v>800</v>
      </c>
      <c r="AD473" s="17">
        <v>44062</v>
      </c>
      <c r="AE473" s="17">
        <v>44148</v>
      </c>
      <c r="AF473" s="17">
        <v>44062</v>
      </c>
      <c r="AG473" s="17">
        <v>44165</v>
      </c>
      <c r="AH473" s="17">
        <v>44295</v>
      </c>
      <c r="AI473" s="17"/>
      <c r="AJ473" s="5"/>
      <c r="AK473" s="17">
        <v>44165</v>
      </c>
      <c r="AL473" t="s">
        <v>811</v>
      </c>
      <c r="AM473" t="s">
        <v>599</v>
      </c>
      <c r="AN473" s="17"/>
      <c r="AP473" t="s">
        <v>966</v>
      </c>
      <c r="AQ473" t="s">
        <v>970</v>
      </c>
      <c r="AR473" t="s">
        <v>28363</v>
      </c>
    </row>
    <row r="474" spans="2:44" ht="11" outlineLevel="1" x14ac:dyDescent="0.15">
      <c r="B474" t="s">
        <v>3704</v>
      </c>
      <c r="C474" t="s">
        <v>799</v>
      </c>
      <c r="D474" t="s">
        <v>799</v>
      </c>
      <c r="F474" t="s">
        <v>966</v>
      </c>
      <c r="H474" s="16">
        <v>1</v>
      </c>
      <c r="I474" t="s">
        <v>799</v>
      </c>
      <c r="J474" t="s">
        <v>672</v>
      </c>
      <c r="K474" t="s">
        <v>1513</v>
      </c>
      <c r="L474" t="s">
        <v>27905</v>
      </c>
      <c r="M474" t="s">
        <v>750</v>
      </c>
      <c r="N474" t="s">
        <v>3640</v>
      </c>
      <c r="O474" t="s">
        <v>804</v>
      </c>
      <c r="P474" t="s">
        <v>859</v>
      </c>
      <c r="Q474" t="s">
        <v>10430</v>
      </c>
      <c r="R474" t="s">
        <v>531</v>
      </c>
      <c r="S474" t="s">
        <v>636</v>
      </c>
      <c r="T474" s="16">
        <v>1</v>
      </c>
      <c r="U474" s="16">
        <v>0</v>
      </c>
      <c r="V474" s="16">
        <v>2</v>
      </c>
      <c r="W474" s="5">
        <v>241342</v>
      </c>
      <c r="X474" s="5">
        <v>241342</v>
      </c>
      <c r="Y474" s="5"/>
      <c r="Z474" s="7">
        <v>1</v>
      </c>
      <c r="AA474" t="s">
        <v>27839</v>
      </c>
      <c r="AB474" s="5">
        <v>241342</v>
      </c>
      <c r="AC474" t="s">
        <v>800</v>
      </c>
      <c r="AD474" s="17">
        <v>45436</v>
      </c>
      <c r="AE474" s="17">
        <v>45793</v>
      </c>
      <c r="AF474" s="17">
        <v>45436</v>
      </c>
      <c r="AG474" s="17">
        <v>45807</v>
      </c>
      <c r="AH474" s="17">
        <v>45807</v>
      </c>
      <c r="AI474" s="17"/>
      <c r="AJ474" s="5"/>
      <c r="AK474" s="17">
        <v>45807</v>
      </c>
      <c r="AL474" t="s">
        <v>811</v>
      </c>
      <c r="AM474" t="s">
        <v>599</v>
      </c>
      <c r="AN474" s="17"/>
      <c r="AP474" t="s">
        <v>966</v>
      </c>
      <c r="AQ474" t="s">
        <v>970</v>
      </c>
      <c r="AR474" t="s">
        <v>28364</v>
      </c>
    </row>
    <row r="475" spans="2:44" ht="11" outlineLevel="1" x14ac:dyDescent="0.15">
      <c r="B475" t="s">
        <v>3710</v>
      </c>
      <c r="C475" t="s">
        <v>799</v>
      </c>
      <c r="D475" t="s">
        <v>799</v>
      </c>
      <c r="F475" t="s">
        <v>966</v>
      </c>
      <c r="H475" s="16">
        <v>1</v>
      </c>
      <c r="I475" t="s">
        <v>799</v>
      </c>
      <c r="J475" t="s">
        <v>682</v>
      </c>
      <c r="K475" t="s">
        <v>1729</v>
      </c>
      <c r="L475" t="s">
        <v>28015</v>
      </c>
      <c r="M475" t="s">
        <v>740</v>
      </c>
      <c r="N475" t="s">
        <v>795</v>
      </c>
      <c r="O475" t="s">
        <v>825</v>
      </c>
      <c r="P475" t="s">
        <v>806</v>
      </c>
      <c r="Q475" t="s">
        <v>10430</v>
      </c>
      <c r="R475" t="s">
        <v>531</v>
      </c>
      <c r="S475" t="s">
        <v>636</v>
      </c>
      <c r="T475" s="16">
        <v>1</v>
      </c>
      <c r="U475" s="16">
        <v>0</v>
      </c>
      <c r="V475" s="16">
        <v>2</v>
      </c>
      <c r="W475" s="5">
        <v>239358</v>
      </c>
      <c r="X475" s="5">
        <v>239358</v>
      </c>
      <c r="Y475" s="5"/>
      <c r="Z475" s="7">
        <v>1</v>
      </c>
      <c r="AA475" t="s">
        <v>27839</v>
      </c>
      <c r="AB475" s="5">
        <v>239358</v>
      </c>
      <c r="AC475" t="s">
        <v>800</v>
      </c>
      <c r="AD475" s="17">
        <v>44455</v>
      </c>
      <c r="AE475" s="17">
        <v>44523</v>
      </c>
      <c r="AF475" s="17">
        <v>44455</v>
      </c>
      <c r="AG475" s="17">
        <v>44575</v>
      </c>
      <c r="AH475" s="17">
        <v>44575</v>
      </c>
      <c r="AI475" s="17"/>
      <c r="AJ475" s="5"/>
      <c r="AK475" s="17">
        <v>44575</v>
      </c>
      <c r="AL475" t="s">
        <v>811</v>
      </c>
      <c r="AM475" t="s">
        <v>599</v>
      </c>
      <c r="AN475" s="17"/>
      <c r="AP475" t="s">
        <v>966</v>
      </c>
      <c r="AQ475" t="s">
        <v>970</v>
      </c>
      <c r="AR475" t="s">
        <v>28365</v>
      </c>
    </row>
    <row r="476" spans="2:44" ht="11" outlineLevel="1" x14ac:dyDescent="0.15">
      <c r="B476" t="s">
        <v>5830</v>
      </c>
      <c r="C476" t="s">
        <v>27838</v>
      </c>
      <c r="D476" t="s">
        <v>835</v>
      </c>
      <c r="E476" t="s">
        <v>807</v>
      </c>
      <c r="F476" t="s">
        <v>10430</v>
      </c>
      <c r="H476" s="16">
        <v>1</v>
      </c>
      <c r="I476" t="s">
        <v>799</v>
      </c>
      <c r="J476" t="s">
        <v>5831</v>
      </c>
      <c r="K476" t="s">
        <v>5832</v>
      </c>
      <c r="L476" t="s">
        <v>27933</v>
      </c>
      <c r="M476" t="s">
        <v>5833</v>
      </c>
      <c r="N476" t="s">
        <v>795</v>
      </c>
      <c r="O476" t="s">
        <v>796</v>
      </c>
      <c r="P476" t="s">
        <v>806</v>
      </c>
      <c r="Q476" t="s">
        <v>10430</v>
      </c>
      <c r="R476" t="s">
        <v>531</v>
      </c>
      <c r="S476" t="s">
        <v>636</v>
      </c>
      <c r="T476" s="16">
        <v>7</v>
      </c>
      <c r="U476" s="16">
        <v>6</v>
      </c>
      <c r="V476" s="16">
        <v>9</v>
      </c>
      <c r="W476" s="5">
        <v>239120</v>
      </c>
      <c r="X476" s="5">
        <v>239120</v>
      </c>
      <c r="Y476" s="5"/>
      <c r="Z476" s="7">
        <v>1</v>
      </c>
      <c r="AA476" t="s">
        <v>27839</v>
      </c>
      <c r="AB476" s="5">
        <v>239120</v>
      </c>
      <c r="AC476" t="s">
        <v>800</v>
      </c>
      <c r="AD476" s="17">
        <v>42846</v>
      </c>
      <c r="AE476" s="17">
        <v>43242</v>
      </c>
      <c r="AF476" s="17">
        <v>42846</v>
      </c>
      <c r="AG476" s="17">
        <v>44671</v>
      </c>
      <c r="AH476" s="17">
        <v>43373</v>
      </c>
      <c r="AI476" s="17"/>
      <c r="AJ476" s="5"/>
      <c r="AK476" s="17">
        <v>44671</v>
      </c>
      <c r="AL476" t="s">
        <v>836</v>
      </c>
      <c r="AM476" t="s">
        <v>631</v>
      </c>
      <c r="AN476" s="17">
        <v>43373</v>
      </c>
      <c r="AP476" t="s">
        <v>966</v>
      </c>
      <c r="AQ476" t="s">
        <v>970</v>
      </c>
      <c r="AR476" t="s">
        <v>28366</v>
      </c>
    </row>
    <row r="477" spans="2:44" ht="11" outlineLevel="1" x14ac:dyDescent="0.15">
      <c r="B477" t="s">
        <v>3716</v>
      </c>
      <c r="C477" t="s">
        <v>799</v>
      </c>
      <c r="D477" t="s">
        <v>799</v>
      </c>
      <c r="F477" t="s">
        <v>966</v>
      </c>
      <c r="H477" s="16">
        <v>1</v>
      </c>
      <c r="I477" t="s">
        <v>799</v>
      </c>
      <c r="J477" t="s">
        <v>2913</v>
      </c>
      <c r="K477" t="s">
        <v>2914</v>
      </c>
      <c r="L477" t="s">
        <v>27866</v>
      </c>
      <c r="M477" t="s">
        <v>740</v>
      </c>
      <c r="N477" t="s">
        <v>795</v>
      </c>
      <c r="O477" t="s">
        <v>825</v>
      </c>
      <c r="P477" t="s">
        <v>806</v>
      </c>
      <c r="Q477" t="s">
        <v>10430</v>
      </c>
      <c r="R477" t="s">
        <v>531</v>
      </c>
      <c r="S477" t="s">
        <v>636</v>
      </c>
      <c r="T477" s="16">
        <v>1</v>
      </c>
      <c r="U477" s="16">
        <v>0</v>
      </c>
      <c r="V477" s="16">
        <v>3</v>
      </c>
      <c r="W477" s="5">
        <v>239066.34</v>
      </c>
      <c r="X477" s="5">
        <v>239066.34</v>
      </c>
      <c r="Y477" s="5"/>
      <c r="Z477" s="7">
        <v>1</v>
      </c>
      <c r="AA477" t="s">
        <v>27839</v>
      </c>
      <c r="AB477" s="5">
        <v>239066.34</v>
      </c>
      <c r="AC477" t="s">
        <v>800</v>
      </c>
      <c r="AD477" s="17">
        <v>45546</v>
      </c>
      <c r="AE477" s="17">
        <v>45819</v>
      </c>
      <c r="AF477" s="17">
        <v>45544</v>
      </c>
      <c r="AG477" s="17">
        <v>45909</v>
      </c>
      <c r="AH477" s="17">
        <v>45909</v>
      </c>
      <c r="AI477" s="17"/>
      <c r="AJ477" s="5"/>
      <c r="AK477" s="17">
        <v>45909</v>
      </c>
      <c r="AL477" t="s">
        <v>811</v>
      </c>
      <c r="AM477" t="s">
        <v>599</v>
      </c>
      <c r="AN477" s="17"/>
      <c r="AP477" t="s">
        <v>966</v>
      </c>
      <c r="AQ477" t="s">
        <v>970</v>
      </c>
      <c r="AR477" t="s">
        <v>28367</v>
      </c>
    </row>
    <row r="478" spans="2:44" ht="11" outlineLevel="1" x14ac:dyDescent="0.15">
      <c r="B478" t="s">
        <v>3719</v>
      </c>
      <c r="C478" t="s">
        <v>799</v>
      </c>
      <c r="D478" t="s">
        <v>799</v>
      </c>
      <c r="F478" t="s">
        <v>966</v>
      </c>
      <c r="H478" s="16">
        <v>1</v>
      </c>
      <c r="I478" t="s">
        <v>799</v>
      </c>
      <c r="J478" t="s">
        <v>3720</v>
      </c>
      <c r="K478" t="s">
        <v>3721</v>
      </c>
      <c r="L478" t="s">
        <v>27861</v>
      </c>
      <c r="M478" t="s">
        <v>750</v>
      </c>
      <c r="N478" t="s">
        <v>887</v>
      </c>
      <c r="O478" t="s">
        <v>825</v>
      </c>
      <c r="P478" t="s">
        <v>859</v>
      </c>
      <c r="Q478" t="s">
        <v>10430</v>
      </c>
      <c r="R478" t="s">
        <v>531</v>
      </c>
      <c r="S478" t="s">
        <v>636</v>
      </c>
      <c r="T478" s="16">
        <v>1</v>
      </c>
      <c r="U478" s="16">
        <v>0</v>
      </c>
      <c r="V478" s="16">
        <v>1</v>
      </c>
      <c r="W478" s="5">
        <v>238895</v>
      </c>
      <c r="X478" s="5">
        <v>238895</v>
      </c>
      <c r="Y478" s="5"/>
      <c r="Z478" s="7">
        <v>1</v>
      </c>
      <c r="AA478" t="s">
        <v>27839</v>
      </c>
      <c r="AB478" s="5">
        <v>238895</v>
      </c>
      <c r="AC478" t="s">
        <v>800</v>
      </c>
      <c r="AD478" s="17">
        <v>42629</v>
      </c>
      <c r="AE478" s="17">
        <v>42629</v>
      </c>
      <c r="AF478" s="17">
        <v>42629</v>
      </c>
      <c r="AG478" s="17">
        <v>42656</v>
      </c>
      <c r="AH478" s="17">
        <v>42656</v>
      </c>
      <c r="AI478" s="17"/>
      <c r="AJ478" s="5"/>
      <c r="AK478" s="17">
        <v>42656</v>
      </c>
      <c r="AL478" t="s">
        <v>811</v>
      </c>
      <c r="AM478" t="s">
        <v>599</v>
      </c>
      <c r="AN478" s="17"/>
      <c r="AP478" t="s">
        <v>966</v>
      </c>
      <c r="AQ478" t="s">
        <v>970</v>
      </c>
      <c r="AR478" t="s">
        <v>28368</v>
      </c>
    </row>
    <row r="479" spans="2:44" ht="11" outlineLevel="1" x14ac:dyDescent="0.15">
      <c r="B479" t="s">
        <v>3727</v>
      </c>
      <c r="C479" t="s">
        <v>799</v>
      </c>
      <c r="D479" t="s">
        <v>799</v>
      </c>
      <c r="F479" t="s">
        <v>966</v>
      </c>
      <c r="H479" s="16">
        <v>1</v>
      </c>
      <c r="I479" t="s">
        <v>799</v>
      </c>
      <c r="J479" t="s">
        <v>669</v>
      </c>
      <c r="K479" t="s">
        <v>1498</v>
      </c>
      <c r="L479" t="s">
        <v>27933</v>
      </c>
      <c r="M479" t="s">
        <v>739</v>
      </c>
      <c r="N479" t="s">
        <v>795</v>
      </c>
      <c r="O479" t="s">
        <v>825</v>
      </c>
      <c r="P479" t="s">
        <v>816</v>
      </c>
      <c r="Q479" t="s">
        <v>10430</v>
      </c>
      <c r="R479" t="s">
        <v>531</v>
      </c>
      <c r="S479" t="s">
        <v>636</v>
      </c>
      <c r="T479" s="16">
        <v>1</v>
      </c>
      <c r="U479" s="16">
        <v>0</v>
      </c>
      <c r="V479" s="16">
        <v>5</v>
      </c>
      <c r="W479" s="5">
        <v>237615</v>
      </c>
      <c r="X479" s="5">
        <v>237615</v>
      </c>
      <c r="Y479" s="5"/>
      <c r="Z479" s="7">
        <v>1</v>
      </c>
      <c r="AA479" t="s">
        <v>27839</v>
      </c>
      <c r="AB479" s="5">
        <v>237615</v>
      </c>
      <c r="AC479" t="s">
        <v>800</v>
      </c>
      <c r="AD479" s="17">
        <v>42566</v>
      </c>
      <c r="AE479" s="17">
        <v>42863</v>
      </c>
      <c r="AF479" s="17">
        <v>42566</v>
      </c>
      <c r="AG479" s="17">
        <v>42704</v>
      </c>
      <c r="AH479" s="17">
        <v>42704</v>
      </c>
      <c r="AI479" s="17"/>
      <c r="AJ479" s="5"/>
      <c r="AK479" s="17">
        <v>42704</v>
      </c>
      <c r="AL479" t="s">
        <v>811</v>
      </c>
      <c r="AM479" t="s">
        <v>599</v>
      </c>
      <c r="AN479" s="17"/>
      <c r="AP479" t="s">
        <v>966</v>
      </c>
      <c r="AQ479" t="s">
        <v>970</v>
      </c>
      <c r="AR479" t="s">
        <v>28369</v>
      </c>
    </row>
    <row r="480" spans="2:44" ht="11" outlineLevel="1" x14ac:dyDescent="0.15">
      <c r="B480" t="s">
        <v>3730</v>
      </c>
      <c r="C480" t="s">
        <v>799</v>
      </c>
      <c r="D480" t="s">
        <v>799</v>
      </c>
      <c r="F480" t="s">
        <v>966</v>
      </c>
      <c r="H480" s="16">
        <v>1</v>
      </c>
      <c r="I480" t="s">
        <v>799</v>
      </c>
      <c r="J480" t="s">
        <v>2385</v>
      </c>
      <c r="K480" t="s">
        <v>2386</v>
      </c>
      <c r="L480" t="s">
        <v>27914</v>
      </c>
      <c r="M480" t="s">
        <v>750</v>
      </c>
      <c r="N480" t="s">
        <v>795</v>
      </c>
      <c r="O480" t="s">
        <v>825</v>
      </c>
      <c r="P480" t="s">
        <v>859</v>
      </c>
      <c r="Q480" t="s">
        <v>10430</v>
      </c>
      <c r="R480" t="s">
        <v>531</v>
      </c>
      <c r="S480" t="s">
        <v>636</v>
      </c>
      <c r="T480" s="16">
        <v>1</v>
      </c>
      <c r="U480" s="16">
        <v>0</v>
      </c>
      <c r="V480" s="16">
        <v>6</v>
      </c>
      <c r="W480" s="5">
        <v>236544.8</v>
      </c>
      <c r="X480" s="5">
        <v>236544.8</v>
      </c>
      <c r="Y480" s="5"/>
      <c r="Z480" s="7">
        <v>1</v>
      </c>
      <c r="AA480" t="s">
        <v>27839</v>
      </c>
      <c r="AB480" s="5">
        <v>236544.8</v>
      </c>
      <c r="AC480" t="s">
        <v>800</v>
      </c>
      <c r="AD480" s="17">
        <v>42922</v>
      </c>
      <c r="AE480" s="17">
        <v>43061</v>
      </c>
      <c r="AF480" s="17">
        <v>42922</v>
      </c>
      <c r="AG480" s="17">
        <v>43081</v>
      </c>
      <c r="AH480" s="17">
        <v>43081</v>
      </c>
      <c r="AI480" s="17"/>
      <c r="AJ480" s="5"/>
      <c r="AK480" s="17">
        <v>43081</v>
      </c>
      <c r="AL480" t="s">
        <v>811</v>
      </c>
      <c r="AM480" t="s">
        <v>599</v>
      </c>
      <c r="AN480" s="17"/>
      <c r="AP480" t="s">
        <v>966</v>
      </c>
      <c r="AQ480" t="s">
        <v>970</v>
      </c>
      <c r="AR480" t="s">
        <v>28370</v>
      </c>
    </row>
    <row r="481" spans="2:44" ht="11" outlineLevel="1" x14ac:dyDescent="0.15">
      <c r="B481" t="s">
        <v>3733</v>
      </c>
      <c r="C481" t="s">
        <v>799</v>
      </c>
      <c r="D481" t="s">
        <v>799</v>
      </c>
      <c r="F481" t="s">
        <v>966</v>
      </c>
      <c r="H481" s="16">
        <v>1</v>
      </c>
      <c r="I481" t="s">
        <v>799</v>
      </c>
      <c r="J481" t="s">
        <v>3272</v>
      </c>
      <c r="K481" t="s">
        <v>3273</v>
      </c>
      <c r="L481" t="s">
        <v>27902</v>
      </c>
      <c r="M481" t="s">
        <v>760</v>
      </c>
      <c r="N481" t="s">
        <v>795</v>
      </c>
      <c r="O481" t="s">
        <v>825</v>
      </c>
      <c r="P481" t="s">
        <v>850</v>
      </c>
      <c r="Q481" t="s">
        <v>10430</v>
      </c>
      <c r="R481" t="s">
        <v>531</v>
      </c>
      <c r="S481" t="s">
        <v>636</v>
      </c>
      <c r="T481" s="16">
        <v>1</v>
      </c>
      <c r="U481" s="16">
        <v>0</v>
      </c>
      <c r="V481" s="16">
        <v>2</v>
      </c>
      <c r="W481" s="5">
        <v>236108</v>
      </c>
      <c r="X481" s="5">
        <v>236108</v>
      </c>
      <c r="Y481" s="5"/>
      <c r="Z481" s="7">
        <v>1</v>
      </c>
      <c r="AA481" t="s">
        <v>27839</v>
      </c>
      <c r="AB481" s="5">
        <v>236108</v>
      </c>
      <c r="AC481" t="s">
        <v>800</v>
      </c>
      <c r="AD481" s="17">
        <v>44831</v>
      </c>
      <c r="AE481" s="17">
        <v>45008</v>
      </c>
      <c r="AF481" s="17">
        <v>44831</v>
      </c>
      <c r="AG481" s="17">
        <v>45072</v>
      </c>
      <c r="AH481" s="17">
        <v>45072</v>
      </c>
      <c r="AI481" s="17"/>
      <c r="AJ481" s="5"/>
      <c r="AK481" s="17">
        <v>45072</v>
      </c>
      <c r="AL481" t="s">
        <v>811</v>
      </c>
      <c r="AM481" t="s">
        <v>599</v>
      </c>
      <c r="AN481" s="17"/>
      <c r="AP481" t="s">
        <v>966</v>
      </c>
      <c r="AQ481" t="s">
        <v>970</v>
      </c>
      <c r="AR481" t="s">
        <v>28371</v>
      </c>
    </row>
    <row r="482" spans="2:44" ht="11" outlineLevel="1" x14ac:dyDescent="0.15">
      <c r="B482" t="s">
        <v>3742</v>
      </c>
      <c r="C482" t="s">
        <v>799</v>
      </c>
      <c r="D482" t="s">
        <v>799</v>
      </c>
      <c r="F482" t="s">
        <v>966</v>
      </c>
      <c r="H482" s="16">
        <v>1</v>
      </c>
      <c r="I482" t="s">
        <v>799</v>
      </c>
      <c r="J482" t="s">
        <v>3688</v>
      </c>
      <c r="K482" t="s">
        <v>3689</v>
      </c>
      <c r="L482" t="s">
        <v>28372</v>
      </c>
      <c r="M482" t="s">
        <v>738</v>
      </c>
      <c r="N482" t="s">
        <v>803</v>
      </c>
      <c r="O482" t="s">
        <v>825</v>
      </c>
      <c r="P482" t="s">
        <v>794</v>
      </c>
      <c r="Q482" t="s">
        <v>10430</v>
      </c>
      <c r="R482" t="s">
        <v>531</v>
      </c>
      <c r="S482" t="s">
        <v>636</v>
      </c>
      <c r="T482" s="16">
        <v>1</v>
      </c>
      <c r="U482" s="16">
        <v>0</v>
      </c>
      <c r="V482" s="16">
        <v>3</v>
      </c>
      <c r="W482" s="5">
        <v>235755.94</v>
      </c>
      <c r="X482" s="5">
        <v>235755.94</v>
      </c>
      <c r="Y482" s="5"/>
      <c r="Z482" s="7">
        <v>1</v>
      </c>
      <c r="AA482" t="s">
        <v>27839</v>
      </c>
      <c r="AB482" s="5">
        <v>235755.94</v>
      </c>
      <c r="AC482" t="s">
        <v>800</v>
      </c>
      <c r="AD482" s="17">
        <v>42270</v>
      </c>
      <c r="AE482" s="17">
        <v>42643</v>
      </c>
      <c r="AF482" s="17">
        <v>42268</v>
      </c>
      <c r="AG482" s="17">
        <v>42448</v>
      </c>
      <c r="AH482" s="17">
        <v>42448</v>
      </c>
      <c r="AI482" s="17"/>
      <c r="AJ482" s="5"/>
      <c r="AK482" s="17">
        <v>42448</v>
      </c>
      <c r="AL482" t="s">
        <v>811</v>
      </c>
      <c r="AM482" t="s">
        <v>599</v>
      </c>
      <c r="AN482" s="17"/>
      <c r="AP482" t="s">
        <v>966</v>
      </c>
      <c r="AQ482" t="s">
        <v>970</v>
      </c>
      <c r="AR482" t="s">
        <v>28373</v>
      </c>
    </row>
    <row r="483" spans="2:44" ht="11" outlineLevel="1" x14ac:dyDescent="0.15">
      <c r="B483" t="s">
        <v>3745</v>
      </c>
      <c r="C483" t="s">
        <v>799</v>
      </c>
      <c r="D483" t="s">
        <v>799</v>
      </c>
      <c r="F483" t="s">
        <v>966</v>
      </c>
      <c r="H483" s="16">
        <v>1</v>
      </c>
      <c r="I483" t="s">
        <v>799</v>
      </c>
      <c r="J483" t="s">
        <v>672</v>
      </c>
      <c r="K483" t="s">
        <v>1513</v>
      </c>
      <c r="L483" t="s">
        <v>27905</v>
      </c>
      <c r="M483" t="s">
        <v>750</v>
      </c>
      <c r="N483" t="s">
        <v>3640</v>
      </c>
      <c r="O483" t="s">
        <v>804</v>
      </c>
      <c r="P483" t="s">
        <v>859</v>
      </c>
      <c r="Q483" t="s">
        <v>10430</v>
      </c>
      <c r="R483" t="s">
        <v>531</v>
      </c>
      <c r="S483" t="s">
        <v>636</v>
      </c>
      <c r="T483" s="16">
        <v>1</v>
      </c>
      <c r="U483" s="16">
        <v>0</v>
      </c>
      <c r="V483" s="16">
        <v>2</v>
      </c>
      <c r="W483" s="5">
        <v>235669</v>
      </c>
      <c r="X483" s="5">
        <v>235669</v>
      </c>
      <c r="Y483" s="5"/>
      <c r="Z483" s="7">
        <v>1</v>
      </c>
      <c r="AA483" t="s">
        <v>27839</v>
      </c>
      <c r="AB483" s="5">
        <v>235669</v>
      </c>
      <c r="AC483" t="s">
        <v>800</v>
      </c>
      <c r="AD483" s="17">
        <v>45001</v>
      </c>
      <c r="AE483" s="17">
        <v>45498</v>
      </c>
      <c r="AF483" s="17">
        <v>45001</v>
      </c>
      <c r="AG483" s="17">
        <v>45688</v>
      </c>
      <c r="AH483" s="17">
        <v>46053</v>
      </c>
      <c r="AI483" s="17"/>
      <c r="AJ483" s="5"/>
      <c r="AK483" s="17">
        <v>45688</v>
      </c>
      <c r="AL483" t="s">
        <v>811</v>
      </c>
      <c r="AM483" t="s">
        <v>599</v>
      </c>
      <c r="AN483" s="17"/>
      <c r="AP483" t="s">
        <v>966</v>
      </c>
      <c r="AQ483" t="s">
        <v>970</v>
      </c>
      <c r="AR483" t="s">
        <v>28374</v>
      </c>
    </row>
    <row r="484" spans="2:44" ht="11" outlineLevel="1" x14ac:dyDescent="0.15">
      <c r="B484" t="s">
        <v>3752</v>
      </c>
      <c r="C484" t="s">
        <v>799</v>
      </c>
      <c r="D484" t="s">
        <v>799</v>
      </c>
      <c r="F484" t="s">
        <v>966</v>
      </c>
      <c r="H484" s="16">
        <v>1</v>
      </c>
      <c r="I484" t="s">
        <v>799</v>
      </c>
      <c r="J484" t="s">
        <v>634</v>
      </c>
      <c r="K484" t="s">
        <v>1670</v>
      </c>
      <c r="L484" t="s">
        <v>28005</v>
      </c>
      <c r="M484" t="s">
        <v>750</v>
      </c>
      <c r="N484" t="s">
        <v>795</v>
      </c>
      <c r="O484" t="s">
        <v>825</v>
      </c>
      <c r="P484" t="s">
        <v>859</v>
      </c>
      <c r="Q484" t="s">
        <v>10430</v>
      </c>
      <c r="R484" t="s">
        <v>531</v>
      </c>
      <c r="S484" t="s">
        <v>636</v>
      </c>
      <c r="T484" s="16">
        <v>1</v>
      </c>
      <c r="U484" s="16">
        <v>0</v>
      </c>
      <c r="V484" s="16">
        <v>3</v>
      </c>
      <c r="W484" s="5">
        <v>235566.57</v>
      </c>
      <c r="X484" s="5">
        <v>235566.57</v>
      </c>
      <c r="Y484" s="5"/>
      <c r="Z484" s="7">
        <v>1</v>
      </c>
      <c r="AA484" t="s">
        <v>27839</v>
      </c>
      <c r="AB484" s="5">
        <v>235566.57</v>
      </c>
      <c r="AC484" t="s">
        <v>800</v>
      </c>
      <c r="AD484" s="17">
        <v>44455</v>
      </c>
      <c r="AE484" s="17">
        <v>44707</v>
      </c>
      <c r="AF484" s="17">
        <v>44455</v>
      </c>
      <c r="AG484" s="17">
        <v>44673</v>
      </c>
      <c r="AH484" s="17">
        <v>44673</v>
      </c>
      <c r="AI484" s="17"/>
      <c r="AJ484" s="5"/>
      <c r="AK484" s="17">
        <v>44673</v>
      </c>
      <c r="AL484" t="s">
        <v>811</v>
      </c>
      <c r="AM484" t="s">
        <v>599</v>
      </c>
      <c r="AN484" s="17"/>
      <c r="AP484" t="s">
        <v>966</v>
      </c>
      <c r="AQ484" t="s">
        <v>970</v>
      </c>
      <c r="AR484" t="s">
        <v>28375</v>
      </c>
    </row>
    <row r="485" spans="2:44" ht="11" outlineLevel="1" x14ac:dyDescent="0.15">
      <c r="B485" t="s">
        <v>4747</v>
      </c>
      <c r="C485" t="s">
        <v>27838</v>
      </c>
      <c r="D485" t="s">
        <v>1599</v>
      </c>
      <c r="E485" t="s">
        <v>807</v>
      </c>
      <c r="F485" t="s">
        <v>10430</v>
      </c>
      <c r="H485" s="16">
        <v>1</v>
      </c>
      <c r="I485" t="s">
        <v>799</v>
      </c>
      <c r="J485" t="s">
        <v>3288</v>
      </c>
      <c r="K485" t="s">
        <v>3289</v>
      </c>
      <c r="L485" t="s">
        <v>28376</v>
      </c>
      <c r="M485" t="s">
        <v>737</v>
      </c>
      <c r="N485" t="s">
        <v>803</v>
      </c>
      <c r="O485" t="s">
        <v>796</v>
      </c>
      <c r="P485" t="s">
        <v>802</v>
      </c>
      <c r="Q485" t="s">
        <v>10430</v>
      </c>
      <c r="R485" t="s">
        <v>456</v>
      </c>
      <c r="S485" t="s">
        <v>598</v>
      </c>
      <c r="T485" s="16">
        <v>2</v>
      </c>
      <c r="U485" s="16">
        <v>2</v>
      </c>
      <c r="V485" s="16">
        <v>3</v>
      </c>
      <c r="W485" s="5">
        <v>234537.58</v>
      </c>
      <c r="X485" s="5">
        <v>234537.58</v>
      </c>
      <c r="Y485" s="5"/>
      <c r="Z485" s="7">
        <v>1</v>
      </c>
      <c r="AA485" t="s">
        <v>27839</v>
      </c>
      <c r="AB485" s="5">
        <v>234537.58</v>
      </c>
      <c r="AC485" t="s">
        <v>800</v>
      </c>
      <c r="AD485" s="17">
        <v>42600</v>
      </c>
      <c r="AE485" s="17">
        <v>43210</v>
      </c>
      <c r="AF485" s="17">
        <v>42600</v>
      </c>
      <c r="AG485" s="17">
        <v>43391</v>
      </c>
      <c r="AH485" s="17">
        <v>43391</v>
      </c>
      <c r="AI485" s="17"/>
      <c r="AJ485" s="5"/>
      <c r="AK485" s="17">
        <v>43391</v>
      </c>
      <c r="AL485" t="s">
        <v>28341</v>
      </c>
      <c r="AM485" t="s">
        <v>631</v>
      </c>
      <c r="AN485" s="17">
        <v>43391</v>
      </c>
      <c r="AP485" t="s">
        <v>966</v>
      </c>
      <c r="AQ485" t="s">
        <v>970</v>
      </c>
      <c r="AR485" t="s">
        <v>28377</v>
      </c>
    </row>
    <row r="486" spans="2:44" ht="11" outlineLevel="1" x14ac:dyDescent="0.15">
      <c r="B486" t="s">
        <v>3761</v>
      </c>
      <c r="C486" t="s">
        <v>799</v>
      </c>
      <c r="D486" t="s">
        <v>799</v>
      </c>
      <c r="F486" t="s">
        <v>966</v>
      </c>
      <c r="H486" s="16">
        <v>1</v>
      </c>
      <c r="I486" t="s">
        <v>799</v>
      </c>
      <c r="J486" t="s">
        <v>685</v>
      </c>
      <c r="K486" t="s">
        <v>2058</v>
      </c>
      <c r="L486" t="s">
        <v>27914</v>
      </c>
      <c r="M486" t="s">
        <v>740</v>
      </c>
      <c r="N486" t="s">
        <v>795</v>
      </c>
      <c r="O486" t="s">
        <v>825</v>
      </c>
      <c r="P486" t="s">
        <v>806</v>
      </c>
      <c r="Q486" t="s">
        <v>10430</v>
      </c>
      <c r="R486" t="s">
        <v>531</v>
      </c>
      <c r="S486" t="s">
        <v>636</v>
      </c>
      <c r="T486" s="16">
        <v>1</v>
      </c>
      <c r="U486" s="16">
        <v>0</v>
      </c>
      <c r="V486" s="16">
        <v>8</v>
      </c>
      <c r="W486" s="5">
        <v>234253</v>
      </c>
      <c r="X486" s="5">
        <v>234253</v>
      </c>
      <c r="Y486" s="5"/>
      <c r="Z486" s="7">
        <v>1</v>
      </c>
      <c r="AA486" t="s">
        <v>27839</v>
      </c>
      <c r="AB486" s="5">
        <v>234253</v>
      </c>
      <c r="AC486" t="s">
        <v>800</v>
      </c>
      <c r="AD486" s="17">
        <v>44270</v>
      </c>
      <c r="AE486" s="17">
        <v>44602</v>
      </c>
      <c r="AF486" s="17">
        <v>44270</v>
      </c>
      <c r="AG486" s="17">
        <v>44427</v>
      </c>
      <c r="AH486" s="17">
        <v>44427</v>
      </c>
      <c r="AI486" s="17"/>
      <c r="AJ486" s="5"/>
      <c r="AK486" s="17">
        <v>44427</v>
      </c>
      <c r="AL486" t="s">
        <v>811</v>
      </c>
      <c r="AM486" t="s">
        <v>599</v>
      </c>
      <c r="AN486" s="17"/>
      <c r="AP486" t="s">
        <v>966</v>
      </c>
      <c r="AQ486" t="s">
        <v>970</v>
      </c>
      <c r="AR486" t="s">
        <v>28378</v>
      </c>
    </row>
    <row r="487" spans="2:44" ht="11" outlineLevel="1" x14ac:dyDescent="0.15">
      <c r="B487" t="s">
        <v>3764</v>
      </c>
      <c r="C487" t="s">
        <v>799</v>
      </c>
      <c r="D487" t="s">
        <v>799</v>
      </c>
      <c r="F487" t="s">
        <v>966</v>
      </c>
      <c r="H487" s="16">
        <v>1</v>
      </c>
      <c r="I487" t="s">
        <v>799</v>
      </c>
      <c r="J487" t="s">
        <v>2712</v>
      </c>
      <c r="K487" t="s">
        <v>2713</v>
      </c>
      <c r="L487" t="s">
        <v>27952</v>
      </c>
      <c r="M487" t="s">
        <v>748</v>
      </c>
      <c r="N487" t="s">
        <v>795</v>
      </c>
      <c r="O487" t="s">
        <v>804</v>
      </c>
      <c r="P487" t="s">
        <v>806</v>
      </c>
      <c r="Q487" t="s">
        <v>10430</v>
      </c>
      <c r="R487" t="s">
        <v>531</v>
      </c>
      <c r="S487" t="s">
        <v>636</v>
      </c>
      <c r="T487" s="16">
        <v>1</v>
      </c>
      <c r="U487" s="16">
        <v>0</v>
      </c>
      <c r="V487" s="16">
        <v>1</v>
      </c>
      <c r="W487" s="5">
        <v>233945</v>
      </c>
      <c r="X487" s="5">
        <v>233945</v>
      </c>
      <c r="Y487" s="5"/>
      <c r="Z487" s="7">
        <v>1</v>
      </c>
      <c r="AA487" t="s">
        <v>27839</v>
      </c>
      <c r="AB487" s="5">
        <v>233945</v>
      </c>
      <c r="AC487" t="s">
        <v>800</v>
      </c>
      <c r="AD487" s="17">
        <v>45246</v>
      </c>
      <c r="AE487" s="17">
        <v>45246</v>
      </c>
      <c r="AF487" s="17">
        <v>45254</v>
      </c>
      <c r="AG487" s="17">
        <v>45429</v>
      </c>
      <c r="AH487" s="17">
        <v>45429</v>
      </c>
      <c r="AI487" s="17"/>
      <c r="AJ487" s="5"/>
      <c r="AK487" s="17">
        <v>45429</v>
      </c>
      <c r="AL487" t="s">
        <v>811</v>
      </c>
      <c r="AM487" t="s">
        <v>599</v>
      </c>
      <c r="AN487" s="17"/>
      <c r="AP487" t="s">
        <v>966</v>
      </c>
      <c r="AQ487" t="s">
        <v>970</v>
      </c>
      <c r="AR487" t="s">
        <v>28379</v>
      </c>
    </row>
    <row r="488" spans="2:44" ht="11" outlineLevel="1" x14ac:dyDescent="0.15">
      <c r="B488" t="s">
        <v>3776</v>
      </c>
      <c r="C488" t="s">
        <v>799</v>
      </c>
      <c r="D488" t="s">
        <v>799</v>
      </c>
      <c r="F488" t="s">
        <v>966</v>
      </c>
      <c r="H488" s="16">
        <v>1</v>
      </c>
      <c r="I488" t="s">
        <v>799</v>
      </c>
      <c r="J488" t="s">
        <v>614</v>
      </c>
      <c r="K488" t="s">
        <v>1600</v>
      </c>
      <c r="L488" t="s">
        <v>27999</v>
      </c>
      <c r="M488" t="s">
        <v>738</v>
      </c>
      <c r="N488" t="s">
        <v>795</v>
      </c>
      <c r="O488" t="s">
        <v>825</v>
      </c>
      <c r="P488" t="s">
        <v>794</v>
      </c>
      <c r="Q488" t="s">
        <v>10430</v>
      </c>
      <c r="R488" t="s">
        <v>645</v>
      </c>
      <c r="S488" t="s">
        <v>636</v>
      </c>
      <c r="T488" s="16">
        <v>1</v>
      </c>
      <c r="U488" s="16">
        <v>0</v>
      </c>
      <c r="V488" s="16">
        <v>3</v>
      </c>
      <c r="W488" s="5">
        <v>233100</v>
      </c>
      <c r="X488" s="5">
        <v>233100</v>
      </c>
      <c r="Y488" s="5"/>
      <c r="Z488" s="7">
        <v>1</v>
      </c>
      <c r="AA488" t="s">
        <v>27839</v>
      </c>
      <c r="AB488" s="5">
        <v>233100</v>
      </c>
      <c r="AC488" t="s">
        <v>800</v>
      </c>
      <c r="AD488" s="17">
        <v>43342</v>
      </c>
      <c r="AE488" s="17">
        <v>43493</v>
      </c>
      <c r="AF488" s="17">
        <v>43342</v>
      </c>
      <c r="AG488" s="17">
        <v>43574</v>
      </c>
      <c r="AH488" s="17">
        <v>43574</v>
      </c>
      <c r="AI488" s="17"/>
      <c r="AJ488" s="5"/>
      <c r="AK488" s="17">
        <v>43574</v>
      </c>
      <c r="AL488" t="s">
        <v>811</v>
      </c>
      <c r="AM488" t="s">
        <v>599</v>
      </c>
      <c r="AN488" s="17"/>
      <c r="AP488" t="s">
        <v>966</v>
      </c>
      <c r="AQ488" t="s">
        <v>970</v>
      </c>
      <c r="AR488" t="s">
        <v>28380</v>
      </c>
    </row>
    <row r="489" spans="2:44" ht="11" outlineLevel="1" x14ac:dyDescent="0.15">
      <c r="B489" t="s">
        <v>3779</v>
      </c>
      <c r="C489" t="s">
        <v>799</v>
      </c>
      <c r="D489" t="s">
        <v>799</v>
      </c>
      <c r="F489" t="s">
        <v>966</v>
      </c>
      <c r="H489" s="16">
        <v>1</v>
      </c>
      <c r="I489" t="s">
        <v>799</v>
      </c>
      <c r="J489" t="s">
        <v>2712</v>
      </c>
      <c r="K489" t="s">
        <v>2713</v>
      </c>
      <c r="L489" t="s">
        <v>27933</v>
      </c>
      <c r="M489" t="s">
        <v>746</v>
      </c>
      <c r="N489" t="s">
        <v>795</v>
      </c>
      <c r="O489" t="s">
        <v>825</v>
      </c>
      <c r="P489" t="s">
        <v>806</v>
      </c>
      <c r="Q489" t="s">
        <v>10430</v>
      </c>
      <c r="R489" t="s">
        <v>531</v>
      </c>
      <c r="S489" t="s">
        <v>636</v>
      </c>
      <c r="T489" s="16">
        <v>1</v>
      </c>
      <c r="U489" s="16">
        <v>0</v>
      </c>
      <c r="V489" s="16">
        <v>1</v>
      </c>
      <c r="W489" s="5">
        <v>232275</v>
      </c>
      <c r="X489" s="5">
        <v>232275</v>
      </c>
      <c r="Y489" s="5"/>
      <c r="Z489" s="7">
        <v>1</v>
      </c>
      <c r="AA489" t="s">
        <v>27839</v>
      </c>
      <c r="AB489" s="5">
        <v>232275</v>
      </c>
      <c r="AC489" t="s">
        <v>800</v>
      </c>
      <c r="AD489" s="17">
        <v>43675</v>
      </c>
      <c r="AE489" s="17">
        <v>43675</v>
      </c>
      <c r="AF489" s="17">
        <v>43675</v>
      </c>
      <c r="AG489" s="17">
        <v>43840</v>
      </c>
      <c r="AH489" s="17">
        <v>43840</v>
      </c>
      <c r="AI489" s="17"/>
      <c r="AJ489" s="5"/>
      <c r="AK489" s="17">
        <v>43840</v>
      </c>
      <c r="AL489" t="s">
        <v>811</v>
      </c>
      <c r="AM489" t="s">
        <v>599</v>
      </c>
      <c r="AN489" s="17"/>
      <c r="AP489" t="s">
        <v>966</v>
      </c>
      <c r="AQ489" t="s">
        <v>970</v>
      </c>
      <c r="AR489" t="s">
        <v>28381</v>
      </c>
    </row>
    <row r="490" spans="2:44" ht="11" outlineLevel="1" x14ac:dyDescent="0.15">
      <c r="B490" t="s">
        <v>3785</v>
      </c>
      <c r="C490" t="s">
        <v>799</v>
      </c>
      <c r="D490" t="s">
        <v>799</v>
      </c>
      <c r="F490" t="s">
        <v>966</v>
      </c>
      <c r="H490" s="16">
        <v>1</v>
      </c>
      <c r="I490" t="s">
        <v>799</v>
      </c>
      <c r="J490" t="s">
        <v>623</v>
      </c>
      <c r="K490" t="s">
        <v>2397</v>
      </c>
      <c r="L490" t="s">
        <v>27959</v>
      </c>
      <c r="M490" t="s">
        <v>737</v>
      </c>
      <c r="N490" t="s">
        <v>803</v>
      </c>
      <c r="O490" t="s">
        <v>825</v>
      </c>
      <c r="P490" t="s">
        <v>802</v>
      </c>
      <c r="Q490" t="s">
        <v>10430</v>
      </c>
      <c r="R490" t="s">
        <v>531</v>
      </c>
      <c r="S490" t="s">
        <v>636</v>
      </c>
      <c r="T490" s="16">
        <v>1</v>
      </c>
      <c r="U490" s="16">
        <v>0</v>
      </c>
      <c r="V490" s="16">
        <v>2</v>
      </c>
      <c r="W490" s="5">
        <v>231175</v>
      </c>
      <c r="X490" s="5">
        <v>231175</v>
      </c>
      <c r="Y490" s="5"/>
      <c r="Z490" s="7">
        <v>1</v>
      </c>
      <c r="AA490" t="s">
        <v>27839</v>
      </c>
      <c r="AB490" s="5">
        <v>231175</v>
      </c>
      <c r="AC490" t="s">
        <v>800</v>
      </c>
      <c r="AD490" s="17">
        <v>42275</v>
      </c>
      <c r="AE490" s="17">
        <v>42290</v>
      </c>
      <c r="AF490" s="17">
        <v>42275</v>
      </c>
      <c r="AG490" s="17">
        <v>42416</v>
      </c>
      <c r="AH490" s="17">
        <v>42416</v>
      </c>
      <c r="AI490" s="17"/>
      <c r="AJ490" s="5"/>
      <c r="AK490" s="17">
        <v>42416</v>
      </c>
      <c r="AL490" t="s">
        <v>811</v>
      </c>
      <c r="AM490" t="s">
        <v>599</v>
      </c>
      <c r="AN490" s="17"/>
      <c r="AP490" t="s">
        <v>966</v>
      </c>
      <c r="AQ490" t="s">
        <v>970</v>
      </c>
      <c r="AR490" t="s">
        <v>28382</v>
      </c>
    </row>
    <row r="491" spans="2:44" ht="11" outlineLevel="1" x14ac:dyDescent="0.15">
      <c r="B491" t="s">
        <v>3788</v>
      </c>
      <c r="C491" t="s">
        <v>799</v>
      </c>
      <c r="D491" t="s">
        <v>799</v>
      </c>
      <c r="F491" t="s">
        <v>966</v>
      </c>
      <c r="H491" s="16">
        <v>1</v>
      </c>
      <c r="I491" t="s">
        <v>799</v>
      </c>
      <c r="J491" t="s">
        <v>2759</v>
      </c>
      <c r="K491" t="s">
        <v>2760</v>
      </c>
      <c r="L491" t="s">
        <v>27841</v>
      </c>
      <c r="M491" t="s">
        <v>750</v>
      </c>
      <c r="N491" t="s">
        <v>795</v>
      </c>
      <c r="O491" t="s">
        <v>825</v>
      </c>
      <c r="P491" t="s">
        <v>859</v>
      </c>
      <c r="Q491" t="s">
        <v>10430</v>
      </c>
      <c r="R491" t="s">
        <v>531</v>
      </c>
      <c r="S491" t="s">
        <v>636</v>
      </c>
      <c r="T491" s="16">
        <v>1</v>
      </c>
      <c r="U491" s="16">
        <v>0</v>
      </c>
      <c r="V491" s="16">
        <v>1</v>
      </c>
      <c r="W491" s="5">
        <v>230500</v>
      </c>
      <c r="X491" s="5">
        <v>230500</v>
      </c>
      <c r="Y491" s="5"/>
      <c r="Z491" s="7">
        <v>1</v>
      </c>
      <c r="AA491" t="s">
        <v>27839</v>
      </c>
      <c r="AB491" s="5">
        <v>230500</v>
      </c>
      <c r="AC491" t="s">
        <v>800</v>
      </c>
      <c r="AD491" s="17">
        <v>42604</v>
      </c>
      <c r="AE491" s="17">
        <v>42604</v>
      </c>
      <c r="AF491" s="17">
        <v>42604</v>
      </c>
      <c r="AG491" s="17">
        <v>42705</v>
      </c>
      <c r="AH491" s="17">
        <v>42705</v>
      </c>
      <c r="AI491" s="17"/>
      <c r="AJ491" s="5"/>
      <c r="AK491" s="17">
        <v>42705</v>
      </c>
      <c r="AL491" t="s">
        <v>811</v>
      </c>
      <c r="AM491" t="s">
        <v>599</v>
      </c>
      <c r="AN491" s="17"/>
      <c r="AP491" t="s">
        <v>966</v>
      </c>
      <c r="AQ491" t="s">
        <v>970</v>
      </c>
      <c r="AR491" t="s">
        <v>28383</v>
      </c>
    </row>
    <row r="492" spans="2:44" ht="11" outlineLevel="1" x14ac:dyDescent="0.15">
      <c r="B492" t="s">
        <v>3791</v>
      </c>
      <c r="C492" t="s">
        <v>799</v>
      </c>
      <c r="D492" t="s">
        <v>799</v>
      </c>
      <c r="F492" t="s">
        <v>966</v>
      </c>
      <c r="H492" s="16">
        <v>1</v>
      </c>
      <c r="I492" t="s">
        <v>799</v>
      </c>
      <c r="J492" t="s">
        <v>601</v>
      </c>
      <c r="K492" t="s">
        <v>1022</v>
      </c>
      <c r="L492" t="s">
        <v>27848</v>
      </c>
      <c r="M492" t="s">
        <v>739</v>
      </c>
      <c r="N492" t="s">
        <v>795</v>
      </c>
      <c r="O492" t="s">
        <v>825</v>
      </c>
      <c r="P492" t="s">
        <v>816</v>
      </c>
      <c r="Q492" t="s">
        <v>10430</v>
      </c>
      <c r="R492" t="s">
        <v>456</v>
      </c>
      <c r="S492" t="s">
        <v>598</v>
      </c>
      <c r="T492" s="16">
        <v>1</v>
      </c>
      <c r="U492" s="16">
        <v>0</v>
      </c>
      <c r="V492" s="16">
        <v>5</v>
      </c>
      <c r="W492" s="5">
        <v>230228.5</v>
      </c>
      <c r="X492" s="5">
        <v>230228.5</v>
      </c>
      <c r="Y492" s="5"/>
      <c r="Z492" s="7">
        <v>1</v>
      </c>
      <c r="AA492" t="s">
        <v>27839</v>
      </c>
      <c r="AB492" s="5">
        <v>230228.5</v>
      </c>
      <c r="AC492" t="s">
        <v>800</v>
      </c>
      <c r="AD492" s="17">
        <v>42270</v>
      </c>
      <c r="AE492" s="17">
        <v>42852</v>
      </c>
      <c r="AF492" s="17">
        <v>42270</v>
      </c>
      <c r="AG492" s="17">
        <v>42735</v>
      </c>
      <c r="AH492" s="17">
        <v>42735</v>
      </c>
      <c r="AI492" s="17"/>
      <c r="AJ492" s="5"/>
      <c r="AK492" s="17">
        <v>42735</v>
      </c>
      <c r="AL492" t="s">
        <v>811</v>
      </c>
      <c r="AM492" t="s">
        <v>599</v>
      </c>
      <c r="AN492" s="17"/>
      <c r="AP492" t="s">
        <v>966</v>
      </c>
      <c r="AQ492" t="s">
        <v>970</v>
      </c>
      <c r="AR492" t="s">
        <v>28384</v>
      </c>
    </row>
    <row r="493" spans="2:44" ht="11" outlineLevel="1" x14ac:dyDescent="0.15">
      <c r="B493" t="s">
        <v>3794</v>
      </c>
      <c r="C493" t="s">
        <v>799</v>
      </c>
      <c r="D493" t="s">
        <v>799</v>
      </c>
      <c r="F493" t="s">
        <v>966</v>
      </c>
      <c r="H493" s="16">
        <v>1</v>
      </c>
      <c r="I493" t="s">
        <v>799</v>
      </c>
      <c r="J493" t="s">
        <v>690</v>
      </c>
      <c r="K493" t="s">
        <v>1800</v>
      </c>
      <c r="L493" t="s">
        <v>27861</v>
      </c>
      <c r="M493" t="s">
        <v>748</v>
      </c>
      <c r="N493" t="s">
        <v>795</v>
      </c>
      <c r="O493" t="s">
        <v>827</v>
      </c>
      <c r="P493" t="s">
        <v>806</v>
      </c>
      <c r="Q493" t="s">
        <v>10430</v>
      </c>
      <c r="R493" t="s">
        <v>531</v>
      </c>
      <c r="S493" t="s">
        <v>636</v>
      </c>
      <c r="T493" s="16">
        <v>1</v>
      </c>
      <c r="U493" s="16">
        <v>0</v>
      </c>
      <c r="V493" s="16">
        <v>4</v>
      </c>
      <c r="W493" s="5">
        <v>229658.39</v>
      </c>
      <c r="X493" s="5">
        <v>229658.39</v>
      </c>
      <c r="Y493" s="5"/>
      <c r="Z493" s="7">
        <v>1</v>
      </c>
      <c r="AA493" t="s">
        <v>27839</v>
      </c>
      <c r="AB493" s="5">
        <v>229658.39</v>
      </c>
      <c r="AC493" t="s">
        <v>800</v>
      </c>
      <c r="AD493" s="17">
        <v>44186</v>
      </c>
      <c r="AE493" s="17">
        <v>44718</v>
      </c>
      <c r="AF493" s="17">
        <v>44186</v>
      </c>
      <c r="AG493" s="17">
        <v>44923</v>
      </c>
      <c r="AH493" s="17">
        <v>44923</v>
      </c>
      <c r="AI493" s="17"/>
      <c r="AJ493" s="5"/>
      <c r="AK493" s="17">
        <v>44923</v>
      </c>
      <c r="AL493" t="s">
        <v>811</v>
      </c>
      <c r="AM493" t="s">
        <v>599</v>
      </c>
      <c r="AN493" s="17"/>
      <c r="AP493" t="s">
        <v>966</v>
      </c>
      <c r="AQ493" t="s">
        <v>970</v>
      </c>
      <c r="AR493" t="s">
        <v>28385</v>
      </c>
    </row>
    <row r="494" spans="2:44" ht="11" outlineLevel="1" x14ac:dyDescent="0.15">
      <c r="B494" t="s">
        <v>3802</v>
      </c>
      <c r="C494" t="s">
        <v>799</v>
      </c>
      <c r="D494" t="s">
        <v>799</v>
      </c>
      <c r="F494" t="s">
        <v>966</v>
      </c>
      <c r="H494" s="16">
        <v>1</v>
      </c>
      <c r="I494" t="s">
        <v>799</v>
      </c>
      <c r="J494" t="s">
        <v>3803</v>
      </c>
      <c r="K494" t="s">
        <v>3804</v>
      </c>
      <c r="L494" t="s">
        <v>28077</v>
      </c>
      <c r="M494" t="s">
        <v>748</v>
      </c>
      <c r="N494" t="s">
        <v>795</v>
      </c>
      <c r="O494" t="s">
        <v>826</v>
      </c>
      <c r="P494" t="s">
        <v>806</v>
      </c>
      <c r="Q494" t="s">
        <v>10430</v>
      </c>
      <c r="R494" t="s">
        <v>531</v>
      </c>
      <c r="S494" t="s">
        <v>636</v>
      </c>
      <c r="T494" s="16">
        <v>1</v>
      </c>
      <c r="U494" s="16">
        <v>0</v>
      </c>
      <c r="V494" s="16">
        <v>6</v>
      </c>
      <c r="W494" s="5">
        <v>228225.85</v>
      </c>
      <c r="X494" s="5">
        <v>228225.85</v>
      </c>
      <c r="Y494" s="5"/>
      <c r="Z494" s="7">
        <v>1</v>
      </c>
      <c r="AA494" t="s">
        <v>27839</v>
      </c>
      <c r="AB494" s="5">
        <v>228225.85</v>
      </c>
      <c r="AC494" t="s">
        <v>800</v>
      </c>
      <c r="AD494" s="17">
        <v>42195</v>
      </c>
      <c r="AE494" s="17">
        <v>42261</v>
      </c>
      <c r="AF494" s="17">
        <v>42195</v>
      </c>
      <c r="AG494" s="17">
        <v>42277</v>
      </c>
      <c r="AH494" s="17">
        <v>42277</v>
      </c>
      <c r="AI494" s="17"/>
      <c r="AJ494" s="5"/>
      <c r="AK494" s="17">
        <v>42277</v>
      </c>
      <c r="AL494" t="s">
        <v>811</v>
      </c>
      <c r="AM494" t="s">
        <v>599</v>
      </c>
      <c r="AN494" s="17"/>
      <c r="AP494" t="s">
        <v>966</v>
      </c>
      <c r="AQ494" t="s">
        <v>970</v>
      </c>
      <c r="AR494" t="s">
        <v>28386</v>
      </c>
    </row>
    <row r="495" spans="2:44" ht="11" outlineLevel="1" x14ac:dyDescent="0.15">
      <c r="B495" t="s">
        <v>3807</v>
      </c>
      <c r="C495" t="s">
        <v>799</v>
      </c>
      <c r="D495" t="s">
        <v>799</v>
      </c>
      <c r="F495" t="s">
        <v>966</v>
      </c>
      <c r="H495" s="16">
        <v>1</v>
      </c>
      <c r="I495" t="s">
        <v>799</v>
      </c>
      <c r="J495" t="s">
        <v>694</v>
      </c>
      <c r="K495" t="s">
        <v>1832</v>
      </c>
      <c r="L495" t="s">
        <v>27866</v>
      </c>
      <c r="M495" t="s">
        <v>750</v>
      </c>
      <c r="N495" t="s">
        <v>803</v>
      </c>
      <c r="O495" t="s">
        <v>796</v>
      </c>
      <c r="P495" t="s">
        <v>859</v>
      </c>
      <c r="Q495" t="s">
        <v>10430</v>
      </c>
      <c r="R495" t="s">
        <v>531</v>
      </c>
      <c r="S495" t="s">
        <v>636</v>
      </c>
      <c r="T495" s="16">
        <v>1</v>
      </c>
      <c r="U495" s="16">
        <v>0</v>
      </c>
      <c r="V495" s="16">
        <v>3</v>
      </c>
      <c r="W495" s="5">
        <v>228213</v>
      </c>
      <c r="X495" s="5">
        <v>228213</v>
      </c>
      <c r="Y495" s="5"/>
      <c r="Z495" s="7">
        <v>1</v>
      </c>
      <c r="AA495" t="s">
        <v>27839</v>
      </c>
      <c r="AB495" s="5">
        <v>228213</v>
      </c>
      <c r="AC495" t="s">
        <v>800</v>
      </c>
      <c r="AD495" s="17">
        <v>42643</v>
      </c>
      <c r="AE495" s="17">
        <v>42793</v>
      </c>
      <c r="AF495" s="17">
        <v>42643</v>
      </c>
      <c r="AG495" s="17">
        <v>42772</v>
      </c>
      <c r="AH495" s="17">
        <v>42772</v>
      </c>
      <c r="AI495" s="17"/>
      <c r="AJ495" s="5"/>
      <c r="AK495" s="17">
        <v>42772</v>
      </c>
      <c r="AL495" t="s">
        <v>811</v>
      </c>
      <c r="AM495" t="s">
        <v>599</v>
      </c>
      <c r="AN495" s="17"/>
      <c r="AP495" t="s">
        <v>966</v>
      </c>
      <c r="AQ495" t="s">
        <v>970</v>
      </c>
      <c r="AR495" t="s">
        <v>28387</v>
      </c>
    </row>
    <row r="496" spans="2:44" ht="11" outlineLevel="1" x14ac:dyDescent="0.15">
      <c r="B496" t="s">
        <v>3811</v>
      </c>
      <c r="C496" t="s">
        <v>799</v>
      </c>
      <c r="D496" t="s">
        <v>799</v>
      </c>
      <c r="F496" t="s">
        <v>966</v>
      </c>
      <c r="H496" s="16">
        <v>1</v>
      </c>
      <c r="I496" t="s">
        <v>799</v>
      </c>
      <c r="J496" t="s">
        <v>690</v>
      </c>
      <c r="K496" t="s">
        <v>1800</v>
      </c>
      <c r="L496" t="s">
        <v>27866</v>
      </c>
      <c r="M496" t="s">
        <v>744</v>
      </c>
      <c r="N496" t="s">
        <v>795</v>
      </c>
      <c r="O496" t="s">
        <v>826</v>
      </c>
      <c r="P496" t="s">
        <v>806</v>
      </c>
      <c r="Q496" t="s">
        <v>10430</v>
      </c>
      <c r="R496" t="s">
        <v>531</v>
      </c>
      <c r="S496" t="s">
        <v>636</v>
      </c>
      <c r="T496" s="16">
        <v>1</v>
      </c>
      <c r="U496" s="16">
        <v>0</v>
      </c>
      <c r="V496" s="16">
        <v>1</v>
      </c>
      <c r="W496" s="5">
        <v>228056.01</v>
      </c>
      <c r="X496" s="5">
        <v>228056.01</v>
      </c>
      <c r="Y496" s="5"/>
      <c r="Z496" s="7">
        <v>1</v>
      </c>
      <c r="AA496" t="s">
        <v>27839</v>
      </c>
      <c r="AB496" s="5">
        <v>228056.01</v>
      </c>
      <c r="AC496" t="s">
        <v>800</v>
      </c>
      <c r="AD496" s="17">
        <v>45852</v>
      </c>
      <c r="AE496" s="17">
        <v>45852</v>
      </c>
      <c r="AF496" s="17">
        <v>45852</v>
      </c>
      <c r="AG496" s="17">
        <v>45989</v>
      </c>
      <c r="AH496" s="17">
        <v>45989</v>
      </c>
      <c r="AI496" s="17"/>
      <c r="AJ496" s="5"/>
      <c r="AK496" s="17">
        <v>45989</v>
      </c>
      <c r="AL496" t="s">
        <v>811</v>
      </c>
      <c r="AM496" t="s">
        <v>599</v>
      </c>
      <c r="AN496" s="17"/>
      <c r="AP496" t="s">
        <v>966</v>
      </c>
      <c r="AQ496" t="s">
        <v>970</v>
      </c>
      <c r="AR496" t="s">
        <v>28388</v>
      </c>
    </row>
    <row r="497" spans="2:44" ht="11" outlineLevel="1" x14ac:dyDescent="0.15">
      <c r="B497" t="s">
        <v>3814</v>
      </c>
      <c r="C497" t="s">
        <v>799</v>
      </c>
      <c r="D497" t="s">
        <v>799</v>
      </c>
      <c r="F497" t="s">
        <v>966</v>
      </c>
      <c r="H497" s="16">
        <v>1</v>
      </c>
      <c r="I497" t="s">
        <v>799</v>
      </c>
      <c r="J497" t="s">
        <v>3815</v>
      </c>
      <c r="K497" t="s">
        <v>3816</v>
      </c>
      <c r="L497" t="s">
        <v>28005</v>
      </c>
      <c r="M497" t="s">
        <v>743</v>
      </c>
      <c r="N497" t="s">
        <v>803</v>
      </c>
      <c r="O497" t="s">
        <v>825</v>
      </c>
      <c r="P497" t="s">
        <v>821</v>
      </c>
      <c r="Q497" t="s">
        <v>10430</v>
      </c>
      <c r="R497" t="s">
        <v>531</v>
      </c>
      <c r="S497" t="s">
        <v>636</v>
      </c>
      <c r="T497" s="16">
        <v>1</v>
      </c>
      <c r="U497" s="16">
        <v>0</v>
      </c>
      <c r="V497" s="16">
        <v>1</v>
      </c>
      <c r="W497" s="5">
        <v>228000</v>
      </c>
      <c r="X497" s="5">
        <v>228000</v>
      </c>
      <c r="Y497" s="5"/>
      <c r="Z497" s="7">
        <v>1</v>
      </c>
      <c r="AA497" t="s">
        <v>27839</v>
      </c>
      <c r="AB497" s="5">
        <v>228000</v>
      </c>
      <c r="AC497" t="s">
        <v>800</v>
      </c>
      <c r="AD497" s="17">
        <v>42174</v>
      </c>
      <c r="AE497" s="17">
        <v>42174</v>
      </c>
      <c r="AF497" s="17">
        <v>42174</v>
      </c>
      <c r="AG497" s="17">
        <v>42275</v>
      </c>
      <c r="AH497" s="17">
        <v>42275</v>
      </c>
      <c r="AI497" s="17"/>
      <c r="AJ497" s="5"/>
      <c r="AK497" s="17">
        <v>42275</v>
      </c>
      <c r="AL497" t="s">
        <v>811</v>
      </c>
      <c r="AM497" t="s">
        <v>599</v>
      </c>
      <c r="AN497" s="17"/>
      <c r="AP497" t="s">
        <v>966</v>
      </c>
      <c r="AQ497" t="s">
        <v>970</v>
      </c>
      <c r="AR497" t="s">
        <v>28389</v>
      </c>
    </row>
    <row r="498" spans="2:44" ht="11" outlineLevel="1" x14ac:dyDescent="0.15">
      <c r="B498" t="s">
        <v>3819</v>
      </c>
      <c r="C498" t="s">
        <v>799</v>
      </c>
      <c r="D498" t="s">
        <v>799</v>
      </c>
      <c r="F498" t="s">
        <v>966</v>
      </c>
      <c r="H498" s="16">
        <v>1</v>
      </c>
      <c r="I498" t="s">
        <v>799</v>
      </c>
      <c r="J498" t="s">
        <v>3820</v>
      </c>
      <c r="K498" t="s">
        <v>3821</v>
      </c>
      <c r="L498" t="s">
        <v>28085</v>
      </c>
      <c r="M498" t="s">
        <v>740</v>
      </c>
      <c r="N498" t="s">
        <v>795</v>
      </c>
      <c r="O498" t="s">
        <v>825</v>
      </c>
      <c r="P498" t="s">
        <v>806</v>
      </c>
      <c r="Q498" t="s">
        <v>10430</v>
      </c>
      <c r="R498" t="s">
        <v>531</v>
      </c>
      <c r="S498" t="s">
        <v>636</v>
      </c>
      <c r="T498" s="16">
        <v>1</v>
      </c>
      <c r="U498" s="16">
        <v>0</v>
      </c>
      <c r="V498" s="16">
        <v>4</v>
      </c>
      <c r="W498" s="5">
        <v>227643.2</v>
      </c>
      <c r="X498" s="5">
        <v>227643.2</v>
      </c>
      <c r="Y498" s="5"/>
      <c r="Z498" s="7">
        <v>1</v>
      </c>
      <c r="AA498" t="s">
        <v>27839</v>
      </c>
      <c r="AB498" s="5">
        <v>227643.2</v>
      </c>
      <c r="AC498" t="s">
        <v>800</v>
      </c>
      <c r="AD498" s="17">
        <v>43602</v>
      </c>
      <c r="AE498" s="17">
        <v>43977</v>
      </c>
      <c r="AF498" s="17">
        <v>43602</v>
      </c>
      <c r="AG498" s="17">
        <v>43704</v>
      </c>
      <c r="AH498" s="17">
        <v>43704</v>
      </c>
      <c r="AI498" s="17"/>
      <c r="AJ498" s="5"/>
      <c r="AK498" s="17">
        <v>43704</v>
      </c>
      <c r="AL498" t="s">
        <v>811</v>
      </c>
      <c r="AM498" t="s">
        <v>599</v>
      </c>
      <c r="AN498" s="17"/>
      <c r="AP498" t="s">
        <v>966</v>
      </c>
      <c r="AQ498" t="s">
        <v>970</v>
      </c>
      <c r="AR498" t="s">
        <v>28390</v>
      </c>
    </row>
    <row r="499" spans="2:44" ht="11" outlineLevel="1" x14ac:dyDescent="0.15">
      <c r="B499" t="s">
        <v>3824</v>
      </c>
      <c r="C499" t="s">
        <v>799</v>
      </c>
      <c r="D499" t="s">
        <v>799</v>
      </c>
      <c r="F499" t="s">
        <v>966</v>
      </c>
      <c r="H499" s="16">
        <v>1</v>
      </c>
      <c r="I499" t="s">
        <v>799</v>
      </c>
      <c r="J499" t="s">
        <v>3825</v>
      </c>
      <c r="K499" t="s">
        <v>3826</v>
      </c>
      <c r="L499" t="s">
        <v>28214</v>
      </c>
      <c r="M499" t="s">
        <v>3827</v>
      </c>
      <c r="N499" t="s">
        <v>795</v>
      </c>
      <c r="O499" t="s">
        <v>825</v>
      </c>
      <c r="P499" t="s">
        <v>806</v>
      </c>
      <c r="Q499" t="s">
        <v>10430</v>
      </c>
      <c r="R499" t="s">
        <v>531</v>
      </c>
      <c r="S499" t="s">
        <v>636</v>
      </c>
      <c r="T499" s="16">
        <v>1</v>
      </c>
      <c r="U499" s="16">
        <v>0</v>
      </c>
      <c r="V499" s="16">
        <v>1</v>
      </c>
      <c r="W499" s="5">
        <v>227524</v>
      </c>
      <c r="X499" s="5">
        <v>227524</v>
      </c>
      <c r="Y499" s="5"/>
      <c r="Z499" s="7">
        <v>1</v>
      </c>
      <c r="AA499" t="s">
        <v>27839</v>
      </c>
      <c r="AB499" s="5">
        <v>227524</v>
      </c>
      <c r="AC499" t="s">
        <v>800</v>
      </c>
      <c r="AD499" s="17">
        <v>45839</v>
      </c>
      <c r="AE499" s="17">
        <v>45839</v>
      </c>
      <c r="AF499" s="17">
        <v>45839</v>
      </c>
      <c r="AG499" s="17">
        <v>45870</v>
      </c>
      <c r="AH499" s="17">
        <v>45870</v>
      </c>
      <c r="AI499" s="17"/>
      <c r="AJ499" s="5"/>
      <c r="AK499" s="17">
        <v>45870</v>
      </c>
      <c r="AL499" t="s">
        <v>811</v>
      </c>
      <c r="AM499" t="s">
        <v>599</v>
      </c>
      <c r="AN499" s="17"/>
      <c r="AP499" t="s">
        <v>966</v>
      </c>
      <c r="AQ499" t="s">
        <v>970</v>
      </c>
      <c r="AR499" t="s">
        <v>28391</v>
      </c>
    </row>
    <row r="500" spans="2:44" ht="11" outlineLevel="1" x14ac:dyDescent="0.15">
      <c r="B500" t="s">
        <v>3831</v>
      </c>
      <c r="C500" t="s">
        <v>799</v>
      </c>
      <c r="D500" t="s">
        <v>799</v>
      </c>
      <c r="F500" t="s">
        <v>966</v>
      </c>
      <c r="H500" s="16">
        <v>1</v>
      </c>
      <c r="I500" t="s">
        <v>799</v>
      </c>
      <c r="J500" t="s">
        <v>3832</v>
      </c>
      <c r="K500" t="s">
        <v>3833</v>
      </c>
      <c r="L500" t="s">
        <v>28077</v>
      </c>
      <c r="M500" t="s">
        <v>3834</v>
      </c>
      <c r="N500" t="s">
        <v>795</v>
      </c>
      <c r="O500" t="s">
        <v>827</v>
      </c>
      <c r="P500" t="s">
        <v>806</v>
      </c>
      <c r="Q500" t="s">
        <v>10430</v>
      </c>
      <c r="R500" t="s">
        <v>531</v>
      </c>
      <c r="S500" t="s">
        <v>636</v>
      </c>
      <c r="T500" s="16">
        <v>1</v>
      </c>
      <c r="U500" s="16">
        <v>0</v>
      </c>
      <c r="V500" s="16">
        <v>3</v>
      </c>
      <c r="W500" s="5">
        <v>227223</v>
      </c>
      <c r="X500" s="5">
        <v>227223</v>
      </c>
      <c r="Y500" s="5"/>
      <c r="Z500" s="7">
        <v>1</v>
      </c>
      <c r="AA500" t="s">
        <v>27839</v>
      </c>
      <c r="AB500" s="5">
        <v>227223</v>
      </c>
      <c r="AC500" t="s">
        <v>800</v>
      </c>
      <c r="AD500" s="17">
        <v>44804</v>
      </c>
      <c r="AE500" s="17">
        <v>44869</v>
      </c>
      <c r="AF500" s="17">
        <v>44819</v>
      </c>
      <c r="AG500" s="17">
        <v>44895</v>
      </c>
      <c r="AH500" s="17">
        <v>44895</v>
      </c>
      <c r="AI500" s="17"/>
      <c r="AJ500" s="5"/>
      <c r="AK500" s="17">
        <v>44895</v>
      </c>
      <c r="AL500" t="s">
        <v>811</v>
      </c>
      <c r="AM500" t="s">
        <v>599</v>
      </c>
      <c r="AN500" s="17"/>
      <c r="AP500" t="s">
        <v>966</v>
      </c>
      <c r="AQ500" t="s">
        <v>970</v>
      </c>
      <c r="AR500" t="s">
        <v>28392</v>
      </c>
    </row>
    <row r="501" spans="2:44" ht="11" outlineLevel="1" x14ac:dyDescent="0.15">
      <c r="B501" t="s">
        <v>3838</v>
      </c>
      <c r="C501" t="s">
        <v>799</v>
      </c>
      <c r="D501" t="s">
        <v>799</v>
      </c>
      <c r="F501" t="s">
        <v>966</v>
      </c>
      <c r="H501" s="16">
        <v>1</v>
      </c>
      <c r="I501" t="s">
        <v>799</v>
      </c>
      <c r="J501" t="s">
        <v>690</v>
      </c>
      <c r="K501" t="s">
        <v>1800</v>
      </c>
      <c r="L501" t="s">
        <v>27861</v>
      </c>
      <c r="M501" t="s">
        <v>748</v>
      </c>
      <c r="N501" t="s">
        <v>795</v>
      </c>
      <c r="O501" t="s">
        <v>826</v>
      </c>
      <c r="P501" t="s">
        <v>806</v>
      </c>
      <c r="Q501" t="s">
        <v>10430</v>
      </c>
      <c r="R501" t="s">
        <v>531</v>
      </c>
      <c r="S501" t="s">
        <v>636</v>
      </c>
      <c r="T501" s="16">
        <v>1</v>
      </c>
      <c r="U501" s="16">
        <v>0</v>
      </c>
      <c r="V501" s="16">
        <v>2</v>
      </c>
      <c r="W501" s="5">
        <v>226988.3</v>
      </c>
      <c r="X501" s="5">
        <v>226988.3</v>
      </c>
      <c r="Y501" s="5"/>
      <c r="Z501" s="7">
        <v>1</v>
      </c>
      <c r="AA501" t="s">
        <v>27839</v>
      </c>
      <c r="AB501" s="5">
        <v>226988.3</v>
      </c>
      <c r="AC501" t="s">
        <v>800</v>
      </c>
      <c r="AD501" s="17">
        <v>43272</v>
      </c>
      <c r="AE501" s="17">
        <v>43921</v>
      </c>
      <c r="AF501" s="17">
        <v>43272</v>
      </c>
      <c r="AG501" s="17">
        <v>43920</v>
      </c>
      <c r="AH501" s="17">
        <v>43920</v>
      </c>
      <c r="AI501" s="17"/>
      <c r="AJ501" s="5"/>
      <c r="AK501" s="17">
        <v>43920</v>
      </c>
      <c r="AL501" t="s">
        <v>811</v>
      </c>
      <c r="AM501" t="s">
        <v>599</v>
      </c>
      <c r="AN501" s="17"/>
      <c r="AP501" t="s">
        <v>966</v>
      </c>
      <c r="AQ501" t="s">
        <v>970</v>
      </c>
      <c r="AR501" t="s">
        <v>28393</v>
      </c>
    </row>
    <row r="502" spans="2:44" ht="11" outlineLevel="1" x14ac:dyDescent="0.15">
      <c r="B502" t="s">
        <v>3850</v>
      </c>
      <c r="C502" t="s">
        <v>799</v>
      </c>
      <c r="D502" t="s">
        <v>799</v>
      </c>
      <c r="F502" t="s">
        <v>966</v>
      </c>
      <c r="H502" s="16">
        <v>1</v>
      </c>
      <c r="I502" t="s">
        <v>799</v>
      </c>
      <c r="J502" t="s">
        <v>3851</v>
      </c>
      <c r="K502" t="s">
        <v>3852</v>
      </c>
      <c r="L502" t="s">
        <v>27866</v>
      </c>
      <c r="M502" t="s">
        <v>744</v>
      </c>
      <c r="N502" t="s">
        <v>795</v>
      </c>
      <c r="O502" t="s">
        <v>804</v>
      </c>
      <c r="P502" t="s">
        <v>806</v>
      </c>
      <c r="Q502" t="s">
        <v>10430</v>
      </c>
      <c r="R502" t="s">
        <v>531</v>
      </c>
      <c r="S502" t="s">
        <v>636</v>
      </c>
      <c r="T502" s="16">
        <v>1</v>
      </c>
      <c r="U502" s="16">
        <v>0</v>
      </c>
      <c r="V502" s="16">
        <v>2</v>
      </c>
      <c r="W502" s="5">
        <v>225440.8</v>
      </c>
      <c r="X502" s="5">
        <v>225440.8</v>
      </c>
      <c r="Y502" s="5"/>
      <c r="Z502" s="7">
        <v>1</v>
      </c>
      <c r="AA502" t="s">
        <v>27839</v>
      </c>
      <c r="AB502" s="5">
        <v>225440.8</v>
      </c>
      <c r="AC502" t="s">
        <v>800</v>
      </c>
      <c r="AD502" s="17">
        <v>43655</v>
      </c>
      <c r="AE502" s="17">
        <v>43665</v>
      </c>
      <c r="AF502" s="17">
        <v>43655</v>
      </c>
      <c r="AG502" s="17">
        <v>43665</v>
      </c>
      <c r="AH502" s="17">
        <v>43665</v>
      </c>
      <c r="AI502" s="17"/>
      <c r="AJ502" s="5"/>
      <c r="AK502" s="17">
        <v>43665</v>
      </c>
      <c r="AL502" t="s">
        <v>811</v>
      </c>
      <c r="AM502" t="s">
        <v>599</v>
      </c>
      <c r="AN502" s="17"/>
      <c r="AP502" t="s">
        <v>966</v>
      </c>
      <c r="AQ502" t="s">
        <v>970</v>
      </c>
      <c r="AR502" t="s">
        <v>28394</v>
      </c>
    </row>
    <row r="503" spans="2:44" ht="11" outlineLevel="1" x14ac:dyDescent="0.15">
      <c r="B503" t="s">
        <v>3858</v>
      </c>
      <c r="C503" t="s">
        <v>799</v>
      </c>
      <c r="D503" t="s">
        <v>799</v>
      </c>
      <c r="F503" t="s">
        <v>966</v>
      </c>
      <c r="H503" s="16">
        <v>1</v>
      </c>
      <c r="I503" t="s">
        <v>799</v>
      </c>
      <c r="J503" t="s">
        <v>2913</v>
      </c>
      <c r="K503" t="s">
        <v>2914</v>
      </c>
      <c r="L503" t="s">
        <v>27866</v>
      </c>
      <c r="M503" t="s">
        <v>740</v>
      </c>
      <c r="N503" t="s">
        <v>795</v>
      </c>
      <c r="O503" t="s">
        <v>825</v>
      </c>
      <c r="P503" t="s">
        <v>806</v>
      </c>
      <c r="Q503" t="s">
        <v>10430</v>
      </c>
      <c r="R503" t="s">
        <v>531</v>
      </c>
      <c r="S503" t="s">
        <v>636</v>
      </c>
      <c r="T503" s="16">
        <v>1</v>
      </c>
      <c r="U503" s="16">
        <v>0</v>
      </c>
      <c r="V503" s="16">
        <v>1</v>
      </c>
      <c r="W503" s="5">
        <v>224297</v>
      </c>
      <c r="X503" s="5">
        <v>224297</v>
      </c>
      <c r="Y503" s="5"/>
      <c r="Z503" s="7">
        <v>1</v>
      </c>
      <c r="AA503" t="s">
        <v>27839</v>
      </c>
      <c r="AB503" s="5">
        <v>224297</v>
      </c>
      <c r="AC503" t="s">
        <v>800</v>
      </c>
      <c r="AD503" s="17">
        <v>44316</v>
      </c>
      <c r="AE503" s="17">
        <v>44316</v>
      </c>
      <c r="AF503" s="17">
        <v>44315</v>
      </c>
      <c r="AG503" s="17">
        <v>44680</v>
      </c>
      <c r="AH503" s="17">
        <v>44680</v>
      </c>
      <c r="AI503" s="17"/>
      <c r="AJ503" s="5"/>
      <c r="AK503" s="17">
        <v>44680</v>
      </c>
      <c r="AL503" t="s">
        <v>811</v>
      </c>
      <c r="AM503" t="s">
        <v>599</v>
      </c>
      <c r="AN503" s="17"/>
      <c r="AP503" t="s">
        <v>966</v>
      </c>
      <c r="AQ503" t="s">
        <v>970</v>
      </c>
      <c r="AR503" t="s">
        <v>28395</v>
      </c>
    </row>
    <row r="504" spans="2:44" ht="11" outlineLevel="1" x14ac:dyDescent="0.15">
      <c r="B504" t="s">
        <v>3867</v>
      </c>
      <c r="C504" t="s">
        <v>799</v>
      </c>
      <c r="D504" t="s">
        <v>799</v>
      </c>
      <c r="F504" t="s">
        <v>966</v>
      </c>
      <c r="H504" s="16">
        <v>1</v>
      </c>
      <c r="I504" t="s">
        <v>799</v>
      </c>
      <c r="J504" t="s">
        <v>682</v>
      </c>
      <c r="K504" t="s">
        <v>1729</v>
      </c>
      <c r="L504" t="s">
        <v>27914</v>
      </c>
      <c r="M504" t="s">
        <v>738</v>
      </c>
      <c r="N504" t="s">
        <v>795</v>
      </c>
      <c r="O504" t="s">
        <v>825</v>
      </c>
      <c r="P504" t="s">
        <v>794</v>
      </c>
      <c r="Q504" t="s">
        <v>10430</v>
      </c>
      <c r="R504" t="s">
        <v>531</v>
      </c>
      <c r="S504" t="s">
        <v>636</v>
      </c>
      <c r="T504" s="16">
        <v>1</v>
      </c>
      <c r="U504" s="16">
        <v>0</v>
      </c>
      <c r="V504" s="16">
        <v>1</v>
      </c>
      <c r="W504" s="5">
        <v>222654.5</v>
      </c>
      <c r="X504" s="5">
        <v>222654.5</v>
      </c>
      <c r="Y504" s="5"/>
      <c r="Z504" s="7">
        <v>1</v>
      </c>
      <c r="AA504" t="s">
        <v>27839</v>
      </c>
      <c r="AB504" s="5">
        <v>222654.5</v>
      </c>
      <c r="AC504" t="s">
        <v>800</v>
      </c>
      <c r="AD504" s="17">
        <v>45189</v>
      </c>
      <c r="AE504" s="17">
        <v>45189</v>
      </c>
      <c r="AF504" s="17">
        <v>45189</v>
      </c>
      <c r="AG504" s="17">
        <v>45278</v>
      </c>
      <c r="AH504" s="17">
        <v>45278</v>
      </c>
      <c r="AI504" s="17"/>
      <c r="AJ504" s="5"/>
      <c r="AK504" s="17">
        <v>45278</v>
      </c>
      <c r="AL504" t="s">
        <v>811</v>
      </c>
      <c r="AM504" t="s">
        <v>599</v>
      </c>
      <c r="AN504" s="17"/>
      <c r="AP504" t="s">
        <v>966</v>
      </c>
      <c r="AQ504" t="s">
        <v>970</v>
      </c>
      <c r="AR504" t="s">
        <v>28396</v>
      </c>
    </row>
    <row r="505" spans="2:44" ht="11" outlineLevel="1" x14ac:dyDescent="0.15">
      <c r="B505" t="s">
        <v>3870</v>
      </c>
      <c r="C505" t="s">
        <v>799</v>
      </c>
      <c r="D505" t="s">
        <v>799</v>
      </c>
      <c r="F505" t="s">
        <v>966</v>
      </c>
      <c r="H505" s="16">
        <v>1</v>
      </c>
      <c r="I505" t="s">
        <v>799</v>
      </c>
      <c r="J505" t="s">
        <v>3871</v>
      </c>
      <c r="K505" t="s">
        <v>3872</v>
      </c>
      <c r="L505" t="s">
        <v>28372</v>
      </c>
      <c r="M505" t="s">
        <v>748</v>
      </c>
      <c r="N505" t="s">
        <v>795</v>
      </c>
      <c r="O505" t="s">
        <v>825</v>
      </c>
      <c r="P505" t="s">
        <v>806</v>
      </c>
      <c r="Q505" t="s">
        <v>10430</v>
      </c>
      <c r="R505" t="s">
        <v>531</v>
      </c>
      <c r="S505" t="s">
        <v>636</v>
      </c>
      <c r="T505" s="16">
        <v>1</v>
      </c>
      <c r="U505" s="16">
        <v>0</v>
      </c>
      <c r="V505" s="16">
        <v>7</v>
      </c>
      <c r="W505" s="5">
        <v>222381</v>
      </c>
      <c r="X505" s="5">
        <v>222381</v>
      </c>
      <c r="Y505" s="5"/>
      <c r="Z505" s="7">
        <v>1</v>
      </c>
      <c r="AA505" t="s">
        <v>27839</v>
      </c>
      <c r="AB505" s="5">
        <v>222381</v>
      </c>
      <c r="AC505" t="s">
        <v>800</v>
      </c>
      <c r="AD505" s="17">
        <v>43605</v>
      </c>
      <c r="AE505" s="17">
        <v>45028</v>
      </c>
      <c r="AF505" s="17">
        <v>43605</v>
      </c>
      <c r="AG505" s="17">
        <v>45747</v>
      </c>
      <c r="AH505" s="17">
        <v>45747</v>
      </c>
      <c r="AI505" s="17"/>
      <c r="AJ505" s="5"/>
      <c r="AK505" s="17">
        <v>45747</v>
      </c>
      <c r="AL505" t="s">
        <v>811</v>
      </c>
      <c r="AM505" t="s">
        <v>599</v>
      </c>
      <c r="AN505" s="17"/>
      <c r="AP505" t="s">
        <v>966</v>
      </c>
      <c r="AQ505" t="s">
        <v>970</v>
      </c>
      <c r="AR505" t="s">
        <v>28397</v>
      </c>
    </row>
    <row r="506" spans="2:44" ht="11" outlineLevel="1" x14ac:dyDescent="0.15">
      <c r="B506" t="s">
        <v>3878</v>
      </c>
      <c r="C506" t="s">
        <v>799</v>
      </c>
      <c r="D506" t="s">
        <v>799</v>
      </c>
      <c r="F506" t="s">
        <v>966</v>
      </c>
      <c r="H506" s="16">
        <v>1</v>
      </c>
      <c r="I506" t="s">
        <v>799</v>
      </c>
      <c r="J506" t="s">
        <v>623</v>
      </c>
      <c r="K506" t="s">
        <v>2397</v>
      </c>
      <c r="L506" t="s">
        <v>28085</v>
      </c>
      <c r="M506" t="s">
        <v>737</v>
      </c>
      <c r="N506" t="s">
        <v>803</v>
      </c>
      <c r="O506" t="s">
        <v>825</v>
      </c>
      <c r="P506" t="s">
        <v>802</v>
      </c>
      <c r="Q506" t="s">
        <v>10430</v>
      </c>
      <c r="R506" t="s">
        <v>531</v>
      </c>
      <c r="S506" t="s">
        <v>636</v>
      </c>
      <c r="T506" s="16">
        <v>1</v>
      </c>
      <c r="U506" s="16">
        <v>0</v>
      </c>
      <c r="V506" s="16">
        <v>2</v>
      </c>
      <c r="W506" s="5">
        <v>221997</v>
      </c>
      <c r="X506" s="5">
        <v>221997</v>
      </c>
      <c r="Y506" s="5"/>
      <c r="Z506" s="7">
        <v>1</v>
      </c>
      <c r="AA506" t="s">
        <v>27839</v>
      </c>
      <c r="AB506" s="5">
        <v>221997</v>
      </c>
      <c r="AC506" t="s">
        <v>800</v>
      </c>
      <c r="AD506" s="17">
        <v>44530</v>
      </c>
      <c r="AE506" s="17">
        <v>45391</v>
      </c>
      <c r="AF506" s="17">
        <v>44530</v>
      </c>
      <c r="AG506" s="17">
        <v>44986</v>
      </c>
      <c r="AH506" s="17">
        <v>44986</v>
      </c>
      <c r="AI506" s="17"/>
      <c r="AJ506" s="5"/>
      <c r="AK506" s="17">
        <v>44986</v>
      </c>
      <c r="AL506" t="s">
        <v>811</v>
      </c>
      <c r="AM506" t="s">
        <v>599</v>
      </c>
      <c r="AN506" s="17"/>
      <c r="AP506" t="s">
        <v>966</v>
      </c>
      <c r="AQ506" t="s">
        <v>970</v>
      </c>
      <c r="AR506" t="s">
        <v>28398</v>
      </c>
    </row>
    <row r="507" spans="2:44" ht="11" outlineLevel="1" x14ac:dyDescent="0.15">
      <c r="B507" t="s">
        <v>3884</v>
      </c>
      <c r="C507" t="s">
        <v>799</v>
      </c>
      <c r="D507" t="s">
        <v>799</v>
      </c>
      <c r="F507" t="s">
        <v>966</v>
      </c>
      <c r="H507" s="16">
        <v>1</v>
      </c>
      <c r="I507" t="s">
        <v>799</v>
      </c>
      <c r="J507" t="s">
        <v>672</v>
      </c>
      <c r="K507" t="s">
        <v>1513</v>
      </c>
      <c r="L507" t="s">
        <v>27905</v>
      </c>
      <c r="M507" t="s">
        <v>750</v>
      </c>
      <c r="N507" t="s">
        <v>3640</v>
      </c>
      <c r="O507" t="s">
        <v>804</v>
      </c>
      <c r="P507" t="s">
        <v>859</v>
      </c>
      <c r="Q507" t="s">
        <v>10430</v>
      </c>
      <c r="R507" t="s">
        <v>531</v>
      </c>
      <c r="S507" t="s">
        <v>636</v>
      </c>
      <c r="T507" s="16">
        <v>1</v>
      </c>
      <c r="U507" s="16">
        <v>0</v>
      </c>
      <c r="V507" s="16">
        <v>2</v>
      </c>
      <c r="W507" s="5">
        <v>220995</v>
      </c>
      <c r="X507" s="5">
        <v>220995</v>
      </c>
      <c r="Y507" s="5"/>
      <c r="Z507" s="7">
        <v>1</v>
      </c>
      <c r="AA507" t="s">
        <v>27839</v>
      </c>
      <c r="AB507" s="5">
        <v>220995</v>
      </c>
      <c r="AC507" t="s">
        <v>800</v>
      </c>
      <c r="AD507" s="17">
        <v>45436</v>
      </c>
      <c r="AE507" s="17">
        <v>45793</v>
      </c>
      <c r="AF507" s="17">
        <v>45436</v>
      </c>
      <c r="AG507" s="17">
        <v>45807</v>
      </c>
      <c r="AH507" s="17">
        <v>45807</v>
      </c>
      <c r="AI507" s="17"/>
      <c r="AJ507" s="5"/>
      <c r="AK507" s="17">
        <v>45807</v>
      </c>
      <c r="AL507" t="s">
        <v>811</v>
      </c>
      <c r="AM507" t="s">
        <v>599</v>
      </c>
      <c r="AN507" s="17"/>
      <c r="AP507" t="s">
        <v>966</v>
      </c>
      <c r="AQ507" t="s">
        <v>970</v>
      </c>
      <c r="AR507" t="s">
        <v>28399</v>
      </c>
    </row>
    <row r="508" spans="2:44" ht="11" outlineLevel="1" x14ac:dyDescent="0.15">
      <c r="B508" t="s">
        <v>3889</v>
      </c>
      <c r="C508" t="s">
        <v>799</v>
      </c>
      <c r="D508" t="s">
        <v>799</v>
      </c>
      <c r="F508" t="s">
        <v>966</v>
      </c>
      <c r="H508" s="16">
        <v>1</v>
      </c>
      <c r="I508" t="s">
        <v>799</v>
      </c>
      <c r="J508" t="s">
        <v>2385</v>
      </c>
      <c r="K508" t="s">
        <v>2386</v>
      </c>
      <c r="L508" t="s">
        <v>28015</v>
      </c>
      <c r="M508" t="s">
        <v>740</v>
      </c>
      <c r="N508" t="s">
        <v>795</v>
      </c>
      <c r="O508" t="s">
        <v>825</v>
      </c>
      <c r="P508" t="s">
        <v>806</v>
      </c>
      <c r="Q508" t="s">
        <v>10430</v>
      </c>
      <c r="R508" t="s">
        <v>531</v>
      </c>
      <c r="S508" t="s">
        <v>636</v>
      </c>
      <c r="T508" s="16">
        <v>1</v>
      </c>
      <c r="U508" s="16">
        <v>0</v>
      </c>
      <c r="V508" s="16">
        <v>1</v>
      </c>
      <c r="W508" s="5">
        <v>219963.29</v>
      </c>
      <c r="X508" s="5">
        <v>163100</v>
      </c>
      <c r="Y508" s="5"/>
      <c r="Z508" s="7">
        <v>0.74150000000000005</v>
      </c>
      <c r="AA508" t="s">
        <v>27845</v>
      </c>
      <c r="AB508" s="5">
        <v>219963.29</v>
      </c>
      <c r="AC508" t="s">
        <v>810</v>
      </c>
      <c r="AD508" s="17">
        <v>44062</v>
      </c>
      <c r="AE508" s="17">
        <v>44062</v>
      </c>
      <c r="AF508" s="17">
        <v>44062</v>
      </c>
      <c r="AG508" s="17">
        <v>44196</v>
      </c>
      <c r="AH508" s="17">
        <v>44196</v>
      </c>
      <c r="AI508" s="17"/>
      <c r="AJ508" s="5"/>
      <c r="AK508" s="17">
        <v>44196</v>
      </c>
      <c r="AL508" t="s">
        <v>811</v>
      </c>
      <c r="AM508" t="s">
        <v>599</v>
      </c>
      <c r="AN508" s="17"/>
      <c r="AP508" t="s">
        <v>966</v>
      </c>
      <c r="AQ508" t="s">
        <v>970</v>
      </c>
      <c r="AR508" t="s">
        <v>28400</v>
      </c>
    </row>
    <row r="509" spans="2:44" ht="11" outlineLevel="1" x14ac:dyDescent="0.15">
      <c r="B509" t="s">
        <v>888</v>
      </c>
      <c r="C509" t="s">
        <v>799</v>
      </c>
      <c r="D509" t="s">
        <v>799</v>
      </c>
      <c r="F509" t="s">
        <v>966</v>
      </c>
      <c r="H509" s="16">
        <v>1</v>
      </c>
      <c r="I509" t="s">
        <v>799</v>
      </c>
      <c r="J509" t="s">
        <v>691</v>
      </c>
      <c r="K509" t="s">
        <v>1807</v>
      </c>
      <c r="L509" t="s">
        <v>27841</v>
      </c>
      <c r="M509" t="s">
        <v>737</v>
      </c>
      <c r="N509" t="s">
        <v>795</v>
      </c>
      <c r="O509" t="s">
        <v>818</v>
      </c>
      <c r="P509" t="s">
        <v>802</v>
      </c>
      <c r="Q509" t="s">
        <v>10430</v>
      </c>
      <c r="R509" t="s">
        <v>531</v>
      </c>
      <c r="S509" t="s">
        <v>636</v>
      </c>
      <c r="T509" s="16">
        <v>1</v>
      </c>
      <c r="U509" s="16">
        <v>0</v>
      </c>
      <c r="V509" s="16">
        <v>5</v>
      </c>
      <c r="W509" s="5">
        <v>218754.95</v>
      </c>
      <c r="X509" s="5">
        <v>218754.95</v>
      </c>
      <c r="Y509" s="5"/>
      <c r="Z509" s="7">
        <v>1</v>
      </c>
      <c r="AA509" t="s">
        <v>27839</v>
      </c>
      <c r="AB509" s="5">
        <v>218754.95</v>
      </c>
      <c r="AC509" t="s">
        <v>800</v>
      </c>
      <c r="AD509" s="17">
        <v>42321</v>
      </c>
      <c r="AE509" s="17">
        <v>42997</v>
      </c>
      <c r="AF509" s="17">
        <v>42321</v>
      </c>
      <c r="AG509" s="17">
        <v>42653</v>
      </c>
      <c r="AH509" s="17">
        <v>42653</v>
      </c>
      <c r="AI509" s="17"/>
      <c r="AJ509" s="5"/>
      <c r="AK509" s="17">
        <v>42653</v>
      </c>
      <c r="AL509" t="s">
        <v>811</v>
      </c>
      <c r="AM509" t="s">
        <v>599</v>
      </c>
      <c r="AN509" s="17"/>
      <c r="AP509" t="s">
        <v>966</v>
      </c>
      <c r="AQ509" t="s">
        <v>970</v>
      </c>
      <c r="AR509" t="s">
        <v>28401</v>
      </c>
    </row>
    <row r="510" spans="2:44" ht="11" outlineLevel="1" x14ac:dyDescent="0.15">
      <c r="B510" t="s">
        <v>4884</v>
      </c>
      <c r="C510" t="s">
        <v>27838</v>
      </c>
      <c r="D510" t="s">
        <v>1599</v>
      </c>
      <c r="E510" t="s">
        <v>807</v>
      </c>
      <c r="F510" t="s">
        <v>10430</v>
      </c>
      <c r="H510" s="16">
        <v>1</v>
      </c>
      <c r="I510" t="s">
        <v>799</v>
      </c>
      <c r="J510" t="s">
        <v>675</v>
      </c>
      <c r="K510" t="s">
        <v>1756</v>
      </c>
      <c r="L510" t="s">
        <v>27972</v>
      </c>
      <c r="M510" t="s">
        <v>737</v>
      </c>
      <c r="N510" t="s">
        <v>795</v>
      </c>
      <c r="O510" t="s">
        <v>796</v>
      </c>
      <c r="P510" t="s">
        <v>802</v>
      </c>
      <c r="Q510" t="s">
        <v>10430</v>
      </c>
      <c r="R510" t="s">
        <v>456</v>
      </c>
      <c r="S510" t="s">
        <v>598</v>
      </c>
      <c r="T510" s="16">
        <v>2</v>
      </c>
      <c r="U510" s="16">
        <v>2</v>
      </c>
      <c r="V510" s="16">
        <v>6</v>
      </c>
      <c r="W510" s="5">
        <v>217863</v>
      </c>
      <c r="X510" s="5">
        <v>217863</v>
      </c>
      <c r="Y510" s="5"/>
      <c r="Z510" s="7">
        <v>1</v>
      </c>
      <c r="AA510" t="s">
        <v>27839</v>
      </c>
      <c r="AB510" s="5">
        <v>217863</v>
      </c>
      <c r="AC510" t="s">
        <v>800</v>
      </c>
      <c r="AD510" s="17">
        <v>42803</v>
      </c>
      <c r="AE510" s="17">
        <v>44319</v>
      </c>
      <c r="AF510" s="17">
        <v>42803</v>
      </c>
      <c r="AG510" s="17">
        <v>44408</v>
      </c>
      <c r="AH510" s="17">
        <v>44408</v>
      </c>
      <c r="AI510" s="17"/>
      <c r="AJ510" s="5"/>
      <c r="AK510" s="17">
        <v>44408</v>
      </c>
      <c r="AL510" t="s">
        <v>28341</v>
      </c>
      <c r="AM510" t="s">
        <v>631</v>
      </c>
      <c r="AN510" s="17">
        <v>44408</v>
      </c>
      <c r="AP510" t="s">
        <v>966</v>
      </c>
      <c r="AQ510" t="s">
        <v>970</v>
      </c>
      <c r="AR510" t="s">
        <v>28402</v>
      </c>
    </row>
    <row r="511" spans="2:44" ht="11" outlineLevel="1" x14ac:dyDescent="0.15">
      <c r="B511" t="s">
        <v>3894</v>
      </c>
      <c r="C511" t="s">
        <v>799</v>
      </c>
      <c r="D511" t="s">
        <v>799</v>
      </c>
      <c r="F511" t="s">
        <v>966</v>
      </c>
      <c r="H511" s="16">
        <v>1</v>
      </c>
      <c r="I511" t="s">
        <v>799</v>
      </c>
      <c r="J511" t="s">
        <v>3895</v>
      </c>
      <c r="K511" t="s">
        <v>3896</v>
      </c>
      <c r="L511" t="s">
        <v>27866</v>
      </c>
      <c r="M511" t="s">
        <v>750</v>
      </c>
      <c r="N511" t="s">
        <v>2535</v>
      </c>
      <c r="O511" t="s">
        <v>825</v>
      </c>
      <c r="P511" t="s">
        <v>859</v>
      </c>
      <c r="Q511" t="s">
        <v>10430</v>
      </c>
      <c r="R511" t="s">
        <v>531</v>
      </c>
      <c r="S511" t="s">
        <v>636</v>
      </c>
      <c r="T511" s="16">
        <v>1</v>
      </c>
      <c r="U511" s="16">
        <v>0</v>
      </c>
      <c r="V511" s="16">
        <v>2</v>
      </c>
      <c r="W511" s="5">
        <v>217797.76000000001</v>
      </c>
      <c r="X511" s="5">
        <v>217797.76000000001</v>
      </c>
      <c r="Y511" s="5"/>
      <c r="Z511" s="7">
        <v>1</v>
      </c>
      <c r="AA511" t="s">
        <v>27839</v>
      </c>
      <c r="AB511" s="5">
        <v>217797.76000000001</v>
      </c>
      <c r="AC511" t="s">
        <v>800</v>
      </c>
      <c r="AD511" s="17">
        <v>43476</v>
      </c>
      <c r="AE511" s="17">
        <v>44104</v>
      </c>
      <c r="AF511" s="17">
        <v>43474</v>
      </c>
      <c r="AG511" s="17">
        <v>43766</v>
      </c>
      <c r="AH511" s="17">
        <v>43766</v>
      </c>
      <c r="AI511" s="17"/>
      <c r="AJ511" s="5"/>
      <c r="AK511" s="17">
        <v>43766</v>
      </c>
      <c r="AL511" t="s">
        <v>811</v>
      </c>
      <c r="AM511" t="s">
        <v>599</v>
      </c>
      <c r="AN511" s="17"/>
      <c r="AP511" t="s">
        <v>966</v>
      </c>
      <c r="AQ511" t="s">
        <v>970</v>
      </c>
      <c r="AR511" t="s">
        <v>28403</v>
      </c>
    </row>
    <row r="512" spans="2:44" ht="11" outlineLevel="1" x14ac:dyDescent="0.15">
      <c r="B512" t="s">
        <v>3899</v>
      </c>
      <c r="C512" t="s">
        <v>799</v>
      </c>
      <c r="D512" t="s">
        <v>799</v>
      </c>
      <c r="F512" t="s">
        <v>966</v>
      </c>
      <c r="H512" s="16">
        <v>1</v>
      </c>
      <c r="I512" t="s">
        <v>799</v>
      </c>
      <c r="J512" t="s">
        <v>3376</v>
      </c>
      <c r="K512" t="s">
        <v>3377</v>
      </c>
      <c r="L512" t="s">
        <v>27841</v>
      </c>
      <c r="M512" t="s">
        <v>750</v>
      </c>
      <c r="N512" t="s">
        <v>3900</v>
      </c>
      <c r="O512" t="s">
        <v>825</v>
      </c>
      <c r="P512" t="s">
        <v>859</v>
      </c>
      <c r="Q512" t="s">
        <v>10430</v>
      </c>
      <c r="R512" t="s">
        <v>531</v>
      </c>
      <c r="S512" t="s">
        <v>636</v>
      </c>
      <c r="T512" s="16">
        <v>1</v>
      </c>
      <c r="U512" s="16">
        <v>0</v>
      </c>
      <c r="V512" s="16">
        <v>1</v>
      </c>
      <c r="W512" s="5">
        <v>217533.74</v>
      </c>
      <c r="X512" s="5">
        <v>217533.74</v>
      </c>
      <c r="Y512" s="5"/>
      <c r="Z512" s="7">
        <v>1</v>
      </c>
      <c r="AA512" t="s">
        <v>27839</v>
      </c>
      <c r="AB512" s="5">
        <v>217533.74</v>
      </c>
      <c r="AC512" t="s">
        <v>800</v>
      </c>
      <c r="AD512" s="17">
        <v>42167</v>
      </c>
      <c r="AE512" s="17">
        <v>42167</v>
      </c>
      <c r="AF512" s="17">
        <v>42167</v>
      </c>
      <c r="AG512" s="17">
        <v>42343</v>
      </c>
      <c r="AH512" s="17">
        <v>42343</v>
      </c>
      <c r="AI512" s="17"/>
      <c r="AJ512" s="5"/>
      <c r="AK512" s="17">
        <v>42343</v>
      </c>
      <c r="AL512" t="s">
        <v>811</v>
      </c>
      <c r="AM512" t="s">
        <v>599</v>
      </c>
      <c r="AN512" s="17"/>
      <c r="AP512" t="s">
        <v>966</v>
      </c>
      <c r="AQ512" t="s">
        <v>970</v>
      </c>
      <c r="AR512" t="s">
        <v>28404</v>
      </c>
    </row>
    <row r="513" spans="2:44" ht="11" outlineLevel="1" x14ac:dyDescent="0.15">
      <c r="B513" t="s">
        <v>3904</v>
      </c>
      <c r="C513" t="s">
        <v>799</v>
      </c>
      <c r="D513" t="s">
        <v>799</v>
      </c>
      <c r="F513" t="s">
        <v>966</v>
      </c>
      <c r="H513" s="16">
        <v>1</v>
      </c>
      <c r="I513" t="s">
        <v>799</v>
      </c>
      <c r="J513" t="s">
        <v>623</v>
      </c>
      <c r="K513" t="s">
        <v>2397</v>
      </c>
      <c r="L513" t="s">
        <v>28214</v>
      </c>
      <c r="M513" t="s">
        <v>737</v>
      </c>
      <c r="N513" t="s">
        <v>803</v>
      </c>
      <c r="O513" t="s">
        <v>825</v>
      </c>
      <c r="P513" t="s">
        <v>802</v>
      </c>
      <c r="Q513" t="s">
        <v>10430</v>
      </c>
      <c r="R513" t="s">
        <v>531</v>
      </c>
      <c r="S513" t="s">
        <v>636</v>
      </c>
      <c r="T513" s="16">
        <v>1</v>
      </c>
      <c r="U513" s="16">
        <v>0</v>
      </c>
      <c r="V513" s="16">
        <v>3</v>
      </c>
      <c r="W513" s="5">
        <v>216693</v>
      </c>
      <c r="X513" s="5">
        <v>216693</v>
      </c>
      <c r="Y513" s="5"/>
      <c r="Z513" s="7">
        <v>1</v>
      </c>
      <c r="AA513" t="s">
        <v>27839</v>
      </c>
      <c r="AB513" s="5">
        <v>216693</v>
      </c>
      <c r="AC513" t="s">
        <v>800</v>
      </c>
      <c r="AD513" s="17">
        <v>45114</v>
      </c>
      <c r="AE513" s="17">
        <v>45748</v>
      </c>
      <c r="AF513" s="17">
        <v>45114</v>
      </c>
      <c r="AG513" s="17">
        <v>46028</v>
      </c>
      <c r="AH513" s="17">
        <v>46028</v>
      </c>
      <c r="AI513" s="17"/>
      <c r="AJ513" s="5"/>
      <c r="AK513" s="17">
        <v>46028</v>
      </c>
      <c r="AL513" t="s">
        <v>811</v>
      </c>
      <c r="AM513" t="s">
        <v>599</v>
      </c>
      <c r="AN513" s="17"/>
      <c r="AP513" t="s">
        <v>966</v>
      </c>
      <c r="AQ513" t="s">
        <v>970</v>
      </c>
      <c r="AR513" t="s">
        <v>28405</v>
      </c>
    </row>
    <row r="514" spans="2:44" ht="11" outlineLevel="1" x14ac:dyDescent="0.15">
      <c r="B514" t="s">
        <v>3910</v>
      </c>
      <c r="C514" t="s">
        <v>799</v>
      </c>
      <c r="D514" t="s">
        <v>799</v>
      </c>
      <c r="F514" t="s">
        <v>966</v>
      </c>
      <c r="H514" s="16">
        <v>1</v>
      </c>
      <c r="I514" t="s">
        <v>799</v>
      </c>
      <c r="J514" t="s">
        <v>2385</v>
      </c>
      <c r="K514" t="s">
        <v>2386</v>
      </c>
      <c r="L514" t="s">
        <v>28178</v>
      </c>
      <c r="M514" t="s">
        <v>760</v>
      </c>
      <c r="N514" t="s">
        <v>795</v>
      </c>
      <c r="O514" t="s">
        <v>825</v>
      </c>
      <c r="P514" t="s">
        <v>850</v>
      </c>
      <c r="Q514" t="s">
        <v>10430</v>
      </c>
      <c r="R514" t="s">
        <v>456</v>
      </c>
      <c r="S514" t="s">
        <v>598</v>
      </c>
      <c r="T514" s="16">
        <v>1</v>
      </c>
      <c r="U514" s="16">
        <v>0</v>
      </c>
      <c r="V514" s="16">
        <v>4</v>
      </c>
      <c r="W514" s="5">
        <v>214979.92</v>
      </c>
      <c r="X514" s="5">
        <v>214979.92</v>
      </c>
      <c r="Y514" s="5"/>
      <c r="Z514" s="7">
        <v>1</v>
      </c>
      <c r="AA514" t="s">
        <v>27839</v>
      </c>
      <c r="AB514" s="5">
        <v>214979.92</v>
      </c>
      <c r="AC514" t="s">
        <v>800</v>
      </c>
      <c r="AD514" s="17">
        <v>42627</v>
      </c>
      <c r="AE514" s="17">
        <v>42720</v>
      </c>
      <c r="AF514" s="17">
        <v>42627</v>
      </c>
      <c r="AG514" s="17">
        <v>42759</v>
      </c>
      <c r="AH514" s="17">
        <v>42759</v>
      </c>
      <c r="AI514" s="17"/>
      <c r="AJ514" s="5"/>
      <c r="AK514" s="17">
        <v>42759</v>
      </c>
      <c r="AL514" t="s">
        <v>811</v>
      </c>
      <c r="AM514" t="s">
        <v>599</v>
      </c>
      <c r="AN514" s="17"/>
      <c r="AP514" t="s">
        <v>966</v>
      </c>
      <c r="AQ514" t="s">
        <v>970</v>
      </c>
      <c r="AR514" t="s">
        <v>28406</v>
      </c>
    </row>
    <row r="515" spans="2:44" ht="11" outlineLevel="1" x14ac:dyDescent="0.15">
      <c r="B515" t="s">
        <v>3913</v>
      </c>
      <c r="C515" t="s">
        <v>799</v>
      </c>
      <c r="D515" t="s">
        <v>799</v>
      </c>
      <c r="F515" t="s">
        <v>966</v>
      </c>
      <c r="H515" s="16">
        <v>1</v>
      </c>
      <c r="I515" t="s">
        <v>799</v>
      </c>
      <c r="J515" t="s">
        <v>628</v>
      </c>
      <c r="K515" t="s">
        <v>2769</v>
      </c>
      <c r="L515" t="s">
        <v>27841</v>
      </c>
      <c r="M515" t="s">
        <v>743</v>
      </c>
      <c r="N515" t="s">
        <v>3900</v>
      </c>
      <c r="O515" t="s">
        <v>796</v>
      </c>
      <c r="P515" t="s">
        <v>821</v>
      </c>
      <c r="Q515" t="s">
        <v>10430</v>
      </c>
      <c r="R515" t="s">
        <v>531</v>
      </c>
      <c r="S515" t="s">
        <v>636</v>
      </c>
      <c r="T515" s="16">
        <v>1</v>
      </c>
      <c r="U515" s="16">
        <v>0</v>
      </c>
      <c r="V515" s="16">
        <v>1</v>
      </c>
      <c r="W515" s="5">
        <v>214538</v>
      </c>
      <c r="X515" s="5">
        <v>214538</v>
      </c>
      <c r="Y515" s="5"/>
      <c r="Z515" s="7">
        <v>1</v>
      </c>
      <c r="AA515" t="s">
        <v>27839</v>
      </c>
      <c r="AB515" s="5">
        <v>214538</v>
      </c>
      <c r="AC515" t="s">
        <v>800</v>
      </c>
      <c r="AD515" s="17">
        <v>42181</v>
      </c>
      <c r="AE515" s="17">
        <v>42181</v>
      </c>
      <c r="AF515" s="17">
        <v>42181</v>
      </c>
      <c r="AG515" s="17">
        <v>42363</v>
      </c>
      <c r="AH515" s="17">
        <v>42363</v>
      </c>
      <c r="AI515" s="17"/>
      <c r="AJ515" s="5"/>
      <c r="AK515" s="17">
        <v>42363</v>
      </c>
      <c r="AL515" t="s">
        <v>811</v>
      </c>
      <c r="AM515" t="s">
        <v>599</v>
      </c>
      <c r="AN515" s="17"/>
      <c r="AP515" t="s">
        <v>966</v>
      </c>
      <c r="AQ515" t="s">
        <v>970</v>
      </c>
      <c r="AR515" t="s">
        <v>28407</v>
      </c>
    </row>
    <row r="516" spans="2:44" ht="11" outlineLevel="1" x14ac:dyDescent="0.15">
      <c r="B516" t="s">
        <v>3922</v>
      </c>
      <c r="C516" t="s">
        <v>799</v>
      </c>
      <c r="D516" t="s">
        <v>799</v>
      </c>
      <c r="F516" t="s">
        <v>966</v>
      </c>
      <c r="H516" s="16">
        <v>1</v>
      </c>
      <c r="I516" t="s">
        <v>799</v>
      </c>
      <c r="J516" t="s">
        <v>623</v>
      </c>
      <c r="K516" t="s">
        <v>2397</v>
      </c>
      <c r="L516" t="s">
        <v>28214</v>
      </c>
      <c r="M516" t="s">
        <v>737</v>
      </c>
      <c r="N516" t="s">
        <v>803</v>
      </c>
      <c r="O516" t="s">
        <v>825</v>
      </c>
      <c r="P516" t="s">
        <v>802</v>
      </c>
      <c r="Q516" t="s">
        <v>10430</v>
      </c>
      <c r="R516" t="s">
        <v>531</v>
      </c>
      <c r="S516" t="s">
        <v>636</v>
      </c>
      <c r="T516" s="16">
        <v>1</v>
      </c>
      <c r="U516" s="16">
        <v>0</v>
      </c>
      <c r="V516" s="16">
        <v>2</v>
      </c>
      <c r="W516" s="5">
        <v>213796</v>
      </c>
      <c r="X516" s="5">
        <v>213796</v>
      </c>
      <c r="Y516" s="5"/>
      <c r="Z516" s="7">
        <v>1</v>
      </c>
      <c r="AA516" t="s">
        <v>27839</v>
      </c>
      <c r="AB516" s="5">
        <v>213796</v>
      </c>
      <c r="AC516" t="s">
        <v>800</v>
      </c>
      <c r="AD516" s="17">
        <v>44518</v>
      </c>
      <c r="AE516" s="17">
        <v>44592</v>
      </c>
      <c r="AF516" s="17">
        <v>44518</v>
      </c>
      <c r="AG516" s="17">
        <v>44833</v>
      </c>
      <c r="AH516" s="17">
        <v>44833</v>
      </c>
      <c r="AI516" s="17"/>
      <c r="AJ516" s="5"/>
      <c r="AK516" s="17">
        <v>44833</v>
      </c>
      <c r="AL516" t="s">
        <v>811</v>
      </c>
      <c r="AM516" t="s">
        <v>599</v>
      </c>
      <c r="AN516" s="17"/>
      <c r="AP516" t="s">
        <v>966</v>
      </c>
      <c r="AQ516" t="s">
        <v>970</v>
      </c>
      <c r="AR516" t="s">
        <v>28408</v>
      </c>
    </row>
    <row r="517" spans="2:44" ht="11" outlineLevel="1" x14ac:dyDescent="0.15">
      <c r="B517" t="s">
        <v>3928</v>
      </c>
      <c r="C517" t="s">
        <v>799</v>
      </c>
      <c r="D517" t="s">
        <v>799</v>
      </c>
      <c r="F517" t="s">
        <v>966</v>
      </c>
      <c r="H517" s="16">
        <v>1</v>
      </c>
      <c r="I517" t="s">
        <v>799</v>
      </c>
      <c r="J517" t="s">
        <v>687</v>
      </c>
      <c r="K517" t="s">
        <v>2727</v>
      </c>
      <c r="L517" t="s">
        <v>27902</v>
      </c>
      <c r="M517" t="s">
        <v>740</v>
      </c>
      <c r="N517" t="s">
        <v>795</v>
      </c>
      <c r="O517" t="s">
        <v>825</v>
      </c>
      <c r="P517" t="s">
        <v>806</v>
      </c>
      <c r="Q517" t="s">
        <v>10430</v>
      </c>
      <c r="R517" t="s">
        <v>531</v>
      </c>
      <c r="S517" t="s">
        <v>636</v>
      </c>
      <c r="T517" s="16">
        <v>1</v>
      </c>
      <c r="U517" s="16">
        <v>0</v>
      </c>
      <c r="V517" s="16">
        <v>5</v>
      </c>
      <c r="W517" s="5">
        <v>213483.35</v>
      </c>
      <c r="X517" s="5">
        <v>213483.35</v>
      </c>
      <c r="Y517" s="5"/>
      <c r="Z517" s="7">
        <v>1</v>
      </c>
      <c r="AA517" t="s">
        <v>27839</v>
      </c>
      <c r="AB517" s="5">
        <v>213483.35</v>
      </c>
      <c r="AC517" t="s">
        <v>800</v>
      </c>
      <c r="AD517" s="17">
        <v>43068</v>
      </c>
      <c r="AE517" s="17">
        <v>43174</v>
      </c>
      <c r="AF517" s="17">
        <v>43068</v>
      </c>
      <c r="AG517" s="17">
        <v>43220</v>
      </c>
      <c r="AH517" s="17">
        <v>43220</v>
      </c>
      <c r="AI517" s="17"/>
      <c r="AJ517" s="5"/>
      <c r="AK517" s="17">
        <v>43220</v>
      </c>
      <c r="AL517" t="s">
        <v>811</v>
      </c>
      <c r="AM517" t="s">
        <v>599</v>
      </c>
      <c r="AN517" s="17"/>
      <c r="AP517" t="s">
        <v>966</v>
      </c>
      <c r="AQ517" t="s">
        <v>970</v>
      </c>
      <c r="AR517" t="s">
        <v>28409</v>
      </c>
    </row>
    <row r="518" spans="2:44" ht="11" outlineLevel="1" x14ac:dyDescent="0.15">
      <c r="B518" t="s">
        <v>3931</v>
      </c>
      <c r="C518" t="s">
        <v>799</v>
      </c>
      <c r="D518" t="s">
        <v>799</v>
      </c>
      <c r="F518" t="s">
        <v>966</v>
      </c>
      <c r="H518" s="16">
        <v>1</v>
      </c>
      <c r="I518" t="s">
        <v>799</v>
      </c>
      <c r="J518" t="s">
        <v>687</v>
      </c>
      <c r="K518" t="s">
        <v>2727</v>
      </c>
      <c r="L518" t="s">
        <v>27902</v>
      </c>
      <c r="M518" t="s">
        <v>740</v>
      </c>
      <c r="N518" t="s">
        <v>795</v>
      </c>
      <c r="O518" t="s">
        <v>825</v>
      </c>
      <c r="P518" t="s">
        <v>806</v>
      </c>
      <c r="Q518" t="s">
        <v>10430</v>
      </c>
      <c r="R518" t="s">
        <v>531</v>
      </c>
      <c r="S518" t="s">
        <v>636</v>
      </c>
      <c r="T518" s="16">
        <v>1</v>
      </c>
      <c r="U518" s="16">
        <v>0</v>
      </c>
      <c r="V518" s="16">
        <v>2</v>
      </c>
      <c r="W518" s="5">
        <v>213100.22</v>
      </c>
      <c r="X518" s="5">
        <v>213100.22</v>
      </c>
      <c r="Y518" s="5"/>
      <c r="Z518" s="7">
        <v>1</v>
      </c>
      <c r="AA518" t="s">
        <v>27839</v>
      </c>
      <c r="AB518" s="5">
        <v>213100.22</v>
      </c>
      <c r="AC518" t="s">
        <v>800</v>
      </c>
      <c r="AD518" s="17">
        <v>43357</v>
      </c>
      <c r="AE518" s="17">
        <v>43396</v>
      </c>
      <c r="AF518" s="17">
        <v>43357</v>
      </c>
      <c r="AG518" s="17">
        <v>43556</v>
      </c>
      <c r="AH518" s="17">
        <v>43556</v>
      </c>
      <c r="AI518" s="17"/>
      <c r="AJ518" s="5"/>
      <c r="AK518" s="17">
        <v>43556</v>
      </c>
      <c r="AL518" t="s">
        <v>811</v>
      </c>
      <c r="AM518" t="s">
        <v>599</v>
      </c>
      <c r="AN518" s="17"/>
      <c r="AP518" t="s">
        <v>966</v>
      </c>
      <c r="AQ518" t="s">
        <v>970</v>
      </c>
      <c r="AR518" t="s">
        <v>28410</v>
      </c>
    </row>
    <row r="519" spans="2:44" ht="11" outlineLevel="1" x14ac:dyDescent="0.15">
      <c r="B519" t="s">
        <v>3937</v>
      </c>
      <c r="C519" t="s">
        <v>799</v>
      </c>
      <c r="D519" t="s">
        <v>799</v>
      </c>
      <c r="F519" t="s">
        <v>966</v>
      </c>
      <c r="H519" s="16">
        <v>1</v>
      </c>
      <c r="I519" t="s">
        <v>799</v>
      </c>
      <c r="J519" t="s">
        <v>3938</v>
      </c>
      <c r="K519" t="s">
        <v>3939</v>
      </c>
      <c r="L519" t="s">
        <v>27974</v>
      </c>
      <c r="M519" t="s">
        <v>740</v>
      </c>
      <c r="N519" t="s">
        <v>795</v>
      </c>
      <c r="O519" t="s">
        <v>826</v>
      </c>
      <c r="P519" t="s">
        <v>806</v>
      </c>
      <c r="Q519" t="s">
        <v>10430</v>
      </c>
      <c r="R519" t="s">
        <v>531</v>
      </c>
      <c r="S519" t="s">
        <v>636</v>
      </c>
      <c r="T519" s="16">
        <v>1</v>
      </c>
      <c r="U519" s="16">
        <v>0</v>
      </c>
      <c r="V519" s="16">
        <v>3</v>
      </c>
      <c r="W519" s="5">
        <v>212300</v>
      </c>
      <c r="X519" s="5">
        <v>212300</v>
      </c>
      <c r="Y519" s="5"/>
      <c r="Z519" s="7">
        <v>1</v>
      </c>
      <c r="AA519" t="s">
        <v>27839</v>
      </c>
      <c r="AB519" s="5">
        <v>212300</v>
      </c>
      <c r="AC519" t="s">
        <v>800</v>
      </c>
      <c r="AD519" s="17">
        <v>43689</v>
      </c>
      <c r="AE519" s="17">
        <v>43844</v>
      </c>
      <c r="AF519" s="17">
        <v>43689</v>
      </c>
      <c r="AG519" s="17">
        <v>43845</v>
      </c>
      <c r="AH519" s="17">
        <v>43845</v>
      </c>
      <c r="AI519" s="17"/>
      <c r="AJ519" s="5"/>
      <c r="AK519" s="17">
        <v>43845</v>
      </c>
      <c r="AL519" t="s">
        <v>811</v>
      </c>
      <c r="AM519" t="s">
        <v>599</v>
      </c>
      <c r="AN519" s="17"/>
      <c r="AP519" t="s">
        <v>966</v>
      </c>
      <c r="AQ519" t="s">
        <v>970</v>
      </c>
      <c r="AR519" t="s">
        <v>28411</v>
      </c>
    </row>
    <row r="520" spans="2:44" ht="11" outlineLevel="1" x14ac:dyDescent="0.15">
      <c r="B520" t="s">
        <v>3943</v>
      </c>
      <c r="C520" t="s">
        <v>27838</v>
      </c>
      <c r="D520" t="s">
        <v>983</v>
      </c>
      <c r="E520" t="s">
        <v>807</v>
      </c>
      <c r="F520" t="s">
        <v>10430</v>
      </c>
      <c r="G520" t="s">
        <v>28412</v>
      </c>
      <c r="H520" s="16">
        <v>2</v>
      </c>
      <c r="I520" t="s">
        <v>809</v>
      </c>
      <c r="J520" t="s">
        <v>3944</v>
      </c>
      <c r="K520" t="s">
        <v>3945</v>
      </c>
      <c r="L520" t="s">
        <v>28038</v>
      </c>
      <c r="M520" t="s">
        <v>755</v>
      </c>
      <c r="N520" t="s">
        <v>829</v>
      </c>
      <c r="O520" t="s">
        <v>796</v>
      </c>
      <c r="P520" t="s">
        <v>828</v>
      </c>
      <c r="Q520" t="s">
        <v>10430</v>
      </c>
      <c r="R520" t="s">
        <v>531</v>
      </c>
      <c r="S520" t="s">
        <v>636</v>
      </c>
      <c r="T520" s="16">
        <v>1</v>
      </c>
      <c r="U520" s="16">
        <v>1</v>
      </c>
      <c r="V520" s="16">
        <v>1</v>
      </c>
      <c r="W520" s="5">
        <v>211357.68</v>
      </c>
      <c r="X520" s="5">
        <v>211357.68</v>
      </c>
      <c r="Y520" s="5"/>
      <c r="Z520" s="7">
        <v>1</v>
      </c>
      <c r="AA520" t="s">
        <v>27839</v>
      </c>
      <c r="AB520" s="5">
        <v>211357.68</v>
      </c>
      <c r="AC520" t="s">
        <v>800</v>
      </c>
      <c r="AD520" s="17">
        <v>46091</v>
      </c>
      <c r="AE520" s="17">
        <v>46091</v>
      </c>
      <c r="AF520" s="17">
        <v>46092</v>
      </c>
      <c r="AG520" s="17">
        <v>46122</v>
      </c>
      <c r="AH520" s="17">
        <v>46122</v>
      </c>
      <c r="AI520" s="17"/>
      <c r="AJ520" s="5"/>
      <c r="AK520" s="17">
        <v>46122</v>
      </c>
      <c r="AL520" t="s">
        <v>28341</v>
      </c>
      <c r="AM520" t="s">
        <v>631</v>
      </c>
      <c r="AN520" s="17">
        <v>46122</v>
      </c>
      <c r="AP520" t="s">
        <v>966</v>
      </c>
      <c r="AQ520" t="s">
        <v>970</v>
      </c>
      <c r="AR520" t="s">
        <v>28413</v>
      </c>
    </row>
    <row r="521" spans="2:44" ht="11" outlineLevel="1" x14ac:dyDescent="0.15">
      <c r="B521" t="s">
        <v>3948</v>
      </c>
      <c r="C521" t="s">
        <v>799</v>
      </c>
      <c r="D521" t="s">
        <v>799</v>
      </c>
      <c r="F521" t="s">
        <v>966</v>
      </c>
      <c r="H521" s="16">
        <v>1</v>
      </c>
      <c r="I521" t="s">
        <v>799</v>
      </c>
      <c r="J521" t="s">
        <v>3949</v>
      </c>
      <c r="K521" t="s">
        <v>3950</v>
      </c>
      <c r="L521" t="s">
        <v>533</v>
      </c>
      <c r="M521" t="s">
        <v>737</v>
      </c>
      <c r="N521" t="s">
        <v>803</v>
      </c>
      <c r="O521" t="s">
        <v>825</v>
      </c>
      <c r="P521" t="s">
        <v>802</v>
      </c>
      <c r="Q521" t="s">
        <v>10430</v>
      </c>
      <c r="R521" t="s">
        <v>531</v>
      </c>
      <c r="S521" t="s">
        <v>636</v>
      </c>
      <c r="T521" s="16">
        <v>1</v>
      </c>
      <c r="U521" s="16">
        <v>0</v>
      </c>
      <c r="V521" s="16">
        <v>1</v>
      </c>
      <c r="W521" s="5">
        <v>211000</v>
      </c>
      <c r="X521" s="5">
        <v>211000</v>
      </c>
      <c r="Y521" s="5"/>
      <c r="Z521" s="7">
        <v>1</v>
      </c>
      <c r="AA521" t="s">
        <v>27839</v>
      </c>
      <c r="AB521" s="5">
        <v>211000</v>
      </c>
      <c r="AC521" t="s">
        <v>800</v>
      </c>
      <c r="AD521" s="17">
        <v>44431</v>
      </c>
      <c r="AE521" s="17">
        <v>44431</v>
      </c>
      <c r="AF521" s="17">
        <v>44431</v>
      </c>
      <c r="AG521" s="17">
        <v>44469</v>
      </c>
      <c r="AH521" s="17">
        <v>44469</v>
      </c>
      <c r="AI521" s="17"/>
      <c r="AJ521" s="5"/>
      <c r="AK521" s="17">
        <v>44469</v>
      </c>
      <c r="AL521" t="s">
        <v>811</v>
      </c>
      <c r="AM521" t="s">
        <v>599</v>
      </c>
      <c r="AN521" s="17"/>
      <c r="AP521" t="s">
        <v>966</v>
      </c>
      <c r="AQ521" t="s">
        <v>970</v>
      </c>
      <c r="AR521" t="s">
        <v>28414</v>
      </c>
    </row>
    <row r="522" spans="2:44" ht="11" outlineLevel="1" x14ac:dyDescent="0.15">
      <c r="B522" t="s">
        <v>3955</v>
      </c>
      <c r="C522" t="s">
        <v>799</v>
      </c>
      <c r="D522" t="s">
        <v>799</v>
      </c>
      <c r="F522" t="s">
        <v>966</v>
      </c>
      <c r="H522" s="16">
        <v>1</v>
      </c>
      <c r="I522" t="s">
        <v>799</v>
      </c>
      <c r="J522" t="s">
        <v>3627</v>
      </c>
      <c r="K522" t="s">
        <v>3628</v>
      </c>
      <c r="L522" t="s">
        <v>27866</v>
      </c>
      <c r="M522" t="s">
        <v>737</v>
      </c>
      <c r="N522" t="s">
        <v>803</v>
      </c>
      <c r="O522" t="s">
        <v>825</v>
      </c>
      <c r="P522" t="s">
        <v>802</v>
      </c>
      <c r="Q522" t="s">
        <v>10430</v>
      </c>
      <c r="R522" t="s">
        <v>531</v>
      </c>
      <c r="S522" t="s">
        <v>636</v>
      </c>
      <c r="T522" s="16">
        <v>1</v>
      </c>
      <c r="U522" s="16">
        <v>0</v>
      </c>
      <c r="V522" s="16">
        <v>1</v>
      </c>
      <c r="W522" s="5">
        <v>208727.6</v>
      </c>
      <c r="X522" s="5">
        <v>208727.6</v>
      </c>
      <c r="Y522" s="5"/>
      <c r="Z522" s="7">
        <v>1</v>
      </c>
      <c r="AA522" t="s">
        <v>27839</v>
      </c>
      <c r="AB522" s="5">
        <v>208727.6</v>
      </c>
      <c r="AC522" t="s">
        <v>800</v>
      </c>
      <c r="AD522" s="17">
        <v>42266</v>
      </c>
      <c r="AE522" s="17">
        <v>42266</v>
      </c>
      <c r="AF522" s="17">
        <v>42266</v>
      </c>
      <c r="AG522" s="17">
        <v>42448</v>
      </c>
      <c r="AH522" s="17">
        <v>42448</v>
      </c>
      <c r="AI522" s="17"/>
      <c r="AJ522" s="5"/>
      <c r="AK522" s="17">
        <v>42448</v>
      </c>
      <c r="AL522" t="s">
        <v>811</v>
      </c>
      <c r="AM522" t="s">
        <v>599</v>
      </c>
      <c r="AN522" s="17"/>
      <c r="AP522" t="s">
        <v>966</v>
      </c>
      <c r="AQ522" t="s">
        <v>970</v>
      </c>
      <c r="AR522" t="s">
        <v>28415</v>
      </c>
    </row>
    <row r="523" spans="2:44" ht="11" outlineLevel="1" x14ac:dyDescent="0.15">
      <c r="B523" t="s">
        <v>873</v>
      </c>
      <c r="C523" t="s">
        <v>799</v>
      </c>
      <c r="D523" t="s">
        <v>799</v>
      </c>
      <c r="F523" t="s">
        <v>966</v>
      </c>
      <c r="H523" s="16">
        <v>1</v>
      </c>
      <c r="I523" t="s">
        <v>799</v>
      </c>
      <c r="J523" t="s">
        <v>676</v>
      </c>
      <c r="K523" t="s">
        <v>1579</v>
      </c>
      <c r="L523" t="s">
        <v>28416</v>
      </c>
      <c r="M523" t="s">
        <v>740</v>
      </c>
      <c r="N523" t="s">
        <v>795</v>
      </c>
      <c r="O523" t="s">
        <v>825</v>
      </c>
      <c r="P523" t="s">
        <v>806</v>
      </c>
      <c r="Q523" t="s">
        <v>10430</v>
      </c>
      <c r="R523" t="s">
        <v>456</v>
      </c>
      <c r="S523" t="s">
        <v>598</v>
      </c>
      <c r="T523" s="16">
        <v>1</v>
      </c>
      <c r="U523" s="16">
        <v>0</v>
      </c>
      <c r="V523" s="16">
        <v>3</v>
      </c>
      <c r="W523" s="5">
        <v>208651</v>
      </c>
      <c r="X523" s="5">
        <v>208651</v>
      </c>
      <c r="Y523" s="5"/>
      <c r="Z523" s="7">
        <v>1</v>
      </c>
      <c r="AA523" t="s">
        <v>27839</v>
      </c>
      <c r="AB523" s="5">
        <v>208651</v>
      </c>
      <c r="AC523" t="s">
        <v>800</v>
      </c>
      <c r="AD523" s="17">
        <v>45553</v>
      </c>
      <c r="AE523" s="17">
        <v>45761</v>
      </c>
      <c r="AF523" s="17">
        <v>45553</v>
      </c>
      <c r="AG523" s="17">
        <v>45762</v>
      </c>
      <c r="AH523" s="17">
        <v>45762</v>
      </c>
      <c r="AI523" s="17"/>
      <c r="AJ523" s="5"/>
      <c r="AK523" s="17">
        <v>45762</v>
      </c>
      <c r="AL523" t="s">
        <v>811</v>
      </c>
      <c r="AM523" t="s">
        <v>599</v>
      </c>
      <c r="AN523" s="17"/>
      <c r="AP523" t="s">
        <v>966</v>
      </c>
      <c r="AQ523" t="s">
        <v>970</v>
      </c>
      <c r="AR523" t="s">
        <v>28417</v>
      </c>
    </row>
    <row r="524" spans="2:44" ht="11" outlineLevel="1" x14ac:dyDescent="0.15">
      <c r="B524" t="s">
        <v>3971</v>
      </c>
      <c r="C524" t="s">
        <v>799</v>
      </c>
      <c r="D524" t="s">
        <v>799</v>
      </c>
      <c r="F524" t="s">
        <v>966</v>
      </c>
      <c r="H524" s="16">
        <v>1</v>
      </c>
      <c r="I524" t="s">
        <v>799</v>
      </c>
      <c r="J524" t="s">
        <v>3972</v>
      </c>
      <c r="K524" t="s">
        <v>3973</v>
      </c>
      <c r="L524" t="s">
        <v>28418</v>
      </c>
      <c r="M524" t="s">
        <v>737</v>
      </c>
      <c r="N524" t="s">
        <v>803</v>
      </c>
      <c r="O524" t="s">
        <v>825</v>
      </c>
      <c r="P524" t="s">
        <v>802</v>
      </c>
      <c r="Q524" t="s">
        <v>10430</v>
      </c>
      <c r="R524" t="s">
        <v>456</v>
      </c>
      <c r="S524" t="s">
        <v>598</v>
      </c>
      <c r="T524" s="16">
        <v>1</v>
      </c>
      <c r="U524" s="16">
        <v>0</v>
      </c>
      <c r="V524" s="16">
        <v>1</v>
      </c>
      <c r="W524" s="5">
        <v>205760</v>
      </c>
      <c r="X524" s="5">
        <v>205760</v>
      </c>
      <c r="Y524" s="5"/>
      <c r="Z524" s="7">
        <v>1</v>
      </c>
      <c r="AA524" t="s">
        <v>27839</v>
      </c>
      <c r="AB524" s="5">
        <v>205760</v>
      </c>
      <c r="AC524" t="s">
        <v>800</v>
      </c>
      <c r="AD524" s="17">
        <v>45553</v>
      </c>
      <c r="AE524" s="17">
        <v>45553</v>
      </c>
      <c r="AF524" s="17">
        <v>45553</v>
      </c>
      <c r="AG524" s="17">
        <v>45810</v>
      </c>
      <c r="AH524" s="17">
        <v>45810</v>
      </c>
      <c r="AI524" s="17"/>
      <c r="AJ524" s="5"/>
      <c r="AK524" s="17">
        <v>45810</v>
      </c>
      <c r="AL524" t="s">
        <v>811</v>
      </c>
      <c r="AM524" t="s">
        <v>599</v>
      </c>
      <c r="AN524" s="17"/>
      <c r="AP524" t="s">
        <v>966</v>
      </c>
      <c r="AQ524" t="s">
        <v>970</v>
      </c>
      <c r="AR524" t="s">
        <v>28419</v>
      </c>
    </row>
    <row r="525" spans="2:44" ht="11" outlineLevel="1" x14ac:dyDescent="0.15">
      <c r="B525" t="s">
        <v>3987</v>
      </c>
      <c r="C525" t="s">
        <v>799</v>
      </c>
      <c r="D525" t="s">
        <v>799</v>
      </c>
      <c r="F525" t="s">
        <v>966</v>
      </c>
      <c r="H525" s="16">
        <v>1</v>
      </c>
      <c r="I525" t="s">
        <v>799</v>
      </c>
      <c r="J525" t="s">
        <v>3988</v>
      </c>
      <c r="K525" t="s">
        <v>3989</v>
      </c>
      <c r="L525" t="s">
        <v>27902</v>
      </c>
      <c r="M525" t="s">
        <v>750</v>
      </c>
      <c r="N525" t="s">
        <v>887</v>
      </c>
      <c r="O525" t="s">
        <v>818</v>
      </c>
      <c r="P525" t="s">
        <v>859</v>
      </c>
      <c r="Q525" t="s">
        <v>10430</v>
      </c>
      <c r="R525" t="s">
        <v>531</v>
      </c>
      <c r="S525" t="s">
        <v>636</v>
      </c>
      <c r="T525" s="16">
        <v>1</v>
      </c>
      <c r="U525" s="16">
        <v>0</v>
      </c>
      <c r="V525" s="16">
        <v>1</v>
      </c>
      <c r="W525" s="5">
        <v>203364.12</v>
      </c>
      <c r="X525" s="5">
        <v>203364.12</v>
      </c>
      <c r="Y525" s="5"/>
      <c r="Z525" s="7">
        <v>1</v>
      </c>
      <c r="AA525" t="s">
        <v>27839</v>
      </c>
      <c r="AB525" s="5">
        <v>203364.12</v>
      </c>
      <c r="AC525" t="s">
        <v>800</v>
      </c>
      <c r="AD525" s="17">
        <v>45541</v>
      </c>
      <c r="AE525" s="17">
        <v>45541</v>
      </c>
      <c r="AF525" s="17">
        <v>45541</v>
      </c>
      <c r="AG525" s="17">
        <v>45622</v>
      </c>
      <c r="AH525" s="17">
        <v>45622</v>
      </c>
      <c r="AI525" s="17"/>
      <c r="AJ525" s="5"/>
      <c r="AK525" s="17">
        <v>45622</v>
      </c>
      <c r="AL525" t="s">
        <v>811</v>
      </c>
      <c r="AM525" t="s">
        <v>599</v>
      </c>
      <c r="AN525" s="17"/>
      <c r="AP525" t="s">
        <v>966</v>
      </c>
      <c r="AQ525" t="s">
        <v>970</v>
      </c>
      <c r="AR525" t="s">
        <v>28420</v>
      </c>
    </row>
    <row r="526" spans="2:44" ht="11" outlineLevel="1" x14ac:dyDescent="0.15">
      <c r="B526" t="s">
        <v>6095</v>
      </c>
      <c r="C526" t="s">
        <v>27838</v>
      </c>
      <c r="D526" t="s">
        <v>1599</v>
      </c>
      <c r="E526" t="s">
        <v>807</v>
      </c>
      <c r="F526" t="s">
        <v>10430</v>
      </c>
      <c r="H526" s="16">
        <v>1</v>
      </c>
      <c r="I526" t="s">
        <v>799</v>
      </c>
      <c r="J526" t="s">
        <v>4252</v>
      </c>
      <c r="K526" t="s">
        <v>4253</v>
      </c>
      <c r="L526" t="s">
        <v>27972</v>
      </c>
      <c r="M526" t="s">
        <v>737</v>
      </c>
      <c r="N526" t="s">
        <v>4388</v>
      </c>
      <c r="O526" t="s">
        <v>796</v>
      </c>
      <c r="P526" t="s">
        <v>802</v>
      </c>
      <c r="Q526" t="s">
        <v>10430</v>
      </c>
      <c r="R526" t="s">
        <v>456</v>
      </c>
      <c r="S526" t="s">
        <v>598</v>
      </c>
      <c r="T526" s="16">
        <v>8</v>
      </c>
      <c r="U526" s="16">
        <v>8</v>
      </c>
      <c r="V526" s="16">
        <v>9</v>
      </c>
      <c r="W526" s="5">
        <v>203313.6</v>
      </c>
      <c r="X526" s="5">
        <v>203313.6</v>
      </c>
      <c r="Y526" s="5"/>
      <c r="Z526" s="7">
        <v>1</v>
      </c>
      <c r="AA526" t="s">
        <v>27839</v>
      </c>
      <c r="AB526" s="5">
        <v>203313.6</v>
      </c>
      <c r="AC526" t="s">
        <v>800</v>
      </c>
      <c r="AD526" s="17">
        <v>42145</v>
      </c>
      <c r="AE526" s="17">
        <v>45138</v>
      </c>
      <c r="AF526" s="17">
        <v>42144</v>
      </c>
      <c r="AG526" s="17">
        <v>45535</v>
      </c>
      <c r="AH526" s="17">
        <v>45535</v>
      </c>
      <c r="AI526" s="17"/>
      <c r="AJ526" s="5"/>
      <c r="AK526" s="17">
        <v>45535</v>
      </c>
      <c r="AL526" t="s">
        <v>28341</v>
      </c>
      <c r="AM526" t="s">
        <v>631</v>
      </c>
      <c r="AN526" s="17">
        <v>45535</v>
      </c>
      <c r="AP526" t="s">
        <v>966</v>
      </c>
      <c r="AQ526" t="s">
        <v>970</v>
      </c>
      <c r="AR526" t="s">
        <v>28421</v>
      </c>
    </row>
    <row r="527" spans="2:44" ht="11" outlineLevel="1" x14ac:dyDescent="0.15">
      <c r="B527" t="s">
        <v>3992</v>
      </c>
      <c r="C527" t="s">
        <v>799</v>
      </c>
      <c r="D527" t="s">
        <v>799</v>
      </c>
      <c r="F527" t="s">
        <v>966</v>
      </c>
      <c r="H527" s="16">
        <v>1</v>
      </c>
      <c r="I527" t="s">
        <v>799</v>
      </c>
      <c r="J527" t="s">
        <v>3993</v>
      </c>
      <c r="K527" t="s">
        <v>3994</v>
      </c>
      <c r="L527" t="s">
        <v>28214</v>
      </c>
      <c r="M527" t="s">
        <v>737</v>
      </c>
      <c r="N527" t="s">
        <v>803</v>
      </c>
      <c r="O527" t="s">
        <v>796</v>
      </c>
      <c r="P527" t="s">
        <v>802</v>
      </c>
      <c r="Q527" t="s">
        <v>10430</v>
      </c>
      <c r="R527" t="s">
        <v>531</v>
      </c>
      <c r="S527" t="s">
        <v>636</v>
      </c>
      <c r="T527" s="16">
        <v>1</v>
      </c>
      <c r="U527" s="16">
        <v>0</v>
      </c>
      <c r="V527" s="16">
        <v>5</v>
      </c>
      <c r="W527" s="5">
        <v>202328.15</v>
      </c>
      <c r="X527" s="5">
        <v>202328.15</v>
      </c>
      <c r="Y527" s="5"/>
      <c r="Z527" s="7">
        <v>1</v>
      </c>
      <c r="AA527" t="s">
        <v>27839</v>
      </c>
      <c r="AB527" s="5">
        <v>202328.15</v>
      </c>
      <c r="AC527" t="s">
        <v>800</v>
      </c>
      <c r="AD527" s="17">
        <v>44042</v>
      </c>
      <c r="AE527" s="17">
        <v>44270</v>
      </c>
      <c r="AF527" s="17">
        <v>44032</v>
      </c>
      <c r="AG527" s="17">
        <v>44294</v>
      </c>
      <c r="AH527" s="17">
        <v>44294</v>
      </c>
      <c r="AI527" s="17"/>
      <c r="AJ527" s="5"/>
      <c r="AK527" s="17">
        <v>44294</v>
      </c>
      <c r="AL527" t="s">
        <v>811</v>
      </c>
      <c r="AM527" t="s">
        <v>599</v>
      </c>
      <c r="AN527" s="17"/>
      <c r="AP527" t="s">
        <v>966</v>
      </c>
      <c r="AQ527" t="s">
        <v>970</v>
      </c>
      <c r="AR527" t="s">
        <v>28422</v>
      </c>
    </row>
    <row r="528" spans="2:44" ht="11" outlineLevel="1" x14ac:dyDescent="0.15">
      <c r="B528" t="s">
        <v>3997</v>
      </c>
      <c r="C528" t="s">
        <v>799</v>
      </c>
      <c r="D528" t="s">
        <v>799</v>
      </c>
      <c r="F528" t="s">
        <v>966</v>
      </c>
      <c r="H528" s="16">
        <v>1</v>
      </c>
      <c r="I528" t="s">
        <v>799</v>
      </c>
      <c r="J528" t="s">
        <v>3627</v>
      </c>
      <c r="K528" t="s">
        <v>3628</v>
      </c>
      <c r="L528" t="s">
        <v>27866</v>
      </c>
      <c r="M528" t="s">
        <v>737</v>
      </c>
      <c r="N528" t="s">
        <v>803</v>
      </c>
      <c r="O528" t="s">
        <v>825</v>
      </c>
      <c r="P528" t="s">
        <v>802</v>
      </c>
      <c r="Q528" t="s">
        <v>10430</v>
      </c>
      <c r="R528" t="s">
        <v>531</v>
      </c>
      <c r="S528" t="s">
        <v>636</v>
      </c>
      <c r="T528" s="16">
        <v>1</v>
      </c>
      <c r="U528" s="16">
        <v>0</v>
      </c>
      <c r="V528" s="16">
        <v>3</v>
      </c>
      <c r="W528" s="5">
        <v>201940.1</v>
      </c>
      <c r="X528" s="5">
        <v>201940.1</v>
      </c>
      <c r="Y528" s="5"/>
      <c r="Z528" s="7">
        <v>1</v>
      </c>
      <c r="AA528" t="s">
        <v>27839</v>
      </c>
      <c r="AB528" s="5">
        <v>201940.1</v>
      </c>
      <c r="AC528" t="s">
        <v>800</v>
      </c>
      <c r="AD528" s="17">
        <v>42266</v>
      </c>
      <c r="AE528" s="17">
        <v>42888</v>
      </c>
      <c r="AF528" s="17">
        <v>42266</v>
      </c>
      <c r="AG528" s="17">
        <v>42537</v>
      </c>
      <c r="AH528" s="17">
        <v>42537</v>
      </c>
      <c r="AI528" s="17"/>
      <c r="AJ528" s="5"/>
      <c r="AK528" s="17">
        <v>42537</v>
      </c>
      <c r="AL528" t="s">
        <v>811</v>
      </c>
      <c r="AM528" t="s">
        <v>599</v>
      </c>
      <c r="AN528" s="17"/>
      <c r="AP528" t="s">
        <v>966</v>
      </c>
      <c r="AQ528" t="s">
        <v>970</v>
      </c>
      <c r="AR528" t="s">
        <v>28423</v>
      </c>
    </row>
    <row r="529" spans="2:44" ht="11" outlineLevel="1" x14ac:dyDescent="0.15">
      <c r="B529" t="s">
        <v>4000</v>
      </c>
      <c r="C529" t="s">
        <v>799</v>
      </c>
      <c r="D529" t="s">
        <v>799</v>
      </c>
      <c r="F529" t="s">
        <v>966</v>
      </c>
      <c r="H529" s="16">
        <v>1</v>
      </c>
      <c r="I529" t="s">
        <v>799</v>
      </c>
      <c r="J529" t="s">
        <v>4001</v>
      </c>
      <c r="K529" t="s">
        <v>4002</v>
      </c>
      <c r="L529" t="s">
        <v>27861</v>
      </c>
      <c r="M529" t="s">
        <v>748</v>
      </c>
      <c r="N529" t="s">
        <v>795</v>
      </c>
      <c r="O529" t="s">
        <v>825</v>
      </c>
      <c r="P529" t="s">
        <v>806</v>
      </c>
      <c r="Q529" t="s">
        <v>10430</v>
      </c>
      <c r="R529" t="s">
        <v>531</v>
      </c>
      <c r="S529" t="s">
        <v>636</v>
      </c>
      <c r="T529" s="16">
        <v>1</v>
      </c>
      <c r="U529" s="16">
        <v>0</v>
      </c>
      <c r="V529" s="16">
        <v>5</v>
      </c>
      <c r="W529" s="5">
        <v>201752.71</v>
      </c>
      <c r="X529" s="5">
        <v>201752.71</v>
      </c>
      <c r="Y529" s="5"/>
      <c r="Z529" s="7">
        <v>1</v>
      </c>
      <c r="AA529" t="s">
        <v>27839</v>
      </c>
      <c r="AB529" s="5">
        <v>201752.71</v>
      </c>
      <c r="AC529" t="s">
        <v>800</v>
      </c>
      <c r="AD529" s="17">
        <v>42825</v>
      </c>
      <c r="AE529" s="17">
        <v>42888</v>
      </c>
      <c r="AF529" s="17">
        <v>42825</v>
      </c>
      <c r="AG529" s="17">
        <v>42902</v>
      </c>
      <c r="AH529" s="17">
        <v>42902</v>
      </c>
      <c r="AI529" s="17"/>
      <c r="AJ529" s="5"/>
      <c r="AK529" s="17">
        <v>42902</v>
      </c>
      <c r="AL529" t="s">
        <v>811</v>
      </c>
      <c r="AM529" t="s">
        <v>599</v>
      </c>
      <c r="AN529" s="17"/>
      <c r="AP529" t="s">
        <v>966</v>
      </c>
      <c r="AQ529" t="s">
        <v>970</v>
      </c>
      <c r="AR529" t="s">
        <v>28424</v>
      </c>
    </row>
    <row r="530" spans="2:44" ht="11" outlineLevel="1" x14ac:dyDescent="0.15">
      <c r="B530" t="s">
        <v>4008</v>
      </c>
      <c r="C530" t="s">
        <v>799</v>
      </c>
      <c r="D530" t="s">
        <v>799</v>
      </c>
      <c r="F530" t="s">
        <v>966</v>
      </c>
      <c r="H530" s="16">
        <v>1</v>
      </c>
      <c r="I530" t="s">
        <v>799</v>
      </c>
      <c r="J530" t="s">
        <v>3575</v>
      </c>
      <c r="K530" t="s">
        <v>3576</v>
      </c>
      <c r="L530" t="s">
        <v>28041</v>
      </c>
      <c r="M530" t="s">
        <v>760</v>
      </c>
      <c r="N530" t="s">
        <v>795</v>
      </c>
      <c r="O530" t="s">
        <v>825</v>
      </c>
      <c r="P530" t="s">
        <v>850</v>
      </c>
      <c r="Q530" t="s">
        <v>10430</v>
      </c>
      <c r="R530" t="s">
        <v>531</v>
      </c>
      <c r="S530" t="s">
        <v>636</v>
      </c>
      <c r="T530" s="16">
        <v>1</v>
      </c>
      <c r="U530" s="16">
        <v>0</v>
      </c>
      <c r="V530" s="16">
        <v>2</v>
      </c>
      <c r="W530" s="5">
        <v>201100</v>
      </c>
      <c r="X530" s="5">
        <v>201100</v>
      </c>
      <c r="Y530" s="5"/>
      <c r="Z530" s="7">
        <v>1</v>
      </c>
      <c r="AA530" t="s">
        <v>27839</v>
      </c>
      <c r="AB530" s="5">
        <v>201100</v>
      </c>
      <c r="AC530" t="s">
        <v>800</v>
      </c>
      <c r="AD530" s="17">
        <v>43992</v>
      </c>
      <c r="AE530" s="17">
        <v>44091</v>
      </c>
      <c r="AF530" s="17">
        <v>43992</v>
      </c>
      <c r="AG530" s="17">
        <v>44196</v>
      </c>
      <c r="AH530" s="17">
        <v>44196</v>
      </c>
      <c r="AI530" s="17"/>
      <c r="AJ530" s="5"/>
      <c r="AK530" s="17">
        <v>44196</v>
      </c>
      <c r="AL530" t="s">
        <v>811</v>
      </c>
      <c r="AM530" t="s">
        <v>599</v>
      </c>
      <c r="AN530" s="17"/>
      <c r="AP530" t="s">
        <v>966</v>
      </c>
      <c r="AQ530" t="s">
        <v>970</v>
      </c>
      <c r="AR530" t="s">
        <v>28425</v>
      </c>
    </row>
    <row r="531" spans="2:44" ht="11" outlineLevel="1" x14ac:dyDescent="0.15">
      <c r="B531" t="s">
        <v>4011</v>
      </c>
      <c r="C531" t="s">
        <v>799</v>
      </c>
      <c r="D531" t="s">
        <v>799</v>
      </c>
      <c r="F531" t="s">
        <v>966</v>
      </c>
      <c r="H531" s="16">
        <v>1</v>
      </c>
      <c r="I531" t="s">
        <v>799</v>
      </c>
      <c r="J531" t="s">
        <v>4012</v>
      </c>
      <c r="K531" t="s">
        <v>4013</v>
      </c>
      <c r="L531" t="s">
        <v>27861</v>
      </c>
      <c r="M531" t="s">
        <v>748</v>
      </c>
      <c r="N531" t="s">
        <v>795</v>
      </c>
      <c r="O531" t="s">
        <v>825</v>
      </c>
      <c r="P531" t="s">
        <v>806</v>
      </c>
      <c r="Q531" t="s">
        <v>10430</v>
      </c>
      <c r="R531" t="s">
        <v>531</v>
      </c>
      <c r="S531" t="s">
        <v>636</v>
      </c>
      <c r="T531" s="16">
        <v>1</v>
      </c>
      <c r="U531" s="16">
        <v>0</v>
      </c>
      <c r="V531" s="16">
        <v>10</v>
      </c>
      <c r="W531" s="5">
        <v>201082.45</v>
      </c>
      <c r="X531" s="5">
        <v>201082.45</v>
      </c>
      <c r="Y531" s="5"/>
      <c r="Z531" s="7">
        <v>1</v>
      </c>
      <c r="AA531" t="s">
        <v>27839</v>
      </c>
      <c r="AB531" s="5">
        <v>201082.45</v>
      </c>
      <c r="AC531" t="s">
        <v>800</v>
      </c>
      <c r="AD531" s="17">
        <v>41523</v>
      </c>
      <c r="AE531" s="17">
        <v>42439</v>
      </c>
      <c r="AF531" s="17">
        <v>41523</v>
      </c>
      <c r="AG531" s="17">
        <v>41740</v>
      </c>
      <c r="AH531" s="17">
        <v>41740</v>
      </c>
      <c r="AI531" s="17"/>
      <c r="AJ531" s="5"/>
      <c r="AK531" s="17">
        <v>41740</v>
      </c>
      <c r="AL531" t="s">
        <v>811</v>
      </c>
      <c r="AM531" t="s">
        <v>599</v>
      </c>
      <c r="AN531" s="17"/>
      <c r="AP531" t="s">
        <v>966</v>
      </c>
      <c r="AQ531" t="s">
        <v>970</v>
      </c>
      <c r="AR531" t="s">
        <v>28426</v>
      </c>
    </row>
    <row r="532" spans="2:44" ht="11" outlineLevel="1" x14ac:dyDescent="0.15">
      <c r="B532" t="s">
        <v>4016</v>
      </c>
      <c r="C532" t="s">
        <v>799</v>
      </c>
      <c r="D532" t="s">
        <v>799</v>
      </c>
      <c r="F532" t="s">
        <v>966</v>
      </c>
      <c r="H532" s="16">
        <v>1</v>
      </c>
      <c r="I532" t="s">
        <v>799</v>
      </c>
      <c r="J532" t="s">
        <v>3720</v>
      </c>
      <c r="K532" t="s">
        <v>3721</v>
      </c>
      <c r="L532" t="s">
        <v>28015</v>
      </c>
      <c r="M532" t="s">
        <v>737</v>
      </c>
      <c r="N532" t="s">
        <v>803</v>
      </c>
      <c r="O532" t="s">
        <v>825</v>
      </c>
      <c r="P532" t="s">
        <v>802</v>
      </c>
      <c r="Q532" t="s">
        <v>10430</v>
      </c>
      <c r="R532" t="s">
        <v>531</v>
      </c>
      <c r="S532" t="s">
        <v>636</v>
      </c>
      <c r="T532" s="16">
        <v>1</v>
      </c>
      <c r="U532" s="16">
        <v>0</v>
      </c>
      <c r="V532" s="16">
        <v>1</v>
      </c>
      <c r="W532" s="5">
        <v>200985</v>
      </c>
      <c r="X532" s="5">
        <v>200985</v>
      </c>
      <c r="Y532" s="5"/>
      <c r="Z532" s="7">
        <v>1</v>
      </c>
      <c r="AA532" t="s">
        <v>27839</v>
      </c>
      <c r="AB532" s="5">
        <v>200985</v>
      </c>
      <c r="AC532" t="s">
        <v>800</v>
      </c>
      <c r="AD532" s="17">
        <v>45149</v>
      </c>
      <c r="AE532" s="17">
        <v>45149</v>
      </c>
      <c r="AF532" s="17">
        <v>45149</v>
      </c>
      <c r="AG532" s="17">
        <v>45199</v>
      </c>
      <c r="AH532" s="17">
        <v>45199</v>
      </c>
      <c r="AI532" s="17"/>
      <c r="AJ532" s="5"/>
      <c r="AK532" s="17">
        <v>45199</v>
      </c>
      <c r="AL532" t="s">
        <v>811</v>
      </c>
      <c r="AM532" t="s">
        <v>599</v>
      </c>
      <c r="AN532" s="17"/>
      <c r="AP532" t="s">
        <v>966</v>
      </c>
      <c r="AQ532" t="s">
        <v>970</v>
      </c>
      <c r="AR532" t="s">
        <v>28427</v>
      </c>
    </row>
    <row r="533" spans="2:44" ht="11" outlineLevel="1" x14ac:dyDescent="0.15">
      <c r="B533" t="s">
        <v>4021</v>
      </c>
      <c r="C533" t="s">
        <v>799</v>
      </c>
      <c r="D533" t="s">
        <v>799</v>
      </c>
      <c r="F533" t="s">
        <v>966</v>
      </c>
      <c r="H533" s="16">
        <v>1</v>
      </c>
      <c r="I533" t="s">
        <v>799</v>
      </c>
      <c r="J533" t="s">
        <v>4022</v>
      </c>
      <c r="K533" t="s">
        <v>4023</v>
      </c>
      <c r="L533" t="s">
        <v>27866</v>
      </c>
      <c r="M533" t="s">
        <v>738</v>
      </c>
      <c r="N533" t="s">
        <v>887</v>
      </c>
      <c r="O533" t="s">
        <v>825</v>
      </c>
      <c r="P533" t="s">
        <v>794</v>
      </c>
      <c r="Q533" t="s">
        <v>10430</v>
      </c>
      <c r="R533" t="s">
        <v>531</v>
      </c>
      <c r="S533" t="s">
        <v>636</v>
      </c>
      <c r="T533" s="16">
        <v>1</v>
      </c>
      <c r="U533" s="16">
        <v>0</v>
      </c>
      <c r="V533" s="16">
        <v>3</v>
      </c>
      <c r="W533" s="5">
        <v>200699</v>
      </c>
      <c r="X533" s="5">
        <v>200699</v>
      </c>
      <c r="Y533" s="5"/>
      <c r="Z533" s="7">
        <v>1</v>
      </c>
      <c r="AA533" t="s">
        <v>27839</v>
      </c>
      <c r="AB533" s="5">
        <v>200699</v>
      </c>
      <c r="AC533" t="s">
        <v>800</v>
      </c>
      <c r="AD533" s="17">
        <v>43368</v>
      </c>
      <c r="AE533" s="17">
        <v>43621</v>
      </c>
      <c r="AF533" s="17">
        <v>43368</v>
      </c>
      <c r="AG533" s="17">
        <v>43644</v>
      </c>
      <c r="AH533" s="17">
        <v>43644</v>
      </c>
      <c r="AI533" s="17"/>
      <c r="AJ533" s="5"/>
      <c r="AK533" s="17">
        <v>43644</v>
      </c>
      <c r="AL533" t="s">
        <v>811</v>
      </c>
      <c r="AM533" t="s">
        <v>599</v>
      </c>
      <c r="AN533" s="17"/>
      <c r="AP533" t="s">
        <v>966</v>
      </c>
      <c r="AQ533" t="s">
        <v>970</v>
      </c>
      <c r="AR533" t="s">
        <v>28428</v>
      </c>
    </row>
    <row r="534" spans="2:44" ht="11" outlineLevel="1" x14ac:dyDescent="0.15">
      <c r="B534" t="s">
        <v>4026</v>
      </c>
      <c r="C534" t="s">
        <v>799</v>
      </c>
      <c r="D534" t="s">
        <v>799</v>
      </c>
      <c r="F534" t="s">
        <v>966</v>
      </c>
      <c r="H534" s="16">
        <v>1</v>
      </c>
      <c r="I534" t="s">
        <v>799</v>
      </c>
      <c r="J534" t="s">
        <v>4027</v>
      </c>
      <c r="K534" t="s">
        <v>4028</v>
      </c>
      <c r="L534" t="s">
        <v>27976</v>
      </c>
      <c r="M534" t="s">
        <v>740</v>
      </c>
      <c r="N534" t="s">
        <v>795</v>
      </c>
      <c r="O534" t="s">
        <v>825</v>
      </c>
      <c r="P534" t="s">
        <v>806</v>
      </c>
      <c r="Q534" t="s">
        <v>10430</v>
      </c>
      <c r="R534" t="s">
        <v>531</v>
      </c>
      <c r="S534" t="s">
        <v>636</v>
      </c>
      <c r="T534" s="16">
        <v>1</v>
      </c>
      <c r="U534" s="16">
        <v>0</v>
      </c>
      <c r="V534" s="16">
        <v>2</v>
      </c>
      <c r="W534" s="5">
        <v>200497</v>
      </c>
      <c r="X534" s="5">
        <v>200497</v>
      </c>
      <c r="Y534" s="5"/>
      <c r="Z534" s="7">
        <v>1</v>
      </c>
      <c r="AA534" t="s">
        <v>27839</v>
      </c>
      <c r="AB534" s="5">
        <v>200497</v>
      </c>
      <c r="AC534" t="s">
        <v>800</v>
      </c>
      <c r="AD534" s="17">
        <v>42177</v>
      </c>
      <c r="AE534" s="17">
        <v>42227</v>
      </c>
      <c r="AF534" s="17">
        <v>42177</v>
      </c>
      <c r="AG534" s="17">
        <v>42261</v>
      </c>
      <c r="AH534" s="17">
        <v>42261</v>
      </c>
      <c r="AI534" s="17"/>
      <c r="AJ534" s="5"/>
      <c r="AK534" s="17">
        <v>42261</v>
      </c>
      <c r="AL534" t="s">
        <v>811</v>
      </c>
      <c r="AM534" t="s">
        <v>599</v>
      </c>
      <c r="AN534" s="17"/>
      <c r="AP534" t="s">
        <v>966</v>
      </c>
      <c r="AQ534" t="s">
        <v>970</v>
      </c>
      <c r="AR534" t="s">
        <v>28429</v>
      </c>
    </row>
    <row r="535" spans="2:44" ht="11" outlineLevel="1" x14ac:dyDescent="0.15">
      <c r="B535" t="s">
        <v>4031</v>
      </c>
      <c r="C535" t="s">
        <v>799</v>
      </c>
      <c r="D535" t="s">
        <v>799</v>
      </c>
      <c r="F535" t="s">
        <v>966</v>
      </c>
      <c r="H535" s="16">
        <v>1</v>
      </c>
      <c r="I535" t="s">
        <v>799</v>
      </c>
      <c r="J535" t="s">
        <v>3720</v>
      </c>
      <c r="K535" t="s">
        <v>3721</v>
      </c>
      <c r="L535" t="s">
        <v>27866</v>
      </c>
      <c r="M535" t="s">
        <v>750</v>
      </c>
      <c r="N535" t="s">
        <v>4032</v>
      </c>
      <c r="O535" t="s">
        <v>825</v>
      </c>
      <c r="P535" t="s">
        <v>859</v>
      </c>
      <c r="Q535" t="s">
        <v>10430</v>
      </c>
      <c r="R535" t="s">
        <v>531</v>
      </c>
      <c r="S535" t="s">
        <v>636</v>
      </c>
      <c r="T535" s="16">
        <v>1</v>
      </c>
      <c r="U535" s="16">
        <v>0</v>
      </c>
      <c r="V535" s="16">
        <v>1</v>
      </c>
      <c r="W535" s="5">
        <v>200000</v>
      </c>
      <c r="X535" s="5">
        <v>200000</v>
      </c>
      <c r="Y535" s="5"/>
      <c r="Z535" s="7">
        <v>1</v>
      </c>
      <c r="AA535" t="s">
        <v>27839</v>
      </c>
      <c r="AB535" s="5">
        <v>200000</v>
      </c>
      <c r="AC535" t="s">
        <v>800</v>
      </c>
      <c r="AD535" s="17">
        <v>43369</v>
      </c>
      <c r="AE535" s="17">
        <v>43369</v>
      </c>
      <c r="AF535" s="17">
        <v>43369</v>
      </c>
      <c r="AG535" s="17">
        <v>43405</v>
      </c>
      <c r="AH535" s="17">
        <v>43464</v>
      </c>
      <c r="AI535" s="17"/>
      <c r="AJ535" s="5"/>
      <c r="AK535" s="17">
        <v>43405</v>
      </c>
      <c r="AL535" t="s">
        <v>811</v>
      </c>
      <c r="AM535" t="s">
        <v>599</v>
      </c>
      <c r="AN535" s="17"/>
      <c r="AP535" t="s">
        <v>966</v>
      </c>
      <c r="AQ535" t="s">
        <v>970</v>
      </c>
      <c r="AR535" t="s">
        <v>28430</v>
      </c>
    </row>
    <row r="536" spans="2:44" ht="11" outlineLevel="1" x14ac:dyDescent="0.15">
      <c r="B536" t="s">
        <v>4039</v>
      </c>
      <c r="C536" t="s">
        <v>799</v>
      </c>
      <c r="D536" t="s">
        <v>799</v>
      </c>
      <c r="F536" t="s">
        <v>966</v>
      </c>
      <c r="H536" s="16">
        <v>1</v>
      </c>
      <c r="I536" t="s">
        <v>799</v>
      </c>
      <c r="J536" t="s">
        <v>678</v>
      </c>
      <c r="K536" t="s">
        <v>1644</v>
      </c>
      <c r="L536" t="s">
        <v>27861</v>
      </c>
      <c r="M536" t="s">
        <v>748</v>
      </c>
      <c r="N536" t="s">
        <v>795</v>
      </c>
      <c r="O536" t="s">
        <v>804</v>
      </c>
      <c r="P536" t="s">
        <v>806</v>
      </c>
      <c r="Q536" t="s">
        <v>10430</v>
      </c>
      <c r="R536" t="s">
        <v>531</v>
      </c>
      <c r="S536" t="s">
        <v>636</v>
      </c>
      <c r="T536" s="16">
        <v>1</v>
      </c>
      <c r="U536" s="16">
        <v>0</v>
      </c>
      <c r="V536" s="16">
        <v>3</v>
      </c>
      <c r="W536" s="5">
        <v>198719.17</v>
      </c>
      <c r="X536" s="5">
        <v>198719.17</v>
      </c>
      <c r="Y536" s="5"/>
      <c r="Z536" s="7">
        <v>1</v>
      </c>
      <c r="AA536" t="s">
        <v>27839</v>
      </c>
      <c r="AB536" s="5">
        <v>198719.17</v>
      </c>
      <c r="AC536" t="s">
        <v>800</v>
      </c>
      <c r="AD536" s="17">
        <v>44039</v>
      </c>
      <c r="AE536" s="17">
        <v>44083</v>
      </c>
      <c r="AF536" s="17">
        <v>44039</v>
      </c>
      <c r="AG536" s="17">
        <v>44052</v>
      </c>
      <c r="AH536" s="17">
        <v>44052</v>
      </c>
      <c r="AI536" s="17"/>
      <c r="AJ536" s="5"/>
      <c r="AK536" s="17">
        <v>44052</v>
      </c>
      <c r="AL536" t="s">
        <v>811</v>
      </c>
      <c r="AM536" t="s">
        <v>599</v>
      </c>
      <c r="AN536" s="17"/>
      <c r="AP536" t="s">
        <v>966</v>
      </c>
      <c r="AQ536" t="s">
        <v>970</v>
      </c>
      <c r="AR536" t="s">
        <v>28431</v>
      </c>
    </row>
    <row r="537" spans="2:44" ht="11" outlineLevel="1" x14ac:dyDescent="0.15">
      <c r="B537" t="s">
        <v>4042</v>
      </c>
      <c r="C537" t="s">
        <v>799</v>
      </c>
      <c r="D537" t="s">
        <v>799</v>
      </c>
      <c r="F537" t="s">
        <v>966</v>
      </c>
      <c r="H537" s="16">
        <v>1</v>
      </c>
      <c r="I537" t="s">
        <v>799</v>
      </c>
      <c r="J537" t="s">
        <v>4043</v>
      </c>
      <c r="K537" t="s">
        <v>4044</v>
      </c>
      <c r="L537" t="s">
        <v>27857</v>
      </c>
      <c r="M537" t="s">
        <v>740</v>
      </c>
      <c r="N537" t="s">
        <v>803</v>
      </c>
      <c r="O537" t="s">
        <v>825</v>
      </c>
      <c r="P537" t="s">
        <v>820</v>
      </c>
      <c r="Q537" t="s">
        <v>10430</v>
      </c>
      <c r="R537" t="s">
        <v>456</v>
      </c>
      <c r="S537" t="s">
        <v>598</v>
      </c>
      <c r="T537" s="16">
        <v>1</v>
      </c>
      <c r="U537" s="16">
        <v>0</v>
      </c>
      <c r="V537" s="16">
        <v>2</v>
      </c>
      <c r="W537" s="5">
        <v>198556.48</v>
      </c>
      <c r="X537" s="5">
        <v>198556.48</v>
      </c>
      <c r="Y537" s="5"/>
      <c r="Z537" s="7">
        <v>1</v>
      </c>
      <c r="AA537" t="s">
        <v>27839</v>
      </c>
      <c r="AB537" s="5">
        <v>198556.48</v>
      </c>
      <c r="AC537" t="s">
        <v>800</v>
      </c>
      <c r="AD537" s="17">
        <v>41911</v>
      </c>
      <c r="AE537" s="17">
        <v>42211</v>
      </c>
      <c r="AF537" s="17">
        <v>41911</v>
      </c>
      <c r="AG537" s="17">
        <v>42031</v>
      </c>
      <c r="AH537" s="17">
        <v>42031</v>
      </c>
      <c r="AI537" s="17"/>
      <c r="AJ537" s="5"/>
      <c r="AK537" s="17">
        <v>42031</v>
      </c>
      <c r="AL537" t="s">
        <v>811</v>
      </c>
      <c r="AM537" t="s">
        <v>599</v>
      </c>
      <c r="AN537" s="17"/>
      <c r="AP537" t="s">
        <v>966</v>
      </c>
      <c r="AQ537" t="s">
        <v>970</v>
      </c>
      <c r="AR537" t="s">
        <v>28432</v>
      </c>
    </row>
    <row r="538" spans="2:44" ht="11" outlineLevel="1" x14ac:dyDescent="0.15">
      <c r="B538" t="s">
        <v>4047</v>
      </c>
      <c r="C538" t="s">
        <v>799</v>
      </c>
      <c r="D538" t="s">
        <v>799</v>
      </c>
      <c r="F538" t="s">
        <v>966</v>
      </c>
      <c r="H538" s="16">
        <v>1</v>
      </c>
      <c r="I538" t="s">
        <v>799</v>
      </c>
      <c r="J538" t="s">
        <v>3316</v>
      </c>
      <c r="K538" t="s">
        <v>3317</v>
      </c>
      <c r="L538" t="s">
        <v>27841</v>
      </c>
      <c r="M538" t="s">
        <v>740</v>
      </c>
      <c r="N538" t="s">
        <v>795</v>
      </c>
      <c r="O538" t="s">
        <v>825</v>
      </c>
      <c r="P538" t="s">
        <v>806</v>
      </c>
      <c r="Q538" t="s">
        <v>10430</v>
      </c>
      <c r="R538" t="s">
        <v>531</v>
      </c>
      <c r="S538" t="s">
        <v>636</v>
      </c>
      <c r="T538" s="16">
        <v>1</v>
      </c>
      <c r="U538" s="16">
        <v>0</v>
      </c>
      <c r="V538" s="16">
        <v>3</v>
      </c>
      <c r="W538" s="5">
        <v>198080.24</v>
      </c>
      <c r="X538" s="5">
        <v>198080.24</v>
      </c>
      <c r="Y538" s="5"/>
      <c r="Z538" s="7">
        <v>1</v>
      </c>
      <c r="AA538" t="s">
        <v>27839</v>
      </c>
      <c r="AB538" s="5">
        <v>198080.24</v>
      </c>
      <c r="AC538" t="s">
        <v>800</v>
      </c>
      <c r="AD538" s="17">
        <v>42802</v>
      </c>
      <c r="AE538" s="17">
        <v>43008</v>
      </c>
      <c r="AF538" s="17">
        <v>42802</v>
      </c>
      <c r="AG538" s="17">
        <v>42983</v>
      </c>
      <c r="AH538" s="17">
        <v>42983</v>
      </c>
      <c r="AI538" s="17"/>
      <c r="AJ538" s="5"/>
      <c r="AK538" s="17">
        <v>42983</v>
      </c>
      <c r="AL538" t="s">
        <v>811</v>
      </c>
      <c r="AM538" t="s">
        <v>599</v>
      </c>
      <c r="AN538" s="17"/>
      <c r="AP538" t="s">
        <v>966</v>
      </c>
      <c r="AQ538" t="s">
        <v>970</v>
      </c>
      <c r="AR538" t="s">
        <v>28433</v>
      </c>
    </row>
    <row r="539" spans="2:44" ht="11" outlineLevel="1" x14ac:dyDescent="0.15">
      <c r="B539" t="s">
        <v>864</v>
      </c>
      <c r="C539" t="s">
        <v>799</v>
      </c>
      <c r="D539" t="s">
        <v>799</v>
      </c>
      <c r="F539" t="s">
        <v>966</v>
      </c>
      <c r="H539" s="16">
        <v>1</v>
      </c>
      <c r="I539" t="s">
        <v>799</v>
      </c>
      <c r="J539" t="s">
        <v>677</v>
      </c>
      <c r="K539" t="s">
        <v>2104</v>
      </c>
      <c r="L539" t="s">
        <v>28223</v>
      </c>
      <c r="M539" t="s">
        <v>740</v>
      </c>
      <c r="N539" t="s">
        <v>795</v>
      </c>
      <c r="O539" t="s">
        <v>825</v>
      </c>
      <c r="P539" t="s">
        <v>806</v>
      </c>
      <c r="Q539" t="s">
        <v>10430</v>
      </c>
      <c r="R539" t="s">
        <v>531</v>
      </c>
      <c r="S539" t="s">
        <v>636</v>
      </c>
      <c r="T539" s="16">
        <v>1</v>
      </c>
      <c r="U539" s="16">
        <v>0</v>
      </c>
      <c r="V539" s="16">
        <v>2</v>
      </c>
      <c r="W539" s="5">
        <v>197518</v>
      </c>
      <c r="X539" s="5">
        <v>197518</v>
      </c>
      <c r="Y539" s="5"/>
      <c r="Z539" s="7">
        <v>1</v>
      </c>
      <c r="AA539" t="s">
        <v>27839</v>
      </c>
      <c r="AB539" s="5">
        <v>197518</v>
      </c>
      <c r="AC539" t="s">
        <v>800</v>
      </c>
      <c r="AD539" s="17">
        <v>42178</v>
      </c>
      <c r="AE539" s="17">
        <v>42228</v>
      </c>
      <c r="AF539" s="17">
        <v>42178</v>
      </c>
      <c r="AG539" s="17">
        <v>42277</v>
      </c>
      <c r="AH539" s="17">
        <v>42277</v>
      </c>
      <c r="AI539" s="17"/>
      <c r="AJ539" s="5"/>
      <c r="AK539" s="17">
        <v>42277</v>
      </c>
      <c r="AL539" t="s">
        <v>811</v>
      </c>
      <c r="AM539" t="s">
        <v>599</v>
      </c>
      <c r="AN539" s="17"/>
      <c r="AP539" t="s">
        <v>966</v>
      </c>
      <c r="AQ539" t="s">
        <v>970</v>
      </c>
      <c r="AR539" t="s">
        <v>28434</v>
      </c>
    </row>
    <row r="540" spans="2:44" ht="11" outlineLevel="1" x14ac:dyDescent="0.15">
      <c r="B540" t="s">
        <v>4052</v>
      </c>
      <c r="C540" t="s">
        <v>799</v>
      </c>
      <c r="D540" t="s">
        <v>799</v>
      </c>
      <c r="F540" t="s">
        <v>966</v>
      </c>
      <c r="H540" s="16">
        <v>1</v>
      </c>
      <c r="I540" t="s">
        <v>799</v>
      </c>
      <c r="J540" t="s">
        <v>3627</v>
      </c>
      <c r="K540" t="s">
        <v>3628</v>
      </c>
      <c r="L540" t="s">
        <v>28015</v>
      </c>
      <c r="M540" t="s">
        <v>738</v>
      </c>
      <c r="N540" t="s">
        <v>803</v>
      </c>
      <c r="O540" t="s">
        <v>818</v>
      </c>
      <c r="P540" t="s">
        <v>794</v>
      </c>
      <c r="Q540" t="s">
        <v>10430</v>
      </c>
      <c r="R540" t="s">
        <v>531</v>
      </c>
      <c r="S540" t="s">
        <v>636</v>
      </c>
      <c r="T540" s="16">
        <v>1</v>
      </c>
      <c r="U540" s="16">
        <v>0</v>
      </c>
      <c r="V540" s="16">
        <v>1</v>
      </c>
      <c r="W540" s="5">
        <v>197512.1</v>
      </c>
      <c r="X540" s="5">
        <v>0</v>
      </c>
      <c r="Y540" s="5"/>
      <c r="Z540" s="7">
        <v>0</v>
      </c>
      <c r="AA540" t="s">
        <v>27845</v>
      </c>
      <c r="AB540" s="5">
        <v>197512.1</v>
      </c>
      <c r="AC540" t="s">
        <v>810</v>
      </c>
      <c r="AD540" s="17">
        <v>42093</v>
      </c>
      <c r="AE540" s="17">
        <v>42093</v>
      </c>
      <c r="AF540" s="17">
        <v>41845</v>
      </c>
      <c r="AG540" s="17">
        <v>42153</v>
      </c>
      <c r="AH540" s="17">
        <v>42153</v>
      </c>
      <c r="AI540" s="17"/>
      <c r="AJ540" s="5"/>
      <c r="AK540" s="17">
        <v>42153</v>
      </c>
      <c r="AL540" t="s">
        <v>811</v>
      </c>
      <c r="AM540" t="s">
        <v>599</v>
      </c>
      <c r="AN540" s="17"/>
      <c r="AP540" t="s">
        <v>966</v>
      </c>
      <c r="AQ540" t="s">
        <v>970</v>
      </c>
      <c r="AR540" t="s">
        <v>28435</v>
      </c>
    </row>
    <row r="541" spans="2:44" ht="11" outlineLevel="1" x14ac:dyDescent="0.15">
      <c r="B541" t="s">
        <v>4057</v>
      </c>
      <c r="C541" t="s">
        <v>799</v>
      </c>
      <c r="D541" t="s">
        <v>799</v>
      </c>
      <c r="F541" t="s">
        <v>966</v>
      </c>
      <c r="H541" s="16">
        <v>1</v>
      </c>
      <c r="I541" t="s">
        <v>799</v>
      </c>
      <c r="J541" t="s">
        <v>4058</v>
      </c>
      <c r="K541" t="s">
        <v>4059</v>
      </c>
      <c r="L541" t="s">
        <v>27866</v>
      </c>
      <c r="M541" t="s">
        <v>748</v>
      </c>
      <c r="N541" t="s">
        <v>795</v>
      </c>
      <c r="O541" t="s">
        <v>825</v>
      </c>
      <c r="P541" t="s">
        <v>806</v>
      </c>
      <c r="Q541" t="s">
        <v>10430</v>
      </c>
      <c r="R541" t="s">
        <v>531</v>
      </c>
      <c r="S541" t="s">
        <v>636</v>
      </c>
      <c r="T541" s="16">
        <v>1</v>
      </c>
      <c r="U541" s="16">
        <v>0</v>
      </c>
      <c r="V541" s="16">
        <v>1</v>
      </c>
      <c r="W541" s="5">
        <v>196999.37</v>
      </c>
      <c r="X541" s="5">
        <v>196999.37</v>
      </c>
      <c r="Y541" s="5"/>
      <c r="Z541" s="7">
        <v>1</v>
      </c>
      <c r="AA541" t="s">
        <v>27839</v>
      </c>
      <c r="AB541" s="5">
        <v>196999.37</v>
      </c>
      <c r="AC541" t="s">
        <v>800</v>
      </c>
      <c r="AD541" s="17">
        <v>44875</v>
      </c>
      <c r="AE541" s="17">
        <v>44875</v>
      </c>
      <c r="AF541" s="17">
        <v>44874</v>
      </c>
      <c r="AG541" s="17">
        <v>45016</v>
      </c>
      <c r="AH541" s="17">
        <v>45016</v>
      </c>
      <c r="AI541" s="17"/>
      <c r="AJ541" s="5"/>
      <c r="AK541" s="17">
        <v>45016</v>
      </c>
      <c r="AL541" t="s">
        <v>811</v>
      </c>
      <c r="AM541" t="s">
        <v>599</v>
      </c>
      <c r="AN541" s="17"/>
      <c r="AP541" t="s">
        <v>966</v>
      </c>
      <c r="AQ541" t="s">
        <v>970</v>
      </c>
      <c r="AR541" t="s">
        <v>28436</v>
      </c>
    </row>
    <row r="542" spans="2:44" ht="11" outlineLevel="1" x14ac:dyDescent="0.15">
      <c r="B542" t="s">
        <v>4063</v>
      </c>
      <c r="C542" t="s">
        <v>799</v>
      </c>
      <c r="D542" t="s">
        <v>799</v>
      </c>
      <c r="F542" t="s">
        <v>966</v>
      </c>
      <c r="H542" s="16">
        <v>1</v>
      </c>
      <c r="I542" t="s">
        <v>799</v>
      </c>
      <c r="J542" t="s">
        <v>2391</v>
      </c>
      <c r="K542" t="s">
        <v>2392</v>
      </c>
      <c r="L542" t="s">
        <v>27861</v>
      </c>
      <c r="M542" t="s">
        <v>748</v>
      </c>
      <c r="N542" t="s">
        <v>795</v>
      </c>
      <c r="O542" t="s">
        <v>804</v>
      </c>
      <c r="P542" t="s">
        <v>806</v>
      </c>
      <c r="Q542" t="s">
        <v>10430</v>
      </c>
      <c r="R542" t="s">
        <v>531</v>
      </c>
      <c r="S542" t="s">
        <v>636</v>
      </c>
      <c r="T542" s="16">
        <v>1</v>
      </c>
      <c r="U542" s="16">
        <v>0</v>
      </c>
      <c r="V542" s="16">
        <v>4</v>
      </c>
      <c r="W542" s="5">
        <v>196812</v>
      </c>
      <c r="X542" s="5">
        <v>196812</v>
      </c>
      <c r="Y542" s="5"/>
      <c r="Z542" s="7">
        <v>1</v>
      </c>
      <c r="AA542" t="s">
        <v>27839</v>
      </c>
      <c r="AB542" s="5">
        <v>196812</v>
      </c>
      <c r="AC542" t="s">
        <v>800</v>
      </c>
      <c r="AD542" s="17">
        <v>43284</v>
      </c>
      <c r="AE542" s="17">
        <v>43591</v>
      </c>
      <c r="AF542" s="17">
        <v>43283</v>
      </c>
      <c r="AG542" s="17">
        <v>43556</v>
      </c>
      <c r="AH542" s="17">
        <v>43556</v>
      </c>
      <c r="AI542" s="17"/>
      <c r="AJ542" s="5"/>
      <c r="AK542" s="17">
        <v>43556</v>
      </c>
      <c r="AL542" t="s">
        <v>811</v>
      </c>
      <c r="AM542" t="s">
        <v>599</v>
      </c>
      <c r="AN542" s="17"/>
      <c r="AP542" t="s">
        <v>966</v>
      </c>
      <c r="AQ542" t="s">
        <v>970</v>
      </c>
      <c r="AR542" t="s">
        <v>28437</v>
      </c>
    </row>
    <row r="543" spans="2:44" ht="11" outlineLevel="1" x14ac:dyDescent="0.15">
      <c r="B543" t="s">
        <v>4066</v>
      </c>
      <c r="C543" t="s">
        <v>799</v>
      </c>
      <c r="D543" t="s">
        <v>799</v>
      </c>
      <c r="F543" t="s">
        <v>966</v>
      </c>
      <c r="H543" s="16">
        <v>1</v>
      </c>
      <c r="I543" t="s">
        <v>799</v>
      </c>
      <c r="J543" t="s">
        <v>4067</v>
      </c>
      <c r="K543" t="s">
        <v>4068</v>
      </c>
      <c r="L543" t="s">
        <v>27974</v>
      </c>
      <c r="M543" t="s">
        <v>757</v>
      </c>
      <c r="N543" t="s">
        <v>803</v>
      </c>
      <c r="O543" t="s">
        <v>826</v>
      </c>
      <c r="P543" t="s">
        <v>820</v>
      </c>
      <c r="Q543" t="s">
        <v>10430</v>
      </c>
      <c r="R543" t="s">
        <v>531</v>
      </c>
      <c r="S543" t="s">
        <v>636</v>
      </c>
      <c r="T543" s="16">
        <v>1</v>
      </c>
      <c r="U543" s="16">
        <v>0</v>
      </c>
      <c r="V543" s="16">
        <v>2</v>
      </c>
      <c r="W543" s="5">
        <v>196526.2</v>
      </c>
      <c r="X543" s="5">
        <v>196526.2</v>
      </c>
      <c r="Y543" s="5"/>
      <c r="Z543" s="7">
        <v>1</v>
      </c>
      <c r="AA543" t="s">
        <v>27839</v>
      </c>
      <c r="AB543" s="5">
        <v>196526.2</v>
      </c>
      <c r="AC543" t="s">
        <v>800</v>
      </c>
      <c r="AD543" s="17">
        <v>45233</v>
      </c>
      <c r="AE543" s="17">
        <v>45251</v>
      </c>
      <c r="AF543" s="17">
        <v>45233</v>
      </c>
      <c r="AG543" s="17">
        <v>45390</v>
      </c>
      <c r="AH543" s="17">
        <v>45390</v>
      </c>
      <c r="AI543" s="17"/>
      <c r="AJ543" s="5"/>
      <c r="AK543" s="17">
        <v>45390</v>
      </c>
      <c r="AL543" t="s">
        <v>811</v>
      </c>
      <c r="AM543" t="s">
        <v>599</v>
      </c>
      <c r="AN543" s="17"/>
      <c r="AP543" t="s">
        <v>966</v>
      </c>
      <c r="AQ543" t="s">
        <v>970</v>
      </c>
      <c r="AR543" t="s">
        <v>28438</v>
      </c>
    </row>
    <row r="544" spans="2:44" ht="11" outlineLevel="1" x14ac:dyDescent="0.15">
      <c r="B544" t="s">
        <v>4073</v>
      </c>
      <c r="C544" t="s">
        <v>27838</v>
      </c>
      <c r="D544" t="s">
        <v>983</v>
      </c>
      <c r="E544" t="s">
        <v>798</v>
      </c>
      <c r="F544" t="s">
        <v>966</v>
      </c>
      <c r="H544" s="16">
        <v>1</v>
      </c>
      <c r="I544" t="s">
        <v>799</v>
      </c>
      <c r="J544" t="s">
        <v>4074</v>
      </c>
      <c r="K544" t="s">
        <v>4075</v>
      </c>
      <c r="L544" t="s">
        <v>28331</v>
      </c>
      <c r="M544" t="s">
        <v>743</v>
      </c>
      <c r="N544" t="s">
        <v>2560</v>
      </c>
      <c r="O544" t="s">
        <v>825</v>
      </c>
      <c r="P544" t="s">
        <v>821</v>
      </c>
      <c r="Q544" t="s">
        <v>10430</v>
      </c>
      <c r="R544" t="s">
        <v>531</v>
      </c>
      <c r="S544" t="s">
        <v>636</v>
      </c>
      <c r="T544" s="16">
        <v>1</v>
      </c>
      <c r="U544" s="16">
        <v>1</v>
      </c>
      <c r="V544" s="16">
        <v>3</v>
      </c>
      <c r="W544" s="5">
        <v>196400</v>
      </c>
      <c r="X544" s="5">
        <v>196400</v>
      </c>
      <c r="Y544" s="5"/>
      <c r="Z544" s="7">
        <v>1</v>
      </c>
      <c r="AA544" t="s">
        <v>27839</v>
      </c>
      <c r="AB544" s="5">
        <v>196400</v>
      </c>
      <c r="AC544" t="s">
        <v>800</v>
      </c>
      <c r="AD544" s="17">
        <v>44102</v>
      </c>
      <c r="AE544" s="17">
        <v>45344</v>
      </c>
      <c r="AF544" s="17">
        <v>44102</v>
      </c>
      <c r="AG544" s="17">
        <v>45196</v>
      </c>
      <c r="AH544" s="17">
        <v>45196</v>
      </c>
      <c r="AI544" s="17"/>
      <c r="AJ544" s="5"/>
      <c r="AK544" s="17">
        <v>45196</v>
      </c>
      <c r="AL544" t="s">
        <v>28341</v>
      </c>
      <c r="AM544" t="s">
        <v>631</v>
      </c>
      <c r="AN544" s="17">
        <v>45196</v>
      </c>
      <c r="AP544" t="s">
        <v>966</v>
      </c>
      <c r="AQ544" t="s">
        <v>970</v>
      </c>
      <c r="AR544" t="s">
        <v>28439</v>
      </c>
    </row>
    <row r="545" spans="2:44" ht="11" outlineLevel="1" x14ac:dyDescent="0.15">
      <c r="B545" t="s">
        <v>4078</v>
      </c>
      <c r="C545" t="s">
        <v>799</v>
      </c>
      <c r="D545" t="s">
        <v>799</v>
      </c>
      <c r="F545" t="s">
        <v>966</v>
      </c>
      <c r="H545" s="16">
        <v>1</v>
      </c>
      <c r="I545" t="s">
        <v>799</v>
      </c>
      <c r="J545" t="s">
        <v>4058</v>
      </c>
      <c r="K545" t="s">
        <v>4059</v>
      </c>
      <c r="L545" t="s">
        <v>27866</v>
      </c>
      <c r="M545" t="s">
        <v>748</v>
      </c>
      <c r="N545" t="s">
        <v>795</v>
      </c>
      <c r="O545" t="s">
        <v>825</v>
      </c>
      <c r="P545" t="s">
        <v>806</v>
      </c>
      <c r="Q545" t="s">
        <v>10430</v>
      </c>
      <c r="R545" t="s">
        <v>531</v>
      </c>
      <c r="S545" t="s">
        <v>636</v>
      </c>
      <c r="T545" s="16">
        <v>1</v>
      </c>
      <c r="U545" s="16">
        <v>0</v>
      </c>
      <c r="V545" s="16">
        <v>1</v>
      </c>
      <c r="W545" s="5">
        <v>195999.37</v>
      </c>
      <c r="X545" s="5">
        <v>195999.37</v>
      </c>
      <c r="Y545" s="5"/>
      <c r="Z545" s="7">
        <v>1</v>
      </c>
      <c r="AA545" t="s">
        <v>27839</v>
      </c>
      <c r="AB545" s="5">
        <v>195999.37</v>
      </c>
      <c r="AC545" t="s">
        <v>800</v>
      </c>
      <c r="AD545" s="17">
        <v>44734</v>
      </c>
      <c r="AE545" s="17">
        <v>44734</v>
      </c>
      <c r="AF545" s="17">
        <v>44733</v>
      </c>
      <c r="AG545" s="17">
        <v>44848</v>
      </c>
      <c r="AH545" s="17">
        <v>44848</v>
      </c>
      <c r="AI545" s="17"/>
      <c r="AJ545" s="5"/>
      <c r="AK545" s="17">
        <v>44848</v>
      </c>
      <c r="AL545" t="s">
        <v>811</v>
      </c>
      <c r="AM545" t="s">
        <v>599</v>
      </c>
      <c r="AN545" s="17"/>
      <c r="AP545" t="s">
        <v>966</v>
      </c>
      <c r="AQ545" t="s">
        <v>970</v>
      </c>
      <c r="AR545" t="s">
        <v>28440</v>
      </c>
    </row>
    <row r="546" spans="2:44" ht="11" outlineLevel="1" x14ac:dyDescent="0.15">
      <c r="B546" t="s">
        <v>4081</v>
      </c>
      <c r="C546" t="s">
        <v>799</v>
      </c>
      <c r="D546" t="s">
        <v>799</v>
      </c>
      <c r="F546" t="s">
        <v>966</v>
      </c>
      <c r="H546" s="16">
        <v>1</v>
      </c>
      <c r="I546" t="s">
        <v>799</v>
      </c>
      <c r="J546" t="s">
        <v>2712</v>
      </c>
      <c r="K546" t="s">
        <v>2713</v>
      </c>
      <c r="L546" t="s">
        <v>27933</v>
      </c>
      <c r="M546" t="s">
        <v>4082</v>
      </c>
      <c r="N546" t="s">
        <v>795</v>
      </c>
      <c r="O546" t="s">
        <v>804</v>
      </c>
      <c r="P546" t="s">
        <v>806</v>
      </c>
      <c r="Q546" t="s">
        <v>10430</v>
      </c>
      <c r="R546" t="s">
        <v>531</v>
      </c>
      <c r="S546" t="s">
        <v>636</v>
      </c>
      <c r="T546" s="16">
        <v>1</v>
      </c>
      <c r="U546" s="16">
        <v>0</v>
      </c>
      <c r="V546" s="16">
        <v>2</v>
      </c>
      <c r="W546" s="5">
        <v>195860.7</v>
      </c>
      <c r="X546" s="5">
        <v>195860.7</v>
      </c>
      <c r="Y546" s="5"/>
      <c r="Z546" s="7">
        <v>1</v>
      </c>
      <c r="AA546" t="s">
        <v>27839</v>
      </c>
      <c r="AB546" s="5">
        <v>195860.7</v>
      </c>
      <c r="AC546" t="s">
        <v>800</v>
      </c>
      <c r="AD546" s="17">
        <v>44173</v>
      </c>
      <c r="AE546" s="17">
        <v>44300</v>
      </c>
      <c r="AF546" s="17">
        <v>44174</v>
      </c>
      <c r="AG546" s="17">
        <v>44316</v>
      </c>
      <c r="AH546" s="17">
        <v>44316</v>
      </c>
      <c r="AI546" s="17"/>
      <c r="AJ546" s="5"/>
      <c r="AK546" s="17">
        <v>44316</v>
      </c>
      <c r="AL546" t="s">
        <v>811</v>
      </c>
      <c r="AM546" t="s">
        <v>599</v>
      </c>
      <c r="AN546" s="17"/>
      <c r="AP546" t="s">
        <v>966</v>
      </c>
      <c r="AQ546" t="s">
        <v>970</v>
      </c>
      <c r="AR546" t="s">
        <v>28441</v>
      </c>
    </row>
    <row r="547" spans="2:44" ht="11" outlineLevel="1" x14ac:dyDescent="0.15">
      <c r="B547" t="s">
        <v>4086</v>
      </c>
      <c r="C547" t="s">
        <v>799</v>
      </c>
      <c r="D547" t="s">
        <v>799</v>
      </c>
      <c r="F547" t="s">
        <v>966</v>
      </c>
      <c r="H547" s="16">
        <v>1</v>
      </c>
      <c r="I547" t="s">
        <v>799</v>
      </c>
      <c r="J547" t="s">
        <v>4087</v>
      </c>
      <c r="K547" t="s">
        <v>4088</v>
      </c>
      <c r="L547" t="s">
        <v>27914</v>
      </c>
      <c r="M547" t="s">
        <v>750</v>
      </c>
      <c r="N547" t="s">
        <v>4089</v>
      </c>
      <c r="O547" t="s">
        <v>804</v>
      </c>
      <c r="P547" t="s">
        <v>859</v>
      </c>
      <c r="Q547" t="s">
        <v>10430</v>
      </c>
      <c r="R547" t="s">
        <v>531</v>
      </c>
      <c r="S547" t="s">
        <v>636</v>
      </c>
      <c r="T547" s="16">
        <v>1</v>
      </c>
      <c r="U547" s="16">
        <v>0</v>
      </c>
      <c r="V547" s="16">
        <v>1</v>
      </c>
      <c r="W547" s="5">
        <v>195745</v>
      </c>
      <c r="X547" s="5">
        <v>195745</v>
      </c>
      <c r="Y547" s="5"/>
      <c r="Z547" s="7">
        <v>1</v>
      </c>
      <c r="AA547" t="s">
        <v>27839</v>
      </c>
      <c r="AB547" s="5">
        <v>195745</v>
      </c>
      <c r="AC547" t="s">
        <v>800</v>
      </c>
      <c r="AD547" s="17">
        <v>42088</v>
      </c>
      <c r="AE547" s="17">
        <v>42088</v>
      </c>
      <c r="AF547" s="17">
        <v>42086</v>
      </c>
      <c r="AG547" s="17">
        <v>42094</v>
      </c>
      <c r="AH547" s="17">
        <v>42094</v>
      </c>
      <c r="AI547" s="17"/>
      <c r="AJ547" s="5"/>
      <c r="AK547" s="17">
        <v>42094</v>
      </c>
      <c r="AL547" t="s">
        <v>811</v>
      </c>
      <c r="AM547" t="s">
        <v>599</v>
      </c>
      <c r="AN547" s="17"/>
      <c r="AP547" t="s">
        <v>966</v>
      </c>
      <c r="AQ547" t="s">
        <v>970</v>
      </c>
      <c r="AR547" t="s">
        <v>28442</v>
      </c>
    </row>
    <row r="548" spans="2:44" ht="11" outlineLevel="1" x14ac:dyDescent="0.15">
      <c r="B548" t="s">
        <v>882</v>
      </c>
      <c r="C548" t="s">
        <v>799</v>
      </c>
      <c r="D548" t="s">
        <v>799</v>
      </c>
      <c r="F548" t="s">
        <v>966</v>
      </c>
      <c r="H548" s="16">
        <v>1</v>
      </c>
      <c r="I548" t="s">
        <v>799</v>
      </c>
      <c r="J548" t="s">
        <v>640</v>
      </c>
      <c r="K548" t="s">
        <v>1044</v>
      </c>
      <c r="L548" t="s">
        <v>27952</v>
      </c>
      <c r="M548" t="s">
        <v>740</v>
      </c>
      <c r="N548" t="s">
        <v>795</v>
      </c>
      <c r="O548" t="s">
        <v>826</v>
      </c>
      <c r="P548" t="s">
        <v>806</v>
      </c>
      <c r="Q548" t="s">
        <v>10430</v>
      </c>
      <c r="R548" t="s">
        <v>531</v>
      </c>
      <c r="S548" t="s">
        <v>636</v>
      </c>
      <c r="T548" s="16">
        <v>1</v>
      </c>
      <c r="U548" s="16">
        <v>0</v>
      </c>
      <c r="V548" s="16">
        <v>4</v>
      </c>
      <c r="W548" s="5">
        <v>195262.8</v>
      </c>
      <c r="X548" s="5">
        <v>195262.8</v>
      </c>
      <c r="Y548" s="5"/>
      <c r="Z548" s="7">
        <v>1</v>
      </c>
      <c r="AA548" t="s">
        <v>27839</v>
      </c>
      <c r="AB548" s="5">
        <v>195262.8</v>
      </c>
      <c r="AC548" t="s">
        <v>800</v>
      </c>
      <c r="AD548" s="17">
        <v>43822</v>
      </c>
      <c r="AE548" s="17">
        <v>44202</v>
      </c>
      <c r="AF548" s="17">
        <v>43822</v>
      </c>
      <c r="AG548" s="17">
        <v>43890</v>
      </c>
      <c r="AH548" s="17">
        <v>43890</v>
      </c>
      <c r="AI548" s="17"/>
      <c r="AJ548" s="5"/>
      <c r="AK548" s="17">
        <v>43890</v>
      </c>
      <c r="AL548" t="s">
        <v>811</v>
      </c>
      <c r="AM548" t="s">
        <v>599</v>
      </c>
      <c r="AN548" s="17"/>
      <c r="AP548" t="s">
        <v>966</v>
      </c>
      <c r="AQ548" t="s">
        <v>970</v>
      </c>
      <c r="AR548" t="s">
        <v>28443</v>
      </c>
    </row>
    <row r="549" spans="2:44" ht="11" outlineLevel="1" x14ac:dyDescent="0.15">
      <c r="B549" t="s">
        <v>4098</v>
      </c>
      <c r="C549" t="s">
        <v>799</v>
      </c>
      <c r="D549" t="s">
        <v>799</v>
      </c>
      <c r="F549" t="s">
        <v>966</v>
      </c>
      <c r="H549" s="16">
        <v>1</v>
      </c>
      <c r="I549" t="s">
        <v>799</v>
      </c>
      <c r="J549" t="s">
        <v>4099</v>
      </c>
      <c r="K549" t="s">
        <v>4100</v>
      </c>
      <c r="L549" t="s">
        <v>28444</v>
      </c>
      <c r="M549" t="s">
        <v>750</v>
      </c>
      <c r="N549" t="s">
        <v>887</v>
      </c>
      <c r="O549" t="s">
        <v>804</v>
      </c>
      <c r="P549" t="s">
        <v>859</v>
      </c>
      <c r="Q549" t="s">
        <v>10430</v>
      </c>
      <c r="R549" t="s">
        <v>531</v>
      </c>
      <c r="S549" t="s">
        <v>636</v>
      </c>
      <c r="T549" s="16">
        <v>1</v>
      </c>
      <c r="U549" s="16">
        <v>0</v>
      </c>
      <c r="V549" s="16">
        <v>1</v>
      </c>
      <c r="W549" s="5">
        <v>194329.68</v>
      </c>
      <c r="X549" s="5">
        <v>194329.68</v>
      </c>
      <c r="Y549" s="5"/>
      <c r="Z549" s="7">
        <v>1</v>
      </c>
      <c r="AA549" t="s">
        <v>27839</v>
      </c>
      <c r="AB549" s="5">
        <v>194329.68</v>
      </c>
      <c r="AC549" t="s">
        <v>800</v>
      </c>
      <c r="AD549" s="17">
        <v>42635</v>
      </c>
      <c r="AE549" s="17">
        <v>42635</v>
      </c>
      <c r="AF549" s="17">
        <v>42635</v>
      </c>
      <c r="AG549" s="17">
        <v>42643</v>
      </c>
      <c r="AH549" s="17">
        <v>42643</v>
      </c>
      <c r="AI549" s="17"/>
      <c r="AJ549" s="5"/>
      <c r="AK549" s="17">
        <v>42643</v>
      </c>
      <c r="AL549" t="s">
        <v>811</v>
      </c>
      <c r="AM549" t="s">
        <v>599</v>
      </c>
      <c r="AN549" s="17"/>
      <c r="AP549" t="s">
        <v>966</v>
      </c>
      <c r="AQ549" t="s">
        <v>970</v>
      </c>
      <c r="AR549" t="s">
        <v>28445</v>
      </c>
    </row>
    <row r="550" spans="2:44" ht="11" outlineLevel="1" x14ac:dyDescent="0.15">
      <c r="B550" t="s">
        <v>4104</v>
      </c>
      <c r="C550" t="s">
        <v>799</v>
      </c>
      <c r="D550" t="s">
        <v>799</v>
      </c>
      <c r="F550" t="s">
        <v>966</v>
      </c>
      <c r="H550" s="16">
        <v>1</v>
      </c>
      <c r="I550" t="s">
        <v>799</v>
      </c>
      <c r="J550" t="s">
        <v>4105</v>
      </c>
      <c r="K550" t="s">
        <v>4106</v>
      </c>
      <c r="L550" t="s">
        <v>27861</v>
      </c>
      <c r="M550" t="s">
        <v>750</v>
      </c>
      <c r="N550" t="s">
        <v>2535</v>
      </c>
      <c r="O550" t="s">
        <v>827</v>
      </c>
      <c r="P550" t="s">
        <v>859</v>
      </c>
      <c r="Q550" t="s">
        <v>10430</v>
      </c>
      <c r="R550" t="s">
        <v>531</v>
      </c>
      <c r="S550" t="s">
        <v>636</v>
      </c>
      <c r="T550" s="16">
        <v>1</v>
      </c>
      <c r="U550" s="16">
        <v>0</v>
      </c>
      <c r="V550" s="16">
        <v>2</v>
      </c>
      <c r="W550" s="5">
        <v>194000</v>
      </c>
      <c r="X550" s="5">
        <v>194000</v>
      </c>
      <c r="Y550" s="5"/>
      <c r="Z550" s="7">
        <v>1</v>
      </c>
      <c r="AA550" t="s">
        <v>27839</v>
      </c>
      <c r="AB550" s="5">
        <v>194000</v>
      </c>
      <c r="AC550" t="s">
        <v>800</v>
      </c>
      <c r="AD550" s="17">
        <v>42237</v>
      </c>
      <c r="AE550" s="17">
        <v>42249</v>
      </c>
      <c r="AF550" s="17">
        <v>42237</v>
      </c>
      <c r="AG550" s="17">
        <v>42361</v>
      </c>
      <c r="AH550" s="17">
        <v>42361</v>
      </c>
      <c r="AI550" s="17"/>
      <c r="AJ550" s="5"/>
      <c r="AK550" s="17">
        <v>42361</v>
      </c>
      <c r="AL550" t="s">
        <v>811</v>
      </c>
      <c r="AM550" t="s">
        <v>599</v>
      </c>
      <c r="AN550" s="17"/>
      <c r="AP550" t="s">
        <v>966</v>
      </c>
      <c r="AQ550" t="s">
        <v>970</v>
      </c>
      <c r="AR550" t="s">
        <v>28446</v>
      </c>
    </row>
    <row r="551" spans="2:44" ht="11" outlineLevel="1" x14ac:dyDescent="0.15">
      <c r="B551" t="s">
        <v>4114</v>
      </c>
      <c r="C551" t="s">
        <v>799</v>
      </c>
      <c r="D551" t="s">
        <v>799</v>
      </c>
      <c r="F551" t="s">
        <v>966</v>
      </c>
      <c r="H551" s="16">
        <v>1</v>
      </c>
      <c r="I551" t="s">
        <v>799</v>
      </c>
      <c r="J551" t="s">
        <v>4115</v>
      </c>
      <c r="K551" t="s">
        <v>4116</v>
      </c>
      <c r="L551" t="s">
        <v>28447</v>
      </c>
      <c r="M551" t="s">
        <v>750</v>
      </c>
      <c r="N551" t="s">
        <v>4117</v>
      </c>
      <c r="O551" t="s">
        <v>825</v>
      </c>
      <c r="P551" t="s">
        <v>859</v>
      </c>
      <c r="Q551" t="s">
        <v>10430</v>
      </c>
      <c r="R551" t="s">
        <v>645</v>
      </c>
      <c r="S551" t="s">
        <v>636</v>
      </c>
      <c r="T551" s="16">
        <v>1</v>
      </c>
      <c r="U551" s="16">
        <v>0</v>
      </c>
      <c r="V551" s="16">
        <v>1</v>
      </c>
      <c r="W551" s="5">
        <v>192582.6</v>
      </c>
      <c r="X551" s="5">
        <v>192582.6</v>
      </c>
      <c r="Y551" s="5"/>
      <c r="Z551" s="7">
        <v>1</v>
      </c>
      <c r="AA551" t="s">
        <v>27839</v>
      </c>
      <c r="AB551" s="5">
        <v>192582.6</v>
      </c>
      <c r="AC551" t="s">
        <v>800</v>
      </c>
      <c r="AD551" s="17">
        <v>42627</v>
      </c>
      <c r="AE551" s="17">
        <v>42627</v>
      </c>
      <c r="AF551" s="17">
        <v>42628</v>
      </c>
      <c r="AG551" s="17">
        <v>42704</v>
      </c>
      <c r="AH551" s="17">
        <v>42704</v>
      </c>
      <c r="AI551" s="17"/>
      <c r="AJ551" s="5"/>
      <c r="AK551" s="17">
        <v>42704</v>
      </c>
      <c r="AL551" t="s">
        <v>811</v>
      </c>
      <c r="AM551" t="s">
        <v>599</v>
      </c>
      <c r="AN551" s="17"/>
      <c r="AP551" t="s">
        <v>966</v>
      </c>
      <c r="AQ551" t="s">
        <v>970</v>
      </c>
      <c r="AR551" t="s">
        <v>28448</v>
      </c>
    </row>
    <row r="552" spans="2:44" ht="11" outlineLevel="1" x14ac:dyDescent="0.15">
      <c r="B552" t="s">
        <v>4123</v>
      </c>
      <c r="C552" t="s">
        <v>27838</v>
      </c>
      <c r="D552" t="s">
        <v>983</v>
      </c>
      <c r="E552" t="s">
        <v>798</v>
      </c>
      <c r="F552" t="s">
        <v>966</v>
      </c>
      <c r="H552" s="16">
        <v>1</v>
      </c>
      <c r="I552" t="s">
        <v>799</v>
      </c>
      <c r="J552" t="s">
        <v>4124</v>
      </c>
      <c r="K552" t="s">
        <v>4125</v>
      </c>
      <c r="L552" t="s">
        <v>28019</v>
      </c>
      <c r="M552" t="s">
        <v>740</v>
      </c>
      <c r="N552" t="s">
        <v>795</v>
      </c>
      <c r="O552" t="s">
        <v>818</v>
      </c>
      <c r="P552" t="s">
        <v>806</v>
      </c>
      <c r="Q552" t="s">
        <v>10430</v>
      </c>
      <c r="R552" t="s">
        <v>531</v>
      </c>
      <c r="S552" t="s">
        <v>636</v>
      </c>
      <c r="T552" s="16">
        <v>1</v>
      </c>
      <c r="U552" s="16">
        <v>1</v>
      </c>
      <c r="V552" s="16">
        <v>10</v>
      </c>
      <c r="W552" s="5">
        <v>191400.49</v>
      </c>
      <c r="X552" s="5">
        <v>191400.49</v>
      </c>
      <c r="Y552" s="5"/>
      <c r="Z552" s="7">
        <v>1</v>
      </c>
      <c r="AA552" t="s">
        <v>27839</v>
      </c>
      <c r="AB552" s="5">
        <v>191400.49</v>
      </c>
      <c r="AC552" t="s">
        <v>800</v>
      </c>
      <c r="AD552" s="17">
        <v>41229</v>
      </c>
      <c r="AE552" s="17">
        <v>42147</v>
      </c>
      <c r="AF552" s="17">
        <v>41229</v>
      </c>
      <c r="AG552" s="17">
        <v>41805</v>
      </c>
      <c r="AH552" s="17">
        <v>41805</v>
      </c>
      <c r="AI552" s="17"/>
      <c r="AJ552" s="5"/>
      <c r="AK552" s="17">
        <v>41805</v>
      </c>
      <c r="AL552" t="s">
        <v>28341</v>
      </c>
      <c r="AM552" t="s">
        <v>631</v>
      </c>
      <c r="AN552" s="17">
        <v>41805</v>
      </c>
      <c r="AP552" t="s">
        <v>966</v>
      </c>
      <c r="AQ552" t="s">
        <v>970</v>
      </c>
      <c r="AR552" t="s">
        <v>28449</v>
      </c>
    </row>
    <row r="553" spans="2:44" ht="11" outlineLevel="1" x14ac:dyDescent="0.15">
      <c r="B553" t="s">
        <v>4136</v>
      </c>
      <c r="C553" t="s">
        <v>799</v>
      </c>
      <c r="D553" t="s">
        <v>799</v>
      </c>
      <c r="F553" t="s">
        <v>966</v>
      </c>
      <c r="H553" s="16">
        <v>1</v>
      </c>
      <c r="I553" t="s">
        <v>799</v>
      </c>
      <c r="J553" t="s">
        <v>4137</v>
      </c>
      <c r="K553" t="s">
        <v>4138</v>
      </c>
      <c r="L553" t="s">
        <v>27841</v>
      </c>
      <c r="M553" t="s">
        <v>740</v>
      </c>
      <c r="N553" t="s">
        <v>795</v>
      </c>
      <c r="O553" t="s">
        <v>825</v>
      </c>
      <c r="P553" t="s">
        <v>806</v>
      </c>
      <c r="Q553" t="s">
        <v>10430</v>
      </c>
      <c r="R553" t="s">
        <v>531</v>
      </c>
      <c r="S553" t="s">
        <v>636</v>
      </c>
      <c r="T553" s="16">
        <v>1</v>
      </c>
      <c r="U553" s="16">
        <v>0</v>
      </c>
      <c r="V553" s="16">
        <v>3</v>
      </c>
      <c r="W553" s="5">
        <v>188707.8</v>
      </c>
      <c r="X553" s="5">
        <v>188707.8</v>
      </c>
      <c r="Y553" s="5"/>
      <c r="Z553" s="7">
        <v>1</v>
      </c>
      <c r="AA553" t="s">
        <v>27839</v>
      </c>
      <c r="AB553" s="5">
        <v>188707.8</v>
      </c>
      <c r="AC553" t="s">
        <v>800</v>
      </c>
      <c r="AD553" s="17">
        <v>43962</v>
      </c>
      <c r="AE553" s="17">
        <v>44166</v>
      </c>
      <c r="AF553" s="17">
        <v>43959</v>
      </c>
      <c r="AG553" s="17">
        <v>43986</v>
      </c>
      <c r="AH553" s="17">
        <v>43986</v>
      </c>
      <c r="AI553" s="17"/>
      <c r="AJ553" s="5"/>
      <c r="AK553" s="17">
        <v>43986</v>
      </c>
      <c r="AL553" t="s">
        <v>811</v>
      </c>
      <c r="AM553" t="s">
        <v>599</v>
      </c>
      <c r="AN553" s="17"/>
      <c r="AP553" t="s">
        <v>966</v>
      </c>
      <c r="AQ553" t="s">
        <v>970</v>
      </c>
      <c r="AR553" t="s">
        <v>28450</v>
      </c>
    </row>
    <row r="554" spans="2:44" ht="11" outlineLevel="1" x14ac:dyDescent="0.15">
      <c r="B554" t="s">
        <v>845</v>
      </c>
      <c r="C554" t="s">
        <v>799</v>
      </c>
      <c r="D554" t="s">
        <v>799</v>
      </c>
      <c r="F554" t="s">
        <v>966</v>
      </c>
      <c r="H554" s="16">
        <v>1</v>
      </c>
      <c r="I554" t="s">
        <v>799</v>
      </c>
      <c r="J554" t="s">
        <v>649</v>
      </c>
      <c r="K554" t="s">
        <v>1161</v>
      </c>
      <c r="L554" t="s">
        <v>27861</v>
      </c>
      <c r="M554" t="s">
        <v>748</v>
      </c>
      <c r="N554" t="s">
        <v>795</v>
      </c>
      <c r="O554" t="s">
        <v>825</v>
      </c>
      <c r="P554" t="s">
        <v>806</v>
      </c>
      <c r="Q554" t="s">
        <v>10430</v>
      </c>
      <c r="R554" t="s">
        <v>531</v>
      </c>
      <c r="S554" t="s">
        <v>636</v>
      </c>
      <c r="T554" s="16">
        <v>1</v>
      </c>
      <c r="U554" s="16">
        <v>0</v>
      </c>
      <c r="V554" s="16">
        <v>2</v>
      </c>
      <c r="W554" s="5">
        <v>188221</v>
      </c>
      <c r="X554" s="5">
        <v>188221</v>
      </c>
      <c r="Y554" s="5"/>
      <c r="Z554" s="7">
        <v>1</v>
      </c>
      <c r="AA554" t="s">
        <v>27839</v>
      </c>
      <c r="AB554" s="5">
        <v>188221</v>
      </c>
      <c r="AC554" t="s">
        <v>800</v>
      </c>
      <c r="AD554" s="17">
        <v>42640</v>
      </c>
      <c r="AE554" s="17">
        <v>42677</v>
      </c>
      <c r="AF554" s="17">
        <v>42640</v>
      </c>
      <c r="AG554" s="17">
        <v>42664</v>
      </c>
      <c r="AH554" s="17">
        <v>42664</v>
      </c>
      <c r="AI554" s="17"/>
      <c r="AJ554" s="5"/>
      <c r="AK554" s="17">
        <v>42664</v>
      </c>
      <c r="AL554" t="s">
        <v>811</v>
      </c>
      <c r="AM554" t="s">
        <v>599</v>
      </c>
      <c r="AN554" s="17"/>
      <c r="AP554" t="s">
        <v>966</v>
      </c>
      <c r="AQ554" t="s">
        <v>970</v>
      </c>
      <c r="AR554" t="s">
        <v>28451</v>
      </c>
    </row>
    <row r="555" spans="2:44" ht="11" outlineLevel="1" x14ac:dyDescent="0.15">
      <c r="B555" t="s">
        <v>6672</v>
      </c>
      <c r="C555" t="s">
        <v>27838</v>
      </c>
      <c r="D555" t="s">
        <v>983</v>
      </c>
      <c r="E555" t="s">
        <v>798</v>
      </c>
      <c r="F555" t="s">
        <v>966</v>
      </c>
      <c r="H555" s="16">
        <v>1</v>
      </c>
      <c r="I555" t="s">
        <v>799</v>
      </c>
      <c r="J555" t="s">
        <v>6673</v>
      </c>
      <c r="K555" t="s">
        <v>6674</v>
      </c>
      <c r="L555" t="s">
        <v>27974</v>
      </c>
      <c r="M555" t="s">
        <v>740</v>
      </c>
      <c r="N555" t="s">
        <v>795</v>
      </c>
      <c r="O555" t="s">
        <v>825</v>
      </c>
      <c r="P555" t="s">
        <v>806</v>
      </c>
      <c r="Q555" t="s">
        <v>10430</v>
      </c>
      <c r="R555" t="s">
        <v>531</v>
      </c>
      <c r="S555" t="s">
        <v>636</v>
      </c>
      <c r="T555" s="16">
        <v>8</v>
      </c>
      <c r="U555" s="16">
        <v>8</v>
      </c>
      <c r="V555" s="16">
        <v>21</v>
      </c>
      <c r="W555" s="5">
        <v>187860.72</v>
      </c>
      <c r="X555" s="5">
        <v>187860.72</v>
      </c>
      <c r="Y555" s="5"/>
      <c r="Z555" s="7">
        <v>1</v>
      </c>
      <c r="AA555" t="s">
        <v>27839</v>
      </c>
      <c r="AB555" s="5">
        <v>187860.72</v>
      </c>
      <c r="AC555" t="s">
        <v>800</v>
      </c>
      <c r="AD555" s="17">
        <v>41942</v>
      </c>
      <c r="AE555" s="17">
        <v>43525</v>
      </c>
      <c r="AF555" s="17">
        <v>41942</v>
      </c>
      <c r="AG555" s="17">
        <v>43497</v>
      </c>
      <c r="AH555" s="17">
        <v>43497</v>
      </c>
      <c r="AI555" s="17"/>
      <c r="AJ555" s="5"/>
      <c r="AK555" s="17">
        <v>43497</v>
      </c>
      <c r="AL555" t="s">
        <v>28341</v>
      </c>
      <c r="AM555" t="s">
        <v>631</v>
      </c>
      <c r="AN555" s="17">
        <v>43497</v>
      </c>
      <c r="AP555" t="s">
        <v>966</v>
      </c>
      <c r="AQ555" t="s">
        <v>970</v>
      </c>
      <c r="AR555" t="s">
        <v>28452</v>
      </c>
    </row>
    <row r="556" spans="2:44" ht="11" outlineLevel="1" x14ac:dyDescent="0.15">
      <c r="B556" t="s">
        <v>4143</v>
      </c>
      <c r="C556" t="s">
        <v>799</v>
      </c>
      <c r="D556" t="s">
        <v>799</v>
      </c>
      <c r="F556" t="s">
        <v>966</v>
      </c>
      <c r="H556" s="16">
        <v>1</v>
      </c>
      <c r="I556" t="s">
        <v>799</v>
      </c>
      <c r="J556" t="s">
        <v>4058</v>
      </c>
      <c r="K556" t="s">
        <v>4059</v>
      </c>
      <c r="L556" t="s">
        <v>27866</v>
      </c>
      <c r="M556" t="s">
        <v>748</v>
      </c>
      <c r="N556" t="s">
        <v>795</v>
      </c>
      <c r="O556" t="s">
        <v>796</v>
      </c>
      <c r="P556" t="s">
        <v>806</v>
      </c>
      <c r="Q556" t="s">
        <v>10430</v>
      </c>
      <c r="R556" t="s">
        <v>531</v>
      </c>
      <c r="S556" t="s">
        <v>636</v>
      </c>
      <c r="T556" s="16">
        <v>1</v>
      </c>
      <c r="U556" s="16">
        <v>0</v>
      </c>
      <c r="V556" s="16">
        <v>3</v>
      </c>
      <c r="W556" s="5">
        <v>187600</v>
      </c>
      <c r="X556" s="5">
        <v>187600</v>
      </c>
      <c r="Y556" s="5"/>
      <c r="Z556" s="7">
        <v>1</v>
      </c>
      <c r="AA556" t="s">
        <v>27839</v>
      </c>
      <c r="AB556" s="5">
        <v>187600</v>
      </c>
      <c r="AC556" t="s">
        <v>800</v>
      </c>
      <c r="AD556" s="17">
        <v>43899</v>
      </c>
      <c r="AE556" s="17">
        <v>44074</v>
      </c>
      <c r="AF556" s="17">
        <v>43895</v>
      </c>
      <c r="AG556" s="17">
        <v>44011</v>
      </c>
      <c r="AH556" s="17">
        <v>44011</v>
      </c>
      <c r="AI556" s="17"/>
      <c r="AJ556" s="5"/>
      <c r="AK556" s="17">
        <v>44011</v>
      </c>
      <c r="AL556" t="s">
        <v>811</v>
      </c>
      <c r="AM556" t="s">
        <v>599</v>
      </c>
      <c r="AN556" s="17"/>
      <c r="AP556" t="s">
        <v>966</v>
      </c>
      <c r="AQ556" t="s">
        <v>970</v>
      </c>
      <c r="AR556" t="s">
        <v>28453</v>
      </c>
    </row>
    <row r="557" spans="2:44" ht="11" outlineLevel="1" x14ac:dyDescent="0.15">
      <c r="B557" t="s">
        <v>4146</v>
      </c>
      <c r="C557" t="s">
        <v>799</v>
      </c>
      <c r="D557" t="s">
        <v>799</v>
      </c>
      <c r="F557" t="s">
        <v>966</v>
      </c>
      <c r="H557" s="16">
        <v>1</v>
      </c>
      <c r="I557" t="s">
        <v>799</v>
      </c>
      <c r="J557" t="s">
        <v>691</v>
      </c>
      <c r="K557" t="s">
        <v>1807</v>
      </c>
      <c r="L557" t="s">
        <v>27952</v>
      </c>
      <c r="M557" t="s">
        <v>4147</v>
      </c>
      <c r="N557" t="s">
        <v>803</v>
      </c>
      <c r="O557" t="s">
        <v>825</v>
      </c>
      <c r="P557" t="s">
        <v>820</v>
      </c>
      <c r="Q557" t="s">
        <v>10430</v>
      </c>
      <c r="R557" t="s">
        <v>531</v>
      </c>
      <c r="S557" t="s">
        <v>636</v>
      </c>
      <c r="T557" s="16">
        <v>1</v>
      </c>
      <c r="U557" s="16">
        <v>0</v>
      </c>
      <c r="V557" s="16">
        <v>1</v>
      </c>
      <c r="W557" s="5">
        <v>187468</v>
      </c>
      <c r="X557" s="5">
        <v>187468</v>
      </c>
      <c r="Y557" s="5"/>
      <c r="Z557" s="7">
        <v>1</v>
      </c>
      <c r="AA557" t="s">
        <v>27839</v>
      </c>
      <c r="AB557" s="5">
        <v>187468</v>
      </c>
      <c r="AC557" t="s">
        <v>800</v>
      </c>
      <c r="AD557" s="17">
        <v>43620</v>
      </c>
      <c r="AE557" s="17">
        <v>43620</v>
      </c>
      <c r="AF557" s="17">
        <v>43620</v>
      </c>
      <c r="AG557" s="17">
        <v>43769</v>
      </c>
      <c r="AH557" s="17">
        <v>43769</v>
      </c>
      <c r="AI557" s="17"/>
      <c r="AJ557" s="5"/>
      <c r="AK557" s="17">
        <v>43769</v>
      </c>
      <c r="AL557" t="s">
        <v>811</v>
      </c>
      <c r="AM557" t="s">
        <v>599</v>
      </c>
      <c r="AN557" s="17"/>
      <c r="AP557" t="s">
        <v>966</v>
      </c>
      <c r="AQ557" t="s">
        <v>970</v>
      </c>
      <c r="AR557" t="s">
        <v>28454</v>
      </c>
    </row>
    <row r="558" spans="2:44" ht="11" outlineLevel="1" x14ac:dyDescent="0.15">
      <c r="B558" t="s">
        <v>4151</v>
      </c>
      <c r="C558" t="s">
        <v>799</v>
      </c>
      <c r="D558" t="s">
        <v>799</v>
      </c>
      <c r="F558" t="s">
        <v>966</v>
      </c>
      <c r="H558" s="16">
        <v>1</v>
      </c>
      <c r="I558" t="s">
        <v>799</v>
      </c>
      <c r="J558" t="s">
        <v>4152</v>
      </c>
      <c r="K558" t="s">
        <v>4153</v>
      </c>
      <c r="L558" t="s">
        <v>27974</v>
      </c>
      <c r="M558" t="s">
        <v>750</v>
      </c>
      <c r="N558" t="s">
        <v>2535</v>
      </c>
      <c r="O558" t="s">
        <v>825</v>
      </c>
      <c r="P558" t="s">
        <v>859</v>
      </c>
      <c r="Q558" t="s">
        <v>10430</v>
      </c>
      <c r="R558" t="s">
        <v>531</v>
      </c>
      <c r="S558" t="s">
        <v>636</v>
      </c>
      <c r="T558" s="16">
        <v>1</v>
      </c>
      <c r="U558" s="16">
        <v>0</v>
      </c>
      <c r="V558" s="16">
        <v>1</v>
      </c>
      <c r="W558" s="5">
        <v>186943.02</v>
      </c>
      <c r="X558" s="5">
        <v>186943.02</v>
      </c>
      <c r="Y558" s="5"/>
      <c r="Z558" s="7">
        <v>1</v>
      </c>
      <c r="AA558" t="s">
        <v>27839</v>
      </c>
      <c r="AB558" s="5">
        <v>186943.02</v>
      </c>
      <c r="AC558" t="s">
        <v>800</v>
      </c>
      <c r="AD558" s="17">
        <v>43588</v>
      </c>
      <c r="AE558" s="17">
        <v>43588</v>
      </c>
      <c r="AF558" s="17">
        <v>43588</v>
      </c>
      <c r="AG558" s="17">
        <v>43828</v>
      </c>
      <c r="AH558" s="17">
        <v>43828</v>
      </c>
      <c r="AI558" s="17"/>
      <c r="AJ558" s="5"/>
      <c r="AK558" s="17">
        <v>43828</v>
      </c>
      <c r="AL558" t="s">
        <v>811</v>
      </c>
      <c r="AM558" t="s">
        <v>599</v>
      </c>
      <c r="AN558" s="17"/>
      <c r="AP558" t="s">
        <v>966</v>
      </c>
      <c r="AQ558" t="s">
        <v>970</v>
      </c>
      <c r="AR558" t="s">
        <v>28455</v>
      </c>
    </row>
    <row r="559" spans="2:44" ht="11" outlineLevel="1" x14ac:dyDescent="0.15">
      <c r="B559" t="s">
        <v>4156</v>
      </c>
      <c r="C559" t="s">
        <v>799</v>
      </c>
      <c r="D559" t="s">
        <v>799</v>
      </c>
      <c r="F559" t="s">
        <v>966</v>
      </c>
      <c r="H559" s="16">
        <v>1</v>
      </c>
      <c r="I559" t="s">
        <v>799</v>
      </c>
      <c r="J559" t="s">
        <v>4157</v>
      </c>
      <c r="K559" t="s">
        <v>4158</v>
      </c>
      <c r="L559" t="s">
        <v>27861</v>
      </c>
      <c r="M559" t="s">
        <v>750</v>
      </c>
      <c r="N559" t="s">
        <v>887</v>
      </c>
      <c r="O559" t="s">
        <v>827</v>
      </c>
      <c r="P559" t="s">
        <v>859</v>
      </c>
      <c r="Q559" t="s">
        <v>10430</v>
      </c>
      <c r="R559" t="s">
        <v>531</v>
      </c>
      <c r="S559" t="s">
        <v>636</v>
      </c>
      <c r="T559" s="16">
        <v>1</v>
      </c>
      <c r="U559" s="16">
        <v>0</v>
      </c>
      <c r="V559" s="16">
        <v>1</v>
      </c>
      <c r="W559" s="5">
        <v>186170</v>
      </c>
      <c r="X559" s="5">
        <v>186170</v>
      </c>
      <c r="Y559" s="5"/>
      <c r="Z559" s="7">
        <v>1</v>
      </c>
      <c r="AA559" t="s">
        <v>27839</v>
      </c>
      <c r="AB559" s="5">
        <v>186170</v>
      </c>
      <c r="AC559" t="s">
        <v>800</v>
      </c>
      <c r="AD559" s="17">
        <v>44349</v>
      </c>
      <c r="AE559" s="17">
        <v>44349</v>
      </c>
      <c r="AF559" s="17">
        <v>44349</v>
      </c>
      <c r="AG559" s="17">
        <v>44377</v>
      </c>
      <c r="AH559" s="17">
        <v>44377</v>
      </c>
      <c r="AI559" s="17"/>
      <c r="AJ559" s="5"/>
      <c r="AK559" s="17">
        <v>44377</v>
      </c>
      <c r="AL559" t="s">
        <v>811</v>
      </c>
      <c r="AM559" t="s">
        <v>599</v>
      </c>
      <c r="AN559" s="17"/>
      <c r="AP559" t="s">
        <v>966</v>
      </c>
      <c r="AQ559" t="s">
        <v>970</v>
      </c>
      <c r="AR559" t="s">
        <v>28456</v>
      </c>
    </row>
    <row r="560" spans="2:44" ht="11" outlineLevel="1" x14ac:dyDescent="0.15">
      <c r="B560" t="s">
        <v>4161</v>
      </c>
      <c r="C560" t="s">
        <v>799</v>
      </c>
      <c r="D560" t="s">
        <v>799</v>
      </c>
      <c r="F560" t="s">
        <v>966</v>
      </c>
      <c r="H560" s="16">
        <v>1</v>
      </c>
      <c r="I560" t="s">
        <v>799</v>
      </c>
      <c r="J560" t="s">
        <v>4162</v>
      </c>
      <c r="K560" t="s">
        <v>4163</v>
      </c>
      <c r="L560" t="s">
        <v>27866</v>
      </c>
      <c r="M560" t="s">
        <v>740</v>
      </c>
      <c r="N560" t="s">
        <v>795</v>
      </c>
      <c r="O560" t="s">
        <v>825</v>
      </c>
      <c r="P560" t="s">
        <v>806</v>
      </c>
      <c r="Q560" t="s">
        <v>10430</v>
      </c>
      <c r="R560" t="s">
        <v>531</v>
      </c>
      <c r="S560" t="s">
        <v>636</v>
      </c>
      <c r="T560" s="16">
        <v>1</v>
      </c>
      <c r="U560" s="16">
        <v>0</v>
      </c>
      <c r="V560" s="16">
        <v>4</v>
      </c>
      <c r="W560" s="5">
        <v>184890</v>
      </c>
      <c r="X560" s="5">
        <v>184890</v>
      </c>
      <c r="Y560" s="5"/>
      <c r="Z560" s="7">
        <v>1</v>
      </c>
      <c r="AA560" t="s">
        <v>27839</v>
      </c>
      <c r="AB560" s="5">
        <v>184890</v>
      </c>
      <c r="AC560" t="s">
        <v>800</v>
      </c>
      <c r="AD560" s="17">
        <v>42542</v>
      </c>
      <c r="AE560" s="17">
        <v>42641</v>
      </c>
      <c r="AF560" s="17">
        <v>42541</v>
      </c>
      <c r="AG560" s="17">
        <v>42673</v>
      </c>
      <c r="AH560" s="17">
        <v>42673</v>
      </c>
      <c r="AI560" s="17"/>
      <c r="AJ560" s="5"/>
      <c r="AK560" s="17">
        <v>42673</v>
      </c>
      <c r="AL560" t="s">
        <v>811</v>
      </c>
      <c r="AM560" t="s">
        <v>599</v>
      </c>
      <c r="AN560" s="17"/>
      <c r="AP560" t="s">
        <v>966</v>
      </c>
      <c r="AQ560" t="s">
        <v>970</v>
      </c>
      <c r="AR560" t="s">
        <v>28457</v>
      </c>
    </row>
    <row r="561" spans="2:44" ht="11" outlineLevel="1" x14ac:dyDescent="0.15">
      <c r="B561" t="s">
        <v>4166</v>
      </c>
      <c r="C561" t="s">
        <v>27838</v>
      </c>
      <c r="D561" t="s">
        <v>983</v>
      </c>
      <c r="E561" t="s">
        <v>798</v>
      </c>
      <c r="F561" t="s">
        <v>966</v>
      </c>
      <c r="H561" s="16">
        <v>1</v>
      </c>
      <c r="I561" t="s">
        <v>799</v>
      </c>
      <c r="J561" t="s">
        <v>4167</v>
      </c>
      <c r="K561" t="s">
        <v>4168</v>
      </c>
      <c r="L561" t="s">
        <v>27943</v>
      </c>
      <c r="M561" t="s">
        <v>1356</v>
      </c>
      <c r="N561" t="s">
        <v>829</v>
      </c>
      <c r="O561" t="s">
        <v>818</v>
      </c>
      <c r="Q561" t="s">
        <v>966</v>
      </c>
      <c r="R561" t="s">
        <v>575</v>
      </c>
      <c r="S561" t="s">
        <v>629</v>
      </c>
      <c r="T561" s="16">
        <v>1</v>
      </c>
      <c r="U561" s="16">
        <v>1</v>
      </c>
      <c r="V561" s="16">
        <v>7</v>
      </c>
      <c r="W561" s="5">
        <v>184821.39</v>
      </c>
      <c r="X561" s="5">
        <v>184821.39</v>
      </c>
      <c r="Y561" s="5"/>
      <c r="Z561" s="7">
        <v>1</v>
      </c>
      <c r="AA561" t="s">
        <v>27839</v>
      </c>
      <c r="AB561" s="5">
        <v>184821.39</v>
      </c>
      <c r="AC561" t="s">
        <v>800</v>
      </c>
      <c r="AD561" s="17">
        <v>43005</v>
      </c>
      <c r="AE561" s="17">
        <v>43679</v>
      </c>
      <c r="AF561" s="17">
        <v>43005</v>
      </c>
      <c r="AG561" s="17">
        <v>43707</v>
      </c>
      <c r="AH561" s="17">
        <v>43707</v>
      </c>
      <c r="AI561" s="17"/>
      <c r="AJ561" s="5"/>
      <c r="AK561" s="17">
        <v>43707</v>
      </c>
      <c r="AL561" t="s">
        <v>28341</v>
      </c>
      <c r="AM561" t="s">
        <v>631</v>
      </c>
      <c r="AN561" s="17">
        <v>43707</v>
      </c>
      <c r="AP561" t="s">
        <v>966</v>
      </c>
      <c r="AQ561" t="s">
        <v>970</v>
      </c>
      <c r="AR561" t="s">
        <v>28458</v>
      </c>
    </row>
    <row r="562" spans="2:44" ht="11" outlineLevel="1" x14ac:dyDescent="0.15">
      <c r="B562" t="s">
        <v>4171</v>
      </c>
      <c r="C562" t="s">
        <v>799</v>
      </c>
      <c r="D562" t="s">
        <v>799</v>
      </c>
      <c r="F562" t="s">
        <v>966</v>
      </c>
      <c r="H562" s="16">
        <v>1</v>
      </c>
      <c r="I562" t="s">
        <v>799</v>
      </c>
      <c r="J562" t="s">
        <v>4172</v>
      </c>
      <c r="K562" t="s">
        <v>4173</v>
      </c>
      <c r="L562" t="s">
        <v>28041</v>
      </c>
      <c r="M562" t="s">
        <v>4174</v>
      </c>
      <c r="N562" t="s">
        <v>795</v>
      </c>
      <c r="O562" t="s">
        <v>825</v>
      </c>
      <c r="P562" t="s">
        <v>806</v>
      </c>
      <c r="Q562" t="s">
        <v>10430</v>
      </c>
      <c r="R562" t="s">
        <v>531</v>
      </c>
      <c r="S562" t="s">
        <v>636</v>
      </c>
      <c r="T562" s="16">
        <v>1</v>
      </c>
      <c r="U562" s="16">
        <v>0</v>
      </c>
      <c r="V562" s="16">
        <v>1</v>
      </c>
      <c r="W562" s="5">
        <v>184500</v>
      </c>
      <c r="X562" s="5">
        <v>184500</v>
      </c>
      <c r="Y562" s="5"/>
      <c r="Z562" s="7">
        <v>1</v>
      </c>
      <c r="AA562" t="s">
        <v>27839</v>
      </c>
      <c r="AB562" s="5">
        <v>184500</v>
      </c>
      <c r="AC562" t="s">
        <v>800</v>
      </c>
      <c r="AD562" s="17">
        <v>42172</v>
      </c>
      <c r="AE562" s="17">
        <v>42172</v>
      </c>
      <c r="AF562" s="17">
        <v>42172</v>
      </c>
      <c r="AG562" s="17">
        <v>42459</v>
      </c>
      <c r="AH562" s="17">
        <v>42459</v>
      </c>
      <c r="AI562" s="17"/>
      <c r="AJ562" s="5"/>
      <c r="AK562" s="17">
        <v>42459</v>
      </c>
      <c r="AL562" t="s">
        <v>811</v>
      </c>
      <c r="AM562" t="s">
        <v>599</v>
      </c>
      <c r="AN562" s="17"/>
      <c r="AP562" t="s">
        <v>966</v>
      </c>
      <c r="AQ562" t="s">
        <v>970</v>
      </c>
      <c r="AR562" t="s">
        <v>28459</v>
      </c>
    </row>
    <row r="563" spans="2:44" ht="11" outlineLevel="1" x14ac:dyDescent="0.15">
      <c r="B563" t="s">
        <v>4178</v>
      </c>
      <c r="C563" t="s">
        <v>799</v>
      </c>
      <c r="D563" t="s">
        <v>799</v>
      </c>
      <c r="F563" t="s">
        <v>966</v>
      </c>
      <c r="H563" s="16">
        <v>1</v>
      </c>
      <c r="I563" t="s">
        <v>799</v>
      </c>
      <c r="J563" t="s">
        <v>4179</v>
      </c>
      <c r="K563" t="s">
        <v>4180</v>
      </c>
      <c r="L563" t="s">
        <v>27866</v>
      </c>
      <c r="M563" t="s">
        <v>4181</v>
      </c>
      <c r="N563" t="s">
        <v>795</v>
      </c>
      <c r="O563" t="s">
        <v>804</v>
      </c>
      <c r="P563" t="s">
        <v>806</v>
      </c>
      <c r="Q563" t="s">
        <v>10430</v>
      </c>
      <c r="R563" t="s">
        <v>531</v>
      </c>
      <c r="S563" t="s">
        <v>636</v>
      </c>
      <c r="T563" s="16">
        <v>1</v>
      </c>
      <c r="U563" s="16">
        <v>0</v>
      </c>
      <c r="V563" s="16">
        <v>1</v>
      </c>
      <c r="W563" s="5">
        <v>183828</v>
      </c>
      <c r="X563" s="5">
        <v>183828</v>
      </c>
      <c r="Y563" s="5"/>
      <c r="Z563" s="7">
        <v>1</v>
      </c>
      <c r="AA563" t="s">
        <v>27839</v>
      </c>
      <c r="AB563" s="5">
        <v>183828</v>
      </c>
      <c r="AC563" t="s">
        <v>800</v>
      </c>
      <c r="AD563" s="17">
        <v>45761</v>
      </c>
      <c r="AE563" s="17">
        <v>45761</v>
      </c>
      <c r="AF563" s="17">
        <v>45762</v>
      </c>
      <c r="AG563" s="17">
        <v>45876</v>
      </c>
      <c r="AH563" s="17">
        <v>45876</v>
      </c>
      <c r="AI563" s="17"/>
      <c r="AJ563" s="5"/>
      <c r="AK563" s="17">
        <v>45876</v>
      </c>
      <c r="AL563" t="s">
        <v>811</v>
      </c>
      <c r="AM563" t="s">
        <v>599</v>
      </c>
      <c r="AN563" s="17"/>
      <c r="AP563" t="s">
        <v>966</v>
      </c>
      <c r="AQ563" t="s">
        <v>970</v>
      </c>
      <c r="AR563" t="s">
        <v>28460</v>
      </c>
    </row>
    <row r="564" spans="2:44" ht="11" outlineLevel="1" x14ac:dyDescent="0.15">
      <c r="B564" t="s">
        <v>4189</v>
      </c>
      <c r="C564" t="s">
        <v>799</v>
      </c>
      <c r="D564" t="s">
        <v>799</v>
      </c>
      <c r="F564" t="s">
        <v>966</v>
      </c>
      <c r="H564" s="16">
        <v>1</v>
      </c>
      <c r="I564" t="s">
        <v>799</v>
      </c>
      <c r="J564" t="s">
        <v>4190</v>
      </c>
      <c r="K564" t="s">
        <v>4191</v>
      </c>
      <c r="L564" t="s">
        <v>28444</v>
      </c>
      <c r="M564" t="s">
        <v>750</v>
      </c>
      <c r="N564" t="s">
        <v>4192</v>
      </c>
      <c r="O564" t="s">
        <v>804</v>
      </c>
      <c r="P564" t="s">
        <v>859</v>
      </c>
      <c r="Q564" t="s">
        <v>10430</v>
      </c>
      <c r="R564" t="s">
        <v>531</v>
      </c>
      <c r="S564" t="s">
        <v>636</v>
      </c>
      <c r="T564" s="16">
        <v>1</v>
      </c>
      <c r="U564" s="16">
        <v>0</v>
      </c>
      <c r="V564" s="16">
        <v>1</v>
      </c>
      <c r="W564" s="5">
        <v>183282.79</v>
      </c>
      <c r="X564" s="5">
        <v>183282.79</v>
      </c>
      <c r="Y564" s="5"/>
      <c r="Z564" s="7">
        <v>1</v>
      </c>
      <c r="AA564" t="s">
        <v>27839</v>
      </c>
      <c r="AB564" s="5">
        <v>183282.79</v>
      </c>
      <c r="AC564" t="s">
        <v>800</v>
      </c>
      <c r="AD564" s="17">
        <v>45070</v>
      </c>
      <c r="AE564" s="17">
        <v>45070</v>
      </c>
      <c r="AF564" s="17">
        <v>45057</v>
      </c>
      <c r="AG564" s="17">
        <v>45070</v>
      </c>
      <c r="AH564" s="17">
        <v>45070</v>
      </c>
      <c r="AI564" s="17"/>
      <c r="AJ564" s="5"/>
      <c r="AK564" s="17">
        <v>45070</v>
      </c>
      <c r="AL564" t="s">
        <v>811</v>
      </c>
      <c r="AM564" t="s">
        <v>599</v>
      </c>
      <c r="AN564" s="17"/>
      <c r="AP564" t="s">
        <v>966</v>
      </c>
      <c r="AQ564" t="s">
        <v>970</v>
      </c>
      <c r="AR564" t="s">
        <v>28461</v>
      </c>
    </row>
    <row r="565" spans="2:44" ht="11" outlineLevel="1" x14ac:dyDescent="0.15">
      <c r="B565" t="s">
        <v>4196</v>
      </c>
      <c r="C565" t="s">
        <v>799</v>
      </c>
      <c r="D565" t="s">
        <v>799</v>
      </c>
      <c r="F565" t="s">
        <v>966</v>
      </c>
      <c r="H565" s="16">
        <v>1</v>
      </c>
      <c r="I565" t="s">
        <v>799</v>
      </c>
      <c r="J565" t="s">
        <v>4197</v>
      </c>
      <c r="K565" t="s">
        <v>4198</v>
      </c>
      <c r="L565" t="s">
        <v>28019</v>
      </c>
      <c r="M565" t="s">
        <v>740</v>
      </c>
      <c r="N565" t="s">
        <v>795</v>
      </c>
      <c r="O565" t="s">
        <v>825</v>
      </c>
      <c r="P565" t="s">
        <v>806</v>
      </c>
      <c r="Q565" t="s">
        <v>10430</v>
      </c>
      <c r="R565" t="s">
        <v>531</v>
      </c>
      <c r="S565" t="s">
        <v>636</v>
      </c>
      <c r="T565" s="16">
        <v>1</v>
      </c>
      <c r="U565" s="16">
        <v>0</v>
      </c>
      <c r="V565" s="16">
        <v>10</v>
      </c>
      <c r="W565" s="5">
        <v>183279.15</v>
      </c>
      <c r="X565" s="5">
        <v>183279.15</v>
      </c>
      <c r="Y565" s="5"/>
      <c r="Z565" s="7">
        <v>1</v>
      </c>
      <c r="AA565" t="s">
        <v>27839</v>
      </c>
      <c r="AB565" s="5">
        <v>183279.15</v>
      </c>
      <c r="AC565" t="s">
        <v>800</v>
      </c>
      <c r="AD565" s="17">
        <v>42587</v>
      </c>
      <c r="AE565" s="17">
        <v>43844</v>
      </c>
      <c r="AF565" s="17">
        <v>42590</v>
      </c>
      <c r="AG565" s="17">
        <v>43319</v>
      </c>
      <c r="AH565" s="17">
        <v>43319</v>
      </c>
      <c r="AI565" s="17"/>
      <c r="AJ565" s="5"/>
      <c r="AK565" s="17">
        <v>43319</v>
      </c>
      <c r="AL565" t="s">
        <v>811</v>
      </c>
      <c r="AM565" t="s">
        <v>599</v>
      </c>
      <c r="AN565" s="17"/>
      <c r="AP565" t="s">
        <v>966</v>
      </c>
      <c r="AQ565" t="s">
        <v>970</v>
      </c>
      <c r="AR565" t="s">
        <v>28462</v>
      </c>
    </row>
    <row r="566" spans="2:44" ht="11" outlineLevel="1" x14ac:dyDescent="0.15">
      <c r="B566" t="s">
        <v>4201</v>
      </c>
      <c r="C566" t="s">
        <v>799</v>
      </c>
      <c r="D566" t="s">
        <v>799</v>
      </c>
      <c r="F566" t="s">
        <v>966</v>
      </c>
      <c r="H566" s="16">
        <v>1</v>
      </c>
      <c r="I566" t="s">
        <v>799</v>
      </c>
      <c r="J566" t="s">
        <v>4202</v>
      </c>
      <c r="K566" t="s">
        <v>4203</v>
      </c>
      <c r="L566" t="s">
        <v>28223</v>
      </c>
      <c r="M566" t="s">
        <v>748</v>
      </c>
      <c r="N566" t="s">
        <v>795</v>
      </c>
      <c r="O566" t="s">
        <v>826</v>
      </c>
      <c r="P566" t="s">
        <v>806</v>
      </c>
      <c r="Q566" t="s">
        <v>10430</v>
      </c>
      <c r="R566" t="s">
        <v>531</v>
      </c>
      <c r="S566" t="s">
        <v>636</v>
      </c>
      <c r="T566" s="16">
        <v>1</v>
      </c>
      <c r="U566" s="16">
        <v>0</v>
      </c>
      <c r="V566" s="16">
        <v>2</v>
      </c>
      <c r="W566" s="5">
        <v>183265</v>
      </c>
      <c r="X566" s="5">
        <v>183265</v>
      </c>
      <c r="Y566" s="5"/>
      <c r="Z566" s="7">
        <v>1</v>
      </c>
      <c r="AA566" t="s">
        <v>27839</v>
      </c>
      <c r="AB566" s="5">
        <v>183265</v>
      </c>
      <c r="AC566" t="s">
        <v>800</v>
      </c>
      <c r="AD566" s="17">
        <v>44035</v>
      </c>
      <c r="AE566" s="17">
        <v>44162</v>
      </c>
      <c r="AF566" s="17">
        <v>44035</v>
      </c>
      <c r="AG566" s="17">
        <v>44308</v>
      </c>
      <c r="AH566" s="17">
        <v>44308</v>
      </c>
      <c r="AI566" s="17"/>
      <c r="AJ566" s="5"/>
      <c r="AK566" s="17">
        <v>44308</v>
      </c>
      <c r="AL566" t="s">
        <v>811</v>
      </c>
      <c r="AM566" t="s">
        <v>599</v>
      </c>
      <c r="AN566" s="17"/>
      <c r="AP566" t="s">
        <v>966</v>
      </c>
      <c r="AQ566" t="s">
        <v>970</v>
      </c>
      <c r="AR566" t="s">
        <v>28463</v>
      </c>
    </row>
    <row r="567" spans="2:44" ht="11" outlineLevel="1" x14ac:dyDescent="0.15">
      <c r="B567" t="s">
        <v>4213</v>
      </c>
      <c r="C567" t="s">
        <v>27838</v>
      </c>
      <c r="D567" t="s">
        <v>854</v>
      </c>
      <c r="E567" t="s">
        <v>798</v>
      </c>
      <c r="F567" t="s">
        <v>966</v>
      </c>
      <c r="H567" s="16">
        <v>1</v>
      </c>
      <c r="I567" t="s">
        <v>799</v>
      </c>
      <c r="J567" t="s">
        <v>4214</v>
      </c>
      <c r="K567" t="s">
        <v>4215</v>
      </c>
      <c r="L567" t="s">
        <v>27952</v>
      </c>
      <c r="M567" t="s">
        <v>740</v>
      </c>
      <c r="N567" t="s">
        <v>795</v>
      </c>
      <c r="O567" t="s">
        <v>825</v>
      </c>
      <c r="P567" t="s">
        <v>806</v>
      </c>
      <c r="Q567" t="s">
        <v>10430</v>
      </c>
      <c r="R567" t="s">
        <v>531</v>
      </c>
      <c r="S567" t="s">
        <v>636</v>
      </c>
      <c r="T567" s="16">
        <v>2</v>
      </c>
      <c r="U567" s="16">
        <v>1</v>
      </c>
      <c r="V567" s="16">
        <v>5</v>
      </c>
      <c r="W567" s="5">
        <v>182849.97</v>
      </c>
      <c r="X567" s="5">
        <v>182849.97</v>
      </c>
      <c r="Y567" s="5"/>
      <c r="Z567" s="7">
        <v>1</v>
      </c>
      <c r="AA567" t="s">
        <v>27839</v>
      </c>
      <c r="AB567" s="5">
        <v>182849.97</v>
      </c>
      <c r="AC567" t="s">
        <v>800</v>
      </c>
      <c r="AD567" s="17">
        <v>43119</v>
      </c>
      <c r="AE567" s="17">
        <v>44518</v>
      </c>
      <c r="AF567" s="17">
        <v>43119</v>
      </c>
      <c r="AG567" s="17">
        <v>44944</v>
      </c>
      <c r="AH567" s="17">
        <v>44372</v>
      </c>
      <c r="AI567" s="17"/>
      <c r="AJ567" s="5"/>
      <c r="AK567" s="17">
        <v>44944</v>
      </c>
      <c r="AL567" t="s">
        <v>855</v>
      </c>
      <c r="AM567" t="s">
        <v>666</v>
      </c>
      <c r="AN567" s="17">
        <v>44372</v>
      </c>
      <c r="AP567" t="s">
        <v>966</v>
      </c>
      <c r="AQ567" t="s">
        <v>970</v>
      </c>
      <c r="AR567" t="s">
        <v>28464</v>
      </c>
    </row>
    <row r="568" spans="2:44" ht="11" outlineLevel="1" x14ac:dyDescent="0.15">
      <c r="B568" t="s">
        <v>4218</v>
      </c>
      <c r="C568" t="s">
        <v>799</v>
      </c>
      <c r="D568" t="s">
        <v>799</v>
      </c>
      <c r="F568" t="s">
        <v>966</v>
      </c>
      <c r="H568" s="16">
        <v>1</v>
      </c>
      <c r="I568" t="s">
        <v>799</v>
      </c>
      <c r="J568" t="s">
        <v>4219</v>
      </c>
      <c r="K568" t="s">
        <v>4220</v>
      </c>
      <c r="L568" t="s">
        <v>27905</v>
      </c>
      <c r="M568" t="s">
        <v>738</v>
      </c>
      <c r="N568" t="s">
        <v>803</v>
      </c>
      <c r="O568" t="s">
        <v>825</v>
      </c>
      <c r="P568" t="s">
        <v>794</v>
      </c>
      <c r="Q568" t="s">
        <v>10430</v>
      </c>
      <c r="R568" t="s">
        <v>531</v>
      </c>
      <c r="S568" t="s">
        <v>636</v>
      </c>
      <c r="T568" s="16">
        <v>1</v>
      </c>
      <c r="U568" s="16">
        <v>0</v>
      </c>
      <c r="V568" s="16">
        <v>1</v>
      </c>
      <c r="W568" s="5">
        <v>182200</v>
      </c>
      <c r="X568" s="5">
        <v>182200</v>
      </c>
      <c r="Y568" s="5"/>
      <c r="Z568" s="7">
        <v>1</v>
      </c>
      <c r="AA568" t="s">
        <v>27839</v>
      </c>
      <c r="AB568" s="5">
        <v>182200</v>
      </c>
      <c r="AC568" t="s">
        <v>800</v>
      </c>
      <c r="AD568" s="17">
        <v>45559</v>
      </c>
      <c r="AE568" s="17">
        <v>45559</v>
      </c>
      <c r="AF568" s="17">
        <v>45559</v>
      </c>
      <c r="AG568" s="17">
        <v>45838</v>
      </c>
      <c r="AH568" s="17">
        <v>46021</v>
      </c>
      <c r="AI568" s="17"/>
      <c r="AJ568" s="5"/>
      <c r="AK568" s="17">
        <v>45838</v>
      </c>
      <c r="AL568" t="s">
        <v>811</v>
      </c>
      <c r="AM568" t="s">
        <v>599</v>
      </c>
      <c r="AN568" s="17"/>
      <c r="AP568" t="s">
        <v>966</v>
      </c>
      <c r="AQ568" t="s">
        <v>970</v>
      </c>
      <c r="AR568" t="s">
        <v>28465</v>
      </c>
    </row>
    <row r="569" spans="2:44" ht="11" outlineLevel="1" x14ac:dyDescent="0.15">
      <c r="B569" t="s">
        <v>4229</v>
      </c>
      <c r="C569" t="s">
        <v>799</v>
      </c>
      <c r="D569" t="s">
        <v>799</v>
      </c>
      <c r="F569" t="s">
        <v>966</v>
      </c>
      <c r="H569" s="16">
        <v>1</v>
      </c>
      <c r="I569" t="s">
        <v>799</v>
      </c>
      <c r="J569" t="s">
        <v>4230</v>
      </c>
      <c r="K569" t="s">
        <v>4231</v>
      </c>
      <c r="L569" t="s">
        <v>27861</v>
      </c>
      <c r="M569" t="s">
        <v>750</v>
      </c>
      <c r="N569" t="s">
        <v>861</v>
      </c>
      <c r="O569" t="s">
        <v>827</v>
      </c>
      <c r="P569" t="s">
        <v>859</v>
      </c>
      <c r="Q569" t="s">
        <v>10430</v>
      </c>
      <c r="R569" t="s">
        <v>531</v>
      </c>
      <c r="S569" t="s">
        <v>636</v>
      </c>
      <c r="T569" s="16">
        <v>1</v>
      </c>
      <c r="U569" s="16">
        <v>0</v>
      </c>
      <c r="V569" s="16">
        <v>1</v>
      </c>
      <c r="W569" s="5">
        <v>181296.15</v>
      </c>
      <c r="X569" s="5">
        <v>181296.15</v>
      </c>
      <c r="Y569" s="5"/>
      <c r="Z569" s="7">
        <v>1</v>
      </c>
      <c r="AA569" t="s">
        <v>27839</v>
      </c>
      <c r="AB569" s="5">
        <v>181296.15</v>
      </c>
      <c r="AC569" t="s">
        <v>800</v>
      </c>
      <c r="AD569" s="17">
        <v>43735</v>
      </c>
      <c r="AE569" s="17">
        <v>43735</v>
      </c>
      <c r="AF569" s="17">
        <v>43735</v>
      </c>
      <c r="AG569" s="17">
        <v>43885</v>
      </c>
      <c r="AH569" s="17">
        <v>43885</v>
      </c>
      <c r="AI569" s="17"/>
      <c r="AJ569" s="5"/>
      <c r="AK569" s="17">
        <v>43885</v>
      </c>
      <c r="AL569" t="s">
        <v>811</v>
      </c>
      <c r="AM569" t="s">
        <v>599</v>
      </c>
      <c r="AN569" s="17"/>
      <c r="AP569" t="s">
        <v>966</v>
      </c>
      <c r="AQ569" t="s">
        <v>970</v>
      </c>
      <c r="AR569" t="s">
        <v>28466</v>
      </c>
    </row>
    <row r="570" spans="2:44" ht="11" outlineLevel="1" x14ac:dyDescent="0.15">
      <c r="B570" t="s">
        <v>4234</v>
      </c>
      <c r="C570" t="s">
        <v>799</v>
      </c>
      <c r="D570" t="s">
        <v>799</v>
      </c>
      <c r="F570" t="s">
        <v>966</v>
      </c>
      <c r="H570" s="16">
        <v>1</v>
      </c>
      <c r="I570" t="s">
        <v>799</v>
      </c>
      <c r="J570" t="s">
        <v>4190</v>
      </c>
      <c r="K570" t="s">
        <v>4191</v>
      </c>
      <c r="L570" t="s">
        <v>28444</v>
      </c>
      <c r="M570" t="s">
        <v>750</v>
      </c>
      <c r="N570" t="s">
        <v>4192</v>
      </c>
      <c r="O570" t="s">
        <v>804</v>
      </c>
      <c r="P570" t="s">
        <v>859</v>
      </c>
      <c r="Q570" t="s">
        <v>10430</v>
      </c>
      <c r="R570" t="s">
        <v>531</v>
      </c>
      <c r="S570" t="s">
        <v>636</v>
      </c>
      <c r="T570" s="16">
        <v>1</v>
      </c>
      <c r="U570" s="16">
        <v>0</v>
      </c>
      <c r="V570" s="16">
        <v>1</v>
      </c>
      <c r="W570" s="5">
        <v>181104.3</v>
      </c>
      <c r="X570" s="5">
        <v>181104.3</v>
      </c>
      <c r="Y570" s="5"/>
      <c r="Z570" s="7">
        <v>1</v>
      </c>
      <c r="AA570" t="s">
        <v>27839</v>
      </c>
      <c r="AB570" s="5">
        <v>181104.3</v>
      </c>
      <c r="AC570" t="s">
        <v>800</v>
      </c>
      <c r="AD570" s="17">
        <v>45043</v>
      </c>
      <c r="AE570" s="17">
        <v>45043</v>
      </c>
      <c r="AF570" s="17">
        <v>44998</v>
      </c>
      <c r="AG570" s="17">
        <v>45043</v>
      </c>
      <c r="AH570" s="17">
        <v>45043</v>
      </c>
      <c r="AI570" s="17"/>
      <c r="AJ570" s="5"/>
      <c r="AK570" s="17">
        <v>45043</v>
      </c>
      <c r="AL570" t="s">
        <v>811</v>
      </c>
      <c r="AM570" t="s">
        <v>599</v>
      </c>
      <c r="AN570" s="17"/>
      <c r="AP570" t="s">
        <v>966</v>
      </c>
      <c r="AQ570" t="s">
        <v>970</v>
      </c>
      <c r="AR570" t="s">
        <v>28467</v>
      </c>
    </row>
    <row r="571" spans="2:44" ht="11" outlineLevel="1" x14ac:dyDescent="0.15">
      <c r="B571" t="s">
        <v>4239</v>
      </c>
      <c r="C571" t="s">
        <v>799</v>
      </c>
      <c r="D571" t="s">
        <v>799</v>
      </c>
      <c r="F571" t="s">
        <v>966</v>
      </c>
      <c r="H571" s="16">
        <v>1</v>
      </c>
      <c r="I571" t="s">
        <v>799</v>
      </c>
      <c r="J571" t="s">
        <v>3575</v>
      </c>
      <c r="K571" t="s">
        <v>3576</v>
      </c>
      <c r="L571" t="s">
        <v>28015</v>
      </c>
      <c r="M571" t="s">
        <v>2658</v>
      </c>
      <c r="N571" t="s">
        <v>795</v>
      </c>
      <c r="O571" t="s">
        <v>825</v>
      </c>
      <c r="P571" t="s">
        <v>806</v>
      </c>
      <c r="Q571" t="s">
        <v>10430</v>
      </c>
      <c r="R571" t="s">
        <v>531</v>
      </c>
      <c r="S571" t="s">
        <v>636</v>
      </c>
      <c r="T571" s="16">
        <v>1</v>
      </c>
      <c r="U571" s="16">
        <v>0</v>
      </c>
      <c r="V571" s="16">
        <v>1</v>
      </c>
      <c r="W571" s="5">
        <v>179805.94</v>
      </c>
      <c r="X571" s="5">
        <v>179805.94</v>
      </c>
      <c r="Y571" s="5"/>
      <c r="Z571" s="7">
        <v>1</v>
      </c>
      <c r="AA571" t="s">
        <v>27839</v>
      </c>
      <c r="AB571" s="5">
        <v>179805.94</v>
      </c>
      <c r="AC571" t="s">
        <v>800</v>
      </c>
      <c r="AD571" s="17">
        <v>45987</v>
      </c>
      <c r="AE571" s="17">
        <v>45987</v>
      </c>
      <c r="AF571" s="17">
        <v>45987</v>
      </c>
      <c r="AG571" s="17">
        <v>46105</v>
      </c>
      <c r="AH571" s="17">
        <v>46105</v>
      </c>
      <c r="AI571" s="17"/>
      <c r="AJ571" s="5"/>
      <c r="AK571" s="17">
        <v>46105</v>
      </c>
      <c r="AL571" t="s">
        <v>811</v>
      </c>
      <c r="AM571" t="s">
        <v>599</v>
      </c>
      <c r="AN571" s="17"/>
      <c r="AP571" t="s">
        <v>966</v>
      </c>
      <c r="AQ571" t="s">
        <v>970</v>
      </c>
      <c r="AR571" t="s">
        <v>28468</v>
      </c>
    </row>
    <row r="572" spans="2:44" ht="11" outlineLevel="1" x14ac:dyDescent="0.15">
      <c r="B572" t="s">
        <v>4242</v>
      </c>
      <c r="C572" t="s">
        <v>799</v>
      </c>
      <c r="D572" t="s">
        <v>799</v>
      </c>
      <c r="F572" t="s">
        <v>966</v>
      </c>
      <c r="H572" s="16">
        <v>1</v>
      </c>
      <c r="I572" t="s">
        <v>799</v>
      </c>
      <c r="J572" t="s">
        <v>685</v>
      </c>
      <c r="K572" t="s">
        <v>2058</v>
      </c>
      <c r="L572" t="s">
        <v>27999</v>
      </c>
      <c r="M572" t="s">
        <v>748</v>
      </c>
      <c r="N572" t="s">
        <v>795</v>
      </c>
      <c r="O572" t="s">
        <v>804</v>
      </c>
      <c r="P572" t="s">
        <v>806</v>
      </c>
      <c r="Q572" t="s">
        <v>10430</v>
      </c>
      <c r="R572" t="s">
        <v>575</v>
      </c>
      <c r="S572" t="s">
        <v>629</v>
      </c>
      <c r="T572" s="16">
        <v>1</v>
      </c>
      <c r="U572" s="16">
        <v>0</v>
      </c>
      <c r="V572" s="16">
        <v>1</v>
      </c>
      <c r="W572" s="5">
        <v>179381.55</v>
      </c>
      <c r="X572" s="5">
        <v>179381.55</v>
      </c>
      <c r="Y572" s="5"/>
      <c r="Z572" s="7">
        <v>1</v>
      </c>
      <c r="AA572" t="s">
        <v>27839</v>
      </c>
      <c r="AB572" s="5">
        <v>179381.55</v>
      </c>
      <c r="AC572" t="s">
        <v>800</v>
      </c>
      <c r="AD572" s="17">
        <v>45799</v>
      </c>
      <c r="AE572" s="17">
        <v>45799</v>
      </c>
      <c r="AF572" s="17">
        <v>45798</v>
      </c>
      <c r="AG572" s="17">
        <v>45826</v>
      </c>
      <c r="AH572" s="17">
        <v>45826</v>
      </c>
      <c r="AI572" s="17"/>
      <c r="AJ572" s="5"/>
      <c r="AK572" s="17">
        <v>45826</v>
      </c>
      <c r="AL572" t="s">
        <v>811</v>
      </c>
      <c r="AM572" t="s">
        <v>599</v>
      </c>
      <c r="AN572" s="17"/>
      <c r="AP572" t="s">
        <v>966</v>
      </c>
      <c r="AQ572" t="s">
        <v>970</v>
      </c>
      <c r="AR572" t="s">
        <v>28469</v>
      </c>
    </row>
    <row r="573" spans="2:44" ht="11" outlineLevel="1" x14ac:dyDescent="0.15">
      <c r="B573" t="s">
        <v>4245</v>
      </c>
      <c r="C573" t="s">
        <v>799</v>
      </c>
      <c r="D573" t="s">
        <v>799</v>
      </c>
      <c r="F573" t="s">
        <v>966</v>
      </c>
      <c r="H573" s="16">
        <v>1</v>
      </c>
      <c r="I573" t="s">
        <v>799</v>
      </c>
      <c r="J573" t="s">
        <v>4246</v>
      </c>
      <c r="K573" t="s">
        <v>4247</v>
      </c>
      <c r="L573" t="s">
        <v>28091</v>
      </c>
      <c r="M573" t="s">
        <v>740</v>
      </c>
      <c r="N573" t="s">
        <v>795</v>
      </c>
      <c r="O573" t="s">
        <v>825</v>
      </c>
      <c r="P573" t="s">
        <v>806</v>
      </c>
      <c r="Q573" t="s">
        <v>10430</v>
      </c>
      <c r="R573" t="s">
        <v>531</v>
      </c>
      <c r="S573" t="s">
        <v>636</v>
      </c>
      <c r="T573" s="16">
        <v>1</v>
      </c>
      <c r="U573" s="16">
        <v>0</v>
      </c>
      <c r="V573" s="16">
        <v>5</v>
      </c>
      <c r="W573" s="5">
        <v>179218.45</v>
      </c>
      <c r="X573" s="5">
        <v>179218.45</v>
      </c>
      <c r="Y573" s="5"/>
      <c r="Z573" s="7">
        <v>1</v>
      </c>
      <c r="AA573" t="s">
        <v>27839</v>
      </c>
      <c r="AB573" s="5">
        <v>179218.45</v>
      </c>
      <c r="AC573" t="s">
        <v>800</v>
      </c>
      <c r="AD573" s="17">
        <v>44707</v>
      </c>
      <c r="AE573" s="17">
        <v>44825</v>
      </c>
      <c r="AF573" s="17">
        <v>44712</v>
      </c>
      <c r="AG573" s="17">
        <v>44765</v>
      </c>
      <c r="AH573" s="17">
        <v>44765</v>
      </c>
      <c r="AI573" s="17"/>
      <c r="AJ573" s="5"/>
      <c r="AK573" s="17">
        <v>44765</v>
      </c>
      <c r="AL573" t="s">
        <v>811</v>
      </c>
      <c r="AM573" t="s">
        <v>599</v>
      </c>
      <c r="AN573" s="17"/>
      <c r="AP573" t="s">
        <v>966</v>
      </c>
      <c r="AQ573" t="s">
        <v>970</v>
      </c>
      <c r="AR573" t="s">
        <v>28470</v>
      </c>
    </row>
    <row r="574" spans="2:44" ht="11" outlineLevel="1" x14ac:dyDescent="0.15">
      <c r="B574" t="s">
        <v>4259</v>
      </c>
      <c r="C574" t="s">
        <v>799</v>
      </c>
      <c r="D574" t="s">
        <v>799</v>
      </c>
      <c r="F574" t="s">
        <v>966</v>
      </c>
      <c r="H574" s="16">
        <v>1</v>
      </c>
      <c r="I574" t="s">
        <v>799</v>
      </c>
      <c r="J574" t="s">
        <v>4260</v>
      </c>
      <c r="K574" t="s">
        <v>4261</v>
      </c>
      <c r="L574" t="s">
        <v>27905</v>
      </c>
      <c r="M574" t="s">
        <v>750</v>
      </c>
      <c r="N574" t="s">
        <v>795</v>
      </c>
      <c r="O574" t="s">
        <v>825</v>
      </c>
      <c r="P574" t="s">
        <v>859</v>
      </c>
      <c r="Q574" t="s">
        <v>10430</v>
      </c>
      <c r="R574" t="s">
        <v>531</v>
      </c>
      <c r="S574" t="s">
        <v>636</v>
      </c>
      <c r="T574" s="16">
        <v>1</v>
      </c>
      <c r="U574" s="16">
        <v>0</v>
      </c>
      <c r="V574" s="16">
        <v>4</v>
      </c>
      <c r="W574" s="5">
        <v>177905.87</v>
      </c>
      <c r="X574" s="5">
        <v>177905.87</v>
      </c>
      <c r="Y574" s="5"/>
      <c r="Z574" s="7">
        <v>1</v>
      </c>
      <c r="AA574" t="s">
        <v>27839</v>
      </c>
      <c r="AB574" s="5">
        <v>177905.87</v>
      </c>
      <c r="AC574" t="s">
        <v>800</v>
      </c>
      <c r="AD574" s="17">
        <v>45237</v>
      </c>
      <c r="AE574" s="17">
        <v>45826</v>
      </c>
      <c r="AF574" s="17">
        <v>45237</v>
      </c>
      <c r="AG574" s="17">
        <v>45702</v>
      </c>
      <c r="AH574" s="17">
        <v>45702</v>
      </c>
      <c r="AI574" s="17"/>
      <c r="AJ574" s="5"/>
      <c r="AK574" s="17">
        <v>45702</v>
      </c>
      <c r="AL574" t="s">
        <v>811</v>
      </c>
      <c r="AM574" t="s">
        <v>599</v>
      </c>
      <c r="AN574" s="17"/>
      <c r="AP574" t="s">
        <v>966</v>
      </c>
      <c r="AQ574" t="s">
        <v>970</v>
      </c>
      <c r="AR574" t="s">
        <v>28471</v>
      </c>
    </row>
    <row r="575" spans="2:44" ht="11" outlineLevel="1" x14ac:dyDescent="0.15">
      <c r="B575" t="s">
        <v>833</v>
      </c>
      <c r="C575" t="s">
        <v>27838</v>
      </c>
      <c r="D575" t="s">
        <v>1599</v>
      </c>
      <c r="E575" t="s">
        <v>807</v>
      </c>
      <c r="F575" t="s">
        <v>10430</v>
      </c>
      <c r="G575" t="s">
        <v>28472</v>
      </c>
      <c r="H575" s="16">
        <v>3</v>
      </c>
      <c r="I575" t="s">
        <v>809</v>
      </c>
      <c r="J575" t="s">
        <v>624</v>
      </c>
      <c r="K575" t="s">
        <v>2918</v>
      </c>
      <c r="L575" t="s">
        <v>27972</v>
      </c>
      <c r="M575" t="s">
        <v>737</v>
      </c>
      <c r="N575" t="s">
        <v>803</v>
      </c>
      <c r="O575" t="s">
        <v>796</v>
      </c>
      <c r="P575" t="s">
        <v>802</v>
      </c>
      <c r="Q575" t="s">
        <v>10430</v>
      </c>
      <c r="R575" t="s">
        <v>456</v>
      </c>
      <c r="S575" t="s">
        <v>598</v>
      </c>
      <c r="T575" s="16">
        <v>1</v>
      </c>
      <c r="U575" s="16">
        <v>1</v>
      </c>
      <c r="V575" s="16">
        <v>3</v>
      </c>
      <c r="W575" s="5">
        <v>177666.48</v>
      </c>
      <c r="X575" s="5">
        <v>177666.48</v>
      </c>
      <c r="Y575" s="5"/>
      <c r="Z575" s="7">
        <v>1</v>
      </c>
      <c r="AA575" t="s">
        <v>27839</v>
      </c>
      <c r="AB575" s="5">
        <v>177666.48</v>
      </c>
      <c r="AC575" t="s">
        <v>800</v>
      </c>
      <c r="AD575" s="17">
        <v>42605</v>
      </c>
      <c r="AE575" s="17">
        <v>42797</v>
      </c>
      <c r="AF575" s="17">
        <v>42605</v>
      </c>
      <c r="AG575" s="17">
        <v>42885</v>
      </c>
      <c r="AH575" s="17">
        <v>42885</v>
      </c>
      <c r="AI575" s="17"/>
      <c r="AJ575" s="5"/>
      <c r="AK575" s="17">
        <v>42885</v>
      </c>
      <c r="AL575" t="s">
        <v>28341</v>
      </c>
      <c r="AM575" t="s">
        <v>631</v>
      </c>
      <c r="AN575" s="17">
        <v>42885</v>
      </c>
      <c r="AP575" t="s">
        <v>966</v>
      </c>
      <c r="AQ575" t="s">
        <v>970</v>
      </c>
      <c r="AR575" t="s">
        <v>28473</v>
      </c>
    </row>
    <row r="576" spans="2:44" ht="11" outlineLevel="1" x14ac:dyDescent="0.15">
      <c r="B576" t="s">
        <v>5192</v>
      </c>
      <c r="C576" t="s">
        <v>27838</v>
      </c>
      <c r="D576" t="s">
        <v>1599</v>
      </c>
      <c r="E576" t="s">
        <v>807</v>
      </c>
      <c r="F576" t="s">
        <v>10430</v>
      </c>
      <c r="H576" s="16">
        <v>1</v>
      </c>
      <c r="I576" t="s">
        <v>799</v>
      </c>
      <c r="J576" t="s">
        <v>2967</v>
      </c>
      <c r="K576" t="s">
        <v>2968</v>
      </c>
      <c r="L576" t="s">
        <v>28056</v>
      </c>
      <c r="M576" t="s">
        <v>737</v>
      </c>
      <c r="N576" t="s">
        <v>2719</v>
      </c>
      <c r="O576" t="s">
        <v>796</v>
      </c>
      <c r="P576" t="s">
        <v>802</v>
      </c>
      <c r="Q576" t="s">
        <v>10430</v>
      </c>
      <c r="R576" t="s">
        <v>456</v>
      </c>
      <c r="S576" t="s">
        <v>598</v>
      </c>
      <c r="T576" s="16">
        <v>2</v>
      </c>
      <c r="U576" s="16">
        <v>2</v>
      </c>
      <c r="V576" s="16">
        <v>2</v>
      </c>
      <c r="W576" s="5">
        <v>177307</v>
      </c>
      <c r="X576" s="5">
        <v>177307</v>
      </c>
      <c r="Y576" s="5"/>
      <c r="Z576" s="7">
        <v>1</v>
      </c>
      <c r="AA576" t="s">
        <v>27839</v>
      </c>
      <c r="AB576" s="5">
        <v>177307</v>
      </c>
      <c r="AC576" t="s">
        <v>800</v>
      </c>
      <c r="AD576" s="17">
        <v>44076</v>
      </c>
      <c r="AE576" s="17">
        <v>44343</v>
      </c>
      <c r="AF576" s="17">
        <v>44078</v>
      </c>
      <c r="AG576" s="17">
        <v>44703</v>
      </c>
      <c r="AH576" s="17">
        <v>44703</v>
      </c>
      <c r="AI576" s="17"/>
      <c r="AJ576" s="5"/>
      <c r="AK576" s="17">
        <v>44703</v>
      </c>
      <c r="AL576" t="s">
        <v>28341</v>
      </c>
      <c r="AM576" t="s">
        <v>631</v>
      </c>
      <c r="AN576" s="17">
        <v>44703</v>
      </c>
      <c r="AP576" t="s">
        <v>966</v>
      </c>
      <c r="AQ576" t="s">
        <v>970</v>
      </c>
      <c r="AR576" t="s">
        <v>28474</v>
      </c>
    </row>
    <row r="577" spans="2:44" ht="11" outlineLevel="1" x14ac:dyDescent="0.15">
      <c r="B577" t="s">
        <v>4272</v>
      </c>
      <c r="C577" t="s">
        <v>799</v>
      </c>
      <c r="D577" t="s">
        <v>799</v>
      </c>
      <c r="F577" t="s">
        <v>966</v>
      </c>
      <c r="H577" s="16">
        <v>1</v>
      </c>
      <c r="I577" t="s">
        <v>799</v>
      </c>
      <c r="J577" t="s">
        <v>3669</v>
      </c>
      <c r="K577" t="s">
        <v>3670</v>
      </c>
      <c r="L577" t="s">
        <v>28353</v>
      </c>
      <c r="M577" t="s">
        <v>4273</v>
      </c>
      <c r="N577" t="s">
        <v>795</v>
      </c>
      <c r="O577" t="s">
        <v>825</v>
      </c>
      <c r="P577" t="s">
        <v>806</v>
      </c>
      <c r="Q577" t="s">
        <v>10430</v>
      </c>
      <c r="R577" t="s">
        <v>645</v>
      </c>
      <c r="S577" t="s">
        <v>636</v>
      </c>
      <c r="T577" s="16">
        <v>1</v>
      </c>
      <c r="U577" s="16">
        <v>0</v>
      </c>
      <c r="V577" s="16">
        <v>3</v>
      </c>
      <c r="W577" s="5">
        <v>176364</v>
      </c>
      <c r="X577" s="5">
        <v>176364</v>
      </c>
      <c r="Y577" s="5"/>
      <c r="Z577" s="7">
        <v>1</v>
      </c>
      <c r="AA577" t="s">
        <v>27839</v>
      </c>
      <c r="AB577" s="5">
        <v>176364</v>
      </c>
      <c r="AC577" t="s">
        <v>800</v>
      </c>
      <c r="AD577" s="17">
        <v>44812</v>
      </c>
      <c r="AE577" s="17">
        <v>45194</v>
      </c>
      <c r="AF577" s="17">
        <v>44813</v>
      </c>
      <c r="AG577" s="17">
        <v>45216</v>
      </c>
      <c r="AH577" s="17">
        <v>45216</v>
      </c>
      <c r="AI577" s="17"/>
      <c r="AJ577" s="5"/>
      <c r="AK577" s="17">
        <v>45216</v>
      </c>
      <c r="AL577" t="s">
        <v>811</v>
      </c>
      <c r="AM577" t="s">
        <v>599</v>
      </c>
      <c r="AN577" s="17"/>
      <c r="AP577" t="s">
        <v>966</v>
      </c>
      <c r="AQ577" t="s">
        <v>970</v>
      </c>
      <c r="AR577" t="s">
        <v>28475</v>
      </c>
    </row>
    <row r="578" spans="2:44" ht="11" outlineLevel="1" x14ac:dyDescent="0.15">
      <c r="B578" t="s">
        <v>4277</v>
      </c>
      <c r="C578" t="s">
        <v>799</v>
      </c>
      <c r="D578" t="s">
        <v>799</v>
      </c>
      <c r="F578" t="s">
        <v>966</v>
      </c>
      <c r="H578" s="16">
        <v>1</v>
      </c>
      <c r="I578" t="s">
        <v>799</v>
      </c>
      <c r="J578" t="s">
        <v>2172</v>
      </c>
      <c r="K578" t="s">
        <v>2173</v>
      </c>
      <c r="L578" t="s">
        <v>28077</v>
      </c>
      <c r="M578" t="s">
        <v>740</v>
      </c>
      <c r="N578" t="s">
        <v>795</v>
      </c>
      <c r="O578" t="s">
        <v>825</v>
      </c>
      <c r="P578" t="s">
        <v>806</v>
      </c>
      <c r="Q578" t="s">
        <v>10430</v>
      </c>
      <c r="R578" t="s">
        <v>531</v>
      </c>
      <c r="S578" t="s">
        <v>636</v>
      </c>
      <c r="T578" s="16">
        <v>1</v>
      </c>
      <c r="U578" s="16">
        <v>0</v>
      </c>
      <c r="V578" s="16">
        <v>2</v>
      </c>
      <c r="W578" s="5">
        <v>176189.21</v>
      </c>
      <c r="X578" s="5">
        <v>176189.21</v>
      </c>
      <c r="Y578" s="5"/>
      <c r="Z578" s="7">
        <v>1</v>
      </c>
      <c r="AA578" t="s">
        <v>27839</v>
      </c>
      <c r="AB578" s="5">
        <v>176189.21</v>
      </c>
      <c r="AC578" t="s">
        <v>800</v>
      </c>
      <c r="AD578" s="17">
        <v>44659</v>
      </c>
      <c r="AE578" s="17">
        <v>44789</v>
      </c>
      <c r="AF578" s="17">
        <v>44659</v>
      </c>
      <c r="AG578" s="17">
        <v>44792</v>
      </c>
      <c r="AH578" s="17">
        <v>44792</v>
      </c>
      <c r="AI578" s="17"/>
      <c r="AJ578" s="5"/>
      <c r="AK578" s="17">
        <v>44792</v>
      </c>
      <c r="AL578" t="s">
        <v>811</v>
      </c>
      <c r="AM578" t="s">
        <v>599</v>
      </c>
      <c r="AN578" s="17"/>
      <c r="AP578" t="s">
        <v>966</v>
      </c>
      <c r="AQ578" t="s">
        <v>970</v>
      </c>
      <c r="AR578" t="s">
        <v>28476</v>
      </c>
    </row>
    <row r="579" spans="2:44" ht="11" outlineLevel="1" x14ac:dyDescent="0.15">
      <c r="B579" t="s">
        <v>5516</v>
      </c>
      <c r="C579" t="s">
        <v>27838</v>
      </c>
      <c r="D579" t="s">
        <v>854</v>
      </c>
      <c r="E579" t="s">
        <v>798</v>
      </c>
      <c r="F579" t="s">
        <v>966</v>
      </c>
      <c r="H579" s="16">
        <v>1</v>
      </c>
      <c r="I579" t="s">
        <v>799</v>
      </c>
      <c r="J579" t="s">
        <v>5517</v>
      </c>
      <c r="K579" t="s">
        <v>5518</v>
      </c>
      <c r="L579" t="s">
        <v>27905</v>
      </c>
      <c r="M579" t="s">
        <v>750</v>
      </c>
      <c r="N579" t="s">
        <v>5520</v>
      </c>
      <c r="O579" t="s">
        <v>826</v>
      </c>
      <c r="P579" t="s">
        <v>859</v>
      </c>
      <c r="Q579" t="s">
        <v>10430</v>
      </c>
      <c r="R579" t="s">
        <v>531</v>
      </c>
      <c r="S579" t="s">
        <v>636</v>
      </c>
      <c r="T579" s="16">
        <v>4</v>
      </c>
      <c r="U579" s="16">
        <v>3</v>
      </c>
      <c r="V579" s="16">
        <v>10</v>
      </c>
      <c r="W579" s="5">
        <v>175353.85</v>
      </c>
      <c r="X579" s="5">
        <v>175353.85</v>
      </c>
      <c r="Y579" s="5"/>
      <c r="Z579" s="7">
        <v>1</v>
      </c>
      <c r="AA579" t="s">
        <v>27839</v>
      </c>
      <c r="AB579" s="5">
        <v>175353.85</v>
      </c>
      <c r="AC579" t="s">
        <v>800</v>
      </c>
      <c r="AD579" s="17">
        <v>43365</v>
      </c>
      <c r="AE579" s="17">
        <v>45019</v>
      </c>
      <c r="AF579" s="17">
        <v>43355</v>
      </c>
      <c r="AG579" s="17">
        <v>44500</v>
      </c>
      <c r="AH579" s="17">
        <v>44500</v>
      </c>
      <c r="AI579" s="17"/>
      <c r="AJ579" s="5"/>
      <c r="AK579" s="17">
        <v>44462</v>
      </c>
      <c r="AL579" t="s">
        <v>855</v>
      </c>
      <c r="AM579" t="s">
        <v>666</v>
      </c>
      <c r="AN579" s="17">
        <v>44500</v>
      </c>
      <c r="AP579" t="s">
        <v>966</v>
      </c>
      <c r="AQ579" t="s">
        <v>970</v>
      </c>
      <c r="AR579" t="s">
        <v>28477</v>
      </c>
    </row>
    <row r="580" spans="2:44" ht="11" outlineLevel="1" x14ac:dyDescent="0.15">
      <c r="B580" t="s">
        <v>4292</v>
      </c>
      <c r="C580" t="s">
        <v>799</v>
      </c>
      <c r="D580" t="s">
        <v>799</v>
      </c>
      <c r="F580" t="s">
        <v>966</v>
      </c>
      <c r="H580" s="16">
        <v>1</v>
      </c>
      <c r="I580" t="s">
        <v>799</v>
      </c>
      <c r="J580" t="s">
        <v>2565</v>
      </c>
      <c r="K580" t="s">
        <v>2566</v>
      </c>
      <c r="L580" t="s">
        <v>28091</v>
      </c>
      <c r="M580" t="s">
        <v>740</v>
      </c>
      <c r="N580" t="s">
        <v>795</v>
      </c>
      <c r="O580" t="s">
        <v>825</v>
      </c>
      <c r="P580" t="s">
        <v>806</v>
      </c>
      <c r="Q580" t="s">
        <v>10430</v>
      </c>
      <c r="R580" t="s">
        <v>531</v>
      </c>
      <c r="S580" t="s">
        <v>636</v>
      </c>
      <c r="T580" s="16">
        <v>1</v>
      </c>
      <c r="U580" s="16">
        <v>0</v>
      </c>
      <c r="V580" s="16">
        <v>8</v>
      </c>
      <c r="W580" s="5">
        <v>175273.54</v>
      </c>
      <c r="X580" s="5">
        <v>175273.54</v>
      </c>
      <c r="Y580" s="5"/>
      <c r="Z580" s="7">
        <v>1</v>
      </c>
      <c r="AA580" t="s">
        <v>27839</v>
      </c>
      <c r="AB580" s="5">
        <v>175273.54</v>
      </c>
      <c r="AC580" t="s">
        <v>800</v>
      </c>
      <c r="AD580" s="17">
        <v>42803</v>
      </c>
      <c r="AE580" s="17">
        <v>42993</v>
      </c>
      <c r="AF580" s="17">
        <v>42803</v>
      </c>
      <c r="AG580" s="17">
        <v>42930</v>
      </c>
      <c r="AH580" s="17">
        <v>42930</v>
      </c>
      <c r="AI580" s="17"/>
      <c r="AJ580" s="5"/>
      <c r="AK580" s="17">
        <v>42930</v>
      </c>
      <c r="AL580" t="s">
        <v>811</v>
      </c>
      <c r="AM580" t="s">
        <v>599</v>
      </c>
      <c r="AN580" s="17"/>
      <c r="AP580" t="s">
        <v>966</v>
      </c>
      <c r="AQ580" t="s">
        <v>970</v>
      </c>
      <c r="AR580" t="s">
        <v>28478</v>
      </c>
    </row>
    <row r="581" spans="2:44" ht="11" outlineLevel="1" x14ac:dyDescent="0.15">
      <c r="B581" t="s">
        <v>4295</v>
      </c>
      <c r="C581" t="s">
        <v>799</v>
      </c>
      <c r="D581" t="s">
        <v>799</v>
      </c>
      <c r="F581" t="s">
        <v>966</v>
      </c>
      <c r="H581" s="16">
        <v>1</v>
      </c>
      <c r="I581" t="s">
        <v>799</v>
      </c>
      <c r="J581" t="s">
        <v>4296</v>
      </c>
      <c r="K581" t="s">
        <v>4297</v>
      </c>
      <c r="L581" t="s">
        <v>28346</v>
      </c>
      <c r="M581" t="s">
        <v>739</v>
      </c>
      <c r="N581" t="s">
        <v>803</v>
      </c>
      <c r="O581" t="s">
        <v>825</v>
      </c>
      <c r="P581" t="s">
        <v>816</v>
      </c>
      <c r="Q581" t="s">
        <v>10430</v>
      </c>
      <c r="R581" t="s">
        <v>456</v>
      </c>
      <c r="S581" t="s">
        <v>598</v>
      </c>
      <c r="T581" s="16">
        <v>1</v>
      </c>
      <c r="U581" s="16">
        <v>0</v>
      </c>
      <c r="V581" s="16">
        <v>1</v>
      </c>
      <c r="W581" s="5">
        <v>175007.3</v>
      </c>
      <c r="X581" s="5">
        <v>175007.3</v>
      </c>
      <c r="Y581" s="5"/>
      <c r="Z581" s="7">
        <v>1</v>
      </c>
      <c r="AA581" t="s">
        <v>27839</v>
      </c>
      <c r="AB581" s="5">
        <v>175007.3</v>
      </c>
      <c r="AC581" t="s">
        <v>800</v>
      </c>
      <c r="AD581" s="17">
        <v>44064</v>
      </c>
      <c r="AE581" s="17">
        <v>44064</v>
      </c>
      <c r="AF581" s="17">
        <v>44067</v>
      </c>
      <c r="AG581" s="17">
        <v>44189</v>
      </c>
      <c r="AH581" s="17">
        <v>44189</v>
      </c>
      <c r="AI581" s="17"/>
      <c r="AJ581" s="5"/>
      <c r="AK581" s="17">
        <v>44189</v>
      </c>
      <c r="AL581" t="s">
        <v>811</v>
      </c>
      <c r="AM581" t="s">
        <v>599</v>
      </c>
      <c r="AN581" s="17"/>
      <c r="AP581" t="s">
        <v>966</v>
      </c>
      <c r="AQ581" t="s">
        <v>970</v>
      </c>
      <c r="AR581" t="s">
        <v>28479</v>
      </c>
    </row>
    <row r="582" spans="2:44" ht="11" outlineLevel="1" x14ac:dyDescent="0.15">
      <c r="B582" t="s">
        <v>4616</v>
      </c>
      <c r="C582" t="s">
        <v>27838</v>
      </c>
      <c r="D582" t="s">
        <v>1599</v>
      </c>
      <c r="E582" t="s">
        <v>807</v>
      </c>
      <c r="F582" t="s">
        <v>10430</v>
      </c>
      <c r="H582" s="16">
        <v>1</v>
      </c>
      <c r="I582" t="s">
        <v>799</v>
      </c>
      <c r="J582" t="s">
        <v>4617</v>
      </c>
      <c r="K582" t="s">
        <v>4618</v>
      </c>
      <c r="L582" t="s">
        <v>27972</v>
      </c>
      <c r="M582" t="s">
        <v>750</v>
      </c>
      <c r="N582" t="s">
        <v>4619</v>
      </c>
      <c r="O582" t="s">
        <v>796</v>
      </c>
      <c r="P582" t="s">
        <v>859</v>
      </c>
      <c r="Q582" t="s">
        <v>10430</v>
      </c>
      <c r="R582" t="s">
        <v>645</v>
      </c>
      <c r="S582" t="s">
        <v>636</v>
      </c>
      <c r="T582" s="16">
        <v>2</v>
      </c>
      <c r="U582" s="16">
        <v>2</v>
      </c>
      <c r="V582" s="16">
        <v>2</v>
      </c>
      <c r="W582" s="5">
        <v>173325</v>
      </c>
      <c r="X582" s="5">
        <v>173325</v>
      </c>
      <c r="Y582" s="5"/>
      <c r="Z582" s="7">
        <v>1</v>
      </c>
      <c r="AA582" t="s">
        <v>27839</v>
      </c>
      <c r="AB582" s="5">
        <v>173325</v>
      </c>
      <c r="AC582" t="s">
        <v>800</v>
      </c>
      <c r="AD582" s="17">
        <v>42401</v>
      </c>
      <c r="AE582" s="17">
        <v>42549</v>
      </c>
      <c r="AF582" s="17">
        <v>42401</v>
      </c>
      <c r="AG582" s="17">
        <v>42555</v>
      </c>
      <c r="AH582" s="17">
        <v>42555</v>
      </c>
      <c r="AI582" s="17"/>
      <c r="AJ582" s="5"/>
      <c r="AK582" s="17">
        <v>42555</v>
      </c>
      <c r="AL582" t="s">
        <v>28341</v>
      </c>
      <c r="AM582" t="s">
        <v>631</v>
      </c>
      <c r="AN582" s="17">
        <v>42555</v>
      </c>
      <c r="AP582" t="s">
        <v>966</v>
      </c>
      <c r="AQ582" t="s">
        <v>970</v>
      </c>
      <c r="AR582" t="s">
        <v>28480</v>
      </c>
    </row>
    <row r="583" spans="2:44" ht="11" outlineLevel="1" x14ac:dyDescent="0.15">
      <c r="B583" t="s">
        <v>4300</v>
      </c>
      <c r="C583" t="s">
        <v>799</v>
      </c>
      <c r="D583" t="s">
        <v>799</v>
      </c>
      <c r="F583" t="s">
        <v>966</v>
      </c>
      <c r="H583" s="16">
        <v>1</v>
      </c>
      <c r="I583" t="s">
        <v>799</v>
      </c>
      <c r="J583" t="s">
        <v>2198</v>
      </c>
      <c r="K583" t="s">
        <v>2199</v>
      </c>
      <c r="L583" t="s">
        <v>27952</v>
      </c>
      <c r="M583" t="s">
        <v>740</v>
      </c>
      <c r="N583" t="s">
        <v>795</v>
      </c>
      <c r="O583" t="s">
        <v>825</v>
      </c>
      <c r="P583" t="s">
        <v>806</v>
      </c>
      <c r="Q583" t="s">
        <v>10430</v>
      </c>
      <c r="R583" t="s">
        <v>531</v>
      </c>
      <c r="S583" t="s">
        <v>636</v>
      </c>
      <c r="T583" s="16">
        <v>1</v>
      </c>
      <c r="U583" s="16">
        <v>0</v>
      </c>
      <c r="V583" s="16">
        <v>3</v>
      </c>
      <c r="W583" s="5">
        <v>172984</v>
      </c>
      <c r="X583" s="5">
        <v>172984</v>
      </c>
      <c r="Y583" s="5"/>
      <c r="Z583" s="7">
        <v>1</v>
      </c>
      <c r="AA583" t="s">
        <v>27839</v>
      </c>
      <c r="AB583" s="5">
        <v>172984</v>
      </c>
      <c r="AC583" t="s">
        <v>800</v>
      </c>
      <c r="AD583" s="17">
        <v>42170</v>
      </c>
      <c r="AE583" s="17">
        <v>42193</v>
      </c>
      <c r="AF583" s="17">
        <v>42170</v>
      </c>
      <c r="AG583" s="17">
        <v>42201</v>
      </c>
      <c r="AH583" s="17">
        <v>42201</v>
      </c>
      <c r="AI583" s="17"/>
      <c r="AJ583" s="5"/>
      <c r="AK583" s="17">
        <v>42201</v>
      </c>
      <c r="AL583" t="s">
        <v>811</v>
      </c>
      <c r="AM583" t="s">
        <v>599</v>
      </c>
      <c r="AN583" s="17"/>
      <c r="AP583" t="s">
        <v>966</v>
      </c>
      <c r="AQ583" t="s">
        <v>970</v>
      </c>
      <c r="AR583" t="s">
        <v>28481</v>
      </c>
    </row>
    <row r="584" spans="2:44" ht="11" outlineLevel="1" x14ac:dyDescent="0.15">
      <c r="B584" t="s">
        <v>4303</v>
      </c>
      <c r="C584" t="s">
        <v>799</v>
      </c>
      <c r="D584" t="s">
        <v>799</v>
      </c>
      <c r="F584" t="s">
        <v>966</v>
      </c>
      <c r="H584" s="16">
        <v>1</v>
      </c>
      <c r="I584" t="s">
        <v>799</v>
      </c>
      <c r="J584" t="s">
        <v>672</v>
      </c>
      <c r="K584" t="s">
        <v>1513</v>
      </c>
      <c r="L584" t="s">
        <v>27974</v>
      </c>
      <c r="M584" t="s">
        <v>750</v>
      </c>
      <c r="N584" t="s">
        <v>3640</v>
      </c>
      <c r="O584" t="s">
        <v>826</v>
      </c>
      <c r="P584" t="s">
        <v>859</v>
      </c>
      <c r="Q584" t="s">
        <v>10430</v>
      </c>
      <c r="R584" t="s">
        <v>531</v>
      </c>
      <c r="S584" t="s">
        <v>636</v>
      </c>
      <c r="T584" s="16">
        <v>1</v>
      </c>
      <c r="U584" s="16">
        <v>0</v>
      </c>
      <c r="V584" s="16">
        <v>1</v>
      </c>
      <c r="W584" s="5">
        <v>172172</v>
      </c>
      <c r="X584" s="5">
        <v>172172</v>
      </c>
      <c r="Y584" s="5"/>
      <c r="Z584" s="7">
        <v>1</v>
      </c>
      <c r="AA584" t="s">
        <v>27839</v>
      </c>
      <c r="AB584" s="5">
        <v>172172</v>
      </c>
      <c r="AC584" t="s">
        <v>800</v>
      </c>
      <c r="AD584" s="17">
        <v>44547</v>
      </c>
      <c r="AE584" s="17">
        <v>44547</v>
      </c>
      <c r="AF584" s="17">
        <v>44547</v>
      </c>
      <c r="AG584" s="17">
        <v>44841</v>
      </c>
      <c r="AH584" s="17">
        <v>44841</v>
      </c>
      <c r="AI584" s="17"/>
      <c r="AJ584" s="5"/>
      <c r="AK584" s="17">
        <v>44841</v>
      </c>
      <c r="AL584" t="s">
        <v>811</v>
      </c>
      <c r="AM584" t="s">
        <v>599</v>
      </c>
      <c r="AN584" s="17"/>
      <c r="AP584" t="s">
        <v>966</v>
      </c>
      <c r="AQ584" t="s">
        <v>970</v>
      </c>
      <c r="AR584" t="s">
        <v>28482</v>
      </c>
    </row>
    <row r="585" spans="2:44" ht="11" outlineLevel="1" x14ac:dyDescent="0.15">
      <c r="B585" t="s">
        <v>4306</v>
      </c>
      <c r="C585" t="s">
        <v>799</v>
      </c>
      <c r="D585" t="s">
        <v>799</v>
      </c>
      <c r="F585" t="s">
        <v>966</v>
      </c>
      <c r="H585" s="16">
        <v>1</v>
      </c>
      <c r="I585" t="s">
        <v>799</v>
      </c>
      <c r="J585" t="s">
        <v>682</v>
      </c>
      <c r="K585" t="s">
        <v>1729</v>
      </c>
      <c r="L585" t="s">
        <v>28015</v>
      </c>
      <c r="M585" t="s">
        <v>740</v>
      </c>
      <c r="N585" t="s">
        <v>795</v>
      </c>
      <c r="O585" t="s">
        <v>825</v>
      </c>
      <c r="P585" t="s">
        <v>806</v>
      </c>
      <c r="Q585" t="s">
        <v>10430</v>
      </c>
      <c r="R585" t="s">
        <v>531</v>
      </c>
      <c r="S585" t="s">
        <v>636</v>
      </c>
      <c r="T585" s="16">
        <v>1</v>
      </c>
      <c r="U585" s="16">
        <v>0</v>
      </c>
      <c r="V585" s="16">
        <v>1</v>
      </c>
      <c r="W585" s="5">
        <v>171870</v>
      </c>
      <c r="X585" s="5">
        <v>171870</v>
      </c>
      <c r="Y585" s="5"/>
      <c r="Z585" s="7">
        <v>1</v>
      </c>
      <c r="AA585" t="s">
        <v>27839</v>
      </c>
      <c r="AB585" s="5">
        <v>171870</v>
      </c>
      <c r="AC585" t="s">
        <v>800</v>
      </c>
      <c r="AD585" s="17">
        <v>44210</v>
      </c>
      <c r="AE585" s="17">
        <v>44210</v>
      </c>
      <c r="AF585" s="17">
        <v>44210</v>
      </c>
      <c r="AG585" s="17">
        <v>44286</v>
      </c>
      <c r="AH585" s="17">
        <v>44286</v>
      </c>
      <c r="AI585" s="17"/>
      <c r="AJ585" s="5"/>
      <c r="AK585" s="17">
        <v>44286</v>
      </c>
      <c r="AL585" t="s">
        <v>811</v>
      </c>
      <c r="AM585" t="s">
        <v>599</v>
      </c>
      <c r="AN585" s="17"/>
      <c r="AP585" t="s">
        <v>966</v>
      </c>
      <c r="AQ585" t="s">
        <v>970</v>
      </c>
      <c r="AR585" t="s">
        <v>28483</v>
      </c>
    </row>
    <row r="586" spans="2:44" ht="11" outlineLevel="1" x14ac:dyDescent="0.15">
      <c r="B586" t="s">
        <v>4309</v>
      </c>
      <c r="C586" t="s">
        <v>799</v>
      </c>
      <c r="D586" t="s">
        <v>799</v>
      </c>
      <c r="F586" t="s">
        <v>966</v>
      </c>
      <c r="H586" s="16">
        <v>1</v>
      </c>
      <c r="I586" t="s">
        <v>799</v>
      </c>
      <c r="J586" t="s">
        <v>2656</v>
      </c>
      <c r="K586" t="s">
        <v>2657</v>
      </c>
      <c r="L586" t="s">
        <v>27841</v>
      </c>
      <c r="M586" t="s">
        <v>748</v>
      </c>
      <c r="N586" t="s">
        <v>795</v>
      </c>
      <c r="O586" t="s">
        <v>825</v>
      </c>
      <c r="P586" t="s">
        <v>806</v>
      </c>
      <c r="Q586" t="s">
        <v>10430</v>
      </c>
      <c r="R586" t="s">
        <v>531</v>
      </c>
      <c r="S586" t="s">
        <v>636</v>
      </c>
      <c r="T586" s="16">
        <v>1</v>
      </c>
      <c r="U586" s="16">
        <v>0</v>
      </c>
      <c r="V586" s="16">
        <v>1</v>
      </c>
      <c r="W586" s="5">
        <v>170800</v>
      </c>
      <c r="X586" s="5">
        <v>170800</v>
      </c>
      <c r="Y586" s="5"/>
      <c r="Z586" s="7">
        <v>1</v>
      </c>
      <c r="AA586" t="s">
        <v>27839</v>
      </c>
      <c r="AB586" s="5">
        <v>170800</v>
      </c>
      <c r="AC586" t="s">
        <v>800</v>
      </c>
      <c r="AD586" s="17">
        <v>43549</v>
      </c>
      <c r="AE586" s="17">
        <v>43549</v>
      </c>
      <c r="AF586" s="17">
        <v>43549</v>
      </c>
      <c r="AG586" s="17">
        <v>43616</v>
      </c>
      <c r="AH586" s="17">
        <v>43616</v>
      </c>
      <c r="AI586" s="17"/>
      <c r="AJ586" s="5"/>
      <c r="AK586" s="17">
        <v>43616</v>
      </c>
      <c r="AL586" t="s">
        <v>811</v>
      </c>
      <c r="AM586" t="s">
        <v>599</v>
      </c>
      <c r="AN586" s="17"/>
      <c r="AP586" t="s">
        <v>966</v>
      </c>
      <c r="AQ586" t="s">
        <v>970</v>
      </c>
      <c r="AR586" t="s">
        <v>28484</v>
      </c>
    </row>
    <row r="587" spans="2:44" ht="11" outlineLevel="1" x14ac:dyDescent="0.15">
      <c r="B587" t="s">
        <v>4312</v>
      </c>
      <c r="C587" t="s">
        <v>799</v>
      </c>
      <c r="D587" t="s">
        <v>799</v>
      </c>
      <c r="F587" t="s">
        <v>966</v>
      </c>
      <c r="H587" s="16">
        <v>1</v>
      </c>
      <c r="I587" t="s">
        <v>799</v>
      </c>
      <c r="J587" t="s">
        <v>642</v>
      </c>
      <c r="K587" t="s">
        <v>1062</v>
      </c>
      <c r="L587" t="s">
        <v>27905</v>
      </c>
      <c r="M587" t="s">
        <v>740</v>
      </c>
      <c r="N587" t="s">
        <v>795</v>
      </c>
      <c r="O587" t="s">
        <v>825</v>
      </c>
      <c r="P587" t="s">
        <v>806</v>
      </c>
      <c r="Q587" t="s">
        <v>10430</v>
      </c>
      <c r="R587" t="s">
        <v>531</v>
      </c>
      <c r="S587" t="s">
        <v>636</v>
      </c>
      <c r="T587" s="16">
        <v>1</v>
      </c>
      <c r="U587" s="16">
        <v>0</v>
      </c>
      <c r="V587" s="16">
        <v>2</v>
      </c>
      <c r="W587" s="5">
        <v>170556.64</v>
      </c>
      <c r="X587" s="5">
        <v>170556.64</v>
      </c>
      <c r="Y587" s="5"/>
      <c r="Z587" s="7">
        <v>1</v>
      </c>
      <c r="AA587" t="s">
        <v>27839</v>
      </c>
      <c r="AB587" s="5">
        <v>170556.64</v>
      </c>
      <c r="AC587" t="s">
        <v>800</v>
      </c>
      <c r="AD587" s="17">
        <v>43913</v>
      </c>
      <c r="AE587" s="17">
        <v>43951</v>
      </c>
      <c r="AF587" s="17">
        <v>43917</v>
      </c>
      <c r="AG587" s="17">
        <v>44012</v>
      </c>
      <c r="AH587" s="17">
        <v>44012</v>
      </c>
      <c r="AI587" s="17"/>
      <c r="AJ587" s="5"/>
      <c r="AK587" s="17">
        <v>44012</v>
      </c>
      <c r="AL587" t="s">
        <v>811</v>
      </c>
      <c r="AM587" t="s">
        <v>599</v>
      </c>
      <c r="AN587" s="17"/>
      <c r="AP587" t="s">
        <v>966</v>
      </c>
      <c r="AQ587" t="s">
        <v>970</v>
      </c>
      <c r="AR587" t="s">
        <v>28485</v>
      </c>
    </row>
    <row r="588" spans="2:44" ht="11" outlineLevel="1" x14ac:dyDescent="0.15">
      <c r="B588" t="s">
        <v>4320</v>
      </c>
      <c r="C588" t="s">
        <v>799</v>
      </c>
      <c r="D588" t="s">
        <v>799</v>
      </c>
      <c r="F588" t="s">
        <v>966</v>
      </c>
      <c r="H588" s="16">
        <v>1</v>
      </c>
      <c r="I588" t="s">
        <v>799</v>
      </c>
      <c r="J588" t="s">
        <v>4321</v>
      </c>
      <c r="K588" t="s">
        <v>4322</v>
      </c>
      <c r="L588" t="s">
        <v>27841</v>
      </c>
      <c r="M588" t="s">
        <v>755</v>
      </c>
      <c r="N588" t="s">
        <v>795</v>
      </c>
      <c r="O588" t="s">
        <v>825</v>
      </c>
      <c r="P588" t="s">
        <v>806</v>
      </c>
      <c r="Q588" t="s">
        <v>10430</v>
      </c>
      <c r="R588" t="s">
        <v>531</v>
      </c>
      <c r="S588" t="s">
        <v>636</v>
      </c>
      <c r="T588" s="16">
        <v>1</v>
      </c>
      <c r="U588" s="16">
        <v>0</v>
      </c>
      <c r="V588" s="16">
        <v>4</v>
      </c>
      <c r="W588" s="5">
        <v>168650</v>
      </c>
      <c r="X588" s="5">
        <v>168650</v>
      </c>
      <c r="Y588" s="5"/>
      <c r="Z588" s="7">
        <v>1</v>
      </c>
      <c r="AA588" t="s">
        <v>27839</v>
      </c>
      <c r="AB588" s="5">
        <v>168650</v>
      </c>
      <c r="AC588" t="s">
        <v>800</v>
      </c>
      <c r="AD588" s="17">
        <v>45916</v>
      </c>
      <c r="AE588" s="17">
        <v>45981</v>
      </c>
      <c r="AF588" s="17">
        <v>45924</v>
      </c>
      <c r="AG588" s="17">
        <v>45987</v>
      </c>
      <c r="AH588" s="17">
        <v>45987</v>
      </c>
      <c r="AI588" s="17"/>
      <c r="AJ588" s="5"/>
      <c r="AK588" s="17">
        <v>45987</v>
      </c>
      <c r="AL588" t="s">
        <v>811</v>
      </c>
      <c r="AM588" t="s">
        <v>599</v>
      </c>
      <c r="AN588" s="17"/>
      <c r="AP588" t="s">
        <v>966</v>
      </c>
      <c r="AQ588" t="s">
        <v>970</v>
      </c>
      <c r="AR588" t="s">
        <v>28486</v>
      </c>
    </row>
    <row r="589" spans="2:44" ht="11" outlineLevel="1" x14ac:dyDescent="0.15">
      <c r="B589" t="s">
        <v>4329</v>
      </c>
      <c r="C589" t="s">
        <v>799</v>
      </c>
      <c r="D589" t="s">
        <v>799</v>
      </c>
      <c r="F589" t="s">
        <v>966</v>
      </c>
      <c r="H589" s="16">
        <v>1</v>
      </c>
      <c r="I589" t="s">
        <v>799</v>
      </c>
      <c r="J589" t="s">
        <v>4330</v>
      </c>
      <c r="K589" t="s">
        <v>4331</v>
      </c>
      <c r="L589" t="s">
        <v>27866</v>
      </c>
      <c r="M589" t="s">
        <v>737</v>
      </c>
      <c r="N589" t="s">
        <v>803</v>
      </c>
      <c r="O589" t="s">
        <v>825</v>
      </c>
      <c r="P589" t="s">
        <v>802</v>
      </c>
      <c r="Q589" t="s">
        <v>10430</v>
      </c>
      <c r="R589" t="s">
        <v>531</v>
      </c>
      <c r="S589" t="s">
        <v>636</v>
      </c>
      <c r="T589" s="16">
        <v>1</v>
      </c>
      <c r="U589" s="16">
        <v>0</v>
      </c>
      <c r="V589" s="16">
        <v>2</v>
      </c>
      <c r="W589" s="5">
        <v>168000</v>
      </c>
      <c r="X589" s="5">
        <v>168000</v>
      </c>
      <c r="Y589" s="5"/>
      <c r="Z589" s="7">
        <v>1</v>
      </c>
      <c r="AA589" t="s">
        <v>27839</v>
      </c>
      <c r="AB589" s="5">
        <v>168000</v>
      </c>
      <c r="AC589" t="s">
        <v>800</v>
      </c>
      <c r="AD589" s="17">
        <v>44307</v>
      </c>
      <c r="AE589" s="17">
        <v>44453</v>
      </c>
      <c r="AF589" s="17">
        <v>44309</v>
      </c>
      <c r="AG589" s="17">
        <v>44545</v>
      </c>
      <c r="AH589" s="17">
        <v>44545</v>
      </c>
      <c r="AI589" s="17"/>
      <c r="AJ589" s="5"/>
      <c r="AK589" s="17">
        <v>44545</v>
      </c>
      <c r="AL589" t="s">
        <v>811</v>
      </c>
      <c r="AM589" t="s">
        <v>599</v>
      </c>
      <c r="AN589" s="17"/>
      <c r="AP589" t="s">
        <v>966</v>
      </c>
      <c r="AQ589" t="s">
        <v>970</v>
      </c>
      <c r="AR589" t="s">
        <v>28487</v>
      </c>
    </row>
    <row r="590" spans="2:44" ht="11" outlineLevel="1" x14ac:dyDescent="0.15">
      <c r="B590" t="s">
        <v>4341</v>
      </c>
      <c r="C590" t="s">
        <v>799</v>
      </c>
      <c r="D590" t="s">
        <v>799</v>
      </c>
      <c r="F590" t="s">
        <v>966</v>
      </c>
      <c r="H590" s="16">
        <v>1</v>
      </c>
      <c r="I590" t="s">
        <v>799</v>
      </c>
      <c r="J590" t="s">
        <v>620</v>
      </c>
      <c r="K590" t="s">
        <v>2023</v>
      </c>
      <c r="L590" t="s">
        <v>27841</v>
      </c>
      <c r="M590" t="s">
        <v>740</v>
      </c>
      <c r="N590" t="s">
        <v>795</v>
      </c>
      <c r="O590" t="s">
        <v>825</v>
      </c>
      <c r="P590" t="s">
        <v>806</v>
      </c>
      <c r="Q590" t="s">
        <v>10430</v>
      </c>
      <c r="R590" t="s">
        <v>531</v>
      </c>
      <c r="S590" t="s">
        <v>636</v>
      </c>
      <c r="T590" s="16">
        <v>1</v>
      </c>
      <c r="U590" s="16">
        <v>0</v>
      </c>
      <c r="V590" s="16">
        <v>3</v>
      </c>
      <c r="W590" s="5">
        <v>165510.75</v>
      </c>
      <c r="X590" s="5">
        <v>165510.75</v>
      </c>
      <c r="Y590" s="5"/>
      <c r="Z590" s="7">
        <v>1</v>
      </c>
      <c r="AA590" t="s">
        <v>27839</v>
      </c>
      <c r="AB590" s="5">
        <v>165510.75</v>
      </c>
      <c r="AC590" t="s">
        <v>800</v>
      </c>
      <c r="AD590" s="17">
        <v>45029</v>
      </c>
      <c r="AE590" s="17">
        <v>45169</v>
      </c>
      <c r="AF590" s="17">
        <v>45029</v>
      </c>
      <c r="AG590" s="17">
        <v>45197</v>
      </c>
      <c r="AH590" s="17">
        <v>45197</v>
      </c>
      <c r="AI590" s="17"/>
      <c r="AJ590" s="5"/>
      <c r="AK590" s="17">
        <v>45197</v>
      </c>
      <c r="AL590" t="s">
        <v>811</v>
      </c>
      <c r="AM590" t="s">
        <v>599</v>
      </c>
      <c r="AN590" s="17"/>
      <c r="AP590" t="s">
        <v>966</v>
      </c>
      <c r="AQ590" t="s">
        <v>970</v>
      </c>
      <c r="AR590" t="s">
        <v>28488</v>
      </c>
    </row>
    <row r="591" spans="2:44" ht="11" outlineLevel="1" x14ac:dyDescent="0.15">
      <c r="B591" t="s">
        <v>4344</v>
      </c>
      <c r="C591" t="s">
        <v>799</v>
      </c>
      <c r="D591" t="s">
        <v>799</v>
      </c>
      <c r="F591" t="s">
        <v>966</v>
      </c>
      <c r="H591" s="16">
        <v>1</v>
      </c>
      <c r="I591" t="s">
        <v>799</v>
      </c>
      <c r="J591" t="s">
        <v>4124</v>
      </c>
      <c r="K591" t="s">
        <v>4125</v>
      </c>
      <c r="L591" t="s">
        <v>28019</v>
      </c>
      <c r="M591" t="s">
        <v>740</v>
      </c>
      <c r="N591" t="s">
        <v>795</v>
      </c>
      <c r="O591" t="s">
        <v>825</v>
      </c>
      <c r="P591" t="s">
        <v>806</v>
      </c>
      <c r="Q591" t="s">
        <v>10430</v>
      </c>
      <c r="R591" t="s">
        <v>531</v>
      </c>
      <c r="S591" t="s">
        <v>636</v>
      </c>
      <c r="T591" s="16">
        <v>1</v>
      </c>
      <c r="U591" s="16">
        <v>0</v>
      </c>
      <c r="V591" s="16">
        <v>6</v>
      </c>
      <c r="W591" s="5">
        <v>164792.95999999999</v>
      </c>
      <c r="X591" s="5">
        <v>164792.95999999999</v>
      </c>
      <c r="Y591" s="5"/>
      <c r="Z591" s="7">
        <v>1</v>
      </c>
      <c r="AA591" t="s">
        <v>27839</v>
      </c>
      <c r="AB591" s="5">
        <v>164792.95999999999</v>
      </c>
      <c r="AC591" t="s">
        <v>800</v>
      </c>
      <c r="AD591" s="17">
        <v>42095</v>
      </c>
      <c r="AE591" s="17">
        <v>42768</v>
      </c>
      <c r="AF591" s="17">
        <v>42095</v>
      </c>
      <c r="AG591" s="17">
        <v>42610</v>
      </c>
      <c r="AH591" s="17">
        <v>42610</v>
      </c>
      <c r="AI591" s="17"/>
      <c r="AJ591" s="5"/>
      <c r="AK591" s="17">
        <v>42610</v>
      </c>
      <c r="AL591" t="s">
        <v>811</v>
      </c>
      <c r="AM591" t="s">
        <v>599</v>
      </c>
      <c r="AN591" s="17"/>
      <c r="AP591" t="s">
        <v>966</v>
      </c>
      <c r="AQ591" t="s">
        <v>970</v>
      </c>
      <c r="AR591" t="s">
        <v>28489</v>
      </c>
    </row>
    <row r="592" spans="2:44" ht="11" outlineLevel="1" x14ac:dyDescent="0.15">
      <c r="B592" t="s">
        <v>4350</v>
      </c>
      <c r="C592" t="s">
        <v>799</v>
      </c>
      <c r="D592" t="s">
        <v>799</v>
      </c>
      <c r="F592" t="s">
        <v>966</v>
      </c>
      <c r="H592" s="16">
        <v>1</v>
      </c>
      <c r="I592" t="s">
        <v>799</v>
      </c>
      <c r="J592" t="s">
        <v>623</v>
      </c>
      <c r="K592" t="s">
        <v>2397</v>
      </c>
      <c r="L592" t="s">
        <v>28085</v>
      </c>
      <c r="M592" t="s">
        <v>737</v>
      </c>
      <c r="N592" t="s">
        <v>803</v>
      </c>
      <c r="O592" t="s">
        <v>825</v>
      </c>
      <c r="P592" t="s">
        <v>802</v>
      </c>
      <c r="Q592" t="s">
        <v>10430</v>
      </c>
      <c r="R592" t="s">
        <v>531</v>
      </c>
      <c r="S592" t="s">
        <v>636</v>
      </c>
      <c r="T592" s="16">
        <v>1</v>
      </c>
      <c r="U592" s="16">
        <v>0</v>
      </c>
      <c r="V592" s="16">
        <v>2</v>
      </c>
      <c r="W592" s="5">
        <v>162861</v>
      </c>
      <c r="X592" s="5">
        <v>162861</v>
      </c>
      <c r="Y592" s="5"/>
      <c r="Z592" s="7">
        <v>1</v>
      </c>
      <c r="AA592" t="s">
        <v>27839</v>
      </c>
      <c r="AB592" s="5">
        <v>162861</v>
      </c>
      <c r="AC592" t="s">
        <v>800</v>
      </c>
      <c r="AD592" s="17">
        <v>44320</v>
      </c>
      <c r="AE592" s="17">
        <v>44552</v>
      </c>
      <c r="AF592" s="17">
        <v>44320</v>
      </c>
      <c r="AG592" s="17">
        <v>44776</v>
      </c>
      <c r="AH592" s="17">
        <v>44776</v>
      </c>
      <c r="AI592" s="17"/>
      <c r="AJ592" s="5"/>
      <c r="AK592" s="17">
        <v>44776</v>
      </c>
      <c r="AL592" t="s">
        <v>811</v>
      </c>
      <c r="AM592" t="s">
        <v>599</v>
      </c>
      <c r="AN592" s="17"/>
      <c r="AP592" t="s">
        <v>966</v>
      </c>
      <c r="AQ592" t="s">
        <v>970</v>
      </c>
      <c r="AR592" t="s">
        <v>28490</v>
      </c>
    </row>
    <row r="593" spans="2:44" ht="11" outlineLevel="1" x14ac:dyDescent="0.15">
      <c r="B593" t="s">
        <v>4353</v>
      </c>
      <c r="C593" t="s">
        <v>799</v>
      </c>
      <c r="D593" t="s">
        <v>799</v>
      </c>
      <c r="F593" t="s">
        <v>966</v>
      </c>
      <c r="H593" s="16">
        <v>1</v>
      </c>
      <c r="I593" t="s">
        <v>799</v>
      </c>
      <c r="J593" t="s">
        <v>690</v>
      </c>
      <c r="K593" t="s">
        <v>1800</v>
      </c>
      <c r="L593" t="s">
        <v>27861</v>
      </c>
      <c r="M593" t="s">
        <v>748</v>
      </c>
      <c r="N593" t="s">
        <v>795</v>
      </c>
      <c r="O593" t="s">
        <v>827</v>
      </c>
      <c r="P593" t="s">
        <v>806</v>
      </c>
      <c r="Q593" t="s">
        <v>10430</v>
      </c>
      <c r="R593" t="s">
        <v>531</v>
      </c>
      <c r="S593" t="s">
        <v>636</v>
      </c>
      <c r="T593" s="16">
        <v>1</v>
      </c>
      <c r="U593" s="16">
        <v>0</v>
      </c>
      <c r="V593" s="16">
        <v>2</v>
      </c>
      <c r="W593" s="5">
        <v>161990.5</v>
      </c>
      <c r="X593" s="5">
        <v>161990.5</v>
      </c>
      <c r="Y593" s="5"/>
      <c r="Z593" s="7">
        <v>1</v>
      </c>
      <c r="AA593" t="s">
        <v>27839</v>
      </c>
      <c r="AB593" s="5">
        <v>161990.5</v>
      </c>
      <c r="AC593" t="s">
        <v>800</v>
      </c>
      <c r="AD593" s="17">
        <v>42270</v>
      </c>
      <c r="AE593" s="17">
        <v>42612</v>
      </c>
      <c r="AF593" s="17">
        <v>42270</v>
      </c>
      <c r="AG593" s="17">
        <v>42978</v>
      </c>
      <c r="AH593" s="17">
        <v>42978</v>
      </c>
      <c r="AI593" s="17"/>
      <c r="AJ593" s="5"/>
      <c r="AK593" s="17">
        <v>42978</v>
      </c>
      <c r="AL593" t="s">
        <v>811</v>
      </c>
      <c r="AM593" t="s">
        <v>599</v>
      </c>
      <c r="AN593" s="17"/>
      <c r="AP593" t="s">
        <v>966</v>
      </c>
      <c r="AQ593" t="s">
        <v>970</v>
      </c>
      <c r="AR593" t="s">
        <v>28491</v>
      </c>
    </row>
    <row r="594" spans="2:44" ht="11" outlineLevel="1" x14ac:dyDescent="0.15">
      <c r="B594" t="s">
        <v>4359</v>
      </c>
      <c r="C594" t="s">
        <v>799</v>
      </c>
      <c r="D594" t="s">
        <v>799</v>
      </c>
      <c r="F594" t="s">
        <v>966</v>
      </c>
      <c r="H594" s="16">
        <v>1</v>
      </c>
      <c r="I594" t="s">
        <v>799</v>
      </c>
      <c r="J594" t="s">
        <v>3575</v>
      </c>
      <c r="K594" t="s">
        <v>3576</v>
      </c>
      <c r="L594" t="s">
        <v>28331</v>
      </c>
      <c r="M594" t="s">
        <v>755</v>
      </c>
      <c r="N594" t="s">
        <v>795</v>
      </c>
      <c r="O594" t="s">
        <v>825</v>
      </c>
      <c r="P594" t="s">
        <v>806</v>
      </c>
      <c r="Q594" t="s">
        <v>10430</v>
      </c>
      <c r="R594" t="s">
        <v>531</v>
      </c>
      <c r="S594" t="s">
        <v>636</v>
      </c>
      <c r="T594" s="16">
        <v>1</v>
      </c>
      <c r="U594" s="16">
        <v>0</v>
      </c>
      <c r="V594" s="16">
        <v>2</v>
      </c>
      <c r="W594" s="5">
        <v>160770.69</v>
      </c>
      <c r="X594" s="5">
        <v>160770.69</v>
      </c>
      <c r="Y594" s="5"/>
      <c r="Z594" s="7">
        <v>1</v>
      </c>
      <c r="AA594" t="s">
        <v>27839</v>
      </c>
      <c r="AB594" s="5">
        <v>160770.69</v>
      </c>
      <c r="AC594" t="s">
        <v>800</v>
      </c>
      <c r="AD594" s="17">
        <v>45895</v>
      </c>
      <c r="AE594" s="17">
        <v>46001</v>
      </c>
      <c r="AF594" s="17">
        <v>45895</v>
      </c>
      <c r="AG594" s="17">
        <v>46031</v>
      </c>
      <c r="AH594" s="17">
        <v>46031</v>
      </c>
      <c r="AI594" s="17"/>
      <c r="AJ594" s="5"/>
      <c r="AK594" s="17">
        <v>46031</v>
      </c>
      <c r="AL594" t="s">
        <v>811</v>
      </c>
      <c r="AM594" t="s">
        <v>599</v>
      </c>
      <c r="AN594" s="17"/>
      <c r="AP594" t="s">
        <v>966</v>
      </c>
      <c r="AQ594" t="s">
        <v>970</v>
      </c>
      <c r="AR594" t="s">
        <v>28492</v>
      </c>
    </row>
    <row r="595" spans="2:44" ht="11" outlineLevel="1" x14ac:dyDescent="0.15">
      <c r="B595" t="s">
        <v>4362</v>
      </c>
      <c r="C595" t="s">
        <v>799</v>
      </c>
      <c r="D595" t="s">
        <v>799</v>
      </c>
      <c r="F595" t="s">
        <v>966</v>
      </c>
      <c r="H595" s="16">
        <v>1</v>
      </c>
      <c r="I595" t="s">
        <v>799</v>
      </c>
      <c r="J595" t="s">
        <v>4363</v>
      </c>
      <c r="K595" t="s">
        <v>4364</v>
      </c>
      <c r="L595" t="s">
        <v>27857</v>
      </c>
      <c r="M595" t="s">
        <v>743</v>
      </c>
      <c r="N595" t="s">
        <v>795</v>
      </c>
      <c r="O595" t="s">
        <v>818</v>
      </c>
      <c r="P595" t="s">
        <v>821</v>
      </c>
      <c r="Q595" t="s">
        <v>10430</v>
      </c>
      <c r="R595" t="s">
        <v>456</v>
      </c>
      <c r="S595" t="s">
        <v>598</v>
      </c>
      <c r="T595" s="16">
        <v>1</v>
      </c>
      <c r="U595" s="16">
        <v>0</v>
      </c>
      <c r="V595" s="16">
        <v>2</v>
      </c>
      <c r="W595" s="5">
        <v>160663</v>
      </c>
      <c r="X595" s="5">
        <v>160663</v>
      </c>
      <c r="Y595" s="5"/>
      <c r="Z595" s="7">
        <v>1</v>
      </c>
      <c r="AA595" t="s">
        <v>27839</v>
      </c>
      <c r="AB595" s="5">
        <v>160663</v>
      </c>
      <c r="AC595" t="s">
        <v>800</v>
      </c>
      <c r="AD595" s="17">
        <v>42879</v>
      </c>
      <c r="AE595" s="17">
        <v>43059</v>
      </c>
      <c r="AF595" s="17">
        <v>42879</v>
      </c>
      <c r="AG595" s="17">
        <v>42963</v>
      </c>
      <c r="AH595" s="17">
        <v>42963</v>
      </c>
      <c r="AI595" s="17"/>
      <c r="AJ595" s="5"/>
      <c r="AK595" s="17">
        <v>42963</v>
      </c>
      <c r="AL595" t="s">
        <v>811</v>
      </c>
      <c r="AM595" t="s">
        <v>599</v>
      </c>
      <c r="AN595" s="17"/>
      <c r="AP595" t="s">
        <v>966</v>
      </c>
      <c r="AQ595" t="s">
        <v>970</v>
      </c>
      <c r="AR595" t="s">
        <v>28493</v>
      </c>
    </row>
    <row r="596" spans="2:44" ht="11" outlineLevel="1" x14ac:dyDescent="0.15">
      <c r="B596" t="s">
        <v>4974</v>
      </c>
      <c r="C596" t="s">
        <v>27838</v>
      </c>
      <c r="D596" t="s">
        <v>1599</v>
      </c>
      <c r="E596" t="s">
        <v>807</v>
      </c>
      <c r="F596" t="s">
        <v>10430</v>
      </c>
      <c r="G596" t="s">
        <v>28494</v>
      </c>
      <c r="H596" s="16">
        <v>2</v>
      </c>
      <c r="I596" t="s">
        <v>809</v>
      </c>
      <c r="J596" t="s">
        <v>4975</v>
      </c>
      <c r="K596" t="s">
        <v>4976</v>
      </c>
      <c r="L596" t="s">
        <v>27972</v>
      </c>
      <c r="M596" t="s">
        <v>737</v>
      </c>
      <c r="N596" t="s">
        <v>803</v>
      </c>
      <c r="O596" t="s">
        <v>796</v>
      </c>
      <c r="P596" t="s">
        <v>802</v>
      </c>
      <c r="Q596" t="s">
        <v>10430</v>
      </c>
      <c r="R596" t="s">
        <v>456</v>
      </c>
      <c r="S596" t="s">
        <v>598</v>
      </c>
      <c r="T596" s="16">
        <v>2</v>
      </c>
      <c r="U596" s="16">
        <v>2</v>
      </c>
      <c r="V596" s="16">
        <v>4</v>
      </c>
      <c r="W596" s="5">
        <v>160447.64000000001</v>
      </c>
      <c r="X596" s="5">
        <v>160447.64000000001</v>
      </c>
      <c r="Y596" s="5"/>
      <c r="Z596" s="7">
        <v>1</v>
      </c>
      <c r="AA596" t="s">
        <v>27839</v>
      </c>
      <c r="AB596" s="5">
        <v>160447.64000000001</v>
      </c>
      <c r="AC596" t="s">
        <v>800</v>
      </c>
      <c r="AD596" s="17">
        <v>43000</v>
      </c>
      <c r="AE596" s="17">
        <v>44405</v>
      </c>
      <c r="AF596" s="17">
        <v>43000</v>
      </c>
      <c r="AG596" s="17">
        <v>44110</v>
      </c>
      <c r="AH596" s="17">
        <v>44110</v>
      </c>
      <c r="AI596" s="17"/>
      <c r="AJ596" s="5"/>
      <c r="AK596" s="17">
        <v>44110</v>
      </c>
      <c r="AL596" t="s">
        <v>28341</v>
      </c>
      <c r="AM596" t="s">
        <v>631</v>
      </c>
      <c r="AN596" s="17">
        <v>44110</v>
      </c>
      <c r="AP596" t="s">
        <v>966</v>
      </c>
      <c r="AQ596" t="s">
        <v>970</v>
      </c>
      <c r="AR596" t="s">
        <v>28495</v>
      </c>
    </row>
    <row r="597" spans="2:44" ht="11" outlineLevel="1" x14ac:dyDescent="0.15">
      <c r="B597" t="s">
        <v>4367</v>
      </c>
      <c r="C597" t="s">
        <v>799</v>
      </c>
      <c r="D597" t="s">
        <v>799</v>
      </c>
      <c r="F597" t="s">
        <v>966</v>
      </c>
      <c r="H597" s="16">
        <v>1</v>
      </c>
      <c r="I597" t="s">
        <v>799</v>
      </c>
      <c r="J597" t="s">
        <v>2656</v>
      </c>
      <c r="K597" t="s">
        <v>2657</v>
      </c>
      <c r="L597" t="s">
        <v>27841</v>
      </c>
      <c r="M597" t="s">
        <v>2658</v>
      </c>
      <c r="N597" t="s">
        <v>795</v>
      </c>
      <c r="O597" t="s">
        <v>825</v>
      </c>
      <c r="P597" t="s">
        <v>806</v>
      </c>
      <c r="Q597" t="s">
        <v>10430</v>
      </c>
      <c r="R597" t="s">
        <v>531</v>
      </c>
      <c r="S597" t="s">
        <v>636</v>
      </c>
      <c r="T597" s="16">
        <v>1</v>
      </c>
      <c r="U597" s="16">
        <v>0</v>
      </c>
      <c r="V597" s="16">
        <v>1</v>
      </c>
      <c r="W597" s="5">
        <v>159800</v>
      </c>
      <c r="X597" s="5">
        <v>159800</v>
      </c>
      <c r="Y597" s="5"/>
      <c r="Z597" s="7">
        <v>1</v>
      </c>
      <c r="AA597" t="s">
        <v>27839</v>
      </c>
      <c r="AB597" s="5">
        <v>159800</v>
      </c>
      <c r="AC597" t="s">
        <v>800</v>
      </c>
      <c r="AD597" s="17">
        <v>42277</v>
      </c>
      <c r="AE597" s="17">
        <v>42277</v>
      </c>
      <c r="AF597" s="17">
        <v>42275</v>
      </c>
      <c r="AG597" s="17">
        <v>42305</v>
      </c>
      <c r="AH597" s="17">
        <v>42305</v>
      </c>
      <c r="AI597" s="17"/>
      <c r="AJ597" s="5"/>
      <c r="AK597" s="17">
        <v>42305</v>
      </c>
      <c r="AL597" t="s">
        <v>811</v>
      </c>
      <c r="AM597" t="s">
        <v>599</v>
      </c>
      <c r="AN597" s="17"/>
      <c r="AP597" t="s">
        <v>966</v>
      </c>
      <c r="AQ597" t="s">
        <v>970</v>
      </c>
      <c r="AR597" t="s">
        <v>28496</v>
      </c>
    </row>
    <row r="598" spans="2:44" ht="11" outlineLevel="1" x14ac:dyDescent="0.15">
      <c r="B598" t="s">
        <v>4374</v>
      </c>
      <c r="C598" t="s">
        <v>27838</v>
      </c>
      <c r="D598" t="s">
        <v>854</v>
      </c>
      <c r="E598" t="s">
        <v>807</v>
      </c>
      <c r="F598" t="s">
        <v>10430</v>
      </c>
      <c r="H598" s="16">
        <v>1</v>
      </c>
      <c r="I598" t="s">
        <v>799</v>
      </c>
      <c r="J598" t="s">
        <v>4375</v>
      </c>
      <c r="K598" t="s">
        <v>4376</v>
      </c>
      <c r="L598" t="s">
        <v>27933</v>
      </c>
      <c r="M598" t="s">
        <v>748</v>
      </c>
      <c r="N598" t="s">
        <v>795</v>
      </c>
      <c r="O598" t="s">
        <v>825</v>
      </c>
      <c r="P598" t="s">
        <v>806</v>
      </c>
      <c r="Q598" t="s">
        <v>10430</v>
      </c>
      <c r="R598" t="s">
        <v>531</v>
      </c>
      <c r="S598" t="s">
        <v>636</v>
      </c>
      <c r="T598" s="16">
        <v>2</v>
      </c>
      <c r="U598" s="16">
        <v>1</v>
      </c>
      <c r="V598" s="16">
        <v>5</v>
      </c>
      <c r="W598" s="5">
        <v>159368</v>
      </c>
      <c r="X598" s="5">
        <v>159368</v>
      </c>
      <c r="Y598" s="5"/>
      <c r="Z598" s="7">
        <v>1</v>
      </c>
      <c r="AA598" t="s">
        <v>27839</v>
      </c>
      <c r="AB598" s="5">
        <v>159368</v>
      </c>
      <c r="AC598" t="s">
        <v>800</v>
      </c>
      <c r="AD598" s="17">
        <v>44697</v>
      </c>
      <c r="AE598" s="17">
        <v>45791</v>
      </c>
      <c r="AF598" s="17">
        <v>44698</v>
      </c>
      <c r="AG598" s="17">
        <v>46523</v>
      </c>
      <c r="AH598" s="17">
        <v>45016</v>
      </c>
      <c r="AI598" s="17"/>
      <c r="AJ598" s="5"/>
      <c r="AK598" s="17">
        <v>46523</v>
      </c>
      <c r="AL598" t="s">
        <v>855</v>
      </c>
      <c r="AM598" t="s">
        <v>666</v>
      </c>
      <c r="AN598" s="17">
        <v>45016</v>
      </c>
      <c r="AP598" t="s">
        <v>966</v>
      </c>
      <c r="AQ598" t="s">
        <v>970</v>
      </c>
      <c r="AR598" t="s">
        <v>28497</v>
      </c>
    </row>
    <row r="599" spans="2:44" ht="11" outlineLevel="1" x14ac:dyDescent="0.15">
      <c r="B599" t="s">
        <v>4385</v>
      </c>
      <c r="C599" t="s">
        <v>799</v>
      </c>
      <c r="D599" t="s">
        <v>799</v>
      </c>
      <c r="F599" t="s">
        <v>966</v>
      </c>
      <c r="H599" s="16">
        <v>1</v>
      </c>
      <c r="I599" t="s">
        <v>799</v>
      </c>
      <c r="J599" t="s">
        <v>4386</v>
      </c>
      <c r="K599" t="s">
        <v>4387</v>
      </c>
      <c r="L599" t="s">
        <v>27952</v>
      </c>
      <c r="M599" t="s">
        <v>750</v>
      </c>
      <c r="N599" t="s">
        <v>4388</v>
      </c>
      <c r="O599" t="s">
        <v>804</v>
      </c>
      <c r="P599" t="s">
        <v>859</v>
      </c>
      <c r="Q599" t="s">
        <v>10430</v>
      </c>
      <c r="R599" t="s">
        <v>531</v>
      </c>
      <c r="S599" t="s">
        <v>636</v>
      </c>
      <c r="T599" s="16">
        <v>1</v>
      </c>
      <c r="U599" s="16">
        <v>0</v>
      </c>
      <c r="V599" s="16">
        <v>1</v>
      </c>
      <c r="W599" s="5">
        <v>159300</v>
      </c>
      <c r="X599" s="5">
        <v>159300</v>
      </c>
      <c r="Y599" s="5"/>
      <c r="Z599" s="7">
        <v>1</v>
      </c>
      <c r="AA599" t="s">
        <v>27839</v>
      </c>
      <c r="AB599" s="5">
        <v>159300</v>
      </c>
      <c r="AC599" t="s">
        <v>800</v>
      </c>
      <c r="AD599" s="17">
        <v>45700</v>
      </c>
      <c r="AE599" s="17">
        <v>45700</v>
      </c>
      <c r="AF599" s="17">
        <v>45700</v>
      </c>
      <c r="AG599" s="17">
        <v>45775</v>
      </c>
      <c r="AH599" s="17">
        <v>45775</v>
      </c>
      <c r="AI599" s="17"/>
      <c r="AJ599" s="5"/>
      <c r="AK599" s="17">
        <v>45775</v>
      </c>
      <c r="AL599" t="s">
        <v>811</v>
      </c>
      <c r="AM599" t="s">
        <v>599</v>
      </c>
      <c r="AN599" s="17"/>
      <c r="AP599" t="s">
        <v>966</v>
      </c>
      <c r="AQ599" t="s">
        <v>970</v>
      </c>
      <c r="AR599" t="s">
        <v>28498</v>
      </c>
    </row>
    <row r="600" spans="2:44" ht="11" outlineLevel="1" x14ac:dyDescent="0.15">
      <c r="B600" t="s">
        <v>4398</v>
      </c>
      <c r="C600" t="s">
        <v>799</v>
      </c>
      <c r="D600" t="s">
        <v>799</v>
      </c>
      <c r="F600" t="s">
        <v>966</v>
      </c>
      <c r="H600" s="16">
        <v>1</v>
      </c>
      <c r="I600" t="s">
        <v>799</v>
      </c>
      <c r="J600" t="s">
        <v>3205</v>
      </c>
      <c r="K600" t="s">
        <v>3206</v>
      </c>
      <c r="L600" t="s">
        <v>28272</v>
      </c>
      <c r="M600" t="s">
        <v>740</v>
      </c>
      <c r="N600" t="s">
        <v>795</v>
      </c>
      <c r="O600" t="s">
        <v>825</v>
      </c>
      <c r="P600" t="s">
        <v>806</v>
      </c>
      <c r="Q600" t="s">
        <v>10430</v>
      </c>
      <c r="R600" t="s">
        <v>531</v>
      </c>
      <c r="S600" t="s">
        <v>636</v>
      </c>
      <c r="T600" s="16">
        <v>1</v>
      </c>
      <c r="U600" s="16">
        <v>0</v>
      </c>
      <c r="V600" s="16">
        <v>1</v>
      </c>
      <c r="W600" s="5">
        <v>158417.62</v>
      </c>
      <c r="X600" s="5">
        <v>158417.62</v>
      </c>
      <c r="Y600" s="5"/>
      <c r="Z600" s="7">
        <v>1</v>
      </c>
      <c r="AA600" t="s">
        <v>27839</v>
      </c>
      <c r="AB600" s="5">
        <v>158417.62</v>
      </c>
      <c r="AC600" t="s">
        <v>800</v>
      </c>
      <c r="AD600" s="17">
        <v>43372</v>
      </c>
      <c r="AE600" s="17">
        <v>43372</v>
      </c>
      <c r="AF600" s="17">
        <v>43372</v>
      </c>
      <c r="AG600" s="17">
        <v>43417</v>
      </c>
      <c r="AH600" s="17">
        <v>43417</v>
      </c>
      <c r="AI600" s="17"/>
      <c r="AJ600" s="5"/>
      <c r="AK600" s="17">
        <v>43417</v>
      </c>
      <c r="AL600" t="s">
        <v>811</v>
      </c>
      <c r="AM600" t="s">
        <v>599</v>
      </c>
      <c r="AN600" s="17"/>
      <c r="AP600" t="s">
        <v>966</v>
      </c>
      <c r="AQ600" t="s">
        <v>970</v>
      </c>
      <c r="AR600" t="s">
        <v>28499</v>
      </c>
    </row>
    <row r="601" spans="2:44" ht="11" outlineLevel="1" x14ac:dyDescent="0.15">
      <c r="B601" t="s">
        <v>4401</v>
      </c>
      <c r="C601" t="s">
        <v>799</v>
      </c>
      <c r="D601" t="s">
        <v>799</v>
      </c>
      <c r="F601" t="s">
        <v>966</v>
      </c>
      <c r="H601" s="16">
        <v>1</v>
      </c>
      <c r="I601" t="s">
        <v>799</v>
      </c>
      <c r="J601" t="s">
        <v>4402</v>
      </c>
      <c r="K601" t="s">
        <v>4403</v>
      </c>
      <c r="L601" t="s">
        <v>27999</v>
      </c>
      <c r="M601" t="s">
        <v>737</v>
      </c>
      <c r="N601" t="s">
        <v>803</v>
      </c>
      <c r="O601" t="s">
        <v>825</v>
      </c>
      <c r="P601" t="s">
        <v>802</v>
      </c>
      <c r="Q601" t="s">
        <v>10430</v>
      </c>
      <c r="R601" t="s">
        <v>456</v>
      </c>
      <c r="S601" t="s">
        <v>598</v>
      </c>
      <c r="T601" s="16">
        <v>1</v>
      </c>
      <c r="U601" s="16">
        <v>0</v>
      </c>
      <c r="V601" s="16">
        <v>2</v>
      </c>
      <c r="W601" s="5">
        <v>157912</v>
      </c>
      <c r="X601" s="5">
        <v>157912</v>
      </c>
      <c r="Y601" s="5"/>
      <c r="Z601" s="7">
        <v>1</v>
      </c>
      <c r="AA601" t="s">
        <v>27839</v>
      </c>
      <c r="AB601" s="5">
        <v>157912</v>
      </c>
      <c r="AC601" t="s">
        <v>800</v>
      </c>
      <c r="AD601" s="17">
        <v>43262</v>
      </c>
      <c r="AE601" s="17">
        <v>43441</v>
      </c>
      <c r="AF601" s="17">
        <v>43258</v>
      </c>
      <c r="AG601" s="17">
        <v>43496</v>
      </c>
      <c r="AH601" s="17">
        <v>43496</v>
      </c>
      <c r="AI601" s="17"/>
      <c r="AJ601" s="5"/>
      <c r="AK601" s="17">
        <v>43496</v>
      </c>
      <c r="AL601" t="s">
        <v>811</v>
      </c>
      <c r="AM601" t="s">
        <v>599</v>
      </c>
      <c r="AN601" s="17"/>
      <c r="AP601" t="s">
        <v>966</v>
      </c>
      <c r="AQ601" t="s">
        <v>970</v>
      </c>
      <c r="AR601" t="s">
        <v>28500</v>
      </c>
    </row>
    <row r="602" spans="2:44" ht="11" outlineLevel="1" x14ac:dyDescent="0.15">
      <c r="B602" t="s">
        <v>4406</v>
      </c>
      <c r="C602" t="s">
        <v>799</v>
      </c>
      <c r="D602" t="s">
        <v>799</v>
      </c>
      <c r="F602" t="s">
        <v>966</v>
      </c>
      <c r="H602" s="16">
        <v>1</v>
      </c>
      <c r="I602" t="s">
        <v>799</v>
      </c>
      <c r="J602" t="s">
        <v>604</v>
      </c>
      <c r="K602" t="s">
        <v>1088</v>
      </c>
      <c r="L602" t="s">
        <v>27841</v>
      </c>
      <c r="M602" t="s">
        <v>748</v>
      </c>
      <c r="N602" t="s">
        <v>795</v>
      </c>
      <c r="O602" t="s">
        <v>825</v>
      </c>
      <c r="P602" t="s">
        <v>806</v>
      </c>
      <c r="Q602" t="s">
        <v>10430</v>
      </c>
      <c r="R602" t="s">
        <v>531</v>
      </c>
      <c r="S602" t="s">
        <v>636</v>
      </c>
      <c r="T602" s="16">
        <v>1</v>
      </c>
      <c r="U602" s="16">
        <v>0</v>
      </c>
      <c r="V602" s="16">
        <v>3</v>
      </c>
      <c r="W602" s="5">
        <v>157468</v>
      </c>
      <c r="X602" s="5">
        <v>157468</v>
      </c>
      <c r="Y602" s="5"/>
      <c r="Z602" s="7">
        <v>1</v>
      </c>
      <c r="AA602" t="s">
        <v>27839</v>
      </c>
      <c r="AB602" s="5">
        <v>157468</v>
      </c>
      <c r="AC602" t="s">
        <v>800</v>
      </c>
      <c r="AD602" s="17">
        <v>42130</v>
      </c>
      <c r="AE602" s="17">
        <v>42167</v>
      </c>
      <c r="AF602" s="17">
        <v>42130</v>
      </c>
      <c r="AG602" s="17">
        <v>42304</v>
      </c>
      <c r="AH602" s="17">
        <v>42304</v>
      </c>
      <c r="AI602" s="17"/>
      <c r="AJ602" s="5"/>
      <c r="AK602" s="17">
        <v>42304</v>
      </c>
      <c r="AL602" t="s">
        <v>811</v>
      </c>
      <c r="AM602" t="s">
        <v>599</v>
      </c>
      <c r="AN602" s="17"/>
      <c r="AP602" t="s">
        <v>966</v>
      </c>
      <c r="AQ602" t="s">
        <v>970</v>
      </c>
      <c r="AR602" t="s">
        <v>28501</v>
      </c>
    </row>
    <row r="603" spans="2:44" ht="11" outlineLevel="1" x14ac:dyDescent="0.15">
      <c r="B603" t="s">
        <v>4409</v>
      </c>
      <c r="C603" t="s">
        <v>799</v>
      </c>
      <c r="D603" t="s">
        <v>799</v>
      </c>
      <c r="F603" t="s">
        <v>966</v>
      </c>
      <c r="H603" s="16">
        <v>1</v>
      </c>
      <c r="I603" t="s">
        <v>799</v>
      </c>
      <c r="J603" t="s">
        <v>643</v>
      </c>
      <c r="K603" t="s">
        <v>1074</v>
      </c>
      <c r="L603" t="s">
        <v>28015</v>
      </c>
      <c r="M603" t="s">
        <v>740</v>
      </c>
      <c r="N603" t="s">
        <v>795</v>
      </c>
      <c r="O603" t="s">
        <v>825</v>
      </c>
      <c r="P603" t="s">
        <v>806</v>
      </c>
      <c r="Q603" t="s">
        <v>10430</v>
      </c>
      <c r="R603" t="s">
        <v>531</v>
      </c>
      <c r="S603" t="s">
        <v>636</v>
      </c>
      <c r="T603" s="16">
        <v>1</v>
      </c>
      <c r="U603" s="16">
        <v>0</v>
      </c>
      <c r="V603" s="16">
        <v>2</v>
      </c>
      <c r="W603" s="5">
        <v>157000</v>
      </c>
      <c r="X603" s="5">
        <v>157000</v>
      </c>
      <c r="Y603" s="5"/>
      <c r="Z603" s="7">
        <v>1</v>
      </c>
      <c r="AA603" t="s">
        <v>27839</v>
      </c>
      <c r="AB603" s="5">
        <v>157000</v>
      </c>
      <c r="AC603" t="s">
        <v>800</v>
      </c>
      <c r="AD603" s="17">
        <v>45057</v>
      </c>
      <c r="AE603" s="17">
        <v>45068</v>
      </c>
      <c r="AF603" s="17">
        <v>45057</v>
      </c>
      <c r="AG603" s="17">
        <v>45156</v>
      </c>
      <c r="AH603" s="17">
        <v>45156</v>
      </c>
      <c r="AI603" s="17"/>
      <c r="AJ603" s="5"/>
      <c r="AK603" s="17">
        <v>45156</v>
      </c>
      <c r="AL603" t="s">
        <v>811</v>
      </c>
      <c r="AM603" t="s">
        <v>599</v>
      </c>
      <c r="AN603" s="17"/>
      <c r="AP603" t="s">
        <v>966</v>
      </c>
      <c r="AQ603" t="s">
        <v>970</v>
      </c>
      <c r="AR603" t="s">
        <v>28502</v>
      </c>
    </row>
    <row r="604" spans="2:44" ht="11" outlineLevel="1" x14ac:dyDescent="0.15">
      <c r="B604" t="s">
        <v>4412</v>
      </c>
      <c r="C604" t="s">
        <v>799</v>
      </c>
      <c r="D604" t="s">
        <v>799</v>
      </c>
      <c r="F604" t="s">
        <v>966</v>
      </c>
      <c r="H604" s="16">
        <v>1</v>
      </c>
      <c r="I604" t="s">
        <v>799</v>
      </c>
      <c r="J604" t="s">
        <v>623</v>
      </c>
      <c r="K604" t="s">
        <v>2397</v>
      </c>
      <c r="L604" t="s">
        <v>28444</v>
      </c>
      <c r="M604" t="s">
        <v>737</v>
      </c>
      <c r="N604" t="s">
        <v>803</v>
      </c>
      <c r="O604" t="s">
        <v>825</v>
      </c>
      <c r="P604" t="s">
        <v>802</v>
      </c>
      <c r="Q604" t="s">
        <v>10430</v>
      </c>
      <c r="R604" t="s">
        <v>531</v>
      </c>
      <c r="S604" t="s">
        <v>636</v>
      </c>
      <c r="T604" s="16">
        <v>1</v>
      </c>
      <c r="U604" s="16">
        <v>0</v>
      </c>
      <c r="V604" s="16">
        <v>1</v>
      </c>
      <c r="W604" s="5">
        <v>155894</v>
      </c>
      <c r="X604" s="5">
        <v>2466</v>
      </c>
      <c r="Y604" s="5"/>
      <c r="Z604" s="7">
        <v>1.5800000000000002E-2</v>
      </c>
      <c r="AA604" t="s">
        <v>27845</v>
      </c>
      <c r="AB604" s="5">
        <v>155894</v>
      </c>
      <c r="AC604" t="s">
        <v>810</v>
      </c>
      <c r="AD604" s="17">
        <v>42115</v>
      </c>
      <c r="AE604" s="17">
        <v>42115</v>
      </c>
      <c r="AF604" s="17">
        <v>41900</v>
      </c>
      <c r="AG604" s="17">
        <v>42081</v>
      </c>
      <c r="AH604" s="17">
        <v>42081</v>
      </c>
      <c r="AI604" s="17"/>
      <c r="AJ604" s="5"/>
      <c r="AK604" s="17">
        <v>42081</v>
      </c>
      <c r="AL604" t="s">
        <v>811</v>
      </c>
      <c r="AM604" t="s">
        <v>599</v>
      </c>
      <c r="AN604" s="17"/>
      <c r="AP604" t="s">
        <v>966</v>
      </c>
      <c r="AQ604" t="s">
        <v>970</v>
      </c>
      <c r="AR604" t="s">
        <v>28503</v>
      </c>
    </row>
    <row r="605" spans="2:44" ht="11" outlineLevel="1" x14ac:dyDescent="0.15">
      <c r="B605" t="s">
        <v>4418</v>
      </c>
      <c r="C605" t="s">
        <v>799</v>
      </c>
      <c r="D605" t="s">
        <v>799</v>
      </c>
      <c r="F605" t="s">
        <v>966</v>
      </c>
      <c r="H605" s="16">
        <v>1</v>
      </c>
      <c r="I605" t="s">
        <v>799</v>
      </c>
      <c r="J605" t="s">
        <v>4419</v>
      </c>
      <c r="K605" t="s">
        <v>4420</v>
      </c>
      <c r="L605" t="s">
        <v>533</v>
      </c>
      <c r="M605" t="s">
        <v>4421</v>
      </c>
      <c r="N605" t="s">
        <v>803</v>
      </c>
      <c r="O605" t="s">
        <v>825</v>
      </c>
      <c r="P605" t="s">
        <v>820</v>
      </c>
      <c r="Q605" t="s">
        <v>10430</v>
      </c>
      <c r="R605" t="s">
        <v>531</v>
      </c>
      <c r="S605" t="s">
        <v>636</v>
      </c>
      <c r="T605" s="16">
        <v>1</v>
      </c>
      <c r="U605" s="16">
        <v>0</v>
      </c>
      <c r="V605" s="16">
        <v>3</v>
      </c>
      <c r="W605" s="5">
        <v>155450</v>
      </c>
      <c r="X605" s="5">
        <v>155450</v>
      </c>
      <c r="Y605" s="5"/>
      <c r="Z605" s="7">
        <v>1</v>
      </c>
      <c r="AA605" t="s">
        <v>27839</v>
      </c>
      <c r="AB605" s="5">
        <v>155450</v>
      </c>
      <c r="AC605" t="s">
        <v>800</v>
      </c>
      <c r="AD605" s="17">
        <v>45404</v>
      </c>
      <c r="AE605" s="17">
        <v>45519</v>
      </c>
      <c r="AF605" s="17">
        <v>45404</v>
      </c>
      <c r="AG605" s="17">
        <v>45811</v>
      </c>
      <c r="AH605" s="17">
        <v>45811</v>
      </c>
      <c r="AI605" s="17"/>
      <c r="AJ605" s="5"/>
      <c r="AK605" s="17">
        <v>45811</v>
      </c>
      <c r="AL605" t="s">
        <v>811</v>
      </c>
      <c r="AM605" t="s">
        <v>599</v>
      </c>
      <c r="AN605" s="17"/>
      <c r="AP605" t="s">
        <v>966</v>
      </c>
      <c r="AQ605" t="s">
        <v>970</v>
      </c>
      <c r="AR605" t="s">
        <v>28504</v>
      </c>
    </row>
    <row r="606" spans="2:44" ht="11" outlineLevel="1" x14ac:dyDescent="0.15">
      <c r="B606" t="s">
        <v>4430</v>
      </c>
      <c r="C606" t="s">
        <v>799</v>
      </c>
      <c r="D606" t="s">
        <v>799</v>
      </c>
      <c r="F606" t="s">
        <v>966</v>
      </c>
      <c r="H606" s="16">
        <v>1</v>
      </c>
      <c r="I606" t="s">
        <v>799</v>
      </c>
      <c r="J606" t="s">
        <v>4431</v>
      </c>
      <c r="K606" t="s">
        <v>4432</v>
      </c>
      <c r="L606" t="s">
        <v>28346</v>
      </c>
      <c r="M606" t="s">
        <v>737</v>
      </c>
      <c r="N606" t="s">
        <v>803</v>
      </c>
      <c r="O606" t="s">
        <v>825</v>
      </c>
      <c r="P606" t="s">
        <v>802</v>
      </c>
      <c r="Q606" t="s">
        <v>10430</v>
      </c>
      <c r="R606" t="s">
        <v>456</v>
      </c>
      <c r="S606" t="s">
        <v>598</v>
      </c>
      <c r="T606" s="16">
        <v>1</v>
      </c>
      <c r="U606" s="16">
        <v>0</v>
      </c>
      <c r="V606" s="16">
        <v>3</v>
      </c>
      <c r="W606" s="5">
        <v>153935.56</v>
      </c>
      <c r="X606" s="5">
        <v>153935.56</v>
      </c>
      <c r="Y606" s="5"/>
      <c r="Z606" s="7">
        <v>1</v>
      </c>
      <c r="AA606" t="s">
        <v>27839</v>
      </c>
      <c r="AB606" s="5">
        <v>153935.56</v>
      </c>
      <c r="AC606" t="s">
        <v>800</v>
      </c>
      <c r="AD606" s="17">
        <v>44463</v>
      </c>
      <c r="AE606" s="17">
        <v>44677</v>
      </c>
      <c r="AF606" s="17">
        <v>44463</v>
      </c>
      <c r="AG606" s="17">
        <v>44820</v>
      </c>
      <c r="AH606" s="17">
        <v>44820</v>
      </c>
      <c r="AI606" s="17"/>
      <c r="AJ606" s="5"/>
      <c r="AK606" s="17">
        <v>44820</v>
      </c>
      <c r="AL606" t="s">
        <v>811</v>
      </c>
      <c r="AM606" t="s">
        <v>599</v>
      </c>
      <c r="AN606" s="17"/>
      <c r="AP606" t="s">
        <v>966</v>
      </c>
      <c r="AQ606" t="s">
        <v>970</v>
      </c>
      <c r="AR606" t="s">
        <v>28505</v>
      </c>
    </row>
    <row r="607" spans="2:44" ht="11" outlineLevel="1" x14ac:dyDescent="0.15">
      <c r="B607" t="s">
        <v>4435</v>
      </c>
      <c r="C607" t="s">
        <v>799</v>
      </c>
      <c r="D607" t="s">
        <v>799</v>
      </c>
      <c r="F607" t="s">
        <v>966</v>
      </c>
      <c r="H607" s="16">
        <v>1</v>
      </c>
      <c r="I607" t="s">
        <v>799</v>
      </c>
      <c r="J607" t="s">
        <v>2565</v>
      </c>
      <c r="K607" t="s">
        <v>2566</v>
      </c>
      <c r="L607" t="s">
        <v>27861</v>
      </c>
      <c r="M607" t="s">
        <v>748</v>
      </c>
      <c r="N607" t="s">
        <v>795</v>
      </c>
      <c r="O607" t="s">
        <v>825</v>
      </c>
      <c r="P607" t="s">
        <v>806</v>
      </c>
      <c r="Q607" t="s">
        <v>10430</v>
      </c>
      <c r="R607" t="s">
        <v>531</v>
      </c>
      <c r="S607" t="s">
        <v>636</v>
      </c>
      <c r="T607" s="16">
        <v>1</v>
      </c>
      <c r="U607" s="16">
        <v>0</v>
      </c>
      <c r="V607" s="16">
        <v>13</v>
      </c>
      <c r="W607" s="5">
        <v>153503.6</v>
      </c>
      <c r="X607" s="5">
        <v>153503.6</v>
      </c>
      <c r="Y607" s="5"/>
      <c r="Z607" s="7">
        <v>1</v>
      </c>
      <c r="AA607" t="s">
        <v>27839</v>
      </c>
      <c r="AB607" s="5">
        <v>153503.6</v>
      </c>
      <c r="AC607" t="s">
        <v>800</v>
      </c>
      <c r="AD607" s="17">
        <v>43147</v>
      </c>
      <c r="AE607" s="17">
        <v>43788</v>
      </c>
      <c r="AF607" s="17">
        <v>43147</v>
      </c>
      <c r="AG607" s="17">
        <v>43294</v>
      </c>
      <c r="AH607" s="17">
        <v>43294</v>
      </c>
      <c r="AI607" s="17"/>
      <c r="AJ607" s="5"/>
      <c r="AK607" s="17">
        <v>43294</v>
      </c>
      <c r="AL607" t="s">
        <v>811</v>
      </c>
      <c r="AM607" t="s">
        <v>599</v>
      </c>
      <c r="AN607" s="17"/>
      <c r="AP607" t="s">
        <v>966</v>
      </c>
      <c r="AQ607" t="s">
        <v>970</v>
      </c>
      <c r="AR607" t="s">
        <v>28506</v>
      </c>
    </row>
    <row r="608" spans="2:44" ht="11" outlineLevel="1" x14ac:dyDescent="0.15">
      <c r="B608" t="s">
        <v>4438</v>
      </c>
      <c r="C608" t="s">
        <v>799</v>
      </c>
      <c r="D608" t="s">
        <v>799</v>
      </c>
      <c r="F608" t="s">
        <v>966</v>
      </c>
      <c r="H608" s="16">
        <v>1</v>
      </c>
      <c r="I608" t="s">
        <v>799</v>
      </c>
      <c r="J608" t="s">
        <v>3439</v>
      </c>
      <c r="K608" t="s">
        <v>3440</v>
      </c>
      <c r="L608" t="s">
        <v>28015</v>
      </c>
      <c r="M608" t="s">
        <v>757</v>
      </c>
      <c r="N608" t="s">
        <v>795</v>
      </c>
      <c r="O608" t="s">
        <v>804</v>
      </c>
      <c r="P608" t="s">
        <v>806</v>
      </c>
      <c r="Q608" t="s">
        <v>10430</v>
      </c>
      <c r="R608" t="s">
        <v>531</v>
      </c>
      <c r="S608" t="s">
        <v>636</v>
      </c>
      <c r="T608" s="16">
        <v>1</v>
      </c>
      <c r="U608" s="16">
        <v>0</v>
      </c>
      <c r="V608" s="16">
        <v>1</v>
      </c>
      <c r="W608" s="5">
        <v>153014.74</v>
      </c>
      <c r="X608" s="5">
        <v>153014.74</v>
      </c>
      <c r="Y608" s="5"/>
      <c r="Z608" s="7">
        <v>1</v>
      </c>
      <c r="AA608" t="s">
        <v>27839</v>
      </c>
      <c r="AB608" s="5">
        <v>153014.74</v>
      </c>
      <c r="AC608" t="s">
        <v>800</v>
      </c>
      <c r="AD608" s="17">
        <v>43528</v>
      </c>
      <c r="AE608" s="17">
        <v>43528</v>
      </c>
      <c r="AF608" s="17">
        <v>43528</v>
      </c>
      <c r="AG608" s="17">
        <v>43677</v>
      </c>
      <c r="AH608" s="17">
        <v>43677</v>
      </c>
      <c r="AI608" s="17"/>
      <c r="AJ608" s="5"/>
      <c r="AK608" s="17">
        <v>43677</v>
      </c>
      <c r="AL608" t="s">
        <v>811</v>
      </c>
      <c r="AM608" t="s">
        <v>599</v>
      </c>
      <c r="AN608" s="17"/>
      <c r="AP608" t="s">
        <v>966</v>
      </c>
      <c r="AQ608" t="s">
        <v>970</v>
      </c>
      <c r="AR608" t="s">
        <v>28507</v>
      </c>
    </row>
    <row r="609" spans="2:44" ht="11" outlineLevel="1" x14ac:dyDescent="0.15">
      <c r="B609" t="s">
        <v>4454</v>
      </c>
      <c r="C609" t="s">
        <v>799</v>
      </c>
      <c r="D609" t="s">
        <v>799</v>
      </c>
      <c r="F609" t="s">
        <v>966</v>
      </c>
      <c r="H609" s="16">
        <v>1</v>
      </c>
      <c r="I609" t="s">
        <v>799</v>
      </c>
      <c r="J609" t="s">
        <v>4179</v>
      </c>
      <c r="K609" t="s">
        <v>4180</v>
      </c>
      <c r="L609" t="s">
        <v>27866</v>
      </c>
      <c r="M609" t="s">
        <v>744</v>
      </c>
      <c r="N609" t="s">
        <v>795</v>
      </c>
      <c r="O609" t="s">
        <v>826</v>
      </c>
      <c r="P609" t="s">
        <v>806</v>
      </c>
      <c r="Q609" t="s">
        <v>10430</v>
      </c>
      <c r="R609" t="s">
        <v>531</v>
      </c>
      <c r="S609" t="s">
        <v>636</v>
      </c>
      <c r="T609" s="16">
        <v>1</v>
      </c>
      <c r="U609" s="16">
        <v>0</v>
      </c>
      <c r="V609" s="16">
        <v>1</v>
      </c>
      <c r="W609" s="5">
        <v>151777</v>
      </c>
      <c r="X609" s="5">
        <v>151777</v>
      </c>
      <c r="Y609" s="5"/>
      <c r="Z609" s="7">
        <v>1</v>
      </c>
      <c r="AA609" t="s">
        <v>27839</v>
      </c>
      <c r="AB609" s="5">
        <v>151777</v>
      </c>
      <c r="AC609" t="s">
        <v>800</v>
      </c>
      <c r="AD609" s="17">
        <v>44818</v>
      </c>
      <c r="AE609" s="17">
        <v>44818</v>
      </c>
      <c r="AF609" s="17">
        <v>44816</v>
      </c>
      <c r="AG609" s="17">
        <v>44925</v>
      </c>
      <c r="AH609" s="17">
        <v>44925</v>
      </c>
      <c r="AI609" s="17"/>
      <c r="AJ609" s="5"/>
      <c r="AK609" s="17">
        <v>44925</v>
      </c>
      <c r="AL609" t="s">
        <v>811</v>
      </c>
      <c r="AM609" t="s">
        <v>599</v>
      </c>
      <c r="AN609" s="17"/>
      <c r="AP609" t="s">
        <v>966</v>
      </c>
      <c r="AQ609" t="s">
        <v>970</v>
      </c>
      <c r="AR609" t="s">
        <v>28508</v>
      </c>
    </row>
    <row r="610" spans="2:44" ht="11" outlineLevel="1" x14ac:dyDescent="0.15">
      <c r="B610" t="s">
        <v>4645</v>
      </c>
      <c r="C610" t="s">
        <v>27838</v>
      </c>
      <c r="D610" t="s">
        <v>854</v>
      </c>
      <c r="E610" t="s">
        <v>798</v>
      </c>
      <c r="F610" t="s">
        <v>966</v>
      </c>
      <c r="H610" s="16">
        <v>1</v>
      </c>
      <c r="I610" t="s">
        <v>799</v>
      </c>
      <c r="J610" t="s">
        <v>4646</v>
      </c>
      <c r="K610" t="s">
        <v>4647</v>
      </c>
      <c r="L610" t="s">
        <v>27952</v>
      </c>
      <c r="M610" t="s">
        <v>740</v>
      </c>
      <c r="N610" t="s">
        <v>795</v>
      </c>
      <c r="O610" t="s">
        <v>825</v>
      </c>
      <c r="P610" t="s">
        <v>806</v>
      </c>
      <c r="Q610" t="s">
        <v>10430</v>
      </c>
      <c r="R610" t="s">
        <v>531</v>
      </c>
      <c r="S610" t="s">
        <v>636</v>
      </c>
      <c r="T610" s="16">
        <v>3</v>
      </c>
      <c r="U610" s="16">
        <v>2</v>
      </c>
      <c r="V610" s="16">
        <v>4</v>
      </c>
      <c r="W610" s="5">
        <v>151232.95000000001</v>
      </c>
      <c r="X610" s="5">
        <v>151232.95000000001</v>
      </c>
      <c r="Y610" s="5"/>
      <c r="Z610" s="7">
        <v>1</v>
      </c>
      <c r="AA610" t="s">
        <v>27839</v>
      </c>
      <c r="AB610" s="5">
        <v>151232.95000000001</v>
      </c>
      <c r="AC610" t="s">
        <v>800</v>
      </c>
      <c r="AD610" s="17">
        <v>45728</v>
      </c>
      <c r="AE610" s="17">
        <v>46087</v>
      </c>
      <c r="AF610" s="17">
        <v>45730</v>
      </c>
      <c r="AG610" s="17">
        <v>47268</v>
      </c>
      <c r="AH610" s="17">
        <v>46295</v>
      </c>
      <c r="AI610" s="17"/>
      <c r="AJ610" s="5"/>
      <c r="AK610" s="17">
        <v>47268</v>
      </c>
      <c r="AL610" t="s">
        <v>855</v>
      </c>
      <c r="AM610" t="s">
        <v>666</v>
      </c>
      <c r="AN610" s="17">
        <v>46295</v>
      </c>
      <c r="AP610" t="s">
        <v>966</v>
      </c>
      <c r="AQ610" t="s">
        <v>970</v>
      </c>
      <c r="AR610" t="s">
        <v>28509</v>
      </c>
    </row>
    <row r="611" spans="2:44" ht="11" outlineLevel="1" x14ac:dyDescent="0.15">
      <c r="B611" t="s">
        <v>4457</v>
      </c>
      <c r="C611" t="s">
        <v>799</v>
      </c>
      <c r="D611" t="s">
        <v>799</v>
      </c>
      <c r="F611" t="s">
        <v>966</v>
      </c>
      <c r="H611" s="16">
        <v>1</v>
      </c>
      <c r="I611" t="s">
        <v>799</v>
      </c>
      <c r="J611" t="s">
        <v>4458</v>
      </c>
      <c r="K611" t="s">
        <v>4459</v>
      </c>
      <c r="L611" t="s">
        <v>28005</v>
      </c>
      <c r="M611" t="s">
        <v>738</v>
      </c>
      <c r="N611" t="s">
        <v>795</v>
      </c>
      <c r="O611" t="s">
        <v>825</v>
      </c>
      <c r="P611" t="s">
        <v>794</v>
      </c>
      <c r="Q611" t="s">
        <v>10430</v>
      </c>
      <c r="R611" t="s">
        <v>531</v>
      </c>
      <c r="S611" t="s">
        <v>636</v>
      </c>
      <c r="T611" s="16">
        <v>1</v>
      </c>
      <c r="U611" s="16">
        <v>0</v>
      </c>
      <c r="V611" s="16">
        <v>2</v>
      </c>
      <c r="W611" s="5">
        <v>151174.43</v>
      </c>
      <c r="X611" s="5">
        <v>151174.43</v>
      </c>
      <c r="Y611" s="5"/>
      <c r="Z611" s="7">
        <v>1</v>
      </c>
      <c r="AA611" t="s">
        <v>27839</v>
      </c>
      <c r="AB611" s="5">
        <v>151174.43</v>
      </c>
      <c r="AC611" t="s">
        <v>800</v>
      </c>
      <c r="AD611" s="17">
        <v>42909</v>
      </c>
      <c r="AE611" s="17">
        <v>43102</v>
      </c>
      <c r="AF611" s="17">
        <v>42899</v>
      </c>
      <c r="AG611" s="17">
        <v>43165</v>
      </c>
      <c r="AH611" s="17">
        <v>43165</v>
      </c>
      <c r="AI611" s="17"/>
      <c r="AJ611" s="5"/>
      <c r="AK611" s="17">
        <v>43165</v>
      </c>
      <c r="AL611" t="s">
        <v>811</v>
      </c>
      <c r="AM611" t="s">
        <v>599</v>
      </c>
      <c r="AN611" s="17"/>
      <c r="AP611" t="s">
        <v>966</v>
      </c>
      <c r="AQ611" t="s">
        <v>970</v>
      </c>
      <c r="AR611" t="s">
        <v>28510</v>
      </c>
    </row>
    <row r="612" spans="2:44" ht="11" outlineLevel="1" x14ac:dyDescent="0.15">
      <c r="B612" t="s">
        <v>4466</v>
      </c>
      <c r="C612" t="s">
        <v>799</v>
      </c>
      <c r="D612" t="s">
        <v>799</v>
      </c>
      <c r="F612" t="s">
        <v>966</v>
      </c>
      <c r="H612" s="16">
        <v>1</v>
      </c>
      <c r="I612" t="s">
        <v>799</v>
      </c>
      <c r="J612" t="s">
        <v>4467</v>
      </c>
      <c r="K612" t="s">
        <v>4468</v>
      </c>
      <c r="L612" t="s">
        <v>28444</v>
      </c>
      <c r="M612" t="s">
        <v>737</v>
      </c>
      <c r="N612" t="s">
        <v>795</v>
      </c>
      <c r="O612" t="s">
        <v>825</v>
      </c>
      <c r="P612" t="s">
        <v>802</v>
      </c>
      <c r="Q612" t="s">
        <v>10430</v>
      </c>
      <c r="R612" t="s">
        <v>531</v>
      </c>
      <c r="S612" t="s">
        <v>636</v>
      </c>
      <c r="T612" s="16">
        <v>1</v>
      </c>
      <c r="U612" s="16">
        <v>0</v>
      </c>
      <c r="V612" s="16">
        <v>1</v>
      </c>
      <c r="W612" s="5">
        <v>151054</v>
      </c>
      <c r="X612" s="5">
        <v>151054</v>
      </c>
      <c r="Y612" s="5"/>
      <c r="Z612" s="7">
        <v>1</v>
      </c>
      <c r="AA612" t="s">
        <v>27839</v>
      </c>
      <c r="AB612" s="5">
        <v>151054</v>
      </c>
      <c r="AC612" t="s">
        <v>800</v>
      </c>
      <c r="AD612" s="17">
        <v>44804</v>
      </c>
      <c r="AE612" s="17">
        <v>44804</v>
      </c>
      <c r="AF612" s="17">
        <v>44804</v>
      </c>
      <c r="AG612" s="17">
        <v>44961</v>
      </c>
      <c r="AH612" s="17">
        <v>44961</v>
      </c>
      <c r="AI612" s="17"/>
      <c r="AJ612" s="5"/>
      <c r="AK612" s="17">
        <v>44961</v>
      </c>
      <c r="AL612" t="s">
        <v>811</v>
      </c>
      <c r="AM612" t="s">
        <v>599</v>
      </c>
      <c r="AN612" s="17"/>
      <c r="AP612" t="s">
        <v>966</v>
      </c>
      <c r="AQ612" t="s">
        <v>970</v>
      </c>
      <c r="AR612" t="s">
        <v>28511</v>
      </c>
    </row>
    <row r="613" spans="2:44" ht="11" outlineLevel="1" x14ac:dyDescent="0.15">
      <c r="B613" t="s">
        <v>4473</v>
      </c>
      <c r="C613" t="s">
        <v>799</v>
      </c>
      <c r="D613" t="s">
        <v>799</v>
      </c>
      <c r="F613" t="s">
        <v>966</v>
      </c>
      <c r="H613" s="16">
        <v>1</v>
      </c>
      <c r="I613" t="s">
        <v>799</v>
      </c>
      <c r="J613" t="s">
        <v>2385</v>
      </c>
      <c r="K613" t="s">
        <v>2386</v>
      </c>
      <c r="L613" t="s">
        <v>28015</v>
      </c>
      <c r="M613" t="s">
        <v>740</v>
      </c>
      <c r="N613" t="s">
        <v>795</v>
      </c>
      <c r="O613" t="s">
        <v>825</v>
      </c>
      <c r="P613" t="s">
        <v>806</v>
      </c>
      <c r="Q613" t="s">
        <v>10430</v>
      </c>
      <c r="R613" t="s">
        <v>531</v>
      </c>
      <c r="S613" t="s">
        <v>636</v>
      </c>
      <c r="T613" s="16">
        <v>1</v>
      </c>
      <c r="U613" s="16">
        <v>0</v>
      </c>
      <c r="V613" s="16">
        <v>4</v>
      </c>
      <c r="W613" s="5">
        <v>150998.51</v>
      </c>
      <c r="X613" s="5">
        <v>150998.51</v>
      </c>
      <c r="Y613" s="5"/>
      <c r="Z613" s="7">
        <v>1</v>
      </c>
      <c r="AA613" t="s">
        <v>27839</v>
      </c>
      <c r="AB613" s="5">
        <v>150998.51</v>
      </c>
      <c r="AC613" t="s">
        <v>800</v>
      </c>
      <c r="AD613" s="17">
        <v>42997</v>
      </c>
      <c r="AE613" s="17">
        <v>43157</v>
      </c>
      <c r="AF613" s="17">
        <v>42997</v>
      </c>
      <c r="AG613" s="17">
        <v>43182</v>
      </c>
      <c r="AH613" s="17">
        <v>43182</v>
      </c>
      <c r="AI613" s="17"/>
      <c r="AJ613" s="5"/>
      <c r="AK613" s="17">
        <v>43182</v>
      </c>
      <c r="AL613" t="s">
        <v>811</v>
      </c>
      <c r="AM613" t="s">
        <v>599</v>
      </c>
      <c r="AN613" s="17"/>
      <c r="AP613" t="s">
        <v>966</v>
      </c>
      <c r="AQ613" t="s">
        <v>970</v>
      </c>
      <c r="AR613" t="s">
        <v>28512</v>
      </c>
    </row>
    <row r="614" spans="2:44" ht="11" outlineLevel="1" x14ac:dyDescent="0.15">
      <c r="B614" t="s">
        <v>4476</v>
      </c>
      <c r="C614" t="s">
        <v>799</v>
      </c>
      <c r="D614" t="s">
        <v>799</v>
      </c>
      <c r="F614" t="s">
        <v>966</v>
      </c>
      <c r="H614" s="16">
        <v>1</v>
      </c>
      <c r="I614" t="s">
        <v>799</v>
      </c>
      <c r="J614" t="s">
        <v>712</v>
      </c>
      <c r="K614" t="s">
        <v>2068</v>
      </c>
      <c r="L614" t="s">
        <v>27861</v>
      </c>
      <c r="M614" t="s">
        <v>4273</v>
      </c>
      <c r="N614" t="s">
        <v>795</v>
      </c>
      <c r="O614" t="s">
        <v>826</v>
      </c>
      <c r="P614" t="s">
        <v>806</v>
      </c>
      <c r="Q614" t="s">
        <v>10430</v>
      </c>
      <c r="R614" t="s">
        <v>531</v>
      </c>
      <c r="S614" t="s">
        <v>636</v>
      </c>
      <c r="T614" s="16">
        <v>1</v>
      </c>
      <c r="U614" s="16">
        <v>0</v>
      </c>
      <c r="V614" s="16">
        <v>5</v>
      </c>
      <c r="W614" s="5">
        <v>150463.48000000001</v>
      </c>
      <c r="X614" s="5">
        <v>150463.48000000001</v>
      </c>
      <c r="Y614" s="5"/>
      <c r="Z614" s="7">
        <v>1</v>
      </c>
      <c r="AA614" t="s">
        <v>27839</v>
      </c>
      <c r="AB614" s="5">
        <v>150463.48000000001</v>
      </c>
      <c r="AC614" t="s">
        <v>800</v>
      </c>
      <c r="AD614" s="17">
        <v>43608</v>
      </c>
      <c r="AE614" s="17">
        <v>43717</v>
      </c>
      <c r="AF614" s="17">
        <v>43608</v>
      </c>
      <c r="AG614" s="17">
        <v>43703</v>
      </c>
      <c r="AH614" s="17">
        <v>43703</v>
      </c>
      <c r="AI614" s="17"/>
      <c r="AJ614" s="5"/>
      <c r="AK614" s="17">
        <v>43703</v>
      </c>
      <c r="AL614" t="s">
        <v>811</v>
      </c>
      <c r="AM614" t="s">
        <v>599</v>
      </c>
      <c r="AN614" s="17"/>
      <c r="AP614" t="s">
        <v>966</v>
      </c>
      <c r="AQ614" t="s">
        <v>970</v>
      </c>
      <c r="AR614" t="s">
        <v>28513</v>
      </c>
    </row>
    <row r="615" spans="2:44" ht="11" outlineLevel="1" x14ac:dyDescent="0.15">
      <c r="B615" t="s">
        <v>5626</v>
      </c>
      <c r="C615" t="s">
        <v>27838</v>
      </c>
      <c r="D615" t="s">
        <v>1599</v>
      </c>
      <c r="E615" t="s">
        <v>807</v>
      </c>
      <c r="F615" t="s">
        <v>10430</v>
      </c>
      <c r="H615" s="16">
        <v>1</v>
      </c>
      <c r="I615" t="s">
        <v>799</v>
      </c>
      <c r="J615" t="s">
        <v>4431</v>
      </c>
      <c r="K615" t="s">
        <v>4432</v>
      </c>
      <c r="L615" t="s">
        <v>27972</v>
      </c>
      <c r="M615" t="s">
        <v>4273</v>
      </c>
      <c r="N615" t="s">
        <v>803</v>
      </c>
      <c r="O615" t="s">
        <v>796</v>
      </c>
      <c r="P615" t="s">
        <v>820</v>
      </c>
      <c r="Q615" t="s">
        <v>10430</v>
      </c>
      <c r="R615" t="s">
        <v>645</v>
      </c>
      <c r="S615" t="s">
        <v>636</v>
      </c>
      <c r="T615" s="16">
        <v>2</v>
      </c>
      <c r="U615" s="16">
        <v>2</v>
      </c>
      <c r="V615" s="16">
        <v>5</v>
      </c>
      <c r="W615" s="5">
        <v>150060.89000000001</v>
      </c>
      <c r="X615" s="5">
        <v>150060.89000000001</v>
      </c>
      <c r="Y615" s="5"/>
      <c r="Z615" s="7">
        <v>1</v>
      </c>
      <c r="AA615" t="s">
        <v>27839</v>
      </c>
      <c r="AB615" s="5">
        <v>150060.89000000001</v>
      </c>
      <c r="AC615" t="s">
        <v>800</v>
      </c>
      <c r="AD615" s="17">
        <v>43542</v>
      </c>
      <c r="AE615" s="17">
        <v>43693</v>
      </c>
      <c r="AF615" s="17">
        <v>43542</v>
      </c>
      <c r="AG615" s="17">
        <v>43700</v>
      </c>
      <c r="AH615" s="17">
        <v>43700</v>
      </c>
      <c r="AI615" s="17"/>
      <c r="AJ615" s="5"/>
      <c r="AK615" s="17">
        <v>43700</v>
      </c>
      <c r="AL615" t="s">
        <v>28341</v>
      </c>
      <c r="AM615" t="s">
        <v>631</v>
      </c>
      <c r="AN615" s="17">
        <v>43700</v>
      </c>
      <c r="AP615" t="s">
        <v>966</v>
      </c>
      <c r="AQ615" t="s">
        <v>970</v>
      </c>
      <c r="AR615" t="s">
        <v>28514</v>
      </c>
    </row>
    <row r="616" spans="2:44" ht="11" outlineLevel="1" x14ac:dyDescent="0.15">
      <c r="B616" t="s">
        <v>4482</v>
      </c>
      <c r="C616" t="s">
        <v>799</v>
      </c>
      <c r="D616" t="s">
        <v>799</v>
      </c>
      <c r="F616" t="s">
        <v>966</v>
      </c>
      <c r="H616" s="16">
        <v>1</v>
      </c>
      <c r="I616" t="s">
        <v>799</v>
      </c>
      <c r="J616" t="s">
        <v>4483</v>
      </c>
      <c r="K616" t="s">
        <v>4484</v>
      </c>
      <c r="L616" t="s">
        <v>27857</v>
      </c>
      <c r="M616" t="s">
        <v>739</v>
      </c>
      <c r="N616" t="s">
        <v>4485</v>
      </c>
      <c r="O616" t="s">
        <v>804</v>
      </c>
      <c r="P616" t="s">
        <v>816</v>
      </c>
      <c r="Q616" t="s">
        <v>10430</v>
      </c>
      <c r="R616" t="s">
        <v>456</v>
      </c>
      <c r="S616" t="s">
        <v>598</v>
      </c>
      <c r="T616" s="16">
        <v>1</v>
      </c>
      <c r="U616" s="16">
        <v>0</v>
      </c>
      <c r="V616" s="16">
        <v>3</v>
      </c>
      <c r="W616" s="5">
        <v>150000</v>
      </c>
      <c r="X616" s="5">
        <v>150000</v>
      </c>
      <c r="Y616" s="5"/>
      <c r="Z616" s="7">
        <v>1</v>
      </c>
      <c r="AA616" t="s">
        <v>27839</v>
      </c>
      <c r="AB616" s="5">
        <v>150000</v>
      </c>
      <c r="AC616" t="s">
        <v>800</v>
      </c>
      <c r="AD616" s="17">
        <v>44088</v>
      </c>
      <c r="AE616" s="17">
        <v>44209</v>
      </c>
      <c r="AF616" s="17">
        <v>44068</v>
      </c>
      <c r="AG616" s="17">
        <v>44088</v>
      </c>
      <c r="AH616" s="17">
        <v>44088</v>
      </c>
      <c r="AI616" s="17"/>
      <c r="AJ616" s="5"/>
      <c r="AK616" s="17">
        <v>44088</v>
      </c>
      <c r="AL616" t="s">
        <v>811</v>
      </c>
      <c r="AM616" t="s">
        <v>599</v>
      </c>
      <c r="AN616" s="17"/>
      <c r="AP616" t="s">
        <v>966</v>
      </c>
      <c r="AQ616" t="s">
        <v>970</v>
      </c>
      <c r="AR616" t="s">
        <v>28515</v>
      </c>
    </row>
    <row r="617" spans="2:44" ht="11" outlineLevel="1" x14ac:dyDescent="0.15">
      <c r="B617" t="s">
        <v>4496</v>
      </c>
      <c r="C617" t="s">
        <v>27838</v>
      </c>
      <c r="D617" t="s">
        <v>854</v>
      </c>
      <c r="E617" t="s">
        <v>798</v>
      </c>
      <c r="F617" t="s">
        <v>966</v>
      </c>
      <c r="H617" s="16">
        <v>1</v>
      </c>
      <c r="I617" t="s">
        <v>799</v>
      </c>
      <c r="J617" t="s">
        <v>4497</v>
      </c>
      <c r="K617" t="s">
        <v>4498</v>
      </c>
      <c r="L617" t="s">
        <v>27905</v>
      </c>
      <c r="M617" t="s">
        <v>748</v>
      </c>
      <c r="N617" t="s">
        <v>795</v>
      </c>
      <c r="O617" t="s">
        <v>825</v>
      </c>
      <c r="P617" t="s">
        <v>806</v>
      </c>
      <c r="Q617" t="s">
        <v>10430</v>
      </c>
      <c r="R617" t="s">
        <v>531</v>
      </c>
      <c r="S617" t="s">
        <v>636</v>
      </c>
      <c r="T617" s="16">
        <v>2</v>
      </c>
      <c r="U617" s="16">
        <v>1</v>
      </c>
      <c r="V617" s="16">
        <v>5</v>
      </c>
      <c r="W617" s="5">
        <v>149866</v>
      </c>
      <c r="X617" s="5">
        <v>149866</v>
      </c>
      <c r="Y617" s="5"/>
      <c r="Z617" s="7">
        <v>1</v>
      </c>
      <c r="AA617" t="s">
        <v>27839</v>
      </c>
      <c r="AB617" s="5">
        <v>149866</v>
      </c>
      <c r="AC617" t="s">
        <v>800</v>
      </c>
      <c r="AD617" s="17">
        <v>45226</v>
      </c>
      <c r="AE617" s="17">
        <v>45761</v>
      </c>
      <c r="AF617" s="17">
        <v>45231</v>
      </c>
      <c r="AG617" s="17">
        <v>47057</v>
      </c>
      <c r="AH617" s="17">
        <v>45626</v>
      </c>
      <c r="AI617" s="17"/>
      <c r="AJ617" s="5"/>
      <c r="AK617" s="17">
        <v>47057</v>
      </c>
      <c r="AL617" t="s">
        <v>855</v>
      </c>
      <c r="AM617" t="s">
        <v>666</v>
      </c>
      <c r="AN617" s="17">
        <v>45443</v>
      </c>
      <c r="AP617" t="s">
        <v>966</v>
      </c>
      <c r="AQ617" t="s">
        <v>970</v>
      </c>
      <c r="AR617" t="s">
        <v>28516</v>
      </c>
    </row>
    <row r="618" spans="2:44" ht="11" outlineLevel="1" x14ac:dyDescent="0.15">
      <c r="B618" t="s">
        <v>4501</v>
      </c>
      <c r="C618" t="s">
        <v>799</v>
      </c>
      <c r="D618" t="s">
        <v>799</v>
      </c>
      <c r="F618" t="s">
        <v>966</v>
      </c>
      <c r="H618" s="16">
        <v>1</v>
      </c>
      <c r="I618" t="s">
        <v>799</v>
      </c>
      <c r="J618" t="s">
        <v>644</v>
      </c>
      <c r="K618" t="s">
        <v>1926</v>
      </c>
      <c r="L618" t="s">
        <v>27841</v>
      </c>
      <c r="M618" t="s">
        <v>750</v>
      </c>
      <c r="N618" t="s">
        <v>803</v>
      </c>
      <c r="O618" t="s">
        <v>826</v>
      </c>
      <c r="P618" t="s">
        <v>859</v>
      </c>
      <c r="Q618" t="s">
        <v>10430</v>
      </c>
      <c r="R618" t="s">
        <v>531</v>
      </c>
      <c r="S618" t="s">
        <v>636</v>
      </c>
      <c r="T618" s="16">
        <v>1</v>
      </c>
      <c r="U618" s="16">
        <v>0</v>
      </c>
      <c r="V618" s="16">
        <v>2</v>
      </c>
      <c r="W618" s="5">
        <v>149764</v>
      </c>
      <c r="X618" s="5">
        <v>149764</v>
      </c>
      <c r="Y618" s="5"/>
      <c r="Z618" s="7">
        <v>1</v>
      </c>
      <c r="AA618" t="s">
        <v>27839</v>
      </c>
      <c r="AB618" s="5">
        <v>149764</v>
      </c>
      <c r="AC618" t="s">
        <v>800</v>
      </c>
      <c r="AD618" s="17">
        <v>42971</v>
      </c>
      <c r="AE618" s="17">
        <v>43002</v>
      </c>
      <c r="AF618" s="17">
        <v>42971</v>
      </c>
      <c r="AG618" s="17">
        <v>43122</v>
      </c>
      <c r="AH618" s="17">
        <v>43122</v>
      </c>
      <c r="AI618" s="17"/>
      <c r="AJ618" s="5"/>
      <c r="AK618" s="17">
        <v>43122</v>
      </c>
      <c r="AL618" t="s">
        <v>811</v>
      </c>
      <c r="AM618" t="s">
        <v>599</v>
      </c>
      <c r="AN618" s="17"/>
      <c r="AP618" t="s">
        <v>966</v>
      </c>
      <c r="AQ618" t="s">
        <v>970</v>
      </c>
      <c r="AR618" t="s">
        <v>28517</v>
      </c>
    </row>
    <row r="619" spans="2:44" ht="11" outlineLevel="1" x14ac:dyDescent="0.15">
      <c r="B619" t="s">
        <v>4504</v>
      </c>
      <c r="C619" t="s">
        <v>799</v>
      </c>
      <c r="D619" t="s">
        <v>799</v>
      </c>
      <c r="F619" t="s">
        <v>966</v>
      </c>
      <c r="H619" s="16">
        <v>1</v>
      </c>
      <c r="I619" t="s">
        <v>799</v>
      </c>
      <c r="J619" t="s">
        <v>4179</v>
      </c>
      <c r="K619" t="s">
        <v>4180</v>
      </c>
      <c r="L619" t="s">
        <v>27866</v>
      </c>
      <c r="M619" t="s">
        <v>750</v>
      </c>
      <c r="N619" t="s">
        <v>2535</v>
      </c>
      <c r="O619" t="s">
        <v>826</v>
      </c>
      <c r="P619" t="s">
        <v>859</v>
      </c>
      <c r="Q619" t="s">
        <v>10430</v>
      </c>
      <c r="R619" t="s">
        <v>531</v>
      </c>
      <c r="S619" t="s">
        <v>636</v>
      </c>
      <c r="T619" s="16">
        <v>1</v>
      </c>
      <c r="U619" s="16">
        <v>0</v>
      </c>
      <c r="V619" s="16">
        <v>2</v>
      </c>
      <c r="W619" s="5">
        <v>149298.26999999999</v>
      </c>
      <c r="X619" s="5">
        <v>149298.26999999999</v>
      </c>
      <c r="Y619" s="5"/>
      <c r="Z619" s="7">
        <v>1</v>
      </c>
      <c r="AA619" t="s">
        <v>27839</v>
      </c>
      <c r="AB619" s="5">
        <v>149298.26999999999</v>
      </c>
      <c r="AC619" t="s">
        <v>800</v>
      </c>
      <c r="AD619" s="17">
        <v>42923</v>
      </c>
      <c r="AE619" s="17">
        <v>43122</v>
      </c>
      <c r="AF619" s="17">
        <v>42923</v>
      </c>
      <c r="AG619" s="17">
        <v>43008</v>
      </c>
      <c r="AH619" s="17">
        <v>43008</v>
      </c>
      <c r="AI619" s="17"/>
      <c r="AJ619" s="5"/>
      <c r="AK619" s="17">
        <v>43008</v>
      </c>
      <c r="AL619" t="s">
        <v>811</v>
      </c>
      <c r="AM619" t="s">
        <v>599</v>
      </c>
      <c r="AN619" s="17"/>
      <c r="AP619" t="s">
        <v>966</v>
      </c>
      <c r="AQ619" t="s">
        <v>970</v>
      </c>
      <c r="AR619" t="s">
        <v>28518</v>
      </c>
    </row>
    <row r="620" spans="2:44" ht="11" outlineLevel="1" x14ac:dyDescent="0.15">
      <c r="B620" t="s">
        <v>4513</v>
      </c>
      <c r="C620" t="s">
        <v>799</v>
      </c>
      <c r="D620" t="s">
        <v>799</v>
      </c>
      <c r="F620" t="s">
        <v>966</v>
      </c>
      <c r="H620" s="16">
        <v>1</v>
      </c>
      <c r="I620" t="s">
        <v>799</v>
      </c>
      <c r="J620" t="s">
        <v>4514</v>
      </c>
      <c r="K620" t="s">
        <v>4515</v>
      </c>
      <c r="L620" t="s">
        <v>28519</v>
      </c>
      <c r="M620" t="s">
        <v>737</v>
      </c>
      <c r="N620" t="s">
        <v>803</v>
      </c>
      <c r="O620" t="s">
        <v>825</v>
      </c>
      <c r="P620" t="s">
        <v>802</v>
      </c>
      <c r="Q620" t="s">
        <v>10430</v>
      </c>
      <c r="R620" t="s">
        <v>531</v>
      </c>
      <c r="S620" t="s">
        <v>636</v>
      </c>
      <c r="T620" s="16">
        <v>1</v>
      </c>
      <c r="U620" s="16">
        <v>0</v>
      </c>
      <c r="V620" s="16">
        <v>1</v>
      </c>
      <c r="W620" s="5">
        <v>148937</v>
      </c>
      <c r="X620" s="5">
        <v>148937</v>
      </c>
      <c r="Y620" s="5"/>
      <c r="Z620" s="7">
        <v>1</v>
      </c>
      <c r="AA620" t="s">
        <v>27839</v>
      </c>
      <c r="AB620" s="5">
        <v>148937</v>
      </c>
      <c r="AC620" t="s">
        <v>800</v>
      </c>
      <c r="AD620" s="17">
        <v>43189</v>
      </c>
      <c r="AE620" s="17">
        <v>43189</v>
      </c>
      <c r="AF620" s="17">
        <v>43189</v>
      </c>
      <c r="AG620" s="17">
        <v>43434</v>
      </c>
      <c r="AH620" s="17">
        <v>43434</v>
      </c>
      <c r="AI620" s="17"/>
      <c r="AJ620" s="5"/>
      <c r="AK620" s="17">
        <v>43434</v>
      </c>
      <c r="AL620" t="s">
        <v>811</v>
      </c>
      <c r="AM620" t="s">
        <v>599</v>
      </c>
      <c r="AN620" s="17"/>
      <c r="AP620" t="s">
        <v>966</v>
      </c>
      <c r="AQ620" t="s">
        <v>970</v>
      </c>
      <c r="AR620" t="s">
        <v>28520</v>
      </c>
    </row>
    <row r="621" spans="2:44" ht="11" outlineLevel="1" x14ac:dyDescent="0.15">
      <c r="B621" t="s">
        <v>4518</v>
      </c>
      <c r="C621" t="s">
        <v>799</v>
      </c>
      <c r="D621" t="s">
        <v>799</v>
      </c>
      <c r="F621" t="s">
        <v>966</v>
      </c>
      <c r="H621" s="16">
        <v>1</v>
      </c>
      <c r="I621" t="s">
        <v>799</v>
      </c>
      <c r="J621" t="s">
        <v>3434</v>
      </c>
      <c r="K621" t="s">
        <v>3435</v>
      </c>
      <c r="L621" t="s">
        <v>27848</v>
      </c>
      <c r="M621" t="s">
        <v>739</v>
      </c>
      <c r="N621" t="s">
        <v>795</v>
      </c>
      <c r="O621" t="s">
        <v>825</v>
      </c>
      <c r="P621" t="s">
        <v>816</v>
      </c>
      <c r="Q621" t="s">
        <v>10430</v>
      </c>
      <c r="R621" t="s">
        <v>456</v>
      </c>
      <c r="S621" t="s">
        <v>598</v>
      </c>
      <c r="T621" s="16">
        <v>1</v>
      </c>
      <c r="U621" s="16">
        <v>0</v>
      </c>
      <c r="V621" s="16">
        <v>5</v>
      </c>
      <c r="W621" s="5">
        <v>148375.35999999999</v>
      </c>
      <c r="X621" s="5">
        <v>148375.35999999999</v>
      </c>
      <c r="Y621" s="5"/>
      <c r="Z621" s="7">
        <v>1</v>
      </c>
      <c r="AA621" t="s">
        <v>27839</v>
      </c>
      <c r="AB621" s="5">
        <v>148375.35999999999</v>
      </c>
      <c r="AC621" t="s">
        <v>800</v>
      </c>
      <c r="AD621" s="17">
        <v>42160</v>
      </c>
      <c r="AE621" s="17">
        <v>42395</v>
      </c>
      <c r="AF621" s="17">
        <v>42159</v>
      </c>
      <c r="AG621" s="17">
        <v>42314</v>
      </c>
      <c r="AH621" s="17">
        <v>42314</v>
      </c>
      <c r="AI621" s="17"/>
      <c r="AJ621" s="5"/>
      <c r="AK621" s="17">
        <v>42314</v>
      </c>
      <c r="AL621" t="s">
        <v>811</v>
      </c>
      <c r="AM621" t="s">
        <v>599</v>
      </c>
      <c r="AN621" s="17"/>
      <c r="AP621" t="s">
        <v>966</v>
      </c>
      <c r="AQ621" t="s">
        <v>970</v>
      </c>
      <c r="AR621" t="s">
        <v>28521</v>
      </c>
    </row>
    <row r="622" spans="2:44" ht="11" outlineLevel="1" x14ac:dyDescent="0.15">
      <c r="B622" t="s">
        <v>4521</v>
      </c>
      <c r="C622" t="s">
        <v>799</v>
      </c>
      <c r="D622" t="s">
        <v>799</v>
      </c>
      <c r="F622" t="s">
        <v>966</v>
      </c>
      <c r="H622" s="16">
        <v>1</v>
      </c>
      <c r="I622" t="s">
        <v>799</v>
      </c>
      <c r="J622" t="s">
        <v>4497</v>
      </c>
      <c r="K622" t="s">
        <v>4498</v>
      </c>
      <c r="L622" t="s">
        <v>27905</v>
      </c>
      <c r="M622" t="s">
        <v>748</v>
      </c>
      <c r="N622" t="s">
        <v>795</v>
      </c>
      <c r="O622" t="s">
        <v>825</v>
      </c>
      <c r="P622" t="s">
        <v>806</v>
      </c>
      <c r="Q622" t="s">
        <v>10430</v>
      </c>
      <c r="R622" t="s">
        <v>531</v>
      </c>
      <c r="S622" t="s">
        <v>636</v>
      </c>
      <c r="T622" s="16">
        <v>1</v>
      </c>
      <c r="U622" s="16">
        <v>0</v>
      </c>
      <c r="V622" s="16">
        <v>5</v>
      </c>
      <c r="W622" s="5">
        <v>148375</v>
      </c>
      <c r="X622" s="5">
        <v>148375</v>
      </c>
      <c r="Y622" s="5"/>
      <c r="Z622" s="7">
        <v>1</v>
      </c>
      <c r="AA622" t="s">
        <v>27839</v>
      </c>
      <c r="AB622" s="5">
        <v>148375</v>
      </c>
      <c r="AC622" t="s">
        <v>800</v>
      </c>
      <c r="AD622" s="17">
        <v>44463</v>
      </c>
      <c r="AE622" s="17">
        <v>44680</v>
      </c>
      <c r="AF622" s="17">
        <v>44463</v>
      </c>
      <c r="AG622" s="17">
        <v>44719</v>
      </c>
      <c r="AH622" s="17">
        <v>44719</v>
      </c>
      <c r="AI622" s="17"/>
      <c r="AJ622" s="5"/>
      <c r="AK622" s="17">
        <v>44719</v>
      </c>
      <c r="AL622" t="s">
        <v>811</v>
      </c>
      <c r="AM622" t="s">
        <v>599</v>
      </c>
      <c r="AN622" s="17"/>
      <c r="AP622" t="s">
        <v>966</v>
      </c>
      <c r="AQ622" t="s">
        <v>970</v>
      </c>
      <c r="AR622" t="s">
        <v>28522</v>
      </c>
    </row>
    <row r="623" spans="2:44" ht="11" outlineLevel="1" x14ac:dyDescent="0.15">
      <c r="B623" t="s">
        <v>4527</v>
      </c>
      <c r="C623" t="s">
        <v>799</v>
      </c>
      <c r="D623" t="s">
        <v>799</v>
      </c>
      <c r="F623" t="s">
        <v>966</v>
      </c>
      <c r="H623" s="16">
        <v>1</v>
      </c>
      <c r="I623" t="s">
        <v>799</v>
      </c>
      <c r="J623" t="s">
        <v>4497</v>
      </c>
      <c r="K623" t="s">
        <v>4498</v>
      </c>
      <c r="L623" t="s">
        <v>533</v>
      </c>
      <c r="M623" t="s">
        <v>740</v>
      </c>
      <c r="N623" t="s">
        <v>795</v>
      </c>
      <c r="O623" t="s">
        <v>825</v>
      </c>
      <c r="P623" t="s">
        <v>806</v>
      </c>
      <c r="Q623" t="s">
        <v>10430</v>
      </c>
      <c r="R623" t="s">
        <v>531</v>
      </c>
      <c r="S623" t="s">
        <v>636</v>
      </c>
      <c r="T623" s="16">
        <v>1</v>
      </c>
      <c r="U623" s="16">
        <v>0</v>
      </c>
      <c r="V623" s="16">
        <v>5</v>
      </c>
      <c r="W623" s="5">
        <v>147507</v>
      </c>
      <c r="X623" s="5">
        <v>147507</v>
      </c>
      <c r="Y623" s="5"/>
      <c r="Z623" s="7">
        <v>1</v>
      </c>
      <c r="AA623" t="s">
        <v>27839</v>
      </c>
      <c r="AB623" s="5">
        <v>147507</v>
      </c>
      <c r="AC623" t="s">
        <v>800</v>
      </c>
      <c r="AD623" s="17">
        <v>43977</v>
      </c>
      <c r="AE623" s="17">
        <v>45033</v>
      </c>
      <c r="AF623" s="17">
        <v>43973</v>
      </c>
      <c r="AG623" s="17">
        <v>45092</v>
      </c>
      <c r="AH623" s="17">
        <v>45092</v>
      </c>
      <c r="AI623" s="17"/>
      <c r="AJ623" s="5"/>
      <c r="AK623" s="17">
        <v>45092</v>
      </c>
      <c r="AL623" t="s">
        <v>811</v>
      </c>
      <c r="AM623" t="s">
        <v>599</v>
      </c>
      <c r="AN623" s="17"/>
      <c r="AP623" t="s">
        <v>966</v>
      </c>
      <c r="AQ623" t="s">
        <v>970</v>
      </c>
      <c r="AR623" t="s">
        <v>28523</v>
      </c>
    </row>
    <row r="624" spans="2:44" ht="11" outlineLevel="1" x14ac:dyDescent="0.15">
      <c r="B624" t="s">
        <v>4530</v>
      </c>
      <c r="C624" t="s">
        <v>799</v>
      </c>
      <c r="D624" t="s">
        <v>799</v>
      </c>
      <c r="F624" t="s">
        <v>966</v>
      </c>
      <c r="H624" s="16">
        <v>1</v>
      </c>
      <c r="I624" t="s">
        <v>799</v>
      </c>
      <c r="J624" t="s">
        <v>4531</v>
      </c>
      <c r="K624" t="s">
        <v>4532</v>
      </c>
      <c r="L624" t="s">
        <v>27905</v>
      </c>
      <c r="M624" t="s">
        <v>4533</v>
      </c>
      <c r="N624" t="s">
        <v>795</v>
      </c>
      <c r="O624" t="s">
        <v>804</v>
      </c>
      <c r="P624" t="s">
        <v>806</v>
      </c>
      <c r="Q624" t="s">
        <v>10430</v>
      </c>
      <c r="R624" t="s">
        <v>531</v>
      </c>
      <c r="S624" t="s">
        <v>636</v>
      </c>
      <c r="T624" s="16">
        <v>1</v>
      </c>
      <c r="U624" s="16">
        <v>0</v>
      </c>
      <c r="V624" s="16">
        <v>1</v>
      </c>
      <c r="W624" s="5">
        <v>147500</v>
      </c>
      <c r="X624" s="5">
        <v>147500</v>
      </c>
      <c r="Y624" s="5"/>
      <c r="Z624" s="7">
        <v>1</v>
      </c>
      <c r="AA624" t="s">
        <v>27839</v>
      </c>
      <c r="AB624" s="5">
        <v>147500</v>
      </c>
      <c r="AC624" t="s">
        <v>800</v>
      </c>
      <c r="AD624" s="17">
        <v>45252</v>
      </c>
      <c r="AE624" s="17">
        <v>45252</v>
      </c>
      <c r="AF624" s="17">
        <v>45244</v>
      </c>
      <c r="AG624" s="17">
        <v>45411</v>
      </c>
      <c r="AH624" s="17">
        <v>45411</v>
      </c>
      <c r="AI624" s="17"/>
      <c r="AJ624" s="5"/>
      <c r="AK624" s="17">
        <v>45411</v>
      </c>
      <c r="AL624" t="s">
        <v>811</v>
      </c>
      <c r="AM624" t="s">
        <v>599</v>
      </c>
      <c r="AN624" s="17"/>
      <c r="AP624" t="s">
        <v>966</v>
      </c>
      <c r="AQ624" t="s">
        <v>970</v>
      </c>
      <c r="AR624" t="s">
        <v>28524</v>
      </c>
    </row>
    <row r="625" spans="2:44" ht="11" outlineLevel="1" x14ac:dyDescent="0.15">
      <c r="B625" t="s">
        <v>4542</v>
      </c>
      <c r="C625" t="s">
        <v>27838</v>
      </c>
      <c r="D625" t="s">
        <v>854</v>
      </c>
      <c r="E625" t="s">
        <v>807</v>
      </c>
      <c r="F625" t="s">
        <v>10430</v>
      </c>
      <c r="G625" t="s">
        <v>28525</v>
      </c>
      <c r="H625" s="16">
        <v>3</v>
      </c>
      <c r="I625" t="s">
        <v>809</v>
      </c>
      <c r="J625" t="s">
        <v>4543</v>
      </c>
      <c r="K625" t="s">
        <v>4544</v>
      </c>
      <c r="L625" t="s">
        <v>27933</v>
      </c>
      <c r="M625" t="s">
        <v>740</v>
      </c>
      <c r="N625" t="s">
        <v>795</v>
      </c>
      <c r="O625" t="s">
        <v>825</v>
      </c>
      <c r="P625" t="s">
        <v>806</v>
      </c>
      <c r="Q625" t="s">
        <v>10430</v>
      </c>
      <c r="R625" t="s">
        <v>531</v>
      </c>
      <c r="S625" t="s">
        <v>636</v>
      </c>
      <c r="T625" s="16">
        <v>2</v>
      </c>
      <c r="U625" s="16">
        <v>1</v>
      </c>
      <c r="V625" s="16">
        <v>4</v>
      </c>
      <c r="W625" s="5">
        <v>147000</v>
      </c>
      <c r="X625" s="5">
        <v>147000</v>
      </c>
      <c r="Y625" s="5"/>
      <c r="Z625" s="7">
        <v>1</v>
      </c>
      <c r="AA625" t="s">
        <v>27839</v>
      </c>
      <c r="AB625" s="5">
        <v>147000</v>
      </c>
      <c r="AC625" t="s">
        <v>800</v>
      </c>
      <c r="AD625" s="17">
        <v>44697</v>
      </c>
      <c r="AE625" s="17">
        <v>46009</v>
      </c>
      <c r="AF625" s="17">
        <v>44698</v>
      </c>
      <c r="AG625" s="17">
        <v>46523</v>
      </c>
      <c r="AH625" s="17">
        <v>46378</v>
      </c>
      <c r="AI625" s="17"/>
      <c r="AJ625" s="5"/>
      <c r="AK625" s="17">
        <v>46523</v>
      </c>
      <c r="AL625" t="s">
        <v>855</v>
      </c>
      <c r="AM625" t="s">
        <v>666</v>
      </c>
      <c r="AN625" s="17">
        <v>46378</v>
      </c>
      <c r="AP625" t="s">
        <v>966</v>
      </c>
      <c r="AQ625" t="s">
        <v>970</v>
      </c>
      <c r="AR625" t="s">
        <v>28526</v>
      </c>
    </row>
    <row r="626" spans="2:44" ht="11" outlineLevel="1" x14ac:dyDescent="0.15">
      <c r="B626" t="s">
        <v>4548</v>
      </c>
      <c r="C626" t="s">
        <v>799</v>
      </c>
      <c r="D626" t="s">
        <v>799</v>
      </c>
      <c r="F626" t="s">
        <v>966</v>
      </c>
      <c r="H626" s="16">
        <v>1</v>
      </c>
      <c r="I626" t="s">
        <v>799</v>
      </c>
      <c r="J626" t="s">
        <v>4549</v>
      </c>
      <c r="K626" t="s">
        <v>4550</v>
      </c>
      <c r="L626" t="s">
        <v>28077</v>
      </c>
      <c r="M626" t="s">
        <v>737</v>
      </c>
      <c r="N626" t="s">
        <v>803</v>
      </c>
      <c r="O626" t="s">
        <v>825</v>
      </c>
      <c r="P626" t="s">
        <v>802</v>
      </c>
      <c r="Q626" t="s">
        <v>10430</v>
      </c>
      <c r="R626" t="s">
        <v>531</v>
      </c>
      <c r="S626" t="s">
        <v>636</v>
      </c>
      <c r="T626" s="16">
        <v>1</v>
      </c>
      <c r="U626" s="16">
        <v>0</v>
      </c>
      <c r="V626" s="16">
        <v>2</v>
      </c>
      <c r="W626" s="5">
        <v>146981</v>
      </c>
      <c r="X626" s="5">
        <v>146981</v>
      </c>
      <c r="Y626" s="5"/>
      <c r="Z626" s="7">
        <v>1</v>
      </c>
      <c r="AA626" t="s">
        <v>27839</v>
      </c>
      <c r="AB626" s="5">
        <v>146981</v>
      </c>
      <c r="AC626" t="s">
        <v>800</v>
      </c>
      <c r="AD626" s="17">
        <v>45359</v>
      </c>
      <c r="AE626" s="17">
        <v>45476</v>
      </c>
      <c r="AF626" s="17">
        <v>45359</v>
      </c>
      <c r="AG626" s="17">
        <v>45513</v>
      </c>
      <c r="AH626" s="17">
        <v>45513</v>
      </c>
      <c r="AI626" s="17"/>
      <c r="AJ626" s="5"/>
      <c r="AK626" s="17">
        <v>45513</v>
      </c>
      <c r="AL626" t="s">
        <v>811</v>
      </c>
      <c r="AM626" t="s">
        <v>599</v>
      </c>
      <c r="AN626" s="17"/>
      <c r="AP626" t="s">
        <v>966</v>
      </c>
      <c r="AQ626" t="s">
        <v>970</v>
      </c>
      <c r="AR626" t="s">
        <v>28527</v>
      </c>
    </row>
    <row r="627" spans="2:44" ht="11" outlineLevel="1" x14ac:dyDescent="0.15">
      <c r="B627" t="s">
        <v>4555</v>
      </c>
      <c r="C627" t="s">
        <v>799</v>
      </c>
      <c r="D627" t="s">
        <v>799</v>
      </c>
      <c r="F627" t="s">
        <v>966</v>
      </c>
      <c r="H627" s="16">
        <v>1</v>
      </c>
      <c r="I627" t="s">
        <v>799</v>
      </c>
      <c r="J627" t="s">
        <v>634</v>
      </c>
      <c r="K627" t="s">
        <v>1670</v>
      </c>
      <c r="L627" t="s">
        <v>28077</v>
      </c>
      <c r="M627" t="s">
        <v>759</v>
      </c>
      <c r="N627" t="s">
        <v>795</v>
      </c>
      <c r="O627" t="s">
        <v>825</v>
      </c>
      <c r="P627" t="s">
        <v>841</v>
      </c>
      <c r="Q627" t="s">
        <v>10430</v>
      </c>
      <c r="R627" t="s">
        <v>531</v>
      </c>
      <c r="S627" t="s">
        <v>636</v>
      </c>
      <c r="T627" s="16">
        <v>1</v>
      </c>
      <c r="U627" s="16">
        <v>0</v>
      </c>
      <c r="V627" s="16">
        <v>1</v>
      </c>
      <c r="W627" s="5">
        <v>146350</v>
      </c>
      <c r="X627" s="5">
        <v>146350</v>
      </c>
      <c r="Y627" s="5"/>
      <c r="Z627" s="7">
        <v>1</v>
      </c>
      <c r="AA627" t="s">
        <v>27839</v>
      </c>
      <c r="AB627" s="5">
        <v>146350</v>
      </c>
      <c r="AC627" t="s">
        <v>800</v>
      </c>
      <c r="AD627" s="17">
        <v>42093</v>
      </c>
      <c r="AE627" s="17">
        <v>42093</v>
      </c>
      <c r="AF627" s="17">
        <v>42093</v>
      </c>
      <c r="AG627" s="17">
        <v>42309</v>
      </c>
      <c r="AH627" s="17">
        <v>42309</v>
      </c>
      <c r="AI627" s="17"/>
      <c r="AJ627" s="5"/>
      <c r="AK627" s="17">
        <v>42309</v>
      </c>
      <c r="AL627" t="s">
        <v>811</v>
      </c>
      <c r="AM627" t="s">
        <v>599</v>
      </c>
      <c r="AN627" s="17"/>
      <c r="AP627" t="s">
        <v>966</v>
      </c>
      <c r="AQ627" t="s">
        <v>970</v>
      </c>
      <c r="AR627" t="s">
        <v>28528</v>
      </c>
    </row>
    <row r="628" spans="2:44" ht="11" outlineLevel="1" x14ac:dyDescent="0.15">
      <c r="B628" t="s">
        <v>4558</v>
      </c>
      <c r="C628" t="s">
        <v>799</v>
      </c>
      <c r="D628" t="s">
        <v>799</v>
      </c>
      <c r="F628" t="s">
        <v>966</v>
      </c>
      <c r="H628" s="16">
        <v>1</v>
      </c>
      <c r="I628" t="s">
        <v>799</v>
      </c>
      <c r="J628" t="s">
        <v>4559</v>
      </c>
      <c r="K628" t="s">
        <v>4560</v>
      </c>
      <c r="L628" t="s">
        <v>28133</v>
      </c>
      <c r="M628" t="s">
        <v>737</v>
      </c>
      <c r="N628" t="s">
        <v>803</v>
      </c>
      <c r="O628" t="s">
        <v>825</v>
      </c>
      <c r="P628" t="s">
        <v>802</v>
      </c>
      <c r="Q628" t="s">
        <v>10430</v>
      </c>
      <c r="R628" t="s">
        <v>531</v>
      </c>
      <c r="S628" t="s">
        <v>636</v>
      </c>
      <c r="T628" s="16">
        <v>1</v>
      </c>
      <c r="U628" s="16">
        <v>0</v>
      </c>
      <c r="V628" s="16">
        <v>2</v>
      </c>
      <c r="W628" s="5">
        <v>146335</v>
      </c>
      <c r="X628" s="5">
        <v>146335</v>
      </c>
      <c r="Y628" s="5"/>
      <c r="Z628" s="7">
        <v>1</v>
      </c>
      <c r="AA628" t="s">
        <v>27839</v>
      </c>
      <c r="AB628" s="5">
        <v>146335</v>
      </c>
      <c r="AC628" t="s">
        <v>800</v>
      </c>
      <c r="AD628" s="17">
        <v>44672</v>
      </c>
      <c r="AE628" s="17">
        <v>44679</v>
      </c>
      <c r="AF628" s="17">
        <v>44672</v>
      </c>
      <c r="AG628" s="17">
        <v>44834</v>
      </c>
      <c r="AH628" s="17">
        <v>44834</v>
      </c>
      <c r="AI628" s="17"/>
      <c r="AJ628" s="5"/>
      <c r="AK628" s="17">
        <v>44834</v>
      </c>
      <c r="AL628" t="s">
        <v>811</v>
      </c>
      <c r="AM628" t="s">
        <v>599</v>
      </c>
      <c r="AN628" s="17"/>
      <c r="AP628" t="s">
        <v>966</v>
      </c>
      <c r="AQ628" t="s">
        <v>970</v>
      </c>
      <c r="AR628" t="s">
        <v>28529</v>
      </c>
    </row>
    <row r="629" spans="2:44" ht="11" outlineLevel="1" x14ac:dyDescent="0.15">
      <c r="B629" t="s">
        <v>4563</v>
      </c>
      <c r="C629" t="s">
        <v>799</v>
      </c>
      <c r="D629" t="s">
        <v>799</v>
      </c>
      <c r="F629" t="s">
        <v>966</v>
      </c>
      <c r="H629" s="16">
        <v>1</v>
      </c>
      <c r="I629" t="s">
        <v>799</v>
      </c>
      <c r="J629" t="s">
        <v>675</v>
      </c>
      <c r="K629" t="s">
        <v>1756</v>
      </c>
      <c r="L629" t="s">
        <v>27914</v>
      </c>
      <c r="M629" t="s">
        <v>737</v>
      </c>
      <c r="N629" t="s">
        <v>803</v>
      </c>
      <c r="O629" t="s">
        <v>825</v>
      </c>
      <c r="P629" t="s">
        <v>802</v>
      </c>
      <c r="Q629" t="s">
        <v>10430</v>
      </c>
      <c r="R629" t="s">
        <v>531</v>
      </c>
      <c r="S629" t="s">
        <v>636</v>
      </c>
      <c r="T629" s="16">
        <v>1</v>
      </c>
      <c r="U629" s="16">
        <v>0</v>
      </c>
      <c r="V629" s="16">
        <v>2</v>
      </c>
      <c r="W629" s="5">
        <v>145980</v>
      </c>
      <c r="X629" s="5">
        <v>145980</v>
      </c>
      <c r="Y629" s="5"/>
      <c r="Z629" s="7">
        <v>1</v>
      </c>
      <c r="AA629" t="s">
        <v>27839</v>
      </c>
      <c r="AB629" s="5">
        <v>145980</v>
      </c>
      <c r="AC629" t="s">
        <v>800</v>
      </c>
      <c r="AD629" s="17">
        <v>43735</v>
      </c>
      <c r="AE629" s="17">
        <v>43914</v>
      </c>
      <c r="AF629" s="17">
        <v>43735</v>
      </c>
      <c r="AG629" s="17">
        <v>44104</v>
      </c>
      <c r="AH629" s="17">
        <v>44104</v>
      </c>
      <c r="AI629" s="17"/>
      <c r="AJ629" s="5"/>
      <c r="AK629" s="17">
        <v>44104</v>
      </c>
      <c r="AL629" t="s">
        <v>811</v>
      </c>
      <c r="AM629" t="s">
        <v>599</v>
      </c>
      <c r="AN629" s="17"/>
      <c r="AP629" t="s">
        <v>966</v>
      </c>
      <c r="AQ629" t="s">
        <v>970</v>
      </c>
      <c r="AR629" t="s">
        <v>28530</v>
      </c>
    </row>
    <row r="630" spans="2:44" ht="11" outlineLevel="1" x14ac:dyDescent="0.15">
      <c r="B630" t="s">
        <v>4566</v>
      </c>
      <c r="C630" t="s">
        <v>799</v>
      </c>
      <c r="D630" t="s">
        <v>799</v>
      </c>
      <c r="F630" t="s">
        <v>966</v>
      </c>
      <c r="H630" s="16">
        <v>1</v>
      </c>
      <c r="I630" t="s">
        <v>799</v>
      </c>
      <c r="J630" t="s">
        <v>4567</v>
      </c>
      <c r="K630" t="s">
        <v>4568</v>
      </c>
      <c r="L630" t="s">
        <v>28531</v>
      </c>
      <c r="M630" t="s">
        <v>750</v>
      </c>
      <c r="N630" t="s">
        <v>4569</v>
      </c>
      <c r="O630" t="s">
        <v>825</v>
      </c>
      <c r="P630" t="s">
        <v>859</v>
      </c>
      <c r="Q630" t="s">
        <v>10430</v>
      </c>
      <c r="R630" t="s">
        <v>531</v>
      </c>
      <c r="S630" t="s">
        <v>636</v>
      </c>
      <c r="T630" s="16">
        <v>1</v>
      </c>
      <c r="U630" s="16">
        <v>0</v>
      </c>
      <c r="V630" s="16">
        <v>2</v>
      </c>
      <c r="W630" s="5">
        <v>145000</v>
      </c>
      <c r="X630" s="5">
        <v>145000</v>
      </c>
      <c r="Y630" s="5"/>
      <c r="Z630" s="7">
        <v>1</v>
      </c>
      <c r="AA630" t="s">
        <v>27839</v>
      </c>
      <c r="AB630" s="5">
        <v>145000</v>
      </c>
      <c r="AC630" t="s">
        <v>800</v>
      </c>
      <c r="AD630" s="17">
        <v>42527</v>
      </c>
      <c r="AE630" s="17">
        <v>42597</v>
      </c>
      <c r="AF630" s="17">
        <v>42523</v>
      </c>
      <c r="AG630" s="17">
        <v>42615</v>
      </c>
      <c r="AH630" s="17">
        <v>42615</v>
      </c>
      <c r="AI630" s="17"/>
      <c r="AJ630" s="5"/>
      <c r="AK630" s="17">
        <v>42615</v>
      </c>
      <c r="AL630" t="s">
        <v>811</v>
      </c>
      <c r="AM630" t="s">
        <v>599</v>
      </c>
      <c r="AN630" s="17"/>
      <c r="AP630" t="s">
        <v>966</v>
      </c>
      <c r="AQ630" t="s">
        <v>970</v>
      </c>
      <c r="AR630" t="s">
        <v>28532</v>
      </c>
    </row>
    <row r="631" spans="2:44" ht="11" outlineLevel="1" x14ac:dyDescent="0.15">
      <c r="B631" t="s">
        <v>4591</v>
      </c>
      <c r="C631" t="s">
        <v>799</v>
      </c>
      <c r="D631" t="s">
        <v>799</v>
      </c>
      <c r="F631" t="s">
        <v>966</v>
      </c>
      <c r="H631" s="16">
        <v>1</v>
      </c>
      <c r="I631" t="s">
        <v>799</v>
      </c>
      <c r="J631" t="s">
        <v>4592</v>
      </c>
      <c r="K631" t="s">
        <v>4593</v>
      </c>
      <c r="L631" t="s">
        <v>28214</v>
      </c>
      <c r="M631" t="s">
        <v>750</v>
      </c>
      <c r="N631" t="s">
        <v>3256</v>
      </c>
      <c r="O631" t="s">
        <v>825</v>
      </c>
      <c r="P631" t="s">
        <v>859</v>
      </c>
      <c r="Q631" t="s">
        <v>10430</v>
      </c>
      <c r="R631" t="s">
        <v>531</v>
      </c>
      <c r="S631" t="s">
        <v>636</v>
      </c>
      <c r="T631" s="16">
        <v>1</v>
      </c>
      <c r="U631" s="16">
        <v>0</v>
      </c>
      <c r="V631" s="16">
        <v>1</v>
      </c>
      <c r="W631" s="5">
        <v>142096</v>
      </c>
      <c r="X631" s="5">
        <v>142096</v>
      </c>
      <c r="Y631" s="5"/>
      <c r="Z631" s="7">
        <v>1</v>
      </c>
      <c r="AA631" t="s">
        <v>27839</v>
      </c>
      <c r="AB631" s="5">
        <v>142096</v>
      </c>
      <c r="AC631" t="s">
        <v>800</v>
      </c>
      <c r="AD631" s="17">
        <v>42567</v>
      </c>
      <c r="AE631" s="17">
        <v>42567</v>
      </c>
      <c r="AF631" s="17">
        <v>42569</v>
      </c>
      <c r="AG631" s="17">
        <v>42627</v>
      </c>
      <c r="AH631" s="17">
        <v>42627</v>
      </c>
      <c r="AI631" s="17"/>
      <c r="AJ631" s="5"/>
      <c r="AK631" s="17">
        <v>42627</v>
      </c>
      <c r="AL631" t="s">
        <v>811</v>
      </c>
      <c r="AM631" t="s">
        <v>599</v>
      </c>
      <c r="AN631" s="17"/>
      <c r="AP631" t="s">
        <v>966</v>
      </c>
      <c r="AQ631" t="s">
        <v>970</v>
      </c>
      <c r="AR631" t="s">
        <v>28533</v>
      </c>
    </row>
    <row r="632" spans="2:44" ht="11" outlineLevel="1" x14ac:dyDescent="0.15">
      <c r="B632" t="s">
        <v>4596</v>
      </c>
      <c r="C632" t="s">
        <v>799</v>
      </c>
      <c r="D632" t="s">
        <v>799</v>
      </c>
      <c r="F632" t="s">
        <v>966</v>
      </c>
      <c r="H632" s="16">
        <v>1</v>
      </c>
      <c r="I632" t="s">
        <v>799</v>
      </c>
      <c r="J632" t="s">
        <v>3738</v>
      </c>
      <c r="K632" t="s">
        <v>3739</v>
      </c>
      <c r="L632" t="s">
        <v>28444</v>
      </c>
      <c r="M632" t="s">
        <v>737</v>
      </c>
      <c r="N632" t="s">
        <v>795</v>
      </c>
      <c r="O632" t="s">
        <v>825</v>
      </c>
      <c r="P632" t="s">
        <v>802</v>
      </c>
      <c r="Q632" t="s">
        <v>10430</v>
      </c>
      <c r="R632" t="s">
        <v>531</v>
      </c>
      <c r="S632" t="s">
        <v>636</v>
      </c>
      <c r="T632" s="16">
        <v>1</v>
      </c>
      <c r="U632" s="16">
        <v>0</v>
      </c>
      <c r="V632" s="16">
        <v>2</v>
      </c>
      <c r="W632" s="5">
        <v>141610</v>
      </c>
      <c r="X632" s="5">
        <v>141610</v>
      </c>
      <c r="Y632" s="5"/>
      <c r="Z632" s="7">
        <v>1</v>
      </c>
      <c r="AA632" t="s">
        <v>27839</v>
      </c>
      <c r="AB632" s="5">
        <v>141610</v>
      </c>
      <c r="AC632" t="s">
        <v>800</v>
      </c>
      <c r="AD632" s="17">
        <v>45196</v>
      </c>
      <c r="AE632" s="17">
        <v>45503</v>
      </c>
      <c r="AF632" s="17">
        <v>45196</v>
      </c>
      <c r="AG632" s="17">
        <v>45742</v>
      </c>
      <c r="AH632" s="17">
        <v>45742</v>
      </c>
      <c r="AI632" s="17"/>
      <c r="AJ632" s="5"/>
      <c r="AK632" s="17">
        <v>45742</v>
      </c>
      <c r="AL632" t="s">
        <v>811</v>
      </c>
      <c r="AM632" t="s">
        <v>599</v>
      </c>
      <c r="AN632" s="17"/>
      <c r="AP632" t="s">
        <v>966</v>
      </c>
      <c r="AQ632" t="s">
        <v>970</v>
      </c>
      <c r="AR632" t="s">
        <v>28534</v>
      </c>
    </row>
    <row r="633" spans="2:44" ht="11" outlineLevel="1" x14ac:dyDescent="0.15">
      <c r="B633" t="s">
        <v>4599</v>
      </c>
      <c r="C633" t="s">
        <v>799</v>
      </c>
      <c r="D633" t="s">
        <v>799</v>
      </c>
      <c r="F633" t="s">
        <v>966</v>
      </c>
      <c r="H633" s="16">
        <v>1</v>
      </c>
      <c r="I633" t="s">
        <v>799</v>
      </c>
      <c r="J633" t="s">
        <v>625</v>
      </c>
      <c r="K633" t="s">
        <v>2594</v>
      </c>
      <c r="L633" t="s">
        <v>28043</v>
      </c>
      <c r="M633" t="s">
        <v>740</v>
      </c>
      <c r="N633" t="s">
        <v>795</v>
      </c>
      <c r="O633" t="s">
        <v>825</v>
      </c>
      <c r="P633" t="s">
        <v>806</v>
      </c>
      <c r="Q633" t="s">
        <v>10430</v>
      </c>
      <c r="R633" t="s">
        <v>531</v>
      </c>
      <c r="S633" t="s">
        <v>636</v>
      </c>
      <c r="T633" s="16">
        <v>1</v>
      </c>
      <c r="U633" s="16">
        <v>0</v>
      </c>
      <c r="V633" s="16">
        <v>2</v>
      </c>
      <c r="W633" s="5">
        <v>141446.25</v>
      </c>
      <c r="X633" s="5">
        <v>141446.25</v>
      </c>
      <c r="Y633" s="5"/>
      <c r="Z633" s="7">
        <v>1</v>
      </c>
      <c r="AA633" t="s">
        <v>27839</v>
      </c>
      <c r="AB633" s="5">
        <v>141446.25</v>
      </c>
      <c r="AC633" t="s">
        <v>800</v>
      </c>
      <c r="AD633" s="17">
        <v>43350</v>
      </c>
      <c r="AE633" s="17">
        <v>43390</v>
      </c>
      <c r="AF633" s="17">
        <v>43350</v>
      </c>
      <c r="AG633" s="17">
        <v>43434</v>
      </c>
      <c r="AH633" s="17">
        <v>43434</v>
      </c>
      <c r="AI633" s="17"/>
      <c r="AJ633" s="5"/>
      <c r="AK633" s="17">
        <v>43434</v>
      </c>
      <c r="AL633" t="s">
        <v>811</v>
      </c>
      <c r="AM633" t="s">
        <v>599</v>
      </c>
      <c r="AN633" s="17"/>
      <c r="AP633" t="s">
        <v>966</v>
      </c>
      <c r="AQ633" t="s">
        <v>970</v>
      </c>
      <c r="AR633" t="s">
        <v>28535</v>
      </c>
    </row>
    <row r="634" spans="2:44" ht="11" outlineLevel="1" x14ac:dyDescent="0.15">
      <c r="B634" t="s">
        <v>6409</v>
      </c>
      <c r="C634" t="s">
        <v>27838</v>
      </c>
      <c r="D634" t="s">
        <v>854</v>
      </c>
      <c r="E634" t="s">
        <v>798</v>
      </c>
      <c r="F634" t="s">
        <v>966</v>
      </c>
      <c r="H634" s="16">
        <v>1</v>
      </c>
      <c r="I634" t="s">
        <v>799</v>
      </c>
      <c r="J634" t="s">
        <v>4363</v>
      </c>
      <c r="K634" t="s">
        <v>4364</v>
      </c>
      <c r="L634" t="s">
        <v>28019</v>
      </c>
      <c r="M634" t="s">
        <v>740</v>
      </c>
      <c r="N634" t="s">
        <v>795</v>
      </c>
      <c r="O634" t="s">
        <v>825</v>
      </c>
      <c r="P634" t="s">
        <v>806</v>
      </c>
      <c r="Q634" t="s">
        <v>10430</v>
      </c>
      <c r="R634" t="s">
        <v>531</v>
      </c>
      <c r="S634" t="s">
        <v>636</v>
      </c>
      <c r="T634" s="16">
        <v>6</v>
      </c>
      <c r="U634" s="16">
        <v>5</v>
      </c>
      <c r="V634" s="16">
        <v>15</v>
      </c>
      <c r="W634" s="5">
        <v>140921.63</v>
      </c>
      <c r="X634" s="5">
        <v>140921.63</v>
      </c>
      <c r="Y634" s="5"/>
      <c r="Z634" s="7">
        <v>1</v>
      </c>
      <c r="AA634" t="s">
        <v>27839</v>
      </c>
      <c r="AB634" s="5">
        <v>140921.63</v>
      </c>
      <c r="AC634" t="s">
        <v>800</v>
      </c>
      <c r="AD634" s="17">
        <v>42772</v>
      </c>
      <c r="AE634" s="17">
        <v>45910</v>
      </c>
      <c r="AF634" s="17">
        <v>42772</v>
      </c>
      <c r="AG634" s="17">
        <v>44597</v>
      </c>
      <c r="AH634" s="17">
        <v>43717</v>
      </c>
      <c r="AI634" s="17"/>
      <c r="AJ634" s="5"/>
      <c r="AK634" s="17">
        <v>44597</v>
      </c>
      <c r="AL634" t="s">
        <v>855</v>
      </c>
      <c r="AM634" t="s">
        <v>666</v>
      </c>
      <c r="AN634" s="17">
        <v>43717</v>
      </c>
      <c r="AP634" t="s">
        <v>966</v>
      </c>
      <c r="AQ634" t="s">
        <v>970</v>
      </c>
      <c r="AR634" t="s">
        <v>28536</v>
      </c>
    </row>
    <row r="635" spans="2:44" ht="11" outlineLevel="1" x14ac:dyDescent="0.15">
      <c r="B635" t="s">
        <v>4611</v>
      </c>
      <c r="C635" t="s">
        <v>799</v>
      </c>
      <c r="D635" t="s">
        <v>799</v>
      </c>
      <c r="F635" t="s">
        <v>966</v>
      </c>
      <c r="H635" s="16">
        <v>1</v>
      </c>
      <c r="I635" t="s">
        <v>799</v>
      </c>
      <c r="J635" t="s">
        <v>4067</v>
      </c>
      <c r="K635" t="s">
        <v>4068</v>
      </c>
      <c r="L635" t="s">
        <v>27866</v>
      </c>
      <c r="M635" t="s">
        <v>750</v>
      </c>
      <c r="N635" t="s">
        <v>795</v>
      </c>
      <c r="O635" t="s">
        <v>804</v>
      </c>
      <c r="P635" t="s">
        <v>859</v>
      </c>
      <c r="Q635" t="s">
        <v>10430</v>
      </c>
      <c r="R635" t="s">
        <v>531</v>
      </c>
      <c r="S635" t="s">
        <v>636</v>
      </c>
      <c r="T635" s="16">
        <v>1</v>
      </c>
      <c r="U635" s="16">
        <v>0</v>
      </c>
      <c r="V635" s="16">
        <v>1</v>
      </c>
      <c r="W635" s="5">
        <v>139996</v>
      </c>
      <c r="X635" s="5">
        <v>139996</v>
      </c>
      <c r="Y635" s="5"/>
      <c r="Z635" s="7">
        <v>1</v>
      </c>
      <c r="AA635" t="s">
        <v>27839</v>
      </c>
      <c r="AB635" s="5">
        <v>139996</v>
      </c>
      <c r="AC635" t="s">
        <v>800</v>
      </c>
      <c r="AD635" s="17">
        <v>45511</v>
      </c>
      <c r="AE635" s="17">
        <v>45511</v>
      </c>
      <c r="AF635" s="17">
        <v>45502</v>
      </c>
      <c r="AG635" s="17">
        <v>45705</v>
      </c>
      <c r="AH635" s="17">
        <v>45705</v>
      </c>
      <c r="AI635" s="17"/>
      <c r="AJ635" s="5"/>
      <c r="AK635" s="17">
        <v>45705</v>
      </c>
      <c r="AL635" t="s">
        <v>811</v>
      </c>
      <c r="AM635" t="s">
        <v>599</v>
      </c>
      <c r="AN635" s="17"/>
      <c r="AP635" t="s">
        <v>966</v>
      </c>
      <c r="AQ635" t="s">
        <v>970</v>
      </c>
      <c r="AR635" t="s">
        <v>28537</v>
      </c>
    </row>
    <row r="636" spans="2:44" ht="11" outlineLevel="1" x14ac:dyDescent="0.15">
      <c r="B636" t="s">
        <v>4623</v>
      </c>
      <c r="C636" t="s">
        <v>799</v>
      </c>
      <c r="D636" t="s">
        <v>799</v>
      </c>
      <c r="F636" t="s">
        <v>966</v>
      </c>
      <c r="H636" s="16">
        <v>1</v>
      </c>
      <c r="I636" t="s">
        <v>799</v>
      </c>
      <c r="J636" t="s">
        <v>687</v>
      </c>
      <c r="K636" t="s">
        <v>2727</v>
      </c>
      <c r="L636" t="s">
        <v>27902</v>
      </c>
      <c r="M636" t="s">
        <v>740</v>
      </c>
      <c r="N636" t="s">
        <v>795</v>
      </c>
      <c r="O636" t="s">
        <v>825</v>
      </c>
      <c r="P636" t="s">
        <v>806</v>
      </c>
      <c r="Q636" t="s">
        <v>10430</v>
      </c>
      <c r="R636" t="s">
        <v>531</v>
      </c>
      <c r="S636" t="s">
        <v>636</v>
      </c>
      <c r="T636" s="16">
        <v>1</v>
      </c>
      <c r="U636" s="16">
        <v>0</v>
      </c>
      <c r="V636" s="16">
        <v>3</v>
      </c>
      <c r="W636" s="5">
        <v>139387</v>
      </c>
      <c r="X636" s="5">
        <v>139387</v>
      </c>
      <c r="Y636" s="5"/>
      <c r="Z636" s="7">
        <v>1</v>
      </c>
      <c r="AA636" t="s">
        <v>27839</v>
      </c>
      <c r="AB636" s="5">
        <v>139387</v>
      </c>
      <c r="AC636" t="s">
        <v>800</v>
      </c>
      <c r="AD636" s="17">
        <v>44488</v>
      </c>
      <c r="AE636" s="17">
        <v>44679</v>
      </c>
      <c r="AF636" s="17">
        <v>44488</v>
      </c>
      <c r="AG636" s="17">
        <v>44694</v>
      </c>
      <c r="AH636" s="17">
        <v>44694</v>
      </c>
      <c r="AI636" s="17"/>
      <c r="AJ636" s="5"/>
      <c r="AK636" s="17">
        <v>44694</v>
      </c>
      <c r="AL636" t="s">
        <v>811</v>
      </c>
      <c r="AM636" t="s">
        <v>599</v>
      </c>
      <c r="AN636" s="17"/>
      <c r="AP636" t="s">
        <v>966</v>
      </c>
      <c r="AQ636" t="s">
        <v>970</v>
      </c>
      <c r="AR636" t="s">
        <v>28538</v>
      </c>
    </row>
    <row r="637" spans="2:44" ht="11" outlineLevel="1" x14ac:dyDescent="0.15">
      <c r="B637" t="s">
        <v>4629</v>
      </c>
      <c r="C637" t="s">
        <v>799</v>
      </c>
      <c r="D637" t="s">
        <v>799</v>
      </c>
      <c r="F637" t="s">
        <v>966</v>
      </c>
      <c r="H637" s="16">
        <v>1</v>
      </c>
      <c r="I637" t="s">
        <v>799</v>
      </c>
      <c r="J637" t="s">
        <v>624</v>
      </c>
      <c r="K637" t="s">
        <v>2918</v>
      </c>
      <c r="L637" t="s">
        <v>28214</v>
      </c>
      <c r="M637" t="s">
        <v>737</v>
      </c>
      <c r="N637" t="s">
        <v>803</v>
      </c>
      <c r="O637" t="s">
        <v>825</v>
      </c>
      <c r="P637" t="s">
        <v>802</v>
      </c>
      <c r="Q637" t="s">
        <v>10430</v>
      </c>
      <c r="R637" t="s">
        <v>531</v>
      </c>
      <c r="S637" t="s">
        <v>636</v>
      </c>
      <c r="T637" s="16">
        <v>1</v>
      </c>
      <c r="U637" s="16">
        <v>0</v>
      </c>
      <c r="V637" s="16">
        <v>3</v>
      </c>
      <c r="W637" s="5">
        <v>139029.46</v>
      </c>
      <c r="X637" s="5">
        <v>139029.46</v>
      </c>
      <c r="Y637" s="5"/>
      <c r="Z637" s="7">
        <v>1</v>
      </c>
      <c r="AA637" t="s">
        <v>27839</v>
      </c>
      <c r="AB637" s="5">
        <v>139029.46</v>
      </c>
      <c r="AC637" t="s">
        <v>800</v>
      </c>
      <c r="AD637" s="17">
        <v>43734</v>
      </c>
      <c r="AE637" s="17">
        <v>43969</v>
      </c>
      <c r="AF637" s="17">
        <v>43734</v>
      </c>
      <c r="AG637" s="17">
        <v>44042</v>
      </c>
      <c r="AH637" s="17">
        <v>44042</v>
      </c>
      <c r="AI637" s="17"/>
      <c r="AJ637" s="5"/>
      <c r="AK637" s="17">
        <v>44042</v>
      </c>
      <c r="AL637" t="s">
        <v>811</v>
      </c>
      <c r="AM637" t="s">
        <v>599</v>
      </c>
      <c r="AN637" s="17"/>
      <c r="AP637" t="s">
        <v>966</v>
      </c>
      <c r="AQ637" t="s">
        <v>970</v>
      </c>
      <c r="AR637" t="s">
        <v>28539</v>
      </c>
    </row>
    <row r="638" spans="2:44" ht="11" outlineLevel="1" x14ac:dyDescent="0.15">
      <c r="B638" t="s">
        <v>4638</v>
      </c>
      <c r="C638" t="s">
        <v>799</v>
      </c>
      <c r="D638" t="s">
        <v>799</v>
      </c>
      <c r="F638" t="s">
        <v>966</v>
      </c>
      <c r="H638" s="16">
        <v>1</v>
      </c>
      <c r="I638" t="s">
        <v>799</v>
      </c>
      <c r="J638" t="s">
        <v>4514</v>
      </c>
      <c r="K638" t="s">
        <v>4515</v>
      </c>
      <c r="L638" t="s">
        <v>27974</v>
      </c>
      <c r="M638" t="s">
        <v>737</v>
      </c>
      <c r="N638" t="s">
        <v>795</v>
      </c>
      <c r="O638" t="s">
        <v>825</v>
      </c>
      <c r="P638" t="s">
        <v>802</v>
      </c>
      <c r="Q638" t="s">
        <v>10430</v>
      </c>
      <c r="R638" t="s">
        <v>531</v>
      </c>
      <c r="S638" t="s">
        <v>636</v>
      </c>
      <c r="T638" s="16">
        <v>1</v>
      </c>
      <c r="U638" s="16">
        <v>0</v>
      </c>
      <c r="V638" s="16">
        <v>2</v>
      </c>
      <c r="W638" s="5">
        <v>137128</v>
      </c>
      <c r="X638" s="5">
        <v>137128</v>
      </c>
      <c r="Y638" s="5"/>
      <c r="Z638" s="7">
        <v>1</v>
      </c>
      <c r="AA638" t="s">
        <v>27839</v>
      </c>
      <c r="AB638" s="5">
        <v>137128</v>
      </c>
      <c r="AC638" t="s">
        <v>800</v>
      </c>
      <c r="AD638" s="17">
        <v>42526</v>
      </c>
      <c r="AE638" s="17">
        <v>42662</v>
      </c>
      <c r="AF638" s="17">
        <v>42526</v>
      </c>
      <c r="AG638" s="17">
        <v>42689</v>
      </c>
      <c r="AH638" s="17">
        <v>42689</v>
      </c>
      <c r="AI638" s="17"/>
      <c r="AJ638" s="5"/>
      <c r="AK638" s="17">
        <v>42689</v>
      </c>
      <c r="AL638" t="s">
        <v>811</v>
      </c>
      <c r="AM638" t="s">
        <v>599</v>
      </c>
      <c r="AN638" s="17"/>
      <c r="AP638" t="s">
        <v>966</v>
      </c>
      <c r="AQ638" t="s">
        <v>970</v>
      </c>
      <c r="AR638" t="s">
        <v>28540</v>
      </c>
    </row>
    <row r="639" spans="2:44" ht="11" outlineLevel="1" x14ac:dyDescent="0.15">
      <c r="B639" t="s">
        <v>4641</v>
      </c>
      <c r="C639" t="s">
        <v>799</v>
      </c>
      <c r="D639" t="s">
        <v>799</v>
      </c>
      <c r="F639" t="s">
        <v>966</v>
      </c>
      <c r="H639" s="16">
        <v>1</v>
      </c>
      <c r="I639" t="s">
        <v>799</v>
      </c>
      <c r="J639" t="s">
        <v>3369</v>
      </c>
      <c r="K639" t="s">
        <v>3370</v>
      </c>
      <c r="L639" t="s">
        <v>27866</v>
      </c>
      <c r="M639" t="s">
        <v>748</v>
      </c>
      <c r="N639" t="s">
        <v>795</v>
      </c>
      <c r="O639" t="s">
        <v>825</v>
      </c>
      <c r="P639" t="s">
        <v>806</v>
      </c>
      <c r="Q639" t="s">
        <v>10430</v>
      </c>
      <c r="R639" t="s">
        <v>531</v>
      </c>
      <c r="S639" t="s">
        <v>636</v>
      </c>
      <c r="T639" s="16">
        <v>1</v>
      </c>
      <c r="U639" s="16">
        <v>0</v>
      </c>
      <c r="V639" s="16">
        <v>3</v>
      </c>
      <c r="W639" s="5">
        <v>136812.29999999999</v>
      </c>
      <c r="X639" s="5">
        <v>136812.29999999999</v>
      </c>
      <c r="Y639" s="5"/>
      <c r="Z639" s="7">
        <v>1</v>
      </c>
      <c r="AA639" t="s">
        <v>27839</v>
      </c>
      <c r="AB639" s="5">
        <v>136812.29999999999</v>
      </c>
      <c r="AC639" t="s">
        <v>800</v>
      </c>
      <c r="AD639" s="17">
        <v>44360</v>
      </c>
      <c r="AE639" s="17">
        <v>44463</v>
      </c>
      <c r="AF639" s="17">
        <v>44349</v>
      </c>
      <c r="AG639" s="17">
        <v>44463</v>
      </c>
      <c r="AH639" s="17">
        <v>44463</v>
      </c>
      <c r="AI639" s="17"/>
      <c r="AJ639" s="5"/>
      <c r="AK639" s="17">
        <v>44463</v>
      </c>
      <c r="AL639" t="s">
        <v>811</v>
      </c>
      <c r="AM639" t="s">
        <v>599</v>
      </c>
      <c r="AN639" s="17"/>
      <c r="AP639" t="s">
        <v>966</v>
      </c>
      <c r="AQ639" t="s">
        <v>970</v>
      </c>
      <c r="AR639" t="s">
        <v>28541</v>
      </c>
    </row>
    <row r="640" spans="2:44" ht="11" outlineLevel="1" x14ac:dyDescent="0.15">
      <c r="B640" t="s">
        <v>4650</v>
      </c>
      <c r="C640" t="s">
        <v>799</v>
      </c>
      <c r="D640" t="s">
        <v>799</v>
      </c>
      <c r="F640" t="s">
        <v>966</v>
      </c>
      <c r="H640" s="16">
        <v>1</v>
      </c>
      <c r="I640" t="s">
        <v>799</v>
      </c>
      <c r="J640" t="s">
        <v>690</v>
      </c>
      <c r="K640" t="s">
        <v>1800</v>
      </c>
      <c r="L640" t="s">
        <v>27866</v>
      </c>
      <c r="M640" t="s">
        <v>750</v>
      </c>
      <c r="N640" t="s">
        <v>795</v>
      </c>
      <c r="O640" t="s">
        <v>826</v>
      </c>
      <c r="P640" t="s">
        <v>859</v>
      </c>
      <c r="Q640" t="s">
        <v>10430</v>
      </c>
      <c r="R640" t="s">
        <v>531</v>
      </c>
      <c r="S640" t="s">
        <v>636</v>
      </c>
      <c r="T640" s="16">
        <v>1</v>
      </c>
      <c r="U640" s="16">
        <v>0</v>
      </c>
      <c r="V640" s="16">
        <v>1</v>
      </c>
      <c r="W640" s="5">
        <v>136224</v>
      </c>
      <c r="X640" s="5">
        <v>136224</v>
      </c>
      <c r="Y640" s="5"/>
      <c r="Z640" s="7">
        <v>1</v>
      </c>
      <c r="AA640" t="s">
        <v>27839</v>
      </c>
      <c r="AB640" s="5">
        <v>136224</v>
      </c>
      <c r="AC640" t="s">
        <v>800</v>
      </c>
      <c r="AD640" s="17">
        <v>43724</v>
      </c>
      <c r="AE640" s="17">
        <v>43724</v>
      </c>
      <c r="AF640" s="17">
        <v>43720</v>
      </c>
      <c r="AG640" s="17">
        <v>43819</v>
      </c>
      <c r="AH640" s="17">
        <v>43819</v>
      </c>
      <c r="AI640" s="17"/>
      <c r="AJ640" s="5"/>
      <c r="AK640" s="17">
        <v>43819</v>
      </c>
      <c r="AL640" t="s">
        <v>811</v>
      </c>
      <c r="AM640" t="s">
        <v>599</v>
      </c>
      <c r="AN640" s="17"/>
      <c r="AP640" t="s">
        <v>966</v>
      </c>
      <c r="AQ640" t="s">
        <v>970</v>
      </c>
      <c r="AR640" t="s">
        <v>28542</v>
      </c>
    </row>
    <row r="641" spans="2:44" ht="11" outlineLevel="1" x14ac:dyDescent="0.15">
      <c r="B641" t="s">
        <v>4656</v>
      </c>
      <c r="C641" t="s">
        <v>799</v>
      </c>
      <c r="D641" t="s">
        <v>799</v>
      </c>
      <c r="F641" t="s">
        <v>966</v>
      </c>
      <c r="H641" s="16">
        <v>1</v>
      </c>
      <c r="I641" t="s">
        <v>799</v>
      </c>
      <c r="J641" t="s">
        <v>4657</v>
      </c>
      <c r="K641" t="s">
        <v>4658</v>
      </c>
      <c r="L641" t="s">
        <v>28270</v>
      </c>
      <c r="M641" t="s">
        <v>737</v>
      </c>
      <c r="N641" t="s">
        <v>803</v>
      </c>
      <c r="O641" t="s">
        <v>825</v>
      </c>
      <c r="P641" t="s">
        <v>802</v>
      </c>
      <c r="Q641" t="s">
        <v>10430</v>
      </c>
      <c r="R641" t="s">
        <v>456</v>
      </c>
      <c r="S641" t="s">
        <v>598</v>
      </c>
      <c r="T641" s="16">
        <v>1</v>
      </c>
      <c r="U641" s="16">
        <v>0</v>
      </c>
      <c r="V641" s="16">
        <v>1</v>
      </c>
      <c r="W641" s="5">
        <v>136000</v>
      </c>
      <c r="X641" s="5">
        <v>136000</v>
      </c>
      <c r="Y641" s="5"/>
      <c r="Z641" s="7">
        <v>1</v>
      </c>
      <c r="AA641" t="s">
        <v>27839</v>
      </c>
      <c r="AB641" s="5">
        <v>136000</v>
      </c>
      <c r="AC641" t="s">
        <v>800</v>
      </c>
      <c r="AD641" s="17">
        <v>43428</v>
      </c>
      <c r="AE641" s="17">
        <v>43428</v>
      </c>
      <c r="AF641" s="17">
        <v>43428</v>
      </c>
      <c r="AG641" s="17">
        <v>43488</v>
      </c>
      <c r="AH641" s="17">
        <v>43488</v>
      </c>
      <c r="AI641" s="17"/>
      <c r="AJ641" s="5"/>
      <c r="AK641" s="17">
        <v>43488</v>
      </c>
      <c r="AL641" t="s">
        <v>811</v>
      </c>
      <c r="AM641" t="s">
        <v>599</v>
      </c>
      <c r="AN641" s="17"/>
      <c r="AP641" t="s">
        <v>966</v>
      </c>
      <c r="AQ641" t="s">
        <v>970</v>
      </c>
      <c r="AR641" t="s">
        <v>28543</v>
      </c>
    </row>
    <row r="642" spans="2:44" ht="11" outlineLevel="1" x14ac:dyDescent="0.15">
      <c r="B642" t="s">
        <v>4677</v>
      </c>
      <c r="C642" t="s">
        <v>799</v>
      </c>
      <c r="D642" t="s">
        <v>799</v>
      </c>
      <c r="F642" t="s">
        <v>966</v>
      </c>
      <c r="H642" s="16">
        <v>1</v>
      </c>
      <c r="I642" t="s">
        <v>799</v>
      </c>
      <c r="J642" t="s">
        <v>4001</v>
      </c>
      <c r="K642" t="s">
        <v>4002</v>
      </c>
      <c r="L642" t="s">
        <v>28091</v>
      </c>
      <c r="M642" t="s">
        <v>740</v>
      </c>
      <c r="N642" t="s">
        <v>795</v>
      </c>
      <c r="O642" t="s">
        <v>825</v>
      </c>
      <c r="P642" t="s">
        <v>806</v>
      </c>
      <c r="Q642" t="s">
        <v>10430</v>
      </c>
      <c r="R642" t="s">
        <v>531</v>
      </c>
      <c r="S642" t="s">
        <v>636</v>
      </c>
      <c r="T642" s="16">
        <v>1</v>
      </c>
      <c r="U642" s="16">
        <v>0</v>
      </c>
      <c r="V642" s="16">
        <v>4</v>
      </c>
      <c r="W642" s="5">
        <v>134443</v>
      </c>
      <c r="X642" s="5">
        <v>134443</v>
      </c>
      <c r="Y642" s="5"/>
      <c r="Z642" s="7">
        <v>1</v>
      </c>
      <c r="AA642" t="s">
        <v>27839</v>
      </c>
      <c r="AB642" s="5">
        <v>134443</v>
      </c>
      <c r="AC642" t="s">
        <v>800</v>
      </c>
      <c r="AD642" s="17">
        <v>42929</v>
      </c>
      <c r="AE642" s="17">
        <v>42975</v>
      </c>
      <c r="AF642" s="17">
        <v>42929</v>
      </c>
      <c r="AG642" s="17">
        <v>42992</v>
      </c>
      <c r="AH642" s="17">
        <v>42992</v>
      </c>
      <c r="AI642" s="17"/>
      <c r="AJ642" s="5"/>
      <c r="AK642" s="17">
        <v>42992</v>
      </c>
      <c r="AL642" t="s">
        <v>811</v>
      </c>
      <c r="AM642" t="s">
        <v>599</v>
      </c>
      <c r="AN642" s="17"/>
      <c r="AP642" t="s">
        <v>966</v>
      </c>
      <c r="AQ642" t="s">
        <v>970</v>
      </c>
      <c r="AR642" t="s">
        <v>28544</v>
      </c>
    </row>
    <row r="643" spans="2:44" ht="11" outlineLevel="1" x14ac:dyDescent="0.15">
      <c r="B643" t="s">
        <v>4680</v>
      </c>
      <c r="C643" t="s">
        <v>799</v>
      </c>
      <c r="D643" t="s">
        <v>799</v>
      </c>
      <c r="F643" t="s">
        <v>966</v>
      </c>
      <c r="H643" s="16">
        <v>1</v>
      </c>
      <c r="I643" t="s">
        <v>799</v>
      </c>
      <c r="J643" t="s">
        <v>3575</v>
      </c>
      <c r="K643" t="s">
        <v>3576</v>
      </c>
      <c r="L643" t="s">
        <v>27999</v>
      </c>
      <c r="M643" t="s">
        <v>748</v>
      </c>
      <c r="N643" t="s">
        <v>795</v>
      </c>
      <c r="O643" t="s">
        <v>796</v>
      </c>
      <c r="P643" t="s">
        <v>806</v>
      </c>
      <c r="Q643" t="s">
        <v>10430</v>
      </c>
      <c r="R643" t="s">
        <v>575</v>
      </c>
      <c r="S643" t="s">
        <v>629</v>
      </c>
      <c r="T643" s="16">
        <v>1</v>
      </c>
      <c r="U643" s="16">
        <v>0</v>
      </c>
      <c r="V643" s="16">
        <v>3</v>
      </c>
      <c r="W643" s="5">
        <v>134110.70000000001</v>
      </c>
      <c r="X643" s="5">
        <v>134110.70000000001</v>
      </c>
      <c r="Y643" s="5"/>
      <c r="Z643" s="7">
        <v>1</v>
      </c>
      <c r="AA643" t="s">
        <v>27839</v>
      </c>
      <c r="AB643" s="5">
        <v>134110.70000000001</v>
      </c>
      <c r="AC643" t="s">
        <v>800</v>
      </c>
      <c r="AD643" s="17">
        <v>43733</v>
      </c>
      <c r="AE643" s="17">
        <v>44071</v>
      </c>
      <c r="AF643" s="17">
        <v>43733</v>
      </c>
      <c r="AG643" s="17">
        <v>43830</v>
      </c>
      <c r="AH643" s="17">
        <v>43830</v>
      </c>
      <c r="AI643" s="17"/>
      <c r="AJ643" s="5"/>
      <c r="AK643" s="17">
        <v>43830</v>
      </c>
      <c r="AL643" t="s">
        <v>811</v>
      </c>
      <c r="AM643" t="s">
        <v>599</v>
      </c>
      <c r="AN643" s="17"/>
      <c r="AP643" t="s">
        <v>966</v>
      </c>
      <c r="AQ643" t="s">
        <v>970</v>
      </c>
      <c r="AR643" t="s">
        <v>28545</v>
      </c>
    </row>
    <row r="644" spans="2:44" ht="11" outlineLevel="1" x14ac:dyDescent="0.15">
      <c r="B644" t="s">
        <v>4683</v>
      </c>
      <c r="C644" t="s">
        <v>799</v>
      </c>
      <c r="D644" t="s">
        <v>799</v>
      </c>
      <c r="F644" t="s">
        <v>966</v>
      </c>
      <c r="H644" s="16">
        <v>1</v>
      </c>
      <c r="I644" t="s">
        <v>799</v>
      </c>
      <c r="J644" t="s">
        <v>715</v>
      </c>
      <c r="K644" t="s">
        <v>2134</v>
      </c>
      <c r="L644" t="s">
        <v>27866</v>
      </c>
      <c r="M644" t="s">
        <v>748</v>
      </c>
      <c r="N644" t="s">
        <v>795</v>
      </c>
      <c r="O644" t="s">
        <v>804</v>
      </c>
      <c r="P644" t="s">
        <v>806</v>
      </c>
      <c r="Q644" t="s">
        <v>10430</v>
      </c>
      <c r="R644" t="s">
        <v>531</v>
      </c>
      <c r="S644" t="s">
        <v>636</v>
      </c>
      <c r="T644" s="16">
        <v>1</v>
      </c>
      <c r="U644" s="16">
        <v>0</v>
      </c>
      <c r="V644" s="16">
        <v>3</v>
      </c>
      <c r="W644" s="5">
        <v>133771.29</v>
      </c>
      <c r="X644" s="5">
        <v>133771.29</v>
      </c>
      <c r="Y644" s="5"/>
      <c r="Z644" s="7">
        <v>1</v>
      </c>
      <c r="AA644" t="s">
        <v>27839</v>
      </c>
      <c r="AB644" s="5">
        <v>133771.29</v>
      </c>
      <c r="AC644" t="s">
        <v>800</v>
      </c>
      <c r="AD644" s="17">
        <v>44620</v>
      </c>
      <c r="AE644" s="17">
        <v>44645</v>
      </c>
      <c r="AF644" s="17">
        <v>44617</v>
      </c>
      <c r="AG644" s="17">
        <v>44651</v>
      </c>
      <c r="AH644" s="17">
        <v>44651</v>
      </c>
      <c r="AI644" s="17"/>
      <c r="AJ644" s="5"/>
      <c r="AK644" s="17">
        <v>44651</v>
      </c>
      <c r="AL644" t="s">
        <v>811</v>
      </c>
      <c r="AM644" t="s">
        <v>599</v>
      </c>
      <c r="AN644" s="17"/>
      <c r="AP644" t="s">
        <v>966</v>
      </c>
      <c r="AQ644" t="s">
        <v>970</v>
      </c>
      <c r="AR644" t="s">
        <v>28546</v>
      </c>
    </row>
    <row r="645" spans="2:44" ht="11" outlineLevel="1" x14ac:dyDescent="0.15">
      <c r="B645" t="s">
        <v>4687</v>
      </c>
      <c r="C645" t="s">
        <v>799</v>
      </c>
      <c r="D645" t="s">
        <v>799</v>
      </c>
      <c r="F645" t="s">
        <v>966</v>
      </c>
      <c r="H645" s="16">
        <v>1</v>
      </c>
      <c r="I645" t="s">
        <v>799</v>
      </c>
      <c r="J645" t="s">
        <v>4012</v>
      </c>
      <c r="K645" t="s">
        <v>4013</v>
      </c>
      <c r="L645" t="s">
        <v>27861</v>
      </c>
      <c r="M645" t="s">
        <v>740</v>
      </c>
      <c r="N645" t="s">
        <v>795</v>
      </c>
      <c r="O645" t="s">
        <v>804</v>
      </c>
      <c r="P645" t="s">
        <v>806</v>
      </c>
      <c r="Q645" t="s">
        <v>10430</v>
      </c>
      <c r="R645" t="s">
        <v>531</v>
      </c>
      <c r="S645" t="s">
        <v>636</v>
      </c>
      <c r="T645" s="16">
        <v>1</v>
      </c>
      <c r="U645" s="16">
        <v>0</v>
      </c>
      <c r="V645" s="16">
        <v>2</v>
      </c>
      <c r="W645" s="5">
        <v>133640</v>
      </c>
      <c r="X645" s="5">
        <v>133640</v>
      </c>
      <c r="Y645" s="5"/>
      <c r="Z645" s="7">
        <v>1</v>
      </c>
      <c r="AA645" t="s">
        <v>27839</v>
      </c>
      <c r="AB645" s="5">
        <v>133640</v>
      </c>
      <c r="AC645" t="s">
        <v>800</v>
      </c>
      <c r="AD645" s="17">
        <v>42817</v>
      </c>
      <c r="AE645" s="17">
        <v>42956</v>
      </c>
      <c r="AF645" s="17">
        <v>42817</v>
      </c>
      <c r="AG645" s="17">
        <v>42839</v>
      </c>
      <c r="AH645" s="17">
        <v>42839</v>
      </c>
      <c r="AI645" s="17"/>
      <c r="AJ645" s="5"/>
      <c r="AK645" s="17">
        <v>42839</v>
      </c>
      <c r="AL645" t="s">
        <v>811</v>
      </c>
      <c r="AM645" t="s">
        <v>599</v>
      </c>
      <c r="AN645" s="17"/>
      <c r="AP645" t="s">
        <v>966</v>
      </c>
      <c r="AQ645" t="s">
        <v>970</v>
      </c>
      <c r="AR645" t="s">
        <v>28547</v>
      </c>
    </row>
    <row r="646" spans="2:44" ht="11" outlineLevel="1" x14ac:dyDescent="0.15">
      <c r="B646" t="s">
        <v>4690</v>
      </c>
      <c r="C646" t="s">
        <v>799</v>
      </c>
      <c r="D646" t="s">
        <v>799</v>
      </c>
      <c r="F646" t="s">
        <v>966</v>
      </c>
      <c r="H646" s="16">
        <v>1</v>
      </c>
      <c r="I646" t="s">
        <v>799</v>
      </c>
      <c r="J646" t="s">
        <v>4431</v>
      </c>
      <c r="K646" t="s">
        <v>4432</v>
      </c>
      <c r="L646" t="s">
        <v>28548</v>
      </c>
      <c r="M646" t="s">
        <v>4273</v>
      </c>
      <c r="N646" t="s">
        <v>803</v>
      </c>
      <c r="O646" t="s">
        <v>826</v>
      </c>
      <c r="P646" t="s">
        <v>820</v>
      </c>
      <c r="Q646" t="s">
        <v>10430</v>
      </c>
      <c r="R646" t="s">
        <v>645</v>
      </c>
      <c r="S646" t="s">
        <v>636</v>
      </c>
      <c r="T646" s="16">
        <v>1</v>
      </c>
      <c r="U646" s="16">
        <v>0</v>
      </c>
      <c r="V646" s="16">
        <v>1</v>
      </c>
      <c r="W646" s="5">
        <v>133327</v>
      </c>
      <c r="X646" s="5">
        <v>133327</v>
      </c>
      <c r="Y646" s="5"/>
      <c r="Z646" s="7">
        <v>1</v>
      </c>
      <c r="AA646" t="s">
        <v>27839</v>
      </c>
      <c r="AB646" s="5">
        <v>133327</v>
      </c>
      <c r="AC646" t="s">
        <v>800</v>
      </c>
      <c r="AD646" s="17">
        <v>43985</v>
      </c>
      <c r="AE646" s="17">
        <v>43985</v>
      </c>
      <c r="AF646" s="17">
        <v>43985</v>
      </c>
      <c r="AG646" s="17">
        <v>44060</v>
      </c>
      <c r="AH646" s="17">
        <v>44060</v>
      </c>
      <c r="AI646" s="17"/>
      <c r="AJ646" s="5"/>
      <c r="AK646" s="17">
        <v>44060</v>
      </c>
      <c r="AL646" t="s">
        <v>811</v>
      </c>
      <c r="AM646" t="s">
        <v>599</v>
      </c>
      <c r="AN646" s="17"/>
      <c r="AP646" t="s">
        <v>966</v>
      </c>
      <c r="AQ646" t="s">
        <v>970</v>
      </c>
      <c r="AR646" t="s">
        <v>28549</v>
      </c>
    </row>
    <row r="647" spans="2:44" ht="11" outlineLevel="1" x14ac:dyDescent="0.15">
      <c r="B647" t="s">
        <v>6053</v>
      </c>
      <c r="C647" t="s">
        <v>27838</v>
      </c>
      <c r="D647" t="s">
        <v>1599</v>
      </c>
      <c r="E647" t="s">
        <v>807</v>
      </c>
      <c r="F647" t="s">
        <v>10430</v>
      </c>
      <c r="H647" s="16">
        <v>1</v>
      </c>
      <c r="I647" t="s">
        <v>799</v>
      </c>
      <c r="J647" t="s">
        <v>4190</v>
      </c>
      <c r="K647" t="s">
        <v>4191</v>
      </c>
      <c r="L647" t="s">
        <v>28056</v>
      </c>
      <c r="M647" t="s">
        <v>5746</v>
      </c>
      <c r="N647" t="s">
        <v>803</v>
      </c>
      <c r="O647" t="s">
        <v>796</v>
      </c>
      <c r="P647" t="s">
        <v>820</v>
      </c>
      <c r="Q647" t="s">
        <v>10430</v>
      </c>
      <c r="R647" t="s">
        <v>645</v>
      </c>
      <c r="S647" t="s">
        <v>636</v>
      </c>
      <c r="T647" s="16">
        <v>3</v>
      </c>
      <c r="U647" s="16">
        <v>3</v>
      </c>
      <c r="V647" s="16">
        <v>3</v>
      </c>
      <c r="W647" s="5">
        <v>133264.56</v>
      </c>
      <c r="X647" s="5">
        <v>133264.56</v>
      </c>
      <c r="Y647" s="5"/>
      <c r="Z647" s="7">
        <v>1</v>
      </c>
      <c r="AA647" t="s">
        <v>27839</v>
      </c>
      <c r="AB647" s="5">
        <v>133264.56</v>
      </c>
      <c r="AC647" t="s">
        <v>800</v>
      </c>
      <c r="AD647" s="17">
        <v>44798</v>
      </c>
      <c r="AE647" s="17">
        <v>45838</v>
      </c>
      <c r="AF647" s="17">
        <v>44798</v>
      </c>
      <c r="AG647" s="17">
        <v>45945</v>
      </c>
      <c r="AH647" s="17">
        <v>45945</v>
      </c>
      <c r="AI647" s="17"/>
      <c r="AJ647" s="5"/>
      <c r="AK647" s="17">
        <v>45945</v>
      </c>
      <c r="AL647" t="s">
        <v>28341</v>
      </c>
      <c r="AM647" t="s">
        <v>631</v>
      </c>
      <c r="AN647" s="17">
        <v>45945</v>
      </c>
      <c r="AP647" t="s">
        <v>966</v>
      </c>
      <c r="AQ647" t="s">
        <v>970</v>
      </c>
      <c r="AR647" t="s">
        <v>28550</v>
      </c>
    </row>
    <row r="648" spans="2:44" ht="11" outlineLevel="1" x14ac:dyDescent="0.15">
      <c r="B648" t="s">
        <v>4693</v>
      </c>
      <c r="C648" t="s">
        <v>799</v>
      </c>
      <c r="D648" t="s">
        <v>799</v>
      </c>
      <c r="F648" t="s">
        <v>966</v>
      </c>
      <c r="H648" s="16">
        <v>1</v>
      </c>
      <c r="I648" t="s">
        <v>799</v>
      </c>
      <c r="J648" t="s">
        <v>640</v>
      </c>
      <c r="K648" t="s">
        <v>1044</v>
      </c>
      <c r="L648" t="s">
        <v>27952</v>
      </c>
      <c r="M648" t="s">
        <v>740</v>
      </c>
      <c r="N648" t="s">
        <v>795</v>
      </c>
      <c r="O648" t="s">
        <v>825</v>
      </c>
      <c r="P648" t="s">
        <v>806</v>
      </c>
      <c r="Q648" t="s">
        <v>10430</v>
      </c>
      <c r="R648" t="s">
        <v>531</v>
      </c>
      <c r="S648" t="s">
        <v>636</v>
      </c>
      <c r="T648" s="16">
        <v>1</v>
      </c>
      <c r="U648" s="16">
        <v>0</v>
      </c>
      <c r="V648" s="16">
        <v>4</v>
      </c>
      <c r="W648" s="5">
        <v>133130</v>
      </c>
      <c r="X648" s="5">
        <v>133130</v>
      </c>
      <c r="Y648" s="5"/>
      <c r="Z648" s="7">
        <v>1</v>
      </c>
      <c r="AA648" t="s">
        <v>27839</v>
      </c>
      <c r="AB648" s="5">
        <v>133130</v>
      </c>
      <c r="AC648" t="s">
        <v>800</v>
      </c>
      <c r="AD648" s="17">
        <v>44754</v>
      </c>
      <c r="AE648" s="17">
        <v>44974</v>
      </c>
      <c r="AF648" s="17">
        <v>44742</v>
      </c>
      <c r="AG648" s="17">
        <v>45147</v>
      </c>
      <c r="AH648" s="17">
        <v>45147</v>
      </c>
      <c r="AI648" s="17"/>
      <c r="AJ648" s="5"/>
      <c r="AK648" s="17">
        <v>45147</v>
      </c>
      <c r="AL648" t="s">
        <v>811</v>
      </c>
      <c r="AM648" t="s">
        <v>599</v>
      </c>
      <c r="AN648" s="17"/>
      <c r="AP648" t="s">
        <v>966</v>
      </c>
      <c r="AQ648" t="s">
        <v>970</v>
      </c>
      <c r="AR648" t="s">
        <v>28551</v>
      </c>
    </row>
    <row r="649" spans="2:44" ht="11" outlineLevel="1" x14ac:dyDescent="0.15">
      <c r="B649" t="s">
        <v>4696</v>
      </c>
      <c r="C649" t="s">
        <v>799</v>
      </c>
      <c r="D649" t="s">
        <v>799</v>
      </c>
      <c r="F649" t="s">
        <v>966</v>
      </c>
      <c r="H649" s="16">
        <v>1</v>
      </c>
      <c r="I649" t="s">
        <v>799</v>
      </c>
      <c r="J649" t="s">
        <v>4697</v>
      </c>
      <c r="K649" t="s">
        <v>4698</v>
      </c>
      <c r="L649" t="s">
        <v>28353</v>
      </c>
      <c r="M649" t="s">
        <v>4273</v>
      </c>
      <c r="N649" t="s">
        <v>795</v>
      </c>
      <c r="O649" t="s">
        <v>804</v>
      </c>
      <c r="P649" t="s">
        <v>806</v>
      </c>
      <c r="Q649" t="s">
        <v>10430</v>
      </c>
      <c r="R649" t="s">
        <v>645</v>
      </c>
      <c r="S649" t="s">
        <v>636</v>
      </c>
      <c r="T649" s="16">
        <v>1</v>
      </c>
      <c r="U649" s="16">
        <v>0</v>
      </c>
      <c r="V649" s="16">
        <v>1</v>
      </c>
      <c r="W649" s="5">
        <v>132692</v>
      </c>
      <c r="X649" s="5">
        <v>132692</v>
      </c>
      <c r="Y649" s="5"/>
      <c r="Z649" s="7">
        <v>1</v>
      </c>
      <c r="AA649" t="s">
        <v>27839</v>
      </c>
      <c r="AB649" s="5">
        <v>132692</v>
      </c>
      <c r="AC649" t="s">
        <v>800</v>
      </c>
      <c r="AD649" s="17">
        <v>45126</v>
      </c>
      <c r="AE649" s="17">
        <v>45126</v>
      </c>
      <c r="AF649" s="17">
        <v>45126</v>
      </c>
      <c r="AG649" s="17">
        <v>45268</v>
      </c>
      <c r="AH649" s="17">
        <v>45268</v>
      </c>
      <c r="AI649" s="17"/>
      <c r="AJ649" s="5"/>
      <c r="AK649" s="17">
        <v>45268</v>
      </c>
      <c r="AL649" t="s">
        <v>811</v>
      </c>
      <c r="AM649" t="s">
        <v>599</v>
      </c>
      <c r="AN649" s="17"/>
      <c r="AP649" t="s">
        <v>966</v>
      </c>
      <c r="AQ649" t="s">
        <v>970</v>
      </c>
      <c r="AR649" t="s">
        <v>28552</v>
      </c>
    </row>
    <row r="650" spans="2:44" ht="11" outlineLevel="1" x14ac:dyDescent="0.15">
      <c r="B650" t="s">
        <v>4702</v>
      </c>
      <c r="C650" t="s">
        <v>799</v>
      </c>
      <c r="D650" t="s">
        <v>799</v>
      </c>
      <c r="F650" t="s">
        <v>966</v>
      </c>
      <c r="H650" s="16">
        <v>1</v>
      </c>
      <c r="I650" t="s">
        <v>799</v>
      </c>
      <c r="J650" t="s">
        <v>682</v>
      </c>
      <c r="K650" t="s">
        <v>1729</v>
      </c>
      <c r="L650" t="s">
        <v>27914</v>
      </c>
      <c r="M650" t="s">
        <v>740</v>
      </c>
      <c r="N650" t="s">
        <v>795</v>
      </c>
      <c r="O650" t="s">
        <v>825</v>
      </c>
      <c r="P650" t="s">
        <v>806</v>
      </c>
      <c r="Q650" t="s">
        <v>10430</v>
      </c>
      <c r="R650" t="s">
        <v>531</v>
      </c>
      <c r="S650" t="s">
        <v>636</v>
      </c>
      <c r="T650" s="16">
        <v>1</v>
      </c>
      <c r="U650" s="16">
        <v>0</v>
      </c>
      <c r="V650" s="16">
        <v>4</v>
      </c>
      <c r="W650" s="5">
        <v>132675</v>
      </c>
      <c r="X650" s="5">
        <v>132675</v>
      </c>
      <c r="Y650" s="5"/>
      <c r="Z650" s="7">
        <v>1</v>
      </c>
      <c r="AA650" t="s">
        <v>27839</v>
      </c>
      <c r="AB650" s="5">
        <v>132675</v>
      </c>
      <c r="AC650" t="s">
        <v>800</v>
      </c>
      <c r="AD650" s="17">
        <v>42159</v>
      </c>
      <c r="AE650" s="17">
        <v>42236</v>
      </c>
      <c r="AF650" s="17">
        <v>42158</v>
      </c>
      <c r="AG650" s="17">
        <v>42203</v>
      </c>
      <c r="AH650" s="17">
        <v>42203</v>
      </c>
      <c r="AI650" s="17"/>
      <c r="AJ650" s="5"/>
      <c r="AK650" s="17">
        <v>42203</v>
      </c>
      <c r="AL650" t="s">
        <v>811</v>
      </c>
      <c r="AM650" t="s">
        <v>599</v>
      </c>
      <c r="AN650" s="17"/>
      <c r="AP650" t="s">
        <v>966</v>
      </c>
      <c r="AQ650" t="s">
        <v>970</v>
      </c>
      <c r="AR650" t="s">
        <v>28553</v>
      </c>
    </row>
    <row r="651" spans="2:44" ht="11" outlineLevel="1" x14ac:dyDescent="0.15">
      <c r="B651" t="s">
        <v>4710</v>
      </c>
      <c r="C651" t="s">
        <v>799</v>
      </c>
      <c r="D651" t="s">
        <v>799</v>
      </c>
      <c r="F651" t="s">
        <v>966</v>
      </c>
      <c r="H651" s="16">
        <v>1</v>
      </c>
      <c r="I651" t="s">
        <v>799</v>
      </c>
      <c r="J651" t="s">
        <v>665</v>
      </c>
      <c r="K651" t="s">
        <v>1904</v>
      </c>
      <c r="L651" t="s">
        <v>27952</v>
      </c>
      <c r="M651" t="s">
        <v>740</v>
      </c>
      <c r="N651" t="s">
        <v>795</v>
      </c>
      <c r="O651" t="s">
        <v>825</v>
      </c>
      <c r="P651" t="s">
        <v>806</v>
      </c>
      <c r="Q651" t="s">
        <v>10430</v>
      </c>
      <c r="R651" t="s">
        <v>531</v>
      </c>
      <c r="S651" t="s">
        <v>636</v>
      </c>
      <c r="T651" s="16">
        <v>1</v>
      </c>
      <c r="U651" s="16">
        <v>0</v>
      </c>
      <c r="V651" s="16">
        <v>2</v>
      </c>
      <c r="W651" s="5">
        <v>130815.64</v>
      </c>
      <c r="X651" s="5">
        <v>130815.64</v>
      </c>
      <c r="Y651" s="5"/>
      <c r="Z651" s="7">
        <v>1</v>
      </c>
      <c r="AA651" t="s">
        <v>27839</v>
      </c>
      <c r="AB651" s="5">
        <v>130815.64</v>
      </c>
      <c r="AC651" t="s">
        <v>800</v>
      </c>
      <c r="AD651" s="17">
        <v>45042</v>
      </c>
      <c r="AE651" s="17">
        <v>45485</v>
      </c>
      <c r="AF651" s="17">
        <v>45042</v>
      </c>
      <c r="AG651" s="17">
        <v>45103</v>
      </c>
      <c r="AH651" s="17">
        <v>45103</v>
      </c>
      <c r="AI651" s="17"/>
      <c r="AJ651" s="5"/>
      <c r="AK651" s="17">
        <v>45103</v>
      </c>
      <c r="AL651" t="s">
        <v>811</v>
      </c>
      <c r="AM651" t="s">
        <v>599</v>
      </c>
      <c r="AN651" s="17"/>
      <c r="AP651" t="s">
        <v>966</v>
      </c>
      <c r="AQ651" t="s">
        <v>970</v>
      </c>
      <c r="AR651" t="s">
        <v>28554</v>
      </c>
    </row>
    <row r="652" spans="2:44" ht="11" outlineLevel="1" x14ac:dyDescent="0.15">
      <c r="B652" t="s">
        <v>4713</v>
      </c>
      <c r="C652" t="s">
        <v>799</v>
      </c>
      <c r="D652" t="s">
        <v>799</v>
      </c>
      <c r="F652" t="s">
        <v>966</v>
      </c>
      <c r="H652" s="16">
        <v>1</v>
      </c>
      <c r="I652" t="s">
        <v>799</v>
      </c>
      <c r="J652" t="s">
        <v>4714</v>
      </c>
      <c r="K652" t="s">
        <v>4715</v>
      </c>
      <c r="L652" t="s">
        <v>27841</v>
      </c>
      <c r="M652" t="s">
        <v>748</v>
      </c>
      <c r="N652" t="s">
        <v>795</v>
      </c>
      <c r="O652" t="s">
        <v>825</v>
      </c>
      <c r="P652" t="s">
        <v>806</v>
      </c>
      <c r="Q652" t="s">
        <v>10430</v>
      </c>
      <c r="R652" t="s">
        <v>531</v>
      </c>
      <c r="S652" t="s">
        <v>636</v>
      </c>
      <c r="T652" s="16">
        <v>1</v>
      </c>
      <c r="U652" s="16">
        <v>0</v>
      </c>
      <c r="V652" s="16">
        <v>3</v>
      </c>
      <c r="W652" s="5">
        <v>130600</v>
      </c>
      <c r="X652" s="5">
        <v>130600</v>
      </c>
      <c r="Y652" s="5"/>
      <c r="Z652" s="7">
        <v>1</v>
      </c>
      <c r="AA652" t="s">
        <v>27839</v>
      </c>
      <c r="AB652" s="5">
        <v>130600</v>
      </c>
      <c r="AC652" t="s">
        <v>800</v>
      </c>
      <c r="AD652" s="17">
        <v>41474</v>
      </c>
      <c r="AE652" s="17">
        <v>43928</v>
      </c>
      <c r="AF652" s="17">
        <v>41474</v>
      </c>
      <c r="AG652" s="17">
        <v>41578</v>
      </c>
      <c r="AH652" s="17">
        <v>41578</v>
      </c>
      <c r="AI652" s="17"/>
      <c r="AJ652" s="5"/>
      <c r="AK652" s="17">
        <v>41578</v>
      </c>
      <c r="AL652" t="s">
        <v>811</v>
      </c>
      <c r="AM652" t="s">
        <v>599</v>
      </c>
      <c r="AN652" s="17"/>
      <c r="AP652" t="s">
        <v>966</v>
      </c>
      <c r="AQ652" t="s">
        <v>970</v>
      </c>
      <c r="AR652" t="s">
        <v>28555</v>
      </c>
    </row>
    <row r="653" spans="2:44" ht="11" outlineLevel="1" x14ac:dyDescent="0.15">
      <c r="B653" t="s">
        <v>4718</v>
      </c>
      <c r="C653" t="s">
        <v>799</v>
      </c>
      <c r="D653" t="s">
        <v>799</v>
      </c>
      <c r="F653" t="s">
        <v>966</v>
      </c>
      <c r="H653" s="16">
        <v>1</v>
      </c>
      <c r="I653" t="s">
        <v>799</v>
      </c>
      <c r="J653" t="s">
        <v>691</v>
      </c>
      <c r="K653" t="s">
        <v>1807</v>
      </c>
      <c r="L653" t="s">
        <v>28091</v>
      </c>
      <c r="M653" t="s">
        <v>740</v>
      </c>
      <c r="N653" t="s">
        <v>795</v>
      </c>
      <c r="O653" t="s">
        <v>825</v>
      </c>
      <c r="P653" t="s">
        <v>806</v>
      </c>
      <c r="Q653" t="s">
        <v>10430</v>
      </c>
      <c r="R653" t="s">
        <v>531</v>
      </c>
      <c r="S653" t="s">
        <v>636</v>
      </c>
      <c r="T653" s="16">
        <v>1</v>
      </c>
      <c r="U653" s="16">
        <v>0</v>
      </c>
      <c r="V653" s="16">
        <v>6</v>
      </c>
      <c r="W653" s="5">
        <v>130154.14</v>
      </c>
      <c r="X653" s="5">
        <v>130154.14</v>
      </c>
      <c r="Y653" s="5"/>
      <c r="Z653" s="7">
        <v>1</v>
      </c>
      <c r="AA653" t="s">
        <v>27839</v>
      </c>
      <c r="AB653" s="5">
        <v>130154.14</v>
      </c>
      <c r="AC653" t="s">
        <v>800</v>
      </c>
      <c r="AD653" s="17">
        <v>42921</v>
      </c>
      <c r="AE653" s="17">
        <v>43608</v>
      </c>
      <c r="AF653" s="17">
        <v>42921</v>
      </c>
      <c r="AG653" s="17">
        <v>43117</v>
      </c>
      <c r="AH653" s="17">
        <v>43117</v>
      </c>
      <c r="AI653" s="17"/>
      <c r="AJ653" s="5"/>
      <c r="AK653" s="17">
        <v>43117</v>
      </c>
      <c r="AL653" t="s">
        <v>811</v>
      </c>
      <c r="AM653" t="s">
        <v>599</v>
      </c>
      <c r="AN653" s="17"/>
      <c r="AP653" t="s">
        <v>966</v>
      </c>
      <c r="AQ653" t="s">
        <v>970</v>
      </c>
      <c r="AR653" t="s">
        <v>28556</v>
      </c>
    </row>
    <row r="654" spans="2:44" ht="11" outlineLevel="1" x14ac:dyDescent="0.15">
      <c r="B654" t="s">
        <v>4727</v>
      </c>
      <c r="C654" t="s">
        <v>799</v>
      </c>
      <c r="D654" t="s">
        <v>799</v>
      </c>
      <c r="F654" t="s">
        <v>966</v>
      </c>
      <c r="H654" s="16">
        <v>1</v>
      </c>
      <c r="I654" t="s">
        <v>799</v>
      </c>
      <c r="J654" t="s">
        <v>4728</v>
      </c>
      <c r="K654" t="s">
        <v>4729</v>
      </c>
      <c r="L654" t="s">
        <v>27857</v>
      </c>
      <c r="M654" t="s">
        <v>750</v>
      </c>
      <c r="N654" t="s">
        <v>887</v>
      </c>
      <c r="O654" t="s">
        <v>825</v>
      </c>
      <c r="P654" t="s">
        <v>859</v>
      </c>
      <c r="Q654" t="s">
        <v>10430</v>
      </c>
      <c r="R654" t="s">
        <v>645</v>
      </c>
      <c r="S654" t="s">
        <v>636</v>
      </c>
      <c r="T654" s="16">
        <v>1</v>
      </c>
      <c r="U654" s="16">
        <v>0</v>
      </c>
      <c r="V654" s="16">
        <v>1</v>
      </c>
      <c r="W654" s="5">
        <v>128823.67999999999</v>
      </c>
      <c r="X654" s="5">
        <v>128823.67999999999</v>
      </c>
      <c r="Y654" s="5"/>
      <c r="Z654" s="7">
        <v>1</v>
      </c>
      <c r="AA654" t="s">
        <v>27839</v>
      </c>
      <c r="AB654" s="5">
        <v>128823.67999999999</v>
      </c>
      <c r="AC654" t="s">
        <v>800</v>
      </c>
      <c r="AD654" s="17">
        <v>42628</v>
      </c>
      <c r="AE654" s="17">
        <v>42628</v>
      </c>
      <c r="AF654" s="17">
        <v>42628</v>
      </c>
      <c r="AG654" s="17">
        <v>42719</v>
      </c>
      <c r="AH654" s="17">
        <v>42719</v>
      </c>
      <c r="AI654" s="17"/>
      <c r="AJ654" s="5"/>
      <c r="AK654" s="17">
        <v>42719</v>
      </c>
      <c r="AL654" t="s">
        <v>811</v>
      </c>
      <c r="AM654" t="s">
        <v>599</v>
      </c>
      <c r="AN654" s="17"/>
      <c r="AP654" t="s">
        <v>966</v>
      </c>
      <c r="AQ654" t="s">
        <v>970</v>
      </c>
      <c r="AR654" t="s">
        <v>28557</v>
      </c>
    </row>
    <row r="655" spans="2:44" ht="11" outlineLevel="1" x14ac:dyDescent="0.15">
      <c r="B655" t="s">
        <v>4734</v>
      </c>
      <c r="C655" t="s">
        <v>799</v>
      </c>
      <c r="D655" t="s">
        <v>799</v>
      </c>
      <c r="F655" t="s">
        <v>966</v>
      </c>
      <c r="H655" s="16">
        <v>1</v>
      </c>
      <c r="I655" t="s">
        <v>799</v>
      </c>
      <c r="J655" t="s">
        <v>712</v>
      </c>
      <c r="K655" t="s">
        <v>2068</v>
      </c>
      <c r="L655" t="s">
        <v>27905</v>
      </c>
      <c r="M655" t="s">
        <v>740</v>
      </c>
      <c r="N655" t="s">
        <v>795</v>
      </c>
      <c r="O655" t="s">
        <v>826</v>
      </c>
      <c r="P655" t="s">
        <v>806</v>
      </c>
      <c r="Q655" t="s">
        <v>10430</v>
      </c>
      <c r="R655" t="s">
        <v>531</v>
      </c>
      <c r="S655" t="s">
        <v>636</v>
      </c>
      <c r="T655" s="16">
        <v>1</v>
      </c>
      <c r="U655" s="16">
        <v>0</v>
      </c>
      <c r="V655" s="16">
        <v>1</v>
      </c>
      <c r="W655" s="5">
        <v>128650</v>
      </c>
      <c r="X655" s="5">
        <v>128650</v>
      </c>
      <c r="Y655" s="5"/>
      <c r="Z655" s="7">
        <v>1</v>
      </c>
      <c r="AA655" t="s">
        <v>27839</v>
      </c>
      <c r="AB655" s="5">
        <v>128650</v>
      </c>
      <c r="AC655" t="s">
        <v>800</v>
      </c>
      <c r="AD655" s="17">
        <v>45399</v>
      </c>
      <c r="AE655" s="17">
        <v>45399</v>
      </c>
      <c r="AF655" s="17">
        <v>45399</v>
      </c>
      <c r="AG655" s="17">
        <v>45427</v>
      </c>
      <c r="AH655" s="17">
        <v>45611</v>
      </c>
      <c r="AI655" s="17"/>
      <c r="AJ655" s="5"/>
      <c r="AK655" s="17">
        <v>45427</v>
      </c>
      <c r="AL655" t="s">
        <v>811</v>
      </c>
      <c r="AM655" t="s">
        <v>599</v>
      </c>
      <c r="AN655" s="17"/>
      <c r="AP655" t="s">
        <v>966</v>
      </c>
      <c r="AQ655" t="s">
        <v>970</v>
      </c>
      <c r="AR655" t="s">
        <v>28558</v>
      </c>
    </row>
    <row r="656" spans="2:44" ht="11" outlineLevel="1" x14ac:dyDescent="0.15">
      <c r="B656" t="s">
        <v>4741</v>
      </c>
      <c r="C656" t="s">
        <v>799</v>
      </c>
      <c r="D656" t="s">
        <v>799</v>
      </c>
      <c r="F656" t="s">
        <v>966</v>
      </c>
      <c r="H656" s="16">
        <v>1</v>
      </c>
      <c r="I656" t="s">
        <v>799</v>
      </c>
      <c r="J656" t="s">
        <v>2656</v>
      </c>
      <c r="K656" t="s">
        <v>2657</v>
      </c>
      <c r="L656" t="s">
        <v>27841</v>
      </c>
      <c r="M656" t="s">
        <v>750</v>
      </c>
      <c r="N656" t="s">
        <v>4742</v>
      </c>
      <c r="O656" t="s">
        <v>825</v>
      </c>
      <c r="P656" t="s">
        <v>859</v>
      </c>
      <c r="Q656" t="s">
        <v>10430</v>
      </c>
      <c r="R656" t="s">
        <v>531</v>
      </c>
      <c r="S656" t="s">
        <v>636</v>
      </c>
      <c r="T656" s="16">
        <v>1</v>
      </c>
      <c r="U656" s="16">
        <v>0</v>
      </c>
      <c r="V656" s="16">
        <v>1</v>
      </c>
      <c r="W656" s="5">
        <v>127100</v>
      </c>
      <c r="X656" s="5">
        <v>127100</v>
      </c>
      <c r="Y656" s="5"/>
      <c r="Z656" s="7">
        <v>1</v>
      </c>
      <c r="AA656" t="s">
        <v>27839</v>
      </c>
      <c r="AB656" s="5">
        <v>127100</v>
      </c>
      <c r="AC656" t="s">
        <v>800</v>
      </c>
      <c r="AD656" s="17">
        <v>42493</v>
      </c>
      <c r="AE656" s="17">
        <v>42493</v>
      </c>
      <c r="AF656" s="17">
        <v>42493</v>
      </c>
      <c r="AG656" s="17">
        <v>42523</v>
      </c>
      <c r="AH656" s="17">
        <v>42523</v>
      </c>
      <c r="AI656" s="17"/>
      <c r="AJ656" s="5"/>
      <c r="AK656" s="17">
        <v>42523</v>
      </c>
      <c r="AL656" t="s">
        <v>811</v>
      </c>
      <c r="AM656" t="s">
        <v>599</v>
      </c>
      <c r="AN656" s="17"/>
      <c r="AP656" t="s">
        <v>966</v>
      </c>
      <c r="AQ656" t="s">
        <v>970</v>
      </c>
      <c r="AR656" t="s">
        <v>28559</v>
      </c>
    </row>
    <row r="657" spans="2:44" ht="11" outlineLevel="1" x14ac:dyDescent="0.15">
      <c r="B657" t="s">
        <v>4761</v>
      </c>
      <c r="C657" t="s">
        <v>799</v>
      </c>
      <c r="D657" t="s">
        <v>799</v>
      </c>
      <c r="F657" t="s">
        <v>966</v>
      </c>
      <c r="H657" s="16">
        <v>1</v>
      </c>
      <c r="I657" t="s">
        <v>799</v>
      </c>
      <c r="J657" t="s">
        <v>625</v>
      </c>
      <c r="K657" t="s">
        <v>2594</v>
      </c>
      <c r="L657" t="s">
        <v>27841</v>
      </c>
      <c r="M657" t="s">
        <v>740</v>
      </c>
      <c r="N657" t="s">
        <v>795</v>
      </c>
      <c r="O657" t="s">
        <v>825</v>
      </c>
      <c r="P657" t="s">
        <v>806</v>
      </c>
      <c r="Q657" t="s">
        <v>10430</v>
      </c>
      <c r="R657" t="s">
        <v>531</v>
      </c>
      <c r="S657" t="s">
        <v>636</v>
      </c>
      <c r="T657" s="16">
        <v>1</v>
      </c>
      <c r="U657" s="16">
        <v>0</v>
      </c>
      <c r="V657" s="16">
        <v>1</v>
      </c>
      <c r="W657" s="5">
        <v>125166</v>
      </c>
      <c r="X657" s="5">
        <v>30266</v>
      </c>
      <c r="Y657" s="5"/>
      <c r="Z657" s="7">
        <v>0.24179999999999999</v>
      </c>
      <c r="AA657" t="s">
        <v>27845</v>
      </c>
      <c r="AB657" s="5">
        <v>125166</v>
      </c>
      <c r="AC657" t="s">
        <v>810</v>
      </c>
      <c r="AD657" s="17">
        <v>42097</v>
      </c>
      <c r="AE657" s="17">
        <v>42097</v>
      </c>
      <c r="AF657" s="17">
        <v>41907</v>
      </c>
      <c r="AG657" s="17">
        <v>42126</v>
      </c>
      <c r="AH657" s="17">
        <v>42126</v>
      </c>
      <c r="AI657" s="17"/>
      <c r="AJ657" s="5"/>
      <c r="AK657" s="17">
        <v>42126</v>
      </c>
      <c r="AL657" t="s">
        <v>811</v>
      </c>
      <c r="AM657" t="s">
        <v>599</v>
      </c>
      <c r="AN657" s="17"/>
      <c r="AP657" t="s">
        <v>966</v>
      </c>
      <c r="AQ657" t="s">
        <v>970</v>
      </c>
      <c r="AR657" t="s">
        <v>28560</v>
      </c>
    </row>
    <row r="658" spans="2:44" ht="11" outlineLevel="1" x14ac:dyDescent="0.15">
      <c r="B658" t="s">
        <v>4764</v>
      </c>
      <c r="C658" t="s">
        <v>799</v>
      </c>
      <c r="D658" t="s">
        <v>799</v>
      </c>
      <c r="F658" t="s">
        <v>966</v>
      </c>
      <c r="H658" s="16">
        <v>1</v>
      </c>
      <c r="I658" t="s">
        <v>799</v>
      </c>
      <c r="J658" t="s">
        <v>2385</v>
      </c>
      <c r="K658" t="s">
        <v>2386</v>
      </c>
      <c r="L658" t="s">
        <v>28015</v>
      </c>
      <c r="M658" t="s">
        <v>740</v>
      </c>
      <c r="N658" t="s">
        <v>795</v>
      </c>
      <c r="O658" t="s">
        <v>825</v>
      </c>
      <c r="P658" t="s">
        <v>806</v>
      </c>
      <c r="Q658" t="s">
        <v>10430</v>
      </c>
      <c r="R658" t="s">
        <v>531</v>
      </c>
      <c r="S658" t="s">
        <v>636</v>
      </c>
      <c r="T658" s="16">
        <v>1</v>
      </c>
      <c r="U658" s="16">
        <v>0</v>
      </c>
      <c r="V658" s="16">
        <v>1</v>
      </c>
      <c r="W658" s="5">
        <v>125000</v>
      </c>
      <c r="X658" s="5">
        <v>125000</v>
      </c>
      <c r="Y658" s="5"/>
      <c r="Z658" s="7">
        <v>1</v>
      </c>
      <c r="AA658" t="s">
        <v>27839</v>
      </c>
      <c r="AB658" s="5">
        <v>125000</v>
      </c>
      <c r="AC658" t="s">
        <v>800</v>
      </c>
      <c r="AD658" s="17">
        <v>43202</v>
      </c>
      <c r="AE658" s="17">
        <v>43202</v>
      </c>
      <c r="AF658" s="17">
        <v>43202</v>
      </c>
      <c r="AG658" s="17">
        <v>43251</v>
      </c>
      <c r="AH658" s="17">
        <v>43251</v>
      </c>
      <c r="AI658" s="17"/>
      <c r="AJ658" s="5"/>
      <c r="AK658" s="17">
        <v>43251</v>
      </c>
      <c r="AL658" t="s">
        <v>811</v>
      </c>
      <c r="AM658" t="s">
        <v>599</v>
      </c>
      <c r="AN658" s="17"/>
      <c r="AP658" t="s">
        <v>966</v>
      </c>
      <c r="AQ658" t="s">
        <v>970</v>
      </c>
      <c r="AR658" t="s">
        <v>28561</v>
      </c>
    </row>
    <row r="659" spans="2:44" ht="11" outlineLevel="1" x14ac:dyDescent="0.15">
      <c r="B659" t="s">
        <v>4767</v>
      </c>
      <c r="C659" t="s">
        <v>799</v>
      </c>
      <c r="D659" t="s">
        <v>799</v>
      </c>
      <c r="F659" t="s">
        <v>966</v>
      </c>
      <c r="H659" s="16">
        <v>1</v>
      </c>
      <c r="I659" t="s">
        <v>799</v>
      </c>
      <c r="J659" t="s">
        <v>643</v>
      </c>
      <c r="K659" t="s">
        <v>1074</v>
      </c>
      <c r="L659" t="s">
        <v>28015</v>
      </c>
      <c r="M659" t="s">
        <v>748</v>
      </c>
      <c r="N659" t="s">
        <v>795</v>
      </c>
      <c r="O659" t="s">
        <v>825</v>
      </c>
      <c r="P659" t="s">
        <v>806</v>
      </c>
      <c r="Q659" t="s">
        <v>10430</v>
      </c>
      <c r="R659" t="s">
        <v>531</v>
      </c>
      <c r="S659" t="s">
        <v>636</v>
      </c>
      <c r="T659" s="16">
        <v>1</v>
      </c>
      <c r="U659" s="16">
        <v>0</v>
      </c>
      <c r="V659" s="16">
        <v>5</v>
      </c>
      <c r="W659" s="5">
        <v>124594.76</v>
      </c>
      <c r="X659" s="5">
        <v>124594.76</v>
      </c>
      <c r="Y659" s="5"/>
      <c r="Z659" s="7">
        <v>1</v>
      </c>
      <c r="AA659" t="s">
        <v>27839</v>
      </c>
      <c r="AB659" s="5">
        <v>124594.76</v>
      </c>
      <c r="AC659" t="s">
        <v>800</v>
      </c>
      <c r="AD659" s="17">
        <v>42830</v>
      </c>
      <c r="AE659" s="17">
        <v>43020</v>
      </c>
      <c r="AF659" s="17">
        <v>42830</v>
      </c>
      <c r="AG659" s="17">
        <v>43039</v>
      </c>
      <c r="AH659" s="17">
        <v>43039</v>
      </c>
      <c r="AI659" s="17"/>
      <c r="AJ659" s="5"/>
      <c r="AK659" s="17">
        <v>43039</v>
      </c>
      <c r="AL659" t="s">
        <v>811</v>
      </c>
      <c r="AM659" t="s">
        <v>599</v>
      </c>
      <c r="AN659" s="17"/>
      <c r="AP659" t="s">
        <v>966</v>
      </c>
      <c r="AQ659" t="s">
        <v>970</v>
      </c>
      <c r="AR659" t="s">
        <v>28562</v>
      </c>
    </row>
    <row r="660" spans="2:44" ht="11" outlineLevel="1" x14ac:dyDescent="0.15">
      <c r="B660" t="s">
        <v>4770</v>
      </c>
      <c r="C660" t="s">
        <v>799</v>
      </c>
      <c r="D660" t="s">
        <v>799</v>
      </c>
      <c r="F660" t="s">
        <v>966</v>
      </c>
      <c r="H660" s="16">
        <v>1</v>
      </c>
      <c r="I660" t="s">
        <v>799</v>
      </c>
      <c r="J660" t="s">
        <v>624</v>
      </c>
      <c r="K660" t="s">
        <v>2918</v>
      </c>
      <c r="L660" t="s">
        <v>28085</v>
      </c>
      <c r="M660" t="s">
        <v>737</v>
      </c>
      <c r="N660" t="s">
        <v>803</v>
      </c>
      <c r="O660" t="s">
        <v>825</v>
      </c>
      <c r="P660" t="s">
        <v>802</v>
      </c>
      <c r="Q660" t="s">
        <v>10430</v>
      </c>
      <c r="R660" t="s">
        <v>531</v>
      </c>
      <c r="S660" t="s">
        <v>636</v>
      </c>
      <c r="T660" s="16">
        <v>1</v>
      </c>
      <c r="U660" s="16">
        <v>0</v>
      </c>
      <c r="V660" s="16">
        <v>2</v>
      </c>
      <c r="W660" s="5">
        <v>124382.41</v>
      </c>
      <c r="X660" s="5">
        <v>124382.41</v>
      </c>
      <c r="Y660" s="5"/>
      <c r="Z660" s="7">
        <v>1</v>
      </c>
      <c r="AA660" t="s">
        <v>27839</v>
      </c>
      <c r="AB660" s="5">
        <v>124382.41</v>
      </c>
      <c r="AC660" t="s">
        <v>800</v>
      </c>
      <c r="AD660" s="17">
        <v>44102</v>
      </c>
      <c r="AE660" s="17">
        <v>44166</v>
      </c>
      <c r="AF660" s="17">
        <v>44102</v>
      </c>
      <c r="AG660" s="17">
        <v>44271</v>
      </c>
      <c r="AH660" s="17">
        <v>44271</v>
      </c>
      <c r="AI660" s="17"/>
      <c r="AJ660" s="5"/>
      <c r="AK660" s="17">
        <v>44271</v>
      </c>
      <c r="AL660" t="s">
        <v>811</v>
      </c>
      <c r="AM660" t="s">
        <v>599</v>
      </c>
      <c r="AN660" s="17"/>
      <c r="AP660" t="s">
        <v>966</v>
      </c>
      <c r="AQ660" t="s">
        <v>970</v>
      </c>
      <c r="AR660" t="s">
        <v>28563</v>
      </c>
    </row>
    <row r="661" spans="2:44" ht="11" outlineLevel="1" x14ac:dyDescent="0.15">
      <c r="B661" t="s">
        <v>5579</v>
      </c>
      <c r="C661" t="s">
        <v>27838</v>
      </c>
      <c r="D661" t="s">
        <v>1599</v>
      </c>
      <c r="E661" t="s">
        <v>807</v>
      </c>
      <c r="F661" t="s">
        <v>10430</v>
      </c>
      <c r="H661" s="16">
        <v>1</v>
      </c>
      <c r="I661" t="s">
        <v>799</v>
      </c>
      <c r="J661" t="s">
        <v>4467</v>
      </c>
      <c r="K661" t="s">
        <v>4468</v>
      </c>
      <c r="L661" t="s">
        <v>27972</v>
      </c>
      <c r="M661" t="s">
        <v>759</v>
      </c>
      <c r="N661" t="s">
        <v>803</v>
      </c>
      <c r="O661" t="s">
        <v>796</v>
      </c>
      <c r="P661" t="s">
        <v>841</v>
      </c>
      <c r="Q661" t="s">
        <v>10430</v>
      </c>
      <c r="R661" t="s">
        <v>456</v>
      </c>
      <c r="S661" t="s">
        <v>598</v>
      </c>
      <c r="T661" s="16">
        <v>2</v>
      </c>
      <c r="U661" s="16">
        <v>2</v>
      </c>
      <c r="V661" s="16">
        <v>3</v>
      </c>
      <c r="W661" s="5">
        <v>124130.24000000001</v>
      </c>
      <c r="X661" s="5">
        <v>124130.24000000001</v>
      </c>
      <c r="Y661" s="5"/>
      <c r="Z661" s="7">
        <v>1</v>
      </c>
      <c r="AA661" t="s">
        <v>27839</v>
      </c>
      <c r="AB661" s="5">
        <v>124130.24000000001</v>
      </c>
      <c r="AC661" t="s">
        <v>800</v>
      </c>
      <c r="AD661" s="17">
        <v>42187</v>
      </c>
      <c r="AE661" s="17">
        <v>42550</v>
      </c>
      <c r="AF661" s="17">
        <v>42187</v>
      </c>
      <c r="AG661" s="17">
        <v>42613</v>
      </c>
      <c r="AH661" s="17">
        <v>42613</v>
      </c>
      <c r="AI661" s="17"/>
      <c r="AJ661" s="5"/>
      <c r="AK661" s="17">
        <v>42613</v>
      </c>
      <c r="AL661" t="s">
        <v>28341</v>
      </c>
      <c r="AM661" t="s">
        <v>631</v>
      </c>
      <c r="AN661" s="17">
        <v>42613</v>
      </c>
      <c r="AP661" t="s">
        <v>966</v>
      </c>
      <c r="AQ661" t="s">
        <v>970</v>
      </c>
      <c r="AR661" t="s">
        <v>28564</v>
      </c>
    </row>
    <row r="662" spans="2:44" ht="11" outlineLevel="1" x14ac:dyDescent="0.15">
      <c r="B662" t="s">
        <v>4787</v>
      </c>
      <c r="C662" t="s">
        <v>799</v>
      </c>
      <c r="D662" t="s">
        <v>799</v>
      </c>
      <c r="F662" t="s">
        <v>966</v>
      </c>
      <c r="H662" s="16">
        <v>1</v>
      </c>
      <c r="I662" t="s">
        <v>799</v>
      </c>
      <c r="J662" t="s">
        <v>4788</v>
      </c>
      <c r="K662" t="s">
        <v>4789</v>
      </c>
      <c r="L662" t="s">
        <v>28091</v>
      </c>
      <c r="M662" t="s">
        <v>740</v>
      </c>
      <c r="N662" t="s">
        <v>795</v>
      </c>
      <c r="O662" t="s">
        <v>825</v>
      </c>
      <c r="P662" t="s">
        <v>806</v>
      </c>
      <c r="Q662" t="s">
        <v>10430</v>
      </c>
      <c r="R662" t="s">
        <v>531</v>
      </c>
      <c r="S662" t="s">
        <v>636</v>
      </c>
      <c r="T662" s="16">
        <v>1</v>
      </c>
      <c r="U662" s="16">
        <v>0</v>
      </c>
      <c r="V662" s="16">
        <v>4</v>
      </c>
      <c r="W662" s="5">
        <v>123135.36</v>
      </c>
      <c r="X662" s="5">
        <v>123135.36</v>
      </c>
      <c r="Y662" s="5"/>
      <c r="Z662" s="7">
        <v>1</v>
      </c>
      <c r="AA662" t="s">
        <v>27839</v>
      </c>
      <c r="AB662" s="5">
        <v>123135.36</v>
      </c>
      <c r="AC662" t="s">
        <v>800</v>
      </c>
      <c r="AD662" s="17">
        <v>45449</v>
      </c>
      <c r="AE662" s="17">
        <v>45643</v>
      </c>
      <c r="AF662" s="17">
        <v>45450</v>
      </c>
      <c r="AG662" s="17">
        <v>45629</v>
      </c>
      <c r="AH662" s="17">
        <v>45629</v>
      </c>
      <c r="AI662" s="17"/>
      <c r="AJ662" s="5"/>
      <c r="AK662" s="17">
        <v>45629</v>
      </c>
      <c r="AL662" t="s">
        <v>811</v>
      </c>
      <c r="AM662" t="s">
        <v>599</v>
      </c>
      <c r="AN662" s="17"/>
      <c r="AP662" t="s">
        <v>966</v>
      </c>
      <c r="AQ662" t="s">
        <v>970</v>
      </c>
      <c r="AR662" t="s">
        <v>28565</v>
      </c>
    </row>
    <row r="663" spans="2:44" ht="11" outlineLevel="1" x14ac:dyDescent="0.15">
      <c r="B663" t="s">
        <v>4794</v>
      </c>
      <c r="C663" t="s">
        <v>799</v>
      </c>
      <c r="D663" t="s">
        <v>799</v>
      </c>
      <c r="F663" t="s">
        <v>966</v>
      </c>
      <c r="H663" s="16">
        <v>1</v>
      </c>
      <c r="I663" t="s">
        <v>799</v>
      </c>
      <c r="J663" t="s">
        <v>644</v>
      </c>
      <c r="K663" t="s">
        <v>1926</v>
      </c>
      <c r="L663" t="s">
        <v>28202</v>
      </c>
      <c r="M663" t="s">
        <v>737</v>
      </c>
      <c r="N663" t="s">
        <v>803</v>
      </c>
      <c r="O663" t="s">
        <v>825</v>
      </c>
      <c r="P663" t="s">
        <v>802</v>
      </c>
      <c r="Q663" t="s">
        <v>10430</v>
      </c>
      <c r="R663" t="s">
        <v>531</v>
      </c>
      <c r="S663" t="s">
        <v>636</v>
      </c>
      <c r="T663" s="16">
        <v>1</v>
      </c>
      <c r="U663" s="16">
        <v>0</v>
      </c>
      <c r="V663" s="16">
        <v>1</v>
      </c>
      <c r="W663" s="5">
        <v>121826</v>
      </c>
      <c r="X663" s="5">
        <v>121826</v>
      </c>
      <c r="Y663" s="5"/>
      <c r="Z663" s="7">
        <v>1</v>
      </c>
      <c r="AA663" t="s">
        <v>27839</v>
      </c>
      <c r="AB663" s="5">
        <v>121826</v>
      </c>
      <c r="AC663" t="s">
        <v>800</v>
      </c>
      <c r="AD663" s="17">
        <v>42262</v>
      </c>
      <c r="AE663" s="17">
        <v>42262</v>
      </c>
      <c r="AF663" s="17">
        <v>42262</v>
      </c>
      <c r="AG663" s="17">
        <v>42398</v>
      </c>
      <c r="AH663" s="17">
        <v>42398</v>
      </c>
      <c r="AI663" s="17"/>
      <c r="AJ663" s="5"/>
      <c r="AK663" s="17">
        <v>42398</v>
      </c>
      <c r="AL663" t="s">
        <v>811</v>
      </c>
      <c r="AM663" t="s">
        <v>599</v>
      </c>
      <c r="AN663" s="17"/>
      <c r="AP663" t="s">
        <v>966</v>
      </c>
      <c r="AQ663" t="s">
        <v>970</v>
      </c>
      <c r="AR663" t="s">
        <v>28566</v>
      </c>
    </row>
    <row r="664" spans="2:44" ht="11" outlineLevel="1" x14ac:dyDescent="0.15">
      <c r="B664" t="s">
        <v>4797</v>
      </c>
      <c r="C664" t="s">
        <v>799</v>
      </c>
      <c r="D664" t="s">
        <v>799</v>
      </c>
      <c r="F664" t="s">
        <v>966</v>
      </c>
      <c r="H664" s="16">
        <v>1</v>
      </c>
      <c r="I664" t="s">
        <v>799</v>
      </c>
      <c r="J664" t="s">
        <v>4798</v>
      </c>
      <c r="K664" t="s">
        <v>4799</v>
      </c>
      <c r="L664" t="s">
        <v>27914</v>
      </c>
      <c r="M664" t="s">
        <v>750</v>
      </c>
      <c r="N664" t="s">
        <v>795</v>
      </c>
      <c r="O664" t="s">
        <v>825</v>
      </c>
      <c r="P664" t="s">
        <v>859</v>
      </c>
      <c r="Q664" t="s">
        <v>10430</v>
      </c>
      <c r="R664" t="s">
        <v>531</v>
      </c>
      <c r="S664" t="s">
        <v>636</v>
      </c>
      <c r="T664" s="16">
        <v>1</v>
      </c>
      <c r="U664" s="16">
        <v>0</v>
      </c>
      <c r="V664" s="16">
        <v>6</v>
      </c>
      <c r="W664" s="5">
        <v>121718</v>
      </c>
      <c r="X664" s="5">
        <v>121718</v>
      </c>
      <c r="Y664" s="5"/>
      <c r="Z664" s="7">
        <v>1</v>
      </c>
      <c r="AA664" t="s">
        <v>27839</v>
      </c>
      <c r="AB664" s="5">
        <v>121718</v>
      </c>
      <c r="AC664" t="s">
        <v>800</v>
      </c>
      <c r="AD664" s="17">
        <v>42542</v>
      </c>
      <c r="AE664" s="17">
        <v>42641</v>
      </c>
      <c r="AF664" s="17">
        <v>42538</v>
      </c>
      <c r="AG664" s="17">
        <v>42650</v>
      </c>
      <c r="AH664" s="17">
        <v>42650</v>
      </c>
      <c r="AI664" s="17"/>
      <c r="AJ664" s="5"/>
      <c r="AK664" s="17">
        <v>42650</v>
      </c>
      <c r="AL664" t="s">
        <v>811</v>
      </c>
      <c r="AM664" t="s">
        <v>599</v>
      </c>
      <c r="AN664" s="17"/>
      <c r="AP664" t="s">
        <v>966</v>
      </c>
      <c r="AQ664" t="s">
        <v>970</v>
      </c>
      <c r="AR664" t="s">
        <v>28567</v>
      </c>
    </row>
    <row r="665" spans="2:44" ht="11" outlineLevel="1" x14ac:dyDescent="0.15">
      <c r="B665" t="s">
        <v>4802</v>
      </c>
      <c r="C665" t="s">
        <v>799</v>
      </c>
      <c r="D665" t="s">
        <v>799</v>
      </c>
      <c r="F665" t="s">
        <v>966</v>
      </c>
      <c r="H665" s="16">
        <v>1</v>
      </c>
      <c r="I665" t="s">
        <v>799</v>
      </c>
      <c r="J665" t="s">
        <v>712</v>
      </c>
      <c r="K665" t="s">
        <v>2068</v>
      </c>
      <c r="L665" t="s">
        <v>27861</v>
      </c>
      <c r="M665" t="s">
        <v>748</v>
      </c>
      <c r="N665" t="s">
        <v>795</v>
      </c>
      <c r="O665" t="s">
        <v>826</v>
      </c>
      <c r="P665" t="s">
        <v>806</v>
      </c>
      <c r="Q665" t="s">
        <v>10430</v>
      </c>
      <c r="R665" t="s">
        <v>531</v>
      </c>
      <c r="S665" t="s">
        <v>636</v>
      </c>
      <c r="T665" s="16">
        <v>1</v>
      </c>
      <c r="U665" s="16">
        <v>0</v>
      </c>
      <c r="V665" s="16">
        <v>1</v>
      </c>
      <c r="W665" s="5">
        <v>121378</v>
      </c>
      <c r="X665" s="5">
        <v>121378</v>
      </c>
      <c r="Y665" s="5"/>
      <c r="Z665" s="7">
        <v>1</v>
      </c>
      <c r="AA665" t="s">
        <v>27839</v>
      </c>
      <c r="AB665" s="5">
        <v>121378</v>
      </c>
      <c r="AC665" t="s">
        <v>800</v>
      </c>
      <c r="AD665" s="17">
        <v>43942</v>
      </c>
      <c r="AE665" s="17">
        <v>43942</v>
      </c>
      <c r="AF665" s="17">
        <v>43942</v>
      </c>
      <c r="AG665" s="17">
        <v>43983</v>
      </c>
      <c r="AH665" s="17">
        <v>43983</v>
      </c>
      <c r="AI665" s="17"/>
      <c r="AJ665" s="5"/>
      <c r="AK665" s="17">
        <v>43983</v>
      </c>
      <c r="AL665" t="s">
        <v>811</v>
      </c>
      <c r="AM665" t="s">
        <v>599</v>
      </c>
      <c r="AN665" s="17"/>
      <c r="AP665" t="s">
        <v>966</v>
      </c>
      <c r="AQ665" t="s">
        <v>970</v>
      </c>
      <c r="AR665" t="s">
        <v>28568</v>
      </c>
    </row>
    <row r="666" spans="2:44" ht="11" outlineLevel="1" x14ac:dyDescent="0.15">
      <c r="B666" t="s">
        <v>4808</v>
      </c>
      <c r="C666" t="s">
        <v>799</v>
      </c>
      <c r="D666" t="s">
        <v>799</v>
      </c>
      <c r="F666" t="s">
        <v>966</v>
      </c>
      <c r="H666" s="16">
        <v>1</v>
      </c>
      <c r="I666" t="s">
        <v>799</v>
      </c>
      <c r="J666" t="s">
        <v>603</v>
      </c>
      <c r="K666" t="s">
        <v>1299</v>
      </c>
      <c r="L666" t="s">
        <v>458</v>
      </c>
      <c r="M666" t="s">
        <v>739</v>
      </c>
      <c r="N666" t="s">
        <v>795</v>
      </c>
      <c r="O666" t="s">
        <v>804</v>
      </c>
      <c r="P666" t="s">
        <v>816</v>
      </c>
      <c r="Q666" t="s">
        <v>10430</v>
      </c>
      <c r="R666" t="s">
        <v>456</v>
      </c>
      <c r="S666" t="s">
        <v>598</v>
      </c>
      <c r="T666" s="16">
        <v>1</v>
      </c>
      <c r="U666" s="16">
        <v>0</v>
      </c>
      <c r="V666" s="16">
        <v>2</v>
      </c>
      <c r="W666" s="5">
        <v>121122</v>
      </c>
      <c r="X666" s="5">
        <v>121122</v>
      </c>
      <c r="Y666" s="5"/>
      <c r="Z666" s="7">
        <v>1</v>
      </c>
      <c r="AA666" t="s">
        <v>27839</v>
      </c>
      <c r="AB666" s="5">
        <v>121122</v>
      </c>
      <c r="AC666" t="s">
        <v>800</v>
      </c>
      <c r="AD666" s="17">
        <v>42429</v>
      </c>
      <c r="AE666" s="17">
        <v>42467</v>
      </c>
      <c r="AF666" s="17">
        <v>42429</v>
      </c>
      <c r="AG666" s="17">
        <v>42459</v>
      </c>
      <c r="AH666" s="17">
        <v>42459</v>
      </c>
      <c r="AI666" s="17"/>
      <c r="AJ666" s="5"/>
      <c r="AK666" s="17">
        <v>42459</v>
      </c>
      <c r="AL666" t="s">
        <v>811</v>
      </c>
      <c r="AM666" t="s">
        <v>599</v>
      </c>
      <c r="AN666" s="17"/>
      <c r="AP666" t="s">
        <v>966</v>
      </c>
      <c r="AQ666" t="s">
        <v>970</v>
      </c>
      <c r="AR666" t="s">
        <v>28569</v>
      </c>
    </row>
    <row r="667" spans="2:44" ht="11" outlineLevel="1" x14ac:dyDescent="0.15">
      <c r="B667" t="s">
        <v>4813</v>
      </c>
      <c r="C667" t="s">
        <v>799</v>
      </c>
      <c r="D667" t="s">
        <v>799</v>
      </c>
      <c r="F667" t="s">
        <v>966</v>
      </c>
      <c r="H667" s="16">
        <v>1</v>
      </c>
      <c r="I667" t="s">
        <v>799</v>
      </c>
      <c r="J667" t="s">
        <v>3126</v>
      </c>
      <c r="K667" t="s">
        <v>3127</v>
      </c>
      <c r="L667" t="s">
        <v>27841</v>
      </c>
      <c r="M667" t="s">
        <v>748</v>
      </c>
      <c r="N667" t="s">
        <v>795</v>
      </c>
      <c r="O667" t="s">
        <v>827</v>
      </c>
      <c r="P667" t="s">
        <v>806</v>
      </c>
      <c r="Q667" t="s">
        <v>10430</v>
      </c>
      <c r="R667" t="s">
        <v>531</v>
      </c>
      <c r="S667" t="s">
        <v>636</v>
      </c>
      <c r="T667" s="16">
        <v>1</v>
      </c>
      <c r="U667" s="16">
        <v>0</v>
      </c>
      <c r="V667" s="16">
        <v>2</v>
      </c>
      <c r="W667" s="5">
        <v>120842</v>
      </c>
      <c r="X667" s="5">
        <v>120842</v>
      </c>
      <c r="Y667" s="5"/>
      <c r="Z667" s="7">
        <v>1</v>
      </c>
      <c r="AA667" t="s">
        <v>27839</v>
      </c>
      <c r="AB667" s="5">
        <v>120842</v>
      </c>
      <c r="AC667" t="s">
        <v>800</v>
      </c>
      <c r="AD667" s="17">
        <v>45167</v>
      </c>
      <c r="AE667" s="17">
        <v>45194</v>
      </c>
      <c r="AF667" s="17">
        <v>45167</v>
      </c>
      <c r="AG667" s="17">
        <v>45898</v>
      </c>
      <c r="AH667" s="17">
        <v>45898</v>
      </c>
      <c r="AI667" s="17"/>
      <c r="AJ667" s="5"/>
      <c r="AK667" s="17">
        <v>45898</v>
      </c>
      <c r="AL667" t="s">
        <v>811</v>
      </c>
      <c r="AM667" t="s">
        <v>599</v>
      </c>
      <c r="AN667" s="17"/>
      <c r="AP667" t="s">
        <v>966</v>
      </c>
      <c r="AQ667" t="s">
        <v>970</v>
      </c>
      <c r="AR667" t="s">
        <v>28570</v>
      </c>
    </row>
    <row r="668" spans="2:44" ht="11" outlineLevel="1" x14ac:dyDescent="0.15">
      <c r="B668" t="s">
        <v>4816</v>
      </c>
      <c r="C668" t="s">
        <v>799</v>
      </c>
      <c r="D668" t="s">
        <v>799</v>
      </c>
      <c r="F668" t="s">
        <v>966</v>
      </c>
      <c r="H668" s="16">
        <v>1</v>
      </c>
      <c r="I668" t="s">
        <v>799</v>
      </c>
      <c r="J668" t="s">
        <v>3078</v>
      </c>
      <c r="K668" t="s">
        <v>3079</v>
      </c>
      <c r="L668" t="s">
        <v>28043</v>
      </c>
      <c r="M668" t="s">
        <v>750</v>
      </c>
      <c r="N668" t="s">
        <v>887</v>
      </c>
      <c r="O668" t="s">
        <v>804</v>
      </c>
      <c r="P668" t="s">
        <v>859</v>
      </c>
      <c r="Q668" t="s">
        <v>10430</v>
      </c>
      <c r="R668" t="s">
        <v>531</v>
      </c>
      <c r="S668" t="s">
        <v>636</v>
      </c>
      <c r="T668" s="16">
        <v>1</v>
      </c>
      <c r="U668" s="16">
        <v>0</v>
      </c>
      <c r="V668" s="16">
        <v>1</v>
      </c>
      <c r="W668" s="5">
        <v>120500</v>
      </c>
      <c r="X668" s="5">
        <v>120500</v>
      </c>
      <c r="Y668" s="5"/>
      <c r="Z668" s="7">
        <v>1</v>
      </c>
      <c r="AA668" t="s">
        <v>27839</v>
      </c>
      <c r="AB668" s="5">
        <v>120500</v>
      </c>
      <c r="AC668" t="s">
        <v>800</v>
      </c>
      <c r="AD668" s="17">
        <v>42263</v>
      </c>
      <c r="AE668" s="17">
        <v>42263</v>
      </c>
      <c r="AF668" s="17">
        <v>42263</v>
      </c>
      <c r="AG668" s="17">
        <v>42293</v>
      </c>
      <c r="AH668" s="17">
        <v>42293</v>
      </c>
      <c r="AI668" s="17"/>
      <c r="AJ668" s="5"/>
      <c r="AK668" s="17">
        <v>42293</v>
      </c>
      <c r="AL668" t="s">
        <v>811</v>
      </c>
      <c r="AM668" t="s">
        <v>599</v>
      </c>
      <c r="AN668" s="17"/>
      <c r="AP668" t="s">
        <v>966</v>
      </c>
      <c r="AQ668" t="s">
        <v>970</v>
      </c>
      <c r="AR668" t="s">
        <v>28571</v>
      </c>
    </row>
    <row r="669" spans="2:44" ht="11" outlineLevel="1" x14ac:dyDescent="0.15">
      <c r="B669" t="s">
        <v>4821</v>
      </c>
      <c r="C669" t="s">
        <v>799</v>
      </c>
      <c r="D669" t="s">
        <v>799</v>
      </c>
      <c r="F669" t="s">
        <v>966</v>
      </c>
      <c r="H669" s="16">
        <v>1</v>
      </c>
      <c r="I669" t="s">
        <v>799</v>
      </c>
      <c r="J669" t="s">
        <v>4822</v>
      </c>
      <c r="K669" t="s">
        <v>4823</v>
      </c>
      <c r="L669" t="s">
        <v>28019</v>
      </c>
      <c r="M669" t="s">
        <v>740</v>
      </c>
      <c r="N669" t="s">
        <v>795</v>
      </c>
      <c r="O669" t="s">
        <v>825</v>
      </c>
      <c r="P669" t="s">
        <v>806</v>
      </c>
      <c r="Q669" t="s">
        <v>10430</v>
      </c>
      <c r="R669" t="s">
        <v>531</v>
      </c>
      <c r="S669" t="s">
        <v>636</v>
      </c>
      <c r="T669" s="16">
        <v>1</v>
      </c>
      <c r="U669" s="16">
        <v>0</v>
      </c>
      <c r="V669" s="16">
        <v>1</v>
      </c>
      <c r="W669" s="5">
        <v>119998</v>
      </c>
      <c r="X669" s="5">
        <v>119998</v>
      </c>
      <c r="Y669" s="5"/>
      <c r="Z669" s="7">
        <v>1</v>
      </c>
      <c r="AA669" t="s">
        <v>27839</v>
      </c>
      <c r="AB669" s="5">
        <v>119998</v>
      </c>
      <c r="AC669" t="s">
        <v>800</v>
      </c>
      <c r="AD669" s="17">
        <v>43707</v>
      </c>
      <c r="AE669" s="17">
        <v>43707</v>
      </c>
      <c r="AF669" s="17">
        <v>43707</v>
      </c>
      <c r="AG669" s="17">
        <v>43767</v>
      </c>
      <c r="AH669" s="17">
        <v>43767</v>
      </c>
      <c r="AI669" s="17"/>
      <c r="AJ669" s="5"/>
      <c r="AK669" s="17">
        <v>43767</v>
      </c>
      <c r="AL669" t="s">
        <v>811</v>
      </c>
      <c r="AM669" t="s">
        <v>599</v>
      </c>
      <c r="AN669" s="17"/>
      <c r="AP669" t="s">
        <v>966</v>
      </c>
      <c r="AQ669" t="s">
        <v>970</v>
      </c>
      <c r="AR669" t="s">
        <v>28572</v>
      </c>
    </row>
    <row r="670" spans="2:44" ht="11" outlineLevel="1" x14ac:dyDescent="0.15">
      <c r="B670" t="s">
        <v>4826</v>
      </c>
      <c r="C670" t="s">
        <v>799</v>
      </c>
      <c r="D670" t="s">
        <v>799</v>
      </c>
      <c r="F670" t="s">
        <v>966</v>
      </c>
      <c r="H670" s="16">
        <v>1</v>
      </c>
      <c r="I670" t="s">
        <v>799</v>
      </c>
      <c r="J670" t="s">
        <v>2391</v>
      </c>
      <c r="K670" t="s">
        <v>2392</v>
      </c>
      <c r="L670" t="s">
        <v>27866</v>
      </c>
      <c r="M670" t="s">
        <v>748</v>
      </c>
      <c r="N670" t="s">
        <v>795</v>
      </c>
      <c r="O670" t="s">
        <v>804</v>
      </c>
      <c r="P670" t="s">
        <v>806</v>
      </c>
      <c r="Q670" t="s">
        <v>10430</v>
      </c>
      <c r="R670" t="s">
        <v>531</v>
      </c>
      <c r="S670" t="s">
        <v>636</v>
      </c>
      <c r="T670" s="16">
        <v>1</v>
      </c>
      <c r="U670" s="16">
        <v>0</v>
      </c>
      <c r="V670" s="16">
        <v>1</v>
      </c>
      <c r="W670" s="5">
        <v>119958</v>
      </c>
      <c r="X670" s="5">
        <v>119958</v>
      </c>
      <c r="Y670" s="5"/>
      <c r="Z670" s="7">
        <v>1</v>
      </c>
      <c r="AA670" t="s">
        <v>27839</v>
      </c>
      <c r="AB670" s="5">
        <v>119958</v>
      </c>
      <c r="AC670" t="s">
        <v>800</v>
      </c>
      <c r="AD670" s="17">
        <v>44978</v>
      </c>
      <c r="AE670" s="17">
        <v>44978</v>
      </c>
      <c r="AF670" s="17">
        <v>44978</v>
      </c>
      <c r="AG670" s="17">
        <v>45091</v>
      </c>
      <c r="AH670" s="17">
        <v>45091</v>
      </c>
      <c r="AI670" s="17"/>
      <c r="AJ670" s="5"/>
      <c r="AK670" s="17">
        <v>45091</v>
      </c>
      <c r="AL670" t="s">
        <v>811</v>
      </c>
      <c r="AM670" t="s">
        <v>599</v>
      </c>
      <c r="AN670" s="17"/>
      <c r="AP670" t="s">
        <v>966</v>
      </c>
      <c r="AQ670" t="s">
        <v>970</v>
      </c>
      <c r="AR670" t="s">
        <v>28573</v>
      </c>
    </row>
    <row r="671" spans="2:44" ht="11" outlineLevel="1" x14ac:dyDescent="0.15">
      <c r="B671" t="s">
        <v>4831</v>
      </c>
      <c r="C671" t="s">
        <v>799</v>
      </c>
      <c r="D671" t="s">
        <v>799</v>
      </c>
      <c r="F671" t="s">
        <v>966</v>
      </c>
      <c r="H671" s="16">
        <v>1</v>
      </c>
      <c r="I671" t="s">
        <v>799</v>
      </c>
      <c r="J671" t="s">
        <v>3627</v>
      </c>
      <c r="K671" t="s">
        <v>3628</v>
      </c>
      <c r="L671" t="s">
        <v>27866</v>
      </c>
      <c r="M671" t="s">
        <v>737</v>
      </c>
      <c r="N671" t="s">
        <v>803</v>
      </c>
      <c r="O671" t="s">
        <v>825</v>
      </c>
      <c r="P671" t="s">
        <v>802</v>
      </c>
      <c r="Q671" t="s">
        <v>10430</v>
      </c>
      <c r="R671" t="s">
        <v>531</v>
      </c>
      <c r="S671" t="s">
        <v>636</v>
      </c>
      <c r="T671" s="16">
        <v>1</v>
      </c>
      <c r="U671" s="16">
        <v>0</v>
      </c>
      <c r="V671" s="16">
        <v>1</v>
      </c>
      <c r="W671" s="5">
        <v>119012.85</v>
      </c>
      <c r="X671" s="5">
        <v>119012.85</v>
      </c>
      <c r="Y671" s="5"/>
      <c r="Z671" s="7">
        <v>1</v>
      </c>
      <c r="AA671" t="s">
        <v>27839</v>
      </c>
      <c r="AB671" s="5">
        <v>119012.85</v>
      </c>
      <c r="AC671" t="s">
        <v>800</v>
      </c>
      <c r="AD671" s="17">
        <v>42642</v>
      </c>
      <c r="AE671" s="17">
        <v>42642</v>
      </c>
      <c r="AF671" s="17">
        <v>42642</v>
      </c>
      <c r="AG671" s="17">
        <v>42824</v>
      </c>
      <c r="AH671" s="17">
        <v>42824</v>
      </c>
      <c r="AI671" s="17"/>
      <c r="AJ671" s="5"/>
      <c r="AK671" s="17">
        <v>42824</v>
      </c>
      <c r="AL671" t="s">
        <v>811</v>
      </c>
      <c r="AM671" t="s">
        <v>599</v>
      </c>
      <c r="AN671" s="17"/>
      <c r="AP671" t="s">
        <v>966</v>
      </c>
      <c r="AQ671" t="s">
        <v>970</v>
      </c>
      <c r="AR671" t="s">
        <v>28574</v>
      </c>
    </row>
    <row r="672" spans="2:44" ht="11" outlineLevel="1" x14ac:dyDescent="0.15">
      <c r="B672" t="s">
        <v>4834</v>
      </c>
      <c r="C672" t="s">
        <v>799</v>
      </c>
      <c r="D672" t="s">
        <v>799</v>
      </c>
      <c r="F672" t="s">
        <v>966</v>
      </c>
      <c r="H672" s="16">
        <v>1</v>
      </c>
      <c r="I672" t="s">
        <v>799</v>
      </c>
      <c r="J672" t="s">
        <v>4835</v>
      </c>
      <c r="K672" t="s">
        <v>4836</v>
      </c>
      <c r="L672" t="s">
        <v>27914</v>
      </c>
      <c r="M672" t="s">
        <v>738</v>
      </c>
      <c r="N672" t="s">
        <v>803</v>
      </c>
      <c r="O672" t="s">
        <v>825</v>
      </c>
      <c r="P672" t="s">
        <v>794</v>
      </c>
      <c r="Q672" t="s">
        <v>10430</v>
      </c>
      <c r="R672" t="s">
        <v>531</v>
      </c>
      <c r="S672" t="s">
        <v>636</v>
      </c>
      <c r="T672" s="16">
        <v>1</v>
      </c>
      <c r="U672" s="16">
        <v>0</v>
      </c>
      <c r="V672" s="16">
        <v>1</v>
      </c>
      <c r="W672" s="5">
        <v>119000</v>
      </c>
      <c r="X672" s="5">
        <v>119000</v>
      </c>
      <c r="Y672" s="5"/>
      <c r="Z672" s="7">
        <v>1</v>
      </c>
      <c r="AA672" t="s">
        <v>27839</v>
      </c>
      <c r="AB672" s="5">
        <v>119000</v>
      </c>
      <c r="AC672" t="s">
        <v>800</v>
      </c>
      <c r="AD672" s="17">
        <v>45084</v>
      </c>
      <c r="AE672" s="17">
        <v>45084</v>
      </c>
      <c r="AF672" s="17">
        <v>45084</v>
      </c>
      <c r="AG672" s="17">
        <v>45234</v>
      </c>
      <c r="AH672" s="17">
        <v>45234</v>
      </c>
      <c r="AI672" s="17"/>
      <c r="AJ672" s="5"/>
      <c r="AK672" s="17">
        <v>45234</v>
      </c>
      <c r="AL672" t="s">
        <v>811</v>
      </c>
      <c r="AM672" t="s">
        <v>599</v>
      </c>
      <c r="AN672" s="17"/>
      <c r="AP672" t="s">
        <v>966</v>
      </c>
      <c r="AQ672" t="s">
        <v>970</v>
      </c>
      <c r="AR672" t="s">
        <v>28575</v>
      </c>
    </row>
    <row r="673" spans="2:44" ht="11" outlineLevel="1" x14ac:dyDescent="0.15">
      <c r="B673" t="s">
        <v>4839</v>
      </c>
      <c r="C673" t="s">
        <v>799</v>
      </c>
      <c r="D673" t="s">
        <v>799</v>
      </c>
      <c r="F673" t="s">
        <v>966</v>
      </c>
      <c r="H673" s="16">
        <v>1</v>
      </c>
      <c r="I673" t="s">
        <v>799</v>
      </c>
      <c r="J673" t="s">
        <v>3738</v>
      </c>
      <c r="K673" t="s">
        <v>3739</v>
      </c>
      <c r="L673" t="s">
        <v>28214</v>
      </c>
      <c r="M673" t="s">
        <v>737</v>
      </c>
      <c r="N673" t="s">
        <v>803</v>
      </c>
      <c r="O673" t="s">
        <v>796</v>
      </c>
      <c r="P673" t="s">
        <v>802</v>
      </c>
      <c r="Q673" t="s">
        <v>10430</v>
      </c>
      <c r="R673" t="s">
        <v>531</v>
      </c>
      <c r="S673" t="s">
        <v>636</v>
      </c>
      <c r="T673" s="16">
        <v>1</v>
      </c>
      <c r="U673" s="16">
        <v>0</v>
      </c>
      <c r="V673" s="16">
        <v>2</v>
      </c>
      <c r="W673" s="5">
        <v>118850</v>
      </c>
      <c r="X673" s="5">
        <v>118850</v>
      </c>
      <c r="Y673" s="5"/>
      <c r="Z673" s="7">
        <v>1</v>
      </c>
      <c r="AA673" t="s">
        <v>27839</v>
      </c>
      <c r="AB673" s="5">
        <v>118850</v>
      </c>
      <c r="AC673" t="s">
        <v>800</v>
      </c>
      <c r="AD673" s="17">
        <v>44057</v>
      </c>
      <c r="AE673" s="17">
        <v>44097</v>
      </c>
      <c r="AF673" s="17">
        <v>44035</v>
      </c>
      <c r="AG673" s="17">
        <v>44286</v>
      </c>
      <c r="AH673" s="17">
        <v>44286</v>
      </c>
      <c r="AI673" s="17"/>
      <c r="AJ673" s="5"/>
      <c r="AK673" s="17">
        <v>44286</v>
      </c>
      <c r="AL673" t="s">
        <v>811</v>
      </c>
      <c r="AM673" t="s">
        <v>599</v>
      </c>
      <c r="AN673" s="17"/>
      <c r="AP673" t="s">
        <v>966</v>
      </c>
      <c r="AQ673" t="s">
        <v>970</v>
      </c>
      <c r="AR673" t="s">
        <v>28576</v>
      </c>
    </row>
    <row r="674" spans="2:44" ht="11" outlineLevel="1" x14ac:dyDescent="0.15">
      <c r="B674" t="s">
        <v>891</v>
      </c>
      <c r="C674" t="s">
        <v>27838</v>
      </c>
      <c r="D674" t="s">
        <v>854</v>
      </c>
      <c r="E674" t="s">
        <v>798</v>
      </c>
      <c r="F674" t="s">
        <v>966</v>
      </c>
      <c r="H674" s="16">
        <v>1</v>
      </c>
      <c r="I674" t="s">
        <v>799</v>
      </c>
      <c r="J674" t="s">
        <v>712</v>
      </c>
      <c r="K674" t="s">
        <v>2068</v>
      </c>
      <c r="L674" t="s">
        <v>27861</v>
      </c>
      <c r="M674" t="s">
        <v>748</v>
      </c>
      <c r="N674" t="s">
        <v>795</v>
      </c>
      <c r="O674" t="s">
        <v>826</v>
      </c>
      <c r="P674" t="s">
        <v>806</v>
      </c>
      <c r="Q674" t="s">
        <v>10430</v>
      </c>
      <c r="R674" t="s">
        <v>531</v>
      </c>
      <c r="S674" t="s">
        <v>636</v>
      </c>
      <c r="T674" s="16">
        <v>3</v>
      </c>
      <c r="U674" s="16">
        <v>2</v>
      </c>
      <c r="V674" s="16">
        <v>4</v>
      </c>
      <c r="W674" s="5">
        <v>118149.68</v>
      </c>
      <c r="X674" s="5">
        <v>118149.68</v>
      </c>
      <c r="Y674" s="5"/>
      <c r="Z674" s="7">
        <v>1</v>
      </c>
      <c r="AA674" t="s">
        <v>27839</v>
      </c>
      <c r="AB674" s="5">
        <v>118149.68</v>
      </c>
      <c r="AC674" t="s">
        <v>800</v>
      </c>
      <c r="AD674" s="17">
        <v>43969</v>
      </c>
      <c r="AE674" s="17">
        <v>45678</v>
      </c>
      <c r="AF674" s="17">
        <v>43973</v>
      </c>
      <c r="AG674" s="17">
        <v>46042</v>
      </c>
      <c r="AH674" s="17">
        <v>46042</v>
      </c>
      <c r="AI674" s="17"/>
      <c r="AJ674" s="5"/>
      <c r="AK674" s="17">
        <v>45794</v>
      </c>
      <c r="AL674" t="s">
        <v>855</v>
      </c>
      <c r="AM674" t="s">
        <v>666</v>
      </c>
      <c r="AN674" s="17">
        <v>46042</v>
      </c>
      <c r="AP674" t="s">
        <v>966</v>
      </c>
      <c r="AQ674" t="s">
        <v>970</v>
      </c>
      <c r="AR674" t="s">
        <v>28577</v>
      </c>
    </row>
    <row r="675" spans="2:44" ht="11" outlineLevel="1" x14ac:dyDescent="0.15">
      <c r="B675" t="s">
        <v>4848</v>
      </c>
      <c r="C675" t="s">
        <v>799</v>
      </c>
      <c r="D675" t="s">
        <v>799</v>
      </c>
      <c r="F675" t="s">
        <v>966</v>
      </c>
      <c r="H675" s="16">
        <v>1</v>
      </c>
      <c r="I675" t="s">
        <v>799</v>
      </c>
      <c r="J675" t="s">
        <v>2391</v>
      </c>
      <c r="K675" t="s">
        <v>2392</v>
      </c>
      <c r="L675" t="s">
        <v>27861</v>
      </c>
      <c r="M675" t="s">
        <v>738</v>
      </c>
      <c r="N675" t="s">
        <v>4849</v>
      </c>
      <c r="O675" t="s">
        <v>826</v>
      </c>
      <c r="P675" t="s">
        <v>794</v>
      </c>
      <c r="Q675" t="s">
        <v>10430</v>
      </c>
      <c r="R675" t="s">
        <v>531</v>
      </c>
      <c r="S675" t="s">
        <v>636</v>
      </c>
      <c r="T675" s="16">
        <v>1</v>
      </c>
      <c r="U675" s="16">
        <v>0</v>
      </c>
      <c r="V675" s="16">
        <v>1</v>
      </c>
      <c r="W675" s="5">
        <v>117900</v>
      </c>
      <c r="X675" s="5">
        <v>117900</v>
      </c>
      <c r="Y675" s="5"/>
      <c r="Z675" s="7">
        <v>1</v>
      </c>
      <c r="AA675" t="s">
        <v>27839</v>
      </c>
      <c r="AB675" s="5">
        <v>117900</v>
      </c>
      <c r="AC675" t="s">
        <v>800</v>
      </c>
      <c r="AD675" s="17">
        <v>45261</v>
      </c>
      <c r="AE675" s="17">
        <v>45261</v>
      </c>
      <c r="AF675" s="17">
        <v>45261</v>
      </c>
      <c r="AG675" s="17">
        <v>45444</v>
      </c>
      <c r="AH675" s="17">
        <v>45444</v>
      </c>
      <c r="AI675" s="17"/>
      <c r="AJ675" s="5"/>
      <c r="AK675" s="17">
        <v>45444</v>
      </c>
      <c r="AL675" t="s">
        <v>811</v>
      </c>
      <c r="AM675" t="s">
        <v>599</v>
      </c>
      <c r="AN675" s="17"/>
      <c r="AP675" t="s">
        <v>966</v>
      </c>
      <c r="AQ675" t="s">
        <v>970</v>
      </c>
      <c r="AR675" t="s">
        <v>28578</v>
      </c>
    </row>
    <row r="676" spans="2:44" ht="11" outlineLevel="1" x14ac:dyDescent="0.15">
      <c r="B676" t="s">
        <v>6040</v>
      </c>
      <c r="C676" t="s">
        <v>27838</v>
      </c>
      <c r="D676" t="s">
        <v>854</v>
      </c>
      <c r="E676" t="s">
        <v>798</v>
      </c>
      <c r="F676" t="s">
        <v>966</v>
      </c>
      <c r="H676" s="16">
        <v>1</v>
      </c>
      <c r="I676" t="s">
        <v>799</v>
      </c>
      <c r="J676" t="s">
        <v>6041</v>
      </c>
      <c r="K676" t="s">
        <v>6042</v>
      </c>
      <c r="L676" t="s">
        <v>28019</v>
      </c>
      <c r="M676" t="s">
        <v>3219</v>
      </c>
      <c r="N676" t="s">
        <v>795</v>
      </c>
      <c r="O676" t="s">
        <v>826</v>
      </c>
      <c r="P676" t="s">
        <v>806</v>
      </c>
      <c r="Q676" t="s">
        <v>10430</v>
      </c>
      <c r="R676" t="s">
        <v>531</v>
      </c>
      <c r="S676" t="s">
        <v>636</v>
      </c>
      <c r="T676" s="16">
        <v>3</v>
      </c>
      <c r="U676" s="16">
        <v>2</v>
      </c>
      <c r="V676" s="16">
        <v>5</v>
      </c>
      <c r="W676" s="5">
        <v>117840.3</v>
      </c>
      <c r="X676" s="5">
        <v>117840.3</v>
      </c>
      <c r="Y676" s="5"/>
      <c r="Z676" s="7">
        <v>1</v>
      </c>
      <c r="AA676" t="s">
        <v>27839</v>
      </c>
      <c r="AB676" s="5">
        <v>117840.3</v>
      </c>
      <c r="AC676" t="s">
        <v>800</v>
      </c>
      <c r="AD676" s="17">
        <v>44834</v>
      </c>
      <c r="AE676" s="17">
        <v>46062</v>
      </c>
      <c r="AF676" s="17">
        <v>44834</v>
      </c>
      <c r="AG676" s="17">
        <v>46659</v>
      </c>
      <c r="AH676" s="17">
        <v>46426</v>
      </c>
      <c r="AI676" s="17"/>
      <c r="AJ676" s="5"/>
      <c r="AK676" s="17">
        <v>46659</v>
      </c>
      <c r="AL676" t="s">
        <v>855</v>
      </c>
      <c r="AM676" t="s">
        <v>666</v>
      </c>
      <c r="AN676" s="17">
        <v>46426</v>
      </c>
      <c r="AP676" t="s">
        <v>966</v>
      </c>
      <c r="AQ676" t="s">
        <v>970</v>
      </c>
      <c r="AR676" t="s">
        <v>28579</v>
      </c>
    </row>
    <row r="677" spans="2:44" ht="11" outlineLevel="1" x14ac:dyDescent="0.15">
      <c r="B677" t="s">
        <v>5907</v>
      </c>
      <c r="C677" t="s">
        <v>27838</v>
      </c>
      <c r="D677" t="s">
        <v>1599</v>
      </c>
      <c r="E677" t="s">
        <v>807</v>
      </c>
      <c r="F677" t="s">
        <v>10430</v>
      </c>
      <c r="G677" t="s">
        <v>28472</v>
      </c>
      <c r="H677" s="16">
        <v>3</v>
      </c>
      <c r="I677" t="s">
        <v>815</v>
      </c>
      <c r="J677" t="s">
        <v>4431</v>
      </c>
      <c r="K677" t="s">
        <v>4432</v>
      </c>
      <c r="L677" t="s">
        <v>27972</v>
      </c>
      <c r="M677" t="s">
        <v>737</v>
      </c>
      <c r="N677" t="s">
        <v>803</v>
      </c>
      <c r="O677" t="s">
        <v>796</v>
      </c>
      <c r="P677" t="s">
        <v>802</v>
      </c>
      <c r="Q677" t="s">
        <v>10430</v>
      </c>
      <c r="R677" t="s">
        <v>456</v>
      </c>
      <c r="S677" t="s">
        <v>598</v>
      </c>
      <c r="T677" s="16">
        <v>2</v>
      </c>
      <c r="U677" s="16">
        <v>2</v>
      </c>
      <c r="V677" s="16">
        <v>4</v>
      </c>
      <c r="W677" s="5">
        <v>117760</v>
      </c>
      <c r="X677" s="5">
        <v>117760</v>
      </c>
      <c r="Y677" s="5"/>
      <c r="Z677" s="7">
        <v>1</v>
      </c>
      <c r="AA677" t="s">
        <v>27839</v>
      </c>
      <c r="AB677" s="5">
        <v>117760</v>
      </c>
      <c r="AC677" t="s">
        <v>800</v>
      </c>
      <c r="AD677" s="17">
        <v>42256</v>
      </c>
      <c r="AE677" s="17">
        <v>42661</v>
      </c>
      <c r="AF677" s="17">
        <v>42255</v>
      </c>
      <c r="AG677" s="17">
        <v>42664</v>
      </c>
      <c r="AH677" s="17">
        <v>42664</v>
      </c>
      <c r="AI677" s="17"/>
      <c r="AJ677" s="5"/>
      <c r="AK677" s="17">
        <v>42664</v>
      </c>
      <c r="AL677" t="s">
        <v>28341</v>
      </c>
      <c r="AM677" t="s">
        <v>631</v>
      </c>
      <c r="AN677" s="17">
        <v>42664</v>
      </c>
      <c r="AP677" t="s">
        <v>966</v>
      </c>
      <c r="AQ677" t="s">
        <v>970</v>
      </c>
      <c r="AR677" t="s">
        <v>28580</v>
      </c>
    </row>
    <row r="678" spans="2:44" ht="11" outlineLevel="1" x14ac:dyDescent="0.15">
      <c r="B678" t="s">
        <v>4853</v>
      </c>
      <c r="C678" t="s">
        <v>799</v>
      </c>
      <c r="D678" t="s">
        <v>799</v>
      </c>
      <c r="F678" t="s">
        <v>966</v>
      </c>
      <c r="H678" s="16">
        <v>1</v>
      </c>
      <c r="I678" t="s">
        <v>799</v>
      </c>
      <c r="J678" t="s">
        <v>4202</v>
      </c>
      <c r="K678" t="s">
        <v>4203</v>
      </c>
      <c r="L678" t="s">
        <v>28223</v>
      </c>
      <c r="M678" t="s">
        <v>748</v>
      </c>
      <c r="N678" t="s">
        <v>795</v>
      </c>
      <c r="O678" t="s">
        <v>825</v>
      </c>
      <c r="P678" t="s">
        <v>806</v>
      </c>
      <c r="Q678" t="s">
        <v>10430</v>
      </c>
      <c r="R678" t="s">
        <v>531</v>
      </c>
      <c r="S678" t="s">
        <v>636</v>
      </c>
      <c r="T678" s="16">
        <v>1</v>
      </c>
      <c r="U678" s="16">
        <v>0</v>
      </c>
      <c r="V678" s="16">
        <v>1</v>
      </c>
      <c r="W678" s="5">
        <v>117636.76</v>
      </c>
      <c r="X678" s="5">
        <v>117636.76</v>
      </c>
      <c r="Y678" s="5"/>
      <c r="Z678" s="7">
        <v>1</v>
      </c>
      <c r="AA678" t="s">
        <v>27839</v>
      </c>
      <c r="AB678" s="5">
        <v>117636.76</v>
      </c>
      <c r="AC678" t="s">
        <v>800</v>
      </c>
      <c r="AD678" s="17">
        <v>43734</v>
      </c>
      <c r="AE678" s="17">
        <v>43734</v>
      </c>
      <c r="AF678" s="17">
        <v>43734</v>
      </c>
      <c r="AG678" s="17">
        <v>43885</v>
      </c>
      <c r="AH678" s="17">
        <v>43885</v>
      </c>
      <c r="AI678" s="17"/>
      <c r="AJ678" s="5"/>
      <c r="AK678" s="17">
        <v>43885</v>
      </c>
      <c r="AL678" t="s">
        <v>811</v>
      </c>
      <c r="AM678" t="s">
        <v>599</v>
      </c>
      <c r="AN678" s="17"/>
      <c r="AP678" t="s">
        <v>966</v>
      </c>
      <c r="AQ678" t="s">
        <v>970</v>
      </c>
      <c r="AR678" t="s">
        <v>28581</v>
      </c>
    </row>
    <row r="679" spans="2:44" ht="11" outlineLevel="1" x14ac:dyDescent="0.15">
      <c r="B679" t="s">
        <v>4876</v>
      </c>
      <c r="C679" t="s">
        <v>799</v>
      </c>
      <c r="D679" t="s">
        <v>799</v>
      </c>
      <c r="F679" t="s">
        <v>966</v>
      </c>
      <c r="H679" s="16">
        <v>1</v>
      </c>
      <c r="I679" t="s">
        <v>799</v>
      </c>
      <c r="J679" t="s">
        <v>4877</v>
      </c>
      <c r="K679" t="s">
        <v>4878</v>
      </c>
      <c r="L679" t="s">
        <v>28214</v>
      </c>
      <c r="M679" t="s">
        <v>4879</v>
      </c>
      <c r="N679" t="s">
        <v>803</v>
      </c>
      <c r="O679" t="s">
        <v>825</v>
      </c>
      <c r="P679" t="s">
        <v>820</v>
      </c>
      <c r="Q679" t="s">
        <v>10430</v>
      </c>
      <c r="R679" t="s">
        <v>531</v>
      </c>
      <c r="S679" t="s">
        <v>636</v>
      </c>
      <c r="T679" s="16">
        <v>1</v>
      </c>
      <c r="U679" s="16">
        <v>0</v>
      </c>
      <c r="V679" s="16">
        <v>3</v>
      </c>
      <c r="W679" s="5">
        <v>114795</v>
      </c>
      <c r="X679" s="5">
        <v>114795</v>
      </c>
      <c r="Y679" s="5"/>
      <c r="Z679" s="7">
        <v>1</v>
      </c>
      <c r="AA679" t="s">
        <v>27839</v>
      </c>
      <c r="AB679" s="5">
        <v>114795</v>
      </c>
      <c r="AC679" t="s">
        <v>800</v>
      </c>
      <c r="AD679" s="17">
        <v>45432</v>
      </c>
      <c r="AE679" s="17">
        <v>45750</v>
      </c>
      <c r="AF679" s="17">
        <v>45432</v>
      </c>
      <c r="AG679" s="17">
        <v>45858</v>
      </c>
      <c r="AH679" s="17">
        <v>45858</v>
      </c>
      <c r="AI679" s="17"/>
      <c r="AJ679" s="5"/>
      <c r="AK679" s="17">
        <v>45858</v>
      </c>
      <c r="AL679" t="s">
        <v>811</v>
      </c>
      <c r="AM679" t="s">
        <v>599</v>
      </c>
      <c r="AN679" s="17"/>
      <c r="AP679" t="s">
        <v>966</v>
      </c>
      <c r="AQ679" t="s">
        <v>970</v>
      </c>
      <c r="AR679" t="s">
        <v>28582</v>
      </c>
    </row>
    <row r="680" spans="2:44" ht="11" outlineLevel="1" x14ac:dyDescent="0.15">
      <c r="B680" t="s">
        <v>4887</v>
      </c>
      <c r="C680" t="s">
        <v>799</v>
      </c>
      <c r="D680" t="s">
        <v>799</v>
      </c>
      <c r="F680" t="s">
        <v>966</v>
      </c>
      <c r="H680" s="16">
        <v>1</v>
      </c>
      <c r="I680" t="s">
        <v>799</v>
      </c>
      <c r="J680" t="s">
        <v>2172</v>
      </c>
      <c r="K680" t="s">
        <v>2173</v>
      </c>
      <c r="L680" t="s">
        <v>28077</v>
      </c>
      <c r="M680" t="s">
        <v>740</v>
      </c>
      <c r="N680" t="s">
        <v>795</v>
      </c>
      <c r="O680" t="s">
        <v>826</v>
      </c>
      <c r="P680" t="s">
        <v>806</v>
      </c>
      <c r="Q680" t="s">
        <v>10430</v>
      </c>
      <c r="R680" t="s">
        <v>531</v>
      </c>
      <c r="S680" t="s">
        <v>636</v>
      </c>
      <c r="T680" s="16">
        <v>1</v>
      </c>
      <c r="U680" s="16">
        <v>0</v>
      </c>
      <c r="V680" s="16">
        <v>6</v>
      </c>
      <c r="W680" s="5">
        <v>114745</v>
      </c>
      <c r="X680" s="5">
        <v>114745</v>
      </c>
      <c r="Y680" s="5"/>
      <c r="Z680" s="7">
        <v>1</v>
      </c>
      <c r="AA680" t="s">
        <v>27839</v>
      </c>
      <c r="AB680" s="5">
        <v>114745</v>
      </c>
      <c r="AC680" t="s">
        <v>800</v>
      </c>
      <c r="AD680" s="17">
        <v>42772</v>
      </c>
      <c r="AE680" s="17">
        <v>42892</v>
      </c>
      <c r="AF680" s="17">
        <v>42772</v>
      </c>
      <c r="AG680" s="17">
        <v>42856</v>
      </c>
      <c r="AH680" s="17">
        <v>42856</v>
      </c>
      <c r="AI680" s="17"/>
      <c r="AJ680" s="5"/>
      <c r="AK680" s="17">
        <v>42856</v>
      </c>
      <c r="AL680" t="s">
        <v>811</v>
      </c>
      <c r="AM680" t="s">
        <v>599</v>
      </c>
      <c r="AN680" s="17"/>
      <c r="AP680" t="s">
        <v>966</v>
      </c>
      <c r="AQ680" t="s">
        <v>970</v>
      </c>
      <c r="AR680" t="s">
        <v>28583</v>
      </c>
    </row>
    <row r="681" spans="2:44" ht="11" outlineLevel="1" x14ac:dyDescent="0.15">
      <c r="B681" t="s">
        <v>4890</v>
      </c>
      <c r="C681" t="s">
        <v>799</v>
      </c>
      <c r="D681" t="s">
        <v>799</v>
      </c>
      <c r="F681" t="s">
        <v>966</v>
      </c>
      <c r="H681" s="16">
        <v>1</v>
      </c>
      <c r="I681" t="s">
        <v>799</v>
      </c>
      <c r="J681" t="s">
        <v>4891</v>
      </c>
      <c r="K681" t="s">
        <v>4892</v>
      </c>
      <c r="L681" t="s">
        <v>27933</v>
      </c>
      <c r="M681" t="s">
        <v>750</v>
      </c>
      <c r="N681" t="s">
        <v>2535</v>
      </c>
      <c r="O681" t="s">
        <v>825</v>
      </c>
      <c r="P681" t="s">
        <v>859</v>
      </c>
      <c r="Q681" t="s">
        <v>10430</v>
      </c>
      <c r="R681" t="s">
        <v>531</v>
      </c>
      <c r="S681" t="s">
        <v>636</v>
      </c>
      <c r="T681" s="16">
        <v>1</v>
      </c>
      <c r="U681" s="16">
        <v>0</v>
      </c>
      <c r="V681" s="16">
        <v>2</v>
      </c>
      <c r="W681" s="5">
        <v>114693.16</v>
      </c>
      <c r="X681" s="5">
        <v>114693.16</v>
      </c>
      <c r="Y681" s="5"/>
      <c r="Z681" s="7">
        <v>1</v>
      </c>
      <c r="AA681" t="s">
        <v>27839</v>
      </c>
      <c r="AB681" s="5">
        <v>114693.16</v>
      </c>
      <c r="AC681" t="s">
        <v>800</v>
      </c>
      <c r="AD681" s="17">
        <v>43692</v>
      </c>
      <c r="AE681" s="17">
        <v>43733</v>
      </c>
      <c r="AF681" s="17">
        <v>43692</v>
      </c>
      <c r="AG681" s="17">
        <v>43805</v>
      </c>
      <c r="AH681" s="17">
        <v>43805</v>
      </c>
      <c r="AI681" s="17"/>
      <c r="AJ681" s="5"/>
      <c r="AK681" s="17">
        <v>43805</v>
      </c>
      <c r="AL681" t="s">
        <v>811</v>
      </c>
      <c r="AM681" t="s">
        <v>599</v>
      </c>
      <c r="AN681" s="17"/>
      <c r="AP681" t="s">
        <v>966</v>
      </c>
      <c r="AQ681" t="s">
        <v>970</v>
      </c>
      <c r="AR681" t="s">
        <v>28584</v>
      </c>
    </row>
    <row r="682" spans="2:44" ht="11" outlineLevel="1" x14ac:dyDescent="0.15">
      <c r="B682" t="s">
        <v>4900</v>
      </c>
      <c r="C682" t="s">
        <v>799</v>
      </c>
      <c r="D682" t="s">
        <v>799</v>
      </c>
      <c r="F682" t="s">
        <v>966</v>
      </c>
      <c r="H682" s="16">
        <v>1</v>
      </c>
      <c r="I682" t="s">
        <v>799</v>
      </c>
      <c r="J682" t="s">
        <v>3417</v>
      </c>
      <c r="K682" t="s">
        <v>3418</v>
      </c>
      <c r="L682" t="s">
        <v>27861</v>
      </c>
      <c r="M682" t="s">
        <v>4901</v>
      </c>
      <c r="N682" t="s">
        <v>795</v>
      </c>
      <c r="O682" t="s">
        <v>826</v>
      </c>
      <c r="P682" t="s">
        <v>806</v>
      </c>
      <c r="Q682" t="s">
        <v>10430</v>
      </c>
      <c r="R682" t="s">
        <v>531</v>
      </c>
      <c r="S682" t="s">
        <v>636</v>
      </c>
      <c r="T682" s="16">
        <v>1</v>
      </c>
      <c r="U682" s="16">
        <v>0</v>
      </c>
      <c r="V682" s="16">
        <v>4</v>
      </c>
      <c r="W682" s="5">
        <v>114365</v>
      </c>
      <c r="X682" s="5">
        <v>114365</v>
      </c>
      <c r="Y682" s="5"/>
      <c r="Z682" s="7">
        <v>1</v>
      </c>
      <c r="AA682" t="s">
        <v>27839</v>
      </c>
      <c r="AB682" s="5">
        <v>114365</v>
      </c>
      <c r="AC682" t="s">
        <v>800</v>
      </c>
      <c r="AD682" s="17">
        <v>45077</v>
      </c>
      <c r="AE682" s="17">
        <v>45610</v>
      </c>
      <c r="AF682" s="17">
        <v>45077</v>
      </c>
      <c r="AG682" s="17">
        <v>45625</v>
      </c>
      <c r="AH682" s="17">
        <v>45625</v>
      </c>
      <c r="AI682" s="17"/>
      <c r="AJ682" s="5"/>
      <c r="AK682" s="17">
        <v>45625</v>
      </c>
      <c r="AL682" t="s">
        <v>811</v>
      </c>
      <c r="AM682" t="s">
        <v>599</v>
      </c>
      <c r="AN682" s="17"/>
      <c r="AP682" t="s">
        <v>966</v>
      </c>
      <c r="AQ682" t="s">
        <v>970</v>
      </c>
      <c r="AR682" t="s">
        <v>28585</v>
      </c>
    </row>
    <row r="683" spans="2:44" ht="11" outlineLevel="1" x14ac:dyDescent="0.15">
      <c r="B683" t="s">
        <v>4916</v>
      </c>
      <c r="C683" t="s">
        <v>799</v>
      </c>
      <c r="D683" t="s">
        <v>799</v>
      </c>
      <c r="F683" t="s">
        <v>966</v>
      </c>
      <c r="H683" s="16">
        <v>1</v>
      </c>
      <c r="I683" t="s">
        <v>799</v>
      </c>
      <c r="J683" t="s">
        <v>2913</v>
      </c>
      <c r="K683" t="s">
        <v>2914</v>
      </c>
      <c r="L683" t="s">
        <v>28085</v>
      </c>
      <c r="M683" t="s">
        <v>740</v>
      </c>
      <c r="N683" t="s">
        <v>795</v>
      </c>
      <c r="O683" t="s">
        <v>825</v>
      </c>
      <c r="P683" t="s">
        <v>806</v>
      </c>
      <c r="Q683" t="s">
        <v>10430</v>
      </c>
      <c r="R683" t="s">
        <v>531</v>
      </c>
      <c r="S683" t="s">
        <v>636</v>
      </c>
      <c r="T683" s="16">
        <v>1</v>
      </c>
      <c r="U683" s="16">
        <v>0</v>
      </c>
      <c r="V683" s="16">
        <v>2</v>
      </c>
      <c r="W683" s="5">
        <v>112631.94</v>
      </c>
      <c r="X683" s="5">
        <v>112631.94</v>
      </c>
      <c r="Y683" s="5"/>
      <c r="Z683" s="7">
        <v>1</v>
      </c>
      <c r="AA683" t="s">
        <v>27839</v>
      </c>
      <c r="AB683" s="5">
        <v>112631.94</v>
      </c>
      <c r="AC683" t="s">
        <v>800</v>
      </c>
      <c r="AD683" s="17">
        <v>44077</v>
      </c>
      <c r="AE683" s="17">
        <v>44119</v>
      </c>
      <c r="AF683" s="17">
        <v>44077</v>
      </c>
      <c r="AG683" s="17">
        <v>44134</v>
      </c>
      <c r="AH683" s="17">
        <v>44134</v>
      </c>
      <c r="AI683" s="17"/>
      <c r="AJ683" s="5"/>
      <c r="AK683" s="17">
        <v>44134</v>
      </c>
      <c r="AL683" t="s">
        <v>811</v>
      </c>
      <c r="AM683" t="s">
        <v>599</v>
      </c>
      <c r="AN683" s="17"/>
      <c r="AP683" t="s">
        <v>966</v>
      </c>
      <c r="AQ683" t="s">
        <v>970</v>
      </c>
      <c r="AR683" t="s">
        <v>28586</v>
      </c>
    </row>
    <row r="684" spans="2:44" ht="11" outlineLevel="1" x14ac:dyDescent="0.15">
      <c r="B684" t="s">
        <v>4922</v>
      </c>
      <c r="C684" t="s">
        <v>799</v>
      </c>
      <c r="D684" t="s">
        <v>799</v>
      </c>
      <c r="F684" t="s">
        <v>966</v>
      </c>
      <c r="H684" s="16">
        <v>1</v>
      </c>
      <c r="I684" t="s">
        <v>799</v>
      </c>
      <c r="J684" t="s">
        <v>672</v>
      </c>
      <c r="K684" t="s">
        <v>1513</v>
      </c>
      <c r="L684" t="s">
        <v>27905</v>
      </c>
      <c r="M684" t="s">
        <v>750</v>
      </c>
      <c r="N684" t="s">
        <v>4923</v>
      </c>
      <c r="O684" t="s">
        <v>825</v>
      </c>
      <c r="P684" t="s">
        <v>859</v>
      </c>
      <c r="Q684" t="s">
        <v>10430</v>
      </c>
      <c r="R684" t="s">
        <v>531</v>
      </c>
      <c r="S684" t="s">
        <v>636</v>
      </c>
      <c r="T684" s="16">
        <v>1</v>
      </c>
      <c r="U684" s="16">
        <v>0</v>
      </c>
      <c r="V684" s="16">
        <v>3</v>
      </c>
      <c r="W684" s="5">
        <v>112491</v>
      </c>
      <c r="X684" s="5">
        <v>112491</v>
      </c>
      <c r="Y684" s="5"/>
      <c r="Z684" s="7">
        <v>1</v>
      </c>
      <c r="AA684" t="s">
        <v>27839</v>
      </c>
      <c r="AB684" s="5">
        <v>112491</v>
      </c>
      <c r="AC684" t="s">
        <v>800</v>
      </c>
      <c r="AD684" s="17">
        <v>45296</v>
      </c>
      <c r="AE684" s="17">
        <v>45793</v>
      </c>
      <c r="AF684" s="17">
        <v>45296</v>
      </c>
      <c r="AG684" s="17">
        <v>45961</v>
      </c>
      <c r="AH684" s="17">
        <v>45961</v>
      </c>
      <c r="AI684" s="17"/>
      <c r="AJ684" s="5"/>
      <c r="AK684" s="17">
        <v>45961</v>
      </c>
      <c r="AL684" t="s">
        <v>811</v>
      </c>
      <c r="AM684" t="s">
        <v>599</v>
      </c>
      <c r="AN684" s="17"/>
      <c r="AP684" t="s">
        <v>966</v>
      </c>
      <c r="AQ684" t="s">
        <v>970</v>
      </c>
      <c r="AR684" t="s">
        <v>28587</v>
      </c>
    </row>
    <row r="685" spans="2:44" ht="11" outlineLevel="1" x14ac:dyDescent="0.15">
      <c r="B685" t="s">
        <v>4929</v>
      </c>
      <c r="C685" t="s">
        <v>799</v>
      </c>
      <c r="D685" t="s">
        <v>799</v>
      </c>
      <c r="F685" t="s">
        <v>966</v>
      </c>
      <c r="H685" s="16">
        <v>1</v>
      </c>
      <c r="I685" t="s">
        <v>799</v>
      </c>
      <c r="J685" t="s">
        <v>4930</v>
      </c>
      <c r="K685" t="s">
        <v>4931</v>
      </c>
      <c r="L685" t="s">
        <v>27974</v>
      </c>
      <c r="M685" t="s">
        <v>740</v>
      </c>
      <c r="N685" t="s">
        <v>795</v>
      </c>
      <c r="O685" t="s">
        <v>826</v>
      </c>
      <c r="P685" t="s">
        <v>806</v>
      </c>
      <c r="Q685" t="s">
        <v>10430</v>
      </c>
      <c r="R685" t="s">
        <v>531</v>
      </c>
      <c r="S685" t="s">
        <v>636</v>
      </c>
      <c r="T685" s="16">
        <v>1</v>
      </c>
      <c r="U685" s="16">
        <v>0</v>
      </c>
      <c r="V685" s="16">
        <v>1</v>
      </c>
      <c r="W685" s="5">
        <v>112104.61</v>
      </c>
      <c r="X685" s="5">
        <v>112104.61</v>
      </c>
      <c r="Y685" s="5"/>
      <c r="Z685" s="7">
        <v>1</v>
      </c>
      <c r="AA685" t="s">
        <v>27839</v>
      </c>
      <c r="AB685" s="5">
        <v>112104.61</v>
      </c>
      <c r="AC685" t="s">
        <v>800</v>
      </c>
      <c r="AD685" s="17">
        <v>44596</v>
      </c>
      <c r="AE685" s="17">
        <v>44596</v>
      </c>
      <c r="AF685" s="17">
        <v>44596</v>
      </c>
      <c r="AG685" s="17">
        <v>44626</v>
      </c>
      <c r="AH685" s="17">
        <v>44626</v>
      </c>
      <c r="AI685" s="17"/>
      <c r="AJ685" s="5"/>
      <c r="AK685" s="17">
        <v>44626</v>
      </c>
      <c r="AL685" t="s">
        <v>811</v>
      </c>
      <c r="AM685" t="s">
        <v>599</v>
      </c>
      <c r="AN685" s="17"/>
      <c r="AP685" t="s">
        <v>966</v>
      </c>
      <c r="AQ685" t="s">
        <v>970</v>
      </c>
      <c r="AR685" t="s">
        <v>28588</v>
      </c>
    </row>
    <row r="686" spans="2:44" ht="11" outlineLevel="1" x14ac:dyDescent="0.15">
      <c r="B686" t="s">
        <v>4934</v>
      </c>
      <c r="C686" t="s">
        <v>799</v>
      </c>
      <c r="D686" t="s">
        <v>799</v>
      </c>
      <c r="F686" t="s">
        <v>966</v>
      </c>
      <c r="H686" s="16">
        <v>1</v>
      </c>
      <c r="I686" t="s">
        <v>799</v>
      </c>
      <c r="J686" t="s">
        <v>618</v>
      </c>
      <c r="K686" t="s">
        <v>2019</v>
      </c>
      <c r="L686" t="s">
        <v>28085</v>
      </c>
      <c r="M686" t="s">
        <v>740</v>
      </c>
      <c r="N686" t="s">
        <v>795</v>
      </c>
      <c r="O686" t="s">
        <v>825</v>
      </c>
      <c r="P686" t="s">
        <v>806</v>
      </c>
      <c r="Q686" t="s">
        <v>10430</v>
      </c>
      <c r="R686" t="s">
        <v>531</v>
      </c>
      <c r="S686" t="s">
        <v>636</v>
      </c>
      <c r="T686" s="16">
        <v>1</v>
      </c>
      <c r="U686" s="16">
        <v>0</v>
      </c>
      <c r="V686" s="16">
        <v>1</v>
      </c>
      <c r="W686" s="5">
        <v>112040.5</v>
      </c>
      <c r="X686" s="5">
        <v>112040.5</v>
      </c>
      <c r="Y686" s="5"/>
      <c r="Z686" s="7">
        <v>1</v>
      </c>
      <c r="AA686" t="s">
        <v>27839</v>
      </c>
      <c r="AB686" s="5">
        <v>112040.5</v>
      </c>
      <c r="AC686" t="s">
        <v>800</v>
      </c>
      <c r="AD686" s="17">
        <v>45140</v>
      </c>
      <c r="AE686" s="17">
        <v>45140</v>
      </c>
      <c r="AF686" s="17">
        <v>45140</v>
      </c>
      <c r="AG686" s="17">
        <v>45199</v>
      </c>
      <c r="AH686" s="17">
        <v>45199</v>
      </c>
      <c r="AI686" s="17"/>
      <c r="AJ686" s="5"/>
      <c r="AK686" s="17">
        <v>45199</v>
      </c>
      <c r="AL686" t="s">
        <v>811</v>
      </c>
      <c r="AM686" t="s">
        <v>599</v>
      </c>
      <c r="AN686" s="17"/>
      <c r="AP686" t="s">
        <v>966</v>
      </c>
      <c r="AQ686" t="s">
        <v>970</v>
      </c>
      <c r="AR686" t="s">
        <v>28589</v>
      </c>
    </row>
    <row r="687" spans="2:44" ht="11" outlineLevel="1" x14ac:dyDescent="0.15">
      <c r="B687" t="s">
        <v>4937</v>
      </c>
      <c r="C687" t="s">
        <v>799</v>
      </c>
      <c r="D687" t="s">
        <v>799</v>
      </c>
      <c r="F687" t="s">
        <v>966</v>
      </c>
      <c r="H687" s="16">
        <v>1</v>
      </c>
      <c r="I687" t="s">
        <v>799</v>
      </c>
      <c r="J687" t="s">
        <v>4179</v>
      </c>
      <c r="K687" t="s">
        <v>4180</v>
      </c>
      <c r="L687" t="s">
        <v>27866</v>
      </c>
      <c r="M687" t="s">
        <v>750</v>
      </c>
      <c r="N687" t="s">
        <v>795</v>
      </c>
      <c r="O687" t="s">
        <v>826</v>
      </c>
      <c r="P687" t="s">
        <v>859</v>
      </c>
      <c r="Q687" t="s">
        <v>10430</v>
      </c>
      <c r="R687" t="s">
        <v>531</v>
      </c>
      <c r="S687" t="s">
        <v>636</v>
      </c>
      <c r="T687" s="16">
        <v>1</v>
      </c>
      <c r="U687" s="16">
        <v>0</v>
      </c>
      <c r="V687" s="16">
        <v>1</v>
      </c>
      <c r="W687" s="5">
        <v>111677</v>
      </c>
      <c r="X687" s="5">
        <v>111677</v>
      </c>
      <c r="Y687" s="5"/>
      <c r="Z687" s="7">
        <v>1</v>
      </c>
      <c r="AA687" t="s">
        <v>27839</v>
      </c>
      <c r="AB687" s="5">
        <v>111677</v>
      </c>
      <c r="AC687" t="s">
        <v>800</v>
      </c>
      <c r="AD687" s="17">
        <v>44454</v>
      </c>
      <c r="AE687" s="17">
        <v>44454</v>
      </c>
      <c r="AF687" s="17">
        <v>44440</v>
      </c>
      <c r="AG687" s="17">
        <v>44545</v>
      </c>
      <c r="AH687" s="17">
        <v>44545</v>
      </c>
      <c r="AI687" s="17"/>
      <c r="AJ687" s="5"/>
      <c r="AK687" s="17">
        <v>44545</v>
      </c>
      <c r="AL687" t="s">
        <v>811</v>
      </c>
      <c r="AM687" t="s">
        <v>599</v>
      </c>
      <c r="AN687" s="17"/>
      <c r="AP687" t="s">
        <v>966</v>
      </c>
      <c r="AQ687" t="s">
        <v>970</v>
      </c>
      <c r="AR687" t="s">
        <v>28590</v>
      </c>
    </row>
    <row r="688" spans="2:44" ht="11" outlineLevel="1" x14ac:dyDescent="0.15">
      <c r="B688" t="s">
        <v>4943</v>
      </c>
      <c r="C688" t="s">
        <v>799</v>
      </c>
      <c r="D688" t="s">
        <v>799</v>
      </c>
      <c r="F688" t="s">
        <v>966</v>
      </c>
      <c r="H688" s="16">
        <v>1</v>
      </c>
      <c r="I688" t="s">
        <v>799</v>
      </c>
      <c r="J688" t="s">
        <v>4944</v>
      </c>
      <c r="K688" t="s">
        <v>4945</v>
      </c>
      <c r="L688" t="s">
        <v>28372</v>
      </c>
      <c r="M688" t="s">
        <v>748</v>
      </c>
      <c r="N688" t="s">
        <v>795</v>
      </c>
      <c r="O688" t="s">
        <v>825</v>
      </c>
      <c r="P688" t="s">
        <v>806</v>
      </c>
      <c r="Q688" t="s">
        <v>10430</v>
      </c>
      <c r="R688" t="s">
        <v>531</v>
      </c>
      <c r="S688" t="s">
        <v>636</v>
      </c>
      <c r="T688" s="16">
        <v>1</v>
      </c>
      <c r="U688" s="16">
        <v>0</v>
      </c>
      <c r="V688" s="16">
        <v>2</v>
      </c>
      <c r="W688" s="5">
        <v>110400</v>
      </c>
      <c r="X688" s="5">
        <v>110400</v>
      </c>
      <c r="Y688" s="5"/>
      <c r="Z688" s="7">
        <v>1</v>
      </c>
      <c r="AA688" t="s">
        <v>27839</v>
      </c>
      <c r="AB688" s="5">
        <v>110400</v>
      </c>
      <c r="AC688" t="s">
        <v>800</v>
      </c>
      <c r="AD688" s="17">
        <v>45436</v>
      </c>
      <c r="AE688" s="17">
        <v>45811</v>
      </c>
      <c r="AF688" s="17">
        <v>45436</v>
      </c>
      <c r="AG688" s="17">
        <v>46187</v>
      </c>
      <c r="AH688" s="17">
        <v>47283</v>
      </c>
      <c r="AI688" s="17"/>
      <c r="AJ688" s="5"/>
      <c r="AK688" s="17">
        <v>46187</v>
      </c>
      <c r="AL688" t="s">
        <v>811</v>
      </c>
      <c r="AM688" t="s">
        <v>599</v>
      </c>
      <c r="AN688" s="17"/>
      <c r="AP688" t="s">
        <v>966</v>
      </c>
      <c r="AQ688" t="s">
        <v>970</v>
      </c>
      <c r="AR688" t="s">
        <v>28591</v>
      </c>
    </row>
    <row r="689" spans="2:44" ht="11" outlineLevel="1" x14ac:dyDescent="0.15">
      <c r="B689" t="s">
        <v>4948</v>
      </c>
      <c r="C689" t="s">
        <v>799</v>
      </c>
      <c r="D689" t="s">
        <v>799</v>
      </c>
      <c r="F689" t="s">
        <v>966</v>
      </c>
      <c r="H689" s="16">
        <v>1</v>
      </c>
      <c r="I689" t="s">
        <v>799</v>
      </c>
      <c r="J689" t="s">
        <v>682</v>
      </c>
      <c r="K689" t="s">
        <v>1729</v>
      </c>
      <c r="L689" t="s">
        <v>28015</v>
      </c>
      <c r="M689" t="s">
        <v>740</v>
      </c>
      <c r="N689" t="s">
        <v>795</v>
      </c>
      <c r="O689" t="s">
        <v>825</v>
      </c>
      <c r="P689" t="s">
        <v>806</v>
      </c>
      <c r="Q689" t="s">
        <v>10430</v>
      </c>
      <c r="R689" t="s">
        <v>531</v>
      </c>
      <c r="S689" t="s">
        <v>636</v>
      </c>
      <c r="T689" s="16">
        <v>1</v>
      </c>
      <c r="U689" s="16">
        <v>0</v>
      </c>
      <c r="V689" s="16">
        <v>1</v>
      </c>
      <c r="W689" s="5">
        <v>110000</v>
      </c>
      <c r="X689" s="5">
        <v>110000</v>
      </c>
      <c r="Y689" s="5"/>
      <c r="Z689" s="7">
        <v>1</v>
      </c>
      <c r="AA689" t="s">
        <v>27839</v>
      </c>
      <c r="AB689" s="5">
        <v>110000</v>
      </c>
      <c r="AC689" t="s">
        <v>800</v>
      </c>
      <c r="AD689" s="17">
        <v>44812</v>
      </c>
      <c r="AE689" s="17">
        <v>44812</v>
      </c>
      <c r="AF689" s="17">
        <v>44812</v>
      </c>
      <c r="AG689" s="17">
        <v>44957</v>
      </c>
      <c r="AH689" s="17">
        <v>44957</v>
      </c>
      <c r="AI689" s="17"/>
      <c r="AJ689" s="5"/>
      <c r="AK689" s="17">
        <v>44957</v>
      </c>
      <c r="AL689" t="s">
        <v>811</v>
      </c>
      <c r="AM689" t="s">
        <v>599</v>
      </c>
      <c r="AN689" s="17"/>
      <c r="AP689" t="s">
        <v>966</v>
      </c>
      <c r="AQ689" t="s">
        <v>970</v>
      </c>
      <c r="AR689" t="s">
        <v>28592</v>
      </c>
    </row>
    <row r="690" spans="2:44" ht="11" outlineLevel="1" x14ac:dyDescent="0.15">
      <c r="B690" t="s">
        <v>4951</v>
      </c>
      <c r="C690" t="s">
        <v>799</v>
      </c>
      <c r="D690" t="s">
        <v>799</v>
      </c>
      <c r="F690" t="s">
        <v>966</v>
      </c>
      <c r="H690" s="16">
        <v>1</v>
      </c>
      <c r="I690" t="s">
        <v>799</v>
      </c>
      <c r="J690" t="s">
        <v>4952</v>
      </c>
      <c r="K690" t="s">
        <v>4953</v>
      </c>
      <c r="L690" t="s">
        <v>28077</v>
      </c>
      <c r="M690" t="s">
        <v>750</v>
      </c>
      <c r="N690" t="s">
        <v>887</v>
      </c>
      <c r="O690" t="s">
        <v>826</v>
      </c>
      <c r="P690" t="s">
        <v>859</v>
      </c>
      <c r="Q690" t="s">
        <v>10430</v>
      </c>
      <c r="R690" t="s">
        <v>531</v>
      </c>
      <c r="S690" t="s">
        <v>636</v>
      </c>
      <c r="T690" s="16">
        <v>1</v>
      </c>
      <c r="U690" s="16">
        <v>0</v>
      </c>
      <c r="V690" s="16">
        <v>1</v>
      </c>
      <c r="W690" s="5">
        <v>109835</v>
      </c>
      <c r="X690" s="5">
        <v>109835</v>
      </c>
      <c r="Y690" s="5"/>
      <c r="Z690" s="7">
        <v>1</v>
      </c>
      <c r="AA690" t="s">
        <v>27839</v>
      </c>
      <c r="AB690" s="5">
        <v>109835</v>
      </c>
      <c r="AC690" t="s">
        <v>800</v>
      </c>
      <c r="AD690" s="17">
        <v>43599</v>
      </c>
      <c r="AE690" s="17">
        <v>43599</v>
      </c>
      <c r="AF690" s="17">
        <v>43599</v>
      </c>
      <c r="AG690" s="17">
        <v>43647</v>
      </c>
      <c r="AH690" s="17">
        <v>43647</v>
      </c>
      <c r="AI690" s="17"/>
      <c r="AJ690" s="5"/>
      <c r="AK690" s="17">
        <v>43647</v>
      </c>
      <c r="AL690" t="s">
        <v>811</v>
      </c>
      <c r="AM690" t="s">
        <v>599</v>
      </c>
      <c r="AN690" s="17"/>
      <c r="AP690" t="s">
        <v>966</v>
      </c>
      <c r="AQ690" t="s">
        <v>970</v>
      </c>
      <c r="AR690" t="s">
        <v>28593</v>
      </c>
    </row>
    <row r="691" spans="2:44" ht="11" outlineLevel="1" x14ac:dyDescent="0.15">
      <c r="B691" t="s">
        <v>4957</v>
      </c>
      <c r="C691" t="s">
        <v>799</v>
      </c>
      <c r="D691" t="s">
        <v>799</v>
      </c>
      <c r="F691" t="s">
        <v>966</v>
      </c>
      <c r="H691" s="16">
        <v>1</v>
      </c>
      <c r="I691" t="s">
        <v>799</v>
      </c>
      <c r="J691" t="s">
        <v>2940</v>
      </c>
      <c r="K691" t="s">
        <v>2941</v>
      </c>
      <c r="L691" t="s">
        <v>27866</v>
      </c>
      <c r="M691" t="s">
        <v>750</v>
      </c>
      <c r="N691" t="s">
        <v>795</v>
      </c>
      <c r="O691" t="s">
        <v>825</v>
      </c>
      <c r="P691" t="s">
        <v>859</v>
      </c>
      <c r="Q691" t="s">
        <v>10430</v>
      </c>
      <c r="R691" t="s">
        <v>531</v>
      </c>
      <c r="S691" t="s">
        <v>636</v>
      </c>
      <c r="T691" s="16">
        <v>1</v>
      </c>
      <c r="U691" s="16">
        <v>0</v>
      </c>
      <c r="V691" s="16">
        <v>1</v>
      </c>
      <c r="W691" s="5">
        <v>109560</v>
      </c>
      <c r="X691" s="5">
        <v>109560</v>
      </c>
      <c r="Y691" s="5"/>
      <c r="Z691" s="7">
        <v>1</v>
      </c>
      <c r="AA691" t="s">
        <v>27839</v>
      </c>
      <c r="AB691" s="5">
        <v>109560</v>
      </c>
      <c r="AC691" t="s">
        <v>800</v>
      </c>
      <c r="AD691" s="17">
        <v>43369</v>
      </c>
      <c r="AE691" s="17">
        <v>43369</v>
      </c>
      <c r="AF691" s="17">
        <v>43368</v>
      </c>
      <c r="AG691" s="17">
        <v>43544</v>
      </c>
      <c r="AH691" s="17">
        <v>43544</v>
      </c>
      <c r="AI691" s="17"/>
      <c r="AJ691" s="5"/>
      <c r="AK691" s="17">
        <v>43544</v>
      </c>
      <c r="AL691" t="s">
        <v>811</v>
      </c>
      <c r="AM691" t="s">
        <v>599</v>
      </c>
      <c r="AN691" s="17"/>
      <c r="AP691" t="s">
        <v>966</v>
      </c>
      <c r="AQ691" t="s">
        <v>970</v>
      </c>
      <c r="AR691" t="s">
        <v>28594</v>
      </c>
    </row>
    <row r="692" spans="2:44" ht="11" outlineLevel="1" x14ac:dyDescent="0.15">
      <c r="B692" t="s">
        <v>4967</v>
      </c>
      <c r="C692" t="s">
        <v>799</v>
      </c>
      <c r="D692" t="s">
        <v>799</v>
      </c>
      <c r="F692" t="s">
        <v>966</v>
      </c>
      <c r="H692" s="16">
        <v>1</v>
      </c>
      <c r="I692" t="s">
        <v>799</v>
      </c>
      <c r="J692" t="s">
        <v>2558</v>
      </c>
      <c r="K692" t="s">
        <v>2559</v>
      </c>
      <c r="L692" t="s">
        <v>27861</v>
      </c>
      <c r="M692" t="s">
        <v>748</v>
      </c>
      <c r="N692" t="s">
        <v>795</v>
      </c>
      <c r="O692" t="s">
        <v>826</v>
      </c>
      <c r="P692" t="s">
        <v>806</v>
      </c>
      <c r="Q692" t="s">
        <v>10430</v>
      </c>
      <c r="R692" t="s">
        <v>531</v>
      </c>
      <c r="S692" t="s">
        <v>636</v>
      </c>
      <c r="T692" s="16">
        <v>1</v>
      </c>
      <c r="U692" s="16">
        <v>0</v>
      </c>
      <c r="V692" s="16">
        <v>4</v>
      </c>
      <c r="W692" s="5">
        <v>109458.05</v>
      </c>
      <c r="X692" s="5">
        <v>109458.05</v>
      </c>
      <c r="Y692" s="5"/>
      <c r="Z692" s="7">
        <v>1</v>
      </c>
      <c r="AA692" t="s">
        <v>27839</v>
      </c>
      <c r="AB692" s="5">
        <v>109458.05</v>
      </c>
      <c r="AC692" t="s">
        <v>800</v>
      </c>
      <c r="AD692" s="17">
        <v>43343</v>
      </c>
      <c r="AE692" s="17">
        <v>43657</v>
      </c>
      <c r="AF692" s="17">
        <v>43343</v>
      </c>
      <c r="AG692" s="17">
        <v>43383</v>
      </c>
      <c r="AH692" s="17">
        <v>43383</v>
      </c>
      <c r="AI692" s="17"/>
      <c r="AJ692" s="5"/>
      <c r="AK692" s="17">
        <v>43383</v>
      </c>
      <c r="AL692" t="s">
        <v>811</v>
      </c>
      <c r="AM692" t="s">
        <v>599</v>
      </c>
      <c r="AN692" s="17"/>
      <c r="AP692" t="s">
        <v>966</v>
      </c>
      <c r="AQ692" t="s">
        <v>970</v>
      </c>
      <c r="AR692" t="s">
        <v>28595</v>
      </c>
    </row>
    <row r="693" spans="2:44" ht="11" outlineLevel="1" x14ac:dyDescent="0.15">
      <c r="B693" t="s">
        <v>4979</v>
      </c>
      <c r="C693" t="s">
        <v>799</v>
      </c>
      <c r="D693" t="s">
        <v>799</v>
      </c>
      <c r="F693" t="s">
        <v>966</v>
      </c>
      <c r="H693" s="16">
        <v>1</v>
      </c>
      <c r="I693" t="s">
        <v>799</v>
      </c>
      <c r="J693" t="s">
        <v>4980</v>
      </c>
      <c r="K693" t="s">
        <v>4981</v>
      </c>
      <c r="L693" t="s">
        <v>27902</v>
      </c>
      <c r="M693" t="s">
        <v>738</v>
      </c>
      <c r="N693" t="s">
        <v>803</v>
      </c>
      <c r="O693" t="s">
        <v>825</v>
      </c>
      <c r="P693" t="s">
        <v>794</v>
      </c>
      <c r="Q693" t="s">
        <v>10430</v>
      </c>
      <c r="R693" t="s">
        <v>531</v>
      </c>
      <c r="S693" t="s">
        <v>636</v>
      </c>
      <c r="T693" s="16">
        <v>1</v>
      </c>
      <c r="U693" s="16">
        <v>0</v>
      </c>
      <c r="V693" s="16">
        <v>1</v>
      </c>
      <c r="W693" s="5">
        <v>109060</v>
      </c>
      <c r="X693" s="5">
        <v>109060</v>
      </c>
      <c r="Y693" s="5"/>
      <c r="Z693" s="7">
        <v>1</v>
      </c>
      <c r="AA693" t="s">
        <v>27839</v>
      </c>
      <c r="AB693" s="5">
        <v>109060</v>
      </c>
      <c r="AC693" t="s">
        <v>800</v>
      </c>
      <c r="AD693" s="17">
        <v>45233</v>
      </c>
      <c r="AE693" s="17">
        <v>45233</v>
      </c>
      <c r="AF693" s="17">
        <v>45233</v>
      </c>
      <c r="AG693" s="17">
        <v>45412</v>
      </c>
      <c r="AH693" s="17">
        <v>45412</v>
      </c>
      <c r="AI693" s="17"/>
      <c r="AJ693" s="5"/>
      <c r="AK693" s="17">
        <v>45412</v>
      </c>
      <c r="AL693" t="s">
        <v>811</v>
      </c>
      <c r="AM693" t="s">
        <v>599</v>
      </c>
      <c r="AN693" s="17"/>
      <c r="AP693" t="s">
        <v>966</v>
      </c>
      <c r="AQ693" t="s">
        <v>970</v>
      </c>
      <c r="AR693" t="s">
        <v>28596</v>
      </c>
    </row>
    <row r="694" spans="2:44" ht="11" outlineLevel="1" x14ac:dyDescent="0.15">
      <c r="B694" t="s">
        <v>4984</v>
      </c>
      <c r="C694" t="s">
        <v>799</v>
      </c>
      <c r="D694" t="s">
        <v>799</v>
      </c>
      <c r="F694" t="s">
        <v>966</v>
      </c>
      <c r="H694" s="16">
        <v>1</v>
      </c>
      <c r="I694" t="s">
        <v>799</v>
      </c>
      <c r="J694" t="s">
        <v>4985</v>
      </c>
      <c r="K694" t="s">
        <v>4986</v>
      </c>
      <c r="L694" t="s">
        <v>27952</v>
      </c>
      <c r="M694" t="s">
        <v>737</v>
      </c>
      <c r="N694" t="s">
        <v>803</v>
      </c>
      <c r="O694" t="s">
        <v>826</v>
      </c>
      <c r="P694" t="s">
        <v>802</v>
      </c>
      <c r="Q694" t="s">
        <v>10430</v>
      </c>
      <c r="R694" t="s">
        <v>531</v>
      </c>
      <c r="S694" t="s">
        <v>636</v>
      </c>
      <c r="T694" s="16">
        <v>1</v>
      </c>
      <c r="U694" s="16">
        <v>0</v>
      </c>
      <c r="V694" s="16">
        <v>1</v>
      </c>
      <c r="W694" s="5">
        <v>108542.1</v>
      </c>
      <c r="X694" s="5">
        <v>108542.1</v>
      </c>
      <c r="Y694" s="5"/>
      <c r="Z694" s="7">
        <v>1</v>
      </c>
      <c r="AA694" t="s">
        <v>27839</v>
      </c>
      <c r="AB694" s="5">
        <v>108542.1</v>
      </c>
      <c r="AC694" t="s">
        <v>800</v>
      </c>
      <c r="AD694" s="17">
        <v>45688</v>
      </c>
      <c r="AE694" s="17">
        <v>45688</v>
      </c>
      <c r="AF694" s="17">
        <v>45688</v>
      </c>
      <c r="AG694" s="17">
        <v>45730</v>
      </c>
      <c r="AH694" s="17">
        <v>45730</v>
      </c>
      <c r="AI694" s="17"/>
      <c r="AJ694" s="5"/>
      <c r="AK694" s="17">
        <v>45730</v>
      </c>
      <c r="AL694" t="s">
        <v>811</v>
      </c>
      <c r="AM694" t="s">
        <v>599</v>
      </c>
      <c r="AN694" s="17"/>
      <c r="AP694" t="s">
        <v>966</v>
      </c>
      <c r="AQ694" t="s">
        <v>970</v>
      </c>
      <c r="AR694" t="s">
        <v>28597</v>
      </c>
    </row>
    <row r="695" spans="2:44" ht="11" outlineLevel="1" x14ac:dyDescent="0.15">
      <c r="B695" t="s">
        <v>5001</v>
      </c>
      <c r="C695" t="s">
        <v>799</v>
      </c>
      <c r="D695" t="s">
        <v>799</v>
      </c>
      <c r="F695" t="s">
        <v>966</v>
      </c>
      <c r="H695" s="16">
        <v>1</v>
      </c>
      <c r="I695" t="s">
        <v>799</v>
      </c>
      <c r="J695" t="s">
        <v>5002</v>
      </c>
      <c r="K695" t="s">
        <v>5003</v>
      </c>
      <c r="L695" t="s">
        <v>27905</v>
      </c>
      <c r="M695" t="s">
        <v>2658</v>
      </c>
      <c r="N695" t="s">
        <v>803</v>
      </c>
      <c r="O695" t="s">
        <v>825</v>
      </c>
      <c r="P695" t="s">
        <v>820</v>
      </c>
      <c r="Q695" t="s">
        <v>10430</v>
      </c>
      <c r="R695" t="s">
        <v>531</v>
      </c>
      <c r="S695" t="s">
        <v>636</v>
      </c>
      <c r="T695" s="16">
        <v>1</v>
      </c>
      <c r="U695" s="16">
        <v>0</v>
      </c>
      <c r="V695" s="16">
        <v>1</v>
      </c>
      <c r="W695" s="5">
        <v>106488</v>
      </c>
      <c r="X695" s="5">
        <v>106488</v>
      </c>
      <c r="Y695" s="5"/>
      <c r="Z695" s="7">
        <v>1</v>
      </c>
      <c r="AA695" t="s">
        <v>27839</v>
      </c>
      <c r="AB695" s="5">
        <v>106488</v>
      </c>
      <c r="AC695" t="s">
        <v>800</v>
      </c>
      <c r="AD695" s="17">
        <v>44091</v>
      </c>
      <c r="AE695" s="17">
        <v>44091</v>
      </c>
      <c r="AF695" s="17">
        <v>44092</v>
      </c>
      <c r="AG695" s="17">
        <v>44236</v>
      </c>
      <c r="AH695" s="17">
        <v>44236</v>
      </c>
      <c r="AI695" s="17"/>
      <c r="AJ695" s="5"/>
      <c r="AK695" s="17">
        <v>44236</v>
      </c>
      <c r="AL695" t="s">
        <v>811</v>
      </c>
      <c r="AM695" t="s">
        <v>599</v>
      </c>
      <c r="AN695" s="17"/>
      <c r="AP695" t="s">
        <v>966</v>
      </c>
      <c r="AQ695" t="s">
        <v>970</v>
      </c>
      <c r="AR695" t="s">
        <v>28598</v>
      </c>
    </row>
    <row r="696" spans="2:44" ht="11" outlineLevel="1" x14ac:dyDescent="0.15">
      <c r="B696" t="s">
        <v>5006</v>
      </c>
      <c r="C696" t="s">
        <v>799</v>
      </c>
      <c r="D696" t="s">
        <v>799</v>
      </c>
      <c r="F696" t="s">
        <v>966</v>
      </c>
      <c r="H696" s="16">
        <v>1</v>
      </c>
      <c r="I696" t="s">
        <v>799</v>
      </c>
      <c r="J696" t="s">
        <v>4467</v>
      </c>
      <c r="K696" t="s">
        <v>4468</v>
      </c>
      <c r="L696" t="s">
        <v>28178</v>
      </c>
      <c r="M696" t="s">
        <v>2658</v>
      </c>
      <c r="N696" t="s">
        <v>803</v>
      </c>
      <c r="O696" t="s">
        <v>825</v>
      </c>
      <c r="P696" t="s">
        <v>820</v>
      </c>
      <c r="Q696" t="s">
        <v>10430</v>
      </c>
      <c r="R696" t="s">
        <v>645</v>
      </c>
      <c r="S696" t="s">
        <v>636</v>
      </c>
      <c r="T696" s="16">
        <v>1</v>
      </c>
      <c r="U696" s="16">
        <v>0</v>
      </c>
      <c r="V696" s="16">
        <v>1</v>
      </c>
      <c r="W696" s="5">
        <v>106404.28</v>
      </c>
      <c r="X696" s="5">
        <v>106404.28</v>
      </c>
      <c r="Y696" s="5"/>
      <c r="Z696" s="7">
        <v>1</v>
      </c>
      <c r="AA696" t="s">
        <v>27839</v>
      </c>
      <c r="AB696" s="5">
        <v>106404.28</v>
      </c>
      <c r="AC696" t="s">
        <v>800</v>
      </c>
      <c r="AD696" s="17">
        <v>45485</v>
      </c>
      <c r="AE696" s="17">
        <v>45485</v>
      </c>
      <c r="AF696" s="17">
        <v>45485</v>
      </c>
      <c r="AG696" s="17">
        <v>45571</v>
      </c>
      <c r="AH696" s="17">
        <v>45571</v>
      </c>
      <c r="AI696" s="17"/>
      <c r="AJ696" s="5"/>
      <c r="AK696" s="17">
        <v>45571</v>
      </c>
      <c r="AL696" t="s">
        <v>811</v>
      </c>
      <c r="AM696" t="s">
        <v>599</v>
      </c>
      <c r="AN696" s="17"/>
      <c r="AP696" t="s">
        <v>966</v>
      </c>
      <c r="AQ696" t="s">
        <v>970</v>
      </c>
      <c r="AR696" t="s">
        <v>28599</v>
      </c>
    </row>
    <row r="697" spans="2:44" ht="11" outlineLevel="1" x14ac:dyDescent="0.15">
      <c r="B697" t="s">
        <v>5009</v>
      </c>
      <c r="C697" t="s">
        <v>799</v>
      </c>
      <c r="D697" t="s">
        <v>799</v>
      </c>
      <c r="F697" t="s">
        <v>966</v>
      </c>
      <c r="H697" s="16">
        <v>1</v>
      </c>
      <c r="I697" t="s">
        <v>799</v>
      </c>
      <c r="J697" t="s">
        <v>5010</v>
      </c>
      <c r="K697" t="s">
        <v>5011</v>
      </c>
      <c r="L697" t="s">
        <v>28331</v>
      </c>
      <c r="M697" t="s">
        <v>750</v>
      </c>
      <c r="N697" t="s">
        <v>803</v>
      </c>
      <c r="O697" t="s">
        <v>825</v>
      </c>
      <c r="P697" t="s">
        <v>859</v>
      </c>
      <c r="Q697" t="s">
        <v>10430</v>
      </c>
      <c r="R697" t="s">
        <v>531</v>
      </c>
      <c r="S697" t="s">
        <v>636</v>
      </c>
      <c r="T697" s="16">
        <v>1</v>
      </c>
      <c r="U697" s="16">
        <v>0</v>
      </c>
      <c r="V697" s="16">
        <v>1</v>
      </c>
      <c r="W697" s="5">
        <v>106396.8</v>
      </c>
      <c r="X697" s="5">
        <v>106396.8</v>
      </c>
      <c r="Y697" s="5"/>
      <c r="Z697" s="7">
        <v>1</v>
      </c>
      <c r="AA697" t="s">
        <v>27839</v>
      </c>
      <c r="AB697" s="5">
        <v>106396.8</v>
      </c>
      <c r="AC697" t="s">
        <v>800</v>
      </c>
      <c r="AD697" s="17">
        <v>43738</v>
      </c>
      <c r="AE697" s="17">
        <v>43738</v>
      </c>
      <c r="AF697" s="17">
        <v>43738</v>
      </c>
      <c r="AG697" s="17">
        <v>43920</v>
      </c>
      <c r="AH697" s="17">
        <v>43920</v>
      </c>
      <c r="AI697" s="17"/>
      <c r="AJ697" s="5"/>
      <c r="AK697" s="17">
        <v>43920</v>
      </c>
      <c r="AL697" t="s">
        <v>811</v>
      </c>
      <c r="AM697" t="s">
        <v>599</v>
      </c>
      <c r="AN697" s="17"/>
      <c r="AP697" t="s">
        <v>966</v>
      </c>
      <c r="AQ697" t="s">
        <v>970</v>
      </c>
      <c r="AR697" t="s">
        <v>28600</v>
      </c>
    </row>
    <row r="698" spans="2:44" ht="11" outlineLevel="1" x14ac:dyDescent="0.15">
      <c r="B698" t="s">
        <v>5014</v>
      </c>
      <c r="C698" t="s">
        <v>799</v>
      </c>
      <c r="D698" t="s">
        <v>799</v>
      </c>
      <c r="F698" t="s">
        <v>966</v>
      </c>
      <c r="H698" s="16">
        <v>1</v>
      </c>
      <c r="I698" t="s">
        <v>799</v>
      </c>
      <c r="J698" t="s">
        <v>685</v>
      </c>
      <c r="K698" t="s">
        <v>2058</v>
      </c>
      <c r="L698" t="s">
        <v>27999</v>
      </c>
      <c r="M698" t="s">
        <v>748</v>
      </c>
      <c r="N698" t="s">
        <v>795</v>
      </c>
      <c r="O698" t="s">
        <v>825</v>
      </c>
      <c r="P698" t="s">
        <v>806</v>
      </c>
      <c r="Q698" t="s">
        <v>10430</v>
      </c>
      <c r="R698" t="s">
        <v>575</v>
      </c>
      <c r="S698" t="s">
        <v>629</v>
      </c>
      <c r="T698" s="16">
        <v>1</v>
      </c>
      <c r="U698" s="16">
        <v>0</v>
      </c>
      <c r="V698" s="16">
        <v>5</v>
      </c>
      <c r="W698" s="5">
        <v>106140</v>
      </c>
      <c r="X698" s="5">
        <v>106140</v>
      </c>
      <c r="Y698" s="5"/>
      <c r="Z698" s="7">
        <v>1</v>
      </c>
      <c r="AA698" t="s">
        <v>27839</v>
      </c>
      <c r="AB698" s="5">
        <v>106140</v>
      </c>
      <c r="AC698" t="s">
        <v>800</v>
      </c>
      <c r="AD698" s="17">
        <v>45460</v>
      </c>
      <c r="AE698" s="17">
        <v>45670</v>
      </c>
      <c r="AF698" s="17">
        <v>45460</v>
      </c>
      <c r="AG698" s="17">
        <v>45701</v>
      </c>
      <c r="AH698" s="17">
        <v>45701</v>
      </c>
      <c r="AI698" s="17"/>
      <c r="AJ698" s="5"/>
      <c r="AK698" s="17">
        <v>45701</v>
      </c>
      <c r="AL698" t="s">
        <v>811</v>
      </c>
      <c r="AM698" t="s">
        <v>599</v>
      </c>
      <c r="AN698" s="17"/>
      <c r="AP698" t="s">
        <v>966</v>
      </c>
      <c r="AQ698" t="s">
        <v>970</v>
      </c>
      <c r="AR698" t="s">
        <v>28601</v>
      </c>
    </row>
    <row r="699" spans="2:44" ht="11" outlineLevel="1" x14ac:dyDescent="0.15">
      <c r="B699" t="s">
        <v>5017</v>
      </c>
      <c r="C699" t="s">
        <v>799</v>
      </c>
      <c r="D699" t="s">
        <v>799</v>
      </c>
      <c r="F699" t="s">
        <v>966</v>
      </c>
      <c r="H699" s="16">
        <v>1</v>
      </c>
      <c r="I699" t="s">
        <v>799</v>
      </c>
      <c r="J699" t="s">
        <v>608</v>
      </c>
      <c r="K699" t="s">
        <v>1184</v>
      </c>
      <c r="L699" t="s">
        <v>27866</v>
      </c>
      <c r="M699" t="s">
        <v>757</v>
      </c>
      <c r="N699" t="s">
        <v>795</v>
      </c>
      <c r="O699" t="s">
        <v>825</v>
      </c>
      <c r="P699" t="s">
        <v>806</v>
      </c>
      <c r="Q699" t="s">
        <v>10430</v>
      </c>
      <c r="R699" t="s">
        <v>531</v>
      </c>
      <c r="S699" t="s">
        <v>636</v>
      </c>
      <c r="T699" s="16">
        <v>1</v>
      </c>
      <c r="U699" s="16">
        <v>0</v>
      </c>
      <c r="V699" s="16">
        <v>1</v>
      </c>
      <c r="W699" s="5">
        <v>105793</v>
      </c>
      <c r="X699" s="5">
        <v>105793</v>
      </c>
      <c r="Y699" s="5"/>
      <c r="Z699" s="7">
        <v>1</v>
      </c>
      <c r="AA699" t="s">
        <v>27839</v>
      </c>
      <c r="AB699" s="5">
        <v>105793</v>
      </c>
      <c r="AC699" t="s">
        <v>800</v>
      </c>
      <c r="AD699" s="17">
        <v>43307</v>
      </c>
      <c r="AE699" s="17">
        <v>43307</v>
      </c>
      <c r="AF699" s="17">
        <v>43300</v>
      </c>
      <c r="AG699" s="17">
        <v>43327</v>
      </c>
      <c r="AH699" s="17">
        <v>43327</v>
      </c>
      <c r="AI699" s="17"/>
      <c r="AJ699" s="5"/>
      <c r="AK699" s="17">
        <v>43327</v>
      </c>
      <c r="AL699" t="s">
        <v>811</v>
      </c>
      <c r="AM699" t="s">
        <v>599</v>
      </c>
      <c r="AN699" s="17"/>
      <c r="AP699" t="s">
        <v>966</v>
      </c>
      <c r="AQ699" t="s">
        <v>970</v>
      </c>
      <c r="AR699" t="s">
        <v>28602</v>
      </c>
    </row>
    <row r="700" spans="2:44" ht="11" outlineLevel="1" x14ac:dyDescent="0.15">
      <c r="B700" t="s">
        <v>5020</v>
      </c>
      <c r="C700" t="s">
        <v>799</v>
      </c>
      <c r="D700" t="s">
        <v>799</v>
      </c>
      <c r="F700" t="s">
        <v>966</v>
      </c>
      <c r="H700" s="16">
        <v>1</v>
      </c>
      <c r="I700" t="s">
        <v>799</v>
      </c>
      <c r="J700" t="s">
        <v>620</v>
      </c>
      <c r="K700" t="s">
        <v>2023</v>
      </c>
      <c r="L700" t="s">
        <v>27841</v>
      </c>
      <c r="M700" t="s">
        <v>748</v>
      </c>
      <c r="N700" t="s">
        <v>795</v>
      </c>
      <c r="O700" t="s">
        <v>825</v>
      </c>
      <c r="P700" t="s">
        <v>806</v>
      </c>
      <c r="Q700" t="s">
        <v>10430</v>
      </c>
      <c r="R700" t="s">
        <v>531</v>
      </c>
      <c r="S700" t="s">
        <v>636</v>
      </c>
      <c r="T700" s="16">
        <v>1</v>
      </c>
      <c r="U700" s="16">
        <v>0</v>
      </c>
      <c r="V700" s="16">
        <v>2</v>
      </c>
      <c r="W700" s="5">
        <v>105638</v>
      </c>
      <c r="X700" s="5">
        <v>105638</v>
      </c>
      <c r="Y700" s="5"/>
      <c r="Z700" s="7">
        <v>1</v>
      </c>
      <c r="AA700" t="s">
        <v>27839</v>
      </c>
      <c r="AB700" s="5">
        <v>105638</v>
      </c>
      <c r="AC700" t="s">
        <v>800</v>
      </c>
      <c r="AD700" s="17">
        <v>45792</v>
      </c>
      <c r="AE700" s="17">
        <v>45854</v>
      </c>
      <c r="AF700" s="17">
        <v>45796</v>
      </c>
      <c r="AG700" s="17">
        <v>45854</v>
      </c>
      <c r="AH700" s="17">
        <v>45854</v>
      </c>
      <c r="AI700" s="17"/>
      <c r="AJ700" s="5"/>
      <c r="AK700" s="17">
        <v>45854</v>
      </c>
      <c r="AL700" t="s">
        <v>811</v>
      </c>
      <c r="AM700" t="s">
        <v>599</v>
      </c>
      <c r="AN700" s="17"/>
      <c r="AP700" t="s">
        <v>966</v>
      </c>
      <c r="AQ700" t="s">
        <v>970</v>
      </c>
      <c r="AR700" t="s">
        <v>28603</v>
      </c>
    </row>
    <row r="701" spans="2:44" ht="11" outlineLevel="1" x14ac:dyDescent="0.15">
      <c r="B701" t="s">
        <v>5282</v>
      </c>
      <c r="C701" t="s">
        <v>27838</v>
      </c>
      <c r="D701" t="s">
        <v>1599</v>
      </c>
      <c r="E701" t="s">
        <v>807</v>
      </c>
      <c r="F701" t="s">
        <v>10430</v>
      </c>
      <c r="G701" t="s">
        <v>28604</v>
      </c>
      <c r="H701" s="16">
        <v>2</v>
      </c>
      <c r="I701" t="s">
        <v>809</v>
      </c>
      <c r="J701" t="s">
        <v>4190</v>
      </c>
      <c r="K701" t="s">
        <v>4191</v>
      </c>
      <c r="L701" t="s">
        <v>27972</v>
      </c>
      <c r="M701" t="s">
        <v>750</v>
      </c>
      <c r="N701" t="s">
        <v>2719</v>
      </c>
      <c r="O701" t="s">
        <v>796</v>
      </c>
      <c r="P701" t="s">
        <v>859</v>
      </c>
      <c r="Q701" t="s">
        <v>10430</v>
      </c>
      <c r="R701" t="s">
        <v>645</v>
      </c>
      <c r="S701" t="s">
        <v>636</v>
      </c>
      <c r="T701" s="16">
        <v>2</v>
      </c>
      <c r="U701" s="16">
        <v>2</v>
      </c>
      <c r="V701" s="16">
        <v>2</v>
      </c>
      <c r="W701" s="5">
        <v>105418.6</v>
      </c>
      <c r="X701" s="5">
        <v>105418.6</v>
      </c>
      <c r="Y701" s="5"/>
      <c r="Z701" s="7">
        <v>1</v>
      </c>
      <c r="AA701" t="s">
        <v>27839</v>
      </c>
      <c r="AB701" s="5">
        <v>105418.6</v>
      </c>
      <c r="AC701" t="s">
        <v>800</v>
      </c>
      <c r="AD701" s="17">
        <v>42899</v>
      </c>
      <c r="AE701" s="17">
        <v>44074</v>
      </c>
      <c r="AF701" s="17">
        <v>42899</v>
      </c>
      <c r="AG701" s="17">
        <v>44135</v>
      </c>
      <c r="AH701" s="17">
        <v>44135</v>
      </c>
      <c r="AI701" s="17"/>
      <c r="AJ701" s="5"/>
      <c r="AK701" s="17">
        <v>44135</v>
      </c>
      <c r="AL701" t="s">
        <v>28341</v>
      </c>
      <c r="AM701" t="s">
        <v>631</v>
      </c>
      <c r="AN701" s="17">
        <v>44135</v>
      </c>
      <c r="AP701" t="s">
        <v>966</v>
      </c>
      <c r="AQ701" t="s">
        <v>970</v>
      </c>
      <c r="AR701" t="s">
        <v>28605</v>
      </c>
    </row>
    <row r="702" spans="2:44" ht="11" outlineLevel="1" x14ac:dyDescent="0.15">
      <c r="B702" t="s">
        <v>5026</v>
      </c>
      <c r="C702" t="s">
        <v>799</v>
      </c>
      <c r="D702" t="s">
        <v>799</v>
      </c>
      <c r="F702" t="s">
        <v>966</v>
      </c>
      <c r="H702" s="16">
        <v>1</v>
      </c>
      <c r="I702" t="s">
        <v>799</v>
      </c>
      <c r="J702" t="s">
        <v>3627</v>
      </c>
      <c r="K702" t="s">
        <v>3628</v>
      </c>
      <c r="L702" t="s">
        <v>28444</v>
      </c>
      <c r="M702" t="s">
        <v>738</v>
      </c>
      <c r="N702" t="s">
        <v>803</v>
      </c>
      <c r="O702" t="s">
        <v>825</v>
      </c>
      <c r="P702" t="s">
        <v>794</v>
      </c>
      <c r="Q702" t="s">
        <v>10430</v>
      </c>
      <c r="R702" t="s">
        <v>531</v>
      </c>
      <c r="S702" t="s">
        <v>636</v>
      </c>
      <c r="T702" s="16">
        <v>1</v>
      </c>
      <c r="U702" s="16">
        <v>0</v>
      </c>
      <c r="V702" s="16">
        <v>1</v>
      </c>
      <c r="W702" s="5">
        <v>105088.2</v>
      </c>
      <c r="X702" s="5">
        <v>105088.2</v>
      </c>
      <c r="Y702" s="5"/>
      <c r="Z702" s="7">
        <v>1</v>
      </c>
      <c r="AA702" t="s">
        <v>27839</v>
      </c>
      <c r="AB702" s="5">
        <v>105088.2</v>
      </c>
      <c r="AC702" t="s">
        <v>800</v>
      </c>
      <c r="AD702" s="17">
        <v>45042</v>
      </c>
      <c r="AE702" s="17">
        <v>45042</v>
      </c>
      <c r="AF702" s="17">
        <v>45042</v>
      </c>
      <c r="AG702" s="17">
        <v>45407</v>
      </c>
      <c r="AH702" s="17">
        <v>45407</v>
      </c>
      <c r="AI702" s="17"/>
      <c r="AJ702" s="5"/>
      <c r="AK702" s="17">
        <v>45407</v>
      </c>
      <c r="AL702" t="s">
        <v>811</v>
      </c>
      <c r="AM702" t="s">
        <v>599</v>
      </c>
      <c r="AN702" s="17"/>
      <c r="AP702" t="s">
        <v>966</v>
      </c>
      <c r="AQ702" t="s">
        <v>970</v>
      </c>
      <c r="AR702" t="s">
        <v>28606</v>
      </c>
    </row>
    <row r="703" spans="2:44" ht="11" outlineLevel="1" x14ac:dyDescent="0.15">
      <c r="B703" t="s">
        <v>5032</v>
      </c>
      <c r="C703" t="s">
        <v>799</v>
      </c>
      <c r="D703" t="s">
        <v>799</v>
      </c>
      <c r="F703" t="s">
        <v>966</v>
      </c>
      <c r="H703" s="16">
        <v>1</v>
      </c>
      <c r="I703" t="s">
        <v>799</v>
      </c>
      <c r="J703" t="s">
        <v>2967</v>
      </c>
      <c r="K703" t="s">
        <v>2968</v>
      </c>
      <c r="L703" t="s">
        <v>28202</v>
      </c>
      <c r="M703" t="s">
        <v>737</v>
      </c>
      <c r="N703" t="s">
        <v>5033</v>
      </c>
      <c r="O703" t="s">
        <v>825</v>
      </c>
      <c r="P703" t="s">
        <v>802</v>
      </c>
      <c r="Q703" t="s">
        <v>10430</v>
      </c>
      <c r="R703" t="s">
        <v>531</v>
      </c>
      <c r="S703" t="s">
        <v>636</v>
      </c>
      <c r="T703" s="16">
        <v>1</v>
      </c>
      <c r="U703" s="16">
        <v>0</v>
      </c>
      <c r="V703" s="16">
        <v>2</v>
      </c>
      <c r="W703" s="5">
        <v>104950</v>
      </c>
      <c r="X703" s="5">
        <v>104950</v>
      </c>
      <c r="Y703" s="5"/>
      <c r="Z703" s="7">
        <v>1</v>
      </c>
      <c r="AA703" t="s">
        <v>27839</v>
      </c>
      <c r="AB703" s="5">
        <v>104950</v>
      </c>
      <c r="AC703" t="s">
        <v>800</v>
      </c>
      <c r="AD703" s="17">
        <v>43736</v>
      </c>
      <c r="AE703" s="17">
        <v>43922</v>
      </c>
      <c r="AF703" s="17">
        <v>43735</v>
      </c>
      <c r="AG703" s="17">
        <v>43952</v>
      </c>
      <c r="AH703" s="17">
        <v>43952</v>
      </c>
      <c r="AI703" s="17"/>
      <c r="AJ703" s="5"/>
      <c r="AK703" s="17">
        <v>43952</v>
      </c>
      <c r="AL703" t="s">
        <v>811</v>
      </c>
      <c r="AM703" t="s">
        <v>599</v>
      </c>
      <c r="AN703" s="17"/>
      <c r="AP703" t="s">
        <v>966</v>
      </c>
      <c r="AQ703" t="s">
        <v>970</v>
      </c>
      <c r="AR703" t="s">
        <v>28607</v>
      </c>
    </row>
    <row r="704" spans="2:44" ht="11" outlineLevel="1" x14ac:dyDescent="0.15">
      <c r="B704" t="s">
        <v>5040</v>
      </c>
      <c r="C704" t="s">
        <v>799</v>
      </c>
      <c r="D704" t="s">
        <v>799</v>
      </c>
      <c r="F704" t="s">
        <v>966</v>
      </c>
      <c r="H704" s="16">
        <v>1</v>
      </c>
      <c r="I704" t="s">
        <v>799</v>
      </c>
      <c r="J704" t="s">
        <v>5041</v>
      </c>
      <c r="K704" t="s">
        <v>5042</v>
      </c>
      <c r="L704" t="s">
        <v>27866</v>
      </c>
      <c r="M704" t="s">
        <v>740</v>
      </c>
      <c r="N704" t="s">
        <v>795</v>
      </c>
      <c r="O704" t="s">
        <v>804</v>
      </c>
      <c r="P704" t="s">
        <v>806</v>
      </c>
      <c r="Q704" t="s">
        <v>10430</v>
      </c>
      <c r="R704" t="s">
        <v>531</v>
      </c>
      <c r="S704" t="s">
        <v>636</v>
      </c>
      <c r="T704" s="16">
        <v>1</v>
      </c>
      <c r="U704" s="16">
        <v>0</v>
      </c>
      <c r="V704" s="16">
        <v>1</v>
      </c>
      <c r="W704" s="5">
        <v>104106</v>
      </c>
      <c r="X704" s="5">
        <v>104106</v>
      </c>
      <c r="Y704" s="5"/>
      <c r="Z704" s="7">
        <v>1</v>
      </c>
      <c r="AA704" t="s">
        <v>27839</v>
      </c>
      <c r="AB704" s="5">
        <v>104106</v>
      </c>
      <c r="AC704" t="s">
        <v>800</v>
      </c>
      <c r="AD704" s="17">
        <v>45166</v>
      </c>
      <c r="AE704" s="17">
        <v>45166</v>
      </c>
      <c r="AF704" s="17">
        <v>45148</v>
      </c>
      <c r="AG704" s="17">
        <v>45384</v>
      </c>
      <c r="AH704" s="17">
        <v>45384</v>
      </c>
      <c r="AI704" s="17"/>
      <c r="AJ704" s="5"/>
      <c r="AK704" s="17">
        <v>45384</v>
      </c>
      <c r="AL704" t="s">
        <v>811</v>
      </c>
      <c r="AM704" t="s">
        <v>599</v>
      </c>
      <c r="AN704" s="17"/>
      <c r="AP704" t="s">
        <v>966</v>
      </c>
      <c r="AQ704" t="s">
        <v>970</v>
      </c>
      <c r="AR704" t="s">
        <v>28608</v>
      </c>
    </row>
    <row r="705" spans="2:44" ht="11" outlineLevel="1" x14ac:dyDescent="0.15">
      <c r="B705" t="s">
        <v>5046</v>
      </c>
      <c r="C705" t="s">
        <v>799</v>
      </c>
      <c r="D705" t="s">
        <v>799</v>
      </c>
      <c r="F705" t="s">
        <v>966</v>
      </c>
      <c r="H705" s="16">
        <v>1</v>
      </c>
      <c r="I705" t="s">
        <v>799</v>
      </c>
      <c r="J705" t="s">
        <v>620</v>
      </c>
      <c r="K705" t="s">
        <v>2023</v>
      </c>
      <c r="L705" t="s">
        <v>27841</v>
      </c>
      <c r="M705" t="s">
        <v>4574</v>
      </c>
      <c r="N705" t="s">
        <v>795</v>
      </c>
      <c r="O705" t="s">
        <v>825</v>
      </c>
      <c r="P705" t="s">
        <v>806</v>
      </c>
      <c r="Q705" t="s">
        <v>10430</v>
      </c>
      <c r="R705" t="s">
        <v>531</v>
      </c>
      <c r="S705" t="s">
        <v>636</v>
      </c>
      <c r="T705" s="16">
        <v>1</v>
      </c>
      <c r="U705" s="16">
        <v>0</v>
      </c>
      <c r="V705" s="16">
        <v>4</v>
      </c>
      <c r="W705" s="5">
        <v>103680</v>
      </c>
      <c r="X705" s="5">
        <v>103680</v>
      </c>
      <c r="Y705" s="5"/>
      <c r="Z705" s="7">
        <v>1</v>
      </c>
      <c r="AA705" t="s">
        <v>27839</v>
      </c>
      <c r="AB705" s="5">
        <v>103680</v>
      </c>
      <c r="AC705" t="s">
        <v>800</v>
      </c>
      <c r="AD705" s="17">
        <v>44127</v>
      </c>
      <c r="AE705" s="17">
        <v>44510</v>
      </c>
      <c r="AF705" s="17">
        <v>44127</v>
      </c>
      <c r="AG705" s="17">
        <v>44363</v>
      </c>
      <c r="AH705" s="17">
        <v>44363</v>
      </c>
      <c r="AI705" s="17"/>
      <c r="AJ705" s="5"/>
      <c r="AK705" s="17">
        <v>44363</v>
      </c>
      <c r="AL705" t="s">
        <v>811</v>
      </c>
      <c r="AM705" t="s">
        <v>599</v>
      </c>
      <c r="AN705" s="17"/>
      <c r="AP705" t="s">
        <v>966</v>
      </c>
      <c r="AQ705" t="s">
        <v>970</v>
      </c>
      <c r="AR705" t="s">
        <v>28609</v>
      </c>
    </row>
    <row r="706" spans="2:44" ht="11" outlineLevel="1" x14ac:dyDescent="0.15">
      <c r="B706" t="s">
        <v>5049</v>
      </c>
      <c r="C706" t="s">
        <v>799</v>
      </c>
      <c r="D706" t="s">
        <v>799</v>
      </c>
      <c r="F706" t="s">
        <v>966</v>
      </c>
      <c r="H706" s="16">
        <v>1</v>
      </c>
      <c r="I706" t="s">
        <v>799</v>
      </c>
      <c r="J706" t="s">
        <v>623</v>
      </c>
      <c r="K706" t="s">
        <v>2397</v>
      </c>
      <c r="L706" t="s">
        <v>28610</v>
      </c>
      <c r="M706" t="s">
        <v>737</v>
      </c>
      <c r="N706" t="s">
        <v>803</v>
      </c>
      <c r="O706" t="s">
        <v>804</v>
      </c>
      <c r="P706" t="s">
        <v>802</v>
      </c>
      <c r="Q706" t="s">
        <v>10430</v>
      </c>
      <c r="R706" t="s">
        <v>456</v>
      </c>
      <c r="S706" t="s">
        <v>598</v>
      </c>
      <c r="T706" s="16">
        <v>1</v>
      </c>
      <c r="U706" s="16">
        <v>0</v>
      </c>
      <c r="V706" s="16">
        <v>3</v>
      </c>
      <c r="W706" s="5">
        <v>103489</v>
      </c>
      <c r="X706" s="5">
        <v>103489</v>
      </c>
      <c r="Y706" s="5"/>
      <c r="Z706" s="7">
        <v>1</v>
      </c>
      <c r="AA706" t="s">
        <v>27839</v>
      </c>
      <c r="AB706" s="5">
        <v>103489</v>
      </c>
      <c r="AC706" t="s">
        <v>800</v>
      </c>
      <c r="AD706" s="17">
        <v>42503</v>
      </c>
      <c r="AE706" s="17">
        <v>42573</v>
      </c>
      <c r="AF706" s="17">
        <v>42501</v>
      </c>
      <c r="AG706" s="17">
        <v>42643</v>
      </c>
      <c r="AH706" s="17">
        <v>42643</v>
      </c>
      <c r="AI706" s="17"/>
      <c r="AJ706" s="5"/>
      <c r="AK706" s="17">
        <v>42643</v>
      </c>
      <c r="AL706" t="s">
        <v>811</v>
      </c>
      <c r="AM706" t="s">
        <v>599</v>
      </c>
      <c r="AN706" s="17"/>
      <c r="AP706" t="s">
        <v>966</v>
      </c>
      <c r="AQ706" t="s">
        <v>970</v>
      </c>
      <c r="AR706" t="s">
        <v>28611</v>
      </c>
    </row>
    <row r="707" spans="2:44" ht="11" outlineLevel="1" x14ac:dyDescent="0.15">
      <c r="B707" t="s">
        <v>5054</v>
      </c>
      <c r="C707" t="s">
        <v>799</v>
      </c>
      <c r="D707" t="s">
        <v>799</v>
      </c>
      <c r="F707" t="s">
        <v>966</v>
      </c>
      <c r="H707" s="16">
        <v>1</v>
      </c>
      <c r="I707" t="s">
        <v>799</v>
      </c>
      <c r="J707" t="s">
        <v>5055</v>
      </c>
      <c r="K707" t="s">
        <v>5056</v>
      </c>
      <c r="L707" t="s">
        <v>28019</v>
      </c>
      <c r="M707" t="s">
        <v>750</v>
      </c>
      <c r="N707" t="s">
        <v>795</v>
      </c>
      <c r="O707" t="s">
        <v>825</v>
      </c>
      <c r="P707" t="s">
        <v>859</v>
      </c>
      <c r="Q707" t="s">
        <v>10430</v>
      </c>
      <c r="R707" t="s">
        <v>531</v>
      </c>
      <c r="S707" t="s">
        <v>636</v>
      </c>
      <c r="T707" s="16">
        <v>1</v>
      </c>
      <c r="U707" s="16">
        <v>0</v>
      </c>
      <c r="V707" s="16">
        <v>1</v>
      </c>
      <c r="W707" s="5">
        <v>103441.35</v>
      </c>
      <c r="X707" s="5">
        <v>103441.35</v>
      </c>
      <c r="Y707" s="5"/>
      <c r="Z707" s="7">
        <v>1</v>
      </c>
      <c r="AA707" t="s">
        <v>27839</v>
      </c>
      <c r="AB707" s="5">
        <v>103441.35</v>
      </c>
      <c r="AC707" t="s">
        <v>800</v>
      </c>
      <c r="AD707" s="17">
        <v>45197</v>
      </c>
      <c r="AE707" s="17">
        <v>45197</v>
      </c>
      <c r="AF707" s="17">
        <v>45197</v>
      </c>
      <c r="AG707" s="17">
        <v>45317</v>
      </c>
      <c r="AH707" s="17">
        <v>45317</v>
      </c>
      <c r="AI707" s="17"/>
      <c r="AJ707" s="5"/>
      <c r="AK707" s="17">
        <v>45317</v>
      </c>
      <c r="AL707" t="s">
        <v>811</v>
      </c>
      <c r="AM707" t="s">
        <v>599</v>
      </c>
      <c r="AN707" s="17"/>
      <c r="AP707" t="s">
        <v>966</v>
      </c>
      <c r="AQ707" t="s">
        <v>970</v>
      </c>
      <c r="AR707" t="s">
        <v>28612</v>
      </c>
    </row>
    <row r="708" spans="2:44" ht="11" outlineLevel="1" x14ac:dyDescent="0.15">
      <c r="B708" t="s">
        <v>5062</v>
      </c>
      <c r="C708" t="s">
        <v>799</v>
      </c>
      <c r="D708" t="s">
        <v>799</v>
      </c>
      <c r="F708" t="s">
        <v>966</v>
      </c>
      <c r="H708" s="16">
        <v>1</v>
      </c>
      <c r="I708" t="s">
        <v>799</v>
      </c>
      <c r="J708" t="s">
        <v>5063</v>
      </c>
      <c r="K708" t="s">
        <v>5064</v>
      </c>
      <c r="L708" t="s">
        <v>28091</v>
      </c>
      <c r="M708" t="s">
        <v>740</v>
      </c>
      <c r="N708" t="s">
        <v>795</v>
      </c>
      <c r="O708" t="s">
        <v>825</v>
      </c>
      <c r="P708" t="s">
        <v>806</v>
      </c>
      <c r="Q708" t="s">
        <v>10430</v>
      </c>
      <c r="R708" t="s">
        <v>531</v>
      </c>
      <c r="S708" t="s">
        <v>636</v>
      </c>
      <c r="T708" s="16">
        <v>1</v>
      </c>
      <c r="U708" s="16">
        <v>0</v>
      </c>
      <c r="V708" s="16">
        <v>4</v>
      </c>
      <c r="W708" s="5">
        <v>102972.06</v>
      </c>
      <c r="X708" s="5">
        <v>102972.06</v>
      </c>
      <c r="Y708" s="5"/>
      <c r="Z708" s="7">
        <v>1</v>
      </c>
      <c r="AA708" t="s">
        <v>27839</v>
      </c>
      <c r="AB708" s="5">
        <v>102972.06</v>
      </c>
      <c r="AC708" t="s">
        <v>800</v>
      </c>
      <c r="AD708" s="17">
        <v>45181</v>
      </c>
      <c r="AE708" s="17">
        <v>45344</v>
      </c>
      <c r="AF708" s="17">
        <v>45181</v>
      </c>
      <c r="AG708" s="17">
        <v>45378</v>
      </c>
      <c r="AH708" s="17">
        <v>45378</v>
      </c>
      <c r="AI708" s="17"/>
      <c r="AJ708" s="5"/>
      <c r="AK708" s="17">
        <v>45378</v>
      </c>
      <c r="AL708" t="s">
        <v>811</v>
      </c>
      <c r="AM708" t="s">
        <v>599</v>
      </c>
      <c r="AN708" s="17"/>
      <c r="AP708" t="s">
        <v>966</v>
      </c>
      <c r="AQ708" t="s">
        <v>970</v>
      </c>
      <c r="AR708" t="s">
        <v>28613</v>
      </c>
    </row>
    <row r="709" spans="2:44" ht="11" outlineLevel="1" x14ac:dyDescent="0.15">
      <c r="B709" t="s">
        <v>5070</v>
      </c>
      <c r="C709" t="s">
        <v>27838</v>
      </c>
      <c r="D709" t="s">
        <v>983</v>
      </c>
      <c r="E709" t="s">
        <v>798</v>
      </c>
      <c r="F709" t="s">
        <v>966</v>
      </c>
      <c r="H709" s="16">
        <v>1</v>
      </c>
      <c r="I709" t="s">
        <v>799</v>
      </c>
      <c r="J709" t="s">
        <v>3474</v>
      </c>
      <c r="K709" t="s">
        <v>3475</v>
      </c>
      <c r="L709" t="s">
        <v>28019</v>
      </c>
      <c r="M709" t="s">
        <v>740</v>
      </c>
      <c r="N709" t="s">
        <v>795</v>
      </c>
      <c r="O709" t="s">
        <v>818</v>
      </c>
      <c r="P709" t="s">
        <v>806</v>
      </c>
      <c r="Q709" t="s">
        <v>10430</v>
      </c>
      <c r="R709" t="s">
        <v>531</v>
      </c>
      <c r="S709" t="s">
        <v>636</v>
      </c>
      <c r="T709" s="16">
        <v>1</v>
      </c>
      <c r="U709" s="16">
        <v>1</v>
      </c>
      <c r="V709" s="16">
        <v>1</v>
      </c>
      <c r="W709" s="5">
        <v>101411.35</v>
      </c>
      <c r="X709" s="5">
        <v>-2788.41</v>
      </c>
      <c r="Y709" s="5"/>
      <c r="Z709" s="7">
        <v>-2.75E-2</v>
      </c>
      <c r="AA709" t="s">
        <v>27858</v>
      </c>
      <c r="AB709" s="5">
        <v>101411.35</v>
      </c>
      <c r="AC709" t="s">
        <v>810</v>
      </c>
      <c r="AD709" s="17">
        <v>42160</v>
      </c>
      <c r="AE709" s="17">
        <v>42160</v>
      </c>
      <c r="AF709" s="17">
        <v>41730</v>
      </c>
      <c r="AG709" s="17">
        <v>41910</v>
      </c>
      <c r="AH709" s="17">
        <v>41910</v>
      </c>
      <c r="AI709" s="17"/>
      <c r="AJ709" s="5"/>
      <c r="AK709" s="17">
        <v>41910</v>
      </c>
      <c r="AL709" t="s">
        <v>28341</v>
      </c>
      <c r="AM709" t="s">
        <v>631</v>
      </c>
      <c r="AN709" s="17">
        <v>41910</v>
      </c>
      <c r="AP709" t="s">
        <v>966</v>
      </c>
      <c r="AQ709" t="s">
        <v>970</v>
      </c>
      <c r="AR709" t="s">
        <v>28614</v>
      </c>
    </row>
    <row r="710" spans="2:44" ht="11" outlineLevel="1" x14ac:dyDescent="0.15">
      <c r="B710" t="s">
        <v>5079</v>
      </c>
      <c r="C710" t="s">
        <v>799</v>
      </c>
      <c r="D710" t="s">
        <v>799</v>
      </c>
      <c r="F710" t="s">
        <v>966</v>
      </c>
      <c r="H710" s="16">
        <v>1</v>
      </c>
      <c r="I710" t="s">
        <v>799</v>
      </c>
      <c r="J710" t="s">
        <v>2391</v>
      </c>
      <c r="K710" t="s">
        <v>2392</v>
      </c>
      <c r="L710" t="s">
        <v>27866</v>
      </c>
      <c r="M710" t="s">
        <v>746</v>
      </c>
      <c r="N710" t="s">
        <v>795</v>
      </c>
      <c r="O710" t="s">
        <v>826</v>
      </c>
      <c r="P710" t="s">
        <v>806</v>
      </c>
      <c r="Q710" t="s">
        <v>10430</v>
      </c>
      <c r="R710" t="s">
        <v>531</v>
      </c>
      <c r="S710" t="s">
        <v>636</v>
      </c>
      <c r="T710" s="16">
        <v>1</v>
      </c>
      <c r="U710" s="16">
        <v>0</v>
      </c>
      <c r="V710" s="16">
        <v>2</v>
      </c>
      <c r="W710" s="5">
        <v>100544.2</v>
      </c>
      <c r="X710" s="5">
        <v>100544.2</v>
      </c>
      <c r="Y710" s="5"/>
      <c r="Z710" s="7">
        <v>1</v>
      </c>
      <c r="AA710" t="s">
        <v>27839</v>
      </c>
      <c r="AB710" s="5">
        <v>100544.2</v>
      </c>
      <c r="AC710" t="s">
        <v>800</v>
      </c>
      <c r="AD710" s="17">
        <v>43210</v>
      </c>
      <c r="AE710" s="17">
        <v>43516</v>
      </c>
      <c r="AF710" s="17">
        <v>43210</v>
      </c>
      <c r="AG710" s="17">
        <v>43371</v>
      </c>
      <c r="AH710" s="17">
        <v>43371</v>
      </c>
      <c r="AI710" s="17"/>
      <c r="AJ710" s="5"/>
      <c r="AK710" s="17">
        <v>43371</v>
      </c>
      <c r="AL710" t="s">
        <v>811</v>
      </c>
      <c r="AM710" t="s">
        <v>599</v>
      </c>
      <c r="AN710" s="17"/>
      <c r="AP710" t="s">
        <v>966</v>
      </c>
      <c r="AQ710" t="s">
        <v>970</v>
      </c>
      <c r="AR710" t="s">
        <v>28615</v>
      </c>
    </row>
    <row r="711" spans="2:44" ht="11" outlineLevel="1" x14ac:dyDescent="0.15">
      <c r="B711" t="s">
        <v>5082</v>
      </c>
      <c r="C711" t="s">
        <v>799</v>
      </c>
      <c r="D711" t="s">
        <v>799</v>
      </c>
      <c r="F711" t="s">
        <v>966</v>
      </c>
      <c r="H711" s="16">
        <v>1</v>
      </c>
      <c r="I711" t="s">
        <v>799</v>
      </c>
      <c r="J711" t="s">
        <v>690</v>
      </c>
      <c r="K711" t="s">
        <v>1800</v>
      </c>
      <c r="L711" t="s">
        <v>27866</v>
      </c>
      <c r="M711" t="s">
        <v>750</v>
      </c>
      <c r="N711" t="s">
        <v>795</v>
      </c>
      <c r="O711" t="s">
        <v>826</v>
      </c>
      <c r="P711" t="s">
        <v>859</v>
      </c>
      <c r="Q711" t="s">
        <v>10430</v>
      </c>
      <c r="R711" t="s">
        <v>531</v>
      </c>
      <c r="S711" t="s">
        <v>636</v>
      </c>
      <c r="T711" s="16">
        <v>1</v>
      </c>
      <c r="U711" s="16">
        <v>0</v>
      </c>
      <c r="V711" s="16">
        <v>1</v>
      </c>
      <c r="W711" s="5">
        <v>100439.18</v>
      </c>
      <c r="X711" s="5">
        <v>100439.18</v>
      </c>
      <c r="Y711" s="5"/>
      <c r="Z711" s="7">
        <v>1</v>
      </c>
      <c r="AA711" t="s">
        <v>27839</v>
      </c>
      <c r="AB711" s="5">
        <v>100439.18</v>
      </c>
      <c r="AC711" t="s">
        <v>800</v>
      </c>
      <c r="AD711" s="17">
        <v>43992</v>
      </c>
      <c r="AE711" s="17">
        <v>43992</v>
      </c>
      <c r="AF711" s="17">
        <v>43991</v>
      </c>
      <c r="AG711" s="17">
        <v>44103</v>
      </c>
      <c r="AH711" s="17">
        <v>44103</v>
      </c>
      <c r="AI711" s="17"/>
      <c r="AJ711" s="5"/>
      <c r="AK711" s="17">
        <v>44103</v>
      </c>
      <c r="AL711" t="s">
        <v>811</v>
      </c>
      <c r="AM711" t="s">
        <v>599</v>
      </c>
      <c r="AN711" s="17"/>
      <c r="AP711" t="s">
        <v>966</v>
      </c>
      <c r="AQ711" t="s">
        <v>970</v>
      </c>
      <c r="AR711" t="s">
        <v>28616</v>
      </c>
    </row>
    <row r="712" spans="2:44" ht="11" outlineLevel="1" x14ac:dyDescent="0.15">
      <c r="B712" t="s">
        <v>5088</v>
      </c>
      <c r="C712" t="s">
        <v>799</v>
      </c>
      <c r="D712" t="s">
        <v>799</v>
      </c>
      <c r="F712" t="s">
        <v>966</v>
      </c>
      <c r="H712" s="16">
        <v>1</v>
      </c>
      <c r="I712" t="s">
        <v>799</v>
      </c>
      <c r="J712" t="s">
        <v>5089</v>
      </c>
      <c r="K712" t="s">
        <v>5090</v>
      </c>
      <c r="L712" t="s">
        <v>28085</v>
      </c>
      <c r="M712" t="s">
        <v>3219</v>
      </c>
      <c r="N712" t="s">
        <v>795</v>
      </c>
      <c r="O712" t="s">
        <v>825</v>
      </c>
      <c r="P712" t="s">
        <v>806</v>
      </c>
      <c r="Q712" t="s">
        <v>10430</v>
      </c>
      <c r="R712" t="s">
        <v>531</v>
      </c>
      <c r="S712" t="s">
        <v>636</v>
      </c>
      <c r="T712" s="16">
        <v>1</v>
      </c>
      <c r="U712" s="16">
        <v>0</v>
      </c>
      <c r="V712" s="16">
        <v>3</v>
      </c>
      <c r="W712" s="5">
        <v>99415</v>
      </c>
      <c r="X712" s="5">
        <v>99415</v>
      </c>
      <c r="Y712" s="5"/>
      <c r="Z712" s="7">
        <v>1</v>
      </c>
      <c r="AA712" t="s">
        <v>27839</v>
      </c>
      <c r="AB712" s="5">
        <v>99415</v>
      </c>
      <c r="AC712" t="s">
        <v>800</v>
      </c>
      <c r="AD712" s="17">
        <v>41911</v>
      </c>
      <c r="AE712" s="17">
        <v>42373</v>
      </c>
      <c r="AF712" s="17">
        <v>41911</v>
      </c>
      <c r="AG712" s="17">
        <v>42353</v>
      </c>
      <c r="AH712" s="17">
        <v>42353</v>
      </c>
      <c r="AI712" s="17"/>
      <c r="AJ712" s="5"/>
      <c r="AK712" s="17">
        <v>42353</v>
      </c>
      <c r="AL712" t="s">
        <v>811</v>
      </c>
      <c r="AM712" t="s">
        <v>599</v>
      </c>
      <c r="AN712" s="17"/>
      <c r="AP712" t="s">
        <v>966</v>
      </c>
      <c r="AQ712" t="s">
        <v>970</v>
      </c>
      <c r="AR712" t="s">
        <v>28617</v>
      </c>
    </row>
    <row r="713" spans="2:44" ht="11" outlineLevel="1" x14ac:dyDescent="0.15">
      <c r="B713" t="s">
        <v>5099</v>
      </c>
      <c r="C713" t="s">
        <v>799</v>
      </c>
      <c r="D713" t="s">
        <v>799</v>
      </c>
      <c r="F713" t="s">
        <v>966</v>
      </c>
      <c r="H713" s="16">
        <v>1</v>
      </c>
      <c r="I713" t="s">
        <v>799</v>
      </c>
      <c r="J713" t="s">
        <v>3434</v>
      </c>
      <c r="K713" t="s">
        <v>3435</v>
      </c>
      <c r="L713" t="s">
        <v>27848</v>
      </c>
      <c r="M713" t="s">
        <v>739</v>
      </c>
      <c r="N713" t="s">
        <v>795</v>
      </c>
      <c r="O713" t="s">
        <v>825</v>
      </c>
      <c r="P713" t="s">
        <v>816</v>
      </c>
      <c r="Q713" t="s">
        <v>10430</v>
      </c>
      <c r="R713" t="s">
        <v>456</v>
      </c>
      <c r="S713" t="s">
        <v>598</v>
      </c>
      <c r="T713" s="16">
        <v>1</v>
      </c>
      <c r="U713" s="16">
        <v>0</v>
      </c>
      <c r="V713" s="16">
        <v>4</v>
      </c>
      <c r="W713" s="5">
        <v>99092.49</v>
      </c>
      <c r="X713" s="5">
        <v>99092.49</v>
      </c>
      <c r="Y713" s="5"/>
      <c r="Z713" s="7">
        <v>1</v>
      </c>
      <c r="AA713" t="s">
        <v>27839</v>
      </c>
      <c r="AB713" s="5">
        <v>99092.49</v>
      </c>
      <c r="AC713" t="s">
        <v>800</v>
      </c>
      <c r="AD713" s="17">
        <v>42032</v>
      </c>
      <c r="AE713" s="17">
        <v>42069</v>
      </c>
      <c r="AF713" s="17">
        <v>42032</v>
      </c>
      <c r="AG713" s="17">
        <v>42055</v>
      </c>
      <c r="AH713" s="17">
        <v>42055</v>
      </c>
      <c r="AI713" s="17"/>
      <c r="AJ713" s="5"/>
      <c r="AK713" s="17">
        <v>42055</v>
      </c>
      <c r="AL713" t="s">
        <v>811</v>
      </c>
      <c r="AM713" t="s">
        <v>599</v>
      </c>
      <c r="AN713" s="17"/>
      <c r="AP713" t="s">
        <v>966</v>
      </c>
      <c r="AQ713" t="s">
        <v>970</v>
      </c>
      <c r="AR713" t="s">
        <v>28618</v>
      </c>
    </row>
    <row r="714" spans="2:44" ht="11" outlineLevel="1" x14ac:dyDescent="0.15">
      <c r="B714" t="s">
        <v>5102</v>
      </c>
      <c r="C714" t="s">
        <v>799</v>
      </c>
      <c r="D714" t="s">
        <v>799</v>
      </c>
      <c r="F714" t="s">
        <v>966</v>
      </c>
      <c r="H714" s="16">
        <v>1</v>
      </c>
      <c r="I714" t="s">
        <v>799</v>
      </c>
      <c r="J714" t="s">
        <v>5103</v>
      </c>
      <c r="K714" t="s">
        <v>5104</v>
      </c>
      <c r="L714" t="s">
        <v>28133</v>
      </c>
      <c r="M714" t="s">
        <v>737</v>
      </c>
      <c r="N714" t="s">
        <v>803</v>
      </c>
      <c r="O714" t="s">
        <v>825</v>
      </c>
      <c r="P714" t="s">
        <v>802</v>
      </c>
      <c r="Q714" t="s">
        <v>10430</v>
      </c>
      <c r="R714" t="s">
        <v>531</v>
      </c>
      <c r="S714" t="s">
        <v>636</v>
      </c>
      <c r="T714" s="16">
        <v>1</v>
      </c>
      <c r="U714" s="16">
        <v>0</v>
      </c>
      <c r="V714" s="16">
        <v>1</v>
      </c>
      <c r="W714" s="5">
        <v>99038</v>
      </c>
      <c r="X714" s="5">
        <v>99038</v>
      </c>
      <c r="Y714" s="5"/>
      <c r="Z714" s="7">
        <v>1</v>
      </c>
      <c r="AA714" t="s">
        <v>27839</v>
      </c>
      <c r="AB714" s="5">
        <v>99038</v>
      </c>
      <c r="AC714" t="s">
        <v>800</v>
      </c>
      <c r="AD714" s="17">
        <v>45917</v>
      </c>
      <c r="AE714" s="17">
        <v>45917</v>
      </c>
      <c r="AF714" s="17">
        <v>45917</v>
      </c>
      <c r="AG714" s="17">
        <v>46009</v>
      </c>
      <c r="AH714" s="17">
        <v>46009</v>
      </c>
      <c r="AI714" s="17"/>
      <c r="AJ714" s="5"/>
      <c r="AK714" s="17">
        <v>46009</v>
      </c>
      <c r="AL714" t="s">
        <v>811</v>
      </c>
      <c r="AM714" t="s">
        <v>599</v>
      </c>
      <c r="AN714" s="17"/>
      <c r="AP714" t="s">
        <v>966</v>
      </c>
      <c r="AQ714" t="s">
        <v>970</v>
      </c>
      <c r="AR714" t="s">
        <v>28619</v>
      </c>
    </row>
    <row r="715" spans="2:44" ht="11" outlineLevel="1" x14ac:dyDescent="0.15">
      <c r="B715" t="s">
        <v>5107</v>
      </c>
      <c r="C715" t="s">
        <v>799</v>
      </c>
      <c r="D715" t="s">
        <v>799</v>
      </c>
      <c r="F715" t="s">
        <v>966</v>
      </c>
      <c r="H715" s="16">
        <v>1</v>
      </c>
      <c r="I715" t="s">
        <v>799</v>
      </c>
      <c r="J715" t="s">
        <v>5108</v>
      </c>
      <c r="K715" t="s">
        <v>5109</v>
      </c>
      <c r="L715" t="s">
        <v>28346</v>
      </c>
      <c r="M715" t="s">
        <v>5110</v>
      </c>
      <c r="N715" t="s">
        <v>795</v>
      </c>
      <c r="O715" t="s">
        <v>825</v>
      </c>
      <c r="P715" t="s">
        <v>806</v>
      </c>
      <c r="Q715" t="s">
        <v>10430</v>
      </c>
      <c r="R715" t="s">
        <v>645</v>
      </c>
      <c r="S715" t="s">
        <v>636</v>
      </c>
      <c r="T715" s="16">
        <v>1</v>
      </c>
      <c r="U715" s="16">
        <v>0</v>
      </c>
      <c r="V715" s="16">
        <v>1</v>
      </c>
      <c r="W715" s="5">
        <v>99000</v>
      </c>
      <c r="X715" s="5">
        <v>99000</v>
      </c>
      <c r="Y715" s="5"/>
      <c r="Z715" s="7">
        <v>1</v>
      </c>
      <c r="AA715" t="s">
        <v>27839</v>
      </c>
      <c r="AB715" s="5">
        <v>99000</v>
      </c>
      <c r="AC715" t="s">
        <v>800</v>
      </c>
      <c r="AD715" s="17">
        <v>45861</v>
      </c>
      <c r="AE715" s="17">
        <v>45861</v>
      </c>
      <c r="AF715" s="17">
        <v>45862</v>
      </c>
      <c r="AG715" s="17">
        <v>46289</v>
      </c>
      <c r="AH715" s="17">
        <v>46289</v>
      </c>
      <c r="AI715" s="17"/>
      <c r="AJ715" s="5"/>
      <c r="AK715" s="17">
        <v>46289</v>
      </c>
      <c r="AL715" t="s">
        <v>811</v>
      </c>
      <c r="AM715" t="s">
        <v>599</v>
      </c>
      <c r="AN715" s="17"/>
      <c r="AP715" t="s">
        <v>966</v>
      </c>
      <c r="AQ715" t="s">
        <v>970</v>
      </c>
      <c r="AR715" t="s">
        <v>28620</v>
      </c>
    </row>
    <row r="716" spans="2:44" ht="11" outlineLevel="1" x14ac:dyDescent="0.15">
      <c r="B716" t="s">
        <v>5117</v>
      </c>
      <c r="C716" t="s">
        <v>799</v>
      </c>
      <c r="D716" t="s">
        <v>799</v>
      </c>
      <c r="F716" t="s">
        <v>966</v>
      </c>
      <c r="H716" s="16">
        <v>1</v>
      </c>
      <c r="I716" t="s">
        <v>799</v>
      </c>
      <c r="J716" t="s">
        <v>618</v>
      </c>
      <c r="K716" t="s">
        <v>2019</v>
      </c>
      <c r="L716" t="s">
        <v>28085</v>
      </c>
      <c r="M716" t="s">
        <v>740</v>
      </c>
      <c r="N716" t="s">
        <v>795</v>
      </c>
      <c r="O716" t="s">
        <v>826</v>
      </c>
      <c r="P716" t="s">
        <v>806</v>
      </c>
      <c r="Q716" t="s">
        <v>10430</v>
      </c>
      <c r="R716" t="s">
        <v>531</v>
      </c>
      <c r="S716" t="s">
        <v>636</v>
      </c>
      <c r="T716" s="16">
        <v>1</v>
      </c>
      <c r="U716" s="16">
        <v>0</v>
      </c>
      <c r="V716" s="16">
        <v>1</v>
      </c>
      <c r="W716" s="5">
        <v>98954.77</v>
      </c>
      <c r="X716" s="5">
        <v>98954.77</v>
      </c>
      <c r="Y716" s="5"/>
      <c r="Z716" s="7">
        <v>1</v>
      </c>
      <c r="AA716" t="s">
        <v>27839</v>
      </c>
      <c r="AB716" s="5">
        <v>98954.77</v>
      </c>
      <c r="AC716" t="s">
        <v>800</v>
      </c>
      <c r="AD716" s="17">
        <v>46079</v>
      </c>
      <c r="AE716" s="17">
        <v>46079</v>
      </c>
      <c r="AF716" s="17">
        <v>46078</v>
      </c>
      <c r="AG716" s="17">
        <v>46108</v>
      </c>
      <c r="AH716" s="17">
        <v>46108</v>
      </c>
      <c r="AI716" s="17"/>
      <c r="AJ716" s="5"/>
      <c r="AK716" s="17">
        <v>46108</v>
      </c>
      <c r="AL716" t="s">
        <v>811</v>
      </c>
      <c r="AM716" t="s">
        <v>599</v>
      </c>
      <c r="AN716" s="17"/>
      <c r="AP716" t="s">
        <v>966</v>
      </c>
      <c r="AQ716" t="s">
        <v>970</v>
      </c>
      <c r="AR716" t="s">
        <v>28621</v>
      </c>
    </row>
    <row r="717" spans="2:44" ht="11" outlineLevel="1" x14ac:dyDescent="0.15">
      <c r="B717" t="s">
        <v>5312</v>
      </c>
      <c r="C717" t="s">
        <v>27838</v>
      </c>
      <c r="D717" t="s">
        <v>983</v>
      </c>
      <c r="E717" t="s">
        <v>807</v>
      </c>
      <c r="F717" t="s">
        <v>10430</v>
      </c>
      <c r="H717" s="16">
        <v>1</v>
      </c>
      <c r="I717" t="s">
        <v>799</v>
      </c>
      <c r="J717" t="s">
        <v>5313</v>
      </c>
      <c r="K717" t="s">
        <v>5314</v>
      </c>
      <c r="L717" t="s">
        <v>27848</v>
      </c>
      <c r="M717" t="s">
        <v>743</v>
      </c>
      <c r="N717" t="s">
        <v>795</v>
      </c>
      <c r="O717" t="s">
        <v>818</v>
      </c>
      <c r="P717" t="s">
        <v>821</v>
      </c>
      <c r="Q717" t="s">
        <v>10430</v>
      </c>
      <c r="R717" t="s">
        <v>456</v>
      </c>
      <c r="S717" t="s">
        <v>598</v>
      </c>
      <c r="T717" s="16">
        <v>3</v>
      </c>
      <c r="U717" s="16">
        <v>3</v>
      </c>
      <c r="V717" s="16">
        <v>8</v>
      </c>
      <c r="W717" s="5">
        <v>98940.4</v>
      </c>
      <c r="X717" s="5">
        <v>98940.4</v>
      </c>
      <c r="Y717" s="5"/>
      <c r="Z717" s="7">
        <v>1</v>
      </c>
      <c r="AA717" t="s">
        <v>27839</v>
      </c>
      <c r="AB717" s="5">
        <v>98940.4</v>
      </c>
      <c r="AC717" t="s">
        <v>800</v>
      </c>
      <c r="AD717" s="17">
        <v>42025</v>
      </c>
      <c r="AE717" s="17">
        <v>42548</v>
      </c>
      <c r="AF717" s="17">
        <v>42024</v>
      </c>
      <c r="AG717" s="17">
        <v>42430</v>
      </c>
      <c r="AH717" s="17">
        <v>42430</v>
      </c>
      <c r="AI717" s="17"/>
      <c r="AJ717" s="5"/>
      <c r="AK717" s="17">
        <v>42430</v>
      </c>
      <c r="AL717" t="s">
        <v>28341</v>
      </c>
      <c r="AM717" t="s">
        <v>631</v>
      </c>
      <c r="AN717" s="17">
        <v>42430</v>
      </c>
      <c r="AP717" t="s">
        <v>966</v>
      </c>
      <c r="AQ717" t="s">
        <v>970</v>
      </c>
      <c r="AR717" t="s">
        <v>28622</v>
      </c>
    </row>
    <row r="718" spans="2:44" ht="11" outlineLevel="1" x14ac:dyDescent="0.15">
      <c r="B718" t="s">
        <v>5120</v>
      </c>
      <c r="C718" t="s">
        <v>799</v>
      </c>
      <c r="D718" t="s">
        <v>799</v>
      </c>
      <c r="F718" t="s">
        <v>966</v>
      </c>
      <c r="H718" s="16">
        <v>1</v>
      </c>
      <c r="I718" t="s">
        <v>799</v>
      </c>
      <c r="J718" t="s">
        <v>2172</v>
      </c>
      <c r="K718" t="s">
        <v>2173</v>
      </c>
      <c r="L718" t="s">
        <v>28077</v>
      </c>
      <c r="M718" t="s">
        <v>740</v>
      </c>
      <c r="N718" t="s">
        <v>795</v>
      </c>
      <c r="O718" t="s">
        <v>825</v>
      </c>
      <c r="P718" t="s">
        <v>806</v>
      </c>
      <c r="Q718" t="s">
        <v>10430</v>
      </c>
      <c r="R718" t="s">
        <v>531</v>
      </c>
      <c r="S718" t="s">
        <v>636</v>
      </c>
      <c r="T718" s="16">
        <v>1</v>
      </c>
      <c r="U718" s="16">
        <v>0</v>
      </c>
      <c r="V718" s="16">
        <v>3</v>
      </c>
      <c r="W718" s="5">
        <v>98900</v>
      </c>
      <c r="X718" s="5">
        <v>98900</v>
      </c>
      <c r="Y718" s="5"/>
      <c r="Z718" s="7">
        <v>1</v>
      </c>
      <c r="AA718" t="s">
        <v>27839</v>
      </c>
      <c r="AB718" s="5">
        <v>98900</v>
      </c>
      <c r="AC718" t="s">
        <v>800</v>
      </c>
      <c r="AD718" s="17">
        <v>42061</v>
      </c>
      <c r="AE718" s="17">
        <v>42136</v>
      </c>
      <c r="AF718" s="17">
        <v>42061</v>
      </c>
      <c r="AG718" s="17">
        <v>42170</v>
      </c>
      <c r="AH718" s="17">
        <v>42170</v>
      </c>
      <c r="AI718" s="17"/>
      <c r="AJ718" s="5"/>
      <c r="AK718" s="17">
        <v>42170</v>
      </c>
      <c r="AL718" t="s">
        <v>811</v>
      </c>
      <c r="AM718" t="s">
        <v>599</v>
      </c>
      <c r="AN718" s="17"/>
      <c r="AP718" t="s">
        <v>966</v>
      </c>
      <c r="AQ718" t="s">
        <v>970</v>
      </c>
      <c r="AR718" t="s">
        <v>28623</v>
      </c>
    </row>
    <row r="719" spans="2:44" ht="11" outlineLevel="1" x14ac:dyDescent="0.15">
      <c r="B719" t="s">
        <v>5123</v>
      </c>
      <c r="C719" t="s">
        <v>799</v>
      </c>
      <c r="D719" t="s">
        <v>799</v>
      </c>
      <c r="F719" t="s">
        <v>966</v>
      </c>
      <c r="H719" s="16">
        <v>1</v>
      </c>
      <c r="I719" t="s">
        <v>799</v>
      </c>
      <c r="J719" t="s">
        <v>5124</v>
      </c>
      <c r="K719" t="s">
        <v>5125</v>
      </c>
      <c r="L719" t="s">
        <v>28041</v>
      </c>
      <c r="M719" t="s">
        <v>750</v>
      </c>
      <c r="N719" t="s">
        <v>880</v>
      </c>
      <c r="O719" t="s">
        <v>825</v>
      </c>
      <c r="P719" t="s">
        <v>859</v>
      </c>
      <c r="Q719" t="s">
        <v>10430</v>
      </c>
      <c r="R719" t="s">
        <v>531</v>
      </c>
      <c r="S719" t="s">
        <v>636</v>
      </c>
      <c r="T719" s="16">
        <v>1</v>
      </c>
      <c r="U719" s="16">
        <v>0</v>
      </c>
      <c r="V719" s="16">
        <v>1</v>
      </c>
      <c r="W719" s="5">
        <v>98793</v>
      </c>
      <c r="X719" s="5">
        <v>98793</v>
      </c>
      <c r="Y719" s="5"/>
      <c r="Z719" s="7">
        <v>1</v>
      </c>
      <c r="AA719" t="s">
        <v>27839</v>
      </c>
      <c r="AB719" s="5">
        <v>98793</v>
      </c>
      <c r="AC719" t="s">
        <v>800</v>
      </c>
      <c r="AD719" s="17">
        <v>44097</v>
      </c>
      <c r="AE719" s="17">
        <v>44097</v>
      </c>
      <c r="AF719" s="17">
        <v>44097</v>
      </c>
      <c r="AG719" s="17">
        <v>44186</v>
      </c>
      <c r="AH719" s="17">
        <v>44186</v>
      </c>
      <c r="AI719" s="17"/>
      <c r="AJ719" s="5"/>
      <c r="AK719" s="17">
        <v>44186</v>
      </c>
      <c r="AL719" t="s">
        <v>811</v>
      </c>
      <c r="AM719" t="s">
        <v>599</v>
      </c>
      <c r="AN719" s="17"/>
      <c r="AP719" t="s">
        <v>966</v>
      </c>
      <c r="AQ719" t="s">
        <v>970</v>
      </c>
      <c r="AR719" t="s">
        <v>28624</v>
      </c>
    </row>
    <row r="720" spans="2:44" ht="11" outlineLevel="1" x14ac:dyDescent="0.15">
      <c r="B720" t="s">
        <v>5139</v>
      </c>
      <c r="C720" t="s">
        <v>27838</v>
      </c>
      <c r="D720" t="s">
        <v>854</v>
      </c>
      <c r="E720" t="s">
        <v>807</v>
      </c>
      <c r="F720" t="s">
        <v>10430</v>
      </c>
      <c r="H720" s="16">
        <v>1</v>
      </c>
      <c r="I720" t="s">
        <v>799</v>
      </c>
      <c r="J720" t="s">
        <v>5140</v>
      </c>
      <c r="K720" t="s">
        <v>5141</v>
      </c>
      <c r="L720" t="s">
        <v>28019</v>
      </c>
      <c r="M720" t="s">
        <v>737</v>
      </c>
      <c r="N720" t="s">
        <v>795</v>
      </c>
      <c r="O720" t="s">
        <v>826</v>
      </c>
      <c r="P720" t="s">
        <v>802</v>
      </c>
      <c r="Q720" t="s">
        <v>10430</v>
      </c>
      <c r="R720" t="s">
        <v>531</v>
      </c>
      <c r="S720" t="s">
        <v>636</v>
      </c>
      <c r="T720" s="16">
        <v>2</v>
      </c>
      <c r="U720" s="16">
        <v>1</v>
      </c>
      <c r="V720" s="16">
        <v>3</v>
      </c>
      <c r="W720" s="5">
        <v>98564.58</v>
      </c>
      <c r="X720" s="5">
        <v>98564.58</v>
      </c>
      <c r="Y720" s="5"/>
      <c r="Z720" s="7">
        <v>1</v>
      </c>
      <c r="AA720" t="s">
        <v>27839</v>
      </c>
      <c r="AB720" s="5">
        <v>98564.58</v>
      </c>
      <c r="AC720" t="s">
        <v>800</v>
      </c>
      <c r="AD720" s="17">
        <v>45211</v>
      </c>
      <c r="AE720" s="17">
        <v>45980</v>
      </c>
      <c r="AF720" s="17">
        <v>45210</v>
      </c>
      <c r="AG720" s="17">
        <v>47039</v>
      </c>
      <c r="AH720" s="17">
        <v>46346</v>
      </c>
      <c r="AI720" s="17"/>
      <c r="AJ720" s="5"/>
      <c r="AK720" s="17">
        <v>47039</v>
      </c>
      <c r="AL720" t="s">
        <v>855</v>
      </c>
      <c r="AM720" t="s">
        <v>666</v>
      </c>
      <c r="AN720" s="17">
        <v>46346</v>
      </c>
      <c r="AP720" t="s">
        <v>966</v>
      </c>
      <c r="AQ720" t="s">
        <v>970</v>
      </c>
      <c r="AR720" t="s">
        <v>28625</v>
      </c>
    </row>
    <row r="721" spans="2:44" ht="11" outlineLevel="1" x14ac:dyDescent="0.15">
      <c r="B721" t="s">
        <v>5144</v>
      </c>
      <c r="C721" t="s">
        <v>799</v>
      </c>
      <c r="D721" t="s">
        <v>799</v>
      </c>
      <c r="F721" t="s">
        <v>966</v>
      </c>
      <c r="H721" s="16">
        <v>1</v>
      </c>
      <c r="I721" t="s">
        <v>799</v>
      </c>
      <c r="J721" t="s">
        <v>644</v>
      </c>
      <c r="K721" t="s">
        <v>1926</v>
      </c>
      <c r="L721" t="s">
        <v>28091</v>
      </c>
      <c r="M721" t="s">
        <v>737</v>
      </c>
      <c r="N721" t="s">
        <v>803</v>
      </c>
      <c r="O721" t="s">
        <v>825</v>
      </c>
      <c r="P721" t="s">
        <v>802</v>
      </c>
      <c r="Q721" t="s">
        <v>10430</v>
      </c>
      <c r="R721" t="s">
        <v>531</v>
      </c>
      <c r="S721" t="s">
        <v>636</v>
      </c>
      <c r="T721" s="16">
        <v>1</v>
      </c>
      <c r="U721" s="16">
        <v>0</v>
      </c>
      <c r="V721" s="16">
        <v>3</v>
      </c>
      <c r="W721" s="5">
        <v>98551</v>
      </c>
      <c r="X721" s="5">
        <v>98551</v>
      </c>
      <c r="Y721" s="5"/>
      <c r="Z721" s="7">
        <v>1</v>
      </c>
      <c r="AA721" t="s">
        <v>27839</v>
      </c>
      <c r="AB721" s="5">
        <v>98551</v>
      </c>
      <c r="AC721" t="s">
        <v>800</v>
      </c>
      <c r="AD721" s="17">
        <v>43738</v>
      </c>
      <c r="AE721" s="17">
        <v>43759</v>
      </c>
      <c r="AF721" s="17">
        <v>43738</v>
      </c>
      <c r="AG721" s="17">
        <v>43979</v>
      </c>
      <c r="AH721" s="17">
        <v>43979</v>
      </c>
      <c r="AI721" s="17"/>
      <c r="AJ721" s="5"/>
      <c r="AK721" s="17">
        <v>43979</v>
      </c>
      <c r="AL721" t="s">
        <v>811</v>
      </c>
      <c r="AM721" t="s">
        <v>599</v>
      </c>
      <c r="AN721" s="17"/>
      <c r="AP721" t="s">
        <v>966</v>
      </c>
      <c r="AQ721" t="s">
        <v>970</v>
      </c>
      <c r="AR721" t="s">
        <v>28626</v>
      </c>
    </row>
    <row r="722" spans="2:44" ht="11" outlineLevel="1" x14ac:dyDescent="0.15">
      <c r="B722" t="s">
        <v>5147</v>
      </c>
      <c r="C722" t="s">
        <v>799</v>
      </c>
      <c r="D722" t="s">
        <v>799</v>
      </c>
      <c r="F722" t="s">
        <v>966</v>
      </c>
      <c r="H722" s="16">
        <v>1</v>
      </c>
      <c r="I722" t="s">
        <v>799</v>
      </c>
      <c r="J722" t="s">
        <v>5148</v>
      </c>
      <c r="K722" t="s">
        <v>5149</v>
      </c>
      <c r="L722" t="s">
        <v>27902</v>
      </c>
      <c r="M722" t="s">
        <v>750</v>
      </c>
      <c r="N722" t="s">
        <v>2803</v>
      </c>
      <c r="O722" t="s">
        <v>825</v>
      </c>
      <c r="P722" t="s">
        <v>859</v>
      </c>
      <c r="Q722" t="s">
        <v>10430</v>
      </c>
      <c r="R722" t="s">
        <v>531</v>
      </c>
      <c r="S722" t="s">
        <v>636</v>
      </c>
      <c r="T722" s="16">
        <v>1</v>
      </c>
      <c r="U722" s="16">
        <v>0</v>
      </c>
      <c r="V722" s="16">
        <v>3</v>
      </c>
      <c r="W722" s="5">
        <v>98440</v>
      </c>
      <c r="X722" s="5">
        <v>98440</v>
      </c>
      <c r="Y722" s="5"/>
      <c r="Z722" s="7">
        <v>1</v>
      </c>
      <c r="AA722" t="s">
        <v>27839</v>
      </c>
      <c r="AB722" s="5">
        <v>98440</v>
      </c>
      <c r="AC722" t="s">
        <v>800</v>
      </c>
      <c r="AD722" s="17">
        <v>42898</v>
      </c>
      <c r="AE722" s="17">
        <v>43041</v>
      </c>
      <c r="AF722" s="17">
        <v>42898</v>
      </c>
      <c r="AG722" s="17">
        <v>43084</v>
      </c>
      <c r="AH722" s="17">
        <v>43084</v>
      </c>
      <c r="AI722" s="17"/>
      <c r="AJ722" s="5"/>
      <c r="AK722" s="17">
        <v>43084</v>
      </c>
      <c r="AL722" t="s">
        <v>811</v>
      </c>
      <c r="AM722" t="s">
        <v>599</v>
      </c>
      <c r="AN722" s="17"/>
      <c r="AP722" t="s">
        <v>966</v>
      </c>
      <c r="AQ722" t="s">
        <v>970</v>
      </c>
      <c r="AR722" t="s">
        <v>28627</v>
      </c>
    </row>
    <row r="723" spans="2:44" ht="11" outlineLevel="1" x14ac:dyDescent="0.15">
      <c r="B723" t="s">
        <v>5152</v>
      </c>
      <c r="C723" t="s">
        <v>799</v>
      </c>
      <c r="D723" t="s">
        <v>799</v>
      </c>
      <c r="F723" t="s">
        <v>966</v>
      </c>
      <c r="H723" s="16">
        <v>1</v>
      </c>
      <c r="I723" t="s">
        <v>799</v>
      </c>
      <c r="J723" t="s">
        <v>662</v>
      </c>
      <c r="K723" t="s">
        <v>1343</v>
      </c>
      <c r="L723" t="s">
        <v>27976</v>
      </c>
      <c r="M723" t="s">
        <v>745</v>
      </c>
      <c r="N723" t="s">
        <v>795</v>
      </c>
      <c r="O723" t="s">
        <v>796</v>
      </c>
      <c r="P723" t="s">
        <v>813</v>
      </c>
      <c r="Q723" t="s">
        <v>10430</v>
      </c>
      <c r="R723" t="s">
        <v>531</v>
      </c>
      <c r="S723" t="s">
        <v>636</v>
      </c>
      <c r="T723" s="16">
        <v>1</v>
      </c>
      <c r="U723" s="16">
        <v>0</v>
      </c>
      <c r="V723" s="16">
        <v>2</v>
      </c>
      <c r="W723" s="5">
        <v>98190.81</v>
      </c>
      <c r="X723" s="5">
        <v>98190.81</v>
      </c>
      <c r="Y723" s="5"/>
      <c r="Z723" s="7">
        <v>1</v>
      </c>
      <c r="AA723" t="s">
        <v>27839</v>
      </c>
      <c r="AB723" s="5">
        <v>98190.81</v>
      </c>
      <c r="AC723" t="s">
        <v>800</v>
      </c>
      <c r="AD723" s="17">
        <v>44158</v>
      </c>
      <c r="AE723" s="17">
        <v>44224</v>
      </c>
      <c r="AF723" s="17">
        <v>44159</v>
      </c>
      <c r="AG723" s="17">
        <v>44246</v>
      </c>
      <c r="AH723" s="17">
        <v>44246</v>
      </c>
      <c r="AI723" s="17"/>
      <c r="AJ723" s="5"/>
      <c r="AK723" s="17">
        <v>44246</v>
      </c>
      <c r="AL723" t="s">
        <v>811</v>
      </c>
      <c r="AM723" t="s">
        <v>599</v>
      </c>
      <c r="AN723" s="17"/>
      <c r="AP723" t="s">
        <v>966</v>
      </c>
      <c r="AQ723" t="s">
        <v>970</v>
      </c>
      <c r="AR723" t="s">
        <v>28628</v>
      </c>
    </row>
    <row r="724" spans="2:44" ht="11" outlineLevel="1" x14ac:dyDescent="0.15">
      <c r="B724" t="s">
        <v>5155</v>
      </c>
      <c r="C724" t="s">
        <v>799</v>
      </c>
      <c r="D724" t="s">
        <v>799</v>
      </c>
      <c r="F724" t="s">
        <v>966</v>
      </c>
      <c r="H724" s="16">
        <v>1</v>
      </c>
      <c r="I724" t="s">
        <v>799</v>
      </c>
      <c r="J724" t="s">
        <v>5156</v>
      </c>
      <c r="K724" t="s">
        <v>5157</v>
      </c>
      <c r="L724" t="s">
        <v>28015</v>
      </c>
      <c r="M724" t="s">
        <v>750</v>
      </c>
      <c r="N724" t="s">
        <v>2620</v>
      </c>
      <c r="O724" t="s">
        <v>826</v>
      </c>
      <c r="P724" t="s">
        <v>859</v>
      </c>
      <c r="Q724" t="s">
        <v>10430</v>
      </c>
      <c r="R724" t="s">
        <v>531</v>
      </c>
      <c r="S724" t="s">
        <v>636</v>
      </c>
      <c r="T724" s="16">
        <v>1</v>
      </c>
      <c r="U724" s="16">
        <v>0</v>
      </c>
      <c r="V724" s="16">
        <v>2</v>
      </c>
      <c r="W724" s="5">
        <v>98124</v>
      </c>
      <c r="X724" s="5">
        <v>98124</v>
      </c>
      <c r="Y724" s="5"/>
      <c r="Z724" s="7">
        <v>1</v>
      </c>
      <c r="AA724" t="s">
        <v>27839</v>
      </c>
      <c r="AB724" s="5">
        <v>98124</v>
      </c>
      <c r="AC724" t="s">
        <v>800</v>
      </c>
      <c r="AD724" s="17">
        <v>43542</v>
      </c>
      <c r="AE724" s="17">
        <v>43563</v>
      </c>
      <c r="AF724" s="17">
        <v>43542</v>
      </c>
      <c r="AG724" s="17">
        <v>43749</v>
      </c>
      <c r="AH724" s="17">
        <v>43749</v>
      </c>
      <c r="AI724" s="17"/>
      <c r="AJ724" s="5"/>
      <c r="AK724" s="17">
        <v>43749</v>
      </c>
      <c r="AL724" t="s">
        <v>811</v>
      </c>
      <c r="AM724" t="s">
        <v>599</v>
      </c>
      <c r="AN724" s="17"/>
      <c r="AP724" t="s">
        <v>966</v>
      </c>
      <c r="AQ724" t="s">
        <v>970</v>
      </c>
      <c r="AR724" t="s">
        <v>28629</v>
      </c>
    </row>
    <row r="725" spans="2:44" ht="11" outlineLevel="1" x14ac:dyDescent="0.15">
      <c r="B725" t="s">
        <v>5160</v>
      </c>
      <c r="C725" t="s">
        <v>799</v>
      </c>
      <c r="D725" t="s">
        <v>799</v>
      </c>
      <c r="F725" t="s">
        <v>966</v>
      </c>
      <c r="H725" s="16">
        <v>1</v>
      </c>
      <c r="I725" t="s">
        <v>799</v>
      </c>
      <c r="J725" t="s">
        <v>5161</v>
      </c>
      <c r="K725" t="s">
        <v>5162</v>
      </c>
      <c r="L725" t="s">
        <v>27905</v>
      </c>
      <c r="M725" t="s">
        <v>750</v>
      </c>
      <c r="N725" t="s">
        <v>887</v>
      </c>
      <c r="O725" t="s">
        <v>825</v>
      </c>
      <c r="P725" t="s">
        <v>859</v>
      </c>
      <c r="Q725" t="s">
        <v>10430</v>
      </c>
      <c r="R725" t="s">
        <v>531</v>
      </c>
      <c r="S725" t="s">
        <v>636</v>
      </c>
      <c r="T725" s="16">
        <v>1</v>
      </c>
      <c r="U725" s="16">
        <v>0</v>
      </c>
      <c r="V725" s="16">
        <v>1</v>
      </c>
      <c r="W725" s="5">
        <v>98092.94</v>
      </c>
      <c r="X725" s="5">
        <v>98092.94</v>
      </c>
      <c r="Y725" s="5"/>
      <c r="Z725" s="7">
        <v>1</v>
      </c>
      <c r="AA725" t="s">
        <v>27839</v>
      </c>
      <c r="AB725" s="5">
        <v>98092.94</v>
      </c>
      <c r="AC725" t="s">
        <v>800</v>
      </c>
      <c r="AD725" s="17">
        <v>42909</v>
      </c>
      <c r="AE725" s="17">
        <v>42909</v>
      </c>
      <c r="AF725" s="17">
        <v>42912</v>
      </c>
      <c r="AG725" s="17">
        <v>43100</v>
      </c>
      <c r="AH725" s="17">
        <v>43100</v>
      </c>
      <c r="AI725" s="17"/>
      <c r="AJ725" s="5"/>
      <c r="AK725" s="17">
        <v>43100</v>
      </c>
      <c r="AL725" t="s">
        <v>811</v>
      </c>
      <c r="AM725" t="s">
        <v>599</v>
      </c>
      <c r="AN725" s="17"/>
      <c r="AP725" t="s">
        <v>966</v>
      </c>
      <c r="AQ725" t="s">
        <v>970</v>
      </c>
      <c r="AR725" t="s">
        <v>28630</v>
      </c>
    </row>
    <row r="726" spans="2:44" ht="11" outlineLevel="1" x14ac:dyDescent="0.15">
      <c r="B726" t="s">
        <v>5167</v>
      </c>
      <c r="C726" t="s">
        <v>799</v>
      </c>
      <c r="D726" t="s">
        <v>799</v>
      </c>
      <c r="F726" t="s">
        <v>966</v>
      </c>
      <c r="H726" s="16">
        <v>1</v>
      </c>
      <c r="I726" t="s">
        <v>799</v>
      </c>
      <c r="J726" t="s">
        <v>3542</v>
      </c>
      <c r="K726" t="s">
        <v>3543</v>
      </c>
      <c r="L726" t="s">
        <v>27841</v>
      </c>
      <c r="M726" t="s">
        <v>5168</v>
      </c>
      <c r="N726" t="s">
        <v>795</v>
      </c>
      <c r="O726" t="s">
        <v>825</v>
      </c>
      <c r="P726" t="s">
        <v>806</v>
      </c>
      <c r="Q726" t="s">
        <v>10430</v>
      </c>
      <c r="R726" t="s">
        <v>531</v>
      </c>
      <c r="S726" t="s">
        <v>636</v>
      </c>
      <c r="T726" s="16">
        <v>1</v>
      </c>
      <c r="U726" s="16">
        <v>0</v>
      </c>
      <c r="V726" s="16">
        <v>2</v>
      </c>
      <c r="W726" s="5">
        <v>97225</v>
      </c>
      <c r="X726" s="5">
        <v>97225</v>
      </c>
      <c r="Y726" s="5"/>
      <c r="Z726" s="7">
        <v>1</v>
      </c>
      <c r="AA726" t="s">
        <v>27839</v>
      </c>
      <c r="AB726" s="5">
        <v>97225</v>
      </c>
      <c r="AC726" t="s">
        <v>800</v>
      </c>
      <c r="AD726" s="17">
        <v>43112</v>
      </c>
      <c r="AE726" s="17">
        <v>43165</v>
      </c>
      <c r="AF726" s="17">
        <v>43112</v>
      </c>
      <c r="AG726" s="17">
        <v>43180</v>
      </c>
      <c r="AH726" s="17">
        <v>43180</v>
      </c>
      <c r="AI726" s="17"/>
      <c r="AJ726" s="5"/>
      <c r="AK726" s="17">
        <v>43180</v>
      </c>
      <c r="AL726" t="s">
        <v>811</v>
      </c>
      <c r="AM726" t="s">
        <v>599</v>
      </c>
      <c r="AN726" s="17"/>
      <c r="AP726" t="s">
        <v>966</v>
      </c>
      <c r="AQ726" t="s">
        <v>970</v>
      </c>
      <c r="AR726" t="s">
        <v>28631</v>
      </c>
    </row>
    <row r="727" spans="2:44" ht="11" outlineLevel="1" x14ac:dyDescent="0.15">
      <c r="B727" t="s">
        <v>5172</v>
      </c>
      <c r="C727" t="s">
        <v>799</v>
      </c>
      <c r="D727" t="s">
        <v>799</v>
      </c>
      <c r="F727" t="s">
        <v>966</v>
      </c>
      <c r="H727" s="16">
        <v>1</v>
      </c>
      <c r="I727" t="s">
        <v>799</v>
      </c>
      <c r="J727" t="s">
        <v>4381</v>
      </c>
      <c r="K727" t="s">
        <v>4382</v>
      </c>
      <c r="L727" t="s">
        <v>27959</v>
      </c>
      <c r="M727" t="s">
        <v>737</v>
      </c>
      <c r="N727" t="s">
        <v>803</v>
      </c>
      <c r="O727" t="s">
        <v>825</v>
      </c>
      <c r="P727" t="s">
        <v>802</v>
      </c>
      <c r="Q727" t="s">
        <v>10430</v>
      </c>
      <c r="R727" t="s">
        <v>531</v>
      </c>
      <c r="S727" t="s">
        <v>636</v>
      </c>
      <c r="T727" s="16">
        <v>1</v>
      </c>
      <c r="U727" s="16">
        <v>0</v>
      </c>
      <c r="V727" s="16">
        <v>2</v>
      </c>
      <c r="W727" s="5">
        <v>96988.93</v>
      </c>
      <c r="X727" s="5">
        <v>96988.93</v>
      </c>
      <c r="Y727" s="5"/>
      <c r="Z727" s="7">
        <v>1</v>
      </c>
      <c r="AA727" t="s">
        <v>27839</v>
      </c>
      <c r="AB727" s="5">
        <v>96988.93</v>
      </c>
      <c r="AC727" t="s">
        <v>800</v>
      </c>
      <c r="AD727" s="17">
        <v>44083</v>
      </c>
      <c r="AE727" s="17">
        <v>44172</v>
      </c>
      <c r="AF727" s="17">
        <v>44083</v>
      </c>
      <c r="AG727" s="17">
        <v>44237</v>
      </c>
      <c r="AH727" s="17">
        <v>44237</v>
      </c>
      <c r="AI727" s="17"/>
      <c r="AJ727" s="5"/>
      <c r="AK727" s="17">
        <v>44237</v>
      </c>
      <c r="AL727" t="s">
        <v>811</v>
      </c>
      <c r="AM727" t="s">
        <v>599</v>
      </c>
      <c r="AN727" s="17"/>
      <c r="AP727" t="s">
        <v>966</v>
      </c>
      <c r="AQ727" t="s">
        <v>970</v>
      </c>
      <c r="AR727" t="s">
        <v>28632</v>
      </c>
    </row>
    <row r="728" spans="2:44" ht="11" outlineLevel="1" x14ac:dyDescent="0.15">
      <c r="B728" t="s">
        <v>5176</v>
      </c>
      <c r="C728" t="s">
        <v>27838</v>
      </c>
      <c r="D728" t="s">
        <v>1599</v>
      </c>
      <c r="E728" t="s">
        <v>807</v>
      </c>
      <c r="F728" t="s">
        <v>10430</v>
      </c>
      <c r="H728" s="16">
        <v>1</v>
      </c>
      <c r="I728" t="s">
        <v>799</v>
      </c>
      <c r="J728" t="s">
        <v>5177</v>
      </c>
      <c r="K728" t="s">
        <v>5178</v>
      </c>
      <c r="L728" t="s">
        <v>28633</v>
      </c>
      <c r="M728" t="s">
        <v>750</v>
      </c>
      <c r="N728" t="s">
        <v>5179</v>
      </c>
      <c r="O728" t="s">
        <v>796</v>
      </c>
      <c r="P728" t="s">
        <v>859</v>
      </c>
      <c r="Q728" t="s">
        <v>10430</v>
      </c>
      <c r="R728" t="s">
        <v>645</v>
      </c>
      <c r="S728" t="s">
        <v>636</v>
      </c>
      <c r="T728" s="16">
        <v>1</v>
      </c>
      <c r="U728" s="16">
        <v>1</v>
      </c>
      <c r="V728" s="16">
        <v>1</v>
      </c>
      <c r="W728" s="5">
        <v>96940</v>
      </c>
      <c r="X728" s="5">
        <v>96940</v>
      </c>
      <c r="Y728" s="5"/>
      <c r="Z728" s="7">
        <v>1</v>
      </c>
      <c r="AA728" t="s">
        <v>27839</v>
      </c>
      <c r="AB728" s="5">
        <v>96940</v>
      </c>
      <c r="AC728" t="s">
        <v>800</v>
      </c>
      <c r="AD728" s="17">
        <v>42246</v>
      </c>
      <c r="AE728" s="17">
        <v>42246</v>
      </c>
      <c r="AF728" s="17">
        <v>42247</v>
      </c>
      <c r="AG728" s="17">
        <v>42265</v>
      </c>
      <c r="AH728" s="17">
        <v>42265</v>
      </c>
      <c r="AI728" s="17"/>
      <c r="AJ728" s="5"/>
      <c r="AK728" s="17">
        <v>42265</v>
      </c>
      <c r="AL728" t="s">
        <v>28341</v>
      </c>
      <c r="AM728" t="s">
        <v>631</v>
      </c>
      <c r="AN728" s="17">
        <v>42265</v>
      </c>
      <c r="AP728" t="s">
        <v>966</v>
      </c>
      <c r="AQ728" t="s">
        <v>970</v>
      </c>
      <c r="AR728" t="s">
        <v>28634</v>
      </c>
    </row>
    <row r="729" spans="2:44" ht="11" outlineLevel="1" x14ac:dyDescent="0.15">
      <c r="B729" t="s">
        <v>5183</v>
      </c>
      <c r="C729" t="s">
        <v>799</v>
      </c>
      <c r="D729" t="s">
        <v>799</v>
      </c>
      <c r="F729" t="s">
        <v>966</v>
      </c>
      <c r="H729" s="16">
        <v>1</v>
      </c>
      <c r="I729" t="s">
        <v>799</v>
      </c>
      <c r="J729" t="s">
        <v>655</v>
      </c>
      <c r="K729" t="s">
        <v>1208</v>
      </c>
      <c r="L729" t="s">
        <v>28091</v>
      </c>
      <c r="M729" t="s">
        <v>740</v>
      </c>
      <c r="N729" t="s">
        <v>795</v>
      </c>
      <c r="O729" t="s">
        <v>825</v>
      </c>
      <c r="P729" t="s">
        <v>806</v>
      </c>
      <c r="Q729" t="s">
        <v>10430</v>
      </c>
      <c r="R729" t="s">
        <v>531</v>
      </c>
      <c r="S729" t="s">
        <v>636</v>
      </c>
      <c r="T729" s="16">
        <v>1</v>
      </c>
      <c r="U729" s="16">
        <v>0</v>
      </c>
      <c r="V729" s="16">
        <v>4</v>
      </c>
      <c r="W729" s="5">
        <v>96790.31</v>
      </c>
      <c r="X729" s="5">
        <v>96790.31</v>
      </c>
      <c r="Y729" s="5"/>
      <c r="Z729" s="7">
        <v>1</v>
      </c>
      <c r="AA729" t="s">
        <v>27839</v>
      </c>
      <c r="AB729" s="5">
        <v>96790.31</v>
      </c>
      <c r="AC729" t="s">
        <v>800</v>
      </c>
      <c r="AD729" s="17">
        <v>42167</v>
      </c>
      <c r="AE729" s="17">
        <v>42220</v>
      </c>
      <c r="AF729" s="17">
        <v>42170</v>
      </c>
      <c r="AG729" s="17">
        <v>42228</v>
      </c>
      <c r="AH729" s="17">
        <v>42228</v>
      </c>
      <c r="AI729" s="17"/>
      <c r="AJ729" s="5"/>
      <c r="AK729" s="17">
        <v>42228</v>
      </c>
      <c r="AL729" t="s">
        <v>811</v>
      </c>
      <c r="AM729" t="s">
        <v>599</v>
      </c>
      <c r="AN729" s="17"/>
      <c r="AP729" t="s">
        <v>966</v>
      </c>
      <c r="AQ729" t="s">
        <v>970</v>
      </c>
      <c r="AR729" t="s">
        <v>28635</v>
      </c>
    </row>
    <row r="730" spans="2:44" ht="11" outlineLevel="1" x14ac:dyDescent="0.15">
      <c r="B730" t="s">
        <v>5195</v>
      </c>
      <c r="C730" t="s">
        <v>799</v>
      </c>
      <c r="D730" t="s">
        <v>799</v>
      </c>
      <c r="F730" t="s">
        <v>966</v>
      </c>
      <c r="H730" s="16">
        <v>1</v>
      </c>
      <c r="I730" t="s">
        <v>799</v>
      </c>
      <c r="J730" t="s">
        <v>4381</v>
      </c>
      <c r="K730" t="s">
        <v>4382</v>
      </c>
      <c r="L730" t="s">
        <v>27959</v>
      </c>
      <c r="M730" t="s">
        <v>737</v>
      </c>
      <c r="N730" t="s">
        <v>803</v>
      </c>
      <c r="O730" t="s">
        <v>825</v>
      </c>
      <c r="P730" t="s">
        <v>802</v>
      </c>
      <c r="Q730" t="s">
        <v>10430</v>
      </c>
      <c r="R730" t="s">
        <v>531</v>
      </c>
      <c r="S730" t="s">
        <v>636</v>
      </c>
      <c r="T730" s="16">
        <v>1</v>
      </c>
      <c r="U730" s="16">
        <v>0</v>
      </c>
      <c r="V730" s="16">
        <v>1</v>
      </c>
      <c r="W730" s="5">
        <v>95766.11</v>
      </c>
      <c r="X730" s="5">
        <v>95766.11</v>
      </c>
      <c r="Y730" s="5"/>
      <c r="Z730" s="7">
        <v>1</v>
      </c>
      <c r="AA730" t="s">
        <v>27839</v>
      </c>
      <c r="AB730" s="5">
        <v>95766.11</v>
      </c>
      <c r="AC730" t="s">
        <v>800</v>
      </c>
      <c r="AD730" s="17">
        <v>44988</v>
      </c>
      <c r="AE730" s="17">
        <v>44988</v>
      </c>
      <c r="AF730" s="17">
        <v>44988</v>
      </c>
      <c r="AG730" s="17">
        <v>45351</v>
      </c>
      <c r="AH730" s="17">
        <v>45351</v>
      </c>
      <c r="AI730" s="17"/>
      <c r="AJ730" s="5"/>
      <c r="AK730" s="17">
        <v>45351</v>
      </c>
      <c r="AL730" t="s">
        <v>811</v>
      </c>
      <c r="AM730" t="s">
        <v>599</v>
      </c>
      <c r="AN730" s="17"/>
      <c r="AP730" t="s">
        <v>966</v>
      </c>
      <c r="AQ730" t="s">
        <v>970</v>
      </c>
      <c r="AR730" t="s">
        <v>28636</v>
      </c>
    </row>
    <row r="731" spans="2:44" ht="11" outlineLevel="1" x14ac:dyDescent="0.15">
      <c r="B731" t="s">
        <v>5201</v>
      </c>
      <c r="C731" t="s">
        <v>799</v>
      </c>
      <c r="D731" t="s">
        <v>799</v>
      </c>
      <c r="F731" t="s">
        <v>966</v>
      </c>
      <c r="H731" s="16">
        <v>1</v>
      </c>
      <c r="I731" t="s">
        <v>799</v>
      </c>
      <c r="J731" t="s">
        <v>5202</v>
      </c>
      <c r="K731" t="s">
        <v>5203</v>
      </c>
      <c r="L731" t="s">
        <v>28272</v>
      </c>
      <c r="M731" t="s">
        <v>743</v>
      </c>
      <c r="N731" t="s">
        <v>852</v>
      </c>
      <c r="O731" t="s">
        <v>825</v>
      </c>
      <c r="P731" t="s">
        <v>821</v>
      </c>
      <c r="Q731" t="s">
        <v>10430</v>
      </c>
      <c r="R731" t="s">
        <v>531</v>
      </c>
      <c r="S731" t="s">
        <v>636</v>
      </c>
      <c r="T731" s="16">
        <v>1</v>
      </c>
      <c r="U731" s="16">
        <v>0</v>
      </c>
      <c r="V731" s="16">
        <v>3</v>
      </c>
      <c r="W731" s="5">
        <v>95187.29</v>
      </c>
      <c r="X731" s="5">
        <v>95187.29</v>
      </c>
      <c r="Y731" s="5"/>
      <c r="Z731" s="7">
        <v>1</v>
      </c>
      <c r="AA731" t="s">
        <v>27839</v>
      </c>
      <c r="AB731" s="5">
        <v>95187.29</v>
      </c>
      <c r="AC731" t="s">
        <v>800</v>
      </c>
      <c r="AD731" s="17">
        <v>41934</v>
      </c>
      <c r="AE731" s="17">
        <v>42031</v>
      </c>
      <c r="AF731" s="17">
        <v>41934</v>
      </c>
      <c r="AG731" s="17">
        <v>42067</v>
      </c>
      <c r="AH731" s="17">
        <v>42104</v>
      </c>
      <c r="AI731" s="17"/>
      <c r="AJ731" s="5"/>
      <c r="AK731" s="17">
        <v>42067</v>
      </c>
      <c r="AL731" t="s">
        <v>811</v>
      </c>
      <c r="AM731" t="s">
        <v>599</v>
      </c>
      <c r="AN731" s="17"/>
      <c r="AP731" t="s">
        <v>966</v>
      </c>
      <c r="AQ731" t="s">
        <v>970</v>
      </c>
      <c r="AR731" t="s">
        <v>28637</v>
      </c>
    </row>
    <row r="732" spans="2:44" ht="11" outlineLevel="1" x14ac:dyDescent="0.15">
      <c r="B732" t="s">
        <v>5206</v>
      </c>
      <c r="C732" t="s">
        <v>799</v>
      </c>
      <c r="D732" t="s">
        <v>799</v>
      </c>
      <c r="F732" t="s">
        <v>966</v>
      </c>
      <c r="H732" s="16">
        <v>1</v>
      </c>
      <c r="I732" t="s">
        <v>799</v>
      </c>
      <c r="J732" t="s">
        <v>620</v>
      </c>
      <c r="K732" t="s">
        <v>2023</v>
      </c>
      <c r="L732" t="s">
        <v>27841</v>
      </c>
      <c r="M732" t="s">
        <v>740</v>
      </c>
      <c r="N732" t="s">
        <v>795</v>
      </c>
      <c r="O732" t="s">
        <v>825</v>
      </c>
      <c r="P732" t="s">
        <v>806</v>
      </c>
      <c r="Q732" t="s">
        <v>10430</v>
      </c>
      <c r="R732" t="s">
        <v>531</v>
      </c>
      <c r="S732" t="s">
        <v>636</v>
      </c>
      <c r="T732" s="16">
        <v>1</v>
      </c>
      <c r="U732" s="16">
        <v>0</v>
      </c>
      <c r="V732" s="16">
        <v>2</v>
      </c>
      <c r="W732" s="5">
        <v>95187</v>
      </c>
      <c r="X732" s="5">
        <v>95187</v>
      </c>
      <c r="Y732" s="5"/>
      <c r="Z732" s="7">
        <v>1</v>
      </c>
      <c r="AA732" t="s">
        <v>27839</v>
      </c>
      <c r="AB732" s="5">
        <v>95187</v>
      </c>
      <c r="AC732" t="s">
        <v>800</v>
      </c>
      <c r="AD732" s="17">
        <v>43327</v>
      </c>
      <c r="AE732" s="17">
        <v>44167</v>
      </c>
      <c r="AF732" s="17">
        <v>43327</v>
      </c>
      <c r="AG732" s="17">
        <v>43350</v>
      </c>
      <c r="AH732" s="17">
        <v>43350</v>
      </c>
      <c r="AI732" s="17"/>
      <c r="AJ732" s="5"/>
      <c r="AK732" s="17">
        <v>43350</v>
      </c>
      <c r="AL732" t="s">
        <v>811</v>
      </c>
      <c r="AM732" t="s">
        <v>599</v>
      </c>
      <c r="AN732" s="17"/>
      <c r="AP732" t="s">
        <v>966</v>
      </c>
      <c r="AQ732" t="s">
        <v>970</v>
      </c>
      <c r="AR732" t="s">
        <v>28638</v>
      </c>
    </row>
    <row r="733" spans="2:44" ht="11" outlineLevel="1" x14ac:dyDescent="0.15">
      <c r="B733" t="s">
        <v>5212</v>
      </c>
      <c r="C733" t="s">
        <v>799</v>
      </c>
      <c r="D733" t="s">
        <v>799</v>
      </c>
      <c r="F733" t="s">
        <v>966</v>
      </c>
      <c r="H733" s="16">
        <v>1</v>
      </c>
      <c r="I733" t="s">
        <v>799</v>
      </c>
      <c r="J733" t="s">
        <v>5213</v>
      </c>
      <c r="K733" t="s">
        <v>5214</v>
      </c>
      <c r="L733" t="s">
        <v>27866</v>
      </c>
      <c r="M733" t="s">
        <v>740</v>
      </c>
      <c r="N733" t="s">
        <v>795</v>
      </c>
      <c r="O733" t="s">
        <v>826</v>
      </c>
      <c r="P733" t="s">
        <v>806</v>
      </c>
      <c r="Q733" t="s">
        <v>10430</v>
      </c>
      <c r="R733" t="s">
        <v>531</v>
      </c>
      <c r="S733" t="s">
        <v>636</v>
      </c>
      <c r="T733" s="16">
        <v>1</v>
      </c>
      <c r="U733" s="16">
        <v>0</v>
      </c>
      <c r="V733" s="16">
        <v>1</v>
      </c>
      <c r="W733" s="5">
        <v>94967</v>
      </c>
      <c r="X733" s="5">
        <v>94967</v>
      </c>
      <c r="Y733" s="5"/>
      <c r="Z733" s="7">
        <v>1</v>
      </c>
      <c r="AA733" t="s">
        <v>27839</v>
      </c>
      <c r="AB733" s="5">
        <v>94967</v>
      </c>
      <c r="AC733" t="s">
        <v>800</v>
      </c>
      <c r="AD733" s="17">
        <v>45181</v>
      </c>
      <c r="AE733" s="17">
        <v>45181</v>
      </c>
      <c r="AF733" s="17">
        <v>45177</v>
      </c>
      <c r="AG733" s="17">
        <v>45329</v>
      </c>
      <c r="AH733" s="17">
        <v>45329</v>
      </c>
      <c r="AI733" s="17"/>
      <c r="AJ733" s="5"/>
      <c r="AK733" s="17">
        <v>45329</v>
      </c>
      <c r="AL733" t="s">
        <v>811</v>
      </c>
      <c r="AM733" t="s">
        <v>599</v>
      </c>
      <c r="AN733" s="17"/>
      <c r="AP733" t="s">
        <v>966</v>
      </c>
      <c r="AQ733" t="s">
        <v>970</v>
      </c>
      <c r="AR733" t="s">
        <v>28639</v>
      </c>
    </row>
    <row r="734" spans="2:44" ht="11" outlineLevel="1" x14ac:dyDescent="0.15">
      <c r="B734" t="s">
        <v>5219</v>
      </c>
      <c r="C734" t="s">
        <v>27838</v>
      </c>
      <c r="D734" t="s">
        <v>835</v>
      </c>
      <c r="E734" t="s">
        <v>807</v>
      </c>
      <c r="F734" t="s">
        <v>10430</v>
      </c>
      <c r="H734" s="16">
        <v>1</v>
      </c>
      <c r="I734" t="s">
        <v>799</v>
      </c>
      <c r="J734" t="s">
        <v>618</v>
      </c>
      <c r="K734" t="s">
        <v>2019</v>
      </c>
      <c r="L734" t="s">
        <v>27933</v>
      </c>
      <c r="M734" t="s">
        <v>740</v>
      </c>
      <c r="N734" t="s">
        <v>795</v>
      </c>
      <c r="O734" t="s">
        <v>825</v>
      </c>
      <c r="P734" t="s">
        <v>806</v>
      </c>
      <c r="Q734" t="s">
        <v>10430</v>
      </c>
      <c r="R734" t="s">
        <v>531</v>
      </c>
      <c r="S734" t="s">
        <v>636</v>
      </c>
      <c r="T734" s="16">
        <v>2</v>
      </c>
      <c r="U734" s="16">
        <v>1</v>
      </c>
      <c r="V734" s="16">
        <v>5</v>
      </c>
      <c r="W734" s="5">
        <v>94469.3</v>
      </c>
      <c r="X734" s="5">
        <v>94469.3</v>
      </c>
      <c r="Y734" s="5"/>
      <c r="Z734" s="7">
        <v>1</v>
      </c>
      <c r="AA734" t="s">
        <v>27839</v>
      </c>
      <c r="AB734" s="5">
        <v>94469.3</v>
      </c>
      <c r="AC734" t="s">
        <v>800</v>
      </c>
      <c r="AD734" s="17">
        <v>42846</v>
      </c>
      <c r="AE734" s="17">
        <v>43501</v>
      </c>
      <c r="AF734" s="17">
        <v>42846</v>
      </c>
      <c r="AG734" s="17">
        <v>44671</v>
      </c>
      <c r="AH734" s="17">
        <v>43555</v>
      </c>
      <c r="AI734" s="17"/>
      <c r="AJ734" s="5"/>
      <c r="AK734" s="17">
        <v>44671</v>
      </c>
      <c r="AL734" t="s">
        <v>836</v>
      </c>
      <c r="AM734" t="s">
        <v>631</v>
      </c>
      <c r="AN734" s="17">
        <v>43555</v>
      </c>
      <c r="AP734" t="s">
        <v>966</v>
      </c>
      <c r="AQ734" t="s">
        <v>970</v>
      </c>
      <c r="AR734" t="s">
        <v>28640</v>
      </c>
    </row>
    <row r="735" spans="2:44" ht="11" outlineLevel="1" x14ac:dyDescent="0.15">
      <c r="B735" t="s">
        <v>5222</v>
      </c>
      <c r="C735" t="s">
        <v>799</v>
      </c>
      <c r="D735" t="s">
        <v>799</v>
      </c>
      <c r="F735" t="s">
        <v>966</v>
      </c>
      <c r="H735" s="16">
        <v>1</v>
      </c>
      <c r="I735" t="s">
        <v>799</v>
      </c>
      <c r="J735" t="s">
        <v>3669</v>
      </c>
      <c r="K735" t="s">
        <v>3670</v>
      </c>
      <c r="L735" t="s">
        <v>28353</v>
      </c>
      <c r="M735" t="s">
        <v>4273</v>
      </c>
      <c r="N735" t="s">
        <v>795</v>
      </c>
      <c r="O735" t="s">
        <v>825</v>
      </c>
      <c r="P735" t="s">
        <v>806</v>
      </c>
      <c r="Q735" t="s">
        <v>10430</v>
      </c>
      <c r="R735" t="s">
        <v>645</v>
      </c>
      <c r="S735" t="s">
        <v>636</v>
      </c>
      <c r="T735" s="16">
        <v>1</v>
      </c>
      <c r="U735" s="16">
        <v>0</v>
      </c>
      <c r="V735" s="16">
        <v>2</v>
      </c>
      <c r="W735" s="5">
        <v>94297.66</v>
      </c>
      <c r="X735" s="5">
        <v>94297.66</v>
      </c>
      <c r="Y735" s="5"/>
      <c r="Z735" s="7">
        <v>1</v>
      </c>
      <c r="AA735" t="s">
        <v>27839</v>
      </c>
      <c r="AB735" s="5">
        <v>94297.66</v>
      </c>
      <c r="AC735" t="s">
        <v>800</v>
      </c>
      <c r="AD735" s="17">
        <v>45163</v>
      </c>
      <c r="AE735" s="17">
        <v>45212</v>
      </c>
      <c r="AF735" s="17">
        <v>45163</v>
      </c>
      <c r="AG735" s="17">
        <v>45230</v>
      </c>
      <c r="AH735" s="17">
        <v>45230</v>
      </c>
      <c r="AI735" s="17"/>
      <c r="AJ735" s="5"/>
      <c r="AK735" s="17">
        <v>45230</v>
      </c>
      <c r="AL735" t="s">
        <v>811</v>
      </c>
      <c r="AM735" t="s">
        <v>599</v>
      </c>
      <c r="AN735" s="17"/>
      <c r="AP735" t="s">
        <v>966</v>
      </c>
      <c r="AQ735" t="s">
        <v>970</v>
      </c>
      <c r="AR735" t="s">
        <v>28641</v>
      </c>
    </row>
    <row r="736" spans="2:44" ht="11" outlineLevel="1" x14ac:dyDescent="0.15">
      <c r="B736" t="s">
        <v>5225</v>
      </c>
      <c r="C736" t="s">
        <v>799</v>
      </c>
      <c r="D736" t="s">
        <v>799</v>
      </c>
      <c r="F736" t="s">
        <v>966</v>
      </c>
      <c r="H736" s="16">
        <v>1</v>
      </c>
      <c r="I736" t="s">
        <v>799</v>
      </c>
      <c r="J736" t="s">
        <v>5226</v>
      </c>
      <c r="K736" t="s">
        <v>5227</v>
      </c>
      <c r="L736" t="s">
        <v>28091</v>
      </c>
      <c r="M736" t="s">
        <v>3596</v>
      </c>
      <c r="N736" t="s">
        <v>795</v>
      </c>
      <c r="O736" t="s">
        <v>825</v>
      </c>
      <c r="P736" t="s">
        <v>806</v>
      </c>
      <c r="Q736" t="s">
        <v>10430</v>
      </c>
      <c r="R736" t="s">
        <v>531</v>
      </c>
      <c r="S736" t="s">
        <v>636</v>
      </c>
      <c r="T736" s="16">
        <v>1</v>
      </c>
      <c r="U736" s="16">
        <v>0</v>
      </c>
      <c r="V736" s="16">
        <v>1</v>
      </c>
      <c r="W736" s="5">
        <v>94250</v>
      </c>
      <c r="X736" s="5">
        <v>94250</v>
      </c>
      <c r="Y736" s="5"/>
      <c r="Z736" s="7">
        <v>1</v>
      </c>
      <c r="AA736" t="s">
        <v>27839</v>
      </c>
      <c r="AB736" s="5">
        <v>94250</v>
      </c>
      <c r="AC736" t="s">
        <v>800</v>
      </c>
      <c r="AD736" s="17">
        <v>43628</v>
      </c>
      <c r="AE736" s="17">
        <v>43628</v>
      </c>
      <c r="AF736" s="17">
        <v>43628</v>
      </c>
      <c r="AG736" s="17">
        <v>43724</v>
      </c>
      <c r="AH736" s="17">
        <v>43724</v>
      </c>
      <c r="AI736" s="17"/>
      <c r="AJ736" s="5"/>
      <c r="AK736" s="17">
        <v>43724</v>
      </c>
      <c r="AL736" t="s">
        <v>811</v>
      </c>
      <c r="AM736" t="s">
        <v>599</v>
      </c>
      <c r="AN736" s="17"/>
      <c r="AP736" t="s">
        <v>966</v>
      </c>
      <c r="AQ736" t="s">
        <v>970</v>
      </c>
      <c r="AR736" t="s">
        <v>28642</v>
      </c>
    </row>
    <row r="737" spans="2:44" ht="11" outlineLevel="1" x14ac:dyDescent="0.15">
      <c r="B737" t="s">
        <v>5233</v>
      </c>
      <c r="C737" t="s">
        <v>799</v>
      </c>
      <c r="D737" t="s">
        <v>799</v>
      </c>
      <c r="F737" t="s">
        <v>966</v>
      </c>
      <c r="H737" s="16">
        <v>1</v>
      </c>
      <c r="I737" t="s">
        <v>799</v>
      </c>
      <c r="J737" t="s">
        <v>715</v>
      </c>
      <c r="K737" t="s">
        <v>5234</v>
      </c>
      <c r="L737" t="s">
        <v>27866</v>
      </c>
      <c r="M737" t="s">
        <v>4273</v>
      </c>
      <c r="N737" t="s">
        <v>795</v>
      </c>
      <c r="O737" t="s">
        <v>826</v>
      </c>
      <c r="P737" t="s">
        <v>806</v>
      </c>
      <c r="Q737" t="s">
        <v>10430</v>
      </c>
      <c r="R737" t="s">
        <v>531</v>
      </c>
      <c r="S737" t="s">
        <v>636</v>
      </c>
      <c r="T737" s="16">
        <v>1</v>
      </c>
      <c r="U737" s="16">
        <v>0</v>
      </c>
      <c r="V737" s="16">
        <v>2</v>
      </c>
      <c r="W737" s="5">
        <v>93943.45</v>
      </c>
      <c r="X737" s="5">
        <v>93943.45</v>
      </c>
      <c r="Y737" s="5"/>
      <c r="Z737" s="7">
        <v>1</v>
      </c>
      <c r="AA737" t="s">
        <v>27839</v>
      </c>
      <c r="AB737" s="5">
        <v>93943.45</v>
      </c>
      <c r="AC737" t="s">
        <v>800</v>
      </c>
      <c r="AD737" s="17">
        <v>43145</v>
      </c>
      <c r="AE737" s="17">
        <v>43732</v>
      </c>
      <c r="AF737" s="17">
        <v>43145</v>
      </c>
      <c r="AG737" s="17">
        <v>43220</v>
      </c>
      <c r="AH737" s="17">
        <v>43220</v>
      </c>
      <c r="AI737" s="17"/>
      <c r="AJ737" s="5"/>
      <c r="AK737" s="17">
        <v>43220</v>
      </c>
      <c r="AL737" t="s">
        <v>811</v>
      </c>
      <c r="AM737" t="s">
        <v>599</v>
      </c>
      <c r="AN737" s="17"/>
      <c r="AP737" t="s">
        <v>966</v>
      </c>
      <c r="AQ737" t="s">
        <v>970</v>
      </c>
      <c r="AR737" t="s">
        <v>28643</v>
      </c>
    </row>
    <row r="738" spans="2:44" ht="11" outlineLevel="1" x14ac:dyDescent="0.15">
      <c r="B738" t="s">
        <v>5240</v>
      </c>
      <c r="C738" t="s">
        <v>799</v>
      </c>
      <c r="D738" t="s">
        <v>799</v>
      </c>
      <c r="F738" t="s">
        <v>966</v>
      </c>
      <c r="H738" s="16">
        <v>1</v>
      </c>
      <c r="I738" t="s">
        <v>799</v>
      </c>
      <c r="J738" t="s">
        <v>5241</v>
      </c>
      <c r="K738" t="s">
        <v>5242</v>
      </c>
      <c r="L738" t="s">
        <v>28077</v>
      </c>
      <c r="M738" t="s">
        <v>738</v>
      </c>
      <c r="N738" t="s">
        <v>803</v>
      </c>
      <c r="O738" t="s">
        <v>825</v>
      </c>
      <c r="P738" t="s">
        <v>794</v>
      </c>
      <c r="Q738" t="s">
        <v>10430</v>
      </c>
      <c r="R738" t="s">
        <v>531</v>
      </c>
      <c r="S738" t="s">
        <v>636</v>
      </c>
      <c r="T738" s="16">
        <v>1</v>
      </c>
      <c r="U738" s="16">
        <v>0</v>
      </c>
      <c r="V738" s="16">
        <v>2</v>
      </c>
      <c r="W738" s="5">
        <v>93000</v>
      </c>
      <c r="X738" s="5">
        <v>93000</v>
      </c>
      <c r="Y738" s="5"/>
      <c r="Z738" s="7">
        <v>1</v>
      </c>
      <c r="AA738" t="s">
        <v>27839</v>
      </c>
      <c r="AB738" s="5">
        <v>93000</v>
      </c>
      <c r="AC738" t="s">
        <v>800</v>
      </c>
      <c r="AD738" s="17">
        <v>45904</v>
      </c>
      <c r="AE738" s="17">
        <v>46055</v>
      </c>
      <c r="AF738" s="17">
        <v>45903</v>
      </c>
      <c r="AG738" s="17">
        <v>46082</v>
      </c>
      <c r="AH738" s="17">
        <v>46082</v>
      </c>
      <c r="AI738" s="17"/>
      <c r="AJ738" s="5"/>
      <c r="AK738" s="17">
        <v>46082</v>
      </c>
      <c r="AL738" t="s">
        <v>811</v>
      </c>
      <c r="AM738" t="s">
        <v>599</v>
      </c>
      <c r="AN738" s="17"/>
      <c r="AP738" t="s">
        <v>966</v>
      </c>
      <c r="AQ738" t="s">
        <v>970</v>
      </c>
      <c r="AR738" t="s">
        <v>28644</v>
      </c>
    </row>
    <row r="739" spans="2:44" ht="11" outlineLevel="1" x14ac:dyDescent="0.15">
      <c r="B739" t="s">
        <v>5248</v>
      </c>
      <c r="C739" t="s">
        <v>799</v>
      </c>
      <c r="D739" t="s">
        <v>799</v>
      </c>
      <c r="F739" t="s">
        <v>966</v>
      </c>
      <c r="H739" s="16">
        <v>1</v>
      </c>
      <c r="I739" t="s">
        <v>799</v>
      </c>
      <c r="J739" t="s">
        <v>5249</v>
      </c>
      <c r="K739" t="s">
        <v>5250</v>
      </c>
      <c r="L739" t="s">
        <v>28015</v>
      </c>
      <c r="M739" t="s">
        <v>737</v>
      </c>
      <c r="N739" t="s">
        <v>795</v>
      </c>
      <c r="O739" t="s">
        <v>825</v>
      </c>
      <c r="P739" t="s">
        <v>802</v>
      </c>
      <c r="Q739" t="s">
        <v>10430</v>
      </c>
      <c r="R739" t="s">
        <v>531</v>
      </c>
      <c r="S739" t="s">
        <v>636</v>
      </c>
      <c r="T739" s="16">
        <v>1</v>
      </c>
      <c r="U739" s="16">
        <v>0</v>
      </c>
      <c r="V739" s="16">
        <v>1</v>
      </c>
      <c r="W739" s="5">
        <v>92600</v>
      </c>
      <c r="X739" s="5">
        <v>92600</v>
      </c>
      <c r="Y739" s="5"/>
      <c r="Z739" s="7">
        <v>1</v>
      </c>
      <c r="AA739" t="s">
        <v>27839</v>
      </c>
      <c r="AB739" s="5">
        <v>92600</v>
      </c>
      <c r="AC739" t="s">
        <v>800</v>
      </c>
      <c r="AD739" s="17">
        <v>43715</v>
      </c>
      <c r="AE739" s="17">
        <v>43715</v>
      </c>
      <c r="AF739" s="17">
        <v>43715</v>
      </c>
      <c r="AG739" s="17">
        <v>43864</v>
      </c>
      <c r="AH739" s="17">
        <v>43864</v>
      </c>
      <c r="AI739" s="17"/>
      <c r="AJ739" s="5"/>
      <c r="AK739" s="17">
        <v>43864</v>
      </c>
      <c r="AL739" t="s">
        <v>811</v>
      </c>
      <c r="AM739" t="s">
        <v>599</v>
      </c>
      <c r="AN739" s="17"/>
      <c r="AP739" t="s">
        <v>966</v>
      </c>
      <c r="AQ739" t="s">
        <v>970</v>
      </c>
      <c r="AR739" t="s">
        <v>28645</v>
      </c>
    </row>
    <row r="740" spans="2:44" ht="11" outlineLevel="1" x14ac:dyDescent="0.15">
      <c r="B740" t="s">
        <v>5254</v>
      </c>
      <c r="C740" t="s">
        <v>27838</v>
      </c>
      <c r="D740" t="s">
        <v>1599</v>
      </c>
      <c r="E740" t="s">
        <v>807</v>
      </c>
      <c r="F740" t="s">
        <v>10430</v>
      </c>
      <c r="H740" s="16">
        <v>1</v>
      </c>
      <c r="I740" t="s">
        <v>799</v>
      </c>
      <c r="J740" t="s">
        <v>5255</v>
      </c>
      <c r="K740" t="s">
        <v>5256</v>
      </c>
      <c r="L740" t="s">
        <v>28376</v>
      </c>
      <c r="M740" t="s">
        <v>750</v>
      </c>
      <c r="N740" t="s">
        <v>3488</v>
      </c>
      <c r="O740" t="s">
        <v>796</v>
      </c>
      <c r="P740" t="s">
        <v>859</v>
      </c>
      <c r="Q740" t="s">
        <v>10430</v>
      </c>
      <c r="R740" t="s">
        <v>645</v>
      </c>
      <c r="S740" t="s">
        <v>636</v>
      </c>
      <c r="T740" s="16">
        <v>1</v>
      </c>
      <c r="U740" s="16">
        <v>1</v>
      </c>
      <c r="V740" s="16">
        <v>1</v>
      </c>
      <c r="W740" s="5">
        <v>92452.800000000003</v>
      </c>
      <c r="X740" s="5">
        <v>92452.800000000003</v>
      </c>
      <c r="Y740" s="5"/>
      <c r="Z740" s="7">
        <v>1</v>
      </c>
      <c r="AA740" t="s">
        <v>27839</v>
      </c>
      <c r="AB740" s="5">
        <v>92452.800000000003</v>
      </c>
      <c r="AC740" t="s">
        <v>800</v>
      </c>
      <c r="AD740" s="17">
        <v>43552</v>
      </c>
      <c r="AE740" s="17">
        <v>43552</v>
      </c>
      <c r="AF740" s="17">
        <v>43552</v>
      </c>
      <c r="AG740" s="17">
        <v>43585</v>
      </c>
      <c r="AH740" s="17">
        <v>43585</v>
      </c>
      <c r="AI740" s="17"/>
      <c r="AJ740" s="5"/>
      <c r="AK740" s="17">
        <v>43585</v>
      </c>
      <c r="AL740" t="s">
        <v>28341</v>
      </c>
      <c r="AM740" t="s">
        <v>631</v>
      </c>
      <c r="AN740" s="17">
        <v>43585</v>
      </c>
      <c r="AP740" t="s">
        <v>966</v>
      </c>
      <c r="AQ740" t="s">
        <v>970</v>
      </c>
      <c r="AR740" t="s">
        <v>28646</v>
      </c>
    </row>
    <row r="741" spans="2:44" ht="11" outlineLevel="1" x14ac:dyDescent="0.15">
      <c r="B741" t="s">
        <v>899</v>
      </c>
      <c r="C741" t="s">
        <v>799</v>
      </c>
      <c r="D741" t="s">
        <v>799</v>
      </c>
      <c r="F741" t="s">
        <v>966</v>
      </c>
      <c r="H741" s="16">
        <v>1</v>
      </c>
      <c r="I741" t="s">
        <v>799</v>
      </c>
      <c r="J741" t="s">
        <v>715</v>
      </c>
      <c r="K741" t="s">
        <v>2134</v>
      </c>
      <c r="L741" t="s">
        <v>27866</v>
      </c>
      <c r="M741" t="s">
        <v>744</v>
      </c>
      <c r="N741" t="s">
        <v>795</v>
      </c>
      <c r="O741" t="s">
        <v>804</v>
      </c>
      <c r="P741" t="s">
        <v>806</v>
      </c>
      <c r="Q741" t="s">
        <v>10430</v>
      </c>
      <c r="R741" t="s">
        <v>531</v>
      </c>
      <c r="S741" t="s">
        <v>636</v>
      </c>
      <c r="T741" s="16">
        <v>1</v>
      </c>
      <c r="U741" s="16">
        <v>0</v>
      </c>
      <c r="V741" s="16">
        <v>3</v>
      </c>
      <c r="W741" s="5">
        <v>92404.43</v>
      </c>
      <c r="X741" s="5">
        <v>92404.43</v>
      </c>
      <c r="Y741" s="5"/>
      <c r="Z741" s="7">
        <v>1</v>
      </c>
      <c r="AA741" t="s">
        <v>27839</v>
      </c>
      <c r="AB741" s="5">
        <v>92404.43</v>
      </c>
      <c r="AC741" t="s">
        <v>800</v>
      </c>
      <c r="AD741" s="17">
        <v>44547</v>
      </c>
      <c r="AE741" s="17">
        <v>44628</v>
      </c>
      <c r="AF741" s="17">
        <v>44543</v>
      </c>
      <c r="AG741" s="17">
        <v>44651</v>
      </c>
      <c r="AH741" s="17">
        <v>44651</v>
      </c>
      <c r="AI741" s="17"/>
      <c r="AJ741" s="5"/>
      <c r="AK741" s="17">
        <v>44651</v>
      </c>
      <c r="AL741" t="s">
        <v>811</v>
      </c>
      <c r="AM741" t="s">
        <v>599</v>
      </c>
      <c r="AN741" s="17"/>
      <c r="AP741" t="s">
        <v>966</v>
      </c>
      <c r="AQ741" t="s">
        <v>970</v>
      </c>
      <c r="AR741" t="s">
        <v>28647</v>
      </c>
    </row>
    <row r="742" spans="2:44" ht="11" outlineLevel="1" x14ac:dyDescent="0.15">
      <c r="B742" t="s">
        <v>5265</v>
      </c>
      <c r="C742" t="s">
        <v>27838</v>
      </c>
      <c r="D742" t="s">
        <v>1599</v>
      </c>
      <c r="E742" t="s">
        <v>807</v>
      </c>
      <c r="F742" t="s">
        <v>10430</v>
      </c>
      <c r="H742" s="16">
        <v>1</v>
      </c>
      <c r="I742" t="s">
        <v>799</v>
      </c>
      <c r="J742" t="s">
        <v>5266</v>
      </c>
      <c r="K742" t="s">
        <v>5267</v>
      </c>
      <c r="L742" t="s">
        <v>28648</v>
      </c>
      <c r="M742" t="s">
        <v>750</v>
      </c>
      <c r="N742" t="s">
        <v>5268</v>
      </c>
      <c r="O742" t="s">
        <v>796</v>
      </c>
      <c r="P742" t="s">
        <v>859</v>
      </c>
      <c r="Q742" t="s">
        <v>10430</v>
      </c>
      <c r="R742" t="s">
        <v>645</v>
      </c>
      <c r="S742" t="s">
        <v>636</v>
      </c>
      <c r="T742" s="16">
        <v>1</v>
      </c>
      <c r="U742" s="16">
        <v>1</v>
      </c>
      <c r="V742" s="16">
        <v>4</v>
      </c>
      <c r="W742" s="5">
        <v>92391.72</v>
      </c>
      <c r="X742" s="5">
        <v>92391.72</v>
      </c>
      <c r="Y742" s="5"/>
      <c r="Z742" s="7">
        <v>1</v>
      </c>
      <c r="AA742" t="s">
        <v>27839</v>
      </c>
      <c r="AB742" s="5">
        <v>92391.72</v>
      </c>
      <c r="AC742" t="s">
        <v>800</v>
      </c>
      <c r="AD742" s="17">
        <v>41702</v>
      </c>
      <c r="AE742" s="17">
        <v>42279</v>
      </c>
      <c r="AF742" s="17">
        <v>41698</v>
      </c>
      <c r="AG742" s="17">
        <v>42093</v>
      </c>
      <c r="AH742" s="17">
        <v>42093</v>
      </c>
      <c r="AI742" s="17"/>
      <c r="AJ742" s="5"/>
      <c r="AK742" s="17">
        <v>42093</v>
      </c>
      <c r="AL742" t="s">
        <v>28341</v>
      </c>
      <c r="AM742" t="s">
        <v>631</v>
      </c>
      <c r="AN742" s="17">
        <v>42093</v>
      </c>
      <c r="AP742" t="s">
        <v>966</v>
      </c>
      <c r="AQ742" t="s">
        <v>970</v>
      </c>
      <c r="AR742" t="s">
        <v>28649</v>
      </c>
    </row>
    <row r="743" spans="2:44" ht="11" outlineLevel="1" x14ac:dyDescent="0.15">
      <c r="B743" t="s">
        <v>5272</v>
      </c>
      <c r="C743" t="s">
        <v>799</v>
      </c>
      <c r="D743" t="s">
        <v>799</v>
      </c>
      <c r="F743" t="s">
        <v>966</v>
      </c>
      <c r="H743" s="16">
        <v>1</v>
      </c>
      <c r="I743" t="s">
        <v>799</v>
      </c>
      <c r="J743" t="s">
        <v>4483</v>
      </c>
      <c r="K743" t="s">
        <v>4484</v>
      </c>
      <c r="L743" t="s">
        <v>27857</v>
      </c>
      <c r="M743" t="s">
        <v>743</v>
      </c>
      <c r="N743" t="s">
        <v>795</v>
      </c>
      <c r="O743" t="s">
        <v>825</v>
      </c>
      <c r="P743" t="s">
        <v>821</v>
      </c>
      <c r="Q743" t="s">
        <v>10430</v>
      </c>
      <c r="R743" t="s">
        <v>456</v>
      </c>
      <c r="S743" t="s">
        <v>598</v>
      </c>
      <c r="T743" s="16">
        <v>1</v>
      </c>
      <c r="U743" s="16">
        <v>0</v>
      </c>
      <c r="V743" s="16">
        <v>1</v>
      </c>
      <c r="W743" s="5">
        <v>92299.199999999997</v>
      </c>
      <c r="X743" s="5">
        <v>92299.199999999997</v>
      </c>
      <c r="Y743" s="5"/>
      <c r="Z743" s="7">
        <v>1</v>
      </c>
      <c r="AA743" t="s">
        <v>27839</v>
      </c>
      <c r="AB743" s="5">
        <v>92299.199999999997</v>
      </c>
      <c r="AC743" t="s">
        <v>800</v>
      </c>
      <c r="AD743" s="17">
        <v>42530</v>
      </c>
      <c r="AE743" s="17">
        <v>42530</v>
      </c>
      <c r="AF743" s="17">
        <v>42516</v>
      </c>
      <c r="AG743" s="17">
        <v>42551</v>
      </c>
      <c r="AH743" s="17">
        <v>42551</v>
      </c>
      <c r="AI743" s="17"/>
      <c r="AJ743" s="5"/>
      <c r="AK743" s="17">
        <v>42551</v>
      </c>
      <c r="AL743" t="s">
        <v>811</v>
      </c>
      <c r="AM743" t="s">
        <v>599</v>
      </c>
      <c r="AN743" s="17"/>
      <c r="AP743" t="s">
        <v>966</v>
      </c>
      <c r="AQ743" t="s">
        <v>970</v>
      </c>
      <c r="AR743" t="s">
        <v>28650</v>
      </c>
    </row>
    <row r="744" spans="2:44" ht="11" outlineLevel="1" x14ac:dyDescent="0.15">
      <c r="B744" t="s">
        <v>5275</v>
      </c>
      <c r="C744" t="s">
        <v>799</v>
      </c>
      <c r="D744" t="s">
        <v>799</v>
      </c>
      <c r="F744" t="s">
        <v>966</v>
      </c>
      <c r="H744" s="16">
        <v>1</v>
      </c>
      <c r="I744" t="s">
        <v>799</v>
      </c>
      <c r="J744" t="s">
        <v>4179</v>
      </c>
      <c r="K744" t="s">
        <v>4180</v>
      </c>
      <c r="L744" t="s">
        <v>27866</v>
      </c>
      <c r="M744" t="s">
        <v>4181</v>
      </c>
      <c r="N744" t="s">
        <v>795</v>
      </c>
      <c r="O744" t="s">
        <v>804</v>
      </c>
      <c r="P744" t="s">
        <v>806</v>
      </c>
      <c r="Q744" t="s">
        <v>10430</v>
      </c>
      <c r="R744" t="s">
        <v>531</v>
      </c>
      <c r="S744" t="s">
        <v>636</v>
      </c>
      <c r="T744" s="16">
        <v>1</v>
      </c>
      <c r="U744" s="16">
        <v>0</v>
      </c>
      <c r="V744" s="16">
        <v>1</v>
      </c>
      <c r="W744" s="5">
        <v>92008</v>
      </c>
      <c r="X744" s="5">
        <v>92008</v>
      </c>
      <c r="Y744" s="5"/>
      <c r="Z744" s="7">
        <v>1</v>
      </c>
      <c r="AA744" t="s">
        <v>27839</v>
      </c>
      <c r="AB744" s="5">
        <v>92008</v>
      </c>
      <c r="AC744" t="s">
        <v>800</v>
      </c>
      <c r="AD744" s="17">
        <v>45320</v>
      </c>
      <c r="AE744" s="17">
        <v>45320</v>
      </c>
      <c r="AF744" s="17">
        <v>45317</v>
      </c>
      <c r="AG744" s="17">
        <v>45400</v>
      </c>
      <c r="AH744" s="17">
        <v>45400</v>
      </c>
      <c r="AI744" s="17"/>
      <c r="AJ744" s="5"/>
      <c r="AK744" s="17">
        <v>45400</v>
      </c>
      <c r="AL744" t="s">
        <v>811</v>
      </c>
      <c r="AM744" t="s">
        <v>599</v>
      </c>
      <c r="AN744" s="17"/>
      <c r="AP744" t="s">
        <v>966</v>
      </c>
      <c r="AQ744" t="s">
        <v>970</v>
      </c>
      <c r="AR744" t="s">
        <v>28651</v>
      </c>
    </row>
    <row r="745" spans="2:44" ht="11" outlineLevel="1" x14ac:dyDescent="0.15">
      <c r="B745" t="s">
        <v>5278</v>
      </c>
      <c r="C745" t="s">
        <v>799</v>
      </c>
      <c r="D745" t="s">
        <v>799</v>
      </c>
      <c r="F745" t="s">
        <v>966</v>
      </c>
      <c r="H745" s="16">
        <v>1</v>
      </c>
      <c r="I745" t="s">
        <v>799</v>
      </c>
      <c r="J745" t="s">
        <v>3988</v>
      </c>
      <c r="K745" t="s">
        <v>3989</v>
      </c>
      <c r="L745" t="s">
        <v>28041</v>
      </c>
      <c r="M745" t="s">
        <v>750</v>
      </c>
      <c r="N745" t="s">
        <v>887</v>
      </c>
      <c r="O745" t="s">
        <v>825</v>
      </c>
      <c r="P745" t="s">
        <v>859</v>
      </c>
      <c r="Q745" t="s">
        <v>10430</v>
      </c>
      <c r="R745" t="s">
        <v>531</v>
      </c>
      <c r="S745" t="s">
        <v>636</v>
      </c>
      <c r="T745" s="16">
        <v>1</v>
      </c>
      <c r="U745" s="16">
        <v>0</v>
      </c>
      <c r="V745" s="16">
        <v>1</v>
      </c>
      <c r="W745" s="5">
        <v>91281</v>
      </c>
      <c r="X745" s="5">
        <v>91281</v>
      </c>
      <c r="Y745" s="5"/>
      <c r="Z745" s="7">
        <v>1</v>
      </c>
      <c r="AA745" t="s">
        <v>27839</v>
      </c>
      <c r="AB745" s="5">
        <v>91281</v>
      </c>
      <c r="AC745" t="s">
        <v>800</v>
      </c>
      <c r="AD745" s="17">
        <v>45496</v>
      </c>
      <c r="AE745" s="17">
        <v>45496</v>
      </c>
      <c r="AF745" s="17">
        <v>45496</v>
      </c>
      <c r="AG745" s="17">
        <v>45565</v>
      </c>
      <c r="AH745" s="17">
        <v>45565</v>
      </c>
      <c r="AI745" s="17"/>
      <c r="AJ745" s="5"/>
      <c r="AK745" s="17">
        <v>45565</v>
      </c>
      <c r="AL745" t="s">
        <v>811</v>
      </c>
      <c r="AM745" t="s">
        <v>599</v>
      </c>
      <c r="AN745" s="17"/>
      <c r="AP745" t="s">
        <v>966</v>
      </c>
      <c r="AQ745" t="s">
        <v>970</v>
      </c>
      <c r="AR745" t="s">
        <v>28652</v>
      </c>
    </row>
    <row r="746" spans="2:44" ht="11" outlineLevel="1" x14ac:dyDescent="0.15">
      <c r="B746" t="s">
        <v>5285</v>
      </c>
      <c r="C746" t="s">
        <v>799</v>
      </c>
      <c r="D746" t="s">
        <v>799</v>
      </c>
      <c r="F746" t="s">
        <v>966</v>
      </c>
      <c r="H746" s="16">
        <v>1</v>
      </c>
      <c r="I746" t="s">
        <v>799</v>
      </c>
      <c r="J746" t="s">
        <v>5286</v>
      </c>
      <c r="K746" t="s">
        <v>5287</v>
      </c>
      <c r="L746" t="s">
        <v>28653</v>
      </c>
      <c r="M746" t="s">
        <v>5288</v>
      </c>
      <c r="N746" t="s">
        <v>803</v>
      </c>
      <c r="O746" t="s">
        <v>826</v>
      </c>
      <c r="P746" t="s">
        <v>820</v>
      </c>
      <c r="Q746" t="s">
        <v>10430</v>
      </c>
      <c r="R746" t="s">
        <v>575</v>
      </c>
      <c r="S746" t="s">
        <v>629</v>
      </c>
      <c r="T746" s="16">
        <v>1</v>
      </c>
      <c r="U746" s="16">
        <v>0</v>
      </c>
      <c r="V746" s="16">
        <v>2</v>
      </c>
      <c r="W746" s="5">
        <v>90115.42</v>
      </c>
      <c r="X746" s="5">
        <v>90115.42</v>
      </c>
      <c r="Y746" s="5"/>
      <c r="Z746" s="7">
        <v>1</v>
      </c>
      <c r="AA746" t="s">
        <v>27839</v>
      </c>
      <c r="AB746" s="5">
        <v>90115.42</v>
      </c>
      <c r="AC746" t="s">
        <v>800</v>
      </c>
      <c r="AD746" s="17">
        <v>44098</v>
      </c>
      <c r="AE746" s="17">
        <v>44140</v>
      </c>
      <c r="AF746" s="17">
        <v>44098</v>
      </c>
      <c r="AG746" s="17">
        <v>44162</v>
      </c>
      <c r="AH746" s="17">
        <v>44162</v>
      </c>
      <c r="AI746" s="17"/>
      <c r="AJ746" s="5"/>
      <c r="AK746" s="17">
        <v>44162</v>
      </c>
      <c r="AL746" t="s">
        <v>811</v>
      </c>
      <c r="AM746" t="s">
        <v>599</v>
      </c>
      <c r="AN746" s="17"/>
      <c r="AP746" t="s">
        <v>966</v>
      </c>
      <c r="AQ746" t="s">
        <v>970</v>
      </c>
      <c r="AR746" t="s">
        <v>28654</v>
      </c>
    </row>
    <row r="747" spans="2:44" ht="11" outlineLevel="1" x14ac:dyDescent="0.15">
      <c r="B747" t="s">
        <v>5292</v>
      </c>
      <c r="C747" t="s">
        <v>799</v>
      </c>
      <c r="D747" t="s">
        <v>799</v>
      </c>
      <c r="F747" t="s">
        <v>966</v>
      </c>
      <c r="H747" s="16">
        <v>1</v>
      </c>
      <c r="I747" t="s">
        <v>799</v>
      </c>
      <c r="J747" t="s">
        <v>4419</v>
      </c>
      <c r="K747" t="s">
        <v>4420</v>
      </c>
      <c r="L747" t="s">
        <v>533</v>
      </c>
      <c r="M747" t="s">
        <v>737</v>
      </c>
      <c r="N747" t="s">
        <v>803</v>
      </c>
      <c r="O747" t="s">
        <v>825</v>
      </c>
      <c r="P747" t="s">
        <v>802</v>
      </c>
      <c r="Q747" t="s">
        <v>10430</v>
      </c>
      <c r="R747" t="s">
        <v>531</v>
      </c>
      <c r="S747" t="s">
        <v>636</v>
      </c>
      <c r="T747" s="16">
        <v>1</v>
      </c>
      <c r="U747" s="16">
        <v>0</v>
      </c>
      <c r="V747" s="16">
        <v>1</v>
      </c>
      <c r="W747" s="5">
        <v>89940</v>
      </c>
      <c r="X747" s="5">
        <v>89940</v>
      </c>
      <c r="Y747" s="5"/>
      <c r="Z747" s="7">
        <v>1</v>
      </c>
      <c r="AA747" t="s">
        <v>27839</v>
      </c>
      <c r="AB747" s="5">
        <v>89940</v>
      </c>
      <c r="AC747" t="s">
        <v>800</v>
      </c>
      <c r="AD747" s="17">
        <v>44434</v>
      </c>
      <c r="AE747" s="17">
        <v>44434</v>
      </c>
      <c r="AF747" s="17">
        <v>44433</v>
      </c>
      <c r="AG747" s="17">
        <v>44469</v>
      </c>
      <c r="AH747" s="17">
        <v>44469</v>
      </c>
      <c r="AI747" s="17"/>
      <c r="AJ747" s="5"/>
      <c r="AK747" s="17">
        <v>44469</v>
      </c>
      <c r="AL747" t="s">
        <v>811</v>
      </c>
      <c r="AM747" t="s">
        <v>599</v>
      </c>
      <c r="AN747" s="17"/>
      <c r="AP747" t="s">
        <v>966</v>
      </c>
      <c r="AQ747" t="s">
        <v>970</v>
      </c>
      <c r="AR747" t="s">
        <v>28655</v>
      </c>
    </row>
    <row r="748" spans="2:44" ht="11" outlineLevel="1" x14ac:dyDescent="0.15">
      <c r="B748" t="s">
        <v>5295</v>
      </c>
      <c r="C748" t="s">
        <v>799</v>
      </c>
      <c r="D748" t="s">
        <v>799</v>
      </c>
      <c r="F748" t="s">
        <v>966</v>
      </c>
      <c r="H748" s="16">
        <v>1</v>
      </c>
      <c r="I748" t="s">
        <v>799</v>
      </c>
      <c r="J748" t="s">
        <v>5296</v>
      </c>
      <c r="K748" t="s">
        <v>5297</v>
      </c>
      <c r="L748" t="s">
        <v>27866</v>
      </c>
      <c r="M748" t="s">
        <v>2658</v>
      </c>
      <c r="N748" t="s">
        <v>795</v>
      </c>
      <c r="O748" t="s">
        <v>825</v>
      </c>
      <c r="P748" t="s">
        <v>806</v>
      </c>
      <c r="Q748" t="s">
        <v>10430</v>
      </c>
      <c r="R748" t="s">
        <v>531</v>
      </c>
      <c r="S748" t="s">
        <v>636</v>
      </c>
      <c r="T748" s="16">
        <v>1</v>
      </c>
      <c r="U748" s="16">
        <v>0</v>
      </c>
      <c r="V748" s="16">
        <v>1</v>
      </c>
      <c r="W748" s="5">
        <v>89900</v>
      </c>
      <c r="X748" s="5">
        <v>89900</v>
      </c>
      <c r="Y748" s="5"/>
      <c r="Z748" s="7">
        <v>1</v>
      </c>
      <c r="AA748" t="s">
        <v>27839</v>
      </c>
      <c r="AB748" s="5">
        <v>89900</v>
      </c>
      <c r="AC748" t="s">
        <v>800</v>
      </c>
      <c r="AD748" s="17">
        <v>42983</v>
      </c>
      <c r="AE748" s="17">
        <v>42983</v>
      </c>
      <c r="AF748" s="17">
        <v>42983</v>
      </c>
      <c r="AG748" s="17">
        <v>43159</v>
      </c>
      <c r="AH748" s="17">
        <v>43159</v>
      </c>
      <c r="AI748" s="17"/>
      <c r="AJ748" s="5"/>
      <c r="AK748" s="17">
        <v>43159</v>
      </c>
      <c r="AL748" t="s">
        <v>811</v>
      </c>
      <c r="AM748" t="s">
        <v>599</v>
      </c>
      <c r="AN748" s="17"/>
      <c r="AP748" t="s">
        <v>966</v>
      </c>
      <c r="AQ748" t="s">
        <v>970</v>
      </c>
      <c r="AR748" t="s">
        <v>28656</v>
      </c>
    </row>
    <row r="749" spans="2:44" ht="11" outlineLevel="1" x14ac:dyDescent="0.15">
      <c r="B749" t="s">
        <v>5304</v>
      </c>
      <c r="C749" t="s">
        <v>799</v>
      </c>
      <c r="D749" t="s">
        <v>799</v>
      </c>
      <c r="F749" t="s">
        <v>966</v>
      </c>
      <c r="H749" s="16">
        <v>1</v>
      </c>
      <c r="I749" t="s">
        <v>799</v>
      </c>
      <c r="J749" t="s">
        <v>5305</v>
      </c>
      <c r="K749" t="s">
        <v>5306</v>
      </c>
      <c r="L749" t="s">
        <v>28346</v>
      </c>
      <c r="M749" t="s">
        <v>743</v>
      </c>
      <c r="N749" t="s">
        <v>803</v>
      </c>
      <c r="O749" t="s">
        <v>825</v>
      </c>
      <c r="P749" t="s">
        <v>821</v>
      </c>
      <c r="Q749" t="s">
        <v>10430</v>
      </c>
      <c r="R749" t="s">
        <v>531</v>
      </c>
      <c r="S749" t="s">
        <v>636</v>
      </c>
      <c r="T749" s="16">
        <v>1</v>
      </c>
      <c r="U749" s="16">
        <v>0</v>
      </c>
      <c r="V749" s="16">
        <v>1</v>
      </c>
      <c r="W749" s="5">
        <v>89672.83</v>
      </c>
      <c r="X749" s="5">
        <v>89672.83</v>
      </c>
      <c r="Y749" s="5"/>
      <c r="Z749" s="7">
        <v>1</v>
      </c>
      <c r="AA749" t="s">
        <v>27839</v>
      </c>
      <c r="AB749" s="5">
        <v>89672.83</v>
      </c>
      <c r="AC749" t="s">
        <v>800</v>
      </c>
      <c r="AD749" s="17">
        <v>45533</v>
      </c>
      <c r="AE749" s="17">
        <v>45533</v>
      </c>
      <c r="AF749" s="17">
        <v>45534</v>
      </c>
      <c r="AG749" s="17">
        <v>45625</v>
      </c>
      <c r="AH749" s="17">
        <v>45625</v>
      </c>
      <c r="AI749" s="17"/>
      <c r="AJ749" s="5"/>
      <c r="AK749" s="17">
        <v>45625</v>
      </c>
      <c r="AL749" t="s">
        <v>811</v>
      </c>
      <c r="AM749" t="s">
        <v>599</v>
      </c>
      <c r="AN749" s="17"/>
      <c r="AP749" t="s">
        <v>966</v>
      </c>
      <c r="AQ749" t="s">
        <v>970</v>
      </c>
      <c r="AR749" t="s">
        <v>28657</v>
      </c>
    </row>
    <row r="750" spans="2:44" ht="11" outlineLevel="1" x14ac:dyDescent="0.15">
      <c r="B750" t="s">
        <v>5309</v>
      </c>
      <c r="C750" t="s">
        <v>799</v>
      </c>
      <c r="D750" t="s">
        <v>799</v>
      </c>
      <c r="F750" t="s">
        <v>966</v>
      </c>
      <c r="H750" s="16">
        <v>1</v>
      </c>
      <c r="I750" t="s">
        <v>799</v>
      </c>
      <c r="J750" t="s">
        <v>3993</v>
      </c>
      <c r="K750" t="s">
        <v>3994</v>
      </c>
      <c r="L750" t="s">
        <v>27866</v>
      </c>
      <c r="M750" t="s">
        <v>737</v>
      </c>
      <c r="N750" t="s">
        <v>803</v>
      </c>
      <c r="O750" t="s">
        <v>825</v>
      </c>
      <c r="P750" t="s">
        <v>802</v>
      </c>
      <c r="Q750" t="s">
        <v>10430</v>
      </c>
      <c r="R750" t="s">
        <v>531</v>
      </c>
      <c r="S750" t="s">
        <v>636</v>
      </c>
      <c r="T750" s="16">
        <v>1</v>
      </c>
      <c r="U750" s="16">
        <v>0</v>
      </c>
      <c r="V750" s="16">
        <v>1</v>
      </c>
      <c r="W750" s="5">
        <v>89540</v>
      </c>
      <c r="X750" s="5">
        <v>89540</v>
      </c>
      <c r="Y750" s="5"/>
      <c r="Z750" s="7">
        <v>1</v>
      </c>
      <c r="AA750" t="s">
        <v>27839</v>
      </c>
      <c r="AB750" s="5">
        <v>89540</v>
      </c>
      <c r="AC750" t="s">
        <v>800</v>
      </c>
      <c r="AD750" s="17">
        <v>44819</v>
      </c>
      <c r="AE750" s="17">
        <v>44819</v>
      </c>
      <c r="AF750" s="17">
        <v>44819</v>
      </c>
      <c r="AG750" s="17">
        <v>45016</v>
      </c>
      <c r="AH750" s="17">
        <v>45016</v>
      </c>
      <c r="AI750" s="17"/>
      <c r="AJ750" s="5"/>
      <c r="AK750" s="17">
        <v>45016</v>
      </c>
      <c r="AL750" t="s">
        <v>811</v>
      </c>
      <c r="AM750" t="s">
        <v>599</v>
      </c>
      <c r="AN750" s="17"/>
      <c r="AP750" t="s">
        <v>966</v>
      </c>
      <c r="AQ750" t="s">
        <v>970</v>
      </c>
      <c r="AR750" t="s">
        <v>28658</v>
      </c>
    </row>
    <row r="751" spans="2:44" ht="11" outlineLevel="1" x14ac:dyDescent="0.15">
      <c r="B751" t="s">
        <v>5321</v>
      </c>
      <c r="C751" t="s">
        <v>799</v>
      </c>
      <c r="D751" t="s">
        <v>799</v>
      </c>
      <c r="F751" t="s">
        <v>966</v>
      </c>
      <c r="H751" s="16">
        <v>1</v>
      </c>
      <c r="I751" t="s">
        <v>799</v>
      </c>
      <c r="J751" t="s">
        <v>4179</v>
      </c>
      <c r="K751" t="s">
        <v>4180</v>
      </c>
      <c r="L751" t="s">
        <v>27866</v>
      </c>
      <c r="M751" t="s">
        <v>750</v>
      </c>
      <c r="N751" t="s">
        <v>4619</v>
      </c>
      <c r="O751" t="s">
        <v>825</v>
      </c>
      <c r="P751" t="s">
        <v>859</v>
      </c>
      <c r="Q751" t="s">
        <v>10430</v>
      </c>
      <c r="R751" t="s">
        <v>531</v>
      </c>
      <c r="S751" t="s">
        <v>636</v>
      </c>
      <c r="T751" s="16">
        <v>1</v>
      </c>
      <c r="U751" s="16">
        <v>0</v>
      </c>
      <c r="V751" s="16">
        <v>2</v>
      </c>
      <c r="W751" s="5">
        <v>89000</v>
      </c>
      <c r="X751" s="5">
        <v>89000</v>
      </c>
      <c r="Y751" s="5"/>
      <c r="Z751" s="7">
        <v>1</v>
      </c>
      <c r="AA751" t="s">
        <v>27839</v>
      </c>
      <c r="AB751" s="5">
        <v>89000</v>
      </c>
      <c r="AC751" t="s">
        <v>800</v>
      </c>
      <c r="AD751" s="17">
        <v>42628</v>
      </c>
      <c r="AE751" s="17">
        <v>42871</v>
      </c>
      <c r="AF751" s="17">
        <v>42628</v>
      </c>
      <c r="AG751" s="17">
        <v>42808</v>
      </c>
      <c r="AH751" s="17">
        <v>42808</v>
      </c>
      <c r="AI751" s="17"/>
      <c r="AJ751" s="5"/>
      <c r="AK751" s="17">
        <v>42808</v>
      </c>
      <c r="AL751" t="s">
        <v>811</v>
      </c>
      <c r="AM751" t="s">
        <v>599</v>
      </c>
      <c r="AN751" s="17"/>
      <c r="AP751" t="s">
        <v>966</v>
      </c>
      <c r="AQ751" t="s">
        <v>970</v>
      </c>
      <c r="AR751" t="s">
        <v>28659</v>
      </c>
    </row>
    <row r="752" spans="2:44" ht="11" outlineLevel="1" x14ac:dyDescent="0.15">
      <c r="B752" t="s">
        <v>5324</v>
      </c>
      <c r="C752" t="s">
        <v>799</v>
      </c>
      <c r="D752" t="s">
        <v>799</v>
      </c>
      <c r="F752" t="s">
        <v>966</v>
      </c>
      <c r="H752" s="16">
        <v>1</v>
      </c>
      <c r="I752" t="s">
        <v>799</v>
      </c>
      <c r="J752" t="s">
        <v>660</v>
      </c>
      <c r="K752" t="s">
        <v>1702</v>
      </c>
      <c r="L752" t="s">
        <v>28077</v>
      </c>
      <c r="M752" t="s">
        <v>747</v>
      </c>
      <c r="N752" t="s">
        <v>795</v>
      </c>
      <c r="O752" t="s">
        <v>804</v>
      </c>
      <c r="P752" t="s">
        <v>806</v>
      </c>
      <c r="Q752" t="s">
        <v>10430</v>
      </c>
      <c r="R752" t="s">
        <v>531</v>
      </c>
      <c r="S752" t="s">
        <v>636</v>
      </c>
      <c r="T752" s="16">
        <v>1</v>
      </c>
      <c r="U752" s="16">
        <v>0</v>
      </c>
      <c r="V752" s="16">
        <v>1</v>
      </c>
      <c r="W752" s="5">
        <v>88780</v>
      </c>
      <c r="X752" s="5">
        <v>88780</v>
      </c>
      <c r="Y752" s="5"/>
      <c r="Z752" s="7">
        <v>1</v>
      </c>
      <c r="AA752" t="s">
        <v>27839</v>
      </c>
      <c r="AB752" s="5">
        <v>88780</v>
      </c>
      <c r="AC752" t="s">
        <v>800</v>
      </c>
      <c r="AD752" s="17">
        <v>45714</v>
      </c>
      <c r="AE752" s="17">
        <v>45714</v>
      </c>
      <c r="AF752" s="17">
        <v>45716</v>
      </c>
      <c r="AG752" s="17">
        <v>45723</v>
      </c>
      <c r="AH752" s="17">
        <v>45723</v>
      </c>
      <c r="AI752" s="17"/>
      <c r="AJ752" s="5"/>
      <c r="AK752" s="17">
        <v>45723</v>
      </c>
      <c r="AL752" t="s">
        <v>811</v>
      </c>
      <c r="AM752" t="s">
        <v>599</v>
      </c>
      <c r="AN752" s="17"/>
      <c r="AP752" t="s">
        <v>966</v>
      </c>
      <c r="AQ752" t="s">
        <v>970</v>
      </c>
      <c r="AR752" t="s">
        <v>28660</v>
      </c>
    </row>
    <row r="753" spans="2:44" ht="11" outlineLevel="1" x14ac:dyDescent="0.15">
      <c r="B753" t="s">
        <v>5327</v>
      </c>
      <c r="C753" t="s">
        <v>799</v>
      </c>
      <c r="D753" t="s">
        <v>799</v>
      </c>
      <c r="F753" t="s">
        <v>966</v>
      </c>
      <c r="H753" s="16">
        <v>1</v>
      </c>
      <c r="I753" t="s">
        <v>799</v>
      </c>
      <c r="J753" t="s">
        <v>5328</v>
      </c>
      <c r="K753" t="s">
        <v>5329</v>
      </c>
      <c r="L753" t="s">
        <v>28005</v>
      </c>
      <c r="M753" t="s">
        <v>743</v>
      </c>
      <c r="N753" t="s">
        <v>803</v>
      </c>
      <c r="O753" t="s">
        <v>825</v>
      </c>
      <c r="P753" t="s">
        <v>821</v>
      </c>
      <c r="Q753" t="s">
        <v>10430</v>
      </c>
      <c r="R753" t="s">
        <v>531</v>
      </c>
      <c r="S753" t="s">
        <v>636</v>
      </c>
      <c r="T753" s="16">
        <v>1</v>
      </c>
      <c r="U753" s="16">
        <v>0</v>
      </c>
      <c r="V753" s="16">
        <v>1</v>
      </c>
      <c r="W753" s="5">
        <v>88740</v>
      </c>
      <c r="X753" s="5">
        <v>88740</v>
      </c>
      <c r="Y753" s="5"/>
      <c r="Z753" s="7">
        <v>1</v>
      </c>
      <c r="AA753" t="s">
        <v>27839</v>
      </c>
      <c r="AB753" s="5">
        <v>88740</v>
      </c>
      <c r="AC753" t="s">
        <v>800</v>
      </c>
      <c r="AD753" s="17">
        <v>42836</v>
      </c>
      <c r="AE753" s="17">
        <v>42836</v>
      </c>
      <c r="AF753" s="17">
        <v>42836</v>
      </c>
      <c r="AG753" s="17">
        <v>42877</v>
      </c>
      <c r="AH753" s="17">
        <v>42877</v>
      </c>
      <c r="AI753" s="17"/>
      <c r="AJ753" s="5"/>
      <c r="AK753" s="17">
        <v>42877</v>
      </c>
      <c r="AL753" t="s">
        <v>811</v>
      </c>
      <c r="AM753" t="s">
        <v>599</v>
      </c>
      <c r="AN753" s="17"/>
      <c r="AP753" t="s">
        <v>966</v>
      </c>
      <c r="AQ753" t="s">
        <v>970</v>
      </c>
      <c r="AR753" t="s">
        <v>28661</v>
      </c>
    </row>
    <row r="754" spans="2:44" ht="11" outlineLevel="1" x14ac:dyDescent="0.15">
      <c r="B754" t="s">
        <v>849</v>
      </c>
      <c r="C754" t="s">
        <v>27838</v>
      </c>
      <c r="D754" t="s">
        <v>854</v>
      </c>
      <c r="E754" t="s">
        <v>798</v>
      </c>
      <c r="F754" t="s">
        <v>966</v>
      </c>
      <c r="H754" s="16">
        <v>1</v>
      </c>
      <c r="I754" t="s">
        <v>799</v>
      </c>
      <c r="J754" t="s">
        <v>638</v>
      </c>
      <c r="K754" t="s">
        <v>992</v>
      </c>
      <c r="L754" t="s">
        <v>28662</v>
      </c>
      <c r="M754" t="s">
        <v>739</v>
      </c>
      <c r="N754" t="s">
        <v>795</v>
      </c>
      <c r="O754" t="s">
        <v>825</v>
      </c>
      <c r="P754" t="s">
        <v>816</v>
      </c>
      <c r="Q754" t="s">
        <v>10430</v>
      </c>
      <c r="R754" t="s">
        <v>531</v>
      </c>
      <c r="S754" t="s">
        <v>636</v>
      </c>
      <c r="T754" s="16">
        <v>4</v>
      </c>
      <c r="U754" s="16">
        <v>4</v>
      </c>
      <c r="V754" s="16">
        <v>9</v>
      </c>
      <c r="W754" s="5">
        <v>88619.15</v>
      </c>
      <c r="X754" s="5">
        <v>88619.15</v>
      </c>
      <c r="Y754" s="5"/>
      <c r="Z754" s="7">
        <v>1</v>
      </c>
      <c r="AA754" t="s">
        <v>27839</v>
      </c>
      <c r="AB754" s="5">
        <v>88619.15</v>
      </c>
      <c r="AC754" t="s">
        <v>800</v>
      </c>
      <c r="AD754" s="17">
        <v>42318</v>
      </c>
      <c r="AE754" s="17">
        <v>42660</v>
      </c>
      <c r="AF754" s="17">
        <v>42312</v>
      </c>
      <c r="AG754" s="17">
        <v>42522</v>
      </c>
      <c r="AH754" s="17">
        <v>42522</v>
      </c>
      <c r="AI754" s="17"/>
      <c r="AJ754" s="5"/>
      <c r="AK754" s="17">
        <v>42522</v>
      </c>
      <c r="AL754" t="s">
        <v>855</v>
      </c>
      <c r="AM754" t="s">
        <v>666</v>
      </c>
      <c r="AN754" s="17">
        <v>42522</v>
      </c>
      <c r="AP754" t="s">
        <v>966</v>
      </c>
      <c r="AQ754" t="s">
        <v>970</v>
      </c>
      <c r="AR754" t="s">
        <v>28663</v>
      </c>
    </row>
    <row r="755" spans="2:44" ht="11" outlineLevel="1" x14ac:dyDescent="0.15">
      <c r="B755" t="s">
        <v>5332</v>
      </c>
      <c r="C755" t="s">
        <v>799</v>
      </c>
      <c r="D755" t="s">
        <v>799</v>
      </c>
      <c r="F755" t="s">
        <v>966</v>
      </c>
      <c r="H755" s="16">
        <v>1</v>
      </c>
      <c r="I755" t="s">
        <v>799</v>
      </c>
      <c r="J755" t="s">
        <v>5333</v>
      </c>
      <c r="K755" t="s">
        <v>5334</v>
      </c>
      <c r="L755" t="s">
        <v>27974</v>
      </c>
      <c r="M755" t="s">
        <v>750</v>
      </c>
      <c r="N755" t="s">
        <v>4923</v>
      </c>
      <c r="O755" t="s">
        <v>825</v>
      </c>
      <c r="P755" t="s">
        <v>859</v>
      </c>
      <c r="Q755" t="s">
        <v>10430</v>
      </c>
      <c r="R755" t="s">
        <v>531</v>
      </c>
      <c r="S755" t="s">
        <v>636</v>
      </c>
      <c r="T755" s="16">
        <v>1</v>
      </c>
      <c r="U755" s="16">
        <v>0</v>
      </c>
      <c r="V755" s="16">
        <v>1</v>
      </c>
      <c r="W755" s="5">
        <v>88499.86</v>
      </c>
      <c r="X755" s="5">
        <v>88499.86</v>
      </c>
      <c r="Y755" s="5"/>
      <c r="Z755" s="7">
        <v>1</v>
      </c>
      <c r="AA755" t="s">
        <v>27839</v>
      </c>
      <c r="AB755" s="5">
        <v>88499.86</v>
      </c>
      <c r="AC755" t="s">
        <v>800</v>
      </c>
      <c r="AD755" s="17">
        <v>44447</v>
      </c>
      <c r="AE755" s="17">
        <v>44447</v>
      </c>
      <c r="AF755" s="17">
        <v>44447</v>
      </c>
      <c r="AG755" s="17">
        <v>44560</v>
      </c>
      <c r="AH755" s="17">
        <v>44560</v>
      </c>
      <c r="AI755" s="17"/>
      <c r="AJ755" s="5"/>
      <c r="AK755" s="17">
        <v>44560</v>
      </c>
      <c r="AL755" t="s">
        <v>811</v>
      </c>
      <c r="AM755" t="s">
        <v>599</v>
      </c>
      <c r="AN755" s="17"/>
      <c r="AP755" t="s">
        <v>966</v>
      </c>
      <c r="AQ755" t="s">
        <v>970</v>
      </c>
      <c r="AR755" t="s">
        <v>28664</v>
      </c>
    </row>
    <row r="756" spans="2:44" ht="11" outlineLevel="1" x14ac:dyDescent="0.15">
      <c r="B756" t="s">
        <v>5337</v>
      </c>
      <c r="C756" t="s">
        <v>799</v>
      </c>
      <c r="D756" t="s">
        <v>799</v>
      </c>
      <c r="F756" t="s">
        <v>966</v>
      </c>
      <c r="H756" s="16">
        <v>1</v>
      </c>
      <c r="I756" t="s">
        <v>799</v>
      </c>
      <c r="J756" t="s">
        <v>5338</v>
      </c>
      <c r="K756" t="s">
        <v>5339</v>
      </c>
      <c r="L756" t="s">
        <v>28346</v>
      </c>
      <c r="M756" t="s">
        <v>737</v>
      </c>
      <c r="N756" t="s">
        <v>887</v>
      </c>
      <c r="O756" t="s">
        <v>825</v>
      </c>
      <c r="P756" t="s">
        <v>802</v>
      </c>
      <c r="Q756" t="s">
        <v>10430</v>
      </c>
      <c r="R756" t="s">
        <v>456</v>
      </c>
      <c r="S756" t="s">
        <v>598</v>
      </c>
      <c r="T756" s="16">
        <v>1</v>
      </c>
      <c r="U756" s="16">
        <v>0</v>
      </c>
      <c r="V756" s="16">
        <v>1</v>
      </c>
      <c r="W756" s="5">
        <v>88494.55</v>
      </c>
      <c r="X756" s="5">
        <v>88494.55</v>
      </c>
      <c r="Y756" s="5"/>
      <c r="Z756" s="7">
        <v>1</v>
      </c>
      <c r="AA756" t="s">
        <v>27839</v>
      </c>
      <c r="AB756" s="5">
        <v>88494.55</v>
      </c>
      <c r="AC756" t="s">
        <v>800</v>
      </c>
      <c r="AD756" s="17">
        <v>44825</v>
      </c>
      <c r="AE756" s="17">
        <v>44825</v>
      </c>
      <c r="AF756" s="17">
        <v>44825</v>
      </c>
      <c r="AG756" s="17">
        <v>45008</v>
      </c>
      <c r="AH756" s="17">
        <v>45008</v>
      </c>
      <c r="AI756" s="17"/>
      <c r="AJ756" s="5"/>
      <c r="AK756" s="17">
        <v>45008</v>
      </c>
      <c r="AL756" t="s">
        <v>811</v>
      </c>
      <c r="AM756" t="s">
        <v>599</v>
      </c>
      <c r="AN756" s="17"/>
      <c r="AP756" t="s">
        <v>966</v>
      </c>
      <c r="AQ756" t="s">
        <v>970</v>
      </c>
      <c r="AR756" t="s">
        <v>28665</v>
      </c>
    </row>
    <row r="757" spans="2:44" ht="11" outlineLevel="1" x14ac:dyDescent="0.15">
      <c r="B757" t="s">
        <v>5347</v>
      </c>
      <c r="C757" t="s">
        <v>799</v>
      </c>
      <c r="D757" t="s">
        <v>799</v>
      </c>
      <c r="F757" t="s">
        <v>966</v>
      </c>
      <c r="H757" s="16">
        <v>1</v>
      </c>
      <c r="I757" t="s">
        <v>799</v>
      </c>
      <c r="J757" t="s">
        <v>5348</v>
      </c>
      <c r="K757" t="s">
        <v>5349</v>
      </c>
      <c r="L757" t="s">
        <v>27905</v>
      </c>
      <c r="M757" t="s">
        <v>750</v>
      </c>
      <c r="N757" t="s">
        <v>5350</v>
      </c>
      <c r="O757" t="s">
        <v>826</v>
      </c>
      <c r="P757" t="s">
        <v>859</v>
      </c>
      <c r="Q757" t="s">
        <v>10430</v>
      </c>
      <c r="R757" t="s">
        <v>531</v>
      </c>
      <c r="S757" t="s">
        <v>636</v>
      </c>
      <c r="T757" s="16">
        <v>1</v>
      </c>
      <c r="U757" s="16">
        <v>0</v>
      </c>
      <c r="V757" s="16">
        <v>2</v>
      </c>
      <c r="W757" s="5">
        <v>87951.75</v>
      </c>
      <c r="X757" s="5">
        <v>87951.75</v>
      </c>
      <c r="Y757" s="5"/>
      <c r="Z757" s="7">
        <v>1</v>
      </c>
      <c r="AA757" t="s">
        <v>27839</v>
      </c>
      <c r="AB757" s="5">
        <v>87951.75</v>
      </c>
      <c r="AC757" t="s">
        <v>800</v>
      </c>
      <c r="AD757" s="17">
        <v>43207</v>
      </c>
      <c r="AE757" s="17">
        <v>43251</v>
      </c>
      <c r="AF757" s="17">
        <v>43207</v>
      </c>
      <c r="AG757" s="17">
        <v>43280</v>
      </c>
      <c r="AH757" s="17">
        <v>43280</v>
      </c>
      <c r="AI757" s="17"/>
      <c r="AJ757" s="5"/>
      <c r="AK757" s="17">
        <v>43280</v>
      </c>
      <c r="AL757" t="s">
        <v>811</v>
      </c>
      <c r="AM757" t="s">
        <v>599</v>
      </c>
      <c r="AN757" s="17"/>
      <c r="AP757" t="s">
        <v>966</v>
      </c>
      <c r="AQ757" t="s">
        <v>970</v>
      </c>
      <c r="AR757" t="s">
        <v>28666</v>
      </c>
    </row>
    <row r="758" spans="2:44" ht="11" outlineLevel="1" x14ac:dyDescent="0.15">
      <c r="B758" t="s">
        <v>5357</v>
      </c>
      <c r="C758" t="s">
        <v>799</v>
      </c>
      <c r="D758" t="s">
        <v>799</v>
      </c>
      <c r="F758" t="s">
        <v>966</v>
      </c>
      <c r="H758" s="16">
        <v>1</v>
      </c>
      <c r="I758" t="s">
        <v>799</v>
      </c>
      <c r="J758" t="s">
        <v>5358</v>
      </c>
      <c r="K758" t="s">
        <v>5359</v>
      </c>
      <c r="L758" t="s">
        <v>27974</v>
      </c>
      <c r="M758" t="s">
        <v>748</v>
      </c>
      <c r="N758" t="s">
        <v>795</v>
      </c>
      <c r="O758" t="s">
        <v>825</v>
      </c>
      <c r="P758" t="s">
        <v>806</v>
      </c>
      <c r="Q758" t="s">
        <v>10430</v>
      </c>
      <c r="R758" t="s">
        <v>531</v>
      </c>
      <c r="S758" t="s">
        <v>636</v>
      </c>
      <c r="T758" s="16">
        <v>1</v>
      </c>
      <c r="U758" s="16">
        <v>0</v>
      </c>
      <c r="V758" s="16">
        <v>2</v>
      </c>
      <c r="W758" s="5">
        <v>87835.64</v>
      </c>
      <c r="X758" s="5">
        <v>87835.64</v>
      </c>
      <c r="Y758" s="5"/>
      <c r="Z758" s="7">
        <v>1</v>
      </c>
      <c r="AA758" t="s">
        <v>27839</v>
      </c>
      <c r="AB758" s="5">
        <v>87835.64</v>
      </c>
      <c r="AC758" t="s">
        <v>800</v>
      </c>
      <c r="AD758" s="17">
        <v>46001</v>
      </c>
      <c r="AE758" s="17">
        <v>46099</v>
      </c>
      <c r="AF758" s="17">
        <v>46000</v>
      </c>
      <c r="AG758" s="17">
        <v>46234</v>
      </c>
      <c r="AH758" s="17">
        <v>46234</v>
      </c>
      <c r="AI758" s="17"/>
      <c r="AJ758" s="5"/>
      <c r="AK758" s="17">
        <v>46234</v>
      </c>
      <c r="AL758" t="s">
        <v>811</v>
      </c>
      <c r="AM758" t="s">
        <v>599</v>
      </c>
      <c r="AN758" s="17"/>
      <c r="AP758" t="s">
        <v>966</v>
      </c>
      <c r="AQ758" t="s">
        <v>970</v>
      </c>
      <c r="AR758" t="s">
        <v>28667</v>
      </c>
    </row>
    <row r="759" spans="2:44" ht="11" outlineLevel="1" x14ac:dyDescent="0.15">
      <c r="B759" t="s">
        <v>5362</v>
      </c>
      <c r="C759" t="s">
        <v>799</v>
      </c>
      <c r="D759" t="s">
        <v>799</v>
      </c>
      <c r="F759" t="s">
        <v>966</v>
      </c>
      <c r="H759" s="16">
        <v>1</v>
      </c>
      <c r="I759" t="s">
        <v>799</v>
      </c>
      <c r="J759" t="s">
        <v>5363</v>
      </c>
      <c r="K759" t="s">
        <v>5364</v>
      </c>
      <c r="L759" t="s">
        <v>27841</v>
      </c>
      <c r="M759" t="s">
        <v>748</v>
      </c>
      <c r="N759" t="s">
        <v>795</v>
      </c>
      <c r="O759" t="s">
        <v>825</v>
      </c>
      <c r="P759" t="s">
        <v>806</v>
      </c>
      <c r="Q759" t="s">
        <v>10430</v>
      </c>
      <c r="R759" t="s">
        <v>531</v>
      </c>
      <c r="S759" t="s">
        <v>636</v>
      </c>
      <c r="T759" s="16">
        <v>1</v>
      </c>
      <c r="U759" s="16">
        <v>0</v>
      </c>
      <c r="V759" s="16">
        <v>2</v>
      </c>
      <c r="W759" s="5">
        <v>87820</v>
      </c>
      <c r="X759" s="5">
        <v>87820</v>
      </c>
      <c r="Y759" s="5"/>
      <c r="Z759" s="7">
        <v>1</v>
      </c>
      <c r="AA759" t="s">
        <v>27839</v>
      </c>
      <c r="AB759" s="5">
        <v>87820</v>
      </c>
      <c r="AC759" t="s">
        <v>800</v>
      </c>
      <c r="AD759" s="17">
        <v>42430</v>
      </c>
      <c r="AE759" s="17">
        <v>42537</v>
      </c>
      <c r="AF759" s="17">
        <v>42430</v>
      </c>
      <c r="AG759" s="17">
        <v>42552</v>
      </c>
      <c r="AH759" s="17">
        <v>42552</v>
      </c>
      <c r="AI759" s="17"/>
      <c r="AJ759" s="5"/>
      <c r="AK759" s="17">
        <v>42552</v>
      </c>
      <c r="AL759" t="s">
        <v>811</v>
      </c>
      <c r="AM759" t="s">
        <v>599</v>
      </c>
      <c r="AN759" s="17"/>
      <c r="AP759" t="s">
        <v>966</v>
      </c>
      <c r="AQ759" t="s">
        <v>970</v>
      </c>
      <c r="AR759" t="s">
        <v>28668</v>
      </c>
    </row>
    <row r="760" spans="2:44" ht="11" outlineLevel="1" x14ac:dyDescent="0.15">
      <c r="B760" t="s">
        <v>5367</v>
      </c>
      <c r="C760" t="s">
        <v>799</v>
      </c>
      <c r="D760" t="s">
        <v>799</v>
      </c>
      <c r="F760" t="s">
        <v>966</v>
      </c>
      <c r="H760" s="16">
        <v>1</v>
      </c>
      <c r="I760" t="s">
        <v>799</v>
      </c>
      <c r="J760" t="s">
        <v>5368</v>
      </c>
      <c r="K760" t="s">
        <v>5369</v>
      </c>
      <c r="L760" t="s">
        <v>28331</v>
      </c>
      <c r="M760" t="s">
        <v>743</v>
      </c>
      <c r="N760" t="s">
        <v>5371</v>
      </c>
      <c r="O760" t="s">
        <v>825</v>
      </c>
      <c r="P760" t="s">
        <v>821</v>
      </c>
      <c r="Q760" t="s">
        <v>10430</v>
      </c>
      <c r="R760" t="s">
        <v>531</v>
      </c>
      <c r="S760" t="s">
        <v>636</v>
      </c>
      <c r="T760" s="16">
        <v>1</v>
      </c>
      <c r="U760" s="16">
        <v>0</v>
      </c>
      <c r="V760" s="16">
        <v>2</v>
      </c>
      <c r="W760" s="5">
        <v>87636.54</v>
      </c>
      <c r="X760" s="5">
        <v>87636.54</v>
      </c>
      <c r="Y760" s="5"/>
      <c r="Z760" s="7">
        <v>1</v>
      </c>
      <c r="AA760" t="s">
        <v>27839</v>
      </c>
      <c r="AB760" s="5">
        <v>87636.54</v>
      </c>
      <c r="AC760" t="s">
        <v>800</v>
      </c>
      <c r="AD760" s="17">
        <v>41444</v>
      </c>
      <c r="AE760" s="17">
        <v>42523</v>
      </c>
      <c r="AF760" s="17">
        <v>41444</v>
      </c>
      <c r="AG760" s="17">
        <v>42475</v>
      </c>
      <c r="AH760" s="17">
        <v>42475</v>
      </c>
      <c r="AI760" s="17"/>
      <c r="AJ760" s="5"/>
      <c r="AK760" s="17">
        <v>42475</v>
      </c>
      <c r="AL760" t="s">
        <v>811</v>
      </c>
      <c r="AM760" t="s">
        <v>599</v>
      </c>
      <c r="AN760" s="17"/>
      <c r="AP760" t="s">
        <v>966</v>
      </c>
      <c r="AQ760" t="s">
        <v>970</v>
      </c>
      <c r="AR760" t="s">
        <v>28669</v>
      </c>
    </row>
    <row r="761" spans="2:44" ht="11" outlineLevel="1" x14ac:dyDescent="0.15">
      <c r="B761" t="s">
        <v>863</v>
      </c>
      <c r="C761" t="s">
        <v>799</v>
      </c>
      <c r="D761" t="s">
        <v>799</v>
      </c>
      <c r="F761" t="s">
        <v>966</v>
      </c>
      <c r="H761" s="16">
        <v>1</v>
      </c>
      <c r="I761" t="s">
        <v>799</v>
      </c>
      <c r="J761" t="s">
        <v>676</v>
      </c>
      <c r="K761" t="s">
        <v>1579</v>
      </c>
      <c r="L761" t="s">
        <v>28043</v>
      </c>
      <c r="M761" t="s">
        <v>755</v>
      </c>
      <c r="N761" t="s">
        <v>795</v>
      </c>
      <c r="O761" t="s">
        <v>825</v>
      </c>
      <c r="P761" t="s">
        <v>806</v>
      </c>
      <c r="Q761" t="s">
        <v>10430</v>
      </c>
      <c r="R761" t="s">
        <v>531</v>
      </c>
      <c r="S761" t="s">
        <v>636</v>
      </c>
      <c r="T761" s="16">
        <v>1</v>
      </c>
      <c r="U761" s="16">
        <v>0</v>
      </c>
      <c r="V761" s="16">
        <v>4</v>
      </c>
      <c r="W761" s="5">
        <v>87247.32</v>
      </c>
      <c r="X761" s="5">
        <v>87247.32</v>
      </c>
      <c r="Y761" s="5"/>
      <c r="Z761" s="7">
        <v>1</v>
      </c>
      <c r="AA761" t="s">
        <v>27839</v>
      </c>
      <c r="AB761" s="5">
        <v>87247.32</v>
      </c>
      <c r="AC761" t="s">
        <v>800</v>
      </c>
      <c r="AD761" s="17">
        <v>44580</v>
      </c>
      <c r="AE761" s="17">
        <v>44636</v>
      </c>
      <c r="AF761" s="17">
        <v>44579</v>
      </c>
      <c r="AG761" s="17">
        <v>44638</v>
      </c>
      <c r="AH761" s="17">
        <v>44638</v>
      </c>
      <c r="AI761" s="17"/>
      <c r="AJ761" s="5"/>
      <c r="AK761" s="17">
        <v>44638</v>
      </c>
      <c r="AL761" t="s">
        <v>811</v>
      </c>
      <c r="AM761" t="s">
        <v>599</v>
      </c>
      <c r="AN761" s="17"/>
      <c r="AP761" t="s">
        <v>966</v>
      </c>
      <c r="AQ761" t="s">
        <v>970</v>
      </c>
      <c r="AR761" t="s">
        <v>28670</v>
      </c>
    </row>
    <row r="762" spans="2:44" ht="11" outlineLevel="1" x14ac:dyDescent="0.15">
      <c r="B762" t="s">
        <v>848</v>
      </c>
      <c r="C762" t="s">
        <v>799</v>
      </c>
      <c r="D762" t="s">
        <v>799</v>
      </c>
      <c r="F762" t="s">
        <v>966</v>
      </c>
      <c r="H762" s="16">
        <v>1</v>
      </c>
      <c r="I762" t="s">
        <v>799</v>
      </c>
      <c r="J762" t="s">
        <v>640</v>
      </c>
      <c r="K762" t="s">
        <v>1044</v>
      </c>
      <c r="L762" t="s">
        <v>27952</v>
      </c>
      <c r="M762" t="s">
        <v>740</v>
      </c>
      <c r="N762" t="s">
        <v>795</v>
      </c>
      <c r="O762" t="s">
        <v>826</v>
      </c>
      <c r="P762" t="s">
        <v>806</v>
      </c>
      <c r="Q762" t="s">
        <v>10430</v>
      </c>
      <c r="R762" t="s">
        <v>531</v>
      </c>
      <c r="S762" t="s">
        <v>636</v>
      </c>
      <c r="T762" s="16">
        <v>1</v>
      </c>
      <c r="U762" s="16">
        <v>0</v>
      </c>
      <c r="V762" s="16">
        <v>2</v>
      </c>
      <c r="W762" s="5">
        <v>87200</v>
      </c>
      <c r="X762" s="5">
        <v>87200</v>
      </c>
      <c r="Y762" s="5"/>
      <c r="Z762" s="7">
        <v>1</v>
      </c>
      <c r="AA762" t="s">
        <v>27839</v>
      </c>
      <c r="AB762" s="5">
        <v>87200</v>
      </c>
      <c r="AC762" t="s">
        <v>800</v>
      </c>
      <c r="AD762" s="17">
        <v>44384</v>
      </c>
      <c r="AE762" s="17">
        <v>44398</v>
      </c>
      <c r="AF762" s="17">
        <v>44384</v>
      </c>
      <c r="AG762" s="17">
        <v>44408</v>
      </c>
      <c r="AH762" s="17">
        <v>44408</v>
      </c>
      <c r="AI762" s="17"/>
      <c r="AJ762" s="5"/>
      <c r="AK762" s="17">
        <v>44408</v>
      </c>
      <c r="AL762" t="s">
        <v>811</v>
      </c>
      <c r="AM762" t="s">
        <v>599</v>
      </c>
      <c r="AN762" s="17"/>
      <c r="AP762" t="s">
        <v>966</v>
      </c>
      <c r="AQ762" t="s">
        <v>970</v>
      </c>
      <c r="AR762" t="s">
        <v>28671</v>
      </c>
    </row>
    <row r="763" spans="2:44" ht="11" outlineLevel="1" x14ac:dyDescent="0.15">
      <c r="B763" t="s">
        <v>5408</v>
      </c>
      <c r="C763" t="s">
        <v>799</v>
      </c>
      <c r="D763" t="s">
        <v>799</v>
      </c>
      <c r="F763" t="s">
        <v>966</v>
      </c>
      <c r="H763" s="16">
        <v>1</v>
      </c>
      <c r="I763" t="s">
        <v>799</v>
      </c>
      <c r="J763" t="s">
        <v>5409</v>
      </c>
      <c r="K763" t="s">
        <v>5410</v>
      </c>
      <c r="L763" t="s">
        <v>28672</v>
      </c>
      <c r="M763" t="s">
        <v>737</v>
      </c>
      <c r="N763" t="s">
        <v>803</v>
      </c>
      <c r="O763" t="s">
        <v>825</v>
      </c>
      <c r="P763" t="s">
        <v>802</v>
      </c>
      <c r="Q763" t="s">
        <v>10430</v>
      </c>
      <c r="R763" t="s">
        <v>456</v>
      </c>
      <c r="S763" t="s">
        <v>598</v>
      </c>
      <c r="T763" s="16">
        <v>1</v>
      </c>
      <c r="U763" s="16">
        <v>0</v>
      </c>
      <c r="V763" s="16">
        <v>1</v>
      </c>
      <c r="W763" s="5">
        <v>85648</v>
      </c>
      <c r="X763" s="5">
        <v>85648</v>
      </c>
      <c r="Y763" s="5"/>
      <c r="Z763" s="7">
        <v>1</v>
      </c>
      <c r="AA763" t="s">
        <v>27839</v>
      </c>
      <c r="AB763" s="5">
        <v>85648</v>
      </c>
      <c r="AC763" t="s">
        <v>800</v>
      </c>
      <c r="AD763" s="17">
        <v>43350</v>
      </c>
      <c r="AE763" s="17">
        <v>43350</v>
      </c>
      <c r="AF763" s="17">
        <v>43350</v>
      </c>
      <c r="AG763" s="17">
        <v>43440</v>
      </c>
      <c r="AH763" s="17">
        <v>43440</v>
      </c>
      <c r="AI763" s="17"/>
      <c r="AJ763" s="5"/>
      <c r="AK763" s="17">
        <v>43440</v>
      </c>
      <c r="AL763" t="s">
        <v>811</v>
      </c>
      <c r="AM763" t="s">
        <v>599</v>
      </c>
      <c r="AN763" s="17"/>
      <c r="AP763" t="s">
        <v>966</v>
      </c>
      <c r="AQ763" t="s">
        <v>970</v>
      </c>
      <c r="AR763" t="s">
        <v>28673</v>
      </c>
    </row>
    <row r="764" spans="2:44" ht="11" outlineLevel="1" x14ac:dyDescent="0.15">
      <c r="B764" t="s">
        <v>5414</v>
      </c>
      <c r="C764" t="s">
        <v>27838</v>
      </c>
      <c r="D764" t="s">
        <v>1599</v>
      </c>
      <c r="E764" t="s">
        <v>807</v>
      </c>
      <c r="F764" t="s">
        <v>10430</v>
      </c>
      <c r="H764" s="16">
        <v>1</v>
      </c>
      <c r="I764" t="s">
        <v>799</v>
      </c>
      <c r="J764" t="s">
        <v>5415</v>
      </c>
      <c r="K764" t="s">
        <v>5416</v>
      </c>
      <c r="L764" t="s">
        <v>27972</v>
      </c>
      <c r="M764" t="s">
        <v>738</v>
      </c>
      <c r="N764" t="s">
        <v>803</v>
      </c>
      <c r="O764" t="s">
        <v>796</v>
      </c>
      <c r="P764" t="s">
        <v>794</v>
      </c>
      <c r="Q764" t="s">
        <v>10430</v>
      </c>
      <c r="R764" t="s">
        <v>645</v>
      </c>
      <c r="S764" t="s">
        <v>636</v>
      </c>
      <c r="T764" s="16">
        <v>1</v>
      </c>
      <c r="U764" s="16">
        <v>1</v>
      </c>
      <c r="V764" s="16">
        <v>1</v>
      </c>
      <c r="W764" s="5">
        <v>85362</v>
      </c>
      <c r="X764" s="5">
        <v>85362</v>
      </c>
      <c r="Y764" s="5"/>
      <c r="Z764" s="7">
        <v>1</v>
      </c>
      <c r="AA764" t="s">
        <v>27839</v>
      </c>
      <c r="AB764" s="5">
        <v>85362</v>
      </c>
      <c r="AC764" t="s">
        <v>800</v>
      </c>
      <c r="AD764" s="17">
        <v>42901</v>
      </c>
      <c r="AE764" s="17">
        <v>42901</v>
      </c>
      <c r="AF764" s="17">
        <v>42901</v>
      </c>
      <c r="AG764" s="17">
        <v>43052</v>
      </c>
      <c r="AH764" s="17">
        <v>43052</v>
      </c>
      <c r="AI764" s="17"/>
      <c r="AJ764" s="5"/>
      <c r="AK764" s="17">
        <v>43052</v>
      </c>
      <c r="AL764" t="s">
        <v>28341</v>
      </c>
      <c r="AM764" t="s">
        <v>631</v>
      </c>
      <c r="AN764" s="17">
        <v>43052</v>
      </c>
      <c r="AP764" t="s">
        <v>966</v>
      </c>
      <c r="AQ764" t="s">
        <v>970</v>
      </c>
      <c r="AR764" t="s">
        <v>28674</v>
      </c>
    </row>
    <row r="765" spans="2:44" ht="11" outlineLevel="1" x14ac:dyDescent="0.15">
      <c r="B765" t="s">
        <v>5419</v>
      </c>
      <c r="C765" t="s">
        <v>799</v>
      </c>
      <c r="D765" t="s">
        <v>799</v>
      </c>
      <c r="F765" t="s">
        <v>966</v>
      </c>
      <c r="H765" s="16">
        <v>1</v>
      </c>
      <c r="I765" t="s">
        <v>799</v>
      </c>
      <c r="J765" t="s">
        <v>5420</v>
      </c>
      <c r="K765" t="s">
        <v>5421</v>
      </c>
      <c r="L765" t="s">
        <v>27905</v>
      </c>
      <c r="M765" t="s">
        <v>757</v>
      </c>
      <c r="N765" t="s">
        <v>795</v>
      </c>
      <c r="O765" t="s">
        <v>825</v>
      </c>
      <c r="P765" t="s">
        <v>806</v>
      </c>
      <c r="Q765" t="s">
        <v>10430</v>
      </c>
      <c r="R765" t="s">
        <v>531</v>
      </c>
      <c r="S765" t="s">
        <v>636</v>
      </c>
      <c r="T765" s="16">
        <v>1</v>
      </c>
      <c r="U765" s="16">
        <v>0</v>
      </c>
      <c r="V765" s="16">
        <v>1</v>
      </c>
      <c r="W765" s="5">
        <v>85300</v>
      </c>
      <c r="X765" s="5">
        <v>85300</v>
      </c>
      <c r="Y765" s="5"/>
      <c r="Z765" s="7">
        <v>1</v>
      </c>
      <c r="AA765" t="s">
        <v>27839</v>
      </c>
      <c r="AB765" s="5">
        <v>85300</v>
      </c>
      <c r="AC765" t="s">
        <v>800</v>
      </c>
      <c r="AD765" s="17">
        <v>45561</v>
      </c>
      <c r="AE765" s="17">
        <v>45561</v>
      </c>
      <c r="AF765" s="17">
        <v>45561</v>
      </c>
      <c r="AG765" s="17">
        <v>45807</v>
      </c>
      <c r="AH765" s="17">
        <v>45991</v>
      </c>
      <c r="AI765" s="17"/>
      <c r="AJ765" s="5"/>
      <c r="AK765" s="17">
        <v>45807</v>
      </c>
      <c r="AL765" t="s">
        <v>811</v>
      </c>
      <c r="AM765" t="s">
        <v>599</v>
      </c>
      <c r="AN765" s="17"/>
      <c r="AP765" t="s">
        <v>966</v>
      </c>
      <c r="AQ765" t="s">
        <v>970</v>
      </c>
      <c r="AR765" t="s">
        <v>28675</v>
      </c>
    </row>
    <row r="766" spans="2:44" ht="11" outlineLevel="1" x14ac:dyDescent="0.15">
      <c r="B766" t="s">
        <v>5427</v>
      </c>
      <c r="C766" t="s">
        <v>799</v>
      </c>
      <c r="D766" t="s">
        <v>799</v>
      </c>
      <c r="F766" t="s">
        <v>966</v>
      </c>
      <c r="H766" s="16">
        <v>1</v>
      </c>
      <c r="I766" t="s">
        <v>799</v>
      </c>
      <c r="J766" t="s">
        <v>4467</v>
      </c>
      <c r="K766" t="s">
        <v>4468</v>
      </c>
      <c r="L766" t="s">
        <v>28178</v>
      </c>
      <c r="M766" t="s">
        <v>759</v>
      </c>
      <c r="N766" t="s">
        <v>803</v>
      </c>
      <c r="O766" t="s">
        <v>825</v>
      </c>
      <c r="P766" t="s">
        <v>841</v>
      </c>
      <c r="Q766" t="s">
        <v>10430</v>
      </c>
      <c r="R766" t="s">
        <v>456</v>
      </c>
      <c r="S766" t="s">
        <v>598</v>
      </c>
      <c r="T766" s="16">
        <v>1</v>
      </c>
      <c r="U766" s="16">
        <v>0</v>
      </c>
      <c r="V766" s="16">
        <v>3</v>
      </c>
      <c r="W766" s="5">
        <v>84934.92</v>
      </c>
      <c r="X766" s="5">
        <v>84934.92</v>
      </c>
      <c r="Y766" s="5"/>
      <c r="Z766" s="7">
        <v>1</v>
      </c>
      <c r="AA766" t="s">
        <v>27839</v>
      </c>
      <c r="AB766" s="5">
        <v>84934.92</v>
      </c>
      <c r="AC766" t="s">
        <v>800</v>
      </c>
      <c r="AD766" s="17">
        <v>45092</v>
      </c>
      <c r="AE766" s="17">
        <v>45211</v>
      </c>
      <c r="AF766" s="17">
        <v>45092</v>
      </c>
      <c r="AG766" s="17">
        <v>45219</v>
      </c>
      <c r="AH766" s="17">
        <v>45219</v>
      </c>
      <c r="AI766" s="17"/>
      <c r="AJ766" s="5"/>
      <c r="AK766" s="17">
        <v>45219</v>
      </c>
      <c r="AL766" t="s">
        <v>811</v>
      </c>
      <c r="AM766" t="s">
        <v>599</v>
      </c>
      <c r="AN766" s="17"/>
      <c r="AP766" t="s">
        <v>966</v>
      </c>
      <c r="AQ766" t="s">
        <v>970</v>
      </c>
      <c r="AR766" t="s">
        <v>28676</v>
      </c>
    </row>
    <row r="767" spans="2:44" ht="11" outlineLevel="1" x14ac:dyDescent="0.15">
      <c r="B767" t="s">
        <v>5430</v>
      </c>
      <c r="C767" t="s">
        <v>799</v>
      </c>
      <c r="D767" t="s">
        <v>799</v>
      </c>
      <c r="F767" t="s">
        <v>966</v>
      </c>
      <c r="H767" s="16">
        <v>1</v>
      </c>
      <c r="I767" t="s">
        <v>799</v>
      </c>
      <c r="J767" t="s">
        <v>5431</v>
      </c>
      <c r="K767" t="s">
        <v>5432</v>
      </c>
      <c r="L767" t="s">
        <v>28085</v>
      </c>
      <c r="M767" t="s">
        <v>740</v>
      </c>
      <c r="N767" t="s">
        <v>795</v>
      </c>
      <c r="O767" t="s">
        <v>825</v>
      </c>
      <c r="P767" t="s">
        <v>806</v>
      </c>
      <c r="Q767" t="s">
        <v>10430</v>
      </c>
      <c r="R767" t="s">
        <v>531</v>
      </c>
      <c r="S767" t="s">
        <v>636</v>
      </c>
      <c r="T767" s="16">
        <v>1</v>
      </c>
      <c r="U767" s="16">
        <v>0</v>
      </c>
      <c r="V767" s="16">
        <v>1</v>
      </c>
      <c r="W767" s="5">
        <v>84853.24</v>
      </c>
      <c r="X767" s="5">
        <v>84853.24</v>
      </c>
      <c r="Y767" s="5"/>
      <c r="Z767" s="7">
        <v>1</v>
      </c>
      <c r="AA767" t="s">
        <v>27839</v>
      </c>
      <c r="AB767" s="5">
        <v>84853.24</v>
      </c>
      <c r="AC767" t="s">
        <v>800</v>
      </c>
      <c r="AD767" s="17">
        <v>43566</v>
      </c>
      <c r="AE767" s="17">
        <v>43566</v>
      </c>
      <c r="AF767" s="17">
        <v>43566</v>
      </c>
      <c r="AG767" s="17">
        <v>43718</v>
      </c>
      <c r="AH767" s="17">
        <v>43718</v>
      </c>
      <c r="AI767" s="17"/>
      <c r="AJ767" s="5"/>
      <c r="AK767" s="17">
        <v>43718</v>
      </c>
      <c r="AL767" t="s">
        <v>811</v>
      </c>
      <c r="AM767" t="s">
        <v>599</v>
      </c>
      <c r="AN767" s="17"/>
      <c r="AP767" t="s">
        <v>966</v>
      </c>
      <c r="AQ767" t="s">
        <v>970</v>
      </c>
      <c r="AR767" t="s">
        <v>28677</v>
      </c>
    </row>
    <row r="768" spans="2:44" ht="11" outlineLevel="1" x14ac:dyDescent="0.15">
      <c r="B768" t="s">
        <v>5435</v>
      </c>
      <c r="C768" t="s">
        <v>799</v>
      </c>
      <c r="D768" t="s">
        <v>799</v>
      </c>
      <c r="F768" t="s">
        <v>966</v>
      </c>
      <c r="H768" s="16">
        <v>1</v>
      </c>
      <c r="I768" t="s">
        <v>799</v>
      </c>
      <c r="J768" t="s">
        <v>5436</v>
      </c>
      <c r="K768" t="s">
        <v>5437</v>
      </c>
      <c r="L768" t="s">
        <v>27848</v>
      </c>
      <c r="M768" t="s">
        <v>750</v>
      </c>
      <c r="N768" t="s">
        <v>3488</v>
      </c>
      <c r="O768" t="s">
        <v>825</v>
      </c>
      <c r="P768" t="s">
        <v>859</v>
      </c>
      <c r="Q768" t="s">
        <v>10430</v>
      </c>
      <c r="R768" t="s">
        <v>645</v>
      </c>
      <c r="S768" t="s">
        <v>636</v>
      </c>
      <c r="T768" s="16">
        <v>1</v>
      </c>
      <c r="U768" s="16">
        <v>0</v>
      </c>
      <c r="V768" s="16">
        <v>1</v>
      </c>
      <c r="W768" s="5">
        <v>84778.27</v>
      </c>
      <c r="X768" s="5">
        <v>84778.27</v>
      </c>
      <c r="Y768" s="5"/>
      <c r="Z768" s="7">
        <v>1</v>
      </c>
      <c r="AA768" t="s">
        <v>27839</v>
      </c>
      <c r="AB768" s="5">
        <v>84778.27</v>
      </c>
      <c r="AC768" t="s">
        <v>800</v>
      </c>
      <c r="AD768" s="17">
        <v>42515</v>
      </c>
      <c r="AE768" s="17">
        <v>42515</v>
      </c>
      <c r="AF768" s="17">
        <v>42515</v>
      </c>
      <c r="AG768" s="17">
        <v>42558</v>
      </c>
      <c r="AH768" s="17">
        <v>42558</v>
      </c>
      <c r="AI768" s="17"/>
      <c r="AJ768" s="5"/>
      <c r="AK768" s="17">
        <v>42558</v>
      </c>
      <c r="AL768" t="s">
        <v>811</v>
      </c>
      <c r="AM768" t="s">
        <v>599</v>
      </c>
      <c r="AN768" s="17"/>
      <c r="AP768" t="s">
        <v>966</v>
      </c>
      <c r="AQ768" t="s">
        <v>970</v>
      </c>
      <c r="AR768" t="s">
        <v>28678</v>
      </c>
    </row>
    <row r="769" spans="2:44" ht="11" outlineLevel="1" x14ac:dyDescent="0.15">
      <c r="B769" t="s">
        <v>5440</v>
      </c>
      <c r="C769" t="s">
        <v>799</v>
      </c>
      <c r="D769" t="s">
        <v>799</v>
      </c>
      <c r="F769" t="s">
        <v>966</v>
      </c>
      <c r="H769" s="16">
        <v>1</v>
      </c>
      <c r="I769" t="s">
        <v>799</v>
      </c>
      <c r="J769" t="s">
        <v>5441</v>
      </c>
      <c r="K769" t="s">
        <v>5442</v>
      </c>
      <c r="L769" t="s">
        <v>28679</v>
      </c>
      <c r="M769" t="s">
        <v>5443</v>
      </c>
      <c r="N769" t="s">
        <v>803</v>
      </c>
      <c r="O769" t="s">
        <v>825</v>
      </c>
      <c r="P769" t="s">
        <v>820</v>
      </c>
      <c r="Q769" t="s">
        <v>10430</v>
      </c>
      <c r="R769" t="s">
        <v>531</v>
      </c>
      <c r="S769" t="s">
        <v>636</v>
      </c>
      <c r="T769" s="16">
        <v>1</v>
      </c>
      <c r="U769" s="16">
        <v>0</v>
      </c>
      <c r="V769" s="16">
        <v>1</v>
      </c>
      <c r="W769" s="5">
        <v>84307.62</v>
      </c>
      <c r="X769" s="5">
        <v>84307.62</v>
      </c>
      <c r="Y769" s="5"/>
      <c r="Z769" s="7">
        <v>1</v>
      </c>
      <c r="AA769" t="s">
        <v>27839</v>
      </c>
      <c r="AB769" s="5">
        <v>84307.62</v>
      </c>
      <c r="AC769" t="s">
        <v>800</v>
      </c>
      <c r="AD769" s="17">
        <v>44354</v>
      </c>
      <c r="AE769" s="17">
        <v>44354</v>
      </c>
      <c r="AF769" s="17">
        <v>44354</v>
      </c>
      <c r="AG769" s="17">
        <v>44406</v>
      </c>
      <c r="AH769" s="17">
        <v>44406</v>
      </c>
      <c r="AI769" s="17"/>
      <c r="AJ769" s="5"/>
      <c r="AK769" s="17">
        <v>44406</v>
      </c>
      <c r="AL769" t="s">
        <v>811</v>
      </c>
      <c r="AM769" t="s">
        <v>599</v>
      </c>
      <c r="AN769" s="17"/>
      <c r="AP769" t="s">
        <v>966</v>
      </c>
      <c r="AQ769" t="s">
        <v>970</v>
      </c>
      <c r="AR769" t="s">
        <v>28680</v>
      </c>
    </row>
    <row r="770" spans="2:44" ht="11" outlineLevel="1" x14ac:dyDescent="0.15">
      <c r="B770" t="s">
        <v>5453</v>
      </c>
      <c r="C770" t="s">
        <v>799</v>
      </c>
      <c r="D770" t="s">
        <v>799</v>
      </c>
      <c r="F770" t="s">
        <v>966</v>
      </c>
      <c r="H770" s="16">
        <v>1</v>
      </c>
      <c r="I770" t="s">
        <v>799</v>
      </c>
      <c r="J770" t="s">
        <v>2441</v>
      </c>
      <c r="K770" t="s">
        <v>2442</v>
      </c>
      <c r="L770" t="s">
        <v>28077</v>
      </c>
      <c r="M770" t="s">
        <v>748</v>
      </c>
      <c r="N770" t="s">
        <v>795</v>
      </c>
      <c r="O770" t="s">
        <v>826</v>
      </c>
      <c r="P770" t="s">
        <v>806</v>
      </c>
      <c r="Q770" t="s">
        <v>10430</v>
      </c>
      <c r="R770" t="s">
        <v>531</v>
      </c>
      <c r="S770" t="s">
        <v>636</v>
      </c>
      <c r="T770" s="16">
        <v>1</v>
      </c>
      <c r="U770" s="16">
        <v>0</v>
      </c>
      <c r="V770" s="16">
        <v>1</v>
      </c>
      <c r="W770" s="5">
        <v>83891.5</v>
      </c>
      <c r="X770" s="5">
        <v>83891.5</v>
      </c>
      <c r="Y770" s="5"/>
      <c r="Z770" s="7">
        <v>1</v>
      </c>
      <c r="AA770" t="s">
        <v>27839</v>
      </c>
      <c r="AB770" s="5">
        <v>83891.5</v>
      </c>
      <c r="AC770" t="s">
        <v>800</v>
      </c>
      <c r="AD770" s="17">
        <v>45819</v>
      </c>
      <c r="AE770" s="17">
        <v>45819</v>
      </c>
      <c r="AF770" s="17">
        <v>45819</v>
      </c>
      <c r="AG770" s="17">
        <v>45819</v>
      </c>
      <c r="AH770" s="17">
        <v>45819</v>
      </c>
      <c r="AI770" s="17"/>
      <c r="AJ770" s="5"/>
      <c r="AK770" s="17">
        <v>45819</v>
      </c>
      <c r="AL770" t="s">
        <v>811</v>
      </c>
      <c r="AM770" t="s">
        <v>599</v>
      </c>
      <c r="AN770" s="17"/>
      <c r="AP770" t="s">
        <v>966</v>
      </c>
      <c r="AQ770" t="s">
        <v>970</v>
      </c>
      <c r="AR770" t="s">
        <v>28681</v>
      </c>
    </row>
    <row r="771" spans="2:44" ht="11" outlineLevel="1" x14ac:dyDescent="0.15">
      <c r="B771" t="s">
        <v>5459</v>
      </c>
      <c r="C771" t="s">
        <v>799</v>
      </c>
      <c r="D771" t="s">
        <v>799</v>
      </c>
      <c r="F771" t="s">
        <v>966</v>
      </c>
      <c r="H771" s="16">
        <v>1</v>
      </c>
      <c r="I771" t="s">
        <v>799</v>
      </c>
      <c r="J771" t="s">
        <v>2172</v>
      </c>
      <c r="K771" t="s">
        <v>2173</v>
      </c>
      <c r="L771" t="s">
        <v>28077</v>
      </c>
      <c r="M771" t="s">
        <v>763</v>
      </c>
      <c r="N771" t="s">
        <v>795</v>
      </c>
      <c r="O771" t="s">
        <v>826</v>
      </c>
      <c r="P771" t="s">
        <v>806</v>
      </c>
      <c r="Q771" t="s">
        <v>10430</v>
      </c>
      <c r="R771" t="s">
        <v>531</v>
      </c>
      <c r="S771" t="s">
        <v>636</v>
      </c>
      <c r="T771" s="16">
        <v>1</v>
      </c>
      <c r="U771" s="16">
        <v>0</v>
      </c>
      <c r="V771" s="16">
        <v>2</v>
      </c>
      <c r="W771" s="5">
        <v>82906.25</v>
      </c>
      <c r="X771" s="5">
        <v>82906.25</v>
      </c>
      <c r="Y771" s="5"/>
      <c r="Z771" s="7">
        <v>1</v>
      </c>
      <c r="AA771" t="s">
        <v>27839</v>
      </c>
      <c r="AB771" s="5">
        <v>82906.25</v>
      </c>
      <c r="AC771" t="s">
        <v>800</v>
      </c>
      <c r="AD771" s="17">
        <v>45630</v>
      </c>
      <c r="AE771" s="17">
        <v>45884</v>
      </c>
      <c r="AF771" s="17">
        <v>45630</v>
      </c>
      <c r="AG771" s="17">
        <v>45670</v>
      </c>
      <c r="AH771" s="17">
        <v>45670</v>
      </c>
      <c r="AI771" s="17"/>
      <c r="AJ771" s="5"/>
      <c r="AK771" s="17">
        <v>45670</v>
      </c>
      <c r="AL771" t="s">
        <v>811</v>
      </c>
      <c r="AM771" t="s">
        <v>599</v>
      </c>
      <c r="AN771" s="17"/>
      <c r="AP771" t="s">
        <v>966</v>
      </c>
      <c r="AQ771" t="s">
        <v>970</v>
      </c>
      <c r="AR771" t="s">
        <v>28682</v>
      </c>
    </row>
    <row r="772" spans="2:44" ht="11" outlineLevel="1" x14ac:dyDescent="0.15">
      <c r="B772" t="s">
        <v>5465</v>
      </c>
      <c r="C772" t="s">
        <v>799</v>
      </c>
      <c r="D772" t="s">
        <v>799</v>
      </c>
      <c r="F772" t="s">
        <v>966</v>
      </c>
      <c r="H772" s="16">
        <v>1</v>
      </c>
      <c r="I772" t="s">
        <v>799</v>
      </c>
      <c r="J772" t="s">
        <v>4381</v>
      </c>
      <c r="K772" t="s">
        <v>4382</v>
      </c>
      <c r="L772" t="s">
        <v>27959</v>
      </c>
      <c r="M772" t="s">
        <v>737</v>
      </c>
      <c r="N772" t="s">
        <v>803</v>
      </c>
      <c r="O772" t="s">
        <v>825</v>
      </c>
      <c r="P772" t="s">
        <v>802</v>
      </c>
      <c r="Q772" t="s">
        <v>10430</v>
      </c>
      <c r="R772" t="s">
        <v>531</v>
      </c>
      <c r="S772" t="s">
        <v>636</v>
      </c>
      <c r="T772" s="16">
        <v>1</v>
      </c>
      <c r="U772" s="16">
        <v>0</v>
      </c>
      <c r="V772" s="16">
        <v>1</v>
      </c>
      <c r="W772" s="5">
        <v>82608.759999999995</v>
      </c>
      <c r="X772" s="5">
        <v>82608.759999999995</v>
      </c>
      <c r="Y772" s="5"/>
      <c r="Z772" s="7">
        <v>1</v>
      </c>
      <c r="AA772" t="s">
        <v>27839</v>
      </c>
      <c r="AB772" s="5">
        <v>82608.759999999995</v>
      </c>
      <c r="AC772" t="s">
        <v>800</v>
      </c>
      <c r="AD772" s="17">
        <v>46051</v>
      </c>
      <c r="AE772" s="17">
        <v>46051</v>
      </c>
      <c r="AF772" s="17">
        <v>46057</v>
      </c>
      <c r="AG772" s="17">
        <v>46422</v>
      </c>
      <c r="AH772" s="17">
        <v>46422</v>
      </c>
      <c r="AI772" s="17"/>
      <c r="AJ772" s="5"/>
      <c r="AK772" s="17">
        <v>46422</v>
      </c>
      <c r="AL772" t="s">
        <v>811</v>
      </c>
      <c r="AM772" t="s">
        <v>599</v>
      </c>
      <c r="AN772" s="17"/>
      <c r="AP772" t="s">
        <v>966</v>
      </c>
      <c r="AQ772" t="s">
        <v>970</v>
      </c>
      <c r="AR772" t="s">
        <v>28683</v>
      </c>
    </row>
    <row r="773" spans="2:44" ht="11" outlineLevel="1" x14ac:dyDescent="0.15">
      <c r="B773" t="s">
        <v>5469</v>
      </c>
      <c r="C773" t="s">
        <v>27838</v>
      </c>
      <c r="D773" t="s">
        <v>854</v>
      </c>
      <c r="E773" t="s">
        <v>798</v>
      </c>
      <c r="F773" t="s">
        <v>966</v>
      </c>
      <c r="H773" s="16">
        <v>1</v>
      </c>
      <c r="I773" t="s">
        <v>799</v>
      </c>
      <c r="J773" t="s">
        <v>5470</v>
      </c>
      <c r="K773" t="s">
        <v>5471</v>
      </c>
      <c r="L773" t="s">
        <v>28043</v>
      </c>
      <c r="M773" t="s">
        <v>750</v>
      </c>
      <c r="N773" t="s">
        <v>5472</v>
      </c>
      <c r="O773" t="s">
        <v>826</v>
      </c>
      <c r="P773" t="s">
        <v>859</v>
      </c>
      <c r="Q773" t="s">
        <v>10430</v>
      </c>
      <c r="R773" t="s">
        <v>531</v>
      </c>
      <c r="S773" t="s">
        <v>636</v>
      </c>
      <c r="T773" s="16">
        <v>2</v>
      </c>
      <c r="U773" s="16">
        <v>1</v>
      </c>
      <c r="V773" s="16">
        <v>2</v>
      </c>
      <c r="W773" s="5">
        <v>82601</v>
      </c>
      <c r="X773" s="5">
        <v>82601</v>
      </c>
      <c r="Y773" s="5"/>
      <c r="Z773" s="7">
        <v>1</v>
      </c>
      <c r="AA773" t="s">
        <v>27839</v>
      </c>
      <c r="AB773" s="5">
        <v>82601</v>
      </c>
      <c r="AC773" t="s">
        <v>800</v>
      </c>
      <c r="AD773" s="17">
        <v>44986</v>
      </c>
      <c r="AE773" s="17">
        <v>45343</v>
      </c>
      <c r="AF773" s="17">
        <v>44978</v>
      </c>
      <c r="AG773" s="17">
        <v>46812</v>
      </c>
      <c r="AH773" s="17">
        <v>45354</v>
      </c>
      <c r="AI773" s="17"/>
      <c r="AJ773" s="5"/>
      <c r="AK773" s="17">
        <v>46812</v>
      </c>
      <c r="AL773" t="s">
        <v>855</v>
      </c>
      <c r="AM773" t="s">
        <v>666</v>
      </c>
      <c r="AN773" s="17">
        <v>45354</v>
      </c>
      <c r="AP773" t="s">
        <v>966</v>
      </c>
      <c r="AQ773" t="s">
        <v>970</v>
      </c>
      <c r="AR773" t="s">
        <v>28684</v>
      </c>
    </row>
    <row r="774" spans="2:44" ht="11" outlineLevel="1" x14ac:dyDescent="0.15">
      <c r="B774" t="s">
        <v>5487</v>
      </c>
      <c r="C774" t="s">
        <v>27838</v>
      </c>
      <c r="D774" t="s">
        <v>983</v>
      </c>
      <c r="E774" t="s">
        <v>807</v>
      </c>
      <c r="F774" t="s">
        <v>10430</v>
      </c>
      <c r="G774" t="s">
        <v>28685</v>
      </c>
      <c r="H774" s="16">
        <v>5</v>
      </c>
      <c r="I774" t="s">
        <v>809</v>
      </c>
      <c r="J774" t="s">
        <v>713</v>
      </c>
      <c r="K774" t="s">
        <v>3086</v>
      </c>
      <c r="L774" t="s">
        <v>27848</v>
      </c>
      <c r="M774" t="s">
        <v>739</v>
      </c>
      <c r="N774" t="s">
        <v>795</v>
      </c>
      <c r="O774" t="s">
        <v>818</v>
      </c>
      <c r="P774" t="s">
        <v>816</v>
      </c>
      <c r="Q774" t="s">
        <v>10430</v>
      </c>
      <c r="R774" t="s">
        <v>456</v>
      </c>
      <c r="S774" t="s">
        <v>598</v>
      </c>
      <c r="T774" s="16">
        <v>2</v>
      </c>
      <c r="U774" s="16">
        <v>2</v>
      </c>
      <c r="V774" s="16">
        <v>9</v>
      </c>
      <c r="W774" s="5">
        <v>82495.42</v>
      </c>
      <c r="X774" s="5">
        <v>82495.42</v>
      </c>
      <c r="Y774" s="5"/>
      <c r="Z774" s="7">
        <v>1</v>
      </c>
      <c r="AA774" t="s">
        <v>27839</v>
      </c>
      <c r="AB774" s="5">
        <v>82495.42</v>
      </c>
      <c r="AC774" t="s">
        <v>800</v>
      </c>
      <c r="AD774" s="17">
        <v>42430</v>
      </c>
      <c r="AE774" s="17">
        <v>43957</v>
      </c>
      <c r="AF774" s="17">
        <v>42429</v>
      </c>
      <c r="AG774" s="17">
        <v>43819</v>
      </c>
      <c r="AH774" s="17">
        <v>43819</v>
      </c>
      <c r="AI774" s="17"/>
      <c r="AJ774" s="5"/>
      <c r="AK774" s="17">
        <v>43819</v>
      </c>
      <c r="AL774" t="s">
        <v>28341</v>
      </c>
      <c r="AM774" t="s">
        <v>631</v>
      </c>
      <c r="AN774" s="17">
        <v>43819</v>
      </c>
      <c r="AP774" t="s">
        <v>966</v>
      </c>
      <c r="AQ774" t="s">
        <v>970</v>
      </c>
      <c r="AR774" t="s">
        <v>28686</v>
      </c>
    </row>
    <row r="775" spans="2:44" ht="11" outlineLevel="1" x14ac:dyDescent="0.15">
      <c r="B775" t="s">
        <v>5476</v>
      </c>
      <c r="C775" t="s">
        <v>799</v>
      </c>
      <c r="D775" t="s">
        <v>799</v>
      </c>
      <c r="F775" t="s">
        <v>966</v>
      </c>
      <c r="H775" s="16">
        <v>1</v>
      </c>
      <c r="I775" t="s">
        <v>799</v>
      </c>
      <c r="J775" t="s">
        <v>5477</v>
      </c>
      <c r="K775" t="s">
        <v>5478</v>
      </c>
      <c r="L775" t="s">
        <v>27861</v>
      </c>
      <c r="M775" t="s">
        <v>748</v>
      </c>
      <c r="N775" t="s">
        <v>795</v>
      </c>
      <c r="O775" t="s">
        <v>827</v>
      </c>
      <c r="P775" t="s">
        <v>806</v>
      </c>
      <c r="Q775" t="s">
        <v>10430</v>
      </c>
      <c r="R775" t="s">
        <v>531</v>
      </c>
      <c r="S775" t="s">
        <v>636</v>
      </c>
      <c r="T775" s="16">
        <v>1</v>
      </c>
      <c r="U775" s="16">
        <v>0</v>
      </c>
      <c r="V775" s="16">
        <v>3</v>
      </c>
      <c r="W775" s="5">
        <v>82393.78</v>
      </c>
      <c r="X775" s="5">
        <v>82393.78</v>
      </c>
      <c r="Y775" s="5"/>
      <c r="Z775" s="7">
        <v>1</v>
      </c>
      <c r="AA775" t="s">
        <v>27839</v>
      </c>
      <c r="AB775" s="5">
        <v>82393.78</v>
      </c>
      <c r="AC775" t="s">
        <v>800</v>
      </c>
      <c r="AD775" s="17">
        <v>43277</v>
      </c>
      <c r="AE775" s="17">
        <v>43353</v>
      </c>
      <c r="AF775" s="17">
        <v>43277</v>
      </c>
      <c r="AG775" s="17">
        <v>43322</v>
      </c>
      <c r="AH775" s="17">
        <v>43322</v>
      </c>
      <c r="AI775" s="17"/>
      <c r="AJ775" s="5"/>
      <c r="AK775" s="17">
        <v>43322</v>
      </c>
      <c r="AL775" t="s">
        <v>811</v>
      </c>
      <c r="AM775" t="s">
        <v>599</v>
      </c>
      <c r="AN775" s="17"/>
      <c r="AP775" t="s">
        <v>966</v>
      </c>
      <c r="AQ775" t="s">
        <v>970</v>
      </c>
      <c r="AR775" t="s">
        <v>28687</v>
      </c>
    </row>
    <row r="776" spans="2:44" ht="11" outlineLevel="1" x14ac:dyDescent="0.15">
      <c r="B776" t="s">
        <v>5483</v>
      </c>
      <c r="C776" t="s">
        <v>799</v>
      </c>
      <c r="D776" t="s">
        <v>799</v>
      </c>
      <c r="F776" t="s">
        <v>966</v>
      </c>
      <c r="H776" s="16">
        <v>1</v>
      </c>
      <c r="I776" t="s">
        <v>799</v>
      </c>
      <c r="J776" t="s">
        <v>3669</v>
      </c>
      <c r="K776" t="s">
        <v>3670</v>
      </c>
      <c r="L776" t="s">
        <v>28353</v>
      </c>
      <c r="M776" t="s">
        <v>4273</v>
      </c>
      <c r="N776" t="s">
        <v>795</v>
      </c>
      <c r="O776" t="s">
        <v>825</v>
      </c>
      <c r="P776" t="s">
        <v>806</v>
      </c>
      <c r="Q776" t="s">
        <v>10430</v>
      </c>
      <c r="R776" t="s">
        <v>645</v>
      </c>
      <c r="S776" t="s">
        <v>636</v>
      </c>
      <c r="T776" s="16">
        <v>1</v>
      </c>
      <c r="U776" s="16">
        <v>0</v>
      </c>
      <c r="V776" s="16">
        <v>1</v>
      </c>
      <c r="W776" s="5">
        <v>81840</v>
      </c>
      <c r="X776" s="5">
        <v>81840</v>
      </c>
      <c r="Y776" s="5"/>
      <c r="Z776" s="7">
        <v>1</v>
      </c>
      <c r="AA776" t="s">
        <v>27839</v>
      </c>
      <c r="AB776" s="5">
        <v>81840</v>
      </c>
      <c r="AC776" t="s">
        <v>800</v>
      </c>
      <c r="AD776" s="17">
        <v>44797</v>
      </c>
      <c r="AE776" s="17">
        <v>44797</v>
      </c>
      <c r="AF776" s="17">
        <v>44799</v>
      </c>
      <c r="AG776" s="17">
        <v>44959</v>
      </c>
      <c r="AH776" s="17">
        <v>44959</v>
      </c>
      <c r="AI776" s="17"/>
      <c r="AJ776" s="5"/>
      <c r="AK776" s="17">
        <v>44959</v>
      </c>
      <c r="AL776" t="s">
        <v>811</v>
      </c>
      <c r="AM776" t="s">
        <v>599</v>
      </c>
      <c r="AN776" s="17"/>
      <c r="AP776" t="s">
        <v>966</v>
      </c>
      <c r="AQ776" t="s">
        <v>970</v>
      </c>
      <c r="AR776" t="s">
        <v>28688</v>
      </c>
    </row>
    <row r="777" spans="2:44" ht="11" outlineLevel="1" x14ac:dyDescent="0.15">
      <c r="B777" t="s">
        <v>5497</v>
      </c>
      <c r="C777" t="s">
        <v>799</v>
      </c>
      <c r="D777" t="s">
        <v>799</v>
      </c>
      <c r="F777" t="s">
        <v>966</v>
      </c>
      <c r="H777" s="16">
        <v>1</v>
      </c>
      <c r="I777" t="s">
        <v>799</v>
      </c>
      <c r="J777" t="s">
        <v>4467</v>
      </c>
      <c r="K777" t="s">
        <v>4468</v>
      </c>
      <c r="L777" t="s">
        <v>28005</v>
      </c>
      <c r="M777" t="s">
        <v>759</v>
      </c>
      <c r="N777" t="s">
        <v>803</v>
      </c>
      <c r="O777" t="s">
        <v>825</v>
      </c>
      <c r="P777" t="s">
        <v>841</v>
      </c>
      <c r="Q777" t="s">
        <v>10430</v>
      </c>
      <c r="R777" t="s">
        <v>531</v>
      </c>
      <c r="S777" t="s">
        <v>636</v>
      </c>
      <c r="T777" s="16">
        <v>1</v>
      </c>
      <c r="U777" s="16">
        <v>0</v>
      </c>
      <c r="V777" s="16">
        <v>1</v>
      </c>
      <c r="W777" s="5">
        <v>81206</v>
      </c>
      <c r="X777" s="5">
        <v>81206</v>
      </c>
      <c r="Y777" s="5"/>
      <c r="Z777" s="7">
        <v>1</v>
      </c>
      <c r="AA777" t="s">
        <v>27839</v>
      </c>
      <c r="AB777" s="5">
        <v>81206</v>
      </c>
      <c r="AC777" t="s">
        <v>800</v>
      </c>
      <c r="AD777" s="17">
        <v>42845</v>
      </c>
      <c r="AE777" s="17">
        <v>42845</v>
      </c>
      <c r="AF777" s="17">
        <v>42480</v>
      </c>
      <c r="AG777" s="17">
        <v>42978</v>
      </c>
      <c r="AH777" s="17">
        <v>42978</v>
      </c>
      <c r="AI777" s="17"/>
      <c r="AJ777" s="5"/>
      <c r="AK777" s="17">
        <v>42978</v>
      </c>
      <c r="AL777" t="s">
        <v>811</v>
      </c>
      <c r="AM777" t="s">
        <v>599</v>
      </c>
      <c r="AN777" s="17"/>
      <c r="AP777" t="s">
        <v>966</v>
      </c>
      <c r="AQ777" t="s">
        <v>970</v>
      </c>
      <c r="AR777" t="s">
        <v>28689</v>
      </c>
    </row>
    <row r="778" spans="2:44" ht="11" outlineLevel="1" x14ac:dyDescent="0.15">
      <c r="B778" t="s">
        <v>5500</v>
      </c>
      <c r="C778" t="s">
        <v>799</v>
      </c>
      <c r="D778" t="s">
        <v>799</v>
      </c>
      <c r="F778" t="s">
        <v>966</v>
      </c>
      <c r="H778" s="16">
        <v>1</v>
      </c>
      <c r="I778" t="s">
        <v>799</v>
      </c>
      <c r="J778" t="s">
        <v>4531</v>
      </c>
      <c r="K778" t="s">
        <v>4532</v>
      </c>
      <c r="L778" t="s">
        <v>27905</v>
      </c>
      <c r="M778" t="s">
        <v>750</v>
      </c>
      <c r="N778" t="s">
        <v>2535</v>
      </c>
      <c r="O778" t="s">
        <v>825</v>
      </c>
      <c r="P778" t="s">
        <v>859</v>
      </c>
      <c r="Q778" t="s">
        <v>10430</v>
      </c>
      <c r="R778" t="s">
        <v>531</v>
      </c>
      <c r="S778" t="s">
        <v>636</v>
      </c>
      <c r="T778" s="16">
        <v>1</v>
      </c>
      <c r="U778" s="16">
        <v>0</v>
      </c>
      <c r="V778" s="16">
        <v>1</v>
      </c>
      <c r="W778" s="5">
        <v>81000</v>
      </c>
      <c r="X778" s="5">
        <v>81000</v>
      </c>
      <c r="Y778" s="5"/>
      <c r="Z778" s="7">
        <v>1</v>
      </c>
      <c r="AA778" t="s">
        <v>27839</v>
      </c>
      <c r="AB778" s="5">
        <v>81000</v>
      </c>
      <c r="AC778" t="s">
        <v>800</v>
      </c>
      <c r="AD778" s="17">
        <v>42275</v>
      </c>
      <c r="AE778" s="17">
        <v>42275</v>
      </c>
      <c r="AF778" s="17">
        <v>42275</v>
      </c>
      <c r="AG778" s="17">
        <v>42428</v>
      </c>
      <c r="AH778" s="17">
        <v>42428</v>
      </c>
      <c r="AI778" s="17"/>
      <c r="AJ778" s="5"/>
      <c r="AK778" s="17">
        <v>42428</v>
      </c>
      <c r="AL778" t="s">
        <v>811</v>
      </c>
      <c r="AM778" t="s">
        <v>599</v>
      </c>
      <c r="AN778" s="17"/>
      <c r="AP778" t="s">
        <v>966</v>
      </c>
      <c r="AQ778" t="s">
        <v>970</v>
      </c>
      <c r="AR778" t="s">
        <v>28690</v>
      </c>
    </row>
    <row r="779" spans="2:44" ht="11" outlineLevel="1" x14ac:dyDescent="0.15">
      <c r="B779" t="s">
        <v>5506</v>
      </c>
      <c r="C779" t="s">
        <v>799</v>
      </c>
      <c r="D779" t="s">
        <v>799</v>
      </c>
      <c r="F779" t="s">
        <v>966</v>
      </c>
      <c r="H779" s="16">
        <v>1</v>
      </c>
      <c r="I779" t="s">
        <v>799</v>
      </c>
      <c r="J779" t="s">
        <v>2731</v>
      </c>
      <c r="K779" t="s">
        <v>2732</v>
      </c>
      <c r="L779" t="s">
        <v>28353</v>
      </c>
      <c r="M779" t="s">
        <v>740</v>
      </c>
      <c r="N779" t="s">
        <v>795</v>
      </c>
      <c r="O779" t="s">
        <v>804</v>
      </c>
      <c r="P779" t="s">
        <v>806</v>
      </c>
      <c r="Q779" t="s">
        <v>10430</v>
      </c>
      <c r="R779" t="s">
        <v>456</v>
      </c>
      <c r="S779" t="s">
        <v>598</v>
      </c>
      <c r="T779" s="16">
        <v>1</v>
      </c>
      <c r="U779" s="16">
        <v>0</v>
      </c>
      <c r="V779" s="16">
        <v>1</v>
      </c>
      <c r="W779" s="5">
        <v>80869</v>
      </c>
      <c r="X779" s="5">
        <v>80869</v>
      </c>
      <c r="Y779" s="5"/>
      <c r="Z779" s="7">
        <v>1</v>
      </c>
      <c r="AA779" t="s">
        <v>27839</v>
      </c>
      <c r="AB779" s="5">
        <v>80869</v>
      </c>
      <c r="AC779" t="s">
        <v>800</v>
      </c>
      <c r="AD779" s="17">
        <v>45091</v>
      </c>
      <c r="AE779" s="17">
        <v>45091</v>
      </c>
      <c r="AF779" s="17">
        <v>45091</v>
      </c>
      <c r="AG779" s="17">
        <v>45184</v>
      </c>
      <c r="AH779" s="17">
        <v>45184</v>
      </c>
      <c r="AI779" s="17"/>
      <c r="AJ779" s="5"/>
      <c r="AK779" s="17">
        <v>45184</v>
      </c>
      <c r="AL779" t="s">
        <v>811</v>
      </c>
      <c r="AM779" t="s">
        <v>599</v>
      </c>
      <c r="AN779" s="17"/>
      <c r="AP779" t="s">
        <v>966</v>
      </c>
      <c r="AQ779" t="s">
        <v>970</v>
      </c>
      <c r="AR779" t="s">
        <v>28691</v>
      </c>
    </row>
    <row r="780" spans="2:44" ht="11" outlineLevel="1" x14ac:dyDescent="0.15">
      <c r="B780" t="s">
        <v>5509</v>
      </c>
      <c r="C780" t="s">
        <v>799</v>
      </c>
      <c r="D780" t="s">
        <v>799</v>
      </c>
      <c r="F780" t="s">
        <v>966</v>
      </c>
      <c r="H780" s="16">
        <v>1</v>
      </c>
      <c r="I780" t="s">
        <v>799</v>
      </c>
      <c r="J780" t="s">
        <v>3434</v>
      </c>
      <c r="K780" t="s">
        <v>3435</v>
      </c>
      <c r="L780" t="s">
        <v>28143</v>
      </c>
      <c r="M780" t="s">
        <v>748</v>
      </c>
      <c r="N780" t="s">
        <v>795</v>
      </c>
      <c r="O780" t="s">
        <v>825</v>
      </c>
      <c r="P780" t="s">
        <v>806</v>
      </c>
      <c r="Q780" t="s">
        <v>10430</v>
      </c>
      <c r="R780" t="s">
        <v>531</v>
      </c>
      <c r="S780" t="s">
        <v>636</v>
      </c>
      <c r="T780" s="16">
        <v>1</v>
      </c>
      <c r="U780" s="16">
        <v>0</v>
      </c>
      <c r="V780" s="16">
        <v>2</v>
      </c>
      <c r="W780" s="5">
        <v>80745.179999999993</v>
      </c>
      <c r="X780" s="5">
        <v>80745.179999999993</v>
      </c>
      <c r="Y780" s="5"/>
      <c r="Z780" s="7">
        <v>1</v>
      </c>
      <c r="AA780" t="s">
        <v>27839</v>
      </c>
      <c r="AB780" s="5">
        <v>80745.179999999993</v>
      </c>
      <c r="AC780" t="s">
        <v>800</v>
      </c>
      <c r="AD780" s="17">
        <v>45370</v>
      </c>
      <c r="AE780" s="17">
        <v>45511</v>
      </c>
      <c r="AF780" s="17">
        <v>45371</v>
      </c>
      <c r="AG780" s="17">
        <v>45554</v>
      </c>
      <c r="AH780" s="17">
        <v>45554</v>
      </c>
      <c r="AI780" s="17"/>
      <c r="AJ780" s="5"/>
      <c r="AK780" s="17">
        <v>45554</v>
      </c>
      <c r="AL780" t="s">
        <v>811</v>
      </c>
      <c r="AM780" t="s">
        <v>599</v>
      </c>
      <c r="AN780" s="17"/>
      <c r="AP780" t="s">
        <v>966</v>
      </c>
      <c r="AQ780" t="s">
        <v>970</v>
      </c>
      <c r="AR780" t="s">
        <v>28692</v>
      </c>
    </row>
    <row r="781" spans="2:44" ht="11" outlineLevel="1" x14ac:dyDescent="0.15">
      <c r="B781" t="s">
        <v>5512</v>
      </c>
      <c r="C781" t="s">
        <v>799</v>
      </c>
      <c r="D781" t="s">
        <v>799</v>
      </c>
      <c r="F781" t="s">
        <v>966</v>
      </c>
      <c r="H781" s="16">
        <v>1</v>
      </c>
      <c r="I781" t="s">
        <v>799</v>
      </c>
      <c r="J781" t="s">
        <v>2731</v>
      </c>
      <c r="K781" t="s">
        <v>2732</v>
      </c>
      <c r="L781" t="s">
        <v>28353</v>
      </c>
      <c r="M781" t="s">
        <v>740</v>
      </c>
      <c r="N781" t="s">
        <v>795</v>
      </c>
      <c r="O781" t="s">
        <v>804</v>
      </c>
      <c r="P781" t="s">
        <v>806</v>
      </c>
      <c r="Q781" t="s">
        <v>10430</v>
      </c>
      <c r="R781" t="s">
        <v>456</v>
      </c>
      <c r="S781" t="s">
        <v>598</v>
      </c>
      <c r="T781" s="16">
        <v>1</v>
      </c>
      <c r="U781" s="16">
        <v>0</v>
      </c>
      <c r="V781" s="16">
        <v>3</v>
      </c>
      <c r="W781" s="5">
        <v>80608.95</v>
      </c>
      <c r="X781" s="5">
        <v>80608.95</v>
      </c>
      <c r="Y781" s="5"/>
      <c r="Z781" s="7">
        <v>1</v>
      </c>
      <c r="AA781" t="s">
        <v>27839</v>
      </c>
      <c r="AB781" s="5">
        <v>80608.95</v>
      </c>
      <c r="AC781" t="s">
        <v>800</v>
      </c>
      <c r="AD781" s="17">
        <v>44798</v>
      </c>
      <c r="AE781" s="17">
        <v>44901</v>
      </c>
      <c r="AF781" s="17">
        <v>44798</v>
      </c>
      <c r="AG781" s="17">
        <v>44946</v>
      </c>
      <c r="AH781" s="17">
        <v>44946</v>
      </c>
      <c r="AI781" s="17"/>
      <c r="AJ781" s="5"/>
      <c r="AK781" s="17">
        <v>44946</v>
      </c>
      <c r="AL781" t="s">
        <v>811</v>
      </c>
      <c r="AM781" t="s">
        <v>599</v>
      </c>
      <c r="AN781" s="17"/>
      <c r="AP781" t="s">
        <v>966</v>
      </c>
      <c r="AQ781" t="s">
        <v>970</v>
      </c>
      <c r="AR781" t="s">
        <v>28693</v>
      </c>
    </row>
    <row r="782" spans="2:44" ht="11" outlineLevel="1" x14ac:dyDescent="0.15">
      <c r="B782" t="s">
        <v>5524</v>
      </c>
      <c r="C782" t="s">
        <v>799</v>
      </c>
      <c r="D782" t="s">
        <v>799</v>
      </c>
      <c r="F782" t="s">
        <v>966</v>
      </c>
      <c r="H782" s="16">
        <v>1</v>
      </c>
      <c r="I782" t="s">
        <v>799</v>
      </c>
      <c r="J782" t="s">
        <v>5525</v>
      </c>
      <c r="K782" t="s">
        <v>5526</v>
      </c>
      <c r="L782" t="s">
        <v>28077</v>
      </c>
      <c r="M782" t="s">
        <v>748</v>
      </c>
      <c r="N782" t="s">
        <v>795</v>
      </c>
      <c r="O782" t="s">
        <v>826</v>
      </c>
      <c r="P782" t="s">
        <v>806</v>
      </c>
      <c r="Q782" t="s">
        <v>10430</v>
      </c>
      <c r="R782" t="s">
        <v>531</v>
      </c>
      <c r="S782" t="s">
        <v>636</v>
      </c>
      <c r="T782" s="16">
        <v>1</v>
      </c>
      <c r="U782" s="16">
        <v>0</v>
      </c>
      <c r="V782" s="16">
        <v>1</v>
      </c>
      <c r="W782" s="5">
        <v>80195</v>
      </c>
      <c r="X782" s="5">
        <v>80195</v>
      </c>
      <c r="Y782" s="5"/>
      <c r="Z782" s="7">
        <v>1</v>
      </c>
      <c r="AA782" t="s">
        <v>27839</v>
      </c>
      <c r="AB782" s="5">
        <v>80195</v>
      </c>
      <c r="AC782" t="s">
        <v>800</v>
      </c>
      <c r="AD782" s="17">
        <v>44327</v>
      </c>
      <c r="AE782" s="17">
        <v>44327</v>
      </c>
      <c r="AF782" s="17">
        <v>44327</v>
      </c>
      <c r="AG782" s="17">
        <v>44327</v>
      </c>
      <c r="AH782" s="17">
        <v>44327</v>
      </c>
      <c r="AI782" s="17"/>
      <c r="AJ782" s="5"/>
      <c r="AK782" s="17">
        <v>44327</v>
      </c>
      <c r="AL782" t="s">
        <v>811</v>
      </c>
      <c r="AM782" t="s">
        <v>599</v>
      </c>
      <c r="AN782" s="17"/>
      <c r="AP782" t="s">
        <v>966</v>
      </c>
      <c r="AQ782" t="s">
        <v>970</v>
      </c>
      <c r="AR782" t="s">
        <v>28694</v>
      </c>
    </row>
    <row r="783" spans="2:44" ht="11" outlineLevel="1" x14ac:dyDescent="0.15">
      <c r="B783" t="s">
        <v>5529</v>
      </c>
      <c r="C783" t="s">
        <v>799</v>
      </c>
      <c r="D783" t="s">
        <v>799</v>
      </c>
      <c r="F783" t="s">
        <v>966</v>
      </c>
      <c r="H783" s="16">
        <v>1</v>
      </c>
      <c r="I783" t="s">
        <v>799</v>
      </c>
      <c r="J783" t="s">
        <v>2656</v>
      </c>
      <c r="K783" t="s">
        <v>2657</v>
      </c>
      <c r="L783" t="s">
        <v>27841</v>
      </c>
      <c r="M783" t="s">
        <v>750</v>
      </c>
      <c r="N783" t="s">
        <v>4742</v>
      </c>
      <c r="O783" t="s">
        <v>825</v>
      </c>
      <c r="P783" t="s">
        <v>859</v>
      </c>
      <c r="Q783" t="s">
        <v>10430</v>
      </c>
      <c r="R783" t="s">
        <v>531</v>
      </c>
      <c r="S783" t="s">
        <v>636</v>
      </c>
      <c r="T783" s="16">
        <v>1</v>
      </c>
      <c r="U783" s="16">
        <v>0</v>
      </c>
      <c r="V783" s="16">
        <v>2</v>
      </c>
      <c r="W783" s="5">
        <v>80000.960000000006</v>
      </c>
      <c r="X783" s="5">
        <v>80000.960000000006</v>
      </c>
      <c r="Y783" s="5"/>
      <c r="Z783" s="7">
        <v>1</v>
      </c>
      <c r="AA783" t="s">
        <v>27839</v>
      </c>
      <c r="AB783" s="5">
        <v>80000.960000000006</v>
      </c>
      <c r="AC783" t="s">
        <v>800</v>
      </c>
      <c r="AD783" s="17">
        <v>43340</v>
      </c>
      <c r="AE783" s="17">
        <v>43530</v>
      </c>
      <c r="AF783" s="17">
        <v>43336</v>
      </c>
      <c r="AG783" s="17">
        <v>43524</v>
      </c>
      <c r="AH783" s="17">
        <v>43524</v>
      </c>
      <c r="AI783" s="17"/>
      <c r="AJ783" s="5"/>
      <c r="AK783" s="17">
        <v>43524</v>
      </c>
      <c r="AL783" t="s">
        <v>811</v>
      </c>
      <c r="AM783" t="s">
        <v>599</v>
      </c>
      <c r="AN783" s="17"/>
      <c r="AP783" t="s">
        <v>966</v>
      </c>
      <c r="AQ783" t="s">
        <v>970</v>
      </c>
      <c r="AR783" t="s">
        <v>28695</v>
      </c>
    </row>
    <row r="784" spans="2:44" ht="11" outlineLevel="1" x14ac:dyDescent="0.15">
      <c r="B784" t="s">
        <v>5532</v>
      </c>
      <c r="C784" t="s">
        <v>799</v>
      </c>
      <c r="D784" t="s">
        <v>799</v>
      </c>
      <c r="F784" t="s">
        <v>966</v>
      </c>
      <c r="H784" s="16">
        <v>1</v>
      </c>
      <c r="I784" t="s">
        <v>799</v>
      </c>
      <c r="J784" t="s">
        <v>5533</v>
      </c>
      <c r="K784" t="s">
        <v>5534</v>
      </c>
      <c r="L784" t="s">
        <v>28005</v>
      </c>
      <c r="M784" t="s">
        <v>743</v>
      </c>
      <c r="N784" t="s">
        <v>5535</v>
      </c>
      <c r="O784" t="s">
        <v>825</v>
      </c>
      <c r="P784" t="s">
        <v>821</v>
      </c>
      <c r="Q784" t="s">
        <v>10430</v>
      </c>
      <c r="R784" t="s">
        <v>531</v>
      </c>
      <c r="S784" t="s">
        <v>636</v>
      </c>
      <c r="T784" s="16">
        <v>1</v>
      </c>
      <c r="U784" s="16">
        <v>0</v>
      </c>
      <c r="V784" s="16">
        <v>1</v>
      </c>
      <c r="W784" s="5">
        <v>80000</v>
      </c>
      <c r="X784" s="5">
        <v>80000</v>
      </c>
      <c r="Y784" s="5"/>
      <c r="Z784" s="7">
        <v>1</v>
      </c>
      <c r="AA784" t="s">
        <v>27839</v>
      </c>
      <c r="AB784" s="5">
        <v>80000</v>
      </c>
      <c r="AC784" t="s">
        <v>800</v>
      </c>
      <c r="AD784" s="17">
        <v>42489</v>
      </c>
      <c r="AE784" s="17">
        <v>42489</v>
      </c>
      <c r="AF784" s="17">
        <v>42489</v>
      </c>
      <c r="AG784" s="17">
        <v>42509</v>
      </c>
      <c r="AH784" s="17">
        <v>42509</v>
      </c>
      <c r="AI784" s="17"/>
      <c r="AJ784" s="5"/>
      <c r="AK784" s="17">
        <v>42509</v>
      </c>
      <c r="AL784" t="s">
        <v>811</v>
      </c>
      <c r="AM784" t="s">
        <v>599</v>
      </c>
      <c r="AN784" s="17"/>
      <c r="AP784" t="s">
        <v>966</v>
      </c>
      <c r="AQ784" t="s">
        <v>970</v>
      </c>
      <c r="AR784" t="s">
        <v>28696</v>
      </c>
    </row>
    <row r="785" spans="2:44" ht="11" outlineLevel="1" x14ac:dyDescent="0.15">
      <c r="B785" t="s">
        <v>5539</v>
      </c>
      <c r="C785" t="s">
        <v>799</v>
      </c>
      <c r="D785" t="s">
        <v>799</v>
      </c>
      <c r="F785" t="s">
        <v>966</v>
      </c>
      <c r="H785" s="16">
        <v>1</v>
      </c>
      <c r="I785" t="s">
        <v>799</v>
      </c>
      <c r="J785" t="s">
        <v>687</v>
      </c>
      <c r="K785" t="s">
        <v>2727</v>
      </c>
      <c r="L785" t="s">
        <v>27902</v>
      </c>
      <c r="M785" t="s">
        <v>740</v>
      </c>
      <c r="N785" t="s">
        <v>795</v>
      </c>
      <c r="O785" t="s">
        <v>825</v>
      </c>
      <c r="P785" t="s">
        <v>806</v>
      </c>
      <c r="Q785" t="s">
        <v>10430</v>
      </c>
      <c r="R785" t="s">
        <v>531</v>
      </c>
      <c r="S785" t="s">
        <v>636</v>
      </c>
      <c r="T785" s="16">
        <v>1</v>
      </c>
      <c r="U785" s="16">
        <v>0</v>
      </c>
      <c r="V785" s="16">
        <v>2</v>
      </c>
      <c r="W785" s="5">
        <v>79769.39</v>
      </c>
      <c r="X785" s="5">
        <v>79769.39</v>
      </c>
      <c r="Y785" s="5"/>
      <c r="Z785" s="7">
        <v>1</v>
      </c>
      <c r="AA785" t="s">
        <v>27839</v>
      </c>
      <c r="AB785" s="5">
        <v>79769.39</v>
      </c>
      <c r="AC785" t="s">
        <v>800</v>
      </c>
      <c r="AD785" s="17">
        <v>42090</v>
      </c>
      <c r="AE785" s="17">
        <v>42111</v>
      </c>
      <c r="AF785" s="17">
        <v>42090</v>
      </c>
      <c r="AG785" s="17">
        <v>42116</v>
      </c>
      <c r="AH785" s="17">
        <v>42116</v>
      </c>
      <c r="AI785" s="17"/>
      <c r="AJ785" s="5"/>
      <c r="AK785" s="17">
        <v>42116</v>
      </c>
      <c r="AL785" t="s">
        <v>811</v>
      </c>
      <c r="AM785" t="s">
        <v>599</v>
      </c>
      <c r="AN785" s="17"/>
      <c r="AP785" t="s">
        <v>966</v>
      </c>
      <c r="AQ785" t="s">
        <v>970</v>
      </c>
      <c r="AR785" t="s">
        <v>28697</v>
      </c>
    </row>
    <row r="786" spans="2:44" ht="11" outlineLevel="1" x14ac:dyDescent="0.15">
      <c r="B786" t="s">
        <v>5542</v>
      </c>
      <c r="C786" t="s">
        <v>799</v>
      </c>
      <c r="D786" t="s">
        <v>799</v>
      </c>
      <c r="F786" t="s">
        <v>966</v>
      </c>
      <c r="H786" s="16">
        <v>1</v>
      </c>
      <c r="I786" t="s">
        <v>799</v>
      </c>
      <c r="J786" t="s">
        <v>5543</v>
      </c>
      <c r="K786" t="s">
        <v>5544</v>
      </c>
      <c r="L786" t="s">
        <v>28272</v>
      </c>
      <c r="M786" t="s">
        <v>740</v>
      </c>
      <c r="N786" t="s">
        <v>795</v>
      </c>
      <c r="O786" t="s">
        <v>825</v>
      </c>
      <c r="P786" t="s">
        <v>806</v>
      </c>
      <c r="Q786" t="s">
        <v>10430</v>
      </c>
      <c r="R786" t="s">
        <v>531</v>
      </c>
      <c r="S786" t="s">
        <v>636</v>
      </c>
      <c r="T786" s="16">
        <v>1</v>
      </c>
      <c r="U786" s="16">
        <v>0</v>
      </c>
      <c r="V786" s="16">
        <v>4</v>
      </c>
      <c r="W786" s="5">
        <v>79756.320000000007</v>
      </c>
      <c r="X786" s="5">
        <v>79756.320000000007</v>
      </c>
      <c r="Y786" s="5"/>
      <c r="Z786" s="7">
        <v>1</v>
      </c>
      <c r="AA786" t="s">
        <v>27839</v>
      </c>
      <c r="AB786" s="5">
        <v>79756.320000000007</v>
      </c>
      <c r="AC786" t="s">
        <v>800</v>
      </c>
      <c r="AD786" s="17">
        <v>43137</v>
      </c>
      <c r="AE786" s="17">
        <v>44022</v>
      </c>
      <c r="AF786" s="17">
        <v>43137</v>
      </c>
      <c r="AG786" s="17">
        <v>43235</v>
      </c>
      <c r="AH786" s="17">
        <v>43235</v>
      </c>
      <c r="AI786" s="17"/>
      <c r="AJ786" s="5"/>
      <c r="AK786" s="17">
        <v>43235</v>
      </c>
      <c r="AL786" t="s">
        <v>811</v>
      </c>
      <c r="AM786" t="s">
        <v>599</v>
      </c>
      <c r="AN786" s="17"/>
      <c r="AP786" t="s">
        <v>966</v>
      </c>
      <c r="AQ786" t="s">
        <v>970</v>
      </c>
      <c r="AR786" t="s">
        <v>28698</v>
      </c>
    </row>
    <row r="787" spans="2:44" ht="11" outlineLevel="1" x14ac:dyDescent="0.15">
      <c r="B787" t="s">
        <v>5547</v>
      </c>
      <c r="C787" t="s">
        <v>799</v>
      </c>
      <c r="D787" t="s">
        <v>799</v>
      </c>
      <c r="F787" t="s">
        <v>966</v>
      </c>
      <c r="H787" s="16">
        <v>1</v>
      </c>
      <c r="I787" t="s">
        <v>799</v>
      </c>
      <c r="J787" t="s">
        <v>2731</v>
      </c>
      <c r="K787" t="s">
        <v>2732</v>
      </c>
      <c r="L787" t="s">
        <v>28353</v>
      </c>
      <c r="M787" t="s">
        <v>740</v>
      </c>
      <c r="N787" t="s">
        <v>795</v>
      </c>
      <c r="O787" t="s">
        <v>804</v>
      </c>
      <c r="P787" t="s">
        <v>806</v>
      </c>
      <c r="Q787" t="s">
        <v>10430</v>
      </c>
      <c r="R787" t="s">
        <v>456</v>
      </c>
      <c r="S787" t="s">
        <v>598</v>
      </c>
      <c r="T787" s="16">
        <v>1</v>
      </c>
      <c r="U787" s="16">
        <v>0</v>
      </c>
      <c r="V787" s="16">
        <v>4</v>
      </c>
      <c r="W787" s="5">
        <v>79534.5</v>
      </c>
      <c r="X787" s="5">
        <v>79534.5</v>
      </c>
      <c r="Y787" s="5"/>
      <c r="Z787" s="7">
        <v>1</v>
      </c>
      <c r="AA787" t="s">
        <v>27839</v>
      </c>
      <c r="AB787" s="5">
        <v>79534.5</v>
      </c>
      <c r="AC787" t="s">
        <v>800</v>
      </c>
      <c r="AD787" s="17">
        <v>44797</v>
      </c>
      <c r="AE787" s="17">
        <v>44903</v>
      </c>
      <c r="AF787" s="17">
        <v>44798</v>
      </c>
      <c r="AG787" s="17">
        <v>44946</v>
      </c>
      <c r="AH787" s="17">
        <v>44946</v>
      </c>
      <c r="AI787" s="17"/>
      <c r="AJ787" s="5"/>
      <c r="AK787" s="17">
        <v>44946</v>
      </c>
      <c r="AL787" t="s">
        <v>811</v>
      </c>
      <c r="AM787" t="s">
        <v>599</v>
      </c>
      <c r="AN787" s="17"/>
      <c r="AP787" t="s">
        <v>966</v>
      </c>
      <c r="AQ787" t="s">
        <v>970</v>
      </c>
      <c r="AR787" t="s">
        <v>28699</v>
      </c>
    </row>
    <row r="788" spans="2:44" ht="11" outlineLevel="1" x14ac:dyDescent="0.15">
      <c r="B788" t="s">
        <v>5550</v>
      </c>
      <c r="C788" t="s">
        <v>799</v>
      </c>
      <c r="D788" t="s">
        <v>799</v>
      </c>
      <c r="F788" t="s">
        <v>966</v>
      </c>
      <c r="H788" s="16">
        <v>1</v>
      </c>
      <c r="I788" t="s">
        <v>799</v>
      </c>
      <c r="J788" t="s">
        <v>634</v>
      </c>
      <c r="K788" t="s">
        <v>1670</v>
      </c>
      <c r="L788" t="s">
        <v>28005</v>
      </c>
      <c r="M788" t="s">
        <v>740</v>
      </c>
      <c r="N788" t="s">
        <v>795</v>
      </c>
      <c r="O788" t="s">
        <v>825</v>
      </c>
      <c r="P788" t="s">
        <v>806</v>
      </c>
      <c r="Q788" t="s">
        <v>10430</v>
      </c>
      <c r="R788" t="s">
        <v>531</v>
      </c>
      <c r="S788" t="s">
        <v>636</v>
      </c>
      <c r="T788" s="16">
        <v>1</v>
      </c>
      <c r="U788" s="16">
        <v>0</v>
      </c>
      <c r="V788" s="16">
        <v>3</v>
      </c>
      <c r="W788" s="5">
        <v>79411.23</v>
      </c>
      <c r="X788" s="5">
        <v>79411.23</v>
      </c>
      <c r="Y788" s="5"/>
      <c r="Z788" s="7">
        <v>1</v>
      </c>
      <c r="AA788" t="s">
        <v>27839</v>
      </c>
      <c r="AB788" s="5">
        <v>79411.23</v>
      </c>
      <c r="AC788" t="s">
        <v>800</v>
      </c>
      <c r="AD788" s="17">
        <v>45723</v>
      </c>
      <c r="AE788" s="17">
        <v>45967</v>
      </c>
      <c r="AF788" s="17">
        <v>45723</v>
      </c>
      <c r="AG788" s="17">
        <v>45790</v>
      </c>
      <c r="AH788" s="17">
        <v>45790</v>
      </c>
      <c r="AI788" s="17"/>
      <c r="AJ788" s="5"/>
      <c r="AK788" s="17">
        <v>45790</v>
      </c>
      <c r="AL788" t="s">
        <v>811</v>
      </c>
      <c r="AM788" t="s">
        <v>599</v>
      </c>
      <c r="AN788" s="17"/>
      <c r="AP788" t="s">
        <v>966</v>
      </c>
      <c r="AQ788" t="s">
        <v>970</v>
      </c>
      <c r="AR788" t="s">
        <v>28700</v>
      </c>
    </row>
    <row r="789" spans="2:44" ht="11" outlineLevel="1" x14ac:dyDescent="0.15">
      <c r="B789" t="s">
        <v>5553</v>
      </c>
      <c r="C789" t="s">
        <v>799</v>
      </c>
      <c r="D789" t="s">
        <v>799</v>
      </c>
      <c r="F789" t="s">
        <v>966</v>
      </c>
      <c r="H789" s="16">
        <v>1</v>
      </c>
      <c r="I789" t="s">
        <v>799</v>
      </c>
      <c r="J789" t="s">
        <v>5554</v>
      </c>
      <c r="K789" t="s">
        <v>5555</v>
      </c>
      <c r="L789" t="s">
        <v>27974</v>
      </c>
      <c r="M789" t="s">
        <v>737</v>
      </c>
      <c r="N789" t="s">
        <v>795</v>
      </c>
      <c r="O789" t="s">
        <v>825</v>
      </c>
      <c r="P789" t="s">
        <v>802</v>
      </c>
      <c r="Q789" t="s">
        <v>10430</v>
      </c>
      <c r="R789" t="s">
        <v>531</v>
      </c>
      <c r="S789" t="s">
        <v>636</v>
      </c>
      <c r="T789" s="16">
        <v>1</v>
      </c>
      <c r="U789" s="16">
        <v>0</v>
      </c>
      <c r="V789" s="16">
        <v>1</v>
      </c>
      <c r="W789" s="5">
        <v>79296.7</v>
      </c>
      <c r="X789" s="5">
        <v>79296.7</v>
      </c>
      <c r="Y789" s="5"/>
      <c r="Z789" s="7">
        <v>1</v>
      </c>
      <c r="AA789" t="s">
        <v>27839</v>
      </c>
      <c r="AB789" s="5">
        <v>79296.7</v>
      </c>
      <c r="AC789" t="s">
        <v>800</v>
      </c>
      <c r="AD789" s="17">
        <v>42642</v>
      </c>
      <c r="AE789" s="17">
        <v>42642</v>
      </c>
      <c r="AF789" s="17">
        <v>42642</v>
      </c>
      <c r="AG789" s="17">
        <v>42809</v>
      </c>
      <c r="AH789" s="17">
        <v>42809</v>
      </c>
      <c r="AI789" s="17"/>
      <c r="AJ789" s="5"/>
      <c r="AK789" s="17">
        <v>42809</v>
      </c>
      <c r="AL789" t="s">
        <v>811</v>
      </c>
      <c r="AM789" t="s">
        <v>599</v>
      </c>
      <c r="AN789" s="17"/>
      <c r="AP789" t="s">
        <v>966</v>
      </c>
      <c r="AQ789" t="s">
        <v>970</v>
      </c>
      <c r="AR789" t="s">
        <v>28701</v>
      </c>
    </row>
    <row r="790" spans="2:44" ht="11" outlineLevel="1" x14ac:dyDescent="0.15">
      <c r="B790" t="s">
        <v>5561</v>
      </c>
      <c r="C790" t="s">
        <v>799</v>
      </c>
      <c r="D790" t="s">
        <v>799</v>
      </c>
      <c r="F790" t="s">
        <v>966</v>
      </c>
      <c r="H790" s="16">
        <v>1</v>
      </c>
      <c r="I790" t="s">
        <v>799</v>
      </c>
      <c r="J790" t="s">
        <v>4835</v>
      </c>
      <c r="K790" t="s">
        <v>4836</v>
      </c>
      <c r="L790" t="s">
        <v>28214</v>
      </c>
      <c r="M790" t="s">
        <v>737</v>
      </c>
      <c r="N790" t="s">
        <v>803</v>
      </c>
      <c r="O790" t="s">
        <v>825</v>
      </c>
      <c r="P790" t="s">
        <v>802</v>
      </c>
      <c r="Q790" t="s">
        <v>10430</v>
      </c>
      <c r="R790" t="s">
        <v>531</v>
      </c>
      <c r="S790" t="s">
        <v>636</v>
      </c>
      <c r="T790" s="16">
        <v>1</v>
      </c>
      <c r="U790" s="16">
        <v>0</v>
      </c>
      <c r="V790" s="16">
        <v>1</v>
      </c>
      <c r="W790" s="5">
        <v>79000</v>
      </c>
      <c r="X790" s="5">
        <v>79000</v>
      </c>
      <c r="Y790" s="5"/>
      <c r="Z790" s="7">
        <v>1</v>
      </c>
      <c r="AA790" t="s">
        <v>27839</v>
      </c>
      <c r="AB790" s="5">
        <v>79000</v>
      </c>
      <c r="AC790" t="s">
        <v>800</v>
      </c>
      <c r="AD790" s="17">
        <v>45148</v>
      </c>
      <c r="AE790" s="17">
        <v>45148</v>
      </c>
      <c r="AF790" s="17">
        <v>45148</v>
      </c>
      <c r="AG790" s="17">
        <v>45508</v>
      </c>
      <c r="AH790" s="17">
        <v>45508</v>
      </c>
      <c r="AI790" s="17"/>
      <c r="AJ790" s="5"/>
      <c r="AK790" s="17">
        <v>45508</v>
      </c>
      <c r="AL790" t="s">
        <v>811</v>
      </c>
      <c r="AM790" t="s">
        <v>599</v>
      </c>
      <c r="AN790" s="17"/>
      <c r="AP790" t="s">
        <v>966</v>
      </c>
      <c r="AQ790" t="s">
        <v>970</v>
      </c>
      <c r="AR790" t="s">
        <v>28702</v>
      </c>
    </row>
    <row r="791" spans="2:44" ht="11" outlineLevel="1" x14ac:dyDescent="0.15">
      <c r="B791" t="s">
        <v>5564</v>
      </c>
      <c r="C791" t="s">
        <v>799</v>
      </c>
      <c r="D791" t="s">
        <v>799</v>
      </c>
      <c r="F791" t="s">
        <v>966</v>
      </c>
      <c r="H791" s="16">
        <v>1</v>
      </c>
      <c r="I791" t="s">
        <v>799</v>
      </c>
      <c r="J791" t="s">
        <v>5565</v>
      </c>
      <c r="K791" t="s">
        <v>5566</v>
      </c>
      <c r="L791" t="s">
        <v>28331</v>
      </c>
      <c r="M791" t="s">
        <v>743</v>
      </c>
      <c r="N791" t="s">
        <v>5371</v>
      </c>
      <c r="O791" t="s">
        <v>825</v>
      </c>
      <c r="P791" t="s">
        <v>821</v>
      </c>
      <c r="Q791" t="s">
        <v>10430</v>
      </c>
      <c r="R791" t="s">
        <v>531</v>
      </c>
      <c r="S791" t="s">
        <v>636</v>
      </c>
      <c r="T791" s="16">
        <v>1</v>
      </c>
      <c r="U791" s="16">
        <v>0</v>
      </c>
      <c r="V791" s="16">
        <v>2</v>
      </c>
      <c r="W791" s="5">
        <v>78880</v>
      </c>
      <c r="X791" s="5">
        <v>78880</v>
      </c>
      <c r="Y791" s="5"/>
      <c r="Z791" s="7">
        <v>1</v>
      </c>
      <c r="AA791" t="s">
        <v>27839</v>
      </c>
      <c r="AB791" s="5">
        <v>78880</v>
      </c>
      <c r="AC791" t="s">
        <v>800</v>
      </c>
      <c r="AD791" s="17">
        <v>41170</v>
      </c>
      <c r="AE791" s="17">
        <v>42458</v>
      </c>
      <c r="AF791" s="17">
        <v>41170</v>
      </c>
      <c r="AG791" s="17">
        <v>41558</v>
      </c>
      <c r="AH791" s="17">
        <v>41558</v>
      </c>
      <c r="AI791" s="17"/>
      <c r="AJ791" s="5"/>
      <c r="AK791" s="17">
        <v>41558</v>
      </c>
      <c r="AL791" t="s">
        <v>811</v>
      </c>
      <c r="AM791" t="s">
        <v>599</v>
      </c>
      <c r="AN791" s="17"/>
      <c r="AP791" t="s">
        <v>966</v>
      </c>
      <c r="AQ791" t="s">
        <v>970</v>
      </c>
      <c r="AR791" t="s">
        <v>28703</v>
      </c>
    </row>
    <row r="792" spans="2:44" ht="11" outlineLevel="1" x14ac:dyDescent="0.15">
      <c r="B792" t="s">
        <v>5569</v>
      </c>
      <c r="C792" t="s">
        <v>799</v>
      </c>
      <c r="D792" t="s">
        <v>799</v>
      </c>
      <c r="F792" t="s">
        <v>966</v>
      </c>
      <c r="H792" s="16">
        <v>1</v>
      </c>
      <c r="I792" t="s">
        <v>799</v>
      </c>
      <c r="J792" t="s">
        <v>5570</v>
      </c>
      <c r="K792" t="s">
        <v>5571</v>
      </c>
      <c r="L792" t="s">
        <v>27841</v>
      </c>
      <c r="M792" t="s">
        <v>750</v>
      </c>
      <c r="N792" t="s">
        <v>5572</v>
      </c>
      <c r="O792" t="s">
        <v>825</v>
      </c>
      <c r="P792" t="s">
        <v>859</v>
      </c>
      <c r="Q792" t="s">
        <v>10430</v>
      </c>
      <c r="R792" t="s">
        <v>531</v>
      </c>
      <c r="S792" t="s">
        <v>636</v>
      </c>
      <c r="T792" s="16">
        <v>1</v>
      </c>
      <c r="U792" s="16">
        <v>0</v>
      </c>
      <c r="V792" s="16">
        <v>1</v>
      </c>
      <c r="W792" s="5">
        <v>78752</v>
      </c>
      <c r="X792" s="5">
        <v>78752</v>
      </c>
      <c r="Y792" s="5"/>
      <c r="Z792" s="7">
        <v>1</v>
      </c>
      <c r="AA792" t="s">
        <v>27839</v>
      </c>
      <c r="AB792" s="5">
        <v>78752</v>
      </c>
      <c r="AC792" t="s">
        <v>800</v>
      </c>
      <c r="AD792" s="17">
        <v>42590</v>
      </c>
      <c r="AE792" s="17">
        <v>42590</v>
      </c>
      <c r="AF792" s="17">
        <v>42590</v>
      </c>
      <c r="AG792" s="17">
        <v>42665</v>
      </c>
      <c r="AH792" s="17">
        <v>42665</v>
      </c>
      <c r="AI792" s="17"/>
      <c r="AJ792" s="5"/>
      <c r="AK792" s="17">
        <v>42665</v>
      </c>
      <c r="AL792" t="s">
        <v>811</v>
      </c>
      <c r="AM792" t="s">
        <v>599</v>
      </c>
      <c r="AN792" s="17"/>
      <c r="AP792" t="s">
        <v>966</v>
      </c>
      <c r="AQ792" t="s">
        <v>970</v>
      </c>
      <c r="AR792" t="s">
        <v>28704</v>
      </c>
    </row>
    <row r="793" spans="2:44" ht="11" outlineLevel="1" x14ac:dyDescent="0.15">
      <c r="B793" t="s">
        <v>5582</v>
      </c>
      <c r="C793" t="s">
        <v>799</v>
      </c>
      <c r="D793" t="s">
        <v>799</v>
      </c>
      <c r="F793" t="s">
        <v>966</v>
      </c>
      <c r="H793" s="16">
        <v>1</v>
      </c>
      <c r="I793" t="s">
        <v>799</v>
      </c>
      <c r="J793" t="s">
        <v>5583</v>
      </c>
      <c r="K793" t="s">
        <v>5584</v>
      </c>
      <c r="L793" t="s">
        <v>28353</v>
      </c>
      <c r="M793" t="s">
        <v>4147</v>
      </c>
      <c r="N793" t="s">
        <v>803</v>
      </c>
      <c r="O793" t="s">
        <v>804</v>
      </c>
      <c r="P793" t="s">
        <v>820</v>
      </c>
      <c r="Q793" t="s">
        <v>10430</v>
      </c>
      <c r="R793" t="s">
        <v>645</v>
      </c>
      <c r="S793" t="s">
        <v>636</v>
      </c>
      <c r="T793" s="16">
        <v>1</v>
      </c>
      <c r="U793" s="16">
        <v>0</v>
      </c>
      <c r="V793" s="16">
        <v>4</v>
      </c>
      <c r="W793" s="5">
        <v>78441.86</v>
      </c>
      <c r="X793" s="5">
        <v>78441.86</v>
      </c>
      <c r="Y793" s="5"/>
      <c r="Z793" s="7">
        <v>1</v>
      </c>
      <c r="AA793" t="s">
        <v>27839</v>
      </c>
      <c r="AB793" s="5">
        <v>78441.86</v>
      </c>
      <c r="AC793" t="s">
        <v>800</v>
      </c>
      <c r="AD793" s="17">
        <v>44762</v>
      </c>
      <c r="AE793" s="17">
        <v>44935</v>
      </c>
      <c r="AF793" s="17">
        <v>44762</v>
      </c>
      <c r="AG793" s="17">
        <v>44926</v>
      </c>
      <c r="AH793" s="17">
        <v>44926</v>
      </c>
      <c r="AI793" s="17"/>
      <c r="AJ793" s="5"/>
      <c r="AK793" s="17">
        <v>44926</v>
      </c>
      <c r="AL793" t="s">
        <v>811</v>
      </c>
      <c r="AM793" t="s">
        <v>599</v>
      </c>
      <c r="AN793" s="17"/>
      <c r="AP793" t="s">
        <v>966</v>
      </c>
      <c r="AQ793" t="s">
        <v>970</v>
      </c>
      <c r="AR793" t="s">
        <v>28705</v>
      </c>
    </row>
    <row r="794" spans="2:44" ht="11" outlineLevel="1" x14ac:dyDescent="0.15">
      <c r="B794" t="s">
        <v>5590</v>
      </c>
      <c r="C794" t="s">
        <v>799</v>
      </c>
      <c r="D794" t="s">
        <v>799</v>
      </c>
      <c r="F794" t="s">
        <v>966</v>
      </c>
      <c r="H794" s="16">
        <v>1</v>
      </c>
      <c r="I794" t="s">
        <v>799</v>
      </c>
      <c r="J794" t="s">
        <v>685</v>
      </c>
      <c r="K794" t="s">
        <v>2058</v>
      </c>
      <c r="L794" t="s">
        <v>28015</v>
      </c>
      <c r="M794" t="s">
        <v>748</v>
      </c>
      <c r="N794" t="s">
        <v>795</v>
      </c>
      <c r="O794" t="s">
        <v>825</v>
      </c>
      <c r="P794" t="s">
        <v>806</v>
      </c>
      <c r="Q794" t="s">
        <v>10430</v>
      </c>
      <c r="R794" t="s">
        <v>531</v>
      </c>
      <c r="S794" t="s">
        <v>636</v>
      </c>
      <c r="T794" s="16">
        <v>1</v>
      </c>
      <c r="U794" s="16">
        <v>0</v>
      </c>
      <c r="V794" s="16">
        <v>2</v>
      </c>
      <c r="W794" s="5">
        <v>77437.5</v>
      </c>
      <c r="X794" s="5">
        <v>77437.5</v>
      </c>
      <c r="Y794" s="5"/>
      <c r="Z794" s="7">
        <v>1</v>
      </c>
      <c r="AA794" t="s">
        <v>27839</v>
      </c>
      <c r="AB794" s="5">
        <v>77437.5</v>
      </c>
      <c r="AC794" t="s">
        <v>800</v>
      </c>
      <c r="AD794" s="17">
        <v>45894</v>
      </c>
      <c r="AE794" s="17">
        <v>45929</v>
      </c>
      <c r="AF794" s="17">
        <v>45894</v>
      </c>
      <c r="AG794" s="17">
        <v>45961</v>
      </c>
      <c r="AH794" s="17">
        <v>45961</v>
      </c>
      <c r="AI794" s="17"/>
      <c r="AJ794" s="5"/>
      <c r="AK794" s="17">
        <v>45961</v>
      </c>
      <c r="AL794" t="s">
        <v>811</v>
      </c>
      <c r="AM794" t="s">
        <v>599</v>
      </c>
      <c r="AN794" s="17"/>
      <c r="AP794" t="s">
        <v>966</v>
      </c>
      <c r="AQ794" t="s">
        <v>970</v>
      </c>
      <c r="AR794" t="s">
        <v>28706</v>
      </c>
    </row>
    <row r="795" spans="2:44" ht="11" outlineLevel="1" x14ac:dyDescent="0.15">
      <c r="B795" t="s">
        <v>5593</v>
      </c>
      <c r="C795" t="s">
        <v>799</v>
      </c>
      <c r="D795" t="s">
        <v>799</v>
      </c>
      <c r="F795" t="s">
        <v>966</v>
      </c>
      <c r="H795" s="16">
        <v>1</v>
      </c>
      <c r="I795" t="s">
        <v>799</v>
      </c>
      <c r="J795" t="s">
        <v>5594</v>
      </c>
      <c r="K795" t="s">
        <v>5595</v>
      </c>
      <c r="L795" t="s">
        <v>28272</v>
      </c>
      <c r="M795" t="s">
        <v>737</v>
      </c>
      <c r="N795" t="s">
        <v>803</v>
      </c>
      <c r="O795" t="s">
        <v>825</v>
      </c>
      <c r="P795" t="s">
        <v>802</v>
      </c>
      <c r="Q795" t="s">
        <v>10430</v>
      </c>
      <c r="R795" t="s">
        <v>531</v>
      </c>
      <c r="S795" t="s">
        <v>636</v>
      </c>
      <c r="T795" s="16">
        <v>1</v>
      </c>
      <c r="U795" s="16">
        <v>0</v>
      </c>
      <c r="V795" s="16">
        <v>1</v>
      </c>
      <c r="W795" s="5">
        <v>77270</v>
      </c>
      <c r="X795" s="5">
        <v>77270</v>
      </c>
      <c r="Y795" s="5"/>
      <c r="Z795" s="7">
        <v>1</v>
      </c>
      <c r="AA795" t="s">
        <v>27839</v>
      </c>
      <c r="AB795" s="5">
        <v>77270</v>
      </c>
      <c r="AC795" t="s">
        <v>800</v>
      </c>
      <c r="AD795" s="17">
        <v>43004</v>
      </c>
      <c r="AE795" s="17">
        <v>43004</v>
      </c>
      <c r="AF795" s="17">
        <v>43004</v>
      </c>
      <c r="AG795" s="17">
        <v>43068</v>
      </c>
      <c r="AH795" s="17">
        <v>43068</v>
      </c>
      <c r="AI795" s="17"/>
      <c r="AJ795" s="5"/>
      <c r="AK795" s="17">
        <v>43068</v>
      </c>
      <c r="AL795" t="s">
        <v>811</v>
      </c>
      <c r="AM795" t="s">
        <v>599</v>
      </c>
      <c r="AN795" s="17"/>
      <c r="AP795" t="s">
        <v>966</v>
      </c>
      <c r="AQ795" t="s">
        <v>970</v>
      </c>
      <c r="AR795" t="s">
        <v>28707</v>
      </c>
    </row>
    <row r="796" spans="2:44" ht="11" outlineLevel="1" x14ac:dyDescent="0.15">
      <c r="B796" t="s">
        <v>5601</v>
      </c>
      <c r="C796" t="s">
        <v>799</v>
      </c>
      <c r="D796" t="s">
        <v>799</v>
      </c>
      <c r="F796" t="s">
        <v>966</v>
      </c>
      <c r="H796" s="16">
        <v>1</v>
      </c>
      <c r="I796" t="s">
        <v>799</v>
      </c>
      <c r="J796" t="s">
        <v>690</v>
      </c>
      <c r="K796" t="s">
        <v>1800</v>
      </c>
      <c r="L796" t="s">
        <v>27866</v>
      </c>
      <c r="M796" t="s">
        <v>750</v>
      </c>
      <c r="N796" t="s">
        <v>795</v>
      </c>
      <c r="O796" t="s">
        <v>826</v>
      </c>
      <c r="P796" t="s">
        <v>859</v>
      </c>
      <c r="Q796" t="s">
        <v>10430</v>
      </c>
      <c r="R796" t="s">
        <v>531</v>
      </c>
      <c r="S796" t="s">
        <v>636</v>
      </c>
      <c r="T796" s="16">
        <v>1</v>
      </c>
      <c r="U796" s="16">
        <v>0</v>
      </c>
      <c r="V796" s="16">
        <v>1</v>
      </c>
      <c r="W796" s="5">
        <v>76619.490000000005</v>
      </c>
      <c r="X796" s="5">
        <v>76619.490000000005</v>
      </c>
      <c r="Y796" s="5"/>
      <c r="Z796" s="7">
        <v>1</v>
      </c>
      <c r="AA796" t="s">
        <v>27839</v>
      </c>
      <c r="AB796" s="5">
        <v>76619.490000000005</v>
      </c>
      <c r="AC796" t="s">
        <v>800</v>
      </c>
      <c r="AD796" s="17">
        <v>43763</v>
      </c>
      <c r="AE796" s="17">
        <v>43763</v>
      </c>
      <c r="AF796" s="17">
        <v>43761</v>
      </c>
      <c r="AG796" s="17">
        <v>43773</v>
      </c>
      <c r="AH796" s="17">
        <v>43773</v>
      </c>
      <c r="AI796" s="17"/>
      <c r="AJ796" s="5"/>
      <c r="AK796" s="17">
        <v>43773</v>
      </c>
      <c r="AL796" t="s">
        <v>811</v>
      </c>
      <c r="AM796" t="s">
        <v>599</v>
      </c>
      <c r="AN796" s="17"/>
      <c r="AP796" t="s">
        <v>966</v>
      </c>
      <c r="AQ796" t="s">
        <v>970</v>
      </c>
      <c r="AR796" t="s">
        <v>28708</v>
      </c>
    </row>
    <row r="797" spans="2:44" ht="11" outlineLevel="1" x14ac:dyDescent="0.15">
      <c r="B797" t="s">
        <v>5607</v>
      </c>
      <c r="C797" t="s">
        <v>799</v>
      </c>
      <c r="D797" t="s">
        <v>799</v>
      </c>
      <c r="F797" t="s">
        <v>966</v>
      </c>
      <c r="H797" s="16">
        <v>1</v>
      </c>
      <c r="I797" t="s">
        <v>799</v>
      </c>
      <c r="J797" t="s">
        <v>5608</v>
      </c>
      <c r="K797" t="s">
        <v>5609</v>
      </c>
      <c r="L797" t="s">
        <v>28679</v>
      </c>
      <c r="M797" t="s">
        <v>5611</v>
      </c>
      <c r="N797" t="s">
        <v>795</v>
      </c>
      <c r="O797" t="s">
        <v>825</v>
      </c>
      <c r="P797" t="s">
        <v>806</v>
      </c>
      <c r="Q797" t="s">
        <v>10430</v>
      </c>
      <c r="R797" t="s">
        <v>531</v>
      </c>
      <c r="S797" t="s">
        <v>636</v>
      </c>
      <c r="T797" s="16">
        <v>1</v>
      </c>
      <c r="U797" s="16">
        <v>0</v>
      </c>
      <c r="V797" s="16">
        <v>1</v>
      </c>
      <c r="W797" s="5">
        <v>76523.839999999997</v>
      </c>
      <c r="X797" s="5">
        <v>76523.839999999997</v>
      </c>
      <c r="Y797" s="5"/>
      <c r="Z797" s="7">
        <v>1</v>
      </c>
      <c r="AA797" t="s">
        <v>27839</v>
      </c>
      <c r="AB797" s="5">
        <v>76523.839999999997</v>
      </c>
      <c r="AC797" t="s">
        <v>800</v>
      </c>
      <c r="AD797" s="17">
        <v>44102</v>
      </c>
      <c r="AE797" s="17">
        <v>44102</v>
      </c>
      <c r="AF797" s="17">
        <v>44101</v>
      </c>
      <c r="AG797" s="17">
        <v>44191</v>
      </c>
      <c r="AH797" s="17">
        <v>44191</v>
      </c>
      <c r="AI797" s="17"/>
      <c r="AJ797" s="5"/>
      <c r="AK797" s="17">
        <v>44191</v>
      </c>
      <c r="AL797" t="s">
        <v>811</v>
      </c>
      <c r="AM797" t="s">
        <v>599</v>
      </c>
      <c r="AN797" s="17"/>
      <c r="AP797" t="s">
        <v>966</v>
      </c>
      <c r="AQ797" t="s">
        <v>970</v>
      </c>
      <c r="AR797" t="s">
        <v>28709</v>
      </c>
    </row>
    <row r="798" spans="2:44" ht="11" outlineLevel="1" x14ac:dyDescent="0.15">
      <c r="B798" t="s">
        <v>894</v>
      </c>
      <c r="C798" t="s">
        <v>799</v>
      </c>
      <c r="D798" t="s">
        <v>799</v>
      </c>
      <c r="F798" t="s">
        <v>966</v>
      </c>
      <c r="H798" s="16">
        <v>1</v>
      </c>
      <c r="I798" t="s">
        <v>799</v>
      </c>
      <c r="J798" t="s">
        <v>713</v>
      </c>
      <c r="K798" t="s">
        <v>3086</v>
      </c>
      <c r="L798" t="s">
        <v>27976</v>
      </c>
      <c r="M798" t="s">
        <v>740</v>
      </c>
      <c r="N798" t="s">
        <v>795</v>
      </c>
      <c r="O798" t="s">
        <v>825</v>
      </c>
      <c r="P798" t="s">
        <v>806</v>
      </c>
      <c r="Q798" t="s">
        <v>10430</v>
      </c>
      <c r="R798" t="s">
        <v>531</v>
      </c>
      <c r="S798" t="s">
        <v>636</v>
      </c>
      <c r="T798" s="16">
        <v>1</v>
      </c>
      <c r="U798" s="16">
        <v>0</v>
      </c>
      <c r="V798" s="16">
        <v>4</v>
      </c>
      <c r="W798" s="5">
        <v>76504.509999999995</v>
      </c>
      <c r="X798" s="5">
        <v>21856.84</v>
      </c>
      <c r="Y798" s="5"/>
      <c r="Z798" s="7">
        <v>0.28570000000000001</v>
      </c>
      <c r="AA798" t="s">
        <v>27845</v>
      </c>
      <c r="AB798" s="5">
        <v>76504.509999999995</v>
      </c>
      <c r="AC798" t="s">
        <v>810</v>
      </c>
      <c r="AD798" s="17">
        <v>43817</v>
      </c>
      <c r="AE798" s="17">
        <v>43886</v>
      </c>
      <c r="AF798" s="17">
        <v>43817</v>
      </c>
      <c r="AG798" s="17">
        <v>43875</v>
      </c>
      <c r="AH798" s="17">
        <v>43875</v>
      </c>
      <c r="AI798" s="17"/>
      <c r="AJ798" s="5"/>
      <c r="AK798" s="17">
        <v>43875</v>
      </c>
      <c r="AL798" t="s">
        <v>811</v>
      </c>
      <c r="AM798" t="s">
        <v>599</v>
      </c>
      <c r="AN798" s="17"/>
      <c r="AP798" t="s">
        <v>966</v>
      </c>
      <c r="AQ798" t="s">
        <v>970</v>
      </c>
      <c r="AR798" t="s">
        <v>28710</v>
      </c>
    </row>
    <row r="799" spans="2:44" ht="11" outlineLevel="1" x14ac:dyDescent="0.15">
      <c r="B799" t="s">
        <v>5617</v>
      </c>
      <c r="C799" t="s">
        <v>799</v>
      </c>
      <c r="D799" t="s">
        <v>799</v>
      </c>
      <c r="F799" t="s">
        <v>966</v>
      </c>
      <c r="H799" s="16">
        <v>1</v>
      </c>
      <c r="I799" t="s">
        <v>799</v>
      </c>
      <c r="J799" t="s">
        <v>5618</v>
      </c>
      <c r="K799" t="s">
        <v>5619</v>
      </c>
      <c r="L799" t="s">
        <v>27952</v>
      </c>
      <c r="M799" t="s">
        <v>748</v>
      </c>
      <c r="N799" t="s">
        <v>795</v>
      </c>
      <c r="O799" t="s">
        <v>826</v>
      </c>
      <c r="P799" t="s">
        <v>806</v>
      </c>
      <c r="Q799" t="s">
        <v>10430</v>
      </c>
      <c r="R799" t="s">
        <v>531</v>
      </c>
      <c r="S799" t="s">
        <v>636</v>
      </c>
      <c r="T799" s="16">
        <v>1</v>
      </c>
      <c r="U799" s="16">
        <v>0</v>
      </c>
      <c r="V799" s="16">
        <v>2</v>
      </c>
      <c r="W799" s="5">
        <v>76260.289999999994</v>
      </c>
      <c r="X799" s="5">
        <v>76260.289999999994</v>
      </c>
      <c r="Y799" s="5"/>
      <c r="Z799" s="7">
        <v>1</v>
      </c>
      <c r="AA799" t="s">
        <v>27839</v>
      </c>
      <c r="AB799" s="5">
        <v>76260.289999999994</v>
      </c>
      <c r="AC799" t="s">
        <v>800</v>
      </c>
      <c r="AD799" s="17">
        <v>45114</v>
      </c>
      <c r="AE799" s="17">
        <v>45371</v>
      </c>
      <c r="AF799" s="17">
        <v>45114</v>
      </c>
      <c r="AG799" s="17">
        <v>45169</v>
      </c>
      <c r="AH799" s="17">
        <v>45169</v>
      </c>
      <c r="AI799" s="17"/>
      <c r="AJ799" s="5"/>
      <c r="AK799" s="17">
        <v>45169</v>
      </c>
      <c r="AL799" t="s">
        <v>811</v>
      </c>
      <c r="AM799" t="s">
        <v>599</v>
      </c>
      <c r="AN799" s="17"/>
      <c r="AP799" t="s">
        <v>966</v>
      </c>
      <c r="AQ799" t="s">
        <v>970</v>
      </c>
      <c r="AR799" t="s">
        <v>28711</v>
      </c>
    </row>
    <row r="800" spans="2:44" ht="11" outlineLevel="1" x14ac:dyDescent="0.15">
      <c r="B800" t="s">
        <v>5631</v>
      </c>
      <c r="C800" t="s">
        <v>799</v>
      </c>
      <c r="D800" t="s">
        <v>799</v>
      </c>
      <c r="F800" t="s">
        <v>966</v>
      </c>
      <c r="H800" s="16">
        <v>1</v>
      </c>
      <c r="I800" t="s">
        <v>799</v>
      </c>
      <c r="J800" t="s">
        <v>2731</v>
      </c>
      <c r="K800" t="s">
        <v>2732</v>
      </c>
      <c r="L800" t="s">
        <v>28353</v>
      </c>
      <c r="M800" t="s">
        <v>739</v>
      </c>
      <c r="N800" t="s">
        <v>795</v>
      </c>
      <c r="O800" t="s">
        <v>804</v>
      </c>
      <c r="P800" t="s">
        <v>816</v>
      </c>
      <c r="Q800" t="s">
        <v>10430</v>
      </c>
      <c r="R800" t="s">
        <v>456</v>
      </c>
      <c r="S800" t="s">
        <v>598</v>
      </c>
      <c r="T800" s="16">
        <v>1</v>
      </c>
      <c r="U800" s="16">
        <v>0</v>
      </c>
      <c r="V800" s="16">
        <v>1</v>
      </c>
      <c r="W800" s="5">
        <v>75286.179999999993</v>
      </c>
      <c r="X800" s="5">
        <v>75286.179999999993</v>
      </c>
      <c r="Y800" s="5"/>
      <c r="Z800" s="7">
        <v>1</v>
      </c>
      <c r="AA800" t="s">
        <v>27839</v>
      </c>
      <c r="AB800" s="5">
        <v>75286.179999999993</v>
      </c>
      <c r="AC800" t="s">
        <v>800</v>
      </c>
      <c r="AD800" s="17">
        <v>42908</v>
      </c>
      <c r="AE800" s="17">
        <v>42908</v>
      </c>
      <c r="AF800" s="17">
        <v>42908</v>
      </c>
      <c r="AG800" s="17">
        <v>42972</v>
      </c>
      <c r="AH800" s="17">
        <v>42972</v>
      </c>
      <c r="AI800" s="17"/>
      <c r="AJ800" s="5"/>
      <c r="AK800" s="17">
        <v>42972</v>
      </c>
      <c r="AL800" t="s">
        <v>811</v>
      </c>
      <c r="AM800" t="s">
        <v>599</v>
      </c>
      <c r="AN800" s="17"/>
      <c r="AP800" t="s">
        <v>966</v>
      </c>
      <c r="AQ800" t="s">
        <v>970</v>
      </c>
      <c r="AR800" t="s">
        <v>28712</v>
      </c>
    </row>
    <row r="801" spans="2:44" ht="11" outlineLevel="1" x14ac:dyDescent="0.15">
      <c r="B801" t="s">
        <v>5634</v>
      </c>
      <c r="C801" t="s">
        <v>799</v>
      </c>
      <c r="D801" t="s">
        <v>799</v>
      </c>
      <c r="F801" t="s">
        <v>966</v>
      </c>
      <c r="H801" s="16">
        <v>1</v>
      </c>
      <c r="I801" t="s">
        <v>799</v>
      </c>
      <c r="J801" t="s">
        <v>5635</v>
      </c>
      <c r="K801" t="s">
        <v>5636</v>
      </c>
      <c r="L801" t="s">
        <v>27905</v>
      </c>
      <c r="M801" t="s">
        <v>2658</v>
      </c>
      <c r="N801" t="s">
        <v>803</v>
      </c>
      <c r="O801" t="s">
        <v>825</v>
      </c>
      <c r="P801" t="s">
        <v>820</v>
      </c>
      <c r="Q801" t="s">
        <v>10430</v>
      </c>
      <c r="R801" t="s">
        <v>531</v>
      </c>
      <c r="S801" t="s">
        <v>636</v>
      </c>
      <c r="T801" s="16">
        <v>1</v>
      </c>
      <c r="U801" s="16">
        <v>0</v>
      </c>
      <c r="V801" s="16">
        <v>2</v>
      </c>
      <c r="W801" s="5">
        <v>75035</v>
      </c>
      <c r="X801" s="5">
        <v>75035</v>
      </c>
      <c r="Y801" s="5"/>
      <c r="Z801" s="7">
        <v>1</v>
      </c>
      <c r="AA801" t="s">
        <v>27839</v>
      </c>
      <c r="AB801" s="5">
        <v>75035</v>
      </c>
      <c r="AC801" t="s">
        <v>800</v>
      </c>
      <c r="AD801" s="17">
        <v>43571</v>
      </c>
      <c r="AE801" s="17">
        <v>43621</v>
      </c>
      <c r="AF801" s="17">
        <v>43571</v>
      </c>
      <c r="AG801" s="17">
        <v>43692</v>
      </c>
      <c r="AH801" s="17">
        <v>43692</v>
      </c>
      <c r="AI801" s="17"/>
      <c r="AJ801" s="5"/>
      <c r="AK801" s="17">
        <v>43692</v>
      </c>
      <c r="AL801" t="s">
        <v>811</v>
      </c>
      <c r="AM801" t="s">
        <v>599</v>
      </c>
      <c r="AN801" s="17"/>
      <c r="AP801" t="s">
        <v>966</v>
      </c>
      <c r="AQ801" t="s">
        <v>970</v>
      </c>
      <c r="AR801" t="s">
        <v>28713</v>
      </c>
    </row>
    <row r="802" spans="2:44" ht="11" outlineLevel="1" x14ac:dyDescent="0.15">
      <c r="B802" t="s">
        <v>5640</v>
      </c>
      <c r="C802" t="s">
        <v>799</v>
      </c>
      <c r="D802" t="s">
        <v>799</v>
      </c>
      <c r="F802" t="s">
        <v>966</v>
      </c>
      <c r="H802" s="16">
        <v>1</v>
      </c>
      <c r="I802" t="s">
        <v>799</v>
      </c>
      <c r="J802" t="s">
        <v>5010</v>
      </c>
      <c r="K802" t="s">
        <v>5011</v>
      </c>
      <c r="L802" t="s">
        <v>28714</v>
      </c>
      <c r="M802" t="s">
        <v>737</v>
      </c>
      <c r="N802" t="s">
        <v>803</v>
      </c>
      <c r="O802" t="s">
        <v>825</v>
      </c>
      <c r="P802" t="s">
        <v>802</v>
      </c>
      <c r="Q802" t="s">
        <v>10430</v>
      </c>
      <c r="R802" t="s">
        <v>531</v>
      </c>
      <c r="S802" t="s">
        <v>636</v>
      </c>
      <c r="T802" s="16">
        <v>1</v>
      </c>
      <c r="U802" s="16">
        <v>0</v>
      </c>
      <c r="V802" s="16">
        <v>1</v>
      </c>
      <c r="W802" s="5">
        <v>74999.98</v>
      </c>
      <c r="X802" s="5">
        <v>74999.98</v>
      </c>
      <c r="Y802" s="5"/>
      <c r="Z802" s="7">
        <v>1</v>
      </c>
      <c r="AA802" t="s">
        <v>27839</v>
      </c>
      <c r="AB802" s="5">
        <v>74999.98</v>
      </c>
      <c r="AC802" t="s">
        <v>800</v>
      </c>
      <c r="AD802" s="17">
        <v>42606</v>
      </c>
      <c r="AE802" s="17">
        <v>42606</v>
      </c>
      <c r="AF802" s="17">
        <v>42606</v>
      </c>
      <c r="AG802" s="17">
        <v>42666</v>
      </c>
      <c r="AH802" s="17">
        <v>42666</v>
      </c>
      <c r="AI802" s="17"/>
      <c r="AJ802" s="5"/>
      <c r="AK802" s="17">
        <v>42666</v>
      </c>
      <c r="AL802" t="s">
        <v>811</v>
      </c>
      <c r="AM802" t="s">
        <v>599</v>
      </c>
      <c r="AN802" s="17"/>
      <c r="AP802" t="s">
        <v>966</v>
      </c>
      <c r="AQ802" t="s">
        <v>970</v>
      </c>
      <c r="AR802" t="s">
        <v>28715</v>
      </c>
    </row>
    <row r="803" spans="2:44" ht="11" outlineLevel="1" x14ac:dyDescent="0.15">
      <c r="B803" t="s">
        <v>5645</v>
      </c>
      <c r="C803" t="s">
        <v>799</v>
      </c>
      <c r="D803" t="s">
        <v>799</v>
      </c>
      <c r="F803" t="s">
        <v>966</v>
      </c>
      <c r="H803" s="16">
        <v>1</v>
      </c>
      <c r="I803" t="s">
        <v>799</v>
      </c>
      <c r="J803" t="s">
        <v>2391</v>
      </c>
      <c r="K803" t="s">
        <v>2392</v>
      </c>
      <c r="L803" t="s">
        <v>27866</v>
      </c>
      <c r="M803" t="s">
        <v>4273</v>
      </c>
      <c r="N803" t="s">
        <v>795</v>
      </c>
      <c r="O803" t="s">
        <v>804</v>
      </c>
      <c r="P803" t="s">
        <v>806</v>
      </c>
      <c r="Q803" t="s">
        <v>10430</v>
      </c>
      <c r="R803" t="s">
        <v>531</v>
      </c>
      <c r="S803" t="s">
        <v>636</v>
      </c>
      <c r="T803" s="16">
        <v>1</v>
      </c>
      <c r="U803" s="16">
        <v>0</v>
      </c>
      <c r="V803" s="16">
        <v>2</v>
      </c>
      <c r="W803" s="5">
        <v>74734</v>
      </c>
      <c r="X803" s="5">
        <v>74734</v>
      </c>
      <c r="Y803" s="5"/>
      <c r="Z803" s="7">
        <v>1</v>
      </c>
      <c r="AA803" t="s">
        <v>27839</v>
      </c>
      <c r="AB803" s="5">
        <v>74734</v>
      </c>
      <c r="AC803" t="s">
        <v>800</v>
      </c>
      <c r="AD803" s="17">
        <v>43341</v>
      </c>
      <c r="AE803" s="17">
        <v>43356</v>
      </c>
      <c r="AF803" s="17">
        <v>43341</v>
      </c>
      <c r="AG803" s="17">
        <v>43496</v>
      </c>
      <c r="AH803" s="17">
        <v>43496</v>
      </c>
      <c r="AI803" s="17"/>
      <c r="AJ803" s="5"/>
      <c r="AK803" s="17">
        <v>43496</v>
      </c>
      <c r="AL803" t="s">
        <v>811</v>
      </c>
      <c r="AM803" t="s">
        <v>599</v>
      </c>
      <c r="AN803" s="17"/>
      <c r="AP803" t="s">
        <v>966</v>
      </c>
      <c r="AQ803" t="s">
        <v>970</v>
      </c>
      <c r="AR803" t="s">
        <v>28716</v>
      </c>
    </row>
    <row r="804" spans="2:44" ht="11" outlineLevel="1" x14ac:dyDescent="0.15">
      <c r="B804" t="s">
        <v>5648</v>
      </c>
      <c r="C804" t="s">
        <v>799</v>
      </c>
      <c r="D804" t="s">
        <v>799</v>
      </c>
      <c r="F804" t="s">
        <v>966</v>
      </c>
      <c r="H804" s="16">
        <v>1</v>
      </c>
      <c r="I804" t="s">
        <v>799</v>
      </c>
      <c r="J804" t="s">
        <v>4074</v>
      </c>
      <c r="K804" t="s">
        <v>4075</v>
      </c>
      <c r="L804" t="s">
        <v>28331</v>
      </c>
      <c r="M804" t="s">
        <v>738</v>
      </c>
      <c r="N804" t="s">
        <v>2560</v>
      </c>
      <c r="O804" t="s">
        <v>825</v>
      </c>
      <c r="P804" t="s">
        <v>794</v>
      </c>
      <c r="Q804" t="s">
        <v>10430</v>
      </c>
      <c r="R804" t="s">
        <v>531</v>
      </c>
      <c r="S804" t="s">
        <v>636</v>
      </c>
      <c r="T804" s="16">
        <v>1</v>
      </c>
      <c r="U804" s="16">
        <v>0</v>
      </c>
      <c r="V804" s="16">
        <v>1</v>
      </c>
      <c r="W804" s="5">
        <v>74488</v>
      </c>
      <c r="X804" s="5">
        <v>74488</v>
      </c>
      <c r="Y804" s="5"/>
      <c r="Z804" s="7">
        <v>1</v>
      </c>
      <c r="AA804" t="s">
        <v>27839</v>
      </c>
      <c r="AB804" s="5">
        <v>74488</v>
      </c>
      <c r="AC804" t="s">
        <v>800</v>
      </c>
      <c r="AD804" s="17">
        <v>45170</v>
      </c>
      <c r="AE804" s="17">
        <v>45170</v>
      </c>
      <c r="AF804" s="17">
        <v>45170</v>
      </c>
      <c r="AG804" s="17">
        <v>45199</v>
      </c>
      <c r="AH804" s="17">
        <v>45199</v>
      </c>
      <c r="AI804" s="17"/>
      <c r="AJ804" s="5"/>
      <c r="AK804" s="17">
        <v>45199</v>
      </c>
      <c r="AL804" t="s">
        <v>811</v>
      </c>
      <c r="AM804" t="s">
        <v>599</v>
      </c>
      <c r="AN804" s="17"/>
      <c r="AP804" t="s">
        <v>966</v>
      </c>
      <c r="AQ804" t="s">
        <v>970</v>
      </c>
      <c r="AR804" t="s">
        <v>28717</v>
      </c>
    </row>
    <row r="805" spans="2:44" ht="11" outlineLevel="1" x14ac:dyDescent="0.15">
      <c r="B805" t="s">
        <v>5651</v>
      </c>
      <c r="C805" t="s">
        <v>799</v>
      </c>
      <c r="D805" t="s">
        <v>799</v>
      </c>
      <c r="F805" t="s">
        <v>966</v>
      </c>
      <c r="H805" s="16">
        <v>1</v>
      </c>
      <c r="I805" t="s">
        <v>799</v>
      </c>
      <c r="J805" t="s">
        <v>4157</v>
      </c>
      <c r="K805" t="s">
        <v>4158</v>
      </c>
      <c r="L805" t="s">
        <v>27861</v>
      </c>
      <c r="M805" t="s">
        <v>750</v>
      </c>
      <c r="N805" t="s">
        <v>5653</v>
      </c>
      <c r="O805" t="s">
        <v>827</v>
      </c>
      <c r="P805" t="s">
        <v>859</v>
      </c>
      <c r="Q805" t="s">
        <v>10430</v>
      </c>
      <c r="R805" t="s">
        <v>531</v>
      </c>
      <c r="S805" t="s">
        <v>636</v>
      </c>
      <c r="T805" s="16">
        <v>1</v>
      </c>
      <c r="U805" s="16">
        <v>0</v>
      </c>
      <c r="V805" s="16">
        <v>1</v>
      </c>
      <c r="W805" s="5">
        <v>74480</v>
      </c>
      <c r="X805" s="5">
        <v>74480</v>
      </c>
      <c r="Y805" s="5"/>
      <c r="Z805" s="7">
        <v>1</v>
      </c>
      <c r="AA805" t="s">
        <v>27839</v>
      </c>
      <c r="AB805" s="5">
        <v>74480</v>
      </c>
      <c r="AC805" t="s">
        <v>800</v>
      </c>
      <c r="AD805" s="17">
        <v>44970</v>
      </c>
      <c r="AE805" s="17">
        <v>44970</v>
      </c>
      <c r="AF805" s="17">
        <v>44970</v>
      </c>
      <c r="AG805" s="17">
        <v>45000</v>
      </c>
      <c r="AH805" s="17">
        <v>45000</v>
      </c>
      <c r="AI805" s="17"/>
      <c r="AJ805" s="5"/>
      <c r="AK805" s="17">
        <v>45000</v>
      </c>
      <c r="AL805" t="s">
        <v>811</v>
      </c>
      <c r="AM805" t="s">
        <v>599</v>
      </c>
      <c r="AN805" s="17"/>
      <c r="AP805" t="s">
        <v>966</v>
      </c>
      <c r="AQ805" t="s">
        <v>970</v>
      </c>
      <c r="AR805" t="s">
        <v>28718</v>
      </c>
    </row>
    <row r="806" spans="2:44" ht="11" outlineLevel="1" x14ac:dyDescent="0.15">
      <c r="B806" t="s">
        <v>5657</v>
      </c>
      <c r="C806" t="s">
        <v>799</v>
      </c>
      <c r="D806" t="s">
        <v>799</v>
      </c>
      <c r="F806" t="s">
        <v>966</v>
      </c>
      <c r="H806" s="16">
        <v>1</v>
      </c>
      <c r="I806" t="s">
        <v>799</v>
      </c>
      <c r="J806" t="s">
        <v>5658</v>
      </c>
      <c r="K806" t="s">
        <v>5659</v>
      </c>
      <c r="L806" t="s">
        <v>28719</v>
      </c>
      <c r="M806" t="s">
        <v>737</v>
      </c>
      <c r="N806" t="s">
        <v>803</v>
      </c>
      <c r="O806" t="s">
        <v>825</v>
      </c>
      <c r="P806" t="s">
        <v>802</v>
      </c>
      <c r="Q806" t="s">
        <v>10430</v>
      </c>
      <c r="R806" t="s">
        <v>456</v>
      </c>
      <c r="S806" t="s">
        <v>598</v>
      </c>
      <c r="T806" s="16">
        <v>1</v>
      </c>
      <c r="U806" s="16">
        <v>0</v>
      </c>
      <c r="V806" s="16">
        <v>1</v>
      </c>
      <c r="W806" s="5">
        <v>74322</v>
      </c>
      <c r="X806" s="5">
        <v>74322</v>
      </c>
      <c r="Y806" s="5"/>
      <c r="Z806" s="7">
        <v>1</v>
      </c>
      <c r="AA806" t="s">
        <v>27839</v>
      </c>
      <c r="AB806" s="5">
        <v>74322</v>
      </c>
      <c r="AC806" t="s">
        <v>800</v>
      </c>
      <c r="AD806" s="17">
        <v>45926</v>
      </c>
      <c r="AE806" s="17">
        <v>45926</v>
      </c>
      <c r="AF806" s="17">
        <v>45925</v>
      </c>
      <c r="AG806" s="17">
        <v>46171</v>
      </c>
      <c r="AH806" s="17">
        <v>46171</v>
      </c>
      <c r="AI806" s="17"/>
      <c r="AJ806" s="5"/>
      <c r="AK806" s="17">
        <v>46171</v>
      </c>
      <c r="AL806" t="s">
        <v>811</v>
      </c>
      <c r="AM806" t="s">
        <v>599</v>
      </c>
      <c r="AN806" s="17"/>
      <c r="AP806" t="s">
        <v>966</v>
      </c>
      <c r="AQ806" t="s">
        <v>970</v>
      </c>
      <c r="AR806" t="s">
        <v>28720</v>
      </c>
    </row>
    <row r="807" spans="2:44" ht="11" outlineLevel="1" x14ac:dyDescent="0.15">
      <c r="B807" t="s">
        <v>5662</v>
      </c>
      <c r="C807" t="s">
        <v>799</v>
      </c>
      <c r="D807" t="s">
        <v>799</v>
      </c>
      <c r="F807" t="s">
        <v>966</v>
      </c>
      <c r="H807" s="16">
        <v>1</v>
      </c>
      <c r="I807" t="s">
        <v>799</v>
      </c>
      <c r="J807" t="s">
        <v>4246</v>
      </c>
      <c r="K807" t="s">
        <v>4247</v>
      </c>
      <c r="L807" t="s">
        <v>28091</v>
      </c>
      <c r="M807" t="s">
        <v>740</v>
      </c>
      <c r="N807" t="s">
        <v>795</v>
      </c>
      <c r="O807" t="s">
        <v>825</v>
      </c>
      <c r="P807" t="s">
        <v>806</v>
      </c>
      <c r="Q807" t="s">
        <v>10430</v>
      </c>
      <c r="R807" t="s">
        <v>531</v>
      </c>
      <c r="S807" t="s">
        <v>636</v>
      </c>
      <c r="T807" s="16">
        <v>1</v>
      </c>
      <c r="U807" s="16">
        <v>0</v>
      </c>
      <c r="V807" s="16">
        <v>5</v>
      </c>
      <c r="W807" s="5">
        <v>74251.070000000007</v>
      </c>
      <c r="X807" s="5">
        <v>74251.070000000007</v>
      </c>
      <c r="Y807" s="5"/>
      <c r="Z807" s="7">
        <v>1</v>
      </c>
      <c r="AA807" t="s">
        <v>27839</v>
      </c>
      <c r="AB807" s="5">
        <v>74251.070000000007</v>
      </c>
      <c r="AC807" t="s">
        <v>800</v>
      </c>
      <c r="AD807" s="17">
        <v>45246</v>
      </c>
      <c r="AE807" s="17">
        <v>45447</v>
      </c>
      <c r="AF807" s="17">
        <v>45251</v>
      </c>
      <c r="AG807" s="17">
        <v>45314</v>
      </c>
      <c r="AH807" s="17">
        <v>45314</v>
      </c>
      <c r="AI807" s="17"/>
      <c r="AJ807" s="5"/>
      <c r="AK807" s="17">
        <v>45314</v>
      </c>
      <c r="AL807" t="s">
        <v>811</v>
      </c>
      <c r="AM807" t="s">
        <v>599</v>
      </c>
      <c r="AN807" s="17"/>
      <c r="AP807" t="s">
        <v>966</v>
      </c>
      <c r="AQ807" t="s">
        <v>970</v>
      </c>
      <c r="AR807" t="s">
        <v>28721</v>
      </c>
    </row>
    <row r="808" spans="2:44" ht="11" outlineLevel="1" x14ac:dyDescent="0.15">
      <c r="B808" t="s">
        <v>5670</v>
      </c>
      <c r="C808" t="s">
        <v>799</v>
      </c>
      <c r="D808" t="s">
        <v>799</v>
      </c>
      <c r="F808" t="s">
        <v>966</v>
      </c>
      <c r="H808" s="16">
        <v>1</v>
      </c>
      <c r="I808" t="s">
        <v>799</v>
      </c>
      <c r="J808" t="s">
        <v>3669</v>
      </c>
      <c r="K808" t="s">
        <v>3670</v>
      </c>
      <c r="L808" t="s">
        <v>28353</v>
      </c>
      <c r="M808" t="s">
        <v>4273</v>
      </c>
      <c r="N808" t="s">
        <v>795</v>
      </c>
      <c r="O808" t="s">
        <v>825</v>
      </c>
      <c r="P808" t="s">
        <v>806</v>
      </c>
      <c r="Q808" t="s">
        <v>10430</v>
      </c>
      <c r="R808" t="s">
        <v>645</v>
      </c>
      <c r="S808" t="s">
        <v>636</v>
      </c>
      <c r="T808" s="16">
        <v>1</v>
      </c>
      <c r="U808" s="16">
        <v>0</v>
      </c>
      <c r="V808" s="16">
        <v>1</v>
      </c>
      <c r="W808" s="5">
        <v>73526.36</v>
      </c>
      <c r="X808" s="5">
        <v>73526.36</v>
      </c>
      <c r="Y808" s="5"/>
      <c r="Z808" s="7">
        <v>1</v>
      </c>
      <c r="AA808" t="s">
        <v>27839</v>
      </c>
      <c r="AB808" s="5">
        <v>73526.36</v>
      </c>
      <c r="AC808" t="s">
        <v>800</v>
      </c>
      <c r="AD808" s="17">
        <v>44820</v>
      </c>
      <c r="AE808" s="17">
        <v>44820</v>
      </c>
      <c r="AF808" s="17">
        <v>44820</v>
      </c>
      <c r="AG808" s="17">
        <v>44980</v>
      </c>
      <c r="AH808" s="17">
        <v>44980</v>
      </c>
      <c r="AI808" s="17"/>
      <c r="AJ808" s="5"/>
      <c r="AK808" s="17">
        <v>44980</v>
      </c>
      <c r="AL808" t="s">
        <v>811</v>
      </c>
      <c r="AM808" t="s">
        <v>599</v>
      </c>
      <c r="AN808" s="17"/>
      <c r="AP808" t="s">
        <v>966</v>
      </c>
      <c r="AQ808" t="s">
        <v>970</v>
      </c>
      <c r="AR808" t="s">
        <v>28722</v>
      </c>
    </row>
    <row r="809" spans="2:44" ht="11" outlineLevel="1" x14ac:dyDescent="0.15">
      <c r="B809" t="s">
        <v>5673</v>
      </c>
      <c r="C809" t="s">
        <v>799</v>
      </c>
      <c r="D809" t="s">
        <v>799</v>
      </c>
      <c r="F809" t="s">
        <v>966</v>
      </c>
      <c r="H809" s="16">
        <v>1</v>
      </c>
      <c r="I809" t="s">
        <v>799</v>
      </c>
      <c r="J809" t="s">
        <v>4567</v>
      </c>
      <c r="K809" t="s">
        <v>4568</v>
      </c>
      <c r="L809" t="s">
        <v>28531</v>
      </c>
      <c r="M809" t="s">
        <v>750</v>
      </c>
      <c r="N809" t="s">
        <v>4569</v>
      </c>
      <c r="O809" t="s">
        <v>825</v>
      </c>
      <c r="P809" t="s">
        <v>859</v>
      </c>
      <c r="Q809" t="s">
        <v>10430</v>
      </c>
      <c r="R809" t="s">
        <v>531</v>
      </c>
      <c r="S809" t="s">
        <v>636</v>
      </c>
      <c r="T809" s="16">
        <v>1</v>
      </c>
      <c r="U809" s="16">
        <v>0</v>
      </c>
      <c r="V809" s="16">
        <v>2</v>
      </c>
      <c r="W809" s="5">
        <v>73387.5</v>
      </c>
      <c r="X809" s="5">
        <v>73387.5</v>
      </c>
      <c r="Y809" s="5"/>
      <c r="Z809" s="7">
        <v>1</v>
      </c>
      <c r="AA809" t="s">
        <v>27839</v>
      </c>
      <c r="AB809" s="5">
        <v>73387.5</v>
      </c>
      <c r="AC809" t="s">
        <v>800</v>
      </c>
      <c r="AD809" s="17">
        <v>42151</v>
      </c>
      <c r="AE809" s="17">
        <v>42201</v>
      </c>
      <c r="AF809" s="17">
        <v>42151</v>
      </c>
      <c r="AG809" s="17">
        <v>42181</v>
      </c>
      <c r="AH809" s="17">
        <v>42182</v>
      </c>
      <c r="AI809" s="17"/>
      <c r="AJ809" s="5"/>
      <c r="AK809" s="17">
        <v>42181</v>
      </c>
      <c r="AL809" t="s">
        <v>811</v>
      </c>
      <c r="AM809" t="s">
        <v>599</v>
      </c>
      <c r="AN809" s="17"/>
      <c r="AP809" t="s">
        <v>966</v>
      </c>
      <c r="AQ809" t="s">
        <v>970</v>
      </c>
      <c r="AR809" t="s">
        <v>28723</v>
      </c>
    </row>
    <row r="810" spans="2:44" ht="11" outlineLevel="1" x14ac:dyDescent="0.15">
      <c r="B810" t="s">
        <v>892</v>
      </c>
      <c r="C810" t="s">
        <v>799</v>
      </c>
      <c r="D810" t="s">
        <v>799</v>
      </c>
      <c r="F810" t="s">
        <v>966</v>
      </c>
      <c r="H810" s="16">
        <v>1</v>
      </c>
      <c r="I810" t="s">
        <v>799</v>
      </c>
      <c r="J810" t="s">
        <v>601</v>
      </c>
      <c r="K810" t="s">
        <v>1022</v>
      </c>
      <c r="L810" t="s">
        <v>28095</v>
      </c>
      <c r="M810" t="s">
        <v>740</v>
      </c>
      <c r="N810" t="s">
        <v>795</v>
      </c>
      <c r="O810" t="s">
        <v>826</v>
      </c>
      <c r="P810" t="s">
        <v>806</v>
      </c>
      <c r="Q810" t="s">
        <v>10430</v>
      </c>
      <c r="R810" t="s">
        <v>531</v>
      </c>
      <c r="S810" t="s">
        <v>636</v>
      </c>
      <c r="T810" s="16">
        <v>1</v>
      </c>
      <c r="U810" s="16">
        <v>0</v>
      </c>
      <c r="V810" s="16">
        <v>2</v>
      </c>
      <c r="W810" s="5">
        <v>73386</v>
      </c>
      <c r="X810" s="5">
        <v>73386</v>
      </c>
      <c r="Y810" s="5"/>
      <c r="Z810" s="7">
        <v>1</v>
      </c>
      <c r="AA810" t="s">
        <v>27839</v>
      </c>
      <c r="AB810" s="5">
        <v>73386</v>
      </c>
      <c r="AC810" t="s">
        <v>800</v>
      </c>
      <c r="AD810" s="17">
        <v>45768</v>
      </c>
      <c r="AE810" s="17">
        <v>45953</v>
      </c>
      <c r="AF810" s="17">
        <v>45768</v>
      </c>
      <c r="AG810" s="17">
        <v>45953</v>
      </c>
      <c r="AH810" s="17">
        <v>45953</v>
      </c>
      <c r="AI810" s="17"/>
      <c r="AJ810" s="5"/>
      <c r="AK810" s="17">
        <v>45953</v>
      </c>
      <c r="AL810" t="s">
        <v>811</v>
      </c>
      <c r="AM810" t="s">
        <v>599</v>
      </c>
      <c r="AN810" s="17"/>
      <c r="AP810" t="s">
        <v>966</v>
      </c>
      <c r="AQ810" t="s">
        <v>970</v>
      </c>
      <c r="AR810" t="s">
        <v>28724</v>
      </c>
    </row>
    <row r="811" spans="2:44" ht="11" outlineLevel="1" x14ac:dyDescent="0.15">
      <c r="B811" t="s">
        <v>5678</v>
      </c>
      <c r="C811" t="s">
        <v>799</v>
      </c>
      <c r="D811" t="s">
        <v>799</v>
      </c>
      <c r="F811" t="s">
        <v>966</v>
      </c>
      <c r="H811" s="16">
        <v>1</v>
      </c>
      <c r="I811" t="s">
        <v>799</v>
      </c>
      <c r="J811" t="s">
        <v>2172</v>
      </c>
      <c r="K811" t="s">
        <v>2173</v>
      </c>
      <c r="L811" t="s">
        <v>28077</v>
      </c>
      <c r="M811" t="s">
        <v>740</v>
      </c>
      <c r="N811" t="s">
        <v>795</v>
      </c>
      <c r="O811" t="s">
        <v>825</v>
      </c>
      <c r="P811" t="s">
        <v>806</v>
      </c>
      <c r="Q811" t="s">
        <v>10430</v>
      </c>
      <c r="R811" t="s">
        <v>531</v>
      </c>
      <c r="S811" t="s">
        <v>636</v>
      </c>
      <c r="T811" s="16">
        <v>1</v>
      </c>
      <c r="U811" s="16">
        <v>0</v>
      </c>
      <c r="V811" s="16">
        <v>3</v>
      </c>
      <c r="W811" s="5">
        <v>73250</v>
      </c>
      <c r="X811" s="5">
        <v>73250</v>
      </c>
      <c r="Y811" s="5"/>
      <c r="Z811" s="7">
        <v>1</v>
      </c>
      <c r="AA811" t="s">
        <v>27839</v>
      </c>
      <c r="AB811" s="5">
        <v>73250</v>
      </c>
      <c r="AC811" t="s">
        <v>800</v>
      </c>
      <c r="AD811" s="17">
        <v>42159</v>
      </c>
      <c r="AE811" s="17">
        <v>42222</v>
      </c>
      <c r="AF811" s="17">
        <v>42159</v>
      </c>
      <c r="AG811" s="17">
        <v>42277</v>
      </c>
      <c r="AH811" s="17">
        <v>42277</v>
      </c>
      <c r="AI811" s="17"/>
      <c r="AJ811" s="5"/>
      <c r="AK811" s="17">
        <v>42277</v>
      </c>
      <c r="AL811" t="s">
        <v>811</v>
      </c>
      <c r="AM811" t="s">
        <v>599</v>
      </c>
      <c r="AN811" s="17"/>
      <c r="AP811" t="s">
        <v>966</v>
      </c>
      <c r="AQ811" t="s">
        <v>970</v>
      </c>
      <c r="AR811" t="s">
        <v>28725</v>
      </c>
    </row>
    <row r="812" spans="2:44" ht="11" outlineLevel="1" x14ac:dyDescent="0.15">
      <c r="B812" t="s">
        <v>6881</v>
      </c>
      <c r="C812" t="s">
        <v>27838</v>
      </c>
      <c r="D812" t="s">
        <v>854</v>
      </c>
      <c r="E812" t="s">
        <v>798</v>
      </c>
      <c r="F812" t="s">
        <v>966</v>
      </c>
      <c r="H812" s="16">
        <v>1</v>
      </c>
      <c r="I812" t="s">
        <v>799</v>
      </c>
      <c r="J812" t="s">
        <v>6882</v>
      </c>
      <c r="K812" t="s">
        <v>6883</v>
      </c>
      <c r="L812" t="s">
        <v>28019</v>
      </c>
      <c r="M812" t="s">
        <v>3219</v>
      </c>
      <c r="N812" t="s">
        <v>795</v>
      </c>
      <c r="O812" t="s">
        <v>825</v>
      </c>
      <c r="P812" t="s">
        <v>806</v>
      </c>
      <c r="Q812" t="s">
        <v>10430</v>
      </c>
      <c r="R812" t="s">
        <v>531</v>
      </c>
      <c r="S812" t="s">
        <v>636</v>
      </c>
      <c r="T812" s="16">
        <v>4</v>
      </c>
      <c r="U812" s="16">
        <v>3</v>
      </c>
      <c r="V812" s="16">
        <v>10</v>
      </c>
      <c r="W812" s="5">
        <v>73152.460000000006</v>
      </c>
      <c r="X812" s="5">
        <v>73152.460000000006</v>
      </c>
      <c r="Y812" s="5"/>
      <c r="Z812" s="7">
        <v>1</v>
      </c>
      <c r="AA812" t="s">
        <v>27839</v>
      </c>
      <c r="AB812" s="5">
        <v>73152.460000000006</v>
      </c>
      <c r="AC812" t="s">
        <v>800</v>
      </c>
      <c r="AD812" s="17">
        <v>42453</v>
      </c>
      <c r="AE812" s="17">
        <v>45910</v>
      </c>
      <c r="AF812" s="17">
        <v>42453</v>
      </c>
      <c r="AG812" s="17">
        <v>44278</v>
      </c>
      <c r="AH812" s="17">
        <v>43509</v>
      </c>
      <c r="AI812" s="17"/>
      <c r="AJ812" s="5"/>
      <c r="AK812" s="17">
        <v>44278</v>
      </c>
      <c r="AL812" t="s">
        <v>855</v>
      </c>
      <c r="AM812" t="s">
        <v>666</v>
      </c>
      <c r="AN812" s="17">
        <v>43509</v>
      </c>
      <c r="AP812" t="s">
        <v>966</v>
      </c>
      <c r="AQ812" t="s">
        <v>970</v>
      </c>
      <c r="AR812" t="s">
        <v>28726</v>
      </c>
    </row>
    <row r="813" spans="2:44" ht="11" outlineLevel="1" x14ac:dyDescent="0.15">
      <c r="B813" t="s">
        <v>5681</v>
      </c>
      <c r="C813" t="s">
        <v>799</v>
      </c>
      <c r="D813" t="s">
        <v>799</v>
      </c>
      <c r="F813" t="s">
        <v>966</v>
      </c>
      <c r="H813" s="16">
        <v>1</v>
      </c>
      <c r="I813" t="s">
        <v>799</v>
      </c>
      <c r="J813" t="s">
        <v>5682</v>
      </c>
      <c r="K813" t="s">
        <v>5683</v>
      </c>
      <c r="L813" t="s">
        <v>27905</v>
      </c>
      <c r="M813" t="s">
        <v>750</v>
      </c>
      <c r="N813" t="s">
        <v>4388</v>
      </c>
      <c r="O813" t="s">
        <v>825</v>
      </c>
      <c r="P813" t="s">
        <v>859</v>
      </c>
      <c r="Q813" t="s">
        <v>10430</v>
      </c>
      <c r="R813" t="s">
        <v>531</v>
      </c>
      <c r="S813" t="s">
        <v>636</v>
      </c>
      <c r="T813" s="16">
        <v>1</v>
      </c>
      <c r="U813" s="16">
        <v>0</v>
      </c>
      <c r="V813" s="16">
        <v>1</v>
      </c>
      <c r="W813" s="5">
        <v>73100</v>
      </c>
      <c r="X813" s="5">
        <v>73100</v>
      </c>
      <c r="Y813" s="5"/>
      <c r="Z813" s="7">
        <v>1</v>
      </c>
      <c r="AA813" t="s">
        <v>27839</v>
      </c>
      <c r="AB813" s="5">
        <v>73100</v>
      </c>
      <c r="AC813" t="s">
        <v>800</v>
      </c>
      <c r="AD813" s="17">
        <v>44581</v>
      </c>
      <c r="AE813" s="17">
        <v>44581</v>
      </c>
      <c r="AF813" s="17">
        <v>44581</v>
      </c>
      <c r="AG813" s="17">
        <v>44620</v>
      </c>
      <c r="AH813" s="17">
        <v>44620</v>
      </c>
      <c r="AI813" s="17"/>
      <c r="AJ813" s="5"/>
      <c r="AK813" s="17">
        <v>44620</v>
      </c>
      <c r="AL813" t="s">
        <v>811</v>
      </c>
      <c r="AM813" t="s">
        <v>599</v>
      </c>
      <c r="AN813" s="17"/>
      <c r="AP813" t="s">
        <v>966</v>
      </c>
      <c r="AQ813" t="s">
        <v>970</v>
      </c>
      <c r="AR813" t="s">
        <v>28727</v>
      </c>
    </row>
    <row r="814" spans="2:44" ht="11" outlineLevel="1" x14ac:dyDescent="0.15">
      <c r="B814" t="s">
        <v>5686</v>
      </c>
      <c r="C814" t="s">
        <v>799</v>
      </c>
      <c r="D814" t="s">
        <v>799</v>
      </c>
      <c r="F814" t="s">
        <v>966</v>
      </c>
      <c r="H814" s="16">
        <v>1</v>
      </c>
      <c r="I814" t="s">
        <v>799</v>
      </c>
      <c r="J814" t="s">
        <v>2172</v>
      </c>
      <c r="K814" t="s">
        <v>2173</v>
      </c>
      <c r="L814" t="s">
        <v>28077</v>
      </c>
      <c r="M814" t="s">
        <v>5687</v>
      </c>
      <c r="N814" t="s">
        <v>795</v>
      </c>
      <c r="O814" t="s">
        <v>825</v>
      </c>
      <c r="P814" t="s">
        <v>806</v>
      </c>
      <c r="Q814" t="s">
        <v>10430</v>
      </c>
      <c r="R814" t="s">
        <v>531</v>
      </c>
      <c r="S814" t="s">
        <v>636</v>
      </c>
      <c r="T814" s="16">
        <v>1</v>
      </c>
      <c r="U814" s="16">
        <v>0</v>
      </c>
      <c r="V814" s="16">
        <v>4</v>
      </c>
      <c r="W814" s="5">
        <v>72963.42</v>
      </c>
      <c r="X814" s="5">
        <v>72963.42</v>
      </c>
      <c r="Y814" s="5"/>
      <c r="Z814" s="7">
        <v>1</v>
      </c>
      <c r="AA814" t="s">
        <v>27839</v>
      </c>
      <c r="AB814" s="5">
        <v>72963.42</v>
      </c>
      <c r="AC814" t="s">
        <v>800</v>
      </c>
      <c r="AD814" s="17">
        <v>45506</v>
      </c>
      <c r="AE814" s="17">
        <v>46059</v>
      </c>
      <c r="AF814" s="17">
        <v>45506</v>
      </c>
      <c r="AG814" s="17">
        <v>46235</v>
      </c>
      <c r="AH814" s="17">
        <v>46600</v>
      </c>
      <c r="AI814" s="17"/>
      <c r="AJ814" s="5"/>
      <c r="AK814" s="17">
        <v>46235</v>
      </c>
      <c r="AL814" t="s">
        <v>811</v>
      </c>
      <c r="AM814" t="s">
        <v>599</v>
      </c>
      <c r="AN814" s="17"/>
      <c r="AP814" t="s">
        <v>966</v>
      </c>
      <c r="AQ814" t="s">
        <v>970</v>
      </c>
      <c r="AR814" t="s">
        <v>28728</v>
      </c>
    </row>
    <row r="815" spans="2:44" ht="11" outlineLevel="1" x14ac:dyDescent="0.15">
      <c r="B815" t="s">
        <v>5691</v>
      </c>
      <c r="C815" t="s">
        <v>799</v>
      </c>
      <c r="D815" t="s">
        <v>799</v>
      </c>
      <c r="F815" t="s">
        <v>966</v>
      </c>
      <c r="H815" s="16">
        <v>1</v>
      </c>
      <c r="I815" t="s">
        <v>799</v>
      </c>
      <c r="J815" t="s">
        <v>5692</v>
      </c>
      <c r="K815" t="s">
        <v>5693</v>
      </c>
      <c r="L815" t="s">
        <v>27914</v>
      </c>
      <c r="M815" t="s">
        <v>737</v>
      </c>
      <c r="N815" t="s">
        <v>803</v>
      </c>
      <c r="O815" t="s">
        <v>825</v>
      </c>
      <c r="P815" t="s">
        <v>802</v>
      </c>
      <c r="Q815" t="s">
        <v>10430</v>
      </c>
      <c r="R815" t="s">
        <v>531</v>
      </c>
      <c r="S815" t="s">
        <v>636</v>
      </c>
      <c r="T815" s="16">
        <v>1</v>
      </c>
      <c r="U815" s="16">
        <v>0</v>
      </c>
      <c r="V815" s="16">
        <v>1</v>
      </c>
      <c r="W815" s="5">
        <v>72905</v>
      </c>
      <c r="X815" s="5">
        <v>72905</v>
      </c>
      <c r="Y815" s="5"/>
      <c r="Z815" s="7">
        <v>1</v>
      </c>
      <c r="AA815" t="s">
        <v>27839</v>
      </c>
      <c r="AB815" s="5">
        <v>72905</v>
      </c>
      <c r="AC815" t="s">
        <v>800</v>
      </c>
      <c r="AD815" s="17">
        <v>43360</v>
      </c>
      <c r="AE815" s="17">
        <v>43360</v>
      </c>
      <c r="AF815" s="17">
        <v>43360</v>
      </c>
      <c r="AG815" s="17">
        <v>43373</v>
      </c>
      <c r="AH815" s="17">
        <v>43373</v>
      </c>
      <c r="AI815" s="17"/>
      <c r="AJ815" s="5"/>
      <c r="AK815" s="17">
        <v>43373</v>
      </c>
      <c r="AL815" t="s">
        <v>811</v>
      </c>
      <c r="AM815" t="s">
        <v>599</v>
      </c>
      <c r="AN815" s="17"/>
      <c r="AP815" t="s">
        <v>966</v>
      </c>
      <c r="AQ815" t="s">
        <v>970</v>
      </c>
      <c r="AR815" t="s">
        <v>28729</v>
      </c>
    </row>
    <row r="816" spans="2:44" ht="11" outlineLevel="1" x14ac:dyDescent="0.15">
      <c r="B816" t="s">
        <v>5697</v>
      </c>
      <c r="C816" t="s">
        <v>799</v>
      </c>
      <c r="D816" t="s">
        <v>799</v>
      </c>
      <c r="F816" t="s">
        <v>966</v>
      </c>
      <c r="H816" s="16">
        <v>1</v>
      </c>
      <c r="I816" t="s">
        <v>799</v>
      </c>
      <c r="J816" t="s">
        <v>5698</v>
      </c>
      <c r="K816" t="s">
        <v>5699</v>
      </c>
      <c r="L816" t="s">
        <v>27952</v>
      </c>
      <c r="M816" t="s">
        <v>750</v>
      </c>
      <c r="N816" t="s">
        <v>5700</v>
      </c>
      <c r="O816" t="s">
        <v>825</v>
      </c>
      <c r="P816" t="s">
        <v>859</v>
      </c>
      <c r="Q816" t="s">
        <v>10430</v>
      </c>
      <c r="R816" t="s">
        <v>531</v>
      </c>
      <c r="S816" t="s">
        <v>636</v>
      </c>
      <c r="T816" s="16">
        <v>1</v>
      </c>
      <c r="U816" s="16">
        <v>0</v>
      </c>
      <c r="V816" s="16">
        <v>1</v>
      </c>
      <c r="W816" s="5">
        <v>72695</v>
      </c>
      <c r="X816" s="5">
        <v>72695</v>
      </c>
      <c r="Y816" s="5"/>
      <c r="Z816" s="7">
        <v>1</v>
      </c>
      <c r="AA816" t="s">
        <v>27839</v>
      </c>
      <c r="AB816" s="5">
        <v>72695</v>
      </c>
      <c r="AC816" t="s">
        <v>800</v>
      </c>
      <c r="AD816" s="17">
        <v>44748</v>
      </c>
      <c r="AE816" s="17">
        <v>44748</v>
      </c>
      <c r="AF816" s="17">
        <v>44743</v>
      </c>
      <c r="AG816" s="17">
        <v>44834</v>
      </c>
      <c r="AH816" s="17">
        <v>44834</v>
      </c>
      <c r="AI816" s="17"/>
      <c r="AJ816" s="5"/>
      <c r="AK816" s="17">
        <v>44834</v>
      </c>
      <c r="AL816" t="s">
        <v>811</v>
      </c>
      <c r="AM816" t="s">
        <v>599</v>
      </c>
      <c r="AN816" s="17"/>
      <c r="AP816" t="s">
        <v>966</v>
      </c>
      <c r="AQ816" t="s">
        <v>970</v>
      </c>
      <c r="AR816" t="s">
        <v>28730</v>
      </c>
    </row>
    <row r="817" spans="2:44" ht="11" outlineLevel="1" x14ac:dyDescent="0.15">
      <c r="B817" t="s">
        <v>5704</v>
      </c>
      <c r="C817" t="s">
        <v>799</v>
      </c>
      <c r="D817" t="s">
        <v>799</v>
      </c>
      <c r="F817" t="s">
        <v>966</v>
      </c>
      <c r="H817" s="16">
        <v>1</v>
      </c>
      <c r="I817" t="s">
        <v>799</v>
      </c>
      <c r="J817" t="s">
        <v>5705</v>
      </c>
      <c r="K817" t="s">
        <v>5706</v>
      </c>
      <c r="L817" t="s">
        <v>28143</v>
      </c>
      <c r="M817" t="s">
        <v>748</v>
      </c>
      <c r="N817" t="s">
        <v>795</v>
      </c>
      <c r="O817" t="s">
        <v>825</v>
      </c>
      <c r="P817" t="s">
        <v>806</v>
      </c>
      <c r="Q817" t="s">
        <v>10430</v>
      </c>
      <c r="R817" t="s">
        <v>531</v>
      </c>
      <c r="S817" t="s">
        <v>636</v>
      </c>
      <c r="T817" s="16">
        <v>1</v>
      </c>
      <c r="U817" s="16">
        <v>0</v>
      </c>
      <c r="V817" s="16">
        <v>1</v>
      </c>
      <c r="W817" s="5">
        <v>72580</v>
      </c>
      <c r="X817" s="5">
        <v>72580</v>
      </c>
      <c r="Y817" s="5"/>
      <c r="Z817" s="7">
        <v>1</v>
      </c>
      <c r="AA817" t="s">
        <v>27839</v>
      </c>
      <c r="AB817" s="5">
        <v>72580</v>
      </c>
      <c r="AC817" t="s">
        <v>800</v>
      </c>
      <c r="AD817" s="17">
        <v>44335</v>
      </c>
      <c r="AE817" s="17">
        <v>44335</v>
      </c>
      <c r="AF817" s="17">
        <v>44335</v>
      </c>
      <c r="AG817" s="17">
        <v>44362</v>
      </c>
      <c r="AH817" s="17">
        <v>44362</v>
      </c>
      <c r="AI817" s="17"/>
      <c r="AJ817" s="5"/>
      <c r="AK817" s="17">
        <v>44362</v>
      </c>
      <c r="AL817" t="s">
        <v>811</v>
      </c>
      <c r="AM817" t="s">
        <v>599</v>
      </c>
      <c r="AN817" s="17"/>
      <c r="AP817" t="s">
        <v>966</v>
      </c>
      <c r="AQ817" t="s">
        <v>970</v>
      </c>
      <c r="AR817" t="s">
        <v>28731</v>
      </c>
    </row>
    <row r="818" spans="2:44" ht="11" outlineLevel="1" x14ac:dyDescent="0.15">
      <c r="B818" t="s">
        <v>5709</v>
      </c>
      <c r="C818" t="s">
        <v>799</v>
      </c>
      <c r="D818" t="s">
        <v>799</v>
      </c>
      <c r="F818" t="s">
        <v>966</v>
      </c>
      <c r="H818" s="16">
        <v>1</v>
      </c>
      <c r="I818" t="s">
        <v>799</v>
      </c>
      <c r="J818" t="s">
        <v>5710</v>
      </c>
      <c r="K818" t="s">
        <v>5711</v>
      </c>
      <c r="L818" t="s">
        <v>533</v>
      </c>
      <c r="M818" t="s">
        <v>737</v>
      </c>
      <c r="N818" t="s">
        <v>887</v>
      </c>
      <c r="O818" t="s">
        <v>826</v>
      </c>
      <c r="P818" t="s">
        <v>802</v>
      </c>
      <c r="Q818" t="s">
        <v>10430</v>
      </c>
      <c r="R818" t="s">
        <v>531</v>
      </c>
      <c r="S818" t="s">
        <v>636</v>
      </c>
      <c r="T818" s="16">
        <v>1</v>
      </c>
      <c r="U818" s="16">
        <v>0</v>
      </c>
      <c r="V818" s="16">
        <v>1</v>
      </c>
      <c r="W818" s="5">
        <v>72450</v>
      </c>
      <c r="X818" s="5">
        <v>72450</v>
      </c>
      <c r="Y818" s="5"/>
      <c r="Z818" s="7">
        <v>1</v>
      </c>
      <c r="AA818" t="s">
        <v>27839</v>
      </c>
      <c r="AB818" s="5">
        <v>72450</v>
      </c>
      <c r="AC818" t="s">
        <v>800</v>
      </c>
      <c r="AD818" s="17">
        <v>45140</v>
      </c>
      <c r="AE818" s="17">
        <v>45140</v>
      </c>
      <c r="AF818" s="17">
        <v>45140</v>
      </c>
      <c r="AG818" s="17">
        <v>45199</v>
      </c>
      <c r="AH818" s="17">
        <v>45199</v>
      </c>
      <c r="AI818" s="17"/>
      <c r="AJ818" s="5"/>
      <c r="AK818" s="17">
        <v>45199</v>
      </c>
      <c r="AL818" t="s">
        <v>811</v>
      </c>
      <c r="AM818" t="s">
        <v>599</v>
      </c>
      <c r="AN818" s="17"/>
      <c r="AP818" t="s">
        <v>966</v>
      </c>
      <c r="AQ818" t="s">
        <v>970</v>
      </c>
      <c r="AR818" t="s">
        <v>28732</v>
      </c>
    </row>
    <row r="819" spans="2:44" ht="11" outlineLevel="1" x14ac:dyDescent="0.15">
      <c r="B819" t="s">
        <v>5715</v>
      </c>
      <c r="C819" t="s">
        <v>799</v>
      </c>
      <c r="D819" t="s">
        <v>799</v>
      </c>
      <c r="F819" t="s">
        <v>966</v>
      </c>
      <c r="H819" s="16">
        <v>1</v>
      </c>
      <c r="I819" t="s">
        <v>799</v>
      </c>
      <c r="J819" t="s">
        <v>4246</v>
      </c>
      <c r="K819" t="s">
        <v>4247</v>
      </c>
      <c r="L819" t="s">
        <v>28091</v>
      </c>
      <c r="M819" t="s">
        <v>740</v>
      </c>
      <c r="N819" t="s">
        <v>795</v>
      </c>
      <c r="O819" t="s">
        <v>826</v>
      </c>
      <c r="P819" t="s">
        <v>806</v>
      </c>
      <c r="Q819" t="s">
        <v>10430</v>
      </c>
      <c r="R819" t="s">
        <v>531</v>
      </c>
      <c r="S819" t="s">
        <v>636</v>
      </c>
      <c r="T819" s="16">
        <v>1</v>
      </c>
      <c r="U819" s="16">
        <v>0</v>
      </c>
      <c r="V819" s="16">
        <v>2</v>
      </c>
      <c r="W819" s="5">
        <v>72196.240000000005</v>
      </c>
      <c r="X819" s="5">
        <v>72196.240000000005</v>
      </c>
      <c r="Y819" s="5"/>
      <c r="Z819" s="7">
        <v>1</v>
      </c>
      <c r="AA819" t="s">
        <v>27839</v>
      </c>
      <c r="AB819" s="5">
        <v>72196.240000000005</v>
      </c>
      <c r="AC819" t="s">
        <v>800</v>
      </c>
      <c r="AD819" s="17">
        <v>43936</v>
      </c>
      <c r="AE819" s="17">
        <v>44390</v>
      </c>
      <c r="AF819" s="17">
        <v>43936</v>
      </c>
      <c r="AG819" s="17">
        <v>43967</v>
      </c>
      <c r="AH819" s="17">
        <v>43967</v>
      </c>
      <c r="AI819" s="17"/>
      <c r="AJ819" s="5"/>
      <c r="AK819" s="17">
        <v>43967</v>
      </c>
      <c r="AL819" t="s">
        <v>811</v>
      </c>
      <c r="AM819" t="s">
        <v>599</v>
      </c>
      <c r="AN819" s="17"/>
      <c r="AP819" t="s">
        <v>966</v>
      </c>
      <c r="AQ819" t="s">
        <v>970</v>
      </c>
      <c r="AR819" t="s">
        <v>28733</v>
      </c>
    </row>
    <row r="820" spans="2:44" ht="11" outlineLevel="1" x14ac:dyDescent="0.15">
      <c r="B820" t="s">
        <v>5718</v>
      </c>
      <c r="C820" t="s">
        <v>799</v>
      </c>
      <c r="D820" t="s">
        <v>799</v>
      </c>
      <c r="F820" t="s">
        <v>966</v>
      </c>
      <c r="H820" s="16">
        <v>1</v>
      </c>
      <c r="I820" t="s">
        <v>799</v>
      </c>
      <c r="J820" t="s">
        <v>5719</v>
      </c>
      <c r="K820" t="s">
        <v>5720</v>
      </c>
      <c r="L820" t="s">
        <v>27861</v>
      </c>
      <c r="M820" t="s">
        <v>748</v>
      </c>
      <c r="N820" t="s">
        <v>795</v>
      </c>
      <c r="O820" t="s">
        <v>826</v>
      </c>
      <c r="P820" t="s">
        <v>806</v>
      </c>
      <c r="Q820" t="s">
        <v>10430</v>
      </c>
      <c r="R820" t="s">
        <v>531</v>
      </c>
      <c r="S820" t="s">
        <v>636</v>
      </c>
      <c r="T820" s="16">
        <v>1</v>
      </c>
      <c r="U820" s="16">
        <v>0</v>
      </c>
      <c r="V820" s="16">
        <v>2</v>
      </c>
      <c r="W820" s="5">
        <v>72108.3</v>
      </c>
      <c r="X820" s="5">
        <v>72108.3</v>
      </c>
      <c r="Y820" s="5"/>
      <c r="Z820" s="7">
        <v>1</v>
      </c>
      <c r="AA820" t="s">
        <v>27839</v>
      </c>
      <c r="AB820" s="5">
        <v>72108.3</v>
      </c>
      <c r="AC820" t="s">
        <v>800</v>
      </c>
      <c r="AD820" s="17">
        <v>43626</v>
      </c>
      <c r="AE820" s="17">
        <v>43661</v>
      </c>
      <c r="AF820" s="17">
        <v>43626</v>
      </c>
      <c r="AG820" s="17">
        <v>43673</v>
      </c>
      <c r="AH820" s="17">
        <v>43673</v>
      </c>
      <c r="AI820" s="17"/>
      <c r="AJ820" s="5"/>
      <c r="AK820" s="17">
        <v>43673</v>
      </c>
      <c r="AL820" t="s">
        <v>811</v>
      </c>
      <c r="AM820" t="s">
        <v>599</v>
      </c>
      <c r="AN820" s="17"/>
      <c r="AP820" t="s">
        <v>966</v>
      </c>
      <c r="AQ820" t="s">
        <v>970</v>
      </c>
      <c r="AR820" t="s">
        <v>28734</v>
      </c>
    </row>
    <row r="821" spans="2:44" ht="11" outlineLevel="1" x14ac:dyDescent="0.15">
      <c r="B821" t="s">
        <v>5729</v>
      </c>
      <c r="C821" t="s">
        <v>799</v>
      </c>
      <c r="D821" t="s">
        <v>799</v>
      </c>
      <c r="F821" t="s">
        <v>966</v>
      </c>
      <c r="H821" s="16">
        <v>1</v>
      </c>
      <c r="I821" t="s">
        <v>799</v>
      </c>
      <c r="J821" t="s">
        <v>5730</v>
      </c>
      <c r="K821" t="s">
        <v>5731</v>
      </c>
      <c r="L821" t="s">
        <v>27902</v>
      </c>
      <c r="M821" t="s">
        <v>750</v>
      </c>
      <c r="N821" t="s">
        <v>2535</v>
      </c>
      <c r="O821" t="s">
        <v>825</v>
      </c>
      <c r="P821" t="s">
        <v>859</v>
      </c>
      <c r="Q821" t="s">
        <v>10430</v>
      </c>
      <c r="R821" t="s">
        <v>531</v>
      </c>
      <c r="S821" t="s">
        <v>636</v>
      </c>
      <c r="T821" s="16">
        <v>1</v>
      </c>
      <c r="U821" s="16">
        <v>0</v>
      </c>
      <c r="V821" s="16">
        <v>1</v>
      </c>
      <c r="W821" s="5">
        <v>71600</v>
      </c>
      <c r="X821" s="5">
        <v>71600</v>
      </c>
      <c r="Y821" s="5"/>
      <c r="Z821" s="7">
        <v>1</v>
      </c>
      <c r="AA821" t="s">
        <v>27839</v>
      </c>
      <c r="AB821" s="5">
        <v>71600</v>
      </c>
      <c r="AC821" t="s">
        <v>800</v>
      </c>
      <c r="AD821" s="17">
        <v>43998</v>
      </c>
      <c r="AE821" s="17">
        <v>43998</v>
      </c>
      <c r="AF821" s="17">
        <v>43998</v>
      </c>
      <c r="AG821" s="17">
        <v>44165</v>
      </c>
      <c r="AH821" s="17">
        <v>44165</v>
      </c>
      <c r="AI821" s="17"/>
      <c r="AJ821" s="5"/>
      <c r="AK821" s="17">
        <v>44165</v>
      </c>
      <c r="AL821" t="s">
        <v>811</v>
      </c>
      <c r="AM821" t="s">
        <v>599</v>
      </c>
      <c r="AN821" s="17"/>
      <c r="AP821" t="s">
        <v>966</v>
      </c>
      <c r="AQ821" t="s">
        <v>970</v>
      </c>
      <c r="AR821" t="s">
        <v>28735</v>
      </c>
    </row>
    <row r="822" spans="2:44" ht="11" outlineLevel="1" x14ac:dyDescent="0.15">
      <c r="B822" t="s">
        <v>5737</v>
      </c>
      <c r="C822" t="s">
        <v>799</v>
      </c>
      <c r="D822" t="s">
        <v>799</v>
      </c>
      <c r="F822" t="s">
        <v>966</v>
      </c>
      <c r="H822" s="16">
        <v>1</v>
      </c>
      <c r="I822" t="s">
        <v>799</v>
      </c>
      <c r="J822" t="s">
        <v>682</v>
      </c>
      <c r="K822" t="s">
        <v>1729</v>
      </c>
      <c r="L822" t="s">
        <v>28015</v>
      </c>
      <c r="M822" t="s">
        <v>740</v>
      </c>
      <c r="N822" t="s">
        <v>795</v>
      </c>
      <c r="O822" t="s">
        <v>825</v>
      </c>
      <c r="P822" t="s">
        <v>806</v>
      </c>
      <c r="Q822" t="s">
        <v>10430</v>
      </c>
      <c r="R822" t="s">
        <v>531</v>
      </c>
      <c r="S822" t="s">
        <v>636</v>
      </c>
      <c r="T822" s="16">
        <v>1</v>
      </c>
      <c r="U822" s="16">
        <v>0</v>
      </c>
      <c r="V822" s="16">
        <v>1</v>
      </c>
      <c r="W822" s="5">
        <v>71590</v>
      </c>
      <c r="X822" s="5">
        <v>71590</v>
      </c>
      <c r="Y822" s="5"/>
      <c r="Z822" s="7">
        <v>1</v>
      </c>
      <c r="AA822" t="s">
        <v>27839</v>
      </c>
      <c r="AB822" s="5">
        <v>71590</v>
      </c>
      <c r="AC822" t="s">
        <v>800</v>
      </c>
      <c r="AD822" s="17">
        <v>44306</v>
      </c>
      <c r="AE822" s="17">
        <v>44306</v>
      </c>
      <c r="AF822" s="17">
        <v>44306</v>
      </c>
      <c r="AG822" s="17">
        <v>44372</v>
      </c>
      <c r="AH822" s="17">
        <v>44372</v>
      </c>
      <c r="AI822" s="17"/>
      <c r="AJ822" s="5"/>
      <c r="AK822" s="17">
        <v>44372</v>
      </c>
      <c r="AL822" t="s">
        <v>811</v>
      </c>
      <c r="AM822" t="s">
        <v>599</v>
      </c>
      <c r="AN822" s="17"/>
      <c r="AP822" t="s">
        <v>966</v>
      </c>
      <c r="AQ822" t="s">
        <v>970</v>
      </c>
      <c r="AR822" t="s">
        <v>28736</v>
      </c>
    </row>
    <row r="823" spans="2:44" ht="11" outlineLevel="1" x14ac:dyDescent="0.15">
      <c r="B823" t="s">
        <v>5745</v>
      </c>
      <c r="C823" t="s">
        <v>799</v>
      </c>
      <c r="D823" t="s">
        <v>799</v>
      </c>
      <c r="F823" t="s">
        <v>966</v>
      </c>
      <c r="H823" s="16">
        <v>1</v>
      </c>
      <c r="I823" t="s">
        <v>799</v>
      </c>
      <c r="J823" t="s">
        <v>677</v>
      </c>
      <c r="K823" t="s">
        <v>2104</v>
      </c>
      <c r="L823" t="s">
        <v>28223</v>
      </c>
      <c r="M823" t="s">
        <v>5746</v>
      </c>
      <c r="N823" t="s">
        <v>795</v>
      </c>
      <c r="O823" t="s">
        <v>825</v>
      </c>
      <c r="P823" t="s">
        <v>806</v>
      </c>
      <c r="Q823" t="s">
        <v>10430</v>
      </c>
      <c r="R823" t="s">
        <v>531</v>
      </c>
      <c r="S823" t="s">
        <v>636</v>
      </c>
      <c r="T823" s="16">
        <v>1</v>
      </c>
      <c r="U823" s="16">
        <v>0</v>
      </c>
      <c r="V823" s="16">
        <v>4</v>
      </c>
      <c r="W823" s="5">
        <v>70974.38</v>
      </c>
      <c r="X823" s="5">
        <v>70974.38</v>
      </c>
      <c r="Y823" s="5"/>
      <c r="Z823" s="7">
        <v>1</v>
      </c>
      <c r="AA823" t="s">
        <v>27839</v>
      </c>
      <c r="AB823" s="5">
        <v>70974.38</v>
      </c>
      <c r="AC823" t="s">
        <v>800</v>
      </c>
      <c r="AD823" s="17">
        <v>42236</v>
      </c>
      <c r="AE823" s="17">
        <v>42964</v>
      </c>
      <c r="AF823" s="17">
        <v>42236</v>
      </c>
      <c r="AG823" s="17">
        <v>42601</v>
      </c>
      <c r="AH823" s="17">
        <v>42601</v>
      </c>
      <c r="AI823" s="17"/>
      <c r="AJ823" s="5"/>
      <c r="AK823" s="17">
        <v>42601</v>
      </c>
      <c r="AL823" t="s">
        <v>811</v>
      </c>
      <c r="AM823" t="s">
        <v>599</v>
      </c>
      <c r="AN823" s="17"/>
      <c r="AP823" t="s">
        <v>966</v>
      </c>
      <c r="AQ823" t="s">
        <v>970</v>
      </c>
      <c r="AR823" t="s">
        <v>28737</v>
      </c>
    </row>
    <row r="824" spans="2:44" ht="11" outlineLevel="1" x14ac:dyDescent="0.15">
      <c r="B824" t="s">
        <v>5750</v>
      </c>
      <c r="C824" t="s">
        <v>799</v>
      </c>
      <c r="D824" t="s">
        <v>799</v>
      </c>
      <c r="F824" t="s">
        <v>966</v>
      </c>
      <c r="H824" s="16">
        <v>1</v>
      </c>
      <c r="I824" t="s">
        <v>799</v>
      </c>
      <c r="J824" t="s">
        <v>2391</v>
      </c>
      <c r="K824" t="s">
        <v>2392</v>
      </c>
      <c r="L824" t="s">
        <v>27866</v>
      </c>
      <c r="M824" t="s">
        <v>4181</v>
      </c>
      <c r="N824" t="s">
        <v>795</v>
      </c>
      <c r="O824" t="s">
        <v>804</v>
      </c>
      <c r="P824" t="s">
        <v>806</v>
      </c>
      <c r="Q824" t="s">
        <v>10430</v>
      </c>
      <c r="R824" t="s">
        <v>531</v>
      </c>
      <c r="S824" t="s">
        <v>636</v>
      </c>
      <c r="T824" s="16">
        <v>1</v>
      </c>
      <c r="U824" s="16">
        <v>0</v>
      </c>
      <c r="V824" s="16">
        <v>1</v>
      </c>
      <c r="W824" s="5">
        <v>70896</v>
      </c>
      <c r="X824" s="5">
        <v>70896</v>
      </c>
      <c r="Y824" s="5"/>
      <c r="Z824" s="7">
        <v>1</v>
      </c>
      <c r="AA824" t="s">
        <v>27839</v>
      </c>
      <c r="AB824" s="5">
        <v>70896</v>
      </c>
      <c r="AC824" t="s">
        <v>800</v>
      </c>
      <c r="AD824" s="17">
        <v>45329</v>
      </c>
      <c r="AE824" s="17">
        <v>45329</v>
      </c>
      <c r="AF824" s="17">
        <v>45328</v>
      </c>
      <c r="AG824" s="17">
        <v>45436</v>
      </c>
      <c r="AH824" s="17">
        <v>45436</v>
      </c>
      <c r="AI824" s="17"/>
      <c r="AJ824" s="5"/>
      <c r="AK824" s="17">
        <v>45436</v>
      </c>
      <c r="AL824" t="s">
        <v>811</v>
      </c>
      <c r="AM824" t="s">
        <v>599</v>
      </c>
      <c r="AN824" s="17"/>
      <c r="AP824" t="s">
        <v>966</v>
      </c>
      <c r="AQ824" t="s">
        <v>970</v>
      </c>
      <c r="AR824" t="s">
        <v>28738</v>
      </c>
    </row>
    <row r="825" spans="2:44" ht="11" outlineLevel="1" x14ac:dyDescent="0.15">
      <c r="B825" t="s">
        <v>5753</v>
      </c>
      <c r="C825" t="s">
        <v>799</v>
      </c>
      <c r="D825" t="s">
        <v>799</v>
      </c>
      <c r="F825" t="s">
        <v>966</v>
      </c>
      <c r="H825" s="16">
        <v>1</v>
      </c>
      <c r="I825" t="s">
        <v>799</v>
      </c>
      <c r="J825" t="s">
        <v>620</v>
      </c>
      <c r="K825" t="s">
        <v>2023</v>
      </c>
      <c r="L825" t="s">
        <v>27841</v>
      </c>
      <c r="M825" t="s">
        <v>740</v>
      </c>
      <c r="N825" t="s">
        <v>795</v>
      </c>
      <c r="O825" t="s">
        <v>825</v>
      </c>
      <c r="P825" t="s">
        <v>806</v>
      </c>
      <c r="Q825" t="s">
        <v>10430</v>
      </c>
      <c r="R825" t="s">
        <v>531</v>
      </c>
      <c r="S825" t="s">
        <v>636</v>
      </c>
      <c r="T825" s="16">
        <v>1</v>
      </c>
      <c r="U825" s="16">
        <v>0</v>
      </c>
      <c r="V825" s="16">
        <v>2</v>
      </c>
      <c r="W825" s="5">
        <v>70722</v>
      </c>
      <c r="X825" s="5">
        <v>70722</v>
      </c>
      <c r="Y825" s="5"/>
      <c r="Z825" s="7">
        <v>1</v>
      </c>
      <c r="AA825" t="s">
        <v>27839</v>
      </c>
      <c r="AB825" s="5">
        <v>70722</v>
      </c>
      <c r="AC825" t="s">
        <v>800</v>
      </c>
      <c r="AD825" s="17">
        <v>44803</v>
      </c>
      <c r="AE825" s="17">
        <v>45212</v>
      </c>
      <c r="AF825" s="17">
        <v>44802</v>
      </c>
      <c r="AG825" s="17">
        <v>45211</v>
      </c>
      <c r="AH825" s="17">
        <v>45211</v>
      </c>
      <c r="AI825" s="17"/>
      <c r="AJ825" s="5"/>
      <c r="AK825" s="17">
        <v>45211</v>
      </c>
      <c r="AL825" t="s">
        <v>811</v>
      </c>
      <c r="AM825" t="s">
        <v>599</v>
      </c>
      <c r="AN825" s="17"/>
      <c r="AP825" t="s">
        <v>966</v>
      </c>
      <c r="AQ825" t="s">
        <v>970</v>
      </c>
      <c r="AR825" t="s">
        <v>28739</v>
      </c>
    </row>
    <row r="826" spans="2:44" ht="11" outlineLevel="1" x14ac:dyDescent="0.15">
      <c r="B826" t="s">
        <v>5756</v>
      </c>
      <c r="C826" t="s">
        <v>799</v>
      </c>
      <c r="D826" t="s">
        <v>799</v>
      </c>
      <c r="F826" t="s">
        <v>966</v>
      </c>
      <c r="H826" s="16">
        <v>1</v>
      </c>
      <c r="I826" t="s">
        <v>799</v>
      </c>
      <c r="J826" t="s">
        <v>5757</v>
      </c>
      <c r="K826" t="s">
        <v>5758</v>
      </c>
      <c r="L826" t="s">
        <v>28133</v>
      </c>
      <c r="M826" t="s">
        <v>737</v>
      </c>
      <c r="N826" t="s">
        <v>803</v>
      </c>
      <c r="O826" t="s">
        <v>825</v>
      </c>
      <c r="P826" t="s">
        <v>802</v>
      </c>
      <c r="Q826" t="s">
        <v>10430</v>
      </c>
      <c r="R826" t="s">
        <v>531</v>
      </c>
      <c r="S826" t="s">
        <v>636</v>
      </c>
      <c r="T826" s="16">
        <v>1</v>
      </c>
      <c r="U826" s="16">
        <v>0</v>
      </c>
      <c r="V826" s="16">
        <v>1</v>
      </c>
      <c r="W826" s="5">
        <v>70491.75</v>
      </c>
      <c r="X826" s="5">
        <v>70491.75</v>
      </c>
      <c r="Y826" s="5"/>
      <c r="Z826" s="7">
        <v>1</v>
      </c>
      <c r="AA826" t="s">
        <v>27839</v>
      </c>
      <c r="AB826" s="5">
        <v>70491.75</v>
      </c>
      <c r="AC826" t="s">
        <v>800</v>
      </c>
      <c r="AD826" s="17">
        <v>43371</v>
      </c>
      <c r="AE826" s="17">
        <v>43371</v>
      </c>
      <c r="AF826" s="17">
        <v>43371</v>
      </c>
      <c r="AG826" s="17">
        <v>43510</v>
      </c>
      <c r="AH826" s="17">
        <v>43510</v>
      </c>
      <c r="AI826" s="17"/>
      <c r="AJ826" s="5"/>
      <c r="AK826" s="17">
        <v>43510</v>
      </c>
      <c r="AL826" t="s">
        <v>811</v>
      </c>
      <c r="AM826" t="s">
        <v>599</v>
      </c>
      <c r="AN826" s="17"/>
      <c r="AP826" t="s">
        <v>966</v>
      </c>
      <c r="AQ826" t="s">
        <v>970</v>
      </c>
      <c r="AR826" t="s">
        <v>28740</v>
      </c>
    </row>
    <row r="827" spans="2:44" ht="11" outlineLevel="1" x14ac:dyDescent="0.15">
      <c r="B827" t="s">
        <v>6857</v>
      </c>
      <c r="C827" t="s">
        <v>27838</v>
      </c>
      <c r="D827" t="s">
        <v>854</v>
      </c>
      <c r="E827" t="s">
        <v>807</v>
      </c>
      <c r="F827" t="s">
        <v>10430</v>
      </c>
      <c r="H827" s="16">
        <v>1</v>
      </c>
      <c r="I827" t="s">
        <v>799</v>
      </c>
      <c r="J827" t="s">
        <v>6858</v>
      </c>
      <c r="K827" t="s">
        <v>6859</v>
      </c>
      <c r="L827" t="s">
        <v>28019</v>
      </c>
      <c r="M827" t="s">
        <v>740</v>
      </c>
      <c r="N827" t="s">
        <v>795</v>
      </c>
      <c r="O827" t="s">
        <v>825</v>
      </c>
      <c r="P827" t="s">
        <v>806</v>
      </c>
      <c r="Q827" t="s">
        <v>10430</v>
      </c>
      <c r="R827" t="s">
        <v>531</v>
      </c>
      <c r="S827" t="s">
        <v>636</v>
      </c>
      <c r="T827" s="16">
        <v>3</v>
      </c>
      <c r="U827" s="16">
        <v>2</v>
      </c>
      <c r="V827" s="16">
        <v>5</v>
      </c>
      <c r="W827" s="5">
        <v>69928.789999999994</v>
      </c>
      <c r="X827" s="5">
        <v>69928.789999999994</v>
      </c>
      <c r="Y827" s="5"/>
      <c r="Z827" s="7">
        <v>1</v>
      </c>
      <c r="AA827" t="s">
        <v>27839</v>
      </c>
      <c r="AB827" s="5">
        <v>69928.789999999994</v>
      </c>
      <c r="AC827" t="s">
        <v>800</v>
      </c>
      <c r="AD827" s="17">
        <v>44088</v>
      </c>
      <c r="AE827" s="17">
        <v>45853</v>
      </c>
      <c r="AF827" s="17">
        <v>44088</v>
      </c>
      <c r="AG827" s="17">
        <v>45913</v>
      </c>
      <c r="AH827" s="17">
        <v>45279</v>
      </c>
      <c r="AI827" s="17"/>
      <c r="AJ827" s="5"/>
      <c r="AK827" s="17">
        <v>45913</v>
      </c>
      <c r="AL827" t="s">
        <v>855</v>
      </c>
      <c r="AM827" t="s">
        <v>666</v>
      </c>
      <c r="AN827" s="17">
        <v>45279</v>
      </c>
      <c r="AP827" t="s">
        <v>966</v>
      </c>
      <c r="AQ827" t="s">
        <v>970</v>
      </c>
      <c r="AR827" t="s">
        <v>28741</v>
      </c>
    </row>
    <row r="828" spans="2:44" ht="11" outlineLevel="1" x14ac:dyDescent="0.15">
      <c r="B828" t="s">
        <v>5770</v>
      </c>
      <c r="C828" t="s">
        <v>799</v>
      </c>
      <c r="D828" t="s">
        <v>799</v>
      </c>
      <c r="F828" t="s">
        <v>966</v>
      </c>
      <c r="H828" s="16">
        <v>1</v>
      </c>
      <c r="I828" t="s">
        <v>799</v>
      </c>
      <c r="J828" t="s">
        <v>690</v>
      </c>
      <c r="K828" t="s">
        <v>1800</v>
      </c>
      <c r="L828" t="s">
        <v>27866</v>
      </c>
      <c r="M828" t="s">
        <v>757</v>
      </c>
      <c r="N828" t="s">
        <v>795</v>
      </c>
      <c r="O828" t="s">
        <v>804</v>
      </c>
      <c r="P828" t="s">
        <v>806</v>
      </c>
      <c r="Q828" t="s">
        <v>10430</v>
      </c>
      <c r="R828" t="s">
        <v>531</v>
      </c>
      <c r="S828" t="s">
        <v>636</v>
      </c>
      <c r="T828" s="16">
        <v>1</v>
      </c>
      <c r="U828" s="16">
        <v>0</v>
      </c>
      <c r="V828" s="16">
        <v>1</v>
      </c>
      <c r="W828" s="5">
        <v>69754</v>
      </c>
      <c r="X828" s="5">
        <v>69754</v>
      </c>
      <c r="Y828" s="5"/>
      <c r="Z828" s="7">
        <v>1</v>
      </c>
      <c r="AA828" t="s">
        <v>27839</v>
      </c>
      <c r="AB828" s="5">
        <v>69754</v>
      </c>
      <c r="AC828" t="s">
        <v>800</v>
      </c>
      <c r="AD828" s="17">
        <v>42243</v>
      </c>
      <c r="AE828" s="17">
        <v>42243</v>
      </c>
      <c r="AF828" s="17">
        <v>42244</v>
      </c>
      <c r="AG828" s="17">
        <v>42324</v>
      </c>
      <c r="AH828" s="17">
        <v>42324</v>
      </c>
      <c r="AI828" s="17"/>
      <c r="AJ828" s="5"/>
      <c r="AK828" s="17">
        <v>42324</v>
      </c>
      <c r="AL828" t="s">
        <v>811</v>
      </c>
      <c r="AM828" t="s">
        <v>599</v>
      </c>
      <c r="AN828" s="17"/>
      <c r="AP828" t="s">
        <v>966</v>
      </c>
      <c r="AQ828" t="s">
        <v>970</v>
      </c>
      <c r="AR828" t="s">
        <v>28742</v>
      </c>
    </row>
    <row r="829" spans="2:44" ht="11" outlineLevel="1" x14ac:dyDescent="0.15">
      <c r="B829" t="s">
        <v>875</v>
      </c>
      <c r="C829" t="s">
        <v>27838</v>
      </c>
      <c r="D829" t="s">
        <v>835</v>
      </c>
      <c r="E829" t="s">
        <v>798</v>
      </c>
      <c r="F829" t="s">
        <v>966</v>
      </c>
      <c r="H829" s="16">
        <v>1</v>
      </c>
      <c r="I829" t="s">
        <v>799</v>
      </c>
      <c r="J829" t="s">
        <v>701</v>
      </c>
      <c r="K829" t="s">
        <v>2830</v>
      </c>
      <c r="L829" t="s">
        <v>27933</v>
      </c>
      <c r="M829" t="s">
        <v>740</v>
      </c>
      <c r="N829" t="s">
        <v>795</v>
      </c>
      <c r="O829" t="s">
        <v>796</v>
      </c>
      <c r="P829" t="s">
        <v>806</v>
      </c>
      <c r="Q829" t="s">
        <v>10430</v>
      </c>
      <c r="R829" t="s">
        <v>531</v>
      </c>
      <c r="S829" t="s">
        <v>636</v>
      </c>
      <c r="T829" s="16">
        <v>2</v>
      </c>
      <c r="U829" s="16">
        <v>2</v>
      </c>
      <c r="V829" s="16">
        <v>4</v>
      </c>
      <c r="W829" s="5">
        <v>69557.600000000006</v>
      </c>
      <c r="X829" s="5">
        <v>69557.600000000006</v>
      </c>
      <c r="Y829" s="5"/>
      <c r="Z829" s="7">
        <v>1</v>
      </c>
      <c r="AA829" t="s">
        <v>27839</v>
      </c>
      <c r="AB829" s="5">
        <v>69557.600000000006</v>
      </c>
      <c r="AC829" t="s">
        <v>800</v>
      </c>
      <c r="AD829" s="17">
        <v>42096</v>
      </c>
      <c r="AE829" s="17">
        <v>42296</v>
      </c>
      <c r="AF829" s="17">
        <v>42096</v>
      </c>
      <c r="AG829" s="17">
        <v>42338</v>
      </c>
      <c r="AH829" s="17">
        <v>42338</v>
      </c>
      <c r="AI829" s="17"/>
      <c r="AJ829" s="5"/>
      <c r="AK829" s="17">
        <v>42338</v>
      </c>
      <c r="AL829" t="s">
        <v>836</v>
      </c>
      <c r="AM829" t="s">
        <v>631</v>
      </c>
      <c r="AN829" s="17">
        <v>42338</v>
      </c>
      <c r="AP829" t="s">
        <v>966</v>
      </c>
      <c r="AQ829" t="s">
        <v>970</v>
      </c>
      <c r="AR829" t="s">
        <v>28743</v>
      </c>
    </row>
    <row r="830" spans="2:44" ht="11" outlineLevel="1" x14ac:dyDescent="0.15">
      <c r="B830" t="s">
        <v>7037</v>
      </c>
      <c r="C830" t="s">
        <v>27838</v>
      </c>
      <c r="D830" t="s">
        <v>854</v>
      </c>
      <c r="E830" t="s">
        <v>798</v>
      </c>
      <c r="F830" t="s">
        <v>966</v>
      </c>
      <c r="H830" s="16">
        <v>1</v>
      </c>
      <c r="I830" t="s">
        <v>799</v>
      </c>
      <c r="J830" t="s">
        <v>7038</v>
      </c>
      <c r="K830" t="s">
        <v>7039</v>
      </c>
      <c r="L830" t="s">
        <v>28085</v>
      </c>
      <c r="M830" t="s">
        <v>750</v>
      </c>
      <c r="N830" t="s">
        <v>7040</v>
      </c>
      <c r="O830" t="s">
        <v>825</v>
      </c>
      <c r="P830" t="s">
        <v>859</v>
      </c>
      <c r="Q830" t="s">
        <v>10430</v>
      </c>
      <c r="R830" t="s">
        <v>531</v>
      </c>
      <c r="S830" t="s">
        <v>636</v>
      </c>
      <c r="T830" s="16">
        <v>2</v>
      </c>
      <c r="U830" s="16">
        <v>2</v>
      </c>
      <c r="V830" s="16">
        <v>2</v>
      </c>
      <c r="W830" s="5">
        <v>69481.19</v>
      </c>
      <c r="X830" s="5">
        <v>69481.19</v>
      </c>
      <c r="Y830" s="5"/>
      <c r="Z830" s="7">
        <v>1</v>
      </c>
      <c r="AA830" t="s">
        <v>27839</v>
      </c>
      <c r="AB830" s="5">
        <v>69481.19</v>
      </c>
      <c r="AC830" t="s">
        <v>800</v>
      </c>
      <c r="AD830" s="17">
        <v>43675</v>
      </c>
      <c r="AE830" s="17">
        <v>43738</v>
      </c>
      <c r="AF830" s="17">
        <v>43675</v>
      </c>
      <c r="AG830" s="17">
        <v>43825</v>
      </c>
      <c r="AH830" s="17">
        <v>43825</v>
      </c>
      <c r="AI830" s="17"/>
      <c r="AJ830" s="5"/>
      <c r="AK830" s="17">
        <v>43825</v>
      </c>
      <c r="AL830" t="s">
        <v>855</v>
      </c>
      <c r="AM830" t="s">
        <v>666</v>
      </c>
      <c r="AN830" s="17">
        <v>43825</v>
      </c>
      <c r="AP830" t="s">
        <v>966</v>
      </c>
      <c r="AQ830" t="s">
        <v>970</v>
      </c>
      <c r="AR830" t="s">
        <v>28744</v>
      </c>
    </row>
    <row r="831" spans="2:44" ht="11" outlineLevel="1" x14ac:dyDescent="0.15">
      <c r="B831" t="s">
        <v>5782</v>
      </c>
      <c r="C831" t="s">
        <v>799</v>
      </c>
      <c r="D831" t="s">
        <v>799</v>
      </c>
      <c r="F831" t="s">
        <v>966</v>
      </c>
      <c r="H831" s="16">
        <v>1</v>
      </c>
      <c r="I831" t="s">
        <v>799</v>
      </c>
      <c r="J831" t="s">
        <v>690</v>
      </c>
      <c r="K831" t="s">
        <v>1800</v>
      </c>
      <c r="L831" t="s">
        <v>27866</v>
      </c>
      <c r="M831" t="s">
        <v>748</v>
      </c>
      <c r="N831" t="s">
        <v>795</v>
      </c>
      <c r="O831" t="s">
        <v>826</v>
      </c>
      <c r="P831" t="s">
        <v>806</v>
      </c>
      <c r="Q831" t="s">
        <v>10430</v>
      </c>
      <c r="R831" t="s">
        <v>531</v>
      </c>
      <c r="S831" t="s">
        <v>636</v>
      </c>
      <c r="T831" s="16">
        <v>1</v>
      </c>
      <c r="U831" s="16">
        <v>0</v>
      </c>
      <c r="V831" s="16">
        <v>1</v>
      </c>
      <c r="W831" s="5">
        <v>69351</v>
      </c>
      <c r="X831" s="5">
        <v>69351</v>
      </c>
      <c r="Y831" s="5"/>
      <c r="Z831" s="7">
        <v>1</v>
      </c>
      <c r="AA831" t="s">
        <v>27839</v>
      </c>
      <c r="AB831" s="5">
        <v>69351</v>
      </c>
      <c r="AC831" t="s">
        <v>800</v>
      </c>
      <c r="AD831" s="17">
        <v>43192</v>
      </c>
      <c r="AE831" s="17">
        <v>43192</v>
      </c>
      <c r="AF831" s="17">
        <v>43192</v>
      </c>
      <c r="AG831" s="17">
        <v>43262</v>
      </c>
      <c r="AH831" s="17">
        <v>43262</v>
      </c>
      <c r="AI831" s="17"/>
      <c r="AJ831" s="5"/>
      <c r="AK831" s="17">
        <v>43262</v>
      </c>
      <c r="AL831" t="s">
        <v>811</v>
      </c>
      <c r="AM831" t="s">
        <v>599</v>
      </c>
      <c r="AN831" s="17"/>
      <c r="AP831" t="s">
        <v>966</v>
      </c>
      <c r="AQ831" t="s">
        <v>970</v>
      </c>
      <c r="AR831" t="s">
        <v>28745</v>
      </c>
    </row>
    <row r="832" spans="2:44" ht="11" outlineLevel="1" x14ac:dyDescent="0.15">
      <c r="B832" t="s">
        <v>5788</v>
      </c>
      <c r="C832" t="s">
        <v>799</v>
      </c>
      <c r="D832" t="s">
        <v>799</v>
      </c>
      <c r="F832" t="s">
        <v>966</v>
      </c>
      <c r="H832" s="16">
        <v>1</v>
      </c>
      <c r="I832" t="s">
        <v>799</v>
      </c>
      <c r="J832" t="s">
        <v>4246</v>
      </c>
      <c r="K832" t="s">
        <v>4247</v>
      </c>
      <c r="L832" t="s">
        <v>28091</v>
      </c>
      <c r="M832" t="s">
        <v>740</v>
      </c>
      <c r="N832" t="s">
        <v>795</v>
      </c>
      <c r="O832" t="s">
        <v>825</v>
      </c>
      <c r="P832" t="s">
        <v>806</v>
      </c>
      <c r="Q832" t="s">
        <v>10430</v>
      </c>
      <c r="R832" t="s">
        <v>531</v>
      </c>
      <c r="S832" t="s">
        <v>636</v>
      </c>
      <c r="T832" s="16">
        <v>1</v>
      </c>
      <c r="U832" s="16">
        <v>0</v>
      </c>
      <c r="V832" s="16">
        <v>5</v>
      </c>
      <c r="W832" s="5">
        <v>68987.240000000005</v>
      </c>
      <c r="X832" s="5">
        <v>68987.240000000005</v>
      </c>
      <c r="Y832" s="5"/>
      <c r="Z832" s="7">
        <v>1</v>
      </c>
      <c r="AA832" t="s">
        <v>27839</v>
      </c>
      <c r="AB832" s="5">
        <v>68987.240000000005</v>
      </c>
      <c r="AC832" t="s">
        <v>800</v>
      </c>
      <c r="AD832" s="17">
        <v>44308</v>
      </c>
      <c r="AE832" s="17">
        <v>44792</v>
      </c>
      <c r="AF832" s="17">
        <v>44309</v>
      </c>
      <c r="AG832" s="17">
        <v>44348</v>
      </c>
      <c r="AH832" s="17">
        <v>44348</v>
      </c>
      <c r="AI832" s="17"/>
      <c r="AJ832" s="5"/>
      <c r="AK832" s="17">
        <v>44348</v>
      </c>
      <c r="AL832" t="s">
        <v>811</v>
      </c>
      <c r="AM832" t="s">
        <v>599</v>
      </c>
      <c r="AN832" s="17"/>
      <c r="AP832" t="s">
        <v>966</v>
      </c>
      <c r="AQ832" t="s">
        <v>970</v>
      </c>
      <c r="AR832" t="s">
        <v>28746</v>
      </c>
    </row>
    <row r="833" spans="2:44" ht="11" outlineLevel="1" x14ac:dyDescent="0.15">
      <c r="B833" t="s">
        <v>5791</v>
      </c>
      <c r="C833" t="s">
        <v>799</v>
      </c>
      <c r="D833" t="s">
        <v>799</v>
      </c>
      <c r="F833" t="s">
        <v>966</v>
      </c>
      <c r="H833" s="16">
        <v>1</v>
      </c>
      <c r="I833" t="s">
        <v>799</v>
      </c>
      <c r="J833" t="s">
        <v>5698</v>
      </c>
      <c r="K833" t="s">
        <v>5699</v>
      </c>
      <c r="L833" t="s">
        <v>27933</v>
      </c>
      <c r="M833" t="s">
        <v>2658</v>
      </c>
      <c r="N833" t="s">
        <v>803</v>
      </c>
      <c r="O833" t="s">
        <v>825</v>
      </c>
      <c r="P833" t="s">
        <v>820</v>
      </c>
      <c r="Q833" t="s">
        <v>10430</v>
      </c>
      <c r="R833" t="s">
        <v>531</v>
      </c>
      <c r="S833" t="s">
        <v>636</v>
      </c>
      <c r="T833" s="16">
        <v>1</v>
      </c>
      <c r="U833" s="16">
        <v>0</v>
      </c>
      <c r="V833" s="16">
        <v>1</v>
      </c>
      <c r="W833" s="5">
        <v>68979</v>
      </c>
      <c r="X833" s="5">
        <v>68979</v>
      </c>
      <c r="Y833" s="5"/>
      <c r="Z833" s="7">
        <v>1</v>
      </c>
      <c r="AA833" t="s">
        <v>27839</v>
      </c>
      <c r="AB833" s="5">
        <v>68979</v>
      </c>
      <c r="AC833" t="s">
        <v>800</v>
      </c>
      <c r="AD833" s="17">
        <v>45433</v>
      </c>
      <c r="AE833" s="17">
        <v>45433</v>
      </c>
      <c r="AF833" s="17">
        <v>45433</v>
      </c>
      <c r="AG833" s="17">
        <v>45471</v>
      </c>
      <c r="AH833" s="17">
        <v>45471</v>
      </c>
      <c r="AI833" s="17"/>
      <c r="AJ833" s="5"/>
      <c r="AK833" s="17">
        <v>45471</v>
      </c>
      <c r="AL833" t="s">
        <v>811</v>
      </c>
      <c r="AM833" t="s">
        <v>599</v>
      </c>
      <c r="AN833" s="17"/>
      <c r="AP833" t="s">
        <v>966</v>
      </c>
      <c r="AQ833" t="s">
        <v>970</v>
      </c>
      <c r="AR833" t="s">
        <v>28747</v>
      </c>
    </row>
    <row r="834" spans="2:44" ht="11" outlineLevel="1" x14ac:dyDescent="0.15">
      <c r="B834" t="s">
        <v>5794</v>
      </c>
      <c r="C834" t="s">
        <v>799</v>
      </c>
      <c r="D834" t="s">
        <v>799</v>
      </c>
      <c r="F834" t="s">
        <v>966</v>
      </c>
      <c r="H834" s="16">
        <v>1</v>
      </c>
      <c r="I834" t="s">
        <v>799</v>
      </c>
      <c r="J834" t="s">
        <v>5348</v>
      </c>
      <c r="K834" t="s">
        <v>5349</v>
      </c>
      <c r="L834" t="s">
        <v>27841</v>
      </c>
      <c r="M834" t="s">
        <v>750</v>
      </c>
      <c r="N834" t="s">
        <v>1690</v>
      </c>
      <c r="O834" t="s">
        <v>804</v>
      </c>
      <c r="P834" t="s">
        <v>859</v>
      </c>
      <c r="Q834" t="s">
        <v>10430</v>
      </c>
      <c r="R834" t="s">
        <v>531</v>
      </c>
      <c r="S834" t="s">
        <v>636</v>
      </c>
      <c r="T834" s="16">
        <v>1</v>
      </c>
      <c r="U834" s="16">
        <v>0</v>
      </c>
      <c r="V834" s="16">
        <v>1</v>
      </c>
      <c r="W834" s="5">
        <v>68780</v>
      </c>
      <c r="X834" s="5">
        <v>68780</v>
      </c>
      <c r="Y834" s="5"/>
      <c r="Z834" s="7">
        <v>1</v>
      </c>
      <c r="AA834" t="s">
        <v>27839</v>
      </c>
      <c r="AB834" s="5">
        <v>68780</v>
      </c>
      <c r="AC834" t="s">
        <v>800</v>
      </c>
      <c r="AD834" s="17">
        <v>42767</v>
      </c>
      <c r="AE834" s="17">
        <v>42767</v>
      </c>
      <c r="AF834" s="17">
        <v>42767</v>
      </c>
      <c r="AG834" s="17">
        <v>42857</v>
      </c>
      <c r="AH834" s="17">
        <v>42857</v>
      </c>
      <c r="AI834" s="17"/>
      <c r="AJ834" s="5"/>
      <c r="AK834" s="17">
        <v>42857</v>
      </c>
      <c r="AL834" t="s">
        <v>811</v>
      </c>
      <c r="AM834" t="s">
        <v>599</v>
      </c>
      <c r="AN834" s="17"/>
      <c r="AP834" t="s">
        <v>966</v>
      </c>
      <c r="AQ834" t="s">
        <v>970</v>
      </c>
      <c r="AR834" t="s">
        <v>28748</v>
      </c>
    </row>
    <row r="835" spans="2:44" ht="11" outlineLevel="1" x14ac:dyDescent="0.15">
      <c r="B835" t="s">
        <v>5797</v>
      </c>
      <c r="C835" t="s">
        <v>799</v>
      </c>
      <c r="D835" t="s">
        <v>799</v>
      </c>
      <c r="F835" t="s">
        <v>966</v>
      </c>
      <c r="H835" s="16">
        <v>1</v>
      </c>
      <c r="I835" t="s">
        <v>799</v>
      </c>
      <c r="J835" t="s">
        <v>3091</v>
      </c>
      <c r="K835" t="s">
        <v>3092</v>
      </c>
      <c r="L835" t="s">
        <v>28519</v>
      </c>
      <c r="M835" t="s">
        <v>748</v>
      </c>
      <c r="N835" t="s">
        <v>795</v>
      </c>
      <c r="O835" t="s">
        <v>825</v>
      </c>
      <c r="P835" t="s">
        <v>806</v>
      </c>
      <c r="Q835" t="s">
        <v>10430</v>
      </c>
      <c r="R835" t="s">
        <v>531</v>
      </c>
      <c r="S835" t="s">
        <v>636</v>
      </c>
      <c r="T835" s="16">
        <v>1</v>
      </c>
      <c r="U835" s="16">
        <v>0</v>
      </c>
      <c r="V835" s="16">
        <v>9</v>
      </c>
      <c r="W835" s="5">
        <v>68746.92</v>
      </c>
      <c r="X835" s="5">
        <v>68746.92</v>
      </c>
      <c r="Y835" s="5"/>
      <c r="Z835" s="7">
        <v>1</v>
      </c>
      <c r="AA835" t="s">
        <v>27839</v>
      </c>
      <c r="AB835" s="5">
        <v>68746.92</v>
      </c>
      <c r="AC835" t="s">
        <v>800</v>
      </c>
      <c r="AD835" s="17">
        <v>42880</v>
      </c>
      <c r="AE835" s="17">
        <v>43132</v>
      </c>
      <c r="AF835" s="17">
        <v>42880</v>
      </c>
      <c r="AG835" s="17">
        <v>43161</v>
      </c>
      <c r="AH835" s="17">
        <v>43161</v>
      </c>
      <c r="AI835" s="17"/>
      <c r="AJ835" s="5"/>
      <c r="AK835" s="17">
        <v>43161</v>
      </c>
      <c r="AL835" t="s">
        <v>811</v>
      </c>
      <c r="AM835" t="s">
        <v>599</v>
      </c>
      <c r="AN835" s="17"/>
      <c r="AP835" t="s">
        <v>966</v>
      </c>
      <c r="AQ835" t="s">
        <v>970</v>
      </c>
      <c r="AR835" t="s">
        <v>28749</v>
      </c>
    </row>
    <row r="836" spans="2:44" ht="11" outlineLevel="1" x14ac:dyDescent="0.15">
      <c r="B836" t="s">
        <v>5800</v>
      </c>
      <c r="C836" t="s">
        <v>799</v>
      </c>
      <c r="D836" t="s">
        <v>799</v>
      </c>
      <c r="F836" t="s">
        <v>966</v>
      </c>
      <c r="H836" s="16">
        <v>1</v>
      </c>
      <c r="I836" t="s">
        <v>799</v>
      </c>
      <c r="J836" t="s">
        <v>5801</v>
      </c>
      <c r="K836" t="s">
        <v>5802</v>
      </c>
      <c r="L836" t="s">
        <v>27952</v>
      </c>
      <c r="M836" t="s">
        <v>737</v>
      </c>
      <c r="N836" t="s">
        <v>803</v>
      </c>
      <c r="O836" t="s">
        <v>825</v>
      </c>
      <c r="P836" t="s">
        <v>802</v>
      </c>
      <c r="Q836" t="s">
        <v>10430</v>
      </c>
      <c r="R836" t="s">
        <v>531</v>
      </c>
      <c r="S836" t="s">
        <v>636</v>
      </c>
      <c r="T836" s="16">
        <v>1</v>
      </c>
      <c r="U836" s="16">
        <v>0</v>
      </c>
      <c r="V836" s="16">
        <v>1</v>
      </c>
      <c r="W836" s="5">
        <v>68700</v>
      </c>
      <c r="X836" s="5">
        <v>68700</v>
      </c>
      <c r="Y836" s="5"/>
      <c r="Z836" s="7">
        <v>1</v>
      </c>
      <c r="AA836" t="s">
        <v>27839</v>
      </c>
      <c r="AB836" s="5">
        <v>68700</v>
      </c>
      <c r="AC836" t="s">
        <v>800</v>
      </c>
      <c r="AD836" s="17">
        <v>44095</v>
      </c>
      <c r="AE836" s="17">
        <v>44095</v>
      </c>
      <c r="AF836" s="17">
        <v>44095</v>
      </c>
      <c r="AG836" s="17">
        <v>44196</v>
      </c>
      <c r="AH836" s="17">
        <v>44196</v>
      </c>
      <c r="AI836" s="17"/>
      <c r="AJ836" s="5"/>
      <c r="AK836" s="17">
        <v>44196</v>
      </c>
      <c r="AL836" t="s">
        <v>811</v>
      </c>
      <c r="AM836" t="s">
        <v>599</v>
      </c>
      <c r="AN836" s="17"/>
      <c r="AP836" t="s">
        <v>966</v>
      </c>
      <c r="AQ836" t="s">
        <v>970</v>
      </c>
      <c r="AR836" t="s">
        <v>28750</v>
      </c>
    </row>
    <row r="837" spans="2:44" ht="11" outlineLevel="1" x14ac:dyDescent="0.15">
      <c r="B837" t="s">
        <v>5805</v>
      </c>
      <c r="C837" t="s">
        <v>799</v>
      </c>
      <c r="D837" t="s">
        <v>799</v>
      </c>
      <c r="F837" t="s">
        <v>966</v>
      </c>
      <c r="H837" s="16">
        <v>1</v>
      </c>
      <c r="I837" t="s">
        <v>799</v>
      </c>
      <c r="J837" t="s">
        <v>5806</v>
      </c>
      <c r="K837" t="s">
        <v>5807</v>
      </c>
      <c r="L837" t="s">
        <v>27861</v>
      </c>
      <c r="M837" t="s">
        <v>750</v>
      </c>
      <c r="N837" t="s">
        <v>4485</v>
      </c>
      <c r="O837" t="s">
        <v>825</v>
      </c>
      <c r="P837" t="s">
        <v>859</v>
      </c>
      <c r="Q837" t="s">
        <v>10430</v>
      </c>
      <c r="R837" t="s">
        <v>531</v>
      </c>
      <c r="S837" t="s">
        <v>636</v>
      </c>
      <c r="T837" s="16">
        <v>1</v>
      </c>
      <c r="U837" s="16">
        <v>0</v>
      </c>
      <c r="V837" s="16">
        <v>3</v>
      </c>
      <c r="W837" s="5">
        <v>68529.73</v>
      </c>
      <c r="X837" s="5">
        <v>68529.73</v>
      </c>
      <c r="Y837" s="5"/>
      <c r="Z837" s="7">
        <v>1</v>
      </c>
      <c r="AA837" t="s">
        <v>27839</v>
      </c>
      <c r="AB837" s="5">
        <v>68529.73</v>
      </c>
      <c r="AC837" t="s">
        <v>800</v>
      </c>
      <c r="AD837" s="17">
        <v>42779</v>
      </c>
      <c r="AE837" s="17">
        <v>43552</v>
      </c>
      <c r="AF837" s="17">
        <v>42779</v>
      </c>
      <c r="AG837" s="17">
        <v>42811</v>
      </c>
      <c r="AH837" s="17">
        <v>42811</v>
      </c>
      <c r="AI837" s="17"/>
      <c r="AJ837" s="5"/>
      <c r="AK837" s="17">
        <v>42811</v>
      </c>
      <c r="AL837" t="s">
        <v>811</v>
      </c>
      <c r="AM837" t="s">
        <v>599</v>
      </c>
      <c r="AN837" s="17"/>
      <c r="AP837" t="s">
        <v>966</v>
      </c>
      <c r="AQ837" t="s">
        <v>970</v>
      </c>
      <c r="AR837" t="s">
        <v>28751</v>
      </c>
    </row>
    <row r="838" spans="2:44" ht="11" outlineLevel="1" x14ac:dyDescent="0.15">
      <c r="B838" t="s">
        <v>5811</v>
      </c>
      <c r="C838" t="s">
        <v>799</v>
      </c>
      <c r="D838" t="s">
        <v>799</v>
      </c>
      <c r="F838" t="s">
        <v>966</v>
      </c>
      <c r="H838" s="16">
        <v>1</v>
      </c>
      <c r="I838" t="s">
        <v>799</v>
      </c>
      <c r="J838" t="s">
        <v>5812</v>
      </c>
      <c r="K838" t="s">
        <v>5813</v>
      </c>
      <c r="L838" t="s">
        <v>27841</v>
      </c>
      <c r="M838" t="s">
        <v>740</v>
      </c>
      <c r="N838" t="s">
        <v>795</v>
      </c>
      <c r="O838" t="s">
        <v>825</v>
      </c>
      <c r="P838" t="s">
        <v>806</v>
      </c>
      <c r="Q838" t="s">
        <v>10430</v>
      </c>
      <c r="R838" t="s">
        <v>531</v>
      </c>
      <c r="S838" t="s">
        <v>636</v>
      </c>
      <c r="T838" s="16">
        <v>1</v>
      </c>
      <c r="U838" s="16">
        <v>0</v>
      </c>
      <c r="V838" s="16">
        <v>1</v>
      </c>
      <c r="W838" s="5">
        <v>68484.5</v>
      </c>
      <c r="X838" s="5">
        <v>68484.5</v>
      </c>
      <c r="Y838" s="5"/>
      <c r="Z838" s="7">
        <v>1</v>
      </c>
      <c r="AA838" t="s">
        <v>27839</v>
      </c>
      <c r="AB838" s="5">
        <v>68484.5</v>
      </c>
      <c r="AC838" t="s">
        <v>800</v>
      </c>
      <c r="AD838" s="17">
        <v>44118</v>
      </c>
      <c r="AE838" s="17">
        <v>44118</v>
      </c>
      <c r="AF838" s="17">
        <v>44118</v>
      </c>
      <c r="AG838" s="17">
        <v>44120</v>
      </c>
      <c r="AH838" s="17">
        <v>44120</v>
      </c>
      <c r="AI838" s="17"/>
      <c r="AJ838" s="5"/>
      <c r="AK838" s="17">
        <v>44120</v>
      </c>
      <c r="AL838" t="s">
        <v>811</v>
      </c>
      <c r="AM838" t="s">
        <v>599</v>
      </c>
      <c r="AN838" s="17"/>
      <c r="AP838" t="s">
        <v>966</v>
      </c>
      <c r="AQ838" t="s">
        <v>970</v>
      </c>
      <c r="AR838" t="s">
        <v>28752</v>
      </c>
    </row>
    <row r="839" spans="2:44" ht="11" outlineLevel="1" x14ac:dyDescent="0.15">
      <c r="B839" t="s">
        <v>5816</v>
      </c>
      <c r="C839" t="s">
        <v>799</v>
      </c>
      <c r="D839" t="s">
        <v>799</v>
      </c>
      <c r="F839" t="s">
        <v>966</v>
      </c>
      <c r="H839" s="16">
        <v>1</v>
      </c>
      <c r="I839" t="s">
        <v>799</v>
      </c>
      <c r="J839" t="s">
        <v>5817</v>
      </c>
      <c r="K839" t="s">
        <v>5818</v>
      </c>
      <c r="L839" t="s">
        <v>27866</v>
      </c>
      <c r="M839" t="s">
        <v>750</v>
      </c>
      <c r="N839" t="s">
        <v>865</v>
      </c>
      <c r="O839" t="s">
        <v>825</v>
      </c>
      <c r="P839" t="s">
        <v>859</v>
      </c>
      <c r="Q839" t="s">
        <v>10430</v>
      </c>
      <c r="R839" t="s">
        <v>531</v>
      </c>
      <c r="S839" t="s">
        <v>636</v>
      </c>
      <c r="T839" s="16">
        <v>1</v>
      </c>
      <c r="U839" s="16">
        <v>0</v>
      </c>
      <c r="V839" s="16">
        <v>1</v>
      </c>
      <c r="W839" s="5">
        <v>68278.080000000002</v>
      </c>
      <c r="X839" s="5">
        <v>68278.080000000002</v>
      </c>
      <c r="Y839" s="5"/>
      <c r="Z839" s="7">
        <v>1</v>
      </c>
      <c r="AA839" t="s">
        <v>27839</v>
      </c>
      <c r="AB839" s="5">
        <v>68278.080000000002</v>
      </c>
      <c r="AC839" t="s">
        <v>800</v>
      </c>
      <c r="AD839" s="17">
        <v>42272</v>
      </c>
      <c r="AE839" s="17">
        <v>42272</v>
      </c>
      <c r="AF839" s="17">
        <v>42272</v>
      </c>
      <c r="AG839" s="17">
        <v>42303</v>
      </c>
      <c r="AH839" s="17">
        <v>42303</v>
      </c>
      <c r="AI839" s="17"/>
      <c r="AJ839" s="5"/>
      <c r="AK839" s="17">
        <v>42303</v>
      </c>
      <c r="AL839" t="s">
        <v>811</v>
      </c>
      <c r="AM839" t="s">
        <v>599</v>
      </c>
      <c r="AN839" s="17"/>
      <c r="AP839" t="s">
        <v>966</v>
      </c>
      <c r="AQ839" t="s">
        <v>970</v>
      </c>
      <c r="AR839" t="s">
        <v>28753</v>
      </c>
    </row>
    <row r="840" spans="2:44" ht="11" outlineLevel="1" x14ac:dyDescent="0.15">
      <c r="B840" t="s">
        <v>5821</v>
      </c>
      <c r="C840" t="s">
        <v>799</v>
      </c>
      <c r="D840" t="s">
        <v>799</v>
      </c>
      <c r="F840" t="s">
        <v>966</v>
      </c>
      <c r="H840" s="16">
        <v>1</v>
      </c>
      <c r="I840" t="s">
        <v>799</v>
      </c>
      <c r="J840" t="s">
        <v>5822</v>
      </c>
      <c r="K840" t="s">
        <v>5823</v>
      </c>
      <c r="L840" t="s">
        <v>28346</v>
      </c>
      <c r="M840" t="s">
        <v>757</v>
      </c>
      <c r="N840" t="s">
        <v>803</v>
      </c>
      <c r="O840" t="s">
        <v>825</v>
      </c>
      <c r="P840" t="s">
        <v>820</v>
      </c>
      <c r="Q840" t="s">
        <v>10430</v>
      </c>
      <c r="R840" t="s">
        <v>645</v>
      </c>
      <c r="S840" t="s">
        <v>636</v>
      </c>
      <c r="T840" s="16">
        <v>1</v>
      </c>
      <c r="U840" s="16">
        <v>0</v>
      </c>
      <c r="V840" s="16">
        <v>1</v>
      </c>
      <c r="W840" s="5">
        <v>68265.31</v>
      </c>
      <c r="X840" s="5">
        <v>68265.31</v>
      </c>
      <c r="Y840" s="5"/>
      <c r="Z840" s="7">
        <v>1</v>
      </c>
      <c r="AA840" t="s">
        <v>27839</v>
      </c>
      <c r="AB840" s="5">
        <v>68265.31</v>
      </c>
      <c r="AC840" t="s">
        <v>800</v>
      </c>
      <c r="AD840" s="17">
        <v>45174</v>
      </c>
      <c r="AE840" s="17">
        <v>45174</v>
      </c>
      <c r="AF840" s="17">
        <v>45174</v>
      </c>
      <c r="AG840" s="17">
        <v>45355</v>
      </c>
      <c r="AH840" s="17">
        <v>45355</v>
      </c>
      <c r="AI840" s="17"/>
      <c r="AJ840" s="5"/>
      <c r="AK840" s="17">
        <v>45355</v>
      </c>
      <c r="AL840" t="s">
        <v>811</v>
      </c>
      <c r="AM840" t="s">
        <v>599</v>
      </c>
      <c r="AN840" s="17"/>
      <c r="AP840" t="s">
        <v>966</v>
      </c>
      <c r="AQ840" t="s">
        <v>970</v>
      </c>
      <c r="AR840" t="s">
        <v>28754</v>
      </c>
    </row>
    <row r="841" spans="2:44" ht="11" outlineLevel="1" x14ac:dyDescent="0.15">
      <c r="B841" t="s">
        <v>5826</v>
      </c>
      <c r="C841" t="s">
        <v>799</v>
      </c>
      <c r="D841" t="s">
        <v>799</v>
      </c>
      <c r="F841" t="s">
        <v>966</v>
      </c>
      <c r="H841" s="16">
        <v>1</v>
      </c>
      <c r="I841" t="s">
        <v>799</v>
      </c>
      <c r="J841" t="s">
        <v>682</v>
      </c>
      <c r="K841" t="s">
        <v>1729</v>
      </c>
      <c r="L841" t="s">
        <v>27914</v>
      </c>
      <c r="M841" t="s">
        <v>740</v>
      </c>
      <c r="N841" t="s">
        <v>795</v>
      </c>
      <c r="O841" t="s">
        <v>804</v>
      </c>
      <c r="P841" t="s">
        <v>806</v>
      </c>
      <c r="Q841" t="s">
        <v>10430</v>
      </c>
      <c r="R841" t="s">
        <v>531</v>
      </c>
      <c r="S841" t="s">
        <v>636</v>
      </c>
      <c r="T841" s="16">
        <v>1</v>
      </c>
      <c r="U841" s="16">
        <v>0</v>
      </c>
      <c r="V841" s="16">
        <v>3</v>
      </c>
      <c r="W841" s="5">
        <v>68050</v>
      </c>
      <c r="X841" s="5">
        <v>68050</v>
      </c>
      <c r="Y841" s="5"/>
      <c r="Z841" s="7">
        <v>1</v>
      </c>
      <c r="AA841" t="s">
        <v>27839</v>
      </c>
      <c r="AB841" s="5">
        <v>68050</v>
      </c>
      <c r="AC841" t="s">
        <v>800</v>
      </c>
      <c r="AD841" s="17">
        <v>45124</v>
      </c>
      <c r="AE841" s="17">
        <v>45175</v>
      </c>
      <c r="AF841" s="17">
        <v>45124</v>
      </c>
      <c r="AG841" s="17">
        <v>45214</v>
      </c>
      <c r="AH841" s="17">
        <v>45214</v>
      </c>
      <c r="AI841" s="17"/>
      <c r="AJ841" s="5"/>
      <c r="AK841" s="17">
        <v>45214</v>
      </c>
      <c r="AL841" t="s">
        <v>811</v>
      </c>
      <c r="AM841" t="s">
        <v>599</v>
      </c>
      <c r="AN841" s="17"/>
      <c r="AP841" t="s">
        <v>966</v>
      </c>
      <c r="AQ841" t="s">
        <v>970</v>
      </c>
      <c r="AR841" t="s">
        <v>28755</v>
      </c>
    </row>
    <row r="842" spans="2:44" ht="11" outlineLevel="1" x14ac:dyDescent="0.15">
      <c r="B842" t="s">
        <v>5837</v>
      </c>
      <c r="C842" t="s">
        <v>799</v>
      </c>
      <c r="D842" t="s">
        <v>799</v>
      </c>
      <c r="F842" t="s">
        <v>966</v>
      </c>
      <c r="H842" s="16">
        <v>1</v>
      </c>
      <c r="I842" t="s">
        <v>799</v>
      </c>
      <c r="J842" t="s">
        <v>682</v>
      </c>
      <c r="K842" t="s">
        <v>1729</v>
      </c>
      <c r="L842" t="s">
        <v>28015</v>
      </c>
      <c r="M842" t="s">
        <v>740</v>
      </c>
      <c r="N842" t="s">
        <v>795</v>
      </c>
      <c r="O842" t="s">
        <v>825</v>
      </c>
      <c r="P842" t="s">
        <v>806</v>
      </c>
      <c r="Q842" t="s">
        <v>10430</v>
      </c>
      <c r="R842" t="s">
        <v>531</v>
      </c>
      <c r="S842" t="s">
        <v>636</v>
      </c>
      <c r="T842" s="16">
        <v>1</v>
      </c>
      <c r="U842" s="16">
        <v>0</v>
      </c>
      <c r="V842" s="16">
        <v>2</v>
      </c>
      <c r="W842" s="5">
        <v>68000</v>
      </c>
      <c r="X842" s="5">
        <v>68000</v>
      </c>
      <c r="Y842" s="5"/>
      <c r="Z842" s="7">
        <v>1</v>
      </c>
      <c r="AA842" t="s">
        <v>27839</v>
      </c>
      <c r="AB842" s="5">
        <v>68000</v>
      </c>
      <c r="AC842" t="s">
        <v>800</v>
      </c>
      <c r="AD842" s="17">
        <v>44981</v>
      </c>
      <c r="AE842" s="17">
        <v>45043</v>
      </c>
      <c r="AF842" s="17">
        <v>44981</v>
      </c>
      <c r="AG842" s="17">
        <v>45058</v>
      </c>
      <c r="AH842" s="17">
        <v>45058</v>
      </c>
      <c r="AI842" s="17"/>
      <c r="AJ842" s="5"/>
      <c r="AK842" s="17">
        <v>45058</v>
      </c>
      <c r="AL842" t="s">
        <v>811</v>
      </c>
      <c r="AM842" t="s">
        <v>599</v>
      </c>
      <c r="AN842" s="17"/>
      <c r="AP842" t="s">
        <v>966</v>
      </c>
      <c r="AQ842" t="s">
        <v>970</v>
      </c>
      <c r="AR842" t="s">
        <v>28756</v>
      </c>
    </row>
    <row r="843" spans="2:44" ht="11" outlineLevel="1" x14ac:dyDescent="0.15">
      <c r="B843" t="s">
        <v>5840</v>
      </c>
      <c r="C843" t="s">
        <v>799</v>
      </c>
      <c r="D843" t="s">
        <v>799</v>
      </c>
      <c r="F843" t="s">
        <v>966</v>
      </c>
      <c r="H843" s="16">
        <v>1</v>
      </c>
      <c r="I843" t="s">
        <v>799</v>
      </c>
      <c r="J843" t="s">
        <v>5841</v>
      </c>
      <c r="K843" t="s">
        <v>5842</v>
      </c>
      <c r="L843" t="s">
        <v>27976</v>
      </c>
      <c r="M843" t="s">
        <v>740</v>
      </c>
      <c r="N843" t="s">
        <v>795</v>
      </c>
      <c r="O843" t="s">
        <v>825</v>
      </c>
      <c r="P843" t="s">
        <v>806</v>
      </c>
      <c r="Q843" t="s">
        <v>10430</v>
      </c>
      <c r="R843" t="s">
        <v>531</v>
      </c>
      <c r="S843" t="s">
        <v>636</v>
      </c>
      <c r="T843" s="16">
        <v>1</v>
      </c>
      <c r="U843" s="16">
        <v>0</v>
      </c>
      <c r="V843" s="16">
        <v>3</v>
      </c>
      <c r="W843" s="5">
        <v>67961</v>
      </c>
      <c r="X843" s="5">
        <v>67961</v>
      </c>
      <c r="Y843" s="5"/>
      <c r="Z843" s="7">
        <v>1</v>
      </c>
      <c r="AA843" t="s">
        <v>27839</v>
      </c>
      <c r="AB843" s="5">
        <v>67961</v>
      </c>
      <c r="AC843" t="s">
        <v>800</v>
      </c>
      <c r="AD843" s="17">
        <v>42978</v>
      </c>
      <c r="AE843" s="17">
        <v>43045</v>
      </c>
      <c r="AF843" s="17">
        <v>42978</v>
      </c>
      <c r="AG843" s="17">
        <v>43069</v>
      </c>
      <c r="AH843" s="17">
        <v>43069</v>
      </c>
      <c r="AI843" s="17"/>
      <c r="AJ843" s="5"/>
      <c r="AK843" s="17">
        <v>43069</v>
      </c>
      <c r="AL843" t="s">
        <v>811</v>
      </c>
      <c r="AM843" t="s">
        <v>599</v>
      </c>
      <c r="AN843" s="17"/>
      <c r="AP843" t="s">
        <v>966</v>
      </c>
      <c r="AQ843" t="s">
        <v>970</v>
      </c>
      <c r="AR843" t="s">
        <v>28757</v>
      </c>
    </row>
    <row r="844" spans="2:44" ht="11" outlineLevel="1" x14ac:dyDescent="0.15">
      <c r="B844" t="s">
        <v>5846</v>
      </c>
      <c r="C844" t="s">
        <v>27838</v>
      </c>
      <c r="D844" t="s">
        <v>854</v>
      </c>
      <c r="E844" t="s">
        <v>807</v>
      </c>
      <c r="F844" t="s">
        <v>10430</v>
      </c>
      <c r="G844" t="s">
        <v>28525</v>
      </c>
      <c r="H844" s="16">
        <v>3</v>
      </c>
      <c r="I844" t="s">
        <v>815</v>
      </c>
      <c r="J844" t="s">
        <v>3148</v>
      </c>
      <c r="K844" t="s">
        <v>3149</v>
      </c>
      <c r="L844" t="s">
        <v>27933</v>
      </c>
      <c r="M844" t="s">
        <v>740</v>
      </c>
      <c r="N844" t="s">
        <v>795</v>
      </c>
      <c r="O844" t="s">
        <v>825</v>
      </c>
      <c r="P844" t="s">
        <v>806</v>
      </c>
      <c r="Q844" t="s">
        <v>10430</v>
      </c>
      <c r="R844" t="s">
        <v>531</v>
      </c>
      <c r="S844" t="s">
        <v>636</v>
      </c>
      <c r="T844" s="16">
        <v>2</v>
      </c>
      <c r="U844" s="16">
        <v>1</v>
      </c>
      <c r="V844" s="16">
        <v>5</v>
      </c>
      <c r="W844" s="5">
        <v>67789.41</v>
      </c>
      <c r="X844" s="5">
        <v>67789.41</v>
      </c>
      <c r="Y844" s="5"/>
      <c r="Z844" s="7">
        <v>1</v>
      </c>
      <c r="AA844" t="s">
        <v>27839</v>
      </c>
      <c r="AB844" s="5">
        <v>67789.41</v>
      </c>
      <c r="AC844" t="s">
        <v>800</v>
      </c>
      <c r="AD844" s="17">
        <v>44697</v>
      </c>
      <c r="AE844" s="17">
        <v>45791</v>
      </c>
      <c r="AF844" s="17">
        <v>44698</v>
      </c>
      <c r="AG844" s="17">
        <v>46523</v>
      </c>
      <c r="AH844" s="17">
        <v>45199</v>
      </c>
      <c r="AI844" s="17"/>
      <c r="AJ844" s="5"/>
      <c r="AK844" s="17">
        <v>46523</v>
      </c>
      <c r="AL844" t="s">
        <v>855</v>
      </c>
      <c r="AM844" t="s">
        <v>666</v>
      </c>
      <c r="AN844" s="17">
        <v>45199</v>
      </c>
      <c r="AP844" t="s">
        <v>966</v>
      </c>
      <c r="AQ844" t="s">
        <v>970</v>
      </c>
      <c r="AR844" t="s">
        <v>28758</v>
      </c>
    </row>
    <row r="845" spans="2:44" ht="11" outlineLevel="1" x14ac:dyDescent="0.15">
      <c r="B845" t="s">
        <v>5849</v>
      </c>
      <c r="C845" t="s">
        <v>799</v>
      </c>
      <c r="D845" t="s">
        <v>799</v>
      </c>
      <c r="F845" t="s">
        <v>966</v>
      </c>
      <c r="H845" s="16">
        <v>1</v>
      </c>
      <c r="I845" t="s">
        <v>799</v>
      </c>
      <c r="J845" t="s">
        <v>620</v>
      </c>
      <c r="K845" t="s">
        <v>2023</v>
      </c>
      <c r="L845" t="s">
        <v>27841</v>
      </c>
      <c r="M845" t="s">
        <v>740</v>
      </c>
      <c r="N845" t="s">
        <v>795</v>
      </c>
      <c r="O845" t="s">
        <v>818</v>
      </c>
      <c r="P845" t="s">
        <v>806</v>
      </c>
      <c r="Q845" t="s">
        <v>10430</v>
      </c>
      <c r="R845" t="s">
        <v>531</v>
      </c>
      <c r="S845" t="s">
        <v>636</v>
      </c>
      <c r="T845" s="16">
        <v>1</v>
      </c>
      <c r="U845" s="16">
        <v>0</v>
      </c>
      <c r="V845" s="16">
        <v>3</v>
      </c>
      <c r="W845" s="5">
        <v>67672.59</v>
      </c>
      <c r="X845" s="5">
        <v>67672.59</v>
      </c>
      <c r="Y845" s="5"/>
      <c r="Z845" s="7">
        <v>1</v>
      </c>
      <c r="AA845" t="s">
        <v>27839</v>
      </c>
      <c r="AB845" s="5">
        <v>67672.59</v>
      </c>
      <c r="AC845" t="s">
        <v>800</v>
      </c>
      <c r="AD845" s="17">
        <v>45086</v>
      </c>
      <c r="AE845" s="17">
        <v>45916</v>
      </c>
      <c r="AF845" s="17">
        <v>45086</v>
      </c>
      <c r="AG845" s="17">
        <v>45104</v>
      </c>
      <c r="AH845" s="17">
        <v>45104</v>
      </c>
      <c r="AI845" s="17"/>
      <c r="AJ845" s="5"/>
      <c r="AK845" s="17">
        <v>45104</v>
      </c>
      <c r="AL845" t="s">
        <v>811</v>
      </c>
      <c r="AM845" t="s">
        <v>599</v>
      </c>
      <c r="AN845" s="17"/>
      <c r="AP845" t="s">
        <v>966</v>
      </c>
      <c r="AQ845" t="s">
        <v>970</v>
      </c>
      <c r="AR845" t="s">
        <v>28759</v>
      </c>
    </row>
    <row r="846" spans="2:44" ht="11" outlineLevel="1" x14ac:dyDescent="0.15">
      <c r="B846" t="s">
        <v>844</v>
      </c>
      <c r="C846" t="s">
        <v>799</v>
      </c>
      <c r="D846" t="s">
        <v>799</v>
      </c>
      <c r="F846" t="s">
        <v>966</v>
      </c>
      <c r="H846" s="16">
        <v>1</v>
      </c>
      <c r="I846" t="s">
        <v>799</v>
      </c>
      <c r="J846" t="s">
        <v>646</v>
      </c>
      <c r="K846" t="s">
        <v>1158</v>
      </c>
      <c r="L846" t="s">
        <v>28143</v>
      </c>
      <c r="M846" t="s">
        <v>748</v>
      </c>
      <c r="N846" t="s">
        <v>795</v>
      </c>
      <c r="O846" t="s">
        <v>825</v>
      </c>
      <c r="P846" t="s">
        <v>806</v>
      </c>
      <c r="Q846" t="s">
        <v>10430</v>
      </c>
      <c r="R846" t="s">
        <v>531</v>
      </c>
      <c r="S846" t="s">
        <v>636</v>
      </c>
      <c r="T846" s="16">
        <v>1</v>
      </c>
      <c r="U846" s="16">
        <v>0</v>
      </c>
      <c r="V846" s="16">
        <v>1</v>
      </c>
      <c r="W846" s="5">
        <v>67405.62</v>
      </c>
      <c r="X846" s="5">
        <v>67405.62</v>
      </c>
      <c r="Y846" s="5"/>
      <c r="Z846" s="7">
        <v>1</v>
      </c>
      <c r="AA846" t="s">
        <v>27839</v>
      </c>
      <c r="AB846" s="5">
        <v>67405.62</v>
      </c>
      <c r="AC846" t="s">
        <v>800</v>
      </c>
      <c r="AD846" s="17">
        <v>44280</v>
      </c>
      <c r="AE846" s="17">
        <v>44280</v>
      </c>
      <c r="AF846" s="17">
        <v>44280</v>
      </c>
      <c r="AG846" s="17">
        <v>44298</v>
      </c>
      <c r="AH846" s="17">
        <v>44298</v>
      </c>
      <c r="AI846" s="17"/>
      <c r="AJ846" s="5"/>
      <c r="AK846" s="17">
        <v>44298</v>
      </c>
      <c r="AL846" t="s">
        <v>811</v>
      </c>
      <c r="AM846" t="s">
        <v>599</v>
      </c>
      <c r="AN846" s="17"/>
      <c r="AP846" t="s">
        <v>966</v>
      </c>
      <c r="AQ846" t="s">
        <v>970</v>
      </c>
      <c r="AR846" t="s">
        <v>28760</v>
      </c>
    </row>
    <row r="847" spans="2:44" ht="11" outlineLevel="1" x14ac:dyDescent="0.15">
      <c r="B847" t="s">
        <v>5856</v>
      </c>
      <c r="C847" t="s">
        <v>799</v>
      </c>
      <c r="D847" t="s">
        <v>799</v>
      </c>
      <c r="F847" t="s">
        <v>966</v>
      </c>
      <c r="H847" s="16">
        <v>1</v>
      </c>
      <c r="I847" t="s">
        <v>799</v>
      </c>
      <c r="J847" t="s">
        <v>5857</v>
      </c>
      <c r="K847" t="s">
        <v>5858</v>
      </c>
      <c r="L847" t="s">
        <v>28015</v>
      </c>
      <c r="M847" t="s">
        <v>737</v>
      </c>
      <c r="N847" t="s">
        <v>795</v>
      </c>
      <c r="O847" t="s">
        <v>825</v>
      </c>
      <c r="P847" t="s">
        <v>802</v>
      </c>
      <c r="Q847" t="s">
        <v>10430</v>
      </c>
      <c r="R847" t="s">
        <v>531</v>
      </c>
      <c r="S847" t="s">
        <v>636</v>
      </c>
      <c r="T847" s="16">
        <v>1</v>
      </c>
      <c r="U847" s="16">
        <v>0</v>
      </c>
      <c r="V847" s="16">
        <v>1</v>
      </c>
      <c r="W847" s="5">
        <v>67087</v>
      </c>
      <c r="X847" s="5">
        <v>67087</v>
      </c>
      <c r="Y847" s="5"/>
      <c r="Z847" s="7">
        <v>1</v>
      </c>
      <c r="AA847" t="s">
        <v>27839</v>
      </c>
      <c r="AB847" s="5">
        <v>67087</v>
      </c>
      <c r="AC847" t="s">
        <v>800</v>
      </c>
      <c r="AD847" s="17">
        <v>42250</v>
      </c>
      <c r="AE847" s="17">
        <v>42250</v>
      </c>
      <c r="AF847" s="17">
        <v>42250</v>
      </c>
      <c r="AG847" s="17">
        <v>42369</v>
      </c>
      <c r="AH847" s="17">
        <v>42369</v>
      </c>
      <c r="AI847" s="17"/>
      <c r="AJ847" s="5"/>
      <c r="AK847" s="17">
        <v>42369</v>
      </c>
      <c r="AL847" t="s">
        <v>811</v>
      </c>
      <c r="AM847" t="s">
        <v>599</v>
      </c>
      <c r="AN847" s="17"/>
      <c r="AP847" t="s">
        <v>966</v>
      </c>
      <c r="AQ847" t="s">
        <v>970</v>
      </c>
      <c r="AR847" t="s">
        <v>28761</v>
      </c>
    </row>
    <row r="848" spans="2:44" ht="11" outlineLevel="1" x14ac:dyDescent="0.15">
      <c r="B848" t="s">
        <v>5861</v>
      </c>
      <c r="C848" t="s">
        <v>799</v>
      </c>
      <c r="D848" t="s">
        <v>799</v>
      </c>
      <c r="F848" t="s">
        <v>966</v>
      </c>
      <c r="H848" s="16">
        <v>1</v>
      </c>
      <c r="I848" t="s">
        <v>799</v>
      </c>
      <c r="J848" t="s">
        <v>4835</v>
      </c>
      <c r="K848" t="s">
        <v>4836</v>
      </c>
      <c r="L848" t="s">
        <v>28202</v>
      </c>
      <c r="M848" t="s">
        <v>757</v>
      </c>
      <c r="N848" t="s">
        <v>803</v>
      </c>
      <c r="O848" t="s">
        <v>825</v>
      </c>
      <c r="P848" t="s">
        <v>820</v>
      </c>
      <c r="Q848" t="s">
        <v>10430</v>
      </c>
      <c r="R848" t="s">
        <v>531</v>
      </c>
      <c r="S848" t="s">
        <v>636</v>
      </c>
      <c r="T848" s="16">
        <v>1</v>
      </c>
      <c r="U848" s="16">
        <v>0</v>
      </c>
      <c r="V848" s="16">
        <v>1</v>
      </c>
      <c r="W848" s="5">
        <v>67000</v>
      </c>
      <c r="X848" s="5">
        <v>67000</v>
      </c>
      <c r="Y848" s="5"/>
      <c r="Z848" s="7">
        <v>1</v>
      </c>
      <c r="AA848" t="s">
        <v>27839</v>
      </c>
      <c r="AB848" s="5">
        <v>67000</v>
      </c>
      <c r="AC848" t="s">
        <v>800</v>
      </c>
      <c r="AD848" s="17">
        <v>45183</v>
      </c>
      <c r="AE848" s="17">
        <v>45183</v>
      </c>
      <c r="AF848" s="17">
        <v>45183</v>
      </c>
      <c r="AG848" s="17">
        <v>45260</v>
      </c>
      <c r="AH848" s="17">
        <v>45260</v>
      </c>
      <c r="AI848" s="17"/>
      <c r="AJ848" s="5"/>
      <c r="AK848" s="17">
        <v>45260</v>
      </c>
      <c r="AL848" t="s">
        <v>811</v>
      </c>
      <c r="AM848" t="s">
        <v>599</v>
      </c>
      <c r="AN848" s="17"/>
      <c r="AP848" t="s">
        <v>966</v>
      </c>
      <c r="AQ848" t="s">
        <v>970</v>
      </c>
      <c r="AR848" t="s">
        <v>28762</v>
      </c>
    </row>
    <row r="849" spans="2:44" ht="11" outlineLevel="1" x14ac:dyDescent="0.15">
      <c r="B849" t="s">
        <v>5864</v>
      </c>
      <c r="C849" t="s">
        <v>799</v>
      </c>
      <c r="D849" t="s">
        <v>799</v>
      </c>
      <c r="F849" t="s">
        <v>966</v>
      </c>
      <c r="H849" s="16">
        <v>1</v>
      </c>
      <c r="I849" t="s">
        <v>799</v>
      </c>
      <c r="J849" t="s">
        <v>5865</v>
      </c>
      <c r="K849" t="s">
        <v>5866</v>
      </c>
      <c r="L849" t="s">
        <v>27974</v>
      </c>
      <c r="M849" t="s">
        <v>750</v>
      </c>
      <c r="N849" t="s">
        <v>829</v>
      </c>
      <c r="O849" t="s">
        <v>825</v>
      </c>
      <c r="P849" t="s">
        <v>859</v>
      </c>
      <c r="Q849" t="s">
        <v>10430</v>
      </c>
      <c r="R849" t="s">
        <v>531</v>
      </c>
      <c r="S849" t="s">
        <v>636</v>
      </c>
      <c r="T849" s="16">
        <v>1</v>
      </c>
      <c r="U849" s="16">
        <v>0</v>
      </c>
      <c r="V849" s="16">
        <v>17</v>
      </c>
      <c r="W849" s="5">
        <v>66725.600000000006</v>
      </c>
      <c r="X849" s="5">
        <v>66725.600000000006</v>
      </c>
      <c r="Y849" s="5"/>
      <c r="Z849" s="7">
        <v>1</v>
      </c>
      <c r="AA849" t="s">
        <v>27839</v>
      </c>
      <c r="AB849" s="5">
        <v>66725.600000000006</v>
      </c>
      <c r="AC849" t="s">
        <v>800</v>
      </c>
      <c r="AD849" s="17">
        <v>42422</v>
      </c>
      <c r="AE849" s="17">
        <v>44342</v>
      </c>
      <c r="AF849" s="17">
        <v>42430</v>
      </c>
      <c r="AG849" s="17">
        <v>44255</v>
      </c>
      <c r="AH849" s="17">
        <v>44255</v>
      </c>
      <c r="AI849" s="17"/>
      <c r="AJ849" s="5"/>
      <c r="AK849" s="17">
        <v>44255</v>
      </c>
      <c r="AL849" t="s">
        <v>811</v>
      </c>
      <c r="AM849" t="s">
        <v>599</v>
      </c>
      <c r="AN849" s="17"/>
      <c r="AP849" t="s">
        <v>966</v>
      </c>
      <c r="AQ849" t="s">
        <v>970</v>
      </c>
      <c r="AR849" t="s">
        <v>28763</v>
      </c>
    </row>
    <row r="850" spans="2:44" ht="11" outlineLevel="1" x14ac:dyDescent="0.15">
      <c r="B850" t="s">
        <v>5869</v>
      </c>
      <c r="C850" t="s">
        <v>799</v>
      </c>
      <c r="D850" t="s">
        <v>799</v>
      </c>
      <c r="F850" t="s">
        <v>966</v>
      </c>
      <c r="H850" s="16">
        <v>1</v>
      </c>
      <c r="I850" t="s">
        <v>799</v>
      </c>
      <c r="J850" t="s">
        <v>4012</v>
      </c>
      <c r="K850" t="s">
        <v>4013</v>
      </c>
      <c r="L850" t="s">
        <v>27861</v>
      </c>
      <c r="M850" t="s">
        <v>748</v>
      </c>
      <c r="N850" t="s">
        <v>795</v>
      </c>
      <c r="O850" t="s">
        <v>825</v>
      </c>
      <c r="P850" t="s">
        <v>806</v>
      </c>
      <c r="Q850" t="s">
        <v>10430</v>
      </c>
      <c r="R850" t="s">
        <v>531</v>
      </c>
      <c r="S850" t="s">
        <v>636</v>
      </c>
      <c r="T850" s="16">
        <v>1</v>
      </c>
      <c r="U850" s="16">
        <v>0</v>
      </c>
      <c r="V850" s="16">
        <v>1</v>
      </c>
      <c r="W850" s="5">
        <v>66617</v>
      </c>
      <c r="X850" s="5">
        <v>66617</v>
      </c>
      <c r="Y850" s="5"/>
      <c r="Z850" s="7">
        <v>1</v>
      </c>
      <c r="AA850" t="s">
        <v>27839</v>
      </c>
      <c r="AB850" s="5">
        <v>66617</v>
      </c>
      <c r="AC850" t="s">
        <v>800</v>
      </c>
      <c r="AD850" s="17">
        <v>42480</v>
      </c>
      <c r="AE850" s="17">
        <v>42480</v>
      </c>
      <c r="AF850" s="17">
        <v>42480</v>
      </c>
      <c r="AG850" s="17">
        <v>42510</v>
      </c>
      <c r="AH850" s="17">
        <v>42510</v>
      </c>
      <c r="AI850" s="17"/>
      <c r="AJ850" s="5"/>
      <c r="AK850" s="17">
        <v>42510</v>
      </c>
      <c r="AL850" t="s">
        <v>811</v>
      </c>
      <c r="AM850" t="s">
        <v>599</v>
      </c>
      <c r="AN850" s="17"/>
      <c r="AP850" t="s">
        <v>966</v>
      </c>
      <c r="AQ850" t="s">
        <v>970</v>
      </c>
      <c r="AR850" t="s">
        <v>28764</v>
      </c>
    </row>
    <row r="851" spans="2:44" ht="11" outlineLevel="1" x14ac:dyDescent="0.15">
      <c r="B851" t="s">
        <v>5872</v>
      </c>
      <c r="C851" t="s">
        <v>799</v>
      </c>
      <c r="D851" t="s">
        <v>799</v>
      </c>
      <c r="F851" t="s">
        <v>966</v>
      </c>
      <c r="H851" s="16">
        <v>1</v>
      </c>
      <c r="I851" t="s">
        <v>799</v>
      </c>
      <c r="J851" t="s">
        <v>4252</v>
      </c>
      <c r="K851" t="s">
        <v>4253</v>
      </c>
      <c r="L851" t="s">
        <v>28765</v>
      </c>
      <c r="M851" t="s">
        <v>757</v>
      </c>
      <c r="N851" t="s">
        <v>795</v>
      </c>
      <c r="O851" t="s">
        <v>825</v>
      </c>
      <c r="P851" t="s">
        <v>806</v>
      </c>
      <c r="Q851" t="s">
        <v>10430</v>
      </c>
      <c r="R851" t="s">
        <v>531</v>
      </c>
      <c r="S851" t="s">
        <v>636</v>
      </c>
      <c r="T851" s="16">
        <v>1</v>
      </c>
      <c r="U851" s="16">
        <v>0</v>
      </c>
      <c r="V851" s="16">
        <v>1</v>
      </c>
      <c r="W851" s="5">
        <v>66431</v>
      </c>
      <c r="X851" s="5">
        <v>66431</v>
      </c>
      <c r="Y851" s="5"/>
      <c r="Z851" s="7">
        <v>1</v>
      </c>
      <c r="AA851" t="s">
        <v>27839</v>
      </c>
      <c r="AB851" s="5">
        <v>66431</v>
      </c>
      <c r="AC851" t="s">
        <v>800</v>
      </c>
      <c r="AD851" s="17">
        <v>44771</v>
      </c>
      <c r="AE851" s="17">
        <v>44771</v>
      </c>
      <c r="AF851" s="17">
        <v>44771</v>
      </c>
      <c r="AG851" s="17">
        <v>45219</v>
      </c>
      <c r="AH851" s="17">
        <v>45219</v>
      </c>
      <c r="AI851" s="17"/>
      <c r="AJ851" s="5"/>
      <c r="AK851" s="17">
        <v>45219</v>
      </c>
      <c r="AL851" t="s">
        <v>811</v>
      </c>
      <c r="AM851" t="s">
        <v>599</v>
      </c>
      <c r="AN851" s="17"/>
      <c r="AP851" t="s">
        <v>966</v>
      </c>
      <c r="AQ851" t="s">
        <v>970</v>
      </c>
      <c r="AR851" t="s">
        <v>28766</v>
      </c>
    </row>
    <row r="852" spans="2:44" ht="11" outlineLevel="1" x14ac:dyDescent="0.15">
      <c r="B852" t="s">
        <v>5878</v>
      </c>
      <c r="C852" t="s">
        <v>799</v>
      </c>
      <c r="D852" t="s">
        <v>799</v>
      </c>
      <c r="F852" t="s">
        <v>966</v>
      </c>
      <c r="H852" s="16">
        <v>1</v>
      </c>
      <c r="I852" t="s">
        <v>799</v>
      </c>
      <c r="J852" t="s">
        <v>5879</v>
      </c>
      <c r="K852" t="s">
        <v>5880</v>
      </c>
      <c r="L852" t="s">
        <v>28005</v>
      </c>
      <c r="M852" t="s">
        <v>737</v>
      </c>
      <c r="N852" t="s">
        <v>803</v>
      </c>
      <c r="O852" t="s">
        <v>825</v>
      </c>
      <c r="P852" t="s">
        <v>802</v>
      </c>
      <c r="Q852" t="s">
        <v>10430</v>
      </c>
      <c r="R852" t="s">
        <v>531</v>
      </c>
      <c r="S852" t="s">
        <v>636</v>
      </c>
      <c r="T852" s="16">
        <v>1</v>
      </c>
      <c r="U852" s="16">
        <v>0</v>
      </c>
      <c r="V852" s="16">
        <v>1</v>
      </c>
      <c r="W852" s="5">
        <v>66294.8</v>
      </c>
      <c r="X852" s="5">
        <v>66294.8</v>
      </c>
      <c r="Y852" s="5"/>
      <c r="Z852" s="7">
        <v>1</v>
      </c>
      <c r="AA852" t="s">
        <v>27839</v>
      </c>
      <c r="AB852" s="5">
        <v>66294.8</v>
      </c>
      <c r="AC852" t="s">
        <v>800</v>
      </c>
      <c r="AD852" s="17">
        <v>42766</v>
      </c>
      <c r="AE852" s="17">
        <v>42766</v>
      </c>
      <c r="AF852" s="17">
        <v>42765</v>
      </c>
      <c r="AG852" s="17">
        <v>42790</v>
      </c>
      <c r="AH852" s="17">
        <v>42790</v>
      </c>
      <c r="AI852" s="17"/>
      <c r="AJ852" s="5"/>
      <c r="AK852" s="17">
        <v>42790</v>
      </c>
      <c r="AL852" t="s">
        <v>811</v>
      </c>
      <c r="AM852" t="s">
        <v>599</v>
      </c>
      <c r="AN852" s="17"/>
      <c r="AP852" t="s">
        <v>966</v>
      </c>
      <c r="AQ852" t="s">
        <v>970</v>
      </c>
      <c r="AR852" t="s">
        <v>28767</v>
      </c>
    </row>
    <row r="853" spans="2:44" ht="11" outlineLevel="1" x14ac:dyDescent="0.15">
      <c r="B853" t="s">
        <v>842</v>
      </c>
      <c r="C853" t="s">
        <v>799</v>
      </c>
      <c r="D853" t="s">
        <v>799</v>
      </c>
      <c r="F853" t="s">
        <v>966</v>
      </c>
      <c r="H853" s="16">
        <v>1</v>
      </c>
      <c r="I853" t="s">
        <v>799</v>
      </c>
      <c r="J853" t="s">
        <v>648</v>
      </c>
      <c r="K853" t="s">
        <v>1142</v>
      </c>
      <c r="L853" t="s">
        <v>28041</v>
      </c>
      <c r="M853" t="s">
        <v>759</v>
      </c>
      <c r="N853" t="s">
        <v>795</v>
      </c>
      <c r="O853" t="s">
        <v>825</v>
      </c>
      <c r="P853" t="s">
        <v>841</v>
      </c>
      <c r="Q853" t="s">
        <v>10430</v>
      </c>
      <c r="R853" t="s">
        <v>531</v>
      </c>
      <c r="S853" t="s">
        <v>636</v>
      </c>
      <c r="T853" s="16">
        <v>1</v>
      </c>
      <c r="U853" s="16">
        <v>0</v>
      </c>
      <c r="V853" s="16">
        <v>2</v>
      </c>
      <c r="W853" s="5">
        <v>66281.919999999998</v>
      </c>
      <c r="X853" s="5">
        <v>66281.919999999998</v>
      </c>
      <c r="Y853" s="5"/>
      <c r="Z853" s="7">
        <v>1</v>
      </c>
      <c r="AA853" t="s">
        <v>27839</v>
      </c>
      <c r="AB853" s="5">
        <v>66281.919999999998</v>
      </c>
      <c r="AC853" t="s">
        <v>800</v>
      </c>
      <c r="AD853" s="17">
        <v>43713</v>
      </c>
      <c r="AE853" s="17">
        <v>43721</v>
      </c>
      <c r="AF853" s="17">
        <v>43713</v>
      </c>
      <c r="AG853" s="17">
        <v>43803</v>
      </c>
      <c r="AH853" s="17">
        <v>43803</v>
      </c>
      <c r="AI853" s="17"/>
      <c r="AJ853" s="5"/>
      <c r="AK853" s="17">
        <v>43803</v>
      </c>
      <c r="AL853" t="s">
        <v>811</v>
      </c>
      <c r="AM853" t="s">
        <v>599</v>
      </c>
      <c r="AN853" s="17"/>
      <c r="AP853" t="s">
        <v>966</v>
      </c>
      <c r="AQ853" t="s">
        <v>970</v>
      </c>
      <c r="AR853" t="s">
        <v>28768</v>
      </c>
    </row>
    <row r="854" spans="2:44" ht="11" outlineLevel="1" x14ac:dyDescent="0.15">
      <c r="B854" t="s">
        <v>5885</v>
      </c>
      <c r="C854" t="s">
        <v>799</v>
      </c>
      <c r="D854" t="s">
        <v>799</v>
      </c>
      <c r="F854" t="s">
        <v>966</v>
      </c>
      <c r="H854" s="16">
        <v>1</v>
      </c>
      <c r="I854" t="s">
        <v>799</v>
      </c>
      <c r="J854" t="s">
        <v>5886</v>
      </c>
      <c r="K854" t="s">
        <v>5887</v>
      </c>
      <c r="L854" t="s">
        <v>27866</v>
      </c>
      <c r="M854" t="s">
        <v>748</v>
      </c>
      <c r="N854" t="s">
        <v>795</v>
      </c>
      <c r="O854" t="s">
        <v>825</v>
      </c>
      <c r="P854" t="s">
        <v>806</v>
      </c>
      <c r="Q854" t="s">
        <v>10430</v>
      </c>
      <c r="R854" t="s">
        <v>531</v>
      </c>
      <c r="S854" t="s">
        <v>636</v>
      </c>
      <c r="T854" s="16">
        <v>1</v>
      </c>
      <c r="U854" s="16">
        <v>0</v>
      </c>
      <c r="V854" s="16">
        <v>1</v>
      </c>
      <c r="W854" s="5">
        <v>66000</v>
      </c>
      <c r="X854" s="5">
        <v>66000</v>
      </c>
      <c r="Y854" s="5"/>
      <c r="Z854" s="7">
        <v>1</v>
      </c>
      <c r="AA854" t="s">
        <v>27839</v>
      </c>
      <c r="AB854" s="5">
        <v>66000</v>
      </c>
      <c r="AC854" t="s">
        <v>800</v>
      </c>
      <c r="AD854" s="17">
        <v>45020</v>
      </c>
      <c r="AE854" s="17">
        <v>45020</v>
      </c>
      <c r="AF854" s="17">
        <v>45019</v>
      </c>
      <c r="AG854" s="17">
        <v>45105</v>
      </c>
      <c r="AH854" s="17">
        <v>45105</v>
      </c>
      <c r="AI854" s="17"/>
      <c r="AJ854" s="5"/>
      <c r="AK854" s="17">
        <v>45105</v>
      </c>
      <c r="AL854" t="s">
        <v>811</v>
      </c>
      <c r="AM854" t="s">
        <v>599</v>
      </c>
      <c r="AN854" s="17"/>
      <c r="AP854" t="s">
        <v>966</v>
      </c>
      <c r="AQ854" t="s">
        <v>970</v>
      </c>
      <c r="AR854" t="s">
        <v>28769</v>
      </c>
    </row>
    <row r="855" spans="2:44" ht="11" outlineLevel="1" x14ac:dyDescent="0.15">
      <c r="B855" t="s">
        <v>5890</v>
      </c>
      <c r="C855" t="s">
        <v>799</v>
      </c>
      <c r="D855" t="s">
        <v>799</v>
      </c>
      <c r="F855" t="s">
        <v>966</v>
      </c>
      <c r="H855" s="16">
        <v>1</v>
      </c>
      <c r="I855" t="s">
        <v>799</v>
      </c>
      <c r="J855" t="s">
        <v>5891</v>
      </c>
      <c r="K855" t="s">
        <v>5892</v>
      </c>
      <c r="L855" t="s">
        <v>28015</v>
      </c>
      <c r="M855" t="s">
        <v>5894</v>
      </c>
      <c r="N855" t="s">
        <v>803</v>
      </c>
      <c r="O855" t="s">
        <v>825</v>
      </c>
      <c r="P855" t="s">
        <v>820</v>
      </c>
      <c r="Q855" t="s">
        <v>10430</v>
      </c>
      <c r="R855" t="s">
        <v>531</v>
      </c>
      <c r="S855" t="s">
        <v>636</v>
      </c>
      <c r="T855" s="16">
        <v>1</v>
      </c>
      <c r="U855" s="16">
        <v>0</v>
      </c>
      <c r="V855" s="16">
        <v>1</v>
      </c>
      <c r="W855" s="5">
        <v>65745</v>
      </c>
      <c r="X855" s="5">
        <v>65745</v>
      </c>
      <c r="Y855" s="5"/>
      <c r="Z855" s="7">
        <v>1</v>
      </c>
      <c r="AA855" t="s">
        <v>27839</v>
      </c>
      <c r="AB855" s="5">
        <v>65745</v>
      </c>
      <c r="AC855" t="s">
        <v>800</v>
      </c>
      <c r="AD855" s="17">
        <v>44768</v>
      </c>
      <c r="AE855" s="17">
        <v>44768</v>
      </c>
      <c r="AF855" s="17">
        <v>44768</v>
      </c>
      <c r="AG855" s="17">
        <v>44915</v>
      </c>
      <c r="AH855" s="17">
        <v>44915</v>
      </c>
      <c r="AI855" s="17"/>
      <c r="AJ855" s="5"/>
      <c r="AK855" s="17">
        <v>44915</v>
      </c>
      <c r="AL855" t="s">
        <v>811</v>
      </c>
      <c r="AM855" t="s">
        <v>599</v>
      </c>
      <c r="AN855" s="17"/>
      <c r="AP855" t="s">
        <v>966</v>
      </c>
      <c r="AQ855" t="s">
        <v>970</v>
      </c>
      <c r="AR855" t="s">
        <v>28770</v>
      </c>
    </row>
    <row r="856" spans="2:44" ht="11" outlineLevel="1" x14ac:dyDescent="0.15">
      <c r="B856" t="s">
        <v>5898</v>
      </c>
      <c r="C856" t="s">
        <v>799</v>
      </c>
      <c r="D856" t="s">
        <v>799</v>
      </c>
      <c r="F856" t="s">
        <v>966</v>
      </c>
      <c r="H856" s="16">
        <v>1</v>
      </c>
      <c r="I856" t="s">
        <v>799</v>
      </c>
      <c r="J856" t="s">
        <v>5899</v>
      </c>
      <c r="K856" t="s">
        <v>5900</v>
      </c>
      <c r="L856" t="s">
        <v>28353</v>
      </c>
      <c r="M856" t="s">
        <v>5902</v>
      </c>
      <c r="N856" t="s">
        <v>795</v>
      </c>
      <c r="O856" t="s">
        <v>826</v>
      </c>
      <c r="P856" t="s">
        <v>806</v>
      </c>
      <c r="Q856" t="s">
        <v>10430</v>
      </c>
      <c r="R856" t="s">
        <v>575</v>
      </c>
      <c r="S856" t="s">
        <v>629</v>
      </c>
      <c r="T856" s="16">
        <v>1</v>
      </c>
      <c r="U856" s="16">
        <v>0</v>
      </c>
      <c r="V856" s="16">
        <v>1</v>
      </c>
      <c r="W856" s="5">
        <v>65240.21</v>
      </c>
      <c r="X856" s="5">
        <v>65240.21</v>
      </c>
      <c r="Y856" s="5"/>
      <c r="Z856" s="7">
        <v>1</v>
      </c>
      <c r="AA856" t="s">
        <v>27839</v>
      </c>
      <c r="AB856" s="5">
        <v>65240.21</v>
      </c>
      <c r="AC856" t="s">
        <v>800</v>
      </c>
      <c r="AD856" s="17">
        <v>45176</v>
      </c>
      <c r="AE856" s="17">
        <v>45176</v>
      </c>
      <c r="AF856" s="17">
        <v>45176</v>
      </c>
      <c r="AG856" s="17">
        <v>45331</v>
      </c>
      <c r="AH856" s="17">
        <v>45331</v>
      </c>
      <c r="AI856" s="17"/>
      <c r="AJ856" s="5"/>
      <c r="AK856" s="17">
        <v>45331</v>
      </c>
      <c r="AL856" t="s">
        <v>811</v>
      </c>
      <c r="AM856" t="s">
        <v>599</v>
      </c>
      <c r="AN856" s="17"/>
      <c r="AP856" t="s">
        <v>966</v>
      </c>
      <c r="AQ856" t="s">
        <v>970</v>
      </c>
      <c r="AR856" t="s">
        <v>28771</v>
      </c>
    </row>
    <row r="857" spans="2:44" ht="11" outlineLevel="1" x14ac:dyDescent="0.15">
      <c r="B857" t="s">
        <v>5910</v>
      </c>
      <c r="C857" t="s">
        <v>799</v>
      </c>
      <c r="D857" t="s">
        <v>799</v>
      </c>
      <c r="F857" t="s">
        <v>966</v>
      </c>
      <c r="H857" s="16">
        <v>1</v>
      </c>
      <c r="I857" t="s">
        <v>799</v>
      </c>
      <c r="J857" t="s">
        <v>5911</v>
      </c>
      <c r="K857" t="s">
        <v>5912</v>
      </c>
      <c r="L857" t="s">
        <v>28143</v>
      </c>
      <c r="M857" t="s">
        <v>5443</v>
      </c>
      <c r="N857" t="s">
        <v>803</v>
      </c>
      <c r="O857" t="s">
        <v>825</v>
      </c>
      <c r="P857" t="s">
        <v>820</v>
      </c>
      <c r="Q857" t="s">
        <v>10430</v>
      </c>
      <c r="R857" t="s">
        <v>531</v>
      </c>
      <c r="S857" t="s">
        <v>636</v>
      </c>
      <c r="T857" s="16">
        <v>1</v>
      </c>
      <c r="U857" s="16">
        <v>0</v>
      </c>
      <c r="V857" s="16">
        <v>1</v>
      </c>
      <c r="W857" s="5">
        <v>64881.04</v>
      </c>
      <c r="X857" s="5">
        <v>64881.04</v>
      </c>
      <c r="Y857" s="5"/>
      <c r="Z857" s="7">
        <v>1</v>
      </c>
      <c r="AA857" t="s">
        <v>27839</v>
      </c>
      <c r="AB857" s="5">
        <v>64881.04</v>
      </c>
      <c r="AC857" t="s">
        <v>800</v>
      </c>
      <c r="AD857" s="17">
        <v>44783</v>
      </c>
      <c r="AE857" s="17">
        <v>44783</v>
      </c>
      <c r="AF857" s="17">
        <v>44783</v>
      </c>
      <c r="AG857" s="17">
        <v>44834</v>
      </c>
      <c r="AH857" s="17">
        <v>44834</v>
      </c>
      <c r="AI857" s="17"/>
      <c r="AJ857" s="5"/>
      <c r="AK857" s="17">
        <v>44834</v>
      </c>
      <c r="AL857" t="s">
        <v>811</v>
      </c>
      <c r="AM857" t="s">
        <v>599</v>
      </c>
      <c r="AN857" s="17"/>
      <c r="AP857" t="s">
        <v>966</v>
      </c>
      <c r="AQ857" t="s">
        <v>970</v>
      </c>
      <c r="AR857" t="s">
        <v>28772</v>
      </c>
    </row>
    <row r="858" spans="2:44" ht="11" outlineLevel="1" x14ac:dyDescent="0.15">
      <c r="B858" t="s">
        <v>5915</v>
      </c>
      <c r="C858" t="s">
        <v>799</v>
      </c>
      <c r="D858" t="s">
        <v>799</v>
      </c>
      <c r="F858" t="s">
        <v>966</v>
      </c>
      <c r="H858" s="16">
        <v>1</v>
      </c>
      <c r="I858" t="s">
        <v>799</v>
      </c>
      <c r="J858" t="s">
        <v>5899</v>
      </c>
      <c r="K858" t="s">
        <v>5900</v>
      </c>
      <c r="L858" t="s">
        <v>28353</v>
      </c>
      <c r="M858" t="s">
        <v>737</v>
      </c>
      <c r="N858" t="s">
        <v>795</v>
      </c>
      <c r="O858" t="s">
        <v>804</v>
      </c>
      <c r="P858" t="s">
        <v>802</v>
      </c>
      <c r="Q858" t="s">
        <v>10430</v>
      </c>
      <c r="R858" t="s">
        <v>456</v>
      </c>
      <c r="S858" t="s">
        <v>598</v>
      </c>
      <c r="T858" s="16">
        <v>1</v>
      </c>
      <c r="U858" s="16">
        <v>0</v>
      </c>
      <c r="V858" s="16">
        <v>1</v>
      </c>
      <c r="W858" s="5">
        <v>64841.54</v>
      </c>
      <c r="X858" s="5">
        <v>64841.54</v>
      </c>
      <c r="Y858" s="5"/>
      <c r="Z858" s="7">
        <v>1</v>
      </c>
      <c r="AA858" t="s">
        <v>27839</v>
      </c>
      <c r="AB858" s="5">
        <v>64841.54</v>
      </c>
      <c r="AC858" t="s">
        <v>800</v>
      </c>
      <c r="AD858" s="17">
        <v>45106</v>
      </c>
      <c r="AE858" s="17">
        <v>45106</v>
      </c>
      <c r="AF858" s="17">
        <v>45106</v>
      </c>
      <c r="AG858" s="17">
        <v>45286</v>
      </c>
      <c r="AH858" s="17">
        <v>45286</v>
      </c>
      <c r="AI858" s="17"/>
      <c r="AJ858" s="5"/>
      <c r="AK858" s="17">
        <v>45286</v>
      </c>
      <c r="AL858" t="s">
        <v>811</v>
      </c>
      <c r="AM858" t="s">
        <v>599</v>
      </c>
      <c r="AN858" s="17"/>
      <c r="AP858" t="s">
        <v>966</v>
      </c>
      <c r="AQ858" t="s">
        <v>970</v>
      </c>
      <c r="AR858" t="s">
        <v>28773</v>
      </c>
    </row>
    <row r="859" spans="2:44" ht="11" outlineLevel="1" x14ac:dyDescent="0.15">
      <c r="B859" t="s">
        <v>5918</v>
      </c>
      <c r="C859" t="s">
        <v>799</v>
      </c>
      <c r="D859" t="s">
        <v>799</v>
      </c>
      <c r="F859" t="s">
        <v>966</v>
      </c>
      <c r="H859" s="16">
        <v>1</v>
      </c>
      <c r="I859" t="s">
        <v>799</v>
      </c>
      <c r="J859" t="s">
        <v>5089</v>
      </c>
      <c r="K859" t="s">
        <v>5090</v>
      </c>
      <c r="L859" t="s">
        <v>28085</v>
      </c>
      <c r="M859" t="s">
        <v>757</v>
      </c>
      <c r="N859" t="s">
        <v>795</v>
      </c>
      <c r="O859" t="s">
        <v>825</v>
      </c>
      <c r="P859" t="s">
        <v>806</v>
      </c>
      <c r="Q859" t="s">
        <v>10430</v>
      </c>
      <c r="R859" t="s">
        <v>531</v>
      </c>
      <c r="S859" t="s">
        <v>636</v>
      </c>
      <c r="T859" s="16">
        <v>1</v>
      </c>
      <c r="U859" s="16">
        <v>0</v>
      </c>
      <c r="V859" s="16">
        <v>2</v>
      </c>
      <c r="W859" s="5">
        <v>64780</v>
      </c>
      <c r="X859" s="5">
        <v>64780</v>
      </c>
      <c r="Y859" s="5"/>
      <c r="Z859" s="7">
        <v>1</v>
      </c>
      <c r="AA859" t="s">
        <v>27839</v>
      </c>
      <c r="AB859" s="5">
        <v>64780</v>
      </c>
      <c r="AC859" t="s">
        <v>800</v>
      </c>
      <c r="AD859" s="17">
        <v>43867</v>
      </c>
      <c r="AE859" s="17">
        <v>43955</v>
      </c>
      <c r="AF859" s="17">
        <v>43867</v>
      </c>
      <c r="AG859" s="17">
        <v>44015</v>
      </c>
      <c r="AH859" s="17">
        <v>44015</v>
      </c>
      <c r="AI859" s="17"/>
      <c r="AJ859" s="5"/>
      <c r="AK859" s="17">
        <v>44015</v>
      </c>
      <c r="AL859" t="s">
        <v>811</v>
      </c>
      <c r="AM859" t="s">
        <v>599</v>
      </c>
      <c r="AN859" s="17"/>
      <c r="AP859" t="s">
        <v>966</v>
      </c>
      <c r="AQ859" t="s">
        <v>970</v>
      </c>
      <c r="AR859" t="s">
        <v>28774</v>
      </c>
    </row>
    <row r="860" spans="2:44" ht="11" outlineLevel="1" x14ac:dyDescent="0.15">
      <c r="B860" t="s">
        <v>5921</v>
      </c>
      <c r="C860" t="s">
        <v>799</v>
      </c>
      <c r="D860" t="s">
        <v>799</v>
      </c>
      <c r="F860" t="s">
        <v>966</v>
      </c>
      <c r="H860" s="16">
        <v>1</v>
      </c>
      <c r="I860" t="s">
        <v>799</v>
      </c>
      <c r="J860" t="s">
        <v>5922</v>
      </c>
      <c r="K860" t="s">
        <v>5923</v>
      </c>
      <c r="L860" t="s">
        <v>27905</v>
      </c>
      <c r="M860" t="s">
        <v>748</v>
      </c>
      <c r="N860" t="s">
        <v>795</v>
      </c>
      <c r="O860" t="s">
        <v>825</v>
      </c>
      <c r="P860" t="s">
        <v>806</v>
      </c>
      <c r="Q860" t="s">
        <v>10430</v>
      </c>
      <c r="R860" t="s">
        <v>531</v>
      </c>
      <c r="S860" t="s">
        <v>636</v>
      </c>
      <c r="T860" s="16">
        <v>1</v>
      </c>
      <c r="U860" s="16">
        <v>0</v>
      </c>
      <c r="V860" s="16">
        <v>1</v>
      </c>
      <c r="W860" s="5">
        <v>64700</v>
      </c>
      <c r="X860" s="5">
        <v>64700</v>
      </c>
      <c r="Y860" s="5"/>
      <c r="Z860" s="7">
        <v>1</v>
      </c>
      <c r="AA860" t="s">
        <v>27839</v>
      </c>
      <c r="AB860" s="5">
        <v>64700</v>
      </c>
      <c r="AC860" t="s">
        <v>800</v>
      </c>
      <c r="AD860" s="17">
        <v>42163</v>
      </c>
      <c r="AE860" s="17">
        <v>42163</v>
      </c>
      <c r="AF860" s="17">
        <v>42163</v>
      </c>
      <c r="AG860" s="17">
        <v>42216</v>
      </c>
      <c r="AH860" s="17">
        <v>42216</v>
      </c>
      <c r="AI860" s="17"/>
      <c r="AJ860" s="5"/>
      <c r="AK860" s="17">
        <v>42216</v>
      </c>
      <c r="AL860" t="s">
        <v>811</v>
      </c>
      <c r="AM860" t="s">
        <v>599</v>
      </c>
      <c r="AN860" s="17"/>
      <c r="AP860" t="s">
        <v>966</v>
      </c>
      <c r="AQ860" t="s">
        <v>970</v>
      </c>
      <c r="AR860" t="s">
        <v>28775</v>
      </c>
    </row>
    <row r="861" spans="2:44" ht="11" outlineLevel="1" x14ac:dyDescent="0.15">
      <c r="B861" t="s">
        <v>5929</v>
      </c>
      <c r="C861" t="s">
        <v>799</v>
      </c>
      <c r="D861" t="s">
        <v>799</v>
      </c>
      <c r="F861" t="s">
        <v>966</v>
      </c>
      <c r="H861" s="16">
        <v>1</v>
      </c>
      <c r="I861" t="s">
        <v>799</v>
      </c>
      <c r="J861" t="s">
        <v>4419</v>
      </c>
      <c r="K861" t="s">
        <v>4420</v>
      </c>
      <c r="L861" t="s">
        <v>533</v>
      </c>
      <c r="M861" t="s">
        <v>4421</v>
      </c>
      <c r="N861" t="s">
        <v>803</v>
      </c>
      <c r="O861" t="s">
        <v>825</v>
      </c>
      <c r="P861" t="s">
        <v>820</v>
      </c>
      <c r="Q861" t="s">
        <v>10430</v>
      </c>
      <c r="R861" t="s">
        <v>531</v>
      </c>
      <c r="S861" t="s">
        <v>636</v>
      </c>
      <c r="T861" s="16">
        <v>1</v>
      </c>
      <c r="U861" s="16">
        <v>0</v>
      </c>
      <c r="V861" s="16">
        <v>1</v>
      </c>
      <c r="W861" s="5">
        <v>64675</v>
      </c>
      <c r="X861" s="5">
        <v>64675</v>
      </c>
      <c r="Y861" s="5"/>
      <c r="Z861" s="7">
        <v>1</v>
      </c>
      <c r="AA861" t="s">
        <v>27839</v>
      </c>
      <c r="AB861" s="5">
        <v>64675</v>
      </c>
      <c r="AC861" t="s">
        <v>800</v>
      </c>
      <c r="AD861" s="17">
        <v>45504</v>
      </c>
      <c r="AE861" s="17">
        <v>45504</v>
      </c>
      <c r="AF861" s="17">
        <v>45503</v>
      </c>
      <c r="AG861" s="17">
        <v>45565</v>
      </c>
      <c r="AH861" s="17">
        <v>45565</v>
      </c>
      <c r="AI861" s="17"/>
      <c r="AJ861" s="5"/>
      <c r="AK861" s="17">
        <v>45565</v>
      </c>
      <c r="AL861" t="s">
        <v>811</v>
      </c>
      <c r="AM861" t="s">
        <v>599</v>
      </c>
      <c r="AN861" s="17"/>
      <c r="AP861" t="s">
        <v>966</v>
      </c>
      <c r="AQ861" t="s">
        <v>970</v>
      </c>
      <c r="AR861" t="s">
        <v>28776</v>
      </c>
    </row>
    <row r="862" spans="2:44" ht="11" outlineLevel="1" x14ac:dyDescent="0.15">
      <c r="B862" t="s">
        <v>5942</v>
      </c>
      <c r="C862" t="s">
        <v>27838</v>
      </c>
      <c r="D862" t="s">
        <v>1599</v>
      </c>
      <c r="E862" t="s">
        <v>807</v>
      </c>
      <c r="F862" t="s">
        <v>10430</v>
      </c>
      <c r="H862" s="16">
        <v>1</v>
      </c>
      <c r="I862" t="s">
        <v>799</v>
      </c>
      <c r="J862" t="s">
        <v>5943</v>
      </c>
      <c r="K862" t="s">
        <v>5944</v>
      </c>
      <c r="L862" t="s">
        <v>27972</v>
      </c>
      <c r="M862" t="s">
        <v>757</v>
      </c>
      <c r="N862" t="s">
        <v>795</v>
      </c>
      <c r="O862" t="s">
        <v>796</v>
      </c>
      <c r="P862" t="s">
        <v>806</v>
      </c>
      <c r="Q862" t="s">
        <v>10430</v>
      </c>
      <c r="R862" t="s">
        <v>645</v>
      </c>
      <c r="S862" t="s">
        <v>636</v>
      </c>
      <c r="T862" s="16">
        <v>1</v>
      </c>
      <c r="U862" s="16">
        <v>1</v>
      </c>
      <c r="V862" s="16">
        <v>1</v>
      </c>
      <c r="W862" s="5">
        <v>64152</v>
      </c>
      <c r="X862" s="5">
        <v>64152</v>
      </c>
      <c r="Y862" s="5"/>
      <c r="Z862" s="7">
        <v>1</v>
      </c>
      <c r="AA862" t="s">
        <v>27839</v>
      </c>
      <c r="AB862" s="5">
        <v>64152</v>
      </c>
      <c r="AC862" t="s">
        <v>800</v>
      </c>
      <c r="AD862" s="17">
        <v>42103</v>
      </c>
      <c r="AE862" s="17">
        <v>42103</v>
      </c>
      <c r="AF862" s="17">
        <v>42102</v>
      </c>
      <c r="AG862" s="17">
        <v>42185</v>
      </c>
      <c r="AH862" s="17">
        <v>42185</v>
      </c>
      <c r="AI862" s="17"/>
      <c r="AJ862" s="5"/>
      <c r="AK862" s="17">
        <v>42185</v>
      </c>
      <c r="AL862" t="s">
        <v>28341</v>
      </c>
      <c r="AM862" t="s">
        <v>631</v>
      </c>
      <c r="AN862" s="17">
        <v>42185</v>
      </c>
      <c r="AP862" t="s">
        <v>966</v>
      </c>
      <c r="AQ862" t="s">
        <v>970</v>
      </c>
      <c r="AR862" t="s">
        <v>28777</v>
      </c>
    </row>
    <row r="863" spans="2:44" ht="11" outlineLevel="1" x14ac:dyDescent="0.15">
      <c r="B863" t="s">
        <v>5947</v>
      </c>
      <c r="C863" t="s">
        <v>799</v>
      </c>
      <c r="D863" t="s">
        <v>799</v>
      </c>
      <c r="F863" t="s">
        <v>966</v>
      </c>
      <c r="H863" s="16">
        <v>1</v>
      </c>
      <c r="I863" t="s">
        <v>799</v>
      </c>
      <c r="J863" t="s">
        <v>5948</v>
      </c>
      <c r="K863" t="s">
        <v>5949</v>
      </c>
      <c r="L863" t="s">
        <v>27841</v>
      </c>
      <c r="M863" t="s">
        <v>748</v>
      </c>
      <c r="N863" t="s">
        <v>795</v>
      </c>
      <c r="O863" t="s">
        <v>825</v>
      </c>
      <c r="P863" t="s">
        <v>806</v>
      </c>
      <c r="Q863" t="s">
        <v>10430</v>
      </c>
      <c r="R863" t="s">
        <v>531</v>
      </c>
      <c r="S863" t="s">
        <v>636</v>
      </c>
      <c r="T863" s="16">
        <v>1</v>
      </c>
      <c r="U863" s="16">
        <v>0</v>
      </c>
      <c r="V863" s="16">
        <v>2</v>
      </c>
      <c r="W863" s="5">
        <v>64070</v>
      </c>
      <c r="X863" s="5">
        <v>64070</v>
      </c>
      <c r="Y863" s="5"/>
      <c r="Z863" s="7">
        <v>1</v>
      </c>
      <c r="AA863" t="s">
        <v>27839</v>
      </c>
      <c r="AB863" s="5">
        <v>64070</v>
      </c>
      <c r="AC863" t="s">
        <v>800</v>
      </c>
      <c r="AD863" s="17">
        <v>42121</v>
      </c>
      <c r="AE863" s="17">
        <v>42143</v>
      </c>
      <c r="AF863" s="17">
        <v>42121</v>
      </c>
      <c r="AG863" s="17">
        <v>42146</v>
      </c>
      <c r="AH863" s="17">
        <v>42146</v>
      </c>
      <c r="AI863" s="17"/>
      <c r="AJ863" s="5"/>
      <c r="AK863" s="17">
        <v>42146</v>
      </c>
      <c r="AL863" t="s">
        <v>811</v>
      </c>
      <c r="AM863" t="s">
        <v>599</v>
      </c>
      <c r="AN863" s="17"/>
      <c r="AP863" t="s">
        <v>966</v>
      </c>
      <c r="AQ863" t="s">
        <v>970</v>
      </c>
      <c r="AR863" t="s">
        <v>28778</v>
      </c>
    </row>
    <row r="864" spans="2:44" ht="11" outlineLevel="1" x14ac:dyDescent="0.15">
      <c r="B864" t="s">
        <v>5952</v>
      </c>
      <c r="C864" t="s">
        <v>799</v>
      </c>
      <c r="D864" t="s">
        <v>799</v>
      </c>
      <c r="F864" t="s">
        <v>966</v>
      </c>
      <c r="H864" s="16">
        <v>1</v>
      </c>
      <c r="I864" t="s">
        <v>799</v>
      </c>
      <c r="J864" t="s">
        <v>5953</v>
      </c>
      <c r="K864" t="s">
        <v>5954</v>
      </c>
      <c r="L864" t="s">
        <v>28272</v>
      </c>
      <c r="M864" t="s">
        <v>737</v>
      </c>
      <c r="N864" t="s">
        <v>803</v>
      </c>
      <c r="O864" t="s">
        <v>825</v>
      </c>
      <c r="P864" t="s">
        <v>802</v>
      </c>
      <c r="Q864" t="s">
        <v>10430</v>
      </c>
      <c r="R864" t="s">
        <v>531</v>
      </c>
      <c r="S864" t="s">
        <v>636</v>
      </c>
      <c r="T864" s="16">
        <v>1</v>
      </c>
      <c r="U864" s="16">
        <v>0</v>
      </c>
      <c r="V864" s="16">
        <v>2</v>
      </c>
      <c r="W864" s="5">
        <v>63879</v>
      </c>
      <c r="X864" s="5">
        <v>63879</v>
      </c>
      <c r="Y864" s="5"/>
      <c r="Z864" s="7">
        <v>1</v>
      </c>
      <c r="AA864" t="s">
        <v>27839</v>
      </c>
      <c r="AB864" s="5">
        <v>63879</v>
      </c>
      <c r="AC864" t="s">
        <v>800</v>
      </c>
      <c r="AD864" s="17">
        <v>43392</v>
      </c>
      <c r="AE864" s="17">
        <v>43528</v>
      </c>
      <c r="AF864" s="17">
        <v>43392</v>
      </c>
      <c r="AG864" s="17">
        <v>43539</v>
      </c>
      <c r="AH864" s="17">
        <v>43539</v>
      </c>
      <c r="AI864" s="17"/>
      <c r="AJ864" s="5"/>
      <c r="AK864" s="17">
        <v>43539</v>
      </c>
      <c r="AL864" t="s">
        <v>811</v>
      </c>
      <c r="AM864" t="s">
        <v>599</v>
      </c>
      <c r="AN864" s="17"/>
      <c r="AP864" t="s">
        <v>966</v>
      </c>
      <c r="AQ864" t="s">
        <v>970</v>
      </c>
      <c r="AR864" t="s">
        <v>28779</v>
      </c>
    </row>
    <row r="865" spans="2:44" ht="11" outlineLevel="1" x14ac:dyDescent="0.15">
      <c r="B865" t="s">
        <v>5957</v>
      </c>
      <c r="C865" t="s">
        <v>799</v>
      </c>
      <c r="D865" t="s">
        <v>799</v>
      </c>
      <c r="F865" t="s">
        <v>966</v>
      </c>
      <c r="H865" s="16">
        <v>1</v>
      </c>
      <c r="I865" t="s">
        <v>799</v>
      </c>
      <c r="J865" t="s">
        <v>2172</v>
      </c>
      <c r="K865" t="s">
        <v>2173</v>
      </c>
      <c r="L865" t="s">
        <v>28077</v>
      </c>
      <c r="M865" t="s">
        <v>740</v>
      </c>
      <c r="N865" t="s">
        <v>795</v>
      </c>
      <c r="O865" t="s">
        <v>826</v>
      </c>
      <c r="P865" t="s">
        <v>806</v>
      </c>
      <c r="Q865" t="s">
        <v>10430</v>
      </c>
      <c r="R865" t="s">
        <v>531</v>
      </c>
      <c r="S865" t="s">
        <v>636</v>
      </c>
      <c r="T865" s="16">
        <v>1</v>
      </c>
      <c r="U865" s="16">
        <v>0</v>
      </c>
      <c r="V865" s="16">
        <v>1</v>
      </c>
      <c r="W865" s="5">
        <v>63787.5</v>
      </c>
      <c r="X865" s="5">
        <v>63787.5</v>
      </c>
      <c r="Y865" s="5"/>
      <c r="Z865" s="7">
        <v>1</v>
      </c>
      <c r="AA865" t="s">
        <v>27839</v>
      </c>
      <c r="AB865" s="5">
        <v>63787.5</v>
      </c>
      <c r="AC865" t="s">
        <v>800</v>
      </c>
      <c r="AD865" s="17">
        <v>43978</v>
      </c>
      <c r="AE865" s="17">
        <v>43978</v>
      </c>
      <c r="AF865" s="17">
        <v>43978</v>
      </c>
      <c r="AG865" s="17">
        <v>44008</v>
      </c>
      <c r="AH865" s="17">
        <v>44008</v>
      </c>
      <c r="AI865" s="17"/>
      <c r="AJ865" s="5"/>
      <c r="AK865" s="17">
        <v>44008</v>
      </c>
      <c r="AL865" t="s">
        <v>811</v>
      </c>
      <c r="AM865" t="s">
        <v>599</v>
      </c>
      <c r="AN865" s="17"/>
      <c r="AP865" t="s">
        <v>966</v>
      </c>
      <c r="AQ865" t="s">
        <v>970</v>
      </c>
      <c r="AR865" t="s">
        <v>28780</v>
      </c>
    </row>
    <row r="866" spans="2:44" ht="11" outlineLevel="1" x14ac:dyDescent="0.15">
      <c r="B866" t="s">
        <v>5960</v>
      </c>
      <c r="C866" t="s">
        <v>799</v>
      </c>
      <c r="D866" t="s">
        <v>799</v>
      </c>
      <c r="F866" t="s">
        <v>966</v>
      </c>
      <c r="H866" s="16">
        <v>1</v>
      </c>
      <c r="I866" t="s">
        <v>799</v>
      </c>
      <c r="J866" t="s">
        <v>4381</v>
      </c>
      <c r="K866" t="s">
        <v>4382</v>
      </c>
      <c r="L866" t="s">
        <v>27933</v>
      </c>
      <c r="M866" t="s">
        <v>737</v>
      </c>
      <c r="N866" t="s">
        <v>3900</v>
      </c>
      <c r="O866" t="s">
        <v>825</v>
      </c>
      <c r="P866" t="s">
        <v>802</v>
      </c>
      <c r="Q866" t="s">
        <v>10430</v>
      </c>
      <c r="R866" t="s">
        <v>531</v>
      </c>
      <c r="S866" t="s">
        <v>636</v>
      </c>
      <c r="T866" s="16">
        <v>1</v>
      </c>
      <c r="U866" s="16">
        <v>0</v>
      </c>
      <c r="V866" s="16">
        <v>1</v>
      </c>
      <c r="W866" s="5">
        <v>63596.84</v>
      </c>
      <c r="X866" s="5">
        <v>63596.84</v>
      </c>
      <c r="Y866" s="5"/>
      <c r="Z866" s="7">
        <v>1</v>
      </c>
      <c r="AA866" t="s">
        <v>27839</v>
      </c>
      <c r="AB866" s="5">
        <v>63596.84</v>
      </c>
      <c r="AC866" t="s">
        <v>800</v>
      </c>
      <c r="AD866" s="17">
        <v>42628</v>
      </c>
      <c r="AE866" s="17">
        <v>42628</v>
      </c>
      <c r="AF866" s="17">
        <v>42628</v>
      </c>
      <c r="AG866" s="17">
        <v>42735</v>
      </c>
      <c r="AH866" s="17">
        <v>42735</v>
      </c>
      <c r="AI866" s="17"/>
      <c r="AJ866" s="5"/>
      <c r="AK866" s="17">
        <v>42735</v>
      </c>
      <c r="AL866" t="s">
        <v>811</v>
      </c>
      <c r="AM866" t="s">
        <v>599</v>
      </c>
      <c r="AN866" s="17"/>
      <c r="AP866" t="s">
        <v>966</v>
      </c>
      <c r="AQ866" t="s">
        <v>970</v>
      </c>
      <c r="AR866" t="s">
        <v>28781</v>
      </c>
    </row>
    <row r="867" spans="2:44" ht="11" outlineLevel="1" x14ac:dyDescent="0.15">
      <c r="B867" t="s">
        <v>5963</v>
      </c>
      <c r="C867" t="s">
        <v>799</v>
      </c>
      <c r="D867" t="s">
        <v>799</v>
      </c>
      <c r="F867" t="s">
        <v>966</v>
      </c>
      <c r="H867" s="16">
        <v>1</v>
      </c>
      <c r="I867" t="s">
        <v>799</v>
      </c>
      <c r="J867" t="s">
        <v>5964</v>
      </c>
      <c r="K867" t="s">
        <v>5965</v>
      </c>
      <c r="L867" t="s">
        <v>458</v>
      </c>
      <c r="M867" t="s">
        <v>750</v>
      </c>
      <c r="N867" t="s">
        <v>3900</v>
      </c>
      <c r="O867" t="s">
        <v>818</v>
      </c>
      <c r="P867" t="s">
        <v>859</v>
      </c>
      <c r="Q867" t="s">
        <v>10430</v>
      </c>
      <c r="R867" t="s">
        <v>456</v>
      </c>
      <c r="S867" t="s">
        <v>598</v>
      </c>
      <c r="T867" s="16">
        <v>1</v>
      </c>
      <c r="U867" s="16">
        <v>0</v>
      </c>
      <c r="V867" s="16">
        <v>3</v>
      </c>
      <c r="W867" s="5">
        <v>63328.75</v>
      </c>
      <c r="X867" s="5">
        <v>63328.75</v>
      </c>
      <c r="Y867" s="5"/>
      <c r="Z867" s="7">
        <v>1</v>
      </c>
      <c r="AA867" t="s">
        <v>27839</v>
      </c>
      <c r="AB867" s="5">
        <v>63328.75</v>
      </c>
      <c r="AC867" t="s">
        <v>800</v>
      </c>
      <c r="AD867" s="17">
        <v>43294</v>
      </c>
      <c r="AE867" s="17">
        <v>43375</v>
      </c>
      <c r="AF867" s="17">
        <v>43294</v>
      </c>
      <c r="AG867" s="17">
        <v>43470</v>
      </c>
      <c r="AH867" s="17">
        <v>43470</v>
      </c>
      <c r="AI867" s="17"/>
      <c r="AJ867" s="5"/>
      <c r="AK867" s="17">
        <v>43470</v>
      </c>
      <c r="AL867" t="s">
        <v>811</v>
      </c>
      <c r="AM867" t="s">
        <v>599</v>
      </c>
      <c r="AN867" s="17"/>
      <c r="AP867" t="s">
        <v>966</v>
      </c>
      <c r="AQ867" t="s">
        <v>970</v>
      </c>
      <c r="AR867" t="s">
        <v>28782</v>
      </c>
    </row>
    <row r="868" spans="2:44" ht="11" outlineLevel="1" x14ac:dyDescent="0.15">
      <c r="B868" t="s">
        <v>5968</v>
      </c>
      <c r="C868" t="s">
        <v>799</v>
      </c>
      <c r="D868" t="s">
        <v>799</v>
      </c>
      <c r="F868" t="s">
        <v>966</v>
      </c>
      <c r="H868" s="16">
        <v>1</v>
      </c>
      <c r="I868" t="s">
        <v>799</v>
      </c>
      <c r="J868" t="s">
        <v>687</v>
      </c>
      <c r="K868" t="s">
        <v>2727</v>
      </c>
      <c r="L868" t="s">
        <v>27902</v>
      </c>
      <c r="M868" t="s">
        <v>740</v>
      </c>
      <c r="N868" t="s">
        <v>795</v>
      </c>
      <c r="O868" t="s">
        <v>825</v>
      </c>
      <c r="P868" t="s">
        <v>806</v>
      </c>
      <c r="Q868" t="s">
        <v>10430</v>
      </c>
      <c r="R868" t="s">
        <v>531</v>
      </c>
      <c r="S868" t="s">
        <v>636</v>
      </c>
      <c r="T868" s="16">
        <v>1</v>
      </c>
      <c r="U868" s="16">
        <v>0</v>
      </c>
      <c r="V868" s="16">
        <v>2</v>
      </c>
      <c r="W868" s="5">
        <v>63327.01</v>
      </c>
      <c r="X868" s="5">
        <v>63327.01</v>
      </c>
      <c r="Y868" s="5"/>
      <c r="Z868" s="7">
        <v>1</v>
      </c>
      <c r="AA868" t="s">
        <v>27839</v>
      </c>
      <c r="AB868" s="5">
        <v>63327.01</v>
      </c>
      <c r="AC868" t="s">
        <v>800</v>
      </c>
      <c r="AD868" s="17">
        <v>42171</v>
      </c>
      <c r="AE868" s="17">
        <v>42195</v>
      </c>
      <c r="AF868" s="17">
        <v>42171</v>
      </c>
      <c r="AG868" s="17">
        <v>42195</v>
      </c>
      <c r="AH868" s="17">
        <v>42195</v>
      </c>
      <c r="AI868" s="17"/>
      <c r="AJ868" s="5"/>
      <c r="AK868" s="17">
        <v>42195</v>
      </c>
      <c r="AL868" t="s">
        <v>811</v>
      </c>
      <c r="AM868" t="s">
        <v>599</v>
      </c>
      <c r="AN868" s="17"/>
      <c r="AP868" t="s">
        <v>966</v>
      </c>
      <c r="AQ868" t="s">
        <v>970</v>
      </c>
      <c r="AR868" t="s">
        <v>28783</v>
      </c>
    </row>
    <row r="869" spans="2:44" ht="11" outlineLevel="1" x14ac:dyDescent="0.15">
      <c r="B869" t="s">
        <v>5971</v>
      </c>
      <c r="C869" t="s">
        <v>799</v>
      </c>
      <c r="D869" t="s">
        <v>799</v>
      </c>
      <c r="F869" t="s">
        <v>966</v>
      </c>
      <c r="H869" s="16">
        <v>1</v>
      </c>
      <c r="I869" t="s">
        <v>799</v>
      </c>
      <c r="J869" t="s">
        <v>2759</v>
      </c>
      <c r="K869" t="s">
        <v>2760</v>
      </c>
      <c r="L869" t="s">
        <v>27841</v>
      </c>
      <c r="M869" t="s">
        <v>750</v>
      </c>
      <c r="N869" t="s">
        <v>2535</v>
      </c>
      <c r="O869" t="s">
        <v>825</v>
      </c>
      <c r="P869" t="s">
        <v>859</v>
      </c>
      <c r="Q869" t="s">
        <v>10430</v>
      </c>
      <c r="R869" t="s">
        <v>531</v>
      </c>
      <c r="S869" t="s">
        <v>636</v>
      </c>
      <c r="T869" s="16">
        <v>1</v>
      </c>
      <c r="U869" s="16">
        <v>0</v>
      </c>
      <c r="V869" s="16">
        <v>1</v>
      </c>
      <c r="W869" s="5">
        <v>63300</v>
      </c>
      <c r="X869" s="5">
        <v>63300</v>
      </c>
      <c r="Y869" s="5"/>
      <c r="Z869" s="7">
        <v>1</v>
      </c>
      <c r="AA869" t="s">
        <v>27839</v>
      </c>
      <c r="AB869" s="5">
        <v>63300</v>
      </c>
      <c r="AC869" t="s">
        <v>800</v>
      </c>
      <c r="AD869" s="17">
        <v>42559</v>
      </c>
      <c r="AE869" s="17">
        <v>42559</v>
      </c>
      <c r="AF869" s="17">
        <v>42559</v>
      </c>
      <c r="AG869" s="17">
        <v>42649</v>
      </c>
      <c r="AH869" s="17">
        <v>42649</v>
      </c>
      <c r="AI869" s="17"/>
      <c r="AJ869" s="5"/>
      <c r="AK869" s="17">
        <v>42649</v>
      </c>
      <c r="AL869" t="s">
        <v>811</v>
      </c>
      <c r="AM869" t="s">
        <v>599</v>
      </c>
      <c r="AN869" s="17"/>
      <c r="AP869" t="s">
        <v>966</v>
      </c>
      <c r="AQ869" t="s">
        <v>970</v>
      </c>
      <c r="AR869" t="s">
        <v>28784</v>
      </c>
    </row>
    <row r="870" spans="2:44" ht="11" outlineLevel="1" x14ac:dyDescent="0.15">
      <c r="B870" t="s">
        <v>5974</v>
      </c>
      <c r="C870" t="s">
        <v>799</v>
      </c>
      <c r="D870" t="s">
        <v>799</v>
      </c>
      <c r="F870" t="s">
        <v>966</v>
      </c>
      <c r="H870" s="16">
        <v>1</v>
      </c>
      <c r="I870" t="s">
        <v>799</v>
      </c>
      <c r="J870" t="s">
        <v>5975</v>
      </c>
      <c r="K870" t="s">
        <v>5976</v>
      </c>
      <c r="L870" t="s">
        <v>28346</v>
      </c>
      <c r="M870" t="s">
        <v>743</v>
      </c>
      <c r="N870" t="s">
        <v>795</v>
      </c>
      <c r="O870" t="s">
        <v>825</v>
      </c>
      <c r="P870" t="s">
        <v>821</v>
      </c>
      <c r="Q870" t="s">
        <v>10430</v>
      </c>
      <c r="R870" t="s">
        <v>456</v>
      </c>
      <c r="S870" t="s">
        <v>598</v>
      </c>
      <c r="T870" s="16">
        <v>1</v>
      </c>
      <c r="U870" s="16">
        <v>0</v>
      </c>
      <c r="V870" s="16">
        <v>1</v>
      </c>
      <c r="W870" s="5">
        <v>63280.11</v>
      </c>
      <c r="X870" s="5">
        <v>63280.11</v>
      </c>
      <c r="Y870" s="5"/>
      <c r="Z870" s="7">
        <v>1</v>
      </c>
      <c r="AA870" t="s">
        <v>27839</v>
      </c>
      <c r="AB870" s="5">
        <v>63280.11</v>
      </c>
      <c r="AC870" t="s">
        <v>800</v>
      </c>
      <c r="AD870" s="17">
        <v>43166</v>
      </c>
      <c r="AE870" s="17">
        <v>43166</v>
      </c>
      <c r="AF870" s="17">
        <v>43166</v>
      </c>
      <c r="AG870" s="17">
        <v>43227</v>
      </c>
      <c r="AH870" s="17">
        <v>43227</v>
      </c>
      <c r="AI870" s="17"/>
      <c r="AJ870" s="5"/>
      <c r="AK870" s="17">
        <v>43227</v>
      </c>
      <c r="AL870" t="s">
        <v>811</v>
      </c>
      <c r="AM870" t="s">
        <v>599</v>
      </c>
      <c r="AN870" s="17"/>
      <c r="AP870" t="s">
        <v>966</v>
      </c>
      <c r="AQ870" t="s">
        <v>970</v>
      </c>
      <c r="AR870" t="s">
        <v>28785</v>
      </c>
    </row>
    <row r="871" spans="2:44" ht="11" outlineLevel="1" x14ac:dyDescent="0.15">
      <c r="B871" t="s">
        <v>5986</v>
      </c>
      <c r="C871" t="s">
        <v>799</v>
      </c>
      <c r="D871" t="s">
        <v>799</v>
      </c>
      <c r="F871" t="s">
        <v>966</v>
      </c>
      <c r="H871" s="16">
        <v>1</v>
      </c>
      <c r="I871" t="s">
        <v>799</v>
      </c>
      <c r="J871" t="s">
        <v>5857</v>
      </c>
      <c r="K871" t="s">
        <v>5858</v>
      </c>
      <c r="L871" t="s">
        <v>27914</v>
      </c>
      <c r="M871" t="s">
        <v>737</v>
      </c>
      <c r="N871" t="s">
        <v>803</v>
      </c>
      <c r="O871" t="s">
        <v>825</v>
      </c>
      <c r="P871" t="s">
        <v>802</v>
      </c>
      <c r="Q871" t="s">
        <v>10430</v>
      </c>
      <c r="R871" t="s">
        <v>531</v>
      </c>
      <c r="S871" t="s">
        <v>636</v>
      </c>
      <c r="T871" s="16">
        <v>1</v>
      </c>
      <c r="U871" s="16">
        <v>0</v>
      </c>
      <c r="V871" s="16">
        <v>1</v>
      </c>
      <c r="W871" s="5">
        <v>62938</v>
      </c>
      <c r="X871" s="5">
        <v>62938</v>
      </c>
      <c r="Y871" s="5"/>
      <c r="Z871" s="7">
        <v>1</v>
      </c>
      <c r="AA871" t="s">
        <v>27839</v>
      </c>
      <c r="AB871" s="5">
        <v>62938</v>
      </c>
      <c r="AC871" t="s">
        <v>800</v>
      </c>
      <c r="AD871" s="17">
        <v>42859</v>
      </c>
      <c r="AE871" s="17">
        <v>42859</v>
      </c>
      <c r="AF871" s="17">
        <v>42859</v>
      </c>
      <c r="AG871" s="17">
        <v>42969</v>
      </c>
      <c r="AH871" s="17">
        <v>42969</v>
      </c>
      <c r="AI871" s="17"/>
      <c r="AJ871" s="5"/>
      <c r="AK871" s="17">
        <v>42969</v>
      </c>
      <c r="AL871" t="s">
        <v>811</v>
      </c>
      <c r="AM871" t="s">
        <v>599</v>
      </c>
      <c r="AN871" s="17"/>
      <c r="AP871" t="s">
        <v>966</v>
      </c>
      <c r="AQ871" t="s">
        <v>970</v>
      </c>
      <c r="AR871" t="s">
        <v>28786</v>
      </c>
    </row>
    <row r="872" spans="2:44" ht="11" outlineLevel="1" x14ac:dyDescent="0.15">
      <c r="B872" t="s">
        <v>5994</v>
      </c>
      <c r="C872" t="s">
        <v>799</v>
      </c>
      <c r="D872" t="s">
        <v>799</v>
      </c>
      <c r="F872" t="s">
        <v>966</v>
      </c>
      <c r="H872" s="16">
        <v>1</v>
      </c>
      <c r="I872" t="s">
        <v>799</v>
      </c>
      <c r="J872" t="s">
        <v>3417</v>
      </c>
      <c r="K872" t="s">
        <v>3418</v>
      </c>
      <c r="L872" t="s">
        <v>27861</v>
      </c>
      <c r="M872" t="s">
        <v>750</v>
      </c>
      <c r="N872" t="s">
        <v>795</v>
      </c>
      <c r="O872" t="s">
        <v>826</v>
      </c>
      <c r="P872" t="s">
        <v>859</v>
      </c>
      <c r="Q872" t="s">
        <v>10430</v>
      </c>
      <c r="R872" t="s">
        <v>531</v>
      </c>
      <c r="S872" t="s">
        <v>636</v>
      </c>
      <c r="T872" s="16">
        <v>1</v>
      </c>
      <c r="U872" s="16">
        <v>0</v>
      </c>
      <c r="V872" s="16">
        <v>1</v>
      </c>
      <c r="W872" s="5">
        <v>62658</v>
      </c>
      <c r="X872" s="5">
        <v>62658</v>
      </c>
      <c r="Y872" s="5"/>
      <c r="Z872" s="7">
        <v>1</v>
      </c>
      <c r="AA872" t="s">
        <v>27839</v>
      </c>
      <c r="AB872" s="5">
        <v>62658</v>
      </c>
      <c r="AC872" t="s">
        <v>800</v>
      </c>
      <c r="AD872" s="17">
        <v>42800</v>
      </c>
      <c r="AE872" s="17">
        <v>42800</v>
      </c>
      <c r="AF872" s="17">
        <v>42800</v>
      </c>
      <c r="AG872" s="17">
        <v>42889</v>
      </c>
      <c r="AH872" s="17">
        <v>42889</v>
      </c>
      <c r="AI872" s="17"/>
      <c r="AJ872" s="5"/>
      <c r="AK872" s="17">
        <v>42889</v>
      </c>
      <c r="AL872" t="s">
        <v>811</v>
      </c>
      <c r="AM872" t="s">
        <v>599</v>
      </c>
      <c r="AN872" s="17"/>
      <c r="AP872" t="s">
        <v>966</v>
      </c>
      <c r="AQ872" t="s">
        <v>970</v>
      </c>
      <c r="AR872" t="s">
        <v>28787</v>
      </c>
    </row>
    <row r="873" spans="2:44" ht="11" outlineLevel="1" x14ac:dyDescent="0.15">
      <c r="B873" t="s">
        <v>5997</v>
      </c>
      <c r="C873" t="s">
        <v>799</v>
      </c>
      <c r="D873" t="s">
        <v>799</v>
      </c>
      <c r="F873" t="s">
        <v>966</v>
      </c>
      <c r="H873" s="16">
        <v>1</v>
      </c>
      <c r="I873" t="s">
        <v>799</v>
      </c>
      <c r="J873" t="s">
        <v>4467</v>
      </c>
      <c r="K873" t="s">
        <v>4468</v>
      </c>
      <c r="L873" t="s">
        <v>28765</v>
      </c>
      <c r="M873" t="s">
        <v>737</v>
      </c>
      <c r="N873" t="s">
        <v>795</v>
      </c>
      <c r="O873" t="s">
        <v>825</v>
      </c>
      <c r="P873" t="s">
        <v>802</v>
      </c>
      <c r="Q873" t="s">
        <v>10430</v>
      </c>
      <c r="R873" t="s">
        <v>531</v>
      </c>
      <c r="S873" t="s">
        <v>636</v>
      </c>
      <c r="T873" s="16">
        <v>1</v>
      </c>
      <c r="U873" s="16">
        <v>0</v>
      </c>
      <c r="V873" s="16">
        <v>1</v>
      </c>
      <c r="W873" s="5">
        <v>62622</v>
      </c>
      <c r="X873" s="5">
        <v>62622</v>
      </c>
      <c r="Y873" s="5"/>
      <c r="Z873" s="7">
        <v>1</v>
      </c>
      <c r="AA873" t="s">
        <v>27839</v>
      </c>
      <c r="AB873" s="5">
        <v>62622</v>
      </c>
      <c r="AC873" t="s">
        <v>800</v>
      </c>
      <c r="AD873" s="17">
        <v>44095</v>
      </c>
      <c r="AE873" s="17">
        <v>44095</v>
      </c>
      <c r="AF873" s="17">
        <v>44092</v>
      </c>
      <c r="AG873" s="17">
        <v>44104</v>
      </c>
      <c r="AH873" s="17">
        <v>44104</v>
      </c>
      <c r="AI873" s="17"/>
      <c r="AJ873" s="5"/>
      <c r="AK873" s="17">
        <v>44104</v>
      </c>
      <c r="AL873" t="s">
        <v>811</v>
      </c>
      <c r="AM873" t="s">
        <v>599</v>
      </c>
      <c r="AN873" s="17"/>
      <c r="AP873" t="s">
        <v>966</v>
      </c>
      <c r="AQ873" t="s">
        <v>970</v>
      </c>
      <c r="AR873" t="s">
        <v>28788</v>
      </c>
    </row>
    <row r="874" spans="2:44" ht="11" outlineLevel="1" x14ac:dyDescent="0.15">
      <c r="B874" t="s">
        <v>6000</v>
      </c>
      <c r="C874" t="s">
        <v>799</v>
      </c>
      <c r="D874" t="s">
        <v>799</v>
      </c>
      <c r="F874" t="s">
        <v>966</v>
      </c>
      <c r="H874" s="16">
        <v>1</v>
      </c>
      <c r="I874" t="s">
        <v>799</v>
      </c>
      <c r="J874" t="s">
        <v>5953</v>
      </c>
      <c r="K874" t="s">
        <v>5954</v>
      </c>
      <c r="L874" t="s">
        <v>28272</v>
      </c>
      <c r="M874" t="s">
        <v>737</v>
      </c>
      <c r="N874" t="s">
        <v>803</v>
      </c>
      <c r="O874" t="s">
        <v>825</v>
      </c>
      <c r="P874" t="s">
        <v>802</v>
      </c>
      <c r="Q874" t="s">
        <v>10430</v>
      </c>
      <c r="R874" t="s">
        <v>531</v>
      </c>
      <c r="S874" t="s">
        <v>636</v>
      </c>
      <c r="T874" s="16">
        <v>1</v>
      </c>
      <c r="U874" s="16">
        <v>0</v>
      </c>
      <c r="V874" s="16">
        <v>1</v>
      </c>
      <c r="W874" s="5">
        <v>62300</v>
      </c>
      <c r="X874" s="5">
        <v>62300</v>
      </c>
      <c r="Y874" s="5"/>
      <c r="Z874" s="7">
        <v>1</v>
      </c>
      <c r="AA874" t="s">
        <v>27839</v>
      </c>
      <c r="AB874" s="5">
        <v>62300</v>
      </c>
      <c r="AC874" t="s">
        <v>800</v>
      </c>
      <c r="AD874" s="17">
        <v>43004</v>
      </c>
      <c r="AE874" s="17">
        <v>43004</v>
      </c>
      <c r="AF874" s="17">
        <v>43004</v>
      </c>
      <c r="AG874" s="17">
        <v>43067</v>
      </c>
      <c r="AH874" s="17">
        <v>43067</v>
      </c>
      <c r="AI874" s="17"/>
      <c r="AJ874" s="5"/>
      <c r="AK874" s="17">
        <v>43067</v>
      </c>
      <c r="AL874" t="s">
        <v>811</v>
      </c>
      <c r="AM874" t="s">
        <v>599</v>
      </c>
      <c r="AN874" s="17"/>
      <c r="AP874" t="s">
        <v>966</v>
      </c>
      <c r="AQ874" t="s">
        <v>970</v>
      </c>
      <c r="AR874" t="s">
        <v>28789</v>
      </c>
    </row>
    <row r="875" spans="2:44" ht="11" outlineLevel="1" x14ac:dyDescent="0.15">
      <c r="B875" t="s">
        <v>6003</v>
      </c>
      <c r="C875" t="s">
        <v>799</v>
      </c>
      <c r="D875" t="s">
        <v>799</v>
      </c>
      <c r="F875" t="s">
        <v>966</v>
      </c>
      <c r="H875" s="16">
        <v>1</v>
      </c>
      <c r="I875" t="s">
        <v>799</v>
      </c>
      <c r="J875" t="s">
        <v>6004</v>
      </c>
      <c r="K875" t="s">
        <v>6005</v>
      </c>
      <c r="L875" t="s">
        <v>28077</v>
      </c>
      <c r="M875" t="s">
        <v>743</v>
      </c>
      <c r="N875" t="s">
        <v>795</v>
      </c>
      <c r="O875" t="s">
        <v>825</v>
      </c>
      <c r="P875" t="s">
        <v>821</v>
      </c>
      <c r="Q875" t="s">
        <v>10430</v>
      </c>
      <c r="R875" t="s">
        <v>531</v>
      </c>
      <c r="S875" t="s">
        <v>636</v>
      </c>
      <c r="T875" s="16">
        <v>1</v>
      </c>
      <c r="U875" s="16">
        <v>0</v>
      </c>
      <c r="V875" s="16">
        <v>3</v>
      </c>
      <c r="W875" s="5">
        <v>62219.59</v>
      </c>
      <c r="X875" s="5">
        <v>62219.59</v>
      </c>
      <c r="Y875" s="5"/>
      <c r="Z875" s="7">
        <v>1</v>
      </c>
      <c r="AA875" t="s">
        <v>27839</v>
      </c>
      <c r="AB875" s="5">
        <v>62219.59</v>
      </c>
      <c r="AC875" t="s">
        <v>800</v>
      </c>
      <c r="AD875" s="17">
        <v>42793</v>
      </c>
      <c r="AE875" s="17">
        <v>42948</v>
      </c>
      <c r="AF875" s="17">
        <v>42793</v>
      </c>
      <c r="AG875" s="17">
        <v>42946</v>
      </c>
      <c r="AH875" s="17">
        <v>42946</v>
      </c>
      <c r="AI875" s="17"/>
      <c r="AJ875" s="5"/>
      <c r="AK875" s="17">
        <v>42946</v>
      </c>
      <c r="AL875" t="s">
        <v>811</v>
      </c>
      <c r="AM875" t="s">
        <v>599</v>
      </c>
      <c r="AN875" s="17"/>
      <c r="AP875" t="s">
        <v>966</v>
      </c>
      <c r="AQ875" t="s">
        <v>970</v>
      </c>
      <c r="AR875" t="s">
        <v>28790</v>
      </c>
    </row>
    <row r="876" spans="2:44" ht="11" outlineLevel="1" x14ac:dyDescent="0.15">
      <c r="B876" t="s">
        <v>6014</v>
      </c>
      <c r="C876" t="s">
        <v>799</v>
      </c>
      <c r="D876" t="s">
        <v>799</v>
      </c>
      <c r="F876" t="s">
        <v>966</v>
      </c>
      <c r="H876" s="16">
        <v>1</v>
      </c>
      <c r="I876" t="s">
        <v>799</v>
      </c>
      <c r="J876" t="s">
        <v>5953</v>
      </c>
      <c r="K876" t="s">
        <v>5954</v>
      </c>
      <c r="L876" t="s">
        <v>28272</v>
      </c>
      <c r="M876" t="s">
        <v>737</v>
      </c>
      <c r="N876" t="s">
        <v>3900</v>
      </c>
      <c r="O876" t="s">
        <v>825</v>
      </c>
      <c r="P876" t="s">
        <v>802</v>
      </c>
      <c r="Q876" t="s">
        <v>10430</v>
      </c>
      <c r="R876" t="s">
        <v>531</v>
      </c>
      <c r="S876" t="s">
        <v>636</v>
      </c>
      <c r="T876" s="16">
        <v>1</v>
      </c>
      <c r="U876" s="16">
        <v>0</v>
      </c>
      <c r="V876" s="16">
        <v>1</v>
      </c>
      <c r="W876" s="5">
        <v>61945</v>
      </c>
      <c r="X876" s="5">
        <v>61945</v>
      </c>
      <c r="Y876" s="5"/>
      <c r="Z876" s="7">
        <v>1</v>
      </c>
      <c r="AA876" t="s">
        <v>27839</v>
      </c>
      <c r="AB876" s="5">
        <v>61945</v>
      </c>
      <c r="AC876" t="s">
        <v>800</v>
      </c>
      <c r="AD876" s="17">
        <v>42699</v>
      </c>
      <c r="AE876" s="17">
        <v>42699</v>
      </c>
      <c r="AF876" s="17">
        <v>42699</v>
      </c>
      <c r="AG876" s="17">
        <v>42791</v>
      </c>
      <c r="AH876" s="17">
        <v>42791</v>
      </c>
      <c r="AI876" s="17"/>
      <c r="AJ876" s="5"/>
      <c r="AK876" s="17">
        <v>42791</v>
      </c>
      <c r="AL876" t="s">
        <v>811</v>
      </c>
      <c r="AM876" t="s">
        <v>599</v>
      </c>
      <c r="AN876" s="17"/>
      <c r="AP876" t="s">
        <v>966</v>
      </c>
      <c r="AQ876" t="s">
        <v>970</v>
      </c>
      <c r="AR876" t="s">
        <v>28791</v>
      </c>
    </row>
    <row r="877" spans="2:44" ht="11" outlineLevel="1" x14ac:dyDescent="0.15">
      <c r="B877" t="s">
        <v>6017</v>
      </c>
      <c r="C877" t="s">
        <v>799</v>
      </c>
      <c r="D877" t="s">
        <v>799</v>
      </c>
      <c r="F877" t="s">
        <v>966</v>
      </c>
      <c r="H877" s="16">
        <v>1</v>
      </c>
      <c r="I877" t="s">
        <v>799</v>
      </c>
      <c r="J877" t="s">
        <v>6018</v>
      </c>
      <c r="K877" t="s">
        <v>6019</v>
      </c>
      <c r="L877" t="s">
        <v>27974</v>
      </c>
      <c r="M877" t="s">
        <v>757</v>
      </c>
      <c r="N877" t="s">
        <v>795</v>
      </c>
      <c r="O877" t="s">
        <v>825</v>
      </c>
      <c r="P877" t="s">
        <v>806</v>
      </c>
      <c r="Q877" t="s">
        <v>10430</v>
      </c>
      <c r="R877" t="s">
        <v>531</v>
      </c>
      <c r="S877" t="s">
        <v>636</v>
      </c>
      <c r="T877" s="16">
        <v>1</v>
      </c>
      <c r="U877" s="16">
        <v>0</v>
      </c>
      <c r="V877" s="16">
        <v>1</v>
      </c>
      <c r="W877" s="5">
        <v>61848</v>
      </c>
      <c r="X877" s="5">
        <v>61848</v>
      </c>
      <c r="Y877" s="5"/>
      <c r="Z877" s="7">
        <v>1</v>
      </c>
      <c r="AA877" t="s">
        <v>27839</v>
      </c>
      <c r="AB877" s="5">
        <v>61848</v>
      </c>
      <c r="AC877" t="s">
        <v>800</v>
      </c>
      <c r="AD877" s="17">
        <v>45855</v>
      </c>
      <c r="AE877" s="17">
        <v>45855</v>
      </c>
      <c r="AF877" s="17">
        <v>45856</v>
      </c>
      <c r="AG877" s="17">
        <v>45898</v>
      </c>
      <c r="AH877" s="17">
        <v>45898</v>
      </c>
      <c r="AI877" s="17"/>
      <c r="AJ877" s="5"/>
      <c r="AK877" s="17">
        <v>45898</v>
      </c>
      <c r="AL877" t="s">
        <v>811</v>
      </c>
      <c r="AM877" t="s">
        <v>599</v>
      </c>
      <c r="AN877" s="17"/>
      <c r="AP877" t="s">
        <v>966</v>
      </c>
      <c r="AQ877" t="s">
        <v>970</v>
      </c>
      <c r="AR877" t="s">
        <v>28792</v>
      </c>
    </row>
    <row r="878" spans="2:44" ht="11" outlineLevel="1" x14ac:dyDescent="0.15">
      <c r="B878" t="s">
        <v>6022</v>
      </c>
      <c r="C878" t="s">
        <v>799</v>
      </c>
      <c r="D878" t="s">
        <v>799</v>
      </c>
      <c r="F878" t="s">
        <v>966</v>
      </c>
      <c r="H878" s="16">
        <v>1</v>
      </c>
      <c r="I878" t="s">
        <v>799</v>
      </c>
      <c r="J878" t="s">
        <v>4835</v>
      </c>
      <c r="K878" t="s">
        <v>4836</v>
      </c>
      <c r="L878" t="s">
        <v>27959</v>
      </c>
      <c r="M878" t="s">
        <v>737</v>
      </c>
      <c r="N878" t="s">
        <v>803</v>
      </c>
      <c r="O878" t="s">
        <v>825</v>
      </c>
      <c r="P878" t="s">
        <v>802</v>
      </c>
      <c r="Q878" t="s">
        <v>10430</v>
      </c>
      <c r="R878" t="s">
        <v>531</v>
      </c>
      <c r="S878" t="s">
        <v>636</v>
      </c>
      <c r="T878" s="16">
        <v>1</v>
      </c>
      <c r="U878" s="16">
        <v>0</v>
      </c>
      <c r="V878" s="16">
        <v>1</v>
      </c>
      <c r="W878" s="5">
        <v>61800</v>
      </c>
      <c r="X878" s="5">
        <v>61800</v>
      </c>
      <c r="Y878" s="5"/>
      <c r="Z878" s="7">
        <v>1</v>
      </c>
      <c r="AA878" t="s">
        <v>27839</v>
      </c>
      <c r="AB878" s="5">
        <v>61800</v>
      </c>
      <c r="AC878" t="s">
        <v>800</v>
      </c>
      <c r="AD878" s="17">
        <v>44104</v>
      </c>
      <c r="AE878" s="17">
        <v>44104</v>
      </c>
      <c r="AF878" s="17">
        <v>44117</v>
      </c>
      <c r="AG878" s="17">
        <v>44224</v>
      </c>
      <c r="AH878" s="17">
        <v>44224</v>
      </c>
      <c r="AI878" s="17"/>
      <c r="AJ878" s="5"/>
      <c r="AK878" s="17">
        <v>44224</v>
      </c>
      <c r="AL878" t="s">
        <v>811</v>
      </c>
      <c r="AM878" t="s">
        <v>599</v>
      </c>
      <c r="AN878" s="17"/>
      <c r="AP878" t="s">
        <v>966</v>
      </c>
      <c r="AQ878" t="s">
        <v>970</v>
      </c>
      <c r="AR878" t="s">
        <v>28793</v>
      </c>
    </row>
    <row r="879" spans="2:44" ht="11" outlineLevel="1" x14ac:dyDescent="0.15">
      <c r="B879" t="s">
        <v>6031</v>
      </c>
      <c r="C879" t="s">
        <v>799</v>
      </c>
      <c r="D879" t="s">
        <v>799</v>
      </c>
      <c r="F879" t="s">
        <v>966</v>
      </c>
      <c r="H879" s="16">
        <v>1</v>
      </c>
      <c r="I879" t="s">
        <v>799</v>
      </c>
      <c r="J879" t="s">
        <v>6032</v>
      </c>
      <c r="K879" t="s">
        <v>6033</v>
      </c>
      <c r="L879" t="s">
        <v>28015</v>
      </c>
      <c r="M879" t="s">
        <v>759</v>
      </c>
      <c r="N879" t="s">
        <v>803</v>
      </c>
      <c r="O879" t="s">
        <v>825</v>
      </c>
      <c r="P879" t="s">
        <v>841</v>
      </c>
      <c r="Q879" t="s">
        <v>10430</v>
      </c>
      <c r="R879" t="s">
        <v>531</v>
      </c>
      <c r="S879" t="s">
        <v>636</v>
      </c>
      <c r="T879" s="16">
        <v>1</v>
      </c>
      <c r="U879" s="16">
        <v>0</v>
      </c>
      <c r="V879" s="16">
        <v>1</v>
      </c>
      <c r="W879" s="5">
        <v>61500</v>
      </c>
      <c r="X879" s="5">
        <v>61500</v>
      </c>
      <c r="Y879" s="5"/>
      <c r="Z879" s="7">
        <v>1</v>
      </c>
      <c r="AA879" t="s">
        <v>27839</v>
      </c>
      <c r="AB879" s="5">
        <v>61500</v>
      </c>
      <c r="AC879" t="s">
        <v>800</v>
      </c>
      <c r="AD879" s="17">
        <v>42641</v>
      </c>
      <c r="AE879" s="17">
        <v>42641</v>
      </c>
      <c r="AF879" s="17">
        <v>42641</v>
      </c>
      <c r="AG879" s="17">
        <v>42735</v>
      </c>
      <c r="AH879" s="17">
        <v>42735</v>
      </c>
      <c r="AI879" s="17"/>
      <c r="AJ879" s="5"/>
      <c r="AK879" s="17">
        <v>42735</v>
      </c>
      <c r="AL879" t="s">
        <v>811</v>
      </c>
      <c r="AM879" t="s">
        <v>599</v>
      </c>
      <c r="AN879" s="17"/>
      <c r="AP879" t="s">
        <v>966</v>
      </c>
      <c r="AQ879" t="s">
        <v>970</v>
      </c>
      <c r="AR879" t="s">
        <v>28794</v>
      </c>
    </row>
    <row r="880" spans="2:44" ht="11" outlineLevel="1" x14ac:dyDescent="0.15">
      <c r="B880" t="s">
        <v>6045</v>
      </c>
      <c r="C880" t="s">
        <v>799</v>
      </c>
      <c r="D880" t="s">
        <v>799</v>
      </c>
      <c r="F880" t="s">
        <v>966</v>
      </c>
      <c r="H880" s="16">
        <v>1</v>
      </c>
      <c r="I880" t="s">
        <v>799</v>
      </c>
      <c r="J880" t="s">
        <v>6046</v>
      </c>
      <c r="K880" t="s">
        <v>6047</v>
      </c>
      <c r="L880" t="s">
        <v>28662</v>
      </c>
      <c r="M880" t="s">
        <v>739</v>
      </c>
      <c r="N880" t="s">
        <v>6048</v>
      </c>
      <c r="O880" t="s">
        <v>825</v>
      </c>
      <c r="P880" t="s">
        <v>816</v>
      </c>
      <c r="Q880" t="s">
        <v>10430</v>
      </c>
      <c r="R880" t="s">
        <v>531</v>
      </c>
      <c r="S880" t="s">
        <v>636</v>
      </c>
      <c r="T880" s="16">
        <v>1</v>
      </c>
      <c r="U880" s="16">
        <v>0</v>
      </c>
      <c r="V880" s="16">
        <v>1</v>
      </c>
      <c r="W880" s="5">
        <v>60903.27</v>
      </c>
      <c r="X880" s="5">
        <v>60903.27</v>
      </c>
      <c r="Y880" s="5"/>
      <c r="Z880" s="7">
        <v>1</v>
      </c>
      <c r="AA880" t="s">
        <v>27839</v>
      </c>
      <c r="AB880" s="5">
        <v>60903.27</v>
      </c>
      <c r="AC880" t="s">
        <v>800</v>
      </c>
      <c r="AD880" s="17">
        <v>42691</v>
      </c>
      <c r="AE880" s="17">
        <v>42691</v>
      </c>
      <c r="AF880" s="17">
        <v>42688</v>
      </c>
      <c r="AG880" s="17">
        <v>42718</v>
      </c>
      <c r="AH880" s="17">
        <v>42718</v>
      </c>
      <c r="AI880" s="17"/>
      <c r="AJ880" s="5"/>
      <c r="AK880" s="17">
        <v>42718</v>
      </c>
      <c r="AL880" t="s">
        <v>811</v>
      </c>
      <c r="AM880" t="s">
        <v>599</v>
      </c>
      <c r="AN880" s="17"/>
      <c r="AP880" t="s">
        <v>966</v>
      </c>
      <c r="AQ880" t="s">
        <v>970</v>
      </c>
      <c r="AR880" t="s">
        <v>28795</v>
      </c>
    </row>
    <row r="881" spans="2:44" ht="11" outlineLevel="1" x14ac:dyDescent="0.15">
      <c r="B881" t="s">
        <v>6056</v>
      </c>
      <c r="C881" t="s">
        <v>799</v>
      </c>
      <c r="D881" t="s">
        <v>799</v>
      </c>
      <c r="F881" t="s">
        <v>966</v>
      </c>
      <c r="H881" s="16">
        <v>1</v>
      </c>
      <c r="I881" t="s">
        <v>799</v>
      </c>
      <c r="J881" t="s">
        <v>6057</v>
      </c>
      <c r="K881" t="s">
        <v>6058</v>
      </c>
      <c r="L881" t="s">
        <v>27952</v>
      </c>
      <c r="M881" t="s">
        <v>740</v>
      </c>
      <c r="N881" t="s">
        <v>795</v>
      </c>
      <c r="O881" t="s">
        <v>804</v>
      </c>
      <c r="P881" t="s">
        <v>806</v>
      </c>
      <c r="Q881" t="s">
        <v>10430</v>
      </c>
      <c r="R881" t="s">
        <v>531</v>
      </c>
      <c r="S881" t="s">
        <v>636</v>
      </c>
      <c r="T881" s="16">
        <v>1</v>
      </c>
      <c r="U881" s="16">
        <v>0</v>
      </c>
      <c r="V881" s="16">
        <v>1</v>
      </c>
      <c r="W881" s="5">
        <v>60721.69</v>
      </c>
      <c r="X881" s="5">
        <v>60721.69</v>
      </c>
      <c r="Y881" s="5"/>
      <c r="Z881" s="7">
        <v>1</v>
      </c>
      <c r="AA881" t="s">
        <v>27839</v>
      </c>
      <c r="AB881" s="5">
        <v>60721.69</v>
      </c>
      <c r="AC881" t="s">
        <v>800</v>
      </c>
      <c r="AD881" s="17">
        <v>42422</v>
      </c>
      <c r="AE881" s="17">
        <v>42422</v>
      </c>
      <c r="AF881" s="17">
        <v>42423</v>
      </c>
      <c r="AG881" s="17">
        <v>42426</v>
      </c>
      <c r="AH881" s="17">
        <v>42426</v>
      </c>
      <c r="AI881" s="17"/>
      <c r="AJ881" s="5"/>
      <c r="AK881" s="17">
        <v>42426</v>
      </c>
      <c r="AL881" t="s">
        <v>811</v>
      </c>
      <c r="AM881" t="s">
        <v>599</v>
      </c>
      <c r="AN881" s="17"/>
      <c r="AP881" t="s">
        <v>966</v>
      </c>
      <c r="AQ881" t="s">
        <v>970</v>
      </c>
      <c r="AR881" t="s">
        <v>28796</v>
      </c>
    </row>
    <row r="882" spans="2:44" ht="11" outlineLevel="1" x14ac:dyDescent="0.15">
      <c r="B882" t="s">
        <v>6064</v>
      </c>
      <c r="C882" t="s">
        <v>799</v>
      </c>
      <c r="D882" t="s">
        <v>799</v>
      </c>
      <c r="F882" t="s">
        <v>966</v>
      </c>
      <c r="H882" s="16">
        <v>1</v>
      </c>
      <c r="I882" t="s">
        <v>799</v>
      </c>
      <c r="J882" t="s">
        <v>6065</v>
      </c>
      <c r="K882" t="s">
        <v>6066</v>
      </c>
      <c r="L882" t="s">
        <v>28095</v>
      </c>
      <c r="M882" t="s">
        <v>750</v>
      </c>
      <c r="N882" t="s">
        <v>3900</v>
      </c>
      <c r="O882" t="s">
        <v>825</v>
      </c>
      <c r="P882" t="s">
        <v>859</v>
      </c>
      <c r="Q882" t="s">
        <v>10430</v>
      </c>
      <c r="R882" t="s">
        <v>531</v>
      </c>
      <c r="S882" t="s">
        <v>636</v>
      </c>
      <c r="T882" s="16">
        <v>1</v>
      </c>
      <c r="U882" s="16">
        <v>0</v>
      </c>
      <c r="V882" s="16">
        <v>1</v>
      </c>
      <c r="W882" s="5">
        <v>60547.77</v>
      </c>
      <c r="X882" s="5">
        <v>60547.77</v>
      </c>
      <c r="Y882" s="5"/>
      <c r="Z882" s="7">
        <v>1</v>
      </c>
      <c r="AA882" t="s">
        <v>27839</v>
      </c>
      <c r="AB882" s="5">
        <v>60547.77</v>
      </c>
      <c r="AC882" t="s">
        <v>800</v>
      </c>
      <c r="AD882" s="17">
        <v>45915</v>
      </c>
      <c r="AE882" s="17">
        <v>45915</v>
      </c>
      <c r="AF882" s="17">
        <v>45915</v>
      </c>
      <c r="AG882" s="17">
        <v>45945</v>
      </c>
      <c r="AH882" s="17">
        <v>45945</v>
      </c>
      <c r="AI882" s="17"/>
      <c r="AJ882" s="5"/>
      <c r="AK882" s="17">
        <v>45945</v>
      </c>
      <c r="AL882" t="s">
        <v>811</v>
      </c>
      <c r="AM882" t="s">
        <v>599</v>
      </c>
      <c r="AN882" s="17"/>
      <c r="AP882" t="s">
        <v>966</v>
      </c>
      <c r="AQ882" t="s">
        <v>970</v>
      </c>
      <c r="AR882" t="s">
        <v>28797</v>
      </c>
    </row>
    <row r="883" spans="2:44" ht="11" outlineLevel="1" x14ac:dyDescent="0.15">
      <c r="B883" t="s">
        <v>6069</v>
      </c>
      <c r="C883" t="s">
        <v>799</v>
      </c>
      <c r="D883" t="s">
        <v>799</v>
      </c>
      <c r="F883" t="s">
        <v>966</v>
      </c>
      <c r="H883" s="16">
        <v>1</v>
      </c>
      <c r="I883" t="s">
        <v>799</v>
      </c>
      <c r="J883" t="s">
        <v>6070</v>
      </c>
      <c r="K883" t="s">
        <v>6071</v>
      </c>
      <c r="L883" t="s">
        <v>28043</v>
      </c>
      <c r="M883" t="s">
        <v>750</v>
      </c>
      <c r="N883" t="s">
        <v>5700</v>
      </c>
      <c r="O883" t="s">
        <v>825</v>
      </c>
      <c r="P883" t="s">
        <v>859</v>
      </c>
      <c r="Q883" t="s">
        <v>10430</v>
      </c>
      <c r="R883" t="s">
        <v>531</v>
      </c>
      <c r="S883" t="s">
        <v>636</v>
      </c>
      <c r="T883" s="16">
        <v>1</v>
      </c>
      <c r="U883" s="16">
        <v>0</v>
      </c>
      <c r="V883" s="16">
        <v>1</v>
      </c>
      <c r="W883" s="5">
        <v>60489.599999999999</v>
      </c>
      <c r="X883" s="5">
        <v>60489.599999999999</v>
      </c>
      <c r="Y883" s="5"/>
      <c r="Z883" s="7">
        <v>1</v>
      </c>
      <c r="AA883" t="s">
        <v>27839</v>
      </c>
      <c r="AB883" s="5">
        <v>60489.599999999999</v>
      </c>
      <c r="AC883" t="s">
        <v>800</v>
      </c>
      <c r="AD883" s="17">
        <v>43377</v>
      </c>
      <c r="AE883" s="17">
        <v>43377</v>
      </c>
      <c r="AF883" s="17">
        <v>43377</v>
      </c>
      <c r="AG883" s="17">
        <v>43412</v>
      </c>
      <c r="AH883" s="17">
        <v>43412</v>
      </c>
      <c r="AI883" s="17"/>
      <c r="AJ883" s="5"/>
      <c r="AK883" s="17">
        <v>43412</v>
      </c>
      <c r="AL883" t="s">
        <v>811</v>
      </c>
      <c r="AM883" t="s">
        <v>599</v>
      </c>
      <c r="AN883" s="17"/>
      <c r="AP883" t="s">
        <v>966</v>
      </c>
      <c r="AQ883" t="s">
        <v>970</v>
      </c>
      <c r="AR883" t="s">
        <v>28798</v>
      </c>
    </row>
    <row r="884" spans="2:44" ht="11" outlineLevel="1" x14ac:dyDescent="0.15">
      <c r="B884" t="s">
        <v>6074</v>
      </c>
      <c r="C884" t="s">
        <v>799</v>
      </c>
      <c r="D884" t="s">
        <v>799</v>
      </c>
      <c r="F884" t="s">
        <v>966</v>
      </c>
      <c r="H884" s="16">
        <v>1</v>
      </c>
      <c r="I884" t="s">
        <v>799</v>
      </c>
      <c r="J884" t="s">
        <v>6075</v>
      </c>
      <c r="K884" t="s">
        <v>6076</v>
      </c>
      <c r="L884" t="s">
        <v>27952</v>
      </c>
      <c r="M884" t="s">
        <v>750</v>
      </c>
      <c r="N884" t="s">
        <v>6077</v>
      </c>
      <c r="O884" t="s">
        <v>825</v>
      </c>
      <c r="P884" t="s">
        <v>859</v>
      </c>
      <c r="Q884" t="s">
        <v>10430</v>
      </c>
      <c r="R884" t="s">
        <v>531</v>
      </c>
      <c r="S884" t="s">
        <v>636</v>
      </c>
      <c r="T884" s="16">
        <v>1</v>
      </c>
      <c r="U884" s="16">
        <v>0</v>
      </c>
      <c r="V884" s="16">
        <v>1</v>
      </c>
      <c r="W884" s="5">
        <v>60028.99</v>
      </c>
      <c r="X884" s="5">
        <v>60028.99</v>
      </c>
      <c r="Y884" s="5"/>
      <c r="Z884" s="7">
        <v>1</v>
      </c>
      <c r="AA884" t="s">
        <v>27839</v>
      </c>
      <c r="AB884" s="5">
        <v>60028.99</v>
      </c>
      <c r="AC884" t="s">
        <v>800</v>
      </c>
      <c r="AD884" s="17">
        <v>45912</v>
      </c>
      <c r="AE884" s="17">
        <v>45912</v>
      </c>
      <c r="AF884" s="17">
        <v>45912</v>
      </c>
      <c r="AG884" s="17">
        <v>46022</v>
      </c>
      <c r="AH884" s="17">
        <v>46022</v>
      </c>
      <c r="AI884" s="17"/>
      <c r="AJ884" s="5"/>
      <c r="AK884" s="17">
        <v>46022</v>
      </c>
      <c r="AL884" t="s">
        <v>811</v>
      </c>
      <c r="AM884" t="s">
        <v>599</v>
      </c>
      <c r="AN884" s="17"/>
      <c r="AP884" t="s">
        <v>966</v>
      </c>
      <c r="AQ884" t="s">
        <v>970</v>
      </c>
      <c r="AR884" t="s">
        <v>28799</v>
      </c>
    </row>
    <row r="885" spans="2:44" ht="11" outlineLevel="1" x14ac:dyDescent="0.15">
      <c r="B885" t="s">
        <v>6081</v>
      </c>
      <c r="C885" t="s">
        <v>799</v>
      </c>
      <c r="D885" t="s">
        <v>799</v>
      </c>
      <c r="F885" t="s">
        <v>966</v>
      </c>
      <c r="H885" s="16">
        <v>1</v>
      </c>
      <c r="I885" t="s">
        <v>799</v>
      </c>
      <c r="J885" t="s">
        <v>6082</v>
      </c>
      <c r="K885" t="s">
        <v>6083</v>
      </c>
      <c r="L885" t="s">
        <v>28346</v>
      </c>
      <c r="M885" t="s">
        <v>737</v>
      </c>
      <c r="N885" t="s">
        <v>803</v>
      </c>
      <c r="O885" t="s">
        <v>825</v>
      </c>
      <c r="P885" t="s">
        <v>802</v>
      </c>
      <c r="Q885" t="s">
        <v>10430</v>
      </c>
      <c r="R885" t="s">
        <v>456</v>
      </c>
      <c r="S885" t="s">
        <v>598</v>
      </c>
      <c r="T885" s="16">
        <v>1</v>
      </c>
      <c r="U885" s="16">
        <v>0</v>
      </c>
      <c r="V885" s="16">
        <v>3</v>
      </c>
      <c r="W885" s="5">
        <v>60000</v>
      </c>
      <c r="X885" s="5">
        <v>60000</v>
      </c>
      <c r="Y885" s="5"/>
      <c r="Z885" s="7">
        <v>1</v>
      </c>
      <c r="AA885" t="s">
        <v>27839</v>
      </c>
      <c r="AB885" s="5">
        <v>60000</v>
      </c>
      <c r="AC885" t="s">
        <v>800</v>
      </c>
      <c r="AD885" s="17">
        <v>45894</v>
      </c>
      <c r="AE885" s="17">
        <v>45946</v>
      </c>
      <c r="AF885" s="17">
        <v>45894</v>
      </c>
      <c r="AG885" s="17">
        <v>45936</v>
      </c>
      <c r="AH885" s="17">
        <v>45936</v>
      </c>
      <c r="AI885" s="17"/>
      <c r="AJ885" s="5"/>
      <c r="AK885" s="17">
        <v>45936</v>
      </c>
      <c r="AL885" t="s">
        <v>811</v>
      </c>
      <c r="AM885" t="s">
        <v>599</v>
      </c>
      <c r="AN885" s="17"/>
      <c r="AP885" t="s">
        <v>966</v>
      </c>
      <c r="AQ885" t="s">
        <v>970</v>
      </c>
      <c r="AR885" t="s">
        <v>28800</v>
      </c>
    </row>
    <row r="886" spans="2:44" ht="11" outlineLevel="1" x14ac:dyDescent="0.15">
      <c r="B886" t="s">
        <v>6086</v>
      </c>
      <c r="C886" t="s">
        <v>799</v>
      </c>
      <c r="D886" t="s">
        <v>799</v>
      </c>
      <c r="F886" t="s">
        <v>966</v>
      </c>
      <c r="H886" s="16">
        <v>1</v>
      </c>
      <c r="I886" t="s">
        <v>799</v>
      </c>
      <c r="J886" t="s">
        <v>4835</v>
      </c>
      <c r="K886" t="s">
        <v>4836</v>
      </c>
      <c r="L886" t="s">
        <v>27902</v>
      </c>
      <c r="M886" t="s">
        <v>737</v>
      </c>
      <c r="N886" t="s">
        <v>803</v>
      </c>
      <c r="O886" t="s">
        <v>825</v>
      </c>
      <c r="P886" t="s">
        <v>802</v>
      </c>
      <c r="Q886" t="s">
        <v>10430</v>
      </c>
      <c r="R886" t="s">
        <v>531</v>
      </c>
      <c r="S886" t="s">
        <v>636</v>
      </c>
      <c r="T886" s="16">
        <v>1</v>
      </c>
      <c r="U886" s="16">
        <v>0</v>
      </c>
      <c r="V886" s="16">
        <v>1</v>
      </c>
      <c r="W886" s="5">
        <v>60000</v>
      </c>
      <c r="X886" s="5">
        <v>60000</v>
      </c>
      <c r="Y886" s="5"/>
      <c r="Z886" s="7">
        <v>1</v>
      </c>
      <c r="AA886" t="s">
        <v>27839</v>
      </c>
      <c r="AB886" s="5">
        <v>60000</v>
      </c>
      <c r="AC886" t="s">
        <v>800</v>
      </c>
      <c r="AD886" s="17">
        <v>45673</v>
      </c>
      <c r="AE886" s="17">
        <v>45673</v>
      </c>
      <c r="AF886" s="17">
        <v>45673</v>
      </c>
      <c r="AG886" s="17">
        <v>45786</v>
      </c>
      <c r="AH886" s="17">
        <v>45786</v>
      </c>
      <c r="AI886" s="17"/>
      <c r="AJ886" s="5"/>
      <c r="AK886" s="17">
        <v>45786</v>
      </c>
      <c r="AL886" t="s">
        <v>811</v>
      </c>
      <c r="AM886" t="s">
        <v>599</v>
      </c>
      <c r="AN886" s="17"/>
      <c r="AP886" t="s">
        <v>966</v>
      </c>
      <c r="AQ886" t="s">
        <v>970</v>
      </c>
      <c r="AR886" t="s">
        <v>28801</v>
      </c>
    </row>
    <row r="887" spans="2:44" ht="11" outlineLevel="1" x14ac:dyDescent="0.15">
      <c r="B887" t="s">
        <v>6089</v>
      </c>
      <c r="C887" t="s">
        <v>799</v>
      </c>
      <c r="D887" t="s">
        <v>799</v>
      </c>
      <c r="F887" t="s">
        <v>966</v>
      </c>
      <c r="H887" s="16">
        <v>1</v>
      </c>
      <c r="I887" t="s">
        <v>799</v>
      </c>
      <c r="J887" t="s">
        <v>6090</v>
      </c>
      <c r="K887" t="s">
        <v>6091</v>
      </c>
      <c r="L887" t="s">
        <v>28802</v>
      </c>
      <c r="M887" t="s">
        <v>737</v>
      </c>
      <c r="N887" t="s">
        <v>803</v>
      </c>
      <c r="O887" t="s">
        <v>804</v>
      </c>
      <c r="P887" t="s">
        <v>802</v>
      </c>
      <c r="Q887" t="s">
        <v>10430</v>
      </c>
      <c r="R887" t="s">
        <v>531</v>
      </c>
      <c r="S887" t="s">
        <v>636</v>
      </c>
      <c r="T887" s="16">
        <v>1</v>
      </c>
      <c r="U887" s="16">
        <v>0</v>
      </c>
      <c r="V887" s="16">
        <v>1</v>
      </c>
      <c r="W887" s="5">
        <v>59995</v>
      </c>
      <c r="X887" s="5">
        <v>59995</v>
      </c>
      <c r="Y887" s="5"/>
      <c r="Z887" s="7">
        <v>1</v>
      </c>
      <c r="AA887" t="s">
        <v>27839</v>
      </c>
      <c r="AB887" s="5">
        <v>59995</v>
      </c>
      <c r="AC887" t="s">
        <v>800</v>
      </c>
      <c r="AD887" s="17">
        <v>44224</v>
      </c>
      <c r="AE887" s="17">
        <v>44224</v>
      </c>
      <c r="AF887" s="17">
        <v>44224</v>
      </c>
      <c r="AG887" s="17">
        <v>44342</v>
      </c>
      <c r="AH887" s="17">
        <v>44342</v>
      </c>
      <c r="AI887" s="17"/>
      <c r="AJ887" s="5"/>
      <c r="AK887" s="17">
        <v>44342</v>
      </c>
      <c r="AL887" t="s">
        <v>811</v>
      </c>
      <c r="AM887" t="s">
        <v>599</v>
      </c>
      <c r="AN887" s="17"/>
      <c r="AP887" t="s">
        <v>966</v>
      </c>
      <c r="AQ887" t="s">
        <v>970</v>
      </c>
      <c r="AR887" t="s">
        <v>28803</v>
      </c>
    </row>
    <row r="888" spans="2:44" ht="11" outlineLevel="1" x14ac:dyDescent="0.15">
      <c r="B888" t="s">
        <v>6797</v>
      </c>
      <c r="C888" t="s">
        <v>27838</v>
      </c>
      <c r="D888" t="s">
        <v>854</v>
      </c>
      <c r="E888" t="s">
        <v>807</v>
      </c>
      <c r="F888" t="s">
        <v>10430</v>
      </c>
      <c r="G888" t="s">
        <v>28804</v>
      </c>
      <c r="H888" s="16">
        <v>2</v>
      </c>
      <c r="I888" t="s">
        <v>809</v>
      </c>
      <c r="J888" t="s">
        <v>4431</v>
      </c>
      <c r="K888" t="s">
        <v>4432</v>
      </c>
      <c r="L888" t="s">
        <v>28019</v>
      </c>
      <c r="M888" t="s">
        <v>740</v>
      </c>
      <c r="N888" t="s">
        <v>795</v>
      </c>
      <c r="O888" t="s">
        <v>825</v>
      </c>
      <c r="P888" t="s">
        <v>806</v>
      </c>
      <c r="Q888" t="s">
        <v>10430</v>
      </c>
      <c r="R888" t="s">
        <v>531</v>
      </c>
      <c r="S888" t="s">
        <v>636</v>
      </c>
      <c r="T888" s="16">
        <v>3</v>
      </c>
      <c r="U888" s="16">
        <v>2</v>
      </c>
      <c r="V888" s="16">
        <v>7</v>
      </c>
      <c r="W888" s="5">
        <v>59670.1</v>
      </c>
      <c r="X888" s="5">
        <v>59670.1</v>
      </c>
      <c r="Y888" s="5"/>
      <c r="Z888" s="7">
        <v>1</v>
      </c>
      <c r="AA888" t="s">
        <v>27839</v>
      </c>
      <c r="AB888" s="5">
        <v>59670.1</v>
      </c>
      <c r="AC888" t="s">
        <v>800</v>
      </c>
      <c r="AD888" s="17">
        <v>43679</v>
      </c>
      <c r="AE888" s="17">
        <v>45163</v>
      </c>
      <c r="AF888" s="17">
        <v>43675</v>
      </c>
      <c r="AG888" s="17">
        <v>45502</v>
      </c>
      <c r="AH888" s="17">
        <v>44994</v>
      </c>
      <c r="AI888" s="17"/>
      <c r="AJ888" s="5"/>
      <c r="AK888" s="17">
        <v>45502</v>
      </c>
      <c r="AL888" t="s">
        <v>855</v>
      </c>
      <c r="AM888" t="s">
        <v>666</v>
      </c>
      <c r="AN888" s="17">
        <v>44994</v>
      </c>
      <c r="AP888" t="s">
        <v>966</v>
      </c>
      <c r="AQ888" t="s">
        <v>970</v>
      </c>
      <c r="AR888" t="s">
        <v>28805</v>
      </c>
    </row>
    <row r="889" spans="2:44" ht="11" outlineLevel="1" x14ac:dyDescent="0.15">
      <c r="B889" t="s">
        <v>6104</v>
      </c>
      <c r="C889" t="s">
        <v>799</v>
      </c>
      <c r="D889" t="s">
        <v>799</v>
      </c>
      <c r="F889" t="s">
        <v>966</v>
      </c>
      <c r="H889" s="16">
        <v>1</v>
      </c>
      <c r="I889" t="s">
        <v>799</v>
      </c>
      <c r="J889" t="s">
        <v>4877</v>
      </c>
      <c r="K889" t="s">
        <v>4878</v>
      </c>
      <c r="L889" t="s">
        <v>27866</v>
      </c>
      <c r="M889" t="s">
        <v>738</v>
      </c>
      <c r="N889" t="s">
        <v>803</v>
      </c>
      <c r="O889" t="s">
        <v>825</v>
      </c>
      <c r="P889" t="s">
        <v>794</v>
      </c>
      <c r="Q889" t="s">
        <v>10430</v>
      </c>
      <c r="R889" t="s">
        <v>531</v>
      </c>
      <c r="S889" t="s">
        <v>636</v>
      </c>
      <c r="T889" s="16">
        <v>1</v>
      </c>
      <c r="U889" s="16">
        <v>0</v>
      </c>
      <c r="V889" s="16">
        <v>1</v>
      </c>
      <c r="W889" s="5">
        <v>59430</v>
      </c>
      <c r="X889" s="5">
        <v>59430</v>
      </c>
      <c r="Y889" s="5"/>
      <c r="Z889" s="7">
        <v>1</v>
      </c>
      <c r="AA889" t="s">
        <v>27839</v>
      </c>
      <c r="AB889" s="5">
        <v>59430</v>
      </c>
      <c r="AC889" t="s">
        <v>800</v>
      </c>
      <c r="AD889" s="17">
        <v>45743</v>
      </c>
      <c r="AE889" s="17">
        <v>45743</v>
      </c>
      <c r="AF889" s="17">
        <v>45740</v>
      </c>
      <c r="AG889" s="17">
        <v>45980</v>
      </c>
      <c r="AH889" s="17">
        <v>45980</v>
      </c>
      <c r="AI889" s="17"/>
      <c r="AJ889" s="5"/>
      <c r="AK889" s="17">
        <v>45980</v>
      </c>
      <c r="AL889" t="s">
        <v>811</v>
      </c>
      <c r="AM889" t="s">
        <v>599</v>
      </c>
      <c r="AN889" s="17"/>
      <c r="AP889" t="s">
        <v>966</v>
      </c>
      <c r="AQ889" t="s">
        <v>970</v>
      </c>
      <c r="AR889" t="s">
        <v>28806</v>
      </c>
    </row>
    <row r="890" spans="2:44" ht="11" outlineLevel="1" x14ac:dyDescent="0.15">
      <c r="B890" t="s">
        <v>6107</v>
      </c>
      <c r="C890" t="s">
        <v>799</v>
      </c>
      <c r="D890" t="s">
        <v>799</v>
      </c>
      <c r="F890" t="s">
        <v>966</v>
      </c>
      <c r="H890" s="16">
        <v>1</v>
      </c>
      <c r="I890" t="s">
        <v>799</v>
      </c>
      <c r="J890" t="s">
        <v>3993</v>
      </c>
      <c r="K890" t="s">
        <v>3994</v>
      </c>
      <c r="L890" t="s">
        <v>28133</v>
      </c>
      <c r="M890" t="s">
        <v>737</v>
      </c>
      <c r="N890" t="s">
        <v>803</v>
      </c>
      <c r="O890" t="s">
        <v>825</v>
      </c>
      <c r="P890" t="s">
        <v>802</v>
      </c>
      <c r="Q890" t="s">
        <v>10430</v>
      </c>
      <c r="R890" t="s">
        <v>531</v>
      </c>
      <c r="S890" t="s">
        <v>636</v>
      </c>
      <c r="T890" s="16">
        <v>1</v>
      </c>
      <c r="U890" s="16">
        <v>0</v>
      </c>
      <c r="V890" s="16">
        <v>2</v>
      </c>
      <c r="W890" s="5">
        <v>59385</v>
      </c>
      <c r="X890" s="5">
        <v>59385</v>
      </c>
      <c r="Y890" s="5"/>
      <c r="Z890" s="7">
        <v>1</v>
      </c>
      <c r="AA890" t="s">
        <v>27839</v>
      </c>
      <c r="AB890" s="5">
        <v>59385</v>
      </c>
      <c r="AC890" t="s">
        <v>800</v>
      </c>
      <c r="AD890" s="17">
        <v>44685</v>
      </c>
      <c r="AE890" s="17">
        <v>44798</v>
      </c>
      <c r="AF890" s="17">
        <v>44685</v>
      </c>
      <c r="AG890" s="17">
        <v>44930</v>
      </c>
      <c r="AH890" s="17">
        <v>44930</v>
      </c>
      <c r="AI890" s="17"/>
      <c r="AJ890" s="5"/>
      <c r="AK890" s="17">
        <v>44930</v>
      </c>
      <c r="AL890" t="s">
        <v>811</v>
      </c>
      <c r="AM890" t="s">
        <v>599</v>
      </c>
      <c r="AN890" s="17"/>
      <c r="AP890" t="s">
        <v>966</v>
      </c>
      <c r="AQ890" t="s">
        <v>970</v>
      </c>
      <c r="AR890" t="s">
        <v>28807</v>
      </c>
    </row>
    <row r="891" spans="2:44" ht="11" outlineLevel="1" x14ac:dyDescent="0.15">
      <c r="B891" t="s">
        <v>6110</v>
      </c>
      <c r="C891" t="s">
        <v>799</v>
      </c>
      <c r="D891" t="s">
        <v>799</v>
      </c>
      <c r="F891" t="s">
        <v>966</v>
      </c>
      <c r="H891" s="16">
        <v>1</v>
      </c>
      <c r="I891" t="s">
        <v>799</v>
      </c>
      <c r="J891" t="s">
        <v>6111</v>
      </c>
      <c r="K891" t="s">
        <v>6112</v>
      </c>
      <c r="L891" t="s">
        <v>28143</v>
      </c>
      <c r="M891" t="s">
        <v>750</v>
      </c>
      <c r="N891" t="s">
        <v>3488</v>
      </c>
      <c r="O891" t="s">
        <v>825</v>
      </c>
      <c r="P891" t="s">
        <v>859</v>
      </c>
      <c r="Q891" t="s">
        <v>10430</v>
      </c>
      <c r="R891" t="s">
        <v>531</v>
      </c>
      <c r="S891" t="s">
        <v>636</v>
      </c>
      <c r="T891" s="16">
        <v>1</v>
      </c>
      <c r="U891" s="16">
        <v>0</v>
      </c>
      <c r="V891" s="16">
        <v>1</v>
      </c>
      <c r="W891" s="5">
        <v>59237.5</v>
      </c>
      <c r="X891" s="5">
        <v>59237.5</v>
      </c>
      <c r="Y891" s="5"/>
      <c r="Z891" s="7">
        <v>1</v>
      </c>
      <c r="AA891" t="s">
        <v>27839</v>
      </c>
      <c r="AB891" s="5">
        <v>59237.5</v>
      </c>
      <c r="AC891" t="s">
        <v>800</v>
      </c>
      <c r="AD891" s="17">
        <v>43230</v>
      </c>
      <c r="AE891" s="17">
        <v>43230</v>
      </c>
      <c r="AF891" s="17">
        <v>43230</v>
      </c>
      <c r="AG891" s="17">
        <v>43276</v>
      </c>
      <c r="AH891" s="17">
        <v>43312</v>
      </c>
      <c r="AI891" s="17"/>
      <c r="AJ891" s="5"/>
      <c r="AK891" s="17">
        <v>43276</v>
      </c>
      <c r="AL891" t="s">
        <v>811</v>
      </c>
      <c r="AM891" t="s">
        <v>599</v>
      </c>
      <c r="AN891" s="17"/>
      <c r="AP891" t="s">
        <v>966</v>
      </c>
      <c r="AQ891" t="s">
        <v>970</v>
      </c>
      <c r="AR891" t="s">
        <v>28808</v>
      </c>
    </row>
    <row r="892" spans="2:44" ht="11" outlineLevel="1" x14ac:dyDescent="0.15">
      <c r="B892" t="s">
        <v>6115</v>
      </c>
      <c r="C892" t="s">
        <v>799</v>
      </c>
      <c r="D892" t="s">
        <v>799</v>
      </c>
      <c r="F892" t="s">
        <v>966</v>
      </c>
      <c r="H892" s="16">
        <v>1</v>
      </c>
      <c r="I892" t="s">
        <v>799</v>
      </c>
      <c r="J892" t="s">
        <v>5470</v>
      </c>
      <c r="K892" t="s">
        <v>5471</v>
      </c>
      <c r="L892" t="s">
        <v>28085</v>
      </c>
      <c r="M892" t="s">
        <v>750</v>
      </c>
      <c r="N892" t="s">
        <v>887</v>
      </c>
      <c r="O892" t="s">
        <v>825</v>
      </c>
      <c r="P892" t="s">
        <v>859</v>
      </c>
      <c r="Q892" t="s">
        <v>10430</v>
      </c>
      <c r="R892" t="s">
        <v>531</v>
      </c>
      <c r="S892" t="s">
        <v>636</v>
      </c>
      <c r="T892" s="16">
        <v>1</v>
      </c>
      <c r="U892" s="16">
        <v>0</v>
      </c>
      <c r="V892" s="16">
        <v>1</v>
      </c>
      <c r="W892" s="5">
        <v>59052.5</v>
      </c>
      <c r="X892" s="5">
        <v>59052.5</v>
      </c>
      <c r="Y892" s="5"/>
      <c r="Z892" s="7">
        <v>1</v>
      </c>
      <c r="AA892" t="s">
        <v>27839</v>
      </c>
      <c r="AB892" s="5">
        <v>59052.5</v>
      </c>
      <c r="AC892" t="s">
        <v>800</v>
      </c>
      <c r="AD892" s="17">
        <v>42803</v>
      </c>
      <c r="AE892" s="17">
        <v>42803</v>
      </c>
      <c r="AF892" s="17">
        <v>42800</v>
      </c>
      <c r="AG892" s="17">
        <v>42863</v>
      </c>
      <c r="AH892" s="17">
        <v>42863</v>
      </c>
      <c r="AI892" s="17"/>
      <c r="AJ892" s="5"/>
      <c r="AK892" s="17">
        <v>42863</v>
      </c>
      <c r="AL892" t="s">
        <v>811</v>
      </c>
      <c r="AM892" t="s">
        <v>599</v>
      </c>
      <c r="AN892" s="17"/>
      <c r="AP892" t="s">
        <v>966</v>
      </c>
      <c r="AQ892" t="s">
        <v>970</v>
      </c>
      <c r="AR892" t="s">
        <v>28809</v>
      </c>
    </row>
    <row r="893" spans="2:44" ht="11" outlineLevel="1" x14ac:dyDescent="0.15">
      <c r="B893" t="s">
        <v>6118</v>
      </c>
      <c r="C893" t="s">
        <v>799</v>
      </c>
      <c r="D893" t="s">
        <v>799</v>
      </c>
      <c r="F893" t="s">
        <v>966</v>
      </c>
      <c r="H893" s="16">
        <v>1</v>
      </c>
      <c r="I893" t="s">
        <v>799</v>
      </c>
      <c r="J893" t="s">
        <v>4179</v>
      </c>
      <c r="K893" t="s">
        <v>4180</v>
      </c>
      <c r="L893" t="s">
        <v>27866</v>
      </c>
      <c r="M893" t="s">
        <v>750</v>
      </c>
      <c r="N893" t="s">
        <v>2535</v>
      </c>
      <c r="O893" t="s">
        <v>826</v>
      </c>
      <c r="P893" t="s">
        <v>859</v>
      </c>
      <c r="Q893" t="s">
        <v>10430</v>
      </c>
      <c r="R893" t="s">
        <v>531</v>
      </c>
      <c r="S893" t="s">
        <v>636</v>
      </c>
      <c r="T893" s="16">
        <v>1</v>
      </c>
      <c r="U893" s="16">
        <v>0</v>
      </c>
      <c r="V893" s="16">
        <v>1</v>
      </c>
      <c r="W893" s="5">
        <v>58691</v>
      </c>
      <c r="X893" s="5">
        <v>58691</v>
      </c>
      <c r="Y893" s="5"/>
      <c r="Z893" s="7">
        <v>1</v>
      </c>
      <c r="AA893" t="s">
        <v>27839</v>
      </c>
      <c r="AB893" s="5">
        <v>58691</v>
      </c>
      <c r="AC893" t="s">
        <v>800</v>
      </c>
      <c r="AD893" s="17">
        <v>43090</v>
      </c>
      <c r="AE893" s="17">
        <v>43090</v>
      </c>
      <c r="AF893" s="17">
        <v>43090</v>
      </c>
      <c r="AG893" s="17">
        <v>43126</v>
      </c>
      <c r="AH893" s="17">
        <v>43126</v>
      </c>
      <c r="AI893" s="17"/>
      <c r="AJ893" s="5"/>
      <c r="AK893" s="17">
        <v>43126</v>
      </c>
      <c r="AL893" t="s">
        <v>811</v>
      </c>
      <c r="AM893" t="s">
        <v>599</v>
      </c>
      <c r="AN893" s="17"/>
      <c r="AP893" t="s">
        <v>966</v>
      </c>
      <c r="AQ893" t="s">
        <v>970</v>
      </c>
      <c r="AR893" t="s">
        <v>28810</v>
      </c>
    </row>
    <row r="894" spans="2:44" ht="11" outlineLevel="1" x14ac:dyDescent="0.15">
      <c r="B894" t="s">
        <v>6121</v>
      </c>
      <c r="C894" t="s">
        <v>799</v>
      </c>
      <c r="D894" t="s">
        <v>799</v>
      </c>
      <c r="F894" t="s">
        <v>966</v>
      </c>
      <c r="H894" s="16">
        <v>1</v>
      </c>
      <c r="I894" t="s">
        <v>799</v>
      </c>
      <c r="J894" t="s">
        <v>6122</v>
      </c>
      <c r="K894" t="s">
        <v>6123</v>
      </c>
      <c r="L894" t="s">
        <v>28346</v>
      </c>
      <c r="M894" t="s">
        <v>737</v>
      </c>
      <c r="N894" t="s">
        <v>803</v>
      </c>
      <c r="O894" t="s">
        <v>825</v>
      </c>
      <c r="P894" t="s">
        <v>802</v>
      </c>
      <c r="Q894" t="s">
        <v>10430</v>
      </c>
      <c r="R894" t="s">
        <v>456</v>
      </c>
      <c r="S894" t="s">
        <v>598</v>
      </c>
      <c r="T894" s="16">
        <v>1</v>
      </c>
      <c r="U894" s="16">
        <v>0</v>
      </c>
      <c r="V894" s="16">
        <v>1</v>
      </c>
      <c r="W894" s="5">
        <v>58683.22</v>
      </c>
      <c r="X894" s="5">
        <v>58683.22</v>
      </c>
      <c r="Y894" s="5"/>
      <c r="Z894" s="7">
        <v>1</v>
      </c>
      <c r="AA894" t="s">
        <v>27839</v>
      </c>
      <c r="AB894" s="5">
        <v>58683.22</v>
      </c>
      <c r="AC894" t="s">
        <v>800</v>
      </c>
      <c r="AD894" s="17">
        <v>44099</v>
      </c>
      <c r="AE894" s="17">
        <v>44099</v>
      </c>
      <c r="AF894" s="17">
        <v>44099</v>
      </c>
      <c r="AG894" s="17">
        <v>44130</v>
      </c>
      <c r="AH894" s="17">
        <v>44130</v>
      </c>
      <c r="AI894" s="17"/>
      <c r="AJ894" s="5"/>
      <c r="AK894" s="17">
        <v>44130</v>
      </c>
      <c r="AL894" t="s">
        <v>811</v>
      </c>
      <c r="AM894" t="s">
        <v>599</v>
      </c>
      <c r="AN894" s="17"/>
      <c r="AP894" t="s">
        <v>966</v>
      </c>
      <c r="AQ894" t="s">
        <v>970</v>
      </c>
      <c r="AR894" t="s">
        <v>28811</v>
      </c>
    </row>
    <row r="895" spans="2:44" ht="11" outlineLevel="1" x14ac:dyDescent="0.15">
      <c r="B895" t="s">
        <v>6132</v>
      </c>
      <c r="C895" t="s">
        <v>799</v>
      </c>
      <c r="D895" t="s">
        <v>799</v>
      </c>
      <c r="F895" t="s">
        <v>966</v>
      </c>
      <c r="H895" s="16">
        <v>1</v>
      </c>
      <c r="I895" t="s">
        <v>799</v>
      </c>
      <c r="J895" t="s">
        <v>6133</v>
      </c>
      <c r="K895" t="s">
        <v>6134</v>
      </c>
      <c r="L895" t="s">
        <v>28143</v>
      </c>
      <c r="M895" t="s">
        <v>750</v>
      </c>
      <c r="N895" t="s">
        <v>6135</v>
      </c>
      <c r="O895" t="s">
        <v>804</v>
      </c>
      <c r="P895" t="s">
        <v>859</v>
      </c>
      <c r="Q895" t="s">
        <v>10430</v>
      </c>
      <c r="R895" t="s">
        <v>531</v>
      </c>
      <c r="S895" t="s">
        <v>636</v>
      </c>
      <c r="T895" s="16">
        <v>1</v>
      </c>
      <c r="U895" s="16">
        <v>0</v>
      </c>
      <c r="V895" s="16">
        <v>1</v>
      </c>
      <c r="W895" s="5">
        <v>58535</v>
      </c>
      <c r="X895" s="5">
        <v>58535</v>
      </c>
      <c r="Y895" s="5"/>
      <c r="Z895" s="7">
        <v>1</v>
      </c>
      <c r="AA895" t="s">
        <v>27839</v>
      </c>
      <c r="AB895" s="5">
        <v>58535</v>
      </c>
      <c r="AC895" t="s">
        <v>800</v>
      </c>
      <c r="AD895" s="17">
        <v>42613</v>
      </c>
      <c r="AE895" s="17">
        <v>42613</v>
      </c>
      <c r="AF895" s="17">
        <v>42613</v>
      </c>
      <c r="AG895" s="17">
        <v>42724</v>
      </c>
      <c r="AH895" s="17">
        <v>42724</v>
      </c>
      <c r="AI895" s="17"/>
      <c r="AJ895" s="5"/>
      <c r="AK895" s="17">
        <v>42724</v>
      </c>
      <c r="AL895" t="s">
        <v>811</v>
      </c>
      <c r="AM895" t="s">
        <v>599</v>
      </c>
      <c r="AN895" s="17"/>
      <c r="AP895" t="s">
        <v>966</v>
      </c>
      <c r="AQ895" t="s">
        <v>970</v>
      </c>
      <c r="AR895" t="s">
        <v>28812</v>
      </c>
    </row>
    <row r="896" spans="2:44" ht="11" outlineLevel="1" x14ac:dyDescent="0.15">
      <c r="B896" t="s">
        <v>6139</v>
      </c>
      <c r="C896" t="s">
        <v>799</v>
      </c>
      <c r="D896" t="s">
        <v>799</v>
      </c>
      <c r="F896" t="s">
        <v>966</v>
      </c>
      <c r="H896" s="16">
        <v>1</v>
      </c>
      <c r="I896" t="s">
        <v>799</v>
      </c>
      <c r="J896" t="s">
        <v>3653</v>
      </c>
      <c r="K896" t="s">
        <v>3654</v>
      </c>
      <c r="L896" t="s">
        <v>27905</v>
      </c>
      <c r="M896" t="s">
        <v>6140</v>
      </c>
      <c r="N896" t="s">
        <v>803</v>
      </c>
      <c r="O896" t="s">
        <v>825</v>
      </c>
      <c r="P896" t="s">
        <v>820</v>
      </c>
      <c r="Q896" t="s">
        <v>10430</v>
      </c>
      <c r="R896" t="s">
        <v>531</v>
      </c>
      <c r="S896" t="s">
        <v>636</v>
      </c>
      <c r="T896" s="16">
        <v>1</v>
      </c>
      <c r="U896" s="16">
        <v>0</v>
      </c>
      <c r="V896" s="16">
        <v>1</v>
      </c>
      <c r="W896" s="5">
        <v>58320</v>
      </c>
      <c r="X896" s="5">
        <v>58320</v>
      </c>
      <c r="Y896" s="5"/>
      <c r="Z896" s="7">
        <v>1</v>
      </c>
      <c r="AA896" t="s">
        <v>27839</v>
      </c>
      <c r="AB896" s="5">
        <v>58320</v>
      </c>
      <c r="AC896" t="s">
        <v>800</v>
      </c>
      <c r="AD896" s="17">
        <v>43370</v>
      </c>
      <c r="AE896" s="17">
        <v>43370</v>
      </c>
      <c r="AF896" s="17">
        <v>43370</v>
      </c>
      <c r="AG896" s="17">
        <v>43434</v>
      </c>
      <c r="AH896" s="17">
        <v>43434</v>
      </c>
      <c r="AI896" s="17"/>
      <c r="AJ896" s="5"/>
      <c r="AK896" s="17">
        <v>43434</v>
      </c>
      <c r="AL896" t="s">
        <v>811</v>
      </c>
      <c r="AM896" t="s">
        <v>599</v>
      </c>
      <c r="AN896" s="17"/>
      <c r="AP896" t="s">
        <v>966</v>
      </c>
      <c r="AQ896" t="s">
        <v>970</v>
      </c>
      <c r="AR896" t="s">
        <v>28813</v>
      </c>
    </row>
    <row r="897" spans="2:44" ht="11" outlineLevel="1" x14ac:dyDescent="0.15">
      <c r="B897" t="s">
        <v>6144</v>
      </c>
      <c r="C897" t="s">
        <v>799</v>
      </c>
      <c r="D897" t="s">
        <v>799</v>
      </c>
      <c r="F897" t="s">
        <v>966</v>
      </c>
      <c r="H897" s="16">
        <v>1</v>
      </c>
      <c r="I897" t="s">
        <v>799</v>
      </c>
      <c r="J897" t="s">
        <v>628</v>
      </c>
      <c r="K897" t="s">
        <v>2769</v>
      </c>
      <c r="L897" t="s">
        <v>28041</v>
      </c>
      <c r="M897" t="s">
        <v>750</v>
      </c>
      <c r="N897" t="s">
        <v>795</v>
      </c>
      <c r="O897" t="s">
        <v>825</v>
      </c>
      <c r="P897" t="s">
        <v>859</v>
      </c>
      <c r="Q897" t="s">
        <v>10430</v>
      </c>
      <c r="R897" t="s">
        <v>531</v>
      </c>
      <c r="S897" t="s">
        <v>636</v>
      </c>
      <c r="T897" s="16">
        <v>1</v>
      </c>
      <c r="U897" s="16">
        <v>0</v>
      </c>
      <c r="V897" s="16">
        <v>3</v>
      </c>
      <c r="W897" s="5">
        <v>58312.29</v>
      </c>
      <c r="X897" s="5">
        <v>58312.29</v>
      </c>
      <c r="Y897" s="5"/>
      <c r="Z897" s="7">
        <v>1</v>
      </c>
      <c r="AA897" t="s">
        <v>27839</v>
      </c>
      <c r="AB897" s="5">
        <v>58312.29</v>
      </c>
      <c r="AC897" t="s">
        <v>800</v>
      </c>
      <c r="AD897" s="17">
        <v>43165</v>
      </c>
      <c r="AE897" s="17">
        <v>43265</v>
      </c>
      <c r="AF897" s="17">
        <v>43165</v>
      </c>
      <c r="AG897" s="17">
        <v>43309</v>
      </c>
      <c r="AH897" s="17">
        <v>43309</v>
      </c>
      <c r="AI897" s="17"/>
      <c r="AJ897" s="5"/>
      <c r="AK897" s="17">
        <v>43309</v>
      </c>
      <c r="AL897" t="s">
        <v>811</v>
      </c>
      <c r="AM897" t="s">
        <v>599</v>
      </c>
      <c r="AN897" s="17"/>
      <c r="AP897" t="s">
        <v>966</v>
      </c>
      <c r="AQ897" t="s">
        <v>970</v>
      </c>
      <c r="AR897" t="s">
        <v>28814</v>
      </c>
    </row>
    <row r="898" spans="2:44" ht="11" outlineLevel="1" x14ac:dyDescent="0.15">
      <c r="B898" t="s">
        <v>6148</v>
      </c>
      <c r="C898" t="s">
        <v>27838</v>
      </c>
      <c r="D898" t="s">
        <v>983</v>
      </c>
      <c r="E898" t="s">
        <v>807</v>
      </c>
      <c r="F898" t="s">
        <v>10430</v>
      </c>
      <c r="G898" t="s">
        <v>28412</v>
      </c>
      <c r="H898" s="16">
        <v>2</v>
      </c>
      <c r="I898" t="s">
        <v>815</v>
      </c>
      <c r="J898" t="s">
        <v>6149</v>
      </c>
      <c r="K898" t="s">
        <v>6150</v>
      </c>
      <c r="L898" t="s">
        <v>28038</v>
      </c>
      <c r="M898" t="s">
        <v>755</v>
      </c>
      <c r="N898" t="s">
        <v>829</v>
      </c>
      <c r="O898" t="s">
        <v>796</v>
      </c>
      <c r="P898" t="s">
        <v>828</v>
      </c>
      <c r="Q898" t="s">
        <v>10430</v>
      </c>
      <c r="R898" t="s">
        <v>531</v>
      </c>
      <c r="S898" t="s">
        <v>636</v>
      </c>
      <c r="T898" s="16">
        <v>1</v>
      </c>
      <c r="U898" s="16">
        <v>1</v>
      </c>
      <c r="V898" s="16">
        <v>1</v>
      </c>
      <c r="W898" s="5">
        <v>58300</v>
      </c>
      <c r="X898" s="5">
        <v>58300</v>
      </c>
      <c r="Y898" s="5"/>
      <c r="Z898" s="7">
        <v>1</v>
      </c>
      <c r="AA898" t="s">
        <v>27839</v>
      </c>
      <c r="AB898" s="5">
        <v>58300</v>
      </c>
      <c r="AC898" t="s">
        <v>800</v>
      </c>
      <c r="AD898" s="17">
        <v>46077</v>
      </c>
      <c r="AE898" s="17">
        <v>46077</v>
      </c>
      <c r="AF898" s="17">
        <v>46078</v>
      </c>
      <c r="AG898" s="17">
        <v>46108</v>
      </c>
      <c r="AH898" s="17">
        <v>46108</v>
      </c>
      <c r="AI898" s="17"/>
      <c r="AJ898" s="5"/>
      <c r="AK898" s="17">
        <v>46108</v>
      </c>
      <c r="AL898" t="s">
        <v>28341</v>
      </c>
      <c r="AM898" t="s">
        <v>631</v>
      </c>
      <c r="AN898" s="17">
        <v>46108</v>
      </c>
      <c r="AP898" t="s">
        <v>966</v>
      </c>
      <c r="AQ898" t="s">
        <v>970</v>
      </c>
      <c r="AR898" t="s">
        <v>28815</v>
      </c>
    </row>
    <row r="899" spans="2:44" ht="11" outlineLevel="1" x14ac:dyDescent="0.15">
      <c r="B899" t="s">
        <v>7190</v>
      </c>
      <c r="C899" t="s">
        <v>27838</v>
      </c>
      <c r="D899" t="s">
        <v>1599</v>
      </c>
      <c r="E899" t="s">
        <v>807</v>
      </c>
      <c r="F899" t="s">
        <v>10430</v>
      </c>
      <c r="H899" s="16">
        <v>1</v>
      </c>
      <c r="I899" t="s">
        <v>799</v>
      </c>
      <c r="J899" t="s">
        <v>6533</v>
      </c>
      <c r="K899" t="s">
        <v>6534</v>
      </c>
      <c r="L899" t="s">
        <v>28633</v>
      </c>
      <c r="M899" t="s">
        <v>737</v>
      </c>
      <c r="N899" t="s">
        <v>5179</v>
      </c>
      <c r="O899" t="s">
        <v>796</v>
      </c>
      <c r="P899" t="s">
        <v>802</v>
      </c>
      <c r="Q899" t="s">
        <v>10430</v>
      </c>
      <c r="R899" t="s">
        <v>456</v>
      </c>
      <c r="S899" t="s">
        <v>598</v>
      </c>
      <c r="T899" s="16">
        <v>2</v>
      </c>
      <c r="U899" s="16">
        <v>2</v>
      </c>
      <c r="V899" s="16">
        <v>2</v>
      </c>
      <c r="W899" s="5">
        <v>58055</v>
      </c>
      <c r="X899" s="5">
        <v>58055</v>
      </c>
      <c r="Y899" s="5"/>
      <c r="Z899" s="7">
        <v>1</v>
      </c>
      <c r="AA899" t="s">
        <v>27839</v>
      </c>
      <c r="AB899" s="5">
        <v>58055</v>
      </c>
      <c r="AC899" t="s">
        <v>800</v>
      </c>
      <c r="AD899" s="17">
        <v>42956</v>
      </c>
      <c r="AE899" s="17">
        <v>42962</v>
      </c>
      <c r="AF899" s="17">
        <v>42956</v>
      </c>
      <c r="AG899" s="17">
        <v>43008</v>
      </c>
      <c r="AH899" s="17">
        <v>43008</v>
      </c>
      <c r="AI899" s="17"/>
      <c r="AJ899" s="5"/>
      <c r="AK899" s="17">
        <v>43008</v>
      </c>
      <c r="AL899" t="s">
        <v>28341</v>
      </c>
      <c r="AM899" t="s">
        <v>631</v>
      </c>
      <c r="AN899" s="17">
        <v>43008</v>
      </c>
      <c r="AP899" t="s">
        <v>966</v>
      </c>
      <c r="AQ899" t="s">
        <v>970</v>
      </c>
      <c r="AR899" t="s">
        <v>28816</v>
      </c>
    </row>
    <row r="900" spans="2:44" ht="11" outlineLevel="1" x14ac:dyDescent="0.15">
      <c r="B900" t="s">
        <v>6154</v>
      </c>
      <c r="C900" t="s">
        <v>799</v>
      </c>
      <c r="D900" t="s">
        <v>799</v>
      </c>
      <c r="F900" t="s">
        <v>966</v>
      </c>
      <c r="H900" s="16">
        <v>1</v>
      </c>
      <c r="I900" t="s">
        <v>799</v>
      </c>
      <c r="J900" t="s">
        <v>4467</v>
      </c>
      <c r="K900" t="s">
        <v>4468</v>
      </c>
      <c r="L900" t="s">
        <v>27902</v>
      </c>
      <c r="M900" t="s">
        <v>737</v>
      </c>
      <c r="N900" t="s">
        <v>803</v>
      </c>
      <c r="O900" t="s">
        <v>825</v>
      </c>
      <c r="P900" t="s">
        <v>802</v>
      </c>
      <c r="Q900" t="s">
        <v>10430</v>
      </c>
      <c r="R900" t="s">
        <v>531</v>
      </c>
      <c r="S900" t="s">
        <v>636</v>
      </c>
      <c r="T900" s="16">
        <v>1</v>
      </c>
      <c r="U900" s="16">
        <v>0</v>
      </c>
      <c r="V900" s="16">
        <v>2</v>
      </c>
      <c r="W900" s="5">
        <v>58036</v>
      </c>
      <c r="X900" s="5">
        <v>58036</v>
      </c>
      <c r="Y900" s="5"/>
      <c r="Z900" s="7">
        <v>1</v>
      </c>
      <c r="AA900" t="s">
        <v>27839</v>
      </c>
      <c r="AB900" s="5">
        <v>58036</v>
      </c>
      <c r="AC900" t="s">
        <v>800</v>
      </c>
      <c r="AD900" s="17">
        <v>45545</v>
      </c>
      <c r="AE900" s="17">
        <v>45623</v>
      </c>
      <c r="AF900" s="17">
        <v>45545</v>
      </c>
      <c r="AG900" s="17">
        <v>45808</v>
      </c>
      <c r="AH900" s="17">
        <v>45808</v>
      </c>
      <c r="AI900" s="17"/>
      <c r="AJ900" s="5"/>
      <c r="AK900" s="17">
        <v>45808</v>
      </c>
      <c r="AL900" t="s">
        <v>811</v>
      </c>
      <c r="AM900" t="s">
        <v>599</v>
      </c>
      <c r="AN900" s="17"/>
      <c r="AP900" t="s">
        <v>966</v>
      </c>
      <c r="AQ900" t="s">
        <v>970</v>
      </c>
      <c r="AR900" t="s">
        <v>28817</v>
      </c>
    </row>
    <row r="901" spans="2:44" ht="11" outlineLevel="1" x14ac:dyDescent="0.15">
      <c r="B901" t="s">
        <v>6157</v>
      </c>
      <c r="C901" t="s">
        <v>799</v>
      </c>
      <c r="D901" t="s">
        <v>799</v>
      </c>
      <c r="F901" t="s">
        <v>966</v>
      </c>
      <c r="H901" s="16">
        <v>1</v>
      </c>
      <c r="I901" t="s">
        <v>799</v>
      </c>
      <c r="J901" t="s">
        <v>6158</v>
      </c>
      <c r="K901" t="s">
        <v>6159</v>
      </c>
      <c r="L901" t="s">
        <v>28610</v>
      </c>
      <c r="M901" t="s">
        <v>737</v>
      </c>
      <c r="N901" t="s">
        <v>803</v>
      </c>
      <c r="O901" t="s">
        <v>825</v>
      </c>
      <c r="P901" t="s">
        <v>802</v>
      </c>
      <c r="Q901" t="s">
        <v>10430</v>
      </c>
      <c r="R901" t="s">
        <v>456</v>
      </c>
      <c r="S901" t="s">
        <v>598</v>
      </c>
      <c r="T901" s="16">
        <v>1</v>
      </c>
      <c r="U901" s="16">
        <v>0</v>
      </c>
      <c r="V901" s="16">
        <v>2</v>
      </c>
      <c r="W901" s="5">
        <v>57982.19</v>
      </c>
      <c r="X901" s="5">
        <v>57982.19</v>
      </c>
      <c r="Y901" s="5"/>
      <c r="Z901" s="7">
        <v>1</v>
      </c>
      <c r="AA901" t="s">
        <v>27839</v>
      </c>
      <c r="AB901" s="5">
        <v>57982.19</v>
      </c>
      <c r="AC901" t="s">
        <v>800</v>
      </c>
      <c r="AD901" s="17">
        <v>42495</v>
      </c>
      <c r="AE901" s="17">
        <v>42564</v>
      </c>
      <c r="AF901" s="17">
        <v>42495</v>
      </c>
      <c r="AG901" s="17">
        <v>42571</v>
      </c>
      <c r="AH901" s="17">
        <v>42571</v>
      </c>
      <c r="AI901" s="17"/>
      <c r="AJ901" s="5"/>
      <c r="AK901" s="17">
        <v>42571</v>
      </c>
      <c r="AL901" t="s">
        <v>811</v>
      </c>
      <c r="AM901" t="s">
        <v>599</v>
      </c>
      <c r="AN901" s="17"/>
      <c r="AP901" t="s">
        <v>966</v>
      </c>
      <c r="AQ901" t="s">
        <v>970</v>
      </c>
      <c r="AR901" t="s">
        <v>28818</v>
      </c>
    </row>
    <row r="902" spans="2:44" ht="11" outlineLevel="1" x14ac:dyDescent="0.15">
      <c r="B902" t="s">
        <v>6168</v>
      </c>
      <c r="C902" t="s">
        <v>799</v>
      </c>
      <c r="D902" t="s">
        <v>799</v>
      </c>
      <c r="F902" t="s">
        <v>966</v>
      </c>
      <c r="H902" s="16">
        <v>1</v>
      </c>
      <c r="I902" t="s">
        <v>799</v>
      </c>
      <c r="J902" t="s">
        <v>6169</v>
      </c>
      <c r="K902" t="s">
        <v>6170</v>
      </c>
      <c r="L902" t="s">
        <v>28819</v>
      </c>
      <c r="M902" t="s">
        <v>5443</v>
      </c>
      <c r="N902" t="s">
        <v>803</v>
      </c>
      <c r="O902" t="s">
        <v>825</v>
      </c>
      <c r="P902" t="s">
        <v>820</v>
      </c>
      <c r="Q902" t="s">
        <v>10430</v>
      </c>
      <c r="R902" t="s">
        <v>531</v>
      </c>
      <c r="S902" t="s">
        <v>636</v>
      </c>
      <c r="T902" s="16">
        <v>1</v>
      </c>
      <c r="U902" s="16">
        <v>0</v>
      </c>
      <c r="V902" s="16">
        <v>1</v>
      </c>
      <c r="W902" s="5">
        <v>57674.85</v>
      </c>
      <c r="X902" s="5">
        <v>57674.85</v>
      </c>
      <c r="Y902" s="5"/>
      <c r="Z902" s="7">
        <v>1</v>
      </c>
      <c r="AA902" t="s">
        <v>27839</v>
      </c>
      <c r="AB902" s="5">
        <v>57674.85</v>
      </c>
      <c r="AC902" t="s">
        <v>800</v>
      </c>
      <c r="AD902" s="17">
        <v>43703</v>
      </c>
      <c r="AE902" s="17">
        <v>43703</v>
      </c>
      <c r="AF902" s="17">
        <v>43703</v>
      </c>
      <c r="AG902" s="17">
        <v>43763</v>
      </c>
      <c r="AH902" s="17">
        <v>43763</v>
      </c>
      <c r="AI902" s="17"/>
      <c r="AJ902" s="5"/>
      <c r="AK902" s="17">
        <v>43763</v>
      </c>
      <c r="AL902" t="s">
        <v>811</v>
      </c>
      <c r="AM902" t="s">
        <v>599</v>
      </c>
      <c r="AN902" s="17"/>
      <c r="AP902" t="s">
        <v>966</v>
      </c>
      <c r="AQ902" t="s">
        <v>970</v>
      </c>
      <c r="AR902" t="s">
        <v>28820</v>
      </c>
    </row>
    <row r="903" spans="2:44" ht="11" outlineLevel="1" x14ac:dyDescent="0.15">
      <c r="B903" t="s">
        <v>6173</v>
      </c>
      <c r="C903" t="s">
        <v>799</v>
      </c>
      <c r="D903" t="s">
        <v>799</v>
      </c>
      <c r="F903" t="s">
        <v>966</v>
      </c>
      <c r="H903" s="16">
        <v>1</v>
      </c>
      <c r="I903" t="s">
        <v>799</v>
      </c>
      <c r="J903" t="s">
        <v>6174</v>
      </c>
      <c r="K903" t="s">
        <v>6175</v>
      </c>
      <c r="L903" t="s">
        <v>28015</v>
      </c>
      <c r="M903" t="s">
        <v>737</v>
      </c>
      <c r="N903" t="s">
        <v>795</v>
      </c>
      <c r="O903" t="s">
        <v>825</v>
      </c>
      <c r="P903" t="s">
        <v>802</v>
      </c>
      <c r="Q903" t="s">
        <v>10430</v>
      </c>
      <c r="R903" t="s">
        <v>531</v>
      </c>
      <c r="S903" t="s">
        <v>636</v>
      </c>
      <c r="T903" s="16">
        <v>1</v>
      </c>
      <c r="U903" s="16">
        <v>0</v>
      </c>
      <c r="V903" s="16">
        <v>2</v>
      </c>
      <c r="W903" s="5">
        <v>57520</v>
      </c>
      <c r="X903" s="5">
        <v>57520</v>
      </c>
      <c r="Y903" s="5"/>
      <c r="Z903" s="7">
        <v>1</v>
      </c>
      <c r="AA903" t="s">
        <v>27839</v>
      </c>
      <c r="AB903" s="5">
        <v>57520</v>
      </c>
      <c r="AC903" t="s">
        <v>800</v>
      </c>
      <c r="AD903" s="17">
        <v>43679</v>
      </c>
      <c r="AE903" s="17">
        <v>43691</v>
      </c>
      <c r="AF903" s="17">
        <v>43679</v>
      </c>
      <c r="AG903" s="17">
        <v>43763</v>
      </c>
      <c r="AH903" s="17">
        <v>43763</v>
      </c>
      <c r="AI903" s="17"/>
      <c r="AJ903" s="5"/>
      <c r="AK903" s="17">
        <v>43763</v>
      </c>
      <c r="AL903" t="s">
        <v>811</v>
      </c>
      <c r="AM903" t="s">
        <v>599</v>
      </c>
      <c r="AN903" s="17"/>
      <c r="AP903" t="s">
        <v>966</v>
      </c>
      <c r="AQ903" t="s">
        <v>970</v>
      </c>
      <c r="AR903" t="s">
        <v>28821</v>
      </c>
    </row>
    <row r="904" spans="2:44" ht="11" outlineLevel="1" x14ac:dyDescent="0.15">
      <c r="B904" t="s">
        <v>6178</v>
      </c>
      <c r="C904" t="s">
        <v>799</v>
      </c>
      <c r="D904" t="s">
        <v>799</v>
      </c>
      <c r="F904" t="s">
        <v>966</v>
      </c>
      <c r="H904" s="16">
        <v>1</v>
      </c>
      <c r="I904" t="s">
        <v>799</v>
      </c>
      <c r="J904" t="s">
        <v>2558</v>
      </c>
      <c r="K904" t="s">
        <v>2559</v>
      </c>
      <c r="L904" t="s">
        <v>27861</v>
      </c>
      <c r="M904" t="s">
        <v>748</v>
      </c>
      <c r="N904" t="s">
        <v>795</v>
      </c>
      <c r="O904" t="s">
        <v>826</v>
      </c>
      <c r="P904" t="s">
        <v>806</v>
      </c>
      <c r="Q904" t="s">
        <v>10430</v>
      </c>
      <c r="R904" t="s">
        <v>531</v>
      </c>
      <c r="S904" t="s">
        <v>636</v>
      </c>
      <c r="T904" s="16">
        <v>1</v>
      </c>
      <c r="U904" s="16">
        <v>0</v>
      </c>
      <c r="V904" s="16">
        <v>4</v>
      </c>
      <c r="W904" s="5">
        <v>57431.199999999997</v>
      </c>
      <c r="X904" s="5">
        <v>57431.199999999997</v>
      </c>
      <c r="Y904" s="5"/>
      <c r="Z904" s="7">
        <v>1</v>
      </c>
      <c r="AA904" t="s">
        <v>27839</v>
      </c>
      <c r="AB904" s="5">
        <v>57431.199999999997</v>
      </c>
      <c r="AC904" t="s">
        <v>800</v>
      </c>
      <c r="AD904" s="17">
        <v>43781</v>
      </c>
      <c r="AE904" s="17">
        <v>43846</v>
      </c>
      <c r="AF904" s="17">
        <v>43781</v>
      </c>
      <c r="AG904" s="17">
        <v>43845</v>
      </c>
      <c r="AH904" s="17">
        <v>43845</v>
      </c>
      <c r="AI904" s="17"/>
      <c r="AJ904" s="5"/>
      <c r="AK904" s="17">
        <v>43845</v>
      </c>
      <c r="AL904" t="s">
        <v>811</v>
      </c>
      <c r="AM904" t="s">
        <v>599</v>
      </c>
      <c r="AN904" s="17"/>
      <c r="AP904" t="s">
        <v>966</v>
      </c>
      <c r="AQ904" t="s">
        <v>970</v>
      </c>
      <c r="AR904" t="s">
        <v>28822</v>
      </c>
    </row>
    <row r="905" spans="2:44" ht="11" outlineLevel="1" x14ac:dyDescent="0.15">
      <c r="B905" t="s">
        <v>6181</v>
      </c>
      <c r="C905" t="s">
        <v>799</v>
      </c>
      <c r="D905" t="s">
        <v>799</v>
      </c>
      <c r="F905" t="s">
        <v>966</v>
      </c>
      <c r="H905" s="16">
        <v>1</v>
      </c>
      <c r="I905" t="s">
        <v>799</v>
      </c>
      <c r="J905" t="s">
        <v>6182</v>
      </c>
      <c r="K905" t="s">
        <v>6183</v>
      </c>
      <c r="L905" t="s">
        <v>27905</v>
      </c>
      <c r="M905" t="s">
        <v>2658</v>
      </c>
      <c r="N905" t="s">
        <v>803</v>
      </c>
      <c r="O905" t="s">
        <v>825</v>
      </c>
      <c r="P905" t="s">
        <v>820</v>
      </c>
      <c r="Q905" t="s">
        <v>10430</v>
      </c>
      <c r="R905" t="s">
        <v>531</v>
      </c>
      <c r="S905" t="s">
        <v>636</v>
      </c>
      <c r="T905" s="16">
        <v>1</v>
      </c>
      <c r="U905" s="16">
        <v>0</v>
      </c>
      <c r="V905" s="16">
        <v>1</v>
      </c>
      <c r="W905" s="5">
        <v>56950</v>
      </c>
      <c r="X905" s="5">
        <v>56950</v>
      </c>
      <c r="Y905" s="5"/>
      <c r="Z905" s="7">
        <v>1</v>
      </c>
      <c r="AA905" t="s">
        <v>27839</v>
      </c>
      <c r="AB905" s="5">
        <v>56950</v>
      </c>
      <c r="AC905" t="s">
        <v>800</v>
      </c>
      <c r="AD905" s="17">
        <v>43649</v>
      </c>
      <c r="AE905" s="17">
        <v>43649</v>
      </c>
      <c r="AF905" s="17">
        <v>43649</v>
      </c>
      <c r="AG905" s="17">
        <v>43661</v>
      </c>
      <c r="AH905" s="17">
        <v>43661</v>
      </c>
      <c r="AI905" s="17"/>
      <c r="AJ905" s="5"/>
      <c r="AK905" s="17">
        <v>43661</v>
      </c>
      <c r="AL905" t="s">
        <v>811</v>
      </c>
      <c r="AM905" t="s">
        <v>599</v>
      </c>
      <c r="AN905" s="17"/>
      <c r="AP905" t="s">
        <v>966</v>
      </c>
      <c r="AQ905" t="s">
        <v>970</v>
      </c>
      <c r="AR905" t="s">
        <v>28823</v>
      </c>
    </row>
    <row r="906" spans="2:44" ht="11" outlineLevel="1" x14ac:dyDescent="0.15">
      <c r="B906" t="s">
        <v>6191</v>
      </c>
      <c r="C906" t="s">
        <v>799</v>
      </c>
      <c r="D906" t="s">
        <v>799</v>
      </c>
      <c r="F906" t="s">
        <v>966</v>
      </c>
      <c r="H906" s="16">
        <v>1</v>
      </c>
      <c r="I906" t="s">
        <v>799</v>
      </c>
      <c r="J906" t="s">
        <v>2731</v>
      </c>
      <c r="K906" t="s">
        <v>2732</v>
      </c>
      <c r="L906" t="s">
        <v>28353</v>
      </c>
      <c r="M906" t="s">
        <v>740</v>
      </c>
      <c r="N906" t="s">
        <v>795</v>
      </c>
      <c r="O906" t="s">
        <v>804</v>
      </c>
      <c r="P906" t="s">
        <v>806</v>
      </c>
      <c r="Q906" t="s">
        <v>10430</v>
      </c>
      <c r="R906" t="s">
        <v>456</v>
      </c>
      <c r="S906" t="s">
        <v>598</v>
      </c>
      <c r="T906" s="16">
        <v>1</v>
      </c>
      <c r="U906" s="16">
        <v>0</v>
      </c>
      <c r="V906" s="16">
        <v>4</v>
      </c>
      <c r="W906" s="5">
        <v>56805</v>
      </c>
      <c r="X906" s="5">
        <v>56805</v>
      </c>
      <c r="Y906" s="5"/>
      <c r="Z906" s="7">
        <v>1</v>
      </c>
      <c r="AA906" t="s">
        <v>27839</v>
      </c>
      <c r="AB906" s="5">
        <v>56805</v>
      </c>
      <c r="AC906" t="s">
        <v>800</v>
      </c>
      <c r="AD906" s="17">
        <v>44797</v>
      </c>
      <c r="AE906" s="17">
        <v>44938</v>
      </c>
      <c r="AF906" s="17">
        <v>44797</v>
      </c>
      <c r="AG906" s="17">
        <v>44957</v>
      </c>
      <c r="AH906" s="17">
        <v>44957</v>
      </c>
      <c r="AI906" s="17"/>
      <c r="AJ906" s="5"/>
      <c r="AK906" s="17">
        <v>44957</v>
      </c>
      <c r="AL906" t="s">
        <v>811</v>
      </c>
      <c r="AM906" t="s">
        <v>599</v>
      </c>
      <c r="AN906" s="17"/>
      <c r="AP906" t="s">
        <v>966</v>
      </c>
      <c r="AQ906" t="s">
        <v>970</v>
      </c>
      <c r="AR906" t="s">
        <v>28824</v>
      </c>
    </row>
    <row r="907" spans="2:44" ht="11" outlineLevel="1" x14ac:dyDescent="0.15">
      <c r="B907" t="s">
        <v>6194</v>
      </c>
      <c r="C907" t="s">
        <v>799</v>
      </c>
      <c r="D907" t="s">
        <v>799</v>
      </c>
      <c r="F907" t="s">
        <v>966</v>
      </c>
      <c r="H907" s="16">
        <v>1</v>
      </c>
      <c r="I907" t="s">
        <v>799</v>
      </c>
      <c r="J907" t="s">
        <v>6195</v>
      </c>
      <c r="K907" t="s">
        <v>6196</v>
      </c>
      <c r="L907" t="s">
        <v>27841</v>
      </c>
      <c r="M907" t="s">
        <v>750</v>
      </c>
      <c r="N907" t="s">
        <v>795</v>
      </c>
      <c r="O907" t="s">
        <v>804</v>
      </c>
      <c r="P907" t="s">
        <v>859</v>
      </c>
      <c r="Q907" t="s">
        <v>10430</v>
      </c>
      <c r="R907" t="s">
        <v>531</v>
      </c>
      <c r="S907" t="s">
        <v>636</v>
      </c>
      <c r="T907" s="16">
        <v>1</v>
      </c>
      <c r="U907" s="16">
        <v>0</v>
      </c>
      <c r="V907" s="16">
        <v>1</v>
      </c>
      <c r="W907" s="5">
        <v>56664.77</v>
      </c>
      <c r="X907" s="5">
        <v>56664.77</v>
      </c>
      <c r="Y907" s="5"/>
      <c r="Z907" s="7">
        <v>1</v>
      </c>
      <c r="AA907" t="s">
        <v>27839</v>
      </c>
      <c r="AB907" s="5">
        <v>56664.77</v>
      </c>
      <c r="AC907" t="s">
        <v>800</v>
      </c>
      <c r="AD907" s="17">
        <v>42381</v>
      </c>
      <c r="AE907" s="17">
        <v>42381</v>
      </c>
      <c r="AF907" s="17">
        <v>42381</v>
      </c>
      <c r="AG907" s="17">
        <v>42422</v>
      </c>
      <c r="AH907" s="17">
        <v>42422</v>
      </c>
      <c r="AI907" s="17"/>
      <c r="AJ907" s="5"/>
      <c r="AK907" s="17">
        <v>42422</v>
      </c>
      <c r="AL907" t="s">
        <v>811</v>
      </c>
      <c r="AM907" t="s">
        <v>599</v>
      </c>
      <c r="AN907" s="17"/>
      <c r="AP907" t="s">
        <v>966</v>
      </c>
      <c r="AQ907" t="s">
        <v>970</v>
      </c>
      <c r="AR907" t="s">
        <v>28825</v>
      </c>
    </row>
    <row r="908" spans="2:44" ht="11" outlineLevel="1" x14ac:dyDescent="0.15">
      <c r="B908" t="s">
        <v>6202</v>
      </c>
      <c r="C908" t="s">
        <v>799</v>
      </c>
      <c r="D908" t="s">
        <v>799</v>
      </c>
      <c r="F908" t="s">
        <v>966</v>
      </c>
      <c r="H908" s="16">
        <v>1</v>
      </c>
      <c r="I908" t="s">
        <v>799</v>
      </c>
      <c r="J908" t="s">
        <v>4157</v>
      </c>
      <c r="K908" t="s">
        <v>4158</v>
      </c>
      <c r="L908" t="s">
        <v>27861</v>
      </c>
      <c r="M908" t="s">
        <v>750</v>
      </c>
      <c r="N908" t="s">
        <v>887</v>
      </c>
      <c r="O908" t="s">
        <v>827</v>
      </c>
      <c r="P908" t="s">
        <v>859</v>
      </c>
      <c r="Q908" t="s">
        <v>10430</v>
      </c>
      <c r="R908" t="s">
        <v>531</v>
      </c>
      <c r="S908" t="s">
        <v>636</v>
      </c>
      <c r="T908" s="16">
        <v>1</v>
      </c>
      <c r="U908" s="16">
        <v>0</v>
      </c>
      <c r="V908" s="16">
        <v>1</v>
      </c>
      <c r="W908" s="5">
        <v>56625</v>
      </c>
      <c r="X908" s="5">
        <v>56625</v>
      </c>
      <c r="Y908" s="5"/>
      <c r="Z908" s="7">
        <v>1</v>
      </c>
      <c r="AA908" t="s">
        <v>27839</v>
      </c>
      <c r="AB908" s="5">
        <v>56625</v>
      </c>
      <c r="AC908" t="s">
        <v>800</v>
      </c>
      <c r="AD908" s="17">
        <v>44652</v>
      </c>
      <c r="AE908" s="17">
        <v>44652</v>
      </c>
      <c r="AF908" s="17">
        <v>44652</v>
      </c>
      <c r="AG908" s="17">
        <v>44711</v>
      </c>
      <c r="AH908" s="17">
        <v>44711</v>
      </c>
      <c r="AI908" s="17"/>
      <c r="AJ908" s="5"/>
      <c r="AK908" s="17">
        <v>44711</v>
      </c>
      <c r="AL908" t="s">
        <v>811</v>
      </c>
      <c r="AM908" t="s">
        <v>599</v>
      </c>
      <c r="AN908" s="17"/>
      <c r="AP908" t="s">
        <v>966</v>
      </c>
      <c r="AQ908" t="s">
        <v>970</v>
      </c>
      <c r="AR908" t="s">
        <v>28826</v>
      </c>
    </row>
    <row r="909" spans="2:44" ht="11" outlineLevel="1" x14ac:dyDescent="0.15">
      <c r="B909" t="s">
        <v>6205</v>
      </c>
      <c r="C909" t="s">
        <v>799</v>
      </c>
      <c r="D909" t="s">
        <v>799</v>
      </c>
      <c r="F909" t="s">
        <v>966</v>
      </c>
      <c r="H909" s="16">
        <v>1</v>
      </c>
      <c r="I909" t="s">
        <v>799</v>
      </c>
      <c r="J909" t="s">
        <v>5682</v>
      </c>
      <c r="K909" t="s">
        <v>5683</v>
      </c>
      <c r="L909" t="s">
        <v>27861</v>
      </c>
      <c r="M909" t="s">
        <v>3219</v>
      </c>
      <c r="N909" t="s">
        <v>795</v>
      </c>
      <c r="O909" t="s">
        <v>825</v>
      </c>
      <c r="P909" t="s">
        <v>806</v>
      </c>
      <c r="Q909" t="s">
        <v>10430</v>
      </c>
      <c r="R909" t="s">
        <v>531</v>
      </c>
      <c r="S909" t="s">
        <v>636</v>
      </c>
      <c r="T909" s="16">
        <v>1</v>
      </c>
      <c r="U909" s="16">
        <v>0</v>
      </c>
      <c r="V909" s="16">
        <v>1</v>
      </c>
      <c r="W909" s="5">
        <v>56500</v>
      </c>
      <c r="X909" s="5">
        <v>56500</v>
      </c>
      <c r="Y909" s="5"/>
      <c r="Z909" s="7">
        <v>1</v>
      </c>
      <c r="AA909" t="s">
        <v>27839</v>
      </c>
      <c r="AB909" s="5">
        <v>56500</v>
      </c>
      <c r="AC909" t="s">
        <v>800</v>
      </c>
      <c r="AD909" s="17">
        <v>42459</v>
      </c>
      <c r="AE909" s="17">
        <v>42459</v>
      </c>
      <c r="AF909" s="17">
        <v>42459</v>
      </c>
      <c r="AG909" s="17">
        <v>42490</v>
      </c>
      <c r="AH909" s="17">
        <v>42490</v>
      </c>
      <c r="AI909" s="17"/>
      <c r="AJ909" s="5"/>
      <c r="AK909" s="17">
        <v>42490</v>
      </c>
      <c r="AL909" t="s">
        <v>811</v>
      </c>
      <c r="AM909" t="s">
        <v>599</v>
      </c>
      <c r="AN909" s="17"/>
      <c r="AP909" t="s">
        <v>966</v>
      </c>
      <c r="AQ909" t="s">
        <v>970</v>
      </c>
      <c r="AR909" t="s">
        <v>28827</v>
      </c>
    </row>
    <row r="910" spans="2:44" ht="11" outlineLevel="1" x14ac:dyDescent="0.15">
      <c r="B910" t="s">
        <v>6208</v>
      </c>
      <c r="C910" t="s">
        <v>799</v>
      </c>
      <c r="D910" t="s">
        <v>799</v>
      </c>
      <c r="F910" t="s">
        <v>966</v>
      </c>
      <c r="H910" s="16">
        <v>1</v>
      </c>
      <c r="I910" t="s">
        <v>799</v>
      </c>
      <c r="J910" t="s">
        <v>3653</v>
      </c>
      <c r="K910" t="s">
        <v>3654</v>
      </c>
      <c r="L910" t="s">
        <v>27952</v>
      </c>
      <c r="M910" t="s">
        <v>737</v>
      </c>
      <c r="N910" t="s">
        <v>803</v>
      </c>
      <c r="O910" t="s">
        <v>826</v>
      </c>
      <c r="P910" t="s">
        <v>802</v>
      </c>
      <c r="Q910" t="s">
        <v>10430</v>
      </c>
      <c r="R910" t="s">
        <v>531</v>
      </c>
      <c r="S910" t="s">
        <v>636</v>
      </c>
      <c r="T910" s="16">
        <v>1</v>
      </c>
      <c r="U910" s="16">
        <v>0</v>
      </c>
      <c r="V910" s="16">
        <v>1</v>
      </c>
      <c r="W910" s="5">
        <v>56500</v>
      </c>
      <c r="X910" s="5">
        <v>56500</v>
      </c>
      <c r="Y910" s="5"/>
      <c r="Z910" s="7">
        <v>1</v>
      </c>
      <c r="AA910" t="s">
        <v>27839</v>
      </c>
      <c r="AB910" s="5">
        <v>56500</v>
      </c>
      <c r="AC910" t="s">
        <v>800</v>
      </c>
      <c r="AD910" s="17">
        <v>45128</v>
      </c>
      <c r="AE910" s="17">
        <v>45128</v>
      </c>
      <c r="AF910" s="17">
        <v>45128</v>
      </c>
      <c r="AG910" s="17">
        <v>45210</v>
      </c>
      <c r="AH910" s="17">
        <v>45210</v>
      </c>
      <c r="AI910" s="17"/>
      <c r="AJ910" s="5"/>
      <c r="AK910" s="17">
        <v>45210</v>
      </c>
      <c r="AL910" t="s">
        <v>811</v>
      </c>
      <c r="AM910" t="s">
        <v>599</v>
      </c>
      <c r="AN910" s="17"/>
      <c r="AP910" t="s">
        <v>966</v>
      </c>
      <c r="AQ910" t="s">
        <v>970</v>
      </c>
      <c r="AR910" t="s">
        <v>28828</v>
      </c>
    </row>
    <row r="911" spans="2:44" ht="11" outlineLevel="1" x14ac:dyDescent="0.15">
      <c r="B911" t="s">
        <v>6211</v>
      </c>
      <c r="C911" t="s">
        <v>799</v>
      </c>
      <c r="D911" t="s">
        <v>799</v>
      </c>
      <c r="F911" t="s">
        <v>966</v>
      </c>
      <c r="H911" s="16">
        <v>1</v>
      </c>
      <c r="I911" t="s">
        <v>799</v>
      </c>
      <c r="J911" t="s">
        <v>687</v>
      </c>
      <c r="K911" t="s">
        <v>2727</v>
      </c>
      <c r="L911" t="s">
        <v>27902</v>
      </c>
      <c r="M911" t="s">
        <v>740</v>
      </c>
      <c r="N911" t="s">
        <v>795</v>
      </c>
      <c r="O911" t="s">
        <v>825</v>
      </c>
      <c r="P911" t="s">
        <v>806</v>
      </c>
      <c r="Q911" t="s">
        <v>10430</v>
      </c>
      <c r="R911" t="s">
        <v>531</v>
      </c>
      <c r="S911" t="s">
        <v>636</v>
      </c>
      <c r="T911" s="16">
        <v>1</v>
      </c>
      <c r="U911" s="16">
        <v>0</v>
      </c>
      <c r="V911" s="16">
        <v>1</v>
      </c>
      <c r="W911" s="5">
        <v>56426</v>
      </c>
      <c r="X911" s="5">
        <v>56426</v>
      </c>
      <c r="Y911" s="5"/>
      <c r="Z911" s="7">
        <v>1</v>
      </c>
      <c r="AA911" t="s">
        <v>27839</v>
      </c>
      <c r="AB911" s="5">
        <v>56426</v>
      </c>
      <c r="AC911" t="s">
        <v>800</v>
      </c>
      <c r="AD911" s="17">
        <v>42313</v>
      </c>
      <c r="AE911" s="17">
        <v>42313</v>
      </c>
      <c r="AF911" s="17">
        <v>42313</v>
      </c>
      <c r="AG911" s="17">
        <v>42475</v>
      </c>
      <c r="AH911" s="17">
        <v>42475</v>
      </c>
      <c r="AI911" s="17"/>
      <c r="AJ911" s="5"/>
      <c r="AK911" s="17">
        <v>42475</v>
      </c>
      <c r="AL911" t="s">
        <v>811</v>
      </c>
      <c r="AM911" t="s">
        <v>599</v>
      </c>
      <c r="AN911" s="17"/>
      <c r="AP911" t="s">
        <v>966</v>
      </c>
      <c r="AQ911" t="s">
        <v>970</v>
      </c>
      <c r="AR911" t="s">
        <v>28829</v>
      </c>
    </row>
    <row r="912" spans="2:44" ht="11" outlineLevel="1" x14ac:dyDescent="0.15">
      <c r="B912" t="s">
        <v>6214</v>
      </c>
      <c r="C912" t="s">
        <v>799</v>
      </c>
      <c r="D912" t="s">
        <v>799</v>
      </c>
      <c r="F912" t="s">
        <v>966</v>
      </c>
      <c r="H912" s="16">
        <v>1</v>
      </c>
      <c r="I912" t="s">
        <v>799</v>
      </c>
      <c r="J912" t="s">
        <v>6215</v>
      </c>
      <c r="K912" t="s">
        <v>6216</v>
      </c>
      <c r="L912" t="s">
        <v>27866</v>
      </c>
      <c r="M912" t="s">
        <v>748</v>
      </c>
      <c r="N912" t="s">
        <v>795</v>
      </c>
      <c r="O912" t="s">
        <v>825</v>
      </c>
      <c r="P912" t="s">
        <v>806</v>
      </c>
      <c r="Q912" t="s">
        <v>10430</v>
      </c>
      <c r="R912" t="s">
        <v>531</v>
      </c>
      <c r="S912" t="s">
        <v>636</v>
      </c>
      <c r="T912" s="16">
        <v>1</v>
      </c>
      <c r="U912" s="16">
        <v>0</v>
      </c>
      <c r="V912" s="16">
        <v>2</v>
      </c>
      <c r="W912" s="5">
        <v>56293</v>
      </c>
      <c r="X912" s="5">
        <v>56293</v>
      </c>
      <c r="Y912" s="5"/>
      <c r="Z912" s="7">
        <v>1</v>
      </c>
      <c r="AA912" t="s">
        <v>27839</v>
      </c>
      <c r="AB912" s="5">
        <v>56293</v>
      </c>
      <c r="AC912" t="s">
        <v>800</v>
      </c>
      <c r="AD912" s="17">
        <v>43894</v>
      </c>
      <c r="AE912" s="17">
        <v>43927</v>
      </c>
      <c r="AF912" s="17">
        <v>43893</v>
      </c>
      <c r="AG912" s="17">
        <v>43938</v>
      </c>
      <c r="AH912" s="17">
        <v>43938</v>
      </c>
      <c r="AI912" s="17"/>
      <c r="AJ912" s="5"/>
      <c r="AK912" s="17">
        <v>43938</v>
      </c>
      <c r="AL912" t="s">
        <v>811</v>
      </c>
      <c r="AM912" t="s">
        <v>599</v>
      </c>
      <c r="AN912" s="17"/>
      <c r="AP912" t="s">
        <v>966</v>
      </c>
      <c r="AQ912" t="s">
        <v>970</v>
      </c>
      <c r="AR912" t="s">
        <v>28830</v>
      </c>
    </row>
    <row r="913" spans="2:44" ht="11" outlineLevel="1" x14ac:dyDescent="0.15">
      <c r="B913" t="s">
        <v>6222</v>
      </c>
      <c r="C913" t="s">
        <v>799</v>
      </c>
      <c r="D913" t="s">
        <v>799</v>
      </c>
      <c r="F913" t="s">
        <v>966</v>
      </c>
      <c r="H913" s="16">
        <v>1</v>
      </c>
      <c r="I913" t="s">
        <v>799</v>
      </c>
      <c r="J913" t="s">
        <v>6223</v>
      </c>
      <c r="K913" t="s">
        <v>6224</v>
      </c>
      <c r="L913" t="s">
        <v>28143</v>
      </c>
      <c r="M913" t="s">
        <v>750</v>
      </c>
      <c r="N913" t="s">
        <v>3341</v>
      </c>
      <c r="O913" t="s">
        <v>825</v>
      </c>
      <c r="P913" t="s">
        <v>859</v>
      </c>
      <c r="Q913" t="s">
        <v>10430</v>
      </c>
      <c r="R913" t="s">
        <v>531</v>
      </c>
      <c r="S913" t="s">
        <v>636</v>
      </c>
      <c r="T913" s="16">
        <v>1</v>
      </c>
      <c r="U913" s="16">
        <v>0</v>
      </c>
      <c r="V913" s="16">
        <v>1</v>
      </c>
      <c r="W913" s="5">
        <v>56000</v>
      </c>
      <c r="X913" s="5">
        <v>56000</v>
      </c>
      <c r="Y913" s="5"/>
      <c r="Z913" s="7">
        <v>1</v>
      </c>
      <c r="AA913" t="s">
        <v>27839</v>
      </c>
      <c r="AB913" s="5">
        <v>56000</v>
      </c>
      <c r="AC913" t="s">
        <v>800</v>
      </c>
      <c r="AD913" s="17">
        <v>44145</v>
      </c>
      <c r="AE913" s="17">
        <v>44145</v>
      </c>
      <c r="AF913" s="17">
        <v>44145</v>
      </c>
      <c r="AG913" s="17">
        <v>44228</v>
      </c>
      <c r="AH913" s="17">
        <v>44255</v>
      </c>
      <c r="AI913" s="17"/>
      <c r="AJ913" s="5"/>
      <c r="AK913" s="17">
        <v>44228</v>
      </c>
      <c r="AL913" t="s">
        <v>811</v>
      </c>
      <c r="AM913" t="s">
        <v>599</v>
      </c>
      <c r="AN913" s="17"/>
      <c r="AP913" t="s">
        <v>966</v>
      </c>
      <c r="AQ913" t="s">
        <v>970</v>
      </c>
      <c r="AR913" t="s">
        <v>28831</v>
      </c>
    </row>
    <row r="914" spans="2:44" ht="11" outlineLevel="1" x14ac:dyDescent="0.15">
      <c r="B914" t="s">
        <v>6553</v>
      </c>
      <c r="C914" t="s">
        <v>27838</v>
      </c>
      <c r="D914" t="s">
        <v>1599</v>
      </c>
      <c r="E914" t="s">
        <v>807</v>
      </c>
      <c r="F914" t="s">
        <v>10430</v>
      </c>
      <c r="H914" s="16">
        <v>1</v>
      </c>
      <c r="I914" t="s">
        <v>799</v>
      </c>
      <c r="J914" t="s">
        <v>6554</v>
      </c>
      <c r="K914" t="s">
        <v>6555</v>
      </c>
      <c r="L914" t="s">
        <v>27972</v>
      </c>
      <c r="M914" t="s">
        <v>6557</v>
      </c>
      <c r="N914" t="s">
        <v>803</v>
      </c>
      <c r="O914" t="s">
        <v>796</v>
      </c>
      <c r="P914" t="s">
        <v>820</v>
      </c>
      <c r="Q914" t="s">
        <v>10430</v>
      </c>
      <c r="R914" t="s">
        <v>645</v>
      </c>
      <c r="S914" t="s">
        <v>636</v>
      </c>
      <c r="T914" s="16">
        <v>2</v>
      </c>
      <c r="U914" s="16">
        <v>2</v>
      </c>
      <c r="V914" s="16">
        <v>3</v>
      </c>
      <c r="W914" s="5">
        <v>55552</v>
      </c>
      <c r="X914" s="5">
        <v>55552</v>
      </c>
      <c r="Y914" s="5"/>
      <c r="Z914" s="7">
        <v>1</v>
      </c>
      <c r="AA914" t="s">
        <v>27839</v>
      </c>
      <c r="AB914" s="5">
        <v>55552</v>
      </c>
      <c r="AC914" t="s">
        <v>800</v>
      </c>
      <c r="AD914" s="17">
        <v>43298</v>
      </c>
      <c r="AE914" s="17">
        <v>43738</v>
      </c>
      <c r="AF914" s="17">
        <v>43298</v>
      </c>
      <c r="AG914" s="17">
        <v>43861</v>
      </c>
      <c r="AH914" s="17">
        <v>43861</v>
      </c>
      <c r="AI914" s="17"/>
      <c r="AJ914" s="5"/>
      <c r="AK914" s="17">
        <v>43861</v>
      </c>
      <c r="AL914" t="s">
        <v>28341</v>
      </c>
      <c r="AM914" t="s">
        <v>631</v>
      </c>
      <c r="AN914" s="17">
        <v>43861</v>
      </c>
      <c r="AP914" t="s">
        <v>966</v>
      </c>
      <c r="AQ914" t="s">
        <v>970</v>
      </c>
      <c r="AR914" t="s">
        <v>28832</v>
      </c>
    </row>
    <row r="915" spans="2:44" ht="11" outlineLevel="1" x14ac:dyDescent="0.15">
      <c r="B915" t="s">
        <v>6231</v>
      </c>
      <c r="C915" t="s">
        <v>799</v>
      </c>
      <c r="D915" t="s">
        <v>799</v>
      </c>
      <c r="F915" t="s">
        <v>966</v>
      </c>
      <c r="H915" s="16">
        <v>1</v>
      </c>
      <c r="I915" t="s">
        <v>799</v>
      </c>
      <c r="J915" t="s">
        <v>687</v>
      </c>
      <c r="K915" t="s">
        <v>2727</v>
      </c>
      <c r="L915" t="s">
        <v>27902</v>
      </c>
      <c r="M915" t="s">
        <v>740</v>
      </c>
      <c r="N915" t="s">
        <v>795</v>
      </c>
      <c r="O915" t="s">
        <v>825</v>
      </c>
      <c r="P915" t="s">
        <v>806</v>
      </c>
      <c r="Q915" t="s">
        <v>10430</v>
      </c>
      <c r="R915" t="s">
        <v>531</v>
      </c>
      <c r="S915" t="s">
        <v>636</v>
      </c>
      <c r="T915" s="16">
        <v>1</v>
      </c>
      <c r="U915" s="16">
        <v>0</v>
      </c>
      <c r="V915" s="16">
        <v>2</v>
      </c>
      <c r="W915" s="5">
        <v>55266.34</v>
      </c>
      <c r="X915" s="5">
        <v>55266.34</v>
      </c>
      <c r="Y915" s="5"/>
      <c r="Z915" s="7">
        <v>1</v>
      </c>
      <c r="AA915" t="s">
        <v>27839</v>
      </c>
      <c r="AB915" s="5">
        <v>55266.34</v>
      </c>
      <c r="AC915" t="s">
        <v>800</v>
      </c>
      <c r="AD915" s="17">
        <v>42256</v>
      </c>
      <c r="AE915" s="17">
        <v>42270</v>
      </c>
      <c r="AF915" s="17">
        <v>42256</v>
      </c>
      <c r="AG915" s="17">
        <v>42298</v>
      </c>
      <c r="AH915" s="17">
        <v>42298</v>
      </c>
      <c r="AI915" s="17"/>
      <c r="AJ915" s="5"/>
      <c r="AK915" s="17">
        <v>42298</v>
      </c>
      <c r="AL915" t="s">
        <v>811</v>
      </c>
      <c r="AM915" t="s">
        <v>599</v>
      </c>
      <c r="AN915" s="17"/>
      <c r="AP915" t="s">
        <v>966</v>
      </c>
      <c r="AQ915" t="s">
        <v>970</v>
      </c>
      <c r="AR915" t="s">
        <v>28833</v>
      </c>
    </row>
    <row r="916" spans="2:44" ht="11" outlineLevel="1" x14ac:dyDescent="0.15">
      <c r="B916" t="s">
        <v>6234</v>
      </c>
      <c r="C916" t="s">
        <v>799</v>
      </c>
      <c r="D916" t="s">
        <v>799</v>
      </c>
      <c r="F916" t="s">
        <v>966</v>
      </c>
      <c r="H916" s="16">
        <v>1</v>
      </c>
      <c r="I916" t="s">
        <v>799</v>
      </c>
      <c r="J916" t="s">
        <v>4431</v>
      </c>
      <c r="K916" t="s">
        <v>4432</v>
      </c>
      <c r="L916" t="s">
        <v>27902</v>
      </c>
      <c r="M916" t="s">
        <v>738</v>
      </c>
      <c r="N916" t="s">
        <v>803</v>
      </c>
      <c r="O916" t="s">
        <v>825</v>
      </c>
      <c r="P916" t="s">
        <v>794</v>
      </c>
      <c r="Q916" t="s">
        <v>10430</v>
      </c>
      <c r="R916" t="s">
        <v>531</v>
      </c>
      <c r="S916" t="s">
        <v>636</v>
      </c>
      <c r="T916" s="16">
        <v>1</v>
      </c>
      <c r="U916" s="16">
        <v>0</v>
      </c>
      <c r="V916" s="16">
        <v>2</v>
      </c>
      <c r="W916" s="5">
        <v>55259</v>
      </c>
      <c r="X916" s="5">
        <v>55259</v>
      </c>
      <c r="Y916" s="5"/>
      <c r="Z916" s="7">
        <v>1</v>
      </c>
      <c r="AA916" t="s">
        <v>27839</v>
      </c>
      <c r="AB916" s="5">
        <v>55259</v>
      </c>
      <c r="AC916" t="s">
        <v>800</v>
      </c>
      <c r="AD916" s="17">
        <v>42998</v>
      </c>
      <c r="AE916" s="17">
        <v>43011</v>
      </c>
      <c r="AF916" s="17">
        <v>42998</v>
      </c>
      <c r="AG916" s="17">
        <v>43112</v>
      </c>
      <c r="AH916" s="17">
        <v>43112</v>
      </c>
      <c r="AI916" s="17"/>
      <c r="AJ916" s="5"/>
      <c r="AK916" s="17">
        <v>43112</v>
      </c>
      <c r="AL916" t="s">
        <v>811</v>
      </c>
      <c r="AM916" t="s">
        <v>599</v>
      </c>
      <c r="AN916" s="17"/>
      <c r="AP916" t="s">
        <v>966</v>
      </c>
      <c r="AQ916" t="s">
        <v>970</v>
      </c>
      <c r="AR916" t="s">
        <v>28834</v>
      </c>
    </row>
    <row r="917" spans="2:44" ht="11" outlineLevel="1" x14ac:dyDescent="0.15">
      <c r="B917" t="s">
        <v>6237</v>
      </c>
      <c r="C917" t="s">
        <v>799</v>
      </c>
      <c r="D917" t="s">
        <v>799</v>
      </c>
      <c r="F917" t="s">
        <v>966</v>
      </c>
      <c r="H917" s="16">
        <v>1</v>
      </c>
      <c r="I917" t="s">
        <v>799</v>
      </c>
      <c r="J917" t="s">
        <v>4381</v>
      </c>
      <c r="K917" t="s">
        <v>4382</v>
      </c>
      <c r="L917" t="s">
        <v>28178</v>
      </c>
      <c r="M917" t="s">
        <v>750</v>
      </c>
      <c r="N917" t="s">
        <v>803</v>
      </c>
      <c r="O917" t="s">
        <v>825</v>
      </c>
      <c r="P917" t="s">
        <v>859</v>
      </c>
      <c r="Q917" t="s">
        <v>10430</v>
      </c>
      <c r="R917" t="s">
        <v>645</v>
      </c>
      <c r="S917" t="s">
        <v>636</v>
      </c>
      <c r="T917" s="16">
        <v>1</v>
      </c>
      <c r="U917" s="16">
        <v>0</v>
      </c>
      <c r="V917" s="16">
        <v>1</v>
      </c>
      <c r="W917" s="5">
        <v>55175.33</v>
      </c>
      <c r="X917" s="5">
        <v>55175.33</v>
      </c>
      <c r="Y917" s="5"/>
      <c r="Z917" s="7">
        <v>1</v>
      </c>
      <c r="AA917" t="s">
        <v>27839</v>
      </c>
      <c r="AB917" s="5">
        <v>55175.33</v>
      </c>
      <c r="AC917" t="s">
        <v>800</v>
      </c>
      <c r="AD917" s="17">
        <v>45503</v>
      </c>
      <c r="AE917" s="17">
        <v>45503</v>
      </c>
      <c r="AF917" s="17">
        <v>45499</v>
      </c>
      <c r="AG917" s="17">
        <v>45657</v>
      </c>
      <c r="AH917" s="17">
        <v>45657</v>
      </c>
      <c r="AI917" s="17"/>
      <c r="AJ917" s="5"/>
      <c r="AK917" s="17">
        <v>45657</v>
      </c>
      <c r="AL917" t="s">
        <v>811</v>
      </c>
      <c r="AM917" t="s">
        <v>599</v>
      </c>
      <c r="AN917" s="17"/>
      <c r="AP917" t="s">
        <v>966</v>
      </c>
      <c r="AQ917" t="s">
        <v>970</v>
      </c>
      <c r="AR917" t="s">
        <v>28835</v>
      </c>
    </row>
    <row r="918" spans="2:44" ht="11" outlineLevel="1" x14ac:dyDescent="0.15">
      <c r="B918" t="s">
        <v>6240</v>
      </c>
      <c r="C918" t="s">
        <v>799</v>
      </c>
      <c r="D918" t="s">
        <v>799</v>
      </c>
      <c r="F918" t="s">
        <v>966</v>
      </c>
      <c r="H918" s="16">
        <v>1</v>
      </c>
      <c r="I918" t="s">
        <v>799</v>
      </c>
      <c r="J918" t="s">
        <v>6122</v>
      </c>
      <c r="K918" t="s">
        <v>6123</v>
      </c>
      <c r="L918" t="s">
        <v>28015</v>
      </c>
      <c r="M918" t="s">
        <v>737</v>
      </c>
      <c r="N918" t="s">
        <v>795</v>
      </c>
      <c r="O918" t="s">
        <v>825</v>
      </c>
      <c r="P918" t="s">
        <v>802</v>
      </c>
      <c r="Q918" t="s">
        <v>10430</v>
      </c>
      <c r="R918" t="s">
        <v>531</v>
      </c>
      <c r="S918" t="s">
        <v>636</v>
      </c>
      <c r="T918" s="16">
        <v>1</v>
      </c>
      <c r="U918" s="16">
        <v>0</v>
      </c>
      <c r="V918" s="16">
        <v>1</v>
      </c>
      <c r="W918" s="5">
        <v>55145</v>
      </c>
      <c r="X918" s="5">
        <v>55145</v>
      </c>
      <c r="Y918" s="5"/>
      <c r="Z918" s="7">
        <v>1</v>
      </c>
      <c r="AA918" t="s">
        <v>27839</v>
      </c>
      <c r="AB918" s="5">
        <v>55145</v>
      </c>
      <c r="AC918" t="s">
        <v>800</v>
      </c>
      <c r="AD918" s="17">
        <v>43644</v>
      </c>
      <c r="AE918" s="17">
        <v>43644</v>
      </c>
      <c r="AF918" s="17">
        <v>43644</v>
      </c>
      <c r="AG918" s="17">
        <v>43714</v>
      </c>
      <c r="AH918" s="17">
        <v>43714</v>
      </c>
      <c r="AI918" s="17"/>
      <c r="AJ918" s="5"/>
      <c r="AK918" s="17">
        <v>43714</v>
      </c>
      <c r="AL918" t="s">
        <v>811</v>
      </c>
      <c r="AM918" t="s">
        <v>599</v>
      </c>
      <c r="AN918" s="17"/>
      <c r="AP918" t="s">
        <v>966</v>
      </c>
      <c r="AQ918" t="s">
        <v>970</v>
      </c>
      <c r="AR918" t="s">
        <v>28836</v>
      </c>
    </row>
    <row r="919" spans="2:44" ht="11" outlineLevel="1" x14ac:dyDescent="0.15">
      <c r="B919" t="s">
        <v>6244</v>
      </c>
      <c r="C919" t="s">
        <v>27838</v>
      </c>
      <c r="D919" t="s">
        <v>1599</v>
      </c>
      <c r="E919" t="s">
        <v>807</v>
      </c>
      <c r="F919" t="s">
        <v>10430</v>
      </c>
      <c r="H919" s="16">
        <v>1</v>
      </c>
      <c r="I919" t="s">
        <v>799</v>
      </c>
      <c r="J919" t="s">
        <v>6245</v>
      </c>
      <c r="K919" t="s">
        <v>6246</v>
      </c>
      <c r="L919" t="s">
        <v>28837</v>
      </c>
      <c r="M919" t="s">
        <v>737</v>
      </c>
      <c r="N919" t="s">
        <v>6247</v>
      </c>
      <c r="O919" t="s">
        <v>796</v>
      </c>
      <c r="P919" t="s">
        <v>802</v>
      </c>
      <c r="Q919" t="s">
        <v>10430</v>
      </c>
      <c r="R919" t="s">
        <v>456</v>
      </c>
      <c r="S919" t="s">
        <v>598</v>
      </c>
      <c r="T919" s="16">
        <v>1</v>
      </c>
      <c r="U919" s="16">
        <v>1</v>
      </c>
      <c r="V919" s="16">
        <v>1</v>
      </c>
      <c r="W919" s="5">
        <v>55000</v>
      </c>
      <c r="X919" s="5">
        <v>55000</v>
      </c>
      <c r="Y919" s="5"/>
      <c r="Z919" s="7">
        <v>1</v>
      </c>
      <c r="AA919" t="s">
        <v>27839</v>
      </c>
      <c r="AB919" s="5">
        <v>55000</v>
      </c>
      <c r="AC919" t="s">
        <v>800</v>
      </c>
      <c r="AD919" s="17">
        <v>42611</v>
      </c>
      <c r="AE919" s="17">
        <v>42611</v>
      </c>
      <c r="AF919" s="17">
        <v>42611</v>
      </c>
      <c r="AG919" s="17">
        <v>42641</v>
      </c>
      <c r="AH919" s="17">
        <v>42641</v>
      </c>
      <c r="AI919" s="17"/>
      <c r="AJ919" s="5"/>
      <c r="AK919" s="17">
        <v>42641</v>
      </c>
      <c r="AL919" t="s">
        <v>28341</v>
      </c>
      <c r="AM919" t="s">
        <v>631</v>
      </c>
      <c r="AN919" s="17">
        <v>42641</v>
      </c>
      <c r="AP919" t="s">
        <v>966</v>
      </c>
      <c r="AQ919" t="s">
        <v>970</v>
      </c>
      <c r="AR919" t="s">
        <v>28838</v>
      </c>
    </row>
    <row r="920" spans="2:44" ht="11" outlineLevel="1" x14ac:dyDescent="0.15">
      <c r="B920" t="s">
        <v>6257</v>
      </c>
      <c r="C920" t="s">
        <v>27838</v>
      </c>
      <c r="D920" t="s">
        <v>835</v>
      </c>
      <c r="E920" t="s">
        <v>807</v>
      </c>
      <c r="F920" t="s">
        <v>10430</v>
      </c>
      <c r="H920" s="16">
        <v>1</v>
      </c>
      <c r="I920" t="s">
        <v>799</v>
      </c>
      <c r="J920" t="s">
        <v>2345</v>
      </c>
      <c r="K920" t="s">
        <v>2346</v>
      </c>
      <c r="L920" t="s">
        <v>27933</v>
      </c>
      <c r="M920" t="s">
        <v>740</v>
      </c>
      <c r="N920" t="s">
        <v>795</v>
      </c>
      <c r="O920" t="s">
        <v>825</v>
      </c>
      <c r="P920" t="s">
        <v>806</v>
      </c>
      <c r="Q920" t="s">
        <v>10430</v>
      </c>
      <c r="R920" t="s">
        <v>531</v>
      </c>
      <c r="S920" t="s">
        <v>636</v>
      </c>
      <c r="T920" s="16">
        <v>2</v>
      </c>
      <c r="U920" s="16">
        <v>1</v>
      </c>
      <c r="V920" s="16">
        <v>4</v>
      </c>
      <c r="W920" s="5">
        <v>54897.51</v>
      </c>
      <c r="X920" s="5">
        <v>54897.51</v>
      </c>
      <c r="Y920" s="5"/>
      <c r="Z920" s="7">
        <v>1</v>
      </c>
      <c r="AA920" t="s">
        <v>27839</v>
      </c>
      <c r="AB920" s="5">
        <v>54897.51</v>
      </c>
      <c r="AC920" t="s">
        <v>800</v>
      </c>
      <c r="AD920" s="17">
        <v>43546</v>
      </c>
      <c r="AE920" s="17">
        <v>44267</v>
      </c>
      <c r="AF920" s="17">
        <v>43546</v>
      </c>
      <c r="AG920" s="17">
        <v>44671</v>
      </c>
      <c r="AH920" s="17">
        <v>43738</v>
      </c>
      <c r="AI920" s="17"/>
      <c r="AJ920" s="5"/>
      <c r="AK920" s="17">
        <v>44671</v>
      </c>
      <c r="AL920" t="s">
        <v>836</v>
      </c>
      <c r="AM920" t="s">
        <v>631</v>
      </c>
      <c r="AN920" s="17">
        <v>43738</v>
      </c>
      <c r="AP920" t="s">
        <v>966</v>
      </c>
      <c r="AQ920" t="s">
        <v>970</v>
      </c>
      <c r="AR920" t="s">
        <v>28839</v>
      </c>
    </row>
    <row r="921" spans="2:44" ht="11" outlineLevel="1" x14ac:dyDescent="0.15">
      <c r="B921" t="s">
        <v>6260</v>
      </c>
      <c r="C921" t="s">
        <v>799</v>
      </c>
      <c r="D921" t="s">
        <v>799</v>
      </c>
      <c r="F921" t="s">
        <v>966</v>
      </c>
      <c r="H921" s="16">
        <v>1</v>
      </c>
      <c r="I921" t="s">
        <v>799</v>
      </c>
      <c r="J921" t="s">
        <v>6261</v>
      </c>
      <c r="K921" t="s">
        <v>6262</v>
      </c>
      <c r="L921" t="s">
        <v>28840</v>
      </c>
      <c r="M921" t="s">
        <v>738</v>
      </c>
      <c r="N921" t="s">
        <v>6263</v>
      </c>
      <c r="O921" t="s">
        <v>796</v>
      </c>
      <c r="P921" t="s">
        <v>794</v>
      </c>
      <c r="Q921" t="s">
        <v>10430</v>
      </c>
      <c r="R921" t="s">
        <v>645</v>
      </c>
      <c r="S921" t="s">
        <v>636</v>
      </c>
      <c r="T921" s="16">
        <v>1</v>
      </c>
      <c r="U921" s="16">
        <v>0</v>
      </c>
      <c r="V921" s="16">
        <v>1</v>
      </c>
      <c r="W921" s="5">
        <v>54855</v>
      </c>
      <c r="X921" s="5">
        <v>54855</v>
      </c>
      <c r="Y921" s="5"/>
      <c r="Z921" s="7">
        <v>1</v>
      </c>
      <c r="AA921" t="s">
        <v>27839</v>
      </c>
      <c r="AB921" s="5">
        <v>54855</v>
      </c>
      <c r="AC921" t="s">
        <v>800</v>
      </c>
      <c r="AD921" s="17">
        <v>42053</v>
      </c>
      <c r="AE921" s="17">
        <v>42053</v>
      </c>
      <c r="AF921" s="17">
        <v>42053</v>
      </c>
      <c r="AG921" s="17">
        <v>42064</v>
      </c>
      <c r="AH921" s="17">
        <v>42064</v>
      </c>
      <c r="AI921" s="17"/>
      <c r="AJ921" s="5"/>
      <c r="AK921" s="17">
        <v>42064</v>
      </c>
      <c r="AL921" t="s">
        <v>811</v>
      </c>
      <c r="AM921" t="s">
        <v>599</v>
      </c>
      <c r="AN921" s="17"/>
      <c r="AP921" t="s">
        <v>966</v>
      </c>
      <c r="AQ921" t="s">
        <v>970</v>
      </c>
      <c r="AR921" t="s">
        <v>28841</v>
      </c>
    </row>
    <row r="922" spans="2:44" ht="11" outlineLevel="1" x14ac:dyDescent="0.15">
      <c r="B922" t="s">
        <v>6270</v>
      </c>
      <c r="C922" t="s">
        <v>799</v>
      </c>
      <c r="D922" t="s">
        <v>799</v>
      </c>
      <c r="F922" t="s">
        <v>966</v>
      </c>
      <c r="H922" s="16">
        <v>1</v>
      </c>
      <c r="I922" t="s">
        <v>799</v>
      </c>
      <c r="J922" t="s">
        <v>2712</v>
      </c>
      <c r="K922" t="s">
        <v>2713</v>
      </c>
      <c r="L922" t="s">
        <v>27952</v>
      </c>
      <c r="M922" t="s">
        <v>748</v>
      </c>
      <c r="N922" t="s">
        <v>795</v>
      </c>
      <c r="O922" t="s">
        <v>826</v>
      </c>
      <c r="P922" t="s">
        <v>806</v>
      </c>
      <c r="Q922" t="s">
        <v>10430</v>
      </c>
      <c r="R922" t="s">
        <v>531</v>
      </c>
      <c r="S922" t="s">
        <v>636</v>
      </c>
      <c r="T922" s="16">
        <v>1</v>
      </c>
      <c r="U922" s="16">
        <v>0</v>
      </c>
      <c r="V922" s="16">
        <v>2</v>
      </c>
      <c r="W922" s="5">
        <v>54575</v>
      </c>
      <c r="X922" s="5">
        <v>54575</v>
      </c>
      <c r="Y922" s="5"/>
      <c r="Z922" s="7">
        <v>1</v>
      </c>
      <c r="AA922" t="s">
        <v>27839</v>
      </c>
      <c r="AB922" s="5">
        <v>54575</v>
      </c>
      <c r="AC922" t="s">
        <v>800</v>
      </c>
      <c r="AD922" s="17">
        <v>44245</v>
      </c>
      <c r="AE922" s="17">
        <v>44341</v>
      </c>
      <c r="AF922" s="17">
        <v>44245</v>
      </c>
      <c r="AG922" s="17">
        <v>44397</v>
      </c>
      <c r="AH922" s="17">
        <v>44397</v>
      </c>
      <c r="AI922" s="17"/>
      <c r="AJ922" s="5"/>
      <c r="AK922" s="17">
        <v>44397</v>
      </c>
      <c r="AL922" t="s">
        <v>811</v>
      </c>
      <c r="AM922" t="s">
        <v>599</v>
      </c>
      <c r="AN922" s="17"/>
      <c r="AP922" t="s">
        <v>966</v>
      </c>
      <c r="AQ922" t="s">
        <v>970</v>
      </c>
      <c r="AR922" t="s">
        <v>28842</v>
      </c>
    </row>
    <row r="923" spans="2:44" ht="11" outlineLevel="1" x14ac:dyDescent="0.15">
      <c r="B923" t="s">
        <v>6273</v>
      </c>
      <c r="C923" t="s">
        <v>799</v>
      </c>
      <c r="D923" t="s">
        <v>799</v>
      </c>
      <c r="F923" t="s">
        <v>966</v>
      </c>
      <c r="H923" s="16">
        <v>1</v>
      </c>
      <c r="I923" t="s">
        <v>799</v>
      </c>
      <c r="J923" t="s">
        <v>6274</v>
      </c>
      <c r="K923" t="s">
        <v>6275</v>
      </c>
      <c r="L923" t="s">
        <v>28843</v>
      </c>
      <c r="M923" t="s">
        <v>750</v>
      </c>
      <c r="N923" t="s">
        <v>4192</v>
      </c>
      <c r="O923" t="s">
        <v>826</v>
      </c>
      <c r="P923" t="s">
        <v>859</v>
      </c>
      <c r="Q923" t="s">
        <v>10430</v>
      </c>
      <c r="R923" t="s">
        <v>531</v>
      </c>
      <c r="S923" t="s">
        <v>636</v>
      </c>
      <c r="T923" s="16">
        <v>1</v>
      </c>
      <c r="U923" s="16">
        <v>0</v>
      </c>
      <c r="V923" s="16">
        <v>1</v>
      </c>
      <c r="W923" s="5">
        <v>54489.41</v>
      </c>
      <c r="X923" s="5">
        <v>54489.41</v>
      </c>
      <c r="Y923" s="5"/>
      <c r="Z923" s="7">
        <v>1</v>
      </c>
      <c r="AA923" t="s">
        <v>27839</v>
      </c>
      <c r="AB923" s="5">
        <v>54489.41</v>
      </c>
      <c r="AC923" t="s">
        <v>800</v>
      </c>
      <c r="AD923" s="17">
        <v>43172</v>
      </c>
      <c r="AE923" s="17">
        <v>43172</v>
      </c>
      <c r="AF923" s="17">
        <v>43173</v>
      </c>
      <c r="AG923" s="17">
        <v>43173</v>
      </c>
      <c r="AH923" s="17">
        <v>43173</v>
      </c>
      <c r="AI923" s="17"/>
      <c r="AJ923" s="5"/>
      <c r="AK923" s="17">
        <v>43173</v>
      </c>
      <c r="AL923" t="s">
        <v>811</v>
      </c>
      <c r="AM923" t="s">
        <v>599</v>
      </c>
      <c r="AN923" s="17"/>
      <c r="AP923" t="s">
        <v>966</v>
      </c>
      <c r="AQ923" t="s">
        <v>970</v>
      </c>
      <c r="AR923" t="s">
        <v>28844</v>
      </c>
    </row>
    <row r="924" spans="2:44" ht="11" outlineLevel="1" x14ac:dyDescent="0.15">
      <c r="B924" t="s">
        <v>6278</v>
      </c>
      <c r="C924" t="s">
        <v>799</v>
      </c>
      <c r="D924" t="s">
        <v>799</v>
      </c>
      <c r="F924" t="s">
        <v>966</v>
      </c>
      <c r="H924" s="16">
        <v>1</v>
      </c>
      <c r="I924" t="s">
        <v>799</v>
      </c>
      <c r="J924" t="s">
        <v>6279</v>
      </c>
      <c r="K924" t="s">
        <v>6280</v>
      </c>
      <c r="L924" t="s">
        <v>27841</v>
      </c>
      <c r="M924" t="s">
        <v>750</v>
      </c>
      <c r="N924" t="s">
        <v>795</v>
      </c>
      <c r="O924" t="s">
        <v>825</v>
      </c>
      <c r="P924" t="s">
        <v>859</v>
      </c>
      <c r="Q924" t="s">
        <v>10430</v>
      </c>
      <c r="R924" t="s">
        <v>531</v>
      </c>
      <c r="S924" t="s">
        <v>636</v>
      </c>
      <c r="T924" s="16">
        <v>1</v>
      </c>
      <c r="U924" s="16">
        <v>0</v>
      </c>
      <c r="V924" s="16">
        <v>2</v>
      </c>
      <c r="W924" s="5">
        <v>54392.58</v>
      </c>
      <c r="X924" s="5">
        <v>54392.58</v>
      </c>
      <c r="Y924" s="5"/>
      <c r="Z924" s="7">
        <v>1</v>
      </c>
      <c r="AA924" t="s">
        <v>27839</v>
      </c>
      <c r="AB924" s="5">
        <v>54392.58</v>
      </c>
      <c r="AC924" t="s">
        <v>800</v>
      </c>
      <c r="AD924" s="17">
        <v>43351</v>
      </c>
      <c r="AE924" s="17">
        <v>44052</v>
      </c>
      <c r="AF924" s="17">
        <v>43343</v>
      </c>
      <c r="AG924" s="17">
        <v>43830</v>
      </c>
      <c r="AH924" s="17">
        <v>43830</v>
      </c>
      <c r="AI924" s="17"/>
      <c r="AJ924" s="5"/>
      <c r="AK924" s="17">
        <v>43830</v>
      </c>
      <c r="AL924" t="s">
        <v>811</v>
      </c>
      <c r="AM924" t="s">
        <v>599</v>
      </c>
      <c r="AN924" s="17"/>
      <c r="AP924" t="s">
        <v>966</v>
      </c>
      <c r="AQ924" t="s">
        <v>970</v>
      </c>
      <c r="AR924" t="s">
        <v>28845</v>
      </c>
    </row>
    <row r="925" spans="2:44" ht="11" outlineLevel="1" x14ac:dyDescent="0.15">
      <c r="B925" t="s">
        <v>6283</v>
      </c>
      <c r="C925" t="s">
        <v>799</v>
      </c>
      <c r="D925" t="s">
        <v>799</v>
      </c>
      <c r="F925" t="s">
        <v>966</v>
      </c>
      <c r="H925" s="16">
        <v>1</v>
      </c>
      <c r="I925" t="s">
        <v>799</v>
      </c>
      <c r="J925" t="s">
        <v>4252</v>
      </c>
      <c r="K925" t="s">
        <v>4253</v>
      </c>
      <c r="L925" t="s">
        <v>28041</v>
      </c>
      <c r="M925" t="s">
        <v>757</v>
      </c>
      <c r="N925" t="s">
        <v>803</v>
      </c>
      <c r="O925" t="s">
        <v>825</v>
      </c>
      <c r="P925" t="s">
        <v>820</v>
      </c>
      <c r="Q925" t="s">
        <v>10430</v>
      </c>
      <c r="R925" t="s">
        <v>531</v>
      </c>
      <c r="S925" t="s">
        <v>636</v>
      </c>
      <c r="T925" s="16">
        <v>1</v>
      </c>
      <c r="U925" s="16">
        <v>0</v>
      </c>
      <c r="V925" s="16">
        <v>1</v>
      </c>
      <c r="W925" s="5">
        <v>54318</v>
      </c>
      <c r="X925" s="5">
        <v>54318</v>
      </c>
      <c r="Y925" s="5"/>
      <c r="Z925" s="7">
        <v>1</v>
      </c>
      <c r="AA925" t="s">
        <v>27839</v>
      </c>
      <c r="AB925" s="5">
        <v>54318</v>
      </c>
      <c r="AC925" t="s">
        <v>800</v>
      </c>
      <c r="AD925" s="17">
        <v>44825</v>
      </c>
      <c r="AE925" s="17">
        <v>44825</v>
      </c>
      <c r="AF925" s="17">
        <v>44825</v>
      </c>
      <c r="AG925" s="17">
        <v>45230</v>
      </c>
      <c r="AH925" s="17">
        <v>45230</v>
      </c>
      <c r="AI925" s="17"/>
      <c r="AJ925" s="5"/>
      <c r="AK925" s="17">
        <v>45230</v>
      </c>
      <c r="AL925" t="s">
        <v>811</v>
      </c>
      <c r="AM925" t="s">
        <v>599</v>
      </c>
      <c r="AN925" s="17"/>
      <c r="AP925" t="s">
        <v>966</v>
      </c>
      <c r="AQ925" t="s">
        <v>970</v>
      </c>
      <c r="AR925" t="s">
        <v>28846</v>
      </c>
    </row>
    <row r="926" spans="2:44" ht="11" outlineLevel="1" x14ac:dyDescent="0.15">
      <c r="B926" t="s">
        <v>6289</v>
      </c>
      <c r="C926" t="s">
        <v>799</v>
      </c>
      <c r="D926" t="s">
        <v>799</v>
      </c>
      <c r="F926" t="s">
        <v>966</v>
      </c>
      <c r="H926" s="16">
        <v>1</v>
      </c>
      <c r="I926" t="s">
        <v>799</v>
      </c>
      <c r="J926" t="s">
        <v>5899</v>
      </c>
      <c r="K926" t="s">
        <v>5900</v>
      </c>
      <c r="L926" t="s">
        <v>28353</v>
      </c>
      <c r="M926" t="s">
        <v>737</v>
      </c>
      <c r="N926" t="s">
        <v>803</v>
      </c>
      <c r="O926" t="s">
        <v>825</v>
      </c>
      <c r="P926" t="s">
        <v>802</v>
      </c>
      <c r="Q926" t="s">
        <v>10430</v>
      </c>
      <c r="R926" t="s">
        <v>456</v>
      </c>
      <c r="S926" t="s">
        <v>598</v>
      </c>
      <c r="T926" s="16">
        <v>1</v>
      </c>
      <c r="U926" s="16">
        <v>0</v>
      </c>
      <c r="V926" s="16">
        <v>1</v>
      </c>
      <c r="W926" s="5">
        <v>53829</v>
      </c>
      <c r="X926" s="5">
        <v>53829</v>
      </c>
      <c r="Y926" s="5"/>
      <c r="Z926" s="7">
        <v>1</v>
      </c>
      <c r="AA926" t="s">
        <v>27839</v>
      </c>
      <c r="AB926" s="5">
        <v>53829</v>
      </c>
      <c r="AC926" t="s">
        <v>800</v>
      </c>
      <c r="AD926" s="17">
        <v>44441</v>
      </c>
      <c r="AE926" s="17">
        <v>44441</v>
      </c>
      <c r="AF926" s="17">
        <v>44441</v>
      </c>
      <c r="AG926" s="17">
        <v>44621</v>
      </c>
      <c r="AH926" s="17">
        <v>44621</v>
      </c>
      <c r="AI926" s="17"/>
      <c r="AJ926" s="5"/>
      <c r="AK926" s="17">
        <v>44621</v>
      </c>
      <c r="AL926" t="s">
        <v>811</v>
      </c>
      <c r="AM926" t="s">
        <v>599</v>
      </c>
      <c r="AN926" s="17"/>
      <c r="AP926" t="s">
        <v>966</v>
      </c>
      <c r="AQ926" t="s">
        <v>970</v>
      </c>
      <c r="AR926" t="s">
        <v>28847</v>
      </c>
    </row>
    <row r="927" spans="2:44" ht="11" outlineLevel="1" x14ac:dyDescent="0.15">
      <c r="B927" t="s">
        <v>6293</v>
      </c>
      <c r="C927" t="s">
        <v>799</v>
      </c>
      <c r="D927" t="s">
        <v>799</v>
      </c>
      <c r="F927" t="s">
        <v>966</v>
      </c>
      <c r="H927" s="16">
        <v>1</v>
      </c>
      <c r="I927" t="s">
        <v>799</v>
      </c>
      <c r="J927" t="s">
        <v>4252</v>
      </c>
      <c r="K927" t="s">
        <v>4253</v>
      </c>
      <c r="L927" t="s">
        <v>28353</v>
      </c>
      <c r="M927" t="s">
        <v>740</v>
      </c>
      <c r="N927" t="s">
        <v>795</v>
      </c>
      <c r="O927" t="s">
        <v>804</v>
      </c>
      <c r="P927" t="s">
        <v>806</v>
      </c>
      <c r="Q927" t="s">
        <v>10430</v>
      </c>
      <c r="R927" t="s">
        <v>456</v>
      </c>
      <c r="S927" t="s">
        <v>598</v>
      </c>
      <c r="T927" s="16">
        <v>1</v>
      </c>
      <c r="U927" s="16">
        <v>0</v>
      </c>
      <c r="V927" s="16">
        <v>2</v>
      </c>
      <c r="W927" s="5">
        <v>53779.61</v>
      </c>
      <c r="X927" s="5">
        <v>53779.61</v>
      </c>
      <c r="Y927" s="5"/>
      <c r="Z927" s="7">
        <v>1</v>
      </c>
      <c r="AA927" t="s">
        <v>27839</v>
      </c>
      <c r="AB927" s="5">
        <v>53779.61</v>
      </c>
      <c r="AC927" t="s">
        <v>800</v>
      </c>
      <c r="AD927" s="17">
        <v>45784</v>
      </c>
      <c r="AE927" s="17">
        <v>46037</v>
      </c>
      <c r="AF927" s="17">
        <v>45798</v>
      </c>
      <c r="AG927" s="17">
        <v>46142</v>
      </c>
      <c r="AH927" s="17">
        <v>46142</v>
      </c>
      <c r="AI927" s="17"/>
      <c r="AJ927" s="5"/>
      <c r="AK927" s="17">
        <v>46142</v>
      </c>
      <c r="AL927" t="s">
        <v>811</v>
      </c>
      <c r="AM927" t="s">
        <v>599</v>
      </c>
      <c r="AN927" s="17"/>
      <c r="AP927" t="s">
        <v>966</v>
      </c>
      <c r="AQ927" t="s">
        <v>970</v>
      </c>
      <c r="AR927" t="s">
        <v>28848</v>
      </c>
    </row>
    <row r="928" spans="2:44" ht="11" outlineLevel="1" x14ac:dyDescent="0.15">
      <c r="B928" t="s">
        <v>6300</v>
      </c>
      <c r="C928" t="s">
        <v>27838</v>
      </c>
      <c r="D928" t="s">
        <v>1599</v>
      </c>
      <c r="E928" t="s">
        <v>807</v>
      </c>
      <c r="F928" t="s">
        <v>10430</v>
      </c>
      <c r="G928" t="s">
        <v>28494</v>
      </c>
      <c r="H928" s="16">
        <v>2</v>
      </c>
      <c r="I928" t="s">
        <v>815</v>
      </c>
      <c r="J928" t="s">
        <v>6301</v>
      </c>
      <c r="K928" t="s">
        <v>6302</v>
      </c>
      <c r="L928" t="s">
        <v>27972</v>
      </c>
      <c r="M928" t="s">
        <v>737</v>
      </c>
      <c r="N928" t="s">
        <v>795</v>
      </c>
      <c r="O928" t="s">
        <v>796</v>
      </c>
      <c r="P928" t="s">
        <v>802</v>
      </c>
      <c r="Q928" t="s">
        <v>10430</v>
      </c>
      <c r="R928" t="s">
        <v>456</v>
      </c>
      <c r="S928" t="s">
        <v>598</v>
      </c>
      <c r="T928" s="16">
        <v>1</v>
      </c>
      <c r="U928" s="16">
        <v>1</v>
      </c>
      <c r="V928" s="16">
        <v>1</v>
      </c>
      <c r="W928" s="5">
        <v>53620</v>
      </c>
      <c r="X928" s="5">
        <v>53620</v>
      </c>
      <c r="Y928" s="5"/>
      <c r="Z928" s="7">
        <v>1</v>
      </c>
      <c r="AA928" t="s">
        <v>27839</v>
      </c>
      <c r="AB928" s="5">
        <v>53620</v>
      </c>
      <c r="AC928" t="s">
        <v>800</v>
      </c>
      <c r="AD928" s="17">
        <v>43206</v>
      </c>
      <c r="AE928" s="17">
        <v>43206</v>
      </c>
      <c r="AF928" s="17">
        <v>43207</v>
      </c>
      <c r="AG928" s="17">
        <v>43323</v>
      </c>
      <c r="AH928" s="17">
        <v>43323</v>
      </c>
      <c r="AI928" s="17"/>
      <c r="AJ928" s="5"/>
      <c r="AK928" s="17">
        <v>43323</v>
      </c>
      <c r="AL928" t="s">
        <v>28341</v>
      </c>
      <c r="AM928" t="s">
        <v>631</v>
      </c>
      <c r="AN928" s="17">
        <v>43323</v>
      </c>
      <c r="AP928" t="s">
        <v>966</v>
      </c>
      <c r="AQ928" t="s">
        <v>970</v>
      </c>
      <c r="AR928" t="s">
        <v>28849</v>
      </c>
    </row>
    <row r="929" spans="2:44" ht="11" outlineLevel="1" x14ac:dyDescent="0.15">
      <c r="B929" t="s">
        <v>6305</v>
      </c>
      <c r="C929" t="s">
        <v>799</v>
      </c>
      <c r="D929" t="s">
        <v>799</v>
      </c>
      <c r="F929" t="s">
        <v>966</v>
      </c>
      <c r="H929" s="16">
        <v>1</v>
      </c>
      <c r="I929" t="s">
        <v>799</v>
      </c>
      <c r="J929" t="s">
        <v>6306</v>
      </c>
      <c r="K929" t="s">
        <v>6307</v>
      </c>
      <c r="L929" t="s">
        <v>27974</v>
      </c>
      <c r="M929" t="s">
        <v>740</v>
      </c>
      <c r="N929" t="s">
        <v>795</v>
      </c>
      <c r="O929" t="s">
        <v>826</v>
      </c>
      <c r="P929" t="s">
        <v>806</v>
      </c>
      <c r="Q929" t="s">
        <v>10430</v>
      </c>
      <c r="R929" t="s">
        <v>531</v>
      </c>
      <c r="S929" t="s">
        <v>636</v>
      </c>
      <c r="T929" s="16">
        <v>1</v>
      </c>
      <c r="U929" s="16">
        <v>0</v>
      </c>
      <c r="V929" s="16">
        <v>1</v>
      </c>
      <c r="W929" s="5">
        <v>53400</v>
      </c>
      <c r="X929" s="5">
        <v>53400</v>
      </c>
      <c r="Y929" s="5"/>
      <c r="Z929" s="7">
        <v>1</v>
      </c>
      <c r="AA929" t="s">
        <v>27839</v>
      </c>
      <c r="AB929" s="5">
        <v>53400</v>
      </c>
      <c r="AC929" t="s">
        <v>800</v>
      </c>
      <c r="AD929" s="17">
        <v>45504</v>
      </c>
      <c r="AE929" s="17">
        <v>45504</v>
      </c>
      <c r="AF929" s="17">
        <v>45504</v>
      </c>
      <c r="AG929" s="17">
        <v>45565</v>
      </c>
      <c r="AH929" s="17">
        <v>45565</v>
      </c>
      <c r="AI929" s="17"/>
      <c r="AJ929" s="5"/>
      <c r="AK929" s="17">
        <v>45565</v>
      </c>
      <c r="AL929" t="s">
        <v>811</v>
      </c>
      <c r="AM929" t="s">
        <v>599</v>
      </c>
      <c r="AN929" s="17"/>
      <c r="AP929" t="s">
        <v>966</v>
      </c>
      <c r="AQ929" t="s">
        <v>970</v>
      </c>
      <c r="AR929" t="s">
        <v>28850</v>
      </c>
    </row>
    <row r="930" spans="2:44" ht="11" outlineLevel="1" x14ac:dyDescent="0.15">
      <c r="B930" t="s">
        <v>6310</v>
      </c>
      <c r="C930" t="s">
        <v>799</v>
      </c>
      <c r="D930" t="s">
        <v>799</v>
      </c>
      <c r="F930" t="s">
        <v>966</v>
      </c>
      <c r="H930" s="16">
        <v>1</v>
      </c>
      <c r="I930" t="s">
        <v>799</v>
      </c>
      <c r="J930" t="s">
        <v>6182</v>
      </c>
      <c r="K930" t="s">
        <v>6183</v>
      </c>
      <c r="L930" t="s">
        <v>27952</v>
      </c>
      <c r="M930" t="s">
        <v>750</v>
      </c>
      <c r="N930" t="s">
        <v>2535</v>
      </c>
      <c r="O930" t="s">
        <v>825</v>
      </c>
      <c r="P930" t="s">
        <v>859</v>
      </c>
      <c r="Q930" t="s">
        <v>10430</v>
      </c>
      <c r="R930" t="s">
        <v>531</v>
      </c>
      <c r="S930" t="s">
        <v>636</v>
      </c>
      <c r="T930" s="16">
        <v>1</v>
      </c>
      <c r="U930" s="16">
        <v>0</v>
      </c>
      <c r="V930" s="16">
        <v>1</v>
      </c>
      <c r="W930" s="5">
        <v>53400</v>
      </c>
      <c r="X930" s="5">
        <v>53400</v>
      </c>
      <c r="Y930" s="5"/>
      <c r="Z930" s="7">
        <v>1</v>
      </c>
      <c r="AA930" t="s">
        <v>27839</v>
      </c>
      <c r="AB930" s="5">
        <v>53400</v>
      </c>
      <c r="AC930" t="s">
        <v>800</v>
      </c>
      <c r="AD930" s="17">
        <v>43363</v>
      </c>
      <c r="AE930" s="17">
        <v>43363</v>
      </c>
      <c r="AF930" s="17">
        <v>43363</v>
      </c>
      <c r="AG930" s="17">
        <v>43392</v>
      </c>
      <c r="AH930" s="17">
        <v>43392</v>
      </c>
      <c r="AI930" s="17"/>
      <c r="AJ930" s="5"/>
      <c r="AK930" s="17">
        <v>43392</v>
      </c>
      <c r="AL930" t="s">
        <v>811</v>
      </c>
      <c r="AM930" t="s">
        <v>599</v>
      </c>
      <c r="AN930" s="17"/>
      <c r="AP930" t="s">
        <v>966</v>
      </c>
      <c r="AQ930" t="s">
        <v>970</v>
      </c>
      <c r="AR930" t="s">
        <v>28851</v>
      </c>
    </row>
    <row r="931" spans="2:44" ht="11" outlineLevel="1" x14ac:dyDescent="0.15">
      <c r="B931" t="s">
        <v>6313</v>
      </c>
      <c r="C931" t="s">
        <v>799</v>
      </c>
      <c r="D931" t="s">
        <v>799</v>
      </c>
      <c r="F931" t="s">
        <v>966</v>
      </c>
      <c r="H931" s="16">
        <v>1</v>
      </c>
      <c r="I931" t="s">
        <v>799</v>
      </c>
      <c r="J931" t="s">
        <v>6314</v>
      </c>
      <c r="K931" t="s">
        <v>6315</v>
      </c>
      <c r="L931" t="s">
        <v>28610</v>
      </c>
      <c r="M931" t="s">
        <v>737</v>
      </c>
      <c r="N931" t="s">
        <v>803</v>
      </c>
      <c r="O931" t="s">
        <v>825</v>
      </c>
      <c r="P931" t="s">
        <v>802</v>
      </c>
      <c r="Q931" t="s">
        <v>10430</v>
      </c>
      <c r="R931" t="s">
        <v>456</v>
      </c>
      <c r="S931" t="s">
        <v>598</v>
      </c>
      <c r="T931" s="16">
        <v>1</v>
      </c>
      <c r="U931" s="16">
        <v>0</v>
      </c>
      <c r="V931" s="16">
        <v>2</v>
      </c>
      <c r="W931" s="5">
        <v>53137.7</v>
      </c>
      <c r="X931" s="5">
        <v>53137.7</v>
      </c>
      <c r="Y931" s="5"/>
      <c r="Z931" s="7">
        <v>1</v>
      </c>
      <c r="AA931" t="s">
        <v>27839</v>
      </c>
      <c r="AB931" s="5">
        <v>53137.7</v>
      </c>
      <c r="AC931" t="s">
        <v>800</v>
      </c>
      <c r="AD931" s="17">
        <v>42171</v>
      </c>
      <c r="AE931" s="17">
        <v>42342</v>
      </c>
      <c r="AF931" s="17">
        <v>42171</v>
      </c>
      <c r="AG931" s="17">
        <v>42342</v>
      </c>
      <c r="AH931" s="17">
        <v>42342</v>
      </c>
      <c r="AI931" s="17"/>
      <c r="AJ931" s="5"/>
      <c r="AK931" s="17">
        <v>42342</v>
      </c>
      <c r="AL931" t="s">
        <v>811</v>
      </c>
      <c r="AM931" t="s">
        <v>599</v>
      </c>
      <c r="AN931" s="17"/>
      <c r="AP931" t="s">
        <v>966</v>
      </c>
      <c r="AQ931" t="s">
        <v>970</v>
      </c>
      <c r="AR931" t="s">
        <v>28852</v>
      </c>
    </row>
    <row r="932" spans="2:44" ht="11" outlineLevel="1" x14ac:dyDescent="0.15">
      <c r="B932" t="s">
        <v>6319</v>
      </c>
      <c r="C932" t="s">
        <v>799</v>
      </c>
      <c r="D932" t="s">
        <v>799</v>
      </c>
      <c r="F932" t="s">
        <v>966</v>
      </c>
      <c r="H932" s="16">
        <v>1</v>
      </c>
      <c r="I932" t="s">
        <v>799</v>
      </c>
      <c r="J932" t="s">
        <v>4252</v>
      </c>
      <c r="K932" t="s">
        <v>4253</v>
      </c>
      <c r="L932" t="s">
        <v>28610</v>
      </c>
      <c r="M932" t="s">
        <v>757</v>
      </c>
      <c r="N932" t="s">
        <v>803</v>
      </c>
      <c r="O932" t="s">
        <v>825</v>
      </c>
      <c r="P932" t="s">
        <v>820</v>
      </c>
      <c r="Q932" t="s">
        <v>10430</v>
      </c>
      <c r="R932" t="s">
        <v>645</v>
      </c>
      <c r="S932" t="s">
        <v>636</v>
      </c>
      <c r="T932" s="16">
        <v>1</v>
      </c>
      <c r="U932" s="16">
        <v>0</v>
      </c>
      <c r="V932" s="16">
        <v>2</v>
      </c>
      <c r="W932" s="5">
        <v>53076.34</v>
      </c>
      <c r="X932" s="5">
        <v>53076.34</v>
      </c>
      <c r="Y932" s="5"/>
      <c r="Z932" s="7">
        <v>1</v>
      </c>
      <c r="AA932" t="s">
        <v>27839</v>
      </c>
      <c r="AB932" s="5">
        <v>53076.34</v>
      </c>
      <c r="AC932" t="s">
        <v>800</v>
      </c>
      <c r="AD932" s="17">
        <v>42851</v>
      </c>
      <c r="AE932" s="17">
        <v>42857</v>
      </c>
      <c r="AF932" s="17">
        <v>42851</v>
      </c>
      <c r="AG932" s="17">
        <v>42886</v>
      </c>
      <c r="AH932" s="17">
        <v>42886</v>
      </c>
      <c r="AI932" s="17"/>
      <c r="AJ932" s="5"/>
      <c r="AK932" s="17">
        <v>42886</v>
      </c>
      <c r="AL932" t="s">
        <v>811</v>
      </c>
      <c r="AM932" t="s">
        <v>599</v>
      </c>
      <c r="AN932" s="17"/>
      <c r="AP932" t="s">
        <v>966</v>
      </c>
      <c r="AQ932" t="s">
        <v>970</v>
      </c>
      <c r="AR932" t="s">
        <v>28853</v>
      </c>
    </row>
    <row r="933" spans="2:44" ht="11" outlineLevel="1" x14ac:dyDescent="0.15">
      <c r="B933" t="s">
        <v>6325</v>
      </c>
      <c r="C933" t="s">
        <v>799</v>
      </c>
      <c r="D933" t="s">
        <v>799</v>
      </c>
      <c r="F933" t="s">
        <v>966</v>
      </c>
      <c r="H933" s="16">
        <v>1</v>
      </c>
      <c r="I933" t="s">
        <v>799</v>
      </c>
      <c r="J933" t="s">
        <v>4646</v>
      </c>
      <c r="K933" t="s">
        <v>4647</v>
      </c>
      <c r="L933" t="s">
        <v>27952</v>
      </c>
      <c r="M933" t="s">
        <v>6326</v>
      </c>
      <c r="N933" t="s">
        <v>795</v>
      </c>
      <c r="O933" t="s">
        <v>827</v>
      </c>
      <c r="P933" t="s">
        <v>806</v>
      </c>
      <c r="Q933" t="s">
        <v>10430</v>
      </c>
      <c r="R933" t="s">
        <v>531</v>
      </c>
      <c r="S933" t="s">
        <v>636</v>
      </c>
      <c r="T933" s="16">
        <v>1</v>
      </c>
      <c r="U933" s="16">
        <v>0</v>
      </c>
      <c r="V933" s="16">
        <v>1</v>
      </c>
      <c r="W933" s="5">
        <v>52900.800000000003</v>
      </c>
      <c r="X933" s="5">
        <v>52900.800000000003</v>
      </c>
      <c r="Y933" s="5"/>
      <c r="Z933" s="7">
        <v>1</v>
      </c>
      <c r="AA933" t="s">
        <v>27839</v>
      </c>
      <c r="AB933" s="5">
        <v>52900.800000000003</v>
      </c>
      <c r="AC933" t="s">
        <v>800</v>
      </c>
      <c r="AD933" s="17">
        <v>46086</v>
      </c>
      <c r="AE933" s="17">
        <v>46086</v>
      </c>
      <c r="AF933" s="17">
        <v>46079</v>
      </c>
      <c r="AG933" s="17">
        <v>46107</v>
      </c>
      <c r="AH933" s="17">
        <v>46111</v>
      </c>
      <c r="AI933" s="17"/>
      <c r="AJ933" s="5"/>
      <c r="AK933" s="17">
        <v>46107</v>
      </c>
      <c r="AL933" t="s">
        <v>811</v>
      </c>
      <c r="AM933" t="s">
        <v>599</v>
      </c>
      <c r="AN933" s="17"/>
      <c r="AP933" t="s">
        <v>966</v>
      </c>
      <c r="AQ933" t="s">
        <v>970</v>
      </c>
      <c r="AR933" t="s">
        <v>28854</v>
      </c>
    </row>
    <row r="934" spans="2:44" ht="11" outlineLevel="1" x14ac:dyDescent="0.15">
      <c r="B934" t="s">
        <v>7871</v>
      </c>
      <c r="C934" t="s">
        <v>27838</v>
      </c>
      <c r="D934" t="s">
        <v>854</v>
      </c>
      <c r="E934" t="s">
        <v>807</v>
      </c>
      <c r="F934" t="s">
        <v>10430</v>
      </c>
      <c r="H934" s="16">
        <v>1</v>
      </c>
      <c r="I934" t="s">
        <v>799</v>
      </c>
      <c r="J934" t="s">
        <v>7872</v>
      </c>
      <c r="K934" t="s">
        <v>7873</v>
      </c>
      <c r="L934" t="s">
        <v>28143</v>
      </c>
      <c r="M934" t="s">
        <v>748</v>
      </c>
      <c r="N934" t="s">
        <v>795</v>
      </c>
      <c r="O934" t="s">
        <v>825</v>
      </c>
      <c r="P934" t="s">
        <v>806</v>
      </c>
      <c r="Q934" t="s">
        <v>10430</v>
      </c>
      <c r="R934" t="s">
        <v>531</v>
      </c>
      <c r="S934" t="s">
        <v>636</v>
      </c>
      <c r="T934" s="16">
        <v>4</v>
      </c>
      <c r="U934" s="16">
        <v>3</v>
      </c>
      <c r="V934" s="16">
        <v>5</v>
      </c>
      <c r="W934" s="5">
        <v>52882.33</v>
      </c>
      <c r="X934" s="5">
        <v>52882.33</v>
      </c>
      <c r="Y934" s="5"/>
      <c r="Z934" s="7">
        <v>1</v>
      </c>
      <c r="AA934" t="s">
        <v>27839</v>
      </c>
      <c r="AB934" s="5">
        <v>52882.33</v>
      </c>
      <c r="AC934" t="s">
        <v>800</v>
      </c>
      <c r="AD934" s="17">
        <v>42055</v>
      </c>
      <c r="AE934" s="17">
        <v>42311</v>
      </c>
      <c r="AF934" s="17">
        <v>42041</v>
      </c>
      <c r="AG934" s="17">
        <v>42783</v>
      </c>
      <c r="AH934" s="17">
        <v>42353</v>
      </c>
      <c r="AI934" s="17"/>
      <c r="AJ934" s="5"/>
      <c r="AK934" s="17">
        <v>42783</v>
      </c>
      <c r="AL934" t="s">
        <v>855</v>
      </c>
      <c r="AM934" t="s">
        <v>666</v>
      </c>
      <c r="AN934" s="17">
        <v>42353</v>
      </c>
      <c r="AP934" t="s">
        <v>966</v>
      </c>
      <c r="AQ934" t="s">
        <v>970</v>
      </c>
      <c r="AR934" t="s">
        <v>28855</v>
      </c>
    </row>
    <row r="935" spans="2:44" ht="11" outlineLevel="1" x14ac:dyDescent="0.15">
      <c r="B935" t="s">
        <v>6342</v>
      </c>
      <c r="C935" t="s">
        <v>799</v>
      </c>
      <c r="D935" t="s">
        <v>799</v>
      </c>
      <c r="F935" t="s">
        <v>966</v>
      </c>
      <c r="H935" s="16">
        <v>1</v>
      </c>
      <c r="I935" t="s">
        <v>799</v>
      </c>
      <c r="J935" t="s">
        <v>628</v>
      </c>
      <c r="K935" t="s">
        <v>2769</v>
      </c>
      <c r="L935" t="s">
        <v>27841</v>
      </c>
      <c r="M935" t="s">
        <v>4147</v>
      </c>
      <c r="N935" t="s">
        <v>795</v>
      </c>
      <c r="O935" t="s">
        <v>804</v>
      </c>
      <c r="P935" t="s">
        <v>806</v>
      </c>
      <c r="Q935" t="s">
        <v>10430</v>
      </c>
      <c r="R935" t="s">
        <v>531</v>
      </c>
      <c r="S935" t="s">
        <v>636</v>
      </c>
      <c r="T935" s="16">
        <v>1</v>
      </c>
      <c r="U935" s="16">
        <v>0</v>
      </c>
      <c r="V935" s="16">
        <v>2</v>
      </c>
      <c r="W935" s="5">
        <v>52511.65</v>
      </c>
      <c r="X935" s="5">
        <v>52511.65</v>
      </c>
      <c r="Y935" s="5"/>
      <c r="Z935" s="7">
        <v>1</v>
      </c>
      <c r="AA935" t="s">
        <v>27839</v>
      </c>
      <c r="AB935" s="5">
        <v>52511.65</v>
      </c>
      <c r="AC935" t="s">
        <v>800</v>
      </c>
      <c r="AD935" s="17">
        <v>45460</v>
      </c>
      <c r="AE935" s="17">
        <v>45464</v>
      </c>
      <c r="AF935" s="17">
        <v>45460</v>
      </c>
      <c r="AG935" s="17">
        <v>45467</v>
      </c>
      <c r="AH935" s="17">
        <v>45467</v>
      </c>
      <c r="AI935" s="17"/>
      <c r="AJ935" s="5"/>
      <c r="AK935" s="17">
        <v>45467</v>
      </c>
      <c r="AL935" t="s">
        <v>811</v>
      </c>
      <c r="AM935" t="s">
        <v>599</v>
      </c>
      <c r="AN935" s="17"/>
      <c r="AP935" t="s">
        <v>966</v>
      </c>
      <c r="AQ935" t="s">
        <v>970</v>
      </c>
      <c r="AR935" t="s">
        <v>28856</v>
      </c>
    </row>
    <row r="936" spans="2:44" ht="11" outlineLevel="1" x14ac:dyDescent="0.15">
      <c r="B936" t="s">
        <v>6348</v>
      </c>
      <c r="C936" t="s">
        <v>799</v>
      </c>
      <c r="D936" t="s">
        <v>799</v>
      </c>
      <c r="F936" t="s">
        <v>966</v>
      </c>
      <c r="H936" s="16">
        <v>1</v>
      </c>
      <c r="I936" t="s">
        <v>799</v>
      </c>
      <c r="J936" t="s">
        <v>6349</v>
      </c>
      <c r="K936" t="s">
        <v>6350</v>
      </c>
      <c r="L936" t="s">
        <v>28857</v>
      </c>
      <c r="M936" t="s">
        <v>737</v>
      </c>
      <c r="N936" t="s">
        <v>5033</v>
      </c>
      <c r="O936" t="s">
        <v>825</v>
      </c>
      <c r="P936" t="s">
        <v>802</v>
      </c>
      <c r="Q936" t="s">
        <v>10430</v>
      </c>
      <c r="R936" t="s">
        <v>531</v>
      </c>
      <c r="S936" t="s">
        <v>636</v>
      </c>
      <c r="T936" s="16">
        <v>1</v>
      </c>
      <c r="U936" s="16">
        <v>0</v>
      </c>
      <c r="V936" s="16">
        <v>2</v>
      </c>
      <c r="W936" s="5">
        <v>52418.3</v>
      </c>
      <c r="X936" s="5">
        <v>52418.3</v>
      </c>
      <c r="Y936" s="5"/>
      <c r="Z936" s="7">
        <v>1</v>
      </c>
      <c r="AA936" t="s">
        <v>27839</v>
      </c>
      <c r="AB936" s="5">
        <v>52418.3</v>
      </c>
      <c r="AC936" t="s">
        <v>800</v>
      </c>
      <c r="AD936" s="17">
        <v>43893</v>
      </c>
      <c r="AE936" s="17">
        <v>43909</v>
      </c>
      <c r="AF936" s="17">
        <v>43893</v>
      </c>
      <c r="AG936" s="17">
        <v>44043</v>
      </c>
      <c r="AH936" s="17">
        <v>44043</v>
      </c>
      <c r="AI936" s="17"/>
      <c r="AJ936" s="5"/>
      <c r="AK936" s="17">
        <v>44043</v>
      </c>
      <c r="AL936" t="s">
        <v>811</v>
      </c>
      <c r="AM936" t="s">
        <v>599</v>
      </c>
      <c r="AN936" s="17"/>
      <c r="AP936" t="s">
        <v>966</v>
      </c>
      <c r="AQ936" t="s">
        <v>970</v>
      </c>
      <c r="AR936" t="s">
        <v>28858</v>
      </c>
    </row>
    <row r="937" spans="2:44" ht="11" outlineLevel="1" x14ac:dyDescent="0.15">
      <c r="B937" t="s">
        <v>6353</v>
      </c>
      <c r="C937" t="s">
        <v>799</v>
      </c>
      <c r="D937" t="s">
        <v>799</v>
      </c>
      <c r="F937" t="s">
        <v>966</v>
      </c>
      <c r="H937" s="16">
        <v>1</v>
      </c>
      <c r="I937" t="s">
        <v>799</v>
      </c>
      <c r="J937" t="s">
        <v>6314</v>
      </c>
      <c r="K937" t="s">
        <v>6315</v>
      </c>
      <c r="L937" t="s">
        <v>28041</v>
      </c>
      <c r="M937" t="s">
        <v>737</v>
      </c>
      <c r="N937" t="s">
        <v>803</v>
      </c>
      <c r="O937" t="s">
        <v>825</v>
      </c>
      <c r="P937" t="s">
        <v>802</v>
      </c>
      <c r="Q937" t="s">
        <v>10430</v>
      </c>
      <c r="R937" t="s">
        <v>531</v>
      </c>
      <c r="S937" t="s">
        <v>636</v>
      </c>
      <c r="T937" s="16">
        <v>1</v>
      </c>
      <c r="U937" s="16">
        <v>0</v>
      </c>
      <c r="V937" s="16">
        <v>2</v>
      </c>
      <c r="W937" s="5">
        <v>52384.9</v>
      </c>
      <c r="X937" s="5">
        <v>52384.9</v>
      </c>
      <c r="Y937" s="5"/>
      <c r="Z937" s="7">
        <v>1</v>
      </c>
      <c r="AA937" t="s">
        <v>27839</v>
      </c>
      <c r="AB937" s="5">
        <v>52384.9</v>
      </c>
      <c r="AC937" t="s">
        <v>800</v>
      </c>
      <c r="AD937" s="17">
        <v>43322</v>
      </c>
      <c r="AE937" s="17">
        <v>43440</v>
      </c>
      <c r="AF937" s="17">
        <v>43322</v>
      </c>
      <c r="AG937" s="17">
        <v>43485</v>
      </c>
      <c r="AH937" s="17">
        <v>43485</v>
      </c>
      <c r="AI937" s="17"/>
      <c r="AJ937" s="5"/>
      <c r="AK937" s="17">
        <v>43485</v>
      </c>
      <c r="AL937" t="s">
        <v>811</v>
      </c>
      <c r="AM937" t="s">
        <v>599</v>
      </c>
      <c r="AN937" s="17"/>
      <c r="AP937" t="s">
        <v>966</v>
      </c>
      <c r="AQ937" t="s">
        <v>970</v>
      </c>
      <c r="AR937" t="s">
        <v>28859</v>
      </c>
    </row>
    <row r="938" spans="2:44" ht="11" outlineLevel="1" x14ac:dyDescent="0.15">
      <c r="B938" t="s">
        <v>6357</v>
      </c>
      <c r="C938" t="s">
        <v>799</v>
      </c>
      <c r="D938" t="s">
        <v>799</v>
      </c>
      <c r="F938" t="s">
        <v>966</v>
      </c>
      <c r="H938" s="16">
        <v>1</v>
      </c>
      <c r="I938" t="s">
        <v>799</v>
      </c>
      <c r="J938" t="s">
        <v>6358</v>
      </c>
      <c r="K938" t="s">
        <v>6359</v>
      </c>
      <c r="L938" t="s">
        <v>28085</v>
      </c>
      <c r="M938" t="s">
        <v>740</v>
      </c>
      <c r="N938" t="s">
        <v>795</v>
      </c>
      <c r="O938" t="s">
        <v>825</v>
      </c>
      <c r="P938" t="s">
        <v>806</v>
      </c>
      <c r="Q938" t="s">
        <v>10430</v>
      </c>
      <c r="R938" t="s">
        <v>531</v>
      </c>
      <c r="S938" t="s">
        <v>636</v>
      </c>
      <c r="T938" s="16">
        <v>1</v>
      </c>
      <c r="U938" s="16">
        <v>0</v>
      </c>
      <c r="V938" s="16">
        <v>2</v>
      </c>
      <c r="W938" s="5">
        <v>52189.15</v>
      </c>
      <c r="X938" s="5">
        <v>52189.15</v>
      </c>
      <c r="Y938" s="5"/>
      <c r="Z938" s="7">
        <v>1</v>
      </c>
      <c r="AA938" t="s">
        <v>27839</v>
      </c>
      <c r="AB938" s="5">
        <v>52189.15</v>
      </c>
      <c r="AC938" t="s">
        <v>800</v>
      </c>
      <c r="AD938" s="17">
        <v>45678</v>
      </c>
      <c r="AE938" s="17">
        <v>45770</v>
      </c>
      <c r="AF938" s="17">
        <v>45678</v>
      </c>
      <c r="AG938" s="17">
        <v>45798</v>
      </c>
      <c r="AH938" s="17">
        <v>45798</v>
      </c>
      <c r="AI938" s="17"/>
      <c r="AJ938" s="5"/>
      <c r="AK938" s="17">
        <v>45798</v>
      </c>
      <c r="AL938" t="s">
        <v>811</v>
      </c>
      <c r="AM938" t="s">
        <v>599</v>
      </c>
      <c r="AN938" s="17"/>
      <c r="AP938" t="s">
        <v>966</v>
      </c>
      <c r="AQ938" t="s">
        <v>970</v>
      </c>
      <c r="AR938" t="s">
        <v>28860</v>
      </c>
    </row>
    <row r="939" spans="2:44" ht="11" outlineLevel="1" x14ac:dyDescent="0.15">
      <c r="B939" t="s">
        <v>6362</v>
      </c>
      <c r="C939" t="s">
        <v>799</v>
      </c>
      <c r="D939" t="s">
        <v>799</v>
      </c>
      <c r="F939" t="s">
        <v>966</v>
      </c>
      <c r="H939" s="16">
        <v>1</v>
      </c>
      <c r="I939" t="s">
        <v>799</v>
      </c>
      <c r="J939" t="s">
        <v>6363</v>
      </c>
      <c r="K939" t="s">
        <v>6364</v>
      </c>
      <c r="L939" t="s">
        <v>27866</v>
      </c>
      <c r="M939" t="s">
        <v>744</v>
      </c>
      <c r="N939" t="s">
        <v>795</v>
      </c>
      <c r="O939" t="s">
        <v>825</v>
      </c>
      <c r="P939" t="s">
        <v>806</v>
      </c>
      <c r="Q939" t="s">
        <v>10430</v>
      </c>
      <c r="R939" t="s">
        <v>531</v>
      </c>
      <c r="S939" t="s">
        <v>636</v>
      </c>
      <c r="T939" s="16">
        <v>1</v>
      </c>
      <c r="U939" s="16">
        <v>0</v>
      </c>
      <c r="V939" s="16">
        <v>2</v>
      </c>
      <c r="W939" s="5">
        <v>52000</v>
      </c>
      <c r="X939" s="5">
        <v>52000</v>
      </c>
      <c r="Y939" s="5"/>
      <c r="Z939" s="7">
        <v>1</v>
      </c>
      <c r="AA939" t="s">
        <v>27839</v>
      </c>
      <c r="AB939" s="5">
        <v>52000</v>
      </c>
      <c r="AC939" t="s">
        <v>800</v>
      </c>
      <c r="AD939" s="17">
        <v>43181</v>
      </c>
      <c r="AE939" s="17">
        <v>43188</v>
      </c>
      <c r="AF939" s="17">
        <v>43181</v>
      </c>
      <c r="AG939" s="17">
        <v>43213</v>
      </c>
      <c r="AH939" s="17">
        <v>43213</v>
      </c>
      <c r="AI939" s="17"/>
      <c r="AJ939" s="5"/>
      <c r="AK939" s="17">
        <v>43213</v>
      </c>
      <c r="AL939" t="s">
        <v>811</v>
      </c>
      <c r="AM939" t="s">
        <v>599</v>
      </c>
      <c r="AN939" s="17"/>
      <c r="AP939" t="s">
        <v>966</v>
      </c>
      <c r="AQ939" t="s">
        <v>970</v>
      </c>
      <c r="AR939" t="s">
        <v>28861</v>
      </c>
    </row>
    <row r="940" spans="2:44" ht="11" outlineLevel="1" x14ac:dyDescent="0.15">
      <c r="B940" t="s">
        <v>6367</v>
      </c>
      <c r="C940" t="s">
        <v>799</v>
      </c>
      <c r="D940" t="s">
        <v>799</v>
      </c>
      <c r="F940" t="s">
        <v>966</v>
      </c>
      <c r="H940" s="16">
        <v>1</v>
      </c>
      <c r="I940" t="s">
        <v>799</v>
      </c>
      <c r="J940" t="s">
        <v>6368</v>
      </c>
      <c r="K940" t="s">
        <v>6369</v>
      </c>
      <c r="L940" t="s">
        <v>28862</v>
      </c>
      <c r="M940" t="s">
        <v>757</v>
      </c>
      <c r="N940" t="s">
        <v>803</v>
      </c>
      <c r="O940" t="s">
        <v>826</v>
      </c>
      <c r="P940" t="s">
        <v>820</v>
      </c>
      <c r="Q940" t="s">
        <v>10430</v>
      </c>
      <c r="R940" t="s">
        <v>645</v>
      </c>
      <c r="S940" t="s">
        <v>636</v>
      </c>
      <c r="T940" s="16">
        <v>1</v>
      </c>
      <c r="U940" s="16">
        <v>0</v>
      </c>
      <c r="V940" s="16">
        <v>2</v>
      </c>
      <c r="W940" s="5">
        <v>51943.1</v>
      </c>
      <c r="X940" s="5">
        <v>51943.1</v>
      </c>
      <c r="Y940" s="5"/>
      <c r="Z940" s="7">
        <v>1</v>
      </c>
      <c r="AA940" t="s">
        <v>27839</v>
      </c>
      <c r="AB940" s="5">
        <v>51943.1</v>
      </c>
      <c r="AC940" t="s">
        <v>800</v>
      </c>
      <c r="AD940" s="17">
        <v>42965</v>
      </c>
      <c r="AE940" s="17">
        <v>43105</v>
      </c>
      <c r="AF940" s="17">
        <v>42965</v>
      </c>
      <c r="AG940" s="17">
        <v>43131</v>
      </c>
      <c r="AH940" s="17">
        <v>43131</v>
      </c>
      <c r="AI940" s="17"/>
      <c r="AJ940" s="5"/>
      <c r="AK940" s="17">
        <v>43131</v>
      </c>
      <c r="AL940" t="s">
        <v>811</v>
      </c>
      <c r="AM940" t="s">
        <v>599</v>
      </c>
      <c r="AN940" s="17"/>
      <c r="AP940" t="s">
        <v>966</v>
      </c>
      <c r="AQ940" t="s">
        <v>970</v>
      </c>
      <c r="AR940" t="s">
        <v>28863</v>
      </c>
    </row>
    <row r="941" spans="2:44" ht="11" outlineLevel="1" x14ac:dyDescent="0.15">
      <c r="B941" t="s">
        <v>6372</v>
      </c>
      <c r="C941" t="s">
        <v>799</v>
      </c>
      <c r="D941" t="s">
        <v>799</v>
      </c>
      <c r="F941" t="s">
        <v>966</v>
      </c>
      <c r="H941" s="16">
        <v>1</v>
      </c>
      <c r="I941" t="s">
        <v>799</v>
      </c>
      <c r="J941" t="s">
        <v>4467</v>
      </c>
      <c r="K941" t="s">
        <v>4468</v>
      </c>
      <c r="L941" t="s">
        <v>28015</v>
      </c>
      <c r="M941" t="s">
        <v>750</v>
      </c>
      <c r="N941" t="s">
        <v>803</v>
      </c>
      <c r="O941" t="s">
        <v>825</v>
      </c>
      <c r="P941" t="s">
        <v>859</v>
      </c>
      <c r="Q941" t="s">
        <v>10430</v>
      </c>
      <c r="R941" t="s">
        <v>531</v>
      </c>
      <c r="S941" t="s">
        <v>636</v>
      </c>
      <c r="T941" s="16">
        <v>1</v>
      </c>
      <c r="U941" s="16">
        <v>0</v>
      </c>
      <c r="V941" s="16">
        <v>1</v>
      </c>
      <c r="W941" s="5">
        <v>51877.63</v>
      </c>
      <c r="X941" s="5">
        <v>51877.63</v>
      </c>
      <c r="Y941" s="5"/>
      <c r="Z941" s="7">
        <v>1</v>
      </c>
      <c r="AA941" t="s">
        <v>27839</v>
      </c>
      <c r="AB941" s="5">
        <v>51877.63</v>
      </c>
      <c r="AC941" t="s">
        <v>800</v>
      </c>
      <c r="AD941" s="17">
        <v>42634</v>
      </c>
      <c r="AE941" s="17">
        <v>42634</v>
      </c>
      <c r="AF941" s="17">
        <v>42634</v>
      </c>
      <c r="AG941" s="17">
        <v>42727</v>
      </c>
      <c r="AH941" s="17">
        <v>42727</v>
      </c>
      <c r="AI941" s="17"/>
      <c r="AJ941" s="5"/>
      <c r="AK941" s="17">
        <v>42727</v>
      </c>
      <c r="AL941" t="s">
        <v>811</v>
      </c>
      <c r="AM941" t="s">
        <v>599</v>
      </c>
      <c r="AN941" s="17"/>
      <c r="AP941" t="s">
        <v>966</v>
      </c>
      <c r="AQ941" t="s">
        <v>970</v>
      </c>
      <c r="AR941" t="s">
        <v>28864</v>
      </c>
    </row>
    <row r="942" spans="2:44" ht="11" outlineLevel="1" x14ac:dyDescent="0.15">
      <c r="B942" t="s">
        <v>6375</v>
      </c>
      <c r="C942" t="s">
        <v>799</v>
      </c>
      <c r="D942" t="s">
        <v>799</v>
      </c>
      <c r="F942" t="s">
        <v>966</v>
      </c>
      <c r="H942" s="16">
        <v>1</v>
      </c>
      <c r="I942" t="s">
        <v>799</v>
      </c>
      <c r="J942" t="s">
        <v>6376</v>
      </c>
      <c r="K942" t="s">
        <v>6377</v>
      </c>
      <c r="L942" t="s">
        <v>28865</v>
      </c>
      <c r="M942" t="s">
        <v>740</v>
      </c>
      <c r="N942" t="s">
        <v>803</v>
      </c>
      <c r="O942" t="s">
        <v>825</v>
      </c>
      <c r="P942" t="s">
        <v>820</v>
      </c>
      <c r="Q942" t="s">
        <v>10430</v>
      </c>
      <c r="R942" t="s">
        <v>531</v>
      </c>
      <c r="S942" t="s">
        <v>636</v>
      </c>
      <c r="T942" s="16">
        <v>1</v>
      </c>
      <c r="U942" s="16">
        <v>0</v>
      </c>
      <c r="V942" s="16">
        <v>1</v>
      </c>
      <c r="W942" s="5">
        <v>51683.96</v>
      </c>
      <c r="X942" s="5">
        <v>51683.96</v>
      </c>
      <c r="Y942" s="5"/>
      <c r="Z942" s="7">
        <v>1</v>
      </c>
      <c r="AA942" t="s">
        <v>27839</v>
      </c>
      <c r="AB942" s="5">
        <v>51683.96</v>
      </c>
      <c r="AC942" t="s">
        <v>800</v>
      </c>
      <c r="AD942" s="17">
        <v>45840</v>
      </c>
      <c r="AE942" s="17">
        <v>45840</v>
      </c>
      <c r="AF942" s="17">
        <v>45853</v>
      </c>
      <c r="AG942" s="17">
        <v>45930</v>
      </c>
      <c r="AH942" s="17">
        <v>45930</v>
      </c>
      <c r="AI942" s="17"/>
      <c r="AJ942" s="5"/>
      <c r="AK942" s="17">
        <v>45930</v>
      </c>
      <c r="AL942" t="s">
        <v>811</v>
      </c>
      <c r="AM942" t="s">
        <v>599</v>
      </c>
      <c r="AN942" s="17"/>
      <c r="AP942" t="s">
        <v>966</v>
      </c>
      <c r="AQ942" t="s">
        <v>970</v>
      </c>
      <c r="AR942" t="s">
        <v>28866</v>
      </c>
    </row>
    <row r="943" spans="2:44" ht="11" outlineLevel="1" x14ac:dyDescent="0.15">
      <c r="B943" t="s">
        <v>6380</v>
      </c>
      <c r="C943" t="s">
        <v>799</v>
      </c>
      <c r="D943" t="s">
        <v>799</v>
      </c>
      <c r="F943" t="s">
        <v>966</v>
      </c>
      <c r="H943" s="16">
        <v>1</v>
      </c>
      <c r="I943" t="s">
        <v>799</v>
      </c>
      <c r="J943" t="s">
        <v>2391</v>
      </c>
      <c r="K943" t="s">
        <v>2392</v>
      </c>
      <c r="L943" t="s">
        <v>27866</v>
      </c>
      <c r="M943" t="s">
        <v>750</v>
      </c>
      <c r="N943" t="s">
        <v>795</v>
      </c>
      <c r="O943" t="s">
        <v>826</v>
      </c>
      <c r="P943" t="s">
        <v>859</v>
      </c>
      <c r="Q943" t="s">
        <v>10430</v>
      </c>
      <c r="R943" t="s">
        <v>531</v>
      </c>
      <c r="S943" t="s">
        <v>636</v>
      </c>
      <c r="T943" s="16">
        <v>1</v>
      </c>
      <c r="U943" s="16">
        <v>0</v>
      </c>
      <c r="V943" s="16">
        <v>1</v>
      </c>
      <c r="W943" s="5">
        <v>51508</v>
      </c>
      <c r="X943" s="5">
        <v>51508</v>
      </c>
      <c r="Y943" s="5"/>
      <c r="Z943" s="7">
        <v>1</v>
      </c>
      <c r="AA943" t="s">
        <v>27839</v>
      </c>
      <c r="AB943" s="5">
        <v>51508</v>
      </c>
      <c r="AC943" t="s">
        <v>800</v>
      </c>
      <c r="AD943" s="17">
        <v>44461</v>
      </c>
      <c r="AE943" s="17">
        <v>44461</v>
      </c>
      <c r="AF943" s="17">
        <v>44462</v>
      </c>
      <c r="AG943" s="17">
        <v>44476</v>
      </c>
      <c r="AH943" s="17">
        <v>44476</v>
      </c>
      <c r="AI943" s="17"/>
      <c r="AJ943" s="5"/>
      <c r="AK943" s="17">
        <v>44476</v>
      </c>
      <c r="AL943" t="s">
        <v>811</v>
      </c>
      <c r="AM943" t="s">
        <v>599</v>
      </c>
      <c r="AN943" s="17"/>
      <c r="AP943" t="s">
        <v>966</v>
      </c>
      <c r="AQ943" t="s">
        <v>970</v>
      </c>
      <c r="AR943" t="s">
        <v>28867</v>
      </c>
    </row>
    <row r="944" spans="2:44" ht="11" outlineLevel="1" x14ac:dyDescent="0.15">
      <c r="B944" t="s">
        <v>7821</v>
      </c>
      <c r="C944" t="s">
        <v>27838</v>
      </c>
      <c r="D944" t="s">
        <v>983</v>
      </c>
      <c r="E944" t="s">
        <v>798</v>
      </c>
      <c r="F944" t="s">
        <v>966</v>
      </c>
      <c r="H944" s="16">
        <v>1</v>
      </c>
      <c r="I944" t="s">
        <v>799</v>
      </c>
      <c r="J944" t="s">
        <v>6673</v>
      </c>
      <c r="K944" t="s">
        <v>6674</v>
      </c>
      <c r="L944" t="s">
        <v>27974</v>
      </c>
      <c r="M944" t="s">
        <v>740</v>
      </c>
      <c r="N944" t="s">
        <v>795</v>
      </c>
      <c r="O944" t="s">
        <v>825</v>
      </c>
      <c r="P944" t="s">
        <v>806</v>
      </c>
      <c r="Q944" t="s">
        <v>10430</v>
      </c>
      <c r="R944" t="s">
        <v>531</v>
      </c>
      <c r="S944" t="s">
        <v>636</v>
      </c>
      <c r="T944" s="16">
        <v>3</v>
      </c>
      <c r="U944" s="16">
        <v>3</v>
      </c>
      <c r="V944" s="16">
        <v>7</v>
      </c>
      <c r="W944" s="5">
        <v>51447.88</v>
      </c>
      <c r="X944" s="5">
        <v>51447.88</v>
      </c>
      <c r="Y944" s="5"/>
      <c r="Z944" s="7">
        <v>1</v>
      </c>
      <c r="AA944" t="s">
        <v>27839</v>
      </c>
      <c r="AB944" s="5">
        <v>51447.88</v>
      </c>
      <c r="AC944" t="s">
        <v>800</v>
      </c>
      <c r="AD944" s="17">
        <v>43687</v>
      </c>
      <c r="AE944" s="17">
        <v>44138</v>
      </c>
      <c r="AF944" s="17">
        <v>43687</v>
      </c>
      <c r="AG944" s="17">
        <v>44123</v>
      </c>
      <c r="AH944" s="17">
        <v>44123</v>
      </c>
      <c r="AI944" s="17"/>
      <c r="AJ944" s="5"/>
      <c r="AK944" s="17">
        <v>44123</v>
      </c>
      <c r="AL944" t="s">
        <v>28341</v>
      </c>
      <c r="AM944" t="s">
        <v>631</v>
      </c>
      <c r="AN944" s="17">
        <v>44123</v>
      </c>
      <c r="AP944" t="s">
        <v>966</v>
      </c>
      <c r="AQ944" t="s">
        <v>970</v>
      </c>
      <c r="AR944" t="s">
        <v>28868</v>
      </c>
    </row>
    <row r="945" spans="2:44" ht="11" outlineLevel="1" x14ac:dyDescent="0.15">
      <c r="B945" t="s">
        <v>6395</v>
      </c>
      <c r="C945" t="s">
        <v>799</v>
      </c>
      <c r="D945" t="s">
        <v>799</v>
      </c>
      <c r="F945" t="s">
        <v>966</v>
      </c>
      <c r="H945" s="16">
        <v>1</v>
      </c>
      <c r="I945" t="s">
        <v>799</v>
      </c>
      <c r="J945" t="s">
        <v>6396</v>
      </c>
      <c r="K945" t="s">
        <v>6397</v>
      </c>
      <c r="L945" t="s">
        <v>28015</v>
      </c>
      <c r="M945" t="s">
        <v>737</v>
      </c>
      <c r="N945" t="s">
        <v>803</v>
      </c>
      <c r="O945" t="s">
        <v>825</v>
      </c>
      <c r="P945" t="s">
        <v>802</v>
      </c>
      <c r="Q945" t="s">
        <v>10430</v>
      </c>
      <c r="R945" t="s">
        <v>531</v>
      </c>
      <c r="S945" t="s">
        <v>636</v>
      </c>
      <c r="T945" s="16">
        <v>1</v>
      </c>
      <c r="U945" s="16">
        <v>0</v>
      </c>
      <c r="V945" s="16">
        <v>1</v>
      </c>
      <c r="W945" s="5">
        <v>51045</v>
      </c>
      <c r="X945" s="5">
        <v>51045</v>
      </c>
      <c r="Y945" s="5"/>
      <c r="Z945" s="7">
        <v>1</v>
      </c>
      <c r="AA945" t="s">
        <v>27839</v>
      </c>
      <c r="AB945" s="5">
        <v>51045</v>
      </c>
      <c r="AC945" t="s">
        <v>800</v>
      </c>
      <c r="AD945" s="17">
        <v>43168</v>
      </c>
      <c r="AE945" s="17">
        <v>43168</v>
      </c>
      <c r="AF945" s="17">
        <v>43168</v>
      </c>
      <c r="AG945" s="17">
        <v>43250</v>
      </c>
      <c r="AH945" s="17">
        <v>43250</v>
      </c>
      <c r="AI945" s="17"/>
      <c r="AJ945" s="5"/>
      <c r="AK945" s="17">
        <v>43250</v>
      </c>
      <c r="AL945" t="s">
        <v>811</v>
      </c>
      <c r="AM945" t="s">
        <v>599</v>
      </c>
      <c r="AN945" s="17"/>
      <c r="AP945" t="s">
        <v>966</v>
      </c>
      <c r="AQ945" t="s">
        <v>970</v>
      </c>
      <c r="AR945" t="s">
        <v>28869</v>
      </c>
    </row>
    <row r="946" spans="2:44" ht="11" outlineLevel="1" x14ac:dyDescent="0.15">
      <c r="B946" t="s">
        <v>6400</v>
      </c>
      <c r="C946" t="s">
        <v>799</v>
      </c>
      <c r="D946" t="s">
        <v>799</v>
      </c>
      <c r="F946" t="s">
        <v>966</v>
      </c>
      <c r="H946" s="16">
        <v>1</v>
      </c>
      <c r="I946" t="s">
        <v>799</v>
      </c>
      <c r="J946" t="s">
        <v>6401</v>
      </c>
      <c r="K946" t="s">
        <v>6402</v>
      </c>
      <c r="L946" t="s">
        <v>27861</v>
      </c>
      <c r="M946" t="s">
        <v>750</v>
      </c>
      <c r="N946" t="s">
        <v>887</v>
      </c>
      <c r="O946" t="s">
        <v>804</v>
      </c>
      <c r="P946" t="s">
        <v>859</v>
      </c>
      <c r="Q946" t="s">
        <v>10430</v>
      </c>
      <c r="R946" t="s">
        <v>531</v>
      </c>
      <c r="S946" t="s">
        <v>636</v>
      </c>
      <c r="T946" s="16">
        <v>1</v>
      </c>
      <c r="U946" s="16">
        <v>0</v>
      </c>
      <c r="V946" s="16">
        <v>1</v>
      </c>
      <c r="W946" s="5">
        <v>51000</v>
      </c>
      <c r="X946" s="5">
        <v>51000</v>
      </c>
      <c r="Y946" s="5"/>
      <c r="Z946" s="7">
        <v>1</v>
      </c>
      <c r="AA946" t="s">
        <v>27839</v>
      </c>
      <c r="AB946" s="5">
        <v>51000</v>
      </c>
      <c r="AC946" t="s">
        <v>800</v>
      </c>
      <c r="AD946" s="17">
        <v>42419</v>
      </c>
      <c r="AE946" s="17">
        <v>42419</v>
      </c>
      <c r="AF946" s="17">
        <v>42418</v>
      </c>
      <c r="AG946" s="17">
        <v>42464</v>
      </c>
      <c r="AH946" s="17">
        <v>42464</v>
      </c>
      <c r="AI946" s="17"/>
      <c r="AJ946" s="5"/>
      <c r="AK946" s="17">
        <v>42464</v>
      </c>
      <c r="AL946" t="s">
        <v>811</v>
      </c>
      <c r="AM946" t="s">
        <v>599</v>
      </c>
      <c r="AN946" s="17"/>
      <c r="AP946" t="s">
        <v>966</v>
      </c>
      <c r="AQ946" t="s">
        <v>970</v>
      </c>
      <c r="AR946" t="s">
        <v>28870</v>
      </c>
    </row>
    <row r="947" spans="2:44" ht="11" outlineLevel="1" x14ac:dyDescent="0.15">
      <c r="B947" t="s">
        <v>6412</v>
      </c>
      <c r="C947" t="s">
        <v>799</v>
      </c>
      <c r="D947" t="s">
        <v>799</v>
      </c>
      <c r="F947" t="s">
        <v>966</v>
      </c>
      <c r="H947" s="16">
        <v>1</v>
      </c>
      <c r="I947" t="s">
        <v>799</v>
      </c>
      <c r="J947" t="s">
        <v>6413</v>
      </c>
      <c r="K947" t="s">
        <v>6414</v>
      </c>
      <c r="L947" t="s">
        <v>27976</v>
      </c>
      <c r="M947" t="s">
        <v>750</v>
      </c>
      <c r="N947" t="s">
        <v>6415</v>
      </c>
      <c r="O947" t="s">
        <v>825</v>
      </c>
      <c r="P947" t="s">
        <v>859</v>
      </c>
      <c r="Q947" t="s">
        <v>10430</v>
      </c>
      <c r="R947" t="s">
        <v>531</v>
      </c>
      <c r="S947" t="s">
        <v>636</v>
      </c>
      <c r="T947" s="16">
        <v>1</v>
      </c>
      <c r="U947" s="16">
        <v>0</v>
      </c>
      <c r="V947" s="16">
        <v>1</v>
      </c>
      <c r="W947" s="5">
        <v>50800</v>
      </c>
      <c r="X947" s="5">
        <v>50800</v>
      </c>
      <c r="Y947" s="5"/>
      <c r="Z947" s="7">
        <v>1</v>
      </c>
      <c r="AA947" t="s">
        <v>27839</v>
      </c>
      <c r="AB947" s="5">
        <v>50800</v>
      </c>
      <c r="AC947" t="s">
        <v>800</v>
      </c>
      <c r="AD947" s="17">
        <v>42097</v>
      </c>
      <c r="AE947" s="17">
        <v>42097</v>
      </c>
      <c r="AF947" s="17">
        <v>42097</v>
      </c>
      <c r="AG947" s="17">
        <v>42142</v>
      </c>
      <c r="AH947" s="17">
        <v>42142</v>
      </c>
      <c r="AI947" s="17"/>
      <c r="AJ947" s="5"/>
      <c r="AK947" s="17">
        <v>42142</v>
      </c>
      <c r="AL947" t="s">
        <v>811</v>
      </c>
      <c r="AM947" t="s">
        <v>599</v>
      </c>
      <c r="AN947" s="17"/>
      <c r="AP947" t="s">
        <v>966</v>
      </c>
      <c r="AQ947" t="s">
        <v>970</v>
      </c>
      <c r="AR947" t="s">
        <v>28871</v>
      </c>
    </row>
    <row r="948" spans="2:44" ht="11" outlineLevel="1" x14ac:dyDescent="0.15">
      <c r="B948" t="s">
        <v>6419</v>
      </c>
      <c r="C948" t="s">
        <v>799</v>
      </c>
      <c r="D948" t="s">
        <v>799</v>
      </c>
      <c r="F948" t="s">
        <v>966</v>
      </c>
      <c r="H948" s="16">
        <v>1</v>
      </c>
      <c r="I948" t="s">
        <v>799</v>
      </c>
      <c r="J948" t="s">
        <v>604</v>
      </c>
      <c r="K948" t="s">
        <v>1088</v>
      </c>
      <c r="L948" t="s">
        <v>27976</v>
      </c>
      <c r="M948" t="s">
        <v>740</v>
      </c>
      <c r="N948" t="s">
        <v>795</v>
      </c>
      <c r="O948" t="s">
        <v>826</v>
      </c>
      <c r="P948" t="s">
        <v>806</v>
      </c>
      <c r="Q948" t="s">
        <v>10430</v>
      </c>
      <c r="R948" t="s">
        <v>531</v>
      </c>
      <c r="S948" t="s">
        <v>636</v>
      </c>
      <c r="T948" s="16">
        <v>1</v>
      </c>
      <c r="U948" s="16">
        <v>0</v>
      </c>
      <c r="V948" s="16">
        <v>4</v>
      </c>
      <c r="W948" s="5">
        <v>50752.800000000003</v>
      </c>
      <c r="X948" s="5">
        <v>50752.800000000003</v>
      </c>
      <c r="Y948" s="5"/>
      <c r="Z948" s="7">
        <v>1</v>
      </c>
      <c r="AA948" t="s">
        <v>27839</v>
      </c>
      <c r="AB948" s="5">
        <v>50752.800000000003</v>
      </c>
      <c r="AC948" t="s">
        <v>800</v>
      </c>
      <c r="AD948" s="17">
        <v>42571</v>
      </c>
      <c r="AE948" s="17">
        <v>42628</v>
      </c>
      <c r="AF948" s="17">
        <v>42571</v>
      </c>
      <c r="AG948" s="17">
        <v>42630</v>
      </c>
      <c r="AH948" s="17">
        <v>42630</v>
      </c>
      <c r="AI948" s="17"/>
      <c r="AJ948" s="5"/>
      <c r="AK948" s="17">
        <v>42630</v>
      </c>
      <c r="AL948" t="s">
        <v>811</v>
      </c>
      <c r="AM948" t="s">
        <v>599</v>
      </c>
      <c r="AN948" s="17"/>
      <c r="AP948" t="s">
        <v>966</v>
      </c>
      <c r="AQ948" t="s">
        <v>970</v>
      </c>
      <c r="AR948" t="s">
        <v>28872</v>
      </c>
    </row>
    <row r="949" spans="2:44" ht="11" outlineLevel="1" x14ac:dyDescent="0.15">
      <c r="B949" t="s">
        <v>6425</v>
      </c>
      <c r="C949" t="s">
        <v>799</v>
      </c>
      <c r="D949" t="s">
        <v>799</v>
      </c>
      <c r="F949" t="s">
        <v>966</v>
      </c>
      <c r="H949" s="16">
        <v>1</v>
      </c>
      <c r="I949" t="s">
        <v>799</v>
      </c>
      <c r="J949" t="s">
        <v>6426</v>
      </c>
      <c r="K949" t="s">
        <v>6427</v>
      </c>
      <c r="L949" t="s">
        <v>27974</v>
      </c>
      <c r="M949" t="s">
        <v>740</v>
      </c>
      <c r="N949" t="s">
        <v>795</v>
      </c>
      <c r="O949" t="s">
        <v>826</v>
      </c>
      <c r="P949" t="s">
        <v>806</v>
      </c>
      <c r="Q949" t="s">
        <v>10430</v>
      </c>
      <c r="R949" t="s">
        <v>531</v>
      </c>
      <c r="S949" t="s">
        <v>636</v>
      </c>
      <c r="T949" s="16">
        <v>1</v>
      </c>
      <c r="U949" s="16">
        <v>0</v>
      </c>
      <c r="V949" s="16">
        <v>2</v>
      </c>
      <c r="W949" s="5">
        <v>50278.98</v>
      </c>
      <c r="X949" s="5">
        <v>50278.98</v>
      </c>
      <c r="Y949" s="5"/>
      <c r="Z949" s="7">
        <v>1</v>
      </c>
      <c r="AA949" t="s">
        <v>27839</v>
      </c>
      <c r="AB949" s="5">
        <v>50278.98</v>
      </c>
      <c r="AC949" t="s">
        <v>800</v>
      </c>
      <c r="AD949" s="17">
        <v>45629</v>
      </c>
      <c r="AE949" s="17">
        <v>45644</v>
      </c>
      <c r="AF949" s="17">
        <v>45629</v>
      </c>
      <c r="AG949" s="17">
        <v>45660</v>
      </c>
      <c r="AH949" s="17">
        <v>45660</v>
      </c>
      <c r="AI949" s="17"/>
      <c r="AJ949" s="5"/>
      <c r="AK949" s="17">
        <v>45660</v>
      </c>
      <c r="AL949" t="s">
        <v>811</v>
      </c>
      <c r="AM949" t="s">
        <v>599</v>
      </c>
      <c r="AN949" s="17"/>
      <c r="AP949" t="s">
        <v>966</v>
      </c>
      <c r="AQ949" t="s">
        <v>970</v>
      </c>
      <c r="AR949" t="s">
        <v>28873</v>
      </c>
    </row>
    <row r="950" spans="2:44" ht="11" outlineLevel="1" x14ac:dyDescent="0.15">
      <c r="B950" t="s">
        <v>6430</v>
      </c>
      <c r="C950" t="s">
        <v>799</v>
      </c>
      <c r="D950" t="s">
        <v>799</v>
      </c>
      <c r="F950" t="s">
        <v>966</v>
      </c>
      <c r="H950" s="16">
        <v>1</v>
      </c>
      <c r="I950" t="s">
        <v>799</v>
      </c>
      <c r="J950" t="s">
        <v>6431</v>
      </c>
      <c r="K950" t="s">
        <v>6432</v>
      </c>
      <c r="L950" t="s">
        <v>28085</v>
      </c>
      <c r="M950" t="s">
        <v>748</v>
      </c>
      <c r="N950" t="s">
        <v>795</v>
      </c>
      <c r="O950" t="s">
        <v>825</v>
      </c>
      <c r="P950" t="s">
        <v>806</v>
      </c>
      <c r="Q950" t="s">
        <v>10430</v>
      </c>
      <c r="R950" t="s">
        <v>531</v>
      </c>
      <c r="S950" t="s">
        <v>636</v>
      </c>
      <c r="T950" s="16">
        <v>1</v>
      </c>
      <c r="U950" s="16">
        <v>0</v>
      </c>
      <c r="V950" s="16">
        <v>2</v>
      </c>
      <c r="W950" s="5">
        <v>50160</v>
      </c>
      <c r="X950" s="5">
        <v>50160</v>
      </c>
      <c r="Y950" s="5"/>
      <c r="Z950" s="7">
        <v>1</v>
      </c>
      <c r="AA950" t="s">
        <v>27839</v>
      </c>
      <c r="AB950" s="5">
        <v>50160</v>
      </c>
      <c r="AC950" t="s">
        <v>800</v>
      </c>
      <c r="AD950" s="17">
        <v>42983</v>
      </c>
      <c r="AE950" s="17">
        <v>43067</v>
      </c>
      <c r="AF950" s="17">
        <v>42983</v>
      </c>
      <c r="AG950" s="17">
        <v>43084</v>
      </c>
      <c r="AH950" s="17">
        <v>43084</v>
      </c>
      <c r="AI950" s="17"/>
      <c r="AJ950" s="5"/>
      <c r="AK950" s="17">
        <v>43084</v>
      </c>
      <c r="AL950" t="s">
        <v>811</v>
      </c>
      <c r="AM950" t="s">
        <v>599</v>
      </c>
      <c r="AN950" s="17"/>
      <c r="AP950" t="s">
        <v>966</v>
      </c>
      <c r="AQ950" t="s">
        <v>970</v>
      </c>
      <c r="AR950" t="s">
        <v>28874</v>
      </c>
    </row>
    <row r="951" spans="2:44" ht="11" outlineLevel="1" x14ac:dyDescent="0.15">
      <c r="B951" t="s">
        <v>6438</v>
      </c>
      <c r="C951" t="s">
        <v>799</v>
      </c>
      <c r="D951" t="s">
        <v>799</v>
      </c>
      <c r="F951" t="s">
        <v>966</v>
      </c>
      <c r="H951" s="16">
        <v>1</v>
      </c>
      <c r="I951" t="s">
        <v>799</v>
      </c>
      <c r="J951" t="s">
        <v>4197</v>
      </c>
      <c r="K951" t="s">
        <v>4198</v>
      </c>
      <c r="L951" t="s">
        <v>28019</v>
      </c>
      <c r="M951" t="s">
        <v>740</v>
      </c>
      <c r="N951" t="s">
        <v>795</v>
      </c>
      <c r="O951" t="s">
        <v>825</v>
      </c>
      <c r="P951" t="s">
        <v>806</v>
      </c>
      <c r="Q951" t="s">
        <v>10430</v>
      </c>
      <c r="R951" t="s">
        <v>531</v>
      </c>
      <c r="S951" t="s">
        <v>636</v>
      </c>
      <c r="T951" s="16">
        <v>1</v>
      </c>
      <c r="U951" s="16">
        <v>0</v>
      </c>
      <c r="V951" s="16">
        <v>1</v>
      </c>
      <c r="W951" s="5">
        <v>50000</v>
      </c>
      <c r="X951" s="5">
        <v>50000</v>
      </c>
      <c r="Y951" s="5"/>
      <c r="Z951" s="7">
        <v>1</v>
      </c>
      <c r="AA951" t="s">
        <v>27839</v>
      </c>
      <c r="AB951" s="5">
        <v>50000</v>
      </c>
      <c r="AC951" t="s">
        <v>800</v>
      </c>
      <c r="AD951" s="17">
        <v>43518</v>
      </c>
      <c r="AE951" s="17">
        <v>43518</v>
      </c>
      <c r="AF951" s="17">
        <v>43517</v>
      </c>
      <c r="AG951" s="17">
        <v>43524</v>
      </c>
      <c r="AH951" s="17">
        <v>43524</v>
      </c>
      <c r="AI951" s="17"/>
      <c r="AJ951" s="5"/>
      <c r="AK951" s="17">
        <v>43524</v>
      </c>
      <c r="AL951" t="s">
        <v>811</v>
      </c>
      <c r="AM951" t="s">
        <v>599</v>
      </c>
      <c r="AN951" s="17"/>
      <c r="AP951" t="s">
        <v>966</v>
      </c>
      <c r="AQ951" t="s">
        <v>970</v>
      </c>
      <c r="AR951" t="s">
        <v>28875</v>
      </c>
    </row>
    <row r="952" spans="2:44" ht="11" outlineLevel="1" x14ac:dyDescent="0.15">
      <c r="B952" t="s">
        <v>6441</v>
      </c>
      <c r="C952" t="s">
        <v>799</v>
      </c>
      <c r="D952" t="s">
        <v>799</v>
      </c>
      <c r="F952" t="s">
        <v>966</v>
      </c>
      <c r="H952" s="16">
        <v>1</v>
      </c>
      <c r="I952" t="s">
        <v>799</v>
      </c>
      <c r="J952" t="s">
        <v>6442</v>
      </c>
      <c r="K952" t="s">
        <v>6443</v>
      </c>
      <c r="L952" t="s">
        <v>27841</v>
      </c>
      <c r="M952" t="s">
        <v>748</v>
      </c>
      <c r="N952" t="s">
        <v>795</v>
      </c>
      <c r="O952" t="s">
        <v>826</v>
      </c>
      <c r="P952" t="s">
        <v>806</v>
      </c>
      <c r="Q952" t="s">
        <v>10430</v>
      </c>
      <c r="R952" t="s">
        <v>531</v>
      </c>
      <c r="S952" t="s">
        <v>636</v>
      </c>
      <c r="T952" s="16">
        <v>1</v>
      </c>
      <c r="U952" s="16">
        <v>0</v>
      </c>
      <c r="V952" s="16">
        <v>2</v>
      </c>
      <c r="W952" s="5">
        <v>49990.84</v>
      </c>
      <c r="X952" s="5">
        <v>49990.84</v>
      </c>
      <c r="Y952" s="5"/>
      <c r="Z952" s="7">
        <v>1</v>
      </c>
      <c r="AA952" t="s">
        <v>27839</v>
      </c>
      <c r="AB952" s="5">
        <v>49990.84</v>
      </c>
      <c r="AC952" t="s">
        <v>800</v>
      </c>
      <c r="AD952" s="17">
        <v>42300</v>
      </c>
      <c r="AE952" s="17">
        <v>42312</v>
      </c>
      <c r="AF952" s="17">
        <v>42300</v>
      </c>
      <c r="AG952" s="17">
        <v>42321</v>
      </c>
      <c r="AH952" s="17">
        <v>42321</v>
      </c>
      <c r="AI952" s="17"/>
      <c r="AJ952" s="5"/>
      <c r="AK952" s="17">
        <v>42321</v>
      </c>
      <c r="AL952" t="s">
        <v>811</v>
      </c>
      <c r="AM952" t="s">
        <v>599</v>
      </c>
      <c r="AN952" s="17"/>
      <c r="AP952" t="s">
        <v>966</v>
      </c>
      <c r="AQ952" t="s">
        <v>970</v>
      </c>
      <c r="AR952" t="s">
        <v>28876</v>
      </c>
    </row>
    <row r="953" spans="2:44" ht="11" outlineLevel="1" x14ac:dyDescent="0.15">
      <c r="B953" t="s">
        <v>6447</v>
      </c>
      <c r="C953" t="s">
        <v>799</v>
      </c>
      <c r="D953" t="s">
        <v>799</v>
      </c>
      <c r="F953" t="s">
        <v>966</v>
      </c>
      <c r="H953" s="16">
        <v>1</v>
      </c>
      <c r="I953" t="s">
        <v>799</v>
      </c>
      <c r="J953" t="s">
        <v>6448</v>
      </c>
      <c r="K953" t="s">
        <v>6449</v>
      </c>
      <c r="L953" t="s">
        <v>27974</v>
      </c>
      <c r="M953" t="s">
        <v>3219</v>
      </c>
      <c r="N953" t="s">
        <v>795</v>
      </c>
      <c r="O953" t="s">
        <v>825</v>
      </c>
      <c r="P953" t="s">
        <v>806</v>
      </c>
      <c r="Q953" t="s">
        <v>10430</v>
      </c>
      <c r="R953" t="s">
        <v>531</v>
      </c>
      <c r="S953" t="s">
        <v>636</v>
      </c>
      <c r="T953" s="16">
        <v>1</v>
      </c>
      <c r="U953" s="16">
        <v>0</v>
      </c>
      <c r="V953" s="16">
        <v>3</v>
      </c>
      <c r="W953" s="5">
        <v>49971.29</v>
      </c>
      <c r="X953" s="5">
        <v>49971.29</v>
      </c>
      <c r="Y953" s="5"/>
      <c r="Z953" s="7">
        <v>1</v>
      </c>
      <c r="AA953" t="s">
        <v>27839</v>
      </c>
      <c r="AB953" s="5">
        <v>49971.29</v>
      </c>
      <c r="AC953" t="s">
        <v>800</v>
      </c>
      <c r="AD953" s="17">
        <v>42613</v>
      </c>
      <c r="AE953" s="17">
        <v>42696</v>
      </c>
      <c r="AF953" s="17">
        <v>42613</v>
      </c>
      <c r="AG953" s="17">
        <v>42704</v>
      </c>
      <c r="AH953" s="17">
        <v>42704</v>
      </c>
      <c r="AI953" s="17"/>
      <c r="AJ953" s="5"/>
      <c r="AK953" s="17">
        <v>42704</v>
      </c>
      <c r="AL953" t="s">
        <v>811</v>
      </c>
      <c r="AM953" t="s">
        <v>599</v>
      </c>
      <c r="AN953" s="17"/>
      <c r="AP953" t="s">
        <v>966</v>
      </c>
      <c r="AQ953" t="s">
        <v>970</v>
      </c>
      <c r="AR953" t="s">
        <v>28877</v>
      </c>
    </row>
    <row r="954" spans="2:44" ht="11" outlineLevel="1" x14ac:dyDescent="0.15">
      <c r="B954" t="s">
        <v>6452</v>
      </c>
      <c r="C954" t="s">
        <v>799</v>
      </c>
      <c r="D954" t="s">
        <v>799</v>
      </c>
      <c r="F954" t="s">
        <v>966</v>
      </c>
      <c r="H954" s="16">
        <v>1</v>
      </c>
      <c r="I954" t="s">
        <v>799</v>
      </c>
      <c r="J954" t="s">
        <v>685</v>
      </c>
      <c r="K954" t="s">
        <v>2058</v>
      </c>
      <c r="L954" t="s">
        <v>27914</v>
      </c>
      <c r="M954" t="s">
        <v>750</v>
      </c>
      <c r="N954" t="s">
        <v>795</v>
      </c>
      <c r="O954" t="s">
        <v>825</v>
      </c>
      <c r="P954" t="s">
        <v>859</v>
      </c>
      <c r="Q954" t="s">
        <v>10430</v>
      </c>
      <c r="R954" t="s">
        <v>531</v>
      </c>
      <c r="S954" t="s">
        <v>636</v>
      </c>
      <c r="T954" s="16">
        <v>1</v>
      </c>
      <c r="U954" s="16">
        <v>0</v>
      </c>
      <c r="V954" s="16">
        <v>3</v>
      </c>
      <c r="W954" s="5">
        <v>49959.6</v>
      </c>
      <c r="X954" s="5">
        <v>49959.6</v>
      </c>
      <c r="Y954" s="5"/>
      <c r="Z954" s="7">
        <v>1</v>
      </c>
      <c r="AA954" t="s">
        <v>27839</v>
      </c>
      <c r="AB954" s="5">
        <v>49959.6</v>
      </c>
      <c r="AC954" t="s">
        <v>800</v>
      </c>
      <c r="AD954" s="17">
        <v>43242</v>
      </c>
      <c r="AE954" s="17">
        <v>43252</v>
      </c>
      <c r="AF954" s="17">
        <v>43242</v>
      </c>
      <c r="AG954" s="17">
        <v>43289</v>
      </c>
      <c r="AH954" s="17">
        <v>43289</v>
      </c>
      <c r="AI954" s="17"/>
      <c r="AJ954" s="5"/>
      <c r="AK954" s="17">
        <v>43289</v>
      </c>
      <c r="AL954" t="s">
        <v>811</v>
      </c>
      <c r="AM954" t="s">
        <v>599</v>
      </c>
      <c r="AN954" s="17"/>
      <c r="AP954" t="s">
        <v>966</v>
      </c>
      <c r="AQ954" t="s">
        <v>970</v>
      </c>
      <c r="AR954" t="s">
        <v>28878</v>
      </c>
    </row>
    <row r="955" spans="2:44" ht="11" outlineLevel="1" x14ac:dyDescent="0.15">
      <c r="B955" t="s">
        <v>6459</v>
      </c>
      <c r="C955" t="s">
        <v>27838</v>
      </c>
      <c r="D955" t="s">
        <v>854</v>
      </c>
      <c r="E955" t="s">
        <v>807</v>
      </c>
      <c r="F955" t="s">
        <v>10430</v>
      </c>
      <c r="G955" t="s">
        <v>28879</v>
      </c>
      <c r="H955" s="16">
        <v>3</v>
      </c>
      <c r="I955" t="s">
        <v>809</v>
      </c>
      <c r="J955" t="s">
        <v>6460</v>
      </c>
      <c r="K955" t="s">
        <v>6461</v>
      </c>
      <c r="L955" t="s">
        <v>27952</v>
      </c>
      <c r="M955" t="s">
        <v>750</v>
      </c>
      <c r="N955" t="s">
        <v>6462</v>
      </c>
      <c r="O955" t="s">
        <v>825</v>
      </c>
      <c r="P955" t="s">
        <v>859</v>
      </c>
      <c r="Q955" t="s">
        <v>10430</v>
      </c>
      <c r="R955" t="s">
        <v>531</v>
      </c>
      <c r="S955" t="s">
        <v>636</v>
      </c>
      <c r="T955" s="16">
        <v>1</v>
      </c>
      <c r="U955" s="16">
        <v>1</v>
      </c>
      <c r="V955" s="16">
        <v>1</v>
      </c>
      <c r="W955" s="5">
        <v>49935</v>
      </c>
      <c r="X955" s="5">
        <v>49935</v>
      </c>
      <c r="Y955" s="5"/>
      <c r="Z955" s="7">
        <v>1</v>
      </c>
      <c r="AA955" t="s">
        <v>27839</v>
      </c>
      <c r="AB955" s="5">
        <v>49935</v>
      </c>
      <c r="AC955" t="s">
        <v>800</v>
      </c>
      <c r="AD955" s="17">
        <v>45174</v>
      </c>
      <c r="AE955" s="17">
        <v>45174</v>
      </c>
      <c r="AF955" s="17">
        <v>45167</v>
      </c>
      <c r="AG955" s="17">
        <v>45211</v>
      </c>
      <c r="AH955" s="17">
        <v>45211</v>
      </c>
      <c r="AI955" s="17"/>
      <c r="AJ955" s="5"/>
      <c r="AK955" s="17">
        <v>45211</v>
      </c>
      <c r="AL955" t="s">
        <v>855</v>
      </c>
      <c r="AM955" t="s">
        <v>666</v>
      </c>
      <c r="AN955" s="17">
        <v>45211</v>
      </c>
      <c r="AP955" t="s">
        <v>966</v>
      </c>
      <c r="AQ955" t="s">
        <v>970</v>
      </c>
      <c r="AR955" t="s">
        <v>28880</v>
      </c>
    </row>
    <row r="956" spans="2:44" ht="11" outlineLevel="1" x14ac:dyDescent="0.15">
      <c r="B956" t="s">
        <v>6466</v>
      </c>
      <c r="C956" t="s">
        <v>799</v>
      </c>
      <c r="D956" t="s">
        <v>799</v>
      </c>
      <c r="F956" t="s">
        <v>966</v>
      </c>
      <c r="H956" s="16">
        <v>1</v>
      </c>
      <c r="I956" t="s">
        <v>799</v>
      </c>
      <c r="J956" t="s">
        <v>6041</v>
      </c>
      <c r="K956" t="s">
        <v>6042</v>
      </c>
      <c r="L956" t="s">
        <v>27952</v>
      </c>
      <c r="M956" t="s">
        <v>4147</v>
      </c>
      <c r="N956" t="s">
        <v>803</v>
      </c>
      <c r="O956" t="s">
        <v>825</v>
      </c>
      <c r="P956" t="s">
        <v>820</v>
      </c>
      <c r="Q956" t="s">
        <v>10430</v>
      </c>
      <c r="R956" t="s">
        <v>531</v>
      </c>
      <c r="S956" t="s">
        <v>636</v>
      </c>
      <c r="T956" s="16">
        <v>1</v>
      </c>
      <c r="U956" s="16">
        <v>0</v>
      </c>
      <c r="V956" s="16">
        <v>1</v>
      </c>
      <c r="W956" s="5">
        <v>49909</v>
      </c>
      <c r="X956" s="5">
        <v>49909</v>
      </c>
      <c r="Y956" s="5"/>
      <c r="Z956" s="7">
        <v>1</v>
      </c>
      <c r="AA956" t="s">
        <v>27839</v>
      </c>
      <c r="AB956" s="5">
        <v>49909</v>
      </c>
      <c r="AC956" t="s">
        <v>800</v>
      </c>
      <c r="AD956" s="17">
        <v>43357</v>
      </c>
      <c r="AE956" s="17">
        <v>43357</v>
      </c>
      <c r="AF956" s="17">
        <v>43357</v>
      </c>
      <c r="AG956" s="17">
        <v>43464</v>
      </c>
      <c r="AH956" s="17">
        <v>43464</v>
      </c>
      <c r="AI956" s="17"/>
      <c r="AJ956" s="5"/>
      <c r="AK956" s="17">
        <v>43464</v>
      </c>
      <c r="AL956" t="s">
        <v>811</v>
      </c>
      <c r="AM956" t="s">
        <v>599</v>
      </c>
      <c r="AN956" s="17"/>
      <c r="AP956" t="s">
        <v>966</v>
      </c>
      <c r="AQ956" t="s">
        <v>970</v>
      </c>
      <c r="AR956" t="s">
        <v>28881</v>
      </c>
    </row>
    <row r="957" spans="2:44" ht="11" outlineLevel="1" x14ac:dyDescent="0.15">
      <c r="B957" t="s">
        <v>6469</v>
      </c>
      <c r="C957" t="s">
        <v>799</v>
      </c>
      <c r="D957" t="s">
        <v>799</v>
      </c>
      <c r="F957" t="s">
        <v>966</v>
      </c>
      <c r="H957" s="16">
        <v>1</v>
      </c>
      <c r="I957" t="s">
        <v>799</v>
      </c>
      <c r="J957" t="s">
        <v>6470</v>
      </c>
      <c r="K957" t="s">
        <v>6471</v>
      </c>
      <c r="L957" t="s">
        <v>28882</v>
      </c>
      <c r="M957" t="s">
        <v>737</v>
      </c>
      <c r="N957" t="s">
        <v>5033</v>
      </c>
      <c r="O957" t="s">
        <v>825</v>
      </c>
      <c r="P957" t="s">
        <v>802</v>
      </c>
      <c r="Q957" t="s">
        <v>10430</v>
      </c>
      <c r="R957" t="s">
        <v>456</v>
      </c>
      <c r="S957" t="s">
        <v>598</v>
      </c>
      <c r="T957" s="16">
        <v>1</v>
      </c>
      <c r="U957" s="16">
        <v>0</v>
      </c>
      <c r="V957" s="16">
        <v>1</v>
      </c>
      <c r="W957" s="5">
        <v>49793</v>
      </c>
      <c r="X957" s="5">
        <v>49793</v>
      </c>
      <c r="Y957" s="5"/>
      <c r="Z957" s="7">
        <v>1</v>
      </c>
      <c r="AA957" t="s">
        <v>27839</v>
      </c>
      <c r="AB957" s="5">
        <v>49793</v>
      </c>
      <c r="AC957" t="s">
        <v>800</v>
      </c>
      <c r="AD957" s="17">
        <v>45561</v>
      </c>
      <c r="AE957" s="17">
        <v>45561</v>
      </c>
      <c r="AF957" s="17">
        <v>45560</v>
      </c>
      <c r="AG957" s="17">
        <v>45649</v>
      </c>
      <c r="AH957" s="17">
        <v>45649</v>
      </c>
      <c r="AI957" s="17"/>
      <c r="AJ957" s="5"/>
      <c r="AK957" s="17">
        <v>45649</v>
      </c>
      <c r="AL957" t="s">
        <v>811</v>
      </c>
      <c r="AM957" t="s">
        <v>599</v>
      </c>
      <c r="AN957" s="17"/>
      <c r="AP957" t="s">
        <v>966</v>
      </c>
      <c r="AQ957" t="s">
        <v>970</v>
      </c>
      <c r="AR957" t="s">
        <v>28883</v>
      </c>
    </row>
    <row r="958" spans="2:44" ht="11" outlineLevel="1" x14ac:dyDescent="0.15">
      <c r="B958" t="s">
        <v>6474</v>
      </c>
      <c r="C958" t="s">
        <v>799</v>
      </c>
      <c r="D958" t="s">
        <v>799</v>
      </c>
      <c r="F958" t="s">
        <v>966</v>
      </c>
      <c r="H958" s="16">
        <v>1</v>
      </c>
      <c r="I958" t="s">
        <v>799</v>
      </c>
      <c r="J958" t="s">
        <v>4467</v>
      </c>
      <c r="K958" t="s">
        <v>4468</v>
      </c>
      <c r="L958" t="s">
        <v>27959</v>
      </c>
      <c r="M958" t="s">
        <v>738</v>
      </c>
      <c r="N958" t="s">
        <v>803</v>
      </c>
      <c r="O958" t="s">
        <v>825</v>
      </c>
      <c r="P958" t="s">
        <v>794</v>
      </c>
      <c r="Q958" t="s">
        <v>10430</v>
      </c>
      <c r="R958" t="s">
        <v>531</v>
      </c>
      <c r="S958" t="s">
        <v>636</v>
      </c>
      <c r="T958" s="16">
        <v>1</v>
      </c>
      <c r="U958" s="16">
        <v>0</v>
      </c>
      <c r="V958" s="16">
        <v>1</v>
      </c>
      <c r="W958" s="5">
        <v>49753.8</v>
      </c>
      <c r="X958" s="5">
        <v>49753.8</v>
      </c>
      <c r="Y958" s="5"/>
      <c r="Z958" s="7">
        <v>1</v>
      </c>
      <c r="AA958" t="s">
        <v>27839</v>
      </c>
      <c r="AB958" s="5">
        <v>49753.8</v>
      </c>
      <c r="AC958" t="s">
        <v>800</v>
      </c>
      <c r="AD958" s="17">
        <v>42275</v>
      </c>
      <c r="AE958" s="17">
        <v>42275</v>
      </c>
      <c r="AF958" s="17">
        <v>42275</v>
      </c>
      <c r="AG958" s="17">
        <v>42359</v>
      </c>
      <c r="AH958" s="17">
        <v>42359</v>
      </c>
      <c r="AI958" s="17"/>
      <c r="AJ958" s="5"/>
      <c r="AK958" s="17">
        <v>42359</v>
      </c>
      <c r="AL958" t="s">
        <v>811</v>
      </c>
      <c r="AM958" t="s">
        <v>599</v>
      </c>
      <c r="AN958" s="17"/>
      <c r="AP958" t="s">
        <v>966</v>
      </c>
      <c r="AQ958" t="s">
        <v>970</v>
      </c>
      <c r="AR958" t="s">
        <v>28884</v>
      </c>
    </row>
    <row r="959" spans="2:44" ht="11" outlineLevel="1" x14ac:dyDescent="0.15">
      <c r="B959" t="s">
        <v>6477</v>
      </c>
      <c r="C959" t="s">
        <v>799</v>
      </c>
      <c r="D959" t="s">
        <v>799</v>
      </c>
      <c r="F959" t="s">
        <v>966</v>
      </c>
      <c r="H959" s="16">
        <v>1</v>
      </c>
      <c r="I959" t="s">
        <v>799</v>
      </c>
      <c r="J959" t="s">
        <v>6478</v>
      </c>
      <c r="K959" t="s">
        <v>6479</v>
      </c>
      <c r="L959" t="s">
        <v>28346</v>
      </c>
      <c r="M959" t="s">
        <v>743</v>
      </c>
      <c r="N959" t="s">
        <v>795</v>
      </c>
      <c r="O959" t="s">
        <v>825</v>
      </c>
      <c r="P959" t="s">
        <v>821</v>
      </c>
      <c r="Q959" t="s">
        <v>10430</v>
      </c>
      <c r="R959" t="s">
        <v>456</v>
      </c>
      <c r="S959" t="s">
        <v>598</v>
      </c>
      <c r="T959" s="16">
        <v>1</v>
      </c>
      <c r="U959" s="16">
        <v>0</v>
      </c>
      <c r="V959" s="16">
        <v>1</v>
      </c>
      <c r="W959" s="5">
        <v>49650.12</v>
      </c>
      <c r="X959" s="5">
        <v>49650.12</v>
      </c>
      <c r="Y959" s="5"/>
      <c r="Z959" s="7">
        <v>1</v>
      </c>
      <c r="AA959" t="s">
        <v>27839</v>
      </c>
      <c r="AB959" s="5">
        <v>49650.12</v>
      </c>
      <c r="AC959" t="s">
        <v>800</v>
      </c>
      <c r="AD959" s="17">
        <v>43202</v>
      </c>
      <c r="AE959" s="17">
        <v>43202</v>
      </c>
      <c r="AF959" s="17">
        <v>43202</v>
      </c>
      <c r="AG959" s="17">
        <v>43241</v>
      </c>
      <c r="AH959" s="17">
        <v>43241</v>
      </c>
      <c r="AI959" s="17"/>
      <c r="AJ959" s="5"/>
      <c r="AK959" s="17">
        <v>43241</v>
      </c>
      <c r="AL959" t="s">
        <v>811</v>
      </c>
      <c r="AM959" t="s">
        <v>599</v>
      </c>
      <c r="AN959" s="17"/>
      <c r="AP959" t="s">
        <v>966</v>
      </c>
      <c r="AQ959" t="s">
        <v>970</v>
      </c>
      <c r="AR959" t="s">
        <v>28885</v>
      </c>
    </row>
    <row r="960" spans="2:44" ht="11" outlineLevel="1" x14ac:dyDescent="0.15">
      <c r="B960" t="s">
        <v>6482</v>
      </c>
      <c r="C960" t="s">
        <v>799</v>
      </c>
      <c r="D960" t="s">
        <v>799</v>
      </c>
      <c r="F960" t="s">
        <v>966</v>
      </c>
      <c r="H960" s="16">
        <v>1</v>
      </c>
      <c r="I960" t="s">
        <v>799</v>
      </c>
      <c r="J960" t="s">
        <v>6483</v>
      </c>
      <c r="K960" t="s">
        <v>6484</v>
      </c>
      <c r="L960" t="s">
        <v>28015</v>
      </c>
      <c r="M960" t="s">
        <v>737</v>
      </c>
      <c r="N960" t="s">
        <v>795</v>
      </c>
      <c r="O960" t="s">
        <v>825</v>
      </c>
      <c r="P960" t="s">
        <v>802</v>
      </c>
      <c r="Q960" t="s">
        <v>10430</v>
      </c>
      <c r="R960" t="s">
        <v>531</v>
      </c>
      <c r="S960" t="s">
        <v>636</v>
      </c>
      <c r="T960" s="16">
        <v>1</v>
      </c>
      <c r="U960" s="16">
        <v>0</v>
      </c>
      <c r="V960" s="16">
        <v>1</v>
      </c>
      <c r="W960" s="5">
        <v>49589</v>
      </c>
      <c r="X960" s="5">
        <v>49589</v>
      </c>
      <c r="Y960" s="5"/>
      <c r="Z960" s="7">
        <v>1</v>
      </c>
      <c r="AA960" t="s">
        <v>27839</v>
      </c>
      <c r="AB960" s="5">
        <v>49589</v>
      </c>
      <c r="AC960" t="s">
        <v>800</v>
      </c>
      <c r="AD960" s="17">
        <v>43959</v>
      </c>
      <c r="AE960" s="17">
        <v>43959</v>
      </c>
      <c r="AF960" s="17">
        <v>43959</v>
      </c>
      <c r="AG960" s="17">
        <v>44057</v>
      </c>
      <c r="AH960" s="17">
        <v>44057</v>
      </c>
      <c r="AI960" s="17"/>
      <c r="AJ960" s="5"/>
      <c r="AK960" s="17">
        <v>44057</v>
      </c>
      <c r="AL960" t="s">
        <v>811</v>
      </c>
      <c r="AM960" t="s">
        <v>599</v>
      </c>
      <c r="AN960" s="17"/>
      <c r="AP960" t="s">
        <v>966</v>
      </c>
      <c r="AQ960" t="s">
        <v>970</v>
      </c>
      <c r="AR960" t="s">
        <v>28886</v>
      </c>
    </row>
    <row r="961" spans="2:44" ht="11" outlineLevel="1" x14ac:dyDescent="0.15">
      <c r="B961" t="s">
        <v>6490</v>
      </c>
      <c r="C961" t="s">
        <v>799</v>
      </c>
      <c r="D961" t="s">
        <v>799</v>
      </c>
      <c r="F961" t="s">
        <v>966</v>
      </c>
      <c r="H961" s="16">
        <v>1</v>
      </c>
      <c r="I961" t="s">
        <v>799</v>
      </c>
      <c r="J961" t="s">
        <v>3262</v>
      </c>
      <c r="K961" t="s">
        <v>3263</v>
      </c>
      <c r="L961" t="s">
        <v>28272</v>
      </c>
      <c r="M961" t="s">
        <v>3208</v>
      </c>
      <c r="N961" t="s">
        <v>795</v>
      </c>
      <c r="O961" t="s">
        <v>825</v>
      </c>
      <c r="P961" t="s">
        <v>806</v>
      </c>
      <c r="Q961" t="s">
        <v>10430</v>
      </c>
      <c r="R961" t="s">
        <v>531</v>
      </c>
      <c r="S961" t="s">
        <v>636</v>
      </c>
      <c r="T961" s="16">
        <v>1</v>
      </c>
      <c r="U961" s="16">
        <v>0</v>
      </c>
      <c r="V961" s="16">
        <v>3</v>
      </c>
      <c r="W961" s="5">
        <v>49500</v>
      </c>
      <c r="X961" s="5">
        <v>49500</v>
      </c>
      <c r="Y961" s="5"/>
      <c r="Z961" s="7">
        <v>1</v>
      </c>
      <c r="AA961" t="s">
        <v>27839</v>
      </c>
      <c r="AB961" s="5">
        <v>49500</v>
      </c>
      <c r="AC961" t="s">
        <v>800</v>
      </c>
      <c r="AD961" s="17">
        <v>42016</v>
      </c>
      <c r="AE961" s="17">
        <v>42220</v>
      </c>
      <c r="AF961" s="17">
        <v>42016</v>
      </c>
      <c r="AG961" s="17">
        <v>42277</v>
      </c>
      <c r="AH961" s="17">
        <v>42277</v>
      </c>
      <c r="AI961" s="17"/>
      <c r="AJ961" s="5"/>
      <c r="AK961" s="17">
        <v>42277</v>
      </c>
      <c r="AL961" t="s">
        <v>811</v>
      </c>
      <c r="AM961" t="s">
        <v>599</v>
      </c>
      <c r="AN961" s="17"/>
      <c r="AP961" t="s">
        <v>966</v>
      </c>
      <c r="AQ961" t="s">
        <v>970</v>
      </c>
      <c r="AR961" t="s">
        <v>28887</v>
      </c>
    </row>
    <row r="962" spans="2:44" ht="11" outlineLevel="1" x14ac:dyDescent="0.15">
      <c r="B962" t="s">
        <v>6493</v>
      </c>
      <c r="C962" t="s">
        <v>799</v>
      </c>
      <c r="D962" t="s">
        <v>799</v>
      </c>
      <c r="F962" t="s">
        <v>966</v>
      </c>
      <c r="H962" s="16">
        <v>1</v>
      </c>
      <c r="I962" t="s">
        <v>799</v>
      </c>
      <c r="J962" t="s">
        <v>6494</v>
      </c>
      <c r="K962" t="s">
        <v>6495</v>
      </c>
      <c r="L962" t="s">
        <v>27974</v>
      </c>
      <c r="M962" t="s">
        <v>3219</v>
      </c>
      <c r="N962" t="s">
        <v>795</v>
      </c>
      <c r="O962" t="s">
        <v>804</v>
      </c>
      <c r="P962" t="s">
        <v>806</v>
      </c>
      <c r="Q962" t="s">
        <v>10430</v>
      </c>
      <c r="R962" t="s">
        <v>531</v>
      </c>
      <c r="S962" t="s">
        <v>636</v>
      </c>
      <c r="T962" s="16">
        <v>1</v>
      </c>
      <c r="U962" s="16">
        <v>0</v>
      </c>
      <c r="V962" s="16">
        <v>1</v>
      </c>
      <c r="W962" s="5">
        <v>49400</v>
      </c>
      <c r="X962" s="5">
        <v>49400</v>
      </c>
      <c r="Y962" s="5"/>
      <c r="Z962" s="7">
        <v>1</v>
      </c>
      <c r="AA962" t="s">
        <v>27839</v>
      </c>
      <c r="AB962" s="5">
        <v>49400</v>
      </c>
      <c r="AC962" t="s">
        <v>800</v>
      </c>
      <c r="AD962" s="17">
        <v>42579</v>
      </c>
      <c r="AE962" s="17">
        <v>42579</v>
      </c>
      <c r="AF962" s="17">
        <v>42579</v>
      </c>
      <c r="AG962" s="17">
        <v>42588</v>
      </c>
      <c r="AH962" s="17">
        <v>42588</v>
      </c>
      <c r="AI962" s="17"/>
      <c r="AJ962" s="5"/>
      <c r="AK962" s="17">
        <v>42588</v>
      </c>
      <c r="AL962" t="s">
        <v>811</v>
      </c>
      <c r="AM962" t="s">
        <v>599</v>
      </c>
      <c r="AN962" s="17"/>
      <c r="AP962" t="s">
        <v>966</v>
      </c>
      <c r="AQ962" t="s">
        <v>970</v>
      </c>
      <c r="AR962" t="s">
        <v>28888</v>
      </c>
    </row>
    <row r="963" spans="2:44" ht="11" outlineLevel="1" x14ac:dyDescent="0.15">
      <c r="B963" t="s">
        <v>6499</v>
      </c>
      <c r="C963" t="s">
        <v>799</v>
      </c>
      <c r="D963" t="s">
        <v>799</v>
      </c>
      <c r="F963" t="s">
        <v>966</v>
      </c>
      <c r="H963" s="16">
        <v>1</v>
      </c>
      <c r="I963" t="s">
        <v>799</v>
      </c>
      <c r="J963" t="s">
        <v>4157</v>
      </c>
      <c r="K963" t="s">
        <v>4158</v>
      </c>
      <c r="L963" t="s">
        <v>27861</v>
      </c>
      <c r="M963" t="s">
        <v>750</v>
      </c>
      <c r="N963" t="s">
        <v>887</v>
      </c>
      <c r="O963" t="s">
        <v>827</v>
      </c>
      <c r="P963" t="s">
        <v>859</v>
      </c>
      <c r="Q963" t="s">
        <v>10430</v>
      </c>
      <c r="R963" t="s">
        <v>531</v>
      </c>
      <c r="S963" t="s">
        <v>636</v>
      </c>
      <c r="T963" s="16">
        <v>1</v>
      </c>
      <c r="U963" s="16">
        <v>0</v>
      </c>
      <c r="V963" s="16">
        <v>1</v>
      </c>
      <c r="W963" s="5">
        <v>49400</v>
      </c>
      <c r="X963" s="5">
        <v>49400</v>
      </c>
      <c r="Y963" s="5"/>
      <c r="Z963" s="7">
        <v>1</v>
      </c>
      <c r="AA963" t="s">
        <v>27839</v>
      </c>
      <c r="AB963" s="5">
        <v>49400</v>
      </c>
      <c r="AC963" t="s">
        <v>800</v>
      </c>
      <c r="AD963" s="17">
        <v>44903</v>
      </c>
      <c r="AE963" s="17">
        <v>44903</v>
      </c>
      <c r="AF963" s="17">
        <v>44903</v>
      </c>
      <c r="AG963" s="17">
        <v>44951</v>
      </c>
      <c r="AH963" s="17">
        <v>44951</v>
      </c>
      <c r="AI963" s="17"/>
      <c r="AJ963" s="5"/>
      <c r="AK963" s="17">
        <v>44951</v>
      </c>
      <c r="AL963" t="s">
        <v>811</v>
      </c>
      <c r="AM963" t="s">
        <v>599</v>
      </c>
      <c r="AN963" s="17"/>
      <c r="AP963" t="s">
        <v>966</v>
      </c>
      <c r="AQ963" t="s">
        <v>970</v>
      </c>
      <c r="AR963" t="s">
        <v>28889</v>
      </c>
    </row>
    <row r="964" spans="2:44" ht="11" outlineLevel="1" x14ac:dyDescent="0.15">
      <c r="B964" t="s">
        <v>6502</v>
      </c>
      <c r="C964" t="s">
        <v>799</v>
      </c>
      <c r="D964" t="s">
        <v>799</v>
      </c>
      <c r="F964" t="s">
        <v>966</v>
      </c>
      <c r="H964" s="16">
        <v>1</v>
      </c>
      <c r="I964" t="s">
        <v>799</v>
      </c>
      <c r="J964" t="s">
        <v>6503</v>
      </c>
      <c r="K964" t="s">
        <v>6504</v>
      </c>
      <c r="L964" t="s">
        <v>28890</v>
      </c>
      <c r="M964" t="s">
        <v>737</v>
      </c>
      <c r="N964" t="s">
        <v>803</v>
      </c>
      <c r="O964" t="s">
        <v>825</v>
      </c>
      <c r="P964" t="s">
        <v>802</v>
      </c>
      <c r="Q964" t="s">
        <v>10430</v>
      </c>
      <c r="R964" t="s">
        <v>456</v>
      </c>
      <c r="S964" t="s">
        <v>598</v>
      </c>
      <c r="T964" s="16">
        <v>1</v>
      </c>
      <c r="U964" s="16">
        <v>0</v>
      </c>
      <c r="V964" s="16">
        <v>1</v>
      </c>
      <c r="W964" s="5">
        <v>49293</v>
      </c>
      <c r="X964" s="5">
        <v>49293</v>
      </c>
      <c r="Y964" s="5"/>
      <c r="Z964" s="7">
        <v>1</v>
      </c>
      <c r="AA964" t="s">
        <v>27839</v>
      </c>
      <c r="AB964" s="5">
        <v>49293</v>
      </c>
      <c r="AC964" t="s">
        <v>800</v>
      </c>
      <c r="AD964" s="17">
        <v>42530</v>
      </c>
      <c r="AE964" s="17">
        <v>42530</v>
      </c>
      <c r="AF964" s="17">
        <v>42527</v>
      </c>
      <c r="AG964" s="17">
        <v>42582</v>
      </c>
      <c r="AH964" s="17">
        <v>42582</v>
      </c>
      <c r="AI964" s="17"/>
      <c r="AJ964" s="5"/>
      <c r="AK964" s="17">
        <v>42582</v>
      </c>
      <c r="AL964" t="s">
        <v>811</v>
      </c>
      <c r="AM964" t="s">
        <v>599</v>
      </c>
      <c r="AN964" s="17"/>
      <c r="AP964" t="s">
        <v>966</v>
      </c>
      <c r="AQ964" t="s">
        <v>970</v>
      </c>
      <c r="AR964" t="s">
        <v>28891</v>
      </c>
    </row>
    <row r="965" spans="2:44" ht="11" outlineLevel="1" x14ac:dyDescent="0.15">
      <c r="B965" t="s">
        <v>6507</v>
      </c>
      <c r="C965" t="s">
        <v>799</v>
      </c>
      <c r="D965" t="s">
        <v>799</v>
      </c>
      <c r="F965" t="s">
        <v>966</v>
      </c>
      <c r="H965" s="16">
        <v>1</v>
      </c>
      <c r="I965" t="s">
        <v>799</v>
      </c>
      <c r="J965" t="s">
        <v>3669</v>
      </c>
      <c r="K965" t="s">
        <v>3670</v>
      </c>
      <c r="L965" t="s">
        <v>28353</v>
      </c>
      <c r="M965" t="s">
        <v>737</v>
      </c>
      <c r="N965" t="s">
        <v>4388</v>
      </c>
      <c r="O965" t="s">
        <v>825</v>
      </c>
      <c r="P965" t="s">
        <v>802</v>
      </c>
      <c r="Q965" t="s">
        <v>10430</v>
      </c>
      <c r="R965" t="s">
        <v>456</v>
      </c>
      <c r="S965" t="s">
        <v>598</v>
      </c>
      <c r="T965" s="16">
        <v>1</v>
      </c>
      <c r="U965" s="16">
        <v>0</v>
      </c>
      <c r="V965" s="16">
        <v>1</v>
      </c>
      <c r="W965" s="5">
        <v>49200</v>
      </c>
      <c r="X965" s="5">
        <v>49200</v>
      </c>
      <c r="Y965" s="5"/>
      <c r="Z965" s="7">
        <v>1</v>
      </c>
      <c r="AA965" t="s">
        <v>27839</v>
      </c>
      <c r="AB965" s="5">
        <v>49200</v>
      </c>
      <c r="AC965" t="s">
        <v>800</v>
      </c>
      <c r="AD965" s="17">
        <v>43718</v>
      </c>
      <c r="AE965" s="17">
        <v>43718</v>
      </c>
      <c r="AF965" s="17">
        <v>43718</v>
      </c>
      <c r="AG965" s="17">
        <v>43748</v>
      </c>
      <c r="AH965" s="17">
        <v>43748</v>
      </c>
      <c r="AI965" s="17"/>
      <c r="AJ965" s="5"/>
      <c r="AK965" s="17">
        <v>43748</v>
      </c>
      <c r="AL965" t="s">
        <v>811</v>
      </c>
      <c r="AM965" t="s">
        <v>599</v>
      </c>
      <c r="AN965" s="17"/>
      <c r="AP965" t="s">
        <v>966</v>
      </c>
      <c r="AQ965" t="s">
        <v>970</v>
      </c>
      <c r="AR965" t="s">
        <v>28892</v>
      </c>
    </row>
    <row r="966" spans="2:44" ht="11" outlineLevel="1" x14ac:dyDescent="0.15">
      <c r="B966" t="s">
        <v>6513</v>
      </c>
      <c r="C966" t="s">
        <v>799</v>
      </c>
      <c r="D966" t="s">
        <v>799</v>
      </c>
      <c r="F966" t="s">
        <v>966</v>
      </c>
      <c r="H966" s="16">
        <v>1</v>
      </c>
      <c r="I966" t="s">
        <v>799</v>
      </c>
      <c r="J966" t="s">
        <v>679</v>
      </c>
      <c r="K966" t="s">
        <v>1677</v>
      </c>
      <c r="L966" t="s">
        <v>27976</v>
      </c>
      <c r="M966" t="s">
        <v>6514</v>
      </c>
      <c r="N966" t="s">
        <v>795</v>
      </c>
      <c r="O966" t="s">
        <v>804</v>
      </c>
      <c r="P966" t="s">
        <v>806</v>
      </c>
      <c r="Q966" t="s">
        <v>10430</v>
      </c>
      <c r="R966" t="s">
        <v>531</v>
      </c>
      <c r="S966" t="s">
        <v>636</v>
      </c>
      <c r="T966" s="16">
        <v>1</v>
      </c>
      <c r="U966" s="16">
        <v>0</v>
      </c>
      <c r="V966" s="16">
        <v>1</v>
      </c>
      <c r="W966" s="5">
        <v>49132.480000000003</v>
      </c>
      <c r="X966" s="5">
        <v>0</v>
      </c>
      <c r="Y966" s="5"/>
      <c r="Z966" s="7">
        <v>0</v>
      </c>
      <c r="AA966" t="s">
        <v>27845</v>
      </c>
      <c r="AB966" s="5">
        <v>49132.480000000003</v>
      </c>
      <c r="AC966" t="s">
        <v>810</v>
      </c>
      <c r="AD966" s="17">
        <v>43474</v>
      </c>
      <c r="AE966" s="17">
        <v>43474</v>
      </c>
      <c r="AF966" s="17">
        <v>43371</v>
      </c>
      <c r="AG966" s="17">
        <v>43430</v>
      </c>
      <c r="AH966" s="17">
        <v>43430</v>
      </c>
      <c r="AI966" s="17"/>
      <c r="AJ966" s="5"/>
      <c r="AK966" s="17">
        <v>43430</v>
      </c>
      <c r="AL966" t="s">
        <v>811</v>
      </c>
      <c r="AM966" t="s">
        <v>599</v>
      </c>
      <c r="AN966" s="17"/>
      <c r="AP966" t="s">
        <v>966</v>
      </c>
      <c r="AQ966" t="s">
        <v>970</v>
      </c>
      <c r="AR966" t="s">
        <v>28893</v>
      </c>
    </row>
    <row r="967" spans="2:44" ht="11" outlineLevel="1" x14ac:dyDescent="0.15">
      <c r="B967" t="s">
        <v>6518</v>
      </c>
      <c r="C967" t="s">
        <v>799</v>
      </c>
      <c r="D967" t="s">
        <v>799</v>
      </c>
      <c r="F967" t="s">
        <v>966</v>
      </c>
      <c r="H967" s="16">
        <v>1</v>
      </c>
      <c r="I967" t="s">
        <v>799</v>
      </c>
      <c r="J967" t="s">
        <v>6519</v>
      </c>
      <c r="K967" t="s">
        <v>6520</v>
      </c>
      <c r="L967" t="s">
        <v>27866</v>
      </c>
      <c r="M967" t="s">
        <v>737</v>
      </c>
      <c r="N967" t="s">
        <v>803</v>
      </c>
      <c r="O967" t="s">
        <v>825</v>
      </c>
      <c r="P967" t="s">
        <v>802</v>
      </c>
      <c r="Q967" t="s">
        <v>10430</v>
      </c>
      <c r="R967" t="s">
        <v>531</v>
      </c>
      <c r="S967" t="s">
        <v>636</v>
      </c>
      <c r="T967" s="16">
        <v>1</v>
      </c>
      <c r="U967" s="16">
        <v>0</v>
      </c>
      <c r="V967" s="16">
        <v>1</v>
      </c>
      <c r="W967" s="5">
        <v>49114</v>
      </c>
      <c r="X967" s="5">
        <v>49114</v>
      </c>
      <c r="Y967" s="5"/>
      <c r="Z967" s="7">
        <v>1</v>
      </c>
      <c r="AA967" t="s">
        <v>27839</v>
      </c>
      <c r="AB967" s="5">
        <v>49114</v>
      </c>
      <c r="AC967" t="s">
        <v>800</v>
      </c>
      <c r="AD967" s="17">
        <v>45313</v>
      </c>
      <c r="AE967" s="17">
        <v>45313</v>
      </c>
      <c r="AF967" s="17">
        <v>45313</v>
      </c>
      <c r="AG967" s="17">
        <v>45642</v>
      </c>
      <c r="AH967" s="17">
        <v>45642</v>
      </c>
      <c r="AI967" s="17"/>
      <c r="AJ967" s="5"/>
      <c r="AK967" s="17">
        <v>45642</v>
      </c>
      <c r="AL967" t="s">
        <v>811</v>
      </c>
      <c r="AM967" t="s">
        <v>599</v>
      </c>
      <c r="AN967" s="17"/>
      <c r="AP967" t="s">
        <v>966</v>
      </c>
      <c r="AQ967" t="s">
        <v>970</v>
      </c>
      <c r="AR967" t="s">
        <v>28894</v>
      </c>
    </row>
    <row r="968" spans="2:44" ht="11" outlineLevel="1" x14ac:dyDescent="0.15">
      <c r="B968" t="s">
        <v>6526</v>
      </c>
      <c r="C968" t="s">
        <v>799</v>
      </c>
      <c r="D968" t="s">
        <v>799</v>
      </c>
      <c r="F968" t="s">
        <v>966</v>
      </c>
      <c r="H968" s="16">
        <v>1</v>
      </c>
      <c r="I968" t="s">
        <v>799</v>
      </c>
      <c r="J968" t="s">
        <v>700</v>
      </c>
      <c r="K968" t="s">
        <v>2413</v>
      </c>
      <c r="L968" t="s">
        <v>28353</v>
      </c>
      <c r="M968" t="s">
        <v>750</v>
      </c>
      <c r="N968" t="s">
        <v>865</v>
      </c>
      <c r="O968" t="s">
        <v>804</v>
      </c>
      <c r="P968" t="s">
        <v>859</v>
      </c>
      <c r="Q968" t="s">
        <v>10430</v>
      </c>
      <c r="R968" t="s">
        <v>645</v>
      </c>
      <c r="S968" t="s">
        <v>636</v>
      </c>
      <c r="T968" s="16">
        <v>1</v>
      </c>
      <c r="U968" s="16">
        <v>0</v>
      </c>
      <c r="V968" s="16">
        <v>1</v>
      </c>
      <c r="W968" s="5">
        <v>49052.07</v>
      </c>
      <c r="X968" s="5">
        <v>4723.62</v>
      </c>
      <c r="Y968" s="5"/>
      <c r="Z968" s="7">
        <v>9.6299999999999997E-2</v>
      </c>
      <c r="AA968" t="s">
        <v>27845</v>
      </c>
      <c r="AB968" s="5">
        <v>49052.07</v>
      </c>
      <c r="AC968" t="s">
        <v>810</v>
      </c>
      <c r="AD968" s="17">
        <v>42587</v>
      </c>
      <c r="AE968" s="17">
        <v>42587</v>
      </c>
      <c r="AF968" s="17">
        <v>42411</v>
      </c>
      <c r="AG968" s="17">
        <v>42615</v>
      </c>
      <c r="AH968" s="17">
        <v>42615</v>
      </c>
      <c r="AI968" s="17"/>
      <c r="AJ968" s="5"/>
      <c r="AK968" s="17">
        <v>42615</v>
      </c>
      <c r="AL968" t="s">
        <v>811</v>
      </c>
      <c r="AM968" t="s">
        <v>599</v>
      </c>
      <c r="AN968" s="17"/>
      <c r="AP968" t="s">
        <v>966</v>
      </c>
      <c r="AQ968" t="s">
        <v>970</v>
      </c>
      <c r="AR968" t="s">
        <v>28895</v>
      </c>
    </row>
    <row r="969" spans="2:44" ht="11" outlineLevel="1" x14ac:dyDescent="0.15">
      <c r="B969" t="s">
        <v>6529</v>
      </c>
      <c r="C969" t="s">
        <v>799</v>
      </c>
      <c r="D969" t="s">
        <v>799</v>
      </c>
      <c r="F969" t="s">
        <v>966</v>
      </c>
      <c r="H969" s="16">
        <v>1</v>
      </c>
      <c r="I969" t="s">
        <v>799</v>
      </c>
      <c r="J969" t="s">
        <v>5757</v>
      </c>
      <c r="K969" t="s">
        <v>5758</v>
      </c>
      <c r="L969" t="s">
        <v>28133</v>
      </c>
      <c r="M969" t="s">
        <v>743</v>
      </c>
      <c r="N969" t="s">
        <v>803</v>
      </c>
      <c r="O969" t="s">
        <v>825</v>
      </c>
      <c r="P969" t="s">
        <v>821</v>
      </c>
      <c r="Q969" t="s">
        <v>10430</v>
      </c>
      <c r="R969" t="s">
        <v>531</v>
      </c>
      <c r="S969" t="s">
        <v>636</v>
      </c>
      <c r="T969" s="16">
        <v>1</v>
      </c>
      <c r="U969" s="16">
        <v>0</v>
      </c>
      <c r="V969" s="16">
        <v>1</v>
      </c>
      <c r="W969" s="5">
        <v>49000</v>
      </c>
      <c r="X969" s="5">
        <v>49000</v>
      </c>
      <c r="Y969" s="5"/>
      <c r="Z969" s="7">
        <v>1</v>
      </c>
      <c r="AA969" t="s">
        <v>27839</v>
      </c>
      <c r="AB969" s="5">
        <v>49000</v>
      </c>
      <c r="AC969" t="s">
        <v>800</v>
      </c>
      <c r="AD969" s="17">
        <v>43731</v>
      </c>
      <c r="AE969" s="17">
        <v>43731</v>
      </c>
      <c r="AF969" s="17">
        <v>43731</v>
      </c>
      <c r="AG969" s="17">
        <v>43738</v>
      </c>
      <c r="AH969" s="17">
        <v>43738</v>
      </c>
      <c r="AI969" s="17"/>
      <c r="AJ969" s="5"/>
      <c r="AK969" s="17">
        <v>43738</v>
      </c>
      <c r="AL969" t="s">
        <v>811</v>
      </c>
      <c r="AM969" t="s">
        <v>599</v>
      </c>
      <c r="AN969" s="17"/>
      <c r="AP969" t="s">
        <v>966</v>
      </c>
      <c r="AQ969" t="s">
        <v>970</v>
      </c>
      <c r="AR969" t="s">
        <v>28896</v>
      </c>
    </row>
    <row r="970" spans="2:44" ht="11" outlineLevel="1" x14ac:dyDescent="0.15">
      <c r="B970" t="s">
        <v>6532</v>
      </c>
      <c r="C970" t="s">
        <v>799</v>
      </c>
      <c r="D970" t="s">
        <v>799</v>
      </c>
      <c r="F970" t="s">
        <v>966</v>
      </c>
      <c r="H970" s="16">
        <v>1</v>
      </c>
      <c r="I970" t="s">
        <v>799</v>
      </c>
      <c r="J970" t="s">
        <v>6533</v>
      </c>
      <c r="K970" t="s">
        <v>6534</v>
      </c>
      <c r="L970" t="s">
        <v>27848</v>
      </c>
      <c r="M970" t="s">
        <v>743</v>
      </c>
      <c r="N970" t="s">
        <v>803</v>
      </c>
      <c r="O970" t="s">
        <v>825</v>
      </c>
      <c r="P970" t="s">
        <v>821</v>
      </c>
      <c r="Q970" t="s">
        <v>10430</v>
      </c>
      <c r="R970" t="s">
        <v>456</v>
      </c>
      <c r="S970" t="s">
        <v>598</v>
      </c>
      <c r="T970" s="16">
        <v>1</v>
      </c>
      <c r="U970" s="16">
        <v>0</v>
      </c>
      <c r="V970" s="16">
        <v>1</v>
      </c>
      <c r="W970" s="5">
        <v>48875.040000000001</v>
      </c>
      <c r="X970" s="5">
        <v>48875.040000000001</v>
      </c>
      <c r="Y970" s="5"/>
      <c r="Z970" s="7">
        <v>1</v>
      </c>
      <c r="AA970" t="s">
        <v>27839</v>
      </c>
      <c r="AB970" s="5">
        <v>48875.040000000001</v>
      </c>
      <c r="AC970" t="s">
        <v>800</v>
      </c>
      <c r="AD970" s="17">
        <v>42269</v>
      </c>
      <c r="AE970" s="17">
        <v>42269</v>
      </c>
      <c r="AF970" s="17">
        <v>42268</v>
      </c>
      <c r="AG970" s="17">
        <v>42338</v>
      </c>
      <c r="AH970" s="17">
        <v>42338</v>
      </c>
      <c r="AI970" s="17"/>
      <c r="AJ970" s="5"/>
      <c r="AK970" s="17">
        <v>42338</v>
      </c>
      <c r="AL970" t="s">
        <v>811</v>
      </c>
      <c r="AM970" t="s">
        <v>599</v>
      </c>
      <c r="AN970" s="17"/>
      <c r="AP970" t="s">
        <v>966</v>
      </c>
      <c r="AQ970" t="s">
        <v>970</v>
      </c>
      <c r="AR970" t="s">
        <v>28897</v>
      </c>
    </row>
    <row r="971" spans="2:44" ht="11" outlineLevel="1" x14ac:dyDescent="0.15">
      <c r="B971" t="s">
        <v>6541</v>
      </c>
      <c r="C971" t="s">
        <v>799</v>
      </c>
      <c r="D971" t="s">
        <v>799</v>
      </c>
      <c r="F971" t="s">
        <v>966</v>
      </c>
      <c r="H971" s="16">
        <v>1</v>
      </c>
      <c r="I971" t="s">
        <v>799</v>
      </c>
      <c r="J971" t="s">
        <v>6401</v>
      </c>
      <c r="K971" t="s">
        <v>6402</v>
      </c>
      <c r="L971" t="s">
        <v>27841</v>
      </c>
      <c r="M971" t="s">
        <v>748</v>
      </c>
      <c r="N971" t="s">
        <v>795</v>
      </c>
      <c r="O971" t="s">
        <v>804</v>
      </c>
      <c r="P971" t="s">
        <v>806</v>
      </c>
      <c r="Q971" t="s">
        <v>10430</v>
      </c>
      <c r="R971" t="s">
        <v>531</v>
      </c>
      <c r="S971" t="s">
        <v>636</v>
      </c>
      <c r="T971" s="16">
        <v>1</v>
      </c>
      <c r="U971" s="16">
        <v>0</v>
      </c>
      <c r="V971" s="16">
        <v>2</v>
      </c>
      <c r="W971" s="5">
        <v>48827.1</v>
      </c>
      <c r="X971" s="5">
        <v>48827.1</v>
      </c>
      <c r="Y971" s="5"/>
      <c r="Z971" s="7">
        <v>1</v>
      </c>
      <c r="AA971" t="s">
        <v>27839</v>
      </c>
      <c r="AB971" s="5">
        <v>48827.1</v>
      </c>
      <c r="AC971" t="s">
        <v>800</v>
      </c>
      <c r="AD971" s="17">
        <v>45831</v>
      </c>
      <c r="AE971" s="17">
        <v>45884</v>
      </c>
      <c r="AF971" s="17">
        <v>45831</v>
      </c>
      <c r="AG971" s="17">
        <v>45870</v>
      </c>
      <c r="AH971" s="17">
        <v>45930</v>
      </c>
      <c r="AI971" s="17"/>
      <c r="AJ971" s="5"/>
      <c r="AK971" s="17">
        <v>45870</v>
      </c>
      <c r="AL971" t="s">
        <v>811</v>
      </c>
      <c r="AM971" t="s">
        <v>599</v>
      </c>
      <c r="AN971" s="17"/>
      <c r="AP971" t="s">
        <v>966</v>
      </c>
      <c r="AQ971" t="s">
        <v>970</v>
      </c>
      <c r="AR971" t="s">
        <v>28898</v>
      </c>
    </row>
    <row r="972" spans="2:44" ht="11" outlineLevel="1" x14ac:dyDescent="0.15">
      <c r="B972" t="s">
        <v>6547</v>
      </c>
      <c r="C972" t="s">
        <v>799</v>
      </c>
      <c r="D972" t="s">
        <v>799</v>
      </c>
      <c r="F972" t="s">
        <v>966</v>
      </c>
      <c r="H972" s="16">
        <v>1</v>
      </c>
      <c r="I972" t="s">
        <v>799</v>
      </c>
      <c r="J972" t="s">
        <v>6548</v>
      </c>
      <c r="K972" t="s">
        <v>6549</v>
      </c>
      <c r="L972" t="s">
        <v>28085</v>
      </c>
      <c r="M972" t="s">
        <v>750</v>
      </c>
      <c r="N972" t="s">
        <v>795</v>
      </c>
      <c r="O972" t="s">
        <v>825</v>
      </c>
      <c r="P972" t="s">
        <v>859</v>
      </c>
      <c r="Q972" t="s">
        <v>10430</v>
      </c>
      <c r="R972" t="s">
        <v>531</v>
      </c>
      <c r="S972" t="s">
        <v>636</v>
      </c>
      <c r="T972" s="16">
        <v>1</v>
      </c>
      <c r="U972" s="16">
        <v>0</v>
      </c>
      <c r="V972" s="16">
        <v>1</v>
      </c>
      <c r="W972" s="5">
        <v>48815.62</v>
      </c>
      <c r="X972" s="5">
        <v>48815.62</v>
      </c>
      <c r="Y972" s="5"/>
      <c r="Z972" s="7">
        <v>1</v>
      </c>
      <c r="AA972" t="s">
        <v>27839</v>
      </c>
      <c r="AB972" s="5">
        <v>48815.62</v>
      </c>
      <c r="AC972" t="s">
        <v>800</v>
      </c>
      <c r="AD972" s="17">
        <v>43657</v>
      </c>
      <c r="AE972" s="17">
        <v>43657</v>
      </c>
      <c r="AF972" s="17">
        <v>43656</v>
      </c>
      <c r="AG972" s="17">
        <v>43709</v>
      </c>
      <c r="AH972" s="17">
        <v>43709</v>
      </c>
      <c r="AI972" s="17"/>
      <c r="AJ972" s="5"/>
      <c r="AK972" s="17">
        <v>43709</v>
      </c>
      <c r="AL972" t="s">
        <v>811</v>
      </c>
      <c r="AM972" t="s">
        <v>599</v>
      </c>
      <c r="AN972" s="17"/>
      <c r="AP972" t="s">
        <v>966</v>
      </c>
      <c r="AQ972" t="s">
        <v>970</v>
      </c>
      <c r="AR972" t="s">
        <v>28899</v>
      </c>
    </row>
    <row r="973" spans="2:44" ht="11" outlineLevel="1" x14ac:dyDescent="0.15">
      <c r="B973" t="s">
        <v>6569</v>
      </c>
      <c r="C973" t="s">
        <v>799</v>
      </c>
      <c r="D973" t="s">
        <v>799</v>
      </c>
      <c r="F973" t="s">
        <v>966</v>
      </c>
      <c r="H973" s="16">
        <v>1</v>
      </c>
      <c r="I973" t="s">
        <v>799</v>
      </c>
      <c r="J973" t="s">
        <v>6570</v>
      </c>
      <c r="K973" t="s">
        <v>6571</v>
      </c>
      <c r="L973" t="s">
        <v>28133</v>
      </c>
      <c r="M973" t="s">
        <v>737</v>
      </c>
      <c r="N973" t="s">
        <v>803</v>
      </c>
      <c r="O973" t="s">
        <v>826</v>
      </c>
      <c r="P973" t="s">
        <v>802</v>
      </c>
      <c r="Q973" t="s">
        <v>10430</v>
      </c>
      <c r="R973" t="s">
        <v>531</v>
      </c>
      <c r="S973" t="s">
        <v>636</v>
      </c>
      <c r="T973" s="16">
        <v>1</v>
      </c>
      <c r="U973" s="16">
        <v>0</v>
      </c>
      <c r="V973" s="16">
        <v>1</v>
      </c>
      <c r="W973" s="5">
        <v>48495.78</v>
      </c>
      <c r="X973" s="5">
        <v>48495.78</v>
      </c>
      <c r="Y973" s="5"/>
      <c r="Z973" s="7">
        <v>1</v>
      </c>
      <c r="AA973" t="s">
        <v>27839</v>
      </c>
      <c r="AB973" s="5">
        <v>48495.78</v>
      </c>
      <c r="AC973" t="s">
        <v>800</v>
      </c>
      <c r="AD973" s="17">
        <v>45561</v>
      </c>
      <c r="AE973" s="17">
        <v>45561</v>
      </c>
      <c r="AF973" s="17">
        <v>45561</v>
      </c>
      <c r="AG973" s="17">
        <v>45688</v>
      </c>
      <c r="AH973" s="17">
        <v>45688</v>
      </c>
      <c r="AI973" s="17"/>
      <c r="AJ973" s="5"/>
      <c r="AK973" s="17">
        <v>45688</v>
      </c>
      <c r="AL973" t="s">
        <v>811</v>
      </c>
      <c r="AM973" t="s">
        <v>599</v>
      </c>
      <c r="AN973" s="17"/>
      <c r="AP973" t="s">
        <v>966</v>
      </c>
      <c r="AQ973" t="s">
        <v>970</v>
      </c>
      <c r="AR973" t="s">
        <v>28900</v>
      </c>
    </row>
    <row r="974" spans="2:44" ht="11" outlineLevel="1" x14ac:dyDescent="0.15">
      <c r="B974" t="s">
        <v>6574</v>
      </c>
      <c r="C974" t="s">
        <v>799</v>
      </c>
      <c r="D974" t="s">
        <v>799</v>
      </c>
      <c r="F974" t="s">
        <v>966</v>
      </c>
      <c r="H974" s="16">
        <v>1</v>
      </c>
      <c r="I974" t="s">
        <v>799</v>
      </c>
      <c r="J974" t="s">
        <v>2801</v>
      </c>
      <c r="K974" t="s">
        <v>2802</v>
      </c>
      <c r="L974" t="s">
        <v>28143</v>
      </c>
      <c r="M974" t="s">
        <v>4147</v>
      </c>
      <c r="N974" t="s">
        <v>803</v>
      </c>
      <c r="O974" t="s">
        <v>825</v>
      </c>
      <c r="P974" t="s">
        <v>820</v>
      </c>
      <c r="Q974" t="s">
        <v>10430</v>
      </c>
      <c r="R974" t="s">
        <v>531</v>
      </c>
      <c r="S974" t="s">
        <v>636</v>
      </c>
      <c r="T974" s="16">
        <v>1</v>
      </c>
      <c r="U974" s="16">
        <v>0</v>
      </c>
      <c r="V974" s="16">
        <v>1</v>
      </c>
      <c r="W974" s="5">
        <v>48372.959999999999</v>
      </c>
      <c r="X974" s="5">
        <v>48372.959999999999</v>
      </c>
      <c r="Y974" s="5"/>
      <c r="Z974" s="7">
        <v>1</v>
      </c>
      <c r="AA974" t="s">
        <v>27839</v>
      </c>
      <c r="AB974" s="5">
        <v>48372.959999999999</v>
      </c>
      <c r="AC974" t="s">
        <v>800</v>
      </c>
      <c r="AD974" s="17">
        <v>43347</v>
      </c>
      <c r="AE974" s="17">
        <v>43347</v>
      </c>
      <c r="AF974" s="17">
        <v>43347</v>
      </c>
      <c r="AG974" s="17">
        <v>43377</v>
      </c>
      <c r="AH974" s="17">
        <v>43377</v>
      </c>
      <c r="AI974" s="17"/>
      <c r="AJ974" s="5"/>
      <c r="AK974" s="17">
        <v>43377</v>
      </c>
      <c r="AL974" t="s">
        <v>811</v>
      </c>
      <c r="AM974" t="s">
        <v>599</v>
      </c>
      <c r="AN974" s="17"/>
      <c r="AP974" t="s">
        <v>966</v>
      </c>
      <c r="AQ974" t="s">
        <v>970</v>
      </c>
      <c r="AR974" t="s">
        <v>28901</v>
      </c>
    </row>
    <row r="975" spans="2:44" ht="11" outlineLevel="1" x14ac:dyDescent="0.15">
      <c r="B975" t="s">
        <v>6577</v>
      </c>
      <c r="C975" t="s">
        <v>799</v>
      </c>
      <c r="D975" t="s">
        <v>799</v>
      </c>
      <c r="F975" t="s">
        <v>966</v>
      </c>
      <c r="H975" s="16">
        <v>1</v>
      </c>
      <c r="I975" t="s">
        <v>799</v>
      </c>
      <c r="J975" t="s">
        <v>6578</v>
      </c>
      <c r="K975" t="s">
        <v>6579</v>
      </c>
      <c r="L975" t="s">
        <v>27841</v>
      </c>
      <c r="M975" t="s">
        <v>748</v>
      </c>
      <c r="N975" t="s">
        <v>795</v>
      </c>
      <c r="O975" t="s">
        <v>804</v>
      </c>
      <c r="P975" t="s">
        <v>806</v>
      </c>
      <c r="Q975" t="s">
        <v>10430</v>
      </c>
      <c r="R975" t="s">
        <v>531</v>
      </c>
      <c r="S975" t="s">
        <v>636</v>
      </c>
      <c r="T975" s="16">
        <v>1</v>
      </c>
      <c r="U975" s="16">
        <v>0</v>
      </c>
      <c r="V975" s="16">
        <v>2</v>
      </c>
      <c r="W975" s="5">
        <v>48322.59</v>
      </c>
      <c r="X975" s="5">
        <v>48322.59</v>
      </c>
      <c r="Y975" s="5"/>
      <c r="Z975" s="7">
        <v>1</v>
      </c>
      <c r="AA975" t="s">
        <v>27839</v>
      </c>
      <c r="AB975" s="5">
        <v>48322.59</v>
      </c>
      <c r="AC975" t="s">
        <v>800</v>
      </c>
      <c r="AD975" s="17">
        <v>44964</v>
      </c>
      <c r="AE975" s="17">
        <v>45904</v>
      </c>
      <c r="AF975" s="17">
        <v>44964</v>
      </c>
      <c r="AG975" s="17">
        <v>44998</v>
      </c>
      <c r="AH975" s="17">
        <v>44998</v>
      </c>
      <c r="AI975" s="17"/>
      <c r="AJ975" s="5"/>
      <c r="AK975" s="17">
        <v>44998</v>
      </c>
      <c r="AL975" t="s">
        <v>811</v>
      </c>
      <c r="AM975" t="s">
        <v>599</v>
      </c>
      <c r="AN975" s="17"/>
      <c r="AP975" t="s">
        <v>966</v>
      </c>
      <c r="AQ975" t="s">
        <v>970</v>
      </c>
      <c r="AR975" t="s">
        <v>28902</v>
      </c>
    </row>
    <row r="976" spans="2:44" ht="11" outlineLevel="1" x14ac:dyDescent="0.15">
      <c r="B976" t="s">
        <v>6582</v>
      </c>
      <c r="C976" t="s">
        <v>799</v>
      </c>
      <c r="D976" t="s">
        <v>799</v>
      </c>
      <c r="F976" t="s">
        <v>966</v>
      </c>
      <c r="H976" s="16">
        <v>1</v>
      </c>
      <c r="I976" t="s">
        <v>799</v>
      </c>
      <c r="J976" t="s">
        <v>685</v>
      </c>
      <c r="K976" t="s">
        <v>2058</v>
      </c>
      <c r="L976" t="s">
        <v>28015</v>
      </c>
      <c r="M976" t="s">
        <v>740</v>
      </c>
      <c r="N976" t="s">
        <v>795</v>
      </c>
      <c r="O976" t="s">
        <v>825</v>
      </c>
      <c r="P976" t="s">
        <v>806</v>
      </c>
      <c r="Q976" t="s">
        <v>10430</v>
      </c>
      <c r="R976" t="s">
        <v>531</v>
      </c>
      <c r="S976" t="s">
        <v>636</v>
      </c>
      <c r="T976" s="16">
        <v>1</v>
      </c>
      <c r="U976" s="16">
        <v>0</v>
      </c>
      <c r="V976" s="16">
        <v>1</v>
      </c>
      <c r="W976" s="5">
        <v>48140</v>
      </c>
      <c r="X976" s="5">
        <v>48140</v>
      </c>
      <c r="Y976" s="5"/>
      <c r="Z976" s="7">
        <v>1</v>
      </c>
      <c r="AA976" t="s">
        <v>27839</v>
      </c>
      <c r="AB976" s="5">
        <v>48140</v>
      </c>
      <c r="AC976" t="s">
        <v>800</v>
      </c>
      <c r="AD976" s="17">
        <v>43207</v>
      </c>
      <c r="AE976" s="17">
        <v>43207</v>
      </c>
      <c r="AF976" s="17">
        <v>43207</v>
      </c>
      <c r="AG976" s="17">
        <v>43238</v>
      </c>
      <c r="AH976" s="17">
        <v>43238</v>
      </c>
      <c r="AI976" s="17"/>
      <c r="AJ976" s="5"/>
      <c r="AK976" s="17">
        <v>43238</v>
      </c>
      <c r="AL976" t="s">
        <v>811</v>
      </c>
      <c r="AM976" t="s">
        <v>599</v>
      </c>
      <c r="AN976" s="17"/>
      <c r="AP976" t="s">
        <v>966</v>
      </c>
      <c r="AQ976" t="s">
        <v>970</v>
      </c>
      <c r="AR976" t="s">
        <v>28903</v>
      </c>
    </row>
    <row r="977" spans="2:44" ht="11" outlineLevel="1" x14ac:dyDescent="0.15">
      <c r="B977" t="s">
        <v>6585</v>
      </c>
      <c r="C977" t="s">
        <v>799</v>
      </c>
      <c r="D977" t="s">
        <v>799</v>
      </c>
      <c r="F977" t="s">
        <v>966</v>
      </c>
      <c r="H977" s="16">
        <v>1</v>
      </c>
      <c r="I977" t="s">
        <v>799</v>
      </c>
      <c r="J977" t="s">
        <v>6586</v>
      </c>
      <c r="K977" t="s">
        <v>6587</v>
      </c>
      <c r="L977" t="s">
        <v>27959</v>
      </c>
      <c r="M977" t="s">
        <v>737</v>
      </c>
      <c r="N977" t="s">
        <v>803</v>
      </c>
      <c r="O977" t="s">
        <v>825</v>
      </c>
      <c r="P977" t="s">
        <v>802</v>
      </c>
      <c r="Q977" t="s">
        <v>10430</v>
      </c>
      <c r="R977" t="s">
        <v>531</v>
      </c>
      <c r="S977" t="s">
        <v>636</v>
      </c>
      <c r="T977" s="16">
        <v>1</v>
      </c>
      <c r="U977" s="16">
        <v>0</v>
      </c>
      <c r="V977" s="16">
        <v>1</v>
      </c>
      <c r="W977" s="5">
        <v>48030</v>
      </c>
      <c r="X977" s="5">
        <v>48030</v>
      </c>
      <c r="Y977" s="5"/>
      <c r="Z977" s="7">
        <v>1</v>
      </c>
      <c r="AA977" t="s">
        <v>27839</v>
      </c>
      <c r="AB977" s="5">
        <v>48030</v>
      </c>
      <c r="AC977" t="s">
        <v>800</v>
      </c>
      <c r="AD977" s="17">
        <v>45184</v>
      </c>
      <c r="AE977" s="17">
        <v>45184</v>
      </c>
      <c r="AF977" s="17">
        <v>45184</v>
      </c>
      <c r="AG977" s="17">
        <v>45362</v>
      </c>
      <c r="AH977" s="17">
        <v>45362</v>
      </c>
      <c r="AI977" s="17"/>
      <c r="AJ977" s="5"/>
      <c r="AK977" s="17">
        <v>45362</v>
      </c>
      <c r="AL977" t="s">
        <v>811</v>
      </c>
      <c r="AM977" t="s">
        <v>599</v>
      </c>
      <c r="AN977" s="17"/>
      <c r="AP977" t="s">
        <v>966</v>
      </c>
      <c r="AQ977" t="s">
        <v>970</v>
      </c>
      <c r="AR977" t="s">
        <v>28904</v>
      </c>
    </row>
    <row r="978" spans="2:44" ht="11" outlineLevel="1" x14ac:dyDescent="0.15">
      <c r="B978" t="s">
        <v>6593</v>
      </c>
      <c r="C978" t="s">
        <v>799</v>
      </c>
      <c r="D978" t="s">
        <v>799</v>
      </c>
      <c r="F978" t="s">
        <v>966</v>
      </c>
      <c r="H978" s="16">
        <v>1</v>
      </c>
      <c r="I978" t="s">
        <v>799</v>
      </c>
      <c r="J978" t="s">
        <v>6594</v>
      </c>
      <c r="K978" t="s">
        <v>6595</v>
      </c>
      <c r="L978" t="s">
        <v>28765</v>
      </c>
      <c r="M978" t="s">
        <v>748</v>
      </c>
      <c r="N978" t="s">
        <v>795</v>
      </c>
      <c r="O978" t="s">
        <v>825</v>
      </c>
      <c r="P978" t="s">
        <v>806</v>
      </c>
      <c r="Q978" t="s">
        <v>10430</v>
      </c>
      <c r="R978" t="s">
        <v>531</v>
      </c>
      <c r="S978" t="s">
        <v>636</v>
      </c>
      <c r="T978" s="16">
        <v>1</v>
      </c>
      <c r="U978" s="16">
        <v>0</v>
      </c>
      <c r="V978" s="16">
        <v>2</v>
      </c>
      <c r="W978" s="5">
        <v>47609.599999999999</v>
      </c>
      <c r="X978" s="5">
        <v>47609.599999999999</v>
      </c>
      <c r="Y978" s="5"/>
      <c r="Z978" s="7">
        <v>1</v>
      </c>
      <c r="AA978" t="s">
        <v>27839</v>
      </c>
      <c r="AB978" s="5">
        <v>47609.599999999999</v>
      </c>
      <c r="AC978" t="s">
        <v>800</v>
      </c>
      <c r="AD978" s="17">
        <v>45867</v>
      </c>
      <c r="AE978" s="17">
        <v>45957</v>
      </c>
      <c r="AF978" s="17">
        <v>45867</v>
      </c>
      <c r="AG978" s="17">
        <v>46142</v>
      </c>
      <c r="AH978" s="17">
        <v>46142</v>
      </c>
      <c r="AI978" s="17"/>
      <c r="AJ978" s="5"/>
      <c r="AK978" s="17">
        <v>46142</v>
      </c>
      <c r="AL978" t="s">
        <v>811</v>
      </c>
      <c r="AM978" t="s">
        <v>599</v>
      </c>
      <c r="AN978" s="17"/>
      <c r="AP978" t="s">
        <v>966</v>
      </c>
      <c r="AQ978" t="s">
        <v>970</v>
      </c>
      <c r="AR978" t="s">
        <v>28905</v>
      </c>
    </row>
    <row r="979" spans="2:44" ht="11" outlineLevel="1" x14ac:dyDescent="0.15">
      <c r="B979" t="s">
        <v>6598</v>
      </c>
      <c r="C979" t="s">
        <v>799</v>
      </c>
      <c r="D979" t="s">
        <v>799</v>
      </c>
      <c r="F979" t="s">
        <v>966</v>
      </c>
      <c r="H979" s="16">
        <v>1</v>
      </c>
      <c r="I979" t="s">
        <v>799</v>
      </c>
      <c r="J979" t="s">
        <v>6599</v>
      </c>
      <c r="K979" t="s">
        <v>6600</v>
      </c>
      <c r="L979" t="s">
        <v>28272</v>
      </c>
      <c r="M979" t="s">
        <v>738</v>
      </c>
      <c r="N979" t="s">
        <v>6601</v>
      </c>
      <c r="O979" t="s">
        <v>804</v>
      </c>
      <c r="P979" t="s">
        <v>794</v>
      </c>
      <c r="Q979" t="s">
        <v>10430</v>
      </c>
      <c r="R979" t="s">
        <v>531</v>
      </c>
      <c r="S979" t="s">
        <v>636</v>
      </c>
      <c r="T979" s="16">
        <v>1</v>
      </c>
      <c r="U979" s="16">
        <v>0</v>
      </c>
      <c r="V979" s="16">
        <v>6</v>
      </c>
      <c r="W979" s="5">
        <v>47488</v>
      </c>
      <c r="X979" s="5">
        <v>47488</v>
      </c>
      <c r="Y979" s="5"/>
      <c r="Z979" s="7">
        <v>1</v>
      </c>
      <c r="AA979" t="s">
        <v>27839</v>
      </c>
      <c r="AB979" s="5">
        <v>47488</v>
      </c>
      <c r="AC979" t="s">
        <v>800</v>
      </c>
      <c r="AD979" s="17">
        <v>40968</v>
      </c>
      <c r="AE979" s="17">
        <v>42793</v>
      </c>
      <c r="AF979" s="17">
        <v>40969</v>
      </c>
      <c r="AG979" s="17">
        <v>42916</v>
      </c>
      <c r="AH979" s="17">
        <v>42916</v>
      </c>
      <c r="AI979" s="17"/>
      <c r="AJ979" s="5"/>
      <c r="AK979" s="17">
        <v>42916</v>
      </c>
      <c r="AL979" t="s">
        <v>811</v>
      </c>
      <c r="AM979" t="s">
        <v>599</v>
      </c>
      <c r="AN979" s="17"/>
      <c r="AP979" t="s">
        <v>966</v>
      </c>
      <c r="AQ979" t="s">
        <v>970</v>
      </c>
      <c r="AR979" t="s">
        <v>28906</v>
      </c>
    </row>
    <row r="980" spans="2:44" ht="11" outlineLevel="1" x14ac:dyDescent="0.15">
      <c r="B980" t="s">
        <v>6607</v>
      </c>
      <c r="C980" t="s">
        <v>799</v>
      </c>
      <c r="D980" t="s">
        <v>799</v>
      </c>
      <c r="F980" t="s">
        <v>966</v>
      </c>
      <c r="H980" s="16">
        <v>1</v>
      </c>
      <c r="I980" t="s">
        <v>799</v>
      </c>
      <c r="J980" t="s">
        <v>5698</v>
      </c>
      <c r="K980" t="s">
        <v>5699</v>
      </c>
      <c r="L980" t="s">
        <v>28015</v>
      </c>
      <c r="M980" t="s">
        <v>759</v>
      </c>
      <c r="N980" t="s">
        <v>795</v>
      </c>
      <c r="O980" t="s">
        <v>825</v>
      </c>
      <c r="P980" t="s">
        <v>841</v>
      </c>
      <c r="Q980" t="s">
        <v>10430</v>
      </c>
      <c r="R980" t="s">
        <v>531</v>
      </c>
      <c r="S980" t="s">
        <v>636</v>
      </c>
      <c r="T980" s="16">
        <v>1</v>
      </c>
      <c r="U980" s="16">
        <v>0</v>
      </c>
      <c r="V980" s="16">
        <v>1</v>
      </c>
      <c r="W980" s="5">
        <v>47200</v>
      </c>
      <c r="X980" s="5">
        <v>47200</v>
      </c>
      <c r="Y980" s="5"/>
      <c r="Z980" s="7">
        <v>1</v>
      </c>
      <c r="AA980" t="s">
        <v>27839</v>
      </c>
      <c r="AB980" s="5">
        <v>47200</v>
      </c>
      <c r="AC980" t="s">
        <v>800</v>
      </c>
      <c r="AD980" s="17">
        <v>45554</v>
      </c>
      <c r="AE980" s="17">
        <v>45554</v>
      </c>
      <c r="AF980" s="17">
        <v>45554</v>
      </c>
      <c r="AG980" s="17">
        <v>45614</v>
      </c>
      <c r="AH980" s="17">
        <v>45614</v>
      </c>
      <c r="AI980" s="17"/>
      <c r="AJ980" s="5"/>
      <c r="AK980" s="17">
        <v>45614</v>
      </c>
      <c r="AL980" t="s">
        <v>811</v>
      </c>
      <c r="AM980" t="s">
        <v>599</v>
      </c>
      <c r="AN980" s="17"/>
      <c r="AP980" t="s">
        <v>966</v>
      </c>
      <c r="AQ980" t="s">
        <v>970</v>
      </c>
      <c r="AR980" t="s">
        <v>28907</v>
      </c>
    </row>
    <row r="981" spans="2:44" ht="11" outlineLevel="1" x14ac:dyDescent="0.15">
      <c r="B981" t="s">
        <v>6610</v>
      </c>
      <c r="C981" t="s">
        <v>799</v>
      </c>
      <c r="D981" t="s">
        <v>799</v>
      </c>
      <c r="F981" t="s">
        <v>966</v>
      </c>
      <c r="H981" s="16">
        <v>1</v>
      </c>
      <c r="I981" t="s">
        <v>799</v>
      </c>
      <c r="J981" t="s">
        <v>4980</v>
      </c>
      <c r="K981" t="s">
        <v>4981</v>
      </c>
      <c r="L981" t="s">
        <v>27999</v>
      </c>
      <c r="M981" t="s">
        <v>737</v>
      </c>
      <c r="N981" t="s">
        <v>803</v>
      </c>
      <c r="O981" t="s">
        <v>825</v>
      </c>
      <c r="P981" t="s">
        <v>802</v>
      </c>
      <c r="Q981" t="s">
        <v>10430</v>
      </c>
      <c r="R981" t="s">
        <v>456</v>
      </c>
      <c r="S981" t="s">
        <v>598</v>
      </c>
      <c r="T981" s="16">
        <v>1</v>
      </c>
      <c r="U981" s="16">
        <v>0</v>
      </c>
      <c r="V981" s="16">
        <v>1</v>
      </c>
      <c r="W981" s="5">
        <v>47140</v>
      </c>
      <c r="X981" s="5">
        <v>47140</v>
      </c>
      <c r="Y981" s="5"/>
      <c r="Z981" s="7">
        <v>1</v>
      </c>
      <c r="AA981" t="s">
        <v>27839</v>
      </c>
      <c r="AB981" s="5">
        <v>47140</v>
      </c>
      <c r="AC981" t="s">
        <v>800</v>
      </c>
      <c r="AD981" s="17">
        <v>43640</v>
      </c>
      <c r="AE981" s="17">
        <v>43640</v>
      </c>
      <c r="AF981" s="17">
        <v>43640</v>
      </c>
      <c r="AG981" s="17">
        <v>43738</v>
      </c>
      <c r="AH981" s="17">
        <v>43738</v>
      </c>
      <c r="AI981" s="17"/>
      <c r="AJ981" s="5"/>
      <c r="AK981" s="17">
        <v>43738</v>
      </c>
      <c r="AL981" t="s">
        <v>811</v>
      </c>
      <c r="AM981" t="s">
        <v>599</v>
      </c>
      <c r="AN981" s="17"/>
      <c r="AP981" t="s">
        <v>966</v>
      </c>
      <c r="AQ981" t="s">
        <v>970</v>
      </c>
      <c r="AR981" t="s">
        <v>28908</v>
      </c>
    </row>
    <row r="982" spans="2:44" ht="11" outlineLevel="1" x14ac:dyDescent="0.15">
      <c r="B982" t="s">
        <v>6613</v>
      </c>
      <c r="C982" t="s">
        <v>799</v>
      </c>
      <c r="D982" t="s">
        <v>799</v>
      </c>
      <c r="F982" t="s">
        <v>966</v>
      </c>
      <c r="H982" s="16">
        <v>1</v>
      </c>
      <c r="I982" t="s">
        <v>799</v>
      </c>
      <c r="J982" t="s">
        <v>6215</v>
      </c>
      <c r="K982" t="s">
        <v>6216</v>
      </c>
      <c r="L982" t="s">
        <v>27866</v>
      </c>
      <c r="M982" t="s">
        <v>744</v>
      </c>
      <c r="N982" t="s">
        <v>795</v>
      </c>
      <c r="O982" t="s">
        <v>825</v>
      </c>
      <c r="P982" t="s">
        <v>806</v>
      </c>
      <c r="Q982" t="s">
        <v>10430</v>
      </c>
      <c r="R982" t="s">
        <v>531</v>
      </c>
      <c r="S982" t="s">
        <v>636</v>
      </c>
      <c r="T982" s="16">
        <v>1</v>
      </c>
      <c r="U982" s="16">
        <v>0</v>
      </c>
      <c r="V982" s="16">
        <v>2</v>
      </c>
      <c r="W982" s="5">
        <v>47041.06</v>
      </c>
      <c r="X982" s="5">
        <v>47041.06</v>
      </c>
      <c r="Y982" s="5"/>
      <c r="Z982" s="7">
        <v>1</v>
      </c>
      <c r="AA982" t="s">
        <v>27839</v>
      </c>
      <c r="AB982" s="5">
        <v>47041.06</v>
      </c>
      <c r="AC982" t="s">
        <v>800</v>
      </c>
      <c r="AD982" s="17">
        <v>43728</v>
      </c>
      <c r="AE982" s="17">
        <v>43832</v>
      </c>
      <c r="AF982" s="17">
        <v>43726</v>
      </c>
      <c r="AG982" s="17">
        <v>43840</v>
      </c>
      <c r="AH982" s="17">
        <v>43840</v>
      </c>
      <c r="AI982" s="17"/>
      <c r="AJ982" s="5"/>
      <c r="AK982" s="17">
        <v>43840</v>
      </c>
      <c r="AL982" t="s">
        <v>811</v>
      </c>
      <c r="AM982" t="s">
        <v>599</v>
      </c>
      <c r="AN982" s="17"/>
      <c r="AP982" t="s">
        <v>966</v>
      </c>
      <c r="AQ982" t="s">
        <v>970</v>
      </c>
      <c r="AR982" t="s">
        <v>28909</v>
      </c>
    </row>
    <row r="983" spans="2:44" ht="11" outlineLevel="1" x14ac:dyDescent="0.15">
      <c r="B983" t="s">
        <v>6616</v>
      </c>
      <c r="C983" t="s">
        <v>799</v>
      </c>
      <c r="D983" t="s">
        <v>799</v>
      </c>
      <c r="F983" t="s">
        <v>966</v>
      </c>
      <c r="H983" s="16">
        <v>1</v>
      </c>
      <c r="I983" t="s">
        <v>799</v>
      </c>
      <c r="J983" t="s">
        <v>4219</v>
      </c>
      <c r="K983" t="s">
        <v>4220</v>
      </c>
      <c r="L983" t="s">
        <v>27933</v>
      </c>
      <c r="M983" t="s">
        <v>4273</v>
      </c>
      <c r="N983" t="s">
        <v>803</v>
      </c>
      <c r="O983" t="s">
        <v>825</v>
      </c>
      <c r="P983" t="s">
        <v>820</v>
      </c>
      <c r="Q983" t="s">
        <v>10430</v>
      </c>
      <c r="R983" t="s">
        <v>531</v>
      </c>
      <c r="S983" t="s">
        <v>636</v>
      </c>
      <c r="T983" s="16">
        <v>1</v>
      </c>
      <c r="U983" s="16">
        <v>0</v>
      </c>
      <c r="V983" s="16">
        <v>1</v>
      </c>
      <c r="W983" s="5">
        <v>47000</v>
      </c>
      <c r="X983" s="5">
        <v>47000</v>
      </c>
      <c r="Y983" s="5"/>
      <c r="Z983" s="7">
        <v>1</v>
      </c>
      <c r="AA983" t="s">
        <v>27839</v>
      </c>
      <c r="AB983" s="5">
        <v>47000</v>
      </c>
      <c r="AC983" t="s">
        <v>800</v>
      </c>
      <c r="AD983" s="17">
        <v>43720</v>
      </c>
      <c r="AE983" s="17">
        <v>43720</v>
      </c>
      <c r="AF983" s="17">
        <v>43721</v>
      </c>
      <c r="AG983" s="17">
        <v>43843</v>
      </c>
      <c r="AH983" s="17">
        <v>43843</v>
      </c>
      <c r="AI983" s="17"/>
      <c r="AJ983" s="5"/>
      <c r="AK983" s="17">
        <v>43843</v>
      </c>
      <c r="AL983" t="s">
        <v>811</v>
      </c>
      <c r="AM983" t="s">
        <v>599</v>
      </c>
      <c r="AN983" s="17"/>
      <c r="AP983" t="s">
        <v>966</v>
      </c>
      <c r="AQ983" t="s">
        <v>970</v>
      </c>
      <c r="AR983" t="s">
        <v>28910</v>
      </c>
    </row>
    <row r="984" spans="2:44" ht="11" outlineLevel="1" x14ac:dyDescent="0.15">
      <c r="B984" t="s">
        <v>6619</v>
      </c>
      <c r="C984" t="s">
        <v>799</v>
      </c>
      <c r="D984" t="s">
        <v>799</v>
      </c>
      <c r="F984" t="s">
        <v>966</v>
      </c>
      <c r="H984" s="16">
        <v>1</v>
      </c>
      <c r="I984" t="s">
        <v>799</v>
      </c>
      <c r="J984" t="s">
        <v>2731</v>
      </c>
      <c r="K984" t="s">
        <v>2732</v>
      </c>
      <c r="L984" t="s">
        <v>28353</v>
      </c>
      <c r="M984" t="s">
        <v>6620</v>
      </c>
      <c r="N984" t="s">
        <v>795</v>
      </c>
      <c r="O984" t="s">
        <v>804</v>
      </c>
      <c r="P984" t="s">
        <v>806</v>
      </c>
      <c r="Q984" t="s">
        <v>10430</v>
      </c>
      <c r="R984" t="s">
        <v>456</v>
      </c>
      <c r="S984" t="s">
        <v>598</v>
      </c>
      <c r="T984" s="16">
        <v>1</v>
      </c>
      <c r="U984" s="16">
        <v>0</v>
      </c>
      <c r="V984" s="16">
        <v>1</v>
      </c>
      <c r="W984" s="5">
        <v>46856.81</v>
      </c>
      <c r="X984" s="5">
        <v>46856.81</v>
      </c>
      <c r="Y984" s="5"/>
      <c r="Z984" s="7">
        <v>1</v>
      </c>
      <c r="AA984" t="s">
        <v>27839</v>
      </c>
      <c r="AB984" s="5">
        <v>46856.81</v>
      </c>
      <c r="AC984" t="s">
        <v>800</v>
      </c>
      <c r="AD984" s="17">
        <v>42046</v>
      </c>
      <c r="AE984" s="17">
        <v>42046</v>
      </c>
      <c r="AF984" s="17">
        <v>42045</v>
      </c>
      <c r="AG984" s="17">
        <v>42086</v>
      </c>
      <c r="AH984" s="17">
        <v>42086</v>
      </c>
      <c r="AI984" s="17"/>
      <c r="AJ984" s="5"/>
      <c r="AK984" s="17">
        <v>42086</v>
      </c>
      <c r="AL984" t="s">
        <v>811</v>
      </c>
      <c r="AM984" t="s">
        <v>599</v>
      </c>
      <c r="AN984" s="17"/>
      <c r="AP984" t="s">
        <v>966</v>
      </c>
      <c r="AQ984" t="s">
        <v>970</v>
      </c>
      <c r="AR984" t="s">
        <v>28911</v>
      </c>
    </row>
    <row r="985" spans="2:44" ht="11" outlineLevel="1" x14ac:dyDescent="0.15">
      <c r="B985" t="s">
        <v>6624</v>
      </c>
      <c r="C985" t="s">
        <v>799</v>
      </c>
      <c r="D985" t="s">
        <v>799</v>
      </c>
      <c r="F985" t="s">
        <v>966</v>
      </c>
      <c r="H985" s="16">
        <v>1</v>
      </c>
      <c r="I985" t="s">
        <v>799</v>
      </c>
      <c r="J985" t="s">
        <v>4252</v>
      </c>
      <c r="K985" t="s">
        <v>4253</v>
      </c>
      <c r="L985" t="s">
        <v>28133</v>
      </c>
      <c r="M985" t="s">
        <v>737</v>
      </c>
      <c r="N985" t="s">
        <v>4388</v>
      </c>
      <c r="O985" t="s">
        <v>825</v>
      </c>
      <c r="P985" t="s">
        <v>802</v>
      </c>
      <c r="Q985" t="s">
        <v>10430</v>
      </c>
      <c r="R985" t="s">
        <v>531</v>
      </c>
      <c r="S985" t="s">
        <v>636</v>
      </c>
      <c r="T985" s="16">
        <v>1</v>
      </c>
      <c r="U985" s="16">
        <v>0</v>
      </c>
      <c r="V985" s="16">
        <v>1</v>
      </c>
      <c r="W985" s="5">
        <v>46610</v>
      </c>
      <c r="X985" s="5">
        <v>46610</v>
      </c>
      <c r="Y985" s="5"/>
      <c r="Z985" s="7">
        <v>1</v>
      </c>
      <c r="AA985" t="s">
        <v>27839</v>
      </c>
      <c r="AB985" s="5">
        <v>46610</v>
      </c>
      <c r="AC985" t="s">
        <v>800</v>
      </c>
      <c r="AD985" s="17">
        <v>44021</v>
      </c>
      <c r="AE985" s="17">
        <v>44021</v>
      </c>
      <c r="AF985" s="17">
        <v>44021</v>
      </c>
      <c r="AG985" s="17">
        <v>44104</v>
      </c>
      <c r="AH985" s="17">
        <v>44104</v>
      </c>
      <c r="AI985" s="17"/>
      <c r="AJ985" s="5"/>
      <c r="AK985" s="17">
        <v>44104</v>
      </c>
      <c r="AL985" t="s">
        <v>811</v>
      </c>
      <c r="AM985" t="s">
        <v>599</v>
      </c>
      <c r="AN985" s="17"/>
      <c r="AP985" t="s">
        <v>966</v>
      </c>
      <c r="AQ985" t="s">
        <v>970</v>
      </c>
      <c r="AR985" t="s">
        <v>28912</v>
      </c>
    </row>
    <row r="986" spans="2:44" ht="11" outlineLevel="1" x14ac:dyDescent="0.15">
      <c r="B986" t="s">
        <v>6630</v>
      </c>
      <c r="C986" t="s">
        <v>799</v>
      </c>
      <c r="D986" t="s">
        <v>799</v>
      </c>
      <c r="F986" t="s">
        <v>966</v>
      </c>
      <c r="H986" s="16">
        <v>1</v>
      </c>
      <c r="I986" t="s">
        <v>799</v>
      </c>
      <c r="J986" t="s">
        <v>3669</v>
      </c>
      <c r="K986" t="s">
        <v>3670</v>
      </c>
      <c r="L986" t="s">
        <v>28353</v>
      </c>
      <c r="M986" t="s">
        <v>750</v>
      </c>
      <c r="N986" t="s">
        <v>795</v>
      </c>
      <c r="O986" t="s">
        <v>825</v>
      </c>
      <c r="P986" t="s">
        <v>859</v>
      </c>
      <c r="Q986" t="s">
        <v>10430</v>
      </c>
      <c r="R986" t="s">
        <v>645</v>
      </c>
      <c r="S986" t="s">
        <v>636</v>
      </c>
      <c r="T986" s="16">
        <v>1</v>
      </c>
      <c r="U986" s="16">
        <v>0</v>
      </c>
      <c r="V986" s="16">
        <v>1</v>
      </c>
      <c r="W986" s="5">
        <v>46369.05</v>
      </c>
      <c r="X986" s="5">
        <v>46369.05</v>
      </c>
      <c r="Y986" s="5"/>
      <c r="Z986" s="7">
        <v>1</v>
      </c>
      <c r="AA986" t="s">
        <v>27839</v>
      </c>
      <c r="AB986" s="5">
        <v>46369.05</v>
      </c>
      <c r="AC986" t="s">
        <v>800</v>
      </c>
      <c r="AD986" s="17">
        <v>44637</v>
      </c>
      <c r="AE986" s="17">
        <v>44637</v>
      </c>
      <c r="AF986" s="17">
        <v>44637</v>
      </c>
      <c r="AG986" s="17">
        <v>44651</v>
      </c>
      <c r="AH986" s="17">
        <v>44651</v>
      </c>
      <c r="AI986" s="17"/>
      <c r="AJ986" s="5"/>
      <c r="AK986" s="17">
        <v>44651</v>
      </c>
      <c r="AL986" t="s">
        <v>811</v>
      </c>
      <c r="AM986" t="s">
        <v>599</v>
      </c>
      <c r="AN986" s="17"/>
      <c r="AP986" t="s">
        <v>966</v>
      </c>
      <c r="AQ986" t="s">
        <v>970</v>
      </c>
      <c r="AR986" t="s">
        <v>28913</v>
      </c>
    </row>
    <row r="987" spans="2:44" ht="11" outlineLevel="1" x14ac:dyDescent="0.15">
      <c r="B987" t="s">
        <v>6636</v>
      </c>
      <c r="C987" t="s">
        <v>799</v>
      </c>
      <c r="D987" t="s">
        <v>799</v>
      </c>
      <c r="F987" t="s">
        <v>966</v>
      </c>
      <c r="H987" s="16">
        <v>1</v>
      </c>
      <c r="I987" t="s">
        <v>799</v>
      </c>
      <c r="J987" t="s">
        <v>693</v>
      </c>
      <c r="K987" t="s">
        <v>6637</v>
      </c>
      <c r="L987" t="s">
        <v>27841</v>
      </c>
      <c r="M987" t="s">
        <v>750</v>
      </c>
      <c r="N987" t="s">
        <v>2620</v>
      </c>
      <c r="O987" t="s">
        <v>826</v>
      </c>
      <c r="P987" t="s">
        <v>859</v>
      </c>
      <c r="Q987" t="s">
        <v>10430</v>
      </c>
      <c r="R987" t="s">
        <v>531</v>
      </c>
      <c r="S987" t="s">
        <v>636</v>
      </c>
      <c r="T987" s="16">
        <v>1</v>
      </c>
      <c r="U987" s="16">
        <v>0</v>
      </c>
      <c r="V987" s="16">
        <v>2</v>
      </c>
      <c r="W987" s="5">
        <v>46200</v>
      </c>
      <c r="X987" s="5">
        <v>46200</v>
      </c>
      <c r="Y987" s="5"/>
      <c r="Z987" s="7">
        <v>1</v>
      </c>
      <c r="AA987" t="s">
        <v>27839</v>
      </c>
      <c r="AB987" s="5">
        <v>46200</v>
      </c>
      <c r="AC987" t="s">
        <v>800</v>
      </c>
      <c r="AD987" s="17">
        <v>41668</v>
      </c>
      <c r="AE987" s="17">
        <v>42186</v>
      </c>
      <c r="AF987" s="17">
        <v>41663</v>
      </c>
      <c r="AG987" s="17">
        <v>41713</v>
      </c>
      <c r="AH987" s="17">
        <v>41713</v>
      </c>
      <c r="AI987" s="17"/>
      <c r="AJ987" s="5"/>
      <c r="AK987" s="17">
        <v>41713</v>
      </c>
      <c r="AL987" t="s">
        <v>811</v>
      </c>
      <c r="AM987" t="s">
        <v>599</v>
      </c>
      <c r="AN987" s="17"/>
      <c r="AP987" t="s">
        <v>966</v>
      </c>
      <c r="AQ987" t="s">
        <v>970</v>
      </c>
      <c r="AR987" t="s">
        <v>28914</v>
      </c>
    </row>
    <row r="988" spans="2:44" ht="11" outlineLevel="1" x14ac:dyDescent="0.15">
      <c r="B988" t="s">
        <v>6641</v>
      </c>
      <c r="C988" t="s">
        <v>799</v>
      </c>
      <c r="D988" t="s">
        <v>799</v>
      </c>
      <c r="F988" t="s">
        <v>966</v>
      </c>
      <c r="H988" s="16">
        <v>1</v>
      </c>
      <c r="I988" t="s">
        <v>799</v>
      </c>
      <c r="J988" t="s">
        <v>6642</v>
      </c>
      <c r="K988" t="s">
        <v>6643</v>
      </c>
      <c r="L988" t="s">
        <v>28095</v>
      </c>
      <c r="M988" t="s">
        <v>748</v>
      </c>
      <c r="N988" t="s">
        <v>795</v>
      </c>
      <c r="O988" t="s">
        <v>825</v>
      </c>
      <c r="P988" t="s">
        <v>806</v>
      </c>
      <c r="Q988" t="s">
        <v>10430</v>
      </c>
      <c r="R988" t="s">
        <v>531</v>
      </c>
      <c r="S988" t="s">
        <v>636</v>
      </c>
      <c r="T988" s="16">
        <v>1</v>
      </c>
      <c r="U988" s="16">
        <v>0</v>
      </c>
      <c r="V988" s="16">
        <v>2</v>
      </c>
      <c r="W988" s="5">
        <v>46076.17</v>
      </c>
      <c r="X988" s="5">
        <v>46076.17</v>
      </c>
      <c r="Y988" s="5"/>
      <c r="Z988" s="7">
        <v>1</v>
      </c>
      <c r="AA988" t="s">
        <v>27839</v>
      </c>
      <c r="AB988" s="5">
        <v>46076.17</v>
      </c>
      <c r="AC988" t="s">
        <v>800</v>
      </c>
      <c r="AD988" s="17">
        <v>44427</v>
      </c>
      <c r="AE988" s="17">
        <v>44462</v>
      </c>
      <c r="AF988" s="17">
        <v>44427</v>
      </c>
      <c r="AG988" s="17">
        <v>44498</v>
      </c>
      <c r="AH988" s="17">
        <v>44498</v>
      </c>
      <c r="AI988" s="17"/>
      <c r="AJ988" s="5"/>
      <c r="AK988" s="17">
        <v>44498</v>
      </c>
      <c r="AL988" t="s">
        <v>811</v>
      </c>
      <c r="AM988" t="s">
        <v>599</v>
      </c>
      <c r="AN988" s="17"/>
      <c r="AP988" t="s">
        <v>966</v>
      </c>
      <c r="AQ988" t="s">
        <v>970</v>
      </c>
      <c r="AR988" t="s">
        <v>28915</v>
      </c>
    </row>
    <row r="989" spans="2:44" ht="11" outlineLevel="1" x14ac:dyDescent="0.15">
      <c r="B989" t="s">
        <v>6646</v>
      </c>
      <c r="C989" t="s">
        <v>799</v>
      </c>
      <c r="D989" t="s">
        <v>799</v>
      </c>
      <c r="F989" t="s">
        <v>966</v>
      </c>
      <c r="H989" s="16">
        <v>1</v>
      </c>
      <c r="I989" t="s">
        <v>799</v>
      </c>
      <c r="J989" t="s">
        <v>3653</v>
      </c>
      <c r="K989" t="s">
        <v>3654</v>
      </c>
      <c r="L989" t="s">
        <v>27952</v>
      </c>
      <c r="M989" t="s">
        <v>750</v>
      </c>
      <c r="N989" t="s">
        <v>803</v>
      </c>
      <c r="O989" t="s">
        <v>825</v>
      </c>
      <c r="P989" t="s">
        <v>859</v>
      </c>
      <c r="Q989" t="s">
        <v>10430</v>
      </c>
      <c r="R989" t="s">
        <v>531</v>
      </c>
      <c r="S989" t="s">
        <v>636</v>
      </c>
      <c r="T989" s="16">
        <v>1</v>
      </c>
      <c r="U989" s="16">
        <v>0</v>
      </c>
      <c r="V989" s="16">
        <v>1</v>
      </c>
      <c r="W989" s="5">
        <v>45995</v>
      </c>
      <c r="X989" s="5">
        <v>45995</v>
      </c>
      <c r="Y989" s="5"/>
      <c r="Z989" s="7">
        <v>1</v>
      </c>
      <c r="AA989" t="s">
        <v>27839</v>
      </c>
      <c r="AB989" s="5">
        <v>45995</v>
      </c>
      <c r="AC989" t="s">
        <v>800</v>
      </c>
      <c r="AD989" s="17">
        <v>44448</v>
      </c>
      <c r="AE989" s="17">
        <v>44448</v>
      </c>
      <c r="AF989" s="17">
        <v>44448</v>
      </c>
      <c r="AG989" s="17">
        <v>44723</v>
      </c>
      <c r="AH989" s="17">
        <v>44723</v>
      </c>
      <c r="AI989" s="17"/>
      <c r="AJ989" s="5"/>
      <c r="AK989" s="17">
        <v>44723</v>
      </c>
      <c r="AL989" t="s">
        <v>811</v>
      </c>
      <c r="AM989" t="s">
        <v>599</v>
      </c>
      <c r="AN989" s="17"/>
      <c r="AP989" t="s">
        <v>966</v>
      </c>
      <c r="AQ989" t="s">
        <v>970</v>
      </c>
      <c r="AR989" t="s">
        <v>28916</v>
      </c>
    </row>
    <row r="990" spans="2:44" ht="11" outlineLevel="1" x14ac:dyDescent="0.15">
      <c r="B990" t="s">
        <v>6652</v>
      </c>
      <c r="C990" t="s">
        <v>799</v>
      </c>
      <c r="D990" t="s">
        <v>799</v>
      </c>
      <c r="F990" t="s">
        <v>966</v>
      </c>
      <c r="H990" s="16">
        <v>1</v>
      </c>
      <c r="I990" t="s">
        <v>799</v>
      </c>
      <c r="J990" t="s">
        <v>6653</v>
      </c>
      <c r="K990" t="s">
        <v>6654</v>
      </c>
      <c r="L990" t="s">
        <v>28917</v>
      </c>
      <c r="M990" t="s">
        <v>6655</v>
      </c>
      <c r="N990" t="s">
        <v>795</v>
      </c>
      <c r="O990" t="s">
        <v>825</v>
      </c>
      <c r="P990" t="s">
        <v>806</v>
      </c>
      <c r="Q990" t="s">
        <v>10430</v>
      </c>
      <c r="R990" t="s">
        <v>531</v>
      </c>
      <c r="S990" t="s">
        <v>636</v>
      </c>
      <c r="T990" s="16">
        <v>1</v>
      </c>
      <c r="U990" s="16">
        <v>0</v>
      </c>
      <c r="V990" s="16">
        <v>2</v>
      </c>
      <c r="W990" s="5">
        <v>45763.06</v>
      </c>
      <c r="X990" s="5">
        <v>45763.06</v>
      </c>
      <c r="Y990" s="5"/>
      <c r="Z990" s="7">
        <v>1</v>
      </c>
      <c r="AA990" t="s">
        <v>27839</v>
      </c>
      <c r="AB990" s="5">
        <v>45763.06</v>
      </c>
      <c r="AC990" t="s">
        <v>800</v>
      </c>
      <c r="AD990" s="17">
        <v>41841</v>
      </c>
      <c r="AE990" s="17">
        <v>42377</v>
      </c>
      <c r="AF990" s="17">
        <v>41837</v>
      </c>
      <c r="AG990" s="17">
        <v>41927</v>
      </c>
      <c r="AH990" s="17">
        <v>41927</v>
      </c>
      <c r="AI990" s="17"/>
      <c r="AJ990" s="5"/>
      <c r="AK990" s="17">
        <v>41927</v>
      </c>
      <c r="AL990" t="s">
        <v>811</v>
      </c>
      <c r="AM990" t="s">
        <v>599</v>
      </c>
      <c r="AN990" s="17"/>
      <c r="AP990" t="s">
        <v>966</v>
      </c>
      <c r="AQ990" t="s">
        <v>970</v>
      </c>
      <c r="AR990" t="s">
        <v>28918</v>
      </c>
    </row>
    <row r="991" spans="2:44" ht="11" outlineLevel="1" x14ac:dyDescent="0.15">
      <c r="B991" t="s">
        <v>6659</v>
      </c>
      <c r="C991" t="s">
        <v>799</v>
      </c>
      <c r="D991" t="s">
        <v>799</v>
      </c>
      <c r="F991" t="s">
        <v>966</v>
      </c>
      <c r="H991" s="16">
        <v>1</v>
      </c>
      <c r="I991" t="s">
        <v>799</v>
      </c>
      <c r="J991" t="s">
        <v>665</v>
      </c>
      <c r="K991" t="s">
        <v>1904</v>
      </c>
      <c r="L991" t="s">
        <v>27952</v>
      </c>
      <c r="M991" t="s">
        <v>2658</v>
      </c>
      <c r="N991" t="s">
        <v>795</v>
      </c>
      <c r="O991" t="s">
        <v>826</v>
      </c>
      <c r="P991" t="s">
        <v>806</v>
      </c>
      <c r="Q991" t="s">
        <v>10430</v>
      </c>
      <c r="R991" t="s">
        <v>531</v>
      </c>
      <c r="S991" t="s">
        <v>636</v>
      </c>
      <c r="T991" s="16">
        <v>1</v>
      </c>
      <c r="U991" s="16">
        <v>0</v>
      </c>
      <c r="V991" s="16">
        <v>1</v>
      </c>
      <c r="W991" s="5">
        <v>45500</v>
      </c>
      <c r="X991" s="5">
        <v>45500</v>
      </c>
      <c r="Y991" s="5"/>
      <c r="Z991" s="7">
        <v>1</v>
      </c>
      <c r="AA991" t="s">
        <v>27839</v>
      </c>
      <c r="AB991" s="5">
        <v>45500</v>
      </c>
      <c r="AC991" t="s">
        <v>800</v>
      </c>
      <c r="AD991" s="17">
        <v>45117</v>
      </c>
      <c r="AE991" s="17">
        <v>45117</v>
      </c>
      <c r="AF991" s="17">
        <v>45117</v>
      </c>
      <c r="AG991" s="17">
        <v>45138</v>
      </c>
      <c r="AH991" s="17">
        <v>45138</v>
      </c>
      <c r="AI991" s="17"/>
      <c r="AJ991" s="5"/>
      <c r="AK991" s="17">
        <v>45138</v>
      </c>
      <c r="AL991" t="s">
        <v>811</v>
      </c>
      <c r="AM991" t="s">
        <v>599</v>
      </c>
      <c r="AN991" s="17"/>
      <c r="AP991" t="s">
        <v>966</v>
      </c>
      <c r="AQ991" t="s">
        <v>970</v>
      </c>
      <c r="AR991" t="s">
        <v>28919</v>
      </c>
    </row>
    <row r="992" spans="2:44" ht="11" outlineLevel="1" x14ac:dyDescent="0.15">
      <c r="B992" t="s">
        <v>6665</v>
      </c>
      <c r="C992" t="s">
        <v>799</v>
      </c>
      <c r="D992" t="s">
        <v>799</v>
      </c>
      <c r="F992" t="s">
        <v>966</v>
      </c>
      <c r="H992" s="16">
        <v>1</v>
      </c>
      <c r="I992" t="s">
        <v>799</v>
      </c>
      <c r="J992" t="s">
        <v>4980</v>
      </c>
      <c r="K992" t="s">
        <v>4981</v>
      </c>
      <c r="L992" t="s">
        <v>27902</v>
      </c>
      <c r="M992" t="s">
        <v>743</v>
      </c>
      <c r="N992" t="s">
        <v>803</v>
      </c>
      <c r="O992" t="s">
        <v>825</v>
      </c>
      <c r="P992" t="s">
        <v>821</v>
      </c>
      <c r="Q992" t="s">
        <v>10430</v>
      </c>
      <c r="R992" t="s">
        <v>531</v>
      </c>
      <c r="S992" t="s">
        <v>636</v>
      </c>
      <c r="T992" s="16">
        <v>1</v>
      </c>
      <c r="U992" s="16">
        <v>0</v>
      </c>
      <c r="V992" s="16">
        <v>1</v>
      </c>
      <c r="W992" s="5">
        <v>45384</v>
      </c>
      <c r="X992" s="5">
        <v>45384</v>
      </c>
      <c r="Y992" s="5"/>
      <c r="Z992" s="7">
        <v>1</v>
      </c>
      <c r="AA992" t="s">
        <v>27839</v>
      </c>
      <c r="AB992" s="5">
        <v>45384</v>
      </c>
      <c r="AC992" t="s">
        <v>800</v>
      </c>
      <c r="AD992" s="17">
        <v>42992</v>
      </c>
      <c r="AE992" s="17">
        <v>42992</v>
      </c>
      <c r="AF992" s="17">
        <v>42992</v>
      </c>
      <c r="AG992" s="17">
        <v>43160</v>
      </c>
      <c r="AH992" s="17">
        <v>43160</v>
      </c>
      <c r="AI992" s="17"/>
      <c r="AJ992" s="5"/>
      <c r="AK992" s="17">
        <v>43160</v>
      </c>
      <c r="AL992" t="s">
        <v>811</v>
      </c>
      <c r="AM992" t="s">
        <v>599</v>
      </c>
      <c r="AN992" s="17"/>
      <c r="AP992" t="s">
        <v>966</v>
      </c>
      <c r="AQ992" t="s">
        <v>970</v>
      </c>
      <c r="AR992" t="s">
        <v>28920</v>
      </c>
    </row>
    <row r="993" spans="2:44" ht="11" outlineLevel="1" x14ac:dyDescent="0.15">
      <c r="B993" t="s">
        <v>6683</v>
      </c>
      <c r="C993" t="s">
        <v>799</v>
      </c>
      <c r="D993" t="s">
        <v>799</v>
      </c>
      <c r="F993" t="s">
        <v>966</v>
      </c>
      <c r="H993" s="16">
        <v>1</v>
      </c>
      <c r="I993" t="s">
        <v>799</v>
      </c>
      <c r="J993" t="s">
        <v>4835</v>
      </c>
      <c r="K993" t="s">
        <v>4836</v>
      </c>
      <c r="L993" t="s">
        <v>533</v>
      </c>
      <c r="M993" t="s">
        <v>6684</v>
      </c>
      <c r="N993" t="s">
        <v>803</v>
      </c>
      <c r="O993" t="s">
        <v>825</v>
      </c>
      <c r="P993" t="s">
        <v>820</v>
      </c>
      <c r="Q993" t="s">
        <v>10430</v>
      </c>
      <c r="R993" t="s">
        <v>531</v>
      </c>
      <c r="S993" t="s">
        <v>636</v>
      </c>
      <c r="T993" s="16">
        <v>1</v>
      </c>
      <c r="U993" s="16">
        <v>0</v>
      </c>
      <c r="V993" s="16">
        <v>1</v>
      </c>
      <c r="W993" s="5">
        <v>45049.98</v>
      </c>
      <c r="X993" s="5">
        <v>45049.98</v>
      </c>
      <c r="Y993" s="5"/>
      <c r="Z993" s="7">
        <v>1</v>
      </c>
      <c r="AA993" t="s">
        <v>27839</v>
      </c>
      <c r="AB993" s="5">
        <v>45049.98</v>
      </c>
      <c r="AC993" t="s">
        <v>800</v>
      </c>
      <c r="AD993" s="17">
        <v>45196</v>
      </c>
      <c r="AE993" s="17">
        <v>45196</v>
      </c>
      <c r="AF993" s="17">
        <v>45196</v>
      </c>
      <c r="AG993" s="17">
        <v>45225</v>
      </c>
      <c r="AH993" s="17">
        <v>45225</v>
      </c>
      <c r="AI993" s="17"/>
      <c r="AJ993" s="5"/>
      <c r="AK993" s="17">
        <v>45225</v>
      </c>
      <c r="AL993" t="s">
        <v>811</v>
      </c>
      <c r="AM993" t="s">
        <v>599</v>
      </c>
      <c r="AN993" s="17"/>
      <c r="AP993" t="s">
        <v>966</v>
      </c>
      <c r="AQ993" t="s">
        <v>970</v>
      </c>
      <c r="AR993" t="s">
        <v>28921</v>
      </c>
    </row>
    <row r="994" spans="2:44" ht="11" outlineLevel="1" x14ac:dyDescent="0.15">
      <c r="B994" t="s">
        <v>6691</v>
      </c>
      <c r="C994" t="s">
        <v>799</v>
      </c>
      <c r="D994" t="s">
        <v>799</v>
      </c>
      <c r="F994" t="s">
        <v>966</v>
      </c>
      <c r="H994" s="16">
        <v>1</v>
      </c>
      <c r="I994" t="s">
        <v>799</v>
      </c>
      <c r="J994" t="s">
        <v>5757</v>
      </c>
      <c r="K994" t="s">
        <v>5758</v>
      </c>
      <c r="L994" t="s">
        <v>28802</v>
      </c>
      <c r="M994" t="s">
        <v>737</v>
      </c>
      <c r="N994" t="s">
        <v>803</v>
      </c>
      <c r="O994" t="s">
        <v>825</v>
      </c>
      <c r="P994" t="s">
        <v>802</v>
      </c>
      <c r="Q994" t="s">
        <v>10430</v>
      </c>
      <c r="R994" t="s">
        <v>531</v>
      </c>
      <c r="S994" t="s">
        <v>636</v>
      </c>
      <c r="T994" s="16">
        <v>1</v>
      </c>
      <c r="U994" s="16">
        <v>0</v>
      </c>
      <c r="V994" s="16">
        <v>1</v>
      </c>
      <c r="W994" s="5">
        <v>44999</v>
      </c>
      <c r="X994" s="5">
        <v>44999</v>
      </c>
      <c r="Y994" s="5"/>
      <c r="Z994" s="7">
        <v>1</v>
      </c>
      <c r="AA994" t="s">
        <v>27839</v>
      </c>
      <c r="AB994" s="5">
        <v>44999</v>
      </c>
      <c r="AC994" t="s">
        <v>800</v>
      </c>
      <c r="AD994" s="17">
        <v>42515</v>
      </c>
      <c r="AE994" s="17">
        <v>42515</v>
      </c>
      <c r="AF994" s="17">
        <v>42515</v>
      </c>
      <c r="AG994" s="17">
        <v>42605</v>
      </c>
      <c r="AH994" s="17">
        <v>42605</v>
      </c>
      <c r="AI994" s="17"/>
      <c r="AJ994" s="5"/>
      <c r="AK994" s="17">
        <v>42605</v>
      </c>
      <c r="AL994" t="s">
        <v>811</v>
      </c>
      <c r="AM994" t="s">
        <v>599</v>
      </c>
      <c r="AN994" s="17"/>
      <c r="AP994" t="s">
        <v>966</v>
      </c>
      <c r="AQ994" t="s">
        <v>970</v>
      </c>
      <c r="AR994" t="s">
        <v>28922</v>
      </c>
    </row>
    <row r="995" spans="2:44" ht="11" outlineLevel="1" x14ac:dyDescent="0.15">
      <c r="B995" t="s">
        <v>6694</v>
      </c>
      <c r="C995" t="s">
        <v>799</v>
      </c>
      <c r="D995" t="s">
        <v>799</v>
      </c>
      <c r="F995" t="s">
        <v>966</v>
      </c>
      <c r="H995" s="16">
        <v>1</v>
      </c>
      <c r="I995" t="s">
        <v>799</v>
      </c>
      <c r="J995" t="s">
        <v>6695</v>
      </c>
      <c r="K995" t="s">
        <v>6696</v>
      </c>
      <c r="L995" t="s">
        <v>28346</v>
      </c>
      <c r="M995" t="s">
        <v>750</v>
      </c>
      <c r="N995" t="s">
        <v>3488</v>
      </c>
      <c r="O995" t="s">
        <v>825</v>
      </c>
      <c r="P995" t="s">
        <v>859</v>
      </c>
      <c r="Q995" t="s">
        <v>10430</v>
      </c>
      <c r="R995" t="s">
        <v>645</v>
      </c>
      <c r="S995" t="s">
        <v>636</v>
      </c>
      <c r="T995" s="16">
        <v>1</v>
      </c>
      <c r="U995" s="16">
        <v>0</v>
      </c>
      <c r="V995" s="16">
        <v>1</v>
      </c>
      <c r="W995" s="5">
        <v>44906.879999999997</v>
      </c>
      <c r="X995" s="5">
        <v>44906.879999999997</v>
      </c>
      <c r="Y995" s="5"/>
      <c r="Z995" s="7">
        <v>1</v>
      </c>
      <c r="AA995" t="s">
        <v>27839</v>
      </c>
      <c r="AB995" s="5">
        <v>44906.879999999997</v>
      </c>
      <c r="AC995" t="s">
        <v>800</v>
      </c>
      <c r="AD995" s="17">
        <v>43966</v>
      </c>
      <c r="AE995" s="17">
        <v>43966</v>
      </c>
      <c r="AF995" s="17">
        <v>43966</v>
      </c>
      <c r="AG995" s="17">
        <v>43997</v>
      </c>
      <c r="AH995" s="17">
        <v>43997</v>
      </c>
      <c r="AI995" s="17"/>
      <c r="AJ995" s="5"/>
      <c r="AK995" s="17">
        <v>43997</v>
      </c>
      <c r="AL995" t="s">
        <v>811</v>
      </c>
      <c r="AM995" t="s">
        <v>599</v>
      </c>
      <c r="AN995" s="17"/>
      <c r="AP995" t="s">
        <v>966</v>
      </c>
      <c r="AQ995" t="s">
        <v>970</v>
      </c>
      <c r="AR995" t="s">
        <v>28923</v>
      </c>
    </row>
    <row r="996" spans="2:44" ht="11" outlineLevel="1" x14ac:dyDescent="0.15">
      <c r="B996" t="s">
        <v>6699</v>
      </c>
      <c r="C996" t="s">
        <v>799</v>
      </c>
      <c r="D996" t="s">
        <v>799</v>
      </c>
      <c r="F996" t="s">
        <v>966</v>
      </c>
      <c r="H996" s="16">
        <v>1</v>
      </c>
      <c r="I996" t="s">
        <v>799</v>
      </c>
      <c r="J996" t="s">
        <v>6700</v>
      </c>
      <c r="K996" t="s">
        <v>6701</v>
      </c>
      <c r="L996" t="s">
        <v>28133</v>
      </c>
      <c r="M996" t="s">
        <v>737</v>
      </c>
      <c r="N996" t="s">
        <v>803</v>
      </c>
      <c r="O996" t="s">
        <v>825</v>
      </c>
      <c r="P996" t="s">
        <v>802</v>
      </c>
      <c r="Q996" t="s">
        <v>10430</v>
      </c>
      <c r="R996" t="s">
        <v>531</v>
      </c>
      <c r="S996" t="s">
        <v>636</v>
      </c>
      <c r="T996" s="16">
        <v>1</v>
      </c>
      <c r="U996" s="16">
        <v>0</v>
      </c>
      <c r="V996" s="16">
        <v>1</v>
      </c>
      <c r="W996" s="5">
        <v>44860.26</v>
      </c>
      <c r="X996" s="5">
        <v>44860.26</v>
      </c>
      <c r="Y996" s="5"/>
      <c r="Z996" s="7">
        <v>1</v>
      </c>
      <c r="AA996" t="s">
        <v>27839</v>
      </c>
      <c r="AB996" s="5">
        <v>44860.26</v>
      </c>
      <c r="AC996" t="s">
        <v>800</v>
      </c>
      <c r="AD996" s="17">
        <v>43731</v>
      </c>
      <c r="AE996" s="17">
        <v>43731</v>
      </c>
      <c r="AF996" s="17">
        <v>43731</v>
      </c>
      <c r="AG996" s="17">
        <v>43749</v>
      </c>
      <c r="AH996" s="17">
        <v>43749</v>
      </c>
      <c r="AI996" s="17"/>
      <c r="AJ996" s="5"/>
      <c r="AK996" s="17">
        <v>43749</v>
      </c>
      <c r="AL996" t="s">
        <v>811</v>
      </c>
      <c r="AM996" t="s">
        <v>599</v>
      </c>
      <c r="AN996" s="17"/>
      <c r="AP996" t="s">
        <v>966</v>
      </c>
      <c r="AQ996" t="s">
        <v>970</v>
      </c>
      <c r="AR996" t="s">
        <v>28924</v>
      </c>
    </row>
    <row r="997" spans="2:44" ht="11" outlineLevel="1" x14ac:dyDescent="0.15">
      <c r="B997" t="s">
        <v>6704</v>
      </c>
      <c r="C997" t="s">
        <v>799</v>
      </c>
      <c r="D997" t="s">
        <v>799</v>
      </c>
      <c r="F997" t="s">
        <v>966</v>
      </c>
      <c r="H997" s="16">
        <v>1</v>
      </c>
      <c r="I997" t="s">
        <v>799</v>
      </c>
      <c r="J997" t="s">
        <v>6705</v>
      </c>
      <c r="K997" t="s">
        <v>6706</v>
      </c>
      <c r="L997" t="s">
        <v>533</v>
      </c>
      <c r="M997" t="s">
        <v>738</v>
      </c>
      <c r="N997" t="s">
        <v>887</v>
      </c>
      <c r="O997" t="s">
        <v>826</v>
      </c>
      <c r="P997" t="s">
        <v>794</v>
      </c>
      <c r="Q997" t="s">
        <v>10430</v>
      </c>
      <c r="R997" t="s">
        <v>531</v>
      </c>
      <c r="S997" t="s">
        <v>636</v>
      </c>
      <c r="T997" s="16">
        <v>1</v>
      </c>
      <c r="U997" s="16">
        <v>0</v>
      </c>
      <c r="V997" s="16">
        <v>2</v>
      </c>
      <c r="W997" s="5">
        <v>44799</v>
      </c>
      <c r="X997" s="5">
        <v>44799</v>
      </c>
      <c r="Y997" s="5"/>
      <c r="Z997" s="7">
        <v>1</v>
      </c>
      <c r="AA997" t="s">
        <v>27839</v>
      </c>
      <c r="AB997" s="5">
        <v>44799</v>
      </c>
      <c r="AC997" t="s">
        <v>800</v>
      </c>
      <c r="AD997" s="17">
        <v>43721</v>
      </c>
      <c r="AE997" s="17">
        <v>43767</v>
      </c>
      <c r="AF997" s="17">
        <v>43721</v>
      </c>
      <c r="AG997" s="17">
        <v>43814</v>
      </c>
      <c r="AH997" s="17">
        <v>43814</v>
      </c>
      <c r="AI997" s="17"/>
      <c r="AJ997" s="5"/>
      <c r="AK997" s="17">
        <v>43814</v>
      </c>
      <c r="AL997" t="s">
        <v>811</v>
      </c>
      <c r="AM997" t="s">
        <v>599</v>
      </c>
      <c r="AN997" s="17"/>
      <c r="AP997" t="s">
        <v>966</v>
      </c>
      <c r="AQ997" t="s">
        <v>970</v>
      </c>
      <c r="AR997" t="s">
        <v>28925</v>
      </c>
    </row>
    <row r="998" spans="2:44" ht="11" outlineLevel="1" x14ac:dyDescent="0.15">
      <c r="B998" t="s">
        <v>6712</v>
      </c>
      <c r="C998" t="s">
        <v>799</v>
      </c>
      <c r="D998" t="s">
        <v>799</v>
      </c>
      <c r="F998" t="s">
        <v>966</v>
      </c>
      <c r="H998" s="16">
        <v>1</v>
      </c>
      <c r="I998" t="s">
        <v>799</v>
      </c>
      <c r="J998" t="s">
        <v>6713</v>
      </c>
      <c r="K998" t="s">
        <v>6714</v>
      </c>
      <c r="L998" t="s">
        <v>27905</v>
      </c>
      <c r="M998" t="s">
        <v>750</v>
      </c>
      <c r="N998" t="s">
        <v>6715</v>
      </c>
      <c r="O998" t="s">
        <v>825</v>
      </c>
      <c r="P998" t="s">
        <v>859</v>
      </c>
      <c r="Q998" t="s">
        <v>10430</v>
      </c>
      <c r="R998" t="s">
        <v>531</v>
      </c>
      <c r="S998" t="s">
        <v>636</v>
      </c>
      <c r="T998" s="16">
        <v>1</v>
      </c>
      <c r="U998" s="16">
        <v>0</v>
      </c>
      <c r="V998" s="16">
        <v>1</v>
      </c>
      <c r="W998" s="5">
        <v>44746</v>
      </c>
      <c r="X998" s="5">
        <v>44746</v>
      </c>
      <c r="Y998" s="5"/>
      <c r="Z998" s="7">
        <v>1</v>
      </c>
      <c r="AA998" t="s">
        <v>27839</v>
      </c>
      <c r="AB998" s="5">
        <v>44746</v>
      </c>
      <c r="AC998" t="s">
        <v>800</v>
      </c>
      <c r="AD998" s="17">
        <v>43399</v>
      </c>
      <c r="AE998" s="17">
        <v>43399</v>
      </c>
      <c r="AF998" s="17">
        <v>43399</v>
      </c>
      <c r="AG998" s="17">
        <v>43456</v>
      </c>
      <c r="AH998" s="17">
        <v>43456</v>
      </c>
      <c r="AI998" s="17"/>
      <c r="AJ998" s="5"/>
      <c r="AK998" s="17">
        <v>43456</v>
      </c>
      <c r="AL998" t="s">
        <v>811</v>
      </c>
      <c r="AM998" t="s">
        <v>599</v>
      </c>
      <c r="AN998" s="17"/>
      <c r="AP998" t="s">
        <v>966</v>
      </c>
      <c r="AQ998" t="s">
        <v>970</v>
      </c>
      <c r="AR998" t="s">
        <v>28926</v>
      </c>
    </row>
    <row r="999" spans="2:44" ht="11" outlineLevel="1" x14ac:dyDescent="0.15">
      <c r="B999" t="s">
        <v>6722</v>
      </c>
      <c r="C999" t="s">
        <v>799</v>
      </c>
      <c r="D999" t="s">
        <v>799</v>
      </c>
      <c r="F999" t="s">
        <v>966</v>
      </c>
      <c r="H999" s="16">
        <v>1</v>
      </c>
      <c r="I999" t="s">
        <v>799</v>
      </c>
      <c r="J999" t="s">
        <v>6723</v>
      </c>
      <c r="K999" t="s">
        <v>6724</v>
      </c>
      <c r="L999" t="s">
        <v>28077</v>
      </c>
      <c r="M999" t="s">
        <v>750</v>
      </c>
      <c r="N999" t="s">
        <v>887</v>
      </c>
      <c r="O999" t="s">
        <v>825</v>
      </c>
      <c r="P999" t="s">
        <v>859</v>
      </c>
      <c r="Q999" t="s">
        <v>10430</v>
      </c>
      <c r="R999" t="s">
        <v>531</v>
      </c>
      <c r="S999" t="s">
        <v>636</v>
      </c>
      <c r="T999" s="16">
        <v>1</v>
      </c>
      <c r="U999" s="16">
        <v>0</v>
      </c>
      <c r="V999" s="16">
        <v>1</v>
      </c>
      <c r="W999" s="5">
        <v>44479.9</v>
      </c>
      <c r="X999" s="5">
        <v>44479.9</v>
      </c>
      <c r="Y999" s="5"/>
      <c r="Z999" s="7">
        <v>1</v>
      </c>
      <c r="AA999" t="s">
        <v>27839</v>
      </c>
      <c r="AB999" s="5">
        <v>44479.9</v>
      </c>
      <c r="AC999" t="s">
        <v>800</v>
      </c>
      <c r="AD999" s="17">
        <v>43714</v>
      </c>
      <c r="AE999" s="17">
        <v>43714</v>
      </c>
      <c r="AF999" s="17">
        <v>43714</v>
      </c>
      <c r="AG999" s="17">
        <v>43732</v>
      </c>
      <c r="AH999" s="17">
        <v>43732</v>
      </c>
      <c r="AI999" s="17"/>
      <c r="AJ999" s="5"/>
      <c r="AK999" s="17">
        <v>43732</v>
      </c>
      <c r="AL999" t="s">
        <v>811</v>
      </c>
      <c r="AM999" t="s">
        <v>599</v>
      </c>
      <c r="AN999" s="17"/>
      <c r="AP999" t="s">
        <v>966</v>
      </c>
      <c r="AQ999" t="s">
        <v>970</v>
      </c>
      <c r="AR999" t="s">
        <v>28927</v>
      </c>
    </row>
    <row r="1000" spans="2:44" ht="11" outlineLevel="1" x14ac:dyDescent="0.15">
      <c r="B1000" t="s">
        <v>6727</v>
      </c>
      <c r="C1000" t="s">
        <v>799</v>
      </c>
      <c r="D1000" t="s">
        <v>799</v>
      </c>
      <c r="F1000" t="s">
        <v>966</v>
      </c>
      <c r="H1000" s="16">
        <v>1</v>
      </c>
      <c r="I1000" t="s">
        <v>799</v>
      </c>
      <c r="J1000" t="s">
        <v>4980</v>
      </c>
      <c r="K1000" t="s">
        <v>4981</v>
      </c>
      <c r="L1000" t="s">
        <v>28041</v>
      </c>
      <c r="M1000" t="s">
        <v>737</v>
      </c>
      <c r="N1000" t="s">
        <v>803</v>
      </c>
      <c r="O1000" t="s">
        <v>825</v>
      </c>
      <c r="P1000" t="s">
        <v>802</v>
      </c>
      <c r="Q1000" t="s">
        <v>10430</v>
      </c>
      <c r="R1000" t="s">
        <v>531</v>
      </c>
      <c r="S1000" t="s">
        <v>636</v>
      </c>
      <c r="T1000" s="16">
        <v>1</v>
      </c>
      <c r="U1000" s="16">
        <v>0</v>
      </c>
      <c r="V1000" s="16">
        <v>3</v>
      </c>
      <c r="W1000" s="5">
        <v>44274</v>
      </c>
      <c r="X1000" s="5">
        <v>44274</v>
      </c>
      <c r="Y1000" s="5"/>
      <c r="Z1000" s="7">
        <v>1</v>
      </c>
      <c r="AA1000" t="s">
        <v>27839</v>
      </c>
      <c r="AB1000" s="5">
        <v>44274</v>
      </c>
      <c r="AC1000" t="s">
        <v>800</v>
      </c>
      <c r="AD1000" s="17">
        <v>43370</v>
      </c>
      <c r="AE1000" s="17">
        <v>43538</v>
      </c>
      <c r="AF1000" s="17">
        <v>43370</v>
      </c>
      <c r="AG1000" s="17">
        <v>43615</v>
      </c>
      <c r="AH1000" s="17">
        <v>43615</v>
      </c>
      <c r="AI1000" s="17"/>
      <c r="AJ1000" s="5"/>
      <c r="AK1000" s="17">
        <v>43615</v>
      </c>
      <c r="AL1000" t="s">
        <v>811</v>
      </c>
      <c r="AM1000" t="s">
        <v>599</v>
      </c>
      <c r="AN1000" s="17"/>
      <c r="AP1000" t="s">
        <v>966</v>
      </c>
      <c r="AQ1000" t="s">
        <v>970</v>
      </c>
      <c r="AR1000" t="s">
        <v>28928</v>
      </c>
    </row>
    <row r="1001" spans="2:44" ht="11" outlineLevel="1" x14ac:dyDescent="0.15">
      <c r="B1001" t="s">
        <v>6731</v>
      </c>
      <c r="C1001" t="s">
        <v>27838</v>
      </c>
      <c r="D1001" t="s">
        <v>1599</v>
      </c>
      <c r="E1001" t="s">
        <v>807</v>
      </c>
      <c r="F1001" t="s">
        <v>10430</v>
      </c>
      <c r="H1001" s="16">
        <v>1</v>
      </c>
      <c r="I1001" t="s">
        <v>799</v>
      </c>
      <c r="J1001" t="s">
        <v>4728</v>
      </c>
      <c r="K1001" t="s">
        <v>4729</v>
      </c>
      <c r="L1001" t="s">
        <v>28648</v>
      </c>
      <c r="M1001" t="s">
        <v>738</v>
      </c>
      <c r="N1001" t="s">
        <v>6732</v>
      </c>
      <c r="O1001" t="s">
        <v>796</v>
      </c>
      <c r="P1001" t="s">
        <v>794</v>
      </c>
      <c r="Q1001" t="s">
        <v>10430</v>
      </c>
      <c r="R1001" t="s">
        <v>645</v>
      </c>
      <c r="S1001" t="s">
        <v>636</v>
      </c>
      <c r="T1001" s="16">
        <v>1</v>
      </c>
      <c r="U1001" s="16">
        <v>1</v>
      </c>
      <c r="V1001" s="16">
        <v>1</v>
      </c>
      <c r="W1001" s="5">
        <v>44245</v>
      </c>
      <c r="X1001" s="5">
        <v>44245</v>
      </c>
      <c r="Y1001" s="5"/>
      <c r="Z1001" s="7">
        <v>1</v>
      </c>
      <c r="AA1001" t="s">
        <v>27839</v>
      </c>
      <c r="AB1001" s="5">
        <v>44245</v>
      </c>
      <c r="AC1001" t="s">
        <v>800</v>
      </c>
      <c r="AD1001" s="17">
        <v>42635</v>
      </c>
      <c r="AE1001" s="17">
        <v>42635</v>
      </c>
      <c r="AF1001" s="17">
        <v>42635</v>
      </c>
      <c r="AG1001" s="17">
        <v>42695</v>
      </c>
      <c r="AH1001" s="17">
        <v>42695</v>
      </c>
      <c r="AI1001" s="17"/>
      <c r="AJ1001" s="5"/>
      <c r="AK1001" s="17">
        <v>42695</v>
      </c>
      <c r="AL1001" t="s">
        <v>28341</v>
      </c>
      <c r="AM1001" t="s">
        <v>631</v>
      </c>
      <c r="AN1001" s="17">
        <v>42695</v>
      </c>
      <c r="AP1001" t="s">
        <v>966</v>
      </c>
      <c r="AQ1001" t="s">
        <v>970</v>
      </c>
      <c r="AR1001" t="s">
        <v>28929</v>
      </c>
    </row>
    <row r="1002" spans="2:44" ht="11" outlineLevel="1" x14ac:dyDescent="0.15">
      <c r="B1002" t="s">
        <v>6736</v>
      </c>
      <c r="C1002" t="s">
        <v>799</v>
      </c>
      <c r="D1002" t="s">
        <v>799</v>
      </c>
      <c r="F1002" t="s">
        <v>966</v>
      </c>
      <c r="H1002" s="16">
        <v>1</v>
      </c>
      <c r="I1002" t="s">
        <v>799</v>
      </c>
      <c r="J1002" t="s">
        <v>5841</v>
      </c>
      <c r="K1002" t="s">
        <v>5842</v>
      </c>
      <c r="L1002" t="s">
        <v>28143</v>
      </c>
      <c r="M1002" t="s">
        <v>748</v>
      </c>
      <c r="N1002" t="s">
        <v>795</v>
      </c>
      <c r="O1002" t="s">
        <v>825</v>
      </c>
      <c r="P1002" t="s">
        <v>806</v>
      </c>
      <c r="Q1002" t="s">
        <v>10430</v>
      </c>
      <c r="R1002" t="s">
        <v>531</v>
      </c>
      <c r="S1002" t="s">
        <v>636</v>
      </c>
      <c r="T1002" s="16">
        <v>1</v>
      </c>
      <c r="U1002" s="16">
        <v>0</v>
      </c>
      <c r="V1002" s="16">
        <v>3</v>
      </c>
      <c r="W1002" s="5">
        <v>44090.400000000001</v>
      </c>
      <c r="X1002" s="5">
        <v>44090.400000000001</v>
      </c>
      <c r="Y1002" s="5"/>
      <c r="Z1002" s="7">
        <v>1</v>
      </c>
      <c r="AA1002" t="s">
        <v>27839</v>
      </c>
      <c r="AB1002" s="5">
        <v>44090.400000000001</v>
      </c>
      <c r="AC1002" t="s">
        <v>800</v>
      </c>
      <c r="AD1002" s="17">
        <v>44812</v>
      </c>
      <c r="AE1002" s="17">
        <v>44868</v>
      </c>
      <c r="AF1002" s="17">
        <v>44812</v>
      </c>
      <c r="AG1002" s="17">
        <v>44827</v>
      </c>
      <c r="AH1002" s="17">
        <v>44827</v>
      </c>
      <c r="AI1002" s="17"/>
      <c r="AJ1002" s="5"/>
      <c r="AK1002" s="17">
        <v>44827</v>
      </c>
      <c r="AL1002" t="s">
        <v>811</v>
      </c>
      <c r="AM1002" t="s">
        <v>599</v>
      </c>
      <c r="AN1002" s="17"/>
      <c r="AP1002" t="s">
        <v>966</v>
      </c>
      <c r="AQ1002" t="s">
        <v>970</v>
      </c>
      <c r="AR1002" t="s">
        <v>28930</v>
      </c>
    </row>
    <row r="1003" spans="2:44" ht="11" outlineLevel="1" x14ac:dyDescent="0.15">
      <c r="B1003" t="s">
        <v>6739</v>
      </c>
      <c r="C1003" t="s">
        <v>799</v>
      </c>
      <c r="D1003" t="s">
        <v>799</v>
      </c>
      <c r="F1003" t="s">
        <v>966</v>
      </c>
      <c r="H1003" s="16">
        <v>1</v>
      </c>
      <c r="I1003" t="s">
        <v>799</v>
      </c>
      <c r="J1003" t="s">
        <v>6740</v>
      </c>
      <c r="K1003" t="s">
        <v>6741</v>
      </c>
      <c r="L1003" t="s">
        <v>28005</v>
      </c>
      <c r="M1003" t="s">
        <v>750</v>
      </c>
      <c r="N1003" t="s">
        <v>2620</v>
      </c>
      <c r="O1003" t="s">
        <v>825</v>
      </c>
      <c r="P1003" t="s">
        <v>859</v>
      </c>
      <c r="Q1003" t="s">
        <v>10430</v>
      </c>
      <c r="R1003" t="s">
        <v>531</v>
      </c>
      <c r="S1003" t="s">
        <v>636</v>
      </c>
      <c r="T1003" s="16">
        <v>1</v>
      </c>
      <c r="U1003" s="16">
        <v>0</v>
      </c>
      <c r="V1003" s="16">
        <v>1</v>
      </c>
      <c r="W1003" s="5">
        <v>44000</v>
      </c>
      <c r="X1003" s="5">
        <v>44000</v>
      </c>
      <c r="Y1003" s="5"/>
      <c r="Z1003" s="7">
        <v>1</v>
      </c>
      <c r="AA1003" t="s">
        <v>27839</v>
      </c>
      <c r="AB1003" s="5">
        <v>44000</v>
      </c>
      <c r="AC1003" t="s">
        <v>800</v>
      </c>
      <c r="AD1003" s="17">
        <v>42493</v>
      </c>
      <c r="AE1003" s="17">
        <v>42493</v>
      </c>
      <c r="AF1003" s="17">
        <v>42493</v>
      </c>
      <c r="AG1003" s="17">
        <v>42530</v>
      </c>
      <c r="AH1003" s="17">
        <v>42530</v>
      </c>
      <c r="AI1003" s="17"/>
      <c r="AJ1003" s="5"/>
      <c r="AK1003" s="17">
        <v>42530</v>
      </c>
      <c r="AL1003" t="s">
        <v>811</v>
      </c>
      <c r="AM1003" t="s">
        <v>599</v>
      </c>
      <c r="AN1003" s="17"/>
      <c r="AP1003" t="s">
        <v>966</v>
      </c>
      <c r="AQ1003" t="s">
        <v>970</v>
      </c>
      <c r="AR1003" t="s">
        <v>28931</v>
      </c>
    </row>
    <row r="1004" spans="2:44" ht="11" outlineLevel="1" x14ac:dyDescent="0.15">
      <c r="B1004" t="s">
        <v>6744</v>
      </c>
      <c r="C1004" t="s">
        <v>799</v>
      </c>
      <c r="D1004" t="s">
        <v>799</v>
      </c>
      <c r="F1004" t="s">
        <v>966</v>
      </c>
      <c r="H1004" s="16">
        <v>1</v>
      </c>
      <c r="I1004" t="s">
        <v>799</v>
      </c>
      <c r="J1004" t="s">
        <v>665</v>
      </c>
      <c r="K1004" t="s">
        <v>1904</v>
      </c>
      <c r="L1004" t="s">
        <v>27952</v>
      </c>
      <c r="M1004" t="s">
        <v>740</v>
      </c>
      <c r="N1004" t="s">
        <v>795</v>
      </c>
      <c r="O1004" t="s">
        <v>825</v>
      </c>
      <c r="P1004" t="s">
        <v>806</v>
      </c>
      <c r="Q1004" t="s">
        <v>10430</v>
      </c>
      <c r="R1004" t="s">
        <v>531</v>
      </c>
      <c r="S1004" t="s">
        <v>636</v>
      </c>
      <c r="T1004" s="16">
        <v>1</v>
      </c>
      <c r="U1004" s="16">
        <v>0</v>
      </c>
      <c r="V1004" s="16">
        <v>1</v>
      </c>
      <c r="W1004" s="5">
        <v>43825</v>
      </c>
      <c r="X1004" s="5">
        <v>43825</v>
      </c>
      <c r="Y1004" s="5"/>
      <c r="Z1004" s="7">
        <v>1</v>
      </c>
      <c r="AA1004" t="s">
        <v>27839</v>
      </c>
      <c r="AB1004" s="5">
        <v>43825</v>
      </c>
      <c r="AC1004" t="s">
        <v>800</v>
      </c>
      <c r="AD1004" s="17">
        <v>44763</v>
      </c>
      <c r="AE1004" s="17">
        <v>44763</v>
      </c>
      <c r="AF1004" s="17">
        <v>44763</v>
      </c>
      <c r="AG1004" s="17">
        <v>44769</v>
      </c>
      <c r="AH1004" s="17">
        <v>44769</v>
      </c>
      <c r="AI1004" s="17"/>
      <c r="AJ1004" s="5"/>
      <c r="AK1004" s="17">
        <v>44769</v>
      </c>
      <c r="AL1004" t="s">
        <v>811</v>
      </c>
      <c r="AM1004" t="s">
        <v>599</v>
      </c>
      <c r="AN1004" s="17"/>
      <c r="AP1004" t="s">
        <v>966</v>
      </c>
      <c r="AQ1004" t="s">
        <v>970</v>
      </c>
      <c r="AR1004" t="s">
        <v>28932</v>
      </c>
    </row>
    <row r="1005" spans="2:44" ht="11" outlineLevel="1" x14ac:dyDescent="0.15">
      <c r="B1005" t="s">
        <v>6748</v>
      </c>
      <c r="C1005" t="s">
        <v>27838</v>
      </c>
      <c r="D1005" t="s">
        <v>854</v>
      </c>
      <c r="E1005" t="s">
        <v>798</v>
      </c>
      <c r="F1005" t="s">
        <v>966</v>
      </c>
      <c r="H1005" s="16">
        <v>1</v>
      </c>
      <c r="I1005" t="s">
        <v>799</v>
      </c>
      <c r="J1005" t="s">
        <v>6749</v>
      </c>
      <c r="K1005" t="s">
        <v>6750</v>
      </c>
      <c r="L1005" t="s">
        <v>27905</v>
      </c>
      <c r="M1005" t="s">
        <v>748</v>
      </c>
      <c r="N1005" t="s">
        <v>795</v>
      </c>
      <c r="O1005" t="s">
        <v>825</v>
      </c>
      <c r="P1005" t="s">
        <v>806</v>
      </c>
      <c r="Q1005" t="s">
        <v>10430</v>
      </c>
      <c r="R1005" t="s">
        <v>531</v>
      </c>
      <c r="S1005" t="s">
        <v>636</v>
      </c>
      <c r="T1005" s="16">
        <v>2</v>
      </c>
      <c r="U1005" s="16">
        <v>1</v>
      </c>
      <c r="V1005" s="16">
        <v>5</v>
      </c>
      <c r="W1005" s="5">
        <v>43740</v>
      </c>
      <c r="X1005" s="5">
        <v>43740</v>
      </c>
      <c r="Y1005" s="5"/>
      <c r="Z1005" s="7">
        <v>1</v>
      </c>
      <c r="AA1005" t="s">
        <v>27839</v>
      </c>
      <c r="AB1005" s="5">
        <v>43740</v>
      </c>
      <c r="AC1005" t="s">
        <v>800</v>
      </c>
      <c r="AD1005" s="17">
        <v>45226</v>
      </c>
      <c r="AE1005" s="17">
        <v>45882</v>
      </c>
      <c r="AF1005" s="17">
        <v>45231</v>
      </c>
      <c r="AG1005" s="17">
        <v>47057</v>
      </c>
      <c r="AH1005" s="17">
        <v>46106</v>
      </c>
      <c r="AI1005" s="17"/>
      <c r="AJ1005" s="5"/>
      <c r="AK1005" s="17">
        <v>47057</v>
      </c>
      <c r="AL1005" t="s">
        <v>855</v>
      </c>
      <c r="AM1005" t="s">
        <v>666</v>
      </c>
      <c r="AN1005" s="17">
        <v>46106</v>
      </c>
      <c r="AP1005" t="s">
        <v>966</v>
      </c>
      <c r="AQ1005" t="s">
        <v>970</v>
      </c>
      <c r="AR1005" t="s">
        <v>28933</v>
      </c>
    </row>
    <row r="1006" spans="2:44" ht="11" outlineLevel="1" x14ac:dyDescent="0.15">
      <c r="B1006" t="s">
        <v>6753</v>
      </c>
      <c r="C1006" t="s">
        <v>799</v>
      </c>
      <c r="D1006" t="s">
        <v>799</v>
      </c>
      <c r="F1006" t="s">
        <v>966</v>
      </c>
      <c r="H1006" s="16">
        <v>1</v>
      </c>
      <c r="I1006" t="s">
        <v>799</v>
      </c>
      <c r="J1006" t="s">
        <v>6754</v>
      </c>
      <c r="K1006" t="s">
        <v>6755</v>
      </c>
      <c r="L1006" t="s">
        <v>27974</v>
      </c>
      <c r="M1006" t="s">
        <v>750</v>
      </c>
      <c r="N1006" t="s">
        <v>2803</v>
      </c>
      <c r="O1006" t="s">
        <v>826</v>
      </c>
      <c r="P1006" t="s">
        <v>859</v>
      </c>
      <c r="Q1006" t="s">
        <v>10430</v>
      </c>
      <c r="R1006" t="s">
        <v>531</v>
      </c>
      <c r="S1006" t="s">
        <v>636</v>
      </c>
      <c r="T1006" s="16">
        <v>1</v>
      </c>
      <c r="U1006" s="16">
        <v>0</v>
      </c>
      <c r="V1006" s="16">
        <v>1</v>
      </c>
      <c r="W1006" s="5">
        <v>43680</v>
      </c>
      <c r="X1006" s="5">
        <v>43680</v>
      </c>
      <c r="Y1006" s="5"/>
      <c r="Z1006" s="7">
        <v>1</v>
      </c>
      <c r="AA1006" t="s">
        <v>27839</v>
      </c>
      <c r="AB1006" s="5">
        <v>43680</v>
      </c>
      <c r="AC1006" t="s">
        <v>800</v>
      </c>
      <c r="AD1006" s="17">
        <v>43104</v>
      </c>
      <c r="AE1006" s="17">
        <v>43104</v>
      </c>
      <c r="AF1006" s="17">
        <v>43104</v>
      </c>
      <c r="AG1006" s="17">
        <v>43174</v>
      </c>
      <c r="AH1006" s="17">
        <v>43174</v>
      </c>
      <c r="AI1006" s="17"/>
      <c r="AJ1006" s="5"/>
      <c r="AK1006" s="17">
        <v>43174</v>
      </c>
      <c r="AL1006" t="s">
        <v>811</v>
      </c>
      <c r="AM1006" t="s">
        <v>599</v>
      </c>
      <c r="AN1006" s="17"/>
      <c r="AP1006" t="s">
        <v>966</v>
      </c>
      <c r="AQ1006" t="s">
        <v>970</v>
      </c>
      <c r="AR1006" t="s">
        <v>28934</v>
      </c>
    </row>
    <row r="1007" spans="2:44" ht="11" outlineLevel="1" x14ac:dyDescent="0.15">
      <c r="B1007" t="s">
        <v>6758</v>
      </c>
      <c r="C1007" t="s">
        <v>799</v>
      </c>
      <c r="D1007" t="s">
        <v>799</v>
      </c>
      <c r="F1007" t="s">
        <v>966</v>
      </c>
      <c r="H1007" s="16">
        <v>1</v>
      </c>
      <c r="I1007" t="s">
        <v>799</v>
      </c>
      <c r="J1007" t="s">
        <v>6759</v>
      </c>
      <c r="K1007" t="s">
        <v>6760</v>
      </c>
      <c r="L1007" t="s">
        <v>28077</v>
      </c>
      <c r="M1007" t="s">
        <v>740</v>
      </c>
      <c r="N1007" t="s">
        <v>795</v>
      </c>
      <c r="O1007" t="s">
        <v>826</v>
      </c>
      <c r="P1007" t="s">
        <v>806</v>
      </c>
      <c r="Q1007" t="s">
        <v>10430</v>
      </c>
      <c r="R1007" t="s">
        <v>531</v>
      </c>
      <c r="S1007" t="s">
        <v>636</v>
      </c>
      <c r="T1007" s="16">
        <v>1</v>
      </c>
      <c r="U1007" s="16">
        <v>0</v>
      </c>
      <c r="V1007" s="16">
        <v>1</v>
      </c>
      <c r="W1007" s="5">
        <v>43477.31</v>
      </c>
      <c r="X1007" s="5">
        <v>43477.31</v>
      </c>
      <c r="Y1007" s="5"/>
      <c r="Z1007" s="7">
        <v>1</v>
      </c>
      <c r="AA1007" t="s">
        <v>27839</v>
      </c>
      <c r="AB1007" s="5">
        <v>43477.31</v>
      </c>
      <c r="AC1007" t="s">
        <v>800</v>
      </c>
      <c r="AD1007" s="17">
        <v>45188</v>
      </c>
      <c r="AE1007" s="17">
        <v>45188</v>
      </c>
      <c r="AF1007" s="17">
        <v>45188</v>
      </c>
      <c r="AG1007" s="17">
        <v>45218</v>
      </c>
      <c r="AH1007" s="17">
        <v>45218</v>
      </c>
      <c r="AI1007" s="17"/>
      <c r="AJ1007" s="5"/>
      <c r="AK1007" s="17">
        <v>45218</v>
      </c>
      <c r="AL1007" t="s">
        <v>811</v>
      </c>
      <c r="AM1007" t="s">
        <v>599</v>
      </c>
      <c r="AN1007" s="17"/>
      <c r="AP1007" t="s">
        <v>966</v>
      </c>
      <c r="AQ1007" t="s">
        <v>970</v>
      </c>
      <c r="AR1007" t="s">
        <v>28935</v>
      </c>
    </row>
    <row r="1008" spans="2:44" ht="11" outlineLevel="1" x14ac:dyDescent="0.15">
      <c r="B1008" t="s">
        <v>6763</v>
      </c>
      <c r="C1008" t="s">
        <v>799</v>
      </c>
      <c r="D1008" t="s">
        <v>799</v>
      </c>
      <c r="F1008" t="s">
        <v>966</v>
      </c>
      <c r="H1008" s="16">
        <v>1</v>
      </c>
      <c r="I1008" t="s">
        <v>799</v>
      </c>
      <c r="J1008" t="s">
        <v>3938</v>
      </c>
      <c r="K1008" t="s">
        <v>3939</v>
      </c>
      <c r="L1008" t="s">
        <v>27974</v>
      </c>
      <c r="M1008" t="s">
        <v>740</v>
      </c>
      <c r="N1008" t="s">
        <v>795</v>
      </c>
      <c r="O1008" t="s">
        <v>826</v>
      </c>
      <c r="P1008" t="s">
        <v>806</v>
      </c>
      <c r="Q1008" t="s">
        <v>10430</v>
      </c>
      <c r="R1008" t="s">
        <v>531</v>
      </c>
      <c r="S1008" t="s">
        <v>636</v>
      </c>
      <c r="T1008" s="16">
        <v>1</v>
      </c>
      <c r="U1008" s="16">
        <v>0</v>
      </c>
      <c r="V1008" s="16">
        <v>1</v>
      </c>
      <c r="W1008" s="5">
        <v>43316</v>
      </c>
      <c r="X1008" s="5">
        <v>43316</v>
      </c>
      <c r="Y1008" s="5"/>
      <c r="Z1008" s="7">
        <v>1</v>
      </c>
      <c r="AA1008" t="s">
        <v>27839</v>
      </c>
      <c r="AB1008" s="5">
        <v>43316</v>
      </c>
      <c r="AC1008" t="s">
        <v>800</v>
      </c>
      <c r="AD1008" s="17">
        <v>43891</v>
      </c>
      <c r="AE1008" s="17">
        <v>43891</v>
      </c>
      <c r="AF1008" s="17">
        <v>43891</v>
      </c>
      <c r="AG1008" s="17">
        <v>43910</v>
      </c>
      <c r="AH1008" s="17">
        <v>43910</v>
      </c>
      <c r="AI1008" s="17"/>
      <c r="AJ1008" s="5"/>
      <c r="AK1008" s="17">
        <v>43910</v>
      </c>
      <c r="AL1008" t="s">
        <v>811</v>
      </c>
      <c r="AM1008" t="s">
        <v>599</v>
      </c>
      <c r="AN1008" s="17"/>
      <c r="AP1008" t="s">
        <v>966</v>
      </c>
      <c r="AQ1008" t="s">
        <v>970</v>
      </c>
      <c r="AR1008" t="s">
        <v>28936</v>
      </c>
    </row>
    <row r="1009" spans="2:44" ht="11" outlineLevel="1" x14ac:dyDescent="0.15">
      <c r="B1009" t="s">
        <v>6766</v>
      </c>
      <c r="C1009" t="s">
        <v>799</v>
      </c>
      <c r="D1009" t="s">
        <v>799</v>
      </c>
      <c r="F1009" t="s">
        <v>966</v>
      </c>
      <c r="H1009" s="16">
        <v>1</v>
      </c>
      <c r="I1009" t="s">
        <v>799</v>
      </c>
      <c r="J1009" t="s">
        <v>4252</v>
      </c>
      <c r="K1009" t="s">
        <v>4253</v>
      </c>
      <c r="L1009" t="s">
        <v>28077</v>
      </c>
      <c r="M1009" t="s">
        <v>757</v>
      </c>
      <c r="N1009" t="s">
        <v>803</v>
      </c>
      <c r="O1009" t="s">
        <v>825</v>
      </c>
      <c r="P1009" t="s">
        <v>820</v>
      </c>
      <c r="Q1009" t="s">
        <v>10430</v>
      </c>
      <c r="R1009" t="s">
        <v>531</v>
      </c>
      <c r="S1009" t="s">
        <v>636</v>
      </c>
      <c r="T1009" s="16">
        <v>1</v>
      </c>
      <c r="U1009" s="16">
        <v>0</v>
      </c>
      <c r="V1009" s="16">
        <v>1</v>
      </c>
      <c r="W1009" s="5">
        <v>43000</v>
      </c>
      <c r="X1009" s="5">
        <v>43000</v>
      </c>
      <c r="Y1009" s="5"/>
      <c r="Z1009" s="7">
        <v>1</v>
      </c>
      <c r="AA1009" t="s">
        <v>27839</v>
      </c>
      <c r="AB1009" s="5">
        <v>43000</v>
      </c>
      <c r="AC1009" t="s">
        <v>800</v>
      </c>
      <c r="AD1009" s="17">
        <v>45041</v>
      </c>
      <c r="AE1009" s="17">
        <v>45041</v>
      </c>
      <c r="AF1009" s="17">
        <v>45041</v>
      </c>
      <c r="AG1009" s="17">
        <v>45065</v>
      </c>
      <c r="AH1009" s="17">
        <v>45065</v>
      </c>
      <c r="AI1009" s="17"/>
      <c r="AJ1009" s="5"/>
      <c r="AK1009" s="17">
        <v>45065</v>
      </c>
      <c r="AL1009" t="s">
        <v>811</v>
      </c>
      <c r="AM1009" t="s">
        <v>599</v>
      </c>
      <c r="AN1009" s="17"/>
      <c r="AP1009" t="s">
        <v>966</v>
      </c>
      <c r="AQ1009" t="s">
        <v>970</v>
      </c>
      <c r="AR1009" t="s">
        <v>28937</v>
      </c>
    </row>
    <row r="1010" spans="2:44" ht="11" outlineLevel="1" x14ac:dyDescent="0.15">
      <c r="B1010" t="s">
        <v>6769</v>
      </c>
      <c r="C1010" t="s">
        <v>799</v>
      </c>
      <c r="D1010" t="s">
        <v>799</v>
      </c>
      <c r="F1010" t="s">
        <v>966</v>
      </c>
      <c r="H1010" s="16">
        <v>1</v>
      </c>
      <c r="I1010" t="s">
        <v>799</v>
      </c>
      <c r="J1010" t="s">
        <v>687</v>
      </c>
      <c r="K1010" t="s">
        <v>2727</v>
      </c>
      <c r="L1010" t="s">
        <v>27902</v>
      </c>
      <c r="M1010" t="s">
        <v>740</v>
      </c>
      <c r="N1010" t="s">
        <v>795</v>
      </c>
      <c r="O1010" t="s">
        <v>825</v>
      </c>
      <c r="P1010" t="s">
        <v>806</v>
      </c>
      <c r="Q1010" t="s">
        <v>10430</v>
      </c>
      <c r="R1010" t="s">
        <v>531</v>
      </c>
      <c r="S1010" t="s">
        <v>636</v>
      </c>
      <c r="T1010" s="16">
        <v>1</v>
      </c>
      <c r="U1010" s="16">
        <v>0</v>
      </c>
      <c r="V1010" s="16">
        <v>1</v>
      </c>
      <c r="W1010" s="5">
        <v>42925</v>
      </c>
      <c r="X1010" s="5">
        <v>42925</v>
      </c>
      <c r="Y1010" s="5"/>
      <c r="Z1010" s="7">
        <v>1</v>
      </c>
      <c r="AA1010" t="s">
        <v>27839</v>
      </c>
      <c r="AB1010" s="5">
        <v>42925</v>
      </c>
      <c r="AC1010" t="s">
        <v>800</v>
      </c>
      <c r="AD1010" s="17">
        <v>43903</v>
      </c>
      <c r="AE1010" s="17">
        <v>43903</v>
      </c>
      <c r="AF1010" s="17">
        <v>43903</v>
      </c>
      <c r="AG1010" s="17">
        <v>43936</v>
      </c>
      <c r="AH1010" s="17">
        <v>43936</v>
      </c>
      <c r="AI1010" s="17"/>
      <c r="AJ1010" s="5"/>
      <c r="AK1010" s="17">
        <v>43936</v>
      </c>
      <c r="AL1010" t="s">
        <v>811</v>
      </c>
      <c r="AM1010" t="s">
        <v>599</v>
      </c>
      <c r="AN1010" s="17"/>
      <c r="AP1010" t="s">
        <v>966</v>
      </c>
      <c r="AQ1010" t="s">
        <v>970</v>
      </c>
      <c r="AR1010" t="s">
        <v>28938</v>
      </c>
    </row>
    <row r="1011" spans="2:44" ht="11" outlineLevel="1" x14ac:dyDescent="0.15">
      <c r="B1011" t="s">
        <v>6772</v>
      </c>
      <c r="C1011" t="s">
        <v>799</v>
      </c>
      <c r="D1011" t="s">
        <v>799</v>
      </c>
      <c r="F1011" t="s">
        <v>966</v>
      </c>
      <c r="H1011" s="16">
        <v>1</v>
      </c>
      <c r="I1011" t="s">
        <v>799</v>
      </c>
      <c r="J1011" t="s">
        <v>4431</v>
      </c>
      <c r="K1011" t="s">
        <v>4432</v>
      </c>
      <c r="L1011" t="s">
        <v>28019</v>
      </c>
      <c r="M1011" t="s">
        <v>738</v>
      </c>
      <c r="N1011" t="s">
        <v>803</v>
      </c>
      <c r="O1011" t="s">
        <v>825</v>
      </c>
      <c r="P1011" t="s">
        <v>794</v>
      </c>
      <c r="Q1011" t="s">
        <v>10430</v>
      </c>
      <c r="R1011" t="s">
        <v>531</v>
      </c>
      <c r="S1011" t="s">
        <v>636</v>
      </c>
      <c r="T1011" s="16">
        <v>1</v>
      </c>
      <c r="U1011" s="16">
        <v>0</v>
      </c>
      <c r="V1011" s="16">
        <v>3</v>
      </c>
      <c r="W1011" s="5">
        <v>42746</v>
      </c>
      <c r="X1011" s="5">
        <v>42746</v>
      </c>
      <c r="Y1011" s="5"/>
      <c r="Z1011" s="7">
        <v>1</v>
      </c>
      <c r="AA1011" t="s">
        <v>27839</v>
      </c>
      <c r="AB1011" s="5">
        <v>42746</v>
      </c>
      <c r="AC1011" t="s">
        <v>800</v>
      </c>
      <c r="AD1011" s="17">
        <v>43371</v>
      </c>
      <c r="AE1011" s="17">
        <v>43432</v>
      </c>
      <c r="AF1011" s="17">
        <v>43371</v>
      </c>
      <c r="AG1011" s="17">
        <v>43539</v>
      </c>
      <c r="AH1011" s="17">
        <v>43539</v>
      </c>
      <c r="AI1011" s="17"/>
      <c r="AJ1011" s="5"/>
      <c r="AK1011" s="17">
        <v>43539</v>
      </c>
      <c r="AL1011" t="s">
        <v>811</v>
      </c>
      <c r="AM1011" t="s">
        <v>599</v>
      </c>
      <c r="AN1011" s="17"/>
      <c r="AP1011" t="s">
        <v>966</v>
      </c>
      <c r="AQ1011" t="s">
        <v>970</v>
      </c>
      <c r="AR1011" t="s">
        <v>28939</v>
      </c>
    </row>
    <row r="1012" spans="2:44" ht="11" outlineLevel="1" x14ac:dyDescent="0.15">
      <c r="B1012" t="s">
        <v>6777</v>
      </c>
      <c r="C1012" t="s">
        <v>799</v>
      </c>
      <c r="D1012" t="s">
        <v>799</v>
      </c>
      <c r="F1012" t="s">
        <v>966</v>
      </c>
      <c r="H1012" s="16">
        <v>1</v>
      </c>
      <c r="I1012" t="s">
        <v>799</v>
      </c>
      <c r="J1012" t="s">
        <v>6778</v>
      </c>
      <c r="K1012" t="s">
        <v>6779</v>
      </c>
      <c r="L1012" t="s">
        <v>28519</v>
      </c>
      <c r="M1012" t="s">
        <v>740</v>
      </c>
      <c r="N1012" t="s">
        <v>795</v>
      </c>
      <c r="O1012" t="s">
        <v>826</v>
      </c>
      <c r="P1012" t="s">
        <v>806</v>
      </c>
      <c r="Q1012" t="s">
        <v>10430</v>
      </c>
      <c r="R1012" t="s">
        <v>531</v>
      </c>
      <c r="S1012" t="s">
        <v>636</v>
      </c>
      <c r="T1012" s="16">
        <v>1</v>
      </c>
      <c r="U1012" s="16">
        <v>0</v>
      </c>
      <c r="V1012" s="16">
        <v>2</v>
      </c>
      <c r="W1012" s="5">
        <v>42637.39</v>
      </c>
      <c r="X1012" s="5">
        <v>42637.39</v>
      </c>
      <c r="Y1012" s="5"/>
      <c r="Z1012" s="7">
        <v>1</v>
      </c>
      <c r="AA1012" t="s">
        <v>27839</v>
      </c>
      <c r="AB1012" s="5">
        <v>42637.39</v>
      </c>
      <c r="AC1012" t="s">
        <v>800</v>
      </c>
      <c r="AD1012" s="17">
        <v>43378</v>
      </c>
      <c r="AE1012" s="17">
        <v>43413</v>
      </c>
      <c r="AF1012" s="17">
        <v>43378</v>
      </c>
      <c r="AG1012" s="17">
        <v>43425</v>
      </c>
      <c r="AH1012" s="17">
        <v>43425</v>
      </c>
      <c r="AI1012" s="17"/>
      <c r="AJ1012" s="5"/>
      <c r="AK1012" s="17">
        <v>43425</v>
      </c>
      <c r="AL1012" t="s">
        <v>811</v>
      </c>
      <c r="AM1012" t="s">
        <v>599</v>
      </c>
      <c r="AN1012" s="17"/>
      <c r="AP1012" t="s">
        <v>966</v>
      </c>
      <c r="AQ1012" t="s">
        <v>970</v>
      </c>
      <c r="AR1012" t="s">
        <v>28940</v>
      </c>
    </row>
    <row r="1013" spans="2:44" ht="11" outlineLevel="1" x14ac:dyDescent="0.15">
      <c r="B1013" t="s">
        <v>6782</v>
      </c>
      <c r="C1013" t="s">
        <v>799</v>
      </c>
      <c r="D1013" t="s">
        <v>799</v>
      </c>
      <c r="F1013" t="s">
        <v>966</v>
      </c>
      <c r="H1013" s="16">
        <v>1</v>
      </c>
      <c r="I1013" t="s">
        <v>799</v>
      </c>
      <c r="J1013" t="s">
        <v>6783</v>
      </c>
      <c r="K1013" t="s">
        <v>6784</v>
      </c>
      <c r="L1013" t="s">
        <v>27974</v>
      </c>
      <c r="M1013" t="s">
        <v>737</v>
      </c>
      <c r="N1013" t="s">
        <v>803</v>
      </c>
      <c r="O1013" t="s">
        <v>825</v>
      </c>
      <c r="P1013" t="s">
        <v>802</v>
      </c>
      <c r="Q1013" t="s">
        <v>10430</v>
      </c>
      <c r="R1013" t="s">
        <v>531</v>
      </c>
      <c r="S1013" t="s">
        <v>636</v>
      </c>
      <c r="T1013" s="16">
        <v>1</v>
      </c>
      <c r="U1013" s="16">
        <v>0</v>
      </c>
      <c r="V1013" s="16">
        <v>2</v>
      </c>
      <c r="W1013" s="5">
        <v>42632</v>
      </c>
      <c r="X1013" s="5">
        <v>42632</v>
      </c>
      <c r="Y1013" s="5"/>
      <c r="Z1013" s="7">
        <v>1</v>
      </c>
      <c r="AA1013" t="s">
        <v>27839</v>
      </c>
      <c r="AB1013" s="5">
        <v>42632</v>
      </c>
      <c r="AC1013" t="s">
        <v>800</v>
      </c>
      <c r="AD1013" s="17">
        <v>42273</v>
      </c>
      <c r="AE1013" s="17">
        <v>42369</v>
      </c>
      <c r="AF1013" s="17">
        <v>42273</v>
      </c>
      <c r="AG1013" s="17">
        <v>42423</v>
      </c>
      <c r="AH1013" s="17">
        <v>42423</v>
      </c>
      <c r="AI1013" s="17"/>
      <c r="AJ1013" s="5"/>
      <c r="AK1013" s="17">
        <v>42423</v>
      </c>
      <c r="AL1013" t="s">
        <v>811</v>
      </c>
      <c r="AM1013" t="s">
        <v>599</v>
      </c>
      <c r="AN1013" s="17"/>
      <c r="AP1013" t="s">
        <v>966</v>
      </c>
      <c r="AQ1013" t="s">
        <v>970</v>
      </c>
      <c r="AR1013" t="s">
        <v>28941</v>
      </c>
    </row>
    <row r="1014" spans="2:44" ht="11" outlineLevel="1" x14ac:dyDescent="0.15">
      <c r="B1014" t="s">
        <v>6787</v>
      </c>
      <c r="C1014" t="s">
        <v>799</v>
      </c>
      <c r="D1014" t="s">
        <v>799</v>
      </c>
      <c r="F1014" t="s">
        <v>966</v>
      </c>
      <c r="H1014" s="16">
        <v>1</v>
      </c>
      <c r="I1014" t="s">
        <v>799</v>
      </c>
      <c r="J1014" t="s">
        <v>4246</v>
      </c>
      <c r="K1014" t="s">
        <v>4247</v>
      </c>
      <c r="L1014" t="s">
        <v>28091</v>
      </c>
      <c r="M1014" t="s">
        <v>740</v>
      </c>
      <c r="N1014" t="s">
        <v>795</v>
      </c>
      <c r="O1014" t="s">
        <v>825</v>
      </c>
      <c r="P1014" t="s">
        <v>806</v>
      </c>
      <c r="Q1014" t="s">
        <v>10430</v>
      </c>
      <c r="R1014" t="s">
        <v>531</v>
      </c>
      <c r="S1014" t="s">
        <v>636</v>
      </c>
      <c r="T1014" s="16">
        <v>1</v>
      </c>
      <c r="U1014" s="16">
        <v>0</v>
      </c>
      <c r="V1014" s="16">
        <v>4</v>
      </c>
      <c r="W1014" s="5">
        <v>42444.25</v>
      </c>
      <c r="X1014" s="5">
        <v>42444.25</v>
      </c>
      <c r="Y1014" s="5"/>
      <c r="Z1014" s="7">
        <v>1</v>
      </c>
      <c r="AA1014" t="s">
        <v>27839</v>
      </c>
      <c r="AB1014" s="5">
        <v>42444.25</v>
      </c>
      <c r="AC1014" t="s">
        <v>800</v>
      </c>
      <c r="AD1014" s="17">
        <v>43775</v>
      </c>
      <c r="AE1014" s="17">
        <v>43804</v>
      </c>
      <c r="AF1014" s="17">
        <v>43775</v>
      </c>
      <c r="AG1014" s="17">
        <v>43817</v>
      </c>
      <c r="AH1014" s="17">
        <v>43817</v>
      </c>
      <c r="AI1014" s="17"/>
      <c r="AJ1014" s="5"/>
      <c r="AK1014" s="17">
        <v>43817</v>
      </c>
      <c r="AL1014" t="s">
        <v>811</v>
      </c>
      <c r="AM1014" t="s">
        <v>599</v>
      </c>
      <c r="AN1014" s="17"/>
      <c r="AP1014" t="s">
        <v>966</v>
      </c>
      <c r="AQ1014" t="s">
        <v>970</v>
      </c>
      <c r="AR1014" t="s">
        <v>28942</v>
      </c>
    </row>
    <row r="1015" spans="2:44" ht="11" outlineLevel="1" x14ac:dyDescent="0.15">
      <c r="B1015" t="s">
        <v>6793</v>
      </c>
      <c r="C1015" t="s">
        <v>799</v>
      </c>
      <c r="D1015" t="s">
        <v>799</v>
      </c>
      <c r="F1015" t="s">
        <v>966</v>
      </c>
      <c r="H1015" s="16">
        <v>1</v>
      </c>
      <c r="I1015" t="s">
        <v>799</v>
      </c>
      <c r="J1015" t="s">
        <v>4431</v>
      </c>
      <c r="K1015" t="s">
        <v>4432</v>
      </c>
      <c r="L1015" t="s">
        <v>28019</v>
      </c>
      <c r="M1015" t="s">
        <v>738</v>
      </c>
      <c r="N1015" t="s">
        <v>803</v>
      </c>
      <c r="O1015" t="s">
        <v>825</v>
      </c>
      <c r="P1015" t="s">
        <v>794</v>
      </c>
      <c r="Q1015" t="s">
        <v>10430</v>
      </c>
      <c r="R1015" t="s">
        <v>531</v>
      </c>
      <c r="S1015" t="s">
        <v>636</v>
      </c>
      <c r="T1015" s="16">
        <v>1</v>
      </c>
      <c r="U1015" s="16">
        <v>0</v>
      </c>
      <c r="V1015" s="16">
        <v>2</v>
      </c>
      <c r="W1015" s="5">
        <v>42300</v>
      </c>
      <c r="X1015" s="5">
        <v>42300</v>
      </c>
      <c r="Y1015" s="5"/>
      <c r="Z1015" s="7">
        <v>1</v>
      </c>
      <c r="AA1015" t="s">
        <v>27839</v>
      </c>
      <c r="AB1015" s="5">
        <v>42300</v>
      </c>
      <c r="AC1015" t="s">
        <v>800</v>
      </c>
      <c r="AD1015" s="17">
        <v>42229</v>
      </c>
      <c r="AE1015" s="17">
        <v>42283</v>
      </c>
      <c r="AF1015" s="17">
        <v>42229</v>
      </c>
      <c r="AG1015" s="17">
        <v>42317</v>
      </c>
      <c r="AH1015" s="17">
        <v>42317</v>
      </c>
      <c r="AI1015" s="17"/>
      <c r="AJ1015" s="5"/>
      <c r="AK1015" s="17">
        <v>42317</v>
      </c>
      <c r="AL1015" t="s">
        <v>811</v>
      </c>
      <c r="AM1015" t="s">
        <v>599</v>
      </c>
      <c r="AN1015" s="17"/>
      <c r="AP1015" t="s">
        <v>966</v>
      </c>
      <c r="AQ1015" t="s">
        <v>970</v>
      </c>
      <c r="AR1015" t="s">
        <v>28943</v>
      </c>
    </row>
    <row r="1016" spans="2:44" ht="11" outlineLevel="1" x14ac:dyDescent="0.15">
      <c r="B1016" t="s">
        <v>6800</v>
      </c>
      <c r="C1016" t="s">
        <v>799</v>
      </c>
      <c r="D1016" t="s">
        <v>799</v>
      </c>
      <c r="F1016" t="s">
        <v>966</v>
      </c>
      <c r="H1016" s="16">
        <v>1</v>
      </c>
      <c r="I1016" t="s">
        <v>799</v>
      </c>
      <c r="J1016" t="s">
        <v>4980</v>
      </c>
      <c r="K1016" t="s">
        <v>4981</v>
      </c>
      <c r="L1016" t="s">
        <v>28202</v>
      </c>
      <c r="M1016" t="s">
        <v>737</v>
      </c>
      <c r="N1016" t="s">
        <v>803</v>
      </c>
      <c r="O1016" t="s">
        <v>825</v>
      </c>
      <c r="P1016" t="s">
        <v>802</v>
      </c>
      <c r="Q1016" t="s">
        <v>10430</v>
      </c>
      <c r="R1016" t="s">
        <v>531</v>
      </c>
      <c r="S1016" t="s">
        <v>636</v>
      </c>
      <c r="T1016" s="16">
        <v>1</v>
      </c>
      <c r="U1016" s="16">
        <v>0</v>
      </c>
      <c r="V1016" s="16">
        <v>1</v>
      </c>
      <c r="W1016" s="5">
        <v>42162</v>
      </c>
      <c r="X1016" s="5">
        <v>42162</v>
      </c>
      <c r="Y1016" s="5"/>
      <c r="Z1016" s="7">
        <v>1</v>
      </c>
      <c r="AA1016" t="s">
        <v>27839</v>
      </c>
      <c r="AB1016" s="5">
        <v>42162</v>
      </c>
      <c r="AC1016" t="s">
        <v>800</v>
      </c>
      <c r="AD1016" s="17">
        <v>42216</v>
      </c>
      <c r="AE1016" s="17">
        <v>42216</v>
      </c>
      <c r="AF1016" s="17">
        <v>42216</v>
      </c>
      <c r="AG1016" s="17">
        <v>42306</v>
      </c>
      <c r="AH1016" s="17">
        <v>42306</v>
      </c>
      <c r="AI1016" s="17"/>
      <c r="AJ1016" s="5"/>
      <c r="AK1016" s="17">
        <v>42306</v>
      </c>
      <c r="AL1016" t="s">
        <v>811</v>
      </c>
      <c r="AM1016" t="s">
        <v>599</v>
      </c>
      <c r="AN1016" s="17"/>
      <c r="AP1016" t="s">
        <v>966</v>
      </c>
      <c r="AQ1016" t="s">
        <v>970</v>
      </c>
      <c r="AR1016" t="s">
        <v>28944</v>
      </c>
    </row>
    <row r="1017" spans="2:44" ht="11" outlineLevel="1" x14ac:dyDescent="0.15">
      <c r="B1017" t="s">
        <v>6807</v>
      </c>
      <c r="C1017" t="s">
        <v>27838</v>
      </c>
      <c r="D1017" t="s">
        <v>1599</v>
      </c>
      <c r="E1017" t="s">
        <v>807</v>
      </c>
      <c r="F1017" t="s">
        <v>10430</v>
      </c>
      <c r="H1017" s="16">
        <v>1</v>
      </c>
      <c r="I1017" t="s">
        <v>799</v>
      </c>
      <c r="J1017" t="s">
        <v>6808</v>
      </c>
      <c r="K1017" t="s">
        <v>6809</v>
      </c>
      <c r="L1017" t="s">
        <v>28056</v>
      </c>
      <c r="M1017" t="s">
        <v>737</v>
      </c>
      <c r="N1017" t="s">
        <v>6462</v>
      </c>
      <c r="O1017" t="s">
        <v>796</v>
      </c>
      <c r="P1017" t="s">
        <v>802</v>
      </c>
      <c r="Q1017" t="s">
        <v>10430</v>
      </c>
      <c r="R1017" t="s">
        <v>456</v>
      </c>
      <c r="S1017" t="s">
        <v>598</v>
      </c>
      <c r="T1017" s="16">
        <v>1</v>
      </c>
      <c r="U1017" s="16">
        <v>1</v>
      </c>
      <c r="V1017" s="16">
        <v>1</v>
      </c>
      <c r="W1017" s="5">
        <v>42057.56</v>
      </c>
      <c r="X1017" s="5">
        <v>42057.56</v>
      </c>
      <c r="Y1017" s="5"/>
      <c r="Z1017" s="7">
        <v>1</v>
      </c>
      <c r="AA1017" t="s">
        <v>27839</v>
      </c>
      <c r="AB1017" s="5">
        <v>42057.56</v>
      </c>
      <c r="AC1017" t="s">
        <v>800</v>
      </c>
      <c r="AD1017" s="17">
        <v>45175</v>
      </c>
      <c r="AE1017" s="17">
        <v>45175</v>
      </c>
      <c r="AF1017" s="17">
        <v>45175</v>
      </c>
      <c r="AG1017" s="17">
        <v>45338</v>
      </c>
      <c r="AH1017" s="17">
        <v>45338</v>
      </c>
      <c r="AI1017" s="17"/>
      <c r="AJ1017" s="5"/>
      <c r="AK1017" s="17">
        <v>45338</v>
      </c>
      <c r="AL1017" t="s">
        <v>28341</v>
      </c>
      <c r="AM1017" t="s">
        <v>631</v>
      </c>
      <c r="AN1017" s="17">
        <v>45338</v>
      </c>
      <c r="AP1017" t="s">
        <v>966</v>
      </c>
      <c r="AQ1017" t="s">
        <v>970</v>
      </c>
      <c r="AR1017" t="s">
        <v>28945</v>
      </c>
    </row>
    <row r="1018" spans="2:44" ht="11" outlineLevel="1" x14ac:dyDescent="0.15">
      <c r="B1018" t="s">
        <v>6812</v>
      </c>
      <c r="C1018" t="s">
        <v>799</v>
      </c>
      <c r="D1018" t="s">
        <v>799</v>
      </c>
      <c r="F1018" t="s">
        <v>966</v>
      </c>
      <c r="H1018" s="16">
        <v>1</v>
      </c>
      <c r="I1018" t="s">
        <v>799</v>
      </c>
      <c r="J1018" t="s">
        <v>4549</v>
      </c>
      <c r="K1018" t="s">
        <v>4550</v>
      </c>
      <c r="L1018" t="s">
        <v>27933</v>
      </c>
      <c r="M1018" t="s">
        <v>737</v>
      </c>
      <c r="N1018" t="s">
        <v>803</v>
      </c>
      <c r="O1018" t="s">
        <v>825</v>
      </c>
      <c r="P1018" t="s">
        <v>802</v>
      </c>
      <c r="Q1018" t="s">
        <v>10430</v>
      </c>
      <c r="R1018" t="s">
        <v>531</v>
      </c>
      <c r="S1018" t="s">
        <v>636</v>
      </c>
      <c r="T1018" s="16">
        <v>1</v>
      </c>
      <c r="U1018" s="16">
        <v>0</v>
      </c>
      <c r="V1018" s="16">
        <v>1</v>
      </c>
      <c r="W1018" s="5">
        <v>41890</v>
      </c>
      <c r="X1018" s="5">
        <v>41890</v>
      </c>
      <c r="Y1018" s="5"/>
      <c r="Z1018" s="7">
        <v>1</v>
      </c>
      <c r="AA1018" t="s">
        <v>27839</v>
      </c>
      <c r="AB1018" s="5">
        <v>41890</v>
      </c>
      <c r="AC1018" t="s">
        <v>800</v>
      </c>
      <c r="AD1018" s="17">
        <v>45526</v>
      </c>
      <c r="AE1018" s="17">
        <v>45526</v>
      </c>
      <c r="AF1018" s="17">
        <v>45527</v>
      </c>
      <c r="AG1018" s="17">
        <v>45562</v>
      </c>
      <c r="AH1018" s="17">
        <v>45562</v>
      </c>
      <c r="AI1018" s="17"/>
      <c r="AJ1018" s="5"/>
      <c r="AK1018" s="17">
        <v>45562</v>
      </c>
      <c r="AL1018" t="s">
        <v>811</v>
      </c>
      <c r="AM1018" t="s">
        <v>599</v>
      </c>
      <c r="AN1018" s="17"/>
      <c r="AP1018" t="s">
        <v>966</v>
      </c>
      <c r="AQ1018" t="s">
        <v>970</v>
      </c>
      <c r="AR1018" t="s">
        <v>28946</v>
      </c>
    </row>
    <row r="1019" spans="2:44" ht="11" outlineLevel="1" x14ac:dyDescent="0.15">
      <c r="B1019" t="s">
        <v>6821</v>
      </c>
      <c r="C1019" t="s">
        <v>799</v>
      </c>
      <c r="D1019" t="s">
        <v>799</v>
      </c>
      <c r="F1019" t="s">
        <v>966</v>
      </c>
      <c r="H1019" s="16">
        <v>1</v>
      </c>
      <c r="I1019" t="s">
        <v>799</v>
      </c>
      <c r="J1019" t="s">
        <v>6822</v>
      </c>
      <c r="K1019" t="s">
        <v>6823</v>
      </c>
      <c r="L1019" t="s">
        <v>28346</v>
      </c>
      <c r="M1019" t="s">
        <v>6824</v>
      </c>
      <c r="N1019" t="s">
        <v>803</v>
      </c>
      <c r="O1019" t="s">
        <v>825</v>
      </c>
      <c r="P1019" t="s">
        <v>820</v>
      </c>
      <c r="Q1019" t="s">
        <v>10430</v>
      </c>
      <c r="R1019" t="s">
        <v>645</v>
      </c>
      <c r="S1019" t="s">
        <v>636</v>
      </c>
      <c r="T1019" s="16">
        <v>1</v>
      </c>
      <c r="U1019" s="16">
        <v>0</v>
      </c>
      <c r="V1019" s="16">
        <v>2</v>
      </c>
      <c r="W1019" s="5">
        <v>41509</v>
      </c>
      <c r="X1019" s="5">
        <v>41509</v>
      </c>
      <c r="Y1019" s="5"/>
      <c r="Z1019" s="7">
        <v>1</v>
      </c>
      <c r="AA1019" t="s">
        <v>27839</v>
      </c>
      <c r="AB1019" s="5">
        <v>41509</v>
      </c>
      <c r="AC1019" t="s">
        <v>800</v>
      </c>
      <c r="AD1019" s="17">
        <v>45035</v>
      </c>
      <c r="AE1019" s="17">
        <v>45065</v>
      </c>
      <c r="AF1019" s="17">
        <v>45036</v>
      </c>
      <c r="AG1019" s="17">
        <v>45098</v>
      </c>
      <c r="AH1019" s="17">
        <v>45098</v>
      </c>
      <c r="AI1019" s="17"/>
      <c r="AJ1019" s="5"/>
      <c r="AK1019" s="17">
        <v>45098</v>
      </c>
      <c r="AL1019" t="s">
        <v>811</v>
      </c>
      <c r="AM1019" t="s">
        <v>599</v>
      </c>
      <c r="AN1019" s="17"/>
      <c r="AP1019" t="s">
        <v>966</v>
      </c>
      <c r="AQ1019" t="s">
        <v>970</v>
      </c>
      <c r="AR1019" t="s">
        <v>28947</v>
      </c>
    </row>
    <row r="1020" spans="2:44" ht="11" outlineLevel="1" x14ac:dyDescent="0.15">
      <c r="B1020" t="s">
        <v>6828</v>
      </c>
      <c r="C1020" t="s">
        <v>799</v>
      </c>
      <c r="D1020" t="s">
        <v>799</v>
      </c>
      <c r="F1020" t="s">
        <v>966</v>
      </c>
      <c r="H1020" s="16">
        <v>1</v>
      </c>
      <c r="I1020" t="s">
        <v>799</v>
      </c>
      <c r="J1020" t="s">
        <v>5415</v>
      </c>
      <c r="K1020" t="s">
        <v>5416</v>
      </c>
      <c r="L1020" t="s">
        <v>28019</v>
      </c>
      <c r="M1020" t="s">
        <v>738</v>
      </c>
      <c r="N1020" t="s">
        <v>803</v>
      </c>
      <c r="O1020" t="s">
        <v>825</v>
      </c>
      <c r="P1020" t="s">
        <v>794</v>
      </c>
      <c r="Q1020" t="s">
        <v>10430</v>
      </c>
      <c r="R1020" t="s">
        <v>531</v>
      </c>
      <c r="S1020" t="s">
        <v>636</v>
      </c>
      <c r="T1020" s="16">
        <v>1</v>
      </c>
      <c r="U1020" s="16">
        <v>0</v>
      </c>
      <c r="V1020" s="16">
        <v>1</v>
      </c>
      <c r="W1020" s="5">
        <v>41445</v>
      </c>
      <c r="X1020" s="5">
        <v>41445</v>
      </c>
      <c r="Y1020" s="5"/>
      <c r="Z1020" s="7">
        <v>1</v>
      </c>
      <c r="AA1020" t="s">
        <v>27839</v>
      </c>
      <c r="AB1020" s="5">
        <v>41445</v>
      </c>
      <c r="AC1020" t="s">
        <v>800</v>
      </c>
      <c r="AD1020" s="17">
        <v>42633</v>
      </c>
      <c r="AE1020" s="17">
        <v>42633</v>
      </c>
      <c r="AF1020" s="17">
        <v>42633</v>
      </c>
      <c r="AG1020" s="17">
        <v>42724</v>
      </c>
      <c r="AH1020" s="17">
        <v>42724</v>
      </c>
      <c r="AI1020" s="17"/>
      <c r="AJ1020" s="5"/>
      <c r="AK1020" s="17">
        <v>42724</v>
      </c>
      <c r="AL1020" t="s">
        <v>811</v>
      </c>
      <c r="AM1020" t="s">
        <v>599</v>
      </c>
      <c r="AN1020" s="17"/>
      <c r="AP1020" t="s">
        <v>966</v>
      </c>
      <c r="AQ1020" t="s">
        <v>970</v>
      </c>
      <c r="AR1020" t="s">
        <v>28948</v>
      </c>
    </row>
    <row r="1021" spans="2:44" ht="11" outlineLevel="1" x14ac:dyDescent="0.15">
      <c r="B1021" t="s">
        <v>6831</v>
      </c>
      <c r="C1021" t="s">
        <v>799</v>
      </c>
      <c r="D1021" t="s">
        <v>799</v>
      </c>
      <c r="F1021" t="s">
        <v>966</v>
      </c>
      <c r="H1021" s="16">
        <v>1</v>
      </c>
      <c r="I1021" t="s">
        <v>799</v>
      </c>
      <c r="J1021" t="s">
        <v>5757</v>
      </c>
      <c r="K1021" t="s">
        <v>5758</v>
      </c>
      <c r="L1021" t="s">
        <v>28802</v>
      </c>
      <c r="M1021" t="s">
        <v>737</v>
      </c>
      <c r="N1021" t="s">
        <v>803</v>
      </c>
      <c r="O1021" t="s">
        <v>825</v>
      </c>
      <c r="P1021" t="s">
        <v>802</v>
      </c>
      <c r="Q1021" t="s">
        <v>10430</v>
      </c>
      <c r="R1021" t="s">
        <v>531</v>
      </c>
      <c r="S1021" t="s">
        <v>636</v>
      </c>
      <c r="T1021" s="16">
        <v>1</v>
      </c>
      <c r="U1021" s="16">
        <v>0</v>
      </c>
      <c r="V1021" s="16">
        <v>1</v>
      </c>
      <c r="W1021" s="5">
        <v>41426</v>
      </c>
      <c r="X1021" s="5">
        <v>41426</v>
      </c>
      <c r="Y1021" s="5"/>
      <c r="Z1021" s="7">
        <v>1</v>
      </c>
      <c r="AA1021" t="s">
        <v>27839</v>
      </c>
      <c r="AB1021" s="5">
        <v>41426</v>
      </c>
      <c r="AC1021" t="s">
        <v>800</v>
      </c>
      <c r="AD1021" s="17">
        <v>42543</v>
      </c>
      <c r="AE1021" s="17">
        <v>42543</v>
      </c>
      <c r="AF1021" s="17">
        <v>42543</v>
      </c>
      <c r="AG1021" s="17">
        <v>42650</v>
      </c>
      <c r="AH1021" s="17">
        <v>42650</v>
      </c>
      <c r="AI1021" s="17"/>
      <c r="AJ1021" s="5"/>
      <c r="AK1021" s="17">
        <v>42650</v>
      </c>
      <c r="AL1021" t="s">
        <v>811</v>
      </c>
      <c r="AM1021" t="s">
        <v>599</v>
      </c>
      <c r="AN1021" s="17"/>
      <c r="AP1021" t="s">
        <v>966</v>
      </c>
      <c r="AQ1021" t="s">
        <v>970</v>
      </c>
      <c r="AR1021" t="s">
        <v>28949</v>
      </c>
    </row>
    <row r="1022" spans="2:44" ht="11" outlineLevel="1" x14ac:dyDescent="0.15">
      <c r="B1022" t="s">
        <v>6834</v>
      </c>
      <c r="C1022" t="s">
        <v>799</v>
      </c>
      <c r="D1022" t="s">
        <v>799</v>
      </c>
      <c r="F1022" t="s">
        <v>966</v>
      </c>
      <c r="H1022" s="16">
        <v>1</v>
      </c>
      <c r="I1022" t="s">
        <v>799</v>
      </c>
      <c r="J1022" t="s">
        <v>6835</v>
      </c>
      <c r="K1022" t="s">
        <v>6836</v>
      </c>
      <c r="L1022" t="s">
        <v>28950</v>
      </c>
      <c r="M1022" t="s">
        <v>737</v>
      </c>
      <c r="N1022" t="s">
        <v>795</v>
      </c>
      <c r="O1022" t="s">
        <v>825</v>
      </c>
      <c r="P1022" t="s">
        <v>802</v>
      </c>
      <c r="Q1022" t="s">
        <v>10430</v>
      </c>
      <c r="R1022" t="s">
        <v>456</v>
      </c>
      <c r="S1022" t="s">
        <v>598</v>
      </c>
      <c r="T1022" s="16">
        <v>1</v>
      </c>
      <c r="U1022" s="16">
        <v>0</v>
      </c>
      <c r="V1022" s="16">
        <v>1</v>
      </c>
      <c r="W1022" s="5">
        <v>41273.07</v>
      </c>
      <c r="X1022" s="5">
        <v>41273.07</v>
      </c>
      <c r="Y1022" s="5"/>
      <c r="Z1022" s="7">
        <v>1</v>
      </c>
      <c r="AA1022" t="s">
        <v>27839</v>
      </c>
      <c r="AB1022" s="5">
        <v>41273.07</v>
      </c>
      <c r="AC1022" t="s">
        <v>800</v>
      </c>
      <c r="AD1022" s="17">
        <v>45526</v>
      </c>
      <c r="AE1022" s="17">
        <v>45526</v>
      </c>
      <c r="AF1022" s="17">
        <v>45526</v>
      </c>
      <c r="AG1022" s="17">
        <v>45625</v>
      </c>
      <c r="AH1022" s="17">
        <v>45625</v>
      </c>
      <c r="AI1022" s="17"/>
      <c r="AJ1022" s="5"/>
      <c r="AK1022" s="17">
        <v>45625</v>
      </c>
      <c r="AL1022" t="s">
        <v>811</v>
      </c>
      <c r="AM1022" t="s">
        <v>599</v>
      </c>
      <c r="AN1022" s="17"/>
      <c r="AP1022" t="s">
        <v>966</v>
      </c>
      <c r="AQ1022" t="s">
        <v>970</v>
      </c>
      <c r="AR1022" t="s">
        <v>28951</v>
      </c>
    </row>
    <row r="1023" spans="2:44" ht="11" outlineLevel="1" x14ac:dyDescent="0.15">
      <c r="B1023" t="s">
        <v>6839</v>
      </c>
      <c r="C1023" t="s">
        <v>799</v>
      </c>
      <c r="D1023" t="s">
        <v>799</v>
      </c>
      <c r="F1023" t="s">
        <v>966</v>
      </c>
      <c r="H1023" s="16">
        <v>1</v>
      </c>
      <c r="I1023" t="s">
        <v>799</v>
      </c>
      <c r="J1023" t="s">
        <v>3520</v>
      </c>
      <c r="K1023" t="s">
        <v>3521</v>
      </c>
      <c r="L1023" t="s">
        <v>27905</v>
      </c>
      <c r="M1023" t="s">
        <v>748</v>
      </c>
      <c r="N1023" t="s">
        <v>795</v>
      </c>
      <c r="O1023" t="s">
        <v>825</v>
      </c>
      <c r="P1023" t="s">
        <v>806</v>
      </c>
      <c r="Q1023" t="s">
        <v>10430</v>
      </c>
      <c r="R1023" t="s">
        <v>531</v>
      </c>
      <c r="S1023" t="s">
        <v>636</v>
      </c>
      <c r="T1023" s="16">
        <v>1</v>
      </c>
      <c r="U1023" s="16">
        <v>0</v>
      </c>
      <c r="V1023" s="16">
        <v>2</v>
      </c>
      <c r="W1023" s="5">
        <v>41150</v>
      </c>
      <c r="X1023" s="5">
        <v>41150</v>
      </c>
      <c r="Y1023" s="5"/>
      <c r="Z1023" s="7">
        <v>1</v>
      </c>
      <c r="AA1023" t="s">
        <v>27839</v>
      </c>
      <c r="AB1023" s="5">
        <v>41150</v>
      </c>
      <c r="AC1023" t="s">
        <v>800</v>
      </c>
      <c r="AD1023" s="17">
        <v>44559</v>
      </c>
      <c r="AE1023" s="17">
        <v>44595</v>
      </c>
      <c r="AF1023" s="17">
        <v>44559</v>
      </c>
      <c r="AG1023" s="17">
        <v>44610</v>
      </c>
      <c r="AH1023" s="17">
        <v>44610</v>
      </c>
      <c r="AI1023" s="17"/>
      <c r="AJ1023" s="5"/>
      <c r="AK1023" s="17">
        <v>44610</v>
      </c>
      <c r="AL1023" t="s">
        <v>811</v>
      </c>
      <c r="AM1023" t="s">
        <v>599</v>
      </c>
      <c r="AN1023" s="17"/>
      <c r="AP1023" t="s">
        <v>966</v>
      </c>
      <c r="AQ1023" t="s">
        <v>970</v>
      </c>
      <c r="AR1023" t="s">
        <v>28952</v>
      </c>
    </row>
    <row r="1024" spans="2:44" ht="11" outlineLevel="1" x14ac:dyDescent="0.15">
      <c r="B1024" t="s">
        <v>6845</v>
      </c>
      <c r="C1024" t="s">
        <v>799</v>
      </c>
      <c r="D1024" t="s">
        <v>799</v>
      </c>
      <c r="F1024" t="s">
        <v>966</v>
      </c>
      <c r="H1024" s="16">
        <v>1</v>
      </c>
      <c r="I1024" t="s">
        <v>799</v>
      </c>
      <c r="J1024" t="s">
        <v>6846</v>
      </c>
      <c r="K1024" t="s">
        <v>6847</v>
      </c>
      <c r="L1024" t="s">
        <v>28202</v>
      </c>
      <c r="M1024" t="s">
        <v>737</v>
      </c>
      <c r="N1024" t="s">
        <v>803</v>
      </c>
      <c r="O1024" t="s">
        <v>825</v>
      </c>
      <c r="P1024" t="s">
        <v>802</v>
      </c>
      <c r="Q1024" t="s">
        <v>10430</v>
      </c>
      <c r="R1024" t="s">
        <v>531</v>
      </c>
      <c r="S1024" t="s">
        <v>636</v>
      </c>
      <c r="T1024" s="16">
        <v>1</v>
      </c>
      <c r="U1024" s="16">
        <v>0</v>
      </c>
      <c r="V1024" s="16">
        <v>1</v>
      </c>
      <c r="W1024" s="5">
        <v>40935</v>
      </c>
      <c r="X1024" s="5">
        <v>40935</v>
      </c>
      <c r="Y1024" s="5"/>
      <c r="Z1024" s="7">
        <v>1</v>
      </c>
      <c r="AA1024" t="s">
        <v>27839</v>
      </c>
      <c r="AB1024" s="5">
        <v>40935</v>
      </c>
      <c r="AC1024" t="s">
        <v>800</v>
      </c>
      <c r="AD1024" s="17">
        <v>42503</v>
      </c>
      <c r="AE1024" s="17">
        <v>42503</v>
      </c>
      <c r="AF1024" s="17">
        <v>42503</v>
      </c>
      <c r="AG1024" s="17">
        <v>42581</v>
      </c>
      <c r="AH1024" s="17">
        <v>42581</v>
      </c>
      <c r="AI1024" s="17"/>
      <c r="AJ1024" s="5"/>
      <c r="AK1024" s="17">
        <v>42581</v>
      </c>
      <c r="AL1024" t="s">
        <v>811</v>
      </c>
      <c r="AM1024" t="s">
        <v>599</v>
      </c>
      <c r="AN1024" s="17"/>
      <c r="AP1024" t="s">
        <v>966</v>
      </c>
      <c r="AQ1024" t="s">
        <v>970</v>
      </c>
      <c r="AR1024" t="s">
        <v>28953</v>
      </c>
    </row>
    <row r="1025" spans="2:44" ht="11" outlineLevel="1" x14ac:dyDescent="0.15">
      <c r="B1025" t="s">
        <v>6862</v>
      </c>
      <c r="C1025" t="s">
        <v>799</v>
      </c>
      <c r="D1025" t="s">
        <v>799</v>
      </c>
      <c r="F1025" t="s">
        <v>966</v>
      </c>
      <c r="H1025" s="16">
        <v>1</v>
      </c>
      <c r="I1025" t="s">
        <v>799</v>
      </c>
      <c r="J1025" t="s">
        <v>690</v>
      </c>
      <c r="K1025" t="s">
        <v>1800</v>
      </c>
      <c r="L1025" t="s">
        <v>27866</v>
      </c>
      <c r="M1025" t="s">
        <v>748</v>
      </c>
      <c r="N1025" t="s">
        <v>795</v>
      </c>
      <c r="O1025" t="s">
        <v>804</v>
      </c>
      <c r="P1025" t="s">
        <v>806</v>
      </c>
      <c r="Q1025" t="s">
        <v>10430</v>
      </c>
      <c r="R1025" t="s">
        <v>531</v>
      </c>
      <c r="S1025" t="s">
        <v>636</v>
      </c>
      <c r="T1025" s="16">
        <v>1</v>
      </c>
      <c r="U1025" s="16">
        <v>0</v>
      </c>
      <c r="V1025" s="16">
        <v>1</v>
      </c>
      <c r="W1025" s="5">
        <v>40399.26</v>
      </c>
      <c r="X1025" s="5">
        <v>40399.26</v>
      </c>
      <c r="Y1025" s="5"/>
      <c r="Z1025" s="7">
        <v>1</v>
      </c>
      <c r="AA1025" t="s">
        <v>27839</v>
      </c>
      <c r="AB1025" s="5">
        <v>40399.26</v>
      </c>
      <c r="AC1025" t="s">
        <v>800</v>
      </c>
      <c r="AD1025" s="17">
        <v>44104</v>
      </c>
      <c r="AE1025" s="17">
        <v>44104</v>
      </c>
      <c r="AF1025" s="17">
        <v>44102</v>
      </c>
      <c r="AG1025" s="17">
        <v>44165</v>
      </c>
      <c r="AH1025" s="17">
        <v>44165</v>
      </c>
      <c r="AI1025" s="17"/>
      <c r="AJ1025" s="5"/>
      <c r="AK1025" s="17">
        <v>44165</v>
      </c>
      <c r="AL1025" t="s">
        <v>811</v>
      </c>
      <c r="AM1025" t="s">
        <v>599</v>
      </c>
      <c r="AN1025" s="17"/>
      <c r="AP1025" t="s">
        <v>966</v>
      </c>
      <c r="AQ1025" t="s">
        <v>970</v>
      </c>
      <c r="AR1025" t="s">
        <v>28954</v>
      </c>
    </row>
    <row r="1026" spans="2:44" ht="11" outlineLevel="1" x14ac:dyDescent="0.15">
      <c r="B1026" t="s">
        <v>6865</v>
      </c>
      <c r="C1026" t="s">
        <v>799</v>
      </c>
      <c r="D1026" t="s">
        <v>799</v>
      </c>
      <c r="F1026" t="s">
        <v>966</v>
      </c>
      <c r="H1026" s="16">
        <v>1</v>
      </c>
      <c r="I1026" t="s">
        <v>799</v>
      </c>
      <c r="J1026" t="s">
        <v>4467</v>
      </c>
      <c r="K1026" t="s">
        <v>4468</v>
      </c>
      <c r="L1026" t="s">
        <v>27959</v>
      </c>
      <c r="M1026" t="s">
        <v>737</v>
      </c>
      <c r="N1026" t="s">
        <v>803</v>
      </c>
      <c r="O1026" t="s">
        <v>825</v>
      </c>
      <c r="P1026" t="s">
        <v>802</v>
      </c>
      <c r="Q1026" t="s">
        <v>10430</v>
      </c>
      <c r="R1026" t="s">
        <v>531</v>
      </c>
      <c r="S1026" t="s">
        <v>636</v>
      </c>
      <c r="T1026" s="16">
        <v>1</v>
      </c>
      <c r="U1026" s="16">
        <v>0</v>
      </c>
      <c r="V1026" s="16">
        <v>2</v>
      </c>
      <c r="W1026" s="5">
        <v>40314.639999999999</v>
      </c>
      <c r="X1026" s="5">
        <v>40314.639999999999</v>
      </c>
      <c r="Y1026" s="5"/>
      <c r="Z1026" s="7">
        <v>1</v>
      </c>
      <c r="AA1026" t="s">
        <v>27839</v>
      </c>
      <c r="AB1026" s="5">
        <v>40314.639999999999</v>
      </c>
      <c r="AC1026" t="s">
        <v>800</v>
      </c>
      <c r="AD1026" s="17">
        <v>43334</v>
      </c>
      <c r="AE1026" s="17">
        <v>43481</v>
      </c>
      <c r="AF1026" s="17">
        <v>43336</v>
      </c>
      <c r="AG1026" s="17">
        <v>43426</v>
      </c>
      <c r="AH1026" s="17">
        <v>43426</v>
      </c>
      <c r="AI1026" s="17"/>
      <c r="AJ1026" s="5"/>
      <c r="AK1026" s="17">
        <v>43426</v>
      </c>
      <c r="AL1026" t="s">
        <v>811</v>
      </c>
      <c r="AM1026" t="s">
        <v>599</v>
      </c>
      <c r="AN1026" s="17"/>
      <c r="AP1026" t="s">
        <v>966</v>
      </c>
      <c r="AQ1026" t="s">
        <v>970</v>
      </c>
      <c r="AR1026" t="s">
        <v>28955</v>
      </c>
    </row>
    <row r="1027" spans="2:44" ht="11" outlineLevel="1" x14ac:dyDescent="0.15">
      <c r="B1027" t="s">
        <v>839</v>
      </c>
      <c r="C1027" t="s">
        <v>799</v>
      </c>
      <c r="D1027" t="s">
        <v>799</v>
      </c>
      <c r="F1027" t="s">
        <v>966</v>
      </c>
      <c r="H1027" s="16">
        <v>1</v>
      </c>
      <c r="I1027" t="s">
        <v>799</v>
      </c>
      <c r="J1027" t="s">
        <v>604</v>
      </c>
      <c r="K1027" t="s">
        <v>1088</v>
      </c>
      <c r="L1027" t="s">
        <v>27841</v>
      </c>
      <c r="M1027" t="s">
        <v>740</v>
      </c>
      <c r="N1027" t="s">
        <v>795</v>
      </c>
      <c r="O1027" t="s">
        <v>826</v>
      </c>
      <c r="P1027" t="s">
        <v>806</v>
      </c>
      <c r="Q1027" t="s">
        <v>10430</v>
      </c>
      <c r="R1027" t="s">
        <v>531</v>
      </c>
      <c r="S1027" t="s">
        <v>636</v>
      </c>
      <c r="T1027" s="16">
        <v>1</v>
      </c>
      <c r="U1027" s="16">
        <v>0</v>
      </c>
      <c r="V1027" s="16">
        <v>1</v>
      </c>
      <c r="W1027" s="5">
        <v>40281.449999999997</v>
      </c>
      <c r="X1027" s="5">
        <v>40281.449999999997</v>
      </c>
      <c r="Y1027" s="5"/>
      <c r="Z1027" s="7">
        <v>1</v>
      </c>
      <c r="AA1027" t="s">
        <v>27839</v>
      </c>
      <c r="AB1027" s="5">
        <v>40281.449999999997</v>
      </c>
      <c r="AC1027" t="s">
        <v>800</v>
      </c>
      <c r="AD1027" s="17">
        <v>43685</v>
      </c>
      <c r="AE1027" s="17">
        <v>43685</v>
      </c>
      <c r="AF1027" s="17">
        <v>43685</v>
      </c>
      <c r="AG1027" s="17">
        <v>43685</v>
      </c>
      <c r="AH1027" s="17">
        <v>43685</v>
      </c>
      <c r="AI1027" s="17"/>
      <c r="AJ1027" s="5"/>
      <c r="AK1027" s="17">
        <v>43685</v>
      </c>
      <c r="AL1027" t="s">
        <v>811</v>
      </c>
      <c r="AM1027" t="s">
        <v>599</v>
      </c>
      <c r="AN1027" s="17"/>
      <c r="AP1027" t="s">
        <v>966</v>
      </c>
      <c r="AQ1027" t="s">
        <v>970</v>
      </c>
      <c r="AR1027" t="s">
        <v>28956</v>
      </c>
    </row>
    <row r="1028" spans="2:44" ht="11" outlineLevel="1" x14ac:dyDescent="0.15">
      <c r="B1028" t="s">
        <v>6873</v>
      </c>
      <c r="C1028" t="s">
        <v>799</v>
      </c>
      <c r="D1028" t="s">
        <v>799</v>
      </c>
      <c r="F1028" t="s">
        <v>966</v>
      </c>
      <c r="H1028" s="16">
        <v>1</v>
      </c>
      <c r="I1028" t="s">
        <v>799</v>
      </c>
      <c r="J1028" t="s">
        <v>6494</v>
      </c>
      <c r="K1028" t="s">
        <v>6495</v>
      </c>
      <c r="L1028" t="s">
        <v>27974</v>
      </c>
      <c r="M1028" t="s">
        <v>3219</v>
      </c>
      <c r="N1028" t="s">
        <v>795</v>
      </c>
      <c r="O1028" t="s">
        <v>825</v>
      </c>
      <c r="P1028" t="s">
        <v>806</v>
      </c>
      <c r="Q1028" t="s">
        <v>10430</v>
      </c>
      <c r="R1028" t="s">
        <v>531</v>
      </c>
      <c r="S1028" t="s">
        <v>636</v>
      </c>
      <c r="T1028" s="16">
        <v>1</v>
      </c>
      <c r="U1028" s="16">
        <v>0</v>
      </c>
      <c r="V1028" s="16">
        <v>1</v>
      </c>
      <c r="W1028" s="5">
        <v>40200</v>
      </c>
      <c r="X1028" s="5">
        <v>40200</v>
      </c>
      <c r="Y1028" s="5"/>
      <c r="Z1028" s="7">
        <v>1</v>
      </c>
      <c r="AA1028" t="s">
        <v>27839</v>
      </c>
      <c r="AB1028" s="5">
        <v>40200</v>
      </c>
      <c r="AC1028" t="s">
        <v>800</v>
      </c>
      <c r="AD1028" s="17">
        <v>42995</v>
      </c>
      <c r="AE1028" s="17">
        <v>42995</v>
      </c>
      <c r="AF1028" s="17">
        <v>42995</v>
      </c>
      <c r="AG1028" s="17">
        <v>43025</v>
      </c>
      <c r="AH1028" s="17">
        <v>43025</v>
      </c>
      <c r="AI1028" s="17"/>
      <c r="AJ1028" s="5"/>
      <c r="AK1028" s="17">
        <v>43025</v>
      </c>
      <c r="AL1028" t="s">
        <v>811</v>
      </c>
      <c r="AM1028" t="s">
        <v>599</v>
      </c>
      <c r="AN1028" s="17"/>
      <c r="AP1028" t="s">
        <v>966</v>
      </c>
      <c r="AQ1028" t="s">
        <v>970</v>
      </c>
      <c r="AR1028" t="s">
        <v>28957</v>
      </c>
    </row>
    <row r="1029" spans="2:44" ht="11" outlineLevel="1" x14ac:dyDescent="0.15">
      <c r="B1029" t="s">
        <v>6876</v>
      </c>
      <c r="C1029" t="s">
        <v>799</v>
      </c>
      <c r="D1029" t="s">
        <v>799</v>
      </c>
      <c r="F1029" t="s">
        <v>966</v>
      </c>
      <c r="H1029" s="16">
        <v>1</v>
      </c>
      <c r="I1029" t="s">
        <v>799</v>
      </c>
      <c r="J1029" t="s">
        <v>6877</v>
      </c>
      <c r="K1029" t="s">
        <v>6878</v>
      </c>
      <c r="L1029" t="s">
        <v>27933</v>
      </c>
      <c r="M1029" t="s">
        <v>738</v>
      </c>
      <c r="N1029" t="s">
        <v>803</v>
      </c>
      <c r="O1029" t="s">
        <v>826</v>
      </c>
      <c r="P1029" t="s">
        <v>794</v>
      </c>
      <c r="Q1029" t="s">
        <v>10430</v>
      </c>
      <c r="R1029" t="s">
        <v>531</v>
      </c>
      <c r="S1029" t="s">
        <v>636</v>
      </c>
      <c r="T1029" s="16">
        <v>1</v>
      </c>
      <c r="U1029" s="16">
        <v>0</v>
      </c>
      <c r="V1029" s="16">
        <v>1</v>
      </c>
      <c r="W1029" s="5">
        <v>40165</v>
      </c>
      <c r="X1029" s="5">
        <v>40165</v>
      </c>
      <c r="Y1029" s="5"/>
      <c r="Z1029" s="7">
        <v>1</v>
      </c>
      <c r="AA1029" t="s">
        <v>27839</v>
      </c>
      <c r="AB1029" s="5">
        <v>40165</v>
      </c>
      <c r="AC1029" t="s">
        <v>800</v>
      </c>
      <c r="AD1029" s="17">
        <v>43651</v>
      </c>
      <c r="AE1029" s="17">
        <v>43651</v>
      </c>
      <c r="AF1029" s="17">
        <v>43651</v>
      </c>
      <c r="AG1029" s="17">
        <v>43672</v>
      </c>
      <c r="AH1029" s="17">
        <v>43672</v>
      </c>
      <c r="AI1029" s="17"/>
      <c r="AJ1029" s="5"/>
      <c r="AK1029" s="17">
        <v>43672</v>
      </c>
      <c r="AL1029" t="s">
        <v>811</v>
      </c>
      <c r="AM1029" t="s">
        <v>599</v>
      </c>
      <c r="AN1029" s="17"/>
      <c r="AP1029" t="s">
        <v>966</v>
      </c>
      <c r="AQ1029" t="s">
        <v>970</v>
      </c>
      <c r="AR1029" t="s">
        <v>28958</v>
      </c>
    </row>
    <row r="1030" spans="2:44" ht="11" outlineLevel="1" x14ac:dyDescent="0.15">
      <c r="B1030" t="s">
        <v>6886</v>
      </c>
      <c r="C1030" t="s">
        <v>799</v>
      </c>
      <c r="D1030" t="s">
        <v>799</v>
      </c>
      <c r="F1030" t="s">
        <v>966</v>
      </c>
      <c r="H1030" s="16">
        <v>1</v>
      </c>
      <c r="I1030" t="s">
        <v>799</v>
      </c>
      <c r="J1030" t="s">
        <v>6887</v>
      </c>
      <c r="K1030" t="s">
        <v>6888</v>
      </c>
      <c r="L1030" t="s">
        <v>27905</v>
      </c>
      <c r="M1030" t="s">
        <v>750</v>
      </c>
      <c r="N1030" t="s">
        <v>4388</v>
      </c>
      <c r="O1030" t="s">
        <v>825</v>
      </c>
      <c r="P1030" t="s">
        <v>859</v>
      </c>
      <c r="Q1030" t="s">
        <v>10430</v>
      </c>
      <c r="R1030" t="s">
        <v>531</v>
      </c>
      <c r="S1030" t="s">
        <v>636</v>
      </c>
      <c r="T1030" s="16">
        <v>1</v>
      </c>
      <c r="U1030" s="16">
        <v>0</v>
      </c>
      <c r="V1030" s="16">
        <v>1</v>
      </c>
      <c r="W1030" s="5">
        <v>40083</v>
      </c>
      <c r="X1030" s="5">
        <v>40083</v>
      </c>
      <c r="Y1030" s="5"/>
      <c r="Z1030" s="7">
        <v>1</v>
      </c>
      <c r="AA1030" t="s">
        <v>27839</v>
      </c>
      <c r="AB1030" s="5">
        <v>40083</v>
      </c>
      <c r="AC1030" t="s">
        <v>800</v>
      </c>
      <c r="AD1030" s="17">
        <v>43789</v>
      </c>
      <c r="AE1030" s="17">
        <v>43789</v>
      </c>
      <c r="AF1030" s="17">
        <v>43789</v>
      </c>
      <c r="AG1030" s="17">
        <v>43847</v>
      </c>
      <c r="AH1030" s="17">
        <v>43847</v>
      </c>
      <c r="AI1030" s="17"/>
      <c r="AJ1030" s="5"/>
      <c r="AK1030" s="17">
        <v>43847</v>
      </c>
      <c r="AL1030" t="s">
        <v>811</v>
      </c>
      <c r="AM1030" t="s">
        <v>599</v>
      </c>
      <c r="AN1030" s="17"/>
      <c r="AP1030" t="s">
        <v>966</v>
      </c>
      <c r="AQ1030" t="s">
        <v>970</v>
      </c>
      <c r="AR1030" t="s">
        <v>28959</v>
      </c>
    </row>
    <row r="1031" spans="2:44" ht="11" outlineLevel="1" x14ac:dyDescent="0.15">
      <c r="B1031" t="s">
        <v>6891</v>
      </c>
      <c r="C1031" t="s">
        <v>799</v>
      </c>
      <c r="D1031" t="s">
        <v>799</v>
      </c>
      <c r="F1031" t="s">
        <v>966</v>
      </c>
      <c r="H1031" s="16">
        <v>1</v>
      </c>
      <c r="I1031" t="s">
        <v>799</v>
      </c>
      <c r="J1031" t="s">
        <v>682</v>
      </c>
      <c r="K1031" t="s">
        <v>1729</v>
      </c>
      <c r="L1031" t="s">
        <v>28015</v>
      </c>
      <c r="M1031" t="s">
        <v>740</v>
      </c>
      <c r="N1031" t="s">
        <v>795</v>
      </c>
      <c r="O1031" t="s">
        <v>825</v>
      </c>
      <c r="P1031" t="s">
        <v>806</v>
      </c>
      <c r="Q1031" t="s">
        <v>10430</v>
      </c>
      <c r="R1031" t="s">
        <v>531</v>
      </c>
      <c r="S1031" t="s">
        <v>636</v>
      </c>
      <c r="T1031" s="16">
        <v>1</v>
      </c>
      <c r="U1031" s="16">
        <v>0</v>
      </c>
      <c r="V1031" s="16">
        <v>1</v>
      </c>
      <c r="W1031" s="5">
        <v>40000</v>
      </c>
      <c r="X1031" s="5">
        <v>40000</v>
      </c>
      <c r="Y1031" s="5"/>
      <c r="Z1031" s="7">
        <v>1</v>
      </c>
      <c r="AA1031" t="s">
        <v>27839</v>
      </c>
      <c r="AB1031" s="5">
        <v>40000</v>
      </c>
      <c r="AC1031" t="s">
        <v>800</v>
      </c>
      <c r="AD1031" s="17">
        <v>44596</v>
      </c>
      <c r="AE1031" s="17">
        <v>44596</v>
      </c>
      <c r="AF1031" s="17">
        <v>44596</v>
      </c>
      <c r="AG1031" s="17">
        <v>44651</v>
      </c>
      <c r="AH1031" s="17">
        <v>44651</v>
      </c>
      <c r="AI1031" s="17"/>
      <c r="AJ1031" s="5"/>
      <c r="AK1031" s="17">
        <v>44651</v>
      </c>
      <c r="AL1031" t="s">
        <v>811</v>
      </c>
      <c r="AM1031" t="s">
        <v>599</v>
      </c>
      <c r="AN1031" s="17"/>
      <c r="AP1031" t="s">
        <v>966</v>
      </c>
      <c r="AQ1031" t="s">
        <v>970</v>
      </c>
      <c r="AR1031" t="s">
        <v>28960</v>
      </c>
    </row>
    <row r="1032" spans="2:44" ht="11" outlineLevel="1" x14ac:dyDescent="0.15">
      <c r="B1032" t="s">
        <v>6894</v>
      </c>
      <c r="C1032" t="s">
        <v>799</v>
      </c>
      <c r="D1032" t="s">
        <v>799</v>
      </c>
      <c r="F1032" t="s">
        <v>966</v>
      </c>
      <c r="H1032" s="16">
        <v>1</v>
      </c>
      <c r="I1032" t="s">
        <v>799</v>
      </c>
      <c r="J1032" t="s">
        <v>6895</v>
      </c>
      <c r="K1032" t="s">
        <v>6896</v>
      </c>
      <c r="L1032" t="s">
        <v>28095</v>
      </c>
      <c r="M1032" t="s">
        <v>748</v>
      </c>
      <c r="N1032" t="s">
        <v>795</v>
      </c>
      <c r="O1032" t="s">
        <v>826</v>
      </c>
      <c r="P1032" t="s">
        <v>806</v>
      </c>
      <c r="Q1032" t="s">
        <v>10430</v>
      </c>
      <c r="R1032" t="s">
        <v>531</v>
      </c>
      <c r="S1032" t="s">
        <v>636</v>
      </c>
      <c r="T1032" s="16">
        <v>1</v>
      </c>
      <c r="U1032" s="16">
        <v>0</v>
      </c>
      <c r="V1032" s="16">
        <v>2</v>
      </c>
      <c r="W1032" s="5">
        <v>39999.440000000002</v>
      </c>
      <c r="X1032" s="5">
        <v>39999.440000000002</v>
      </c>
      <c r="Y1032" s="5"/>
      <c r="Z1032" s="7">
        <v>1</v>
      </c>
      <c r="AA1032" t="s">
        <v>27839</v>
      </c>
      <c r="AB1032" s="5">
        <v>39999.440000000002</v>
      </c>
      <c r="AC1032" t="s">
        <v>800</v>
      </c>
      <c r="AD1032" s="17">
        <v>44501</v>
      </c>
      <c r="AE1032" s="17">
        <v>44503</v>
      </c>
      <c r="AF1032" s="17">
        <v>44501</v>
      </c>
      <c r="AG1032" s="17">
        <v>44508</v>
      </c>
      <c r="AH1032" s="17">
        <v>44508</v>
      </c>
      <c r="AI1032" s="17"/>
      <c r="AJ1032" s="5"/>
      <c r="AK1032" s="17">
        <v>44508</v>
      </c>
      <c r="AL1032" t="s">
        <v>811</v>
      </c>
      <c r="AM1032" t="s">
        <v>599</v>
      </c>
      <c r="AN1032" s="17"/>
      <c r="AP1032" t="s">
        <v>966</v>
      </c>
      <c r="AQ1032" t="s">
        <v>970</v>
      </c>
      <c r="AR1032" t="s">
        <v>28961</v>
      </c>
    </row>
    <row r="1033" spans="2:44" ht="11" outlineLevel="1" x14ac:dyDescent="0.15">
      <c r="B1033" t="s">
        <v>6900</v>
      </c>
      <c r="C1033" t="s">
        <v>799</v>
      </c>
      <c r="D1033" t="s">
        <v>799</v>
      </c>
      <c r="F1033" t="s">
        <v>966</v>
      </c>
      <c r="H1033" s="16">
        <v>1</v>
      </c>
      <c r="I1033" t="s">
        <v>799</v>
      </c>
      <c r="J1033" t="s">
        <v>6901</v>
      </c>
      <c r="K1033" t="s">
        <v>6902</v>
      </c>
      <c r="L1033" t="s">
        <v>27866</v>
      </c>
      <c r="M1033" t="s">
        <v>6903</v>
      </c>
      <c r="N1033" t="s">
        <v>795</v>
      </c>
      <c r="O1033" t="s">
        <v>825</v>
      </c>
      <c r="P1033" t="s">
        <v>806</v>
      </c>
      <c r="Q1033" t="s">
        <v>10430</v>
      </c>
      <c r="R1033" t="s">
        <v>531</v>
      </c>
      <c r="S1033" t="s">
        <v>636</v>
      </c>
      <c r="T1033" s="16">
        <v>1</v>
      </c>
      <c r="U1033" s="16">
        <v>0</v>
      </c>
      <c r="V1033" s="16">
        <v>1</v>
      </c>
      <c r="W1033" s="5">
        <v>39922</v>
      </c>
      <c r="X1033" s="5">
        <v>39922</v>
      </c>
      <c r="Y1033" s="5"/>
      <c r="Z1033" s="7">
        <v>1</v>
      </c>
      <c r="AA1033" t="s">
        <v>27839</v>
      </c>
      <c r="AB1033" s="5">
        <v>39922</v>
      </c>
      <c r="AC1033" t="s">
        <v>800</v>
      </c>
      <c r="AD1033" s="17">
        <v>44827</v>
      </c>
      <c r="AE1033" s="17">
        <v>44827</v>
      </c>
      <c r="AF1033" s="17">
        <v>44827</v>
      </c>
      <c r="AG1033" s="17">
        <v>44882</v>
      </c>
      <c r="AH1033" s="17">
        <v>44882</v>
      </c>
      <c r="AI1033" s="17"/>
      <c r="AJ1033" s="5"/>
      <c r="AK1033" s="17">
        <v>44882</v>
      </c>
      <c r="AL1033" t="s">
        <v>811</v>
      </c>
      <c r="AM1033" t="s">
        <v>599</v>
      </c>
      <c r="AN1033" s="17"/>
      <c r="AP1033" t="s">
        <v>966</v>
      </c>
      <c r="AQ1033" t="s">
        <v>970</v>
      </c>
      <c r="AR1033" t="s">
        <v>28962</v>
      </c>
    </row>
    <row r="1034" spans="2:44" ht="11" outlineLevel="1" x14ac:dyDescent="0.15">
      <c r="B1034" t="s">
        <v>6907</v>
      </c>
      <c r="C1034" t="s">
        <v>799</v>
      </c>
      <c r="D1034" t="s">
        <v>799</v>
      </c>
      <c r="F1034" t="s">
        <v>966</v>
      </c>
      <c r="H1034" s="16">
        <v>1</v>
      </c>
      <c r="I1034" t="s">
        <v>799</v>
      </c>
      <c r="J1034" t="s">
        <v>5822</v>
      </c>
      <c r="K1034" t="s">
        <v>5823</v>
      </c>
      <c r="L1034" t="s">
        <v>28346</v>
      </c>
      <c r="M1034" t="s">
        <v>757</v>
      </c>
      <c r="N1034" t="s">
        <v>803</v>
      </c>
      <c r="O1034" t="s">
        <v>825</v>
      </c>
      <c r="P1034" t="s">
        <v>820</v>
      </c>
      <c r="Q1034" t="s">
        <v>10430</v>
      </c>
      <c r="R1034" t="s">
        <v>645</v>
      </c>
      <c r="S1034" t="s">
        <v>636</v>
      </c>
      <c r="T1034" s="16">
        <v>1</v>
      </c>
      <c r="U1034" s="16">
        <v>0</v>
      </c>
      <c r="V1034" s="16">
        <v>1</v>
      </c>
      <c r="W1034" s="5">
        <v>39899.11</v>
      </c>
      <c r="X1034" s="5">
        <v>39899.11</v>
      </c>
      <c r="Y1034" s="5"/>
      <c r="Z1034" s="7">
        <v>1</v>
      </c>
      <c r="AA1034" t="s">
        <v>27839</v>
      </c>
      <c r="AB1034" s="5">
        <v>39899.11</v>
      </c>
      <c r="AC1034" t="s">
        <v>800</v>
      </c>
      <c r="AD1034" s="17">
        <v>45174</v>
      </c>
      <c r="AE1034" s="17">
        <v>45174</v>
      </c>
      <c r="AF1034" s="17">
        <v>45175</v>
      </c>
      <c r="AG1034" s="17">
        <v>45350</v>
      </c>
      <c r="AH1034" s="17">
        <v>45350</v>
      </c>
      <c r="AI1034" s="17"/>
      <c r="AJ1034" s="5"/>
      <c r="AK1034" s="17">
        <v>45350</v>
      </c>
      <c r="AL1034" t="s">
        <v>811</v>
      </c>
      <c r="AM1034" t="s">
        <v>599</v>
      </c>
      <c r="AN1034" s="17"/>
      <c r="AP1034" t="s">
        <v>966</v>
      </c>
      <c r="AQ1034" t="s">
        <v>970</v>
      </c>
      <c r="AR1034" t="s">
        <v>28963</v>
      </c>
    </row>
    <row r="1035" spans="2:44" ht="11" outlineLevel="1" x14ac:dyDescent="0.15">
      <c r="B1035" t="s">
        <v>6913</v>
      </c>
      <c r="C1035" t="s">
        <v>799</v>
      </c>
      <c r="D1035" t="s">
        <v>799</v>
      </c>
      <c r="F1035" t="s">
        <v>966</v>
      </c>
      <c r="H1035" s="16">
        <v>1</v>
      </c>
      <c r="I1035" t="s">
        <v>799</v>
      </c>
      <c r="J1035" t="s">
        <v>6914</v>
      </c>
      <c r="K1035" t="s">
        <v>6915</v>
      </c>
      <c r="L1035" t="s">
        <v>27902</v>
      </c>
      <c r="M1035" t="s">
        <v>750</v>
      </c>
      <c r="N1035" t="s">
        <v>6916</v>
      </c>
      <c r="O1035" t="s">
        <v>825</v>
      </c>
      <c r="P1035" t="s">
        <v>859</v>
      </c>
      <c r="Q1035" t="s">
        <v>10430</v>
      </c>
      <c r="R1035" t="s">
        <v>531</v>
      </c>
      <c r="S1035" t="s">
        <v>636</v>
      </c>
      <c r="T1035" s="16">
        <v>1</v>
      </c>
      <c r="U1035" s="16">
        <v>0</v>
      </c>
      <c r="V1035" s="16">
        <v>1</v>
      </c>
      <c r="W1035" s="5">
        <v>39844</v>
      </c>
      <c r="X1035" s="5">
        <v>39844</v>
      </c>
      <c r="Y1035" s="5"/>
      <c r="Z1035" s="7">
        <v>1</v>
      </c>
      <c r="AA1035" t="s">
        <v>27839</v>
      </c>
      <c r="AB1035" s="5">
        <v>39844</v>
      </c>
      <c r="AC1035" t="s">
        <v>800</v>
      </c>
      <c r="AD1035" s="17">
        <v>45057</v>
      </c>
      <c r="AE1035" s="17">
        <v>45057</v>
      </c>
      <c r="AF1035" s="17">
        <v>45057</v>
      </c>
      <c r="AG1035" s="17">
        <v>45135</v>
      </c>
      <c r="AH1035" s="17">
        <v>45135</v>
      </c>
      <c r="AI1035" s="17"/>
      <c r="AJ1035" s="5"/>
      <c r="AK1035" s="17">
        <v>45135</v>
      </c>
      <c r="AL1035" t="s">
        <v>811</v>
      </c>
      <c r="AM1035" t="s">
        <v>599</v>
      </c>
      <c r="AN1035" s="17"/>
      <c r="AP1035" t="s">
        <v>966</v>
      </c>
      <c r="AQ1035" t="s">
        <v>970</v>
      </c>
      <c r="AR1035" t="s">
        <v>28964</v>
      </c>
    </row>
    <row r="1036" spans="2:44" ht="11" outlineLevel="1" x14ac:dyDescent="0.15">
      <c r="B1036" t="s">
        <v>6920</v>
      </c>
      <c r="C1036" t="s">
        <v>799</v>
      </c>
      <c r="D1036" t="s">
        <v>799</v>
      </c>
      <c r="F1036" t="s">
        <v>966</v>
      </c>
      <c r="H1036" s="16">
        <v>1</v>
      </c>
      <c r="I1036" t="s">
        <v>799</v>
      </c>
      <c r="J1036" t="s">
        <v>6921</v>
      </c>
      <c r="K1036" t="s">
        <v>6922</v>
      </c>
      <c r="L1036" t="s">
        <v>27905</v>
      </c>
      <c r="M1036" t="s">
        <v>748</v>
      </c>
      <c r="N1036" t="s">
        <v>795</v>
      </c>
      <c r="O1036" t="s">
        <v>825</v>
      </c>
      <c r="P1036" t="s">
        <v>806</v>
      </c>
      <c r="Q1036" t="s">
        <v>10430</v>
      </c>
      <c r="R1036" t="s">
        <v>531</v>
      </c>
      <c r="S1036" t="s">
        <v>636</v>
      </c>
      <c r="T1036" s="16">
        <v>1</v>
      </c>
      <c r="U1036" s="16">
        <v>0</v>
      </c>
      <c r="V1036" s="16">
        <v>1</v>
      </c>
      <c r="W1036" s="5">
        <v>39750</v>
      </c>
      <c r="X1036" s="5">
        <v>39750</v>
      </c>
      <c r="Y1036" s="5"/>
      <c r="Z1036" s="7">
        <v>1</v>
      </c>
      <c r="AA1036" t="s">
        <v>27839</v>
      </c>
      <c r="AB1036" s="5">
        <v>39750</v>
      </c>
      <c r="AC1036" t="s">
        <v>800</v>
      </c>
      <c r="AD1036" s="17">
        <v>42977</v>
      </c>
      <c r="AE1036" s="17">
        <v>42977</v>
      </c>
      <c r="AF1036" s="17">
        <v>42977</v>
      </c>
      <c r="AG1036" s="17">
        <v>43007</v>
      </c>
      <c r="AH1036" s="17">
        <v>43007</v>
      </c>
      <c r="AI1036" s="17"/>
      <c r="AJ1036" s="5"/>
      <c r="AK1036" s="17">
        <v>43007</v>
      </c>
      <c r="AL1036" t="s">
        <v>811</v>
      </c>
      <c r="AM1036" t="s">
        <v>599</v>
      </c>
      <c r="AN1036" s="17"/>
      <c r="AP1036" t="s">
        <v>966</v>
      </c>
      <c r="AQ1036" t="s">
        <v>970</v>
      </c>
      <c r="AR1036" t="s">
        <v>28965</v>
      </c>
    </row>
    <row r="1037" spans="2:44" ht="11" outlineLevel="1" x14ac:dyDescent="0.15">
      <c r="B1037" t="s">
        <v>6925</v>
      </c>
      <c r="C1037" t="s">
        <v>799</v>
      </c>
      <c r="D1037" t="s">
        <v>799</v>
      </c>
      <c r="F1037" t="s">
        <v>966</v>
      </c>
      <c r="H1037" s="16">
        <v>1</v>
      </c>
      <c r="I1037" t="s">
        <v>799</v>
      </c>
      <c r="J1037" t="s">
        <v>687</v>
      </c>
      <c r="K1037" t="s">
        <v>2727</v>
      </c>
      <c r="L1037" t="s">
        <v>27902</v>
      </c>
      <c r="M1037" t="s">
        <v>740</v>
      </c>
      <c r="N1037" t="s">
        <v>795</v>
      </c>
      <c r="O1037" t="s">
        <v>825</v>
      </c>
      <c r="P1037" t="s">
        <v>806</v>
      </c>
      <c r="Q1037" t="s">
        <v>10430</v>
      </c>
      <c r="R1037" t="s">
        <v>531</v>
      </c>
      <c r="S1037" t="s">
        <v>636</v>
      </c>
      <c r="T1037" s="16">
        <v>1</v>
      </c>
      <c r="U1037" s="16">
        <v>0</v>
      </c>
      <c r="V1037" s="16">
        <v>1</v>
      </c>
      <c r="W1037" s="5">
        <v>39527.86</v>
      </c>
      <c r="X1037" s="5">
        <v>39527.86</v>
      </c>
      <c r="Y1037" s="5"/>
      <c r="Z1037" s="7">
        <v>1</v>
      </c>
      <c r="AA1037" t="s">
        <v>27839</v>
      </c>
      <c r="AB1037" s="5">
        <v>39527.86</v>
      </c>
      <c r="AC1037" t="s">
        <v>800</v>
      </c>
      <c r="AD1037" s="17">
        <v>43194</v>
      </c>
      <c r="AE1037" s="17">
        <v>43194</v>
      </c>
      <c r="AF1037" s="17">
        <v>43194</v>
      </c>
      <c r="AG1037" s="17">
        <v>43210</v>
      </c>
      <c r="AH1037" s="17">
        <v>43217</v>
      </c>
      <c r="AI1037" s="17"/>
      <c r="AJ1037" s="5"/>
      <c r="AK1037" s="17">
        <v>43210</v>
      </c>
      <c r="AL1037" t="s">
        <v>811</v>
      </c>
      <c r="AM1037" t="s">
        <v>599</v>
      </c>
      <c r="AN1037" s="17"/>
      <c r="AP1037" t="s">
        <v>966</v>
      </c>
      <c r="AQ1037" t="s">
        <v>970</v>
      </c>
      <c r="AR1037" t="s">
        <v>28966</v>
      </c>
    </row>
    <row r="1038" spans="2:44" ht="11" outlineLevel="1" x14ac:dyDescent="0.15">
      <c r="B1038" t="s">
        <v>6931</v>
      </c>
      <c r="C1038" t="s">
        <v>799</v>
      </c>
      <c r="D1038" t="s">
        <v>799</v>
      </c>
      <c r="F1038" t="s">
        <v>966</v>
      </c>
      <c r="H1038" s="16">
        <v>1</v>
      </c>
      <c r="I1038" t="s">
        <v>799</v>
      </c>
      <c r="J1038" t="s">
        <v>4497</v>
      </c>
      <c r="K1038" t="s">
        <v>4498</v>
      </c>
      <c r="L1038" t="s">
        <v>28015</v>
      </c>
      <c r="M1038" t="s">
        <v>6932</v>
      </c>
      <c r="N1038" t="s">
        <v>795</v>
      </c>
      <c r="O1038" t="s">
        <v>825</v>
      </c>
      <c r="P1038" t="s">
        <v>806</v>
      </c>
      <c r="Q1038" t="s">
        <v>10430</v>
      </c>
      <c r="R1038" t="s">
        <v>531</v>
      </c>
      <c r="S1038" t="s">
        <v>636</v>
      </c>
      <c r="T1038" s="16">
        <v>1</v>
      </c>
      <c r="U1038" s="16">
        <v>0</v>
      </c>
      <c r="V1038" s="16">
        <v>1</v>
      </c>
      <c r="W1038" s="5">
        <v>39459.120000000003</v>
      </c>
      <c r="X1038" s="5">
        <v>39459.120000000003</v>
      </c>
      <c r="Y1038" s="5"/>
      <c r="Z1038" s="7">
        <v>1</v>
      </c>
      <c r="AA1038" t="s">
        <v>27839</v>
      </c>
      <c r="AB1038" s="5">
        <v>39459.120000000003</v>
      </c>
      <c r="AC1038" t="s">
        <v>800</v>
      </c>
      <c r="AD1038" s="17">
        <v>42636</v>
      </c>
      <c r="AE1038" s="17">
        <v>42636</v>
      </c>
      <c r="AF1038" s="17">
        <v>42636</v>
      </c>
      <c r="AG1038" s="17">
        <v>42734</v>
      </c>
      <c r="AH1038" s="17">
        <v>42734</v>
      </c>
      <c r="AI1038" s="17"/>
      <c r="AJ1038" s="5"/>
      <c r="AK1038" s="17">
        <v>42734</v>
      </c>
      <c r="AL1038" t="s">
        <v>811</v>
      </c>
      <c r="AM1038" t="s">
        <v>599</v>
      </c>
      <c r="AN1038" s="17"/>
      <c r="AP1038" t="s">
        <v>966</v>
      </c>
      <c r="AQ1038" t="s">
        <v>970</v>
      </c>
      <c r="AR1038" t="s">
        <v>28967</v>
      </c>
    </row>
    <row r="1039" spans="2:44" ht="11" outlineLevel="1" x14ac:dyDescent="0.15">
      <c r="B1039" t="s">
        <v>6939</v>
      </c>
      <c r="C1039" t="s">
        <v>799</v>
      </c>
      <c r="D1039" t="s">
        <v>799</v>
      </c>
      <c r="F1039" t="s">
        <v>966</v>
      </c>
      <c r="H1039" s="16">
        <v>1</v>
      </c>
      <c r="I1039" t="s">
        <v>799</v>
      </c>
      <c r="J1039" t="s">
        <v>6940</v>
      </c>
      <c r="K1039" t="s">
        <v>6941</v>
      </c>
      <c r="L1039" t="s">
        <v>28015</v>
      </c>
      <c r="M1039" t="s">
        <v>737</v>
      </c>
      <c r="N1039" t="s">
        <v>795</v>
      </c>
      <c r="O1039" t="s">
        <v>825</v>
      </c>
      <c r="P1039" t="s">
        <v>802</v>
      </c>
      <c r="Q1039" t="s">
        <v>10430</v>
      </c>
      <c r="R1039" t="s">
        <v>531</v>
      </c>
      <c r="S1039" t="s">
        <v>636</v>
      </c>
      <c r="T1039" s="16">
        <v>1</v>
      </c>
      <c r="U1039" s="16">
        <v>0</v>
      </c>
      <c r="V1039" s="16">
        <v>1</v>
      </c>
      <c r="W1039" s="5">
        <v>39320</v>
      </c>
      <c r="X1039" s="5">
        <v>39320</v>
      </c>
      <c r="Y1039" s="5"/>
      <c r="Z1039" s="7">
        <v>1</v>
      </c>
      <c r="AA1039" t="s">
        <v>27839</v>
      </c>
      <c r="AB1039" s="5">
        <v>39320</v>
      </c>
      <c r="AC1039" t="s">
        <v>800</v>
      </c>
      <c r="AD1039" s="17">
        <v>42640</v>
      </c>
      <c r="AE1039" s="17">
        <v>42640</v>
      </c>
      <c r="AF1039" s="17">
        <v>42640</v>
      </c>
      <c r="AG1039" s="17">
        <v>42700</v>
      </c>
      <c r="AH1039" s="17">
        <v>42700</v>
      </c>
      <c r="AI1039" s="17"/>
      <c r="AJ1039" s="5"/>
      <c r="AK1039" s="17">
        <v>42700</v>
      </c>
      <c r="AL1039" t="s">
        <v>811</v>
      </c>
      <c r="AM1039" t="s">
        <v>599</v>
      </c>
      <c r="AN1039" s="17"/>
      <c r="AP1039" t="s">
        <v>966</v>
      </c>
      <c r="AQ1039" t="s">
        <v>970</v>
      </c>
      <c r="AR1039" t="s">
        <v>28968</v>
      </c>
    </row>
    <row r="1040" spans="2:44" ht="11" outlineLevel="1" x14ac:dyDescent="0.15">
      <c r="B1040" t="s">
        <v>6944</v>
      </c>
      <c r="C1040" t="s">
        <v>799</v>
      </c>
      <c r="D1040" t="s">
        <v>799</v>
      </c>
      <c r="F1040" t="s">
        <v>966</v>
      </c>
      <c r="H1040" s="16">
        <v>1</v>
      </c>
      <c r="I1040" t="s">
        <v>799</v>
      </c>
      <c r="J1040" t="s">
        <v>5063</v>
      </c>
      <c r="K1040" t="s">
        <v>5064</v>
      </c>
      <c r="L1040" t="s">
        <v>28091</v>
      </c>
      <c r="M1040" t="s">
        <v>740</v>
      </c>
      <c r="N1040" t="s">
        <v>795</v>
      </c>
      <c r="O1040" t="s">
        <v>825</v>
      </c>
      <c r="P1040" t="s">
        <v>806</v>
      </c>
      <c r="Q1040" t="s">
        <v>10430</v>
      </c>
      <c r="R1040" t="s">
        <v>531</v>
      </c>
      <c r="S1040" t="s">
        <v>636</v>
      </c>
      <c r="T1040" s="16">
        <v>1</v>
      </c>
      <c r="U1040" s="16">
        <v>0</v>
      </c>
      <c r="V1040" s="16">
        <v>3</v>
      </c>
      <c r="W1040" s="5">
        <v>39294.32</v>
      </c>
      <c r="X1040" s="5">
        <v>39294.32</v>
      </c>
      <c r="Y1040" s="5"/>
      <c r="Z1040" s="7">
        <v>1</v>
      </c>
      <c r="AA1040" t="s">
        <v>27839</v>
      </c>
      <c r="AB1040" s="5">
        <v>39294.32</v>
      </c>
      <c r="AC1040" t="s">
        <v>800</v>
      </c>
      <c r="AD1040" s="17">
        <v>45783</v>
      </c>
      <c r="AE1040" s="17">
        <v>45854</v>
      </c>
      <c r="AF1040" s="17">
        <v>45782</v>
      </c>
      <c r="AG1040" s="17">
        <v>45792</v>
      </c>
      <c r="AH1040" s="17">
        <v>45792</v>
      </c>
      <c r="AI1040" s="17"/>
      <c r="AJ1040" s="5"/>
      <c r="AK1040" s="17">
        <v>45792</v>
      </c>
      <c r="AL1040" t="s">
        <v>811</v>
      </c>
      <c r="AM1040" t="s">
        <v>599</v>
      </c>
      <c r="AN1040" s="17"/>
      <c r="AP1040" t="s">
        <v>966</v>
      </c>
      <c r="AQ1040" t="s">
        <v>970</v>
      </c>
      <c r="AR1040" t="s">
        <v>28969</v>
      </c>
    </row>
    <row r="1041" spans="2:44" ht="11" outlineLevel="1" x14ac:dyDescent="0.15">
      <c r="B1041" t="s">
        <v>6948</v>
      </c>
      <c r="C1041" t="s">
        <v>799</v>
      </c>
      <c r="D1041" t="s">
        <v>799</v>
      </c>
      <c r="F1041" t="s">
        <v>966</v>
      </c>
      <c r="H1041" s="16">
        <v>1</v>
      </c>
      <c r="I1041" t="s">
        <v>799</v>
      </c>
      <c r="J1041" t="s">
        <v>6949</v>
      </c>
      <c r="K1041" t="s">
        <v>6950</v>
      </c>
      <c r="L1041" t="s">
        <v>27974</v>
      </c>
      <c r="M1041" t="s">
        <v>757</v>
      </c>
      <c r="N1041" t="s">
        <v>795</v>
      </c>
      <c r="O1041" t="s">
        <v>826</v>
      </c>
      <c r="P1041" t="s">
        <v>806</v>
      </c>
      <c r="Q1041" t="s">
        <v>10430</v>
      </c>
      <c r="R1041" t="s">
        <v>531</v>
      </c>
      <c r="S1041" t="s">
        <v>636</v>
      </c>
      <c r="T1041" s="16">
        <v>1</v>
      </c>
      <c r="U1041" s="16">
        <v>0</v>
      </c>
      <c r="V1041" s="16">
        <v>3</v>
      </c>
      <c r="W1041" s="5">
        <v>39245.699999999997</v>
      </c>
      <c r="X1041" s="5">
        <v>39245.699999999997</v>
      </c>
      <c r="Y1041" s="5"/>
      <c r="Z1041" s="7">
        <v>1</v>
      </c>
      <c r="AA1041" t="s">
        <v>27839</v>
      </c>
      <c r="AB1041" s="5">
        <v>39245.699999999997</v>
      </c>
      <c r="AC1041" t="s">
        <v>800</v>
      </c>
      <c r="AD1041" s="17">
        <v>42004</v>
      </c>
      <c r="AE1041" s="17">
        <v>42416</v>
      </c>
      <c r="AF1041" s="17">
        <v>42004</v>
      </c>
      <c r="AG1041" s="17">
        <v>42062</v>
      </c>
      <c r="AH1041" s="17">
        <v>42062</v>
      </c>
      <c r="AI1041" s="17"/>
      <c r="AJ1041" s="5"/>
      <c r="AK1041" s="17">
        <v>42062</v>
      </c>
      <c r="AL1041" t="s">
        <v>811</v>
      </c>
      <c r="AM1041" t="s">
        <v>599</v>
      </c>
      <c r="AN1041" s="17"/>
      <c r="AP1041" t="s">
        <v>966</v>
      </c>
      <c r="AQ1041" t="s">
        <v>970</v>
      </c>
      <c r="AR1041" t="s">
        <v>28970</v>
      </c>
    </row>
    <row r="1042" spans="2:44" ht="11" outlineLevel="1" x14ac:dyDescent="0.15">
      <c r="B1042" t="s">
        <v>6953</v>
      </c>
      <c r="C1042" t="s">
        <v>799</v>
      </c>
      <c r="D1042" t="s">
        <v>799</v>
      </c>
      <c r="F1042" t="s">
        <v>966</v>
      </c>
      <c r="H1042" s="16">
        <v>1</v>
      </c>
      <c r="I1042" t="s">
        <v>799</v>
      </c>
      <c r="J1042" t="s">
        <v>685</v>
      </c>
      <c r="K1042" t="s">
        <v>2058</v>
      </c>
      <c r="L1042" t="s">
        <v>28041</v>
      </c>
      <c r="M1042" t="s">
        <v>748</v>
      </c>
      <c r="N1042" t="s">
        <v>795</v>
      </c>
      <c r="O1042" t="s">
        <v>826</v>
      </c>
      <c r="P1042" t="s">
        <v>806</v>
      </c>
      <c r="Q1042" t="s">
        <v>10430</v>
      </c>
      <c r="R1042" t="s">
        <v>531</v>
      </c>
      <c r="S1042" t="s">
        <v>636</v>
      </c>
      <c r="T1042" s="16">
        <v>1</v>
      </c>
      <c r="U1042" s="16">
        <v>0</v>
      </c>
      <c r="V1042" s="16">
        <v>2</v>
      </c>
      <c r="W1042" s="5">
        <v>39018.68</v>
      </c>
      <c r="X1042" s="5">
        <v>39018.68</v>
      </c>
      <c r="Y1042" s="5"/>
      <c r="Z1042" s="7">
        <v>1</v>
      </c>
      <c r="AA1042" t="s">
        <v>27839</v>
      </c>
      <c r="AB1042" s="5">
        <v>39018.68</v>
      </c>
      <c r="AC1042" t="s">
        <v>800</v>
      </c>
      <c r="AD1042" s="17">
        <v>44215</v>
      </c>
      <c r="AE1042" s="17">
        <v>44256</v>
      </c>
      <c r="AF1042" s="17">
        <v>44215</v>
      </c>
      <c r="AG1042" s="17">
        <v>44270</v>
      </c>
      <c r="AH1042" s="17">
        <v>44270</v>
      </c>
      <c r="AI1042" s="17"/>
      <c r="AJ1042" s="5"/>
      <c r="AK1042" s="17">
        <v>44270</v>
      </c>
      <c r="AL1042" t="s">
        <v>811</v>
      </c>
      <c r="AM1042" t="s">
        <v>599</v>
      </c>
      <c r="AN1042" s="17"/>
      <c r="AP1042" t="s">
        <v>966</v>
      </c>
      <c r="AQ1042" t="s">
        <v>970</v>
      </c>
      <c r="AR1042" t="s">
        <v>28971</v>
      </c>
    </row>
    <row r="1043" spans="2:44" ht="11" outlineLevel="1" x14ac:dyDescent="0.15">
      <c r="B1043" t="s">
        <v>6956</v>
      </c>
      <c r="C1043" t="s">
        <v>799</v>
      </c>
      <c r="D1043" t="s">
        <v>799</v>
      </c>
      <c r="F1043" t="s">
        <v>966</v>
      </c>
      <c r="H1043" s="16">
        <v>1</v>
      </c>
      <c r="I1043" t="s">
        <v>799</v>
      </c>
      <c r="J1043" t="s">
        <v>6957</v>
      </c>
      <c r="K1043" t="s">
        <v>6958</v>
      </c>
      <c r="L1043" t="s">
        <v>27933</v>
      </c>
      <c r="M1043" t="s">
        <v>2658</v>
      </c>
      <c r="N1043" t="s">
        <v>795</v>
      </c>
      <c r="O1043" t="s">
        <v>825</v>
      </c>
      <c r="P1043" t="s">
        <v>806</v>
      </c>
      <c r="Q1043" t="s">
        <v>10430</v>
      </c>
      <c r="R1043" t="s">
        <v>531</v>
      </c>
      <c r="S1043" t="s">
        <v>636</v>
      </c>
      <c r="T1043" s="16">
        <v>1</v>
      </c>
      <c r="U1043" s="16">
        <v>0</v>
      </c>
      <c r="V1043" s="16">
        <v>2</v>
      </c>
      <c r="W1043" s="5">
        <v>39000</v>
      </c>
      <c r="X1043" s="5">
        <v>39000</v>
      </c>
      <c r="Y1043" s="5"/>
      <c r="Z1043" s="7">
        <v>1</v>
      </c>
      <c r="AA1043" t="s">
        <v>27839</v>
      </c>
      <c r="AB1043" s="5">
        <v>39000</v>
      </c>
      <c r="AC1043" t="s">
        <v>800</v>
      </c>
      <c r="AD1043" s="17">
        <v>46083</v>
      </c>
      <c r="AE1043" s="17">
        <v>46090</v>
      </c>
      <c r="AF1043" s="17">
        <v>46083</v>
      </c>
      <c r="AG1043" s="17">
        <v>46204</v>
      </c>
      <c r="AH1043" s="17">
        <v>46204</v>
      </c>
      <c r="AI1043" s="17"/>
      <c r="AJ1043" s="5"/>
      <c r="AK1043" s="17">
        <v>46204</v>
      </c>
      <c r="AL1043" t="s">
        <v>811</v>
      </c>
      <c r="AM1043" t="s">
        <v>599</v>
      </c>
      <c r="AN1043" s="17"/>
      <c r="AP1043" t="s">
        <v>966</v>
      </c>
      <c r="AQ1043" t="s">
        <v>970</v>
      </c>
      <c r="AR1043" t="s">
        <v>28972</v>
      </c>
    </row>
    <row r="1044" spans="2:44" ht="11" outlineLevel="1" x14ac:dyDescent="0.15">
      <c r="B1044" t="s">
        <v>6961</v>
      </c>
      <c r="C1044" t="s">
        <v>799</v>
      </c>
      <c r="D1044" t="s">
        <v>799</v>
      </c>
      <c r="F1044" t="s">
        <v>966</v>
      </c>
      <c r="H1044" s="16">
        <v>1</v>
      </c>
      <c r="I1044" t="s">
        <v>799</v>
      </c>
      <c r="J1044" t="s">
        <v>4980</v>
      </c>
      <c r="K1044" t="s">
        <v>4981</v>
      </c>
      <c r="L1044" t="s">
        <v>27902</v>
      </c>
      <c r="M1044" t="s">
        <v>737</v>
      </c>
      <c r="N1044" t="s">
        <v>803</v>
      </c>
      <c r="O1044" t="s">
        <v>825</v>
      </c>
      <c r="P1044" t="s">
        <v>802</v>
      </c>
      <c r="Q1044" t="s">
        <v>10430</v>
      </c>
      <c r="R1044" t="s">
        <v>531</v>
      </c>
      <c r="S1044" t="s">
        <v>636</v>
      </c>
      <c r="T1044" s="16">
        <v>1</v>
      </c>
      <c r="U1044" s="16">
        <v>0</v>
      </c>
      <c r="V1044" s="16">
        <v>1</v>
      </c>
      <c r="W1044" s="5">
        <v>38922</v>
      </c>
      <c r="X1044" s="5">
        <v>38922</v>
      </c>
      <c r="Y1044" s="5"/>
      <c r="Z1044" s="7">
        <v>1</v>
      </c>
      <c r="AA1044" t="s">
        <v>27839</v>
      </c>
      <c r="AB1044" s="5">
        <v>38922</v>
      </c>
      <c r="AC1044" t="s">
        <v>800</v>
      </c>
      <c r="AD1044" s="17">
        <v>44831</v>
      </c>
      <c r="AE1044" s="17">
        <v>44831</v>
      </c>
      <c r="AF1044" s="17">
        <v>44831</v>
      </c>
      <c r="AG1044" s="17">
        <v>45169</v>
      </c>
      <c r="AH1044" s="17">
        <v>45169</v>
      </c>
      <c r="AI1044" s="17"/>
      <c r="AJ1044" s="5"/>
      <c r="AK1044" s="17">
        <v>45169</v>
      </c>
      <c r="AL1044" t="s">
        <v>811</v>
      </c>
      <c r="AM1044" t="s">
        <v>599</v>
      </c>
      <c r="AN1044" s="17"/>
      <c r="AP1044" t="s">
        <v>966</v>
      </c>
      <c r="AQ1044" t="s">
        <v>970</v>
      </c>
      <c r="AR1044" t="s">
        <v>28973</v>
      </c>
    </row>
    <row r="1045" spans="2:44" ht="11" outlineLevel="1" x14ac:dyDescent="0.15">
      <c r="B1045" t="s">
        <v>6967</v>
      </c>
      <c r="C1045" t="s">
        <v>799</v>
      </c>
      <c r="D1045" t="s">
        <v>799</v>
      </c>
      <c r="F1045" t="s">
        <v>966</v>
      </c>
      <c r="H1045" s="16">
        <v>1</v>
      </c>
      <c r="I1045" t="s">
        <v>799</v>
      </c>
      <c r="J1045" t="s">
        <v>6968</v>
      </c>
      <c r="K1045" t="s">
        <v>6969</v>
      </c>
      <c r="L1045" t="s">
        <v>27866</v>
      </c>
      <c r="M1045" t="s">
        <v>748</v>
      </c>
      <c r="N1045" t="s">
        <v>795</v>
      </c>
      <c r="O1045" t="s">
        <v>825</v>
      </c>
      <c r="P1045" t="s">
        <v>806</v>
      </c>
      <c r="Q1045" t="s">
        <v>10430</v>
      </c>
      <c r="R1045" t="s">
        <v>531</v>
      </c>
      <c r="S1045" t="s">
        <v>636</v>
      </c>
      <c r="T1045" s="16">
        <v>1</v>
      </c>
      <c r="U1045" s="16">
        <v>0</v>
      </c>
      <c r="V1045" s="16">
        <v>1</v>
      </c>
      <c r="W1045" s="5">
        <v>38736.22</v>
      </c>
      <c r="X1045" s="5">
        <v>38736.22</v>
      </c>
      <c r="Y1045" s="5"/>
      <c r="Z1045" s="7">
        <v>1</v>
      </c>
      <c r="AA1045" t="s">
        <v>27839</v>
      </c>
      <c r="AB1045" s="5">
        <v>38736.22</v>
      </c>
      <c r="AC1045" t="s">
        <v>800</v>
      </c>
      <c r="AD1045" s="17">
        <v>44440</v>
      </c>
      <c r="AE1045" s="17">
        <v>44440</v>
      </c>
      <c r="AF1045" s="17">
        <v>44440</v>
      </c>
      <c r="AG1045" s="17">
        <v>44484</v>
      </c>
      <c r="AH1045" s="17">
        <v>44484</v>
      </c>
      <c r="AI1045" s="17"/>
      <c r="AJ1045" s="5"/>
      <c r="AK1045" s="17">
        <v>44484</v>
      </c>
      <c r="AL1045" t="s">
        <v>811</v>
      </c>
      <c r="AM1045" t="s">
        <v>599</v>
      </c>
      <c r="AN1045" s="17"/>
      <c r="AP1045" t="s">
        <v>966</v>
      </c>
      <c r="AQ1045" t="s">
        <v>970</v>
      </c>
      <c r="AR1045" t="s">
        <v>28974</v>
      </c>
    </row>
    <row r="1046" spans="2:44" ht="11" outlineLevel="1" x14ac:dyDescent="0.15">
      <c r="B1046" t="s">
        <v>6972</v>
      </c>
      <c r="C1046" t="s">
        <v>799</v>
      </c>
      <c r="D1046" t="s">
        <v>799</v>
      </c>
      <c r="F1046" t="s">
        <v>966</v>
      </c>
      <c r="H1046" s="16">
        <v>1</v>
      </c>
      <c r="I1046" t="s">
        <v>799</v>
      </c>
      <c r="J1046" t="s">
        <v>690</v>
      </c>
      <c r="K1046" t="s">
        <v>1800</v>
      </c>
      <c r="L1046" t="s">
        <v>27866</v>
      </c>
      <c r="M1046" t="s">
        <v>746</v>
      </c>
      <c r="N1046" t="s">
        <v>795</v>
      </c>
      <c r="O1046" t="s">
        <v>826</v>
      </c>
      <c r="P1046" t="s">
        <v>806</v>
      </c>
      <c r="Q1046" t="s">
        <v>10430</v>
      </c>
      <c r="R1046" t="s">
        <v>531</v>
      </c>
      <c r="S1046" t="s">
        <v>636</v>
      </c>
      <c r="T1046" s="16">
        <v>1</v>
      </c>
      <c r="U1046" s="16">
        <v>0</v>
      </c>
      <c r="V1046" s="16">
        <v>1</v>
      </c>
      <c r="W1046" s="5">
        <v>38604.379999999997</v>
      </c>
      <c r="X1046" s="5">
        <v>38604.379999999997</v>
      </c>
      <c r="Y1046" s="5"/>
      <c r="Z1046" s="7">
        <v>1</v>
      </c>
      <c r="AA1046" t="s">
        <v>27839</v>
      </c>
      <c r="AB1046" s="5">
        <v>38604.379999999997</v>
      </c>
      <c r="AC1046" t="s">
        <v>800</v>
      </c>
      <c r="AD1046" s="17">
        <v>45496</v>
      </c>
      <c r="AE1046" s="17">
        <v>45496</v>
      </c>
      <c r="AF1046" s="17">
        <v>45491</v>
      </c>
      <c r="AG1046" s="17">
        <v>45559</v>
      </c>
      <c r="AH1046" s="17">
        <v>45559</v>
      </c>
      <c r="AI1046" s="17"/>
      <c r="AJ1046" s="5"/>
      <c r="AK1046" s="17">
        <v>45559</v>
      </c>
      <c r="AL1046" t="s">
        <v>811</v>
      </c>
      <c r="AM1046" t="s">
        <v>599</v>
      </c>
      <c r="AN1046" s="17"/>
      <c r="AP1046" t="s">
        <v>966</v>
      </c>
      <c r="AQ1046" t="s">
        <v>970</v>
      </c>
      <c r="AR1046" t="s">
        <v>28975</v>
      </c>
    </row>
    <row r="1047" spans="2:44" ht="11" outlineLevel="1" x14ac:dyDescent="0.15">
      <c r="B1047" t="s">
        <v>6975</v>
      </c>
      <c r="C1047" t="s">
        <v>799</v>
      </c>
      <c r="D1047" t="s">
        <v>799</v>
      </c>
      <c r="F1047" t="s">
        <v>966</v>
      </c>
      <c r="H1047" s="16">
        <v>1</v>
      </c>
      <c r="I1047" t="s">
        <v>799</v>
      </c>
      <c r="J1047" t="s">
        <v>6976</v>
      </c>
      <c r="K1047" t="s">
        <v>6977</v>
      </c>
      <c r="L1047" t="s">
        <v>28015</v>
      </c>
      <c r="M1047" t="s">
        <v>740</v>
      </c>
      <c r="N1047" t="s">
        <v>795</v>
      </c>
      <c r="O1047" t="s">
        <v>825</v>
      </c>
      <c r="P1047" t="s">
        <v>806</v>
      </c>
      <c r="Q1047" t="s">
        <v>10430</v>
      </c>
      <c r="R1047" t="s">
        <v>531</v>
      </c>
      <c r="S1047" t="s">
        <v>636</v>
      </c>
      <c r="T1047" s="16">
        <v>1</v>
      </c>
      <c r="U1047" s="16">
        <v>0</v>
      </c>
      <c r="V1047" s="16">
        <v>1</v>
      </c>
      <c r="W1047" s="5">
        <v>38551</v>
      </c>
      <c r="X1047" s="5">
        <v>38551</v>
      </c>
      <c r="Y1047" s="5"/>
      <c r="Z1047" s="7">
        <v>1</v>
      </c>
      <c r="AA1047" t="s">
        <v>27839</v>
      </c>
      <c r="AB1047" s="5">
        <v>38551</v>
      </c>
      <c r="AC1047" t="s">
        <v>800</v>
      </c>
      <c r="AD1047" s="17">
        <v>44054</v>
      </c>
      <c r="AE1047" s="17">
        <v>44054</v>
      </c>
      <c r="AF1047" s="17">
        <v>44054</v>
      </c>
      <c r="AG1047" s="17">
        <v>44104</v>
      </c>
      <c r="AH1047" s="17">
        <v>44104</v>
      </c>
      <c r="AI1047" s="17"/>
      <c r="AJ1047" s="5"/>
      <c r="AK1047" s="17">
        <v>44104</v>
      </c>
      <c r="AL1047" t="s">
        <v>811</v>
      </c>
      <c r="AM1047" t="s">
        <v>599</v>
      </c>
      <c r="AN1047" s="17"/>
      <c r="AP1047" t="s">
        <v>966</v>
      </c>
      <c r="AQ1047" t="s">
        <v>970</v>
      </c>
      <c r="AR1047" t="s">
        <v>28976</v>
      </c>
    </row>
    <row r="1048" spans="2:44" ht="11" outlineLevel="1" x14ac:dyDescent="0.15">
      <c r="B1048" t="s">
        <v>6980</v>
      </c>
      <c r="C1048" t="s">
        <v>799</v>
      </c>
      <c r="D1048" t="s">
        <v>799</v>
      </c>
      <c r="F1048" t="s">
        <v>966</v>
      </c>
      <c r="H1048" s="16">
        <v>1</v>
      </c>
      <c r="I1048" t="s">
        <v>799</v>
      </c>
      <c r="J1048" t="s">
        <v>6981</v>
      </c>
      <c r="K1048" t="s">
        <v>6982</v>
      </c>
      <c r="L1048" t="s">
        <v>28353</v>
      </c>
      <c r="M1048" t="s">
        <v>750</v>
      </c>
      <c r="N1048" t="s">
        <v>795</v>
      </c>
      <c r="O1048" t="s">
        <v>825</v>
      </c>
      <c r="P1048" t="s">
        <v>859</v>
      </c>
      <c r="Q1048" t="s">
        <v>10430</v>
      </c>
      <c r="R1048" t="s">
        <v>645</v>
      </c>
      <c r="S1048" t="s">
        <v>636</v>
      </c>
      <c r="T1048" s="16">
        <v>1</v>
      </c>
      <c r="U1048" s="16">
        <v>0</v>
      </c>
      <c r="V1048" s="16">
        <v>1</v>
      </c>
      <c r="W1048" s="5">
        <v>38500.019999999997</v>
      </c>
      <c r="X1048" s="5">
        <v>38500.019999999997</v>
      </c>
      <c r="Y1048" s="5"/>
      <c r="Z1048" s="7">
        <v>1</v>
      </c>
      <c r="AA1048" t="s">
        <v>27839</v>
      </c>
      <c r="AB1048" s="5">
        <v>38500.019999999997</v>
      </c>
      <c r="AC1048" t="s">
        <v>800</v>
      </c>
      <c r="AD1048" s="17">
        <v>44301</v>
      </c>
      <c r="AE1048" s="17">
        <v>44301</v>
      </c>
      <c r="AF1048" s="17">
        <v>44301</v>
      </c>
      <c r="AG1048" s="17">
        <v>44363</v>
      </c>
      <c r="AH1048" s="17">
        <v>44363</v>
      </c>
      <c r="AI1048" s="17"/>
      <c r="AJ1048" s="5"/>
      <c r="AK1048" s="17">
        <v>44363</v>
      </c>
      <c r="AL1048" t="s">
        <v>811</v>
      </c>
      <c r="AM1048" t="s">
        <v>599</v>
      </c>
      <c r="AN1048" s="17"/>
      <c r="AP1048" t="s">
        <v>966</v>
      </c>
      <c r="AQ1048" t="s">
        <v>970</v>
      </c>
      <c r="AR1048" t="s">
        <v>28977</v>
      </c>
    </row>
    <row r="1049" spans="2:44" ht="11" outlineLevel="1" x14ac:dyDescent="0.15">
      <c r="B1049" t="s">
        <v>6988</v>
      </c>
      <c r="C1049" t="s">
        <v>799</v>
      </c>
      <c r="D1049" t="s">
        <v>799</v>
      </c>
      <c r="F1049" t="s">
        <v>966</v>
      </c>
      <c r="H1049" s="16">
        <v>1</v>
      </c>
      <c r="I1049" t="s">
        <v>799</v>
      </c>
      <c r="J1049" t="s">
        <v>655</v>
      </c>
      <c r="K1049" t="s">
        <v>1208</v>
      </c>
      <c r="L1049" t="s">
        <v>28091</v>
      </c>
      <c r="M1049" t="s">
        <v>740</v>
      </c>
      <c r="N1049" t="s">
        <v>795</v>
      </c>
      <c r="O1049" t="s">
        <v>825</v>
      </c>
      <c r="P1049" t="s">
        <v>806</v>
      </c>
      <c r="Q1049" t="s">
        <v>10430</v>
      </c>
      <c r="R1049" t="s">
        <v>531</v>
      </c>
      <c r="S1049" t="s">
        <v>636</v>
      </c>
      <c r="T1049" s="16">
        <v>1</v>
      </c>
      <c r="U1049" s="16">
        <v>0</v>
      </c>
      <c r="V1049" s="16">
        <v>1</v>
      </c>
      <c r="W1049" s="5">
        <v>38456.92</v>
      </c>
      <c r="X1049" s="5">
        <v>38456.92</v>
      </c>
      <c r="Y1049" s="5"/>
      <c r="Z1049" s="7">
        <v>1</v>
      </c>
      <c r="AA1049" t="s">
        <v>27839</v>
      </c>
      <c r="AB1049" s="5">
        <v>38456.92</v>
      </c>
      <c r="AC1049" t="s">
        <v>800</v>
      </c>
      <c r="AD1049" s="17">
        <v>42664</v>
      </c>
      <c r="AE1049" s="17">
        <v>42664</v>
      </c>
      <c r="AF1049" s="17">
        <v>42664</v>
      </c>
      <c r="AG1049" s="17">
        <v>42673</v>
      </c>
      <c r="AH1049" s="17">
        <v>42673</v>
      </c>
      <c r="AI1049" s="17"/>
      <c r="AJ1049" s="5"/>
      <c r="AK1049" s="17">
        <v>42673</v>
      </c>
      <c r="AL1049" t="s">
        <v>811</v>
      </c>
      <c r="AM1049" t="s">
        <v>599</v>
      </c>
      <c r="AN1049" s="17"/>
      <c r="AP1049" t="s">
        <v>966</v>
      </c>
      <c r="AQ1049" t="s">
        <v>970</v>
      </c>
      <c r="AR1049" t="s">
        <v>28978</v>
      </c>
    </row>
    <row r="1050" spans="2:44" ht="11" outlineLevel="1" x14ac:dyDescent="0.15">
      <c r="B1050" t="s">
        <v>6991</v>
      </c>
      <c r="C1050" t="s">
        <v>799</v>
      </c>
      <c r="D1050" t="s">
        <v>799</v>
      </c>
      <c r="F1050" t="s">
        <v>966</v>
      </c>
      <c r="H1050" s="16">
        <v>1</v>
      </c>
      <c r="I1050" t="s">
        <v>799</v>
      </c>
      <c r="J1050" t="s">
        <v>4381</v>
      </c>
      <c r="K1050" t="s">
        <v>4382</v>
      </c>
      <c r="L1050" t="s">
        <v>27959</v>
      </c>
      <c r="M1050" t="s">
        <v>737</v>
      </c>
      <c r="N1050" t="s">
        <v>803</v>
      </c>
      <c r="O1050" t="s">
        <v>825</v>
      </c>
      <c r="P1050" t="s">
        <v>802</v>
      </c>
      <c r="Q1050" t="s">
        <v>10430</v>
      </c>
      <c r="R1050" t="s">
        <v>531</v>
      </c>
      <c r="S1050" t="s">
        <v>636</v>
      </c>
      <c r="T1050" s="16">
        <v>1</v>
      </c>
      <c r="U1050" s="16">
        <v>0</v>
      </c>
      <c r="V1050" s="16">
        <v>1</v>
      </c>
      <c r="W1050" s="5">
        <v>38322.080000000002</v>
      </c>
      <c r="X1050" s="5">
        <v>38322.080000000002</v>
      </c>
      <c r="Y1050" s="5"/>
      <c r="Z1050" s="7">
        <v>1</v>
      </c>
      <c r="AA1050" t="s">
        <v>27839</v>
      </c>
      <c r="AB1050" s="5">
        <v>38322.080000000002</v>
      </c>
      <c r="AC1050" t="s">
        <v>800</v>
      </c>
      <c r="AD1050" s="17">
        <v>43334</v>
      </c>
      <c r="AE1050" s="17">
        <v>43334</v>
      </c>
      <c r="AF1050" s="17">
        <v>43334</v>
      </c>
      <c r="AG1050" s="17">
        <v>43456</v>
      </c>
      <c r="AH1050" s="17">
        <v>43456</v>
      </c>
      <c r="AI1050" s="17"/>
      <c r="AJ1050" s="5"/>
      <c r="AK1050" s="17">
        <v>43456</v>
      </c>
      <c r="AL1050" t="s">
        <v>811</v>
      </c>
      <c r="AM1050" t="s">
        <v>599</v>
      </c>
      <c r="AN1050" s="17"/>
      <c r="AP1050" t="s">
        <v>966</v>
      </c>
      <c r="AQ1050" t="s">
        <v>970</v>
      </c>
      <c r="AR1050" t="s">
        <v>28979</v>
      </c>
    </row>
    <row r="1051" spans="2:44" ht="11" outlineLevel="1" x14ac:dyDescent="0.15">
      <c r="B1051" t="s">
        <v>6994</v>
      </c>
      <c r="C1051" t="s">
        <v>799</v>
      </c>
      <c r="D1051" t="s">
        <v>799</v>
      </c>
      <c r="F1051" t="s">
        <v>966</v>
      </c>
      <c r="H1051" s="16">
        <v>1</v>
      </c>
      <c r="I1051" t="s">
        <v>799</v>
      </c>
      <c r="J1051" t="s">
        <v>6306</v>
      </c>
      <c r="K1051" t="s">
        <v>6307</v>
      </c>
      <c r="L1051" t="s">
        <v>27974</v>
      </c>
      <c r="M1051" t="s">
        <v>740</v>
      </c>
      <c r="N1051" t="s">
        <v>795</v>
      </c>
      <c r="O1051" t="s">
        <v>826</v>
      </c>
      <c r="P1051" t="s">
        <v>806</v>
      </c>
      <c r="Q1051" t="s">
        <v>10430</v>
      </c>
      <c r="R1051" t="s">
        <v>531</v>
      </c>
      <c r="S1051" t="s">
        <v>636</v>
      </c>
      <c r="T1051" s="16">
        <v>1</v>
      </c>
      <c r="U1051" s="16">
        <v>0</v>
      </c>
      <c r="V1051" s="16">
        <v>2</v>
      </c>
      <c r="W1051" s="5">
        <v>38302.050000000003</v>
      </c>
      <c r="X1051" s="5">
        <v>38302.050000000003</v>
      </c>
      <c r="Y1051" s="5"/>
      <c r="Z1051" s="7">
        <v>1</v>
      </c>
      <c r="AA1051" t="s">
        <v>27839</v>
      </c>
      <c r="AB1051" s="5">
        <v>38302.050000000003</v>
      </c>
      <c r="AC1051" t="s">
        <v>800</v>
      </c>
      <c r="AD1051" s="17">
        <v>44085</v>
      </c>
      <c r="AE1051" s="17">
        <v>44440</v>
      </c>
      <c r="AF1051" s="17">
        <v>44085</v>
      </c>
      <c r="AG1051" s="17">
        <v>44126</v>
      </c>
      <c r="AH1051" s="17">
        <v>44126</v>
      </c>
      <c r="AI1051" s="17"/>
      <c r="AJ1051" s="5"/>
      <c r="AK1051" s="17">
        <v>44126</v>
      </c>
      <c r="AL1051" t="s">
        <v>811</v>
      </c>
      <c r="AM1051" t="s">
        <v>599</v>
      </c>
      <c r="AN1051" s="17"/>
      <c r="AP1051" t="s">
        <v>966</v>
      </c>
      <c r="AQ1051" t="s">
        <v>970</v>
      </c>
      <c r="AR1051" t="s">
        <v>28980</v>
      </c>
    </row>
    <row r="1052" spans="2:44" ht="11" outlineLevel="1" x14ac:dyDescent="0.15">
      <c r="B1052" t="s">
        <v>6998</v>
      </c>
      <c r="C1052" t="s">
        <v>799</v>
      </c>
      <c r="D1052" t="s">
        <v>799</v>
      </c>
      <c r="F1052" t="s">
        <v>966</v>
      </c>
      <c r="H1052" s="16">
        <v>1</v>
      </c>
      <c r="I1052" t="s">
        <v>799</v>
      </c>
      <c r="J1052" t="s">
        <v>5658</v>
      </c>
      <c r="K1052" t="s">
        <v>5659</v>
      </c>
      <c r="L1052" t="s">
        <v>28346</v>
      </c>
      <c r="M1052" t="s">
        <v>6999</v>
      </c>
      <c r="N1052" t="s">
        <v>795</v>
      </c>
      <c r="O1052" t="s">
        <v>825</v>
      </c>
      <c r="P1052" t="s">
        <v>806</v>
      </c>
      <c r="Q1052" t="s">
        <v>10430</v>
      </c>
      <c r="R1052" t="s">
        <v>645</v>
      </c>
      <c r="S1052" t="s">
        <v>636</v>
      </c>
      <c r="T1052" s="16">
        <v>1</v>
      </c>
      <c r="U1052" s="16">
        <v>0</v>
      </c>
      <c r="V1052" s="16">
        <v>1</v>
      </c>
      <c r="W1052" s="5">
        <v>38110</v>
      </c>
      <c r="X1052" s="5">
        <v>38110</v>
      </c>
      <c r="Y1052" s="5"/>
      <c r="Z1052" s="7">
        <v>1</v>
      </c>
      <c r="AA1052" t="s">
        <v>27839</v>
      </c>
      <c r="AB1052" s="5">
        <v>38110</v>
      </c>
      <c r="AC1052" t="s">
        <v>800</v>
      </c>
      <c r="AD1052" s="17">
        <v>44791</v>
      </c>
      <c r="AE1052" s="17">
        <v>44791</v>
      </c>
      <c r="AF1052" s="17">
        <v>44792</v>
      </c>
      <c r="AG1052" s="17">
        <v>44823</v>
      </c>
      <c r="AH1052" s="17">
        <v>44823</v>
      </c>
      <c r="AI1052" s="17"/>
      <c r="AJ1052" s="5"/>
      <c r="AK1052" s="17">
        <v>44823</v>
      </c>
      <c r="AL1052" t="s">
        <v>811</v>
      </c>
      <c r="AM1052" t="s">
        <v>599</v>
      </c>
      <c r="AN1052" s="17"/>
      <c r="AP1052" t="s">
        <v>966</v>
      </c>
      <c r="AQ1052" t="s">
        <v>970</v>
      </c>
      <c r="AR1052" t="s">
        <v>28981</v>
      </c>
    </row>
    <row r="1053" spans="2:44" ht="11" outlineLevel="1" x14ac:dyDescent="0.15">
      <c r="B1053" t="s">
        <v>7003</v>
      </c>
      <c r="C1053" t="s">
        <v>799</v>
      </c>
      <c r="D1053" t="s">
        <v>799</v>
      </c>
      <c r="F1053" t="s">
        <v>966</v>
      </c>
      <c r="H1053" s="16">
        <v>1</v>
      </c>
      <c r="I1053" t="s">
        <v>799</v>
      </c>
      <c r="J1053" t="s">
        <v>7004</v>
      </c>
      <c r="K1053" t="s">
        <v>7005</v>
      </c>
      <c r="L1053" t="s">
        <v>28043</v>
      </c>
      <c r="M1053" t="s">
        <v>750</v>
      </c>
      <c r="N1053" t="s">
        <v>865</v>
      </c>
      <c r="O1053" t="s">
        <v>825</v>
      </c>
      <c r="P1053" t="s">
        <v>859</v>
      </c>
      <c r="Q1053" t="s">
        <v>10430</v>
      </c>
      <c r="R1053" t="s">
        <v>531</v>
      </c>
      <c r="S1053" t="s">
        <v>636</v>
      </c>
      <c r="T1053" s="16">
        <v>1</v>
      </c>
      <c r="U1053" s="16">
        <v>0</v>
      </c>
      <c r="V1053" s="16">
        <v>1</v>
      </c>
      <c r="W1053" s="5">
        <v>37850</v>
      </c>
      <c r="X1053" s="5">
        <v>37850</v>
      </c>
      <c r="Y1053" s="5"/>
      <c r="Z1053" s="7">
        <v>1</v>
      </c>
      <c r="AA1053" t="s">
        <v>27839</v>
      </c>
      <c r="AB1053" s="5">
        <v>37850</v>
      </c>
      <c r="AC1053" t="s">
        <v>800</v>
      </c>
      <c r="AD1053" s="17">
        <v>43482</v>
      </c>
      <c r="AE1053" s="17">
        <v>43482</v>
      </c>
      <c r="AF1053" s="17">
        <v>43482</v>
      </c>
      <c r="AG1053" s="17">
        <v>43524</v>
      </c>
      <c r="AH1053" s="17">
        <v>43524</v>
      </c>
      <c r="AI1053" s="17"/>
      <c r="AJ1053" s="5"/>
      <c r="AK1053" s="17">
        <v>43524</v>
      </c>
      <c r="AL1053" t="s">
        <v>811</v>
      </c>
      <c r="AM1053" t="s">
        <v>599</v>
      </c>
      <c r="AN1053" s="17"/>
      <c r="AP1053" t="s">
        <v>966</v>
      </c>
      <c r="AQ1053" t="s">
        <v>970</v>
      </c>
      <c r="AR1053" t="s">
        <v>28982</v>
      </c>
    </row>
    <row r="1054" spans="2:44" ht="11" outlineLevel="1" x14ac:dyDescent="0.15">
      <c r="B1054" t="s">
        <v>7008</v>
      </c>
      <c r="C1054" t="s">
        <v>799</v>
      </c>
      <c r="D1054" t="s">
        <v>799</v>
      </c>
      <c r="F1054" t="s">
        <v>966</v>
      </c>
      <c r="H1054" s="16">
        <v>1</v>
      </c>
      <c r="I1054" t="s">
        <v>799</v>
      </c>
      <c r="J1054" t="s">
        <v>7009</v>
      </c>
      <c r="K1054" t="s">
        <v>7010</v>
      </c>
      <c r="L1054" t="s">
        <v>27974</v>
      </c>
      <c r="M1054" t="s">
        <v>737</v>
      </c>
      <c r="N1054" t="s">
        <v>803</v>
      </c>
      <c r="O1054" t="s">
        <v>825</v>
      </c>
      <c r="P1054" t="s">
        <v>802</v>
      </c>
      <c r="Q1054" t="s">
        <v>10430</v>
      </c>
      <c r="R1054" t="s">
        <v>531</v>
      </c>
      <c r="S1054" t="s">
        <v>636</v>
      </c>
      <c r="T1054" s="16">
        <v>1</v>
      </c>
      <c r="U1054" s="16">
        <v>0</v>
      </c>
      <c r="V1054" s="16">
        <v>1</v>
      </c>
      <c r="W1054" s="5">
        <v>37840.14</v>
      </c>
      <c r="X1054" s="5">
        <v>37840.14</v>
      </c>
      <c r="Y1054" s="5"/>
      <c r="Z1054" s="7">
        <v>1</v>
      </c>
      <c r="AA1054" t="s">
        <v>27839</v>
      </c>
      <c r="AB1054" s="5">
        <v>37840.14</v>
      </c>
      <c r="AC1054" t="s">
        <v>800</v>
      </c>
      <c r="AD1054" s="17">
        <v>42989</v>
      </c>
      <c r="AE1054" s="17">
        <v>42989</v>
      </c>
      <c r="AF1054" s="17">
        <v>42989</v>
      </c>
      <c r="AG1054" s="17">
        <v>43131</v>
      </c>
      <c r="AH1054" s="17">
        <v>43131</v>
      </c>
      <c r="AI1054" s="17"/>
      <c r="AJ1054" s="5"/>
      <c r="AK1054" s="17">
        <v>43131</v>
      </c>
      <c r="AL1054" t="s">
        <v>811</v>
      </c>
      <c r="AM1054" t="s">
        <v>599</v>
      </c>
      <c r="AN1054" s="17"/>
      <c r="AP1054" t="s">
        <v>966</v>
      </c>
      <c r="AQ1054" t="s">
        <v>970</v>
      </c>
      <c r="AR1054" t="s">
        <v>28983</v>
      </c>
    </row>
    <row r="1055" spans="2:44" ht="11" outlineLevel="1" x14ac:dyDescent="0.15">
      <c r="B1055" t="s">
        <v>7013</v>
      </c>
      <c r="C1055" t="s">
        <v>799</v>
      </c>
      <c r="D1055" t="s">
        <v>799</v>
      </c>
      <c r="F1055" t="s">
        <v>966</v>
      </c>
      <c r="H1055" s="16">
        <v>1</v>
      </c>
      <c r="I1055" t="s">
        <v>799</v>
      </c>
      <c r="J1055" t="s">
        <v>7014</v>
      </c>
      <c r="K1055" t="s">
        <v>7015</v>
      </c>
      <c r="L1055" t="s">
        <v>27848</v>
      </c>
      <c r="M1055" t="s">
        <v>750</v>
      </c>
      <c r="N1055" t="s">
        <v>5535</v>
      </c>
      <c r="O1055" t="s">
        <v>804</v>
      </c>
      <c r="P1055" t="s">
        <v>859</v>
      </c>
      <c r="Q1055" t="s">
        <v>10430</v>
      </c>
      <c r="R1055" t="s">
        <v>645</v>
      </c>
      <c r="S1055" t="s">
        <v>636</v>
      </c>
      <c r="T1055" s="16">
        <v>1</v>
      </c>
      <c r="U1055" s="16">
        <v>0</v>
      </c>
      <c r="V1055" s="16">
        <v>2</v>
      </c>
      <c r="W1055" s="5">
        <v>37835</v>
      </c>
      <c r="X1055" s="5">
        <v>37835</v>
      </c>
      <c r="Y1055" s="5"/>
      <c r="Z1055" s="7">
        <v>1</v>
      </c>
      <c r="AA1055" t="s">
        <v>27839</v>
      </c>
      <c r="AB1055" s="5">
        <v>37835</v>
      </c>
      <c r="AC1055" t="s">
        <v>800</v>
      </c>
      <c r="AD1055" s="17">
        <v>41906</v>
      </c>
      <c r="AE1055" s="17">
        <v>42121</v>
      </c>
      <c r="AF1055" s="17">
        <v>41900</v>
      </c>
      <c r="AG1055" s="17">
        <v>42167</v>
      </c>
      <c r="AH1055" s="17">
        <v>42167</v>
      </c>
      <c r="AI1055" s="17"/>
      <c r="AJ1055" s="5"/>
      <c r="AK1055" s="17">
        <v>42167</v>
      </c>
      <c r="AL1055" t="s">
        <v>811</v>
      </c>
      <c r="AM1055" t="s">
        <v>599</v>
      </c>
      <c r="AN1055" s="17"/>
      <c r="AP1055" t="s">
        <v>966</v>
      </c>
      <c r="AQ1055" t="s">
        <v>970</v>
      </c>
      <c r="AR1055" t="s">
        <v>28984</v>
      </c>
    </row>
    <row r="1056" spans="2:44" ht="11" outlineLevel="1" x14ac:dyDescent="0.15">
      <c r="B1056" t="s">
        <v>7019</v>
      </c>
      <c r="C1056" t="s">
        <v>799</v>
      </c>
      <c r="D1056" t="s">
        <v>799</v>
      </c>
      <c r="F1056" t="s">
        <v>966</v>
      </c>
      <c r="H1056" s="16">
        <v>1</v>
      </c>
      <c r="I1056" t="s">
        <v>799</v>
      </c>
      <c r="J1056" t="s">
        <v>682</v>
      </c>
      <c r="K1056" t="s">
        <v>1729</v>
      </c>
      <c r="L1056" t="s">
        <v>28015</v>
      </c>
      <c r="M1056" t="s">
        <v>740</v>
      </c>
      <c r="N1056" t="s">
        <v>795</v>
      </c>
      <c r="O1056" t="s">
        <v>804</v>
      </c>
      <c r="P1056" t="s">
        <v>806</v>
      </c>
      <c r="Q1056" t="s">
        <v>10430</v>
      </c>
      <c r="R1056" t="s">
        <v>531</v>
      </c>
      <c r="S1056" t="s">
        <v>636</v>
      </c>
      <c r="T1056" s="16">
        <v>1</v>
      </c>
      <c r="U1056" s="16">
        <v>0</v>
      </c>
      <c r="V1056" s="16">
        <v>1</v>
      </c>
      <c r="W1056" s="5">
        <v>37667.5</v>
      </c>
      <c r="X1056" s="5">
        <v>37667.5</v>
      </c>
      <c r="Y1056" s="5"/>
      <c r="Z1056" s="7">
        <v>1</v>
      </c>
      <c r="AA1056" t="s">
        <v>27839</v>
      </c>
      <c r="AB1056" s="5">
        <v>37667.5</v>
      </c>
      <c r="AC1056" t="s">
        <v>800</v>
      </c>
      <c r="AD1056" s="17">
        <v>45019</v>
      </c>
      <c r="AE1056" s="17">
        <v>45019</v>
      </c>
      <c r="AF1056" s="17">
        <v>45019</v>
      </c>
      <c r="AG1056" s="17">
        <v>45169</v>
      </c>
      <c r="AH1056" s="17">
        <v>45169</v>
      </c>
      <c r="AI1056" s="17"/>
      <c r="AJ1056" s="5"/>
      <c r="AK1056" s="17">
        <v>45169</v>
      </c>
      <c r="AL1056" t="s">
        <v>811</v>
      </c>
      <c r="AM1056" t="s">
        <v>599</v>
      </c>
      <c r="AN1056" s="17"/>
      <c r="AP1056" t="s">
        <v>966</v>
      </c>
      <c r="AQ1056" t="s">
        <v>970</v>
      </c>
      <c r="AR1056" t="s">
        <v>28985</v>
      </c>
    </row>
    <row r="1057" spans="2:44" ht="11" outlineLevel="1" x14ac:dyDescent="0.15">
      <c r="B1057" t="s">
        <v>7023</v>
      </c>
      <c r="C1057" t="s">
        <v>27838</v>
      </c>
      <c r="D1057" t="s">
        <v>1599</v>
      </c>
      <c r="E1057" t="s">
        <v>807</v>
      </c>
      <c r="F1057" t="s">
        <v>10430</v>
      </c>
      <c r="H1057" s="16">
        <v>1</v>
      </c>
      <c r="I1057" t="s">
        <v>799</v>
      </c>
      <c r="J1057" t="s">
        <v>7024</v>
      </c>
      <c r="K1057" t="s">
        <v>7025</v>
      </c>
      <c r="L1057" t="s">
        <v>28986</v>
      </c>
      <c r="M1057" t="s">
        <v>739</v>
      </c>
      <c r="N1057" t="s">
        <v>7026</v>
      </c>
      <c r="O1057" t="s">
        <v>796</v>
      </c>
      <c r="P1057" t="s">
        <v>816</v>
      </c>
      <c r="Q1057" t="s">
        <v>10430</v>
      </c>
      <c r="R1057" t="s">
        <v>456</v>
      </c>
      <c r="S1057" t="s">
        <v>598</v>
      </c>
      <c r="T1057" s="16">
        <v>1</v>
      </c>
      <c r="U1057" s="16">
        <v>1</v>
      </c>
      <c r="V1057" s="16">
        <v>3</v>
      </c>
      <c r="W1057" s="5">
        <v>37574.589999999997</v>
      </c>
      <c r="X1057" s="5">
        <v>37574.589999999997</v>
      </c>
      <c r="Y1057" s="5"/>
      <c r="Z1057" s="7">
        <v>1</v>
      </c>
      <c r="AA1057" t="s">
        <v>27839</v>
      </c>
      <c r="AB1057" s="5">
        <v>37574.589999999997</v>
      </c>
      <c r="AC1057" t="s">
        <v>800</v>
      </c>
      <c r="AD1057" s="17">
        <v>43672</v>
      </c>
      <c r="AE1057" s="17">
        <v>44077</v>
      </c>
      <c r="AF1057" s="17">
        <v>43679</v>
      </c>
      <c r="AG1057" s="17">
        <v>43728</v>
      </c>
      <c r="AH1057" s="17">
        <v>43728</v>
      </c>
      <c r="AI1057" s="17"/>
      <c r="AJ1057" s="5"/>
      <c r="AK1057" s="17">
        <v>43728</v>
      </c>
      <c r="AL1057" t="s">
        <v>28341</v>
      </c>
      <c r="AM1057" t="s">
        <v>631</v>
      </c>
      <c r="AN1057" s="17">
        <v>43728</v>
      </c>
      <c r="AP1057" t="s">
        <v>966</v>
      </c>
      <c r="AQ1057" t="s">
        <v>970</v>
      </c>
      <c r="AR1057" t="s">
        <v>28987</v>
      </c>
    </row>
    <row r="1058" spans="2:44" ht="11" outlineLevel="1" x14ac:dyDescent="0.15">
      <c r="B1058" t="s">
        <v>7030</v>
      </c>
      <c r="C1058" t="s">
        <v>799</v>
      </c>
      <c r="D1058" t="s">
        <v>799</v>
      </c>
      <c r="F1058" t="s">
        <v>966</v>
      </c>
      <c r="H1058" s="16">
        <v>1</v>
      </c>
      <c r="I1058" t="s">
        <v>799</v>
      </c>
      <c r="J1058" t="s">
        <v>4381</v>
      </c>
      <c r="K1058" t="s">
        <v>4382</v>
      </c>
      <c r="L1058" t="s">
        <v>28077</v>
      </c>
      <c r="M1058" t="s">
        <v>750</v>
      </c>
      <c r="N1058" t="s">
        <v>803</v>
      </c>
      <c r="O1058" t="s">
        <v>826</v>
      </c>
      <c r="P1058" t="s">
        <v>859</v>
      </c>
      <c r="Q1058" t="s">
        <v>10430</v>
      </c>
      <c r="R1058" t="s">
        <v>531</v>
      </c>
      <c r="S1058" t="s">
        <v>636</v>
      </c>
      <c r="T1058" s="16">
        <v>1</v>
      </c>
      <c r="U1058" s="16">
        <v>0</v>
      </c>
      <c r="V1058" s="16">
        <v>1</v>
      </c>
      <c r="W1058" s="5">
        <v>37239.449999999997</v>
      </c>
      <c r="X1058" s="5">
        <v>37239.449999999997</v>
      </c>
      <c r="Y1058" s="5"/>
      <c r="Z1058" s="7">
        <v>1</v>
      </c>
      <c r="AA1058" t="s">
        <v>27839</v>
      </c>
      <c r="AB1058" s="5">
        <v>37239.449999999997</v>
      </c>
      <c r="AC1058" t="s">
        <v>800</v>
      </c>
      <c r="AD1058" s="17">
        <v>44981</v>
      </c>
      <c r="AE1058" s="17">
        <v>44981</v>
      </c>
      <c r="AF1058" s="17">
        <v>44981</v>
      </c>
      <c r="AG1058" s="17">
        <v>45033</v>
      </c>
      <c r="AH1058" s="17">
        <v>45033</v>
      </c>
      <c r="AI1058" s="17"/>
      <c r="AJ1058" s="5"/>
      <c r="AK1058" s="17">
        <v>45033</v>
      </c>
      <c r="AL1058" t="s">
        <v>811</v>
      </c>
      <c r="AM1058" t="s">
        <v>599</v>
      </c>
      <c r="AN1058" s="17"/>
      <c r="AP1058" t="s">
        <v>966</v>
      </c>
      <c r="AQ1058" t="s">
        <v>970</v>
      </c>
      <c r="AR1058" t="s">
        <v>28988</v>
      </c>
    </row>
    <row r="1059" spans="2:44" ht="11" outlineLevel="1" x14ac:dyDescent="0.15">
      <c r="B1059" t="s">
        <v>7033</v>
      </c>
      <c r="C1059" t="s">
        <v>799</v>
      </c>
      <c r="D1059" t="s">
        <v>799</v>
      </c>
      <c r="F1059" t="s">
        <v>966</v>
      </c>
      <c r="H1059" s="16">
        <v>1</v>
      </c>
      <c r="I1059" t="s">
        <v>799</v>
      </c>
      <c r="J1059" t="s">
        <v>3510</v>
      </c>
      <c r="K1059" t="s">
        <v>3511</v>
      </c>
      <c r="L1059" t="s">
        <v>27952</v>
      </c>
      <c r="M1059" t="s">
        <v>740</v>
      </c>
      <c r="N1059" t="s">
        <v>795</v>
      </c>
      <c r="O1059" t="s">
        <v>825</v>
      </c>
      <c r="P1059" t="s">
        <v>806</v>
      </c>
      <c r="Q1059" t="s">
        <v>10430</v>
      </c>
      <c r="R1059" t="s">
        <v>531</v>
      </c>
      <c r="S1059" t="s">
        <v>636</v>
      </c>
      <c r="T1059" s="16">
        <v>1</v>
      </c>
      <c r="U1059" s="16">
        <v>0</v>
      </c>
      <c r="V1059" s="16">
        <v>2</v>
      </c>
      <c r="W1059" s="5">
        <v>37200</v>
      </c>
      <c r="X1059" s="5">
        <v>37200</v>
      </c>
      <c r="Y1059" s="5"/>
      <c r="Z1059" s="7">
        <v>1</v>
      </c>
      <c r="AA1059" t="s">
        <v>27839</v>
      </c>
      <c r="AB1059" s="5">
        <v>37200</v>
      </c>
      <c r="AC1059" t="s">
        <v>800</v>
      </c>
      <c r="AD1059" s="17">
        <v>44620</v>
      </c>
      <c r="AE1059" s="17">
        <v>45022</v>
      </c>
      <c r="AF1059" s="17">
        <v>44620</v>
      </c>
      <c r="AG1059" s="17">
        <v>45198</v>
      </c>
      <c r="AH1059" s="17">
        <v>45198</v>
      </c>
      <c r="AI1059" s="17"/>
      <c r="AJ1059" s="5"/>
      <c r="AK1059" s="17">
        <v>45198</v>
      </c>
      <c r="AL1059" t="s">
        <v>811</v>
      </c>
      <c r="AM1059" t="s">
        <v>599</v>
      </c>
      <c r="AN1059" s="17"/>
      <c r="AP1059" t="s">
        <v>966</v>
      </c>
      <c r="AQ1059" t="s">
        <v>970</v>
      </c>
      <c r="AR1059" t="s">
        <v>28989</v>
      </c>
    </row>
    <row r="1060" spans="2:44" ht="11" outlineLevel="1" x14ac:dyDescent="0.15">
      <c r="B1060" t="s">
        <v>7044</v>
      </c>
      <c r="C1060" t="s">
        <v>799</v>
      </c>
      <c r="D1060" t="s">
        <v>799</v>
      </c>
      <c r="F1060" t="s">
        <v>966</v>
      </c>
      <c r="H1060" s="16">
        <v>1</v>
      </c>
      <c r="I1060" t="s">
        <v>799</v>
      </c>
      <c r="J1060" t="s">
        <v>7045</v>
      </c>
      <c r="K1060" t="s">
        <v>7046</v>
      </c>
      <c r="L1060" t="s">
        <v>28346</v>
      </c>
      <c r="M1060" t="s">
        <v>757</v>
      </c>
      <c r="N1060" t="s">
        <v>803</v>
      </c>
      <c r="O1060" t="s">
        <v>825</v>
      </c>
      <c r="P1060" t="s">
        <v>820</v>
      </c>
      <c r="Q1060" t="s">
        <v>10430</v>
      </c>
      <c r="R1060" t="s">
        <v>645</v>
      </c>
      <c r="S1060" t="s">
        <v>636</v>
      </c>
      <c r="T1060" s="16">
        <v>1</v>
      </c>
      <c r="U1060" s="16">
        <v>0</v>
      </c>
      <c r="V1060" s="16">
        <v>1</v>
      </c>
      <c r="W1060" s="5">
        <v>37132.11</v>
      </c>
      <c r="X1060" s="5">
        <v>37132.11</v>
      </c>
      <c r="Y1060" s="5"/>
      <c r="Z1060" s="7">
        <v>1</v>
      </c>
      <c r="AA1060" t="s">
        <v>27839</v>
      </c>
      <c r="AB1060" s="5">
        <v>37132.11</v>
      </c>
      <c r="AC1060" t="s">
        <v>800</v>
      </c>
      <c r="AD1060" s="17">
        <v>45082</v>
      </c>
      <c r="AE1060" s="17">
        <v>45082</v>
      </c>
      <c r="AF1060" s="17">
        <v>45082</v>
      </c>
      <c r="AG1060" s="17">
        <v>45112</v>
      </c>
      <c r="AH1060" s="17">
        <v>45112</v>
      </c>
      <c r="AI1060" s="17"/>
      <c r="AJ1060" s="5"/>
      <c r="AK1060" s="17">
        <v>45112</v>
      </c>
      <c r="AL1060" t="s">
        <v>811</v>
      </c>
      <c r="AM1060" t="s">
        <v>599</v>
      </c>
      <c r="AN1060" s="17"/>
      <c r="AP1060" t="s">
        <v>966</v>
      </c>
      <c r="AQ1060" t="s">
        <v>970</v>
      </c>
      <c r="AR1060" t="s">
        <v>28990</v>
      </c>
    </row>
    <row r="1061" spans="2:44" ht="11" outlineLevel="1" x14ac:dyDescent="0.15">
      <c r="B1061" t="s">
        <v>7049</v>
      </c>
      <c r="C1061" t="s">
        <v>799</v>
      </c>
      <c r="D1061" t="s">
        <v>799</v>
      </c>
      <c r="F1061" t="s">
        <v>966</v>
      </c>
      <c r="H1061" s="16">
        <v>1</v>
      </c>
      <c r="I1061" t="s">
        <v>799</v>
      </c>
      <c r="J1061" t="s">
        <v>675</v>
      </c>
      <c r="K1061" t="s">
        <v>1756</v>
      </c>
      <c r="L1061" t="s">
        <v>28353</v>
      </c>
      <c r="M1061" t="s">
        <v>4147</v>
      </c>
      <c r="N1061" t="s">
        <v>795</v>
      </c>
      <c r="O1061" t="s">
        <v>825</v>
      </c>
      <c r="P1061" t="s">
        <v>806</v>
      </c>
      <c r="Q1061" t="s">
        <v>10430</v>
      </c>
      <c r="R1061" t="s">
        <v>645</v>
      </c>
      <c r="S1061" t="s">
        <v>636</v>
      </c>
      <c r="T1061" s="16">
        <v>1</v>
      </c>
      <c r="U1061" s="16">
        <v>0</v>
      </c>
      <c r="V1061" s="16">
        <v>2</v>
      </c>
      <c r="W1061" s="5">
        <v>37076.67</v>
      </c>
      <c r="X1061" s="5">
        <v>37076.67</v>
      </c>
      <c r="Y1061" s="5"/>
      <c r="Z1061" s="7">
        <v>1</v>
      </c>
      <c r="AA1061" t="s">
        <v>27839</v>
      </c>
      <c r="AB1061" s="5">
        <v>37076.67</v>
      </c>
      <c r="AC1061" t="s">
        <v>800</v>
      </c>
      <c r="AD1061" s="17">
        <v>43600</v>
      </c>
      <c r="AE1061" s="17">
        <v>43606</v>
      </c>
      <c r="AF1061" s="17">
        <v>43600</v>
      </c>
      <c r="AG1061" s="17">
        <v>43707</v>
      </c>
      <c r="AH1061" s="17">
        <v>43707</v>
      </c>
      <c r="AI1061" s="17"/>
      <c r="AJ1061" s="5"/>
      <c r="AK1061" s="17">
        <v>43707</v>
      </c>
      <c r="AL1061" t="s">
        <v>811</v>
      </c>
      <c r="AM1061" t="s">
        <v>599</v>
      </c>
      <c r="AN1061" s="17"/>
      <c r="AP1061" t="s">
        <v>966</v>
      </c>
      <c r="AQ1061" t="s">
        <v>970</v>
      </c>
      <c r="AR1061" t="s">
        <v>28991</v>
      </c>
    </row>
    <row r="1062" spans="2:44" ht="11" outlineLevel="1" x14ac:dyDescent="0.15">
      <c r="B1062" t="s">
        <v>7054</v>
      </c>
      <c r="C1062" t="s">
        <v>799</v>
      </c>
      <c r="D1062" t="s">
        <v>799</v>
      </c>
      <c r="F1062" t="s">
        <v>966</v>
      </c>
      <c r="H1062" s="16">
        <v>1</v>
      </c>
      <c r="I1062" t="s">
        <v>799</v>
      </c>
      <c r="J1062" t="s">
        <v>7055</v>
      </c>
      <c r="K1062" t="s">
        <v>7056</v>
      </c>
      <c r="L1062" t="s">
        <v>28143</v>
      </c>
      <c r="M1062" t="s">
        <v>740</v>
      </c>
      <c r="N1062" t="s">
        <v>795</v>
      </c>
      <c r="O1062" t="s">
        <v>826</v>
      </c>
      <c r="P1062" t="s">
        <v>806</v>
      </c>
      <c r="Q1062" t="s">
        <v>10430</v>
      </c>
      <c r="R1062" t="s">
        <v>531</v>
      </c>
      <c r="S1062" t="s">
        <v>636</v>
      </c>
      <c r="T1062" s="16">
        <v>1</v>
      </c>
      <c r="U1062" s="16">
        <v>0</v>
      </c>
      <c r="V1062" s="16">
        <v>2</v>
      </c>
      <c r="W1062" s="5">
        <v>37007.56</v>
      </c>
      <c r="X1062" s="5">
        <v>37007.56</v>
      </c>
      <c r="Y1062" s="5"/>
      <c r="Z1062" s="7">
        <v>1</v>
      </c>
      <c r="AA1062" t="s">
        <v>27839</v>
      </c>
      <c r="AB1062" s="5">
        <v>37007.56</v>
      </c>
      <c r="AC1062" t="s">
        <v>800</v>
      </c>
      <c r="AD1062" s="17">
        <v>45897</v>
      </c>
      <c r="AE1062" s="17">
        <v>46084</v>
      </c>
      <c r="AF1062" s="17">
        <v>45896</v>
      </c>
      <c r="AG1062" s="17">
        <v>45928</v>
      </c>
      <c r="AH1062" s="17">
        <v>45928</v>
      </c>
      <c r="AI1062" s="17"/>
      <c r="AJ1062" s="5"/>
      <c r="AK1062" s="17">
        <v>45928</v>
      </c>
      <c r="AL1062" t="s">
        <v>811</v>
      </c>
      <c r="AM1062" t="s">
        <v>599</v>
      </c>
      <c r="AN1062" s="17"/>
      <c r="AP1062" t="s">
        <v>966</v>
      </c>
      <c r="AQ1062" t="s">
        <v>970</v>
      </c>
      <c r="AR1062" t="s">
        <v>28992</v>
      </c>
    </row>
    <row r="1063" spans="2:44" ht="11" outlineLevel="1" x14ac:dyDescent="0.15">
      <c r="B1063" t="s">
        <v>7060</v>
      </c>
      <c r="C1063" t="s">
        <v>799</v>
      </c>
      <c r="D1063" t="s">
        <v>799</v>
      </c>
      <c r="F1063" t="s">
        <v>966</v>
      </c>
      <c r="H1063" s="16">
        <v>1</v>
      </c>
      <c r="I1063" t="s">
        <v>799</v>
      </c>
      <c r="J1063" t="s">
        <v>4822</v>
      </c>
      <c r="K1063" t="s">
        <v>4823</v>
      </c>
      <c r="L1063" t="s">
        <v>28019</v>
      </c>
      <c r="M1063" t="s">
        <v>740</v>
      </c>
      <c r="N1063" t="s">
        <v>795</v>
      </c>
      <c r="O1063" t="s">
        <v>825</v>
      </c>
      <c r="P1063" t="s">
        <v>806</v>
      </c>
      <c r="Q1063" t="s">
        <v>10430</v>
      </c>
      <c r="R1063" t="s">
        <v>531</v>
      </c>
      <c r="S1063" t="s">
        <v>636</v>
      </c>
      <c r="T1063" s="16">
        <v>1</v>
      </c>
      <c r="U1063" s="16">
        <v>0</v>
      </c>
      <c r="V1063" s="16">
        <v>1</v>
      </c>
      <c r="W1063" s="5">
        <v>36998.959999999999</v>
      </c>
      <c r="X1063" s="5">
        <v>36998.959999999999</v>
      </c>
      <c r="Y1063" s="5"/>
      <c r="Z1063" s="7">
        <v>1</v>
      </c>
      <c r="AA1063" t="s">
        <v>27839</v>
      </c>
      <c r="AB1063" s="5">
        <v>36998.959999999999</v>
      </c>
      <c r="AC1063" t="s">
        <v>800</v>
      </c>
      <c r="AD1063" s="17">
        <v>43707</v>
      </c>
      <c r="AE1063" s="17">
        <v>43707</v>
      </c>
      <c r="AF1063" s="17">
        <v>43707</v>
      </c>
      <c r="AG1063" s="17">
        <v>43767</v>
      </c>
      <c r="AH1063" s="17">
        <v>43767</v>
      </c>
      <c r="AI1063" s="17"/>
      <c r="AJ1063" s="5"/>
      <c r="AK1063" s="17">
        <v>43767</v>
      </c>
      <c r="AL1063" t="s">
        <v>811</v>
      </c>
      <c r="AM1063" t="s">
        <v>599</v>
      </c>
      <c r="AN1063" s="17"/>
      <c r="AP1063" t="s">
        <v>966</v>
      </c>
      <c r="AQ1063" t="s">
        <v>970</v>
      </c>
      <c r="AR1063" t="s">
        <v>28993</v>
      </c>
    </row>
    <row r="1064" spans="2:44" ht="11" outlineLevel="1" x14ac:dyDescent="0.15">
      <c r="B1064" t="s">
        <v>7063</v>
      </c>
      <c r="C1064" t="s">
        <v>799</v>
      </c>
      <c r="D1064" t="s">
        <v>799</v>
      </c>
      <c r="F1064" t="s">
        <v>966</v>
      </c>
      <c r="H1064" s="16">
        <v>1</v>
      </c>
      <c r="I1064" t="s">
        <v>799</v>
      </c>
      <c r="J1064" t="s">
        <v>4467</v>
      </c>
      <c r="K1064" t="s">
        <v>4468</v>
      </c>
      <c r="L1064" t="s">
        <v>27902</v>
      </c>
      <c r="M1064" t="s">
        <v>737</v>
      </c>
      <c r="N1064" t="s">
        <v>803</v>
      </c>
      <c r="O1064" t="s">
        <v>825</v>
      </c>
      <c r="P1064" t="s">
        <v>802</v>
      </c>
      <c r="Q1064" t="s">
        <v>10430</v>
      </c>
      <c r="R1064" t="s">
        <v>531</v>
      </c>
      <c r="S1064" t="s">
        <v>636</v>
      </c>
      <c r="T1064" s="16">
        <v>1</v>
      </c>
      <c r="U1064" s="16">
        <v>0</v>
      </c>
      <c r="V1064" s="16">
        <v>1</v>
      </c>
      <c r="W1064" s="5">
        <v>36915</v>
      </c>
      <c r="X1064" s="5">
        <v>36915</v>
      </c>
      <c r="Y1064" s="5"/>
      <c r="Z1064" s="7">
        <v>1</v>
      </c>
      <c r="AA1064" t="s">
        <v>27839</v>
      </c>
      <c r="AB1064" s="5">
        <v>36915</v>
      </c>
      <c r="AC1064" t="s">
        <v>800</v>
      </c>
      <c r="AD1064" s="17">
        <v>45561</v>
      </c>
      <c r="AE1064" s="17">
        <v>45561</v>
      </c>
      <c r="AF1064" s="17">
        <v>45561</v>
      </c>
      <c r="AG1064" s="17">
        <v>45741</v>
      </c>
      <c r="AH1064" s="17">
        <v>45741</v>
      </c>
      <c r="AI1064" s="17"/>
      <c r="AJ1064" s="5"/>
      <c r="AK1064" s="17">
        <v>45741</v>
      </c>
      <c r="AL1064" t="s">
        <v>811</v>
      </c>
      <c r="AM1064" t="s">
        <v>599</v>
      </c>
      <c r="AN1064" s="17"/>
      <c r="AP1064" t="s">
        <v>966</v>
      </c>
      <c r="AQ1064" t="s">
        <v>970</v>
      </c>
      <c r="AR1064" t="s">
        <v>28994</v>
      </c>
    </row>
    <row r="1065" spans="2:44" ht="11" outlineLevel="1" x14ac:dyDescent="0.15">
      <c r="B1065" t="s">
        <v>7066</v>
      </c>
      <c r="C1065" t="s">
        <v>799</v>
      </c>
      <c r="D1065" t="s">
        <v>799</v>
      </c>
      <c r="F1065" t="s">
        <v>966</v>
      </c>
      <c r="H1065" s="16">
        <v>1</v>
      </c>
      <c r="I1065" t="s">
        <v>799</v>
      </c>
      <c r="J1065" t="s">
        <v>4252</v>
      </c>
      <c r="K1065" t="s">
        <v>4253</v>
      </c>
      <c r="L1065" t="s">
        <v>27905</v>
      </c>
      <c r="M1065" t="s">
        <v>7067</v>
      </c>
      <c r="N1065" t="s">
        <v>803</v>
      </c>
      <c r="O1065" t="s">
        <v>825</v>
      </c>
      <c r="P1065" t="s">
        <v>820</v>
      </c>
      <c r="Q1065" t="s">
        <v>10430</v>
      </c>
      <c r="R1065" t="s">
        <v>531</v>
      </c>
      <c r="S1065" t="s">
        <v>636</v>
      </c>
      <c r="T1065" s="16">
        <v>1</v>
      </c>
      <c r="U1065" s="16">
        <v>0</v>
      </c>
      <c r="V1065" s="16">
        <v>2</v>
      </c>
      <c r="W1065" s="5">
        <v>36786</v>
      </c>
      <c r="X1065" s="5">
        <v>36786</v>
      </c>
      <c r="Y1065" s="5"/>
      <c r="Z1065" s="7">
        <v>1</v>
      </c>
      <c r="AA1065" t="s">
        <v>27839</v>
      </c>
      <c r="AB1065" s="5">
        <v>36786</v>
      </c>
      <c r="AC1065" t="s">
        <v>800</v>
      </c>
      <c r="AD1065" s="17">
        <v>44340</v>
      </c>
      <c r="AE1065" s="17">
        <v>44502</v>
      </c>
      <c r="AF1065" s="17">
        <v>44340</v>
      </c>
      <c r="AG1065" s="17">
        <v>44372</v>
      </c>
      <c r="AH1065" s="17">
        <v>44372</v>
      </c>
      <c r="AI1065" s="17"/>
      <c r="AJ1065" s="5"/>
      <c r="AK1065" s="17">
        <v>44372</v>
      </c>
      <c r="AL1065" t="s">
        <v>811</v>
      </c>
      <c r="AM1065" t="s">
        <v>599</v>
      </c>
      <c r="AN1065" s="17"/>
      <c r="AP1065" t="s">
        <v>966</v>
      </c>
      <c r="AQ1065" t="s">
        <v>970</v>
      </c>
      <c r="AR1065" t="s">
        <v>28995</v>
      </c>
    </row>
    <row r="1066" spans="2:44" ht="11" outlineLevel="1" x14ac:dyDescent="0.15">
      <c r="B1066" t="s">
        <v>7071</v>
      </c>
      <c r="C1066" t="s">
        <v>799</v>
      </c>
      <c r="D1066" t="s">
        <v>799</v>
      </c>
      <c r="F1066" t="s">
        <v>966</v>
      </c>
      <c r="H1066" s="16">
        <v>1</v>
      </c>
      <c r="I1066" t="s">
        <v>799</v>
      </c>
      <c r="J1066" t="s">
        <v>6032</v>
      </c>
      <c r="K1066" t="s">
        <v>6033</v>
      </c>
      <c r="L1066" t="s">
        <v>28765</v>
      </c>
      <c r="M1066" t="s">
        <v>759</v>
      </c>
      <c r="N1066" t="s">
        <v>803</v>
      </c>
      <c r="O1066" t="s">
        <v>825</v>
      </c>
      <c r="P1066" t="s">
        <v>841</v>
      </c>
      <c r="Q1066" t="s">
        <v>10430</v>
      </c>
      <c r="R1066" t="s">
        <v>531</v>
      </c>
      <c r="S1066" t="s">
        <v>636</v>
      </c>
      <c r="T1066" s="16">
        <v>1</v>
      </c>
      <c r="U1066" s="16">
        <v>0</v>
      </c>
      <c r="V1066" s="16">
        <v>1</v>
      </c>
      <c r="W1066" s="5">
        <v>36745.25</v>
      </c>
      <c r="X1066" s="5">
        <v>36745.25</v>
      </c>
      <c r="Y1066" s="5"/>
      <c r="Z1066" s="7">
        <v>1</v>
      </c>
      <c r="AA1066" t="s">
        <v>27839</v>
      </c>
      <c r="AB1066" s="5">
        <v>36745.25</v>
      </c>
      <c r="AC1066" t="s">
        <v>800</v>
      </c>
      <c r="AD1066" s="17">
        <v>42227</v>
      </c>
      <c r="AE1066" s="17">
        <v>42227</v>
      </c>
      <c r="AF1066" s="17">
        <v>42227</v>
      </c>
      <c r="AG1066" s="17">
        <v>42272</v>
      </c>
      <c r="AH1066" s="17">
        <v>42272</v>
      </c>
      <c r="AI1066" s="17"/>
      <c r="AJ1066" s="5"/>
      <c r="AK1066" s="17">
        <v>42272</v>
      </c>
      <c r="AL1066" t="s">
        <v>811</v>
      </c>
      <c r="AM1066" t="s">
        <v>599</v>
      </c>
      <c r="AN1066" s="17"/>
      <c r="AP1066" t="s">
        <v>966</v>
      </c>
      <c r="AQ1066" t="s">
        <v>970</v>
      </c>
      <c r="AR1066" t="s">
        <v>28996</v>
      </c>
    </row>
    <row r="1067" spans="2:44" ht="11" outlineLevel="1" x14ac:dyDescent="0.15">
      <c r="B1067" t="s">
        <v>7074</v>
      </c>
      <c r="C1067" t="s">
        <v>799</v>
      </c>
      <c r="D1067" t="s">
        <v>799</v>
      </c>
      <c r="F1067" t="s">
        <v>966</v>
      </c>
      <c r="H1067" s="16">
        <v>1</v>
      </c>
      <c r="I1067" t="s">
        <v>799</v>
      </c>
      <c r="J1067" t="s">
        <v>7075</v>
      </c>
      <c r="K1067" t="s">
        <v>7076</v>
      </c>
      <c r="L1067" t="s">
        <v>28043</v>
      </c>
      <c r="M1067" t="s">
        <v>750</v>
      </c>
      <c r="N1067" t="s">
        <v>2620</v>
      </c>
      <c r="O1067" t="s">
        <v>825</v>
      </c>
      <c r="P1067" t="s">
        <v>859</v>
      </c>
      <c r="Q1067" t="s">
        <v>10430</v>
      </c>
      <c r="R1067" t="s">
        <v>531</v>
      </c>
      <c r="S1067" t="s">
        <v>636</v>
      </c>
      <c r="T1067" s="16">
        <v>1</v>
      </c>
      <c r="U1067" s="16">
        <v>0</v>
      </c>
      <c r="V1067" s="16">
        <v>1</v>
      </c>
      <c r="W1067" s="5">
        <v>36745</v>
      </c>
      <c r="X1067" s="5">
        <v>36745</v>
      </c>
      <c r="Y1067" s="5"/>
      <c r="Z1067" s="7">
        <v>1</v>
      </c>
      <c r="AA1067" t="s">
        <v>27839</v>
      </c>
      <c r="AB1067" s="5">
        <v>36745</v>
      </c>
      <c r="AC1067" t="s">
        <v>800</v>
      </c>
      <c r="AD1067" s="17">
        <v>43817</v>
      </c>
      <c r="AE1067" s="17">
        <v>43817</v>
      </c>
      <c r="AF1067" s="17">
        <v>43817</v>
      </c>
      <c r="AG1067" s="17">
        <v>43860</v>
      </c>
      <c r="AH1067" s="17">
        <v>43860</v>
      </c>
      <c r="AI1067" s="17"/>
      <c r="AJ1067" s="5"/>
      <c r="AK1067" s="17">
        <v>43860</v>
      </c>
      <c r="AL1067" t="s">
        <v>811</v>
      </c>
      <c r="AM1067" t="s">
        <v>599</v>
      </c>
      <c r="AN1067" s="17"/>
      <c r="AP1067" t="s">
        <v>966</v>
      </c>
      <c r="AQ1067" t="s">
        <v>970</v>
      </c>
      <c r="AR1067" t="s">
        <v>28997</v>
      </c>
    </row>
    <row r="1068" spans="2:44" ht="11" outlineLevel="1" x14ac:dyDescent="0.15">
      <c r="B1068" t="s">
        <v>7080</v>
      </c>
      <c r="C1068" t="s">
        <v>27838</v>
      </c>
      <c r="D1068" t="s">
        <v>1599</v>
      </c>
      <c r="E1068" t="s">
        <v>807</v>
      </c>
      <c r="F1068" t="s">
        <v>10430</v>
      </c>
      <c r="H1068" s="16">
        <v>1</v>
      </c>
      <c r="I1068" t="s">
        <v>799</v>
      </c>
      <c r="J1068" t="s">
        <v>7081</v>
      </c>
      <c r="K1068" t="s">
        <v>7082</v>
      </c>
      <c r="L1068" t="s">
        <v>27972</v>
      </c>
      <c r="M1068" t="s">
        <v>7083</v>
      </c>
      <c r="N1068" t="s">
        <v>803</v>
      </c>
      <c r="O1068" t="s">
        <v>796</v>
      </c>
      <c r="P1068" t="s">
        <v>820</v>
      </c>
      <c r="Q1068" t="s">
        <v>10430</v>
      </c>
      <c r="R1068" t="s">
        <v>645</v>
      </c>
      <c r="S1068" t="s">
        <v>636</v>
      </c>
      <c r="T1068" s="16">
        <v>1</v>
      </c>
      <c r="U1068" s="16">
        <v>1</v>
      </c>
      <c r="V1068" s="16">
        <v>2</v>
      </c>
      <c r="W1068" s="5">
        <v>36650</v>
      </c>
      <c r="X1068" s="5">
        <v>36650</v>
      </c>
      <c r="Y1068" s="5"/>
      <c r="Z1068" s="7">
        <v>1</v>
      </c>
      <c r="AA1068" t="s">
        <v>27839</v>
      </c>
      <c r="AB1068" s="5">
        <v>36650</v>
      </c>
      <c r="AC1068" t="s">
        <v>800</v>
      </c>
      <c r="AD1068" s="17">
        <v>43341</v>
      </c>
      <c r="AE1068" s="17">
        <v>43347</v>
      </c>
      <c r="AF1068" s="17">
        <v>43341</v>
      </c>
      <c r="AG1068" s="17">
        <v>43392</v>
      </c>
      <c r="AH1068" s="17">
        <v>43392</v>
      </c>
      <c r="AI1068" s="17"/>
      <c r="AJ1068" s="5"/>
      <c r="AK1068" s="17">
        <v>43392</v>
      </c>
      <c r="AL1068" t="s">
        <v>28341</v>
      </c>
      <c r="AM1068" t="s">
        <v>631</v>
      </c>
      <c r="AN1068" s="17">
        <v>43392</v>
      </c>
      <c r="AP1068" t="s">
        <v>966</v>
      </c>
      <c r="AQ1068" t="s">
        <v>970</v>
      </c>
      <c r="AR1068" t="s">
        <v>28998</v>
      </c>
    </row>
    <row r="1069" spans="2:44" ht="11" outlineLevel="1" x14ac:dyDescent="0.15">
      <c r="B1069" t="s">
        <v>7088</v>
      </c>
      <c r="C1069" t="s">
        <v>27838</v>
      </c>
      <c r="D1069" t="s">
        <v>854</v>
      </c>
      <c r="E1069" t="s">
        <v>807</v>
      </c>
      <c r="F1069" t="s">
        <v>10430</v>
      </c>
      <c r="H1069" s="16">
        <v>1</v>
      </c>
      <c r="I1069" t="s">
        <v>799</v>
      </c>
      <c r="J1069" t="s">
        <v>7089</v>
      </c>
      <c r="K1069" t="s">
        <v>7090</v>
      </c>
      <c r="L1069" t="s">
        <v>458</v>
      </c>
      <c r="M1069" t="s">
        <v>6140</v>
      </c>
      <c r="N1069" t="s">
        <v>795</v>
      </c>
      <c r="O1069" t="s">
        <v>825</v>
      </c>
      <c r="P1069" t="s">
        <v>806</v>
      </c>
      <c r="Q1069" t="s">
        <v>10430</v>
      </c>
      <c r="R1069" t="s">
        <v>456</v>
      </c>
      <c r="S1069" t="s">
        <v>598</v>
      </c>
      <c r="T1069" s="16">
        <v>2</v>
      </c>
      <c r="U1069" s="16">
        <v>1</v>
      </c>
      <c r="V1069" s="16">
        <v>3</v>
      </c>
      <c r="W1069" s="5">
        <v>36638.26</v>
      </c>
      <c r="X1069" s="5">
        <v>36638.26</v>
      </c>
      <c r="Y1069" s="5"/>
      <c r="Z1069" s="7">
        <v>1</v>
      </c>
      <c r="AA1069" t="s">
        <v>27839</v>
      </c>
      <c r="AB1069" s="5">
        <v>36638.26</v>
      </c>
      <c r="AC1069" t="s">
        <v>800</v>
      </c>
      <c r="AD1069" s="17">
        <v>44292</v>
      </c>
      <c r="AE1069" s="17">
        <v>44994</v>
      </c>
      <c r="AF1069" s="17">
        <v>44292</v>
      </c>
      <c r="AG1069" s="17">
        <v>45366</v>
      </c>
      <c r="AH1069" s="17">
        <v>44316</v>
      </c>
      <c r="AI1069" s="17"/>
      <c r="AJ1069" s="5"/>
      <c r="AK1069" s="17">
        <v>45366</v>
      </c>
      <c r="AL1069" t="s">
        <v>855</v>
      </c>
      <c r="AM1069" t="s">
        <v>666</v>
      </c>
      <c r="AN1069" s="17">
        <v>44316</v>
      </c>
      <c r="AP1069" t="s">
        <v>966</v>
      </c>
      <c r="AQ1069" t="s">
        <v>970</v>
      </c>
      <c r="AR1069" t="s">
        <v>28999</v>
      </c>
    </row>
    <row r="1070" spans="2:44" ht="11" outlineLevel="1" x14ac:dyDescent="0.15">
      <c r="B1070" t="s">
        <v>7093</v>
      </c>
      <c r="C1070" t="s">
        <v>799</v>
      </c>
      <c r="D1070" t="s">
        <v>799</v>
      </c>
      <c r="F1070" t="s">
        <v>966</v>
      </c>
      <c r="H1070" s="16">
        <v>1</v>
      </c>
      <c r="I1070" t="s">
        <v>799</v>
      </c>
      <c r="J1070" t="s">
        <v>7094</v>
      </c>
      <c r="K1070" t="s">
        <v>7095</v>
      </c>
      <c r="L1070" t="s">
        <v>27861</v>
      </c>
      <c r="M1070" t="s">
        <v>740</v>
      </c>
      <c r="N1070" t="s">
        <v>795</v>
      </c>
      <c r="O1070" t="s">
        <v>826</v>
      </c>
      <c r="P1070" t="s">
        <v>806</v>
      </c>
      <c r="Q1070" t="s">
        <v>10430</v>
      </c>
      <c r="R1070" t="s">
        <v>531</v>
      </c>
      <c r="S1070" t="s">
        <v>636</v>
      </c>
      <c r="T1070" s="16">
        <v>1</v>
      </c>
      <c r="U1070" s="16">
        <v>0</v>
      </c>
      <c r="V1070" s="16">
        <v>1</v>
      </c>
      <c r="W1070" s="5">
        <v>36500</v>
      </c>
      <c r="X1070" s="5">
        <v>36500</v>
      </c>
      <c r="Y1070" s="5"/>
      <c r="Z1070" s="7">
        <v>1</v>
      </c>
      <c r="AA1070" t="s">
        <v>27839</v>
      </c>
      <c r="AB1070" s="5">
        <v>36500</v>
      </c>
      <c r="AC1070" t="s">
        <v>800</v>
      </c>
      <c r="AD1070" s="17">
        <v>43007</v>
      </c>
      <c r="AE1070" s="17">
        <v>43007</v>
      </c>
      <c r="AF1070" s="17">
        <v>43007</v>
      </c>
      <c r="AG1070" s="17">
        <v>43028</v>
      </c>
      <c r="AH1070" s="17">
        <v>43028</v>
      </c>
      <c r="AI1070" s="17"/>
      <c r="AJ1070" s="5"/>
      <c r="AK1070" s="17">
        <v>43028</v>
      </c>
      <c r="AL1070" t="s">
        <v>811</v>
      </c>
      <c r="AM1070" t="s">
        <v>599</v>
      </c>
      <c r="AN1070" s="17"/>
      <c r="AP1070" t="s">
        <v>966</v>
      </c>
      <c r="AQ1070" t="s">
        <v>970</v>
      </c>
      <c r="AR1070" t="s">
        <v>29000</v>
      </c>
    </row>
    <row r="1071" spans="2:44" ht="11" outlineLevel="1" x14ac:dyDescent="0.15">
      <c r="B1071" t="s">
        <v>7098</v>
      </c>
      <c r="C1071" t="s">
        <v>799</v>
      </c>
      <c r="D1071" t="s">
        <v>799</v>
      </c>
      <c r="F1071" t="s">
        <v>966</v>
      </c>
      <c r="H1071" s="16">
        <v>1</v>
      </c>
      <c r="I1071" t="s">
        <v>799</v>
      </c>
      <c r="J1071" t="s">
        <v>2731</v>
      </c>
      <c r="K1071" t="s">
        <v>2732</v>
      </c>
      <c r="L1071" t="s">
        <v>28353</v>
      </c>
      <c r="M1071" t="s">
        <v>740</v>
      </c>
      <c r="N1071" t="s">
        <v>795</v>
      </c>
      <c r="O1071" t="s">
        <v>804</v>
      </c>
      <c r="P1071" t="s">
        <v>806</v>
      </c>
      <c r="Q1071" t="s">
        <v>10430</v>
      </c>
      <c r="R1071" t="s">
        <v>456</v>
      </c>
      <c r="S1071" t="s">
        <v>598</v>
      </c>
      <c r="T1071" s="16">
        <v>1</v>
      </c>
      <c r="U1071" s="16">
        <v>0</v>
      </c>
      <c r="V1071" s="16">
        <v>2</v>
      </c>
      <c r="W1071" s="5">
        <v>36472.730000000003</v>
      </c>
      <c r="X1071" s="5">
        <v>36472.730000000003</v>
      </c>
      <c r="Y1071" s="5"/>
      <c r="Z1071" s="7">
        <v>1</v>
      </c>
      <c r="AA1071" t="s">
        <v>27839</v>
      </c>
      <c r="AB1071" s="5">
        <v>36472.730000000003</v>
      </c>
      <c r="AC1071" t="s">
        <v>800</v>
      </c>
      <c r="AD1071" s="17">
        <v>45509</v>
      </c>
      <c r="AE1071" s="17">
        <v>45727</v>
      </c>
      <c r="AF1071" s="17">
        <v>45509</v>
      </c>
      <c r="AG1071" s="17">
        <v>45562</v>
      </c>
      <c r="AH1071" s="17">
        <v>45562</v>
      </c>
      <c r="AI1071" s="17"/>
      <c r="AJ1071" s="5"/>
      <c r="AK1071" s="17">
        <v>45562</v>
      </c>
      <c r="AL1071" t="s">
        <v>811</v>
      </c>
      <c r="AM1071" t="s">
        <v>599</v>
      </c>
      <c r="AN1071" s="17"/>
      <c r="AP1071" t="s">
        <v>966</v>
      </c>
      <c r="AQ1071" t="s">
        <v>970</v>
      </c>
      <c r="AR1071" t="s">
        <v>29001</v>
      </c>
    </row>
    <row r="1072" spans="2:44" ht="11" outlineLevel="1" x14ac:dyDescent="0.15">
      <c r="B1072" t="s">
        <v>7110</v>
      </c>
      <c r="C1072" t="s">
        <v>799</v>
      </c>
      <c r="D1072" t="s">
        <v>799</v>
      </c>
      <c r="F1072" t="s">
        <v>966</v>
      </c>
      <c r="H1072" s="16">
        <v>1</v>
      </c>
      <c r="I1072" t="s">
        <v>799</v>
      </c>
      <c r="J1072" t="s">
        <v>6877</v>
      </c>
      <c r="K1072" t="s">
        <v>6878</v>
      </c>
      <c r="L1072" t="s">
        <v>27933</v>
      </c>
      <c r="M1072" t="s">
        <v>750</v>
      </c>
      <c r="N1072" t="s">
        <v>803</v>
      </c>
      <c r="O1072" t="s">
        <v>825</v>
      </c>
      <c r="P1072" t="s">
        <v>859</v>
      </c>
      <c r="Q1072" t="s">
        <v>10430</v>
      </c>
      <c r="R1072" t="s">
        <v>531</v>
      </c>
      <c r="S1072" t="s">
        <v>636</v>
      </c>
      <c r="T1072" s="16">
        <v>1</v>
      </c>
      <c r="U1072" s="16">
        <v>0</v>
      </c>
      <c r="V1072" s="16">
        <v>1</v>
      </c>
      <c r="W1072" s="5">
        <v>36310.949999999997</v>
      </c>
      <c r="X1072" s="5">
        <v>36310.949999999997</v>
      </c>
      <c r="Y1072" s="5"/>
      <c r="Z1072" s="7">
        <v>1</v>
      </c>
      <c r="AA1072" t="s">
        <v>27839</v>
      </c>
      <c r="AB1072" s="5">
        <v>36310.949999999997</v>
      </c>
      <c r="AC1072" t="s">
        <v>800</v>
      </c>
      <c r="AD1072" s="17">
        <v>42016</v>
      </c>
      <c r="AE1072" s="17">
        <v>42016</v>
      </c>
      <c r="AF1072" s="17">
        <v>42016</v>
      </c>
      <c r="AG1072" s="17">
        <v>42044</v>
      </c>
      <c r="AH1072" s="17">
        <v>42044</v>
      </c>
      <c r="AI1072" s="17"/>
      <c r="AJ1072" s="5"/>
      <c r="AK1072" s="17">
        <v>42044</v>
      </c>
      <c r="AL1072" t="s">
        <v>811</v>
      </c>
      <c r="AM1072" t="s">
        <v>599</v>
      </c>
      <c r="AN1072" s="17"/>
      <c r="AP1072" t="s">
        <v>966</v>
      </c>
      <c r="AQ1072" t="s">
        <v>970</v>
      </c>
      <c r="AR1072" t="s">
        <v>29002</v>
      </c>
    </row>
    <row r="1073" spans="2:44" ht="11" outlineLevel="1" x14ac:dyDescent="0.15">
      <c r="B1073" t="s">
        <v>7113</v>
      </c>
      <c r="C1073" t="s">
        <v>799</v>
      </c>
      <c r="D1073" t="s">
        <v>799</v>
      </c>
      <c r="F1073" t="s">
        <v>966</v>
      </c>
      <c r="H1073" s="16">
        <v>1</v>
      </c>
      <c r="I1073" t="s">
        <v>799</v>
      </c>
      <c r="J1073" t="s">
        <v>4467</v>
      </c>
      <c r="K1073" t="s">
        <v>4468</v>
      </c>
      <c r="L1073" t="s">
        <v>28857</v>
      </c>
      <c r="M1073" t="s">
        <v>4147</v>
      </c>
      <c r="N1073" t="s">
        <v>803</v>
      </c>
      <c r="O1073" t="s">
        <v>825</v>
      </c>
      <c r="P1073" t="s">
        <v>820</v>
      </c>
      <c r="Q1073" t="s">
        <v>10430</v>
      </c>
      <c r="R1073" t="s">
        <v>531</v>
      </c>
      <c r="S1073" t="s">
        <v>636</v>
      </c>
      <c r="T1073" s="16">
        <v>1</v>
      </c>
      <c r="U1073" s="16">
        <v>0</v>
      </c>
      <c r="V1073" s="16">
        <v>2</v>
      </c>
      <c r="W1073" s="5">
        <v>36298</v>
      </c>
      <c r="X1073" s="5">
        <v>36298</v>
      </c>
      <c r="Y1073" s="5"/>
      <c r="Z1073" s="7">
        <v>1</v>
      </c>
      <c r="AA1073" t="s">
        <v>27839</v>
      </c>
      <c r="AB1073" s="5">
        <v>36298</v>
      </c>
      <c r="AC1073" t="s">
        <v>800</v>
      </c>
      <c r="AD1073" s="17">
        <v>44362</v>
      </c>
      <c r="AE1073" s="17">
        <v>44463</v>
      </c>
      <c r="AF1073" s="17">
        <v>44362</v>
      </c>
      <c r="AG1073" s="17">
        <v>44530</v>
      </c>
      <c r="AH1073" s="17">
        <v>44530</v>
      </c>
      <c r="AI1073" s="17"/>
      <c r="AJ1073" s="5"/>
      <c r="AK1073" s="17">
        <v>44530</v>
      </c>
      <c r="AL1073" t="s">
        <v>811</v>
      </c>
      <c r="AM1073" t="s">
        <v>599</v>
      </c>
      <c r="AN1073" s="17"/>
      <c r="AP1073" t="s">
        <v>966</v>
      </c>
      <c r="AQ1073" t="s">
        <v>970</v>
      </c>
      <c r="AR1073" t="s">
        <v>29003</v>
      </c>
    </row>
    <row r="1074" spans="2:44" ht="11" outlineLevel="1" x14ac:dyDescent="0.15">
      <c r="B1074" t="s">
        <v>7122</v>
      </c>
      <c r="C1074" t="s">
        <v>799</v>
      </c>
      <c r="D1074" t="s">
        <v>799</v>
      </c>
      <c r="F1074" t="s">
        <v>966</v>
      </c>
      <c r="H1074" s="16">
        <v>1</v>
      </c>
      <c r="I1074" t="s">
        <v>799</v>
      </c>
      <c r="J1074" t="s">
        <v>687</v>
      </c>
      <c r="K1074" t="s">
        <v>2727</v>
      </c>
      <c r="L1074" t="s">
        <v>27902</v>
      </c>
      <c r="M1074" t="s">
        <v>740</v>
      </c>
      <c r="N1074" t="s">
        <v>795</v>
      </c>
      <c r="O1074" t="s">
        <v>825</v>
      </c>
      <c r="P1074" t="s">
        <v>806</v>
      </c>
      <c r="Q1074" t="s">
        <v>10430</v>
      </c>
      <c r="R1074" t="s">
        <v>531</v>
      </c>
      <c r="S1074" t="s">
        <v>636</v>
      </c>
      <c r="T1074" s="16">
        <v>1</v>
      </c>
      <c r="U1074" s="16">
        <v>0</v>
      </c>
      <c r="V1074" s="16">
        <v>1</v>
      </c>
      <c r="W1074" s="5">
        <v>36180</v>
      </c>
      <c r="X1074" s="5">
        <v>36180</v>
      </c>
      <c r="Y1074" s="5"/>
      <c r="Z1074" s="7">
        <v>1</v>
      </c>
      <c r="AA1074" t="s">
        <v>27839</v>
      </c>
      <c r="AB1074" s="5">
        <v>36180</v>
      </c>
      <c r="AC1074" t="s">
        <v>800</v>
      </c>
      <c r="AD1074" s="17">
        <v>43888</v>
      </c>
      <c r="AE1074" s="17">
        <v>43888</v>
      </c>
      <c r="AF1074" s="17">
        <v>43888</v>
      </c>
      <c r="AG1074" s="17">
        <v>43915</v>
      </c>
      <c r="AH1074" s="17">
        <v>43915</v>
      </c>
      <c r="AI1074" s="17"/>
      <c r="AJ1074" s="5"/>
      <c r="AK1074" s="17">
        <v>43915</v>
      </c>
      <c r="AL1074" t="s">
        <v>811</v>
      </c>
      <c r="AM1074" t="s">
        <v>599</v>
      </c>
      <c r="AN1074" s="17"/>
      <c r="AP1074" t="s">
        <v>966</v>
      </c>
      <c r="AQ1074" t="s">
        <v>970</v>
      </c>
      <c r="AR1074" t="s">
        <v>29004</v>
      </c>
    </row>
    <row r="1075" spans="2:44" ht="11" outlineLevel="1" x14ac:dyDescent="0.15">
      <c r="B1075" t="s">
        <v>7134</v>
      </c>
      <c r="C1075" t="s">
        <v>799</v>
      </c>
      <c r="D1075" t="s">
        <v>799</v>
      </c>
      <c r="F1075" t="s">
        <v>966</v>
      </c>
      <c r="H1075" s="16">
        <v>1</v>
      </c>
      <c r="I1075" t="s">
        <v>799</v>
      </c>
      <c r="J1075" t="s">
        <v>6306</v>
      </c>
      <c r="K1075" t="s">
        <v>6307</v>
      </c>
      <c r="L1075" t="s">
        <v>27974</v>
      </c>
      <c r="M1075" t="s">
        <v>740</v>
      </c>
      <c r="N1075" t="s">
        <v>795</v>
      </c>
      <c r="O1075" t="s">
        <v>804</v>
      </c>
      <c r="P1075" t="s">
        <v>806</v>
      </c>
      <c r="Q1075" t="s">
        <v>10430</v>
      </c>
      <c r="R1075" t="s">
        <v>531</v>
      </c>
      <c r="S1075" t="s">
        <v>636</v>
      </c>
      <c r="T1075" s="16">
        <v>1</v>
      </c>
      <c r="U1075" s="16">
        <v>0</v>
      </c>
      <c r="V1075" s="16">
        <v>3</v>
      </c>
      <c r="W1075" s="5">
        <v>35981.480000000003</v>
      </c>
      <c r="X1075" s="5">
        <v>35981.480000000003</v>
      </c>
      <c r="Y1075" s="5"/>
      <c r="Z1075" s="7">
        <v>1</v>
      </c>
      <c r="AA1075" t="s">
        <v>27839</v>
      </c>
      <c r="AB1075" s="5">
        <v>35981.480000000003</v>
      </c>
      <c r="AC1075" t="s">
        <v>800</v>
      </c>
      <c r="AD1075" s="17">
        <v>42919</v>
      </c>
      <c r="AE1075" s="17">
        <v>43018</v>
      </c>
      <c r="AF1075" s="17">
        <v>42919</v>
      </c>
      <c r="AG1075" s="17">
        <v>42949</v>
      </c>
      <c r="AH1075" s="17">
        <v>42949</v>
      </c>
      <c r="AI1075" s="17"/>
      <c r="AJ1075" s="5"/>
      <c r="AK1075" s="17">
        <v>42949</v>
      </c>
      <c r="AL1075" t="s">
        <v>811</v>
      </c>
      <c r="AM1075" t="s">
        <v>599</v>
      </c>
      <c r="AN1075" s="17"/>
      <c r="AP1075" t="s">
        <v>966</v>
      </c>
      <c r="AQ1075" t="s">
        <v>970</v>
      </c>
      <c r="AR1075" t="s">
        <v>29005</v>
      </c>
    </row>
    <row r="1076" spans="2:44" ht="11" outlineLevel="1" x14ac:dyDescent="0.15">
      <c r="B1076" t="s">
        <v>7137</v>
      </c>
      <c r="C1076" t="s">
        <v>799</v>
      </c>
      <c r="D1076" t="s">
        <v>799</v>
      </c>
      <c r="F1076" t="s">
        <v>966</v>
      </c>
      <c r="H1076" s="16">
        <v>1</v>
      </c>
      <c r="I1076" t="s">
        <v>799</v>
      </c>
      <c r="J1076" t="s">
        <v>5757</v>
      </c>
      <c r="K1076" t="s">
        <v>5758</v>
      </c>
      <c r="L1076" t="s">
        <v>28802</v>
      </c>
      <c r="M1076" t="s">
        <v>757</v>
      </c>
      <c r="N1076" t="s">
        <v>795</v>
      </c>
      <c r="O1076" t="s">
        <v>825</v>
      </c>
      <c r="P1076" t="s">
        <v>806</v>
      </c>
      <c r="Q1076" t="s">
        <v>10430</v>
      </c>
      <c r="R1076" t="s">
        <v>531</v>
      </c>
      <c r="S1076" t="s">
        <v>636</v>
      </c>
      <c r="T1076" s="16">
        <v>1</v>
      </c>
      <c r="U1076" s="16">
        <v>0</v>
      </c>
      <c r="V1076" s="16">
        <v>2</v>
      </c>
      <c r="W1076" s="5">
        <v>35911</v>
      </c>
      <c r="X1076" s="5">
        <v>35911</v>
      </c>
      <c r="Y1076" s="5"/>
      <c r="Z1076" s="7">
        <v>1</v>
      </c>
      <c r="AA1076" t="s">
        <v>27839</v>
      </c>
      <c r="AB1076" s="5">
        <v>35911</v>
      </c>
      <c r="AC1076" t="s">
        <v>800</v>
      </c>
      <c r="AD1076" s="17">
        <v>44323</v>
      </c>
      <c r="AE1076" s="17">
        <v>44455</v>
      </c>
      <c r="AF1076" s="17">
        <v>44322</v>
      </c>
      <c r="AG1076" s="17">
        <v>44486</v>
      </c>
      <c r="AH1076" s="17">
        <v>44486</v>
      </c>
      <c r="AI1076" s="17"/>
      <c r="AJ1076" s="5"/>
      <c r="AK1076" s="17">
        <v>44486</v>
      </c>
      <c r="AL1076" t="s">
        <v>811</v>
      </c>
      <c r="AM1076" t="s">
        <v>599</v>
      </c>
      <c r="AN1076" s="17"/>
      <c r="AP1076" t="s">
        <v>966</v>
      </c>
      <c r="AQ1076" t="s">
        <v>970</v>
      </c>
      <c r="AR1076" t="s">
        <v>29006</v>
      </c>
    </row>
    <row r="1077" spans="2:44" ht="11" outlineLevel="1" x14ac:dyDescent="0.15">
      <c r="B1077" t="s">
        <v>7140</v>
      </c>
      <c r="C1077" t="s">
        <v>799</v>
      </c>
      <c r="D1077" t="s">
        <v>799</v>
      </c>
      <c r="F1077" t="s">
        <v>966</v>
      </c>
      <c r="H1077" s="16">
        <v>1</v>
      </c>
      <c r="I1077" t="s">
        <v>799</v>
      </c>
      <c r="J1077" t="s">
        <v>7141</v>
      </c>
      <c r="K1077" t="s">
        <v>7142</v>
      </c>
      <c r="L1077" t="s">
        <v>27933</v>
      </c>
      <c r="M1077" t="s">
        <v>750</v>
      </c>
      <c r="N1077" t="s">
        <v>4388</v>
      </c>
      <c r="O1077" t="s">
        <v>825</v>
      </c>
      <c r="P1077" t="s">
        <v>859</v>
      </c>
      <c r="Q1077" t="s">
        <v>10430</v>
      </c>
      <c r="R1077" t="s">
        <v>531</v>
      </c>
      <c r="S1077" t="s">
        <v>636</v>
      </c>
      <c r="T1077" s="16">
        <v>1</v>
      </c>
      <c r="U1077" s="16">
        <v>0</v>
      </c>
      <c r="V1077" s="16">
        <v>2</v>
      </c>
      <c r="W1077" s="5">
        <v>35900</v>
      </c>
      <c r="X1077" s="5">
        <v>35900</v>
      </c>
      <c r="Y1077" s="5"/>
      <c r="Z1077" s="7">
        <v>1</v>
      </c>
      <c r="AA1077" t="s">
        <v>27839</v>
      </c>
      <c r="AB1077" s="5">
        <v>35900</v>
      </c>
      <c r="AC1077" t="s">
        <v>800</v>
      </c>
      <c r="AD1077" s="17">
        <v>43733</v>
      </c>
      <c r="AE1077" s="17">
        <v>43738</v>
      </c>
      <c r="AF1077" s="17">
        <v>43733</v>
      </c>
      <c r="AG1077" s="17">
        <v>43763</v>
      </c>
      <c r="AH1077" s="17">
        <v>43763</v>
      </c>
      <c r="AI1077" s="17"/>
      <c r="AJ1077" s="5"/>
      <c r="AK1077" s="17">
        <v>43763</v>
      </c>
      <c r="AL1077" t="s">
        <v>811</v>
      </c>
      <c r="AM1077" t="s">
        <v>599</v>
      </c>
      <c r="AN1077" s="17"/>
      <c r="AP1077" t="s">
        <v>966</v>
      </c>
      <c r="AQ1077" t="s">
        <v>970</v>
      </c>
      <c r="AR1077" t="s">
        <v>29007</v>
      </c>
    </row>
    <row r="1078" spans="2:44" ht="11" outlineLevel="1" x14ac:dyDescent="0.15">
      <c r="B1078" t="s">
        <v>7145</v>
      </c>
      <c r="C1078" t="s">
        <v>799</v>
      </c>
      <c r="D1078" t="s">
        <v>799</v>
      </c>
      <c r="F1078" t="s">
        <v>966</v>
      </c>
      <c r="H1078" s="16">
        <v>1</v>
      </c>
      <c r="I1078" t="s">
        <v>799</v>
      </c>
      <c r="J1078" t="s">
        <v>674</v>
      </c>
      <c r="K1078" t="s">
        <v>1531</v>
      </c>
      <c r="L1078" t="s">
        <v>27848</v>
      </c>
      <c r="M1078" t="s">
        <v>7146</v>
      </c>
      <c r="N1078" t="s">
        <v>795</v>
      </c>
      <c r="O1078" t="s">
        <v>826</v>
      </c>
      <c r="P1078" t="s">
        <v>806</v>
      </c>
      <c r="Q1078" t="s">
        <v>10430</v>
      </c>
      <c r="R1078" t="s">
        <v>645</v>
      </c>
      <c r="S1078" t="s">
        <v>636</v>
      </c>
      <c r="T1078" s="16">
        <v>1</v>
      </c>
      <c r="U1078" s="16">
        <v>0</v>
      </c>
      <c r="V1078" s="16">
        <v>4</v>
      </c>
      <c r="W1078" s="5">
        <v>35808.129999999997</v>
      </c>
      <c r="X1078" s="5">
        <v>35808.129999999997</v>
      </c>
      <c r="Y1078" s="5"/>
      <c r="Z1078" s="7">
        <v>1</v>
      </c>
      <c r="AA1078" t="s">
        <v>27839</v>
      </c>
      <c r="AB1078" s="5">
        <v>35808.129999999997</v>
      </c>
      <c r="AC1078" t="s">
        <v>800</v>
      </c>
      <c r="AD1078" s="17">
        <v>44757</v>
      </c>
      <c r="AE1078" s="17">
        <v>45376</v>
      </c>
      <c r="AF1078" s="17">
        <v>44757</v>
      </c>
      <c r="AG1078" s="17">
        <v>45274</v>
      </c>
      <c r="AH1078" s="17">
        <v>45274</v>
      </c>
      <c r="AI1078" s="17"/>
      <c r="AJ1078" s="5"/>
      <c r="AK1078" s="17">
        <v>45274</v>
      </c>
      <c r="AL1078" t="s">
        <v>811</v>
      </c>
      <c r="AM1078" t="s">
        <v>599</v>
      </c>
      <c r="AN1078" s="17"/>
      <c r="AP1078" t="s">
        <v>966</v>
      </c>
      <c r="AQ1078" t="s">
        <v>970</v>
      </c>
      <c r="AR1078" t="s">
        <v>29008</v>
      </c>
    </row>
    <row r="1079" spans="2:44" ht="11" outlineLevel="1" x14ac:dyDescent="0.15">
      <c r="B1079" t="s">
        <v>851</v>
      </c>
      <c r="C1079" t="s">
        <v>799</v>
      </c>
      <c r="D1079" t="s">
        <v>799</v>
      </c>
      <c r="F1079" t="s">
        <v>966</v>
      </c>
      <c r="H1079" s="16">
        <v>1</v>
      </c>
      <c r="I1079" t="s">
        <v>799</v>
      </c>
      <c r="J1079" t="s">
        <v>660</v>
      </c>
      <c r="K1079" t="s">
        <v>1702</v>
      </c>
      <c r="L1079" t="s">
        <v>28077</v>
      </c>
      <c r="M1079" t="s">
        <v>748</v>
      </c>
      <c r="N1079" t="s">
        <v>795</v>
      </c>
      <c r="O1079" t="s">
        <v>826</v>
      </c>
      <c r="P1079" t="s">
        <v>806</v>
      </c>
      <c r="Q1079" t="s">
        <v>10430</v>
      </c>
      <c r="R1079" t="s">
        <v>531</v>
      </c>
      <c r="S1079" t="s">
        <v>636</v>
      </c>
      <c r="T1079" s="16">
        <v>1</v>
      </c>
      <c r="U1079" s="16">
        <v>0</v>
      </c>
      <c r="V1079" s="16">
        <v>1</v>
      </c>
      <c r="W1079" s="5">
        <v>35700.01</v>
      </c>
      <c r="X1079" s="5">
        <v>35700.01</v>
      </c>
      <c r="Y1079" s="5"/>
      <c r="Z1079" s="7">
        <v>1</v>
      </c>
      <c r="AA1079" t="s">
        <v>27839</v>
      </c>
      <c r="AB1079" s="5">
        <v>35700.01</v>
      </c>
      <c r="AC1079" t="s">
        <v>800</v>
      </c>
      <c r="AD1079" s="17">
        <v>44459</v>
      </c>
      <c r="AE1079" s="17">
        <v>44459</v>
      </c>
      <c r="AF1079" s="17">
        <v>44459</v>
      </c>
      <c r="AG1079" s="17">
        <v>44463</v>
      </c>
      <c r="AH1079" s="17">
        <v>44463</v>
      </c>
      <c r="AI1079" s="17"/>
      <c r="AJ1079" s="5"/>
      <c r="AK1079" s="17">
        <v>44463</v>
      </c>
      <c r="AL1079" t="s">
        <v>811</v>
      </c>
      <c r="AM1079" t="s">
        <v>599</v>
      </c>
      <c r="AN1079" s="17"/>
      <c r="AP1079" t="s">
        <v>966</v>
      </c>
      <c r="AQ1079" t="s">
        <v>970</v>
      </c>
      <c r="AR1079" t="s">
        <v>29009</v>
      </c>
    </row>
    <row r="1080" spans="2:44" ht="11" outlineLevel="1" x14ac:dyDescent="0.15">
      <c r="B1080" t="s">
        <v>7152</v>
      </c>
      <c r="C1080" t="s">
        <v>799</v>
      </c>
      <c r="D1080" t="s">
        <v>799</v>
      </c>
      <c r="F1080" t="s">
        <v>966</v>
      </c>
      <c r="H1080" s="16">
        <v>1</v>
      </c>
      <c r="I1080" t="s">
        <v>799</v>
      </c>
      <c r="J1080" t="s">
        <v>7153</v>
      </c>
      <c r="K1080" t="s">
        <v>7154</v>
      </c>
      <c r="L1080" t="s">
        <v>27841</v>
      </c>
      <c r="M1080" t="s">
        <v>748</v>
      </c>
      <c r="N1080" t="s">
        <v>795</v>
      </c>
      <c r="O1080" t="s">
        <v>825</v>
      </c>
      <c r="P1080" t="s">
        <v>806</v>
      </c>
      <c r="Q1080" t="s">
        <v>10430</v>
      </c>
      <c r="R1080" t="s">
        <v>531</v>
      </c>
      <c r="S1080" t="s">
        <v>636</v>
      </c>
      <c r="T1080" s="16">
        <v>1</v>
      </c>
      <c r="U1080" s="16">
        <v>0</v>
      </c>
      <c r="V1080" s="16">
        <v>2</v>
      </c>
      <c r="W1080" s="5">
        <v>35700</v>
      </c>
      <c r="X1080" s="5">
        <v>35700</v>
      </c>
      <c r="Y1080" s="5"/>
      <c r="Z1080" s="7">
        <v>1</v>
      </c>
      <c r="AA1080" t="s">
        <v>27839</v>
      </c>
      <c r="AB1080" s="5">
        <v>35700</v>
      </c>
      <c r="AC1080" t="s">
        <v>800</v>
      </c>
      <c r="AD1080" s="17">
        <v>42396</v>
      </c>
      <c r="AE1080" s="17">
        <v>42542</v>
      </c>
      <c r="AF1080" s="17">
        <v>42396</v>
      </c>
      <c r="AG1080" s="17">
        <v>42545</v>
      </c>
      <c r="AH1080" s="17">
        <v>42545</v>
      </c>
      <c r="AI1080" s="17"/>
      <c r="AJ1080" s="5"/>
      <c r="AK1080" s="17">
        <v>42545</v>
      </c>
      <c r="AL1080" t="s">
        <v>811</v>
      </c>
      <c r="AM1080" t="s">
        <v>599</v>
      </c>
      <c r="AN1080" s="17"/>
      <c r="AP1080" t="s">
        <v>966</v>
      </c>
      <c r="AQ1080" t="s">
        <v>970</v>
      </c>
      <c r="AR1080" t="s">
        <v>29010</v>
      </c>
    </row>
    <row r="1081" spans="2:44" ht="11" outlineLevel="1" x14ac:dyDescent="0.15">
      <c r="B1081" t="s">
        <v>7160</v>
      </c>
      <c r="C1081" t="s">
        <v>799</v>
      </c>
      <c r="D1081" t="s">
        <v>799</v>
      </c>
      <c r="F1081" t="s">
        <v>966</v>
      </c>
      <c r="H1081" s="16">
        <v>1</v>
      </c>
      <c r="I1081" t="s">
        <v>799</v>
      </c>
      <c r="J1081" t="s">
        <v>5296</v>
      </c>
      <c r="K1081" t="s">
        <v>5297</v>
      </c>
      <c r="L1081" t="s">
        <v>27866</v>
      </c>
      <c r="M1081" t="s">
        <v>745</v>
      </c>
      <c r="N1081" t="s">
        <v>795</v>
      </c>
      <c r="O1081" t="s">
        <v>826</v>
      </c>
      <c r="P1081" t="s">
        <v>813</v>
      </c>
      <c r="Q1081" t="s">
        <v>10430</v>
      </c>
      <c r="R1081" t="s">
        <v>531</v>
      </c>
      <c r="S1081" t="s">
        <v>636</v>
      </c>
      <c r="T1081" s="16">
        <v>1</v>
      </c>
      <c r="U1081" s="16">
        <v>0</v>
      </c>
      <c r="V1081" s="16">
        <v>1</v>
      </c>
      <c r="W1081" s="5">
        <v>35550</v>
      </c>
      <c r="X1081" s="5">
        <v>35550</v>
      </c>
      <c r="Y1081" s="5"/>
      <c r="Z1081" s="7">
        <v>1</v>
      </c>
      <c r="AA1081" t="s">
        <v>27839</v>
      </c>
      <c r="AB1081" s="5">
        <v>35550</v>
      </c>
      <c r="AC1081" t="s">
        <v>800</v>
      </c>
      <c r="AD1081" s="17">
        <v>43838</v>
      </c>
      <c r="AE1081" s="17">
        <v>43838</v>
      </c>
      <c r="AF1081" s="17">
        <v>43838</v>
      </c>
      <c r="AG1081" s="17">
        <v>43866</v>
      </c>
      <c r="AH1081" s="17">
        <v>43866</v>
      </c>
      <c r="AI1081" s="17"/>
      <c r="AJ1081" s="5"/>
      <c r="AK1081" s="17">
        <v>43866</v>
      </c>
      <c r="AL1081" t="s">
        <v>811</v>
      </c>
      <c r="AM1081" t="s">
        <v>599</v>
      </c>
      <c r="AN1081" s="17"/>
      <c r="AP1081" t="s">
        <v>966</v>
      </c>
      <c r="AQ1081" t="s">
        <v>970</v>
      </c>
      <c r="AR1081" t="s">
        <v>29011</v>
      </c>
    </row>
    <row r="1082" spans="2:44" ht="11" outlineLevel="1" x14ac:dyDescent="0.15">
      <c r="B1082" t="s">
        <v>7163</v>
      </c>
      <c r="C1082" t="s">
        <v>799</v>
      </c>
      <c r="D1082" t="s">
        <v>799</v>
      </c>
      <c r="F1082" t="s">
        <v>966</v>
      </c>
      <c r="H1082" s="16">
        <v>1</v>
      </c>
      <c r="I1082" t="s">
        <v>799</v>
      </c>
      <c r="J1082" t="s">
        <v>7164</v>
      </c>
      <c r="K1082" t="s">
        <v>7165</v>
      </c>
      <c r="L1082" t="s">
        <v>28133</v>
      </c>
      <c r="M1082" t="s">
        <v>5110</v>
      </c>
      <c r="N1082" t="s">
        <v>803</v>
      </c>
      <c r="O1082" t="s">
        <v>825</v>
      </c>
      <c r="P1082" t="s">
        <v>820</v>
      </c>
      <c r="Q1082" t="s">
        <v>10430</v>
      </c>
      <c r="R1082" t="s">
        <v>531</v>
      </c>
      <c r="S1082" t="s">
        <v>636</v>
      </c>
      <c r="T1082" s="16">
        <v>1</v>
      </c>
      <c r="U1082" s="16">
        <v>0</v>
      </c>
      <c r="V1082" s="16">
        <v>1</v>
      </c>
      <c r="W1082" s="5">
        <v>35522.339999999997</v>
      </c>
      <c r="X1082" s="5">
        <v>35522.339999999997</v>
      </c>
      <c r="Y1082" s="5"/>
      <c r="Z1082" s="7">
        <v>1</v>
      </c>
      <c r="AA1082" t="s">
        <v>27839</v>
      </c>
      <c r="AB1082" s="5">
        <v>35522.339999999997</v>
      </c>
      <c r="AC1082" t="s">
        <v>800</v>
      </c>
      <c r="AD1082" s="17">
        <v>44098</v>
      </c>
      <c r="AE1082" s="17">
        <v>44098</v>
      </c>
      <c r="AF1082" s="17">
        <v>44098</v>
      </c>
      <c r="AG1082" s="17">
        <v>44188</v>
      </c>
      <c r="AH1082" s="17">
        <v>44188</v>
      </c>
      <c r="AI1082" s="17"/>
      <c r="AJ1082" s="5"/>
      <c r="AK1082" s="17">
        <v>44188</v>
      </c>
      <c r="AL1082" t="s">
        <v>811</v>
      </c>
      <c r="AM1082" t="s">
        <v>599</v>
      </c>
      <c r="AN1082" s="17"/>
      <c r="AP1082" t="s">
        <v>966</v>
      </c>
      <c r="AQ1082" t="s">
        <v>970</v>
      </c>
      <c r="AR1082" t="s">
        <v>29012</v>
      </c>
    </row>
    <row r="1083" spans="2:44" ht="11" outlineLevel="1" x14ac:dyDescent="0.15">
      <c r="B1083" t="s">
        <v>7168</v>
      </c>
      <c r="C1083" t="s">
        <v>799</v>
      </c>
      <c r="D1083" t="s">
        <v>799</v>
      </c>
      <c r="F1083" t="s">
        <v>966</v>
      </c>
      <c r="H1083" s="16">
        <v>1</v>
      </c>
      <c r="I1083" t="s">
        <v>799</v>
      </c>
      <c r="J1083" t="s">
        <v>601</v>
      </c>
      <c r="K1083" t="s">
        <v>1022</v>
      </c>
      <c r="L1083" t="s">
        <v>28095</v>
      </c>
      <c r="M1083" t="s">
        <v>748</v>
      </c>
      <c r="N1083" t="s">
        <v>795</v>
      </c>
      <c r="O1083" t="s">
        <v>804</v>
      </c>
      <c r="P1083" t="s">
        <v>806</v>
      </c>
      <c r="Q1083" t="s">
        <v>10430</v>
      </c>
      <c r="R1083" t="s">
        <v>531</v>
      </c>
      <c r="S1083" t="s">
        <v>636</v>
      </c>
      <c r="T1083" s="16">
        <v>1</v>
      </c>
      <c r="U1083" s="16">
        <v>0</v>
      </c>
      <c r="V1083" s="16">
        <v>1</v>
      </c>
      <c r="W1083" s="5">
        <v>35500</v>
      </c>
      <c r="X1083" s="5">
        <v>35500</v>
      </c>
      <c r="Y1083" s="5"/>
      <c r="Z1083" s="7">
        <v>1</v>
      </c>
      <c r="AA1083" t="s">
        <v>27839</v>
      </c>
      <c r="AB1083" s="5">
        <v>35500</v>
      </c>
      <c r="AC1083" t="s">
        <v>800</v>
      </c>
      <c r="AD1083" s="17">
        <v>42180</v>
      </c>
      <c r="AE1083" s="17">
        <v>42180</v>
      </c>
      <c r="AF1083" s="17">
        <v>42180</v>
      </c>
      <c r="AG1083" s="17">
        <v>42277</v>
      </c>
      <c r="AH1083" s="17">
        <v>42277</v>
      </c>
      <c r="AI1083" s="17"/>
      <c r="AJ1083" s="5"/>
      <c r="AK1083" s="17">
        <v>42277</v>
      </c>
      <c r="AL1083" t="s">
        <v>811</v>
      </c>
      <c r="AM1083" t="s">
        <v>599</v>
      </c>
      <c r="AN1083" s="17"/>
      <c r="AP1083" t="s">
        <v>966</v>
      </c>
      <c r="AQ1083" t="s">
        <v>970</v>
      </c>
      <c r="AR1083" t="s">
        <v>29013</v>
      </c>
    </row>
    <row r="1084" spans="2:44" ht="11" outlineLevel="1" x14ac:dyDescent="0.15">
      <c r="B1084" t="s">
        <v>7171</v>
      </c>
      <c r="C1084" t="s">
        <v>799</v>
      </c>
      <c r="D1084" t="s">
        <v>799</v>
      </c>
      <c r="F1084" t="s">
        <v>966</v>
      </c>
      <c r="H1084" s="16">
        <v>1</v>
      </c>
      <c r="I1084" t="s">
        <v>799</v>
      </c>
      <c r="J1084" t="s">
        <v>7172</v>
      </c>
      <c r="K1084" t="s">
        <v>7173</v>
      </c>
      <c r="L1084" t="s">
        <v>28802</v>
      </c>
      <c r="M1084" t="s">
        <v>737</v>
      </c>
      <c r="N1084" t="s">
        <v>803</v>
      </c>
      <c r="O1084" t="s">
        <v>825</v>
      </c>
      <c r="P1084" t="s">
        <v>802</v>
      </c>
      <c r="Q1084" t="s">
        <v>10430</v>
      </c>
      <c r="R1084" t="s">
        <v>531</v>
      </c>
      <c r="S1084" t="s">
        <v>636</v>
      </c>
      <c r="T1084" s="16">
        <v>1</v>
      </c>
      <c r="U1084" s="16">
        <v>0</v>
      </c>
      <c r="V1084" s="16">
        <v>1</v>
      </c>
      <c r="W1084" s="5">
        <v>35500</v>
      </c>
      <c r="X1084" s="5">
        <v>35500</v>
      </c>
      <c r="Y1084" s="5"/>
      <c r="Z1084" s="7">
        <v>1</v>
      </c>
      <c r="AA1084" t="s">
        <v>27839</v>
      </c>
      <c r="AB1084" s="5">
        <v>35500</v>
      </c>
      <c r="AC1084" t="s">
        <v>800</v>
      </c>
      <c r="AD1084" s="17">
        <v>42388</v>
      </c>
      <c r="AE1084" s="17">
        <v>42388</v>
      </c>
      <c r="AF1084" s="17">
        <v>42388</v>
      </c>
      <c r="AG1084" s="17">
        <v>42551</v>
      </c>
      <c r="AH1084" s="17">
        <v>42551</v>
      </c>
      <c r="AI1084" s="17"/>
      <c r="AJ1084" s="5"/>
      <c r="AK1084" s="17">
        <v>42551</v>
      </c>
      <c r="AL1084" t="s">
        <v>811</v>
      </c>
      <c r="AM1084" t="s">
        <v>599</v>
      </c>
      <c r="AN1084" s="17"/>
      <c r="AP1084" t="s">
        <v>966</v>
      </c>
      <c r="AQ1084" t="s">
        <v>970</v>
      </c>
      <c r="AR1084" t="s">
        <v>29014</v>
      </c>
    </row>
    <row r="1085" spans="2:44" ht="11" outlineLevel="1" x14ac:dyDescent="0.15">
      <c r="B1085" t="s">
        <v>7184</v>
      </c>
      <c r="C1085" t="s">
        <v>799</v>
      </c>
      <c r="D1085" t="s">
        <v>799</v>
      </c>
      <c r="F1085" t="s">
        <v>966</v>
      </c>
      <c r="H1085" s="16">
        <v>1</v>
      </c>
      <c r="I1085" t="s">
        <v>799</v>
      </c>
      <c r="J1085" t="s">
        <v>7185</v>
      </c>
      <c r="K1085" t="s">
        <v>7186</v>
      </c>
      <c r="L1085" t="s">
        <v>28143</v>
      </c>
      <c r="M1085" t="s">
        <v>740</v>
      </c>
      <c r="N1085" t="s">
        <v>795</v>
      </c>
      <c r="O1085" t="s">
        <v>804</v>
      </c>
      <c r="P1085" t="s">
        <v>806</v>
      </c>
      <c r="Q1085" t="s">
        <v>10430</v>
      </c>
      <c r="R1085" t="s">
        <v>531</v>
      </c>
      <c r="S1085" t="s">
        <v>636</v>
      </c>
      <c r="T1085" s="16">
        <v>1</v>
      </c>
      <c r="U1085" s="16">
        <v>0</v>
      </c>
      <c r="V1085" s="16">
        <v>1</v>
      </c>
      <c r="W1085" s="5">
        <v>35359.230000000003</v>
      </c>
      <c r="X1085" s="5">
        <v>35359.230000000003</v>
      </c>
      <c r="Y1085" s="5"/>
      <c r="Z1085" s="7">
        <v>1</v>
      </c>
      <c r="AA1085" t="s">
        <v>27839</v>
      </c>
      <c r="AB1085" s="5">
        <v>35359.230000000003</v>
      </c>
      <c r="AC1085" t="s">
        <v>800</v>
      </c>
      <c r="AD1085" s="17">
        <v>45838</v>
      </c>
      <c r="AE1085" s="17">
        <v>45838</v>
      </c>
      <c r="AF1085" s="17">
        <v>45838</v>
      </c>
      <c r="AG1085" s="17">
        <v>45842</v>
      </c>
      <c r="AH1085" s="17">
        <v>45842</v>
      </c>
      <c r="AI1085" s="17"/>
      <c r="AJ1085" s="5"/>
      <c r="AK1085" s="17">
        <v>45842</v>
      </c>
      <c r="AL1085" t="s">
        <v>811</v>
      </c>
      <c r="AM1085" t="s">
        <v>599</v>
      </c>
      <c r="AN1085" s="17"/>
      <c r="AP1085" t="s">
        <v>966</v>
      </c>
      <c r="AQ1085" t="s">
        <v>970</v>
      </c>
      <c r="AR1085" t="s">
        <v>29015</v>
      </c>
    </row>
    <row r="1086" spans="2:44" ht="11" outlineLevel="1" x14ac:dyDescent="0.15">
      <c r="B1086" t="s">
        <v>7198</v>
      </c>
      <c r="C1086" t="s">
        <v>799</v>
      </c>
      <c r="D1086" t="s">
        <v>799</v>
      </c>
      <c r="F1086" t="s">
        <v>966</v>
      </c>
      <c r="H1086" s="16">
        <v>1</v>
      </c>
      <c r="I1086" t="s">
        <v>799</v>
      </c>
      <c r="J1086" t="s">
        <v>3688</v>
      </c>
      <c r="K1086" t="s">
        <v>3689</v>
      </c>
      <c r="L1086" t="s">
        <v>27902</v>
      </c>
      <c r="M1086" t="s">
        <v>750</v>
      </c>
      <c r="N1086" t="s">
        <v>887</v>
      </c>
      <c r="O1086" t="s">
        <v>804</v>
      </c>
      <c r="P1086" t="s">
        <v>859</v>
      </c>
      <c r="Q1086" t="s">
        <v>10430</v>
      </c>
      <c r="R1086" t="s">
        <v>531</v>
      </c>
      <c r="S1086" t="s">
        <v>636</v>
      </c>
      <c r="T1086" s="16">
        <v>1</v>
      </c>
      <c r="U1086" s="16">
        <v>0</v>
      </c>
      <c r="V1086" s="16">
        <v>1</v>
      </c>
      <c r="W1086" s="5">
        <v>34988</v>
      </c>
      <c r="X1086" s="5">
        <v>34988</v>
      </c>
      <c r="Y1086" s="5"/>
      <c r="Z1086" s="7">
        <v>1</v>
      </c>
      <c r="AA1086" t="s">
        <v>27839</v>
      </c>
      <c r="AB1086" s="5">
        <v>34988</v>
      </c>
      <c r="AC1086" t="s">
        <v>800</v>
      </c>
      <c r="AD1086" s="17">
        <v>42108</v>
      </c>
      <c r="AE1086" s="17">
        <v>42108</v>
      </c>
      <c r="AF1086" s="17">
        <v>42108</v>
      </c>
      <c r="AG1086" s="17">
        <v>42139</v>
      </c>
      <c r="AH1086" s="17">
        <v>42139</v>
      </c>
      <c r="AI1086" s="17"/>
      <c r="AJ1086" s="5"/>
      <c r="AK1086" s="17">
        <v>42139</v>
      </c>
      <c r="AL1086" t="s">
        <v>811</v>
      </c>
      <c r="AM1086" t="s">
        <v>599</v>
      </c>
      <c r="AN1086" s="17"/>
      <c r="AP1086" t="s">
        <v>966</v>
      </c>
      <c r="AQ1086" t="s">
        <v>970</v>
      </c>
      <c r="AR1086" t="s">
        <v>29016</v>
      </c>
    </row>
    <row r="1087" spans="2:44" ht="11" outlineLevel="1" x14ac:dyDescent="0.15">
      <c r="B1087" t="s">
        <v>7204</v>
      </c>
      <c r="C1087" t="s">
        <v>799</v>
      </c>
      <c r="D1087" t="s">
        <v>799</v>
      </c>
      <c r="F1087" t="s">
        <v>966</v>
      </c>
      <c r="H1087" s="16">
        <v>1</v>
      </c>
      <c r="I1087" t="s">
        <v>799</v>
      </c>
      <c r="J1087" t="s">
        <v>7205</v>
      </c>
      <c r="K1087" t="s">
        <v>7206</v>
      </c>
      <c r="L1087" t="s">
        <v>28223</v>
      </c>
      <c r="M1087" t="s">
        <v>755</v>
      </c>
      <c r="N1087" t="s">
        <v>795</v>
      </c>
      <c r="O1087" t="s">
        <v>818</v>
      </c>
      <c r="P1087" t="s">
        <v>806</v>
      </c>
      <c r="Q1087" t="s">
        <v>10430</v>
      </c>
      <c r="R1087" t="s">
        <v>531</v>
      </c>
      <c r="S1087" t="s">
        <v>636</v>
      </c>
      <c r="T1087" s="16">
        <v>1</v>
      </c>
      <c r="U1087" s="16">
        <v>0</v>
      </c>
      <c r="V1087" s="16">
        <v>2</v>
      </c>
      <c r="W1087" s="5">
        <v>34855</v>
      </c>
      <c r="X1087" s="5">
        <v>34855</v>
      </c>
      <c r="Y1087" s="5"/>
      <c r="Z1087" s="7">
        <v>1</v>
      </c>
      <c r="AA1087" t="s">
        <v>27839</v>
      </c>
      <c r="AB1087" s="5">
        <v>34855</v>
      </c>
      <c r="AC1087" t="s">
        <v>800</v>
      </c>
      <c r="AD1087" s="17">
        <v>40311</v>
      </c>
      <c r="AE1087" s="17">
        <v>42320</v>
      </c>
      <c r="AF1087" s="17">
        <v>40311</v>
      </c>
      <c r="AG1087" s="17">
        <v>40388</v>
      </c>
      <c r="AH1087" s="17">
        <v>40388</v>
      </c>
      <c r="AI1087" s="17"/>
      <c r="AJ1087" s="5"/>
      <c r="AK1087" s="17">
        <v>40388</v>
      </c>
      <c r="AL1087" t="s">
        <v>811</v>
      </c>
      <c r="AM1087" t="s">
        <v>599</v>
      </c>
      <c r="AN1087" s="17"/>
      <c r="AP1087" t="s">
        <v>966</v>
      </c>
      <c r="AQ1087" t="s">
        <v>970</v>
      </c>
      <c r="AR1087" t="s">
        <v>29017</v>
      </c>
    </row>
    <row r="1088" spans="2:44" ht="11" outlineLevel="1" x14ac:dyDescent="0.15">
      <c r="B1088" t="s">
        <v>7212</v>
      </c>
      <c r="C1088" t="s">
        <v>799</v>
      </c>
      <c r="D1088" t="s">
        <v>799</v>
      </c>
      <c r="F1088" t="s">
        <v>966</v>
      </c>
      <c r="H1088" s="16">
        <v>1</v>
      </c>
      <c r="I1088" t="s">
        <v>799</v>
      </c>
      <c r="J1088" t="s">
        <v>655</v>
      </c>
      <c r="K1088" t="s">
        <v>1208</v>
      </c>
      <c r="L1088" t="s">
        <v>28091</v>
      </c>
      <c r="M1088" t="s">
        <v>740</v>
      </c>
      <c r="N1088" t="s">
        <v>795</v>
      </c>
      <c r="O1088" t="s">
        <v>825</v>
      </c>
      <c r="P1088" t="s">
        <v>806</v>
      </c>
      <c r="Q1088" t="s">
        <v>10430</v>
      </c>
      <c r="R1088" t="s">
        <v>531</v>
      </c>
      <c r="S1088" t="s">
        <v>636</v>
      </c>
      <c r="T1088" s="16">
        <v>1</v>
      </c>
      <c r="U1088" s="16">
        <v>0</v>
      </c>
      <c r="V1088" s="16">
        <v>2</v>
      </c>
      <c r="W1088" s="5">
        <v>34686</v>
      </c>
      <c r="X1088" s="5">
        <v>34686</v>
      </c>
      <c r="Y1088" s="5"/>
      <c r="Z1088" s="7">
        <v>1</v>
      </c>
      <c r="AA1088" t="s">
        <v>27839</v>
      </c>
      <c r="AB1088" s="5">
        <v>34686</v>
      </c>
      <c r="AC1088" t="s">
        <v>800</v>
      </c>
      <c r="AD1088" s="17">
        <v>42796</v>
      </c>
      <c r="AE1088" s="17">
        <v>42832</v>
      </c>
      <c r="AF1088" s="17">
        <v>42800</v>
      </c>
      <c r="AG1088" s="17">
        <v>42891</v>
      </c>
      <c r="AH1088" s="17">
        <v>42891</v>
      </c>
      <c r="AI1088" s="17"/>
      <c r="AJ1088" s="5"/>
      <c r="AK1088" s="17">
        <v>42891</v>
      </c>
      <c r="AL1088" t="s">
        <v>811</v>
      </c>
      <c r="AM1088" t="s">
        <v>599</v>
      </c>
      <c r="AN1088" s="17"/>
      <c r="AP1088" t="s">
        <v>966</v>
      </c>
      <c r="AQ1088" t="s">
        <v>970</v>
      </c>
      <c r="AR1088" t="s">
        <v>29018</v>
      </c>
    </row>
    <row r="1089" spans="2:44" ht="11" outlineLevel="1" x14ac:dyDescent="0.15">
      <c r="B1089" t="s">
        <v>7220</v>
      </c>
      <c r="C1089" t="s">
        <v>799</v>
      </c>
      <c r="D1089" t="s">
        <v>799</v>
      </c>
      <c r="F1089" t="s">
        <v>966</v>
      </c>
      <c r="H1089" s="16">
        <v>1</v>
      </c>
      <c r="I1089" t="s">
        <v>799</v>
      </c>
      <c r="J1089" t="s">
        <v>7221</v>
      </c>
      <c r="K1089" t="s">
        <v>7222</v>
      </c>
      <c r="L1089" t="s">
        <v>27974</v>
      </c>
      <c r="M1089" t="s">
        <v>748</v>
      </c>
      <c r="N1089" t="s">
        <v>795</v>
      </c>
      <c r="O1089" t="s">
        <v>826</v>
      </c>
      <c r="P1089" t="s">
        <v>806</v>
      </c>
      <c r="Q1089" t="s">
        <v>10430</v>
      </c>
      <c r="R1089" t="s">
        <v>531</v>
      </c>
      <c r="S1089" t="s">
        <v>636</v>
      </c>
      <c r="T1089" s="16">
        <v>1</v>
      </c>
      <c r="U1089" s="16">
        <v>0</v>
      </c>
      <c r="V1089" s="16">
        <v>2</v>
      </c>
      <c r="W1089" s="5">
        <v>34610.1</v>
      </c>
      <c r="X1089" s="5">
        <v>34610.1</v>
      </c>
      <c r="Y1089" s="5"/>
      <c r="Z1089" s="7">
        <v>1</v>
      </c>
      <c r="AA1089" t="s">
        <v>27839</v>
      </c>
      <c r="AB1089" s="5">
        <v>34610.1</v>
      </c>
      <c r="AC1089" t="s">
        <v>800</v>
      </c>
      <c r="AD1089" s="17">
        <v>44020</v>
      </c>
      <c r="AE1089" s="17">
        <v>44057</v>
      </c>
      <c r="AF1089" s="17">
        <v>44020</v>
      </c>
      <c r="AG1089" s="17">
        <v>44065</v>
      </c>
      <c r="AH1089" s="17">
        <v>44065</v>
      </c>
      <c r="AI1089" s="17"/>
      <c r="AJ1089" s="5"/>
      <c r="AK1089" s="17">
        <v>44065</v>
      </c>
      <c r="AL1089" t="s">
        <v>811</v>
      </c>
      <c r="AM1089" t="s">
        <v>599</v>
      </c>
      <c r="AN1089" s="17"/>
      <c r="AP1089" t="s">
        <v>966</v>
      </c>
      <c r="AQ1089" t="s">
        <v>970</v>
      </c>
      <c r="AR1089" t="s">
        <v>29019</v>
      </c>
    </row>
    <row r="1090" spans="2:44" ht="11" outlineLevel="1" x14ac:dyDescent="0.15">
      <c r="B1090" t="s">
        <v>7225</v>
      </c>
      <c r="C1090" t="s">
        <v>799</v>
      </c>
      <c r="D1090" t="s">
        <v>799</v>
      </c>
      <c r="F1090" t="s">
        <v>966</v>
      </c>
      <c r="H1090" s="16">
        <v>1</v>
      </c>
      <c r="I1090" t="s">
        <v>799</v>
      </c>
      <c r="J1090" t="s">
        <v>4980</v>
      </c>
      <c r="K1090" t="s">
        <v>4981</v>
      </c>
      <c r="L1090" t="s">
        <v>27902</v>
      </c>
      <c r="M1090" t="s">
        <v>738</v>
      </c>
      <c r="N1090" t="s">
        <v>803</v>
      </c>
      <c r="O1090" t="s">
        <v>825</v>
      </c>
      <c r="P1090" t="s">
        <v>794</v>
      </c>
      <c r="Q1090" t="s">
        <v>10430</v>
      </c>
      <c r="R1090" t="s">
        <v>531</v>
      </c>
      <c r="S1090" t="s">
        <v>636</v>
      </c>
      <c r="T1090" s="16">
        <v>1</v>
      </c>
      <c r="U1090" s="16">
        <v>0</v>
      </c>
      <c r="V1090" s="16">
        <v>2</v>
      </c>
      <c r="W1090" s="5">
        <v>34595</v>
      </c>
      <c r="X1090" s="5">
        <v>34595</v>
      </c>
      <c r="Y1090" s="5"/>
      <c r="Z1090" s="7">
        <v>1</v>
      </c>
      <c r="AA1090" t="s">
        <v>27839</v>
      </c>
      <c r="AB1090" s="5">
        <v>34595</v>
      </c>
      <c r="AC1090" t="s">
        <v>800</v>
      </c>
      <c r="AD1090" s="17">
        <v>43969</v>
      </c>
      <c r="AE1090" s="17">
        <v>44095</v>
      </c>
      <c r="AF1090" s="17">
        <v>43969</v>
      </c>
      <c r="AG1090" s="17">
        <v>44165</v>
      </c>
      <c r="AH1090" s="17">
        <v>44165</v>
      </c>
      <c r="AI1090" s="17"/>
      <c r="AJ1090" s="5"/>
      <c r="AK1090" s="17">
        <v>44165</v>
      </c>
      <c r="AL1090" t="s">
        <v>811</v>
      </c>
      <c r="AM1090" t="s">
        <v>599</v>
      </c>
      <c r="AN1090" s="17"/>
      <c r="AP1090" t="s">
        <v>966</v>
      </c>
      <c r="AQ1090" t="s">
        <v>970</v>
      </c>
      <c r="AR1090" t="s">
        <v>29020</v>
      </c>
    </row>
    <row r="1091" spans="2:44" ht="11" outlineLevel="1" x14ac:dyDescent="0.15">
      <c r="B1091" t="s">
        <v>7228</v>
      </c>
      <c r="C1091" t="s">
        <v>799</v>
      </c>
      <c r="D1091" t="s">
        <v>799</v>
      </c>
      <c r="F1091" t="s">
        <v>966</v>
      </c>
      <c r="H1091" s="16">
        <v>1</v>
      </c>
      <c r="I1091" t="s">
        <v>799</v>
      </c>
      <c r="J1091" t="s">
        <v>6215</v>
      </c>
      <c r="K1091" t="s">
        <v>6216</v>
      </c>
      <c r="L1091" t="s">
        <v>27866</v>
      </c>
      <c r="M1091" t="s">
        <v>744</v>
      </c>
      <c r="N1091" t="s">
        <v>795</v>
      </c>
      <c r="O1091" t="s">
        <v>826</v>
      </c>
      <c r="P1091" t="s">
        <v>806</v>
      </c>
      <c r="Q1091" t="s">
        <v>10430</v>
      </c>
      <c r="R1091" t="s">
        <v>531</v>
      </c>
      <c r="S1091" t="s">
        <v>636</v>
      </c>
      <c r="T1091" s="16">
        <v>1</v>
      </c>
      <c r="U1091" s="16">
        <v>0</v>
      </c>
      <c r="V1091" s="16">
        <v>1</v>
      </c>
      <c r="W1091" s="5">
        <v>34565.370000000003</v>
      </c>
      <c r="X1091" s="5">
        <v>34565.370000000003</v>
      </c>
      <c r="Y1091" s="5"/>
      <c r="Z1091" s="7">
        <v>1</v>
      </c>
      <c r="AA1091" t="s">
        <v>27839</v>
      </c>
      <c r="AB1091" s="5">
        <v>34565.370000000003</v>
      </c>
      <c r="AC1091" t="s">
        <v>800</v>
      </c>
      <c r="AD1091" s="17">
        <v>45432</v>
      </c>
      <c r="AE1091" s="17">
        <v>45432</v>
      </c>
      <c r="AF1091" s="17">
        <v>45428</v>
      </c>
      <c r="AG1091" s="17">
        <v>45441</v>
      </c>
      <c r="AH1091" s="17">
        <v>45441</v>
      </c>
      <c r="AI1091" s="17"/>
      <c r="AJ1091" s="5"/>
      <c r="AK1091" s="17">
        <v>45441</v>
      </c>
      <c r="AL1091" t="s">
        <v>811</v>
      </c>
      <c r="AM1091" t="s">
        <v>599</v>
      </c>
      <c r="AN1091" s="17"/>
      <c r="AP1091" t="s">
        <v>966</v>
      </c>
      <c r="AQ1091" t="s">
        <v>970</v>
      </c>
      <c r="AR1091" t="s">
        <v>29021</v>
      </c>
    </row>
    <row r="1092" spans="2:44" ht="11" outlineLevel="1" x14ac:dyDescent="0.15">
      <c r="B1092" t="s">
        <v>7231</v>
      </c>
      <c r="C1092" t="s">
        <v>799</v>
      </c>
      <c r="D1092" t="s">
        <v>799</v>
      </c>
      <c r="F1092" t="s">
        <v>966</v>
      </c>
      <c r="H1092" s="16">
        <v>1</v>
      </c>
      <c r="I1092" t="s">
        <v>799</v>
      </c>
      <c r="J1092" t="s">
        <v>6533</v>
      </c>
      <c r="K1092" t="s">
        <v>6534</v>
      </c>
      <c r="L1092" t="s">
        <v>29022</v>
      </c>
      <c r="M1092" t="s">
        <v>6999</v>
      </c>
      <c r="N1092" t="s">
        <v>803</v>
      </c>
      <c r="O1092" t="s">
        <v>825</v>
      </c>
      <c r="P1092" t="s">
        <v>820</v>
      </c>
      <c r="Q1092" t="s">
        <v>10430</v>
      </c>
      <c r="R1092" t="s">
        <v>531</v>
      </c>
      <c r="S1092" t="s">
        <v>636</v>
      </c>
      <c r="T1092" s="16">
        <v>1</v>
      </c>
      <c r="U1092" s="16">
        <v>0</v>
      </c>
      <c r="V1092" s="16">
        <v>1</v>
      </c>
      <c r="W1092" s="5">
        <v>34495</v>
      </c>
      <c r="X1092" s="5">
        <v>34495</v>
      </c>
      <c r="Y1092" s="5"/>
      <c r="Z1092" s="7">
        <v>1</v>
      </c>
      <c r="AA1092" t="s">
        <v>27839</v>
      </c>
      <c r="AB1092" s="5">
        <v>34495</v>
      </c>
      <c r="AC1092" t="s">
        <v>800</v>
      </c>
      <c r="AD1092" s="17">
        <v>43719</v>
      </c>
      <c r="AE1092" s="17">
        <v>43719</v>
      </c>
      <c r="AF1092" s="17">
        <v>43719</v>
      </c>
      <c r="AG1092" s="17">
        <v>43779</v>
      </c>
      <c r="AH1092" s="17">
        <v>43779</v>
      </c>
      <c r="AI1092" s="17"/>
      <c r="AJ1092" s="5"/>
      <c r="AK1092" s="17">
        <v>43779</v>
      </c>
      <c r="AL1092" t="s">
        <v>811</v>
      </c>
      <c r="AM1092" t="s">
        <v>599</v>
      </c>
      <c r="AN1092" s="17"/>
      <c r="AP1092" t="s">
        <v>966</v>
      </c>
      <c r="AQ1092" t="s">
        <v>970</v>
      </c>
      <c r="AR1092" t="s">
        <v>29023</v>
      </c>
    </row>
    <row r="1093" spans="2:44" ht="11" outlineLevel="1" x14ac:dyDescent="0.15">
      <c r="B1093" t="s">
        <v>7234</v>
      </c>
      <c r="C1093" t="s">
        <v>799</v>
      </c>
      <c r="D1093" t="s">
        <v>799</v>
      </c>
      <c r="F1093" t="s">
        <v>966</v>
      </c>
      <c r="H1093" s="16">
        <v>1</v>
      </c>
      <c r="I1093" t="s">
        <v>799</v>
      </c>
      <c r="J1093" t="s">
        <v>7235</v>
      </c>
      <c r="K1093" t="s">
        <v>7236</v>
      </c>
      <c r="L1093" t="s">
        <v>27866</v>
      </c>
      <c r="M1093" t="s">
        <v>750</v>
      </c>
      <c r="N1093" t="s">
        <v>795</v>
      </c>
      <c r="O1093" t="s">
        <v>825</v>
      </c>
      <c r="P1093" t="s">
        <v>859</v>
      </c>
      <c r="Q1093" t="s">
        <v>10430</v>
      </c>
      <c r="R1093" t="s">
        <v>531</v>
      </c>
      <c r="S1093" t="s">
        <v>636</v>
      </c>
      <c r="T1093" s="16">
        <v>1</v>
      </c>
      <c r="U1093" s="16">
        <v>0</v>
      </c>
      <c r="V1093" s="16">
        <v>1</v>
      </c>
      <c r="W1093" s="5">
        <v>34458.75</v>
      </c>
      <c r="X1093" s="5">
        <v>34458.75</v>
      </c>
      <c r="Y1093" s="5"/>
      <c r="Z1093" s="7">
        <v>1</v>
      </c>
      <c r="AA1093" t="s">
        <v>27839</v>
      </c>
      <c r="AB1093" s="5">
        <v>34458.75</v>
      </c>
      <c r="AC1093" t="s">
        <v>800</v>
      </c>
      <c r="AD1093" s="17">
        <v>45546</v>
      </c>
      <c r="AE1093" s="17">
        <v>45546</v>
      </c>
      <c r="AF1093" s="17">
        <v>45544</v>
      </c>
      <c r="AG1093" s="17">
        <v>45659</v>
      </c>
      <c r="AH1093" s="17">
        <v>45659</v>
      </c>
      <c r="AI1093" s="17"/>
      <c r="AJ1093" s="5"/>
      <c r="AK1093" s="17">
        <v>45659</v>
      </c>
      <c r="AL1093" t="s">
        <v>811</v>
      </c>
      <c r="AM1093" t="s">
        <v>599</v>
      </c>
      <c r="AN1093" s="17"/>
      <c r="AP1093" t="s">
        <v>966</v>
      </c>
      <c r="AQ1093" t="s">
        <v>970</v>
      </c>
      <c r="AR1093" t="s">
        <v>29024</v>
      </c>
    </row>
    <row r="1094" spans="2:44" ht="11" outlineLevel="1" x14ac:dyDescent="0.15">
      <c r="B1094" t="s">
        <v>7242</v>
      </c>
      <c r="C1094" t="s">
        <v>799</v>
      </c>
      <c r="D1094" t="s">
        <v>799</v>
      </c>
      <c r="F1094" t="s">
        <v>966</v>
      </c>
      <c r="H1094" s="16">
        <v>1</v>
      </c>
      <c r="I1094" t="s">
        <v>799</v>
      </c>
      <c r="J1094" t="s">
        <v>6578</v>
      </c>
      <c r="K1094" t="s">
        <v>6579</v>
      </c>
      <c r="L1094" t="s">
        <v>27841</v>
      </c>
      <c r="M1094" t="s">
        <v>754</v>
      </c>
      <c r="N1094" t="s">
        <v>795</v>
      </c>
      <c r="O1094" t="s">
        <v>826</v>
      </c>
      <c r="P1094" t="s">
        <v>806</v>
      </c>
      <c r="Q1094" t="s">
        <v>10430</v>
      </c>
      <c r="R1094" t="s">
        <v>531</v>
      </c>
      <c r="S1094" t="s">
        <v>636</v>
      </c>
      <c r="T1094" s="16">
        <v>1</v>
      </c>
      <c r="U1094" s="16">
        <v>0</v>
      </c>
      <c r="V1094" s="16">
        <v>1</v>
      </c>
      <c r="W1094" s="5">
        <v>34219.5</v>
      </c>
      <c r="X1094" s="5">
        <v>34219.5</v>
      </c>
      <c r="Y1094" s="5"/>
      <c r="Z1094" s="7">
        <v>1</v>
      </c>
      <c r="AA1094" t="s">
        <v>27839</v>
      </c>
      <c r="AB1094" s="5">
        <v>34219.5</v>
      </c>
      <c r="AC1094" t="s">
        <v>800</v>
      </c>
      <c r="AD1094" s="17">
        <v>44145</v>
      </c>
      <c r="AE1094" s="17">
        <v>44145</v>
      </c>
      <c r="AF1094" s="17">
        <v>44125</v>
      </c>
      <c r="AG1094" s="17">
        <v>44145</v>
      </c>
      <c r="AH1094" s="17">
        <v>44145</v>
      </c>
      <c r="AI1094" s="17"/>
      <c r="AJ1094" s="5"/>
      <c r="AK1094" s="17">
        <v>44145</v>
      </c>
      <c r="AL1094" t="s">
        <v>811</v>
      </c>
      <c r="AM1094" t="s">
        <v>599</v>
      </c>
      <c r="AN1094" s="17"/>
      <c r="AP1094" t="s">
        <v>966</v>
      </c>
      <c r="AQ1094" t="s">
        <v>970</v>
      </c>
      <c r="AR1094" t="s">
        <v>29025</v>
      </c>
    </row>
    <row r="1095" spans="2:44" ht="11" outlineLevel="1" x14ac:dyDescent="0.15">
      <c r="B1095" t="s">
        <v>7245</v>
      </c>
      <c r="C1095" t="s">
        <v>799</v>
      </c>
      <c r="D1095" t="s">
        <v>799</v>
      </c>
      <c r="F1095" t="s">
        <v>966</v>
      </c>
      <c r="H1095" s="16">
        <v>1</v>
      </c>
      <c r="I1095" t="s">
        <v>799</v>
      </c>
      <c r="J1095" t="s">
        <v>643</v>
      </c>
      <c r="K1095" t="s">
        <v>1074</v>
      </c>
      <c r="L1095" t="s">
        <v>28015</v>
      </c>
      <c r="M1095" t="s">
        <v>748</v>
      </c>
      <c r="N1095" t="s">
        <v>795</v>
      </c>
      <c r="O1095" t="s">
        <v>825</v>
      </c>
      <c r="P1095" t="s">
        <v>806</v>
      </c>
      <c r="Q1095" t="s">
        <v>10430</v>
      </c>
      <c r="R1095" t="s">
        <v>531</v>
      </c>
      <c r="S1095" t="s">
        <v>636</v>
      </c>
      <c r="T1095" s="16">
        <v>1</v>
      </c>
      <c r="U1095" s="16">
        <v>0</v>
      </c>
      <c r="V1095" s="16">
        <v>2</v>
      </c>
      <c r="W1095" s="5">
        <v>34148</v>
      </c>
      <c r="X1095" s="5">
        <v>34148</v>
      </c>
      <c r="Y1095" s="5"/>
      <c r="Z1095" s="7">
        <v>1</v>
      </c>
      <c r="AA1095" t="s">
        <v>27839</v>
      </c>
      <c r="AB1095" s="5">
        <v>34148</v>
      </c>
      <c r="AC1095" t="s">
        <v>800</v>
      </c>
      <c r="AD1095" s="17">
        <v>43118</v>
      </c>
      <c r="AE1095" s="17">
        <v>43160</v>
      </c>
      <c r="AF1095" s="17">
        <v>43118</v>
      </c>
      <c r="AG1095" s="17">
        <v>43190</v>
      </c>
      <c r="AH1095" s="17">
        <v>43190</v>
      </c>
      <c r="AI1095" s="17"/>
      <c r="AJ1095" s="5"/>
      <c r="AK1095" s="17">
        <v>43190</v>
      </c>
      <c r="AL1095" t="s">
        <v>811</v>
      </c>
      <c r="AM1095" t="s">
        <v>599</v>
      </c>
      <c r="AN1095" s="17"/>
      <c r="AP1095" t="s">
        <v>966</v>
      </c>
      <c r="AQ1095" t="s">
        <v>970</v>
      </c>
      <c r="AR1095" t="s">
        <v>29026</v>
      </c>
    </row>
    <row r="1096" spans="2:44" ht="11" outlineLevel="1" x14ac:dyDescent="0.15">
      <c r="B1096" t="s">
        <v>7250</v>
      </c>
      <c r="C1096" t="s">
        <v>799</v>
      </c>
      <c r="D1096" t="s">
        <v>799</v>
      </c>
      <c r="F1096" t="s">
        <v>966</v>
      </c>
      <c r="H1096" s="16">
        <v>1</v>
      </c>
      <c r="I1096" t="s">
        <v>799</v>
      </c>
      <c r="J1096" t="s">
        <v>2731</v>
      </c>
      <c r="K1096" t="s">
        <v>2732</v>
      </c>
      <c r="L1096" t="s">
        <v>28353</v>
      </c>
      <c r="M1096" t="s">
        <v>6620</v>
      </c>
      <c r="N1096" t="s">
        <v>795</v>
      </c>
      <c r="O1096" t="s">
        <v>826</v>
      </c>
      <c r="P1096" t="s">
        <v>806</v>
      </c>
      <c r="Q1096" t="s">
        <v>10430</v>
      </c>
      <c r="R1096" t="s">
        <v>456</v>
      </c>
      <c r="S1096" t="s">
        <v>598</v>
      </c>
      <c r="T1096" s="16">
        <v>1</v>
      </c>
      <c r="U1096" s="16">
        <v>0</v>
      </c>
      <c r="V1096" s="16">
        <v>2</v>
      </c>
      <c r="W1096" s="5">
        <v>34038.269999999997</v>
      </c>
      <c r="X1096" s="5">
        <v>34038.269999999997</v>
      </c>
      <c r="Y1096" s="5"/>
      <c r="Z1096" s="7">
        <v>1</v>
      </c>
      <c r="AA1096" t="s">
        <v>27839</v>
      </c>
      <c r="AB1096" s="5">
        <v>34038.269999999997</v>
      </c>
      <c r="AC1096" t="s">
        <v>800</v>
      </c>
      <c r="AD1096" s="17">
        <v>42557</v>
      </c>
      <c r="AE1096" s="17">
        <v>43201</v>
      </c>
      <c r="AF1096" s="17">
        <v>42556</v>
      </c>
      <c r="AG1096" s="17">
        <v>42608</v>
      </c>
      <c r="AH1096" s="17">
        <v>42608</v>
      </c>
      <c r="AI1096" s="17"/>
      <c r="AJ1096" s="5"/>
      <c r="AK1096" s="17">
        <v>42608</v>
      </c>
      <c r="AL1096" t="s">
        <v>811</v>
      </c>
      <c r="AM1096" t="s">
        <v>599</v>
      </c>
      <c r="AN1096" s="17"/>
      <c r="AP1096" t="s">
        <v>966</v>
      </c>
      <c r="AQ1096" t="s">
        <v>970</v>
      </c>
      <c r="AR1096" t="s">
        <v>29027</v>
      </c>
    </row>
    <row r="1097" spans="2:44" ht="11" outlineLevel="1" x14ac:dyDescent="0.15">
      <c r="B1097" t="s">
        <v>7256</v>
      </c>
      <c r="C1097" t="s">
        <v>799</v>
      </c>
      <c r="D1097" t="s">
        <v>799</v>
      </c>
      <c r="F1097" t="s">
        <v>966</v>
      </c>
      <c r="H1097" s="16">
        <v>1</v>
      </c>
      <c r="I1097" t="s">
        <v>799</v>
      </c>
      <c r="J1097" t="s">
        <v>7257</v>
      </c>
      <c r="K1097" t="s">
        <v>7258</v>
      </c>
      <c r="L1097" t="s">
        <v>27866</v>
      </c>
      <c r="M1097" t="s">
        <v>7259</v>
      </c>
      <c r="N1097" t="s">
        <v>795</v>
      </c>
      <c r="O1097" t="s">
        <v>825</v>
      </c>
      <c r="P1097" t="s">
        <v>806</v>
      </c>
      <c r="Q1097" t="s">
        <v>10430</v>
      </c>
      <c r="R1097" t="s">
        <v>531</v>
      </c>
      <c r="S1097" t="s">
        <v>636</v>
      </c>
      <c r="T1097" s="16">
        <v>1</v>
      </c>
      <c r="U1097" s="16">
        <v>0</v>
      </c>
      <c r="V1097" s="16">
        <v>1</v>
      </c>
      <c r="W1097" s="5">
        <v>34000</v>
      </c>
      <c r="X1097" s="5">
        <v>34000</v>
      </c>
      <c r="Y1097" s="5"/>
      <c r="Z1097" s="7">
        <v>1</v>
      </c>
      <c r="AA1097" t="s">
        <v>27839</v>
      </c>
      <c r="AB1097" s="5">
        <v>34000</v>
      </c>
      <c r="AC1097" t="s">
        <v>800</v>
      </c>
      <c r="AD1097" s="17">
        <v>44811</v>
      </c>
      <c r="AE1097" s="17">
        <v>44811</v>
      </c>
      <c r="AF1097" s="17">
        <v>44796</v>
      </c>
      <c r="AG1097" s="17">
        <v>44879</v>
      </c>
      <c r="AH1097" s="17">
        <v>44879</v>
      </c>
      <c r="AI1097" s="17"/>
      <c r="AJ1097" s="5"/>
      <c r="AK1097" s="17">
        <v>44879</v>
      </c>
      <c r="AL1097" t="s">
        <v>811</v>
      </c>
      <c r="AM1097" t="s">
        <v>599</v>
      </c>
      <c r="AN1097" s="17"/>
      <c r="AP1097" t="s">
        <v>966</v>
      </c>
      <c r="AQ1097" t="s">
        <v>970</v>
      </c>
      <c r="AR1097" t="s">
        <v>29028</v>
      </c>
    </row>
    <row r="1098" spans="2:44" ht="11" outlineLevel="1" x14ac:dyDescent="0.15">
      <c r="B1098" t="s">
        <v>7263</v>
      </c>
      <c r="C1098" t="s">
        <v>799</v>
      </c>
      <c r="D1098" t="s">
        <v>799</v>
      </c>
      <c r="F1098" t="s">
        <v>966</v>
      </c>
      <c r="H1098" s="16">
        <v>1</v>
      </c>
      <c r="I1098" t="s">
        <v>799</v>
      </c>
      <c r="J1098" t="s">
        <v>7264</v>
      </c>
      <c r="K1098" t="s">
        <v>7265</v>
      </c>
      <c r="L1098" t="s">
        <v>27861</v>
      </c>
      <c r="M1098" t="s">
        <v>757</v>
      </c>
      <c r="N1098" t="s">
        <v>795</v>
      </c>
      <c r="O1098" t="s">
        <v>825</v>
      </c>
      <c r="P1098" t="s">
        <v>806</v>
      </c>
      <c r="Q1098" t="s">
        <v>10430</v>
      </c>
      <c r="R1098" t="s">
        <v>531</v>
      </c>
      <c r="S1098" t="s">
        <v>636</v>
      </c>
      <c r="T1098" s="16">
        <v>1</v>
      </c>
      <c r="U1098" s="16">
        <v>0</v>
      </c>
      <c r="V1098" s="16">
        <v>2</v>
      </c>
      <c r="W1098" s="5">
        <v>33894.129999999997</v>
      </c>
      <c r="X1098" s="5">
        <v>33894.129999999997</v>
      </c>
      <c r="Y1098" s="5"/>
      <c r="Z1098" s="7">
        <v>1</v>
      </c>
      <c r="AA1098" t="s">
        <v>27839</v>
      </c>
      <c r="AB1098" s="5">
        <v>33894.129999999997</v>
      </c>
      <c r="AC1098" t="s">
        <v>800</v>
      </c>
      <c r="AD1098" s="17">
        <v>43909</v>
      </c>
      <c r="AE1098" s="17">
        <v>43915</v>
      </c>
      <c r="AF1098" s="17">
        <v>43909</v>
      </c>
      <c r="AG1098" s="17">
        <v>44085</v>
      </c>
      <c r="AH1098" s="17">
        <v>44085</v>
      </c>
      <c r="AI1098" s="17"/>
      <c r="AJ1098" s="5"/>
      <c r="AK1098" s="17">
        <v>44085</v>
      </c>
      <c r="AL1098" t="s">
        <v>811</v>
      </c>
      <c r="AM1098" t="s">
        <v>599</v>
      </c>
      <c r="AN1098" s="17"/>
      <c r="AP1098" t="s">
        <v>966</v>
      </c>
      <c r="AQ1098" t="s">
        <v>970</v>
      </c>
      <c r="AR1098" t="s">
        <v>29029</v>
      </c>
    </row>
    <row r="1099" spans="2:44" ht="11" outlineLevel="1" x14ac:dyDescent="0.15">
      <c r="B1099" t="s">
        <v>7268</v>
      </c>
      <c r="C1099" t="s">
        <v>799</v>
      </c>
      <c r="D1099" t="s">
        <v>799</v>
      </c>
      <c r="F1099" t="s">
        <v>966</v>
      </c>
      <c r="H1099" s="16">
        <v>1</v>
      </c>
      <c r="I1099" t="s">
        <v>799</v>
      </c>
      <c r="J1099" t="s">
        <v>7269</v>
      </c>
      <c r="K1099" t="s">
        <v>7270</v>
      </c>
      <c r="L1099" t="s">
        <v>28346</v>
      </c>
      <c r="M1099" t="s">
        <v>4147</v>
      </c>
      <c r="N1099" t="s">
        <v>803</v>
      </c>
      <c r="O1099" t="s">
        <v>825</v>
      </c>
      <c r="P1099" t="s">
        <v>820</v>
      </c>
      <c r="Q1099" t="s">
        <v>10430</v>
      </c>
      <c r="R1099" t="s">
        <v>645</v>
      </c>
      <c r="S1099" t="s">
        <v>636</v>
      </c>
      <c r="T1099" s="16">
        <v>1</v>
      </c>
      <c r="U1099" s="16">
        <v>0</v>
      </c>
      <c r="V1099" s="16">
        <v>1</v>
      </c>
      <c r="W1099" s="5">
        <v>33888.879999999997</v>
      </c>
      <c r="X1099" s="5">
        <v>33888.879999999997</v>
      </c>
      <c r="Y1099" s="5"/>
      <c r="Z1099" s="7">
        <v>1</v>
      </c>
      <c r="AA1099" t="s">
        <v>27839</v>
      </c>
      <c r="AB1099" s="5">
        <v>33888.879999999997</v>
      </c>
      <c r="AC1099" t="s">
        <v>800</v>
      </c>
      <c r="AD1099" s="17">
        <v>45268</v>
      </c>
      <c r="AE1099" s="17">
        <v>45268</v>
      </c>
      <c r="AF1099" s="17">
        <v>45268</v>
      </c>
      <c r="AG1099" s="17">
        <v>45383</v>
      </c>
      <c r="AH1099" s="17">
        <v>45383</v>
      </c>
      <c r="AI1099" s="17"/>
      <c r="AJ1099" s="5"/>
      <c r="AK1099" s="17">
        <v>45383</v>
      </c>
      <c r="AL1099" t="s">
        <v>811</v>
      </c>
      <c r="AM1099" t="s">
        <v>599</v>
      </c>
      <c r="AN1099" s="17"/>
      <c r="AP1099" t="s">
        <v>966</v>
      </c>
      <c r="AQ1099" t="s">
        <v>970</v>
      </c>
      <c r="AR1099" t="s">
        <v>29030</v>
      </c>
    </row>
    <row r="1100" spans="2:44" ht="11" outlineLevel="1" x14ac:dyDescent="0.15">
      <c r="B1100" t="s">
        <v>7273</v>
      </c>
      <c r="C1100" t="s">
        <v>799</v>
      </c>
      <c r="D1100" t="s">
        <v>799</v>
      </c>
      <c r="F1100" t="s">
        <v>966</v>
      </c>
      <c r="H1100" s="16">
        <v>1</v>
      </c>
      <c r="I1100" t="s">
        <v>799</v>
      </c>
      <c r="J1100" t="s">
        <v>7274</v>
      </c>
      <c r="K1100" t="s">
        <v>7275</v>
      </c>
      <c r="L1100" t="s">
        <v>27861</v>
      </c>
      <c r="M1100" t="s">
        <v>738</v>
      </c>
      <c r="N1100" t="s">
        <v>803</v>
      </c>
      <c r="O1100" t="s">
        <v>804</v>
      </c>
      <c r="P1100" t="s">
        <v>794</v>
      </c>
      <c r="Q1100" t="s">
        <v>10430</v>
      </c>
      <c r="R1100" t="s">
        <v>531</v>
      </c>
      <c r="S1100" t="s">
        <v>636</v>
      </c>
      <c r="T1100" s="16">
        <v>1</v>
      </c>
      <c r="U1100" s="16">
        <v>0</v>
      </c>
      <c r="V1100" s="16">
        <v>1</v>
      </c>
      <c r="W1100" s="5">
        <v>33844.28</v>
      </c>
      <c r="X1100" s="5">
        <v>33844.28</v>
      </c>
      <c r="Y1100" s="5"/>
      <c r="Z1100" s="7">
        <v>1</v>
      </c>
      <c r="AA1100" t="s">
        <v>27839</v>
      </c>
      <c r="AB1100" s="5">
        <v>33844.28</v>
      </c>
      <c r="AC1100" t="s">
        <v>800</v>
      </c>
      <c r="AD1100" s="17">
        <v>44405</v>
      </c>
      <c r="AE1100" s="17">
        <v>44405</v>
      </c>
      <c r="AF1100" s="17">
        <v>44409</v>
      </c>
      <c r="AG1100" s="17">
        <v>44520</v>
      </c>
      <c r="AH1100" s="17">
        <v>44520</v>
      </c>
      <c r="AI1100" s="17"/>
      <c r="AJ1100" s="5"/>
      <c r="AK1100" s="17">
        <v>44520</v>
      </c>
      <c r="AL1100" t="s">
        <v>811</v>
      </c>
      <c r="AM1100" t="s">
        <v>599</v>
      </c>
      <c r="AN1100" s="17"/>
      <c r="AP1100" t="s">
        <v>966</v>
      </c>
      <c r="AQ1100" t="s">
        <v>970</v>
      </c>
      <c r="AR1100" t="s">
        <v>29031</v>
      </c>
    </row>
    <row r="1101" spans="2:44" ht="11" outlineLevel="1" x14ac:dyDescent="0.15">
      <c r="B1101" t="s">
        <v>7278</v>
      </c>
      <c r="C1101" t="s">
        <v>799</v>
      </c>
      <c r="D1101" t="s">
        <v>799</v>
      </c>
      <c r="F1101" t="s">
        <v>966</v>
      </c>
      <c r="H1101" s="16">
        <v>1</v>
      </c>
      <c r="I1101" t="s">
        <v>799</v>
      </c>
      <c r="J1101" t="s">
        <v>2172</v>
      </c>
      <c r="K1101" t="s">
        <v>2173</v>
      </c>
      <c r="L1101" t="s">
        <v>28077</v>
      </c>
      <c r="M1101" t="s">
        <v>748</v>
      </c>
      <c r="N1101" t="s">
        <v>795</v>
      </c>
      <c r="O1101" t="s">
        <v>826</v>
      </c>
      <c r="P1101" t="s">
        <v>806</v>
      </c>
      <c r="Q1101" t="s">
        <v>10430</v>
      </c>
      <c r="R1101" t="s">
        <v>531</v>
      </c>
      <c r="S1101" t="s">
        <v>636</v>
      </c>
      <c r="T1101" s="16">
        <v>1</v>
      </c>
      <c r="U1101" s="16">
        <v>0</v>
      </c>
      <c r="V1101" s="16">
        <v>3</v>
      </c>
      <c r="W1101" s="5">
        <v>33807.18</v>
      </c>
      <c r="X1101" s="5">
        <v>33807.18</v>
      </c>
      <c r="Y1101" s="5"/>
      <c r="Z1101" s="7">
        <v>1</v>
      </c>
      <c r="AA1101" t="s">
        <v>27839</v>
      </c>
      <c r="AB1101" s="5">
        <v>33807.18</v>
      </c>
      <c r="AC1101" t="s">
        <v>800</v>
      </c>
      <c r="AD1101" s="17">
        <v>44970</v>
      </c>
      <c r="AE1101" s="17">
        <v>45282</v>
      </c>
      <c r="AF1101" s="17">
        <v>44970</v>
      </c>
      <c r="AG1101" s="17">
        <v>45327</v>
      </c>
      <c r="AH1101" s="17">
        <v>45327</v>
      </c>
      <c r="AI1101" s="17"/>
      <c r="AJ1101" s="5"/>
      <c r="AK1101" s="17">
        <v>45327</v>
      </c>
      <c r="AL1101" t="s">
        <v>811</v>
      </c>
      <c r="AM1101" t="s">
        <v>599</v>
      </c>
      <c r="AN1101" s="17"/>
      <c r="AP1101" t="s">
        <v>966</v>
      </c>
      <c r="AQ1101" t="s">
        <v>970</v>
      </c>
      <c r="AR1101" t="s">
        <v>29032</v>
      </c>
    </row>
    <row r="1102" spans="2:44" ht="11" outlineLevel="1" x14ac:dyDescent="0.15">
      <c r="B1102" t="s">
        <v>7281</v>
      </c>
      <c r="C1102" t="s">
        <v>799</v>
      </c>
      <c r="D1102" t="s">
        <v>799</v>
      </c>
      <c r="F1102" t="s">
        <v>966</v>
      </c>
      <c r="H1102" s="16">
        <v>1</v>
      </c>
      <c r="I1102" t="s">
        <v>799</v>
      </c>
      <c r="J1102" t="s">
        <v>7282</v>
      </c>
      <c r="K1102" t="s">
        <v>7283</v>
      </c>
      <c r="L1102" t="s">
        <v>28077</v>
      </c>
      <c r="M1102" t="s">
        <v>750</v>
      </c>
      <c r="N1102" t="s">
        <v>7284</v>
      </c>
      <c r="O1102" t="s">
        <v>825</v>
      </c>
      <c r="P1102" t="s">
        <v>859</v>
      </c>
      <c r="Q1102" t="s">
        <v>10430</v>
      </c>
      <c r="R1102" t="s">
        <v>531</v>
      </c>
      <c r="S1102" t="s">
        <v>636</v>
      </c>
      <c r="T1102" s="16">
        <v>1</v>
      </c>
      <c r="U1102" s="16">
        <v>0</v>
      </c>
      <c r="V1102" s="16">
        <v>2</v>
      </c>
      <c r="W1102" s="5">
        <v>33780</v>
      </c>
      <c r="X1102" s="5">
        <v>33780</v>
      </c>
      <c r="Y1102" s="5"/>
      <c r="Z1102" s="7">
        <v>1</v>
      </c>
      <c r="AA1102" t="s">
        <v>27839</v>
      </c>
      <c r="AB1102" s="5">
        <v>33780</v>
      </c>
      <c r="AC1102" t="s">
        <v>800</v>
      </c>
      <c r="AD1102" s="17">
        <v>43307</v>
      </c>
      <c r="AE1102" s="17">
        <v>43398</v>
      </c>
      <c r="AF1102" s="17">
        <v>43307</v>
      </c>
      <c r="AG1102" s="17">
        <v>43399</v>
      </c>
      <c r="AH1102" s="17">
        <v>43399</v>
      </c>
      <c r="AI1102" s="17"/>
      <c r="AJ1102" s="5"/>
      <c r="AK1102" s="17">
        <v>43399</v>
      </c>
      <c r="AL1102" t="s">
        <v>811</v>
      </c>
      <c r="AM1102" t="s">
        <v>599</v>
      </c>
      <c r="AN1102" s="17"/>
      <c r="AP1102" t="s">
        <v>966</v>
      </c>
      <c r="AQ1102" t="s">
        <v>970</v>
      </c>
      <c r="AR1102" t="s">
        <v>29033</v>
      </c>
    </row>
    <row r="1103" spans="2:44" ht="11" outlineLevel="1" x14ac:dyDescent="0.15">
      <c r="B1103" t="s">
        <v>7288</v>
      </c>
      <c r="C1103" t="s">
        <v>799</v>
      </c>
      <c r="D1103" t="s">
        <v>799</v>
      </c>
      <c r="F1103" t="s">
        <v>966</v>
      </c>
      <c r="H1103" s="16">
        <v>1</v>
      </c>
      <c r="I1103" t="s">
        <v>799</v>
      </c>
      <c r="J1103" t="s">
        <v>7045</v>
      </c>
      <c r="K1103" t="s">
        <v>7046</v>
      </c>
      <c r="L1103" t="s">
        <v>28346</v>
      </c>
      <c r="M1103" t="s">
        <v>757</v>
      </c>
      <c r="N1103" t="s">
        <v>803</v>
      </c>
      <c r="O1103" t="s">
        <v>825</v>
      </c>
      <c r="P1103" t="s">
        <v>820</v>
      </c>
      <c r="Q1103" t="s">
        <v>10430</v>
      </c>
      <c r="R1103" t="s">
        <v>645</v>
      </c>
      <c r="S1103" t="s">
        <v>636</v>
      </c>
      <c r="T1103" s="16">
        <v>1</v>
      </c>
      <c r="U1103" s="16">
        <v>0</v>
      </c>
      <c r="V1103" s="16">
        <v>1</v>
      </c>
      <c r="W1103" s="5">
        <v>33759.019999999997</v>
      </c>
      <c r="X1103" s="5">
        <v>33759.019999999997</v>
      </c>
      <c r="Y1103" s="5"/>
      <c r="Z1103" s="7">
        <v>1</v>
      </c>
      <c r="AA1103" t="s">
        <v>27839</v>
      </c>
      <c r="AB1103" s="5">
        <v>33759.019999999997</v>
      </c>
      <c r="AC1103" t="s">
        <v>800</v>
      </c>
      <c r="AD1103" s="17">
        <v>45338</v>
      </c>
      <c r="AE1103" s="17">
        <v>45338</v>
      </c>
      <c r="AF1103" s="17">
        <v>45342</v>
      </c>
      <c r="AG1103" s="17">
        <v>45372</v>
      </c>
      <c r="AH1103" s="17">
        <v>45372</v>
      </c>
      <c r="AI1103" s="17"/>
      <c r="AJ1103" s="5"/>
      <c r="AK1103" s="17">
        <v>45372</v>
      </c>
      <c r="AL1103" t="s">
        <v>811</v>
      </c>
      <c r="AM1103" t="s">
        <v>599</v>
      </c>
      <c r="AN1103" s="17"/>
      <c r="AP1103" t="s">
        <v>966</v>
      </c>
      <c r="AQ1103" t="s">
        <v>970</v>
      </c>
      <c r="AR1103" t="s">
        <v>29034</v>
      </c>
    </row>
    <row r="1104" spans="2:44" ht="11" outlineLevel="1" x14ac:dyDescent="0.15">
      <c r="B1104" t="s">
        <v>7291</v>
      </c>
      <c r="C1104" t="s">
        <v>799</v>
      </c>
      <c r="D1104" t="s">
        <v>799</v>
      </c>
      <c r="F1104" t="s">
        <v>966</v>
      </c>
      <c r="H1104" s="16">
        <v>1</v>
      </c>
      <c r="I1104" t="s">
        <v>799</v>
      </c>
      <c r="J1104" t="s">
        <v>7292</v>
      </c>
      <c r="K1104" t="s">
        <v>7293</v>
      </c>
      <c r="L1104" t="s">
        <v>27976</v>
      </c>
      <c r="M1104" t="s">
        <v>740</v>
      </c>
      <c r="N1104" t="s">
        <v>795</v>
      </c>
      <c r="O1104" t="s">
        <v>825</v>
      </c>
      <c r="P1104" t="s">
        <v>806</v>
      </c>
      <c r="Q1104" t="s">
        <v>10430</v>
      </c>
      <c r="R1104" t="s">
        <v>531</v>
      </c>
      <c r="S1104" t="s">
        <v>636</v>
      </c>
      <c r="T1104" s="16">
        <v>1</v>
      </c>
      <c r="U1104" s="16">
        <v>0</v>
      </c>
      <c r="V1104" s="16">
        <v>2</v>
      </c>
      <c r="W1104" s="5">
        <v>33698.379999999997</v>
      </c>
      <c r="X1104" s="5">
        <v>33698.379999999997</v>
      </c>
      <c r="Y1104" s="5"/>
      <c r="Z1104" s="7">
        <v>1</v>
      </c>
      <c r="AA1104" t="s">
        <v>27839</v>
      </c>
      <c r="AB1104" s="5">
        <v>33698.379999999997</v>
      </c>
      <c r="AC1104" t="s">
        <v>800</v>
      </c>
      <c r="AD1104" s="17">
        <v>43370</v>
      </c>
      <c r="AE1104" s="17">
        <v>43385</v>
      </c>
      <c r="AF1104" s="17">
        <v>43370</v>
      </c>
      <c r="AG1104" s="17">
        <v>43416</v>
      </c>
      <c r="AH1104" s="17">
        <v>43416</v>
      </c>
      <c r="AI1104" s="17"/>
      <c r="AJ1104" s="5"/>
      <c r="AK1104" s="17">
        <v>43416</v>
      </c>
      <c r="AL1104" t="s">
        <v>811</v>
      </c>
      <c r="AM1104" t="s">
        <v>599</v>
      </c>
      <c r="AN1104" s="17"/>
      <c r="AP1104" t="s">
        <v>966</v>
      </c>
      <c r="AQ1104" t="s">
        <v>970</v>
      </c>
      <c r="AR1104" t="s">
        <v>29035</v>
      </c>
    </row>
    <row r="1105" spans="2:44" ht="11" outlineLevel="1" x14ac:dyDescent="0.15">
      <c r="B1105" t="s">
        <v>7296</v>
      </c>
      <c r="C1105" t="s">
        <v>799</v>
      </c>
      <c r="D1105" t="s">
        <v>799</v>
      </c>
      <c r="F1105" t="s">
        <v>966</v>
      </c>
      <c r="H1105" s="16">
        <v>1</v>
      </c>
      <c r="I1105" t="s">
        <v>799</v>
      </c>
      <c r="J1105" t="s">
        <v>6306</v>
      </c>
      <c r="K1105" t="s">
        <v>6307</v>
      </c>
      <c r="L1105" t="s">
        <v>27974</v>
      </c>
      <c r="M1105" t="s">
        <v>740</v>
      </c>
      <c r="N1105" t="s">
        <v>795</v>
      </c>
      <c r="O1105" t="s">
        <v>826</v>
      </c>
      <c r="P1105" t="s">
        <v>806</v>
      </c>
      <c r="Q1105" t="s">
        <v>10430</v>
      </c>
      <c r="R1105" t="s">
        <v>531</v>
      </c>
      <c r="S1105" t="s">
        <v>636</v>
      </c>
      <c r="T1105" s="16">
        <v>1</v>
      </c>
      <c r="U1105" s="16">
        <v>0</v>
      </c>
      <c r="V1105" s="16">
        <v>2</v>
      </c>
      <c r="W1105" s="5">
        <v>33618.32</v>
      </c>
      <c r="X1105" s="5">
        <v>33618.32</v>
      </c>
      <c r="Y1105" s="5"/>
      <c r="Z1105" s="7">
        <v>1</v>
      </c>
      <c r="AA1105" t="s">
        <v>27839</v>
      </c>
      <c r="AB1105" s="5">
        <v>33618.32</v>
      </c>
      <c r="AC1105" t="s">
        <v>800</v>
      </c>
      <c r="AD1105" s="17">
        <v>44781</v>
      </c>
      <c r="AE1105" s="17">
        <v>45029</v>
      </c>
      <c r="AF1105" s="17">
        <v>44781</v>
      </c>
      <c r="AG1105" s="17">
        <v>44802</v>
      </c>
      <c r="AH1105" s="17">
        <v>44802</v>
      </c>
      <c r="AI1105" s="17"/>
      <c r="AJ1105" s="5"/>
      <c r="AK1105" s="17">
        <v>44802</v>
      </c>
      <c r="AL1105" t="s">
        <v>811</v>
      </c>
      <c r="AM1105" t="s">
        <v>599</v>
      </c>
      <c r="AN1105" s="17"/>
      <c r="AP1105" t="s">
        <v>966</v>
      </c>
      <c r="AQ1105" t="s">
        <v>970</v>
      </c>
      <c r="AR1105" t="s">
        <v>29036</v>
      </c>
    </row>
    <row r="1106" spans="2:44" ht="11" outlineLevel="1" x14ac:dyDescent="0.15">
      <c r="B1106" t="s">
        <v>7300</v>
      </c>
      <c r="C1106" t="s">
        <v>27838</v>
      </c>
      <c r="D1106" t="s">
        <v>854</v>
      </c>
      <c r="E1106" t="s">
        <v>798</v>
      </c>
      <c r="F1106" t="s">
        <v>966</v>
      </c>
      <c r="H1106" s="16">
        <v>1</v>
      </c>
      <c r="I1106" t="s">
        <v>799</v>
      </c>
      <c r="J1106" t="s">
        <v>3434</v>
      </c>
      <c r="K1106" t="s">
        <v>3435</v>
      </c>
      <c r="L1106" t="s">
        <v>28143</v>
      </c>
      <c r="M1106" t="s">
        <v>748</v>
      </c>
      <c r="N1106" t="s">
        <v>795</v>
      </c>
      <c r="O1106" t="s">
        <v>825</v>
      </c>
      <c r="P1106" t="s">
        <v>806</v>
      </c>
      <c r="Q1106" t="s">
        <v>10430</v>
      </c>
      <c r="R1106" t="s">
        <v>531</v>
      </c>
      <c r="S1106" t="s">
        <v>636</v>
      </c>
      <c r="T1106" s="16">
        <v>2</v>
      </c>
      <c r="U1106" s="16">
        <v>1</v>
      </c>
      <c r="V1106" s="16">
        <v>3</v>
      </c>
      <c r="W1106" s="5">
        <v>33567.050000000003</v>
      </c>
      <c r="X1106" s="5">
        <v>33567.050000000003</v>
      </c>
      <c r="Y1106" s="5"/>
      <c r="Z1106" s="7">
        <v>1</v>
      </c>
      <c r="AA1106" t="s">
        <v>27839</v>
      </c>
      <c r="AB1106" s="5">
        <v>33567.050000000003</v>
      </c>
      <c r="AC1106" t="s">
        <v>800</v>
      </c>
      <c r="AD1106" s="17">
        <v>42055</v>
      </c>
      <c r="AE1106" s="17">
        <v>42566</v>
      </c>
      <c r="AF1106" s="17">
        <v>42041</v>
      </c>
      <c r="AG1106" s="17">
        <v>42783</v>
      </c>
      <c r="AH1106" s="17">
        <v>42612</v>
      </c>
      <c r="AI1106" s="17"/>
      <c r="AJ1106" s="5"/>
      <c r="AK1106" s="17">
        <v>42783</v>
      </c>
      <c r="AL1106" t="s">
        <v>855</v>
      </c>
      <c r="AM1106" t="s">
        <v>666</v>
      </c>
      <c r="AN1106" s="17">
        <v>42582</v>
      </c>
      <c r="AP1106" t="s">
        <v>966</v>
      </c>
      <c r="AQ1106" t="s">
        <v>970</v>
      </c>
      <c r="AR1106" t="s">
        <v>29037</v>
      </c>
    </row>
    <row r="1107" spans="2:44" ht="11" outlineLevel="1" x14ac:dyDescent="0.15">
      <c r="B1107" t="s">
        <v>7303</v>
      </c>
      <c r="C1107" t="s">
        <v>799</v>
      </c>
      <c r="D1107" t="s">
        <v>799</v>
      </c>
      <c r="F1107" t="s">
        <v>966</v>
      </c>
      <c r="H1107" s="16">
        <v>1</v>
      </c>
      <c r="I1107" t="s">
        <v>799</v>
      </c>
      <c r="J1107" t="s">
        <v>7304</v>
      </c>
      <c r="K1107" t="s">
        <v>7305</v>
      </c>
      <c r="L1107" t="s">
        <v>29038</v>
      </c>
      <c r="M1107" t="s">
        <v>738</v>
      </c>
      <c r="N1107" t="s">
        <v>803</v>
      </c>
      <c r="O1107" t="s">
        <v>825</v>
      </c>
      <c r="P1107" t="s">
        <v>794</v>
      </c>
      <c r="Q1107" t="s">
        <v>10430</v>
      </c>
      <c r="R1107" t="s">
        <v>531</v>
      </c>
      <c r="S1107" t="s">
        <v>636</v>
      </c>
      <c r="T1107" s="16">
        <v>1</v>
      </c>
      <c r="U1107" s="16">
        <v>0</v>
      </c>
      <c r="V1107" s="16">
        <v>2</v>
      </c>
      <c r="W1107" s="5">
        <v>33539</v>
      </c>
      <c r="X1107" s="5">
        <v>33539</v>
      </c>
      <c r="Y1107" s="5"/>
      <c r="Z1107" s="7">
        <v>1</v>
      </c>
      <c r="AA1107" t="s">
        <v>27839</v>
      </c>
      <c r="AB1107" s="5">
        <v>33539</v>
      </c>
      <c r="AC1107" t="s">
        <v>800</v>
      </c>
      <c r="AD1107" s="17">
        <v>42637</v>
      </c>
      <c r="AE1107" s="17">
        <v>42642</v>
      </c>
      <c r="AF1107" s="17">
        <v>42637</v>
      </c>
      <c r="AG1107" s="17">
        <v>42699</v>
      </c>
      <c r="AH1107" s="17">
        <v>42699</v>
      </c>
      <c r="AI1107" s="17"/>
      <c r="AJ1107" s="5"/>
      <c r="AK1107" s="17">
        <v>42699</v>
      </c>
      <c r="AL1107" t="s">
        <v>811</v>
      </c>
      <c r="AM1107" t="s">
        <v>599</v>
      </c>
      <c r="AN1107" s="17"/>
      <c r="AP1107" t="s">
        <v>966</v>
      </c>
      <c r="AQ1107" t="s">
        <v>970</v>
      </c>
      <c r="AR1107" t="s">
        <v>29039</v>
      </c>
    </row>
    <row r="1108" spans="2:44" ht="11" outlineLevel="1" x14ac:dyDescent="0.15">
      <c r="B1108" t="s">
        <v>7308</v>
      </c>
      <c r="C1108" t="s">
        <v>799</v>
      </c>
      <c r="D1108" t="s">
        <v>799</v>
      </c>
      <c r="F1108" t="s">
        <v>966</v>
      </c>
      <c r="H1108" s="16">
        <v>1</v>
      </c>
      <c r="I1108" t="s">
        <v>799</v>
      </c>
      <c r="J1108" t="s">
        <v>6158</v>
      </c>
      <c r="K1108" t="s">
        <v>6159</v>
      </c>
      <c r="L1108" t="s">
        <v>28610</v>
      </c>
      <c r="M1108" t="s">
        <v>737</v>
      </c>
      <c r="N1108" t="s">
        <v>803</v>
      </c>
      <c r="O1108" t="s">
        <v>825</v>
      </c>
      <c r="P1108" t="s">
        <v>802</v>
      </c>
      <c r="Q1108" t="s">
        <v>10430</v>
      </c>
      <c r="R1108" t="s">
        <v>456</v>
      </c>
      <c r="S1108" t="s">
        <v>598</v>
      </c>
      <c r="T1108" s="16">
        <v>1</v>
      </c>
      <c r="U1108" s="16">
        <v>0</v>
      </c>
      <c r="V1108" s="16">
        <v>1</v>
      </c>
      <c r="W1108" s="5">
        <v>33493.54</v>
      </c>
      <c r="X1108" s="5">
        <v>33493.54</v>
      </c>
      <c r="Y1108" s="5"/>
      <c r="Z1108" s="7">
        <v>1</v>
      </c>
      <c r="AA1108" t="s">
        <v>27839</v>
      </c>
      <c r="AB1108" s="5">
        <v>33493.54</v>
      </c>
      <c r="AC1108" t="s">
        <v>800</v>
      </c>
      <c r="AD1108" s="17">
        <v>42180</v>
      </c>
      <c r="AE1108" s="17">
        <v>42180</v>
      </c>
      <c r="AF1108" s="17">
        <v>42180</v>
      </c>
      <c r="AG1108" s="17">
        <v>42264</v>
      </c>
      <c r="AH1108" s="17">
        <v>42264</v>
      </c>
      <c r="AI1108" s="17"/>
      <c r="AJ1108" s="5"/>
      <c r="AK1108" s="17">
        <v>42264</v>
      </c>
      <c r="AL1108" t="s">
        <v>811</v>
      </c>
      <c r="AM1108" t="s">
        <v>599</v>
      </c>
      <c r="AN1108" s="17"/>
      <c r="AP1108" t="s">
        <v>966</v>
      </c>
      <c r="AQ1108" t="s">
        <v>970</v>
      </c>
      <c r="AR1108" t="s">
        <v>29040</v>
      </c>
    </row>
    <row r="1109" spans="2:44" ht="11" outlineLevel="1" x14ac:dyDescent="0.15">
      <c r="B1109" t="s">
        <v>7314</v>
      </c>
      <c r="C1109" t="s">
        <v>799</v>
      </c>
      <c r="D1109" t="s">
        <v>799</v>
      </c>
      <c r="F1109" t="s">
        <v>966</v>
      </c>
      <c r="H1109" s="16">
        <v>1</v>
      </c>
      <c r="I1109" t="s">
        <v>799</v>
      </c>
      <c r="J1109" t="s">
        <v>6578</v>
      </c>
      <c r="K1109" t="s">
        <v>6579</v>
      </c>
      <c r="L1109" t="s">
        <v>27841</v>
      </c>
      <c r="M1109" t="s">
        <v>738</v>
      </c>
      <c r="N1109" t="s">
        <v>1690</v>
      </c>
      <c r="O1109" t="s">
        <v>804</v>
      </c>
      <c r="P1109" t="s">
        <v>794</v>
      </c>
      <c r="Q1109" t="s">
        <v>10430</v>
      </c>
      <c r="R1109" t="s">
        <v>531</v>
      </c>
      <c r="S1109" t="s">
        <v>636</v>
      </c>
      <c r="T1109" s="16">
        <v>1</v>
      </c>
      <c r="U1109" s="16">
        <v>0</v>
      </c>
      <c r="V1109" s="16">
        <v>1</v>
      </c>
      <c r="W1109" s="5">
        <v>33358.17</v>
      </c>
      <c r="X1109" s="5">
        <v>33358.17</v>
      </c>
      <c r="Y1109" s="5"/>
      <c r="Z1109" s="7">
        <v>1</v>
      </c>
      <c r="AA1109" t="s">
        <v>27839</v>
      </c>
      <c r="AB1109" s="5">
        <v>33358.17</v>
      </c>
      <c r="AC1109" t="s">
        <v>800</v>
      </c>
      <c r="AD1109" s="17">
        <v>42696</v>
      </c>
      <c r="AE1109" s="17">
        <v>42696</v>
      </c>
      <c r="AF1109" s="17">
        <v>42696</v>
      </c>
      <c r="AG1109" s="17">
        <v>42719</v>
      </c>
      <c r="AH1109" s="17">
        <v>42719</v>
      </c>
      <c r="AI1109" s="17"/>
      <c r="AJ1109" s="5"/>
      <c r="AK1109" s="17">
        <v>42719</v>
      </c>
      <c r="AL1109" t="s">
        <v>811</v>
      </c>
      <c r="AM1109" t="s">
        <v>599</v>
      </c>
      <c r="AN1109" s="17"/>
      <c r="AP1109" t="s">
        <v>966</v>
      </c>
      <c r="AQ1109" t="s">
        <v>970</v>
      </c>
      <c r="AR1109" t="s">
        <v>29041</v>
      </c>
    </row>
    <row r="1110" spans="2:44" ht="11" outlineLevel="1" x14ac:dyDescent="0.15">
      <c r="B1110" t="s">
        <v>7320</v>
      </c>
      <c r="C1110" t="s">
        <v>799</v>
      </c>
      <c r="D1110" t="s">
        <v>799</v>
      </c>
      <c r="F1110" t="s">
        <v>966</v>
      </c>
      <c r="H1110" s="16">
        <v>1</v>
      </c>
      <c r="I1110" t="s">
        <v>799</v>
      </c>
      <c r="J1110" t="s">
        <v>6306</v>
      </c>
      <c r="K1110" t="s">
        <v>6307</v>
      </c>
      <c r="L1110" t="s">
        <v>27974</v>
      </c>
      <c r="M1110" t="s">
        <v>740</v>
      </c>
      <c r="N1110" t="s">
        <v>795</v>
      </c>
      <c r="O1110" t="s">
        <v>826</v>
      </c>
      <c r="P1110" t="s">
        <v>806</v>
      </c>
      <c r="Q1110" t="s">
        <v>10430</v>
      </c>
      <c r="R1110" t="s">
        <v>531</v>
      </c>
      <c r="S1110" t="s">
        <v>636</v>
      </c>
      <c r="T1110" s="16">
        <v>1</v>
      </c>
      <c r="U1110" s="16">
        <v>0</v>
      </c>
      <c r="V1110" s="16">
        <v>3</v>
      </c>
      <c r="W1110" s="5">
        <v>33088.04</v>
      </c>
      <c r="X1110" s="5">
        <v>33088.04</v>
      </c>
      <c r="Y1110" s="5"/>
      <c r="Z1110" s="7">
        <v>1</v>
      </c>
      <c r="AA1110" t="s">
        <v>27839</v>
      </c>
      <c r="AB1110" s="5">
        <v>33088.04</v>
      </c>
      <c r="AC1110" t="s">
        <v>800</v>
      </c>
      <c r="AD1110" s="17">
        <v>43209</v>
      </c>
      <c r="AE1110" s="17">
        <v>43442</v>
      </c>
      <c r="AF1110" s="17">
        <v>43207</v>
      </c>
      <c r="AG1110" s="17">
        <v>43220</v>
      </c>
      <c r="AH1110" s="17">
        <v>43220</v>
      </c>
      <c r="AI1110" s="17"/>
      <c r="AJ1110" s="5"/>
      <c r="AK1110" s="17">
        <v>43220</v>
      </c>
      <c r="AL1110" t="s">
        <v>811</v>
      </c>
      <c r="AM1110" t="s">
        <v>599</v>
      </c>
      <c r="AN1110" s="17"/>
      <c r="AP1110" t="s">
        <v>966</v>
      </c>
      <c r="AQ1110" t="s">
        <v>970</v>
      </c>
      <c r="AR1110" t="s">
        <v>29042</v>
      </c>
    </row>
    <row r="1111" spans="2:44" ht="11" outlineLevel="1" x14ac:dyDescent="0.15">
      <c r="B1111" t="s">
        <v>7323</v>
      </c>
      <c r="C1111" t="s">
        <v>799</v>
      </c>
      <c r="D1111" t="s">
        <v>799</v>
      </c>
      <c r="F1111" t="s">
        <v>966</v>
      </c>
      <c r="H1111" s="16">
        <v>1</v>
      </c>
      <c r="I1111" t="s">
        <v>799</v>
      </c>
      <c r="J1111" t="s">
        <v>7269</v>
      </c>
      <c r="K1111" t="s">
        <v>7270</v>
      </c>
      <c r="L1111" t="s">
        <v>28346</v>
      </c>
      <c r="M1111" t="s">
        <v>6824</v>
      </c>
      <c r="N1111" t="s">
        <v>803</v>
      </c>
      <c r="O1111" t="s">
        <v>825</v>
      </c>
      <c r="P1111" t="s">
        <v>820</v>
      </c>
      <c r="Q1111" t="s">
        <v>10430</v>
      </c>
      <c r="R1111" t="s">
        <v>645</v>
      </c>
      <c r="S1111" t="s">
        <v>636</v>
      </c>
      <c r="T1111" s="16">
        <v>1</v>
      </c>
      <c r="U1111" s="16">
        <v>0</v>
      </c>
      <c r="V1111" s="16">
        <v>1</v>
      </c>
      <c r="W1111" s="5">
        <v>33072.629999999997</v>
      </c>
      <c r="X1111" s="5">
        <v>33072.629999999997</v>
      </c>
      <c r="Y1111" s="5"/>
      <c r="Z1111" s="7">
        <v>1</v>
      </c>
      <c r="AA1111" t="s">
        <v>27839</v>
      </c>
      <c r="AB1111" s="5">
        <v>33072.629999999997</v>
      </c>
      <c r="AC1111" t="s">
        <v>800</v>
      </c>
      <c r="AD1111" s="17">
        <v>45545</v>
      </c>
      <c r="AE1111" s="17">
        <v>45545</v>
      </c>
      <c r="AF1111" s="17">
        <v>45545</v>
      </c>
      <c r="AG1111" s="17">
        <v>45615</v>
      </c>
      <c r="AH1111" s="17">
        <v>45615</v>
      </c>
      <c r="AI1111" s="17"/>
      <c r="AJ1111" s="5"/>
      <c r="AK1111" s="17">
        <v>45615</v>
      </c>
      <c r="AL1111" t="s">
        <v>811</v>
      </c>
      <c r="AM1111" t="s">
        <v>599</v>
      </c>
      <c r="AN1111" s="17"/>
      <c r="AP1111" t="s">
        <v>966</v>
      </c>
      <c r="AQ1111" t="s">
        <v>970</v>
      </c>
      <c r="AR1111" t="s">
        <v>29043</v>
      </c>
    </row>
    <row r="1112" spans="2:44" ht="11" outlineLevel="1" x14ac:dyDescent="0.15">
      <c r="B1112" t="s">
        <v>7326</v>
      </c>
      <c r="C1112" t="s">
        <v>799</v>
      </c>
      <c r="D1112" t="s">
        <v>799</v>
      </c>
      <c r="F1112" t="s">
        <v>966</v>
      </c>
      <c r="H1112" s="16">
        <v>1</v>
      </c>
      <c r="I1112" t="s">
        <v>799</v>
      </c>
      <c r="J1112" t="s">
        <v>2391</v>
      </c>
      <c r="K1112" t="s">
        <v>2392</v>
      </c>
      <c r="L1112" t="s">
        <v>27866</v>
      </c>
      <c r="M1112" t="s">
        <v>4273</v>
      </c>
      <c r="N1112" t="s">
        <v>795</v>
      </c>
      <c r="O1112" t="s">
        <v>804</v>
      </c>
      <c r="P1112" t="s">
        <v>806</v>
      </c>
      <c r="Q1112" t="s">
        <v>10430</v>
      </c>
      <c r="R1112" t="s">
        <v>531</v>
      </c>
      <c r="S1112" t="s">
        <v>636</v>
      </c>
      <c r="T1112" s="16">
        <v>1</v>
      </c>
      <c r="U1112" s="16">
        <v>0</v>
      </c>
      <c r="V1112" s="16">
        <v>2</v>
      </c>
      <c r="W1112" s="5">
        <v>33067</v>
      </c>
      <c r="X1112" s="5">
        <v>33067</v>
      </c>
      <c r="Y1112" s="5"/>
      <c r="Z1112" s="7">
        <v>1</v>
      </c>
      <c r="AA1112" t="s">
        <v>27839</v>
      </c>
      <c r="AB1112" s="5">
        <v>33067</v>
      </c>
      <c r="AC1112" t="s">
        <v>800</v>
      </c>
      <c r="AD1112" s="17">
        <v>43341</v>
      </c>
      <c r="AE1112" s="17">
        <v>43356</v>
      </c>
      <c r="AF1112" s="17">
        <v>43341</v>
      </c>
      <c r="AG1112" s="17">
        <v>43454</v>
      </c>
      <c r="AH1112" s="17">
        <v>43454</v>
      </c>
      <c r="AI1112" s="17"/>
      <c r="AJ1112" s="5"/>
      <c r="AK1112" s="17">
        <v>43454</v>
      </c>
      <c r="AL1112" t="s">
        <v>811</v>
      </c>
      <c r="AM1112" t="s">
        <v>599</v>
      </c>
      <c r="AN1112" s="17"/>
      <c r="AP1112" t="s">
        <v>966</v>
      </c>
      <c r="AQ1112" t="s">
        <v>970</v>
      </c>
      <c r="AR1112" t="s">
        <v>29044</v>
      </c>
    </row>
    <row r="1113" spans="2:44" ht="11" outlineLevel="1" x14ac:dyDescent="0.15">
      <c r="B1113" t="s">
        <v>7329</v>
      </c>
      <c r="C1113" t="s">
        <v>799</v>
      </c>
      <c r="D1113" t="s">
        <v>799</v>
      </c>
      <c r="F1113" t="s">
        <v>966</v>
      </c>
      <c r="H1113" s="16">
        <v>1</v>
      </c>
      <c r="I1113" t="s">
        <v>799</v>
      </c>
      <c r="J1113" t="s">
        <v>2801</v>
      </c>
      <c r="K1113" t="s">
        <v>2802</v>
      </c>
      <c r="L1113" t="s">
        <v>27974</v>
      </c>
      <c r="M1113" t="s">
        <v>750</v>
      </c>
      <c r="N1113" t="s">
        <v>795</v>
      </c>
      <c r="O1113" t="s">
        <v>825</v>
      </c>
      <c r="P1113" t="s">
        <v>859</v>
      </c>
      <c r="Q1113" t="s">
        <v>10430</v>
      </c>
      <c r="R1113" t="s">
        <v>531</v>
      </c>
      <c r="S1113" t="s">
        <v>636</v>
      </c>
      <c r="T1113" s="16">
        <v>1</v>
      </c>
      <c r="U1113" s="16">
        <v>0</v>
      </c>
      <c r="V1113" s="16">
        <v>1</v>
      </c>
      <c r="W1113" s="5">
        <v>33005.879999999997</v>
      </c>
      <c r="X1113" s="5">
        <v>33005.879999999997</v>
      </c>
      <c r="Y1113" s="5"/>
      <c r="Z1113" s="7">
        <v>1</v>
      </c>
      <c r="AA1113" t="s">
        <v>27839</v>
      </c>
      <c r="AB1113" s="5">
        <v>33005.879999999997</v>
      </c>
      <c r="AC1113" t="s">
        <v>800</v>
      </c>
      <c r="AD1113" s="17">
        <v>42265</v>
      </c>
      <c r="AE1113" s="17">
        <v>42265</v>
      </c>
      <c r="AF1113" s="17">
        <v>42265</v>
      </c>
      <c r="AG1113" s="17">
        <v>42283</v>
      </c>
      <c r="AH1113" s="17">
        <v>42283</v>
      </c>
      <c r="AI1113" s="17"/>
      <c r="AJ1113" s="5"/>
      <c r="AK1113" s="17">
        <v>42283</v>
      </c>
      <c r="AL1113" t="s">
        <v>811</v>
      </c>
      <c r="AM1113" t="s">
        <v>599</v>
      </c>
      <c r="AN1113" s="17"/>
      <c r="AP1113" t="s">
        <v>966</v>
      </c>
      <c r="AQ1113" t="s">
        <v>970</v>
      </c>
      <c r="AR1113" t="s">
        <v>29045</v>
      </c>
    </row>
    <row r="1114" spans="2:44" ht="11" outlineLevel="1" x14ac:dyDescent="0.15">
      <c r="B1114" t="s">
        <v>7332</v>
      </c>
      <c r="C1114" t="s">
        <v>799</v>
      </c>
      <c r="D1114" t="s">
        <v>799</v>
      </c>
      <c r="F1114" t="s">
        <v>966</v>
      </c>
      <c r="H1114" s="16">
        <v>1</v>
      </c>
      <c r="I1114" t="s">
        <v>799</v>
      </c>
      <c r="J1114" t="s">
        <v>5436</v>
      </c>
      <c r="K1114" t="s">
        <v>7333</v>
      </c>
      <c r="L1114" t="s">
        <v>28143</v>
      </c>
      <c r="M1114" t="s">
        <v>750</v>
      </c>
      <c r="N1114" t="s">
        <v>7334</v>
      </c>
      <c r="O1114" t="s">
        <v>825</v>
      </c>
      <c r="P1114" t="s">
        <v>859</v>
      </c>
      <c r="Q1114" t="s">
        <v>10430</v>
      </c>
      <c r="R1114" t="s">
        <v>531</v>
      </c>
      <c r="S1114" t="s">
        <v>636</v>
      </c>
      <c r="T1114" s="16">
        <v>1</v>
      </c>
      <c r="U1114" s="16">
        <v>0</v>
      </c>
      <c r="V1114" s="16">
        <v>1</v>
      </c>
      <c r="W1114" s="5">
        <v>32960</v>
      </c>
      <c r="X1114" s="5">
        <v>32960</v>
      </c>
      <c r="Y1114" s="5"/>
      <c r="Z1114" s="7">
        <v>1</v>
      </c>
      <c r="AA1114" t="s">
        <v>27839</v>
      </c>
      <c r="AB1114" s="5">
        <v>32960</v>
      </c>
      <c r="AC1114" t="s">
        <v>800</v>
      </c>
      <c r="AD1114" s="17">
        <v>42138</v>
      </c>
      <c r="AE1114" s="17">
        <v>42138</v>
      </c>
      <c r="AF1114" s="17">
        <v>42137</v>
      </c>
      <c r="AG1114" s="17">
        <v>42167</v>
      </c>
      <c r="AH1114" s="17">
        <v>42184</v>
      </c>
      <c r="AI1114" s="17"/>
      <c r="AJ1114" s="5"/>
      <c r="AK1114" s="17">
        <v>42167</v>
      </c>
      <c r="AL1114" t="s">
        <v>811</v>
      </c>
      <c r="AM1114" t="s">
        <v>599</v>
      </c>
      <c r="AN1114" s="17"/>
      <c r="AP1114" t="s">
        <v>966</v>
      </c>
      <c r="AQ1114" t="s">
        <v>970</v>
      </c>
      <c r="AR1114" t="s">
        <v>29046</v>
      </c>
    </row>
    <row r="1115" spans="2:44" ht="11" outlineLevel="1" x14ac:dyDescent="0.15">
      <c r="B1115" t="s">
        <v>7341</v>
      </c>
      <c r="C1115" t="s">
        <v>799</v>
      </c>
      <c r="D1115" t="s">
        <v>799</v>
      </c>
      <c r="F1115" t="s">
        <v>966</v>
      </c>
      <c r="H1115" s="16">
        <v>1</v>
      </c>
      <c r="I1115" t="s">
        <v>799</v>
      </c>
      <c r="J1115" t="s">
        <v>7342</v>
      </c>
      <c r="K1115" t="s">
        <v>7343</v>
      </c>
      <c r="L1115" t="s">
        <v>27841</v>
      </c>
      <c r="M1115" t="s">
        <v>740</v>
      </c>
      <c r="N1115" t="s">
        <v>795</v>
      </c>
      <c r="O1115" t="s">
        <v>825</v>
      </c>
      <c r="P1115" t="s">
        <v>806</v>
      </c>
      <c r="Q1115" t="s">
        <v>10430</v>
      </c>
      <c r="R1115" t="s">
        <v>531</v>
      </c>
      <c r="S1115" t="s">
        <v>636</v>
      </c>
      <c r="T1115" s="16">
        <v>1</v>
      </c>
      <c r="U1115" s="16">
        <v>0</v>
      </c>
      <c r="V1115" s="16">
        <v>1</v>
      </c>
      <c r="W1115" s="5">
        <v>32900</v>
      </c>
      <c r="X1115" s="5">
        <v>32900</v>
      </c>
      <c r="Y1115" s="5"/>
      <c r="Z1115" s="7">
        <v>1</v>
      </c>
      <c r="AA1115" t="s">
        <v>27839</v>
      </c>
      <c r="AB1115" s="5">
        <v>32900</v>
      </c>
      <c r="AC1115" t="s">
        <v>800</v>
      </c>
      <c r="AD1115" s="17">
        <v>44130</v>
      </c>
      <c r="AE1115" s="17">
        <v>44130</v>
      </c>
      <c r="AF1115" s="17">
        <v>44126</v>
      </c>
      <c r="AG1115" s="17">
        <v>44148</v>
      </c>
      <c r="AH1115" s="17">
        <v>44148</v>
      </c>
      <c r="AI1115" s="17"/>
      <c r="AJ1115" s="5"/>
      <c r="AK1115" s="17">
        <v>44148</v>
      </c>
      <c r="AL1115" t="s">
        <v>811</v>
      </c>
      <c r="AM1115" t="s">
        <v>599</v>
      </c>
      <c r="AN1115" s="17"/>
      <c r="AP1115" t="s">
        <v>966</v>
      </c>
      <c r="AQ1115" t="s">
        <v>970</v>
      </c>
      <c r="AR1115" t="s">
        <v>29047</v>
      </c>
    </row>
    <row r="1116" spans="2:44" ht="11" outlineLevel="1" x14ac:dyDescent="0.15">
      <c r="B1116" t="s">
        <v>7346</v>
      </c>
      <c r="C1116" t="s">
        <v>799</v>
      </c>
      <c r="D1116" t="s">
        <v>799</v>
      </c>
      <c r="F1116" t="s">
        <v>966</v>
      </c>
      <c r="H1116" s="16">
        <v>1</v>
      </c>
      <c r="I1116" t="s">
        <v>799</v>
      </c>
      <c r="J1116" t="s">
        <v>7347</v>
      </c>
      <c r="K1116" t="s">
        <v>7348</v>
      </c>
      <c r="L1116" t="s">
        <v>27952</v>
      </c>
      <c r="M1116" t="s">
        <v>750</v>
      </c>
      <c r="N1116" t="s">
        <v>803</v>
      </c>
      <c r="O1116" t="s">
        <v>825</v>
      </c>
      <c r="P1116" t="s">
        <v>859</v>
      </c>
      <c r="Q1116" t="s">
        <v>10430</v>
      </c>
      <c r="R1116" t="s">
        <v>531</v>
      </c>
      <c r="S1116" t="s">
        <v>636</v>
      </c>
      <c r="T1116" s="16">
        <v>1</v>
      </c>
      <c r="U1116" s="16">
        <v>0</v>
      </c>
      <c r="V1116" s="16">
        <v>1</v>
      </c>
      <c r="W1116" s="5">
        <v>32891.699999999997</v>
      </c>
      <c r="X1116" s="5">
        <v>32891.699999999997</v>
      </c>
      <c r="Y1116" s="5"/>
      <c r="Z1116" s="7">
        <v>1</v>
      </c>
      <c r="AA1116" t="s">
        <v>27839</v>
      </c>
      <c r="AB1116" s="5">
        <v>32891.699999999997</v>
      </c>
      <c r="AC1116" t="s">
        <v>800</v>
      </c>
      <c r="AD1116" s="17">
        <v>42626</v>
      </c>
      <c r="AE1116" s="17">
        <v>42626</v>
      </c>
      <c r="AF1116" s="17">
        <v>42626</v>
      </c>
      <c r="AG1116" s="17">
        <v>42692</v>
      </c>
      <c r="AH1116" s="17">
        <v>42692</v>
      </c>
      <c r="AI1116" s="17"/>
      <c r="AJ1116" s="5"/>
      <c r="AK1116" s="17">
        <v>42692</v>
      </c>
      <c r="AL1116" t="s">
        <v>811</v>
      </c>
      <c r="AM1116" t="s">
        <v>599</v>
      </c>
      <c r="AN1116" s="17"/>
      <c r="AP1116" t="s">
        <v>966</v>
      </c>
      <c r="AQ1116" t="s">
        <v>970</v>
      </c>
      <c r="AR1116" t="s">
        <v>29048</v>
      </c>
    </row>
    <row r="1117" spans="2:44" ht="11" outlineLevel="1" x14ac:dyDescent="0.15">
      <c r="B1117" t="s">
        <v>7351</v>
      </c>
      <c r="C1117" t="s">
        <v>799</v>
      </c>
      <c r="D1117" t="s">
        <v>799</v>
      </c>
      <c r="F1117" t="s">
        <v>966</v>
      </c>
      <c r="H1117" s="16">
        <v>1</v>
      </c>
      <c r="I1117" t="s">
        <v>799</v>
      </c>
      <c r="J1117" t="s">
        <v>3653</v>
      </c>
      <c r="K1117" t="s">
        <v>3654</v>
      </c>
      <c r="L1117" t="s">
        <v>27952</v>
      </c>
      <c r="M1117" t="s">
        <v>750</v>
      </c>
      <c r="N1117" t="s">
        <v>3900</v>
      </c>
      <c r="O1117" t="s">
        <v>818</v>
      </c>
      <c r="P1117" t="s">
        <v>859</v>
      </c>
      <c r="Q1117" t="s">
        <v>10430</v>
      </c>
      <c r="R1117" t="s">
        <v>531</v>
      </c>
      <c r="S1117" t="s">
        <v>636</v>
      </c>
      <c r="T1117" s="16">
        <v>1</v>
      </c>
      <c r="U1117" s="16">
        <v>0</v>
      </c>
      <c r="V1117" s="16">
        <v>1</v>
      </c>
      <c r="W1117" s="5">
        <v>32834.559999999998</v>
      </c>
      <c r="X1117" s="5">
        <v>32834.559999999998</v>
      </c>
      <c r="Y1117" s="5"/>
      <c r="Z1117" s="7">
        <v>1</v>
      </c>
      <c r="AA1117" t="s">
        <v>27839</v>
      </c>
      <c r="AB1117" s="5">
        <v>32834.559999999998</v>
      </c>
      <c r="AC1117" t="s">
        <v>800</v>
      </c>
      <c r="AD1117" s="17">
        <v>42264</v>
      </c>
      <c r="AE1117" s="17">
        <v>42264</v>
      </c>
      <c r="AF1117" s="17">
        <v>42240</v>
      </c>
      <c r="AG1117" s="17">
        <v>42338</v>
      </c>
      <c r="AH1117" s="17">
        <v>42338</v>
      </c>
      <c r="AI1117" s="17"/>
      <c r="AJ1117" s="5"/>
      <c r="AK1117" s="17">
        <v>42338</v>
      </c>
      <c r="AL1117" t="s">
        <v>811</v>
      </c>
      <c r="AM1117" t="s">
        <v>599</v>
      </c>
      <c r="AN1117" s="17"/>
      <c r="AP1117" t="s">
        <v>966</v>
      </c>
      <c r="AQ1117" t="s">
        <v>970</v>
      </c>
      <c r="AR1117" t="s">
        <v>29049</v>
      </c>
    </row>
    <row r="1118" spans="2:44" ht="11" outlineLevel="1" x14ac:dyDescent="0.15">
      <c r="B1118" t="s">
        <v>7354</v>
      </c>
      <c r="C1118" t="s">
        <v>799</v>
      </c>
      <c r="D1118" t="s">
        <v>799</v>
      </c>
      <c r="F1118" t="s">
        <v>966</v>
      </c>
      <c r="H1118" s="16">
        <v>1</v>
      </c>
      <c r="I1118" t="s">
        <v>799</v>
      </c>
      <c r="J1118" t="s">
        <v>4419</v>
      </c>
      <c r="K1118" t="s">
        <v>4420</v>
      </c>
      <c r="L1118" t="s">
        <v>533</v>
      </c>
      <c r="M1118" t="s">
        <v>737</v>
      </c>
      <c r="N1118" t="s">
        <v>803</v>
      </c>
      <c r="O1118" t="s">
        <v>826</v>
      </c>
      <c r="P1118" t="s">
        <v>802</v>
      </c>
      <c r="Q1118" t="s">
        <v>10430</v>
      </c>
      <c r="R1118" t="s">
        <v>531</v>
      </c>
      <c r="S1118" t="s">
        <v>636</v>
      </c>
      <c r="T1118" s="16">
        <v>1</v>
      </c>
      <c r="U1118" s="16">
        <v>0</v>
      </c>
      <c r="V1118" s="16">
        <v>1</v>
      </c>
      <c r="W1118" s="5">
        <v>32831</v>
      </c>
      <c r="X1118" s="5">
        <v>32831</v>
      </c>
      <c r="Y1118" s="5"/>
      <c r="Z1118" s="7">
        <v>1</v>
      </c>
      <c r="AA1118" t="s">
        <v>27839</v>
      </c>
      <c r="AB1118" s="5">
        <v>32831</v>
      </c>
      <c r="AC1118" t="s">
        <v>800</v>
      </c>
      <c r="AD1118" s="17">
        <v>44384</v>
      </c>
      <c r="AE1118" s="17">
        <v>44384</v>
      </c>
      <c r="AF1118" s="17">
        <v>44385</v>
      </c>
      <c r="AG1118" s="17">
        <v>44469</v>
      </c>
      <c r="AH1118" s="17">
        <v>44469</v>
      </c>
      <c r="AI1118" s="17"/>
      <c r="AJ1118" s="5"/>
      <c r="AK1118" s="17">
        <v>44469</v>
      </c>
      <c r="AL1118" t="s">
        <v>811</v>
      </c>
      <c r="AM1118" t="s">
        <v>599</v>
      </c>
      <c r="AN1118" s="17"/>
      <c r="AP1118" t="s">
        <v>966</v>
      </c>
      <c r="AQ1118" t="s">
        <v>970</v>
      </c>
      <c r="AR1118" t="s">
        <v>29050</v>
      </c>
    </row>
    <row r="1119" spans="2:44" ht="11" outlineLevel="1" x14ac:dyDescent="0.15">
      <c r="B1119" t="s">
        <v>7357</v>
      </c>
      <c r="C1119" t="s">
        <v>799</v>
      </c>
      <c r="D1119" t="s">
        <v>799</v>
      </c>
      <c r="F1119" t="s">
        <v>966</v>
      </c>
      <c r="H1119" s="16">
        <v>1</v>
      </c>
      <c r="I1119" t="s">
        <v>799</v>
      </c>
      <c r="J1119" t="s">
        <v>7358</v>
      </c>
      <c r="K1119" t="s">
        <v>7359</v>
      </c>
      <c r="L1119" t="s">
        <v>27866</v>
      </c>
      <c r="M1119" t="s">
        <v>744</v>
      </c>
      <c r="N1119" t="s">
        <v>795</v>
      </c>
      <c r="O1119" t="s">
        <v>825</v>
      </c>
      <c r="P1119" t="s">
        <v>806</v>
      </c>
      <c r="Q1119" t="s">
        <v>10430</v>
      </c>
      <c r="R1119" t="s">
        <v>531</v>
      </c>
      <c r="S1119" t="s">
        <v>636</v>
      </c>
      <c r="T1119" s="16">
        <v>1</v>
      </c>
      <c r="U1119" s="16">
        <v>0</v>
      </c>
      <c r="V1119" s="16">
        <v>4</v>
      </c>
      <c r="W1119" s="5">
        <v>32743</v>
      </c>
      <c r="X1119" s="5">
        <v>32743</v>
      </c>
      <c r="Y1119" s="5"/>
      <c r="Z1119" s="7">
        <v>1</v>
      </c>
      <c r="AA1119" t="s">
        <v>27839</v>
      </c>
      <c r="AB1119" s="5">
        <v>32743</v>
      </c>
      <c r="AC1119" t="s">
        <v>800</v>
      </c>
      <c r="AD1119" s="17">
        <v>44560</v>
      </c>
      <c r="AE1119" s="17">
        <v>45614</v>
      </c>
      <c r="AF1119" s="17">
        <v>44558</v>
      </c>
      <c r="AG1119" s="17">
        <v>44651</v>
      </c>
      <c r="AH1119" s="17">
        <v>44651</v>
      </c>
      <c r="AI1119" s="17"/>
      <c r="AJ1119" s="5"/>
      <c r="AK1119" s="17">
        <v>44651</v>
      </c>
      <c r="AL1119" t="s">
        <v>811</v>
      </c>
      <c r="AM1119" t="s">
        <v>599</v>
      </c>
      <c r="AN1119" s="17"/>
      <c r="AP1119" t="s">
        <v>966</v>
      </c>
      <c r="AQ1119" t="s">
        <v>970</v>
      </c>
      <c r="AR1119" t="s">
        <v>29051</v>
      </c>
    </row>
    <row r="1120" spans="2:44" ht="11" outlineLevel="1" x14ac:dyDescent="0.15">
      <c r="B1120" t="s">
        <v>7363</v>
      </c>
      <c r="C1120" t="s">
        <v>799</v>
      </c>
      <c r="D1120" t="s">
        <v>799</v>
      </c>
      <c r="F1120" t="s">
        <v>966</v>
      </c>
      <c r="H1120" s="16">
        <v>1</v>
      </c>
      <c r="I1120" t="s">
        <v>799</v>
      </c>
      <c r="J1120" t="s">
        <v>7364</v>
      </c>
      <c r="K1120" t="s">
        <v>7365</v>
      </c>
      <c r="L1120" t="s">
        <v>27902</v>
      </c>
      <c r="M1120" t="s">
        <v>737</v>
      </c>
      <c r="N1120" t="s">
        <v>803</v>
      </c>
      <c r="O1120" t="s">
        <v>825</v>
      </c>
      <c r="P1120" t="s">
        <v>802</v>
      </c>
      <c r="Q1120" t="s">
        <v>10430</v>
      </c>
      <c r="R1120" t="s">
        <v>531</v>
      </c>
      <c r="S1120" t="s">
        <v>636</v>
      </c>
      <c r="T1120" s="16">
        <v>1</v>
      </c>
      <c r="U1120" s="16">
        <v>0</v>
      </c>
      <c r="V1120" s="16">
        <v>1</v>
      </c>
      <c r="W1120" s="5">
        <v>32700.02</v>
      </c>
      <c r="X1120" s="5">
        <v>32700.02</v>
      </c>
      <c r="Y1120" s="5"/>
      <c r="Z1120" s="7">
        <v>1</v>
      </c>
      <c r="AA1120" t="s">
        <v>27839</v>
      </c>
      <c r="AB1120" s="5">
        <v>32700.02</v>
      </c>
      <c r="AC1120" t="s">
        <v>800</v>
      </c>
      <c r="AD1120" s="17">
        <v>45960</v>
      </c>
      <c r="AE1120" s="17">
        <v>45960</v>
      </c>
      <c r="AF1120" s="17">
        <v>45960</v>
      </c>
      <c r="AG1120" s="17">
        <v>46127</v>
      </c>
      <c r="AH1120" s="17">
        <v>46127</v>
      </c>
      <c r="AI1120" s="17"/>
      <c r="AJ1120" s="5"/>
      <c r="AK1120" s="17">
        <v>46127</v>
      </c>
      <c r="AL1120" t="s">
        <v>811</v>
      </c>
      <c r="AM1120" t="s">
        <v>599</v>
      </c>
      <c r="AN1120" s="17"/>
      <c r="AP1120" t="s">
        <v>966</v>
      </c>
      <c r="AQ1120" t="s">
        <v>970</v>
      </c>
      <c r="AR1120" t="s">
        <v>29052</v>
      </c>
    </row>
    <row r="1121" spans="2:44" ht="11" outlineLevel="1" x14ac:dyDescent="0.15">
      <c r="B1121" t="s">
        <v>7370</v>
      </c>
      <c r="C1121" t="s">
        <v>799</v>
      </c>
      <c r="D1121" t="s">
        <v>799</v>
      </c>
      <c r="F1121" t="s">
        <v>966</v>
      </c>
      <c r="H1121" s="16">
        <v>1</v>
      </c>
      <c r="I1121" t="s">
        <v>799</v>
      </c>
      <c r="J1121" t="s">
        <v>7371</v>
      </c>
      <c r="K1121" t="s">
        <v>7372</v>
      </c>
      <c r="L1121" t="s">
        <v>533</v>
      </c>
      <c r="M1121" t="s">
        <v>738</v>
      </c>
      <c r="N1121" t="s">
        <v>887</v>
      </c>
      <c r="O1121" t="s">
        <v>826</v>
      </c>
      <c r="P1121" t="s">
        <v>794</v>
      </c>
      <c r="Q1121" t="s">
        <v>10430</v>
      </c>
      <c r="R1121" t="s">
        <v>531</v>
      </c>
      <c r="S1121" t="s">
        <v>636</v>
      </c>
      <c r="T1121" s="16">
        <v>1</v>
      </c>
      <c r="U1121" s="16">
        <v>0</v>
      </c>
      <c r="V1121" s="16">
        <v>1</v>
      </c>
      <c r="W1121" s="5">
        <v>32418.880000000001</v>
      </c>
      <c r="X1121" s="5">
        <v>32418.880000000001</v>
      </c>
      <c r="Y1121" s="5"/>
      <c r="Z1121" s="7">
        <v>1</v>
      </c>
      <c r="AA1121" t="s">
        <v>27839</v>
      </c>
      <c r="AB1121" s="5">
        <v>32418.880000000001</v>
      </c>
      <c r="AC1121" t="s">
        <v>800</v>
      </c>
      <c r="AD1121" s="17">
        <v>44802</v>
      </c>
      <c r="AE1121" s="17">
        <v>44802</v>
      </c>
      <c r="AF1121" s="17">
        <v>44804</v>
      </c>
      <c r="AG1121" s="17">
        <v>44918</v>
      </c>
      <c r="AH1121" s="17">
        <v>44918</v>
      </c>
      <c r="AI1121" s="17"/>
      <c r="AJ1121" s="5"/>
      <c r="AK1121" s="17">
        <v>44918</v>
      </c>
      <c r="AL1121" t="s">
        <v>811</v>
      </c>
      <c r="AM1121" t="s">
        <v>599</v>
      </c>
      <c r="AN1121" s="17"/>
      <c r="AP1121" t="s">
        <v>966</v>
      </c>
      <c r="AQ1121" t="s">
        <v>970</v>
      </c>
      <c r="AR1121" t="s">
        <v>29053</v>
      </c>
    </row>
    <row r="1122" spans="2:44" ht="11" outlineLevel="1" x14ac:dyDescent="0.15">
      <c r="B1122" t="s">
        <v>7379</v>
      </c>
      <c r="C1122" t="s">
        <v>27838</v>
      </c>
      <c r="D1122" t="s">
        <v>1599</v>
      </c>
      <c r="E1122" t="s">
        <v>807</v>
      </c>
      <c r="F1122" t="s">
        <v>10430</v>
      </c>
      <c r="G1122" t="s">
        <v>28472</v>
      </c>
      <c r="H1122" s="16">
        <v>3</v>
      </c>
      <c r="I1122" t="s">
        <v>815</v>
      </c>
      <c r="J1122" t="s">
        <v>7380</v>
      </c>
      <c r="K1122" t="s">
        <v>7381</v>
      </c>
      <c r="L1122" t="s">
        <v>27972</v>
      </c>
      <c r="M1122" t="s">
        <v>737</v>
      </c>
      <c r="N1122" t="s">
        <v>5179</v>
      </c>
      <c r="O1122" t="s">
        <v>796</v>
      </c>
      <c r="P1122" t="s">
        <v>802</v>
      </c>
      <c r="Q1122" t="s">
        <v>10430</v>
      </c>
      <c r="R1122" t="s">
        <v>456</v>
      </c>
      <c r="S1122" t="s">
        <v>598</v>
      </c>
      <c r="T1122" s="16">
        <v>1</v>
      </c>
      <c r="U1122" s="16">
        <v>1</v>
      </c>
      <c r="V1122" s="16">
        <v>1</v>
      </c>
      <c r="W1122" s="5">
        <v>32245.66</v>
      </c>
      <c r="X1122" s="5">
        <v>32245.66</v>
      </c>
      <c r="Y1122" s="5"/>
      <c r="Z1122" s="7">
        <v>1</v>
      </c>
      <c r="AA1122" t="s">
        <v>27839</v>
      </c>
      <c r="AB1122" s="5">
        <v>32245.66</v>
      </c>
      <c r="AC1122" t="s">
        <v>800</v>
      </c>
      <c r="AD1122" s="17">
        <v>42595</v>
      </c>
      <c r="AE1122" s="17">
        <v>42595</v>
      </c>
      <c r="AF1122" s="17">
        <v>42594</v>
      </c>
      <c r="AG1122" s="17">
        <v>42654</v>
      </c>
      <c r="AH1122" s="17">
        <v>42654</v>
      </c>
      <c r="AI1122" s="17"/>
      <c r="AJ1122" s="5"/>
      <c r="AK1122" s="17">
        <v>42654</v>
      </c>
      <c r="AL1122" t="s">
        <v>28341</v>
      </c>
      <c r="AM1122" t="s">
        <v>631</v>
      </c>
      <c r="AN1122" s="17">
        <v>42654</v>
      </c>
      <c r="AP1122" t="s">
        <v>966</v>
      </c>
      <c r="AQ1122" t="s">
        <v>970</v>
      </c>
      <c r="AR1122" t="s">
        <v>29054</v>
      </c>
    </row>
    <row r="1123" spans="2:44" ht="11" outlineLevel="1" x14ac:dyDescent="0.15">
      <c r="B1123" t="s">
        <v>7384</v>
      </c>
      <c r="C1123" t="s">
        <v>799</v>
      </c>
      <c r="D1123" t="s">
        <v>799</v>
      </c>
      <c r="F1123" t="s">
        <v>966</v>
      </c>
      <c r="H1123" s="16">
        <v>1</v>
      </c>
      <c r="I1123" t="s">
        <v>799</v>
      </c>
      <c r="J1123" t="s">
        <v>4381</v>
      </c>
      <c r="K1123" t="s">
        <v>4382</v>
      </c>
      <c r="L1123" t="s">
        <v>27902</v>
      </c>
      <c r="M1123" t="s">
        <v>738</v>
      </c>
      <c r="N1123" t="s">
        <v>803</v>
      </c>
      <c r="O1123" t="s">
        <v>825</v>
      </c>
      <c r="P1123" t="s">
        <v>794</v>
      </c>
      <c r="Q1123" t="s">
        <v>10430</v>
      </c>
      <c r="R1123" t="s">
        <v>531</v>
      </c>
      <c r="S1123" t="s">
        <v>636</v>
      </c>
      <c r="T1123" s="16">
        <v>1</v>
      </c>
      <c r="U1123" s="16">
        <v>0</v>
      </c>
      <c r="V1123" s="16">
        <v>1</v>
      </c>
      <c r="W1123" s="5">
        <v>32240.5</v>
      </c>
      <c r="X1123" s="5">
        <v>32240.5</v>
      </c>
      <c r="Y1123" s="5"/>
      <c r="Z1123" s="7">
        <v>1</v>
      </c>
      <c r="AA1123" t="s">
        <v>27839</v>
      </c>
      <c r="AB1123" s="5">
        <v>32240.5</v>
      </c>
      <c r="AC1123" t="s">
        <v>800</v>
      </c>
      <c r="AD1123" s="17">
        <v>43721</v>
      </c>
      <c r="AE1123" s="17">
        <v>43721</v>
      </c>
      <c r="AF1123" s="17">
        <v>43721</v>
      </c>
      <c r="AG1123" s="17">
        <v>43921</v>
      </c>
      <c r="AH1123" s="17">
        <v>43921</v>
      </c>
      <c r="AI1123" s="17"/>
      <c r="AJ1123" s="5"/>
      <c r="AK1123" s="17">
        <v>43921</v>
      </c>
      <c r="AL1123" t="s">
        <v>811</v>
      </c>
      <c r="AM1123" t="s">
        <v>599</v>
      </c>
      <c r="AN1123" s="17"/>
      <c r="AP1123" t="s">
        <v>966</v>
      </c>
      <c r="AQ1123" t="s">
        <v>970</v>
      </c>
      <c r="AR1123" t="s">
        <v>29055</v>
      </c>
    </row>
    <row r="1124" spans="2:44" ht="11" outlineLevel="1" x14ac:dyDescent="0.15">
      <c r="B1124" t="s">
        <v>7387</v>
      </c>
      <c r="C1124" t="s">
        <v>799</v>
      </c>
      <c r="D1124" t="s">
        <v>799</v>
      </c>
      <c r="F1124" t="s">
        <v>966</v>
      </c>
      <c r="H1124" s="16">
        <v>1</v>
      </c>
      <c r="I1124" t="s">
        <v>799</v>
      </c>
      <c r="J1124" t="s">
        <v>7388</v>
      </c>
      <c r="K1124" t="s">
        <v>7389</v>
      </c>
      <c r="L1124" t="s">
        <v>27952</v>
      </c>
      <c r="M1124" t="s">
        <v>750</v>
      </c>
      <c r="N1124" t="s">
        <v>7391</v>
      </c>
      <c r="O1124" t="s">
        <v>825</v>
      </c>
      <c r="P1124" t="s">
        <v>859</v>
      </c>
      <c r="Q1124" t="s">
        <v>10430</v>
      </c>
      <c r="R1124" t="s">
        <v>531</v>
      </c>
      <c r="S1124" t="s">
        <v>636</v>
      </c>
      <c r="T1124" s="16">
        <v>1</v>
      </c>
      <c r="U1124" s="16">
        <v>0</v>
      </c>
      <c r="V1124" s="16">
        <v>1</v>
      </c>
      <c r="W1124" s="5">
        <v>32130</v>
      </c>
      <c r="X1124" s="5">
        <v>32130</v>
      </c>
      <c r="Y1124" s="5"/>
      <c r="Z1124" s="7">
        <v>1</v>
      </c>
      <c r="AA1124" t="s">
        <v>27839</v>
      </c>
      <c r="AB1124" s="5">
        <v>32130</v>
      </c>
      <c r="AC1124" t="s">
        <v>800</v>
      </c>
      <c r="AD1124" s="17">
        <v>45461</v>
      </c>
      <c r="AE1124" s="17">
        <v>45461</v>
      </c>
      <c r="AF1124" s="17">
        <v>45461</v>
      </c>
      <c r="AG1124" s="17">
        <v>45524</v>
      </c>
      <c r="AH1124" s="17">
        <v>45524</v>
      </c>
      <c r="AI1124" s="17"/>
      <c r="AJ1124" s="5"/>
      <c r="AK1124" s="17">
        <v>45524</v>
      </c>
      <c r="AL1124" t="s">
        <v>811</v>
      </c>
      <c r="AM1124" t="s">
        <v>599</v>
      </c>
      <c r="AN1124" s="17"/>
      <c r="AP1124" t="s">
        <v>966</v>
      </c>
      <c r="AQ1124" t="s">
        <v>970</v>
      </c>
      <c r="AR1124" t="s">
        <v>29056</v>
      </c>
    </row>
    <row r="1125" spans="2:44" ht="11" outlineLevel="1" x14ac:dyDescent="0.15">
      <c r="B1125" t="s">
        <v>7395</v>
      </c>
      <c r="C1125" t="s">
        <v>799</v>
      </c>
      <c r="D1125" t="s">
        <v>799</v>
      </c>
      <c r="F1125" t="s">
        <v>966</v>
      </c>
      <c r="H1125" s="16">
        <v>1</v>
      </c>
      <c r="I1125" t="s">
        <v>799</v>
      </c>
      <c r="J1125" t="s">
        <v>7075</v>
      </c>
      <c r="K1125" t="s">
        <v>7076</v>
      </c>
      <c r="L1125" t="s">
        <v>27841</v>
      </c>
      <c r="M1125" t="s">
        <v>2658</v>
      </c>
      <c r="N1125" t="s">
        <v>795</v>
      </c>
      <c r="O1125" t="s">
        <v>825</v>
      </c>
      <c r="P1125" t="s">
        <v>806</v>
      </c>
      <c r="Q1125" t="s">
        <v>10430</v>
      </c>
      <c r="R1125" t="s">
        <v>531</v>
      </c>
      <c r="S1125" t="s">
        <v>636</v>
      </c>
      <c r="T1125" s="16">
        <v>1</v>
      </c>
      <c r="U1125" s="16">
        <v>0</v>
      </c>
      <c r="V1125" s="16">
        <v>1</v>
      </c>
      <c r="W1125" s="5">
        <v>32116</v>
      </c>
      <c r="X1125" s="5">
        <v>32116</v>
      </c>
      <c r="Y1125" s="5"/>
      <c r="Z1125" s="7">
        <v>1</v>
      </c>
      <c r="AA1125" t="s">
        <v>27839</v>
      </c>
      <c r="AB1125" s="5">
        <v>32116</v>
      </c>
      <c r="AC1125" t="s">
        <v>800</v>
      </c>
      <c r="AD1125" s="17">
        <v>43265</v>
      </c>
      <c r="AE1125" s="17">
        <v>43265</v>
      </c>
      <c r="AF1125" s="17">
        <v>43266</v>
      </c>
      <c r="AG1125" s="17">
        <v>43316</v>
      </c>
      <c r="AH1125" s="17">
        <v>43316</v>
      </c>
      <c r="AI1125" s="17"/>
      <c r="AJ1125" s="5"/>
      <c r="AK1125" s="17">
        <v>43316</v>
      </c>
      <c r="AL1125" t="s">
        <v>811</v>
      </c>
      <c r="AM1125" t="s">
        <v>599</v>
      </c>
      <c r="AN1125" s="17"/>
      <c r="AP1125" t="s">
        <v>966</v>
      </c>
      <c r="AQ1125" t="s">
        <v>970</v>
      </c>
      <c r="AR1125" t="s">
        <v>29057</v>
      </c>
    </row>
    <row r="1126" spans="2:44" ht="11" outlineLevel="1" x14ac:dyDescent="0.15">
      <c r="B1126" t="s">
        <v>7401</v>
      </c>
      <c r="C1126" t="s">
        <v>799</v>
      </c>
      <c r="D1126" t="s">
        <v>799</v>
      </c>
      <c r="F1126" t="s">
        <v>966</v>
      </c>
      <c r="H1126" s="16">
        <v>1</v>
      </c>
      <c r="I1126" t="s">
        <v>799</v>
      </c>
      <c r="J1126" t="s">
        <v>7402</v>
      </c>
      <c r="K1126" t="s">
        <v>7403</v>
      </c>
      <c r="L1126" t="s">
        <v>27841</v>
      </c>
      <c r="M1126" t="s">
        <v>748</v>
      </c>
      <c r="N1126" t="s">
        <v>795</v>
      </c>
      <c r="O1126" t="s">
        <v>825</v>
      </c>
      <c r="P1126" t="s">
        <v>806</v>
      </c>
      <c r="Q1126" t="s">
        <v>10430</v>
      </c>
      <c r="R1126" t="s">
        <v>531</v>
      </c>
      <c r="S1126" t="s">
        <v>636</v>
      </c>
      <c r="T1126" s="16">
        <v>1</v>
      </c>
      <c r="U1126" s="16">
        <v>0</v>
      </c>
      <c r="V1126" s="16">
        <v>6</v>
      </c>
      <c r="W1126" s="5">
        <v>31970.82</v>
      </c>
      <c r="X1126" s="5">
        <v>31970.82</v>
      </c>
      <c r="Y1126" s="5"/>
      <c r="Z1126" s="7">
        <v>1</v>
      </c>
      <c r="AA1126" t="s">
        <v>27839</v>
      </c>
      <c r="AB1126" s="5">
        <v>31970.82</v>
      </c>
      <c r="AC1126" t="s">
        <v>800</v>
      </c>
      <c r="AD1126" s="17">
        <v>41047</v>
      </c>
      <c r="AE1126" s="17">
        <v>42630</v>
      </c>
      <c r="AF1126" s="17">
        <v>41046</v>
      </c>
      <c r="AG1126" s="17">
        <v>41085</v>
      </c>
      <c r="AH1126" s="17">
        <v>41085</v>
      </c>
      <c r="AI1126" s="17"/>
      <c r="AJ1126" s="5"/>
      <c r="AK1126" s="17">
        <v>41085</v>
      </c>
      <c r="AL1126" t="s">
        <v>811</v>
      </c>
      <c r="AM1126" t="s">
        <v>599</v>
      </c>
      <c r="AN1126" s="17"/>
      <c r="AP1126" t="s">
        <v>966</v>
      </c>
      <c r="AQ1126" t="s">
        <v>970</v>
      </c>
      <c r="AR1126" t="s">
        <v>29058</v>
      </c>
    </row>
    <row r="1127" spans="2:44" ht="11" outlineLevel="1" x14ac:dyDescent="0.15">
      <c r="B1127" t="s">
        <v>7407</v>
      </c>
      <c r="C1127" t="s">
        <v>799</v>
      </c>
      <c r="D1127" t="s">
        <v>799</v>
      </c>
      <c r="F1127" t="s">
        <v>966</v>
      </c>
      <c r="H1127" s="16">
        <v>1</v>
      </c>
      <c r="I1127" t="s">
        <v>799</v>
      </c>
      <c r="J1127" t="s">
        <v>7408</v>
      </c>
      <c r="K1127" t="s">
        <v>7409</v>
      </c>
      <c r="L1127" t="s">
        <v>27905</v>
      </c>
      <c r="M1127" t="s">
        <v>737</v>
      </c>
      <c r="N1127" t="s">
        <v>803</v>
      </c>
      <c r="O1127" t="s">
        <v>825</v>
      </c>
      <c r="P1127" t="s">
        <v>802</v>
      </c>
      <c r="Q1127" t="s">
        <v>10430</v>
      </c>
      <c r="R1127" t="s">
        <v>531</v>
      </c>
      <c r="S1127" t="s">
        <v>636</v>
      </c>
      <c r="T1127" s="16">
        <v>1</v>
      </c>
      <c r="U1127" s="16">
        <v>0</v>
      </c>
      <c r="V1127" s="16">
        <v>1</v>
      </c>
      <c r="W1127" s="5">
        <v>31962</v>
      </c>
      <c r="X1127" s="5">
        <v>31962</v>
      </c>
      <c r="Y1127" s="5"/>
      <c r="Z1127" s="7">
        <v>1</v>
      </c>
      <c r="AA1127" t="s">
        <v>27839</v>
      </c>
      <c r="AB1127" s="5">
        <v>31962</v>
      </c>
      <c r="AC1127" t="s">
        <v>800</v>
      </c>
      <c r="AD1127" s="17">
        <v>45559</v>
      </c>
      <c r="AE1127" s="17">
        <v>45559</v>
      </c>
      <c r="AF1127" s="17">
        <v>45559</v>
      </c>
      <c r="AG1127" s="17">
        <v>45777</v>
      </c>
      <c r="AH1127" s="17">
        <v>45777</v>
      </c>
      <c r="AI1127" s="17"/>
      <c r="AJ1127" s="5"/>
      <c r="AK1127" s="17">
        <v>45777</v>
      </c>
      <c r="AL1127" t="s">
        <v>811</v>
      </c>
      <c r="AM1127" t="s">
        <v>599</v>
      </c>
      <c r="AN1127" s="17"/>
      <c r="AP1127" t="s">
        <v>966</v>
      </c>
      <c r="AQ1127" t="s">
        <v>970</v>
      </c>
      <c r="AR1127" t="s">
        <v>29059</v>
      </c>
    </row>
    <row r="1128" spans="2:44" ht="11" outlineLevel="1" x14ac:dyDescent="0.15">
      <c r="B1128" t="s">
        <v>7412</v>
      </c>
      <c r="C1128" t="s">
        <v>799</v>
      </c>
      <c r="D1128" t="s">
        <v>799</v>
      </c>
      <c r="F1128" t="s">
        <v>966</v>
      </c>
      <c r="H1128" s="16">
        <v>1</v>
      </c>
      <c r="I1128" t="s">
        <v>799</v>
      </c>
      <c r="J1128" t="s">
        <v>6306</v>
      </c>
      <c r="K1128" t="s">
        <v>6307</v>
      </c>
      <c r="L1128" t="s">
        <v>27974</v>
      </c>
      <c r="M1128" t="s">
        <v>740</v>
      </c>
      <c r="N1128" t="s">
        <v>795</v>
      </c>
      <c r="O1128" t="s">
        <v>826</v>
      </c>
      <c r="P1128" t="s">
        <v>806</v>
      </c>
      <c r="Q1128" t="s">
        <v>10430</v>
      </c>
      <c r="R1128" t="s">
        <v>531</v>
      </c>
      <c r="S1128" t="s">
        <v>636</v>
      </c>
      <c r="T1128" s="16">
        <v>1</v>
      </c>
      <c r="U1128" s="16">
        <v>0</v>
      </c>
      <c r="V1128" s="16">
        <v>3</v>
      </c>
      <c r="W1128" s="5">
        <v>31881.21</v>
      </c>
      <c r="X1128" s="5">
        <v>31881.21</v>
      </c>
      <c r="Y1128" s="5"/>
      <c r="Z1128" s="7">
        <v>1</v>
      </c>
      <c r="AA1128" t="s">
        <v>27839</v>
      </c>
      <c r="AB1128" s="5">
        <v>31881.21</v>
      </c>
      <c r="AC1128" t="s">
        <v>800</v>
      </c>
      <c r="AD1128" s="17">
        <v>43545</v>
      </c>
      <c r="AE1128" s="17">
        <v>43843</v>
      </c>
      <c r="AF1128" s="17">
        <v>43544</v>
      </c>
      <c r="AG1128" s="17">
        <v>43563</v>
      </c>
      <c r="AH1128" s="17">
        <v>43563</v>
      </c>
      <c r="AI1128" s="17"/>
      <c r="AJ1128" s="5"/>
      <c r="AK1128" s="17">
        <v>43563</v>
      </c>
      <c r="AL1128" t="s">
        <v>811</v>
      </c>
      <c r="AM1128" t="s">
        <v>599</v>
      </c>
      <c r="AN1128" s="17"/>
      <c r="AP1128" t="s">
        <v>966</v>
      </c>
      <c r="AQ1128" t="s">
        <v>970</v>
      </c>
      <c r="AR1128" t="s">
        <v>29060</v>
      </c>
    </row>
    <row r="1129" spans="2:44" ht="11" outlineLevel="1" x14ac:dyDescent="0.15">
      <c r="B1129" t="s">
        <v>7416</v>
      </c>
      <c r="C1129" t="s">
        <v>27838</v>
      </c>
      <c r="D1129" t="s">
        <v>983</v>
      </c>
      <c r="E1129" t="s">
        <v>807</v>
      </c>
      <c r="F1129" t="s">
        <v>10430</v>
      </c>
      <c r="H1129" s="16">
        <v>1</v>
      </c>
      <c r="I1129" t="s">
        <v>799</v>
      </c>
      <c r="J1129" t="s">
        <v>7417</v>
      </c>
      <c r="K1129" t="s">
        <v>7418</v>
      </c>
      <c r="L1129" t="s">
        <v>27914</v>
      </c>
      <c r="M1129" t="s">
        <v>750</v>
      </c>
      <c r="N1129" t="s">
        <v>2803</v>
      </c>
      <c r="O1129" t="s">
        <v>818</v>
      </c>
      <c r="P1129" t="s">
        <v>859</v>
      </c>
      <c r="Q1129" t="s">
        <v>10430</v>
      </c>
      <c r="R1129" t="s">
        <v>531</v>
      </c>
      <c r="S1129" t="s">
        <v>636</v>
      </c>
      <c r="T1129" s="16">
        <v>1</v>
      </c>
      <c r="U1129" s="16">
        <v>1</v>
      </c>
      <c r="V1129" s="16">
        <v>1</v>
      </c>
      <c r="W1129" s="5">
        <v>31820</v>
      </c>
      <c r="X1129" s="5">
        <v>31820</v>
      </c>
      <c r="Y1129" s="5"/>
      <c r="Z1129" s="7">
        <v>1</v>
      </c>
      <c r="AA1129" t="s">
        <v>27839</v>
      </c>
      <c r="AB1129" s="5">
        <v>31820</v>
      </c>
      <c r="AC1129" t="s">
        <v>800</v>
      </c>
      <c r="AD1129" s="17">
        <v>43252</v>
      </c>
      <c r="AE1129" s="17">
        <v>43252</v>
      </c>
      <c r="AF1129" s="17">
        <v>43252</v>
      </c>
      <c r="AG1129" s="17">
        <v>43283</v>
      </c>
      <c r="AH1129" s="17">
        <v>43283</v>
      </c>
      <c r="AI1129" s="17"/>
      <c r="AJ1129" s="5"/>
      <c r="AK1129" s="17">
        <v>43283</v>
      </c>
      <c r="AL1129" t="s">
        <v>28341</v>
      </c>
      <c r="AM1129" t="s">
        <v>631</v>
      </c>
      <c r="AN1129" s="17">
        <v>43283</v>
      </c>
      <c r="AP1129" t="s">
        <v>966</v>
      </c>
      <c r="AQ1129" t="s">
        <v>970</v>
      </c>
      <c r="AR1129" t="s">
        <v>29061</v>
      </c>
    </row>
    <row r="1130" spans="2:44" ht="11" outlineLevel="1" x14ac:dyDescent="0.15">
      <c r="B1130" t="s">
        <v>7426</v>
      </c>
      <c r="C1130" t="s">
        <v>799</v>
      </c>
      <c r="D1130" t="s">
        <v>799</v>
      </c>
      <c r="F1130" t="s">
        <v>966</v>
      </c>
      <c r="H1130" s="16">
        <v>1</v>
      </c>
      <c r="I1130" t="s">
        <v>799</v>
      </c>
      <c r="J1130" t="s">
        <v>7427</v>
      </c>
      <c r="K1130" t="s">
        <v>7428</v>
      </c>
      <c r="L1130" t="s">
        <v>27841</v>
      </c>
      <c r="M1130" t="s">
        <v>750</v>
      </c>
      <c r="N1130" t="s">
        <v>7429</v>
      </c>
      <c r="O1130" t="s">
        <v>826</v>
      </c>
      <c r="P1130" t="s">
        <v>859</v>
      </c>
      <c r="Q1130" t="s">
        <v>10430</v>
      </c>
      <c r="R1130" t="s">
        <v>531</v>
      </c>
      <c r="S1130" t="s">
        <v>636</v>
      </c>
      <c r="T1130" s="16">
        <v>1</v>
      </c>
      <c r="U1130" s="16">
        <v>0</v>
      </c>
      <c r="V1130" s="16">
        <v>3</v>
      </c>
      <c r="W1130" s="5">
        <v>31735.5</v>
      </c>
      <c r="X1130" s="5">
        <v>31735.5</v>
      </c>
      <c r="Y1130" s="5"/>
      <c r="Z1130" s="7">
        <v>1</v>
      </c>
      <c r="AA1130" t="s">
        <v>27839</v>
      </c>
      <c r="AB1130" s="5">
        <v>31735.5</v>
      </c>
      <c r="AC1130" t="s">
        <v>800</v>
      </c>
      <c r="AD1130" s="17">
        <v>43175</v>
      </c>
      <c r="AE1130" s="17">
        <v>44027</v>
      </c>
      <c r="AF1130" s="17">
        <v>43175</v>
      </c>
      <c r="AG1130" s="17">
        <v>43210</v>
      </c>
      <c r="AH1130" s="17">
        <v>43210</v>
      </c>
      <c r="AI1130" s="17"/>
      <c r="AJ1130" s="5"/>
      <c r="AK1130" s="17">
        <v>43210</v>
      </c>
      <c r="AL1130" t="s">
        <v>811</v>
      </c>
      <c r="AM1130" t="s">
        <v>599</v>
      </c>
      <c r="AN1130" s="17"/>
      <c r="AP1130" t="s">
        <v>966</v>
      </c>
      <c r="AQ1130" t="s">
        <v>970</v>
      </c>
      <c r="AR1130" t="s">
        <v>29062</v>
      </c>
    </row>
    <row r="1131" spans="2:44" ht="11" outlineLevel="1" x14ac:dyDescent="0.15">
      <c r="B1131" t="s">
        <v>7433</v>
      </c>
      <c r="C1131" t="s">
        <v>799</v>
      </c>
      <c r="D1131" t="s">
        <v>799</v>
      </c>
      <c r="F1131" t="s">
        <v>966</v>
      </c>
      <c r="H1131" s="16">
        <v>1</v>
      </c>
      <c r="I1131" t="s">
        <v>799</v>
      </c>
      <c r="J1131" t="s">
        <v>5328</v>
      </c>
      <c r="K1131" t="s">
        <v>5329</v>
      </c>
      <c r="L1131" t="s">
        <v>28005</v>
      </c>
      <c r="M1131" t="s">
        <v>750</v>
      </c>
      <c r="N1131" t="s">
        <v>795</v>
      </c>
      <c r="O1131" t="s">
        <v>825</v>
      </c>
      <c r="P1131" t="s">
        <v>859</v>
      </c>
      <c r="Q1131" t="s">
        <v>10430</v>
      </c>
      <c r="R1131" t="s">
        <v>531</v>
      </c>
      <c r="S1131" t="s">
        <v>636</v>
      </c>
      <c r="T1131" s="16">
        <v>1</v>
      </c>
      <c r="U1131" s="16">
        <v>0</v>
      </c>
      <c r="V1131" s="16">
        <v>1</v>
      </c>
      <c r="W1131" s="5">
        <v>31675</v>
      </c>
      <c r="X1131" s="5">
        <v>31675</v>
      </c>
      <c r="Y1131" s="5"/>
      <c r="Z1131" s="7">
        <v>1</v>
      </c>
      <c r="AA1131" t="s">
        <v>27839</v>
      </c>
      <c r="AB1131" s="5">
        <v>31675</v>
      </c>
      <c r="AC1131" t="s">
        <v>800</v>
      </c>
      <c r="AD1131" s="17">
        <v>42478</v>
      </c>
      <c r="AE1131" s="17">
        <v>42478</v>
      </c>
      <c r="AF1131" s="17">
        <v>42478</v>
      </c>
      <c r="AG1131" s="17">
        <v>42508</v>
      </c>
      <c r="AH1131" s="17">
        <v>42508</v>
      </c>
      <c r="AI1131" s="17"/>
      <c r="AJ1131" s="5"/>
      <c r="AK1131" s="17">
        <v>42508</v>
      </c>
      <c r="AL1131" t="s">
        <v>811</v>
      </c>
      <c r="AM1131" t="s">
        <v>599</v>
      </c>
      <c r="AN1131" s="17"/>
      <c r="AP1131" t="s">
        <v>966</v>
      </c>
      <c r="AQ1131" t="s">
        <v>970</v>
      </c>
      <c r="AR1131" t="s">
        <v>29063</v>
      </c>
    </row>
    <row r="1132" spans="2:44" ht="11" outlineLevel="1" x14ac:dyDescent="0.15">
      <c r="B1132" t="s">
        <v>8293</v>
      </c>
      <c r="C1132" t="s">
        <v>27838</v>
      </c>
      <c r="D1132" t="s">
        <v>983</v>
      </c>
      <c r="E1132" t="s">
        <v>798</v>
      </c>
      <c r="F1132" t="s">
        <v>966</v>
      </c>
      <c r="H1132" s="16">
        <v>1</v>
      </c>
      <c r="I1132" t="s">
        <v>799</v>
      </c>
      <c r="J1132" t="s">
        <v>643</v>
      </c>
      <c r="K1132" t="s">
        <v>1074</v>
      </c>
      <c r="L1132" t="s">
        <v>28015</v>
      </c>
      <c r="M1132" t="s">
        <v>750</v>
      </c>
      <c r="N1132" t="s">
        <v>880</v>
      </c>
      <c r="O1132" t="s">
        <v>818</v>
      </c>
      <c r="P1132" t="s">
        <v>859</v>
      </c>
      <c r="Q1132" t="s">
        <v>10430</v>
      </c>
      <c r="R1132" t="s">
        <v>531</v>
      </c>
      <c r="S1132" t="s">
        <v>636</v>
      </c>
      <c r="T1132" s="16">
        <v>3</v>
      </c>
      <c r="U1132" s="16">
        <v>3</v>
      </c>
      <c r="V1132" s="16">
        <v>3</v>
      </c>
      <c r="W1132" s="5">
        <v>31450</v>
      </c>
      <c r="X1132" s="5">
        <v>-548</v>
      </c>
      <c r="Y1132" s="5"/>
      <c r="Z1132" s="7">
        <v>-1.7399999999999999E-2</v>
      </c>
      <c r="AA1132" t="s">
        <v>27858</v>
      </c>
      <c r="AB1132" s="5">
        <v>31450</v>
      </c>
      <c r="AC1132" t="s">
        <v>810</v>
      </c>
      <c r="AD1132" s="17">
        <v>42221</v>
      </c>
      <c r="AE1132" s="17">
        <v>42233</v>
      </c>
      <c r="AF1132" s="17">
        <v>41120</v>
      </c>
      <c r="AG1132" s="17">
        <v>42551</v>
      </c>
      <c r="AH1132" s="17">
        <v>42551</v>
      </c>
      <c r="AI1132" s="17"/>
      <c r="AJ1132" s="5"/>
      <c r="AK1132" s="17">
        <v>42551</v>
      </c>
      <c r="AL1132" t="s">
        <v>28341</v>
      </c>
      <c r="AM1132" t="s">
        <v>631</v>
      </c>
      <c r="AN1132" s="17">
        <v>42551</v>
      </c>
      <c r="AP1132" t="s">
        <v>966</v>
      </c>
      <c r="AQ1132" t="s">
        <v>970</v>
      </c>
      <c r="AR1132" t="s">
        <v>29064</v>
      </c>
    </row>
    <row r="1133" spans="2:44" ht="11" outlineLevel="1" x14ac:dyDescent="0.15">
      <c r="B1133" t="s">
        <v>7439</v>
      </c>
      <c r="C1133" t="s">
        <v>799</v>
      </c>
      <c r="D1133" t="s">
        <v>799</v>
      </c>
      <c r="F1133" t="s">
        <v>966</v>
      </c>
      <c r="H1133" s="16">
        <v>1</v>
      </c>
      <c r="I1133" t="s">
        <v>799</v>
      </c>
      <c r="J1133" t="s">
        <v>7440</v>
      </c>
      <c r="K1133" t="s">
        <v>7441</v>
      </c>
      <c r="L1133" t="s">
        <v>27974</v>
      </c>
      <c r="M1133" t="s">
        <v>748</v>
      </c>
      <c r="N1133" t="s">
        <v>795</v>
      </c>
      <c r="O1133" t="s">
        <v>826</v>
      </c>
      <c r="P1133" t="s">
        <v>806</v>
      </c>
      <c r="Q1133" t="s">
        <v>10430</v>
      </c>
      <c r="R1133" t="s">
        <v>531</v>
      </c>
      <c r="S1133" t="s">
        <v>636</v>
      </c>
      <c r="T1133" s="16">
        <v>1</v>
      </c>
      <c r="U1133" s="16">
        <v>0</v>
      </c>
      <c r="V1133" s="16">
        <v>2</v>
      </c>
      <c r="W1133" s="5">
        <v>31435</v>
      </c>
      <c r="X1133" s="5">
        <v>31435</v>
      </c>
      <c r="Y1133" s="5"/>
      <c r="Z1133" s="7">
        <v>1</v>
      </c>
      <c r="AA1133" t="s">
        <v>27839</v>
      </c>
      <c r="AB1133" s="5">
        <v>31435</v>
      </c>
      <c r="AC1133" t="s">
        <v>800</v>
      </c>
      <c r="AD1133" s="17">
        <v>43139</v>
      </c>
      <c r="AE1133" s="17">
        <v>43164</v>
      </c>
      <c r="AF1133" s="17">
        <v>43139</v>
      </c>
      <c r="AG1133" s="17">
        <v>43161</v>
      </c>
      <c r="AH1133" s="17">
        <v>43161</v>
      </c>
      <c r="AI1133" s="17"/>
      <c r="AJ1133" s="5"/>
      <c r="AK1133" s="17">
        <v>43161</v>
      </c>
      <c r="AL1133" t="s">
        <v>811</v>
      </c>
      <c r="AM1133" t="s">
        <v>599</v>
      </c>
      <c r="AN1133" s="17"/>
      <c r="AP1133" t="s">
        <v>966</v>
      </c>
      <c r="AQ1133" t="s">
        <v>970</v>
      </c>
      <c r="AR1133" t="s">
        <v>29065</v>
      </c>
    </row>
    <row r="1134" spans="2:44" ht="11" outlineLevel="1" x14ac:dyDescent="0.15">
      <c r="B1134" t="s">
        <v>7454</v>
      </c>
      <c r="C1134" t="s">
        <v>799</v>
      </c>
      <c r="D1134" t="s">
        <v>799</v>
      </c>
      <c r="F1134" t="s">
        <v>966</v>
      </c>
      <c r="H1134" s="16">
        <v>1</v>
      </c>
      <c r="I1134" t="s">
        <v>799</v>
      </c>
      <c r="J1134" t="s">
        <v>2449</v>
      </c>
      <c r="K1134" t="s">
        <v>2450</v>
      </c>
      <c r="L1134" t="s">
        <v>27974</v>
      </c>
      <c r="M1134" t="s">
        <v>740</v>
      </c>
      <c r="N1134" t="s">
        <v>795</v>
      </c>
      <c r="O1134" t="s">
        <v>826</v>
      </c>
      <c r="P1134" t="s">
        <v>806</v>
      </c>
      <c r="Q1134" t="s">
        <v>10430</v>
      </c>
      <c r="R1134" t="s">
        <v>531</v>
      </c>
      <c r="S1134" t="s">
        <v>636</v>
      </c>
      <c r="T1134" s="16">
        <v>1</v>
      </c>
      <c r="U1134" s="16">
        <v>0</v>
      </c>
      <c r="V1134" s="16">
        <v>2</v>
      </c>
      <c r="W1134" s="5">
        <v>31304.85</v>
      </c>
      <c r="X1134" s="5">
        <v>31304.85</v>
      </c>
      <c r="Y1134" s="5"/>
      <c r="Z1134" s="7">
        <v>1</v>
      </c>
      <c r="AA1134" t="s">
        <v>27839</v>
      </c>
      <c r="AB1134" s="5">
        <v>31304.85</v>
      </c>
      <c r="AC1134" t="s">
        <v>800</v>
      </c>
      <c r="AD1134" s="17">
        <v>45841</v>
      </c>
      <c r="AE1134" s="17">
        <v>45891</v>
      </c>
      <c r="AF1134" s="17">
        <v>45846</v>
      </c>
      <c r="AG1134" s="17">
        <v>45850</v>
      </c>
      <c r="AH1134" s="17">
        <v>45850</v>
      </c>
      <c r="AI1134" s="17"/>
      <c r="AJ1134" s="5"/>
      <c r="AK1134" s="17">
        <v>45850</v>
      </c>
      <c r="AL1134" t="s">
        <v>811</v>
      </c>
      <c r="AM1134" t="s">
        <v>599</v>
      </c>
      <c r="AN1134" s="17"/>
      <c r="AP1134" t="s">
        <v>966</v>
      </c>
      <c r="AQ1134" t="s">
        <v>970</v>
      </c>
      <c r="AR1134" t="s">
        <v>29066</v>
      </c>
    </row>
    <row r="1135" spans="2:44" ht="11" outlineLevel="1" x14ac:dyDescent="0.15">
      <c r="B1135" t="s">
        <v>7457</v>
      </c>
      <c r="C1135" t="s">
        <v>799</v>
      </c>
      <c r="D1135" t="s">
        <v>799</v>
      </c>
      <c r="F1135" t="s">
        <v>966</v>
      </c>
      <c r="H1135" s="16">
        <v>1</v>
      </c>
      <c r="I1135" t="s">
        <v>799</v>
      </c>
      <c r="J1135" t="s">
        <v>6182</v>
      </c>
      <c r="K1135" t="s">
        <v>6183</v>
      </c>
      <c r="L1135" t="s">
        <v>27952</v>
      </c>
      <c r="M1135" t="s">
        <v>750</v>
      </c>
      <c r="N1135" t="s">
        <v>2535</v>
      </c>
      <c r="O1135" t="s">
        <v>825</v>
      </c>
      <c r="P1135" t="s">
        <v>859</v>
      </c>
      <c r="Q1135" t="s">
        <v>10430</v>
      </c>
      <c r="R1135" t="s">
        <v>531</v>
      </c>
      <c r="S1135" t="s">
        <v>636</v>
      </c>
      <c r="T1135" s="16">
        <v>1</v>
      </c>
      <c r="U1135" s="16">
        <v>0</v>
      </c>
      <c r="V1135" s="16">
        <v>1</v>
      </c>
      <c r="W1135" s="5">
        <v>31200</v>
      </c>
      <c r="X1135" s="5">
        <v>31200</v>
      </c>
      <c r="Y1135" s="5"/>
      <c r="Z1135" s="7">
        <v>1</v>
      </c>
      <c r="AA1135" t="s">
        <v>27839</v>
      </c>
      <c r="AB1135" s="5">
        <v>31200</v>
      </c>
      <c r="AC1135" t="s">
        <v>800</v>
      </c>
      <c r="AD1135" s="17">
        <v>42615</v>
      </c>
      <c r="AE1135" s="17">
        <v>42615</v>
      </c>
      <c r="AF1135" s="17">
        <v>42615</v>
      </c>
      <c r="AG1135" s="17">
        <v>42675</v>
      </c>
      <c r="AH1135" s="17">
        <v>42675</v>
      </c>
      <c r="AI1135" s="17"/>
      <c r="AJ1135" s="5"/>
      <c r="AK1135" s="17">
        <v>42675</v>
      </c>
      <c r="AL1135" t="s">
        <v>811</v>
      </c>
      <c r="AM1135" t="s">
        <v>599</v>
      </c>
      <c r="AN1135" s="17"/>
      <c r="AP1135" t="s">
        <v>966</v>
      </c>
      <c r="AQ1135" t="s">
        <v>970</v>
      </c>
      <c r="AR1135" t="s">
        <v>29067</v>
      </c>
    </row>
    <row r="1136" spans="2:44" ht="11" outlineLevel="1" x14ac:dyDescent="0.15">
      <c r="B1136" t="s">
        <v>7463</v>
      </c>
      <c r="C1136" t="s">
        <v>799</v>
      </c>
      <c r="D1136" t="s">
        <v>799</v>
      </c>
      <c r="F1136" t="s">
        <v>966</v>
      </c>
      <c r="H1136" s="16">
        <v>1</v>
      </c>
      <c r="I1136" t="s">
        <v>799</v>
      </c>
      <c r="J1136" t="s">
        <v>7464</v>
      </c>
      <c r="K1136" t="s">
        <v>7465</v>
      </c>
      <c r="L1136" t="s">
        <v>28005</v>
      </c>
      <c r="M1136" t="s">
        <v>757</v>
      </c>
      <c r="N1136" t="s">
        <v>803</v>
      </c>
      <c r="O1136" t="s">
        <v>825</v>
      </c>
      <c r="P1136" t="s">
        <v>820</v>
      </c>
      <c r="Q1136" t="s">
        <v>10430</v>
      </c>
      <c r="R1136" t="s">
        <v>531</v>
      </c>
      <c r="S1136" t="s">
        <v>636</v>
      </c>
      <c r="T1136" s="16">
        <v>1</v>
      </c>
      <c r="U1136" s="16">
        <v>0</v>
      </c>
      <c r="V1136" s="16">
        <v>1</v>
      </c>
      <c r="W1136" s="5">
        <v>31078.16</v>
      </c>
      <c r="X1136" s="5">
        <v>31078.16</v>
      </c>
      <c r="Y1136" s="5"/>
      <c r="Z1136" s="7">
        <v>1</v>
      </c>
      <c r="AA1136" t="s">
        <v>27839</v>
      </c>
      <c r="AB1136" s="5">
        <v>31078.16</v>
      </c>
      <c r="AC1136" t="s">
        <v>800</v>
      </c>
      <c r="AD1136" s="17">
        <v>42586</v>
      </c>
      <c r="AE1136" s="17">
        <v>42586</v>
      </c>
      <c r="AF1136" s="17">
        <v>42586</v>
      </c>
      <c r="AG1136" s="17">
        <v>42607</v>
      </c>
      <c r="AH1136" s="17">
        <v>42607</v>
      </c>
      <c r="AI1136" s="17"/>
      <c r="AJ1136" s="5"/>
      <c r="AK1136" s="17">
        <v>42607</v>
      </c>
      <c r="AL1136" t="s">
        <v>811</v>
      </c>
      <c r="AM1136" t="s">
        <v>599</v>
      </c>
      <c r="AN1136" s="17"/>
      <c r="AP1136" t="s">
        <v>966</v>
      </c>
      <c r="AQ1136" t="s">
        <v>970</v>
      </c>
      <c r="AR1136" t="s">
        <v>29068</v>
      </c>
    </row>
    <row r="1137" spans="2:44" ht="11" outlineLevel="1" x14ac:dyDescent="0.15">
      <c r="B1137" t="s">
        <v>7468</v>
      </c>
      <c r="C1137" t="s">
        <v>799</v>
      </c>
      <c r="D1137" t="s">
        <v>799</v>
      </c>
      <c r="F1137" t="s">
        <v>966</v>
      </c>
      <c r="H1137" s="16">
        <v>1</v>
      </c>
      <c r="I1137" t="s">
        <v>799</v>
      </c>
      <c r="J1137" t="s">
        <v>6494</v>
      </c>
      <c r="K1137" t="s">
        <v>6495</v>
      </c>
      <c r="L1137" t="s">
        <v>27974</v>
      </c>
      <c r="M1137" t="s">
        <v>3219</v>
      </c>
      <c r="N1137" t="s">
        <v>795</v>
      </c>
      <c r="O1137" t="s">
        <v>826</v>
      </c>
      <c r="P1137" t="s">
        <v>806</v>
      </c>
      <c r="Q1137" t="s">
        <v>10430</v>
      </c>
      <c r="R1137" t="s">
        <v>531</v>
      </c>
      <c r="S1137" t="s">
        <v>636</v>
      </c>
      <c r="T1137" s="16">
        <v>1</v>
      </c>
      <c r="U1137" s="16">
        <v>0</v>
      </c>
      <c r="V1137" s="16">
        <v>1</v>
      </c>
      <c r="W1137" s="5">
        <v>31050</v>
      </c>
      <c r="X1137" s="5">
        <v>31050</v>
      </c>
      <c r="Y1137" s="5"/>
      <c r="Z1137" s="7">
        <v>1</v>
      </c>
      <c r="AA1137" t="s">
        <v>27839</v>
      </c>
      <c r="AB1137" s="5">
        <v>31050</v>
      </c>
      <c r="AC1137" t="s">
        <v>800</v>
      </c>
      <c r="AD1137" s="17">
        <v>43053</v>
      </c>
      <c r="AE1137" s="17">
        <v>43053</v>
      </c>
      <c r="AF1137" s="17">
        <v>43053</v>
      </c>
      <c r="AG1137" s="17">
        <v>43074</v>
      </c>
      <c r="AH1137" s="17">
        <v>43074</v>
      </c>
      <c r="AI1137" s="17"/>
      <c r="AJ1137" s="5"/>
      <c r="AK1137" s="17">
        <v>43074</v>
      </c>
      <c r="AL1137" t="s">
        <v>811</v>
      </c>
      <c r="AM1137" t="s">
        <v>599</v>
      </c>
      <c r="AN1137" s="17"/>
      <c r="AP1137" t="s">
        <v>966</v>
      </c>
      <c r="AQ1137" t="s">
        <v>970</v>
      </c>
      <c r="AR1137" t="s">
        <v>29069</v>
      </c>
    </row>
    <row r="1138" spans="2:44" ht="11" outlineLevel="1" x14ac:dyDescent="0.15">
      <c r="B1138" t="s">
        <v>7471</v>
      </c>
      <c r="C1138" t="s">
        <v>799</v>
      </c>
      <c r="D1138" t="s">
        <v>799</v>
      </c>
      <c r="F1138" t="s">
        <v>966</v>
      </c>
      <c r="H1138" s="16">
        <v>1</v>
      </c>
      <c r="I1138" t="s">
        <v>799</v>
      </c>
      <c r="J1138" t="s">
        <v>2558</v>
      </c>
      <c r="K1138" t="s">
        <v>2559</v>
      </c>
      <c r="L1138" t="s">
        <v>27861</v>
      </c>
      <c r="M1138" t="s">
        <v>738</v>
      </c>
      <c r="N1138" t="s">
        <v>803</v>
      </c>
      <c r="O1138" t="s">
        <v>826</v>
      </c>
      <c r="P1138" t="s">
        <v>794</v>
      </c>
      <c r="Q1138" t="s">
        <v>10430</v>
      </c>
      <c r="R1138" t="s">
        <v>531</v>
      </c>
      <c r="S1138" t="s">
        <v>636</v>
      </c>
      <c r="T1138" s="16">
        <v>1</v>
      </c>
      <c r="U1138" s="16">
        <v>0</v>
      </c>
      <c r="V1138" s="16">
        <v>1</v>
      </c>
      <c r="W1138" s="5">
        <v>30936.78</v>
      </c>
      <c r="X1138" s="5">
        <v>30936.78</v>
      </c>
      <c r="Y1138" s="5"/>
      <c r="Z1138" s="7">
        <v>1</v>
      </c>
      <c r="AA1138" t="s">
        <v>27839</v>
      </c>
      <c r="AB1138" s="5">
        <v>30936.78</v>
      </c>
      <c r="AC1138" t="s">
        <v>800</v>
      </c>
      <c r="AD1138" s="17">
        <v>42907</v>
      </c>
      <c r="AE1138" s="17">
        <v>42907</v>
      </c>
      <c r="AF1138" s="17">
        <v>42907</v>
      </c>
      <c r="AG1138" s="17">
        <v>42967</v>
      </c>
      <c r="AH1138" s="17">
        <v>42967</v>
      </c>
      <c r="AI1138" s="17"/>
      <c r="AJ1138" s="5"/>
      <c r="AK1138" s="17">
        <v>42967</v>
      </c>
      <c r="AL1138" t="s">
        <v>811</v>
      </c>
      <c r="AM1138" t="s">
        <v>599</v>
      </c>
      <c r="AN1138" s="17"/>
      <c r="AP1138" t="s">
        <v>966</v>
      </c>
      <c r="AQ1138" t="s">
        <v>970</v>
      </c>
      <c r="AR1138" t="s">
        <v>29070</v>
      </c>
    </row>
    <row r="1139" spans="2:44" ht="11" outlineLevel="1" x14ac:dyDescent="0.15">
      <c r="B1139" t="s">
        <v>7474</v>
      </c>
      <c r="C1139" t="s">
        <v>799</v>
      </c>
      <c r="D1139" t="s">
        <v>799</v>
      </c>
      <c r="F1139" t="s">
        <v>966</v>
      </c>
      <c r="H1139" s="16">
        <v>1</v>
      </c>
      <c r="I1139" t="s">
        <v>799</v>
      </c>
      <c r="J1139" t="s">
        <v>2542</v>
      </c>
      <c r="K1139" t="s">
        <v>2543</v>
      </c>
      <c r="L1139" t="s">
        <v>27866</v>
      </c>
      <c r="M1139" t="s">
        <v>750</v>
      </c>
      <c r="N1139" t="s">
        <v>795</v>
      </c>
      <c r="O1139" t="s">
        <v>826</v>
      </c>
      <c r="P1139" t="s">
        <v>859</v>
      </c>
      <c r="Q1139" t="s">
        <v>10430</v>
      </c>
      <c r="R1139" t="s">
        <v>531</v>
      </c>
      <c r="S1139" t="s">
        <v>636</v>
      </c>
      <c r="T1139" s="16">
        <v>1</v>
      </c>
      <c r="U1139" s="16">
        <v>0</v>
      </c>
      <c r="V1139" s="16">
        <v>2</v>
      </c>
      <c r="W1139" s="5">
        <v>30885</v>
      </c>
      <c r="X1139" s="5">
        <v>30885</v>
      </c>
      <c r="Y1139" s="5"/>
      <c r="Z1139" s="7">
        <v>1</v>
      </c>
      <c r="AA1139" t="s">
        <v>27839</v>
      </c>
      <c r="AB1139" s="5">
        <v>30885</v>
      </c>
      <c r="AC1139" t="s">
        <v>800</v>
      </c>
      <c r="AD1139" s="17">
        <v>43411</v>
      </c>
      <c r="AE1139" s="17">
        <v>43413</v>
      </c>
      <c r="AF1139" s="17">
        <v>43411</v>
      </c>
      <c r="AG1139" s="17">
        <v>43412</v>
      </c>
      <c r="AH1139" s="17">
        <v>43412</v>
      </c>
      <c r="AI1139" s="17"/>
      <c r="AJ1139" s="5"/>
      <c r="AK1139" s="17">
        <v>43412</v>
      </c>
      <c r="AL1139" t="s">
        <v>811</v>
      </c>
      <c r="AM1139" t="s">
        <v>599</v>
      </c>
      <c r="AN1139" s="17"/>
      <c r="AP1139" t="s">
        <v>966</v>
      </c>
      <c r="AQ1139" t="s">
        <v>970</v>
      </c>
      <c r="AR1139" t="s">
        <v>29071</v>
      </c>
    </row>
    <row r="1140" spans="2:44" ht="11" outlineLevel="1" x14ac:dyDescent="0.15">
      <c r="B1140" t="s">
        <v>7478</v>
      </c>
      <c r="C1140" t="s">
        <v>27838</v>
      </c>
      <c r="D1140" t="s">
        <v>1599</v>
      </c>
      <c r="E1140" t="s">
        <v>807</v>
      </c>
      <c r="F1140" t="s">
        <v>10430</v>
      </c>
      <c r="H1140" s="16">
        <v>1</v>
      </c>
      <c r="I1140" t="s">
        <v>799</v>
      </c>
      <c r="J1140" t="s">
        <v>7479</v>
      </c>
      <c r="K1140" t="s">
        <v>7480</v>
      </c>
      <c r="L1140" t="s">
        <v>28633</v>
      </c>
      <c r="M1140" t="s">
        <v>750</v>
      </c>
      <c r="N1140" t="s">
        <v>6415</v>
      </c>
      <c r="O1140" t="s">
        <v>796</v>
      </c>
      <c r="P1140" t="s">
        <v>859</v>
      </c>
      <c r="Q1140" t="s">
        <v>10430</v>
      </c>
      <c r="R1140" t="s">
        <v>645</v>
      </c>
      <c r="S1140" t="s">
        <v>636</v>
      </c>
      <c r="T1140" s="16">
        <v>1</v>
      </c>
      <c r="U1140" s="16">
        <v>1</v>
      </c>
      <c r="V1140" s="16">
        <v>1</v>
      </c>
      <c r="W1140" s="5">
        <v>30777</v>
      </c>
      <c r="X1140" s="5">
        <v>30777</v>
      </c>
      <c r="Y1140" s="5"/>
      <c r="Z1140" s="7">
        <v>1</v>
      </c>
      <c r="AA1140" t="s">
        <v>27839</v>
      </c>
      <c r="AB1140" s="5">
        <v>30777</v>
      </c>
      <c r="AC1140" t="s">
        <v>800</v>
      </c>
      <c r="AD1140" s="17">
        <v>43350</v>
      </c>
      <c r="AE1140" s="17">
        <v>43350</v>
      </c>
      <c r="AF1140" s="17">
        <v>43350</v>
      </c>
      <c r="AG1140" s="17">
        <v>43404</v>
      </c>
      <c r="AH1140" s="17">
        <v>43404</v>
      </c>
      <c r="AI1140" s="17"/>
      <c r="AJ1140" s="5"/>
      <c r="AK1140" s="17">
        <v>43404</v>
      </c>
      <c r="AL1140" t="s">
        <v>28341</v>
      </c>
      <c r="AM1140" t="s">
        <v>631</v>
      </c>
      <c r="AN1140" s="17">
        <v>43404</v>
      </c>
      <c r="AP1140" t="s">
        <v>966</v>
      </c>
      <c r="AQ1140" t="s">
        <v>970</v>
      </c>
      <c r="AR1140" t="s">
        <v>29072</v>
      </c>
    </row>
    <row r="1141" spans="2:44" ht="11" outlineLevel="1" x14ac:dyDescent="0.15">
      <c r="B1141" t="s">
        <v>7484</v>
      </c>
      <c r="C1141" t="s">
        <v>799</v>
      </c>
      <c r="D1141" t="s">
        <v>799</v>
      </c>
      <c r="F1141" t="s">
        <v>966</v>
      </c>
      <c r="H1141" s="16">
        <v>1</v>
      </c>
      <c r="I1141" t="s">
        <v>799</v>
      </c>
      <c r="J1141" t="s">
        <v>4190</v>
      </c>
      <c r="K1141" t="s">
        <v>4191</v>
      </c>
      <c r="L1141" t="s">
        <v>27933</v>
      </c>
      <c r="M1141" t="s">
        <v>743</v>
      </c>
      <c r="N1141" t="s">
        <v>803</v>
      </c>
      <c r="O1141" t="s">
        <v>825</v>
      </c>
      <c r="P1141" t="s">
        <v>821</v>
      </c>
      <c r="Q1141" t="s">
        <v>10430</v>
      </c>
      <c r="R1141" t="s">
        <v>531</v>
      </c>
      <c r="S1141" t="s">
        <v>636</v>
      </c>
      <c r="T1141" s="16">
        <v>1</v>
      </c>
      <c r="U1141" s="16">
        <v>0</v>
      </c>
      <c r="V1141" s="16">
        <v>1</v>
      </c>
      <c r="W1141" s="5">
        <v>30739.1</v>
      </c>
      <c r="X1141" s="5">
        <v>30739.1</v>
      </c>
      <c r="Y1141" s="5"/>
      <c r="Z1141" s="7">
        <v>1</v>
      </c>
      <c r="AA1141" t="s">
        <v>27839</v>
      </c>
      <c r="AB1141" s="5">
        <v>30739.1</v>
      </c>
      <c r="AC1141" t="s">
        <v>800</v>
      </c>
      <c r="AD1141" s="17">
        <v>44824</v>
      </c>
      <c r="AE1141" s="17">
        <v>44824</v>
      </c>
      <c r="AF1141" s="17">
        <v>44830</v>
      </c>
      <c r="AG1141" s="17">
        <v>44926</v>
      </c>
      <c r="AH1141" s="17">
        <v>44926</v>
      </c>
      <c r="AI1141" s="17"/>
      <c r="AJ1141" s="5"/>
      <c r="AK1141" s="17">
        <v>44926</v>
      </c>
      <c r="AL1141" t="s">
        <v>811</v>
      </c>
      <c r="AM1141" t="s">
        <v>599</v>
      </c>
      <c r="AN1141" s="17"/>
      <c r="AP1141" t="s">
        <v>966</v>
      </c>
      <c r="AQ1141" t="s">
        <v>970</v>
      </c>
      <c r="AR1141" t="s">
        <v>29073</v>
      </c>
    </row>
    <row r="1142" spans="2:44" ht="11" outlineLevel="1" x14ac:dyDescent="0.15">
      <c r="B1142" t="s">
        <v>7487</v>
      </c>
      <c r="C1142" t="s">
        <v>799</v>
      </c>
      <c r="D1142" t="s">
        <v>799</v>
      </c>
      <c r="F1142" t="s">
        <v>966</v>
      </c>
      <c r="H1142" s="16">
        <v>1</v>
      </c>
      <c r="I1142" t="s">
        <v>799</v>
      </c>
      <c r="J1142" t="s">
        <v>6358</v>
      </c>
      <c r="K1142" t="s">
        <v>6359</v>
      </c>
      <c r="L1142" t="s">
        <v>28085</v>
      </c>
      <c r="M1142" t="s">
        <v>740</v>
      </c>
      <c r="N1142" t="s">
        <v>795</v>
      </c>
      <c r="O1142" t="s">
        <v>825</v>
      </c>
      <c r="P1142" t="s">
        <v>806</v>
      </c>
      <c r="Q1142" t="s">
        <v>10430</v>
      </c>
      <c r="R1142" t="s">
        <v>531</v>
      </c>
      <c r="S1142" t="s">
        <v>636</v>
      </c>
      <c r="T1142" s="16">
        <v>1</v>
      </c>
      <c r="U1142" s="16">
        <v>0</v>
      </c>
      <c r="V1142" s="16">
        <v>2</v>
      </c>
      <c r="W1142" s="5">
        <v>30735.9</v>
      </c>
      <c r="X1142" s="5">
        <v>30735.9</v>
      </c>
      <c r="Y1142" s="5"/>
      <c r="Z1142" s="7">
        <v>1</v>
      </c>
      <c r="AA1142" t="s">
        <v>27839</v>
      </c>
      <c r="AB1142" s="5">
        <v>30735.9</v>
      </c>
      <c r="AC1142" t="s">
        <v>800</v>
      </c>
      <c r="AD1142" s="17">
        <v>44797</v>
      </c>
      <c r="AE1142" s="17">
        <v>44964</v>
      </c>
      <c r="AF1142" s="17">
        <v>44795</v>
      </c>
      <c r="AG1142" s="17">
        <v>44855</v>
      </c>
      <c r="AH1142" s="17">
        <v>44855</v>
      </c>
      <c r="AI1142" s="17"/>
      <c r="AJ1142" s="5"/>
      <c r="AK1142" s="17">
        <v>44855</v>
      </c>
      <c r="AL1142" t="s">
        <v>811</v>
      </c>
      <c r="AM1142" t="s">
        <v>599</v>
      </c>
      <c r="AN1142" s="17"/>
      <c r="AP1142" t="s">
        <v>966</v>
      </c>
      <c r="AQ1142" t="s">
        <v>970</v>
      </c>
      <c r="AR1142" t="s">
        <v>29074</v>
      </c>
    </row>
    <row r="1143" spans="2:44" ht="11" outlineLevel="1" x14ac:dyDescent="0.15">
      <c r="B1143" t="s">
        <v>7490</v>
      </c>
      <c r="C1143" t="s">
        <v>799</v>
      </c>
      <c r="D1143" t="s">
        <v>799</v>
      </c>
      <c r="F1143" t="s">
        <v>966</v>
      </c>
      <c r="H1143" s="16">
        <v>1</v>
      </c>
      <c r="I1143" t="s">
        <v>799</v>
      </c>
      <c r="J1143" t="s">
        <v>7491</v>
      </c>
      <c r="K1143" t="s">
        <v>7492</v>
      </c>
      <c r="L1143" t="s">
        <v>27841</v>
      </c>
      <c r="M1143" t="s">
        <v>748</v>
      </c>
      <c r="N1143" t="s">
        <v>795</v>
      </c>
      <c r="O1143" t="s">
        <v>804</v>
      </c>
      <c r="P1143" t="s">
        <v>806</v>
      </c>
      <c r="Q1143" t="s">
        <v>10430</v>
      </c>
      <c r="R1143" t="s">
        <v>531</v>
      </c>
      <c r="S1143" t="s">
        <v>636</v>
      </c>
      <c r="T1143" s="16">
        <v>1</v>
      </c>
      <c r="U1143" s="16">
        <v>0</v>
      </c>
      <c r="V1143" s="16">
        <v>1</v>
      </c>
      <c r="W1143" s="5">
        <v>30532.959999999999</v>
      </c>
      <c r="X1143" s="5">
        <v>30532.959999999999</v>
      </c>
      <c r="Y1143" s="5"/>
      <c r="Z1143" s="7">
        <v>1</v>
      </c>
      <c r="AA1143" t="s">
        <v>27839</v>
      </c>
      <c r="AB1143" s="5">
        <v>30532.959999999999</v>
      </c>
      <c r="AC1143" t="s">
        <v>800</v>
      </c>
      <c r="AD1143" s="17">
        <v>45856</v>
      </c>
      <c r="AE1143" s="17">
        <v>45856</v>
      </c>
      <c r="AF1143" s="17">
        <v>45856</v>
      </c>
      <c r="AG1143" s="17">
        <v>45856</v>
      </c>
      <c r="AH1143" s="17">
        <v>45856</v>
      </c>
      <c r="AI1143" s="17"/>
      <c r="AJ1143" s="5"/>
      <c r="AK1143" s="17">
        <v>45856</v>
      </c>
      <c r="AL1143" t="s">
        <v>811</v>
      </c>
      <c r="AM1143" t="s">
        <v>599</v>
      </c>
      <c r="AN1143" s="17"/>
      <c r="AP1143" t="s">
        <v>966</v>
      </c>
      <c r="AQ1143" t="s">
        <v>970</v>
      </c>
      <c r="AR1143" t="s">
        <v>29075</v>
      </c>
    </row>
    <row r="1144" spans="2:44" ht="11" outlineLevel="1" x14ac:dyDescent="0.15">
      <c r="B1144" t="s">
        <v>7495</v>
      </c>
      <c r="C1144" t="s">
        <v>799</v>
      </c>
      <c r="D1144" t="s">
        <v>799</v>
      </c>
      <c r="F1144" t="s">
        <v>966</v>
      </c>
      <c r="H1144" s="16">
        <v>1</v>
      </c>
      <c r="I1144" t="s">
        <v>799</v>
      </c>
      <c r="J1144" t="s">
        <v>7496</v>
      </c>
      <c r="K1144" t="s">
        <v>7497</v>
      </c>
      <c r="L1144" t="s">
        <v>28519</v>
      </c>
      <c r="M1144" t="s">
        <v>737</v>
      </c>
      <c r="N1144" t="s">
        <v>803</v>
      </c>
      <c r="O1144" t="s">
        <v>825</v>
      </c>
      <c r="P1144" t="s">
        <v>802</v>
      </c>
      <c r="Q1144" t="s">
        <v>10430</v>
      </c>
      <c r="R1144" t="s">
        <v>531</v>
      </c>
      <c r="S1144" t="s">
        <v>636</v>
      </c>
      <c r="T1144" s="16">
        <v>1</v>
      </c>
      <c r="U1144" s="16">
        <v>0</v>
      </c>
      <c r="V1144" s="16">
        <v>1</v>
      </c>
      <c r="W1144" s="5">
        <v>30507</v>
      </c>
      <c r="X1144" s="5">
        <v>30507</v>
      </c>
      <c r="Y1144" s="5"/>
      <c r="Z1144" s="7">
        <v>1</v>
      </c>
      <c r="AA1144" t="s">
        <v>27839</v>
      </c>
      <c r="AB1144" s="5">
        <v>30507</v>
      </c>
      <c r="AC1144" t="s">
        <v>800</v>
      </c>
      <c r="AD1144" s="17">
        <v>42275</v>
      </c>
      <c r="AE1144" s="17">
        <v>42275</v>
      </c>
      <c r="AF1144" s="17">
        <v>42275</v>
      </c>
      <c r="AG1144" s="17">
        <v>42395</v>
      </c>
      <c r="AH1144" s="17">
        <v>42395</v>
      </c>
      <c r="AI1144" s="17"/>
      <c r="AJ1144" s="5"/>
      <c r="AK1144" s="17">
        <v>42395</v>
      </c>
      <c r="AL1144" t="s">
        <v>811</v>
      </c>
      <c r="AM1144" t="s">
        <v>599</v>
      </c>
      <c r="AN1144" s="17"/>
      <c r="AP1144" t="s">
        <v>966</v>
      </c>
      <c r="AQ1144" t="s">
        <v>970</v>
      </c>
      <c r="AR1144" t="s">
        <v>29076</v>
      </c>
    </row>
    <row r="1145" spans="2:44" ht="11" outlineLevel="1" x14ac:dyDescent="0.15">
      <c r="B1145" t="s">
        <v>7500</v>
      </c>
      <c r="C1145" t="s">
        <v>799</v>
      </c>
      <c r="D1145" t="s">
        <v>799</v>
      </c>
      <c r="F1145" t="s">
        <v>966</v>
      </c>
      <c r="H1145" s="16">
        <v>1</v>
      </c>
      <c r="I1145" t="s">
        <v>799</v>
      </c>
      <c r="J1145" t="s">
        <v>7501</v>
      </c>
      <c r="K1145" t="s">
        <v>7502</v>
      </c>
      <c r="L1145" t="s">
        <v>27902</v>
      </c>
      <c r="M1145" t="s">
        <v>750</v>
      </c>
      <c r="N1145" t="s">
        <v>7503</v>
      </c>
      <c r="O1145" t="s">
        <v>825</v>
      </c>
      <c r="P1145" t="s">
        <v>859</v>
      </c>
      <c r="Q1145" t="s">
        <v>10430</v>
      </c>
      <c r="R1145" t="s">
        <v>531</v>
      </c>
      <c r="S1145" t="s">
        <v>636</v>
      </c>
      <c r="T1145" s="16">
        <v>1</v>
      </c>
      <c r="U1145" s="16">
        <v>0</v>
      </c>
      <c r="V1145" s="16">
        <v>1</v>
      </c>
      <c r="W1145" s="5">
        <v>30500</v>
      </c>
      <c r="X1145" s="5">
        <v>30500</v>
      </c>
      <c r="Y1145" s="5"/>
      <c r="Z1145" s="7">
        <v>1</v>
      </c>
      <c r="AA1145" t="s">
        <v>27839</v>
      </c>
      <c r="AB1145" s="5">
        <v>30500</v>
      </c>
      <c r="AC1145" t="s">
        <v>800</v>
      </c>
      <c r="AD1145" s="17">
        <v>42055</v>
      </c>
      <c r="AE1145" s="17">
        <v>42055</v>
      </c>
      <c r="AF1145" s="17">
        <v>42055</v>
      </c>
      <c r="AG1145" s="17">
        <v>42104</v>
      </c>
      <c r="AH1145" s="17">
        <v>42104</v>
      </c>
      <c r="AI1145" s="17"/>
      <c r="AJ1145" s="5"/>
      <c r="AK1145" s="17">
        <v>42104</v>
      </c>
      <c r="AL1145" t="s">
        <v>811</v>
      </c>
      <c r="AM1145" t="s">
        <v>599</v>
      </c>
      <c r="AN1145" s="17"/>
      <c r="AP1145" t="s">
        <v>966</v>
      </c>
      <c r="AQ1145" t="s">
        <v>970</v>
      </c>
      <c r="AR1145" t="s">
        <v>29077</v>
      </c>
    </row>
    <row r="1146" spans="2:44" ht="11" outlineLevel="1" x14ac:dyDescent="0.15">
      <c r="B1146" t="s">
        <v>7512</v>
      </c>
      <c r="C1146" t="s">
        <v>799</v>
      </c>
      <c r="D1146" t="s">
        <v>799</v>
      </c>
      <c r="F1146" t="s">
        <v>966</v>
      </c>
      <c r="H1146" s="16">
        <v>1</v>
      </c>
      <c r="I1146" t="s">
        <v>799</v>
      </c>
      <c r="J1146" t="s">
        <v>700</v>
      </c>
      <c r="K1146" t="s">
        <v>2413</v>
      </c>
      <c r="L1146" t="s">
        <v>29078</v>
      </c>
      <c r="M1146" t="s">
        <v>738</v>
      </c>
      <c r="N1146" t="s">
        <v>7513</v>
      </c>
      <c r="O1146" t="s">
        <v>796</v>
      </c>
      <c r="P1146" t="s">
        <v>794</v>
      </c>
      <c r="Q1146" t="s">
        <v>10430</v>
      </c>
      <c r="R1146" t="s">
        <v>645</v>
      </c>
      <c r="S1146" t="s">
        <v>636</v>
      </c>
      <c r="T1146" s="16">
        <v>1</v>
      </c>
      <c r="U1146" s="16">
        <v>0</v>
      </c>
      <c r="V1146" s="16">
        <v>1</v>
      </c>
      <c r="W1146" s="5">
        <v>30400</v>
      </c>
      <c r="X1146" s="5">
        <v>7600</v>
      </c>
      <c r="Y1146" s="5"/>
      <c r="Z1146" s="7">
        <v>0.25</v>
      </c>
      <c r="AA1146" t="s">
        <v>27845</v>
      </c>
      <c r="AB1146" s="5">
        <v>30400</v>
      </c>
      <c r="AC1146" t="s">
        <v>810</v>
      </c>
      <c r="AD1146" s="17">
        <v>42331</v>
      </c>
      <c r="AE1146" s="17">
        <v>42331</v>
      </c>
      <c r="AF1146" s="17">
        <v>41967</v>
      </c>
      <c r="AG1146" s="17">
        <v>42452</v>
      </c>
      <c r="AH1146" s="17">
        <v>42452</v>
      </c>
      <c r="AI1146" s="17"/>
      <c r="AJ1146" s="5"/>
      <c r="AK1146" s="17">
        <v>42452</v>
      </c>
      <c r="AL1146" t="s">
        <v>811</v>
      </c>
      <c r="AM1146" t="s">
        <v>599</v>
      </c>
      <c r="AN1146" s="17"/>
      <c r="AP1146" t="s">
        <v>966</v>
      </c>
      <c r="AQ1146" t="s">
        <v>970</v>
      </c>
      <c r="AR1146" t="s">
        <v>29079</v>
      </c>
    </row>
    <row r="1147" spans="2:44" ht="11" outlineLevel="1" x14ac:dyDescent="0.15">
      <c r="B1147" t="s">
        <v>7520</v>
      </c>
      <c r="C1147" t="s">
        <v>799</v>
      </c>
      <c r="D1147" t="s">
        <v>799</v>
      </c>
      <c r="F1147" t="s">
        <v>966</v>
      </c>
      <c r="H1147" s="16">
        <v>1</v>
      </c>
      <c r="I1147" t="s">
        <v>799</v>
      </c>
      <c r="J1147" t="s">
        <v>628</v>
      </c>
      <c r="K1147" t="s">
        <v>2769</v>
      </c>
      <c r="L1147" t="s">
        <v>27914</v>
      </c>
      <c r="M1147" t="s">
        <v>740</v>
      </c>
      <c r="N1147" t="s">
        <v>795</v>
      </c>
      <c r="O1147" t="s">
        <v>825</v>
      </c>
      <c r="P1147" t="s">
        <v>806</v>
      </c>
      <c r="Q1147" t="s">
        <v>10430</v>
      </c>
      <c r="R1147" t="s">
        <v>531</v>
      </c>
      <c r="S1147" t="s">
        <v>636</v>
      </c>
      <c r="T1147" s="16">
        <v>1</v>
      </c>
      <c r="U1147" s="16">
        <v>0</v>
      </c>
      <c r="V1147" s="16">
        <v>2</v>
      </c>
      <c r="W1147" s="5">
        <v>30373</v>
      </c>
      <c r="X1147" s="5">
        <v>30373</v>
      </c>
      <c r="Y1147" s="5"/>
      <c r="Z1147" s="7">
        <v>1</v>
      </c>
      <c r="AA1147" t="s">
        <v>27839</v>
      </c>
      <c r="AB1147" s="5">
        <v>30373</v>
      </c>
      <c r="AC1147" t="s">
        <v>800</v>
      </c>
      <c r="AD1147" s="17">
        <v>42852</v>
      </c>
      <c r="AE1147" s="17">
        <v>42888</v>
      </c>
      <c r="AF1147" s="17">
        <v>42852</v>
      </c>
      <c r="AG1147" s="17">
        <v>42912</v>
      </c>
      <c r="AH1147" s="17">
        <v>42912</v>
      </c>
      <c r="AI1147" s="17"/>
      <c r="AJ1147" s="5"/>
      <c r="AK1147" s="17">
        <v>42912</v>
      </c>
      <c r="AL1147" t="s">
        <v>811</v>
      </c>
      <c r="AM1147" t="s">
        <v>599</v>
      </c>
      <c r="AN1147" s="17"/>
      <c r="AP1147" t="s">
        <v>966</v>
      </c>
      <c r="AQ1147" t="s">
        <v>970</v>
      </c>
      <c r="AR1147" t="s">
        <v>29080</v>
      </c>
    </row>
    <row r="1148" spans="2:44" ht="11" outlineLevel="1" x14ac:dyDescent="0.15">
      <c r="B1148" t="s">
        <v>7523</v>
      </c>
      <c r="C1148" t="s">
        <v>799</v>
      </c>
      <c r="D1148" t="s">
        <v>799</v>
      </c>
      <c r="F1148" t="s">
        <v>966</v>
      </c>
      <c r="H1148" s="16">
        <v>1</v>
      </c>
      <c r="I1148" t="s">
        <v>799</v>
      </c>
      <c r="J1148" t="s">
        <v>2172</v>
      </c>
      <c r="K1148" t="s">
        <v>2173</v>
      </c>
      <c r="L1148" t="s">
        <v>28077</v>
      </c>
      <c r="M1148" t="s">
        <v>748</v>
      </c>
      <c r="N1148" t="s">
        <v>795</v>
      </c>
      <c r="O1148" t="s">
        <v>826</v>
      </c>
      <c r="P1148" t="s">
        <v>806</v>
      </c>
      <c r="Q1148" t="s">
        <v>10430</v>
      </c>
      <c r="R1148" t="s">
        <v>531</v>
      </c>
      <c r="S1148" t="s">
        <v>636</v>
      </c>
      <c r="T1148" s="16">
        <v>1</v>
      </c>
      <c r="U1148" s="16">
        <v>0</v>
      </c>
      <c r="V1148" s="16">
        <v>1</v>
      </c>
      <c r="W1148" s="5">
        <v>30355.5</v>
      </c>
      <c r="X1148" s="5">
        <v>30355.5</v>
      </c>
      <c r="Y1148" s="5"/>
      <c r="Z1148" s="7">
        <v>1</v>
      </c>
      <c r="AA1148" t="s">
        <v>27839</v>
      </c>
      <c r="AB1148" s="5">
        <v>30355.5</v>
      </c>
      <c r="AC1148" t="s">
        <v>800</v>
      </c>
      <c r="AD1148" s="17">
        <v>46087</v>
      </c>
      <c r="AE1148" s="17">
        <v>46087</v>
      </c>
      <c r="AF1148" s="17">
        <v>46087</v>
      </c>
      <c r="AG1148" s="17">
        <v>46101</v>
      </c>
      <c r="AH1148" s="17">
        <v>46101</v>
      </c>
      <c r="AI1148" s="17"/>
      <c r="AJ1148" s="5"/>
      <c r="AK1148" s="17">
        <v>46101</v>
      </c>
      <c r="AL1148" t="s">
        <v>811</v>
      </c>
      <c r="AM1148" t="s">
        <v>599</v>
      </c>
      <c r="AN1148" s="17"/>
      <c r="AP1148" t="s">
        <v>966</v>
      </c>
      <c r="AQ1148" t="s">
        <v>970</v>
      </c>
      <c r="AR1148" t="s">
        <v>29081</v>
      </c>
    </row>
    <row r="1149" spans="2:44" ht="11" outlineLevel="1" x14ac:dyDescent="0.15">
      <c r="B1149" t="s">
        <v>7529</v>
      </c>
      <c r="C1149" t="s">
        <v>799</v>
      </c>
      <c r="D1149" t="s">
        <v>799</v>
      </c>
      <c r="F1149" t="s">
        <v>966</v>
      </c>
      <c r="H1149" s="16">
        <v>1</v>
      </c>
      <c r="I1149" t="s">
        <v>799</v>
      </c>
      <c r="J1149" t="s">
        <v>5286</v>
      </c>
      <c r="K1149" t="s">
        <v>5287</v>
      </c>
      <c r="L1149" t="s">
        <v>28653</v>
      </c>
      <c r="M1149" t="s">
        <v>748</v>
      </c>
      <c r="N1149" t="s">
        <v>795</v>
      </c>
      <c r="O1149" t="s">
        <v>825</v>
      </c>
      <c r="P1149" t="s">
        <v>806</v>
      </c>
      <c r="Q1149" t="s">
        <v>10430</v>
      </c>
      <c r="R1149" t="s">
        <v>575</v>
      </c>
      <c r="S1149" t="s">
        <v>629</v>
      </c>
      <c r="T1149" s="16">
        <v>1</v>
      </c>
      <c r="U1149" s="16">
        <v>0</v>
      </c>
      <c r="V1149" s="16">
        <v>1</v>
      </c>
      <c r="W1149" s="5">
        <v>30264.14</v>
      </c>
      <c r="X1149" s="5">
        <v>30264.14</v>
      </c>
      <c r="Y1149" s="5"/>
      <c r="Z1149" s="7">
        <v>1</v>
      </c>
      <c r="AA1149" t="s">
        <v>27839</v>
      </c>
      <c r="AB1149" s="5">
        <v>30264.14</v>
      </c>
      <c r="AC1149" t="s">
        <v>800</v>
      </c>
      <c r="AD1149" s="17">
        <v>45148</v>
      </c>
      <c r="AE1149" s="17">
        <v>45148</v>
      </c>
      <c r="AF1149" s="17">
        <v>45148</v>
      </c>
      <c r="AG1149" s="17">
        <v>45209</v>
      </c>
      <c r="AH1149" s="17">
        <v>45209</v>
      </c>
      <c r="AI1149" s="17"/>
      <c r="AJ1149" s="5"/>
      <c r="AK1149" s="17">
        <v>45209</v>
      </c>
      <c r="AL1149" t="s">
        <v>811</v>
      </c>
      <c r="AM1149" t="s">
        <v>599</v>
      </c>
      <c r="AN1149" s="17"/>
      <c r="AP1149" t="s">
        <v>966</v>
      </c>
      <c r="AQ1149" t="s">
        <v>970</v>
      </c>
      <c r="AR1149" t="s">
        <v>29082</v>
      </c>
    </row>
    <row r="1150" spans="2:44" ht="11" outlineLevel="1" x14ac:dyDescent="0.15">
      <c r="B1150" t="s">
        <v>7532</v>
      </c>
      <c r="C1150" t="s">
        <v>799</v>
      </c>
      <c r="D1150" t="s">
        <v>799</v>
      </c>
      <c r="F1150" t="s">
        <v>966</v>
      </c>
      <c r="H1150" s="16">
        <v>1</v>
      </c>
      <c r="I1150" t="s">
        <v>799</v>
      </c>
      <c r="J1150" t="s">
        <v>7533</v>
      </c>
      <c r="K1150" t="s">
        <v>7534</v>
      </c>
      <c r="L1150" t="s">
        <v>27902</v>
      </c>
      <c r="M1150" t="s">
        <v>750</v>
      </c>
      <c r="N1150" t="s">
        <v>4388</v>
      </c>
      <c r="O1150" t="s">
        <v>825</v>
      </c>
      <c r="P1150" t="s">
        <v>859</v>
      </c>
      <c r="Q1150" t="s">
        <v>10430</v>
      </c>
      <c r="R1150" t="s">
        <v>531</v>
      </c>
      <c r="S1150" t="s">
        <v>636</v>
      </c>
      <c r="T1150" s="16">
        <v>1</v>
      </c>
      <c r="U1150" s="16">
        <v>0</v>
      </c>
      <c r="V1150" s="16">
        <v>1</v>
      </c>
      <c r="W1150" s="5">
        <v>30249.99</v>
      </c>
      <c r="X1150" s="5">
        <v>30249.99</v>
      </c>
      <c r="Y1150" s="5"/>
      <c r="Z1150" s="7">
        <v>1</v>
      </c>
      <c r="AA1150" t="s">
        <v>27839</v>
      </c>
      <c r="AB1150" s="5">
        <v>30249.99</v>
      </c>
      <c r="AC1150" t="s">
        <v>800</v>
      </c>
      <c r="AD1150" s="17">
        <v>45930</v>
      </c>
      <c r="AE1150" s="17">
        <v>45930</v>
      </c>
      <c r="AF1150" s="17">
        <v>45930</v>
      </c>
      <c r="AG1150" s="17">
        <v>45961</v>
      </c>
      <c r="AH1150" s="17">
        <v>45961</v>
      </c>
      <c r="AI1150" s="17"/>
      <c r="AJ1150" s="5"/>
      <c r="AK1150" s="17">
        <v>45961</v>
      </c>
      <c r="AL1150" t="s">
        <v>811</v>
      </c>
      <c r="AM1150" t="s">
        <v>599</v>
      </c>
      <c r="AN1150" s="17"/>
      <c r="AP1150" t="s">
        <v>966</v>
      </c>
      <c r="AQ1150" t="s">
        <v>970</v>
      </c>
      <c r="AR1150" t="s">
        <v>29083</v>
      </c>
    </row>
    <row r="1151" spans="2:44" ht="11" outlineLevel="1" x14ac:dyDescent="0.15">
      <c r="B1151" t="s">
        <v>7537</v>
      </c>
      <c r="C1151" t="s">
        <v>799</v>
      </c>
      <c r="D1151" t="s">
        <v>799</v>
      </c>
      <c r="F1151" t="s">
        <v>966</v>
      </c>
      <c r="H1151" s="16">
        <v>1</v>
      </c>
      <c r="I1151" t="s">
        <v>799</v>
      </c>
      <c r="J1151" t="s">
        <v>3653</v>
      </c>
      <c r="K1151" t="s">
        <v>3654</v>
      </c>
      <c r="L1151" t="s">
        <v>28133</v>
      </c>
      <c r="M1151" t="s">
        <v>737</v>
      </c>
      <c r="N1151" t="s">
        <v>803</v>
      </c>
      <c r="O1151" t="s">
        <v>825</v>
      </c>
      <c r="P1151" t="s">
        <v>802</v>
      </c>
      <c r="Q1151" t="s">
        <v>10430</v>
      </c>
      <c r="R1151" t="s">
        <v>531</v>
      </c>
      <c r="S1151" t="s">
        <v>636</v>
      </c>
      <c r="T1151" s="16">
        <v>1</v>
      </c>
      <c r="U1151" s="16">
        <v>0</v>
      </c>
      <c r="V1151" s="16">
        <v>1</v>
      </c>
      <c r="W1151" s="5">
        <v>30236.12</v>
      </c>
      <c r="X1151" s="5">
        <v>30236.12</v>
      </c>
      <c r="Y1151" s="5"/>
      <c r="Z1151" s="7">
        <v>1</v>
      </c>
      <c r="AA1151" t="s">
        <v>27839</v>
      </c>
      <c r="AB1151" s="5">
        <v>30236.12</v>
      </c>
      <c r="AC1151" t="s">
        <v>800</v>
      </c>
      <c r="AD1151" s="17">
        <v>42640</v>
      </c>
      <c r="AE1151" s="17">
        <v>42640</v>
      </c>
      <c r="AF1151" s="17">
        <v>42640</v>
      </c>
      <c r="AG1151" s="17">
        <v>42762</v>
      </c>
      <c r="AH1151" s="17">
        <v>42762</v>
      </c>
      <c r="AI1151" s="17"/>
      <c r="AJ1151" s="5"/>
      <c r="AK1151" s="17">
        <v>42762</v>
      </c>
      <c r="AL1151" t="s">
        <v>811</v>
      </c>
      <c r="AM1151" t="s">
        <v>599</v>
      </c>
      <c r="AN1151" s="17"/>
      <c r="AP1151" t="s">
        <v>966</v>
      </c>
      <c r="AQ1151" t="s">
        <v>970</v>
      </c>
      <c r="AR1151" t="s">
        <v>29084</v>
      </c>
    </row>
    <row r="1152" spans="2:44" ht="11" outlineLevel="1" x14ac:dyDescent="0.15">
      <c r="B1152" t="s">
        <v>7540</v>
      </c>
      <c r="C1152" t="s">
        <v>799</v>
      </c>
      <c r="D1152" t="s">
        <v>799</v>
      </c>
      <c r="F1152" t="s">
        <v>966</v>
      </c>
      <c r="H1152" s="16">
        <v>1</v>
      </c>
      <c r="I1152" t="s">
        <v>799</v>
      </c>
      <c r="J1152" t="s">
        <v>4012</v>
      </c>
      <c r="K1152" t="s">
        <v>4013</v>
      </c>
      <c r="L1152" t="s">
        <v>27861</v>
      </c>
      <c r="M1152" t="s">
        <v>748</v>
      </c>
      <c r="N1152" t="s">
        <v>795</v>
      </c>
      <c r="O1152" t="s">
        <v>825</v>
      </c>
      <c r="P1152" t="s">
        <v>806</v>
      </c>
      <c r="Q1152" t="s">
        <v>10430</v>
      </c>
      <c r="R1152" t="s">
        <v>531</v>
      </c>
      <c r="S1152" t="s">
        <v>636</v>
      </c>
      <c r="T1152" s="16">
        <v>1</v>
      </c>
      <c r="U1152" s="16">
        <v>0</v>
      </c>
      <c r="V1152" s="16">
        <v>1</v>
      </c>
      <c r="W1152" s="5">
        <v>30100</v>
      </c>
      <c r="X1152" s="5">
        <v>30100</v>
      </c>
      <c r="Y1152" s="5"/>
      <c r="Z1152" s="7">
        <v>1</v>
      </c>
      <c r="AA1152" t="s">
        <v>27839</v>
      </c>
      <c r="AB1152" s="5">
        <v>30100</v>
      </c>
      <c r="AC1152" t="s">
        <v>800</v>
      </c>
      <c r="AD1152" s="17">
        <v>43372</v>
      </c>
      <c r="AE1152" s="17">
        <v>43372</v>
      </c>
      <c r="AF1152" s="17">
        <v>43333</v>
      </c>
      <c r="AG1152" s="17">
        <v>43378</v>
      </c>
      <c r="AH1152" s="17">
        <v>43378</v>
      </c>
      <c r="AI1152" s="17"/>
      <c r="AJ1152" s="5"/>
      <c r="AK1152" s="17">
        <v>43378</v>
      </c>
      <c r="AL1152" t="s">
        <v>811</v>
      </c>
      <c r="AM1152" t="s">
        <v>599</v>
      </c>
      <c r="AN1152" s="17"/>
      <c r="AP1152" t="s">
        <v>966</v>
      </c>
      <c r="AQ1152" t="s">
        <v>970</v>
      </c>
      <c r="AR1152" t="s">
        <v>29085</v>
      </c>
    </row>
    <row r="1153" spans="2:44" ht="11" outlineLevel="1" x14ac:dyDescent="0.15">
      <c r="B1153" t="s">
        <v>7543</v>
      </c>
      <c r="C1153" t="s">
        <v>799</v>
      </c>
      <c r="D1153" t="s">
        <v>799</v>
      </c>
      <c r="F1153" t="s">
        <v>966</v>
      </c>
      <c r="H1153" s="16">
        <v>1</v>
      </c>
      <c r="I1153" t="s">
        <v>799</v>
      </c>
      <c r="J1153" t="s">
        <v>6306</v>
      </c>
      <c r="K1153" t="s">
        <v>6307</v>
      </c>
      <c r="L1153" t="s">
        <v>27974</v>
      </c>
      <c r="M1153" t="s">
        <v>740</v>
      </c>
      <c r="N1153" t="s">
        <v>795</v>
      </c>
      <c r="O1153" t="s">
        <v>826</v>
      </c>
      <c r="P1153" t="s">
        <v>806</v>
      </c>
      <c r="Q1153" t="s">
        <v>10430</v>
      </c>
      <c r="R1153" t="s">
        <v>531</v>
      </c>
      <c r="S1153" t="s">
        <v>636</v>
      </c>
      <c r="T1153" s="16">
        <v>1</v>
      </c>
      <c r="U1153" s="16">
        <v>0</v>
      </c>
      <c r="V1153" s="16">
        <v>3</v>
      </c>
      <c r="W1153" s="5">
        <v>30061.01</v>
      </c>
      <c r="X1153" s="5">
        <v>30061.01</v>
      </c>
      <c r="Y1153" s="5"/>
      <c r="Z1153" s="7">
        <v>1</v>
      </c>
      <c r="AA1153" t="s">
        <v>27839</v>
      </c>
      <c r="AB1153" s="5">
        <v>30061.01</v>
      </c>
      <c r="AC1153" t="s">
        <v>800</v>
      </c>
      <c r="AD1153" s="17">
        <v>43284</v>
      </c>
      <c r="AE1153" s="17">
        <v>43495</v>
      </c>
      <c r="AF1153" s="17">
        <v>43284</v>
      </c>
      <c r="AG1153" s="17">
        <v>43297</v>
      </c>
      <c r="AH1153" s="17">
        <v>43297</v>
      </c>
      <c r="AI1153" s="17"/>
      <c r="AJ1153" s="5"/>
      <c r="AK1153" s="17">
        <v>43297</v>
      </c>
      <c r="AL1153" t="s">
        <v>811</v>
      </c>
      <c r="AM1153" t="s">
        <v>599</v>
      </c>
      <c r="AN1153" s="17"/>
      <c r="AP1153" t="s">
        <v>966</v>
      </c>
      <c r="AQ1153" t="s">
        <v>970</v>
      </c>
      <c r="AR1153" t="s">
        <v>29086</v>
      </c>
    </row>
    <row r="1154" spans="2:44" ht="11" outlineLevel="1" x14ac:dyDescent="0.15">
      <c r="B1154" t="s">
        <v>7546</v>
      </c>
      <c r="C1154" t="s">
        <v>799</v>
      </c>
      <c r="D1154" t="s">
        <v>799</v>
      </c>
      <c r="F1154" t="s">
        <v>966</v>
      </c>
      <c r="H1154" s="16">
        <v>1</v>
      </c>
      <c r="I1154" t="s">
        <v>799</v>
      </c>
      <c r="J1154" t="s">
        <v>7547</v>
      </c>
      <c r="K1154" t="s">
        <v>7548</v>
      </c>
      <c r="L1154" t="s">
        <v>28519</v>
      </c>
      <c r="M1154" t="s">
        <v>737</v>
      </c>
      <c r="N1154" t="s">
        <v>803</v>
      </c>
      <c r="O1154" t="s">
        <v>825</v>
      </c>
      <c r="P1154" t="s">
        <v>802</v>
      </c>
      <c r="Q1154" t="s">
        <v>10430</v>
      </c>
      <c r="R1154" t="s">
        <v>531</v>
      </c>
      <c r="S1154" t="s">
        <v>636</v>
      </c>
      <c r="T1154" s="16">
        <v>1</v>
      </c>
      <c r="U1154" s="16">
        <v>0</v>
      </c>
      <c r="V1154" s="16">
        <v>1</v>
      </c>
      <c r="W1154" s="5">
        <v>29950</v>
      </c>
      <c r="X1154" s="5">
        <v>29950</v>
      </c>
      <c r="Y1154" s="5"/>
      <c r="Z1154" s="7">
        <v>1</v>
      </c>
      <c r="AA1154" t="s">
        <v>27839</v>
      </c>
      <c r="AB1154" s="5">
        <v>29950</v>
      </c>
      <c r="AC1154" t="s">
        <v>800</v>
      </c>
      <c r="AD1154" s="17">
        <v>44103</v>
      </c>
      <c r="AE1154" s="17">
        <v>44103</v>
      </c>
      <c r="AF1154" s="17">
        <v>44103</v>
      </c>
      <c r="AG1154" s="17">
        <v>44222</v>
      </c>
      <c r="AH1154" s="17">
        <v>44222</v>
      </c>
      <c r="AI1154" s="17"/>
      <c r="AJ1154" s="5"/>
      <c r="AK1154" s="17">
        <v>44222</v>
      </c>
      <c r="AL1154" t="s">
        <v>811</v>
      </c>
      <c r="AM1154" t="s">
        <v>599</v>
      </c>
      <c r="AN1154" s="17"/>
      <c r="AP1154" t="s">
        <v>966</v>
      </c>
      <c r="AQ1154" t="s">
        <v>970</v>
      </c>
      <c r="AR1154" t="s">
        <v>29087</v>
      </c>
    </row>
    <row r="1155" spans="2:44" ht="11" outlineLevel="1" x14ac:dyDescent="0.15">
      <c r="B1155" t="s">
        <v>7554</v>
      </c>
      <c r="C1155" t="s">
        <v>799</v>
      </c>
      <c r="D1155" t="s">
        <v>799</v>
      </c>
      <c r="F1155" t="s">
        <v>966</v>
      </c>
      <c r="H1155" s="16">
        <v>1</v>
      </c>
      <c r="I1155" t="s">
        <v>799</v>
      </c>
      <c r="J1155" t="s">
        <v>5808</v>
      </c>
      <c r="K1155" t="s">
        <v>7555</v>
      </c>
      <c r="L1155" t="s">
        <v>28353</v>
      </c>
      <c r="M1155" t="s">
        <v>740</v>
      </c>
      <c r="N1155" t="s">
        <v>795</v>
      </c>
      <c r="O1155" t="s">
        <v>804</v>
      </c>
      <c r="P1155" t="s">
        <v>806</v>
      </c>
      <c r="Q1155" t="s">
        <v>10430</v>
      </c>
      <c r="R1155" t="s">
        <v>456</v>
      </c>
      <c r="S1155" t="s">
        <v>598</v>
      </c>
      <c r="T1155" s="16">
        <v>1</v>
      </c>
      <c r="U1155" s="16">
        <v>0</v>
      </c>
      <c r="V1155" s="16">
        <v>1</v>
      </c>
      <c r="W1155" s="5">
        <v>29929.79</v>
      </c>
      <c r="X1155" s="5">
        <v>29929.79</v>
      </c>
      <c r="Y1155" s="5"/>
      <c r="Z1155" s="7">
        <v>1</v>
      </c>
      <c r="AA1155" t="s">
        <v>27839</v>
      </c>
      <c r="AB1155" s="5">
        <v>29929.79</v>
      </c>
      <c r="AC1155" t="s">
        <v>800</v>
      </c>
      <c r="AD1155" s="17">
        <v>45506</v>
      </c>
      <c r="AE1155" s="17">
        <v>45506</v>
      </c>
      <c r="AF1155" s="17">
        <v>45505</v>
      </c>
      <c r="AG1155" s="17">
        <v>45568</v>
      </c>
      <c r="AH1155" s="17">
        <v>45568</v>
      </c>
      <c r="AI1155" s="17"/>
      <c r="AJ1155" s="5"/>
      <c r="AK1155" s="17">
        <v>45568</v>
      </c>
      <c r="AL1155" t="s">
        <v>811</v>
      </c>
      <c r="AM1155" t="s">
        <v>599</v>
      </c>
      <c r="AN1155" s="17"/>
      <c r="AP1155" t="s">
        <v>966</v>
      </c>
      <c r="AQ1155" t="s">
        <v>970</v>
      </c>
      <c r="AR1155" t="s">
        <v>29088</v>
      </c>
    </row>
    <row r="1156" spans="2:44" ht="11" outlineLevel="1" x14ac:dyDescent="0.15">
      <c r="B1156" t="s">
        <v>7558</v>
      </c>
      <c r="C1156" t="s">
        <v>799</v>
      </c>
      <c r="D1156" t="s">
        <v>799</v>
      </c>
      <c r="F1156" t="s">
        <v>966</v>
      </c>
      <c r="H1156" s="16">
        <v>1</v>
      </c>
      <c r="I1156" t="s">
        <v>799</v>
      </c>
      <c r="J1156" t="s">
        <v>2385</v>
      </c>
      <c r="K1156" t="s">
        <v>2386</v>
      </c>
      <c r="L1156" t="s">
        <v>28015</v>
      </c>
      <c r="M1156" t="s">
        <v>748</v>
      </c>
      <c r="N1156" t="s">
        <v>795</v>
      </c>
      <c r="O1156" t="s">
        <v>825</v>
      </c>
      <c r="P1156" t="s">
        <v>806</v>
      </c>
      <c r="Q1156" t="s">
        <v>10430</v>
      </c>
      <c r="R1156" t="s">
        <v>531</v>
      </c>
      <c r="S1156" t="s">
        <v>636</v>
      </c>
      <c r="T1156" s="16">
        <v>1</v>
      </c>
      <c r="U1156" s="16">
        <v>0</v>
      </c>
      <c r="V1156" s="16">
        <v>2</v>
      </c>
      <c r="W1156" s="5">
        <v>29911.599999999999</v>
      </c>
      <c r="X1156" s="5">
        <v>29911.599999999999</v>
      </c>
      <c r="Y1156" s="5"/>
      <c r="Z1156" s="7">
        <v>1</v>
      </c>
      <c r="AA1156" t="s">
        <v>27839</v>
      </c>
      <c r="AB1156" s="5">
        <v>29911.599999999999</v>
      </c>
      <c r="AC1156" t="s">
        <v>800</v>
      </c>
      <c r="AD1156" s="17">
        <v>42993</v>
      </c>
      <c r="AE1156" s="17">
        <v>43042</v>
      </c>
      <c r="AF1156" s="17">
        <v>42993</v>
      </c>
      <c r="AG1156" s="17">
        <v>43056</v>
      </c>
      <c r="AH1156" s="17">
        <v>43056</v>
      </c>
      <c r="AI1156" s="17"/>
      <c r="AJ1156" s="5"/>
      <c r="AK1156" s="17">
        <v>43056</v>
      </c>
      <c r="AL1156" t="s">
        <v>811</v>
      </c>
      <c r="AM1156" t="s">
        <v>599</v>
      </c>
      <c r="AN1156" s="17"/>
      <c r="AP1156" t="s">
        <v>966</v>
      </c>
      <c r="AQ1156" t="s">
        <v>970</v>
      </c>
      <c r="AR1156" t="s">
        <v>29089</v>
      </c>
    </row>
    <row r="1157" spans="2:44" ht="11" outlineLevel="1" x14ac:dyDescent="0.15">
      <c r="B1157" t="s">
        <v>7561</v>
      </c>
      <c r="C1157" t="s">
        <v>799</v>
      </c>
      <c r="D1157" t="s">
        <v>799</v>
      </c>
      <c r="F1157" t="s">
        <v>966</v>
      </c>
      <c r="H1157" s="16">
        <v>1</v>
      </c>
      <c r="I1157" t="s">
        <v>799</v>
      </c>
      <c r="J1157" t="s">
        <v>3669</v>
      </c>
      <c r="K1157" t="s">
        <v>3670</v>
      </c>
      <c r="L1157" t="s">
        <v>28353</v>
      </c>
      <c r="M1157" t="s">
        <v>4273</v>
      </c>
      <c r="N1157" t="s">
        <v>795</v>
      </c>
      <c r="O1157" t="s">
        <v>825</v>
      </c>
      <c r="P1157" t="s">
        <v>806</v>
      </c>
      <c r="Q1157" t="s">
        <v>10430</v>
      </c>
      <c r="R1157" t="s">
        <v>645</v>
      </c>
      <c r="S1157" t="s">
        <v>636</v>
      </c>
      <c r="T1157" s="16">
        <v>1</v>
      </c>
      <c r="U1157" s="16">
        <v>0</v>
      </c>
      <c r="V1157" s="16">
        <v>1</v>
      </c>
      <c r="W1157" s="5">
        <v>29775.5</v>
      </c>
      <c r="X1157" s="5">
        <v>29775.5</v>
      </c>
      <c r="Y1157" s="5"/>
      <c r="Z1157" s="7">
        <v>1</v>
      </c>
      <c r="AA1157" t="s">
        <v>27839</v>
      </c>
      <c r="AB1157" s="5">
        <v>29775.5</v>
      </c>
      <c r="AC1157" t="s">
        <v>800</v>
      </c>
      <c r="AD1157" s="17">
        <v>45528</v>
      </c>
      <c r="AE1157" s="17">
        <v>45528</v>
      </c>
      <c r="AF1157" s="17">
        <v>45530</v>
      </c>
      <c r="AG1157" s="17">
        <v>45586</v>
      </c>
      <c r="AH1157" s="17">
        <v>45586</v>
      </c>
      <c r="AI1157" s="17"/>
      <c r="AJ1157" s="5"/>
      <c r="AK1157" s="17">
        <v>45586</v>
      </c>
      <c r="AL1157" t="s">
        <v>811</v>
      </c>
      <c r="AM1157" t="s">
        <v>599</v>
      </c>
      <c r="AN1157" s="17"/>
      <c r="AP1157" t="s">
        <v>966</v>
      </c>
      <c r="AQ1157" t="s">
        <v>970</v>
      </c>
      <c r="AR1157" t="s">
        <v>29090</v>
      </c>
    </row>
    <row r="1158" spans="2:44" ht="11" outlineLevel="1" x14ac:dyDescent="0.15">
      <c r="B1158" t="s">
        <v>7564</v>
      </c>
      <c r="C1158" t="s">
        <v>799</v>
      </c>
      <c r="D1158" t="s">
        <v>799</v>
      </c>
      <c r="F1158" t="s">
        <v>966</v>
      </c>
      <c r="H1158" s="16">
        <v>1</v>
      </c>
      <c r="I1158" t="s">
        <v>799</v>
      </c>
      <c r="J1158" t="s">
        <v>5415</v>
      </c>
      <c r="K1158" t="s">
        <v>5416</v>
      </c>
      <c r="L1158" t="s">
        <v>28346</v>
      </c>
      <c r="M1158" t="s">
        <v>757</v>
      </c>
      <c r="N1158" t="s">
        <v>803</v>
      </c>
      <c r="O1158" t="s">
        <v>825</v>
      </c>
      <c r="P1158" t="s">
        <v>820</v>
      </c>
      <c r="Q1158" t="s">
        <v>10430</v>
      </c>
      <c r="R1158" t="s">
        <v>645</v>
      </c>
      <c r="S1158" t="s">
        <v>636</v>
      </c>
      <c r="T1158" s="16">
        <v>1</v>
      </c>
      <c r="U1158" s="16">
        <v>0</v>
      </c>
      <c r="V1158" s="16">
        <v>1</v>
      </c>
      <c r="W1158" s="5">
        <v>29659.119999999999</v>
      </c>
      <c r="X1158" s="5">
        <v>29659.119999999999</v>
      </c>
      <c r="Y1158" s="5"/>
      <c r="Z1158" s="7">
        <v>1</v>
      </c>
      <c r="AA1158" t="s">
        <v>27839</v>
      </c>
      <c r="AB1158" s="5">
        <v>29659.119999999999</v>
      </c>
      <c r="AC1158" t="s">
        <v>800</v>
      </c>
      <c r="AD1158" s="17">
        <v>43348</v>
      </c>
      <c r="AE1158" s="17">
        <v>43348</v>
      </c>
      <c r="AF1158" s="17">
        <v>43343</v>
      </c>
      <c r="AG1158" s="17">
        <v>43384</v>
      </c>
      <c r="AH1158" s="17">
        <v>43384</v>
      </c>
      <c r="AI1158" s="17"/>
      <c r="AJ1158" s="5"/>
      <c r="AK1158" s="17">
        <v>43384</v>
      </c>
      <c r="AL1158" t="s">
        <v>811</v>
      </c>
      <c r="AM1158" t="s">
        <v>599</v>
      </c>
      <c r="AN1158" s="17"/>
      <c r="AP1158" t="s">
        <v>966</v>
      </c>
      <c r="AQ1158" t="s">
        <v>970</v>
      </c>
      <c r="AR1158" t="s">
        <v>29091</v>
      </c>
    </row>
    <row r="1159" spans="2:44" ht="11" outlineLevel="1" x14ac:dyDescent="0.15">
      <c r="B1159" t="s">
        <v>7570</v>
      </c>
      <c r="C1159" t="s">
        <v>799</v>
      </c>
      <c r="D1159" t="s">
        <v>799</v>
      </c>
      <c r="F1159" t="s">
        <v>966</v>
      </c>
      <c r="H1159" s="16">
        <v>1</v>
      </c>
      <c r="I1159" t="s">
        <v>799</v>
      </c>
      <c r="J1159" t="s">
        <v>4980</v>
      </c>
      <c r="K1159" t="s">
        <v>4981</v>
      </c>
      <c r="L1159" t="s">
        <v>27902</v>
      </c>
      <c r="M1159" t="s">
        <v>738</v>
      </c>
      <c r="N1159" t="s">
        <v>803</v>
      </c>
      <c r="O1159" t="s">
        <v>825</v>
      </c>
      <c r="P1159" t="s">
        <v>794</v>
      </c>
      <c r="Q1159" t="s">
        <v>10430</v>
      </c>
      <c r="R1159" t="s">
        <v>531</v>
      </c>
      <c r="S1159" t="s">
        <v>636</v>
      </c>
      <c r="T1159" s="16">
        <v>1</v>
      </c>
      <c r="U1159" s="16">
        <v>0</v>
      </c>
      <c r="V1159" s="16">
        <v>1</v>
      </c>
      <c r="W1159" s="5">
        <v>29350.799999999999</v>
      </c>
      <c r="X1159" s="5">
        <v>29350.799999999999</v>
      </c>
      <c r="Y1159" s="5"/>
      <c r="Z1159" s="7">
        <v>1</v>
      </c>
      <c r="AA1159" t="s">
        <v>27839</v>
      </c>
      <c r="AB1159" s="5">
        <v>29350.799999999999</v>
      </c>
      <c r="AC1159" t="s">
        <v>800</v>
      </c>
      <c r="AD1159" s="17">
        <v>42275</v>
      </c>
      <c r="AE1159" s="17">
        <v>42275</v>
      </c>
      <c r="AF1159" s="17">
        <v>42275</v>
      </c>
      <c r="AG1159" s="17">
        <v>42369</v>
      </c>
      <c r="AH1159" s="17">
        <v>42369</v>
      </c>
      <c r="AI1159" s="17"/>
      <c r="AJ1159" s="5"/>
      <c r="AK1159" s="17">
        <v>42369</v>
      </c>
      <c r="AL1159" t="s">
        <v>811</v>
      </c>
      <c r="AM1159" t="s">
        <v>599</v>
      </c>
      <c r="AN1159" s="17"/>
      <c r="AP1159" t="s">
        <v>966</v>
      </c>
      <c r="AQ1159" t="s">
        <v>970</v>
      </c>
      <c r="AR1159" t="s">
        <v>29092</v>
      </c>
    </row>
    <row r="1160" spans="2:44" ht="11" outlineLevel="1" x14ac:dyDescent="0.15">
      <c r="B1160" t="s">
        <v>7573</v>
      </c>
      <c r="C1160" t="s">
        <v>799</v>
      </c>
      <c r="D1160" t="s">
        <v>799</v>
      </c>
      <c r="F1160" t="s">
        <v>966</v>
      </c>
      <c r="H1160" s="16">
        <v>1</v>
      </c>
      <c r="I1160" t="s">
        <v>799</v>
      </c>
      <c r="J1160" t="s">
        <v>3720</v>
      </c>
      <c r="K1160" t="s">
        <v>3721</v>
      </c>
      <c r="L1160" t="s">
        <v>27866</v>
      </c>
      <c r="M1160" t="s">
        <v>750</v>
      </c>
      <c r="N1160" t="s">
        <v>887</v>
      </c>
      <c r="O1160" t="s">
        <v>825</v>
      </c>
      <c r="P1160" t="s">
        <v>859</v>
      </c>
      <c r="Q1160" t="s">
        <v>10430</v>
      </c>
      <c r="R1160" t="s">
        <v>531</v>
      </c>
      <c r="S1160" t="s">
        <v>636</v>
      </c>
      <c r="T1160" s="16">
        <v>1</v>
      </c>
      <c r="U1160" s="16">
        <v>0</v>
      </c>
      <c r="V1160" s="16">
        <v>2</v>
      </c>
      <c r="W1160" s="5">
        <v>29332.5</v>
      </c>
      <c r="X1160" s="5">
        <v>29332.5</v>
      </c>
      <c r="Y1160" s="5"/>
      <c r="Z1160" s="7">
        <v>1</v>
      </c>
      <c r="AA1160" t="s">
        <v>27839</v>
      </c>
      <c r="AB1160" s="5">
        <v>29332.5</v>
      </c>
      <c r="AC1160" t="s">
        <v>800</v>
      </c>
      <c r="AD1160" s="17">
        <v>43368</v>
      </c>
      <c r="AE1160" s="17">
        <v>43482</v>
      </c>
      <c r="AF1160" s="17">
        <v>43368</v>
      </c>
      <c r="AG1160" s="17">
        <v>43404</v>
      </c>
      <c r="AH1160" s="17">
        <v>43404</v>
      </c>
      <c r="AI1160" s="17"/>
      <c r="AJ1160" s="5"/>
      <c r="AK1160" s="17">
        <v>43404</v>
      </c>
      <c r="AL1160" t="s">
        <v>811</v>
      </c>
      <c r="AM1160" t="s">
        <v>599</v>
      </c>
      <c r="AN1160" s="17"/>
      <c r="AP1160" t="s">
        <v>966</v>
      </c>
      <c r="AQ1160" t="s">
        <v>970</v>
      </c>
      <c r="AR1160" t="s">
        <v>29093</v>
      </c>
    </row>
    <row r="1161" spans="2:44" ht="11" outlineLevel="1" x14ac:dyDescent="0.15">
      <c r="B1161" t="s">
        <v>7576</v>
      </c>
      <c r="C1161" t="s">
        <v>799</v>
      </c>
      <c r="D1161" t="s">
        <v>799</v>
      </c>
      <c r="F1161" t="s">
        <v>966</v>
      </c>
      <c r="H1161" s="16">
        <v>1</v>
      </c>
      <c r="I1161" t="s">
        <v>799</v>
      </c>
      <c r="J1161" t="s">
        <v>5698</v>
      </c>
      <c r="K1161" t="s">
        <v>5699</v>
      </c>
      <c r="L1161" t="s">
        <v>28005</v>
      </c>
      <c r="M1161" t="s">
        <v>7577</v>
      </c>
      <c r="N1161" t="s">
        <v>795</v>
      </c>
      <c r="O1161" t="s">
        <v>825</v>
      </c>
      <c r="P1161" t="s">
        <v>806</v>
      </c>
      <c r="Q1161" t="s">
        <v>10430</v>
      </c>
      <c r="R1161" t="s">
        <v>531</v>
      </c>
      <c r="S1161" t="s">
        <v>636</v>
      </c>
      <c r="T1161" s="16">
        <v>1</v>
      </c>
      <c r="U1161" s="16">
        <v>0</v>
      </c>
      <c r="V1161" s="16">
        <v>1</v>
      </c>
      <c r="W1161" s="5">
        <v>29307</v>
      </c>
      <c r="X1161" s="5">
        <v>29307</v>
      </c>
      <c r="Y1161" s="5"/>
      <c r="Z1161" s="7">
        <v>1</v>
      </c>
      <c r="AA1161" t="s">
        <v>27839</v>
      </c>
      <c r="AB1161" s="5">
        <v>29307</v>
      </c>
      <c r="AC1161" t="s">
        <v>800</v>
      </c>
      <c r="AD1161" s="17">
        <v>42076</v>
      </c>
      <c r="AE1161" s="17">
        <v>42076</v>
      </c>
      <c r="AF1161" s="17">
        <v>42076</v>
      </c>
      <c r="AG1161" s="17">
        <v>42111</v>
      </c>
      <c r="AH1161" s="17">
        <v>42111</v>
      </c>
      <c r="AI1161" s="17"/>
      <c r="AJ1161" s="5"/>
      <c r="AK1161" s="17">
        <v>42111</v>
      </c>
      <c r="AL1161" t="s">
        <v>811</v>
      </c>
      <c r="AM1161" t="s">
        <v>599</v>
      </c>
      <c r="AN1161" s="17"/>
      <c r="AP1161" t="s">
        <v>966</v>
      </c>
      <c r="AQ1161" t="s">
        <v>970</v>
      </c>
      <c r="AR1161" t="s">
        <v>29094</v>
      </c>
    </row>
    <row r="1162" spans="2:44" ht="11" outlineLevel="1" x14ac:dyDescent="0.15">
      <c r="B1162" t="s">
        <v>7582</v>
      </c>
      <c r="C1162" t="s">
        <v>27838</v>
      </c>
      <c r="D1162" t="s">
        <v>854</v>
      </c>
      <c r="E1162" t="s">
        <v>807</v>
      </c>
      <c r="F1162" t="s">
        <v>10430</v>
      </c>
      <c r="H1162" s="16">
        <v>1</v>
      </c>
      <c r="I1162" t="s">
        <v>799</v>
      </c>
      <c r="J1162" t="s">
        <v>7583</v>
      </c>
      <c r="K1162" t="s">
        <v>7584</v>
      </c>
      <c r="L1162" t="s">
        <v>27952</v>
      </c>
      <c r="M1162" t="s">
        <v>750</v>
      </c>
      <c r="N1162" t="s">
        <v>6462</v>
      </c>
      <c r="O1162" t="s">
        <v>825</v>
      </c>
      <c r="P1162" t="s">
        <v>859</v>
      </c>
      <c r="Q1162" t="s">
        <v>10430</v>
      </c>
      <c r="R1162" t="s">
        <v>531</v>
      </c>
      <c r="S1162" t="s">
        <v>636</v>
      </c>
      <c r="T1162" s="16">
        <v>1</v>
      </c>
      <c r="U1162" s="16">
        <v>1</v>
      </c>
      <c r="V1162" s="16">
        <v>1</v>
      </c>
      <c r="W1162" s="5">
        <v>29280</v>
      </c>
      <c r="X1162" s="5">
        <v>29280</v>
      </c>
      <c r="Y1162" s="5"/>
      <c r="Z1162" s="7">
        <v>1</v>
      </c>
      <c r="AA1162" t="s">
        <v>27839</v>
      </c>
      <c r="AB1162" s="5">
        <v>29280</v>
      </c>
      <c r="AC1162" t="s">
        <v>800</v>
      </c>
      <c r="AD1162" s="17">
        <v>45791</v>
      </c>
      <c r="AE1162" s="17">
        <v>45791</v>
      </c>
      <c r="AF1162" s="17">
        <v>45796</v>
      </c>
      <c r="AG1162" s="17">
        <v>45824</v>
      </c>
      <c r="AH1162" s="17">
        <v>45824</v>
      </c>
      <c r="AI1162" s="17"/>
      <c r="AJ1162" s="5"/>
      <c r="AK1162" s="17">
        <v>45824</v>
      </c>
      <c r="AL1162" t="s">
        <v>855</v>
      </c>
      <c r="AM1162" t="s">
        <v>666</v>
      </c>
      <c r="AN1162" s="17">
        <v>45824</v>
      </c>
      <c r="AP1162" t="s">
        <v>966</v>
      </c>
      <c r="AQ1162" t="s">
        <v>970</v>
      </c>
      <c r="AR1162" t="s">
        <v>29095</v>
      </c>
    </row>
    <row r="1163" spans="2:44" ht="11" outlineLevel="1" x14ac:dyDescent="0.15">
      <c r="B1163" t="s">
        <v>7587</v>
      </c>
      <c r="C1163" t="s">
        <v>799</v>
      </c>
      <c r="D1163" t="s">
        <v>799</v>
      </c>
      <c r="F1163" t="s">
        <v>966</v>
      </c>
      <c r="H1163" s="16">
        <v>1</v>
      </c>
      <c r="I1163" t="s">
        <v>799</v>
      </c>
      <c r="J1163" t="s">
        <v>7588</v>
      </c>
      <c r="K1163" t="s">
        <v>7589</v>
      </c>
      <c r="L1163" t="s">
        <v>29096</v>
      </c>
      <c r="M1163" t="s">
        <v>750</v>
      </c>
      <c r="N1163" t="s">
        <v>7590</v>
      </c>
      <c r="O1163" t="s">
        <v>796</v>
      </c>
      <c r="P1163" t="s">
        <v>859</v>
      </c>
      <c r="Q1163" t="s">
        <v>10430</v>
      </c>
      <c r="R1163" t="s">
        <v>645</v>
      </c>
      <c r="S1163" t="s">
        <v>636</v>
      </c>
      <c r="T1163" s="16">
        <v>1</v>
      </c>
      <c r="U1163" s="16">
        <v>0</v>
      </c>
      <c r="V1163" s="16">
        <v>1</v>
      </c>
      <c r="W1163" s="5">
        <v>29279.98</v>
      </c>
      <c r="X1163" s="5">
        <v>29279.98</v>
      </c>
      <c r="Y1163" s="5"/>
      <c r="Z1163" s="7">
        <v>1</v>
      </c>
      <c r="AA1163" t="s">
        <v>27839</v>
      </c>
      <c r="AB1163" s="5">
        <v>29279.98</v>
      </c>
      <c r="AC1163" t="s">
        <v>800</v>
      </c>
      <c r="AD1163" s="17">
        <v>42194</v>
      </c>
      <c r="AE1163" s="17">
        <v>42194</v>
      </c>
      <c r="AF1163" s="17">
        <v>42193</v>
      </c>
      <c r="AG1163" s="17">
        <v>42210</v>
      </c>
      <c r="AH1163" s="17">
        <v>42210</v>
      </c>
      <c r="AI1163" s="17"/>
      <c r="AJ1163" s="5"/>
      <c r="AK1163" s="17">
        <v>42210</v>
      </c>
      <c r="AL1163" t="s">
        <v>811</v>
      </c>
      <c r="AM1163" t="s">
        <v>599</v>
      </c>
      <c r="AN1163" s="17"/>
      <c r="AP1163" t="s">
        <v>966</v>
      </c>
      <c r="AQ1163" t="s">
        <v>970</v>
      </c>
      <c r="AR1163" t="s">
        <v>29097</v>
      </c>
    </row>
    <row r="1164" spans="2:44" ht="11" outlineLevel="1" x14ac:dyDescent="0.15">
      <c r="B1164" t="s">
        <v>7595</v>
      </c>
      <c r="C1164" t="s">
        <v>27838</v>
      </c>
      <c r="D1164" t="s">
        <v>854</v>
      </c>
      <c r="E1164" t="s">
        <v>807</v>
      </c>
      <c r="F1164" t="s">
        <v>10430</v>
      </c>
      <c r="G1164" t="s">
        <v>28804</v>
      </c>
      <c r="H1164" s="16">
        <v>2</v>
      </c>
      <c r="I1164" t="s">
        <v>815</v>
      </c>
      <c r="J1164" t="s">
        <v>4363</v>
      </c>
      <c r="K1164" t="s">
        <v>4364</v>
      </c>
      <c r="L1164" t="s">
        <v>28019</v>
      </c>
      <c r="M1164" t="s">
        <v>740</v>
      </c>
      <c r="N1164" t="s">
        <v>795</v>
      </c>
      <c r="O1164" t="s">
        <v>825</v>
      </c>
      <c r="P1164" t="s">
        <v>806</v>
      </c>
      <c r="Q1164" t="s">
        <v>10430</v>
      </c>
      <c r="R1164" t="s">
        <v>531</v>
      </c>
      <c r="S1164" t="s">
        <v>636</v>
      </c>
      <c r="T1164" s="16">
        <v>2</v>
      </c>
      <c r="U1164" s="16">
        <v>1</v>
      </c>
      <c r="V1164" s="16">
        <v>3</v>
      </c>
      <c r="W1164" s="5">
        <v>29039.41</v>
      </c>
      <c r="X1164" s="5">
        <v>29039.41</v>
      </c>
      <c r="Y1164" s="5"/>
      <c r="Z1164" s="7">
        <v>1</v>
      </c>
      <c r="AA1164" t="s">
        <v>27839</v>
      </c>
      <c r="AB1164" s="5">
        <v>29039.41</v>
      </c>
      <c r="AC1164" t="s">
        <v>800</v>
      </c>
      <c r="AD1164" s="17">
        <v>43679</v>
      </c>
      <c r="AE1164" s="17">
        <v>43881</v>
      </c>
      <c r="AF1164" s="17">
        <v>43675</v>
      </c>
      <c r="AG1164" s="17">
        <v>45502</v>
      </c>
      <c r="AH1164" s="17">
        <v>43970</v>
      </c>
      <c r="AI1164" s="17"/>
      <c r="AJ1164" s="5"/>
      <c r="AK1164" s="17">
        <v>45502</v>
      </c>
      <c r="AL1164" t="s">
        <v>855</v>
      </c>
      <c r="AM1164" t="s">
        <v>666</v>
      </c>
      <c r="AN1164" s="17">
        <v>43970</v>
      </c>
      <c r="AP1164" t="s">
        <v>966</v>
      </c>
      <c r="AQ1164" t="s">
        <v>970</v>
      </c>
      <c r="AR1164" t="s">
        <v>29098</v>
      </c>
    </row>
    <row r="1165" spans="2:44" ht="11" outlineLevel="1" x14ac:dyDescent="0.15">
      <c r="B1165" t="s">
        <v>8250</v>
      </c>
      <c r="C1165" t="s">
        <v>27838</v>
      </c>
      <c r="D1165" t="s">
        <v>1599</v>
      </c>
      <c r="E1165" t="s">
        <v>807</v>
      </c>
      <c r="F1165" t="s">
        <v>10430</v>
      </c>
      <c r="H1165" s="16">
        <v>1</v>
      </c>
      <c r="I1165" t="s">
        <v>799</v>
      </c>
      <c r="J1165" t="s">
        <v>8251</v>
      </c>
      <c r="K1165" t="s">
        <v>8252</v>
      </c>
      <c r="L1165" t="s">
        <v>28376</v>
      </c>
      <c r="M1165" t="s">
        <v>750</v>
      </c>
      <c r="N1165" t="s">
        <v>4388</v>
      </c>
      <c r="O1165" t="s">
        <v>796</v>
      </c>
      <c r="P1165" t="s">
        <v>859</v>
      </c>
      <c r="Q1165" t="s">
        <v>10430</v>
      </c>
      <c r="R1165" t="s">
        <v>645</v>
      </c>
      <c r="S1165" t="s">
        <v>636</v>
      </c>
      <c r="T1165" s="16">
        <v>2</v>
      </c>
      <c r="U1165" s="16">
        <v>2</v>
      </c>
      <c r="V1165" s="16">
        <v>2</v>
      </c>
      <c r="W1165" s="5">
        <v>29011.31</v>
      </c>
      <c r="X1165" s="5">
        <v>29011.31</v>
      </c>
      <c r="Y1165" s="5"/>
      <c r="Z1165" s="7">
        <v>1</v>
      </c>
      <c r="AA1165" t="s">
        <v>27839</v>
      </c>
      <c r="AB1165" s="5">
        <v>29011.31</v>
      </c>
      <c r="AC1165" t="s">
        <v>800</v>
      </c>
      <c r="AD1165" s="17">
        <v>42236</v>
      </c>
      <c r="AE1165" s="17">
        <v>45366</v>
      </c>
      <c r="AF1165" s="17">
        <v>42236</v>
      </c>
      <c r="AG1165" s="17">
        <v>45410</v>
      </c>
      <c r="AH1165" s="17">
        <v>45410</v>
      </c>
      <c r="AI1165" s="17"/>
      <c r="AJ1165" s="5"/>
      <c r="AK1165" s="17">
        <v>45410</v>
      </c>
      <c r="AL1165" t="s">
        <v>28341</v>
      </c>
      <c r="AM1165" t="s">
        <v>631</v>
      </c>
      <c r="AN1165" s="17">
        <v>45410</v>
      </c>
      <c r="AP1165" t="s">
        <v>966</v>
      </c>
      <c r="AQ1165" t="s">
        <v>970</v>
      </c>
      <c r="AR1165" t="s">
        <v>29099</v>
      </c>
    </row>
    <row r="1166" spans="2:44" ht="11" outlineLevel="1" x14ac:dyDescent="0.15">
      <c r="B1166" t="s">
        <v>7598</v>
      </c>
      <c r="C1166" t="s">
        <v>799</v>
      </c>
      <c r="D1166" t="s">
        <v>799</v>
      </c>
      <c r="F1166" t="s">
        <v>966</v>
      </c>
      <c r="H1166" s="16">
        <v>1</v>
      </c>
      <c r="I1166" t="s">
        <v>799</v>
      </c>
      <c r="J1166" t="s">
        <v>3871</v>
      </c>
      <c r="K1166" t="s">
        <v>3872</v>
      </c>
      <c r="L1166" t="s">
        <v>28372</v>
      </c>
      <c r="M1166" t="s">
        <v>6620</v>
      </c>
      <c r="N1166" t="s">
        <v>795</v>
      </c>
      <c r="O1166" t="s">
        <v>825</v>
      </c>
      <c r="P1166" t="s">
        <v>806</v>
      </c>
      <c r="Q1166" t="s">
        <v>10430</v>
      </c>
      <c r="R1166" t="s">
        <v>531</v>
      </c>
      <c r="S1166" t="s">
        <v>636</v>
      </c>
      <c r="T1166" s="16">
        <v>1</v>
      </c>
      <c r="U1166" s="16">
        <v>0</v>
      </c>
      <c r="V1166" s="16">
        <v>3</v>
      </c>
      <c r="W1166" s="5">
        <v>28992.92</v>
      </c>
      <c r="X1166" s="5">
        <v>28992.92</v>
      </c>
      <c r="Y1166" s="5"/>
      <c r="Z1166" s="7">
        <v>1</v>
      </c>
      <c r="AA1166" t="s">
        <v>27839</v>
      </c>
      <c r="AB1166" s="5">
        <v>28992.92</v>
      </c>
      <c r="AC1166" t="s">
        <v>800</v>
      </c>
      <c r="AD1166" s="17">
        <v>42034</v>
      </c>
      <c r="AE1166" s="17">
        <v>42198</v>
      </c>
      <c r="AF1166" s="17">
        <v>42034</v>
      </c>
      <c r="AG1166" s="17">
        <v>42108</v>
      </c>
      <c r="AH1166" s="17">
        <v>42108</v>
      </c>
      <c r="AI1166" s="17"/>
      <c r="AJ1166" s="5"/>
      <c r="AK1166" s="17">
        <v>42108</v>
      </c>
      <c r="AL1166" t="s">
        <v>811</v>
      </c>
      <c r="AM1166" t="s">
        <v>599</v>
      </c>
      <c r="AN1166" s="17"/>
      <c r="AP1166" t="s">
        <v>966</v>
      </c>
      <c r="AQ1166" t="s">
        <v>970</v>
      </c>
      <c r="AR1166" t="s">
        <v>29100</v>
      </c>
    </row>
    <row r="1167" spans="2:44" ht="11" outlineLevel="1" x14ac:dyDescent="0.15">
      <c r="B1167" t="s">
        <v>7601</v>
      </c>
      <c r="C1167" t="s">
        <v>799</v>
      </c>
      <c r="D1167" t="s">
        <v>799</v>
      </c>
      <c r="F1167" t="s">
        <v>966</v>
      </c>
      <c r="H1167" s="16">
        <v>1</v>
      </c>
      <c r="I1167" t="s">
        <v>799</v>
      </c>
      <c r="J1167" t="s">
        <v>614</v>
      </c>
      <c r="K1167" t="s">
        <v>1600</v>
      </c>
      <c r="L1167" t="s">
        <v>27841</v>
      </c>
      <c r="M1167" t="s">
        <v>748</v>
      </c>
      <c r="N1167" t="s">
        <v>795</v>
      </c>
      <c r="O1167" t="s">
        <v>825</v>
      </c>
      <c r="P1167" t="s">
        <v>806</v>
      </c>
      <c r="Q1167" t="s">
        <v>10430</v>
      </c>
      <c r="R1167" t="s">
        <v>531</v>
      </c>
      <c r="S1167" t="s">
        <v>636</v>
      </c>
      <c r="T1167" s="16">
        <v>1</v>
      </c>
      <c r="U1167" s="16">
        <v>0</v>
      </c>
      <c r="V1167" s="16">
        <v>2</v>
      </c>
      <c r="W1167" s="5">
        <v>28947</v>
      </c>
      <c r="X1167" s="5">
        <v>28947</v>
      </c>
      <c r="Y1167" s="5"/>
      <c r="Z1167" s="7">
        <v>1</v>
      </c>
      <c r="AA1167" t="s">
        <v>27839</v>
      </c>
      <c r="AB1167" s="5">
        <v>28947</v>
      </c>
      <c r="AC1167" t="s">
        <v>800</v>
      </c>
      <c r="AD1167" s="17">
        <v>45840</v>
      </c>
      <c r="AE1167" s="17">
        <v>45903</v>
      </c>
      <c r="AF1167" s="17">
        <v>45859</v>
      </c>
      <c r="AG1167" s="17">
        <v>45905</v>
      </c>
      <c r="AH1167" s="17">
        <v>45905</v>
      </c>
      <c r="AI1167" s="17"/>
      <c r="AJ1167" s="5"/>
      <c r="AK1167" s="17">
        <v>45905</v>
      </c>
      <c r="AL1167" t="s">
        <v>811</v>
      </c>
      <c r="AM1167" t="s">
        <v>599</v>
      </c>
      <c r="AN1167" s="17"/>
      <c r="AP1167" t="s">
        <v>966</v>
      </c>
      <c r="AQ1167" t="s">
        <v>970</v>
      </c>
      <c r="AR1167" t="s">
        <v>29101</v>
      </c>
    </row>
    <row r="1168" spans="2:44" ht="11" outlineLevel="1" x14ac:dyDescent="0.15">
      <c r="B1168" t="s">
        <v>7604</v>
      </c>
      <c r="C1168" t="s">
        <v>799</v>
      </c>
      <c r="D1168" t="s">
        <v>799</v>
      </c>
      <c r="F1168" t="s">
        <v>966</v>
      </c>
      <c r="H1168" s="16">
        <v>1</v>
      </c>
      <c r="I1168" t="s">
        <v>799</v>
      </c>
      <c r="J1168" t="s">
        <v>6306</v>
      </c>
      <c r="K1168" t="s">
        <v>6307</v>
      </c>
      <c r="L1168" t="s">
        <v>27974</v>
      </c>
      <c r="M1168" t="s">
        <v>740</v>
      </c>
      <c r="N1168" t="s">
        <v>795</v>
      </c>
      <c r="O1168" t="s">
        <v>826</v>
      </c>
      <c r="P1168" t="s">
        <v>806</v>
      </c>
      <c r="Q1168" t="s">
        <v>10430</v>
      </c>
      <c r="R1168" t="s">
        <v>531</v>
      </c>
      <c r="S1168" t="s">
        <v>636</v>
      </c>
      <c r="T1168" s="16">
        <v>1</v>
      </c>
      <c r="U1168" s="16">
        <v>0</v>
      </c>
      <c r="V1168" s="16">
        <v>2</v>
      </c>
      <c r="W1168" s="5">
        <v>28914.31</v>
      </c>
      <c r="X1168" s="5">
        <v>28914.31</v>
      </c>
      <c r="Y1168" s="5"/>
      <c r="Z1168" s="7">
        <v>1</v>
      </c>
      <c r="AA1168" t="s">
        <v>27839</v>
      </c>
      <c r="AB1168" s="5">
        <v>28914.31</v>
      </c>
      <c r="AC1168" t="s">
        <v>800</v>
      </c>
      <c r="AD1168" s="17">
        <v>43679</v>
      </c>
      <c r="AE1168" s="17">
        <v>43808</v>
      </c>
      <c r="AF1168" s="17">
        <v>43680</v>
      </c>
      <c r="AG1168" s="17">
        <v>43696</v>
      </c>
      <c r="AH1168" s="17">
        <v>43696</v>
      </c>
      <c r="AI1168" s="17"/>
      <c r="AJ1168" s="5"/>
      <c r="AK1168" s="17">
        <v>43696</v>
      </c>
      <c r="AL1168" t="s">
        <v>811</v>
      </c>
      <c r="AM1168" t="s">
        <v>599</v>
      </c>
      <c r="AN1168" s="17"/>
      <c r="AP1168" t="s">
        <v>966</v>
      </c>
      <c r="AQ1168" t="s">
        <v>970</v>
      </c>
      <c r="AR1168" t="s">
        <v>29102</v>
      </c>
    </row>
    <row r="1169" spans="2:44" ht="11" outlineLevel="1" x14ac:dyDescent="0.15">
      <c r="B1169" t="s">
        <v>7607</v>
      </c>
      <c r="C1169" t="s">
        <v>799</v>
      </c>
      <c r="D1169" t="s">
        <v>799</v>
      </c>
      <c r="F1169" t="s">
        <v>966</v>
      </c>
      <c r="H1169" s="16">
        <v>1</v>
      </c>
      <c r="I1169" t="s">
        <v>799</v>
      </c>
      <c r="J1169" t="s">
        <v>7608</v>
      </c>
      <c r="K1169" t="s">
        <v>7609</v>
      </c>
      <c r="L1169" t="s">
        <v>28865</v>
      </c>
      <c r="M1169" t="s">
        <v>737</v>
      </c>
      <c r="N1169" t="s">
        <v>865</v>
      </c>
      <c r="O1169" t="s">
        <v>796</v>
      </c>
      <c r="P1169" t="s">
        <v>802</v>
      </c>
      <c r="Q1169" t="s">
        <v>10430</v>
      </c>
      <c r="R1169" t="s">
        <v>531</v>
      </c>
      <c r="S1169" t="s">
        <v>636</v>
      </c>
      <c r="T1169" s="16">
        <v>1</v>
      </c>
      <c r="U1169" s="16">
        <v>0</v>
      </c>
      <c r="V1169" s="16">
        <v>1</v>
      </c>
      <c r="W1169" s="5">
        <v>28906.85</v>
      </c>
      <c r="X1169" s="5">
        <v>28906.85</v>
      </c>
      <c r="Y1169" s="5"/>
      <c r="Z1169" s="7">
        <v>1</v>
      </c>
      <c r="AA1169" t="s">
        <v>27839</v>
      </c>
      <c r="AB1169" s="5">
        <v>28906.85</v>
      </c>
      <c r="AC1169" t="s">
        <v>800</v>
      </c>
      <c r="AD1169" s="17">
        <v>42095</v>
      </c>
      <c r="AE1169" s="17">
        <v>42095</v>
      </c>
      <c r="AF1169" s="17">
        <v>42095</v>
      </c>
      <c r="AG1169" s="17">
        <v>42171</v>
      </c>
      <c r="AH1169" s="17">
        <v>42171</v>
      </c>
      <c r="AI1169" s="17"/>
      <c r="AJ1169" s="5"/>
      <c r="AK1169" s="17">
        <v>42171</v>
      </c>
      <c r="AL1169" t="s">
        <v>811</v>
      </c>
      <c r="AM1169" t="s">
        <v>599</v>
      </c>
      <c r="AN1169" s="17"/>
      <c r="AP1169" t="s">
        <v>966</v>
      </c>
      <c r="AQ1169" t="s">
        <v>970</v>
      </c>
      <c r="AR1169" t="s">
        <v>29103</v>
      </c>
    </row>
    <row r="1170" spans="2:44" ht="11" outlineLevel="1" x14ac:dyDescent="0.15">
      <c r="B1170" t="s">
        <v>7614</v>
      </c>
      <c r="C1170" t="s">
        <v>799</v>
      </c>
      <c r="D1170" t="s">
        <v>799</v>
      </c>
      <c r="F1170" t="s">
        <v>966</v>
      </c>
      <c r="H1170" s="16">
        <v>1</v>
      </c>
      <c r="I1170" t="s">
        <v>799</v>
      </c>
      <c r="J1170" t="s">
        <v>7615</v>
      </c>
      <c r="K1170" t="s">
        <v>7616</v>
      </c>
      <c r="L1170" t="s">
        <v>27841</v>
      </c>
      <c r="M1170" t="s">
        <v>748</v>
      </c>
      <c r="N1170" t="s">
        <v>795</v>
      </c>
      <c r="O1170" t="s">
        <v>825</v>
      </c>
      <c r="P1170" t="s">
        <v>806</v>
      </c>
      <c r="Q1170" t="s">
        <v>10430</v>
      </c>
      <c r="R1170" t="s">
        <v>531</v>
      </c>
      <c r="S1170" t="s">
        <v>636</v>
      </c>
      <c r="T1170" s="16">
        <v>1</v>
      </c>
      <c r="U1170" s="16">
        <v>0</v>
      </c>
      <c r="V1170" s="16">
        <v>2</v>
      </c>
      <c r="W1170" s="5">
        <v>28800</v>
      </c>
      <c r="X1170" s="5">
        <v>28800</v>
      </c>
      <c r="Y1170" s="5"/>
      <c r="Z1170" s="7">
        <v>1</v>
      </c>
      <c r="AA1170" t="s">
        <v>27839</v>
      </c>
      <c r="AB1170" s="5">
        <v>28800</v>
      </c>
      <c r="AC1170" t="s">
        <v>800</v>
      </c>
      <c r="AD1170" s="17">
        <v>46076</v>
      </c>
      <c r="AE1170" s="17">
        <v>46086</v>
      </c>
      <c r="AF1170" s="17">
        <v>46076</v>
      </c>
      <c r="AG1170" s="17">
        <v>46084</v>
      </c>
      <c r="AH1170" s="17">
        <v>46084</v>
      </c>
      <c r="AI1170" s="17"/>
      <c r="AJ1170" s="5"/>
      <c r="AK1170" s="17">
        <v>46084</v>
      </c>
      <c r="AL1170" t="s">
        <v>811</v>
      </c>
      <c r="AM1170" t="s">
        <v>599</v>
      </c>
      <c r="AN1170" s="17"/>
      <c r="AP1170" t="s">
        <v>966</v>
      </c>
      <c r="AQ1170" t="s">
        <v>970</v>
      </c>
      <c r="AR1170" t="s">
        <v>29104</v>
      </c>
    </row>
    <row r="1171" spans="2:44" ht="11" outlineLevel="1" x14ac:dyDescent="0.15">
      <c r="B1171" t="s">
        <v>7619</v>
      </c>
      <c r="C1171" t="s">
        <v>799</v>
      </c>
      <c r="D1171" t="s">
        <v>799</v>
      </c>
      <c r="F1171" t="s">
        <v>966</v>
      </c>
      <c r="H1171" s="16">
        <v>1</v>
      </c>
      <c r="I1171" t="s">
        <v>799</v>
      </c>
      <c r="J1171" t="s">
        <v>643</v>
      </c>
      <c r="K1171" t="s">
        <v>1074</v>
      </c>
      <c r="L1171" t="s">
        <v>28015</v>
      </c>
      <c r="M1171" t="s">
        <v>740</v>
      </c>
      <c r="N1171" t="s">
        <v>795</v>
      </c>
      <c r="O1171" t="s">
        <v>825</v>
      </c>
      <c r="P1171" t="s">
        <v>806</v>
      </c>
      <c r="Q1171" t="s">
        <v>10430</v>
      </c>
      <c r="R1171" t="s">
        <v>531</v>
      </c>
      <c r="S1171" t="s">
        <v>636</v>
      </c>
      <c r="T1171" s="16">
        <v>1</v>
      </c>
      <c r="U1171" s="16">
        <v>0</v>
      </c>
      <c r="V1171" s="16">
        <v>1</v>
      </c>
      <c r="W1171" s="5">
        <v>28780</v>
      </c>
      <c r="X1171" s="5">
        <v>28780</v>
      </c>
      <c r="Y1171" s="5"/>
      <c r="Z1171" s="7">
        <v>1</v>
      </c>
      <c r="AA1171" t="s">
        <v>27839</v>
      </c>
      <c r="AB1171" s="5">
        <v>28780</v>
      </c>
      <c r="AC1171" t="s">
        <v>800</v>
      </c>
      <c r="AD1171" s="17">
        <v>43882</v>
      </c>
      <c r="AE1171" s="17">
        <v>43882</v>
      </c>
      <c r="AF1171" s="17">
        <v>43882</v>
      </c>
      <c r="AG1171" s="17">
        <v>43921</v>
      </c>
      <c r="AH1171" s="17">
        <v>43921</v>
      </c>
      <c r="AI1171" s="17"/>
      <c r="AJ1171" s="5"/>
      <c r="AK1171" s="17">
        <v>43921</v>
      </c>
      <c r="AL1171" t="s">
        <v>811</v>
      </c>
      <c r="AM1171" t="s">
        <v>599</v>
      </c>
      <c r="AN1171" s="17"/>
      <c r="AP1171" t="s">
        <v>966</v>
      </c>
      <c r="AQ1171" t="s">
        <v>970</v>
      </c>
      <c r="AR1171" t="s">
        <v>29105</v>
      </c>
    </row>
    <row r="1172" spans="2:44" ht="11" outlineLevel="1" x14ac:dyDescent="0.15">
      <c r="B1172" t="s">
        <v>7622</v>
      </c>
      <c r="C1172" t="s">
        <v>799</v>
      </c>
      <c r="D1172" t="s">
        <v>799</v>
      </c>
      <c r="F1172" t="s">
        <v>966</v>
      </c>
      <c r="H1172" s="16">
        <v>1</v>
      </c>
      <c r="I1172" t="s">
        <v>799</v>
      </c>
      <c r="J1172" t="s">
        <v>7623</v>
      </c>
      <c r="K1172" t="s">
        <v>7624</v>
      </c>
      <c r="L1172" t="s">
        <v>29106</v>
      </c>
      <c r="M1172" t="s">
        <v>750</v>
      </c>
      <c r="N1172" t="s">
        <v>7625</v>
      </c>
      <c r="O1172" t="s">
        <v>825</v>
      </c>
      <c r="P1172" t="s">
        <v>859</v>
      </c>
      <c r="Q1172" t="s">
        <v>10430</v>
      </c>
      <c r="R1172" t="s">
        <v>645</v>
      </c>
      <c r="S1172" t="s">
        <v>636</v>
      </c>
      <c r="T1172" s="16">
        <v>1</v>
      </c>
      <c r="U1172" s="16">
        <v>0</v>
      </c>
      <c r="V1172" s="16">
        <v>1</v>
      </c>
      <c r="W1172" s="5">
        <v>28634.05</v>
      </c>
      <c r="X1172" s="5">
        <v>28634.05</v>
      </c>
      <c r="Y1172" s="5"/>
      <c r="Z1172" s="7">
        <v>1</v>
      </c>
      <c r="AA1172" t="s">
        <v>27839</v>
      </c>
      <c r="AB1172" s="5">
        <v>28634.05</v>
      </c>
      <c r="AC1172" t="s">
        <v>800</v>
      </c>
      <c r="AD1172" s="17">
        <v>42073</v>
      </c>
      <c r="AE1172" s="17">
        <v>42073</v>
      </c>
      <c r="AF1172" s="17">
        <v>42045</v>
      </c>
      <c r="AG1172" s="17">
        <v>42138</v>
      </c>
      <c r="AH1172" s="17">
        <v>42138</v>
      </c>
      <c r="AI1172" s="17"/>
      <c r="AJ1172" s="5"/>
      <c r="AK1172" s="17">
        <v>42138</v>
      </c>
      <c r="AL1172" t="s">
        <v>811</v>
      </c>
      <c r="AM1172" t="s">
        <v>599</v>
      </c>
      <c r="AN1172" s="17"/>
      <c r="AP1172" t="s">
        <v>966</v>
      </c>
      <c r="AQ1172" t="s">
        <v>970</v>
      </c>
      <c r="AR1172" t="s">
        <v>29107</v>
      </c>
    </row>
    <row r="1173" spans="2:44" ht="11" outlineLevel="1" x14ac:dyDescent="0.15">
      <c r="B1173" t="s">
        <v>7629</v>
      </c>
      <c r="C1173" t="s">
        <v>799</v>
      </c>
      <c r="D1173" t="s">
        <v>799</v>
      </c>
      <c r="F1173" t="s">
        <v>966</v>
      </c>
      <c r="H1173" s="16">
        <v>1</v>
      </c>
      <c r="I1173" t="s">
        <v>799</v>
      </c>
      <c r="J1173" t="s">
        <v>4012</v>
      </c>
      <c r="K1173" t="s">
        <v>4013</v>
      </c>
      <c r="L1173" t="s">
        <v>27861</v>
      </c>
      <c r="M1173" t="s">
        <v>748</v>
      </c>
      <c r="N1173" t="s">
        <v>795</v>
      </c>
      <c r="O1173" t="s">
        <v>825</v>
      </c>
      <c r="P1173" t="s">
        <v>806</v>
      </c>
      <c r="Q1173" t="s">
        <v>10430</v>
      </c>
      <c r="R1173" t="s">
        <v>531</v>
      </c>
      <c r="S1173" t="s">
        <v>636</v>
      </c>
      <c r="T1173" s="16">
        <v>1</v>
      </c>
      <c r="U1173" s="16">
        <v>0</v>
      </c>
      <c r="V1173" s="16">
        <v>2</v>
      </c>
      <c r="W1173" s="5">
        <v>28603</v>
      </c>
      <c r="X1173" s="5">
        <v>28603</v>
      </c>
      <c r="Y1173" s="5"/>
      <c r="Z1173" s="7">
        <v>1</v>
      </c>
      <c r="AA1173" t="s">
        <v>27839</v>
      </c>
      <c r="AB1173" s="5">
        <v>28603</v>
      </c>
      <c r="AC1173" t="s">
        <v>800</v>
      </c>
      <c r="AD1173" s="17">
        <v>42152</v>
      </c>
      <c r="AE1173" s="17">
        <v>42174</v>
      </c>
      <c r="AF1173" s="17">
        <v>42152</v>
      </c>
      <c r="AG1173" s="17">
        <v>42210</v>
      </c>
      <c r="AH1173" s="17">
        <v>42210</v>
      </c>
      <c r="AI1173" s="17"/>
      <c r="AJ1173" s="5"/>
      <c r="AK1173" s="17">
        <v>42210</v>
      </c>
      <c r="AL1173" t="s">
        <v>811</v>
      </c>
      <c r="AM1173" t="s">
        <v>599</v>
      </c>
      <c r="AN1173" s="17"/>
      <c r="AP1173" t="s">
        <v>966</v>
      </c>
      <c r="AQ1173" t="s">
        <v>970</v>
      </c>
      <c r="AR1173" t="s">
        <v>29108</v>
      </c>
    </row>
    <row r="1174" spans="2:44" ht="11" outlineLevel="1" x14ac:dyDescent="0.15">
      <c r="B1174" t="s">
        <v>7632</v>
      </c>
      <c r="C1174" t="s">
        <v>799</v>
      </c>
      <c r="D1174" t="s">
        <v>799</v>
      </c>
      <c r="F1174" t="s">
        <v>966</v>
      </c>
      <c r="H1174" s="16">
        <v>1</v>
      </c>
      <c r="I1174" t="s">
        <v>799</v>
      </c>
      <c r="J1174" t="s">
        <v>7633</v>
      </c>
      <c r="K1174" t="s">
        <v>7634</v>
      </c>
      <c r="L1174" t="s">
        <v>27848</v>
      </c>
      <c r="M1174" t="s">
        <v>750</v>
      </c>
      <c r="N1174" t="s">
        <v>3537</v>
      </c>
      <c r="O1174" t="s">
        <v>826</v>
      </c>
      <c r="P1174" t="s">
        <v>859</v>
      </c>
      <c r="Q1174" t="s">
        <v>10430</v>
      </c>
      <c r="R1174" t="s">
        <v>645</v>
      </c>
      <c r="S1174" t="s">
        <v>636</v>
      </c>
      <c r="T1174" s="16">
        <v>1</v>
      </c>
      <c r="U1174" s="16">
        <v>0</v>
      </c>
      <c r="V1174" s="16">
        <v>1</v>
      </c>
      <c r="W1174" s="5">
        <v>28549.46</v>
      </c>
      <c r="X1174" s="5">
        <v>28549.46</v>
      </c>
      <c r="Y1174" s="5"/>
      <c r="Z1174" s="7">
        <v>1</v>
      </c>
      <c r="AA1174" t="s">
        <v>27839</v>
      </c>
      <c r="AB1174" s="5">
        <v>28549.46</v>
      </c>
      <c r="AC1174" t="s">
        <v>800</v>
      </c>
      <c r="AD1174" s="17">
        <v>42821</v>
      </c>
      <c r="AE1174" s="17">
        <v>42821</v>
      </c>
      <c r="AF1174" s="17">
        <v>42821</v>
      </c>
      <c r="AG1174" s="17">
        <v>42821</v>
      </c>
      <c r="AH1174" s="17">
        <v>42821</v>
      </c>
      <c r="AI1174" s="17"/>
      <c r="AJ1174" s="5"/>
      <c r="AK1174" s="17">
        <v>42821</v>
      </c>
      <c r="AL1174" t="s">
        <v>811</v>
      </c>
      <c r="AM1174" t="s">
        <v>599</v>
      </c>
      <c r="AN1174" s="17"/>
      <c r="AP1174" t="s">
        <v>966</v>
      </c>
      <c r="AQ1174" t="s">
        <v>970</v>
      </c>
      <c r="AR1174" t="s">
        <v>29109</v>
      </c>
    </row>
    <row r="1175" spans="2:44" ht="11" outlineLevel="1" x14ac:dyDescent="0.15">
      <c r="B1175" t="s">
        <v>7638</v>
      </c>
      <c r="C1175" t="s">
        <v>799</v>
      </c>
      <c r="D1175" t="s">
        <v>799</v>
      </c>
      <c r="F1175" t="s">
        <v>966</v>
      </c>
      <c r="H1175" s="16">
        <v>1</v>
      </c>
      <c r="I1175" t="s">
        <v>799</v>
      </c>
      <c r="J1175" t="s">
        <v>7274</v>
      </c>
      <c r="K1175" t="s">
        <v>7275</v>
      </c>
      <c r="L1175" t="s">
        <v>27902</v>
      </c>
      <c r="M1175" t="s">
        <v>2658</v>
      </c>
      <c r="N1175" t="s">
        <v>803</v>
      </c>
      <c r="O1175" t="s">
        <v>825</v>
      </c>
      <c r="P1175" t="s">
        <v>820</v>
      </c>
      <c r="Q1175" t="s">
        <v>10430</v>
      </c>
      <c r="R1175" t="s">
        <v>531</v>
      </c>
      <c r="S1175" t="s">
        <v>636</v>
      </c>
      <c r="T1175" s="16">
        <v>1</v>
      </c>
      <c r="U1175" s="16">
        <v>0</v>
      </c>
      <c r="V1175" s="16">
        <v>1</v>
      </c>
      <c r="W1175" s="5">
        <v>28489.97</v>
      </c>
      <c r="X1175" s="5">
        <v>28489.97</v>
      </c>
      <c r="Y1175" s="5"/>
      <c r="Z1175" s="7">
        <v>1</v>
      </c>
      <c r="AA1175" t="s">
        <v>27839</v>
      </c>
      <c r="AB1175" s="5">
        <v>28489.97</v>
      </c>
      <c r="AC1175" t="s">
        <v>800</v>
      </c>
      <c r="AD1175" s="17">
        <v>42272</v>
      </c>
      <c r="AE1175" s="17">
        <v>42272</v>
      </c>
      <c r="AF1175" s="17">
        <v>42272</v>
      </c>
      <c r="AG1175" s="17">
        <v>42327</v>
      </c>
      <c r="AH1175" s="17">
        <v>42327</v>
      </c>
      <c r="AI1175" s="17"/>
      <c r="AJ1175" s="5"/>
      <c r="AK1175" s="17">
        <v>42327</v>
      </c>
      <c r="AL1175" t="s">
        <v>811</v>
      </c>
      <c r="AM1175" t="s">
        <v>599</v>
      </c>
      <c r="AN1175" s="17"/>
      <c r="AP1175" t="s">
        <v>966</v>
      </c>
      <c r="AQ1175" t="s">
        <v>970</v>
      </c>
      <c r="AR1175" t="s">
        <v>29110</v>
      </c>
    </row>
    <row r="1176" spans="2:44" ht="11" outlineLevel="1" x14ac:dyDescent="0.15">
      <c r="B1176" t="s">
        <v>7641</v>
      </c>
      <c r="C1176" t="s">
        <v>799</v>
      </c>
      <c r="D1176" t="s">
        <v>799</v>
      </c>
      <c r="F1176" t="s">
        <v>966</v>
      </c>
      <c r="H1176" s="16">
        <v>1</v>
      </c>
      <c r="I1176" t="s">
        <v>799</v>
      </c>
      <c r="J1176" t="s">
        <v>6306</v>
      </c>
      <c r="K1176" t="s">
        <v>6307</v>
      </c>
      <c r="L1176" t="s">
        <v>27974</v>
      </c>
      <c r="M1176" t="s">
        <v>740</v>
      </c>
      <c r="N1176" t="s">
        <v>795</v>
      </c>
      <c r="O1176" t="s">
        <v>826</v>
      </c>
      <c r="P1176" t="s">
        <v>806</v>
      </c>
      <c r="Q1176" t="s">
        <v>10430</v>
      </c>
      <c r="R1176" t="s">
        <v>531</v>
      </c>
      <c r="S1176" t="s">
        <v>636</v>
      </c>
      <c r="T1176" s="16">
        <v>1</v>
      </c>
      <c r="U1176" s="16">
        <v>0</v>
      </c>
      <c r="V1176" s="16">
        <v>2</v>
      </c>
      <c r="W1176" s="5">
        <v>28467.74</v>
      </c>
      <c r="X1176" s="5">
        <v>28467.74</v>
      </c>
      <c r="Y1176" s="5"/>
      <c r="Z1176" s="7">
        <v>1</v>
      </c>
      <c r="AA1176" t="s">
        <v>27839</v>
      </c>
      <c r="AB1176" s="5">
        <v>28467.74</v>
      </c>
      <c r="AC1176" t="s">
        <v>800</v>
      </c>
      <c r="AD1176" s="17">
        <v>43794</v>
      </c>
      <c r="AE1176" s="17">
        <v>44046</v>
      </c>
      <c r="AF1176" s="17">
        <v>43794</v>
      </c>
      <c r="AG1176" s="17">
        <v>43808</v>
      </c>
      <c r="AH1176" s="17">
        <v>43808</v>
      </c>
      <c r="AI1176" s="17"/>
      <c r="AJ1176" s="5"/>
      <c r="AK1176" s="17">
        <v>43808</v>
      </c>
      <c r="AL1176" t="s">
        <v>811</v>
      </c>
      <c r="AM1176" t="s">
        <v>599</v>
      </c>
      <c r="AN1176" s="17"/>
      <c r="AP1176" t="s">
        <v>966</v>
      </c>
      <c r="AQ1176" t="s">
        <v>970</v>
      </c>
      <c r="AR1176" t="s">
        <v>29111</v>
      </c>
    </row>
    <row r="1177" spans="2:44" ht="11" outlineLevel="1" x14ac:dyDescent="0.15">
      <c r="B1177" t="s">
        <v>7646</v>
      </c>
      <c r="C1177" t="s">
        <v>799</v>
      </c>
      <c r="D1177" t="s">
        <v>799</v>
      </c>
      <c r="F1177" t="s">
        <v>966</v>
      </c>
      <c r="H1177" s="16">
        <v>1</v>
      </c>
      <c r="I1177" t="s">
        <v>799</v>
      </c>
      <c r="J1177" t="s">
        <v>4252</v>
      </c>
      <c r="K1177" t="s">
        <v>4253</v>
      </c>
      <c r="L1177" t="s">
        <v>27905</v>
      </c>
      <c r="M1177" t="s">
        <v>750</v>
      </c>
      <c r="N1177" t="s">
        <v>4388</v>
      </c>
      <c r="O1177" t="s">
        <v>825</v>
      </c>
      <c r="P1177" t="s">
        <v>859</v>
      </c>
      <c r="Q1177" t="s">
        <v>10430</v>
      </c>
      <c r="R1177" t="s">
        <v>531</v>
      </c>
      <c r="S1177" t="s">
        <v>636</v>
      </c>
      <c r="T1177" s="16">
        <v>1</v>
      </c>
      <c r="U1177" s="16">
        <v>0</v>
      </c>
      <c r="V1177" s="16">
        <v>1</v>
      </c>
      <c r="W1177" s="5">
        <v>28344</v>
      </c>
      <c r="X1177" s="5">
        <v>28344</v>
      </c>
      <c r="Y1177" s="5"/>
      <c r="Z1177" s="7">
        <v>1</v>
      </c>
      <c r="AA1177" t="s">
        <v>27839</v>
      </c>
      <c r="AB1177" s="5">
        <v>28344</v>
      </c>
      <c r="AC1177" t="s">
        <v>800</v>
      </c>
      <c r="AD1177" s="17">
        <v>45720</v>
      </c>
      <c r="AE1177" s="17">
        <v>45720</v>
      </c>
      <c r="AF1177" s="17">
        <v>45720</v>
      </c>
      <c r="AG1177" s="17">
        <v>45838</v>
      </c>
      <c r="AH1177" s="17">
        <v>46021</v>
      </c>
      <c r="AI1177" s="17"/>
      <c r="AJ1177" s="5"/>
      <c r="AK1177" s="17">
        <v>45838</v>
      </c>
      <c r="AL1177" t="s">
        <v>811</v>
      </c>
      <c r="AM1177" t="s">
        <v>599</v>
      </c>
      <c r="AN1177" s="17"/>
      <c r="AP1177" t="s">
        <v>966</v>
      </c>
      <c r="AQ1177" t="s">
        <v>970</v>
      </c>
      <c r="AR1177" t="s">
        <v>29112</v>
      </c>
    </row>
    <row r="1178" spans="2:44" ht="11" outlineLevel="1" x14ac:dyDescent="0.15">
      <c r="B1178" t="s">
        <v>7649</v>
      </c>
      <c r="C1178" t="s">
        <v>799</v>
      </c>
      <c r="D1178" t="s">
        <v>799</v>
      </c>
      <c r="F1178" t="s">
        <v>966</v>
      </c>
      <c r="H1178" s="16">
        <v>1</v>
      </c>
      <c r="I1178" t="s">
        <v>799</v>
      </c>
      <c r="J1178" t="s">
        <v>4124</v>
      </c>
      <c r="K1178" t="s">
        <v>4125</v>
      </c>
      <c r="L1178" t="s">
        <v>28019</v>
      </c>
      <c r="M1178" t="s">
        <v>740</v>
      </c>
      <c r="N1178" t="s">
        <v>795</v>
      </c>
      <c r="O1178" t="s">
        <v>825</v>
      </c>
      <c r="P1178" t="s">
        <v>806</v>
      </c>
      <c r="Q1178" t="s">
        <v>10430</v>
      </c>
      <c r="R1178" t="s">
        <v>531</v>
      </c>
      <c r="S1178" t="s">
        <v>636</v>
      </c>
      <c r="T1178" s="16">
        <v>1</v>
      </c>
      <c r="U1178" s="16">
        <v>0</v>
      </c>
      <c r="V1178" s="16">
        <v>1</v>
      </c>
      <c r="W1178" s="5">
        <v>28294.84</v>
      </c>
      <c r="X1178" s="5">
        <v>28294.84</v>
      </c>
      <c r="Y1178" s="5"/>
      <c r="Z1178" s="7">
        <v>1</v>
      </c>
      <c r="AA1178" t="s">
        <v>27839</v>
      </c>
      <c r="AB1178" s="5">
        <v>28294.84</v>
      </c>
      <c r="AC1178" t="s">
        <v>800</v>
      </c>
      <c r="AD1178" s="17">
        <v>42153</v>
      </c>
      <c r="AE1178" s="17">
        <v>42153</v>
      </c>
      <c r="AF1178" s="17">
        <v>42153</v>
      </c>
      <c r="AG1178" s="17">
        <v>42216</v>
      </c>
      <c r="AH1178" s="17">
        <v>42216</v>
      </c>
      <c r="AI1178" s="17"/>
      <c r="AJ1178" s="5"/>
      <c r="AK1178" s="17">
        <v>42216</v>
      </c>
      <c r="AL1178" t="s">
        <v>811</v>
      </c>
      <c r="AM1178" t="s">
        <v>599</v>
      </c>
      <c r="AN1178" s="17"/>
      <c r="AP1178" t="s">
        <v>966</v>
      </c>
      <c r="AQ1178" t="s">
        <v>970</v>
      </c>
      <c r="AR1178" t="s">
        <v>29113</v>
      </c>
    </row>
    <row r="1179" spans="2:44" ht="11" outlineLevel="1" x14ac:dyDescent="0.15">
      <c r="B1179" t="s">
        <v>7655</v>
      </c>
      <c r="C1179" t="s">
        <v>799</v>
      </c>
      <c r="D1179" t="s">
        <v>799</v>
      </c>
      <c r="F1179" t="s">
        <v>966</v>
      </c>
      <c r="H1179" s="16">
        <v>1</v>
      </c>
      <c r="I1179" t="s">
        <v>799</v>
      </c>
      <c r="J1179" t="s">
        <v>6306</v>
      </c>
      <c r="K1179" t="s">
        <v>6307</v>
      </c>
      <c r="L1179" t="s">
        <v>27974</v>
      </c>
      <c r="M1179" t="s">
        <v>740</v>
      </c>
      <c r="N1179" t="s">
        <v>795</v>
      </c>
      <c r="O1179" t="s">
        <v>826</v>
      </c>
      <c r="P1179" t="s">
        <v>806</v>
      </c>
      <c r="Q1179" t="s">
        <v>10430</v>
      </c>
      <c r="R1179" t="s">
        <v>531</v>
      </c>
      <c r="S1179" t="s">
        <v>636</v>
      </c>
      <c r="T1179" s="16">
        <v>1</v>
      </c>
      <c r="U1179" s="16">
        <v>0</v>
      </c>
      <c r="V1179" s="16">
        <v>3</v>
      </c>
      <c r="W1179" s="5">
        <v>28224.18</v>
      </c>
      <c r="X1179" s="5">
        <v>28224.18</v>
      </c>
      <c r="Y1179" s="5"/>
      <c r="Z1179" s="7">
        <v>1</v>
      </c>
      <c r="AA1179" t="s">
        <v>27839</v>
      </c>
      <c r="AB1179" s="5">
        <v>28224.18</v>
      </c>
      <c r="AC1179" t="s">
        <v>800</v>
      </c>
      <c r="AD1179" s="17">
        <v>42611</v>
      </c>
      <c r="AE1179" s="17">
        <v>42796</v>
      </c>
      <c r="AF1179" s="17">
        <v>42614</v>
      </c>
      <c r="AG1179" s="17">
        <v>42641</v>
      </c>
      <c r="AH1179" s="17">
        <v>42641</v>
      </c>
      <c r="AI1179" s="17"/>
      <c r="AJ1179" s="5"/>
      <c r="AK1179" s="17">
        <v>42641</v>
      </c>
      <c r="AL1179" t="s">
        <v>811</v>
      </c>
      <c r="AM1179" t="s">
        <v>599</v>
      </c>
      <c r="AN1179" s="17"/>
      <c r="AP1179" t="s">
        <v>966</v>
      </c>
      <c r="AQ1179" t="s">
        <v>970</v>
      </c>
      <c r="AR1179" t="s">
        <v>29114</v>
      </c>
    </row>
    <row r="1180" spans="2:44" ht="11" outlineLevel="1" x14ac:dyDescent="0.15">
      <c r="B1180" t="s">
        <v>7662</v>
      </c>
      <c r="C1180" t="s">
        <v>27838</v>
      </c>
      <c r="D1180" t="s">
        <v>1599</v>
      </c>
      <c r="E1180" t="s">
        <v>807</v>
      </c>
      <c r="F1180" t="s">
        <v>10430</v>
      </c>
      <c r="H1180" s="16">
        <v>1</v>
      </c>
      <c r="I1180" t="s">
        <v>799</v>
      </c>
      <c r="J1180" t="s">
        <v>7663</v>
      </c>
      <c r="K1180" t="s">
        <v>7664</v>
      </c>
      <c r="L1180" t="s">
        <v>28056</v>
      </c>
      <c r="M1180" t="s">
        <v>5746</v>
      </c>
      <c r="N1180" t="s">
        <v>803</v>
      </c>
      <c r="O1180" t="s">
        <v>796</v>
      </c>
      <c r="P1180" t="s">
        <v>820</v>
      </c>
      <c r="Q1180" t="s">
        <v>10430</v>
      </c>
      <c r="R1180" t="s">
        <v>645</v>
      </c>
      <c r="S1180" t="s">
        <v>636</v>
      </c>
      <c r="T1180" s="16">
        <v>1</v>
      </c>
      <c r="U1180" s="16">
        <v>1</v>
      </c>
      <c r="V1180" s="16">
        <v>1</v>
      </c>
      <c r="W1180" s="5">
        <v>28169.200000000001</v>
      </c>
      <c r="X1180" s="5">
        <v>28169.200000000001</v>
      </c>
      <c r="Y1180" s="5"/>
      <c r="Z1180" s="7">
        <v>1</v>
      </c>
      <c r="AA1180" t="s">
        <v>27839</v>
      </c>
      <c r="AB1180" s="5">
        <v>28169.200000000001</v>
      </c>
      <c r="AC1180" t="s">
        <v>800</v>
      </c>
      <c r="AD1180" s="17">
        <v>45175</v>
      </c>
      <c r="AE1180" s="17">
        <v>45175</v>
      </c>
      <c r="AF1180" s="17">
        <v>45175</v>
      </c>
      <c r="AG1180" s="17">
        <v>45222</v>
      </c>
      <c r="AH1180" s="17">
        <v>45222</v>
      </c>
      <c r="AI1180" s="17"/>
      <c r="AJ1180" s="5"/>
      <c r="AK1180" s="17">
        <v>45222</v>
      </c>
      <c r="AL1180" t="s">
        <v>28341</v>
      </c>
      <c r="AM1180" t="s">
        <v>631</v>
      </c>
      <c r="AN1180" s="17">
        <v>45222</v>
      </c>
      <c r="AP1180" t="s">
        <v>966</v>
      </c>
      <c r="AQ1180" t="s">
        <v>970</v>
      </c>
      <c r="AR1180" t="s">
        <v>29115</v>
      </c>
    </row>
    <row r="1181" spans="2:44" ht="11" outlineLevel="1" x14ac:dyDescent="0.15">
      <c r="B1181" t="s">
        <v>7675</v>
      </c>
      <c r="C1181" t="s">
        <v>799</v>
      </c>
      <c r="D1181" t="s">
        <v>799</v>
      </c>
      <c r="F1181" t="s">
        <v>966</v>
      </c>
      <c r="H1181" s="16">
        <v>1</v>
      </c>
      <c r="I1181" t="s">
        <v>799</v>
      </c>
      <c r="J1181" t="s">
        <v>7172</v>
      </c>
      <c r="K1181" t="s">
        <v>7173</v>
      </c>
      <c r="L1181" t="s">
        <v>28802</v>
      </c>
      <c r="M1181" t="s">
        <v>737</v>
      </c>
      <c r="N1181" t="s">
        <v>803</v>
      </c>
      <c r="O1181" t="s">
        <v>825</v>
      </c>
      <c r="P1181" t="s">
        <v>802</v>
      </c>
      <c r="Q1181" t="s">
        <v>10430</v>
      </c>
      <c r="R1181" t="s">
        <v>531</v>
      </c>
      <c r="S1181" t="s">
        <v>636</v>
      </c>
      <c r="T1181" s="16">
        <v>1</v>
      </c>
      <c r="U1181" s="16">
        <v>0</v>
      </c>
      <c r="V1181" s="16">
        <v>1</v>
      </c>
      <c r="W1181" s="5">
        <v>28100</v>
      </c>
      <c r="X1181" s="5">
        <v>28100</v>
      </c>
      <c r="Y1181" s="5"/>
      <c r="Z1181" s="7">
        <v>1</v>
      </c>
      <c r="AA1181" t="s">
        <v>27839</v>
      </c>
      <c r="AB1181" s="5">
        <v>28100</v>
      </c>
      <c r="AC1181" t="s">
        <v>800</v>
      </c>
      <c r="AD1181" s="17">
        <v>42271</v>
      </c>
      <c r="AE1181" s="17">
        <v>42271</v>
      </c>
      <c r="AF1181" s="17">
        <v>42271</v>
      </c>
      <c r="AG1181" s="17">
        <v>42338</v>
      </c>
      <c r="AH1181" s="17">
        <v>42338</v>
      </c>
      <c r="AI1181" s="17"/>
      <c r="AJ1181" s="5"/>
      <c r="AK1181" s="17">
        <v>42338</v>
      </c>
      <c r="AL1181" t="s">
        <v>811</v>
      </c>
      <c r="AM1181" t="s">
        <v>599</v>
      </c>
      <c r="AN1181" s="17"/>
      <c r="AP1181" t="s">
        <v>966</v>
      </c>
      <c r="AQ1181" t="s">
        <v>970</v>
      </c>
      <c r="AR1181" t="s">
        <v>29116</v>
      </c>
    </row>
    <row r="1182" spans="2:44" ht="11" outlineLevel="1" x14ac:dyDescent="0.15">
      <c r="B1182" t="s">
        <v>7679</v>
      </c>
      <c r="C1182" t="s">
        <v>27838</v>
      </c>
      <c r="D1182" t="s">
        <v>1599</v>
      </c>
      <c r="E1182" t="s">
        <v>807</v>
      </c>
      <c r="F1182" t="s">
        <v>10430</v>
      </c>
      <c r="H1182" s="16">
        <v>1</v>
      </c>
      <c r="I1182" t="s">
        <v>799</v>
      </c>
      <c r="J1182" t="s">
        <v>5441</v>
      </c>
      <c r="K1182" t="s">
        <v>5442</v>
      </c>
      <c r="L1182" t="s">
        <v>28633</v>
      </c>
      <c r="M1182" t="s">
        <v>737</v>
      </c>
      <c r="N1182" t="s">
        <v>5179</v>
      </c>
      <c r="O1182" t="s">
        <v>796</v>
      </c>
      <c r="P1182" t="s">
        <v>802</v>
      </c>
      <c r="Q1182" t="s">
        <v>10430</v>
      </c>
      <c r="R1182" t="s">
        <v>456</v>
      </c>
      <c r="S1182" t="s">
        <v>598</v>
      </c>
      <c r="T1182" s="16">
        <v>1</v>
      </c>
      <c r="U1182" s="16">
        <v>1</v>
      </c>
      <c r="V1182" s="16">
        <v>1</v>
      </c>
      <c r="W1182" s="5">
        <v>28001.599999999999</v>
      </c>
      <c r="X1182" s="5">
        <v>28001.599999999999</v>
      </c>
      <c r="Y1182" s="5"/>
      <c r="Z1182" s="7">
        <v>1</v>
      </c>
      <c r="AA1182" t="s">
        <v>27839</v>
      </c>
      <c r="AB1182" s="5">
        <v>28001.599999999999</v>
      </c>
      <c r="AC1182" t="s">
        <v>800</v>
      </c>
      <c r="AD1182" s="17">
        <v>45394</v>
      </c>
      <c r="AE1182" s="17">
        <v>45394</v>
      </c>
      <c r="AF1182" s="17">
        <v>45394</v>
      </c>
      <c r="AG1182" s="17">
        <v>45453</v>
      </c>
      <c r="AH1182" s="17">
        <v>45453</v>
      </c>
      <c r="AI1182" s="17"/>
      <c r="AJ1182" s="5"/>
      <c r="AK1182" s="17">
        <v>45453</v>
      </c>
      <c r="AL1182" t="s">
        <v>28341</v>
      </c>
      <c r="AM1182" t="s">
        <v>631</v>
      </c>
      <c r="AN1182" s="17">
        <v>45453</v>
      </c>
      <c r="AP1182" t="s">
        <v>966</v>
      </c>
      <c r="AQ1182" t="s">
        <v>970</v>
      </c>
      <c r="AR1182" t="s">
        <v>29117</v>
      </c>
    </row>
    <row r="1183" spans="2:44" ht="11" outlineLevel="1" x14ac:dyDescent="0.15">
      <c r="B1183" t="s">
        <v>7683</v>
      </c>
      <c r="C1183" t="s">
        <v>27838</v>
      </c>
      <c r="D1183" t="s">
        <v>854</v>
      </c>
      <c r="E1183" t="s">
        <v>807</v>
      </c>
      <c r="F1183" t="s">
        <v>10430</v>
      </c>
      <c r="G1183" t="s">
        <v>28525</v>
      </c>
      <c r="H1183" s="16">
        <v>3</v>
      </c>
      <c r="I1183" t="s">
        <v>815</v>
      </c>
      <c r="J1183" t="s">
        <v>703</v>
      </c>
      <c r="K1183" t="s">
        <v>1907</v>
      </c>
      <c r="L1183" t="s">
        <v>27933</v>
      </c>
      <c r="M1183" t="s">
        <v>740</v>
      </c>
      <c r="N1183" t="s">
        <v>795</v>
      </c>
      <c r="O1183" t="s">
        <v>825</v>
      </c>
      <c r="P1183" t="s">
        <v>806</v>
      </c>
      <c r="Q1183" t="s">
        <v>10430</v>
      </c>
      <c r="R1183" t="s">
        <v>531</v>
      </c>
      <c r="S1183" t="s">
        <v>636</v>
      </c>
      <c r="T1183" s="16">
        <v>2</v>
      </c>
      <c r="U1183" s="16">
        <v>1</v>
      </c>
      <c r="V1183" s="16">
        <v>5</v>
      </c>
      <c r="W1183" s="5">
        <v>27886.22</v>
      </c>
      <c r="X1183" s="5">
        <v>27886.22</v>
      </c>
      <c r="Y1183" s="5"/>
      <c r="Z1183" s="7">
        <v>1</v>
      </c>
      <c r="AA1183" t="s">
        <v>27839</v>
      </c>
      <c r="AB1183" s="5">
        <v>27886.22</v>
      </c>
      <c r="AC1183" t="s">
        <v>800</v>
      </c>
      <c r="AD1183" s="17">
        <v>44697</v>
      </c>
      <c r="AE1183" s="17">
        <v>45791</v>
      </c>
      <c r="AF1183" s="17">
        <v>44698</v>
      </c>
      <c r="AG1183" s="17">
        <v>46523</v>
      </c>
      <c r="AH1183" s="17">
        <v>45597</v>
      </c>
      <c r="AI1183" s="17"/>
      <c r="AJ1183" s="5"/>
      <c r="AK1183" s="17">
        <v>46523</v>
      </c>
      <c r="AL1183" t="s">
        <v>855</v>
      </c>
      <c r="AM1183" t="s">
        <v>666</v>
      </c>
      <c r="AN1183" s="17">
        <v>45597</v>
      </c>
      <c r="AP1183" t="s">
        <v>966</v>
      </c>
      <c r="AQ1183" t="s">
        <v>970</v>
      </c>
      <c r="AR1183" t="s">
        <v>29118</v>
      </c>
    </row>
    <row r="1184" spans="2:44" ht="11" outlineLevel="1" x14ac:dyDescent="0.15">
      <c r="B1184" t="s">
        <v>7686</v>
      </c>
      <c r="C1184" t="s">
        <v>799</v>
      </c>
      <c r="D1184" t="s">
        <v>799</v>
      </c>
      <c r="F1184" t="s">
        <v>966</v>
      </c>
      <c r="H1184" s="16">
        <v>1</v>
      </c>
      <c r="I1184" t="s">
        <v>799</v>
      </c>
      <c r="J1184" t="s">
        <v>7687</v>
      </c>
      <c r="K1184" t="s">
        <v>7688</v>
      </c>
      <c r="L1184" t="s">
        <v>28225</v>
      </c>
      <c r="M1184" t="s">
        <v>759</v>
      </c>
      <c r="N1184" t="s">
        <v>803</v>
      </c>
      <c r="O1184" t="s">
        <v>825</v>
      </c>
      <c r="P1184" t="s">
        <v>841</v>
      </c>
      <c r="Q1184" t="s">
        <v>10430</v>
      </c>
      <c r="R1184" t="s">
        <v>456</v>
      </c>
      <c r="S1184" t="s">
        <v>598</v>
      </c>
      <c r="T1184" s="16">
        <v>1</v>
      </c>
      <c r="U1184" s="16">
        <v>0</v>
      </c>
      <c r="V1184" s="16">
        <v>1</v>
      </c>
      <c r="W1184" s="5">
        <v>27875</v>
      </c>
      <c r="X1184" s="5">
        <v>27875</v>
      </c>
      <c r="Y1184" s="5"/>
      <c r="Z1184" s="7">
        <v>1</v>
      </c>
      <c r="AA1184" t="s">
        <v>27839</v>
      </c>
      <c r="AB1184" s="5">
        <v>27875</v>
      </c>
      <c r="AC1184" t="s">
        <v>800</v>
      </c>
      <c r="AD1184" s="17">
        <v>44834</v>
      </c>
      <c r="AE1184" s="17">
        <v>44834</v>
      </c>
      <c r="AF1184" s="17">
        <v>44834</v>
      </c>
      <c r="AG1184" s="17">
        <v>44895</v>
      </c>
      <c r="AH1184" s="17">
        <v>44895</v>
      </c>
      <c r="AI1184" s="17"/>
      <c r="AJ1184" s="5"/>
      <c r="AK1184" s="17">
        <v>44895</v>
      </c>
      <c r="AL1184" t="s">
        <v>811</v>
      </c>
      <c r="AM1184" t="s">
        <v>599</v>
      </c>
      <c r="AN1184" s="17"/>
      <c r="AP1184" t="s">
        <v>966</v>
      </c>
      <c r="AQ1184" t="s">
        <v>970</v>
      </c>
      <c r="AR1184" t="s">
        <v>29119</v>
      </c>
    </row>
    <row r="1185" spans="2:44" ht="11" outlineLevel="1" x14ac:dyDescent="0.15">
      <c r="B1185" t="s">
        <v>7691</v>
      </c>
      <c r="C1185" t="s">
        <v>799</v>
      </c>
      <c r="D1185" t="s">
        <v>799</v>
      </c>
      <c r="F1185" t="s">
        <v>966</v>
      </c>
      <c r="H1185" s="16">
        <v>1</v>
      </c>
      <c r="I1185" t="s">
        <v>799</v>
      </c>
      <c r="J1185" t="s">
        <v>7692</v>
      </c>
      <c r="K1185" t="s">
        <v>7693</v>
      </c>
      <c r="L1185" t="s">
        <v>27866</v>
      </c>
      <c r="M1185" t="s">
        <v>7259</v>
      </c>
      <c r="N1185" t="s">
        <v>795</v>
      </c>
      <c r="O1185" t="s">
        <v>825</v>
      </c>
      <c r="P1185" t="s">
        <v>806</v>
      </c>
      <c r="Q1185" t="s">
        <v>10430</v>
      </c>
      <c r="R1185" t="s">
        <v>531</v>
      </c>
      <c r="S1185" t="s">
        <v>636</v>
      </c>
      <c r="T1185" s="16">
        <v>1</v>
      </c>
      <c r="U1185" s="16">
        <v>0</v>
      </c>
      <c r="V1185" s="16">
        <v>1</v>
      </c>
      <c r="W1185" s="5">
        <v>27750.86</v>
      </c>
      <c r="X1185" s="5">
        <v>27750.86</v>
      </c>
      <c r="Y1185" s="5"/>
      <c r="Z1185" s="7">
        <v>1</v>
      </c>
      <c r="AA1185" t="s">
        <v>27839</v>
      </c>
      <c r="AB1185" s="5">
        <v>27750.86</v>
      </c>
      <c r="AC1185" t="s">
        <v>800</v>
      </c>
      <c r="AD1185" s="17">
        <v>45861</v>
      </c>
      <c r="AE1185" s="17">
        <v>45861</v>
      </c>
      <c r="AF1185" s="17">
        <v>45852</v>
      </c>
      <c r="AG1185" s="17">
        <v>45898</v>
      </c>
      <c r="AH1185" s="17">
        <v>45898</v>
      </c>
      <c r="AI1185" s="17"/>
      <c r="AJ1185" s="5"/>
      <c r="AK1185" s="17">
        <v>45898</v>
      </c>
      <c r="AL1185" t="s">
        <v>811</v>
      </c>
      <c r="AM1185" t="s">
        <v>599</v>
      </c>
      <c r="AN1185" s="17"/>
      <c r="AP1185" t="s">
        <v>966</v>
      </c>
      <c r="AQ1185" t="s">
        <v>970</v>
      </c>
      <c r="AR1185" t="s">
        <v>29120</v>
      </c>
    </row>
    <row r="1186" spans="2:44" ht="11" outlineLevel="1" x14ac:dyDescent="0.15">
      <c r="B1186" t="s">
        <v>7696</v>
      </c>
      <c r="C1186" t="s">
        <v>799</v>
      </c>
      <c r="D1186" t="s">
        <v>799</v>
      </c>
      <c r="F1186" t="s">
        <v>966</v>
      </c>
      <c r="H1186" s="16">
        <v>1</v>
      </c>
      <c r="I1186" t="s">
        <v>799</v>
      </c>
      <c r="J1186" t="s">
        <v>2385</v>
      </c>
      <c r="K1186" t="s">
        <v>2386</v>
      </c>
      <c r="L1186" t="s">
        <v>28015</v>
      </c>
      <c r="M1186" t="s">
        <v>740</v>
      </c>
      <c r="N1186" t="s">
        <v>795</v>
      </c>
      <c r="O1186" t="s">
        <v>825</v>
      </c>
      <c r="P1186" t="s">
        <v>806</v>
      </c>
      <c r="Q1186" t="s">
        <v>10430</v>
      </c>
      <c r="R1186" t="s">
        <v>531</v>
      </c>
      <c r="S1186" t="s">
        <v>636</v>
      </c>
      <c r="T1186" s="16">
        <v>1</v>
      </c>
      <c r="U1186" s="16">
        <v>0</v>
      </c>
      <c r="V1186" s="16">
        <v>5</v>
      </c>
      <c r="W1186" s="5">
        <v>27600</v>
      </c>
      <c r="X1186" s="5">
        <v>27600</v>
      </c>
      <c r="Y1186" s="5"/>
      <c r="Z1186" s="7">
        <v>1</v>
      </c>
      <c r="AA1186" t="s">
        <v>27839</v>
      </c>
      <c r="AB1186" s="5">
        <v>27600</v>
      </c>
      <c r="AC1186" t="s">
        <v>800</v>
      </c>
      <c r="AD1186" s="17">
        <v>44763</v>
      </c>
      <c r="AE1186" s="17">
        <v>45076</v>
      </c>
      <c r="AF1186" s="17">
        <v>44763</v>
      </c>
      <c r="AG1186" s="17">
        <v>45107</v>
      </c>
      <c r="AH1186" s="17">
        <v>45107</v>
      </c>
      <c r="AI1186" s="17"/>
      <c r="AJ1186" s="5"/>
      <c r="AK1186" s="17">
        <v>45107</v>
      </c>
      <c r="AL1186" t="s">
        <v>811</v>
      </c>
      <c r="AM1186" t="s">
        <v>599</v>
      </c>
      <c r="AN1186" s="17"/>
      <c r="AP1186" t="s">
        <v>966</v>
      </c>
      <c r="AQ1186" t="s">
        <v>970</v>
      </c>
      <c r="AR1186" t="s">
        <v>29121</v>
      </c>
    </row>
    <row r="1187" spans="2:44" ht="11" outlineLevel="1" x14ac:dyDescent="0.15">
      <c r="B1187" t="s">
        <v>7699</v>
      </c>
      <c r="C1187" t="s">
        <v>799</v>
      </c>
      <c r="D1187" t="s">
        <v>799</v>
      </c>
      <c r="F1187" t="s">
        <v>966</v>
      </c>
      <c r="H1187" s="16">
        <v>1</v>
      </c>
      <c r="I1187" t="s">
        <v>799</v>
      </c>
      <c r="J1187" t="s">
        <v>7700</v>
      </c>
      <c r="K1187" t="s">
        <v>7701</v>
      </c>
      <c r="L1187" t="s">
        <v>28857</v>
      </c>
      <c r="M1187" t="s">
        <v>5385</v>
      </c>
      <c r="N1187" t="s">
        <v>803</v>
      </c>
      <c r="O1187" t="s">
        <v>825</v>
      </c>
      <c r="P1187" t="s">
        <v>820</v>
      </c>
      <c r="Q1187" t="s">
        <v>10430</v>
      </c>
      <c r="R1187" t="s">
        <v>531</v>
      </c>
      <c r="S1187" t="s">
        <v>636</v>
      </c>
      <c r="T1187" s="16">
        <v>1</v>
      </c>
      <c r="U1187" s="16">
        <v>0</v>
      </c>
      <c r="V1187" s="16">
        <v>2</v>
      </c>
      <c r="W1187" s="5">
        <v>27493.75</v>
      </c>
      <c r="X1187" s="5">
        <v>27493.75</v>
      </c>
      <c r="Y1187" s="5"/>
      <c r="Z1187" s="7">
        <v>1</v>
      </c>
      <c r="AA1187" t="s">
        <v>27839</v>
      </c>
      <c r="AB1187" s="5">
        <v>27493.75</v>
      </c>
      <c r="AC1187" t="s">
        <v>800</v>
      </c>
      <c r="AD1187" s="17">
        <v>45334</v>
      </c>
      <c r="AE1187" s="17">
        <v>45337</v>
      </c>
      <c r="AF1187" s="17">
        <v>45334</v>
      </c>
      <c r="AG1187" s="17">
        <v>45453</v>
      </c>
      <c r="AH1187" s="17">
        <v>45453</v>
      </c>
      <c r="AI1187" s="17"/>
      <c r="AJ1187" s="5"/>
      <c r="AK1187" s="17">
        <v>45453</v>
      </c>
      <c r="AL1187" t="s">
        <v>811</v>
      </c>
      <c r="AM1187" t="s">
        <v>599</v>
      </c>
      <c r="AN1187" s="17"/>
      <c r="AP1187" t="s">
        <v>966</v>
      </c>
      <c r="AQ1187" t="s">
        <v>970</v>
      </c>
      <c r="AR1187" t="s">
        <v>29122</v>
      </c>
    </row>
    <row r="1188" spans="2:44" ht="11" outlineLevel="1" x14ac:dyDescent="0.15">
      <c r="B1188" t="s">
        <v>7710</v>
      </c>
      <c r="C1188" t="s">
        <v>27838</v>
      </c>
      <c r="D1188" t="s">
        <v>1599</v>
      </c>
      <c r="E1188" t="s">
        <v>807</v>
      </c>
      <c r="F1188" t="s">
        <v>10430</v>
      </c>
      <c r="H1188" s="16">
        <v>1</v>
      </c>
      <c r="I1188" t="s">
        <v>799</v>
      </c>
      <c r="J1188" t="s">
        <v>7711</v>
      </c>
      <c r="K1188" t="s">
        <v>7712</v>
      </c>
      <c r="L1188" t="s">
        <v>28837</v>
      </c>
      <c r="M1188" t="s">
        <v>737</v>
      </c>
      <c r="N1188" t="s">
        <v>6247</v>
      </c>
      <c r="O1188" t="s">
        <v>796</v>
      </c>
      <c r="P1188" t="s">
        <v>802</v>
      </c>
      <c r="Q1188" t="s">
        <v>10430</v>
      </c>
      <c r="R1188" t="s">
        <v>456</v>
      </c>
      <c r="S1188" t="s">
        <v>598</v>
      </c>
      <c r="T1188" s="16">
        <v>1</v>
      </c>
      <c r="U1188" s="16">
        <v>1</v>
      </c>
      <c r="V1188" s="16">
        <v>1</v>
      </c>
      <c r="W1188" s="5">
        <v>27271.29</v>
      </c>
      <c r="X1188" s="5">
        <v>27271.29</v>
      </c>
      <c r="Y1188" s="5"/>
      <c r="Z1188" s="7">
        <v>1</v>
      </c>
      <c r="AA1188" t="s">
        <v>27839</v>
      </c>
      <c r="AB1188" s="5">
        <v>27271.29</v>
      </c>
      <c r="AC1188" t="s">
        <v>800</v>
      </c>
      <c r="AD1188" s="17">
        <v>45917</v>
      </c>
      <c r="AE1188" s="17">
        <v>45917</v>
      </c>
      <c r="AF1188" s="17">
        <v>45917</v>
      </c>
      <c r="AG1188" s="17">
        <v>46006</v>
      </c>
      <c r="AH1188" s="17">
        <v>46006</v>
      </c>
      <c r="AI1188" s="17"/>
      <c r="AJ1188" s="5"/>
      <c r="AK1188" s="17">
        <v>46006</v>
      </c>
      <c r="AL1188" t="s">
        <v>28341</v>
      </c>
      <c r="AM1188" t="s">
        <v>631</v>
      </c>
      <c r="AN1188" s="17">
        <v>46006</v>
      </c>
      <c r="AP1188" t="s">
        <v>966</v>
      </c>
      <c r="AQ1188" t="s">
        <v>970</v>
      </c>
      <c r="AR1188" t="s">
        <v>29123</v>
      </c>
    </row>
    <row r="1189" spans="2:44" ht="11" outlineLevel="1" x14ac:dyDescent="0.15">
      <c r="B1189" t="s">
        <v>7715</v>
      </c>
      <c r="C1189" t="s">
        <v>799</v>
      </c>
      <c r="D1189" t="s">
        <v>799</v>
      </c>
      <c r="F1189" t="s">
        <v>966</v>
      </c>
      <c r="H1189" s="16">
        <v>1</v>
      </c>
      <c r="I1189" t="s">
        <v>799</v>
      </c>
      <c r="J1189" t="s">
        <v>7716</v>
      </c>
      <c r="K1189" t="s">
        <v>7717</v>
      </c>
      <c r="L1189" t="s">
        <v>27902</v>
      </c>
      <c r="M1189" t="s">
        <v>737</v>
      </c>
      <c r="N1189" t="s">
        <v>803</v>
      </c>
      <c r="O1189" t="s">
        <v>825</v>
      </c>
      <c r="P1189" t="s">
        <v>802</v>
      </c>
      <c r="Q1189" t="s">
        <v>10430</v>
      </c>
      <c r="R1189" t="s">
        <v>531</v>
      </c>
      <c r="S1189" t="s">
        <v>636</v>
      </c>
      <c r="T1189" s="16">
        <v>1</v>
      </c>
      <c r="U1189" s="16">
        <v>0</v>
      </c>
      <c r="V1189" s="16">
        <v>1</v>
      </c>
      <c r="W1189" s="5">
        <v>27250</v>
      </c>
      <c r="X1189" s="5">
        <v>27250</v>
      </c>
      <c r="Y1189" s="5"/>
      <c r="Z1189" s="7">
        <v>1</v>
      </c>
      <c r="AA1189" t="s">
        <v>27839</v>
      </c>
      <c r="AB1189" s="5">
        <v>27250</v>
      </c>
      <c r="AC1189" t="s">
        <v>800</v>
      </c>
      <c r="AD1189" s="17">
        <v>43006</v>
      </c>
      <c r="AE1189" s="17">
        <v>43006</v>
      </c>
      <c r="AF1189" s="17">
        <v>43006</v>
      </c>
      <c r="AG1189" s="17">
        <v>43069</v>
      </c>
      <c r="AH1189" s="17">
        <v>43069</v>
      </c>
      <c r="AI1189" s="17"/>
      <c r="AJ1189" s="5"/>
      <c r="AK1189" s="17">
        <v>43069</v>
      </c>
      <c r="AL1189" t="s">
        <v>811</v>
      </c>
      <c r="AM1189" t="s">
        <v>599</v>
      </c>
      <c r="AN1189" s="17"/>
      <c r="AP1189" t="s">
        <v>966</v>
      </c>
      <c r="AQ1189" t="s">
        <v>970</v>
      </c>
      <c r="AR1189" t="s">
        <v>29124</v>
      </c>
    </row>
    <row r="1190" spans="2:44" ht="11" outlineLevel="1" x14ac:dyDescent="0.15">
      <c r="B1190" t="s">
        <v>7720</v>
      </c>
      <c r="C1190" t="s">
        <v>799</v>
      </c>
      <c r="D1190" t="s">
        <v>799</v>
      </c>
      <c r="F1190" t="s">
        <v>966</v>
      </c>
      <c r="H1190" s="16">
        <v>1</v>
      </c>
      <c r="I1190" t="s">
        <v>799</v>
      </c>
      <c r="J1190" t="s">
        <v>6306</v>
      </c>
      <c r="K1190" t="s">
        <v>6307</v>
      </c>
      <c r="L1190" t="s">
        <v>27974</v>
      </c>
      <c r="M1190" t="s">
        <v>740</v>
      </c>
      <c r="N1190" t="s">
        <v>795</v>
      </c>
      <c r="O1190" t="s">
        <v>826</v>
      </c>
      <c r="P1190" t="s">
        <v>806</v>
      </c>
      <c r="Q1190" t="s">
        <v>10430</v>
      </c>
      <c r="R1190" t="s">
        <v>531</v>
      </c>
      <c r="S1190" t="s">
        <v>636</v>
      </c>
      <c r="T1190" s="16">
        <v>1</v>
      </c>
      <c r="U1190" s="16">
        <v>0</v>
      </c>
      <c r="V1190" s="16">
        <v>1</v>
      </c>
      <c r="W1190" s="5">
        <v>27210</v>
      </c>
      <c r="X1190" s="5">
        <v>27210</v>
      </c>
      <c r="Y1190" s="5"/>
      <c r="Z1190" s="7">
        <v>1</v>
      </c>
      <c r="AA1190" t="s">
        <v>27839</v>
      </c>
      <c r="AB1190" s="5">
        <v>27210</v>
      </c>
      <c r="AC1190" t="s">
        <v>800</v>
      </c>
      <c r="AD1190" s="17">
        <v>45317</v>
      </c>
      <c r="AE1190" s="17">
        <v>45317</v>
      </c>
      <c r="AF1190" s="17">
        <v>45317</v>
      </c>
      <c r="AG1190" s="17">
        <v>45352</v>
      </c>
      <c r="AH1190" s="17">
        <v>45352</v>
      </c>
      <c r="AI1190" s="17"/>
      <c r="AJ1190" s="5"/>
      <c r="AK1190" s="17">
        <v>45352</v>
      </c>
      <c r="AL1190" t="s">
        <v>811</v>
      </c>
      <c r="AM1190" t="s">
        <v>599</v>
      </c>
      <c r="AN1190" s="17"/>
      <c r="AP1190" t="s">
        <v>966</v>
      </c>
      <c r="AQ1190" t="s">
        <v>970</v>
      </c>
      <c r="AR1190" t="s">
        <v>29125</v>
      </c>
    </row>
    <row r="1191" spans="2:44" ht="11" outlineLevel="1" x14ac:dyDescent="0.15">
      <c r="B1191" t="s">
        <v>7723</v>
      </c>
      <c r="C1191" t="s">
        <v>799</v>
      </c>
      <c r="D1191" t="s">
        <v>799</v>
      </c>
      <c r="F1191" t="s">
        <v>966</v>
      </c>
      <c r="H1191" s="16">
        <v>1</v>
      </c>
      <c r="I1191" t="s">
        <v>799</v>
      </c>
      <c r="J1191" t="s">
        <v>6306</v>
      </c>
      <c r="K1191" t="s">
        <v>6307</v>
      </c>
      <c r="L1191" t="s">
        <v>27974</v>
      </c>
      <c r="M1191" t="s">
        <v>740</v>
      </c>
      <c r="N1191" t="s">
        <v>795</v>
      </c>
      <c r="O1191" t="s">
        <v>826</v>
      </c>
      <c r="P1191" t="s">
        <v>806</v>
      </c>
      <c r="Q1191" t="s">
        <v>10430</v>
      </c>
      <c r="R1191" t="s">
        <v>531</v>
      </c>
      <c r="S1191" t="s">
        <v>636</v>
      </c>
      <c r="T1191" s="16">
        <v>1</v>
      </c>
      <c r="U1191" s="16">
        <v>0</v>
      </c>
      <c r="V1191" s="16">
        <v>2</v>
      </c>
      <c r="W1191" s="5">
        <v>27210</v>
      </c>
      <c r="X1191" s="5">
        <v>27210</v>
      </c>
      <c r="Y1191" s="5"/>
      <c r="Z1191" s="7">
        <v>1</v>
      </c>
      <c r="AA1191" t="s">
        <v>27839</v>
      </c>
      <c r="AB1191" s="5">
        <v>27210</v>
      </c>
      <c r="AC1191" t="s">
        <v>800</v>
      </c>
      <c r="AD1191" s="17">
        <v>45224</v>
      </c>
      <c r="AE1191" s="17">
        <v>45232</v>
      </c>
      <c r="AF1191" s="17">
        <v>45224</v>
      </c>
      <c r="AG1191" s="17">
        <v>45264</v>
      </c>
      <c r="AH1191" s="17">
        <v>45264</v>
      </c>
      <c r="AI1191" s="17"/>
      <c r="AJ1191" s="5"/>
      <c r="AK1191" s="17">
        <v>45264</v>
      </c>
      <c r="AL1191" t="s">
        <v>811</v>
      </c>
      <c r="AM1191" t="s">
        <v>599</v>
      </c>
      <c r="AN1191" s="17"/>
      <c r="AP1191" t="s">
        <v>966</v>
      </c>
      <c r="AQ1191" t="s">
        <v>970</v>
      </c>
      <c r="AR1191" t="s">
        <v>29126</v>
      </c>
    </row>
    <row r="1192" spans="2:44" ht="11" outlineLevel="1" x14ac:dyDescent="0.15">
      <c r="B1192" t="s">
        <v>7726</v>
      </c>
      <c r="C1192" t="s">
        <v>799</v>
      </c>
      <c r="D1192" t="s">
        <v>799</v>
      </c>
      <c r="F1192" t="s">
        <v>966</v>
      </c>
      <c r="H1192" s="16">
        <v>1</v>
      </c>
      <c r="I1192" t="s">
        <v>799</v>
      </c>
      <c r="J1192" t="s">
        <v>6306</v>
      </c>
      <c r="K1192" t="s">
        <v>6307</v>
      </c>
      <c r="L1192" t="s">
        <v>27974</v>
      </c>
      <c r="M1192" t="s">
        <v>740</v>
      </c>
      <c r="N1192" t="s">
        <v>795</v>
      </c>
      <c r="O1192" t="s">
        <v>826</v>
      </c>
      <c r="P1192" t="s">
        <v>806</v>
      </c>
      <c r="Q1192" t="s">
        <v>10430</v>
      </c>
      <c r="R1192" t="s">
        <v>531</v>
      </c>
      <c r="S1192" t="s">
        <v>636</v>
      </c>
      <c r="T1192" s="16">
        <v>1</v>
      </c>
      <c r="U1192" s="16">
        <v>0</v>
      </c>
      <c r="V1192" s="16">
        <v>1</v>
      </c>
      <c r="W1192" s="5">
        <v>27210</v>
      </c>
      <c r="X1192" s="5">
        <v>27210</v>
      </c>
      <c r="Y1192" s="5"/>
      <c r="Z1192" s="7">
        <v>1</v>
      </c>
      <c r="AA1192" t="s">
        <v>27839</v>
      </c>
      <c r="AB1192" s="5">
        <v>27210</v>
      </c>
      <c r="AC1192" t="s">
        <v>800</v>
      </c>
      <c r="AD1192" s="17">
        <v>45089</v>
      </c>
      <c r="AE1192" s="17">
        <v>45089</v>
      </c>
      <c r="AF1192" s="17">
        <v>45089</v>
      </c>
      <c r="AG1192" s="17">
        <v>45103</v>
      </c>
      <c r="AH1192" s="17">
        <v>45103</v>
      </c>
      <c r="AI1192" s="17"/>
      <c r="AJ1192" s="5"/>
      <c r="AK1192" s="17">
        <v>45103</v>
      </c>
      <c r="AL1192" t="s">
        <v>811</v>
      </c>
      <c r="AM1192" t="s">
        <v>599</v>
      </c>
      <c r="AN1192" s="17"/>
      <c r="AP1192" t="s">
        <v>966</v>
      </c>
      <c r="AQ1192" t="s">
        <v>970</v>
      </c>
      <c r="AR1192" t="s">
        <v>29127</v>
      </c>
    </row>
    <row r="1193" spans="2:44" ht="11" outlineLevel="1" x14ac:dyDescent="0.15">
      <c r="B1193" t="s">
        <v>7729</v>
      </c>
      <c r="C1193" t="s">
        <v>799</v>
      </c>
      <c r="D1193" t="s">
        <v>799</v>
      </c>
      <c r="F1193" t="s">
        <v>966</v>
      </c>
      <c r="H1193" s="16">
        <v>1</v>
      </c>
      <c r="I1193" t="s">
        <v>799</v>
      </c>
      <c r="J1193" t="s">
        <v>7730</v>
      </c>
      <c r="K1193" t="s">
        <v>7731</v>
      </c>
      <c r="L1193" t="s">
        <v>27861</v>
      </c>
      <c r="M1193" t="s">
        <v>740</v>
      </c>
      <c r="N1193" t="s">
        <v>795</v>
      </c>
      <c r="O1193" t="s">
        <v>825</v>
      </c>
      <c r="P1193" t="s">
        <v>806</v>
      </c>
      <c r="Q1193" t="s">
        <v>10430</v>
      </c>
      <c r="R1193" t="s">
        <v>531</v>
      </c>
      <c r="S1193" t="s">
        <v>636</v>
      </c>
      <c r="T1193" s="16">
        <v>1</v>
      </c>
      <c r="U1193" s="16">
        <v>0</v>
      </c>
      <c r="V1193" s="16">
        <v>3</v>
      </c>
      <c r="W1193" s="5">
        <v>27125</v>
      </c>
      <c r="X1193" s="5">
        <v>27125</v>
      </c>
      <c r="Y1193" s="5"/>
      <c r="Z1193" s="7">
        <v>1</v>
      </c>
      <c r="AA1193" t="s">
        <v>27839</v>
      </c>
      <c r="AB1193" s="5">
        <v>27125</v>
      </c>
      <c r="AC1193" t="s">
        <v>800</v>
      </c>
      <c r="AD1193" s="17">
        <v>43339</v>
      </c>
      <c r="AE1193" s="17">
        <v>44209</v>
      </c>
      <c r="AF1193" s="17">
        <v>43339</v>
      </c>
      <c r="AG1193" s="17">
        <v>44209</v>
      </c>
      <c r="AH1193" s="17">
        <v>44209</v>
      </c>
      <c r="AI1193" s="17"/>
      <c r="AJ1193" s="5"/>
      <c r="AK1193" s="17">
        <v>44209</v>
      </c>
      <c r="AL1193" t="s">
        <v>811</v>
      </c>
      <c r="AM1193" t="s">
        <v>599</v>
      </c>
      <c r="AN1193" s="17"/>
      <c r="AP1193" t="s">
        <v>966</v>
      </c>
      <c r="AQ1193" t="s">
        <v>970</v>
      </c>
      <c r="AR1193" t="s">
        <v>29128</v>
      </c>
    </row>
    <row r="1194" spans="2:44" ht="11" outlineLevel="1" x14ac:dyDescent="0.15">
      <c r="B1194" t="s">
        <v>7735</v>
      </c>
      <c r="C1194" t="s">
        <v>799</v>
      </c>
      <c r="D1194" t="s">
        <v>799</v>
      </c>
      <c r="F1194" t="s">
        <v>966</v>
      </c>
      <c r="H1194" s="16">
        <v>1</v>
      </c>
      <c r="I1194" t="s">
        <v>799</v>
      </c>
      <c r="J1194" t="s">
        <v>4137</v>
      </c>
      <c r="K1194" t="s">
        <v>4138</v>
      </c>
      <c r="L1194" t="s">
        <v>27841</v>
      </c>
      <c r="M1194" t="s">
        <v>7736</v>
      </c>
      <c r="N1194" t="s">
        <v>795</v>
      </c>
      <c r="O1194" t="s">
        <v>825</v>
      </c>
      <c r="P1194" t="s">
        <v>806</v>
      </c>
      <c r="Q1194" t="s">
        <v>10430</v>
      </c>
      <c r="R1194" t="s">
        <v>531</v>
      </c>
      <c r="S1194" t="s">
        <v>636</v>
      </c>
      <c r="T1194" s="16">
        <v>1</v>
      </c>
      <c r="U1194" s="16">
        <v>0</v>
      </c>
      <c r="V1194" s="16">
        <v>1</v>
      </c>
      <c r="W1194" s="5">
        <v>27104</v>
      </c>
      <c r="X1194" s="5">
        <v>27104</v>
      </c>
      <c r="Y1194" s="5"/>
      <c r="Z1194" s="7">
        <v>1</v>
      </c>
      <c r="AA1194" t="s">
        <v>27839</v>
      </c>
      <c r="AB1194" s="5">
        <v>27104</v>
      </c>
      <c r="AC1194" t="s">
        <v>800</v>
      </c>
      <c r="AD1194" s="17">
        <v>44330</v>
      </c>
      <c r="AE1194" s="17">
        <v>44330</v>
      </c>
      <c r="AF1194" s="17">
        <v>44330</v>
      </c>
      <c r="AG1194" s="17">
        <v>44350</v>
      </c>
      <c r="AH1194" s="17">
        <v>44350</v>
      </c>
      <c r="AI1194" s="17"/>
      <c r="AJ1194" s="5"/>
      <c r="AK1194" s="17">
        <v>44350</v>
      </c>
      <c r="AL1194" t="s">
        <v>811</v>
      </c>
      <c r="AM1194" t="s">
        <v>599</v>
      </c>
      <c r="AN1194" s="17"/>
      <c r="AP1194" t="s">
        <v>966</v>
      </c>
      <c r="AQ1194" t="s">
        <v>970</v>
      </c>
      <c r="AR1194" t="s">
        <v>29129</v>
      </c>
    </row>
    <row r="1195" spans="2:44" ht="11" outlineLevel="1" x14ac:dyDescent="0.15">
      <c r="B1195" t="s">
        <v>7740</v>
      </c>
      <c r="C1195" t="s">
        <v>799</v>
      </c>
      <c r="D1195" t="s">
        <v>799</v>
      </c>
      <c r="F1195" t="s">
        <v>966</v>
      </c>
      <c r="H1195" s="16">
        <v>1</v>
      </c>
      <c r="I1195" t="s">
        <v>799</v>
      </c>
      <c r="J1195" t="s">
        <v>7741</v>
      </c>
      <c r="K1195" t="s">
        <v>7742</v>
      </c>
      <c r="L1195" t="s">
        <v>27914</v>
      </c>
      <c r="M1195" t="s">
        <v>737</v>
      </c>
      <c r="N1195" t="s">
        <v>803</v>
      </c>
      <c r="O1195" t="s">
        <v>825</v>
      </c>
      <c r="P1195" t="s">
        <v>802</v>
      </c>
      <c r="Q1195" t="s">
        <v>10430</v>
      </c>
      <c r="R1195" t="s">
        <v>531</v>
      </c>
      <c r="S1195" t="s">
        <v>636</v>
      </c>
      <c r="T1195" s="16">
        <v>1</v>
      </c>
      <c r="U1195" s="16">
        <v>0</v>
      </c>
      <c r="V1195" s="16">
        <v>2</v>
      </c>
      <c r="W1195" s="5">
        <v>27020</v>
      </c>
      <c r="X1195" s="5">
        <v>27020</v>
      </c>
      <c r="Y1195" s="5"/>
      <c r="Z1195" s="7">
        <v>1</v>
      </c>
      <c r="AA1195" t="s">
        <v>27839</v>
      </c>
      <c r="AB1195" s="5">
        <v>27020</v>
      </c>
      <c r="AC1195" t="s">
        <v>800</v>
      </c>
      <c r="AD1195" s="17">
        <v>42598</v>
      </c>
      <c r="AE1195" s="17">
        <v>42657</v>
      </c>
      <c r="AF1195" s="17">
        <v>42598</v>
      </c>
      <c r="AG1195" s="17">
        <v>42718</v>
      </c>
      <c r="AH1195" s="17">
        <v>42718</v>
      </c>
      <c r="AI1195" s="17"/>
      <c r="AJ1195" s="5"/>
      <c r="AK1195" s="17">
        <v>42718</v>
      </c>
      <c r="AL1195" t="s">
        <v>811</v>
      </c>
      <c r="AM1195" t="s">
        <v>599</v>
      </c>
      <c r="AN1195" s="17"/>
      <c r="AP1195" t="s">
        <v>966</v>
      </c>
      <c r="AQ1195" t="s">
        <v>970</v>
      </c>
      <c r="AR1195" t="s">
        <v>29130</v>
      </c>
    </row>
    <row r="1196" spans="2:44" ht="11" outlineLevel="1" x14ac:dyDescent="0.15">
      <c r="B1196" t="s">
        <v>7745</v>
      </c>
      <c r="C1196" t="s">
        <v>799</v>
      </c>
      <c r="D1196" t="s">
        <v>799</v>
      </c>
      <c r="F1196" t="s">
        <v>966</v>
      </c>
      <c r="H1196" s="16">
        <v>1</v>
      </c>
      <c r="I1196" t="s">
        <v>799</v>
      </c>
      <c r="J1196" t="s">
        <v>7746</v>
      </c>
      <c r="K1196" t="s">
        <v>7747</v>
      </c>
      <c r="L1196" t="s">
        <v>27933</v>
      </c>
      <c r="M1196" t="s">
        <v>738</v>
      </c>
      <c r="N1196" t="s">
        <v>4485</v>
      </c>
      <c r="O1196" t="s">
        <v>825</v>
      </c>
      <c r="P1196" t="s">
        <v>794</v>
      </c>
      <c r="Q1196" t="s">
        <v>10430</v>
      </c>
      <c r="R1196" t="s">
        <v>531</v>
      </c>
      <c r="S1196" t="s">
        <v>636</v>
      </c>
      <c r="T1196" s="16">
        <v>1</v>
      </c>
      <c r="U1196" s="16">
        <v>0</v>
      </c>
      <c r="V1196" s="16">
        <v>2</v>
      </c>
      <c r="W1196" s="5">
        <v>27000</v>
      </c>
      <c r="X1196" s="5">
        <v>27000</v>
      </c>
      <c r="Y1196" s="5"/>
      <c r="Z1196" s="7">
        <v>1</v>
      </c>
      <c r="AA1196" t="s">
        <v>27839</v>
      </c>
      <c r="AB1196" s="5">
        <v>27000</v>
      </c>
      <c r="AC1196" t="s">
        <v>800</v>
      </c>
      <c r="AD1196" s="17">
        <v>42473</v>
      </c>
      <c r="AE1196" s="17">
        <v>42500</v>
      </c>
      <c r="AF1196" s="17">
        <v>42473</v>
      </c>
      <c r="AG1196" s="17">
        <v>42534</v>
      </c>
      <c r="AH1196" s="17">
        <v>42534</v>
      </c>
      <c r="AI1196" s="17"/>
      <c r="AJ1196" s="5"/>
      <c r="AK1196" s="17">
        <v>42534</v>
      </c>
      <c r="AL1196" t="s">
        <v>811</v>
      </c>
      <c r="AM1196" t="s">
        <v>599</v>
      </c>
      <c r="AN1196" s="17"/>
      <c r="AP1196" t="s">
        <v>966</v>
      </c>
      <c r="AQ1196" t="s">
        <v>970</v>
      </c>
      <c r="AR1196" t="s">
        <v>29131</v>
      </c>
    </row>
    <row r="1197" spans="2:44" ht="11" outlineLevel="1" x14ac:dyDescent="0.15">
      <c r="B1197" t="s">
        <v>7750</v>
      </c>
      <c r="C1197" t="s">
        <v>799</v>
      </c>
      <c r="D1197" t="s">
        <v>799</v>
      </c>
      <c r="F1197" t="s">
        <v>966</v>
      </c>
      <c r="H1197" s="16">
        <v>1</v>
      </c>
      <c r="I1197" t="s">
        <v>799</v>
      </c>
      <c r="J1197" t="s">
        <v>7751</v>
      </c>
      <c r="K1197" t="s">
        <v>7752</v>
      </c>
      <c r="L1197" t="s">
        <v>27974</v>
      </c>
      <c r="M1197" t="s">
        <v>750</v>
      </c>
      <c r="N1197" t="s">
        <v>3544</v>
      </c>
      <c r="O1197" t="s">
        <v>825</v>
      </c>
      <c r="P1197" t="s">
        <v>859</v>
      </c>
      <c r="Q1197" t="s">
        <v>10430</v>
      </c>
      <c r="R1197" t="s">
        <v>531</v>
      </c>
      <c r="S1197" t="s">
        <v>636</v>
      </c>
      <c r="T1197" s="16">
        <v>1</v>
      </c>
      <c r="U1197" s="16">
        <v>0</v>
      </c>
      <c r="V1197" s="16">
        <v>2</v>
      </c>
      <c r="W1197" s="5">
        <v>26955.200000000001</v>
      </c>
      <c r="X1197" s="5">
        <v>26955.200000000001</v>
      </c>
      <c r="Y1197" s="5"/>
      <c r="Z1197" s="7">
        <v>1</v>
      </c>
      <c r="AA1197" t="s">
        <v>27839</v>
      </c>
      <c r="AB1197" s="5">
        <v>26955.200000000001</v>
      </c>
      <c r="AC1197" t="s">
        <v>800</v>
      </c>
      <c r="AD1197" s="17">
        <v>43116</v>
      </c>
      <c r="AE1197" s="17">
        <v>43175</v>
      </c>
      <c r="AF1197" s="17">
        <v>43112</v>
      </c>
      <c r="AG1197" s="17">
        <v>43193</v>
      </c>
      <c r="AH1197" s="17">
        <v>43193</v>
      </c>
      <c r="AI1197" s="17"/>
      <c r="AJ1197" s="5"/>
      <c r="AK1197" s="17">
        <v>43193</v>
      </c>
      <c r="AL1197" t="s">
        <v>811</v>
      </c>
      <c r="AM1197" t="s">
        <v>599</v>
      </c>
      <c r="AN1197" s="17"/>
      <c r="AP1197" t="s">
        <v>966</v>
      </c>
      <c r="AQ1197" t="s">
        <v>970</v>
      </c>
      <c r="AR1197" t="s">
        <v>29132</v>
      </c>
    </row>
    <row r="1198" spans="2:44" ht="11" outlineLevel="1" x14ac:dyDescent="0.15">
      <c r="B1198" t="s">
        <v>7755</v>
      </c>
      <c r="C1198" t="s">
        <v>799</v>
      </c>
      <c r="D1198" t="s">
        <v>799</v>
      </c>
      <c r="F1198" t="s">
        <v>966</v>
      </c>
      <c r="H1198" s="16">
        <v>1</v>
      </c>
      <c r="I1198" t="s">
        <v>799</v>
      </c>
      <c r="J1198" t="s">
        <v>7756</v>
      </c>
      <c r="K1198" t="s">
        <v>7757</v>
      </c>
      <c r="L1198" t="s">
        <v>27905</v>
      </c>
      <c r="M1198" t="s">
        <v>748</v>
      </c>
      <c r="N1198" t="s">
        <v>795</v>
      </c>
      <c r="O1198" t="s">
        <v>825</v>
      </c>
      <c r="P1198" t="s">
        <v>806</v>
      </c>
      <c r="Q1198" t="s">
        <v>10430</v>
      </c>
      <c r="R1198" t="s">
        <v>531</v>
      </c>
      <c r="S1198" t="s">
        <v>636</v>
      </c>
      <c r="T1198" s="16">
        <v>1</v>
      </c>
      <c r="U1198" s="16">
        <v>0</v>
      </c>
      <c r="V1198" s="16">
        <v>1</v>
      </c>
      <c r="W1198" s="5">
        <v>26916.25</v>
      </c>
      <c r="X1198" s="5">
        <v>26916.25</v>
      </c>
      <c r="Y1198" s="5"/>
      <c r="Z1198" s="7">
        <v>1</v>
      </c>
      <c r="AA1198" t="s">
        <v>27839</v>
      </c>
      <c r="AB1198" s="5">
        <v>26916.25</v>
      </c>
      <c r="AC1198" t="s">
        <v>800</v>
      </c>
      <c r="AD1198" s="17">
        <v>45671</v>
      </c>
      <c r="AE1198" s="17">
        <v>45671</v>
      </c>
      <c r="AF1198" s="17">
        <v>45671</v>
      </c>
      <c r="AG1198" s="17">
        <v>46022</v>
      </c>
      <c r="AH1198" s="17">
        <v>46203</v>
      </c>
      <c r="AI1198" s="17"/>
      <c r="AJ1198" s="5"/>
      <c r="AK1198" s="17">
        <v>46022</v>
      </c>
      <c r="AL1198" t="s">
        <v>811</v>
      </c>
      <c r="AM1198" t="s">
        <v>599</v>
      </c>
      <c r="AN1198" s="17"/>
      <c r="AP1198" t="s">
        <v>966</v>
      </c>
      <c r="AQ1198" t="s">
        <v>970</v>
      </c>
      <c r="AR1198" t="s">
        <v>29133</v>
      </c>
    </row>
    <row r="1199" spans="2:44" ht="11" outlineLevel="1" x14ac:dyDescent="0.15">
      <c r="B1199" t="s">
        <v>7760</v>
      </c>
      <c r="C1199" t="s">
        <v>799</v>
      </c>
      <c r="D1199" t="s">
        <v>799</v>
      </c>
      <c r="F1199" t="s">
        <v>966</v>
      </c>
      <c r="H1199" s="16">
        <v>1</v>
      </c>
      <c r="I1199" t="s">
        <v>799</v>
      </c>
      <c r="J1199" t="s">
        <v>5241</v>
      </c>
      <c r="K1199" t="s">
        <v>5242</v>
      </c>
      <c r="L1199" t="s">
        <v>27933</v>
      </c>
      <c r="M1199" t="s">
        <v>750</v>
      </c>
      <c r="N1199" t="s">
        <v>803</v>
      </c>
      <c r="O1199" t="s">
        <v>825</v>
      </c>
      <c r="P1199" t="s">
        <v>859</v>
      </c>
      <c r="Q1199" t="s">
        <v>10430</v>
      </c>
      <c r="R1199" t="s">
        <v>531</v>
      </c>
      <c r="S1199" t="s">
        <v>636</v>
      </c>
      <c r="T1199" s="16">
        <v>1</v>
      </c>
      <c r="U1199" s="16">
        <v>0</v>
      </c>
      <c r="V1199" s="16">
        <v>1</v>
      </c>
      <c r="W1199" s="5">
        <v>26812.61</v>
      </c>
      <c r="X1199" s="5">
        <v>26812.61</v>
      </c>
      <c r="Y1199" s="5"/>
      <c r="Z1199" s="7">
        <v>1</v>
      </c>
      <c r="AA1199" t="s">
        <v>27839</v>
      </c>
      <c r="AB1199" s="5">
        <v>26812.61</v>
      </c>
      <c r="AC1199" t="s">
        <v>800</v>
      </c>
      <c r="AD1199" s="17">
        <v>45553</v>
      </c>
      <c r="AE1199" s="17">
        <v>45553</v>
      </c>
      <c r="AF1199" s="17">
        <v>45553</v>
      </c>
      <c r="AG1199" s="17">
        <v>46022</v>
      </c>
      <c r="AH1199" s="17">
        <v>46022</v>
      </c>
      <c r="AI1199" s="17"/>
      <c r="AJ1199" s="5"/>
      <c r="AK1199" s="17">
        <v>46022</v>
      </c>
      <c r="AL1199" t="s">
        <v>811</v>
      </c>
      <c r="AM1199" t="s">
        <v>599</v>
      </c>
      <c r="AN1199" s="17"/>
      <c r="AP1199" t="s">
        <v>966</v>
      </c>
      <c r="AQ1199" t="s">
        <v>970</v>
      </c>
      <c r="AR1199" t="s">
        <v>29134</v>
      </c>
    </row>
    <row r="1200" spans="2:44" ht="11" outlineLevel="1" x14ac:dyDescent="0.15">
      <c r="B1200" t="s">
        <v>7764</v>
      </c>
      <c r="C1200" t="s">
        <v>27838</v>
      </c>
      <c r="D1200" t="s">
        <v>835</v>
      </c>
      <c r="E1200" t="s">
        <v>798</v>
      </c>
      <c r="F1200" t="s">
        <v>966</v>
      </c>
      <c r="H1200" s="16">
        <v>1</v>
      </c>
      <c r="I1200" t="s">
        <v>799</v>
      </c>
      <c r="J1200" t="s">
        <v>7765</v>
      </c>
      <c r="K1200" t="s">
        <v>7766</v>
      </c>
      <c r="L1200" t="s">
        <v>27841</v>
      </c>
      <c r="M1200" t="s">
        <v>740</v>
      </c>
      <c r="N1200" t="s">
        <v>795</v>
      </c>
      <c r="O1200" t="s">
        <v>825</v>
      </c>
      <c r="P1200" t="s">
        <v>806</v>
      </c>
      <c r="Q1200" t="s">
        <v>10430</v>
      </c>
      <c r="R1200" t="s">
        <v>531</v>
      </c>
      <c r="S1200" t="s">
        <v>636</v>
      </c>
      <c r="T1200" s="16">
        <v>2</v>
      </c>
      <c r="U1200" s="16">
        <v>1</v>
      </c>
      <c r="V1200" s="16">
        <v>6</v>
      </c>
      <c r="W1200" s="5">
        <v>26498.67</v>
      </c>
      <c r="X1200" s="5">
        <v>26498.67</v>
      </c>
      <c r="Y1200" s="5"/>
      <c r="Z1200" s="7">
        <v>1</v>
      </c>
      <c r="AA1200" t="s">
        <v>27839</v>
      </c>
      <c r="AB1200" s="5">
        <v>26498.67</v>
      </c>
      <c r="AC1200" t="s">
        <v>800</v>
      </c>
      <c r="AD1200" s="17">
        <v>43371</v>
      </c>
      <c r="AE1200" s="17">
        <v>43441</v>
      </c>
      <c r="AF1200" s="17">
        <v>43371</v>
      </c>
      <c r="AG1200" s="17">
        <v>54329</v>
      </c>
      <c r="AH1200" s="17">
        <v>43440</v>
      </c>
      <c r="AI1200" s="17"/>
      <c r="AJ1200" s="5"/>
      <c r="AK1200" s="17">
        <v>54329</v>
      </c>
      <c r="AL1200" t="s">
        <v>836</v>
      </c>
      <c r="AM1200" t="s">
        <v>631</v>
      </c>
      <c r="AN1200" s="17">
        <v>43440</v>
      </c>
      <c r="AO1200" t="s">
        <v>853</v>
      </c>
      <c r="AP1200" t="s">
        <v>966</v>
      </c>
      <c r="AQ1200" t="s">
        <v>970</v>
      </c>
      <c r="AR1200" t="s">
        <v>29135</v>
      </c>
    </row>
    <row r="1201" spans="2:44" ht="11" outlineLevel="1" x14ac:dyDescent="0.15">
      <c r="B1201" t="s">
        <v>7769</v>
      </c>
      <c r="C1201" t="s">
        <v>799</v>
      </c>
      <c r="D1201" t="s">
        <v>799</v>
      </c>
      <c r="F1201" t="s">
        <v>966</v>
      </c>
      <c r="H1201" s="16">
        <v>1</v>
      </c>
      <c r="I1201" t="s">
        <v>799</v>
      </c>
      <c r="J1201" t="s">
        <v>3871</v>
      </c>
      <c r="K1201" t="s">
        <v>3872</v>
      </c>
      <c r="L1201" t="s">
        <v>28372</v>
      </c>
      <c r="M1201" t="s">
        <v>740</v>
      </c>
      <c r="N1201" t="s">
        <v>795</v>
      </c>
      <c r="O1201" t="s">
        <v>825</v>
      </c>
      <c r="P1201" t="s">
        <v>806</v>
      </c>
      <c r="Q1201" t="s">
        <v>10430</v>
      </c>
      <c r="R1201" t="s">
        <v>531</v>
      </c>
      <c r="S1201" t="s">
        <v>636</v>
      </c>
      <c r="T1201" s="16">
        <v>1</v>
      </c>
      <c r="U1201" s="16">
        <v>0</v>
      </c>
      <c r="V1201" s="16">
        <v>2</v>
      </c>
      <c r="W1201" s="5">
        <v>26487</v>
      </c>
      <c r="X1201" s="5">
        <v>26487</v>
      </c>
      <c r="Y1201" s="5"/>
      <c r="Z1201" s="7">
        <v>1</v>
      </c>
      <c r="AA1201" t="s">
        <v>27839</v>
      </c>
      <c r="AB1201" s="5">
        <v>26487</v>
      </c>
      <c r="AC1201" t="s">
        <v>800</v>
      </c>
      <c r="AD1201" s="17">
        <v>42604</v>
      </c>
      <c r="AE1201" s="17">
        <v>42695</v>
      </c>
      <c r="AF1201" s="17">
        <v>42599</v>
      </c>
      <c r="AG1201" s="17">
        <v>42630</v>
      </c>
      <c r="AH1201" s="17">
        <v>42630</v>
      </c>
      <c r="AI1201" s="17"/>
      <c r="AJ1201" s="5"/>
      <c r="AK1201" s="17">
        <v>42630</v>
      </c>
      <c r="AL1201" t="s">
        <v>811</v>
      </c>
      <c r="AM1201" t="s">
        <v>599</v>
      </c>
      <c r="AN1201" s="17"/>
      <c r="AP1201" t="s">
        <v>966</v>
      </c>
      <c r="AQ1201" t="s">
        <v>970</v>
      </c>
      <c r="AR1201" t="s">
        <v>29136</v>
      </c>
    </row>
    <row r="1202" spans="2:44" ht="11" outlineLevel="1" x14ac:dyDescent="0.15">
      <c r="B1202" t="s">
        <v>7772</v>
      </c>
      <c r="C1202" t="s">
        <v>799</v>
      </c>
      <c r="D1202" t="s">
        <v>799</v>
      </c>
      <c r="F1202" t="s">
        <v>966</v>
      </c>
      <c r="H1202" s="16">
        <v>1</v>
      </c>
      <c r="I1202" t="s">
        <v>799</v>
      </c>
      <c r="J1202" t="s">
        <v>7773</v>
      </c>
      <c r="K1202" t="s">
        <v>7774</v>
      </c>
      <c r="L1202" t="s">
        <v>28214</v>
      </c>
      <c r="M1202" t="s">
        <v>750</v>
      </c>
      <c r="N1202" t="s">
        <v>2535</v>
      </c>
      <c r="O1202" t="s">
        <v>825</v>
      </c>
      <c r="P1202" t="s">
        <v>859</v>
      </c>
      <c r="Q1202" t="s">
        <v>10430</v>
      </c>
      <c r="R1202" t="s">
        <v>531</v>
      </c>
      <c r="S1202" t="s">
        <v>636</v>
      </c>
      <c r="T1202" s="16">
        <v>1</v>
      </c>
      <c r="U1202" s="16">
        <v>0</v>
      </c>
      <c r="V1202" s="16">
        <v>2</v>
      </c>
      <c r="W1202" s="5">
        <v>26460</v>
      </c>
      <c r="X1202" s="5">
        <v>26460</v>
      </c>
      <c r="Y1202" s="5"/>
      <c r="Z1202" s="7">
        <v>1</v>
      </c>
      <c r="AA1202" t="s">
        <v>27839</v>
      </c>
      <c r="AB1202" s="5">
        <v>26460</v>
      </c>
      <c r="AC1202" t="s">
        <v>800</v>
      </c>
      <c r="AD1202" s="17">
        <v>42912</v>
      </c>
      <c r="AE1202" s="17">
        <v>42922</v>
      </c>
      <c r="AF1202" s="17">
        <v>42912</v>
      </c>
      <c r="AG1202" s="17">
        <v>42996</v>
      </c>
      <c r="AH1202" s="17">
        <v>42996</v>
      </c>
      <c r="AI1202" s="17"/>
      <c r="AJ1202" s="5"/>
      <c r="AK1202" s="17">
        <v>42996</v>
      </c>
      <c r="AL1202" t="s">
        <v>811</v>
      </c>
      <c r="AM1202" t="s">
        <v>599</v>
      </c>
      <c r="AN1202" s="17"/>
      <c r="AP1202" t="s">
        <v>966</v>
      </c>
      <c r="AQ1202" t="s">
        <v>970</v>
      </c>
      <c r="AR1202" t="s">
        <v>29137</v>
      </c>
    </row>
    <row r="1203" spans="2:44" ht="11" outlineLevel="1" x14ac:dyDescent="0.15">
      <c r="B1203" t="s">
        <v>7777</v>
      </c>
      <c r="C1203" t="s">
        <v>799</v>
      </c>
      <c r="D1203" t="s">
        <v>799</v>
      </c>
      <c r="F1203" t="s">
        <v>966</v>
      </c>
      <c r="H1203" s="16">
        <v>1</v>
      </c>
      <c r="I1203" t="s">
        <v>799</v>
      </c>
      <c r="J1203" t="s">
        <v>7778</v>
      </c>
      <c r="K1203" t="s">
        <v>7779</v>
      </c>
      <c r="L1203" t="s">
        <v>28346</v>
      </c>
      <c r="M1203" t="s">
        <v>750</v>
      </c>
      <c r="N1203" t="s">
        <v>7780</v>
      </c>
      <c r="O1203" t="s">
        <v>825</v>
      </c>
      <c r="P1203" t="s">
        <v>859</v>
      </c>
      <c r="Q1203" t="s">
        <v>10430</v>
      </c>
      <c r="R1203" t="s">
        <v>645</v>
      </c>
      <c r="S1203" t="s">
        <v>636</v>
      </c>
      <c r="T1203" s="16">
        <v>1</v>
      </c>
      <c r="U1203" s="16">
        <v>0</v>
      </c>
      <c r="V1203" s="16">
        <v>1</v>
      </c>
      <c r="W1203" s="5">
        <v>26227.1</v>
      </c>
      <c r="X1203" s="5">
        <v>26227.1</v>
      </c>
      <c r="Y1203" s="5"/>
      <c r="Z1203" s="7">
        <v>1</v>
      </c>
      <c r="AA1203" t="s">
        <v>27839</v>
      </c>
      <c r="AB1203" s="5">
        <v>26227.1</v>
      </c>
      <c r="AC1203" t="s">
        <v>800</v>
      </c>
      <c r="AD1203" s="17">
        <v>43126</v>
      </c>
      <c r="AE1203" s="17">
        <v>43126</v>
      </c>
      <c r="AF1203" s="17">
        <v>43126</v>
      </c>
      <c r="AG1203" s="17">
        <v>43192</v>
      </c>
      <c r="AH1203" s="17">
        <v>43192</v>
      </c>
      <c r="AI1203" s="17"/>
      <c r="AJ1203" s="5"/>
      <c r="AK1203" s="17">
        <v>43192</v>
      </c>
      <c r="AL1203" t="s">
        <v>811</v>
      </c>
      <c r="AM1203" t="s">
        <v>599</v>
      </c>
      <c r="AN1203" s="17"/>
      <c r="AP1203" t="s">
        <v>966</v>
      </c>
      <c r="AQ1203" t="s">
        <v>970</v>
      </c>
      <c r="AR1203" t="s">
        <v>29138</v>
      </c>
    </row>
    <row r="1204" spans="2:44" ht="11" outlineLevel="1" x14ac:dyDescent="0.15">
      <c r="B1204" t="s">
        <v>7784</v>
      </c>
      <c r="C1204" t="s">
        <v>799</v>
      </c>
      <c r="D1204" t="s">
        <v>799</v>
      </c>
      <c r="F1204" t="s">
        <v>966</v>
      </c>
      <c r="H1204" s="16">
        <v>1</v>
      </c>
      <c r="I1204" t="s">
        <v>799</v>
      </c>
      <c r="J1204" t="s">
        <v>6858</v>
      </c>
      <c r="K1204" t="s">
        <v>6859</v>
      </c>
      <c r="L1204" t="s">
        <v>27974</v>
      </c>
      <c r="M1204" t="s">
        <v>7785</v>
      </c>
      <c r="N1204" t="s">
        <v>795</v>
      </c>
      <c r="O1204" t="s">
        <v>825</v>
      </c>
      <c r="P1204" t="s">
        <v>806</v>
      </c>
      <c r="Q1204" t="s">
        <v>10430</v>
      </c>
      <c r="R1204" t="s">
        <v>531</v>
      </c>
      <c r="S1204" t="s">
        <v>636</v>
      </c>
      <c r="T1204" s="16">
        <v>1</v>
      </c>
      <c r="U1204" s="16">
        <v>0</v>
      </c>
      <c r="V1204" s="16">
        <v>3</v>
      </c>
      <c r="W1204" s="5">
        <v>26188.14</v>
      </c>
      <c r="X1204" s="5">
        <v>26188.14</v>
      </c>
      <c r="Y1204" s="5"/>
      <c r="Z1204" s="7">
        <v>1</v>
      </c>
      <c r="AA1204" t="s">
        <v>27839</v>
      </c>
      <c r="AB1204" s="5">
        <v>26188.14</v>
      </c>
      <c r="AC1204" t="s">
        <v>800</v>
      </c>
      <c r="AD1204" s="17">
        <v>44596</v>
      </c>
      <c r="AE1204" s="17">
        <v>44672</v>
      </c>
      <c r="AF1204" s="17">
        <v>44596</v>
      </c>
      <c r="AG1204" s="17">
        <v>44652</v>
      </c>
      <c r="AH1204" s="17">
        <v>44652</v>
      </c>
      <c r="AI1204" s="17"/>
      <c r="AJ1204" s="5"/>
      <c r="AK1204" s="17">
        <v>44652</v>
      </c>
      <c r="AL1204" t="s">
        <v>811</v>
      </c>
      <c r="AM1204" t="s">
        <v>599</v>
      </c>
      <c r="AN1204" s="17"/>
      <c r="AP1204" t="s">
        <v>966</v>
      </c>
      <c r="AQ1204" t="s">
        <v>970</v>
      </c>
      <c r="AR1204" t="s">
        <v>29139</v>
      </c>
    </row>
    <row r="1205" spans="2:44" ht="11" outlineLevel="1" x14ac:dyDescent="0.15">
      <c r="B1205" t="s">
        <v>7792</v>
      </c>
      <c r="C1205" t="s">
        <v>799</v>
      </c>
      <c r="D1205" t="s">
        <v>799</v>
      </c>
      <c r="F1205" t="s">
        <v>966</v>
      </c>
      <c r="H1205" s="16">
        <v>1</v>
      </c>
      <c r="I1205" t="s">
        <v>799</v>
      </c>
      <c r="J1205" t="s">
        <v>7793</v>
      </c>
      <c r="K1205" t="s">
        <v>7794</v>
      </c>
      <c r="L1205" t="s">
        <v>27905</v>
      </c>
      <c r="M1205" t="s">
        <v>7796</v>
      </c>
      <c r="N1205" t="s">
        <v>795</v>
      </c>
      <c r="O1205" t="s">
        <v>825</v>
      </c>
      <c r="P1205" t="s">
        <v>806</v>
      </c>
      <c r="Q1205" t="s">
        <v>10430</v>
      </c>
      <c r="R1205" t="s">
        <v>531</v>
      </c>
      <c r="S1205" t="s">
        <v>636</v>
      </c>
      <c r="T1205" s="16">
        <v>1</v>
      </c>
      <c r="U1205" s="16">
        <v>0</v>
      </c>
      <c r="V1205" s="16">
        <v>1</v>
      </c>
      <c r="W1205" s="5">
        <v>26160</v>
      </c>
      <c r="X1205" s="5">
        <v>26160</v>
      </c>
      <c r="Y1205" s="5"/>
      <c r="Z1205" s="7">
        <v>1</v>
      </c>
      <c r="AA1205" t="s">
        <v>27839</v>
      </c>
      <c r="AB1205" s="5">
        <v>26160</v>
      </c>
      <c r="AC1205" t="s">
        <v>800</v>
      </c>
      <c r="AD1205" s="17">
        <v>45159</v>
      </c>
      <c r="AE1205" s="17">
        <v>45159</v>
      </c>
      <c r="AF1205" s="17">
        <v>45159</v>
      </c>
      <c r="AG1205" s="17">
        <v>45289</v>
      </c>
      <c r="AH1205" s="17">
        <v>45472</v>
      </c>
      <c r="AI1205" s="17"/>
      <c r="AJ1205" s="5"/>
      <c r="AK1205" s="17">
        <v>45289</v>
      </c>
      <c r="AL1205" t="s">
        <v>811</v>
      </c>
      <c r="AM1205" t="s">
        <v>599</v>
      </c>
      <c r="AN1205" s="17"/>
      <c r="AP1205" t="s">
        <v>966</v>
      </c>
      <c r="AQ1205" t="s">
        <v>970</v>
      </c>
      <c r="AR1205" t="s">
        <v>29140</v>
      </c>
    </row>
    <row r="1206" spans="2:44" ht="11" outlineLevel="1" x14ac:dyDescent="0.15">
      <c r="B1206" t="s">
        <v>7800</v>
      </c>
      <c r="C1206" t="s">
        <v>799</v>
      </c>
      <c r="D1206" t="s">
        <v>799</v>
      </c>
      <c r="F1206" t="s">
        <v>966</v>
      </c>
      <c r="H1206" s="16">
        <v>1</v>
      </c>
      <c r="I1206" t="s">
        <v>799</v>
      </c>
      <c r="J1206" t="s">
        <v>5757</v>
      </c>
      <c r="K1206" t="s">
        <v>5758</v>
      </c>
      <c r="L1206" t="s">
        <v>28802</v>
      </c>
      <c r="M1206" t="s">
        <v>737</v>
      </c>
      <c r="N1206" t="s">
        <v>803</v>
      </c>
      <c r="O1206" t="s">
        <v>825</v>
      </c>
      <c r="P1206" t="s">
        <v>802</v>
      </c>
      <c r="Q1206" t="s">
        <v>10430</v>
      </c>
      <c r="R1206" t="s">
        <v>531</v>
      </c>
      <c r="S1206" t="s">
        <v>636</v>
      </c>
      <c r="T1206" s="16">
        <v>1</v>
      </c>
      <c r="U1206" s="16">
        <v>0</v>
      </c>
      <c r="V1206" s="16">
        <v>1</v>
      </c>
      <c r="W1206" s="5">
        <v>26152</v>
      </c>
      <c r="X1206" s="5">
        <v>26152</v>
      </c>
      <c r="Y1206" s="5"/>
      <c r="Z1206" s="7">
        <v>1</v>
      </c>
      <c r="AA1206" t="s">
        <v>27839</v>
      </c>
      <c r="AB1206" s="5">
        <v>26152</v>
      </c>
      <c r="AC1206" t="s">
        <v>800</v>
      </c>
      <c r="AD1206" s="17">
        <v>42761</v>
      </c>
      <c r="AE1206" s="17">
        <v>42761</v>
      </c>
      <c r="AF1206" s="17">
        <v>42761</v>
      </c>
      <c r="AG1206" s="17">
        <v>42871</v>
      </c>
      <c r="AH1206" s="17">
        <v>42871</v>
      </c>
      <c r="AI1206" s="17"/>
      <c r="AJ1206" s="5"/>
      <c r="AK1206" s="17">
        <v>42871</v>
      </c>
      <c r="AL1206" t="s">
        <v>811</v>
      </c>
      <c r="AM1206" t="s">
        <v>599</v>
      </c>
      <c r="AN1206" s="17"/>
      <c r="AP1206" t="s">
        <v>966</v>
      </c>
      <c r="AQ1206" t="s">
        <v>970</v>
      </c>
      <c r="AR1206" t="s">
        <v>29141</v>
      </c>
    </row>
    <row r="1207" spans="2:44" ht="11" outlineLevel="1" x14ac:dyDescent="0.15">
      <c r="B1207" t="s">
        <v>7803</v>
      </c>
      <c r="C1207" t="s">
        <v>799</v>
      </c>
      <c r="D1207" t="s">
        <v>799</v>
      </c>
      <c r="F1207" t="s">
        <v>966</v>
      </c>
      <c r="H1207" s="16">
        <v>1</v>
      </c>
      <c r="I1207" t="s">
        <v>799</v>
      </c>
      <c r="J1207" t="s">
        <v>6778</v>
      </c>
      <c r="K1207" t="s">
        <v>6779</v>
      </c>
      <c r="L1207" t="s">
        <v>28519</v>
      </c>
      <c r="M1207" t="s">
        <v>740</v>
      </c>
      <c r="N1207" t="s">
        <v>795</v>
      </c>
      <c r="O1207" t="s">
        <v>825</v>
      </c>
      <c r="P1207" t="s">
        <v>806</v>
      </c>
      <c r="Q1207" t="s">
        <v>10430</v>
      </c>
      <c r="R1207" t="s">
        <v>531</v>
      </c>
      <c r="S1207" t="s">
        <v>636</v>
      </c>
      <c r="T1207" s="16">
        <v>1</v>
      </c>
      <c r="U1207" s="16">
        <v>0</v>
      </c>
      <c r="V1207" s="16">
        <v>2</v>
      </c>
      <c r="W1207" s="5">
        <v>26052</v>
      </c>
      <c r="X1207" s="5">
        <v>26052</v>
      </c>
      <c r="Y1207" s="5"/>
      <c r="Z1207" s="7">
        <v>1</v>
      </c>
      <c r="AA1207" t="s">
        <v>27839</v>
      </c>
      <c r="AB1207" s="5">
        <v>26052</v>
      </c>
      <c r="AC1207" t="s">
        <v>800</v>
      </c>
      <c r="AD1207" s="17">
        <v>43228</v>
      </c>
      <c r="AE1207" s="17">
        <v>43270</v>
      </c>
      <c r="AF1207" s="17">
        <v>43228</v>
      </c>
      <c r="AG1207" s="17">
        <v>43293</v>
      </c>
      <c r="AH1207" s="17">
        <v>43293</v>
      </c>
      <c r="AI1207" s="17"/>
      <c r="AJ1207" s="5"/>
      <c r="AK1207" s="17">
        <v>43293</v>
      </c>
      <c r="AL1207" t="s">
        <v>811</v>
      </c>
      <c r="AM1207" t="s">
        <v>599</v>
      </c>
      <c r="AN1207" s="17"/>
      <c r="AP1207" t="s">
        <v>966</v>
      </c>
      <c r="AQ1207" t="s">
        <v>970</v>
      </c>
      <c r="AR1207" t="s">
        <v>29142</v>
      </c>
    </row>
    <row r="1208" spans="2:44" ht="11" outlineLevel="1" x14ac:dyDescent="0.15">
      <c r="B1208" t="s">
        <v>7806</v>
      </c>
      <c r="C1208" t="s">
        <v>799</v>
      </c>
      <c r="D1208" t="s">
        <v>799</v>
      </c>
      <c r="F1208" t="s">
        <v>966</v>
      </c>
      <c r="H1208" s="16">
        <v>1</v>
      </c>
      <c r="I1208" t="s">
        <v>799</v>
      </c>
      <c r="J1208" t="s">
        <v>687</v>
      </c>
      <c r="K1208" t="s">
        <v>2727</v>
      </c>
      <c r="L1208" t="s">
        <v>27902</v>
      </c>
      <c r="M1208" t="s">
        <v>740</v>
      </c>
      <c r="N1208" t="s">
        <v>795</v>
      </c>
      <c r="O1208" t="s">
        <v>825</v>
      </c>
      <c r="P1208" t="s">
        <v>806</v>
      </c>
      <c r="Q1208" t="s">
        <v>10430</v>
      </c>
      <c r="R1208" t="s">
        <v>531</v>
      </c>
      <c r="S1208" t="s">
        <v>636</v>
      </c>
      <c r="T1208" s="16">
        <v>1</v>
      </c>
      <c r="U1208" s="16">
        <v>0</v>
      </c>
      <c r="V1208" s="16">
        <v>1</v>
      </c>
      <c r="W1208" s="5">
        <v>26005</v>
      </c>
      <c r="X1208" s="5">
        <v>26005</v>
      </c>
      <c r="Y1208" s="5"/>
      <c r="Z1208" s="7">
        <v>1</v>
      </c>
      <c r="AA1208" t="s">
        <v>27839</v>
      </c>
      <c r="AB1208" s="5">
        <v>26005</v>
      </c>
      <c r="AC1208" t="s">
        <v>800</v>
      </c>
      <c r="AD1208" s="17">
        <v>43915</v>
      </c>
      <c r="AE1208" s="17">
        <v>43915</v>
      </c>
      <c r="AF1208" s="17">
        <v>43915</v>
      </c>
      <c r="AG1208" s="17">
        <v>43924</v>
      </c>
      <c r="AH1208" s="17">
        <v>43924</v>
      </c>
      <c r="AI1208" s="17"/>
      <c r="AJ1208" s="5"/>
      <c r="AK1208" s="17">
        <v>43924</v>
      </c>
      <c r="AL1208" t="s">
        <v>811</v>
      </c>
      <c r="AM1208" t="s">
        <v>599</v>
      </c>
      <c r="AN1208" s="17"/>
      <c r="AP1208" t="s">
        <v>966</v>
      </c>
      <c r="AQ1208" t="s">
        <v>970</v>
      </c>
      <c r="AR1208" t="s">
        <v>29143</v>
      </c>
    </row>
    <row r="1209" spans="2:44" ht="11" outlineLevel="1" x14ac:dyDescent="0.15">
      <c r="B1209" t="s">
        <v>7809</v>
      </c>
      <c r="C1209" t="s">
        <v>799</v>
      </c>
      <c r="D1209" t="s">
        <v>799</v>
      </c>
      <c r="F1209" t="s">
        <v>966</v>
      </c>
      <c r="H1209" s="16">
        <v>1</v>
      </c>
      <c r="I1209" t="s">
        <v>799</v>
      </c>
      <c r="J1209" t="s">
        <v>7347</v>
      </c>
      <c r="K1209" t="s">
        <v>7348</v>
      </c>
      <c r="L1209" t="s">
        <v>27914</v>
      </c>
      <c r="M1209" t="s">
        <v>737</v>
      </c>
      <c r="N1209" t="s">
        <v>3071</v>
      </c>
      <c r="O1209" t="s">
        <v>825</v>
      </c>
      <c r="P1209" t="s">
        <v>802</v>
      </c>
      <c r="Q1209" t="s">
        <v>10430</v>
      </c>
      <c r="R1209" t="s">
        <v>531</v>
      </c>
      <c r="S1209" t="s">
        <v>636</v>
      </c>
      <c r="T1209" s="16">
        <v>1</v>
      </c>
      <c r="U1209" s="16">
        <v>0</v>
      </c>
      <c r="V1209" s="16">
        <v>1</v>
      </c>
      <c r="W1209" s="5">
        <v>25997</v>
      </c>
      <c r="X1209" s="5">
        <v>25997</v>
      </c>
      <c r="Y1209" s="5"/>
      <c r="Z1209" s="7">
        <v>1</v>
      </c>
      <c r="AA1209" t="s">
        <v>27839</v>
      </c>
      <c r="AB1209" s="5">
        <v>25997</v>
      </c>
      <c r="AC1209" t="s">
        <v>800</v>
      </c>
      <c r="AD1209" s="17">
        <v>43372</v>
      </c>
      <c r="AE1209" s="17">
        <v>43372</v>
      </c>
      <c r="AF1209" s="17">
        <v>43372</v>
      </c>
      <c r="AG1209" s="17">
        <v>43542</v>
      </c>
      <c r="AH1209" s="17">
        <v>43542</v>
      </c>
      <c r="AI1209" s="17"/>
      <c r="AJ1209" s="5"/>
      <c r="AK1209" s="17">
        <v>43542</v>
      </c>
      <c r="AL1209" t="s">
        <v>811</v>
      </c>
      <c r="AM1209" t="s">
        <v>599</v>
      </c>
      <c r="AN1209" s="17"/>
      <c r="AP1209" t="s">
        <v>966</v>
      </c>
      <c r="AQ1209" t="s">
        <v>970</v>
      </c>
      <c r="AR1209" t="s">
        <v>29144</v>
      </c>
    </row>
    <row r="1210" spans="2:44" ht="11" outlineLevel="1" x14ac:dyDescent="0.15">
      <c r="B1210" t="s">
        <v>7812</v>
      </c>
      <c r="C1210" t="s">
        <v>799</v>
      </c>
      <c r="D1210" t="s">
        <v>799</v>
      </c>
      <c r="F1210" t="s">
        <v>966</v>
      </c>
      <c r="H1210" s="16">
        <v>1</v>
      </c>
      <c r="I1210" t="s">
        <v>799</v>
      </c>
      <c r="J1210" t="s">
        <v>5161</v>
      </c>
      <c r="K1210" t="s">
        <v>5162</v>
      </c>
      <c r="L1210" t="s">
        <v>27905</v>
      </c>
      <c r="M1210" t="s">
        <v>750</v>
      </c>
      <c r="N1210" t="s">
        <v>7813</v>
      </c>
      <c r="O1210" t="s">
        <v>825</v>
      </c>
      <c r="P1210" t="s">
        <v>859</v>
      </c>
      <c r="Q1210" t="s">
        <v>10430</v>
      </c>
      <c r="R1210" t="s">
        <v>531</v>
      </c>
      <c r="S1210" t="s">
        <v>636</v>
      </c>
      <c r="T1210" s="16">
        <v>1</v>
      </c>
      <c r="U1210" s="16">
        <v>0</v>
      </c>
      <c r="V1210" s="16">
        <v>1</v>
      </c>
      <c r="W1210" s="5">
        <v>25993</v>
      </c>
      <c r="X1210" s="5">
        <v>25993</v>
      </c>
      <c r="Y1210" s="5"/>
      <c r="Z1210" s="7">
        <v>1</v>
      </c>
      <c r="AA1210" t="s">
        <v>27839</v>
      </c>
      <c r="AB1210" s="5">
        <v>25993</v>
      </c>
      <c r="AC1210" t="s">
        <v>800</v>
      </c>
      <c r="AD1210" s="17">
        <v>42725</v>
      </c>
      <c r="AE1210" s="17">
        <v>42725</v>
      </c>
      <c r="AF1210" s="17">
        <v>42706</v>
      </c>
      <c r="AG1210" s="17">
        <v>42762</v>
      </c>
      <c r="AH1210" s="17">
        <v>42762</v>
      </c>
      <c r="AI1210" s="17"/>
      <c r="AJ1210" s="5"/>
      <c r="AK1210" s="17">
        <v>42762</v>
      </c>
      <c r="AL1210" t="s">
        <v>811</v>
      </c>
      <c r="AM1210" t="s">
        <v>599</v>
      </c>
      <c r="AN1210" s="17"/>
      <c r="AP1210" t="s">
        <v>966</v>
      </c>
      <c r="AQ1210" t="s">
        <v>970</v>
      </c>
      <c r="AR1210" t="s">
        <v>29145</v>
      </c>
    </row>
    <row r="1211" spans="2:44" ht="11" outlineLevel="1" x14ac:dyDescent="0.15">
      <c r="B1211" t="s">
        <v>7817</v>
      </c>
      <c r="C1211" t="s">
        <v>799</v>
      </c>
      <c r="D1211" t="s">
        <v>799</v>
      </c>
      <c r="F1211" t="s">
        <v>966</v>
      </c>
      <c r="H1211" s="16">
        <v>1</v>
      </c>
      <c r="I1211" t="s">
        <v>799</v>
      </c>
      <c r="J1211" t="s">
        <v>4157</v>
      </c>
      <c r="K1211" t="s">
        <v>4158</v>
      </c>
      <c r="L1211" t="s">
        <v>27861</v>
      </c>
      <c r="M1211" t="s">
        <v>750</v>
      </c>
      <c r="N1211" t="s">
        <v>887</v>
      </c>
      <c r="O1211" t="s">
        <v>825</v>
      </c>
      <c r="P1211" t="s">
        <v>859</v>
      </c>
      <c r="Q1211" t="s">
        <v>10430</v>
      </c>
      <c r="R1211" t="s">
        <v>531</v>
      </c>
      <c r="S1211" t="s">
        <v>636</v>
      </c>
      <c r="T1211" s="16">
        <v>1</v>
      </c>
      <c r="U1211" s="16">
        <v>0</v>
      </c>
      <c r="V1211" s="16">
        <v>1</v>
      </c>
      <c r="W1211" s="5">
        <v>25973</v>
      </c>
      <c r="X1211" s="5">
        <v>25973</v>
      </c>
      <c r="Y1211" s="5"/>
      <c r="Z1211" s="7">
        <v>1</v>
      </c>
      <c r="AA1211" t="s">
        <v>27839</v>
      </c>
      <c r="AB1211" s="5">
        <v>25973</v>
      </c>
      <c r="AC1211" t="s">
        <v>800</v>
      </c>
      <c r="AD1211" s="17">
        <v>43234</v>
      </c>
      <c r="AE1211" s="17">
        <v>43234</v>
      </c>
      <c r="AF1211" s="17">
        <v>43234</v>
      </c>
      <c r="AG1211" s="17">
        <v>43269</v>
      </c>
      <c r="AH1211" s="17">
        <v>43269</v>
      </c>
      <c r="AI1211" s="17"/>
      <c r="AJ1211" s="5"/>
      <c r="AK1211" s="17">
        <v>43269</v>
      </c>
      <c r="AL1211" t="s">
        <v>811</v>
      </c>
      <c r="AM1211" t="s">
        <v>599</v>
      </c>
      <c r="AN1211" s="17"/>
      <c r="AP1211" t="s">
        <v>966</v>
      </c>
      <c r="AQ1211" t="s">
        <v>970</v>
      </c>
      <c r="AR1211" t="s">
        <v>29146</v>
      </c>
    </row>
    <row r="1212" spans="2:44" ht="11" outlineLevel="1" x14ac:dyDescent="0.15">
      <c r="B1212" t="s">
        <v>7824</v>
      </c>
      <c r="C1212" t="s">
        <v>799</v>
      </c>
      <c r="D1212" t="s">
        <v>799</v>
      </c>
      <c r="F1212" t="s">
        <v>966</v>
      </c>
      <c r="H1212" s="16">
        <v>1</v>
      </c>
      <c r="I1212" t="s">
        <v>799</v>
      </c>
      <c r="J1212" t="s">
        <v>7825</v>
      </c>
      <c r="K1212" t="s">
        <v>7826</v>
      </c>
      <c r="L1212" t="s">
        <v>27841</v>
      </c>
      <c r="M1212" t="s">
        <v>746</v>
      </c>
      <c r="N1212" t="s">
        <v>795</v>
      </c>
      <c r="O1212" t="s">
        <v>804</v>
      </c>
      <c r="P1212" t="s">
        <v>806</v>
      </c>
      <c r="Q1212" t="s">
        <v>10430</v>
      </c>
      <c r="R1212" t="s">
        <v>531</v>
      </c>
      <c r="S1212" t="s">
        <v>636</v>
      </c>
      <c r="T1212" s="16">
        <v>1</v>
      </c>
      <c r="U1212" s="16">
        <v>0</v>
      </c>
      <c r="V1212" s="16">
        <v>1</v>
      </c>
      <c r="W1212" s="5">
        <v>25717</v>
      </c>
      <c r="X1212" s="5">
        <v>25717</v>
      </c>
      <c r="Y1212" s="5"/>
      <c r="Z1212" s="7">
        <v>1</v>
      </c>
      <c r="AA1212" t="s">
        <v>27839</v>
      </c>
      <c r="AB1212" s="5">
        <v>25717</v>
      </c>
      <c r="AC1212" t="s">
        <v>800</v>
      </c>
      <c r="AD1212" s="17">
        <v>45049</v>
      </c>
      <c r="AE1212" s="17">
        <v>45049</v>
      </c>
      <c r="AF1212" s="17">
        <v>45049</v>
      </c>
      <c r="AG1212" s="17">
        <v>45056</v>
      </c>
      <c r="AH1212" s="17">
        <v>45056</v>
      </c>
      <c r="AI1212" s="17"/>
      <c r="AJ1212" s="5"/>
      <c r="AK1212" s="17">
        <v>45056</v>
      </c>
      <c r="AL1212" t="s">
        <v>811</v>
      </c>
      <c r="AM1212" t="s">
        <v>599</v>
      </c>
      <c r="AN1212" s="17"/>
      <c r="AP1212" t="s">
        <v>966</v>
      </c>
      <c r="AQ1212" t="s">
        <v>970</v>
      </c>
      <c r="AR1212" t="s">
        <v>29147</v>
      </c>
    </row>
    <row r="1213" spans="2:44" ht="11" outlineLevel="1" x14ac:dyDescent="0.15">
      <c r="B1213" t="s">
        <v>7829</v>
      </c>
      <c r="C1213" t="s">
        <v>799</v>
      </c>
      <c r="D1213" t="s">
        <v>799</v>
      </c>
      <c r="F1213" t="s">
        <v>966</v>
      </c>
      <c r="H1213" s="16">
        <v>1</v>
      </c>
      <c r="I1213" t="s">
        <v>799</v>
      </c>
      <c r="J1213" t="s">
        <v>7830</v>
      </c>
      <c r="K1213" t="s">
        <v>7831</v>
      </c>
      <c r="L1213" t="s">
        <v>28346</v>
      </c>
      <c r="M1213" t="s">
        <v>6999</v>
      </c>
      <c r="N1213" t="s">
        <v>795</v>
      </c>
      <c r="O1213" t="s">
        <v>825</v>
      </c>
      <c r="P1213" t="s">
        <v>806</v>
      </c>
      <c r="Q1213" t="s">
        <v>10430</v>
      </c>
      <c r="R1213" t="s">
        <v>645</v>
      </c>
      <c r="S1213" t="s">
        <v>636</v>
      </c>
      <c r="T1213" s="16">
        <v>1</v>
      </c>
      <c r="U1213" s="16">
        <v>0</v>
      </c>
      <c r="V1213" s="16">
        <v>1</v>
      </c>
      <c r="W1213" s="5">
        <v>25712.02</v>
      </c>
      <c r="X1213" s="5">
        <v>25712.02</v>
      </c>
      <c r="Y1213" s="5"/>
      <c r="Z1213" s="7">
        <v>1</v>
      </c>
      <c r="AA1213" t="s">
        <v>27839</v>
      </c>
      <c r="AB1213" s="5">
        <v>25712.02</v>
      </c>
      <c r="AC1213" t="s">
        <v>800</v>
      </c>
      <c r="AD1213" s="17">
        <v>45909</v>
      </c>
      <c r="AE1213" s="17">
        <v>45909</v>
      </c>
      <c r="AF1213" s="17">
        <v>45909</v>
      </c>
      <c r="AG1213" s="17">
        <v>46142</v>
      </c>
      <c r="AH1213" s="17">
        <v>46142</v>
      </c>
      <c r="AI1213" s="17"/>
      <c r="AJ1213" s="5"/>
      <c r="AK1213" s="17">
        <v>46142</v>
      </c>
      <c r="AL1213" t="s">
        <v>811</v>
      </c>
      <c r="AM1213" t="s">
        <v>599</v>
      </c>
      <c r="AN1213" s="17"/>
      <c r="AP1213" t="s">
        <v>966</v>
      </c>
      <c r="AQ1213" t="s">
        <v>970</v>
      </c>
      <c r="AR1213" t="s">
        <v>29148</v>
      </c>
    </row>
    <row r="1214" spans="2:44" ht="11" outlineLevel="1" x14ac:dyDescent="0.15">
      <c r="B1214" t="s">
        <v>7837</v>
      </c>
      <c r="C1214" t="s">
        <v>799</v>
      </c>
      <c r="D1214" t="s">
        <v>799</v>
      </c>
      <c r="F1214" t="s">
        <v>966</v>
      </c>
      <c r="H1214" s="16">
        <v>1</v>
      </c>
      <c r="I1214" t="s">
        <v>799</v>
      </c>
      <c r="J1214" t="s">
        <v>6306</v>
      </c>
      <c r="K1214" t="s">
        <v>6307</v>
      </c>
      <c r="L1214" t="s">
        <v>27974</v>
      </c>
      <c r="M1214" t="s">
        <v>740</v>
      </c>
      <c r="N1214" t="s">
        <v>795</v>
      </c>
      <c r="O1214" t="s">
        <v>826</v>
      </c>
      <c r="P1214" t="s">
        <v>806</v>
      </c>
      <c r="Q1214" t="s">
        <v>10430</v>
      </c>
      <c r="R1214" t="s">
        <v>531</v>
      </c>
      <c r="S1214" t="s">
        <v>636</v>
      </c>
      <c r="T1214" s="16">
        <v>1</v>
      </c>
      <c r="U1214" s="16">
        <v>0</v>
      </c>
      <c r="V1214" s="16">
        <v>1</v>
      </c>
      <c r="W1214" s="5">
        <v>25575</v>
      </c>
      <c r="X1214" s="5">
        <v>25575</v>
      </c>
      <c r="Y1214" s="5"/>
      <c r="Z1214" s="7">
        <v>1</v>
      </c>
      <c r="AA1214" t="s">
        <v>27839</v>
      </c>
      <c r="AB1214" s="5">
        <v>25575</v>
      </c>
      <c r="AC1214" t="s">
        <v>800</v>
      </c>
      <c r="AD1214" s="17">
        <v>44610</v>
      </c>
      <c r="AE1214" s="17">
        <v>44610</v>
      </c>
      <c r="AF1214" s="17">
        <v>44610</v>
      </c>
      <c r="AG1214" s="17">
        <v>44620</v>
      </c>
      <c r="AH1214" s="17">
        <v>44620</v>
      </c>
      <c r="AI1214" s="17"/>
      <c r="AJ1214" s="5"/>
      <c r="AK1214" s="17">
        <v>44620</v>
      </c>
      <c r="AL1214" t="s">
        <v>811</v>
      </c>
      <c r="AM1214" t="s">
        <v>599</v>
      </c>
      <c r="AN1214" s="17"/>
      <c r="AP1214" t="s">
        <v>966</v>
      </c>
      <c r="AQ1214" t="s">
        <v>970</v>
      </c>
      <c r="AR1214" t="s">
        <v>29149</v>
      </c>
    </row>
    <row r="1215" spans="2:44" ht="11" outlineLevel="1" x14ac:dyDescent="0.15">
      <c r="B1215" t="s">
        <v>7840</v>
      </c>
      <c r="C1215" t="s">
        <v>799</v>
      </c>
      <c r="D1215" t="s">
        <v>799</v>
      </c>
      <c r="F1215" t="s">
        <v>966</v>
      </c>
      <c r="H1215" s="16">
        <v>1</v>
      </c>
      <c r="I1215" t="s">
        <v>799</v>
      </c>
      <c r="J1215" t="s">
        <v>7841</v>
      </c>
      <c r="K1215" t="s">
        <v>7842</v>
      </c>
      <c r="L1215" t="s">
        <v>27866</v>
      </c>
      <c r="M1215" t="s">
        <v>7843</v>
      </c>
      <c r="N1215" t="s">
        <v>795</v>
      </c>
      <c r="O1215" t="s">
        <v>825</v>
      </c>
      <c r="P1215" t="s">
        <v>806</v>
      </c>
      <c r="Q1215" t="s">
        <v>10430</v>
      </c>
      <c r="R1215" t="s">
        <v>531</v>
      </c>
      <c r="S1215" t="s">
        <v>636</v>
      </c>
      <c r="T1215" s="16">
        <v>1</v>
      </c>
      <c r="U1215" s="16">
        <v>0</v>
      </c>
      <c r="V1215" s="16">
        <v>1</v>
      </c>
      <c r="W1215" s="5">
        <v>25550</v>
      </c>
      <c r="X1215" s="5">
        <v>25550</v>
      </c>
      <c r="Y1215" s="5"/>
      <c r="Z1215" s="7">
        <v>1</v>
      </c>
      <c r="AA1215" t="s">
        <v>27839</v>
      </c>
      <c r="AB1215" s="5">
        <v>25550</v>
      </c>
      <c r="AC1215" t="s">
        <v>800</v>
      </c>
      <c r="AD1215" s="17">
        <v>43858</v>
      </c>
      <c r="AE1215" s="17">
        <v>43858</v>
      </c>
      <c r="AF1215" s="17">
        <v>43852</v>
      </c>
      <c r="AG1215" s="17">
        <v>43899</v>
      </c>
      <c r="AH1215" s="17">
        <v>43899</v>
      </c>
      <c r="AI1215" s="17"/>
      <c r="AJ1215" s="5"/>
      <c r="AK1215" s="17">
        <v>43899</v>
      </c>
      <c r="AL1215" t="s">
        <v>811</v>
      </c>
      <c r="AM1215" t="s">
        <v>599</v>
      </c>
      <c r="AN1215" s="17"/>
      <c r="AP1215" t="s">
        <v>966</v>
      </c>
      <c r="AQ1215" t="s">
        <v>970</v>
      </c>
      <c r="AR1215" t="s">
        <v>29150</v>
      </c>
    </row>
    <row r="1216" spans="2:44" ht="11" outlineLevel="1" x14ac:dyDescent="0.15">
      <c r="B1216" t="s">
        <v>7853</v>
      </c>
      <c r="C1216" t="s">
        <v>799</v>
      </c>
      <c r="D1216" t="s">
        <v>799</v>
      </c>
      <c r="F1216" t="s">
        <v>966</v>
      </c>
      <c r="H1216" s="16">
        <v>1</v>
      </c>
      <c r="I1216" t="s">
        <v>799</v>
      </c>
      <c r="J1216" t="s">
        <v>7854</v>
      </c>
      <c r="K1216" t="s">
        <v>7855</v>
      </c>
      <c r="L1216" t="s">
        <v>27866</v>
      </c>
      <c r="M1216" t="s">
        <v>743</v>
      </c>
      <c r="N1216" t="s">
        <v>7856</v>
      </c>
      <c r="O1216" t="s">
        <v>825</v>
      </c>
      <c r="P1216" t="s">
        <v>821</v>
      </c>
      <c r="Q1216" t="s">
        <v>10430</v>
      </c>
      <c r="R1216" t="s">
        <v>531</v>
      </c>
      <c r="S1216" t="s">
        <v>636</v>
      </c>
      <c r="T1216" s="16">
        <v>1</v>
      </c>
      <c r="U1216" s="16">
        <v>0</v>
      </c>
      <c r="V1216" s="16">
        <v>1</v>
      </c>
      <c r="W1216" s="5">
        <v>25455.38</v>
      </c>
      <c r="X1216" s="5">
        <v>25455.38</v>
      </c>
      <c r="Y1216" s="5"/>
      <c r="Z1216" s="7">
        <v>1</v>
      </c>
      <c r="AA1216" t="s">
        <v>27839</v>
      </c>
      <c r="AB1216" s="5">
        <v>25455.38</v>
      </c>
      <c r="AC1216" t="s">
        <v>800</v>
      </c>
      <c r="AD1216" s="17">
        <v>42239</v>
      </c>
      <c r="AE1216" s="17">
        <v>42239</v>
      </c>
      <c r="AF1216" s="17">
        <v>42240</v>
      </c>
      <c r="AG1216" s="17">
        <v>42261</v>
      </c>
      <c r="AH1216" s="17">
        <v>42261</v>
      </c>
      <c r="AI1216" s="17"/>
      <c r="AJ1216" s="5"/>
      <c r="AK1216" s="17">
        <v>42261</v>
      </c>
      <c r="AL1216" t="s">
        <v>811</v>
      </c>
      <c r="AM1216" t="s">
        <v>599</v>
      </c>
      <c r="AN1216" s="17"/>
      <c r="AP1216" t="s">
        <v>966</v>
      </c>
      <c r="AQ1216" t="s">
        <v>970</v>
      </c>
      <c r="AR1216" t="s">
        <v>29151</v>
      </c>
    </row>
    <row r="1217" spans="2:44" ht="11" outlineLevel="1" x14ac:dyDescent="0.15">
      <c r="B1217" t="s">
        <v>7860</v>
      </c>
      <c r="C1217" t="s">
        <v>799</v>
      </c>
      <c r="D1217" t="s">
        <v>799</v>
      </c>
      <c r="F1217" t="s">
        <v>966</v>
      </c>
      <c r="H1217" s="16">
        <v>1</v>
      </c>
      <c r="I1217" t="s">
        <v>799</v>
      </c>
      <c r="J1217" t="s">
        <v>3316</v>
      </c>
      <c r="K1217" t="s">
        <v>3317</v>
      </c>
      <c r="L1217" t="s">
        <v>27841</v>
      </c>
      <c r="M1217" t="s">
        <v>740</v>
      </c>
      <c r="N1217" t="s">
        <v>795</v>
      </c>
      <c r="O1217" t="s">
        <v>804</v>
      </c>
      <c r="P1217" t="s">
        <v>806</v>
      </c>
      <c r="Q1217" t="s">
        <v>10430</v>
      </c>
      <c r="R1217" t="s">
        <v>531</v>
      </c>
      <c r="S1217" t="s">
        <v>636</v>
      </c>
      <c r="T1217" s="16">
        <v>1</v>
      </c>
      <c r="U1217" s="16">
        <v>0</v>
      </c>
      <c r="V1217" s="16">
        <v>2</v>
      </c>
      <c r="W1217" s="5">
        <v>25447.42</v>
      </c>
      <c r="X1217" s="5">
        <v>25447.42</v>
      </c>
      <c r="Y1217" s="5"/>
      <c r="Z1217" s="7">
        <v>1</v>
      </c>
      <c r="AA1217" t="s">
        <v>27839</v>
      </c>
      <c r="AB1217" s="5">
        <v>25447.42</v>
      </c>
      <c r="AC1217" t="s">
        <v>800</v>
      </c>
      <c r="AD1217" s="17">
        <v>43028</v>
      </c>
      <c r="AE1217" s="17">
        <v>45768</v>
      </c>
      <c r="AF1217" s="17">
        <v>43028</v>
      </c>
      <c r="AG1217" s="17">
        <v>43036</v>
      </c>
      <c r="AH1217" s="17">
        <v>43036</v>
      </c>
      <c r="AI1217" s="17"/>
      <c r="AJ1217" s="5"/>
      <c r="AK1217" s="17">
        <v>43036</v>
      </c>
      <c r="AL1217" t="s">
        <v>811</v>
      </c>
      <c r="AM1217" t="s">
        <v>599</v>
      </c>
      <c r="AN1217" s="17"/>
      <c r="AP1217" t="s">
        <v>966</v>
      </c>
      <c r="AQ1217" t="s">
        <v>970</v>
      </c>
      <c r="AR1217" t="s">
        <v>29152</v>
      </c>
    </row>
    <row r="1218" spans="2:44" ht="11" outlineLevel="1" x14ac:dyDescent="0.15">
      <c r="B1218" t="s">
        <v>7863</v>
      </c>
      <c r="C1218" t="s">
        <v>799</v>
      </c>
      <c r="D1218" t="s">
        <v>799</v>
      </c>
      <c r="F1218" t="s">
        <v>966</v>
      </c>
      <c r="H1218" s="16">
        <v>1</v>
      </c>
      <c r="I1218" t="s">
        <v>799</v>
      </c>
      <c r="J1218" t="s">
        <v>2441</v>
      </c>
      <c r="K1218" t="s">
        <v>2442</v>
      </c>
      <c r="L1218" t="s">
        <v>27952</v>
      </c>
      <c r="M1218" t="s">
        <v>748</v>
      </c>
      <c r="N1218" t="s">
        <v>795</v>
      </c>
      <c r="O1218" t="s">
        <v>826</v>
      </c>
      <c r="P1218" t="s">
        <v>806</v>
      </c>
      <c r="Q1218" t="s">
        <v>10430</v>
      </c>
      <c r="R1218" t="s">
        <v>531</v>
      </c>
      <c r="S1218" t="s">
        <v>636</v>
      </c>
      <c r="T1218" s="16">
        <v>1</v>
      </c>
      <c r="U1218" s="16">
        <v>0</v>
      </c>
      <c r="V1218" s="16">
        <v>1</v>
      </c>
      <c r="W1218" s="5">
        <v>25377.5</v>
      </c>
      <c r="X1218" s="5">
        <v>25377.5</v>
      </c>
      <c r="Y1218" s="5"/>
      <c r="Z1218" s="7">
        <v>1</v>
      </c>
      <c r="AA1218" t="s">
        <v>27839</v>
      </c>
      <c r="AB1218" s="5">
        <v>25377.5</v>
      </c>
      <c r="AC1218" t="s">
        <v>800</v>
      </c>
      <c r="AD1218" s="17">
        <v>45793</v>
      </c>
      <c r="AE1218" s="17">
        <v>45793</v>
      </c>
      <c r="AF1218" s="17">
        <v>45793</v>
      </c>
      <c r="AG1218" s="17">
        <v>45824</v>
      </c>
      <c r="AH1218" s="17">
        <v>45824</v>
      </c>
      <c r="AI1218" s="17"/>
      <c r="AJ1218" s="5"/>
      <c r="AK1218" s="17">
        <v>45824</v>
      </c>
      <c r="AL1218" t="s">
        <v>811</v>
      </c>
      <c r="AM1218" t="s">
        <v>599</v>
      </c>
      <c r="AN1218" s="17"/>
      <c r="AP1218" t="s">
        <v>966</v>
      </c>
      <c r="AQ1218" t="s">
        <v>970</v>
      </c>
      <c r="AR1218" t="s">
        <v>29153</v>
      </c>
    </row>
    <row r="1219" spans="2:44" ht="11" outlineLevel="1" x14ac:dyDescent="0.15">
      <c r="B1219" t="s">
        <v>7866</v>
      </c>
      <c r="C1219" t="s">
        <v>799</v>
      </c>
      <c r="D1219" t="s">
        <v>799</v>
      </c>
      <c r="F1219" t="s">
        <v>966</v>
      </c>
      <c r="H1219" s="16">
        <v>1</v>
      </c>
      <c r="I1219" t="s">
        <v>799</v>
      </c>
      <c r="J1219" t="s">
        <v>7867</v>
      </c>
      <c r="K1219" t="s">
        <v>7868</v>
      </c>
      <c r="L1219" t="s">
        <v>27974</v>
      </c>
      <c r="M1219" t="s">
        <v>750</v>
      </c>
      <c r="N1219" t="s">
        <v>3640</v>
      </c>
      <c r="O1219" t="s">
        <v>826</v>
      </c>
      <c r="P1219" t="s">
        <v>859</v>
      </c>
      <c r="Q1219" t="s">
        <v>10430</v>
      </c>
      <c r="R1219" t="s">
        <v>531</v>
      </c>
      <c r="S1219" t="s">
        <v>636</v>
      </c>
      <c r="T1219" s="16">
        <v>1</v>
      </c>
      <c r="U1219" s="16">
        <v>0</v>
      </c>
      <c r="V1219" s="16">
        <v>1</v>
      </c>
      <c r="W1219" s="5">
        <v>25336</v>
      </c>
      <c r="X1219" s="5">
        <v>25336</v>
      </c>
      <c r="Y1219" s="5"/>
      <c r="Z1219" s="7">
        <v>1</v>
      </c>
      <c r="AA1219" t="s">
        <v>27839</v>
      </c>
      <c r="AB1219" s="5">
        <v>25336</v>
      </c>
      <c r="AC1219" t="s">
        <v>800</v>
      </c>
      <c r="AD1219" s="17">
        <v>43444</v>
      </c>
      <c r="AE1219" s="17">
        <v>43444</v>
      </c>
      <c r="AF1219" s="17">
        <v>43444</v>
      </c>
      <c r="AG1219" s="17">
        <v>43486</v>
      </c>
      <c r="AH1219" s="17">
        <v>43486</v>
      </c>
      <c r="AI1219" s="17"/>
      <c r="AJ1219" s="5"/>
      <c r="AK1219" s="17">
        <v>43486</v>
      </c>
      <c r="AL1219" t="s">
        <v>811</v>
      </c>
      <c r="AM1219" t="s">
        <v>599</v>
      </c>
      <c r="AN1219" s="17"/>
      <c r="AP1219" t="s">
        <v>966</v>
      </c>
      <c r="AQ1219" t="s">
        <v>970</v>
      </c>
      <c r="AR1219" t="s">
        <v>29154</v>
      </c>
    </row>
    <row r="1220" spans="2:44" ht="11" outlineLevel="1" x14ac:dyDescent="0.15">
      <c r="B1220" t="s">
        <v>7876</v>
      </c>
      <c r="C1220" t="s">
        <v>799</v>
      </c>
      <c r="D1220" t="s">
        <v>799</v>
      </c>
      <c r="F1220" t="s">
        <v>966</v>
      </c>
      <c r="H1220" s="16">
        <v>1</v>
      </c>
      <c r="I1220" t="s">
        <v>799</v>
      </c>
      <c r="J1220" t="s">
        <v>7877</v>
      </c>
      <c r="K1220" t="s">
        <v>7878</v>
      </c>
      <c r="L1220" t="s">
        <v>28077</v>
      </c>
      <c r="M1220" t="s">
        <v>7880</v>
      </c>
      <c r="N1220" t="s">
        <v>795</v>
      </c>
      <c r="O1220" t="s">
        <v>825</v>
      </c>
      <c r="P1220" t="s">
        <v>806</v>
      </c>
      <c r="Q1220" t="s">
        <v>10430</v>
      </c>
      <c r="R1220" t="s">
        <v>531</v>
      </c>
      <c r="S1220" t="s">
        <v>636</v>
      </c>
      <c r="T1220" s="16">
        <v>1</v>
      </c>
      <c r="U1220" s="16">
        <v>0</v>
      </c>
      <c r="V1220" s="16">
        <v>3</v>
      </c>
      <c r="W1220" s="5">
        <v>25307.1</v>
      </c>
      <c r="X1220" s="5">
        <v>25307.1</v>
      </c>
      <c r="Y1220" s="5"/>
      <c r="Z1220" s="7">
        <v>1</v>
      </c>
      <c r="AA1220" t="s">
        <v>27839</v>
      </c>
      <c r="AB1220" s="5">
        <v>25307.1</v>
      </c>
      <c r="AC1220" t="s">
        <v>800</v>
      </c>
      <c r="AD1220" s="17">
        <v>41963</v>
      </c>
      <c r="AE1220" s="17">
        <v>42095</v>
      </c>
      <c r="AF1220" s="17">
        <v>41963</v>
      </c>
      <c r="AG1220" s="17">
        <v>42034</v>
      </c>
      <c r="AH1220" s="17">
        <v>42034</v>
      </c>
      <c r="AI1220" s="17"/>
      <c r="AJ1220" s="5"/>
      <c r="AK1220" s="17">
        <v>42034</v>
      </c>
      <c r="AL1220" t="s">
        <v>811</v>
      </c>
      <c r="AM1220" t="s">
        <v>599</v>
      </c>
      <c r="AN1220" s="17"/>
      <c r="AP1220" t="s">
        <v>966</v>
      </c>
      <c r="AQ1220" t="s">
        <v>970</v>
      </c>
      <c r="AR1220" t="s">
        <v>29155</v>
      </c>
    </row>
    <row r="1221" spans="2:44" ht="11" outlineLevel="1" x14ac:dyDescent="0.15">
      <c r="B1221" t="s">
        <v>7884</v>
      </c>
      <c r="C1221" t="s">
        <v>799</v>
      </c>
      <c r="D1221" t="s">
        <v>799</v>
      </c>
      <c r="F1221" t="s">
        <v>966</v>
      </c>
      <c r="H1221" s="16">
        <v>1</v>
      </c>
      <c r="I1221" t="s">
        <v>799</v>
      </c>
      <c r="J1221" t="s">
        <v>7885</v>
      </c>
      <c r="K1221" t="s">
        <v>7886</v>
      </c>
      <c r="L1221" t="s">
        <v>27866</v>
      </c>
      <c r="M1221" t="s">
        <v>750</v>
      </c>
      <c r="N1221" t="s">
        <v>5371</v>
      </c>
      <c r="O1221" t="s">
        <v>825</v>
      </c>
      <c r="P1221" t="s">
        <v>859</v>
      </c>
      <c r="Q1221" t="s">
        <v>10430</v>
      </c>
      <c r="R1221" t="s">
        <v>531</v>
      </c>
      <c r="S1221" t="s">
        <v>636</v>
      </c>
      <c r="T1221" s="16">
        <v>1</v>
      </c>
      <c r="U1221" s="16">
        <v>0</v>
      </c>
      <c r="V1221" s="16">
        <v>1</v>
      </c>
      <c r="W1221" s="5">
        <v>25287.5</v>
      </c>
      <c r="X1221" s="5">
        <v>25287.5</v>
      </c>
      <c r="Y1221" s="5"/>
      <c r="Z1221" s="7">
        <v>1</v>
      </c>
      <c r="AA1221" t="s">
        <v>27839</v>
      </c>
      <c r="AB1221" s="5">
        <v>25287.5</v>
      </c>
      <c r="AC1221" t="s">
        <v>800</v>
      </c>
      <c r="AD1221" s="17">
        <v>43339</v>
      </c>
      <c r="AE1221" s="17">
        <v>43339</v>
      </c>
      <c r="AF1221" s="17">
        <v>43339</v>
      </c>
      <c r="AG1221" s="17">
        <v>43350</v>
      </c>
      <c r="AH1221" s="17">
        <v>43350</v>
      </c>
      <c r="AI1221" s="17"/>
      <c r="AJ1221" s="5"/>
      <c r="AK1221" s="17">
        <v>43350</v>
      </c>
      <c r="AL1221" t="s">
        <v>811</v>
      </c>
      <c r="AM1221" t="s">
        <v>599</v>
      </c>
      <c r="AN1221" s="17"/>
      <c r="AP1221" t="s">
        <v>966</v>
      </c>
      <c r="AQ1221" t="s">
        <v>970</v>
      </c>
      <c r="AR1221" t="s">
        <v>29156</v>
      </c>
    </row>
    <row r="1222" spans="2:44" ht="11" outlineLevel="1" x14ac:dyDescent="0.15">
      <c r="B1222" t="s">
        <v>7889</v>
      </c>
      <c r="C1222" t="s">
        <v>799</v>
      </c>
      <c r="D1222" t="s">
        <v>799</v>
      </c>
      <c r="F1222" t="s">
        <v>966</v>
      </c>
      <c r="H1222" s="16">
        <v>1</v>
      </c>
      <c r="I1222" t="s">
        <v>799</v>
      </c>
      <c r="J1222" t="s">
        <v>7885</v>
      </c>
      <c r="K1222" t="s">
        <v>7886</v>
      </c>
      <c r="L1222" t="s">
        <v>27866</v>
      </c>
      <c r="M1222" t="s">
        <v>750</v>
      </c>
      <c r="N1222" t="s">
        <v>5371</v>
      </c>
      <c r="O1222" t="s">
        <v>825</v>
      </c>
      <c r="P1222" t="s">
        <v>859</v>
      </c>
      <c r="Q1222" t="s">
        <v>10430</v>
      </c>
      <c r="R1222" t="s">
        <v>531</v>
      </c>
      <c r="S1222" t="s">
        <v>636</v>
      </c>
      <c r="T1222" s="16">
        <v>1</v>
      </c>
      <c r="U1222" s="16">
        <v>0</v>
      </c>
      <c r="V1222" s="16">
        <v>1</v>
      </c>
      <c r="W1222" s="5">
        <v>25287.5</v>
      </c>
      <c r="X1222" s="5">
        <v>25287.5</v>
      </c>
      <c r="Y1222" s="5"/>
      <c r="Z1222" s="7">
        <v>1</v>
      </c>
      <c r="AA1222" t="s">
        <v>27839</v>
      </c>
      <c r="AB1222" s="5">
        <v>25287.5</v>
      </c>
      <c r="AC1222" t="s">
        <v>800</v>
      </c>
      <c r="AD1222" s="17">
        <v>43339</v>
      </c>
      <c r="AE1222" s="17">
        <v>43339</v>
      </c>
      <c r="AF1222" s="17">
        <v>43339</v>
      </c>
      <c r="AG1222" s="17">
        <v>43350</v>
      </c>
      <c r="AH1222" s="17">
        <v>43350</v>
      </c>
      <c r="AI1222" s="17"/>
      <c r="AJ1222" s="5"/>
      <c r="AK1222" s="17">
        <v>43350</v>
      </c>
      <c r="AL1222" t="s">
        <v>811</v>
      </c>
      <c r="AM1222" t="s">
        <v>599</v>
      </c>
      <c r="AN1222" s="17"/>
      <c r="AP1222" t="s">
        <v>966</v>
      </c>
      <c r="AQ1222" t="s">
        <v>970</v>
      </c>
      <c r="AR1222" t="s">
        <v>29157</v>
      </c>
    </row>
    <row r="1223" spans="2:44" ht="11" outlineLevel="1" x14ac:dyDescent="0.15">
      <c r="B1223" t="s">
        <v>7900</v>
      </c>
      <c r="C1223" t="s">
        <v>799</v>
      </c>
      <c r="D1223" t="s">
        <v>799</v>
      </c>
      <c r="F1223" t="s">
        <v>966</v>
      </c>
      <c r="H1223" s="16">
        <v>1</v>
      </c>
      <c r="I1223" t="s">
        <v>799</v>
      </c>
      <c r="J1223" t="s">
        <v>7901</v>
      </c>
      <c r="K1223" t="s">
        <v>7902</v>
      </c>
      <c r="L1223" t="s">
        <v>27861</v>
      </c>
      <c r="M1223" t="s">
        <v>748</v>
      </c>
      <c r="N1223" t="s">
        <v>795</v>
      </c>
      <c r="O1223" t="s">
        <v>826</v>
      </c>
      <c r="P1223" t="s">
        <v>806</v>
      </c>
      <c r="Q1223" t="s">
        <v>10430</v>
      </c>
      <c r="R1223" t="s">
        <v>531</v>
      </c>
      <c r="S1223" t="s">
        <v>636</v>
      </c>
      <c r="T1223" s="16">
        <v>1</v>
      </c>
      <c r="U1223" s="16">
        <v>0</v>
      </c>
      <c r="V1223" s="16">
        <v>4</v>
      </c>
      <c r="W1223" s="5">
        <v>25175</v>
      </c>
      <c r="X1223" s="5">
        <v>25175</v>
      </c>
      <c r="Y1223" s="5"/>
      <c r="Z1223" s="7">
        <v>1</v>
      </c>
      <c r="AA1223" t="s">
        <v>27839</v>
      </c>
      <c r="AB1223" s="5">
        <v>25175</v>
      </c>
      <c r="AC1223" t="s">
        <v>800</v>
      </c>
      <c r="AD1223" s="17">
        <v>44026</v>
      </c>
      <c r="AE1223" s="17">
        <v>44257</v>
      </c>
      <c r="AF1223" s="17">
        <v>44026</v>
      </c>
      <c r="AG1223" s="17">
        <v>44348</v>
      </c>
      <c r="AH1223" s="17">
        <v>44348</v>
      </c>
      <c r="AI1223" s="17"/>
      <c r="AJ1223" s="5"/>
      <c r="AK1223" s="17">
        <v>44348</v>
      </c>
      <c r="AL1223" t="s">
        <v>811</v>
      </c>
      <c r="AM1223" t="s">
        <v>599</v>
      </c>
      <c r="AN1223" s="17"/>
      <c r="AP1223" t="s">
        <v>966</v>
      </c>
      <c r="AQ1223" t="s">
        <v>970</v>
      </c>
      <c r="AR1223" t="s">
        <v>29158</v>
      </c>
    </row>
    <row r="1224" spans="2:44" ht="11" outlineLevel="1" x14ac:dyDescent="0.15">
      <c r="B1224" t="s">
        <v>7910</v>
      </c>
      <c r="C1224" t="s">
        <v>799</v>
      </c>
      <c r="D1224" t="s">
        <v>799</v>
      </c>
      <c r="F1224" t="s">
        <v>966</v>
      </c>
      <c r="H1224" s="16">
        <v>1</v>
      </c>
      <c r="I1224" t="s">
        <v>799</v>
      </c>
      <c r="J1224" t="s">
        <v>4419</v>
      </c>
      <c r="K1224" t="s">
        <v>4420</v>
      </c>
      <c r="L1224" t="s">
        <v>533</v>
      </c>
      <c r="M1224" t="s">
        <v>737</v>
      </c>
      <c r="N1224" t="s">
        <v>803</v>
      </c>
      <c r="O1224" t="s">
        <v>825</v>
      </c>
      <c r="P1224" t="s">
        <v>802</v>
      </c>
      <c r="Q1224" t="s">
        <v>10430</v>
      </c>
      <c r="R1224" t="s">
        <v>531</v>
      </c>
      <c r="S1224" t="s">
        <v>636</v>
      </c>
      <c r="T1224" s="16">
        <v>1</v>
      </c>
      <c r="U1224" s="16">
        <v>0</v>
      </c>
      <c r="V1224" s="16">
        <v>1</v>
      </c>
      <c r="W1224" s="5">
        <v>24999</v>
      </c>
      <c r="X1224" s="5">
        <v>24999</v>
      </c>
      <c r="Y1224" s="5"/>
      <c r="Z1224" s="7">
        <v>1</v>
      </c>
      <c r="AA1224" t="s">
        <v>27839</v>
      </c>
      <c r="AB1224" s="5">
        <v>24999</v>
      </c>
      <c r="AC1224" t="s">
        <v>800</v>
      </c>
      <c r="AD1224" s="17">
        <v>43621</v>
      </c>
      <c r="AE1224" s="17">
        <v>43621</v>
      </c>
      <c r="AF1224" s="17">
        <v>43621</v>
      </c>
      <c r="AG1224" s="17">
        <v>43644</v>
      </c>
      <c r="AH1224" s="17">
        <v>43644</v>
      </c>
      <c r="AI1224" s="17"/>
      <c r="AJ1224" s="5"/>
      <c r="AK1224" s="17">
        <v>43644</v>
      </c>
      <c r="AL1224" t="s">
        <v>811</v>
      </c>
      <c r="AM1224" t="s">
        <v>599</v>
      </c>
      <c r="AN1224" s="17"/>
      <c r="AP1224" t="s">
        <v>966</v>
      </c>
      <c r="AQ1224" t="s">
        <v>970</v>
      </c>
      <c r="AR1224" t="s">
        <v>29159</v>
      </c>
    </row>
    <row r="1225" spans="2:44" ht="11" outlineLevel="1" x14ac:dyDescent="0.15">
      <c r="B1225" t="s">
        <v>7913</v>
      </c>
      <c r="C1225" t="s">
        <v>799</v>
      </c>
      <c r="D1225" t="s">
        <v>799</v>
      </c>
      <c r="F1225" t="s">
        <v>966</v>
      </c>
      <c r="H1225" s="16">
        <v>1</v>
      </c>
      <c r="I1225" t="s">
        <v>799</v>
      </c>
      <c r="J1225" t="s">
        <v>7547</v>
      </c>
      <c r="K1225" t="s">
        <v>7548</v>
      </c>
      <c r="L1225" t="s">
        <v>28372</v>
      </c>
      <c r="M1225" t="s">
        <v>743</v>
      </c>
      <c r="N1225" t="s">
        <v>803</v>
      </c>
      <c r="O1225" t="s">
        <v>825</v>
      </c>
      <c r="P1225" t="s">
        <v>821</v>
      </c>
      <c r="Q1225" t="s">
        <v>10430</v>
      </c>
      <c r="R1225" t="s">
        <v>531</v>
      </c>
      <c r="S1225" t="s">
        <v>636</v>
      </c>
      <c r="T1225" s="16">
        <v>1</v>
      </c>
      <c r="U1225" s="16">
        <v>0</v>
      </c>
      <c r="V1225" s="16">
        <v>1</v>
      </c>
      <c r="W1225" s="5">
        <v>24970</v>
      </c>
      <c r="X1225" s="5">
        <v>24970</v>
      </c>
      <c r="Y1225" s="5"/>
      <c r="Z1225" s="7">
        <v>1</v>
      </c>
      <c r="AA1225" t="s">
        <v>27839</v>
      </c>
      <c r="AB1225" s="5">
        <v>24970</v>
      </c>
      <c r="AC1225" t="s">
        <v>800</v>
      </c>
      <c r="AD1225" s="17">
        <v>43608</v>
      </c>
      <c r="AE1225" s="17">
        <v>43608</v>
      </c>
      <c r="AF1225" s="17">
        <v>43606</v>
      </c>
      <c r="AG1225" s="17">
        <v>43696</v>
      </c>
      <c r="AH1225" s="17">
        <v>43696</v>
      </c>
      <c r="AI1225" s="17"/>
      <c r="AJ1225" s="5"/>
      <c r="AK1225" s="17">
        <v>43696</v>
      </c>
      <c r="AL1225" t="s">
        <v>811</v>
      </c>
      <c r="AM1225" t="s">
        <v>599</v>
      </c>
      <c r="AN1225" s="17"/>
      <c r="AP1225" t="s">
        <v>966</v>
      </c>
      <c r="AQ1225" t="s">
        <v>970</v>
      </c>
      <c r="AR1225" t="s">
        <v>29160</v>
      </c>
    </row>
    <row r="1226" spans="2:44" ht="11" outlineLevel="1" x14ac:dyDescent="0.15">
      <c r="B1226" t="s">
        <v>7919</v>
      </c>
      <c r="C1226" t="s">
        <v>27838</v>
      </c>
      <c r="D1226" t="s">
        <v>1599</v>
      </c>
      <c r="E1226" t="s">
        <v>807</v>
      </c>
      <c r="F1226" t="s">
        <v>10430</v>
      </c>
      <c r="G1226" t="s">
        <v>29161</v>
      </c>
      <c r="H1226" s="16">
        <v>2</v>
      </c>
      <c r="I1226" t="s">
        <v>809</v>
      </c>
      <c r="J1226" t="s">
        <v>6981</v>
      </c>
      <c r="K1226" t="s">
        <v>6982</v>
      </c>
      <c r="L1226" t="s">
        <v>27972</v>
      </c>
      <c r="M1226" t="s">
        <v>750</v>
      </c>
      <c r="N1226" t="s">
        <v>887</v>
      </c>
      <c r="O1226" t="s">
        <v>796</v>
      </c>
      <c r="P1226" t="s">
        <v>859</v>
      </c>
      <c r="Q1226" t="s">
        <v>10430</v>
      </c>
      <c r="R1226" t="s">
        <v>645</v>
      </c>
      <c r="S1226" t="s">
        <v>636</v>
      </c>
      <c r="T1226" s="16">
        <v>1</v>
      </c>
      <c r="U1226" s="16">
        <v>1</v>
      </c>
      <c r="V1226" s="16">
        <v>1</v>
      </c>
      <c r="W1226" s="5">
        <v>24947.81</v>
      </c>
      <c r="X1226" s="5">
        <v>24947.81</v>
      </c>
      <c r="Y1226" s="5"/>
      <c r="Z1226" s="7">
        <v>1</v>
      </c>
      <c r="AA1226" t="s">
        <v>27839</v>
      </c>
      <c r="AB1226" s="5">
        <v>24947.81</v>
      </c>
      <c r="AC1226" t="s">
        <v>800</v>
      </c>
      <c r="AD1226" s="17">
        <v>43139</v>
      </c>
      <c r="AE1226" s="17">
        <v>43139</v>
      </c>
      <c r="AF1226" s="17">
        <v>43139</v>
      </c>
      <c r="AG1226" s="17">
        <v>43151</v>
      </c>
      <c r="AH1226" s="17">
        <v>43151</v>
      </c>
      <c r="AI1226" s="17"/>
      <c r="AJ1226" s="5"/>
      <c r="AK1226" s="17">
        <v>43151</v>
      </c>
      <c r="AL1226" t="s">
        <v>28341</v>
      </c>
      <c r="AM1226" t="s">
        <v>631</v>
      </c>
      <c r="AN1226" s="17">
        <v>43151</v>
      </c>
      <c r="AP1226" t="s">
        <v>966</v>
      </c>
      <c r="AQ1226" t="s">
        <v>970</v>
      </c>
      <c r="AR1226" t="s">
        <v>29162</v>
      </c>
    </row>
    <row r="1227" spans="2:44" ht="11" outlineLevel="1" x14ac:dyDescent="0.15">
      <c r="B1227" t="s">
        <v>7925</v>
      </c>
      <c r="C1227" t="s">
        <v>799</v>
      </c>
      <c r="D1227" t="s">
        <v>799</v>
      </c>
      <c r="F1227" t="s">
        <v>966</v>
      </c>
      <c r="H1227" s="16">
        <v>1</v>
      </c>
      <c r="I1227" t="s">
        <v>799</v>
      </c>
      <c r="J1227" t="s">
        <v>7926</v>
      </c>
      <c r="K1227" t="s">
        <v>7927</v>
      </c>
      <c r="L1227" t="s">
        <v>27974</v>
      </c>
      <c r="M1227" t="s">
        <v>748</v>
      </c>
      <c r="N1227" t="s">
        <v>795</v>
      </c>
      <c r="O1227" t="s">
        <v>826</v>
      </c>
      <c r="P1227" t="s">
        <v>806</v>
      </c>
      <c r="Q1227" t="s">
        <v>10430</v>
      </c>
      <c r="R1227" t="s">
        <v>531</v>
      </c>
      <c r="S1227" t="s">
        <v>636</v>
      </c>
      <c r="T1227" s="16">
        <v>1</v>
      </c>
      <c r="U1227" s="16">
        <v>0</v>
      </c>
      <c r="V1227" s="16">
        <v>1</v>
      </c>
      <c r="W1227" s="5">
        <v>24911.55</v>
      </c>
      <c r="X1227" s="5">
        <v>24911.55</v>
      </c>
      <c r="Y1227" s="5"/>
      <c r="Z1227" s="7">
        <v>1</v>
      </c>
      <c r="AA1227" t="s">
        <v>27839</v>
      </c>
      <c r="AB1227" s="5">
        <v>24911.55</v>
      </c>
      <c r="AC1227" t="s">
        <v>800</v>
      </c>
      <c r="AD1227" s="17">
        <v>42300</v>
      </c>
      <c r="AE1227" s="17">
        <v>42300</v>
      </c>
      <c r="AF1227" s="17">
        <v>42300</v>
      </c>
      <c r="AG1227" s="17">
        <v>42314</v>
      </c>
      <c r="AH1227" s="17">
        <v>42314</v>
      </c>
      <c r="AI1227" s="17"/>
      <c r="AJ1227" s="5"/>
      <c r="AK1227" s="17">
        <v>42314</v>
      </c>
      <c r="AL1227" t="s">
        <v>811</v>
      </c>
      <c r="AM1227" t="s">
        <v>599</v>
      </c>
      <c r="AN1227" s="17"/>
      <c r="AP1227" t="s">
        <v>966</v>
      </c>
      <c r="AQ1227" t="s">
        <v>970</v>
      </c>
      <c r="AR1227" t="s">
        <v>29163</v>
      </c>
    </row>
    <row r="1228" spans="2:44" ht="11" outlineLevel="1" x14ac:dyDescent="0.15">
      <c r="B1228" t="s">
        <v>7930</v>
      </c>
      <c r="C1228" t="s">
        <v>799</v>
      </c>
      <c r="D1228" t="s">
        <v>799</v>
      </c>
      <c r="F1228" t="s">
        <v>966</v>
      </c>
      <c r="H1228" s="16">
        <v>1</v>
      </c>
      <c r="I1228" t="s">
        <v>799</v>
      </c>
      <c r="J1228" t="s">
        <v>7931</v>
      </c>
      <c r="K1228" t="s">
        <v>7932</v>
      </c>
      <c r="L1228" t="s">
        <v>27933</v>
      </c>
      <c r="M1228" t="s">
        <v>740</v>
      </c>
      <c r="N1228" t="s">
        <v>795</v>
      </c>
      <c r="O1228" t="s">
        <v>825</v>
      </c>
      <c r="P1228" t="s">
        <v>806</v>
      </c>
      <c r="Q1228" t="s">
        <v>10430</v>
      </c>
      <c r="R1228" t="s">
        <v>531</v>
      </c>
      <c r="S1228" t="s">
        <v>636</v>
      </c>
      <c r="T1228" s="16">
        <v>1</v>
      </c>
      <c r="U1228" s="16">
        <v>0</v>
      </c>
      <c r="V1228" s="16">
        <v>2</v>
      </c>
      <c r="W1228" s="5">
        <v>24908</v>
      </c>
      <c r="X1228" s="5">
        <v>24908</v>
      </c>
      <c r="Y1228" s="5"/>
      <c r="Z1228" s="7">
        <v>1</v>
      </c>
      <c r="AA1228" t="s">
        <v>27839</v>
      </c>
      <c r="AB1228" s="5">
        <v>24908</v>
      </c>
      <c r="AC1228" t="s">
        <v>800</v>
      </c>
      <c r="AD1228" s="17">
        <v>45860</v>
      </c>
      <c r="AE1228" s="17">
        <v>45875</v>
      </c>
      <c r="AF1228" s="17">
        <v>45860</v>
      </c>
      <c r="AG1228" s="17">
        <v>46028</v>
      </c>
      <c r="AH1228" s="17">
        <v>46028</v>
      </c>
      <c r="AI1228" s="17"/>
      <c r="AJ1228" s="5"/>
      <c r="AK1228" s="17">
        <v>46028</v>
      </c>
      <c r="AL1228" t="s">
        <v>811</v>
      </c>
      <c r="AM1228" t="s">
        <v>599</v>
      </c>
      <c r="AN1228" s="17"/>
      <c r="AP1228" t="s">
        <v>966</v>
      </c>
      <c r="AQ1228" t="s">
        <v>970</v>
      </c>
      <c r="AR1228" t="s">
        <v>29164</v>
      </c>
    </row>
    <row r="1229" spans="2:44" ht="11" outlineLevel="1" x14ac:dyDescent="0.15">
      <c r="B1229" t="s">
        <v>7938</v>
      </c>
      <c r="C1229" t="s">
        <v>799</v>
      </c>
      <c r="D1229" t="s">
        <v>799</v>
      </c>
      <c r="F1229" t="s">
        <v>966</v>
      </c>
      <c r="H1229" s="16">
        <v>1</v>
      </c>
      <c r="I1229" t="s">
        <v>799</v>
      </c>
      <c r="J1229" t="s">
        <v>7939</v>
      </c>
      <c r="K1229" t="s">
        <v>7940</v>
      </c>
      <c r="L1229" t="s">
        <v>28041</v>
      </c>
      <c r="M1229" t="s">
        <v>740</v>
      </c>
      <c r="N1229" t="s">
        <v>795</v>
      </c>
      <c r="O1229" t="s">
        <v>825</v>
      </c>
      <c r="P1229" t="s">
        <v>806</v>
      </c>
      <c r="Q1229" t="s">
        <v>10430</v>
      </c>
      <c r="R1229" t="s">
        <v>531</v>
      </c>
      <c r="S1229" t="s">
        <v>636</v>
      </c>
      <c r="T1229" s="16">
        <v>1</v>
      </c>
      <c r="U1229" s="16">
        <v>0</v>
      </c>
      <c r="V1229" s="16">
        <v>1</v>
      </c>
      <c r="W1229" s="5">
        <v>24816</v>
      </c>
      <c r="X1229" s="5">
        <v>24816</v>
      </c>
      <c r="Y1229" s="5"/>
      <c r="Z1229" s="7">
        <v>1</v>
      </c>
      <c r="AA1229" t="s">
        <v>27839</v>
      </c>
      <c r="AB1229" s="5">
        <v>24816</v>
      </c>
      <c r="AC1229" t="s">
        <v>800</v>
      </c>
      <c r="AD1229" s="17">
        <v>42908</v>
      </c>
      <c r="AE1229" s="17">
        <v>42908</v>
      </c>
      <c r="AF1229" s="17">
        <v>42908</v>
      </c>
      <c r="AG1229" s="17">
        <v>42938</v>
      </c>
      <c r="AH1229" s="17">
        <v>42938</v>
      </c>
      <c r="AI1229" s="17"/>
      <c r="AJ1229" s="5"/>
      <c r="AK1229" s="17">
        <v>42938</v>
      </c>
      <c r="AL1229" t="s">
        <v>811</v>
      </c>
      <c r="AM1229" t="s">
        <v>599</v>
      </c>
      <c r="AN1229" s="17"/>
      <c r="AP1229" t="s">
        <v>966</v>
      </c>
      <c r="AQ1229" t="s">
        <v>970</v>
      </c>
      <c r="AR1229" t="s">
        <v>29165</v>
      </c>
    </row>
    <row r="1230" spans="2:44" ht="11" outlineLevel="1" x14ac:dyDescent="0.15">
      <c r="B1230" t="s">
        <v>7944</v>
      </c>
      <c r="C1230" t="s">
        <v>799</v>
      </c>
      <c r="D1230" t="s">
        <v>799</v>
      </c>
      <c r="F1230" t="s">
        <v>966</v>
      </c>
      <c r="H1230" s="16">
        <v>1</v>
      </c>
      <c r="I1230" t="s">
        <v>799</v>
      </c>
      <c r="J1230" t="s">
        <v>7945</v>
      </c>
      <c r="K1230" t="s">
        <v>7946</v>
      </c>
      <c r="L1230" t="s">
        <v>27902</v>
      </c>
      <c r="M1230" t="s">
        <v>737</v>
      </c>
      <c r="N1230" t="s">
        <v>803</v>
      </c>
      <c r="O1230" t="s">
        <v>825</v>
      </c>
      <c r="P1230" t="s">
        <v>802</v>
      </c>
      <c r="Q1230" t="s">
        <v>10430</v>
      </c>
      <c r="R1230" t="s">
        <v>531</v>
      </c>
      <c r="S1230" t="s">
        <v>636</v>
      </c>
      <c r="T1230" s="16">
        <v>1</v>
      </c>
      <c r="U1230" s="16">
        <v>0</v>
      </c>
      <c r="V1230" s="16">
        <v>1</v>
      </c>
      <c r="W1230" s="5">
        <v>24800.62</v>
      </c>
      <c r="X1230" s="5">
        <v>24800.62</v>
      </c>
      <c r="Y1230" s="5"/>
      <c r="Z1230" s="7">
        <v>1</v>
      </c>
      <c r="AA1230" t="s">
        <v>27839</v>
      </c>
      <c r="AB1230" s="5">
        <v>24800.62</v>
      </c>
      <c r="AC1230" t="s">
        <v>800</v>
      </c>
      <c r="AD1230" s="17">
        <v>45527</v>
      </c>
      <c r="AE1230" s="17">
        <v>45527</v>
      </c>
      <c r="AF1230" s="17">
        <v>45527</v>
      </c>
      <c r="AG1230" s="17">
        <v>45580</v>
      </c>
      <c r="AH1230" s="17">
        <v>45580</v>
      </c>
      <c r="AI1230" s="17"/>
      <c r="AJ1230" s="5"/>
      <c r="AK1230" s="17">
        <v>45580</v>
      </c>
      <c r="AL1230" t="s">
        <v>811</v>
      </c>
      <c r="AM1230" t="s">
        <v>599</v>
      </c>
      <c r="AN1230" s="17"/>
      <c r="AP1230" t="s">
        <v>966</v>
      </c>
      <c r="AQ1230" t="s">
        <v>970</v>
      </c>
      <c r="AR1230" t="s">
        <v>29166</v>
      </c>
    </row>
    <row r="1231" spans="2:44" ht="11" outlineLevel="1" x14ac:dyDescent="0.15">
      <c r="B1231" t="s">
        <v>7949</v>
      </c>
      <c r="C1231" t="s">
        <v>799</v>
      </c>
      <c r="D1231" t="s">
        <v>799</v>
      </c>
      <c r="F1231" t="s">
        <v>966</v>
      </c>
      <c r="H1231" s="16">
        <v>1</v>
      </c>
      <c r="I1231" t="s">
        <v>799</v>
      </c>
      <c r="J1231" t="s">
        <v>7950</v>
      </c>
      <c r="K1231" t="s">
        <v>7951</v>
      </c>
      <c r="L1231" t="s">
        <v>28085</v>
      </c>
      <c r="M1231" t="s">
        <v>740</v>
      </c>
      <c r="N1231" t="s">
        <v>795</v>
      </c>
      <c r="O1231" t="s">
        <v>825</v>
      </c>
      <c r="P1231" t="s">
        <v>806</v>
      </c>
      <c r="Q1231" t="s">
        <v>10430</v>
      </c>
      <c r="R1231" t="s">
        <v>531</v>
      </c>
      <c r="S1231" t="s">
        <v>636</v>
      </c>
      <c r="T1231" s="16">
        <v>1</v>
      </c>
      <c r="U1231" s="16">
        <v>0</v>
      </c>
      <c r="V1231" s="16">
        <v>2</v>
      </c>
      <c r="W1231" s="5">
        <v>24797.22</v>
      </c>
      <c r="X1231" s="5">
        <v>24797.22</v>
      </c>
      <c r="Y1231" s="5"/>
      <c r="Z1231" s="7">
        <v>1</v>
      </c>
      <c r="AA1231" t="s">
        <v>27839</v>
      </c>
      <c r="AB1231" s="5">
        <v>24797.22</v>
      </c>
      <c r="AC1231" t="s">
        <v>800</v>
      </c>
      <c r="AD1231" s="17">
        <v>44721</v>
      </c>
      <c r="AE1231" s="17">
        <v>44753</v>
      </c>
      <c r="AF1231" s="17">
        <v>44720</v>
      </c>
      <c r="AG1231" s="17">
        <v>44742</v>
      </c>
      <c r="AH1231" s="17">
        <v>44742</v>
      </c>
      <c r="AI1231" s="17"/>
      <c r="AJ1231" s="5"/>
      <c r="AK1231" s="17">
        <v>44742</v>
      </c>
      <c r="AL1231" t="s">
        <v>811</v>
      </c>
      <c r="AM1231" t="s">
        <v>599</v>
      </c>
      <c r="AN1231" s="17"/>
      <c r="AP1231" t="s">
        <v>966</v>
      </c>
      <c r="AQ1231" t="s">
        <v>970</v>
      </c>
      <c r="AR1231" t="s">
        <v>29167</v>
      </c>
    </row>
    <row r="1232" spans="2:44" ht="11" outlineLevel="1" x14ac:dyDescent="0.15">
      <c r="B1232" t="s">
        <v>7954</v>
      </c>
      <c r="C1232" t="s">
        <v>799</v>
      </c>
      <c r="D1232" t="s">
        <v>799</v>
      </c>
      <c r="F1232" t="s">
        <v>966</v>
      </c>
      <c r="H1232" s="16">
        <v>1</v>
      </c>
      <c r="I1232" t="s">
        <v>799</v>
      </c>
      <c r="J1232" t="s">
        <v>685</v>
      </c>
      <c r="K1232" t="s">
        <v>2058</v>
      </c>
      <c r="L1232" t="s">
        <v>27914</v>
      </c>
      <c r="M1232" t="s">
        <v>748</v>
      </c>
      <c r="N1232" t="s">
        <v>795</v>
      </c>
      <c r="O1232" t="s">
        <v>825</v>
      </c>
      <c r="P1232" t="s">
        <v>806</v>
      </c>
      <c r="Q1232" t="s">
        <v>10430</v>
      </c>
      <c r="R1232" t="s">
        <v>531</v>
      </c>
      <c r="S1232" t="s">
        <v>636</v>
      </c>
      <c r="T1232" s="16">
        <v>1</v>
      </c>
      <c r="U1232" s="16">
        <v>0</v>
      </c>
      <c r="V1232" s="16">
        <v>2</v>
      </c>
      <c r="W1232" s="5">
        <v>24770</v>
      </c>
      <c r="X1232" s="5">
        <v>24770</v>
      </c>
      <c r="Y1232" s="5"/>
      <c r="Z1232" s="7">
        <v>1</v>
      </c>
      <c r="AA1232" t="s">
        <v>27839</v>
      </c>
      <c r="AB1232" s="5">
        <v>24770</v>
      </c>
      <c r="AC1232" t="s">
        <v>800</v>
      </c>
      <c r="AD1232" s="17">
        <v>43371</v>
      </c>
      <c r="AE1232" s="17">
        <v>43418</v>
      </c>
      <c r="AF1232" s="17">
        <v>43371</v>
      </c>
      <c r="AG1232" s="17">
        <v>43430</v>
      </c>
      <c r="AH1232" s="17">
        <v>43430</v>
      </c>
      <c r="AI1232" s="17"/>
      <c r="AJ1232" s="5"/>
      <c r="AK1232" s="17">
        <v>43430</v>
      </c>
      <c r="AL1232" t="s">
        <v>811</v>
      </c>
      <c r="AM1232" t="s">
        <v>599</v>
      </c>
      <c r="AN1232" s="17"/>
      <c r="AP1232" t="s">
        <v>966</v>
      </c>
      <c r="AQ1232" t="s">
        <v>970</v>
      </c>
      <c r="AR1232" t="s">
        <v>29168</v>
      </c>
    </row>
    <row r="1233" spans="2:44" ht="11" outlineLevel="1" x14ac:dyDescent="0.15">
      <c r="B1233" t="s">
        <v>7960</v>
      </c>
      <c r="C1233" t="s">
        <v>799</v>
      </c>
      <c r="D1233" t="s">
        <v>799</v>
      </c>
      <c r="F1233" t="s">
        <v>966</v>
      </c>
      <c r="H1233" s="16">
        <v>1</v>
      </c>
      <c r="I1233" t="s">
        <v>799</v>
      </c>
      <c r="J1233" t="s">
        <v>628</v>
      </c>
      <c r="K1233" t="s">
        <v>2769</v>
      </c>
      <c r="L1233" t="s">
        <v>27848</v>
      </c>
      <c r="M1233" t="s">
        <v>2658</v>
      </c>
      <c r="N1233" t="s">
        <v>803</v>
      </c>
      <c r="O1233" t="s">
        <v>825</v>
      </c>
      <c r="P1233" t="s">
        <v>820</v>
      </c>
      <c r="Q1233" t="s">
        <v>10430</v>
      </c>
      <c r="R1233" t="s">
        <v>645</v>
      </c>
      <c r="S1233" t="s">
        <v>636</v>
      </c>
      <c r="T1233" s="16">
        <v>1</v>
      </c>
      <c r="U1233" s="16">
        <v>0</v>
      </c>
      <c r="V1233" s="16">
        <v>2</v>
      </c>
      <c r="W1233" s="5">
        <v>24753</v>
      </c>
      <c r="X1233" s="5">
        <v>24753</v>
      </c>
      <c r="Y1233" s="5"/>
      <c r="Z1233" s="7">
        <v>1</v>
      </c>
      <c r="AA1233" t="s">
        <v>27839</v>
      </c>
      <c r="AB1233" s="5">
        <v>24753</v>
      </c>
      <c r="AC1233" t="s">
        <v>800</v>
      </c>
      <c r="AD1233" s="17">
        <v>42844</v>
      </c>
      <c r="AE1233" s="17">
        <v>42850</v>
      </c>
      <c r="AF1233" s="17">
        <v>42844</v>
      </c>
      <c r="AG1233" s="17">
        <v>42902</v>
      </c>
      <c r="AH1233" s="17">
        <v>42902</v>
      </c>
      <c r="AI1233" s="17"/>
      <c r="AJ1233" s="5"/>
      <c r="AK1233" s="17">
        <v>42902</v>
      </c>
      <c r="AL1233" t="s">
        <v>811</v>
      </c>
      <c r="AM1233" t="s">
        <v>599</v>
      </c>
      <c r="AN1233" s="17"/>
      <c r="AP1233" t="s">
        <v>966</v>
      </c>
      <c r="AQ1233" t="s">
        <v>970</v>
      </c>
      <c r="AR1233" t="s">
        <v>29169</v>
      </c>
    </row>
    <row r="1234" spans="2:44" ht="11" outlineLevel="1" x14ac:dyDescent="0.15">
      <c r="B1234" t="s">
        <v>7966</v>
      </c>
      <c r="C1234" t="s">
        <v>799</v>
      </c>
      <c r="D1234" t="s">
        <v>799</v>
      </c>
      <c r="F1234" t="s">
        <v>966</v>
      </c>
      <c r="H1234" s="16">
        <v>1</v>
      </c>
      <c r="I1234" t="s">
        <v>799</v>
      </c>
      <c r="J1234" t="s">
        <v>6306</v>
      </c>
      <c r="K1234" t="s">
        <v>6307</v>
      </c>
      <c r="L1234" t="s">
        <v>27974</v>
      </c>
      <c r="M1234" t="s">
        <v>748</v>
      </c>
      <c r="N1234" t="s">
        <v>795</v>
      </c>
      <c r="O1234" t="s">
        <v>804</v>
      </c>
      <c r="P1234" t="s">
        <v>806</v>
      </c>
      <c r="Q1234" t="s">
        <v>10430</v>
      </c>
      <c r="R1234" t="s">
        <v>531</v>
      </c>
      <c r="S1234" t="s">
        <v>636</v>
      </c>
      <c r="T1234" s="16">
        <v>1</v>
      </c>
      <c r="U1234" s="16">
        <v>0</v>
      </c>
      <c r="V1234" s="16">
        <v>1</v>
      </c>
      <c r="W1234" s="5">
        <v>24712</v>
      </c>
      <c r="X1234" s="5">
        <v>24712</v>
      </c>
      <c r="Y1234" s="5"/>
      <c r="Z1234" s="7">
        <v>1</v>
      </c>
      <c r="AA1234" t="s">
        <v>27839</v>
      </c>
      <c r="AB1234" s="5">
        <v>24712</v>
      </c>
      <c r="AC1234" t="s">
        <v>800</v>
      </c>
      <c r="AD1234" s="17">
        <v>46037</v>
      </c>
      <c r="AE1234" s="17">
        <v>46037</v>
      </c>
      <c r="AF1234" s="17">
        <v>46029</v>
      </c>
      <c r="AG1234" s="17">
        <v>46039</v>
      </c>
      <c r="AH1234" s="17">
        <v>46039</v>
      </c>
      <c r="AI1234" s="17"/>
      <c r="AJ1234" s="5"/>
      <c r="AK1234" s="17">
        <v>46039</v>
      </c>
      <c r="AL1234" t="s">
        <v>811</v>
      </c>
      <c r="AM1234" t="s">
        <v>599</v>
      </c>
      <c r="AN1234" s="17"/>
      <c r="AP1234" t="s">
        <v>966</v>
      </c>
      <c r="AQ1234" t="s">
        <v>970</v>
      </c>
      <c r="AR1234" t="s">
        <v>29170</v>
      </c>
    </row>
    <row r="1235" spans="2:44" ht="11" outlineLevel="1" x14ac:dyDescent="0.15">
      <c r="B1235" t="s">
        <v>7969</v>
      </c>
      <c r="C1235" t="s">
        <v>799</v>
      </c>
      <c r="D1235" t="s">
        <v>799</v>
      </c>
      <c r="F1235" t="s">
        <v>966</v>
      </c>
      <c r="H1235" s="16">
        <v>1</v>
      </c>
      <c r="I1235" t="s">
        <v>799</v>
      </c>
      <c r="J1235" t="s">
        <v>715</v>
      </c>
      <c r="K1235" t="s">
        <v>2134</v>
      </c>
      <c r="L1235" t="s">
        <v>27866</v>
      </c>
      <c r="M1235" t="s">
        <v>740</v>
      </c>
      <c r="N1235" t="s">
        <v>795</v>
      </c>
      <c r="O1235" t="s">
        <v>804</v>
      </c>
      <c r="P1235" t="s">
        <v>806</v>
      </c>
      <c r="Q1235" t="s">
        <v>10430</v>
      </c>
      <c r="R1235" t="s">
        <v>531</v>
      </c>
      <c r="S1235" t="s">
        <v>636</v>
      </c>
      <c r="T1235" s="16">
        <v>1</v>
      </c>
      <c r="U1235" s="16">
        <v>0</v>
      </c>
      <c r="V1235" s="16">
        <v>2</v>
      </c>
      <c r="W1235" s="5">
        <v>24653.06</v>
      </c>
      <c r="X1235" s="5">
        <v>24653.06</v>
      </c>
      <c r="Y1235" s="5"/>
      <c r="Z1235" s="7">
        <v>1</v>
      </c>
      <c r="AA1235" t="s">
        <v>27839</v>
      </c>
      <c r="AB1235" s="5">
        <v>24653.06</v>
      </c>
      <c r="AC1235" t="s">
        <v>800</v>
      </c>
      <c r="AD1235" s="17">
        <v>45351</v>
      </c>
      <c r="AE1235" s="17">
        <v>45376</v>
      </c>
      <c r="AF1235" s="17">
        <v>45351</v>
      </c>
      <c r="AG1235" s="17">
        <v>45369</v>
      </c>
      <c r="AH1235" s="17">
        <v>45369</v>
      </c>
      <c r="AI1235" s="17"/>
      <c r="AJ1235" s="5"/>
      <c r="AK1235" s="17">
        <v>45369</v>
      </c>
      <c r="AL1235" t="s">
        <v>811</v>
      </c>
      <c r="AM1235" t="s">
        <v>599</v>
      </c>
      <c r="AN1235" s="17"/>
      <c r="AP1235" t="s">
        <v>966</v>
      </c>
      <c r="AQ1235" t="s">
        <v>970</v>
      </c>
      <c r="AR1235" t="s">
        <v>29171</v>
      </c>
    </row>
    <row r="1236" spans="2:44" ht="11" outlineLevel="1" x14ac:dyDescent="0.15">
      <c r="B1236" t="s">
        <v>7972</v>
      </c>
      <c r="C1236" t="s">
        <v>799</v>
      </c>
      <c r="D1236" t="s">
        <v>799</v>
      </c>
      <c r="F1236" t="s">
        <v>966</v>
      </c>
      <c r="H1236" s="16">
        <v>1</v>
      </c>
      <c r="I1236" t="s">
        <v>799</v>
      </c>
      <c r="J1236" t="s">
        <v>7973</v>
      </c>
      <c r="K1236" t="s">
        <v>7974</v>
      </c>
      <c r="L1236" t="s">
        <v>27905</v>
      </c>
      <c r="M1236" t="s">
        <v>750</v>
      </c>
      <c r="N1236" t="s">
        <v>7975</v>
      </c>
      <c r="O1236" t="s">
        <v>825</v>
      </c>
      <c r="P1236" t="s">
        <v>859</v>
      </c>
      <c r="Q1236" t="s">
        <v>10430</v>
      </c>
      <c r="R1236" t="s">
        <v>531</v>
      </c>
      <c r="S1236" t="s">
        <v>636</v>
      </c>
      <c r="T1236" s="16">
        <v>1</v>
      </c>
      <c r="U1236" s="16">
        <v>0</v>
      </c>
      <c r="V1236" s="16">
        <v>1</v>
      </c>
      <c r="W1236" s="5">
        <v>24640</v>
      </c>
      <c r="X1236" s="5">
        <v>24640</v>
      </c>
      <c r="Y1236" s="5"/>
      <c r="Z1236" s="7">
        <v>1</v>
      </c>
      <c r="AA1236" t="s">
        <v>27839</v>
      </c>
      <c r="AB1236" s="5">
        <v>24640</v>
      </c>
      <c r="AC1236" t="s">
        <v>800</v>
      </c>
      <c r="AD1236" s="17">
        <v>44592</v>
      </c>
      <c r="AE1236" s="17">
        <v>44592</v>
      </c>
      <c r="AF1236" s="17">
        <v>44592</v>
      </c>
      <c r="AG1236" s="17">
        <v>44621</v>
      </c>
      <c r="AH1236" s="17">
        <v>44621</v>
      </c>
      <c r="AI1236" s="17"/>
      <c r="AJ1236" s="5"/>
      <c r="AK1236" s="17">
        <v>44621</v>
      </c>
      <c r="AL1236" t="s">
        <v>811</v>
      </c>
      <c r="AM1236" t="s">
        <v>599</v>
      </c>
      <c r="AN1236" s="17"/>
      <c r="AP1236" t="s">
        <v>966</v>
      </c>
      <c r="AQ1236" t="s">
        <v>970</v>
      </c>
      <c r="AR1236" t="s">
        <v>29172</v>
      </c>
    </row>
    <row r="1237" spans="2:44" ht="11" outlineLevel="1" x14ac:dyDescent="0.15">
      <c r="B1237" t="s">
        <v>7979</v>
      </c>
      <c r="C1237" t="s">
        <v>799</v>
      </c>
      <c r="D1237" t="s">
        <v>799</v>
      </c>
      <c r="F1237" t="s">
        <v>966</v>
      </c>
      <c r="H1237" s="16">
        <v>1</v>
      </c>
      <c r="I1237" t="s">
        <v>799</v>
      </c>
      <c r="J1237" t="s">
        <v>6306</v>
      </c>
      <c r="K1237" t="s">
        <v>6307</v>
      </c>
      <c r="L1237" t="s">
        <v>27974</v>
      </c>
      <c r="M1237" t="s">
        <v>740</v>
      </c>
      <c r="N1237" t="s">
        <v>795</v>
      </c>
      <c r="O1237" t="s">
        <v>826</v>
      </c>
      <c r="P1237" t="s">
        <v>806</v>
      </c>
      <c r="Q1237" t="s">
        <v>10430</v>
      </c>
      <c r="R1237" t="s">
        <v>531</v>
      </c>
      <c r="S1237" t="s">
        <v>636</v>
      </c>
      <c r="T1237" s="16">
        <v>1</v>
      </c>
      <c r="U1237" s="16">
        <v>0</v>
      </c>
      <c r="V1237" s="16">
        <v>2</v>
      </c>
      <c r="W1237" s="5">
        <v>24633.64</v>
      </c>
      <c r="X1237" s="5">
        <v>24633.64</v>
      </c>
      <c r="Y1237" s="5"/>
      <c r="Z1237" s="7">
        <v>1</v>
      </c>
      <c r="AA1237" t="s">
        <v>27839</v>
      </c>
      <c r="AB1237" s="5">
        <v>24633.64</v>
      </c>
      <c r="AC1237" t="s">
        <v>800</v>
      </c>
      <c r="AD1237" s="17">
        <v>42808</v>
      </c>
      <c r="AE1237" s="17">
        <v>42853</v>
      </c>
      <c r="AF1237" s="17">
        <v>42807</v>
      </c>
      <c r="AG1237" s="17">
        <v>42823</v>
      </c>
      <c r="AH1237" s="17">
        <v>42823</v>
      </c>
      <c r="AI1237" s="17"/>
      <c r="AJ1237" s="5"/>
      <c r="AK1237" s="17">
        <v>42823</v>
      </c>
      <c r="AL1237" t="s">
        <v>811</v>
      </c>
      <c r="AM1237" t="s">
        <v>599</v>
      </c>
      <c r="AN1237" s="17"/>
      <c r="AP1237" t="s">
        <v>966</v>
      </c>
      <c r="AQ1237" t="s">
        <v>970</v>
      </c>
      <c r="AR1237" t="s">
        <v>29173</v>
      </c>
    </row>
    <row r="1238" spans="2:44" ht="11" outlineLevel="1" x14ac:dyDescent="0.15">
      <c r="B1238" t="s">
        <v>7984</v>
      </c>
      <c r="C1238" t="s">
        <v>799</v>
      </c>
      <c r="D1238" t="s">
        <v>799</v>
      </c>
      <c r="F1238" t="s">
        <v>966</v>
      </c>
      <c r="H1238" s="16">
        <v>1</v>
      </c>
      <c r="I1238" t="s">
        <v>799</v>
      </c>
      <c r="J1238" t="s">
        <v>687</v>
      </c>
      <c r="K1238" t="s">
        <v>2727</v>
      </c>
      <c r="L1238" t="s">
        <v>27902</v>
      </c>
      <c r="M1238" t="s">
        <v>740</v>
      </c>
      <c r="N1238" t="s">
        <v>795</v>
      </c>
      <c r="O1238" t="s">
        <v>825</v>
      </c>
      <c r="P1238" t="s">
        <v>806</v>
      </c>
      <c r="Q1238" t="s">
        <v>10430</v>
      </c>
      <c r="R1238" t="s">
        <v>531</v>
      </c>
      <c r="S1238" t="s">
        <v>636</v>
      </c>
      <c r="T1238" s="16">
        <v>1</v>
      </c>
      <c r="U1238" s="16">
        <v>0</v>
      </c>
      <c r="V1238" s="16">
        <v>1</v>
      </c>
      <c r="W1238" s="5">
        <v>24567.119999999999</v>
      </c>
      <c r="X1238" s="5">
        <v>24567.119999999999</v>
      </c>
      <c r="Y1238" s="5"/>
      <c r="Z1238" s="7">
        <v>1</v>
      </c>
      <c r="AA1238" t="s">
        <v>27839</v>
      </c>
      <c r="AB1238" s="5">
        <v>24567.119999999999</v>
      </c>
      <c r="AC1238" t="s">
        <v>800</v>
      </c>
      <c r="AD1238" s="17">
        <v>43591</v>
      </c>
      <c r="AE1238" s="17">
        <v>43591</v>
      </c>
      <c r="AF1238" s="17">
        <v>43591</v>
      </c>
      <c r="AG1238" s="17">
        <v>43602</v>
      </c>
      <c r="AH1238" s="17">
        <v>43602</v>
      </c>
      <c r="AI1238" s="17"/>
      <c r="AJ1238" s="5"/>
      <c r="AK1238" s="17">
        <v>43602</v>
      </c>
      <c r="AL1238" t="s">
        <v>811</v>
      </c>
      <c r="AM1238" t="s">
        <v>599</v>
      </c>
      <c r="AN1238" s="17"/>
      <c r="AP1238" t="s">
        <v>966</v>
      </c>
      <c r="AQ1238" t="s">
        <v>970</v>
      </c>
      <c r="AR1238" t="s">
        <v>29174</v>
      </c>
    </row>
    <row r="1239" spans="2:44" ht="11" outlineLevel="1" x14ac:dyDescent="0.15">
      <c r="B1239" t="s">
        <v>7987</v>
      </c>
      <c r="C1239" t="s">
        <v>799</v>
      </c>
      <c r="D1239" t="s">
        <v>799</v>
      </c>
      <c r="F1239" t="s">
        <v>966</v>
      </c>
      <c r="H1239" s="16">
        <v>1</v>
      </c>
      <c r="I1239" t="s">
        <v>799</v>
      </c>
      <c r="J1239" t="s">
        <v>4467</v>
      </c>
      <c r="K1239" t="s">
        <v>4468</v>
      </c>
      <c r="L1239" t="s">
        <v>27902</v>
      </c>
      <c r="M1239" t="s">
        <v>737</v>
      </c>
      <c r="N1239" t="s">
        <v>803</v>
      </c>
      <c r="O1239" t="s">
        <v>825</v>
      </c>
      <c r="P1239" t="s">
        <v>802</v>
      </c>
      <c r="Q1239" t="s">
        <v>10430</v>
      </c>
      <c r="R1239" t="s">
        <v>531</v>
      </c>
      <c r="S1239" t="s">
        <v>636</v>
      </c>
      <c r="T1239" s="16">
        <v>1</v>
      </c>
      <c r="U1239" s="16">
        <v>0</v>
      </c>
      <c r="V1239" s="16">
        <v>1</v>
      </c>
      <c r="W1239" s="5">
        <v>24550</v>
      </c>
      <c r="X1239" s="5">
        <v>24550</v>
      </c>
      <c r="Y1239" s="5"/>
      <c r="Z1239" s="7">
        <v>1</v>
      </c>
      <c r="AA1239" t="s">
        <v>27839</v>
      </c>
      <c r="AB1239" s="5">
        <v>24550</v>
      </c>
      <c r="AC1239" t="s">
        <v>800</v>
      </c>
      <c r="AD1239" s="17">
        <v>44392</v>
      </c>
      <c r="AE1239" s="17">
        <v>44392</v>
      </c>
      <c r="AF1239" s="17">
        <v>44392</v>
      </c>
      <c r="AG1239" s="17">
        <v>44500</v>
      </c>
      <c r="AH1239" s="17">
        <v>44500</v>
      </c>
      <c r="AI1239" s="17"/>
      <c r="AJ1239" s="5"/>
      <c r="AK1239" s="17">
        <v>44500</v>
      </c>
      <c r="AL1239" t="s">
        <v>811</v>
      </c>
      <c r="AM1239" t="s">
        <v>599</v>
      </c>
      <c r="AN1239" s="17"/>
      <c r="AP1239" t="s">
        <v>966</v>
      </c>
      <c r="AQ1239" t="s">
        <v>970</v>
      </c>
      <c r="AR1239" t="s">
        <v>29175</v>
      </c>
    </row>
    <row r="1240" spans="2:44" ht="11" outlineLevel="1" x14ac:dyDescent="0.15">
      <c r="B1240" t="s">
        <v>7990</v>
      </c>
      <c r="C1240" t="s">
        <v>799</v>
      </c>
      <c r="D1240" t="s">
        <v>799</v>
      </c>
      <c r="F1240" t="s">
        <v>966</v>
      </c>
      <c r="H1240" s="16">
        <v>1</v>
      </c>
      <c r="I1240" t="s">
        <v>799</v>
      </c>
      <c r="J1240" t="s">
        <v>6314</v>
      </c>
      <c r="K1240" t="s">
        <v>6315</v>
      </c>
      <c r="L1240" t="s">
        <v>28519</v>
      </c>
      <c r="M1240" t="s">
        <v>737</v>
      </c>
      <c r="N1240" t="s">
        <v>803</v>
      </c>
      <c r="O1240" t="s">
        <v>825</v>
      </c>
      <c r="P1240" t="s">
        <v>802</v>
      </c>
      <c r="Q1240" t="s">
        <v>10430</v>
      </c>
      <c r="R1240" t="s">
        <v>531</v>
      </c>
      <c r="S1240" t="s">
        <v>636</v>
      </c>
      <c r="T1240" s="16">
        <v>1</v>
      </c>
      <c r="U1240" s="16">
        <v>0</v>
      </c>
      <c r="V1240" s="16">
        <v>1</v>
      </c>
      <c r="W1240" s="5">
        <v>24531.66</v>
      </c>
      <c r="X1240" s="5">
        <v>24531.66</v>
      </c>
      <c r="Y1240" s="5"/>
      <c r="Z1240" s="7">
        <v>1</v>
      </c>
      <c r="AA1240" t="s">
        <v>27839</v>
      </c>
      <c r="AB1240" s="5">
        <v>24531.66</v>
      </c>
      <c r="AC1240" t="s">
        <v>800</v>
      </c>
      <c r="AD1240" s="17">
        <v>43189</v>
      </c>
      <c r="AE1240" s="17">
        <v>43189</v>
      </c>
      <c r="AF1240" s="17">
        <v>43189</v>
      </c>
      <c r="AG1240" s="17">
        <v>43434</v>
      </c>
      <c r="AH1240" s="17">
        <v>43434</v>
      </c>
      <c r="AI1240" s="17"/>
      <c r="AJ1240" s="5"/>
      <c r="AK1240" s="17">
        <v>43434</v>
      </c>
      <c r="AL1240" t="s">
        <v>811</v>
      </c>
      <c r="AM1240" t="s">
        <v>599</v>
      </c>
      <c r="AN1240" s="17"/>
      <c r="AP1240" t="s">
        <v>966</v>
      </c>
      <c r="AQ1240" t="s">
        <v>970</v>
      </c>
      <c r="AR1240" t="s">
        <v>29176</v>
      </c>
    </row>
    <row r="1241" spans="2:44" ht="11" outlineLevel="1" x14ac:dyDescent="0.15">
      <c r="B1241" t="s">
        <v>7993</v>
      </c>
      <c r="C1241" t="s">
        <v>799</v>
      </c>
      <c r="D1241" t="s">
        <v>799</v>
      </c>
      <c r="F1241" t="s">
        <v>966</v>
      </c>
      <c r="H1241" s="16">
        <v>1</v>
      </c>
      <c r="I1241" t="s">
        <v>799</v>
      </c>
      <c r="J1241" t="s">
        <v>7994</v>
      </c>
      <c r="K1241" t="s">
        <v>7995</v>
      </c>
      <c r="L1241" t="s">
        <v>533</v>
      </c>
      <c r="M1241" t="s">
        <v>737</v>
      </c>
      <c r="N1241" t="s">
        <v>803</v>
      </c>
      <c r="O1241" t="s">
        <v>826</v>
      </c>
      <c r="P1241" t="s">
        <v>802</v>
      </c>
      <c r="Q1241" t="s">
        <v>10430</v>
      </c>
      <c r="R1241" t="s">
        <v>531</v>
      </c>
      <c r="S1241" t="s">
        <v>636</v>
      </c>
      <c r="T1241" s="16">
        <v>1</v>
      </c>
      <c r="U1241" s="16">
        <v>0</v>
      </c>
      <c r="V1241" s="16">
        <v>1</v>
      </c>
      <c r="W1241" s="5">
        <v>24484</v>
      </c>
      <c r="X1241" s="5">
        <v>24484</v>
      </c>
      <c r="Y1241" s="5"/>
      <c r="Z1241" s="7">
        <v>1</v>
      </c>
      <c r="AA1241" t="s">
        <v>27839</v>
      </c>
      <c r="AB1241" s="5">
        <v>24484</v>
      </c>
      <c r="AC1241" t="s">
        <v>800</v>
      </c>
      <c r="AD1241" s="17">
        <v>44386</v>
      </c>
      <c r="AE1241" s="17">
        <v>44386</v>
      </c>
      <c r="AF1241" s="17">
        <v>44386</v>
      </c>
      <c r="AG1241" s="17">
        <v>44469</v>
      </c>
      <c r="AH1241" s="17">
        <v>44469</v>
      </c>
      <c r="AI1241" s="17"/>
      <c r="AJ1241" s="5"/>
      <c r="AK1241" s="17">
        <v>44469</v>
      </c>
      <c r="AL1241" t="s">
        <v>811</v>
      </c>
      <c r="AM1241" t="s">
        <v>599</v>
      </c>
      <c r="AN1241" s="17"/>
      <c r="AP1241" t="s">
        <v>966</v>
      </c>
      <c r="AQ1241" t="s">
        <v>970</v>
      </c>
      <c r="AR1241" t="s">
        <v>29177</v>
      </c>
    </row>
    <row r="1242" spans="2:44" ht="11" outlineLevel="1" x14ac:dyDescent="0.15">
      <c r="B1242" t="s">
        <v>7998</v>
      </c>
      <c r="C1242" t="s">
        <v>799</v>
      </c>
      <c r="D1242" t="s">
        <v>799</v>
      </c>
      <c r="F1242" t="s">
        <v>966</v>
      </c>
      <c r="H1242" s="16">
        <v>1</v>
      </c>
      <c r="I1242" t="s">
        <v>799</v>
      </c>
      <c r="J1242" t="s">
        <v>7999</v>
      </c>
      <c r="K1242" t="s">
        <v>8000</v>
      </c>
      <c r="L1242" t="s">
        <v>28077</v>
      </c>
      <c r="M1242" t="s">
        <v>740</v>
      </c>
      <c r="N1242" t="s">
        <v>795</v>
      </c>
      <c r="O1242" t="s">
        <v>825</v>
      </c>
      <c r="P1242" t="s">
        <v>806</v>
      </c>
      <c r="Q1242" t="s">
        <v>10430</v>
      </c>
      <c r="R1242" t="s">
        <v>531</v>
      </c>
      <c r="S1242" t="s">
        <v>636</v>
      </c>
      <c r="T1242" s="16">
        <v>1</v>
      </c>
      <c r="U1242" s="16">
        <v>0</v>
      </c>
      <c r="V1242" s="16">
        <v>2</v>
      </c>
      <c r="W1242" s="5">
        <v>24460</v>
      </c>
      <c r="X1242" s="5">
        <v>24460</v>
      </c>
      <c r="Y1242" s="5"/>
      <c r="Z1242" s="7">
        <v>1</v>
      </c>
      <c r="AA1242" t="s">
        <v>27839</v>
      </c>
      <c r="AB1242" s="5">
        <v>24460</v>
      </c>
      <c r="AC1242" t="s">
        <v>800</v>
      </c>
      <c r="AD1242" s="17">
        <v>42304</v>
      </c>
      <c r="AE1242" s="17">
        <v>42321</v>
      </c>
      <c r="AF1242" s="17">
        <v>42305</v>
      </c>
      <c r="AG1242" s="17">
        <v>42358</v>
      </c>
      <c r="AH1242" s="17">
        <v>42358</v>
      </c>
      <c r="AI1242" s="17"/>
      <c r="AJ1242" s="5"/>
      <c r="AK1242" s="17">
        <v>42358</v>
      </c>
      <c r="AL1242" t="s">
        <v>811</v>
      </c>
      <c r="AM1242" t="s">
        <v>599</v>
      </c>
      <c r="AN1242" s="17"/>
      <c r="AP1242" t="s">
        <v>966</v>
      </c>
      <c r="AQ1242" t="s">
        <v>970</v>
      </c>
      <c r="AR1242" t="s">
        <v>29178</v>
      </c>
    </row>
    <row r="1243" spans="2:44" ht="11" outlineLevel="1" x14ac:dyDescent="0.15">
      <c r="B1243" t="s">
        <v>8003</v>
      </c>
      <c r="C1243" t="s">
        <v>799</v>
      </c>
      <c r="D1243" t="s">
        <v>799</v>
      </c>
      <c r="F1243" t="s">
        <v>966</v>
      </c>
      <c r="H1243" s="16">
        <v>1</v>
      </c>
      <c r="I1243" t="s">
        <v>799</v>
      </c>
      <c r="J1243" t="s">
        <v>8004</v>
      </c>
      <c r="K1243" t="s">
        <v>8005</v>
      </c>
      <c r="L1243" t="s">
        <v>27841</v>
      </c>
      <c r="M1243" t="s">
        <v>738</v>
      </c>
      <c r="N1243" t="s">
        <v>852</v>
      </c>
      <c r="O1243" t="s">
        <v>804</v>
      </c>
      <c r="P1243" t="s">
        <v>794</v>
      </c>
      <c r="Q1243" t="s">
        <v>10430</v>
      </c>
      <c r="R1243" t="s">
        <v>531</v>
      </c>
      <c r="S1243" t="s">
        <v>636</v>
      </c>
      <c r="T1243" s="16">
        <v>1</v>
      </c>
      <c r="U1243" s="16">
        <v>0</v>
      </c>
      <c r="V1243" s="16">
        <v>1</v>
      </c>
      <c r="W1243" s="5">
        <v>24450</v>
      </c>
      <c r="X1243" s="5">
        <v>24450</v>
      </c>
      <c r="Y1243" s="5"/>
      <c r="Z1243" s="7">
        <v>1</v>
      </c>
      <c r="AA1243" t="s">
        <v>27839</v>
      </c>
      <c r="AB1243" s="5">
        <v>24450</v>
      </c>
      <c r="AC1243" t="s">
        <v>800</v>
      </c>
      <c r="AD1243" s="17">
        <v>42137</v>
      </c>
      <c r="AE1243" s="17">
        <v>42137</v>
      </c>
      <c r="AF1243" s="17">
        <v>42137</v>
      </c>
      <c r="AG1243" s="17">
        <v>42195</v>
      </c>
      <c r="AH1243" s="17">
        <v>42195</v>
      </c>
      <c r="AI1243" s="17"/>
      <c r="AJ1243" s="5"/>
      <c r="AK1243" s="17">
        <v>42195</v>
      </c>
      <c r="AL1243" t="s">
        <v>811</v>
      </c>
      <c r="AM1243" t="s">
        <v>599</v>
      </c>
      <c r="AN1243" s="17"/>
      <c r="AP1243" t="s">
        <v>966</v>
      </c>
      <c r="AQ1243" t="s">
        <v>970</v>
      </c>
      <c r="AR1243" t="s">
        <v>29179</v>
      </c>
    </row>
    <row r="1244" spans="2:44" ht="11" outlineLevel="1" x14ac:dyDescent="0.15">
      <c r="B1244" t="s">
        <v>8008</v>
      </c>
      <c r="C1244" t="s">
        <v>799</v>
      </c>
      <c r="D1244" t="s">
        <v>799</v>
      </c>
      <c r="F1244" t="s">
        <v>966</v>
      </c>
      <c r="H1244" s="16">
        <v>1</v>
      </c>
      <c r="I1244" t="s">
        <v>799</v>
      </c>
      <c r="J1244" t="s">
        <v>8009</v>
      </c>
      <c r="K1244" t="s">
        <v>8010</v>
      </c>
      <c r="L1244" t="s">
        <v>27914</v>
      </c>
      <c r="M1244" t="s">
        <v>750</v>
      </c>
      <c r="N1244" t="s">
        <v>4388</v>
      </c>
      <c r="O1244" t="s">
        <v>825</v>
      </c>
      <c r="P1244" t="s">
        <v>859</v>
      </c>
      <c r="Q1244" t="s">
        <v>10430</v>
      </c>
      <c r="R1244" t="s">
        <v>531</v>
      </c>
      <c r="S1244" t="s">
        <v>636</v>
      </c>
      <c r="T1244" s="16">
        <v>1</v>
      </c>
      <c r="U1244" s="16">
        <v>0</v>
      </c>
      <c r="V1244" s="16">
        <v>1</v>
      </c>
      <c r="W1244" s="5">
        <v>24442</v>
      </c>
      <c r="X1244" s="5">
        <v>24442</v>
      </c>
      <c r="Y1244" s="5"/>
      <c r="Z1244" s="7">
        <v>1</v>
      </c>
      <c r="AA1244" t="s">
        <v>27839</v>
      </c>
      <c r="AB1244" s="5">
        <v>24442</v>
      </c>
      <c r="AC1244" t="s">
        <v>800</v>
      </c>
      <c r="AD1244" s="17">
        <v>44095</v>
      </c>
      <c r="AE1244" s="17">
        <v>44095</v>
      </c>
      <c r="AF1244" s="17">
        <v>44095</v>
      </c>
      <c r="AG1244" s="17">
        <v>44216</v>
      </c>
      <c r="AH1244" s="17">
        <v>44216</v>
      </c>
      <c r="AI1244" s="17"/>
      <c r="AJ1244" s="5"/>
      <c r="AK1244" s="17">
        <v>44216</v>
      </c>
      <c r="AL1244" t="s">
        <v>811</v>
      </c>
      <c r="AM1244" t="s">
        <v>599</v>
      </c>
      <c r="AN1244" s="17"/>
      <c r="AP1244" t="s">
        <v>966</v>
      </c>
      <c r="AQ1244" t="s">
        <v>970</v>
      </c>
      <c r="AR1244" t="s">
        <v>29180</v>
      </c>
    </row>
    <row r="1245" spans="2:44" ht="11" outlineLevel="1" x14ac:dyDescent="0.15">
      <c r="B1245" t="s">
        <v>8013</v>
      </c>
      <c r="C1245" t="s">
        <v>799</v>
      </c>
      <c r="D1245" t="s">
        <v>799</v>
      </c>
      <c r="F1245" t="s">
        <v>966</v>
      </c>
      <c r="H1245" s="16">
        <v>1</v>
      </c>
      <c r="I1245" t="s">
        <v>799</v>
      </c>
      <c r="J1245" t="s">
        <v>6554</v>
      </c>
      <c r="K1245" t="s">
        <v>6555</v>
      </c>
      <c r="L1245" t="s">
        <v>28653</v>
      </c>
      <c r="M1245" t="s">
        <v>737</v>
      </c>
      <c r="N1245" t="s">
        <v>803</v>
      </c>
      <c r="O1245" t="s">
        <v>804</v>
      </c>
      <c r="P1245" t="s">
        <v>802</v>
      </c>
      <c r="Q1245" t="s">
        <v>10430</v>
      </c>
      <c r="R1245" t="s">
        <v>456</v>
      </c>
      <c r="S1245" t="s">
        <v>598</v>
      </c>
      <c r="T1245" s="16">
        <v>1</v>
      </c>
      <c r="U1245" s="16">
        <v>0</v>
      </c>
      <c r="V1245" s="16">
        <v>2</v>
      </c>
      <c r="W1245" s="5">
        <v>24387</v>
      </c>
      <c r="X1245" s="5">
        <v>24387</v>
      </c>
      <c r="Y1245" s="5"/>
      <c r="Z1245" s="7">
        <v>1</v>
      </c>
      <c r="AA1245" t="s">
        <v>27839</v>
      </c>
      <c r="AB1245" s="5">
        <v>24387</v>
      </c>
      <c r="AC1245" t="s">
        <v>800</v>
      </c>
      <c r="AD1245" s="17">
        <v>45167</v>
      </c>
      <c r="AE1245" s="17">
        <v>45195</v>
      </c>
      <c r="AF1245" s="17">
        <v>45167</v>
      </c>
      <c r="AG1245" s="17">
        <v>45594</v>
      </c>
      <c r="AH1245" s="17">
        <v>45594</v>
      </c>
      <c r="AI1245" s="17"/>
      <c r="AJ1245" s="5"/>
      <c r="AK1245" s="17">
        <v>45594</v>
      </c>
      <c r="AL1245" t="s">
        <v>811</v>
      </c>
      <c r="AM1245" t="s">
        <v>599</v>
      </c>
      <c r="AN1245" s="17"/>
      <c r="AP1245" t="s">
        <v>966</v>
      </c>
      <c r="AQ1245" t="s">
        <v>970</v>
      </c>
      <c r="AR1245" t="s">
        <v>29181</v>
      </c>
    </row>
    <row r="1246" spans="2:44" ht="11" outlineLevel="1" x14ac:dyDescent="0.15">
      <c r="B1246" t="s">
        <v>8020</v>
      </c>
      <c r="C1246" t="s">
        <v>799</v>
      </c>
      <c r="D1246" t="s">
        <v>799</v>
      </c>
      <c r="F1246" t="s">
        <v>966</v>
      </c>
      <c r="H1246" s="16">
        <v>1</v>
      </c>
      <c r="I1246" t="s">
        <v>799</v>
      </c>
      <c r="J1246" t="s">
        <v>682</v>
      </c>
      <c r="K1246" t="s">
        <v>1729</v>
      </c>
      <c r="L1246" t="s">
        <v>28015</v>
      </c>
      <c r="M1246" t="s">
        <v>740</v>
      </c>
      <c r="N1246" t="s">
        <v>795</v>
      </c>
      <c r="O1246" t="s">
        <v>825</v>
      </c>
      <c r="P1246" t="s">
        <v>806</v>
      </c>
      <c r="Q1246" t="s">
        <v>10430</v>
      </c>
      <c r="R1246" t="s">
        <v>531</v>
      </c>
      <c r="S1246" t="s">
        <v>636</v>
      </c>
      <c r="T1246" s="16">
        <v>1</v>
      </c>
      <c r="U1246" s="16">
        <v>0</v>
      </c>
      <c r="V1246" s="16">
        <v>2</v>
      </c>
      <c r="W1246" s="5">
        <v>24359</v>
      </c>
      <c r="X1246" s="5">
        <v>24359</v>
      </c>
      <c r="Y1246" s="5"/>
      <c r="Z1246" s="7">
        <v>1</v>
      </c>
      <c r="AA1246" t="s">
        <v>27839</v>
      </c>
      <c r="AB1246" s="5">
        <v>24359</v>
      </c>
      <c r="AC1246" t="s">
        <v>800</v>
      </c>
      <c r="AD1246" s="17">
        <v>44722</v>
      </c>
      <c r="AE1246" s="17">
        <v>44729</v>
      </c>
      <c r="AF1246" s="17">
        <v>44722</v>
      </c>
      <c r="AG1246" s="17">
        <v>44735</v>
      </c>
      <c r="AH1246" s="17">
        <v>44735</v>
      </c>
      <c r="AI1246" s="17"/>
      <c r="AJ1246" s="5"/>
      <c r="AK1246" s="17">
        <v>44735</v>
      </c>
      <c r="AL1246" t="s">
        <v>811</v>
      </c>
      <c r="AM1246" t="s">
        <v>599</v>
      </c>
      <c r="AN1246" s="17"/>
      <c r="AP1246" t="s">
        <v>966</v>
      </c>
      <c r="AQ1246" t="s">
        <v>970</v>
      </c>
      <c r="AR1246" t="s">
        <v>29182</v>
      </c>
    </row>
    <row r="1247" spans="2:44" ht="11" outlineLevel="1" x14ac:dyDescent="0.15">
      <c r="B1247" t="s">
        <v>8023</v>
      </c>
      <c r="C1247" t="s">
        <v>799</v>
      </c>
      <c r="D1247" t="s">
        <v>799</v>
      </c>
      <c r="F1247" t="s">
        <v>966</v>
      </c>
      <c r="H1247" s="16">
        <v>1</v>
      </c>
      <c r="I1247" t="s">
        <v>799</v>
      </c>
      <c r="J1247" t="s">
        <v>685</v>
      </c>
      <c r="K1247" t="s">
        <v>2058</v>
      </c>
      <c r="L1247" t="s">
        <v>27914</v>
      </c>
      <c r="M1247" t="s">
        <v>750</v>
      </c>
      <c r="N1247" t="s">
        <v>795</v>
      </c>
      <c r="O1247" t="s">
        <v>825</v>
      </c>
      <c r="P1247" t="s">
        <v>859</v>
      </c>
      <c r="Q1247" t="s">
        <v>10430</v>
      </c>
      <c r="R1247" t="s">
        <v>531</v>
      </c>
      <c r="S1247" t="s">
        <v>636</v>
      </c>
      <c r="T1247" s="16">
        <v>1</v>
      </c>
      <c r="U1247" s="16">
        <v>0</v>
      </c>
      <c r="V1247" s="16">
        <v>1</v>
      </c>
      <c r="W1247" s="5">
        <v>24125</v>
      </c>
      <c r="X1247" s="5">
        <v>-28295</v>
      </c>
      <c r="Y1247" s="5"/>
      <c r="Z1247" s="7">
        <v>-1.1728000000000001</v>
      </c>
      <c r="AA1247" t="s">
        <v>27858</v>
      </c>
      <c r="AB1247" s="5">
        <v>24125</v>
      </c>
      <c r="AC1247" t="s">
        <v>810</v>
      </c>
      <c r="AD1247" s="17">
        <v>42060</v>
      </c>
      <c r="AE1247" s="17">
        <v>42060</v>
      </c>
      <c r="AF1247" s="17">
        <v>41905</v>
      </c>
      <c r="AG1247" s="17">
        <v>41943</v>
      </c>
      <c r="AH1247" s="17">
        <v>41943</v>
      </c>
      <c r="AI1247" s="17"/>
      <c r="AJ1247" s="5"/>
      <c r="AK1247" s="17">
        <v>41943</v>
      </c>
      <c r="AL1247" t="s">
        <v>811</v>
      </c>
      <c r="AM1247" t="s">
        <v>599</v>
      </c>
      <c r="AN1247" s="17"/>
      <c r="AP1247" t="s">
        <v>966</v>
      </c>
      <c r="AQ1247" t="s">
        <v>970</v>
      </c>
      <c r="AR1247" t="s">
        <v>29183</v>
      </c>
    </row>
    <row r="1248" spans="2:44" ht="11" outlineLevel="1" x14ac:dyDescent="0.15">
      <c r="B1248" t="s">
        <v>8028</v>
      </c>
      <c r="C1248" t="s">
        <v>799</v>
      </c>
      <c r="D1248" t="s">
        <v>799</v>
      </c>
      <c r="F1248" t="s">
        <v>966</v>
      </c>
      <c r="H1248" s="16">
        <v>1</v>
      </c>
      <c r="I1248" t="s">
        <v>799</v>
      </c>
      <c r="J1248" t="s">
        <v>8029</v>
      </c>
      <c r="K1248" t="s">
        <v>8030</v>
      </c>
      <c r="L1248" t="s">
        <v>27974</v>
      </c>
      <c r="M1248" t="s">
        <v>750</v>
      </c>
      <c r="N1248" t="s">
        <v>2620</v>
      </c>
      <c r="O1248" t="s">
        <v>826</v>
      </c>
      <c r="P1248" t="s">
        <v>859</v>
      </c>
      <c r="Q1248" t="s">
        <v>10430</v>
      </c>
      <c r="R1248" t="s">
        <v>531</v>
      </c>
      <c r="S1248" t="s">
        <v>636</v>
      </c>
      <c r="T1248" s="16">
        <v>1</v>
      </c>
      <c r="U1248" s="16">
        <v>0</v>
      </c>
      <c r="V1248" s="16">
        <v>1</v>
      </c>
      <c r="W1248" s="5">
        <v>24070</v>
      </c>
      <c r="X1248" s="5">
        <v>24070</v>
      </c>
      <c r="Y1248" s="5"/>
      <c r="Z1248" s="7">
        <v>1</v>
      </c>
      <c r="AA1248" t="s">
        <v>27839</v>
      </c>
      <c r="AB1248" s="5">
        <v>24070</v>
      </c>
      <c r="AC1248" t="s">
        <v>800</v>
      </c>
      <c r="AD1248" s="17">
        <v>42740</v>
      </c>
      <c r="AE1248" s="17">
        <v>42740</v>
      </c>
      <c r="AF1248" s="17">
        <v>42740</v>
      </c>
      <c r="AG1248" s="17">
        <v>42747</v>
      </c>
      <c r="AH1248" s="17">
        <v>42747</v>
      </c>
      <c r="AI1248" s="17"/>
      <c r="AJ1248" s="5"/>
      <c r="AK1248" s="17">
        <v>42747</v>
      </c>
      <c r="AL1248" t="s">
        <v>811</v>
      </c>
      <c r="AM1248" t="s">
        <v>599</v>
      </c>
      <c r="AN1248" s="17"/>
      <c r="AP1248" t="s">
        <v>966</v>
      </c>
      <c r="AQ1248" t="s">
        <v>970</v>
      </c>
      <c r="AR1248" t="s">
        <v>29184</v>
      </c>
    </row>
    <row r="1249" spans="2:44" ht="11" outlineLevel="1" x14ac:dyDescent="0.15">
      <c r="B1249" t="s">
        <v>8033</v>
      </c>
      <c r="C1249" t="s">
        <v>799</v>
      </c>
      <c r="D1249" t="s">
        <v>799</v>
      </c>
      <c r="F1249" t="s">
        <v>966</v>
      </c>
      <c r="H1249" s="16">
        <v>1</v>
      </c>
      <c r="I1249" t="s">
        <v>799</v>
      </c>
      <c r="J1249" t="s">
        <v>8034</v>
      </c>
      <c r="K1249" t="s">
        <v>8035</v>
      </c>
      <c r="L1249" t="s">
        <v>28077</v>
      </c>
      <c r="M1249" t="s">
        <v>750</v>
      </c>
      <c r="N1249" t="s">
        <v>4388</v>
      </c>
      <c r="O1249" t="s">
        <v>825</v>
      </c>
      <c r="P1249" t="s">
        <v>859</v>
      </c>
      <c r="Q1249" t="s">
        <v>10430</v>
      </c>
      <c r="R1249" t="s">
        <v>531</v>
      </c>
      <c r="S1249" t="s">
        <v>636</v>
      </c>
      <c r="T1249" s="16">
        <v>1</v>
      </c>
      <c r="U1249" s="16">
        <v>0</v>
      </c>
      <c r="V1249" s="16">
        <v>1</v>
      </c>
      <c r="W1249" s="5">
        <v>24053.56</v>
      </c>
      <c r="X1249" s="5">
        <v>24053.56</v>
      </c>
      <c r="Y1249" s="5"/>
      <c r="Z1249" s="7">
        <v>1</v>
      </c>
      <c r="AA1249" t="s">
        <v>27839</v>
      </c>
      <c r="AB1249" s="5">
        <v>24053.56</v>
      </c>
      <c r="AC1249" t="s">
        <v>800</v>
      </c>
      <c r="AD1249" s="17">
        <v>42461</v>
      </c>
      <c r="AE1249" s="17">
        <v>42461</v>
      </c>
      <c r="AF1249" s="17">
        <v>42461</v>
      </c>
      <c r="AG1249" s="17">
        <v>42507</v>
      </c>
      <c r="AH1249" s="17">
        <v>42507</v>
      </c>
      <c r="AI1249" s="17"/>
      <c r="AJ1249" s="5"/>
      <c r="AK1249" s="17">
        <v>42507</v>
      </c>
      <c r="AL1249" t="s">
        <v>811</v>
      </c>
      <c r="AM1249" t="s">
        <v>599</v>
      </c>
      <c r="AN1249" s="17"/>
      <c r="AP1249" t="s">
        <v>966</v>
      </c>
      <c r="AQ1249" t="s">
        <v>970</v>
      </c>
      <c r="AR1249" t="s">
        <v>29185</v>
      </c>
    </row>
    <row r="1250" spans="2:44" ht="11" outlineLevel="1" x14ac:dyDescent="0.15">
      <c r="B1250" t="s">
        <v>8038</v>
      </c>
      <c r="C1250" t="s">
        <v>799</v>
      </c>
      <c r="D1250" t="s">
        <v>799</v>
      </c>
      <c r="F1250" t="s">
        <v>966</v>
      </c>
      <c r="H1250" s="16">
        <v>1</v>
      </c>
      <c r="I1250" t="s">
        <v>799</v>
      </c>
      <c r="J1250" t="s">
        <v>2801</v>
      </c>
      <c r="K1250" t="s">
        <v>2802</v>
      </c>
      <c r="L1250" t="s">
        <v>27902</v>
      </c>
      <c r="M1250" t="s">
        <v>8039</v>
      </c>
      <c r="N1250" t="s">
        <v>795</v>
      </c>
      <c r="O1250" t="s">
        <v>825</v>
      </c>
      <c r="P1250" t="s">
        <v>806</v>
      </c>
      <c r="Q1250" t="s">
        <v>10430</v>
      </c>
      <c r="R1250" t="s">
        <v>531</v>
      </c>
      <c r="S1250" t="s">
        <v>636</v>
      </c>
      <c r="T1250" s="16">
        <v>1</v>
      </c>
      <c r="U1250" s="16">
        <v>0</v>
      </c>
      <c r="V1250" s="16">
        <v>1</v>
      </c>
      <c r="W1250" s="5">
        <v>24000</v>
      </c>
      <c r="X1250" s="5">
        <v>24000</v>
      </c>
      <c r="Y1250" s="5"/>
      <c r="Z1250" s="7">
        <v>1</v>
      </c>
      <c r="AA1250" t="s">
        <v>27839</v>
      </c>
      <c r="AB1250" s="5">
        <v>24000</v>
      </c>
      <c r="AC1250" t="s">
        <v>800</v>
      </c>
      <c r="AD1250" s="17">
        <v>43726</v>
      </c>
      <c r="AE1250" s="17">
        <v>43726</v>
      </c>
      <c r="AF1250" s="17">
        <v>43725</v>
      </c>
      <c r="AG1250" s="17">
        <v>43799</v>
      </c>
      <c r="AH1250" s="17">
        <v>43799</v>
      </c>
      <c r="AI1250" s="17"/>
      <c r="AJ1250" s="5"/>
      <c r="AK1250" s="17">
        <v>43799</v>
      </c>
      <c r="AL1250" t="s">
        <v>811</v>
      </c>
      <c r="AM1250" t="s">
        <v>599</v>
      </c>
      <c r="AN1250" s="17"/>
      <c r="AP1250" t="s">
        <v>966</v>
      </c>
      <c r="AQ1250" t="s">
        <v>970</v>
      </c>
      <c r="AR1250" t="s">
        <v>29186</v>
      </c>
    </row>
    <row r="1251" spans="2:44" ht="11" outlineLevel="1" x14ac:dyDescent="0.15">
      <c r="B1251" t="s">
        <v>8043</v>
      </c>
      <c r="C1251" t="s">
        <v>799</v>
      </c>
      <c r="D1251" t="s">
        <v>799</v>
      </c>
      <c r="F1251" t="s">
        <v>966</v>
      </c>
      <c r="H1251" s="16">
        <v>1</v>
      </c>
      <c r="I1251" t="s">
        <v>799</v>
      </c>
      <c r="J1251" t="s">
        <v>4179</v>
      </c>
      <c r="K1251" t="s">
        <v>4180</v>
      </c>
      <c r="L1251" t="s">
        <v>27866</v>
      </c>
      <c r="M1251" t="s">
        <v>750</v>
      </c>
      <c r="N1251" t="s">
        <v>3640</v>
      </c>
      <c r="O1251" t="s">
        <v>804</v>
      </c>
      <c r="P1251" t="s">
        <v>859</v>
      </c>
      <c r="Q1251" t="s">
        <v>10430</v>
      </c>
      <c r="R1251" t="s">
        <v>531</v>
      </c>
      <c r="S1251" t="s">
        <v>636</v>
      </c>
      <c r="T1251" s="16">
        <v>1</v>
      </c>
      <c r="U1251" s="16">
        <v>0</v>
      </c>
      <c r="V1251" s="16">
        <v>1</v>
      </c>
      <c r="W1251" s="5">
        <v>23983</v>
      </c>
      <c r="X1251" s="5">
        <v>23983</v>
      </c>
      <c r="Y1251" s="5"/>
      <c r="Z1251" s="7">
        <v>1</v>
      </c>
      <c r="AA1251" t="s">
        <v>27839</v>
      </c>
      <c r="AB1251" s="5">
        <v>23983</v>
      </c>
      <c r="AC1251" t="s">
        <v>800</v>
      </c>
      <c r="AD1251" s="17">
        <v>43502</v>
      </c>
      <c r="AE1251" s="17">
        <v>43502</v>
      </c>
      <c r="AF1251" s="17">
        <v>43497</v>
      </c>
      <c r="AG1251" s="17">
        <v>43539</v>
      </c>
      <c r="AH1251" s="17">
        <v>43539</v>
      </c>
      <c r="AI1251" s="17"/>
      <c r="AJ1251" s="5"/>
      <c r="AK1251" s="17">
        <v>43539</v>
      </c>
      <c r="AL1251" t="s">
        <v>811</v>
      </c>
      <c r="AM1251" t="s">
        <v>599</v>
      </c>
      <c r="AN1251" s="17"/>
      <c r="AP1251" t="s">
        <v>966</v>
      </c>
      <c r="AQ1251" t="s">
        <v>970</v>
      </c>
      <c r="AR1251" t="s">
        <v>29187</v>
      </c>
    </row>
    <row r="1252" spans="2:44" ht="11" outlineLevel="1" x14ac:dyDescent="0.15">
      <c r="B1252" t="s">
        <v>8046</v>
      </c>
      <c r="C1252" t="s">
        <v>799</v>
      </c>
      <c r="D1252" t="s">
        <v>799</v>
      </c>
      <c r="F1252" t="s">
        <v>966</v>
      </c>
      <c r="H1252" s="16">
        <v>1</v>
      </c>
      <c r="I1252" t="s">
        <v>799</v>
      </c>
      <c r="J1252" t="s">
        <v>6306</v>
      </c>
      <c r="K1252" t="s">
        <v>6307</v>
      </c>
      <c r="L1252" t="s">
        <v>27974</v>
      </c>
      <c r="M1252" t="s">
        <v>740</v>
      </c>
      <c r="N1252" t="s">
        <v>795</v>
      </c>
      <c r="O1252" t="s">
        <v>826</v>
      </c>
      <c r="P1252" t="s">
        <v>806</v>
      </c>
      <c r="Q1252" t="s">
        <v>10430</v>
      </c>
      <c r="R1252" t="s">
        <v>531</v>
      </c>
      <c r="S1252" t="s">
        <v>636</v>
      </c>
      <c r="T1252" s="16">
        <v>1</v>
      </c>
      <c r="U1252" s="16">
        <v>0</v>
      </c>
      <c r="V1252" s="16">
        <v>2</v>
      </c>
      <c r="W1252" s="5">
        <v>23915</v>
      </c>
      <c r="X1252" s="5">
        <v>23915</v>
      </c>
      <c r="Y1252" s="5"/>
      <c r="Z1252" s="7">
        <v>1</v>
      </c>
      <c r="AA1252" t="s">
        <v>27839</v>
      </c>
      <c r="AB1252" s="5">
        <v>23915</v>
      </c>
      <c r="AC1252" t="s">
        <v>800</v>
      </c>
      <c r="AD1252" s="17">
        <v>44119</v>
      </c>
      <c r="AE1252" s="17">
        <v>44468</v>
      </c>
      <c r="AF1252" s="17">
        <v>44119</v>
      </c>
      <c r="AG1252" s="17">
        <v>44132</v>
      </c>
      <c r="AH1252" s="17">
        <v>44132</v>
      </c>
      <c r="AI1252" s="17"/>
      <c r="AJ1252" s="5"/>
      <c r="AK1252" s="17">
        <v>44132</v>
      </c>
      <c r="AL1252" t="s">
        <v>811</v>
      </c>
      <c r="AM1252" t="s">
        <v>599</v>
      </c>
      <c r="AN1252" s="17"/>
      <c r="AP1252" t="s">
        <v>966</v>
      </c>
      <c r="AQ1252" t="s">
        <v>970</v>
      </c>
      <c r="AR1252" t="s">
        <v>29188</v>
      </c>
    </row>
    <row r="1253" spans="2:44" ht="11" outlineLevel="1" x14ac:dyDescent="0.15">
      <c r="B1253" t="s">
        <v>8049</v>
      </c>
      <c r="C1253" t="s">
        <v>799</v>
      </c>
      <c r="D1253" t="s">
        <v>799</v>
      </c>
      <c r="F1253" t="s">
        <v>966</v>
      </c>
      <c r="H1253" s="16">
        <v>1</v>
      </c>
      <c r="I1253" t="s">
        <v>799</v>
      </c>
      <c r="J1253" t="s">
        <v>6158</v>
      </c>
      <c r="K1253" t="s">
        <v>6159</v>
      </c>
      <c r="L1253" t="s">
        <v>28346</v>
      </c>
      <c r="M1253" t="s">
        <v>737</v>
      </c>
      <c r="N1253" t="s">
        <v>803</v>
      </c>
      <c r="O1253" t="s">
        <v>825</v>
      </c>
      <c r="P1253" t="s">
        <v>802</v>
      </c>
      <c r="Q1253" t="s">
        <v>10430</v>
      </c>
      <c r="R1253" t="s">
        <v>456</v>
      </c>
      <c r="S1253" t="s">
        <v>598</v>
      </c>
      <c r="T1253" s="16">
        <v>1</v>
      </c>
      <c r="U1253" s="16">
        <v>0</v>
      </c>
      <c r="V1253" s="16">
        <v>1</v>
      </c>
      <c r="W1253" s="5">
        <v>23891.88</v>
      </c>
      <c r="X1253" s="5">
        <v>23891.88</v>
      </c>
      <c r="Y1253" s="5"/>
      <c r="Z1253" s="7">
        <v>1</v>
      </c>
      <c r="AA1253" t="s">
        <v>27839</v>
      </c>
      <c r="AB1253" s="5">
        <v>23891.88</v>
      </c>
      <c r="AC1253" t="s">
        <v>800</v>
      </c>
      <c r="AD1253" s="17">
        <v>43126</v>
      </c>
      <c r="AE1253" s="17">
        <v>43126</v>
      </c>
      <c r="AF1253" s="17">
        <v>43126</v>
      </c>
      <c r="AG1253" s="17">
        <v>43185</v>
      </c>
      <c r="AH1253" s="17">
        <v>43185</v>
      </c>
      <c r="AI1253" s="17"/>
      <c r="AJ1253" s="5"/>
      <c r="AK1253" s="17">
        <v>43185</v>
      </c>
      <c r="AL1253" t="s">
        <v>811</v>
      </c>
      <c r="AM1253" t="s">
        <v>599</v>
      </c>
      <c r="AN1253" s="17"/>
      <c r="AP1253" t="s">
        <v>966</v>
      </c>
      <c r="AQ1253" t="s">
        <v>970</v>
      </c>
      <c r="AR1253" t="s">
        <v>29189</v>
      </c>
    </row>
    <row r="1254" spans="2:44" ht="11" outlineLevel="1" x14ac:dyDescent="0.15">
      <c r="B1254" t="s">
        <v>8052</v>
      </c>
      <c r="C1254" t="s">
        <v>799</v>
      </c>
      <c r="D1254" t="s">
        <v>799</v>
      </c>
      <c r="F1254" t="s">
        <v>966</v>
      </c>
      <c r="H1254" s="16">
        <v>1</v>
      </c>
      <c r="I1254" t="s">
        <v>799</v>
      </c>
      <c r="J1254" t="s">
        <v>4980</v>
      </c>
      <c r="K1254" t="s">
        <v>4981</v>
      </c>
      <c r="L1254" t="s">
        <v>27902</v>
      </c>
      <c r="M1254" t="s">
        <v>737</v>
      </c>
      <c r="N1254" t="s">
        <v>803</v>
      </c>
      <c r="O1254" t="s">
        <v>825</v>
      </c>
      <c r="P1254" t="s">
        <v>802</v>
      </c>
      <c r="Q1254" t="s">
        <v>10430</v>
      </c>
      <c r="R1254" t="s">
        <v>531</v>
      </c>
      <c r="S1254" t="s">
        <v>636</v>
      </c>
      <c r="T1254" s="16">
        <v>1</v>
      </c>
      <c r="U1254" s="16">
        <v>0</v>
      </c>
      <c r="V1254" s="16">
        <v>1</v>
      </c>
      <c r="W1254" s="5">
        <v>23886</v>
      </c>
      <c r="X1254" s="5">
        <v>23886</v>
      </c>
      <c r="Y1254" s="5"/>
      <c r="Z1254" s="7">
        <v>1</v>
      </c>
      <c r="AA1254" t="s">
        <v>27839</v>
      </c>
      <c r="AB1254" s="5">
        <v>23886</v>
      </c>
      <c r="AC1254" t="s">
        <v>800</v>
      </c>
      <c r="AD1254" s="17">
        <v>42626</v>
      </c>
      <c r="AE1254" s="17">
        <v>42626</v>
      </c>
      <c r="AF1254" s="17">
        <v>42626</v>
      </c>
      <c r="AG1254" s="17">
        <v>42716</v>
      </c>
      <c r="AH1254" s="17">
        <v>42716</v>
      </c>
      <c r="AI1254" s="17"/>
      <c r="AJ1254" s="5"/>
      <c r="AK1254" s="17">
        <v>42716</v>
      </c>
      <c r="AL1254" t="s">
        <v>811</v>
      </c>
      <c r="AM1254" t="s">
        <v>599</v>
      </c>
      <c r="AN1254" s="17"/>
      <c r="AP1254" t="s">
        <v>966</v>
      </c>
      <c r="AQ1254" t="s">
        <v>970</v>
      </c>
      <c r="AR1254" t="s">
        <v>29190</v>
      </c>
    </row>
    <row r="1255" spans="2:44" ht="11" outlineLevel="1" x14ac:dyDescent="0.15">
      <c r="B1255" t="s">
        <v>8057</v>
      </c>
      <c r="C1255" t="s">
        <v>799</v>
      </c>
      <c r="D1255" t="s">
        <v>799</v>
      </c>
      <c r="F1255" t="s">
        <v>966</v>
      </c>
      <c r="H1255" s="16">
        <v>1</v>
      </c>
      <c r="I1255" t="s">
        <v>799</v>
      </c>
      <c r="J1255" t="s">
        <v>693</v>
      </c>
      <c r="K1255" t="s">
        <v>1822</v>
      </c>
      <c r="L1255" t="s">
        <v>458</v>
      </c>
      <c r="M1255" t="s">
        <v>759</v>
      </c>
      <c r="N1255" t="s">
        <v>803</v>
      </c>
      <c r="O1255" t="s">
        <v>804</v>
      </c>
      <c r="P1255" t="s">
        <v>841</v>
      </c>
      <c r="Q1255" t="s">
        <v>10430</v>
      </c>
      <c r="R1255" t="s">
        <v>456</v>
      </c>
      <c r="S1255" t="s">
        <v>598</v>
      </c>
      <c r="T1255" s="16">
        <v>1</v>
      </c>
      <c r="U1255" s="16">
        <v>0</v>
      </c>
      <c r="V1255" s="16">
        <v>1</v>
      </c>
      <c r="W1255" s="5">
        <v>23830.94</v>
      </c>
      <c r="X1255" s="5">
        <v>23830.94</v>
      </c>
      <c r="Y1255" s="5"/>
      <c r="Z1255" s="7">
        <v>1</v>
      </c>
      <c r="AA1255" t="s">
        <v>27839</v>
      </c>
      <c r="AB1255" s="5">
        <v>23830.94</v>
      </c>
      <c r="AC1255" t="s">
        <v>800</v>
      </c>
      <c r="AD1255" s="17">
        <v>43761</v>
      </c>
      <c r="AE1255" s="17">
        <v>43761</v>
      </c>
      <c r="AF1255" s="17">
        <v>43762</v>
      </c>
      <c r="AG1255" s="17">
        <v>43864</v>
      </c>
      <c r="AH1255" s="17">
        <v>43866</v>
      </c>
      <c r="AI1255" s="17"/>
      <c r="AJ1255" s="5"/>
      <c r="AK1255" s="17">
        <v>43864</v>
      </c>
      <c r="AL1255" t="s">
        <v>811</v>
      </c>
      <c r="AM1255" t="s">
        <v>599</v>
      </c>
      <c r="AN1255" s="17"/>
      <c r="AP1255" t="s">
        <v>966</v>
      </c>
      <c r="AQ1255" t="s">
        <v>970</v>
      </c>
      <c r="AR1255" t="s">
        <v>29191</v>
      </c>
    </row>
    <row r="1256" spans="2:44" ht="11" outlineLevel="1" x14ac:dyDescent="0.15">
      <c r="B1256" t="s">
        <v>8060</v>
      </c>
      <c r="C1256" t="s">
        <v>799</v>
      </c>
      <c r="D1256" t="s">
        <v>799</v>
      </c>
      <c r="F1256" t="s">
        <v>966</v>
      </c>
      <c r="H1256" s="16">
        <v>1</v>
      </c>
      <c r="I1256" t="s">
        <v>799</v>
      </c>
      <c r="J1256" t="s">
        <v>4483</v>
      </c>
      <c r="K1256" t="s">
        <v>4484</v>
      </c>
      <c r="L1256" t="s">
        <v>27857</v>
      </c>
      <c r="M1256" t="s">
        <v>739</v>
      </c>
      <c r="N1256" t="s">
        <v>4485</v>
      </c>
      <c r="O1256" t="s">
        <v>825</v>
      </c>
      <c r="P1256" t="s">
        <v>816</v>
      </c>
      <c r="Q1256" t="s">
        <v>10430</v>
      </c>
      <c r="R1256" t="s">
        <v>456</v>
      </c>
      <c r="S1256" t="s">
        <v>598</v>
      </c>
      <c r="T1256" s="16">
        <v>1</v>
      </c>
      <c r="U1256" s="16">
        <v>0</v>
      </c>
      <c r="V1256" s="16">
        <v>1</v>
      </c>
      <c r="W1256" s="5">
        <v>23820</v>
      </c>
      <c r="X1256" s="5">
        <v>23820</v>
      </c>
      <c r="Y1256" s="5"/>
      <c r="Z1256" s="7">
        <v>1</v>
      </c>
      <c r="AA1256" t="s">
        <v>27839</v>
      </c>
      <c r="AB1256" s="5">
        <v>23820</v>
      </c>
      <c r="AC1256" t="s">
        <v>800</v>
      </c>
      <c r="AD1256" s="17">
        <v>44357</v>
      </c>
      <c r="AE1256" s="17">
        <v>44357</v>
      </c>
      <c r="AF1256" s="17">
        <v>44357</v>
      </c>
      <c r="AG1256" s="17">
        <v>44439</v>
      </c>
      <c r="AH1256" s="17">
        <v>44439</v>
      </c>
      <c r="AI1256" s="17"/>
      <c r="AJ1256" s="5"/>
      <c r="AK1256" s="17">
        <v>44439</v>
      </c>
      <c r="AL1256" t="s">
        <v>811</v>
      </c>
      <c r="AM1256" t="s">
        <v>599</v>
      </c>
      <c r="AN1256" s="17"/>
      <c r="AP1256" t="s">
        <v>966</v>
      </c>
      <c r="AQ1256" t="s">
        <v>970</v>
      </c>
      <c r="AR1256" t="s">
        <v>29192</v>
      </c>
    </row>
    <row r="1257" spans="2:44" ht="11" outlineLevel="1" x14ac:dyDescent="0.15">
      <c r="B1257" t="s">
        <v>8063</v>
      </c>
      <c r="C1257" t="s">
        <v>799</v>
      </c>
      <c r="D1257" t="s">
        <v>799</v>
      </c>
      <c r="F1257" t="s">
        <v>966</v>
      </c>
      <c r="H1257" s="16">
        <v>1</v>
      </c>
      <c r="I1257" t="s">
        <v>799</v>
      </c>
      <c r="J1257" t="s">
        <v>8064</v>
      </c>
      <c r="K1257" t="s">
        <v>8065</v>
      </c>
      <c r="L1257" t="s">
        <v>27974</v>
      </c>
      <c r="M1257" t="s">
        <v>750</v>
      </c>
      <c r="N1257" t="s">
        <v>2620</v>
      </c>
      <c r="O1257" t="s">
        <v>825</v>
      </c>
      <c r="P1257" t="s">
        <v>859</v>
      </c>
      <c r="Q1257" t="s">
        <v>10430</v>
      </c>
      <c r="R1257" t="s">
        <v>531</v>
      </c>
      <c r="S1257" t="s">
        <v>636</v>
      </c>
      <c r="T1257" s="16">
        <v>1</v>
      </c>
      <c r="U1257" s="16">
        <v>0</v>
      </c>
      <c r="V1257" s="16">
        <v>1</v>
      </c>
      <c r="W1257" s="5">
        <v>23700</v>
      </c>
      <c r="X1257" s="5">
        <v>23700</v>
      </c>
      <c r="Y1257" s="5"/>
      <c r="Z1257" s="7">
        <v>1</v>
      </c>
      <c r="AA1257" t="s">
        <v>27839</v>
      </c>
      <c r="AB1257" s="5">
        <v>23700</v>
      </c>
      <c r="AC1257" t="s">
        <v>800</v>
      </c>
      <c r="AD1257" s="17">
        <v>43201</v>
      </c>
      <c r="AE1257" s="17">
        <v>43201</v>
      </c>
      <c r="AF1257" s="17">
        <v>43201</v>
      </c>
      <c r="AG1257" s="17">
        <v>43296</v>
      </c>
      <c r="AH1257" s="17">
        <v>43296</v>
      </c>
      <c r="AI1257" s="17"/>
      <c r="AJ1257" s="5"/>
      <c r="AK1257" s="17">
        <v>43296</v>
      </c>
      <c r="AL1257" t="s">
        <v>811</v>
      </c>
      <c r="AM1257" t="s">
        <v>599</v>
      </c>
      <c r="AN1257" s="17"/>
      <c r="AP1257" t="s">
        <v>966</v>
      </c>
      <c r="AQ1257" t="s">
        <v>970</v>
      </c>
      <c r="AR1257" t="s">
        <v>29193</v>
      </c>
    </row>
    <row r="1258" spans="2:44" ht="11" outlineLevel="1" x14ac:dyDescent="0.15">
      <c r="B1258" t="s">
        <v>8071</v>
      </c>
      <c r="C1258" t="s">
        <v>799</v>
      </c>
      <c r="D1258" t="s">
        <v>799</v>
      </c>
      <c r="F1258" t="s">
        <v>966</v>
      </c>
      <c r="H1258" s="16">
        <v>1</v>
      </c>
      <c r="I1258" t="s">
        <v>799</v>
      </c>
      <c r="J1258" t="s">
        <v>6895</v>
      </c>
      <c r="K1258" t="s">
        <v>6896</v>
      </c>
      <c r="L1258" t="s">
        <v>27866</v>
      </c>
      <c r="M1258" t="s">
        <v>3549</v>
      </c>
      <c r="N1258" t="s">
        <v>795</v>
      </c>
      <c r="O1258" t="s">
        <v>825</v>
      </c>
      <c r="P1258" t="s">
        <v>806</v>
      </c>
      <c r="Q1258" t="s">
        <v>10430</v>
      </c>
      <c r="R1258" t="s">
        <v>531</v>
      </c>
      <c r="S1258" t="s">
        <v>636</v>
      </c>
      <c r="T1258" s="16">
        <v>1</v>
      </c>
      <c r="U1258" s="16">
        <v>0</v>
      </c>
      <c r="V1258" s="16">
        <v>2</v>
      </c>
      <c r="W1258" s="5">
        <v>23615.67</v>
      </c>
      <c r="X1258" s="5">
        <v>23615.67</v>
      </c>
      <c r="Y1258" s="5"/>
      <c r="Z1258" s="7">
        <v>1</v>
      </c>
      <c r="AA1258" t="s">
        <v>27839</v>
      </c>
      <c r="AB1258" s="5">
        <v>23615.67</v>
      </c>
      <c r="AC1258" t="s">
        <v>800</v>
      </c>
      <c r="AD1258" s="17">
        <v>42461</v>
      </c>
      <c r="AE1258" s="17">
        <v>44077</v>
      </c>
      <c r="AF1258" s="17">
        <v>42461</v>
      </c>
      <c r="AG1258" s="17">
        <v>42468</v>
      </c>
      <c r="AH1258" s="17">
        <v>42468</v>
      </c>
      <c r="AI1258" s="17"/>
      <c r="AJ1258" s="5"/>
      <c r="AK1258" s="17">
        <v>42468</v>
      </c>
      <c r="AL1258" t="s">
        <v>811</v>
      </c>
      <c r="AM1258" t="s">
        <v>599</v>
      </c>
      <c r="AN1258" s="17"/>
      <c r="AP1258" t="s">
        <v>966</v>
      </c>
      <c r="AQ1258" t="s">
        <v>970</v>
      </c>
      <c r="AR1258" t="s">
        <v>29194</v>
      </c>
    </row>
    <row r="1259" spans="2:44" ht="11" outlineLevel="1" x14ac:dyDescent="0.15">
      <c r="B1259" t="s">
        <v>8074</v>
      </c>
      <c r="C1259" t="s">
        <v>799</v>
      </c>
      <c r="D1259" t="s">
        <v>799</v>
      </c>
      <c r="F1259" t="s">
        <v>966</v>
      </c>
      <c r="H1259" s="16">
        <v>1</v>
      </c>
      <c r="I1259" t="s">
        <v>799</v>
      </c>
      <c r="J1259" t="s">
        <v>6306</v>
      </c>
      <c r="K1259" t="s">
        <v>6307</v>
      </c>
      <c r="L1259" t="s">
        <v>27974</v>
      </c>
      <c r="M1259" t="s">
        <v>740</v>
      </c>
      <c r="N1259" t="s">
        <v>795</v>
      </c>
      <c r="O1259" t="s">
        <v>826</v>
      </c>
      <c r="P1259" t="s">
        <v>806</v>
      </c>
      <c r="Q1259" t="s">
        <v>10430</v>
      </c>
      <c r="R1259" t="s">
        <v>531</v>
      </c>
      <c r="S1259" t="s">
        <v>636</v>
      </c>
      <c r="T1259" s="16">
        <v>1</v>
      </c>
      <c r="U1259" s="16">
        <v>0</v>
      </c>
      <c r="V1259" s="16">
        <v>2</v>
      </c>
      <c r="W1259" s="5">
        <v>23615.48</v>
      </c>
      <c r="X1259" s="5">
        <v>23615.48</v>
      </c>
      <c r="Y1259" s="5"/>
      <c r="Z1259" s="7">
        <v>1</v>
      </c>
      <c r="AA1259" t="s">
        <v>27839</v>
      </c>
      <c r="AB1259" s="5">
        <v>23615.48</v>
      </c>
      <c r="AC1259" t="s">
        <v>800</v>
      </c>
      <c r="AD1259" s="17">
        <v>42943</v>
      </c>
      <c r="AE1259" s="17">
        <v>43018</v>
      </c>
      <c r="AF1259" s="17">
        <v>42943</v>
      </c>
      <c r="AG1259" s="17">
        <v>42956</v>
      </c>
      <c r="AH1259" s="17">
        <v>42956</v>
      </c>
      <c r="AI1259" s="17"/>
      <c r="AJ1259" s="5"/>
      <c r="AK1259" s="17">
        <v>42956</v>
      </c>
      <c r="AL1259" t="s">
        <v>811</v>
      </c>
      <c r="AM1259" t="s">
        <v>599</v>
      </c>
      <c r="AN1259" s="17"/>
      <c r="AP1259" t="s">
        <v>966</v>
      </c>
      <c r="AQ1259" t="s">
        <v>970</v>
      </c>
      <c r="AR1259" t="s">
        <v>29195</v>
      </c>
    </row>
    <row r="1260" spans="2:44" ht="11" outlineLevel="1" x14ac:dyDescent="0.15">
      <c r="B1260" t="s">
        <v>8081</v>
      </c>
      <c r="C1260" t="s">
        <v>799</v>
      </c>
      <c r="D1260" t="s">
        <v>799</v>
      </c>
      <c r="F1260" t="s">
        <v>966</v>
      </c>
      <c r="H1260" s="16">
        <v>1</v>
      </c>
      <c r="I1260" t="s">
        <v>799</v>
      </c>
      <c r="J1260" t="s">
        <v>7877</v>
      </c>
      <c r="K1260" t="s">
        <v>7878</v>
      </c>
      <c r="L1260" t="s">
        <v>27974</v>
      </c>
      <c r="M1260" t="s">
        <v>740</v>
      </c>
      <c r="N1260" t="s">
        <v>795</v>
      </c>
      <c r="O1260" t="s">
        <v>825</v>
      </c>
      <c r="P1260" t="s">
        <v>806</v>
      </c>
      <c r="Q1260" t="s">
        <v>10430</v>
      </c>
      <c r="R1260" t="s">
        <v>531</v>
      </c>
      <c r="S1260" t="s">
        <v>636</v>
      </c>
      <c r="T1260" s="16">
        <v>1</v>
      </c>
      <c r="U1260" s="16">
        <v>0</v>
      </c>
      <c r="V1260" s="16">
        <v>2</v>
      </c>
      <c r="W1260" s="5">
        <v>23460.68</v>
      </c>
      <c r="X1260" s="5">
        <v>23460.68</v>
      </c>
      <c r="Y1260" s="5"/>
      <c r="Z1260" s="7">
        <v>1</v>
      </c>
      <c r="AA1260" t="s">
        <v>27839</v>
      </c>
      <c r="AB1260" s="5">
        <v>23460.68</v>
      </c>
      <c r="AC1260" t="s">
        <v>800</v>
      </c>
      <c r="AD1260" s="17">
        <v>42970</v>
      </c>
      <c r="AE1260" s="17">
        <v>42999</v>
      </c>
      <c r="AF1260" s="17">
        <v>42970</v>
      </c>
      <c r="AG1260" s="17">
        <v>43102</v>
      </c>
      <c r="AH1260" s="17">
        <v>43102</v>
      </c>
      <c r="AI1260" s="17"/>
      <c r="AJ1260" s="5"/>
      <c r="AK1260" s="17">
        <v>43102</v>
      </c>
      <c r="AL1260" t="s">
        <v>811</v>
      </c>
      <c r="AM1260" t="s">
        <v>599</v>
      </c>
      <c r="AN1260" s="17"/>
      <c r="AP1260" t="s">
        <v>966</v>
      </c>
      <c r="AQ1260" t="s">
        <v>970</v>
      </c>
      <c r="AR1260" t="s">
        <v>29196</v>
      </c>
    </row>
    <row r="1261" spans="2:44" ht="11" outlineLevel="1" x14ac:dyDescent="0.15">
      <c r="B1261" t="s">
        <v>8084</v>
      </c>
      <c r="C1261" t="s">
        <v>799</v>
      </c>
      <c r="D1261" t="s">
        <v>799</v>
      </c>
      <c r="F1261" t="s">
        <v>966</v>
      </c>
      <c r="H1261" s="16">
        <v>1</v>
      </c>
      <c r="I1261" t="s">
        <v>799</v>
      </c>
      <c r="J1261" t="s">
        <v>674</v>
      </c>
      <c r="K1261" t="s">
        <v>1531</v>
      </c>
      <c r="L1261" t="s">
        <v>27848</v>
      </c>
      <c r="M1261" t="s">
        <v>8085</v>
      </c>
      <c r="N1261" t="s">
        <v>795</v>
      </c>
      <c r="O1261" t="s">
        <v>827</v>
      </c>
      <c r="P1261" t="s">
        <v>806</v>
      </c>
      <c r="Q1261" t="s">
        <v>10430</v>
      </c>
      <c r="R1261" t="s">
        <v>645</v>
      </c>
      <c r="S1261" t="s">
        <v>636</v>
      </c>
      <c r="T1261" s="16">
        <v>1</v>
      </c>
      <c r="U1261" s="16">
        <v>0</v>
      </c>
      <c r="V1261" s="16">
        <v>2</v>
      </c>
      <c r="W1261" s="5">
        <v>23437.15</v>
      </c>
      <c r="X1261" s="5">
        <v>23437.15</v>
      </c>
      <c r="Y1261" s="5"/>
      <c r="Z1261" s="7">
        <v>1</v>
      </c>
      <c r="AA1261" t="s">
        <v>27839</v>
      </c>
      <c r="AB1261" s="5">
        <v>23437.15</v>
      </c>
      <c r="AC1261" t="s">
        <v>800</v>
      </c>
      <c r="AD1261" s="17">
        <v>42229</v>
      </c>
      <c r="AE1261" s="17">
        <v>42712</v>
      </c>
      <c r="AF1261" s="17">
        <v>42229</v>
      </c>
      <c r="AG1261" s="17">
        <v>42594</v>
      </c>
      <c r="AH1261" s="17">
        <v>42594</v>
      </c>
      <c r="AI1261" s="17"/>
      <c r="AJ1261" s="5"/>
      <c r="AK1261" s="17">
        <v>42594</v>
      </c>
      <c r="AL1261" t="s">
        <v>811</v>
      </c>
      <c r="AM1261" t="s">
        <v>599</v>
      </c>
      <c r="AN1261" s="17"/>
      <c r="AP1261" t="s">
        <v>966</v>
      </c>
      <c r="AQ1261" t="s">
        <v>970</v>
      </c>
      <c r="AR1261" t="s">
        <v>29197</v>
      </c>
    </row>
    <row r="1262" spans="2:44" ht="11" outlineLevel="1" x14ac:dyDescent="0.15">
      <c r="B1262" t="s">
        <v>8089</v>
      </c>
      <c r="C1262" t="s">
        <v>799</v>
      </c>
      <c r="D1262" t="s">
        <v>799</v>
      </c>
      <c r="F1262" t="s">
        <v>966</v>
      </c>
      <c r="H1262" s="16">
        <v>1</v>
      </c>
      <c r="I1262" t="s">
        <v>799</v>
      </c>
      <c r="J1262" t="s">
        <v>623</v>
      </c>
      <c r="K1262" t="s">
        <v>2397</v>
      </c>
      <c r="L1262" t="s">
        <v>27914</v>
      </c>
      <c r="M1262" t="s">
        <v>5385</v>
      </c>
      <c r="N1262" t="s">
        <v>803</v>
      </c>
      <c r="O1262" t="s">
        <v>804</v>
      </c>
      <c r="P1262" t="s">
        <v>820</v>
      </c>
      <c r="Q1262" t="s">
        <v>10430</v>
      </c>
      <c r="R1262" t="s">
        <v>531</v>
      </c>
      <c r="S1262" t="s">
        <v>636</v>
      </c>
      <c r="T1262" s="16">
        <v>1</v>
      </c>
      <c r="U1262" s="16">
        <v>0</v>
      </c>
      <c r="V1262" s="16">
        <v>2</v>
      </c>
      <c r="W1262" s="5">
        <v>23297</v>
      </c>
      <c r="X1262" s="5">
        <v>23297</v>
      </c>
      <c r="Y1262" s="5"/>
      <c r="Z1262" s="7">
        <v>1</v>
      </c>
      <c r="AA1262" t="s">
        <v>27839</v>
      </c>
      <c r="AB1262" s="5">
        <v>23297</v>
      </c>
      <c r="AC1262" t="s">
        <v>800</v>
      </c>
      <c r="AD1262" s="17">
        <v>42338</v>
      </c>
      <c r="AE1262" s="17">
        <v>42471</v>
      </c>
      <c r="AF1262" s="17">
        <v>42338</v>
      </c>
      <c r="AG1262" s="17">
        <v>42356</v>
      </c>
      <c r="AH1262" s="17">
        <v>42356</v>
      </c>
      <c r="AI1262" s="17"/>
      <c r="AJ1262" s="5"/>
      <c r="AK1262" s="17">
        <v>42356</v>
      </c>
      <c r="AL1262" t="s">
        <v>811</v>
      </c>
      <c r="AM1262" t="s">
        <v>599</v>
      </c>
      <c r="AN1262" s="17"/>
      <c r="AP1262" t="s">
        <v>966</v>
      </c>
      <c r="AQ1262" t="s">
        <v>970</v>
      </c>
      <c r="AR1262" t="s">
        <v>29198</v>
      </c>
    </row>
    <row r="1263" spans="2:44" ht="11" outlineLevel="1" x14ac:dyDescent="0.15">
      <c r="B1263" t="s">
        <v>8092</v>
      </c>
      <c r="C1263" t="s">
        <v>799</v>
      </c>
      <c r="D1263" t="s">
        <v>799</v>
      </c>
      <c r="F1263" t="s">
        <v>966</v>
      </c>
      <c r="H1263" s="16">
        <v>1</v>
      </c>
      <c r="I1263" t="s">
        <v>799</v>
      </c>
      <c r="J1263" t="s">
        <v>8093</v>
      </c>
      <c r="K1263" t="s">
        <v>8094</v>
      </c>
      <c r="L1263" t="s">
        <v>28041</v>
      </c>
      <c r="M1263" t="s">
        <v>737</v>
      </c>
      <c r="N1263" t="s">
        <v>803</v>
      </c>
      <c r="O1263" t="s">
        <v>825</v>
      </c>
      <c r="P1263" t="s">
        <v>802</v>
      </c>
      <c r="Q1263" t="s">
        <v>10430</v>
      </c>
      <c r="R1263" t="s">
        <v>531</v>
      </c>
      <c r="S1263" t="s">
        <v>636</v>
      </c>
      <c r="T1263" s="16">
        <v>1</v>
      </c>
      <c r="U1263" s="16">
        <v>0</v>
      </c>
      <c r="V1263" s="16">
        <v>2</v>
      </c>
      <c r="W1263" s="5">
        <v>23249</v>
      </c>
      <c r="X1263" s="5">
        <v>23249</v>
      </c>
      <c r="Y1263" s="5"/>
      <c r="Z1263" s="7">
        <v>1</v>
      </c>
      <c r="AA1263" t="s">
        <v>27839</v>
      </c>
      <c r="AB1263" s="5">
        <v>23249</v>
      </c>
      <c r="AC1263" t="s">
        <v>800</v>
      </c>
      <c r="AD1263" s="17">
        <v>44685</v>
      </c>
      <c r="AE1263" s="17">
        <v>44707</v>
      </c>
      <c r="AF1263" s="17">
        <v>44685</v>
      </c>
      <c r="AG1263" s="17">
        <v>44865</v>
      </c>
      <c r="AH1263" s="17">
        <v>44865</v>
      </c>
      <c r="AI1263" s="17"/>
      <c r="AJ1263" s="5"/>
      <c r="AK1263" s="17">
        <v>44865</v>
      </c>
      <c r="AL1263" t="s">
        <v>811</v>
      </c>
      <c r="AM1263" t="s">
        <v>599</v>
      </c>
      <c r="AN1263" s="17"/>
      <c r="AP1263" t="s">
        <v>966</v>
      </c>
      <c r="AQ1263" t="s">
        <v>970</v>
      </c>
      <c r="AR1263" t="s">
        <v>29199</v>
      </c>
    </row>
    <row r="1264" spans="2:44" ht="11" outlineLevel="1" x14ac:dyDescent="0.15">
      <c r="B1264" t="s">
        <v>8097</v>
      </c>
      <c r="C1264" t="s">
        <v>799</v>
      </c>
      <c r="D1264" t="s">
        <v>799</v>
      </c>
      <c r="F1264" t="s">
        <v>966</v>
      </c>
      <c r="H1264" s="16">
        <v>1</v>
      </c>
      <c r="I1264" t="s">
        <v>799</v>
      </c>
      <c r="J1264" t="s">
        <v>8098</v>
      </c>
      <c r="K1264" t="s">
        <v>8099</v>
      </c>
      <c r="L1264" t="s">
        <v>28178</v>
      </c>
      <c r="M1264" t="s">
        <v>7067</v>
      </c>
      <c r="N1264" t="s">
        <v>803</v>
      </c>
      <c r="O1264" t="s">
        <v>825</v>
      </c>
      <c r="P1264" t="s">
        <v>820</v>
      </c>
      <c r="Q1264" t="s">
        <v>10430</v>
      </c>
      <c r="R1264" t="s">
        <v>645</v>
      </c>
      <c r="S1264" t="s">
        <v>636</v>
      </c>
      <c r="T1264" s="16">
        <v>1</v>
      </c>
      <c r="U1264" s="16">
        <v>0</v>
      </c>
      <c r="V1264" s="16">
        <v>1</v>
      </c>
      <c r="W1264" s="5">
        <v>23214</v>
      </c>
      <c r="X1264" s="5">
        <v>23214</v>
      </c>
      <c r="Y1264" s="5"/>
      <c r="Z1264" s="7">
        <v>1</v>
      </c>
      <c r="AA1264" t="s">
        <v>27839</v>
      </c>
      <c r="AB1264" s="5">
        <v>23214</v>
      </c>
      <c r="AC1264" t="s">
        <v>800</v>
      </c>
      <c r="AD1264" s="17">
        <v>42277</v>
      </c>
      <c r="AE1264" s="17">
        <v>42277</v>
      </c>
      <c r="AF1264" s="17">
        <v>42277</v>
      </c>
      <c r="AG1264" s="17">
        <v>42384</v>
      </c>
      <c r="AH1264" s="17">
        <v>42384</v>
      </c>
      <c r="AI1264" s="17"/>
      <c r="AJ1264" s="5"/>
      <c r="AK1264" s="17">
        <v>42384</v>
      </c>
      <c r="AL1264" t="s">
        <v>811</v>
      </c>
      <c r="AM1264" t="s">
        <v>599</v>
      </c>
      <c r="AN1264" s="17"/>
      <c r="AP1264" t="s">
        <v>966</v>
      </c>
      <c r="AQ1264" t="s">
        <v>970</v>
      </c>
      <c r="AR1264" t="s">
        <v>29200</v>
      </c>
    </row>
    <row r="1265" spans="2:44" ht="11" outlineLevel="1" x14ac:dyDescent="0.15">
      <c r="B1265" t="s">
        <v>8105</v>
      </c>
      <c r="C1265" t="s">
        <v>799</v>
      </c>
      <c r="D1265" t="s">
        <v>799</v>
      </c>
      <c r="F1265" t="s">
        <v>966</v>
      </c>
      <c r="H1265" s="16">
        <v>1</v>
      </c>
      <c r="I1265" t="s">
        <v>799</v>
      </c>
      <c r="J1265" t="s">
        <v>8106</v>
      </c>
      <c r="K1265" t="s">
        <v>8107</v>
      </c>
      <c r="L1265" t="s">
        <v>28085</v>
      </c>
      <c r="M1265" t="s">
        <v>748</v>
      </c>
      <c r="N1265" t="s">
        <v>795</v>
      </c>
      <c r="O1265" t="s">
        <v>825</v>
      </c>
      <c r="P1265" t="s">
        <v>806</v>
      </c>
      <c r="Q1265" t="s">
        <v>10430</v>
      </c>
      <c r="R1265" t="s">
        <v>531</v>
      </c>
      <c r="S1265" t="s">
        <v>636</v>
      </c>
      <c r="T1265" s="16">
        <v>1</v>
      </c>
      <c r="U1265" s="16">
        <v>0</v>
      </c>
      <c r="V1265" s="16">
        <v>2</v>
      </c>
      <c r="W1265" s="5">
        <v>23142.25</v>
      </c>
      <c r="X1265" s="5">
        <v>23142.25</v>
      </c>
      <c r="Y1265" s="5"/>
      <c r="Z1265" s="7">
        <v>1</v>
      </c>
      <c r="AA1265" t="s">
        <v>27839</v>
      </c>
      <c r="AB1265" s="5">
        <v>23142.25</v>
      </c>
      <c r="AC1265" t="s">
        <v>800</v>
      </c>
      <c r="AD1265" s="17">
        <v>44046</v>
      </c>
      <c r="AE1265" s="17">
        <v>44096</v>
      </c>
      <c r="AF1265" s="17">
        <v>44050</v>
      </c>
      <c r="AG1265" s="17">
        <v>44130</v>
      </c>
      <c r="AH1265" s="17">
        <v>44141</v>
      </c>
      <c r="AI1265" s="17"/>
      <c r="AJ1265" s="5"/>
      <c r="AK1265" s="17">
        <v>44130</v>
      </c>
      <c r="AL1265" t="s">
        <v>811</v>
      </c>
      <c r="AM1265" t="s">
        <v>599</v>
      </c>
      <c r="AN1265" s="17"/>
      <c r="AP1265" t="s">
        <v>966</v>
      </c>
      <c r="AQ1265" t="s">
        <v>970</v>
      </c>
      <c r="AR1265" t="s">
        <v>29201</v>
      </c>
    </row>
    <row r="1266" spans="2:44" ht="11" outlineLevel="1" x14ac:dyDescent="0.15">
      <c r="B1266" t="s">
        <v>8110</v>
      </c>
      <c r="C1266" t="s">
        <v>799</v>
      </c>
      <c r="D1266" t="s">
        <v>799</v>
      </c>
      <c r="F1266" t="s">
        <v>966</v>
      </c>
      <c r="H1266" s="16">
        <v>1</v>
      </c>
      <c r="I1266" t="s">
        <v>799</v>
      </c>
      <c r="J1266" t="s">
        <v>6358</v>
      </c>
      <c r="K1266" t="s">
        <v>6359</v>
      </c>
      <c r="L1266" t="s">
        <v>27866</v>
      </c>
      <c r="M1266" t="s">
        <v>744</v>
      </c>
      <c r="N1266" t="s">
        <v>795</v>
      </c>
      <c r="O1266" t="s">
        <v>804</v>
      </c>
      <c r="P1266" t="s">
        <v>806</v>
      </c>
      <c r="Q1266" t="s">
        <v>10430</v>
      </c>
      <c r="R1266" t="s">
        <v>531</v>
      </c>
      <c r="S1266" t="s">
        <v>636</v>
      </c>
      <c r="T1266" s="16">
        <v>1</v>
      </c>
      <c r="U1266" s="16">
        <v>0</v>
      </c>
      <c r="V1266" s="16">
        <v>2</v>
      </c>
      <c r="W1266" s="5">
        <v>23015.59</v>
      </c>
      <c r="X1266" s="5">
        <v>23015.59</v>
      </c>
      <c r="Y1266" s="5"/>
      <c r="Z1266" s="7">
        <v>1</v>
      </c>
      <c r="AA1266" t="s">
        <v>27839</v>
      </c>
      <c r="AB1266" s="5">
        <v>23015.59</v>
      </c>
      <c r="AC1266" t="s">
        <v>800</v>
      </c>
      <c r="AD1266" s="17">
        <v>45000</v>
      </c>
      <c r="AE1266" s="17">
        <v>45008</v>
      </c>
      <c r="AF1266" s="17">
        <v>44998</v>
      </c>
      <c r="AG1266" s="17">
        <v>45009</v>
      </c>
      <c r="AH1266" s="17">
        <v>45009</v>
      </c>
      <c r="AI1266" s="17"/>
      <c r="AJ1266" s="5"/>
      <c r="AK1266" s="17">
        <v>45009</v>
      </c>
      <c r="AL1266" t="s">
        <v>811</v>
      </c>
      <c r="AM1266" t="s">
        <v>599</v>
      </c>
      <c r="AN1266" s="17"/>
      <c r="AP1266" t="s">
        <v>966</v>
      </c>
      <c r="AQ1266" t="s">
        <v>970</v>
      </c>
      <c r="AR1266" t="s">
        <v>29202</v>
      </c>
    </row>
    <row r="1267" spans="2:44" ht="11" outlineLevel="1" x14ac:dyDescent="0.15">
      <c r="B1267" t="s">
        <v>8117</v>
      </c>
      <c r="C1267" t="s">
        <v>27838</v>
      </c>
      <c r="D1267" t="s">
        <v>854</v>
      </c>
      <c r="E1267" t="s">
        <v>807</v>
      </c>
      <c r="F1267" t="s">
        <v>10430</v>
      </c>
      <c r="G1267" t="s">
        <v>28879</v>
      </c>
      <c r="H1267" s="16">
        <v>3</v>
      </c>
      <c r="I1267" t="s">
        <v>815</v>
      </c>
      <c r="J1267" t="s">
        <v>8118</v>
      </c>
      <c r="K1267" t="s">
        <v>8119</v>
      </c>
      <c r="L1267" t="s">
        <v>27952</v>
      </c>
      <c r="M1267" t="s">
        <v>750</v>
      </c>
      <c r="N1267" t="s">
        <v>8120</v>
      </c>
      <c r="O1267" t="s">
        <v>825</v>
      </c>
      <c r="P1267" t="s">
        <v>859</v>
      </c>
      <c r="Q1267" t="s">
        <v>10430</v>
      </c>
      <c r="R1267" t="s">
        <v>531</v>
      </c>
      <c r="S1267" t="s">
        <v>636</v>
      </c>
      <c r="T1267" s="16">
        <v>1</v>
      </c>
      <c r="U1267" s="16">
        <v>1</v>
      </c>
      <c r="V1267" s="16">
        <v>1</v>
      </c>
      <c r="W1267" s="5">
        <v>22897</v>
      </c>
      <c r="X1267" s="5">
        <v>22897</v>
      </c>
      <c r="Y1267" s="5"/>
      <c r="Z1267" s="7">
        <v>1</v>
      </c>
      <c r="AA1267" t="s">
        <v>27839</v>
      </c>
      <c r="AB1267" s="5">
        <v>22897</v>
      </c>
      <c r="AC1267" t="s">
        <v>800</v>
      </c>
      <c r="AD1267" s="17">
        <v>45414</v>
      </c>
      <c r="AE1267" s="17">
        <v>45414</v>
      </c>
      <c r="AF1267" s="17">
        <v>45411</v>
      </c>
      <c r="AG1267" s="17">
        <v>45596</v>
      </c>
      <c r="AH1267" s="17">
        <v>45596</v>
      </c>
      <c r="AI1267" s="17"/>
      <c r="AJ1267" s="5"/>
      <c r="AK1267" s="17">
        <v>45596</v>
      </c>
      <c r="AL1267" t="s">
        <v>855</v>
      </c>
      <c r="AM1267" t="s">
        <v>666</v>
      </c>
      <c r="AN1267" s="17">
        <v>45596</v>
      </c>
      <c r="AP1267" t="s">
        <v>966</v>
      </c>
      <c r="AQ1267" t="s">
        <v>970</v>
      </c>
      <c r="AR1267" t="s">
        <v>29203</v>
      </c>
    </row>
    <row r="1268" spans="2:44" ht="11" outlineLevel="1" x14ac:dyDescent="0.15">
      <c r="B1268" t="s">
        <v>8124</v>
      </c>
      <c r="C1268" t="s">
        <v>799</v>
      </c>
      <c r="D1268" t="s">
        <v>799</v>
      </c>
      <c r="F1268" t="s">
        <v>966</v>
      </c>
      <c r="H1268" s="16">
        <v>1</v>
      </c>
      <c r="I1268" t="s">
        <v>799</v>
      </c>
      <c r="J1268" t="s">
        <v>8125</v>
      </c>
      <c r="K1268" t="s">
        <v>8126</v>
      </c>
      <c r="L1268" t="s">
        <v>28223</v>
      </c>
      <c r="M1268" t="s">
        <v>759</v>
      </c>
      <c r="N1268" t="s">
        <v>803</v>
      </c>
      <c r="O1268" t="s">
        <v>825</v>
      </c>
      <c r="P1268" t="s">
        <v>841</v>
      </c>
      <c r="Q1268" t="s">
        <v>10430</v>
      </c>
      <c r="R1268" t="s">
        <v>531</v>
      </c>
      <c r="S1268" t="s">
        <v>636</v>
      </c>
      <c r="T1268" s="16">
        <v>1</v>
      </c>
      <c r="U1268" s="16">
        <v>0</v>
      </c>
      <c r="V1268" s="16">
        <v>1</v>
      </c>
      <c r="W1268" s="5">
        <v>22895</v>
      </c>
      <c r="X1268" s="5">
        <v>22895</v>
      </c>
      <c r="Y1268" s="5"/>
      <c r="Z1268" s="7">
        <v>1</v>
      </c>
      <c r="AA1268" t="s">
        <v>27839</v>
      </c>
      <c r="AB1268" s="5">
        <v>22895</v>
      </c>
      <c r="AC1268" t="s">
        <v>800</v>
      </c>
      <c r="AD1268" s="17">
        <v>42744</v>
      </c>
      <c r="AE1268" s="17">
        <v>42744</v>
      </c>
      <c r="AF1268" s="17">
        <v>42744</v>
      </c>
      <c r="AG1268" s="17">
        <v>42830</v>
      </c>
      <c r="AH1268" s="17">
        <v>42830</v>
      </c>
      <c r="AI1268" s="17"/>
      <c r="AJ1268" s="5"/>
      <c r="AK1268" s="17">
        <v>42830</v>
      </c>
      <c r="AL1268" t="s">
        <v>811</v>
      </c>
      <c r="AM1268" t="s">
        <v>599</v>
      </c>
      <c r="AN1268" s="17"/>
      <c r="AP1268" t="s">
        <v>966</v>
      </c>
      <c r="AQ1268" t="s">
        <v>970</v>
      </c>
      <c r="AR1268" t="s">
        <v>29204</v>
      </c>
    </row>
    <row r="1269" spans="2:44" ht="11" outlineLevel="1" x14ac:dyDescent="0.15">
      <c r="B1269" t="s">
        <v>8132</v>
      </c>
      <c r="C1269" t="s">
        <v>799</v>
      </c>
      <c r="D1269" t="s">
        <v>799</v>
      </c>
      <c r="F1269" t="s">
        <v>966</v>
      </c>
      <c r="H1269" s="16">
        <v>1</v>
      </c>
      <c r="I1269" t="s">
        <v>799</v>
      </c>
      <c r="J1269" t="s">
        <v>6306</v>
      </c>
      <c r="K1269" t="s">
        <v>6307</v>
      </c>
      <c r="L1269" t="s">
        <v>27974</v>
      </c>
      <c r="M1269" t="s">
        <v>740</v>
      </c>
      <c r="N1269" t="s">
        <v>795</v>
      </c>
      <c r="O1269" t="s">
        <v>826</v>
      </c>
      <c r="P1269" t="s">
        <v>806</v>
      </c>
      <c r="Q1269" t="s">
        <v>10430</v>
      </c>
      <c r="R1269" t="s">
        <v>531</v>
      </c>
      <c r="S1269" t="s">
        <v>636</v>
      </c>
      <c r="T1269" s="16">
        <v>1</v>
      </c>
      <c r="U1269" s="16">
        <v>0</v>
      </c>
      <c r="V1269" s="16">
        <v>2</v>
      </c>
      <c r="W1269" s="5">
        <v>22875</v>
      </c>
      <c r="X1269" s="5">
        <v>22875</v>
      </c>
      <c r="Y1269" s="5"/>
      <c r="Z1269" s="7">
        <v>1</v>
      </c>
      <c r="AA1269" t="s">
        <v>27839</v>
      </c>
      <c r="AB1269" s="5">
        <v>22875</v>
      </c>
      <c r="AC1269" t="s">
        <v>800</v>
      </c>
      <c r="AD1269" s="17">
        <v>44879</v>
      </c>
      <c r="AE1269" s="17">
        <v>45070</v>
      </c>
      <c r="AF1269" s="17">
        <v>44873</v>
      </c>
      <c r="AG1269" s="17">
        <v>44880</v>
      </c>
      <c r="AH1269" s="17">
        <v>44880</v>
      </c>
      <c r="AI1269" s="17"/>
      <c r="AJ1269" s="5"/>
      <c r="AK1269" s="17">
        <v>44880</v>
      </c>
      <c r="AL1269" t="s">
        <v>811</v>
      </c>
      <c r="AM1269" t="s">
        <v>599</v>
      </c>
      <c r="AN1269" s="17"/>
      <c r="AP1269" t="s">
        <v>966</v>
      </c>
      <c r="AQ1269" t="s">
        <v>970</v>
      </c>
      <c r="AR1269" t="s">
        <v>29205</v>
      </c>
    </row>
    <row r="1270" spans="2:44" ht="11" outlineLevel="1" x14ac:dyDescent="0.15">
      <c r="B1270" t="s">
        <v>8135</v>
      </c>
      <c r="C1270" t="s">
        <v>799</v>
      </c>
      <c r="D1270" t="s">
        <v>799</v>
      </c>
      <c r="F1270" t="s">
        <v>966</v>
      </c>
      <c r="H1270" s="16">
        <v>1</v>
      </c>
      <c r="I1270" t="s">
        <v>799</v>
      </c>
      <c r="J1270" t="s">
        <v>4157</v>
      </c>
      <c r="K1270" t="s">
        <v>4158</v>
      </c>
      <c r="L1270" t="s">
        <v>27861</v>
      </c>
      <c r="M1270" t="s">
        <v>750</v>
      </c>
      <c r="N1270" t="s">
        <v>887</v>
      </c>
      <c r="O1270" t="s">
        <v>827</v>
      </c>
      <c r="P1270" t="s">
        <v>859</v>
      </c>
      <c r="Q1270" t="s">
        <v>10430</v>
      </c>
      <c r="R1270" t="s">
        <v>531</v>
      </c>
      <c r="S1270" t="s">
        <v>636</v>
      </c>
      <c r="T1270" s="16">
        <v>1</v>
      </c>
      <c r="U1270" s="16">
        <v>0</v>
      </c>
      <c r="V1270" s="16">
        <v>1</v>
      </c>
      <c r="W1270" s="5">
        <v>22862</v>
      </c>
      <c r="X1270" s="5">
        <v>22862</v>
      </c>
      <c r="Y1270" s="5"/>
      <c r="Z1270" s="7">
        <v>1</v>
      </c>
      <c r="AA1270" t="s">
        <v>27839</v>
      </c>
      <c r="AB1270" s="5">
        <v>22862</v>
      </c>
      <c r="AC1270" t="s">
        <v>800</v>
      </c>
      <c r="AD1270" s="17">
        <v>44285</v>
      </c>
      <c r="AE1270" s="17">
        <v>44285</v>
      </c>
      <c r="AF1270" s="17">
        <v>44285</v>
      </c>
      <c r="AG1270" s="17">
        <v>44423</v>
      </c>
      <c r="AH1270" s="17">
        <v>44423</v>
      </c>
      <c r="AI1270" s="17"/>
      <c r="AJ1270" s="5"/>
      <c r="AK1270" s="17">
        <v>44423</v>
      </c>
      <c r="AL1270" t="s">
        <v>811</v>
      </c>
      <c r="AM1270" t="s">
        <v>599</v>
      </c>
      <c r="AN1270" s="17"/>
      <c r="AP1270" t="s">
        <v>966</v>
      </c>
      <c r="AQ1270" t="s">
        <v>970</v>
      </c>
      <c r="AR1270" t="s">
        <v>29206</v>
      </c>
    </row>
    <row r="1271" spans="2:44" ht="11" outlineLevel="1" x14ac:dyDescent="0.15">
      <c r="B1271" t="s">
        <v>8138</v>
      </c>
      <c r="C1271" t="s">
        <v>799</v>
      </c>
      <c r="D1271" t="s">
        <v>799</v>
      </c>
      <c r="F1271" t="s">
        <v>966</v>
      </c>
      <c r="H1271" s="16">
        <v>1</v>
      </c>
      <c r="I1271" t="s">
        <v>799</v>
      </c>
      <c r="J1271" t="s">
        <v>8139</v>
      </c>
      <c r="K1271" t="s">
        <v>8140</v>
      </c>
      <c r="L1271" t="s">
        <v>27841</v>
      </c>
      <c r="M1271" t="s">
        <v>740</v>
      </c>
      <c r="N1271" t="s">
        <v>795</v>
      </c>
      <c r="O1271" t="s">
        <v>825</v>
      </c>
      <c r="P1271" t="s">
        <v>806</v>
      </c>
      <c r="Q1271" t="s">
        <v>10430</v>
      </c>
      <c r="R1271" t="s">
        <v>531</v>
      </c>
      <c r="S1271" t="s">
        <v>636</v>
      </c>
      <c r="T1271" s="16">
        <v>1</v>
      </c>
      <c r="U1271" s="16">
        <v>0</v>
      </c>
      <c r="V1271" s="16">
        <v>1</v>
      </c>
      <c r="W1271" s="5">
        <v>22856</v>
      </c>
      <c r="X1271" s="5">
        <v>22856</v>
      </c>
      <c r="Y1271" s="5"/>
      <c r="Z1271" s="7">
        <v>1</v>
      </c>
      <c r="AA1271" t="s">
        <v>27839</v>
      </c>
      <c r="AB1271" s="5">
        <v>22856</v>
      </c>
      <c r="AC1271" t="s">
        <v>800</v>
      </c>
      <c r="AD1271" s="17">
        <v>42361</v>
      </c>
      <c r="AE1271" s="17">
        <v>42361</v>
      </c>
      <c r="AF1271" s="17">
        <v>42361</v>
      </c>
      <c r="AG1271" s="17">
        <v>42384</v>
      </c>
      <c r="AH1271" s="17">
        <v>42384</v>
      </c>
      <c r="AI1271" s="17"/>
      <c r="AJ1271" s="5"/>
      <c r="AK1271" s="17">
        <v>42384</v>
      </c>
      <c r="AL1271" t="s">
        <v>811</v>
      </c>
      <c r="AM1271" t="s">
        <v>599</v>
      </c>
      <c r="AN1271" s="17"/>
      <c r="AP1271" t="s">
        <v>966</v>
      </c>
      <c r="AQ1271" t="s">
        <v>970</v>
      </c>
      <c r="AR1271" t="s">
        <v>29207</v>
      </c>
    </row>
    <row r="1272" spans="2:44" ht="11" outlineLevel="1" x14ac:dyDescent="0.15">
      <c r="B1272" t="s">
        <v>8143</v>
      </c>
      <c r="C1272" t="s">
        <v>799</v>
      </c>
      <c r="D1272" t="s">
        <v>799</v>
      </c>
      <c r="F1272" t="s">
        <v>966</v>
      </c>
      <c r="H1272" s="16">
        <v>1</v>
      </c>
      <c r="I1272" t="s">
        <v>799</v>
      </c>
      <c r="J1272" t="s">
        <v>6182</v>
      </c>
      <c r="K1272" t="s">
        <v>6183</v>
      </c>
      <c r="L1272" t="s">
        <v>27905</v>
      </c>
      <c r="M1272" t="s">
        <v>2658</v>
      </c>
      <c r="N1272" t="s">
        <v>803</v>
      </c>
      <c r="O1272" t="s">
        <v>825</v>
      </c>
      <c r="P1272" t="s">
        <v>820</v>
      </c>
      <c r="Q1272" t="s">
        <v>10430</v>
      </c>
      <c r="R1272" t="s">
        <v>531</v>
      </c>
      <c r="S1272" t="s">
        <v>636</v>
      </c>
      <c r="T1272" s="16">
        <v>1</v>
      </c>
      <c r="U1272" s="16">
        <v>0</v>
      </c>
      <c r="V1272" s="16">
        <v>1</v>
      </c>
      <c r="W1272" s="5">
        <v>22750</v>
      </c>
      <c r="X1272" s="5">
        <v>22750</v>
      </c>
      <c r="Y1272" s="5"/>
      <c r="Z1272" s="7">
        <v>1</v>
      </c>
      <c r="AA1272" t="s">
        <v>27839</v>
      </c>
      <c r="AB1272" s="5">
        <v>22750</v>
      </c>
      <c r="AC1272" t="s">
        <v>800</v>
      </c>
      <c r="AD1272" s="17">
        <v>42915</v>
      </c>
      <c r="AE1272" s="17">
        <v>42915</v>
      </c>
      <c r="AF1272" s="17">
        <v>42915</v>
      </c>
      <c r="AG1272" s="17">
        <v>42937</v>
      </c>
      <c r="AH1272" s="17">
        <v>42937</v>
      </c>
      <c r="AI1272" s="17"/>
      <c r="AJ1272" s="5"/>
      <c r="AK1272" s="17">
        <v>42937</v>
      </c>
      <c r="AL1272" t="s">
        <v>811</v>
      </c>
      <c r="AM1272" t="s">
        <v>599</v>
      </c>
      <c r="AN1272" s="17"/>
      <c r="AP1272" t="s">
        <v>966</v>
      </c>
      <c r="AQ1272" t="s">
        <v>970</v>
      </c>
      <c r="AR1272" t="s">
        <v>29208</v>
      </c>
    </row>
    <row r="1273" spans="2:44" ht="11" outlineLevel="1" x14ac:dyDescent="0.15">
      <c r="B1273" t="s">
        <v>8146</v>
      </c>
      <c r="C1273" t="s">
        <v>799</v>
      </c>
      <c r="D1273" t="s">
        <v>799</v>
      </c>
      <c r="F1273" t="s">
        <v>966</v>
      </c>
      <c r="H1273" s="16">
        <v>1</v>
      </c>
      <c r="I1273" t="s">
        <v>799</v>
      </c>
      <c r="J1273" t="s">
        <v>624</v>
      </c>
      <c r="K1273" t="s">
        <v>2918</v>
      </c>
      <c r="L1273" t="s">
        <v>28085</v>
      </c>
      <c r="M1273" t="s">
        <v>2658</v>
      </c>
      <c r="N1273" t="s">
        <v>803</v>
      </c>
      <c r="O1273" t="s">
        <v>825</v>
      </c>
      <c r="P1273" t="s">
        <v>820</v>
      </c>
      <c r="Q1273" t="s">
        <v>10430</v>
      </c>
      <c r="R1273" t="s">
        <v>531</v>
      </c>
      <c r="S1273" t="s">
        <v>636</v>
      </c>
      <c r="T1273" s="16">
        <v>1</v>
      </c>
      <c r="U1273" s="16">
        <v>0</v>
      </c>
      <c r="V1273" s="16">
        <v>1</v>
      </c>
      <c r="W1273" s="5">
        <v>22750</v>
      </c>
      <c r="X1273" s="5">
        <v>22750</v>
      </c>
      <c r="Y1273" s="5"/>
      <c r="Z1273" s="7">
        <v>1</v>
      </c>
      <c r="AA1273" t="s">
        <v>27839</v>
      </c>
      <c r="AB1273" s="5">
        <v>22750</v>
      </c>
      <c r="AC1273" t="s">
        <v>800</v>
      </c>
      <c r="AD1273" s="17">
        <v>43203</v>
      </c>
      <c r="AE1273" s="17">
        <v>43203</v>
      </c>
      <c r="AF1273" s="17">
        <v>43203</v>
      </c>
      <c r="AG1273" s="17">
        <v>43259</v>
      </c>
      <c r="AH1273" s="17">
        <v>43259</v>
      </c>
      <c r="AI1273" s="17"/>
      <c r="AJ1273" s="5"/>
      <c r="AK1273" s="17">
        <v>43259</v>
      </c>
      <c r="AL1273" t="s">
        <v>811</v>
      </c>
      <c r="AM1273" t="s">
        <v>599</v>
      </c>
      <c r="AN1273" s="17"/>
      <c r="AP1273" t="s">
        <v>966</v>
      </c>
      <c r="AQ1273" t="s">
        <v>970</v>
      </c>
      <c r="AR1273" t="s">
        <v>29209</v>
      </c>
    </row>
    <row r="1274" spans="2:44" ht="11" outlineLevel="1" x14ac:dyDescent="0.15">
      <c r="B1274" t="s">
        <v>8149</v>
      </c>
      <c r="C1274" t="s">
        <v>799</v>
      </c>
      <c r="D1274" t="s">
        <v>799</v>
      </c>
      <c r="F1274" t="s">
        <v>966</v>
      </c>
      <c r="H1274" s="16">
        <v>1</v>
      </c>
      <c r="I1274" t="s">
        <v>799</v>
      </c>
      <c r="J1274" t="s">
        <v>690</v>
      </c>
      <c r="K1274" t="s">
        <v>1800</v>
      </c>
      <c r="L1274" t="s">
        <v>27866</v>
      </c>
      <c r="M1274" t="s">
        <v>757</v>
      </c>
      <c r="N1274" t="s">
        <v>795</v>
      </c>
      <c r="O1274" t="s">
        <v>804</v>
      </c>
      <c r="P1274" t="s">
        <v>806</v>
      </c>
      <c r="Q1274" t="s">
        <v>10430</v>
      </c>
      <c r="R1274" t="s">
        <v>531</v>
      </c>
      <c r="S1274" t="s">
        <v>636</v>
      </c>
      <c r="T1274" s="16">
        <v>1</v>
      </c>
      <c r="U1274" s="16">
        <v>0</v>
      </c>
      <c r="V1274" s="16">
        <v>1</v>
      </c>
      <c r="W1274" s="5">
        <v>22674</v>
      </c>
      <c r="X1274" s="5">
        <v>22674</v>
      </c>
      <c r="Y1274" s="5"/>
      <c r="Z1274" s="7">
        <v>1</v>
      </c>
      <c r="AA1274" t="s">
        <v>27839</v>
      </c>
      <c r="AB1274" s="5">
        <v>22674</v>
      </c>
      <c r="AC1274" t="s">
        <v>800</v>
      </c>
      <c r="AD1274" s="17">
        <v>42467</v>
      </c>
      <c r="AE1274" s="17">
        <v>42467</v>
      </c>
      <c r="AF1274" s="17">
        <v>42467</v>
      </c>
      <c r="AG1274" s="17">
        <v>42535</v>
      </c>
      <c r="AH1274" s="17">
        <v>42535</v>
      </c>
      <c r="AI1274" s="17"/>
      <c r="AJ1274" s="5"/>
      <c r="AK1274" s="17">
        <v>42535</v>
      </c>
      <c r="AL1274" t="s">
        <v>811</v>
      </c>
      <c r="AM1274" t="s">
        <v>599</v>
      </c>
      <c r="AN1274" s="17"/>
      <c r="AP1274" t="s">
        <v>966</v>
      </c>
      <c r="AQ1274" t="s">
        <v>970</v>
      </c>
      <c r="AR1274" t="s">
        <v>29210</v>
      </c>
    </row>
    <row r="1275" spans="2:44" ht="11" outlineLevel="1" x14ac:dyDescent="0.15">
      <c r="B1275" t="s">
        <v>8152</v>
      </c>
      <c r="C1275" t="s">
        <v>799</v>
      </c>
      <c r="D1275" t="s">
        <v>799</v>
      </c>
      <c r="F1275" t="s">
        <v>966</v>
      </c>
      <c r="H1275" s="16">
        <v>1</v>
      </c>
      <c r="I1275" t="s">
        <v>799</v>
      </c>
      <c r="J1275" t="s">
        <v>8153</v>
      </c>
      <c r="K1275" t="s">
        <v>8154</v>
      </c>
      <c r="L1275" t="s">
        <v>28202</v>
      </c>
      <c r="M1275" t="s">
        <v>737</v>
      </c>
      <c r="N1275" t="s">
        <v>5033</v>
      </c>
      <c r="O1275" t="s">
        <v>825</v>
      </c>
      <c r="P1275" t="s">
        <v>802</v>
      </c>
      <c r="Q1275" t="s">
        <v>10430</v>
      </c>
      <c r="R1275" t="s">
        <v>531</v>
      </c>
      <c r="S1275" t="s">
        <v>636</v>
      </c>
      <c r="T1275" s="16">
        <v>1</v>
      </c>
      <c r="U1275" s="16">
        <v>0</v>
      </c>
      <c r="V1275" s="16">
        <v>2</v>
      </c>
      <c r="W1275" s="5">
        <v>22575</v>
      </c>
      <c r="X1275" s="5">
        <v>22575</v>
      </c>
      <c r="Y1275" s="5"/>
      <c r="Z1275" s="7">
        <v>1</v>
      </c>
      <c r="AA1275" t="s">
        <v>27839</v>
      </c>
      <c r="AB1275" s="5">
        <v>22575</v>
      </c>
      <c r="AC1275" t="s">
        <v>800</v>
      </c>
      <c r="AD1275" s="17">
        <v>43363</v>
      </c>
      <c r="AE1275" s="17">
        <v>43419</v>
      </c>
      <c r="AF1275" s="17">
        <v>43361</v>
      </c>
      <c r="AG1275" s="17">
        <v>43423</v>
      </c>
      <c r="AH1275" s="17">
        <v>43423</v>
      </c>
      <c r="AI1275" s="17"/>
      <c r="AJ1275" s="5"/>
      <c r="AK1275" s="17">
        <v>43423</v>
      </c>
      <c r="AL1275" t="s">
        <v>811</v>
      </c>
      <c r="AM1275" t="s">
        <v>599</v>
      </c>
      <c r="AN1275" s="17"/>
      <c r="AP1275" t="s">
        <v>966</v>
      </c>
      <c r="AQ1275" t="s">
        <v>970</v>
      </c>
      <c r="AR1275" t="s">
        <v>29211</v>
      </c>
    </row>
    <row r="1276" spans="2:44" ht="11" outlineLevel="1" x14ac:dyDescent="0.15">
      <c r="B1276" t="s">
        <v>8157</v>
      </c>
      <c r="C1276" t="s">
        <v>799</v>
      </c>
      <c r="D1276" t="s">
        <v>799</v>
      </c>
      <c r="F1276" t="s">
        <v>966</v>
      </c>
      <c r="H1276" s="16">
        <v>1</v>
      </c>
      <c r="I1276" t="s">
        <v>799</v>
      </c>
      <c r="J1276" t="s">
        <v>8158</v>
      </c>
      <c r="K1276" t="s">
        <v>8159</v>
      </c>
      <c r="L1276" t="s">
        <v>28346</v>
      </c>
      <c r="M1276" t="s">
        <v>737</v>
      </c>
      <c r="N1276" t="s">
        <v>5033</v>
      </c>
      <c r="O1276" t="s">
        <v>825</v>
      </c>
      <c r="P1276" t="s">
        <v>802</v>
      </c>
      <c r="Q1276" t="s">
        <v>10430</v>
      </c>
      <c r="R1276" t="s">
        <v>456</v>
      </c>
      <c r="S1276" t="s">
        <v>598</v>
      </c>
      <c r="T1276" s="16">
        <v>1</v>
      </c>
      <c r="U1276" s="16">
        <v>0</v>
      </c>
      <c r="V1276" s="16">
        <v>1</v>
      </c>
      <c r="W1276" s="5">
        <v>22557</v>
      </c>
      <c r="X1276" s="5">
        <v>22557</v>
      </c>
      <c r="Y1276" s="5"/>
      <c r="Z1276" s="7">
        <v>1</v>
      </c>
      <c r="AA1276" t="s">
        <v>27839</v>
      </c>
      <c r="AB1276" s="5">
        <v>22557</v>
      </c>
      <c r="AC1276" t="s">
        <v>800</v>
      </c>
      <c r="AD1276" s="17">
        <v>43238</v>
      </c>
      <c r="AE1276" s="17">
        <v>43238</v>
      </c>
      <c r="AF1276" s="17">
        <v>43238</v>
      </c>
      <c r="AG1276" s="17">
        <v>43278</v>
      </c>
      <c r="AH1276" s="17">
        <v>43278</v>
      </c>
      <c r="AI1276" s="17"/>
      <c r="AJ1276" s="5"/>
      <c r="AK1276" s="17">
        <v>43278</v>
      </c>
      <c r="AL1276" t="s">
        <v>811</v>
      </c>
      <c r="AM1276" t="s">
        <v>599</v>
      </c>
      <c r="AN1276" s="17"/>
      <c r="AP1276" t="s">
        <v>966</v>
      </c>
      <c r="AQ1276" t="s">
        <v>970</v>
      </c>
      <c r="AR1276" t="s">
        <v>29212</v>
      </c>
    </row>
    <row r="1277" spans="2:44" ht="11" outlineLevel="1" x14ac:dyDescent="0.15">
      <c r="B1277" t="s">
        <v>8162</v>
      </c>
      <c r="C1277" t="s">
        <v>799</v>
      </c>
      <c r="D1277" t="s">
        <v>799</v>
      </c>
      <c r="F1277" t="s">
        <v>966</v>
      </c>
      <c r="H1277" s="16">
        <v>1</v>
      </c>
      <c r="I1277" t="s">
        <v>799</v>
      </c>
      <c r="J1277" t="s">
        <v>3871</v>
      </c>
      <c r="K1277" t="s">
        <v>3872</v>
      </c>
      <c r="L1277" t="s">
        <v>28372</v>
      </c>
      <c r="M1277" t="s">
        <v>6620</v>
      </c>
      <c r="N1277" t="s">
        <v>795</v>
      </c>
      <c r="O1277" t="s">
        <v>825</v>
      </c>
      <c r="P1277" t="s">
        <v>806</v>
      </c>
      <c r="Q1277" t="s">
        <v>10430</v>
      </c>
      <c r="R1277" t="s">
        <v>531</v>
      </c>
      <c r="S1277" t="s">
        <v>636</v>
      </c>
      <c r="T1277" s="16">
        <v>1</v>
      </c>
      <c r="U1277" s="16">
        <v>0</v>
      </c>
      <c r="V1277" s="16">
        <v>3</v>
      </c>
      <c r="W1277" s="5">
        <v>22530</v>
      </c>
      <c r="X1277" s="5">
        <v>22530</v>
      </c>
      <c r="Y1277" s="5"/>
      <c r="Z1277" s="7">
        <v>1</v>
      </c>
      <c r="AA1277" t="s">
        <v>27839</v>
      </c>
      <c r="AB1277" s="5">
        <v>22530</v>
      </c>
      <c r="AC1277" t="s">
        <v>800</v>
      </c>
      <c r="AD1277" s="17">
        <v>42915</v>
      </c>
      <c r="AE1277" s="17">
        <v>43042</v>
      </c>
      <c r="AF1277" s="17">
        <v>42908</v>
      </c>
      <c r="AG1277" s="17">
        <v>43008</v>
      </c>
      <c r="AH1277" s="17">
        <v>43008</v>
      </c>
      <c r="AI1277" s="17"/>
      <c r="AJ1277" s="5"/>
      <c r="AK1277" s="17">
        <v>43008</v>
      </c>
      <c r="AL1277" t="s">
        <v>811</v>
      </c>
      <c r="AM1277" t="s">
        <v>599</v>
      </c>
      <c r="AN1277" s="17"/>
      <c r="AP1277" t="s">
        <v>966</v>
      </c>
      <c r="AQ1277" t="s">
        <v>970</v>
      </c>
      <c r="AR1277" t="s">
        <v>29213</v>
      </c>
    </row>
    <row r="1278" spans="2:44" ht="11" outlineLevel="1" x14ac:dyDescent="0.15">
      <c r="B1278" t="s">
        <v>8165</v>
      </c>
      <c r="C1278" t="s">
        <v>799</v>
      </c>
      <c r="D1278" t="s">
        <v>799</v>
      </c>
      <c r="F1278" t="s">
        <v>966</v>
      </c>
      <c r="H1278" s="16">
        <v>1</v>
      </c>
      <c r="I1278" t="s">
        <v>799</v>
      </c>
      <c r="J1278" t="s">
        <v>4321</v>
      </c>
      <c r="K1278" t="s">
        <v>4322</v>
      </c>
      <c r="L1278" t="s">
        <v>27841</v>
      </c>
      <c r="M1278" t="s">
        <v>740</v>
      </c>
      <c r="N1278" t="s">
        <v>795</v>
      </c>
      <c r="O1278" t="s">
        <v>825</v>
      </c>
      <c r="P1278" t="s">
        <v>806</v>
      </c>
      <c r="Q1278" t="s">
        <v>10430</v>
      </c>
      <c r="R1278" t="s">
        <v>531</v>
      </c>
      <c r="S1278" t="s">
        <v>636</v>
      </c>
      <c r="T1278" s="16">
        <v>1</v>
      </c>
      <c r="U1278" s="16">
        <v>0</v>
      </c>
      <c r="V1278" s="16">
        <v>1</v>
      </c>
      <c r="W1278" s="5">
        <v>22500</v>
      </c>
      <c r="X1278" s="5">
        <v>22500</v>
      </c>
      <c r="Y1278" s="5"/>
      <c r="Z1278" s="7">
        <v>1</v>
      </c>
      <c r="AA1278" t="s">
        <v>27839</v>
      </c>
      <c r="AB1278" s="5">
        <v>22500</v>
      </c>
      <c r="AC1278" t="s">
        <v>800</v>
      </c>
      <c r="AD1278" s="17">
        <v>45415</v>
      </c>
      <c r="AE1278" s="17">
        <v>45415</v>
      </c>
      <c r="AF1278" s="17">
        <v>45415</v>
      </c>
      <c r="AG1278" s="17">
        <v>45432</v>
      </c>
      <c r="AH1278" s="17">
        <v>45432</v>
      </c>
      <c r="AI1278" s="17"/>
      <c r="AJ1278" s="5"/>
      <c r="AK1278" s="17">
        <v>45432</v>
      </c>
      <c r="AL1278" t="s">
        <v>811</v>
      </c>
      <c r="AM1278" t="s">
        <v>599</v>
      </c>
      <c r="AN1278" s="17"/>
      <c r="AP1278" t="s">
        <v>966</v>
      </c>
      <c r="AQ1278" t="s">
        <v>970</v>
      </c>
      <c r="AR1278" t="s">
        <v>29214</v>
      </c>
    </row>
    <row r="1279" spans="2:44" ht="11" outlineLevel="1" x14ac:dyDescent="0.15">
      <c r="B1279" t="s">
        <v>8168</v>
      </c>
      <c r="C1279" t="s">
        <v>799</v>
      </c>
      <c r="D1279" t="s">
        <v>799</v>
      </c>
      <c r="F1279" t="s">
        <v>966</v>
      </c>
      <c r="H1279" s="16">
        <v>1</v>
      </c>
      <c r="I1279" t="s">
        <v>799</v>
      </c>
      <c r="J1279" t="s">
        <v>7994</v>
      </c>
      <c r="K1279" t="s">
        <v>7995</v>
      </c>
      <c r="L1279" t="s">
        <v>533</v>
      </c>
      <c r="M1279" t="s">
        <v>737</v>
      </c>
      <c r="N1279" t="s">
        <v>803</v>
      </c>
      <c r="O1279" t="s">
        <v>825</v>
      </c>
      <c r="P1279" t="s">
        <v>802</v>
      </c>
      <c r="Q1279" t="s">
        <v>10430</v>
      </c>
      <c r="R1279" t="s">
        <v>531</v>
      </c>
      <c r="S1279" t="s">
        <v>636</v>
      </c>
      <c r="T1279" s="16">
        <v>1</v>
      </c>
      <c r="U1279" s="16">
        <v>0</v>
      </c>
      <c r="V1279" s="16">
        <v>1</v>
      </c>
      <c r="W1279" s="5">
        <v>22499</v>
      </c>
      <c r="X1279" s="5">
        <v>22499</v>
      </c>
      <c r="Y1279" s="5"/>
      <c r="Z1279" s="7">
        <v>1</v>
      </c>
      <c r="AA1279" t="s">
        <v>27839</v>
      </c>
      <c r="AB1279" s="5">
        <v>22499</v>
      </c>
      <c r="AC1279" t="s">
        <v>800</v>
      </c>
      <c r="AD1279" s="17">
        <v>43662</v>
      </c>
      <c r="AE1279" s="17">
        <v>43662</v>
      </c>
      <c r="AF1279" s="17">
        <v>43662</v>
      </c>
      <c r="AG1279" s="17">
        <v>43738</v>
      </c>
      <c r="AH1279" s="17">
        <v>43738</v>
      </c>
      <c r="AI1279" s="17"/>
      <c r="AJ1279" s="5"/>
      <c r="AK1279" s="17">
        <v>43738</v>
      </c>
      <c r="AL1279" t="s">
        <v>811</v>
      </c>
      <c r="AM1279" t="s">
        <v>599</v>
      </c>
      <c r="AN1279" s="17"/>
      <c r="AP1279" t="s">
        <v>966</v>
      </c>
      <c r="AQ1279" t="s">
        <v>970</v>
      </c>
      <c r="AR1279" t="s">
        <v>29215</v>
      </c>
    </row>
    <row r="1280" spans="2:44" ht="11" outlineLevel="1" x14ac:dyDescent="0.15">
      <c r="B1280" t="s">
        <v>8174</v>
      </c>
      <c r="C1280" t="s">
        <v>799</v>
      </c>
      <c r="D1280" t="s">
        <v>799</v>
      </c>
      <c r="F1280" t="s">
        <v>966</v>
      </c>
      <c r="H1280" s="16">
        <v>1</v>
      </c>
      <c r="I1280" t="s">
        <v>799</v>
      </c>
      <c r="J1280" t="s">
        <v>8175</v>
      </c>
      <c r="K1280" t="s">
        <v>8176</v>
      </c>
      <c r="L1280" t="s">
        <v>28346</v>
      </c>
      <c r="M1280" t="s">
        <v>750</v>
      </c>
      <c r="N1280" t="s">
        <v>8177</v>
      </c>
      <c r="O1280" t="s">
        <v>825</v>
      </c>
      <c r="P1280" t="s">
        <v>859</v>
      </c>
      <c r="Q1280" t="s">
        <v>10430</v>
      </c>
      <c r="R1280" t="s">
        <v>645</v>
      </c>
      <c r="S1280" t="s">
        <v>636</v>
      </c>
      <c r="T1280" s="16">
        <v>1</v>
      </c>
      <c r="U1280" s="16">
        <v>0</v>
      </c>
      <c r="V1280" s="16">
        <v>1</v>
      </c>
      <c r="W1280" s="5">
        <v>22349.68</v>
      </c>
      <c r="X1280" s="5">
        <v>22349.68</v>
      </c>
      <c r="Y1280" s="5"/>
      <c r="Z1280" s="7">
        <v>1</v>
      </c>
      <c r="AA1280" t="s">
        <v>27839</v>
      </c>
      <c r="AB1280" s="5">
        <v>22349.68</v>
      </c>
      <c r="AC1280" t="s">
        <v>800</v>
      </c>
      <c r="AD1280" s="17">
        <v>43776</v>
      </c>
      <c r="AE1280" s="17">
        <v>43776</v>
      </c>
      <c r="AF1280" s="17">
        <v>43776</v>
      </c>
      <c r="AG1280" s="17">
        <v>43836</v>
      </c>
      <c r="AH1280" s="17">
        <v>43836</v>
      </c>
      <c r="AI1280" s="17"/>
      <c r="AJ1280" s="5"/>
      <c r="AK1280" s="17">
        <v>43836</v>
      </c>
      <c r="AL1280" t="s">
        <v>811</v>
      </c>
      <c r="AM1280" t="s">
        <v>599</v>
      </c>
      <c r="AN1280" s="17"/>
      <c r="AP1280" t="s">
        <v>966</v>
      </c>
      <c r="AQ1280" t="s">
        <v>970</v>
      </c>
      <c r="AR1280" t="s">
        <v>29216</v>
      </c>
    </row>
    <row r="1281" spans="2:44" ht="11" outlineLevel="1" x14ac:dyDescent="0.15">
      <c r="B1281" t="s">
        <v>8182</v>
      </c>
      <c r="C1281" t="s">
        <v>27838</v>
      </c>
      <c r="D1281" t="s">
        <v>1599</v>
      </c>
      <c r="E1281" t="s">
        <v>807</v>
      </c>
      <c r="F1281" t="s">
        <v>10430</v>
      </c>
      <c r="H1281" s="16">
        <v>1</v>
      </c>
      <c r="I1281" t="s">
        <v>799</v>
      </c>
      <c r="J1281" t="s">
        <v>8183</v>
      </c>
      <c r="K1281" t="s">
        <v>8184</v>
      </c>
      <c r="L1281" t="s">
        <v>29217</v>
      </c>
      <c r="M1281" t="s">
        <v>750</v>
      </c>
      <c r="N1281" t="s">
        <v>7026</v>
      </c>
      <c r="O1281" t="s">
        <v>796</v>
      </c>
      <c r="P1281" t="s">
        <v>859</v>
      </c>
      <c r="Q1281" t="s">
        <v>10430</v>
      </c>
      <c r="R1281" t="s">
        <v>645</v>
      </c>
      <c r="S1281" t="s">
        <v>636</v>
      </c>
      <c r="T1281" s="16">
        <v>1</v>
      </c>
      <c r="U1281" s="16">
        <v>1</v>
      </c>
      <c r="V1281" s="16">
        <v>1</v>
      </c>
      <c r="W1281" s="5">
        <v>22303</v>
      </c>
      <c r="X1281" s="5">
        <v>22303</v>
      </c>
      <c r="Y1281" s="5"/>
      <c r="Z1281" s="7">
        <v>1</v>
      </c>
      <c r="AA1281" t="s">
        <v>27839</v>
      </c>
      <c r="AB1281" s="5">
        <v>22303</v>
      </c>
      <c r="AC1281" t="s">
        <v>800</v>
      </c>
      <c r="AD1281" s="17">
        <v>42466</v>
      </c>
      <c r="AE1281" s="17">
        <v>42466</v>
      </c>
      <c r="AF1281" s="17">
        <v>42459</v>
      </c>
      <c r="AG1281" s="17">
        <v>42499</v>
      </c>
      <c r="AH1281" s="17">
        <v>42499</v>
      </c>
      <c r="AI1281" s="17"/>
      <c r="AJ1281" s="5"/>
      <c r="AK1281" s="17">
        <v>42499</v>
      </c>
      <c r="AL1281" t="s">
        <v>28341</v>
      </c>
      <c r="AM1281" t="s">
        <v>631</v>
      </c>
      <c r="AN1281" s="17">
        <v>42499</v>
      </c>
      <c r="AP1281" t="s">
        <v>966</v>
      </c>
      <c r="AQ1281" t="s">
        <v>970</v>
      </c>
      <c r="AR1281" t="s">
        <v>29218</v>
      </c>
    </row>
    <row r="1282" spans="2:44" ht="11" outlineLevel="1" x14ac:dyDescent="0.15">
      <c r="B1282" t="s">
        <v>8187</v>
      </c>
      <c r="C1282" t="s">
        <v>799</v>
      </c>
      <c r="D1282" t="s">
        <v>799</v>
      </c>
      <c r="F1282" t="s">
        <v>966</v>
      </c>
      <c r="H1282" s="16">
        <v>1</v>
      </c>
      <c r="I1282" t="s">
        <v>799</v>
      </c>
      <c r="J1282" t="s">
        <v>8188</v>
      </c>
      <c r="K1282" t="s">
        <v>8189</v>
      </c>
      <c r="L1282" t="s">
        <v>27861</v>
      </c>
      <c r="M1282" t="s">
        <v>750</v>
      </c>
      <c r="N1282" t="s">
        <v>8190</v>
      </c>
      <c r="O1282" t="s">
        <v>826</v>
      </c>
      <c r="P1282" t="s">
        <v>859</v>
      </c>
      <c r="Q1282" t="s">
        <v>10430</v>
      </c>
      <c r="R1282" t="s">
        <v>531</v>
      </c>
      <c r="S1282" t="s">
        <v>636</v>
      </c>
      <c r="T1282" s="16">
        <v>1</v>
      </c>
      <c r="U1282" s="16">
        <v>0</v>
      </c>
      <c r="V1282" s="16">
        <v>2</v>
      </c>
      <c r="W1282" s="5">
        <v>22300</v>
      </c>
      <c r="X1282" s="5">
        <v>22300</v>
      </c>
      <c r="Y1282" s="5"/>
      <c r="Z1282" s="7">
        <v>1</v>
      </c>
      <c r="AA1282" t="s">
        <v>27839</v>
      </c>
      <c r="AB1282" s="5">
        <v>22300</v>
      </c>
      <c r="AC1282" t="s">
        <v>800</v>
      </c>
      <c r="AD1282" s="17">
        <v>42353</v>
      </c>
      <c r="AE1282" s="17">
        <v>42431</v>
      </c>
      <c r="AF1282" s="17">
        <v>42353</v>
      </c>
      <c r="AG1282" s="17">
        <v>42417</v>
      </c>
      <c r="AH1282" s="17">
        <v>42417</v>
      </c>
      <c r="AI1282" s="17"/>
      <c r="AJ1282" s="5"/>
      <c r="AK1282" s="17">
        <v>42417</v>
      </c>
      <c r="AL1282" t="s">
        <v>811</v>
      </c>
      <c r="AM1282" t="s">
        <v>599</v>
      </c>
      <c r="AN1282" s="17"/>
      <c r="AP1282" t="s">
        <v>966</v>
      </c>
      <c r="AQ1282" t="s">
        <v>970</v>
      </c>
      <c r="AR1282" t="s">
        <v>29219</v>
      </c>
    </row>
    <row r="1283" spans="2:44" ht="11" outlineLevel="1" x14ac:dyDescent="0.15">
      <c r="B1283" t="s">
        <v>8194</v>
      </c>
      <c r="C1283" t="s">
        <v>799</v>
      </c>
      <c r="D1283" t="s">
        <v>799</v>
      </c>
      <c r="F1283" t="s">
        <v>966</v>
      </c>
      <c r="H1283" s="16">
        <v>1</v>
      </c>
      <c r="I1283" t="s">
        <v>799</v>
      </c>
      <c r="J1283" t="s">
        <v>2558</v>
      </c>
      <c r="K1283" t="s">
        <v>2559</v>
      </c>
      <c r="L1283" t="s">
        <v>27861</v>
      </c>
      <c r="M1283" t="s">
        <v>738</v>
      </c>
      <c r="N1283" t="s">
        <v>829</v>
      </c>
      <c r="O1283" t="s">
        <v>826</v>
      </c>
      <c r="P1283" t="s">
        <v>794</v>
      </c>
      <c r="Q1283" t="s">
        <v>10430</v>
      </c>
      <c r="R1283" t="s">
        <v>531</v>
      </c>
      <c r="S1283" t="s">
        <v>636</v>
      </c>
      <c r="T1283" s="16">
        <v>1</v>
      </c>
      <c r="U1283" s="16">
        <v>0</v>
      </c>
      <c r="V1283" s="16">
        <v>1</v>
      </c>
      <c r="W1283" s="5">
        <v>22274.45</v>
      </c>
      <c r="X1283" s="5">
        <v>22274.45</v>
      </c>
      <c r="Y1283" s="5"/>
      <c r="Z1283" s="7">
        <v>1</v>
      </c>
      <c r="AA1283" t="s">
        <v>27839</v>
      </c>
      <c r="AB1283" s="5">
        <v>22274.45</v>
      </c>
      <c r="AC1283" t="s">
        <v>800</v>
      </c>
      <c r="AD1283" s="17">
        <v>44648</v>
      </c>
      <c r="AE1283" s="17">
        <v>44648</v>
      </c>
      <c r="AF1283" s="17">
        <v>44648</v>
      </c>
      <c r="AG1283" s="17">
        <v>44676</v>
      </c>
      <c r="AH1283" s="17">
        <v>44676</v>
      </c>
      <c r="AI1283" s="17"/>
      <c r="AJ1283" s="5"/>
      <c r="AK1283" s="17">
        <v>44676</v>
      </c>
      <c r="AL1283" t="s">
        <v>811</v>
      </c>
      <c r="AM1283" t="s">
        <v>599</v>
      </c>
      <c r="AN1283" s="17"/>
      <c r="AP1283" t="s">
        <v>966</v>
      </c>
      <c r="AQ1283" t="s">
        <v>970</v>
      </c>
      <c r="AR1283" t="s">
        <v>29220</v>
      </c>
    </row>
    <row r="1284" spans="2:44" ht="11" outlineLevel="1" x14ac:dyDescent="0.15">
      <c r="B1284" t="s">
        <v>8199</v>
      </c>
      <c r="C1284" t="s">
        <v>799</v>
      </c>
      <c r="D1284" t="s">
        <v>799</v>
      </c>
      <c r="F1284" t="s">
        <v>966</v>
      </c>
      <c r="H1284" s="16">
        <v>1</v>
      </c>
      <c r="I1284" t="s">
        <v>799</v>
      </c>
      <c r="J1284" t="s">
        <v>6215</v>
      </c>
      <c r="K1284" t="s">
        <v>6216</v>
      </c>
      <c r="L1284" t="s">
        <v>27866</v>
      </c>
      <c r="M1284" t="s">
        <v>6903</v>
      </c>
      <c r="N1284" t="s">
        <v>795</v>
      </c>
      <c r="O1284" t="s">
        <v>826</v>
      </c>
      <c r="P1284" t="s">
        <v>806</v>
      </c>
      <c r="Q1284" t="s">
        <v>10430</v>
      </c>
      <c r="R1284" t="s">
        <v>531</v>
      </c>
      <c r="S1284" t="s">
        <v>636</v>
      </c>
      <c r="T1284" s="16">
        <v>1</v>
      </c>
      <c r="U1284" s="16">
        <v>0</v>
      </c>
      <c r="V1284" s="16">
        <v>1</v>
      </c>
      <c r="W1284" s="5">
        <v>22263.84</v>
      </c>
      <c r="X1284" s="5">
        <v>22263.84</v>
      </c>
      <c r="Y1284" s="5"/>
      <c r="Z1284" s="7">
        <v>1</v>
      </c>
      <c r="AA1284" t="s">
        <v>27839</v>
      </c>
      <c r="AB1284" s="5">
        <v>22263.84</v>
      </c>
      <c r="AC1284" t="s">
        <v>800</v>
      </c>
      <c r="AD1284" s="17">
        <v>44360</v>
      </c>
      <c r="AE1284" s="17">
        <v>44360</v>
      </c>
      <c r="AF1284" s="17">
        <v>44341</v>
      </c>
      <c r="AG1284" s="17">
        <v>44407</v>
      </c>
      <c r="AH1284" s="17">
        <v>44407</v>
      </c>
      <c r="AI1284" s="17"/>
      <c r="AJ1284" s="5"/>
      <c r="AK1284" s="17">
        <v>44407</v>
      </c>
      <c r="AL1284" t="s">
        <v>811</v>
      </c>
      <c r="AM1284" t="s">
        <v>599</v>
      </c>
      <c r="AN1284" s="17"/>
      <c r="AP1284" t="s">
        <v>966</v>
      </c>
      <c r="AQ1284" t="s">
        <v>970</v>
      </c>
      <c r="AR1284" t="s">
        <v>29221</v>
      </c>
    </row>
    <row r="1285" spans="2:44" ht="11" outlineLevel="1" x14ac:dyDescent="0.15">
      <c r="B1285" t="s">
        <v>8205</v>
      </c>
      <c r="C1285" t="s">
        <v>799</v>
      </c>
      <c r="D1285" t="s">
        <v>799</v>
      </c>
      <c r="F1285" t="s">
        <v>966</v>
      </c>
      <c r="H1285" s="16">
        <v>1</v>
      </c>
      <c r="I1285" t="s">
        <v>799</v>
      </c>
      <c r="J1285" t="s">
        <v>3972</v>
      </c>
      <c r="K1285" t="s">
        <v>3973</v>
      </c>
      <c r="L1285" t="s">
        <v>29222</v>
      </c>
      <c r="M1285" t="s">
        <v>8206</v>
      </c>
      <c r="N1285" t="s">
        <v>803</v>
      </c>
      <c r="O1285" t="s">
        <v>825</v>
      </c>
      <c r="P1285" t="s">
        <v>820</v>
      </c>
      <c r="Q1285" t="s">
        <v>10430</v>
      </c>
      <c r="R1285" t="s">
        <v>531</v>
      </c>
      <c r="S1285" t="s">
        <v>636</v>
      </c>
      <c r="T1285" s="16">
        <v>1</v>
      </c>
      <c r="U1285" s="16">
        <v>0</v>
      </c>
      <c r="V1285" s="16">
        <v>2</v>
      </c>
      <c r="W1285" s="5">
        <v>22173.8</v>
      </c>
      <c r="X1285" s="5">
        <v>22173.8</v>
      </c>
      <c r="Y1285" s="5"/>
      <c r="Z1285" s="7">
        <v>1</v>
      </c>
      <c r="AA1285" t="s">
        <v>27839</v>
      </c>
      <c r="AB1285" s="5">
        <v>22173.8</v>
      </c>
      <c r="AC1285" t="s">
        <v>800</v>
      </c>
      <c r="AD1285" s="17">
        <v>45665</v>
      </c>
      <c r="AE1285" s="17">
        <v>45782</v>
      </c>
      <c r="AF1285" s="17">
        <v>45672</v>
      </c>
      <c r="AG1285" s="17">
        <v>45991</v>
      </c>
      <c r="AH1285" s="17">
        <v>45991</v>
      </c>
      <c r="AI1285" s="17"/>
      <c r="AJ1285" s="5"/>
      <c r="AK1285" s="17">
        <v>45991</v>
      </c>
      <c r="AL1285" t="s">
        <v>811</v>
      </c>
      <c r="AM1285" t="s">
        <v>599</v>
      </c>
      <c r="AN1285" s="17"/>
      <c r="AP1285" t="s">
        <v>966</v>
      </c>
      <c r="AQ1285" t="s">
        <v>970</v>
      </c>
      <c r="AR1285" t="s">
        <v>29223</v>
      </c>
    </row>
    <row r="1286" spans="2:44" ht="11" outlineLevel="1" x14ac:dyDescent="0.15">
      <c r="B1286" t="s">
        <v>8210</v>
      </c>
      <c r="C1286" t="s">
        <v>799</v>
      </c>
      <c r="D1286" t="s">
        <v>799</v>
      </c>
      <c r="F1286" t="s">
        <v>966</v>
      </c>
      <c r="H1286" s="16">
        <v>1</v>
      </c>
      <c r="I1286" t="s">
        <v>799</v>
      </c>
      <c r="J1286" t="s">
        <v>8211</v>
      </c>
      <c r="K1286" t="s">
        <v>8212</v>
      </c>
      <c r="L1286" t="s">
        <v>28133</v>
      </c>
      <c r="M1286" t="s">
        <v>750</v>
      </c>
      <c r="N1286" t="s">
        <v>4388</v>
      </c>
      <c r="O1286" t="s">
        <v>818</v>
      </c>
      <c r="P1286" t="s">
        <v>859</v>
      </c>
      <c r="Q1286" t="s">
        <v>10430</v>
      </c>
      <c r="R1286" t="s">
        <v>531</v>
      </c>
      <c r="S1286" t="s">
        <v>636</v>
      </c>
      <c r="T1286" s="16">
        <v>1</v>
      </c>
      <c r="U1286" s="16">
        <v>0</v>
      </c>
      <c r="V1286" s="16">
        <v>2</v>
      </c>
      <c r="W1286" s="5">
        <v>22170</v>
      </c>
      <c r="X1286" s="5">
        <v>22170</v>
      </c>
      <c r="Y1286" s="5"/>
      <c r="Z1286" s="7">
        <v>1</v>
      </c>
      <c r="AA1286" t="s">
        <v>27839</v>
      </c>
      <c r="AB1286" s="5">
        <v>22170</v>
      </c>
      <c r="AC1286" t="s">
        <v>800</v>
      </c>
      <c r="AD1286" s="17">
        <v>44407</v>
      </c>
      <c r="AE1286" s="17">
        <v>44879</v>
      </c>
      <c r="AF1286" s="17">
        <v>44400</v>
      </c>
      <c r="AG1286" s="17">
        <v>44428</v>
      </c>
      <c r="AH1286" s="17">
        <v>44428</v>
      </c>
      <c r="AI1286" s="17"/>
      <c r="AJ1286" s="5"/>
      <c r="AK1286" s="17">
        <v>44428</v>
      </c>
      <c r="AL1286" t="s">
        <v>811</v>
      </c>
      <c r="AM1286" t="s">
        <v>599</v>
      </c>
      <c r="AN1286" s="17"/>
      <c r="AP1286" t="s">
        <v>966</v>
      </c>
      <c r="AQ1286" t="s">
        <v>970</v>
      </c>
      <c r="AR1286" t="s">
        <v>29224</v>
      </c>
    </row>
    <row r="1287" spans="2:44" ht="11" outlineLevel="1" x14ac:dyDescent="0.15">
      <c r="B1287" t="s">
        <v>8218</v>
      </c>
      <c r="C1287" t="s">
        <v>799</v>
      </c>
      <c r="D1287" t="s">
        <v>799</v>
      </c>
      <c r="F1287" t="s">
        <v>966</v>
      </c>
      <c r="H1287" s="16">
        <v>1</v>
      </c>
      <c r="I1287" t="s">
        <v>799</v>
      </c>
      <c r="J1287" t="s">
        <v>8098</v>
      </c>
      <c r="K1287" t="s">
        <v>8099</v>
      </c>
      <c r="L1287" t="s">
        <v>28178</v>
      </c>
      <c r="M1287" t="s">
        <v>737</v>
      </c>
      <c r="N1287" t="s">
        <v>803</v>
      </c>
      <c r="O1287" t="s">
        <v>825</v>
      </c>
      <c r="P1287" t="s">
        <v>802</v>
      </c>
      <c r="Q1287" t="s">
        <v>10430</v>
      </c>
      <c r="R1287" t="s">
        <v>456</v>
      </c>
      <c r="S1287" t="s">
        <v>598</v>
      </c>
      <c r="T1287" s="16">
        <v>1</v>
      </c>
      <c r="U1287" s="16">
        <v>0</v>
      </c>
      <c r="V1287" s="16">
        <v>1</v>
      </c>
      <c r="W1287" s="5">
        <v>22102.65</v>
      </c>
      <c r="X1287" s="5">
        <v>22102.65</v>
      </c>
      <c r="Y1287" s="5"/>
      <c r="Z1287" s="7">
        <v>1</v>
      </c>
      <c r="AA1287" t="s">
        <v>27839</v>
      </c>
      <c r="AB1287" s="5">
        <v>22102.65</v>
      </c>
      <c r="AC1287" t="s">
        <v>800</v>
      </c>
      <c r="AD1287" s="17">
        <v>43619</v>
      </c>
      <c r="AE1287" s="17">
        <v>43619</v>
      </c>
      <c r="AF1287" s="17">
        <v>43619</v>
      </c>
      <c r="AG1287" s="17">
        <v>43711</v>
      </c>
      <c r="AH1287" s="17">
        <v>43711</v>
      </c>
      <c r="AI1287" s="17"/>
      <c r="AJ1287" s="5"/>
      <c r="AK1287" s="17">
        <v>43711</v>
      </c>
      <c r="AL1287" t="s">
        <v>811</v>
      </c>
      <c r="AM1287" t="s">
        <v>599</v>
      </c>
      <c r="AN1287" s="17"/>
      <c r="AP1287" t="s">
        <v>966</v>
      </c>
      <c r="AQ1287" t="s">
        <v>970</v>
      </c>
      <c r="AR1287" t="s">
        <v>29225</v>
      </c>
    </row>
    <row r="1288" spans="2:44" ht="11" outlineLevel="1" x14ac:dyDescent="0.15">
      <c r="B1288" t="s">
        <v>8222</v>
      </c>
      <c r="C1288" t="s">
        <v>27838</v>
      </c>
      <c r="D1288" t="s">
        <v>1599</v>
      </c>
      <c r="E1288" t="s">
        <v>807</v>
      </c>
      <c r="F1288" t="s">
        <v>10430</v>
      </c>
      <c r="H1288" s="16">
        <v>1</v>
      </c>
      <c r="I1288" t="s">
        <v>799</v>
      </c>
      <c r="J1288" t="s">
        <v>8223</v>
      </c>
      <c r="K1288" t="s">
        <v>8224</v>
      </c>
      <c r="L1288" t="s">
        <v>28056</v>
      </c>
      <c r="M1288" t="s">
        <v>750</v>
      </c>
      <c r="N1288" t="s">
        <v>8225</v>
      </c>
      <c r="O1288" t="s">
        <v>796</v>
      </c>
      <c r="P1288" t="s">
        <v>859</v>
      </c>
      <c r="Q1288" t="s">
        <v>10430</v>
      </c>
      <c r="R1288" t="s">
        <v>645</v>
      </c>
      <c r="S1288" t="s">
        <v>636</v>
      </c>
      <c r="T1288" s="16">
        <v>1</v>
      </c>
      <c r="U1288" s="16">
        <v>1</v>
      </c>
      <c r="V1288" s="16">
        <v>1</v>
      </c>
      <c r="W1288" s="5">
        <v>22013.919999999998</v>
      </c>
      <c r="X1288" s="5">
        <v>22013.919999999998</v>
      </c>
      <c r="Y1288" s="5"/>
      <c r="Z1288" s="7">
        <v>1</v>
      </c>
      <c r="AA1288" t="s">
        <v>27839</v>
      </c>
      <c r="AB1288" s="5">
        <v>22013.919999999998</v>
      </c>
      <c r="AC1288" t="s">
        <v>800</v>
      </c>
      <c r="AD1288" s="17">
        <v>45918</v>
      </c>
      <c r="AE1288" s="17">
        <v>45918</v>
      </c>
      <c r="AF1288" s="17">
        <v>45961</v>
      </c>
      <c r="AG1288" s="17">
        <v>45961</v>
      </c>
      <c r="AH1288" s="17">
        <v>45961</v>
      </c>
      <c r="AI1288" s="17"/>
      <c r="AJ1288" s="5"/>
      <c r="AK1288" s="17">
        <v>45961</v>
      </c>
      <c r="AL1288" t="s">
        <v>28341</v>
      </c>
      <c r="AM1288" t="s">
        <v>631</v>
      </c>
      <c r="AN1288" s="17">
        <v>45961</v>
      </c>
      <c r="AP1288" t="s">
        <v>966</v>
      </c>
      <c r="AQ1288" t="s">
        <v>970</v>
      </c>
      <c r="AR1288" t="s">
        <v>29226</v>
      </c>
    </row>
    <row r="1289" spans="2:44" ht="11" outlineLevel="1" x14ac:dyDescent="0.15">
      <c r="B1289" t="s">
        <v>8229</v>
      </c>
      <c r="C1289" t="s">
        <v>799</v>
      </c>
      <c r="D1289" t="s">
        <v>799</v>
      </c>
      <c r="F1289" t="s">
        <v>966</v>
      </c>
      <c r="H1289" s="16">
        <v>1</v>
      </c>
      <c r="I1289" t="s">
        <v>799</v>
      </c>
      <c r="J1289" t="s">
        <v>2317</v>
      </c>
      <c r="K1289" t="s">
        <v>2318</v>
      </c>
      <c r="L1289" t="s">
        <v>27841</v>
      </c>
      <c r="M1289" t="s">
        <v>755</v>
      </c>
      <c r="N1289" t="s">
        <v>795</v>
      </c>
      <c r="O1289" t="s">
        <v>825</v>
      </c>
      <c r="P1289" t="s">
        <v>806</v>
      </c>
      <c r="Q1289" t="s">
        <v>10430</v>
      </c>
      <c r="R1289" t="s">
        <v>531</v>
      </c>
      <c r="S1289" t="s">
        <v>636</v>
      </c>
      <c r="T1289" s="16">
        <v>1</v>
      </c>
      <c r="U1289" s="16">
        <v>0</v>
      </c>
      <c r="V1289" s="16">
        <v>1</v>
      </c>
      <c r="W1289" s="5">
        <v>22000</v>
      </c>
      <c r="X1289" s="5">
        <v>22000</v>
      </c>
      <c r="Y1289" s="5"/>
      <c r="Z1289" s="7">
        <v>1</v>
      </c>
      <c r="AA1289" t="s">
        <v>27839</v>
      </c>
      <c r="AB1289" s="5">
        <v>22000</v>
      </c>
      <c r="AC1289" t="s">
        <v>800</v>
      </c>
      <c r="AD1289" s="17">
        <v>45344</v>
      </c>
      <c r="AE1289" s="17">
        <v>45344</v>
      </c>
      <c r="AF1289" s="17">
        <v>45344</v>
      </c>
      <c r="AG1289" s="17">
        <v>45362</v>
      </c>
      <c r="AH1289" s="17">
        <v>45362</v>
      </c>
      <c r="AI1289" s="17"/>
      <c r="AJ1289" s="5"/>
      <c r="AK1289" s="17">
        <v>45362</v>
      </c>
      <c r="AL1289" t="s">
        <v>811</v>
      </c>
      <c r="AM1289" t="s">
        <v>599</v>
      </c>
      <c r="AN1289" s="17"/>
      <c r="AP1289" t="s">
        <v>966</v>
      </c>
      <c r="AQ1289" t="s">
        <v>970</v>
      </c>
      <c r="AR1289" t="s">
        <v>29227</v>
      </c>
    </row>
    <row r="1290" spans="2:44" ht="11" outlineLevel="1" x14ac:dyDescent="0.15">
      <c r="B1290" t="s">
        <v>8232</v>
      </c>
      <c r="C1290" t="s">
        <v>799</v>
      </c>
      <c r="D1290" t="s">
        <v>799</v>
      </c>
      <c r="F1290" t="s">
        <v>966</v>
      </c>
      <c r="H1290" s="16">
        <v>1</v>
      </c>
      <c r="I1290" t="s">
        <v>799</v>
      </c>
      <c r="J1290" t="s">
        <v>8233</v>
      </c>
      <c r="K1290" t="s">
        <v>8234</v>
      </c>
      <c r="L1290" t="s">
        <v>27866</v>
      </c>
      <c r="M1290" t="s">
        <v>750</v>
      </c>
      <c r="N1290" t="s">
        <v>795</v>
      </c>
      <c r="O1290" t="s">
        <v>826</v>
      </c>
      <c r="P1290" t="s">
        <v>859</v>
      </c>
      <c r="Q1290" t="s">
        <v>10430</v>
      </c>
      <c r="R1290" t="s">
        <v>531</v>
      </c>
      <c r="S1290" t="s">
        <v>636</v>
      </c>
      <c r="T1290" s="16">
        <v>1</v>
      </c>
      <c r="U1290" s="16">
        <v>0</v>
      </c>
      <c r="V1290" s="16">
        <v>1</v>
      </c>
      <c r="W1290" s="5">
        <v>22000</v>
      </c>
      <c r="X1290" s="5">
        <v>22000</v>
      </c>
      <c r="Y1290" s="5"/>
      <c r="Z1290" s="7">
        <v>1</v>
      </c>
      <c r="AA1290" t="s">
        <v>27839</v>
      </c>
      <c r="AB1290" s="5">
        <v>22000</v>
      </c>
      <c r="AC1290" t="s">
        <v>800</v>
      </c>
      <c r="AD1290" s="17">
        <v>42285</v>
      </c>
      <c r="AE1290" s="17">
        <v>42285</v>
      </c>
      <c r="AF1290" s="17">
        <v>42279</v>
      </c>
      <c r="AG1290" s="17">
        <v>42287</v>
      </c>
      <c r="AH1290" s="17">
        <v>42287</v>
      </c>
      <c r="AI1290" s="17"/>
      <c r="AJ1290" s="5"/>
      <c r="AK1290" s="17">
        <v>42287</v>
      </c>
      <c r="AL1290" t="s">
        <v>811</v>
      </c>
      <c r="AM1290" t="s">
        <v>599</v>
      </c>
      <c r="AN1290" s="17"/>
      <c r="AP1290" t="s">
        <v>966</v>
      </c>
      <c r="AQ1290" t="s">
        <v>970</v>
      </c>
      <c r="AR1290" t="s">
        <v>29228</v>
      </c>
    </row>
    <row r="1291" spans="2:44" ht="11" outlineLevel="1" x14ac:dyDescent="0.15">
      <c r="B1291" t="s">
        <v>8246</v>
      </c>
      <c r="C1291" t="s">
        <v>799</v>
      </c>
      <c r="D1291" t="s">
        <v>799</v>
      </c>
      <c r="F1291" t="s">
        <v>966</v>
      </c>
      <c r="H1291" s="16">
        <v>1</v>
      </c>
      <c r="I1291" t="s">
        <v>799</v>
      </c>
      <c r="J1291" t="s">
        <v>8064</v>
      </c>
      <c r="K1291" t="s">
        <v>8065</v>
      </c>
      <c r="L1291" t="s">
        <v>27974</v>
      </c>
      <c r="M1291" t="s">
        <v>740</v>
      </c>
      <c r="N1291" t="s">
        <v>795</v>
      </c>
      <c r="O1291" t="s">
        <v>825</v>
      </c>
      <c r="P1291" t="s">
        <v>806</v>
      </c>
      <c r="Q1291" t="s">
        <v>10430</v>
      </c>
      <c r="R1291" t="s">
        <v>531</v>
      </c>
      <c r="S1291" t="s">
        <v>636</v>
      </c>
      <c r="T1291" s="16">
        <v>1</v>
      </c>
      <c r="U1291" s="16">
        <v>0</v>
      </c>
      <c r="V1291" s="16">
        <v>2</v>
      </c>
      <c r="W1291" s="5">
        <v>21875</v>
      </c>
      <c r="X1291" s="5">
        <v>21875</v>
      </c>
      <c r="Y1291" s="5"/>
      <c r="Z1291" s="7">
        <v>1</v>
      </c>
      <c r="AA1291" t="s">
        <v>27839</v>
      </c>
      <c r="AB1291" s="5">
        <v>21875</v>
      </c>
      <c r="AC1291" t="s">
        <v>800</v>
      </c>
      <c r="AD1291" s="17">
        <v>43199</v>
      </c>
      <c r="AE1291" s="17">
        <v>43224</v>
      </c>
      <c r="AF1291" s="17">
        <v>43199</v>
      </c>
      <c r="AG1291" s="17">
        <v>43229</v>
      </c>
      <c r="AH1291" s="17">
        <v>43229</v>
      </c>
      <c r="AI1291" s="17"/>
      <c r="AJ1291" s="5"/>
      <c r="AK1291" s="17">
        <v>43229</v>
      </c>
      <c r="AL1291" t="s">
        <v>811</v>
      </c>
      <c r="AM1291" t="s">
        <v>599</v>
      </c>
      <c r="AN1291" s="17"/>
      <c r="AP1291" t="s">
        <v>966</v>
      </c>
      <c r="AQ1291" t="s">
        <v>970</v>
      </c>
      <c r="AR1291" t="s">
        <v>29229</v>
      </c>
    </row>
    <row r="1292" spans="2:44" ht="11" outlineLevel="1" x14ac:dyDescent="0.15">
      <c r="B1292" t="s">
        <v>8255</v>
      </c>
      <c r="C1292" t="s">
        <v>799</v>
      </c>
      <c r="D1292" t="s">
        <v>799</v>
      </c>
      <c r="F1292" t="s">
        <v>966</v>
      </c>
      <c r="H1292" s="16">
        <v>1</v>
      </c>
      <c r="I1292" t="s">
        <v>799</v>
      </c>
      <c r="J1292" t="s">
        <v>8256</v>
      </c>
      <c r="K1292" t="s">
        <v>8257</v>
      </c>
      <c r="L1292" t="s">
        <v>27974</v>
      </c>
      <c r="M1292" t="s">
        <v>740</v>
      </c>
      <c r="N1292" t="s">
        <v>795</v>
      </c>
      <c r="O1292" t="s">
        <v>826</v>
      </c>
      <c r="P1292" t="s">
        <v>806</v>
      </c>
      <c r="Q1292" t="s">
        <v>10430</v>
      </c>
      <c r="R1292" t="s">
        <v>531</v>
      </c>
      <c r="S1292" t="s">
        <v>636</v>
      </c>
      <c r="T1292" s="16">
        <v>1</v>
      </c>
      <c r="U1292" s="16">
        <v>0</v>
      </c>
      <c r="V1292" s="16">
        <v>1</v>
      </c>
      <c r="W1292" s="5">
        <v>21750</v>
      </c>
      <c r="X1292" s="5">
        <v>21750</v>
      </c>
      <c r="Y1292" s="5"/>
      <c r="Z1292" s="7">
        <v>1</v>
      </c>
      <c r="AA1292" t="s">
        <v>27839</v>
      </c>
      <c r="AB1292" s="5">
        <v>21750</v>
      </c>
      <c r="AC1292" t="s">
        <v>800</v>
      </c>
      <c r="AD1292" s="17">
        <v>42833</v>
      </c>
      <c r="AE1292" s="17">
        <v>42833</v>
      </c>
      <c r="AF1292" s="17">
        <v>42832</v>
      </c>
      <c r="AG1292" s="17">
        <v>42838</v>
      </c>
      <c r="AH1292" s="17">
        <v>42838</v>
      </c>
      <c r="AI1292" s="17"/>
      <c r="AJ1292" s="5"/>
      <c r="AK1292" s="17">
        <v>42838</v>
      </c>
      <c r="AL1292" t="s">
        <v>811</v>
      </c>
      <c r="AM1292" t="s">
        <v>599</v>
      </c>
      <c r="AN1292" s="17"/>
      <c r="AP1292" t="s">
        <v>966</v>
      </c>
      <c r="AQ1292" t="s">
        <v>970</v>
      </c>
      <c r="AR1292" t="s">
        <v>29230</v>
      </c>
    </row>
    <row r="1293" spans="2:44" ht="11" outlineLevel="1" x14ac:dyDescent="0.15">
      <c r="B1293" t="s">
        <v>8260</v>
      </c>
      <c r="C1293" t="s">
        <v>799</v>
      </c>
      <c r="D1293" t="s">
        <v>799</v>
      </c>
      <c r="F1293" t="s">
        <v>966</v>
      </c>
      <c r="H1293" s="16">
        <v>1</v>
      </c>
      <c r="I1293" t="s">
        <v>799</v>
      </c>
      <c r="J1293" t="s">
        <v>6586</v>
      </c>
      <c r="K1293" t="s">
        <v>6587</v>
      </c>
      <c r="L1293" t="s">
        <v>27959</v>
      </c>
      <c r="M1293" t="s">
        <v>737</v>
      </c>
      <c r="N1293" t="s">
        <v>803</v>
      </c>
      <c r="O1293" t="s">
        <v>825</v>
      </c>
      <c r="P1293" t="s">
        <v>802</v>
      </c>
      <c r="Q1293" t="s">
        <v>10430</v>
      </c>
      <c r="R1293" t="s">
        <v>531</v>
      </c>
      <c r="S1293" t="s">
        <v>636</v>
      </c>
      <c r="T1293" s="16">
        <v>1</v>
      </c>
      <c r="U1293" s="16">
        <v>0</v>
      </c>
      <c r="V1293" s="16">
        <v>1</v>
      </c>
      <c r="W1293" s="5">
        <v>21666</v>
      </c>
      <c r="X1293" s="5">
        <v>21666</v>
      </c>
      <c r="Y1293" s="5"/>
      <c r="Z1293" s="7">
        <v>1</v>
      </c>
      <c r="AA1293" t="s">
        <v>27839</v>
      </c>
      <c r="AB1293" s="5">
        <v>21666</v>
      </c>
      <c r="AC1293" t="s">
        <v>800</v>
      </c>
      <c r="AD1293" s="17">
        <v>44775</v>
      </c>
      <c r="AE1293" s="17">
        <v>44775</v>
      </c>
      <c r="AF1293" s="17">
        <v>44771</v>
      </c>
      <c r="AG1293" s="17">
        <v>44801</v>
      </c>
      <c r="AH1293" s="17">
        <v>44801</v>
      </c>
      <c r="AI1293" s="17"/>
      <c r="AJ1293" s="5"/>
      <c r="AK1293" s="17">
        <v>44801</v>
      </c>
      <c r="AL1293" t="s">
        <v>811</v>
      </c>
      <c r="AM1293" t="s">
        <v>599</v>
      </c>
      <c r="AN1293" s="17"/>
      <c r="AP1293" t="s">
        <v>966</v>
      </c>
      <c r="AQ1293" t="s">
        <v>970</v>
      </c>
      <c r="AR1293" t="s">
        <v>29231</v>
      </c>
    </row>
    <row r="1294" spans="2:44" ht="11" outlineLevel="1" x14ac:dyDescent="0.15">
      <c r="B1294" t="s">
        <v>8269</v>
      </c>
      <c r="C1294" t="s">
        <v>799</v>
      </c>
      <c r="D1294" t="s">
        <v>799</v>
      </c>
      <c r="F1294" t="s">
        <v>966</v>
      </c>
      <c r="H1294" s="16">
        <v>1</v>
      </c>
      <c r="I1294" t="s">
        <v>799</v>
      </c>
      <c r="J1294" t="s">
        <v>4246</v>
      </c>
      <c r="K1294" t="s">
        <v>4247</v>
      </c>
      <c r="L1294" t="s">
        <v>28091</v>
      </c>
      <c r="M1294" t="s">
        <v>757</v>
      </c>
      <c r="N1294" t="s">
        <v>795</v>
      </c>
      <c r="O1294" t="s">
        <v>825</v>
      </c>
      <c r="P1294" t="s">
        <v>806</v>
      </c>
      <c r="Q1294" t="s">
        <v>10430</v>
      </c>
      <c r="R1294" t="s">
        <v>531</v>
      </c>
      <c r="S1294" t="s">
        <v>636</v>
      </c>
      <c r="T1294" s="16">
        <v>1</v>
      </c>
      <c r="U1294" s="16">
        <v>0</v>
      </c>
      <c r="V1294" s="16">
        <v>1</v>
      </c>
      <c r="W1294" s="5">
        <v>21590.33</v>
      </c>
      <c r="X1294" s="5">
        <v>21590.33</v>
      </c>
      <c r="Y1294" s="5"/>
      <c r="Z1294" s="7">
        <v>1</v>
      </c>
      <c r="AA1294" t="s">
        <v>27839</v>
      </c>
      <c r="AB1294" s="5">
        <v>21590.33</v>
      </c>
      <c r="AC1294" t="s">
        <v>800</v>
      </c>
      <c r="AD1294" s="17">
        <v>44091</v>
      </c>
      <c r="AE1294" s="17">
        <v>44091</v>
      </c>
      <c r="AF1294" s="17">
        <v>44095</v>
      </c>
      <c r="AG1294" s="17">
        <v>44335</v>
      </c>
      <c r="AH1294" s="17">
        <v>44335</v>
      </c>
      <c r="AI1294" s="17"/>
      <c r="AJ1294" s="5"/>
      <c r="AK1294" s="17">
        <v>44335</v>
      </c>
      <c r="AL1294" t="s">
        <v>811</v>
      </c>
      <c r="AM1294" t="s">
        <v>599</v>
      </c>
      <c r="AN1294" s="17"/>
      <c r="AP1294" t="s">
        <v>966</v>
      </c>
      <c r="AQ1294" t="s">
        <v>970</v>
      </c>
      <c r="AR1294" t="s">
        <v>29232</v>
      </c>
    </row>
    <row r="1295" spans="2:44" ht="11" outlineLevel="1" x14ac:dyDescent="0.15">
      <c r="B1295" t="s">
        <v>8272</v>
      </c>
      <c r="C1295" t="s">
        <v>799</v>
      </c>
      <c r="D1295" t="s">
        <v>799</v>
      </c>
      <c r="F1295" t="s">
        <v>966</v>
      </c>
      <c r="H1295" s="16">
        <v>1</v>
      </c>
      <c r="I1295" t="s">
        <v>799</v>
      </c>
      <c r="J1295" t="s">
        <v>7994</v>
      </c>
      <c r="K1295" t="s">
        <v>7995</v>
      </c>
      <c r="L1295" t="s">
        <v>28272</v>
      </c>
      <c r="M1295" t="s">
        <v>738</v>
      </c>
      <c r="N1295" t="s">
        <v>803</v>
      </c>
      <c r="O1295" t="s">
        <v>825</v>
      </c>
      <c r="P1295" t="s">
        <v>794</v>
      </c>
      <c r="Q1295" t="s">
        <v>10430</v>
      </c>
      <c r="R1295" t="s">
        <v>531</v>
      </c>
      <c r="S1295" t="s">
        <v>636</v>
      </c>
      <c r="T1295" s="16">
        <v>1</v>
      </c>
      <c r="U1295" s="16">
        <v>0</v>
      </c>
      <c r="V1295" s="16">
        <v>1</v>
      </c>
      <c r="W1295" s="5">
        <v>21577.48</v>
      </c>
      <c r="X1295" s="5">
        <v>21577.48</v>
      </c>
      <c r="Y1295" s="5"/>
      <c r="Z1295" s="7">
        <v>1</v>
      </c>
      <c r="AA1295" t="s">
        <v>27839</v>
      </c>
      <c r="AB1295" s="5">
        <v>21577.48</v>
      </c>
      <c r="AC1295" t="s">
        <v>800</v>
      </c>
      <c r="AD1295" s="17">
        <v>42274</v>
      </c>
      <c r="AE1295" s="17">
        <v>42274</v>
      </c>
      <c r="AF1295" s="17">
        <v>42275</v>
      </c>
      <c r="AG1295" s="17">
        <v>42338</v>
      </c>
      <c r="AH1295" s="17">
        <v>42338</v>
      </c>
      <c r="AI1295" s="17"/>
      <c r="AJ1295" s="5"/>
      <c r="AK1295" s="17">
        <v>42338</v>
      </c>
      <c r="AL1295" t="s">
        <v>811</v>
      </c>
      <c r="AM1295" t="s">
        <v>599</v>
      </c>
      <c r="AN1295" s="17"/>
      <c r="AP1295" t="s">
        <v>966</v>
      </c>
      <c r="AQ1295" t="s">
        <v>970</v>
      </c>
      <c r="AR1295" t="s">
        <v>29233</v>
      </c>
    </row>
    <row r="1296" spans="2:44" ht="11" outlineLevel="1" x14ac:dyDescent="0.15">
      <c r="B1296" t="s">
        <v>8275</v>
      </c>
      <c r="C1296" t="s">
        <v>799</v>
      </c>
      <c r="D1296" t="s">
        <v>799</v>
      </c>
      <c r="F1296" t="s">
        <v>966</v>
      </c>
      <c r="H1296" s="16">
        <v>1</v>
      </c>
      <c r="I1296" t="s">
        <v>799</v>
      </c>
      <c r="J1296" t="s">
        <v>8276</v>
      </c>
      <c r="K1296" t="s">
        <v>8277</v>
      </c>
      <c r="L1296" t="s">
        <v>28077</v>
      </c>
      <c r="M1296" t="s">
        <v>737</v>
      </c>
      <c r="N1296" t="s">
        <v>829</v>
      </c>
      <c r="O1296" t="s">
        <v>825</v>
      </c>
      <c r="P1296" t="s">
        <v>802</v>
      </c>
      <c r="Q1296" t="s">
        <v>10430</v>
      </c>
      <c r="R1296" t="s">
        <v>531</v>
      </c>
      <c r="S1296" t="s">
        <v>636</v>
      </c>
      <c r="T1296" s="16">
        <v>1</v>
      </c>
      <c r="U1296" s="16">
        <v>0</v>
      </c>
      <c r="V1296" s="16">
        <v>1</v>
      </c>
      <c r="W1296" s="5">
        <v>21560</v>
      </c>
      <c r="X1296" s="5">
        <v>21560</v>
      </c>
      <c r="Y1296" s="5"/>
      <c r="Z1296" s="7">
        <v>1</v>
      </c>
      <c r="AA1296" t="s">
        <v>27839</v>
      </c>
      <c r="AB1296" s="5">
        <v>21560</v>
      </c>
      <c r="AC1296" t="s">
        <v>800</v>
      </c>
      <c r="AD1296" s="17">
        <v>45483</v>
      </c>
      <c r="AE1296" s="17">
        <v>45483</v>
      </c>
      <c r="AF1296" s="17">
        <v>45483</v>
      </c>
      <c r="AG1296" s="17">
        <v>45847</v>
      </c>
      <c r="AH1296" s="17">
        <v>45847</v>
      </c>
      <c r="AI1296" s="17"/>
      <c r="AJ1296" s="5"/>
      <c r="AK1296" s="17">
        <v>45847</v>
      </c>
      <c r="AL1296" t="s">
        <v>811</v>
      </c>
      <c r="AM1296" t="s">
        <v>599</v>
      </c>
      <c r="AN1296" s="17"/>
      <c r="AP1296" t="s">
        <v>966</v>
      </c>
      <c r="AQ1296" t="s">
        <v>970</v>
      </c>
      <c r="AR1296" t="s">
        <v>29234</v>
      </c>
    </row>
    <row r="1297" spans="2:44" ht="11" outlineLevel="1" x14ac:dyDescent="0.15">
      <c r="B1297" t="s">
        <v>8280</v>
      </c>
      <c r="C1297" t="s">
        <v>799</v>
      </c>
      <c r="D1297" t="s">
        <v>799</v>
      </c>
      <c r="F1297" t="s">
        <v>966</v>
      </c>
      <c r="H1297" s="16">
        <v>1</v>
      </c>
      <c r="I1297" t="s">
        <v>799</v>
      </c>
      <c r="J1297" t="s">
        <v>8281</v>
      </c>
      <c r="K1297" t="s">
        <v>8282</v>
      </c>
      <c r="L1297" t="s">
        <v>28346</v>
      </c>
      <c r="M1297" t="s">
        <v>750</v>
      </c>
      <c r="N1297" t="s">
        <v>8283</v>
      </c>
      <c r="O1297" t="s">
        <v>825</v>
      </c>
      <c r="P1297" t="s">
        <v>859</v>
      </c>
      <c r="Q1297" t="s">
        <v>10430</v>
      </c>
      <c r="R1297" t="s">
        <v>645</v>
      </c>
      <c r="S1297" t="s">
        <v>636</v>
      </c>
      <c r="T1297" s="16">
        <v>1</v>
      </c>
      <c r="U1297" s="16">
        <v>0</v>
      </c>
      <c r="V1297" s="16">
        <v>2</v>
      </c>
      <c r="W1297" s="5">
        <v>21554.400000000001</v>
      </c>
      <c r="X1297" s="5">
        <v>21554.400000000001</v>
      </c>
      <c r="Y1297" s="5"/>
      <c r="Z1297" s="7">
        <v>1</v>
      </c>
      <c r="AA1297" t="s">
        <v>27839</v>
      </c>
      <c r="AB1297" s="5">
        <v>21554.400000000001</v>
      </c>
      <c r="AC1297" t="s">
        <v>800</v>
      </c>
      <c r="AD1297" s="17">
        <v>45909</v>
      </c>
      <c r="AE1297" s="17">
        <v>46010</v>
      </c>
      <c r="AF1297" s="17">
        <v>45909</v>
      </c>
      <c r="AG1297" s="17">
        <v>46045</v>
      </c>
      <c r="AH1297" s="17">
        <v>46045</v>
      </c>
      <c r="AI1297" s="17"/>
      <c r="AJ1297" s="5"/>
      <c r="AK1297" s="17">
        <v>46045</v>
      </c>
      <c r="AL1297" t="s">
        <v>811</v>
      </c>
      <c r="AM1297" t="s">
        <v>599</v>
      </c>
      <c r="AN1297" s="17"/>
      <c r="AP1297" t="s">
        <v>966</v>
      </c>
      <c r="AQ1297" t="s">
        <v>970</v>
      </c>
      <c r="AR1297" t="s">
        <v>29235</v>
      </c>
    </row>
    <row r="1298" spans="2:44" ht="11" outlineLevel="1" x14ac:dyDescent="0.15">
      <c r="B1298" t="s">
        <v>8299</v>
      </c>
      <c r="C1298" t="s">
        <v>799</v>
      </c>
      <c r="D1298" t="s">
        <v>799</v>
      </c>
      <c r="F1298" t="s">
        <v>966</v>
      </c>
      <c r="H1298" s="16">
        <v>1</v>
      </c>
      <c r="I1298" t="s">
        <v>799</v>
      </c>
      <c r="J1298" t="s">
        <v>7825</v>
      </c>
      <c r="K1298" t="s">
        <v>7826</v>
      </c>
      <c r="L1298" t="s">
        <v>27841</v>
      </c>
      <c r="M1298" t="s">
        <v>3348</v>
      </c>
      <c r="N1298" t="s">
        <v>795</v>
      </c>
      <c r="O1298" t="s">
        <v>804</v>
      </c>
      <c r="P1298" t="s">
        <v>806</v>
      </c>
      <c r="Q1298" t="s">
        <v>10430</v>
      </c>
      <c r="R1298" t="s">
        <v>531</v>
      </c>
      <c r="S1298" t="s">
        <v>636</v>
      </c>
      <c r="T1298" s="16">
        <v>1</v>
      </c>
      <c r="U1298" s="16">
        <v>0</v>
      </c>
      <c r="V1298" s="16">
        <v>1</v>
      </c>
      <c r="W1298" s="5">
        <v>21269</v>
      </c>
      <c r="X1298" s="5">
        <v>21269</v>
      </c>
      <c r="Y1298" s="5"/>
      <c r="Z1298" s="7">
        <v>1</v>
      </c>
      <c r="AA1298" t="s">
        <v>27839</v>
      </c>
      <c r="AB1298" s="5">
        <v>21269</v>
      </c>
      <c r="AC1298" t="s">
        <v>800</v>
      </c>
      <c r="AD1298" s="17">
        <v>46058</v>
      </c>
      <c r="AE1298" s="17">
        <v>46058</v>
      </c>
      <c r="AF1298" s="17">
        <v>46058</v>
      </c>
      <c r="AG1298" s="17">
        <v>46072</v>
      </c>
      <c r="AH1298" s="17">
        <v>46072</v>
      </c>
      <c r="AI1298" s="17"/>
      <c r="AJ1298" s="5"/>
      <c r="AK1298" s="17">
        <v>46072</v>
      </c>
      <c r="AL1298" t="s">
        <v>811</v>
      </c>
      <c r="AM1298" t="s">
        <v>599</v>
      </c>
      <c r="AN1298" s="17"/>
      <c r="AP1298" t="s">
        <v>966</v>
      </c>
      <c r="AQ1298" t="s">
        <v>970</v>
      </c>
      <c r="AR1298" t="s">
        <v>29236</v>
      </c>
    </row>
    <row r="1299" spans="2:44" ht="11" outlineLevel="1" x14ac:dyDescent="0.15">
      <c r="B1299" t="s">
        <v>8302</v>
      </c>
      <c r="C1299" t="s">
        <v>799</v>
      </c>
      <c r="D1299" t="s">
        <v>799</v>
      </c>
      <c r="F1299" t="s">
        <v>966</v>
      </c>
      <c r="H1299" s="16">
        <v>1</v>
      </c>
      <c r="I1299" t="s">
        <v>799</v>
      </c>
      <c r="J1299" t="s">
        <v>4115</v>
      </c>
      <c r="K1299" t="s">
        <v>4116</v>
      </c>
      <c r="L1299" t="s">
        <v>28447</v>
      </c>
      <c r="M1299" t="s">
        <v>750</v>
      </c>
      <c r="N1299" t="s">
        <v>4117</v>
      </c>
      <c r="O1299" t="s">
        <v>825</v>
      </c>
      <c r="P1299" t="s">
        <v>859</v>
      </c>
      <c r="Q1299" t="s">
        <v>10430</v>
      </c>
      <c r="R1299" t="s">
        <v>645</v>
      </c>
      <c r="S1299" t="s">
        <v>636</v>
      </c>
      <c r="T1299" s="16">
        <v>1</v>
      </c>
      <c r="U1299" s="16">
        <v>0</v>
      </c>
      <c r="V1299" s="16">
        <v>1</v>
      </c>
      <c r="W1299" s="5">
        <v>21216.16</v>
      </c>
      <c r="X1299" s="5">
        <v>21216.16</v>
      </c>
      <c r="Y1299" s="5"/>
      <c r="Z1299" s="7">
        <v>1</v>
      </c>
      <c r="AA1299" t="s">
        <v>27839</v>
      </c>
      <c r="AB1299" s="5">
        <v>21216.16</v>
      </c>
      <c r="AC1299" t="s">
        <v>800</v>
      </c>
      <c r="AD1299" s="17">
        <v>43199</v>
      </c>
      <c r="AE1299" s="17">
        <v>43199</v>
      </c>
      <c r="AF1299" s="17">
        <v>43199</v>
      </c>
      <c r="AG1299" s="17">
        <v>43228</v>
      </c>
      <c r="AH1299" s="17">
        <v>43228</v>
      </c>
      <c r="AI1299" s="17"/>
      <c r="AJ1299" s="5"/>
      <c r="AK1299" s="17">
        <v>43228</v>
      </c>
      <c r="AL1299" t="s">
        <v>811</v>
      </c>
      <c r="AM1299" t="s">
        <v>599</v>
      </c>
      <c r="AN1299" s="17"/>
      <c r="AP1299" t="s">
        <v>966</v>
      </c>
      <c r="AQ1299" t="s">
        <v>970</v>
      </c>
      <c r="AR1299" t="s">
        <v>29237</v>
      </c>
    </row>
    <row r="1300" spans="2:44" ht="11" outlineLevel="1" x14ac:dyDescent="0.15">
      <c r="B1300" t="s">
        <v>8310</v>
      </c>
      <c r="C1300" t="s">
        <v>799</v>
      </c>
      <c r="D1300" t="s">
        <v>799</v>
      </c>
      <c r="F1300" t="s">
        <v>966</v>
      </c>
      <c r="H1300" s="16">
        <v>1</v>
      </c>
      <c r="I1300" t="s">
        <v>799</v>
      </c>
      <c r="J1300" t="s">
        <v>8311</v>
      </c>
      <c r="K1300" t="s">
        <v>8312</v>
      </c>
      <c r="L1300" t="s">
        <v>29238</v>
      </c>
      <c r="M1300" t="s">
        <v>738</v>
      </c>
      <c r="N1300" t="s">
        <v>3900</v>
      </c>
      <c r="O1300" t="s">
        <v>826</v>
      </c>
      <c r="P1300" t="s">
        <v>794</v>
      </c>
      <c r="Q1300" t="s">
        <v>10430</v>
      </c>
      <c r="R1300" t="s">
        <v>531</v>
      </c>
      <c r="S1300" t="s">
        <v>636</v>
      </c>
      <c r="T1300" s="16">
        <v>1</v>
      </c>
      <c r="U1300" s="16">
        <v>0</v>
      </c>
      <c r="V1300" s="16">
        <v>5</v>
      </c>
      <c r="W1300" s="5">
        <v>21072</v>
      </c>
      <c r="X1300" s="5">
        <v>21072</v>
      </c>
      <c r="Y1300" s="5"/>
      <c r="Z1300" s="7">
        <v>1</v>
      </c>
      <c r="AA1300" t="s">
        <v>27839</v>
      </c>
      <c r="AB1300" s="5">
        <v>21072</v>
      </c>
      <c r="AC1300" t="s">
        <v>800</v>
      </c>
      <c r="AD1300" s="17">
        <v>41522</v>
      </c>
      <c r="AE1300" s="17">
        <v>43008</v>
      </c>
      <c r="AF1300" s="17">
        <v>41522</v>
      </c>
      <c r="AG1300" s="17">
        <v>43372</v>
      </c>
      <c r="AH1300" s="17">
        <v>43372</v>
      </c>
      <c r="AI1300" s="17"/>
      <c r="AJ1300" s="5"/>
      <c r="AK1300" s="17">
        <v>43372</v>
      </c>
      <c r="AL1300" t="s">
        <v>811</v>
      </c>
      <c r="AM1300" t="s">
        <v>599</v>
      </c>
      <c r="AN1300" s="17"/>
      <c r="AP1300" t="s">
        <v>966</v>
      </c>
      <c r="AQ1300" t="s">
        <v>970</v>
      </c>
      <c r="AR1300" t="s">
        <v>29239</v>
      </c>
    </row>
    <row r="1301" spans="2:44" ht="11" outlineLevel="1" x14ac:dyDescent="0.15">
      <c r="B1301" t="s">
        <v>8315</v>
      </c>
      <c r="C1301" t="s">
        <v>799</v>
      </c>
      <c r="D1301" t="s">
        <v>799</v>
      </c>
      <c r="F1301" t="s">
        <v>966</v>
      </c>
      <c r="H1301" s="16">
        <v>1</v>
      </c>
      <c r="I1301" t="s">
        <v>799</v>
      </c>
      <c r="J1301" t="s">
        <v>2172</v>
      </c>
      <c r="K1301" t="s">
        <v>2173</v>
      </c>
      <c r="L1301" t="s">
        <v>28077</v>
      </c>
      <c r="M1301" t="s">
        <v>740</v>
      </c>
      <c r="N1301" t="s">
        <v>795</v>
      </c>
      <c r="O1301" t="s">
        <v>826</v>
      </c>
      <c r="P1301" t="s">
        <v>806</v>
      </c>
      <c r="Q1301" t="s">
        <v>10430</v>
      </c>
      <c r="R1301" t="s">
        <v>531</v>
      </c>
      <c r="S1301" t="s">
        <v>636</v>
      </c>
      <c r="T1301" s="16">
        <v>1</v>
      </c>
      <c r="U1301" s="16">
        <v>0</v>
      </c>
      <c r="V1301" s="16">
        <v>1</v>
      </c>
      <c r="W1301" s="5">
        <v>20996.6</v>
      </c>
      <c r="X1301" s="5">
        <v>20996.6</v>
      </c>
      <c r="Y1301" s="5"/>
      <c r="Z1301" s="7">
        <v>1</v>
      </c>
      <c r="AA1301" t="s">
        <v>27839</v>
      </c>
      <c r="AB1301" s="5">
        <v>20996.6</v>
      </c>
      <c r="AC1301" t="s">
        <v>800</v>
      </c>
      <c r="AD1301" s="17">
        <v>43895</v>
      </c>
      <c r="AE1301" s="17">
        <v>43895</v>
      </c>
      <c r="AF1301" s="17">
        <v>43895</v>
      </c>
      <c r="AG1301" s="17">
        <v>43921</v>
      </c>
      <c r="AH1301" s="17">
        <v>43921</v>
      </c>
      <c r="AI1301" s="17"/>
      <c r="AJ1301" s="5"/>
      <c r="AK1301" s="17">
        <v>43921</v>
      </c>
      <c r="AL1301" t="s">
        <v>811</v>
      </c>
      <c r="AM1301" t="s">
        <v>599</v>
      </c>
      <c r="AN1301" s="17"/>
      <c r="AP1301" t="s">
        <v>966</v>
      </c>
      <c r="AQ1301" t="s">
        <v>970</v>
      </c>
      <c r="AR1301" t="s">
        <v>29240</v>
      </c>
    </row>
    <row r="1302" spans="2:44" ht="11" outlineLevel="1" x14ac:dyDescent="0.15">
      <c r="B1302" t="s">
        <v>8318</v>
      </c>
      <c r="C1302" t="s">
        <v>799</v>
      </c>
      <c r="D1302" t="s">
        <v>799</v>
      </c>
      <c r="F1302" t="s">
        <v>966</v>
      </c>
      <c r="H1302" s="16">
        <v>1</v>
      </c>
      <c r="I1302" t="s">
        <v>799</v>
      </c>
      <c r="J1302" t="s">
        <v>8319</v>
      </c>
      <c r="K1302" t="s">
        <v>8320</v>
      </c>
      <c r="L1302" t="s">
        <v>28262</v>
      </c>
      <c r="M1302" t="s">
        <v>740</v>
      </c>
      <c r="N1302" t="s">
        <v>795</v>
      </c>
      <c r="O1302" t="s">
        <v>825</v>
      </c>
      <c r="P1302" t="s">
        <v>806</v>
      </c>
      <c r="Q1302" t="s">
        <v>10430</v>
      </c>
      <c r="R1302" t="s">
        <v>531</v>
      </c>
      <c r="S1302" t="s">
        <v>636</v>
      </c>
      <c r="T1302" s="16">
        <v>1</v>
      </c>
      <c r="U1302" s="16">
        <v>0</v>
      </c>
      <c r="V1302" s="16">
        <v>2</v>
      </c>
      <c r="W1302" s="5">
        <v>20893</v>
      </c>
      <c r="X1302" s="5">
        <v>20893</v>
      </c>
      <c r="Y1302" s="5"/>
      <c r="Z1302" s="7">
        <v>1</v>
      </c>
      <c r="AA1302" t="s">
        <v>27839</v>
      </c>
      <c r="AB1302" s="5">
        <v>20893</v>
      </c>
      <c r="AC1302" t="s">
        <v>800</v>
      </c>
      <c r="AD1302" s="17">
        <v>44000</v>
      </c>
      <c r="AE1302" s="17">
        <v>44068</v>
      </c>
      <c r="AF1302" s="17">
        <v>44000</v>
      </c>
      <c r="AG1302" s="17">
        <v>44067</v>
      </c>
      <c r="AH1302" s="17">
        <v>44067</v>
      </c>
      <c r="AI1302" s="17"/>
      <c r="AJ1302" s="5"/>
      <c r="AK1302" s="17">
        <v>44067</v>
      </c>
      <c r="AL1302" t="s">
        <v>811</v>
      </c>
      <c r="AM1302" t="s">
        <v>599</v>
      </c>
      <c r="AN1302" s="17"/>
      <c r="AP1302" t="s">
        <v>966</v>
      </c>
      <c r="AQ1302" t="s">
        <v>970</v>
      </c>
      <c r="AR1302" t="s">
        <v>29241</v>
      </c>
    </row>
    <row r="1303" spans="2:44" ht="11" outlineLevel="1" x14ac:dyDescent="0.15">
      <c r="B1303" t="s">
        <v>8323</v>
      </c>
      <c r="C1303" t="s">
        <v>799</v>
      </c>
      <c r="D1303" t="s">
        <v>799</v>
      </c>
      <c r="F1303" t="s">
        <v>966</v>
      </c>
      <c r="H1303" s="16">
        <v>1</v>
      </c>
      <c r="I1303" t="s">
        <v>799</v>
      </c>
      <c r="J1303" t="s">
        <v>8324</v>
      </c>
      <c r="K1303" t="s">
        <v>8325</v>
      </c>
      <c r="L1303" t="s">
        <v>28214</v>
      </c>
      <c r="M1303" t="s">
        <v>737</v>
      </c>
      <c r="N1303" t="s">
        <v>6715</v>
      </c>
      <c r="O1303" t="s">
        <v>825</v>
      </c>
      <c r="P1303" t="s">
        <v>802</v>
      </c>
      <c r="Q1303" t="s">
        <v>10430</v>
      </c>
      <c r="R1303" t="s">
        <v>531</v>
      </c>
      <c r="S1303" t="s">
        <v>636</v>
      </c>
      <c r="T1303" s="16">
        <v>1</v>
      </c>
      <c r="U1303" s="16">
        <v>0</v>
      </c>
      <c r="V1303" s="16">
        <v>1</v>
      </c>
      <c r="W1303" s="5">
        <v>20870</v>
      </c>
      <c r="X1303" s="5">
        <v>20870</v>
      </c>
      <c r="Y1303" s="5"/>
      <c r="Z1303" s="7">
        <v>1</v>
      </c>
      <c r="AA1303" t="s">
        <v>27839</v>
      </c>
      <c r="AB1303" s="5">
        <v>20870</v>
      </c>
      <c r="AC1303" t="s">
        <v>800</v>
      </c>
      <c r="AD1303" s="17">
        <v>43724</v>
      </c>
      <c r="AE1303" s="17">
        <v>43724</v>
      </c>
      <c r="AF1303" s="17">
        <v>43724</v>
      </c>
      <c r="AG1303" s="17">
        <v>43829</v>
      </c>
      <c r="AH1303" s="17">
        <v>43829</v>
      </c>
      <c r="AI1303" s="17"/>
      <c r="AJ1303" s="5"/>
      <c r="AK1303" s="17">
        <v>43829</v>
      </c>
      <c r="AL1303" t="s">
        <v>811</v>
      </c>
      <c r="AM1303" t="s">
        <v>599</v>
      </c>
      <c r="AN1303" s="17"/>
      <c r="AP1303" t="s">
        <v>966</v>
      </c>
      <c r="AQ1303" t="s">
        <v>970</v>
      </c>
      <c r="AR1303" t="s">
        <v>29242</v>
      </c>
    </row>
    <row r="1304" spans="2:44" ht="11" outlineLevel="1" x14ac:dyDescent="0.15">
      <c r="B1304" t="s">
        <v>8328</v>
      </c>
      <c r="C1304" t="s">
        <v>799</v>
      </c>
      <c r="D1304" t="s">
        <v>799</v>
      </c>
      <c r="F1304" t="s">
        <v>966</v>
      </c>
      <c r="H1304" s="16">
        <v>1</v>
      </c>
      <c r="I1304" t="s">
        <v>799</v>
      </c>
      <c r="J1304" t="s">
        <v>7830</v>
      </c>
      <c r="K1304" t="s">
        <v>7831</v>
      </c>
      <c r="L1304" t="s">
        <v>27952</v>
      </c>
      <c r="M1304" t="s">
        <v>750</v>
      </c>
      <c r="N1304" t="s">
        <v>4388</v>
      </c>
      <c r="O1304" t="s">
        <v>825</v>
      </c>
      <c r="P1304" t="s">
        <v>859</v>
      </c>
      <c r="Q1304" t="s">
        <v>10430</v>
      </c>
      <c r="R1304" t="s">
        <v>531</v>
      </c>
      <c r="S1304" t="s">
        <v>636</v>
      </c>
      <c r="T1304" s="16">
        <v>1</v>
      </c>
      <c r="U1304" s="16">
        <v>0</v>
      </c>
      <c r="V1304" s="16">
        <v>1</v>
      </c>
      <c r="W1304" s="5">
        <v>20863.259999999998</v>
      </c>
      <c r="X1304" s="5">
        <v>20863.259999999998</v>
      </c>
      <c r="Y1304" s="5"/>
      <c r="Z1304" s="7">
        <v>1</v>
      </c>
      <c r="AA1304" t="s">
        <v>27839</v>
      </c>
      <c r="AB1304" s="5">
        <v>20863.259999999998</v>
      </c>
      <c r="AC1304" t="s">
        <v>800</v>
      </c>
      <c r="AD1304" s="17">
        <v>45723</v>
      </c>
      <c r="AE1304" s="17">
        <v>45723</v>
      </c>
      <c r="AF1304" s="17">
        <v>45723</v>
      </c>
      <c r="AG1304" s="17">
        <v>45838</v>
      </c>
      <c r="AH1304" s="17">
        <v>45838</v>
      </c>
      <c r="AI1304" s="17"/>
      <c r="AJ1304" s="5"/>
      <c r="AK1304" s="17">
        <v>45838</v>
      </c>
      <c r="AL1304" t="s">
        <v>811</v>
      </c>
      <c r="AM1304" t="s">
        <v>599</v>
      </c>
      <c r="AN1304" s="17"/>
      <c r="AP1304" t="s">
        <v>966</v>
      </c>
      <c r="AQ1304" t="s">
        <v>970</v>
      </c>
      <c r="AR1304" t="s">
        <v>29243</v>
      </c>
    </row>
    <row r="1305" spans="2:44" ht="11" outlineLevel="1" x14ac:dyDescent="0.15">
      <c r="B1305" t="s">
        <v>8333</v>
      </c>
      <c r="C1305" t="s">
        <v>799</v>
      </c>
      <c r="D1305" t="s">
        <v>799</v>
      </c>
      <c r="F1305" t="s">
        <v>966</v>
      </c>
      <c r="H1305" s="16">
        <v>1</v>
      </c>
      <c r="I1305" t="s">
        <v>799</v>
      </c>
      <c r="J1305" t="s">
        <v>3938</v>
      </c>
      <c r="K1305" t="s">
        <v>3939</v>
      </c>
      <c r="L1305" t="s">
        <v>27974</v>
      </c>
      <c r="M1305" t="s">
        <v>740</v>
      </c>
      <c r="N1305" t="s">
        <v>795</v>
      </c>
      <c r="O1305" t="s">
        <v>826</v>
      </c>
      <c r="P1305" t="s">
        <v>806</v>
      </c>
      <c r="Q1305" t="s">
        <v>10430</v>
      </c>
      <c r="R1305" t="s">
        <v>531</v>
      </c>
      <c r="S1305" t="s">
        <v>636</v>
      </c>
      <c r="T1305" s="16">
        <v>1</v>
      </c>
      <c r="U1305" s="16">
        <v>0</v>
      </c>
      <c r="V1305" s="16">
        <v>2</v>
      </c>
      <c r="W1305" s="5">
        <v>20822.5</v>
      </c>
      <c r="X1305" s="5">
        <v>20822.5</v>
      </c>
      <c r="Y1305" s="5"/>
      <c r="Z1305" s="7">
        <v>1</v>
      </c>
      <c r="AA1305" t="s">
        <v>27839</v>
      </c>
      <c r="AB1305" s="5">
        <v>20822.5</v>
      </c>
      <c r="AC1305" t="s">
        <v>800</v>
      </c>
      <c r="AD1305" s="17">
        <v>44440</v>
      </c>
      <c r="AE1305" s="17">
        <v>44459</v>
      </c>
      <c r="AF1305" s="17">
        <v>44440</v>
      </c>
      <c r="AG1305" s="17">
        <v>44562</v>
      </c>
      <c r="AH1305" s="17">
        <v>44562</v>
      </c>
      <c r="AI1305" s="17"/>
      <c r="AJ1305" s="5"/>
      <c r="AK1305" s="17">
        <v>44562</v>
      </c>
      <c r="AL1305" t="s">
        <v>811</v>
      </c>
      <c r="AM1305" t="s">
        <v>599</v>
      </c>
      <c r="AN1305" s="17"/>
      <c r="AP1305" t="s">
        <v>966</v>
      </c>
      <c r="AQ1305" t="s">
        <v>970</v>
      </c>
      <c r="AR1305" t="s">
        <v>29244</v>
      </c>
    </row>
    <row r="1306" spans="2:44" ht="11" outlineLevel="1" x14ac:dyDescent="0.15">
      <c r="B1306" t="s">
        <v>8338</v>
      </c>
      <c r="C1306" t="s">
        <v>799</v>
      </c>
      <c r="D1306" t="s">
        <v>799</v>
      </c>
      <c r="F1306" t="s">
        <v>966</v>
      </c>
      <c r="H1306" s="16">
        <v>1</v>
      </c>
      <c r="I1306" t="s">
        <v>799</v>
      </c>
      <c r="J1306" t="s">
        <v>7830</v>
      </c>
      <c r="K1306" t="s">
        <v>7831</v>
      </c>
      <c r="L1306" t="s">
        <v>28346</v>
      </c>
      <c r="M1306" t="s">
        <v>750</v>
      </c>
      <c r="N1306" t="s">
        <v>6462</v>
      </c>
      <c r="O1306" t="s">
        <v>825</v>
      </c>
      <c r="P1306" t="s">
        <v>859</v>
      </c>
      <c r="Q1306" t="s">
        <v>10430</v>
      </c>
      <c r="R1306" t="s">
        <v>645</v>
      </c>
      <c r="S1306" t="s">
        <v>636</v>
      </c>
      <c r="T1306" s="16">
        <v>1</v>
      </c>
      <c r="U1306" s="16">
        <v>0</v>
      </c>
      <c r="V1306" s="16">
        <v>1</v>
      </c>
      <c r="W1306" s="5">
        <v>20739.96</v>
      </c>
      <c r="X1306" s="5">
        <v>20739.96</v>
      </c>
      <c r="Y1306" s="5"/>
      <c r="Z1306" s="7">
        <v>1</v>
      </c>
      <c r="AA1306" t="s">
        <v>27839</v>
      </c>
      <c r="AB1306" s="5">
        <v>20739.96</v>
      </c>
      <c r="AC1306" t="s">
        <v>800</v>
      </c>
      <c r="AD1306" s="17">
        <v>45855</v>
      </c>
      <c r="AE1306" s="17">
        <v>45855</v>
      </c>
      <c r="AF1306" s="17">
        <v>45855</v>
      </c>
      <c r="AG1306" s="17">
        <v>45992</v>
      </c>
      <c r="AH1306" s="17">
        <v>45992</v>
      </c>
      <c r="AI1306" s="17"/>
      <c r="AJ1306" s="5"/>
      <c r="AK1306" s="17">
        <v>45992</v>
      </c>
      <c r="AL1306" t="s">
        <v>811</v>
      </c>
      <c r="AM1306" t="s">
        <v>599</v>
      </c>
      <c r="AN1306" s="17"/>
      <c r="AP1306" t="s">
        <v>966</v>
      </c>
      <c r="AQ1306" t="s">
        <v>970</v>
      </c>
      <c r="AR1306" t="s">
        <v>29245</v>
      </c>
    </row>
    <row r="1307" spans="2:44" ht="11" outlineLevel="1" x14ac:dyDescent="0.15">
      <c r="B1307" t="s">
        <v>8341</v>
      </c>
      <c r="C1307" t="s">
        <v>799</v>
      </c>
      <c r="D1307" t="s">
        <v>799</v>
      </c>
      <c r="F1307" t="s">
        <v>966</v>
      </c>
      <c r="H1307" s="16">
        <v>1</v>
      </c>
      <c r="I1307" t="s">
        <v>799</v>
      </c>
      <c r="J1307" t="s">
        <v>3417</v>
      </c>
      <c r="K1307" t="s">
        <v>3418</v>
      </c>
      <c r="L1307" t="s">
        <v>27861</v>
      </c>
      <c r="M1307" t="s">
        <v>748</v>
      </c>
      <c r="N1307" t="s">
        <v>795</v>
      </c>
      <c r="O1307" t="s">
        <v>826</v>
      </c>
      <c r="P1307" t="s">
        <v>806</v>
      </c>
      <c r="Q1307" t="s">
        <v>10430</v>
      </c>
      <c r="R1307" t="s">
        <v>531</v>
      </c>
      <c r="S1307" t="s">
        <v>636</v>
      </c>
      <c r="T1307" s="16">
        <v>1</v>
      </c>
      <c r="U1307" s="16">
        <v>0</v>
      </c>
      <c r="V1307" s="16">
        <v>2</v>
      </c>
      <c r="W1307" s="5">
        <v>20661.23</v>
      </c>
      <c r="X1307" s="5">
        <v>20661.23</v>
      </c>
      <c r="Y1307" s="5"/>
      <c r="Z1307" s="7">
        <v>1</v>
      </c>
      <c r="AA1307" t="s">
        <v>27839</v>
      </c>
      <c r="AB1307" s="5">
        <v>20661.23</v>
      </c>
      <c r="AC1307" t="s">
        <v>800</v>
      </c>
      <c r="AD1307" s="17">
        <v>43244</v>
      </c>
      <c r="AE1307" s="17">
        <v>43528</v>
      </c>
      <c r="AF1307" s="17">
        <v>43244</v>
      </c>
      <c r="AG1307" s="17">
        <v>43287</v>
      </c>
      <c r="AH1307" s="17">
        <v>43287</v>
      </c>
      <c r="AI1307" s="17"/>
      <c r="AJ1307" s="5"/>
      <c r="AK1307" s="17">
        <v>43287</v>
      </c>
      <c r="AL1307" t="s">
        <v>811</v>
      </c>
      <c r="AM1307" t="s">
        <v>599</v>
      </c>
      <c r="AN1307" s="17"/>
      <c r="AP1307" t="s">
        <v>966</v>
      </c>
      <c r="AQ1307" t="s">
        <v>970</v>
      </c>
      <c r="AR1307" t="s">
        <v>29246</v>
      </c>
    </row>
    <row r="1308" spans="2:44" ht="11" outlineLevel="1" x14ac:dyDescent="0.15">
      <c r="B1308" t="s">
        <v>8345</v>
      </c>
      <c r="C1308" t="s">
        <v>27838</v>
      </c>
      <c r="D1308" t="s">
        <v>854</v>
      </c>
      <c r="E1308" t="s">
        <v>807</v>
      </c>
      <c r="F1308" t="s">
        <v>10430</v>
      </c>
      <c r="H1308" s="16">
        <v>1</v>
      </c>
      <c r="I1308" t="s">
        <v>799</v>
      </c>
      <c r="J1308" t="s">
        <v>670</v>
      </c>
      <c r="K1308" t="s">
        <v>1468</v>
      </c>
      <c r="L1308" t="s">
        <v>27952</v>
      </c>
      <c r="M1308" t="s">
        <v>740</v>
      </c>
      <c r="N1308" t="s">
        <v>795</v>
      </c>
      <c r="O1308" t="s">
        <v>825</v>
      </c>
      <c r="P1308" t="s">
        <v>806</v>
      </c>
      <c r="Q1308" t="s">
        <v>10430</v>
      </c>
      <c r="R1308" t="s">
        <v>531</v>
      </c>
      <c r="S1308" t="s">
        <v>636</v>
      </c>
      <c r="T1308" s="16">
        <v>2</v>
      </c>
      <c r="U1308" s="16">
        <v>1</v>
      </c>
      <c r="V1308" s="16">
        <v>2</v>
      </c>
      <c r="W1308" s="5">
        <v>20642.5</v>
      </c>
      <c r="X1308" s="5">
        <v>20642.5</v>
      </c>
      <c r="Y1308" s="5"/>
      <c r="Z1308" s="7">
        <v>1</v>
      </c>
      <c r="AA1308" t="s">
        <v>27839</v>
      </c>
      <c r="AB1308" s="5">
        <v>20642.5</v>
      </c>
      <c r="AC1308" t="s">
        <v>800</v>
      </c>
      <c r="AD1308" s="17">
        <v>45449</v>
      </c>
      <c r="AE1308" s="17">
        <v>46098</v>
      </c>
      <c r="AF1308" s="17">
        <v>45443</v>
      </c>
      <c r="AG1308" s="17">
        <v>47268</v>
      </c>
      <c r="AH1308" s="17">
        <v>46114</v>
      </c>
      <c r="AI1308" s="17"/>
      <c r="AJ1308" s="5"/>
      <c r="AK1308" s="17">
        <v>47268</v>
      </c>
      <c r="AL1308" t="s">
        <v>855</v>
      </c>
      <c r="AM1308" t="s">
        <v>666</v>
      </c>
      <c r="AN1308" s="17">
        <v>46114</v>
      </c>
      <c r="AP1308" t="s">
        <v>966</v>
      </c>
      <c r="AQ1308" t="s">
        <v>970</v>
      </c>
      <c r="AR1308" t="s">
        <v>29247</v>
      </c>
    </row>
    <row r="1309" spans="2:44" ht="11" outlineLevel="1" x14ac:dyDescent="0.15">
      <c r="B1309" t="s">
        <v>8348</v>
      </c>
      <c r="C1309" t="s">
        <v>799</v>
      </c>
      <c r="D1309" t="s">
        <v>799</v>
      </c>
      <c r="F1309" t="s">
        <v>966</v>
      </c>
      <c r="H1309" s="16">
        <v>1</v>
      </c>
      <c r="I1309" t="s">
        <v>799</v>
      </c>
      <c r="J1309" t="s">
        <v>6306</v>
      </c>
      <c r="K1309" t="s">
        <v>6307</v>
      </c>
      <c r="L1309" t="s">
        <v>27974</v>
      </c>
      <c r="M1309" t="s">
        <v>740</v>
      </c>
      <c r="N1309" t="s">
        <v>795</v>
      </c>
      <c r="O1309" t="s">
        <v>826</v>
      </c>
      <c r="P1309" t="s">
        <v>806</v>
      </c>
      <c r="Q1309" t="s">
        <v>10430</v>
      </c>
      <c r="R1309" t="s">
        <v>531</v>
      </c>
      <c r="S1309" t="s">
        <v>636</v>
      </c>
      <c r="T1309" s="16">
        <v>1</v>
      </c>
      <c r="U1309" s="16">
        <v>0</v>
      </c>
      <c r="V1309" s="16">
        <v>2</v>
      </c>
      <c r="W1309" s="5">
        <v>20600</v>
      </c>
      <c r="X1309" s="5">
        <v>20600</v>
      </c>
      <c r="Y1309" s="5"/>
      <c r="Z1309" s="7">
        <v>1</v>
      </c>
      <c r="AA1309" t="s">
        <v>27839</v>
      </c>
      <c r="AB1309" s="5">
        <v>20600</v>
      </c>
      <c r="AC1309" t="s">
        <v>800</v>
      </c>
      <c r="AD1309" s="17">
        <v>43978</v>
      </c>
      <c r="AE1309" s="17">
        <v>44421</v>
      </c>
      <c r="AF1309" s="17">
        <v>43978</v>
      </c>
      <c r="AG1309" s="17">
        <v>43993</v>
      </c>
      <c r="AH1309" s="17">
        <v>43993</v>
      </c>
      <c r="AI1309" s="17"/>
      <c r="AJ1309" s="5"/>
      <c r="AK1309" s="17">
        <v>43993</v>
      </c>
      <c r="AL1309" t="s">
        <v>811</v>
      </c>
      <c r="AM1309" t="s">
        <v>599</v>
      </c>
      <c r="AN1309" s="17"/>
      <c r="AP1309" t="s">
        <v>966</v>
      </c>
      <c r="AQ1309" t="s">
        <v>970</v>
      </c>
      <c r="AR1309" t="s">
        <v>29248</v>
      </c>
    </row>
    <row r="1310" spans="2:44" ht="11" outlineLevel="1" x14ac:dyDescent="0.15">
      <c r="B1310" t="s">
        <v>8354</v>
      </c>
      <c r="C1310" t="s">
        <v>799</v>
      </c>
      <c r="D1310" t="s">
        <v>799</v>
      </c>
      <c r="F1310" t="s">
        <v>966</v>
      </c>
      <c r="H1310" s="16">
        <v>1</v>
      </c>
      <c r="I1310" t="s">
        <v>799</v>
      </c>
      <c r="J1310" t="s">
        <v>8355</v>
      </c>
      <c r="K1310" t="s">
        <v>8356</v>
      </c>
      <c r="L1310" t="s">
        <v>28519</v>
      </c>
      <c r="M1310" t="s">
        <v>748</v>
      </c>
      <c r="N1310" t="s">
        <v>795</v>
      </c>
      <c r="O1310" t="s">
        <v>825</v>
      </c>
      <c r="P1310" t="s">
        <v>806</v>
      </c>
      <c r="Q1310" t="s">
        <v>10430</v>
      </c>
      <c r="R1310" t="s">
        <v>531</v>
      </c>
      <c r="S1310" t="s">
        <v>636</v>
      </c>
      <c r="T1310" s="16">
        <v>1</v>
      </c>
      <c r="U1310" s="16">
        <v>0</v>
      </c>
      <c r="V1310" s="16">
        <v>2</v>
      </c>
      <c r="W1310" s="5">
        <v>20572.310000000001</v>
      </c>
      <c r="X1310" s="5">
        <v>20572.310000000001</v>
      </c>
      <c r="Y1310" s="5"/>
      <c r="Z1310" s="7">
        <v>1</v>
      </c>
      <c r="AA1310" t="s">
        <v>27839</v>
      </c>
      <c r="AB1310" s="5">
        <v>20572.310000000001</v>
      </c>
      <c r="AC1310" t="s">
        <v>800</v>
      </c>
      <c r="AD1310" s="17">
        <v>43092</v>
      </c>
      <c r="AE1310" s="17">
        <v>43126</v>
      </c>
      <c r="AF1310" s="17">
        <v>43091</v>
      </c>
      <c r="AG1310" s="17">
        <v>43157</v>
      </c>
      <c r="AH1310" s="17">
        <v>43157</v>
      </c>
      <c r="AI1310" s="17"/>
      <c r="AJ1310" s="5"/>
      <c r="AK1310" s="17">
        <v>43157</v>
      </c>
      <c r="AL1310" t="s">
        <v>811</v>
      </c>
      <c r="AM1310" t="s">
        <v>599</v>
      </c>
      <c r="AN1310" s="17"/>
      <c r="AP1310" t="s">
        <v>966</v>
      </c>
      <c r="AQ1310" t="s">
        <v>970</v>
      </c>
      <c r="AR1310" t="s">
        <v>29249</v>
      </c>
    </row>
    <row r="1311" spans="2:44" ht="11" outlineLevel="1" x14ac:dyDescent="0.15">
      <c r="B1311" t="s">
        <v>8360</v>
      </c>
      <c r="C1311" t="s">
        <v>799</v>
      </c>
      <c r="D1311" t="s">
        <v>799</v>
      </c>
      <c r="F1311" t="s">
        <v>966</v>
      </c>
      <c r="H1311" s="16">
        <v>1</v>
      </c>
      <c r="I1311" t="s">
        <v>799</v>
      </c>
      <c r="J1311" t="s">
        <v>8361</v>
      </c>
      <c r="K1311" t="s">
        <v>8362</v>
      </c>
      <c r="L1311" t="s">
        <v>27861</v>
      </c>
      <c r="M1311" t="s">
        <v>740</v>
      </c>
      <c r="N1311" t="s">
        <v>795</v>
      </c>
      <c r="O1311" t="s">
        <v>825</v>
      </c>
      <c r="P1311" t="s">
        <v>806</v>
      </c>
      <c r="Q1311" t="s">
        <v>10430</v>
      </c>
      <c r="R1311" t="s">
        <v>531</v>
      </c>
      <c r="S1311" t="s">
        <v>636</v>
      </c>
      <c r="T1311" s="16">
        <v>1</v>
      </c>
      <c r="U1311" s="16">
        <v>0</v>
      </c>
      <c r="V1311" s="16">
        <v>1</v>
      </c>
      <c r="W1311" s="5">
        <v>20460</v>
      </c>
      <c r="X1311" s="5">
        <v>20460</v>
      </c>
      <c r="Y1311" s="5"/>
      <c r="Z1311" s="7">
        <v>1</v>
      </c>
      <c r="AA1311" t="s">
        <v>27839</v>
      </c>
      <c r="AB1311" s="5">
        <v>20460</v>
      </c>
      <c r="AC1311" t="s">
        <v>800</v>
      </c>
      <c r="AD1311" s="17">
        <v>43180</v>
      </c>
      <c r="AE1311" s="17">
        <v>43180</v>
      </c>
      <c r="AF1311" s="17">
        <v>43180</v>
      </c>
      <c r="AG1311" s="17">
        <v>43222</v>
      </c>
      <c r="AH1311" s="17">
        <v>43222</v>
      </c>
      <c r="AI1311" s="17"/>
      <c r="AJ1311" s="5"/>
      <c r="AK1311" s="17">
        <v>43222</v>
      </c>
      <c r="AL1311" t="s">
        <v>811</v>
      </c>
      <c r="AM1311" t="s">
        <v>599</v>
      </c>
      <c r="AN1311" s="17"/>
      <c r="AP1311" t="s">
        <v>966</v>
      </c>
      <c r="AQ1311" t="s">
        <v>970</v>
      </c>
      <c r="AR1311" t="s">
        <v>29250</v>
      </c>
    </row>
    <row r="1312" spans="2:44" ht="11" outlineLevel="1" x14ac:dyDescent="0.15">
      <c r="B1312" t="s">
        <v>9309</v>
      </c>
      <c r="C1312" t="s">
        <v>27838</v>
      </c>
      <c r="D1312" t="s">
        <v>1599</v>
      </c>
      <c r="E1312" t="s">
        <v>807</v>
      </c>
      <c r="F1312" t="s">
        <v>10430</v>
      </c>
      <c r="H1312" s="16">
        <v>1</v>
      </c>
      <c r="I1312" t="s">
        <v>799</v>
      </c>
      <c r="J1312" t="s">
        <v>9310</v>
      </c>
      <c r="K1312" t="s">
        <v>9311</v>
      </c>
      <c r="L1312" t="s">
        <v>29251</v>
      </c>
      <c r="M1312" t="s">
        <v>750</v>
      </c>
      <c r="N1312" t="s">
        <v>4619</v>
      </c>
      <c r="O1312" t="s">
        <v>796</v>
      </c>
      <c r="P1312" t="s">
        <v>859</v>
      </c>
      <c r="Q1312" t="s">
        <v>10430</v>
      </c>
      <c r="R1312" t="s">
        <v>645</v>
      </c>
      <c r="S1312" t="s">
        <v>636</v>
      </c>
      <c r="T1312" s="16">
        <v>2</v>
      </c>
      <c r="U1312" s="16">
        <v>2</v>
      </c>
      <c r="V1312" s="16">
        <v>3</v>
      </c>
      <c r="W1312" s="5">
        <v>20236.12</v>
      </c>
      <c r="X1312" s="5">
        <v>20236.12</v>
      </c>
      <c r="Y1312" s="5"/>
      <c r="Z1312" s="7">
        <v>1</v>
      </c>
      <c r="AA1312" t="s">
        <v>27839</v>
      </c>
      <c r="AB1312" s="5">
        <v>20236.12</v>
      </c>
      <c r="AC1312" t="s">
        <v>800</v>
      </c>
      <c r="AD1312" s="17">
        <v>41728</v>
      </c>
      <c r="AE1312" s="17">
        <v>42585</v>
      </c>
      <c r="AF1312" s="17">
        <v>41707</v>
      </c>
      <c r="AG1312" s="17">
        <v>42612</v>
      </c>
      <c r="AH1312" s="17">
        <v>42612</v>
      </c>
      <c r="AI1312" s="17"/>
      <c r="AJ1312" s="5"/>
      <c r="AK1312" s="17">
        <v>42612</v>
      </c>
      <c r="AL1312" t="s">
        <v>28341</v>
      </c>
      <c r="AM1312" t="s">
        <v>631</v>
      </c>
      <c r="AN1312" s="17">
        <v>42612</v>
      </c>
      <c r="AP1312" t="s">
        <v>966</v>
      </c>
      <c r="AQ1312" t="s">
        <v>970</v>
      </c>
      <c r="AR1312" t="s">
        <v>29252</v>
      </c>
    </row>
    <row r="1313" spans="2:44" ht="11" outlineLevel="1" x14ac:dyDescent="0.15">
      <c r="B1313" t="s">
        <v>8371</v>
      </c>
      <c r="C1313" t="s">
        <v>799</v>
      </c>
      <c r="D1313" t="s">
        <v>799</v>
      </c>
      <c r="F1313" t="s">
        <v>966</v>
      </c>
      <c r="H1313" s="16">
        <v>1</v>
      </c>
      <c r="I1313" t="s">
        <v>799</v>
      </c>
      <c r="J1313" t="s">
        <v>4381</v>
      </c>
      <c r="K1313" t="s">
        <v>4382</v>
      </c>
      <c r="L1313" t="s">
        <v>27959</v>
      </c>
      <c r="M1313" t="s">
        <v>737</v>
      </c>
      <c r="N1313" t="s">
        <v>803</v>
      </c>
      <c r="O1313" t="s">
        <v>825</v>
      </c>
      <c r="P1313" t="s">
        <v>802</v>
      </c>
      <c r="Q1313" t="s">
        <v>10430</v>
      </c>
      <c r="R1313" t="s">
        <v>531</v>
      </c>
      <c r="S1313" t="s">
        <v>636</v>
      </c>
      <c r="T1313" s="16">
        <v>1</v>
      </c>
      <c r="U1313" s="16">
        <v>0</v>
      </c>
      <c r="V1313" s="16">
        <v>1</v>
      </c>
      <c r="W1313" s="5">
        <v>20178.95</v>
      </c>
      <c r="X1313" s="5">
        <v>20178.95</v>
      </c>
      <c r="Y1313" s="5"/>
      <c r="Z1313" s="7">
        <v>1</v>
      </c>
      <c r="AA1313" t="s">
        <v>27839</v>
      </c>
      <c r="AB1313" s="5">
        <v>20178.95</v>
      </c>
      <c r="AC1313" t="s">
        <v>800</v>
      </c>
      <c r="AD1313" s="17">
        <v>42989</v>
      </c>
      <c r="AE1313" s="17">
        <v>42989</v>
      </c>
      <c r="AF1313" s="17">
        <v>42987</v>
      </c>
      <c r="AG1313" s="17">
        <v>43076</v>
      </c>
      <c r="AH1313" s="17">
        <v>43076</v>
      </c>
      <c r="AI1313" s="17"/>
      <c r="AJ1313" s="5"/>
      <c r="AK1313" s="17">
        <v>43076</v>
      </c>
      <c r="AL1313" t="s">
        <v>811</v>
      </c>
      <c r="AM1313" t="s">
        <v>599</v>
      </c>
      <c r="AN1313" s="17"/>
      <c r="AP1313" t="s">
        <v>966</v>
      </c>
      <c r="AQ1313" t="s">
        <v>970</v>
      </c>
      <c r="AR1313" t="s">
        <v>29253</v>
      </c>
    </row>
    <row r="1314" spans="2:44" ht="11" outlineLevel="1" x14ac:dyDescent="0.15">
      <c r="B1314" t="s">
        <v>8384</v>
      </c>
      <c r="C1314" t="s">
        <v>799</v>
      </c>
      <c r="D1314" t="s">
        <v>799</v>
      </c>
      <c r="F1314" t="s">
        <v>966</v>
      </c>
      <c r="H1314" s="16">
        <v>1</v>
      </c>
      <c r="I1314" t="s">
        <v>799</v>
      </c>
      <c r="J1314" t="s">
        <v>8385</v>
      </c>
      <c r="K1314" t="s">
        <v>8386</v>
      </c>
      <c r="L1314" t="s">
        <v>27848</v>
      </c>
      <c r="M1314" t="s">
        <v>750</v>
      </c>
      <c r="N1314" t="s">
        <v>795</v>
      </c>
      <c r="O1314" t="s">
        <v>804</v>
      </c>
      <c r="P1314" t="s">
        <v>859</v>
      </c>
      <c r="Q1314" t="s">
        <v>10430</v>
      </c>
      <c r="R1314" t="s">
        <v>645</v>
      </c>
      <c r="S1314" t="s">
        <v>636</v>
      </c>
      <c r="T1314" s="16">
        <v>1</v>
      </c>
      <c r="U1314" s="16">
        <v>0</v>
      </c>
      <c r="V1314" s="16">
        <v>14</v>
      </c>
      <c r="W1314" s="5">
        <v>20024.73</v>
      </c>
      <c r="X1314" s="5">
        <v>20024.73</v>
      </c>
      <c r="Y1314" s="5"/>
      <c r="Z1314" s="7">
        <v>1</v>
      </c>
      <c r="AA1314" t="s">
        <v>27839</v>
      </c>
      <c r="AB1314" s="5">
        <v>20024.73</v>
      </c>
      <c r="AC1314" t="s">
        <v>800</v>
      </c>
      <c r="AD1314" s="17">
        <v>42200</v>
      </c>
      <c r="AE1314" s="17">
        <v>44274</v>
      </c>
      <c r="AF1314" s="17">
        <v>42200</v>
      </c>
      <c r="AG1314" s="17">
        <v>44026</v>
      </c>
      <c r="AH1314" s="17">
        <v>44026</v>
      </c>
      <c r="AI1314" s="17"/>
      <c r="AJ1314" s="5"/>
      <c r="AK1314" s="17">
        <v>44026</v>
      </c>
      <c r="AL1314" t="s">
        <v>811</v>
      </c>
      <c r="AM1314" t="s">
        <v>599</v>
      </c>
      <c r="AN1314" s="17"/>
      <c r="AP1314" t="s">
        <v>966</v>
      </c>
      <c r="AQ1314" t="s">
        <v>970</v>
      </c>
      <c r="AR1314" t="s">
        <v>29254</v>
      </c>
    </row>
    <row r="1315" spans="2:44" ht="11" outlineLevel="1" x14ac:dyDescent="0.15">
      <c r="B1315" t="s">
        <v>8389</v>
      </c>
      <c r="C1315" t="s">
        <v>799</v>
      </c>
      <c r="D1315" t="s">
        <v>799</v>
      </c>
      <c r="F1315" t="s">
        <v>966</v>
      </c>
      <c r="H1315" s="16">
        <v>1</v>
      </c>
      <c r="I1315" t="s">
        <v>799</v>
      </c>
      <c r="J1315" t="s">
        <v>6306</v>
      </c>
      <c r="K1315" t="s">
        <v>6307</v>
      </c>
      <c r="L1315" t="s">
        <v>27974</v>
      </c>
      <c r="M1315" t="s">
        <v>740</v>
      </c>
      <c r="N1315" t="s">
        <v>795</v>
      </c>
      <c r="O1315" t="s">
        <v>826</v>
      </c>
      <c r="P1315" t="s">
        <v>806</v>
      </c>
      <c r="Q1315" t="s">
        <v>10430</v>
      </c>
      <c r="R1315" t="s">
        <v>531</v>
      </c>
      <c r="S1315" t="s">
        <v>636</v>
      </c>
      <c r="T1315" s="16">
        <v>1</v>
      </c>
      <c r="U1315" s="16">
        <v>0</v>
      </c>
      <c r="V1315" s="16">
        <v>2</v>
      </c>
      <c r="W1315" s="5">
        <v>20016.490000000002</v>
      </c>
      <c r="X1315" s="5">
        <v>20016.490000000002</v>
      </c>
      <c r="Y1315" s="5"/>
      <c r="Z1315" s="7">
        <v>1</v>
      </c>
      <c r="AA1315" t="s">
        <v>27839</v>
      </c>
      <c r="AB1315" s="5">
        <v>20016.490000000002</v>
      </c>
      <c r="AC1315" t="s">
        <v>800</v>
      </c>
      <c r="AD1315" s="17">
        <v>43026</v>
      </c>
      <c r="AE1315" s="17">
        <v>43109</v>
      </c>
      <c r="AF1315" s="17">
        <v>43026</v>
      </c>
      <c r="AG1315" s="17">
        <v>43031</v>
      </c>
      <c r="AH1315" s="17">
        <v>43031</v>
      </c>
      <c r="AI1315" s="17"/>
      <c r="AJ1315" s="5"/>
      <c r="AK1315" s="17">
        <v>43031</v>
      </c>
      <c r="AL1315" t="s">
        <v>811</v>
      </c>
      <c r="AM1315" t="s">
        <v>599</v>
      </c>
      <c r="AN1315" s="17"/>
      <c r="AP1315" t="s">
        <v>966</v>
      </c>
      <c r="AQ1315" t="s">
        <v>970</v>
      </c>
      <c r="AR1315" t="s">
        <v>29255</v>
      </c>
    </row>
    <row r="1316" spans="2:44" ht="11" outlineLevel="1" x14ac:dyDescent="0.15">
      <c r="B1316" t="s">
        <v>8392</v>
      </c>
      <c r="C1316" t="s">
        <v>799</v>
      </c>
      <c r="D1316" t="s">
        <v>799</v>
      </c>
      <c r="F1316" t="s">
        <v>966</v>
      </c>
      <c r="H1316" s="16">
        <v>1</v>
      </c>
      <c r="I1316" t="s">
        <v>799</v>
      </c>
      <c r="J1316" t="s">
        <v>2967</v>
      </c>
      <c r="K1316" t="s">
        <v>2968</v>
      </c>
      <c r="L1316" t="s">
        <v>28225</v>
      </c>
      <c r="M1316" t="s">
        <v>748</v>
      </c>
      <c r="N1316" t="s">
        <v>795</v>
      </c>
      <c r="O1316" t="s">
        <v>826</v>
      </c>
      <c r="P1316" t="s">
        <v>806</v>
      </c>
      <c r="Q1316" t="s">
        <v>10430</v>
      </c>
      <c r="R1316" t="s">
        <v>575</v>
      </c>
      <c r="S1316" t="s">
        <v>629</v>
      </c>
      <c r="T1316" s="16">
        <v>1</v>
      </c>
      <c r="U1316" s="16">
        <v>0</v>
      </c>
      <c r="V1316" s="16">
        <v>2</v>
      </c>
      <c r="W1316" s="5">
        <v>20000</v>
      </c>
      <c r="X1316" s="5">
        <v>20000</v>
      </c>
      <c r="Y1316" s="5"/>
      <c r="Z1316" s="7">
        <v>1</v>
      </c>
      <c r="AA1316" t="s">
        <v>27839</v>
      </c>
      <c r="AB1316" s="5">
        <v>20000</v>
      </c>
      <c r="AC1316" t="s">
        <v>800</v>
      </c>
      <c r="AD1316" s="17">
        <v>44355</v>
      </c>
      <c r="AE1316" s="17">
        <v>45426</v>
      </c>
      <c r="AF1316" s="17">
        <v>44355</v>
      </c>
      <c r="AG1316" s="17">
        <v>44569</v>
      </c>
      <c r="AH1316" s="17">
        <v>44569</v>
      </c>
      <c r="AI1316" s="17"/>
      <c r="AJ1316" s="5"/>
      <c r="AK1316" s="17">
        <v>44569</v>
      </c>
      <c r="AL1316" t="s">
        <v>811</v>
      </c>
      <c r="AM1316" t="s">
        <v>599</v>
      </c>
      <c r="AN1316" s="17"/>
      <c r="AP1316" t="s">
        <v>966</v>
      </c>
      <c r="AQ1316" t="s">
        <v>970</v>
      </c>
      <c r="AR1316" t="s">
        <v>29256</v>
      </c>
    </row>
    <row r="1317" spans="2:44" ht="11" outlineLevel="1" x14ac:dyDescent="0.15">
      <c r="B1317" t="s">
        <v>8398</v>
      </c>
      <c r="C1317" t="s">
        <v>799</v>
      </c>
      <c r="D1317" t="s">
        <v>799</v>
      </c>
      <c r="F1317" t="s">
        <v>966</v>
      </c>
      <c r="H1317" s="16">
        <v>1</v>
      </c>
      <c r="I1317" t="s">
        <v>799</v>
      </c>
      <c r="J1317" t="s">
        <v>8399</v>
      </c>
      <c r="K1317" t="s">
        <v>8400</v>
      </c>
      <c r="L1317" t="s">
        <v>28085</v>
      </c>
      <c r="M1317" t="s">
        <v>757</v>
      </c>
      <c r="N1317" t="s">
        <v>803</v>
      </c>
      <c r="O1317" t="s">
        <v>825</v>
      </c>
      <c r="P1317" t="s">
        <v>820</v>
      </c>
      <c r="Q1317" t="s">
        <v>10430</v>
      </c>
      <c r="R1317" t="s">
        <v>531</v>
      </c>
      <c r="S1317" t="s">
        <v>636</v>
      </c>
      <c r="T1317" s="16">
        <v>1</v>
      </c>
      <c r="U1317" s="16">
        <v>0</v>
      </c>
      <c r="V1317" s="16">
        <v>3</v>
      </c>
      <c r="W1317" s="5">
        <v>20000</v>
      </c>
      <c r="X1317" s="5">
        <v>20000</v>
      </c>
      <c r="Y1317" s="5"/>
      <c r="Z1317" s="7">
        <v>1</v>
      </c>
      <c r="AA1317" t="s">
        <v>27839</v>
      </c>
      <c r="AB1317" s="5">
        <v>20000</v>
      </c>
      <c r="AC1317" t="s">
        <v>800</v>
      </c>
      <c r="AD1317" s="17">
        <v>45149</v>
      </c>
      <c r="AE1317" s="17">
        <v>45593</v>
      </c>
      <c r="AF1317" s="17">
        <v>45149</v>
      </c>
      <c r="AG1317" s="17">
        <v>45659</v>
      </c>
      <c r="AH1317" s="17">
        <v>45659</v>
      </c>
      <c r="AI1317" s="17"/>
      <c r="AJ1317" s="5"/>
      <c r="AK1317" s="17">
        <v>45659</v>
      </c>
      <c r="AL1317" t="s">
        <v>811</v>
      </c>
      <c r="AM1317" t="s">
        <v>599</v>
      </c>
      <c r="AN1317" s="17"/>
      <c r="AP1317" t="s">
        <v>966</v>
      </c>
      <c r="AQ1317" t="s">
        <v>970</v>
      </c>
      <c r="AR1317" t="s">
        <v>29257</v>
      </c>
    </row>
    <row r="1318" spans="2:44" ht="11" outlineLevel="1" x14ac:dyDescent="0.15">
      <c r="B1318" t="s">
        <v>8403</v>
      </c>
      <c r="C1318" t="s">
        <v>799</v>
      </c>
      <c r="D1318" t="s">
        <v>799</v>
      </c>
      <c r="F1318" t="s">
        <v>966</v>
      </c>
      <c r="H1318" s="16">
        <v>1</v>
      </c>
      <c r="I1318" t="s">
        <v>799</v>
      </c>
      <c r="J1318" t="s">
        <v>2558</v>
      </c>
      <c r="K1318" t="s">
        <v>2559</v>
      </c>
      <c r="L1318" t="s">
        <v>27861</v>
      </c>
      <c r="M1318" t="s">
        <v>8404</v>
      </c>
      <c r="N1318" t="s">
        <v>795</v>
      </c>
      <c r="O1318" t="s">
        <v>826</v>
      </c>
      <c r="P1318" t="s">
        <v>806</v>
      </c>
      <c r="Q1318" t="s">
        <v>10430</v>
      </c>
      <c r="R1318" t="s">
        <v>531</v>
      </c>
      <c r="S1318" t="s">
        <v>636</v>
      </c>
      <c r="T1318" s="16">
        <v>1</v>
      </c>
      <c r="U1318" s="16">
        <v>0</v>
      </c>
      <c r="V1318" s="16">
        <v>1</v>
      </c>
      <c r="W1318" s="5">
        <v>19997.599999999999</v>
      </c>
      <c r="X1318" s="5">
        <v>19997.599999999999</v>
      </c>
      <c r="Y1318" s="5"/>
      <c r="Z1318" s="7">
        <v>1</v>
      </c>
      <c r="AA1318" t="s">
        <v>27839</v>
      </c>
      <c r="AB1318" s="5">
        <v>19997.599999999999</v>
      </c>
      <c r="AC1318" t="s">
        <v>800</v>
      </c>
      <c r="AD1318" s="17">
        <v>42195</v>
      </c>
      <c r="AE1318" s="17">
        <v>42195</v>
      </c>
      <c r="AF1318" s="17">
        <v>42195</v>
      </c>
      <c r="AG1318" s="17">
        <v>42272</v>
      </c>
      <c r="AH1318" s="17">
        <v>42272</v>
      </c>
      <c r="AI1318" s="17"/>
      <c r="AJ1318" s="5"/>
      <c r="AK1318" s="17">
        <v>42272</v>
      </c>
      <c r="AL1318" t="s">
        <v>811</v>
      </c>
      <c r="AM1318" t="s">
        <v>599</v>
      </c>
      <c r="AN1318" s="17"/>
      <c r="AP1318" t="s">
        <v>966</v>
      </c>
      <c r="AQ1318" t="s">
        <v>970</v>
      </c>
      <c r="AR1318" t="s">
        <v>29258</v>
      </c>
    </row>
    <row r="1319" spans="2:44" ht="11" outlineLevel="1" x14ac:dyDescent="0.15">
      <c r="B1319" t="s">
        <v>8408</v>
      </c>
      <c r="C1319" t="s">
        <v>799</v>
      </c>
      <c r="D1319" t="s">
        <v>799</v>
      </c>
      <c r="F1319" t="s">
        <v>966</v>
      </c>
      <c r="H1319" s="16">
        <v>1</v>
      </c>
      <c r="I1319" t="s">
        <v>799</v>
      </c>
      <c r="J1319" t="s">
        <v>8409</v>
      </c>
      <c r="K1319" t="s">
        <v>8410</v>
      </c>
      <c r="L1319" t="s">
        <v>27866</v>
      </c>
      <c r="M1319" t="s">
        <v>750</v>
      </c>
      <c r="N1319" t="s">
        <v>887</v>
      </c>
      <c r="O1319" t="s">
        <v>826</v>
      </c>
      <c r="P1319" t="s">
        <v>859</v>
      </c>
      <c r="Q1319" t="s">
        <v>10430</v>
      </c>
      <c r="R1319" t="s">
        <v>531</v>
      </c>
      <c r="S1319" t="s">
        <v>636</v>
      </c>
      <c r="T1319" s="16">
        <v>1</v>
      </c>
      <c r="U1319" s="16">
        <v>0</v>
      </c>
      <c r="V1319" s="16">
        <v>1</v>
      </c>
      <c r="W1319" s="5">
        <v>19938</v>
      </c>
      <c r="X1319" s="5">
        <v>19938</v>
      </c>
      <c r="Y1319" s="5"/>
      <c r="Z1319" s="7">
        <v>1</v>
      </c>
      <c r="AA1319" t="s">
        <v>27839</v>
      </c>
      <c r="AB1319" s="5">
        <v>19938</v>
      </c>
      <c r="AC1319" t="s">
        <v>800</v>
      </c>
      <c r="AD1319" s="17">
        <v>44453</v>
      </c>
      <c r="AE1319" s="17">
        <v>44453</v>
      </c>
      <c r="AF1319" s="17">
        <v>44453</v>
      </c>
      <c r="AG1319" s="17">
        <v>44461</v>
      </c>
      <c r="AH1319" s="17">
        <v>44461</v>
      </c>
      <c r="AI1319" s="17"/>
      <c r="AJ1319" s="5"/>
      <c r="AK1319" s="17">
        <v>44461</v>
      </c>
      <c r="AL1319" t="s">
        <v>811</v>
      </c>
      <c r="AM1319" t="s">
        <v>599</v>
      </c>
      <c r="AN1319" s="17"/>
      <c r="AP1319" t="s">
        <v>966</v>
      </c>
      <c r="AQ1319" t="s">
        <v>970</v>
      </c>
      <c r="AR1319" t="s">
        <v>29259</v>
      </c>
    </row>
    <row r="1320" spans="2:44" ht="11" outlineLevel="1" x14ac:dyDescent="0.15">
      <c r="B1320" t="s">
        <v>8414</v>
      </c>
      <c r="C1320" t="s">
        <v>799</v>
      </c>
      <c r="D1320" t="s">
        <v>799</v>
      </c>
      <c r="F1320" t="s">
        <v>966</v>
      </c>
      <c r="H1320" s="16">
        <v>1</v>
      </c>
      <c r="I1320" t="s">
        <v>799</v>
      </c>
      <c r="J1320" t="s">
        <v>8415</v>
      </c>
      <c r="K1320" t="s">
        <v>8416</v>
      </c>
      <c r="L1320" t="s">
        <v>27861</v>
      </c>
      <c r="M1320" t="s">
        <v>750</v>
      </c>
      <c r="N1320" t="s">
        <v>8417</v>
      </c>
      <c r="O1320" t="s">
        <v>796</v>
      </c>
      <c r="P1320" t="s">
        <v>859</v>
      </c>
      <c r="Q1320" t="s">
        <v>10430</v>
      </c>
      <c r="R1320" t="s">
        <v>531</v>
      </c>
      <c r="S1320" t="s">
        <v>636</v>
      </c>
      <c r="T1320" s="16">
        <v>1</v>
      </c>
      <c r="U1320" s="16">
        <v>0</v>
      </c>
      <c r="V1320" s="16">
        <v>1</v>
      </c>
      <c r="W1320" s="5">
        <v>19871.79</v>
      </c>
      <c r="X1320" s="5">
        <v>19871.79</v>
      </c>
      <c r="Y1320" s="5"/>
      <c r="Z1320" s="7">
        <v>1</v>
      </c>
      <c r="AA1320" t="s">
        <v>27839</v>
      </c>
      <c r="AB1320" s="5">
        <v>19871.79</v>
      </c>
      <c r="AC1320" t="s">
        <v>800</v>
      </c>
      <c r="AD1320" s="17">
        <v>45275</v>
      </c>
      <c r="AE1320" s="17">
        <v>45275</v>
      </c>
      <c r="AF1320" s="17">
        <v>45274</v>
      </c>
      <c r="AG1320" s="17">
        <v>45355</v>
      </c>
      <c r="AH1320" s="17">
        <v>45355</v>
      </c>
      <c r="AI1320" s="17"/>
      <c r="AJ1320" s="5"/>
      <c r="AK1320" s="17">
        <v>45355</v>
      </c>
      <c r="AL1320" t="s">
        <v>811</v>
      </c>
      <c r="AM1320" t="s">
        <v>599</v>
      </c>
      <c r="AN1320" s="17"/>
      <c r="AP1320" t="s">
        <v>966</v>
      </c>
      <c r="AQ1320" t="s">
        <v>970</v>
      </c>
      <c r="AR1320" t="s">
        <v>29260</v>
      </c>
    </row>
    <row r="1321" spans="2:44" ht="11" outlineLevel="1" x14ac:dyDescent="0.15">
      <c r="B1321" t="s">
        <v>8424</v>
      </c>
      <c r="C1321" t="s">
        <v>799</v>
      </c>
      <c r="D1321" t="s">
        <v>799</v>
      </c>
      <c r="F1321" t="s">
        <v>966</v>
      </c>
      <c r="H1321" s="16">
        <v>1</v>
      </c>
      <c r="I1321" t="s">
        <v>799</v>
      </c>
      <c r="J1321" t="s">
        <v>628</v>
      </c>
      <c r="K1321" t="s">
        <v>2769</v>
      </c>
      <c r="L1321" t="s">
        <v>27841</v>
      </c>
      <c r="M1321" t="s">
        <v>748</v>
      </c>
      <c r="N1321" t="s">
        <v>795</v>
      </c>
      <c r="O1321" t="s">
        <v>804</v>
      </c>
      <c r="P1321" t="s">
        <v>806</v>
      </c>
      <c r="Q1321" t="s">
        <v>10430</v>
      </c>
      <c r="R1321" t="s">
        <v>531</v>
      </c>
      <c r="S1321" t="s">
        <v>636</v>
      </c>
      <c r="T1321" s="16">
        <v>1</v>
      </c>
      <c r="U1321" s="16">
        <v>0</v>
      </c>
      <c r="V1321" s="16">
        <v>4</v>
      </c>
      <c r="W1321" s="5">
        <v>19804.43</v>
      </c>
      <c r="X1321" s="5">
        <v>19804.43</v>
      </c>
      <c r="Y1321" s="5"/>
      <c r="Z1321" s="7">
        <v>1</v>
      </c>
      <c r="AA1321" t="s">
        <v>27839</v>
      </c>
      <c r="AB1321" s="5">
        <v>19804.43</v>
      </c>
      <c r="AC1321" t="s">
        <v>800</v>
      </c>
      <c r="AD1321" s="17">
        <v>43544</v>
      </c>
      <c r="AE1321" s="17">
        <v>43620</v>
      </c>
      <c r="AF1321" s="17">
        <v>43522</v>
      </c>
      <c r="AG1321" s="17">
        <v>43605</v>
      </c>
      <c r="AH1321" s="17">
        <v>43605</v>
      </c>
      <c r="AI1321" s="17"/>
      <c r="AJ1321" s="5"/>
      <c r="AK1321" s="17">
        <v>43605</v>
      </c>
      <c r="AL1321" t="s">
        <v>811</v>
      </c>
      <c r="AM1321" t="s">
        <v>599</v>
      </c>
      <c r="AN1321" s="17"/>
      <c r="AP1321" t="s">
        <v>966</v>
      </c>
      <c r="AQ1321" t="s">
        <v>970</v>
      </c>
      <c r="AR1321" t="s">
        <v>29261</v>
      </c>
    </row>
    <row r="1322" spans="2:44" ht="11" outlineLevel="1" x14ac:dyDescent="0.15">
      <c r="B1322" t="s">
        <v>8432</v>
      </c>
      <c r="C1322" t="s">
        <v>799</v>
      </c>
      <c r="D1322" t="s">
        <v>799</v>
      </c>
      <c r="F1322" t="s">
        <v>966</v>
      </c>
      <c r="H1322" s="16">
        <v>1</v>
      </c>
      <c r="I1322" t="s">
        <v>799</v>
      </c>
      <c r="J1322" t="s">
        <v>8433</v>
      </c>
      <c r="K1322" t="s">
        <v>8434</v>
      </c>
      <c r="L1322" t="s">
        <v>27841</v>
      </c>
      <c r="M1322" t="s">
        <v>8435</v>
      </c>
      <c r="N1322" t="s">
        <v>795</v>
      </c>
      <c r="O1322" t="s">
        <v>825</v>
      </c>
      <c r="P1322" t="s">
        <v>806</v>
      </c>
      <c r="Q1322" t="s">
        <v>10430</v>
      </c>
      <c r="R1322" t="s">
        <v>531</v>
      </c>
      <c r="S1322" t="s">
        <v>636</v>
      </c>
      <c r="T1322" s="16">
        <v>1</v>
      </c>
      <c r="U1322" s="16">
        <v>0</v>
      </c>
      <c r="V1322" s="16">
        <v>1</v>
      </c>
      <c r="W1322" s="5">
        <v>19766.560000000001</v>
      </c>
      <c r="X1322" s="5">
        <v>19766.560000000001</v>
      </c>
      <c r="Y1322" s="5"/>
      <c r="Z1322" s="7">
        <v>1</v>
      </c>
      <c r="AA1322" t="s">
        <v>27839</v>
      </c>
      <c r="AB1322" s="5">
        <v>19766.560000000001</v>
      </c>
      <c r="AC1322" t="s">
        <v>800</v>
      </c>
      <c r="AD1322" s="17">
        <v>45804</v>
      </c>
      <c r="AE1322" s="17">
        <v>45804</v>
      </c>
      <c r="AF1322" s="17">
        <v>45806</v>
      </c>
      <c r="AG1322" s="17">
        <v>45820</v>
      </c>
      <c r="AH1322" s="17">
        <v>45820</v>
      </c>
      <c r="AI1322" s="17"/>
      <c r="AJ1322" s="5"/>
      <c r="AK1322" s="17">
        <v>45820</v>
      </c>
      <c r="AL1322" t="s">
        <v>811</v>
      </c>
      <c r="AM1322" t="s">
        <v>599</v>
      </c>
      <c r="AN1322" s="17"/>
      <c r="AP1322" t="s">
        <v>966</v>
      </c>
      <c r="AQ1322" t="s">
        <v>970</v>
      </c>
      <c r="AR1322" t="s">
        <v>29262</v>
      </c>
    </row>
    <row r="1323" spans="2:44" ht="11" outlineLevel="1" x14ac:dyDescent="0.15">
      <c r="B1323" t="s">
        <v>8442</v>
      </c>
      <c r="C1323" t="s">
        <v>799</v>
      </c>
      <c r="D1323" t="s">
        <v>799</v>
      </c>
      <c r="F1323" t="s">
        <v>966</v>
      </c>
      <c r="H1323" s="16">
        <v>1</v>
      </c>
      <c r="I1323" t="s">
        <v>799</v>
      </c>
      <c r="J1323" t="s">
        <v>8251</v>
      </c>
      <c r="K1323" t="s">
        <v>8252</v>
      </c>
      <c r="L1323" t="s">
        <v>28346</v>
      </c>
      <c r="M1323" t="s">
        <v>6999</v>
      </c>
      <c r="N1323" t="s">
        <v>795</v>
      </c>
      <c r="O1323" t="s">
        <v>825</v>
      </c>
      <c r="P1323" t="s">
        <v>806</v>
      </c>
      <c r="Q1323" t="s">
        <v>10430</v>
      </c>
      <c r="R1323" t="s">
        <v>645</v>
      </c>
      <c r="S1323" t="s">
        <v>636</v>
      </c>
      <c r="T1323" s="16">
        <v>1</v>
      </c>
      <c r="U1323" s="16">
        <v>0</v>
      </c>
      <c r="V1323" s="16">
        <v>1</v>
      </c>
      <c r="W1323" s="5">
        <v>19735.830000000002</v>
      </c>
      <c r="X1323" s="5">
        <v>19735.830000000002</v>
      </c>
      <c r="Y1323" s="5"/>
      <c r="Z1323" s="7">
        <v>1</v>
      </c>
      <c r="AA1323" t="s">
        <v>27839</v>
      </c>
      <c r="AB1323" s="5">
        <v>19735.830000000002</v>
      </c>
      <c r="AC1323" t="s">
        <v>800</v>
      </c>
      <c r="AD1323" s="17">
        <v>45469</v>
      </c>
      <c r="AE1323" s="17">
        <v>45469</v>
      </c>
      <c r="AF1323" s="17">
        <v>45470</v>
      </c>
      <c r="AG1323" s="17">
        <v>45621</v>
      </c>
      <c r="AH1323" s="17">
        <v>45621</v>
      </c>
      <c r="AI1323" s="17"/>
      <c r="AJ1323" s="5"/>
      <c r="AK1323" s="17">
        <v>45621</v>
      </c>
      <c r="AL1323" t="s">
        <v>811</v>
      </c>
      <c r="AM1323" t="s">
        <v>599</v>
      </c>
      <c r="AN1323" s="17"/>
      <c r="AP1323" t="s">
        <v>966</v>
      </c>
      <c r="AQ1323" t="s">
        <v>970</v>
      </c>
      <c r="AR1323" t="s">
        <v>29263</v>
      </c>
    </row>
    <row r="1324" spans="2:44" ht="11" outlineLevel="1" x14ac:dyDescent="0.15">
      <c r="B1324" t="s">
        <v>8448</v>
      </c>
      <c r="C1324" t="s">
        <v>799</v>
      </c>
      <c r="D1324" t="s">
        <v>799</v>
      </c>
      <c r="F1324" t="s">
        <v>966</v>
      </c>
      <c r="H1324" s="16">
        <v>1</v>
      </c>
      <c r="I1324" t="s">
        <v>799</v>
      </c>
      <c r="J1324" t="s">
        <v>8449</v>
      </c>
      <c r="K1324" t="s">
        <v>8450</v>
      </c>
      <c r="L1324" t="s">
        <v>28272</v>
      </c>
      <c r="M1324" t="s">
        <v>740</v>
      </c>
      <c r="N1324" t="s">
        <v>795</v>
      </c>
      <c r="O1324" t="s">
        <v>804</v>
      </c>
      <c r="P1324" t="s">
        <v>806</v>
      </c>
      <c r="Q1324" t="s">
        <v>10430</v>
      </c>
      <c r="R1324" t="s">
        <v>531</v>
      </c>
      <c r="S1324" t="s">
        <v>636</v>
      </c>
      <c r="T1324" s="16">
        <v>1</v>
      </c>
      <c r="U1324" s="16">
        <v>0</v>
      </c>
      <c r="V1324" s="16">
        <v>1</v>
      </c>
      <c r="W1324" s="5">
        <v>19645</v>
      </c>
      <c r="X1324" s="5">
        <v>19645</v>
      </c>
      <c r="Y1324" s="5"/>
      <c r="Z1324" s="7">
        <v>1</v>
      </c>
      <c r="AA1324" t="s">
        <v>27839</v>
      </c>
      <c r="AB1324" s="5">
        <v>19645</v>
      </c>
      <c r="AC1324" t="s">
        <v>800</v>
      </c>
      <c r="AD1324" s="17">
        <v>44419</v>
      </c>
      <c r="AE1324" s="17">
        <v>44419</v>
      </c>
      <c r="AF1324" s="17">
        <v>44419</v>
      </c>
      <c r="AG1324" s="17">
        <v>44510</v>
      </c>
      <c r="AH1324" s="17">
        <v>44510</v>
      </c>
      <c r="AI1324" s="17"/>
      <c r="AJ1324" s="5"/>
      <c r="AK1324" s="17">
        <v>44510</v>
      </c>
      <c r="AL1324" t="s">
        <v>811</v>
      </c>
      <c r="AM1324" t="s">
        <v>599</v>
      </c>
      <c r="AN1324" s="17"/>
      <c r="AP1324" t="s">
        <v>966</v>
      </c>
      <c r="AQ1324" t="s">
        <v>970</v>
      </c>
      <c r="AR1324" t="s">
        <v>29264</v>
      </c>
    </row>
    <row r="1325" spans="2:44" ht="11" outlineLevel="1" x14ac:dyDescent="0.15">
      <c r="B1325" t="s">
        <v>8455</v>
      </c>
      <c r="C1325" t="s">
        <v>799</v>
      </c>
      <c r="D1325" t="s">
        <v>799</v>
      </c>
      <c r="F1325" t="s">
        <v>966</v>
      </c>
      <c r="H1325" s="16">
        <v>1</v>
      </c>
      <c r="I1325" t="s">
        <v>799</v>
      </c>
      <c r="J1325" t="s">
        <v>6306</v>
      </c>
      <c r="K1325" t="s">
        <v>6307</v>
      </c>
      <c r="L1325" t="s">
        <v>27974</v>
      </c>
      <c r="M1325" t="s">
        <v>740</v>
      </c>
      <c r="N1325" t="s">
        <v>795</v>
      </c>
      <c r="O1325" t="s">
        <v>804</v>
      </c>
      <c r="P1325" t="s">
        <v>806</v>
      </c>
      <c r="Q1325" t="s">
        <v>10430</v>
      </c>
      <c r="R1325" t="s">
        <v>531</v>
      </c>
      <c r="S1325" t="s">
        <v>636</v>
      </c>
      <c r="T1325" s="16">
        <v>1</v>
      </c>
      <c r="U1325" s="16">
        <v>0</v>
      </c>
      <c r="V1325" s="16">
        <v>2</v>
      </c>
      <c r="W1325" s="5">
        <v>19520</v>
      </c>
      <c r="X1325" s="5">
        <v>19520</v>
      </c>
      <c r="Y1325" s="5"/>
      <c r="Z1325" s="7">
        <v>1</v>
      </c>
      <c r="AA1325" t="s">
        <v>27839</v>
      </c>
      <c r="AB1325" s="5">
        <v>19520</v>
      </c>
      <c r="AC1325" t="s">
        <v>800</v>
      </c>
      <c r="AD1325" s="17">
        <v>42712</v>
      </c>
      <c r="AE1325" s="17">
        <v>42793</v>
      </c>
      <c r="AF1325" s="17">
        <v>42712</v>
      </c>
      <c r="AG1325" s="17">
        <v>42735</v>
      </c>
      <c r="AH1325" s="17">
        <v>42735</v>
      </c>
      <c r="AI1325" s="17"/>
      <c r="AJ1325" s="5"/>
      <c r="AK1325" s="17">
        <v>42735</v>
      </c>
      <c r="AL1325" t="s">
        <v>811</v>
      </c>
      <c r="AM1325" t="s">
        <v>599</v>
      </c>
      <c r="AN1325" s="17"/>
      <c r="AP1325" t="s">
        <v>966</v>
      </c>
      <c r="AQ1325" t="s">
        <v>970</v>
      </c>
      <c r="AR1325" t="s">
        <v>29265</v>
      </c>
    </row>
    <row r="1326" spans="2:44" ht="11" outlineLevel="1" x14ac:dyDescent="0.15">
      <c r="B1326" t="s">
        <v>8458</v>
      </c>
      <c r="C1326" t="s">
        <v>799</v>
      </c>
      <c r="D1326" t="s">
        <v>799</v>
      </c>
      <c r="F1326" t="s">
        <v>966</v>
      </c>
      <c r="H1326" s="16">
        <v>1</v>
      </c>
      <c r="I1326" t="s">
        <v>799</v>
      </c>
      <c r="J1326" t="s">
        <v>2656</v>
      </c>
      <c r="K1326" t="s">
        <v>2657</v>
      </c>
      <c r="L1326" t="s">
        <v>27841</v>
      </c>
      <c r="M1326" t="s">
        <v>740</v>
      </c>
      <c r="N1326" t="s">
        <v>795</v>
      </c>
      <c r="O1326" t="s">
        <v>826</v>
      </c>
      <c r="P1326" t="s">
        <v>806</v>
      </c>
      <c r="Q1326" t="s">
        <v>10430</v>
      </c>
      <c r="R1326" t="s">
        <v>531</v>
      </c>
      <c r="S1326" t="s">
        <v>636</v>
      </c>
      <c r="T1326" s="16">
        <v>1</v>
      </c>
      <c r="U1326" s="16">
        <v>0</v>
      </c>
      <c r="V1326" s="16">
        <v>1</v>
      </c>
      <c r="W1326" s="5">
        <v>19500</v>
      </c>
      <c r="X1326" s="5">
        <v>19500</v>
      </c>
      <c r="Y1326" s="5"/>
      <c r="Z1326" s="7">
        <v>1</v>
      </c>
      <c r="AA1326" t="s">
        <v>27839</v>
      </c>
      <c r="AB1326" s="5">
        <v>19500</v>
      </c>
      <c r="AC1326" t="s">
        <v>800</v>
      </c>
      <c r="AD1326" s="17">
        <v>44175</v>
      </c>
      <c r="AE1326" s="17">
        <v>44175</v>
      </c>
      <c r="AF1326" s="17">
        <v>44173</v>
      </c>
      <c r="AG1326" s="17">
        <v>44211</v>
      </c>
      <c r="AH1326" s="17">
        <v>44211</v>
      </c>
      <c r="AI1326" s="17"/>
      <c r="AJ1326" s="5"/>
      <c r="AK1326" s="17">
        <v>44211</v>
      </c>
      <c r="AL1326" t="s">
        <v>811</v>
      </c>
      <c r="AM1326" t="s">
        <v>599</v>
      </c>
      <c r="AN1326" s="17"/>
      <c r="AP1326" t="s">
        <v>966</v>
      </c>
      <c r="AQ1326" t="s">
        <v>970</v>
      </c>
      <c r="AR1326" t="s">
        <v>29266</v>
      </c>
    </row>
    <row r="1327" spans="2:44" ht="11" outlineLevel="1" x14ac:dyDescent="0.15">
      <c r="B1327" t="s">
        <v>8464</v>
      </c>
      <c r="C1327" t="s">
        <v>799</v>
      </c>
      <c r="D1327" t="s">
        <v>799</v>
      </c>
      <c r="F1327" t="s">
        <v>966</v>
      </c>
      <c r="H1327" s="16">
        <v>1</v>
      </c>
      <c r="I1327" t="s">
        <v>799</v>
      </c>
      <c r="J1327" t="s">
        <v>6306</v>
      </c>
      <c r="K1327" t="s">
        <v>6307</v>
      </c>
      <c r="L1327" t="s">
        <v>27974</v>
      </c>
      <c r="M1327" t="s">
        <v>748</v>
      </c>
      <c r="N1327" t="s">
        <v>795</v>
      </c>
      <c r="O1327" t="s">
        <v>826</v>
      </c>
      <c r="P1327" t="s">
        <v>806</v>
      </c>
      <c r="Q1327" t="s">
        <v>10430</v>
      </c>
      <c r="R1327" t="s">
        <v>531</v>
      </c>
      <c r="S1327" t="s">
        <v>636</v>
      </c>
      <c r="T1327" s="16">
        <v>1</v>
      </c>
      <c r="U1327" s="16">
        <v>0</v>
      </c>
      <c r="V1327" s="16">
        <v>1</v>
      </c>
      <c r="W1327" s="5">
        <v>19307</v>
      </c>
      <c r="X1327" s="5">
        <v>19307</v>
      </c>
      <c r="Y1327" s="5"/>
      <c r="Z1327" s="7">
        <v>1</v>
      </c>
      <c r="AA1327" t="s">
        <v>27839</v>
      </c>
      <c r="AB1327" s="5">
        <v>19307</v>
      </c>
      <c r="AC1327" t="s">
        <v>800</v>
      </c>
      <c r="AD1327" s="17">
        <v>45814</v>
      </c>
      <c r="AE1327" s="17">
        <v>45814</v>
      </c>
      <c r="AF1327" s="17">
        <v>45814</v>
      </c>
      <c r="AG1327" s="17">
        <v>45818</v>
      </c>
      <c r="AH1327" s="17">
        <v>45818</v>
      </c>
      <c r="AI1327" s="17"/>
      <c r="AJ1327" s="5"/>
      <c r="AK1327" s="17">
        <v>45818</v>
      </c>
      <c r="AL1327" t="s">
        <v>811</v>
      </c>
      <c r="AM1327" t="s">
        <v>599</v>
      </c>
      <c r="AN1327" s="17"/>
      <c r="AP1327" t="s">
        <v>966</v>
      </c>
      <c r="AQ1327" t="s">
        <v>970</v>
      </c>
      <c r="AR1327" t="s">
        <v>29267</v>
      </c>
    </row>
    <row r="1328" spans="2:44" ht="11" outlineLevel="1" x14ac:dyDescent="0.15">
      <c r="B1328" t="s">
        <v>8467</v>
      </c>
      <c r="C1328" t="s">
        <v>799</v>
      </c>
      <c r="D1328" t="s">
        <v>799</v>
      </c>
      <c r="F1328" t="s">
        <v>966</v>
      </c>
      <c r="H1328" s="16">
        <v>1</v>
      </c>
      <c r="I1328" t="s">
        <v>799</v>
      </c>
      <c r="J1328" t="s">
        <v>4067</v>
      </c>
      <c r="K1328" t="s">
        <v>4068</v>
      </c>
      <c r="L1328" t="s">
        <v>27974</v>
      </c>
      <c r="M1328" t="s">
        <v>748</v>
      </c>
      <c r="N1328" t="s">
        <v>795</v>
      </c>
      <c r="O1328" t="s">
        <v>826</v>
      </c>
      <c r="P1328" t="s">
        <v>806</v>
      </c>
      <c r="Q1328" t="s">
        <v>10430</v>
      </c>
      <c r="R1328" t="s">
        <v>531</v>
      </c>
      <c r="S1328" t="s">
        <v>636</v>
      </c>
      <c r="T1328" s="16">
        <v>1</v>
      </c>
      <c r="U1328" s="16">
        <v>0</v>
      </c>
      <c r="V1328" s="16">
        <v>2</v>
      </c>
      <c r="W1328" s="5">
        <v>19140.009999999998</v>
      </c>
      <c r="X1328" s="5">
        <v>19140.009999999998</v>
      </c>
      <c r="Y1328" s="5"/>
      <c r="Z1328" s="7">
        <v>1</v>
      </c>
      <c r="AA1328" t="s">
        <v>27839</v>
      </c>
      <c r="AB1328" s="5">
        <v>19140.009999999998</v>
      </c>
      <c r="AC1328" t="s">
        <v>800</v>
      </c>
      <c r="AD1328" s="17">
        <v>46084</v>
      </c>
      <c r="AE1328" s="17">
        <v>46094</v>
      </c>
      <c r="AF1328" s="17">
        <v>46086</v>
      </c>
      <c r="AG1328" s="17">
        <v>46185</v>
      </c>
      <c r="AH1328" s="17">
        <v>46185</v>
      </c>
      <c r="AI1328" s="17"/>
      <c r="AJ1328" s="5"/>
      <c r="AK1328" s="17">
        <v>46185</v>
      </c>
      <c r="AL1328" t="s">
        <v>811</v>
      </c>
      <c r="AM1328" t="s">
        <v>599</v>
      </c>
      <c r="AN1328" s="17"/>
      <c r="AP1328" t="s">
        <v>966</v>
      </c>
      <c r="AQ1328" t="s">
        <v>970</v>
      </c>
      <c r="AR1328" t="s">
        <v>29268</v>
      </c>
    </row>
    <row r="1329" spans="2:44" ht="11" outlineLevel="1" x14ac:dyDescent="0.15">
      <c r="B1329" t="s">
        <v>8476</v>
      </c>
      <c r="C1329" t="s">
        <v>799</v>
      </c>
      <c r="D1329" t="s">
        <v>799</v>
      </c>
      <c r="F1329" t="s">
        <v>966</v>
      </c>
      <c r="H1329" s="16">
        <v>1</v>
      </c>
      <c r="I1329" t="s">
        <v>799</v>
      </c>
      <c r="J1329" t="s">
        <v>715</v>
      </c>
      <c r="K1329" t="s">
        <v>2134</v>
      </c>
      <c r="L1329" t="s">
        <v>28085</v>
      </c>
      <c r="M1329" t="s">
        <v>740</v>
      </c>
      <c r="N1329" t="s">
        <v>795</v>
      </c>
      <c r="O1329" t="s">
        <v>825</v>
      </c>
      <c r="P1329" t="s">
        <v>806</v>
      </c>
      <c r="Q1329" t="s">
        <v>10430</v>
      </c>
      <c r="R1329" t="s">
        <v>531</v>
      </c>
      <c r="S1329" t="s">
        <v>636</v>
      </c>
      <c r="T1329" s="16">
        <v>1</v>
      </c>
      <c r="U1329" s="16">
        <v>0</v>
      </c>
      <c r="V1329" s="16">
        <v>2</v>
      </c>
      <c r="W1329" s="5">
        <v>18903.169999999998</v>
      </c>
      <c r="X1329" s="5">
        <v>18903.169999999998</v>
      </c>
      <c r="Y1329" s="5"/>
      <c r="Z1329" s="7">
        <v>1</v>
      </c>
      <c r="AA1329" t="s">
        <v>27839</v>
      </c>
      <c r="AB1329" s="5">
        <v>18903.169999999998</v>
      </c>
      <c r="AC1329" t="s">
        <v>800</v>
      </c>
      <c r="AD1329" s="17">
        <v>43371</v>
      </c>
      <c r="AE1329" s="17">
        <v>43616</v>
      </c>
      <c r="AF1329" s="17">
        <v>43371</v>
      </c>
      <c r="AG1329" s="17">
        <v>43646</v>
      </c>
      <c r="AH1329" s="17">
        <v>43646</v>
      </c>
      <c r="AI1329" s="17"/>
      <c r="AJ1329" s="5"/>
      <c r="AK1329" s="17">
        <v>43646</v>
      </c>
      <c r="AL1329" t="s">
        <v>811</v>
      </c>
      <c r="AM1329" t="s">
        <v>599</v>
      </c>
      <c r="AN1329" s="17"/>
      <c r="AP1329" t="s">
        <v>966</v>
      </c>
      <c r="AQ1329" t="s">
        <v>970</v>
      </c>
      <c r="AR1329" t="s">
        <v>29269</v>
      </c>
    </row>
    <row r="1330" spans="2:44" ht="11" outlineLevel="1" x14ac:dyDescent="0.15">
      <c r="B1330" t="s">
        <v>8479</v>
      </c>
      <c r="C1330" t="s">
        <v>799</v>
      </c>
      <c r="D1330" t="s">
        <v>799</v>
      </c>
      <c r="F1330" t="s">
        <v>966</v>
      </c>
      <c r="H1330" s="16">
        <v>1</v>
      </c>
      <c r="I1330" t="s">
        <v>799</v>
      </c>
      <c r="J1330" t="s">
        <v>4531</v>
      </c>
      <c r="K1330" t="s">
        <v>4532</v>
      </c>
      <c r="L1330" t="s">
        <v>27905</v>
      </c>
      <c r="M1330" t="s">
        <v>748</v>
      </c>
      <c r="N1330" t="s">
        <v>795</v>
      </c>
      <c r="O1330" t="s">
        <v>825</v>
      </c>
      <c r="P1330" t="s">
        <v>806</v>
      </c>
      <c r="Q1330" t="s">
        <v>10430</v>
      </c>
      <c r="R1330" t="s">
        <v>531</v>
      </c>
      <c r="S1330" t="s">
        <v>636</v>
      </c>
      <c r="T1330" s="16">
        <v>1</v>
      </c>
      <c r="U1330" s="16">
        <v>0</v>
      </c>
      <c r="V1330" s="16">
        <v>1</v>
      </c>
      <c r="W1330" s="5">
        <v>18890</v>
      </c>
      <c r="X1330" s="5">
        <v>18890</v>
      </c>
      <c r="Y1330" s="5"/>
      <c r="Z1330" s="7">
        <v>1</v>
      </c>
      <c r="AA1330" t="s">
        <v>27839</v>
      </c>
      <c r="AB1330" s="5">
        <v>18890</v>
      </c>
      <c r="AC1330" t="s">
        <v>800</v>
      </c>
      <c r="AD1330" s="17">
        <v>43847</v>
      </c>
      <c r="AE1330" s="17">
        <v>43847</v>
      </c>
      <c r="AF1330" s="17">
        <v>43847</v>
      </c>
      <c r="AG1330" s="17">
        <v>43921</v>
      </c>
      <c r="AH1330" s="17">
        <v>43921</v>
      </c>
      <c r="AI1330" s="17"/>
      <c r="AJ1330" s="5"/>
      <c r="AK1330" s="17">
        <v>43921</v>
      </c>
      <c r="AL1330" t="s">
        <v>811</v>
      </c>
      <c r="AM1330" t="s">
        <v>599</v>
      </c>
      <c r="AN1330" s="17"/>
      <c r="AP1330" t="s">
        <v>966</v>
      </c>
      <c r="AQ1330" t="s">
        <v>970</v>
      </c>
      <c r="AR1330" t="s">
        <v>29270</v>
      </c>
    </row>
    <row r="1331" spans="2:44" ht="11" outlineLevel="1" x14ac:dyDescent="0.15">
      <c r="B1331" t="s">
        <v>8482</v>
      </c>
      <c r="C1331" t="s">
        <v>799</v>
      </c>
      <c r="D1331" t="s">
        <v>799</v>
      </c>
      <c r="F1331" t="s">
        <v>966</v>
      </c>
      <c r="H1331" s="16">
        <v>1</v>
      </c>
      <c r="I1331" t="s">
        <v>799</v>
      </c>
      <c r="J1331" t="s">
        <v>8483</v>
      </c>
      <c r="K1331" t="s">
        <v>8484</v>
      </c>
      <c r="L1331" t="s">
        <v>27952</v>
      </c>
      <c r="M1331" t="s">
        <v>740</v>
      </c>
      <c r="N1331" t="s">
        <v>795</v>
      </c>
      <c r="O1331" t="s">
        <v>804</v>
      </c>
      <c r="P1331" t="s">
        <v>806</v>
      </c>
      <c r="Q1331" t="s">
        <v>10430</v>
      </c>
      <c r="R1331" t="s">
        <v>531</v>
      </c>
      <c r="S1331" t="s">
        <v>636</v>
      </c>
      <c r="T1331" s="16">
        <v>1</v>
      </c>
      <c r="U1331" s="16">
        <v>0</v>
      </c>
      <c r="V1331" s="16">
        <v>1</v>
      </c>
      <c r="W1331" s="5">
        <v>18866.669999999998</v>
      </c>
      <c r="X1331" s="5">
        <v>18866.669999999998</v>
      </c>
      <c r="Y1331" s="5"/>
      <c r="Z1331" s="7">
        <v>1</v>
      </c>
      <c r="AA1331" t="s">
        <v>27839</v>
      </c>
      <c r="AB1331" s="5">
        <v>18866.669999999998</v>
      </c>
      <c r="AC1331" t="s">
        <v>800</v>
      </c>
      <c r="AD1331" s="17">
        <v>42426</v>
      </c>
      <c r="AE1331" s="17">
        <v>42426</v>
      </c>
      <c r="AF1331" s="17">
        <v>42425</v>
      </c>
      <c r="AG1331" s="17">
        <v>42426</v>
      </c>
      <c r="AH1331" s="17">
        <v>42426</v>
      </c>
      <c r="AI1331" s="17"/>
      <c r="AJ1331" s="5"/>
      <c r="AK1331" s="17">
        <v>42426</v>
      </c>
      <c r="AL1331" t="s">
        <v>811</v>
      </c>
      <c r="AM1331" t="s">
        <v>599</v>
      </c>
      <c r="AN1331" s="17"/>
      <c r="AP1331" t="s">
        <v>966</v>
      </c>
      <c r="AQ1331" t="s">
        <v>970</v>
      </c>
      <c r="AR1331" t="s">
        <v>29271</v>
      </c>
    </row>
    <row r="1332" spans="2:44" ht="11" outlineLevel="1" x14ac:dyDescent="0.15">
      <c r="B1332" t="s">
        <v>8502</v>
      </c>
      <c r="C1332" t="s">
        <v>799</v>
      </c>
      <c r="D1332" t="s">
        <v>799</v>
      </c>
      <c r="F1332" t="s">
        <v>966</v>
      </c>
      <c r="H1332" s="16">
        <v>1</v>
      </c>
      <c r="I1332" t="s">
        <v>799</v>
      </c>
      <c r="J1332" t="s">
        <v>2172</v>
      </c>
      <c r="K1332" t="s">
        <v>2173</v>
      </c>
      <c r="L1332" t="s">
        <v>28077</v>
      </c>
      <c r="M1332" t="s">
        <v>763</v>
      </c>
      <c r="N1332" t="s">
        <v>795</v>
      </c>
      <c r="O1332" t="s">
        <v>826</v>
      </c>
      <c r="P1332" t="s">
        <v>806</v>
      </c>
      <c r="Q1332" t="s">
        <v>10430</v>
      </c>
      <c r="R1332" t="s">
        <v>531</v>
      </c>
      <c r="S1332" t="s">
        <v>636</v>
      </c>
      <c r="T1332" s="16">
        <v>1</v>
      </c>
      <c r="U1332" s="16">
        <v>0</v>
      </c>
      <c r="V1332" s="16">
        <v>1</v>
      </c>
      <c r="W1332" s="5">
        <v>18664.46</v>
      </c>
      <c r="X1332" s="5">
        <v>18664.46</v>
      </c>
      <c r="Y1332" s="5"/>
      <c r="Z1332" s="7">
        <v>1</v>
      </c>
      <c r="AA1332" t="s">
        <v>27839</v>
      </c>
      <c r="AB1332" s="5">
        <v>18664.46</v>
      </c>
      <c r="AC1332" t="s">
        <v>800</v>
      </c>
      <c r="AD1332" s="17">
        <v>45628</v>
      </c>
      <c r="AE1332" s="17">
        <v>45628</v>
      </c>
      <c r="AF1332" s="17">
        <v>45628</v>
      </c>
      <c r="AG1332" s="17">
        <v>45628</v>
      </c>
      <c r="AH1332" s="17">
        <v>45629</v>
      </c>
      <c r="AI1332" s="17"/>
      <c r="AJ1332" s="5"/>
      <c r="AK1332" s="17">
        <v>45628</v>
      </c>
      <c r="AL1332" t="s">
        <v>811</v>
      </c>
      <c r="AM1332" t="s">
        <v>599</v>
      </c>
      <c r="AN1332" s="17"/>
      <c r="AP1332" t="s">
        <v>966</v>
      </c>
      <c r="AQ1332" t="s">
        <v>970</v>
      </c>
      <c r="AR1332" t="s">
        <v>29272</v>
      </c>
    </row>
    <row r="1333" spans="2:44" ht="11" outlineLevel="1" x14ac:dyDescent="0.15">
      <c r="B1333" t="s">
        <v>8505</v>
      </c>
      <c r="C1333" t="s">
        <v>799</v>
      </c>
      <c r="D1333" t="s">
        <v>799</v>
      </c>
      <c r="F1333" t="s">
        <v>966</v>
      </c>
      <c r="H1333" s="16">
        <v>1</v>
      </c>
      <c r="I1333" t="s">
        <v>799</v>
      </c>
      <c r="J1333" t="s">
        <v>8506</v>
      </c>
      <c r="K1333" t="s">
        <v>8507</v>
      </c>
      <c r="L1333" t="s">
        <v>28346</v>
      </c>
      <c r="M1333" t="s">
        <v>743</v>
      </c>
      <c r="N1333" t="s">
        <v>2535</v>
      </c>
      <c r="O1333" t="s">
        <v>825</v>
      </c>
      <c r="P1333" t="s">
        <v>821</v>
      </c>
      <c r="Q1333" t="s">
        <v>10430</v>
      </c>
      <c r="R1333" t="s">
        <v>456</v>
      </c>
      <c r="S1333" t="s">
        <v>598</v>
      </c>
      <c r="T1333" s="16">
        <v>1</v>
      </c>
      <c r="U1333" s="16">
        <v>0</v>
      </c>
      <c r="V1333" s="16">
        <v>1</v>
      </c>
      <c r="W1333" s="5">
        <v>18563.689999999999</v>
      </c>
      <c r="X1333" s="5">
        <v>18563.689999999999</v>
      </c>
      <c r="Y1333" s="5"/>
      <c r="Z1333" s="7">
        <v>1</v>
      </c>
      <c r="AA1333" t="s">
        <v>27839</v>
      </c>
      <c r="AB1333" s="5">
        <v>18563.689999999999</v>
      </c>
      <c r="AC1333" t="s">
        <v>800</v>
      </c>
      <c r="AD1333" s="17">
        <v>43300</v>
      </c>
      <c r="AE1333" s="17">
        <v>43300</v>
      </c>
      <c r="AF1333" s="17">
        <v>43300</v>
      </c>
      <c r="AG1333" s="17">
        <v>43332</v>
      </c>
      <c r="AH1333" s="17">
        <v>43332</v>
      </c>
      <c r="AI1333" s="17"/>
      <c r="AJ1333" s="5"/>
      <c r="AK1333" s="17">
        <v>43332</v>
      </c>
      <c r="AL1333" t="s">
        <v>811</v>
      </c>
      <c r="AM1333" t="s">
        <v>599</v>
      </c>
      <c r="AN1333" s="17"/>
      <c r="AP1333" t="s">
        <v>966</v>
      </c>
      <c r="AQ1333" t="s">
        <v>970</v>
      </c>
      <c r="AR1333" t="s">
        <v>29273</v>
      </c>
    </row>
    <row r="1334" spans="2:44" ht="11" outlineLevel="1" x14ac:dyDescent="0.15">
      <c r="B1334" t="s">
        <v>8510</v>
      </c>
      <c r="C1334" t="s">
        <v>799</v>
      </c>
      <c r="D1334" t="s">
        <v>799</v>
      </c>
      <c r="F1334" t="s">
        <v>966</v>
      </c>
      <c r="H1334" s="16">
        <v>1</v>
      </c>
      <c r="I1334" t="s">
        <v>799</v>
      </c>
      <c r="J1334" t="s">
        <v>8511</v>
      </c>
      <c r="K1334" t="s">
        <v>8512</v>
      </c>
      <c r="L1334" t="s">
        <v>28819</v>
      </c>
      <c r="M1334" t="s">
        <v>737</v>
      </c>
      <c r="N1334" t="s">
        <v>3256</v>
      </c>
      <c r="O1334" t="s">
        <v>825</v>
      </c>
      <c r="P1334" t="s">
        <v>802</v>
      </c>
      <c r="Q1334" t="s">
        <v>10430</v>
      </c>
      <c r="R1334" t="s">
        <v>531</v>
      </c>
      <c r="S1334" t="s">
        <v>636</v>
      </c>
      <c r="T1334" s="16">
        <v>1</v>
      </c>
      <c r="U1334" s="16">
        <v>0</v>
      </c>
      <c r="V1334" s="16">
        <v>1</v>
      </c>
      <c r="W1334" s="5">
        <v>18540</v>
      </c>
      <c r="X1334" s="5">
        <v>18540</v>
      </c>
      <c r="Y1334" s="5"/>
      <c r="Z1334" s="7">
        <v>1</v>
      </c>
      <c r="AA1334" t="s">
        <v>27839</v>
      </c>
      <c r="AB1334" s="5">
        <v>18540</v>
      </c>
      <c r="AC1334" t="s">
        <v>800</v>
      </c>
      <c r="AD1334" s="17">
        <v>43362</v>
      </c>
      <c r="AE1334" s="17">
        <v>43362</v>
      </c>
      <c r="AF1334" s="17">
        <v>43362</v>
      </c>
      <c r="AG1334" s="17">
        <v>43391</v>
      </c>
      <c r="AH1334" s="17">
        <v>43391</v>
      </c>
      <c r="AI1334" s="17"/>
      <c r="AJ1334" s="5"/>
      <c r="AK1334" s="17">
        <v>43391</v>
      </c>
      <c r="AL1334" t="s">
        <v>811</v>
      </c>
      <c r="AM1334" t="s">
        <v>599</v>
      </c>
      <c r="AN1334" s="17"/>
      <c r="AP1334" t="s">
        <v>966</v>
      </c>
      <c r="AQ1334" t="s">
        <v>970</v>
      </c>
      <c r="AR1334" t="s">
        <v>29274</v>
      </c>
    </row>
    <row r="1335" spans="2:44" ht="11" outlineLevel="1" x14ac:dyDescent="0.15">
      <c r="B1335" t="s">
        <v>8515</v>
      </c>
      <c r="C1335" t="s">
        <v>799</v>
      </c>
      <c r="D1335" t="s">
        <v>799</v>
      </c>
      <c r="F1335" t="s">
        <v>966</v>
      </c>
      <c r="H1335" s="16">
        <v>1</v>
      </c>
      <c r="I1335" t="s">
        <v>799</v>
      </c>
      <c r="J1335" t="s">
        <v>4531</v>
      </c>
      <c r="K1335" t="s">
        <v>4532</v>
      </c>
      <c r="L1335" t="s">
        <v>28077</v>
      </c>
      <c r="M1335" t="s">
        <v>748</v>
      </c>
      <c r="N1335" t="s">
        <v>795</v>
      </c>
      <c r="O1335" t="s">
        <v>825</v>
      </c>
      <c r="P1335" t="s">
        <v>806</v>
      </c>
      <c r="Q1335" t="s">
        <v>10430</v>
      </c>
      <c r="R1335" t="s">
        <v>531</v>
      </c>
      <c r="S1335" t="s">
        <v>636</v>
      </c>
      <c r="T1335" s="16">
        <v>1</v>
      </c>
      <c r="U1335" s="16">
        <v>0</v>
      </c>
      <c r="V1335" s="16">
        <v>2</v>
      </c>
      <c r="W1335" s="5">
        <v>18524</v>
      </c>
      <c r="X1335" s="5">
        <v>18524</v>
      </c>
      <c r="Y1335" s="5"/>
      <c r="Z1335" s="7">
        <v>1</v>
      </c>
      <c r="AA1335" t="s">
        <v>27839</v>
      </c>
      <c r="AB1335" s="5">
        <v>18524</v>
      </c>
      <c r="AC1335" t="s">
        <v>800</v>
      </c>
      <c r="AD1335" s="17">
        <v>42185</v>
      </c>
      <c r="AE1335" s="17">
        <v>42219</v>
      </c>
      <c r="AF1335" s="17">
        <v>42185</v>
      </c>
      <c r="AG1335" s="17">
        <v>42241</v>
      </c>
      <c r="AH1335" s="17">
        <v>42241</v>
      </c>
      <c r="AI1335" s="17"/>
      <c r="AJ1335" s="5"/>
      <c r="AK1335" s="17">
        <v>42241</v>
      </c>
      <c r="AL1335" t="s">
        <v>811</v>
      </c>
      <c r="AM1335" t="s">
        <v>599</v>
      </c>
      <c r="AN1335" s="17"/>
      <c r="AP1335" t="s">
        <v>966</v>
      </c>
      <c r="AQ1335" t="s">
        <v>970</v>
      </c>
      <c r="AR1335" t="s">
        <v>29275</v>
      </c>
    </row>
    <row r="1336" spans="2:44" ht="11" outlineLevel="1" x14ac:dyDescent="0.15">
      <c r="B1336" t="s">
        <v>8518</v>
      </c>
      <c r="C1336" t="s">
        <v>799</v>
      </c>
      <c r="D1336" t="s">
        <v>799</v>
      </c>
      <c r="F1336" t="s">
        <v>966</v>
      </c>
      <c r="H1336" s="16">
        <v>1</v>
      </c>
      <c r="I1336" t="s">
        <v>799</v>
      </c>
      <c r="J1336" t="s">
        <v>5682</v>
      </c>
      <c r="K1336" t="s">
        <v>5683</v>
      </c>
      <c r="L1336" t="s">
        <v>27861</v>
      </c>
      <c r="M1336" t="s">
        <v>748</v>
      </c>
      <c r="N1336" t="s">
        <v>795</v>
      </c>
      <c r="O1336" t="s">
        <v>825</v>
      </c>
      <c r="P1336" t="s">
        <v>806</v>
      </c>
      <c r="Q1336" t="s">
        <v>10430</v>
      </c>
      <c r="R1336" t="s">
        <v>531</v>
      </c>
      <c r="S1336" t="s">
        <v>636</v>
      </c>
      <c r="T1336" s="16">
        <v>1</v>
      </c>
      <c r="U1336" s="16">
        <v>0</v>
      </c>
      <c r="V1336" s="16">
        <v>1</v>
      </c>
      <c r="W1336" s="5">
        <v>18500</v>
      </c>
      <c r="X1336" s="5">
        <v>18500</v>
      </c>
      <c r="Y1336" s="5"/>
      <c r="Z1336" s="7">
        <v>1</v>
      </c>
      <c r="AA1336" t="s">
        <v>27839</v>
      </c>
      <c r="AB1336" s="5">
        <v>18500</v>
      </c>
      <c r="AC1336" t="s">
        <v>800</v>
      </c>
      <c r="AD1336" s="17">
        <v>42206</v>
      </c>
      <c r="AE1336" s="17">
        <v>42206</v>
      </c>
      <c r="AF1336" s="17">
        <v>42206</v>
      </c>
      <c r="AG1336" s="17">
        <v>42237</v>
      </c>
      <c r="AH1336" s="17">
        <v>42237</v>
      </c>
      <c r="AI1336" s="17"/>
      <c r="AJ1336" s="5"/>
      <c r="AK1336" s="17">
        <v>42237</v>
      </c>
      <c r="AL1336" t="s">
        <v>811</v>
      </c>
      <c r="AM1336" t="s">
        <v>599</v>
      </c>
      <c r="AN1336" s="17"/>
      <c r="AP1336" t="s">
        <v>966</v>
      </c>
      <c r="AQ1336" t="s">
        <v>970</v>
      </c>
      <c r="AR1336" t="s">
        <v>29276</v>
      </c>
    </row>
    <row r="1337" spans="2:44" ht="11" outlineLevel="1" x14ac:dyDescent="0.15">
      <c r="B1337" t="s">
        <v>8521</v>
      </c>
      <c r="C1337" t="s">
        <v>799</v>
      </c>
      <c r="D1337" t="s">
        <v>799</v>
      </c>
      <c r="F1337" t="s">
        <v>966</v>
      </c>
      <c r="H1337" s="16">
        <v>1</v>
      </c>
      <c r="I1337" t="s">
        <v>799</v>
      </c>
      <c r="J1337" t="s">
        <v>3627</v>
      </c>
      <c r="K1337" t="s">
        <v>3628</v>
      </c>
      <c r="L1337" t="s">
        <v>533</v>
      </c>
      <c r="M1337" t="s">
        <v>757</v>
      </c>
      <c r="N1337" t="s">
        <v>803</v>
      </c>
      <c r="O1337" t="s">
        <v>825</v>
      </c>
      <c r="P1337" t="s">
        <v>820</v>
      </c>
      <c r="Q1337" t="s">
        <v>10430</v>
      </c>
      <c r="R1337" t="s">
        <v>531</v>
      </c>
      <c r="S1337" t="s">
        <v>636</v>
      </c>
      <c r="T1337" s="16">
        <v>1</v>
      </c>
      <c r="U1337" s="16">
        <v>0</v>
      </c>
      <c r="V1337" s="16">
        <v>1</v>
      </c>
      <c r="W1337" s="5">
        <v>18450.990000000002</v>
      </c>
      <c r="X1337" s="5">
        <v>18450.990000000002</v>
      </c>
      <c r="Y1337" s="5"/>
      <c r="Z1337" s="7">
        <v>1</v>
      </c>
      <c r="AA1337" t="s">
        <v>27839</v>
      </c>
      <c r="AB1337" s="5">
        <v>18450.990000000002</v>
      </c>
      <c r="AC1337" t="s">
        <v>800</v>
      </c>
      <c r="AD1337" s="17">
        <v>45547</v>
      </c>
      <c r="AE1337" s="17">
        <v>45547</v>
      </c>
      <c r="AF1337" s="17">
        <v>45547</v>
      </c>
      <c r="AG1337" s="17">
        <v>45547</v>
      </c>
      <c r="AH1337" s="17">
        <v>45547</v>
      </c>
      <c r="AI1337" s="17"/>
      <c r="AJ1337" s="5"/>
      <c r="AK1337" s="17">
        <v>45547</v>
      </c>
      <c r="AL1337" t="s">
        <v>811</v>
      </c>
      <c r="AM1337" t="s">
        <v>599</v>
      </c>
      <c r="AN1337" s="17"/>
      <c r="AP1337" t="s">
        <v>966</v>
      </c>
      <c r="AQ1337" t="s">
        <v>970</v>
      </c>
      <c r="AR1337" t="s">
        <v>29277</v>
      </c>
    </row>
    <row r="1338" spans="2:44" ht="11" outlineLevel="1" x14ac:dyDescent="0.15">
      <c r="B1338" t="s">
        <v>8524</v>
      </c>
      <c r="C1338" t="s">
        <v>799</v>
      </c>
      <c r="D1338" t="s">
        <v>799</v>
      </c>
      <c r="F1338" t="s">
        <v>966</v>
      </c>
      <c r="H1338" s="16">
        <v>1</v>
      </c>
      <c r="I1338" t="s">
        <v>799</v>
      </c>
      <c r="J1338" t="s">
        <v>8525</v>
      </c>
      <c r="K1338" t="s">
        <v>8526</v>
      </c>
      <c r="L1338" t="s">
        <v>28041</v>
      </c>
      <c r="M1338" t="s">
        <v>750</v>
      </c>
      <c r="N1338" t="s">
        <v>803</v>
      </c>
      <c r="O1338" t="s">
        <v>825</v>
      </c>
      <c r="P1338" t="s">
        <v>859</v>
      </c>
      <c r="Q1338" t="s">
        <v>10430</v>
      </c>
      <c r="R1338" t="s">
        <v>531</v>
      </c>
      <c r="S1338" t="s">
        <v>636</v>
      </c>
      <c r="T1338" s="16">
        <v>1</v>
      </c>
      <c r="U1338" s="16">
        <v>0</v>
      </c>
      <c r="V1338" s="16">
        <v>2</v>
      </c>
      <c r="W1338" s="5">
        <v>18400</v>
      </c>
      <c r="X1338" s="5">
        <v>18400</v>
      </c>
      <c r="Y1338" s="5"/>
      <c r="Z1338" s="7">
        <v>1</v>
      </c>
      <c r="AA1338" t="s">
        <v>27839</v>
      </c>
      <c r="AB1338" s="5">
        <v>18400</v>
      </c>
      <c r="AC1338" t="s">
        <v>800</v>
      </c>
      <c r="AD1338" s="17">
        <v>42601</v>
      </c>
      <c r="AE1338" s="17">
        <v>42667</v>
      </c>
      <c r="AF1338" s="17">
        <v>42601</v>
      </c>
      <c r="AG1338" s="17">
        <v>42727</v>
      </c>
      <c r="AH1338" s="17">
        <v>42727</v>
      </c>
      <c r="AI1338" s="17"/>
      <c r="AJ1338" s="5"/>
      <c r="AK1338" s="17">
        <v>42727</v>
      </c>
      <c r="AL1338" t="s">
        <v>811</v>
      </c>
      <c r="AM1338" t="s">
        <v>599</v>
      </c>
      <c r="AN1338" s="17"/>
      <c r="AP1338" t="s">
        <v>966</v>
      </c>
      <c r="AQ1338" t="s">
        <v>970</v>
      </c>
      <c r="AR1338" t="s">
        <v>29278</v>
      </c>
    </row>
    <row r="1339" spans="2:44" ht="11" outlineLevel="1" x14ac:dyDescent="0.15">
      <c r="B1339" t="s">
        <v>8529</v>
      </c>
      <c r="C1339" t="s">
        <v>799</v>
      </c>
      <c r="D1339" t="s">
        <v>799</v>
      </c>
      <c r="F1339" t="s">
        <v>966</v>
      </c>
      <c r="H1339" s="16">
        <v>1</v>
      </c>
      <c r="I1339" t="s">
        <v>799</v>
      </c>
      <c r="J1339" t="s">
        <v>601</v>
      </c>
      <c r="K1339" t="s">
        <v>1022</v>
      </c>
      <c r="L1339" t="s">
        <v>28095</v>
      </c>
      <c r="M1339" t="s">
        <v>3208</v>
      </c>
      <c r="N1339" t="s">
        <v>795</v>
      </c>
      <c r="O1339" t="s">
        <v>804</v>
      </c>
      <c r="P1339" t="s">
        <v>806</v>
      </c>
      <c r="Q1339" t="s">
        <v>10430</v>
      </c>
      <c r="R1339" t="s">
        <v>531</v>
      </c>
      <c r="S1339" t="s">
        <v>636</v>
      </c>
      <c r="T1339" s="16">
        <v>1</v>
      </c>
      <c r="U1339" s="16">
        <v>0</v>
      </c>
      <c r="V1339" s="16">
        <v>1</v>
      </c>
      <c r="W1339" s="5">
        <v>18380</v>
      </c>
      <c r="X1339" s="5">
        <v>18380</v>
      </c>
      <c r="Y1339" s="5"/>
      <c r="Z1339" s="7">
        <v>1</v>
      </c>
      <c r="AA1339" t="s">
        <v>27839</v>
      </c>
      <c r="AB1339" s="5">
        <v>18380</v>
      </c>
      <c r="AC1339" t="s">
        <v>800</v>
      </c>
      <c r="AD1339" s="17">
        <v>42510</v>
      </c>
      <c r="AE1339" s="17">
        <v>42510</v>
      </c>
      <c r="AF1339" s="17">
        <v>42509</v>
      </c>
      <c r="AG1339" s="17">
        <v>42521</v>
      </c>
      <c r="AH1339" s="17">
        <v>42521</v>
      </c>
      <c r="AI1339" s="17"/>
      <c r="AJ1339" s="5"/>
      <c r="AK1339" s="17">
        <v>42521</v>
      </c>
      <c r="AL1339" t="s">
        <v>811</v>
      </c>
      <c r="AM1339" t="s">
        <v>599</v>
      </c>
      <c r="AN1339" s="17"/>
      <c r="AP1339" t="s">
        <v>966</v>
      </c>
      <c r="AQ1339" t="s">
        <v>970</v>
      </c>
      <c r="AR1339" t="s">
        <v>29279</v>
      </c>
    </row>
    <row r="1340" spans="2:44" ht="11" outlineLevel="1" x14ac:dyDescent="0.15">
      <c r="B1340" t="s">
        <v>8538</v>
      </c>
      <c r="C1340" t="s">
        <v>799</v>
      </c>
      <c r="D1340" t="s">
        <v>799</v>
      </c>
      <c r="F1340" t="s">
        <v>966</v>
      </c>
      <c r="H1340" s="16">
        <v>1</v>
      </c>
      <c r="I1340" t="s">
        <v>799</v>
      </c>
      <c r="J1340" t="s">
        <v>7045</v>
      </c>
      <c r="K1340" t="s">
        <v>7046</v>
      </c>
      <c r="L1340" t="s">
        <v>28346</v>
      </c>
      <c r="M1340" t="s">
        <v>6999</v>
      </c>
      <c r="N1340" t="s">
        <v>795</v>
      </c>
      <c r="O1340" t="s">
        <v>825</v>
      </c>
      <c r="P1340" t="s">
        <v>806</v>
      </c>
      <c r="Q1340" t="s">
        <v>10430</v>
      </c>
      <c r="R1340" t="s">
        <v>645</v>
      </c>
      <c r="S1340" t="s">
        <v>636</v>
      </c>
      <c r="T1340" s="16">
        <v>1</v>
      </c>
      <c r="U1340" s="16">
        <v>0</v>
      </c>
      <c r="V1340" s="16">
        <v>1</v>
      </c>
      <c r="W1340" s="5">
        <v>18028.810000000001</v>
      </c>
      <c r="X1340" s="5">
        <v>18028.810000000001</v>
      </c>
      <c r="Y1340" s="5"/>
      <c r="Z1340" s="7">
        <v>1</v>
      </c>
      <c r="AA1340" t="s">
        <v>27839</v>
      </c>
      <c r="AB1340" s="5">
        <v>18028.810000000001</v>
      </c>
      <c r="AC1340" t="s">
        <v>800</v>
      </c>
      <c r="AD1340" s="17">
        <v>44791</v>
      </c>
      <c r="AE1340" s="17">
        <v>44791</v>
      </c>
      <c r="AF1340" s="17">
        <v>44792</v>
      </c>
      <c r="AG1340" s="17">
        <v>44853</v>
      </c>
      <c r="AH1340" s="17">
        <v>44853</v>
      </c>
      <c r="AI1340" s="17"/>
      <c r="AJ1340" s="5"/>
      <c r="AK1340" s="17">
        <v>44853</v>
      </c>
      <c r="AL1340" t="s">
        <v>811</v>
      </c>
      <c r="AM1340" t="s">
        <v>599</v>
      </c>
      <c r="AN1340" s="17"/>
      <c r="AP1340" t="s">
        <v>966</v>
      </c>
      <c r="AQ1340" t="s">
        <v>970</v>
      </c>
      <c r="AR1340" t="s">
        <v>29280</v>
      </c>
    </row>
    <row r="1341" spans="2:44" ht="11" outlineLevel="1" x14ac:dyDescent="0.15">
      <c r="B1341" t="s">
        <v>8541</v>
      </c>
      <c r="C1341" t="s">
        <v>799</v>
      </c>
      <c r="D1341" t="s">
        <v>799</v>
      </c>
      <c r="F1341" t="s">
        <v>966</v>
      </c>
      <c r="H1341" s="16">
        <v>1</v>
      </c>
      <c r="I1341" t="s">
        <v>799</v>
      </c>
      <c r="J1341" t="s">
        <v>4252</v>
      </c>
      <c r="K1341" t="s">
        <v>4253</v>
      </c>
      <c r="L1341" t="s">
        <v>27959</v>
      </c>
      <c r="M1341" t="s">
        <v>737</v>
      </c>
      <c r="N1341" t="s">
        <v>803</v>
      </c>
      <c r="O1341" t="s">
        <v>825</v>
      </c>
      <c r="P1341" t="s">
        <v>802</v>
      </c>
      <c r="Q1341" t="s">
        <v>10430</v>
      </c>
      <c r="R1341" t="s">
        <v>531</v>
      </c>
      <c r="S1341" t="s">
        <v>636</v>
      </c>
      <c r="T1341" s="16">
        <v>1</v>
      </c>
      <c r="U1341" s="16">
        <v>0</v>
      </c>
      <c r="V1341" s="16">
        <v>1</v>
      </c>
      <c r="W1341" s="5">
        <v>17937.66</v>
      </c>
      <c r="X1341" s="5">
        <v>17937.66</v>
      </c>
      <c r="Y1341" s="5"/>
      <c r="Z1341" s="7">
        <v>1</v>
      </c>
      <c r="AA1341" t="s">
        <v>27839</v>
      </c>
      <c r="AB1341" s="5">
        <v>17937.66</v>
      </c>
      <c r="AC1341" t="s">
        <v>800</v>
      </c>
      <c r="AD1341" s="17">
        <v>45128</v>
      </c>
      <c r="AE1341" s="17">
        <v>45128</v>
      </c>
      <c r="AF1341" s="17">
        <v>45128</v>
      </c>
      <c r="AG1341" s="17">
        <v>45291</v>
      </c>
      <c r="AH1341" s="17">
        <v>45291</v>
      </c>
      <c r="AI1341" s="17"/>
      <c r="AJ1341" s="5"/>
      <c r="AK1341" s="17">
        <v>45291</v>
      </c>
      <c r="AL1341" t="s">
        <v>811</v>
      </c>
      <c r="AM1341" t="s">
        <v>599</v>
      </c>
      <c r="AN1341" s="17"/>
      <c r="AP1341" t="s">
        <v>966</v>
      </c>
      <c r="AQ1341" t="s">
        <v>970</v>
      </c>
      <c r="AR1341" t="s">
        <v>29281</v>
      </c>
    </row>
    <row r="1342" spans="2:44" ht="11" outlineLevel="1" x14ac:dyDescent="0.15">
      <c r="B1342" t="s">
        <v>8544</v>
      </c>
      <c r="C1342" t="s">
        <v>799</v>
      </c>
      <c r="D1342" t="s">
        <v>799</v>
      </c>
      <c r="F1342" t="s">
        <v>966</v>
      </c>
      <c r="H1342" s="16">
        <v>1</v>
      </c>
      <c r="I1342" t="s">
        <v>799</v>
      </c>
      <c r="J1342" t="s">
        <v>8545</v>
      </c>
      <c r="K1342" t="s">
        <v>8546</v>
      </c>
      <c r="L1342" t="s">
        <v>28005</v>
      </c>
      <c r="M1342" t="s">
        <v>759</v>
      </c>
      <c r="N1342" t="s">
        <v>795</v>
      </c>
      <c r="O1342" t="s">
        <v>825</v>
      </c>
      <c r="P1342" t="s">
        <v>841</v>
      </c>
      <c r="Q1342" t="s">
        <v>10430</v>
      </c>
      <c r="R1342" t="s">
        <v>531</v>
      </c>
      <c r="S1342" t="s">
        <v>636</v>
      </c>
      <c r="T1342" s="16">
        <v>1</v>
      </c>
      <c r="U1342" s="16">
        <v>0</v>
      </c>
      <c r="V1342" s="16">
        <v>1</v>
      </c>
      <c r="W1342" s="5">
        <v>17915.7</v>
      </c>
      <c r="X1342" s="5">
        <v>17915.7</v>
      </c>
      <c r="Y1342" s="5"/>
      <c r="Z1342" s="7">
        <v>1</v>
      </c>
      <c r="AA1342" t="s">
        <v>27839</v>
      </c>
      <c r="AB1342" s="5">
        <v>17915.7</v>
      </c>
      <c r="AC1342" t="s">
        <v>800</v>
      </c>
      <c r="AD1342" s="17">
        <v>43371</v>
      </c>
      <c r="AE1342" s="17">
        <v>43371</v>
      </c>
      <c r="AF1342" s="17">
        <v>43371</v>
      </c>
      <c r="AG1342" s="17">
        <v>43455</v>
      </c>
      <c r="AH1342" s="17">
        <v>43455</v>
      </c>
      <c r="AI1342" s="17"/>
      <c r="AJ1342" s="5"/>
      <c r="AK1342" s="17">
        <v>43455</v>
      </c>
      <c r="AL1342" t="s">
        <v>811</v>
      </c>
      <c r="AM1342" t="s">
        <v>599</v>
      </c>
      <c r="AN1342" s="17"/>
      <c r="AP1342" t="s">
        <v>966</v>
      </c>
      <c r="AQ1342" t="s">
        <v>970</v>
      </c>
      <c r="AR1342" t="s">
        <v>29282</v>
      </c>
    </row>
    <row r="1343" spans="2:44" ht="11" outlineLevel="1" x14ac:dyDescent="0.15">
      <c r="B1343" t="s">
        <v>8549</v>
      </c>
      <c r="C1343" t="s">
        <v>799</v>
      </c>
      <c r="D1343" t="s">
        <v>799</v>
      </c>
      <c r="F1343" t="s">
        <v>966</v>
      </c>
      <c r="H1343" s="16">
        <v>1</v>
      </c>
      <c r="I1343" t="s">
        <v>799</v>
      </c>
      <c r="J1343" t="s">
        <v>4137</v>
      </c>
      <c r="K1343" t="s">
        <v>4138</v>
      </c>
      <c r="L1343" t="s">
        <v>27841</v>
      </c>
      <c r="M1343" t="s">
        <v>748</v>
      </c>
      <c r="N1343" t="s">
        <v>795</v>
      </c>
      <c r="O1343" t="s">
        <v>825</v>
      </c>
      <c r="P1343" t="s">
        <v>806</v>
      </c>
      <c r="Q1343" t="s">
        <v>10430</v>
      </c>
      <c r="R1343" t="s">
        <v>531</v>
      </c>
      <c r="S1343" t="s">
        <v>636</v>
      </c>
      <c r="T1343" s="16">
        <v>1</v>
      </c>
      <c r="U1343" s="16">
        <v>0</v>
      </c>
      <c r="V1343" s="16">
        <v>1</v>
      </c>
      <c r="W1343" s="5">
        <v>17880</v>
      </c>
      <c r="X1343" s="5">
        <v>17880</v>
      </c>
      <c r="Y1343" s="5"/>
      <c r="Z1343" s="7">
        <v>1</v>
      </c>
      <c r="AA1343" t="s">
        <v>27839</v>
      </c>
      <c r="AB1343" s="5">
        <v>17880</v>
      </c>
      <c r="AC1343" t="s">
        <v>800</v>
      </c>
      <c r="AD1343" s="17">
        <v>42353</v>
      </c>
      <c r="AE1343" s="17">
        <v>42353</v>
      </c>
      <c r="AF1343" s="17">
        <v>42353</v>
      </c>
      <c r="AG1343" s="17">
        <v>42354</v>
      </c>
      <c r="AH1343" s="17">
        <v>42354</v>
      </c>
      <c r="AI1343" s="17"/>
      <c r="AJ1343" s="5"/>
      <c r="AK1343" s="17">
        <v>42354</v>
      </c>
      <c r="AL1343" t="s">
        <v>811</v>
      </c>
      <c r="AM1343" t="s">
        <v>599</v>
      </c>
      <c r="AN1343" s="17"/>
      <c r="AP1343" t="s">
        <v>966</v>
      </c>
      <c r="AQ1343" t="s">
        <v>970</v>
      </c>
      <c r="AR1343" t="s">
        <v>29283</v>
      </c>
    </row>
    <row r="1344" spans="2:44" ht="11" outlineLevel="1" x14ac:dyDescent="0.15">
      <c r="B1344" t="s">
        <v>8555</v>
      </c>
      <c r="C1344" t="s">
        <v>799</v>
      </c>
      <c r="D1344" t="s">
        <v>799</v>
      </c>
      <c r="F1344" t="s">
        <v>966</v>
      </c>
      <c r="H1344" s="16">
        <v>1</v>
      </c>
      <c r="I1344" t="s">
        <v>799</v>
      </c>
      <c r="J1344" t="s">
        <v>6306</v>
      </c>
      <c r="K1344" t="s">
        <v>6307</v>
      </c>
      <c r="L1344" t="s">
        <v>27974</v>
      </c>
      <c r="M1344" t="s">
        <v>740</v>
      </c>
      <c r="N1344" t="s">
        <v>795</v>
      </c>
      <c r="O1344" t="s">
        <v>826</v>
      </c>
      <c r="P1344" t="s">
        <v>806</v>
      </c>
      <c r="Q1344" t="s">
        <v>10430</v>
      </c>
      <c r="R1344" t="s">
        <v>531</v>
      </c>
      <c r="S1344" t="s">
        <v>636</v>
      </c>
      <c r="T1344" s="16">
        <v>1</v>
      </c>
      <c r="U1344" s="16">
        <v>0</v>
      </c>
      <c r="V1344" s="16">
        <v>3</v>
      </c>
      <c r="W1344" s="5">
        <v>17810</v>
      </c>
      <c r="X1344" s="5">
        <v>17810</v>
      </c>
      <c r="Y1344" s="5"/>
      <c r="Z1344" s="7">
        <v>1</v>
      </c>
      <c r="AA1344" t="s">
        <v>27839</v>
      </c>
      <c r="AB1344" s="5">
        <v>17810</v>
      </c>
      <c r="AC1344" t="s">
        <v>800</v>
      </c>
      <c r="AD1344" s="17">
        <v>42096</v>
      </c>
      <c r="AE1344" s="17">
        <v>42293</v>
      </c>
      <c r="AF1344" s="17">
        <v>42096</v>
      </c>
      <c r="AG1344" s="17">
        <v>42111</v>
      </c>
      <c r="AH1344" s="17">
        <v>42111</v>
      </c>
      <c r="AI1344" s="17"/>
      <c r="AJ1344" s="5"/>
      <c r="AK1344" s="17">
        <v>42111</v>
      </c>
      <c r="AL1344" t="s">
        <v>811</v>
      </c>
      <c r="AM1344" t="s">
        <v>599</v>
      </c>
      <c r="AN1344" s="17"/>
      <c r="AP1344" t="s">
        <v>966</v>
      </c>
      <c r="AQ1344" t="s">
        <v>970</v>
      </c>
      <c r="AR1344" t="s">
        <v>29284</v>
      </c>
    </row>
    <row r="1345" spans="2:44" ht="11" outlineLevel="1" x14ac:dyDescent="0.15">
      <c r="B1345" t="s">
        <v>8558</v>
      </c>
      <c r="C1345" t="s">
        <v>799</v>
      </c>
      <c r="D1345" t="s">
        <v>799</v>
      </c>
      <c r="F1345" t="s">
        <v>966</v>
      </c>
      <c r="H1345" s="16">
        <v>1</v>
      </c>
      <c r="I1345" t="s">
        <v>799</v>
      </c>
      <c r="J1345" t="s">
        <v>8098</v>
      </c>
      <c r="K1345" t="s">
        <v>8099</v>
      </c>
      <c r="L1345" t="s">
        <v>28178</v>
      </c>
      <c r="M1345" t="s">
        <v>8559</v>
      </c>
      <c r="N1345" t="s">
        <v>803</v>
      </c>
      <c r="O1345" t="s">
        <v>825</v>
      </c>
      <c r="P1345" t="s">
        <v>820</v>
      </c>
      <c r="Q1345" t="s">
        <v>10430</v>
      </c>
      <c r="R1345" t="s">
        <v>645</v>
      </c>
      <c r="S1345" t="s">
        <v>636</v>
      </c>
      <c r="T1345" s="16">
        <v>1</v>
      </c>
      <c r="U1345" s="16">
        <v>0</v>
      </c>
      <c r="V1345" s="16">
        <v>1</v>
      </c>
      <c r="W1345" s="5">
        <v>17790.75</v>
      </c>
      <c r="X1345" s="5">
        <v>17790.75</v>
      </c>
      <c r="Y1345" s="5"/>
      <c r="Z1345" s="7">
        <v>1</v>
      </c>
      <c r="AA1345" t="s">
        <v>27839</v>
      </c>
      <c r="AB1345" s="5">
        <v>17790.75</v>
      </c>
      <c r="AC1345" t="s">
        <v>800</v>
      </c>
      <c r="AD1345" s="17">
        <v>42629</v>
      </c>
      <c r="AE1345" s="17">
        <v>42629</v>
      </c>
      <c r="AF1345" s="17">
        <v>42629</v>
      </c>
      <c r="AG1345" s="17">
        <v>42660</v>
      </c>
      <c r="AH1345" s="17">
        <v>42660</v>
      </c>
      <c r="AI1345" s="17"/>
      <c r="AJ1345" s="5"/>
      <c r="AK1345" s="17">
        <v>42660</v>
      </c>
      <c r="AL1345" t="s">
        <v>811</v>
      </c>
      <c r="AM1345" t="s">
        <v>599</v>
      </c>
      <c r="AN1345" s="17"/>
      <c r="AP1345" t="s">
        <v>966</v>
      </c>
      <c r="AQ1345" t="s">
        <v>970</v>
      </c>
      <c r="AR1345" t="s">
        <v>29285</v>
      </c>
    </row>
    <row r="1346" spans="2:44" ht="11" outlineLevel="1" x14ac:dyDescent="0.15">
      <c r="B1346" t="s">
        <v>8563</v>
      </c>
      <c r="C1346" t="s">
        <v>799</v>
      </c>
      <c r="D1346" t="s">
        <v>799</v>
      </c>
      <c r="F1346" t="s">
        <v>966</v>
      </c>
      <c r="H1346" s="16">
        <v>1</v>
      </c>
      <c r="I1346" t="s">
        <v>799</v>
      </c>
      <c r="J1346" t="s">
        <v>2381</v>
      </c>
      <c r="K1346" t="s">
        <v>2471</v>
      </c>
      <c r="L1346" t="s">
        <v>27905</v>
      </c>
      <c r="M1346" t="s">
        <v>740</v>
      </c>
      <c r="N1346" t="s">
        <v>795</v>
      </c>
      <c r="O1346" t="s">
        <v>825</v>
      </c>
      <c r="P1346" t="s">
        <v>806</v>
      </c>
      <c r="Q1346" t="s">
        <v>10430</v>
      </c>
      <c r="R1346" t="s">
        <v>531</v>
      </c>
      <c r="S1346" t="s">
        <v>636</v>
      </c>
      <c r="T1346" s="16">
        <v>1</v>
      </c>
      <c r="U1346" s="16">
        <v>0</v>
      </c>
      <c r="V1346" s="16">
        <v>1</v>
      </c>
      <c r="W1346" s="5">
        <v>17785</v>
      </c>
      <c r="X1346" s="5">
        <v>17785</v>
      </c>
      <c r="Y1346" s="5"/>
      <c r="Z1346" s="7">
        <v>1</v>
      </c>
      <c r="AA1346" t="s">
        <v>27839</v>
      </c>
      <c r="AB1346" s="5">
        <v>17785</v>
      </c>
      <c r="AC1346" t="s">
        <v>800</v>
      </c>
      <c r="AD1346" s="17">
        <v>43860</v>
      </c>
      <c r="AE1346" s="17">
        <v>43860</v>
      </c>
      <c r="AF1346" s="17">
        <v>43860</v>
      </c>
      <c r="AG1346" s="17">
        <v>43890</v>
      </c>
      <c r="AH1346" s="17">
        <v>43890</v>
      </c>
      <c r="AI1346" s="17"/>
      <c r="AJ1346" s="5"/>
      <c r="AK1346" s="17">
        <v>43890</v>
      </c>
      <c r="AL1346" t="s">
        <v>811</v>
      </c>
      <c r="AM1346" t="s">
        <v>599</v>
      </c>
      <c r="AN1346" s="17"/>
      <c r="AP1346" t="s">
        <v>966</v>
      </c>
      <c r="AQ1346" t="s">
        <v>970</v>
      </c>
      <c r="AR1346" t="s">
        <v>29286</v>
      </c>
    </row>
    <row r="1347" spans="2:44" ht="11" outlineLevel="1" x14ac:dyDescent="0.15">
      <c r="B1347" t="s">
        <v>8566</v>
      </c>
      <c r="C1347" t="s">
        <v>799</v>
      </c>
      <c r="D1347" t="s">
        <v>799</v>
      </c>
      <c r="F1347" t="s">
        <v>966</v>
      </c>
      <c r="H1347" s="16">
        <v>1</v>
      </c>
      <c r="I1347" t="s">
        <v>799</v>
      </c>
      <c r="J1347" t="s">
        <v>8567</v>
      </c>
      <c r="K1347" t="s">
        <v>8568</v>
      </c>
      <c r="L1347" t="s">
        <v>27861</v>
      </c>
      <c r="M1347" t="s">
        <v>750</v>
      </c>
      <c r="N1347" t="s">
        <v>803</v>
      </c>
      <c r="O1347" t="s">
        <v>825</v>
      </c>
      <c r="P1347" t="s">
        <v>859</v>
      </c>
      <c r="Q1347" t="s">
        <v>10430</v>
      </c>
      <c r="R1347" t="s">
        <v>531</v>
      </c>
      <c r="S1347" t="s">
        <v>636</v>
      </c>
      <c r="T1347" s="16">
        <v>1</v>
      </c>
      <c r="U1347" s="16">
        <v>0</v>
      </c>
      <c r="V1347" s="16">
        <v>3</v>
      </c>
      <c r="W1347" s="5">
        <v>17769.849999999999</v>
      </c>
      <c r="X1347" s="5">
        <v>17769.849999999999</v>
      </c>
      <c r="Y1347" s="5"/>
      <c r="Z1347" s="7">
        <v>1</v>
      </c>
      <c r="AA1347" t="s">
        <v>27839</v>
      </c>
      <c r="AB1347" s="5">
        <v>17769.849999999999</v>
      </c>
      <c r="AC1347" t="s">
        <v>800</v>
      </c>
      <c r="AD1347" s="17">
        <v>42433</v>
      </c>
      <c r="AE1347" s="17">
        <v>42545</v>
      </c>
      <c r="AF1347" s="17">
        <v>42433</v>
      </c>
      <c r="AG1347" s="17">
        <v>42480</v>
      </c>
      <c r="AH1347" s="17">
        <v>42480</v>
      </c>
      <c r="AI1347" s="17"/>
      <c r="AJ1347" s="5"/>
      <c r="AK1347" s="17">
        <v>42480</v>
      </c>
      <c r="AL1347" t="s">
        <v>811</v>
      </c>
      <c r="AM1347" t="s">
        <v>599</v>
      </c>
      <c r="AN1347" s="17"/>
      <c r="AP1347" t="s">
        <v>966</v>
      </c>
      <c r="AQ1347" t="s">
        <v>970</v>
      </c>
      <c r="AR1347" t="s">
        <v>29287</v>
      </c>
    </row>
    <row r="1348" spans="2:44" ht="11" outlineLevel="1" x14ac:dyDescent="0.15">
      <c r="B1348" t="s">
        <v>8571</v>
      </c>
      <c r="C1348" t="s">
        <v>799</v>
      </c>
      <c r="D1348" t="s">
        <v>799</v>
      </c>
      <c r="F1348" t="s">
        <v>966</v>
      </c>
      <c r="H1348" s="16">
        <v>1</v>
      </c>
      <c r="I1348" t="s">
        <v>799</v>
      </c>
      <c r="J1348" t="s">
        <v>6808</v>
      </c>
      <c r="K1348" t="s">
        <v>6809</v>
      </c>
      <c r="L1348" t="s">
        <v>533</v>
      </c>
      <c r="M1348" t="s">
        <v>743</v>
      </c>
      <c r="N1348" t="s">
        <v>803</v>
      </c>
      <c r="O1348" t="s">
        <v>825</v>
      </c>
      <c r="P1348" t="s">
        <v>821</v>
      </c>
      <c r="Q1348" t="s">
        <v>10430</v>
      </c>
      <c r="R1348" t="s">
        <v>531</v>
      </c>
      <c r="S1348" t="s">
        <v>636</v>
      </c>
      <c r="T1348" s="16">
        <v>1</v>
      </c>
      <c r="U1348" s="16">
        <v>0</v>
      </c>
      <c r="V1348" s="16">
        <v>1</v>
      </c>
      <c r="W1348" s="5">
        <v>17581.66</v>
      </c>
      <c r="X1348" s="5">
        <v>17581.66</v>
      </c>
      <c r="Y1348" s="5"/>
      <c r="Z1348" s="7">
        <v>1</v>
      </c>
      <c r="AA1348" t="s">
        <v>27839</v>
      </c>
      <c r="AB1348" s="5">
        <v>17581.66</v>
      </c>
      <c r="AC1348" t="s">
        <v>800</v>
      </c>
      <c r="AD1348" s="17">
        <v>45884</v>
      </c>
      <c r="AE1348" s="17">
        <v>45884</v>
      </c>
      <c r="AF1348" s="17">
        <v>45884</v>
      </c>
      <c r="AG1348" s="17">
        <v>45884</v>
      </c>
      <c r="AH1348" s="17">
        <v>45884</v>
      </c>
      <c r="AI1348" s="17"/>
      <c r="AJ1348" s="5"/>
      <c r="AK1348" s="17">
        <v>45884</v>
      </c>
      <c r="AL1348" t="s">
        <v>811</v>
      </c>
      <c r="AM1348" t="s">
        <v>599</v>
      </c>
      <c r="AN1348" s="17"/>
      <c r="AP1348" t="s">
        <v>966</v>
      </c>
      <c r="AQ1348" t="s">
        <v>970</v>
      </c>
      <c r="AR1348" t="s">
        <v>29288</v>
      </c>
    </row>
    <row r="1349" spans="2:44" ht="11" outlineLevel="1" x14ac:dyDescent="0.15">
      <c r="B1349" t="s">
        <v>8577</v>
      </c>
      <c r="C1349" t="s">
        <v>799</v>
      </c>
      <c r="D1349" t="s">
        <v>799</v>
      </c>
      <c r="F1349" t="s">
        <v>966</v>
      </c>
      <c r="H1349" s="16">
        <v>1</v>
      </c>
      <c r="I1349" t="s">
        <v>799</v>
      </c>
      <c r="J1349" t="s">
        <v>4027</v>
      </c>
      <c r="K1349" t="s">
        <v>4028</v>
      </c>
      <c r="L1349" t="s">
        <v>27976</v>
      </c>
      <c r="M1349" t="s">
        <v>740</v>
      </c>
      <c r="N1349" t="s">
        <v>795</v>
      </c>
      <c r="O1349" t="s">
        <v>825</v>
      </c>
      <c r="P1349" t="s">
        <v>806</v>
      </c>
      <c r="Q1349" t="s">
        <v>10430</v>
      </c>
      <c r="R1349" t="s">
        <v>531</v>
      </c>
      <c r="S1349" t="s">
        <v>636</v>
      </c>
      <c r="T1349" s="16">
        <v>1</v>
      </c>
      <c r="U1349" s="16">
        <v>0</v>
      </c>
      <c r="V1349" s="16">
        <v>2</v>
      </c>
      <c r="W1349" s="5">
        <v>17538.5</v>
      </c>
      <c r="X1349" s="5">
        <v>17538.5</v>
      </c>
      <c r="Y1349" s="5"/>
      <c r="Z1349" s="7">
        <v>1</v>
      </c>
      <c r="AA1349" t="s">
        <v>27839</v>
      </c>
      <c r="AB1349" s="5">
        <v>17538.5</v>
      </c>
      <c r="AC1349" t="s">
        <v>800</v>
      </c>
      <c r="AD1349" s="17">
        <v>43084</v>
      </c>
      <c r="AE1349" s="17">
        <v>43123</v>
      </c>
      <c r="AF1349" s="17">
        <v>43084</v>
      </c>
      <c r="AG1349" s="17">
        <v>43105</v>
      </c>
      <c r="AH1349" s="17">
        <v>43144</v>
      </c>
      <c r="AI1349" s="17"/>
      <c r="AJ1349" s="5"/>
      <c r="AK1349" s="17">
        <v>43105</v>
      </c>
      <c r="AL1349" t="s">
        <v>811</v>
      </c>
      <c r="AM1349" t="s">
        <v>599</v>
      </c>
      <c r="AN1349" s="17"/>
      <c r="AP1349" t="s">
        <v>966</v>
      </c>
      <c r="AQ1349" t="s">
        <v>970</v>
      </c>
      <c r="AR1349" t="s">
        <v>29289</v>
      </c>
    </row>
    <row r="1350" spans="2:44" ht="11" outlineLevel="1" x14ac:dyDescent="0.15">
      <c r="B1350" t="s">
        <v>8580</v>
      </c>
      <c r="C1350" t="s">
        <v>799</v>
      </c>
      <c r="D1350" t="s">
        <v>799</v>
      </c>
      <c r="F1350" t="s">
        <v>966</v>
      </c>
      <c r="H1350" s="16">
        <v>1</v>
      </c>
      <c r="I1350" t="s">
        <v>799</v>
      </c>
      <c r="J1350" t="s">
        <v>7491</v>
      </c>
      <c r="K1350" t="s">
        <v>8581</v>
      </c>
      <c r="L1350" t="s">
        <v>28353</v>
      </c>
      <c r="M1350" t="s">
        <v>740</v>
      </c>
      <c r="N1350" t="s">
        <v>795</v>
      </c>
      <c r="O1350" t="s">
        <v>804</v>
      </c>
      <c r="P1350" t="s">
        <v>806</v>
      </c>
      <c r="Q1350" t="s">
        <v>10430</v>
      </c>
      <c r="R1350" t="s">
        <v>456</v>
      </c>
      <c r="S1350" t="s">
        <v>598</v>
      </c>
      <c r="T1350" s="16">
        <v>1</v>
      </c>
      <c r="U1350" s="16">
        <v>0</v>
      </c>
      <c r="V1350" s="16">
        <v>2</v>
      </c>
      <c r="W1350" s="5">
        <v>17485.82</v>
      </c>
      <c r="X1350" s="5">
        <v>17485.82</v>
      </c>
      <c r="Y1350" s="5"/>
      <c r="Z1350" s="7">
        <v>1</v>
      </c>
      <c r="AA1350" t="s">
        <v>27839</v>
      </c>
      <c r="AB1350" s="5">
        <v>17485.82</v>
      </c>
      <c r="AC1350" t="s">
        <v>800</v>
      </c>
      <c r="AD1350" s="17">
        <v>45784</v>
      </c>
      <c r="AE1350" s="17">
        <v>45862</v>
      </c>
      <c r="AF1350" s="17">
        <v>45784</v>
      </c>
      <c r="AG1350" s="17">
        <v>45869</v>
      </c>
      <c r="AH1350" s="17">
        <v>45869</v>
      </c>
      <c r="AI1350" s="17"/>
      <c r="AJ1350" s="5"/>
      <c r="AK1350" s="17">
        <v>45869</v>
      </c>
      <c r="AL1350" t="s">
        <v>811</v>
      </c>
      <c r="AM1350" t="s">
        <v>599</v>
      </c>
      <c r="AN1350" s="17"/>
      <c r="AP1350" t="s">
        <v>966</v>
      </c>
      <c r="AQ1350" t="s">
        <v>970</v>
      </c>
      <c r="AR1350" t="s">
        <v>29290</v>
      </c>
    </row>
    <row r="1351" spans="2:44" ht="11" outlineLevel="1" x14ac:dyDescent="0.15">
      <c r="B1351" t="s">
        <v>8584</v>
      </c>
      <c r="C1351" t="s">
        <v>799</v>
      </c>
      <c r="D1351" t="s">
        <v>799</v>
      </c>
      <c r="F1351" t="s">
        <v>966</v>
      </c>
      <c r="H1351" s="16">
        <v>1</v>
      </c>
      <c r="I1351" t="s">
        <v>799</v>
      </c>
      <c r="J1351" t="s">
        <v>8585</v>
      </c>
      <c r="K1351" t="s">
        <v>8586</v>
      </c>
      <c r="L1351" t="s">
        <v>28085</v>
      </c>
      <c r="M1351" t="s">
        <v>757</v>
      </c>
      <c r="N1351" t="s">
        <v>795</v>
      </c>
      <c r="O1351" t="s">
        <v>826</v>
      </c>
      <c r="P1351" t="s">
        <v>806</v>
      </c>
      <c r="Q1351" t="s">
        <v>10430</v>
      </c>
      <c r="R1351" t="s">
        <v>531</v>
      </c>
      <c r="S1351" t="s">
        <v>636</v>
      </c>
      <c r="T1351" s="16">
        <v>1</v>
      </c>
      <c r="U1351" s="16">
        <v>0</v>
      </c>
      <c r="V1351" s="16">
        <v>1</v>
      </c>
      <c r="W1351" s="5">
        <v>17472.52</v>
      </c>
      <c r="X1351" s="5">
        <v>17472.52</v>
      </c>
      <c r="Y1351" s="5"/>
      <c r="Z1351" s="7">
        <v>1</v>
      </c>
      <c r="AA1351" t="s">
        <v>27839</v>
      </c>
      <c r="AB1351" s="5">
        <v>17472.52</v>
      </c>
      <c r="AC1351" t="s">
        <v>800</v>
      </c>
      <c r="AD1351" s="17">
        <v>43308</v>
      </c>
      <c r="AE1351" s="17">
        <v>43308</v>
      </c>
      <c r="AF1351" s="17">
        <v>43308</v>
      </c>
      <c r="AG1351" s="17">
        <v>43358</v>
      </c>
      <c r="AH1351" s="17">
        <v>43358</v>
      </c>
      <c r="AI1351" s="17"/>
      <c r="AJ1351" s="5"/>
      <c r="AK1351" s="17">
        <v>43358</v>
      </c>
      <c r="AL1351" t="s">
        <v>811</v>
      </c>
      <c r="AM1351" t="s">
        <v>599</v>
      </c>
      <c r="AN1351" s="17"/>
      <c r="AP1351" t="s">
        <v>966</v>
      </c>
      <c r="AQ1351" t="s">
        <v>970</v>
      </c>
      <c r="AR1351" t="s">
        <v>29291</v>
      </c>
    </row>
    <row r="1352" spans="2:44" ht="11" outlineLevel="1" x14ac:dyDescent="0.15">
      <c r="B1352" t="s">
        <v>8596</v>
      </c>
      <c r="C1352" t="s">
        <v>27838</v>
      </c>
      <c r="D1352" t="s">
        <v>1599</v>
      </c>
      <c r="E1352" t="s">
        <v>807</v>
      </c>
      <c r="F1352" t="s">
        <v>10430</v>
      </c>
      <c r="H1352" s="16">
        <v>1</v>
      </c>
      <c r="I1352" t="s">
        <v>799</v>
      </c>
      <c r="J1352" t="s">
        <v>8597</v>
      </c>
      <c r="K1352" t="s">
        <v>8598</v>
      </c>
      <c r="L1352" t="s">
        <v>28376</v>
      </c>
      <c r="M1352" t="s">
        <v>5385</v>
      </c>
      <c r="N1352" t="s">
        <v>803</v>
      </c>
      <c r="O1352" t="s">
        <v>796</v>
      </c>
      <c r="P1352" t="s">
        <v>820</v>
      </c>
      <c r="Q1352" t="s">
        <v>10430</v>
      </c>
      <c r="R1352" t="s">
        <v>645</v>
      </c>
      <c r="S1352" t="s">
        <v>636</v>
      </c>
      <c r="T1352" s="16">
        <v>1</v>
      </c>
      <c r="U1352" s="16">
        <v>1</v>
      </c>
      <c r="V1352" s="16">
        <v>1</v>
      </c>
      <c r="W1352" s="5">
        <v>17314.16</v>
      </c>
      <c r="X1352" s="5">
        <v>17314.16</v>
      </c>
      <c r="Y1352" s="5"/>
      <c r="Z1352" s="7">
        <v>1</v>
      </c>
      <c r="AA1352" t="s">
        <v>27839</v>
      </c>
      <c r="AB1352" s="5">
        <v>17314.16</v>
      </c>
      <c r="AC1352" t="s">
        <v>800</v>
      </c>
      <c r="AD1352" s="17">
        <v>42599</v>
      </c>
      <c r="AE1352" s="17">
        <v>42599</v>
      </c>
      <c r="AF1352" s="17">
        <v>42600</v>
      </c>
      <c r="AG1352" s="17">
        <v>42629</v>
      </c>
      <c r="AH1352" s="17">
        <v>42629</v>
      </c>
      <c r="AI1352" s="17"/>
      <c r="AJ1352" s="5"/>
      <c r="AK1352" s="17">
        <v>42629</v>
      </c>
      <c r="AL1352" t="s">
        <v>28341</v>
      </c>
      <c r="AM1352" t="s">
        <v>631</v>
      </c>
      <c r="AN1352" s="17">
        <v>42629</v>
      </c>
      <c r="AP1352" t="s">
        <v>966</v>
      </c>
      <c r="AQ1352" t="s">
        <v>970</v>
      </c>
      <c r="AR1352" t="s">
        <v>29292</v>
      </c>
    </row>
    <row r="1353" spans="2:44" ht="11" outlineLevel="1" x14ac:dyDescent="0.15">
      <c r="B1353" t="s">
        <v>8601</v>
      </c>
      <c r="C1353" t="s">
        <v>799</v>
      </c>
      <c r="D1353" t="s">
        <v>799</v>
      </c>
      <c r="F1353" t="s">
        <v>966</v>
      </c>
      <c r="H1353" s="16">
        <v>1</v>
      </c>
      <c r="I1353" t="s">
        <v>799</v>
      </c>
      <c r="J1353" t="s">
        <v>8602</v>
      </c>
      <c r="K1353" t="s">
        <v>8603</v>
      </c>
      <c r="L1353" t="s">
        <v>27933</v>
      </c>
      <c r="M1353" t="s">
        <v>750</v>
      </c>
      <c r="N1353" t="s">
        <v>4485</v>
      </c>
      <c r="O1353" t="s">
        <v>825</v>
      </c>
      <c r="P1353" t="s">
        <v>859</v>
      </c>
      <c r="Q1353" t="s">
        <v>10430</v>
      </c>
      <c r="R1353" t="s">
        <v>531</v>
      </c>
      <c r="S1353" t="s">
        <v>636</v>
      </c>
      <c r="T1353" s="16">
        <v>1</v>
      </c>
      <c r="U1353" s="16">
        <v>0</v>
      </c>
      <c r="V1353" s="16">
        <v>1</v>
      </c>
      <c r="W1353" s="5">
        <v>17312</v>
      </c>
      <c r="X1353" s="5">
        <v>17312</v>
      </c>
      <c r="Y1353" s="5"/>
      <c r="Z1353" s="7">
        <v>1</v>
      </c>
      <c r="AA1353" t="s">
        <v>27839</v>
      </c>
      <c r="AB1353" s="5">
        <v>17312</v>
      </c>
      <c r="AC1353" t="s">
        <v>800</v>
      </c>
      <c r="AD1353" s="17">
        <v>43468</v>
      </c>
      <c r="AE1353" s="17">
        <v>43468</v>
      </c>
      <c r="AF1353" s="17">
        <v>43469</v>
      </c>
      <c r="AG1353" s="17">
        <v>43515</v>
      </c>
      <c r="AH1353" s="17">
        <v>43515</v>
      </c>
      <c r="AI1353" s="17"/>
      <c r="AJ1353" s="5"/>
      <c r="AK1353" s="17">
        <v>43515</v>
      </c>
      <c r="AL1353" t="s">
        <v>811</v>
      </c>
      <c r="AM1353" t="s">
        <v>599</v>
      </c>
      <c r="AN1353" s="17"/>
      <c r="AP1353" t="s">
        <v>966</v>
      </c>
      <c r="AQ1353" t="s">
        <v>970</v>
      </c>
      <c r="AR1353" t="s">
        <v>29293</v>
      </c>
    </row>
    <row r="1354" spans="2:44" ht="11" outlineLevel="1" x14ac:dyDescent="0.15">
      <c r="B1354" t="s">
        <v>8608</v>
      </c>
      <c r="C1354" t="s">
        <v>799</v>
      </c>
      <c r="D1354" t="s">
        <v>799</v>
      </c>
      <c r="F1354" t="s">
        <v>966</v>
      </c>
      <c r="H1354" s="16">
        <v>1</v>
      </c>
      <c r="I1354" t="s">
        <v>799</v>
      </c>
      <c r="J1354" t="s">
        <v>6578</v>
      </c>
      <c r="K1354" t="s">
        <v>6579</v>
      </c>
      <c r="L1354" t="s">
        <v>27841</v>
      </c>
      <c r="M1354" t="s">
        <v>746</v>
      </c>
      <c r="N1354" t="s">
        <v>795</v>
      </c>
      <c r="O1354" t="s">
        <v>804</v>
      </c>
      <c r="P1354" t="s">
        <v>806</v>
      </c>
      <c r="Q1354" t="s">
        <v>10430</v>
      </c>
      <c r="R1354" t="s">
        <v>531</v>
      </c>
      <c r="S1354" t="s">
        <v>636</v>
      </c>
      <c r="T1354" s="16">
        <v>1</v>
      </c>
      <c r="U1354" s="16">
        <v>0</v>
      </c>
      <c r="V1354" s="16">
        <v>2</v>
      </c>
      <c r="W1354" s="5">
        <v>17216.73</v>
      </c>
      <c r="X1354" s="5">
        <v>17216.73</v>
      </c>
      <c r="Y1354" s="5"/>
      <c r="Z1354" s="7">
        <v>1</v>
      </c>
      <c r="AA1354" t="s">
        <v>27839</v>
      </c>
      <c r="AB1354" s="5">
        <v>17216.73</v>
      </c>
      <c r="AC1354" t="s">
        <v>800</v>
      </c>
      <c r="AD1354" s="17">
        <v>42172</v>
      </c>
      <c r="AE1354" s="17">
        <v>42424</v>
      </c>
      <c r="AF1354" s="17">
        <v>42172</v>
      </c>
      <c r="AG1354" s="17">
        <v>42176</v>
      </c>
      <c r="AH1354" s="17">
        <v>42176</v>
      </c>
      <c r="AI1354" s="17"/>
      <c r="AJ1354" s="5"/>
      <c r="AK1354" s="17">
        <v>42176</v>
      </c>
      <c r="AL1354" t="s">
        <v>811</v>
      </c>
      <c r="AM1354" t="s">
        <v>599</v>
      </c>
      <c r="AN1354" s="17"/>
      <c r="AP1354" t="s">
        <v>966</v>
      </c>
      <c r="AQ1354" t="s">
        <v>970</v>
      </c>
      <c r="AR1354" t="s">
        <v>29294</v>
      </c>
    </row>
    <row r="1355" spans="2:44" ht="11" outlineLevel="1" x14ac:dyDescent="0.15">
      <c r="B1355" t="s">
        <v>8611</v>
      </c>
      <c r="C1355" t="s">
        <v>799</v>
      </c>
      <c r="D1355" t="s">
        <v>799</v>
      </c>
      <c r="F1355" t="s">
        <v>966</v>
      </c>
      <c r="H1355" s="16">
        <v>1</v>
      </c>
      <c r="I1355" t="s">
        <v>799</v>
      </c>
      <c r="J1355" t="s">
        <v>8612</v>
      </c>
      <c r="K1355" t="s">
        <v>8613</v>
      </c>
      <c r="L1355" t="s">
        <v>27933</v>
      </c>
      <c r="M1355" t="s">
        <v>740</v>
      </c>
      <c r="N1355" t="s">
        <v>795</v>
      </c>
      <c r="O1355" t="s">
        <v>825</v>
      </c>
      <c r="P1355" t="s">
        <v>806</v>
      </c>
      <c r="Q1355" t="s">
        <v>10430</v>
      </c>
      <c r="R1355" t="s">
        <v>531</v>
      </c>
      <c r="S1355" t="s">
        <v>636</v>
      </c>
      <c r="T1355" s="16">
        <v>1</v>
      </c>
      <c r="U1355" s="16">
        <v>0</v>
      </c>
      <c r="V1355" s="16">
        <v>3</v>
      </c>
      <c r="W1355" s="5">
        <v>17173.64</v>
      </c>
      <c r="X1355" s="5">
        <v>17173.64</v>
      </c>
      <c r="Y1355" s="5"/>
      <c r="Z1355" s="7">
        <v>1</v>
      </c>
      <c r="AA1355" t="s">
        <v>27839</v>
      </c>
      <c r="AB1355" s="5">
        <v>17173.64</v>
      </c>
      <c r="AC1355" t="s">
        <v>800</v>
      </c>
      <c r="AD1355" s="17">
        <v>43005</v>
      </c>
      <c r="AE1355" s="17">
        <v>43269</v>
      </c>
      <c r="AF1355" s="17">
        <v>43005</v>
      </c>
      <c r="AG1355" s="17">
        <v>43098</v>
      </c>
      <c r="AH1355" s="17">
        <v>43098</v>
      </c>
      <c r="AI1355" s="17"/>
      <c r="AJ1355" s="5"/>
      <c r="AK1355" s="17">
        <v>43098</v>
      </c>
      <c r="AL1355" t="s">
        <v>811</v>
      </c>
      <c r="AM1355" t="s">
        <v>599</v>
      </c>
      <c r="AN1355" s="17"/>
      <c r="AP1355" t="s">
        <v>966</v>
      </c>
      <c r="AQ1355" t="s">
        <v>970</v>
      </c>
      <c r="AR1355" t="s">
        <v>29295</v>
      </c>
    </row>
    <row r="1356" spans="2:44" ht="11" outlineLevel="1" x14ac:dyDescent="0.15">
      <c r="B1356" t="s">
        <v>8616</v>
      </c>
      <c r="C1356" t="s">
        <v>799</v>
      </c>
      <c r="D1356" t="s">
        <v>799</v>
      </c>
      <c r="F1356" t="s">
        <v>966</v>
      </c>
      <c r="H1356" s="16">
        <v>1</v>
      </c>
      <c r="I1356" t="s">
        <v>799</v>
      </c>
      <c r="J1356" t="s">
        <v>2172</v>
      </c>
      <c r="K1356" t="s">
        <v>2173</v>
      </c>
      <c r="L1356" t="s">
        <v>28077</v>
      </c>
      <c r="M1356" t="s">
        <v>746</v>
      </c>
      <c r="N1356" t="s">
        <v>795</v>
      </c>
      <c r="O1356" t="s">
        <v>826</v>
      </c>
      <c r="P1356" t="s">
        <v>806</v>
      </c>
      <c r="Q1356" t="s">
        <v>10430</v>
      </c>
      <c r="R1356" t="s">
        <v>531</v>
      </c>
      <c r="S1356" t="s">
        <v>636</v>
      </c>
      <c r="T1356" s="16">
        <v>1</v>
      </c>
      <c r="U1356" s="16">
        <v>0</v>
      </c>
      <c r="V1356" s="16">
        <v>1</v>
      </c>
      <c r="W1356" s="5">
        <v>17170.34</v>
      </c>
      <c r="X1356" s="5">
        <v>17170.34</v>
      </c>
      <c r="Y1356" s="5"/>
      <c r="Z1356" s="7">
        <v>1</v>
      </c>
      <c r="AA1356" t="s">
        <v>27839</v>
      </c>
      <c r="AB1356" s="5">
        <v>17170.34</v>
      </c>
      <c r="AC1356" t="s">
        <v>800</v>
      </c>
      <c r="AD1356" s="17">
        <v>44572</v>
      </c>
      <c r="AE1356" s="17">
        <v>44572</v>
      </c>
      <c r="AF1356" s="17">
        <v>44572</v>
      </c>
      <c r="AG1356" s="17">
        <v>44602</v>
      </c>
      <c r="AH1356" s="17">
        <v>44602</v>
      </c>
      <c r="AI1356" s="17"/>
      <c r="AJ1356" s="5"/>
      <c r="AK1356" s="17">
        <v>44602</v>
      </c>
      <c r="AL1356" t="s">
        <v>811</v>
      </c>
      <c r="AM1356" t="s">
        <v>599</v>
      </c>
      <c r="AN1356" s="17"/>
      <c r="AP1356" t="s">
        <v>966</v>
      </c>
      <c r="AQ1356" t="s">
        <v>970</v>
      </c>
      <c r="AR1356" t="s">
        <v>29296</v>
      </c>
    </row>
    <row r="1357" spans="2:44" ht="11" outlineLevel="1" x14ac:dyDescent="0.15">
      <c r="B1357" t="s">
        <v>8619</v>
      </c>
      <c r="C1357" t="s">
        <v>799</v>
      </c>
      <c r="D1357" t="s">
        <v>799</v>
      </c>
      <c r="F1357" t="s">
        <v>966</v>
      </c>
      <c r="H1357" s="16">
        <v>1</v>
      </c>
      <c r="I1357" t="s">
        <v>799</v>
      </c>
      <c r="J1357" t="s">
        <v>8620</v>
      </c>
      <c r="K1357" t="s">
        <v>8621</v>
      </c>
      <c r="L1357" t="s">
        <v>27866</v>
      </c>
      <c r="M1357" t="s">
        <v>750</v>
      </c>
      <c r="N1357" t="s">
        <v>803</v>
      </c>
      <c r="O1357" t="s">
        <v>825</v>
      </c>
      <c r="P1357" t="s">
        <v>859</v>
      </c>
      <c r="Q1357" t="s">
        <v>10430</v>
      </c>
      <c r="R1357" t="s">
        <v>531</v>
      </c>
      <c r="S1357" t="s">
        <v>636</v>
      </c>
      <c r="T1357" s="16">
        <v>1</v>
      </c>
      <c r="U1357" s="16">
        <v>0</v>
      </c>
      <c r="V1357" s="16">
        <v>1</v>
      </c>
      <c r="W1357" s="5">
        <v>17100</v>
      </c>
      <c r="X1357" s="5">
        <v>17100</v>
      </c>
      <c r="Y1357" s="5"/>
      <c r="Z1357" s="7">
        <v>1</v>
      </c>
      <c r="AA1357" t="s">
        <v>27839</v>
      </c>
      <c r="AB1357" s="5">
        <v>17100</v>
      </c>
      <c r="AC1357" t="s">
        <v>800</v>
      </c>
      <c r="AD1357" s="17">
        <v>42642</v>
      </c>
      <c r="AE1357" s="17">
        <v>42642</v>
      </c>
      <c r="AF1357" s="17">
        <v>42643</v>
      </c>
      <c r="AG1357" s="17">
        <v>42734</v>
      </c>
      <c r="AH1357" s="17">
        <v>42734</v>
      </c>
      <c r="AI1357" s="17"/>
      <c r="AJ1357" s="5"/>
      <c r="AK1357" s="17">
        <v>42734</v>
      </c>
      <c r="AL1357" t="s">
        <v>811</v>
      </c>
      <c r="AM1357" t="s">
        <v>599</v>
      </c>
      <c r="AN1357" s="17"/>
      <c r="AP1357" t="s">
        <v>966</v>
      </c>
      <c r="AQ1357" t="s">
        <v>970</v>
      </c>
      <c r="AR1357" t="s">
        <v>29297</v>
      </c>
    </row>
    <row r="1358" spans="2:44" ht="11" outlineLevel="1" x14ac:dyDescent="0.15">
      <c r="B1358" t="s">
        <v>8624</v>
      </c>
      <c r="C1358" t="s">
        <v>799</v>
      </c>
      <c r="D1358" t="s">
        <v>799</v>
      </c>
      <c r="F1358" t="s">
        <v>966</v>
      </c>
      <c r="H1358" s="16">
        <v>1</v>
      </c>
      <c r="I1358" t="s">
        <v>799</v>
      </c>
      <c r="J1358" t="s">
        <v>2441</v>
      </c>
      <c r="K1358" t="s">
        <v>2442</v>
      </c>
      <c r="L1358" t="s">
        <v>28077</v>
      </c>
      <c r="M1358" t="s">
        <v>748</v>
      </c>
      <c r="N1358" t="s">
        <v>795</v>
      </c>
      <c r="O1358" t="s">
        <v>826</v>
      </c>
      <c r="P1358" t="s">
        <v>806</v>
      </c>
      <c r="Q1358" t="s">
        <v>10430</v>
      </c>
      <c r="R1358" t="s">
        <v>531</v>
      </c>
      <c r="S1358" t="s">
        <v>636</v>
      </c>
      <c r="T1358" s="16">
        <v>1</v>
      </c>
      <c r="U1358" s="16">
        <v>0</v>
      </c>
      <c r="V1358" s="16">
        <v>1</v>
      </c>
      <c r="W1358" s="5">
        <v>17000</v>
      </c>
      <c r="X1358" s="5">
        <v>17000</v>
      </c>
      <c r="Y1358" s="5"/>
      <c r="Z1358" s="7">
        <v>1</v>
      </c>
      <c r="AA1358" t="s">
        <v>27839</v>
      </c>
      <c r="AB1358" s="5">
        <v>17000</v>
      </c>
      <c r="AC1358" t="s">
        <v>800</v>
      </c>
      <c r="AD1358" s="17">
        <v>43585</v>
      </c>
      <c r="AE1358" s="17">
        <v>43585</v>
      </c>
      <c r="AF1358" s="17">
        <v>43585</v>
      </c>
      <c r="AG1358" s="17">
        <v>43615</v>
      </c>
      <c r="AH1358" s="17">
        <v>43615</v>
      </c>
      <c r="AI1358" s="17"/>
      <c r="AJ1358" s="5"/>
      <c r="AK1358" s="17">
        <v>43615</v>
      </c>
      <c r="AL1358" t="s">
        <v>811</v>
      </c>
      <c r="AM1358" t="s">
        <v>599</v>
      </c>
      <c r="AN1358" s="17"/>
      <c r="AP1358" t="s">
        <v>966</v>
      </c>
      <c r="AQ1358" t="s">
        <v>970</v>
      </c>
      <c r="AR1358" t="s">
        <v>29298</v>
      </c>
    </row>
    <row r="1359" spans="2:44" ht="11" outlineLevel="1" x14ac:dyDescent="0.15">
      <c r="B1359" t="s">
        <v>8627</v>
      </c>
      <c r="C1359" t="s">
        <v>799</v>
      </c>
      <c r="D1359" t="s">
        <v>799</v>
      </c>
      <c r="F1359" t="s">
        <v>966</v>
      </c>
      <c r="H1359" s="16">
        <v>1</v>
      </c>
      <c r="I1359" t="s">
        <v>799</v>
      </c>
      <c r="J1359" t="s">
        <v>4067</v>
      </c>
      <c r="K1359" t="s">
        <v>4068</v>
      </c>
      <c r="L1359" t="s">
        <v>27974</v>
      </c>
      <c r="M1359" t="s">
        <v>746</v>
      </c>
      <c r="N1359" t="s">
        <v>795</v>
      </c>
      <c r="O1359" t="s">
        <v>826</v>
      </c>
      <c r="P1359" t="s">
        <v>806</v>
      </c>
      <c r="Q1359" t="s">
        <v>10430</v>
      </c>
      <c r="R1359" t="s">
        <v>531</v>
      </c>
      <c r="S1359" t="s">
        <v>636</v>
      </c>
      <c r="T1359" s="16">
        <v>1</v>
      </c>
      <c r="U1359" s="16">
        <v>0</v>
      </c>
      <c r="V1359" s="16">
        <v>1</v>
      </c>
      <c r="W1359" s="5">
        <v>16964.099999999999</v>
      </c>
      <c r="X1359" s="5">
        <v>16964.099999999999</v>
      </c>
      <c r="Y1359" s="5"/>
      <c r="Z1359" s="7">
        <v>1</v>
      </c>
      <c r="AA1359" t="s">
        <v>27839</v>
      </c>
      <c r="AB1359" s="5">
        <v>16964.099999999999</v>
      </c>
      <c r="AC1359" t="s">
        <v>800</v>
      </c>
      <c r="AD1359" s="17">
        <v>45861</v>
      </c>
      <c r="AE1359" s="17">
        <v>45861</v>
      </c>
      <c r="AF1359" s="17">
        <v>45848</v>
      </c>
      <c r="AG1359" s="17">
        <v>45975</v>
      </c>
      <c r="AH1359" s="17">
        <v>45975</v>
      </c>
      <c r="AI1359" s="17"/>
      <c r="AJ1359" s="5"/>
      <c r="AK1359" s="17">
        <v>45975</v>
      </c>
      <c r="AL1359" t="s">
        <v>811</v>
      </c>
      <c r="AM1359" t="s">
        <v>599</v>
      </c>
      <c r="AN1359" s="17"/>
      <c r="AP1359" t="s">
        <v>966</v>
      </c>
      <c r="AQ1359" t="s">
        <v>970</v>
      </c>
      <c r="AR1359" t="s">
        <v>29299</v>
      </c>
    </row>
    <row r="1360" spans="2:44" ht="11" outlineLevel="1" x14ac:dyDescent="0.15">
      <c r="B1360" t="s">
        <v>8630</v>
      </c>
      <c r="C1360" t="s">
        <v>799</v>
      </c>
      <c r="D1360" t="s">
        <v>799</v>
      </c>
      <c r="F1360" t="s">
        <v>966</v>
      </c>
      <c r="H1360" s="16">
        <v>1</v>
      </c>
      <c r="I1360" t="s">
        <v>799</v>
      </c>
      <c r="J1360" t="s">
        <v>8631</v>
      </c>
      <c r="K1360" t="s">
        <v>8632</v>
      </c>
      <c r="L1360" t="s">
        <v>28223</v>
      </c>
      <c r="M1360" t="s">
        <v>8634</v>
      </c>
      <c r="N1360" t="s">
        <v>795</v>
      </c>
      <c r="O1360" t="s">
        <v>826</v>
      </c>
      <c r="P1360" t="s">
        <v>806</v>
      </c>
      <c r="Q1360" t="s">
        <v>10430</v>
      </c>
      <c r="R1360" t="s">
        <v>531</v>
      </c>
      <c r="S1360" t="s">
        <v>636</v>
      </c>
      <c r="T1360" s="16">
        <v>1</v>
      </c>
      <c r="U1360" s="16">
        <v>0</v>
      </c>
      <c r="V1360" s="16">
        <v>2</v>
      </c>
      <c r="W1360" s="5">
        <v>16855.21</v>
      </c>
      <c r="X1360" s="5">
        <v>16855.21</v>
      </c>
      <c r="Y1360" s="5"/>
      <c r="Z1360" s="7">
        <v>1</v>
      </c>
      <c r="AA1360" t="s">
        <v>27839</v>
      </c>
      <c r="AB1360" s="5">
        <v>16855.21</v>
      </c>
      <c r="AC1360" t="s">
        <v>800</v>
      </c>
      <c r="AD1360" s="17">
        <v>41649</v>
      </c>
      <c r="AE1360" s="17">
        <v>44778</v>
      </c>
      <c r="AF1360" s="17">
        <v>41649</v>
      </c>
      <c r="AG1360" s="17">
        <v>41694</v>
      </c>
      <c r="AH1360" s="17">
        <v>41694</v>
      </c>
      <c r="AI1360" s="17"/>
      <c r="AJ1360" s="5"/>
      <c r="AK1360" s="17">
        <v>41694</v>
      </c>
      <c r="AL1360" t="s">
        <v>811</v>
      </c>
      <c r="AM1360" t="s">
        <v>599</v>
      </c>
      <c r="AN1360" s="17"/>
      <c r="AP1360" t="s">
        <v>966</v>
      </c>
      <c r="AQ1360" t="s">
        <v>970</v>
      </c>
      <c r="AR1360" t="s">
        <v>29300</v>
      </c>
    </row>
    <row r="1361" spans="2:44" ht="11" outlineLevel="1" x14ac:dyDescent="0.15">
      <c r="B1361" t="s">
        <v>8638</v>
      </c>
      <c r="C1361" t="s">
        <v>799</v>
      </c>
      <c r="D1361" t="s">
        <v>799</v>
      </c>
      <c r="F1361" t="s">
        <v>966</v>
      </c>
      <c r="H1361" s="16">
        <v>1</v>
      </c>
      <c r="I1361" t="s">
        <v>799</v>
      </c>
      <c r="J1361" t="s">
        <v>8639</v>
      </c>
      <c r="K1361" t="s">
        <v>8640</v>
      </c>
      <c r="L1361" t="s">
        <v>28143</v>
      </c>
      <c r="M1361" t="s">
        <v>8641</v>
      </c>
      <c r="N1361" t="s">
        <v>795</v>
      </c>
      <c r="O1361" t="s">
        <v>825</v>
      </c>
      <c r="P1361" t="s">
        <v>806</v>
      </c>
      <c r="Q1361" t="s">
        <v>10430</v>
      </c>
      <c r="R1361" t="s">
        <v>531</v>
      </c>
      <c r="S1361" t="s">
        <v>636</v>
      </c>
      <c r="T1361" s="16">
        <v>1</v>
      </c>
      <c r="U1361" s="16">
        <v>0</v>
      </c>
      <c r="V1361" s="16">
        <v>1</v>
      </c>
      <c r="W1361" s="5">
        <v>16845.23</v>
      </c>
      <c r="X1361" s="5">
        <v>16845.23</v>
      </c>
      <c r="Y1361" s="5"/>
      <c r="Z1361" s="7">
        <v>1</v>
      </c>
      <c r="AA1361" t="s">
        <v>27839</v>
      </c>
      <c r="AB1361" s="5">
        <v>16845.23</v>
      </c>
      <c r="AC1361" t="s">
        <v>800</v>
      </c>
      <c r="AD1361" s="17">
        <v>44806</v>
      </c>
      <c r="AE1361" s="17">
        <v>44806</v>
      </c>
      <c r="AF1361" s="17">
        <v>44805</v>
      </c>
      <c r="AG1361" s="17">
        <v>44822</v>
      </c>
      <c r="AH1361" s="17">
        <v>44822</v>
      </c>
      <c r="AI1361" s="17"/>
      <c r="AJ1361" s="5"/>
      <c r="AK1361" s="17">
        <v>44822</v>
      </c>
      <c r="AL1361" t="s">
        <v>811</v>
      </c>
      <c r="AM1361" t="s">
        <v>599</v>
      </c>
      <c r="AN1361" s="17"/>
      <c r="AP1361" t="s">
        <v>966</v>
      </c>
      <c r="AQ1361" t="s">
        <v>970</v>
      </c>
      <c r="AR1361" t="s">
        <v>29301</v>
      </c>
    </row>
    <row r="1362" spans="2:44" ht="11" outlineLevel="1" x14ac:dyDescent="0.15">
      <c r="B1362" t="s">
        <v>8648</v>
      </c>
      <c r="C1362" t="s">
        <v>799</v>
      </c>
      <c r="D1362" t="s">
        <v>799</v>
      </c>
      <c r="F1362" t="s">
        <v>966</v>
      </c>
      <c r="H1362" s="16">
        <v>1</v>
      </c>
      <c r="I1362" t="s">
        <v>799</v>
      </c>
      <c r="J1362" t="s">
        <v>8649</v>
      </c>
      <c r="K1362" t="s">
        <v>8650</v>
      </c>
      <c r="L1362" t="s">
        <v>28346</v>
      </c>
      <c r="M1362" t="s">
        <v>750</v>
      </c>
      <c r="N1362" t="s">
        <v>8177</v>
      </c>
      <c r="O1362" t="s">
        <v>825</v>
      </c>
      <c r="P1362" t="s">
        <v>859</v>
      </c>
      <c r="Q1362" t="s">
        <v>10430</v>
      </c>
      <c r="R1362" t="s">
        <v>645</v>
      </c>
      <c r="S1362" t="s">
        <v>636</v>
      </c>
      <c r="T1362" s="16">
        <v>1</v>
      </c>
      <c r="U1362" s="16">
        <v>0</v>
      </c>
      <c r="V1362" s="16">
        <v>1</v>
      </c>
      <c r="W1362" s="5">
        <v>16783.099999999999</v>
      </c>
      <c r="X1362" s="5">
        <v>16783.099999999999</v>
      </c>
      <c r="Y1362" s="5"/>
      <c r="Z1362" s="7">
        <v>1</v>
      </c>
      <c r="AA1362" t="s">
        <v>27839</v>
      </c>
      <c r="AB1362" s="5">
        <v>16783.099999999999</v>
      </c>
      <c r="AC1362" t="s">
        <v>800</v>
      </c>
      <c r="AD1362" s="17">
        <v>43448</v>
      </c>
      <c r="AE1362" s="17">
        <v>43448</v>
      </c>
      <c r="AF1362" s="17">
        <v>43448</v>
      </c>
      <c r="AG1362" s="17">
        <v>43479</v>
      </c>
      <c r="AH1362" s="17">
        <v>43479</v>
      </c>
      <c r="AI1362" s="17"/>
      <c r="AJ1362" s="5"/>
      <c r="AK1362" s="17">
        <v>43479</v>
      </c>
      <c r="AL1362" t="s">
        <v>811</v>
      </c>
      <c r="AM1362" t="s">
        <v>599</v>
      </c>
      <c r="AN1362" s="17"/>
      <c r="AP1362" t="s">
        <v>966</v>
      </c>
      <c r="AQ1362" t="s">
        <v>970</v>
      </c>
      <c r="AR1362" t="s">
        <v>29302</v>
      </c>
    </row>
    <row r="1363" spans="2:44" ht="11" outlineLevel="1" x14ac:dyDescent="0.15">
      <c r="B1363" t="s">
        <v>8656</v>
      </c>
      <c r="C1363" t="s">
        <v>799</v>
      </c>
      <c r="D1363" t="s">
        <v>799</v>
      </c>
      <c r="F1363" t="s">
        <v>966</v>
      </c>
      <c r="H1363" s="16">
        <v>1</v>
      </c>
      <c r="I1363" t="s">
        <v>799</v>
      </c>
      <c r="J1363" t="s">
        <v>6578</v>
      </c>
      <c r="K1363" t="s">
        <v>6579</v>
      </c>
      <c r="L1363" t="s">
        <v>27841</v>
      </c>
      <c r="M1363" t="s">
        <v>8657</v>
      </c>
      <c r="N1363" t="s">
        <v>795</v>
      </c>
      <c r="O1363" t="s">
        <v>804</v>
      </c>
      <c r="P1363" t="s">
        <v>806</v>
      </c>
      <c r="Q1363" t="s">
        <v>10430</v>
      </c>
      <c r="R1363" t="s">
        <v>531</v>
      </c>
      <c r="S1363" t="s">
        <v>636</v>
      </c>
      <c r="T1363" s="16">
        <v>1</v>
      </c>
      <c r="U1363" s="16">
        <v>0</v>
      </c>
      <c r="V1363" s="16">
        <v>1</v>
      </c>
      <c r="W1363" s="5">
        <v>16680.990000000002</v>
      </c>
      <c r="X1363" s="5">
        <v>16680.990000000002</v>
      </c>
      <c r="Y1363" s="5"/>
      <c r="Z1363" s="7">
        <v>1</v>
      </c>
      <c r="AA1363" t="s">
        <v>27839</v>
      </c>
      <c r="AB1363" s="5">
        <v>16680.990000000002</v>
      </c>
      <c r="AC1363" t="s">
        <v>800</v>
      </c>
      <c r="AD1363" s="17">
        <v>44348</v>
      </c>
      <c r="AE1363" s="17">
        <v>44348</v>
      </c>
      <c r="AF1363" s="17">
        <v>44334</v>
      </c>
      <c r="AG1363" s="17">
        <v>44377</v>
      </c>
      <c r="AH1363" s="17">
        <v>44377</v>
      </c>
      <c r="AI1363" s="17"/>
      <c r="AJ1363" s="5"/>
      <c r="AK1363" s="17">
        <v>44377</v>
      </c>
      <c r="AL1363" t="s">
        <v>811</v>
      </c>
      <c r="AM1363" t="s">
        <v>599</v>
      </c>
      <c r="AN1363" s="17"/>
      <c r="AP1363" t="s">
        <v>966</v>
      </c>
      <c r="AQ1363" t="s">
        <v>970</v>
      </c>
      <c r="AR1363" t="s">
        <v>29303</v>
      </c>
    </row>
    <row r="1364" spans="2:44" ht="11" outlineLevel="1" x14ac:dyDescent="0.15">
      <c r="B1364" t="s">
        <v>8661</v>
      </c>
      <c r="C1364" t="s">
        <v>799</v>
      </c>
      <c r="D1364" t="s">
        <v>799</v>
      </c>
      <c r="F1364" t="s">
        <v>966</v>
      </c>
      <c r="H1364" s="16">
        <v>1</v>
      </c>
      <c r="I1364" t="s">
        <v>799</v>
      </c>
      <c r="J1364" t="s">
        <v>4230</v>
      </c>
      <c r="K1364" t="s">
        <v>4231</v>
      </c>
      <c r="L1364" t="s">
        <v>27861</v>
      </c>
      <c r="M1364" t="s">
        <v>750</v>
      </c>
      <c r="N1364" t="s">
        <v>2535</v>
      </c>
      <c r="O1364" t="s">
        <v>826</v>
      </c>
      <c r="P1364" t="s">
        <v>859</v>
      </c>
      <c r="Q1364" t="s">
        <v>10430</v>
      </c>
      <c r="R1364" t="s">
        <v>531</v>
      </c>
      <c r="S1364" t="s">
        <v>636</v>
      </c>
      <c r="T1364" s="16">
        <v>1</v>
      </c>
      <c r="U1364" s="16">
        <v>0</v>
      </c>
      <c r="V1364" s="16">
        <v>2</v>
      </c>
      <c r="W1364" s="5">
        <v>16612.52</v>
      </c>
      <c r="X1364" s="5">
        <v>16612.52</v>
      </c>
      <c r="Y1364" s="5"/>
      <c r="Z1364" s="7">
        <v>1</v>
      </c>
      <c r="AA1364" t="s">
        <v>27839</v>
      </c>
      <c r="AB1364" s="5">
        <v>16612.52</v>
      </c>
      <c r="AC1364" t="s">
        <v>800</v>
      </c>
      <c r="AD1364" s="17">
        <v>42012</v>
      </c>
      <c r="AE1364" s="17">
        <v>42298</v>
      </c>
      <c r="AF1364" s="17">
        <v>42012</v>
      </c>
      <c r="AG1364" s="17">
        <v>42072</v>
      </c>
      <c r="AH1364" s="17">
        <v>42072</v>
      </c>
      <c r="AI1364" s="17"/>
      <c r="AJ1364" s="5"/>
      <c r="AK1364" s="17">
        <v>42072</v>
      </c>
      <c r="AL1364" t="s">
        <v>811</v>
      </c>
      <c r="AM1364" t="s">
        <v>599</v>
      </c>
      <c r="AN1364" s="17"/>
      <c r="AP1364" t="s">
        <v>966</v>
      </c>
      <c r="AQ1364" t="s">
        <v>970</v>
      </c>
      <c r="AR1364" t="s">
        <v>29304</v>
      </c>
    </row>
    <row r="1365" spans="2:44" ht="11" outlineLevel="1" x14ac:dyDescent="0.15">
      <c r="B1365" t="s">
        <v>8664</v>
      </c>
      <c r="C1365" t="s">
        <v>799</v>
      </c>
      <c r="D1365" t="s">
        <v>799</v>
      </c>
      <c r="F1365" t="s">
        <v>966</v>
      </c>
      <c r="H1365" s="16">
        <v>1</v>
      </c>
      <c r="I1365" t="s">
        <v>799</v>
      </c>
      <c r="J1365" t="s">
        <v>6586</v>
      </c>
      <c r="K1365" t="s">
        <v>6587</v>
      </c>
      <c r="L1365" t="s">
        <v>27959</v>
      </c>
      <c r="M1365" t="s">
        <v>737</v>
      </c>
      <c r="N1365" t="s">
        <v>803</v>
      </c>
      <c r="O1365" t="s">
        <v>825</v>
      </c>
      <c r="P1365" t="s">
        <v>802</v>
      </c>
      <c r="Q1365" t="s">
        <v>10430</v>
      </c>
      <c r="R1365" t="s">
        <v>531</v>
      </c>
      <c r="S1365" t="s">
        <v>636</v>
      </c>
      <c r="T1365" s="16">
        <v>1</v>
      </c>
      <c r="U1365" s="16">
        <v>0</v>
      </c>
      <c r="V1365" s="16">
        <v>1</v>
      </c>
      <c r="W1365" s="5">
        <v>16608.400000000001</v>
      </c>
      <c r="X1365" s="5">
        <v>16608.400000000001</v>
      </c>
      <c r="Y1365" s="5"/>
      <c r="Z1365" s="7">
        <v>1</v>
      </c>
      <c r="AA1365" t="s">
        <v>27839</v>
      </c>
      <c r="AB1365" s="5">
        <v>16608.400000000001</v>
      </c>
      <c r="AC1365" t="s">
        <v>800</v>
      </c>
      <c r="AD1365" s="17">
        <v>44813</v>
      </c>
      <c r="AE1365" s="17">
        <v>44813</v>
      </c>
      <c r="AF1365" s="17">
        <v>44813</v>
      </c>
      <c r="AG1365" s="17">
        <v>44843</v>
      </c>
      <c r="AH1365" s="17">
        <v>44843</v>
      </c>
      <c r="AI1365" s="17"/>
      <c r="AJ1365" s="5"/>
      <c r="AK1365" s="17">
        <v>44843</v>
      </c>
      <c r="AL1365" t="s">
        <v>811</v>
      </c>
      <c r="AM1365" t="s">
        <v>599</v>
      </c>
      <c r="AN1365" s="17"/>
      <c r="AP1365" t="s">
        <v>966</v>
      </c>
      <c r="AQ1365" t="s">
        <v>970</v>
      </c>
      <c r="AR1365" t="s">
        <v>29305</v>
      </c>
    </row>
    <row r="1366" spans="2:44" ht="11" outlineLevel="1" x14ac:dyDescent="0.15">
      <c r="B1366" t="s">
        <v>8669</v>
      </c>
      <c r="C1366" t="s">
        <v>799</v>
      </c>
      <c r="D1366" t="s">
        <v>799</v>
      </c>
      <c r="F1366" t="s">
        <v>966</v>
      </c>
      <c r="H1366" s="16">
        <v>1</v>
      </c>
      <c r="I1366" t="s">
        <v>799</v>
      </c>
      <c r="J1366" t="s">
        <v>8670</v>
      </c>
      <c r="K1366" t="s">
        <v>8671</v>
      </c>
      <c r="L1366" t="s">
        <v>28091</v>
      </c>
      <c r="M1366" t="s">
        <v>737</v>
      </c>
      <c r="N1366" t="s">
        <v>803</v>
      </c>
      <c r="O1366" t="s">
        <v>825</v>
      </c>
      <c r="P1366" t="s">
        <v>802</v>
      </c>
      <c r="Q1366" t="s">
        <v>10430</v>
      </c>
      <c r="R1366" t="s">
        <v>531</v>
      </c>
      <c r="S1366" t="s">
        <v>636</v>
      </c>
      <c r="T1366" s="16">
        <v>1</v>
      </c>
      <c r="U1366" s="16">
        <v>0</v>
      </c>
      <c r="V1366" s="16">
        <v>1</v>
      </c>
      <c r="W1366" s="5">
        <v>16554</v>
      </c>
      <c r="X1366" s="5">
        <v>16554</v>
      </c>
      <c r="Y1366" s="5"/>
      <c r="Z1366" s="7">
        <v>1</v>
      </c>
      <c r="AA1366" t="s">
        <v>27839</v>
      </c>
      <c r="AB1366" s="5">
        <v>16554</v>
      </c>
      <c r="AC1366" t="s">
        <v>800</v>
      </c>
      <c r="AD1366" s="17">
        <v>43619</v>
      </c>
      <c r="AE1366" s="17">
        <v>43619</v>
      </c>
      <c r="AF1366" s="17">
        <v>43620</v>
      </c>
      <c r="AG1366" s="17">
        <v>43682</v>
      </c>
      <c r="AH1366" s="17">
        <v>43682</v>
      </c>
      <c r="AI1366" s="17"/>
      <c r="AJ1366" s="5"/>
      <c r="AK1366" s="17">
        <v>43682</v>
      </c>
      <c r="AL1366" t="s">
        <v>811</v>
      </c>
      <c r="AM1366" t="s">
        <v>599</v>
      </c>
      <c r="AN1366" s="17"/>
      <c r="AP1366" t="s">
        <v>966</v>
      </c>
      <c r="AQ1366" t="s">
        <v>970</v>
      </c>
      <c r="AR1366" t="s">
        <v>29306</v>
      </c>
    </row>
    <row r="1367" spans="2:44" ht="11" outlineLevel="1" x14ac:dyDescent="0.15">
      <c r="B1367" t="s">
        <v>8680</v>
      </c>
      <c r="C1367" t="s">
        <v>799</v>
      </c>
      <c r="D1367" t="s">
        <v>799</v>
      </c>
      <c r="F1367" t="s">
        <v>966</v>
      </c>
      <c r="H1367" s="16">
        <v>1</v>
      </c>
      <c r="I1367" t="s">
        <v>799</v>
      </c>
      <c r="J1367" t="s">
        <v>8681</v>
      </c>
      <c r="K1367" t="s">
        <v>8682</v>
      </c>
      <c r="L1367" t="s">
        <v>28346</v>
      </c>
      <c r="M1367" t="s">
        <v>8683</v>
      </c>
      <c r="N1367" t="s">
        <v>803</v>
      </c>
      <c r="O1367" t="s">
        <v>825</v>
      </c>
      <c r="P1367" t="s">
        <v>820</v>
      </c>
      <c r="Q1367" t="s">
        <v>10430</v>
      </c>
      <c r="R1367" t="s">
        <v>645</v>
      </c>
      <c r="S1367" t="s">
        <v>636</v>
      </c>
      <c r="T1367" s="16">
        <v>1</v>
      </c>
      <c r="U1367" s="16">
        <v>0</v>
      </c>
      <c r="V1367" s="16">
        <v>1</v>
      </c>
      <c r="W1367" s="5">
        <v>16480</v>
      </c>
      <c r="X1367" s="5">
        <v>16480</v>
      </c>
      <c r="Y1367" s="5"/>
      <c r="Z1367" s="7">
        <v>1</v>
      </c>
      <c r="AA1367" t="s">
        <v>27839</v>
      </c>
      <c r="AB1367" s="5">
        <v>16480</v>
      </c>
      <c r="AC1367" t="s">
        <v>800</v>
      </c>
      <c r="AD1367" s="17">
        <v>43355</v>
      </c>
      <c r="AE1367" s="17">
        <v>43355</v>
      </c>
      <c r="AF1367" s="17">
        <v>43355</v>
      </c>
      <c r="AG1367" s="17">
        <v>43392</v>
      </c>
      <c r="AH1367" s="17">
        <v>43392</v>
      </c>
      <c r="AI1367" s="17"/>
      <c r="AJ1367" s="5"/>
      <c r="AK1367" s="17">
        <v>43392</v>
      </c>
      <c r="AL1367" t="s">
        <v>811</v>
      </c>
      <c r="AM1367" t="s">
        <v>599</v>
      </c>
      <c r="AN1367" s="17"/>
      <c r="AP1367" t="s">
        <v>966</v>
      </c>
      <c r="AQ1367" t="s">
        <v>970</v>
      </c>
      <c r="AR1367" t="s">
        <v>29307</v>
      </c>
    </row>
    <row r="1368" spans="2:44" ht="11" outlineLevel="1" x14ac:dyDescent="0.15">
      <c r="B1368" t="s">
        <v>8687</v>
      </c>
      <c r="C1368" t="s">
        <v>799</v>
      </c>
      <c r="D1368" t="s">
        <v>799</v>
      </c>
      <c r="F1368" t="s">
        <v>966</v>
      </c>
      <c r="H1368" s="16">
        <v>1</v>
      </c>
      <c r="I1368" t="s">
        <v>799</v>
      </c>
      <c r="J1368" t="s">
        <v>705</v>
      </c>
      <c r="K1368" t="s">
        <v>1989</v>
      </c>
      <c r="L1368" t="s">
        <v>28077</v>
      </c>
      <c r="M1368" t="s">
        <v>2658</v>
      </c>
      <c r="N1368" t="s">
        <v>803</v>
      </c>
      <c r="O1368" t="s">
        <v>826</v>
      </c>
      <c r="P1368" t="s">
        <v>820</v>
      </c>
      <c r="Q1368" t="s">
        <v>10430</v>
      </c>
      <c r="R1368" t="s">
        <v>531</v>
      </c>
      <c r="S1368" t="s">
        <v>636</v>
      </c>
      <c r="T1368" s="16">
        <v>1</v>
      </c>
      <c r="U1368" s="16">
        <v>0</v>
      </c>
      <c r="V1368" s="16">
        <v>1</v>
      </c>
      <c r="W1368" s="5">
        <v>16458</v>
      </c>
      <c r="X1368" s="5">
        <v>16458</v>
      </c>
      <c r="Y1368" s="5"/>
      <c r="Z1368" s="7">
        <v>1</v>
      </c>
      <c r="AA1368" t="s">
        <v>27839</v>
      </c>
      <c r="AB1368" s="5">
        <v>16458</v>
      </c>
      <c r="AC1368" t="s">
        <v>800</v>
      </c>
      <c r="AD1368" s="17">
        <v>43468</v>
      </c>
      <c r="AE1368" s="17">
        <v>43468</v>
      </c>
      <c r="AF1368" s="17">
        <v>43468</v>
      </c>
      <c r="AG1368" s="17">
        <v>43559</v>
      </c>
      <c r="AH1368" s="17">
        <v>43559</v>
      </c>
      <c r="AI1368" s="17"/>
      <c r="AJ1368" s="5"/>
      <c r="AK1368" s="17">
        <v>43559</v>
      </c>
      <c r="AL1368" t="s">
        <v>811</v>
      </c>
      <c r="AM1368" t="s">
        <v>599</v>
      </c>
      <c r="AN1368" s="17"/>
      <c r="AP1368" t="s">
        <v>966</v>
      </c>
      <c r="AQ1368" t="s">
        <v>970</v>
      </c>
      <c r="AR1368" t="s">
        <v>29308</v>
      </c>
    </row>
    <row r="1369" spans="2:44" ht="11" outlineLevel="1" x14ac:dyDescent="0.15">
      <c r="B1369" t="s">
        <v>8691</v>
      </c>
      <c r="C1369" t="s">
        <v>27838</v>
      </c>
      <c r="D1369" t="s">
        <v>854</v>
      </c>
      <c r="E1369" t="s">
        <v>798</v>
      </c>
      <c r="F1369" t="s">
        <v>966</v>
      </c>
      <c r="H1369" s="16">
        <v>1</v>
      </c>
      <c r="I1369" t="s">
        <v>799</v>
      </c>
      <c r="J1369" t="s">
        <v>8692</v>
      </c>
      <c r="K1369" t="s">
        <v>8693</v>
      </c>
      <c r="L1369" t="s">
        <v>29309</v>
      </c>
      <c r="M1369" t="s">
        <v>737</v>
      </c>
      <c r="N1369" t="s">
        <v>8694</v>
      </c>
      <c r="O1369" t="s">
        <v>825</v>
      </c>
      <c r="P1369" t="s">
        <v>802</v>
      </c>
      <c r="Q1369" t="s">
        <v>10430</v>
      </c>
      <c r="R1369" t="s">
        <v>531</v>
      </c>
      <c r="S1369" t="s">
        <v>636</v>
      </c>
      <c r="T1369" s="16">
        <v>1</v>
      </c>
      <c r="U1369" s="16">
        <v>1</v>
      </c>
      <c r="V1369" s="16">
        <v>1</v>
      </c>
      <c r="W1369" s="5">
        <v>16456.25</v>
      </c>
      <c r="X1369" s="5">
        <v>16456.25</v>
      </c>
      <c r="Y1369" s="5"/>
      <c r="Z1369" s="7">
        <v>1</v>
      </c>
      <c r="AA1369" t="s">
        <v>27839</v>
      </c>
      <c r="AB1369" s="5">
        <v>16456.25</v>
      </c>
      <c r="AC1369" t="s">
        <v>800</v>
      </c>
      <c r="AD1369" s="17">
        <v>42991</v>
      </c>
      <c r="AE1369" s="17">
        <v>42991</v>
      </c>
      <c r="AF1369" s="17">
        <v>42991</v>
      </c>
      <c r="AG1369" s="17">
        <v>43008</v>
      </c>
      <c r="AH1369" s="17">
        <v>43008</v>
      </c>
      <c r="AI1369" s="17"/>
      <c r="AJ1369" s="5"/>
      <c r="AK1369" s="17">
        <v>43008</v>
      </c>
      <c r="AL1369" t="s">
        <v>855</v>
      </c>
      <c r="AM1369" t="s">
        <v>666</v>
      </c>
      <c r="AN1369" s="17">
        <v>43008</v>
      </c>
      <c r="AP1369" t="s">
        <v>966</v>
      </c>
      <c r="AQ1369" t="s">
        <v>970</v>
      </c>
      <c r="AR1369" t="s">
        <v>29310</v>
      </c>
    </row>
    <row r="1370" spans="2:44" ht="11" outlineLevel="1" x14ac:dyDescent="0.15">
      <c r="B1370" t="s">
        <v>8698</v>
      </c>
      <c r="C1370" t="s">
        <v>799</v>
      </c>
      <c r="D1370" t="s">
        <v>799</v>
      </c>
      <c r="F1370" t="s">
        <v>966</v>
      </c>
      <c r="H1370" s="16">
        <v>1</v>
      </c>
      <c r="I1370" t="s">
        <v>799</v>
      </c>
      <c r="J1370" t="s">
        <v>3832</v>
      </c>
      <c r="K1370" t="s">
        <v>3833</v>
      </c>
      <c r="L1370" t="s">
        <v>28077</v>
      </c>
      <c r="M1370" t="s">
        <v>8699</v>
      </c>
      <c r="N1370" t="s">
        <v>795</v>
      </c>
      <c r="O1370" t="s">
        <v>826</v>
      </c>
      <c r="P1370" t="s">
        <v>806</v>
      </c>
      <c r="Q1370" t="s">
        <v>10430</v>
      </c>
      <c r="R1370" t="s">
        <v>531</v>
      </c>
      <c r="S1370" t="s">
        <v>636</v>
      </c>
      <c r="T1370" s="16">
        <v>1</v>
      </c>
      <c r="U1370" s="16">
        <v>0</v>
      </c>
      <c r="V1370" s="16">
        <v>1</v>
      </c>
      <c r="W1370" s="5">
        <v>16387</v>
      </c>
      <c r="X1370" s="5">
        <v>16387</v>
      </c>
      <c r="Y1370" s="5"/>
      <c r="Z1370" s="7">
        <v>1</v>
      </c>
      <c r="AA1370" t="s">
        <v>27839</v>
      </c>
      <c r="AB1370" s="5">
        <v>16387</v>
      </c>
      <c r="AC1370" t="s">
        <v>800</v>
      </c>
      <c r="AD1370" s="17">
        <v>44799</v>
      </c>
      <c r="AE1370" s="17">
        <v>44799</v>
      </c>
      <c r="AF1370" s="17">
        <v>44799</v>
      </c>
      <c r="AG1370" s="17">
        <v>44820</v>
      </c>
      <c r="AH1370" s="17">
        <v>44820</v>
      </c>
      <c r="AI1370" s="17"/>
      <c r="AJ1370" s="5"/>
      <c r="AK1370" s="17">
        <v>44820</v>
      </c>
      <c r="AL1370" t="s">
        <v>811</v>
      </c>
      <c r="AM1370" t="s">
        <v>599</v>
      </c>
      <c r="AN1370" s="17"/>
      <c r="AP1370" t="s">
        <v>966</v>
      </c>
      <c r="AQ1370" t="s">
        <v>970</v>
      </c>
      <c r="AR1370" t="s">
        <v>29311</v>
      </c>
    </row>
    <row r="1371" spans="2:44" ht="11" outlineLevel="1" x14ac:dyDescent="0.15">
      <c r="B1371" t="s">
        <v>8703</v>
      </c>
      <c r="C1371" t="s">
        <v>799</v>
      </c>
      <c r="D1371" t="s">
        <v>799</v>
      </c>
      <c r="F1371" t="s">
        <v>966</v>
      </c>
      <c r="H1371" s="16">
        <v>1</v>
      </c>
      <c r="I1371" t="s">
        <v>799</v>
      </c>
      <c r="J1371" t="s">
        <v>8704</v>
      </c>
      <c r="K1371" t="s">
        <v>8705</v>
      </c>
      <c r="L1371" t="s">
        <v>27914</v>
      </c>
      <c r="M1371" t="s">
        <v>740</v>
      </c>
      <c r="N1371" t="s">
        <v>795</v>
      </c>
      <c r="O1371" t="s">
        <v>825</v>
      </c>
      <c r="P1371" t="s">
        <v>806</v>
      </c>
      <c r="Q1371" t="s">
        <v>10430</v>
      </c>
      <c r="R1371" t="s">
        <v>531</v>
      </c>
      <c r="S1371" t="s">
        <v>636</v>
      </c>
      <c r="T1371" s="16">
        <v>1</v>
      </c>
      <c r="U1371" s="16">
        <v>0</v>
      </c>
      <c r="V1371" s="16">
        <v>1</v>
      </c>
      <c r="W1371" s="5">
        <v>16340</v>
      </c>
      <c r="X1371" s="5">
        <v>16340</v>
      </c>
      <c r="Y1371" s="5"/>
      <c r="Z1371" s="7">
        <v>1</v>
      </c>
      <c r="AA1371" t="s">
        <v>27839</v>
      </c>
      <c r="AB1371" s="5">
        <v>16340</v>
      </c>
      <c r="AC1371" t="s">
        <v>800</v>
      </c>
      <c r="AD1371" s="17">
        <v>43206</v>
      </c>
      <c r="AE1371" s="17">
        <v>43206</v>
      </c>
      <c r="AF1371" s="17">
        <v>43206</v>
      </c>
      <c r="AG1371" s="17">
        <v>43234</v>
      </c>
      <c r="AH1371" s="17">
        <v>43234</v>
      </c>
      <c r="AI1371" s="17"/>
      <c r="AJ1371" s="5"/>
      <c r="AK1371" s="17">
        <v>43234</v>
      </c>
      <c r="AL1371" t="s">
        <v>811</v>
      </c>
      <c r="AM1371" t="s">
        <v>599</v>
      </c>
      <c r="AN1371" s="17"/>
      <c r="AP1371" t="s">
        <v>966</v>
      </c>
      <c r="AQ1371" t="s">
        <v>970</v>
      </c>
      <c r="AR1371" t="s">
        <v>29312</v>
      </c>
    </row>
    <row r="1372" spans="2:44" ht="11" outlineLevel="1" x14ac:dyDescent="0.15">
      <c r="B1372" t="s">
        <v>8711</v>
      </c>
      <c r="C1372" t="s">
        <v>799</v>
      </c>
      <c r="D1372" t="s">
        <v>799</v>
      </c>
      <c r="F1372" t="s">
        <v>966</v>
      </c>
      <c r="H1372" s="16">
        <v>1</v>
      </c>
      <c r="I1372" t="s">
        <v>799</v>
      </c>
      <c r="J1372" t="s">
        <v>6578</v>
      </c>
      <c r="K1372" t="s">
        <v>6579</v>
      </c>
      <c r="L1372" t="s">
        <v>27841</v>
      </c>
      <c r="M1372" t="s">
        <v>746</v>
      </c>
      <c r="N1372" t="s">
        <v>795</v>
      </c>
      <c r="O1372" t="s">
        <v>804</v>
      </c>
      <c r="P1372" t="s">
        <v>806</v>
      </c>
      <c r="Q1372" t="s">
        <v>10430</v>
      </c>
      <c r="R1372" t="s">
        <v>531</v>
      </c>
      <c r="S1372" t="s">
        <v>636</v>
      </c>
      <c r="T1372" s="16">
        <v>1</v>
      </c>
      <c r="U1372" s="16">
        <v>0</v>
      </c>
      <c r="V1372" s="16">
        <v>2</v>
      </c>
      <c r="W1372" s="5">
        <v>16295.82</v>
      </c>
      <c r="X1372" s="5">
        <v>16295.82</v>
      </c>
      <c r="Y1372" s="5"/>
      <c r="Z1372" s="7">
        <v>1</v>
      </c>
      <c r="AA1372" t="s">
        <v>27839</v>
      </c>
      <c r="AB1372" s="5">
        <v>16295.82</v>
      </c>
      <c r="AC1372" t="s">
        <v>800</v>
      </c>
      <c r="AD1372" s="17">
        <v>41117</v>
      </c>
      <c r="AE1372" s="17">
        <v>42600</v>
      </c>
      <c r="AF1372" s="17">
        <v>41117</v>
      </c>
      <c r="AG1372" s="17">
        <v>41147</v>
      </c>
      <c r="AH1372" s="17">
        <v>41147</v>
      </c>
      <c r="AI1372" s="17"/>
      <c r="AJ1372" s="5"/>
      <c r="AK1372" s="17">
        <v>41147</v>
      </c>
      <c r="AL1372" t="s">
        <v>811</v>
      </c>
      <c r="AM1372" t="s">
        <v>599</v>
      </c>
      <c r="AN1372" s="17"/>
      <c r="AP1372" t="s">
        <v>966</v>
      </c>
      <c r="AQ1372" t="s">
        <v>970</v>
      </c>
      <c r="AR1372" t="s">
        <v>29313</v>
      </c>
    </row>
    <row r="1373" spans="2:44" ht="11" outlineLevel="1" x14ac:dyDescent="0.15">
      <c r="B1373" t="s">
        <v>8714</v>
      </c>
      <c r="C1373" t="s">
        <v>799</v>
      </c>
      <c r="D1373" t="s">
        <v>799</v>
      </c>
      <c r="F1373" t="s">
        <v>966</v>
      </c>
      <c r="H1373" s="16">
        <v>1</v>
      </c>
      <c r="I1373" t="s">
        <v>799</v>
      </c>
      <c r="J1373" t="s">
        <v>8715</v>
      </c>
      <c r="K1373" t="s">
        <v>8716</v>
      </c>
      <c r="L1373" t="s">
        <v>28346</v>
      </c>
      <c r="M1373" t="s">
        <v>750</v>
      </c>
      <c r="N1373" t="s">
        <v>8717</v>
      </c>
      <c r="O1373" t="s">
        <v>825</v>
      </c>
      <c r="P1373" t="s">
        <v>859</v>
      </c>
      <c r="Q1373" t="s">
        <v>10430</v>
      </c>
      <c r="R1373" t="s">
        <v>645</v>
      </c>
      <c r="S1373" t="s">
        <v>636</v>
      </c>
      <c r="T1373" s="16">
        <v>1</v>
      </c>
      <c r="U1373" s="16">
        <v>0</v>
      </c>
      <c r="V1373" s="16">
        <v>1</v>
      </c>
      <c r="W1373" s="5">
        <v>16267.82</v>
      </c>
      <c r="X1373" s="5">
        <v>16267.82</v>
      </c>
      <c r="Y1373" s="5"/>
      <c r="Z1373" s="7">
        <v>1</v>
      </c>
      <c r="AA1373" t="s">
        <v>27839</v>
      </c>
      <c r="AB1373" s="5">
        <v>16267.82</v>
      </c>
      <c r="AC1373" t="s">
        <v>800</v>
      </c>
      <c r="AD1373" s="17">
        <v>44258</v>
      </c>
      <c r="AE1373" s="17">
        <v>44258</v>
      </c>
      <c r="AF1373" s="17">
        <v>44259</v>
      </c>
      <c r="AG1373" s="17">
        <v>44319</v>
      </c>
      <c r="AH1373" s="17">
        <v>44319</v>
      </c>
      <c r="AI1373" s="17"/>
      <c r="AJ1373" s="5"/>
      <c r="AK1373" s="17">
        <v>44319</v>
      </c>
      <c r="AL1373" t="s">
        <v>811</v>
      </c>
      <c r="AM1373" t="s">
        <v>599</v>
      </c>
      <c r="AN1373" s="17"/>
      <c r="AP1373" t="s">
        <v>966</v>
      </c>
      <c r="AQ1373" t="s">
        <v>970</v>
      </c>
      <c r="AR1373" t="s">
        <v>29314</v>
      </c>
    </row>
    <row r="1374" spans="2:44" ht="11" outlineLevel="1" x14ac:dyDescent="0.15">
      <c r="B1374" t="s">
        <v>8724</v>
      </c>
      <c r="C1374" t="s">
        <v>799</v>
      </c>
      <c r="D1374" t="s">
        <v>799</v>
      </c>
      <c r="F1374" t="s">
        <v>966</v>
      </c>
      <c r="H1374" s="16">
        <v>1</v>
      </c>
      <c r="I1374" t="s">
        <v>799</v>
      </c>
      <c r="J1374" t="s">
        <v>8725</v>
      </c>
      <c r="K1374" t="s">
        <v>8726</v>
      </c>
      <c r="L1374" t="s">
        <v>27841</v>
      </c>
      <c r="M1374" t="s">
        <v>755</v>
      </c>
      <c r="N1374" t="s">
        <v>795</v>
      </c>
      <c r="O1374" t="s">
        <v>804</v>
      </c>
      <c r="P1374" t="s">
        <v>806</v>
      </c>
      <c r="Q1374" t="s">
        <v>10430</v>
      </c>
      <c r="R1374" t="s">
        <v>531</v>
      </c>
      <c r="S1374" t="s">
        <v>636</v>
      </c>
      <c r="T1374" s="16">
        <v>1</v>
      </c>
      <c r="U1374" s="16">
        <v>0</v>
      </c>
      <c r="V1374" s="16">
        <v>1</v>
      </c>
      <c r="W1374" s="5">
        <v>16161</v>
      </c>
      <c r="X1374" s="5">
        <v>16161</v>
      </c>
      <c r="Y1374" s="5"/>
      <c r="Z1374" s="7">
        <v>1</v>
      </c>
      <c r="AA1374" t="s">
        <v>27839</v>
      </c>
      <c r="AB1374" s="5">
        <v>16161</v>
      </c>
      <c r="AC1374" t="s">
        <v>800</v>
      </c>
      <c r="AD1374" s="17">
        <v>45915</v>
      </c>
      <c r="AE1374" s="17">
        <v>45915</v>
      </c>
      <c r="AF1374" s="17">
        <v>45917</v>
      </c>
      <c r="AG1374" s="17">
        <v>45930</v>
      </c>
      <c r="AH1374" s="17">
        <v>45930</v>
      </c>
      <c r="AI1374" s="17"/>
      <c r="AJ1374" s="5"/>
      <c r="AK1374" s="17">
        <v>45930</v>
      </c>
      <c r="AL1374" t="s">
        <v>811</v>
      </c>
      <c r="AM1374" t="s">
        <v>599</v>
      </c>
      <c r="AN1374" s="17"/>
      <c r="AP1374" t="s">
        <v>966</v>
      </c>
      <c r="AQ1374" t="s">
        <v>970</v>
      </c>
      <c r="AR1374" t="s">
        <v>29315</v>
      </c>
    </row>
    <row r="1375" spans="2:44" ht="11" outlineLevel="1" x14ac:dyDescent="0.15">
      <c r="B1375" t="s">
        <v>8729</v>
      </c>
      <c r="C1375" t="s">
        <v>799</v>
      </c>
      <c r="D1375" t="s">
        <v>799</v>
      </c>
      <c r="F1375" t="s">
        <v>966</v>
      </c>
      <c r="H1375" s="16">
        <v>1</v>
      </c>
      <c r="I1375" t="s">
        <v>799</v>
      </c>
      <c r="J1375" t="s">
        <v>3205</v>
      </c>
      <c r="K1375" t="s">
        <v>3206</v>
      </c>
      <c r="L1375" t="s">
        <v>28262</v>
      </c>
      <c r="M1375" t="s">
        <v>740</v>
      </c>
      <c r="N1375" t="s">
        <v>795</v>
      </c>
      <c r="O1375" t="s">
        <v>825</v>
      </c>
      <c r="P1375" t="s">
        <v>806</v>
      </c>
      <c r="Q1375" t="s">
        <v>10430</v>
      </c>
      <c r="R1375" t="s">
        <v>531</v>
      </c>
      <c r="S1375" t="s">
        <v>636</v>
      </c>
      <c r="T1375" s="16">
        <v>1</v>
      </c>
      <c r="U1375" s="16">
        <v>0</v>
      </c>
      <c r="V1375" s="16">
        <v>3</v>
      </c>
      <c r="W1375" s="5">
        <v>16140</v>
      </c>
      <c r="X1375" s="5">
        <v>16140</v>
      </c>
      <c r="Y1375" s="5"/>
      <c r="Z1375" s="7">
        <v>1</v>
      </c>
      <c r="AA1375" t="s">
        <v>27839</v>
      </c>
      <c r="AB1375" s="5">
        <v>16140</v>
      </c>
      <c r="AC1375" t="s">
        <v>800</v>
      </c>
      <c r="AD1375" s="17">
        <v>44225</v>
      </c>
      <c r="AE1375" s="17">
        <v>44281</v>
      </c>
      <c r="AF1375" s="17">
        <v>44225</v>
      </c>
      <c r="AG1375" s="17">
        <v>44291</v>
      </c>
      <c r="AH1375" s="17">
        <v>44291</v>
      </c>
      <c r="AI1375" s="17"/>
      <c r="AJ1375" s="5"/>
      <c r="AK1375" s="17">
        <v>44291</v>
      </c>
      <c r="AL1375" t="s">
        <v>811</v>
      </c>
      <c r="AM1375" t="s">
        <v>599</v>
      </c>
      <c r="AN1375" s="17"/>
      <c r="AP1375" t="s">
        <v>966</v>
      </c>
      <c r="AQ1375" t="s">
        <v>970</v>
      </c>
      <c r="AR1375" t="s">
        <v>29316</v>
      </c>
    </row>
    <row r="1376" spans="2:44" ht="11" outlineLevel="1" x14ac:dyDescent="0.15">
      <c r="B1376" t="s">
        <v>8735</v>
      </c>
      <c r="C1376" t="s">
        <v>799</v>
      </c>
      <c r="D1376" t="s">
        <v>799</v>
      </c>
      <c r="F1376" t="s">
        <v>966</v>
      </c>
      <c r="H1376" s="16">
        <v>1</v>
      </c>
      <c r="I1376" t="s">
        <v>799</v>
      </c>
      <c r="J1376" t="s">
        <v>4027</v>
      </c>
      <c r="K1376" t="s">
        <v>4028</v>
      </c>
      <c r="L1376" t="s">
        <v>27976</v>
      </c>
      <c r="M1376" t="s">
        <v>740</v>
      </c>
      <c r="N1376" t="s">
        <v>795</v>
      </c>
      <c r="O1376" t="s">
        <v>825</v>
      </c>
      <c r="P1376" t="s">
        <v>806</v>
      </c>
      <c r="Q1376" t="s">
        <v>10430</v>
      </c>
      <c r="R1376" t="s">
        <v>531</v>
      </c>
      <c r="S1376" t="s">
        <v>636</v>
      </c>
      <c r="T1376" s="16">
        <v>1</v>
      </c>
      <c r="U1376" s="16">
        <v>0</v>
      </c>
      <c r="V1376" s="16">
        <v>1</v>
      </c>
      <c r="W1376" s="5">
        <v>16067</v>
      </c>
      <c r="X1376" s="5">
        <v>16067</v>
      </c>
      <c r="Y1376" s="5"/>
      <c r="Z1376" s="7">
        <v>1</v>
      </c>
      <c r="AA1376" t="s">
        <v>27839</v>
      </c>
      <c r="AB1376" s="5">
        <v>16067</v>
      </c>
      <c r="AC1376" t="s">
        <v>800</v>
      </c>
      <c r="AD1376" s="17">
        <v>42269</v>
      </c>
      <c r="AE1376" s="17">
        <v>42269</v>
      </c>
      <c r="AF1376" s="17">
        <v>42268</v>
      </c>
      <c r="AG1376" s="17">
        <v>42298</v>
      </c>
      <c r="AH1376" s="17">
        <v>42298</v>
      </c>
      <c r="AI1376" s="17"/>
      <c r="AJ1376" s="5"/>
      <c r="AK1376" s="17">
        <v>42298</v>
      </c>
      <c r="AL1376" t="s">
        <v>811</v>
      </c>
      <c r="AM1376" t="s">
        <v>599</v>
      </c>
      <c r="AN1376" s="17"/>
      <c r="AP1376" t="s">
        <v>966</v>
      </c>
      <c r="AQ1376" t="s">
        <v>970</v>
      </c>
      <c r="AR1376" t="s">
        <v>29317</v>
      </c>
    </row>
    <row r="1377" spans="2:44" ht="11" outlineLevel="1" x14ac:dyDescent="0.15">
      <c r="B1377" t="s">
        <v>8741</v>
      </c>
      <c r="C1377" t="s">
        <v>799</v>
      </c>
      <c r="D1377" t="s">
        <v>799</v>
      </c>
      <c r="F1377" t="s">
        <v>966</v>
      </c>
      <c r="H1377" s="16">
        <v>1</v>
      </c>
      <c r="I1377" t="s">
        <v>799</v>
      </c>
      <c r="J1377" t="s">
        <v>3653</v>
      </c>
      <c r="K1377" t="s">
        <v>3654</v>
      </c>
      <c r="L1377" t="s">
        <v>27952</v>
      </c>
      <c r="M1377" t="s">
        <v>750</v>
      </c>
      <c r="N1377" t="s">
        <v>803</v>
      </c>
      <c r="O1377" t="s">
        <v>825</v>
      </c>
      <c r="P1377" t="s">
        <v>859</v>
      </c>
      <c r="Q1377" t="s">
        <v>10430</v>
      </c>
      <c r="R1377" t="s">
        <v>531</v>
      </c>
      <c r="S1377" t="s">
        <v>636</v>
      </c>
      <c r="T1377" s="16">
        <v>1</v>
      </c>
      <c r="U1377" s="16">
        <v>0</v>
      </c>
      <c r="V1377" s="16">
        <v>1</v>
      </c>
      <c r="W1377" s="5">
        <v>16018.46</v>
      </c>
      <c r="X1377" s="5">
        <v>16018.46</v>
      </c>
      <c r="Y1377" s="5"/>
      <c r="Z1377" s="7">
        <v>1</v>
      </c>
      <c r="AA1377" t="s">
        <v>27839</v>
      </c>
      <c r="AB1377" s="5">
        <v>16018.46</v>
      </c>
      <c r="AC1377" t="s">
        <v>800</v>
      </c>
      <c r="AD1377" s="17">
        <v>42614</v>
      </c>
      <c r="AE1377" s="17">
        <v>42614</v>
      </c>
      <c r="AF1377" s="17">
        <v>42614</v>
      </c>
      <c r="AG1377" s="17">
        <v>42674</v>
      </c>
      <c r="AH1377" s="17">
        <v>42674</v>
      </c>
      <c r="AI1377" s="17"/>
      <c r="AJ1377" s="5"/>
      <c r="AK1377" s="17">
        <v>42674</v>
      </c>
      <c r="AL1377" t="s">
        <v>811</v>
      </c>
      <c r="AM1377" t="s">
        <v>599</v>
      </c>
      <c r="AN1377" s="17"/>
      <c r="AP1377" t="s">
        <v>966</v>
      </c>
      <c r="AQ1377" t="s">
        <v>970</v>
      </c>
      <c r="AR1377" t="s">
        <v>29318</v>
      </c>
    </row>
    <row r="1378" spans="2:44" ht="11" outlineLevel="1" x14ac:dyDescent="0.15">
      <c r="B1378" t="s">
        <v>8744</v>
      </c>
      <c r="C1378" t="s">
        <v>799</v>
      </c>
      <c r="D1378" t="s">
        <v>799</v>
      </c>
      <c r="F1378" t="s">
        <v>966</v>
      </c>
      <c r="H1378" s="16">
        <v>1</v>
      </c>
      <c r="I1378" t="s">
        <v>799</v>
      </c>
      <c r="J1378" t="s">
        <v>6306</v>
      </c>
      <c r="K1378" t="s">
        <v>6307</v>
      </c>
      <c r="L1378" t="s">
        <v>27974</v>
      </c>
      <c r="M1378" t="s">
        <v>740</v>
      </c>
      <c r="N1378" t="s">
        <v>795</v>
      </c>
      <c r="O1378" t="s">
        <v>826</v>
      </c>
      <c r="P1378" t="s">
        <v>806</v>
      </c>
      <c r="Q1378" t="s">
        <v>10430</v>
      </c>
      <c r="R1378" t="s">
        <v>531</v>
      </c>
      <c r="S1378" t="s">
        <v>636</v>
      </c>
      <c r="T1378" s="16">
        <v>1</v>
      </c>
      <c r="U1378" s="16">
        <v>0</v>
      </c>
      <c r="V1378" s="16">
        <v>1</v>
      </c>
      <c r="W1378" s="5">
        <v>16000</v>
      </c>
      <c r="X1378" s="5">
        <v>16000</v>
      </c>
      <c r="Y1378" s="5"/>
      <c r="Z1378" s="7">
        <v>1</v>
      </c>
      <c r="AA1378" t="s">
        <v>27839</v>
      </c>
      <c r="AB1378" s="5">
        <v>16000</v>
      </c>
      <c r="AC1378" t="s">
        <v>800</v>
      </c>
      <c r="AD1378" s="17">
        <v>42424</v>
      </c>
      <c r="AE1378" s="17">
        <v>42424</v>
      </c>
      <c r="AF1378" s="17">
        <v>42424</v>
      </c>
      <c r="AG1378" s="17">
        <v>42433</v>
      </c>
      <c r="AH1378" s="17">
        <v>42433</v>
      </c>
      <c r="AI1378" s="17"/>
      <c r="AJ1378" s="5"/>
      <c r="AK1378" s="17">
        <v>42433</v>
      </c>
      <c r="AL1378" t="s">
        <v>811</v>
      </c>
      <c r="AM1378" t="s">
        <v>599</v>
      </c>
      <c r="AN1378" s="17"/>
      <c r="AP1378" t="s">
        <v>966</v>
      </c>
      <c r="AQ1378" t="s">
        <v>970</v>
      </c>
      <c r="AR1378" t="s">
        <v>29319</v>
      </c>
    </row>
    <row r="1379" spans="2:44" ht="11" outlineLevel="1" x14ac:dyDescent="0.15">
      <c r="B1379" t="s">
        <v>8747</v>
      </c>
      <c r="C1379" t="s">
        <v>799</v>
      </c>
      <c r="D1379" t="s">
        <v>799</v>
      </c>
      <c r="F1379" t="s">
        <v>966</v>
      </c>
      <c r="H1379" s="16">
        <v>1</v>
      </c>
      <c r="I1379" t="s">
        <v>799</v>
      </c>
      <c r="J1379" t="s">
        <v>5255</v>
      </c>
      <c r="K1379" t="s">
        <v>5256</v>
      </c>
      <c r="L1379" t="s">
        <v>28346</v>
      </c>
      <c r="M1379" t="s">
        <v>750</v>
      </c>
      <c r="N1379" t="s">
        <v>8748</v>
      </c>
      <c r="O1379" t="s">
        <v>825</v>
      </c>
      <c r="P1379" t="s">
        <v>859</v>
      </c>
      <c r="Q1379" t="s">
        <v>10430</v>
      </c>
      <c r="R1379" t="s">
        <v>645</v>
      </c>
      <c r="S1379" t="s">
        <v>636</v>
      </c>
      <c r="T1379" s="16">
        <v>1</v>
      </c>
      <c r="U1379" s="16">
        <v>0</v>
      </c>
      <c r="V1379" s="16">
        <v>1</v>
      </c>
      <c r="W1379" s="5">
        <v>15951.61</v>
      </c>
      <c r="X1379" s="5">
        <v>15951.61</v>
      </c>
      <c r="Y1379" s="5"/>
      <c r="Z1379" s="7">
        <v>1</v>
      </c>
      <c r="AA1379" t="s">
        <v>27839</v>
      </c>
      <c r="AB1379" s="5">
        <v>15951.61</v>
      </c>
      <c r="AC1379" t="s">
        <v>800</v>
      </c>
      <c r="AD1379" s="17">
        <v>43161</v>
      </c>
      <c r="AE1379" s="17">
        <v>43161</v>
      </c>
      <c r="AF1379" s="17">
        <v>43161</v>
      </c>
      <c r="AG1379" s="17">
        <v>43347</v>
      </c>
      <c r="AH1379" s="17">
        <v>43347</v>
      </c>
      <c r="AI1379" s="17"/>
      <c r="AJ1379" s="5"/>
      <c r="AK1379" s="17">
        <v>43347</v>
      </c>
      <c r="AL1379" t="s">
        <v>811</v>
      </c>
      <c r="AM1379" t="s">
        <v>599</v>
      </c>
      <c r="AN1379" s="17"/>
      <c r="AP1379" t="s">
        <v>966</v>
      </c>
      <c r="AQ1379" t="s">
        <v>970</v>
      </c>
      <c r="AR1379" t="s">
        <v>29320</v>
      </c>
    </row>
    <row r="1380" spans="2:44" ht="11" outlineLevel="1" x14ac:dyDescent="0.15">
      <c r="B1380" t="s">
        <v>8755</v>
      </c>
      <c r="C1380" t="s">
        <v>799</v>
      </c>
      <c r="D1380" t="s">
        <v>799</v>
      </c>
      <c r="F1380" t="s">
        <v>966</v>
      </c>
      <c r="H1380" s="16">
        <v>1</v>
      </c>
      <c r="I1380" t="s">
        <v>799</v>
      </c>
      <c r="J1380" t="s">
        <v>8756</v>
      </c>
      <c r="K1380" t="s">
        <v>8757</v>
      </c>
      <c r="L1380" t="s">
        <v>27905</v>
      </c>
      <c r="M1380" t="s">
        <v>750</v>
      </c>
      <c r="N1380" t="s">
        <v>8758</v>
      </c>
      <c r="O1380" t="s">
        <v>825</v>
      </c>
      <c r="P1380" t="s">
        <v>859</v>
      </c>
      <c r="Q1380" t="s">
        <v>10430</v>
      </c>
      <c r="R1380" t="s">
        <v>531</v>
      </c>
      <c r="S1380" t="s">
        <v>636</v>
      </c>
      <c r="T1380" s="16">
        <v>1</v>
      </c>
      <c r="U1380" s="16">
        <v>0</v>
      </c>
      <c r="V1380" s="16">
        <v>1</v>
      </c>
      <c r="W1380" s="5">
        <v>15894.54</v>
      </c>
      <c r="X1380" s="5">
        <v>15894.54</v>
      </c>
      <c r="Y1380" s="5"/>
      <c r="Z1380" s="7">
        <v>1</v>
      </c>
      <c r="AA1380" t="s">
        <v>27839</v>
      </c>
      <c r="AB1380" s="5">
        <v>15894.54</v>
      </c>
      <c r="AC1380" t="s">
        <v>800</v>
      </c>
      <c r="AD1380" s="17">
        <v>42779</v>
      </c>
      <c r="AE1380" s="17">
        <v>42779</v>
      </c>
      <c r="AF1380" s="17">
        <v>42779</v>
      </c>
      <c r="AG1380" s="17">
        <v>42853</v>
      </c>
      <c r="AH1380" s="17">
        <v>42853</v>
      </c>
      <c r="AI1380" s="17"/>
      <c r="AJ1380" s="5"/>
      <c r="AK1380" s="17">
        <v>42853</v>
      </c>
      <c r="AL1380" t="s">
        <v>811</v>
      </c>
      <c r="AM1380" t="s">
        <v>599</v>
      </c>
      <c r="AN1380" s="17"/>
      <c r="AP1380" t="s">
        <v>966</v>
      </c>
      <c r="AQ1380" t="s">
        <v>970</v>
      </c>
      <c r="AR1380" t="s">
        <v>29321</v>
      </c>
    </row>
    <row r="1381" spans="2:44" ht="11" outlineLevel="1" x14ac:dyDescent="0.15">
      <c r="B1381" t="s">
        <v>8762</v>
      </c>
      <c r="C1381" t="s">
        <v>799</v>
      </c>
      <c r="D1381" t="s">
        <v>799</v>
      </c>
      <c r="F1381" t="s">
        <v>966</v>
      </c>
      <c r="H1381" s="16">
        <v>1</v>
      </c>
      <c r="I1381" t="s">
        <v>799</v>
      </c>
      <c r="J1381" t="s">
        <v>2385</v>
      </c>
      <c r="K1381" t="s">
        <v>2386</v>
      </c>
      <c r="L1381" t="s">
        <v>28015</v>
      </c>
      <c r="M1381" t="s">
        <v>740</v>
      </c>
      <c r="N1381" t="s">
        <v>795</v>
      </c>
      <c r="O1381" t="s">
        <v>825</v>
      </c>
      <c r="P1381" t="s">
        <v>806</v>
      </c>
      <c r="Q1381" t="s">
        <v>10430</v>
      </c>
      <c r="R1381" t="s">
        <v>531</v>
      </c>
      <c r="S1381" t="s">
        <v>636</v>
      </c>
      <c r="T1381" s="16">
        <v>1</v>
      </c>
      <c r="U1381" s="16">
        <v>0</v>
      </c>
      <c r="V1381" s="16">
        <v>2</v>
      </c>
      <c r="W1381" s="5">
        <v>15700</v>
      </c>
      <c r="X1381" s="5">
        <v>15700</v>
      </c>
      <c r="Y1381" s="5"/>
      <c r="Z1381" s="7">
        <v>1</v>
      </c>
      <c r="AA1381" t="s">
        <v>27839</v>
      </c>
      <c r="AB1381" s="5">
        <v>15700</v>
      </c>
      <c r="AC1381" t="s">
        <v>800</v>
      </c>
      <c r="AD1381" s="17">
        <v>44748</v>
      </c>
      <c r="AE1381" s="17">
        <v>44764</v>
      </c>
      <c r="AF1381" s="17">
        <v>44748</v>
      </c>
      <c r="AG1381" s="17">
        <v>44847</v>
      </c>
      <c r="AH1381" s="17">
        <v>44847</v>
      </c>
      <c r="AI1381" s="17"/>
      <c r="AJ1381" s="5"/>
      <c r="AK1381" s="17">
        <v>44847</v>
      </c>
      <c r="AL1381" t="s">
        <v>811</v>
      </c>
      <c r="AM1381" t="s">
        <v>599</v>
      </c>
      <c r="AN1381" s="17"/>
      <c r="AP1381" t="s">
        <v>966</v>
      </c>
      <c r="AQ1381" t="s">
        <v>970</v>
      </c>
      <c r="AR1381" t="s">
        <v>29322</v>
      </c>
    </row>
    <row r="1382" spans="2:44" ht="11" outlineLevel="1" x14ac:dyDescent="0.15">
      <c r="B1382" t="s">
        <v>8765</v>
      </c>
      <c r="C1382" t="s">
        <v>799</v>
      </c>
      <c r="D1382" t="s">
        <v>799</v>
      </c>
      <c r="F1382" t="s">
        <v>966</v>
      </c>
      <c r="H1382" s="16">
        <v>1</v>
      </c>
      <c r="I1382" t="s">
        <v>799</v>
      </c>
      <c r="J1382" t="s">
        <v>8766</v>
      </c>
      <c r="K1382" t="s">
        <v>8767</v>
      </c>
      <c r="L1382" t="s">
        <v>28802</v>
      </c>
      <c r="M1382" t="s">
        <v>3219</v>
      </c>
      <c r="N1382" t="s">
        <v>795</v>
      </c>
      <c r="O1382" t="s">
        <v>804</v>
      </c>
      <c r="P1382" t="s">
        <v>806</v>
      </c>
      <c r="Q1382" t="s">
        <v>10430</v>
      </c>
      <c r="R1382" t="s">
        <v>531</v>
      </c>
      <c r="S1382" t="s">
        <v>636</v>
      </c>
      <c r="T1382" s="16">
        <v>1</v>
      </c>
      <c r="U1382" s="16">
        <v>0</v>
      </c>
      <c r="V1382" s="16">
        <v>1</v>
      </c>
      <c r="W1382" s="5">
        <v>15692.74</v>
      </c>
      <c r="X1382" s="5">
        <v>15692.74</v>
      </c>
      <c r="Y1382" s="5"/>
      <c r="Z1382" s="7">
        <v>1</v>
      </c>
      <c r="AA1382" t="s">
        <v>27839</v>
      </c>
      <c r="AB1382" s="5">
        <v>15692.74</v>
      </c>
      <c r="AC1382" t="s">
        <v>800</v>
      </c>
      <c r="AD1382" s="17">
        <v>42853</v>
      </c>
      <c r="AE1382" s="17">
        <v>42853</v>
      </c>
      <c r="AF1382" s="17">
        <v>42853</v>
      </c>
      <c r="AG1382" s="17">
        <v>42886</v>
      </c>
      <c r="AH1382" s="17">
        <v>42886</v>
      </c>
      <c r="AI1382" s="17"/>
      <c r="AJ1382" s="5"/>
      <c r="AK1382" s="17">
        <v>42886</v>
      </c>
      <c r="AL1382" t="s">
        <v>811</v>
      </c>
      <c r="AM1382" t="s">
        <v>599</v>
      </c>
      <c r="AN1382" s="17"/>
      <c r="AP1382" t="s">
        <v>966</v>
      </c>
      <c r="AQ1382" t="s">
        <v>970</v>
      </c>
      <c r="AR1382" t="s">
        <v>29323</v>
      </c>
    </row>
    <row r="1383" spans="2:44" ht="11" outlineLevel="1" x14ac:dyDescent="0.15">
      <c r="B1383" t="s">
        <v>8772</v>
      </c>
      <c r="C1383" t="s">
        <v>799</v>
      </c>
      <c r="D1383" t="s">
        <v>799</v>
      </c>
      <c r="F1383" t="s">
        <v>966</v>
      </c>
      <c r="H1383" s="16">
        <v>1</v>
      </c>
      <c r="I1383" t="s">
        <v>799</v>
      </c>
      <c r="J1383" t="s">
        <v>8773</v>
      </c>
      <c r="K1383" t="s">
        <v>8774</v>
      </c>
      <c r="L1383" t="s">
        <v>28214</v>
      </c>
      <c r="M1383" t="s">
        <v>750</v>
      </c>
      <c r="N1383" t="s">
        <v>8775</v>
      </c>
      <c r="O1383" t="s">
        <v>825</v>
      </c>
      <c r="P1383" t="s">
        <v>859</v>
      </c>
      <c r="Q1383" t="s">
        <v>10430</v>
      </c>
      <c r="R1383" t="s">
        <v>531</v>
      </c>
      <c r="S1383" t="s">
        <v>636</v>
      </c>
      <c r="T1383" s="16">
        <v>1</v>
      </c>
      <c r="U1383" s="16">
        <v>0</v>
      </c>
      <c r="V1383" s="16">
        <v>1</v>
      </c>
      <c r="W1383" s="5">
        <v>15599</v>
      </c>
      <c r="X1383" s="5">
        <v>15599</v>
      </c>
      <c r="Y1383" s="5"/>
      <c r="Z1383" s="7">
        <v>1</v>
      </c>
      <c r="AA1383" t="s">
        <v>27839</v>
      </c>
      <c r="AB1383" s="5">
        <v>15599</v>
      </c>
      <c r="AC1383" t="s">
        <v>800</v>
      </c>
      <c r="AD1383" s="17">
        <v>43664</v>
      </c>
      <c r="AE1383" s="17">
        <v>43664</v>
      </c>
      <c r="AF1383" s="17">
        <v>43664</v>
      </c>
      <c r="AG1383" s="17">
        <v>43727</v>
      </c>
      <c r="AH1383" s="17">
        <v>43727</v>
      </c>
      <c r="AI1383" s="17"/>
      <c r="AJ1383" s="5"/>
      <c r="AK1383" s="17">
        <v>43727</v>
      </c>
      <c r="AL1383" t="s">
        <v>811</v>
      </c>
      <c r="AM1383" t="s">
        <v>599</v>
      </c>
      <c r="AN1383" s="17"/>
      <c r="AP1383" t="s">
        <v>966</v>
      </c>
      <c r="AQ1383" t="s">
        <v>970</v>
      </c>
      <c r="AR1383" t="s">
        <v>29324</v>
      </c>
    </row>
    <row r="1384" spans="2:44" ht="11" outlineLevel="1" x14ac:dyDescent="0.15">
      <c r="B1384" t="s">
        <v>8779</v>
      </c>
      <c r="C1384" t="s">
        <v>799</v>
      </c>
      <c r="D1384" t="s">
        <v>799</v>
      </c>
      <c r="F1384" t="s">
        <v>966</v>
      </c>
      <c r="H1384" s="16">
        <v>1</v>
      </c>
      <c r="I1384" t="s">
        <v>799</v>
      </c>
      <c r="J1384" t="s">
        <v>2558</v>
      </c>
      <c r="K1384" t="s">
        <v>2559</v>
      </c>
      <c r="L1384" t="s">
        <v>27861</v>
      </c>
      <c r="M1384" t="s">
        <v>737</v>
      </c>
      <c r="N1384" t="s">
        <v>795</v>
      </c>
      <c r="O1384" t="s">
        <v>826</v>
      </c>
      <c r="P1384" t="s">
        <v>802</v>
      </c>
      <c r="Q1384" t="s">
        <v>10430</v>
      </c>
      <c r="R1384" t="s">
        <v>531</v>
      </c>
      <c r="S1384" t="s">
        <v>636</v>
      </c>
      <c r="T1384" s="16">
        <v>1</v>
      </c>
      <c r="U1384" s="16">
        <v>0</v>
      </c>
      <c r="V1384" s="16">
        <v>1</v>
      </c>
      <c r="W1384" s="5">
        <v>15579.74</v>
      </c>
      <c r="X1384" s="5">
        <v>15579.74</v>
      </c>
      <c r="Y1384" s="5"/>
      <c r="Z1384" s="7">
        <v>1</v>
      </c>
      <c r="AA1384" t="s">
        <v>27839</v>
      </c>
      <c r="AB1384" s="5">
        <v>15579.74</v>
      </c>
      <c r="AC1384" t="s">
        <v>800</v>
      </c>
      <c r="AD1384" s="17">
        <v>42907</v>
      </c>
      <c r="AE1384" s="17">
        <v>42907</v>
      </c>
      <c r="AF1384" s="17">
        <v>42907</v>
      </c>
      <c r="AG1384" s="17">
        <v>42912</v>
      </c>
      <c r="AH1384" s="17">
        <v>42912</v>
      </c>
      <c r="AI1384" s="17"/>
      <c r="AJ1384" s="5"/>
      <c r="AK1384" s="17">
        <v>42912</v>
      </c>
      <c r="AL1384" t="s">
        <v>811</v>
      </c>
      <c r="AM1384" t="s">
        <v>599</v>
      </c>
      <c r="AN1384" s="17"/>
      <c r="AP1384" t="s">
        <v>966</v>
      </c>
      <c r="AQ1384" t="s">
        <v>970</v>
      </c>
      <c r="AR1384" t="s">
        <v>29325</v>
      </c>
    </row>
    <row r="1385" spans="2:44" ht="11" outlineLevel="1" x14ac:dyDescent="0.15">
      <c r="B1385" t="s">
        <v>8782</v>
      </c>
      <c r="C1385" t="s">
        <v>799</v>
      </c>
      <c r="D1385" t="s">
        <v>799</v>
      </c>
      <c r="F1385" t="s">
        <v>966</v>
      </c>
      <c r="H1385" s="16">
        <v>1</v>
      </c>
      <c r="I1385" t="s">
        <v>799</v>
      </c>
      <c r="J1385" t="s">
        <v>8783</v>
      </c>
      <c r="K1385" t="s">
        <v>8784</v>
      </c>
      <c r="L1385" t="s">
        <v>27974</v>
      </c>
      <c r="M1385" t="s">
        <v>750</v>
      </c>
      <c r="N1385" t="s">
        <v>2535</v>
      </c>
      <c r="O1385" t="s">
        <v>826</v>
      </c>
      <c r="P1385" t="s">
        <v>859</v>
      </c>
      <c r="Q1385" t="s">
        <v>10430</v>
      </c>
      <c r="R1385" t="s">
        <v>531</v>
      </c>
      <c r="S1385" t="s">
        <v>636</v>
      </c>
      <c r="T1385" s="16">
        <v>1</v>
      </c>
      <c r="U1385" s="16">
        <v>0</v>
      </c>
      <c r="V1385" s="16">
        <v>1</v>
      </c>
      <c r="W1385" s="5">
        <v>15565</v>
      </c>
      <c r="X1385" s="5">
        <v>15565</v>
      </c>
      <c r="Y1385" s="5"/>
      <c r="Z1385" s="7">
        <v>1</v>
      </c>
      <c r="AA1385" t="s">
        <v>27839</v>
      </c>
      <c r="AB1385" s="5">
        <v>15565</v>
      </c>
      <c r="AC1385" t="s">
        <v>800</v>
      </c>
      <c r="AD1385" s="17">
        <v>43607</v>
      </c>
      <c r="AE1385" s="17">
        <v>43607</v>
      </c>
      <c r="AF1385" s="17">
        <v>43607</v>
      </c>
      <c r="AG1385" s="17">
        <v>43634</v>
      </c>
      <c r="AH1385" s="17">
        <v>43634</v>
      </c>
      <c r="AI1385" s="17"/>
      <c r="AJ1385" s="5"/>
      <c r="AK1385" s="17">
        <v>43634</v>
      </c>
      <c r="AL1385" t="s">
        <v>811</v>
      </c>
      <c r="AM1385" t="s">
        <v>599</v>
      </c>
      <c r="AN1385" s="17"/>
      <c r="AP1385" t="s">
        <v>966</v>
      </c>
      <c r="AQ1385" t="s">
        <v>970</v>
      </c>
      <c r="AR1385" t="s">
        <v>29326</v>
      </c>
    </row>
    <row r="1386" spans="2:44" ht="11" outlineLevel="1" x14ac:dyDescent="0.15">
      <c r="B1386" t="s">
        <v>8787</v>
      </c>
      <c r="C1386" t="s">
        <v>799</v>
      </c>
      <c r="D1386" t="s">
        <v>799</v>
      </c>
      <c r="F1386" t="s">
        <v>966</v>
      </c>
      <c r="H1386" s="16">
        <v>1</v>
      </c>
      <c r="I1386" t="s">
        <v>799</v>
      </c>
      <c r="J1386" t="s">
        <v>6533</v>
      </c>
      <c r="K1386" t="s">
        <v>6534</v>
      </c>
      <c r="L1386" t="s">
        <v>29327</v>
      </c>
      <c r="M1386" t="s">
        <v>738</v>
      </c>
      <c r="N1386" t="s">
        <v>803</v>
      </c>
      <c r="O1386" t="s">
        <v>825</v>
      </c>
      <c r="P1386" t="s">
        <v>794</v>
      </c>
      <c r="Q1386" t="s">
        <v>10430</v>
      </c>
      <c r="R1386" t="s">
        <v>645</v>
      </c>
      <c r="S1386" t="s">
        <v>636</v>
      </c>
      <c r="T1386" s="16">
        <v>1</v>
      </c>
      <c r="U1386" s="16">
        <v>0</v>
      </c>
      <c r="V1386" s="16">
        <v>1</v>
      </c>
      <c r="W1386" s="5">
        <v>15523.73</v>
      </c>
      <c r="X1386" s="5">
        <v>15523.73</v>
      </c>
      <c r="Y1386" s="5"/>
      <c r="Z1386" s="7">
        <v>1</v>
      </c>
      <c r="AA1386" t="s">
        <v>27839</v>
      </c>
      <c r="AB1386" s="5">
        <v>15523.73</v>
      </c>
      <c r="AC1386" t="s">
        <v>800</v>
      </c>
      <c r="AD1386" s="17">
        <v>42229</v>
      </c>
      <c r="AE1386" s="17">
        <v>42229</v>
      </c>
      <c r="AF1386" s="17">
        <v>42229</v>
      </c>
      <c r="AG1386" s="17">
        <v>42290</v>
      </c>
      <c r="AH1386" s="17">
        <v>42290</v>
      </c>
      <c r="AI1386" s="17"/>
      <c r="AJ1386" s="5"/>
      <c r="AK1386" s="17">
        <v>42290</v>
      </c>
      <c r="AL1386" t="s">
        <v>811</v>
      </c>
      <c r="AM1386" t="s">
        <v>599</v>
      </c>
      <c r="AN1386" s="17"/>
      <c r="AP1386" t="s">
        <v>966</v>
      </c>
      <c r="AQ1386" t="s">
        <v>970</v>
      </c>
      <c r="AR1386" t="s">
        <v>29328</v>
      </c>
    </row>
    <row r="1387" spans="2:44" ht="11" outlineLevel="1" x14ac:dyDescent="0.15">
      <c r="B1387" t="s">
        <v>8793</v>
      </c>
      <c r="C1387" t="s">
        <v>799</v>
      </c>
      <c r="D1387" t="s">
        <v>799</v>
      </c>
      <c r="F1387" t="s">
        <v>966</v>
      </c>
      <c r="H1387" s="16">
        <v>1</v>
      </c>
      <c r="I1387" t="s">
        <v>799</v>
      </c>
      <c r="J1387" t="s">
        <v>8794</v>
      </c>
      <c r="K1387" t="s">
        <v>8795</v>
      </c>
      <c r="L1387" t="s">
        <v>27933</v>
      </c>
      <c r="M1387" t="s">
        <v>750</v>
      </c>
      <c r="N1387" t="s">
        <v>803</v>
      </c>
      <c r="O1387" t="s">
        <v>825</v>
      </c>
      <c r="P1387" t="s">
        <v>859</v>
      </c>
      <c r="Q1387" t="s">
        <v>10430</v>
      </c>
      <c r="R1387" t="s">
        <v>531</v>
      </c>
      <c r="S1387" t="s">
        <v>636</v>
      </c>
      <c r="T1387" s="16">
        <v>1</v>
      </c>
      <c r="U1387" s="16">
        <v>0</v>
      </c>
      <c r="V1387" s="16">
        <v>2</v>
      </c>
      <c r="W1387" s="5">
        <v>15515</v>
      </c>
      <c r="X1387" s="5">
        <v>15515</v>
      </c>
      <c r="Y1387" s="5"/>
      <c r="Z1387" s="7">
        <v>1</v>
      </c>
      <c r="AA1387" t="s">
        <v>27839</v>
      </c>
      <c r="AB1387" s="5">
        <v>15515</v>
      </c>
      <c r="AC1387" t="s">
        <v>800</v>
      </c>
      <c r="AD1387" s="17">
        <v>44099</v>
      </c>
      <c r="AE1387" s="17">
        <v>44141</v>
      </c>
      <c r="AF1387" s="17">
        <v>44099</v>
      </c>
      <c r="AG1387" s="17">
        <v>44196</v>
      </c>
      <c r="AH1387" s="17">
        <v>44196</v>
      </c>
      <c r="AI1387" s="17"/>
      <c r="AJ1387" s="5"/>
      <c r="AK1387" s="17">
        <v>44196</v>
      </c>
      <c r="AL1387" t="s">
        <v>811</v>
      </c>
      <c r="AM1387" t="s">
        <v>599</v>
      </c>
      <c r="AN1387" s="17"/>
      <c r="AP1387" t="s">
        <v>966</v>
      </c>
      <c r="AQ1387" t="s">
        <v>970</v>
      </c>
      <c r="AR1387" t="s">
        <v>29329</v>
      </c>
    </row>
    <row r="1388" spans="2:44" ht="11" outlineLevel="1" x14ac:dyDescent="0.15">
      <c r="B1388" t="s">
        <v>8800</v>
      </c>
      <c r="C1388" t="s">
        <v>799</v>
      </c>
      <c r="D1388" t="s">
        <v>799</v>
      </c>
      <c r="F1388" t="s">
        <v>966</v>
      </c>
      <c r="H1388" s="16">
        <v>1</v>
      </c>
      <c r="I1388" t="s">
        <v>799</v>
      </c>
      <c r="J1388" t="s">
        <v>8801</v>
      </c>
      <c r="K1388" t="s">
        <v>8802</v>
      </c>
      <c r="L1388" t="s">
        <v>27902</v>
      </c>
      <c r="M1388" t="s">
        <v>737</v>
      </c>
      <c r="N1388" t="s">
        <v>803</v>
      </c>
      <c r="O1388" t="s">
        <v>825</v>
      </c>
      <c r="P1388" t="s">
        <v>802</v>
      </c>
      <c r="Q1388" t="s">
        <v>10430</v>
      </c>
      <c r="R1388" t="s">
        <v>531</v>
      </c>
      <c r="S1388" t="s">
        <v>636</v>
      </c>
      <c r="T1388" s="16">
        <v>1</v>
      </c>
      <c r="U1388" s="16">
        <v>0</v>
      </c>
      <c r="V1388" s="16">
        <v>1</v>
      </c>
      <c r="W1388" s="5">
        <v>15500</v>
      </c>
      <c r="X1388" s="5">
        <v>15500</v>
      </c>
      <c r="Y1388" s="5"/>
      <c r="Z1388" s="7">
        <v>1</v>
      </c>
      <c r="AA1388" t="s">
        <v>27839</v>
      </c>
      <c r="AB1388" s="5">
        <v>15500</v>
      </c>
      <c r="AC1388" t="s">
        <v>800</v>
      </c>
      <c r="AD1388" s="17">
        <v>42264</v>
      </c>
      <c r="AE1388" s="17">
        <v>42264</v>
      </c>
      <c r="AF1388" s="17">
        <v>42264</v>
      </c>
      <c r="AG1388" s="17">
        <v>42317</v>
      </c>
      <c r="AH1388" s="17">
        <v>42317</v>
      </c>
      <c r="AI1388" s="17"/>
      <c r="AJ1388" s="5"/>
      <c r="AK1388" s="17">
        <v>42317</v>
      </c>
      <c r="AL1388" t="s">
        <v>811</v>
      </c>
      <c r="AM1388" t="s">
        <v>599</v>
      </c>
      <c r="AN1388" s="17"/>
      <c r="AP1388" t="s">
        <v>966</v>
      </c>
      <c r="AQ1388" t="s">
        <v>970</v>
      </c>
      <c r="AR1388" t="s">
        <v>29330</v>
      </c>
    </row>
    <row r="1389" spans="2:44" ht="11" outlineLevel="1" x14ac:dyDescent="0.15">
      <c r="B1389" t="s">
        <v>8805</v>
      </c>
      <c r="C1389" t="s">
        <v>799</v>
      </c>
      <c r="D1389" t="s">
        <v>799</v>
      </c>
      <c r="F1389" t="s">
        <v>966</v>
      </c>
      <c r="H1389" s="16">
        <v>1</v>
      </c>
      <c r="I1389" t="s">
        <v>799</v>
      </c>
      <c r="J1389" t="s">
        <v>8806</v>
      </c>
      <c r="K1389" t="s">
        <v>8807</v>
      </c>
      <c r="L1389" t="s">
        <v>27933</v>
      </c>
      <c r="M1389" t="s">
        <v>737</v>
      </c>
      <c r="N1389" t="s">
        <v>8808</v>
      </c>
      <c r="O1389" t="s">
        <v>825</v>
      </c>
      <c r="P1389" t="s">
        <v>802</v>
      </c>
      <c r="Q1389" t="s">
        <v>10430</v>
      </c>
      <c r="R1389" t="s">
        <v>531</v>
      </c>
      <c r="S1389" t="s">
        <v>636</v>
      </c>
      <c r="T1389" s="16">
        <v>1</v>
      </c>
      <c r="U1389" s="16">
        <v>0</v>
      </c>
      <c r="V1389" s="16">
        <v>1</v>
      </c>
      <c r="W1389" s="5">
        <v>15452</v>
      </c>
      <c r="X1389" s="5">
        <v>15452</v>
      </c>
      <c r="Y1389" s="5"/>
      <c r="Z1389" s="7">
        <v>1</v>
      </c>
      <c r="AA1389" t="s">
        <v>27839</v>
      </c>
      <c r="AB1389" s="5">
        <v>15452</v>
      </c>
      <c r="AC1389" t="s">
        <v>800</v>
      </c>
      <c r="AD1389" s="17">
        <v>43725</v>
      </c>
      <c r="AE1389" s="17">
        <v>43725</v>
      </c>
      <c r="AF1389" s="17">
        <v>43725</v>
      </c>
      <c r="AG1389" s="17">
        <v>43755</v>
      </c>
      <c r="AH1389" s="17">
        <v>43755</v>
      </c>
      <c r="AI1389" s="17"/>
      <c r="AJ1389" s="5"/>
      <c r="AK1389" s="17">
        <v>43755</v>
      </c>
      <c r="AL1389" t="s">
        <v>811</v>
      </c>
      <c r="AM1389" t="s">
        <v>599</v>
      </c>
      <c r="AN1389" s="17"/>
      <c r="AP1389" t="s">
        <v>966</v>
      </c>
      <c r="AQ1389" t="s">
        <v>970</v>
      </c>
      <c r="AR1389" t="s">
        <v>29331</v>
      </c>
    </row>
    <row r="1390" spans="2:44" ht="11" outlineLevel="1" x14ac:dyDescent="0.15">
      <c r="B1390" t="s">
        <v>8815</v>
      </c>
      <c r="C1390" t="s">
        <v>799</v>
      </c>
      <c r="D1390" t="s">
        <v>799</v>
      </c>
      <c r="F1390" t="s">
        <v>966</v>
      </c>
      <c r="H1390" s="16">
        <v>1</v>
      </c>
      <c r="I1390" t="s">
        <v>799</v>
      </c>
      <c r="J1390" t="s">
        <v>8816</v>
      </c>
      <c r="K1390" t="s">
        <v>8817</v>
      </c>
      <c r="L1390" t="s">
        <v>27905</v>
      </c>
      <c r="M1390" t="s">
        <v>750</v>
      </c>
      <c r="N1390" t="s">
        <v>4388</v>
      </c>
      <c r="O1390" t="s">
        <v>825</v>
      </c>
      <c r="P1390" t="s">
        <v>859</v>
      </c>
      <c r="Q1390" t="s">
        <v>10430</v>
      </c>
      <c r="R1390" t="s">
        <v>531</v>
      </c>
      <c r="S1390" t="s">
        <v>636</v>
      </c>
      <c r="T1390" s="16">
        <v>1</v>
      </c>
      <c r="U1390" s="16">
        <v>0</v>
      </c>
      <c r="V1390" s="16">
        <v>2</v>
      </c>
      <c r="W1390" s="5">
        <v>15356.52</v>
      </c>
      <c r="X1390" s="5">
        <v>15356.52</v>
      </c>
      <c r="Y1390" s="5"/>
      <c r="Z1390" s="7">
        <v>1</v>
      </c>
      <c r="AA1390" t="s">
        <v>27839</v>
      </c>
      <c r="AB1390" s="5">
        <v>15356.52</v>
      </c>
      <c r="AC1390" t="s">
        <v>800</v>
      </c>
      <c r="AD1390" s="17">
        <v>43735</v>
      </c>
      <c r="AE1390" s="17">
        <v>44005</v>
      </c>
      <c r="AF1390" s="17">
        <v>43735</v>
      </c>
      <c r="AG1390" s="17">
        <v>44043</v>
      </c>
      <c r="AH1390" s="17">
        <v>44043</v>
      </c>
      <c r="AI1390" s="17"/>
      <c r="AJ1390" s="5"/>
      <c r="AK1390" s="17">
        <v>44043</v>
      </c>
      <c r="AL1390" t="s">
        <v>811</v>
      </c>
      <c r="AM1390" t="s">
        <v>599</v>
      </c>
      <c r="AN1390" s="17"/>
      <c r="AP1390" t="s">
        <v>966</v>
      </c>
      <c r="AQ1390" t="s">
        <v>970</v>
      </c>
      <c r="AR1390" t="s">
        <v>29332</v>
      </c>
    </row>
    <row r="1391" spans="2:44" ht="11" outlineLevel="1" x14ac:dyDescent="0.15">
      <c r="B1391" t="s">
        <v>8820</v>
      </c>
      <c r="C1391" t="s">
        <v>799</v>
      </c>
      <c r="D1391" t="s">
        <v>799</v>
      </c>
      <c r="F1391" t="s">
        <v>966</v>
      </c>
      <c r="H1391" s="16">
        <v>1</v>
      </c>
      <c r="I1391" t="s">
        <v>799</v>
      </c>
      <c r="J1391" t="s">
        <v>6533</v>
      </c>
      <c r="K1391" t="s">
        <v>6534</v>
      </c>
      <c r="L1391" t="s">
        <v>28719</v>
      </c>
      <c r="M1391" t="s">
        <v>6999</v>
      </c>
      <c r="N1391" t="s">
        <v>803</v>
      </c>
      <c r="O1391" t="s">
        <v>825</v>
      </c>
      <c r="P1391" t="s">
        <v>820</v>
      </c>
      <c r="Q1391" t="s">
        <v>10430</v>
      </c>
      <c r="R1391" t="s">
        <v>645</v>
      </c>
      <c r="S1391" t="s">
        <v>636</v>
      </c>
      <c r="T1391" s="16">
        <v>1</v>
      </c>
      <c r="U1391" s="16">
        <v>0</v>
      </c>
      <c r="V1391" s="16">
        <v>1</v>
      </c>
      <c r="W1391" s="5">
        <v>15333.61</v>
      </c>
      <c r="X1391" s="5">
        <v>15333.61</v>
      </c>
      <c r="Y1391" s="5"/>
      <c r="Z1391" s="7">
        <v>1</v>
      </c>
      <c r="AA1391" t="s">
        <v>27839</v>
      </c>
      <c r="AB1391" s="5">
        <v>15333.61</v>
      </c>
      <c r="AC1391" t="s">
        <v>800</v>
      </c>
      <c r="AD1391" s="17">
        <v>42062</v>
      </c>
      <c r="AE1391" s="17">
        <v>42062</v>
      </c>
      <c r="AF1391" s="17">
        <v>42062</v>
      </c>
      <c r="AG1391" s="17">
        <v>42125</v>
      </c>
      <c r="AH1391" s="17">
        <v>42125</v>
      </c>
      <c r="AI1391" s="17"/>
      <c r="AJ1391" s="5"/>
      <c r="AK1391" s="17">
        <v>42125</v>
      </c>
      <c r="AL1391" t="s">
        <v>811</v>
      </c>
      <c r="AM1391" t="s">
        <v>599</v>
      </c>
      <c r="AN1391" s="17"/>
      <c r="AP1391" t="s">
        <v>966</v>
      </c>
      <c r="AQ1391" t="s">
        <v>970</v>
      </c>
      <c r="AR1391" t="s">
        <v>29333</v>
      </c>
    </row>
    <row r="1392" spans="2:44" ht="11" outlineLevel="1" x14ac:dyDescent="0.15">
      <c r="B1392" t="s">
        <v>8823</v>
      </c>
      <c r="C1392" t="s">
        <v>799</v>
      </c>
      <c r="D1392" t="s">
        <v>799</v>
      </c>
      <c r="F1392" t="s">
        <v>966</v>
      </c>
      <c r="H1392" s="16">
        <v>1</v>
      </c>
      <c r="I1392" t="s">
        <v>799</v>
      </c>
      <c r="J1392" t="s">
        <v>8824</v>
      </c>
      <c r="K1392" t="s">
        <v>8825</v>
      </c>
      <c r="L1392" t="s">
        <v>28091</v>
      </c>
      <c r="M1392" t="s">
        <v>750</v>
      </c>
      <c r="N1392" t="s">
        <v>803</v>
      </c>
      <c r="O1392" t="s">
        <v>796</v>
      </c>
      <c r="P1392" t="s">
        <v>859</v>
      </c>
      <c r="Q1392" t="s">
        <v>10430</v>
      </c>
      <c r="R1392" t="s">
        <v>531</v>
      </c>
      <c r="S1392" t="s">
        <v>636</v>
      </c>
      <c r="T1392" s="16">
        <v>1</v>
      </c>
      <c r="U1392" s="16">
        <v>0</v>
      </c>
      <c r="V1392" s="16">
        <v>1</v>
      </c>
      <c r="W1392" s="5">
        <v>15320</v>
      </c>
      <c r="X1392" s="5">
        <v>15320</v>
      </c>
      <c r="Y1392" s="5"/>
      <c r="Z1392" s="7">
        <v>1</v>
      </c>
      <c r="AA1392" t="s">
        <v>27839</v>
      </c>
      <c r="AB1392" s="5">
        <v>15320</v>
      </c>
      <c r="AC1392" t="s">
        <v>800</v>
      </c>
      <c r="AD1392" s="17">
        <v>42194</v>
      </c>
      <c r="AE1392" s="17">
        <v>42194</v>
      </c>
      <c r="AF1392" s="17">
        <v>42194</v>
      </c>
      <c r="AG1392" s="17">
        <v>42265</v>
      </c>
      <c r="AH1392" s="17">
        <v>42265</v>
      </c>
      <c r="AI1392" s="17"/>
      <c r="AJ1392" s="5"/>
      <c r="AK1392" s="17">
        <v>42265</v>
      </c>
      <c r="AL1392" t="s">
        <v>811</v>
      </c>
      <c r="AM1392" t="s">
        <v>599</v>
      </c>
      <c r="AN1392" s="17"/>
      <c r="AP1392" t="s">
        <v>966</v>
      </c>
      <c r="AQ1392" t="s">
        <v>970</v>
      </c>
      <c r="AR1392" t="s">
        <v>29334</v>
      </c>
    </row>
    <row r="1393" spans="2:44" ht="11" outlineLevel="1" x14ac:dyDescent="0.15">
      <c r="B1393" t="s">
        <v>8828</v>
      </c>
      <c r="C1393" t="s">
        <v>799</v>
      </c>
      <c r="D1393" t="s">
        <v>799</v>
      </c>
      <c r="F1393" t="s">
        <v>966</v>
      </c>
      <c r="H1393" s="16">
        <v>1</v>
      </c>
      <c r="I1393" t="s">
        <v>799</v>
      </c>
      <c r="J1393" t="s">
        <v>6306</v>
      </c>
      <c r="K1393" t="s">
        <v>6307</v>
      </c>
      <c r="L1393" t="s">
        <v>27974</v>
      </c>
      <c r="M1393" t="s">
        <v>740</v>
      </c>
      <c r="N1393" t="s">
        <v>795</v>
      </c>
      <c r="O1393" t="s">
        <v>826</v>
      </c>
      <c r="P1393" t="s">
        <v>806</v>
      </c>
      <c r="Q1393" t="s">
        <v>10430</v>
      </c>
      <c r="R1393" t="s">
        <v>531</v>
      </c>
      <c r="S1393" t="s">
        <v>636</v>
      </c>
      <c r="T1393" s="16">
        <v>1</v>
      </c>
      <c r="U1393" s="16">
        <v>0</v>
      </c>
      <c r="V1393" s="16">
        <v>2</v>
      </c>
      <c r="W1393" s="5">
        <v>15285.6</v>
      </c>
      <c r="X1393" s="5">
        <v>15285.6</v>
      </c>
      <c r="Y1393" s="5"/>
      <c r="Z1393" s="7">
        <v>1</v>
      </c>
      <c r="AA1393" t="s">
        <v>27839</v>
      </c>
      <c r="AB1393" s="5">
        <v>15285.6</v>
      </c>
      <c r="AC1393" t="s">
        <v>800</v>
      </c>
      <c r="AD1393" s="17">
        <v>44797</v>
      </c>
      <c r="AE1393" s="17">
        <v>45029</v>
      </c>
      <c r="AF1393" s="17">
        <v>44795</v>
      </c>
      <c r="AG1393" s="17">
        <v>44797</v>
      </c>
      <c r="AH1393" s="17">
        <v>44797</v>
      </c>
      <c r="AI1393" s="17"/>
      <c r="AJ1393" s="5"/>
      <c r="AK1393" s="17">
        <v>44797</v>
      </c>
      <c r="AL1393" t="s">
        <v>811</v>
      </c>
      <c r="AM1393" t="s">
        <v>599</v>
      </c>
      <c r="AN1393" s="17"/>
      <c r="AP1393" t="s">
        <v>966</v>
      </c>
      <c r="AQ1393" t="s">
        <v>970</v>
      </c>
      <c r="AR1393" t="s">
        <v>29335</v>
      </c>
    </row>
    <row r="1394" spans="2:44" ht="11" outlineLevel="1" x14ac:dyDescent="0.15">
      <c r="B1394" t="s">
        <v>8831</v>
      </c>
      <c r="C1394" t="s">
        <v>799</v>
      </c>
      <c r="D1394" t="s">
        <v>799</v>
      </c>
      <c r="F1394" t="s">
        <v>966</v>
      </c>
      <c r="H1394" s="16">
        <v>1</v>
      </c>
      <c r="I1394" t="s">
        <v>799</v>
      </c>
      <c r="J1394" t="s">
        <v>2731</v>
      </c>
      <c r="K1394" t="s">
        <v>2732</v>
      </c>
      <c r="L1394" t="s">
        <v>29336</v>
      </c>
      <c r="M1394" t="s">
        <v>737</v>
      </c>
      <c r="N1394" t="s">
        <v>803</v>
      </c>
      <c r="O1394" t="s">
        <v>804</v>
      </c>
      <c r="P1394" t="s">
        <v>802</v>
      </c>
      <c r="Q1394" t="s">
        <v>10430</v>
      </c>
      <c r="R1394" t="s">
        <v>531</v>
      </c>
      <c r="S1394" t="s">
        <v>636</v>
      </c>
      <c r="T1394" s="16">
        <v>1</v>
      </c>
      <c r="U1394" s="16">
        <v>0</v>
      </c>
      <c r="V1394" s="16">
        <v>1</v>
      </c>
      <c r="W1394" s="5">
        <v>15210.44</v>
      </c>
      <c r="X1394" s="5">
        <v>15210.44</v>
      </c>
      <c r="Y1394" s="5"/>
      <c r="Z1394" s="7">
        <v>1</v>
      </c>
      <c r="AA1394" t="s">
        <v>27839</v>
      </c>
      <c r="AB1394" s="5">
        <v>15210.44</v>
      </c>
      <c r="AC1394" t="s">
        <v>800</v>
      </c>
      <c r="AD1394" s="17">
        <v>44097</v>
      </c>
      <c r="AE1394" s="17">
        <v>44097</v>
      </c>
      <c r="AF1394" s="17">
        <v>44097</v>
      </c>
      <c r="AG1394" s="17">
        <v>44118</v>
      </c>
      <c r="AH1394" s="17">
        <v>44118</v>
      </c>
      <c r="AI1394" s="17"/>
      <c r="AJ1394" s="5"/>
      <c r="AK1394" s="17">
        <v>44118</v>
      </c>
      <c r="AL1394" t="s">
        <v>811</v>
      </c>
      <c r="AM1394" t="s">
        <v>599</v>
      </c>
      <c r="AN1394" s="17"/>
      <c r="AP1394" t="s">
        <v>966</v>
      </c>
      <c r="AQ1394" t="s">
        <v>970</v>
      </c>
      <c r="AR1394" t="s">
        <v>29337</v>
      </c>
    </row>
    <row r="1395" spans="2:44" ht="11" outlineLevel="1" x14ac:dyDescent="0.15">
      <c r="B1395" t="s">
        <v>8834</v>
      </c>
      <c r="C1395" t="s">
        <v>799</v>
      </c>
      <c r="D1395" t="s">
        <v>799</v>
      </c>
      <c r="F1395" t="s">
        <v>966</v>
      </c>
      <c r="H1395" s="16">
        <v>1</v>
      </c>
      <c r="I1395" t="s">
        <v>799</v>
      </c>
      <c r="J1395" t="s">
        <v>8525</v>
      </c>
      <c r="K1395" t="s">
        <v>8526</v>
      </c>
      <c r="L1395" t="s">
        <v>28091</v>
      </c>
      <c r="M1395" t="s">
        <v>4273</v>
      </c>
      <c r="N1395" t="s">
        <v>803</v>
      </c>
      <c r="O1395" t="s">
        <v>825</v>
      </c>
      <c r="P1395" t="s">
        <v>820</v>
      </c>
      <c r="Q1395" t="s">
        <v>10430</v>
      </c>
      <c r="R1395" t="s">
        <v>531</v>
      </c>
      <c r="S1395" t="s">
        <v>636</v>
      </c>
      <c r="T1395" s="16">
        <v>1</v>
      </c>
      <c r="U1395" s="16">
        <v>0</v>
      </c>
      <c r="V1395" s="16">
        <v>1</v>
      </c>
      <c r="W1395" s="5">
        <v>15158</v>
      </c>
      <c r="X1395" s="5">
        <v>15158</v>
      </c>
      <c r="Y1395" s="5"/>
      <c r="Z1395" s="7">
        <v>1</v>
      </c>
      <c r="AA1395" t="s">
        <v>27839</v>
      </c>
      <c r="AB1395" s="5">
        <v>15158</v>
      </c>
      <c r="AC1395" t="s">
        <v>800</v>
      </c>
      <c r="AD1395" s="17">
        <v>43586</v>
      </c>
      <c r="AE1395" s="17">
        <v>43586</v>
      </c>
      <c r="AF1395" s="17">
        <v>43560</v>
      </c>
      <c r="AG1395" s="17">
        <v>43641</v>
      </c>
      <c r="AH1395" s="17">
        <v>43641</v>
      </c>
      <c r="AI1395" s="17"/>
      <c r="AJ1395" s="5"/>
      <c r="AK1395" s="17">
        <v>43641</v>
      </c>
      <c r="AL1395" t="s">
        <v>811</v>
      </c>
      <c r="AM1395" t="s">
        <v>599</v>
      </c>
      <c r="AN1395" s="17"/>
      <c r="AP1395" t="s">
        <v>966</v>
      </c>
      <c r="AQ1395" t="s">
        <v>970</v>
      </c>
      <c r="AR1395" t="s">
        <v>29338</v>
      </c>
    </row>
    <row r="1396" spans="2:44" ht="11" outlineLevel="1" x14ac:dyDescent="0.15">
      <c r="B1396" t="s">
        <v>8837</v>
      </c>
      <c r="C1396" t="s">
        <v>799</v>
      </c>
      <c r="D1396" t="s">
        <v>799</v>
      </c>
      <c r="F1396" t="s">
        <v>966</v>
      </c>
      <c r="H1396" s="16">
        <v>1</v>
      </c>
      <c r="I1396" t="s">
        <v>799</v>
      </c>
      <c r="J1396" t="s">
        <v>3376</v>
      </c>
      <c r="K1396" t="s">
        <v>3377</v>
      </c>
      <c r="L1396" t="s">
        <v>27866</v>
      </c>
      <c r="M1396" t="s">
        <v>744</v>
      </c>
      <c r="N1396" t="s">
        <v>795</v>
      </c>
      <c r="O1396" t="s">
        <v>826</v>
      </c>
      <c r="P1396" t="s">
        <v>806</v>
      </c>
      <c r="Q1396" t="s">
        <v>10430</v>
      </c>
      <c r="R1396" t="s">
        <v>531</v>
      </c>
      <c r="S1396" t="s">
        <v>636</v>
      </c>
      <c r="T1396" s="16">
        <v>1</v>
      </c>
      <c r="U1396" s="16">
        <v>0</v>
      </c>
      <c r="V1396" s="16">
        <v>1</v>
      </c>
      <c r="W1396" s="5">
        <v>15152</v>
      </c>
      <c r="X1396" s="5">
        <v>15152</v>
      </c>
      <c r="Y1396" s="5"/>
      <c r="Z1396" s="7">
        <v>1</v>
      </c>
      <c r="AA1396" t="s">
        <v>27839</v>
      </c>
      <c r="AB1396" s="5">
        <v>15152</v>
      </c>
      <c r="AC1396" t="s">
        <v>800</v>
      </c>
      <c r="AD1396" s="17">
        <v>45051</v>
      </c>
      <c r="AE1396" s="17">
        <v>45051</v>
      </c>
      <c r="AF1396" s="17">
        <v>45043</v>
      </c>
      <c r="AG1396" s="17">
        <v>45260</v>
      </c>
      <c r="AH1396" s="17">
        <v>45260</v>
      </c>
      <c r="AI1396" s="17"/>
      <c r="AJ1396" s="5"/>
      <c r="AK1396" s="17">
        <v>45260</v>
      </c>
      <c r="AL1396" t="s">
        <v>811</v>
      </c>
      <c r="AM1396" t="s">
        <v>599</v>
      </c>
      <c r="AN1396" s="17"/>
      <c r="AP1396" t="s">
        <v>966</v>
      </c>
      <c r="AQ1396" t="s">
        <v>970</v>
      </c>
      <c r="AR1396" t="s">
        <v>29339</v>
      </c>
    </row>
    <row r="1397" spans="2:44" ht="11" outlineLevel="1" x14ac:dyDescent="0.15">
      <c r="B1397" t="s">
        <v>8840</v>
      </c>
      <c r="C1397" t="s">
        <v>27838</v>
      </c>
      <c r="D1397" t="s">
        <v>854</v>
      </c>
      <c r="E1397" t="s">
        <v>798</v>
      </c>
      <c r="F1397" t="s">
        <v>966</v>
      </c>
      <c r="H1397" s="16">
        <v>1</v>
      </c>
      <c r="I1397" t="s">
        <v>799</v>
      </c>
      <c r="J1397" t="s">
        <v>668</v>
      </c>
      <c r="K1397" t="s">
        <v>1441</v>
      </c>
      <c r="L1397" t="s">
        <v>28019</v>
      </c>
      <c r="M1397" t="s">
        <v>740</v>
      </c>
      <c r="N1397" t="s">
        <v>795</v>
      </c>
      <c r="O1397" t="s">
        <v>825</v>
      </c>
      <c r="P1397" t="s">
        <v>806</v>
      </c>
      <c r="Q1397" t="s">
        <v>10430</v>
      </c>
      <c r="R1397" t="s">
        <v>531</v>
      </c>
      <c r="S1397" t="s">
        <v>636</v>
      </c>
      <c r="T1397" s="16">
        <v>2</v>
      </c>
      <c r="U1397" s="16">
        <v>1</v>
      </c>
      <c r="V1397" s="16">
        <v>6</v>
      </c>
      <c r="W1397" s="5">
        <v>15026.96</v>
      </c>
      <c r="X1397" s="5">
        <v>15026.96</v>
      </c>
      <c r="Y1397" s="5"/>
      <c r="Z1397" s="7">
        <v>1</v>
      </c>
      <c r="AA1397" t="s">
        <v>27839</v>
      </c>
      <c r="AB1397" s="5">
        <v>15026.96</v>
      </c>
      <c r="AC1397" t="s">
        <v>800</v>
      </c>
      <c r="AD1397" s="17">
        <v>42772</v>
      </c>
      <c r="AE1397" s="17">
        <v>45911</v>
      </c>
      <c r="AF1397" s="17">
        <v>42772</v>
      </c>
      <c r="AG1397" s="17">
        <v>44597</v>
      </c>
      <c r="AH1397" s="17">
        <v>42898</v>
      </c>
      <c r="AI1397" s="17"/>
      <c r="AJ1397" s="5"/>
      <c r="AK1397" s="17">
        <v>44597</v>
      </c>
      <c r="AL1397" t="s">
        <v>855</v>
      </c>
      <c r="AM1397" t="s">
        <v>666</v>
      </c>
      <c r="AN1397" s="17">
        <v>42898</v>
      </c>
      <c r="AP1397" t="s">
        <v>966</v>
      </c>
      <c r="AQ1397" t="s">
        <v>970</v>
      </c>
      <c r="AR1397" t="s">
        <v>29340</v>
      </c>
    </row>
    <row r="1398" spans="2:44" ht="11" outlineLevel="1" x14ac:dyDescent="0.15">
      <c r="B1398" t="s">
        <v>8852</v>
      </c>
      <c r="C1398" t="s">
        <v>799</v>
      </c>
      <c r="D1398" t="s">
        <v>799</v>
      </c>
      <c r="F1398" t="s">
        <v>966</v>
      </c>
      <c r="H1398" s="16">
        <v>1</v>
      </c>
      <c r="I1398" t="s">
        <v>799</v>
      </c>
      <c r="J1398" t="s">
        <v>7075</v>
      </c>
      <c r="K1398" t="s">
        <v>7076</v>
      </c>
      <c r="L1398" t="s">
        <v>27905</v>
      </c>
      <c r="M1398" t="s">
        <v>761</v>
      </c>
      <c r="N1398" t="s">
        <v>795</v>
      </c>
      <c r="O1398" t="s">
        <v>825</v>
      </c>
      <c r="P1398" t="s">
        <v>806</v>
      </c>
      <c r="Q1398" t="s">
        <v>10430</v>
      </c>
      <c r="R1398" t="s">
        <v>531</v>
      </c>
      <c r="S1398" t="s">
        <v>636</v>
      </c>
      <c r="T1398" s="16">
        <v>1</v>
      </c>
      <c r="U1398" s="16">
        <v>0</v>
      </c>
      <c r="V1398" s="16">
        <v>1</v>
      </c>
      <c r="W1398" s="5">
        <v>14995</v>
      </c>
      <c r="X1398" s="5">
        <v>14995</v>
      </c>
      <c r="Y1398" s="5"/>
      <c r="Z1398" s="7">
        <v>1</v>
      </c>
      <c r="AA1398" t="s">
        <v>27839</v>
      </c>
      <c r="AB1398" s="5">
        <v>14995</v>
      </c>
      <c r="AC1398" t="s">
        <v>800</v>
      </c>
      <c r="AD1398" s="17">
        <v>42440</v>
      </c>
      <c r="AE1398" s="17">
        <v>42440</v>
      </c>
      <c r="AF1398" s="17">
        <v>42440</v>
      </c>
      <c r="AG1398" s="17">
        <v>42489</v>
      </c>
      <c r="AH1398" s="17">
        <v>42489</v>
      </c>
      <c r="AI1398" s="17"/>
      <c r="AJ1398" s="5"/>
      <c r="AK1398" s="17">
        <v>42489</v>
      </c>
      <c r="AL1398" t="s">
        <v>811</v>
      </c>
      <c r="AM1398" t="s">
        <v>599</v>
      </c>
      <c r="AN1398" s="17"/>
      <c r="AP1398" t="s">
        <v>966</v>
      </c>
      <c r="AQ1398" t="s">
        <v>970</v>
      </c>
      <c r="AR1398" t="s">
        <v>29341</v>
      </c>
    </row>
    <row r="1399" spans="2:44" ht="11" outlineLevel="1" x14ac:dyDescent="0.15">
      <c r="B1399" t="s">
        <v>8855</v>
      </c>
      <c r="C1399" t="s">
        <v>799</v>
      </c>
      <c r="D1399" t="s">
        <v>799</v>
      </c>
      <c r="F1399" t="s">
        <v>966</v>
      </c>
      <c r="H1399" s="16">
        <v>1</v>
      </c>
      <c r="I1399" t="s">
        <v>799</v>
      </c>
      <c r="J1399" t="s">
        <v>8856</v>
      </c>
      <c r="K1399" t="s">
        <v>8857</v>
      </c>
      <c r="L1399" t="s">
        <v>27974</v>
      </c>
      <c r="M1399" t="s">
        <v>750</v>
      </c>
      <c r="N1399" t="s">
        <v>865</v>
      </c>
      <c r="O1399" t="s">
        <v>826</v>
      </c>
      <c r="P1399" t="s">
        <v>859</v>
      </c>
      <c r="Q1399" t="s">
        <v>10430</v>
      </c>
      <c r="R1399" t="s">
        <v>531</v>
      </c>
      <c r="S1399" t="s">
        <v>636</v>
      </c>
      <c r="T1399" s="16">
        <v>1</v>
      </c>
      <c r="U1399" s="16">
        <v>0</v>
      </c>
      <c r="V1399" s="16">
        <v>1</v>
      </c>
      <c r="W1399" s="5">
        <v>14987</v>
      </c>
      <c r="X1399" s="5">
        <v>14987</v>
      </c>
      <c r="Y1399" s="5"/>
      <c r="Z1399" s="7">
        <v>1</v>
      </c>
      <c r="AA1399" t="s">
        <v>27839</v>
      </c>
      <c r="AB1399" s="5">
        <v>14987</v>
      </c>
      <c r="AC1399" t="s">
        <v>800</v>
      </c>
      <c r="AD1399" s="17">
        <v>42979</v>
      </c>
      <c r="AE1399" s="17">
        <v>42979</v>
      </c>
      <c r="AF1399" s="17">
        <v>42979</v>
      </c>
      <c r="AG1399" s="17">
        <v>42996</v>
      </c>
      <c r="AH1399" s="17">
        <v>42996</v>
      </c>
      <c r="AI1399" s="17"/>
      <c r="AJ1399" s="5"/>
      <c r="AK1399" s="17">
        <v>42996</v>
      </c>
      <c r="AL1399" t="s">
        <v>811</v>
      </c>
      <c r="AM1399" t="s">
        <v>599</v>
      </c>
      <c r="AN1399" s="17"/>
      <c r="AP1399" t="s">
        <v>966</v>
      </c>
      <c r="AQ1399" t="s">
        <v>970</v>
      </c>
      <c r="AR1399" t="s">
        <v>29342</v>
      </c>
    </row>
    <row r="1400" spans="2:44" ht="11" outlineLevel="1" x14ac:dyDescent="0.15">
      <c r="B1400" t="s">
        <v>8860</v>
      </c>
      <c r="C1400" t="s">
        <v>799</v>
      </c>
      <c r="D1400" t="s">
        <v>799</v>
      </c>
      <c r="F1400" t="s">
        <v>966</v>
      </c>
      <c r="H1400" s="16">
        <v>1</v>
      </c>
      <c r="I1400" t="s">
        <v>799</v>
      </c>
      <c r="J1400" t="s">
        <v>4381</v>
      </c>
      <c r="K1400" t="s">
        <v>4382</v>
      </c>
      <c r="L1400" t="s">
        <v>27959</v>
      </c>
      <c r="M1400" t="s">
        <v>3219</v>
      </c>
      <c r="N1400" t="s">
        <v>803</v>
      </c>
      <c r="O1400" t="s">
        <v>825</v>
      </c>
      <c r="P1400" t="s">
        <v>820</v>
      </c>
      <c r="Q1400" t="s">
        <v>10430</v>
      </c>
      <c r="R1400" t="s">
        <v>531</v>
      </c>
      <c r="S1400" t="s">
        <v>636</v>
      </c>
      <c r="T1400" s="16">
        <v>1</v>
      </c>
      <c r="U1400" s="16">
        <v>0</v>
      </c>
      <c r="V1400" s="16">
        <v>1</v>
      </c>
      <c r="W1400" s="5">
        <v>14950</v>
      </c>
      <c r="X1400" s="5">
        <v>14950</v>
      </c>
      <c r="Y1400" s="5"/>
      <c r="Z1400" s="7">
        <v>1</v>
      </c>
      <c r="AA1400" t="s">
        <v>27839</v>
      </c>
      <c r="AB1400" s="5">
        <v>14950</v>
      </c>
      <c r="AC1400" t="s">
        <v>800</v>
      </c>
      <c r="AD1400" s="17">
        <v>44291</v>
      </c>
      <c r="AE1400" s="17">
        <v>44291</v>
      </c>
      <c r="AF1400" s="17">
        <v>44291</v>
      </c>
      <c r="AG1400" s="17">
        <v>44337</v>
      </c>
      <c r="AH1400" s="17">
        <v>44337</v>
      </c>
      <c r="AI1400" s="17"/>
      <c r="AJ1400" s="5"/>
      <c r="AK1400" s="17">
        <v>44337</v>
      </c>
      <c r="AL1400" t="s">
        <v>811</v>
      </c>
      <c r="AM1400" t="s">
        <v>599</v>
      </c>
      <c r="AN1400" s="17"/>
      <c r="AP1400" t="s">
        <v>966</v>
      </c>
      <c r="AQ1400" t="s">
        <v>970</v>
      </c>
      <c r="AR1400" t="s">
        <v>29343</v>
      </c>
    </row>
    <row r="1401" spans="2:44" ht="11" outlineLevel="1" x14ac:dyDescent="0.15">
      <c r="B1401" t="s">
        <v>8863</v>
      </c>
      <c r="C1401" t="s">
        <v>799</v>
      </c>
      <c r="D1401" t="s">
        <v>799</v>
      </c>
      <c r="F1401" t="s">
        <v>966</v>
      </c>
      <c r="H1401" s="16">
        <v>1</v>
      </c>
      <c r="I1401" t="s">
        <v>799</v>
      </c>
      <c r="J1401" t="s">
        <v>8188</v>
      </c>
      <c r="K1401" t="s">
        <v>8189</v>
      </c>
      <c r="L1401" t="s">
        <v>27861</v>
      </c>
      <c r="M1401" t="s">
        <v>750</v>
      </c>
      <c r="N1401" t="s">
        <v>2803</v>
      </c>
      <c r="O1401" t="s">
        <v>826</v>
      </c>
      <c r="P1401" t="s">
        <v>859</v>
      </c>
      <c r="Q1401" t="s">
        <v>10430</v>
      </c>
      <c r="R1401" t="s">
        <v>531</v>
      </c>
      <c r="S1401" t="s">
        <v>636</v>
      </c>
      <c r="T1401" s="16">
        <v>1</v>
      </c>
      <c r="U1401" s="16">
        <v>0</v>
      </c>
      <c r="V1401" s="16">
        <v>1</v>
      </c>
      <c r="W1401" s="5">
        <v>14932</v>
      </c>
      <c r="X1401" s="5">
        <v>14932</v>
      </c>
      <c r="Y1401" s="5"/>
      <c r="Z1401" s="7">
        <v>1</v>
      </c>
      <c r="AA1401" t="s">
        <v>27839</v>
      </c>
      <c r="AB1401" s="5">
        <v>14932</v>
      </c>
      <c r="AC1401" t="s">
        <v>800</v>
      </c>
      <c r="AD1401" s="17">
        <v>42229</v>
      </c>
      <c r="AE1401" s="17">
        <v>42229</v>
      </c>
      <c r="AF1401" s="17">
        <v>42229</v>
      </c>
      <c r="AG1401" s="17">
        <v>42262</v>
      </c>
      <c r="AH1401" s="17">
        <v>42262</v>
      </c>
      <c r="AI1401" s="17"/>
      <c r="AJ1401" s="5"/>
      <c r="AK1401" s="17">
        <v>42262</v>
      </c>
      <c r="AL1401" t="s">
        <v>811</v>
      </c>
      <c r="AM1401" t="s">
        <v>599</v>
      </c>
      <c r="AN1401" s="17"/>
      <c r="AP1401" t="s">
        <v>966</v>
      </c>
      <c r="AQ1401" t="s">
        <v>970</v>
      </c>
      <c r="AR1401" t="s">
        <v>29344</v>
      </c>
    </row>
    <row r="1402" spans="2:44" ht="11" outlineLevel="1" x14ac:dyDescent="0.15">
      <c r="B1402" t="s">
        <v>8866</v>
      </c>
      <c r="C1402" t="s">
        <v>799</v>
      </c>
      <c r="D1402" t="s">
        <v>799</v>
      </c>
      <c r="F1402" t="s">
        <v>966</v>
      </c>
      <c r="H1402" s="16">
        <v>1</v>
      </c>
      <c r="I1402" t="s">
        <v>799</v>
      </c>
      <c r="J1402" t="s">
        <v>8867</v>
      </c>
      <c r="K1402" t="s">
        <v>8868</v>
      </c>
      <c r="L1402" t="s">
        <v>28077</v>
      </c>
      <c r="M1402" t="s">
        <v>757</v>
      </c>
      <c r="N1402" t="s">
        <v>803</v>
      </c>
      <c r="O1402" t="s">
        <v>825</v>
      </c>
      <c r="P1402" t="s">
        <v>820</v>
      </c>
      <c r="Q1402" t="s">
        <v>10430</v>
      </c>
      <c r="R1402" t="s">
        <v>531</v>
      </c>
      <c r="S1402" t="s">
        <v>636</v>
      </c>
      <c r="T1402" s="16">
        <v>1</v>
      </c>
      <c r="U1402" s="16">
        <v>0</v>
      </c>
      <c r="V1402" s="16">
        <v>1</v>
      </c>
      <c r="W1402" s="5">
        <v>14929</v>
      </c>
      <c r="X1402" s="5">
        <v>14929</v>
      </c>
      <c r="Y1402" s="5"/>
      <c r="Z1402" s="7">
        <v>1</v>
      </c>
      <c r="AA1402" t="s">
        <v>27839</v>
      </c>
      <c r="AB1402" s="5">
        <v>14929</v>
      </c>
      <c r="AC1402" t="s">
        <v>800</v>
      </c>
      <c r="AD1402" s="17">
        <v>43350</v>
      </c>
      <c r="AE1402" s="17">
        <v>43350</v>
      </c>
      <c r="AF1402" s="17">
        <v>43350</v>
      </c>
      <c r="AG1402" s="17">
        <v>43453</v>
      </c>
      <c r="AH1402" s="17">
        <v>43453</v>
      </c>
      <c r="AI1402" s="17"/>
      <c r="AJ1402" s="5"/>
      <c r="AK1402" s="17">
        <v>43453</v>
      </c>
      <c r="AL1402" t="s">
        <v>811</v>
      </c>
      <c r="AM1402" t="s">
        <v>599</v>
      </c>
      <c r="AN1402" s="17"/>
      <c r="AP1402" t="s">
        <v>966</v>
      </c>
      <c r="AQ1402" t="s">
        <v>970</v>
      </c>
      <c r="AR1402" t="s">
        <v>29345</v>
      </c>
    </row>
    <row r="1403" spans="2:44" ht="11" outlineLevel="1" x14ac:dyDescent="0.15">
      <c r="B1403" t="s">
        <v>8871</v>
      </c>
      <c r="C1403" t="s">
        <v>799</v>
      </c>
      <c r="D1403" t="s">
        <v>799</v>
      </c>
      <c r="F1403" t="s">
        <v>966</v>
      </c>
      <c r="H1403" s="16">
        <v>1</v>
      </c>
      <c r="I1403" t="s">
        <v>799</v>
      </c>
      <c r="J1403" t="s">
        <v>8872</v>
      </c>
      <c r="K1403" t="s">
        <v>8873</v>
      </c>
      <c r="L1403" t="s">
        <v>27861</v>
      </c>
      <c r="M1403" t="s">
        <v>743</v>
      </c>
      <c r="N1403" t="s">
        <v>8874</v>
      </c>
      <c r="O1403" t="s">
        <v>826</v>
      </c>
      <c r="P1403" t="s">
        <v>821</v>
      </c>
      <c r="Q1403" t="s">
        <v>10430</v>
      </c>
      <c r="R1403" t="s">
        <v>531</v>
      </c>
      <c r="S1403" t="s">
        <v>636</v>
      </c>
      <c r="T1403" s="16">
        <v>1</v>
      </c>
      <c r="U1403" s="16">
        <v>0</v>
      </c>
      <c r="V1403" s="16">
        <v>1</v>
      </c>
      <c r="W1403" s="5">
        <v>14927</v>
      </c>
      <c r="X1403" s="5">
        <v>14927</v>
      </c>
      <c r="Y1403" s="5"/>
      <c r="Z1403" s="7">
        <v>1</v>
      </c>
      <c r="AA1403" t="s">
        <v>27839</v>
      </c>
      <c r="AB1403" s="5">
        <v>14927</v>
      </c>
      <c r="AC1403" t="s">
        <v>800</v>
      </c>
      <c r="AD1403" s="17">
        <v>43509</v>
      </c>
      <c r="AE1403" s="17">
        <v>43509</v>
      </c>
      <c r="AF1403" s="17">
        <v>43509</v>
      </c>
      <c r="AG1403" s="17">
        <v>43606</v>
      </c>
      <c r="AH1403" s="17">
        <v>43606</v>
      </c>
      <c r="AI1403" s="17"/>
      <c r="AJ1403" s="5"/>
      <c r="AK1403" s="17">
        <v>43606</v>
      </c>
      <c r="AL1403" t="s">
        <v>811</v>
      </c>
      <c r="AM1403" t="s">
        <v>599</v>
      </c>
      <c r="AN1403" s="17"/>
      <c r="AP1403" t="s">
        <v>966</v>
      </c>
      <c r="AQ1403" t="s">
        <v>970</v>
      </c>
      <c r="AR1403" t="s">
        <v>29346</v>
      </c>
    </row>
    <row r="1404" spans="2:44" ht="11" outlineLevel="1" x14ac:dyDescent="0.15">
      <c r="B1404" t="s">
        <v>8878</v>
      </c>
      <c r="C1404" t="s">
        <v>799</v>
      </c>
      <c r="D1404" t="s">
        <v>799</v>
      </c>
      <c r="F1404" t="s">
        <v>966</v>
      </c>
      <c r="H1404" s="16">
        <v>1</v>
      </c>
      <c r="I1404" t="s">
        <v>799</v>
      </c>
      <c r="J1404" t="s">
        <v>6215</v>
      </c>
      <c r="K1404" t="s">
        <v>6216</v>
      </c>
      <c r="L1404" t="s">
        <v>27866</v>
      </c>
      <c r="M1404" t="s">
        <v>740</v>
      </c>
      <c r="N1404" t="s">
        <v>795</v>
      </c>
      <c r="O1404" t="s">
        <v>804</v>
      </c>
      <c r="P1404" t="s">
        <v>806</v>
      </c>
      <c r="Q1404" t="s">
        <v>10430</v>
      </c>
      <c r="R1404" t="s">
        <v>531</v>
      </c>
      <c r="S1404" t="s">
        <v>636</v>
      </c>
      <c r="T1404" s="16">
        <v>1</v>
      </c>
      <c r="U1404" s="16">
        <v>0</v>
      </c>
      <c r="V1404" s="16">
        <v>1</v>
      </c>
      <c r="W1404" s="5">
        <v>14923.89</v>
      </c>
      <c r="X1404" s="5">
        <v>14923.89</v>
      </c>
      <c r="Y1404" s="5"/>
      <c r="Z1404" s="7">
        <v>1</v>
      </c>
      <c r="AA1404" t="s">
        <v>27839</v>
      </c>
      <c r="AB1404" s="5">
        <v>14923.89</v>
      </c>
      <c r="AC1404" t="s">
        <v>800</v>
      </c>
      <c r="AD1404" s="17">
        <v>44651</v>
      </c>
      <c r="AE1404" s="17">
        <v>44651</v>
      </c>
      <c r="AF1404" s="17">
        <v>44651</v>
      </c>
      <c r="AG1404" s="17">
        <v>44652</v>
      </c>
      <c r="AH1404" s="17">
        <v>44652</v>
      </c>
      <c r="AI1404" s="17"/>
      <c r="AJ1404" s="5"/>
      <c r="AK1404" s="17">
        <v>44652</v>
      </c>
      <c r="AL1404" t="s">
        <v>811</v>
      </c>
      <c r="AM1404" t="s">
        <v>599</v>
      </c>
      <c r="AN1404" s="17"/>
      <c r="AP1404" t="s">
        <v>966</v>
      </c>
      <c r="AQ1404" t="s">
        <v>970</v>
      </c>
      <c r="AR1404" t="s">
        <v>29347</v>
      </c>
    </row>
    <row r="1405" spans="2:44" ht="11" outlineLevel="1" x14ac:dyDescent="0.15">
      <c r="B1405" t="s">
        <v>8881</v>
      </c>
      <c r="C1405" t="s">
        <v>799</v>
      </c>
      <c r="D1405" t="s">
        <v>799</v>
      </c>
      <c r="F1405" t="s">
        <v>966</v>
      </c>
      <c r="H1405" s="16">
        <v>1</v>
      </c>
      <c r="I1405" t="s">
        <v>799</v>
      </c>
      <c r="J1405" t="s">
        <v>3417</v>
      </c>
      <c r="K1405" t="s">
        <v>3418</v>
      </c>
      <c r="L1405" t="s">
        <v>27861</v>
      </c>
      <c r="M1405" t="s">
        <v>748</v>
      </c>
      <c r="N1405" t="s">
        <v>795</v>
      </c>
      <c r="O1405" t="s">
        <v>826</v>
      </c>
      <c r="P1405" t="s">
        <v>806</v>
      </c>
      <c r="Q1405" t="s">
        <v>10430</v>
      </c>
      <c r="R1405" t="s">
        <v>531</v>
      </c>
      <c r="S1405" t="s">
        <v>636</v>
      </c>
      <c r="T1405" s="16">
        <v>1</v>
      </c>
      <c r="U1405" s="16">
        <v>0</v>
      </c>
      <c r="V1405" s="16">
        <v>2</v>
      </c>
      <c r="W1405" s="5">
        <v>14902</v>
      </c>
      <c r="X1405" s="5">
        <v>14902</v>
      </c>
      <c r="Y1405" s="5"/>
      <c r="Z1405" s="7">
        <v>1</v>
      </c>
      <c r="AA1405" t="s">
        <v>27839</v>
      </c>
      <c r="AB1405" s="5">
        <v>14902</v>
      </c>
      <c r="AC1405" t="s">
        <v>800</v>
      </c>
      <c r="AD1405" s="17">
        <v>43515</v>
      </c>
      <c r="AE1405" s="17">
        <v>43718</v>
      </c>
      <c r="AF1405" s="17">
        <v>43516</v>
      </c>
      <c r="AG1405" s="17">
        <v>43553</v>
      </c>
      <c r="AH1405" s="17">
        <v>43553</v>
      </c>
      <c r="AI1405" s="17"/>
      <c r="AJ1405" s="5"/>
      <c r="AK1405" s="17">
        <v>43553</v>
      </c>
      <c r="AL1405" t="s">
        <v>811</v>
      </c>
      <c r="AM1405" t="s">
        <v>599</v>
      </c>
      <c r="AN1405" s="17"/>
      <c r="AP1405" t="s">
        <v>966</v>
      </c>
      <c r="AQ1405" t="s">
        <v>970</v>
      </c>
      <c r="AR1405" t="s">
        <v>29348</v>
      </c>
    </row>
    <row r="1406" spans="2:44" ht="11" outlineLevel="1" x14ac:dyDescent="0.15">
      <c r="B1406" t="s">
        <v>8884</v>
      </c>
      <c r="C1406" t="s">
        <v>799</v>
      </c>
      <c r="D1406" t="s">
        <v>799</v>
      </c>
      <c r="F1406" t="s">
        <v>966</v>
      </c>
      <c r="H1406" s="16">
        <v>1</v>
      </c>
      <c r="I1406" t="s">
        <v>799</v>
      </c>
      <c r="J1406" t="s">
        <v>3205</v>
      </c>
      <c r="K1406" t="s">
        <v>3206</v>
      </c>
      <c r="L1406" t="s">
        <v>28262</v>
      </c>
      <c r="M1406" t="s">
        <v>754</v>
      </c>
      <c r="N1406" t="s">
        <v>795</v>
      </c>
      <c r="O1406" t="s">
        <v>825</v>
      </c>
      <c r="P1406" t="s">
        <v>806</v>
      </c>
      <c r="Q1406" t="s">
        <v>10430</v>
      </c>
      <c r="R1406" t="s">
        <v>531</v>
      </c>
      <c r="S1406" t="s">
        <v>636</v>
      </c>
      <c r="T1406" s="16">
        <v>1</v>
      </c>
      <c r="U1406" s="16">
        <v>0</v>
      </c>
      <c r="V1406" s="16">
        <v>1</v>
      </c>
      <c r="W1406" s="5">
        <v>14800</v>
      </c>
      <c r="X1406" s="5">
        <v>14800</v>
      </c>
      <c r="Y1406" s="5"/>
      <c r="Z1406" s="7">
        <v>1</v>
      </c>
      <c r="AA1406" t="s">
        <v>27839</v>
      </c>
      <c r="AB1406" s="5">
        <v>14800</v>
      </c>
      <c r="AC1406" t="s">
        <v>800</v>
      </c>
      <c r="AD1406" s="17">
        <v>44442</v>
      </c>
      <c r="AE1406" s="17">
        <v>44442</v>
      </c>
      <c r="AF1406" s="17">
        <v>44442</v>
      </c>
      <c r="AG1406" s="17">
        <v>44498</v>
      </c>
      <c r="AH1406" s="17">
        <v>44498</v>
      </c>
      <c r="AI1406" s="17"/>
      <c r="AJ1406" s="5"/>
      <c r="AK1406" s="17">
        <v>44498</v>
      </c>
      <c r="AL1406" t="s">
        <v>811</v>
      </c>
      <c r="AM1406" t="s">
        <v>599</v>
      </c>
      <c r="AN1406" s="17"/>
      <c r="AP1406" t="s">
        <v>966</v>
      </c>
      <c r="AQ1406" t="s">
        <v>970</v>
      </c>
      <c r="AR1406" t="s">
        <v>29349</v>
      </c>
    </row>
    <row r="1407" spans="2:44" ht="11" outlineLevel="1" x14ac:dyDescent="0.15">
      <c r="B1407" t="s">
        <v>8887</v>
      </c>
      <c r="C1407" t="s">
        <v>799</v>
      </c>
      <c r="D1407" t="s">
        <v>799</v>
      </c>
      <c r="F1407" t="s">
        <v>966</v>
      </c>
      <c r="H1407" s="16">
        <v>1</v>
      </c>
      <c r="I1407" t="s">
        <v>799</v>
      </c>
      <c r="J1407" t="s">
        <v>8888</v>
      </c>
      <c r="K1407" t="s">
        <v>8889</v>
      </c>
      <c r="L1407" t="s">
        <v>28272</v>
      </c>
      <c r="M1407" t="s">
        <v>740</v>
      </c>
      <c r="N1407" t="s">
        <v>795</v>
      </c>
      <c r="O1407" t="s">
        <v>825</v>
      </c>
      <c r="P1407" t="s">
        <v>806</v>
      </c>
      <c r="Q1407" t="s">
        <v>10430</v>
      </c>
      <c r="R1407" t="s">
        <v>531</v>
      </c>
      <c r="S1407" t="s">
        <v>636</v>
      </c>
      <c r="T1407" s="16">
        <v>1</v>
      </c>
      <c r="U1407" s="16">
        <v>0</v>
      </c>
      <c r="V1407" s="16">
        <v>1</v>
      </c>
      <c r="W1407" s="5">
        <v>14796.5</v>
      </c>
      <c r="X1407" s="5">
        <v>14796.5</v>
      </c>
      <c r="Y1407" s="5"/>
      <c r="Z1407" s="7">
        <v>1</v>
      </c>
      <c r="AA1407" t="s">
        <v>27839</v>
      </c>
      <c r="AB1407" s="5">
        <v>14796.5</v>
      </c>
      <c r="AC1407" t="s">
        <v>800</v>
      </c>
      <c r="AD1407" s="17">
        <v>42531</v>
      </c>
      <c r="AE1407" s="17">
        <v>42531</v>
      </c>
      <c r="AF1407" s="17">
        <v>42531</v>
      </c>
      <c r="AG1407" s="17">
        <v>42536</v>
      </c>
      <c r="AH1407" s="17">
        <v>42536</v>
      </c>
      <c r="AI1407" s="17"/>
      <c r="AJ1407" s="5"/>
      <c r="AK1407" s="17">
        <v>42536</v>
      </c>
      <c r="AL1407" t="s">
        <v>811</v>
      </c>
      <c r="AM1407" t="s">
        <v>599</v>
      </c>
      <c r="AN1407" s="17"/>
      <c r="AP1407" t="s">
        <v>966</v>
      </c>
      <c r="AQ1407" t="s">
        <v>970</v>
      </c>
      <c r="AR1407" t="s">
        <v>29350</v>
      </c>
    </row>
    <row r="1408" spans="2:44" ht="11" outlineLevel="1" x14ac:dyDescent="0.15">
      <c r="B1408" t="s">
        <v>8896</v>
      </c>
      <c r="C1408" t="s">
        <v>27838</v>
      </c>
      <c r="D1408" t="s">
        <v>1599</v>
      </c>
      <c r="E1408" t="s">
        <v>807</v>
      </c>
      <c r="F1408" t="s">
        <v>10430</v>
      </c>
      <c r="G1408" t="s">
        <v>29351</v>
      </c>
      <c r="H1408" s="16">
        <v>2</v>
      </c>
      <c r="I1408" t="s">
        <v>809</v>
      </c>
      <c r="J1408" t="s">
        <v>8897</v>
      </c>
      <c r="K1408" t="s">
        <v>8898</v>
      </c>
      <c r="L1408" t="s">
        <v>27972</v>
      </c>
      <c r="M1408" t="s">
        <v>750</v>
      </c>
      <c r="N1408" t="s">
        <v>8899</v>
      </c>
      <c r="O1408" t="s">
        <v>796</v>
      </c>
      <c r="P1408" t="s">
        <v>859</v>
      </c>
      <c r="Q1408" t="s">
        <v>10430</v>
      </c>
      <c r="R1408" t="s">
        <v>645</v>
      </c>
      <c r="S1408" t="s">
        <v>636</v>
      </c>
      <c r="T1408" s="16">
        <v>1</v>
      </c>
      <c r="U1408" s="16">
        <v>1</v>
      </c>
      <c r="V1408" s="16">
        <v>1</v>
      </c>
      <c r="W1408" s="5">
        <v>14729.71</v>
      </c>
      <c r="X1408" s="5">
        <v>14729.71</v>
      </c>
      <c r="Y1408" s="5"/>
      <c r="Z1408" s="7">
        <v>1</v>
      </c>
      <c r="AA1408" t="s">
        <v>27839</v>
      </c>
      <c r="AB1408" s="5">
        <v>14729.71</v>
      </c>
      <c r="AC1408" t="s">
        <v>800</v>
      </c>
      <c r="AD1408" s="17">
        <v>43454</v>
      </c>
      <c r="AE1408" s="17">
        <v>43454</v>
      </c>
      <c r="AF1408" s="17">
        <v>43445</v>
      </c>
      <c r="AG1408" s="17">
        <v>43496</v>
      </c>
      <c r="AH1408" s="17">
        <v>43496</v>
      </c>
      <c r="AI1408" s="17"/>
      <c r="AJ1408" s="5"/>
      <c r="AK1408" s="17">
        <v>43496</v>
      </c>
      <c r="AL1408" t="s">
        <v>28341</v>
      </c>
      <c r="AM1408" t="s">
        <v>631</v>
      </c>
      <c r="AN1408" s="17">
        <v>43496</v>
      </c>
      <c r="AP1408" t="s">
        <v>966</v>
      </c>
      <c r="AQ1408" t="s">
        <v>970</v>
      </c>
      <c r="AR1408" t="s">
        <v>29352</v>
      </c>
    </row>
    <row r="1409" spans="2:44" ht="11" outlineLevel="1" x14ac:dyDescent="0.15">
      <c r="B1409" t="s">
        <v>8906</v>
      </c>
      <c r="C1409" t="s">
        <v>799</v>
      </c>
      <c r="D1409" t="s">
        <v>799</v>
      </c>
      <c r="F1409" t="s">
        <v>966</v>
      </c>
      <c r="H1409" s="16">
        <v>1</v>
      </c>
      <c r="I1409" t="s">
        <v>799</v>
      </c>
      <c r="J1409" t="s">
        <v>8907</v>
      </c>
      <c r="K1409" t="s">
        <v>8908</v>
      </c>
      <c r="L1409" t="s">
        <v>27905</v>
      </c>
      <c r="M1409" t="s">
        <v>748</v>
      </c>
      <c r="N1409" t="s">
        <v>795</v>
      </c>
      <c r="O1409" t="s">
        <v>825</v>
      </c>
      <c r="P1409" t="s">
        <v>806</v>
      </c>
      <c r="Q1409" t="s">
        <v>10430</v>
      </c>
      <c r="R1409" t="s">
        <v>531</v>
      </c>
      <c r="S1409" t="s">
        <v>636</v>
      </c>
      <c r="T1409" s="16">
        <v>1</v>
      </c>
      <c r="U1409" s="16">
        <v>0</v>
      </c>
      <c r="V1409" s="16">
        <v>2</v>
      </c>
      <c r="W1409" s="5">
        <v>14650</v>
      </c>
      <c r="X1409" s="5">
        <v>14650</v>
      </c>
      <c r="Y1409" s="5"/>
      <c r="Z1409" s="7">
        <v>1</v>
      </c>
      <c r="AA1409" t="s">
        <v>27839</v>
      </c>
      <c r="AB1409" s="5">
        <v>14650</v>
      </c>
      <c r="AC1409" t="s">
        <v>800</v>
      </c>
      <c r="AD1409" s="17">
        <v>42153</v>
      </c>
      <c r="AE1409" s="17">
        <v>42205</v>
      </c>
      <c r="AF1409" s="17">
        <v>42152</v>
      </c>
      <c r="AG1409" s="17">
        <v>42216</v>
      </c>
      <c r="AH1409" s="17">
        <v>42216</v>
      </c>
      <c r="AI1409" s="17"/>
      <c r="AJ1409" s="5"/>
      <c r="AK1409" s="17">
        <v>42216</v>
      </c>
      <c r="AL1409" t="s">
        <v>811</v>
      </c>
      <c r="AM1409" t="s">
        <v>599</v>
      </c>
      <c r="AN1409" s="17"/>
      <c r="AP1409" t="s">
        <v>966</v>
      </c>
      <c r="AQ1409" t="s">
        <v>970</v>
      </c>
      <c r="AR1409" t="s">
        <v>29353</v>
      </c>
    </row>
    <row r="1410" spans="2:44" ht="11" outlineLevel="1" x14ac:dyDescent="0.15">
      <c r="B1410" t="s">
        <v>8911</v>
      </c>
      <c r="C1410" t="s">
        <v>799</v>
      </c>
      <c r="D1410" t="s">
        <v>799</v>
      </c>
      <c r="F1410" t="s">
        <v>966</v>
      </c>
      <c r="H1410" s="16">
        <v>1</v>
      </c>
      <c r="I1410" t="s">
        <v>799</v>
      </c>
      <c r="J1410" t="s">
        <v>8912</v>
      </c>
      <c r="K1410" t="s">
        <v>8913</v>
      </c>
      <c r="L1410" t="s">
        <v>27914</v>
      </c>
      <c r="M1410" t="s">
        <v>750</v>
      </c>
      <c r="N1410" t="s">
        <v>887</v>
      </c>
      <c r="O1410" t="s">
        <v>825</v>
      </c>
      <c r="P1410" t="s">
        <v>859</v>
      </c>
      <c r="Q1410" t="s">
        <v>10430</v>
      </c>
      <c r="R1410" t="s">
        <v>531</v>
      </c>
      <c r="S1410" t="s">
        <v>636</v>
      </c>
      <c r="T1410" s="16">
        <v>1</v>
      </c>
      <c r="U1410" s="16">
        <v>0</v>
      </c>
      <c r="V1410" s="16">
        <v>1</v>
      </c>
      <c r="W1410" s="5">
        <v>14566.5</v>
      </c>
      <c r="X1410" s="5">
        <v>14566.5</v>
      </c>
      <c r="Y1410" s="5"/>
      <c r="Z1410" s="7">
        <v>1</v>
      </c>
      <c r="AA1410" t="s">
        <v>27839</v>
      </c>
      <c r="AB1410" s="5">
        <v>14566.5</v>
      </c>
      <c r="AC1410" t="s">
        <v>800</v>
      </c>
      <c r="AD1410" s="17">
        <v>42611</v>
      </c>
      <c r="AE1410" s="17">
        <v>42611</v>
      </c>
      <c r="AF1410" s="17">
        <v>42611</v>
      </c>
      <c r="AG1410" s="17">
        <v>42641</v>
      </c>
      <c r="AH1410" s="17">
        <v>42641</v>
      </c>
      <c r="AI1410" s="17"/>
      <c r="AJ1410" s="5"/>
      <c r="AK1410" s="17">
        <v>42641</v>
      </c>
      <c r="AL1410" t="s">
        <v>811</v>
      </c>
      <c r="AM1410" t="s">
        <v>599</v>
      </c>
      <c r="AN1410" s="17"/>
      <c r="AP1410" t="s">
        <v>966</v>
      </c>
      <c r="AQ1410" t="s">
        <v>970</v>
      </c>
      <c r="AR1410" t="s">
        <v>29354</v>
      </c>
    </row>
    <row r="1411" spans="2:44" ht="11" outlineLevel="1" x14ac:dyDescent="0.15">
      <c r="B1411" t="s">
        <v>8916</v>
      </c>
      <c r="C1411" t="s">
        <v>799</v>
      </c>
      <c r="D1411" t="s">
        <v>799</v>
      </c>
      <c r="F1411" t="s">
        <v>966</v>
      </c>
      <c r="H1411" s="16">
        <v>1</v>
      </c>
      <c r="I1411" t="s">
        <v>799</v>
      </c>
      <c r="J1411" t="s">
        <v>6306</v>
      </c>
      <c r="K1411" t="s">
        <v>6307</v>
      </c>
      <c r="L1411" t="s">
        <v>27974</v>
      </c>
      <c r="M1411" t="s">
        <v>740</v>
      </c>
      <c r="N1411" t="s">
        <v>795</v>
      </c>
      <c r="O1411" t="s">
        <v>826</v>
      </c>
      <c r="P1411" t="s">
        <v>806</v>
      </c>
      <c r="Q1411" t="s">
        <v>10430</v>
      </c>
      <c r="R1411" t="s">
        <v>531</v>
      </c>
      <c r="S1411" t="s">
        <v>636</v>
      </c>
      <c r="T1411" s="16">
        <v>1</v>
      </c>
      <c r="U1411" s="16">
        <v>0</v>
      </c>
      <c r="V1411" s="16">
        <v>2</v>
      </c>
      <c r="W1411" s="5">
        <v>14565</v>
      </c>
      <c r="X1411" s="5">
        <v>14565</v>
      </c>
      <c r="Y1411" s="5"/>
      <c r="Z1411" s="7">
        <v>1</v>
      </c>
      <c r="AA1411" t="s">
        <v>27839</v>
      </c>
      <c r="AB1411" s="5">
        <v>14565</v>
      </c>
      <c r="AC1411" t="s">
        <v>800</v>
      </c>
      <c r="AD1411" s="17">
        <v>44894</v>
      </c>
      <c r="AE1411" s="17">
        <v>45146</v>
      </c>
      <c r="AF1411" s="17">
        <v>44880</v>
      </c>
      <c r="AG1411" s="17">
        <v>44894</v>
      </c>
      <c r="AH1411" s="17">
        <v>44894</v>
      </c>
      <c r="AI1411" s="17"/>
      <c r="AJ1411" s="5"/>
      <c r="AK1411" s="17">
        <v>44894</v>
      </c>
      <c r="AL1411" t="s">
        <v>811</v>
      </c>
      <c r="AM1411" t="s">
        <v>599</v>
      </c>
      <c r="AN1411" s="17"/>
      <c r="AP1411" t="s">
        <v>966</v>
      </c>
      <c r="AQ1411" t="s">
        <v>970</v>
      </c>
      <c r="AR1411" t="s">
        <v>29355</v>
      </c>
    </row>
    <row r="1412" spans="2:44" ht="11" outlineLevel="1" x14ac:dyDescent="0.15">
      <c r="B1412" t="s">
        <v>8919</v>
      </c>
      <c r="C1412" t="s">
        <v>799</v>
      </c>
      <c r="D1412" t="s">
        <v>799</v>
      </c>
      <c r="F1412" t="s">
        <v>966</v>
      </c>
      <c r="H1412" s="16">
        <v>1</v>
      </c>
      <c r="I1412" t="s">
        <v>799</v>
      </c>
      <c r="J1412" t="s">
        <v>8920</v>
      </c>
      <c r="K1412" t="s">
        <v>8921</v>
      </c>
      <c r="L1412" t="s">
        <v>28346</v>
      </c>
      <c r="M1412" t="s">
        <v>743</v>
      </c>
      <c r="N1412" t="s">
        <v>4742</v>
      </c>
      <c r="O1412" t="s">
        <v>825</v>
      </c>
      <c r="P1412" t="s">
        <v>821</v>
      </c>
      <c r="Q1412" t="s">
        <v>10430</v>
      </c>
      <c r="R1412" t="s">
        <v>456</v>
      </c>
      <c r="S1412" t="s">
        <v>598</v>
      </c>
      <c r="T1412" s="16">
        <v>1</v>
      </c>
      <c r="U1412" s="16">
        <v>0</v>
      </c>
      <c r="V1412" s="16">
        <v>1</v>
      </c>
      <c r="W1412" s="5">
        <v>14561.08</v>
      </c>
      <c r="X1412" s="5">
        <v>14561.08</v>
      </c>
      <c r="Y1412" s="5"/>
      <c r="Z1412" s="7">
        <v>1</v>
      </c>
      <c r="AA1412" t="s">
        <v>27839</v>
      </c>
      <c r="AB1412" s="5">
        <v>14561.08</v>
      </c>
      <c r="AC1412" t="s">
        <v>800</v>
      </c>
      <c r="AD1412" s="17">
        <v>42987</v>
      </c>
      <c r="AE1412" s="17">
        <v>42987</v>
      </c>
      <c r="AF1412" s="17">
        <v>42987</v>
      </c>
      <c r="AG1412" s="17">
        <v>42988</v>
      </c>
      <c r="AH1412" s="17">
        <v>42988</v>
      </c>
      <c r="AI1412" s="17"/>
      <c r="AJ1412" s="5"/>
      <c r="AK1412" s="17">
        <v>42988</v>
      </c>
      <c r="AL1412" t="s">
        <v>811</v>
      </c>
      <c r="AM1412" t="s">
        <v>599</v>
      </c>
      <c r="AN1412" s="17"/>
      <c r="AP1412" t="s">
        <v>966</v>
      </c>
      <c r="AQ1412" t="s">
        <v>970</v>
      </c>
      <c r="AR1412" t="s">
        <v>29356</v>
      </c>
    </row>
    <row r="1413" spans="2:44" ht="11" outlineLevel="1" x14ac:dyDescent="0.15">
      <c r="B1413" t="s">
        <v>8927</v>
      </c>
      <c r="C1413" t="s">
        <v>27838</v>
      </c>
      <c r="D1413" t="s">
        <v>854</v>
      </c>
      <c r="E1413" t="s">
        <v>807</v>
      </c>
      <c r="F1413" t="s">
        <v>10430</v>
      </c>
      <c r="H1413" s="16">
        <v>1</v>
      </c>
      <c r="I1413" t="s">
        <v>799</v>
      </c>
      <c r="J1413" t="s">
        <v>5570</v>
      </c>
      <c r="K1413" t="s">
        <v>5571</v>
      </c>
      <c r="L1413" t="s">
        <v>28214</v>
      </c>
      <c r="M1413" t="s">
        <v>750</v>
      </c>
      <c r="N1413" t="s">
        <v>5520</v>
      </c>
      <c r="O1413" t="s">
        <v>825</v>
      </c>
      <c r="P1413" t="s">
        <v>859</v>
      </c>
      <c r="Q1413" t="s">
        <v>10430</v>
      </c>
      <c r="R1413" t="s">
        <v>531</v>
      </c>
      <c r="S1413" t="s">
        <v>636</v>
      </c>
      <c r="T1413" s="16">
        <v>1</v>
      </c>
      <c r="U1413" s="16">
        <v>1</v>
      </c>
      <c r="V1413" s="16">
        <v>1</v>
      </c>
      <c r="W1413" s="5">
        <v>14541.6</v>
      </c>
      <c r="X1413" s="5">
        <v>14541.6</v>
      </c>
      <c r="Y1413" s="5"/>
      <c r="Z1413" s="7">
        <v>1</v>
      </c>
      <c r="AA1413" t="s">
        <v>27839</v>
      </c>
      <c r="AB1413" s="5">
        <v>14541.6</v>
      </c>
      <c r="AC1413" t="s">
        <v>800</v>
      </c>
      <c r="AD1413" s="17">
        <v>42650</v>
      </c>
      <c r="AE1413" s="17">
        <v>42650</v>
      </c>
      <c r="AF1413" s="17">
        <v>42654</v>
      </c>
      <c r="AG1413" s="17">
        <v>42734</v>
      </c>
      <c r="AH1413" s="17">
        <v>42734</v>
      </c>
      <c r="AI1413" s="17"/>
      <c r="AJ1413" s="5"/>
      <c r="AK1413" s="17">
        <v>42734</v>
      </c>
      <c r="AL1413" t="s">
        <v>855</v>
      </c>
      <c r="AM1413" t="s">
        <v>666</v>
      </c>
      <c r="AN1413" s="17">
        <v>42734</v>
      </c>
      <c r="AP1413" t="s">
        <v>966</v>
      </c>
      <c r="AQ1413" t="s">
        <v>970</v>
      </c>
      <c r="AR1413" t="s">
        <v>29357</v>
      </c>
    </row>
    <row r="1414" spans="2:44" ht="11" outlineLevel="1" x14ac:dyDescent="0.15">
      <c r="B1414" t="s">
        <v>8930</v>
      </c>
      <c r="C1414" t="s">
        <v>799</v>
      </c>
      <c r="D1414" t="s">
        <v>799</v>
      </c>
      <c r="F1414" t="s">
        <v>966</v>
      </c>
      <c r="H1414" s="16">
        <v>1</v>
      </c>
      <c r="I1414" t="s">
        <v>799</v>
      </c>
      <c r="J1414" t="s">
        <v>3938</v>
      </c>
      <c r="K1414" t="s">
        <v>3939</v>
      </c>
      <c r="L1414" t="s">
        <v>27974</v>
      </c>
      <c r="M1414" t="s">
        <v>740</v>
      </c>
      <c r="N1414" t="s">
        <v>795</v>
      </c>
      <c r="O1414" t="s">
        <v>826</v>
      </c>
      <c r="P1414" t="s">
        <v>806</v>
      </c>
      <c r="Q1414" t="s">
        <v>10430</v>
      </c>
      <c r="R1414" t="s">
        <v>531</v>
      </c>
      <c r="S1414" t="s">
        <v>636</v>
      </c>
      <c r="T1414" s="16">
        <v>1</v>
      </c>
      <c r="U1414" s="16">
        <v>0</v>
      </c>
      <c r="V1414" s="16">
        <v>2</v>
      </c>
      <c r="W1414" s="5">
        <v>14520</v>
      </c>
      <c r="X1414" s="5">
        <v>14520</v>
      </c>
      <c r="Y1414" s="5"/>
      <c r="Z1414" s="7">
        <v>1</v>
      </c>
      <c r="AA1414" t="s">
        <v>27839</v>
      </c>
      <c r="AB1414" s="5">
        <v>14520</v>
      </c>
      <c r="AC1414" t="s">
        <v>800</v>
      </c>
      <c r="AD1414" s="17">
        <v>44166</v>
      </c>
      <c r="AE1414" s="17">
        <v>44468</v>
      </c>
      <c r="AF1414" s="17">
        <v>44166</v>
      </c>
      <c r="AG1414" s="17">
        <v>44195</v>
      </c>
      <c r="AH1414" s="17">
        <v>44195</v>
      </c>
      <c r="AI1414" s="17"/>
      <c r="AJ1414" s="5"/>
      <c r="AK1414" s="17">
        <v>44195</v>
      </c>
      <c r="AL1414" t="s">
        <v>811</v>
      </c>
      <c r="AM1414" t="s">
        <v>599</v>
      </c>
      <c r="AN1414" s="17"/>
      <c r="AP1414" t="s">
        <v>966</v>
      </c>
      <c r="AQ1414" t="s">
        <v>970</v>
      </c>
      <c r="AR1414" t="s">
        <v>29358</v>
      </c>
    </row>
    <row r="1415" spans="2:44" ht="11" outlineLevel="1" x14ac:dyDescent="0.15">
      <c r="B1415" t="s">
        <v>8933</v>
      </c>
      <c r="C1415" t="s">
        <v>799</v>
      </c>
      <c r="D1415" t="s">
        <v>799</v>
      </c>
      <c r="F1415" t="s">
        <v>966</v>
      </c>
      <c r="H1415" s="16">
        <v>1</v>
      </c>
      <c r="I1415" t="s">
        <v>799</v>
      </c>
      <c r="J1415" t="s">
        <v>8934</v>
      </c>
      <c r="K1415" t="s">
        <v>8935</v>
      </c>
      <c r="L1415" t="s">
        <v>27857</v>
      </c>
      <c r="M1415" t="s">
        <v>737</v>
      </c>
      <c r="N1415" t="s">
        <v>803</v>
      </c>
      <c r="O1415" t="s">
        <v>825</v>
      </c>
      <c r="P1415" t="s">
        <v>802</v>
      </c>
      <c r="Q1415" t="s">
        <v>10430</v>
      </c>
      <c r="R1415" t="s">
        <v>456</v>
      </c>
      <c r="S1415" t="s">
        <v>598</v>
      </c>
      <c r="T1415" s="16">
        <v>1</v>
      </c>
      <c r="U1415" s="16">
        <v>0</v>
      </c>
      <c r="V1415" s="16">
        <v>1</v>
      </c>
      <c r="W1415" s="5">
        <v>14417.7</v>
      </c>
      <c r="X1415" s="5">
        <v>14417.7</v>
      </c>
      <c r="Y1415" s="5"/>
      <c r="Z1415" s="7">
        <v>1</v>
      </c>
      <c r="AA1415" t="s">
        <v>27839</v>
      </c>
      <c r="AB1415" s="5">
        <v>14417.7</v>
      </c>
      <c r="AC1415" t="s">
        <v>800</v>
      </c>
      <c r="AD1415" s="17">
        <v>43717</v>
      </c>
      <c r="AE1415" s="17">
        <v>43717</v>
      </c>
      <c r="AF1415" s="17">
        <v>43719</v>
      </c>
      <c r="AG1415" s="17">
        <v>43749</v>
      </c>
      <c r="AH1415" s="17">
        <v>43749</v>
      </c>
      <c r="AI1415" s="17"/>
      <c r="AJ1415" s="5"/>
      <c r="AK1415" s="17">
        <v>43749</v>
      </c>
      <c r="AL1415" t="s">
        <v>811</v>
      </c>
      <c r="AM1415" t="s">
        <v>599</v>
      </c>
      <c r="AN1415" s="17"/>
      <c r="AP1415" t="s">
        <v>966</v>
      </c>
      <c r="AQ1415" t="s">
        <v>970</v>
      </c>
      <c r="AR1415" t="s">
        <v>29359</v>
      </c>
    </row>
    <row r="1416" spans="2:44" ht="11" outlineLevel="1" x14ac:dyDescent="0.15">
      <c r="B1416" t="s">
        <v>8938</v>
      </c>
      <c r="C1416" t="s">
        <v>799</v>
      </c>
      <c r="D1416" t="s">
        <v>799</v>
      </c>
      <c r="F1416" t="s">
        <v>966</v>
      </c>
      <c r="H1416" s="16">
        <v>1</v>
      </c>
      <c r="I1416" t="s">
        <v>799</v>
      </c>
      <c r="J1416" t="s">
        <v>8939</v>
      </c>
      <c r="K1416" t="s">
        <v>8940</v>
      </c>
      <c r="L1416" t="s">
        <v>28005</v>
      </c>
      <c r="M1416" t="s">
        <v>750</v>
      </c>
      <c r="N1416" t="s">
        <v>795</v>
      </c>
      <c r="O1416" t="s">
        <v>825</v>
      </c>
      <c r="P1416" t="s">
        <v>859</v>
      </c>
      <c r="Q1416" t="s">
        <v>10430</v>
      </c>
      <c r="R1416" t="s">
        <v>531</v>
      </c>
      <c r="S1416" t="s">
        <v>636</v>
      </c>
      <c r="T1416" s="16">
        <v>1</v>
      </c>
      <c r="U1416" s="16">
        <v>0</v>
      </c>
      <c r="V1416" s="16">
        <v>1</v>
      </c>
      <c r="W1416" s="5">
        <v>14403</v>
      </c>
      <c r="X1416" s="5">
        <v>14403</v>
      </c>
      <c r="Y1416" s="5"/>
      <c r="Z1416" s="7">
        <v>1</v>
      </c>
      <c r="AA1416" t="s">
        <v>27839</v>
      </c>
      <c r="AB1416" s="5">
        <v>14403</v>
      </c>
      <c r="AC1416" t="s">
        <v>800</v>
      </c>
      <c r="AD1416" s="17">
        <v>42473</v>
      </c>
      <c r="AE1416" s="17">
        <v>42473</v>
      </c>
      <c r="AF1416" s="17">
        <v>42473</v>
      </c>
      <c r="AG1416" s="17">
        <v>42481</v>
      </c>
      <c r="AH1416" s="17">
        <v>42481</v>
      </c>
      <c r="AI1416" s="17"/>
      <c r="AJ1416" s="5"/>
      <c r="AK1416" s="17">
        <v>42481</v>
      </c>
      <c r="AL1416" t="s">
        <v>811</v>
      </c>
      <c r="AM1416" t="s">
        <v>599</v>
      </c>
      <c r="AN1416" s="17"/>
      <c r="AP1416" t="s">
        <v>966</v>
      </c>
      <c r="AQ1416" t="s">
        <v>970</v>
      </c>
      <c r="AR1416" t="s">
        <v>29360</v>
      </c>
    </row>
    <row r="1417" spans="2:44" ht="11" outlineLevel="1" x14ac:dyDescent="0.15">
      <c r="B1417" t="s">
        <v>8943</v>
      </c>
      <c r="C1417" t="s">
        <v>799</v>
      </c>
      <c r="D1417" t="s">
        <v>799</v>
      </c>
      <c r="F1417" t="s">
        <v>966</v>
      </c>
      <c r="H1417" s="16">
        <v>1</v>
      </c>
      <c r="I1417" t="s">
        <v>799</v>
      </c>
      <c r="J1417" t="s">
        <v>8944</v>
      </c>
      <c r="K1417" t="s">
        <v>8945</v>
      </c>
      <c r="L1417" t="s">
        <v>27974</v>
      </c>
      <c r="M1417" t="s">
        <v>750</v>
      </c>
      <c r="N1417" t="s">
        <v>2620</v>
      </c>
      <c r="O1417" t="s">
        <v>825</v>
      </c>
      <c r="P1417" t="s">
        <v>859</v>
      </c>
      <c r="Q1417" t="s">
        <v>10430</v>
      </c>
      <c r="R1417" t="s">
        <v>531</v>
      </c>
      <c r="S1417" t="s">
        <v>636</v>
      </c>
      <c r="T1417" s="16">
        <v>1</v>
      </c>
      <c r="U1417" s="16">
        <v>0</v>
      </c>
      <c r="V1417" s="16">
        <v>1</v>
      </c>
      <c r="W1417" s="5">
        <v>14370</v>
      </c>
      <c r="X1417" s="5">
        <v>14370</v>
      </c>
      <c r="Y1417" s="5"/>
      <c r="Z1417" s="7">
        <v>1</v>
      </c>
      <c r="AA1417" t="s">
        <v>27839</v>
      </c>
      <c r="AB1417" s="5">
        <v>14370</v>
      </c>
      <c r="AC1417" t="s">
        <v>800</v>
      </c>
      <c r="AD1417" s="17">
        <v>42977</v>
      </c>
      <c r="AE1417" s="17">
        <v>42977</v>
      </c>
      <c r="AF1417" s="17">
        <v>42977</v>
      </c>
      <c r="AG1417" s="17">
        <v>43021</v>
      </c>
      <c r="AH1417" s="17">
        <v>43021</v>
      </c>
      <c r="AI1417" s="17"/>
      <c r="AJ1417" s="5"/>
      <c r="AK1417" s="17">
        <v>43021</v>
      </c>
      <c r="AL1417" t="s">
        <v>811</v>
      </c>
      <c r="AM1417" t="s">
        <v>599</v>
      </c>
      <c r="AN1417" s="17"/>
      <c r="AP1417" t="s">
        <v>966</v>
      </c>
      <c r="AQ1417" t="s">
        <v>970</v>
      </c>
      <c r="AR1417" t="s">
        <v>29361</v>
      </c>
    </row>
    <row r="1418" spans="2:44" ht="11" outlineLevel="1" x14ac:dyDescent="0.15">
      <c r="B1418" t="s">
        <v>8953</v>
      </c>
      <c r="C1418" t="s">
        <v>799</v>
      </c>
      <c r="D1418" t="s">
        <v>799</v>
      </c>
      <c r="F1418" t="s">
        <v>966</v>
      </c>
      <c r="H1418" s="16">
        <v>1</v>
      </c>
      <c r="I1418" t="s">
        <v>799</v>
      </c>
      <c r="J1418" t="s">
        <v>8954</v>
      </c>
      <c r="K1418" t="s">
        <v>8955</v>
      </c>
      <c r="L1418" t="s">
        <v>27974</v>
      </c>
      <c r="M1418" t="s">
        <v>750</v>
      </c>
      <c r="N1418" t="s">
        <v>860</v>
      </c>
      <c r="O1418" t="s">
        <v>826</v>
      </c>
      <c r="P1418" t="s">
        <v>859</v>
      </c>
      <c r="Q1418" t="s">
        <v>10430</v>
      </c>
      <c r="R1418" t="s">
        <v>531</v>
      </c>
      <c r="S1418" t="s">
        <v>636</v>
      </c>
      <c r="T1418" s="16">
        <v>1</v>
      </c>
      <c r="U1418" s="16">
        <v>0</v>
      </c>
      <c r="V1418" s="16">
        <v>1</v>
      </c>
      <c r="W1418" s="5">
        <v>14259</v>
      </c>
      <c r="X1418" s="5">
        <v>14259</v>
      </c>
      <c r="Y1418" s="5"/>
      <c r="Z1418" s="7">
        <v>1</v>
      </c>
      <c r="AA1418" t="s">
        <v>27839</v>
      </c>
      <c r="AB1418" s="5">
        <v>14259</v>
      </c>
      <c r="AC1418" t="s">
        <v>800</v>
      </c>
      <c r="AD1418" s="17">
        <v>42739</v>
      </c>
      <c r="AE1418" s="17">
        <v>42739</v>
      </c>
      <c r="AF1418" s="17">
        <v>42739</v>
      </c>
      <c r="AG1418" s="17">
        <v>42766</v>
      </c>
      <c r="AH1418" s="17">
        <v>42766</v>
      </c>
      <c r="AI1418" s="17"/>
      <c r="AJ1418" s="5"/>
      <c r="AK1418" s="17">
        <v>42766</v>
      </c>
      <c r="AL1418" t="s">
        <v>811</v>
      </c>
      <c r="AM1418" t="s">
        <v>599</v>
      </c>
      <c r="AN1418" s="17"/>
      <c r="AP1418" t="s">
        <v>966</v>
      </c>
      <c r="AQ1418" t="s">
        <v>970</v>
      </c>
      <c r="AR1418" t="s">
        <v>29362</v>
      </c>
    </row>
    <row r="1419" spans="2:44" ht="11" outlineLevel="1" x14ac:dyDescent="0.15">
      <c r="B1419" t="s">
        <v>8958</v>
      </c>
      <c r="C1419" t="s">
        <v>799</v>
      </c>
      <c r="D1419" t="s">
        <v>799</v>
      </c>
      <c r="F1419" t="s">
        <v>966</v>
      </c>
      <c r="H1419" s="16">
        <v>1</v>
      </c>
      <c r="I1419" t="s">
        <v>799</v>
      </c>
      <c r="J1419" t="s">
        <v>5525</v>
      </c>
      <c r="K1419" t="s">
        <v>5526</v>
      </c>
      <c r="L1419" t="s">
        <v>28077</v>
      </c>
      <c r="M1419" t="s">
        <v>748</v>
      </c>
      <c r="N1419" t="s">
        <v>795</v>
      </c>
      <c r="O1419" t="s">
        <v>826</v>
      </c>
      <c r="P1419" t="s">
        <v>806</v>
      </c>
      <c r="Q1419" t="s">
        <v>10430</v>
      </c>
      <c r="R1419" t="s">
        <v>531</v>
      </c>
      <c r="S1419" t="s">
        <v>636</v>
      </c>
      <c r="T1419" s="16">
        <v>1</v>
      </c>
      <c r="U1419" s="16">
        <v>0</v>
      </c>
      <c r="V1419" s="16">
        <v>2</v>
      </c>
      <c r="W1419" s="5">
        <v>14225</v>
      </c>
      <c r="X1419" s="5">
        <v>14225</v>
      </c>
      <c r="Y1419" s="5"/>
      <c r="Z1419" s="7">
        <v>1</v>
      </c>
      <c r="AA1419" t="s">
        <v>27839</v>
      </c>
      <c r="AB1419" s="5">
        <v>14225</v>
      </c>
      <c r="AC1419" t="s">
        <v>800</v>
      </c>
      <c r="AD1419" s="17">
        <v>43354</v>
      </c>
      <c r="AE1419" s="17">
        <v>43367</v>
      </c>
      <c r="AF1419" s="17">
        <v>43354</v>
      </c>
      <c r="AG1419" s="17">
        <v>43404</v>
      </c>
      <c r="AH1419" s="17">
        <v>43404</v>
      </c>
      <c r="AI1419" s="17"/>
      <c r="AJ1419" s="5"/>
      <c r="AK1419" s="17">
        <v>43404</v>
      </c>
      <c r="AL1419" t="s">
        <v>811</v>
      </c>
      <c r="AM1419" t="s">
        <v>599</v>
      </c>
      <c r="AN1419" s="17"/>
      <c r="AP1419" t="s">
        <v>966</v>
      </c>
      <c r="AQ1419" t="s">
        <v>970</v>
      </c>
      <c r="AR1419" t="s">
        <v>29363</v>
      </c>
    </row>
    <row r="1420" spans="2:44" ht="11" outlineLevel="1" x14ac:dyDescent="0.15">
      <c r="B1420" t="s">
        <v>8963</v>
      </c>
      <c r="C1420" t="s">
        <v>799</v>
      </c>
      <c r="D1420" t="s">
        <v>799</v>
      </c>
      <c r="F1420" t="s">
        <v>966</v>
      </c>
      <c r="H1420" s="16">
        <v>1</v>
      </c>
      <c r="I1420" t="s">
        <v>799</v>
      </c>
      <c r="J1420" t="s">
        <v>8964</v>
      </c>
      <c r="K1420" t="s">
        <v>8965</v>
      </c>
      <c r="L1420" t="s">
        <v>28133</v>
      </c>
      <c r="M1420" t="s">
        <v>737</v>
      </c>
      <c r="N1420" t="s">
        <v>803</v>
      </c>
      <c r="O1420" t="s">
        <v>825</v>
      </c>
      <c r="P1420" t="s">
        <v>802</v>
      </c>
      <c r="Q1420" t="s">
        <v>10430</v>
      </c>
      <c r="R1420" t="s">
        <v>531</v>
      </c>
      <c r="S1420" t="s">
        <v>636</v>
      </c>
      <c r="T1420" s="16">
        <v>1</v>
      </c>
      <c r="U1420" s="16">
        <v>0</v>
      </c>
      <c r="V1420" s="16">
        <v>3</v>
      </c>
      <c r="W1420" s="5">
        <v>14143</v>
      </c>
      <c r="X1420" s="5">
        <v>14143</v>
      </c>
      <c r="Y1420" s="5"/>
      <c r="Z1420" s="7">
        <v>1</v>
      </c>
      <c r="AA1420" t="s">
        <v>27839</v>
      </c>
      <c r="AB1420" s="5">
        <v>14143</v>
      </c>
      <c r="AC1420" t="s">
        <v>800</v>
      </c>
      <c r="AD1420" s="17">
        <v>43418</v>
      </c>
      <c r="AE1420" s="17">
        <v>43469</v>
      </c>
      <c r="AF1420" s="17">
        <v>43418</v>
      </c>
      <c r="AG1420" s="17">
        <v>43448</v>
      </c>
      <c r="AH1420" s="17">
        <v>43448</v>
      </c>
      <c r="AI1420" s="17"/>
      <c r="AJ1420" s="5"/>
      <c r="AK1420" s="17">
        <v>43448</v>
      </c>
      <c r="AL1420" t="s">
        <v>811</v>
      </c>
      <c r="AM1420" t="s">
        <v>599</v>
      </c>
      <c r="AN1420" s="17"/>
      <c r="AP1420" t="s">
        <v>966</v>
      </c>
      <c r="AQ1420" t="s">
        <v>970</v>
      </c>
      <c r="AR1420" t="s">
        <v>29364</v>
      </c>
    </row>
    <row r="1421" spans="2:44" ht="11" outlineLevel="1" x14ac:dyDescent="0.15">
      <c r="B1421" t="s">
        <v>8970</v>
      </c>
      <c r="C1421" t="s">
        <v>799</v>
      </c>
      <c r="D1421" t="s">
        <v>799</v>
      </c>
      <c r="F1421" t="s">
        <v>966</v>
      </c>
      <c r="H1421" s="16">
        <v>1</v>
      </c>
      <c r="I1421" t="s">
        <v>799</v>
      </c>
      <c r="J1421" t="s">
        <v>6533</v>
      </c>
      <c r="K1421" t="s">
        <v>6534</v>
      </c>
      <c r="L1421" t="s">
        <v>27866</v>
      </c>
      <c r="M1421" t="s">
        <v>750</v>
      </c>
      <c r="N1421" t="s">
        <v>803</v>
      </c>
      <c r="O1421" t="s">
        <v>825</v>
      </c>
      <c r="P1421" t="s">
        <v>859</v>
      </c>
      <c r="Q1421" t="s">
        <v>10430</v>
      </c>
      <c r="R1421" t="s">
        <v>531</v>
      </c>
      <c r="S1421" t="s">
        <v>636</v>
      </c>
      <c r="T1421" s="16">
        <v>1</v>
      </c>
      <c r="U1421" s="16">
        <v>0</v>
      </c>
      <c r="V1421" s="16">
        <v>1</v>
      </c>
      <c r="W1421" s="5">
        <v>14100</v>
      </c>
      <c r="X1421" s="5">
        <v>14100</v>
      </c>
      <c r="Y1421" s="5"/>
      <c r="Z1421" s="7">
        <v>1</v>
      </c>
      <c r="AA1421" t="s">
        <v>27839</v>
      </c>
      <c r="AB1421" s="5">
        <v>14100</v>
      </c>
      <c r="AC1421" t="s">
        <v>800</v>
      </c>
      <c r="AD1421" s="17">
        <v>44230</v>
      </c>
      <c r="AE1421" s="17">
        <v>44230</v>
      </c>
      <c r="AF1421" s="17">
        <v>44230</v>
      </c>
      <c r="AG1421" s="17">
        <v>44291</v>
      </c>
      <c r="AH1421" s="17">
        <v>44291</v>
      </c>
      <c r="AI1421" s="17"/>
      <c r="AJ1421" s="5"/>
      <c r="AK1421" s="17">
        <v>44291</v>
      </c>
      <c r="AL1421" t="s">
        <v>811</v>
      </c>
      <c r="AM1421" t="s">
        <v>599</v>
      </c>
      <c r="AN1421" s="17"/>
      <c r="AP1421" t="s">
        <v>966</v>
      </c>
      <c r="AQ1421" t="s">
        <v>970</v>
      </c>
      <c r="AR1421" t="s">
        <v>29365</v>
      </c>
    </row>
    <row r="1422" spans="2:44" ht="11" outlineLevel="1" x14ac:dyDescent="0.15">
      <c r="B1422" t="s">
        <v>8973</v>
      </c>
      <c r="C1422" t="s">
        <v>799</v>
      </c>
      <c r="D1422" t="s">
        <v>799</v>
      </c>
      <c r="F1422" t="s">
        <v>966</v>
      </c>
      <c r="H1422" s="16">
        <v>1</v>
      </c>
      <c r="I1422" t="s">
        <v>799</v>
      </c>
      <c r="J1422" t="s">
        <v>5948</v>
      </c>
      <c r="K1422" t="s">
        <v>5949</v>
      </c>
      <c r="L1422" t="s">
        <v>28077</v>
      </c>
      <c r="M1422" t="s">
        <v>750</v>
      </c>
      <c r="N1422" t="s">
        <v>5700</v>
      </c>
      <c r="O1422" t="s">
        <v>825</v>
      </c>
      <c r="P1422" t="s">
        <v>859</v>
      </c>
      <c r="Q1422" t="s">
        <v>10430</v>
      </c>
      <c r="R1422" t="s">
        <v>531</v>
      </c>
      <c r="S1422" t="s">
        <v>636</v>
      </c>
      <c r="T1422" s="16">
        <v>1</v>
      </c>
      <c r="U1422" s="16">
        <v>0</v>
      </c>
      <c r="V1422" s="16">
        <v>2</v>
      </c>
      <c r="W1422" s="5">
        <v>14000</v>
      </c>
      <c r="X1422" s="5">
        <v>14000</v>
      </c>
      <c r="Y1422" s="5"/>
      <c r="Z1422" s="7">
        <v>1</v>
      </c>
      <c r="AA1422" t="s">
        <v>27839</v>
      </c>
      <c r="AB1422" s="5">
        <v>14000</v>
      </c>
      <c r="AC1422" t="s">
        <v>800</v>
      </c>
      <c r="AD1422" s="17">
        <v>42249</v>
      </c>
      <c r="AE1422" s="17">
        <v>42340</v>
      </c>
      <c r="AF1422" s="17">
        <v>42249</v>
      </c>
      <c r="AG1422" s="17">
        <v>42391</v>
      </c>
      <c r="AH1422" s="17">
        <v>42391</v>
      </c>
      <c r="AI1422" s="17"/>
      <c r="AJ1422" s="5"/>
      <c r="AK1422" s="17">
        <v>42391</v>
      </c>
      <c r="AL1422" t="s">
        <v>811</v>
      </c>
      <c r="AM1422" t="s">
        <v>599</v>
      </c>
      <c r="AN1422" s="17"/>
      <c r="AP1422" t="s">
        <v>966</v>
      </c>
      <c r="AQ1422" t="s">
        <v>970</v>
      </c>
      <c r="AR1422" t="s">
        <v>29366</v>
      </c>
    </row>
    <row r="1423" spans="2:44" ht="11" outlineLevel="1" x14ac:dyDescent="0.15">
      <c r="B1423" t="s">
        <v>8976</v>
      </c>
      <c r="C1423" t="s">
        <v>799</v>
      </c>
      <c r="D1423" t="s">
        <v>799</v>
      </c>
      <c r="F1423" t="s">
        <v>966</v>
      </c>
      <c r="H1423" s="16">
        <v>1</v>
      </c>
      <c r="I1423" t="s">
        <v>799</v>
      </c>
      <c r="J1423" t="s">
        <v>8977</v>
      </c>
      <c r="K1423" t="s">
        <v>8978</v>
      </c>
      <c r="L1423" t="s">
        <v>29367</v>
      </c>
      <c r="M1423" t="s">
        <v>750</v>
      </c>
      <c r="N1423" t="s">
        <v>8979</v>
      </c>
      <c r="O1423" t="s">
        <v>825</v>
      </c>
      <c r="P1423" t="s">
        <v>859</v>
      </c>
      <c r="Q1423" t="s">
        <v>10430</v>
      </c>
      <c r="R1423" t="s">
        <v>645</v>
      </c>
      <c r="S1423" t="s">
        <v>636</v>
      </c>
      <c r="T1423" s="16">
        <v>1</v>
      </c>
      <c r="U1423" s="16">
        <v>0</v>
      </c>
      <c r="V1423" s="16">
        <v>1</v>
      </c>
      <c r="W1423" s="5">
        <v>13997.7</v>
      </c>
      <c r="X1423" s="5">
        <v>13997.7</v>
      </c>
      <c r="Y1423" s="5"/>
      <c r="Z1423" s="7">
        <v>1</v>
      </c>
      <c r="AA1423" t="s">
        <v>27839</v>
      </c>
      <c r="AB1423" s="5">
        <v>13997.7</v>
      </c>
      <c r="AC1423" t="s">
        <v>800</v>
      </c>
      <c r="AD1423" s="17">
        <v>42255</v>
      </c>
      <c r="AE1423" s="17">
        <v>42255</v>
      </c>
      <c r="AF1423" s="17">
        <v>42255</v>
      </c>
      <c r="AG1423" s="17">
        <v>42307</v>
      </c>
      <c r="AH1423" s="17">
        <v>42307</v>
      </c>
      <c r="AI1423" s="17"/>
      <c r="AJ1423" s="5"/>
      <c r="AK1423" s="17">
        <v>42307</v>
      </c>
      <c r="AL1423" t="s">
        <v>811</v>
      </c>
      <c r="AM1423" t="s">
        <v>599</v>
      </c>
      <c r="AN1423" s="17"/>
      <c r="AP1423" t="s">
        <v>966</v>
      </c>
      <c r="AQ1423" t="s">
        <v>970</v>
      </c>
      <c r="AR1423" t="s">
        <v>29368</v>
      </c>
    </row>
    <row r="1424" spans="2:44" ht="11" outlineLevel="1" x14ac:dyDescent="0.15">
      <c r="B1424" t="s">
        <v>8983</v>
      </c>
      <c r="C1424" t="s">
        <v>799</v>
      </c>
      <c r="D1424" t="s">
        <v>799</v>
      </c>
      <c r="F1424" t="s">
        <v>966</v>
      </c>
      <c r="H1424" s="16">
        <v>1</v>
      </c>
      <c r="I1424" t="s">
        <v>799</v>
      </c>
      <c r="J1424" t="s">
        <v>4137</v>
      </c>
      <c r="K1424" t="s">
        <v>4138</v>
      </c>
      <c r="L1424" t="s">
        <v>27841</v>
      </c>
      <c r="M1424" t="s">
        <v>748</v>
      </c>
      <c r="N1424" t="s">
        <v>795</v>
      </c>
      <c r="O1424" t="s">
        <v>825</v>
      </c>
      <c r="P1424" t="s">
        <v>806</v>
      </c>
      <c r="Q1424" t="s">
        <v>10430</v>
      </c>
      <c r="R1424" t="s">
        <v>531</v>
      </c>
      <c r="S1424" t="s">
        <v>636</v>
      </c>
      <c r="T1424" s="16">
        <v>1</v>
      </c>
      <c r="U1424" s="16">
        <v>0</v>
      </c>
      <c r="V1424" s="16">
        <v>1</v>
      </c>
      <c r="W1424" s="5">
        <v>13990</v>
      </c>
      <c r="X1424" s="5">
        <v>13990</v>
      </c>
      <c r="Y1424" s="5"/>
      <c r="Z1424" s="7">
        <v>1</v>
      </c>
      <c r="AA1424" t="s">
        <v>27839</v>
      </c>
      <c r="AB1424" s="5">
        <v>13990</v>
      </c>
      <c r="AC1424" t="s">
        <v>800</v>
      </c>
      <c r="AD1424" s="17">
        <v>42310</v>
      </c>
      <c r="AE1424" s="17">
        <v>42310</v>
      </c>
      <c r="AF1424" s="17">
        <v>42310</v>
      </c>
      <c r="AG1424" s="17">
        <v>42317</v>
      </c>
      <c r="AH1424" s="17">
        <v>42317</v>
      </c>
      <c r="AI1424" s="17"/>
      <c r="AJ1424" s="5"/>
      <c r="AK1424" s="17">
        <v>42317</v>
      </c>
      <c r="AL1424" t="s">
        <v>811</v>
      </c>
      <c r="AM1424" t="s">
        <v>599</v>
      </c>
      <c r="AN1424" s="17"/>
      <c r="AP1424" t="s">
        <v>966</v>
      </c>
      <c r="AQ1424" t="s">
        <v>970</v>
      </c>
      <c r="AR1424" t="s">
        <v>29369</v>
      </c>
    </row>
    <row r="1425" spans="2:44" ht="11" outlineLevel="1" x14ac:dyDescent="0.15">
      <c r="B1425" t="s">
        <v>8986</v>
      </c>
      <c r="C1425" t="s">
        <v>799</v>
      </c>
      <c r="D1425" t="s">
        <v>799</v>
      </c>
      <c r="F1425" t="s">
        <v>966</v>
      </c>
      <c r="H1425" s="16">
        <v>1</v>
      </c>
      <c r="I1425" t="s">
        <v>799</v>
      </c>
      <c r="J1425" t="s">
        <v>6448</v>
      </c>
      <c r="K1425" t="s">
        <v>6449</v>
      </c>
      <c r="L1425" t="s">
        <v>27974</v>
      </c>
      <c r="M1425" t="s">
        <v>750</v>
      </c>
      <c r="N1425" t="s">
        <v>795</v>
      </c>
      <c r="O1425" t="s">
        <v>826</v>
      </c>
      <c r="P1425" t="s">
        <v>859</v>
      </c>
      <c r="Q1425" t="s">
        <v>10430</v>
      </c>
      <c r="R1425" t="s">
        <v>531</v>
      </c>
      <c r="S1425" t="s">
        <v>636</v>
      </c>
      <c r="T1425" s="16">
        <v>1</v>
      </c>
      <c r="U1425" s="16">
        <v>0</v>
      </c>
      <c r="V1425" s="16">
        <v>1</v>
      </c>
      <c r="W1425" s="5">
        <v>13982.48</v>
      </c>
      <c r="X1425" s="5">
        <v>13982.48</v>
      </c>
      <c r="Y1425" s="5"/>
      <c r="Z1425" s="7">
        <v>1</v>
      </c>
      <c r="AA1425" t="s">
        <v>27839</v>
      </c>
      <c r="AB1425" s="5">
        <v>13982.48</v>
      </c>
      <c r="AC1425" t="s">
        <v>800</v>
      </c>
      <c r="AD1425" s="17">
        <v>42122</v>
      </c>
      <c r="AE1425" s="17">
        <v>42122</v>
      </c>
      <c r="AF1425" s="17">
        <v>42122</v>
      </c>
      <c r="AG1425" s="17">
        <v>42135</v>
      </c>
      <c r="AH1425" s="17">
        <v>42135</v>
      </c>
      <c r="AI1425" s="17"/>
      <c r="AJ1425" s="5"/>
      <c r="AK1425" s="17">
        <v>42135</v>
      </c>
      <c r="AL1425" t="s">
        <v>811</v>
      </c>
      <c r="AM1425" t="s">
        <v>599</v>
      </c>
      <c r="AN1425" s="17"/>
      <c r="AP1425" t="s">
        <v>966</v>
      </c>
      <c r="AQ1425" t="s">
        <v>970</v>
      </c>
      <c r="AR1425" t="s">
        <v>29370</v>
      </c>
    </row>
    <row r="1426" spans="2:44" ht="11" outlineLevel="1" x14ac:dyDescent="0.15">
      <c r="B1426" t="s">
        <v>8989</v>
      </c>
      <c r="C1426" t="s">
        <v>799</v>
      </c>
      <c r="D1426" t="s">
        <v>799</v>
      </c>
      <c r="F1426" t="s">
        <v>966</v>
      </c>
      <c r="H1426" s="16">
        <v>1</v>
      </c>
      <c r="I1426" t="s">
        <v>799</v>
      </c>
      <c r="J1426" t="s">
        <v>4891</v>
      </c>
      <c r="K1426" t="s">
        <v>4892</v>
      </c>
      <c r="L1426" t="s">
        <v>28202</v>
      </c>
      <c r="M1426" t="s">
        <v>750</v>
      </c>
      <c r="N1426" t="s">
        <v>8990</v>
      </c>
      <c r="O1426" t="s">
        <v>825</v>
      </c>
      <c r="P1426" t="s">
        <v>859</v>
      </c>
      <c r="Q1426" t="s">
        <v>10430</v>
      </c>
      <c r="R1426" t="s">
        <v>531</v>
      </c>
      <c r="S1426" t="s">
        <v>636</v>
      </c>
      <c r="T1426" s="16">
        <v>1</v>
      </c>
      <c r="U1426" s="16">
        <v>0</v>
      </c>
      <c r="V1426" s="16">
        <v>1</v>
      </c>
      <c r="W1426" s="5">
        <v>13947.29</v>
      </c>
      <c r="X1426" s="5">
        <v>13947.29</v>
      </c>
      <c r="Y1426" s="5"/>
      <c r="Z1426" s="7">
        <v>1</v>
      </c>
      <c r="AA1426" t="s">
        <v>27839</v>
      </c>
      <c r="AB1426" s="5">
        <v>13947.29</v>
      </c>
      <c r="AC1426" t="s">
        <v>800</v>
      </c>
      <c r="AD1426" s="17">
        <v>42088</v>
      </c>
      <c r="AE1426" s="17">
        <v>42088</v>
      </c>
      <c r="AF1426" s="17">
        <v>42087</v>
      </c>
      <c r="AG1426" s="17">
        <v>42124</v>
      </c>
      <c r="AH1426" s="17">
        <v>42124</v>
      </c>
      <c r="AI1426" s="17"/>
      <c r="AJ1426" s="5"/>
      <c r="AK1426" s="17">
        <v>42124</v>
      </c>
      <c r="AL1426" t="s">
        <v>811</v>
      </c>
      <c r="AM1426" t="s">
        <v>599</v>
      </c>
      <c r="AN1426" s="17"/>
      <c r="AP1426" t="s">
        <v>966</v>
      </c>
      <c r="AQ1426" t="s">
        <v>970</v>
      </c>
      <c r="AR1426" t="s">
        <v>29371</v>
      </c>
    </row>
    <row r="1427" spans="2:44" ht="11" outlineLevel="1" x14ac:dyDescent="0.15">
      <c r="B1427" t="s">
        <v>8994</v>
      </c>
      <c r="C1427" t="s">
        <v>799</v>
      </c>
      <c r="D1427" t="s">
        <v>799</v>
      </c>
      <c r="F1427" t="s">
        <v>966</v>
      </c>
      <c r="H1427" s="16">
        <v>1</v>
      </c>
      <c r="I1427" t="s">
        <v>799</v>
      </c>
      <c r="J1427" t="s">
        <v>8995</v>
      </c>
      <c r="K1427" t="s">
        <v>8996</v>
      </c>
      <c r="L1427" t="s">
        <v>27866</v>
      </c>
      <c r="M1427" t="s">
        <v>737</v>
      </c>
      <c r="N1427" t="s">
        <v>803</v>
      </c>
      <c r="O1427" t="s">
        <v>825</v>
      </c>
      <c r="P1427" t="s">
        <v>802</v>
      </c>
      <c r="Q1427" t="s">
        <v>10430</v>
      </c>
      <c r="R1427" t="s">
        <v>531</v>
      </c>
      <c r="S1427" t="s">
        <v>636</v>
      </c>
      <c r="T1427" s="16">
        <v>1</v>
      </c>
      <c r="U1427" s="16">
        <v>0</v>
      </c>
      <c r="V1427" s="16">
        <v>1</v>
      </c>
      <c r="W1427" s="5">
        <v>13946</v>
      </c>
      <c r="X1427" s="5">
        <v>13946</v>
      </c>
      <c r="Y1427" s="5"/>
      <c r="Z1427" s="7">
        <v>1</v>
      </c>
      <c r="AA1427" t="s">
        <v>27839</v>
      </c>
      <c r="AB1427" s="5">
        <v>13946</v>
      </c>
      <c r="AC1427" t="s">
        <v>800</v>
      </c>
      <c r="AD1427" s="17">
        <v>42956</v>
      </c>
      <c r="AE1427" s="17">
        <v>42956</v>
      </c>
      <c r="AF1427" s="17">
        <v>42956</v>
      </c>
      <c r="AG1427" s="17">
        <v>43077</v>
      </c>
      <c r="AH1427" s="17">
        <v>43077</v>
      </c>
      <c r="AI1427" s="17"/>
      <c r="AJ1427" s="5"/>
      <c r="AK1427" s="17">
        <v>43077</v>
      </c>
      <c r="AL1427" t="s">
        <v>811</v>
      </c>
      <c r="AM1427" t="s">
        <v>599</v>
      </c>
      <c r="AN1427" s="17"/>
      <c r="AP1427" t="s">
        <v>966</v>
      </c>
      <c r="AQ1427" t="s">
        <v>970</v>
      </c>
      <c r="AR1427" t="s">
        <v>29372</v>
      </c>
    </row>
    <row r="1428" spans="2:44" ht="11" outlineLevel="1" x14ac:dyDescent="0.15">
      <c r="B1428" t="s">
        <v>9002</v>
      </c>
      <c r="C1428" t="s">
        <v>799</v>
      </c>
      <c r="D1428" t="s">
        <v>799</v>
      </c>
      <c r="F1428" t="s">
        <v>966</v>
      </c>
      <c r="H1428" s="16">
        <v>1</v>
      </c>
      <c r="I1428" t="s">
        <v>799</v>
      </c>
      <c r="J1428" t="s">
        <v>6554</v>
      </c>
      <c r="K1428" t="s">
        <v>6555</v>
      </c>
      <c r="L1428" t="s">
        <v>29022</v>
      </c>
      <c r="M1428" t="s">
        <v>750</v>
      </c>
      <c r="N1428" t="s">
        <v>3256</v>
      </c>
      <c r="O1428" t="s">
        <v>804</v>
      </c>
      <c r="P1428" t="s">
        <v>859</v>
      </c>
      <c r="Q1428" t="s">
        <v>10430</v>
      </c>
      <c r="R1428" t="s">
        <v>531</v>
      </c>
      <c r="S1428" t="s">
        <v>636</v>
      </c>
      <c r="T1428" s="16">
        <v>1</v>
      </c>
      <c r="U1428" s="16">
        <v>0</v>
      </c>
      <c r="V1428" s="16">
        <v>1</v>
      </c>
      <c r="W1428" s="5">
        <v>13816</v>
      </c>
      <c r="X1428" s="5">
        <v>13816</v>
      </c>
      <c r="Y1428" s="5"/>
      <c r="Z1428" s="7">
        <v>1</v>
      </c>
      <c r="AA1428" t="s">
        <v>27839</v>
      </c>
      <c r="AB1428" s="5">
        <v>13816</v>
      </c>
      <c r="AC1428" t="s">
        <v>800</v>
      </c>
      <c r="AD1428" s="17">
        <v>42601</v>
      </c>
      <c r="AE1428" s="17">
        <v>42601</v>
      </c>
      <c r="AF1428" s="17">
        <v>42601</v>
      </c>
      <c r="AG1428" s="17">
        <v>42643</v>
      </c>
      <c r="AH1428" s="17">
        <v>42643</v>
      </c>
      <c r="AI1428" s="17"/>
      <c r="AJ1428" s="5"/>
      <c r="AK1428" s="17">
        <v>42643</v>
      </c>
      <c r="AL1428" t="s">
        <v>811</v>
      </c>
      <c r="AM1428" t="s">
        <v>599</v>
      </c>
      <c r="AN1428" s="17"/>
      <c r="AP1428" t="s">
        <v>966</v>
      </c>
      <c r="AQ1428" t="s">
        <v>970</v>
      </c>
      <c r="AR1428" t="s">
        <v>29373</v>
      </c>
    </row>
    <row r="1429" spans="2:44" ht="11" outlineLevel="1" x14ac:dyDescent="0.15">
      <c r="B1429" t="s">
        <v>9006</v>
      </c>
      <c r="C1429" t="s">
        <v>799</v>
      </c>
      <c r="D1429" t="s">
        <v>799</v>
      </c>
      <c r="F1429" t="s">
        <v>966</v>
      </c>
      <c r="H1429" s="16">
        <v>1</v>
      </c>
      <c r="I1429" t="s">
        <v>799</v>
      </c>
      <c r="J1429" t="s">
        <v>2558</v>
      </c>
      <c r="K1429" t="s">
        <v>2559</v>
      </c>
      <c r="L1429" t="s">
        <v>27861</v>
      </c>
      <c r="M1429" t="s">
        <v>5611</v>
      </c>
      <c r="N1429" t="s">
        <v>795</v>
      </c>
      <c r="O1429" t="s">
        <v>826</v>
      </c>
      <c r="P1429" t="s">
        <v>806</v>
      </c>
      <c r="Q1429" t="s">
        <v>10430</v>
      </c>
      <c r="R1429" t="s">
        <v>531</v>
      </c>
      <c r="S1429" t="s">
        <v>636</v>
      </c>
      <c r="T1429" s="16">
        <v>1</v>
      </c>
      <c r="U1429" s="16">
        <v>0</v>
      </c>
      <c r="V1429" s="16">
        <v>1</v>
      </c>
      <c r="W1429" s="5">
        <v>13781</v>
      </c>
      <c r="X1429" s="5">
        <v>13781</v>
      </c>
      <c r="Y1429" s="5"/>
      <c r="Z1429" s="7">
        <v>1</v>
      </c>
      <c r="AA1429" t="s">
        <v>27839</v>
      </c>
      <c r="AB1429" s="5">
        <v>13781</v>
      </c>
      <c r="AC1429" t="s">
        <v>800</v>
      </c>
      <c r="AD1429" s="17">
        <v>43586</v>
      </c>
      <c r="AE1429" s="17">
        <v>43586</v>
      </c>
      <c r="AF1429" s="17">
        <v>43586</v>
      </c>
      <c r="AG1429" s="17">
        <v>43681</v>
      </c>
      <c r="AH1429" s="17">
        <v>43681</v>
      </c>
      <c r="AI1429" s="17"/>
      <c r="AJ1429" s="5"/>
      <c r="AK1429" s="17">
        <v>43681</v>
      </c>
      <c r="AL1429" t="s">
        <v>811</v>
      </c>
      <c r="AM1429" t="s">
        <v>599</v>
      </c>
      <c r="AN1429" s="17"/>
      <c r="AP1429" t="s">
        <v>966</v>
      </c>
      <c r="AQ1429" t="s">
        <v>970</v>
      </c>
      <c r="AR1429" t="s">
        <v>29374</v>
      </c>
    </row>
    <row r="1430" spans="2:44" ht="11" outlineLevel="1" x14ac:dyDescent="0.15">
      <c r="B1430" t="s">
        <v>9012</v>
      </c>
      <c r="C1430" t="s">
        <v>799</v>
      </c>
      <c r="D1430" t="s">
        <v>799</v>
      </c>
      <c r="F1430" t="s">
        <v>966</v>
      </c>
      <c r="H1430" s="16">
        <v>1</v>
      </c>
      <c r="I1430" t="s">
        <v>799</v>
      </c>
      <c r="J1430" t="s">
        <v>628</v>
      </c>
      <c r="K1430" t="s">
        <v>2769</v>
      </c>
      <c r="L1430" t="s">
        <v>27841</v>
      </c>
      <c r="M1430" t="s">
        <v>740</v>
      </c>
      <c r="N1430" t="s">
        <v>795</v>
      </c>
      <c r="O1430" t="s">
        <v>826</v>
      </c>
      <c r="P1430" t="s">
        <v>806</v>
      </c>
      <c r="Q1430" t="s">
        <v>10430</v>
      </c>
      <c r="R1430" t="s">
        <v>531</v>
      </c>
      <c r="S1430" t="s">
        <v>636</v>
      </c>
      <c r="T1430" s="16">
        <v>1</v>
      </c>
      <c r="U1430" s="16">
        <v>0</v>
      </c>
      <c r="V1430" s="16">
        <v>1</v>
      </c>
      <c r="W1430" s="5">
        <v>13732.32</v>
      </c>
      <c r="X1430" s="5">
        <v>13732.32</v>
      </c>
      <c r="Y1430" s="5"/>
      <c r="Z1430" s="7">
        <v>1</v>
      </c>
      <c r="AA1430" t="s">
        <v>27839</v>
      </c>
      <c r="AB1430" s="5">
        <v>13732.32</v>
      </c>
      <c r="AC1430" t="s">
        <v>800</v>
      </c>
      <c r="AD1430" s="17">
        <v>44911</v>
      </c>
      <c r="AE1430" s="17">
        <v>44911</v>
      </c>
      <c r="AF1430" s="17">
        <v>44911</v>
      </c>
      <c r="AG1430" s="17">
        <v>45000</v>
      </c>
      <c r="AH1430" s="17">
        <v>45000</v>
      </c>
      <c r="AI1430" s="17"/>
      <c r="AJ1430" s="5"/>
      <c r="AK1430" s="17">
        <v>45000</v>
      </c>
      <c r="AL1430" t="s">
        <v>811</v>
      </c>
      <c r="AM1430" t="s">
        <v>599</v>
      </c>
      <c r="AN1430" s="17"/>
      <c r="AP1430" t="s">
        <v>966</v>
      </c>
      <c r="AQ1430" t="s">
        <v>970</v>
      </c>
      <c r="AR1430" t="s">
        <v>29375</v>
      </c>
    </row>
    <row r="1431" spans="2:44" ht="11" outlineLevel="1" x14ac:dyDescent="0.15">
      <c r="B1431" t="s">
        <v>9016</v>
      </c>
      <c r="C1431" t="s">
        <v>799</v>
      </c>
      <c r="D1431" t="s">
        <v>799</v>
      </c>
      <c r="F1431" t="s">
        <v>966</v>
      </c>
      <c r="H1431" s="16">
        <v>1</v>
      </c>
      <c r="I1431" t="s">
        <v>799</v>
      </c>
      <c r="J1431" t="s">
        <v>6306</v>
      </c>
      <c r="K1431" t="s">
        <v>6307</v>
      </c>
      <c r="L1431" t="s">
        <v>27974</v>
      </c>
      <c r="M1431" t="s">
        <v>740</v>
      </c>
      <c r="N1431" t="s">
        <v>795</v>
      </c>
      <c r="O1431" t="s">
        <v>826</v>
      </c>
      <c r="P1431" t="s">
        <v>806</v>
      </c>
      <c r="Q1431" t="s">
        <v>10430</v>
      </c>
      <c r="R1431" t="s">
        <v>531</v>
      </c>
      <c r="S1431" t="s">
        <v>636</v>
      </c>
      <c r="T1431" s="16">
        <v>1</v>
      </c>
      <c r="U1431" s="16">
        <v>0</v>
      </c>
      <c r="V1431" s="16">
        <v>2</v>
      </c>
      <c r="W1431" s="5">
        <v>13717.72</v>
      </c>
      <c r="X1431" s="5">
        <v>13717.72</v>
      </c>
      <c r="Y1431" s="5"/>
      <c r="Z1431" s="7">
        <v>1</v>
      </c>
      <c r="AA1431" t="s">
        <v>27839</v>
      </c>
      <c r="AB1431" s="5">
        <v>13717.72</v>
      </c>
      <c r="AC1431" t="s">
        <v>800</v>
      </c>
      <c r="AD1431" s="17">
        <v>41536</v>
      </c>
      <c r="AE1431" s="17">
        <v>42486</v>
      </c>
      <c r="AF1431" s="17">
        <v>41540</v>
      </c>
      <c r="AG1431" s="17">
        <v>41544</v>
      </c>
      <c r="AH1431" s="17">
        <v>41544</v>
      </c>
      <c r="AI1431" s="17"/>
      <c r="AJ1431" s="5"/>
      <c r="AK1431" s="17">
        <v>41544</v>
      </c>
      <c r="AL1431" t="s">
        <v>811</v>
      </c>
      <c r="AM1431" t="s">
        <v>599</v>
      </c>
      <c r="AN1431" s="17"/>
      <c r="AP1431" t="s">
        <v>966</v>
      </c>
      <c r="AQ1431" t="s">
        <v>970</v>
      </c>
      <c r="AR1431" t="s">
        <v>29376</v>
      </c>
    </row>
    <row r="1432" spans="2:44" ht="11" outlineLevel="1" x14ac:dyDescent="0.15">
      <c r="B1432" t="s">
        <v>9019</v>
      </c>
      <c r="C1432" t="s">
        <v>27838</v>
      </c>
      <c r="D1432" t="s">
        <v>854</v>
      </c>
      <c r="E1432" t="s">
        <v>798</v>
      </c>
      <c r="F1432" t="s">
        <v>966</v>
      </c>
      <c r="H1432" s="16">
        <v>1</v>
      </c>
      <c r="I1432" t="s">
        <v>799</v>
      </c>
      <c r="J1432" t="s">
        <v>672</v>
      </c>
      <c r="K1432" t="s">
        <v>1513</v>
      </c>
      <c r="L1432" t="s">
        <v>27905</v>
      </c>
      <c r="M1432" t="s">
        <v>750</v>
      </c>
      <c r="N1432" t="s">
        <v>880</v>
      </c>
      <c r="O1432" t="s">
        <v>825</v>
      </c>
      <c r="P1432" t="s">
        <v>859</v>
      </c>
      <c r="Q1432" t="s">
        <v>10430</v>
      </c>
      <c r="R1432" t="s">
        <v>531</v>
      </c>
      <c r="S1432" t="s">
        <v>636</v>
      </c>
      <c r="T1432" s="16">
        <v>1</v>
      </c>
      <c r="U1432" s="16">
        <v>1</v>
      </c>
      <c r="V1432" s="16">
        <v>1</v>
      </c>
      <c r="W1432" s="5">
        <v>13640</v>
      </c>
      <c r="X1432" s="5">
        <v>0</v>
      </c>
      <c r="Y1432" s="5"/>
      <c r="Z1432" s="7">
        <v>0</v>
      </c>
      <c r="AA1432" t="s">
        <v>27845</v>
      </c>
      <c r="AB1432" s="5">
        <v>13640</v>
      </c>
      <c r="AC1432" t="s">
        <v>810</v>
      </c>
      <c r="AD1432" s="17">
        <v>42317</v>
      </c>
      <c r="AE1432" s="17">
        <v>42317</v>
      </c>
      <c r="AF1432" s="17">
        <v>41689</v>
      </c>
      <c r="AG1432" s="17">
        <v>42277</v>
      </c>
      <c r="AH1432" s="17">
        <v>42277</v>
      </c>
      <c r="AI1432" s="17"/>
      <c r="AJ1432" s="5"/>
      <c r="AK1432" s="17">
        <v>42277</v>
      </c>
      <c r="AL1432" t="s">
        <v>855</v>
      </c>
      <c r="AM1432" t="s">
        <v>666</v>
      </c>
      <c r="AN1432" s="17">
        <v>42277</v>
      </c>
      <c r="AP1432" t="s">
        <v>966</v>
      </c>
      <c r="AQ1432" t="s">
        <v>970</v>
      </c>
      <c r="AR1432" t="s">
        <v>29377</v>
      </c>
    </row>
    <row r="1433" spans="2:44" ht="11" outlineLevel="1" x14ac:dyDescent="0.15">
      <c r="B1433" t="s">
        <v>9022</v>
      </c>
      <c r="C1433" t="s">
        <v>799</v>
      </c>
      <c r="D1433" t="s">
        <v>799</v>
      </c>
      <c r="F1433" t="s">
        <v>966</v>
      </c>
      <c r="H1433" s="16">
        <v>1</v>
      </c>
      <c r="I1433" t="s">
        <v>799</v>
      </c>
      <c r="J1433" t="s">
        <v>6877</v>
      </c>
      <c r="K1433" t="s">
        <v>6878</v>
      </c>
      <c r="L1433" t="s">
        <v>28077</v>
      </c>
      <c r="M1433" t="s">
        <v>737</v>
      </c>
      <c r="N1433" t="s">
        <v>3900</v>
      </c>
      <c r="O1433" t="s">
        <v>825</v>
      </c>
      <c r="P1433" t="s">
        <v>802</v>
      </c>
      <c r="Q1433" t="s">
        <v>10430</v>
      </c>
      <c r="R1433" t="s">
        <v>531</v>
      </c>
      <c r="S1433" t="s">
        <v>636</v>
      </c>
      <c r="T1433" s="16">
        <v>1</v>
      </c>
      <c r="U1433" s="16">
        <v>0</v>
      </c>
      <c r="V1433" s="16">
        <v>1</v>
      </c>
      <c r="W1433" s="5">
        <v>13629</v>
      </c>
      <c r="X1433" s="5">
        <v>13629</v>
      </c>
      <c r="Y1433" s="5"/>
      <c r="Z1433" s="7">
        <v>1</v>
      </c>
      <c r="AA1433" t="s">
        <v>27839</v>
      </c>
      <c r="AB1433" s="5">
        <v>13629</v>
      </c>
      <c r="AC1433" t="s">
        <v>800</v>
      </c>
      <c r="AD1433" s="17">
        <v>42516</v>
      </c>
      <c r="AE1433" s="17">
        <v>42516</v>
      </c>
      <c r="AF1433" s="17">
        <v>42514</v>
      </c>
      <c r="AG1433" s="17">
        <v>42601</v>
      </c>
      <c r="AH1433" s="17">
        <v>42601</v>
      </c>
      <c r="AI1433" s="17"/>
      <c r="AJ1433" s="5"/>
      <c r="AK1433" s="17">
        <v>42601</v>
      </c>
      <c r="AL1433" t="s">
        <v>811</v>
      </c>
      <c r="AM1433" t="s">
        <v>599</v>
      </c>
      <c r="AN1433" s="17"/>
      <c r="AP1433" t="s">
        <v>966</v>
      </c>
      <c r="AQ1433" t="s">
        <v>970</v>
      </c>
      <c r="AR1433" t="s">
        <v>29378</v>
      </c>
    </row>
    <row r="1434" spans="2:44" ht="11" outlineLevel="1" x14ac:dyDescent="0.15">
      <c r="B1434" t="s">
        <v>9025</v>
      </c>
      <c r="C1434" t="s">
        <v>799</v>
      </c>
      <c r="D1434" t="s">
        <v>799</v>
      </c>
      <c r="F1434" t="s">
        <v>966</v>
      </c>
      <c r="H1434" s="16">
        <v>1</v>
      </c>
      <c r="I1434" t="s">
        <v>799</v>
      </c>
      <c r="J1434" t="s">
        <v>9026</v>
      </c>
      <c r="K1434" t="s">
        <v>9027</v>
      </c>
      <c r="L1434" t="s">
        <v>28133</v>
      </c>
      <c r="M1434" t="s">
        <v>748</v>
      </c>
      <c r="N1434" t="s">
        <v>795</v>
      </c>
      <c r="O1434" t="s">
        <v>825</v>
      </c>
      <c r="P1434" t="s">
        <v>806</v>
      </c>
      <c r="Q1434" t="s">
        <v>10430</v>
      </c>
      <c r="R1434" t="s">
        <v>531</v>
      </c>
      <c r="S1434" t="s">
        <v>636</v>
      </c>
      <c r="T1434" s="16">
        <v>1</v>
      </c>
      <c r="U1434" s="16">
        <v>0</v>
      </c>
      <c r="V1434" s="16">
        <v>1</v>
      </c>
      <c r="W1434" s="5">
        <v>13625</v>
      </c>
      <c r="X1434" s="5">
        <v>13625</v>
      </c>
      <c r="Y1434" s="5"/>
      <c r="Z1434" s="7">
        <v>1</v>
      </c>
      <c r="AA1434" t="s">
        <v>27839</v>
      </c>
      <c r="AB1434" s="5">
        <v>13625</v>
      </c>
      <c r="AC1434" t="s">
        <v>800</v>
      </c>
      <c r="AD1434" s="17">
        <v>44467</v>
      </c>
      <c r="AE1434" s="17">
        <v>44467</v>
      </c>
      <c r="AF1434" s="17">
        <v>44469</v>
      </c>
      <c r="AG1434" s="17">
        <v>44483</v>
      </c>
      <c r="AH1434" s="17">
        <v>44483</v>
      </c>
      <c r="AI1434" s="17"/>
      <c r="AJ1434" s="5"/>
      <c r="AK1434" s="17">
        <v>44483</v>
      </c>
      <c r="AL1434" t="s">
        <v>811</v>
      </c>
      <c r="AM1434" t="s">
        <v>599</v>
      </c>
      <c r="AN1434" s="17"/>
      <c r="AP1434" t="s">
        <v>966</v>
      </c>
      <c r="AQ1434" t="s">
        <v>970</v>
      </c>
      <c r="AR1434" t="s">
        <v>29379</v>
      </c>
    </row>
    <row r="1435" spans="2:44" ht="11" outlineLevel="1" x14ac:dyDescent="0.15">
      <c r="B1435" t="s">
        <v>9030</v>
      </c>
      <c r="C1435" t="s">
        <v>799</v>
      </c>
      <c r="D1435" t="s">
        <v>799</v>
      </c>
      <c r="F1435" t="s">
        <v>966</v>
      </c>
      <c r="H1435" s="16">
        <v>1</v>
      </c>
      <c r="I1435" t="s">
        <v>799</v>
      </c>
      <c r="J1435" t="s">
        <v>3376</v>
      </c>
      <c r="K1435" t="s">
        <v>3377</v>
      </c>
      <c r="L1435" t="s">
        <v>27866</v>
      </c>
      <c r="M1435" t="s">
        <v>740</v>
      </c>
      <c r="N1435" t="s">
        <v>795</v>
      </c>
      <c r="O1435" t="s">
        <v>804</v>
      </c>
      <c r="P1435" t="s">
        <v>806</v>
      </c>
      <c r="Q1435" t="s">
        <v>10430</v>
      </c>
      <c r="R1435" t="s">
        <v>531</v>
      </c>
      <c r="S1435" t="s">
        <v>636</v>
      </c>
      <c r="T1435" s="16">
        <v>1</v>
      </c>
      <c r="U1435" s="16">
        <v>0</v>
      </c>
      <c r="V1435" s="16">
        <v>1</v>
      </c>
      <c r="W1435" s="5">
        <v>13600</v>
      </c>
      <c r="X1435" s="5">
        <v>13600</v>
      </c>
      <c r="Y1435" s="5"/>
      <c r="Z1435" s="7">
        <v>1</v>
      </c>
      <c r="AA1435" t="s">
        <v>27839</v>
      </c>
      <c r="AB1435" s="5">
        <v>13600</v>
      </c>
      <c r="AC1435" t="s">
        <v>800</v>
      </c>
      <c r="AD1435" s="17">
        <v>44830</v>
      </c>
      <c r="AE1435" s="17">
        <v>44830</v>
      </c>
      <c r="AF1435" s="17">
        <v>44825</v>
      </c>
      <c r="AG1435" s="17">
        <v>44923</v>
      </c>
      <c r="AH1435" s="17">
        <v>44923</v>
      </c>
      <c r="AI1435" s="17"/>
      <c r="AJ1435" s="5"/>
      <c r="AK1435" s="17">
        <v>44923</v>
      </c>
      <c r="AL1435" t="s">
        <v>811</v>
      </c>
      <c r="AM1435" t="s">
        <v>599</v>
      </c>
      <c r="AN1435" s="17"/>
      <c r="AP1435" t="s">
        <v>966</v>
      </c>
      <c r="AQ1435" t="s">
        <v>970</v>
      </c>
      <c r="AR1435" t="s">
        <v>29380</v>
      </c>
    </row>
    <row r="1436" spans="2:44" ht="11" outlineLevel="1" x14ac:dyDescent="0.15">
      <c r="B1436" t="s">
        <v>9033</v>
      </c>
      <c r="C1436" t="s">
        <v>799</v>
      </c>
      <c r="D1436" t="s">
        <v>799</v>
      </c>
      <c r="F1436" t="s">
        <v>966</v>
      </c>
      <c r="H1436" s="16">
        <v>1</v>
      </c>
      <c r="I1436" t="s">
        <v>799</v>
      </c>
      <c r="J1436" t="s">
        <v>6358</v>
      </c>
      <c r="K1436" t="s">
        <v>6359</v>
      </c>
      <c r="L1436" t="s">
        <v>27866</v>
      </c>
      <c r="M1436" t="s">
        <v>744</v>
      </c>
      <c r="N1436" t="s">
        <v>795</v>
      </c>
      <c r="O1436" t="s">
        <v>826</v>
      </c>
      <c r="P1436" t="s">
        <v>806</v>
      </c>
      <c r="Q1436" t="s">
        <v>10430</v>
      </c>
      <c r="R1436" t="s">
        <v>531</v>
      </c>
      <c r="S1436" t="s">
        <v>636</v>
      </c>
      <c r="T1436" s="16">
        <v>1</v>
      </c>
      <c r="U1436" s="16">
        <v>0</v>
      </c>
      <c r="V1436" s="16">
        <v>1</v>
      </c>
      <c r="W1436" s="5">
        <v>13582.52</v>
      </c>
      <c r="X1436" s="5">
        <v>13582.52</v>
      </c>
      <c r="Y1436" s="5"/>
      <c r="Z1436" s="7">
        <v>1</v>
      </c>
      <c r="AA1436" t="s">
        <v>27839</v>
      </c>
      <c r="AB1436" s="5">
        <v>13582.52</v>
      </c>
      <c r="AC1436" t="s">
        <v>800</v>
      </c>
      <c r="AD1436" s="17">
        <v>45646</v>
      </c>
      <c r="AE1436" s="17">
        <v>45646</v>
      </c>
      <c r="AF1436" s="17">
        <v>45646</v>
      </c>
      <c r="AG1436" s="17">
        <v>45667</v>
      </c>
      <c r="AH1436" s="17">
        <v>45667</v>
      </c>
      <c r="AI1436" s="17"/>
      <c r="AJ1436" s="5"/>
      <c r="AK1436" s="17">
        <v>45667</v>
      </c>
      <c r="AL1436" t="s">
        <v>811</v>
      </c>
      <c r="AM1436" t="s">
        <v>599</v>
      </c>
      <c r="AN1436" s="17"/>
      <c r="AP1436" t="s">
        <v>966</v>
      </c>
      <c r="AQ1436" t="s">
        <v>970</v>
      </c>
      <c r="AR1436" t="s">
        <v>29381</v>
      </c>
    </row>
    <row r="1437" spans="2:44" ht="11" outlineLevel="1" x14ac:dyDescent="0.15">
      <c r="B1437" t="s">
        <v>9039</v>
      </c>
      <c r="C1437" t="s">
        <v>799</v>
      </c>
      <c r="D1437" t="s">
        <v>799</v>
      </c>
      <c r="F1437" t="s">
        <v>966</v>
      </c>
      <c r="H1437" s="16">
        <v>1</v>
      </c>
      <c r="I1437" t="s">
        <v>799</v>
      </c>
      <c r="J1437" t="s">
        <v>5899</v>
      </c>
      <c r="K1437" t="s">
        <v>5900</v>
      </c>
      <c r="L1437" t="s">
        <v>28353</v>
      </c>
      <c r="M1437" t="s">
        <v>737</v>
      </c>
      <c r="N1437" t="s">
        <v>803</v>
      </c>
      <c r="O1437" t="s">
        <v>825</v>
      </c>
      <c r="P1437" t="s">
        <v>802</v>
      </c>
      <c r="Q1437" t="s">
        <v>10430</v>
      </c>
      <c r="R1437" t="s">
        <v>456</v>
      </c>
      <c r="S1437" t="s">
        <v>598</v>
      </c>
      <c r="T1437" s="16">
        <v>1</v>
      </c>
      <c r="U1437" s="16">
        <v>0</v>
      </c>
      <c r="V1437" s="16">
        <v>2</v>
      </c>
      <c r="W1437" s="5">
        <v>13536.49</v>
      </c>
      <c r="X1437" s="5">
        <v>13536.49</v>
      </c>
      <c r="Y1437" s="5"/>
      <c r="Z1437" s="7">
        <v>1</v>
      </c>
      <c r="AA1437" t="s">
        <v>27839</v>
      </c>
      <c r="AB1437" s="5">
        <v>13536.49</v>
      </c>
      <c r="AC1437" t="s">
        <v>800</v>
      </c>
      <c r="AD1437" s="17">
        <v>44064</v>
      </c>
      <c r="AE1437" s="17">
        <v>44816</v>
      </c>
      <c r="AF1437" s="17">
        <v>44064</v>
      </c>
      <c r="AG1437" s="17">
        <v>44214</v>
      </c>
      <c r="AH1437" s="17">
        <v>44214</v>
      </c>
      <c r="AI1437" s="17"/>
      <c r="AJ1437" s="5"/>
      <c r="AK1437" s="17">
        <v>44214</v>
      </c>
      <c r="AL1437" t="s">
        <v>811</v>
      </c>
      <c r="AM1437" t="s">
        <v>599</v>
      </c>
      <c r="AN1437" s="17"/>
      <c r="AP1437" t="s">
        <v>966</v>
      </c>
      <c r="AQ1437" t="s">
        <v>970</v>
      </c>
      <c r="AR1437" t="s">
        <v>29382</v>
      </c>
    </row>
    <row r="1438" spans="2:44" ht="11" outlineLevel="1" x14ac:dyDescent="0.15">
      <c r="B1438" t="s">
        <v>9042</v>
      </c>
      <c r="C1438" t="s">
        <v>799</v>
      </c>
      <c r="D1438" t="s">
        <v>799</v>
      </c>
      <c r="F1438" t="s">
        <v>966</v>
      </c>
      <c r="H1438" s="16">
        <v>1</v>
      </c>
      <c r="I1438" t="s">
        <v>799</v>
      </c>
      <c r="J1438" t="s">
        <v>5922</v>
      </c>
      <c r="K1438" t="s">
        <v>5923</v>
      </c>
      <c r="L1438" t="s">
        <v>27974</v>
      </c>
      <c r="M1438" t="s">
        <v>9043</v>
      </c>
      <c r="N1438" t="s">
        <v>795</v>
      </c>
      <c r="O1438" t="s">
        <v>826</v>
      </c>
      <c r="P1438" t="s">
        <v>806</v>
      </c>
      <c r="Q1438" t="s">
        <v>10430</v>
      </c>
      <c r="R1438" t="s">
        <v>531</v>
      </c>
      <c r="S1438" t="s">
        <v>636</v>
      </c>
      <c r="T1438" s="16">
        <v>1</v>
      </c>
      <c r="U1438" s="16">
        <v>0</v>
      </c>
      <c r="V1438" s="16">
        <v>1</v>
      </c>
      <c r="W1438" s="5">
        <v>13526</v>
      </c>
      <c r="X1438" s="5">
        <v>13526</v>
      </c>
      <c r="Y1438" s="5"/>
      <c r="Z1438" s="7">
        <v>1</v>
      </c>
      <c r="AA1438" t="s">
        <v>27839</v>
      </c>
      <c r="AB1438" s="5">
        <v>13526</v>
      </c>
      <c r="AC1438" t="s">
        <v>800</v>
      </c>
      <c r="AD1438" s="17">
        <v>43173</v>
      </c>
      <c r="AE1438" s="17">
        <v>43173</v>
      </c>
      <c r="AF1438" s="17">
        <v>43173</v>
      </c>
      <c r="AG1438" s="17">
        <v>43215</v>
      </c>
      <c r="AH1438" s="17">
        <v>43215</v>
      </c>
      <c r="AI1438" s="17"/>
      <c r="AJ1438" s="5"/>
      <c r="AK1438" s="17">
        <v>43215</v>
      </c>
      <c r="AL1438" t="s">
        <v>811</v>
      </c>
      <c r="AM1438" t="s">
        <v>599</v>
      </c>
      <c r="AN1438" s="17"/>
      <c r="AP1438" t="s">
        <v>966</v>
      </c>
      <c r="AQ1438" t="s">
        <v>970</v>
      </c>
      <c r="AR1438" t="s">
        <v>29383</v>
      </c>
    </row>
    <row r="1439" spans="2:44" ht="11" outlineLevel="1" x14ac:dyDescent="0.15">
      <c r="B1439" t="s">
        <v>9047</v>
      </c>
      <c r="C1439" t="s">
        <v>799</v>
      </c>
      <c r="D1439" t="s">
        <v>799</v>
      </c>
      <c r="F1439" t="s">
        <v>966</v>
      </c>
      <c r="H1439" s="16">
        <v>1</v>
      </c>
      <c r="I1439" t="s">
        <v>799</v>
      </c>
      <c r="J1439" t="s">
        <v>9048</v>
      </c>
      <c r="K1439" t="s">
        <v>9049</v>
      </c>
      <c r="L1439" t="s">
        <v>28077</v>
      </c>
      <c r="M1439" t="s">
        <v>757</v>
      </c>
      <c r="N1439" t="s">
        <v>795</v>
      </c>
      <c r="O1439" t="s">
        <v>825</v>
      </c>
      <c r="P1439" t="s">
        <v>806</v>
      </c>
      <c r="Q1439" t="s">
        <v>10430</v>
      </c>
      <c r="R1439" t="s">
        <v>531</v>
      </c>
      <c r="S1439" t="s">
        <v>636</v>
      </c>
      <c r="T1439" s="16">
        <v>1</v>
      </c>
      <c r="U1439" s="16">
        <v>0</v>
      </c>
      <c r="V1439" s="16">
        <v>1</v>
      </c>
      <c r="W1439" s="5">
        <v>13520.5</v>
      </c>
      <c r="X1439" s="5">
        <v>13520.5</v>
      </c>
      <c r="Y1439" s="5"/>
      <c r="Z1439" s="7">
        <v>1</v>
      </c>
      <c r="AA1439" t="s">
        <v>27839</v>
      </c>
      <c r="AB1439" s="5">
        <v>13520.5</v>
      </c>
      <c r="AC1439" t="s">
        <v>800</v>
      </c>
      <c r="AD1439" s="17">
        <v>43359</v>
      </c>
      <c r="AE1439" s="17">
        <v>43359</v>
      </c>
      <c r="AF1439" s="17">
        <v>43356</v>
      </c>
      <c r="AG1439" s="17">
        <v>43586</v>
      </c>
      <c r="AH1439" s="17">
        <v>43586</v>
      </c>
      <c r="AI1439" s="17"/>
      <c r="AJ1439" s="5"/>
      <c r="AK1439" s="17">
        <v>43586</v>
      </c>
      <c r="AL1439" t="s">
        <v>811</v>
      </c>
      <c r="AM1439" t="s">
        <v>599</v>
      </c>
      <c r="AN1439" s="17"/>
      <c r="AP1439" t="s">
        <v>966</v>
      </c>
      <c r="AQ1439" t="s">
        <v>970</v>
      </c>
      <c r="AR1439" t="s">
        <v>29384</v>
      </c>
    </row>
    <row r="1440" spans="2:44" ht="11" outlineLevel="1" x14ac:dyDescent="0.15">
      <c r="B1440" t="s">
        <v>9052</v>
      </c>
      <c r="C1440" t="s">
        <v>799</v>
      </c>
      <c r="D1440" t="s">
        <v>799</v>
      </c>
      <c r="F1440" t="s">
        <v>966</v>
      </c>
      <c r="H1440" s="16">
        <v>1</v>
      </c>
      <c r="I1440" t="s">
        <v>799</v>
      </c>
      <c r="J1440" t="s">
        <v>6306</v>
      </c>
      <c r="K1440" t="s">
        <v>6307</v>
      </c>
      <c r="L1440" t="s">
        <v>27974</v>
      </c>
      <c r="M1440" t="s">
        <v>740</v>
      </c>
      <c r="N1440" t="s">
        <v>795</v>
      </c>
      <c r="O1440" t="s">
        <v>826</v>
      </c>
      <c r="P1440" t="s">
        <v>806</v>
      </c>
      <c r="Q1440" t="s">
        <v>10430</v>
      </c>
      <c r="R1440" t="s">
        <v>531</v>
      </c>
      <c r="S1440" t="s">
        <v>636</v>
      </c>
      <c r="T1440" s="16">
        <v>1</v>
      </c>
      <c r="U1440" s="16">
        <v>0</v>
      </c>
      <c r="V1440" s="16">
        <v>2</v>
      </c>
      <c r="W1440" s="5">
        <v>13515</v>
      </c>
      <c r="X1440" s="5">
        <v>13515</v>
      </c>
      <c r="Y1440" s="5"/>
      <c r="Z1440" s="7">
        <v>1</v>
      </c>
      <c r="AA1440" t="s">
        <v>27839</v>
      </c>
      <c r="AB1440" s="5">
        <v>13515</v>
      </c>
      <c r="AC1440" t="s">
        <v>800</v>
      </c>
      <c r="AD1440" s="17">
        <v>44292</v>
      </c>
      <c r="AE1440" s="17">
        <v>44440</v>
      </c>
      <c r="AF1440" s="17">
        <v>44292</v>
      </c>
      <c r="AG1440" s="17">
        <v>44295</v>
      </c>
      <c r="AH1440" s="17">
        <v>44295</v>
      </c>
      <c r="AI1440" s="17"/>
      <c r="AJ1440" s="5"/>
      <c r="AK1440" s="17">
        <v>44295</v>
      </c>
      <c r="AL1440" t="s">
        <v>811</v>
      </c>
      <c r="AM1440" t="s">
        <v>599</v>
      </c>
      <c r="AN1440" s="17"/>
      <c r="AP1440" t="s">
        <v>966</v>
      </c>
      <c r="AQ1440" t="s">
        <v>970</v>
      </c>
      <c r="AR1440" t="s">
        <v>29385</v>
      </c>
    </row>
    <row r="1441" spans="2:44" ht="11" outlineLevel="1" x14ac:dyDescent="0.15">
      <c r="B1441" t="s">
        <v>9055</v>
      </c>
      <c r="C1441" t="s">
        <v>799</v>
      </c>
      <c r="D1441" t="s">
        <v>799</v>
      </c>
      <c r="F1441" t="s">
        <v>966</v>
      </c>
      <c r="H1441" s="16">
        <v>1</v>
      </c>
      <c r="I1441" t="s">
        <v>799</v>
      </c>
      <c r="J1441" t="s">
        <v>8029</v>
      </c>
      <c r="K1441" t="s">
        <v>9056</v>
      </c>
      <c r="L1441" t="s">
        <v>27952</v>
      </c>
      <c r="M1441" t="s">
        <v>740</v>
      </c>
      <c r="N1441" t="s">
        <v>795</v>
      </c>
      <c r="O1441" t="s">
        <v>826</v>
      </c>
      <c r="P1441" t="s">
        <v>806</v>
      </c>
      <c r="Q1441" t="s">
        <v>10430</v>
      </c>
      <c r="R1441" t="s">
        <v>531</v>
      </c>
      <c r="S1441" t="s">
        <v>636</v>
      </c>
      <c r="T1441" s="16">
        <v>1</v>
      </c>
      <c r="U1441" s="16">
        <v>0</v>
      </c>
      <c r="V1441" s="16">
        <v>1</v>
      </c>
      <c r="W1441" s="5">
        <v>13500</v>
      </c>
      <c r="X1441" s="5">
        <v>13500</v>
      </c>
      <c r="Y1441" s="5"/>
      <c r="Z1441" s="7">
        <v>1</v>
      </c>
      <c r="AA1441" t="s">
        <v>27839</v>
      </c>
      <c r="AB1441" s="5">
        <v>13500</v>
      </c>
      <c r="AC1441" t="s">
        <v>800</v>
      </c>
      <c r="AD1441" s="17">
        <v>44424</v>
      </c>
      <c r="AE1441" s="17">
        <v>44424</v>
      </c>
      <c r="AF1441" s="17">
        <v>44419</v>
      </c>
      <c r="AG1441" s="17">
        <v>44439</v>
      </c>
      <c r="AH1441" s="17">
        <v>44439</v>
      </c>
      <c r="AI1441" s="17"/>
      <c r="AJ1441" s="5"/>
      <c r="AK1441" s="17">
        <v>44439</v>
      </c>
      <c r="AL1441" t="s">
        <v>811</v>
      </c>
      <c r="AM1441" t="s">
        <v>599</v>
      </c>
      <c r="AN1441" s="17"/>
      <c r="AP1441" t="s">
        <v>966</v>
      </c>
      <c r="AQ1441" t="s">
        <v>970</v>
      </c>
      <c r="AR1441" t="s">
        <v>29386</v>
      </c>
    </row>
    <row r="1442" spans="2:44" ht="11" outlineLevel="1" x14ac:dyDescent="0.15">
      <c r="B1442" t="s">
        <v>9060</v>
      </c>
      <c r="C1442" t="s">
        <v>799</v>
      </c>
      <c r="D1442" t="s">
        <v>799</v>
      </c>
      <c r="F1442" t="s">
        <v>966</v>
      </c>
      <c r="H1442" s="16">
        <v>1</v>
      </c>
      <c r="I1442" t="s">
        <v>799</v>
      </c>
      <c r="J1442" t="s">
        <v>4067</v>
      </c>
      <c r="K1442" t="s">
        <v>4068</v>
      </c>
      <c r="L1442" t="s">
        <v>27866</v>
      </c>
      <c r="M1442" t="s">
        <v>740</v>
      </c>
      <c r="N1442" t="s">
        <v>795</v>
      </c>
      <c r="O1442" t="s">
        <v>804</v>
      </c>
      <c r="P1442" t="s">
        <v>806</v>
      </c>
      <c r="Q1442" t="s">
        <v>10430</v>
      </c>
      <c r="R1442" t="s">
        <v>531</v>
      </c>
      <c r="S1442" t="s">
        <v>636</v>
      </c>
      <c r="T1442" s="16">
        <v>1</v>
      </c>
      <c r="U1442" s="16">
        <v>0</v>
      </c>
      <c r="V1442" s="16">
        <v>3</v>
      </c>
      <c r="W1442" s="5">
        <v>13464.8</v>
      </c>
      <c r="X1442" s="5">
        <v>13464.8</v>
      </c>
      <c r="Y1442" s="5"/>
      <c r="Z1442" s="7">
        <v>1</v>
      </c>
      <c r="AA1442" t="s">
        <v>27839</v>
      </c>
      <c r="AB1442" s="5">
        <v>13464.8</v>
      </c>
      <c r="AC1442" t="s">
        <v>800</v>
      </c>
      <c r="AD1442" s="17">
        <v>45161</v>
      </c>
      <c r="AE1442" s="17">
        <v>45237</v>
      </c>
      <c r="AF1442" s="17">
        <v>45160</v>
      </c>
      <c r="AG1442" s="17">
        <v>45163</v>
      </c>
      <c r="AH1442" s="17">
        <v>45163</v>
      </c>
      <c r="AI1442" s="17"/>
      <c r="AJ1442" s="5"/>
      <c r="AK1442" s="17">
        <v>45163</v>
      </c>
      <c r="AL1442" t="s">
        <v>811</v>
      </c>
      <c r="AM1442" t="s">
        <v>599</v>
      </c>
      <c r="AN1442" s="17"/>
      <c r="AP1442" t="s">
        <v>966</v>
      </c>
      <c r="AQ1442" t="s">
        <v>970</v>
      </c>
      <c r="AR1442" t="s">
        <v>29387</v>
      </c>
    </row>
    <row r="1443" spans="2:44" ht="11" outlineLevel="1" x14ac:dyDescent="0.15">
      <c r="B1443" t="s">
        <v>9063</v>
      </c>
      <c r="C1443" t="s">
        <v>799</v>
      </c>
      <c r="D1443" t="s">
        <v>799</v>
      </c>
      <c r="F1443" t="s">
        <v>966</v>
      </c>
      <c r="H1443" s="16">
        <v>1</v>
      </c>
      <c r="I1443" t="s">
        <v>799</v>
      </c>
      <c r="J1443" t="s">
        <v>6858</v>
      </c>
      <c r="K1443" t="s">
        <v>6859</v>
      </c>
      <c r="L1443" t="s">
        <v>27974</v>
      </c>
      <c r="M1443" t="s">
        <v>7785</v>
      </c>
      <c r="N1443" t="s">
        <v>795</v>
      </c>
      <c r="O1443" t="s">
        <v>825</v>
      </c>
      <c r="P1443" t="s">
        <v>806</v>
      </c>
      <c r="Q1443" t="s">
        <v>10430</v>
      </c>
      <c r="R1443" t="s">
        <v>531</v>
      </c>
      <c r="S1443" t="s">
        <v>636</v>
      </c>
      <c r="T1443" s="16">
        <v>1</v>
      </c>
      <c r="U1443" s="16">
        <v>0</v>
      </c>
      <c r="V1443" s="16">
        <v>1</v>
      </c>
      <c r="W1443" s="5">
        <v>13433.55</v>
      </c>
      <c r="X1443" s="5">
        <v>13433.55</v>
      </c>
      <c r="Y1443" s="5"/>
      <c r="Z1443" s="7">
        <v>1</v>
      </c>
      <c r="AA1443" t="s">
        <v>27839</v>
      </c>
      <c r="AB1443" s="5">
        <v>13433.55</v>
      </c>
      <c r="AC1443" t="s">
        <v>800</v>
      </c>
      <c r="AD1443" s="17">
        <v>44949</v>
      </c>
      <c r="AE1443" s="17">
        <v>44949</v>
      </c>
      <c r="AF1443" s="17">
        <v>44949</v>
      </c>
      <c r="AG1443" s="17">
        <v>44981</v>
      </c>
      <c r="AH1443" s="17">
        <v>44981</v>
      </c>
      <c r="AI1443" s="17"/>
      <c r="AJ1443" s="5"/>
      <c r="AK1443" s="17">
        <v>44981</v>
      </c>
      <c r="AL1443" t="s">
        <v>811</v>
      </c>
      <c r="AM1443" t="s">
        <v>599</v>
      </c>
      <c r="AN1443" s="17"/>
      <c r="AP1443" t="s">
        <v>966</v>
      </c>
      <c r="AQ1443" t="s">
        <v>970</v>
      </c>
      <c r="AR1443" t="s">
        <v>29388</v>
      </c>
    </row>
    <row r="1444" spans="2:44" ht="11" outlineLevel="1" x14ac:dyDescent="0.15">
      <c r="B1444" t="s">
        <v>9066</v>
      </c>
      <c r="C1444" t="s">
        <v>799</v>
      </c>
      <c r="D1444" t="s">
        <v>799</v>
      </c>
      <c r="F1444" t="s">
        <v>966</v>
      </c>
      <c r="H1444" s="16">
        <v>1</v>
      </c>
      <c r="I1444" t="s">
        <v>799</v>
      </c>
      <c r="J1444" t="s">
        <v>2172</v>
      </c>
      <c r="K1444" t="s">
        <v>2173</v>
      </c>
      <c r="L1444" t="s">
        <v>28077</v>
      </c>
      <c r="M1444" t="s">
        <v>748</v>
      </c>
      <c r="N1444" t="s">
        <v>795</v>
      </c>
      <c r="O1444" t="s">
        <v>826</v>
      </c>
      <c r="P1444" t="s">
        <v>806</v>
      </c>
      <c r="Q1444" t="s">
        <v>10430</v>
      </c>
      <c r="R1444" t="s">
        <v>531</v>
      </c>
      <c r="S1444" t="s">
        <v>636</v>
      </c>
      <c r="T1444" s="16">
        <v>1</v>
      </c>
      <c r="U1444" s="16">
        <v>0</v>
      </c>
      <c r="V1444" s="16">
        <v>1</v>
      </c>
      <c r="W1444" s="5">
        <v>13414.95</v>
      </c>
      <c r="X1444" s="5">
        <v>13414.95</v>
      </c>
      <c r="Y1444" s="5"/>
      <c r="Z1444" s="7">
        <v>1</v>
      </c>
      <c r="AA1444" t="s">
        <v>27839</v>
      </c>
      <c r="AB1444" s="5">
        <v>13414.95</v>
      </c>
      <c r="AC1444" t="s">
        <v>800</v>
      </c>
      <c r="AD1444" s="17">
        <v>44251</v>
      </c>
      <c r="AE1444" s="17">
        <v>44251</v>
      </c>
      <c r="AF1444" s="17">
        <v>44251</v>
      </c>
      <c r="AG1444" s="17">
        <v>44256</v>
      </c>
      <c r="AH1444" s="17">
        <v>44256</v>
      </c>
      <c r="AI1444" s="17"/>
      <c r="AJ1444" s="5"/>
      <c r="AK1444" s="17">
        <v>44256</v>
      </c>
      <c r="AL1444" t="s">
        <v>811</v>
      </c>
      <c r="AM1444" t="s">
        <v>599</v>
      </c>
      <c r="AN1444" s="17"/>
      <c r="AP1444" t="s">
        <v>966</v>
      </c>
      <c r="AQ1444" t="s">
        <v>970</v>
      </c>
      <c r="AR1444" t="s">
        <v>29389</v>
      </c>
    </row>
    <row r="1445" spans="2:44" ht="11" outlineLevel="1" x14ac:dyDescent="0.15">
      <c r="B1445" t="s">
        <v>9069</v>
      </c>
      <c r="C1445" t="s">
        <v>799</v>
      </c>
      <c r="D1445" t="s">
        <v>799</v>
      </c>
      <c r="F1445" t="s">
        <v>966</v>
      </c>
      <c r="H1445" s="16">
        <v>1</v>
      </c>
      <c r="I1445" t="s">
        <v>799</v>
      </c>
      <c r="J1445" t="s">
        <v>6306</v>
      </c>
      <c r="K1445" t="s">
        <v>6307</v>
      </c>
      <c r="L1445" t="s">
        <v>27974</v>
      </c>
      <c r="M1445" t="s">
        <v>740</v>
      </c>
      <c r="N1445" t="s">
        <v>795</v>
      </c>
      <c r="O1445" t="s">
        <v>826</v>
      </c>
      <c r="P1445" t="s">
        <v>806</v>
      </c>
      <c r="Q1445" t="s">
        <v>10430</v>
      </c>
      <c r="R1445" t="s">
        <v>531</v>
      </c>
      <c r="S1445" t="s">
        <v>636</v>
      </c>
      <c r="T1445" s="16">
        <v>1</v>
      </c>
      <c r="U1445" s="16">
        <v>0</v>
      </c>
      <c r="V1445" s="16">
        <v>2</v>
      </c>
      <c r="W1445" s="5">
        <v>13405</v>
      </c>
      <c r="X1445" s="5">
        <v>13405</v>
      </c>
      <c r="Y1445" s="5"/>
      <c r="Z1445" s="7">
        <v>1</v>
      </c>
      <c r="AA1445" t="s">
        <v>27839</v>
      </c>
      <c r="AB1445" s="5">
        <v>13405</v>
      </c>
      <c r="AC1445" t="s">
        <v>800</v>
      </c>
      <c r="AD1445" s="17">
        <v>44279</v>
      </c>
      <c r="AE1445" s="17">
        <v>44330</v>
      </c>
      <c r="AF1445" s="17">
        <v>44278</v>
      </c>
      <c r="AG1445" s="17">
        <v>44281</v>
      </c>
      <c r="AH1445" s="17">
        <v>44281</v>
      </c>
      <c r="AI1445" s="17"/>
      <c r="AJ1445" s="5"/>
      <c r="AK1445" s="17">
        <v>44281</v>
      </c>
      <c r="AL1445" t="s">
        <v>811</v>
      </c>
      <c r="AM1445" t="s">
        <v>599</v>
      </c>
      <c r="AN1445" s="17"/>
      <c r="AP1445" t="s">
        <v>966</v>
      </c>
      <c r="AQ1445" t="s">
        <v>970</v>
      </c>
      <c r="AR1445" t="s">
        <v>29390</v>
      </c>
    </row>
    <row r="1446" spans="2:44" ht="11" outlineLevel="1" x14ac:dyDescent="0.15">
      <c r="B1446" t="s">
        <v>9072</v>
      </c>
      <c r="C1446" t="s">
        <v>799</v>
      </c>
      <c r="D1446" t="s">
        <v>799</v>
      </c>
      <c r="F1446" t="s">
        <v>966</v>
      </c>
      <c r="H1446" s="16">
        <v>1</v>
      </c>
      <c r="I1446" t="s">
        <v>799</v>
      </c>
      <c r="J1446" t="s">
        <v>3832</v>
      </c>
      <c r="K1446" t="s">
        <v>3833</v>
      </c>
      <c r="L1446" t="s">
        <v>28077</v>
      </c>
      <c r="M1446" t="s">
        <v>757</v>
      </c>
      <c r="N1446" t="s">
        <v>795</v>
      </c>
      <c r="O1446" t="s">
        <v>826</v>
      </c>
      <c r="P1446" t="s">
        <v>806</v>
      </c>
      <c r="Q1446" t="s">
        <v>10430</v>
      </c>
      <c r="R1446" t="s">
        <v>531</v>
      </c>
      <c r="S1446" t="s">
        <v>636</v>
      </c>
      <c r="T1446" s="16">
        <v>1</v>
      </c>
      <c r="U1446" s="16">
        <v>0</v>
      </c>
      <c r="V1446" s="16">
        <v>1</v>
      </c>
      <c r="W1446" s="5">
        <v>13389.75</v>
      </c>
      <c r="X1446" s="5">
        <v>13389.75</v>
      </c>
      <c r="Y1446" s="5"/>
      <c r="Z1446" s="7">
        <v>1</v>
      </c>
      <c r="AA1446" t="s">
        <v>27839</v>
      </c>
      <c r="AB1446" s="5">
        <v>13389.75</v>
      </c>
      <c r="AC1446" t="s">
        <v>800</v>
      </c>
      <c r="AD1446" s="17">
        <v>43348</v>
      </c>
      <c r="AE1446" s="17">
        <v>43348</v>
      </c>
      <c r="AF1446" s="17">
        <v>43348</v>
      </c>
      <c r="AG1446" s="17">
        <v>43373</v>
      </c>
      <c r="AH1446" s="17">
        <v>43373</v>
      </c>
      <c r="AI1446" s="17"/>
      <c r="AJ1446" s="5"/>
      <c r="AK1446" s="17">
        <v>43373</v>
      </c>
      <c r="AL1446" t="s">
        <v>811</v>
      </c>
      <c r="AM1446" t="s">
        <v>599</v>
      </c>
      <c r="AN1446" s="17"/>
      <c r="AP1446" t="s">
        <v>966</v>
      </c>
      <c r="AQ1446" t="s">
        <v>970</v>
      </c>
      <c r="AR1446" t="s">
        <v>29391</v>
      </c>
    </row>
    <row r="1447" spans="2:44" ht="11" outlineLevel="1" x14ac:dyDescent="0.15">
      <c r="B1447" t="s">
        <v>9077</v>
      </c>
      <c r="C1447" t="s">
        <v>799</v>
      </c>
      <c r="D1447" t="s">
        <v>799</v>
      </c>
      <c r="F1447" t="s">
        <v>966</v>
      </c>
      <c r="H1447" s="16">
        <v>1</v>
      </c>
      <c r="I1447" t="s">
        <v>799</v>
      </c>
      <c r="J1447" t="s">
        <v>9078</v>
      </c>
      <c r="K1447" t="s">
        <v>9079</v>
      </c>
      <c r="L1447" t="s">
        <v>27841</v>
      </c>
      <c r="M1447" t="s">
        <v>740</v>
      </c>
      <c r="N1447" t="s">
        <v>795</v>
      </c>
      <c r="O1447" t="s">
        <v>804</v>
      </c>
      <c r="P1447" t="s">
        <v>806</v>
      </c>
      <c r="Q1447" t="s">
        <v>10430</v>
      </c>
      <c r="R1447" t="s">
        <v>531</v>
      </c>
      <c r="S1447" t="s">
        <v>636</v>
      </c>
      <c r="T1447" s="16">
        <v>1</v>
      </c>
      <c r="U1447" s="16">
        <v>0</v>
      </c>
      <c r="V1447" s="16">
        <v>2</v>
      </c>
      <c r="W1447" s="5">
        <v>13370.9</v>
      </c>
      <c r="X1447" s="5">
        <v>13370.9</v>
      </c>
      <c r="Y1447" s="5"/>
      <c r="Z1447" s="7">
        <v>1</v>
      </c>
      <c r="AA1447" t="s">
        <v>27839</v>
      </c>
      <c r="AB1447" s="5">
        <v>13370.9</v>
      </c>
      <c r="AC1447" t="s">
        <v>800</v>
      </c>
      <c r="AD1447" s="17">
        <v>41089</v>
      </c>
      <c r="AE1447" s="17">
        <v>42600</v>
      </c>
      <c r="AF1447" s="17">
        <v>41089</v>
      </c>
      <c r="AG1447" s="17">
        <v>41119</v>
      </c>
      <c r="AH1447" s="17">
        <v>41119</v>
      </c>
      <c r="AI1447" s="17"/>
      <c r="AJ1447" s="5"/>
      <c r="AK1447" s="17">
        <v>41119</v>
      </c>
      <c r="AL1447" t="s">
        <v>811</v>
      </c>
      <c r="AM1447" t="s">
        <v>599</v>
      </c>
      <c r="AN1447" s="17"/>
      <c r="AP1447" t="s">
        <v>966</v>
      </c>
      <c r="AQ1447" t="s">
        <v>970</v>
      </c>
      <c r="AR1447" t="s">
        <v>29392</v>
      </c>
    </row>
    <row r="1448" spans="2:44" ht="11" outlineLevel="1" x14ac:dyDescent="0.15">
      <c r="B1448" t="s">
        <v>9082</v>
      </c>
      <c r="C1448" t="s">
        <v>799</v>
      </c>
      <c r="D1448" t="s">
        <v>799</v>
      </c>
      <c r="F1448" t="s">
        <v>966</v>
      </c>
      <c r="H1448" s="16">
        <v>1</v>
      </c>
      <c r="I1448" t="s">
        <v>799</v>
      </c>
      <c r="J1448" t="s">
        <v>9083</v>
      </c>
      <c r="K1448" t="s">
        <v>9084</v>
      </c>
      <c r="L1448" t="s">
        <v>27933</v>
      </c>
      <c r="M1448" t="s">
        <v>750</v>
      </c>
      <c r="N1448" t="s">
        <v>6601</v>
      </c>
      <c r="O1448" t="s">
        <v>825</v>
      </c>
      <c r="P1448" t="s">
        <v>859</v>
      </c>
      <c r="Q1448" t="s">
        <v>10430</v>
      </c>
      <c r="R1448" t="s">
        <v>531</v>
      </c>
      <c r="S1448" t="s">
        <v>636</v>
      </c>
      <c r="T1448" s="16">
        <v>1</v>
      </c>
      <c r="U1448" s="16">
        <v>0</v>
      </c>
      <c r="V1448" s="16">
        <v>1</v>
      </c>
      <c r="W1448" s="5">
        <v>13222.16</v>
      </c>
      <c r="X1448" s="5">
        <v>13222.16</v>
      </c>
      <c r="Y1448" s="5"/>
      <c r="Z1448" s="7">
        <v>1</v>
      </c>
      <c r="AA1448" t="s">
        <v>27839</v>
      </c>
      <c r="AB1448" s="5">
        <v>13222.16</v>
      </c>
      <c r="AC1448" t="s">
        <v>800</v>
      </c>
      <c r="AD1448" s="17">
        <v>43558</v>
      </c>
      <c r="AE1448" s="17">
        <v>43558</v>
      </c>
      <c r="AF1448" s="17">
        <v>43559</v>
      </c>
      <c r="AG1448" s="17">
        <v>43594</v>
      </c>
      <c r="AH1448" s="17">
        <v>43594</v>
      </c>
      <c r="AI1448" s="17"/>
      <c r="AJ1448" s="5"/>
      <c r="AK1448" s="17">
        <v>43594</v>
      </c>
      <c r="AL1448" t="s">
        <v>811</v>
      </c>
      <c r="AM1448" t="s">
        <v>599</v>
      </c>
      <c r="AN1448" s="17"/>
      <c r="AP1448" t="s">
        <v>966</v>
      </c>
      <c r="AQ1448" t="s">
        <v>970</v>
      </c>
      <c r="AR1448" t="s">
        <v>29393</v>
      </c>
    </row>
    <row r="1449" spans="2:44" ht="11" outlineLevel="1" x14ac:dyDescent="0.15">
      <c r="B1449" t="s">
        <v>9090</v>
      </c>
      <c r="C1449" t="s">
        <v>799</v>
      </c>
      <c r="D1449" t="s">
        <v>799</v>
      </c>
      <c r="F1449" t="s">
        <v>966</v>
      </c>
      <c r="H1449" s="16">
        <v>1</v>
      </c>
      <c r="I1449" t="s">
        <v>799</v>
      </c>
      <c r="J1449" t="s">
        <v>7751</v>
      </c>
      <c r="K1449" t="s">
        <v>7752</v>
      </c>
      <c r="L1449" t="s">
        <v>27974</v>
      </c>
      <c r="M1449" t="s">
        <v>757</v>
      </c>
      <c r="N1449" t="s">
        <v>795</v>
      </c>
      <c r="O1449" t="s">
        <v>825</v>
      </c>
      <c r="P1449" t="s">
        <v>806</v>
      </c>
      <c r="Q1449" t="s">
        <v>10430</v>
      </c>
      <c r="R1449" t="s">
        <v>531</v>
      </c>
      <c r="S1449" t="s">
        <v>636</v>
      </c>
      <c r="T1449" s="16">
        <v>1</v>
      </c>
      <c r="U1449" s="16">
        <v>0</v>
      </c>
      <c r="V1449" s="16">
        <v>1</v>
      </c>
      <c r="W1449" s="5">
        <v>13185</v>
      </c>
      <c r="X1449" s="5">
        <v>13185</v>
      </c>
      <c r="Y1449" s="5"/>
      <c r="Z1449" s="7">
        <v>1</v>
      </c>
      <c r="AA1449" t="s">
        <v>27839</v>
      </c>
      <c r="AB1449" s="5">
        <v>13185</v>
      </c>
      <c r="AC1449" t="s">
        <v>800</v>
      </c>
      <c r="AD1449" s="17">
        <v>42198</v>
      </c>
      <c r="AE1449" s="17">
        <v>42198</v>
      </c>
      <c r="AF1449" s="17">
        <v>42199</v>
      </c>
      <c r="AG1449" s="17">
        <v>42292</v>
      </c>
      <c r="AH1449" s="17">
        <v>42292</v>
      </c>
      <c r="AI1449" s="17"/>
      <c r="AJ1449" s="5"/>
      <c r="AK1449" s="17">
        <v>42292</v>
      </c>
      <c r="AL1449" t="s">
        <v>811</v>
      </c>
      <c r="AM1449" t="s">
        <v>599</v>
      </c>
      <c r="AN1449" s="17"/>
      <c r="AP1449" t="s">
        <v>966</v>
      </c>
      <c r="AQ1449" t="s">
        <v>970</v>
      </c>
      <c r="AR1449" t="s">
        <v>29394</v>
      </c>
    </row>
    <row r="1450" spans="2:44" ht="11" outlineLevel="1" x14ac:dyDescent="0.15">
      <c r="B1450" t="s">
        <v>9093</v>
      </c>
      <c r="C1450" t="s">
        <v>799</v>
      </c>
      <c r="D1450" t="s">
        <v>799</v>
      </c>
      <c r="F1450" t="s">
        <v>966</v>
      </c>
      <c r="H1450" s="16">
        <v>1</v>
      </c>
      <c r="I1450" t="s">
        <v>799</v>
      </c>
      <c r="J1450" t="s">
        <v>8816</v>
      </c>
      <c r="K1450" t="s">
        <v>8817</v>
      </c>
      <c r="L1450" t="s">
        <v>27905</v>
      </c>
      <c r="M1450" t="s">
        <v>757</v>
      </c>
      <c r="N1450" t="s">
        <v>795</v>
      </c>
      <c r="O1450" t="s">
        <v>825</v>
      </c>
      <c r="P1450" t="s">
        <v>806</v>
      </c>
      <c r="Q1450" t="s">
        <v>10430</v>
      </c>
      <c r="R1450" t="s">
        <v>531</v>
      </c>
      <c r="S1450" t="s">
        <v>636</v>
      </c>
      <c r="T1450" s="16">
        <v>1</v>
      </c>
      <c r="U1450" s="16">
        <v>0</v>
      </c>
      <c r="V1450" s="16">
        <v>1</v>
      </c>
      <c r="W1450" s="5">
        <v>13157.18</v>
      </c>
      <c r="X1450" s="5">
        <v>13157.18</v>
      </c>
      <c r="Y1450" s="5"/>
      <c r="Z1450" s="7">
        <v>1</v>
      </c>
      <c r="AA1450" t="s">
        <v>27839</v>
      </c>
      <c r="AB1450" s="5">
        <v>13157.18</v>
      </c>
      <c r="AC1450" t="s">
        <v>800</v>
      </c>
      <c r="AD1450" s="17">
        <v>43070</v>
      </c>
      <c r="AE1450" s="17">
        <v>43070</v>
      </c>
      <c r="AF1450" s="17">
        <v>43070</v>
      </c>
      <c r="AG1450" s="17">
        <v>43097</v>
      </c>
      <c r="AH1450" s="17">
        <v>43097</v>
      </c>
      <c r="AI1450" s="17"/>
      <c r="AJ1450" s="5"/>
      <c r="AK1450" s="17">
        <v>43097</v>
      </c>
      <c r="AL1450" t="s">
        <v>811</v>
      </c>
      <c r="AM1450" t="s">
        <v>599</v>
      </c>
      <c r="AN1450" s="17"/>
      <c r="AP1450" t="s">
        <v>966</v>
      </c>
      <c r="AQ1450" t="s">
        <v>970</v>
      </c>
      <c r="AR1450" t="s">
        <v>29395</v>
      </c>
    </row>
    <row r="1451" spans="2:44" ht="11" outlineLevel="1" x14ac:dyDescent="0.15">
      <c r="B1451" t="s">
        <v>9096</v>
      </c>
      <c r="C1451" t="s">
        <v>799</v>
      </c>
      <c r="D1451" t="s">
        <v>799</v>
      </c>
      <c r="F1451" t="s">
        <v>966</v>
      </c>
      <c r="H1451" s="16">
        <v>1</v>
      </c>
      <c r="I1451" t="s">
        <v>799</v>
      </c>
      <c r="J1451" t="s">
        <v>7825</v>
      </c>
      <c r="K1451" t="s">
        <v>7826</v>
      </c>
      <c r="L1451" t="s">
        <v>27841</v>
      </c>
      <c r="M1451" t="s">
        <v>748</v>
      </c>
      <c r="N1451" t="s">
        <v>795</v>
      </c>
      <c r="O1451" t="s">
        <v>826</v>
      </c>
      <c r="P1451" t="s">
        <v>806</v>
      </c>
      <c r="Q1451" t="s">
        <v>10430</v>
      </c>
      <c r="R1451" t="s">
        <v>531</v>
      </c>
      <c r="S1451" t="s">
        <v>636</v>
      </c>
      <c r="T1451" s="16">
        <v>1</v>
      </c>
      <c r="U1451" s="16">
        <v>0</v>
      </c>
      <c r="V1451" s="16">
        <v>1</v>
      </c>
      <c r="W1451" s="5">
        <v>13075.33</v>
      </c>
      <c r="X1451" s="5">
        <v>13075.33</v>
      </c>
      <c r="Y1451" s="5"/>
      <c r="Z1451" s="7">
        <v>1</v>
      </c>
      <c r="AA1451" t="s">
        <v>27839</v>
      </c>
      <c r="AB1451" s="5">
        <v>13075.33</v>
      </c>
      <c r="AC1451" t="s">
        <v>800</v>
      </c>
      <c r="AD1451" s="17">
        <v>42438</v>
      </c>
      <c r="AE1451" s="17">
        <v>42438</v>
      </c>
      <c r="AF1451" s="17">
        <v>42438</v>
      </c>
      <c r="AG1451" s="17">
        <v>42438</v>
      </c>
      <c r="AH1451" s="17">
        <v>42438</v>
      </c>
      <c r="AI1451" s="17"/>
      <c r="AJ1451" s="5"/>
      <c r="AK1451" s="17">
        <v>42438</v>
      </c>
      <c r="AL1451" t="s">
        <v>811</v>
      </c>
      <c r="AM1451" t="s">
        <v>599</v>
      </c>
      <c r="AN1451" s="17"/>
      <c r="AP1451" t="s">
        <v>966</v>
      </c>
      <c r="AQ1451" t="s">
        <v>970</v>
      </c>
      <c r="AR1451" t="s">
        <v>29396</v>
      </c>
    </row>
    <row r="1452" spans="2:44" ht="11" outlineLevel="1" x14ac:dyDescent="0.15">
      <c r="B1452" t="s">
        <v>9102</v>
      </c>
      <c r="C1452" t="s">
        <v>799</v>
      </c>
      <c r="D1452" t="s">
        <v>799</v>
      </c>
      <c r="F1452" t="s">
        <v>966</v>
      </c>
      <c r="H1452" s="16">
        <v>1</v>
      </c>
      <c r="I1452" t="s">
        <v>799</v>
      </c>
      <c r="J1452" t="s">
        <v>9103</v>
      </c>
      <c r="K1452" t="s">
        <v>9104</v>
      </c>
      <c r="L1452" t="s">
        <v>28353</v>
      </c>
      <c r="M1452" t="s">
        <v>737</v>
      </c>
      <c r="N1452" t="s">
        <v>803</v>
      </c>
      <c r="O1452" t="s">
        <v>825</v>
      </c>
      <c r="P1452" t="s">
        <v>802</v>
      </c>
      <c r="Q1452" t="s">
        <v>10430</v>
      </c>
      <c r="R1452" t="s">
        <v>456</v>
      </c>
      <c r="S1452" t="s">
        <v>598</v>
      </c>
      <c r="T1452" s="16">
        <v>1</v>
      </c>
      <c r="U1452" s="16">
        <v>0</v>
      </c>
      <c r="V1452" s="16">
        <v>1</v>
      </c>
      <c r="W1452" s="5">
        <v>12990</v>
      </c>
      <c r="X1452" s="5">
        <v>12990</v>
      </c>
      <c r="Y1452" s="5"/>
      <c r="Z1452" s="7">
        <v>1</v>
      </c>
      <c r="AA1452" t="s">
        <v>27839</v>
      </c>
      <c r="AB1452" s="5">
        <v>12990</v>
      </c>
      <c r="AC1452" t="s">
        <v>800</v>
      </c>
      <c r="AD1452" s="17">
        <v>42584</v>
      </c>
      <c r="AE1452" s="17">
        <v>42584</v>
      </c>
      <c r="AF1452" s="17">
        <v>42584</v>
      </c>
      <c r="AG1452" s="17">
        <v>42614</v>
      </c>
      <c r="AH1452" s="17">
        <v>42614</v>
      </c>
      <c r="AI1452" s="17"/>
      <c r="AJ1452" s="5"/>
      <c r="AK1452" s="17">
        <v>42614</v>
      </c>
      <c r="AL1452" t="s">
        <v>811</v>
      </c>
      <c r="AM1452" t="s">
        <v>599</v>
      </c>
      <c r="AN1452" s="17"/>
      <c r="AP1452" t="s">
        <v>966</v>
      </c>
      <c r="AQ1452" t="s">
        <v>970</v>
      </c>
      <c r="AR1452" t="s">
        <v>29397</v>
      </c>
    </row>
    <row r="1453" spans="2:44" ht="11" outlineLevel="1" x14ac:dyDescent="0.15">
      <c r="B1453" t="s">
        <v>9107</v>
      </c>
      <c r="C1453" t="s">
        <v>799</v>
      </c>
      <c r="D1453" t="s">
        <v>799</v>
      </c>
      <c r="F1453" t="s">
        <v>966</v>
      </c>
      <c r="H1453" s="16">
        <v>1</v>
      </c>
      <c r="I1453" t="s">
        <v>799</v>
      </c>
      <c r="J1453" t="s">
        <v>6306</v>
      </c>
      <c r="K1453" t="s">
        <v>6307</v>
      </c>
      <c r="L1453" t="s">
        <v>27974</v>
      </c>
      <c r="M1453" t="s">
        <v>740</v>
      </c>
      <c r="N1453" t="s">
        <v>795</v>
      </c>
      <c r="O1453" t="s">
        <v>826</v>
      </c>
      <c r="P1453" t="s">
        <v>806</v>
      </c>
      <c r="Q1453" t="s">
        <v>10430</v>
      </c>
      <c r="R1453" t="s">
        <v>531</v>
      </c>
      <c r="S1453" t="s">
        <v>636</v>
      </c>
      <c r="T1453" s="16">
        <v>1</v>
      </c>
      <c r="U1453" s="16">
        <v>0</v>
      </c>
      <c r="V1453" s="16">
        <v>2</v>
      </c>
      <c r="W1453" s="5">
        <v>12975</v>
      </c>
      <c r="X1453" s="5">
        <v>12975</v>
      </c>
      <c r="Y1453" s="5"/>
      <c r="Z1453" s="7">
        <v>1</v>
      </c>
      <c r="AA1453" t="s">
        <v>27839</v>
      </c>
      <c r="AB1453" s="5">
        <v>12975</v>
      </c>
      <c r="AC1453" t="s">
        <v>800</v>
      </c>
      <c r="AD1453" s="17">
        <v>43175</v>
      </c>
      <c r="AE1453" s="17">
        <v>43244</v>
      </c>
      <c r="AF1453" s="17">
        <v>43179</v>
      </c>
      <c r="AG1453" s="17">
        <v>43179</v>
      </c>
      <c r="AH1453" s="17">
        <v>43179</v>
      </c>
      <c r="AI1453" s="17"/>
      <c r="AJ1453" s="5"/>
      <c r="AK1453" s="17">
        <v>43179</v>
      </c>
      <c r="AL1453" t="s">
        <v>811</v>
      </c>
      <c r="AM1453" t="s">
        <v>599</v>
      </c>
      <c r="AN1453" s="17"/>
      <c r="AP1453" t="s">
        <v>966</v>
      </c>
      <c r="AQ1453" t="s">
        <v>970</v>
      </c>
      <c r="AR1453" t="s">
        <v>29398</v>
      </c>
    </row>
    <row r="1454" spans="2:44" ht="11" outlineLevel="1" x14ac:dyDescent="0.15">
      <c r="B1454" t="s">
        <v>9110</v>
      </c>
      <c r="C1454" t="s">
        <v>799</v>
      </c>
      <c r="D1454" t="s">
        <v>799</v>
      </c>
      <c r="F1454" t="s">
        <v>966</v>
      </c>
      <c r="H1454" s="16">
        <v>1</v>
      </c>
      <c r="I1454" t="s">
        <v>799</v>
      </c>
      <c r="J1454" t="s">
        <v>7716</v>
      </c>
      <c r="K1454" t="s">
        <v>7717</v>
      </c>
      <c r="L1454" t="s">
        <v>27902</v>
      </c>
      <c r="M1454" t="s">
        <v>737</v>
      </c>
      <c r="N1454" t="s">
        <v>803</v>
      </c>
      <c r="O1454" t="s">
        <v>825</v>
      </c>
      <c r="P1454" t="s">
        <v>802</v>
      </c>
      <c r="Q1454" t="s">
        <v>10430</v>
      </c>
      <c r="R1454" t="s">
        <v>531</v>
      </c>
      <c r="S1454" t="s">
        <v>636</v>
      </c>
      <c r="T1454" s="16">
        <v>1</v>
      </c>
      <c r="U1454" s="16">
        <v>0</v>
      </c>
      <c r="V1454" s="16">
        <v>1</v>
      </c>
      <c r="W1454" s="5">
        <v>12950</v>
      </c>
      <c r="X1454" s="5">
        <v>12950</v>
      </c>
      <c r="Y1454" s="5"/>
      <c r="Z1454" s="7">
        <v>1</v>
      </c>
      <c r="AA1454" t="s">
        <v>27839</v>
      </c>
      <c r="AB1454" s="5">
        <v>12950</v>
      </c>
      <c r="AC1454" t="s">
        <v>800</v>
      </c>
      <c r="AD1454" s="17">
        <v>42808</v>
      </c>
      <c r="AE1454" s="17">
        <v>42808</v>
      </c>
      <c r="AF1454" s="17">
        <v>42808</v>
      </c>
      <c r="AG1454" s="17">
        <v>42887</v>
      </c>
      <c r="AH1454" s="17">
        <v>42887</v>
      </c>
      <c r="AI1454" s="17"/>
      <c r="AJ1454" s="5"/>
      <c r="AK1454" s="17">
        <v>42887</v>
      </c>
      <c r="AL1454" t="s">
        <v>811</v>
      </c>
      <c r="AM1454" t="s">
        <v>599</v>
      </c>
      <c r="AN1454" s="17"/>
      <c r="AP1454" t="s">
        <v>966</v>
      </c>
      <c r="AQ1454" t="s">
        <v>970</v>
      </c>
      <c r="AR1454" t="s">
        <v>29399</v>
      </c>
    </row>
    <row r="1455" spans="2:44" ht="11" outlineLevel="1" x14ac:dyDescent="0.15">
      <c r="B1455" t="s">
        <v>9113</v>
      </c>
      <c r="C1455" t="s">
        <v>799</v>
      </c>
      <c r="D1455" t="s">
        <v>799</v>
      </c>
      <c r="F1455" t="s">
        <v>966</v>
      </c>
      <c r="H1455" s="16">
        <v>1</v>
      </c>
      <c r="I1455" t="s">
        <v>799</v>
      </c>
      <c r="J1455" t="s">
        <v>6578</v>
      </c>
      <c r="K1455" t="s">
        <v>6579</v>
      </c>
      <c r="L1455" t="s">
        <v>27841</v>
      </c>
      <c r="M1455" t="s">
        <v>757</v>
      </c>
      <c r="N1455" t="s">
        <v>795</v>
      </c>
      <c r="O1455" t="s">
        <v>804</v>
      </c>
      <c r="P1455" t="s">
        <v>806</v>
      </c>
      <c r="Q1455" t="s">
        <v>10430</v>
      </c>
      <c r="R1455" t="s">
        <v>531</v>
      </c>
      <c r="S1455" t="s">
        <v>636</v>
      </c>
      <c r="T1455" s="16">
        <v>1</v>
      </c>
      <c r="U1455" s="16">
        <v>0</v>
      </c>
      <c r="V1455" s="16">
        <v>2</v>
      </c>
      <c r="W1455" s="5">
        <v>12942.34</v>
      </c>
      <c r="X1455" s="5">
        <v>12942.34</v>
      </c>
      <c r="Y1455" s="5"/>
      <c r="Z1455" s="7">
        <v>1</v>
      </c>
      <c r="AA1455" t="s">
        <v>27839</v>
      </c>
      <c r="AB1455" s="5">
        <v>12942.34</v>
      </c>
      <c r="AC1455" t="s">
        <v>800</v>
      </c>
      <c r="AD1455" s="17">
        <v>42027</v>
      </c>
      <c r="AE1455" s="17">
        <v>42065</v>
      </c>
      <c r="AF1455" s="17">
        <v>42027</v>
      </c>
      <c r="AG1455" s="17">
        <v>42041</v>
      </c>
      <c r="AH1455" s="17">
        <v>42041</v>
      </c>
      <c r="AI1455" s="17"/>
      <c r="AJ1455" s="5"/>
      <c r="AK1455" s="17">
        <v>42041</v>
      </c>
      <c r="AL1455" t="s">
        <v>811</v>
      </c>
      <c r="AM1455" t="s">
        <v>599</v>
      </c>
      <c r="AN1455" s="17"/>
      <c r="AP1455" t="s">
        <v>966</v>
      </c>
      <c r="AQ1455" t="s">
        <v>970</v>
      </c>
      <c r="AR1455" t="s">
        <v>29400</v>
      </c>
    </row>
    <row r="1456" spans="2:44" ht="11" outlineLevel="1" x14ac:dyDescent="0.15">
      <c r="B1456" t="s">
        <v>9116</v>
      </c>
      <c r="C1456" t="s">
        <v>799</v>
      </c>
      <c r="D1456" t="s">
        <v>799</v>
      </c>
      <c r="F1456" t="s">
        <v>966</v>
      </c>
      <c r="H1456" s="16">
        <v>1</v>
      </c>
      <c r="I1456" t="s">
        <v>799</v>
      </c>
      <c r="J1456" t="s">
        <v>6858</v>
      </c>
      <c r="K1456" t="s">
        <v>6859</v>
      </c>
      <c r="L1456" t="s">
        <v>28353</v>
      </c>
      <c r="M1456" t="s">
        <v>740</v>
      </c>
      <c r="N1456" t="s">
        <v>795</v>
      </c>
      <c r="O1456" t="s">
        <v>825</v>
      </c>
      <c r="P1456" t="s">
        <v>806</v>
      </c>
      <c r="Q1456" t="s">
        <v>10430</v>
      </c>
      <c r="R1456" t="s">
        <v>456</v>
      </c>
      <c r="S1456" t="s">
        <v>598</v>
      </c>
      <c r="T1456" s="16">
        <v>1</v>
      </c>
      <c r="U1456" s="16">
        <v>0</v>
      </c>
      <c r="V1456" s="16">
        <v>1</v>
      </c>
      <c r="W1456" s="5">
        <v>12939.68</v>
      </c>
      <c r="X1456" s="5">
        <v>12939.68</v>
      </c>
      <c r="Y1456" s="5"/>
      <c r="Z1456" s="7">
        <v>1</v>
      </c>
      <c r="AA1456" t="s">
        <v>27839</v>
      </c>
      <c r="AB1456" s="5">
        <v>12939.68</v>
      </c>
      <c r="AC1456" t="s">
        <v>800</v>
      </c>
      <c r="AD1456" s="17">
        <v>45824</v>
      </c>
      <c r="AE1456" s="17">
        <v>45824</v>
      </c>
      <c r="AF1456" s="17">
        <v>45845</v>
      </c>
      <c r="AG1456" s="17">
        <v>45849</v>
      </c>
      <c r="AH1456" s="17">
        <v>45849</v>
      </c>
      <c r="AI1456" s="17"/>
      <c r="AJ1456" s="5"/>
      <c r="AK1456" s="17">
        <v>45849</v>
      </c>
      <c r="AL1456" t="s">
        <v>811</v>
      </c>
      <c r="AM1456" t="s">
        <v>599</v>
      </c>
      <c r="AN1456" s="17"/>
      <c r="AP1456" t="s">
        <v>966</v>
      </c>
      <c r="AQ1456" t="s">
        <v>970</v>
      </c>
      <c r="AR1456" t="s">
        <v>29401</v>
      </c>
    </row>
    <row r="1457" spans="2:44" ht="11" outlineLevel="1" x14ac:dyDescent="0.15">
      <c r="B1457" t="s">
        <v>9119</v>
      </c>
      <c r="C1457" t="s">
        <v>799</v>
      </c>
      <c r="D1457" t="s">
        <v>799</v>
      </c>
      <c r="F1457" t="s">
        <v>966</v>
      </c>
      <c r="H1457" s="16">
        <v>1</v>
      </c>
      <c r="I1457" t="s">
        <v>799</v>
      </c>
      <c r="J1457" t="s">
        <v>9120</v>
      </c>
      <c r="K1457" t="s">
        <v>9121</v>
      </c>
      <c r="L1457" t="s">
        <v>28857</v>
      </c>
      <c r="M1457" t="s">
        <v>750</v>
      </c>
      <c r="N1457" t="s">
        <v>4388</v>
      </c>
      <c r="O1457" t="s">
        <v>825</v>
      </c>
      <c r="P1457" t="s">
        <v>859</v>
      </c>
      <c r="Q1457" t="s">
        <v>10430</v>
      </c>
      <c r="R1457" t="s">
        <v>531</v>
      </c>
      <c r="S1457" t="s">
        <v>636</v>
      </c>
      <c r="T1457" s="16">
        <v>1</v>
      </c>
      <c r="U1457" s="16">
        <v>0</v>
      </c>
      <c r="V1457" s="16">
        <v>1</v>
      </c>
      <c r="W1457" s="5">
        <v>12832</v>
      </c>
      <c r="X1457" s="5">
        <v>12832</v>
      </c>
      <c r="Y1457" s="5"/>
      <c r="Z1457" s="7">
        <v>1</v>
      </c>
      <c r="AA1457" t="s">
        <v>27839</v>
      </c>
      <c r="AB1457" s="5">
        <v>12832</v>
      </c>
      <c r="AC1457" t="s">
        <v>800</v>
      </c>
      <c r="AD1457" s="17">
        <v>42251</v>
      </c>
      <c r="AE1457" s="17">
        <v>42251</v>
      </c>
      <c r="AF1457" s="17">
        <v>42251</v>
      </c>
      <c r="AG1457" s="17">
        <v>42265</v>
      </c>
      <c r="AH1457" s="17">
        <v>42265</v>
      </c>
      <c r="AI1457" s="17"/>
      <c r="AJ1457" s="5"/>
      <c r="AK1457" s="17">
        <v>42265</v>
      </c>
      <c r="AL1457" t="s">
        <v>811</v>
      </c>
      <c r="AM1457" t="s">
        <v>599</v>
      </c>
      <c r="AN1457" s="17"/>
      <c r="AP1457" t="s">
        <v>966</v>
      </c>
      <c r="AQ1457" t="s">
        <v>970</v>
      </c>
      <c r="AR1457" t="s">
        <v>29402</v>
      </c>
    </row>
    <row r="1458" spans="2:44" ht="11" outlineLevel="1" x14ac:dyDescent="0.15">
      <c r="B1458" t="s">
        <v>9124</v>
      </c>
      <c r="C1458" t="s">
        <v>799</v>
      </c>
      <c r="D1458" t="s">
        <v>799</v>
      </c>
      <c r="F1458" t="s">
        <v>966</v>
      </c>
      <c r="H1458" s="16">
        <v>1</v>
      </c>
      <c r="I1458" t="s">
        <v>799</v>
      </c>
      <c r="J1458" t="s">
        <v>8907</v>
      </c>
      <c r="K1458" t="s">
        <v>8908</v>
      </c>
      <c r="L1458" t="s">
        <v>27905</v>
      </c>
      <c r="M1458" t="s">
        <v>748</v>
      </c>
      <c r="N1458" t="s">
        <v>795</v>
      </c>
      <c r="O1458" t="s">
        <v>825</v>
      </c>
      <c r="P1458" t="s">
        <v>806</v>
      </c>
      <c r="Q1458" t="s">
        <v>10430</v>
      </c>
      <c r="R1458" t="s">
        <v>531</v>
      </c>
      <c r="S1458" t="s">
        <v>636</v>
      </c>
      <c r="T1458" s="16">
        <v>1</v>
      </c>
      <c r="U1458" s="16">
        <v>0</v>
      </c>
      <c r="V1458" s="16">
        <v>1</v>
      </c>
      <c r="W1458" s="5">
        <v>12800</v>
      </c>
      <c r="X1458" s="5">
        <v>12800</v>
      </c>
      <c r="Y1458" s="5"/>
      <c r="Z1458" s="7">
        <v>1</v>
      </c>
      <c r="AA1458" t="s">
        <v>27839</v>
      </c>
      <c r="AB1458" s="5">
        <v>12800</v>
      </c>
      <c r="AC1458" t="s">
        <v>800</v>
      </c>
      <c r="AD1458" s="17">
        <v>42230</v>
      </c>
      <c r="AE1458" s="17">
        <v>42230</v>
      </c>
      <c r="AF1458" s="17">
        <v>42215</v>
      </c>
      <c r="AG1458" s="17">
        <v>42255</v>
      </c>
      <c r="AH1458" s="17">
        <v>42255</v>
      </c>
      <c r="AI1458" s="17"/>
      <c r="AJ1458" s="5"/>
      <c r="AK1458" s="17">
        <v>42255</v>
      </c>
      <c r="AL1458" t="s">
        <v>811</v>
      </c>
      <c r="AM1458" t="s">
        <v>599</v>
      </c>
      <c r="AN1458" s="17"/>
      <c r="AP1458" t="s">
        <v>966</v>
      </c>
      <c r="AQ1458" t="s">
        <v>970</v>
      </c>
      <c r="AR1458" t="s">
        <v>29403</v>
      </c>
    </row>
    <row r="1459" spans="2:44" ht="11" outlineLevel="1" x14ac:dyDescent="0.15">
      <c r="B1459" t="s">
        <v>9127</v>
      </c>
      <c r="C1459" t="s">
        <v>799</v>
      </c>
      <c r="D1459" t="s">
        <v>799</v>
      </c>
      <c r="F1459" t="s">
        <v>966</v>
      </c>
      <c r="H1459" s="16">
        <v>1</v>
      </c>
      <c r="I1459" t="s">
        <v>799</v>
      </c>
      <c r="J1459" t="s">
        <v>9128</v>
      </c>
      <c r="K1459" t="s">
        <v>9129</v>
      </c>
      <c r="L1459" t="s">
        <v>27866</v>
      </c>
      <c r="M1459" t="s">
        <v>748</v>
      </c>
      <c r="N1459" t="s">
        <v>795</v>
      </c>
      <c r="O1459" t="s">
        <v>804</v>
      </c>
      <c r="P1459" t="s">
        <v>806</v>
      </c>
      <c r="Q1459" t="s">
        <v>10430</v>
      </c>
      <c r="R1459" t="s">
        <v>531</v>
      </c>
      <c r="S1459" t="s">
        <v>636</v>
      </c>
      <c r="T1459" s="16">
        <v>1</v>
      </c>
      <c r="U1459" s="16">
        <v>0</v>
      </c>
      <c r="V1459" s="16">
        <v>2</v>
      </c>
      <c r="W1459" s="5">
        <v>12785.37</v>
      </c>
      <c r="X1459" s="5">
        <v>12785.37</v>
      </c>
      <c r="Y1459" s="5"/>
      <c r="Z1459" s="7">
        <v>1</v>
      </c>
      <c r="AA1459" t="s">
        <v>27839</v>
      </c>
      <c r="AB1459" s="5">
        <v>12785.37</v>
      </c>
      <c r="AC1459" t="s">
        <v>800</v>
      </c>
      <c r="AD1459" s="17">
        <v>44742</v>
      </c>
      <c r="AE1459" s="17">
        <v>45642</v>
      </c>
      <c r="AF1459" s="17">
        <v>44726</v>
      </c>
      <c r="AG1459" s="17">
        <v>44775</v>
      </c>
      <c r="AH1459" s="17">
        <v>44775</v>
      </c>
      <c r="AI1459" s="17"/>
      <c r="AJ1459" s="5"/>
      <c r="AK1459" s="17">
        <v>44775</v>
      </c>
      <c r="AL1459" t="s">
        <v>811</v>
      </c>
      <c r="AM1459" t="s">
        <v>599</v>
      </c>
      <c r="AN1459" s="17"/>
      <c r="AP1459" t="s">
        <v>966</v>
      </c>
      <c r="AQ1459" t="s">
        <v>970</v>
      </c>
      <c r="AR1459" t="s">
        <v>29404</v>
      </c>
    </row>
    <row r="1460" spans="2:44" ht="11" outlineLevel="1" x14ac:dyDescent="0.15">
      <c r="B1460" t="s">
        <v>9132</v>
      </c>
      <c r="C1460" t="s">
        <v>799</v>
      </c>
      <c r="D1460" t="s">
        <v>799</v>
      </c>
      <c r="F1460" t="s">
        <v>966</v>
      </c>
      <c r="H1460" s="16">
        <v>1</v>
      </c>
      <c r="I1460" t="s">
        <v>799</v>
      </c>
      <c r="J1460" t="s">
        <v>9133</v>
      </c>
      <c r="K1460" t="s">
        <v>9134</v>
      </c>
      <c r="L1460" t="s">
        <v>27841</v>
      </c>
      <c r="M1460" t="s">
        <v>9135</v>
      </c>
      <c r="N1460" t="s">
        <v>795</v>
      </c>
      <c r="O1460" t="s">
        <v>804</v>
      </c>
      <c r="P1460" t="s">
        <v>806</v>
      </c>
      <c r="Q1460" t="s">
        <v>10430</v>
      </c>
      <c r="R1460" t="s">
        <v>531</v>
      </c>
      <c r="S1460" t="s">
        <v>636</v>
      </c>
      <c r="T1460" s="16">
        <v>1</v>
      </c>
      <c r="U1460" s="16">
        <v>0</v>
      </c>
      <c r="V1460" s="16">
        <v>2</v>
      </c>
      <c r="W1460" s="5">
        <v>12695</v>
      </c>
      <c r="X1460" s="5">
        <v>12695</v>
      </c>
      <c r="Y1460" s="5"/>
      <c r="Z1460" s="7">
        <v>1</v>
      </c>
      <c r="AA1460" t="s">
        <v>27839</v>
      </c>
      <c r="AB1460" s="5">
        <v>12695</v>
      </c>
      <c r="AC1460" t="s">
        <v>800</v>
      </c>
      <c r="AD1460" s="17">
        <v>45028</v>
      </c>
      <c r="AE1460" s="17">
        <v>45722</v>
      </c>
      <c r="AF1460" s="17">
        <v>45028</v>
      </c>
      <c r="AG1460" s="17">
        <v>45169</v>
      </c>
      <c r="AH1460" s="17">
        <v>45169</v>
      </c>
      <c r="AI1460" s="17"/>
      <c r="AJ1460" s="5"/>
      <c r="AK1460" s="17">
        <v>45169</v>
      </c>
      <c r="AL1460" t="s">
        <v>811</v>
      </c>
      <c r="AM1460" t="s">
        <v>599</v>
      </c>
      <c r="AN1460" s="17"/>
      <c r="AP1460" t="s">
        <v>966</v>
      </c>
      <c r="AQ1460" t="s">
        <v>970</v>
      </c>
      <c r="AR1460" t="s">
        <v>29405</v>
      </c>
    </row>
    <row r="1461" spans="2:44" ht="11" outlineLevel="1" x14ac:dyDescent="0.15">
      <c r="B1461" t="s">
        <v>9139</v>
      </c>
      <c r="C1461" t="s">
        <v>799</v>
      </c>
      <c r="D1461" t="s">
        <v>799</v>
      </c>
      <c r="F1461" t="s">
        <v>966</v>
      </c>
      <c r="H1461" s="16">
        <v>1</v>
      </c>
      <c r="I1461" t="s">
        <v>799</v>
      </c>
      <c r="J1461" t="s">
        <v>9140</v>
      </c>
      <c r="K1461" t="s">
        <v>9141</v>
      </c>
      <c r="L1461" t="s">
        <v>28019</v>
      </c>
      <c r="M1461" t="s">
        <v>750</v>
      </c>
      <c r="N1461" t="s">
        <v>887</v>
      </c>
      <c r="O1461" t="s">
        <v>825</v>
      </c>
      <c r="P1461" t="s">
        <v>859</v>
      </c>
      <c r="Q1461" t="s">
        <v>10430</v>
      </c>
      <c r="R1461" t="s">
        <v>531</v>
      </c>
      <c r="S1461" t="s">
        <v>636</v>
      </c>
      <c r="T1461" s="16">
        <v>1</v>
      </c>
      <c r="U1461" s="16">
        <v>0</v>
      </c>
      <c r="V1461" s="16">
        <v>1</v>
      </c>
      <c r="W1461" s="5">
        <v>12675.95</v>
      </c>
      <c r="X1461" s="5">
        <v>12675.95</v>
      </c>
      <c r="Y1461" s="5"/>
      <c r="Z1461" s="7">
        <v>1</v>
      </c>
      <c r="AA1461" t="s">
        <v>27839</v>
      </c>
      <c r="AB1461" s="5">
        <v>12675.95</v>
      </c>
      <c r="AC1461" t="s">
        <v>800</v>
      </c>
      <c r="AD1461" s="17">
        <v>42936</v>
      </c>
      <c r="AE1461" s="17">
        <v>42936</v>
      </c>
      <c r="AF1461" s="17">
        <v>42936</v>
      </c>
      <c r="AG1461" s="17">
        <v>42983</v>
      </c>
      <c r="AH1461" s="17">
        <v>42983</v>
      </c>
      <c r="AI1461" s="17"/>
      <c r="AJ1461" s="5"/>
      <c r="AK1461" s="17">
        <v>42983</v>
      </c>
      <c r="AL1461" t="s">
        <v>811</v>
      </c>
      <c r="AM1461" t="s">
        <v>599</v>
      </c>
      <c r="AN1461" s="17"/>
      <c r="AP1461" t="s">
        <v>966</v>
      </c>
      <c r="AQ1461" t="s">
        <v>970</v>
      </c>
      <c r="AR1461" t="s">
        <v>29406</v>
      </c>
    </row>
    <row r="1462" spans="2:44" ht="11" outlineLevel="1" x14ac:dyDescent="0.15">
      <c r="B1462" t="s">
        <v>9144</v>
      </c>
      <c r="C1462" t="s">
        <v>799</v>
      </c>
      <c r="D1462" t="s">
        <v>799</v>
      </c>
      <c r="F1462" t="s">
        <v>966</v>
      </c>
      <c r="H1462" s="16">
        <v>1</v>
      </c>
      <c r="I1462" t="s">
        <v>799</v>
      </c>
      <c r="J1462" t="s">
        <v>2391</v>
      </c>
      <c r="K1462" t="s">
        <v>2392</v>
      </c>
      <c r="L1462" t="s">
        <v>27866</v>
      </c>
      <c r="M1462" t="s">
        <v>746</v>
      </c>
      <c r="N1462" t="s">
        <v>795</v>
      </c>
      <c r="O1462" t="s">
        <v>804</v>
      </c>
      <c r="P1462" t="s">
        <v>806</v>
      </c>
      <c r="Q1462" t="s">
        <v>10430</v>
      </c>
      <c r="R1462" t="s">
        <v>531</v>
      </c>
      <c r="S1462" t="s">
        <v>636</v>
      </c>
      <c r="T1462" s="16">
        <v>1</v>
      </c>
      <c r="U1462" s="16">
        <v>0</v>
      </c>
      <c r="V1462" s="16">
        <v>1</v>
      </c>
      <c r="W1462" s="5">
        <v>12634</v>
      </c>
      <c r="X1462" s="5">
        <v>12634</v>
      </c>
      <c r="Y1462" s="5"/>
      <c r="Z1462" s="7">
        <v>1</v>
      </c>
      <c r="AA1462" t="s">
        <v>27839</v>
      </c>
      <c r="AB1462" s="5">
        <v>12634</v>
      </c>
      <c r="AC1462" t="s">
        <v>800</v>
      </c>
      <c r="AD1462" s="17">
        <v>43123</v>
      </c>
      <c r="AE1462" s="17">
        <v>43123</v>
      </c>
      <c r="AF1462" s="17">
        <v>43123</v>
      </c>
      <c r="AG1462" s="17">
        <v>43174</v>
      </c>
      <c r="AH1462" s="17">
        <v>43174</v>
      </c>
      <c r="AI1462" s="17"/>
      <c r="AJ1462" s="5"/>
      <c r="AK1462" s="17">
        <v>43174</v>
      </c>
      <c r="AL1462" t="s">
        <v>811</v>
      </c>
      <c r="AM1462" t="s">
        <v>599</v>
      </c>
      <c r="AN1462" s="17"/>
      <c r="AP1462" t="s">
        <v>966</v>
      </c>
      <c r="AQ1462" t="s">
        <v>970</v>
      </c>
      <c r="AR1462" t="s">
        <v>29407</v>
      </c>
    </row>
    <row r="1463" spans="2:44" ht="11" outlineLevel="1" x14ac:dyDescent="0.15">
      <c r="B1463" t="s">
        <v>9147</v>
      </c>
      <c r="C1463" t="s">
        <v>799</v>
      </c>
      <c r="D1463" t="s">
        <v>799</v>
      </c>
      <c r="F1463" t="s">
        <v>966</v>
      </c>
      <c r="H1463" s="16">
        <v>1</v>
      </c>
      <c r="I1463" t="s">
        <v>799</v>
      </c>
      <c r="J1463" t="s">
        <v>5808</v>
      </c>
      <c r="K1463" t="s">
        <v>9148</v>
      </c>
      <c r="L1463" t="s">
        <v>27974</v>
      </c>
      <c r="M1463" t="s">
        <v>3219</v>
      </c>
      <c r="N1463" t="s">
        <v>795</v>
      </c>
      <c r="O1463" t="s">
        <v>804</v>
      </c>
      <c r="P1463" t="s">
        <v>806</v>
      </c>
      <c r="Q1463" t="s">
        <v>10430</v>
      </c>
      <c r="R1463" t="s">
        <v>531</v>
      </c>
      <c r="S1463" t="s">
        <v>636</v>
      </c>
      <c r="T1463" s="16">
        <v>1</v>
      </c>
      <c r="U1463" s="16">
        <v>0</v>
      </c>
      <c r="V1463" s="16">
        <v>2</v>
      </c>
      <c r="W1463" s="5">
        <v>12575.99</v>
      </c>
      <c r="X1463" s="5">
        <v>12575.99</v>
      </c>
      <c r="Y1463" s="5"/>
      <c r="Z1463" s="7">
        <v>1</v>
      </c>
      <c r="AA1463" t="s">
        <v>27839</v>
      </c>
      <c r="AB1463" s="5">
        <v>12575.99</v>
      </c>
      <c r="AC1463" t="s">
        <v>800</v>
      </c>
      <c r="AD1463" s="17">
        <v>43283</v>
      </c>
      <c r="AE1463" s="17">
        <v>43579</v>
      </c>
      <c r="AF1463" s="17">
        <v>43283</v>
      </c>
      <c r="AG1463" s="17">
        <v>43313</v>
      </c>
      <c r="AH1463" s="17">
        <v>43313</v>
      </c>
      <c r="AI1463" s="17"/>
      <c r="AJ1463" s="5"/>
      <c r="AK1463" s="17">
        <v>43313</v>
      </c>
      <c r="AL1463" t="s">
        <v>811</v>
      </c>
      <c r="AM1463" t="s">
        <v>599</v>
      </c>
      <c r="AN1463" s="17"/>
      <c r="AP1463" t="s">
        <v>966</v>
      </c>
      <c r="AQ1463" t="s">
        <v>970</v>
      </c>
      <c r="AR1463" t="s">
        <v>29408</v>
      </c>
    </row>
    <row r="1464" spans="2:44" ht="11" outlineLevel="1" x14ac:dyDescent="0.15">
      <c r="B1464" t="s">
        <v>9151</v>
      </c>
      <c r="C1464" t="s">
        <v>799</v>
      </c>
      <c r="D1464" t="s">
        <v>799</v>
      </c>
      <c r="F1464" t="s">
        <v>966</v>
      </c>
      <c r="H1464" s="16">
        <v>1</v>
      </c>
      <c r="I1464" t="s">
        <v>799</v>
      </c>
      <c r="J1464" t="s">
        <v>7075</v>
      </c>
      <c r="K1464" t="s">
        <v>7076</v>
      </c>
      <c r="L1464" t="s">
        <v>27841</v>
      </c>
      <c r="M1464" t="s">
        <v>2658</v>
      </c>
      <c r="N1464" t="s">
        <v>795</v>
      </c>
      <c r="O1464" t="s">
        <v>825</v>
      </c>
      <c r="P1464" t="s">
        <v>806</v>
      </c>
      <c r="Q1464" t="s">
        <v>10430</v>
      </c>
      <c r="R1464" t="s">
        <v>531</v>
      </c>
      <c r="S1464" t="s">
        <v>636</v>
      </c>
      <c r="T1464" s="16">
        <v>1</v>
      </c>
      <c r="U1464" s="16">
        <v>0</v>
      </c>
      <c r="V1464" s="16">
        <v>1</v>
      </c>
      <c r="W1464" s="5">
        <v>12570</v>
      </c>
      <c r="X1464" s="5">
        <v>12570</v>
      </c>
      <c r="Y1464" s="5"/>
      <c r="Z1464" s="7">
        <v>1</v>
      </c>
      <c r="AA1464" t="s">
        <v>27839</v>
      </c>
      <c r="AB1464" s="5">
        <v>12570</v>
      </c>
      <c r="AC1464" t="s">
        <v>800</v>
      </c>
      <c r="AD1464" s="17">
        <v>42152</v>
      </c>
      <c r="AE1464" s="17">
        <v>42152</v>
      </c>
      <c r="AF1464" s="17">
        <v>42152</v>
      </c>
      <c r="AG1464" s="17">
        <v>42211</v>
      </c>
      <c r="AH1464" s="17">
        <v>42211</v>
      </c>
      <c r="AI1464" s="17"/>
      <c r="AJ1464" s="5"/>
      <c r="AK1464" s="17">
        <v>42211</v>
      </c>
      <c r="AL1464" t="s">
        <v>811</v>
      </c>
      <c r="AM1464" t="s">
        <v>599</v>
      </c>
      <c r="AN1464" s="17"/>
      <c r="AP1464" t="s">
        <v>966</v>
      </c>
      <c r="AQ1464" t="s">
        <v>970</v>
      </c>
      <c r="AR1464" t="s">
        <v>29409</v>
      </c>
    </row>
    <row r="1465" spans="2:44" ht="11" outlineLevel="1" x14ac:dyDescent="0.15">
      <c r="B1465" t="s">
        <v>9154</v>
      </c>
      <c r="C1465" t="s">
        <v>799</v>
      </c>
      <c r="D1465" t="s">
        <v>799</v>
      </c>
      <c r="F1465" t="s">
        <v>966</v>
      </c>
      <c r="H1465" s="16">
        <v>1</v>
      </c>
      <c r="I1465" t="s">
        <v>799</v>
      </c>
      <c r="J1465" t="s">
        <v>6306</v>
      </c>
      <c r="K1465" t="s">
        <v>6307</v>
      </c>
      <c r="L1465" t="s">
        <v>27974</v>
      </c>
      <c r="M1465" t="s">
        <v>740</v>
      </c>
      <c r="N1465" t="s">
        <v>795</v>
      </c>
      <c r="O1465" t="s">
        <v>826</v>
      </c>
      <c r="P1465" t="s">
        <v>806</v>
      </c>
      <c r="Q1465" t="s">
        <v>10430</v>
      </c>
      <c r="R1465" t="s">
        <v>531</v>
      </c>
      <c r="S1465" t="s">
        <v>636</v>
      </c>
      <c r="T1465" s="16">
        <v>1</v>
      </c>
      <c r="U1465" s="16">
        <v>0</v>
      </c>
      <c r="V1465" s="16">
        <v>1</v>
      </c>
      <c r="W1465" s="5">
        <v>12500</v>
      </c>
      <c r="X1465" s="5">
        <v>12500</v>
      </c>
      <c r="Y1465" s="5"/>
      <c r="Z1465" s="7">
        <v>1</v>
      </c>
      <c r="AA1465" t="s">
        <v>27839</v>
      </c>
      <c r="AB1465" s="5">
        <v>12500</v>
      </c>
      <c r="AC1465" t="s">
        <v>800</v>
      </c>
      <c r="AD1465" s="17">
        <v>45369</v>
      </c>
      <c r="AE1465" s="17">
        <v>45369</v>
      </c>
      <c r="AF1465" s="17">
        <v>45369</v>
      </c>
      <c r="AG1465" s="17">
        <v>45373</v>
      </c>
      <c r="AH1465" s="17">
        <v>45373</v>
      </c>
      <c r="AI1465" s="17"/>
      <c r="AJ1465" s="5"/>
      <c r="AK1465" s="17">
        <v>45373</v>
      </c>
      <c r="AL1465" t="s">
        <v>811</v>
      </c>
      <c r="AM1465" t="s">
        <v>599</v>
      </c>
      <c r="AN1465" s="17"/>
      <c r="AP1465" t="s">
        <v>966</v>
      </c>
      <c r="AQ1465" t="s">
        <v>970</v>
      </c>
      <c r="AR1465" t="s">
        <v>29410</v>
      </c>
    </row>
    <row r="1466" spans="2:44" ht="11" outlineLevel="1" x14ac:dyDescent="0.15">
      <c r="B1466" t="s">
        <v>9157</v>
      </c>
      <c r="C1466" t="s">
        <v>799</v>
      </c>
      <c r="D1466" t="s">
        <v>799</v>
      </c>
      <c r="F1466" t="s">
        <v>966</v>
      </c>
      <c r="H1466" s="16">
        <v>1</v>
      </c>
      <c r="I1466" t="s">
        <v>799</v>
      </c>
      <c r="J1466" t="s">
        <v>6358</v>
      </c>
      <c r="K1466" t="s">
        <v>6359</v>
      </c>
      <c r="L1466" t="s">
        <v>27866</v>
      </c>
      <c r="M1466" t="s">
        <v>744</v>
      </c>
      <c r="N1466" t="s">
        <v>795</v>
      </c>
      <c r="O1466" t="s">
        <v>826</v>
      </c>
      <c r="P1466" t="s">
        <v>806</v>
      </c>
      <c r="Q1466" t="s">
        <v>10430</v>
      </c>
      <c r="R1466" t="s">
        <v>531</v>
      </c>
      <c r="S1466" t="s">
        <v>636</v>
      </c>
      <c r="T1466" s="16">
        <v>1</v>
      </c>
      <c r="U1466" s="16">
        <v>0</v>
      </c>
      <c r="V1466" s="16">
        <v>1</v>
      </c>
      <c r="W1466" s="5">
        <v>12474.65</v>
      </c>
      <c r="X1466" s="5">
        <v>12474.65</v>
      </c>
      <c r="Y1466" s="5"/>
      <c r="Z1466" s="7">
        <v>1</v>
      </c>
      <c r="AA1466" t="s">
        <v>27839</v>
      </c>
      <c r="AB1466" s="5">
        <v>12474.65</v>
      </c>
      <c r="AC1466" t="s">
        <v>800</v>
      </c>
      <c r="AD1466" s="17">
        <v>45495</v>
      </c>
      <c r="AE1466" s="17">
        <v>45495</v>
      </c>
      <c r="AF1466" s="17">
        <v>45491</v>
      </c>
      <c r="AG1466" s="17">
        <v>45504</v>
      </c>
      <c r="AH1466" s="17">
        <v>45504</v>
      </c>
      <c r="AI1466" s="17"/>
      <c r="AJ1466" s="5"/>
      <c r="AK1466" s="17">
        <v>45504</v>
      </c>
      <c r="AL1466" t="s">
        <v>811</v>
      </c>
      <c r="AM1466" t="s">
        <v>599</v>
      </c>
      <c r="AN1466" s="17"/>
      <c r="AP1466" t="s">
        <v>966</v>
      </c>
      <c r="AQ1466" t="s">
        <v>970</v>
      </c>
      <c r="AR1466" t="s">
        <v>29411</v>
      </c>
    </row>
    <row r="1467" spans="2:44" ht="11" outlineLevel="1" x14ac:dyDescent="0.15">
      <c r="B1467" t="s">
        <v>9160</v>
      </c>
      <c r="C1467" t="s">
        <v>799</v>
      </c>
      <c r="D1467" t="s">
        <v>799</v>
      </c>
      <c r="F1467" t="s">
        <v>966</v>
      </c>
      <c r="H1467" s="16">
        <v>1</v>
      </c>
      <c r="I1467" t="s">
        <v>799</v>
      </c>
      <c r="J1467" t="s">
        <v>628</v>
      </c>
      <c r="K1467" t="s">
        <v>2769</v>
      </c>
      <c r="L1467" t="s">
        <v>27841</v>
      </c>
      <c r="M1467" t="s">
        <v>4574</v>
      </c>
      <c r="N1467" t="s">
        <v>795</v>
      </c>
      <c r="O1467" t="s">
        <v>804</v>
      </c>
      <c r="P1467" t="s">
        <v>806</v>
      </c>
      <c r="Q1467" t="s">
        <v>10430</v>
      </c>
      <c r="R1467" t="s">
        <v>531</v>
      </c>
      <c r="S1467" t="s">
        <v>636</v>
      </c>
      <c r="T1467" s="16">
        <v>1</v>
      </c>
      <c r="U1467" s="16">
        <v>0</v>
      </c>
      <c r="V1467" s="16">
        <v>1</v>
      </c>
      <c r="W1467" s="5">
        <v>12420</v>
      </c>
      <c r="X1467" s="5">
        <v>12420</v>
      </c>
      <c r="Y1467" s="5"/>
      <c r="Z1467" s="7">
        <v>1</v>
      </c>
      <c r="AA1467" t="s">
        <v>27839</v>
      </c>
      <c r="AB1467" s="5">
        <v>12420</v>
      </c>
      <c r="AC1467" t="s">
        <v>800</v>
      </c>
      <c r="AD1467" s="17">
        <v>44209</v>
      </c>
      <c r="AE1467" s="17">
        <v>44209</v>
      </c>
      <c r="AF1467" s="17">
        <v>44210</v>
      </c>
      <c r="AG1467" s="17">
        <v>44216</v>
      </c>
      <c r="AH1467" s="17">
        <v>44216</v>
      </c>
      <c r="AI1467" s="17"/>
      <c r="AJ1467" s="5"/>
      <c r="AK1467" s="17">
        <v>44216</v>
      </c>
      <c r="AL1467" t="s">
        <v>811</v>
      </c>
      <c r="AM1467" t="s">
        <v>599</v>
      </c>
      <c r="AN1467" s="17"/>
      <c r="AP1467" t="s">
        <v>966</v>
      </c>
      <c r="AQ1467" t="s">
        <v>970</v>
      </c>
      <c r="AR1467" t="s">
        <v>29412</v>
      </c>
    </row>
    <row r="1468" spans="2:44" ht="11" outlineLevel="1" x14ac:dyDescent="0.15">
      <c r="B1468" t="s">
        <v>9163</v>
      </c>
      <c r="C1468" t="s">
        <v>799</v>
      </c>
      <c r="D1468" t="s">
        <v>799</v>
      </c>
      <c r="F1468" t="s">
        <v>966</v>
      </c>
      <c r="H1468" s="16">
        <v>1</v>
      </c>
      <c r="I1468" t="s">
        <v>799</v>
      </c>
      <c r="J1468" t="s">
        <v>665</v>
      </c>
      <c r="K1468" t="s">
        <v>1904</v>
      </c>
      <c r="L1468" t="s">
        <v>27905</v>
      </c>
      <c r="M1468" t="s">
        <v>748</v>
      </c>
      <c r="N1468" t="s">
        <v>795</v>
      </c>
      <c r="O1468" t="s">
        <v>826</v>
      </c>
      <c r="P1468" t="s">
        <v>806</v>
      </c>
      <c r="Q1468" t="s">
        <v>10430</v>
      </c>
      <c r="R1468" t="s">
        <v>531</v>
      </c>
      <c r="S1468" t="s">
        <v>636</v>
      </c>
      <c r="T1468" s="16">
        <v>1</v>
      </c>
      <c r="U1468" s="16">
        <v>0</v>
      </c>
      <c r="V1468" s="16">
        <v>1</v>
      </c>
      <c r="W1468" s="5">
        <v>12392.38</v>
      </c>
      <c r="X1468" s="5">
        <v>12392.38</v>
      </c>
      <c r="Y1468" s="5"/>
      <c r="Z1468" s="7">
        <v>1</v>
      </c>
      <c r="AA1468" t="s">
        <v>27839</v>
      </c>
      <c r="AB1468" s="5">
        <v>12392.38</v>
      </c>
      <c r="AC1468" t="s">
        <v>800</v>
      </c>
      <c r="AD1468" s="17">
        <v>42639</v>
      </c>
      <c r="AE1468" s="17">
        <v>42639</v>
      </c>
      <c r="AF1468" s="17">
        <v>42639</v>
      </c>
      <c r="AG1468" s="17">
        <v>42643</v>
      </c>
      <c r="AH1468" s="17">
        <v>42643</v>
      </c>
      <c r="AI1468" s="17"/>
      <c r="AJ1468" s="5"/>
      <c r="AK1468" s="17">
        <v>42643</v>
      </c>
      <c r="AL1468" t="s">
        <v>811</v>
      </c>
      <c r="AM1468" t="s">
        <v>599</v>
      </c>
      <c r="AN1468" s="17"/>
      <c r="AP1468" t="s">
        <v>966</v>
      </c>
      <c r="AQ1468" t="s">
        <v>970</v>
      </c>
      <c r="AR1468" t="s">
        <v>29413</v>
      </c>
    </row>
    <row r="1469" spans="2:44" ht="11" outlineLevel="1" x14ac:dyDescent="0.15">
      <c r="B1469" t="s">
        <v>9176</v>
      </c>
      <c r="C1469" t="s">
        <v>799</v>
      </c>
      <c r="D1469" t="s">
        <v>799</v>
      </c>
      <c r="F1469" t="s">
        <v>966</v>
      </c>
      <c r="H1469" s="16">
        <v>1</v>
      </c>
      <c r="I1469" t="s">
        <v>799</v>
      </c>
      <c r="J1469" t="s">
        <v>9177</v>
      </c>
      <c r="K1469" t="s">
        <v>9178</v>
      </c>
      <c r="L1469" t="s">
        <v>27952</v>
      </c>
      <c r="M1469" t="s">
        <v>740</v>
      </c>
      <c r="N1469" t="s">
        <v>795</v>
      </c>
      <c r="O1469" t="s">
        <v>825</v>
      </c>
      <c r="P1469" t="s">
        <v>806</v>
      </c>
      <c r="Q1469" t="s">
        <v>10430</v>
      </c>
      <c r="R1469" t="s">
        <v>531</v>
      </c>
      <c r="S1469" t="s">
        <v>636</v>
      </c>
      <c r="T1469" s="16">
        <v>1</v>
      </c>
      <c r="U1469" s="16">
        <v>0</v>
      </c>
      <c r="V1469" s="16">
        <v>1</v>
      </c>
      <c r="W1469" s="5">
        <v>12252</v>
      </c>
      <c r="X1469" s="5">
        <v>12252</v>
      </c>
      <c r="Y1469" s="5"/>
      <c r="Z1469" s="7">
        <v>1</v>
      </c>
      <c r="AA1469" t="s">
        <v>27839</v>
      </c>
      <c r="AB1469" s="5">
        <v>12252</v>
      </c>
      <c r="AC1469" t="s">
        <v>800</v>
      </c>
      <c r="AD1469" s="17">
        <v>42564</v>
      </c>
      <c r="AE1469" s="17">
        <v>42564</v>
      </c>
      <c r="AF1469" s="17">
        <v>42564</v>
      </c>
      <c r="AG1469" s="17">
        <v>42597</v>
      </c>
      <c r="AH1469" s="17">
        <v>42597</v>
      </c>
      <c r="AI1469" s="17"/>
      <c r="AJ1469" s="5"/>
      <c r="AK1469" s="17">
        <v>42597</v>
      </c>
      <c r="AL1469" t="s">
        <v>811</v>
      </c>
      <c r="AM1469" t="s">
        <v>599</v>
      </c>
      <c r="AN1469" s="17"/>
      <c r="AP1469" t="s">
        <v>966</v>
      </c>
      <c r="AQ1469" t="s">
        <v>970</v>
      </c>
      <c r="AR1469" t="s">
        <v>29414</v>
      </c>
    </row>
    <row r="1470" spans="2:44" ht="11" outlineLevel="1" x14ac:dyDescent="0.15">
      <c r="B1470" t="s">
        <v>9181</v>
      </c>
      <c r="C1470" t="s">
        <v>799</v>
      </c>
      <c r="D1470" t="s">
        <v>799</v>
      </c>
      <c r="F1470" t="s">
        <v>966</v>
      </c>
      <c r="H1470" s="16">
        <v>1</v>
      </c>
      <c r="I1470" t="s">
        <v>799</v>
      </c>
      <c r="J1470" t="s">
        <v>9182</v>
      </c>
      <c r="K1470" t="s">
        <v>9183</v>
      </c>
      <c r="L1470" t="s">
        <v>28857</v>
      </c>
      <c r="M1470" t="s">
        <v>763</v>
      </c>
      <c r="N1470" t="s">
        <v>795</v>
      </c>
      <c r="O1470" t="s">
        <v>825</v>
      </c>
      <c r="P1470" t="s">
        <v>806</v>
      </c>
      <c r="Q1470" t="s">
        <v>10430</v>
      </c>
      <c r="R1470" t="s">
        <v>531</v>
      </c>
      <c r="S1470" t="s">
        <v>636</v>
      </c>
      <c r="T1470" s="16">
        <v>1</v>
      </c>
      <c r="U1470" s="16">
        <v>0</v>
      </c>
      <c r="V1470" s="16">
        <v>1</v>
      </c>
      <c r="W1470" s="5">
        <v>12250</v>
      </c>
      <c r="X1470" s="5">
        <v>12250</v>
      </c>
      <c r="Y1470" s="5"/>
      <c r="Z1470" s="7">
        <v>1</v>
      </c>
      <c r="AA1470" t="s">
        <v>27839</v>
      </c>
      <c r="AB1470" s="5">
        <v>12250</v>
      </c>
      <c r="AC1470" t="s">
        <v>800</v>
      </c>
      <c r="AD1470" s="17">
        <v>42184</v>
      </c>
      <c r="AE1470" s="17">
        <v>42184</v>
      </c>
      <c r="AF1470" s="17">
        <v>42184</v>
      </c>
      <c r="AG1470" s="17">
        <v>42209</v>
      </c>
      <c r="AH1470" s="17">
        <v>42209</v>
      </c>
      <c r="AI1470" s="17"/>
      <c r="AJ1470" s="5"/>
      <c r="AK1470" s="17">
        <v>42209</v>
      </c>
      <c r="AL1470" t="s">
        <v>811</v>
      </c>
      <c r="AM1470" t="s">
        <v>599</v>
      </c>
      <c r="AN1470" s="17"/>
      <c r="AP1470" t="s">
        <v>966</v>
      </c>
      <c r="AQ1470" t="s">
        <v>970</v>
      </c>
      <c r="AR1470" t="s">
        <v>29415</v>
      </c>
    </row>
    <row r="1471" spans="2:44" ht="11" outlineLevel="1" x14ac:dyDescent="0.15">
      <c r="B1471" t="s">
        <v>9187</v>
      </c>
      <c r="C1471" t="s">
        <v>27838</v>
      </c>
      <c r="D1471" t="s">
        <v>1599</v>
      </c>
      <c r="E1471" t="s">
        <v>807</v>
      </c>
      <c r="F1471" t="s">
        <v>10430</v>
      </c>
      <c r="G1471" t="s">
        <v>29161</v>
      </c>
      <c r="H1471" s="16">
        <v>2</v>
      </c>
      <c r="I1471" t="s">
        <v>815</v>
      </c>
      <c r="J1471" t="s">
        <v>9188</v>
      </c>
      <c r="K1471" t="s">
        <v>9189</v>
      </c>
      <c r="L1471" t="s">
        <v>27972</v>
      </c>
      <c r="M1471" t="s">
        <v>750</v>
      </c>
      <c r="N1471" t="s">
        <v>9190</v>
      </c>
      <c r="O1471" t="s">
        <v>796</v>
      </c>
      <c r="P1471" t="s">
        <v>859</v>
      </c>
      <c r="Q1471" t="s">
        <v>10430</v>
      </c>
      <c r="R1471" t="s">
        <v>645</v>
      </c>
      <c r="S1471" t="s">
        <v>636</v>
      </c>
      <c r="T1471" s="16">
        <v>1</v>
      </c>
      <c r="U1471" s="16">
        <v>1</v>
      </c>
      <c r="V1471" s="16">
        <v>1</v>
      </c>
      <c r="W1471" s="5">
        <v>12199</v>
      </c>
      <c r="X1471" s="5">
        <v>12199</v>
      </c>
      <c r="Y1471" s="5"/>
      <c r="Z1471" s="7">
        <v>1</v>
      </c>
      <c r="AA1471" t="s">
        <v>27839</v>
      </c>
      <c r="AB1471" s="5">
        <v>12199</v>
      </c>
      <c r="AC1471" t="s">
        <v>800</v>
      </c>
      <c r="AD1471" s="17">
        <v>42978</v>
      </c>
      <c r="AE1471" s="17">
        <v>42978</v>
      </c>
      <c r="AF1471" s="17">
        <v>42978</v>
      </c>
      <c r="AG1471" s="17">
        <v>43014</v>
      </c>
      <c r="AH1471" s="17">
        <v>43014</v>
      </c>
      <c r="AI1471" s="17"/>
      <c r="AJ1471" s="5"/>
      <c r="AK1471" s="17">
        <v>43014</v>
      </c>
      <c r="AL1471" t="s">
        <v>28341</v>
      </c>
      <c r="AM1471" t="s">
        <v>631</v>
      </c>
      <c r="AN1471" s="17">
        <v>43014</v>
      </c>
      <c r="AP1471" t="s">
        <v>966</v>
      </c>
      <c r="AQ1471" t="s">
        <v>970</v>
      </c>
      <c r="AR1471" t="s">
        <v>29416</v>
      </c>
    </row>
    <row r="1472" spans="2:44" ht="11" outlineLevel="1" x14ac:dyDescent="0.15">
      <c r="B1472" t="s">
        <v>9202</v>
      </c>
      <c r="C1472" t="s">
        <v>799</v>
      </c>
      <c r="D1472" t="s">
        <v>799</v>
      </c>
      <c r="F1472" t="s">
        <v>966</v>
      </c>
      <c r="H1472" s="16">
        <v>1</v>
      </c>
      <c r="I1472" t="s">
        <v>799</v>
      </c>
      <c r="J1472" t="s">
        <v>9203</v>
      </c>
      <c r="K1472" t="s">
        <v>9204</v>
      </c>
      <c r="L1472" t="s">
        <v>28133</v>
      </c>
      <c r="M1472" t="s">
        <v>737</v>
      </c>
      <c r="N1472" t="s">
        <v>803</v>
      </c>
      <c r="O1472" t="s">
        <v>825</v>
      </c>
      <c r="P1472" t="s">
        <v>802</v>
      </c>
      <c r="Q1472" t="s">
        <v>10430</v>
      </c>
      <c r="R1472" t="s">
        <v>531</v>
      </c>
      <c r="S1472" t="s">
        <v>636</v>
      </c>
      <c r="T1472" s="16">
        <v>1</v>
      </c>
      <c r="U1472" s="16">
        <v>0</v>
      </c>
      <c r="V1472" s="16">
        <v>1</v>
      </c>
      <c r="W1472" s="5">
        <v>11995</v>
      </c>
      <c r="X1472" s="5">
        <v>11995</v>
      </c>
      <c r="Y1472" s="5"/>
      <c r="Z1472" s="7">
        <v>1</v>
      </c>
      <c r="AA1472" t="s">
        <v>27839</v>
      </c>
      <c r="AB1472" s="5">
        <v>11995</v>
      </c>
      <c r="AC1472" t="s">
        <v>800</v>
      </c>
      <c r="AD1472" s="17">
        <v>42257</v>
      </c>
      <c r="AE1472" s="17">
        <v>42257</v>
      </c>
      <c r="AF1472" s="17">
        <v>42257</v>
      </c>
      <c r="AG1472" s="17">
        <v>42292</v>
      </c>
      <c r="AH1472" s="17">
        <v>42292</v>
      </c>
      <c r="AI1472" s="17"/>
      <c r="AJ1472" s="5"/>
      <c r="AK1472" s="17">
        <v>42292</v>
      </c>
      <c r="AL1472" t="s">
        <v>811</v>
      </c>
      <c r="AM1472" t="s">
        <v>599</v>
      </c>
      <c r="AN1472" s="17"/>
      <c r="AP1472" t="s">
        <v>966</v>
      </c>
      <c r="AQ1472" t="s">
        <v>970</v>
      </c>
      <c r="AR1472" t="s">
        <v>29417</v>
      </c>
    </row>
    <row r="1473" spans="2:44" ht="11" outlineLevel="1" x14ac:dyDescent="0.15">
      <c r="B1473" t="s">
        <v>9207</v>
      </c>
      <c r="C1473" t="s">
        <v>799</v>
      </c>
      <c r="D1473" t="s">
        <v>799</v>
      </c>
      <c r="F1473" t="s">
        <v>966</v>
      </c>
      <c r="H1473" s="16">
        <v>1</v>
      </c>
      <c r="I1473" t="s">
        <v>799</v>
      </c>
      <c r="J1473" t="s">
        <v>9208</v>
      </c>
      <c r="K1473" t="s">
        <v>9209</v>
      </c>
      <c r="L1473" t="s">
        <v>29418</v>
      </c>
      <c r="M1473" t="s">
        <v>9210</v>
      </c>
      <c r="N1473" t="s">
        <v>3488</v>
      </c>
      <c r="O1473" t="s">
        <v>825</v>
      </c>
      <c r="Q1473" t="s">
        <v>966</v>
      </c>
      <c r="R1473" t="s">
        <v>645</v>
      </c>
      <c r="S1473" t="s">
        <v>636</v>
      </c>
      <c r="T1473" s="16">
        <v>1</v>
      </c>
      <c r="U1473" s="16">
        <v>0</v>
      </c>
      <c r="V1473" s="16">
        <v>1</v>
      </c>
      <c r="W1473" s="5">
        <v>11851.24</v>
      </c>
      <c r="X1473" s="5">
        <v>11851.24</v>
      </c>
      <c r="Y1473" s="5"/>
      <c r="Z1473" s="7">
        <v>1</v>
      </c>
      <c r="AA1473" t="s">
        <v>27839</v>
      </c>
      <c r="AB1473" s="5">
        <v>11851.24</v>
      </c>
      <c r="AC1473" t="s">
        <v>800</v>
      </c>
      <c r="AD1473" s="17">
        <v>45492</v>
      </c>
      <c r="AE1473" s="17">
        <v>45492</v>
      </c>
      <c r="AF1473" s="17">
        <v>45492</v>
      </c>
      <c r="AG1473" s="17">
        <v>45552</v>
      </c>
      <c r="AH1473" s="17">
        <v>45552</v>
      </c>
      <c r="AI1473" s="17"/>
      <c r="AJ1473" s="5"/>
      <c r="AK1473" s="17">
        <v>45552</v>
      </c>
      <c r="AL1473" t="s">
        <v>811</v>
      </c>
      <c r="AM1473" t="s">
        <v>599</v>
      </c>
      <c r="AN1473" s="17"/>
      <c r="AP1473" t="s">
        <v>966</v>
      </c>
      <c r="AQ1473" t="s">
        <v>970</v>
      </c>
      <c r="AR1473" t="s">
        <v>29419</v>
      </c>
    </row>
    <row r="1474" spans="2:44" ht="11" outlineLevel="1" x14ac:dyDescent="0.15">
      <c r="B1474" t="s">
        <v>9214</v>
      </c>
      <c r="C1474" t="s">
        <v>799</v>
      </c>
      <c r="D1474" t="s">
        <v>799</v>
      </c>
      <c r="F1474" t="s">
        <v>966</v>
      </c>
      <c r="H1474" s="16">
        <v>1</v>
      </c>
      <c r="I1474" t="s">
        <v>799</v>
      </c>
      <c r="J1474" t="s">
        <v>7973</v>
      </c>
      <c r="K1474" t="s">
        <v>7974</v>
      </c>
      <c r="L1474" t="s">
        <v>27905</v>
      </c>
      <c r="M1474" t="s">
        <v>750</v>
      </c>
      <c r="N1474" t="s">
        <v>2535</v>
      </c>
      <c r="O1474" t="s">
        <v>825</v>
      </c>
      <c r="P1474" t="s">
        <v>859</v>
      </c>
      <c r="Q1474" t="s">
        <v>10430</v>
      </c>
      <c r="R1474" t="s">
        <v>531</v>
      </c>
      <c r="S1474" t="s">
        <v>636</v>
      </c>
      <c r="T1474" s="16">
        <v>1</v>
      </c>
      <c r="U1474" s="16">
        <v>0</v>
      </c>
      <c r="V1474" s="16">
        <v>1</v>
      </c>
      <c r="W1474" s="5">
        <v>11754.6</v>
      </c>
      <c r="X1474" s="5">
        <v>11754.6</v>
      </c>
      <c r="Y1474" s="5"/>
      <c r="Z1474" s="7">
        <v>1</v>
      </c>
      <c r="AA1474" t="s">
        <v>27839</v>
      </c>
      <c r="AB1474" s="5">
        <v>11754.6</v>
      </c>
      <c r="AC1474" t="s">
        <v>800</v>
      </c>
      <c r="AD1474" s="17">
        <v>42548</v>
      </c>
      <c r="AE1474" s="17">
        <v>42548</v>
      </c>
      <c r="AF1474" s="17">
        <v>42548</v>
      </c>
      <c r="AG1474" s="17">
        <v>42613</v>
      </c>
      <c r="AH1474" s="17">
        <v>42613</v>
      </c>
      <c r="AI1474" s="17"/>
      <c r="AJ1474" s="5"/>
      <c r="AK1474" s="17">
        <v>42613</v>
      </c>
      <c r="AL1474" t="s">
        <v>811</v>
      </c>
      <c r="AM1474" t="s">
        <v>599</v>
      </c>
      <c r="AN1474" s="17"/>
      <c r="AP1474" t="s">
        <v>966</v>
      </c>
      <c r="AQ1474" t="s">
        <v>970</v>
      </c>
      <c r="AR1474" t="s">
        <v>29420</v>
      </c>
    </row>
    <row r="1475" spans="2:44" ht="11" outlineLevel="1" x14ac:dyDescent="0.15">
      <c r="B1475" t="s">
        <v>9217</v>
      </c>
      <c r="C1475" t="s">
        <v>799</v>
      </c>
      <c r="D1475" t="s">
        <v>799</v>
      </c>
      <c r="F1475" t="s">
        <v>966</v>
      </c>
      <c r="H1475" s="16">
        <v>1</v>
      </c>
      <c r="I1475" t="s">
        <v>799</v>
      </c>
      <c r="J1475" t="s">
        <v>5286</v>
      </c>
      <c r="K1475" t="s">
        <v>5287</v>
      </c>
      <c r="L1475" t="s">
        <v>28653</v>
      </c>
      <c r="M1475" t="s">
        <v>5288</v>
      </c>
      <c r="N1475" t="s">
        <v>803</v>
      </c>
      <c r="O1475" t="s">
        <v>826</v>
      </c>
      <c r="P1475" t="s">
        <v>820</v>
      </c>
      <c r="Q1475" t="s">
        <v>10430</v>
      </c>
      <c r="R1475" t="s">
        <v>575</v>
      </c>
      <c r="S1475" t="s">
        <v>629</v>
      </c>
      <c r="T1475" s="16">
        <v>1</v>
      </c>
      <c r="U1475" s="16">
        <v>0</v>
      </c>
      <c r="V1475" s="16">
        <v>2</v>
      </c>
      <c r="W1475" s="5">
        <v>11666.17</v>
      </c>
      <c r="X1475" s="5">
        <v>11666.17</v>
      </c>
      <c r="Y1475" s="5"/>
      <c r="Z1475" s="7">
        <v>1</v>
      </c>
      <c r="AA1475" t="s">
        <v>27839</v>
      </c>
      <c r="AB1475" s="5">
        <v>11666.17</v>
      </c>
      <c r="AC1475" t="s">
        <v>800</v>
      </c>
      <c r="AD1475" s="17">
        <v>44097</v>
      </c>
      <c r="AE1475" s="17">
        <v>44140</v>
      </c>
      <c r="AF1475" s="17">
        <v>44097</v>
      </c>
      <c r="AG1475" s="17">
        <v>44162</v>
      </c>
      <c r="AH1475" s="17">
        <v>44162</v>
      </c>
      <c r="AI1475" s="17"/>
      <c r="AJ1475" s="5"/>
      <c r="AK1475" s="17">
        <v>44162</v>
      </c>
      <c r="AL1475" t="s">
        <v>811</v>
      </c>
      <c r="AM1475" t="s">
        <v>599</v>
      </c>
      <c r="AN1475" s="17"/>
      <c r="AP1475" t="s">
        <v>966</v>
      </c>
      <c r="AQ1475" t="s">
        <v>970</v>
      </c>
      <c r="AR1475" t="s">
        <v>29421</v>
      </c>
    </row>
    <row r="1476" spans="2:44" ht="11" outlineLevel="1" x14ac:dyDescent="0.15">
      <c r="B1476" t="s">
        <v>9220</v>
      </c>
      <c r="C1476" t="s">
        <v>799</v>
      </c>
      <c r="D1476" t="s">
        <v>799</v>
      </c>
      <c r="F1476" t="s">
        <v>966</v>
      </c>
      <c r="H1476" s="16">
        <v>1</v>
      </c>
      <c r="I1476" t="s">
        <v>799</v>
      </c>
      <c r="J1476" t="s">
        <v>5213</v>
      </c>
      <c r="K1476" t="s">
        <v>5214</v>
      </c>
      <c r="L1476" t="s">
        <v>27866</v>
      </c>
      <c r="M1476" t="s">
        <v>750</v>
      </c>
      <c r="N1476" t="s">
        <v>4388</v>
      </c>
      <c r="O1476" t="s">
        <v>826</v>
      </c>
      <c r="P1476" t="s">
        <v>859</v>
      </c>
      <c r="Q1476" t="s">
        <v>10430</v>
      </c>
      <c r="R1476" t="s">
        <v>531</v>
      </c>
      <c r="S1476" t="s">
        <v>636</v>
      </c>
      <c r="T1476" s="16">
        <v>1</v>
      </c>
      <c r="U1476" s="16">
        <v>0</v>
      </c>
      <c r="V1476" s="16">
        <v>1</v>
      </c>
      <c r="W1476" s="5">
        <v>11542.57</v>
      </c>
      <c r="X1476" s="5">
        <v>11542.57</v>
      </c>
      <c r="Y1476" s="5"/>
      <c r="Z1476" s="7">
        <v>1</v>
      </c>
      <c r="AA1476" t="s">
        <v>27839</v>
      </c>
      <c r="AB1476" s="5">
        <v>11542.57</v>
      </c>
      <c r="AC1476" t="s">
        <v>800</v>
      </c>
      <c r="AD1476" s="17">
        <v>43144</v>
      </c>
      <c r="AE1476" s="17">
        <v>43144</v>
      </c>
      <c r="AF1476" s="17">
        <v>43144</v>
      </c>
      <c r="AG1476" s="17">
        <v>43190</v>
      </c>
      <c r="AH1476" s="17">
        <v>43190</v>
      </c>
      <c r="AI1476" s="17"/>
      <c r="AJ1476" s="5"/>
      <c r="AK1476" s="17">
        <v>43190</v>
      </c>
      <c r="AL1476" t="s">
        <v>811</v>
      </c>
      <c r="AM1476" t="s">
        <v>599</v>
      </c>
      <c r="AN1476" s="17"/>
      <c r="AP1476" t="s">
        <v>966</v>
      </c>
      <c r="AQ1476" t="s">
        <v>970</v>
      </c>
      <c r="AR1476" t="s">
        <v>29422</v>
      </c>
    </row>
    <row r="1477" spans="2:44" ht="11" outlineLevel="1" x14ac:dyDescent="0.15">
      <c r="B1477" t="s">
        <v>9322</v>
      </c>
      <c r="C1477" t="s">
        <v>27838</v>
      </c>
      <c r="D1477" t="s">
        <v>1599</v>
      </c>
      <c r="E1477" t="s">
        <v>807</v>
      </c>
      <c r="F1477" t="s">
        <v>10430</v>
      </c>
      <c r="H1477" s="16">
        <v>1</v>
      </c>
      <c r="I1477" t="s">
        <v>799</v>
      </c>
      <c r="J1477" t="s">
        <v>9323</v>
      </c>
      <c r="K1477" t="s">
        <v>9324</v>
      </c>
      <c r="L1477" t="s">
        <v>27972</v>
      </c>
      <c r="M1477" t="s">
        <v>750</v>
      </c>
      <c r="N1477" t="s">
        <v>795</v>
      </c>
      <c r="O1477" t="s">
        <v>796</v>
      </c>
      <c r="P1477" t="s">
        <v>859</v>
      </c>
      <c r="Q1477" t="s">
        <v>10430</v>
      </c>
      <c r="R1477" t="s">
        <v>645</v>
      </c>
      <c r="S1477" t="s">
        <v>636</v>
      </c>
      <c r="T1477" s="16">
        <v>6</v>
      </c>
      <c r="U1477" s="16">
        <v>6</v>
      </c>
      <c r="V1477" s="16">
        <v>6</v>
      </c>
      <c r="W1477" s="5">
        <v>11437.97</v>
      </c>
      <c r="X1477" s="5">
        <v>11437.97</v>
      </c>
      <c r="Y1477" s="5"/>
      <c r="Z1477" s="7">
        <v>1</v>
      </c>
      <c r="AA1477" t="s">
        <v>27839</v>
      </c>
      <c r="AB1477" s="5">
        <v>11437.97</v>
      </c>
      <c r="AC1477" t="s">
        <v>800</v>
      </c>
      <c r="AD1477" s="17">
        <v>42088</v>
      </c>
      <c r="AE1477" s="17">
        <v>45315</v>
      </c>
      <c r="AF1477" s="17">
        <v>42088</v>
      </c>
      <c r="AG1477" s="17">
        <v>45320</v>
      </c>
      <c r="AH1477" s="17">
        <v>45320</v>
      </c>
      <c r="AI1477" s="17"/>
      <c r="AJ1477" s="5"/>
      <c r="AK1477" s="17">
        <v>45320</v>
      </c>
      <c r="AL1477" t="s">
        <v>28341</v>
      </c>
      <c r="AM1477" t="s">
        <v>631</v>
      </c>
      <c r="AN1477" s="17">
        <v>45320</v>
      </c>
      <c r="AP1477" t="s">
        <v>966</v>
      </c>
      <c r="AQ1477" t="s">
        <v>970</v>
      </c>
      <c r="AR1477" t="s">
        <v>29423</v>
      </c>
    </row>
    <row r="1478" spans="2:44" ht="11" outlineLevel="1" x14ac:dyDescent="0.15">
      <c r="B1478" t="s">
        <v>9224</v>
      </c>
      <c r="C1478" t="s">
        <v>27838</v>
      </c>
      <c r="D1478" t="s">
        <v>983</v>
      </c>
      <c r="E1478" t="s">
        <v>798</v>
      </c>
      <c r="F1478" t="s">
        <v>966</v>
      </c>
      <c r="H1478" s="16">
        <v>1</v>
      </c>
      <c r="I1478" t="s">
        <v>799</v>
      </c>
      <c r="J1478" t="s">
        <v>9225</v>
      </c>
      <c r="K1478" t="s">
        <v>9226</v>
      </c>
      <c r="L1478" t="s">
        <v>29424</v>
      </c>
      <c r="M1478" t="s">
        <v>743</v>
      </c>
      <c r="N1478" t="s">
        <v>4192</v>
      </c>
      <c r="O1478" t="s">
        <v>796</v>
      </c>
      <c r="P1478" t="s">
        <v>821</v>
      </c>
      <c r="Q1478" t="s">
        <v>10430</v>
      </c>
      <c r="R1478" t="s">
        <v>456</v>
      </c>
      <c r="S1478" t="s">
        <v>598</v>
      </c>
      <c r="T1478" s="16">
        <v>1</v>
      </c>
      <c r="U1478" s="16">
        <v>1</v>
      </c>
      <c r="V1478" s="16">
        <v>2</v>
      </c>
      <c r="W1478" s="5">
        <v>11383.82</v>
      </c>
      <c r="X1478" s="5">
        <v>11383.82</v>
      </c>
      <c r="Y1478" s="5"/>
      <c r="Z1478" s="7">
        <v>1</v>
      </c>
      <c r="AA1478" t="s">
        <v>27839</v>
      </c>
      <c r="AB1478" s="5">
        <v>11383.82</v>
      </c>
      <c r="AC1478" t="s">
        <v>800</v>
      </c>
      <c r="AD1478" s="17">
        <v>42865</v>
      </c>
      <c r="AE1478" s="17">
        <v>42996</v>
      </c>
      <c r="AF1478" s="17">
        <v>42865</v>
      </c>
      <c r="AG1478" s="17">
        <v>42873</v>
      </c>
      <c r="AH1478" s="17">
        <v>42873</v>
      </c>
      <c r="AI1478" s="17"/>
      <c r="AJ1478" s="5"/>
      <c r="AK1478" s="17">
        <v>42873</v>
      </c>
      <c r="AL1478" t="s">
        <v>28341</v>
      </c>
      <c r="AM1478" t="s">
        <v>631</v>
      </c>
      <c r="AN1478" s="17">
        <v>42873</v>
      </c>
      <c r="AP1478" t="s">
        <v>966</v>
      </c>
      <c r="AQ1478" t="s">
        <v>970</v>
      </c>
      <c r="AR1478" t="s">
        <v>29425</v>
      </c>
    </row>
    <row r="1479" spans="2:44" ht="11" outlineLevel="1" x14ac:dyDescent="0.15">
      <c r="B1479" t="s">
        <v>9229</v>
      </c>
      <c r="C1479" t="s">
        <v>799</v>
      </c>
      <c r="D1479" t="s">
        <v>799</v>
      </c>
      <c r="F1479" t="s">
        <v>966</v>
      </c>
      <c r="H1479" s="16">
        <v>1</v>
      </c>
      <c r="I1479" t="s">
        <v>799</v>
      </c>
      <c r="J1479" t="s">
        <v>9230</v>
      </c>
      <c r="K1479" t="s">
        <v>9231</v>
      </c>
      <c r="L1479" t="s">
        <v>29238</v>
      </c>
      <c r="M1479" t="s">
        <v>750</v>
      </c>
      <c r="N1479" t="s">
        <v>4742</v>
      </c>
      <c r="O1479" t="s">
        <v>825</v>
      </c>
      <c r="P1479" t="s">
        <v>859</v>
      </c>
      <c r="Q1479" t="s">
        <v>10430</v>
      </c>
      <c r="R1479" t="s">
        <v>531</v>
      </c>
      <c r="S1479" t="s">
        <v>636</v>
      </c>
      <c r="T1479" s="16">
        <v>1</v>
      </c>
      <c r="U1479" s="16">
        <v>0</v>
      </c>
      <c r="V1479" s="16">
        <v>1</v>
      </c>
      <c r="W1479" s="5">
        <v>11309.07</v>
      </c>
      <c r="X1479" s="5">
        <v>11309.07</v>
      </c>
      <c r="Y1479" s="5"/>
      <c r="Z1479" s="7">
        <v>1</v>
      </c>
      <c r="AA1479" t="s">
        <v>27839</v>
      </c>
      <c r="AB1479" s="5">
        <v>11309.07</v>
      </c>
      <c r="AC1479" t="s">
        <v>800</v>
      </c>
      <c r="AD1479" s="17">
        <v>43229</v>
      </c>
      <c r="AE1479" s="17">
        <v>43229</v>
      </c>
      <c r="AF1479" s="17">
        <v>43229</v>
      </c>
      <c r="AG1479" s="17">
        <v>43231</v>
      </c>
      <c r="AH1479" s="17">
        <v>43231</v>
      </c>
      <c r="AI1479" s="17"/>
      <c r="AJ1479" s="5"/>
      <c r="AK1479" s="17">
        <v>43231</v>
      </c>
      <c r="AL1479" t="s">
        <v>811</v>
      </c>
      <c r="AM1479" t="s">
        <v>599</v>
      </c>
      <c r="AN1479" s="17"/>
      <c r="AP1479" t="s">
        <v>966</v>
      </c>
      <c r="AQ1479" t="s">
        <v>970</v>
      </c>
      <c r="AR1479" t="s">
        <v>29426</v>
      </c>
    </row>
    <row r="1480" spans="2:44" ht="11" outlineLevel="1" x14ac:dyDescent="0.15">
      <c r="B1480" t="s">
        <v>9234</v>
      </c>
      <c r="C1480" t="s">
        <v>799</v>
      </c>
      <c r="D1480" t="s">
        <v>799</v>
      </c>
      <c r="F1480" t="s">
        <v>966</v>
      </c>
      <c r="H1480" s="16">
        <v>1</v>
      </c>
      <c r="I1480" t="s">
        <v>799</v>
      </c>
      <c r="J1480" t="s">
        <v>8525</v>
      </c>
      <c r="K1480" t="s">
        <v>8526</v>
      </c>
      <c r="L1480" t="s">
        <v>28091</v>
      </c>
      <c r="M1480" t="s">
        <v>737</v>
      </c>
      <c r="N1480" t="s">
        <v>803</v>
      </c>
      <c r="O1480" t="s">
        <v>825</v>
      </c>
      <c r="P1480" t="s">
        <v>802</v>
      </c>
      <c r="Q1480" t="s">
        <v>10430</v>
      </c>
      <c r="R1480" t="s">
        <v>531</v>
      </c>
      <c r="S1480" t="s">
        <v>636</v>
      </c>
      <c r="T1480" s="16">
        <v>1</v>
      </c>
      <c r="U1480" s="16">
        <v>0</v>
      </c>
      <c r="V1480" s="16">
        <v>1</v>
      </c>
      <c r="W1480" s="5">
        <v>11270</v>
      </c>
      <c r="X1480" s="5">
        <v>11270</v>
      </c>
      <c r="Y1480" s="5"/>
      <c r="Z1480" s="7">
        <v>1</v>
      </c>
      <c r="AA1480" t="s">
        <v>27839</v>
      </c>
      <c r="AB1480" s="5">
        <v>11270</v>
      </c>
      <c r="AC1480" t="s">
        <v>800</v>
      </c>
      <c r="AD1480" s="17">
        <v>42268</v>
      </c>
      <c r="AE1480" s="17">
        <v>42268</v>
      </c>
      <c r="AF1480" s="17">
        <v>42269</v>
      </c>
      <c r="AG1480" s="17">
        <v>42314</v>
      </c>
      <c r="AH1480" s="17">
        <v>42314</v>
      </c>
      <c r="AI1480" s="17"/>
      <c r="AJ1480" s="5"/>
      <c r="AK1480" s="17">
        <v>42314</v>
      </c>
      <c r="AL1480" t="s">
        <v>811</v>
      </c>
      <c r="AM1480" t="s">
        <v>599</v>
      </c>
      <c r="AN1480" s="17"/>
      <c r="AP1480" t="s">
        <v>966</v>
      </c>
      <c r="AQ1480" t="s">
        <v>970</v>
      </c>
      <c r="AR1480" t="s">
        <v>29427</v>
      </c>
    </row>
    <row r="1481" spans="2:44" ht="11" outlineLevel="1" x14ac:dyDescent="0.15">
      <c r="B1481" t="s">
        <v>9238</v>
      </c>
      <c r="C1481" t="s">
        <v>27838</v>
      </c>
      <c r="D1481" t="s">
        <v>854</v>
      </c>
      <c r="E1481" t="s">
        <v>798</v>
      </c>
      <c r="F1481" t="s">
        <v>966</v>
      </c>
      <c r="H1481" s="16">
        <v>1</v>
      </c>
      <c r="I1481" t="s">
        <v>799</v>
      </c>
      <c r="J1481" t="s">
        <v>9239</v>
      </c>
      <c r="K1481" t="s">
        <v>9240</v>
      </c>
      <c r="L1481" t="s">
        <v>28143</v>
      </c>
      <c r="M1481" t="s">
        <v>9243</v>
      </c>
      <c r="N1481" t="s">
        <v>9241</v>
      </c>
      <c r="O1481" t="s">
        <v>825</v>
      </c>
      <c r="Q1481" t="s">
        <v>966</v>
      </c>
      <c r="R1481" t="s">
        <v>531</v>
      </c>
      <c r="S1481" t="s">
        <v>636</v>
      </c>
      <c r="T1481" s="16">
        <v>1</v>
      </c>
      <c r="U1481" s="16">
        <v>1</v>
      </c>
      <c r="V1481" s="16">
        <v>1</v>
      </c>
      <c r="W1481" s="5">
        <v>11233.47</v>
      </c>
      <c r="X1481" s="5">
        <v>11233.47</v>
      </c>
      <c r="Y1481" s="5"/>
      <c r="Z1481" s="7">
        <v>1</v>
      </c>
      <c r="AA1481" t="s">
        <v>27839</v>
      </c>
      <c r="AB1481" s="5">
        <v>11233.47</v>
      </c>
      <c r="AC1481" t="s">
        <v>800</v>
      </c>
      <c r="AD1481" s="17">
        <v>45771</v>
      </c>
      <c r="AE1481" s="17">
        <v>45771</v>
      </c>
      <c r="AF1481" s="17">
        <v>45769</v>
      </c>
      <c r="AG1481" s="17">
        <v>45859</v>
      </c>
      <c r="AH1481" s="17">
        <v>45859</v>
      </c>
      <c r="AI1481" s="17"/>
      <c r="AJ1481" s="5"/>
      <c r="AK1481" s="17">
        <v>45859</v>
      </c>
      <c r="AL1481" t="s">
        <v>855</v>
      </c>
      <c r="AM1481" t="s">
        <v>666</v>
      </c>
      <c r="AN1481" s="17">
        <v>45859</v>
      </c>
      <c r="AP1481" t="s">
        <v>966</v>
      </c>
      <c r="AQ1481" t="s">
        <v>970</v>
      </c>
      <c r="AR1481" t="s">
        <v>29428</v>
      </c>
    </row>
    <row r="1482" spans="2:44" ht="11" outlineLevel="1" x14ac:dyDescent="0.15">
      <c r="B1482" t="s">
        <v>9247</v>
      </c>
      <c r="C1482" t="s">
        <v>799</v>
      </c>
      <c r="D1482" t="s">
        <v>799</v>
      </c>
      <c r="F1482" t="s">
        <v>966</v>
      </c>
      <c r="H1482" s="16">
        <v>1</v>
      </c>
      <c r="I1482" t="s">
        <v>799</v>
      </c>
      <c r="J1482" t="s">
        <v>9248</v>
      </c>
      <c r="K1482" t="s">
        <v>9249</v>
      </c>
      <c r="L1482" t="s">
        <v>27974</v>
      </c>
      <c r="M1482" t="s">
        <v>750</v>
      </c>
      <c r="N1482" t="s">
        <v>9250</v>
      </c>
      <c r="O1482" t="s">
        <v>825</v>
      </c>
      <c r="P1482" t="s">
        <v>859</v>
      </c>
      <c r="Q1482" t="s">
        <v>10430</v>
      </c>
      <c r="R1482" t="s">
        <v>531</v>
      </c>
      <c r="S1482" t="s">
        <v>636</v>
      </c>
      <c r="T1482" s="16">
        <v>1</v>
      </c>
      <c r="U1482" s="16">
        <v>0</v>
      </c>
      <c r="V1482" s="16">
        <v>1</v>
      </c>
      <c r="W1482" s="5">
        <v>11189.92</v>
      </c>
      <c r="X1482" s="5">
        <v>11189.92</v>
      </c>
      <c r="Y1482" s="5"/>
      <c r="Z1482" s="7">
        <v>1</v>
      </c>
      <c r="AA1482" t="s">
        <v>27839</v>
      </c>
      <c r="AB1482" s="5">
        <v>11189.92</v>
      </c>
      <c r="AC1482" t="s">
        <v>800</v>
      </c>
      <c r="AD1482" s="17">
        <v>42754</v>
      </c>
      <c r="AE1482" s="17">
        <v>42754</v>
      </c>
      <c r="AF1482" s="17">
        <v>42754</v>
      </c>
      <c r="AG1482" s="17">
        <v>42786</v>
      </c>
      <c r="AH1482" s="17">
        <v>42786</v>
      </c>
      <c r="AI1482" s="17"/>
      <c r="AJ1482" s="5"/>
      <c r="AK1482" s="17">
        <v>42786</v>
      </c>
      <c r="AL1482" t="s">
        <v>811</v>
      </c>
      <c r="AM1482" t="s">
        <v>599</v>
      </c>
      <c r="AN1482" s="17"/>
      <c r="AP1482" t="s">
        <v>966</v>
      </c>
      <c r="AQ1482" t="s">
        <v>970</v>
      </c>
      <c r="AR1482" t="s">
        <v>29429</v>
      </c>
    </row>
    <row r="1483" spans="2:44" ht="11" outlineLevel="1" x14ac:dyDescent="0.15">
      <c r="B1483" t="s">
        <v>9254</v>
      </c>
      <c r="C1483" t="s">
        <v>799</v>
      </c>
      <c r="D1483" t="s">
        <v>799</v>
      </c>
      <c r="F1483" t="s">
        <v>966</v>
      </c>
      <c r="H1483" s="16">
        <v>1</v>
      </c>
      <c r="I1483" t="s">
        <v>799</v>
      </c>
      <c r="J1483" t="s">
        <v>3376</v>
      </c>
      <c r="K1483" t="s">
        <v>3377</v>
      </c>
      <c r="L1483" t="s">
        <v>27841</v>
      </c>
      <c r="M1483" t="s">
        <v>750</v>
      </c>
      <c r="N1483" t="s">
        <v>2620</v>
      </c>
      <c r="O1483" t="s">
        <v>826</v>
      </c>
      <c r="P1483" t="s">
        <v>859</v>
      </c>
      <c r="Q1483" t="s">
        <v>10430</v>
      </c>
      <c r="R1483" t="s">
        <v>531</v>
      </c>
      <c r="S1483" t="s">
        <v>636</v>
      </c>
      <c r="T1483" s="16">
        <v>1</v>
      </c>
      <c r="U1483" s="16">
        <v>0</v>
      </c>
      <c r="V1483" s="16">
        <v>1</v>
      </c>
      <c r="W1483" s="5">
        <v>10980.24</v>
      </c>
      <c r="X1483" s="5">
        <v>10980.24</v>
      </c>
      <c r="Y1483" s="5"/>
      <c r="Z1483" s="7">
        <v>1</v>
      </c>
      <c r="AA1483" t="s">
        <v>27839</v>
      </c>
      <c r="AB1483" s="5">
        <v>10980.24</v>
      </c>
      <c r="AC1483" t="s">
        <v>800</v>
      </c>
      <c r="AD1483" s="17">
        <v>43153</v>
      </c>
      <c r="AE1483" s="17">
        <v>43153</v>
      </c>
      <c r="AF1483" s="17">
        <v>43153</v>
      </c>
      <c r="AG1483" s="17">
        <v>43199</v>
      </c>
      <c r="AH1483" s="17">
        <v>43199</v>
      </c>
      <c r="AI1483" s="17"/>
      <c r="AJ1483" s="5"/>
      <c r="AK1483" s="17">
        <v>43199</v>
      </c>
      <c r="AL1483" t="s">
        <v>811</v>
      </c>
      <c r="AM1483" t="s">
        <v>599</v>
      </c>
      <c r="AN1483" s="17"/>
      <c r="AP1483" t="s">
        <v>966</v>
      </c>
      <c r="AQ1483" t="s">
        <v>970</v>
      </c>
      <c r="AR1483" t="s">
        <v>29430</v>
      </c>
    </row>
    <row r="1484" spans="2:44" ht="11" outlineLevel="1" x14ac:dyDescent="0.15">
      <c r="B1484" t="s">
        <v>9257</v>
      </c>
      <c r="C1484" t="s">
        <v>799</v>
      </c>
      <c r="D1484" t="s">
        <v>799</v>
      </c>
      <c r="F1484" t="s">
        <v>966</v>
      </c>
      <c r="H1484" s="16">
        <v>1</v>
      </c>
      <c r="I1484" t="s">
        <v>799</v>
      </c>
      <c r="J1484" t="s">
        <v>6877</v>
      </c>
      <c r="K1484" t="s">
        <v>6878</v>
      </c>
      <c r="L1484" t="s">
        <v>27933</v>
      </c>
      <c r="M1484" t="s">
        <v>750</v>
      </c>
      <c r="N1484" t="s">
        <v>3900</v>
      </c>
      <c r="O1484" t="s">
        <v>825</v>
      </c>
      <c r="P1484" t="s">
        <v>859</v>
      </c>
      <c r="Q1484" t="s">
        <v>10430</v>
      </c>
      <c r="R1484" t="s">
        <v>531</v>
      </c>
      <c r="S1484" t="s">
        <v>636</v>
      </c>
      <c r="T1484" s="16">
        <v>1</v>
      </c>
      <c r="U1484" s="16">
        <v>0</v>
      </c>
      <c r="V1484" s="16">
        <v>1</v>
      </c>
      <c r="W1484" s="5">
        <v>10976</v>
      </c>
      <c r="X1484" s="5">
        <v>10976</v>
      </c>
      <c r="Y1484" s="5"/>
      <c r="Z1484" s="7">
        <v>1</v>
      </c>
      <c r="AA1484" t="s">
        <v>27839</v>
      </c>
      <c r="AB1484" s="5">
        <v>10976</v>
      </c>
      <c r="AC1484" t="s">
        <v>800</v>
      </c>
      <c r="AD1484" s="17">
        <v>42233</v>
      </c>
      <c r="AE1484" s="17">
        <v>42233</v>
      </c>
      <c r="AF1484" s="17">
        <v>42233</v>
      </c>
      <c r="AG1484" s="17">
        <v>42262</v>
      </c>
      <c r="AH1484" s="17">
        <v>42262</v>
      </c>
      <c r="AI1484" s="17"/>
      <c r="AJ1484" s="5"/>
      <c r="AK1484" s="17">
        <v>42262</v>
      </c>
      <c r="AL1484" t="s">
        <v>811</v>
      </c>
      <c r="AM1484" t="s">
        <v>599</v>
      </c>
      <c r="AN1484" s="17"/>
      <c r="AP1484" t="s">
        <v>966</v>
      </c>
      <c r="AQ1484" t="s">
        <v>970</v>
      </c>
      <c r="AR1484" t="s">
        <v>29431</v>
      </c>
    </row>
    <row r="1485" spans="2:44" ht="11" outlineLevel="1" x14ac:dyDescent="0.15">
      <c r="B1485" t="s">
        <v>9260</v>
      </c>
      <c r="C1485" t="s">
        <v>799</v>
      </c>
      <c r="D1485" t="s">
        <v>799</v>
      </c>
      <c r="F1485" t="s">
        <v>966</v>
      </c>
      <c r="H1485" s="16">
        <v>1</v>
      </c>
      <c r="I1485" t="s">
        <v>799</v>
      </c>
      <c r="J1485" t="s">
        <v>2731</v>
      </c>
      <c r="K1485" t="s">
        <v>2732</v>
      </c>
      <c r="L1485" t="s">
        <v>28353</v>
      </c>
      <c r="M1485" t="s">
        <v>737</v>
      </c>
      <c r="N1485" t="s">
        <v>6247</v>
      </c>
      <c r="O1485" t="s">
        <v>804</v>
      </c>
      <c r="P1485" t="s">
        <v>802</v>
      </c>
      <c r="Q1485" t="s">
        <v>10430</v>
      </c>
      <c r="R1485" t="s">
        <v>456</v>
      </c>
      <c r="S1485" t="s">
        <v>598</v>
      </c>
      <c r="T1485" s="16">
        <v>1</v>
      </c>
      <c r="U1485" s="16">
        <v>0</v>
      </c>
      <c r="V1485" s="16">
        <v>1</v>
      </c>
      <c r="W1485" s="5">
        <v>10822.75</v>
      </c>
      <c r="X1485" s="5">
        <v>10822.75</v>
      </c>
      <c r="Y1485" s="5"/>
      <c r="Z1485" s="7">
        <v>1</v>
      </c>
      <c r="AA1485" t="s">
        <v>27839</v>
      </c>
      <c r="AB1485" s="5">
        <v>10822.75</v>
      </c>
      <c r="AC1485" t="s">
        <v>800</v>
      </c>
      <c r="AD1485" s="17">
        <v>44427</v>
      </c>
      <c r="AE1485" s="17">
        <v>44427</v>
      </c>
      <c r="AF1485" s="17">
        <v>44427</v>
      </c>
      <c r="AG1485" s="17">
        <v>44541</v>
      </c>
      <c r="AH1485" s="17">
        <v>44541</v>
      </c>
      <c r="AI1485" s="17"/>
      <c r="AJ1485" s="5"/>
      <c r="AK1485" s="17">
        <v>44541</v>
      </c>
      <c r="AL1485" t="s">
        <v>811</v>
      </c>
      <c r="AM1485" t="s">
        <v>599</v>
      </c>
      <c r="AN1485" s="17"/>
      <c r="AP1485" t="s">
        <v>966</v>
      </c>
      <c r="AQ1485" t="s">
        <v>970</v>
      </c>
      <c r="AR1485" t="s">
        <v>29432</v>
      </c>
    </row>
    <row r="1486" spans="2:44" ht="11" outlineLevel="1" x14ac:dyDescent="0.15">
      <c r="B1486" t="s">
        <v>9263</v>
      </c>
      <c r="C1486" t="s">
        <v>799</v>
      </c>
      <c r="D1486" t="s">
        <v>799</v>
      </c>
      <c r="F1486" t="s">
        <v>966</v>
      </c>
      <c r="H1486" s="16">
        <v>1</v>
      </c>
      <c r="I1486" t="s">
        <v>799</v>
      </c>
      <c r="J1486" t="s">
        <v>9264</v>
      </c>
      <c r="K1486" t="s">
        <v>9265</v>
      </c>
      <c r="L1486" t="s">
        <v>27933</v>
      </c>
      <c r="M1486" t="s">
        <v>750</v>
      </c>
      <c r="N1486" t="s">
        <v>795</v>
      </c>
      <c r="O1486" t="s">
        <v>827</v>
      </c>
      <c r="P1486" t="s">
        <v>859</v>
      </c>
      <c r="Q1486" t="s">
        <v>10430</v>
      </c>
      <c r="R1486" t="s">
        <v>531</v>
      </c>
      <c r="S1486" t="s">
        <v>636</v>
      </c>
      <c r="T1486" s="16">
        <v>1</v>
      </c>
      <c r="U1486" s="16">
        <v>0</v>
      </c>
      <c r="V1486" s="16">
        <v>1</v>
      </c>
      <c r="W1486" s="5">
        <v>10804</v>
      </c>
      <c r="X1486" s="5">
        <v>10804</v>
      </c>
      <c r="Y1486" s="5"/>
      <c r="Z1486" s="7">
        <v>1</v>
      </c>
      <c r="AA1486" t="s">
        <v>27839</v>
      </c>
      <c r="AB1486" s="5">
        <v>10804</v>
      </c>
      <c r="AC1486" t="s">
        <v>800</v>
      </c>
      <c r="AD1486" s="17">
        <v>43083</v>
      </c>
      <c r="AE1486" s="17">
        <v>43083</v>
      </c>
      <c r="AF1486" s="17">
        <v>43081</v>
      </c>
      <c r="AG1486" s="17">
        <v>43209</v>
      </c>
      <c r="AH1486" s="17">
        <v>43209</v>
      </c>
      <c r="AI1486" s="17"/>
      <c r="AJ1486" s="5"/>
      <c r="AK1486" s="17">
        <v>43209</v>
      </c>
      <c r="AL1486" t="s">
        <v>811</v>
      </c>
      <c r="AM1486" t="s">
        <v>599</v>
      </c>
      <c r="AN1486" s="17"/>
      <c r="AP1486" t="s">
        <v>966</v>
      </c>
      <c r="AQ1486" t="s">
        <v>970</v>
      </c>
      <c r="AR1486" t="s">
        <v>29433</v>
      </c>
    </row>
    <row r="1487" spans="2:44" ht="11" outlineLevel="1" x14ac:dyDescent="0.15">
      <c r="B1487" t="s">
        <v>9270</v>
      </c>
      <c r="C1487" t="s">
        <v>27838</v>
      </c>
      <c r="D1487" t="s">
        <v>1599</v>
      </c>
      <c r="E1487" t="s">
        <v>807</v>
      </c>
      <c r="F1487" t="s">
        <v>10430</v>
      </c>
      <c r="G1487" t="s">
        <v>29351</v>
      </c>
      <c r="H1487" s="16">
        <v>2</v>
      </c>
      <c r="I1487" t="s">
        <v>815</v>
      </c>
      <c r="J1487" t="s">
        <v>9271</v>
      </c>
      <c r="K1487" t="s">
        <v>9272</v>
      </c>
      <c r="L1487" t="s">
        <v>27972</v>
      </c>
      <c r="M1487" t="s">
        <v>750</v>
      </c>
      <c r="N1487" t="s">
        <v>3900</v>
      </c>
      <c r="O1487" t="s">
        <v>796</v>
      </c>
      <c r="P1487" t="s">
        <v>859</v>
      </c>
      <c r="Q1487" t="s">
        <v>10430</v>
      </c>
      <c r="R1487" t="s">
        <v>645</v>
      </c>
      <c r="S1487" t="s">
        <v>636</v>
      </c>
      <c r="T1487" s="16">
        <v>1</v>
      </c>
      <c r="U1487" s="16">
        <v>1</v>
      </c>
      <c r="V1487" s="16">
        <v>2</v>
      </c>
      <c r="W1487" s="5">
        <v>10800</v>
      </c>
      <c r="X1487" s="5">
        <v>10800</v>
      </c>
      <c r="Y1487" s="5"/>
      <c r="Z1487" s="7">
        <v>1</v>
      </c>
      <c r="AA1487" t="s">
        <v>27839</v>
      </c>
      <c r="AB1487" s="5">
        <v>10800</v>
      </c>
      <c r="AC1487" t="s">
        <v>800</v>
      </c>
      <c r="AD1487" s="17">
        <v>43371</v>
      </c>
      <c r="AE1487" s="17">
        <v>43438</v>
      </c>
      <c r="AF1487" s="17">
        <v>43371</v>
      </c>
      <c r="AG1487" s="17">
        <v>43461</v>
      </c>
      <c r="AH1487" s="17">
        <v>43461</v>
      </c>
      <c r="AI1487" s="17"/>
      <c r="AJ1487" s="5"/>
      <c r="AK1487" s="17">
        <v>43461</v>
      </c>
      <c r="AL1487" t="s">
        <v>28341</v>
      </c>
      <c r="AM1487" t="s">
        <v>631</v>
      </c>
      <c r="AN1487" s="17">
        <v>43461</v>
      </c>
      <c r="AP1487" t="s">
        <v>966</v>
      </c>
      <c r="AQ1487" t="s">
        <v>970</v>
      </c>
      <c r="AR1487" t="s">
        <v>29434</v>
      </c>
    </row>
    <row r="1488" spans="2:44" ht="11" outlineLevel="1" x14ac:dyDescent="0.15">
      <c r="B1488" t="s">
        <v>9276</v>
      </c>
      <c r="C1488" t="s">
        <v>27838</v>
      </c>
      <c r="D1488" t="s">
        <v>854</v>
      </c>
      <c r="E1488" t="s">
        <v>807</v>
      </c>
      <c r="F1488" t="s">
        <v>10430</v>
      </c>
      <c r="G1488" t="s">
        <v>28879</v>
      </c>
      <c r="H1488" s="16">
        <v>3</v>
      </c>
      <c r="I1488" t="s">
        <v>815</v>
      </c>
      <c r="J1488" t="s">
        <v>9277</v>
      </c>
      <c r="K1488" t="s">
        <v>9278</v>
      </c>
      <c r="L1488" t="s">
        <v>27952</v>
      </c>
      <c r="M1488" t="s">
        <v>750</v>
      </c>
      <c r="N1488" t="s">
        <v>6462</v>
      </c>
      <c r="O1488" t="s">
        <v>826</v>
      </c>
      <c r="P1488" t="s">
        <v>859</v>
      </c>
      <c r="Q1488" t="s">
        <v>10430</v>
      </c>
      <c r="R1488" t="s">
        <v>531</v>
      </c>
      <c r="S1488" t="s">
        <v>636</v>
      </c>
      <c r="T1488" s="16">
        <v>1</v>
      </c>
      <c r="U1488" s="16">
        <v>1</v>
      </c>
      <c r="V1488" s="16">
        <v>1</v>
      </c>
      <c r="W1488" s="5">
        <v>10779.6</v>
      </c>
      <c r="X1488" s="5">
        <v>10779.6</v>
      </c>
      <c r="Y1488" s="5"/>
      <c r="Z1488" s="7">
        <v>1</v>
      </c>
      <c r="AA1488" t="s">
        <v>27839</v>
      </c>
      <c r="AB1488" s="5">
        <v>10779.6</v>
      </c>
      <c r="AC1488" t="s">
        <v>800</v>
      </c>
      <c r="AD1488" s="17">
        <v>45275</v>
      </c>
      <c r="AE1488" s="17">
        <v>45275</v>
      </c>
      <c r="AF1488" s="17">
        <v>45276</v>
      </c>
      <c r="AG1488" s="17">
        <v>45373</v>
      </c>
      <c r="AH1488" s="17">
        <v>45373</v>
      </c>
      <c r="AI1488" s="17"/>
      <c r="AJ1488" s="5"/>
      <c r="AK1488" s="17">
        <v>45373</v>
      </c>
      <c r="AL1488" t="s">
        <v>855</v>
      </c>
      <c r="AM1488" t="s">
        <v>666</v>
      </c>
      <c r="AN1488" s="17">
        <v>45373</v>
      </c>
      <c r="AP1488" t="s">
        <v>966</v>
      </c>
      <c r="AQ1488" t="s">
        <v>970</v>
      </c>
      <c r="AR1488" t="s">
        <v>29435</v>
      </c>
    </row>
    <row r="1489" spans="2:44" ht="11" outlineLevel="1" x14ac:dyDescent="0.15">
      <c r="B1489" t="s">
        <v>9281</v>
      </c>
      <c r="C1489" t="s">
        <v>799</v>
      </c>
      <c r="D1489" t="s">
        <v>799</v>
      </c>
      <c r="F1489" t="s">
        <v>966</v>
      </c>
      <c r="H1489" s="16">
        <v>1</v>
      </c>
      <c r="I1489" t="s">
        <v>799</v>
      </c>
      <c r="J1489" t="s">
        <v>8251</v>
      </c>
      <c r="K1489" t="s">
        <v>8252</v>
      </c>
      <c r="L1489" t="s">
        <v>28444</v>
      </c>
      <c r="M1489" t="s">
        <v>737</v>
      </c>
      <c r="N1489" t="s">
        <v>803</v>
      </c>
      <c r="O1489" t="s">
        <v>825</v>
      </c>
      <c r="P1489" t="s">
        <v>802</v>
      </c>
      <c r="Q1489" t="s">
        <v>10430</v>
      </c>
      <c r="R1489" t="s">
        <v>531</v>
      </c>
      <c r="S1489" t="s">
        <v>636</v>
      </c>
      <c r="T1489" s="16">
        <v>1</v>
      </c>
      <c r="U1489" s="16">
        <v>0</v>
      </c>
      <c r="V1489" s="16">
        <v>1</v>
      </c>
      <c r="W1489" s="5">
        <v>10654.3</v>
      </c>
      <c r="X1489" s="5">
        <v>10654.3</v>
      </c>
      <c r="Y1489" s="5"/>
      <c r="Z1489" s="7">
        <v>1</v>
      </c>
      <c r="AA1489" t="s">
        <v>27839</v>
      </c>
      <c r="AB1489" s="5">
        <v>10654.3</v>
      </c>
      <c r="AC1489" t="s">
        <v>800</v>
      </c>
      <c r="AD1489" s="17">
        <v>42642</v>
      </c>
      <c r="AE1489" s="17">
        <v>42642</v>
      </c>
      <c r="AF1489" s="17">
        <v>42642</v>
      </c>
      <c r="AG1489" s="17">
        <v>42643</v>
      </c>
      <c r="AH1489" s="17">
        <v>42643</v>
      </c>
      <c r="AI1489" s="17"/>
      <c r="AJ1489" s="5"/>
      <c r="AK1489" s="17">
        <v>42643</v>
      </c>
      <c r="AL1489" t="s">
        <v>811</v>
      </c>
      <c r="AM1489" t="s">
        <v>599</v>
      </c>
      <c r="AN1489" s="17"/>
      <c r="AP1489" t="s">
        <v>966</v>
      </c>
      <c r="AQ1489" t="s">
        <v>970</v>
      </c>
      <c r="AR1489" t="s">
        <v>29436</v>
      </c>
    </row>
    <row r="1490" spans="2:44" ht="11" outlineLevel="1" x14ac:dyDescent="0.15">
      <c r="B1490" t="s">
        <v>9284</v>
      </c>
      <c r="C1490" t="s">
        <v>799</v>
      </c>
      <c r="D1490" t="s">
        <v>799</v>
      </c>
      <c r="F1490" t="s">
        <v>966</v>
      </c>
      <c r="H1490" s="16">
        <v>1</v>
      </c>
      <c r="I1490" t="s">
        <v>799</v>
      </c>
      <c r="J1490" t="s">
        <v>6503</v>
      </c>
      <c r="K1490" t="s">
        <v>6504</v>
      </c>
      <c r="L1490" t="s">
        <v>29309</v>
      </c>
      <c r="M1490" t="s">
        <v>737</v>
      </c>
      <c r="N1490" t="s">
        <v>803</v>
      </c>
      <c r="O1490" t="s">
        <v>825</v>
      </c>
      <c r="P1490" t="s">
        <v>802</v>
      </c>
      <c r="Q1490" t="s">
        <v>10430</v>
      </c>
      <c r="R1490" t="s">
        <v>531</v>
      </c>
      <c r="S1490" t="s">
        <v>636</v>
      </c>
      <c r="T1490" s="16">
        <v>1</v>
      </c>
      <c r="U1490" s="16">
        <v>0</v>
      </c>
      <c r="V1490" s="16">
        <v>1</v>
      </c>
      <c r="W1490" s="5">
        <v>10580</v>
      </c>
      <c r="X1490" s="5">
        <v>10580</v>
      </c>
      <c r="Y1490" s="5"/>
      <c r="Z1490" s="7">
        <v>1</v>
      </c>
      <c r="AA1490" t="s">
        <v>27839</v>
      </c>
      <c r="AB1490" s="5">
        <v>10580</v>
      </c>
      <c r="AC1490" t="s">
        <v>800</v>
      </c>
      <c r="AD1490" s="17">
        <v>43173</v>
      </c>
      <c r="AE1490" s="17">
        <v>43173</v>
      </c>
      <c r="AF1490" s="17">
        <v>43173</v>
      </c>
      <c r="AG1490" s="17">
        <v>43251</v>
      </c>
      <c r="AH1490" s="17">
        <v>43251</v>
      </c>
      <c r="AI1490" s="17"/>
      <c r="AJ1490" s="5"/>
      <c r="AK1490" s="17">
        <v>43251</v>
      </c>
      <c r="AL1490" t="s">
        <v>811</v>
      </c>
      <c r="AM1490" t="s">
        <v>599</v>
      </c>
      <c r="AN1490" s="17"/>
      <c r="AP1490" t="s">
        <v>966</v>
      </c>
      <c r="AQ1490" t="s">
        <v>970</v>
      </c>
      <c r="AR1490" t="s">
        <v>29437</v>
      </c>
    </row>
    <row r="1491" spans="2:44" ht="11" outlineLevel="1" x14ac:dyDescent="0.15">
      <c r="B1491" t="s">
        <v>9287</v>
      </c>
      <c r="C1491" t="s">
        <v>799</v>
      </c>
      <c r="D1491" t="s">
        <v>799</v>
      </c>
      <c r="F1491" t="s">
        <v>966</v>
      </c>
      <c r="H1491" s="16">
        <v>1</v>
      </c>
      <c r="I1491" t="s">
        <v>799</v>
      </c>
      <c r="J1491" t="s">
        <v>9288</v>
      </c>
      <c r="K1491" t="s">
        <v>9289</v>
      </c>
      <c r="L1491" t="s">
        <v>28178</v>
      </c>
      <c r="M1491" t="s">
        <v>9290</v>
      </c>
      <c r="N1491" t="s">
        <v>803</v>
      </c>
      <c r="O1491" t="s">
        <v>825</v>
      </c>
      <c r="P1491" t="s">
        <v>820</v>
      </c>
      <c r="Q1491" t="s">
        <v>10430</v>
      </c>
      <c r="R1491" t="s">
        <v>645</v>
      </c>
      <c r="S1491" t="s">
        <v>636</v>
      </c>
      <c r="T1491" s="16">
        <v>1</v>
      </c>
      <c r="U1491" s="16">
        <v>0</v>
      </c>
      <c r="V1491" s="16">
        <v>1</v>
      </c>
      <c r="W1491" s="5">
        <v>10485</v>
      </c>
      <c r="X1491" s="5">
        <v>10485</v>
      </c>
      <c r="Y1491" s="5"/>
      <c r="Z1491" s="7">
        <v>1</v>
      </c>
      <c r="AA1491" t="s">
        <v>27839</v>
      </c>
      <c r="AB1491" s="5">
        <v>10485</v>
      </c>
      <c r="AC1491" t="s">
        <v>800</v>
      </c>
      <c r="AD1491" s="17">
        <v>42845</v>
      </c>
      <c r="AE1491" s="17">
        <v>42845</v>
      </c>
      <c r="AF1491" s="17">
        <v>42845</v>
      </c>
      <c r="AG1491" s="17">
        <v>42905</v>
      </c>
      <c r="AH1491" s="17">
        <v>42905</v>
      </c>
      <c r="AI1491" s="17"/>
      <c r="AJ1491" s="5"/>
      <c r="AK1491" s="17">
        <v>42905</v>
      </c>
      <c r="AL1491" t="s">
        <v>811</v>
      </c>
      <c r="AM1491" t="s">
        <v>599</v>
      </c>
      <c r="AN1491" s="17"/>
      <c r="AP1491" t="s">
        <v>966</v>
      </c>
      <c r="AQ1491" t="s">
        <v>970</v>
      </c>
      <c r="AR1491" t="s">
        <v>29438</v>
      </c>
    </row>
    <row r="1492" spans="2:44" ht="11" outlineLevel="1" x14ac:dyDescent="0.15">
      <c r="B1492" t="s">
        <v>9294</v>
      </c>
      <c r="C1492" t="s">
        <v>799</v>
      </c>
      <c r="D1492" t="s">
        <v>799</v>
      </c>
      <c r="F1492" t="s">
        <v>966</v>
      </c>
      <c r="H1492" s="16">
        <v>1</v>
      </c>
      <c r="I1492" t="s">
        <v>799</v>
      </c>
      <c r="J1492" t="s">
        <v>4483</v>
      </c>
      <c r="K1492" t="s">
        <v>4484</v>
      </c>
      <c r="L1492" t="s">
        <v>27857</v>
      </c>
      <c r="M1492" t="s">
        <v>743</v>
      </c>
      <c r="N1492" t="s">
        <v>829</v>
      </c>
      <c r="O1492" t="s">
        <v>825</v>
      </c>
      <c r="P1492" t="s">
        <v>821</v>
      </c>
      <c r="Q1492" t="s">
        <v>10430</v>
      </c>
      <c r="R1492" t="s">
        <v>456</v>
      </c>
      <c r="S1492" t="s">
        <v>598</v>
      </c>
      <c r="T1492" s="16">
        <v>1</v>
      </c>
      <c r="U1492" s="16">
        <v>0</v>
      </c>
      <c r="V1492" s="16">
        <v>2</v>
      </c>
      <c r="W1492" s="5">
        <v>10407.23</v>
      </c>
      <c r="X1492" s="5">
        <v>10407.23</v>
      </c>
      <c r="Y1492" s="5"/>
      <c r="Z1492" s="7">
        <v>1</v>
      </c>
      <c r="AA1492" t="s">
        <v>27839</v>
      </c>
      <c r="AB1492" s="5">
        <v>10407.23</v>
      </c>
      <c r="AC1492" t="s">
        <v>800</v>
      </c>
      <c r="AD1492" s="17">
        <v>43130</v>
      </c>
      <c r="AE1492" s="17">
        <v>43175</v>
      </c>
      <c r="AF1492" s="17">
        <v>43130</v>
      </c>
      <c r="AG1492" s="17">
        <v>43138</v>
      </c>
      <c r="AH1492" s="17">
        <v>43138</v>
      </c>
      <c r="AI1492" s="17"/>
      <c r="AJ1492" s="5"/>
      <c r="AK1492" s="17">
        <v>43138</v>
      </c>
      <c r="AL1492" t="s">
        <v>811</v>
      </c>
      <c r="AM1492" t="s">
        <v>599</v>
      </c>
      <c r="AN1492" s="17"/>
      <c r="AP1492" t="s">
        <v>966</v>
      </c>
      <c r="AQ1492" t="s">
        <v>970</v>
      </c>
      <c r="AR1492" t="s">
        <v>29439</v>
      </c>
    </row>
    <row r="1493" spans="2:44" ht="11" outlineLevel="1" x14ac:dyDescent="0.15">
      <c r="B1493" t="s">
        <v>9297</v>
      </c>
      <c r="C1493" t="s">
        <v>799</v>
      </c>
      <c r="D1493" t="s">
        <v>799</v>
      </c>
      <c r="F1493" t="s">
        <v>966</v>
      </c>
      <c r="H1493" s="16">
        <v>1</v>
      </c>
      <c r="I1493" t="s">
        <v>799</v>
      </c>
      <c r="J1493" t="s">
        <v>5177</v>
      </c>
      <c r="K1493" t="s">
        <v>5178</v>
      </c>
      <c r="L1493" t="s">
        <v>28133</v>
      </c>
      <c r="M1493" t="s">
        <v>750</v>
      </c>
      <c r="N1493" t="s">
        <v>887</v>
      </c>
      <c r="O1493" t="s">
        <v>804</v>
      </c>
      <c r="P1493" t="s">
        <v>859</v>
      </c>
      <c r="Q1493" t="s">
        <v>10430</v>
      </c>
      <c r="R1493" t="s">
        <v>531</v>
      </c>
      <c r="S1493" t="s">
        <v>636</v>
      </c>
      <c r="T1493" s="16">
        <v>1</v>
      </c>
      <c r="U1493" s="16">
        <v>0</v>
      </c>
      <c r="V1493" s="16">
        <v>2</v>
      </c>
      <c r="W1493" s="5">
        <v>10388.59</v>
      </c>
      <c r="X1493" s="5">
        <v>10388.59</v>
      </c>
      <c r="Y1493" s="5"/>
      <c r="Z1493" s="7">
        <v>1</v>
      </c>
      <c r="AA1493" t="s">
        <v>27839</v>
      </c>
      <c r="AB1493" s="5">
        <v>10388.59</v>
      </c>
      <c r="AC1493" t="s">
        <v>800</v>
      </c>
      <c r="AD1493" s="17">
        <v>43231</v>
      </c>
      <c r="AE1493" s="17">
        <v>44340</v>
      </c>
      <c r="AF1493" s="17">
        <v>43231</v>
      </c>
      <c r="AG1493" s="17">
        <v>43266</v>
      </c>
      <c r="AH1493" s="17">
        <v>43266</v>
      </c>
      <c r="AI1493" s="17"/>
      <c r="AJ1493" s="5"/>
      <c r="AK1493" s="17">
        <v>43266</v>
      </c>
      <c r="AL1493" t="s">
        <v>811</v>
      </c>
      <c r="AM1493" t="s">
        <v>599</v>
      </c>
      <c r="AN1493" s="17"/>
      <c r="AP1493" t="s">
        <v>966</v>
      </c>
      <c r="AQ1493" t="s">
        <v>970</v>
      </c>
      <c r="AR1493" t="s">
        <v>29440</v>
      </c>
    </row>
    <row r="1494" spans="2:44" ht="11" outlineLevel="1" x14ac:dyDescent="0.15">
      <c r="B1494" t="s">
        <v>9300</v>
      </c>
      <c r="C1494" t="s">
        <v>799</v>
      </c>
      <c r="D1494" t="s">
        <v>799</v>
      </c>
      <c r="F1494" t="s">
        <v>966</v>
      </c>
      <c r="H1494" s="16">
        <v>1</v>
      </c>
      <c r="I1494" t="s">
        <v>799</v>
      </c>
      <c r="J1494" t="s">
        <v>9301</v>
      </c>
      <c r="K1494" t="s">
        <v>9302</v>
      </c>
      <c r="L1494" t="s">
        <v>28346</v>
      </c>
      <c r="M1494" t="s">
        <v>750</v>
      </c>
      <c r="N1494" t="s">
        <v>8177</v>
      </c>
      <c r="O1494" t="s">
        <v>825</v>
      </c>
      <c r="P1494" t="s">
        <v>859</v>
      </c>
      <c r="Q1494" t="s">
        <v>10430</v>
      </c>
      <c r="R1494" t="s">
        <v>645</v>
      </c>
      <c r="S1494" t="s">
        <v>636</v>
      </c>
      <c r="T1494" s="16">
        <v>1</v>
      </c>
      <c r="U1494" s="16">
        <v>0</v>
      </c>
      <c r="V1494" s="16">
        <v>1</v>
      </c>
      <c r="W1494" s="5">
        <v>10334.93</v>
      </c>
      <c r="X1494" s="5">
        <v>10334.93</v>
      </c>
      <c r="Y1494" s="5"/>
      <c r="Z1494" s="7">
        <v>1</v>
      </c>
      <c r="AA1494" t="s">
        <v>27839</v>
      </c>
      <c r="AB1494" s="5">
        <v>10334.93</v>
      </c>
      <c r="AC1494" t="s">
        <v>800</v>
      </c>
      <c r="AD1494" s="17">
        <v>43613</v>
      </c>
      <c r="AE1494" s="17">
        <v>43613</v>
      </c>
      <c r="AF1494" s="17">
        <v>43613</v>
      </c>
      <c r="AG1494" s="17">
        <v>43643</v>
      </c>
      <c r="AH1494" s="17">
        <v>43643</v>
      </c>
      <c r="AI1494" s="17"/>
      <c r="AJ1494" s="5"/>
      <c r="AK1494" s="17">
        <v>43643</v>
      </c>
      <c r="AL1494" t="s">
        <v>811</v>
      </c>
      <c r="AM1494" t="s">
        <v>599</v>
      </c>
      <c r="AN1494" s="17"/>
      <c r="AP1494" t="s">
        <v>966</v>
      </c>
      <c r="AQ1494" t="s">
        <v>970</v>
      </c>
      <c r="AR1494" t="s">
        <v>29441</v>
      </c>
    </row>
    <row r="1495" spans="2:44" ht="11" outlineLevel="1" x14ac:dyDescent="0.15">
      <c r="B1495" t="s">
        <v>9305</v>
      </c>
      <c r="C1495" t="s">
        <v>799</v>
      </c>
      <c r="D1495" t="s">
        <v>799</v>
      </c>
      <c r="F1495" t="s">
        <v>966</v>
      </c>
      <c r="H1495" s="16">
        <v>1</v>
      </c>
      <c r="I1495" t="s">
        <v>799</v>
      </c>
      <c r="J1495" t="s">
        <v>3653</v>
      </c>
      <c r="K1495" t="s">
        <v>3654</v>
      </c>
      <c r="L1495" t="s">
        <v>27952</v>
      </c>
      <c r="M1495" t="s">
        <v>750</v>
      </c>
      <c r="N1495" t="s">
        <v>3900</v>
      </c>
      <c r="O1495" t="s">
        <v>818</v>
      </c>
      <c r="P1495" t="s">
        <v>859</v>
      </c>
      <c r="Q1495" t="s">
        <v>10430</v>
      </c>
      <c r="R1495" t="s">
        <v>531</v>
      </c>
      <c r="S1495" t="s">
        <v>636</v>
      </c>
      <c r="T1495" s="16">
        <v>1</v>
      </c>
      <c r="U1495" s="16">
        <v>0</v>
      </c>
      <c r="V1495" s="16">
        <v>1</v>
      </c>
      <c r="W1495" s="5">
        <v>10306.6</v>
      </c>
      <c r="X1495" s="5">
        <v>10306.6</v>
      </c>
      <c r="Y1495" s="5"/>
      <c r="Z1495" s="7">
        <v>1</v>
      </c>
      <c r="AA1495" t="s">
        <v>27839</v>
      </c>
      <c r="AB1495" s="5">
        <v>10306.6</v>
      </c>
      <c r="AC1495" t="s">
        <v>800</v>
      </c>
      <c r="AD1495" s="17">
        <v>42144</v>
      </c>
      <c r="AE1495" s="17">
        <v>42144</v>
      </c>
      <c r="AF1495" s="17">
        <v>42143</v>
      </c>
      <c r="AG1495" s="17">
        <v>42153</v>
      </c>
      <c r="AH1495" s="17">
        <v>42153</v>
      </c>
      <c r="AI1495" s="17"/>
      <c r="AJ1495" s="5"/>
      <c r="AK1495" s="17">
        <v>42153</v>
      </c>
      <c r="AL1495" t="s">
        <v>811</v>
      </c>
      <c r="AM1495" t="s">
        <v>599</v>
      </c>
      <c r="AN1495" s="17"/>
      <c r="AP1495" t="s">
        <v>966</v>
      </c>
      <c r="AQ1495" t="s">
        <v>970</v>
      </c>
      <c r="AR1495" t="s">
        <v>29442</v>
      </c>
    </row>
    <row r="1496" spans="2:44" ht="11" outlineLevel="1" x14ac:dyDescent="0.15">
      <c r="B1496" t="s">
        <v>9314</v>
      </c>
      <c r="C1496" t="s">
        <v>799</v>
      </c>
      <c r="D1496" t="s">
        <v>799</v>
      </c>
      <c r="F1496" t="s">
        <v>966</v>
      </c>
      <c r="H1496" s="16">
        <v>1</v>
      </c>
      <c r="I1496" t="s">
        <v>799</v>
      </c>
      <c r="J1496" t="s">
        <v>9315</v>
      </c>
      <c r="K1496" t="s">
        <v>9316</v>
      </c>
      <c r="L1496" t="s">
        <v>28857</v>
      </c>
      <c r="M1496" t="s">
        <v>750</v>
      </c>
      <c r="N1496" t="s">
        <v>9317</v>
      </c>
      <c r="O1496" t="s">
        <v>825</v>
      </c>
      <c r="P1496" t="s">
        <v>859</v>
      </c>
      <c r="Q1496" t="s">
        <v>10430</v>
      </c>
      <c r="R1496" t="s">
        <v>531</v>
      </c>
      <c r="S1496" t="s">
        <v>636</v>
      </c>
      <c r="T1496" s="16">
        <v>1</v>
      </c>
      <c r="U1496" s="16">
        <v>0</v>
      </c>
      <c r="V1496" s="16">
        <v>1</v>
      </c>
      <c r="W1496" s="5">
        <v>10140</v>
      </c>
      <c r="X1496" s="5">
        <v>10140</v>
      </c>
      <c r="Y1496" s="5"/>
      <c r="Z1496" s="7">
        <v>1</v>
      </c>
      <c r="AA1496" t="s">
        <v>27839</v>
      </c>
      <c r="AB1496" s="5">
        <v>10140</v>
      </c>
      <c r="AC1496" t="s">
        <v>800</v>
      </c>
      <c r="AD1496" s="17">
        <v>44937</v>
      </c>
      <c r="AE1496" s="17">
        <v>44937</v>
      </c>
      <c r="AF1496" s="17">
        <v>44937</v>
      </c>
      <c r="AG1496" s="17">
        <v>45206</v>
      </c>
      <c r="AH1496" s="17">
        <v>45206</v>
      </c>
      <c r="AI1496" s="17"/>
      <c r="AJ1496" s="5"/>
      <c r="AK1496" s="17">
        <v>45206</v>
      </c>
      <c r="AL1496" t="s">
        <v>811</v>
      </c>
      <c r="AM1496" t="s">
        <v>599</v>
      </c>
      <c r="AN1496" s="17"/>
      <c r="AP1496" t="s">
        <v>966</v>
      </c>
      <c r="AQ1496" t="s">
        <v>970</v>
      </c>
      <c r="AR1496" t="s">
        <v>29443</v>
      </c>
    </row>
    <row r="1497" spans="2:44" ht="11" outlineLevel="1" x14ac:dyDescent="0.15">
      <c r="B1497" t="s">
        <v>9330</v>
      </c>
      <c r="C1497" t="s">
        <v>799</v>
      </c>
      <c r="D1497" t="s">
        <v>799</v>
      </c>
      <c r="F1497" t="s">
        <v>966</v>
      </c>
      <c r="H1497" s="16">
        <v>1</v>
      </c>
      <c r="I1497" t="s">
        <v>799</v>
      </c>
      <c r="J1497" t="s">
        <v>9331</v>
      </c>
      <c r="K1497" t="s">
        <v>9332</v>
      </c>
      <c r="L1497" t="s">
        <v>27952</v>
      </c>
      <c r="M1497" t="s">
        <v>750</v>
      </c>
      <c r="N1497" t="s">
        <v>803</v>
      </c>
      <c r="O1497" t="s">
        <v>825</v>
      </c>
      <c r="P1497" t="s">
        <v>859</v>
      </c>
      <c r="Q1497" t="s">
        <v>10430</v>
      </c>
      <c r="R1497" t="s">
        <v>531</v>
      </c>
      <c r="S1497" t="s">
        <v>636</v>
      </c>
      <c r="T1497" s="16">
        <v>1</v>
      </c>
      <c r="U1497" s="16">
        <v>0</v>
      </c>
      <c r="V1497" s="16">
        <v>1</v>
      </c>
      <c r="W1497" s="5">
        <v>10000</v>
      </c>
      <c r="X1497" s="5">
        <v>10000</v>
      </c>
      <c r="Y1497" s="5"/>
      <c r="Z1497" s="7">
        <v>1</v>
      </c>
      <c r="AA1497" t="s">
        <v>27839</v>
      </c>
      <c r="AB1497" s="5">
        <v>10000</v>
      </c>
      <c r="AC1497" t="s">
        <v>800</v>
      </c>
      <c r="AD1497" s="17">
        <v>43161</v>
      </c>
      <c r="AE1497" s="17">
        <v>43161</v>
      </c>
      <c r="AF1497" s="17">
        <v>43161</v>
      </c>
      <c r="AG1497" s="17">
        <v>43188</v>
      </c>
      <c r="AH1497" s="17">
        <v>43188</v>
      </c>
      <c r="AI1497" s="17"/>
      <c r="AJ1497" s="5"/>
      <c r="AK1497" s="17">
        <v>43188</v>
      </c>
      <c r="AL1497" t="s">
        <v>811</v>
      </c>
      <c r="AM1497" t="s">
        <v>599</v>
      </c>
      <c r="AN1497" s="17"/>
      <c r="AP1497" t="s">
        <v>966</v>
      </c>
      <c r="AQ1497" t="s">
        <v>970</v>
      </c>
      <c r="AR1497" t="s">
        <v>29444</v>
      </c>
    </row>
    <row r="1498" spans="2:44" ht="11" outlineLevel="1" x14ac:dyDescent="0.15">
      <c r="B1498" t="s">
        <v>9339</v>
      </c>
      <c r="C1498" t="s">
        <v>27838</v>
      </c>
      <c r="D1498" t="s">
        <v>983</v>
      </c>
      <c r="E1498" t="s">
        <v>807</v>
      </c>
      <c r="F1498" t="s">
        <v>10430</v>
      </c>
      <c r="G1498" t="s">
        <v>29445</v>
      </c>
      <c r="H1498" s="16">
        <v>2</v>
      </c>
      <c r="I1498" t="s">
        <v>815</v>
      </c>
      <c r="J1498" t="s">
        <v>9340</v>
      </c>
      <c r="K1498" t="s">
        <v>9341</v>
      </c>
      <c r="L1498" t="s">
        <v>28015</v>
      </c>
      <c r="M1498" t="s">
        <v>750</v>
      </c>
      <c r="N1498" t="s">
        <v>880</v>
      </c>
      <c r="O1498" t="s">
        <v>818</v>
      </c>
      <c r="P1498" t="s">
        <v>859</v>
      </c>
      <c r="Q1498" t="s">
        <v>10430</v>
      </c>
      <c r="R1498" t="s">
        <v>531</v>
      </c>
      <c r="S1498" t="s">
        <v>636</v>
      </c>
      <c r="T1498" s="16">
        <v>3</v>
      </c>
      <c r="U1498" s="16">
        <v>3</v>
      </c>
      <c r="V1498" s="16">
        <v>5</v>
      </c>
      <c r="W1498" s="5">
        <v>10000</v>
      </c>
      <c r="X1498" s="5">
        <v>10000</v>
      </c>
      <c r="Y1498" s="5"/>
      <c r="Z1498" s="7">
        <v>1</v>
      </c>
      <c r="AA1498" t="s">
        <v>27839</v>
      </c>
      <c r="AB1498" s="5">
        <v>10000</v>
      </c>
      <c r="AC1498" t="s">
        <v>800</v>
      </c>
      <c r="AD1498" s="17">
        <v>41089</v>
      </c>
      <c r="AE1498" s="17">
        <v>42218</v>
      </c>
      <c r="AF1498" s="17">
        <v>41089</v>
      </c>
      <c r="AG1498" s="17">
        <v>42551</v>
      </c>
      <c r="AH1498" s="17">
        <v>42551</v>
      </c>
      <c r="AI1498" s="17"/>
      <c r="AJ1498" s="5"/>
      <c r="AK1498" s="17">
        <v>42551</v>
      </c>
      <c r="AL1498" t="s">
        <v>28341</v>
      </c>
      <c r="AM1498" t="s">
        <v>631</v>
      </c>
      <c r="AN1498" s="17">
        <v>42551</v>
      </c>
      <c r="AP1498" t="s">
        <v>966</v>
      </c>
      <c r="AQ1498" t="s">
        <v>970</v>
      </c>
      <c r="AR1498" t="s">
        <v>29446</v>
      </c>
    </row>
    <row r="1499" spans="2:44" ht="11" outlineLevel="1" x14ac:dyDescent="0.15">
      <c r="B1499" t="s">
        <v>9344</v>
      </c>
      <c r="C1499" t="s">
        <v>27838</v>
      </c>
      <c r="D1499" t="s">
        <v>983</v>
      </c>
      <c r="E1499" t="s">
        <v>807</v>
      </c>
      <c r="F1499" t="s">
        <v>10430</v>
      </c>
      <c r="G1499" t="s">
        <v>29445</v>
      </c>
      <c r="H1499" s="16">
        <v>2</v>
      </c>
      <c r="I1499" t="s">
        <v>809</v>
      </c>
      <c r="J1499" t="s">
        <v>9345</v>
      </c>
      <c r="K1499" t="s">
        <v>9346</v>
      </c>
      <c r="L1499" t="s">
        <v>28015</v>
      </c>
      <c r="M1499" t="s">
        <v>750</v>
      </c>
      <c r="N1499" t="s">
        <v>880</v>
      </c>
      <c r="O1499" t="s">
        <v>818</v>
      </c>
      <c r="P1499" t="s">
        <v>859</v>
      </c>
      <c r="Q1499" t="s">
        <v>10430</v>
      </c>
      <c r="R1499" t="s">
        <v>531</v>
      </c>
      <c r="S1499" t="s">
        <v>636</v>
      </c>
      <c r="T1499" s="16">
        <v>3</v>
      </c>
      <c r="U1499" s="16">
        <v>3</v>
      </c>
      <c r="V1499" s="16">
        <v>6</v>
      </c>
      <c r="W1499" s="5">
        <v>10000</v>
      </c>
      <c r="X1499" s="5">
        <v>10000</v>
      </c>
      <c r="Y1499" s="5"/>
      <c r="Z1499" s="7">
        <v>1</v>
      </c>
      <c r="AA1499" t="s">
        <v>27839</v>
      </c>
      <c r="AB1499" s="5">
        <v>10000</v>
      </c>
      <c r="AC1499" t="s">
        <v>800</v>
      </c>
      <c r="AD1499" s="17">
        <v>41089</v>
      </c>
      <c r="AE1499" s="17">
        <v>42712</v>
      </c>
      <c r="AF1499" s="17">
        <v>41089</v>
      </c>
      <c r="AG1499" s="17">
        <v>42551</v>
      </c>
      <c r="AH1499" s="17">
        <v>42551</v>
      </c>
      <c r="AI1499" s="17"/>
      <c r="AJ1499" s="5"/>
      <c r="AK1499" s="17">
        <v>42551</v>
      </c>
      <c r="AL1499" t="s">
        <v>28341</v>
      </c>
      <c r="AM1499" t="s">
        <v>631</v>
      </c>
      <c r="AN1499" s="17">
        <v>42551</v>
      </c>
      <c r="AP1499" t="s">
        <v>966</v>
      </c>
      <c r="AQ1499" t="s">
        <v>970</v>
      </c>
      <c r="AR1499" t="s">
        <v>29447</v>
      </c>
    </row>
    <row r="1500" spans="2:44" ht="11" outlineLevel="1" x14ac:dyDescent="0.15">
      <c r="B1500" t="s">
        <v>9349</v>
      </c>
      <c r="C1500" t="s">
        <v>799</v>
      </c>
      <c r="D1500" t="s">
        <v>799</v>
      </c>
      <c r="F1500" t="s">
        <v>966</v>
      </c>
      <c r="H1500" s="16">
        <v>1</v>
      </c>
      <c r="I1500" t="s">
        <v>799</v>
      </c>
      <c r="J1500" t="s">
        <v>6554</v>
      </c>
      <c r="K1500" t="s">
        <v>6555</v>
      </c>
      <c r="L1500" t="s">
        <v>29448</v>
      </c>
      <c r="M1500" t="s">
        <v>3596</v>
      </c>
      <c r="N1500" t="s">
        <v>803</v>
      </c>
      <c r="O1500" t="s">
        <v>825</v>
      </c>
      <c r="P1500" t="s">
        <v>820</v>
      </c>
      <c r="Q1500" t="s">
        <v>10430</v>
      </c>
      <c r="R1500" t="s">
        <v>531</v>
      </c>
      <c r="S1500" t="s">
        <v>636</v>
      </c>
      <c r="T1500" s="16">
        <v>1</v>
      </c>
      <c r="U1500" s="16">
        <v>0</v>
      </c>
      <c r="V1500" s="16">
        <v>3</v>
      </c>
      <c r="W1500" s="5">
        <v>9783.69</v>
      </c>
      <c r="X1500" s="5">
        <v>9783.69</v>
      </c>
      <c r="Y1500" s="5"/>
      <c r="Z1500" s="7">
        <v>1</v>
      </c>
      <c r="AA1500" t="s">
        <v>27839</v>
      </c>
      <c r="AB1500" s="5">
        <v>9783.69</v>
      </c>
      <c r="AC1500" t="s">
        <v>800</v>
      </c>
      <c r="AD1500" s="17">
        <v>42276</v>
      </c>
      <c r="AE1500" s="17">
        <v>42548</v>
      </c>
      <c r="AF1500" s="17">
        <v>42275</v>
      </c>
      <c r="AG1500" s="17">
        <v>42335</v>
      </c>
      <c r="AH1500" s="17">
        <v>42335</v>
      </c>
      <c r="AI1500" s="17"/>
      <c r="AJ1500" s="5"/>
      <c r="AK1500" s="17">
        <v>42335</v>
      </c>
      <c r="AL1500" t="s">
        <v>811</v>
      </c>
      <c r="AM1500" t="s">
        <v>599</v>
      </c>
      <c r="AN1500" s="17"/>
      <c r="AP1500" t="s">
        <v>966</v>
      </c>
      <c r="AQ1500" t="s">
        <v>970</v>
      </c>
      <c r="AR1500" t="s">
        <v>29449</v>
      </c>
    </row>
    <row r="1501" spans="2:44" ht="11" outlineLevel="1" x14ac:dyDescent="0.15">
      <c r="B1501" t="s">
        <v>9352</v>
      </c>
      <c r="C1501" t="s">
        <v>799</v>
      </c>
      <c r="D1501" t="s">
        <v>799</v>
      </c>
      <c r="F1501" t="s">
        <v>966</v>
      </c>
      <c r="H1501" s="16">
        <v>1</v>
      </c>
      <c r="I1501" t="s">
        <v>799</v>
      </c>
      <c r="J1501" t="s">
        <v>6401</v>
      </c>
      <c r="K1501" t="s">
        <v>6402</v>
      </c>
      <c r="L1501" t="s">
        <v>27866</v>
      </c>
      <c r="M1501" t="s">
        <v>750</v>
      </c>
      <c r="N1501" t="s">
        <v>887</v>
      </c>
      <c r="O1501" t="s">
        <v>804</v>
      </c>
      <c r="P1501" t="s">
        <v>859</v>
      </c>
      <c r="Q1501" t="s">
        <v>10430</v>
      </c>
      <c r="R1501" t="s">
        <v>531</v>
      </c>
      <c r="S1501" t="s">
        <v>636</v>
      </c>
      <c r="T1501" s="16">
        <v>1</v>
      </c>
      <c r="U1501" s="16">
        <v>0</v>
      </c>
      <c r="V1501" s="16">
        <v>1</v>
      </c>
      <c r="W1501" s="5">
        <v>9690</v>
      </c>
      <c r="X1501" s="5">
        <v>9690</v>
      </c>
      <c r="Y1501" s="5"/>
      <c r="Z1501" s="7">
        <v>1</v>
      </c>
      <c r="AA1501" t="s">
        <v>27839</v>
      </c>
      <c r="AB1501" s="5">
        <v>9690</v>
      </c>
      <c r="AC1501" t="s">
        <v>800</v>
      </c>
      <c r="AD1501" s="17">
        <v>43367</v>
      </c>
      <c r="AE1501" s="17">
        <v>43367</v>
      </c>
      <c r="AF1501" s="17">
        <v>43367</v>
      </c>
      <c r="AG1501" s="17">
        <v>43371</v>
      </c>
      <c r="AH1501" s="17">
        <v>43371</v>
      </c>
      <c r="AI1501" s="17"/>
      <c r="AJ1501" s="5"/>
      <c r="AK1501" s="17">
        <v>43371</v>
      </c>
      <c r="AL1501" t="s">
        <v>811</v>
      </c>
      <c r="AM1501" t="s">
        <v>599</v>
      </c>
      <c r="AN1501" s="17"/>
      <c r="AP1501" t="s">
        <v>966</v>
      </c>
      <c r="AQ1501" t="s">
        <v>970</v>
      </c>
      <c r="AR1501" t="s">
        <v>29450</v>
      </c>
    </row>
    <row r="1502" spans="2:44" ht="11" outlineLevel="1" x14ac:dyDescent="0.15">
      <c r="B1502" t="s">
        <v>9355</v>
      </c>
      <c r="C1502" t="s">
        <v>799</v>
      </c>
      <c r="D1502" t="s">
        <v>799</v>
      </c>
      <c r="F1502" t="s">
        <v>966</v>
      </c>
      <c r="H1502" s="16">
        <v>1</v>
      </c>
      <c r="I1502" t="s">
        <v>799</v>
      </c>
      <c r="J1502" t="s">
        <v>9356</v>
      </c>
      <c r="K1502" t="s">
        <v>9357</v>
      </c>
      <c r="L1502" t="s">
        <v>27866</v>
      </c>
      <c r="M1502" t="s">
        <v>737</v>
      </c>
      <c r="N1502" t="s">
        <v>887</v>
      </c>
      <c r="O1502" t="s">
        <v>825</v>
      </c>
      <c r="P1502" t="s">
        <v>802</v>
      </c>
      <c r="Q1502" t="s">
        <v>10430</v>
      </c>
      <c r="R1502" t="s">
        <v>531</v>
      </c>
      <c r="S1502" t="s">
        <v>636</v>
      </c>
      <c r="T1502" s="16">
        <v>1</v>
      </c>
      <c r="U1502" s="16">
        <v>0</v>
      </c>
      <c r="V1502" s="16">
        <v>1</v>
      </c>
      <c r="W1502" s="5">
        <v>9649</v>
      </c>
      <c r="X1502" s="5">
        <v>9649</v>
      </c>
      <c r="Y1502" s="5"/>
      <c r="Z1502" s="7">
        <v>1</v>
      </c>
      <c r="AA1502" t="s">
        <v>27839</v>
      </c>
      <c r="AB1502" s="5">
        <v>9649</v>
      </c>
      <c r="AC1502" t="s">
        <v>800</v>
      </c>
      <c r="AD1502" s="17">
        <v>45926</v>
      </c>
      <c r="AE1502" s="17">
        <v>45926</v>
      </c>
      <c r="AF1502" s="17">
        <v>45924</v>
      </c>
      <c r="AG1502" s="17">
        <v>45978</v>
      </c>
      <c r="AH1502" s="17">
        <v>45978</v>
      </c>
      <c r="AI1502" s="17"/>
      <c r="AJ1502" s="5"/>
      <c r="AK1502" s="17">
        <v>45978</v>
      </c>
      <c r="AL1502" t="s">
        <v>811</v>
      </c>
      <c r="AM1502" t="s">
        <v>599</v>
      </c>
      <c r="AN1502" s="17"/>
      <c r="AP1502" t="s">
        <v>966</v>
      </c>
      <c r="AQ1502" t="s">
        <v>970</v>
      </c>
      <c r="AR1502" t="s">
        <v>29451</v>
      </c>
    </row>
    <row r="1503" spans="2:44" ht="11" outlineLevel="1" x14ac:dyDescent="0.15">
      <c r="B1503" t="s">
        <v>9361</v>
      </c>
      <c r="C1503" t="s">
        <v>27838</v>
      </c>
      <c r="D1503" t="s">
        <v>1599</v>
      </c>
      <c r="E1503" t="s">
        <v>807</v>
      </c>
      <c r="F1503" t="s">
        <v>10430</v>
      </c>
      <c r="H1503" s="16">
        <v>1</v>
      </c>
      <c r="I1503" t="s">
        <v>799</v>
      </c>
      <c r="J1503" t="s">
        <v>9362</v>
      </c>
      <c r="K1503" t="s">
        <v>9363</v>
      </c>
      <c r="L1503" t="s">
        <v>29452</v>
      </c>
      <c r="M1503" t="s">
        <v>738</v>
      </c>
      <c r="N1503" t="s">
        <v>9364</v>
      </c>
      <c r="O1503" t="s">
        <v>796</v>
      </c>
      <c r="P1503" t="s">
        <v>794</v>
      </c>
      <c r="Q1503" t="s">
        <v>10430</v>
      </c>
      <c r="R1503" t="s">
        <v>645</v>
      </c>
      <c r="S1503" t="s">
        <v>636</v>
      </c>
      <c r="T1503" s="16">
        <v>1</v>
      </c>
      <c r="U1503" s="16">
        <v>1</v>
      </c>
      <c r="V1503" s="16">
        <v>2</v>
      </c>
      <c r="W1503" s="5">
        <v>9641</v>
      </c>
      <c r="X1503" s="5">
        <v>9641</v>
      </c>
      <c r="Y1503" s="5"/>
      <c r="Z1503" s="7">
        <v>1</v>
      </c>
      <c r="AA1503" t="s">
        <v>27839</v>
      </c>
      <c r="AB1503" s="5">
        <v>9641</v>
      </c>
      <c r="AC1503" t="s">
        <v>800</v>
      </c>
      <c r="AD1503" s="17">
        <v>43003</v>
      </c>
      <c r="AE1503" s="17">
        <v>43172</v>
      </c>
      <c r="AF1503" s="17">
        <v>43003</v>
      </c>
      <c r="AG1503" s="17">
        <v>43205</v>
      </c>
      <c r="AH1503" s="17">
        <v>43205</v>
      </c>
      <c r="AI1503" s="17"/>
      <c r="AJ1503" s="5"/>
      <c r="AK1503" s="17">
        <v>43205</v>
      </c>
      <c r="AL1503" t="s">
        <v>28341</v>
      </c>
      <c r="AM1503" t="s">
        <v>631</v>
      </c>
      <c r="AN1503" s="17">
        <v>43205</v>
      </c>
      <c r="AP1503" t="s">
        <v>966</v>
      </c>
      <c r="AQ1503" t="s">
        <v>970</v>
      </c>
      <c r="AR1503" t="s">
        <v>29453</v>
      </c>
    </row>
    <row r="1504" spans="2:44" ht="11" outlineLevel="1" x14ac:dyDescent="0.15">
      <c r="B1504" t="s">
        <v>9368</v>
      </c>
      <c r="C1504" t="s">
        <v>799</v>
      </c>
      <c r="D1504" t="s">
        <v>799</v>
      </c>
      <c r="F1504" t="s">
        <v>966</v>
      </c>
      <c r="H1504" s="16">
        <v>1</v>
      </c>
      <c r="I1504" t="s">
        <v>799</v>
      </c>
      <c r="J1504" t="s">
        <v>9369</v>
      </c>
      <c r="K1504" t="s">
        <v>9370</v>
      </c>
      <c r="L1504" t="s">
        <v>27841</v>
      </c>
      <c r="M1504" t="s">
        <v>750</v>
      </c>
      <c r="N1504" t="s">
        <v>866</v>
      </c>
      <c r="O1504" t="s">
        <v>804</v>
      </c>
      <c r="P1504" t="s">
        <v>859</v>
      </c>
      <c r="Q1504" t="s">
        <v>10430</v>
      </c>
      <c r="R1504" t="s">
        <v>531</v>
      </c>
      <c r="S1504" t="s">
        <v>636</v>
      </c>
      <c r="T1504" s="16">
        <v>1</v>
      </c>
      <c r="U1504" s="16">
        <v>0</v>
      </c>
      <c r="V1504" s="16">
        <v>1</v>
      </c>
      <c r="W1504" s="5">
        <v>9500</v>
      </c>
      <c r="X1504" s="5">
        <v>9500</v>
      </c>
      <c r="Y1504" s="5"/>
      <c r="Z1504" s="7">
        <v>1</v>
      </c>
      <c r="AA1504" t="s">
        <v>27839</v>
      </c>
      <c r="AB1504" s="5">
        <v>9500</v>
      </c>
      <c r="AC1504" t="s">
        <v>800</v>
      </c>
      <c r="AD1504" s="17">
        <v>42143</v>
      </c>
      <c r="AE1504" s="17">
        <v>42143</v>
      </c>
      <c r="AF1504" s="17">
        <v>42143</v>
      </c>
      <c r="AG1504" s="17">
        <v>42158</v>
      </c>
      <c r="AH1504" s="17">
        <v>42158</v>
      </c>
      <c r="AI1504" s="17"/>
      <c r="AJ1504" s="5"/>
      <c r="AK1504" s="17">
        <v>42158</v>
      </c>
      <c r="AL1504" t="s">
        <v>811</v>
      </c>
      <c r="AM1504" t="s">
        <v>599</v>
      </c>
      <c r="AN1504" s="17"/>
      <c r="AP1504" t="s">
        <v>966</v>
      </c>
      <c r="AQ1504" t="s">
        <v>970</v>
      </c>
      <c r="AR1504" t="s">
        <v>29454</v>
      </c>
    </row>
    <row r="1505" spans="2:44" ht="11" outlineLevel="1" x14ac:dyDescent="0.15">
      <c r="B1505" t="s">
        <v>9378</v>
      </c>
      <c r="C1505" t="s">
        <v>799</v>
      </c>
      <c r="D1505" t="s">
        <v>799</v>
      </c>
      <c r="F1505" t="s">
        <v>966</v>
      </c>
      <c r="H1505" s="16">
        <v>1</v>
      </c>
      <c r="I1505" t="s">
        <v>799</v>
      </c>
      <c r="J1505" t="s">
        <v>9379</v>
      </c>
      <c r="K1505" t="s">
        <v>9380</v>
      </c>
      <c r="L1505" t="s">
        <v>27905</v>
      </c>
      <c r="M1505" t="s">
        <v>750</v>
      </c>
      <c r="N1505" t="s">
        <v>803</v>
      </c>
      <c r="O1505" t="s">
        <v>825</v>
      </c>
      <c r="P1505" t="s">
        <v>859</v>
      </c>
      <c r="Q1505" t="s">
        <v>10430</v>
      </c>
      <c r="R1505" t="s">
        <v>531</v>
      </c>
      <c r="S1505" t="s">
        <v>636</v>
      </c>
      <c r="T1505" s="16">
        <v>1</v>
      </c>
      <c r="U1505" s="16">
        <v>0</v>
      </c>
      <c r="V1505" s="16">
        <v>2</v>
      </c>
      <c r="W1505" s="5">
        <v>9333</v>
      </c>
      <c r="X1505" s="5">
        <v>9333</v>
      </c>
      <c r="Y1505" s="5"/>
      <c r="Z1505" s="7">
        <v>1</v>
      </c>
      <c r="AA1505" t="s">
        <v>27839</v>
      </c>
      <c r="AB1505" s="5">
        <v>9333</v>
      </c>
      <c r="AC1505" t="s">
        <v>800</v>
      </c>
      <c r="AD1505" s="17">
        <v>42635</v>
      </c>
      <c r="AE1505" s="17">
        <v>42720</v>
      </c>
      <c r="AF1505" s="17">
        <v>42635</v>
      </c>
      <c r="AG1505" s="17">
        <v>42825</v>
      </c>
      <c r="AH1505" s="17">
        <v>42825</v>
      </c>
      <c r="AI1505" s="17"/>
      <c r="AJ1505" s="5"/>
      <c r="AK1505" s="17">
        <v>42825</v>
      </c>
      <c r="AL1505" t="s">
        <v>811</v>
      </c>
      <c r="AM1505" t="s">
        <v>599</v>
      </c>
      <c r="AN1505" s="17"/>
      <c r="AP1505" t="s">
        <v>966</v>
      </c>
      <c r="AQ1505" t="s">
        <v>970</v>
      </c>
      <c r="AR1505" t="s">
        <v>29455</v>
      </c>
    </row>
    <row r="1506" spans="2:44" ht="11" outlineLevel="1" x14ac:dyDescent="0.15">
      <c r="B1506" t="s">
        <v>9383</v>
      </c>
      <c r="C1506" t="s">
        <v>799</v>
      </c>
      <c r="D1506" t="s">
        <v>799</v>
      </c>
      <c r="F1506" t="s">
        <v>966</v>
      </c>
      <c r="H1506" s="16">
        <v>1</v>
      </c>
      <c r="I1506" t="s">
        <v>799</v>
      </c>
      <c r="J1506" t="s">
        <v>9384</v>
      </c>
      <c r="K1506" t="s">
        <v>9385</v>
      </c>
      <c r="L1506" t="s">
        <v>28077</v>
      </c>
      <c r="M1506" t="s">
        <v>750</v>
      </c>
      <c r="N1506" t="s">
        <v>2535</v>
      </c>
      <c r="O1506" t="s">
        <v>825</v>
      </c>
      <c r="P1506" t="s">
        <v>859</v>
      </c>
      <c r="Q1506" t="s">
        <v>10430</v>
      </c>
      <c r="R1506" t="s">
        <v>531</v>
      </c>
      <c r="S1506" t="s">
        <v>636</v>
      </c>
      <c r="T1506" s="16">
        <v>1</v>
      </c>
      <c r="U1506" s="16">
        <v>0</v>
      </c>
      <c r="V1506" s="16">
        <v>3</v>
      </c>
      <c r="W1506" s="5">
        <v>9295</v>
      </c>
      <c r="X1506" s="5">
        <v>9295</v>
      </c>
      <c r="Y1506" s="5"/>
      <c r="Z1506" s="7">
        <v>1</v>
      </c>
      <c r="AA1506" t="s">
        <v>27839</v>
      </c>
      <c r="AB1506" s="5">
        <v>9295</v>
      </c>
      <c r="AC1506" t="s">
        <v>800</v>
      </c>
      <c r="AD1506" s="17">
        <v>43201</v>
      </c>
      <c r="AE1506" s="17">
        <v>43410</v>
      </c>
      <c r="AF1506" s="17">
        <v>43201</v>
      </c>
      <c r="AG1506" s="17">
        <v>43437</v>
      </c>
      <c r="AH1506" s="17">
        <v>43437</v>
      </c>
      <c r="AI1506" s="17"/>
      <c r="AJ1506" s="5"/>
      <c r="AK1506" s="17">
        <v>43437</v>
      </c>
      <c r="AL1506" t="s">
        <v>811</v>
      </c>
      <c r="AM1506" t="s">
        <v>599</v>
      </c>
      <c r="AN1506" s="17"/>
      <c r="AP1506" t="s">
        <v>966</v>
      </c>
      <c r="AQ1506" t="s">
        <v>970</v>
      </c>
      <c r="AR1506" t="s">
        <v>29456</v>
      </c>
    </row>
    <row r="1507" spans="2:44" ht="11" outlineLevel="1" x14ac:dyDescent="0.15">
      <c r="B1507" t="s">
        <v>9388</v>
      </c>
      <c r="C1507" t="s">
        <v>799</v>
      </c>
      <c r="D1507" t="s">
        <v>799</v>
      </c>
      <c r="F1507" t="s">
        <v>966</v>
      </c>
      <c r="H1507" s="16">
        <v>1</v>
      </c>
      <c r="I1507" t="s">
        <v>799</v>
      </c>
      <c r="J1507" t="s">
        <v>9389</v>
      </c>
      <c r="K1507" t="s">
        <v>9390</v>
      </c>
      <c r="L1507" t="s">
        <v>27974</v>
      </c>
      <c r="M1507" t="s">
        <v>750</v>
      </c>
      <c r="N1507" t="s">
        <v>2620</v>
      </c>
      <c r="O1507" t="s">
        <v>825</v>
      </c>
      <c r="P1507" t="s">
        <v>859</v>
      </c>
      <c r="Q1507" t="s">
        <v>10430</v>
      </c>
      <c r="R1507" t="s">
        <v>531</v>
      </c>
      <c r="S1507" t="s">
        <v>636</v>
      </c>
      <c r="T1507" s="16">
        <v>1</v>
      </c>
      <c r="U1507" s="16">
        <v>0</v>
      </c>
      <c r="V1507" s="16">
        <v>2</v>
      </c>
      <c r="W1507" s="5">
        <v>9280</v>
      </c>
      <c r="X1507" s="5">
        <v>9280</v>
      </c>
      <c r="Y1507" s="5"/>
      <c r="Z1507" s="7">
        <v>1</v>
      </c>
      <c r="AA1507" t="s">
        <v>27839</v>
      </c>
      <c r="AB1507" s="5">
        <v>9280</v>
      </c>
      <c r="AC1507" t="s">
        <v>800</v>
      </c>
      <c r="AD1507" s="17">
        <v>42160</v>
      </c>
      <c r="AE1507" s="17">
        <v>42170</v>
      </c>
      <c r="AF1507" s="17">
        <v>42160</v>
      </c>
      <c r="AG1507" s="17">
        <v>42228</v>
      </c>
      <c r="AH1507" s="17">
        <v>42228</v>
      </c>
      <c r="AI1507" s="17"/>
      <c r="AJ1507" s="5"/>
      <c r="AK1507" s="17">
        <v>42228</v>
      </c>
      <c r="AL1507" t="s">
        <v>811</v>
      </c>
      <c r="AM1507" t="s">
        <v>599</v>
      </c>
      <c r="AN1507" s="17"/>
      <c r="AP1507" t="s">
        <v>966</v>
      </c>
      <c r="AQ1507" t="s">
        <v>970</v>
      </c>
      <c r="AR1507" t="s">
        <v>29457</v>
      </c>
    </row>
    <row r="1508" spans="2:44" ht="11" outlineLevel="1" x14ac:dyDescent="0.15">
      <c r="B1508" t="s">
        <v>9393</v>
      </c>
      <c r="C1508" t="s">
        <v>799</v>
      </c>
      <c r="D1508" t="s">
        <v>799</v>
      </c>
      <c r="F1508" t="s">
        <v>966</v>
      </c>
      <c r="H1508" s="16">
        <v>1</v>
      </c>
      <c r="I1508" t="s">
        <v>799</v>
      </c>
      <c r="J1508" t="s">
        <v>4952</v>
      </c>
      <c r="K1508" t="s">
        <v>9394</v>
      </c>
      <c r="L1508" t="s">
        <v>27959</v>
      </c>
      <c r="M1508" t="s">
        <v>750</v>
      </c>
      <c r="N1508" t="s">
        <v>4032</v>
      </c>
      <c r="O1508" t="s">
        <v>826</v>
      </c>
      <c r="P1508" t="s">
        <v>859</v>
      </c>
      <c r="Q1508" t="s">
        <v>10430</v>
      </c>
      <c r="R1508" t="s">
        <v>531</v>
      </c>
      <c r="S1508" t="s">
        <v>636</v>
      </c>
      <c r="T1508" s="16">
        <v>1</v>
      </c>
      <c r="U1508" s="16">
        <v>0</v>
      </c>
      <c r="V1508" s="16">
        <v>1</v>
      </c>
      <c r="W1508" s="5">
        <v>9266</v>
      </c>
      <c r="X1508" s="5">
        <v>9266</v>
      </c>
      <c r="Y1508" s="5"/>
      <c r="Z1508" s="7">
        <v>1</v>
      </c>
      <c r="AA1508" t="s">
        <v>27839</v>
      </c>
      <c r="AB1508" s="5">
        <v>9266</v>
      </c>
      <c r="AC1508" t="s">
        <v>800</v>
      </c>
      <c r="AD1508" s="17">
        <v>42524</v>
      </c>
      <c r="AE1508" s="17">
        <v>42524</v>
      </c>
      <c r="AF1508" s="17">
        <v>42524</v>
      </c>
      <c r="AG1508" s="17">
        <v>42545</v>
      </c>
      <c r="AH1508" s="17">
        <v>42545</v>
      </c>
      <c r="AI1508" s="17"/>
      <c r="AJ1508" s="5"/>
      <c r="AK1508" s="17">
        <v>42545</v>
      </c>
      <c r="AL1508" t="s">
        <v>811</v>
      </c>
      <c r="AM1508" t="s">
        <v>599</v>
      </c>
      <c r="AN1508" s="17"/>
      <c r="AP1508" t="s">
        <v>966</v>
      </c>
      <c r="AQ1508" t="s">
        <v>970</v>
      </c>
      <c r="AR1508" t="s">
        <v>29458</v>
      </c>
    </row>
    <row r="1509" spans="2:44" ht="11" outlineLevel="1" x14ac:dyDescent="0.15">
      <c r="B1509" t="s">
        <v>9375</v>
      </c>
      <c r="C1509" t="s">
        <v>799</v>
      </c>
      <c r="D1509" t="s">
        <v>799</v>
      </c>
      <c r="F1509" t="s">
        <v>966</v>
      </c>
      <c r="H1509" s="16">
        <v>1</v>
      </c>
      <c r="I1509" t="s">
        <v>799</v>
      </c>
      <c r="J1509" t="s">
        <v>700</v>
      </c>
      <c r="K1509" t="s">
        <v>2413</v>
      </c>
      <c r="L1509" t="s">
        <v>28353</v>
      </c>
      <c r="M1509" t="s">
        <v>750</v>
      </c>
      <c r="N1509" t="s">
        <v>865</v>
      </c>
      <c r="O1509" t="s">
        <v>804</v>
      </c>
      <c r="P1509" t="s">
        <v>859</v>
      </c>
      <c r="Q1509" t="s">
        <v>10430</v>
      </c>
      <c r="R1509" t="s">
        <v>645</v>
      </c>
      <c r="S1509" t="s">
        <v>636</v>
      </c>
      <c r="T1509" s="16">
        <v>1</v>
      </c>
      <c r="U1509" s="16">
        <v>0</v>
      </c>
      <c r="V1509" s="16">
        <v>1</v>
      </c>
      <c r="W1509" s="5">
        <v>9353.7099999999991</v>
      </c>
      <c r="X1509" s="5">
        <v>9261</v>
      </c>
      <c r="Y1509" s="5"/>
      <c r="Z1509" s="7">
        <v>0.99009999999999998</v>
      </c>
      <c r="AA1509" t="s">
        <v>27839</v>
      </c>
      <c r="AB1509" s="5">
        <v>9261</v>
      </c>
      <c r="AC1509" t="s">
        <v>800</v>
      </c>
      <c r="AD1509" s="17">
        <v>42474</v>
      </c>
      <c r="AE1509" s="17">
        <v>42474</v>
      </c>
      <c r="AF1509" s="17">
        <v>42474</v>
      </c>
      <c r="AG1509" s="17">
        <v>42583</v>
      </c>
      <c r="AH1509" s="17">
        <v>42583</v>
      </c>
      <c r="AI1509" s="17"/>
      <c r="AJ1509" s="5"/>
      <c r="AK1509" s="17">
        <v>42583</v>
      </c>
      <c r="AL1509" t="s">
        <v>811</v>
      </c>
      <c r="AM1509" t="s">
        <v>599</v>
      </c>
      <c r="AN1509" s="17"/>
      <c r="AP1509" t="s">
        <v>966</v>
      </c>
      <c r="AQ1509" t="s">
        <v>970</v>
      </c>
      <c r="AR1509" t="s">
        <v>29459</v>
      </c>
    </row>
    <row r="1510" spans="2:44" ht="11" outlineLevel="1" x14ac:dyDescent="0.15">
      <c r="B1510" t="s">
        <v>9397</v>
      </c>
      <c r="C1510" t="s">
        <v>799</v>
      </c>
      <c r="D1510" t="s">
        <v>799</v>
      </c>
      <c r="F1510" t="s">
        <v>966</v>
      </c>
      <c r="H1510" s="16">
        <v>1</v>
      </c>
      <c r="I1510" t="s">
        <v>799</v>
      </c>
      <c r="J1510" t="s">
        <v>7347</v>
      </c>
      <c r="K1510" t="s">
        <v>7348</v>
      </c>
      <c r="L1510" t="s">
        <v>28077</v>
      </c>
      <c r="M1510" t="s">
        <v>737</v>
      </c>
      <c r="N1510" t="s">
        <v>5033</v>
      </c>
      <c r="O1510" t="s">
        <v>825</v>
      </c>
      <c r="P1510" t="s">
        <v>802</v>
      </c>
      <c r="Q1510" t="s">
        <v>10430</v>
      </c>
      <c r="R1510" t="s">
        <v>531</v>
      </c>
      <c r="S1510" t="s">
        <v>636</v>
      </c>
      <c r="T1510" s="16">
        <v>1</v>
      </c>
      <c r="U1510" s="16">
        <v>0</v>
      </c>
      <c r="V1510" s="16">
        <v>1</v>
      </c>
      <c r="W1510" s="5">
        <v>9172</v>
      </c>
      <c r="X1510" s="5">
        <v>9172</v>
      </c>
      <c r="Y1510" s="5"/>
      <c r="Z1510" s="7">
        <v>1</v>
      </c>
      <c r="AA1510" t="s">
        <v>27839</v>
      </c>
      <c r="AB1510" s="5">
        <v>9172</v>
      </c>
      <c r="AC1510" t="s">
        <v>800</v>
      </c>
      <c r="AD1510" s="17">
        <v>43321</v>
      </c>
      <c r="AE1510" s="17">
        <v>43321</v>
      </c>
      <c r="AF1510" s="17">
        <v>43321</v>
      </c>
      <c r="AG1510" s="17">
        <v>43373</v>
      </c>
      <c r="AH1510" s="17">
        <v>43373</v>
      </c>
      <c r="AI1510" s="17"/>
      <c r="AJ1510" s="5"/>
      <c r="AK1510" s="17">
        <v>43373</v>
      </c>
      <c r="AL1510" t="s">
        <v>811</v>
      </c>
      <c r="AM1510" t="s">
        <v>599</v>
      </c>
      <c r="AN1510" s="17"/>
      <c r="AP1510" t="s">
        <v>966</v>
      </c>
      <c r="AQ1510" t="s">
        <v>970</v>
      </c>
      <c r="AR1510" t="s">
        <v>29460</v>
      </c>
    </row>
    <row r="1511" spans="2:44" ht="11" outlineLevel="1" x14ac:dyDescent="0.15">
      <c r="B1511" t="s">
        <v>9400</v>
      </c>
      <c r="C1511" t="s">
        <v>799</v>
      </c>
      <c r="D1511" t="s">
        <v>799</v>
      </c>
      <c r="F1511" t="s">
        <v>966</v>
      </c>
      <c r="H1511" s="16">
        <v>1</v>
      </c>
      <c r="I1511" t="s">
        <v>799</v>
      </c>
      <c r="J1511" t="s">
        <v>9401</v>
      </c>
      <c r="K1511" t="s">
        <v>9402</v>
      </c>
      <c r="L1511" t="s">
        <v>28005</v>
      </c>
      <c r="M1511" t="s">
        <v>743</v>
      </c>
      <c r="N1511" t="s">
        <v>9403</v>
      </c>
      <c r="O1511" t="s">
        <v>825</v>
      </c>
      <c r="P1511" t="s">
        <v>821</v>
      </c>
      <c r="Q1511" t="s">
        <v>10430</v>
      </c>
      <c r="R1511" t="s">
        <v>531</v>
      </c>
      <c r="S1511" t="s">
        <v>636</v>
      </c>
      <c r="T1511" s="16">
        <v>1</v>
      </c>
      <c r="U1511" s="16">
        <v>0</v>
      </c>
      <c r="V1511" s="16">
        <v>2</v>
      </c>
      <c r="W1511" s="5">
        <v>9100</v>
      </c>
      <c r="X1511" s="5">
        <v>9100</v>
      </c>
      <c r="Y1511" s="5"/>
      <c r="Z1511" s="7">
        <v>1</v>
      </c>
      <c r="AA1511" t="s">
        <v>27839</v>
      </c>
      <c r="AB1511" s="5">
        <v>9100</v>
      </c>
      <c r="AC1511" t="s">
        <v>800</v>
      </c>
      <c r="AD1511" s="17">
        <v>43322</v>
      </c>
      <c r="AE1511" s="17">
        <v>43371</v>
      </c>
      <c r="AF1511" s="17">
        <v>43322</v>
      </c>
      <c r="AG1511" s="17">
        <v>43338</v>
      </c>
      <c r="AH1511" s="17">
        <v>43338</v>
      </c>
      <c r="AI1511" s="17"/>
      <c r="AJ1511" s="5"/>
      <c r="AK1511" s="17">
        <v>43338</v>
      </c>
      <c r="AL1511" t="s">
        <v>811</v>
      </c>
      <c r="AM1511" t="s">
        <v>599</v>
      </c>
      <c r="AN1511" s="17"/>
      <c r="AP1511" t="s">
        <v>966</v>
      </c>
      <c r="AQ1511" t="s">
        <v>970</v>
      </c>
      <c r="AR1511" t="s">
        <v>29461</v>
      </c>
    </row>
    <row r="1512" spans="2:44" ht="11" outlineLevel="1" x14ac:dyDescent="0.15">
      <c r="B1512" t="s">
        <v>9407</v>
      </c>
      <c r="C1512" t="s">
        <v>799</v>
      </c>
      <c r="D1512" t="s">
        <v>799</v>
      </c>
      <c r="F1512" t="s">
        <v>966</v>
      </c>
      <c r="H1512" s="16">
        <v>1</v>
      </c>
      <c r="I1512" t="s">
        <v>799</v>
      </c>
      <c r="J1512" t="s">
        <v>9408</v>
      </c>
      <c r="K1512" t="s">
        <v>9409</v>
      </c>
      <c r="L1512" t="s">
        <v>28719</v>
      </c>
      <c r="M1512" t="s">
        <v>9210</v>
      </c>
      <c r="N1512" t="s">
        <v>803</v>
      </c>
      <c r="O1512" t="s">
        <v>825</v>
      </c>
      <c r="P1512" t="s">
        <v>820</v>
      </c>
      <c r="Q1512" t="s">
        <v>10430</v>
      </c>
      <c r="R1512" t="s">
        <v>645</v>
      </c>
      <c r="S1512" t="s">
        <v>636</v>
      </c>
      <c r="T1512" s="16">
        <v>1</v>
      </c>
      <c r="U1512" s="16">
        <v>0</v>
      </c>
      <c r="V1512" s="16">
        <v>1</v>
      </c>
      <c r="W1512" s="5">
        <v>9093.6299999999992</v>
      </c>
      <c r="X1512" s="5">
        <v>9093.6299999999992</v>
      </c>
      <c r="Y1512" s="5"/>
      <c r="Z1512" s="7">
        <v>1</v>
      </c>
      <c r="AA1512" t="s">
        <v>27839</v>
      </c>
      <c r="AB1512" s="5">
        <v>9093.6299999999992</v>
      </c>
      <c r="AC1512" t="s">
        <v>800</v>
      </c>
      <c r="AD1512" s="17">
        <v>42419</v>
      </c>
      <c r="AE1512" s="17">
        <v>42419</v>
      </c>
      <c r="AF1512" s="17">
        <v>42419</v>
      </c>
      <c r="AG1512" s="17">
        <v>42419</v>
      </c>
      <c r="AH1512" s="17">
        <v>42419</v>
      </c>
      <c r="AI1512" s="17"/>
      <c r="AJ1512" s="5"/>
      <c r="AK1512" s="17">
        <v>42419</v>
      </c>
      <c r="AL1512" t="s">
        <v>811</v>
      </c>
      <c r="AM1512" t="s">
        <v>599</v>
      </c>
      <c r="AN1512" s="17"/>
      <c r="AP1512" t="s">
        <v>966</v>
      </c>
      <c r="AQ1512" t="s">
        <v>970</v>
      </c>
      <c r="AR1512" t="s">
        <v>29462</v>
      </c>
    </row>
    <row r="1513" spans="2:44" ht="11" outlineLevel="1" x14ac:dyDescent="0.15">
      <c r="B1513" t="s">
        <v>9412</v>
      </c>
      <c r="C1513" t="s">
        <v>799</v>
      </c>
      <c r="D1513" t="s">
        <v>799</v>
      </c>
      <c r="F1513" t="s">
        <v>966</v>
      </c>
      <c r="H1513" s="16">
        <v>1</v>
      </c>
      <c r="I1513" t="s">
        <v>799</v>
      </c>
      <c r="J1513" t="s">
        <v>9413</v>
      </c>
      <c r="K1513" t="s">
        <v>9414</v>
      </c>
      <c r="L1513" t="s">
        <v>28133</v>
      </c>
      <c r="M1513" t="s">
        <v>737</v>
      </c>
      <c r="N1513" t="s">
        <v>8775</v>
      </c>
      <c r="O1513" t="s">
        <v>804</v>
      </c>
      <c r="P1513" t="s">
        <v>802</v>
      </c>
      <c r="Q1513" t="s">
        <v>10430</v>
      </c>
      <c r="R1513" t="s">
        <v>531</v>
      </c>
      <c r="S1513" t="s">
        <v>636</v>
      </c>
      <c r="T1513" s="16">
        <v>1</v>
      </c>
      <c r="U1513" s="16">
        <v>0</v>
      </c>
      <c r="V1513" s="16">
        <v>2</v>
      </c>
      <c r="W1513" s="5">
        <v>9037.19</v>
      </c>
      <c r="X1513" s="5">
        <v>9037.19</v>
      </c>
      <c r="Y1513" s="5"/>
      <c r="Z1513" s="7">
        <v>1</v>
      </c>
      <c r="AA1513" t="s">
        <v>27839</v>
      </c>
      <c r="AB1513" s="5">
        <v>9037.19</v>
      </c>
      <c r="AC1513" t="s">
        <v>800</v>
      </c>
      <c r="AD1513" s="17">
        <v>43308</v>
      </c>
      <c r="AE1513" s="17">
        <v>43398</v>
      </c>
      <c r="AF1513" s="17">
        <v>43308</v>
      </c>
      <c r="AG1513" s="17">
        <v>43373</v>
      </c>
      <c r="AH1513" s="17">
        <v>43373</v>
      </c>
      <c r="AI1513" s="17"/>
      <c r="AJ1513" s="5"/>
      <c r="AK1513" s="17">
        <v>43373</v>
      </c>
      <c r="AL1513" t="s">
        <v>811</v>
      </c>
      <c r="AM1513" t="s">
        <v>599</v>
      </c>
      <c r="AN1513" s="17"/>
      <c r="AP1513" t="s">
        <v>966</v>
      </c>
      <c r="AQ1513" t="s">
        <v>970</v>
      </c>
      <c r="AR1513" t="s">
        <v>29463</v>
      </c>
    </row>
    <row r="1514" spans="2:44" ht="11" outlineLevel="1" x14ac:dyDescent="0.15">
      <c r="B1514" t="s">
        <v>9417</v>
      </c>
      <c r="C1514" t="s">
        <v>799</v>
      </c>
      <c r="D1514" t="s">
        <v>799</v>
      </c>
      <c r="F1514" t="s">
        <v>966</v>
      </c>
      <c r="H1514" s="16">
        <v>1</v>
      </c>
      <c r="I1514" t="s">
        <v>799</v>
      </c>
      <c r="J1514" t="s">
        <v>3078</v>
      </c>
      <c r="K1514" t="s">
        <v>3079</v>
      </c>
      <c r="L1514" t="s">
        <v>27866</v>
      </c>
      <c r="M1514" t="s">
        <v>750</v>
      </c>
      <c r="N1514" t="s">
        <v>887</v>
      </c>
      <c r="O1514" t="s">
        <v>825</v>
      </c>
      <c r="P1514" t="s">
        <v>859</v>
      </c>
      <c r="Q1514" t="s">
        <v>10430</v>
      </c>
      <c r="R1514" t="s">
        <v>531</v>
      </c>
      <c r="S1514" t="s">
        <v>636</v>
      </c>
      <c r="T1514" s="16">
        <v>1</v>
      </c>
      <c r="U1514" s="16">
        <v>0</v>
      </c>
      <c r="V1514" s="16">
        <v>1</v>
      </c>
      <c r="W1514" s="5">
        <v>9000</v>
      </c>
      <c r="X1514" s="5">
        <v>9000</v>
      </c>
      <c r="Y1514" s="5"/>
      <c r="Z1514" s="7">
        <v>1</v>
      </c>
      <c r="AA1514" t="s">
        <v>27839</v>
      </c>
      <c r="AB1514" s="5">
        <v>9000</v>
      </c>
      <c r="AC1514" t="s">
        <v>800</v>
      </c>
      <c r="AD1514" s="17">
        <v>43453</v>
      </c>
      <c r="AE1514" s="17">
        <v>43453</v>
      </c>
      <c r="AF1514" s="17">
        <v>43453</v>
      </c>
      <c r="AG1514" s="17">
        <v>43484</v>
      </c>
      <c r="AH1514" s="17">
        <v>43484</v>
      </c>
      <c r="AI1514" s="17"/>
      <c r="AJ1514" s="5"/>
      <c r="AK1514" s="17">
        <v>43484</v>
      </c>
      <c r="AL1514" t="s">
        <v>811</v>
      </c>
      <c r="AM1514" t="s">
        <v>599</v>
      </c>
      <c r="AN1514" s="17"/>
      <c r="AP1514" t="s">
        <v>966</v>
      </c>
      <c r="AQ1514" t="s">
        <v>970</v>
      </c>
      <c r="AR1514" t="s">
        <v>29464</v>
      </c>
    </row>
    <row r="1515" spans="2:44" ht="11" outlineLevel="1" x14ac:dyDescent="0.15">
      <c r="B1515" t="s">
        <v>9420</v>
      </c>
      <c r="C1515" t="s">
        <v>799</v>
      </c>
      <c r="D1515" t="s">
        <v>799</v>
      </c>
      <c r="F1515" t="s">
        <v>966</v>
      </c>
      <c r="H1515" s="16">
        <v>1</v>
      </c>
      <c r="I1515" t="s">
        <v>799</v>
      </c>
      <c r="J1515" t="s">
        <v>9288</v>
      </c>
      <c r="K1515" t="s">
        <v>9289</v>
      </c>
      <c r="L1515" t="s">
        <v>28015</v>
      </c>
      <c r="M1515" t="s">
        <v>737</v>
      </c>
      <c r="N1515" t="s">
        <v>5033</v>
      </c>
      <c r="O1515" t="s">
        <v>825</v>
      </c>
      <c r="P1515" t="s">
        <v>802</v>
      </c>
      <c r="Q1515" t="s">
        <v>10430</v>
      </c>
      <c r="R1515" t="s">
        <v>531</v>
      </c>
      <c r="S1515" t="s">
        <v>636</v>
      </c>
      <c r="T1515" s="16">
        <v>1</v>
      </c>
      <c r="U1515" s="16">
        <v>0</v>
      </c>
      <c r="V1515" s="16">
        <v>1</v>
      </c>
      <c r="W1515" s="5">
        <v>8997</v>
      </c>
      <c r="X1515" s="5">
        <v>8997</v>
      </c>
      <c r="Y1515" s="5"/>
      <c r="Z1515" s="7">
        <v>1</v>
      </c>
      <c r="AA1515" t="s">
        <v>27839</v>
      </c>
      <c r="AB1515" s="5">
        <v>8997</v>
      </c>
      <c r="AC1515" t="s">
        <v>800</v>
      </c>
      <c r="AD1515" s="17">
        <v>43003</v>
      </c>
      <c r="AE1515" s="17">
        <v>43003</v>
      </c>
      <c r="AF1515" s="17">
        <v>43003</v>
      </c>
      <c r="AG1515" s="17">
        <v>43038</v>
      </c>
      <c r="AH1515" s="17">
        <v>43038</v>
      </c>
      <c r="AI1515" s="17"/>
      <c r="AJ1515" s="5"/>
      <c r="AK1515" s="17">
        <v>43038</v>
      </c>
      <c r="AL1515" t="s">
        <v>811</v>
      </c>
      <c r="AM1515" t="s">
        <v>599</v>
      </c>
      <c r="AN1515" s="17"/>
      <c r="AP1515" t="s">
        <v>966</v>
      </c>
      <c r="AQ1515" t="s">
        <v>970</v>
      </c>
      <c r="AR1515" t="s">
        <v>29465</v>
      </c>
    </row>
    <row r="1516" spans="2:44" ht="11" outlineLevel="1" x14ac:dyDescent="0.15">
      <c r="B1516" t="s">
        <v>9423</v>
      </c>
      <c r="C1516" t="s">
        <v>799</v>
      </c>
      <c r="D1516" t="s">
        <v>799</v>
      </c>
      <c r="F1516" t="s">
        <v>966</v>
      </c>
      <c r="H1516" s="16">
        <v>1</v>
      </c>
      <c r="I1516" t="s">
        <v>799</v>
      </c>
      <c r="J1516" t="s">
        <v>9424</v>
      </c>
      <c r="K1516" t="s">
        <v>9425</v>
      </c>
      <c r="L1516" t="s">
        <v>28133</v>
      </c>
      <c r="M1516" t="s">
        <v>737</v>
      </c>
      <c r="N1516" t="s">
        <v>4388</v>
      </c>
      <c r="O1516" t="s">
        <v>825</v>
      </c>
      <c r="P1516" t="s">
        <v>802</v>
      </c>
      <c r="Q1516" t="s">
        <v>10430</v>
      </c>
      <c r="R1516" t="s">
        <v>531</v>
      </c>
      <c r="S1516" t="s">
        <v>636</v>
      </c>
      <c r="T1516" s="16">
        <v>1</v>
      </c>
      <c r="U1516" s="16">
        <v>0</v>
      </c>
      <c r="V1516" s="16">
        <v>1</v>
      </c>
      <c r="W1516" s="5">
        <v>8977.26</v>
      </c>
      <c r="X1516" s="5">
        <v>8977.26</v>
      </c>
      <c r="Y1516" s="5"/>
      <c r="Z1516" s="7">
        <v>1</v>
      </c>
      <c r="AA1516" t="s">
        <v>27839</v>
      </c>
      <c r="AB1516" s="5">
        <v>8977.26</v>
      </c>
      <c r="AC1516" t="s">
        <v>800</v>
      </c>
      <c r="AD1516" s="17">
        <v>43082</v>
      </c>
      <c r="AE1516" s="17">
        <v>43082</v>
      </c>
      <c r="AF1516" s="17">
        <v>43082</v>
      </c>
      <c r="AG1516" s="17">
        <v>43084</v>
      </c>
      <c r="AH1516" s="17">
        <v>43084</v>
      </c>
      <c r="AI1516" s="17"/>
      <c r="AJ1516" s="5"/>
      <c r="AK1516" s="17">
        <v>43084</v>
      </c>
      <c r="AL1516" t="s">
        <v>811</v>
      </c>
      <c r="AM1516" t="s">
        <v>599</v>
      </c>
      <c r="AN1516" s="17"/>
      <c r="AP1516" t="s">
        <v>966</v>
      </c>
      <c r="AQ1516" t="s">
        <v>970</v>
      </c>
      <c r="AR1516" t="s">
        <v>29466</v>
      </c>
    </row>
    <row r="1517" spans="2:44" ht="11" outlineLevel="1" x14ac:dyDescent="0.15">
      <c r="B1517" t="s">
        <v>9428</v>
      </c>
      <c r="C1517" t="s">
        <v>799</v>
      </c>
      <c r="D1517" t="s">
        <v>799</v>
      </c>
      <c r="F1517" t="s">
        <v>966</v>
      </c>
      <c r="H1517" s="16">
        <v>1</v>
      </c>
      <c r="I1517" t="s">
        <v>799</v>
      </c>
      <c r="J1517" t="s">
        <v>9429</v>
      </c>
      <c r="K1517" t="s">
        <v>9430</v>
      </c>
      <c r="L1517" t="s">
        <v>27861</v>
      </c>
      <c r="M1517" t="s">
        <v>748</v>
      </c>
      <c r="N1517" t="s">
        <v>803</v>
      </c>
      <c r="O1517" t="s">
        <v>804</v>
      </c>
      <c r="P1517" t="s">
        <v>820</v>
      </c>
      <c r="Q1517" t="s">
        <v>10430</v>
      </c>
      <c r="R1517" t="s">
        <v>531</v>
      </c>
      <c r="S1517" t="s">
        <v>636</v>
      </c>
      <c r="T1517" s="16">
        <v>1</v>
      </c>
      <c r="U1517" s="16">
        <v>0</v>
      </c>
      <c r="V1517" s="16">
        <v>1</v>
      </c>
      <c r="W1517" s="5">
        <v>8960.1</v>
      </c>
      <c r="X1517" s="5">
        <v>8960.1</v>
      </c>
      <c r="Y1517" s="5"/>
      <c r="Z1517" s="7">
        <v>1</v>
      </c>
      <c r="AA1517" t="s">
        <v>27839</v>
      </c>
      <c r="AB1517" s="5">
        <v>8960.1</v>
      </c>
      <c r="AC1517" t="s">
        <v>800</v>
      </c>
      <c r="AD1517" s="17">
        <v>43861</v>
      </c>
      <c r="AE1517" s="17">
        <v>43861</v>
      </c>
      <c r="AF1517" s="17">
        <v>43861</v>
      </c>
      <c r="AG1517" s="17">
        <v>43920</v>
      </c>
      <c r="AH1517" s="17">
        <v>43920</v>
      </c>
      <c r="AI1517" s="17"/>
      <c r="AJ1517" s="5"/>
      <c r="AK1517" s="17">
        <v>43920</v>
      </c>
      <c r="AL1517" t="s">
        <v>811</v>
      </c>
      <c r="AM1517" t="s">
        <v>599</v>
      </c>
      <c r="AN1517" s="17"/>
      <c r="AP1517" t="s">
        <v>966</v>
      </c>
      <c r="AQ1517" t="s">
        <v>970</v>
      </c>
      <c r="AR1517" t="s">
        <v>29467</v>
      </c>
    </row>
    <row r="1518" spans="2:44" ht="11" outlineLevel="1" x14ac:dyDescent="0.15">
      <c r="B1518" t="s">
        <v>9433</v>
      </c>
      <c r="C1518" t="s">
        <v>799</v>
      </c>
      <c r="D1518" t="s">
        <v>799</v>
      </c>
      <c r="F1518" t="s">
        <v>966</v>
      </c>
      <c r="H1518" s="16">
        <v>1</v>
      </c>
      <c r="I1518" t="s">
        <v>799</v>
      </c>
      <c r="J1518" t="s">
        <v>9434</v>
      </c>
      <c r="K1518" t="s">
        <v>9435</v>
      </c>
      <c r="L1518" t="s">
        <v>27841</v>
      </c>
      <c r="M1518" t="s">
        <v>750</v>
      </c>
      <c r="N1518" t="s">
        <v>7429</v>
      </c>
      <c r="O1518" t="s">
        <v>826</v>
      </c>
      <c r="P1518" t="s">
        <v>859</v>
      </c>
      <c r="Q1518" t="s">
        <v>10430</v>
      </c>
      <c r="R1518" t="s">
        <v>531</v>
      </c>
      <c r="S1518" t="s">
        <v>636</v>
      </c>
      <c r="T1518" s="16">
        <v>1</v>
      </c>
      <c r="U1518" s="16">
        <v>0</v>
      </c>
      <c r="V1518" s="16">
        <v>1</v>
      </c>
      <c r="W1518" s="5">
        <v>8900</v>
      </c>
      <c r="X1518" s="5">
        <v>8900</v>
      </c>
      <c r="Y1518" s="5"/>
      <c r="Z1518" s="7">
        <v>1</v>
      </c>
      <c r="AA1518" t="s">
        <v>27839</v>
      </c>
      <c r="AB1518" s="5">
        <v>8900</v>
      </c>
      <c r="AC1518" t="s">
        <v>800</v>
      </c>
      <c r="AD1518" s="17">
        <v>43273</v>
      </c>
      <c r="AE1518" s="17">
        <v>43273</v>
      </c>
      <c r="AF1518" s="17">
        <v>43270</v>
      </c>
      <c r="AG1518" s="17">
        <v>43274</v>
      </c>
      <c r="AH1518" s="17">
        <v>43274</v>
      </c>
      <c r="AI1518" s="17"/>
      <c r="AJ1518" s="5"/>
      <c r="AK1518" s="17">
        <v>43274</v>
      </c>
      <c r="AL1518" t="s">
        <v>811</v>
      </c>
      <c r="AM1518" t="s">
        <v>599</v>
      </c>
      <c r="AN1518" s="17"/>
      <c r="AP1518" t="s">
        <v>966</v>
      </c>
      <c r="AQ1518" t="s">
        <v>970</v>
      </c>
      <c r="AR1518" t="s">
        <v>29468</v>
      </c>
    </row>
    <row r="1519" spans="2:44" ht="11" outlineLevel="1" x14ac:dyDescent="0.15">
      <c r="B1519" t="s">
        <v>9438</v>
      </c>
      <c r="C1519" t="s">
        <v>799</v>
      </c>
      <c r="D1519" t="s">
        <v>799</v>
      </c>
      <c r="F1519" t="s">
        <v>966</v>
      </c>
      <c r="H1519" s="16">
        <v>1</v>
      </c>
      <c r="I1519" t="s">
        <v>799</v>
      </c>
      <c r="J1519" t="s">
        <v>9439</v>
      </c>
      <c r="K1519" t="s">
        <v>9440</v>
      </c>
      <c r="L1519" t="s">
        <v>27841</v>
      </c>
      <c r="M1519" t="s">
        <v>750</v>
      </c>
      <c r="N1519" t="s">
        <v>795</v>
      </c>
      <c r="O1519" t="s">
        <v>804</v>
      </c>
      <c r="P1519" t="s">
        <v>859</v>
      </c>
      <c r="Q1519" t="s">
        <v>10430</v>
      </c>
      <c r="R1519" t="s">
        <v>531</v>
      </c>
      <c r="S1519" t="s">
        <v>636</v>
      </c>
      <c r="T1519" s="16">
        <v>1</v>
      </c>
      <c r="U1519" s="16">
        <v>0</v>
      </c>
      <c r="V1519" s="16">
        <v>1</v>
      </c>
      <c r="W1519" s="5">
        <v>8890</v>
      </c>
      <c r="X1519" s="5">
        <v>8890</v>
      </c>
      <c r="Y1519" s="5"/>
      <c r="Z1519" s="7">
        <v>1</v>
      </c>
      <c r="AA1519" t="s">
        <v>27839</v>
      </c>
      <c r="AB1519" s="5">
        <v>8890</v>
      </c>
      <c r="AC1519" t="s">
        <v>800</v>
      </c>
      <c r="AD1519" s="17">
        <v>43545</v>
      </c>
      <c r="AE1519" s="17">
        <v>43545</v>
      </c>
      <c r="AF1519" s="17">
        <v>43539</v>
      </c>
      <c r="AG1519" s="17">
        <v>43554</v>
      </c>
      <c r="AH1519" s="17">
        <v>43554</v>
      </c>
      <c r="AI1519" s="17"/>
      <c r="AJ1519" s="5"/>
      <c r="AK1519" s="17">
        <v>43554</v>
      </c>
      <c r="AL1519" t="s">
        <v>811</v>
      </c>
      <c r="AM1519" t="s">
        <v>599</v>
      </c>
      <c r="AN1519" s="17"/>
      <c r="AP1519" t="s">
        <v>966</v>
      </c>
      <c r="AQ1519" t="s">
        <v>970</v>
      </c>
      <c r="AR1519" t="s">
        <v>29469</v>
      </c>
    </row>
    <row r="1520" spans="2:44" ht="11" outlineLevel="1" x14ac:dyDescent="0.15">
      <c r="B1520" t="s">
        <v>9443</v>
      </c>
      <c r="C1520" t="s">
        <v>799</v>
      </c>
      <c r="D1520" t="s">
        <v>799</v>
      </c>
      <c r="F1520" t="s">
        <v>966</v>
      </c>
      <c r="H1520" s="16">
        <v>1</v>
      </c>
      <c r="I1520" t="s">
        <v>799</v>
      </c>
      <c r="J1520" t="s">
        <v>6090</v>
      </c>
      <c r="K1520" t="s">
        <v>6091</v>
      </c>
      <c r="L1520" t="s">
        <v>28262</v>
      </c>
      <c r="M1520" t="s">
        <v>737</v>
      </c>
      <c r="N1520" t="s">
        <v>4192</v>
      </c>
      <c r="O1520" t="s">
        <v>825</v>
      </c>
      <c r="P1520" t="s">
        <v>802</v>
      </c>
      <c r="Q1520" t="s">
        <v>10430</v>
      </c>
      <c r="R1520" t="s">
        <v>531</v>
      </c>
      <c r="S1520" t="s">
        <v>636</v>
      </c>
      <c r="T1520" s="16">
        <v>1</v>
      </c>
      <c r="U1520" s="16">
        <v>0</v>
      </c>
      <c r="V1520" s="16">
        <v>2</v>
      </c>
      <c r="W1520" s="5">
        <v>8800</v>
      </c>
      <c r="X1520" s="5">
        <v>8800</v>
      </c>
      <c r="Y1520" s="5"/>
      <c r="Z1520" s="7">
        <v>1</v>
      </c>
      <c r="AA1520" t="s">
        <v>27839</v>
      </c>
      <c r="AB1520" s="5">
        <v>8800</v>
      </c>
      <c r="AC1520" t="s">
        <v>800</v>
      </c>
      <c r="AD1520" s="17">
        <v>44494</v>
      </c>
      <c r="AE1520" s="17">
        <v>44497</v>
      </c>
      <c r="AF1520" s="17">
        <v>44495</v>
      </c>
      <c r="AG1520" s="17">
        <v>44498</v>
      </c>
      <c r="AH1520" s="17">
        <v>44498</v>
      </c>
      <c r="AI1520" s="17"/>
      <c r="AJ1520" s="5"/>
      <c r="AK1520" s="17">
        <v>44498</v>
      </c>
      <c r="AL1520" t="s">
        <v>811</v>
      </c>
      <c r="AM1520" t="s">
        <v>599</v>
      </c>
      <c r="AN1520" s="17"/>
      <c r="AP1520" t="s">
        <v>966</v>
      </c>
      <c r="AQ1520" t="s">
        <v>970</v>
      </c>
      <c r="AR1520" t="s">
        <v>29470</v>
      </c>
    </row>
    <row r="1521" spans="2:44" ht="11" outlineLevel="1" x14ac:dyDescent="0.15">
      <c r="B1521" t="s">
        <v>9446</v>
      </c>
      <c r="C1521" t="s">
        <v>799</v>
      </c>
      <c r="D1521" t="s">
        <v>799</v>
      </c>
      <c r="F1521" t="s">
        <v>966</v>
      </c>
      <c r="H1521" s="16">
        <v>1</v>
      </c>
      <c r="I1521" t="s">
        <v>799</v>
      </c>
      <c r="J1521" t="s">
        <v>9447</v>
      </c>
      <c r="K1521" t="s">
        <v>9448</v>
      </c>
      <c r="L1521" t="s">
        <v>28202</v>
      </c>
      <c r="M1521" t="s">
        <v>7067</v>
      </c>
      <c r="N1521" t="s">
        <v>803</v>
      </c>
      <c r="O1521" t="s">
        <v>825</v>
      </c>
      <c r="P1521" t="s">
        <v>820</v>
      </c>
      <c r="Q1521" t="s">
        <v>10430</v>
      </c>
      <c r="R1521" t="s">
        <v>531</v>
      </c>
      <c r="S1521" t="s">
        <v>636</v>
      </c>
      <c r="T1521" s="16">
        <v>1</v>
      </c>
      <c r="U1521" s="16">
        <v>0</v>
      </c>
      <c r="V1521" s="16">
        <v>1</v>
      </c>
      <c r="W1521" s="5">
        <v>8746</v>
      </c>
      <c r="X1521" s="5">
        <v>8746</v>
      </c>
      <c r="Y1521" s="5"/>
      <c r="Z1521" s="7">
        <v>1</v>
      </c>
      <c r="AA1521" t="s">
        <v>27839</v>
      </c>
      <c r="AB1521" s="5">
        <v>8746</v>
      </c>
      <c r="AC1521" t="s">
        <v>800</v>
      </c>
      <c r="AD1521" s="17">
        <v>42236</v>
      </c>
      <c r="AE1521" s="17">
        <v>42236</v>
      </c>
      <c r="AF1521" s="17">
        <v>42236</v>
      </c>
      <c r="AG1521" s="17">
        <v>42307</v>
      </c>
      <c r="AH1521" s="17">
        <v>42307</v>
      </c>
      <c r="AI1521" s="17"/>
      <c r="AJ1521" s="5"/>
      <c r="AK1521" s="17">
        <v>42307</v>
      </c>
      <c r="AL1521" t="s">
        <v>811</v>
      </c>
      <c r="AM1521" t="s">
        <v>599</v>
      </c>
      <c r="AN1521" s="17"/>
      <c r="AP1521" t="s">
        <v>966</v>
      </c>
      <c r="AQ1521" t="s">
        <v>970</v>
      </c>
      <c r="AR1521" t="s">
        <v>29471</v>
      </c>
    </row>
    <row r="1522" spans="2:44" ht="11" outlineLevel="1" x14ac:dyDescent="0.15">
      <c r="B1522" t="s">
        <v>9451</v>
      </c>
      <c r="C1522" t="s">
        <v>799</v>
      </c>
      <c r="D1522" t="s">
        <v>799</v>
      </c>
      <c r="F1522" t="s">
        <v>966</v>
      </c>
      <c r="H1522" s="16">
        <v>1</v>
      </c>
      <c r="I1522" t="s">
        <v>799</v>
      </c>
      <c r="J1522" t="s">
        <v>9452</v>
      </c>
      <c r="K1522" t="s">
        <v>9453</v>
      </c>
      <c r="L1522" t="s">
        <v>28262</v>
      </c>
      <c r="M1522" t="s">
        <v>750</v>
      </c>
      <c r="N1522" t="s">
        <v>5371</v>
      </c>
      <c r="O1522" t="s">
        <v>804</v>
      </c>
      <c r="P1522" t="s">
        <v>859</v>
      </c>
      <c r="Q1522" t="s">
        <v>10430</v>
      </c>
      <c r="R1522" t="s">
        <v>531</v>
      </c>
      <c r="S1522" t="s">
        <v>636</v>
      </c>
      <c r="T1522" s="16">
        <v>1</v>
      </c>
      <c r="U1522" s="16">
        <v>0</v>
      </c>
      <c r="V1522" s="16">
        <v>1</v>
      </c>
      <c r="W1522" s="5">
        <v>8703</v>
      </c>
      <c r="X1522" s="5">
        <v>8703</v>
      </c>
      <c r="Y1522" s="5"/>
      <c r="Z1522" s="7">
        <v>1</v>
      </c>
      <c r="AA1522" t="s">
        <v>27839</v>
      </c>
      <c r="AB1522" s="5">
        <v>8703</v>
      </c>
      <c r="AC1522" t="s">
        <v>800</v>
      </c>
      <c r="AD1522" s="17">
        <v>43867</v>
      </c>
      <c r="AE1522" s="17">
        <v>43867</v>
      </c>
      <c r="AF1522" s="17">
        <v>43861</v>
      </c>
      <c r="AG1522" s="17">
        <v>43868</v>
      </c>
      <c r="AH1522" s="17">
        <v>43889</v>
      </c>
      <c r="AI1522" s="17"/>
      <c r="AJ1522" s="5"/>
      <c r="AK1522" s="17">
        <v>43868</v>
      </c>
      <c r="AL1522" t="s">
        <v>811</v>
      </c>
      <c r="AM1522" t="s">
        <v>599</v>
      </c>
      <c r="AN1522" s="17"/>
      <c r="AP1522" t="s">
        <v>966</v>
      </c>
      <c r="AQ1522" t="s">
        <v>970</v>
      </c>
      <c r="AR1522" t="s">
        <v>29472</v>
      </c>
    </row>
    <row r="1523" spans="2:44" ht="11" outlineLevel="1" x14ac:dyDescent="0.15">
      <c r="B1523" t="s">
        <v>9456</v>
      </c>
      <c r="C1523" t="s">
        <v>799</v>
      </c>
      <c r="D1523" t="s">
        <v>799</v>
      </c>
      <c r="F1523" t="s">
        <v>966</v>
      </c>
      <c r="H1523" s="16">
        <v>1</v>
      </c>
      <c r="I1523" t="s">
        <v>799</v>
      </c>
      <c r="J1523" t="s">
        <v>5899</v>
      </c>
      <c r="K1523" t="s">
        <v>5900</v>
      </c>
      <c r="L1523" t="s">
        <v>27933</v>
      </c>
      <c r="M1523" t="s">
        <v>750</v>
      </c>
      <c r="N1523" t="s">
        <v>2719</v>
      </c>
      <c r="O1523" t="s">
        <v>825</v>
      </c>
      <c r="P1523" t="s">
        <v>859</v>
      </c>
      <c r="Q1523" t="s">
        <v>10430</v>
      </c>
      <c r="R1523" t="s">
        <v>531</v>
      </c>
      <c r="S1523" t="s">
        <v>636</v>
      </c>
      <c r="T1523" s="16">
        <v>1</v>
      </c>
      <c r="U1523" s="16">
        <v>0</v>
      </c>
      <c r="V1523" s="16">
        <v>2</v>
      </c>
      <c r="W1523" s="5">
        <v>8600</v>
      </c>
      <c r="X1523" s="5">
        <v>8600</v>
      </c>
      <c r="Y1523" s="5"/>
      <c r="Z1523" s="7">
        <v>1</v>
      </c>
      <c r="AA1523" t="s">
        <v>27839</v>
      </c>
      <c r="AB1523" s="5">
        <v>8600</v>
      </c>
      <c r="AC1523" t="s">
        <v>800</v>
      </c>
      <c r="AD1523" s="17">
        <v>42314</v>
      </c>
      <c r="AE1523" s="17">
        <v>42339</v>
      </c>
      <c r="AF1523" s="17">
        <v>42314</v>
      </c>
      <c r="AG1523" s="17">
        <v>42415</v>
      </c>
      <c r="AH1523" s="17">
        <v>42415</v>
      </c>
      <c r="AI1523" s="17"/>
      <c r="AJ1523" s="5"/>
      <c r="AK1523" s="17">
        <v>42415</v>
      </c>
      <c r="AL1523" t="s">
        <v>811</v>
      </c>
      <c r="AM1523" t="s">
        <v>599</v>
      </c>
      <c r="AN1523" s="17"/>
      <c r="AP1523" t="s">
        <v>966</v>
      </c>
      <c r="AQ1523" t="s">
        <v>970</v>
      </c>
      <c r="AR1523" t="s">
        <v>29473</v>
      </c>
    </row>
    <row r="1524" spans="2:44" ht="11" outlineLevel="1" x14ac:dyDescent="0.15">
      <c r="B1524" t="s">
        <v>9462</v>
      </c>
      <c r="C1524" t="s">
        <v>799</v>
      </c>
      <c r="D1524" t="s">
        <v>799</v>
      </c>
      <c r="F1524" t="s">
        <v>966</v>
      </c>
      <c r="H1524" s="16">
        <v>1</v>
      </c>
      <c r="I1524" t="s">
        <v>799</v>
      </c>
      <c r="J1524" t="s">
        <v>9463</v>
      </c>
      <c r="K1524" t="s">
        <v>9464</v>
      </c>
      <c r="L1524" t="s">
        <v>29022</v>
      </c>
      <c r="M1524" t="s">
        <v>750</v>
      </c>
      <c r="N1524" t="s">
        <v>4619</v>
      </c>
      <c r="O1524" t="s">
        <v>825</v>
      </c>
      <c r="P1524" t="s">
        <v>859</v>
      </c>
      <c r="Q1524" t="s">
        <v>10430</v>
      </c>
      <c r="R1524" t="s">
        <v>531</v>
      </c>
      <c r="S1524" t="s">
        <v>636</v>
      </c>
      <c r="T1524" s="16">
        <v>1</v>
      </c>
      <c r="U1524" s="16">
        <v>0</v>
      </c>
      <c r="V1524" s="16">
        <v>1</v>
      </c>
      <c r="W1524" s="5">
        <v>8520.15</v>
      </c>
      <c r="X1524" s="5">
        <v>8520.15</v>
      </c>
      <c r="Y1524" s="5"/>
      <c r="Z1524" s="7">
        <v>1</v>
      </c>
      <c r="AA1524" t="s">
        <v>27839</v>
      </c>
      <c r="AB1524" s="5">
        <v>8520.15</v>
      </c>
      <c r="AC1524" t="s">
        <v>800</v>
      </c>
      <c r="AD1524" s="17">
        <v>42060</v>
      </c>
      <c r="AE1524" s="17">
        <v>42060</v>
      </c>
      <c r="AF1524" s="17">
        <v>42060</v>
      </c>
      <c r="AG1524" s="17">
        <v>42088</v>
      </c>
      <c r="AH1524" s="17">
        <v>42088</v>
      </c>
      <c r="AI1524" s="17"/>
      <c r="AJ1524" s="5"/>
      <c r="AK1524" s="17">
        <v>42088</v>
      </c>
      <c r="AL1524" t="s">
        <v>811</v>
      </c>
      <c r="AM1524" t="s">
        <v>599</v>
      </c>
      <c r="AN1524" s="17"/>
      <c r="AP1524" t="s">
        <v>966</v>
      </c>
      <c r="AQ1524" t="s">
        <v>970</v>
      </c>
      <c r="AR1524" t="s">
        <v>29474</v>
      </c>
    </row>
    <row r="1525" spans="2:44" ht="11" outlineLevel="1" x14ac:dyDescent="0.15">
      <c r="B1525" t="s">
        <v>9467</v>
      </c>
      <c r="C1525" t="s">
        <v>799</v>
      </c>
      <c r="D1525" t="s">
        <v>799</v>
      </c>
      <c r="F1525" t="s">
        <v>966</v>
      </c>
      <c r="H1525" s="16">
        <v>1</v>
      </c>
      <c r="I1525" t="s">
        <v>799</v>
      </c>
      <c r="J1525" t="s">
        <v>9468</v>
      </c>
      <c r="K1525" t="s">
        <v>9469</v>
      </c>
      <c r="L1525" t="s">
        <v>28077</v>
      </c>
      <c r="M1525" t="s">
        <v>757</v>
      </c>
      <c r="N1525" t="s">
        <v>803</v>
      </c>
      <c r="O1525" t="s">
        <v>825</v>
      </c>
      <c r="P1525" t="s">
        <v>820</v>
      </c>
      <c r="Q1525" t="s">
        <v>10430</v>
      </c>
      <c r="R1525" t="s">
        <v>531</v>
      </c>
      <c r="S1525" t="s">
        <v>636</v>
      </c>
      <c r="T1525" s="16">
        <v>1</v>
      </c>
      <c r="U1525" s="16">
        <v>0</v>
      </c>
      <c r="V1525" s="16">
        <v>1</v>
      </c>
      <c r="W1525" s="5">
        <v>8352.24</v>
      </c>
      <c r="X1525" s="5">
        <v>8352.24</v>
      </c>
      <c r="Y1525" s="5"/>
      <c r="Z1525" s="7">
        <v>1</v>
      </c>
      <c r="AA1525" t="s">
        <v>27839</v>
      </c>
      <c r="AB1525" s="5">
        <v>8352.24</v>
      </c>
      <c r="AC1525" t="s">
        <v>800</v>
      </c>
      <c r="AD1525" s="17">
        <v>43359</v>
      </c>
      <c r="AE1525" s="17">
        <v>43359</v>
      </c>
      <c r="AF1525" s="17">
        <v>43355</v>
      </c>
      <c r="AG1525" s="17">
        <v>43373</v>
      </c>
      <c r="AH1525" s="17">
        <v>43373</v>
      </c>
      <c r="AI1525" s="17"/>
      <c r="AJ1525" s="5"/>
      <c r="AK1525" s="17">
        <v>43373</v>
      </c>
      <c r="AL1525" t="s">
        <v>811</v>
      </c>
      <c r="AM1525" t="s">
        <v>599</v>
      </c>
      <c r="AN1525" s="17"/>
      <c r="AP1525" t="s">
        <v>966</v>
      </c>
      <c r="AQ1525" t="s">
        <v>970</v>
      </c>
      <c r="AR1525" t="s">
        <v>29475</v>
      </c>
    </row>
    <row r="1526" spans="2:44" ht="11" outlineLevel="1" x14ac:dyDescent="0.15">
      <c r="B1526" t="s">
        <v>9472</v>
      </c>
      <c r="C1526" t="s">
        <v>799</v>
      </c>
      <c r="D1526" t="s">
        <v>799</v>
      </c>
      <c r="F1526" t="s">
        <v>966</v>
      </c>
      <c r="H1526" s="16">
        <v>1</v>
      </c>
      <c r="I1526" t="s">
        <v>799</v>
      </c>
      <c r="J1526" t="s">
        <v>6533</v>
      </c>
      <c r="K1526" t="s">
        <v>6534</v>
      </c>
      <c r="L1526" t="s">
        <v>27866</v>
      </c>
      <c r="M1526" t="s">
        <v>750</v>
      </c>
      <c r="N1526" t="s">
        <v>803</v>
      </c>
      <c r="O1526" t="s">
        <v>825</v>
      </c>
      <c r="P1526" t="s">
        <v>859</v>
      </c>
      <c r="Q1526" t="s">
        <v>10430</v>
      </c>
      <c r="R1526" t="s">
        <v>531</v>
      </c>
      <c r="S1526" t="s">
        <v>636</v>
      </c>
      <c r="T1526" s="16">
        <v>1</v>
      </c>
      <c r="U1526" s="16">
        <v>0</v>
      </c>
      <c r="V1526" s="16">
        <v>1</v>
      </c>
      <c r="W1526" s="5">
        <v>8250</v>
      </c>
      <c r="X1526" s="5">
        <v>8250</v>
      </c>
      <c r="Y1526" s="5"/>
      <c r="Z1526" s="7">
        <v>1</v>
      </c>
      <c r="AA1526" t="s">
        <v>27839</v>
      </c>
      <c r="AB1526" s="5">
        <v>8250</v>
      </c>
      <c r="AC1526" t="s">
        <v>800</v>
      </c>
      <c r="AD1526" s="17">
        <v>43489</v>
      </c>
      <c r="AE1526" s="17">
        <v>43489</v>
      </c>
      <c r="AF1526" s="17">
        <v>43482</v>
      </c>
      <c r="AG1526" s="17">
        <v>43544</v>
      </c>
      <c r="AH1526" s="17">
        <v>43544</v>
      </c>
      <c r="AI1526" s="17"/>
      <c r="AJ1526" s="5"/>
      <c r="AK1526" s="17">
        <v>43544</v>
      </c>
      <c r="AL1526" t="s">
        <v>811</v>
      </c>
      <c r="AM1526" t="s">
        <v>599</v>
      </c>
      <c r="AN1526" s="17"/>
      <c r="AP1526" t="s">
        <v>966</v>
      </c>
      <c r="AQ1526" t="s">
        <v>970</v>
      </c>
      <c r="AR1526" t="s">
        <v>29476</v>
      </c>
    </row>
    <row r="1527" spans="2:44" ht="11" outlineLevel="1" x14ac:dyDescent="0.15">
      <c r="B1527" t="s">
        <v>9475</v>
      </c>
      <c r="C1527" t="s">
        <v>799</v>
      </c>
      <c r="D1527" t="s">
        <v>799</v>
      </c>
      <c r="F1527" t="s">
        <v>966</v>
      </c>
      <c r="H1527" s="16">
        <v>1</v>
      </c>
      <c r="I1527" t="s">
        <v>799</v>
      </c>
      <c r="J1527" t="s">
        <v>9476</v>
      </c>
      <c r="K1527" t="s">
        <v>9477</v>
      </c>
      <c r="L1527" t="s">
        <v>28346</v>
      </c>
      <c r="M1527" t="s">
        <v>743</v>
      </c>
      <c r="N1527" t="s">
        <v>4742</v>
      </c>
      <c r="O1527" t="s">
        <v>825</v>
      </c>
      <c r="P1527" t="s">
        <v>821</v>
      </c>
      <c r="Q1527" t="s">
        <v>10430</v>
      </c>
      <c r="R1527" t="s">
        <v>456</v>
      </c>
      <c r="S1527" t="s">
        <v>598</v>
      </c>
      <c r="T1527" s="16">
        <v>1</v>
      </c>
      <c r="U1527" s="16">
        <v>0</v>
      </c>
      <c r="V1527" s="16">
        <v>1</v>
      </c>
      <c r="W1527" s="5">
        <v>8213.94</v>
      </c>
      <c r="X1527" s="5">
        <v>8213.94</v>
      </c>
      <c r="Y1527" s="5"/>
      <c r="Z1527" s="7">
        <v>1</v>
      </c>
      <c r="AA1527" t="s">
        <v>27839</v>
      </c>
      <c r="AB1527" s="5">
        <v>8213.94</v>
      </c>
      <c r="AC1527" t="s">
        <v>800</v>
      </c>
      <c r="AD1527" s="17">
        <v>42987</v>
      </c>
      <c r="AE1527" s="17">
        <v>42987</v>
      </c>
      <c r="AF1527" s="17">
        <v>42987</v>
      </c>
      <c r="AG1527" s="17">
        <v>43018</v>
      </c>
      <c r="AH1527" s="17">
        <v>43018</v>
      </c>
      <c r="AI1527" s="17"/>
      <c r="AJ1527" s="5"/>
      <c r="AK1527" s="17">
        <v>43018</v>
      </c>
      <c r="AL1527" t="s">
        <v>811</v>
      </c>
      <c r="AM1527" t="s">
        <v>599</v>
      </c>
      <c r="AN1527" s="17"/>
      <c r="AP1527" t="s">
        <v>966</v>
      </c>
      <c r="AQ1527" t="s">
        <v>970</v>
      </c>
      <c r="AR1527" t="s">
        <v>29477</v>
      </c>
    </row>
    <row r="1528" spans="2:44" ht="11" outlineLevel="1" x14ac:dyDescent="0.15">
      <c r="B1528" t="s">
        <v>9480</v>
      </c>
      <c r="C1528" t="s">
        <v>799</v>
      </c>
      <c r="D1528" t="s">
        <v>799</v>
      </c>
      <c r="F1528" t="s">
        <v>966</v>
      </c>
      <c r="H1528" s="16">
        <v>1</v>
      </c>
      <c r="I1528" t="s">
        <v>799</v>
      </c>
      <c r="J1528" t="s">
        <v>9481</v>
      </c>
      <c r="K1528" t="s">
        <v>9482</v>
      </c>
      <c r="L1528" t="s">
        <v>28519</v>
      </c>
      <c r="M1528" t="s">
        <v>750</v>
      </c>
      <c r="N1528" t="s">
        <v>8177</v>
      </c>
      <c r="O1528" t="s">
        <v>825</v>
      </c>
      <c r="P1528" t="s">
        <v>859</v>
      </c>
      <c r="Q1528" t="s">
        <v>10430</v>
      </c>
      <c r="R1528" t="s">
        <v>531</v>
      </c>
      <c r="S1528" t="s">
        <v>636</v>
      </c>
      <c r="T1528" s="16">
        <v>1</v>
      </c>
      <c r="U1528" s="16">
        <v>0</v>
      </c>
      <c r="V1528" s="16">
        <v>1</v>
      </c>
      <c r="W1528" s="5">
        <v>8086.5</v>
      </c>
      <c r="X1528" s="5">
        <v>8086.5</v>
      </c>
      <c r="Y1528" s="5"/>
      <c r="Z1528" s="7">
        <v>1</v>
      </c>
      <c r="AA1528" t="s">
        <v>27839</v>
      </c>
      <c r="AB1528" s="5">
        <v>8086.5</v>
      </c>
      <c r="AC1528" t="s">
        <v>800</v>
      </c>
      <c r="AD1528" s="17">
        <v>42270</v>
      </c>
      <c r="AE1528" s="17">
        <v>42270</v>
      </c>
      <c r="AF1528" s="17">
        <v>42270</v>
      </c>
      <c r="AG1528" s="17">
        <v>42280</v>
      </c>
      <c r="AH1528" s="17">
        <v>42280</v>
      </c>
      <c r="AI1528" s="17"/>
      <c r="AJ1528" s="5"/>
      <c r="AK1528" s="17">
        <v>42280</v>
      </c>
      <c r="AL1528" t="s">
        <v>811</v>
      </c>
      <c r="AM1528" t="s">
        <v>599</v>
      </c>
      <c r="AN1528" s="17"/>
      <c r="AP1528" t="s">
        <v>966</v>
      </c>
      <c r="AQ1528" t="s">
        <v>970</v>
      </c>
      <c r="AR1528" t="s">
        <v>29478</v>
      </c>
    </row>
    <row r="1529" spans="2:44" ht="11" outlineLevel="1" x14ac:dyDescent="0.15">
      <c r="B1529" t="s">
        <v>9485</v>
      </c>
      <c r="C1529" t="s">
        <v>799</v>
      </c>
      <c r="D1529" t="s">
        <v>799</v>
      </c>
      <c r="F1529" t="s">
        <v>966</v>
      </c>
      <c r="H1529" s="16">
        <v>1</v>
      </c>
      <c r="I1529" t="s">
        <v>799</v>
      </c>
      <c r="J1529" t="s">
        <v>9486</v>
      </c>
      <c r="K1529" t="s">
        <v>9487</v>
      </c>
      <c r="L1529" t="s">
        <v>27974</v>
      </c>
      <c r="M1529" t="s">
        <v>750</v>
      </c>
      <c r="N1529" t="s">
        <v>9488</v>
      </c>
      <c r="O1529" t="s">
        <v>825</v>
      </c>
      <c r="P1529" t="s">
        <v>859</v>
      </c>
      <c r="Q1529" t="s">
        <v>10430</v>
      </c>
      <c r="R1529" t="s">
        <v>531</v>
      </c>
      <c r="S1529" t="s">
        <v>636</v>
      </c>
      <c r="T1529" s="16">
        <v>1</v>
      </c>
      <c r="U1529" s="16">
        <v>0</v>
      </c>
      <c r="V1529" s="16">
        <v>1</v>
      </c>
      <c r="W1529" s="5">
        <v>8054.45</v>
      </c>
      <c r="X1529" s="5">
        <v>8054.45</v>
      </c>
      <c r="Y1529" s="5"/>
      <c r="Z1529" s="7">
        <v>1</v>
      </c>
      <c r="AA1529" t="s">
        <v>27839</v>
      </c>
      <c r="AB1529" s="5">
        <v>8054.45</v>
      </c>
      <c r="AC1529" t="s">
        <v>800</v>
      </c>
      <c r="AD1529" s="17">
        <v>43167</v>
      </c>
      <c r="AE1529" s="17">
        <v>43167</v>
      </c>
      <c r="AF1529" s="17">
        <v>43167</v>
      </c>
      <c r="AG1529" s="17">
        <v>43173</v>
      </c>
      <c r="AH1529" s="17">
        <v>43173</v>
      </c>
      <c r="AI1529" s="17"/>
      <c r="AJ1529" s="5"/>
      <c r="AK1529" s="17">
        <v>43173</v>
      </c>
      <c r="AL1529" t="s">
        <v>811</v>
      </c>
      <c r="AM1529" t="s">
        <v>599</v>
      </c>
      <c r="AN1529" s="17"/>
      <c r="AP1529" t="s">
        <v>966</v>
      </c>
      <c r="AQ1529" t="s">
        <v>970</v>
      </c>
      <c r="AR1529" t="s">
        <v>29479</v>
      </c>
    </row>
    <row r="1530" spans="2:44" ht="11" outlineLevel="1" x14ac:dyDescent="0.15">
      <c r="B1530" t="s">
        <v>9492</v>
      </c>
      <c r="C1530" t="s">
        <v>799</v>
      </c>
      <c r="D1530" t="s">
        <v>799</v>
      </c>
      <c r="F1530" t="s">
        <v>966</v>
      </c>
      <c r="H1530" s="16">
        <v>1</v>
      </c>
      <c r="I1530" t="s">
        <v>799</v>
      </c>
      <c r="J1530" t="s">
        <v>8506</v>
      </c>
      <c r="K1530" t="s">
        <v>8507</v>
      </c>
      <c r="L1530" t="s">
        <v>28346</v>
      </c>
      <c r="M1530" t="s">
        <v>743</v>
      </c>
      <c r="N1530" t="s">
        <v>9493</v>
      </c>
      <c r="O1530" t="s">
        <v>825</v>
      </c>
      <c r="P1530" t="s">
        <v>821</v>
      </c>
      <c r="Q1530" t="s">
        <v>10430</v>
      </c>
      <c r="R1530" t="s">
        <v>456</v>
      </c>
      <c r="S1530" t="s">
        <v>598</v>
      </c>
      <c r="T1530" s="16">
        <v>1</v>
      </c>
      <c r="U1530" s="16">
        <v>0</v>
      </c>
      <c r="V1530" s="16">
        <v>1</v>
      </c>
      <c r="W1530" s="5">
        <v>7986.48</v>
      </c>
      <c r="X1530" s="5">
        <v>7986.48</v>
      </c>
      <c r="Y1530" s="5"/>
      <c r="Z1530" s="7">
        <v>1</v>
      </c>
      <c r="AA1530" t="s">
        <v>27839</v>
      </c>
      <c r="AB1530" s="5">
        <v>7986.48</v>
      </c>
      <c r="AC1530" t="s">
        <v>800</v>
      </c>
      <c r="AD1530" s="17">
        <v>43172</v>
      </c>
      <c r="AE1530" s="17">
        <v>43172</v>
      </c>
      <c r="AF1530" s="17">
        <v>43172</v>
      </c>
      <c r="AG1530" s="17">
        <v>43234</v>
      </c>
      <c r="AH1530" s="17">
        <v>43234</v>
      </c>
      <c r="AI1530" s="17"/>
      <c r="AJ1530" s="5"/>
      <c r="AK1530" s="17">
        <v>43234</v>
      </c>
      <c r="AL1530" t="s">
        <v>811</v>
      </c>
      <c r="AM1530" t="s">
        <v>599</v>
      </c>
      <c r="AN1530" s="17"/>
      <c r="AP1530" t="s">
        <v>966</v>
      </c>
      <c r="AQ1530" t="s">
        <v>970</v>
      </c>
      <c r="AR1530" t="s">
        <v>29480</v>
      </c>
    </row>
    <row r="1531" spans="2:44" ht="11" outlineLevel="1" x14ac:dyDescent="0.15">
      <c r="B1531" t="s">
        <v>9497</v>
      </c>
      <c r="C1531" t="s">
        <v>799</v>
      </c>
      <c r="D1531" t="s">
        <v>799</v>
      </c>
      <c r="F1531" t="s">
        <v>966</v>
      </c>
      <c r="H1531" s="16">
        <v>1</v>
      </c>
      <c r="I1531" t="s">
        <v>799</v>
      </c>
      <c r="J1531" t="s">
        <v>2172</v>
      </c>
      <c r="K1531" t="s">
        <v>2173</v>
      </c>
      <c r="L1531" t="s">
        <v>28077</v>
      </c>
      <c r="M1531" t="s">
        <v>750</v>
      </c>
      <c r="N1531" t="s">
        <v>795</v>
      </c>
      <c r="O1531" t="s">
        <v>826</v>
      </c>
      <c r="P1531" t="s">
        <v>859</v>
      </c>
      <c r="Q1531" t="s">
        <v>10430</v>
      </c>
      <c r="R1531" t="s">
        <v>531</v>
      </c>
      <c r="S1531" t="s">
        <v>636</v>
      </c>
      <c r="T1531" s="16">
        <v>1</v>
      </c>
      <c r="U1531" s="16">
        <v>0</v>
      </c>
      <c r="V1531" s="16">
        <v>2</v>
      </c>
      <c r="W1531" s="5">
        <v>7950</v>
      </c>
      <c r="X1531" s="5">
        <v>7950</v>
      </c>
      <c r="Y1531" s="5"/>
      <c r="Z1531" s="7">
        <v>1</v>
      </c>
      <c r="AA1531" t="s">
        <v>27839</v>
      </c>
      <c r="AB1531" s="5">
        <v>7950</v>
      </c>
      <c r="AC1531" t="s">
        <v>800</v>
      </c>
      <c r="AD1531" s="17">
        <v>43314</v>
      </c>
      <c r="AE1531" s="17">
        <v>43384</v>
      </c>
      <c r="AF1531" s="17">
        <v>43314</v>
      </c>
      <c r="AG1531" s="17">
        <v>43334</v>
      </c>
      <c r="AH1531" s="17">
        <v>43334</v>
      </c>
      <c r="AI1531" s="17"/>
      <c r="AJ1531" s="5"/>
      <c r="AK1531" s="17">
        <v>43334</v>
      </c>
      <c r="AL1531" t="s">
        <v>811</v>
      </c>
      <c r="AM1531" t="s">
        <v>599</v>
      </c>
      <c r="AN1531" s="17"/>
      <c r="AP1531" t="s">
        <v>966</v>
      </c>
      <c r="AQ1531" t="s">
        <v>970</v>
      </c>
      <c r="AR1531" t="s">
        <v>29481</v>
      </c>
    </row>
    <row r="1532" spans="2:44" ht="11" outlineLevel="1" x14ac:dyDescent="0.15">
      <c r="B1532" t="s">
        <v>9500</v>
      </c>
      <c r="C1532" t="s">
        <v>799</v>
      </c>
      <c r="D1532" t="s">
        <v>799</v>
      </c>
      <c r="F1532" t="s">
        <v>966</v>
      </c>
      <c r="H1532" s="16">
        <v>1</v>
      </c>
      <c r="I1532" t="s">
        <v>799</v>
      </c>
      <c r="J1532" t="s">
        <v>6223</v>
      </c>
      <c r="K1532" t="s">
        <v>6224</v>
      </c>
      <c r="L1532" t="s">
        <v>28214</v>
      </c>
      <c r="M1532" t="s">
        <v>750</v>
      </c>
      <c r="N1532" t="s">
        <v>3256</v>
      </c>
      <c r="O1532" t="s">
        <v>825</v>
      </c>
      <c r="P1532" t="s">
        <v>859</v>
      </c>
      <c r="Q1532" t="s">
        <v>10430</v>
      </c>
      <c r="R1532" t="s">
        <v>531</v>
      </c>
      <c r="S1532" t="s">
        <v>636</v>
      </c>
      <c r="T1532" s="16">
        <v>1</v>
      </c>
      <c r="U1532" s="16">
        <v>0</v>
      </c>
      <c r="V1532" s="16">
        <v>1</v>
      </c>
      <c r="W1532" s="5">
        <v>7933.56</v>
      </c>
      <c r="X1532" s="5">
        <v>7933.56</v>
      </c>
      <c r="Y1532" s="5"/>
      <c r="Z1532" s="7">
        <v>1</v>
      </c>
      <c r="AA1532" t="s">
        <v>27839</v>
      </c>
      <c r="AB1532" s="5">
        <v>7933.56</v>
      </c>
      <c r="AC1532" t="s">
        <v>800</v>
      </c>
      <c r="AD1532" s="17">
        <v>42753</v>
      </c>
      <c r="AE1532" s="17">
        <v>42753</v>
      </c>
      <c r="AF1532" s="17">
        <v>42753</v>
      </c>
      <c r="AG1532" s="17">
        <v>42789</v>
      </c>
      <c r="AH1532" s="17">
        <v>42789</v>
      </c>
      <c r="AI1532" s="17"/>
      <c r="AJ1532" s="5"/>
      <c r="AK1532" s="17">
        <v>42789</v>
      </c>
      <c r="AL1532" t="s">
        <v>811</v>
      </c>
      <c r="AM1532" t="s">
        <v>599</v>
      </c>
      <c r="AN1532" s="17"/>
      <c r="AP1532" t="s">
        <v>966</v>
      </c>
      <c r="AQ1532" t="s">
        <v>970</v>
      </c>
      <c r="AR1532" t="s">
        <v>29482</v>
      </c>
    </row>
    <row r="1533" spans="2:44" ht="11" outlineLevel="1" x14ac:dyDescent="0.15">
      <c r="B1533" t="s">
        <v>9503</v>
      </c>
      <c r="C1533" t="s">
        <v>799</v>
      </c>
      <c r="D1533" t="s">
        <v>799</v>
      </c>
      <c r="F1533" t="s">
        <v>966</v>
      </c>
      <c r="H1533" s="16">
        <v>1</v>
      </c>
      <c r="I1533" t="s">
        <v>799</v>
      </c>
      <c r="J1533" t="s">
        <v>9504</v>
      </c>
      <c r="K1533" t="s">
        <v>9505</v>
      </c>
      <c r="L1533" t="s">
        <v>27861</v>
      </c>
      <c r="M1533" t="s">
        <v>750</v>
      </c>
      <c r="N1533" t="s">
        <v>2535</v>
      </c>
      <c r="O1533" t="s">
        <v>825</v>
      </c>
      <c r="P1533" t="s">
        <v>859</v>
      </c>
      <c r="Q1533" t="s">
        <v>10430</v>
      </c>
      <c r="R1533" t="s">
        <v>531</v>
      </c>
      <c r="S1533" t="s">
        <v>636</v>
      </c>
      <c r="T1533" s="16">
        <v>1</v>
      </c>
      <c r="U1533" s="16">
        <v>0</v>
      </c>
      <c r="V1533" s="16">
        <v>1</v>
      </c>
      <c r="W1533" s="5">
        <v>7932</v>
      </c>
      <c r="X1533" s="5">
        <v>7932</v>
      </c>
      <c r="Y1533" s="5"/>
      <c r="Z1533" s="7">
        <v>1</v>
      </c>
      <c r="AA1533" t="s">
        <v>27839</v>
      </c>
      <c r="AB1533" s="5">
        <v>7932</v>
      </c>
      <c r="AC1533" t="s">
        <v>800</v>
      </c>
      <c r="AD1533" s="17">
        <v>43007</v>
      </c>
      <c r="AE1533" s="17">
        <v>43007</v>
      </c>
      <c r="AF1533" s="17">
        <v>43007</v>
      </c>
      <c r="AG1533" s="17">
        <v>43087</v>
      </c>
      <c r="AH1533" s="17">
        <v>43087</v>
      </c>
      <c r="AI1533" s="17"/>
      <c r="AJ1533" s="5"/>
      <c r="AK1533" s="17">
        <v>43087</v>
      </c>
      <c r="AL1533" t="s">
        <v>811</v>
      </c>
      <c r="AM1533" t="s">
        <v>599</v>
      </c>
      <c r="AN1533" s="17"/>
      <c r="AP1533" t="s">
        <v>966</v>
      </c>
      <c r="AQ1533" t="s">
        <v>970</v>
      </c>
      <c r="AR1533" t="s">
        <v>29483</v>
      </c>
    </row>
    <row r="1534" spans="2:44" ht="11" outlineLevel="1" x14ac:dyDescent="0.15">
      <c r="B1534" t="s">
        <v>9508</v>
      </c>
      <c r="C1534" t="s">
        <v>799</v>
      </c>
      <c r="D1534" t="s">
        <v>799</v>
      </c>
      <c r="F1534" t="s">
        <v>966</v>
      </c>
      <c r="H1534" s="16">
        <v>1</v>
      </c>
      <c r="I1534" t="s">
        <v>799</v>
      </c>
      <c r="J1534" t="s">
        <v>9509</v>
      </c>
      <c r="K1534" t="s">
        <v>9510</v>
      </c>
      <c r="L1534" t="s">
        <v>27866</v>
      </c>
      <c r="M1534" t="s">
        <v>759</v>
      </c>
      <c r="N1534" t="s">
        <v>803</v>
      </c>
      <c r="O1534" t="s">
        <v>825</v>
      </c>
      <c r="P1534" t="s">
        <v>841</v>
      </c>
      <c r="Q1534" t="s">
        <v>10430</v>
      </c>
      <c r="R1534" t="s">
        <v>531</v>
      </c>
      <c r="S1534" t="s">
        <v>636</v>
      </c>
      <c r="T1534" s="16">
        <v>1</v>
      </c>
      <c r="U1534" s="16">
        <v>0</v>
      </c>
      <c r="V1534" s="16">
        <v>1</v>
      </c>
      <c r="W1534" s="5">
        <v>7910</v>
      </c>
      <c r="X1534" s="5">
        <v>7910</v>
      </c>
      <c r="Y1534" s="5"/>
      <c r="Z1534" s="7">
        <v>1</v>
      </c>
      <c r="AA1534" t="s">
        <v>27839</v>
      </c>
      <c r="AB1534" s="5">
        <v>7910</v>
      </c>
      <c r="AC1534" t="s">
        <v>800</v>
      </c>
      <c r="AD1534" s="17">
        <v>43003</v>
      </c>
      <c r="AE1534" s="17">
        <v>43003</v>
      </c>
      <c r="AF1534" s="17">
        <v>43003</v>
      </c>
      <c r="AG1534" s="17">
        <v>43039</v>
      </c>
      <c r="AH1534" s="17">
        <v>43039</v>
      </c>
      <c r="AI1534" s="17"/>
      <c r="AJ1534" s="5"/>
      <c r="AK1534" s="17">
        <v>43039</v>
      </c>
      <c r="AL1534" t="s">
        <v>811</v>
      </c>
      <c r="AM1534" t="s">
        <v>599</v>
      </c>
      <c r="AN1534" s="17"/>
      <c r="AP1534" t="s">
        <v>966</v>
      </c>
      <c r="AQ1534" t="s">
        <v>970</v>
      </c>
      <c r="AR1534" t="s">
        <v>29484</v>
      </c>
    </row>
    <row r="1535" spans="2:44" ht="11" outlineLevel="1" x14ac:dyDescent="0.15">
      <c r="B1535" t="s">
        <v>9513</v>
      </c>
      <c r="C1535" t="s">
        <v>799</v>
      </c>
      <c r="D1535" t="s">
        <v>799</v>
      </c>
      <c r="F1535" t="s">
        <v>966</v>
      </c>
      <c r="H1535" s="16">
        <v>1</v>
      </c>
      <c r="I1535" t="s">
        <v>799</v>
      </c>
      <c r="J1535" t="s">
        <v>6442</v>
      </c>
      <c r="K1535" t="s">
        <v>6443</v>
      </c>
      <c r="L1535" t="s">
        <v>27841</v>
      </c>
      <c r="M1535" t="s">
        <v>750</v>
      </c>
      <c r="N1535" t="s">
        <v>795</v>
      </c>
      <c r="O1535" t="s">
        <v>804</v>
      </c>
      <c r="P1535" t="s">
        <v>859</v>
      </c>
      <c r="Q1535" t="s">
        <v>10430</v>
      </c>
      <c r="R1535" t="s">
        <v>531</v>
      </c>
      <c r="S1535" t="s">
        <v>636</v>
      </c>
      <c r="T1535" s="16">
        <v>1</v>
      </c>
      <c r="U1535" s="16">
        <v>0</v>
      </c>
      <c r="V1535" s="16">
        <v>1</v>
      </c>
      <c r="W1535" s="5">
        <v>7779.31</v>
      </c>
      <c r="X1535" s="5">
        <v>7779.31</v>
      </c>
      <c r="Y1535" s="5"/>
      <c r="Z1535" s="7">
        <v>1</v>
      </c>
      <c r="AA1535" t="s">
        <v>27839</v>
      </c>
      <c r="AB1535" s="5">
        <v>7779.31</v>
      </c>
      <c r="AC1535" t="s">
        <v>800</v>
      </c>
      <c r="AD1535" s="17">
        <v>42900</v>
      </c>
      <c r="AE1535" s="17">
        <v>42900</v>
      </c>
      <c r="AF1535" s="17">
        <v>42893</v>
      </c>
      <c r="AG1535" s="17">
        <v>42902</v>
      </c>
      <c r="AH1535" s="17">
        <v>42902</v>
      </c>
      <c r="AI1535" s="17"/>
      <c r="AJ1535" s="5"/>
      <c r="AK1535" s="17">
        <v>42902</v>
      </c>
      <c r="AL1535" t="s">
        <v>811</v>
      </c>
      <c r="AM1535" t="s">
        <v>599</v>
      </c>
      <c r="AN1535" s="17"/>
      <c r="AP1535" t="s">
        <v>966</v>
      </c>
      <c r="AQ1535" t="s">
        <v>970</v>
      </c>
      <c r="AR1535" t="s">
        <v>29485</v>
      </c>
    </row>
    <row r="1536" spans="2:44" ht="11" outlineLevel="1" x14ac:dyDescent="0.15">
      <c r="B1536" t="s">
        <v>9516</v>
      </c>
      <c r="C1536" t="s">
        <v>799</v>
      </c>
      <c r="D1536" t="s">
        <v>799</v>
      </c>
      <c r="F1536" t="s">
        <v>966</v>
      </c>
      <c r="H1536" s="16">
        <v>1</v>
      </c>
      <c r="I1536" t="s">
        <v>799</v>
      </c>
      <c r="J1536" t="s">
        <v>9517</v>
      </c>
      <c r="K1536" t="s">
        <v>9518</v>
      </c>
      <c r="L1536" t="s">
        <v>27841</v>
      </c>
      <c r="M1536" t="s">
        <v>750</v>
      </c>
      <c r="N1536" t="s">
        <v>6462</v>
      </c>
      <c r="O1536" t="s">
        <v>825</v>
      </c>
      <c r="P1536" t="s">
        <v>859</v>
      </c>
      <c r="Q1536" t="s">
        <v>10430</v>
      </c>
      <c r="R1536" t="s">
        <v>531</v>
      </c>
      <c r="S1536" t="s">
        <v>636</v>
      </c>
      <c r="T1536" s="16">
        <v>1</v>
      </c>
      <c r="U1536" s="16">
        <v>0</v>
      </c>
      <c r="V1536" s="16">
        <v>1</v>
      </c>
      <c r="W1536" s="5">
        <v>7725</v>
      </c>
      <c r="X1536" s="5">
        <v>7725</v>
      </c>
      <c r="Y1536" s="5"/>
      <c r="Z1536" s="7">
        <v>1</v>
      </c>
      <c r="AA1536" t="s">
        <v>27839</v>
      </c>
      <c r="AB1536" s="5">
        <v>7725</v>
      </c>
      <c r="AC1536" t="s">
        <v>800</v>
      </c>
      <c r="AD1536" s="17">
        <v>42345</v>
      </c>
      <c r="AE1536" s="17">
        <v>42345</v>
      </c>
      <c r="AF1536" s="17">
        <v>42345</v>
      </c>
      <c r="AG1536" s="17">
        <v>42402</v>
      </c>
      <c r="AH1536" s="17">
        <v>42402</v>
      </c>
      <c r="AI1536" s="17"/>
      <c r="AJ1536" s="5"/>
      <c r="AK1536" s="17">
        <v>42402</v>
      </c>
      <c r="AL1536" t="s">
        <v>811</v>
      </c>
      <c r="AM1536" t="s">
        <v>599</v>
      </c>
      <c r="AN1536" s="17"/>
      <c r="AP1536" t="s">
        <v>966</v>
      </c>
      <c r="AQ1536" t="s">
        <v>970</v>
      </c>
      <c r="AR1536" t="s">
        <v>29486</v>
      </c>
    </row>
    <row r="1537" spans="2:44" ht="11" outlineLevel="1" x14ac:dyDescent="0.15">
      <c r="B1537" t="s">
        <v>9521</v>
      </c>
      <c r="C1537" t="s">
        <v>799</v>
      </c>
      <c r="D1537" t="s">
        <v>799</v>
      </c>
      <c r="F1537" t="s">
        <v>966</v>
      </c>
      <c r="H1537" s="16">
        <v>1</v>
      </c>
      <c r="I1537" t="s">
        <v>799</v>
      </c>
      <c r="J1537" t="s">
        <v>6442</v>
      </c>
      <c r="K1537" t="s">
        <v>6443</v>
      </c>
      <c r="L1537" t="s">
        <v>27841</v>
      </c>
      <c r="M1537" t="s">
        <v>750</v>
      </c>
      <c r="N1537" t="s">
        <v>795</v>
      </c>
      <c r="O1537" t="s">
        <v>804</v>
      </c>
      <c r="P1537" t="s">
        <v>859</v>
      </c>
      <c r="Q1537" t="s">
        <v>10430</v>
      </c>
      <c r="R1537" t="s">
        <v>531</v>
      </c>
      <c r="S1537" t="s">
        <v>636</v>
      </c>
      <c r="T1537" s="16">
        <v>1</v>
      </c>
      <c r="U1537" s="16">
        <v>0</v>
      </c>
      <c r="V1537" s="16">
        <v>1</v>
      </c>
      <c r="W1537" s="5">
        <v>7708.91</v>
      </c>
      <c r="X1537" s="5">
        <v>7708.91</v>
      </c>
      <c r="Y1537" s="5"/>
      <c r="Z1537" s="7">
        <v>1</v>
      </c>
      <c r="AA1537" t="s">
        <v>27839</v>
      </c>
      <c r="AB1537" s="5">
        <v>7708.91</v>
      </c>
      <c r="AC1537" t="s">
        <v>800</v>
      </c>
      <c r="AD1537" s="17">
        <v>42039</v>
      </c>
      <c r="AE1537" s="17">
        <v>42039</v>
      </c>
      <c r="AF1537" s="17">
        <v>42039</v>
      </c>
      <c r="AG1537" s="17">
        <v>42052</v>
      </c>
      <c r="AH1537" s="17">
        <v>42052</v>
      </c>
      <c r="AI1537" s="17"/>
      <c r="AJ1537" s="5"/>
      <c r="AK1537" s="17">
        <v>42052</v>
      </c>
      <c r="AL1537" t="s">
        <v>811</v>
      </c>
      <c r="AM1537" t="s">
        <v>599</v>
      </c>
      <c r="AN1537" s="17"/>
      <c r="AP1537" t="s">
        <v>966</v>
      </c>
      <c r="AQ1537" t="s">
        <v>970</v>
      </c>
      <c r="AR1537" t="s">
        <v>29487</v>
      </c>
    </row>
    <row r="1538" spans="2:44" ht="11" outlineLevel="1" x14ac:dyDescent="0.15">
      <c r="B1538" t="s">
        <v>9524</v>
      </c>
      <c r="C1538" t="s">
        <v>799</v>
      </c>
      <c r="D1538" t="s">
        <v>799</v>
      </c>
      <c r="F1538" t="s">
        <v>966</v>
      </c>
      <c r="H1538" s="16">
        <v>1</v>
      </c>
      <c r="I1538" t="s">
        <v>799</v>
      </c>
      <c r="J1538" t="s">
        <v>9525</v>
      </c>
      <c r="K1538" t="s">
        <v>9526</v>
      </c>
      <c r="L1538" t="s">
        <v>27905</v>
      </c>
      <c r="M1538" t="s">
        <v>6999</v>
      </c>
      <c r="N1538" t="s">
        <v>803</v>
      </c>
      <c r="O1538" t="s">
        <v>825</v>
      </c>
      <c r="P1538" t="s">
        <v>820</v>
      </c>
      <c r="Q1538" t="s">
        <v>10430</v>
      </c>
      <c r="R1538" t="s">
        <v>531</v>
      </c>
      <c r="S1538" t="s">
        <v>636</v>
      </c>
      <c r="T1538" s="16">
        <v>1</v>
      </c>
      <c r="U1538" s="16">
        <v>0</v>
      </c>
      <c r="V1538" s="16">
        <v>1</v>
      </c>
      <c r="W1538" s="5">
        <v>7575</v>
      </c>
      <c r="X1538" s="5">
        <v>7575</v>
      </c>
      <c r="Y1538" s="5"/>
      <c r="Z1538" s="7">
        <v>1</v>
      </c>
      <c r="AA1538" t="s">
        <v>27839</v>
      </c>
      <c r="AB1538" s="5">
        <v>7575</v>
      </c>
      <c r="AC1538" t="s">
        <v>800</v>
      </c>
      <c r="AD1538" s="17">
        <v>42931</v>
      </c>
      <c r="AE1538" s="17">
        <v>42931</v>
      </c>
      <c r="AF1538" s="17">
        <v>42927</v>
      </c>
      <c r="AG1538" s="17">
        <v>42978</v>
      </c>
      <c r="AH1538" s="17">
        <v>42978</v>
      </c>
      <c r="AI1538" s="17"/>
      <c r="AJ1538" s="5"/>
      <c r="AK1538" s="17">
        <v>42978</v>
      </c>
      <c r="AL1538" t="s">
        <v>811</v>
      </c>
      <c r="AM1538" t="s">
        <v>599</v>
      </c>
      <c r="AN1538" s="17"/>
      <c r="AP1538" t="s">
        <v>966</v>
      </c>
      <c r="AQ1538" t="s">
        <v>970</v>
      </c>
      <c r="AR1538" t="s">
        <v>29488</v>
      </c>
    </row>
    <row r="1539" spans="2:44" ht="11" outlineLevel="1" x14ac:dyDescent="0.15">
      <c r="B1539" t="s">
        <v>9530</v>
      </c>
      <c r="C1539" t="s">
        <v>799</v>
      </c>
      <c r="D1539" t="s">
        <v>799</v>
      </c>
      <c r="F1539" t="s">
        <v>966</v>
      </c>
      <c r="H1539" s="16">
        <v>1</v>
      </c>
      <c r="I1539" t="s">
        <v>799</v>
      </c>
      <c r="J1539" t="s">
        <v>4617</v>
      </c>
      <c r="K1539" t="s">
        <v>4618</v>
      </c>
      <c r="L1539" t="s">
        <v>28372</v>
      </c>
      <c r="M1539" t="s">
        <v>750</v>
      </c>
      <c r="N1539" t="s">
        <v>4619</v>
      </c>
      <c r="O1539" t="s">
        <v>804</v>
      </c>
      <c r="P1539" t="s">
        <v>859</v>
      </c>
      <c r="Q1539" t="s">
        <v>10430</v>
      </c>
      <c r="R1539" t="s">
        <v>531</v>
      </c>
      <c r="S1539" t="s">
        <v>636</v>
      </c>
      <c r="T1539" s="16">
        <v>1</v>
      </c>
      <c r="U1539" s="16">
        <v>0</v>
      </c>
      <c r="V1539" s="16">
        <v>1</v>
      </c>
      <c r="W1539" s="5">
        <v>7500</v>
      </c>
      <c r="X1539" s="5">
        <v>7500</v>
      </c>
      <c r="Y1539" s="5"/>
      <c r="Z1539" s="7">
        <v>1</v>
      </c>
      <c r="AA1539" t="s">
        <v>27839</v>
      </c>
      <c r="AB1539" s="5">
        <v>7500</v>
      </c>
      <c r="AC1539" t="s">
        <v>800</v>
      </c>
      <c r="AD1539" s="17">
        <v>42509</v>
      </c>
      <c r="AE1539" s="17">
        <v>42509</v>
      </c>
      <c r="AF1539" s="17">
        <v>42507</v>
      </c>
      <c r="AG1539" s="17">
        <v>43190</v>
      </c>
      <c r="AH1539" s="17">
        <v>43190</v>
      </c>
      <c r="AI1539" s="17"/>
      <c r="AJ1539" s="5"/>
      <c r="AK1539" s="17">
        <v>43190</v>
      </c>
      <c r="AL1539" t="s">
        <v>811</v>
      </c>
      <c r="AM1539" t="s">
        <v>599</v>
      </c>
      <c r="AN1539" s="17"/>
      <c r="AP1539" t="s">
        <v>966</v>
      </c>
      <c r="AQ1539" t="s">
        <v>970</v>
      </c>
      <c r="AR1539" t="s">
        <v>29489</v>
      </c>
    </row>
    <row r="1540" spans="2:44" ht="11" outlineLevel="1" x14ac:dyDescent="0.15">
      <c r="B1540" t="s">
        <v>9533</v>
      </c>
      <c r="C1540" t="s">
        <v>799</v>
      </c>
      <c r="D1540" t="s">
        <v>799</v>
      </c>
      <c r="F1540" t="s">
        <v>966</v>
      </c>
      <c r="H1540" s="16">
        <v>1</v>
      </c>
      <c r="I1540" t="s">
        <v>799</v>
      </c>
      <c r="J1540" t="s">
        <v>5470</v>
      </c>
      <c r="K1540" t="s">
        <v>5471</v>
      </c>
      <c r="L1540" t="s">
        <v>27914</v>
      </c>
      <c r="M1540" t="s">
        <v>750</v>
      </c>
      <c r="N1540" t="s">
        <v>887</v>
      </c>
      <c r="O1540" t="s">
        <v>804</v>
      </c>
      <c r="P1540" t="s">
        <v>859</v>
      </c>
      <c r="Q1540" t="s">
        <v>10430</v>
      </c>
      <c r="R1540" t="s">
        <v>531</v>
      </c>
      <c r="S1540" t="s">
        <v>636</v>
      </c>
      <c r="T1540" s="16">
        <v>1</v>
      </c>
      <c r="U1540" s="16">
        <v>0</v>
      </c>
      <c r="V1540" s="16">
        <v>2</v>
      </c>
      <c r="W1540" s="5">
        <v>7494.75</v>
      </c>
      <c r="X1540" s="5">
        <v>7494.75</v>
      </c>
      <c r="Y1540" s="5"/>
      <c r="Z1540" s="7">
        <v>1</v>
      </c>
      <c r="AA1540" t="s">
        <v>27839</v>
      </c>
      <c r="AB1540" s="5">
        <v>7494.75</v>
      </c>
      <c r="AC1540" t="s">
        <v>800</v>
      </c>
      <c r="AD1540" s="17">
        <v>42186</v>
      </c>
      <c r="AE1540" s="17">
        <v>42207</v>
      </c>
      <c r="AF1540" s="17">
        <v>42186</v>
      </c>
      <c r="AG1540" s="17">
        <v>42277</v>
      </c>
      <c r="AH1540" s="17">
        <v>42277</v>
      </c>
      <c r="AI1540" s="17"/>
      <c r="AJ1540" s="5"/>
      <c r="AK1540" s="17">
        <v>42277</v>
      </c>
      <c r="AL1540" t="s">
        <v>811</v>
      </c>
      <c r="AM1540" t="s">
        <v>599</v>
      </c>
      <c r="AN1540" s="17"/>
      <c r="AP1540" t="s">
        <v>966</v>
      </c>
      <c r="AQ1540" t="s">
        <v>970</v>
      </c>
      <c r="AR1540" t="s">
        <v>29490</v>
      </c>
    </row>
    <row r="1541" spans="2:44" ht="11" outlineLevel="1" x14ac:dyDescent="0.15">
      <c r="B1541" t="s">
        <v>9536</v>
      </c>
      <c r="C1541" t="s">
        <v>799</v>
      </c>
      <c r="D1541" t="s">
        <v>799</v>
      </c>
      <c r="F1541" t="s">
        <v>966</v>
      </c>
      <c r="H1541" s="16">
        <v>1</v>
      </c>
      <c r="I1541" t="s">
        <v>799</v>
      </c>
      <c r="J1541" t="s">
        <v>713</v>
      </c>
      <c r="K1541" t="s">
        <v>3086</v>
      </c>
      <c r="L1541" t="s">
        <v>27848</v>
      </c>
      <c r="M1541" t="s">
        <v>737</v>
      </c>
      <c r="N1541" t="s">
        <v>6601</v>
      </c>
      <c r="O1541" t="s">
        <v>825</v>
      </c>
      <c r="P1541" t="s">
        <v>802</v>
      </c>
      <c r="Q1541" t="s">
        <v>10430</v>
      </c>
      <c r="R1541" t="s">
        <v>456</v>
      </c>
      <c r="S1541" t="s">
        <v>598</v>
      </c>
      <c r="T1541" s="16">
        <v>1</v>
      </c>
      <c r="U1541" s="16">
        <v>0</v>
      </c>
      <c r="V1541" s="16">
        <v>1</v>
      </c>
      <c r="W1541" s="5">
        <v>7487.18</v>
      </c>
      <c r="X1541" s="5">
        <v>7487.18</v>
      </c>
      <c r="Y1541" s="5"/>
      <c r="Z1541" s="7">
        <v>1</v>
      </c>
      <c r="AA1541" t="s">
        <v>27839</v>
      </c>
      <c r="AB1541" s="5">
        <v>7487.18</v>
      </c>
      <c r="AC1541" t="s">
        <v>800</v>
      </c>
      <c r="AD1541" s="17">
        <v>43281</v>
      </c>
      <c r="AE1541" s="17">
        <v>43281</v>
      </c>
      <c r="AF1541" s="17">
        <v>43280</v>
      </c>
      <c r="AG1541" s="17">
        <v>43311</v>
      </c>
      <c r="AH1541" s="17">
        <v>43311</v>
      </c>
      <c r="AI1541" s="17"/>
      <c r="AJ1541" s="5"/>
      <c r="AK1541" s="17">
        <v>43311</v>
      </c>
      <c r="AL1541" t="s">
        <v>811</v>
      </c>
      <c r="AM1541" t="s">
        <v>599</v>
      </c>
      <c r="AN1541" s="17"/>
      <c r="AP1541" t="s">
        <v>966</v>
      </c>
      <c r="AQ1541" t="s">
        <v>970</v>
      </c>
      <c r="AR1541" t="s">
        <v>29491</v>
      </c>
    </row>
    <row r="1542" spans="2:44" ht="11" outlineLevel="1" x14ac:dyDescent="0.15">
      <c r="B1542" t="s">
        <v>872</v>
      </c>
      <c r="C1542" t="s">
        <v>799</v>
      </c>
      <c r="D1542" t="s">
        <v>799</v>
      </c>
      <c r="F1542" t="s">
        <v>966</v>
      </c>
      <c r="H1542" s="16">
        <v>1</v>
      </c>
      <c r="I1542" t="s">
        <v>799</v>
      </c>
      <c r="J1542" t="s">
        <v>693</v>
      </c>
      <c r="K1542" t="s">
        <v>1822</v>
      </c>
      <c r="L1542" t="s">
        <v>458</v>
      </c>
      <c r="M1542" t="s">
        <v>759</v>
      </c>
      <c r="N1542" t="s">
        <v>803</v>
      </c>
      <c r="O1542" t="s">
        <v>804</v>
      </c>
      <c r="P1542" t="s">
        <v>841</v>
      </c>
      <c r="Q1542" t="s">
        <v>10430</v>
      </c>
      <c r="R1542" t="s">
        <v>456</v>
      </c>
      <c r="S1542" t="s">
        <v>598</v>
      </c>
      <c r="T1542" s="16">
        <v>1</v>
      </c>
      <c r="U1542" s="16">
        <v>0</v>
      </c>
      <c r="V1542" s="16">
        <v>1</v>
      </c>
      <c r="W1542" s="5">
        <v>7475.76</v>
      </c>
      <c r="X1542" s="5">
        <v>7475.76</v>
      </c>
      <c r="Y1542" s="5"/>
      <c r="Z1542" s="7">
        <v>1</v>
      </c>
      <c r="AA1542" t="s">
        <v>27839</v>
      </c>
      <c r="AB1542" s="5">
        <v>7475.76</v>
      </c>
      <c r="AC1542" t="s">
        <v>800</v>
      </c>
      <c r="AD1542" s="17">
        <v>44830</v>
      </c>
      <c r="AE1542" s="17">
        <v>44830</v>
      </c>
      <c r="AF1542" s="17">
        <v>44830</v>
      </c>
      <c r="AG1542" s="17">
        <v>44921</v>
      </c>
      <c r="AH1542" s="17">
        <v>44921</v>
      </c>
      <c r="AI1542" s="17"/>
      <c r="AJ1542" s="5"/>
      <c r="AK1542" s="17">
        <v>44921</v>
      </c>
      <c r="AL1542" t="s">
        <v>811</v>
      </c>
      <c r="AM1542" t="s">
        <v>599</v>
      </c>
      <c r="AN1542" s="17"/>
      <c r="AP1542" t="s">
        <v>966</v>
      </c>
      <c r="AQ1542" t="s">
        <v>970</v>
      </c>
      <c r="AR1542" t="s">
        <v>29492</v>
      </c>
    </row>
    <row r="1543" spans="2:44" ht="11" outlineLevel="1" x14ac:dyDescent="0.15">
      <c r="B1543" t="s">
        <v>9544</v>
      </c>
      <c r="C1543" t="s">
        <v>799</v>
      </c>
      <c r="D1543" t="s">
        <v>799</v>
      </c>
      <c r="F1543" t="s">
        <v>966</v>
      </c>
      <c r="H1543" s="16">
        <v>1</v>
      </c>
      <c r="I1543" t="s">
        <v>799</v>
      </c>
      <c r="J1543" t="s">
        <v>9545</v>
      </c>
      <c r="K1543" t="s">
        <v>9546</v>
      </c>
      <c r="L1543" t="s">
        <v>27861</v>
      </c>
      <c r="M1543" t="s">
        <v>750</v>
      </c>
      <c r="N1543" t="s">
        <v>9547</v>
      </c>
      <c r="O1543" t="s">
        <v>825</v>
      </c>
      <c r="P1543" t="s">
        <v>859</v>
      </c>
      <c r="Q1543" t="s">
        <v>10430</v>
      </c>
      <c r="R1543" t="s">
        <v>531</v>
      </c>
      <c r="S1543" t="s">
        <v>636</v>
      </c>
      <c r="T1543" s="16">
        <v>1</v>
      </c>
      <c r="U1543" s="16">
        <v>0</v>
      </c>
      <c r="V1543" s="16">
        <v>1</v>
      </c>
      <c r="W1543" s="5">
        <v>7454.38</v>
      </c>
      <c r="X1543" s="5">
        <v>7454.38</v>
      </c>
      <c r="Y1543" s="5"/>
      <c r="Z1543" s="7">
        <v>1</v>
      </c>
      <c r="AA1543" t="s">
        <v>27839</v>
      </c>
      <c r="AB1543" s="5">
        <v>7454.38</v>
      </c>
      <c r="AC1543" t="s">
        <v>800</v>
      </c>
      <c r="AD1543" s="17">
        <v>42916</v>
      </c>
      <c r="AE1543" s="17">
        <v>42916</v>
      </c>
      <c r="AF1543" s="17">
        <v>42916</v>
      </c>
      <c r="AG1543" s="17">
        <v>42962</v>
      </c>
      <c r="AH1543" s="17">
        <v>42962</v>
      </c>
      <c r="AI1543" s="17"/>
      <c r="AJ1543" s="5"/>
      <c r="AK1543" s="17">
        <v>42962</v>
      </c>
      <c r="AL1543" t="s">
        <v>811</v>
      </c>
      <c r="AM1543" t="s">
        <v>599</v>
      </c>
      <c r="AN1543" s="17"/>
      <c r="AP1543" t="s">
        <v>966</v>
      </c>
      <c r="AQ1543" t="s">
        <v>970</v>
      </c>
      <c r="AR1543" t="s">
        <v>29493</v>
      </c>
    </row>
    <row r="1544" spans="2:44" ht="11" outlineLevel="1" x14ac:dyDescent="0.15">
      <c r="B1544" t="s">
        <v>9551</v>
      </c>
      <c r="C1544" t="s">
        <v>799</v>
      </c>
      <c r="D1544" t="s">
        <v>799</v>
      </c>
      <c r="F1544" t="s">
        <v>966</v>
      </c>
      <c r="H1544" s="16">
        <v>1</v>
      </c>
      <c r="I1544" t="s">
        <v>799</v>
      </c>
      <c r="J1544" t="s">
        <v>9552</v>
      </c>
      <c r="K1544" t="s">
        <v>9553</v>
      </c>
      <c r="L1544" t="s">
        <v>28015</v>
      </c>
      <c r="M1544" t="s">
        <v>737</v>
      </c>
      <c r="N1544" t="s">
        <v>803</v>
      </c>
      <c r="O1544" t="s">
        <v>825</v>
      </c>
      <c r="P1544" t="s">
        <v>802</v>
      </c>
      <c r="Q1544" t="s">
        <v>10430</v>
      </c>
      <c r="R1544" t="s">
        <v>531</v>
      </c>
      <c r="S1544" t="s">
        <v>636</v>
      </c>
      <c r="T1544" s="16">
        <v>1</v>
      </c>
      <c r="U1544" s="16">
        <v>0</v>
      </c>
      <c r="V1544" s="16">
        <v>1</v>
      </c>
      <c r="W1544" s="5">
        <v>7440.77</v>
      </c>
      <c r="X1544" s="5">
        <v>7440.77</v>
      </c>
      <c r="Y1544" s="5"/>
      <c r="Z1544" s="7">
        <v>1</v>
      </c>
      <c r="AA1544" t="s">
        <v>27839</v>
      </c>
      <c r="AB1544" s="5">
        <v>7440.77</v>
      </c>
      <c r="AC1544" t="s">
        <v>800</v>
      </c>
      <c r="AD1544" s="17">
        <v>43006</v>
      </c>
      <c r="AE1544" s="17">
        <v>43006</v>
      </c>
      <c r="AF1544" s="17">
        <v>43006</v>
      </c>
      <c r="AG1544" s="17">
        <v>43069</v>
      </c>
      <c r="AH1544" s="17">
        <v>43069</v>
      </c>
      <c r="AI1544" s="17"/>
      <c r="AJ1544" s="5"/>
      <c r="AK1544" s="17">
        <v>43069</v>
      </c>
      <c r="AL1544" t="s">
        <v>811</v>
      </c>
      <c r="AM1544" t="s">
        <v>599</v>
      </c>
      <c r="AN1544" s="17"/>
      <c r="AP1544" t="s">
        <v>966</v>
      </c>
      <c r="AQ1544" t="s">
        <v>970</v>
      </c>
      <c r="AR1544" t="s">
        <v>29494</v>
      </c>
    </row>
    <row r="1545" spans="2:44" ht="11" outlineLevel="1" x14ac:dyDescent="0.15">
      <c r="B1545" t="s">
        <v>9556</v>
      </c>
      <c r="C1545" t="s">
        <v>799</v>
      </c>
      <c r="D1545" t="s">
        <v>799</v>
      </c>
      <c r="F1545" t="s">
        <v>966</v>
      </c>
      <c r="H1545" s="16">
        <v>1</v>
      </c>
      <c r="I1545" t="s">
        <v>799</v>
      </c>
      <c r="J1545" t="s">
        <v>9557</v>
      </c>
      <c r="K1545" t="s">
        <v>9558</v>
      </c>
      <c r="L1545" t="s">
        <v>28143</v>
      </c>
      <c r="M1545" t="s">
        <v>750</v>
      </c>
      <c r="N1545" t="s">
        <v>9559</v>
      </c>
      <c r="O1545" t="s">
        <v>825</v>
      </c>
      <c r="P1545" t="s">
        <v>859</v>
      </c>
      <c r="Q1545" t="s">
        <v>10430</v>
      </c>
      <c r="R1545" t="s">
        <v>531</v>
      </c>
      <c r="S1545" t="s">
        <v>636</v>
      </c>
      <c r="T1545" s="16">
        <v>1</v>
      </c>
      <c r="U1545" s="16">
        <v>0</v>
      </c>
      <c r="V1545" s="16">
        <v>1</v>
      </c>
      <c r="W1545" s="5">
        <v>7398</v>
      </c>
      <c r="X1545" s="5">
        <v>7398</v>
      </c>
      <c r="Y1545" s="5"/>
      <c r="Z1545" s="7">
        <v>1</v>
      </c>
      <c r="AA1545" t="s">
        <v>27839</v>
      </c>
      <c r="AB1545" s="5">
        <v>7398</v>
      </c>
      <c r="AC1545" t="s">
        <v>800</v>
      </c>
      <c r="AD1545" s="17">
        <v>43110</v>
      </c>
      <c r="AE1545" s="17">
        <v>43110</v>
      </c>
      <c r="AF1545" s="17">
        <v>43109</v>
      </c>
      <c r="AG1545" s="17">
        <v>43143</v>
      </c>
      <c r="AH1545" s="17">
        <v>43149</v>
      </c>
      <c r="AI1545" s="17"/>
      <c r="AJ1545" s="5"/>
      <c r="AK1545" s="17">
        <v>43143</v>
      </c>
      <c r="AL1545" t="s">
        <v>811</v>
      </c>
      <c r="AM1545" t="s">
        <v>599</v>
      </c>
      <c r="AN1545" s="17"/>
      <c r="AP1545" t="s">
        <v>966</v>
      </c>
      <c r="AQ1545" t="s">
        <v>970</v>
      </c>
      <c r="AR1545" t="s">
        <v>29495</v>
      </c>
    </row>
    <row r="1546" spans="2:44" ht="11" outlineLevel="1" x14ac:dyDescent="0.15">
      <c r="B1546" t="s">
        <v>9563</v>
      </c>
      <c r="C1546" t="s">
        <v>799</v>
      </c>
      <c r="D1546" t="s">
        <v>799</v>
      </c>
      <c r="F1546" t="s">
        <v>966</v>
      </c>
      <c r="H1546" s="16">
        <v>1</v>
      </c>
      <c r="I1546" t="s">
        <v>799</v>
      </c>
      <c r="J1546" t="s">
        <v>9564</v>
      </c>
      <c r="K1546" t="s">
        <v>9565</v>
      </c>
      <c r="L1546" t="s">
        <v>29496</v>
      </c>
      <c r="M1546" t="s">
        <v>759</v>
      </c>
      <c r="N1546" t="s">
        <v>803</v>
      </c>
      <c r="O1546" t="s">
        <v>825</v>
      </c>
      <c r="P1546" t="s">
        <v>841</v>
      </c>
      <c r="Q1546" t="s">
        <v>10430</v>
      </c>
      <c r="R1546" t="s">
        <v>531</v>
      </c>
      <c r="S1546" t="s">
        <v>636</v>
      </c>
      <c r="T1546" s="16">
        <v>1</v>
      </c>
      <c r="U1546" s="16">
        <v>0</v>
      </c>
      <c r="V1546" s="16">
        <v>1</v>
      </c>
      <c r="W1546" s="5">
        <v>7363.8</v>
      </c>
      <c r="X1546" s="5">
        <v>7363.8</v>
      </c>
      <c r="Y1546" s="5"/>
      <c r="Z1546" s="7">
        <v>1</v>
      </c>
      <c r="AA1546" t="s">
        <v>27839</v>
      </c>
      <c r="AB1546" s="5">
        <v>7363.8</v>
      </c>
      <c r="AC1546" t="s">
        <v>800</v>
      </c>
      <c r="AD1546" s="17">
        <v>43354</v>
      </c>
      <c r="AE1546" s="17">
        <v>43354</v>
      </c>
      <c r="AF1546" s="17">
        <v>43354</v>
      </c>
      <c r="AG1546" s="17">
        <v>43507</v>
      </c>
      <c r="AH1546" s="17">
        <v>43507</v>
      </c>
      <c r="AI1546" s="17"/>
      <c r="AJ1546" s="5"/>
      <c r="AK1546" s="17">
        <v>43507</v>
      </c>
      <c r="AL1546" t="s">
        <v>811</v>
      </c>
      <c r="AM1546" t="s">
        <v>599</v>
      </c>
      <c r="AN1546" s="17"/>
      <c r="AP1546" t="s">
        <v>966</v>
      </c>
      <c r="AQ1546" t="s">
        <v>970</v>
      </c>
      <c r="AR1546" t="s">
        <v>29497</v>
      </c>
    </row>
    <row r="1547" spans="2:44" ht="11" outlineLevel="1" x14ac:dyDescent="0.15">
      <c r="B1547" t="s">
        <v>9569</v>
      </c>
      <c r="C1547" t="s">
        <v>799</v>
      </c>
      <c r="D1547" t="s">
        <v>799</v>
      </c>
      <c r="F1547" t="s">
        <v>966</v>
      </c>
      <c r="H1547" s="16">
        <v>1</v>
      </c>
      <c r="I1547" t="s">
        <v>799</v>
      </c>
      <c r="J1547" t="s">
        <v>705</v>
      </c>
      <c r="K1547" t="s">
        <v>1989</v>
      </c>
      <c r="L1547" t="s">
        <v>28077</v>
      </c>
      <c r="M1547" t="s">
        <v>750</v>
      </c>
      <c r="N1547" t="s">
        <v>9570</v>
      </c>
      <c r="O1547" t="s">
        <v>826</v>
      </c>
      <c r="P1547" t="s">
        <v>859</v>
      </c>
      <c r="Q1547" t="s">
        <v>10430</v>
      </c>
      <c r="R1547" t="s">
        <v>531</v>
      </c>
      <c r="S1547" t="s">
        <v>636</v>
      </c>
      <c r="T1547" s="16">
        <v>1</v>
      </c>
      <c r="U1547" s="16">
        <v>0</v>
      </c>
      <c r="V1547" s="16">
        <v>1</v>
      </c>
      <c r="W1547" s="5">
        <v>7350</v>
      </c>
      <c r="X1547" s="5">
        <v>7350</v>
      </c>
      <c r="Y1547" s="5"/>
      <c r="Z1547" s="7">
        <v>1</v>
      </c>
      <c r="AA1547" t="s">
        <v>27839</v>
      </c>
      <c r="AB1547" s="5">
        <v>7350</v>
      </c>
      <c r="AC1547" t="s">
        <v>800</v>
      </c>
      <c r="AD1547" s="17">
        <v>42481</v>
      </c>
      <c r="AE1547" s="17">
        <v>42481</v>
      </c>
      <c r="AF1547" s="17">
        <v>42481</v>
      </c>
      <c r="AG1547" s="17">
        <v>42697</v>
      </c>
      <c r="AH1547" s="17">
        <v>42697</v>
      </c>
      <c r="AI1547" s="17"/>
      <c r="AJ1547" s="5"/>
      <c r="AK1547" s="17">
        <v>42697</v>
      </c>
      <c r="AL1547" t="s">
        <v>811</v>
      </c>
      <c r="AM1547" t="s">
        <v>599</v>
      </c>
      <c r="AN1547" s="17"/>
      <c r="AP1547" t="s">
        <v>966</v>
      </c>
      <c r="AQ1547" t="s">
        <v>970</v>
      </c>
      <c r="AR1547" t="s">
        <v>29498</v>
      </c>
    </row>
    <row r="1548" spans="2:44" ht="11" outlineLevel="1" x14ac:dyDescent="0.15">
      <c r="B1548" t="s">
        <v>9574</v>
      </c>
      <c r="C1548" t="s">
        <v>799</v>
      </c>
      <c r="D1548" t="s">
        <v>799</v>
      </c>
      <c r="F1548" t="s">
        <v>966</v>
      </c>
      <c r="H1548" s="16">
        <v>1</v>
      </c>
      <c r="I1548" t="s">
        <v>799</v>
      </c>
      <c r="J1548" t="s">
        <v>3078</v>
      </c>
      <c r="K1548" t="s">
        <v>3079</v>
      </c>
      <c r="L1548" t="s">
        <v>28095</v>
      </c>
      <c r="M1548" t="s">
        <v>750</v>
      </c>
      <c r="N1548" t="s">
        <v>4032</v>
      </c>
      <c r="O1548" t="s">
        <v>804</v>
      </c>
      <c r="P1548" t="s">
        <v>859</v>
      </c>
      <c r="Q1548" t="s">
        <v>10430</v>
      </c>
      <c r="R1548" t="s">
        <v>531</v>
      </c>
      <c r="S1548" t="s">
        <v>636</v>
      </c>
      <c r="T1548" s="16">
        <v>1</v>
      </c>
      <c r="U1548" s="16">
        <v>0</v>
      </c>
      <c r="V1548" s="16">
        <v>1</v>
      </c>
      <c r="W1548" s="5">
        <v>7323</v>
      </c>
      <c r="X1548" s="5">
        <v>7323</v>
      </c>
      <c r="Y1548" s="5"/>
      <c r="Z1548" s="7">
        <v>1</v>
      </c>
      <c r="AA1548" t="s">
        <v>27839</v>
      </c>
      <c r="AB1548" s="5">
        <v>7323</v>
      </c>
      <c r="AC1548" t="s">
        <v>800</v>
      </c>
      <c r="AD1548" s="17">
        <v>42983</v>
      </c>
      <c r="AE1548" s="17">
        <v>42983</v>
      </c>
      <c r="AF1548" s="17">
        <v>42984</v>
      </c>
      <c r="AG1548" s="17">
        <v>43098</v>
      </c>
      <c r="AH1548" s="17">
        <v>43098</v>
      </c>
      <c r="AI1548" s="17"/>
      <c r="AJ1548" s="5"/>
      <c r="AK1548" s="17">
        <v>43098</v>
      </c>
      <c r="AL1548" t="s">
        <v>811</v>
      </c>
      <c r="AM1548" t="s">
        <v>599</v>
      </c>
      <c r="AN1548" s="17"/>
      <c r="AP1548" t="s">
        <v>966</v>
      </c>
      <c r="AQ1548" t="s">
        <v>970</v>
      </c>
      <c r="AR1548" t="s">
        <v>29499</v>
      </c>
    </row>
    <row r="1549" spans="2:44" ht="11" outlineLevel="1" x14ac:dyDescent="0.15">
      <c r="B1549" t="s">
        <v>9577</v>
      </c>
      <c r="C1549" t="s">
        <v>799</v>
      </c>
      <c r="D1549" t="s">
        <v>799</v>
      </c>
      <c r="F1549" t="s">
        <v>966</v>
      </c>
      <c r="H1549" s="16">
        <v>1</v>
      </c>
      <c r="I1549" t="s">
        <v>799</v>
      </c>
      <c r="J1549" t="s">
        <v>9578</v>
      </c>
      <c r="K1549" t="s">
        <v>9579</v>
      </c>
      <c r="L1549" t="s">
        <v>27861</v>
      </c>
      <c r="M1549" t="s">
        <v>750</v>
      </c>
      <c r="N1549" t="s">
        <v>829</v>
      </c>
      <c r="O1549" t="s">
        <v>826</v>
      </c>
      <c r="P1549" t="s">
        <v>859</v>
      </c>
      <c r="Q1549" t="s">
        <v>10430</v>
      </c>
      <c r="R1549" t="s">
        <v>531</v>
      </c>
      <c r="S1549" t="s">
        <v>636</v>
      </c>
      <c r="T1549" s="16">
        <v>1</v>
      </c>
      <c r="U1549" s="16">
        <v>0</v>
      </c>
      <c r="V1549" s="16">
        <v>1</v>
      </c>
      <c r="W1549" s="5">
        <v>7270</v>
      </c>
      <c r="X1549" s="5">
        <v>7270</v>
      </c>
      <c r="Y1549" s="5"/>
      <c r="Z1549" s="7">
        <v>1</v>
      </c>
      <c r="AA1549" t="s">
        <v>27839</v>
      </c>
      <c r="AB1549" s="5">
        <v>7270</v>
      </c>
      <c r="AC1549" t="s">
        <v>800</v>
      </c>
      <c r="AD1549" s="17">
        <v>42216</v>
      </c>
      <c r="AE1549" s="17">
        <v>42216</v>
      </c>
      <c r="AF1549" s="17">
        <v>42216</v>
      </c>
      <c r="AG1549" s="17">
        <v>42223</v>
      </c>
      <c r="AH1549" s="17">
        <v>42223</v>
      </c>
      <c r="AI1549" s="17"/>
      <c r="AJ1549" s="5"/>
      <c r="AK1549" s="17">
        <v>42223</v>
      </c>
      <c r="AL1549" t="s">
        <v>811</v>
      </c>
      <c r="AM1549" t="s">
        <v>599</v>
      </c>
      <c r="AN1549" s="17"/>
      <c r="AP1549" t="s">
        <v>966</v>
      </c>
      <c r="AQ1549" t="s">
        <v>970</v>
      </c>
      <c r="AR1549" t="s">
        <v>29500</v>
      </c>
    </row>
    <row r="1550" spans="2:44" ht="11" outlineLevel="1" x14ac:dyDescent="0.15">
      <c r="B1550" t="s">
        <v>9582</v>
      </c>
      <c r="C1550" t="s">
        <v>799</v>
      </c>
      <c r="D1550" t="s">
        <v>799</v>
      </c>
      <c r="F1550" t="s">
        <v>966</v>
      </c>
      <c r="H1550" s="16">
        <v>1</v>
      </c>
      <c r="I1550" t="s">
        <v>799</v>
      </c>
      <c r="J1550" t="s">
        <v>5161</v>
      </c>
      <c r="K1550" t="s">
        <v>5162</v>
      </c>
      <c r="L1550" t="s">
        <v>27905</v>
      </c>
      <c r="M1550" t="s">
        <v>750</v>
      </c>
      <c r="N1550" t="s">
        <v>7813</v>
      </c>
      <c r="O1550" t="s">
        <v>825</v>
      </c>
      <c r="P1550" t="s">
        <v>859</v>
      </c>
      <c r="Q1550" t="s">
        <v>10430</v>
      </c>
      <c r="R1550" t="s">
        <v>531</v>
      </c>
      <c r="S1550" t="s">
        <v>636</v>
      </c>
      <c r="T1550" s="16">
        <v>1</v>
      </c>
      <c r="U1550" s="16">
        <v>0</v>
      </c>
      <c r="V1550" s="16">
        <v>1</v>
      </c>
      <c r="W1550" s="5">
        <v>7261</v>
      </c>
      <c r="X1550" s="5">
        <v>7261</v>
      </c>
      <c r="Y1550" s="5"/>
      <c r="Z1550" s="7">
        <v>1</v>
      </c>
      <c r="AA1550" t="s">
        <v>27839</v>
      </c>
      <c r="AB1550" s="5">
        <v>7261</v>
      </c>
      <c r="AC1550" t="s">
        <v>800</v>
      </c>
      <c r="AD1550" s="17">
        <v>42894</v>
      </c>
      <c r="AE1550" s="17">
        <v>42894</v>
      </c>
      <c r="AF1550" s="17">
        <v>42894</v>
      </c>
      <c r="AG1550" s="17">
        <v>42926</v>
      </c>
      <c r="AH1550" s="17">
        <v>42926</v>
      </c>
      <c r="AI1550" s="17"/>
      <c r="AJ1550" s="5"/>
      <c r="AK1550" s="17">
        <v>42926</v>
      </c>
      <c r="AL1550" t="s">
        <v>811</v>
      </c>
      <c r="AM1550" t="s">
        <v>599</v>
      </c>
      <c r="AN1550" s="17"/>
      <c r="AP1550" t="s">
        <v>966</v>
      </c>
      <c r="AQ1550" t="s">
        <v>970</v>
      </c>
      <c r="AR1550" t="s">
        <v>29501</v>
      </c>
    </row>
    <row r="1551" spans="2:44" ht="11" outlineLevel="1" x14ac:dyDescent="0.15">
      <c r="B1551" t="s">
        <v>9585</v>
      </c>
      <c r="C1551" t="s">
        <v>799</v>
      </c>
      <c r="D1551" t="s">
        <v>799</v>
      </c>
      <c r="F1551" t="s">
        <v>966</v>
      </c>
      <c r="H1551" s="16">
        <v>1</v>
      </c>
      <c r="I1551" t="s">
        <v>799</v>
      </c>
      <c r="J1551" t="s">
        <v>705</v>
      </c>
      <c r="K1551" t="s">
        <v>1989</v>
      </c>
      <c r="L1551" t="s">
        <v>28077</v>
      </c>
      <c r="M1551" t="s">
        <v>750</v>
      </c>
      <c r="N1551" t="s">
        <v>9570</v>
      </c>
      <c r="O1551" t="s">
        <v>825</v>
      </c>
      <c r="P1551" t="s">
        <v>859</v>
      </c>
      <c r="Q1551" t="s">
        <v>10430</v>
      </c>
      <c r="R1551" t="s">
        <v>531</v>
      </c>
      <c r="S1551" t="s">
        <v>636</v>
      </c>
      <c r="T1551" s="16">
        <v>1</v>
      </c>
      <c r="U1551" s="16">
        <v>0</v>
      </c>
      <c r="V1551" s="16">
        <v>1</v>
      </c>
      <c r="W1551" s="5">
        <v>7260</v>
      </c>
      <c r="X1551" s="5">
        <v>7260</v>
      </c>
      <c r="Y1551" s="5"/>
      <c r="Z1551" s="7">
        <v>1</v>
      </c>
      <c r="AA1551" t="s">
        <v>27839</v>
      </c>
      <c r="AB1551" s="5">
        <v>7260</v>
      </c>
      <c r="AC1551" t="s">
        <v>800</v>
      </c>
      <c r="AD1551" s="17">
        <v>42123</v>
      </c>
      <c r="AE1551" s="17">
        <v>42123</v>
      </c>
      <c r="AF1551" s="17">
        <v>42122</v>
      </c>
      <c r="AG1551" s="17">
        <v>42216</v>
      </c>
      <c r="AH1551" s="17">
        <v>42216</v>
      </c>
      <c r="AI1551" s="17"/>
      <c r="AJ1551" s="5"/>
      <c r="AK1551" s="17">
        <v>42216</v>
      </c>
      <c r="AL1551" t="s">
        <v>811</v>
      </c>
      <c r="AM1551" t="s">
        <v>599</v>
      </c>
      <c r="AN1551" s="17"/>
      <c r="AP1551" t="s">
        <v>966</v>
      </c>
      <c r="AQ1551" t="s">
        <v>970</v>
      </c>
      <c r="AR1551" t="s">
        <v>29502</v>
      </c>
    </row>
    <row r="1552" spans="2:44" ht="11" outlineLevel="1" x14ac:dyDescent="0.15">
      <c r="B1552" t="s">
        <v>9591</v>
      </c>
      <c r="C1552" t="s">
        <v>799</v>
      </c>
      <c r="D1552" t="s">
        <v>799</v>
      </c>
      <c r="F1552" t="s">
        <v>966</v>
      </c>
      <c r="H1552" s="16">
        <v>1</v>
      </c>
      <c r="I1552" t="s">
        <v>799</v>
      </c>
      <c r="J1552" t="s">
        <v>9592</v>
      </c>
      <c r="K1552" t="s">
        <v>9593</v>
      </c>
      <c r="L1552" t="s">
        <v>27848</v>
      </c>
      <c r="M1552" t="s">
        <v>750</v>
      </c>
      <c r="N1552" t="s">
        <v>795</v>
      </c>
      <c r="O1552" t="s">
        <v>825</v>
      </c>
      <c r="P1552" t="s">
        <v>859</v>
      </c>
      <c r="Q1552" t="s">
        <v>10430</v>
      </c>
      <c r="R1552" t="s">
        <v>645</v>
      </c>
      <c r="S1552" t="s">
        <v>636</v>
      </c>
      <c r="T1552" s="16">
        <v>1</v>
      </c>
      <c r="U1552" s="16">
        <v>0</v>
      </c>
      <c r="V1552" s="16">
        <v>2</v>
      </c>
      <c r="W1552" s="5">
        <v>7158.5</v>
      </c>
      <c r="X1552" s="5">
        <v>7158.5</v>
      </c>
      <c r="Y1552" s="5"/>
      <c r="Z1552" s="7">
        <v>1</v>
      </c>
      <c r="AA1552" t="s">
        <v>27839</v>
      </c>
      <c r="AB1552" s="5">
        <v>7158.5</v>
      </c>
      <c r="AC1552" t="s">
        <v>800</v>
      </c>
      <c r="AD1552" s="17">
        <v>41768</v>
      </c>
      <c r="AE1552" s="17">
        <v>43404</v>
      </c>
      <c r="AF1552" s="17">
        <v>41768</v>
      </c>
      <c r="AG1552" s="17">
        <v>42016</v>
      </c>
      <c r="AH1552" s="17">
        <v>42016</v>
      </c>
      <c r="AI1552" s="17"/>
      <c r="AJ1552" s="5"/>
      <c r="AK1552" s="17">
        <v>42016</v>
      </c>
      <c r="AL1552" t="s">
        <v>811</v>
      </c>
      <c r="AM1552" t="s">
        <v>599</v>
      </c>
      <c r="AN1552" s="17"/>
      <c r="AP1552" t="s">
        <v>966</v>
      </c>
      <c r="AQ1552" t="s">
        <v>970</v>
      </c>
      <c r="AR1552" t="s">
        <v>29503</v>
      </c>
    </row>
    <row r="1553" spans="2:44" ht="11" outlineLevel="1" x14ac:dyDescent="0.15">
      <c r="B1553" t="s">
        <v>9596</v>
      </c>
      <c r="C1553" t="s">
        <v>799</v>
      </c>
      <c r="D1553" t="s">
        <v>799</v>
      </c>
      <c r="F1553" t="s">
        <v>966</v>
      </c>
      <c r="H1553" s="16">
        <v>1</v>
      </c>
      <c r="I1553" t="s">
        <v>799</v>
      </c>
      <c r="J1553" t="s">
        <v>3669</v>
      </c>
      <c r="K1553" t="s">
        <v>3670</v>
      </c>
      <c r="L1553" t="s">
        <v>28077</v>
      </c>
      <c r="M1553" t="s">
        <v>737</v>
      </c>
      <c r="N1553" t="s">
        <v>9597</v>
      </c>
      <c r="O1553" t="s">
        <v>825</v>
      </c>
      <c r="P1553" t="s">
        <v>802</v>
      </c>
      <c r="Q1553" t="s">
        <v>10430</v>
      </c>
      <c r="R1553" t="s">
        <v>531</v>
      </c>
      <c r="S1553" t="s">
        <v>636</v>
      </c>
      <c r="T1553" s="16">
        <v>1</v>
      </c>
      <c r="U1553" s="16">
        <v>0</v>
      </c>
      <c r="V1553" s="16">
        <v>1</v>
      </c>
      <c r="W1553" s="5">
        <v>7080.36</v>
      </c>
      <c r="X1553" s="5">
        <v>7080.36</v>
      </c>
      <c r="Y1553" s="5"/>
      <c r="Z1553" s="7">
        <v>1</v>
      </c>
      <c r="AA1553" t="s">
        <v>27839</v>
      </c>
      <c r="AB1553" s="5">
        <v>7080.36</v>
      </c>
      <c r="AC1553" t="s">
        <v>800</v>
      </c>
      <c r="AD1553" s="17">
        <v>42493</v>
      </c>
      <c r="AE1553" s="17">
        <v>42493</v>
      </c>
      <c r="AF1553" s="17">
        <v>42493</v>
      </c>
      <c r="AG1553" s="17">
        <v>42551</v>
      </c>
      <c r="AH1553" s="17">
        <v>42551</v>
      </c>
      <c r="AI1553" s="17"/>
      <c r="AJ1553" s="5"/>
      <c r="AK1553" s="17">
        <v>42551</v>
      </c>
      <c r="AL1553" t="s">
        <v>811</v>
      </c>
      <c r="AM1553" t="s">
        <v>599</v>
      </c>
      <c r="AN1553" s="17"/>
      <c r="AP1553" t="s">
        <v>966</v>
      </c>
      <c r="AQ1553" t="s">
        <v>970</v>
      </c>
      <c r="AR1553" t="s">
        <v>29504</v>
      </c>
    </row>
    <row r="1554" spans="2:44" ht="11" outlineLevel="1" x14ac:dyDescent="0.15">
      <c r="B1554" t="s">
        <v>9601</v>
      </c>
      <c r="C1554" t="s">
        <v>799</v>
      </c>
      <c r="D1554" t="s">
        <v>799</v>
      </c>
      <c r="F1554" t="s">
        <v>966</v>
      </c>
      <c r="H1554" s="16">
        <v>1</v>
      </c>
      <c r="I1554" t="s">
        <v>799</v>
      </c>
      <c r="J1554" t="s">
        <v>9602</v>
      </c>
      <c r="K1554" t="s">
        <v>9603</v>
      </c>
      <c r="L1554" t="s">
        <v>27861</v>
      </c>
      <c r="M1554" t="s">
        <v>743</v>
      </c>
      <c r="N1554" t="s">
        <v>2560</v>
      </c>
      <c r="O1554" t="s">
        <v>826</v>
      </c>
      <c r="P1554" t="s">
        <v>821</v>
      </c>
      <c r="Q1554" t="s">
        <v>10430</v>
      </c>
      <c r="R1554" t="s">
        <v>531</v>
      </c>
      <c r="S1554" t="s">
        <v>636</v>
      </c>
      <c r="T1554" s="16">
        <v>1</v>
      </c>
      <c r="U1554" s="16">
        <v>0</v>
      </c>
      <c r="V1554" s="16">
        <v>2</v>
      </c>
      <c r="W1554" s="5">
        <v>6826.5</v>
      </c>
      <c r="X1554" s="5">
        <v>6826.5</v>
      </c>
      <c r="Y1554" s="5"/>
      <c r="Z1554" s="7">
        <v>1</v>
      </c>
      <c r="AA1554" t="s">
        <v>27839</v>
      </c>
      <c r="AB1554" s="5">
        <v>6826.5</v>
      </c>
      <c r="AC1554" t="s">
        <v>800</v>
      </c>
      <c r="AD1554" s="17">
        <v>43621</v>
      </c>
      <c r="AE1554" s="17">
        <v>43727</v>
      </c>
      <c r="AF1554" s="17">
        <v>43595</v>
      </c>
      <c r="AG1554" s="17">
        <v>43622</v>
      </c>
      <c r="AH1554" s="17">
        <v>43622</v>
      </c>
      <c r="AI1554" s="17"/>
      <c r="AJ1554" s="5"/>
      <c r="AK1554" s="17">
        <v>43622</v>
      </c>
      <c r="AL1554" t="s">
        <v>811</v>
      </c>
      <c r="AM1554" t="s">
        <v>599</v>
      </c>
      <c r="AN1554" s="17"/>
      <c r="AP1554" t="s">
        <v>966</v>
      </c>
      <c r="AQ1554" t="s">
        <v>970</v>
      </c>
      <c r="AR1554" t="s">
        <v>29505</v>
      </c>
    </row>
    <row r="1555" spans="2:44" ht="11" outlineLevel="1" x14ac:dyDescent="0.15">
      <c r="B1555" t="s">
        <v>9610</v>
      </c>
      <c r="C1555" t="s">
        <v>799</v>
      </c>
      <c r="D1555" t="s">
        <v>799</v>
      </c>
      <c r="F1555" t="s">
        <v>966</v>
      </c>
      <c r="H1555" s="16">
        <v>1</v>
      </c>
      <c r="I1555" t="s">
        <v>799</v>
      </c>
      <c r="J1555" t="s">
        <v>4531</v>
      </c>
      <c r="K1555" t="s">
        <v>4532</v>
      </c>
      <c r="L1555" t="s">
        <v>27905</v>
      </c>
      <c r="M1555" t="s">
        <v>750</v>
      </c>
      <c r="N1555" t="s">
        <v>795</v>
      </c>
      <c r="O1555" t="s">
        <v>825</v>
      </c>
      <c r="P1555" t="s">
        <v>859</v>
      </c>
      <c r="Q1555" t="s">
        <v>10430</v>
      </c>
      <c r="R1555" t="s">
        <v>531</v>
      </c>
      <c r="S1555" t="s">
        <v>636</v>
      </c>
      <c r="T1555" s="16">
        <v>1</v>
      </c>
      <c r="U1555" s="16">
        <v>0</v>
      </c>
      <c r="V1555" s="16">
        <v>1</v>
      </c>
      <c r="W1555" s="5">
        <v>6800</v>
      </c>
      <c r="X1555" s="5">
        <v>6800</v>
      </c>
      <c r="Y1555" s="5"/>
      <c r="Z1555" s="7">
        <v>1</v>
      </c>
      <c r="AA1555" t="s">
        <v>27839</v>
      </c>
      <c r="AB1555" s="5">
        <v>6800</v>
      </c>
      <c r="AC1555" t="s">
        <v>800</v>
      </c>
      <c r="AD1555" s="17">
        <v>42965</v>
      </c>
      <c r="AE1555" s="17">
        <v>42965</v>
      </c>
      <c r="AF1555" s="17">
        <v>42965</v>
      </c>
      <c r="AG1555" s="17">
        <v>43007</v>
      </c>
      <c r="AH1555" s="17">
        <v>43007</v>
      </c>
      <c r="AI1555" s="17"/>
      <c r="AJ1555" s="5"/>
      <c r="AK1555" s="17">
        <v>43007</v>
      </c>
      <c r="AL1555" t="s">
        <v>811</v>
      </c>
      <c r="AM1555" t="s">
        <v>599</v>
      </c>
      <c r="AN1555" s="17"/>
      <c r="AP1555" t="s">
        <v>966</v>
      </c>
      <c r="AQ1555" t="s">
        <v>970</v>
      </c>
      <c r="AR1555" t="s">
        <v>29506</v>
      </c>
    </row>
    <row r="1556" spans="2:44" ht="11" outlineLevel="1" x14ac:dyDescent="0.15">
      <c r="B1556" t="s">
        <v>9613</v>
      </c>
      <c r="C1556" t="s">
        <v>799</v>
      </c>
      <c r="D1556" t="s">
        <v>799</v>
      </c>
      <c r="F1556" t="s">
        <v>966</v>
      </c>
      <c r="H1556" s="16">
        <v>1</v>
      </c>
      <c r="I1556" t="s">
        <v>799</v>
      </c>
      <c r="J1556" t="s">
        <v>9614</v>
      </c>
      <c r="K1556" t="s">
        <v>9615</v>
      </c>
      <c r="L1556" t="s">
        <v>28178</v>
      </c>
      <c r="M1556" t="s">
        <v>750</v>
      </c>
      <c r="N1556" t="s">
        <v>795</v>
      </c>
      <c r="O1556" t="s">
        <v>825</v>
      </c>
      <c r="P1556" t="s">
        <v>859</v>
      </c>
      <c r="Q1556" t="s">
        <v>10430</v>
      </c>
      <c r="R1556" t="s">
        <v>645</v>
      </c>
      <c r="S1556" t="s">
        <v>636</v>
      </c>
      <c r="T1556" s="16">
        <v>1</v>
      </c>
      <c r="U1556" s="16">
        <v>0</v>
      </c>
      <c r="V1556" s="16">
        <v>1</v>
      </c>
      <c r="W1556" s="5">
        <v>6750</v>
      </c>
      <c r="X1556" s="5">
        <v>6750</v>
      </c>
      <c r="Y1556" s="5"/>
      <c r="Z1556" s="7">
        <v>1</v>
      </c>
      <c r="AA1556" t="s">
        <v>27839</v>
      </c>
      <c r="AB1556" s="5">
        <v>6750</v>
      </c>
      <c r="AC1556" t="s">
        <v>800</v>
      </c>
      <c r="AD1556" s="17">
        <v>42989</v>
      </c>
      <c r="AE1556" s="17">
        <v>42989</v>
      </c>
      <c r="AF1556" s="17">
        <v>42989</v>
      </c>
      <c r="AG1556" s="17">
        <v>43031</v>
      </c>
      <c r="AH1556" s="17">
        <v>43031</v>
      </c>
      <c r="AI1556" s="17"/>
      <c r="AJ1556" s="5"/>
      <c r="AK1556" s="17">
        <v>43031</v>
      </c>
      <c r="AL1556" t="s">
        <v>811</v>
      </c>
      <c r="AM1556" t="s">
        <v>599</v>
      </c>
      <c r="AN1556" s="17"/>
      <c r="AP1556" t="s">
        <v>966</v>
      </c>
      <c r="AQ1556" t="s">
        <v>970</v>
      </c>
      <c r="AR1556" t="s">
        <v>29507</v>
      </c>
    </row>
    <row r="1557" spans="2:44" ht="11" outlineLevel="1" x14ac:dyDescent="0.15">
      <c r="B1557" t="s">
        <v>9618</v>
      </c>
      <c r="C1557" t="s">
        <v>799</v>
      </c>
      <c r="D1557" t="s">
        <v>799</v>
      </c>
      <c r="F1557" t="s">
        <v>966</v>
      </c>
      <c r="H1557" s="16">
        <v>1</v>
      </c>
      <c r="I1557" t="s">
        <v>799</v>
      </c>
      <c r="J1557" t="s">
        <v>623</v>
      </c>
      <c r="K1557" t="s">
        <v>2397</v>
      </c>
      <c r="L1557" t="s">
        <v>28085</v>
      </c>
      <c r="M1557" t="s">
        <v>750</v>
      </c>
      <c r="N1557" t="s">
        <v>803</v>
      </c>
      <c r="O1557" t="s">
        <v>826</v>
      </c>
      <c r="P1557" t="s">
        <v>859</v>
      </c>
      <c r="Q1557" t="s">
        <v>10430</v>
      </c>
      <c r="R1557" t="s">
        <v>531</v>
      </c>
      <c r="S1557" t="s">
        <v>636</v>
      </c>
      <c r="T1557" s="16">
        <v>1</v>
      </c>
      <c r="U1557" s="16">
        <v>0</v>
      </c>
      <c r="V1557" s="16">
        <v>1</v>
      </c>
      <c r="W1557" s="5">
        <v>6500</v>
      </c>
      <c r="X1557" s="5">
        <v>6500</v>
      </c>
      <c r="Y1557" s="5"/>
      <c r="Z1557" s="7">
        <v>1</v>
      </c>
      <c r="AA1557" t="s">
        <v>27839</v>
      </c>
      <c r="AB1557" s="5">
        <v>6500</v>
      </c>
      <c r="AC1557" t="s">
        <v>800</v>
      </c>
      <c r="AD1557" s="17">
        <v>42453</v>
      </c>
      <c r="AE1557" s="17">
        <v>42453</v>
      </c>
      <c r="AF1557" s="17">
        <v>42453</v>
      </c>
      <c r="AG1557" s="17">
        <v>42453</v>
      </c>
      <c r="AH1557" s="17">
        <v>42453</v>
      </c>
      <c r="AI1557" s="17"/>
      <c r="AJ1557" s="5"/>
      <c r="AK1557" s="17">
        <v>42453</v>
      </c>
      <c r="AL1557" t="s">
        <v>811</v>
      </c>
      <c r="AM1557" t="s">
        <v>599</v>
      </c>
      <c r="AN1557" s="17"/>
      <c r="AP1557" t="s">
        <v>966</v>
      </c>
      <c r="AQ1557" t="s">
        <v>970</v>
      </c>
      <c r="AR1557" t="s">
        <v>29508</v>
      </c>
    </row>
    <row r="1558" spans="2:44" ht="11" outlineLevel="1" x14ac:dyDescent="0.15">
      <c r="B1558" t="s">
        <v>9621</v>
      </c>
      <c r="C1558" t="s">
        <v>799</v>
      </c>
      <c r="D1558" t="s">
        <v>799</v>
      </c>
      <c r="F1558" t="s">
        <v>966</v>
      </c>
      <c r="H1558" s="16">
        <v>1</v>
      </c>
      <c r="I1558" t="s">
        <v>799</v>
      </c>
      <c r="J1558" t="s">
        <v>9622</v>
      </c>
      <c r="K1558" t="s">
        <v>9623</v>
      </c>
      <c r="L1558" t="s">
        <v>27902</v>
      </c>
      <c r="M1558" t="s">
        <v>750</v>
      </c>
      <c r="N1558" t="s">
        <v>2535</v>
      </c>
      <c r="O1558" t="s">
        <v>825</v>
      </c>
      <c r="P1558" t="s">
        <v>859</v>
      </c>
      <c r="Q1558" t="s">
        <v>10430</v>
      </c>
      <c r="R1558" t="s">
        <v>531</v>
      </c>
      <c r="S1558" t="s">
        <v>636</v>
      </c>
      <c r="T1558" s="16">
        <v>1</v>
      </c>
      <c r="U1558" s="16">
        <v>0</v>
      </c>
      <c r="V1558" s="16">
        <v>1</v>
      </c>
      <c r="W1558" s="5">
        <v>6500</v>
      </c>
      <c r="X1558" s="5">
        <v>6500</v>
      </c>
      <c r="Y1558" s="5"/>
      <c r="Z1558" s="7">
        <v>1</v>
      </c>
      <c r="AA1558" t="s">
        <v>27839</v>
      </c>
      <c r="AB1558" s="5">
        <v>6500</v>
      </c>
      <c r="AC1558" t="s">
        <v>800</v>
      </c>
      <c r="AD1558" s="17">
        <v>42277</v>
      </c>
      <c r="AE1558" s="17">
        <v>42277</v>
      </c>
      <c r="AF1558" s="17">
        <v>42277</v>
      </c>
      <c r="AG1558" s="17">
        <v>42313</v>
      </c>
      <c r="AH1558" s="17">
        <v>42313</v>
      </c>
      <c r="AI1558" s="17"/>
      <c r="AJ1558" s="5"/>
      <c r="AK1558" s="17">
        <v>42313</v>
      </c>
      <c r="AL1558" t="s">
        <v>811</v>
      </c>
      <c r="AM1558" t="s">
        <v>599</v>
      </c>
      <c r="AN1558" s="17"/>
      <c r="AP1558" t="s">
        <v>966</v>
      </c>
      <c r="AQ1558" t="s">
        <v>970</v>
      </c>
      <c r="AR1558" t="s">
        <v>29509</v>
      </c>
    </row>
    <row r="1559" spans="2:44" ht="11" outlineLevel="1" x14ac:dyDescent="0.15">
      <c r="B1559" t="s">
        <v>9629</v>
      </c>
      <c r="C1559" t="s">
        <v>799</v>
      </c>
      <c r="D1559" t="s">
        <v>799</v>
      </c>
      <c r="F1559" t="s">
        <v>966</v>
      </c>
      <c r="H1559" s="16">
        <v>1</v>
      </c>
      <c r="I1559" t="s">
        <v>799</v>
      </c>
      <c r="J1559" t="s">
        <v>9630</v>
      </c>
      <c r="K1559" t="s">
        <v>9631</v>
      </c>
      <c r="L1559" t="s">
        <v>28005</v>
      </c>
      <c r="M1559" t="s">
        <v>737</v>
      </c>
      <c r="N1559" t="s">
        <v>852</v>
      </c>
      <c r="O1559" t="s">
        <v>804</v>
      </c>
      <c r="P1559" t="s">
        <v>802</v>
      </c>
      <c r="Q1559" t="s">
        <v>10430</v>
      </c>
      <c r="R1559" t="s">
        <v>531</v>
      </c>
      <c r="S1559" t="s">
        <v>636</v>
      </c>
      <c r="T1559" s="16">
        <v>1</v>
      </c>
      <c r="U1559" s="16">
        <v>0</v>
      </c>
      <c r="V1559" s="16">
        <v>2</v>
      </c>
      <c r="W1559" s="5">
        <v>6400</v>
      </c>
      <c r="X1559" s="5">
        <v>6400</v>
      </c>
      <c r="Y1559" s="5"/>
      <c r="Z1559" s="7">
        <v>1</v>
      </c>
      <c r="AA1559" t="s">
        <v>27839</v>
      </c>
      <c r="AB1559" s="5">
        <v>6400</v>
      </c>
      <c r="AC1559" t="s">
        <v>800</v>
      </c>
      <c r="AD1559" s="17">
        <v>43364</v>
      </c>
      <c r="AE1559" s="17">
        <v>43586</v>
      </c>
      <c r="AF1559" s="17">
        <v>43364</v>
      </c>
      <c r="AG1559" s="17">
        <v>43365</v>
      </c>
      <c r="AH1559" s="17">
        <v>43365</v>
      </c>
      <c r="AI1559" s="17"/>
      <c r="AJ1559" s="5"/>
      <c r="AK1559" s="17">
        <v>43365</v>
      </c>
      <c r="AL1559" t="s">
        <v>811</v>
      </c>
      <c r="AM1559" t="s">
        <v>599</v>
      </c>
      <c r="AN1559" s="17"/>
      <c r="AP1559" t="s">
        <v>966</v>
      </c>
      <c r="AQ1559" t="s">
        <v>970</v>
      </c>
      <c r="AR1559" t="s">
        <v>29510</v>
      </c>
    </row>
    <row r="1560" spans="2:44" ht="11" outlineLevel="1" x14ac:dyDescent="0.15">
      <c r="B1560" t="s">
        <v>9634</v>
      </c>
      <c r="C1560" t="s">
        <v>799</v>
      </c>
      <c r="D1560" t="s">
        <v>799</v>
      </c>
      <c r="F1560" t="s">
        <v>966</v>
      </c>
      <c r="H1560" s="16">
        <v>1</v>
      </c>
      <c r="I1560" t="s">
        <v>799</v>
      </c>
      <c r="J1560" t="s">
        <v>4157</v>
      </c>
      <c r="K1560" t="s">
        <v>4158</v>
      </c>
      <c r="L1560" t="s">
        <v>28262</v>
      </c>
      <c r="M1560" t="s">
        <v>743</v>
      </c>
      <c r="N1560" t="s">
        <v>6462</v>
      </c>
      <c r="O1560" t="s">
        <v>826</v>
      </c>
      <c r="P1560" t="s">
        <v>821</v>
      </c>
      <c r="Q1560" t="s">
        <v>10430</v>
      </c>
      <c r="R1560" t="s">
        <v>531</v>
      </c>
      <c r="S1560" t="s">
        <v>636</v>
      </c>
      <c r="T1560" s="16">
        <v>1</v>
      </c>
      <c r="U1560" s="16">
        <v>0</v>
      </c>
      <c r="V1560" s="16">
        <v>1</v>
      </c>
      <c r="W1560" s="5">
        <v>6337.6</v>
      </c>
      <c r="X1560" s="5">
        <v>6337.6</v>
      </c>
      <c r="Y1560" s="5"/>
      <c r="Z1560" s="7">
        <v>1</v>
      </c>
      <c r="AA1560" t="s">
        <v>27839</v>
      </c>
      <c r="AB1560" s="5">
        <v>6337.6</v>
      </c>
      <c r="AC1560" t="s">
        <v>800</v>
      </c>
      <c r="AD1560" s="17">
        <v>45553</v>
      </c>
      <c r="AE1560" s="17">
        <v>45553</v>
      </c>
      <c r="AF1560" s="17">
        <v>45344</v>
      </c>
      <c r="AG1560" s="17">
        <v>45565</v>
      </c>
      <c r="AH1560" s="17">
        <v>45565</v>
      </c>
      <c r="AI1560" s="17"/>
      <c r="AJ1560" s="5"/>
      <c r="AK1560" s="17">
        <v>45565</v>
      </c>
      <c r="AL1560" t="s">
        <v>811</v>
      </c>
      <c r="AM1560" t="s">
        <v>599</v>
      </c>
      <c r="AN1560" s="17"/>
      <c r="AP1560" t="s">
        <v>966</v>
      </c>
      <c r="AQ1560" t="s">
        <v>970</v>
      </c>
      <c r="AR1560" t="s">
        <v>29511</v>
      </c>
    </row>
    <row r="1561" spans="2:44" ht="11" outlineLevel="1" x14ac:dyDescent="0.15">
      <c r="B1561" t="s">
        <v>9637</v>
      </c>
      <c r="C1561" t="s">
        <v>799</v>
      </c>
      <c r="D1561" t="s">
        <v>799</v>
      </c>
      <c r="F1561" t="s">
        <v>966</v>
      </c>
      <c r="H1561" s="16">
        <v>1</v>
      </c>
      <c r="I1561" t="s">
        <v>799</v>
      </c>
      <c r="J1561" t="s">
        <v>9638</v>
      </c>
      <c r="K1561" t="s">
        <v>9639</v>
      </c>
      <c r="L1561" t="s">
        <v>27933</v>
      </c>
      <c r="M1561" t="s">
        <v>750</v>
      </c>
      <c r="N1561" t="s">
        <v>9597</v>
      </c>
      <c r="O1561" t="s">
        <v>825</v>
      </c>
      <c r="P1561" t="s">
        <v>859</v>
      </c>
      <c r="Q1561" t="s">
        <v>10430</v>
      </c>
      <c r="R1561" t="s">
        <v>531</v>
      </c>
      <c r="S1561" t="s">
        <v>636</v>
      </c>
      <c r="T1561" s="16">
        <v>1</v>
      </c>
      <c r="U1561" s="16">
        <v>0</v>
      </c>
      <c r="V1561" s="16">
        <v>2</v>
      </c>
      <c r="W1561" s="5">
        <v>6314</v>
      </c>
      <c r="X1561" s="5">
        <v>6314</v>
      </c>
      <c r="Y1561" s="5"/>
      <c r="Z1561" s="7">
        <v>1</v>
      </c>
      <c r="AA1561" t="s">
        <v>27839</v>
      </c>
      <c r="AB1561" s="5">
        <v>6314</v>
      </c>
      <c r="AC1561" t="s">
        <v>800</v>
      </c>
      <c r="AD1561" s="17">
        <v>42314</v>
      </c>
      <c r="AE1561" s="17">
        <v>42332</v>
      </c>
      <c r="AF1561" s="17">
        <v>42314</v>
      </c>
      <c r="AG1561" s="17">
        <v>42328</v>
      </c>
      <c r="AH1561" s="17">
        <v>42328</v>
      </c>
      <c r="AI1561" s="17"/>
      <c r="AJ1561" s="5"/>
      <c r="AK1561" s="17">
        <v>42328</v>
      </c>
      <c r="AL1561" t="s">
        <v>811</v>
      </c>
      <c r="AM1561" t="s">
        <v>599</v>
      </c>
      <c r="AN1561" s="17"/>
      <c r="AP1561" t="s">
        <v>966</v>
      </c>
      <c r="AQ1561" t="s">
        <v>970</v>
      </c>
      <c r="AR1561" t="s">
        <v>29512</v>
      </c>
    </row>
    <row r="1562" spans="2:44" ht="11" outlineLevel="1" x14ac:dyDescent="0.15">
      <c r="B1562" t="s">
        <v>9642</v>
      </c>
      <c r="C1562" t="s">
        <v>799</v>
      </c>
      <c r="D1562" t="s">
        <v>799</v>
      </c>
      <c r="F1562" t="s">
        <v>966</v>
      </c>
      <c r="H1562" s="16">
        <v>1</v>
      </c>
      <c r="I1562" t="s">
        <v>799</v>
      </c>
      <c r="J1562" t="s">
        <v>9643</v>
      </c>
      <c r="K1562" t="s">
        <v>9644</v>
      </c>
      <c r="L1562" t="s">
        <v>27841</v>
      </c>
      <c r="M1562" t="s">
        <v>750</v>
      </c>
      <c r="N1562" t="s">
        <v>5350</v>
      </c>
      <c r="O1562" t="s">
        <v>826</v>
      </c>
      <c r="P1562" t="s">
        <v>859</v>
      </c>
      <c r="Q1562" t="s">
        <v>10430</v>
      </c>
      <c r="R1562" t="s">
        <v>531</v>
      </c>
      <c r="S1562" t="s">
        <v>636</v>
      </c>
      <c r="T1562" s="16">
        <v>1</v>
      </c>
      <c r="U1562" s="16">
        <v>0</v>
      </c>
      <c r="V1562" s="16">
        <v>2</v>
      </c>
      <c r="W1562" s="5">
        <v>6297</v>
      </c>
      <c r="X1562" s="5">
        <v>6297</v>
      </c>
      <c r="Y1562" s="5"/>
      <c r="Z1562" s="7">
        <v>1</v>
      </c>
      <c r="AA1562" t="s">
        <v>27839</v>
      </c>
      <c r="AB1562" s="5">
        <v>6297</v>
      </c>
      <c r="AC1562" t="s">
        <v>800</v>
      </c>
      <c r="AD1562" s="17">
        <v>40927</v>
      </c>
      <c r="AE1562" s="17">
        <v>42676</v>
      </c>
      <c r="AF1562" s="17">
        <v>40926</v>
      </c>
      <c r="AG1562" s="17">
        <v>40951</v>
      </c>
      <c r="AH1562" s="17">
        <v>40951</v>
      </c>
      <c r="AI1562" s="17"/>
      <c r="AJ1562" s="5"/>
      <c r="AK1562" s="17">
        <v>40951</v>
      </c>
      <c r="AL1562" t="s">
        <v>811</v>
      </c>
      <c r="AM1562" t="s">
        <v>599</v>
      </c>
      <c r="AN1562" s="17"/>
      <c r="AP1562" t="s">
        <v>966</v>
      </c>
      <c r="AQ1562" t="s">
        <v>970</v>
      </c>
      <c r="AR1562" t="s">
        <v>29513</v>
      </c>
    </row>
    <row r="1563" spans="2:44" ht="11" outlineLevel="1" x14ac:dyDescent="0.15">
      <c r="B1563" t="s">
        <v>885</v>
      </c>
      <c r="C1563" t="s">
        <v>799</v>
      </c>
      <c r="D1563" t="s">
        <v>799</v>
      </c>
      <c r="F1563" t="s">
        <v>966</v>
      </c>
      <c r="H1563" s="16">
        <v>1</v>
      </c>
      <c r="I1563" t="s">
        <v>799</v>
      </c>
      <c r="J1563" t="s">
        <v>705</v>
      </c>
      <c r="K1563" t="s">
        <v>1989</v>
      </c>
      <c r="L1563" t="s">
        <v>28077</v>
      </c>
      <c r="M1563" t="s">
        <v>743</v>
      </c>
      <c r="N1563" t="s">
        <v>803</v>
      </c>
      <c r="O1563" t="s">
        <v>826</v>
      </c>
      <c r="P1563" t="s">
        <v>821</v>
      </c>
      <c r="Q1563" t="s">
        <v>10430</v>
      </c>
      <c r="R1563" t="s">
        <v>531</v>
      </c>
      <c r="S1563" t="s">
        <v>636</v>
      </c>
      <c r="T1563" s="16">
        <v>1</v>
      </c>
      <c r="U1563" s="16">
        <v>0</v>
      </c>
      <c r="V1563" s="16">
        <v>1</v>
      </c>
      <c r="W1563" s="5">
        <v>6112</v>
      </c>
      <c r="X1563" s="5">
        <v>6112</v>
      </c>
      <c r="Y1563" s="5"/>
      <c r="Z1563" s="7">
        <v>1</v>
      </c>
      <c r="AA1563" t="s">
        <v>27839</v>
      </c>
      <c r="AB1563" s="5">
        <v>6112</v>
      </c>
      <c r="AC1563" t="s">
        <v>800</v>
      </c>
      <c r="AD1563" s="17">
        <v>43235</v>
      </c>
      <c r="AE1563" s="17">
        <v>43235</v>
      </c>
      <c r="AF1563" s="17">
        <v>43235</v>
      </c>
      <c r="AG1563" s="17">
        <v>43282</v>
      </c>
      <c r="AH1563" s="17">
        <v>43282</v>
      </c>
      <c r="AI1563" s="17"/>
      <c r="AJ1563" s="5"/>
      <c r="AK1563" s="17">
        <v>43282</v>
      </c>
      <c r="AL1563" t="s">
        <v>811</v>
      </c>
      <c r="AM1563" t="s">
        <v>599</v>
      </c>
      <c r="AN1563" s="17"/>
      <c r="AP1563" t="s">
        <v>966</v>
      </c>
      <c r="AQ1563" t="s">
        <v>970</v>
      </c>
      <c r="AR1563" t="s">
        <v>29514</v>
      </c>
    </row>
    <row r="1564" spans="2:44" ht="11" outlineLevel="1" x14ac:dyDescent="0.15">
      <c r="B1564" t="s">
        <v>9649</v>
      </c>
      <c r="C1564" t="s">
        <v>799</v>
      </c>
      <c r="D1564" t="s">
        <v>799</v>
      </c>
      <c r="F1564" t="s">
        <v>966</v>
      </c>
      <c r="H1564" s="16">
        <v>1</v>
      </c>
      <c r="I1564" t="s">
        <v>799</v>
      </c>
      <c r="J1564" t="s">
        <v>9650</v>
      </c>
      <c r="K1564" t="s">
        <v>9651</v>
      </c>
      <c r="L1564" t="s">
        <v>27861</v>
      </c>
      <c r="M1564" t="s">
        <v>750</v>
      </c>
      <c r="N1564" t="s">
        <v>8190</v>
      </c>
      <c r="O1564" t="s">
        <v>825</v>
      </c>
      <c r="P1564" t="s">
        <v>859</v>
      </c>
      <c r="Q1564" t="s">
        <v>10430</v>
      </c>
      <c r="R1564" t="s">
        <v>531</v>
      </c>
      <c r="S1564" t="s">
        <v>636</v>
      </c>
      <c r="T1564" s="16">
        <v>1</v>
      </c>
      <c r="U1564" s="16">
        <v>0</v>
      </c>
      <c r="V1564" s="16">
        <v>1</v>
      </c>
      <c r="W1564" s="5">
        <v>6066.52</v>
      </c>
      <c r="X1564" s="5">
        <v>6066.52</v>
      </c>
      <c r="Y1564" s="5"/>
      <c r="Z1564" s="7">
        <v>1</v>
      </c>
      <c r="AA1564" t="s">
        <v>27839</v>
      </c>
      <c r="AB1564" s="5">
        <v>6066.52</v>
      </c>
      <c r="AC1564" t="s">
        <v>800</v>
      </c>
      <c r="AD1564" s="17">
        <v>42250</v>
      </c>
      <c r="AE1564" s="17">
        <v>42250</v>
      </c>
      <c r="AF1564" s="17">
        <v>42250</v>
      </c>
      <c r="AG1564" s="17">
        <v>42265</v>
      </c>
      <c r="AH1564" s="17">
        <v>42265</v>
      </c>
      <c r="AI1564" s="17"/>
      <c r="AJ1564" s="5"/>
      <c r="AK1564" s="17">
        <v>42265</v>
      </c>
      <c r="AL1564" t="s">
        <v>811</v>
      </c>
      <c r="AM1564" t="s">
        <v>599</v>
      </c>
      <c r="AN1564" s="17"/>
      <c r="AP1564" t="s">
        <v>966</v>
      </c>
      <c r="AQ1564" t="s">
        <v>970</v>
      </c>
      <c r="AR1564" t="s">
        <v>29515</v>
      </c>
    </row>
    <row r="1565" spans="2:44" ht="11" outlineLevel="1" x14ac:dyDescent="0.15">
      <c r="B1565" t="s">
        <v>9654</v>
      </c>
      <c r="C1565" t="s">
        <v>799</v>
      </c>
      <c r="D1565" t="s">
        <v>799</v>
      </c>
      <c r="F1565" t="s">
        <v>966</v>
      </c>
      <c r="H1565" s="16">
        <v>1</v>
      </c>
      <c r="I1565" t="s">
        <v>799</v>
      </c>
      <c r="J1565" t="s">
        <v>9655</v>
      </c>
      <c r="K1565" t="s">
        <v>9656</v>
      </c>
      <c r="L1565" t="s">
        <v>27866</v>
      </c>
      <c r="M1565" t="s">
        <v>750</v>
      </c>
      <c r="N1565" t="s">
        <v>865</v>
      </c>
      <c r="O1565" t="s">
        <v>804</v>
      </c>
      <c r="P1565" t="s">
        <v>859</v>
      </c>
      <c r="Q1565" t="s">
        <v>10430</v>
      </c>
      <c r="R1565" t="s">
        <v>531</v>
      </c>
      <c r="S1565" t="s">
        <v>636</v>
      </c>
      <c r="T1565" s="16">
        <v>1</v>
      </c>
      <c r="U1565" s="16">
        <v>0</v>
      </c>
      <c r="V1565" s="16">
        <v>1</v>
      </c>
      <c r="W1565" s="5">
        <v>6061.95</v>
      </c>
      <c r="X1565" s="5">
        <v>6061.95</v>
      </c>
      <c r="Y1565" s="5"/>
      <c r="Z1565" s="7">
        <v>1</v>
      </c>
      <c r="AA1565" t="s">
        <v>27839</v>
      </c>
      <c r="AB1565" s="5">
        <v>6061.95</v>
      </c>
      <c r="AC1565" t="s">
        <v>800</v>
      </c>
      <c r="AD1565" s="17">
        <v>43361</v>
      </c>
      <c r="AE1565" s="17">
        <v>43361</v>
      </c>
      <c r="AF1565" s="17">
        <v>43360</v>
      </c>
      <c r="AG1565" s="17">
        <v>43396</v>
      </c>
      <c r="AH1565" s="17">
        <v>43396</v>
      </c>
      <c r="AI1565" s="17"/>
      <c r="AJ1565" s="5"/>
      <c r="AK1565" s="17">
        <v>43396</v>
      </c>
      <c r="AL1565" t="s">
        <v>811</v>
      </c>
      <c r="AM1565" t="s">
        <v>599</v>
      </c>
      <c r="AN1565" s="17"/>
      <c r="AP1565" t="s">
        <v>966</v>
      </c>
      <c r="AQ1565" t="s">
        <v>970</v>
      </c>
      <c r="AR1565" t="s">
        <v>29516</v>
      </c>
    </row>
    <row r="1566" spans="2:44" ht="11" outlineLevel="1" x14ac:dyDescent="0.15">
      <c r="B1566" t="s">
        <v>9660</v>
      </c>
      <c r="C1566" t="s">
        <v>799</v>
      </c>
      <c r="D1566" t="s">
        <v>799</v>
      </c>
      <c r="F1566" t="s">
        <v>966</v>
      </c>
      <c r="H1566" s="16">
        <v>1</v>
      </c>
      <c r="I1566" t="s">
        <v>799</v>
      </c>
      <c r="J1566" t="s">
        <v>7973</v>
      </c>
      <c r="K1566" t="s">
        <v>7974</v>
      </c>
      <c r="L1566" t="s">
        <v>27905</v>
      </c>
      <c r="M1566" t="s">
        <v>750</v>
      </c>
      <c r="N1566" t="s">
        <v>9661</v>
      </c>
      <c r="O1566" t="s">
        <v>825</v>
      </c>
      <c r="P1566" t="s">
        <v>859</v>
      </c>
      <c r="Q1566" t="s">
        <v>10430</v>
      </c>
      <c r="R1566" t="s">
        <v>531</v>
      </c>
      <c r="S1566" t="s">
        <v>636</v>
      </c>
      <c r="T1566" s="16">
        <v>1</v>
      </c>
      <c r="U1566" s="16">
        <v>0</v>
      </c>
      <c r="V1566" s="16">
        <v>1</v>
      </c>
      <c r="W1566" s="5">
        <v>6017</v>
      </c>
      <c r="X1566" s="5">
        <v>6017</v>
      </c>
      <c r="Y1566" s="5"/>
      <c r="Z1566" s="7">
        <v>1</v>
      </c>
      <c r="AA1566" t="s">
        <v>27839</v>
      </c>
      <c r="AB1566" s="5">
        <v>6017</v>
      </c>
      <c r="AC1566" t="s">
        <v>800</v>
      </c>
      <c r="AD1566" s="17">
        <v>42084</v>
      </c>
      <c r="AE1566" s="17">
        <v>42084</v>
      </c>
      <c r="AF1566" s="17">
        <v>42086</v>
      </c>
      <c r="AG1566" s="17">
        <v>42124</v>
      </c>
      <c r="AH1566" s="17">
        <v>42124</v>
      </c>
      <c r="AI1566" s="17"/>
      <c r="AJ1566" s="5"/>
      <c r="AK1566" s="17">
        <v>42124</v>
      </c>
      <c r="AL1566" t="s">
        <v>811</v>
      </c>
      <c r="AM1566" t="s">
        <v>599</v>
      </c>
      <c r="AN1566" s="17"/>
      <c r="AP1566" t="s">
        <v>966</v>
      </c>
      <c r="AQ1566" t="s">
        <v>970</v>
      </c>
      <c r="AR1566" t="s">
        <v>29517</v>
      </c>
    </row>
    <row r="1567" spans="2:44" ht="11" outlineLevel="1" x14ac:dyDescent="0.15">
      <c r="B1567" t="s">
        <v>9665</v>
      </c>
      <c r="C1567" t="s">
        <v>799</v>
      </c>
      <c r="D1567" t="s">
        <v>799</v>
      </c>
      <c r="F1567" t="s">
        <v>966</v>
      </c>
      <c r="H1567" s="16">
        <v>1</v>
      </c>
      <c r="I1567" t="s">
        <v>799</v>
      </c>
      <c r="J1567" t="s">
        <v>4252</v>
      </c>
      <c r="K1567" t="s">
        <v>4253</v>
      </c>
      <c r="L1567" t="s">
        <v>27974</v>
      </c>
      <c r="M1567" t="s">
        <v>737</v>
      </c>
      <c r="N1567" t="s">
        <v>803</v>
      </c>
      <c r="O1567" t="s">
        <v>825</v>
      </c>
      <c r="P1567" t="s">
        <v>802</v>
      </c>
      <c r="Q1567" t="s">
        <v>10430</v>
      </c>
      <c r="R1567" t="s">
        <v>531</v>
      </c>
      <c r="S1567" t="s">
        <v>636</v>
      </c>
      <c r="T1567" s="16">
        <v>1</v>
      </c>
      <c r="U1567" s="16">
        <v>0</v>
      </c>
      <c r="V1567" s="16">
        <v>1</v>
      </c>
      <c r="W1567" s="5">
        <v>5989.86</v>
      </c>
      <c r="X1567" s="5">
        <v>5989.86</v>
      </c>
      <c r="Y1567" s="5"/>
      <c r="Z1567" s="7">
        <v>1</v>
      </c>
      <c r="AA1567" t="s">
        <v>27839</v>
      </c>
      <c r="AB1567" s="5">
        <v>5989.86</v>
      </c>
      <c r="AC1567" t="s">
        <v>800</v>
      </c>
      <c r="AD1567" s="17">
        <v>42992</v>
      </c>
      <c r="AE1567" s="17">
        <v>42992</v>
      </c>
      <c r="AF1567" s="17">
        <v>42992</v>
      </c>
      <c r="AG1567" s="17">
        <v>43049</v>
      </c>
      <c r="AH1567" s="17">
        <v>43049</v>
      </c>
      <c r="AI1567" s="17"/>
      <c r="AJ1567" s="5"/>
      <c r="AK1567" s="17">
        <v>43049</v>
      </c>
      <c r="AL1567" t="s">
        <v>811</v>
      </c>
      <c r="AM1567" t="s">
        <v>599</v>
      </c>
      <c r="AN1567" s="17"/>
      <c r="AP1567" t="s">
        <v>966</v>
      </c>
      <c r="AQ1567" t="s">
        <v>970</v>
      </c>
      <c r="AR1567" t="s">
        <v>29518</v>
      </c>
    </row>
    <row r="1568" spans="2:44" ht="11" outlineLevel="1" x14ac:dyDescent="0.15">
      <c r="B1568" t="s">
        <v>9668</v>
      </c>
      <c r="C1568" t="s">
        <v>799</v>
      </c>
      <c r="D1568" t="s">
        <v>799</v>
      </c>
      <c r="F1568" t="s">
        <v>966</v>
      </c>
      <c r="H1568" s="16">
        <v>1</v>
      </c>
      <c r="I1568" t="s">
        <v>799</v>
      </c>
      <c r="J1568" t="s">
        <v>9669</v>
      </c>
      <c r="K1568" t="s">
        <v>9670</v>
      </c>
      <c r="L1568" t="s">
        <v>27841</v>
      </c>
      <c r="M1568" t="s">
        <v>750</v>
      </c>
      <c r="N1568" t="s">
        <v>4849</v>
      </c>
      <c r="O1568" t="s">
        <v>825</v>
      </c>
      <c r="P1568" t="s">
        <v>859</v>
      </c>
      <c r="Q1568" t="s">
        <v>10430</v>
      </c>
      <c r="R1568" t="s">
        <v>531</v>
      </c>
      <c r="S1568" t="s">
        <v>636</v>
      </c>
      <c r="T1568" s="16">
        <v>1</v>
      </c>
      <c r="U1568" s="16">
        <v>0</v>
      </c>
      <c r="V1568" s="16">
        <v>1</v>
      </c>
      <c r="W1568" s="5">
        <v>5855</v>
      </c>
      <c r="X1568" s="5">
        <v>5855</v>
      </c>
      <c r="Y1568" s="5"/>
      <c r="Z1568" s="7">
        <v>1</v>
      </c>
      <c r="AA1568" t="s">
        <v>27839</v>
      </c>
      <c r="AB1568" s="5">
        <v>5855</v>
      </c>
      <c r="AC1568" t="s">
        <v>800</v>
      </c>
      <c r="AD1568" s="17">
        <v>42383</v>
      </c>
      <c r="AE1568" s="17">
        <v>42383</v>
      </c>
      <c r="AF1568" s="17">
        <v>42376</v>
      </c>
      <c r="AG1568" s="17">
        <v>42415</v>
      </c>
      <c r="AH1568" s="17">
        <v>42415</v>
      </c>
      <c r="AI1568" s="17"/>
      <c r="AJ1568" s="5"/>
      <c r="AK1568" s="17">
        <v>42415</v>
      </c>
      <c r="AL1568" t="s">
        <v>811</v>
      </c>
      <c r="AM1568" t="s">
        <v>599</v>
      </c>
      <c r="AN1568" s="17"/>
      <c r="AP1568" t="s">
        <v>966</v>
      </c>
      <c r="AQ1568" t="s">
        <v>970</v>
      </c>
      <c r="AR1568" t="s">
        <v>29519</v>
      </c>
    </row>
    <row r="1569" spans="2:44" ht="11" outlineLevel="1" x14ac:dyDescent="0.15">
      <c r="B1569" t="s">
        <v>9676</v>
      </c>
      <c r="C1569" t="s">
        <v>799</v>
      </c>
      <c r="D1569" t="s">
        <v>799</v>
      </c>
      <c r="F1569" t="s">
        <v>966</v>
      </c>
      <c r="H1569" s="16">
        <v>1</v>
      </c>
      <c r="I1569" t="s">
        <v>799</v>
      </c>
      <c r="J1569" t="s">
        <v>9677</v>
      </c>
      <c r="K1569" t="s">
        <v>9678</v>
      </c>
      <c r="L1569" t="s">
        <v>27933</v>
      </c>
      <c r="M1569" t="s">
        <v>737</v>
      </c>
      <c r="N1569" t="s">
        <v>4388</v>
      </c>
      <c r="O1569" t="s">
        <v>825</v>
      </c>
      <c r="P1569" t="s">
        <v>802</v>
      </c>
      <c r="Q1569" t="s">
        <v>10430</v>
      </c>
      <c r="R1569" t="s">
        <v>531</v>
      </c>
      <c r="S1569" t="s">
        <v>636</v>
      </c>
      <c r="T1569" s="16">
        <v>1</v>
      </c>
      <c r="U1569" s="16">
        <v>0</v>
      </c>
      <c r="V1569" s="16">
        <v>1</v>
      </c>
      <c r="W1569" s="5">
        <v>5846</v>
      </c>
      <c r="X1569" s="5">
        <v>5846</v>
      </c>
      <c r="Y1569" s="5"/>
      <c r="Z1569" s="7">
        <v>1</v>
      </c>
      <c r="AA1569" t="s">
        <v>27839</v>
      </c>
      <c r="AB1569" s="5">
        <v>5846</v>
      </c>
      <c r="AC1569" t="s">
        <v>800</v>
      </c>
      <c r="AD1569" s="17">
        <v>43005</v>
      </c>
      <c r="AE1569" s="17">
        <v>43005</v>
      </c>
      <c r="AF1569" s="17">
        <v>43005</v>
      </c>
      <c r="AG1569" s="17">
        <v>43039</v>
      </c>
      <c r="AH1569" s="17">
        <v>43039</v>
      </c>
      <c r="AI1569" s="17"/>
      <c r="AJ1569" s="5"/>
      <c r="AK1569" s="17">
        <v>43039</v>
      </c>
      <c r="AL1569" t="s">
        <v>811</v>
      </c>
      <c r="AM1569" t="s">
        <v>599</v>
      </c>
      <c r="AN1569" s="17"/>
      <c r="AP1569" t="s">
        <v>966</v>
      </c>
      <c r="AQ1569" t="s">
        <v>970</v>
      </c>
      <c r="AR1569" t="s">
        <v>29520</v>
      </c>
    </row>
    <row r="1570" spans="2:44" ht="11" outlineLevel="1" x14ac:dyDescent="0.15">
      <c r="B1570" t="s">
        <v>9681</v>
      </c>
      <c r="C1570" t="s">
        <v>799</v>
      </c>
      <c r="D1570" t="s">
        <v>799</v>
      </c>
      <c r="F1570" t="s">
        <v>966</v>
      </c>
      <c r="H1570" s="16">
        <v>1</v>
      </c>
      <c r="I1570" t="s">
        <v>799</v>
      </c>
      <c r="J1570" t="s">
        <v>6090</v>
      </c>
      <c r="K1570" t="s">
        <v>6091</v>
      </c>
      <c r="L1570" t="s">
        <v>28802</v>
      </c>
      <c r="M1570" t="s">
        <v>740</v>
      </c>
      <c r="N1570" t="s">
        <v>803</v>
      </c>
      <c r="O1570" t="s">
        <v>804</v>
      </c>
      <c r="P1570" t="s">
        <v>820</v>
      </c>
      <c r="Q1570" t="s">
        <v>10430</v>
      </c>
      <c r="R1570" t="s">
        <v>531</v>
      </c>
      <c r="S1570" t="s">
        <v>636</v>
      </c>
      <c r="T1570" s="16">
        <v>1</v>
      </c>
      <c r="U1570" s="16">
        <v>0</v>
      </c>
      <c r="V1570" s="16">
        <v>2</v>
      </c>
      <c r="W1570" s="5">
        <v>5737.5</v>
      </c>
      <c r="X1570" s="5">
        <v>5737.5</v>
      </c>
      <c r="Y1570" s="5"/>
      <c r="Z1570" s="7">
        <v>1</v>
      </c>
      <c r="AA1570" t="s">
        <v>27839</v>
      </c>
      <c r="AB1570" s="5">
        <v>5737.5</v>
      </c>
      <c r="AC1570" t="s">
        <v>800</v>
      </c>
      <c r="AD1570" s="17">
        <v>43343</v>
      </c>
      <c r="AE1570" s="17">
        <v>43895</v>
      </c>
      <c r="AF1570" s="17">
        <v>43343</v>
      </c>
      <c r="AG1570" s="17">
        <v>43378</v>
      </c>
      <c r="AH1570" s="17">
        <v>43378</v>
      </c>
      <c r="AI1570" s="17"/>
      <c r="AJ1570" s="5"/>
      <c r="AK1570" s="17">
        <v>43378</v>
      </c>
      <c r="AL1570" t="s">
        <v>811</v>
      </c>
      <c r="AM1570" t="s">
        <v>599</v>
      </c>
      <c r="AN1570" s="17"/>
      <c r="AP1570" t="s">
        <v>966</v>
      </c>
      <c r="AQ1570" t="s">
        <v>970</v>
      </c>
      <c r="AR1570" t="s">
        <v>29521</v>
      </c>
    </row>
    <row r="1571" spans="2:44" ht="11" outlineLevel="1" x14ac:dyDescent="0.15">
      <c r="B1571" t="s">
        <v>9684</v>
      </c>
      <c r="C1571" t="s">
        <v>799</v>
      </c>
      <c r="D1571" t="s">
        <v>799</v>
      </c>
      <c r="F1571" t="s">
        <v>966</v>
      </c>
      <c r="H1571" s="16">
        <v>1</v>
      </c>
      <c r="I1571" t="s">
        <v>799</v>
      </c>
      <c r="J1571" t="s">
        <v>9685</v>
      </c>
      <c r="K1571" t="s">
        <v>9686</v>
      </c>
      <c r="L1571" t="s">
        <v>28214</v>
      </c>
      <c r="M1571" t="s">
        <v>750</v>
      </c>
      <c r="N1571" t="s">
        <v>9687</v>
      </c>
      <c r="O1571" t="s">
        <v>825</v>
      </c>
      <c r="P1571" t="s">
        <v>859</v>
      </c>
      <c r="Q1571" t="s">
        <v>10430</v>
      </c>
      <c r="R1571" t="s">
        <v>531</v>
      </c>
      <c r="S1571" t="s">
        <v>636</v>
      </c>
      <c r="T1571" s="16">
        <v>1</v>
      </c>
      <c r="U1571" s="16">
        <v>0</v>
      </c>
      <c r="V1571" s="16">
        <v>1</v>
      </c>
      <c r="W1571" s="5">
        <v>5640</v>
      </c>
      <c r="X1571" s="5">
        <v>5640</v>
      </c>
      <c r="Y1571" s="5"/>
      <c r="Z1571" s="7">
        <v>1</v>
      </c>
      <c r="AA1571" t="s">
        <v>27839</v>
      </c>
      <c r="AB1571" s="5">
        <v>5640</v>
      </c>
      <c r="AC1571" t="s">
        <v>800</v>
      </c>
      <c r="AD1571" s="17">
        <v>42753</v>
      </c>
      <c r="AE1571" s="17">
        <v>42753</v>
      </c>
      <c r="AF1571" s="17">
        <v>42753</v>
      </c>
      <c r="AG1571" s="17">
        <v>42782</v>
      </c>
      <c r="AH1571" s="17">
        <v>42782</v>
      </c>
      <c r="AI1571" s="17"/>
      <c r="AJ1571" s="5"/>
      <c r="AK1571" s="17">
        <v>42782</v>
      </c>
      <c r="AL1571" t="s">
        <v>811</v>
      </c>
      <c r="AM1571" t="s">
        <v>599</v>
      </c>
      <c r="AN1571" s="17"/>
      <c r="AP1571" t="s">
        <v>966</v>
      </c>
      <c r="AQ1571" t="s">
        <v>970</v>
      </c>
      <c r="AR1571" t="s">
        <v>29522</v>
      </c>
    </row>
    <row r="1572" spans="2:44" ht="11" outlineLevel="1" x14ac:dyDescent="0.15">
      <c r="B1572" t="s">
        <v>9691</v>
      </c>
      <c r="C1572" t="s">
        <v>799</v>
      </c>
      <c r="D1572" t="s">
        <v>799</v>
      </c>
      <c r="F1572" t="s">
        <v>966</v>
      </c>
      <c r="H1572" s="16">
        <v>1</v>
      </c>
      <c r="I1572" t="s">
        <v>799</v>
      </c>
      <c r="J1572" t="s">
        <v>5213</v>
      </c>
      <c r="K1572" t="s">
        <v>5214</v>
      </c>
      <c r="L1572" t="s">
        <v>27866</v>
      </c>
      <c r="M1572" t="s">
        <v>750</v>
      </c>
      <c r="N1572" t="s">
        <v>795</v>
      </c>
      <c r="O1572" t="s">
        <v>825</v>
      </c>
      <c r="P1572" t="s">
        <v>859</v>
      </c>
      <c r="Q1572" t="s">
        <v>10430</v>
      </c>
      <c r="R1572" t="s">
        <v>531</v>
      </c>
      <c r="S1572" t="s">
        <v>636</v>
      </c>
      <c r="T1572" s="16">
        <v>1</v>
      </c>
      <c r="U1572" s="16">
        <v>0</v>
      </c>
      <c r="V1572" s="16">
        <v>1</v>
      </c>
      <c r="W1572" s="5">
        <v>5281.56</v>
      </c>
      <c r="X1572" s="5">
        <v>5281.56</v>
      </c>
      <c r="Y1572" s="5"/>
      <c r="Z1572" s="7">
        <v>1</v>
      </c>
      <c r="AA1572" t="s">
        <v>27839</v>
      </c>
      <c r="AB1572" s="5">
        <v>5281.56</v>
      </c>
      <c r="AC1572" t="s">
        <v>800</v>
      </c>
      <c r="AD1572" s="17">
        <v>42923</v>
      </c>
      <c r="AE1572" s="17">
        <v>42923</v>
      </c>
      <c r="AF1572" s="17">
        <v>42923</v>
      </c>
      <c r="AG1572" s="17">
        <v>43008</v>
      </c>
      <c r="AH1572" s="17">
        <v>43008</v>
      </c>
      <c r="AI1572" s="17"/>
      <c r="AJ1572" s="5"/>
      <c r="AK1572" s="17">
        <v>43008</v>
      </c>
      <c r="AL1572" t="s">
        <v>811</v>
      </c>
      <c r="AM1572" t="s">
        <v>599</v>
      </c>
      <c r="AN1572" s="17"/>
      <c r="AP1572" t="s">
        <v>966</v>
      </c>
      <c r="AQ1572" t="s">
        <v>970</v>
      </c>
      <c r="AR1572" t="s">
        <v>29523</v>
      </c>
    </row>
    <row r="1573" spans="2:44" ht="11" outlineLevel="1" x14ac:dyDescent="0.15">
      <c r="B1573" t="s">
        <v>9698</v>
      </c>
      <c r="C1573" t="s">
        <v>799</v>
      </c>
      <c r="D1573" t="s">
        <v>799</v>
      </c>
      <c r="F1573" t="s">
        <v>966</v>
      </c>
      <c r="H1573" s="16">
        <v>1</v>
      </c>
      <c r="I1573" t="s">
        <v>799</v>
      </c>
      <c r="J1573" t="s">
        <v>4467</v>
      </c>
      <c r="K1573" t="s">
        <v>4468</v>
      </c>
      <c r="L1573" t="s">
        <v>28077</v>
      </c>
      <c r="M1573" t="s">
        <v>750</v>
      </c>
      <c r="N1573" t="s">
        <v>9364</v>
      </c>
      <c r="O1573" t="s">
        <v>825</v>
      </c>
      <c r="P1573" t="s">
        <v>859</v>
      </c>
      <c r="Q1573" t="s">
        <v>10430</v>
      </c>
      <c r="R1573" t="s">
        <v>531</v>
      </c>
      <c r="S1573" t="s">
        <v>636</v>
      </c>
      <c r="T1573" s="16">
        <v>1</v>
      </c>
      <c r="U1573" s="16">
        <v>0</v>
      </c>
      <c r="V1573" s="16">
        <v>2</v>
      </c>
      <c r="W1573" s="5">
        <v>5150</v>
      </c>
      <c r="X1573" s="5">
        <v>5150</v>
      </c>
      <c r="Y1573" s="5"/>
      <c r="Z1573" s="7">
        <v>1</v>
      </c>
      <c r="AA1573" t="s">
        <v>27839</v>
      </c>
      <c r="AB1573" s="5">
        <v>5150</v>
      </c>
      <c r="AC1573" t="s">
        <v>800</v>
      </c>
      <c r="AD1573" s="17">
        <v>42621</v>
      </c>
      <c r="AE1573" s="17">
        <v>42675</v>
      </c>
      <c r="AF1573" s="17">
        <v>42621</v>
      </c>
      <c r="AG1573" s="17">
        <v>42705</v>
      </c>
      <c r="AH1573" s="17">
        <v>42705</v>
      </c>
      <c r="AI1573" s="17"/>
      <c r="AJ1573" s="5"/>
      <c r="AK1573" s="17">
        <v>42705</v>
      </c>
      <c r="AL1573" t="s">
        <v>811</v>
      </c>
      <c r="AM1573" t="s">
        <v>599</v>
      </c>
      <c r="AN1573" s="17"/>
      <c r="AP1573" t="s">
        <v>966</v>
      </c>
      <c r="AQ1573" t="s">
        <v>970</v>
      </c>
      <c r="AR1573" t="s">
        <v>29524</v>
      </c>
    </row>
    <row r="1574" spans="2:44" ht="11" outlineLevel="1" x14ac:dyDescent="0.15">
      <c r="B1574" t="s">
        <v>9701</v>
      </c>
      <c r="C1574" t="s">
        <v>799</v>
      </c>
      <c r="D1574" t="s">
        <v>799</v>
      </c>
      <c r="F1574" t="s">
        <v>966</v>
      </c>
      <c r="H1574" s="16">
        <v>1</v>
      </c>
      <c r="I1574" t="s">
        <v>799</v>
      </c>
      <c r="J1574" t="s">
        <v>6223</v>
      </c>
      <c r="K1574" t="s">
        <v>6224</v>
      </c>
      <c r="L1574" t="s">
        <v>28043</v>
      </c>
      <c r="M1574" t="s">
        <v>750</v>
      </c>
      <c r="N1574" t="s">
        <v>9702</v>
      </c>
      <c r="O1574" t="s">
        <v>825</v>
      </c>
      <c r="P1574" t="s">
        <v>859</v>
      </c>
      <c r="Q1574" t="s">
        <v>10430</v>
      </c>
      <c r="R1574" t="s">
        <v>531</v>
      </c>
      <c r="S1574" t="s">
        <v>636</v>
      </c>
      <c r="T1574" s="16">
        <v>1</v>
      </c>
      <c r="U1574" s="16">
        <v>0</v>
      </c>
      <c r="V1574" s="16">
        <v>1</v>
      </c>
      <c r="W1574" s="5">
        <v>5090</v>
      </c>
      <c r="X1574" s="5">
        <v>5090</v>
      </c>
      <c r="Y1574" s="5"/>
      <c r="Z1574" s="7">
        <v>1</v>
      </c>
      <c r="AA1574" t="s">
        <v>27839</v>
      </c>
      <c r="AB1574" s="5">
        <v>5090</v>
      </c>
      <c r="AC1574" t="s">
        <v>800</v>
      </c>
      <c r="AD1574" s="17">
        <v>43812</v>
      </c>
      <c r="AE1574" s="17">
        <v>43812</v>
      </c>
      <c r="AF1574" s="17">
        <v>43812</v>
      </c>
      <c r="AG1574" s="17">
        <v>43861</v>
      </c>
      <c r="AH1574" s="17">
        <v>43861</v>
      </c>
      <c r="AI1574" s="17"/>
      <c r="AJ1574" s="5"/>
      <c r="AK1574" s="17">
        <v>43861</v>
      </c>
      <c r="AL1574" t="s">
        <v>811</v>
      </c>
      <c r="AM1574" t="s">
        <v>599</v>
      </c>
      <c r="AN1574" s="17"/>
      <c r="AP1574" t="s">
        <v>966</v>
      </c>
      <c r="AQ1574" t="s">
        <v>970</v>
      </c>
      <c r="AR1574" t="s">
        <v>29525</v>
      </c>
    </row>
    <row r="1575" spans="2:44" ht="11" outlineLevel="1" x14ac:dyDescent="0.15">
      <c r="B1575" t="s">
        <v>9706</v>
      </c>
      <c r="C1575" t="s">
        <v>799</v>
      </c>
      <c r="D1575" t="s">
        <v>799</v>
      </c>
      <c r="F1575" t="s">
        <v>966</v>
      </c>
      <c r="H1575" s="16">
        <v>1</v>
      </c>
      <c r="I1575" t="s">
        <v>799</v>
      </c>
      <c r="J1575" t="s">
        <v>9707</v>
      </c>
      <c r="K1575" t="s">
        <v>9708</v>
      </c>
      <c r="L1575" t="s">
        <v>28679</v>
      </c>
      <c r="M1575" t="s">
        <v>750</v>
      </c>
      <c r="N1575" t="s">
        <v>9190</v>
      </c>
      <c r="O1575" t="s">
        <v>825</v>
      </c>
      <c r="P1575" t="s">
        <v>859</v>
      </c>
      <c r="Q1575" t="s">
        <v>10430</v>
      </c>
      <c r="R1575" t="s">
        <v>531</v>
      </c>
      <c r="S1575" t="s">
        <v>636</v>
      </c>
      <c r="T1575" s="16">
        <v>1</v>
      </c>
      <c r="U1575" s="16">
        <v>0</v>
      </c>
      <c r="V1575" s="16">
        <v>1</v>
      </c>
      <c r="W1575" s="5">
        <v>4952</v>
      </c>
      <c r="X1575" s="5">
        <v>4952</v>
      </c>
      <c r="Y1575" s="5"/>
      <c r="Z1575" s="7">
        <v>1</v>
      </c>
      <c r="AA1575" t="s">
        <v>27839</v>
      </c>
      <c r="AB1575" s="5">
        <v>4952</v>
      </c>
      <c r="AC1575" t="s">
        <v>800</v>
      </c>
      <c r="AD1575" s="17">
        <v>42852</v>
      </c>
      <c r="AE1575" s="17">
        <v>42852</v>
      </c>
      <c r="AF1575" s="17">
        <v>42852</v>
      </c>
      <c r="AG1575" s="17">
        <v>42874</v>
      </c>
      <c r="AH1575" s="17">
        <v>42874</v>
      </c>
      <c r="AI1575" s="17"/>
      <c r="AJ1575" s="5"/>
      <c r="AK1575" s="17">
        <v>42874</v>
      </c>
      <c r="AL1575" t="s">
        <v>811</v>
      </c>
      <c r="AM1575" t="s">
        <v>599</v>
      </c>
      <c r="AN1575" s="17"/>
      <c r="AP1575" t="s">
        <v>966</v>
      </c>
      <c r="AQ1575" t="s">
        <v>970</v>
      </c>
      <c r="AR1575" t="s">
        <v>29526</v>
      </c>
    </row>
    <row r="1576" spans="2:44" ht="11" outlineLevel="1" x14ac:dyDescent="0.15">
      <c r="B1576" t="s">
        <v>9711</v>
      </c>
      <c r="C1576" t="s">
        <v>799</v>
      </c>
      <c r="D1576" t="s">
        <v>799</v>
      </c>
      <c r="F1576" t="s">
        <v>966</v>
      </c>
      <c r="H1576" s="16">
        <v>1</v>
      </c>
      <c r="I1576" t="s">
        <v>799</v>
      </c>
      <c r="J1576" t="s">
        <v>9712</v>
      </c>
      <c r="K1576" t="s">
        <v>9713</v>
      </c>
      <c r="L1576" t="s">
        <v>29527</v>
      </c>
      <c r="M1576" t="s">
        <v>737</v>
      </c>
      <c r="N1576" t="s">
        <v>3256</v>
      </c>
      <c r="O1576" t="s">
        <v>825</v>
      </c>
      <c r="P1576" t="s">
        <v>802</v>
      </c>
      <c r="Q1576" t="s">
        <v>10430</v>
      </c>
      <c r="R1576" t="s">
        <v>531</v>
      </c>
      <c r="S1576" t="s">
        <v>636</v>
      </c>
      <c r="T1576" s="16">
        <v>1</v>
      </c>
      <c r="U1576" s="16">
        <v>0</v>
      </c>
      <c r="V1576" s="16">
        <v>1</v>
      </c>
      <c r="W1576" s="5">
        <v>4943.1000000000004</v>
      </c>
      <c r="X1576" s="5">
        <v>4943.1000000000004</v>
      </c>
      <c r="Y1576" s="5"/>
      <c r="Z1576" s="7">
        <v>1</v>
      </c>
      <c r="AA1576" t="s">
        <v>27839</v>
      </c>
      <c r="AB1576" s="5">
        <v>4943.1000000000004</v>
      </c>
      <c r="AC1576" t="s">
        <v>800</v>
      </c>
      <c r="AD1576" s="17">
        <v>42643</v>
      </c>
      <c r="AE1576" s="17">
        <v>42643</v>
      </c>
      <c r="AF1576" s="17">
        <v>42643</v>
      </c>
      <c r="AG1576" s="17">
        <v>42673</v>
      </c>
      <c r="AH1576" s="17">
        <v>42673</v>
      </c>
      <c r="AI1576" s="17"/>
      <c r="AJ1576" s="5"/>
      <c r="AK1576" s="17">
        <v>42673</v>
      </c>
      <c r="AL1576" t="s">
        <v>811</v>
      </c>
      <c r="AM1576" t="s">
        <v>599</v>
      </c>
      <c r="AN1576" s="17"/>
      <c r="AP1576" t="s">
        <v>966</v>
      </c>
      <c r="AQ1576" t="s">
        <v>970</v>
      </c>
      <c r="AR1576" t="s">
        <v>29528</v>
      </c>
    </row>
    <row r="1577" spans="2:44" ht="11" outlineLevel="1" x14ac:dyDescent="0.15">
      <c r="B1577" t="s">
        <v>9717</v>
      </c>
      <c r="C1577" t="s">
        <v>799</v>
      </c>
      <c r="D1577" t="s">
        <v>799</v>
      </c>
      <c r="F1577" t="s">
        <v>966</v>
      </c>
      <c r="H1577" s="16">
        <v>1</v>
      </c>
      <c r="I1577" t="s">
        <v>799</v>
      </c>
      <c r="J1577" t="s">
        <v>9718</v>
      </c>
      <c r="K1577" t="s">
        <v>9719</v>
      </c>
      <c r="L1577" t="s">
        <v>27974</v>
      </c>
      <c r="M1577" t="s">
        <v>750</v>
      </c>
      <c r="N1577" t="s">
        <v>9720</v>
      </c>
      <c r="O1577" t="s">
        <v>825</v>
      </c>
      <c r="P1577" t="s">
        <v>859</v>
      </c>
      <c r="Q1577" t="s">
        <v>10430</v>
      </c>
      <c r="R1577" t="s">
        <v>531</v>
      </c>
      <c r="S1577" t="s">
        <v>636</v>
      </c>
      <c r="T1577" s="16">
        <v>1</v>
      </c>
      <c r="U1577" s="16">
        <v>0</v>
      </c>
      <c r="V1577" s="16">
        <v>1</v>
      </c>
      <c r="W1577" s="5">
        <v>4908.54</v>
      </c>
      <c r="X1577" s="5">
        <v>4908.54</v>
      </c>
      <c r="Y1577" s="5"/>
      <c r="Z1577" s="7">
        <v>1</v>
      </c>
      <c r="AA1577" t="s">
        <v>27839</v>
      </c>
      <c r="AB1577" s="5">
        <v>4908.54</v>
      </c>
      <c r="AC1577" t="s">
        <v>800</v>
      </c>
      <c r="AD1577" s="17">
        <v>43431</v>
      </c>
      <c r="AE1577" s="17">
        <v>43431</v>
      </c>
      <c r="AF1577" s="17">
        <v>43431</v>
      </c>
      <c r="AG1577" s="17">
        <v>43455</v>
      </c>
      <c r="AH1577" s="17">
        <v>43455</v>
      </c>
      <c r="AI1577" s="17"/>
      <c r="AJ1577" s="5"/>
      <c r="AK1577" s="17">
        <v>43455</v>
      </c>
      <c r="AL1577" t="s">
        <v>811</v>
      </c>
      <c r="AM1577" t="s">
        <v>599</v>
      </c>
      <c r="AN1577" s="17"/>
      <c r="AP1577" t="s">
        <v>966</v>
      </c>
      <c r="AQ1577" t="s">
        <v>970</v>
      </c>
      <c r="AR1577" t="s">
        <v>29529</v>
      </c>
    </row>
    <row r="1578" spans="2:44" ht="11" outlineLevel="1" x14ac:dyDescent="0.15">
      <c r="B1578" t="s">
        <v>9724</v>
      </c>
      <c r="C1578" t="s">
        <v>799</v>
      </c>
      <c r="D1578" t="s">
        <v>799</v>
      </c>
      <c r="F1578" t="s">
        <v>966</v>
      </c>
      <c r="H1578" s="16">
        <v>1</v>
      </c>
      <c r="I1578" t="s">
        <v>799</v>
      </c>
      <c r="J1578" t="s">
        <v>8251</v>
      </c>
      <c r="K1578" t="s">
        <v>8252</v>
      </c>
      <c r="L1578" t="s">
        <v>28950</v>
      </c>
      <c r="M1578" t="s">
        <v>757</v>
      </c>
      <c r="N1578" t="s">
        <v>803</v>
      </c>
      <c r="O1578" t="s">
        <v>818</v>
      </c>
      <c r="P1578" t="s">
        <v>820</v>
      </c>
      <c r="Q1578" t="s">
        <v>10430</v>
      </c>
      <c r="R1578" t="s">
        <v>645</v>
      </c>
      <c r="S1578" t="s">
        <v>636</v>
      </c>
      <c r="T1578" s="16">
        <v>1</v>
      </c>
      <c r="U1578" s="16">
        <v>0</v>
      </c>
      <c r="V1578" s="16">
        <v>1</v>
      </c>
      <c r="W1578" s="5">
        <v>4906.6000000000004</v>
      </c>
      <c r="X1578" s="5">
        <v>4906.6000000000004</v>
      </c>
      <c r="Y1578" s="5"/>
      <c r="Z1578" s="7">
        <v>1</v>
      </c>
      <c r="AA1578" t="s">
        <v>27839</v>
      </c>
      <c r="AB1578" s="5">
        <v>4906.6000000000004</v>
      </c>
      <c r="AC1578" t="s">
        <v>800</v>
      </c>
      <c r="AD1578" s="17">
        <v>42808</v>
      </c>
      <c r="AE1578" s="17">
        <v>42808</v>
      </c>
      <c r="AF1578" s="17">
        <v>42808</v>
      </c>
      <c r="AG1578" s="17">
        <v>42895</v>
      </c>
      <c r="AH1578" s="17">
        <v>42895</v>
      </c>
      <c r="AI1578" s="17"/>
      <c r="AJ1578" s="5"/>
      <c r="AK1578" s="17">
        <v>42895</v>
      </c>
      <c r="AL1578" t="s">
        <v>811</v>
      </c>
      <c r="AM1578" t="s">
        <v>599</v>
      </c>
      <c r="AN1578" s="17"/>
      <c r="AP1578" t="s">
        <v>966</v>
      </c>
      <c r="AQ1578" t="s">
        <v>970</v>
      </c>
      <c r="AR1578" t="s">
        <v>29530</v>
      </c>
    </row>
    <row r="1579" spans="2:44" ht="11" outlineLevel="1" x14ac:dyDescent="0.15">
      <c r="B1579" t="s">
        <v>9727</v>
      </c>
      <c r="C1579" t="s">
        <v>799</v>
      </c>
      <c r="D1579" t="s">
        <v>799</v>
      </c>
      <c r="F1579" t="s">
        <v>966</v>
      </c>
      <c r="H1579" s="16">
        <v>1</v>
      </c>
      <c r="I1579" t="s">
        <v>799</v>
      </c>
      <c r="J1579" t="s">
        <v>9728</v>
      </c>
      <c r="K1579" t="s">
        <v>9729</v>
      </c>
      <c r="L1579" t="s">
        <v>27974</v>
      </c>
      <c r="M1579" t="s">
        <v>750</v>
      </c>
      <c r="N1579" t="s">
        <v>9730</v>
      </c>
      <c r="O1579" t="s">
        <v>826</v>
      </c>
      <c r="P1579" t="s">
        <v>859</v>
      </c>
      <c r="Q1579" t="s">
        <v>10430</v>
      </c>
      <c r="R1579" t="s">
        <v>531</v>
      </c>
      <c r="S1579" t="s">
        <v>636</v>
      </c>
      <c r="T1579" s="16">
        <v>1</v>
      </c>
      <c r="U1579" s="16">
        <v>0</v>
      </c>
      <c r="V1579" s="16">
        <v>1</v>
      </c>
      <c r="W1579" s="5">
        <v>4900</v>
      </c>
      <c r="X1579" s="5">
        <v>4900</v>
      </c>
      <c r="Y1579" s="5"/>
      <c r="Z1579" s="7">
        <v>1</v>
      </c>
      <c r="AA1579" t="s">
        <v>27839</v>
      </c>
      <c r="AB1579" s="5">
        <v>4900</v>
      </c>
      <c r="AC1579" t="s">
        <v>800</v>
      </c>
      <c r="AD1579" s="17">
        <v>42213</v>
      </c>
      <c r="AE1579" s="17">
        <v>42213</v>
      </c>
      <c r="AF1579" s="17">
        <v>42213</v>
      </c>
      <c r="AG1579" s="17">
        <v>42220</v>
      </c>
      <c r="AH1579" s="17">
        <v>42220</v>
      </c>
      <c r="AI1579" s="17"/>
      <c r="AJ1579" s="5"/>
      <c r="AK1579" s="17">
        <v>42220</v>
      </c>
      <c r="AL1579" t="s">
        <v>811</v>
      </c>
      <c r="AM1579" t="s">
        <v>599</v>
      </c>
      <c r="AN1579" s="17"/>
      <c r="AP1579" t="s">
        <v>966</v>
      </c>
      <c r="AQ1579" t="s">
        <v>970</v>
      </c>
      <c r="AR1579" t="s">
        <v>29531</v>
      </c>
    </row>
    <row r="1580" spans="2:44" ht="11" outlineLevel="1" x14ac:dyDescent="0.15">
      <c r="B1580" t="s">
        <v>9734</v>
      </c>
      <c r="C1580" t="s">
        <v>799</v>
      </c>
      <c r="D1580" t="s">
        <v>799</v>
      </c>
      <c r="F1580" t="s">
        <v>966</v>
      </c>
      <c r="H1580" s="16">
        <v>1</v>
      </c>
      <c r="I1580" t="s">
        <v>799</v>
      </c>
      <c r="J1580" t="s">
        <v>7741</v>
      </c>
      <c r="K1580" t="s">
        <v>7742</v>
      </c>
      <c r="L1580" t="s">
        <v>27914</v>
      </c>
      <c r="M1580" t="s">
        <v>737</v>
      </c>
      <c r="N1580" t="s">
        <v>795</v>
      </c>
      <c r="O1580" t="s">
        <v>825</v>
      </c>
      <c r="P1580" t="s">
        <v>802</v>
      </c>
      <c r="Q1580" t="s">
        <v>10430</v>
      </c>
      <c r="R1580" t="s">
        <v>531</v>
      </c>
      <c r="S1580" t="s">
        <v>636</v>
      </c>
      <c r="T1580" s="16">
        <v>1</v>
      </c>
      <c r="U1580" s="16">
        <v>0</v>
      </c>
      <c r="V1580" s="16">
        <v>2</v>
      </c>
      <c r="W1580" s="5">
        <v>4879.12</v>
      </c>
      <c r="X1580" s="5">
        <v>4879.12</v>
      </c>
      <c r="Y1580" s="5"/>
      <c r="Z1580" s="7">
        <v>1</v>
      </c>
      <c r="AA1580" t="s">
        <v>27839</v>
      </c>
      <c r="AB1580" s="5">
        <v>4879.12</v>
      </c>
      <c r="AC1580" t="s">
        <v>800</v>
      </c>
      <c r="AD1580" s="17">
        <v>43257</v>
      </c>
      <c r="AE1580" s="17">
        <v>43264</v>
      </c>
      <c r="AF1580" s="17">
        <v>43257</v>
      </c>
      <c r="AG1580" s="17">
        <v>43312</v>
      </c>
      <c r="AH1580" s="17">
        <v>43312</v>
      </c>
      <c r="AI1580" s="17"/>
      <c r="AJ1580" s="5"/>
      <c r="AK1580" s="17">
        <v>43312</v>
      </c>
      <c r="AL1580" t="s">
        <v>811</v>
      </c>
      <c r="AM1580" t="s">
        <v>599</v>
      </c>
      <c r="AN1580" s="17"/>
      <c r="AP1580" t="s">
        <v>966</v>
      </c>
      <c r="AQ1580" t="s">
        <v>970</v>
      </c>
      <c r="AR1580" t="s">
        <v>29532</v>
      </c>
    </row>
    <row r="1581" spans="2:44" ht="11" outlineLevel="1" x14ac:dyDescent="0.15">
      <c r="B1581" t="s">
        <v>9737</v>
      </c>
      <c r="C1581" t="s">
        <v>799</v>
      </c>
      <c r="D1581" t="s">
        <v>799</v>
      </c>
      <c r="F1581" t="s">
        <v>966</v>
      </c>
      <c r="H1581" s="16">
        <v>1</v>
      </c>
      <c r="I1581" t="s">
        <v>799</v>
      </c>
      <c r="J1581" t="s">
        <v>9738</v>
      </c>
      <c r="K1581" t="s">
        <v>9739</v>
      </c>
      <c r="L1581" t="s">
        <v>29496</v>
      </c>
      <c r="M1581" t="s">
        <v>737</v>
      </c>
      <c r="N1581" t="s">
        <v>3256</v>
      </c>
      <c r="O1581" t="s">
        <v>825</v>
      </c>
      <c r="P1581" t="s">
        <v>802</v>
      </c>
      <c r="Q1581" t="s">
        <v>10430</v>
      </c>
      <c r="R1581" t="s">
        <v>531</v>
      </c>
      <c r="S1581" t="s">
        <v>636</v>
      </c>
      <c r="T1581" s="16">
        <v>1</v>
      </c>
      <c r="U1581" s="16">
        <v>0</v>
      </c>
      <c r="V1581" s="16">
        <v>1</v>
      </c>
      <c r="W1581" s="5">
        <v>4730.3999999999996</v>
      </c>
      <c r="X1581" s="5">
        <v>4730.3999999999996</v>
      </c>
      <c r="Y1581" s="5"/>
      <c r="Z1581" s="7">
        <v>1</v>
      </c>
      <c r="AA1581" t="s">
        <v>27839</v>
      </c>
      <c r="AB1581" s="5">
        <v>4730.3999999999996</v>
      </c>
      <c r="AC1581" t="s">
        <v>800</v>
      </c>
      <c r="AD1581" s="17">
        <v>42608</v>
      </c>
      <c r="AE1581" s="17">
        <v>42608</v>
      </c>
      <c r="AF1581" s="17">
        <v>42608</v>
      </c>
      <c r="AG1581" s="17">
        <v>42637</v>
      </c>
      <c r="AH1581" s="17">
        <v>42637</v>
      </c>
      <c r="AI1581" s="17"/>
      <c r="AJ1581" s="5"/>
      <c r="AK1581" s="17">
        <v>42637</v>
      </c>
      <c r="AL1581" t="s">
        <v>811</v>
      </c>
      <c r="AM1581" t="s">
        <v>599</v>
      </c>
      <c r="AN1581" s="17"/>
      <c r="AP1581" t="s">
        <v>966</v>
      </c>
      <c r="AQ1581" t="s">
        <v>970</v>
      </c>
      <c r="AR1581" t="s">
        <v>29533</v>
      </c>
    </row>
    <row r="1582" spans="2:44" ht="11" outlineLevel="1" x14ac:dyDescent="0.15">
      <c r="B1582" t="s">
        <v>9742</v>
      </c>
      <c r="C1582" t="s">
        <v>799</v>
      </c>
      <c r="D1582" t="s">
        <v>799</v>
      </c>
      <c r="F1582" t="s">
        <v>966</v>
      </c>
      <c r="H1582" s="16">
        <v>1</v>
      </c>
      <c r="I1582" t="s">
        <v>799</v>
      </c>
      <c r="J1582" t="s">
        <v>9743</v>
      </c>
      <c r="K1582" t="s">
        <v>9744</v>
      </c>
      <c r="L1582" t="s">
        <v>27861</v>
      </c>
      <c r="M1582" t="s">
        <v>750</v>
      </c>
      <c r="N1582" t="s">
        <v>887</v>
      </c>
      <c r="O1582" t="s">
        <v>826</v>
      </c>
      <c r="P1582" t="s">
        <v>859</v>
      </c>
      <c r="Q1582" t="s">
        <v>10430</v>
      </c>
      <c r="R1582" t="s">
        <v>531</v>
      </c>
      <c r="S1582" t="s">
        <v>636</v>
      </c>
      <c r="T1582" s="16">
        <v>1</v>
      </c>
      <c r="U1582" s="16">
        <v>0</v>
      </c>
      <c r="V1582" s="16">
        <v>1</v>
      </c>
      <c r="W1582" s="5">
        <v>4725</v>
      </c>
      <c r="X1582" s="5">
        <v>4725</v>
      </c>
      <c r="Y1582" s="5"/>
      <c r="Z1582" s="7">
        <v>1</v>
      </c>
      <c r="AA1582" t="s">
        <v>27839</v>
      </c>
      <c r="AB1582" s="5">
        <v>4725</v>
      </c>
      <c r="AC1582" t="s">
        <v>800</v>
      </c>
      <c r="AD1582" s="17">
        <v>42744</v>
      </c>
      <c r="AE1582" s="17">
        <v>42744</v>
      </c>
      <c r="AF1582" s="17">
        <v>42741</v>
      </c>
      <c r="AG1582" s="17">
        <v>42786</v>
      </c>
      <c r="AH1582" s="17">
        <v>42786</v>
      </c>
      <c r="AI1582" s="17"/>
      <c r="AJ1582" s="5"/>
      <c r="AK1582" s="17">
        <v>42786</v>
      </c>
      <c r="AL1582" t="s">
        <v>811</v>
      </c>
      <c r="AM1582" t="s">
        <v>599</v>
      </c>
      <c r="AN1582" s="17"/>
      <c r="AP1582" t="s">
        <v>966</v>
      </c>
      <c r="AQ1582" t="s">
        <v>970</v>
      </c>
      <c r="AR1582" t="s">
        <v>29534</v>
      </c>
    </row>
    <row r="1583" spans="2:44" ht="11" outlineLevel="1" x14ac:dyDescent="0.15">
      <c r="B1583" t="s">
        <v>9747</v>
      </c>
      <c r="C1583" t="s">
        <v>799</v>
      </c>
      <c r="D1583" t="s">
        <v>799</v>
      </c>
      <c r="F1583" t="s">
        <v>966</v>
      </c>
      <c r="H1583" s="16">
        <v>1</v>
      </c>
      <c r="I1583" t="s">
        <v>799</v>
      </c>
      <c r="J1583" t="s">
        <v>5161</v>
      </c>
      <c r="K1583" t="s">
        <v>5162</v>
      </c>
      <c r="L1583" t="s">
        <v>27905</v>
      </c>
      <c r="M1583" t="s">
        <v>750</v>
      </c>
      <c r="N1583" t="s">
        <v>887</v>
      </c>
      <c r="O1583" t="s">
        <v>825</v>
      </c>
      <c r="P1583" t="s">
        <v>859</v>
      </c>
      <c r="Q1583" t="s">
        <v>10430</v>
      </c>
      <c r="R1583" t="s">
        <v>531</v>
      </c>
      <c r="S1583" t="s">
        <v>636</v>
      </c>
      <c r="T1583" s="16">
        <v>1</v>
      </c>
      <c r="U1583" s="16">
        <v>0</v>
      </c>
      <c r="V1583" s="16">
        <v>1</v>
      </c>
      <c r="W1583" s="5">
        <v>4713</v>
      </c>
      <c r="X1583" s="5">
        <v>4713</v>
      </c>
      <c r="Y1583" s="5"/>
      <c r="Z1583" s="7">
        <v>1</v>
      </c>
      <c r="AA1583" t="s">
        <v>27839</v>
      </c>
      <c r="AB1583" s="5">
        <v>4713</v>
      </c>
      <c r="AC1583" t="s">
        <v>800</v>
      </c>
      <c r="AD1583" s="17">
        <v>42507</v>
      </c>
      <c r="AE1583" s="17">
        <v>42507</v>
      </c>
      <c r="AF1583" s="17">
        <v>42489</v>
      </c>
      <c r="AG1583" s="17">
        <v>42551</v>
      </c>
      <c r="AH1583" s="17">
        <v>42551</v>
      </c>
      <c r="AI1583" s="17"/>
      <c r="AJ1583" s="5"/>
      <c r="AK1583" s="17">
        <v>42551</v>
      </c>
      <c r="AL1583" t="s">
        <v>811</v>
      </c>
      <c r="AM1583" t="s">
        <v>599</v>
      </c>
      <c r="AN1583" s="17"/>
      <c r="AP1583" t="s">
        <v>966</v>
      </c>
      <c r="AQ1583" t="s">
        <v>970</v>
      </c>
      <c r="AR1583" t="s">
        <v>29535</v>
      </c>
    </row>
    <row r="1584" spans="2:44" ht="11" outlineLevel="1" x14ac:dyDescent="0.15">
      <c r="B1584" t="s">
        <v>9750</v>
      </c>
      <c r="C1584" t="s">
        <v>799</v>
      </c>
      <c r="D1584" t="s">
        <v>799</v>
      </c>
      <c r="F1584" t="s">
        <v>966</v>
      </c>
      <c r="H1584" s="16">
        <v>1</v>
      </c>
      <c r="I1584" t="s">
        <v>799</v>
      </c>
      <c r="J1584" t="s">
        <v>9751</v>
      </c>
      <c r="K1584" t="s">
        <v>9752</v>
      </c>
      <c r="L1584" t="s">
        <v>27905</v>
      </c>
      <c r="M1584" t="s">
        <v>750</v>
      </c>
      <c r="N1584" t="s">
        <v>795</v>
      </c>
      <c r="O1584" t="s">
        <v>825</v>
      </c>
      <c r="P1584" t="s">
        <v>859</v>
      </c>
      <c r="Q1584" t="s">
        <v>10430</v>
      </c>
      <c r="R1584" t="s">
        <v>531</v>
      </c>
      <c r="S1584" t="s">
        <v>636</v>
      </c>
      <c r="T1584" s="16">
        <v>1</v>
      </c>
      <c r="U1584" s="16">
        <v>0</v>
      </c>
      <c r="V1584" s="16">
        <v>1</v>
      </c>
      <c r="W1584" s="5">
        <v>4700</v>
      </c>
      <c r="X1584" s="5">
        <v>4700</v>
      </c>
      <c r="Y1584" s="5"/>
      <c r="Z1584" s="7">
        <v>1</v>
      </c>
      <c r="AA1584" t="s">
        <v>27839</v>
      </c>
      <c r="AB1584" s="5">
        <v>4700</v>
      </c>
      <c r="AC1584" t="s">
        <v>800</v>
      </c>
      <c r="AD1584" s="17">
        <v>42828</v>
      </c>
      <c r="AE1584" s="17">
        <v>42828</v>
      </c>
      <c r="AF1584" s="17">
        <v>42828</v>
      </c>
      <c r="AG1584" s="17">
        <v>42864</v>
      </c>
      <c r="AH1584" s="17">
        <v>42864</v>
      </c>
      <c r="AI1584" s="17"/>
      <c r="AJ1584" s="5"/>
      <c r="AK1584" s="17">
        <v>42864</v>
      </c>
      <c r="AL1584" t="s">
        <v>811</v>
      </c>
      <c r="AM1584" t="s">
        <v>599</v>
      </c>
      <c r="AN1584" s="17"/>
      <c r="AP1584" t="s">
        <v>966</v>
      </c>
      <c r="AQ1584" t="s">
        <v>970</v>
      </c>
      <c r="AR1584" t="s">
        <v>29536</v>
      </c>
    </row>
    <row r="1585" spans="2:44" ht="11" outlineLevel="1" x14ac:dyDescent="0.15">
      <c r="B1585" t="s">
        <v>9755</v>
      </c>
      <c r="C1585" t="s">
        <v>799</v>
      </c>
      <c r="D1585" t="s">
        <v>799</v>
      </c>
      <c r="F1585" t="s">
        <v>966</v>
      </c>
      <c r="H1585" s="16">
        <v>1</v>
      </c>
      <c r="I1585" t="s">
        <v>799</v>
      </c>
      <c r="J1585" t="s">
        <v>9756</v>
      </c>
      <c r="K1585" t="s">
        <v>9757</v>
      </c>
      <c r="L1585" t="s">
        <v>28346</v>
      </c>
      <c r="M1585" t="s">
        <v>737</v>
      </c>
      <c r="N1585" t="s">
        <v>803</v>
      </c>
      <c r="O1585" t="s">
        <v>825</v>
      </c>
      <c r="P1585" t="s">
        <v>802</v>
      </c>
      <c r="Q1585" t="s">
        <v>10430</v>
      </c>
      <c r="R1585" t="s">
        <v>456</v>
      </c>
      <c r="S1585" t="s">
        <v>598</v>
      </c>
      <c r="T1585" s="16">
        <v>1</v>
      </c>
      <c r="U1585" s="16">
        <v>0</v>
      </c>
      <c r="V1585" s="16">
        <v>1</v>
      </c>
      <c r="W1585" s="5">
        <v>4500</v>
      </c>
      <c r="X1585" s="5">
        <v>4500</v>
      </c>
      <c r="Y1585" s="5"/>
      <c r="Z1585" s="7">
        <v>1</v>
      </c>
      <c r="AA1585" t="s">
        <v>27839</v>
      </c>
      <c r="AB1585" s="5">
        <v>4500</v>
      </c>
      <c r="AC1585" t="s">
        <v>800</v>
      </c>
      <c r="AD1585" s="17">
        <v>42104</v>
      </c>
      <c r="AE1585" s="17">
        <v>42104</v>
      </c>
      <c r="AF1585" s="17">
        <v>42104</v>
      </c>
      <c r="AG1585" s="17">
        <v>42135</v>
      </c>
      <c r="AH1585" s="17">
        <v>42135</v>
      </c>
      <c r="AI1585" s="17"/>
      <c r="AJ1585" s="5"/>
      <c r="AK1585" s="17">
        <v>42135</v>
      </c>
      <c r="AL1585" t="s">
        <v>811</v>
      </c>
      <c r="AM1585" t="s">
        <v>599</v>
      </c>
      <c r="AN1585" s="17"/>
      <c r="AP1585" t="s">
        <v>966</v>
      </c>
      <c r="AQ1585" t="s">
        <v>970</v>
      </c>
      <c r="AR1585" t="s">
        <v>29537</v>
      </c>
    </row>
    <row r="1586" spans="2:44" ht="11" outlineLevel="1" x14ac:dyDescent="0.15">
      <c r="B1586" t="s">
        <v>9760</v>
      </c>
      <c r="C1586" t="s">
        <v>799</v>
      </c>
      <c r="D1586" t="s">
        <v>799</v>
      </c>
      <c r="F1586" t="s">
        <v>966</v>
      </c>
      <c r="H1586" s="16">
        <v>1</v>
      </c>
      <c r="I1586" t="s">
        <v>799</v>
      </c>
      <c r="J1586" t="s">
        <v>3126</v>
      </c>
      <c r="K1586" t="s">
        <v>3127</v>
      </c>
      <c r="L1586" t="s">
        <v>27866</v>
      </c>
      <c r="M1586" t="s">
        <v>750</v>
      </c>
      <c r="N1586" t="s">
        <v>795</v>
      </c>
      <c r="O1586" t="s">
        <v>804</v>
      </c>
      <c r="P1586" t="s">
        <v>859</v>
      </c>
      <c r="Q1586" t="s">
        <v>10430</v>
      </c>
      <c r="R1586" t="s">
        <v>531</v>
      </c>
      <c r="S1586" t="s">
        <v>636</v>
      </c>
      <c r="T1586" s="16">
        <v>1</v>
      </c>
      <c r="U1586" s="16">
        <v>0</v>
      </c>
      <c r="V1586" s="16">
        <v>3</v>
      </c>
      <c r="W1586" s="5">
        <v>4500</v>
      </c>
      <c r="X1586" s="5">
        <v>4500</v>
      </c>
      <c r="Y1586" s="5"/>
      <c r="Z1586" s="7">
        <v>1</v>
      </c>
      <c r="AA1586" t="s">
        <v>27839</v>
      </c>
      <c r="AB1586" s="5">
        <v>4500</v>
      </c>
      <c r="AC1586" t="s">
        <v>800</v>
      </c>
      <c r="AD1586" s="17">
        <v>42683</v>
      </c>
      <c r="AE1586" s="17">
        <v>42863</v>
      </c>
      <c r="AF1586" s="17">
        <v>42683</v>
      </c>
      <c r="AG1586" s="17">
        <v>42795</v>
      </c>
      <c r="AH1586" s="17">
        <v>42795</v>
      </c>
      <c r="AI1586" s="17"/>
      <c r="AJ1586" s="5"/>
      <c r="AK1586" s="17">
        <v>42795</v>
      </c>
      <c r="AL1586" t="s">
        <v>811</v>
      </c>
      <c r="AM1586" t="s">
        <v>599</v>
      </c>
      <c r="AN1586" s="17"/>
      <c r="AP1586" t="s">
        <v>966</v>
      </c>
      <c r="AQ1586" t="s">
        <v>970</v>
      </c>
      <c r="AR1586" t="s">
        <v>29538</v>
      </c>
    </row>
    <row r="1587" spans="2:44" ht="11" outlineLevel="1" x14ac:dyDescent="0.15">
      <c r="B1587" t="s">
        <v>9763</v>
      </c>
      <c r="C1587" t="s">
        <v>799</v>
      </c>
      <c r="D1587" t="s">
        <v>799</v>
      </c>
      <c r="F1587" t="s">
        <v>966</v>
      </c>
      <c r="H1587" s="16">
        <v>1</v>
      </c>
      <c r="I1587" t="s">
        <v>799</v>
      </c>
      <c r="J1587" t="s">
        <v>9764</v>
      </c>
      <c r="K1587" t="s">
        <v>9765</v>
      </c>
      <c r="L1587" t="s">
        <v>28015</v>
      </c>
      <c r="M1587" t="s">
        <v>737</v>
      </c>
      <c r="N1587" t="s">
        <v>5033</v>
      </c>
      <c r="O1587" t="s">
        <v>825</v>
      </c>
      <c r="P1587" t="s">
        <v>802</v>
      </c>
      <c r="Q1587" t="s">
        <v>10430</v>
      </c>
      <c r="R1587" t="s">
        <v>531</v>
      </c>
      <c r="S1587" t="s">
        <v>636</v>
      </c>
      <c r="T1587" s="16">
        <v>1</v>
      </c>
      <c r="U1587" s="16">
        <v>0</v>
      </c>
      <c r="V1587" s="16">
        <v>2</v>
      </c>
      <c r="W1587" s="5">
        <v>4454.99</v>
      </c>
      <c r="X1587" s="5">
        <v>4454.99</v>
      </c>
      <c r="Y1587" s="5"/>
      <c r="Z1587" s="7">
        <v>1</v>
      </c>
      <c r="AA1587" t="s">
        <v>27839</v>
      </c>
      <c r="AB1587" s="5">
        <v>4454.99</v>
      </c>
      <c r="AC1587" t="s">
        <v>800</v>
      </c>
      <c r="AD1587" s="17">
        <v>43270</v>
      </c>
      <c r="AE1587" s="17">
        <v>43343</v>
      </c>
      <c r="AF1587" s="17">
        <v>43270</v>
      </c>
      <c r="AG1587" s="17">
        <v>43294</v>
      </c>
      <c r="AH1587" s="17">
        <v>43294</v>
      </c>
      <c r="AI1587" s="17"/>
      <c r="AJ1587" s="5"/>
      <c r="AK1587" s="17">
        <v>43294</v>
      </c>
      <c r="AL1587" t="s">
        <v>811</v>
      </c>
      <c r="AM1587" t="s">
        <v>599</v>
      </c>
      <c r="AN1587" s="17"/>
      <c r="AP1587" t="s">
        <v>966</v>
      </c>
      <c r="AQ1587" t="s">
        <v>970</v>
      </c>
      <c r="AR1587" t="s">
        <v>29539</v>
      </c>
    </row>
    <row r="1588" spans="2:44" ht="11" outlineLevel="1" x14ac:dyDescent="0.15">
      <c r="B1588" t="s">
        <v>9768</v>
      </c>
      <c r="C1588" t="s">
        <v>799</v>
      </c>
      <c r="D1588" t="s">
        <v>799</v>
      </c>
      <c r="F1588" t="s">
        <v>966</v>
      </c>
      <c r="H1588" s="16">
        <v>1</v>
      </c>
      <c r="I1588" t="s">
        <v>799</v>
      </c>
      <c r="J1588" t="s">
        <v>9769</v>
      </c>
      <c r="K1588" t="s">
        <v>9770</v>
      </c>
      <c r="L1588" t="s">
        <v>27902</v>
      </c>
      <c r="M1588" t="s">
        <v>737</v>
      </c>
      <c r="N1588" t="s">
        <v>803</v>
      </c>
      <c r="O1588" t="s">
        <v>825</v>
      </c>
      <c r="P1588" t="s">
        <v>802</v>
      </c>
      <c r="Q1588" t="s">
        <v>10430</v>
      </c>
      <c r="R1588" t="s">
        <v>531</v>
      </c>
      <c r="S1588" t="s">
        <v>636</v>
      </c>
      <c r="T1588" s="16">
        <v>1</v>
      </c>
      <c r="U1588" s="16">
        <v>0</v>
      </c>
      <c r="V1588" s="16">
        <v>1</v>
      </c>
      <c r="W1588" s="5">
        <v>4450</v>
      </c>
      <c r="X1588" s="5">
        <v>4450</v>
      </c>
      <c r="Y1588" s="5"/>
      <c r="Z1588" s="7">
        <v>1</v>
      </c>
      <c r="AA1588" t="s">
        <v>27839</v>
      </c>
      <c r="AB1588" s="5">
        <v>4450</v>
      </c>
      <c r="AC1588" t="s">
        <v>800</v>
      </c>
      <c r="AD1588" s="17">
        <v>42998</v>
      </c>
      <c r="AE1588" s="17">
        <v>42998</v>
      </c>
      <c r="AF1588" s="17">
        <v>42997</v>
      </c>
      <c r="AG1588" s="17">
        <v>43039</v>
      </c>
      <c r="AH1588" s="17">
        <v>43039</v>
      </c>
      <c r="AI1588" s="17"/>
      <c r="AJ1588" s="5"/>
      <c r="AK1588" s="17">
        <v>43039</v>
      </c>
      <c r="AL1588" t="s">
        <v>811</v>
      </c>
      <c r="AM1588" t="s">
        <v>599</v>
      </c>
      <c r="AN1588" s="17"/>
      <c r="AP1588" t="s">
        <v>966</v>
      </c>
      <c r="AQ1588" t="s">
        <v>970</v>
      </c>
      <c r="AR1588" t="s">
        <v>29540</v>
      </c>
    </row>
    <row r="1589" spans="2:44" ht="11" outlineLevel="1" x14ac:dyDescent="0.15">
      <c r="B1589" t="s">
        <v>9773</v>
      </c>
      <c r="C1589" t="s">
        <v>799</v>
      </c>
      <c r="D1589" t="s">
        <v>799</v>
      </c>
      <c r="F1589" t="s">
        <v>966</v>
      </c>
      <c r="H1589" s="16">
        <v>1</v>
      </c>
      <c r="I1589" t="s">
        <v>799</v>
      </c>
      <c r="J1589" t="s">
        <v>6533</v>
      </c>
      <c r="K1589" t="s">
        <v>6534</v>
      </c>
      <c r="L1589" t="s">
        <v>29022</v>
      </c>
      <c r="M1589" t="s">
        <v>6999</v>
      </c>
      <c r="N1589" t="s">
        <v>803</v>
      </c>
      <c r="O1589" t="s">
        <v>825</v>
      </c>
      <c r="P1589" t="s">
        <v>820</v>
      </c>
      <c r="Q1589" t="s">
        <v>10430</v>
      </c>
      <c r="R1589" t="s">
        <v>531</v>
      </c>
      <c r="S1589" t="s">
        <v>636</v>
      </c>
      <c r="T1589" s="16">
        <v>1</v>
      </c>
      <c r="U1589" s="16">
        <v>0</v>
      </c>
      <c r="V1589" s="16">
        <v>1</v>
      </c>
      <c r="W1589" s="5">
        <v>4439</v>
      </c>
      <c r="X1589" s="5">
        <v>4439</v>
      </c>
      <c r="Y1589" s="5"/>
      <c r="Z1589" s="7">
        <v>1</v>
      </c>
      <c r="AA1589" t="s">
        <v>27839</v>
      </c>
      <c r="AB1589" s="5">
        <v>4439</v>
      </c>
      <c r="AC1589" t="s">
        <v>800</v>
      </c>
      <c r="AD1589" s="17">
        <v>43567</v>
      </c>
      <c r="AE1589" s="17">
        <v>43567</v>
      </c>
      <c r="AF1589" s="17">
        <v>43567</v>
      </c>
      <c r="AG1589" s="17">
        <v>43597</v>
      </c>
      <c r="AH1589" s="17">
        <v>43597</v>
      </c>
      <c r="AI1589" s="17"/>
      <c r="AJ1589" s="5"/>
      <c r="AK1589" s="17">
        <v>43597</v>
      </c>
      <c r="AL1589" t="s">
        <v>811</v>
      </c>
      <c r="AM1589" t="s">
        <v>599</v>
      </c>
      <c r="AN1589" s="17"/>
      <c r="AP1589" t="s">
        <v>966</v>
      </c>
      <c r="AQ1589" t="s">
        <v>970</v>
      </c>
      <c r="AR1589" t="s">
        <v>29541</v>
      </c>
    </row>
    <row r="1590" spans="2:44" ht="11" outlineLevel="1" x14ac:dyDescent="0.15">
      <c r="B1590" t="s">
        <v>9777</v>
      </c>
      <c r="C1590" t="s">
        <v>27838</v>
      </c>
      <c r="D1590" t="s">
        <v>1599</v>
      </c>
      <c r="E1590" t="s">
        <v>807</v>
      </c>
      <c r="F1590" t="s">
        <v>10430</v>
      </c>
      <c r="G1590" t="s">
        <v>28604</v>
      </c>
      <c r="H1590" s="16">
        <v>2</v>
      </c>
      <c r="I1590" t="s">
        <v>815</v>
      </c>
      <c r="J1590" t="s">
        <v>9778</v>
      </c>
      <c r="K1590" t="s">
        <v>9779</v>
      </c>
      <c r="L1590" t="s">
        <v>27972</v>
      </c>
      <c r="M1590" t="s">
        <v>750</v>
      </c>
      <c r="N1590" t="s">
        <v>803</v>
      </c>
      <c r="O1590" t="s">
        <v>796</v>
      </c>
      <c r="P1590" t="s">
        <v>859</v>
      </c>
      <c r="Q1590" t="s">
        <v>10430</v>
      </c>
      <c r="R1590" t="s">
        <v>645</v>
      </c>
      <c r="S1590" t="s">
        <v>636</v>
      </c>
      <c r="T1590" s="16">
        <v>1</v>
      </c>
      <c r="U1590" s="16">
        <v>1</v>
      </c>
      <c r="V1590" s="16">
        <v>1</v>
      </c>
      <c r="W1590" s="5">
        <v>4290.62</v>
      </c>
      <c r="X1590" s="5">
        <v>4290.62</v>
      </c>
      <c r="Y1590" s="5"/>
      <c r="Z1590" s="7">
        <v>1</v>
      </c>
      <c r="AA1590" t="s">
        <v>27839</v>
      </c>
      <c r="AB1590" s="5">
        <v>4290.62</v>
      </c>
      <c r="AC1590" t="s">
        <v>800</v>
      </c>
      <c r="AD1590" s="17">
        <v>42703</v>
      </c>
      <c r="AE1590" s="17">
        <v>42703</v>
      </c>
      <c r="AF1590" s="17">
        <v>42702</v>
      </c>
      <c r="AG1590" s="17">
        <v>42732</v>
      </c>
      <c r="AH1590" s="17">
        <v>42732</v>
      </c>
      <c r="AI1590" s="17"/>
      <c r="AJ1590" s="5"/>
      <c r="AK1590" s="17">
        <v>42732</v>
      </c>
      <c r="AL1590" t="s">
        <v>28341</v>
      </c>
      <c r="AM1590" t="s">
        <v>631</v>
      </c>
      <c r="AN1590" s="17">
        <v>42732</v>
      </c>
      <c r="AP1590" t="s">
        <v>966</v>
      </c>
      <c r="AQ1590" t="s">
        <v>970</v>
      </c>
      <c r="AR1590" t="s">
        <v>29542</v>
      </c>
    </row>
    <row r="1591" spans="2:44" ht="11" outlineLevel="1" x14ac:dyDescent="0.15">
      <c r="B1591" t="s">
        <v>9782</v>
      </c>
      <c r="C1591" t="s">
        <v>799</v>
      </c>
      <c r="D1591" t="s">
        <v>799</v>
      </c>
      <c r="F1591" t="s">
        <v>966</v>
      </c>
      <c r="H1591" s="16">
        <v>1</v>
      </c>
      <c r="I1591" t="s">
        <v>799</v>
      </c>
      <c r="J1591" t="s">
        <v>5108</v>
      </c>
      <c r="K1591" t="s">
        <v>5109</v>
      </c>
      <c r="L1591" t="s">
        <v>28950</v>
      </c>
      <c r="M1591" t="s">
        <v>750</v>
      </c>
      <c r="N1591" t="s">
        <v>887</v>
      </c>
      <c r="O1591" t="s">
        <v>825</v>
      </c>
      <c r="P1591" t="s">
        <v>859</v>
      </c>
      <c r="Q1591" t="s">
        <v>10430</v>
      </c>
      <c r="R1591" t="s">
        <v>645</v>
      </c>
      <c r="S1591" t="s">
        <v>636</v>
      </c>
      <c r="T1591" s="16">
        <v>1</v>
      </c>
      <c r="U1591" s="16">
        <v>0</v>
      </c>
      <c r="V1591" s="16">
        <v>1</v>
      </c>
      <c r="W1591" s="5">
        <v>4289</v>
      </c>
      <c r="X1591" s="5">
        <v>4289</v>
      </c>
      <c r="Y1591" s="5"/>
      <c r="Z1591" s="7">
        <v>1</v>
      </c>
      <c r="AA1591" t="s">
        <v>27839</v>
      </c>
      <c r="AB1591" s="5">
        <v>4289</v>
      </c>
      <c r="AC1591" t="s">
        <v>800</v>
      </c>
      <c r="AD1591" s="17">
        <v>42955</v>
      </c>
      <c r="AE1591" s="17">
        <v>42955</v>
      </c>
      <c r="AF1591" s="17">
        <v>42949</v>
      </c>
      <c r="AG1591" s="17">
        <v>42979</v>
      </c>
      <c r="AH1591" s="17">
        <v>42979</v>
      </c>
      <c r="AI1591" s="17"/>
      <c r="AJ1591" s="5"/>
      <c r="AK1591" s="17">
        <v>42979</v>
      </c>
      <c r="AL1591" t="s">
        <v>811</v>
      </c>
      <c r="AM1591" t="s">
        <v>599</v>
      </c>
      <c r="AN1591" s="17"/>
      <c r="AP1591" t="s">
        <v>966</v>
      </c>
      <c r="AQ1591" t="s">
        <v>970</v>
      </c>
      <c r="AR1591" t="s">
        <v>29543</v>
      </c>
    </row>
    <row r="1592" spans="2:44" ht="11" outlineLevel="1" x14ac:dyDescent="0.15">
      <c r="B1592" t="s">
        <v>9788</v>
      </c>
      <c r="C1592" t="s">
        <v>799</v>
      </c>
      <c r="D1592" t="s">
        <v>799</v>
      </c>
      <c r="F1592" t="s">
        <v>966</v>
      </c>
      <c r="H1592" s="16">
        <v>1</v>
      </c>
      <c r="I1592" t="s">
        <v>799</v>
      </c>
      <c r="J1592" t="s">
        <v>4952</v>
      </c>
      <c r="K1592" t="s">
        <v>9789</v>
      </c>
      <c r="L1592" t="s">
        <v>28091</v>
      </c>
      <c r="M1592" t="s">
        <v>750</v>
      </c>
      <c r="N1592" t="s">
        <v>887</v>
      </c>
      <c r="O1592" t="s">
        <v>804</v>
      </c>
      <c r="P1592" t="s">
        <v>859</v>
      </c>
      <c r="Q1592" t="s">
        <v>10430</v>
      </c>
      <c r="R1592" t="s">
        <v>531</v>
      </c>
      <c r="S1592" t="s">
        <v>636</v>
      </c>
      <c r="T1592" s="16">
        <v>1</v>
      </c>
      <c r="U1592" s="16">
        <v>0</v>
      </c>
      <c r="V1592" s="16">
        <v>1</v>
      </c>
      <c r="W1592" s="5">
        <v>4100.01</v>
      </c>
      <c r="X1592" s="5">
        <v>4100.01</v>
      </c>
      <c r="Y1592" s="5"/>
      <c r="Z1592" s="7">
        <v>1</v>
      </c>
      <c r="AA1592" t="s">
        <v>27839</v>
      </c>
      <c r="AB1592" s="5">
        <v>4100.01</v>
      </c>
      <c r="AC1592" t="s">
        <v>800</v>
      </c>
      <c r="AD1592" s="17">
        <v>42640</v>
      </c>
      <c r="AE1592" s="17">
        <v>42640</v>
      </c>
      <c r="AF1592" s="17">
        <v>42641</v>
      </c>
      <c r="AG1592" s="17">
        <v>42671</v>
      </c>
      <c r="AH1592" s="17">
        <v>42671</v>
      </c>
      <c r="AI1592" s="17"/>
      <c r="AJ1592" s="5"/>
      <c r="AK1592" s="17">
        <v>42671</v>
      </c>
      <c r="AL1592" t="s">
        <v>811</v>
      </c>
      <c r="AM1592" t="s">
        <v>599</v>
      </c>
      <c r="AN1592" s="17"/>
      <c r="AP1592" t="s">
        <v>966</v>
      </c>
      <c r="AQ1592" t="s">
        <v>970</v>
      </c>
      <c r="AR1592" t="s">
        <v>29544</v>
      </c>
    </row>
    <row r="1593" spans="2:44" ht="11" outlineLevel="1" x14ac:dyDescent="0.15">
      <c r="B1593" t="s">
        <v>9792</v>
      </c>
      <c r="C1593" t="s">
        <v>799</v>
      </c>
      <c r="D1593" t="s">
        <v>799</v>
      </c>
      <c r="F1593" t="s">
        <v>966</v>
      </c>
      <c r="H1593" s="16">
        <v>1</v>
      </c>
      <c r="I1593" t="s">
        <v>799</v>
      </c>
      <c r="J1593" t="s">
        <v>9120</v>
      </c>
      <c r="K1593" t="s">
        <v>9121</v>
      </c>
      <c r="L1593" t="s">
        <v>28857</v>
      </c>
      <c r="M1593" t="s">
        <v>750</v>
      </c>
      <c r="N1593" t="s">
        <v>4388</v>
      </c>
      <c r="O1593" t="s">
        <v>825</v>
      </c>
      <c r="P1593" t="s">
        <v>859</v>
      </c>
      <c r="Q1593" t="s">
        <v>10430</v>
      </c>
      <c r="R1593" t="s">
        <v>531</v>
      </c>
      <c r="S1593" t="s">
        <v>636</v>
      </c>
      <c r="T1593" s="16">
        <v>1</v>
      </c>
      <c r="U1593" s="16">
        <v>0</v>
      </c>
      <c r="V1593" s="16">
        <v>1</v>
      </c>
      <c r="W1593" s="5">
        <v>4100</v>
      </c>
      <c r="X1593" s="5">
        <v>4100</v>
      </c>
      <c r="Y1593" s="5"/>
      <c r="Z1593" s="7">
        <v>1</v>
      </c>
      <c r="AA1593" t="s">
        <v>27839</v>
      </c>
      <c r="AB1593" s="5">
        <v>4100</v>
      </c>
      <c r="AC1593" t="s">
        <v>800</v>
      </c>
      <c r="AD1593" s="17">
        <v>42431</v>
      </c>
      <c r="AE1593" s="17">
        <v>42431</v>
      </c>
      <c r="AF1593" s="17">
        <v>42431</v>
      </c>
      <c r="AG1593" s="17">
        <v>42445</v>
      </c>
      <c r="AH1593" s="17">
        <v>42445</v>
      </c>
      <c r="AI1593" s="17"/>
      <c r="AJ1593" s="5"/>
      <c r="AK1593" s="17">
        <v>42445</v>
      </c>
      <c r="AL1593" t="s">
        <v>811</v>
      </c>
      <c r="AM1593" t="s">
        <v>599</v>
      </c>
      <c r="AN1593" s="17"/>
      <c r="AP1593" t="s">
        <v>966</v>
      </c>
      <c r="AQ1593" t="s">
        <v>970</v>
      </c>
      <c r="AR1593" t="s">
        <v>29545</v>
      </c>
    </row>
    <row r="1594" spans="2:44" ht="11" outlineLevel="1" x14ac:dyDescent="0.15">
      <c r="B1594" t="s">
        <v>9795</v>
      </c>
      <c r="C1594" t="s">
        <v>799</v>
      </c>
      <c r="D1594" t="s">
        <v>799</v>
      </c>
      <c r="F1594" t="s">
        <v>966</v>
      </c>
      <c r="H1594" s="16">
        <v>1</v>
      </c>
      <c r="I1594" t="s">
        <v>799</v>
      </c>
      <c r="J1594" t="s">
        <v>9796</v>
      </c>
      <c r="K1594" t="s">
        <v>9797</v>
      </c>
      <c r="L1594" t="s">
        <v>27959</v>
      </c>
      <c r="M1594" t="s">
        <v>750</v>
      </c>
      <c r="N1594" t="s">
        <v>866</v>
      </c>
      <c r="O1594" t="s">
        <v>825</v>
      </c>
      <c r="P1594" t="s">
        <v>859</v>
      </c>
      <c r="Q1594" t="s">
        <v>10430</v>
      </c>
      <c r="R1594" t="s">
        <v>531</v>
      </c>
      <c r="S1594" t="s">
        <v>636</v>
      </c>
      <c r="T1594" s="16">
        <v>1</v>
      </c>
      <c r="U1594" s="16">
        <v>0</v>
      </c>
      <c r="V1594" s="16">
        <v>1</v>
      </c>
      <c r="W1594" s="5">
        <v>4074.55</v>
      </c>
      <c r="X1594" s="5">
        <v>4074.55</v>
      </c>
      <c r="Y1594" s="5"/>
      <c r="Z1594" s="7">
        <v>1</v>
      </c>
      <c r="AA1594" t="s">
        <v>27839</v>
      </c>
      <c r="AB1594" s="5">
        <v>4074.55</v>
      </c>
      <c r="AC1594" t="s">
        <v>800</v>
      </c>
      <c r="AD1594" s="17">
        <v>42240</v>
      </c>
      <c r="AE1594" s="17">
        <v>42240</v>
      </c>
      <c r="AF1594" s="17">
        <v>42240</v>
      </c>
      <c r="AG1594" s="17">
        <v>42277</v>
      </c>
      <c r="AH1594" s="17">
        <v>42277</v>
      </c>
      <c r="AI1594" s="17"/>
      <c r="AJ1594" s="5"/>
      <c r="AK1594" s="17">
        <v>42277</v>
      </c>
      <c r="AL1594" t="s">
        <v>811</v>
      </c>
      <c r="AM1594" t="s">
        <v>599</v>
      </c>
      <c r="AN1594" s="17"/>
      <c r="AP1594" t="s">
        <v>966</v>
      </c>
      <c r="AQ1594" t="s">
        <v>970</v>
      </c>
      <c r="AR1594" t="s">
        <v>29546</v>
      </c>
    </row>
    <row r="1595" spans="2:44" ht="11" outlineLevel="1" x14ac:dyDescent="0.15">
      <c r="B1595" t="s">
        <v>9800</v>
      </c>
      <c r="C1595" t="s">
        <v>799</v>
      </c>
      <c r="D1595" t="s">
        <v>799</v>
      </c>
      <c r="F1595" t="s">
        <v>966</v>
      </c>
      <c r="H1595" s="16">
        <v>1</v>
      </c>
      <c r="I1595" t="s">
        <v>799</v>
      </c>
      <c r="J1595" t="s">
        <v>9801</v>
      </c>
      <c r="K1595" t="s">
        <v>9802</v>
      </c>
      <c r="L1595" t="s">
        <v>28346</v>
      </c>
      <c r="M1595" t="s">
        <v>743</v>
      </c>
      <c r="N1595" t="s">
        <v>7026</v>
      </c>
      <c r="O1595" t="s">
        <v>825</v>
      </c>
      <c r="P1595" t="s">
        <v>821</v>
      </c>
      <c r="Q1595" t="s">
        <v>10430</v>
      </c>
      <c r="R1595" t="s">
        <v>456</v>
      </c>
      <c r="S1595" t="s">
        <v>598</v>
      </c>
      <c r="T1595" s="16">
        <v>1</v>
      </c>
      <c r="U1595" s="16">
        <v>0</v>
      </c>
      <c r="V1595" s="16">
        <v>1</v>
      </c>
      <c r="W1595" s="5">
        <v>4003.2</v>
      </c>
      <c r="X1595" s="5">
        <v>4003.2</v>
      </c>
      <c r="Y1595" s="5"/>
      <c r="Z1595" s="7">
        <v>1</v>
      </c>
      <c r="AA1595" t="s">
        <v>27839</v>
      </c>
      <c r="AB1595" s="5">
        <v>4003.2</v>
      </c>
      <c r="AC1595" t="s">
        <v>800</v>
      </c>
      <c r="AD1595" s="17">
        <v>43438</v>
      </c>
      <c r="AE1595" s="17">
        <v>43438</v>
      </c>
      <c r="AF1595" s="17">
        <v>43438</v>
      </c>
      <c r="AG1595" s="17">
        <v>43473</v>
      </c>
      <c r="AH1595" s="17">
        <v>43473</v>
      </c>
      <c r="AI1595" s="17"/>
      <c r="AJ1595" s="5"/>
      <c r="AK1595" s="17">
        <v>43473</v>
      </c>
      <c r="AL1595" t="s">
        <v>811</v>
      </c>
      <c r="AM1595" t="s">
        <v>599</v>
      </c>
      <c r="AN1595" s="17"/>
      <c r="AP1595" t="s">
        <v>966</v>
      </c>
      <c r="AQ1595" t="s">
        <v>970</v>
      </c>
      <c r="AR1595" t="s">
        <v>29547</v>
      </c>
    </row>
    <row r="1596" spans="2:44" ht="11" outlineLevel="1" x14ac:dyDescent="0.15">
      <c r="B1596" t="s">
        <v>9805</v>
      </c>
      <c r="C1596" t="s">
        <v>799</v>
      </c>
      <c r="D1596" t="s">
        <v>799</v>
      </c>
      <c r="F1596" t="s">
        <v>966</v>
      </c>
      <c r="H1596" s="16">
        <v>1</v>
      </c>
      <c r="I1596" t="s">
        <v>799</v>
      </c>
      <c r="J1596" t="s">
        <v>9806</v>
      </c>
      <c r="K1596" t="s">
        <v>9807</v>
      </c>
      <c r="L1596" t="s">
        <v>27999</v>
      </c>
      <c r="M1596" t="s">
        <v>5443</v>
      </c>
      <c r="N1596" t="s">
        <v>803</v>
      </c>
      <c r="O1596" t="s">
        <v>825</v>
      </c>
      <c r="P1596" t="s">
        <v>820</v>
      </c>
      <c r="Q1596" t="s">
        <v>10430</v>
      </c>
      <c r="R1596" t="s">
        <v>645</v>
      </c>
      <c r="S1596" t="s">
        <v>636</v>
      </c>
      <c r="T1596" s="16">
        <v>1</v>
      </c>
      <c r="U1596" s="16">
        <v>0</v>
      </c>
      <c r="V1596" s="16">
        <v>1</v>
      </c>
      <c r="W1596" s="5">
        <v>3930</v>
      </c>
      <c r="X1596" s="5">
        <v>3930</v>
      </c>
      <c r="Y1596" s="5"/>
      <c r="Z1596" s="7">
        <v>1</v>
      </c>
      <c r="AA1596" t="s">
        <v>27839</v>
      </c>
      <c r="AB1596" s="5">
        <v>3930</v>
      </c>
      <c r="AC1596" t="s">
        <v>800</v>
      </c>
      <c r="AD1596" s="17">
        <v>42094</v>
      </c>
      <c r="AE1596" s="17">
        <v>42094</v>
      </c>
      <c r="AF1596" s="17">
        <v>42094</v>
      </c>
      <c r="AG1596" s="17">
        <v>42124</v>
      </c>
      <c r="AH1596" s="17">
        <v>42124</v>
      </c>
      <c r="AI1596" s="17"/>
      <c r="AJ1596" s="5"/>
      <c r="AK1596" s="17">
        <v>42124</v>
      </c>
      <c r="AL1596" t="s">
        <v>811</v>
      </c>
      <c r="AM1596" t="s">
        <v>599</v>
      </c>
      <c r="AN1596" s="17"/>
      <c r="AP1596" t="s">
        <v>966</v>
      </c>
      <c r="AQ1596" t="s">
        <v>970</v>
      </c>
      <c r="AR1596" t="s">
        <v>29548</v>
      </c>
    </row>
    <row r="1597" spans="2:44" ht="11" outlineLevel="1" x14ac:dyDescent="0.15">
      <c r="B1597" t="s">
        <v>9810</v>
      </c>
      <c r="C1597" t="s">
        <v>799</v>
      </c>
      <c r="D1597" t="s">
        <v>799</v>
      </c>
      <c r="F1597" t="s">
        <v>966</v>
      </c>
      <c r="H1597" s="16">
        <v>1</v>
      </c>
      <c r="I1597" t="s">
        <v>799</v>
      </c>
      <c r="J1597" t="s">
        <v>4617</v>
      </c>
      <c r="K1597" t="s">
        <v>4618</v>
      </c>
      <c r="L1597" t="s">
        <v>28372</v>
      </c>
      <c r="M1597" t="s">
        <v>750</v>
      </c>
      <c r="N1597" t="s">
        <v>4619</v>
      </c>
      <c r="O1597" t="s">
        <v>804</v>
      </c>
      <c r="P1597" t="s">
        <v>859</v>
      </c>
      <c r="Q1597" t="s">
        <v>10430</v>
      </c>
      <c r="R1597" t="s">
        <v>531</v>
      </c>
      <c r="S1597" t="s">
        <v>636</v>
      </c>
      <c r="T1597" s="16">
        <v>1</v>
      </c>
      <c r="U1597" s="16">
        <v>0</v>
      </c>
      <c r="V1597" s="16">
        <v>1</v>
      </c>
      <c r="W1597" s="5">
        <v>3750</v>
      </c>
      <c r="X1597" s="5">
        <v>3750</v>
      </c>
      <c r="Y1597" s="5"/>
      <c r="Z1597" s="7">
        <v>1</v>
      </c>
      <c r="AA1597" t="s">
        <v>27839</v>
      </c>
      <c r="AB1597" s="5">
        <v>3750</v>
      </c>
      <c r="AC1597" t="s">
        <v>800</v>
      </c>
      <c r="AD1597" s="17">
        <v>42824</v>
      </c>
      <c r="AE1597" s="17">
        <v>42824</v>
      </c>
      <c r="AF1597" s="17">
        <v>42822</v>
      </c>
      <c r="AG1597" s="17">
        <v>43190</v>
      </c>
      <c r="AH1597" s="17">
        <v>43190</v>
      </c>
      <c r="AI1597" s="17"/>
      <c r="AJ1597" s="5"/>
      <c r="AK1597" s="17">
        <v>43190</v>
      </c>
      <c r="AL1597" t="s">
        <v>811</v>
      </c>
      <c r="AM1597" t="s">
        <v>599</v>
      </c>
      <c r="AN1597" s="17"/>
      <c r="AP1597" t="s">
        <v>966</v>
      </c>
      <c r="AQ1597" t="s">
        <v>970</v>
      </c>
      <c r="AR1597" t="s">
        <v>29549</v>
      </c>
    </row>
    <row r="1598" spans="2:44" ht="11" outlineLevel="1" x14ac:dyDescent="0.15">
      <c r="B1598" t="s">
        <v>9813</v>
      </c>
      <c r="C1598" t="s">
        <v>799</v>
      </c>
      <c r="D1598" t="s">
        <v>799</v>
      </c>
      <c r="F1598" t="s">
        <v>966</v>
      </c>
      <c r="H1598" s="16">
        <v>1</v>
      </c>
      <c r="I1598" t="s">
        <v>799</v>
      </c>
      <c r="J1598" t="s">
        <v>9814</v>
      </c>
      <c r="K1598" t="s">
        <v>9815</v>
      </c>
      <c r="L1598" t="s">
        <v>27914</v>
      </c>
      <c r="M1598" t="s">
        <v>750</v>
      </c>
      <c r="N1598" t="s">
        <v>887</v>
      </c>
      <c r="O1598" t="s">
        <v>825</v>
      </c>
      <c r="P1598" t="s">
        <v>859</v>
      </c>
      <c r="Q1598" t="s">
        <v>10430</v>
      </c>
      <c r="R1598" t="s">
        <v>531</v>
      </c>
      <c r="S1598" t="s">
        <v>636</v>
      </c>
      <c r="T1598" s="16">
        <v>1</v>
      </c>
      <c r="U1598" s="16">
        <v>0</v>
      </c>
      <c r="V1598" s="16">
        <v>1</v>
      </c>
      <c r="W1598" s="5">
        <v>3287.47</v>
      </c>
      <c r="X1598" s="5">
        <v>3287.47</v>
      </c>
      <c r="Y1598" s="5"/>
      <c r="Z1598" s="7">
        <v>1</v>
      </c>
      <c r="AA1598" t="s">
        <v>27839</v>
      </c>
      <c r="AB1598" s="5">
        <v>3287.47</v>
      </c>
      <c r="AC1598" t="s">
        <v>800</v>
      </c>
      <c r="AD1598" s="17">
        <v>42058</v>
      </c>
      <c r="AE1598" s="17">
        <v>42058</v>
      </c>
      <c r="AF1598" s="17">
        <v>42053</v>
      </c>
      <c r="AG1598" s="17">
        <v>42083</v>
      </c>
      <c r="AH1598" s="17">
        <v>42083</v>
      </c>
      <c r="AI1598" s="17"/>
      <c r="AJ1598" s="5"/>
      <c r="AK1598" s="17">
        <v>42083</v>
      </c>
      <c r="AL1598" t="s">
        <v>811</v>
      </c>
      <c r="AM1598" t="s">
        <v>599</v>
      </c>
      <c r="AN1598" s="17"/>
      <c r="AP1598" t="s">
        <v>966</v>
      </c>
      <c r="AQ1598" t="s">
        <v>970</v>
      </c>
      <c r="AR1598" t="s">
        <v>29550</v>
      </c>
    </row>
    <row r="1599" spans="2:44" ht="11" outlineLevel="1" x14ac:dyDescent="0.15">
      <c r="B1599" t="s">
        <v>9818</v>
      </c>
      <c r="C1599" t="s">
        <v>799</v>
      </c>
      <c r="D1599" t="s">
        <v>799</v>
      </c>
      <c r="F1599" t="s">
        <v>966</v>
      </c>
      <c r="H1599" s="16">
        <v>1</v>
      </c>
      <c r="I1599" t="s">
        <v>799</v>
      </c>
      <c r="J1599" t="s">
        <v>4483</v>
      </c>
      <c r="K1599" t="s">
        <v>4484</v>
      </c>
      <c r="L1599" t="s">
        <v>27857</v>
      </c>
      <c r="M1599" t="s">
        <v>738</v>
      </c>
      <c r="N1599" t="s">
        <v>795</v>
      </c>
      <c r="O1599" t="s">
        <v>825</v>
      </c>
      <c r="P1599" t="s">
        <v>794</v>
      </c>
      <c r="Q1599" t="s">
        <v>10430</v>
      </c>
      <c r="R1599" t="s">
        <v>645</v>
      </c>
      <c r="S1599" t="s">
        <v>636</v>
      </c>
      <c r="T1599" s="16">
        <v>1</v>
      </c>
      <c r="U1599" s="16">
        <v>0</v>
      </c>
      <c r="V1599" s="16">
        <v>1</v>
      </c>
      <c r="W1599" s="5">
        <v>3243.36</v>
      </c>
      <c r="X1599" s="5">
        <v>3243.36</v>
      </c>
      <c r="Y1599" s="5"/>
      <c r="Z1599" s="7">
        <v>1</v>
      </c>
      <c r="AA1599" t="s">
        <v>27839</v>
      </c>
      <c r="AB1599" s="5">
        <v>3243.36</v>
      </c>
      <c r="AC1599" t="s">
        <v>800</v>
      </c>
      <c r="AD1599" s="17">
        <v>42258</v>
      </c>
      <c r="AE1599" s="17">
        <v>42258</v>
      </c>
      <c r="AF1599" s="17">
        <v>42258</v>
      </c>
      <c r="AG1599" s="17">
        <v>42273</v>
      </c>
      <c r="AH1599" s="17">
        <v>42273</v>
      </c>
      <c r="AI1599" s="17"/>
      <c r="AJ1599" s="5"/>
      <c r="AK1599" s="17">
        <v>42273</v>
      </c>
      <c r="AL1599" t="s">
        <v>811</v>
      </c>
      <c r="AM1599" t="s">
        <v>599</v>
      </c>
      <c r="AN1599" s="17"/>
      <c r="AP1599" t="s">
        <v>966</v>
      </c>
      <c r="AQ1599" t="s">
        <v>970</v>
      </c>
      <c r="AR1599" t="s">
        <v>29551</v>
      </c>
    </row>
    <row r="1600" spans="2:44" ht="11" outlineLevel="1" x14ac:dyDescent="0.15">
      <c r="B1600" t="s">
        <v>9821</v>
      </c>
      <c r="C1600" t="s">
        <v>799</v>
      </c>
      <c r="D1600" t="s">
        <v>799</v>
      </c>
      <c r="F1600" t="s">
        <v>966</v>
      </c>
      <c r="H1600" s="16">
        <v>1</v>
      </c>
      <c r="I1600" t="s">
        <v>799</v>
      </c>
      <c r="J1600" t="s">
        <v>9822</v>
      </c>
      <c r="K1600" t="s">
        <v>9823</v>
      </c>
      <c r="L1600" t="s">
        <v>28043</v>
      </c>
      <c r="M1600" t="s">
        <v>737</v>
      </c>
      <c r="N1600" t="s">
        <v>803</v>
      </c>
      <c r="O1600" t="s">
        <v>826</v>
      </c>
      <c r="P1600" t="s">
        <v>802</v>
      </c>
      <c r="Q1600" t="s">
        <v>10430</v>
      </c>
      <c r="R1600" t="s">
        <v>531</v>
      </c>
      <c r="S1600" t="s">
        <v>636</v>
      </c>
      <c r="T1600" s="16">
        <v>1</v>
      </c>
      <c r="U1600" s="16">
        <v>0</v>
      </c>
      <c r="V1600" s="16">
        <v>1</v>
      </c>
      <c r="W1600" s="5">
        <v>3054.42</v>
      </c>
      <c r="X1600" s="5">
        <v>3054.42</v>
      </c>
      <c r="Y1600" s="5"/>
      <c r="Z1600" s="7">
        <v>1</v>
      </c>
      <c r="AA1600" t="s">
        <v>27839</v>
      </c>
      <c r="AB1600" s="5">
        <v>3054.42</v>
      </c>
      <c r="AC1600" t="s">
        <v>800</v>
      </c>
      <c r="AD1600" s="17">
        <v>43004</v>
      </c>
      <c r="AE1600" s="17">
        <v>43004</v>
      </c>
      <c r="AF1600" s="17">
        <v>43004</v>
      </c>
      <c r="AG1600" s="17">
        <v>43018</v>
      </c>
      <c r="AH1600" s="17">
        <v>43018</v>
      </c>
      <c r="AI1600" s="17"/>
      <c r="AJ1600" s="5"/>
      <c r="AK1600" s="17">
        <v>43018</v>
      </c>
      <c r="AL1600" t="s">
        <v>811</v>
      </c>
      <c r="AM1600" t="s">
        <v>599</v>
      </c>
      <c r="AN1600" s="17"/>
      <c r="AP1600" t="s">
        <v>966</v>
      </c>
      <c r="AQ1600" t="s">
        <v>970</v>
      </c>
      <c r="AR1600" t="s">
        <v>29552</v>
      </c>
    </row>
    <row r="1601" spans="2:44" ht="11" outlineLevel="1" x14ac:dyDescent="0.15">
      <c r="B1601" t="s">
        <v>9826</v>
      </c>
      <c r="C1601" t="s">
        <v>799</v>
      </c>
      <c r="D1601" t="s">
        <v>799</v>
      </c>
      <c r="F1601" t="s">
        <v>966</v>
      </c>
      <c r="H1601" s="16">
        <v>1</v>
      </c>
      <c r="I1601" t="s">
        <v>799</v>
      </c>
      <c r="J1601" t="s">
        <v>9822</v>
      </c>
      <c r="K1601" t="s">
        <v>9823</v>
      </c>
      <c r="L1601" t="s">
        <v>28043</v>
      </c>
      <c r="M1601" t="s">
        <v>737</v>
      </c>
      <c r="N1601" t="s">
        <v>803</v>
      </c>
      <c r="O1601" t="s">
        <v>826</v>
      </c>
      <c r="P1601" t="s">
        <v>802</v>
      </c>
      <c r="Q1601" t="s">
        <v>10430</v>
      </c>
      <c r="R1601" t="s">
        <v>531</v>
      </c>
      <c r="S1601" t="s">
        <v>636</v>
      </c>
      <c r="T1601" s="16">
        <v>1</v>
      </c>
      <c r="U1601" s="16">
        <v>0</v>
      </c>
      <c r="V1601" s="16">
        <v>1</v>
      </c>
      <c r="W1601" s="5">
        <v>2924.76</v>
      </c>
      <c r="X1601" s="5">
        <v>2924.76</v>
      </c>
      <c r="Y1601" s="5"/>
      <c r="Z1601" s="7">
        <v>1</v>
      </c>
      <c r="AA1601" t="s">
        <v>27839</v>
      </c>
      <c r="AB1601" s="5">
        <v>2924.76</v>
      </c>
      <c r="AC1601" t="s">
        <v>800</v>
      </c>
      <c r="AD1601" s="17">
        <v>43006</v>
      </c>
      <c r="AE1601" s="17">
        <v>43006</v>
      </c>
      <c r="AF1601" s="17">
        <v>43006</v>
      </c>
      <c r="AG1601" s="17">
        <v>43018</v>
      </c>
      <c r="AH1601" s="17">
        <v>43018</v>
      </c>
      <c r="AI1601" s="17"/>
      <c r="AJ1601" s="5"/>
      <c r="AK1601" s="17">
        <v>43018</v>
      </c>
      <c r="AL1601" t="s">
        <v>811</v>
      </c>
      <c r="AM1601" t="s">
        <v>599</v>
      </c>
      <c r="AN1601" s="17"/>
      <c r="AP1601" t="s">
        <v>966</v>
      </c>
      <c r="AQ1601" t="s">
        <v>970</v>
      </c>
      <c r="AR1601" t="s">
        <v>29553</v>
      </c>
    </row>
    <row r="1602" spans="2:44" ht="11" outlineLevel="1" x14ac:dyDescent="0.15">
      <c r="B1602" t="s">
        <v>9829</v>
      </c>
      <c r="C1602" t="s">
        <v>799</v>
      </c>
      <c r="D1602" t="s">
        <v>799</v>
      </c>
      <c r="F1602" t="s">
        <v>966</v>
      </c>
      <c r="H1602" s="16">
        <v>1</v>
      </c>
      <c r="I1602" t="s">
        <v>799</v>
      </c>
      <c r="J1602" t="s">
        <v>9822</v>
      </c>
      <c r="K1602" t="s">
        <v>9823</v>
      </c>
      <c r="L1602" t="s">
        <v>28043</v>
      </c>
      <c r="M1602" t="s">
        <v>737</v>
      </c>
      <c r="N1602" t="s">
        <v>803</v>
      </c>
      <c r="O1602" t="s">
        <v>826</v>
      </c>
      <c r="P1602" t="s">
        <v>802</v>
      </c>
      <c r="Q1602" t="s">
        <v>10430</v>
      </c>
      <c r="R1602" t="s">
        <v>531</v>
      </c>
      <c r="S1602" t="s">
        <v>636</v>
      </c>
      <c r="T1602" s="16">
        <v>1</v>
      </c>
      <c r="U1602" s="16">
        <v>0</v>
      </c>
      <c r="V1602" s="16">
        <v>1</v>
      </c>
      <c r="W1602" s="5">
        <v>2718.72</v>
      </c>
      <c r="X1602" s="5">
        <v>2718.72</v>
      </c>
      <c r="Y1602" s="5"/>
      <c r="Z1602" s="7">
        <v>1</v>
      </c>
      <c r="AA1602" t="s">
        <v>27839</v>
      </c>
      <c r="AB1602" s="5">
        <v>2718.72</v>
      </c>
      <c r="AC1602" t="s">
        <v>800</v>
      </c>
      <c r="AD1602" s="17">
        <v>43312</v>
      </c>
      <c r="AE1602" s="17">
        <v>43312</v>
      </c>
      <c r="AF1602" s="17">
        <v>43311</v>
      </c>
      <c r="AG1602" s="17">
        <v>43342</v>
      </c>
      <c r="AH1602" s="17">
        <v>43342</v>
      </c>
      <c r="AI1602" s="17"/>
      <c r="AJ1602" s="5"/>
      <c r="AK1602" s="17">
        <v>43342</v>
      </c>
      <c r="AL1602" t="s">
        <v>811</v>
      </c>
      <c r="AM1602" t="s">
        <v>599</v>
      </c>
      <c r="AN1602" s="17"/>
      <c r="AP1602" t="s">
        <v>966</v>
      </c>
      <c r="AQ1602" t="s">
        <v>970</v>
      </c>
      <c r="AR1602" t="s">
        <v>29554</v>
      </c>
    </row>
    <row r="1603" spans="2:44" ht="11" outlineLevel="1" x14ac:dyDescent="0.15">
      <c r="B1603" t="s">
        <v>9832</v>
      </c>
      <c r="C1603" t="s">
        <v>799</v>
      </c>
      <c r="D1603" t="s">
        <v>799</v>
      </c>
      <c r="F1603" t="s">
        <v>966</v>
      </c>
      <c r="H1603" s="16">
        <v>1</v>
      </c>
      <c r="I1603" t="s">
        <v>799</v>
      </c>
      <c r="J1603" t="s">
        <v>4115</v>
      </c>
      <c r="K1603" t="s">
        <v>4116</v>
      </c>
      <c r="L1603" t="s">
        <v>28447</v>
      </c>
      <c r="M1603" t="s">
        <v>750</v>
      </c>
      <c r="N1603" t="s">
        <v>4117</v>
      </c>
      <c r="O1603" t="s">
        <v>825</v>
      </c>
      <c r="P1603" t="s">
        <v>859</v>
      </c>
      <c r="Q1603" t="s">
        <v>10430</v>
      </c>
      <c r="R1603" t="s">
        <v>645</v>
      </c>
      <c r="S1603" t="s">
        <v>636</v>
      </c>
      <c r="T1603" s="16">
        <v>1</v>
      </c>
      <c r="U1603" s="16">
        <v>0</v>
      </c>
      <c r="V1603" s="16">
        <v>1</v>
      </c>
      <c r="W1603" s="5">
        <v>2512.5</v>
      </c>
      <c r="X1603" s="5">
        <v>2512.5</v>
      </c>
      <c r="Y1603" s="5"/>
      <c r="Z1603" s="7">
        <v>1</v>
      </c>
      <c r="AA1603" t="s">
        <v>27839</v>
      </c>
      <c r="AB1603" s="5">
        <v>2512.5</v>
      </c>
      <c r="AC1603" t="s">
        <v>800</v>
      </c>
      <c r="AD1603" s="17">
        <v>43258</v>
      </c>
      <c r="AE1603" s="17">
        <v>43258</v>
      </c>
      <c r="AF1603" s="17">
        <v>43258</v>
      </c>
      <c r="AG1603" s="17">
        <v>43305</v>
      </c>
      <c r="AH1603" s="17">
        <v>43305</v>
      </c>
      <c r="AI1603" s="17"/>
      <c r="AJ1603" s="5"/>
      <c r="AK1603" s="17">
        <v>43305</v>
      </c>
      <c r="AL1603" t="s">
        <v>811</v>
      </c>
      <c r="AM1603" t="s">
        <v>599</v>
      </c>
      <c r="AN1603" s="17"/>
      <c r="AP1603" t="s">
        <v>966</v>
      </c>
      <c r="AQ1603" t="s">
        <v>970</v>
      </c>
      <c r="AR1603" t="s">
        <v>29555</v>
      </c>
    </row>
    <row r="1604" spans="2:44" ht="11" outlineLevel="1" x14ac:dyDescent="0.15">
      <c r="B1604" t="s">
        <v>9835</v>
      </c>
      <c r="C1604" t="s">
        <v>799</v>
      </c>
      <c r="D1604" t="s">
        <v>799</v>
      </c>
      <c r="F1604" t="s">
        <v>966</v>
      </c>
      <c r="H1604" s="16">
        <v>1</v>
      </c>
      <c r="I1604" t="s">
        <v>799</v>
      </c>
      <c r="J1604" t="s">
        <v>9822</v>
      </c>
      <c r="K1604" t="s">
        <v>9823</v>
      </c>
      <c r="L1604" t="s">
        <v>28043</v>
      </c>
      <c r="M1604" t="s">
        <v>737</v>
      </c>
      <c r="N1604" t="s">
        <v>803</v>
      </c>
      <c r="O1604" t="s">
        <v>826</v>
      </c>
      <c r="P1604" t="s">
        <v>802</v>
      </c>
      <c r="Q1604" t="s">
        <v>10430</v>
      </c>
      <c r="R1604" t="s">
        <v>531</v>
      </c>
      <c r="S1604" t="s">
        <v>636</v>
      </c>
      <c r="T1604" s="16">
        <v>1</v>
      </c>
      <c r="U1604" s="16">
        <v>0</v>
      </c>
      <c r="V1604" s="16">
        <v>1</v>
      </c>
      <c r="W1604" s="5">
        <v>1816.4</v>
      </c>
      <c r="X1604" s="5">
        <v>1816.4</v>
      </c>
      <c r="Y1604" s="5"/>
      <c r="Z1604" s="7">
        <v>1</v>
      </c>
      <c r="AA1604" t="s">
        <v>27839</v>
      </c>
      <c r="AB1604" s="5">
        <v>1816.4</v>
      </c>
      <c r="AC1604" t="s">
        <v>800</v>
      </c>
      <c r="AD1604" s="17">
        <v>43312</v>
      </c>
      <c r="AE1604" s="17">
        <v>43312</v>
      </c>
      <c r="AF1604" s="17">
        <v>43311</v>
      </c>
      <c r="AG1604" s="17">
        <v>43342</v>
      </c>
      <c r="AH1604" s="17">
        <v>43342</v>
      </c>
      <c r="AI1604" s="17"/>
      <c r="AJ1604" s="5"/>
      <c r="AK1604" s="17">
        <v>43342</v>
      </c>
      <c r="AL1604" t="s">
        <v>811</v>
      </c>
      <c r="AM1604" t="s">
        <v>599</v>
      </c>
      <c r="AN1604" s="17"/>
      <c r="AP1604" t="s">
        <v>966</v>
      </c>
      <c r="AQ1604" t="s">
        <v>970</v>
      </c>
      <c r="AR1604" t="s">
        <v>29556</v>
      </c>
    </row>
    <row r="1605" spans="2:44" ht="11" outlineLevel="1" x14ac:dyDescent="0.15">
      <c r="B1605" t="s">
        <v>9838</v>
      </c>
      <c r="C1605" t="s">
        <v>799</v>
      </c>
      <c r="D1605" t="s">
        <v>799</v>
      </c>
      <c r="F1605" t="s">
        <v>966</v>
      </c>
      <c r="H1605" s="16">
        <v>1</v>
      </c>
      <c r="I1605" t="s">
        <v>799</v>
      </c>
      <c r="J1605" t="s">
        <v>9822</v>
      </c>
      <c r="K1605" t="s">
        <v>9823</v>
      </c>
      <c r="L1605" t="s">
        <v>28043</v>
      </c>
      <c r="M1605" t="s">
        <v>737</v>
      </c>
      <c r="N1605" t="s">
        <v>803</v>
      </c>
      <c r="O1605" t="s">
        <v>826</v>
      </c>
      <c r="P1605" t="s">
        <v>802</v>
      </c>
      <c r="Q1605" t="s">
        <v>10430</v>
      </c>
      <c r="R1605" t="s">
        <v>531</v>
      </c>
      <c r="S1605" t="s">
        <v>636</v>
      </c>
      <c r="T1605" s="16">
        <v>1</v>
      </c>
      <c r="U1605" s="16">
        <v>0</v>
      </c>
      <c r="V1605" s="16">
        <v>1</v>
      </c>
      <c r="W1605" s="5">
        <v>1591.35</v>
      </c>
      <c r="X1605" s="5">
        <v>1591.35</v>
      </c>
      <c r="Y1605" s="5"/>
      <c r="Z1605" s="7">
        <v>1</v>
      </c>
      <c r="AA1605" t="s">
        <v>27839</v>
      </c>
      <c r="AB1605" s="5">
        <v>1591.35</v>
      </c>
      <c r="AC1605" t="s">
        <v>800</v>
      </c>
      <c r="AD1605" s="17">
        <v>43006</v>
      </c>
      <c r="AE1605" s="17">
        <v>43006</v>
      </c>
      <c r="AF1605" s="17">
        <v>43006</v>
      </c>
      <c r="AG1605" s="17">
        <v>43018</v>
      </c>
      <c r="AH1605" s="17">
        <v>43018</v>
      </c>
      <c r="AI1605" s="17"/>
      <c r="AJ1605" s="5"/>
      <c r="AK1605" s="17">
        <v>43018</v>
      </c>
      <c r="AL1605" t="s">
        <v>811</v>
      </c>
      <c r="AM1605" t="s">
        <v>599</v>
      </c>
      <c r="AN1605" s="17"/>
      <c r="AP1605" t="s">
        <v>966</v>
      </c>
      <c r="AQ1605" t="s">
        <v>970</v>
      </c>
      <c r="AR1605" t="s">
        <v>29557</v>
      </c>
    </row>
    <row r="1606" spans="2:44" ht="11" outlineLevel="1" x14ac:dyDescent="0.15">
      <c r="B1606" t="s">
        <v>9841</v>
      </c>
      <c r="C1606" t="s">
        <v>27838</v>
      </c>
      <c r="D1606" t="s">
        <v>983</v>
      </c>
      <c r="E1606" t="s">
        <v>807</v>
      </c>
      <c r="F1606" t="s">
        <v>10430</v>
      </c>
      <c r="G1606" t="s">
        <v>28685</v>
      </c>
      <c r="H1606" s="16">
        <v>5</v>
      </c>
      <c r="I1606" t="s">
        <v>815</v>
      </c>
      <c r="J1606" t="s">
        <v>9842</v>
      </c>
      <c r="K1606" t="s">
        <v>9843</v>
      </c>
      <c r="L1606" t="s">
        <v>27848</v>
      </c>
      <c r="M1606" t="s">
        <v>739</v>
      </c>
      <c r="N1606" t="s">
        <v>795</v>
      </c>
      <c r="O1606" t="s">
        <v>818</v>
      </c>
      <c r="P1606" t="s">
        <v>816</v>
      </c>
      <c r="Q1606" t="s">
        <v>10430</v>
      </c>
      <c r="R1606" t="s">
        <v>456</v>
      </c>
      <c r="S1606" t="s">
        <v>598</v>
      </c>
      <c r="T1606" s="16">
        <v>1</v>
      </c>
      <c r="U1606" s="16">
        <v>1</v>
      </c>
      <c r="V1606" s="16">
        <v>1</v>
      </c>
      <c r="W1606" s="5">
        <v>1000</v>
      </c>
      <c r="X1606" s="5">
        <v>1000</v>
      </c>
      <c r="Y1606" s="5"/>
      <c r="Z1606" s="7">
        <v>1</v>
      </c>
      <c r="AA1606" t="s">
        <v>27839</v>
      </c>
      <c r="AB1606" s="5">
        <v>1000</v>
      </c>
      <c r="AC1606" t="s">
        <v>800</v>
      </c>
      <c r="AD1606" s="17">
        <v>42430</v>
      </c>
      <c r="AE1606" s="17">
        <v>42430</v>
      </c>
      <c r="AF1606" s="17">
        <v>42429</v>
      </c>
      <c r="AG1606" s="17">
        <v>42791</v>
      </c>
      <c r="AH1606" s="17">
        <v>42791</v>
      </c>
      <c r="AI1606" s="17"/>
      <c r="AJ1606" s="5"/>
      <c r="AK1606" s="17">
        <v>42791</v>
      </c>
      <c r="AL1606" t="s">
        <v>28341</v>
      </c>
      <c r="AM1606" t="s">
        <v>631</v>
      </c>
      <c r="AN1606" s="17">
        <v>42791</v>
      </c>
      <c r="AP1606" t="s">
        <v>966</v>
      </c>
      <c r="AQ1606" t="s">
        <v>970</v>
      </c>
      <c r="AR1606" t="s">
        <v>29558</v>
      </c>
    </row>
    <row r="1607" spans="2:44" ht="11" outlineLevel="1" x14ac:dyDescent="0.15">
      <c r="B1607" t="s">
        <v>9851</v>
      </c>
      <c r="C1607" t="s">
        <v>27838</v>
      </c>
      <c r="D1607" t="s">
        <v>983</v>
      </c>
      <c r="E1607" t="s">
        <v>807</v>
      </c>
      <c r="F1607" t="s">
        <v>10430</v>
      </c>
      <c r="G1607" t="s">
        <v>28685</v>
      </c>
      <c r="H1607" s="16">
        <v>5</v>
      </c>
      <c r="I1607" t="s">
        <v>815</v>
      </c>
      <c r="J1607" t="s">
        <v>647</v>
      </c>
      <c r="K1607" t="s">
        <v>1136</v>
      </c>
      <c r="L1607" t="s">
        <v>27848</v>
      </c>
      <c r="M1607" t="s">
        <v>739</v>
      </c>
      <c r="N1607" t="s">
        <v>795</v>
      </c>
      <c r="O1607" t="s">
        <v>818</v>
      </c>
      <c r="P1607" t="s">
        <v>816</v>
      </c>
      <c r="Q1607" t="s">
        <v>10430</v>
      </c>
      <c r="R1607" t="s">
        <v>456</v>
      </c>
      <c r="S1607" t="s">
        <v>598</v>
      </c>
      <c r="T1607" s="16">
        <v>1</v>
      </c>
      <c r="U1607" s="16">
        <v>1</v>
      </c>
      <c r="V1607" s="16">
        <v>1</v>
      </c>
      <c r="W1607" s="5">
        <v>1000</v>
      </c>
      <c r="X1607" s="5">
        <v>1000</v>
      </c>
      <c r="Y1607" s="5"/>
      <c r="Z1607" s="7">
        <v>1</v>
      </c>
      <c r="AA1607" t="s">
        <v>27839</v>
      </c>
      <c r="AB1607" s="5">
        <v>1000</v>
      </c>
      <c r="AC1607" t="s">
        <v>800</v>
      </c>
      <c r="AD1607" s="17">
        <v>42429</v>
      </c>
      <c r="AE1607" s="17">
        <v>42429</v>
      </c>
      <c r="AF1607" s="17">
        <v>42429</v>
      </c>
      <c r="AG1607" s="17">
        <v>42791</v>
      </c>
      <c r="AH1607" s="17">
        <v>42791</v>
      </c>
      <c r="AI1607" s="17"/>
      <c r="AJ1607" s="5"/>
      <c r="AK1607" s="17">
        <v>42791</v>
      </c>
      <c r="AL1607" t="s">
        <v>28341</v>
      </c>
      <c r="AM1607" t="s">
        <v>631</v>
      </c>
      <c r="AN1607" s="17">
        <v>42791</v>
      </c>
      <c r="AP1607" t="s">
        <v>966</v>
      </c>
      <c r="AQ1607" t="s">
        <v>970</v>
      </c>
      <c r="AR1607" t="s">
        <v>29559</v>
      </c>
    </row>
    <row r="1608" spans="2:44" ht="11" outlineLevel="1" x14ac:dyDescent="0.15">
      <c r="B1608" t="s">
        <v>9858</v>
      </c>
      <c r="C1608" t="s">
        <v>27838</v>
      </c>
      <c r="D1608" t="s">
        <v>983</v>
      </c>
      <c r="E1608" t="s">
        <v>807</v>
      </c>
      <c r="F1608" t="s">
        <v>10430</v>
      </c>
      <c r="G1608" t="s">
        <v>28685</v>
      </c>
      <c r="H1608" s="16">
        <v>5</v>
      </c>
      <c r="I1608" t="s">
        <v>815</v>
      </c>
      <c r="J1608" t="s">
        <v>5313</v>
      </c>
      <c r="K1608" t="s">
        <v>5314</v>
      </c>
      <c r="L1608" t="s">
        <v>27848</v>
      </c>
      <c r="M1608" t="s">
        <v>739</v>
      </c>
      <c r="N1608" t="s">
        <v>795</v>
      </c>
      <c r="O1608" t="s">
        <v>818</v>
      </c>
      <c r="P1608" t="s">
        <v>816</v>
      </c>
      <c r="Q1608" t="s">
        <v>10430</v>
      </c>
      <c r="R1608" t="s">
        <v>456</v>
      </c>
      <c r="S1608" t="s">
        <v>598</v>
      </c>
      <c r="T1608" s="16">
        <v>1</v>
      </c>
      <c r="U1608" s="16">
        <v>1</v>
      </c>
      <c r="V1608" s="16">
        <v>1</v>
      </c>
      <c r="W1608" s="5">
        <v>1000</v>
      </c>
      <c r="X1608" s="5">
        <v>1000</v>
      </c>
      <c r="Y1608" s="5"/>
      <c r="Z1608" s="7">
        <v>1</v>
      </c>
      <c r="AA1608" t="s">
        <v>27839</v>
      </c>
      <c r="AB1608" s="5">
        <v>1000</v>
      </c>
      <c r="AC1608" t="s">
        <v>800</v>
      </c>
      <c r="AD1608" s="17">
        <v>42429</v>
      </c>
      <c r="AE1608" s="17">
        <v>42429</v>
      </c>
      <c r="AF1608" s="17">
        <v>42429</v>
      </c>
      <c r="AG1608" s="17">
        <v>42791</v>
      </c>
      <c r="AH1608" s="17">
        <v>42791</v>
      </c>
      <c r="AI1608" s="17"/>
      <c r="AJ1608" s="5"/>
      <c r="AK1608" s="17">
        <v>42791</v>
      </c>
      <c r="AL1608" t="s">
        <v>28341</v>
      </c>
      <c r="AM1608" t="s">
        <v>631</v>
      </c>
      <c r="AN1608" s="17">
        <v>42791</v>
      </c>
      <c r="AP1608" t="s">
        <v>966</v>
      </c>
      <c r="AQ1608" t="s">
        <v>970</v>
      </c>
      <c r="AR1608" t="s">
        <v>29560</v>
      </c>
    </row>
    <row r="1609" spans="2:44" ht="11" outlineLevel="1" x14ac:dyDescent="0.15">
      <c r="B1609" t="s">
        <v>9867</v>
      </c>
      <c r="C1609" t="s">
        <v>27838</v>
      </c>
      <c r="D1609" t="s">
        <v>983</v>
      </c>
      <c r="E1609" t="s">
        <v>807</v>
      </c>
      <c r="F1609" t="s">
        <v>10430</v>
      </c>
      <c r="G1609" t="s">
        <v>28685</v>
      </c>
      <c r="H1609" s="16">
        <v>5</v>
      </c>
      <c r="I1609" t="s">
        <v>815</v>
      </c>
      <c r="J1609" t="s">
        <v>3851</v>
      </c>
      <c r="K1609" t="s">
        <v>3852</v>
      </c>
      <c r="L1609" t="s">
        <v>27848</v>
      </c>
      <c r="M1609" t="s">
        <v>739</v>
      </c>
      <c r="N1609" t="s">
        <v>795</v>
      </c>
      <c r="O1609" t="s">
        <v>796</v>
      </c>
      <c r="P1609" t="s">
        <v>816</v>
      </c>
      <c r="Q1609" t="s">
        <v>10430</v>
      </c>
      <c r="R1609" t="s">
        <v>456</v>
      </c>
      <c r="S1609" t="s">
        <v>598</v>
      </c>
      <c r="T1609" s="16">
        <v>1</v>
      </c>
      <c r="U1609" s="16">
        <v>1</v>
      </c>
      <c r="V1609" s="16">
        <v>2</v>
      </c>
      <c r="W1609" s="5">
        <v>1000</v>
      </c>
      <c r="X1609" s="5">
        <v>1000</v>
      </c>
      <c r="Y1609" s="5"/>
      <c r="Z1609" s="7">
        <v>1</v>
      </c>
      <c r="AA1609" t="s">
        <v>27839</v>
      </c>
      <c r="AB1609" s="5">
        <v>1000</v>
      </c>
      <c r="AC1609" t="s">
        <v>800</v>
      </c>
      <c r="AD1609" s="17">
        <v>42358</v>
      </c>
      <c r="AE1609" s="17">
        <v>44313</v>
      </c>
      <c r="AF1609" s="17">
        <v>42359</v>
      </c>
      <c r="AG1609" s="17">
        <v>42724</v>
      </c>
      <c r="AH1609" s="17">
        <v>42724</v>
      </c>
      <c r="AI1609" s="17"/>
      <c r="AJ1609" s="5"/>
      <c r="AK1609" s="17">
        <v>42724</v>
      </c>
      <c r="AL1609" t="s">
        <v>28341</v>
      </c>
      <c r="AM1609" t="s">
        <v>631</v>
      </c>
      <c r="AN1609" s="17">
        <v>42724</v>
      </c>
      <c r="AP1609" t="s">
        <v>966</v>
      </c>
      <c r="AQ1609" t="s">
        <v>970</v>
      </c>
      <c r="AR1609" t="s">
        <v>29561</v>
      </c>
    </row>
    <row r="1610" spans="2:44" ht="11" outlineLevel="1" x14ac:dyDescent="0.15">
      <c r="B1610" t="s">
        <v>9897</v>
      </c>
      <c r="C1610" t="s">
        <v>799</v>
      </c>
      <c r="D1610" t="s">
        <v>799</v>
      </c>
      <c r="F1610" t="s">
        <v>966</v>
      </c>
      <c r="H1610" s="16">
        <v>1</v>
      </c>
      <c r="I1610" t="s">
        <v>799</v>
      </c>
      <c r="J1610" t="s">
        <v>9898</v>
      </c>
      <c r="K1610" t="s">
        <v>9899</v>
      </c>
      <c r="L1610" t="s">
        <v>28346</v>
      </c>
      <c r="M1610" t="s">
        <v>737</v>
      </c>
      <c r="N1610" t="s">
        <v>803</v>
      </c>
      <c r="O1610" t="s">
        <v>825</v>
      </c>
      <c r="P1610" t="s">
        <v>802</v>
      </c>
      <c r="Q1610" t="s">
        <v>10430</v>
      </c>
      <c r="R1610" t="s">
        <v>456</v>
      </c>
      <c r="S1610" t="s">
        <v>598</v>
      </c>
      <c r="T1610" s="16">
        <v>1</v>
      </c>
      <c r="U1610" s="16">
        <v>0</v>
      </c>
      <c r="V1610" s="16">
        <v>2</v>
      </c>
      <c r="W1610" s="5">
        <v>0.01</v>
      </c>
      <c r="X1610" s="5">
        <v>0.01</v>
      </c>
      <c r="Y1610" s="5"/>
      <c r="Z1610" s="7">
        <v>1</v>
      </c>
      <c r="AA1610" t="s">
        <v>27839</v>
      </c>
      <c r="AB1610" s="5">
        <v>0.01</v>
      </c>
      <c r="AC1610" t="s">
        <v>800</v>
      </c>
      <c r="AD1610" s="17">
        <v>45855</v>
      </c>
      <c r="AE1610" s="17">
        <v>45873</v>
      </c>
      <c r="AF1610" s="17">
        <v>45855</v>
      </c>
      <c r="AG1610" s="17">
        <v>45955</v>
      </c>
      <c r="AH1610" s="17">
        <v>45955</v>
      </c>
      <c r="AI1610" s="17"/>
      <c r="AJ1610" s="5"/>
      <c r="AK1610" s="17">
        <v>45955</v>
      </c>
      <c r="AL1610" t="s">
        <v>811</v>
      </c>
      <c r="AM1610" t="s">
        <v>599</v>
      </c>
      <c r="AN1610" s="17"/>
      <c r="AP1610" t="s">
        <v>966</v>
      </c>
      <c r="AQ1610" t="s">
        <v>970</v>
      </c>
      <c r="AR1610" t="s">
        <v>29562</v>
      </c>
    </row>
    <row r="1611" spans="2:44" ht="11" outlineLevel="1" x14ac:dyDescent="0.15">
      <c r="B1611" t="s">
        <v>9902</v>
      </c>
      <c r="C1611" t="s">
        <v>27838</v>
      </c>
      <c r="D1611" t="s">
        <v>1599</v>
      </c>
      <c r="E1611" t="s">
        <v>807</v>
      </c>
      <c r="F1611" t="s">
        <v>10430</v>
      </c>
      <c r="H1611" s="16">
        <v>1</v>
      </c>
      <c r="I1611" t="s">
        <v>799</v>
      </c>
      <c r="J1611" t="s">
        <v>3457</v>
      </c>
      <c r="K1611" t="s">
        <v>3458</v>
      </c>
      <c r="L1611" t="s">
        <v>29563</v>
      </c>
      <c r="M1611" t="s">
        <v>9905</v>
      </c>
      <c r="N1611" t="s">
        <v>3459</v>
      </c>
      <c r="O1611" t="s">
        <v>796</v>
      </c>
      <c r="Q1611" t="s">
        <v>966</v>
      </c>
      <c r="R1611" t="s">
        <v>645</v>
      </c>
      <c r="S1611" t="s">
        <v>636</v>
      </c>
      <c r="T1611" s="16">
        <v>1</v>
      </c>
      <c r="U1611" s="16">
        <v>1</v>
      </c>
      <c r="V1611" s="16">
        <v>2</v>
      </c>
      <c r="W1611" s="5">
        <v>0</v>
      </c>
      <c r="X1611" s="5">
        <v>0</v>
      </c>
      <c r="Y1611" s="5"/>
      <c r="Z1611" s="7"/>
      <c r="AA1611" t="s">
        <v>29564</v>
      </c>
      <c r="AB1611" s="5">
        <v>0</v>
      </c>
      <c r="AC1611" t="s">
        <v>29565</v>
      </c>
      <c r="AD1611" s="17">
        <v>42842</v>
      </c>
      <c r="AE1611" s="17">
        <v>43775</v>
      </c>
      <c r="AF1611" s="17">
        <v>42839</v>
      </c>
      <c r="AG1611" s="17">
        <v>43775</v>
      </c>
      <c r="AH1611" s="17"/>
      <c r="AI1611" s="17"/>
      <c r="AJ1611" s="5"/>
      <c r="AK1611" s="17">
        <v>43775</v>
      </c>
      <c r="AL1611" t="s">
        <v>28341</v>
      </c>
      <c r="AM1611" t="s">
        <v>631</v>
      </c>
      <c r="AN1611" s="17">
        <v>43775</v>
      </c>
      <c r="AP1611" t="s">
        <v>966</v>
      </c>
      <c r="AQ1611" t="s">
        <v>970</v>
      </c>
      <c r="AR1611" t="s">
        <v>29566</v>
      </c>
    </row>
    <row r="1612" spans="2:44" ht="11" outlineLevel="1" x14ac:dyDescent="0.15">
      <c r="B1612" t="s">
        <v>9909</v>
      </c>
      <c r="C1612" t="s">
        <v>799</v>
      </c>
      <c r="D1612" t="s">
        <v>854</v>
      </c>
      <c r="F1612" t="s">
        <v>966</v>
      </c>
      <c r="H1612" s="16">
        <v>1</v>
      </c>
      <c r="I1612" t="s">
        <v>799</v>
      </c>
      <c r="J1612" t="s">
        <v>9910</v>
      </c>
      <c r="K1612" t="s">
        <v>9911</v>
      </c>
      <c r="L1612" t="s">
        <v>29567</v>
      </c>
      <c r="M1612" t="s">
        <v>9914</v>
      </c>
      <c r="N1612" t="s">
        <v>9912</v>
      </c>
      <c r="Q1612" t="s">
        <v>966</v>
      </c>
      <c r="R1612" t="s">
        <v>575</v>
      </c>
      <c r="S1612" t="s">
        <v>629</v>
      </c>
      <c r="T1612" s="16">
        <v>1</v>
      </c>
      <c r="U1612" s="16">
        <v>0</v>
      </c>
      <c r="V1612" s="16">
        <v>3</v>
      </c>
      <c r="W1612" s="5">
        <v>0</v>
      </c>
      <c r="X1612" s="5">
        <v>0</v>
      </c>
      <c r="Y1612" s="5"/>
      <c r="Z1612" s="7"/>
      <c r="AA1612" t="s">
        <v>29564</v>
      </c>
      <c r="AB1612" s="5">
        <v>0</v>
      </c>
      <c r="AC1612" t="s">
        <v>29565</v>
      </c>
      <c r="AD1612" s="17">
        <v>44704</v>
      </c>
      <c r="AE1612" s="17">
        <v>44901</v>
      </c>
      <c r="AF1612" s="17">
        <v>44704</v>
      </c>
      <c r="AG1612" s="17">
        <v>46538</v>
      </c>
      <c r="AH1612" s="17"/>
      <c r="AI1612" s="17"/>
      <c r="AJ1612" s="5"/>
      <c r="AK1612" s="17">
        <v>46538</v>
      </c>
      <c r="AL1612" t="s">
        <v>855</v>
      </c>
      <c r="AM1612" t="s">
        <v>666</v>
      </c>
      <c r="AN1612" s="17"/>
      <c r="AP1612" t="s">
        <v>966</v>
      </c>
      <c r="AQ1612" t="s">
        <v>970</v>
      </c>
      <c r="AR1612" t="s">
        <v>29568</v>
      </c>
    </row>
    <row r="1613" spans="2:44" ht="11" outlineLevel="1" x14ac:dyDescent="0.15">
      <c r="B1613" t="s">
        <v>9918</v>
      </c>
      <c r="C1613" t="s">
        <v>799</v>
      </c>
      <c r="D1613" t="s">
        <v>854</v>
      </c>
      <c r="F1613" t="s">
        <v>966</v>
      </c>
      <c r="H1613" s="16">
        <v>1</v>
      </c>
      <c r="I1613" t="s">
        <v>799</v>
      </c>
      <c r="J1613" t="s">
        <v>9919</v>
      </c>
      <c r="K1613" t="s">
        <v>9920</v>
      </c>
      <c r="L1613" t="s">
        <v>29567</v>
      </c>
      <c r="M1613" t="s">
        <v>9922</v>
      </c>
      <c r="N1613" t="s">
        <v>9912</v>
      </c>
      <c r="Q1613" t="s">
        <v>966</v>
      </c>
      <c r="R1613" t="s">
        <v>575</v>
      </c>
      <c r="S1613" t="s">
        <v>629</v>
      </c>
      <c r="T1613" s="16">
        <v>1</v>
      </c>
      <c r="U1613" s="16">
        <v>0</v>
      </c>
      <c r="V1613" s="16">
        <v>2</v>
      </c>
      <c r="W1613" s="5">
        <v>0</v>
      </c>
      <c r="X1613" s="5">
        <v>0</v>
      </c>
      <c r="Y1613" s="5"/>
      <c r="Z1613" s="7"/>
      <c r="AA1613" t="s">
        <v>29564</v>
      </c>
      <c r="AB1613" s="5">
        <v>0</v>
      </c>
      <c r="AC1613" t="s">
        <v>29565</v>
      </c>
      <c r="AD1613" s="17">
        <v>44204</v>
      </c>
      <c r="AE1613" s="17">
        <v>44210</v>
      </c>
      <c r="AF1613" s="17">
        <v>44204</v>
      </c>
      <c r="AG1613" s="17">
        <v>44592</v>
      </c>
      <c r="AH1613" s="17"/>
      <c r="AI1613" s="17"/>
      <c r="AJ1613" s="5"/>
      <c r="AK1613" s="17">
        <v>44592</v>
      </c>
      <c r="AL1613" t="s">
        <v>855</v>
      </c>
      <c r="AM1613" t="s">
        <v>666</v>
      </c>
      <c r="AN1613" s="17"/>
      <c r="AP1613" t="s">
        <v>966</v>
      </c>
      <c r="AQ1613" t="s">
        <v>970</v>
      </c>
      <c r="AR1613" t="s">
        <v>29569</v>
      </c>
    </row>
    <row r="1614" spans="2:44" ht="11" outlineLevel="1" x14ac:dyDescent="0.15">
      <c r="B1614" t="s">
        <v>857</v>
      </c>
      <c r="C1614" t="s">
        <v>799</v>
      </c>
      <c r="D1614" t="s">
        <v>835</v>
      </c>
      <c r="F1614" t="s">
        <v>966</v>
      </c>
      <c r="H1614" s="16">
        <v>1</v>
      </c>
      <c r="I1614" t="s">
        <v>799</v>
      </c>
      <c r="J1614" t="s">
        <v>667</v>
      </c>
      <c r="K1614" t="s">
        <v>1432</v>
      </c>
      <c r="L1614" t="s">
        <v>27866</v>
      </c>
      <c r="M1614" t="s">
        <v>744</v>
      </c>
      <c r="N1614" t="s">
        <v>795</v>
      </c>
      <c r="P1614" t="s">
        <v>806</v>
      </c>
      <c r="Q1614" t="s">
        <v>10430</v>
      </c>
      <c r="R1614" t="s">
        <v>531</v>
      </c>
      <c r="S1614" t="s">
        <v>636</v>
      </c>
      <c r="T1614" s="16">
        <v>1</v>
      </c>
      <c r="U1614" s="16">
        <v>0</v>
      </c>
      <c r="V1614" s="16">
        <v>1</v>
      </c>
      <c r="W1614" s="5">
        <v>0</v>
      </c>
      <c r="X1614" s="5">
        <v>0</v>
      </c>
      <c r="Y1614" s="5"/>
      <c r="Z1614" s="7"/>
      <c r="AA1614" t="s">
        <v>29564</v>
      </c>
      <c r="AB1614" s="5">
        <v>0</v>
      </c>
      <c r="AC1614" t="s">
        <v>29565</v>
      </c>
      <c r="AD1614" s="17">
        <v>45929</v>
      </c>
      <c r="AE1614" s="17">
        <v>45929</v>
      </c>
      <c r="AF1614" s="17">
        <v>45929</v>
      </c>
      <c r="AG1614" s="17">
        <v>47018</v>
      </c>
      <c r="AH1614" s="17"/>
      <c r="AI1614" s="17"/>
      <c r="AJ1614" s="5"/>
      <c r="AK1614" s="17">
        <v>47018</v>
      </c>
      <c r="AL1614" t="s">
        <v>836</v>
      </c>
      <c r="AM1614" t="s">
        <v>631</v>
      </c>
      <c r="AN1614" s="17"/>
      <c r="AP1614" t="s">
        <v>966</v>
      </c>
      <c r="AQ1614" t="s">
        <v>970</v>
      </c>
      <c r="AR1614" t="s">
        <v>29570</v>
      </c>
    </row>
    <row r="1615" spans="2:44" ht="11" outlineLevel="1" x14ac:dyDescent="0.15">
      <c r="B1615" t="s">
        <v>9931</v>
      </c>
      <c r="C1615" t="s">
        <v>799</v>
      </c>
      <c r="D1615" t="s">
        <v>835</v>
      </c>
      <c r="F1615" t="s">
        <v>966</v>
      </c>
      <c r="H1615" s="16">
        <v>1</v>
      </c>
      <c r="I1615" t="s">
        <v>799</v>
      </c>
      <c r="J1615" t="s">
        <v>9932</v>
      </c>
      <c r="K1615" t="s">
        <v>9933</v>
      </c>
      <c r="L1615" t="s">
        <v>27866</v>
      </c>
      <c r="M1615" t="s">
        <v>744</v>
      </c>
      <c r="N1615" t="s">
        <v>795</v>
      </c>
      <c r="P1615" t="s">
        <v>806</v>
      </c>
      <c r="Q1615" t="s">
        <v>10430</v>
      </c>
      <c r="R1615" t="s">
        <v>531</v>
      </c>
      <c r="S1615" t="s">
        <v>636</v>
      </c>
      <c r="T1615" s="16">
        <v>1</v>
      </c>
      <c r="U1615" s="16">
        <v>0</v>
      </c>
      <c r="V1615" s="16">
        <v>1</v>
      </c>
      <c r="W1615" s="5">
        <v>0</v>
      </c>
      <c r="X1615" s="5">
        <v>0</v>
      </c>
      <c r="Y1615" s="5"/>
      <c r="Z1615" s="7"/>
      <c r="AA1615" t="s">
        <v>29564</v>
      </c>
      <c r="AB1615" s="5">
        <v>0</v>
      </c>
      <c r="AC1615" t="s">
        <v>29565</v>
      </c>
      <c r="AD1615" s="17">
        <v>45926</v>
      </c>
      <c r="AE1615" s="17">
        <v>45926</v>
      </c>
      <c r="AF1615" s="17">
        <v>45926</v>
      </c>
      <c r="AG1615" s="17">
        <v>47018</v>
      </c>
      <c r="AH1615" s="17"/>
      <c r="AI1615" s="17"/>
      <c r="AJ1615" s="5"/>
      <c r="AK1615" s="17">
        <v>47018</v>
      </c>
      <c r="AL1615" t="s">
        <v>836</v>
      </c>
      <c r="AM1615" t="s">
        <v>631</v>
      </c>
      <c r="AN1615" s="17"/>
      <c r="AP1615" t="s">
        <v>966</v>
      </c>
      <c r="AQ1615" t="s">
        <v>970</v>
      </c>
      <c r="AR1615" t="s">
        <v>29571</v>
      </c>
    </row>
    <row r="1616" spans="2:44" ht="11" outlineLevel="1" x14ac:dyDescent="0.15">
      <c r="B1616" t="s">
        <v>9936</v>
      </c>
      <c r="C1616" t="s">
        <v>799</v>
      </c>
      <c r="D1616" t="s">
        <v>854</v>
      </c>
      <c r="F1616" t="s">
        <v>966</v>
      </c>
      <c r="H1616" s="16">
        <v>1</v>
      </c>
      <c r="I1616" t="s">
        <v>799</v>
      </c>
      <c r="J1616" t="s">
        <v>3417</v>
      </c>
      <c r="K1616" t="s">
        <v>3418</v>
      </c>
      <c r="L1616" t="s">
        <v>27861</v>
      </c>
      <c r="M1616" t="s">
        <v>3219</v>
      </c>
      <c r="N1616" t="s">
        <v>795</v>
      </c>
      <c r="P1616" t="s">
        <v>806</v>
      </c>
      <c r="Q1616" t="s">
        <v>10430</v>
      </c>
      <c r="R1616" t="s">
        <v>531</v>
      </c>
      <c r="S1616" t="s">
        <v>636</v>
      </c>
      <c r="T1616" s="16">
        <v>1</v>
      </c>
      <c r="U1616" s="16">
        <v>0</v>
      </c>
      <c r="V1616" s="16">
        <v>1</v>
      </c>
      <c r="W1616" s="5">
        <v>0</v>
      </c>
      <c r="X1616" s="5">
        <v>0</v>
      </c>
      <c r="Y1616" s="5"/>
      <c r="Z1616" s="7"/>
      <c r="AA1616" t="s">
        <v>29564</v>
      </c>
      <c r="AB1616" s="5">
        <v>0</v>
      </c>
      <c r="AC1616" t="s">
        <v>29565</v>
      </c>
      <c r="AD1616" s="17">
        <v>45922</v>
      </c>
      <c r="AE1616" s="17">
        <v>45922</v>
      </c>
      <c r="AF1616" s="17">
        <v>45922</v>
      </c>
      <c r="AG1616" s="17">
        <v>47747</v>
      </c>
      <c r="AH1616" s="17"/>
      <c r="AI1616" s="17"/>
      <c r="AJ1616" s="5"/>
      <c r="AK1616" s="17">
        <v>47747</v>
      </c>
      <c r="AL1616" t="s">
        <v>855</v>
      </c>
      <c r="AM1616" t="s">
        <v>666</v>
      </c>
      <c r="AN1616" s="17"/>
      <c r="AP1616" t="s">
        <v>966</v>
      </c>
      <c r="AQ1616" t="s">
        <v>970</v>
      </c>
      <c r="AR1616" t="s">
        <v>29572</v>
      </c>
    </row>
    <row r="1617" spans="2:44" ht="11" outlineLevel="1" x14ac:dyDescent="0.15">
      <c r="B1617" t="s">
        <v>9941</v>
      </c>
      <c r="C1617" t="s">
        <v>799</v>
      </c>
      <c r="D1617" t="s">
        <v>854</v>
      </c>
      <c r="F1617" t="s">
        <v>966</v>
      </c>
      <c r="H1617" s="16">
        <v>1</v>
      </c>
      <c r="I1617" t="s">
        <v>799</v>
      </c>
      <c r="J1617" t="s">
        <v>9942</v>
      </c>
      <c r="K1617" t="s">
        <v>9943</v>
      </c>
      <c r="L1617" t="s">
        <v>27933</v>
      </c>
      <c r="M1617" t="s">
        <v>740</v>
      </c>
      <c r="N1617" t="s">
        <v>795</v>
      </c>
      <c r="P1617" t="s">
        <v>806</v>
      </c>
      <c r="Q1617" t="s">
        <v>10430</v>
      </c>
      <c r="R1617" t="s">
        <v>531</v>
      </c>
      <c r="S1617" t="s">
        <v>636</v>
      </c>
      <c r="T1617" s="16">
        <v>1</v>
      </c>
      <c r="U1617" s="16">
        <v>0</v>
      </c>
      <c r="V1617" s="16">
        <v>3</v>
      </c>
      <c r="W1617" s="5">
        <v>0</v>
      </c>
      <c r="X1617" s="5">
        <v>0</v>
      </c>
      <c r="Y1617" s="5"/>
      <c r="Z1617" s="7"/>
      <c r="AA1617" t="s">
        <v>29564</v>
      </c>
      <c r="AB1617" s="5">
        <v>0</v>
      </c>
      <c r="AC1617" t="s">
        <v>29565</v>
      </c>
      <c r="AD1617" s="17">
        <v>44706</v>
      </c>
      <c r="AE1617" s="17">
        <v>45791</v>
      </c>
      <c r="AF1617" s="17">
        <v>44707</v>
      </c>
      <c r="AG1617" s="17">
        <v>46532</v>
      </c>
      <c r="AH1617" s="17"/>
      <c r="AI1617" s="17"/>
      <c r="AJ1617" s="5"/>
      <c r="AK1617" s="17">
        <v>46532</v>
      </c>
      <c r="AL1617" t="s">
        <v>855</v>
      </c>
      <c r="AM1617" t="s">
        <v>666</v>
      </c>
      <c r="AN1617" s="17"/>
      <c r="AP1617" t="s">
        <v>966</v>
      </c>
      <c r="AQ1617" t="s">
        <v>970</v>
      </c>
      <c r="AR1617" t="s">
        <v>29573</v>
      </c>
    </row>
    <row r="1618" spans="2:44" ht="11" outlineLevel="1" x14ac:dyDescent="0.15">
      <c r="B1618" t="s">
        <v>9954</v>
      </c>
      <c r="C1618" t="s">
        <v>799</v>
      </c>
      <c r="D1618" t="s">
        <v>854</v>
      </c>
      <c r="F1618" t="s">
        <v>966</v>
      </c>
      <c r="H1618" s="16">
        <v>1</v>
      </c>
      <c r="I1618" t="s">
        <v>799</v>
      </c>
      <c r="J1618" t="s">
        <v>9955</v>
      </c>
      <c r="K1618" t="s">
        <v>9956</v>
      </c>
      <c r="L1618" t="s">
        <v>27933</v>
      </c>
      <c r="M1618" t="s">
        <v>740</v>
      </c>
      <c r="N1618" t="s">
        <v>795</v>
      </c>
      <c r="P1618" t="s">
        <v>806</v>
      </c>
      <c r="Q1618" t="s">
        <v>10430</v>
      </c>
      <c r="R1618" t="s">
        <v>531</v>
      </c>
      <c r="S1618" t="s">
        <v>636</v>
      </c>
      <c r="T1618" s="16">
        <v>1</v>
      </c>
      <c r="U1618" s="16">
        <v>0</v>
      </c>
      <c r="V1618" s="16">
        <v>3</v>
      </c>
      <c r="W1618" s="5">
        <v>0</v>
      </c>
      <c r="X1618" s="5">
        <v>0</v>
      </c>
      <c r="Y1618" s="5"/>
      <c r="Z1618" s="7"/>
      <c r="AA1618" t="s">
        <v>29564</v>
      </c>
      <c r="AB1618" s="5">
        <v>0</v>
      </c>
      <c r="AC1618" t="s">
        <v>29565</v>
      </c>
      <c r="AD1618" s="17">
        <v>44697</v>
      </c>
      <c r="AE1618" s="17">
        <v>45791</v>
      </c>
      <c r="AF1618" s="17">
        <v>44698</v>
      </c>
      <c r="AG1618" s="17">
        <v>46523</v>
      </c>
      <c r="AH1618" s="17"/>
      <c r="AI1618" s="17"/>
      <c r="AJ1618" s="5"/>
      <c r="AK1618" s="17">
        <v>46523</v>
      </c>
      <c r="AL1618" t="s">
        <v>855</v>
      </c>
      <c r="AM1618" t="s">
        <v>666</v>
      </c>
      <c r="AN1618" s="17"/>
      <c r="AP1618" t="s">
        <v>966</v>
      </c>
      <c r="AQ1618" t="s">
        <v>970</v>
      </c>
      <c r="AR1618" t="s">
        <v>29574</v>
      </c>
    </row>
    <row r="1619" spans="2:44" ht="11" outlineLevel="1" x14ac:dyDescent="0.15">
      <c r="B1619" t="s">
        <v>858</v>
      </c>
      <c r="C1619" t="s">
        <v>799</v>
      </c>
      <c r="D1619" t="s">
        <v>854</v>
      </c>
      <c r="F1619" t="s">
        <v>966</v>
      </c>
      <c r="H1619" s="16">
        <v>1</v>
      </c>
      <c r="I1619" t="s">
        <v>799</v>
      </c>
      <c r="J1619" t="s">
        <v>669</v>
      </c>
      <c r="K1619" t="s">
        <v>1498</v>
      </c>
      <c r="L1619" t="s">
        <v>27933</v>
      </c>
      <c r="M1619" t="s">
        <v>740</v>
      </c>
      <c r="N1619" t="s">
        <v>795</v>
      </c>
      <c r="P1619" t="s">
        <v>806</v>
      </c>
      <c r="Q1619" t="s">
        <v>10430</v>
      </c>
      <c r="R1619" t="s">
        <v>531</v>
      </c>
      <c r="S1619" t="s">
        <v>636</v>
      </c>
      <c r="T1619" s="16">
        <v>1</v>
      </c>
      <c r="U1619" s="16">
        <v>0</v>
      </c>
      <c r="V1619" s="16">
        <v>3</v>
      </c>
      <c r="W1619" s="5">
        <v>0</v>
      </c>
      <c r="X1619" s="5">
        <v>0</v>
      </c>
      <c r="Y1619" s="5"/>
      <c r="Z1619" s="7"/>
      <c r="AA1619" t="s">
        <v>29564</v>
      </c>
      <c r="AB1619" s="5">
        <v>0</v>
      </c>
      <c r="AC1619" t="s">
        <v>29565</v>
      </c>
      <c r="AD1619" s="17">
        <v>44697</v>
      </c>
      <c r="AE1619" s="17">
        <v>45791</v>
      </c>
      <c r="AF1619" s="17">
        <v>44698</v>
      </c>
      <c r="AG1619" s="17">
        <v>46523</v>
      </c>
      <c r="AH1619" s="17"/>
      <c r="AI1619" s="17"/>
      <c r="AJ1619" s="5"/>
      <c r="AK1619" s="17">
        <v>46523</v>
      </c>
      <c r="AL1619" t="s">
        <v>855</v>
      </c>
      <c r="AM1619" t="s">
        <v>666</v>
      </c>
      <c r="AN1619" s="17"/>
      <c r="AP1619" t="s">
        <v>966</v>
      </c>
      <c r="AQ1619" t="s">
        <v>970</v>
      </c>
      <c r="AR1619" t="s">
        <v>29575</v>
      </c>
    </row>
    <row r="1620" spans="2:44" ht="11" outlineLevel="1" x14ac:dyDescent="0.15">
      <c r="B1620" t="s">
        <v>9967</v>
      </c>
      <c r="C1620" t="s">
        <v>799</v>
      </c>
      <c r="D1620" t="s">
        <v>854</v>
      </c>
      <c r="F1620" t="s">
        <v>966</v>
      </c>
      <c r="H1620" s="16">
        <v>1</v>
      </c>
      <c r="I1620" t="s">
        <v>799</v>
      </c>
      <c r="J1620" t="s">
        <v>9968</v>
      </c>
      <c r="K1620" t="s">
        <v>9969</v>
      </c>
      <c r="L1620" t="s">
        <v>27933</v>
      </c>
      <c r="M1620" t="s">
        <v>740</v>
      </c>
      <c r="N1620" t="s">
        <v>795</v>
      </c>
      <c r="P1620" t="s">
        <v>806</v>
      </c>
      <c r="Q1620" t="s">
        <v>10430</v>
      </c>
      <c r="R1620" t="s">
        <v>531</v>
      </c>
      <c r="S1620" t="s">
        <v>636</v>
      </c>
      <c r="T1620" s="16">
        <v>1</v>
      </c>
      <c r="U1620" s="16">
        <v>0</v>
      </c>
      <c r="V1620" s="16">
        <v>3</v>
      </c>
      <c r="W1620" s="5">
        <v>0</v>
      </c>
      <c r="X1620" s="5">
        <v>0</v>
      </c>
      <c r="Y1620" s="5"/>
      <c r="Z1620" s="7"/>
      <c r="AA1620" t="s">
        <v>29564</v>
      </c>
      <c r="AB1620" s="5">
        <v>0</v>
      </c>
      <c r="AC1620" t="s">
        <v>29565</v>
      </c>
      <c r="AD1620" s="17">
        <v>44697</v>
      </c>
      <c r="AE1620" s="17">
        <v>45791</v>
      </c>
      <c r="AF1620" s="17">
        <v>44698</v>
      </c>
      <c r="AG1620" s="17">
        <v>46523</v>
      </c>
      <c r="AH1620" s="17"/>
      <c r="AI1620" s="17"/>
      <c r="AJ1620" s="5"/>
      <c r="AK1620" s="17">
        <v>46523</v>
      </c>
      <c r="AL1620" t="s">
        <v>855</v>
      </c>
      <c r="AM1620" t="s">
        <v>666</v>
      </c>
      <c r="AN1620" s="17"/>
      <c r="AP1620" t="s">
        <v>966</v>
      </c>
      <c r="AQ1620" t="s">
        <v>970</v>
      </c>
      <c r="AR1620" t="s">
        <v>29576</v>
      </c>
    </row>
    <row r="1621" spans="2:44" ht="11" outlineLevel="1" x14ac:dyDescent="0.15">
      <c r="B1621" t="s">
        <v>9972</v>
      </c>
      <c r="C1621" t="s">
        <v>799</v>
      </c>
      <c r="D1621" t="s">
        <v>854</v>
      </c>
      <c r="F1621" t="s">
        <v>966</v>
      </c>
      <c r="H1621" s="16">
        <v>1</v>
      </c>
      <c r="I1621" t="s">
        <v>799</v>
      </c>
      <c r="J1621" t="s">
        <v>9973</v>
      </c>
      <c r="K1621" t="s">
        <v>9974</v>
      </c>
      <c r="L1621" t="s">
        <v>27933</v>
      </c>
      <c r="M1621" t="s">
        <v>740</v>
      </c>
      <c r="N1621" t="s">
        <v>795</v>
      </c>
      <c r="P1621" t="s">
        <v>806</v>
      </c>
      <c r="Q1621" t="s">
        <v>10430</v>
      </c>
      <c r="R1621" t="s">
        <v>531</v>
      </c>
      <c r="S1621" t="s">
        <v>636</v>
      </c>
      <c r="T1621" s="16">
        <v>1</v>
      </c>
      <c r="U1621" s="16">
        <v>0</v>
      </c>
      <c r="V1621" s="16">
        <v>2</v>
      </c>
      <c r="W1621" s="5">
        <v>0</v>
      </c>
      <c r="X1621" s="5">
        <v>0</v>
      </c>
      <c r="Y1621" s="5"/>
      <c r="Z1621" s="7"/>
      <c r="AA1621" t="s">
        <v>29564</v>
      </c>
      <c r="AB1621" s="5">
        <v>0</v>
      </c>
      <c r="AC1621" t="s">
        <v>29565</v>
      </c>
      <c r="AD1621" s="17">
        <v>44697</v>
      </c>
      <c r="AE1621" s="17">
        <v>44957</v>
      </c>
      <c r="AF1621" s="17">
        <v>44698</v>
      </c>
      <c r="AG1621" s="17">
        <v>46523</v>
      </c>
      <c r="AH1621" s="17"/>
      <c r="AI1621" s="17"/>
      <c r="AJ1621" s="5"/>
      <c r="AK1621" s="17">
        <v>46523</v>
      </c>
      <c r="AL1621" t="s">
        <v>855</v>
      </c>
      <c r="AM1621" t="s">
        <v>666</v>
      </c>
      <c r="AN1621" s="17"/>
      <c r="AP1621" t="s">
        <v>966</v>
      </c>
      <c r="AQ1621" t="s">
        <v>970</v>
      </c>
      <c r="AR1621" t="s">
        <v>29577</v>
      </c>
    </row>
    <row r="1622" spans="2:44" ht="11" outlineLevel="1" x14ac:dyDescent="0.15">
      <c r="B1622" t="s">
        <v>9981</v>
      </c>
      <c r="C1622" t="s">
        <v>799</v>
      </c>
      <c r="D1622" t="s">
        <v>835</v>
      </c>
      <c r="F1622" t="s">
        <v>966</v>
      </c>
      <c r="H1622" s="16">
        <v>1</v>
      </c>
      <c r="I1622" t="s">
        <v>799</v>
      </c>
      <c r="J1622" t="s">
        <v>5808</v>
      </c>
      <c r="K1622" t="s">
        <v>9982</v>
      </c>
      <c r="L1622" t="s">
        <v>27933</v>
      </c>
      <c r="M1622" t="s">
        <v>740</v>
      </c>
      <c r="N1622" t="s">
        <v>795</v>
      </c>
      <c r="P1622" t="s">
        <v>806</v>
      </c>
      <c r="Q1622" t="s">
        <v>10430</v>
      </c>
      <c r="R1622" t="s">
        <v>531</v>
      </c>
      <c r="S1622" t="s">
        <v>636</v>
      </c>
      <c r="T1622" s="16">
        <v>1</v>
      </c>
      <c r="U1622" s="16">
        <v>0</v>
      </c>
      <c r="V1622" s="16">
        <v>1</v>
      </c>
      <c r="W1622" s="5">
        <v>0</v>
      </c>
      <c r="X1622" s="5">
        <v>0</v>
      </c>
      <c r="Y1622" s="5"/>
      <c r="Z1622" s="7"/>
      <c r="AA1622" t="s">
        <v>29564</v>
      </c>
      <c r="AB1622" s="5">
        <v>0</v>
      </c>
      <c r="AC1622" t="s">
        <v>29565</v>
      </c>
      <c r="AD1622" s="17">
        <v>43546</v>
      </c>
      <c r="AE1622" s="17">
        <v>43546</v>
      </c>
      <c r="AF1622" s="17">
        <v>43546</v>
      </c>
      <c r="AG1622" s="17">
        <v>44671</v>
      </c>
      <c r="AH1622" s="17"/>
      <c r="AI1622" s="17"/>
      <c r="AJ1622" s="5"/>
      <c r="AK1622" s="17">
        <v>44671</v>
      </c>
      <c r="AL1622" t="s">
        <v>836</v>
      </c>
      <c r="AM1622" t="s">
        <v>631</v>
      </c>
      <c r="AN1622" s="17"/>
      <c r="AP1622" t="s">
        <v>966</v>
      </c>
      <c r="AQ1622" t="s">
        <v>970</v>
      </c>
      <c r="AR1622" t="s">
        <v>29578</v>
      </c>
    </row>
    <row r="1623" spans="2:44" ht="11" outlineLevel="1" x14ac:dyDescent="0.15">
      <c r="B1623" t="s">
        <v>9985</v>
      </c>
      <c r="C1623" t="s">
        <v>799</v>
      </c>
      <c r="D1623" t="s">
        <v>835</v>
      </c>
      <c r="F1623" t="s">
        <v>966</v>
      </c>
      <c r="H1623" s="16">
        <v>1</v>
      </c>
      <c r="I1623" t="s">
        <v>799</v>
      </c>
      <c r="J1623" t="s">
        <v>5089</v>
      </c>
      <c r="K1623" t="s">
        <v>5090</v>
      </c>
      <c r="L1623" t="s">
        <v>27933</v>
      </c>
      <c r="M1623" t="s">
        <v>740</v>
      </c>
      <c r="N1623" t="s">
        <v>795</v>
      </c>
      <c r="P1623" t="s">
        <v>806</v>
      </c>
      <c r="Q1623" t="s">
        <v>10430</v>
      </c>
      <c r="R1623" t="s">
        <v>531</v>
      </c>
      <c r="S1623" t="s">
        <v>636</v>
      </c>
      <c r="T1623" s="16">
        <v>1</v>
      </c>
      <c r="U1623" s="16">
        <v>0</v>
      </c>
      <c r="V1623" s="16">
        <v>1</v>
      </c>
      <c r="W1623" s="5">
        <v>0</v>
      </c>
      <c r="X1623" s="5">
        <v>0</v>
      </c>
      <c r="Y1623" s="5"/>
      <c r="Z1623" s="7"/>
      <c r="AA1623" t="s">
        <v>29564</v>
      </c>
      <c r="AB1623" s="5">
        <v>0</v>
      </c>
      <c r="AC1623" t="s">
        <v>29565</v>
      </c>
      <c r="AD1623" s="17">
        <v>43546</v>
      </c>
      <c r="AE1623" s="17">
        <v>43546</v>
      </c>
      <c r="AF1623" s="17">
        <v>43546</v>
      </c>
      <c r="AG1623" s="17">
        <v>44671</v>
      </c>
      <c r="AH1623" s="17"/>
      <c r="AI1623" s="17"/>
      <c r="AJ1623" s="5"/>
      <c r="AK1623" s="17">
        <v>44671</v>
      </c>
      <c r="AL1623" t="s">
        <v>836</v>
      </c>
      <c r="AM1623" t="s">
        <v>631</v>
      </c>
      <c r="AN1623" s="17"/>
      <c r="AP1623" t="s">
        <v>966</v>
      </c>
      <c r="AQ1623" t="s">
        <v>970</v>
      </c>
      <c r="AR1623" t="s">
        <v>29579</v>
      </c>
    </row>
    <row r="1624" spans="2:44" ht="11" outlineLevel="1" x14ac:dyDescent="0.15">
      <c r="B1624" t="s">
        <v>9988</v>
      </c>
      <c r="C1624" t="s">
        <v>799</v>
      </c>
      <c r="D1624" t="s">
        <v>835</v>
      </c>
      <c r="F1624" t="s">
        <v>966</v>
      </c>
      <c r="H1624" s="16">
        <v>1</v>
      </c>
      <c r="I1624" t="s">
        <v>799</v>
      </c>
      <c r="J1624" t="s">
        <v>9989</v>
      </c>
      <c r="K1624" t="s">
        <v>9990</v>
      </c>
      <c r="L1624" t="s">
        <v>27933</v>
      </c>
      <c r="M1624" t="s">
        <v>740</v>
      </c>
      <c r="N1624" t="s">
        <v>795</v>
      </c>
      <c r="P1624" t="s">
        <v>806</v>
      </c>
      <c r="Q1624" t="s">
        <v>10430</v>
      </c>
      <c r="R1624" t="s">
        <v>531</v>
      </c>
      <c r="S1624" t="s">
        <v>636</v>
      </c>
      <c r="T1624" s="16">
        <v>1</v>
      </c>
      <c r="U1624" s="16">
        <v>0</v>
      </c>
      <c r="V1624" s="16">
        <v>1</v>
      </c>
      <c r="W1624" s="5">
        <v>0</v>
      </c>
      <c r="X1624" s="5">
        <v>0</v>
      </c>
      <c r="Y1624" s="5"/>
      <c r="Z1624" s="7"/>
      <c r="AA1624" t="s">
        <v>29564</v>
      </c>
      <c r="AB1624" s="5">
        <v>0</v>
      </c>
      <c r="AC1624" t="s">
        <v>29565</v>
      </c>
      <c r="AD1624" s="17">
        <v>43546</v>
      </c>
      <c r="AE1624" s="17">
        <v>43546</v>
      </c>
      <c r="AF1624" s="17">
        <v>43546</v>
      </c>
      <c r="AG1624" s="17">
        <v>44671</v>
      </c>
      <c r="AH1624" s="17"/>
      <c r="AI1624" s="17"/>
      <c r="AJ1624" s="5"/>
      <c r="AK1624" s="17">
        <v>44671</v>
      </c>
      <c r="AL1624" t="s">
        <v>836</v>
      </c>
      <c r="AM1624" t="s">
        <v>631</v>
      </c>
      <c r="AN1624" s="17"/>
      <c r="AP1624" t="s">
        <v>966</v>
      </c>
      <c r="AQ1624" t="s">
        <v>970</v>
      </c>
      <c r="AR1624" t="s">
        <v>29580</v>
      </c>
    </row>
    <row r="1625" spans="2:44" ht="11" outlineLevel="1" x14ac:dyDescent="0.15">
      <c r="B1625" t="s">
        <v>9993</v>
      </c>
      <c r="C1625" t="s">
        <v>799</v>
      </c>
      <c r="D1625" t="s">
        <v>835</v>
      </c>
      <c r="F1625" t="s">
        <v>966</v>
      </c>
      <c r="H1625" s="16">
        <v>1</v>
      </c>
      <c r="I1625" t="s">
        <v>799</v>
      </c>
      <c r="J1625" t="s">
        <v>9994</v>
      </c>
      <c r="K1625" t="s">
        <v>9995</v>
      </c>
      <c r="L1625" t="s">
        <v>27933</v>
      </c>
      <c r="M1625" t="s">
        <v>740</v>
      </c>
      <c r="N1625" t="s">
        <v>795</v>
      </c>
      <c r="P1625" t="s">
        <v>806</v>
      </c>
      <c r="Q1625" t="s">
        <v>10430</v>
      </c>
      <c r="R1625" t="s">
        <v>531</v>
      </c>
      <c r="S1625" t="s">
        <v>636</v>
      </c>
      <c r="T1625" s="16">
        <v>1</v>
      </c>
      <c r="U1625" s="16">
        <v>0</v>
      </c>
      <c r="V1625" s="16">
        <v>1</v>
      </c>
      <c r="W1625" s="5">
        <v>0</v>
      </c>
      <c r="X1625" s="5">
        <v>0</v>
      </c>
      <c r="Y1625" s="5"/>
      <c r="Z1625" s="7"/>
      <c r="AA1625" t="s">
        <v>29564</v>
      </c>
      <c r="AB1625" s="5">
        <v>0</v>
      </c>
      <c r="AC1625" t="s">
        <v>29565</v>
      </c>
      <c r="AD1625" s="17">
        <v>43546</v>
      </c>
      <c r="AE1625" s="17">
        <v>43546</v>
      </c>
      <c r="AF1625" s="17">
        <v>43546</v>
      </c>
      <c r="AG1625" s="17">
        <v>44671</v>
      </c>
      <c r="AH1625" s="17"/>
      <c r="AI1625" s="17"/>
      <c r="AJ1625" s="5"/>
      <c r="AK1625" s="17">
        <v>44671</v>
      </c>
      <c r="AL1625" t="s">
        <v>836</v>
      </c>
      <c r="AM1625" t="s">
        <v>631</v>
      </c>
      <c r="AN1625" s="17"/>
      <c r="AP1625" t="s">
        <v>966</v>
      </c>
      <c r="AQ1625" t="s">
        <v>970</v>
      </c>
      <c r="AR1625" t="s">
        <v>29581</v>
      </c>
    </row>
    <row r="1626" spans="2:44" ht="11" outlineLevel="1" x14ac:dyDescent="0.15">
      <c r="B1626" t="s">
        <v>9998</v>
      </c>
      <c r="C1626" t="s">
        <v>799</v>
      </c>
      <c r="D1626" t="s">
        <v>835</v>
      </c>
      <c r="F1626" t="s">
        <v>966</v>
      </c>
      <c r="H1626" s="16">
        <v>1</v>
      </c>
      <c r="I1626" t="s">
        <v>799</v>
      </c>
      <c r="J1626" t="s">
        <v>9999</v>
      </c>
      <c r="K1626" t="s">
        <v>10000</v>
      </c>
      <c r="L1626" t="s">
        <v>27933</v>
      </c>
      <c r="M1626" t="s">
        <v>740</v>
      </c>
      <c r="N1626" t="s">
        <v>795</v>
      </c>
      <c r="P1626" t="s">
        <v>806</v>
      </c>
      <c r="Q1626" t="s">
        <v>10430</v>
      </c>
      <c r="R1626" t="s">
        <v>531</v>
      </c>
      <c r="S1626" t="s">
        <v>636</v>
      </c>
      <c r="T1626" s="16">
        <v>1</v>
      </c>
      <c r="U1626" s="16">
        <v>0</v>
      </c>
      <c r="V1626" s="16">
        <v>1</v>
      </c>
      <c r="W1626" s="5">
        <v>0</v>
      </c>
      <c r="X1626" s="5">
        <v>0</v>
      </c>
      <c r="Y1626" s="5"/>
      <c r="Z1626" s="7"/>
      <c r="AA1626" t="s">
        <v>29564</v>
      </c>
      <c r="AB1626" s="5">
        <v>0</v>
      </c>
      <c r="AC1626" t="s">
        <v>29565</v>
      </c>
      <c r="AD1626" s="17">
        <v>43546</v>
      </c>
      <c r="AE1626" s="17">
        <v>43546</v>
      </c>
      <c r="AF1626" s="17">
        <v>43546</v>
      </c>
      <c r="AG1626" s="17">
        <v>44671</v>
      </c>
      <c r="AH1626" s="17"/>
      <c r="AI1626" s="17"/>
      <c r="AJ1626" s="5"/>
      <c r="AK1626" s="17">
        <v>44671</v>
      </c>
      <c r="AL1626" t="s">
        <v>836</v>
      </c>
      <c r="AM1626" t="s">
        <v>631</v>
      </c>
      <c r="AN1626" s="17"/>
      <c r="AP1626" t="s">
        <v>966</v>
      </c>
      <c r="AQ1626" t="s">
        <v>970</v>
      </c>
      <c r="AR1626" t="s">
        <v>29582</v>
      </c>
    </row>
    <row r="1627" spans="2:44" ht="11" outlineLevel="1" x14ac:dyDescent="0.15">
      <c r="B1627" t="s">
        <v>10003</v>
      </c>
      <c r="C1627" t="s">
        <v>799</v>
      </c>
      <c r="D1627" t="s">
        <v>835</v>
      </c>
      <c r="F1627" t="s">
        <v>966</v>
      </c>
      <c r="H1627" s="16">
        <v>1</v>
      </c>
      <c r="I1627" t="s">
        <v>799</v>
      </c>
      <c r="J1627" t="s">
        <v>7358</v>
      </c>
      <c r="K1627" t="s">
        <v>7359</v>
      </c>
      <c r="L1627" t="s">
        <v>27933</v>
      </c>
      <c r="M1627" t="s">
        <v>740</v>
      </c>
      <c r="N1627" t="s">
        <v>795</v>
      </c>
      <c r="P1627" t="s">
        <v>806</v>
      </c>
      <c r="Q1627" t="s">
        <v>10430</v>
      </c>
      <c r="R1627" t="s">
        <v>531</v>
      </c>
      <c r="S1627" t="s">
        <v>636</v>
      </c>
      <c r="T1627" s="16">
        <v>1</v>
      </c>
      <c r="U1627" s="16">
        <v>0</v>
      </c>
      <c r="V1627" s="16">
        <v>1</v>
      </c>
      <c r="W1627" s="5">
        <v>0</v>
      </c>
      <c r="X1627" s="5">
        <v>0</v>
      </c>
      <c r="Y1627" s="5"/>
      <c r="Z1627" s="7"/>
      <c r="AA1627" t="s">
        <v>29564</v>
      </c>
      <c r="AB1627" s="5">
        <v>0</v>
      </c>
      <c r="AC1627" t="s">
        <v>29565</v>
      </c>
      <c r="AD1627" s="17">
        <v>43546</v>
      </c>
      <c r="AE1627" s="17">
        <v>43546</v>
      </c>
      <c r="AF1627" s="17">
        <v>43546</v>
      </c>
      <c r="AG1627" s="17">
        <v>44671</v>
      </c>
      <c r="AH1627" s="17"/>
      <c r="AI1627" s="17"/>
      <c r="AJ1627" s="5"/>
      <c r="AK1627" s="17">
        <v>44671</v>
      </c>
      <c r="AL1627" t="s">
        <v>836</v>
      </c>
      <c r="AM1627" t="s">
        <v>631</v>
      </c>
      <c r="AN1627" s="17"/>
      <c r="AP1627" t="s">
        <v>966</v>
      </c>
      <c r="AQ1627" t="s">
        <v>970</v>
      </c>
      <c r="AR1627" t="s">
        <v>29583</v>
      </c>
    </row>
    <row r="1628" spans="2:44" ht="11" outlineLevel="1" x14ac:dyDescent="0.15">
      <c r="B1628" t="s">
        <v>10006</v>
      </c>
      <c r="C1628" t="s">
        <v>799</v>
      </c>
      <c r="D1628" t="s">
        <v>835</v>
      </c>
      <c r="F1628" t="s">
        <v>966</v>
      </c>
      <c r="H1628" s="16">
        <v>1</v>
      </c>
      <c r="I1628" t="s">
        <v>799</v>
      </c>
      <c r="J1628" t="s">
        <v>10007</v>
      </c>
      <c r="K1628" t="s">
        <v>10008</v>
      </c>
      <c r="L1628" t="s">
        <v>27933</v>
      </c>
      <c r="M1628" t="s">
        <v>740</v>
      </c>
      <c r="N1628" t="s">
        <v>795</v>
      </c>
      <c r="P1628" t="s">
        <v>806</v>
      </c>
      <c r="Q1628" t="s">
        <v>10430</v>
      </c>
      <c r="R1628" t="s">
        <v>531</v>
      </c>
      <c r="S1628" t="s">
        <v>636</v>
      </c>
      <c r="T1628" s="16">
        <v>1</v>
      </c>
      <c r="U1628" s="16">
        <v>0</v>
      </c>
      <c r="V1628" s="16">
        <v>1</v>
      </c>
      <c r="W1628" s="5">
        <v>0</v>
      </c>
      <c r="X1628" s="5">
        <v>0</v>
      </c>
      <c r="Y1628" s="5"/>
      <c r="Z1628" s="7"/>
      <c r="AA1628" t="s">
        <v>29564</v>
      </c>
      <c r="AB1628" s="5">
        <v>0</v>
      </c>
      <c r="AC1628" t="s">
        <v>29565</v>
      </c>
      <c r="AD1628" s="17">
        <v>43546</v>
      </c>
      <c r="AE1628" s="17">
        <v>43546</v>
      </c>
      <c r="AF1628" s="17">
        <v>43543</v>
      </c>
      <c r="AG1628" s="17">
        <v>44671</v>
      </c>
      <c r="AH1628" s="17"/>
      <c r="AI1628" s="17"/>
      <c r="AJ1628" s="5"/>
      <c r="AK1628" s="17">
        <v>44671</v>
      </c>
      <c r="AL1628" t="s">
        <v>836</v>
      </c>
      <c r="AM1628" t="s">
        <v>631</v>
      </c>
      <c r="AN1628" s="17"/>
      <c r="AP1628" t="s">
        <v>966</v>
      </c>
      <c r="AQ1628" t="s">
        <v>970</v>
      </c>
      <c r="AR1628" t="s">
        <v>29584</v>
      </c>
    </row>
    <row r="1629" spans="2:44" ht="11" outlineLevel="1" x14ac:dyDescent="0.15">
      <c r="B1629" t="s">
        <v>10011</v>
      </c>
      <c r="C1629" t="s">
        <v>799</v>
      </c>
      <c r="D1629" t="s">
        <v>835</v>
      </c>
      <c r="F1629" t="s">
        <v>966</v>
      </c>
      <c r="H1629" s="16">
        <v>1</v>
      </c>
      <c r="I1629" t="s">
        <v>799</v>
      </c>
      <c r="J1629" t="s">
        <v>10012</v>
      </c>
      <c r="K1629" t="s">
        <v>10013</v>
      </c>
      <c r="L1629" t="s">
        <v>27933</v>
      </c>
      <c r="M1629" t="s">
        <v>740</v>
      </c>
      <c r="N1629" t="s">
        <v>795</v>
      </c>
      <c r="P1629" t="s">
        <v>806</v>
      </c>
      <c r="Q1629" t="s">
        <v>10430</v>
      </c>
      <c r="R1629" t="s">
        <v>531</v>
      </c>
      <c r="S1629" t="s">
        <v>636</v>
      </c>
      <c r="T1629" s="16">
        <v>1</v>
      </c>
      <c r="U1629" s="16">
        <v>0</v>
      </c>
      <c r="V1629" s="16">
        <v>1</v>
      </c>
      <c r="W1629" s="5">
        <v>0</v>
      </c>
      <c r="X1629" s="5">
        <v>0</v>
      </c>
      <c r="Y1629" s="5"/>
      <c r="Z1629" s="7"/>
      <c r="AA1629" t="s">
        <v>29564</v>
      </c>
      <c r="AB1629" s="5">
        <v>0</v>
      </c>
      <c r="AC1629" t="s">
        <v>29565</v>
      </c>
      <c r="AD1629" s="17">
        <v>43525</v>
      </c>
      <c r="AE1629" s="17">
        <v>43525</v>
      </c>
      <c r="AF1629" s="17">
        <v>43525</v>
      </c>
      <c r="AG1629" s="17">
        <v>45350</v>
      </c>
      <c r="AH1629" s="17"/>
      <c r="AI1629" s="17"/>
      <c r="AJ1629" s="5"/>
      <c r="AK1629" s="17">
        <v>45350</v>
      </c>
      <c r="AL1629" t="s">
        <v>836</v>
      </c>
      <c r="AM1629" t="s">
        <v>631</v>
      </c>
      <c r="AN1629" s="17"/>
      <c r="AP1629" t="s">
        <v>966</v>
      </c>
      <c r="AQ1629" t="s">
        <v>970</v>
      </c>
      <c r="AR1629" t="s">
        <v>29585</v>
      </c>
    </row>
    <row r="1630" spans="2:44" ht="11" outlineLevel="1" x14ac:dyDescent="0.15">
      <c r="B1630" t="s">
        <v>10018</v>
      </c>
      <c r="C1630" t="s">
        <v>799</v>
      </c>
      <c r="D1630" t="s">
        <v>835</v>
      </c>
      <c r="F1630" t="s">
        <v>966</v>
      </c>
      <c r="H1630" s="16">
        <v>1</v>
      </c>
      <c r="I1630" t="s">
        <v>799</v>
      </c>
      <c r="J1630" t="s">
        <v>3820</v>
      </c>
      <c r="K1630" t="s">
        <v>3821</v>
      </c>
      <c r="L1630" t="s">
        <v>27933</v>
      </c>
      <c r="M1630" t="s">
        <v>740</v>
      </c>
      <c r="N1630" t="s">
        <v>795</v>
      </c>
      <c r="P1630" t="s">
        <v>806</v>
      </c>
      <c r="Q1630" t="s">
        <v>10430</v>
      </c>
      <c r="R1630" t="s">
        <v>531</v>
      </c>
      <c r="S1630" t="s">
        <v>636</v>
      </c>
      <c r="T1630" s="16">
        <v>1</v>
      </c>
      <c r="U1630" s="16">
        <v>0</v>
      </c>
      <c r="V1630" s="16">
        <v>1</v>
      </c>
      <c r="W1630" s="5">
        <v>0</v>
      </c>
      <c r="X1630" s="5">
        <v>0</v>
      </c>
      <c r="Y1630" s="5"/>
      <c r="Z1630" s="7"/>
      <c r="AA1630" t="s">
        <v>29564</v>
      </c>
      <c r="AB1630" s="5">
        <v>0</v>
      </c>
      <c r="AC1630" t="s">
        <v>29565</v>
      </c>
      <c r="AD1630" s="17">
        <v>43546</v>
      </c>
      <c r="AE1630" s="17">
        <v>43546</v>
      </c>
      <c r="AF1630" s="17">
        <v>43546</v>
      </c>
      <c r="AG1630" s="17">
        <v>44671</v>
      </c>
      <c r="AH1630" s="17"/>
      <c r="AI1630" s="17"/>
      <c r="AJ1630" s="5"/>
      <c r="AK1630" s="17">
        <v>44671</v>
      </c>
      <c r="AL1630" t="s">
        <v>836</v>
      </c>
      <c r="AM1630" t="s">
        <v>631</v>
      </c>
      <c r="AN1630" s="17"/>
      <c r="AP1630" t="s">
        <v>966</v>
      </c>
      <c r="AQ1630" t="s">
        <v>970</v>
      </c>
      <c r="AR1630" t="s">
        <v>29586</v>
      </c>
    </row>
    <row r="1631" spans="2:44" ht="11" outlineLevel="1" x14ac:dyDescent="0.15">
      <c r="B1631" t="s">
        <v>10021</v>
      </c>
      <c r="C1631" t="s">
        <v>799</v>
      </c>
      <c r="D1631" t="s">
        <v>835</v>
      </c>
      <c r="F1631" t="s">
        <v>966</v>
      </c>
      <c r="H1631" s="16">
        <v>1</v>
      </c>
      <c r="I1631" t="s">
        <v>799</v>
      </c>
      <c r="J1631" t="s">
        <v>10022</v>
      </c>
      <c r="K1631" t="s">
        <v>10023</v>
      </c>
      <c r="L1631" t="s">
        <v>27933</v>
      </c>
      <c r="M1631" t="s">
        <v>740</v>
      </c>
      <c r="N1631" t="s">
        <v>795</v>
      </c>
      <c r="P1631" t="s">
        <v>806</v>
      </c>
      <c r="Q1631" t="s">
        <v>10430</v>
      </c>
      <c r="R1631" t="s">
        <v>531</v>
      </c>
      <c r="S1631" t="s">
        <v>636</v>
      </c>
      <c r="T1631" s="16">
        <v>1</v>
      </c>
      <c r="U1631" s="16">
        <v>0</v>
      </c>
      <c r="V1631" s="16">
        <v>1</v>
      </c>
      <c r="W1631" s="5">
        <v>0</v>
      </c>
      <c r="X1631" s="5">
        <v>0</v>
      </c>
      <c r="Y1631" s="5"/>
      <c r="Z1631" s="7"/>
      <c r="AA1631" t="s">
        <v>29564</v>
      </c>
      <c r="AB1631" s="5">
        <v>0</v>
      </c>
      <c r="AC1631" t="s">
        <v>29565</v>
      </c>
      <c r="AD1631" s="17">
        <v>43546</v>
      </c>
      <c r="AE1631" s="17">
        <v>43546</v>
      </c>
      <c r="AF1631" s="17">
        <v>43546</v>
      </c>
      <c r="AG1631" s="17">
        <v>44671</v>
      </c>
      <c r="AH1631" s="17"/>
      <c r="AI1631" s="17"/>
      <c r="AJ1631" s="5"/>
      <c r="AK1631" s="17">
        <v>44671</v>
      </c>
      <c r="AL1631" t="s">
        <v>836</v>
      </c>
      <c r="AM1631" t="s">
        <v>631</v>
      </c>
      <c r="AN1631" s="17"/>
      <c r="AP1631" t="s">
        <v>966</v>
      </c>
      <c r="AQ1631" t="s">
        <v>970</v>
      </c>
      <c r="AR1631" t="s">
        <v>29587</v>
      </c>
    </row>
    <row r="1632" spans="2:44" ht="11" outlineLevel="1" x14ac:dyDescent="0.15">
      <c r="B1632" t="s">
        <v>10026</v>
      </c>
      <c r="C1632" t="s">
        <v>799</v>
      </c>
      <c r="D1632" t="s">
        <v>835</v>
      </c>
      <c r="F1632" t="s">
        <v>966</v>
      </c>
      <c r="H1632" s="16">
        <v>1</v>
      </c>
      <c r="I1632" t="s">
        <v>799</v>
      </c>
      <c r="J1632" t="s">
        <v>10027</v>
      </c>
      <c r="K1632" t="s">
        <v>10028</v>
      </c>
      <c r="L1632" t="s">
        <v>27933</v>
      </c>
      <c r="M1632" t="s">
        <v>740</v>
      </c>
      <c r="N1632" t="s">
        <v>795</v>
      </c>
      <c r="P1632" t="s">
        <v>806</v>
      </c>
      <c r="Q1632" t="s">
        <v>10430</v>
      </c>
      <c r="R1632" t="s">
        <v>531</v>
      </c>
      <c r="S1632" t="s">
        <v>636</v>
      </c>
      <c r="T1632" s="16">
        <v>1</v>
      </c>
      <c r="U1632" s="16">
        <v>0</v>
      </c>
      <c r="V1632" s="16">
        <v>1</v>
      </c>
      <c r="W1632" s="5">
        <v>0</v>
      </c>
      <c r="X1632" s="5">
        <v>0</v>
      </c>
      <c r="Y1632" s="5"/>
      <c r="Z1632" s="7"/>
      <c r="AA1632" t="s">
        <v>29564</v>
      </c>
      <c r="AB1632" s="5">
        <v>0</v>
      </c>
      <c r="AC1632" t="s">
        <v>29565</v>
      </c>
      <c r="AD1632" s="17">
        <v>43546</v>
      </c>
      <c r="AE1632" s="17">
        <v>43546</v>
      </c>
      <c r="AF1632" s="17">
        <v>43546</v>
      </c>
      <c r="AG1632" s="17">
        <v>44671</v>
      </c>
      <c r="AH1632" s="17"/>
      <c r="AI1632" s="17"/>
      <c r="AJ1632" s="5"/>
      <c r="AK1632" s="17">
        <v>44671</v>
      </c>
      <c r="AL1632" t="s">
        <v>836</v>
      </c>
      <c r="AM1632" t="s">
        <v>631</v>
      </c>
      <c r="AN1632" s="17"/>
      <c r="AP1632" t="s">
        <v>966</v>
      </c>
      <c r="AQ1632" t="s">
        <v>970</v>
      </c>
      <c r="AR1632" t="s">
        <v>29588</v>
      </c>
    </row>
    <row r="1633" spans="2:44" ht="11" outlineLevel="1" x14ac:dyDescent="0.15">
      <c r="B1633" t="s">
        <v>10033</v>
      </c>
      <c r="C1633" t="s">
        <v>799</v>
      </c>
      <c r="D1633" t="s">
        <v>835</v>
      </c>
      <c r="F1633" t="s">
        <v>966</v>
      </c>
      <c r="H1633" s="16">
        <v>1</v>
      </c>
      <c r="I1633" t="s">
        <v>799</v>
      </c>
      <c r="J1633" t="s">
        <v>2850</v>
      </c>
      <c r="K1633" t="s">
        <v>2851</v>
      </c>
      <c r="L1633" t="s">
        <v>27933</v>
      </c>
      <c r="M1633" t="s">
        <v>740</v>
      </c>
      <c r="N1633" t="s">
        <v>795</v>
      </c>
      <c r="P1633" t="s">
        <v>806</v>
      </c>
      <c r="Q1633" t="s">
        <v>10430</v>
      </c>
      <c r="R1633" t="s">
        <v>531</v>
      </c>
      <c r="S1633" t="s">
        <v>636</v>
      </c>
      <c r="T1633" s="16">
        <v>1</v>
      </c>
      <c r="U1633" s="16">
        <v>0</v>
      </c>
      <c r="V1633" s="16">
        <v>1</v>
      </c>
      <c r="W1633" s="5">
        <v>0</v>
      </c>
      <c r="X1633" s="5">
        <v>0</v>
      </c>
      <c r="Y1633" s="5"/>
      <c r="Z1633" s="7"/>
      <c r="AA1633" t="s">
        <v>29564</v>
      </c>
      <c r="AB1633" s="5">
        <v>0</v>
      </c>
      <c r="AC1633" t="s">
        <v>29565</v>
      </c>
      <c r="AD1633" s="17">
        <v>42846</v>
      </c>
      <c r="AE1633" s="17">
        <v>42846</v>
      </c>
      <c r="AF1633" s="17">
        <v>42846</v>
      </c>
      <c r="AG1633" s="17">
        <v>44671</v>
      </c>
      <c r="AH1633" s="17"/>
      <c r="AI1633" s="17"/>
      <c r="AJ1633" s="5"/>
      <c r="AK1633" s="17">
        <v>44671</v>
      </c>
      <c r="AL1633" t="s">
        <v>836</v>
      </c>
      <c r="AM1633" t="s">
        <v>631</v>
      </c>
      <c r="AN1633" s="17"/>
      <c r="AP1633" t="s">
        <v>966</v>
      </c>
      <c r="AQ1633" t="s">
        <v>970</v>
      </c>
      <c r="AR1633" t="s">
        <v>29589</v>
      </c>
    </row>
    <row r="1634" spans="2:44" ht="11" outlineLevel="1" x14ac:dyDescent="0.15">
      <c r="B1634" t="s">
        <v>10038</v>
      </c>
      <c r="C1634" t="s">
        <v>799</v>
      </c>
      <c r="D1634" t="s">
        <v>835</v>
      </c>
      <c r="F1634" t="s">
        <v>966</v>
      </c>
      <c r="H1634" s="16">
        <v>1</v>
      </c>
      <c r="I1634" t="s">
        <v>799</v>
      </c>
      <c r="J1634" t="s">
        <v>9955</v>
      </c>
      <c r="K1634" t="s">
        <v>9956</v>
      </c>
      <c r="L1634" t="s">
        <v>27933</v>
      </c>
      <c r="M1634" t="s">
        <v>740</v>
      </c>
      <c r="N1634" t="s">
        <v>795</v>
      </c>
      <c r="P1634" t="s">
        <v>806</v>
      </c>
      <c r="Q1634" t="s">
        <v>10430</v>
      </c>
      <c r="R1634" t="s">
        <v>531</v>
      </c>
      <c r="S1634" t="s">
        <v>636</v>
      </c>
      <c r="T1634" s="16">
        <v>1</v>
      </c>
      <c r="U1634" s="16">
        <v>0</v>
      </c>
      <c r="V1634" s="16">
        <v>1</v>
      </c>
      <c r="W1634" s="5">
        <v>0</v>
      </c>
      <c r="X1634" s="5">
        <v>0</v>
      </c>
      <c r="Y1634" s="5"/>
      <c r="Z1634" s="7"/>
      <c r="AA1634" t="s">
        <v>29564</v>
      </c>
      <c r="AB1634" s="5">
        <v>0</v>
      </c>
      <c r="AC1634" t="s">
        <v>29565</v>
      </c>
      <c r="AD1634" s="17">
        <v>42846</v>
      </c>
      <c r="AE1634" s="17">
        <v>42846</v>
      </c>
      <c r="AF1634" s="17">
        <v>42846</v>
      </c>
      <c r="AG1634" s="17">
        <v>44671</v>
      </c>
      <c r="AH1634" s="17"/>
      <c r="AI1634" s="17"/>
      <c r="AJ1634" s="5"/>
      <c r="AK1634" s="17">
        <v>44671</v>
      </c>
      <c r="AL1634" t="s">
        <v>836</v>
      </c>
      <c r="AM1634" t="s">
        <v>631</v>
      </c>
      <c r="AN1634" s="17"/>
      <c r="AP1634" t="s">
        <v>966</v>
      </c>
      <c r="AQ1634" t="s">
        <v>970</v>
      </c>
      <c r="AR1634" t="s">
        <v>29590</v>
      </c>
    </row>
    <row r="1635" spans="2:44" ht="11" outlineLevel="1" x14ac:dyDescent="0.15">
      <c r="B1635" t="s">
        <v>10041</v>
      </c>
      <c r="C1635" t="s">
        <v>799</v>
      </c>
      <c r="D1635" t="s">
        <v>835</v>
      </c>
      <c r="F1635" t="s">
        <v>966</v>
      </c>
      <c r="H1635" s="16">
        <v>1</v>
      </c>
      <c r="I1635" t="s">
        <v>799</v>
      </c>
      <c r="J1635" t="s">
        <v>9973</v>
      </c>
      <c r="K1635" t="s">
        <v>9974</v>
      </c>
      <c r="L1635" t="s">
        <v>27933</v>
      </c>
      <c r="M1635" t="s">
        <v>740</v>
      </c>
      <c r="N1635" t="s">
        <v>795</v>
      </c>
      <c r="P1635" t="s">
        <v>806</v>
      </c>
      <c r="Q1635" t="s">
        <v>10430</v>
      </c>
      <c r="R1635" t="s">
        <v>531</v>
      </c>
      <c r="S1635" t="s">
        <v>636</v>
      </c>
      <c r="T1635" s="16">
        <v>1</v>
      </c>
      <c r="U1635" s="16">
        <v>0</v>
      </c>
      <c r="V1635" s="16">
        <v>1</v>
      </c>
      <c r="W1635" s="5">
        <v>0</v>
      </c>
      <c r="X1635" s="5">
        <v>0</v>
      </c>
      <c r="Y1635" s="5"/>
      <c r="Z1635" s="7"/>
      <c r="AA1635" t="s">
        <v>29564</v>
      </c>
      <c r="AB1635" s="5">
        <v>0</v>
      </c>
      <c r="AC1635" t="s">
        <v>29565</v>
      </c>
      <c r="AD1635" s="17">
        <v>42899</v>
      </c>
      <c r="AE1635" s="17">
        <v>42899</v>
      </c>
      <c r="AF1635" s="17">
        <v>42898</v>
      </c>
      <c r="AG1635" s="17">
        <v>44671</v>
      </c>
      <c r="AH1635" s="17"/>
      <c r="AI1635" s="17"/>
      <c r="AJ1635" s="5"/>
      <c r="AK1635" s="17">
        <v>44671</v>
      </c>
      <c r="AL1635" t="s">
        <v>836</v>
      </c>
      <c r="AM1635" t="s">
        <v>631</v>
      </c>
      <c r="AN1635" s="17"/>
      <c r="AP1635" t="s">
        <v>966</v>
      </c>
      <c r="AQ1635" t="s">
        <v>970</v>
      </c>
      <c r="AR1635" t="s">
        <v>29591</v>
      </c>
    </row>
    <row r="1636" spans="2:44" ht="11" outlineLevel="1" x14ac:dyDescent="0.15">
      <c r="B1636" t="s">
        <v>10066</v>
      </c>
      <c r="C1636" t="s">
        <v>799</v>
      </c>
      <c r="D1636" t="s">
        <v>835</v>
      </c>
      <c r="F1636" t="s">
        <v>966</v>
      </c>
      <c r="H1636" s="16">
        <v>1</v>
      </c>
      <c r="I1636" t="s">
        <v>799</v>
      </c>
      <c r="J1636" t="s">
        <v>5525</v>
      </c>
      <c r="K1636" t="s">
        <v>5526</v>
      </c>
      <c r="L1636" t="s">
        <v>27902</v>
      </c>
      <c r="M1636" t="s">
        <v>740</v>
      </c>
      <c r="N1636" t="s">
        <v>795</v>
      </c>
      <c r="P1636" t="s">
        <v>806</v>
      </c>
      <c r="Q1636" t="s">
        <v>10430</v>
      </c>
      <c r="R1636" t="s">
        <v>531</v>
      </c>
      <c r="S1636" t="s">
        <v>636</v>
      </c>
      <c r="T1636" s="16">
        <v>1</v>
      </c>
      <c r="U1636" s="16">
        <v>0</v>
      </c>
      <c r="V1636" s="16">
        <v>1</v>
      </c>
      <c r="W1636" s="5">
        <v>0</v>
      </c>
      <c r="X1636" s="5">
        <v>0</v>
      </c>
      <c r="Y1636" s="5"/>
      <c r="Z1636" s="7"/>
      <c r="AA1636" t="s">
        <v>29564</v>
      </c>
      <c r="AB1636" s="5">
        <v>0</v>
      </c>
      <c r="AC1636" t="s">
        <v>29565</v>
      </c>
      <c r="AD1636" s="17">
        <v>45183</v>
      </c>
      <c r="AE1636" s="17">
        <v>45183</v>
      </c>
      <c r="AF1636" s="17">
        <v>45183</v>
      </c>
      <c r="AG1636" s="17">
        <v>47008</v>
      </c>
      <c r="AH1636" s="17"/>
      <c r="AI1636" s="17"/>
      <c r="AJ1636" s="5"/>
      <c r="AK1636" s="17">
        <v>47008</v>
      </c>
      <c r="AL1636" t="s">
        <v>836</v>
      </c>
      <c r="AM1636" t="s">
        <v>631</v>
      </c>
      <c r="AN1636" s="17"/>
      <c r="AP1636" t="s">
        <v>966</v>
      </c>
      <c r="AQ1636" t="s">
        <v>970</v>
      </c>
      <c r="AR1636" t="s">
        <v>29592</v>
      </c>
    </row>
    <row r="1637" spans="2:44" ht="11" outlineLevel="1" x14ac:dyDescent="0.15">
      <c r="B1637" t="s">
        <v>10077</v>
      </c>
      <c r="C1637" t="s">
        <v>799</v>
      </c>
      <c r="D1637" t="s">
        <v>854</v>
      </c>
      <c r="F1637" t="s">
        <v>966</v>
      </c>
      <c r="H1637" s="16">
        <v>1</v>
      </c>
      <c r="I1637" t="s">
        <v>799</v>
      </c>
      <c r="J1637" t="s">
        <v>10078</v>
      </c>
      <c r="K1637" t="s">
        <v>10079</v>
      </c>
      <c r="L1637" t="s">
        <v>27905</v>
      </c>
      <c r="M1637" t="s">
        <v>748</v>
      </c>
      <c r="N1637" t="s">
        <v>795</v>
      </c>
      <c r="P1637" t="s">
        <v>806</v>
      </c>
      <c r="Q1637" t="s">
        <v>10430</v>
      </c>
      <c r="R1637" t="s">
        <v>531</v>
      </c>
      <c r="S1637" t="s">
        <v>636</v>
      </c>
      <c r="T1637" s="16">
        <v>1</v>
      </c>
      <c r="U1637" s="16">
        <v>0</v>
      </c>
      <c r="V1637" s="16">
        <v>4</v>
      </c>
      <c r="W1637" s="5">
        <v>0</v>
      </c>
      <c r="X1637" s="5">
        <v>0</v>
      </c>
      <c r="Y1637" s="5"/>
      <c r="Z1637" s="7"/>
      <c r="AA1637" t="s">
        <v>29564</v>
      </c>
      <c r="AB1637" s="5">
        <v>0</v>
      </c>
      <c r="AC1637" t="s">
        <v>29565</v>
      </c>
      <c r="AD1637" s="17">
        <v>45226</v>
      </c>
      <c r="AE1637" s="17">
        <v>45761</v>
      </c>
      <c r="AF1637" s="17">
        <v>45231</v>
      </c>
      <c r="AG1637" s="17">
        <v>47057</v>
      </c>
      <c r="AH1637" s="17"/>
      <c r="AI1637" s="17"/>
      <c r="AJ1637" s="5"/>
      <c r="AK1637" s="17">
        <v>47057</v>
      </c>
      <c r="AL1637" t="s">
        <v>855</v>
      </c>
      <c r="AM1637" t="s">
        <v>666</v>
      </c>
      <c r="AN1637" s="17"/>
      <c r="AP1637" t="s">
        <v>966</v>
      </c>
      <c r="AQ1637" t="s">
        <v>970</v>
      </c>
      <c r="AR1637" t="s">
        <v>29593</v>
      </c>
    </row>
    <row r="1638" spans="2:44" ht="11" outlineLevel="1" x14ac:dyDescent="0.15">
      <c r="B1638" t="s">
        <v>10082</v>
      </c>
      <c r="C1638" t="s">
        <v>799</v>
      </c>
      <c r="D1638" t="s">
        <v>854</v>
      </c>
      <c r="F1638" t="s">
        <v>966</v>
      </c>
      <c r="H1638" s="16">
        <v>1</v>
      </c>
      <c r="I1638" t="s">
        <v>799</v>
      </c>
      <c r="J1638" t="s">
        <v>10083</v>
      </c>
      <c r="K1638" t="s">
        <v>10084</v>
      </c>
      <c r="L1638" t="s">
        <v>28019</v>
      </c>
      <c r="M1638" t="s">
        <v>737</v>
      </c>
      <c r="N1638" t="s">
        <v>795</v>
      </c>
      <c r="P1638" t="s">
        <v>802</v>
      </c>
      <c r="Q1638" t="s">
        <v>10430</v>
      </c>
      <c r="R1638" t="s">
        <v>531</v>
      </c>
      <c r="S1638" t="s">
        <v>636</v>
      </c>
      <c r="T1638" s="16">
        <v>1</v>
      </c>
      <c r="U1638" s="16">
        <v>0</v>
      </c>
      <c r="V1638" s="16">
        <v>1</v>
      </c>
      <c r="W1638" s="5">
        <v>0</v>
      </c>
      <c r="X1638" s="5">
        <v>0</v>
      </c>
      <c r="Y1638" s="5"/>
      <c r="Z1638" s="7"/>
      <c r="AA1638" t="s">
        <v>29564</v>
      </c>
      <c r="AB1638" s="5">
        <v>0</v>
      </c>
      <c r="AC1638" t="s">
        <v>29565</v>
      </c>
      <c r="AD1638" s="17">
        <v>45212</v>
      </c>
      <c r="AE1638" s="17">
        <v>45212</v>
      </c>
      <c r="AF1638" s="17">
        <v>45210</v>
      </c>
      <c r="AG1638" s="17">
        <v>47039</v>
      </c>
      <c r="AH1638" s="17"/>
      <c r="AI1638" s="17"/>
      <c r="AJ1638" s="5"/>
      <c r="AK1638" s="17">
        <v>47039</v>
      </c>
      <c r="AL1638" t="s">
        <v>855</v>
      </c>
      <c r="AM1638" t="s">
        <v>666</v>
      </c>
      <c r="AN1638" s="17"/>
      <c r="AP1638" t="s">
        <v>966</v>
      </c>
      <c r="AQ1638" t="s">
        <v>970</v>
      </c>
      <c r="AR1638" t="s">
        <v>29594</v>
      </c>
    </row>
    <row r="1639" spans="2:44" ht="11" outlineLevel="1" x14ac:dyDescent="0.15">
      <c r="B1639" t="s">
        <v>10091</v>
      </c>
      <c r="C1639" t="s">
        <v>799</v>
      </c>
      <c r="D1639" t="s">
        <v>854</v>
      </c>
      <c r="F1639" t="s">
        <v>966</v>
      </c>
      <c r="H1639" s="16">
        <v>1</v>
      </c>
      <c r="I1639" t="s">
        <v>799</v>
      </c>
      <c r="J1639" t="s">
        <v>4930</v>
      </c>
      <c r="K1639" t="s">
        <v>4931</v>
      </c>
      <c r="L1639" t="s">
        <v>28019</v>
      </c>
      <c r="M1639" t="s">
        <v>748</v>
      </c>
      <c r="N1639" t="s">
        <v>795</v>
      </c>
      <c r="P1639" t="s">
        <v>806</v>
      </c>
      <c r="Q1639" t="s">
        <v>10430</v>
      </c>
      <c r="R1639" t="s">
        <v>531</v>
      </c>
      <c r="S1639" t="s">
        <v>636</v>
      </c>
      <c r="T1639" s="16">
        <v>1</v>
      </c>
      <c r="U1639" s="16">
        <v>0</v>
      </c>
      <c r="V1639" s="16">
        <v>4</v>
      </c>
      <c r="W1639" s="5">
        <v>0</v>
      </c>
      <c r="X1639" s="5">
        <v>0</v>
      </c>
      <c r="Y1639" s="5"/>
      <c r="Z1639" s="7"/>
      <c r="AA1639" t="s">
        <v>29564</v>
      </c>
      <c r="AB1639" s="5">
        <v>0</v>
      </c>
      <c r="AC1639" t="s">
        <v>29565</v>
      </c>
      <c r="AD1639" s="17">
        <v>44677</v>
      </c>
      <c r="AE1639" s="17">
        <v>46000</v>
      </c>
      <c r="AF1639" s="17">
        <v>44662</v>
      </c>
      <c r="AG1639" s="17">
        <v>46498</v>
      </c>
      <c r="AH1639" s="17"/>
      <c r="AI1639" s="17"/>
      <c r="AJ1639" s="5"/>
      <c r="AK1639" s="17">
        <v>46498</v>
      </c>
      <c r="AL1639" t="s">
        <v>855</v>
      </c>
      <c r="AM1639" t="s">
        <v>666</v>
      </c>
      <c r="AN1639" s="17"/>
      <c r="AP1639" t="s">
        <v>966</v>
      </c>
      <c r="AQ1639" t="s">
        <v>970</v>
      </c>
      <c r="AR1639" t="s">
        <v>29595</v>
      </c>
    </row>
    <row r="1640" spans="2:44" ht="11" outlineLevel="1" x14ac:dyDescent="0.15">
      <c r="B1640" t="s">
        <v>10094</v>
      </c>
      <c r="C1640" t="s">
        <v>799</v>
      </c>
      <c r="D1640" t="s">
        <v>854</v>
      </c>
      <c r="F1640" t="s">
        <v>966</v>
      </c>
      <c r="H1640" s="16">
        <v>1</v>
      </c>
      <c r="I1640" t="s">
        <v>799</v>
      </c>
      <c r="J1640" t="s">
        <v>10095</v>
      </c>
      <c r="K1640" t="s">
        <v>10096</v>
      </c>
      <c r="L1640" t="s">
        <v>28019</v>
      </c>
      <c r="M1640" t="s">
        <v>748</v>
      </c>
      <c r="N1640" t="s">
        <v>795</v>
      </c>
      <c r="P1640" t="s">
        <v>806</v>
      </c>
      <c r="Q1640" t="s">
        <v>10430</v>
      </c>
      <c r="R1640" t="s">
        <v>531</v>
      </c>
      <c r="S1640" t="s">
        <v>636</v>
      </c>
      <c r="T1640" s="16">
        <v>1</v>
      </c>
      <c r="U1640" s="16">
        <v>0</v>
      </c>
      <c r="V1640" s="16">
        <v>4</v>
      </c>
      <c r="W1640" s="5">
        <v>0</v>
      </c>
      <c r="X1640" s="5">
        <v>0</v>
      </c>
      <c r="Y1640" s="5"/>
      <c r="Z1640" s="7"/>
      <c r="AA1640" t="s">
        <v>29564</v>
      </c>
      <c r="AB1640" s="5">
        <v>0</v>
      </c>
      <c r="AC1640" t="s">
        <v>29565</v>
      </c>
      <c r="AD1640" s="17">
        <v>44678</v>
      </c>
      <c r="AE1640" s="17">
        <v>46000</v>
      </c>
      <c r="AF1640" s="17">
        <v>44662</v>
      </c>
      <c r="AG1640" s="17">
        <v>46498</v>
      </c>
      <c r="AH1640" s="17"/>
      <c r="AI1640" s="17"/>
      <c r="AJ1640" s="5"/>
      <c r="AK1640" s="17">
        <v>46498</v>
      </c>
      <c r="AL1640" t="s">
        <v>855</v>
      </c>
      <c r="AM1640" t="s">
        <v>666</v>
      </c>
      <c r="AN1640" s="17"/>
      <c r="AP1640" t="s">
        <v>966</v>
      </c>
      <c r="AQ1640" t="s">
        <v>970</v>
      </c>
      <c r="AR1640" t="s">
        <v>29596</v>
      </c>
    </row>
    <row r="1641" spans="2:44" ht="11" outlineLevel="1" x14ac:dyDescent="0.15">
      <c r="B1641" t="s">
        <v>10103</v>
      </c>
      <c r="C1641" t="s">
        <v>799</v>
      </c>
      <c r="D1641" t="s">
        <v>854</v>
      </c>
      <c r="F1641" t="s">
        <v>966</v>
      </c>
      <c r="H1641" s="16">
        <v>1</v>
      </c>
      <c r="I1641" t="s">
        <v>799</v>
      </c>
      <c r="J1641" t="s">
        <v>4124</v>
      </c>
      <c r="K1641" t="s">
        <v>4125</v>
      </c>
      <c r="L1641" t="s">
        <v>28019</v>
      </c>
      <c r="M1641" t="s">
        <v>748</v>
      </c>
      <c r="N1641" t="s">
        <v>795</v>
      </c>
      <c r="P1641" t="s">
        <v>806</v>
      </c>
      <c r="Q1641" t="s">
        <v>10430</v>
      </c>
      <c r="R1641" t="s">
        <v>531</v>
      </c>
      <c r="S1641" t="s">
        <v>636</v>
      </c>
      <c r="T1641" s="16">
        <v>1</v>
      </c>
      <c r="U1641" s="16">
        <v>0</v>
      </c>
      <c r="V1641" s="16">
        <v>2</v>
      </c>
      <c r="W1641" s="5">
        <v>0</v>
      </c>
      <c r="X1641" s="5">
        <v>0</v>
      </c>
      <c r="Y1641" s="5"/>
      <c r="Z1641" s="7"/>
      <c r="AA1641" t="s">
        <v>29564</v>
      </c>
      <c r="AB1641" s="5">
        <v>0</v>
      </c>
      <c r="AC1641" t="s">
        <v>29565</v>
      </c>
      <c r="AD1641" s="17">
        <v>44676</v>
      </c>
      <c r="AE1641" s="17">
        <v>44764</v>
      </c>
      <c r="AF1641" s="17">
        <v>44662</v>
      </c>
      <c r="AG1641" s="17">
        <v>46498</v>
      </c>
      <c r="AH1641" s="17"/>
      <c r="AI1641" s="17"/>
      <c r="AJ1641" s="5"/>
      <c r="AK1641" s="17">
        <v>46498</v>
      </c>
      <c r="AL1641" t="s">
        <v>855</v>
      </c>
      <c r="AM1641" t="s">
        <v>666</v>
      </c>
      <c r="AN1641" s="17"/>
      <c r="AP1641" t="s">
        <v>966</v>
      </c>
      <c r="AQ1641" t="s">
        <v>970</v>
      </c>
      <c r="AR1641" t="s">
        <v>29597</v>
      </c>
    </row>
    <row r="1642" spans="2:44" ht="11" outlineLevel="1" x14ac:dyDescent="0.15">
      <c r="B1642" t="s">
        <v>10108</v>
      </c>
      <c r="C1642" t="s">
        <v>799</v>
      </c>
      <c r="D1642" t="s">
        <v>854</v>
      </c>
      <c r="F1642" t="s">
        <v>966</v>
      </c>
      <c r="H1642" s="16">
        <v>1</v>
      </c>
      <c r="I1642" t="s">
        <v>799</v>
      </c>
      <c r="J1642" t="s">
        <v>6041</v>
      </c>
      <c r="K1642" t="s">
        <v>6042</v>
      </c>
      <c r="L1642" t="s">
        <v>28019</v>
      </c>
      <c r="M1642" t="s">
        <v>3219</v>
      </c>
      <c r="N1642" t="s">
        <v>795</v>
      </c>
      <c r="P1642" t="s">
        <v>806</v>
      </c>
      <c r="Q1642" t="s">
        <v>10430</v>
      </c>
      <c r="R1642" t="s">
        <v>531</v>
      </c>
      <c r="S1642" t="s">
        <v>636</v>
      </c>
      <c r="T1642" s="16">
        <v>1</v>
      </c>
      <c r="U1642" s="16">
        <v>0</v>
      </c>
      <c r="V1642" s="16">
        <v>5</v>
      </c>
      <c r="W1642" s="5">
        <v>0</v>
      </c>
      <c r="X1642" s="5">
        <v>0</v>
      </c>
      <c r="Y1642" s="5"/>
      <c r="Z1642" s="7"/>
      <c r="AA1642" t="s">
        <v>29564</v>
      </c>
      <c r="AB1642" s="5">
        <v>0</v>
      </c>
      <c r="AC1642" t="s">
        <v>29565</v>
      </c>
      <c r="AD1642" s="17">
        <v>43696</v>
      </c>
      <c r="AE1642" s="17">
        <v>45916</v>
      </c>
      <c r="AF1642" s="17">
        <v>43696</v>
      </c>
      <c r="AG1642" s="17">
        <v>44849</v>
      </c>
      <c r="AH1642" s="17"/>
      <c r="AI1642" s="17"/>
      <c r="AJ1642" s="5"/>
      <c r="AK1642" s="17">
        <v>44849</v>
      </c>
      <c r="AL1642" t="s">
        <v>855</v>
      </c>
      <c r="AM1642" t="s">
        <v>666</v>
      </c>
      <c r="AN1642" s="17"/>
      <c r="AP1642" t="s">
        <v>966</v>
      </c>
      <c r="AQ1642" t="s">
        <v>970</v>
      </c>
      <c r="AR1642" t="s">
        <v>29598</v>
      </c>
    </row>
    <row r="1643" spans="2:44" ht="11" outlineLevel="1" x14ac:dyDescent="0.15">
      <c r="B1643" t="s">
        <v>10111</v>
      </c>
      <c r="C1643" t="s">
        <v>799</v>
      </c>
      <c r="D1643" t="s">
        <v>854</v>
      </c>
      <c r="F1643" t="s">
        <v>966</v>
      </c>
      <c r="H1643" s="16">
        <v>1</v>
      </c>
      <c r="I1643" t="s">
        <v>799</v>
      </c>
      <c r="J1643" t="s">
        <v>10112</v>
      </c>
      <c r="K1643" t="s">
        <v>10113</v>
      </c>
      <c r="L1643" t="s">
        <v>28019</v>
      </c>
      <c r="M1643" t="s">
        <v>3219</v>
      </c>
      <c r="N1643" t="s">
        <v>795</v>
      </c>
      <c r="P1643" t="s">
        <v>806</v>
      </c>
      <c r="Q1643" t="s">
        <v>10430</v>
      </c>
      <c r="R1643" t="s">
        <v>531</v>
      </c>
      <c r="S1643" t="s">
        <v>636</v>
      </c>
      <c r="T1643" s="16">
        <v>1</v>
      </c>
      <c r="U1643" s="16">
        <v>0</v>
      </c>
      <c r="V1643" s="16">
        <v>3</v>
      </c>
      <c r="W1643" s="5">
        <v>0</v>
      </c>
      <c r="X1643" s="5">
        <v>0</v>
      </c>
      <c r="Y1643" s="5"/>
      <c r="Z1643" s="7"/>
      <c r="AA1643" t="s">
        <v>29564</v>
      </c>
      <c r="AB1643" s="5">
        <v>0</v>
      </c>
      <c r="AC1643" t="s">
        <v>29565</v>
      </c>
      <c r="AD1643" s="17">
        <v>43696</v>
      </c>
      <c r="AE1643" s="17">
        <v>45916</v>
      </c>
      <c r="AF1643" s="17">
        <v>43696</v>
      </c>
      <c r="AG1643" s="17">
        <v>44791</v>
      </c>
      <c r="AH1643" s="17"/>
      <c r="AI1643" s="17"/>
      <c r="AJ1643" s="5"/>
      <c r="AK1643" s="17">
        <v>44791</v>
      </c>
      <c r="AL1643" t="s">
        <v>855</v>
      </c>
      <c r="AM1643" t="s">
        <v>666</v>
      </c>
      <c r="AN1643" s="17"/>
      <c r="AP1643" t="s">
        <v>966</v>
      </c>
      <c r="AQ1643" t="s">
        <v>970</v>
      </c>
      <c r="AR1643" t="s">
        <v>29599</v>
      </c>
    </row>
    <row r="1644" spans="2:44" ht="11" outlineLevel="1" x14ac:dyDescent="0.15">
      <c r="B1644" t="s">
        <v>10116</v>
      </c>
      <c r="C1644" t="s">
        <v>799</v>
      </c>
      <c r="D1644" t="s">
        <v>854</v>
      </c>
      <c r="F1644" t="s">
        <v>966</v>
      </c>
      <c r="H1644" s="16">
        <v>1</v>
      </c>
      <c r="I1644" t="s">
        <v>799</v>
      </c>
      <c r="J1644" t="s">
        <v>10117</v>
      </c>
      <c r="K1644" t="s">
        <v>10118</v>
      </c>
      <c r="L1644" t="s">
        <v>28019</v>
      </c>
      <c r="M1644" t="s">
        <v>3219</v>
      </c>
      <c r="N1644" t="s">
        <v>795</v>
      </c>
      <c r="P1644" t="s">
        <v>806</v>
      </c>
      <c r="Q1644" t="s">
        <v>10430</v>
      </c>
      <c r="R1644" t="s">
        <v>531</v>
      </c>
      <c r="S1644" t="s">
        <v>636</v>
      </c>
      <c r="T1644" s="16">
        <v>1</v>
      </c>
      <c r="U1644" s="16">
        <v>0</v>
      </c>
      <c r="V1644" s="16">
        <v>3</v>
      </c>
      <c r="W1644" s="5">
        <v>0</v>
      </c>
      <c r="X1644" s="5">
        <v>0</v>
      </c>
      <c r="Y1644" s="5"/>
      <c r="Z1644" s="7"/>
      <c r="AA1644" t="s">
        <v>29564</v>
      </c>
      <c r="AB1644" s="5">
        <v>0</v>
      </c>
      <c r="AC1644" t="s">
        <v>29565</v>
      </c>
      <c r="AD1644" s="17">
        <v>43696</v>
      </c>
      <c r="AE1644" s="17">
        <v>45916</v>
      </c>
      <c r="AF1644" s="17">
        <v>43696</v>
      </c>
      <c r="AG1644" s="17">
        <v>44791</v>
      </c>
      <c r="AH1644" s="17"/>
      <c r="AI1644" s="17"/>
      <c r="AJ1644" s="5"/>
      <c r="AK1644" s="17">
        <v>44791</v>
      </c>
      <c r="AL1644" t="s">
        <v>855</v>
      </c>
      <c r="AM1644" t="s">
        <v>666</v>
      </c>
      <c r="AN1644" s="17"/>
      <c r="AP1644" t="s">
        <v>966</v>
      </c>
      <c r="AQ1644" t="s">
        <v>970</v>
      </c>
      <c r="AR1644" t="s">
        <v>29600</v>
      </c>
    </row>
    <row r="1645" spans="2:44" ht="11" outlineLevel="1" x14ac:dyDescent="0.15">
      <c r="B1645" t="s">
        <v>10125</v>
      </c>
      <c r="C1645" t="s">
        <v>799</v>
      </c>
      <c r="D1645" t="s">
        <v>854</v>
      </c>
      <c r="F1645" t="s">
        <v>966</v>
      </c>
      <c r="H1645" s="16">
        <v>1</v>
      </c>
      <c r="I1645" t="s">
        <v>799</v>
      </c>
      <c r="J1645" t="s">
        <v>10126</v>
      </c>
      <c r="K1645" t="s">
        <v>10127</v>
      </c>
      <c r="L1645" t="s">
        <v>28019</v>
      </c>
      <c r="M1645" t="s">
        <v>740</v>
      </c>
      <c r="N1645" t="s">
        <v>795</v>
      </c>
      <c r="P1645" t="s">
        <v>806</v>
      </c>
      <c r="Q1645" t="s">
        <v>10430</v>
      </c>
      <c r="R1645" t="s">
        <v>531</v>
      </c>
      <c r="S1645" t="s">
        <v>636</v>
      </c>
      <c r="T1645" s="16">
        <v>1</v>
      </c>
      <c r="U1645" s="16">
        <v>0</v>
      </c>
      <c r="V1645" s="16">
        <v>3</v>
      </c>
      <c r="W1645" s="5">
        <v>0</v>
      </c>
      <c r="X1645" s="5">
        <v>0</v>
      </c>
      <c r="Y1645" s="5"/>
      <c r="Z1645" s="7"/>
      <c r="AA1645" t="s">
        <v>29564</v>
      </c>
      <c r="AB1645" s="5">
        <v>0</v>
      </c>
      <c r="AC1645" t="s">
        <v>29565</v>
      </c>
      <c r="AD1645" s="17">
        <v>43679</v>
      </c>
      <c r="AE1645" s="17">
        <v>44832</v>
      </c>
      <c r="AF1645" s="17">
        <v>43675</v>
      </c>
      <c r="AG1645" s="17">
        <v>45502</v>
      </c>
      <c r="AH1645" s="17"/>
      <c r="AI1645" s="17"/>
      <c r="AJ1645" s="5"/>
      <c r="AK1645" s="17">
        <v>45502</v>
      </c>
      <c r="AL1645" t="s">
        <v>855</v>
      </c>
      <c r="AM1645" t="s">
        <v>666</v>
      </c>
      <c r="AN1645" s="17"/>
      <c r="AP1645" t="s">
        <v>966</v>
      </c>
      <c r="AQ1645" t="s">
        <v>970</v>
      </c>
      <c r="AR1645" t="s">
        <v>29601</v>
      </c>
    </row>
    <row r="1646" spans="2:44" ht="11" outlineLevel="1" x14ac:dyDescent="0.15">
      <c r="B1646" t="s">
        <v>10138</v>
      </c>
      <c r="C1646" t="s">
        <v>799</v>
      </c>
      <c r="D1646" t="s">
        <v>854</v>
      </c>
      <c r="F1646" t="s">
        <v>966</v>
      </c>
      <c r="H1646" s="16">
        <v>1</v>
      </c>
      <c r="I1646" t="s">
        <v>799</v>
      </c>
      <c r="J1646" t="s">
        <v>4197</v>
      </c>
      <c r="K1646" t="s">
        <v>4198</v>
      </c>
      <c r="L1646" t="s">
        <v>28019</v>
      </c>
      <c r="M1646" t="s">
        <v>740</v>
      </c>
      <c r="N1646" t="s">
        <v>795</v>
      </c>
      <c r="P1646" t="s">
        <v>806</v>
      </c>
      <c r="Q1646" t="s">
        <v>10430</v>
      </c>
      <c r="R1646" t="s">
        <v>531</v>
      </c>
      <c r="S1646" t="s">
        <v>636</v>
      </c>
      <c r="T1646" s="16">
        <v>1</v>
      </c>
      <c r="U1646" s="16">
        <v>0</v>
      </c>
      <c r="V1646" s="16">
        <v>3</v>
      </c>
      <c r="W1646" s="5">
        <v>0</v>
      </c>
      <c r="X1646" s="5">
        <v>0</v>
      </c>
      <c r="Y1646" s="5"/>
      <c r="Z1646" s="7"/>
      <c r="AA1646" t="s">
        <v>29564</v>
      </c>
      <c r="AB1646" s="5">
        <v>0</v>
      </c>
      <c r="AC1646" t="s">
        <v>29565</v>
      </c>
      <c r="AD1646" s="17">
        <v>42772</v>
      </c>
      <c r="AE1646" s="17">
        <v>45911</v>
      </c>
      <c r="AF1646" s="17">
        <v>42772</v>
      </c>
      <c r="AG1646" s="17">
        <v>44597</v>
      </c>
      <c r="AH1646" s="17"/>
      <c r="AI1646" s="17"/>
      <c r="AJ1646" s="5"/>
      <c r="AK1646" s="17">
        <v>44597</v>
      </c>
      <c r="AL1646" t="s">
        <v>855</v>
      </c>
      <c r="AM1646" t="s">
        <v>666</v>
      </c>
      <c r="AN1646" s="17"/>
      <c r="AP1646" t="s">
        <v>966</v>
      </c>
      <c r="AQ1646" t="s">
        <v>970</v>
      </c>
      <c r="AR1646" t="s">
        <v>29602</v>
      </c>
    </row>
    <row r="1647" spans="2:44" ht="11" outlineLevel="1" x14ac:dyDescent="0.15">
      <c r="B1647" t="s">
        <v>10143</v>
      </c>
      <c r="C1647" t="s">
        <v>799</v>
      </c>
      <c r="D1647" t="s">
        <v>854</v>
      </c>
      <c r="F1647" t="s">
        <v>966</v>
      </c>
      <c r="H1647" s="16">
        <v>1</v>
      </c>
      <c r="I1647" t="s">
        <v>799</v>
      </c>
      <c r="J1647" t="s">
        <v>10095</v>
      </c>
      <c r="K1647" t="s">
        <v>10096</v>
      </c>
      <c r="L1647" t="s">
        <v>28019</v>
      </c>
      <c r="M1647" t="s">
        <v>740</v>
      </c>
      <c r="N1647" t="s">
        <v>795</v>
      </c>
      <c r="P1647" t="s">
        <v>806</v>
      </c>
      <c r="Q1647" t="s">
        <v>10430</v>
      </c>
      <c r="R1647" t="s">
        <v>531</v>
      </c>
      <c r="S1647" t="s">
        <v>636</v>
      </c>
      <c r="T1647" s="16">
        <v>1</v>
      </c>
      <c r="U1647" s="16">
        <v>0</v>
      </c>
      <c r="V1647" s="16">
        <v>2</v>
      </c>
      <c r="W1647" s="5">
        <v>0</v>
      </c>
      <c r="X1647" s="5">
        <v>0</v>
      </c>
      <c r="Y1647" s="5"/>
      <c r="Z1647" s="7"/>
      <c r="AA1647" t="s">
        <v>29564</v>
      </c>
      <c r="AB1647" s="5">
        <v>0</v>
      </c>
      <c r="AC1647" t="s">
        <v>29565</v>
      </c>
      <c r="AD1647" s="17">
        <v>42772</v>
      </c>
      <c r="AE1647" s="17">
        <v>45909</v>
      </c>
      <c r="AF1647" s="17">
        <v>42772</v>
      </c>
      <c r="AG1647" s="17">
        <v>44597</v>
      </c>
      <c r="AH1647" s="17"/>
      <c r="AI1647" s="17"/>
      <c r="AJ1647" s="5"/>
      <c r="AK1647" s="17">
        <v>44597</v>
      </c>
      <c r="AL1647" t="s">
        <v>855</v>
      </c>
      <c r="AM1647" t="s">
        <v>666</v>
      </c>
      <c r="AN1647" s="17"/>
      <c r="AP1647" t="s">
        <v>966</v>
      </c>
      <c r="AQ1647" t="s">
        <v>970</v>
      </c>
      <c r="AR1647" t="s">
        <v>29603</v>
      </c>
    </row>
    <row r="1648" spans="2:44" ht="11" outlineLevel="1" x14ac:dyDescent="0.15">
      <c r="B1648" t="s">
        <v>10150</v>
      </c>
      <c r="C1648" t="s">
        <v>799</v>
      </c>
      <c r="D1648" t="s">
        <v>854</v>
      </c>
      <c r="F1648" t="s">
        <v>966</v>
      </c>
      <c r="H1648" s="16">
        <v>1</v>
      </c>
      <c r="I1648" t="s">
        <v>799</v>
      </c>
      <c r="J1648" t="s">
        <v>3346</v>
      </c>
      <c r="K1648" t="s">
        <v>3347</v>
      </c>
      <c r="L1648" t="s">
        <v>27952</v>
      </c>
      <c r="M1648" t="s">
        <v>740</v>
      </c>
      <c r="N1648" t="s">
        <v>795</v>
      </c>
      <c r="P1648" t="s">
        <v>806</v>
      </c>
      <c r="Q1648" t="s">
        <v>10430</v>
      </c>
      <c r="R1648" t="s">
        <v>531</v>
      </c>
      <c r="S1648" t="s">
        <v>636</v>
      </c>
      <c r="T1648" s="16">
        <v>1</v>
      </c>
      <c r="U1648" s="16">
        <v>0</v>
      </c>
      <c r="V1648" s="16">
        <v>1</v>
      </c>
      <c r="W1648" s="5">
        <v>0</v>
      </c>
      <c r="X1648" s="5">
        <v>0</v>
      </c>
      <c r="Y1648" s="5"/>
      <c r="Z1648" s="7"/>
      <c r="AA1648" t="s">
        <v>29564</v>
      </c>
      <c r="AB1648" s="5">
        <v>0</v>
      </c>
      <c r="AC1648" t="s">
        <v>29565</v>
      </c>
      <c r="AD1648" s="17">
        <v>45449</v>
      </c>
      <c r="AE1648" s="17">
        <v>45449</v>
      </c>
      <c r="AF1648" s="17">
        <v>45443</v>
      </c>
      <c r="AG1648" s="17">
        <v>47268</v>
      </c>
      <c r="AH1648" s="17"/>
      <c r="AI1648" s="17"/>
      <c r="AJ1648" s="5"/>
      <c r="AK1648" s="17">
        <v>47268</v>
      </c>
      <c r="AL1648" t="s">
        <v>855</v>
      </c>
      <c r="AM1648" t="s">
        <v>666</v>
      </c>
      <c r="AN1648" s="17"/>
      <c r="AP1648" t="s">
        <v>966</v>
      </c>
      <c r="AQ1648" t="s">
        <v>970</v>
      </c>
      <c r="AR1648" t="s">
        <v>29604</v>
      </c>
    </row>
    <row r="1649" spans="2:44" ht="11" outlineLevel="1" x14ac:dyDescent="0.15">
      <c r="B1649" t="s">
        <v>10155</v>
      </c>
      <c r="C1649" t="s">
        <v>799</v>
      </c>
      <c r="D1649" t="s">
        <v>854</v>
      </c>
      <c r="F1649" t="s">
        <v>966</v>
      </c>
      <c r="H1649" s="16">
        <v>1</v>
      </c>
      <c r="I1649" t="s">
        <v>799</v>
      </c>
      <c r="J1649" t="s">
        <v>642</v>
      </c>
      <c r="K1649" t="s">
        <v>1062</v>
      </c>
      <c r="L1649" t="s">
        <v>27952</v>
      </c>
      <c r="M1649" t="s">
        <v>740</v>
      </c>
      <c r="N1649" t="s">
        <v>795</v>
      </c>
      <c r="P1649" t="s">
        <v>806</v>
      </c>
      <c r="Q1649" t="s">
        <v>10430</v>
      </c>
      <c r="R1649" t="s">
        <v>531</v>
      </c>
      <c r="S1649" t="s">
        <v>636</v>
      </c>
      <c r="T1649" s="16">
        <v>1</v>
      </c>
      <c r="U1649" s="16">
        <v>0</v>
      </c>
      <c r="V1649" s="16">
        <v>1</v>
      </c>
      <c r="W1649" s="5">
        <v>0</v>
      </c>
      <c r="X1649" s="5">
        <v>0</v>
      </c>
      <c r="Y1649" s="5"/>
      <c r="Z1649" s="7"/>
      <c r="AA1649" t="s">
        <v>29564</v>
      </c>
      <c r="AB1649" s="5">
        <v>0</v>
      </c>
      <c r="AC1649" t="s">
        <v>29565</v>
      </c>
      <c r="AD1649" s="17">
        <v>45449</v>
      </c>
      <c r="AE1649" s="17">
        <v>45449</v>
      </c>
      <c r="AF1649" s="17">
        <v>45443</v>
      </c>
      <c r="AG1649" s="17">
        <v>47268</v>
      </c>
      <c r="AH1649" s="17"/>
      <c r="AI1649" s="17"/>
      <c r="AJ1649" s="5"/>
      <c r="AK1649" s="17">
        <v>47268</v>
      </c>
      <c r="AL1649" t="s">
        <v>855</v>
      </c>
      <c r="AM1649" t="s">
        <v>666</v>
      </c>
      <c r="AN1649" s="17"/>
      <c r="AP1649" t="s">
        <v>966</v>
      </c>
      <c r="AQ1649" t="s">
        <v>970</v>
      </c>
      <c r="AR1649" t="s">
        <v>29605</v>
      </c>
    </row>
    <row r="1650" spans="2:44" ht="11" outlineLevel="1" x14ac:dyDescent="0.15">
      <c r="B1650" t="s">
        <v>878</v>
      </c>
      <c r="C1650" t="s">
        <v>799</v>
      </c>
      <c r="D1650" t="s">
        <v>854</v>
      </c>
      <c r="F1650" t="s">
        <v>966</v>
      </c>
      <c r="H1650" s="16">
        <v>1</v>
      </c>
      <c r="I1650" t="s">
        <v>799</v>
      </c>
      <c r="J1650" t="s">
        <v>703</v>
      </c>
      <c r="K1650" t="s">
        <v>1907</v>
      </c>
      <c r="L1650" t="s">
        <v>27952</v>
      </c>
      <c r="M1650" t="s">
        <v>740</v>
      </c>
      <c r="N1650" t="s">
        <v>795</v>
      </c>
      <c r="P1650" t="s">
        <v>806</v>
      </c>
      <c r="Q1650" t="s">
        <v>10430</v>
      </c>
      <c r="R1650" t="s">
        <v>531</v>
      </c>
      <c r="S1650" t="s">
        <v>636</v>
      </c>
      <c r="T1650" s="16">
        <v>1</v>
      </c>
      <c r="U1650" s="16">
        <v>0</v>
      </c>
      <c r="V1650" s="16">
        <v>1</v>
      </c>
      <c r="W1650" s="5">
        <v>0</v>
      </c>
      <c r="X1650" s="5">
        <v>0</v>
      </c>
      <c r="Y1650" s="5"/>
      <c r="Z1650" s="7"/>
      <c r="AA1650" t="s">
        <v>29564</v>
      </c>
      <c r="AB1650" s="5">
        <v>0</v>
      </c>
      <c r="AC1650" t="s">
        <v>29565</v>
      </c>
      <c r="AD1650" s="17">
        <v>45450</v>
      </c>
      <c r="AE1650" s="17">
        <v>45450</v>
      </c>
      <c r="AF1650" s="17">
        <v>45443</v>
      </c>
      <c r="AG1650" s="17">
        <v>47268</v>
      </c>
      <c r="AH1650" s="17"/>
      <c r="AI1650" s="17"/>
      <c r="AJ1650" s="5"/>
      <c r="AK1650" s="17">
        <v>47268</v>
      </c>
      <c r="AL1650" t="s">
        <v>855</v>
      </c>
      <c r="AM1650" t="s">
        <v>666</v>
      </c>
      <c r="AN1650" s="17"/>
      <c r="AP1650" t="s">
        <v>966</v>
      </c>
      <c r="AQ1650" t="s">
        <v>970</v>
      </c>
      <c r="AR1650" t="s">
        <v>29606</v>
      </c>
    </row>
    <row r="1651" spans="2:44" ht="11" outlineLevel="1" x14ac:dyDescent="0.15">
      <c r="B1651" t="s">
        <v>10160</v>
      </c>
      <c r="C1651" t="s">
        <v>799</v>
      </c>
      <c r="D1651" t="s">
        <v>854</v>
      </c>
      <c r="F1651" t="s">
        <v>966</v>
      </c>
      <c r="H1651" s="16">
        <v>1</v>
      </c>
      <c r="I1651" t="s">
        <v>799</v>
      </c>
      <c r="J1651" t="s">
        <v>4214</v>
      </c>
      <c r="K1651" t="s">
        <v>4215</v>
      </c>
      <c r="L1651" t="s">
        <v>27952</v>
      </c>
      <c r="M1651" t="s">
        <v>740</v>
      </c>
      <c r="N1651" t="s">
        <v>795</v>
      </c>
      <c r="P1651" t="s">
        <v>806</v>
      </c>
      <c r="Q1651" t="s">
        <v>10430</v>
      </c>
      <c r="R1651" t="s">
        <v>531</v>
      </c>
      <c r="S1651" t="s">
        <v>636</v>
      </c>
      <c r="T1651" s="16">
        <v>1</v>
      </c>
      <c r="U1651" s="16">
        <v>0</v>
      </c>
      <c r="V1651" s="16">
        <v>1</v>
      </c>
      <c r="W1651" s="5">
        <v>0</v>
      </c>
      <c r="X1651" s="5">
        <v>0</v>
      </c>
      <c r="Y1651" s="5"/>
      <c r="Z1651" s="7"/>
      <c r="AA1651" t="s">
        <v>29564</v>
      </c>
      <c r="AB1651" s="5">
        <v>0</v>
      </c>
      <c r="AC1651" t="s">
        <v>29565</v>
      </c>
      <c r="AD1651" s="17">
        <v>45449</v>
      </c>
      <c r="AE1651" s="17">
        <v>45449</v>
      </c>
      <c r="AF1651" s="17">
        <v>45443</v>
      </c>
      <c r="AG1651" s="17">
        <v>47268</v>
      </c>
      <c r="AH1651" s="17"/>
      <c r="AI1651" s="17"/>
      <c r="AJ1651" s="5"/>
      <c r="AK1651" s="17">
        <v>47268</v>
      </c>
      <c r="AL1651" t="s">
        <v>855</v>
      </c>
      <c r="AM1651" t="s">
        <v>666</v>
      </c>
      <c r="AN1651" s="17"/>
      <c r="AP1651" t="s">
        <v>966</v>
      </c>
      <c r="AQ1651" t="s">
        <v>970</v>
      </c>
      <c r="AR1651" t="s">
        <v>29607</v>
      </c>
    </row>
    <row r="1652" spans="2:44" ht="11" outlineLevel="1" x14ac:dyDescent="0.15">
      <c r="B1652" t="s">
        <v>10171</v>
      </c>
      <c r="C1652" t="s">
        <v>799</v>
      </c>
      <c r="D1652" t="s">
        <v>854</v>
      </c>
      <c r="F1652" t="s">
        <v>966</v>
      </c>
      <c r="H1652" s="16">
        <v>1</v>
      </c>
      <c r="I1652" t="s">
        <v>799</v>
      </c>
      <c r="J1652" t="s">
        <v>10172</v>
      </c>
      <c r="K1652" t="s">
        <v>10173</v>
      </c>
      <c r="L1652" t="s">
        <v>27952</v>
      </c>
      <c r="M1652" t="s">
        <v>740</v>
      </c>
      <c r="N1652" t="s">
        <v>795</v>
      </c>
      <c r="P1652" t="s">
        <v>806</v>
      </c>
      <c r="Q1652" t="s">
        <v>10430</v>
      </c>
      <c r="R1652" t="s">
        <v>531</v>
      </c>
      <c r="S1652" t="s">
        <v>636</v>
      </c>
      <c r="T1652" s="16">
        <v>1</v>
      </c>
      <c r="U1652" s="16">
        <v>0</v>
      </c>
      <c r="V1652" s="16">
        <v>2</v>
      </c>
      <c r="W1652" s="5">
        <v>0</v>
      </c>
      <c r="X1652" s="5">
        <v>0</v>
      </c>
      <c r="Y1652" s="5"/>
      <c r="Z1652" s="7"/>
      <c r="AA1652" t="s">
        <v>29564</v>
      </c>
      <c r="AB1652" s="5">
        <v>0</v>
      </c>
      <c r="AC1652" t="s">
        <v>29565</v>
      </c>
      <c r="AD1652" s="17">
        <v>43119</v>
      </c>
      <c r="AE1652" s="17">
        <v>43574</v>
      </c>
      <c r="AF1652" s="17">
        <v>43119</v>
      </c>
      <c r="AG1652" s="17">
        <v>44944</v>
      </c>
      <c r="AH1652" s="17"/>
      <c r="AI1652" s="17"/>
      <c r="AJ1652" s="5"/>
      <c r="AK1652" s="17">
        <v>44944</v>
      </c>
      <c r="AL1652" t="s">
        <v>855</v>
      </c>
      <c r="AM1652" t="s">
        <v>666</v>
      </c>
      <c r="AN1652" s="17"/>
      <c r="AP1652" t="s">
        <v>966</v>
      </c>
      <c r="AQ1652" t="s">
        <v>970</v>
      </c>
      <c r="AR1652" t="s">
        <v>29608</v>
      </c>
    </row>
    <row r="1653" spans="2:44" ht="11" outlineLevel="1" x14ac:dyDescent="0.15">
      <c r="B1653" t="s">
        <v>10176</v>
      </c>
      <c r="C1653" t="s">
        <v>799</v>
      </c>
      <c r="D1653" t="s">
        <v>854</v>
      </c>
      <c r="F1653" t="s">
        <v>966</v>
      </c>
      <c r="H1653" s="16">
        <v>1</v>
      </c>
      <c r="I1653" t="s">
        <v>799</v>
      </c>
      <c r="J1653" t="s">
        <v>2565</v>
      </c>
      <c r="K1653" t="s">
        <v>2566</v>
      </c>
      <c r="L1653" t="s">
        <v>27952</v>
      </c>
      <c r="M1653" t="s">
        <v>740</v>
      </c>
      <c r="N1653" t="s">
        <v>795</v>
      </c>
      <c r="P1653" t="s">
        <v>806</v>
      </c>
      <c r="Q1653" t="s">
        <v>10430</v>
      </c>
      <c r="R1653" t="s">
        <v>531</v>
      </c>
      <c r="S1653" t="s">
        <v>636</v>
      </c>
      <c r="T1653" s="16">
        <v>1</v>
      </c>
      <c r="U1653" s="16">
        <v>0</v>
      </c>
      <c r="V1653" s="16">
        <v>2</v>
      </c>
      <c r="W1653" s="5">
        <v>0</v>
      </c>
      <c r="X1653" s="5">
        <v>0</v>
      </c>
      <c r="Y1653" s="5"/>
      <c r="Z1653" s="7"/>
      <c r="AA1653" t="s">
        <v>29564</v>
      </c>
      <c r="AB1653" s="5">
        <v>0</v>
      </c>
      <c r="AC1653" t="s">
        <v>29565</v>
      </c>
      <c r="AD1653" s="17">
        <v>43119</v>
      </c>
      <c r="AE1653" s="17">
        <v>43574</v>
      </c>
      <c r="AF1653" s="17">
        <v>43119</v>
      </c>
      <c r="AG1653" s="17">
        <v>44944</v>
      </c>
      <c r="AH1653" s="17"/>
      <c r="AI1653" s="17"/>
      <c r="AJ1653" s="5"/>
      <c r="AK1653" s="17">
        <v>44944</v>
      </c>
      <c r="AL1653" t="s">
        <v>855</v>
      </c>
      <c r="AM1653" t="s">
        <v>666</v>
      </c>
      <c r="AN1653" s="17"/>
      <c r="AP1653" t="s">
        <v>966</v>
      </c>
      <c r="AQ1653" t="s">
        <v>970</v>
      </c>
      <c r="AR1653" t="s">
        <v>29609</v>
      </c>
    </row>
    <row r="1654" spans="2:44" ht="11" outlineLevel="1" x14ac:dyDescent="0.15">
      <c r="B1654" t="s">
        <v>10179</v>
      </c>
      <c r="C1654" t="s">
        <v>799</v>
      </c>
      <c r="D1654" t="s">
        <v>854</v>
      </c>
      <c r="F1654" t="s">
        <v>966</v>
      </c>
      <c r="H1654" s="16">
        <v>1</v>
      </c>
      <c r="I1654" t="s">
        <v>799</v>
      </c>
      <c r="J1654" t="s">
        <v>703</v>
      </c>
      <c r="K1654" t="s">
        <v>1907</v>
      </c>
      <c r="L1654" t="s">
        <v>27952</v>
      </c>
      <c r="M1654" t="s">
        <v>740</v>
      </c>
      <c r="N1654" t="s">
        <v>795</v>
      </c>
      <c r="P1654" t="s">
        <v>806</v>
      </c>
      <c r="Q1654" t="s">
        <v>10430</v>
      </c>
      <c r="R1654" t="s">
        <v>531</v>
      </c>
      <c r="S1654" t="s">
        <v>636</v>
      </c>
      <c r="T1654" s="16">
        <v>1</v>
      </c>
      <c r="U1654" s="16">
        <v>0</v>
      </c>
      <c r="V1654" s="16">
        <v>1</v>
      </c>
      <c r="W1654" s="5">
        <v>0</v>
      </c>
      <c r="X1654" s="5">
        <v>0</v>
      </c>
      <c r="Y1654" s="5"/>
      <c r="Z1654" s="7"/>
      <c r="AA1654" t="s">
        <v>29564</v>
      </c>
      <c r="AB1654" s="5">
        <v>0</v>
      </c>
      <c r="AC1654" t="s">
        <v>29565</v>
      </c>
      <c r="AD1654" s="17">
        <v>43119</v>
      </c>
      <c r="AE1654" s="17">
        <v>43119</v>
      </c>
      <c r="AF1654" s="17">
        <v>43118</v>
      </c>
      <c r="AG1654" s="17">
        <v>44944</v>
      </c>
      <c r="AH1654" s="17"/>
      <c r="AI1654" s="17"/>
      <c r="AJ1654" s="5"/>
      <c r="AK1654" s="17">
        <v>44944</v>
      </c>
      <c r="AL1654" t="s">
        <v>855</v>
      </c>
      <c r="AM1654" t="s">
        <v>666</v>
      </c>
      <c r="AN1654" s="17"/>
      <c r="AP1654" t="s">
        <v>966</v>
      </c>
      <c r="AQ1654" t="s">
        <v>970</v>
      </c>
      <c r="AR1654" t="s">
        <v>29610</v>
      </c>
    </row>
    <row r="1655" spans="2:44" ht="11" outlineLevel="1" x14ac:dyDescent="0.15">
      <c r="B1655" t="s">
        <v>10182</v>
      </c>
      <c r="C1655" t="s">
        <v>799</v>
      </c>
      <c r="D1655" t="s">
        <v>854</v>
      </c>
      <c r="F1655" t="s">
        <v>966</v>
      </c>
      <c r="H1655" s="16">
        <v>1</v>
      </c>
      <c r="I1655" t="s">
        <v>799</v>
      </c>
      <c r="J1655" t="s">
        <v>10183</v>
      </c>
      <c r="K1655" t="s">
        <v>10184</v>
      </c>
      <c r="L1655" t="s">
        <v>27952</v>
      </c>
      <c r="M1655" t="s">
        <v>758</v>
      </c>
      <c r="N1655" t="s">
        <v>795</v>
      </c>
      <c r="P1655" t="s">
        <v>806</v>
      </c>
      <c r="Q1655" t="s">
        <v>10430</v>
      </c>
      <c r="R1655" t="s">
        <v>531</v>
      </c>
      <c r="S1655" t="s">
        <v>636</v>
      </c>
      <c r="T1655" s="16">
        <v>1</v>
      </c>
      <c r="U1655" s="16">
        <v>0</v>
      </c>
      <c r="V1655" s="16">
        <v>2</v>
      </c>
      <c r="W1655" s="5">
        <v>0</v>
      </c>
      <c r="X1655" s="5">
        <v>0</v>
      </c>
      <c r="Y1655" s="5"/>
      <c r="Z1655" s="7"/>
      <c r="AA1655" t="s">
        <v>29564</v>
      </c>
      <c r="AB1655" s="5">
        <v>0</v>
      </c>
      <c r="AC1655" t="s">
        <v>29565</v>
      </c>
      <c r="AD1655" s="17">
        <v>43105</v>
      </c>
      <c r="AE1655" s="17">
        <v>43538</v>
      </c>
      <c r="AF1655" s="17">
        <v>43105</v>
      </c>
      <c r="AG1655" s="17">
        <v>44930</v>
      </c>
      <c r="AH1655" s="17"/>
      <c r="AI1655" s="17"/>
      <c r="AJ1655" s="5"/>
      <c r="AK1655" s="17">
        <v>44930</v>
      </c>
      <c r="AL1655" t="s">
        <v>855</v>
      </c>
      <c r="AM1655" t="s">
        <v>666</v>
      </c>
      <c r="AN1655" s="17"/>
      <c r="AP1655" t="s">
        <v>966</v>
      </c>
      <c r="AQ1655" t="s">
        <v>970</v>
      </c>
      <c r="AR1655" t="s">
        <v>29611</v>
      </c>
    </row>
    <row r="1656" spans="2:44" ht="11" outlineLevel="1" x14ac:dyDescent="0.15">
      <c r="B1656" t="s">
        <v>10187</v>
      </c>
      <c r="C1656" t="s">
        <v>799</v>
      </c>
      <c r="D1656" t="s">
        <v>854</v>
      </c>
      <c r="F1656" t="s">
        <v>966</v>
      </c>
      <c r="H1656" s="16">
        <v>1</v>
      </c>
      <c r="I1656" t="s">
        <v>799</v>
      </c>
      <c r="J1656" t="s">
        <v>4296</v>
      </c>
      <c r="K1656" t="s">
        <v>4297</v>
      </c>
      <c r="L1656" t="s">
        <v>28043</v>
      </c>
      <c r="M1656" t="s">
        <v>740</v>
      </c>
      <c r="N1656" t="s">
        <v>795</v>
      </c>
      <c r="P1656" t="s">
        <v>806</v>
      </c>
      <c r="Q1656" t="s">
        <v>10430</v>
      </c>
      <c r="R1656" t="s">
        <v>531</v>
      </c>
      <c r="S1656" t="s">
        <v>636</v>
      </c>
      <c r="T1656" s="16">
        <v>1</v>
      </c>
      <c r="U1656" s="16">
        <v>0</v>
      </c>
      <c r="V1656" s="16">
        <v>1</v>
      </c>
      <c r="W1656" s="5">
        <v>0</v>
      </c>
      <c r="X1656" s="5">
        <v>0</v>
      </c>
      <c r="Y1656" s="5"/>
      <c r="Z1656" s="7"/>
      <c r="AA1656" t="s">
        <v>29564</v>
      </c>
      <c r="AB1656" s="5">
        <v>0</v>
      </c>
      <c r="AC1656" t="s">
        <v>29565</v>
      </c>
      <c r="AD1656" s="17">
        <v>45798</v>
      </c>
      <c r="AE1656" s="17">
        <v>45798</v>
      </c>
      <c r="AF1656" s="17">
        <v>45791</v>
      </c>
      <c r="AG1656" s="17">
        <v>47616</v>
      </c>
      <c r="AH1656" s="17"/>
      <c r="AI1656" s="17"/>
      <c r="AJ1656" s="5"/>
      <c r="AK1656" s="17">
        <v>47616</v>
      </c>
      <c r="AL1656" t="s">
        <v>855</v>
      </c>
      <c r="AM1656" t="s">
        <v>666</v>
      </c>
      <c r="AN1656" s="17"/>
      <c r="AP1656" t="s">
        <v>966</v>
      </c>
      <c r="AQ1656" t="s">
        <v>970</v>
      </c>
      <c r="AR1656" t="s">
        <v>29612</v>
      </c>
    </row>
    <row r="1657" spans="2:44" ht="11" outlineLevel="1" x14ac:dyDescent="0.15">
      <c r="B1657" t="s">
        <v>10190</v>
      </c>
      <c r="C1657" t="s">
        <v>799</v>
      </c>
      <c r="D1657" t="s">
        <v>854</v>
      </c>
      <c r="F1657" t="s">
        <v>966</v>
      </c>
      <c r="H1657" s="16">
        <v>1</v>
      </c>
      <c r="I1657" t="s">
        <v>799</v>
      </c>
      <c r="J1657" t="s">
        <v>10191</v>
      </c>
      <c r="K1657" t="s">
        <v>10192</v>
      </c>
      <c r="L1657" t="s">
        <v>28043</v>
      </c>
      <c r="M1657" t="s">
        <v>748</v>
      </c>
      <c r="N1657" t="s">
        <v>795</v>
      </c>
      <c r="P1657" t="s">
        <v>806</v>
      </c>
      <c r="Q1657" t="s">
        <v>10430</v>
      </c>
      <c r="R1657" t="s">
        <v>531</v>
      </c>
      <c r="S1657" t="s">
        <v>636</v>
      </c>
      <c r="T1657" s="16">
        <v>1</v>
      </c>
      <c r="U1657" s="16">
        <v>0</v>
      </c>
      <c r="V1657" s="16">
        <v>1</v>
      </c>
      <c r="W1657" s="5">
        <v>0</v>
      </c>
      <c r="X1657" s="5">
        <v>0</v>
      </c>
      <c r="Y1657" s="5"/>
      <c r="Z1657" s="7"/>
      <c r="AA1657" t="s">
        <v>29564</v>
      </c>
      <c r="AB1657" s="5">
        <v>0</v>
      </c>
      <c r="AC1657" t="s">
        <v>29565</v>
      </c>
      <c r="AD1657" s="17">
        <v>45698</v>
      </c>
      <c r="AE1657" s="17">
        <v>45698</v>
      </c>
      <c r="AF1657" s="17">
        <v>45698</v>
      </c>
      <c r="AG1657" s="17">
        <v>47523</v>
      </c>
      <c r="AH1657" s="17"/>
      <c r="AI1657" s="17"/>
      <c r="AJ1657" s="5"/>
      <c r="AK1657" s="17">
        <v>47523</v>
      </c>
      <c r="AL1657" t="s">
        <v>855</v>
      </c>
      <c r="AM1657" t="s">
        <v>666</v>
      </c>
      <c r="AN1657" s="17"/>
      <c r="AP1657" t="s">
        <v>966</v>
      </c>
      <c r="AQ1657" t="s">
        <v>970</v>
      </c>
      <c r="AR1657" t="s">
        <v>29613</v>
      </c>
    </row>
    <row r="1658" spans="2:44" ht="11" outlineLevel="1" x14ac:dyDescent="0.15">
      <c r="B1658" t="s">
        <v>10195</v>
      </c>
      <c r="C1658" t="s">
        <v>799</v>
      </c>
      <c r="D1658" t="s">
        <v>854</v>
      </c>
      <c r="F1658" t="s">
        <v>966</v>
      </c>
      <c r="H1658" s="16">
        <v>1</v>
      </c>
      <c r="I1658" t="s">
        <v>799</v>
      </c>
      <c r="J1658" t="s">
        <v>10196</v>
      </c>
      <c r="K1658" t="s">
        <v>10197</v>
      </c>
      <c r="L1658" t="s">
        <v>28043</v>
      </c>
      <c r="M1658" t="s">
        <v>748</v>
      </c>
      <c r="N1658" t="s">
        <v>795</v>
      </c>
      <c r="P1658" t="s">
        <v>806</v>
      </c>
      <c r="Q1658" t="s">
        <v>10430</v>
      </c>
      <c r="R1658" t="s">
        <v>531</v>
      </c>
      <c r="S1658" t="s">
        <v>636</v>
      </c>
      <c r="T1658" s="16">
        <v>1</v>
      </c>
      <c r="U1658" s="16">
        <v>0</v>
      </c>
      <c r="V1658" s="16">
        <v>1</v>
      </c>
      <c r="W1658" s="5">
        <v>0</v>
      </c>
      <c r="X1658" s="5">
        <v>0</v>
      </c>
      <c r="Y1658" s="5"/>
      <c r="Z1658" s="7"/>
      <c r="AA1658" t="s">
        <v>29564</v>
      </c>
      <c r="AB1658" s="5">
        <v>0</v>
      </c>
      <c r="AC1658" t="s">
        <v>29565</v>
      </c>
      <c r="AD1658" s="17">
        <v>44643</v>
      </c>
      <c r="AE1658" s="17">
        <v>44643</v>
      </c>
      <c r="AF1658" s="17">
        <v>44641</v>
      </c>
      <c r="AG1658" s="17">
        <v>46466</v>
      </c>
      <c r="AH1658" s="17"/>
      <c r="AI1658" s="17"/>
      <c r="AJ1658" s="5"/>
      <c r="AK1658" s="17">
        <v>46466</v>
      </c>
      <c r="AL1658" t="s">
        <v>855</v>
      </c>
      <c r="AM1658" t="s">
        <v>666</v>
      </c>
      <c r="AN1658" s="17"/>
      <c r="AP1658" t="s">
        <v>966</v>
      </c>
      <c r="AQ1658" t="s">
        <v>970</v>
      </c>
      <c r="AR1658" t="s">
        <v>29614</v>
      </c>
    </row>
    <row r="1659" spans="2:44" ht="11" outlineLevel="1" x14ac:dyDescent="0.15">
      <c r="B1659" t="s">
        <v>10200</v>
      </c>
      <c r="C1659" t="s">
        <v>799</v>
      </c>
      <c r="D1659" t="s">
        <v>854</v>
      </c>
      <c r="F1659" t="s">
        <v>966</v>
      </c>
      <c r="H1659" s="16">
        <v>1</v>
      </c>
      <c r="I1659" t="s">
        <v>799</v>
      </c>
      <c r="J1659" t="s">
        <v>10201</v>
      </c>
      <c r="K1659" t="s">
        <v>10202</v>
      </c>
      <c r="L1659" t="s">
        <v>28043</v>
      </c>
      <c r="M1659" t="s">
        <v>740</v>
      </c>
      <c r="N1659" t="s">
        <v>795</v>
      </c>
      <c r="P1659" t="s">
        <v>806</v>
      </c>
      <c r="Q1659" t="s">
        <v>10430</v>
      </c>
      <c r="R1659" t="s">
        <v>531</v>
      </c>
      <c r="S1659" t="s">
        <v>636</v>
      </c>
      <c r="T1659" s="16">
        <v>1</v>
      </c>
      <c r="U1659" s="16">
        <v>0</v>
      </c>
      <c r="V1659" s="16">
        <v>1</v>
      </c>
      <c r="W1659" s="5">
        <v>0</v>
      </c>
      <c r="X1659" s="5">
        <v>0</v>
      </c>
      <c r="Y1659" s="5"/>
      <c r="Z1659" s="7"/>
      <c r="AA1659" t="s">
        <v>29564</v>
      </c>
      <c r="AB1659" s="5">
        <v>0</v>
      </c>
      <c r="AC1659" t="s">
        <v>29565</v>
      </c>
      <c r="AD1659" s="17">
        <v>42809</v>
      </c>
      <c r="AE1659" s="17">
        <v>42809</v>
      </c>
      <c r="AF1659" s="17">
        <v>42804</v>
      </c>
      <c r="AG1659" s="17">
        <v>43533</v>
      </c>
      <c r="AH1659" s="17"/>
      <c r="AI1659" s="17"/>
      <c r="AJ1659" s="5"/>
      <c r="AK1659" s="17">
        <v>43533</v>
      </c>
      <c r="AL1659" t="s">
        <v>855</v>
      </c>
      <c r="AM1659" t="s">
        <v>666</v>
      </c>
      <c r="AN1659" s="17"/>
      <c r="AP1659" t="s">
        <v>966</v>
      </c>
      <c r="AQ1659" t="s">
        <v>970</v>
      </c>
      <c r="AR1659" t="s">
        <v>29615</v>
      </c>
    </row>
    <row r="1660" spans="2:44" ht="11" outlineLevel="1" x14ac:dyDescent="0.15">
      <c r="B1660" t="s">
        <v>10205</v>
      </c>
      <c r="C1660" t="s">
        <v>799</v>
      </c>
      <c r="D1660" t="s">
        <v>854</v>
      </c>
      <c r="F1660" t="s">
        <v>966</v>
      </c>
      <c r="H1660" s="16">
        <v>1</v>
      </c>
      <c r="I1660" t="s">
        <v>799</v>
      </c>
      <c r="J1660" t="s">
        <v>698</v>
      </c>
      <c r="K1660" t="s">
        <v>2122</v>
      </c>
      <c r="L1660" t="s">
        <v>28043</v>
      </c>
      <c r="M1660" t="s">
        <v>740</v>
      </c>
      <c r="N1660" t="s">
        <v>795</v>
      </c>
      <c r="P1660" t="s">
        <v>806</v>
      </c>
      <c r="Q1660" t="s">
        <v>10430</v>
      </c>
      <c r="R1660" t="s">
        <v>531</v>
      </c>
      <c r="S1660" t="s">
        <v>636</v>
      </c>
      <c r="T1660" s="16">
        <v>1</v>
      </c>
      <c r="U1660" s="16">
        <v>0</v>
      </c>
      <c r="V1660" s="16">
        <v>1</v>
      </c>
      <c r="W1660" s="5">
        <v>0</v>
      </c>
      <c r="X1660" s="5">
        <v>0</v>
      </c>
      <c r="Y1660" s="5"/>
      <c r="Z1660" s="7"/>
      <c r="AA1660" t="s">
        <v>29564</v>
      </c>
      <c r="AB1660" s="5">
        <v>0</v>
      </c>
      <c r="AC1660" t="s">
        <v>29565</v>
      </c>
      <c r="AD1660" s="17">
        <v>42622</v>
      </c>
      <c r="AE1660" s="17">
        <v>42622</v>
      </c>
      <c r="AF1660" s="17">
        <v>42621</v>
      </c>
      <c r="AG1660" s="17">
        <v>43350</v>
      </c>
      <c r="AH1660" s="17"/>
      <c r="AI1660" s="17"/>
      <c r="AJ1660" s="5"/>
      <c r="AK1660" s="17">
        <v>43350</v>
      </c>
      <c r="AL1660" t="s">
        <v>855</v>
      </c>
      <c r="AM1660" t="s">
        <v>666</v>
      </c>
      <c r="AN1660" s="17"/>
      <c r="AP1660" t="s">
        <v>966</v>
      </c>
      <c r="AQ1660" t="s">
        <v>970</v>
      </c>
      <c r="AR1660" t="s">
        <v>29616</v>
      </c>
    </row>
    <row r="1661" spans="2:44" ht="11" outlineLevel="1" x14ac:dyDescent="0.15">
      <c r="B1661" t="s">
        <v>10210</v>
      </c>
      <c r="C1661" t="s">
        <v>799</v>
      </c>
      <c r="D1661" t="s">
        <v>854</v>
      </c>
      <c r="F1661" t="s">
        <v>966</v>
      </c>
      <c r="H1661" s="16">
        <v>1</v>
      </c>
      <c r="I1661" t="s">
        <v>799</v>
      </c>
      <c r="J1661" t="s">
        <v>10211</v>
      </c>
      <c r="K1661" t="s">
        <v>10212</v>
      </c>
      <c r="L1661" t="s">
        <v>28043</v>
      </c>
      <c r="M1661" t="s">
        <v>740</v>
      </c>
      <c r="N1661" t="s">
        <v>795</v>
      </c>
      <c r="P1661" t="s">
        <v>806</v>
      </c>
      <c r="Q1661" t="s">
        <v>10430</v>
      </c>
      <c r="R1661" t="s">
        <v>531</v>
      </c>
      <c r="S1661" t="s">
        <v>636</v>
      </c>
      <c r="T1661" s="16">
        <v>1</v>
      </c>
      <c r="U1661" s="16">
        <v>0</v>
      </c>
      <c r="V1661" s="16">
        <v>2</v>
      </c>
      <c r="W1661" s="5">
        <v>0</v>
      </c>
      <c r="X1661" s="5">
        <v>0</v>
      </c>
      <c r="Y1661" s="5"/>
      <c r="Z1661" s="7"/>
      <c r="AA1661" t="s">
        <v>29564</v>
      </c>
      <c r="AB1661" s="5">
        <v>0</v>
      </c>
      <c r="AC1661" t="s">
        <v>29565</v>
      </c>
      <c r="AD1661" s="17">
        <v>42215</v>
      </c>
      <c r="AE1661" s="17">
        <v>43432</v>
      </c>
      <c r="AF1661" s="17">
        <v>42215</v>
      </c>
      <c r="AG1661" s="17">
        <v>44041</v>
      </c>
      <c r="AH1661" s="17"/>
      <c r="AI1661" s="17"/>
      <c r="AJ1661" s="5"/>
      <c r="AK1661" s="17">
        <v>44041</v>
      </c>
      <c r="AL1661" t="s">
        <v>855</v>
      </c>
      <c r="AM1661" t="s">
        <v>666</v>
      </c>
      <c r="AN1661" s="17"/>
      <c r="AP1661" t="s">
        <v>966</v>
      </c>
      <c r="AQ1661" t="s">
        <v>970</v>
      </c>
      <c r="AR1661" t="s">
        <v>29617</v>
      </c>
    </row>
    <row r="1662" spans="2:44" ht="11" outlineLevel="1" x14ac:dyDescent="0.15">
      <c r="B1662" t="s">
        <v>10215</v>
      </c>
      <c r="C1662" t="s">
        <v>799</v>
      </c>
      <c r="D1662" t="s">
        <v>854</v>
      </c>
      <c r="F1662" t="s">
        <v>966</v>
      </c>
      <c r="H1662" s="16">
        <v>1</v>
      </c>
      <c r="I1662" t="s">
        <v>799</v>
      </c>
      <c r="J1662" t="s">
        <v>10216</v>
      </c>
      <c r="K1662" t="s">
        <v>10217</v>
      </c>
      <c r="L1662" t="s">
        <v>28143</v>
      </c>
      <c r="M1662" t="s">
        <v>748</v>
      </c>
      <c r="N1662" t="s">
        <v>795</v>
      </c>
      <c r="P1662" t="s">
        <v>806</v>
      </c>
      <c r="Q1662" t="s">
        <v>10430</v>
      </c>
      <c r="R1662" t="s">
        <v>531</v>
      </c>
      <c r="S1662" t="s">
        <v>636</v>
      </c>
      <c r="T1662" s="16">
        <v>1</v>
      </c>
      <c r="U1662" s="16">
        <v>0</v>
      </c>
      <c r="V1662" s="16">
        <v>2</v>
      </c>
      <c r="W1662" s="5">
        <v>0</v>
      </c>
      <c r="X1662" s="5">
        <v>0</v>
      </c>
      <c r="Y1662" s="5"/>
      <c r="Z1662" s="7"/>
      <c r="AA1662" t="s">
        <v>29564</v>
      </c>
      <c r="AB1662" s="5">
        <v>0</v>
      </c>
      <c r="AC1662" t="s">
        <v>29565</v>
      </c>
      <c r="AD1662" s="17">
        <v>42055</v>
      </c>
      <c r="AE1662" s="17">
        <v>42290</v>
      </c>
      <c r="AF1662" s="17">
        <v>42041</v>
      </c>
      <c r="AG1662" s="17">
        <v>42783</v>
      </c>
      <c r="AH1662" s="17"/>
      <c r="AI1662" s="17"/>
      <c r="AJ1662" s="5"/>
      <c r="AK1662" s="17">
        <v>42783</v>
      </c>
      <c r="AL1662" t="s">
        <v>855</v>
      </c>
      <c r="AM1662" t="s">
        <v>666</v>
      </c>
      <c r="AN1662" s="17"/>
      <c r="AP1662" t="s">
        <v>966</v>
      </c>
      <c r="AQ1662" t="s">
        <v>970</v>
      </c>
      <c r="AR1662" t="s">
        <v>29618</v>
      </c>
    </row>
    <row r="1663" spans="2:44" ht="11" outlineLevel="1" x14ac:dyDescent="0.15">
      <c r="B1663" t="s">
        <v>10224</v>
      </c>
      <c r="C1663" t="s">
        <v>799</v>
      </c>
      <c r="D1663" t="s">
        <v>835</v>
      </c>
      <c r="F1663" t="s">
        <v>966</v>
      </c>
      <c r="H1663" s="16">
        <v>1</v>
      </c>
      <c r="I1663" t="s">
        <v>799</v>
      </c>
      <c r="J1663" t="s">
        <v>676</v>
      </c>
      <c r="K1663" t="s">
        <v>1579</v>
      </c>
      <c r="L1663" t="s">
        <v>27841</v>
      </c>
      <c r="M1663" t="s">
        <v>740</v>
      </c>
      <c r="N1663" t="s">
        <v>795</v>
      </c>
      <c r="P1663" t="s">
        <v>806</v>
      </c>
      <c r="Q1663" t="s">
        <v>10430</v>
      </c>
      <c r="R1663" t="s">
        <v>531</v>
      </c>
      <c r="S1663" t="s">
        <v>636</v>
      </c>
      <c r="T1663" s="16">
        <v>1</v>
      </c>
      <c r="U1663" s="16">
        <v>0</v>
      </c>
      <c r="V1663" s="16">
        <v>1</v>
      </c>
      <c r="W1663" s="5">
        <v>0</v>
      </c>
      <c r="X1663" s="5">
        <v>0</v>
      </c>
      <c r="Y1663" s="5"/>
      <c r="Z1663" s="7"/>
      <c r="AA1663" t="s">
        <v>29564</v>
      </c>
      <c r="AB1663" s="5">
        <v>0</v>
      </c>
      <c r="AC1663" t="s">
        <v>29565</v>
      </c>
      <c r="AD1663" s="17">
        <v>45519</v>
      </c>
      <c r="AE1663" s="17">
        <v>45519</v>
      </c>
      <c r="AF1663" s="17">
        <v>45519</v>
      </c>
      <c r="AG1663" s="17">
        <v>56475</v>
      </c>
      <c r="AH1663" s="17"/>
      <c r="AI1663" s="17"/>
      <c r="AJ1663" s="5"/>
      <c r="AK1663" s="17">
        <v>56475</v>
      </c>
      <c r="AL1663" t="s">
        <v>836</v>
      </c>
      <c r="AM1663" t="s">
        <v>631</v>
      </c>
      <c r="AN1663" s="17"/>
      <c r="AO1663" t="s">
        <v>29619</v>
      </c>
      <c r="AP1663" t="s">
        <v>966</v>
      </c>
      <c r="AQ1663" t="s">
        <v>970</v>
      </c>
      <c r="AR1663" t="s">
        <v>29620</v>
      </c>
    </row>
    <row r="1664" spans="2:44" ht="11" outlineLevel="1" x14ac:dyDescent="0.15">
      <c r="B1664" t="s">
        <v>10253</v>
      </c>
      <c r="C1664" t="s">
        <v>799</v>
      </c>
      <c r="D1664" t="s">
        <v>835</v>
      </c>
      <c r="F1664" t="s">
        <v>966</v>
      </c>
      <c r="H1664" s="16">
        <v>1</v>
      </c>
      <c r="I1664" t="s">
        <v>799</v>
      </c>
      <c r="J1664" t="s">
        <v>10254</v>
      </c>
      <c r="K1664" t="s">
        <v>10255</v>
      </c>
      <c r="L1664" t="s">
        <v>27866</v>
      </c>
      <c r="M1664" t="s">
        <v>744</v>
      </c>
      <c r="N1664" t="s">
        <v>795</v>
      </c>
      <c r="P1664" t="s">
        <v>806</v>
      </c>
      <c r="Q1664" t="s">
        <v>10430</v>
      </c>
      <c r="R1664" t="s">
        <v>531</v>
      </c>
      <c r="S1664" t="s">
        <v>636</v>
      </c>
      <c r="T1664" s="16">
        <v>1</v>
      </c>
      <c r="U1664" s="16">
        <v>0</v>
      </c>
      <c r="V1664" s="16">
        <v>1</v>
      </c>
      <c r="W1664" s="5">
        <v>0</v>
      </c>
      <c r="X1664" s="5">
        <v>0</v>
      </c>
      <c r="Y1664" s="5"/>
      <c r="Z1664" s="7"/>
      <c r="AA1664" t="s">
        <v>29564</v>
      </c>
      <c r="AB1664" s="5">
        <v>0</v>
      </c>
      <c r="AC1664" t="s">
        <v>29565</v>
      </c>
      <c r="AD1664" s="17">
        <v>42429</v>
      </c>
      <c r="AE1664" s="17">
        <v>42429</v>
      </c>
      <c r="AF1664" s="17">
        <v>42429</v>
      </c>
      <c r="AG1664" s="17">
        <v>43524</v>
      </c>
      <c r="AH1664" s="17"/>
      <c r="AI1664" s="17"/>
      <c r="AJ1664" s="5"/>
      <c r="AK1664" s="17">
        <v>43524</v>
      </c>
      <c r="AL1664" t="s">
        <v>836</v>
      </c>
      <c r="AM1664" t="s">
        <v>631</v>
      </c>
      <c r="AN1664" s="17"/>
      <c r="AP1664" t="s">
        <v>966</v>
      </c>
      <c r="AQ1664" t="s">
        <v>970</v>
      </c>
      <c r="AR1664" t="s">
        <v>29621</v>
      </c>
    </row>
    <row r="1665" spans="2:44" ht="11" outlineLevel="1" x14ac:dyDescent="0.15">
      <c r="B1665" t="s">
        <v>10259</v>
      </c>
      <c r="C1665" t="s">
        <v>799</v>
      </c>
      <c r="D1665" t="s">
        <v>835</v>
      </c>
      <c r="F1665" t="s">
        <v>966</v>
      </c>
      <c r="H1665" s="16">
        <v>1</v>
      </c>
      <c r="I1665" t="s">
        <v>799</v>
      </c>
      <c r="J1665" t="s">
        <v>10260</v>
      </c>
      <c r="K1665" t="s">
        <v>10261</v>
      </c>
      <c r="L1665" t="s">
        <v>27866</v>
      </c>
      <c r="M1665" t="s">
        <v>744</v>
      </c>
      <c r="N1665" t="s">
        <v>795</v>
      </c>
      <c r="P1665" t="s">
        <v>806</v>
      </c>
      <c r="Q1665" t="s">
        <v>10430</v>
      </c>
      <c r="R1665" t="s">
        <v>531</v>
      </c>
      <c r="S1665" t="s">
        <v>636</v>
      </c>
      <c r="T1665" s="16">
        <v>1</v>
      </c>
      <c r="U1665" s="16">
        <v>0</v>
      </c>
      <c r="V1665" s="16">
        <v>1</v>
      </c>
      <c r="W1665" s="5">
        <v>0</v>
      </c>
      <c r="X1665" s="5">
        <v>0</v>
      </c>
      <c r="Y1665" s="5"/>
      <c r="Z1665" s="7"/>
      <c r="AA1665" t="s">
        <v>29564</v>
      </c>
      <c r="AB1665" s="5">
        <v>0</v>
      </c>
      <c r="AC1665" t="s">
        <v>29565</v>
      </c>
      <c r="AD1665" s="17">
        <v>42429</v>
      </c>
      <c r="AE1665" s="17">
        <v>42429</v>
      </c>
      <c r="AF1665" s="17">
        <v>42429</v>
      </c>
      <c r="AG1665" s="17">
        <v>43524</v>
      </c>
      <c r="AH1665" s="17"/>
      <c r="AI1665" s="17"/>
      <c r="AJ1665" s="5"/>
      <c r="AK1665" s="17">
        <v>43524</v>
      </c>
      <c r="AL1665" t="s">
        <v>836</v>
      </c>
      <c r="AM1665" t="s">
        <v>631</v>
      </c>
      <c r="AN1665" s="17"/>
      <c r="AP1665" t="s">
        <v>966</v>
      </c>
      <c r="AQ1665" t="s">
        <v>970</v>
      </c>
      <c r="AR1665" t="s">
        <v>29622</v>
      </c>
    </row>
    <row r="1666" spans="2:44" ht="11" outlineLevel="1" x14ac:dyDescent="0.15">
      <c r="B1666" t="s">
        <v>10264</v>
      </c>
      <c r="C1666" t="s">
        <v>799</v>
      </c>
      <c r="D1666" t="s">
        <v>835</v>
      </c>
      <c r="F1666" t="s">
        <v>966</v>
      </c>
      <c r="H1666" s="16">
        <v>1</v>
      </c>
      <c r="I1666" t="s">
        <v>799</v>
      </c>
      <c r="J1666" t="s">
        <v>3434</v>
      </c>
      <c r="K1666" t="s">
        <v>3435</v>
      </c>
      <c r="L1666" t="s">
        <v>27866</v>
      </c>
      <c r="M1666" t="s">
        <v>744</v>
      </c>
      <c r="N1666" t="s">
        <v>795</v>
      </c>
      <c r="P1666" t="s">
        <v>806</v>
      </c>
      <c r="Q1666" t="s">
        <v>10430</v>
      </c>
      <c r="R1666" t="s">
        <v>531</v>
      </c>
      <c r="S1666" t="s">
        <v>636</v>
      </c>
      <c r="T1666" s="16">
        <v>1</v>
      </c>
      <c r="U1666" s="16">
        <v>0</v>
      </c>
      <c r="V1666" s="16">
        <v>1</v>
      </c>
      <c r="W1666" s="5">
        <v>0</v>
      </c>
      <c r="X1666" s="5">
        <v>0</v>
      </c>
      <c r="Y1666" s="5"/>
      <c r="Z1666" s="7"/>
      <c r="AA1666" t="s">
        <v>29564</v>
      </c>
      <c r="AB1666" s="5">
        <v>0</v>
      </c>
      <c r="AC1666" t="s">
        <v>29565</v>
      </c>
      <c r="AD1666" s="17">
        <v>42429</v>
      </c>
      <c r="AE1666" s="17">
        <v>42429</v>
      </c>
      <c r="AF1666" s="17">
        <v>42429</v>
      </c>
      <c r="AG1666" s="17">
        <v>43524</v>
      </c>
      <c r="AH1666" s="17"/>
      <c r="AI1666" s="17"/>
      <c r="AJ1666" s="5"/>
      <c r="AK1666" s="17">
        <v>43524</v>
      </c>
      <c r="AL1666" t="s">
        <v>836</v>
      </c>
      <c r="AM1666" t="s">
        <v>631</v>
      </c>
      <c r="AN1666" s="17"/>
      <c r="AP1666" t="s">
        <v>966</v>
      </c>
      <c r="AQ1666" t="s">
        <v>970</v>
      </c>
      <c r="AR1666" t="s">
        <v>29623</v>
      </c>
    </row>
    <row r="1667" spans="2:44" ht="11" outlineLevel="1" x14ac:dyDescent="0.15">
      <c r="B1667" t="s">
        <v>10267</v>
      </c>
      <c r="C1667" t="s">
        <v>799</v>
      </c>
      <c r="D1667" t="s">
        <v>835</v>
      </c>
      <c r="F1667" t="s">
        <v>966</v>
      </c>
      <c r="H1667" s="16">
        <v>1</v>
      </c>
      <c r="I1667" t="s">
        <v>799</v>
      </c>
      <c r="J1667" t="s">
        <v>10268</v>
      </c>
      <c r="K1667" t="s">
        <v>10269</v>
      </c>
      <c r="L1667" t="s">
        <v>27866</v>
      </c>
      <c r="M1667" t="s">
        <v>744</v>
      </c>
      <c r="N1667" t="s">
        <v>795</v>
      </c>
      <c r="P1667" t="s">
        <v>806</v>
      </c>
      <c r="Q1667" t="s">
        <v>10430</v>
      </c>
      <c r="R1667" t="s">
        <v>531</v>
      </c>
      <c r="S1667" t="s">
        <v>636</v>
      </c>
      <c r="T1667" s="16">
        <v>1</v>
      </c>
      <c r="U1667" s="16">
        <v>0</v>
      </c>
      <c r="V1667" s="16">
        <v>1</v>
      </c>
      <c r="W1667" s="5">
        <v>0</v>
      </c>
      <c r="X1667" s="5">
        <v>0</v>
      </c>
      <c r="Y1667" s="5"/>
      <c r="Z1667" s="7"/>
      <c r="AA1667" t="s">
        <v>29564</v>
      </c>
      <c r="AB1667" s="5">
        <v>0</v>
      </c>
      <c r="AC1667" t="s">
        <v>29565</v>
      </c>
      <c r="AD1667" s="17">
        <v>42429</v>
      </c>
      <c r="AE1667" s="17">
        <v>42429</v>
      </c>
      <c r="AF1667" s="17">
        <v>42429</v>
      </c>
      <c r="AG1667" s="17">
        <v>43524</v>
      </c>
      <c r="AH1667" s="17"/>
      <c r="AI1667" s="17"/>
      <c r="AJ1667" s="5"/>
      <c r="AK1667" s="17">
        <v>43524</v>
      </c>
      <c r="AL1667" t="s">
        <v>836</v>
      </c>
      <c r="AM1667" t="s">
        <v>631</v>
      </c>
      <c r="AN1667" s="17"/>
      <c r="AP1667" t="s">
        <v>966</v>
      </c>
      <c r="AQ1667" t="s">
        <v>970</v>
      </c>
      <c r="AR1667" t="s">
        <v>29624</v>
      </c>
    </row>
    <row r="1668" spans="2:44" ht="11" outlineLevel="1" x14ac:dyDescent="0.15">
      <c r="B1668" t="s">
        <v>10272</v>
      </c>
      <c r="C1668" t="s">
        <v>799</v>
      </c>
      <c r="D1668" t="s">
        <v>835</v>
      </c>
      <c r="F1668" t="s">
        <v>966</v>
      </c>
      <c r="H1668" s="16">
        <v>1</v>
      </c>
      <c r="I1668" t="s">
        <v>799</v>
      </c>
      <c r="J1668" t="s">
        <v>10273</v>
      </c>
      <c r="K1668" t="s">
        <v>10274</v>
      </c>
      <c r="L1668" t="s">
        <v>27866</v>
      </c>
      <c r="M1668" t="s">
        <v>744</v>
      </c>
      <c r="N1668" t="s">
        <v>795</v>
      </c>
      <c r="P1668" t="s">
        <v>806</v>
      </c>
      <c r="Q1668" t="s">
        <v>10430</v>
      </c>
      <c r="R1668" t="s">
        <v>531</v>
      </c>
      <c r="S1668" t="s">
        <v>636</v>
      </c>
      <c r="T1668" s="16">
        <v>1</v>
      </c>
      <c r="U1668" s="16">
        <v>0</v>
      </c>
      <c r="V1668" s="16">
        <v>1</v>
      </c>
      <c r="W1668" s="5">
        <v>0</v>
      </c>
      <c r="X1668" s="5">
        <v>0</v>
      </c>
      <c r="Y1668" s="5"/>
      <c r="Z1668" s="7"/>
      <c r="AA1668" t="s">
        <v>29564</v>
      </c>
      <c r="AB1668" s="5">
        <v>0</v>
      </c>
      <c r="AC1668" t="s">
        <v>29565</v>
      </c>
      <c r="AD1668" s="17">
        <v>42429</v>
      </c>
      <c r="AE1668" s="17">
        <v>42429</v>
      </c>
      <c r="AF1668" s="17">
        <v>42429</v>
      </c>
      <c r="AG1668" s="17">
        <v>43524</v>
      </c>
      <c r="AH1668" s="17"/>
      <c r="AI1668" s="17"/>
      <c r="AJ1668" s="5"/>
      <c r="AK1668" s="17">
        <v>43524</v>
      </c>
      <c r="AL1668" t="s">
        <v>836</v>
      </c>
      <c r="AM1668" t="s">
        <v>631</v>
      </c>
      <c r="AN1668" s="17"/>
      <c r="AP1668" t="s">
        <v>966</v>
      </c>
      <c r="AQ1668" t="s">
        <v>970</v>
      </c>
      <c r="AR1668" t="s">
        <v>29625</v>
      </c>
    </row>
    <row r="1669" spans="2:44" ht="11" outlineLevel="1" x14ac:dyDescent="0.15">
      <c r="B1669" t="s">
        <v>10277</v>
      </c>
      <c r="C1669" t="s">
        <v>799</v>
      </c>
      <c r="D1669" t="s">
        <v>835</v>
      </c>
      <c r="F1669" t="s">
        <v>966</v>
      </c>
      <c r="H1669" s="16">
        <v>1</v>
      </c>
      <c r="I1669" t="s">
        <v>799</v>
      </c>
      <c r="J1669" t="s">
        <v>10278</v>
      </c>
      <c r="K1669" t="s">
        <v>10279</v>
      </c>
      <c r="L1669" t="s">
        <v>27866</v>
      </c>
      <c r="M1669" t="s">
        <v>744</v>
      </c>
      <c r="N1669" t="s">
        <v>795</v>
      </c>
      <c r="P1669" t="s">
        <v>806</v>
      </c>
      <c r="Q1669" t="s">
        <v>10430</v>
      </c>
      <c r="R1669" t="s">
        <v>531</v>
      </c>
      <c r="S1669" t="s">
        <v>636</v>
      </c>
      <c r="T1669" s="16">
        <v>1</v>
      </c>
      <c r="U1669" s="16">
        <v>0</v>
      </c>
      <c r="V1669" s="16">
        <v>1</v>
      </c>
      <c r="W1669" s="5">
        <v>0</v>
      </c>
      <c r="X1669" s="5">
        <v>0</v>
      </c>
      <c r="Y1669" s="5"/>
      <c r="Z1669" s="7"/>
      <c r="AA1669" t="s">
        <v>29564</v>
      </c>
      <c r="AB1669" s="5">
        <v>0</v>
      </c>
      <c r="AC1669" t="s">
        <v>29565</v>
      </c>
      <c r="AD1669" s="17">
        <v>42429</v>
      </c>
      <c r="AE1669" s="17">
        <v>42429</v>
      </c>
      <c r="AF1669" s="17">
        <v>42429</v>
      </c>
      <c r="AG1669" s="17">
        <v>43524</v>
      </c>
      <c r="AH1669" s="17"/>
      <c r="AI1669" s="17"/>
      <c r="AJ1669" s="5"/>
      <c r="AK1669" s="17">
        <v>43524</v>
      </c>
      <c r="AL1669" t="s">
        <v>836</v>
      </c>
      <c r="AM1669" t="s">
        <v>631</v>
      </c>
      <c r="AN1669" s="17"/>
      <c r="AP1669" t="s">
        <v>966</v>
      </c>
      <c r="AQ1669" t="s">
        <v>970</v>
      </c>
      <c r="AR1669" t="s">
        <v>29626</v>
      </c>
    </row>
    <row r="1670" spans="2:44" ht="11" outlineLevel="1" x14ac:dyDescent="0.15">
      <c r="B1670" t="s">
        <v>10282</v>
      </c>
      <c r="C1670" t="s">
        <v>799</v>
      </c>
      <c r="D1670" t="s">
        <v>835</v>
      </c>
      <c r="F1670" t="s">
        <v>966</v>
      </c>
      <c r="H1670" s="16">
        <v>1</v>
      </c>
      <c r="I1670" t="s">
        <v>799</v>
      </c>
      <c r="J1670" t="s">
        <v>2913</v>
      </c>
      <c r="K1670" t="s">
        <v>2914</v>
      </c>
      <c r="L1670" t="s">
        <v>27866</v>
      </c>
      <c r="M1670" t="s">
        <v>744</v>
      </c>
      <c r="N1670" t="s">
        <v>795</v>
      </c>
      <c r="P1670" t="s">
        <v>806</v>
      </c>
      <c r="Q1670" t="s">
        <v>10430</v>
      </c>
      <c r="R1670" t="s">
        <v>531</v>
      </c>
      <c r="S1670" t="s">
        <v>636</v>
      </c>
      <c r="T1670" s="16">
        <v>1</v>
      </c>
      <c r="U1670" s="16">
        <v>0</v>
      </c>
      <c r="V1670" s="16">
        <v>1</v>
      </c>
      <c r="W1670" s="5">
        <v>0</v>
      </c>
      <c r="X1670" s="5">
        <v>0</v>
      </c>
      <c r="Y1670" s="5"/>
      <c r="Z1670" s="7"/>
      <c r="AA1670" t="s">
        <v>29564</v>
      </c>
      <c r="AB1670" s="5">
        <v>0</v>
      </c>
      <c r="AC1670" t="s">
        <v>29565</v>
      </c>
      <c r="AD1670" s="17">
        <v>42429</v>
      </c>
      <c r="AE1670" s="17">
        <v>42429</v>
      </c>
      <c r="AF1670" s="17">
        <v>42429</v>
      </c>
      <c r="AG1670" s="17">
        <v>43524</v>
      </c>
      <c r="AH1670" s="17"/>
      <c r="AI1670" s="17"/>
      <c r="AJ1670" s="5"/>
      <c r="AK1670" s="17">
        <v>43524</v>
      </c>
      <c r="AL1670" t="s">
        <v>836</v>
      </c>
      <c r="AM1670" t="s">
        <v>631</v>
      </c>
      <c r="AN1670" s="17"/>
      <c r="AP1670" t="s">
        <v>966</v>
      </c>
      <c r="AQ1670" t="s">
        <v>970</v>
      </c>
      <c r="AR1670" t="s">
        <v>29627</v>
      </c>
    </row>
    <row r="1671" spans="2:44" ht="11" outlineLevel="1" x14ac:dyDescent="0.15">
      <c r="B1671" t="s">
        <v>10285</v>
      </c>
      <c r="C1671" t="s">
        <v>799</v>
      </c>
      <c r="D1671" t="s">
        <v>835</v>
      </c>
      <c r="F1671" t="s">
        <v>966</v>
      </c>
      <c r="H1671" s="16">
        <v>1</v>
      </c>
      <c r="I1671" t="s">
        <v>799</v>
      </c>
      <c r="J1671" t="s">
        <v>7841</v>
      </c>
      <c r="K1671" t="s">
        <v>7842</v>
      </c>
      <c r="L1671" t="s">
        <v>27866</v>
      </c>
      <c r="M1671" t="s">
        <v>744</v>
      </c>
      <c r="N1671" t="s">
        <v>795</v>
      </c>
      <c r="P1671" t="s">
        <v>806</v>
      </c>
      <c r="Q1671" t="s">
        <v>10430</v>
      </c>
      <c r="R1671" t="s">
        <v>531</v>
      </c>
      <c r="S1671" t="s">
        <v>636</v>
      </c>
      <c r="T1671" s="16">
        <v>1</v>
      </c>
      <c r="U1671" s="16">
        <v>0</v>
      </c>
      <c r="V1671" s="16">
        <v>1</v>
      </c>
      <c r="W1671" s="5">
        <v>0</v>
      </c>
      <c r="X1671" s="5">
        <v>0</v>
      </c>
      <c r="Y1671" s="5"/>
      <c r="Z1671" s="7"/>
      <c r="AA1671" t="s">
        <v>29564</v>
      </c>
      <c r="AB1671" s="5">
        <v>0</v>
      </c>
      <c r="AC1671" t="s">
        <v>29565</v>
      </c>
      <c r="AD1671" s="17">
        <v>42429</v>
      </c>
      <c r="AE1671" s="17">
        <v>42429</v>
      </c>
      <c r="AF1671" s="17">
        <v>42429</v>
      </c>
      <c r="AG1671" s="17">
        <v>43524</v>
      </c>
      <c r="AH1671" s="17"/>
      <c r="AI1671" s="17"/>
      <c r="AJ1671" s="5"/>
      <c r="AK1671" s="17">
        <v>43524</v>
      </c>
      <c r="AL1671" t="s">
        <v>836</v>
      </c>
      <c r="AM1671" t="s">
        <v>631</v>
      </c>
      <c r="AN1671" s="17"/>
      <c r="AP1671" t="s">
        <v>966</v>
      </c>
      <c r="AQ1671" t="s">
        <v>970</v>
      </c>
      <c r="AR1671" t="s">
        <v>29628</v>
      </c>
    </row>
    <row r="1672" spans="2:44" ht="11" outlineLevel="1" x14ac:dyDescent="0.15">
      <c r="B1672" t="s">
        <v>10288</v>
      </c>
      <c r="C1672" t="s">
        <v>799</v>
      </c>
      <c r="D1672" t="s">
        <v>835</v>
      </c>
      <c r="F1672" t="s">
        <v>966</v>
      </c>
      <c r="H1672" s="16">
        <v>1</v>
      </c>
      <c r="I1672" t="s">
        <v>799</v>
      </c>
      <c r="J1672" t="s">
        <v>10289</v>
      </c>
      <c r="K1672" t="s">
        <v>10290</v>
      </c>
      <c r="L1672" t="s">
        <v>27866</v>
      </c>
      <c r="M1672" t="s">
        <v>744</v>
      </c>
      <c r="N1672" t="s">
        <v>795</v>
      </c>
      <c r="P1672" t="s">
        <v>806</v>
      </c>
      <c r="Q1672" t="s">
        <v>10430</v>
      </c>
      <c r="R1672" t="s">
        <v>531</v>
      </c>
      <c r="S1672" t="s">
        <v>636</v>
      </c>
      <c r="T1672" s="16">
        <v>1</v>
      </c>
      <c r="U1672" s="16">
        <v>0</v>
      </c>
      <c r="V1672" s="16">
        <v>1</v>
      </c>
      <c r="W1672" s="5">
        <v>0</v>
      </c>
      <c r="X1672" s="5">
        <v>0</v>
      </c>
      <c r="Y1672" s="5"/>
      <c r="Z1672" s="7"/>
      <c r="AA1672" t="s">
        <v>29564</v>
      </c>
      <c r="AB1672" s="5">
        <v>0</v>
      </c>
      <c r="AC1672" t="s">
        <v>29565</v>
      </c>
      <c r="AD1672" s="17">
        <v>42429</v>
      </c>
      <c r="AE1672" s="17">
        <v>42429</v>
      </c>
      <c r="AF1672" s="17">
        <v>42429</v>
      </c>
      <c r="AG1672" s="17">
        <v>43524</v>
      </c>
      <c r="AH1672" s="17"/>
      <c r="AI1672" s="17"/>
      <c r="AJ1672" s="5"/>
      <c r="AK1672" s="17">
        <v>43524</v>
      </c>
      <c r="AL1672" t="s">
        <v>836</v>
      </c>
      <c r="AM1672" t="s">
        <v>631</v>
      </c>
      <c r="AN1672" s="17"/>
      <c r="AP1672" t="s">
        <v>966</v>
      </c>
      <c r="AQ1672" t="s">
        <v>970</v>
      </c>
      <c r="AR1672" t="s">
        <v>29629</v>
      </c>
    </row>
    <row r="1673" spans="2:44" ht="11" outlineLevel="1" x14ac:dyDescent="0.15">
      <c r="B1673" t="s">
        <v>10293</v>
      </c>
      <c r="C1673" t="s">
        <v>799</v>
      </c>
      <c r="D1673" t="s">
        <v>835</v>
      </c>
      <c r="F1673" t="s">
        <v>966</v>
      </c>
      <c r="H1673" s="16">
        <v>1</v>
      </c>
      <c r="I1673" t="s">
        <v>799</v>
      </c>
      <c r="J1673" t="s">
        <v>10294</v>
      </c>
      <c r="K1673" t="s">
        <v>10295</v>
      </c>
      <c r="L1673" t="s">
        <v>27866</v>
      </c>
      <c r="M1673" t="s">
        <v>744</v>
      </c>
      <c r="N1673" t="s">
        <v>795</v>
      </c>
      <c r="P1673" t="s">
        <v>806</v>
      </c>
      <c r="Q1673" t="s">
        <v>10430</v>
      </c>
      <c r="R1673" t="s">
        <v>531</v>
      </c>
      <c r="S1673" t="s">
        <v>636</v>
      </c>
      <c r="T1673" s="16">
        <v>1</v>
      </c>
      <c r="U1673" s="16">
        <v>0</v>
      </c>
      <c r="V1673" s="16">
        <v>1</v>
      </c>
      <c r="W1673" s="5">
        <v>0</v>
      </c>
      <c r="X1673" s="5">
        <v>0</v>
      </c>
      <c r="Y1673" s="5"/>
      <c r="Z1673" s="7"/>
      <c r="AA1673" t="s">
        <v>29564</v>
      </c>
      <c r="AB1673" s="5">
        <v>0</v>
      </c>
      <c r="AC1673" t="s">
        <v>29565</v>
      </c>
      <c r="AD1673" s="17">
        <v>42429</v>
      </c>
      <c r="AE1673" s="17">
        <v>42429</v>
      </c>
      <c r="AF1673" s="17">
        <v>42429</v>
      </c>
      <c r="AG1673" s="17">
        <v>43524</v>
      </c>
      <c r="AH1673" s="17"/>
      <c r="AI1673" s="17"/>
      <c r="AJ1673" s="5"/>
      <c r="AK1673" s="17">
        <v>43524</v>
      </c>
      <c r="AL1673" t="s">
        <v>836</v>
      </c>
      <c r="AM1673" t="s">
        <v>631</v>
      </c>
      <c r="AN1673" s="17"/>
      <c r="AP1673" t="s">
        <v>966</v>
      </c>
      <c r="AQ1673" t="s">
        <v>970</v>
      </c>
      <c r="AR1673" t="s">
        <v>29630</v>
      </c>
    </row>
    <row r="1674" spans="2:44" ht="11" outlineLevel="1" x14ac:dyDescent="0.15">
      <c r="B1674" t="s">
        <v>10298</v>
      </c>
      <c r="C1674" t="s">
        <v>799</v>
      </c>
      <c r="D1674" t="s">
        <v>835</v>
      </c>
      <c r="F1674" t="s">
        <v>966</v>
      </c>
      <c r="H1674" s="16">
        <v>1</v>
      </c>
      <c r="I1674" t="s">
        <v>799</v>
      </c>
      <c r="J1674" t="s">
        <v>2345</v>
      </c>
      <c r="K1674" t="s">
        <v>2346</v>
      </c>
      <c r="L1674" t="s">
        <v>27866</v>
      </c>
      <c r="M1674" t="s">
        <v>744</v>
      </c>
      <c r="N1674" t="s">
        <v>795</v>
      </c>
      <c r="P1674" t="s">
        <v>806</v>
      </c>
      <c r="Q1674" t="s">
        <v>10430</v>
      </c>
      <c r="R1674" t="s">
        <v>531</v>
      </c>
      <c r="S1674" t="s">
        <v>636</v>
      </c>
      <c r="T1674" s="16">
        <v>1</v>
      </c>
      <c r="U1674" s="16">
        <v>0</v>
      </c>
      <c r="V1674" s="16">
        <v>1</v>
      </c>
      <c r="W1674" s="5">
        <v>0</v>
      </c>
      <c r="X1674" s="5">
        <v>0</v>
      </c>
      <c r="Y1674" s="5"/>
      <c r="Z1674" s="7"/>
      <c r="AA1674" t="s">
        <v>29564</v>
      </c>
      <c r="AB1674" s="5">
        <v>0</v>
      </c>
      <c r="AC1674" t="s">
        <v>29565</v>
      </c>
      <c r="AD1674" s="17">
        <v>42429</v>
      </c>
      <c r="AE1674" s="17">
        <v>42429</v>
      </c>
      <c r="AF1674" s="17">
        <v>42429</v>
      </c>
      <c r="AG1674" s="17">
        <v>43524</v>
      </c>
      <c r="AH1674" s="17"/>
      <c r="AI1674" s="17"/>
      <c r="AJ1674" s="5"/>
      <c r="AK1674" s="17">
        <v>43524</v>
      </c>
      <c r="AL1674" t="s">
        <v>836</v>
      </c>
      <c r="AM1674" t="s">
        <v>631</v>
      </c>
      <c r="AN1674" s="17"/>
      <c r="AP1674" t="s">
        <v>966</v>
      </c>
      <c r="AQ1674" t="s">
        <v>970</v>
      </c>
      <c r="AR1674" t="s">
        <v>29631</v>
      </c>
    </row>
    <row r="1675" spans="2:44" ht="11" outlineLevel="1" x14ac:dyDescent="0.15">
      <c r="B1675" t="s">
        <v>10301</v>
      </c>
      <c r="C1675" t="s">
        <v>799</v>
      </c>
      <c r="D1675" t="s">
        <v>835</v>
      </c>
      <c r="F1675" t="s">
        <v>966</v>
      </c>
      <c r="H1675" s="16">
        <v>1</v>
      </c>
      <c r="I1675" t="s">
        <v>799</v>
      </c>
      <c r="J1675" t="s">
        <v>10302</v>
      </c>
      <c r="K1675" t="s">
        <v>10303</v>
      </c>
      <c r="L1675" t="s">
        <v>27866</v>
      </c>
      <c r="M1675" t="s">
        <v>744</v>
      </c>
      <c r="N1675" t="s">
        <v>795</v>
      </c>
      <c r="P1675" t="s">
        <v>806</v>
      </c>
      <c r="Q1675" t="s">
        <v>10430</v>
      </c>
      <c r="R1675" t="s">
        <v>531</v>
      </c>
      <c r="S1675" t="s">
        <v>636</v>
      </c>
      <c r="T1675" s="16">
        <v>1</v>
      </c>
      <c r="U1675" s="16">
        <v>0</v>
      </c>
      <c r="V1675" s="16">
        <v>1</v>
      </c>
      <c r="W1675" s="5">
        <v>0</v>
      </c>
      <c r="X1675" s="5">
        <v>0</v>
      </c>
      <c r="Y1675" s="5"/>
      <c r="Z1675" s="7"/>
      <c r="AA1675" t="s">
        <v>29564</v>
      </c>
      <c r="AB1675" s="5">
        <v>0</v>
      </c>
      <c r="AC1675" t="s">
        <v>29565</v>
      </c>
      <c r="AD1675" s="17">
        <v>42429</v>
      </c>
      <c r="AE1675" s="17">
        <v>42429</v>
      </c>
      <c r="AF1675" s="17">
        <v>42429</v>
      </c>
      <c r="AG1675" s="17">
        <v>43524</v>
      </c>
      <c r="AH1675" s="17"/>
      <c r="AI1675" s="17"/>
      <c r="AJ1675" s="5"/>
      <c r="AK1675" s="17">
        <v>43524</v>
      </c>
      <c r="AL1675" t="s">
        <v>836</v>
      </c>
      <c r="AM1675" t="s">
        <v>631</v>
      </c>
      <c r="AN1675" s="17"/>
      <c r="AP1675" t="s">
        <v>966</v>
      </c>
      <c r="AQ1675" t="s">
        <v>970</v>
      </c>
      <c r="AR1675" t="s">
        <v>29632</v>
      </c>
    </row>
    <row r="1676" spans="2:44" ht="11" outlineLevel="1" x14ac:dyDescent="0.15">
      <c r="B1676" t="s">
        <v>10307</v>
      </c>
      <c r="C1676" t="s">
        <v>799</v>
      </c>
      <c r="D1676" t="s">
        <v>835</v>
      </c>
      <c r="F1676" t="s">
        <v>966</v>
      </c>
      <c r="H1676" s="16">
        <v>1</v>
      </c>
      <c r="I1676" t="s">
        <v>799</v>
      </c>
      <c r="J1676" t="s">
        <v>10308</v>
      </c>
      <c r="K1676" t="s">
        <v>10309</v>
      </c>
      <c r="L1676" t="s">
        <v>27866</v>
      </c>
      <c r="M1676" t="s">
        <v>744</v>
      </c>
      <c r="N1676" t="s">
        <v>795</v>
      </c>
      <c r="P1676" t="s">
        <v>806</v>
      </c>
      <c r="Q1676" t="s">
        <v>10430</v>
      </c>
      <c r="R1676" t="s">
        <v>531</v>
      </c>
      <c r="S1676" t="s">
        <v>636</v>
      </c>
      <c r="T1676" s="16">
        <v>1</v>
      </c>
      <c r="U1676" s="16">
        <v>0</v>
      </c>
      <c r="V1676" s="16">
        <v>1</v>
      </c>
      <c r="W1676" s="5">
        <v>0</v>
      </c>
      <c r="X1676" s="5">
        <v>0</v>
      </c>
      <c r="Y1676" s="5"/>
      <c r="Z1676" s="7"/>
      <c r="AA1676" t="s">
        <v>29564</v>
      </c>
      <c r="AB1676" s="5">
        <v>0</v>
      </c>
      <c r="AC1676" t="s">
        <v>29565</v>
      </c>
      <c r="AD1676" s="17">
        <v>42429</v>
      </c>
      <c r="AE1676" s="17">
        <v>42429</v>
      </c>
      <c r="AF1676" s="17">
        <v>42429</v>
      </c>
      <c r="AG1676" s="17">
        <v>43524</v>
      </c>
      <c r="AH1676" s="17"/>
      <c r="AI1676" s="17"/>
      <c r="AJ1676" s="5"/>
      <c r="AK1676" s="17">
        <v>43524</v>
      </c>
      <c r="AL1676" t="s">
        <v>836</v>
      </c>
      <c r="AM1676" t="s">
        <v>631</v>
      </c>
      <c r="AN1676" s="17"/>
      <c r="AP1676" t="s">
        <v>966</v>
      </c>
      <c r="AQ1676" t="s">
        <v>970</v>
      </c>
      <c r="AR1676" t="s">
        <v>29633</v>
      </c>
    </row>
    <row r="1677" spans="2:44" ht="11" outlineLevel="1" x14ac:dyDescent="0.15">
      <c r="B1677" t="s">
        <v>10312</v>
      </c>
      <c r="C1677" t="s">
        <v>799</v>
      </c>
      <c r="D1677" t="s">
        <v>835</v>
      </c>
      <c r="F1677" t="s">
        <v>966</v>
      </c>
      <c r="H1677" s="16">
        <v>1</v>
      </c>
      <c r="I1677" t="s">
        <v>799</v>
      </c>
      <c r="J1677" t="s">
        <v>10313</v>
      </c>
      <c r="K1677" t="s">
        <v>10314</v>
      </c>
      <c r="L1677" t="s">
        <v>27866</v>
      </c>
      <c r="M1677" t="s">
        <v>744</v>
      </c>
      <c r="N1677" t="s">
        <v>795</v>
      </c>
      <c r="P1677" t="s">
        <v>806</v>
      </c>
      <c r="Q1677" t="s">
        <v>10430</v>
      </c>
      <c r="R1677" t="s">
        <v>531</v>
      </c>
      <c r="S1677" t="s">
        <v>636</v>
      </c>
      <c r="T1677" s="16">
        <v>1</v>
      </c>
      <c r="U1677" s="16">
        <v>0</v>
      </c>
      <c r="V1677" s="16">
        <v>1</v>
      </c>
      <c r="W1677" s="5">
        <v>0</v>
      </c>
      <c r="X1677" s="5">
        <v>0</v>
      </c>
      <c r="Y1677" s="5"/>
      <c r="Z1677" s="7"/>
      <c r="AA1677" t="s">
        <v>29564</v>
      </c>
      <c r="AB1677" s="5">
        <v>0</v>
      </c>
      <c r="AC1677" t="s">
        <v>29565</v>
      </c>
      <c r="AD1677" s="17">
        <v>42429</v>
      </c>
      <c r="AE1677" s="17">
        <v>42429</v>
      </c>
      <c r="AF1677" s="17">
        <v>42429</v>
      </c>
      <c r="AG1677" s="17">
        <v>43524</v>
      </c>
      <c r="AH1677" s="17"/>
      <c r="AI1677" s="17"/>
      <c r="AJ1677" s="5"/>
      <c r="AK1677" s="17">
        <v>43524</v>
      </c>
      <c r="AL1677" t="s">
        <v>836</v>
      </c>
      <c r="AM1677" t="s">
        <v>631</v>
      </c>
      <c r="AN1677" s="17"/>
      <c r="AP1677" t="s">
        <v>966</v>
      </c>
      <c r="AQ1677" t="s">
        <v>970</v>
      </c>
      <c r="AR1677" t="s">
        <v>29634</v>
      </c>
    </row>
    <row r="1678" spans="2:44" ht="11" outlineLevel="1" x14ac:dyDescent="0.15">
      <c r="B1678" t="s">
        <v>10319</v>
      </c>
      <c r="C1678" t="s">
        <v>799</v>
      </c>
      <c r="D1678" t="s">
        <v>835</v>
      </c>
      <c r="F1678" t="s">
        <v>966</v>
      </c>
      <c r="H1678" s="16">
        <v>1</v>
      </c>
      <c r="I1678" t="s">
        <v>799</v>
      </c>
      <c r="J1678" t="s">
        <v>626</v>
      </c>
      <c r="K1678" t="s">
        <v>1452</v>
      </c>
      <c r="L1678" t="s">
        <v>27866</v>
      </c>
      <c r="M1678" t="s">
        <v>744</v>
      </c>
      <c r="N1678" t="s">
        <v>795</v>
      </c>
      <c r="P1678" t="s">
        <v>806</v>
      </c>
      <c r="Q1678" t="s">
        <v>10430</v>
      </c>
      <c r="R1678" t="s">
        <v>531</v>
      </c>
      <c r="S1678" t="s">
        <v>636</v>
      </c>
      <c r="T1678" s="16">
        <v>1</v>
      </c>
      <c r="U1678" s="16">
        <v>0</v>
      </c>
      <c r="V1678" s="16">
        <v>1</v>
      </c>
      <c r="W1678" s="5">
        <v>0</v>
      </c>
      <c r="X1678" s="5">
        <v>0</v>
      </c>
      <c r="Y1678" s="5"/>
      <c r="Z1678" s="7"/>
      <c r="AA1678" t="s">
        <v>29564</v>
      </c>
      <c r="AB1678" s="5">
        <v>0</v>
      </c>
      <c r="AC1678" t="s">
        <v>29565</v>
      </c>
      <c r="AD1678" s="17">
        <v>42429</v>
      </c>
      <c r="AE1678" s="17">
        <v>42429</v>
      </c>
      <c r="AF1678" s="17">
        <v>42429</v>
      </c>
      <c r="AG1678" s="17">
        <v>43524</v>
      </c>
      <c r="AH1678" s="17"/>
      <c r="AI1678" s="17"/>
      <c r="AJ1678" s="5"/>
      <c r="AK1678" s="17">
        <v>43524</v>
      </c>
      <c r="AL1678" t="s">
        <v>836</v>
      </c>
      <c r="AM1678" t="s">
        <v>631</v>
      </c>
      <c r="AN1678" s="17"/>
      <c r="AP1678" t="s">
        <v>966</v>
      </c>
      <c r="AQ1678" t="s">
        <v>970</v>
      </c>
      <c r="AR1678" t="s">
        <v>29635</v>
      </c>
    </row>
    <row r="1679" spans="2:44" ht="11" outlineLevel="1" x14ac:dyDescent="0.15">
      <c r="B1679" t="s">
        <v>10328</v>
      </c>
      <c r="C1679" t="s">
        <v>799</v>
      </c>
      <c r="D1679" t="s">
        <v>799</v>
      </c>
      <c r="F1679" t="s">
        <v>966</v>
      </c>
      <c r="H1679" s="16">
        <v>1</v>
      </c>
      <c r="I1679" t="s">
        <v>799</v>
      </c>
      <c r="J1679" t="s">
        <v>10329</v>
      </c>
      <c r="K1679" t="s">
        <v>10330</v>
      </c>
      <c r="L1679" t="s">
        <v>27914</v>
      </c>
      <c r="M1679" t="s">
        <v>737</v>
      </c>
      <c r="N1679" t="s">
        <v>803</v>
      </c>
      <c r="O1679" t="s">
        <v>825</v>
      </c>
      <c r="P1679" t="s">
        <v>802</v>
      </c>
      <c r="Q1679" t="s">
        <v>10430</v>
      </c>
      <c r="R1679" t="s">
        <v>531</v>
      </c>
      <c r="S1679" t="s">
        <v>636</v>
      </c>
      <c r="T1679" s="16">
        <v>1</v>
      </c>
      <c r="U1679" s="16">
        <v>0</v>
      </c>
      <c r="V1679" s="16">
        <v>2</v>
      </c>
      <c r="W1679" s="5">
        <v>0</v>
      </c>
      <c r="X1679" s="5">
        <v>0</v>
      </c>
      <c r="Y1679" s="5"/>
      <c r="Z1679" s="7"/>
      <c r="AA1679" t="s">
        <v>29564</v>
      </c>
      <c r="AB1679" s="5">
        <v>0</v>
      </c>
      <c r="AC1679" t="s">
        <v>29565</v>
      </c>
      <c r="AD1679" s="17">
        <v>44805</v>
      </c>
      <c r="AE1679" s="17">
        <v>45499</v>
      </c>
      <c r="AF1679" s="17">
        <v>44805</v>
      </c>
      <c r="AG1679" s="17">
        <v>45353</v>
      </c>
      <c r="AH1679" s="17">
        <v>45353</v>
      </c>
      <c r="AI1679" s="17"/>
      <c r="AJ1679" s="5"/>
      <c r="AK1679" s="17">
        <v>45353</v>
      </c>
      <c r="AL1679" t="s">
        <v>811</v>
      </c>
      <c r="AM1679" t="s">
        <v>599</v>
      </c>
      <c r="AN1679" s="17"/>
      <c r="AP1679" t="s">
        <v>966</v>
      </c>
      <c r="AQ1679" t="s">
        <v>970</v>
      </c>
      <c r="AR1679" t="s">
        <v>29636</v>
      </c>
    </row>
    <row r="1680" spans="2:44" ht="11" outlineLevel="1" x14ac:dyDescent="0.15">
      <c r="B1680" t="s">
        <v>10333</v>
      </c>
      <c r="C1680" t="s">
        <v>799</v>
      </c>
      <c r="D1680" t="s">
        <v>799</v>
      </c>
      <c r="F1680" t="s">
        <v>966</v>
      </c>
      <c r="H1680" s="16">
        <v>1</v>
      </c>
      <c r="I1680" t="s">
        <v>799</v>
      </c>
      <c r="J1680" t="s">
        <v>9769</v>
      </c>
      <c r="K1680" t="s">
        <v>9770</v>
      </c>
      <c r="L1680" t="s">
        <v>27902</v>
      </c>
      <c r="M1680" t="s">
        <v>737</v>
      </c>
      <c r="N1680" t="s">
        <v>803</v>
      </c>
      <c r="O1680" t="s">
        <v>825</v>
      </c>
      <c r="P1680" t="s">
        <v>802</v>
      </c>
      <c r="Q1680" t="s">
        <v>10430</v>
      </c>
      <c r="R1680" t="s">
        <v>531</v>
      </c>
      <c r="S1680" t="s">
        <v>636</v>
      </c>
      <c r="T1680" s="16">
        <v>1</v>
      </c>
      <c r="U1680" s="16">
        <v>0</v>
      </c>
      <c r="V1680" s="16">
        <v>2</v>
      </c>
      <c r="W1680" s="5">
        <v>0</v>
      </c>
      <c r="X1680" s="5">
        <v>0</v>
      </c>
      <c r="Y1680" s="5"/>
      <c r="Z1680" s="7"/>
      <c r="AA1680" t="s">
        <v>29564</v>
      </c>
      <c r="AB1680" s="5">
        <v>0</v>
      </c>
      <c r="AC1680" t="s">
        <v>29565</v>
      </c>
      <c r="AD1680" s="17">
        <v>44018</v>
      </c>
      <c r="AE1680" s="17">
        <v>44343</v>
      </c>
      <c r="AF1680" s="17">
        <v>44018</v>
      </c>
      <c r="AG1680" s="17">
        <v>44104</v>
      </c>
      <c r="AH1680" s="17">
        <v>44104</v>
      </c>
      <c r="AI1680" s="17"/>
      <c r="AJ1680" s="5"/>
      <c r="AK1680" s="17">
        <v>44104</v>
      </c>
      <c r="AL1680" t="s">
        <v>811</v>
      </c>
      <c r="AM1680" t="s">
        <v>599</v>
      </c>
      <c r="AN1680" s="17"/>
      <c r="AP1680" t="s">
        <v>966</v>
      </c>
      <c r="AQ1680" t="s">
        <v>970</v>
      </c>
      <c r="AR1680" t="s">
        <v>29637</v>
      </c>
    </row>
    <row r="1681" spans="2:44" ht="11" outlineLevel="1" x14ac:dyDescent="0.15">
      <c r="B1681" t="s">
        <v>10336</v>
      </c>
      <c r="C1681" t="s">
        <v>799</v>
      </c>
      <c r="D1681" t="s">
        <v>799</v>
      </c>
      <c r="F1681" t="s">
        <v>966</v>
      </c>
      <c r="H1681" s="16">
        <v>1</v>
      </c>
      <c r="I1681" t="s">
        <v>799</v>
      </c>
      <c r="J1681" t="s">
        <v>694</v>
      </c>
      <c r="K1681" t="s">
        <v>1832</v>
      </c>
      <c r="L1681" t="s">
        <v>28214</v>
      </c>
      <c r="M1681" t="s">
        <v>737</v>
      </c>
      <c r="N1681" t="s">
        <v>803</v>
      </c>
      <c r="O1681" t="s">
        <v>825</v>
      </c>
      <c r="P1681" t="s">
        <v>802</v>
      </c>
      <c r="Q1681" t="s">
        <v>10430</v>
      </c>
      <c r="R1681" t="s">
        <v>531</v>
      </c>
      <c r="S1681" t="s">
        <v>636</v>
      </c>
      <c r="T1681" s="16">
        <v>1</v>
      </c>
      <c r="U1681" s="16">
        <v>0</v>
      </c>
      <c r="V1681" s="16">
        <v>2</v>
      </c>
      <c r="W1681" s="5">
        <v>0</v>
      </c>
      <c r="X1681" s="5">
        <v>0</v>
      </c>
      <c r="Y1681" s="5"/>
      <c r="Z1681" s="7"/>
      <c r="AA1681" t="s">
        <v>29564</v>
      </c>
      <c r="AB1681" s="5">
        <v>0</v>
      </c>
      <c r="AC1681" t="s">
        <v>29565</v>
      </c>
      <c r="AD1681" s="17">
        <v>43735</v>
      </c>
      <c r="AE1681" s="17">
        <v>43796</v>
      </c>
      <c r="AF1681" s="17">
        <v>43735</v>
      </c>
      <c r="AG1681" s="17">
        <v>44063</v>
      </c>
      <c r="AH1681" s="17">
        <v>44063</v>
      </c>
      <c r="AI1681" s="17"/>
      <c r="AJ1681" s="5"/>
      <c r="AK1681" s="17">
        <v>44063</v>
      </c>
      <c r="AL1681" t="s">
        <v>811</v>
      </c>
      <c r="AM1681" t="s">
        <v>599</v>
      </c>
      <c r="AN1681" s="17"/>
      <c r="AP1681" t="s">
        <v>966</v>
      </c>
      <c r="AQ1681" t="s">
        <v>970</v>
      </c>
      <c r="AR1681" t="s">
        <v>29638</v>
      </c>
    </row>
    <row r="1682" spans="2:44" ht="11" outlineLevel="1" x14ac:dyDescent="0.15">
      <c r="B1682" t="s">
        <v>10339</v>
      </c>
      <c r="C1682" t="s">
        <v>799</v>
      </c>
      <c r="D1682" t="s">
        <v>799</v>
      </c>
      <c r="F1682" t="s">
        <v>966</v>
      </c>
      <c r="H1682" s="16">
        <v>1</v>
      </c>
      <c r="I1682" t="s">
        <v>799</v>
      </c>
      <c r="J1682" t="s">
        <v>6174</v>
      </c>
      <c r="K1682" t="s">
        <v>6175</v>
      </c>
      <c r="L1682" t="s">
        <v>28346</v>
      </c>
      <c r="M1682" t="s">
        <v>737</v>
      </c>
      <c r="N1682" t="s">
        <v>803</v>
      </c>
      <c r="O1682" t="s">
        <v>825</v>
      </c>
      <c r="P1682" t="s">
        <v>802</v>
      </c>
      <c r="Q1682" t="s">
        <v>10430</v>
      </c>
      <c r="R1682" t="s">
        <v>456</v>
      </c>
      <c r="S1682" t="s">
        <v>598</v>
      </c>
      <c r="T1682" s="16">
        <v>1</v>
      </c>
      <c r="U1682" s="16">
        <v>0</v>
      </c>
      <c r="V1682" s="16">
        <v>2</v>
      </c>
      <c r="W1682" s="5">
        <v>0</v>
      </c>
      <c r="X1682" s="5">
        <v>0</v>
      </c>
      <c r="Y1682" s="5"/>
      <c r="Z1682" s="7"/>
      <c r="AA1682" t="s">
        <v>29564</v>
      </c>
      <c r="AB1682" s="5">
        <v>0</v>
      </c>
      <c r="AC1682" t="s">
        <v>29565</v>
      </c>
      <c r="AD1682" s="17">
        <v>44070</v>
      </c>
      <c r="AE1682" s="17">
        <v>44098</v>
      </c>
      <c r="AF1682" s="17">
        <v>44071</v>
      </c>
      <c r="AG1682" s="17">
        <v>44102</v>
      </c>
      <c r="AH1682" s="17">
        <v>44102</v>
      </c>
      <c r="AI1682" s="17"/>
      <c r="AJ1682" s="5"/>
      <c r="AK1682" s="17">
        <v>44102</v>
      </c>
      <c r="AL1682" t="s">
        <v>811</v>
      </c>
      <c r="AM1682" t="s">
        <v>599</v>
      </c>
      <c r="AN1682" s="17"/>
      <c r="AP1682" t="s">
        <v>966</v>
      </c>
      <c r="AQ1682" t="s">
        <v>970</v>
      </c>
      <c r="AR1682" t="s">
        <v>29639</v>
      </c>
    </row>
    <row r="1683" spans="2:44" ht="11" outlineLevel="1" x14ac:dyDescent="0.15">
      <c r="B1683" t="s">
        <v>10347</v>
      </c>
      <c r="C1683" t="s">
        <v>799</v>
      </c>
      <c r="D1683" t="s">
        <v>854</v>
      </c>
      <c r="F1683" t="s">
        <v>966</v>
      </c>
      <c r="H1683" s="16">
        <v>1</v>
      </c>
      <c r="I1683" t="s">
        <v>799</v>
      </c>
      <c r="J1683" t="s">
        <v>10348</v>
      </c>
      <c r="K1683" t="s">
        <v>10349</v>
      </c>
      <c r="L1683" t="s">
        <v>28043</v>
      </c>
      <c r="M1683" t="s">
        <v>748</v>
      </c>
      <c r="N1683" t="s">
        <v>803</v>
      </c>
      <c r="P1683" t="s">
        <v>820</v>
      </c>
      <c r="Q1683" t="s">
        <v>10430</v>
      </c>
      <c r="R1683" t="s">
        <v>531</v>
      </c>
      <c r="S1683" t="s">
        <v>636</v>
      </c>
      <c r="T1683" s="16">
        <v>1</v>
      </c>
      <c r="U1683" s="16">
        <v>0</v>
      </c>
      <c r="V1683" s="16">
        <v>1</v>
      </c>
      <c r="W1683" s="5">
        <v>0</v>
      </c>
      <c r="X1683" s="5">
        <v>0</v>
      </c>
      <c r="Y1683" s="5"/>
      <c r="Z1683" s="7"/>
      <c r="AA1683" t="s">
        <v>29564</v>
      </c>
      <c r="AB1683" s="5">
        <v>0</v>
      </c>
      <c r="AC1683" t="s">
        <v>29565</v>
      </c>
      <c r="AD1683" s="17">
        <v>45575</v>
      </c>
      <c r="AE1683" s="17">
        <v>45575</v>
      </c>
      <c r="AF1683" s="17">
        <v>45586</v>
      </c>
      <c r="AG1683" s="17">
        <v>47411</v>
      </c>
      <c r="AH1683" s="17"/>
      <c r="AI1683" s="17"/>
      <c r="AJ1683" s="5"/>
      <c r="AK1683" s="17">
        <v>47411</v>
      </c>
      <c r="AL1683" t="s">
        <v>855</v>
      </c>
      <c r="AM1683" t="s">
        <v>666</v>
      </c>
      <c r="AN1683" s="17"/>
      <c r="AP1683" t="s">
        <v>966</v>
      </c>
      <c r="AQ1683" t="s">
        <v>970</v>
      </c>
      <c r="AR1683" t="s">
        <v>29640</v>
      </c>
    </row>
    <row r="1684" spans="2:44" ht="11" outlineLevel="1" x14ac:dyDescent="0.15">
      <c r="B1684" t="s">
        <v>10352</v>
      </c>
      <c r="C1684" t="s">
        <v>799</v>
      </c>
      <c r="D1684" t="s">
        <v>854</v>
      </c>
      <c r="F1684" t="s">
        <v>966</v>
      </c>
      <c r="H1684" s="16">
        <v>1</v>
      </c>
      <c r="I1684" t="s">
        <v>799</v>
      </c>
      <c r="J1684" t="s">
        <v>9822</v>
      </c>
      <c r="K1684" t="s">
        <v>9823</v>
      </c>
      <c r="L1684" t="s">
        <v>28043</v>
      </c>
      <c r="M1684" t="s">
        <v>10353</v>
      </c>
      <c r="N1684" t="s">
        <v>803</v>
      </c>
      <c r="P1684" t="s">
        <v>820</v>
      </c>
      <c r="Q1684" t="s">
        <v>10430</v>
      </c>
      <c r="R1684" t="s">
        <v>531</v>
      </c>
      <c r="S1684" t="s">
        <v>636</v>
      </c>
      <c r="T1684" s="16">
        <v>1</v>
      </c>
      <c r="U1684" s="16">
        <v>0</v>
      </c>
      <c r="V1684" s="16">
        <v>1</v>
      </c>
      <c r="W1684" s="5">
        <v>0</v>
      </c>
      <c r="X1684" s="5">
        <v>0</v>
      </c>
      <c r="Y1684" s="5"/>
      <c r="Z1684" s="7"/>
      <c r="AA1684" t="s">
        <v>29564</v>
      </c>
      <c r="AB1684" s="5">
        <v>0</v>
      </c>
      <c r="AC1684" t="s">
        <v>29565</v>
      </c>
      <c r="AD1684" s="17">
        <v>45225</v>
      </c>
      <c r="AE1684" s="17">
        <v>45225</v>
      </c>
      <c r="AF1684" s="17">
        <v>45225</v>
      </c>
      <c r="AG1684" s="17">
        <v>47052</v>
      </c>
      <c r="AH1684" s="17"/>
      <c r="AI1684" s="17"/>
      <c r="AJ1684" s="5"/>
      <c r="AK1684" s="17">
        <v>47052</v>
      </c>
      <c r="AL1684" t="s">
        <v>855</v>
      </c>
      <c r="AM1684" t="s">
        <v>666</v>
      </c>
      <c r="AN1684" s="17"/>
      <c r="AP1684" t="s">
        <v>966</v>
      </c>
      <c r="AQ1684" t="s">
        <v>970</v>
      </c>
      <c r="AR1684" t="s">
        <v>29641</v>
      </c>
    </row>
    <row r="1685" spans="2:44" ht="11" outlineLevel="1" x14ac:dyDescent="0.15">
      <c r="B1685" t="s">
        <v>10357</v>
      </c>
      <c r="C1685" t="s">
        <v>799</v>
      </c>
      <c r="D1685" t="s">
        <v>854</v>
      </c>
      <c r="F1685" t="s">
        <v>966</v>
      </c>
      <c r="H1685" s="16">
        <v>1</v>
      </c>
      <c r="I1685" t="s">
        <v>799</v>
      </c>
      <c r="J1685" t="s">
        <v>9822</v>
      </c>
      <c r="K1685" t="s">
        <v>9823</v>
      </c>
      <c r="L1685" t="s">
        <v>28043</v>
      </c>
      <c r="M1685" t="s">
        <v>10353</v>
      </c>
      <c r="N1685" t="s">
        <v>803</v>
      </c>
      <c r="P1685" t="s">
        <v>820</v>
      </c>
      <c r="Q1685" t="s">
        <v>10430</v>
      </c>
      <c r="R1685" t="s">
        <v>531</v>
      </c>
      <c r="S1685" t="s">
        <v>636</v>
      </c>
      <c r="T1685" s="16">
        <v>1</v>
      </c>
      <c r="U1685" s="16">
        <v>0</v>
      </c>
      <c r="V1685" s="16">
        <v>1</v>
      </c>
      <c r="W1685" s="5">
        <v>0</v>
      </c>
      <c r="X1685" s="5">
        <v>0</v>
      </c>
      <c r="Y1685" s="5"/>
      <c r="Z1685" s="7"/>
      <c r="AA1685" t="s">
        <v>29564</v>
      </c>
      <c r="AB1685" s="5">
        <v>0</v>
      </c>
      <c r="AC1685" t="s">
        <v>29565</v>
      </c>
      <c r="AD1685" s="17">
        <v>43360</v>
      </c>
      <c r="AE1685" s="17">
        <v>43360</v>
      </c>
      <c r="AF1685" s="17">
        <v>43360</v>
      </c>
      <c r="AG1685" s="17">
        <v>45185</v>
      </c>
      <c r="AH1685" s="17"/>
      <c r="AI1685" s="17"/>
      <c r="AJ1685" s="5"/>
      <c r="AK1685" s="17">
        <v>45185</v>
      </c>
      <c r="AL1685" t="s">
        <v>855</v>
      </c>
      <c r="AM1685" t="s">
        <v>666</v>
      </c>
      <c r="AN1685" s="17"/>
      <c r="AP1685" t="s">
        <v>966</v>
      </c>
      <c r="AQ1685" t="s">
        <v>970</v>
      </c>
      <c r="AR1685" t="s">
        <v>29642</v>
      </c>
    </row>
    <row r="1686" spans="2:44" ht="11" outlineLevel="1" x14ac:dyDescent="0.15">
      <c r="B1686" t="s">
        <v>10360</v>
      </c>
      <c r="C1686" t="s">
        <v>799</v>
      </c>
      <c r="D1686" t="s">
        <v>799</v>
      </c>
      <c r="F1686" t="s">
        <v>966</v>
      </c>
      <c r="H1686" s="16">
        <v>1</v>
      </c>
      <c r="I1686" t="s">
        <v>799</v>
      </c>
      <c r="J1686" t="s">
        <v>10361</v>
      </c>
      <c r="K1686" t="s">
        <v>10362</v>
      </c>
      <c r="L1686" t="s">
        <v>28346</v>
      </c>
      <c r="M1686" t="s">
        <v>743</v>
      </c>
      <c r="N1686" t="s">
        <v>795</v>
      </c>
      <c r="O1686" t="s">
        <v>825</v>
      </c>
      <c r="P1686" t="s">
        <v>821</v>
      </c>
      <c r="Q1686" t="s">
        <v>10430</v>
      </c>
      <c r="R1686" t="s">
        <v>456</v>
      </c>
      <c r="S1686" t="s">
        <v>598</v>
      </c>
      <c r="T1686" s="16">
        <v>1</v>
      </c>
      <c r="U1686" s="16">
        <v>0</v>
      </c>
      <c r="V1686" s="16">
        <v>2</v>
      </c>
      <c r="W1686" s="5">
        <v>0</v>
      </c>
      <c r="X1686" s="5">
        <v>0</v>
      </c>
      <c r="Y1686" s="5"/>
      <c r="Z1686" s="7"/>
      <c r="AA1686" t="s">
        <v>29564</v>
      </c>
      <c r="AB1686" s="5">
        <v>0</v>
      </c>
      <c r="AC1686" t="s">
        <v>29565</v>
      </c>
      <c r="AD1686" s="17">
        <v>43164</v>
      </c>
      <c r="AE1686" s="17">
        <v>43195</v>
      </c>
      <c r="AF1686" s="17">
        <v>43164</v>
      </c>
      <c r="AG1686" s="17">
        <v>43192</v>
      </c>
      <c r="AH1686" s="17">
        <v>43192</v>
      </c>
      <c r="AI1686" s="17"/>
      <c r="AJ1686" s="5"/>
      <c r="AK1686" s="17">
        <v>43192</v>
      </c>
      <c r="AL1686" t="s">
        <v>811</v>
      </c>
      <c r="AM1686" t="s">
        <v>599</v>
      </c>
      <c r="AN1686" s="17"/>
      <c r="AP1686" t="s">
        <v>966</v>
      </c>
      <c r="AQ1686" t="s">
        <v>970</v>
      </c>
      <c r="AR1686" t="s">
        <v>29643</v>
      </c>
    </row>
    <row r="1687" spans="2:44" ht="11" outlineLevel="1" x14ac:dyDescent="0.15">
      <c r="B1687" t="s">
        <v>10367</v>
      </c>
      <c r="C1687" t="s">
        <v>799</v>
      </c>
      <c r="D1687" t="s">
        <v>799</v>
      </c>
      <c r="F1687" t="s">
        <v>966</v>
      </c>
      <c r="H1687" s="16">
        <v>1</v>
      </c>
      <c r="I1687" t="s">
        <v>799</v>
      </c>
      <c r="J1687" t="s">
        <v>3688</v>
      </c>
      <c r="K1687" t="s">
        <v>3689</v>
      </c>
      <c r="L1687" t="s">
        <v>27841</v>
      </c>
      <c r="M1687" t="s">
        <v>737</v>
      </c>
      <c r="N1687" t="s">
        <v>795</v>
      </c>
      <c r="O1687" t="s">
        <v>818</v>
      </c>
      <c r="P1687" t="s">
        <v>802</v>
      </c>
      <c r="Q1687" t="s">
        <v>10430</v>
      </c>
      <c r="R1687" t="s">
        <v>531</v>
      </c>
      <c r="S1687" t="s">
        <v>636</v>
      </c>
      <c r="T1687" s="16">
        <v>1</v>
      </c>
      <c r="U1687" s="16">
        <v>0</v>
      </c>
      <c r="V1687" s="16">
        <v>2</v>
      </c>
      <c r="W1687" s="5">
        <v>0</v>
      </c>
      <c r="X1687" s="5">
        <v>0</v>
      </c>
      <c r="Y1687" s="5"/>
      <c r="Z1687" s="7"/>
      <c r="AA1687" t="s">
        <v>29564</v>
      </c>
      <c r="AB1687" s="5">
        <v>0</v>
      </c>
      <c r="AC1687" t="s">
        <v>29565</v>
      </c>
      <c r="AD1687" s="17">
        <v>42024</v>
      </c>
      <c r="AE1687" s="17">
        <v>42206</v>
      </c>
      <c r="AF1687" s="17">
        <v>42020</v>
      </c>
      <c r="AG1687" s="17">
        <v>42659</v>
      </c>
      <c r="AH1687" s="17">
        <v>42659</v>
      </c>
      <c r="AI1687" s="17"/>
      <c r="AJ1687" s="5"/>
      <c r="AK1687" s="17">
        <v>42659</v>
      </c>
      <c r="AL1687" t="s">
        <v>811</v>
      </c>
      <c r="AM1687" t="s">
        <v>599</v>
      </c>
      <c r="AN1687" s="17"/>
      <c r="AP1687" t="s">
        <v>966</v>
      </c>
      <c r="AQ1687" t="s">
        <v>970</v>
      </c>
      <c r="AR1687" t="s">
        <v>29644</v>
      </c>
    </row>
    <row r="1688" spans="2:44" ht="11" outlineLevel="1" x14ac:dyDescent="0.15">
      <c r="B1688" t="s">
        <v>10370</v>
      </c>
      <c r="C1688" t="s">
        <v>799</v>
      </c>
      <c r="D1688" t="s">
        <v>799</v>
      </c>
      <c r="F1688" t="s">
        <v>966</v>
      </c>
      <c r="H1688" s="16">
        <v>1</v>
      </c>
      <c r="I1688" t="s">
        <v>799</v>
      </c>
      <c r="J1688" t="s">
        <v>10371</v>
      </c>
      <c r="K1688" t="s">
        <v>10372</v>
      </c>
      <c r="L1688" t="s">
        <v>28270</v>
      </c>
      <c r="M1688" t="s">
        <v>737</v>
      </c>
      <c r="N1688" t="s">
        <v>3256</v>
      </c>
      <c r="O1688" t="s">
        <v>825</v>
      </c>
      <c r="P1688" t="s">
        <v>802</v>
      </c>
      <c r="Q1688" t="s">
        <v>10430</v>
      </c>
      <c r="R1688" t="s">
        <v>456</v>
      </c>
      <c r="S1688" t="s">
        <v>598</v>
      </c>
      <c r="T1688" s="16">
        <v>1</v>
      </c>
      <c r="U1688" s="16">
        <v>0</v>
      </c>
      <c r="V1688" s="16">
        <v>3</v>
      </c>
      <c r="W1688" s="5">
        <v>0</v>
      </c>
      <c r="X1688" s="5">
        <v>0</v>
      </c>
      <c r="Y1688" s="5"/>
      <c r="Z1688" s="7"/>
      <c r="AA1688" t="s">
        <v>29564</v>
      </c>
      <c r="AB1688" s="5">
        <v>0</v>
      </c>
      <c r="AC1688" t="s">
        <v>29565</v>
      </c>
      <c r="AD1688" s="17">
        <v>44424</v>
      </c>
      <c r="AE1688" s="17">
        <v>44464</v>
      </c>
      <c r="AF1688" s="17">
        <v>44424</v>
      </c>
      <c r="AG1688" s="17">
        <v>44446</v>
      </c>
      <c r="AH1688" s="17">
        <v>44446</v>
      </c>
      <c r="AI1688" s="17"/>
      <c r="AJ1688" s="5"/>
      <c r="AK1688" s="17">
        <v>44446</v>
      </c>
      <c r="AL1688" t="s">
        <v>811</v>
      </c>
      <c r="AM1688" t="s">
        <v>599</v>
      </c>
      <c r="AN1688" s="17"/>
      <c r="AP1688" t="s">
        <v>966</v>
      </c>
      <c r="AQ1688" t="s">
        <v>970</v>
      </c>
      <c r="AR1688" t="s">
        <v>29645</v>
      </c>
    </row>
    <row r="1689" spans="2:44" ht="11" outlineLevel="1" x14ac:dyDescent="0.15">
      <c r="B1689" t="s">
        <v>10375</v>
      </c>
      <c r="C1689" t="s">
        <v>799</v>
      </c>
      <c r="D1689" t="s">
        <v>799</v>
      </c>
      <c r="F1689" t="s">
        <v>966</v>
      </c>
      <c r="H1689" s="16">
        <v>1</v>
      </c>
      <c r="I1689" t="s">
        <v>799</v>
      </c>
      <c r="J1689" t="s">
        <v>10376</v>
      </c>
      <c r="K1689" t="s">
        <v>10377</v>
      </c>
      <c r="L1689" t="s">
        <v>28225</v>
      </c>
      <c r="M1689" t="s">
        <v>750</v>
      </c>
      <c r="N1689" t="s">
        <v>887</v>
      </c>
      <c r="O1689" t="s">
        <v>825</v>
      </c>
      <c r="P1689" t="s">
        <v>859</v>
      </c>
      <c r="Q1689" t="s">
        <v>10430</v>
      </c>
      <c r="R1689" t="s">
        <v>645</v>
      </c>
      <c r="S1689" t="s">
        <v>636</v>
      </c>
      <c r="T1689" s="16">
        <v>1</v>
      </c>
      <c r="U1689" s="16">
        <v>0</v>
      </c>
      <c r="V1689" s="16">
        <v>2</v>
      </c>
      <c r="W1689" s="5">
        <v>0</v>
      </c>
      <c r="X1689" s="5">
        <v>0</v>
      </c>
      <c r="Y1689" s="5"/>
      <c r="Z1689" s="7"/>
      <c r="AA1689" t="s">
        <v>29564</v>
      </c>
      <c r="AB1689" s="5">
        <v>0</v>
      </c>
      <c r="AC1689" t="s">
        <v>29565</v>
      </c>
      <c r="AD1689" s="17">
        <v>44301</v>
      </c>
      <c r="AE1689" s="17">
        <v>45611</v>
      </c>
      <c r="AF1689" s="17">
        <v>44301</v>
      </c>
      <c r="AG1689" s="17">
        <v>44361</v>
      </c>
      <c r="AH1689" s="17">
        <v>44361</v>
      </c>
      <c r="AI1689" s="17"/>
      <c r="AJ1689" s="5"/>
      <c r="AK1689" s="17">
        <v>44361</v>
      </c>
      <c r="AL1689" t="s">
        <v>811</v>
      </c>
      <c r="AM1689" t="s">
        <v>599</v>
      </c>
      <c r="AN1689" s="17"/>
      <c r="AP1689" t="s">
        <v>966</v>
      </c>
      <c r="AQ1689" t="s">
        <v>970</v>
      </c>
      <c r="AR1689" t="s">
        <v>29646</v>
      </c>
    </row>
    <row r="1690" spans="2:44" ht="11" outlineLevel="1" x14ac:dyDescent="0.15">
      <c r="B1690" t="s">
        <v>10380</v>
      </c>
      <c r="C1690" t="s">
        <v>799</v>
      </c>
      <c r="D1690" t="s">
        <v>799</v>
      </c>
      <c r="F1690" t="s">
        <v>966</v>
      </c>
      <c r="H1690" s="16">
        <v>1</v>
      </c>
      <c r="I1690" t="s">
        <v>799</v>
      </c>
      <c r="J1690" t="s">
        <v>10381</v>
      </c>
      <c r="K1690" t="s">
        <v>10382</v>
      </c>
      <c r="L1690" t="s">
        <v>27914</v>
      </c>
      <c r="M1690" t="s">
        <v>750</v>
      </c>
      <c r="N1690" t="s">
        <v>795</v>
      </c>
      <c r="O1690" t="s">
        <v>825</v>
      </c>
      <c r="P1690" t="s">
        <v>859</v>
      </c>
      <c r="Q1690" t="s">
        <v>10430</v>
      </c>
      <c r="R1690" t="s">
        <v>531</v>
      </c>
      <c r="S1690" t="s">
        <v>636</v>
      </c>
      <c r="T1690" s="16">
        <v>1</v>
      </c>
      <c r="U1690" s="16">
        <v>0</v>
      </c>
      <c r="V1690" s="16">
        <v>2</v>
      </c>
      <c r="W1690" s="5">
        <v>0</v>
      </c>
      <c r="X1690" s="5">
        <v>0</v>
      </c>
      <c r="Y1690" s="5"/>
      <c r="Z1690" s="7"/>
      <c r="AA1690" t="s">
        <v>29564</v>
      </c>
      <c r="AB1690" s="5">
        <v>0</v>
      </c>
      <c r="AC1690" t="s">
        <v>29565</v>
      </c>
      <c r="AD1690" s="17">
        <v>42011</v>
      </c>
      <c r="AE1690" s="17">
        <v>42013</v>
      </c>
      <c r="AF1690" s="17">
        <v>42011</v>
      </c>
      <c r="AG1690" s="17">
        <v>42035</v>
      </c>
      <c r="AH1690" s="17">
        <v>42035</v>
      </c>
      <c r="AI1690" s="17"/>
      <c r="AJ1690" s="5"/>
      <c r="AK1690" s="17">
        <v>42035</v>
      </c>
      <c r="AL1690" t="s">
        <v>811</v>
      </c>
      <c r="AM1690" t="s">
        <v>599</v>
      </c>
      <c r="AN1690" s="17"/>
      <c r="AP1690" t="s">
        <v>966</v>
      </c>
      <c r="AQ1690" t="s">
        <v>970</v>
      </c>
      <c r="AR1690" t="s">
        <v>29647</v>
      </c>
    </row>
    <row r="1691" spans="2:44" ht="11" outlineLevel="1" x14ac:dyDescent="0.15">
      <c r="B1691" t="s">
        <v>10385</v>
      </c>
      <c r="C1691" t="s">
        <v>799</v>
      </c>
      <c r="D1691" t="s">
        <v>799</v>
      </c>
      <c r="F1691" t="s">
        <v>966</v>
      </c>
      <c r="H1691" s="16">
        <v>1</v>
      </c>
      <c r="I1691" t="s">
        <v>799</v>
      </c>
      <c r="J1691" t="s">
        <v>682</v>
      </c>
      <c r="K1691" t="s">
        <v>1729</v>
      </c>
      <c r="L1691" t="s">
        <v>27914</v>
      </c>
      <c r="M1691" t="s">
        <v>750</v>
      </c>
      <c r="N1691" t="s">
        <v>795</v>
      </c>
      <c r="O1691" t="s">
        <v>796</v>
      </c>
      <c r="P1691" t="s">
        <v>859</v>
      </c>
      <c r="Q1691" t="s">
        <v>10430</v>
      </c>
      <c r="R1691" t="s">
        <v>531</v>
      </c>
      <c r="S1691" t="s">
        <v>636</v>
      </c>
      <c r="T1691" s="16">
        <v>1</v>
      </c>
      <c r="U1691" s="16">
        <v>0</v>
      </c>
      <c r="V1691" s="16">
        <v>2</v>
      </c>
      <c r="W1691" s="5">
        <v>0</v>
      </c>
      <c r="X1691" s="5">
        <v>0</v>
      </c>
      <c r="Y1691" s="5"/>
      <c r="Z1691" s="7"/>
      <c r="AA1691" t="s">
        <v>29564</v>
      </c>
      <c r="AB1691" s="5">
        <v>0</v>
      </c>
      <c r="AC1691" t="s">
        <v>29565</v>
      </c>
      <c r="AD1691" s="17">
        <v>42041</v>
      </c>
      <c r="AE1691" s="17">
        <v>42171</v>
      </c>
      <c r="AF1691" s="17">
        <v>42039</v>
      </c>
      <c r="AG1691" s="17">
        <v>42128</v>
      </c>
      <c r="AH1691" s="17">
        <v>42128</v>
      </c>
      <c r="AI1691" s="17"/>
      <c r="AJ1691" s="5"/>
      <c r="AK1691" s="17">
        <v>42128</v>
      </c>
      <c r="AL1691" t="s">
        <v>811</v>
      </c>
      <c r="AM1691" t="s">
        <v>599</v>
      </c>
      <c r="AN1691" s="17"/>
      <c r="AP1691" t="s">
        <v>966</v>
      </c>
      <c r="AQ1691" t="s">
        <v>970</v>
      </c>
      <c r="AR1691" t="s">
        <v>29648</v>
      </c>
    </row>
    <row r="1692" spans="2:44" ht="11" outlineLevel="1" x14ac:dyDescent="0.15">
      <c r="B1692" t="s">
        <v>10388</v>
      </c>
      <c r="C1692" t="s">
        <v>799</v>
      </c>
      <c r="D1692" t="s">
        <v>799</v>
      </c>
      <c r="F1692" t="s">
        <v>966</v>
      </c>
      <c r="H1692" s="16">
        <v>1</v>
      </c>
      <c r="I1692" t="s">
        <v>799</v>
      </c>
      <c r="J1692" t="s">
        <v>6554</v>
      </c>
      <c r="K1692" t="s">
        <v>6555</v>
      </c>
      <c r="L1692" t="s">
        <v>29022</v>
      </c>
      <c r="M1692" t="s">
        <v>750</v>
      </c>
      <c r="N1692" t="s">
        <v>3256</v>
      </c>
      <c r="O1692" t="s">
        <v>825</v>
      </c>
      <c r="P1692" t="s">
        <v>859</v>
      </c>
      <c r="Q1692" t="s">
        <v>10430</v>
      </c>
      <c r="R1692" t="s">
        <v>531</v>
      </c>
      <c r="S1692" t="s">
        <v>636</v>
      </c>
      <c r="T1692" s="16">
        <v>1</v>
      </c>
      <c r="U1692" s="16">
        <v>0</v>
      </c>
      <c r="V1692" s="16">
        <v>3</v>
      </c>
      <c r="W1692" s="5">
        <v>0</v>
      </c>
      <c r="X1692" s="5">
        <v>0</v>
      </c>
      <c r="Y1692" s="5"/>
      <c r="Z1692" s="7"/>
      <c r="AA1692" t="s">
        <v>29564</v>
      </c>
      <c r="AB1692" s="5">
        <v>0</v>
      </c>
      <c r="AC1692" t="s">
        <v>29565</v>
      </c>
      <c r="AD1692" s="17">
        <v>42562</v>
      </c>
      <c r="AE1692" s="17">
        <v>42563</v>
      </c>
      <c r="AF1692" s="17">
        <v>42562</v>
      </c>
      <c r="AG1692" s="17">
        <v>42563</v>
      </c>
      <c r="AH1692" s="17">
        <v>42563</v>
      </c>
      <c r="AI1692" s="17"/>
      <c r="AJ1692" s="5"/>
      <c r="AK1692" s="17">
        <v>42563</v>
      </c>
      <c r="AL1692" t="s">
        <v>811</v>
      </c>
      <c r="AM1692" t="s">
        <v>599</v>
      </c>
      <c r="AN1692" s="17"/>
      <c r="AP1692" t="s">
        <v>966</v>
      </c>
      <c r="AQ1692" t="s">
        <v>970</v>
      </c>
      <c r="AR1692" t="s">
        <v>29649</v>
      </c>
    </row>
    <row r="1693" spans="2:44" ht="11" outlineLevel="1" x14ac:dyDescent="0.15">
      <c r="B1693" t="s">
        <v>10391</v>
      </c>
      <c r="C1693" t="s">
        <v>799</v>
      </c>
      <c r="D1693" t="s">
        <v>799</v>
      </c>
      <c r="F1693" t="s">
        <v>966</v>
      </c>
      <c r="H1693" s="16">
        <v>1</v>
      </c>
      <c r="I1693" t="s">
        <v>799</v>
      </c>
      <c r="J1693" t="s">
        <v>5470</v>
      </c>
      <c r="K1693" t="s">
        <v>5471</v>
      </c>
      <c r="L1693" t="s">
        <v>28005</v>
      </c>
      <c r="M1693" t="s">
        <v>750</v>
      </c>
      <c r="N1693" t="s">
        <v>887</v>
      </c>
      <c r="O1693" t="s">
        <v>825</v>
      </c>
      <c r="P1693" t="s">
        <v>859</v>
      </c>
      <c r="Q1693" t="s">
        <v>10430</v>
      </c>
      <c r="R1693" t="s">
        <v>531</v>
      </c>
      <c r="S1693" t="s">
        <v>636</v>
      </c>
      <c r="T1693" s="16">
        <v>1</v>
      </c>
      <c r="U1693" s="16">
        <v>0</v>
      </c>
      <c r="V1693" s="16">
        <v>1</v>
      </c>
      <c r="W1693" s="5">
        <v>0</v>
      </c>
      <c r="X1693" s="5">
        <v>0</v>
      </c>
      <c r="Y1693" s="5"/>
      <c r="Z1693" s="7"/>
      <c r="AA1693" t="s">
        <v>29564</v>
      </c>
      <c r="AB1693" s="5">
        <v>0</v>
      </c>
      <c r="AC1693" t="s">
        <v>29565</v>
      </c>
      <c r="AD1693" s="17">
        <v>42276</v>
      </c>
      <c r="AE1693" s="17">
        <v>42276</v>
      </c>
      <c r="AF1693" s="17">
        <v>42275</v>
      </c>
      <c r="AG1693" s="17">
        <v>42290</v>
      </c>
      <c r="AH1693" s="17">
        <v>42290</v>
      </c>
      <c r="AI1693" s="17"/>
      <c r="AJ1693" s="5"/>
      <c r="AK1693" s="17">
        <v>42290</v>
      </c>
      <c r="AL1693" t="s">
        <v>811</v>
      </c>
      <c r="AM1693" t="s">
        <v>599</v>
      </c>
      <c r="AN1693" s="17"/>
      <c r="AP1693" t="s">
        <v>966</v>
      </c>
      <c r="AQ1693" t="s">
        <v>970</v>
      </c>
      <c r="AR1693" t="s">
        <v>29650</v>
      </c>
    </row>
    <row r="1694" spans="2:44" ht="11" outlineLevel="1" x14ac:dyDescent="0.15">
      <c r="B1694" t="s">
        <v>10394</v>
      </c>
      <c r="C1694" t="s">
        <v>799</v>
      </c>
      <c r="D1694" t="s">
        <v>799</v>
      </c>
      <c r="F1694" t="s">
        <v>966</v>
      </c>
      <c r="H1694" s="16">
        <v>1</v>
      </c>
      <c r="I1694" t="s">
        <v>799</v>
      </c>
      <c r="J1694" t="s">
        <v>10395</v>
      </c>
      <c r="K1694" t="s">
        <v>10396</v>
      </c>
      <c r="L1694" t="s">
        <v>28015</v>
      </c>
      <c r="M1694" t="s">
        <v>750</v>
      </c>
      <c r="N1694" t="s">
        <v>880</v>
      </c>
      <c r="O1694" t="s">
        <v>825</v>
      </c>
      <c r="P1694" t="s">
        <v>859</v>
      </c>
      <c r="Q1694" t="s">
        <v>10430</v>
      </c>
      <c r="R1694" t="s">
        <v>531</v>
      </c>
      <c r="S1694" t="s">
        <v>636</v>
      </c>
      <c r="T1694" s="16">
        <v>1</v>
      </c>
      <c r="U1694" s="16">
        <v>0</v>
      </c>
      <c r="V1694" s="16">
        <v>3</v>
      </c>
      <c r="W1694" s="5">
        <v>0</v>
      </c>
      <c r="X1694" s="5">
        <v>0</v>
      </c>
      <c r="Y1694" s="5"/>
      <c r="Z1694" s="7"/>
      <c r="AA1694" t="s">
        <v>29564</v>
      </c>
      <c r="AB1694" s="5">
        <v>0</v>
      </c>
      <c r="AC1694" t="s">
        <v>29565</v>
      </c>
      <c r="AD1694" s="17">
        <v>41719</v>
      </c>
      <c r="AE1694" s="17">
        <v>42607</v>
      </c>
      <c r="AF1694" s="17">
        <v>41719</v>
      </c>
      <c r="AG1694" s="17">
        <v>41841</v>
      </c>
      <c r="AH1694" s="17">
        <v>41841</v>
      </c>
      <c r="AI1694" s="17"/>
      <c r="AJ1694" s="5"/>
      <c r="AK1694" s="17">
        <v>41841</v>
      </c>
      <c r="AL1694" t="s">
        <v>811</v>
      </c>
      <c r="AM1694" t="s">
        <v>599</v>
      </c>
      <c r="AN1694" s="17"/>
      <c r="AP1694" t="s">
        <v>966</v>
      </c>
      <c r="AQ1694" t="s">
        <v>970</v>
      </c>
      <c r="AR1694" t="s">
        <v>29651</v>
      </c>
    </row>
    <row r="1695" spans="2:44" ht="11" outlineLevel="1" x14ac:dyDescent="0.15">
      <c r="B1695" t="s">
        <v>10399</v>
      </c>
      <c r="C1695" t="s">
        <v>799</v>
      </c>
      <c r="D1695" t="s">
        <v>799</v>
      </c>
      <c r="F1695" t="s">
        <v>966</v>
      </c>
      <c r="H1695" s="16">
        <v>1</v>
      </c>
      <c r="I1695" t="s">
        <v>799</v>
      </c>
      <c r="J1695" t="s">
        <v>10400</v>
      </c>
      <c r="K1695" t="s">
        <v>10401</v>
      </c>
      <c r="L1695" t="s">
        <v>28346</v>
      </c>
      <c r="M1695" t="s">
        <v>750</v>
      </c>
      <c r="N1695" t="s">
        <v>795</v>
      </c>
      <c r="O1695" t="s">
        <v>825</v>
      </c>
      <c r="P1695" t="s">
        <v>859</v>
      </c>
      <c r="Q1695" t="s">
        <v>10430</v>
      </c>
      <c r="R1695" t="s">
        <v>645</v>
      </c>
      <c r="S1695" t="s">
        <v>636</v>
      </c>
      <c r="T1695" s="16">
        <v>1</v>
      </c>
      <c r="U1695" s="16">
        <v>0</v>
      </c>
      <c r="V1695" s="16">
        <v>2</v>
      </c>
      <c r="W1695" s="5">
        <v>0</v>
      </c>
      <c r="X1695" s="5">
        <v>0</v>
      </c>
      <c r="Y1695" s="5"/>
      <c r="Z1695" s="7"/>
      <c r="AA1695" t="s">
        <v>29564</v>
      </c>
      <c r="AB1695" s="5">
        <v>0</v>
      </c>
      <c r="AC1695" t="s">
        <v>29565</v>
      </c>
      <c r="AD1695" s="17">
        <v>43084</v>
      </c>
      <c r="AE1695" s="17">
        <v>43110</v>
      </c>
      <c r="AF1695" s="17">
        <v>43084</v>
      </c>
      <c r="AG1695" s="17">
        <v>43116</v>
      </c>
      <c r="AH1695" s="17">
        <v>43116</v>
      </c>
      <c r="AI1695" s="17"/>
      <c r="AJ1695" s="5"/>
      <c r="AK1695" s="17">
        <v>43116</v>
      </c>
      <c r="AL1695" t="s">
        <v>811</v>
      </c>
      <c r="AM1695" t="s">
        <v>599</v>
      </c>
      <c r="AN1695" s="17"/>
      <c r="AP1695" t="s">
        <v>966</v>
      </c>
      <c r="AQ1695" t="s">
        <v>970</v>
      </c>
      <c r="AR1695" t="s">
        <v>29652</v>
      </c>
    </row>
    <row r="1696" spans="2:44" ht="11" outlineLevel="1" x14ac:dyDescent="0.15">
      <c r="B1696" t="s">
        <v>10416</v>
      </c>
      <c r="C1696" t="s">
        <v>799</v>
      </c>
      <c r="D1696" t="s">
        <v>854</v>
      </c>
      <c r="F1696" t="s">
        <v>966</v>
      </c>
      <c r="H1696" s="16">
        <v>1</v>
      </c>
      <c r="I1696" t="s">
        <v>799</v>
      </c>
      <c r="J1696" t="s">
        <v>10417</v>
      </c>
      <c r="K1696" t="s">
        <v>10418</v>
      </c>
      <c r="L1696" t="s">
        <v>28043</v>
      </c>
      <c r="M1696" t="s">
        <v>750</v>
      </c>
      <c r="N1696" t="s">
        <v>10419</v>
      </c>
      <c r="P1696" t="s">
        <v>859</v>
      </c>
      <c r="Q1696" t="s">
        <v>10430</v>
      </c>
      <c r="R1696" t="s">
        <v>531</v>
      </c>
      <c r="S1696" t="s">
        <v>636</v>
      </c>
      <c r="T1696" s="16">
        <v>1</v>
      </c>
      <c r="U1696" s="16">
        <v>0</v>
      </c>
      <c r="V1696" s="16">
        <v>1</v>
      </c>
      <c r="W1696" s="5">
        <v>0</v>
      </c>
      <c r="X1696" s="5">
        <v>0</v>
      </c>
      <c r="Y1696" s="5"/>
      <c r="Z1696" s="7"/>
      <c r="AA1696" t="s">
        <v>29564</v>
      </c>
      <c r="AB1696" s="5">
        <v>0</v>
      </c>
      <c r="AC1696" t="s">
        <v>29565</v>
      </c>
      <c r="AD1696" s="17">
        <v>46090</v>
      </c>
      <c r="AE1696" s="17">
        <v>46090</v>
      </c>
      <c r="AF1696" s="17">
        <v>46090</v>
      </c>
      <c r="AG1696" s="17">
        <v>47916</v>
      </c>
      <c r="AH1696" s="17"/>
      <c r="AI1696" s="17"/>
      <c r="AJ1696" s="5"/>
      <c r="AK1696" s="17">
        <v>47916</v>
      </c>
      <c r="AL1696" t="s">
        <v>855</v>
      </c>
      <c r="AM1696" t="s">
        <v>666</v>
      </c>
      <c r="AN1696" s="17"/>
      <c r="AP1696" t="s">
        <v>966</v>
      </c>
      <c r="AQ1696" t="s">
        <v>970</v>
      </c>
      <c r="AR1696" t="s">
        <v>29653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E6E6E"/>
    <outlinePr summaryBelow="0"/>
  </sheetPr>
  <dimension ref="A2:D45"/>
  <sheetViews>
    <sheetView showGridLines="0" showOutlineSymbols="0" workbookViewId="0"/>
  </sheetViews>
  <sheetFormatPr baseColWidth="10" defaultColWidth="8.75" defaultRowHeight="10" customHeight="1" x14ac:dyDescent="0.15"/>
  <cols>
    <col min="1" max="1" width="2.25" customWidth="1"/>
    <col min="2" max="2" width="48" customWidth="1"/>
    <col min="3" max="3" width="16" customWidth="1"/>
    <col min="4" max="4" width="46" customWidth="1"/>
  </cols>
  <sheetData>
    <row r="2" spans="1:4" ht="10" customHeight="1" x14ac:dyDescent="0.15">
      <c r="B2" s="8" t="s">
        <v>29654</v>
      </c>
      <c r="C2" s="8"/>
      <c r="D2" s="8"/>
    </row>
    <row r="3" spans="1:4" ht="10" customHeight="1" x14ac:dyDescent="0.15">
      <c r="B3" s="20" t="s">
        <v>29655</v>
      </c>
    </row>
    <row r="6" spans="1:4" ht="10" customHeight="1" x14ac:dyDescent="0.15">
      <c r="A6" t="s">
        <v>2</v>
      </c>
      <c r="B6" s="9" t="s">
        <v>29656</v>
      </c>
      <c r="C6" s="9"/>
      <c r="D6" s="9"/>
    </row>
    <row r="8" spans="1:4" ht="10" customHeight="1" x14ac:dyDescent="0.15">
      <c r="B8" s="2" t="s">
        <v>19</v>
      </c>
      <c r="C8" s="2" t="s">
        <v>20</v>
      </c>
      <c r="D8" s="2" t="s">
        <v>21</v>
      </c>
    </row>
    <row r="9" spans="1:4" ht="10" customHeight="1" x14ac:dyDescent="0.15">
      <c r="B9" t="s">
        <v>29657</v>
      </c>
      <c r="C9" s="15">
        <f>COUNTA('Contract Families'!$B$9:$B$1696)</f>
        <v>1688</v>
      </c>
      <c r="D9" s="20" t="s">
        <v>29658</v>
      </c>
    </row>
    <row r="10" spans="1:4" ht="10" customHeight="1" x14ac:dyDescent="0.15">
      <c r="B10" t="s">
        <v>29659</v>
      </c>
      <c r="C10" s="15">
        <f>COUNTIF('Contract Families'!$Q$9:$Q$1696,"Y")</f>
        <v>1667</v>
      </c>
      <c r="D10" s="20" t="s">
        <v>29660</v>
      </c>
    </row>
    <row r="11" spans="1:4" ht="10" customHeight="1" x14ac:dyDescent="0.15">
      <c r="B11" t="s">
        <v>29661</v>
      </c>
      <c r="C11" s="15">
        <f>COUNTIFS('Contract Families'!$Q$9:$Q$1696,"Y",'Contract Families'!$AB$9:$AB$1696,"&gt;="&amp;1000000)</f>
        <v>226</v>
      </c>
      <c r="D11" s="20" t="s">
        <v>29662</v>
      </c>
    </row>
    <row r="12" spans="1:4" ht="10" customHeight="1" x14ac:dyDescent="0.15">
      <c r="B12" t="s">
        <v>29663</v>
      </c>
      <c r="C12" s="15">
        <f>COUNTIFS('Contract Families'!$Q$9:$Q$1696,"Y",'Contract Families'!$AB$9:$AB$1696,"&gt;="&amp;1000000,'Contract Families'!$C$9:$C$1696,"IDV vehicle")</f>
        <v>90</v>
      </c>
      <c r="D12" s="20"/>
    </row>
    <row r="13" spans="1:4" ht="10" customHeight="1" x14ac:dyDescent="0.15">
      <c r="B13" t="s">
        <v>29664</v>
      </c>
      <c r="C13" s="15">
        <f>COUNTIFS('Contract Families'!$Q$9:$Q$1696,"Y",'Contract Families'!$AB$9:$AB$1696,"&gt;="&amp;1000000,'Contract Families'!$C$9:$C$1696,"IDV vehicle",'Contract Families'!$AP$9:$AP$1696,"Y")</f>
        <v>66</v>
      </c>
      <c r="D13" s="20" t="s">
        <v>29665</v>
      </c>
    </row>
    <row r="16" spans="1:4" ht="10" customHeight="1" x14ac:dyDescent="0.15">
      <c r="A16" t="s">
        <v>2</v>
      </c>
      <c r="B16" s="9" t="s">
        <v>29666</v>
      </c>
      <c r="C16" s="9"/>
      <c r="D16" s="9"/>
    </row>
    <row r="18" spans="1:4" ht="10" customHeight="1" x14ac:dyDescent="0.15">
      <c r="B18" s="2" t="s">
        <v>29667</v>
      </c>
      <c r="C18" s="2" t="s">
        <v>29668</v>
      </c>
      <c r="D18" s="2" t="s">
        <v>29669</v>
      </c>
    </row>
    <row r="19" spans="1:4" ht="10" customHeight="1" x14ac:dyDescent="0.15">
      <c r="B19" t="s">
        <v>27839</v>
      </c>
      <c r="C19" s="15">
        <f>COUNTIFS('Contract Families'!$Q$9:$Q$1696,"Y",'Contract Families'!$AB$9:$AB$1696,"&gt;="&amp;1000000,'Contract Families'!$AA$9:$AA$1696,"complete")</f>
        <v>184</v>
      </c>
      <c r="D19" s="20" t="s">
        <v>29670</v>
      </c>
    </row>
    <row r="20" spans="1:4" ht="10" customHeight="1" x14ac:dyDescent="0.15">
      <c r="B20" t="s">
        <v>27845</v>
      </c>
      <c r="C20" s="15">
        <f>COUNTIFS('Contract Families'!$Q$9:$Q$1696,"Y",'Contract Families'!$AB$9:$AB$1696,"&gt;="&amp;1000000,'Contract Families'!$AA$9:$AA$1696,"partial")</f>
        <v>29</v>
      </c>
      <c r="D20" s="20" t="s">
        <v>29671</v>
      </c>
    </row>
    <row r="21" spans="1:4" ht="10" customHeight="1" x14ac:dyDescent="0.15">
      <c r="B21" t="s">
        <v>27989</v>
      </c>
      <c r="C21" s="15">
        <f>COUNTIFS('Contract Families'!$Q$9:$Q$1696,"Y",'Contract Families'!$AB$9:$AB$1696,"&gt;="&amp;1000000,'Contract Families'!$AA$9:$AA$1696,"over")</f>
        <v>1</v>
      </c>
      <c r="D21" s="20" t="s">
        <v>29672</v>
      </c>
    </row>
    <row r="22" spans="1:4" ht="10" customHeight="1" x14ac:dyDescent="0.15">
      <c r="B22" t="s">
        <v>27858</v>
      </c>
      <c r="C22" s="15">
        <f>COUNTIFS('Contract Families'!$Q$9:$Q$1696,"Y",'Contract Families'!$AB$9:$AB$1696,"&gt;="&amp;1000000,'Contract Families'!$AA$9:$AA$1696,"negative")</f>
        <v>12</v>
      </c>
      <c r="D22" s="20" t="s">
        <v>29673</v>
      </c>
    </row>
    <row r="23" spans="1:4" ht="10" customHeight="1" x14ac:dyDescent="0.15">
      <c r="B23" t="s">
        <v>29674</v>
      </c>
      <c r="C23" s="15">
        <f>COUNTIFS('Contract Families'!$Q$9:$Q$1696,"Y",'Contract Families'!$AB$9:$AB$1696,"&gt;="&amp;1000000,'Contract Families'!$AA$9:$AA$1696,"no-actions")</f>
        <v>0</v>
      </c>
      <c r="D23" s="20" t="s">
        <v>29675</v>
      </c>
    </row>
    <row r="24" spans="1:4" ht="10" customHeight="1" x14ac:dyDescent="0.15">
      <c r="B24" t="s">
        <v>29564</v>
      </c>
      <c r="C24" s="15">
        <f>COUNTIFS('Contract Families'!$Q$9:$Q$1696,"Y",'Contract Families'!$AB$9:$AB$1696,"&gt;="&amp;1000000,'Contract Families'!$AA$9:$AA$1696,"no-award-$")</f>
        <v>0</v>
      </c>
      <c r="D24" s="20" t="s">
        <v>29676</v>
      </c>
    </row>
    <row r="27" spans="1:4" ht="10" customHeight="1" x14ac:dyDescent="0.15">
      <c r="A27" t="s">
        <v>2</v>
      </c>
      <c r="B27" s="9" t="s">
        <v>29677</v>
      </c>
      <c r="C27" s="9"/>
      <c r="D27" s="9"/>
    </row>
    <row r="29" spans="1:4" ht="10" customHeight="1" x14ac:dyDescent="0.15">
      <c r="B29" s="2" t="s">
        <v>568</v>
      </c>
      <c r="C29" s="2" t="s">
        <v>29668</v>
      </c>
      <c r="D29" s="2"/>
    </row>
    <row r="30" spans="1:4" ht="10" customHeight="1" x14ac:dyDescent="0.15">
      <c r="B30" t="s">
        <v>456</v>
      </c>
      <c r="C30" s="15">
        <f>COUNTIFS('Contract Families'!$Q$9:$Q$1696,"Y",'Contract Families'!$AB$9:$AB$1696,"&gt;="&amp;1000000,'Contract Families'!$R$9:$R$1696,"Army operational watercraft &amp; bridging")</f>
        <v>36</v>
      </c>
      <c r="D30" s="20"/>
    </row>
    <row r="31" spans="1:4" ht="10" customHeight="1" x14ac:dyDescent="0.15">
      <c r="B31" t="s">
        <v>29678</v>
      </c>
      <c r="C31" s="15">
        <f>COUNTIFS('Contract Families'!$Q$9:$Q$1696,"Y",'Contract Families'!$AB$9:$AB$1696,"&gt;="&amp;1000000,'Contract Families'!$R$9:$R$1696,"Army logistics / prepositioned / floating")</f>
        <v>0</v>
      </c>
      <c r="D31" s="20"/>
    </row>
    <row r="32" spans="1:4" ht="10" customHeight="1" x14ac:dyDescent="0.15">
      <c r="B32" t="s">
        <v>437</v>
      </c>
      <c r="C32" s="15">
        <f>COUNTIFS('Contract Families'!$Q$9:$Q$1696,"Y",'Contract Families'!$AB$9:$AB$1696,"&gt;="&amp;1000000,'Contract Families'!$R$9:$R$1696,"Army experimentation / autonomy / sensors / RDT&amp;E")</f>
        <v>2</v>
      </c>
      <c r="D32" s="20"/>
    </row>
    <row r="33" spans="1:4" ht="10" customHeight="1" x14ac:dyDescent="0.15">
      <c r="B33" t="s">
        <v>575</v>
      </c>
      <c r="C33" s="15">
        <f>COUNTIFS('Contract Families'!$Q$9:$Q$1696,"Y",'Contract Families'!$AB$9:$AB$1696,"&gt;="&amp;1000000,'Contract Families'!$R$9:$R$1696,"Maintenance, repair &amp; vessel support")</f>
        <v>8</v>
      </c>
      <c r="D33" s="20"/>
    </row>
    <row r="34" spans="1:4" ht="10" customHeight="1" x14ac:dyDescent="0.15">
      <c r="B34" t="s">
        <v>531</v>
      </c>
      <c r="C34" s="15">
        <f>COUNTIFS('Contract Families'!$Q$9:$Q$1696,"Y",'Contract Families'!$AB$9:$AB$1696,"&gt;="&amp;1000000,'Contract Families'!$R$9:$R$1696,"USACE floating plant / civil works")</f>
        <v>172</v>
      </c>
      <c r="D34" s="20"/>
    </row>
    <row r="35" spans="1:4" ht="10" customHeight="1" x14ac:dyDescent="0.15">
      <c r="B35" t="s">
        <v>645</v>
      </c>
      <c r="C35" s="15">
        <f>COUNTIFS('Contract Families'!$Q$9:$Q$1696,"Y",'Contract Families'!$AB$9:$AB$1696,"&gt;="&amp;1000000,'Contract Families'!$R$9:$R$1696,"Peripheral / excluded maritime")</f>
        <v>8</v>
      </c>
      <c r="D35" s="20"/>
    </row>
    <row r="38" spans="1:4" ht="10" customHeight="1" x14ac:dyDescent="0.15">
      <c r="A38" t="s">
        <v>2</v>
      </c>
      <c r="B38" s="9" t="s">
        <v>29679</v>
      </c>
      <c r="C38" s="9"/>
      <c r="D38" s="9"/>
    </row>
    <row r="40" spans="1:4" ht="10" customHeight="1" x14ac:dyDescent="0.15">
      <c r="B40" s="2" t="s">
        <v>29680</v>
      </c>
      <c r="C40" s="2" t="s">
        <v>5</v>
      </c>
      <c r="D40" s="2" t="s">
        <v>21</v>
      </c>
    </row>
    <row r="41" spans="1:4" ht="10" customHeight="1" x14ac:dyDescent="0.15">
      <c r="B41" t="s">
        <v>29681</v>
      </c>
      <c r="C41" s="4">
        <f>SUMIFS('Contract Families'!$W$9:$W$1696,'Contract Families'!$Q$9:$Q$1696,"Y",'Contract Families'!$AB$9:$AB$1696,"&gt;="&amp;1000000)/1000000</f>
        <v>3331.4539525800014</v>
      </c>
      <c r="D41" s="20" t="s">
        <v>29682</v>
      </c>
    </row>
    <row r="42" spans="1:4" ht="10" customHeight="1" x14ac:dyDescent="0.15">
      <c r="B42" t="s">
        <v>29683</v>
      </c>
      <c r="C42" s="4">
        <f>SUMIFS('Contract Families'!$X$9:$X$1696,'Contract Families'!$Q$9:$Q$1696,"Y",'Contract Families'!$AB$9:$AB$1696,"&gt;="&amp;1000000)/1000000</f>
        <v>3011.0677681600009</v>
      </c>
      <c r="D42" s="20" t="s">
        <v>29684</v>
      </c>
    </row>
    <row r="43" spans="1:4" ht="10" customHeight="1" x14ac:dyDescent="0.15">
      <c r="B43" t="s">
        <v>29685</v>
      </c>
      <c r="C43" s="4">
        <f>SUMIFS('Contract Families'!$W$9:$W$1696,'Contract Families'!$Q$9:$Q$1696,"Y",'Contract Families'!$AB$9:$AB$1696,"&gt;="&amp;1000000,'Contract Families'!$R$9:$R$1696,"Army operational watercraft &amp; bridging")/1000000</f>
        <v>1466.2027733500001</v>
      </c>
      <c r="D43" s="20" t="s">
        <v>25</v>
      </c>
    </row>
    <row r="45" spans="1:4" ht="10" customHeight="1" x14ac:dyDescent="0.15">
      <c r="B45" t="s">
        <v>29686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6E6E6E"/>
    <outlinePr summaryBelow="0"/>
  </sheetPr>
  <dimension ref="A2:E16"/>
  <sheetViews>
    <sheetView showGridLines="0" showOutlineSymbols="0" workbookViewId="0"/>
  </sheetViews>
  <sheetFormatPr baseColWidth="10" defaultColWidth="8.75" defaultRowHeight="10" customHeight="1" outlineLevelRow="1" x14ac:dyDescent="0.15"/>
  <cols>
    <col min="1" max="1" width="2.25" customWidth="1"/>
    <col min="2" max="2" width="18" customWidth="1"/>
    <col min="3" max="3" width="14" customWidth="1"/>
    <col min="4" max="5" width="18" customWidth="1"/>
  </cols>
  <sheetData>
    <row r="2" spans="1:5" ht="10" customHeight="1" x14ac:dyDescent="0.15">
      <c r="B2" s="8" t="s">
        <v>117</v>
      </c>
      <c r="C2" s="8"/>
      <c r="D2" s="8"/>
      <c r="E2" s="8"/>
    </row>
    <row r="3" spans="1:5" ht="10" customHeight="1" x14ac:dyDescent="0.15">
      <c r="B3" s="20" t="s">
        <v>29687</v>
      </c>
    </row>
    <row r="6" spans="1:5" ht="10" customHeight="1" x14ac:dyDescent="0.15">
      <c r="A6" t="s">
        <v>2</v>
      </c>
      <c r="B6" s="9" t="s">
        <v>29688</v>
      </c>
      <c r="C6" s="9"/>
      <c r="D6" s="9"/>
      <c r="E6" s="9"/>
    </row>
    <row r="8" spans="1:5" ht="10" customHeight="1" x14ac:dyDescent="0.15">
      <c r="B8" s="2" t="s">
        <v>25396</v>
      </c>
      <c r="C8" s="2" t="s">
        <v>29689</v>
      </c>
      <c r="D8" s="2" t="s">
        <v>29690</v>
      </c>
      <c r="E8" s="2" t="s">
        <v>29691</v>
      </c>
    </row>
    <row r="9" spans="1:5" ht="10" customHeight="1" outlineLevel="1" x14ac:dyDescent="0.15">
      <c r="B9" t="s">
        <v>29692</v>
      </c>
      <c r="C9" t="s">
        <v>29693</v>
      </c>
      <c r="E9" t="s">
        <v>29694</v>
      </c>
    </row>
    <row r="10" spans="1:5" ht="10" customHeight="1" outlineLevel="1" x14ac:dyDescent="0.15">
      <c r="B10" t="s">
        <v>29695</v>
      </c>
      <c r="C10" t="s">
        <v>29696</v>
      </c>
      <c r="E10" t="s">
        <v>29697</v>
      </c>
    </row>
    <row r="11" spans="1:5" ht="10" customHeight="1" outlineLevel="1" x14ac:dyDescent="0.15">
      <c r="B11" t="s">
        <v>29698</v>
      </c>
      <c r="C11" t="s">
        <v>29693</v>
      </c>
      <c r="D11" t="s">
        <v>29699</v>
      </c>
      <c r="E11" t="s">
        <v>29700</v>
      </c>
    </row>
    <row r="12" spans="1:5" ht="10" customHeight="1" outlineLevel="1" x14ac:dyDescent="0.15">
      <c r="B12" t="s">
        <v>29701</v>
      </c>
      <c r="C12" t="s">
        <v>29693</v>
      </c>
      <c r="D12" t="s">
        <v>29699</v>
      </c>
      <c r="E12" t="s">
        <v>29702</v>
      </c>
    </row>
    <row r="13" spans="1:5" ht="10" customHeight="1" outlineLevel="1" x14ac:dyDescent="0.15">
      <c r="B13" t="s">
        <v>29703</v>
      </c>
      <c r="C13" t="s">
        <v>29693</v>
      </c>
      <c r="D13" t="s">
        <v>29704</v>
      </c>
      <c r="E13" t="s">
        <v>29705</v>
      </c>
    </row>
    <row r="14" spans="1:5" ht="10" customHeight="1" outlineLevel="1" x14ac:dyDescent="0.15">
      <c r="B14" t="s">
        <v>29706</v>
      </c>
      <c r="C14" t="s">
        <v>29693</v>
      </c>
      <c r="D14" t="s">
        <v>29707</v>
      </c>
      <c r="E14" t="s">
        <v>29708</v>
      </c>
    </row>
    <row r="15" spans="1:5" ht="10" customHeight="1" outlineLevel="1" x14ac:dyDescent="0.15">
      <c r="B15" t="s">
        <v>25210</v>
      </c>
      <c r="C15" t="s">
        <v>29693</v>
      </c>
      <c r="D15" t="s">
        <v>29709</v>
      </c>
      <c r="E15" t="s">
        <v>29710</v>
      </c>
    </row>
    <row r="16" spans="1:5" ht="10" customHeight="1" outlineLevel="1" x14ac:dyDescent="0.15">
      <c r="B16" t="s">
        <v>10429</v>
      </c>
      <c r="C16" t="s">
        <v>29693</v>
      </c>
      <c r="D16" t="s">
        <v>29711</v>
      </c>
      <c r="E16" t="s">
        <v>29712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A5F"/>
    <outlinePr summaryBelow="0"/>
  </sheetPr>
  <dimension ref="A2:L23"/>
  <sheetViews>
    <sheetView showGridLines="0" showOutlineSymbols="0" workbookViewId="0"/>
  </sheetViews>
  <sheetFormatPr baseColWidth="10" defaultColWidth="8.75" defaultRowHeight="10" customHeight="1" outlineLevelRow="1" x14ac:dyDescent="0.15"/>
  <cols>
    <col min="1" max="1" width="2.25" customWidth="1"/>
    <col min="2" max="2" width="22" customWidth="1"/>
    <col min="3" max="3" width="46" customWidth="1"/>
    <col min="4" max="11" width="18" customWidth="1"/>
    <col min="12" max="12" width="14" customWidth="1"/>
  </cols>
  <sheetData>
    <row r="2" spans="1:12" ht="10" customHeight="1" x14ac:dyDescent="0.15">
      <c r="B2" s="8" t="s">
        <v>122</v>
      </c>
      <c r="C2" s="8"/>
      <c r="D2" s="8"/>
      <c r="E2" s="8"/>
      <c r="F2" s="8"/>
      <c r="G2" s="8"/>
      <c r="H2" s="8"/>
      <c r="I2" s="8"/>
      <c r="J2" s="8"/>
      <c r="K2" s="8"/>
      <c r="L2" s="8"/>
    </row>
    <row r="3" spans="1:12" ht="10" customHeight="1" x14ac:dyDescent="0.15">
      <c r="B3" s="20" t="s">
        <v>29713</v>
      </c>
    </row>
    <row r="6" spans="1:12" ht="10" customHeight="1" x14ac:dyDescent="0.15">
      <c r="A6" t="s">
        <v>2</v>
      </c>
      <c r="B6" s="9" t="s">
        <v>29714</v>
      </c>
      <c r="C6" s="9"/>
      <c r="D6" s="9"/>
      <c r="E6" s="9"/>
      <c r="F6" s="9"/>
      <c r="G6" s="9"/>
      <c r="H6" s="9"/>
      <c r="I6" s="9"/>
      <c r="J6" s="9"/>
      <c r="K6" s="9"/>
      <c r="L6" s="9"/>
    </row>
    <row r="8" spans="1:12" ht="10" customHeight="1" x14ac:dyDescent="0.15">
      <c r="B8" s="2" t="s">
        <v>951</v>
      </c>
      <c r="C8" s="2" t="s">
        <v>25187</v>
      </c>
      <c r="D8" s="2" t="s">
        <v>29715</v>
      </c>
      <c r="E8" s="2" t="s">
        <v>29716</v>
      </c>
      <c r="F8" s="2" t="s">
        <v>29717</v>
      </c>
      <c r="G8" s="2" t="s">
        <v>29718</v>
      </c>
      <c r="H8" s="2" t="s">
        <v>29719</v>
      </c>
      <c r="I8" s="14" t="s">
        <v>29720</v>
      </c>
      <c r="J8" s="2" t="s">
        <v>29721</v>
      </c>
      <c r="K8" s="2" t="s">
        <v>29722</v>
      </c>
      <c r="L8" s="2" t="s">
        <v>29723</v>
      </c>
    </row>
    <row r="9" spans="1:12" ht="10" customHeight="1" outlineLevel="1" x14ac:dyDescent="0.15">
      <c r="B9" t="s">
        <v>27773</v>
      </c>
      <c r="C9" t="s">
        <v>29724</v>
      </c>
      <c r="D9" t="s">
        <v>29725</v>
      </c>
      <c r="E9" t="s">
        <v>25435</v>
      </c>
      <c r="F9" t="s">
        <v>29726</v>
      </c>
      <c r="G9" t="s">
        <v>29727</v>
      </c>
      <c r="H9" t="s">
        <v>29728</v>
      </c>
      <c r="I9" s="15">
        <v>781</v>
      </c>
      <c r="J9" t="s">
        <v>29729</v>
      </c>
      <c r="K9" t="s">
        <v>29730</v>
      </c>
      <c r="L9" t="s">
        <v>29693</v>
      </c>
    </row>
    <row r="10" spans="1:12" ht="10" customHeight="1" outlineLevel="1" x14ac:dyDescent="0.15">
      <c r="B10" t="s">
        <v>27790</v>
      </c>
      <c r="C10" t="s">
        <v>29731</v>
      </c>
      <c r="D10" t="s">
        <v>29725</v>
      </c>
      <c r="E10" t="s">
        <v>25437</v>
      </c>
      <c r="F10" t="s">
        <v>29726</v>
      </c>
      <c r="G10" t="s">
        <v>29727</v>
      </c>
      <c r="H10" t="s">
        <v>29732</v>
      </c>
      <c r="I10" s="15">
        <v>818</v>
      </c>
      <c r="J10" t="s">
        <v>29733</v>
      </c>
      <c r="K10" t="s">
        <v>29734</v>
      </c>
      <c r="L10" t="s">
        <v>29693</v>
      </c>
    </row>
    <row r="11" spans="1:12" ht="10" customHeight="1" outlineLevel="1" x14ac:dyDescent="0.15">
      <c r="B11" t="s">
        <v>27794</v>
      </c>
      <c r="C11" t="s">
        <v>29735</v>
      </c>
      <c r="D11" t="s">
        <v>29725</v>
      </c>
      <c r="E11" t="s">
        <v>25617</v>
      </c>
      <c r="F11" t="s">
        <v>29726</v>
      </c>
      <c r="G11" t="s">
        <v>29727</v>
      </c>
      <c r="H11" t="s">
        <v>29736</v>
      </c>
      <c r="I11" s="15">
        <v>732</v>
      </c>
      <c r="J11" t="s">
        <v>29737</v>
      </c>
      <c r="K11" t="s">
        <v>29738</v>
      </c>
      <c r="L11" t="s">
        <v>29693</v>
      </c>
    </row>
    <row r="12" spans="1:12" ht="10" customHeight="1" outlineLevel="1" x14ac:dyDescent="0.15">
      <c r="B12" t="s">
        <v>25414</v>
      </c>
      <c r="C12" t="s">
        <v>29739</v>
      </c>
      <c r="D12" t="s">
        <v>29740</v>
      </c>
      <c r="E12" t="s">
        <v>25408</v>
      </c>
      <c r="F12" t="s">
        <v>29741</v>
      </c>
      <c r="G12" t="s">
        <v>29742</v>
      </c>
      <c r="H12" t="s">
        <v>29743</v>
      </c>
      <c r="I12" s="15">
        <v>638</v>
      </c>
      <c r="J12" t="s">
        <v>29744</v>
      </c>
      <c r="K12" t="s">
        <v>29745</v>
      </c>
      <c r="L12" t="s">
        <v>29693</v>
      </c>
    </row>
    <row r="13" spans="1:12" ht="10" customHeight="1" outlineLevel="1" x14ac:dyDescent="0.15">
      <c r="B13" t="s">
        <v>25607</v>
      </c>
      <c r="C13" t="s">
        <v>29746</v>
      </c>
      <c r="D13" t="s">
        <v>29740</v>
      </c>
      <c r="E13" t="s">
        <v>25429</v>
      </c>
      <c r="F13" t="s">
        <v>29741</v>
      </c>
      <c r="G13" t="s">
        <v>29742</v>
      </c>
      <c r="H13" t="s">
        <v>29747</v>
      </c>
      <c r="I13" s="15">
        <v>525</v>
      </c>
      <c r="J13" t="s">
        <v>29748</v>
      </c>
      <c r="K13" t="s">
        <v>29749</v>
      </c>
      <c r="L13" t="s">
        <v>29693</v>
      </c>
    </row>
    <row r="14" spans="1:12" ht="10" customHeight="1" outlineLevel="1" x14ac:dyDescent="0.15">
      <c r="B14" t="s">
        <v>25778</v>
      </c>
      <c r="C14" t="s">
        <v>29750</v>
      </c>
      <c r="D14" t="s">
        <v>29740</v>
      </c>
      <c r="E14" t="s">
        <v>25433</v>
      </c>
      <c r="F14" t="s">
        <v>29741</v>
      </c>
      <c r="G14" t="s">
        <v>29742</v>
      </c>
      <c r="H14" t="s">
        <v>29751</v>
      </c>
      <c r="I14" s="15">
        <v>606</v>
      </c>
      <c r="J14" t="s">
        <v>29752</v>
      </c>
      <c r="K14" t="s">
        <v>29753</v>
      </c>
      <c r="L14" t="s">
        <v>29693</v>
      </c>
    </row>
    <row r="15" spans="1:12" ht="10" customHeight="1" outlineLevel="1" x14ac:dyDescent="0.15">
      <c r="B15" t="s">
        <v>25949</v>
      </c>
      <c r="C15" t="s">
        <v>29754</v>
      </c>
      <c r="D15" t="s">
        <v>29740</v>
      </c>
      <c r="E15" t="s">
        <v>25435</v>
      </c>
      <c r="F15" t="s">
        <v>29741</v>
      </c>
      <c r="G15" t="s">
        <v>29742</v>
      </c>
      <c r="H15" t="s">
        <v>29755</v>
      </c>
      <c r="I15" s="15">
        <v>599</v>
      </c>
      <c r="J15" t="s">
        <v>29756</v>
      </c>
      <c r="K15" t="s">
        <v>29757</v>
      </c>
      <c r="L15" t="s">
        <v>29693</v>
      </c>
    </row>
    <row r="16" spans="1:12" ht="10" customHeight="1" outlineLevel="1" x14ac:dyDescent="0.15">
      <c r="B16" t="s">
        <v>26120</v>
      </c>
      <c r="C16" t="s">
        <v>29758</v>
      </c>
      <c r="D16" t="s">
        <v>29740</v>
      </c>
      <c r="E16" t="s">
        <v>25437</v>
      </c>
      <c r="F16" t="s">
        <v>29741</v>
      </c>
      <c r="G16" t="s">
        <v>29742</v>
      </c>
      <c r="H16" t="s">
        <v>29759</v>
      </c>
      <c r="I16" s="15">
        <v>602</v>
      </c>
      <c r="J16" t="s">
        <v>29760</v>
      </c>
      <c r="K16" t="s">
        <v>29761</v>
      </c>
      <c r="L16" t="s">
        <v>29693</v>
      </c>
    </row>
    <row r="17" spans="2:12" ht="10" customHeight="1" outlineLevel="1" x14ac:dyDescent="0.15">
      <c r="B17" t="s">
        <v>26290</v>
      </c>
      <c r="C17" t="s">
        <v>29762</v>
      </c>
      <c r="D17" t="s">
        <v>29740</v>
      </c>
      <c r="E17" t="s">
        <v>25617</v>
      </c>
      <c r="F17" t="s">
        <v>29741</v>
      </c>
      <c r="G17" t="s">
        <v>29742</v>
      </c>
      <c r="H17" t="s">
        <v>29763</v>
      </c>
      <c r="I17" s="15">
        <v>593</v>
      </c>
      <c r="J17" t="s">
        <v>29764</v>
      </c>
      <c r="K17" t="s">
        <v>29765</v>
      </c>
      <c r="L17" t="s">
        <v>29693</v>
      </c>
    </row>
    <row r="18" spans="2:12" ht="10" customHeight="1" outlineLevel="1" x14ac:dyDescent="0.15">
      <c r="B18" t="s">
        <v>25581</v>
      </c>
      <c r="C18" t="s">
        <v>29766</v>
      </c>
      <c r="D18" t="s">
        <v>29767</v>
      </c>
      <c r="E18" t="s">
        <v>25408</v>
      </c>
      <c r="F18" t="s">
        <v>29768</v>
      </c>
      <c r="G18" t="s">
        <v>29769</v>
      </c>
      <c r="H18" t="s">
        <v>29770</v>
      </c>
      <c r="I18" s="15">
        <v>805</v>
      </c>
      <c r="J18" t="s">
        <v>29771</v>
      </c>
      <c r="K18" t="s">
        <v>29772</v>
      </c>
      <c r="L18" t="s">
        <v>29693</v>
      </c>
    </row>
    <row r="19" spans="2:12" ht="10" customHeight="1" outlineLevel="1" x14ac:dyDescent="0.15">
      <c r="B19" t="s">
        <v>25753</v>
      </c>
      <c r="C19" t="s">
        <v>29773</v>
      </c>
      <c r="D19" t="s">
        <v>29767</v>
      </c>
      <c r="E19" t="s">
        <v>25429</v>
      </c>
      <c r="F19" t="s">
        <v>29768</v>
      </c>
      <c r="G19" t="s">
        <v>29769</v>
      </c>
      <c r="H19" t="s">
        <v>29774</v>
      </c>
      <c r="I19" s="15">
        <v>841</v>
      </c>
      <c r="J19" t="s">
        <v>29775</v>
      </c>
      <c r="K19" t="s">
        <v>29776</v>
      </c>
      <c r="L19" t="s">
        <v>29693</v>
      </c>
    </row>
    <row r="20" spans="2:12" ht="10" customHeight="1" outlineLevel="1" x14ac:dyDescent="0.15">
      <c r="B20" t="s">
        <v>25924</v>
      </c>
      <c r="C20" t="s">
        <v>29777</v>
      </c>
      <c r="D20" t="s">
        <v>29778</v>
      </c>
      <c r="E20" t="s">
        <v>25433</v>
      </c>
      <c r="F20" t="s">
        <v>29768</v>
      </c>
      <c r="G20" t="s">
        <v>29769</v>
      </c>
      <c r="H20" t="s">
        <v>29779</v>
      </c>
      <c r="I20" s="15">
        <v>415</v>
      </c>
      <c r="J20" t="s">
        <v>29780</v>
      </c>
      <c r="K20" t="s">
        <v>29781</v>
      </c>
      <c r="L20" t="s">
        <v>29693</v>
      </c>
    </row>
    <row r="21" spans="2:12" ht="10" customHeight="1" outlineLevel="1" x14ac:dyDescent="0.15">
      <c r="B21" t="s">
        <v>26095</v>
      </c>
      <c r="C21" t="s">
        <v>29782</v>
      </c>
      <c r="D21" t="s">
        <v>29778</v>
      </c>
      <c r="E21" t="s">
        <v>25435</v>
      </c>
      <c r="F21" t="s">
        <v>29768</v>
      </c>
      <c r="G21" t="s">
        <v>29769</v>
      </c>
      <c r="H21" t="s">
        <v>29783</v>
      </c>
      <c r="I21" s="15">
        <v>373</v>
      </c>
      <c r="J21" t="s">
        <v>29784</v>
      </c>
      <c r="K21" t="s">
        <v>29785</v>
      </c>
      <c r="L21" t="s">
        <v>29693</v>
      </c>
    </row>
    <row r="22" spans="2:12" ht="10" customHeight="1" outlineLevel="1" x14ac:dyDescent="0.15">
      <c r="B22" t="s">
        <v>26265</v>
      </c>
      <c r="C22" t="s">
        <v>29786</v>
      </c>
      <c r="D22" t="s">
        <v>29778</v>
      </c>
      <c r="E22" t="s">
        <v>25437</v>
      </c>
      <c r="F22" t="s">
        <v>29768</v>
      </c>
      <c r="G22" t="s">
        <v>29769</v>
      </c>
      <c r="H22" t="s">
        <v>29787</v>
      </c>
      <c r="I22" s="15">
        <v>378</v>
      </c>
      <c r="J22" t="s">
        <v>29788</v>
      </c>
      <c r="K22" t="s">
        <v>29789</v>
      </c>
      <c r="L22" t="s">
        <v>29693</v>
      </c>
    </row>
    <row r="23" spans="2:12" ht="10" customHeight="1" outlineLevel="1" x14ac:dyDescent="0.15">
      <c r="B23" t="s">
        <v>26436</v>
      </c>
      <c r="C23" t="s">
        <v>29790</v>
      </c>
      <c r="D23" t="s">
        <v>29778</v>
      </c>
      <c r="E23" t="s">
        <v>25617</v>
      </c>
      <c r="F23" t="s">
        <v>29768</v>
      </c>
      <c r="G23" t="s">
        <v>29769</v>
      </c>
      <c r="H23" t="s">
        <v>29791</v>
      </c>
      <c r="I23" s="15">
        <v>343</v>
      </c>
      <c r="J23" t="s">
        <v>29792</v>
      </c>
      <c r="K23" t="s">
        <v>29793</v>
      </c>
      <c r="L23" t="s">
        <v>29693</v>
      </c>
    </row>
  </sheetData>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Overview</vt:lpstr>
      <vt:lpstr>Scope &amp; Assumptions</vt:lpstr>
      <vt:lpstr>Market Assumptions</vt:lpstr>
      <vt:lpstr>Recompete Reviews</vt:lpstr>
      <vt:lpstr>Customer Map</vt:lpstr>
      <vt:lpstr>Budget Market</vt:lpstr>
      <vt:lpstr>Market Size</vt:lpstr>
      <vt:lpstr>Timing &amp; Incumbent Screen</vt:lpstr>
      <vt:lpstr>Recompete Research Queue</vt:lpstr>
      <vt:lpstr>Timing Detail</vt:lpstr>
      <vt:lpstr>Contract Awards</vt:lpstr>
      <vt:lpstr>Award Actions</vt:lpstr>
      <vt:lpstr>Subawards</vt:lpstr>
      <vt:lpstr>Pipeline Events</vt:lpstr>
      <vt:lpstr>Notice Links</vt:lpstr>
      <vt:lpstr>Budget Facts</vt:lpstr>
      <vt:lpstr>P-5 Cost Elements</vt:lpstr>
      <vt:lpstr>O&amp;M Watercraft Notes</vt:lpstr>
      <vt:lpstr>Contract Families</vt:lpstr>
      <vt:lpstr>QA &amp; Reconciliation</vt:lpstr>
      <vt:lpstr>Data Freshness</vt:lpstr>
      <vt:lpstr>Source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U.S. Army - Market Mapping</dc:title>
  <dc:creator>workbook_army build_workbook.py</dc:creator>
  <cp:lastModifiedBy>Brendan Toole</cp:lastModifiedBy>
  <dcterms:created xsi:type="dcterms:W3CDTF">2026-06-22T14:23:43Z</dcterms:created>
  <dcterms:modified xsi:type="dcterms:W3CDTF">2026-06-22T14:33:41Z</dcterms:modified>
</cp:coreProperties>
</file>